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namedSheetViews/namedSheetView1.xml" ContentType="application/vnd.ms-excel.namedsheetviews+xml"/>
  <Override PartName="/xl/drawings/drawing2.xml" ContentType="application/vnd.openxmlformats-officedocument.drawing+xml"/>
  <Override PartName="/xl/comments1.xml" ContentType="application/vnd.openxmlformats-officedocument.spreadsheetml.comments+xml"/>
  <Override PartName="/xl/tables/table2.xml" ContentType="application/vnd.openxmlformats-officedocument.spreadsheetml.table+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24226"/>
  <mc:AlternateContent xmlns:mc="http://schemas.openxmlformats.org/markup-compatibility/2006">
    <mc:Choice Requires="x15">
      <x15ac:absPath xmlns:x15ac="http://schemas.microsoft.com/office/spreadsheetml/2010/11/ac" url="https://healthineers.sharepoint.com/teams/DXChinaRAQS/Daily Work/1_不良事件/"/>
    </mc:Choice>
  </mc:AlternateContent>
  <xr:revisionPtr revIDLastSave="4110" documentId="13_ncr:1_{AC78E281-6561-40F4-BC94-4F219B72FC18}" xr6:coauthVersionLast="47" xr6:coauthVersionMax="47" xr10:uidLastSave="{C6B00559-2166-4629-8530-46AABBDBB03B}"/>
  <bookViews>
    <workbookView xWindow="22932" yWindow="-108" windowWidth="23256" windowHeight="12456" tabRatio="792" activeTab="1" xr2:uid="{00000000-000D-0000-FFFF-FFFF00000000}"/>
  </bookViews>
  <sheets>
    <sheet name="数据透视表" sheetId="7" r:id="rId1"/>
    <sheet name="西门子log" sheetId="20" r:id="rId2"/>
    <sheet name="SmartSolve" sheetId="21" r:id="rId3"/>
    <sheet name="国家网站数据(NMPA)" sheetId="1" r:id="rId4"/>
    <sheet name="Customer Report Format" sheetId="4" r:id="rId5"/>
    <sheet name="Mail" sheetId="18" r:id="rId6"/>
    <sheet name="Local data from 国家网站" sheetId="14" r:id="rId7"/>
    <sheet name="Local Format" sheetId="16" r:id="rId8"/>
    <sheet name="Oversea data From 国家网站" sheetId="13" r:id="rId9"/>
    <sheet name="Overseas Format(l)" sheetId="23" r:id="rId10"/>
    <sheet name="Overseas Format (ll)" sheetId="26" state="hidden" r:id="rId11"/>
    <sheet name="Overseas Format (Z)" sheetId="27" r:id="rId12"/>
    <sheet name="Instruction" sheetId="5" state="hidden" r:id="rId13"/>
    <sheet name="CS APP list" sheetId="19" r:id="rId14"/>
    <sheet name="产品信息" sheetId="17" r:id="rId15"/>
  </sheets>
  <definedNames>
    <definedName name="_xlnm._FilterDatabase" localSheetId="8" hidden="1">'Oversea data From 国家网站'!$A$1:$BT$722</definedName>
    <definedName name="_xlnm._FilterDatabase" localSheetId="14" hidden="1">产品信息!$A$1:$T$1281</definedName>
    <definedName name="_xlnm._FilterDatabase" localSheetId="3" hidden="1">'国家网站数据(NMPA)'!$B$1:$DH$159</definedName>
    <definedName name="_xlnm._FilterDatabase" localSheetId="1" hidden="1">西门子log!$A$1:$X$1011</definedName>
    <definedName name="OLE_LINK12" localSheetId="1">西门子log!#REF!</definedName>
    <definedName name="名称">#REF!</definedName>
    <definedName name="类别">#REF!</definedName>
  </definedNames>
  <calcPr calcId="191028"/>
  <pivotCaches>
    <pivotCache cacheId="11"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83" i="1" l="1"/>
  <c r="A184" i="1"/>
  <c r="A185" i="1"/>
  <c r="A186" i="1"/>
  <c r="A187" i="1"/>
  <c r="A188" i="1"/>
  <c r="A189" i="1"/>
  <c r="A190" i="1"/>
  <c r="A191" i="1"/>
  <c r="A192" i="1"/>
  <c r="A2" i="23"/>
  <c r="T912" i="20"/>
  <c r="T913" i="20"/>
  <c r="T935" i="20"/>
  <c r="T946" i="20"/>
  <c r="T951" i="20"/>
  <c r="T964" i="20"/>
  <c r="T965" i="20"/>
  <c r="T966" i="20"/>
  <c r="T967" i="20"/>
  <c r="T969" i="20"/>
  <c r="T975" i="20"/>
  <c r="T977" i="20"/>
  <c r="T978" i="20"/>
  <c r="T979" i="20"/>
  <c r="T982" i="20"/>
  <c r="T983" i="20"/>
  <c r="T985" i="20"/>
  <c r="T988" i="20"/>
  <c r="T989" i="20"/>
  <c r="T991" i="20"/>
  <c r="T992" i="20"/>
  <c r="T995" i="20"/>
  <c r="T996" i="20"/>
  <c r="T997" i="20"/>
  <c r="T998" i="20"/>
  <c r="T999" i="20"/>
  <c r="T1003" i="20"/>
  <c r="T1004" i="20"/>
  <c r="T1005" i="20"/>
  <c r="T1006" i="20"/>
  <c r="T1007" i="20"/>
  <c r="T1008" i="20"/>
  <c r="T1009" i="20"/>
  <c r="T1010" i="20"/>
  <c r="T1011" i="20"/>
  <c r="DH174" i="1"/>
  <c r="DH175" i="1"/>
  <c r="DH176" i="1"/>
  <c r="DH177" i="1"/>
  <c r="DH178" i="1"/>
  <c r="DH179" i="1"/>
  <c r="DH180" i="1"/>
  <c r="DH181" i="1"/>
  <c r="DH182" i="1"/>
  <c r="DH183" i="1"/>
  <c r="DH184" i="1"/>
  <c r="DH185" i="1"/>
  <c r="DH186" i="1"/>
  <c r="DH187" i="1"/>
  <c r="K903" i="20"/>
  <c r="D1012" i="20"/>
  <c r="D1013" i="20"/>
  <c r="D1014" i="20"/>
  <c r="D1015" i="20"/>
  <c r="D1016" i="20"/>
  <c r="D1017" i="20"/>
  <c r="D1018" i="20"/>
  <c r="D1019" i="20"/>
  <c r="D1020" i="20"/>
  <c r="D1021" i="20"/>
  <c r="D1022" i="20"/>
  <c r="D1023" i="20"/>
  <c r="D1024" i="20"/>
  <c r="D1025" i="20"/>
  <c r="D1026" i="20"/>
  <c r="D1027" i="20"/>
  <c r="D1028" i="20"/>
  <c r="D1029" i="20"/>
  <c r="D1030" i="20"/>
  <c r="D1031" i="20"/>
  <c r="D1032" i="20"/>
  <c r="D1033" i="20"/>
  <c r="D1034" i="20"/>
  <c r="D1035" i="20"/>
  <c r="D1036" i="20"/>
  <c r="D1037" i="20"/>
  <c r="D1038" i="20"/>
  <c r="D1039" i="20"/>
  <c r="D1040" i="20"/>
  <c r="D1041" i="20"/>
  <c r="D1042" i="20"/>
  <c r="D1043" i="20"/>
  <c r="D1044" i="20"/>
  <c r="D1045" i="20"/>
  <c r="D1046" i="20"/>
  <c r="D1047" i="20"/>
  <c r="D1048" i="20"/>
  <c r="D1049" i="20"/>
  <c r="D1050" i="20"/>
  <c r="D1051" i="20"/>
  <c r="D1052" i="20"/>
  <c r="D1053" i="20"/>
  <c r="D1054" i="20"/>
  <c r="D1055" i="20"/>
  <c r="D1056" i="20"/>
  <c r="D1057" i="20"/>
  <c r="D1058" i="20"/>
  <c r="D1059" i="20"/>
  <c r="D1060" i="20"/>
  <c r="D1061" i="20"/>
  <c r="D1062" i="20"/>
  <c r="D1063" i="20"/>
  <c r="D1064" i="20"/>
  <c r="D1065" i="20"/>
  <c r="D1066" i="20"/>
  <c r="D1067" i="20"/>
  <c r="D1068" i="20"/>
  <c r="D1069" i="20"/>
  <c r="D1070" i="20"/>
  <c r="D1071" i="20"/>
  <c r="D1072" i="20"/>
  <c r="D1073" i="20"/>
  <c r="D1074" i="20"/>
  <c r="D1075" i="20"/>
  <c r="D1076" i="20"/>
  <c r="D1077" i="20"/>
  <c r="D1078" i="20"/>
  <c r="D1079" i="20"/>
  <c r="D1080" i="20"/>
  <c r="D1081" i="20"/>
  <c r="D1082" i="20"/>
  <c r="D1083" i="20"/>
  <c r="D1084" i="20"/>
  <c r="D1085" i="20"/>
  <c r="D1086" i="20"/>
  <c r="D1087" i="20"/>
  <c r="D1088" i="20"/>
  <c r="D1089" i="20"/>
  <c r="D1090" i="20"/>
  <c r="D1091" i="20"/>
  <c r="D1092" i="20"/>
  <c r="D1093" i="20"/>
  <c r="D1094" i="20"/>
  <c r="D1095" i="20"/>
  <c r="D1096" i="20"/>
  <c r="D1097" i="20"/>
  <c r="D1098" i="20"/>
  <c r="D1099" i="20"/>
  <c r="D1100" i="20"/>
  <c r="D1101" i="20"/>
  <c r="D1102" i="20"/>
  <c r="D1103" i="20"/>
  <c r="D1104" i="20"/>
  <c r="D1105" i="20"/>
  <c r="D1106" i="20"/>
  <c r="D1107" i="20"/>
  <c r="D1108" i="20"/>
  <c r="D1109" i="20"/>
  <c r="D1110" i="20"/>
  <c r="D1111" i="20"/>
  <c r="D1112" i="20"/>
  <c r="D1113" i="20"/>
  <c r="D1114" i="20"/>
  <c r="D1115" i="20"/>
  <c r="D1116" i="20"/>
  <c r="D1117" i="20"/>
  <c r="D1118" i="20"/>
  <c r="D1119" i="20"/>
  <c r="D1120" i="20"/>
  <c r="D1121" i="20"/>
  <c r="D1122" i="20"/>
  <c r="D1123" i="20"/>
  <c r="D1124" i="20"/>
  <c r="D1125" i="20"/>
  <c r="D1126" i="20"/>
  <c r="D1127" i="20"/>
  <c r="D1128" i="20"/>
  <c r="D1129" i="20"/>
  <c r="D1130" i="20"/>
  <c r="D1131" i="20"/>
  <c r="D1132" i="20"/>
  <c r="D1133" i="20"/>
  <c r="D1134" i="20"/>
  <c r="D1135" i="20"/>
  <c r="D1136" i="20"/>
  <c r="D1137" i="20"/>
  <c r="D1138" i="20"/>
  <c r="D1139" i="20"/>
  <c r="D1140" i="20"/>
  <c r="D1141" i="20"/>
  <c r="D1142" i="20"/>
  <c r="D1143" i="20"/>
  <c r="D1144" i="20"/>
  <c r="D1145" i="20"/>
  <c r="D1146" i="20"/>
  <c r="D1147" i="20"/>
  <c r="D1148" i="20"/>
  <c r="D1149" i="20"/>
  <c r="D1150" i="20"/>
  <c r="D1151" i="20"/>
  <c r="D1152" i="20"/>
  <c r="D1153" i="20"/>
  <c r="D1154" i="20"/>
  <c r="D1155" i="20"/>
  <c r="D1156" i="20"/>
  <c r="D1157" i="20"/>
  <c r="D1158" i="20"/>
  <c r="D1159" i="20"/>
  <c r="D1160" i="20"/>
  <c r="D1161" i="20"/>
  <c r="D1162" i="20"/>
  <c r="D1163" i="20"/>
  <c r="D1164" i="20"/>
  <c r="D1165" i="20"/>
  <c r="D1166" i="20"/>
  <c r="D1167" i="20"/>
  <c r="D1168" i="20"/>
  <c r="D1169" i="20"/>
  <c r="D1170" i="20"/>
  <c r="D1171" i="20"/>
  <c r="D1172" i="20"/>
  <c r="D1173" i="20"/>
  <c r="D1174" i="20"/>
  <c r="D1175" i="20"/>
  <c r="D1176" i="20"/>
  <c r="D1177" i="20"/>
  <c r="D1178" i="20"/>
  <c r="D1179" i="20"/>
  <c r="D1180" i="20"/>
  <c r="D1181" i="20"/>
  <c r="D1182" i="20"/>
  <c r="D1183" i="20"/>
  <c r="D1184" i="20"/>
  <c r="D1185" i="20"/>
  <c r="D1186" i="20"/>
  <c r="D1187" i="20"/>
  <c r="D1188" i="20"/>
  <c r="D1189" i="20"/>
  <c r="D1190" i="20"/>
  <c r="D1191" i="20"/>
  <c r="D1192" i="20"/>
  <c r="D1193" i="20"/>
  <c r="D1194" i="20"/>
  <c r="D1195" i="20"/>
  <c r="D1196" i="20"/>
  <c r="D1197" i="20"/>
  <c r="D1198" i="20"/>
  <c r="D1199" i="20"/>
  <c r="D1200" i="20"/>
  <c r="D1201" i="20"/>
  <c r="D1202" i="20"/>
  <c r="D1203" i="20"/>
  <c r="D1204" i="20"/>
  <c r="D1205" i="20"/>
  <c r="D1206" i="20"/>
  <c r="D1207" i="20"/>
  <c r="D1208" i="20"/>
  <c r="D1209" i="20"/>
  <c r="D1210" i="20"/>
  <c r="D1211" i="20"/>
  <c r="D1212" i="20"/>
  <c r="D1213" i="20"/>
  <c r="D1214" i="20"/>
  <c r="D1215" i="20"/>
  <c r="D1216" i="20"/>
  <c r="D1217" i="20"/>
  <c r="D1218" i="20"/>
  <c r="D1219" i="20"/>
  <c r="D1220" i="20"/>
  <c r="D1221" i="20"/>
  <c r="D1222" i="20"/>
  <c r="D1223" i="20"/>
  <c r="D1224" i="20"/>
  <c r="D1225" i="20"/>
  <c r="D1226" i="20"/>
  <c r="D1227" i="20"/>
  <c r="D1228" i="20"/>
  <c r="D1229" i="20"/>
  <c r="D1230" i="20"/>
  <c r="D1231" i="20"/>
  <c r="D1232" i="20"/>
  <c r="D1233" i="20"/>
  <c r="D1234" i="20"/>
  <c r="D1235" i="20"/>
  <c r="D1236" i="20"/>
  <c r="D1237" i="20"/>
  <c r="D1238" i="20"/>
  <c r="D1239" i="20"/>
  <c r="D1240" i="20"/>
  <c r="D1241" i="20"/>
  <c r="D1242" i="20"/>
  <c r="D1243" i="20"/>
  <c r="D1244" i="20"/>
  <c r="D1245" i="20"/>
  <c r="D1246" i="20"/>
  <c r="D1247" i="20"/>
  <c r="D1248" i="20"/>
  <c r="D1249" i="20"/>
  <c r="D1250" i="20"/>
  <c r="D1251" i="20"/>
  <c r="D1252" i="20"/>
  <c r="D1253" i="20"/>
  <c r="D1254" i="20"/>
  <c r="D1255" i="20"/>
  <c r="D1256" i="20"/>
  <c r="D1257" i="20"/>
  <c r="D1258" i="20"/>
  <c r="D1259" i="20"/>
  <c r="D1260" i="20"/>
  <c r="D1261" i="20"/>
  <c r="D1262" i="20"/>
  <c r="D1263" i="20"/>
  <c r="D1264" i="20"/>
  <c r="D1265" i="20"/>
  <c r="D1266" i="20"/>
  <c r="D1267" i="20"/>
  <c r="D1268" i="20"/>
  <c r="D1269" i="20"/>
  <c r="D1270" i="20"/>
  <c r="D1271" i="20"/>
  <c r="D1272" i="20"/>
  <c r="D1273" i="20"/>
  <c r="D1274" i="20"/>
  <c r="D1275" i="20"/>
  <c r="D1276" i="20"/>
  <c r="D1277" i="20"/>
  <c r="D1278" i="20"/>
  <c r="D1279" i="20"/>
  <c r="D1280" i="20"/>
  <c r="D1281" i="20"/>
  <c r="D1282" i="20"/>
  <c r="D1283" i="20"/>
  <c r="D1284" i="20"/>
  <c r="D1285" i="20"/>
  <c r="D1286" i="20"/>
  <c r="D1287" i="20"/>
  <c r="D1288" i="20"/>
  <c r="D1289" i="20"/>
  <c r="D1290" i="20"/>
  <c r="D1291" i="20"/>
  <c r="D1292" i="20"/>
  <c r="D1293" i="20"/>
  <c r="D1294" i="20"/>
  <c r="D1295" i="20"/>
  <c r="D1296" i="20"/>
  <c r="D1297" i="20"/>
  <c r="D1298" i="20"/>
  <c r="D1299" i="20"/>
  <c r="D1300" i="20"/>
  <c r="D1301" i="20"/>
  <c r="D1302" i="20"/>
  <c r="D1303" i="20"/>
  <c r="D1304" i="20"/>
  <c r="D1305" i="20"/>
  <c r="D1306" i="20"/>
  <c r="D1307" i="20"/>
  <c r="D1308" i="20"/>
  <c r="D1309" i="20"/>
  <c r="D1310" i="20"/>
  <c r="D1311" i="20"/>
  <c r="D1312" i="20"/>
  <c r="D1313" i="20"/>
  <c r="D1314" i="20"/>
  <c r="D1315" i="20"/>
  <c r="D1316" i="20"/>
  <c r="D1317" i="20"/>
  <c r="D1318" i="20"/>
  <c r="D1319" i="20"/>
  <c r="D1320" i="20"/>
  <c r="D1321" i="20"/>
  <c r="D1322" i="20"/>
  <c r="D1323" i="20"/>
  <c r="D1324" i="20"/>
  <c r="D1325" i="20"/>
  <c r="D1326" i="20"/>
  <c r="D1327" i="20"/>
  <c r="D1328" i="20"/>
  <c r="D1329" i="20"/>
  <c r="D1330" i="20"/>
  <c r="D1331" i="20"/>
  <c r="D1332" i="20"/>
  <c r="D1333" i="20"/>
  <c r="D1334" i="20"/>
  <c r="D1335" i="20"/>
  <c r="D1336" i="20"/>
  <c r="D1337" i="20"/>
  <c r="D1338" i="20"/>
  <c r="D1339" i="20"/>
  <c r="D1340" i="20"/>
  <c r="D1341" i="20"/>
  <c r="D1342" i="20"/>
  <c r="D1343" i="20"/>
  <c r="D1344" i="20"/>
  <c r="D1345" i="20"/>
  <c r="D1346" i="20"/>
  <c r="D1347" i="20"/>
  <c r="D1348" i="20"/>
  <c r="D1349" i="20"/>
  <c r="D1350" i="20"/>
  <c r="D1351" i="20"/>
  <c r="D1352" i="20"/>
  <c r="D1353" i="20"/>
  <c r="D1354" i="20"/>
  <c r="D1355" i="20"/>
  <c r="D1356" i="20"/>
  <c r="D1357" i="20"/>
  <c r="D1358" i="20"/>
  <c r="D1359" i="20"/>
  <c r="D1360" i="20"/>
  <c r="D1361" i="20"/>
  <c r="D1362" i="20"/>
  <c r="D1363" i="20"/>
  <c r="D1364" i="20"/>
  <c r="D1365" i="20"/>
  <c r="D1366" i="20"/>
  <c r="D1367" i="20"/>
  <c r="D1368" i="20"/>
  <c r="D1369" i="20"/>
  <c r="D1370" i="20"/>
  <c r="D1371" i="20"/>
  <c r="D1372" i="20"/>
  <c r="D1373" i="20"/>
  <c r="D1374" i="20"/>
  <c r="D1375" i="20"/>
  <c r="D1376" i="20"/>
  <c r="D1377" i="20"/>
  <c r="D1378" i="20"/>
  <c r="D1379" i="20"/>
  <c r="D1380" i="20"/>
  <c r="D1381" i="20"/>
  <c r="D1382" i="20"/>
  <c r="D1383" i="20"/>
  <c r="D1384" i="20"/>
  <c r="D1385" i="20"/>
  <c r="D1386" i="20"/>
  <c r="D1387" i="20"/>
  <c r="D1388" i="20"/>
  <c r="D1389" i="20"/>
  <c r="D1390" i="20"/>
  <c r="D1391" i="20"/>
  <c r="D1392" i="20"/>
  <c r="D1393" i="20"/>
  <c r="D1394" i="20"/>
  <c r="D1395" i="20"/>
  <c r="D1396" i="20"/>
  <c r="D1397" i="20"/>
  <c r="D1398" i="20"/>
  <c r="D1399" i="20"/>
  <c r="D1400" i="20"/>
  <c r="D1401" i="20"/>
  <c r="D1402" i="20"/>
  <c r="D1403" i="20"/>
  <c r="D1404" i="20"/>
  <c r="D1405" i="20"/>
  <c r="D1406" i="20"/>
  <c r="D1407" i="20"/>
  <c r="D1408" i="20"/>
  <c r="D1409" i="20"/>
  <c r="D1410" i="20"/>
  <c r="D1411" i="20"/>
  <c r="D1412" i="20"/>
  <c r="D1413" i="20"/>
  <c r="D1414" i="20"/>
  <c r="D1415" i="20"/>
  <c r="D1416" i="20"/>
  <c r="D1417" i="20"/>
  <c r="D1418" i="20"/>
  <c r="D1419" i="20"/>
  <c r="D1420" i="20"/>
  <c r="D1421" i="20"/>
  <c r="D1422" i="20"/>
  <c r="D1423" i="20"/>
  <c r="D1424" i="20"/>
  <c r="D1425" i="20"/>
  <c r="D1426" i="20"/>
  <c r="D1427" i="20"/>
  <c r="D1428" i="20"/>
  <c r="D1429" i="20"/>
  <c r="D1430" i="20"/>
  <c r="D1431" i="20"/>
  <c r="D1432" i="20"/>
  <c r="D1433" i="20"/>
  <c r="D1434" i="20"/>
  <c r="D1435" i="20"/>
  <c r="D1436" i="20"/>
  <c r="D1437" i="20"/>
  <c r="D1438" i="20"/>
  <c r="D1439" i="20"/>
  <c r="D1440" i="20"/>
  <c r="D1441" i="20"/>
  <c r="D1442" i="20"/>
  <c r="D1443" i="20"/>
  <c r="D1444" i="20"/>
  <c r="D1445" i="20"/>
  <c r="D1446" i="20"/>
  <c r="D1447" i="20"/>
  <c r="D1448" i="20"/>
  <c r="D1449" i="20"/>
  <c r="D1450" i="20"/>
  <c r="D1451" i="20"/>
  <c r="D1452" i="20"/>
  <c r="D1453" i="20"/>
  <c r="D1454" i="20"/>
  <c r="D1455" i="20"/>
  <c r="D1456" i="20"/>
  <c r="D1457" i="20"/>
  <c r="D1458" i="20"/>
  <c r="D1459" i="20"/>
  <c r="D1460" i="20"/>
  <c r="D1461" i="20"/>
  <c r="D1462" i="20"/>
  <c r="D1463" i="20"/>
  <c r="D1464" i="20"/>
  <c r="D1465" i="20"/>
  <c r="D1466" i="20"/>
  <c r="D1467" i="20"/>
  <c r="D1468" i="20"/>
  <c r="D1469" i="20"/>
  <c r="D1470" i="20"/>
  <c r="D1471" i="20"/>
  <c r="D1472" i="20"/>
  <c r="D1473" i="20"/>
  <c r="D1474" i="20"/>
  <c r="D1475" i="20"/>
  <c r="D1476" i="20"/>
  <c r="D1477" i="20"/>
  <c r="D1478" i="20"/>
  <c r="D1479" i="20"/>
  <c r="D1480" i="20"/>
  <c r="D1481" i="20"/>
  <c r="D1482" i="20"/>
  <c r="D1483" i="20"/>
  <c r="D1484" i="20"/>
  <c r="D1485" i="20"/>
  <c r="D1486" i="20"/>
  <c r="D1487" i="20"/>
  <c r="D1488" i="20"/>
  <c r="D1489" i="20"/>
  <c r="D1490" i="20"/>
  <c r="D1491" i="20"/>
  <c r="D1492" i="20"/>
  <c r="D1493" i="20"/>
  <c r="D1494" i="20"/>
  <c r="D1495" i="20"/>
  <c r="D1496" i="20"/>
  <c r="D1497" i="20"/>
  <c r="D1498" i="20"/>
  <c r="D1499" i="20"/>
  <c r="D1500" i="20"/>
  <c r="E1012" i="20"/>
  <c r="E1013" i="20"/>
  <c r="E1014" i="20"/>
  <c r="E1015" i="20"/>
  <c r="E1016" i="20"/>
  <c r="E1017" i="20"/>
  <c r="E1018" i="20"/>
  <c r="E1019" i="20"/>
  <c r="E1020" i="20"/>
  <c r="E1021" i="20"/>
  <c r="E1022" i="20"/>
  <c r="E1023" i="20"/>
  <c r="E1024" i="20"/>
  <c r="E1025" i="20"/>
  <c r="E1026" i="20"/>
  <c r="E1027" i="20"/>
  <c r="E1028" i="20"/>
  <c r="E1029" i="20"/>
  <c r="E1030" i="20"/>
  <c r="E1031" i="20"/>
  <c r="E1032" i="20"/>
  <c r="E1033" i="20"/>
  <c r="E1034" i="20"/>
  <c r="E1035" i="20"/>
  <c r="E1036" i="20"/>
  <c r="E1037" i="20"/>
  <c r="E1038" i="20"/>
  <c r="E1039" i="20"/>
  <c r="E1040" i="20"/>
  <c r="E1041" i="20"/>
  <c r="E1042" i="20"/>
  <c r="E1043" i="20"/>
  <c r="E1044" i="20"/>
  <c r="E1045" i="20"/>
  <c r="E1046" i="20"/>
  <c r="E1047" i="20"/>
  <c r="E1048" i="20"/>
  <c r="E1049" i="20"/>
  <c r="E1050" i="20"/>
  <c r="E1051" i="20"/>
  <c r="E1052" i="20"/>
  <c r="E1053" i="20"/>
  <c r="E1054" i="20"/>
  <c r="E1055" i="20"/>
  <c r="E1056" i="20"/>
  <c r="E1057" i="20"/>
  <c r="E1058" i="20"/>
  <c r="E1059" i="20"/>
  <c r="E1060" i="20"/>
  <c r="E1061" i="20"/>
  <c r="E1062" i="20"/>
  <c r="E1063" i="20"/>
  <c r="E1064" i="20"/>
  <c r="E1065" i="20"/>
  <c r="E1066" i="20"/>
  <c r="E1067" i="20"/>
  <c r="E1068" i="20"/>
  <c r="E1069" i="20"/>
  <c r="E1070" i="20"/>
  <c r="E1071" i="20"/>
  <c r="E1072" i="20"/>
  <c r="E1073" i="20"/>
  <c r="E1074" i="20"/>
  <c r="E1075" i="20"/>
  <c r="E1076" i="20"/>
  <c r="E1077" i="20"/>
  <c r="E1078" i="20"/>
  <c r="E1079" i="20"/>
  <c r="E1080" i="20"/>
  <c r="E1081" i="20"/>
  <c r="E1082" i="20"/>
  <c r="E1083" i="20"/>
  <c r="E1084" i="20"/>
  <c r="E1085" i="20"/>
  <c r="E1086" i="20"/>
  <c r="E1087" i="20"/>
  <c r="E1088" i="20"/>
  <c r="E1089" i="20"/>
  <c r="E1090" i="20"/>
  <c r="E1091" i="20"/>
  <c r="E1092" i="20"/>
  <c r="E1093" i="20"/>
  <c r="E1094" i="20"/>
  <c r="E1095" i="20"/>
  <c r="E1096" i="20"/>
  <c r="E1097" i="20"/>
  <c r="E1098" i="20"/>
  <c r="E1099" i="20"/>
  <c r="E1100" i="20"/>
  <c r="E1101" i="20"/>
  <c r="E1102" i="20"/>
  <c r="E1103" i="20"/>
  <c r="E1104" i="20"/>
  <c r="E1105" i="20"/>
  <c r="E1106" i="20"/>
  <c r="E1107" i="20"/>
  <c r="E1108" i="20"/>
  <c r="E1109" i="20"/>
  <c r="E1110" i="20"/>
  <c r="E1111" i="20"/>
  <c r="E1112" i="20"/>
  <c r="E1113" i="20"/>
  <c r="E1114" i="20"/>
  <c r="E1115" i="20"/>
  <c r="E1116" i="20"/>
  <c r="E1117" i="20"/>
  <c r="E1118" i="20"/>
  <c r="E1119" i="20"/>
  <c r="E1120" i="20"/>
  <c r="E1121" i="20"/>
  <c r="E1122" i="20"/>
  <c r="E1123" i="20"/>
  <c r="E1124" i="20"/>
  <c r="E1125" i="20"/>
  <c r="E1126" i="20"/>
  <c r="E1127" i="20"/>
  <c r="E1128" i="20"/>
  <c r="E1129" i="20"/>
  <c r="E1130" i="20"/>
  <c r="E1131" i="20"/>
  <c r="E1132" i="20"/>
  <c r="E1133" i="20"/>
  <c r="E1134" i="20"/>
  <c r="E1135" i="20"/>
  <c r="E1136" i="20"/>
  <c r="E1137" i="20"/>
  <c r="E1138" i="20"/>
  <c r="E1139" i="20"/>
  <c r="E1140" i="20"/>
  <c r="E1141" i="20"/>
  <c r="E1142" i="20"/>
  <c r="E1143" i="20"/>
  <c r="E1144" i="20"/>
  <c r="E1145" i="20"/>
  <c r="E1146" i="20"/>
  <c r="E1147" i="20"/>
  <c r="E1148" i="20"/>
  <c r="E1149" i="20"/>
  <c r="E1150" i="20"/>
  <c r="E1151" i="20"/>
  <c r="E1152" i="20"/>
  <c r="E1153" i="20"/>
  <c r="E1154" i="20"/>
  <c r="E1155" i="20"/>
  <c r="E1156" i="20"/>
  <c r="E1157" i="20"/>
  <c r="E1158" i="20"/>
  <c r="E1159" i="20"/>
  <c r="E1160" i="20"/>
  <c r="E1161" i="20"/>
  <c r="E1162" i="20"/>
  <c r="E1163" i="20"/>
  <c r="E1164" i="20"/>
  <c r="E1165" i="20"/>
  <c r="E1166" i="20"/>
  <c r="E1167" i="20"/>
  <c r="E1168" i="20"/>
  <c r="E1169" i="20"/>
  <c r="E1170" i="20"/>
  <c r="E1171" i="20"/>
  <c r="E1172" i="20"/>
  <c r="E1173" i="20"/>
  <c r="E1174" i="20"/>
  <c r="E1175" i="20"/>
  <c r="E1176" i="20"/>
  <c r="E1177" i="20"/>
  <c r="E1178" i="20"/>
  <c r="E1179" i="20"/>
  <c r="E1180" i="20"/>
  <c r="E1181" i="20"/>
  <c r="E1182" i="20"/>
  <c r="E1183" i="20"/>
  <c r="E1184" i="20"/>
  <c r="E1185" i="20"/>
  <c r="E1186" i="20"/>
  <c r="E1187" i="20"/>
  <c r="E1188" i="20"/>
  <c r="E1189" i="20"/>
  <c r="E1190" i="20"/>
  <c r="E1191" i="20"/>
  <c r="E1192" i="20"/>
  <c r="E1193" i="20"/>
  <c r="E1194" i="20"/>
  <c r="E1195" i="20"/>
  <c r="E1196" i="20"/>
  <c r="E1197" i="20"/>
  <c r="E1198" i="20"/>
  <c r="E1199" i="20"/>
  <c r="E1200" i="20"/>
  <c r="E1201" i="20"/>
  <c r="E1202" i="20"/>
  <c r="E1203" i="20"/>
  <c r="E1204" i="20"/>
  <c r="E1205" i="20"/>
  <c r="E1206" i="20"/>
  <c r="E1207" i="20"/>
  <c r="E1208" i="20"/>
  <c r="E1209" i="20"/>
  <c r="E1210" i="20"/>
  <c r="E1211" i="20"/>
  <c r="E1212" i="20"/>
  <c r="E1213" i="20"/>
  <c r="E1214" i="20"/>
  <c r="E1215" i="20"/>
  <c r="E1216" i="20"/>
  <c r="E1217" i="20"/>
  <c r="E1218" i="20"/>
  <c r="E1219" i="20"/>
  <c r="E1220" i="20"/>
  <c r="E1221" i="20"/>
  <c r="E1222" i="20"/>
  <c r="E1223" i="20"/>
  <c r="E1224" i="20"/>
  <c r="E1225" i="20"/>
  <c r="E1226" i="20"/>
  <c r="E1227" i="20"/>
  <c r="E1228" i="20"/>
  <c r="E1229" i="20"/>
  <c r="E1230" i="20"/>
  <c r="E1231" i="20"/>
  <c r="E1232" i="20"/>
  <c r="E1233" i="20"/>
  <c r="E1234" i="20"/>
  <c r="E1235" i="20"/>
  <c r="E1236" i="20"/>
  <c r="E1237" i="20"/>
  <c r="E1238" i="20"/>
  <c r="E1239" i="20"/>
  <c r="E1240" i="20"/>
  <c r="E1241" i="20"/>
  <c r="E1242" i="20"/>
  <c r="E1243" i="20"/>
  <c r="E1244" i="20"/>
  <c r="E1245" i="20"/>
  <c r="E1246" i="20"/>
  <c r="E1247" i="20"/>
  <c r="E1248" i="20"/>
  <c r="E1249" i="20"/>
  <c r="E1250" i="20"/>
  <c r="E1251" i="20"/>
  <c r="E1252" i="20"/>
  <c r="E1253" i="20"/>
  <c r="E1254" i="20"/>
  <c r="E1255" i="20"/>
  <c r="E1256" i="20"/>
  <c r="E1257" i="20"/>
  <c r="E1258" i="20"/>
  <c r="E1259" i="20"/>
  <c r="E1260" i="20"/>
  <c r="E1261" i="20"/>
  <c r="E1262" i="20"/>
  <c r="E1263" i="20"/>
  <c r="E1264" i="20"/>
  <c r="E1265" i="20"/>
  <c r="E1266" i="20"/>
  <c r="E1267" i="20"/>
  <c r="E1268" i="20"/>
  <c r="E1269" i="20"/>
  <c r="E1270" i="20"/>
  <c r="E1271" i="20"/>
  <c r="E1272" i="20"/>
  <c r="E1273" i="20"/>
  <c r="E1274" i="20"/>
  <c r="E1275" i="20"/>
  <c r="E1276" i="20"/>
  <c r="E1277" i="20"/>
  <c r="E1278" i="20"/>
  <c r="E1279" i="20"/>
  <c r="E1280" i="20"/>
  <c r="E1281" i="20"/>
  <c r="E1282" i="20"/>
  <c r="E1283" i="20"/>
  <c r="E1284" i="20"/>
  <c r="E1285" i="20"/>
  <c r="E1286" i="20"/>
  <c r="E1287" i="20"/>
  <c r="E1288" i="20"/>
  <c r="E1289" i="20"/>
  <c r="E1290" i="20"/>
  <c r="E1291" i="20"/>
  <c r="E1292" i="20"/>
  <c r="E1293" i="20"/>
  <c r="E1294" i="20"/>
  <c r="E1295" i="20"/>
  <c r="E1296" i="20"/>
  <c r="E1297" i="20"/>
  <c r="E1298" i="20"/>
  <c r="E1299" i="20"/>
  <c r="E1300" i="20"/>
  <c r="E1301" i="20"/>
  <c r="E1302" i="20"/>
  <c r="E1303" i="20"/>
  <c r="E1304" i="20"/>
  <c r="E1305" i="20"/>
  <c r="E1306" i="20"/>
  <c r="E1307" i="20"/>
  <c r="E1308" i="20"/>
  <c r="E1309" i="20"/>
  <c r="E1310" i="20"/>
  <c r="E1311" i="20"/>
  <c r="E1312" i="20"/>
  <c r="E1313" i="20"/>
  <c r="E1314" i="20"/>
  <c r="E1315" i="20"/>
  <c r="E1316" i="20"/>
  <c r="E1317" i="20"/>
  <c r="E1318" i="20"/>
  <c r="E1319" i="20"/>
  <c r="E1320" i="20"/>
  <c r="E1321" i="20"/>
  <c r="E1322" i="20"/>
  <c r="E1323" i="20"/>
  <c r="E1324" i="20"/>
  <c r="E1325" i="20"/>
  <c r="E1326" i="20"/>
  <c r="E1327" i="20"/>
  <c r="E1328" i="20"/>
  <c r="E1329" i="20"/>
  <c r="E1330" i="20"/>
  <c r="E1331" i="20"/>
  <c r="E1332" i="20"/>
  <c r="E1333" i="20"/>
  <c r="E1334" i="20"/>
  <c r="E1335" i="20"/>
  <c r="E1336" i="20"/>
  <c r="E1337" i="20"/>
  <c r="E1338" i="20"/>
  <c r="E1339" i="20"/>
  <c r="E1340" i="20"/>
  <c r="E1341" i="20"/>
  <c r="E1342" i="20"/>
  <c r="E1343" i="20"/>
  <c r="E1344" i="20"/>
  <c r="E1345" i="20"/>
  <c r="E1346" i="20"/>
  <c r="E1347" i="20"/>
  <c r="E1348" i="20"/>
  <c r="E1349" i="20"/>
  <c r="E1350" i="20"/>
  <c r="E1351" i="20"/>
  <c r="E1352" i="20"/>
  <c r="E1353" i="20"/>
  <c r="E1354" i="20"/>
  <c r="E1355" i="20"/>
  <c r="E1356" i="20"/>
  <c r="E1357" i="20"/>
  <c r="E1358" i="20"/>
  <c r="E1359" i="20"/>
  <c r="E1360" i="20"/>
  <c r="E1361" i="20"/>
  <c r="E1362" i="20"/>
  <c r="E1363" i="20"/>
  <c r="E1364" i="20"/>
  <c r="E1365" i="20"/>
  <c r="E1366" i="20"/>
  <c r="E1367" i="20"/>
  <c r="E1368" i="20"/>
  <c r="E1369" i="20"/>
  <c r="E1370" i="20"/>
  <c r="E1371" i="20"/>
  <c r="E1372" i="20"/>
  <c r="E1373" i="20"/>
  <c r="E1374" i="20"/>
  <c r="E1375" i="20"/>
  <c r="E1376" i="20"/>
  <c r="E1377" i="20"/>
  <c r="E1378" i="20"/>
  <c r="E1379" i="20"/>
  <c r="E1380" i="20"/>
  <c r="E1381" i="20"/>
  <c r="E1382" i="20"/>
  <c r="E1383" i="20"/>
  <c r="E1384" i="20"/>
  <c r="E1385" i="20"/>
  <c r="E1386" i="20"/>
  <c r="E1387" i="20"/>
  <c r="E1388" i="20"/>
  <c r="E1389" i="20"/>
  <c r="E1390" i="20"/>
  <c r="E1391" i="20"/>
  <c r="E1392" i="20"/>
  <c r="E1393" i="20"/>
  <c r="E1394" i="20"/>
  <c r="E1395" i="20"/>
  <c r="E1396" i="20"/>
  <c r="E1397" i="20"/>
  <c r="E1398" i="20"/>
  <c r="E1399" i="20"/>
  <c r="E1400" i="20"/>
  <c r="E1401" i="20"/>
  <c r="E1402" i="20"/>
  <c r="E1403" i="20"/>
  <c r="E1404" i="20"/>
  <c r="E1405" i="20"/>
  <c r="E1406" i="20"/>
  <c r="E1407" i="20"/>
  <c r="E1408" i="20"/>
  <c r="E1409" i="20"/>
  <c r="E1410" i="20"/>
  <c r="E1411" i="20"/>
  <c r="E1412" i="20"/>
  <c r="E1413" i="20"/>
  <c r="E1414" i="20"/>
  <c r="E1415" i="20"/>
  <c r="E1416" i="20"/>
  <c r="E1417" i="20"/>
  <c r="E1418" i="20"/>
  <c r="E1419" i="20"/>
  <c r="E1420" i="20"/>
  <c r="E1421" i="20"/>
  <c r="E1422" i="20"/>
  <c r="E1423" i="20"/>
  <c r="E1424" i="20"/>
  <c r="E1425" i="20"/>
  <c r="E1426" i="20"/>
  <c r="E1427" i="20"/>
  <c r="E1428" i="20"/>
  <c r="E1429" i="20"/>
  <c r="E1430" i="20"/>
  <c r="E1431" i="20"/>
  <c r="E1432" i="20"/>
  <c r="E1433" i="20"/>
  <c r="E1434" i="20"/>
  <c r="E1435" i="20"/>
  <c r="E1436" i="20"/>
  <c r="E1437" i="20"/>
  <c r="E1438" i="20"/>
  <c r="E1439" i="20"/>
  <c r="E1440" i="20"/>
  <c r="E1441" i="20"/>
  <c r="E1442" i="20"/>
  <c r="E1443" i="20"/>
  <c r="E1444" i="20"/>
  <c r="E1445" i="20"/>
  <c r="E1446" i="20"/>
  <c r="E1447" i="20"/>
  <c r="E1448" i="20"/>
  <c r="E1449" i="20"/>
  <c r="E1450" i="20"/>
  <c r="E1451" i="20"/>
  <c r="E1452" i="20"/>
  <c r="E1453" i="20"/>
  <c r="E1454" i="20"/>
  <c r="E1455" i="20"/>
  <c r="E1456" i="20"/>
  <c r="E1457" i="20"/>
  <c r="E1458" i="20"/>
  <c r="E1459" i="20"/>
  <c r="E1460" i="20"/>
  <c r="E1461" i="20"/>
  <c r="E1462" i="20"/>
  <c r="E1463" i="20"/>
  <c r="E1464" i="20"/>
  <c r="E1465" i="20"/>
  <c r="E1466" i="20"/>
  <c r="E1467" i="20"/>
  <c r="E1468" i="20"/>
  <c r="E1469" i="20"/>
  <c r="E1470" i="20"/>
  <c r="E1471" i="20"/>
  <c r="E1472" i="20"/>
  <c r="E1473" i="20"/>
  <c r="E1474" i="20"/>
  <c r="E1475" i="20"/>
  <c r="E1476" i="20"/>
  <c r="E1477" i="20"/>
  <c r="E1478" i="20"/>
  <c r="E1479" i="20"/>
  <c r="E1480" i="20"/>
  <c r="E1481" i="20"/>
  <c r="E1482" i="20"/>
  <c r="E1483" i="20"/>
  <c r="E1484" i="20"/>
  <c r="E1485" i="20"/>
  <c r="E1486" i="20"/>
  <c r="E1487" i="20"/>
  <c r="E1488" i="20"/>
  <c r="E1489" i="20"/>
  <c r="E1490" i="20"/>
  <c r="E1491" i="20"/>
  <c r="E1492" i="20"/>
  <c r="E1493" i="20"/>
  <c r="E1494" i="20"/>
  <c r="E1495" i="20"/>
  <c r="E1496" i="20"/>
  <c r="E1497" i="20"/>
  <c r="E1498" i="20"/>
  <c r="E1499" i="20"/>
  <c r="E1500" i="20"/>
  <c r="G1012" i="20"/>
  <c r="G1013" i="20"/>
  <c r="G1014" i="20"/>
  <c r="G1015" i="20"/>
  <c r="G1016" i="20"/>
  <c r="G1017" i="20"/>
  <c r="G1018" i="20"/>
  <c r="G1019" i="20"/>
  <c r="G1020" i="20"/>
  <c r="G1021" i="20"/>
  <c r="G1022" i="20"/>
  <c r="G1023" i="20"/>
  <c r="G1024" i="20"/>
  <c r="G1025" i="20"/>
  <c r="G1026" i="20"/>
  <c r="G1027" i="20"/>
  <c r="G1028" i="20"/>
  <c r="G1029" i="20"/>
  <c r="G1030" i="20"/>
  <c r="G1031" i="20"/>
  <c r="G1032" i="20"/>
  <c r="G1033" i="20"/>
  <c r="G1034" i="20"/>
  <c r="G1035" i="20"/>
  <c r="G1036" i="20"/>
  <c r="G1037" i="20"/>
  <c r="G1038" i="20"/>
  <c r="G1039" i="20"/>
  <c r="G1040" i="20"/>
  <c r="G1041" i="20"/>
  <c r="G1042" i="20"/>
  <c r="G1043" i="20"/>
  <c r="G1044" i="20"/>
  <c r="G1045" i="20"/>
  <c r="G1046" i="20"/>
  <c r="G1047" i="20"/>
  <c r="G1048" i="20"/>
  <c r="G1049" i="20"/>
  <c r="G1050" i="20"/>
  <c r="G1051" i="20"/>
  <c r="G1052" i="20"/>
  <c r="G1053" i="20"/>
  <c r="G1054" i="20"/>
  <c r="G1055" i="20"/>
  <c r="G1056" i="20"/>
  <c r="G1057" i="20"/>
  <c r="G1058" i="20"/>
  <c r="G1059" i="20"/>
  <c r="G1060" i="20"/>
  <c r="G1061" i="20"/>
  <c r="G1062" i="20"/>
  <c r="G1063" i="20"/>
  <c r="G1064" i="20"/>
  <c r="G1065" i="20"/>
  <c r="G1066" i="20"/>
  <c r="G1067" i="20"/>
  <c r="G1068" i="20"/>
  <c r="G1069" i="20"/>
  <c r="G1070" i="20"/>
  <c r="G1071" i="20"/>
  <c r="G1072" i="20"/>
  <c r="G1073" i="20"/>
  <c r="G1074" i="20"/>
  <c r="G1075" i="20"/>
  <c r="G1076" i="20"/>
  <c r="G1077" i="20"/>
  <c r="G1078" i="20"/>
  <c r="G1079" i="20"/>
  <c r="G1080" i="20"/>
  <c r="G1081" i="20"/>
  <c r="G1082" i="20"/>
  <c r="G1083" i="20"/>
  <c r="G1084" i="20"/>
  <c r="G1085" i="20"/>
  <c r="G1086" i="20"/>
  <c r="G1087" i="20"/>
  <c r="G1088" i="20"/>
  <c r="G1089" i="20"/>
  <c r="G1090" i="20"/>
  <c r="G1091" i="20"/>
  <c r="G1092" i="20"/>
  <c r="G1093" i="20"/>
  <c r="G1094" i="20"/>
  <c r="G1095" i="20"/>
  <c r="G1096" i="20"/>
  <c r="G1097" i="20"/>
  <c r="G1098" i="20"/>
  <c r="G1099" i="20"/>
  <c r="G1100" i="20"/>
  <c r="G1101" i="20"/>
  <c r="G1102" i="20"/>
  <c r="G1103" i="20"/>
  <c r="G1104" i="20"/>
  <c r="G1105" i="20"/>
  <c r="G1106" i="20"/>
  <c r="G1107" i="20"/>
  <c r="G1108" i="20"/>
  <c r="G1109" i="20"/>
  <c r="G1110" i="20"/>
  <c r="G1111" i="20"/>
  <c r="G1112" i="20"/>
  <c r="G1113" i="20"/>
  <c r="G1114" i="20"/>
  <c r="G1115" i="20"/>
  <c r="G1116" i="20"/>
  <c r="G1117" i="20"/>
  <c r="G1118" i="20"/>
  <c r="G1119" i="20"/>
  <c r="G1120" i="20"/>
  <c r="G1121" i="20"/>
  <c r="G1122" i="20"/>
  <c r="G1123" i="20"/>
  <c r="G1124" i="20"/>
  <c r="G1125" i="20"/>
  <c r="G1126" i="20"/>
  <c r="G1127" i="20"/>
  <c r="G1128" i="20"/>
  <c r="G1129" i="20"/>
  <c r="G1130" i="20"/>
  <c r="G1131" i="20"/>
  <c r="G1132" i="20"/>
  <c r="G1133" i="20"/>
  <c r="G1134" i="20"/>
  <c r="G1135" i="20"/>
  <c r="G1136" i="20"/>
  <c r="G1137" i="20"/>
  <c r="G1138" i="20"/>
  <c r="G1139" i="20"/>
  <c r="G1140" i="20"/>
  <c r="G1141" i="20"/>
  <c r="G1142" i="20"/>
  <c r="G1143" i="20"/>
  <c r="G1144" i="20"/>
  <c r="G1145" i="20"/>
  <c r="G1146" i="20"/>
  <c r="G1147" i="20"/>
  <c r="G1148" i="20"/>
  <c r="G1149" i="20"/>
  <c r="G1150" i="20"/>
  <c r="G1151" i="20"/>
  <c r="G1152" i="20"/>
  <c r="G1153" i="20"/>
  <c r="G1154" i="20"/>
  <c r="G1155" i="20"/>
  <c r="G1156" i="20"/>
  <c r="G1157" i="20"/>
  <c r="G1158" i="20"/>
  <c r="G1159" i="20"/>
  <c r="G1160" i="20"/>
  <c r="G1161" i="20"/>
  <c r="G1162" i="20"/>
  <c r="G1163" i="20"/>
  <c r="G1164" i="20"/>
  <c r="G1165" i="20"/>
  <c r="G1166" i="20"/>
  <c r="G1167" i="20"/>
  <c r="G1168" i="20"/>
  <c r="G1169" i="20"/>
  <c r="G1170" i="20"/>
  <c r="G1171" i="20"/>
  <c r="G1172" i="20"/>
  <c r="G1173" i="20"/>
  <c r="G1174" i="20"/>
  <c r="G1175" i="20"/>
  <c r="G1176" i="20"/>
  <c r="G1177" i="20"/>
  <c r="G1178" i="20"/>
  <c r="G1179" i="20"/>
  <c r="G1180" i="20"/>
  <c r="G1181" i="20"/>
  <c r="G1182" i="20"/>
  <c r="G1183" i="20"/>
  <c r="G1184" i="20"/>
  <c r="G1185" i="20"/>
  <c r="G1186" i="20"/>
  <c r="G1187" i="20"/>
  <c r="G1188" i="20"/>
  <c r="G1189" i="20"/>
  <c r="G1190" i="20"/>
  <c r="G1191" i="20"/>
  <c r="G1192" i="20"/>
  <c r="G1193" i="20"/>
  <c r="G1194" i="20"/>
  <c r="G1195" i="20"/>
  <c r="G1196" i="20"/>
  <c r="G1197" i="20"/>
  <c r="G1198" i="20"/>
  <c r="G1199" i="20"/>
  <c r="G1200" i="20"/>
  <c r="G1201" i="20"/>
  <c r="G1202" i="20"/>
  <c r="G1203" i="20"/>
  <c r="G1204" i="20"/>
  <c r="G1205" i="20"/>
  <c r="G1206" i="20"/>
  <c r="G1207" i="20"/>
  <c r="G1208" i="20"/>
  <c r="G1209" i="20"/>
  <c r="G1210" i="20"/>
  <c r="G1211" i="20"/>
  <c r="G1212" i="20"/>
  <c r="G1213" i="20"/>
  <c r="G1214" i="20"/>
  <c r="G1215" i="20"/>
  <c r="G1216" i="20"/>
  <c r="G1217" i="20"/>
  <c r="G1218" i="20"/>
  <c r="G1219" i="20"/>
  <c r="G1220" i="20"/>
  <c r="G1221" i="20"/>
  <c r="G1222" i="20"/>
  <c r="G1223" i="20"/>
  <c r="G1224" i="20"/>
  <c r="G1225" i="20"/>
  <c r="G1226" i="20"/>
  <c r="G1227" i="20"/>
  <c r="G1228" i="20"/>
  <c r="G1229" i="20"/>
  <c r="G1230" i="20"/>
  <c r="G1231" i="20"/>
  <c r="G1232" i="20"/>
  <c r="G1233" i="20"/>
  <c r="G1234" i="20"/>
  <c r="G1235" i="20"/>
  <c r="G1236" i="20"/>
  <c r="G1237" i="20"/>
  <c r="G1238" i="20"/>
  <c r="G1239" i="20"/>
  <c r="G1240" i="20"/>
  <c r="G1241" i="20"/>
  <c r="G1242" i="20"/>
  <c r="G1243" i="20"/>
  <c r="G1244" i="20"/>
  <c r="G1245" i="20"/>
  <c r="G1246" i="20"/>
  <c r="G1247" i="20"/>
  <c r="G1248" i="20"/>
  <c r="G1249" i="20"/>
  <c r="G1250" i="20"/>
  <c r="G1251" i="20"/>
  <c r="G1252" i="20"/>
  <c r="G1253" i="20"/>
  <c r="G1254" i="20"/>
  <c r="G1255" i="20"/>
  <c r="G1256" i="20"/>
  <c r="G1257" i="20"/>
  <c r="G1258" i="20"/>
  <c r="G1259" i="20"/>
  <c r="G1260" i="20"/>
  <c r="G1261" i="20"/>
  <c r="G1262" i="20"/>
  <c r="G1263" i="20"/>
  <c r="G1264" i="20"/>
  <c r="G1265" i="20"/>
  <c r="G1266" i="20"/>
  <c r="G1267" i="20"/>
  <c r="G1268" i="20"/>
  <c r="G1269" i="20"/>
  <c r="G1270" i="20"/>
  <c r="G1271" i="20"/>
  <c r="G1272" i="20"/>
  <c r="G1273" i="20"/>
  <c r="G1274" i="20"/>
  <c r="G1275" i="20"/>
  <c r="G1276" i="20"/>
  <c r="G1277" i="20"/>
  <c r="G1278" i="20"/>
  <c r="G1279" i="20"/>
  <c r="G1280" i="20"/>
  <c r="G1281" i="20"/>
  <c r="G1282" i="20"/>
  <c r="G1283" i="20"/>
  <c r="G1284" i="20"/>
  <c r="G1285" i="20"/>
  <c r="G1286" i="20"/>
  <c r="G1287" i="20"/>
  <c r="G1288" i="20"/>
  <c r="G1289" i="20"/>
  <c r="G1290" i="20"/>
  <c r="G1291" i="20"/>
  <c r="G1292" i="20"/>
  <c r="G1293" i="20"/>
  <c r="G1294" i="20"/>
  <c r="G1295" i="20"/>
  <c r="G1296" i="20"/>
  <c r="G1297" i="20"/>
  <c r="G1298" i="20"/>
  <c r="G1299" i="20"/>
  <c r="G1300" i="20"/>
  <c r="G1301" i="20"/>
  <c r="G1302" i="20"/>
  <c r="G1303" i="20"/>
  <c r="G1304" i="20"/>
  <c r="G1305" i="20"/>
  <c r="G1306" i="20"/>
  <c r="G1307" i="20"/>
  <c r="G1308" i="20"/>
  <c r="G1309" i="20"/>
  <c r="G1310" i="20"/>
  <c r="G1311" i="20"/>
  <c r="G1312" i="20"/>
  <c r="G1313" i="20"/>
  <c r="G1314" i="20"/>
  <c r="G1315" i="20"/>
  <c r="G1316" i="20"/>
  <c r="G1317" i="20"/>
  <c r="G1318" i="20"/>
  <c r="G1319" i="20"/>
  <c r="G1320" i="20"/>
  <c r="G1321" i="20"/>
  <c r="G1322" i="20"/>
  <c r="G1323" i="20"/>
  <c r="G1324" i="20"/>
  <c r="G1325" i="20"/>
  <c r="G1326" i="20"/>
  <c r="G1327" i="20"/>
  <c r="G1328" i="20"/>
  <c r="G1329" i="20"/>
  <c r="G1330" i="20"/>
  <c r="G1331" i="20"/>
  <c r="G1332" i="20"/>
  <c r="G1333" i="20"/>
  <c r="G1334" i="20"/>
  <c r="G1335" i="20"/>
  <c r="G1336" i="20"/>
  <c r="G1337" i="20"/>
  <c r="G1338" i="20"/>
  <c r="G1339" i="20"/>
  <c r="G1340" i="20"/>
  <c r="G1341" i="20"/>
  <c r="G1342" i="20"/>
  <c r="G1343" i="20"/>
  <c r="G1344" i="20"/>
  <c r="G1345" i="20"/>
  <c r="G1346" i="20"/>
  <c r="G1347" i="20"/>
  <c r="G1348" i="20"/>
  <c r="G1349" i="20"/>
  <c r="G1350" i="20"/>
  <c r="G1351" i="20"/>
  <c r="G1352" i="20"/>
  <c r="G1353" i="20"/>
  <c r="G1354" i="20"/>
  <c r="G1355" i="20"/>
  <c r="G1356" i="20"/>
  <c r="G1357" i="20"/>
  <c r="G1358" i="20"/>
  <c r="G1359" i="20"/>
  <c r="G1360" i="20"/>
  <c r="G1361" i="20"/>
  <c r="G1362" i="20"/>
  <c r="G1363" i="20"/>
  <c r="G1364" i="20"/>
  <c r="G1365" i="20"/>
  <c r="G1366" i="20"/>
  <c r="G1367" i="20"/>
  <c r="G1368" i="20"/>
  <c r="G1369" i="20"/>
  <c r="G1370" i="20"/>
  <c r="G1371" i="20"/>
  <c r="G1372" i="20"/>
  <c r="G1373" i="20"/>
  <c r="G1374" i="20"/>
  <c r="G1375" i="20"/>
  <c r="G1376" i="20"/>
  <c r="G1377" i="20"/>
  <c r="G1378" i="20"/>
  <c r="G1379" i="20"/>
  <c r="G1380" i="20"/>
  <c r="G1381" i="20"/>
  <c r="G1382" i="20"/>
  <c r="G1383" i="20"/>
  <c r="G1384" i="20"/>
  <c r="G1385" i="20"/>
  <c r="G1386" i="20"/>
  <c r="G1387" i="20"/>
  <c r="G1388" i="20"/>
  <c r="G1389" i="20"/>
  <c r="G1390" i="20"/>
  <c r="G1391" i="20"/>
  <c r="G1392" i="20"/>
  <c r="G1393" i="20"/>
  <c r="G1394" i="20"/>
  <c r="G1395" i="20"/>
  <c r="G1396" i="20"/>
  <c r="G1397" i="20"/>
  <c r="G1398" i="20"/>
  <c r="G1399" i="20"/>
  <c r="G1400" i="20"/>
  <c r="G1401" i="20"/>
  <c r="G1402" i="20"/>
  <c r="G1403" i="20"/>
  <c r="G1404" i="20"/>
  <c r="G1405" i="20"/>
  <c r="G1406" i="20"/>
  <c r="G1407" i="20"/>
  <c r="G1408" i="20"/>
  <c r="G1409" i="20"/>
  <c r="G1410" i="20"/>
  <c r="G1411" i="20"/>
  <c r="G1412" i="20"/>
  <c r="G1413" i="20"/>
  <c r="G1414" i="20"/>
  <c r="G1415" i="20"/>
  <c r="G1416" i="20"/>
  <c r="G1417" i="20"/>
  <c r="G1418" i="20"/>
  <c r="G1419" i="20"/>
  <c r="G1420" i="20"/>
  <c r="G1421" i="20"/>
  <c r="G1422" i="20"/>
  <c r="G1423" i="20"/>
  <c r="G1424" i="20"/>
  <c r="G1425" i="20"/>
  <c r="G1426" i="20"/>
  <c r="G1427" i="20"/>
  <c r="G1428" i="20"/>
  <c r="G1429" i="20"/>
  <c r="G1430" i="20"/>
  <c r="G1431" i="20"/>
  <c r="G1432" i="20"/>
  <c r="G1433" i="20"/>
  <c r="G1434" i="20"/>
  <c r="G1435" i="20"/>
  <c r="G1436" i="20"/>
  <c r="G1437" i="20"/>
  <c r="G1438" i="20"/>
  <c r="G1439" i="20"/>
  <c r="G1440" i="20"/>
  <c r="G1441" i="20"/>
  <c r="G1442" i="20"/>
  <c r="G1443" i="20"/>
  <c r="G1444" i="20"/>
  <c r="G1445" i="20"/>
  <c r="G1446" i="20"/>
  <c r="G1447" i="20"/>
  <c r="G1448" i="20"/>
  <c r="G1449" i="20"/>
  <c r="G1450" i="20"/>
  <c r="G1451" i="20"/>
  <c r="G1452" i="20"/>
  <c r="G1453" i="20"/>
  <c r="G1454" i="20"/>
  <c r="G1455" i="20"/>
  <c r="G1456" i="20"/>
  <c r="G1457" i="20"/>
  <c r="G1458" i="20"/>
  <c r="G1459" i="20"/>
  <c r="G1460" i="20"/>
  <c r="G1461" i="20"/>
  <c r="G1462" i="20"/>
  <c r="G1463" i="20"/>
  <c r="G1464" i="20"/>
  <c r="G1465" i="20"/>
  <c r="G1466" i="20"/>
  <c r="G1467" i="20"/>
  <c r="G1468" i="20"/>
  <c r="G1469" i="20"/>
  <c r="G1470" i="20"/>
  <c r="G1471" i="20"/>
  <c r="G1472" i="20"/>
  <c r="G1473" i="20"/>
  <c r="G1474" i="20"/>
  <c r="G1475" i="20"/>
  <c r="G1476" i="20"/>
  <c r="G1477" i="20"/>
  <c r="G1478" i="20"/>
  <c r="G1479" i="20"/>
  <c r="G1480" i="20"/>
  <c r="G1481" i="20"/>
  <c r="G1482" i="20"/>
  <c r="G1483" i="20"/>
  <c r="G1484" i="20"/>
  <c r="G1485" i="20"/>
  <c r="G1486" i="20"/>
  <c r="G1487" i="20"/>
  <c r="G1488" i="20"/>
  <c r="G1489" i="20"/>
  <c r="G1490" i="20"/>
  <c r="G1491" i="20"/>
  <c r="G1492" i="20"/>
  <c r="G1493" i="20"/>
  <c r="G1494" i="20"/>
  <c r="G1495" i="20"/>
  <c r="G1496" i="20"/>
  <c r="G1497" i="20"/>
  <c r="G1498" i="20"/>
  <c r="G1499" i="20"/>
  <c r="G1500"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I1046" i="20"/>
  <c r="I1047" i="20"/>
  <c r="I1048" i="20"/>
  <c r="I1049" i="20"/>
  <c r="I1050" i="20"/>
  <c r="I1051" i="20"/>
  <c r="I1052" i="20"/>
  <c r="I1053" i="20"/>
  <c r="I1054" i="20"/>
  <c r="I1055" i="20"/>
  <c r="I1056" i="20"/>
  <c r="I1057" i="20"/>
  <c r="I1058" i="20"/>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26" i="20"/>
  <c r="I1127" i="20"/>
  <c r="I1128" i="20"/>
  <c r="I1129" i="20"/>
  <c r="I1130" i="20"/>
  <c r="I1131" i="20"/>
  <c r="I1132" i="20"/>
  <c r="I1133" i="20"/>
  <c r="I1134" i="20"/>
  <c r="I1135" i="20"/>
  <c r="I1136" i="20"/>
  <c r="I1137" i="20"/>
  <c r="I1138" i="20"/>
  <c r="I1139" i="20"/>
  <c r="I1140" i="20"/>
  <c r="I1141" i="20"/>
  <c r="I1142" i="20"/>
  <c r="I1143" i="20"/>
  <c r="I1144" i="20"/>
  <c r="I1145" i="20"/>
  <c r="I1146" i="20"/>
  <c r="I1147" i="20"/>
  <c r="I1148" i="20"/>
  <c r="I1149" i="20"/>
  <c r="I1150" i="20"/>
  <c r="I1151" i="20"/>
  <c r="I1152" i="20"/>
  <c r="I1153" i="20"/>
  <c r="I1154" i="20"/>
  <c r="I1155" i="20"/>
  <c r="I1156" i="20"/>
  <c r="I1157" i="20"/>
  <c r="I1158" i="20"/>
  <c r="I1159" i="20"/>
  <c r="I1160" i="20"/>
  <c r="I1161" i="20"/>
  <c r="I1162" i="20"/>
  <c r="I1163" i="20"/>
  <c r="I1164" i="20"/>
  <c r="I1165" i="20"/>
  <c r="I1166" i="20"/>
  <c r="I1167" i="20"/>
  <c r="I1168" i="20"/>
  <c r="I1169" i="20"/>
  <c r="I1170" i="20"/>
  <c r="I1171" i="20"/>
  <c r="I1172" i="20"/>
  <c r="I1173" i="20"/>
  <c r="I1174" i="20"/>
  <c r="I1175" i="20"/>
  <c r="I1176" i="20"/>
  <c r="I1177" i="20"/>
  <c r="I1178" i="20"/>
  <c r="I1179" i="20"/>
  <c r="I1180" i="20"/>
  <c r="I1181" i="20"/>
  <c r="I1182" i="20"/>
  <c r="I1183" i="20"/>
  <c r="I1184" i="20"/>
  <c r="I1185" i="20"/>
  <c r="I1186" i="20"/>
  <c r="I1187" i="20"/>
  <c r="I1188" i="20"/>
  <c r="I1189" i="20"/>
  <c r="I1190" i="20"/>
  <c r="I1191" i="20"/>
  <c r="I1192" i="20"/>
  <c r="I1193" i="20"/>
  <c r="I1194" i="20"/>
  <c r="I1195" i="20"/>
  <c r="I1196" i="20"/>
  <c r="I1197" i="20"/>
  <c r="I1198" i="20"/>
  <c r="I1199" i="20"/>
  <c r="I1200" i="20"/>
  <c r="I1201" i="20"/>
  <c r="I1202" i="20"/>
  <c r="I1203" i="20"/>
  <c r="I1204" i="20"/>
  <c r="I1205" i="20"/>
  <c r="I1206" i="20"/>
  <c r="I1207" i="20"/>
  <c r="I1208" i="20"/>
  <c r="I1209" i="20"/>
  <c r="I1210" i="20"/>
  <c r="I1211" i="20"/>
  <c r="I1212" i="20"/>
  <c r="I1213" i="20"/>
  <c r="I1214" i="20"/>
  <c r="I1215" i="20"/>
  <c r="I1216" i="20"/>
  <c r="I1217" i="20"/>
  <c r="I1218" i="20"/>
  <c r="I1219" i="20"/>
  <c r="I1220" i="20"/>
  <c r="I1221" i="20"/>
  <c r="I1222" i="20"/>
  <c r="I1223" i="20"/>
  <c r="I1224" i="20"/>
  <c r="I1225" i="20"/>
  <c r="I1226" i="20"/>
  <c r="I1227" i="20"/>
  <c r="I1228" i="20"/>
  <c r="I1229" i="20"/>
  <c r="I1230" i="20"/>
  <c r="I1231" i="20"/>
  <c r="I1232" i="20"/>
  <c r="I1233" i="20"/>
  <c r="I1234" i="20"/>
  <c r="I1235" i="20"/>
  <c r="I1236" i="20"/>
  <c r="I1237" i="20"/>
  <c r="I1238" i="20"/>
  <c r="I1239" i="20"/>
  <c r="I1240" i="20"/>
  <c r="I1241" i="20"/>
  <c r="I1242" i="20"/>
  <c r="I1243" i="20"/>
  <c r="I1244" i="20"/>
  <c r="I1245" i="20"/>
  <c r="I1246" i="20"/>
  <c r="I1247" i="20"/>
  <c r="I1248" i="20"/>
  <c r="I1249" i="20"/>
  <c r="I1250" i="20"/>
  <c r="I1251" i="20"/>
  <c r="I1252" i="20"/>
  <c r="I1253" i="20"/>
  <c r="I1254" i="20"/>
  <c r="I1255" i="20"/>
  <c r="I1256" i="20"/>
  <c r="I1257" i="20"/>
  <c r="I1258" i="20"/>
  <c r="I1259" i="20"/>
  <c r="I1260" i="20"/>
  <c r="I1261" i="20"/>
  <c r="I1262" i="20"/>
  <c r="I1263" i="20"/>
  <c r="I1264" i="20"/>
  <c r="I1265" i="20"/>
  <c r="I1266" i="20"/>
  <c r="I1267" i="20"/>
  <c r="I1268" i="20"/>
  <c r="I1269"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7" i="20"/>
  <c r="I1318" i="20"/>
  <c r="I1319" i="20"/>
  <c r="I1320" i="20"/>
  <c r="I1321" i="20"/>
  <c r="I1322" i="20"/>
  <c r="I1323" i="20"/>
  <c r="I1324" i="20"/>
  <c r="I1325" i="20"/>
  <c r="I1326" i="20"/>
  <c r="I1327" i="20"/>
  <c r="I1328" i="20"/>
  <c r="I1329" i="20"/>
  <c r="I1330" i="20"/>
  <c r="I1331" i="20"/>
  <c r="I1332" i="20"/>
  <c r="I1333" i="20"/>
  <c r="I1334"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K1012" i="20"/>
  <c r="K1013" i="20"/>
  <c r="K1014" i="20"/>
  <c r="K1015" i="20"/>
  <c r="K1016" i="20"/>
  <c r="K1017" i="20"/>
  <c r="K1018" i="20"/>
  <c r="K1019" i="20"/>
  <c r="K1020" i="20"/>
  <c r="K1021" i="20"/>
  <c r="K1022" i="20"/>
  <c r="K1023" i="20"/>
  <c r="K1024" i="20"/>
  <c r="K1025" i="20"/>
  <c r="K1026" i="20"/>
  <c r="K1027" i="20"/>
  <c r="K1028" i="20"/>
  <c r="K1029" i="20"/>
  <c r="K1030" i="20"/>
  <c r="K1031" i="20"/>
  <c r="K1032" i="20"/>
  <c r="K1033" i="20"/>
  <c r="K1034" i="20"/>
  <c r="K1035" i="20"/>
  <c r="K1036" i="20"/>
  <c r="K1037" i="20"/>
  <c r="K1038" i="20"/>
  <c r="K1039" i="20"/>
  <c r="K1040" i="20"/>
  <c r="K1041" i="20"/>
  <c r="K1042" i="20"/>
  <c r="K1043" i="20"/>
  <c r="K1044" i="20"/>
  <c r="K1045" i="20"/>
  <c r="K1046" i="20"/>
  <c r="K1047" i="20"/>
  <c r="K1048" i="20"/>
  <c r="K1049" i="20"/>
  <c r="K1050" i="20"/>
  <c r="K1051" i="20"/>
  <c r="K1052" i="20"/>
  <c r="K1053" i="20"/>
  <c r="K1054" i="20"/>
  <c r="K1055" i="20"/>
  <c r="K1056" i="20"/>
  <c r="K1057" i="20"/>
  <c r="K1058" i="20"/>
  <c r="K1059" i="20"/>
  <c r="K1060" i="20"/>
  <c r="K1061" i="20"/>
  <c r="K1062" i="20"/>
  <c r="K1063" i="20"/>
  <c r="K1064" i="20"/>
  <c r="K1065" i="20"/>
  <c r="K1066" i="20"/>
  <c r="K1067" i="20"/>
  <c r="K1068" i="20"/>
  <c r="K1069" i="20"/>
  <c r="K1070" i="20"/>
  <c r="K1071" i="20"/>
  <c r="K1072" i="20"/>
  <c r="K1073" i="20"/>
  <c r="K1074" i="20"/>
  <c r="K1075" i="20"/>
  <c r="K1076" i="20"/>
  <c r="K1077" i="20"/>
  <c r="K1078" i="20"/>
  <c r="K1079" i="20"/>
  <c r="K1080" i="20"/>
  <c r="K1081" i="20"/>
  <c r="K1082" i="20"/>
  <c r="K1083" i="20"/>
  <c r="K1084" i="20"/>
  <c r="K1085" i="20"/>
  <c r="K1086" i="20"/>
  <c r="K1087" i="20"/>
  <c r="K1088" i="20"/>
  <c r="K1089" i="20"/>
  <c r="K1090" i="20"/>
  <c r="K1091" i="20"/>
  <c r="K1092" i="20"/>
  <c r="K1093" i="20"/>
  <c r="K1094" i="20"/>
  <c r="K1095" i="20"/>
  <c r="K1096" i="20"/>
  <c r="K1097" i="20"/>
  <c r="K1098" i="20"/>
  <c r="K1099" i="20"/>
  <c r="K1100" i="20"/>
  <c r="K1101" i="20"/>
  <c r="K1102" i="20"/>
  <c r="K1103" i="20"/>
  <c r="K1104" i="20"/>
  <c r="K1105" i="20"/>
  <c r="K1106" i="20"/>
  <c r="K1107" i="20"/>
  <c r="K1108" i="20"/>
  <c r="K1109" i="20"/>
  <c r="K1110" i="20"/>
  <c r="K1111" i="20"/>
  <c r="K1112" i="20"/>
  <c r="K1113" i="20"/>
  <c r="K1114" i="20"/>
  <c r="K1115" i="20"/>
  <c r="K1116" i="20"/>
  <c r="K1117" i="20"/>
  <c r="K1118" i="20"/>
  <c r="K1119" i="20"/>
  <c r="K1120" i="20"/>
  <c r="K1121" i="20"/>
  <c r="K1122" i="20"/>
  <c r="K1123" i="20"/>
  <c r="K1124" i="20"/>
  <c r="K1125" i="20"/>
  <c r="K1126" i="20"/>
  <c r="K1127" i="20"/>
  <c r="K1128" i="20"/>
  <c r="K1129" i="20"/>
  <c r="K1130" i="20"/>
  <c r="K1131" i="20"/>
  <c r="K1132" i="20"/>
  <c r="K1133" i="20"/>
  <c r="K1134" i="20"/>
  <c r="K1135" i="20"/>
  <c r="K1136" i="20"/>
  <c r="K1137" i="20"/>
  <c r="K1138" i="20"/>
  <c r="K1139" i="20"/>
  <c r="K1140" i="20"/>
  <c r="K1141" i="20"/>
  <c r="K1142" i="20"/>
  <c r="K1143" i="20"/>
  <c r="K1144" i="20"/>
  <c r="K1145" i="20"/>
  <c r="K1146" i="20"/>
  <c r="K1147" i="20"/>
  <c r="K1148" i="20"/>
  <c r="K1149" i="20"/>
  <c r="K1150" i="20"/>
  <c r="K1151" i="20"/>
  <c r="K1152" i="20"/>
  <c r="K1153" i="20"/>
  <c r="K1154" i="20"/>
  <c r="K1155" i="20"/>
  <c r="K1156" i="20"/>
  <c r="K1157" i="20"/>
  <c r="K1158" i="20"/>
  <c r="K1159" i="20"/>
  <c r="K1160" i="20"/>
  <c r="K1161" i="20"/>
  <c r="K1162" i="20"/>
  <c r="K1163" i="20"/>
  <c r="K1164" i="20"/>
  <c r="K1165" i="20"/>
  <c r="K1166" i="20"/>
  <c r="K1167" i="20"/>
  <c r="K1168" i="20"/>
  <c r="K1169" i="20"/>
  <c r="K1170" i="20"/>
  <c r="K1171" i="20"/>
  <c r="K1172" i="20"/>
  <c r="K1173" i="20"/>
  <c r="K1174" i="20"/>
  <c r="K1175" i="20"/>
  <c r="K1176" i="20"/>
  <c r="K1177" i="20"/>
  <c r="K1178" i="20"/>
  <c r="K1179" i="20"/>
  <c r="K1180" i="20"/>
  <c r="K1181" i="20"/>
  <c r="K1182" i="20"/>
  <c r="K1183" i="20"/>
  <c r="K1184" i="20"/>
  <c r="K1185" i="20"/>
  <c r="K1186" i="20"/>
  <c r="K1187" i="20"/>
  <c r="K1188" i="20"/>
  <c r="K1189" i="20"/>
  <c r="K1190" i="20"/>
  <c r="K1191" i="20"/>
  <c r="K1192" i="20"/>
  <c r="K1193" i="20"/>
  <c r="K1194" i="20"/>
  <c r="K1195" i="20"/>
  <c r="K1196" i="20"/>
  <c r="K1197" i="20"/>
  <c r="K1198" i="20"/>
  <c r="K1199" i="20"/>
  <c r="K1200" i="20"/>
  <c r="K1201" i="20"/>
  <c r="K1202" i="20"/>
  <c r="K1203" i="20"/>
  <c r="K1204" i="20"/>
  <c r="K1205" i="20"/>
  <c r="K1206" i="20"/>
  <c r="K1207" i="20"/>
  <c r="K1208" i="20"/>
  <c r="K1209" i="20"/>
  <c r="K1210" i="20"/>
  <c r="K1211" i="20"/>
  <c r="K1212" i="20"/>
  <c r="K1213" i="20"/>
  <c r="K1214" i="20"/>
  <c r="K1215" i="20"/>
  <c r="K1216" i="20"/>
  <c r="K1217" i="20"/>
  <c r="K1218" i="20"/>
  <c r="K1219" i="20"/>
  <c r="K1220" i="20"/>
  <c r="K1221" i="20"/>
  <c r="K1222" i="20"/>
  <c r="K1223" i="20"/>
  <c r="K1224" i="20"/>
  <c r="K1225" i="20"/>
  <c r="K1226" i="20"/>
  <c r="K1227" i="20"/>
  <c r="K1228" i="20"/>
  <c r="K1229" i="20"/>
  <c r="K1230" i="20"/>
  <c r="K1231" i="20"/>
  <c r="K1232" i="20"/>
  <c r="K1233" i="20"/>
  <c r="K1234" i="20"/>
  <c r="K1235" i="20"/>
  <c r="K1236" i="20"/>
  <c r="K1237" i="20"/>
  <c r="K1238" i="20"/>
  <c r="K1239" i="20"/>
  <c r="K1240" i="20"/>
  <c r="K1241" i="20"/>
  <c r="K1242" i="20"/>
  <c r="K1243" i="20"/>
  <c r="K1244" i="20"/>
  <c r="K1245" i="20"/>
  <c r="K1246" i="20"/>
  <c r="K1247" i="20"/>
  <c r="K1248" i="20"/>
  <c r="K1249" i="20"/>
  <c r="K1250" i="20"/>
  <c r="K1251" i="20"/>
  <c r="K1252" i="20"/>
  <c r="K1253" i="20"/>
  <c r="K1254" i="20"/>
  <c r="K1255" i="20"/>
  <c r="K1256" i="20"/>
  <c r="K1257" i="20"/>
  <c r="K1258" i="20"/>
  <c r="K1259" i="20"/>
  <c r="K1260" i="20"/>
  <c r="K1261" i="20"/>
  <c r="K1262" i="20"/>
  <c r="K1263" i="20"/>
  <c r="K1264" i="20"/>
  <c r="K1265" i="20"/>
  <c r="K1266" i="20"/>
  <c r="K1267" i="20"/>
  <c r="K1268" i="20"/>
  <c r="K1269" i="20"/>
  <c r="K1270" i="20"/>
  <c r="K1271" i="20"/>
  <c r="K1272" i="20"/>
  <c r="K1273" i="20"/>
  <c r="K1274" i="20"/>
  <c r="K1275" i="20"/>
  <c r="K1276" i="20"/>
  <c r="K1277" i="20"/>
  <c r="K1278" i="20"/>
  <c r="K1279" i="20"/>
  <c r="K1280" i="20"/>
  <c r="K1281" i="20"/>
  <c r="K1282" i="20"/>
  <c r="K1283" i="20"/>
  <c r="K1284" i="20"/>
  <c r="K1285" i="20"/>
  <c r="K1286" i="20"/>
  <c r="K1287" i="20"/>
  <c r="K1288" i="20"/>
  <c r="K1289" i="20"/>
  <c r="K1290" i="20"/>
  <c r="K1291" i="20"/>
  <c r="K1292" i="20"/>
  <c r="K1293" i="20"/>
  <c r="K1294" i="20"/>
  <c r="K1295" i="20"/>
  <c r="K1296" i="20"/>
  <c r="K1297" i="20"/>
  <c r="K1298" i="20"/>
  <c r="K1299" i="20"/>
  <c r="K1300" i="20"/>
  <c r="K1301" i="20"/>
  <c r="K1302" i="20"/>
  <c r="K1303" i="20"/>
  <c r="K1304" i="20"/>
  <c r="K1305" i="20"/>
  <c r="K1306" i="20"/>
  <c r="K1307" i="20"/>
  <c r="K1308" i="20"/>
  <c r="K1309" i="20"/>
  <c r="K1310" i="20"/>
  <c r="K1311" i="20"/>
  <c r="K1312" i="20"/>
  <c r="K1313" i="20"/>
  <c r="K1314" i="20"/>
  <c r="K1315" i="20"/>
  <c r="K1316" i="20"/>
  <c r="K1317" i="20"/>
  <c r="K1318" i="20"/>
  <c r="K1319" i="20"/>
  <c r="K1320" i="20"/>
  <c r="K1321" i="20"/>
  <c r="K1322" i="20"/>
  <c r="K1323" i="20"/>
  <c r="K1324" i="20"/>
  <c r="K1325" i="20"/>
  <c r="K1326" i="20"/>
  <c r="K1327" i="20"/>
  <c r="K1328" i="20"/>
  <c r="K1329" i="20"/>
  <c r="K1330" i="20"/>
  <c r="K1331" i="20"/>
  <c r="K1332" i="20"/>
  <c r="K1333" i="20"/>
  <c r="K1334" i="20"/>
  <c r="K1335" i="20"/>
  <c r="K1336" i="20"/>
  <c r="K1337" i="20"/>
  <c r="K1338" i="20"/>
  <c r="K1339" i="20"/>
  <c r="K1340" i="20"/>
  <c r="K1341" i="20"/>
  <c r="K1342" i="20"/>
  <c r="K1343" i="20"/>
  <c r="K1344" i="20"/>
  <c r="K1345" i="20"/>
  <c r="K1346" i="20"/>
  <c r="K1347" i="20"/>
  <c r="K1348" i="20"/>
  <c r="K1349" i="20"/>
  <c r="K1350" i="20"/>
  <c r="K1351" i="20"/>
  <c r="K1352" i="20"/>
  <c r="K1353" i="20"/>
  <c r="K1354" i="20"/>
  <c r="K1355" i="20"/>
  <c r="K1356" i="20"/>
  <c r="K1357" i="20"/>
  <c r="K1358" i="20"/>
  <c r="K1359" i="20"/>
  <c r="K1360" i="20"/>
  <c r="K1361" i="20"/>
  <c r="K1362" i="20"/>
  <c r="K1363" i="20"/>
  <c r="K1364" i="20"/>
  <c r="K1365" i="20"/>
  <c r="K1366" i="20"/>
  <c r="K1367" i="20"/>
  <c r="K1368" i="20"/>
  <c r="K1369" i="20"/>
  <c r="K1370" i="20"/>
  <c r="K1371" i="20"/>
  <c r="K1372" i="20"/>
  <c r="K1373" i="20"/>
  <c r="K1374" i="20"/>
  <c r="K1375" i="20"/>
  <c r="K1376" i="20"/>
  <c r="K1377" i="20"/>
  <c r="K1378" i="20"/>
  <c r="K1379" i="20"/>
  <c r="K1380" i="20"/>
  <c r="K1381" i="20"/>
  <c r="K1382" i="20"/>
  <c r="K1383" i="20"/>
  <c r="K1384" i="20"/>
  <c r="K1385" i="20"/>
  <c r="K1386" i="20"/>
  <c r="K1387" i="20"/>
  <c r="K1388" i="20"/>
  <c r="K1389" i="20"/>
  <c r="K1390" i="20"/>
  <c r="K1391" i="20"/>
  <c r="K1392" i="20"/>
  <c r="K1393" i="20"/>
  <c r="K1394" i="20"/>
  <c r="K1395" i="20"/>
  <c r="K1396" i="20"/>
  <c r="K1397" i="20"/>
  <c r="K1398" i="20"/>
  <c r="K1399" i="20"/>
  <c r="K1400" i="20"/>
  <c r="K1401" i="20"/>
  <c r="K1402" i="20"/>
  <c r="K1403" i="20"/>
  <c r="K1404" i="20"/>
  <c r="K1405" i="20"/>
  <c r="K1406" i="20"/>
  <c r="K1407" i="20"/>
  <c r="K1408" i="20"/>
  <c r="K1409" i="20"/>
  <c r="K1410" i="20"/>
  <c r="K1411" i="20"/>
  <c r="K1412" i="20"/>
  <c r="K1413" i="20"/>
  <c r="K1414" i="20"/>
  <c r="K1415" i="20"/>
  <c r="K1416" i="20"/>
  <c r="K1417" i="20"/>
  <c r="K1418" i="20"/>
  <c r="K1419" i="20"/>
  <c r="K1420" i="20"/>
  <c r="K1421" i="20"/>
  <c r="K1422" i="20"/>
  <c r="K1423" i="20"/>
  <c r="K1424" i="20"/>
  <c r="K1425" i="20"/>
  <c r="K1426" i="20"/>
  <c r="K1427" i="20"/>
  <c r="K1428" i="20"/>
  <c r="K1429" i="20"/>
  <c r="K1430" i="20"/>
  <c r="K1431" i="20"/>
  <c r="K1432" i="20"/>
  <c r="K1433" i="20"/>
  <c r="K1434" i="20"/>
  <c r="K1435" i="20"/>
  <c r="K1436" i="20"/>
  <c r="K1437" i="20"/>
  <c r="K1438" i="20"/>
  <c r="K1439" i="20"/>
  <c r="K1440" i="20"/>
  <c r="K1441" i="20"/>
  <c r="K1442" i="20"/>
  <c r="K1443" i="20"/>
  <c r="K1444" i="20"/>
  <c r="K1445" i="20"/>
  <c r="K1446" i="20"/>
  <c r="K1447" i="20"/>
  <c r="K1448" i="20"/>
  <c r="K1449" i="20"/>
  <c r="K1450" i="20"/>
  <c r="K1451" i="20"/>
  <c r="K1452" i="20"/>
  <c r="K1453" i="20"/>
  <c r="K1454" i="20"/>
  <c r="K1455" i="20"/>
  <c r="K1456" i="20"/>
  <c r="K1457" i="20"/>
  <c r="K1458" i="20"/>
  <c r="K1459" i="20"/>
  <c r="K1460" i="20"/>
  <c r="K1461" i="20"/>
  <c r="K1462" i="20"/>
  <c r="K1463" i="20"/>
  <c r="K1464" i="20"/>
  <c r="K1465" i="20"/>
  <c r="K1466" i="20"/>
  <c r="K1467" i="20"/>
  <c r="K1468" i="20"/>
  <c r="K1469" i="20"/>
  <c r="K1470" i="20"/>
  <c r="K1471" i="20"/>
  <c r="K1472" i="20"/>
  <c r="K1473" i="20"/>
  <c r="K1474" i="20"/>
  <c r="K1475" i="20"/>
  <c r="K1476" i="20"/>
  <c r="K1477" i="20"/>
  <c r="K1478" i="20"/>
  <c r="K1479" i="20"/>
  <c r="K1480" i="20"/>
  <c r="K1481" i="20"/>
  <c r="K1482" i="20"/>
  <c r="K1483" i="20"/>
  <c r="K1484" i="20"/>
  <c r="K1485" i="20"/>
  <c r="K1486" i="20"/>
  <c r="K1487" i="20"/>
  <c r="K1488" i="20"/>
  <c r="K1489" i="20"/>
  <c r="K1490" i="20"/>
  <c r="K1491" i="20"/>
  <c r="K1492" i="20"/>
  <c r="K1493" i="20"/>
  <c r="K1494" i="20"/>
  <c r="K1495" i="20"/>
  <c r="K1496" i="20"/>
  <c r="K1497" i="20"/>
  <c r="K1498" i="20"/>
  <c r="K1499" i="20"/>
  <c r="K1500" i="20"/>
  <c r="M1012" i="20"/>
  <c r="C1012" i="20" s="1"/>
  <c r="M1013" i="20"/>
  <c r="C1013" i="20" s="1"/>
  <c r="M1014" i="20"/>
  <c r="C1014" i="20" s="1"/>
  <c r="M1015" i="20"/>
  <c r="C1015" i="20" s="1"/>
  <c r="M1016" i="20"/>
  <c r="C1016" i="20" s="1"/>
  <c r="M1017" i="20"/>
  <c r="C1017" i="20" s="1"/>
  <c r="M1018" i="20"/>
  <c r="C1018" i="20" s="1"/>
  <c r="M1019" i="20"/>
  <c r="C1019" i="20" s="1"/>
  <c r="M1020" i="20"/>
  <c r="C1020" i="20" s="1"/>
  <c r="M1021" i="20"/>
  <c r="C1021" i="20" s="1"/>
  <c r="M1022" i="20"/>
  <c r="C1022" i="20" s="1"/>
  <c r="M1023" i="20"/>
  <c r="C1023" i="20" s="1"/>
  <c r="M1024" i="20"/>
  <c r="C1024" i="20" s="1"/>
  <c r="M1025" i="20"/>
  <c r="C1025" i="20" s="1"/>
  <c r="M1026" i="20"/>
  <c r="C1026" i="20" s="1"/>
  <c r="M1027" i="20"/>
  <c r="C1027" i="20" s="1"/>
  <c r="M1028" i="20"/>
  <c r="C1028" i="20" s="1"/>
  <c r="M1029" i="20"/>
  <c r="C1029" i="20" s="1"/>
  <c r="M1030" i="20"/>
  <c r="C1030" i="20" s="1"/>
  <c r="M1031" i="20"/>
  <c r="C1031" i="20" s="1"/>
  <c r="M1032" i="20"/>
  <c r="C1032" i="20" s="1"/>
  <c r="M1033" i="20"/>
  <c r="C1033" i="20" s="1"/>
  <c r="M1034" i="20"/>
  <c r="C1034" i="20" s="1"/>
  <c r="M1035" i="20"/>
  <c r="C1035" i="20" s="1"/>
  <c r="M1036" i="20"/>
  <c r="C1036" i="20" s="1"/>
  <c r="M1037" i="20"/>
  <c r="C1037" i="20" s="1"/>
  <c r="M1038" i="20"/>
  <c r="C1038" i="20" s="1"/>
  <c r="M1039" i="20"/>
  <c r="C1039" i="20" s="1"/>
  <c r="M1040" i="20"/>
  <c r="C1040" i="20" s="1"/>
  <c r="M1041" i="20"/>
  <c r="C1041" i="20" s="1"/>
  <c r="M1042" i="20"/>
  <c r="C1042" i="20" s="1"/>
  <c r="M1043" i="20"/>
  <c r="C1043" i="20" s="1"/>
  <c r="M1044" i="20"/>
  <c r="C1044" i="20" s="1"/>
  <c r="M1045" i="20"/>
  <c r="C1045" i="20" s="1"/>
  <c r="M1046" i="20"/>
  <c r="C1046" i="20" s="1"/>
  <c r="M1047" i="20"/>
  <c r="C1047" i="20" s="1"/>
  <c r="M1048" i="20"/>
  <c r="C1048" i="20" s="1"/>
  <c r="M1049" i="20"/>
  <c r="C1049" i="20" s="1"/>
  <c r="M1050" i="20"/>
  <c r="C1050" i="20" s="1"/>
  <c r="M1051" i="20"/>
  <c r="C1051" i="20" s="1"/>
  <c r="M1052" i="20"/>
  <c r="C1052" i="20" s="1"/>
  <c r="M1053" i="20"/>
  <c r="C1053" i="20" s="1"/>
  <c r="M1054" i="20"/>
  <c r="C1054" i="20" s="1"/>
  <c r="M1055" i="20"/>
  <c r="C1055" i="20" s="1"/>
  <c r="M1056" i="20"/>
  <c r="C1056" i="20" s="1"/>
  <c r="M1057" i="20"/>
  <c r="C1057" i="20" s="1"/>
  <c r="M1058" i="20"/>
  <c r="C1058" i="20" s="1"/>
  <c r="M1059" i="20"/>
  <c r="C1059" i="20" s="1"/>
  <c r="M1060" i="20"/>
  <c r="C1060" i="20" s="1"/>
  <c r="M1061" i="20"/>
  <c r="C1061" i="20" s="1"/>
  <c r="M1062" i="20"/>
  <c r="C1062" i="20" s="1"/>
  <c r="M1063" i="20"/>
  <c r="C1063" i="20" s="1"/>
  <c r="M1064" i="20"/>
  <c r="C1064" i="20" s="1"/>
  <c r="M1065" i="20"/>
  <c r="C1065" i="20" s="1"/>
  <c r="M1066" i="20"/>
  <c r="C1066" i="20" s="1"/>
  <c r="M1067" i="20"/>
  <c r="C1067" i="20" s="1"/>
  <c r="M1068" i="20"/>
  <c r="C1068" i="20" s="1"/>
  <c r="M1069" i="20"/>
  <c r="C1069" i="20" s="1"/>
  <c r="M1070" i="20"/>
  <c r="C1070" i="20" s="1"/>
  <c r="M1071" i="20"/>
  <c r="C1071" i="20" s="1"/>
  <c r="M1072" i="20"/>
  <c r="C1072" i="20" s="1"/>
  <c r="M1073" i="20"/>
  <c r="C1073" i="20" s="1"/>
  <c r="M1074" i="20"/>
  <c r="C1074" i="20" s="1"/>
  <c r="M1075" i="20"/>
  <c r="C1075" i="20" s="1"/>
  <c r="M1076" i="20"/>
  <c r="C1076" i="20" s="1"/>
  <c r="M1077" i="20"/>
  <c r="C1077" i="20" s="1"/>
  <c r="M1078" i="20"/>
  <c r="C1078" i="20" s="1"/>
  <c r="M1079" i="20"/>
  <c r="C1079" i="20" s="1"/>
  <c r="M1080" i="20"/>
  <c r="C1080" i="20" s="1"/>
  <c r="M1081" i="20"/>
  <c r="C1081" i="20" s="1"/>
  <c r="M1082" i="20"/>
  <c r="C1082" i="20" s="1"/>
  <c r="M1083" i="20"/>
  <c r="C1083" i="20" s="1"/>
  <c r="M1084" i="20"/>
  <c r="C1084" i="20" s="1"/>
  <c r="M1085" i="20"/>
  <c r="C1085" i="20" s="1"/>
  <c r="M1086" i="20"/>
  <c r="C1086" i="20" s="1"/>
  <c r="M1087" i="20"/>
  <c r="C1087" i="20" s="1"/>
  <c r="M1088" i="20"/>
  <c r="C1088" i="20" s="1"/>
  <c r="M1089" i="20"/>
  <c r="C1089" i="20" s="1"/>
  <c r="M1090" i="20"/>
  <c r="C1090" i="20" s="1"/>
  <c r="M1091" i="20"/>
  <c r="C1091" i="20" s="1"/>
  <c r="M1092" i="20"/>
  <c r="C1092" i="20" s="1"/>
  <c r="M1093" i="20"/>
  <c r="C1093" i="20" s="1"/>
  <c r="M1094" i="20"/>
  <c r="C1094" i="20" s="1"/>
  <c r="M1095" i="20"/>
  <c r="C1095" i="20" s="1"/>
  <c r="M1096" i="20"/>
  <c r="C1096" i="20" s="1"/>
  <c r="M1097" i="20"/>
  <c r="C1097" i="20" s="1"/>
  <c r="M1098" i="20"/>
  <c r="C1098" i="20" s="1"/>
  <c r="M1099" i="20"/>
  <c r="C1099" i="20" s="1"/>
  <c r="M1100" i="20"/>
  <c r="C1100" i="20" s="1"/>
  <c r="M1101" i="20"/>
  <c r="C1101" i="20" s="1"/>
  <c r="M1102" i="20"/>
  <c r="C1102" i="20" s="1"/>
  <c r="M1103" i="20"/>
  <c r="C1103" i="20" s="1"/>
  <c r="M1104" i="20"/>
  <c r="C1104" i="20" s="1"/>
  <c r="M1105" i="20"/>
  <c r="C1105" i="20" s="1"/>
  <c r="M1106" i="20"/>
  <c r="C1106" i="20" s="1"/>
  <c r="M1107" i="20"/>
  <c r="C1107" i="20" s="1"/>
  <c r="M1108" i="20"/>
  <c r="C1108" i="20" s="1"/>
  <c r="M1109" i="20"/>
  <c r="C1109" i="20" s="1"/>
  <c r="M1110" i="20"/>
  <c r="C1110" i="20" s="1"/>
  <c r="M1111" i="20"/>
  <c r="C1111" i="20" s="1"/>
  <c r="M1112" i="20"/>
  <c r="C1112" i="20" s="1"/>
  <c r="M1113" i="20"/>
  <c r="C1113" i="20" s="1"/>
  <c r="M1114" i="20"/>
  <c r="C1114" i="20" s="1"/>
  <c r="M1115" i="20"/>
  <c r="C1115" i="20" s="1"/>
  <c r="M1116" i="20"/>
  <c r="C1116" i="20" s="1"/>
  <c r="M1117" i="20"/>
  <c r="C1117" i="20" s="1"/>
  <c r="M1118" i="20"/>
  <c r="C1118" i="20" s="1"/>
  <c r="M1119" i="20"/>
  <c r="C1119" i="20" s="1"/>
  <c r="M1120" i="20"/>
  <c r="C1120" i="20" s="1"/>
  <c r="M1121" i="20"/>
  <c r="C1121" i="20" s="1"/>
  <c r="M1122" i="20"/>
  <c r="C1122" i="20" s="1"/>
  <c r="M1123" i="20"/>
  <c r="C1123" i="20" s="1"/>
  <c r="M1124" i="20"/>
  <c r="C1124" i="20" s="1"/>
  <c r="M1125" i="20"/>
  <c r="C1125" i="20" s="1"/>
  <c r="M1126" i="20"/>
  <c r="C1126" i="20" s="1"/>
  <c r="M1127" i="20"/>
  <c r="C1127" i="20" s="1"/>
  <c r="M1128" i="20"/>
  <c r="C1128" i="20" s="1"/>
  <c r="M1129" i="20"/>
  <c r="C1129" i="20" s="1"/>
  <c r="M1130" i="20"/>
  <c r="C1130" i="20" s="1"/>
  <c r="M1131" i="20"/>
  <c r="C1131" i="20" s="1"/>
  <c r="M1132" i="20"/>
  <c r="C1132" i="20" s="1"/>
  <c r="M1133" i="20"/>
  <c r="C1133" i="20" s="1"/>
  <c r="M1134" i="20"/>
  <c r="C1134" i="20" s="1"/>
  <c r="M1135" i="20"/>
  <c r="C1135" i="20" s="1"/>
  <c r="M1136" i="20"/>
  <c r="C1136" i="20" s="1"/>
  <c r="M1137" i="20"/>
  <c r="C1137" i="20" s="1"/>
  <c r="M1138" i="20"/>
  <c r="C1138" i="20" s="1"/>
  <c r="M1139" i="20"/>
  <c r="C1139" i="20" s="1"/>
  <c r="M1140" i="20"/>
  <c r="C1140" i="20" s="1"/>
  <c r="M1141" i="20"/>
  <c r="C1141" i="20" s="1"/>
  <c r="M1142" i="20"/>
  <c r="C1142" i="20" s="1"/>
  <c r="M1143" i="20"/>
  <c r="C1143" i="20" s="1"/>
  <c r="M1144" i="20"/>
  <c r="C1144" i="20" s="1"/>
  <c r="M1145" i="20"/>
  <c r="C1145" i="20" s="1"/>
  <c r="M1146" i="20"/>
  <c r="C1146" i="20" s="1"/>
  <c r="M1147" i="20"/>
  <c r="C1147" i="20" s="1"/>
  <c r="M1148" i="20"/>
  <c r="C1148" i="20" s="1"/>
  <c r="M1149" i="20"/>
  <c r="C1149" i="20" s="1"/>
  <c r="M1150" i="20"/>
  <c r="C1150" i="20" s="1"/>
  <c r="M1151" i="20"/>
  <c r="C1151" i="20" s="1"/>
  <c r="M1152" i="20"/>
  <c r="C1152" i="20" s="1"/>
  <c r="M1153" i="20"/>
  <c r="C1153" i="20" s="1"/>
  <c r="M1154" i="20"/>
  <c r="C1154" i="20" s="1"/>
  <c r="M1155" i="20"/>
  <c r="C1155" i="20" s="1"/>
  <c r="M1156" i="20"/>
  <c r="C1156" i="20" s="1"/>
  <c r="M1157" i="20"/>
  <c r="C1157" i="20" s="1"/>
  <c r="M1158" i="20"/>
  <c r="C1158" i="20" s="1"/>
  <c r="M1159" i="20"/>
  <c r="C1159" i="20" s="1"/>
  <c r="M1160" i="20"/>
  <c r="C1160" i="20" s="1"/>
  <c r="M1161" i="20"/>
  <c r="C1161" i="20" s="1"/>
  <c r="M1162" i="20"/>
  <c r="C1162" i="20" s="1"/>
  <c r="M1163" i="20"/>
  <c r="C1163" i="20" s="1"/>
  <c r="M1164" i="20"/>
  <c r="C1164" i="20" s="1"/>
  <c r="M1165" i="20"/>
  <c r="C1165" i="20" s="1"/>
  <c r="M1166" i="20"/>
  <c r="C1166" i="20" s="1"/>
  <c r="M1167" i="20"/>
  <c r="C1167" i="20" s="1"/>
  <c r="M1168" i="20"/>
  <c r="C1168" i="20" s="1"/>
  <c r="M1169" i="20"/>
  <c r="C1169" i="20" s="1"/>
  <c r="M1170" i="20"/>
  <c r="C1170" i="20" s="1"/>
  <c r="M1171" i="20"/>
  <c r="C1171" i="20" s="1"/>
  <c r="M1172" i="20"/>
  <c r="C1172" i="20" s="1"/>
  <c r="M1173" i="20"/>
  <c r="C1173" i="20" s="1"/>
  <c r="M1174" i="20"/>
  <c r="C1174" i="20" s="1"/>
  <c r="M1175" i="20"/>
  <c r="C1175" i="20" s="1"/>
  <c r="M1176" i="20"/>
  <c r="C1176" i="20" s="1"/>
  <c r="M1177" i="20"/>
  <c r="C1177" i="20" s="1"/>
  <c r="M1178" i="20"/>
  <c r="C1178" i="20" s="1"/>
  <c r="M1179" i="20"/>
  <c r="C1179" i="20" s="1"/>
  <c r="M1180" i="20"/>
  <c r="C1180" i="20" s="1"/>
  <c r="M1181" i="20"/>
  <c r="C1181" i="20" s="1"/>
  <c r="M1182" i="20"/>
  <c r="C1182" i="20" s="1"/>
  <c r="M1183" i="20"/>
  <c r="C1183" i="20" s="1"/>
  <c r="M1184" i="20"/>
  <c r="C1184" i="20" s="1"/>
  <c r="M1185" i="20"/>
  <c r="C1185" i="20" s="1"/>
  <c r="M1186" i="20"/>
  <c r="C1186" i="20" s="1"/>
  <c r="M1187" i="20"/>
  <c r="C1187" i="20" s="1"/>
  <c r="M1188" i="20"/>
  <c r="C1188" i="20" s="1"/>
  <c r="M1189" i="20"/>
  <c r="C1189" i="20" s="1"/>
  <c r="M1190" i="20"/>
  <c r="C1190" i="20" s="1"/>
  <c r="M1191" i="20"/>
  <c r="C1191" i="20" s="1"/>
  <c r="M1192" i="20"/>
  <c r="C1192" i="20" s="1"/>
  <c r="M1193" i="20"/>
  <c r="C1193" i="20" s="1"/>
  <c r="M1194" i="20"/>
  <c r="C1194" i="20" s="1"/>
  <c r="M1195" i="20"/>
  <c r="C1195" i="20" s="1"/>
  <c r="M1196" i="20"/>
  <c r="C1196" i="20" s="1"/>
  <c r="M1197" i="20"/>
  <c r="C1197" i="20" s="1"/>
  <c r="M1198" i="20"/>
  <c r="C1198" i="20" s="1"/>
  <c r="M1199" i="20"/>
  <c r="C1199" i="20" s="1"/>
  <c r="M1200" i="20"/>
  <c r="C1200" i="20" s="1"/>
  <c r="M1201" i="20"/>
  <c r="C1201" i="20" s="1"/>
  <c r="M1202" i="20"/>
  <c r="C1202" i="20" s="1"/>
  <c r="M1203" i="20"/>
  <c r="C1203" i="20" s="1"/>
  <c r="M1204" i="20"/>
  <c r="C1204" i="20" s="1"/>
  <c r="M1205" i="20"/>
  <c r="C1205" i="20" s="1"/>
  <c r="M1206" i="20"/>
  <c r="C1206" i="20" s="1"/>
  <c r="M1207" i="20"/>
  <c r="C1207" i="20" s="1"/>
  <c r="M1208" i="20"/>
  <c r="C1208" i="20" s="1"/>
  <c r="M1209" i="20"/>
  <c r="C1209" i="20" s="1"/>
  <c r="M1210" i="20"/>
  <c r="C1210" i="20" s="1"/>
  <c r="M1211" i="20"/>
  <c r="C1211" i="20" s="1"/>
  <c r="M1212" i="20"/>
  <c r="C1212" i="20" s="1"/>
  <c r="M1213" i="20"/>
  <c r="C1213" i="20" s="1"/>
  <c r="M1214" i="20"/>
  <c r="C1214" i="20" s="1"/>
  <c r="M1215" i="20"/>
  <c r="C1215" i="20" s="1"/>
  <c r="M1216" i="20"/>
  <c r="C1216" i="20" s="1"/>
  <c r="M1217" i="20"/>
  <c r="C1217" i="20" s="1"/>
  <c r="M1218" i="20"/>
  <c r="C1218" i="20" s="1"/>
  <c r="M1219" i="20"/>
  <c r="C1219" i="20" s="1"/>
  <c r="M1220" i="20"/>
  <c r="C1220" i="20" s="1"/>
  <c r="M1221" i="20"/>
  <c r="C1221" i="20" s="1"/>
  <c r="M1222" i="20"/>
  <c r="C1222" i="20" s="1"/>
  <c r="M1223" i="20"/>
  <c r="C1223" i="20" s="1"/>
  <c r="M1224" i="20"/>
  <c r="C1224" i="20" s="1"/>
  <c r="M1225" i="20"/>
  <c r="C1225" i="20" s="1"/>
  <c r="M1226" i="20"/>
  <c r="C1226" i="20" s="1"/>
  <c r="M1227" i="20"/>
  <c r="C1227" i="20" s="1"/>
  <c r="M1228" i="20"/>
  <c r="C1228" i="20" s="1"/>
  <c r="M1229" i="20"/>
  <c r="C1229" i="20" s="1"/>
  <c r="M1230" i="20"/>
  <c r="C1230" i="20" s="1"/>
  <c r="M1231" i="20"/>
  <c r="C1231" i="20" s="1"/>
  <c r="M1232" i="20"/>
  <c r="C1232" i="20" s="1"/>
  <c r="M1233" i="20"/>
  <c r="C1233" i="20" s="1"/>
  <c r="M1234" i="20"/>
  <c r="C1234" i="20" s="1"/>
  <c r="M1235" i="20"/>
  <c r="C1235" i="20" s="1"/>
  <c r="M1236" i="20"/>
  <c r="C1236" i="20" s="1"/>
  <c r="M1237" i="20"/>
  <c r="C1237" i="20" s="1"/>
  <c r="M1238" i="20"/>
  <c r="C1238" i="20" s="1"/>
  <c r="M1239" i="20"/>
  <c r="C1239" i="20" s="1"/>
  <c r="M1240" i="20"/>
  <c r="C1240" i="20" s="1"/>
  <c r="M1241" i="20"/>
  <c r="C1241" i="20" s="1"/>
  <c r="M1242" i="20"/>
  <c r="C1242" i="20" s="1"/>
  <c r="M1243" i="20"/>
  <c r="C1243" i="20" s="1"/>
  <c r="M1244" i="20"/>
  <c r="C1244" i="20" s="1"/>
  <c r="M1245" i="20"/>
  <c r="C1245" i="20" s="1"/>
  <c r="M1246" i="20"/>
  <c r="C1246" i="20" s="1"/>
  <c r="M1247" i="20"/>
  <c r="C1247" i="20" s="1"/>
  <c r="M1248" i="20"/>
  <c r="C1248" i="20" s="1"/>
  <c r="M1249" i="20"/>
  <c r="C1249" i="20" s="1"/>
  <c r="M1250" i="20"/>
  <c r="C1250" i="20" s="1"/>
  <c r="M1251" i="20"/>
  <c r="C1251" i="20" s="1"/>
  <c r="M1252" i="20"/>
  <c r="C1252" i="20" s="1"/>
  <c r="M1253" i="20"/>
  <c r="C1253" i="20" s="1"/>
  <c r="M1254" i="20"/>
  <c r="C1254" i="20" s="1"/>
  <c r="M1255" i="20"/>
  <c r="C1255" i="20" s="1"/>
  <c r="M1256" i="20"/>
  <c r="C1256" i="20" s="1"/>
  <c r="M1257" i="20"/>
  <c r="C1257" i="20" s="1"/>
  <c r="M1258" i="20"/>
  <c r="C1258" i="20" s="1"/>
  <c r="M1259" i="20"/>
  <c r="C1259" i="20" s="1"/>
  <c r="M1260" i="20"/>
  <c r="C1260" i="20" s="1"/>
  <c r="M1261" i="20"/>
  <c r="C1261" i="20" s="1"/>
  <c r="M1262" i="20"/>
  <c r="C1262" i="20" s="1"/>
  <c r="M1263" i="20"/>
  <c r="C1263" i="20" s="1"/>
  <c r="M1264" i="20"/>
  <c r="C1264" i="20" s="1"/>
  <c r="M1265" i="20"/>
  <c r="C1265" i="20" s="1"/>
  <c r="M1266" i="20"/>
  <c r="C1266" i="20" s="1"/>
  <c r="M1267" i="20"/>
  <c r="C1267" i="20" s="1"/>
  <c r="M1268" i="20"/>
  <c r="C1268" i="20" s="1"/>
  <c r="M1269" i="20"/>
  <c r="C1269" i="20" s="1"/>
  <c r="M1270" i="20"/>
  <c r="C1270" i="20" s="1"/>
  <c r="M1271" i="20"/>
  <c r="C1271" i="20" s="1"/>
  <c r="M1272" i="20"/>
  <c r="C1272" i="20" s="1"/>
  <c r="M1273" i="20"/>
  <c r="C1273" i="20" s="1"/>
  <c r="M1274" i="20"/>
  <c r="C1274" i="20" s="1"/>
  <c r="M1275" i="20"/>
  <c r="C1275" i="20" s="1"/>
  <c r="M1276" i="20"/>
  <c r="C1276" i="20" s="1"/>
  <c r="M1277" i="20"/>
  <c r="C1277" i="20" s="1"/>
  <c r="M1278" i="20"/>
  <c r="C1278" i="20" s="1"/>
  <c r="M1279" i="20"/>
  <c r="C1279" i="20" s="1"/>
  <c r="M1280" i="20"/>
  <c r="C1280" i="20" s="1"/>
  <c r="M1281" i="20"/>
  <c r="C1281" i="20" s="1"/>
  <c r="M1282" i="20"/>
  <c r="C1282" i="20" s="1"/>
  <c r="M1283" i="20"/>
  <c r="C1283" i="20" s="1"/>
  <c r="M1284" i="20"/>
  <c r="C1284" i="20" s="1"/>
  <c r="M1285" i="20"/>
  <c r="C1285" i="20" s="1"/>
  <c r="M1286" i="20"/>
  <c r="C1286" i="20" s="1"/>
  <c r="M1287" i="20"/>
  <c r="C1287" i="20" s="1"/>
  <c r="M1288" i="20"/>
  <c r="C1288" i="20" s="1"/>
  <c r="M1289" i="20"/>
  <c r="C1289" i="20" s="1"/>
  <c r="M1290" i="20"/>
  <c r="C1290" i="20" s="1"/>
  <c r="M1291" i="20"/>
  <c r="C1291" i="20" s="1"/>
  <c r="M1292" i="20"/>
  <c r="C1292" i="20" s="1"/>
  <c r="M1293" i="20"/>
  <c r="C1293" i="20" s="1"/>
  <c r="M1294" i="20"/>
  <c r="C1294" i="20" s="1"/>
  <c r="M1295" i="20"/>
  <c r="C1295" i="20" s="1"/>
  <c r="M1296" i="20"/>
  <c r="C1296" i="20" s="1"/>
  <c r="M1297" i="20"/>
  <c r="C1297" i="20" s="1"/>
  <c r="M1298" i="20"/>
  <c r="C1298" i="20" s="1"/>
  <c r="M1299" i="20"/>
  <c r="C1299" i="20" s="1"/>
  <c r="M1300" i="20"/>
  <c r="C1300" i="20" s="1"/>
  <c r="M1301" i="20"/>
  <c r="C1301" i="20" s="1"/>
  <c r="M1302" i="20"/>
  <c r="C1302" i="20" s="1"/>
  <c r="M1303" i="20"/>
  <c r="C1303" i="20" s="1"/>
  <c r="M1304" i="20"/>
  <c r="C1304" i="20" s="1"/>
  <c r="M1305" i="20"/>
  <c r="C1305" i="20" s="1"/>
  <c r="M1306" i="20"/>
  <c r="C1306" i="20" s="1"/>
  <c r="M1307" i="20"/>
  <c r="C1307" i="20" s="1"/>
  <c r="M1308" i="20"/>
  <c r="C1308" i="20" s="1"/>
  <c r="M1309" i="20"/>
  <c r="C1309" i="20" s="1"/>
  <c r="M1310" i="20"/>
  <c r="C1310" i="20" s="1"/>
  <c r="M1311" i="20"/>
  <c r="C1311" i="20" s="1"/>
  <c r="M1312" i="20"/>
  <c r="C1312" i="20" s="1"/>
  <c r="M1313" i="20"/>
  <c r="C1313" i="20" s="1"/>
  <c r="M1314" i="20"/>
  <c r="C1314" i="20" s="1"/>
  <c r="M1315" i="20"/>
  <c r="C1315" i="20" s="1"/>
  <c r="M1316" i="20"/>
  <c r="C1316" i="20" s="1"/>
  <c r="M1317" i="20"/>
  <c r="C1317" i="20" s="1"/>
  <c r="M1318" i="20"/>
  <c r="C1318" i="20" s="1"/>
  <c r="M1319" i="20"/>
  <c r="C1319" i="20" s="1"/>
  <c r="M1320" i="20"/>
  <c r="C1320" i="20" s="1"/>
  <c r="M1321" i="20"/>
  <c r="C1321" i="20" s="1"/>
  <c r="M1322" i="20"/>
  <c r="C1322" i="20" s="1"/>
  <c r="M1323" i="20"/>
  <c r="C1323" i="20" s="1"/>
  <c r="M1324" i="20"/>
  <c r="C1324" i="20" s="1"/>
  <c r="M1325" i="20"/>
  <c r="C1325" i="20" s="1"/>
  <c r="M1326" i="20"/>
  <c r="C1326" i="20" s="1"/>
  <c r="M1327" i="20"/>
  <c r="C1327" i="20" s="1"/>
  <c r="M1328" i="20"/>
  <c r="C1328" i="20" s="1"/>
  <c r="M1329" i="20"/>
  <c r="C1329" i="20" s="1"/>
  <c r="M1330" i="20"/>
  <c r="C1330" i="20" s="1"/>
  <c r="M1331" i="20"/>
  <c r="C1331" i="20" s="1"/>
  <c r="M1332" i="20"/>
  <c r="C1332" i="20" s="1"/>
  <c r="M1333" i="20"/>
  <c r="C1333" i="20" s="1"/>
  <c r="M1334" i="20"/>
  <c r="C1334" i="20" s="1"/>
  <c r="M1335" i="20"/>
  <c r="C1335" i="20" s="1"/>
  <c r="M1336" i="20"/>
  <c r="C1336" i="20" s="1"/>
  <c r="M1337" i="20"/>
  <c r="C1337" i="20" s="1"/>
  <c r="M1338" i="20"/>
  <c r="C1338" i="20" s="1"/>
  <c r="M1339" i="20"/>
  <c r="C1339" i="20" s="1"/>
  <c r="M1340" i="20"/>
  <c r="C1340" i="20" s="1"/>
  <c r="M1341" i="20"/>
  <c r="C1341" i="20" s="1"/>
  <c r="M1342" i="20"/>
  <c r="C1342" i="20" s="1"/>
  <c r="M1343" i="20"/>
  <c r="C1343" i="20" s="1"/>
  <c r="M1344" i="20"/>
  <c r="C1344" i="20" s="1"/>
  <c r="M1345" i="20"/>
  <c r="C1345" i="20" s="1"/>
  <c r="M1346" i="20"/>
  <c r="C1346" i="20" s="1"/>
  <c r="M1347" i="20"/>
  <c r="C1347" i="20" s="1"/>
  <c r="M1348" i="20"/>
  <c r="C1348" i="20" s="1"/>
  <c r="M1349" i="20"/>
  <c r="C1349" i="20" s="1"/>
  <c r="M1350" i="20"/>
  <c r="C1350" i="20" s="1"/>
  <c r="M1351" i="20"/>
  <c r="C1351" i="20" s="1"/>
  <c r="M1352" i="20"/>
  <c r="C1352" i="20" s="1"/>
  <c r="M1353" i="20"/>
  <c r="C1353" i="20" s="1"/>
  <c r="M1354" i="20"/>
  <c r="C1354" i="20" s="1"/>
  <c r="M1355" i="20"/>
  <c r="C1355" i="20" s="1"/>
  <c r="M1356" i="20"/>
  <c r="C1356" i="20" s="1"/>
  <c r="M1357" i="20"/>
  <c r="C1357" i="20" s="1"/>
  <c r="M1358" i="20"/>
  <c r="C1358" i="20" s="1"/>
  <c r="M1359" i="20"/>
  <c r="C1359" i="20" s="1"/>
  <c r="M1360" i="20"/>
  <c r="C1360" i="20" s="1"/>
  <c r="M1361" i="20"/>
  <c r="C1361" i="20" s="1"/>
  <c r="M1362" i="20"/>
  <c r="C1362" i="20" s="1"/>
  <c r="M1363" i="20"/>
  <c r="C1363" i="20" s="1"/>
  <c r="M1364" i="20"/>
  <c r="C1364" i="20" s="1"/>
  <c r="M1365" i="20"/>
  <c r="C1365" i="20" s="1"/>
  <c r="M1366" i="20"/>
  <c r="C1366" i="20" s="1"/>
  <c r="M1367" i="20"/>
  <c r="C1367" i="20" s="1"/>
  <c r="M1368" i="20"/>
  <c r="C1368" i="20" s="1"/>
  <c r="M1369" i="20"/>
  <c r="C1369" i="20" s="1"/>
  <c r="M1370" i="20"/>
  <c r="C1370" i="20" s="1"/>
  <c r="M1371" i="20"/>
  <c r="C1371" i="20" s="1"/>
  <c r="M1372" i="20"/>
  <c r="C1372" i="20" s="1"/>
  <c r="M1373" i="20"/>
  <c r="C1373" i="20" s="1"/>
  <c r="M1374" i="20"/>
  <c r="C1374" i="20" s="1"/>
  <c r="M1375" i="20"/>
  <c r="C1375" i="20" s="1"/>
  <c r="M1376" i="20"/>
  <c r="C1376" i="20" s="1"/>
  <c r="M1377" i="20"/>
  <c r="C1377" i="20" s="1"/>
  <c r="M1378" i="20"/>
  <c r="C1378" i="20" s="1"/>
  <c r="M1379" i="20"/>
  <c r="C1379" i="20" s="1"/>
  <c r="M1380" i="20"/>
  <c r="C1380" i="20" s="1"/>
  <c r="M1381" i="20"/>
  <c r="C1381" i="20" s="1"/>
  <c r="M1382" i="20"/>
  <c r="C1382" i="20" s="1"/>
  <c r="M1383" i="20"/>
  <c r="C1383" i="20" s="1"/>
  <c r="M1384" i="20"/>
  <c r="C1384" i="20" s="1"/>
  <c r="M1385" i="20"/>
  <c r="C1385" i="20" s="1"/>
  <c r="M1386" i="20"/>
  <c r="C1386" i="20" s="1"/>
  <c r="M1387" i="20"/>
  <c r="C1387" i="20" s="1"/>
  <c r="M1388" i="20"/>
  <c r="C1388" i="20" s="1"/>
  <c r="M1389" i="20"/>
  <c r="C1389" i="20" s="1"/>
  <c r="M1390" i="20"/>
  <c r="C1390" i="20" s="1"/>
  <c r="M1391" i="20"/>
  <c r="C1391" i="20" s="1"/>
  <c r="M1392" i="20"/>
  <c r="C1392" i="20" s="1"/>
  <c r="M1393" i="20"/>
  <c r="C1393" i="20" s="1"/>
  <c r="M1394" i="20"/>
  <c r="C1394" i="20" s="1"/>
  <c r="M1395" i="20"/>
  <c r="C1395" i="20" s="1"/>
  <c r="M1396" i="20"/>
  <c r="C1396" i="20" s="1"/>
  <c r="M1397" i="20"/>
  <c r="C1397" i="20" s="1"/>
  <c r="M1398" i="20"/>
  <c r="C1398" i="20" s="1"/>
  <c r="M1399" i="20"/>
  <c r="C1399" i="20" s="1"/>
  <c r="M1400" i="20"/>
  <c r="C1400" i="20" s="1"/>
  <c r="M1401" i="20"/>
  <c r="C1401" i="20" s="1"/>
  <c r="M1402" i="20"/>
  <c r="C1402" i="20" s="1"/>
  <c r="M1403" i="20"/>
  <c r="C1403" i="20" s="1"/>
  <c r="M1404" i="20"/>
  <c r="C1404" i="20" s="1"/>
  <c r="M1405" i="20"/>
  <c r="C1405" i="20" s="1"/>
  <c r="M1406" i="20"/>
  <c r="C1406" i="20" s="1"/>
  <c r="M1407" i="20"/>
  <c r="C1407" i="20" s="1"/>
  <c r="M1408" i="20"/>
  <c r="C1408" i="20" s="1"/>
  <c r="M1409" i="20"/>
  <c r="C1409" i="20" s="1"/>
  <c r="M1410" i="20"/>
  <c r="C1410" i="20" s="1"/>
  <c r="M1411" i="20"/>
  <c r="C1411" i="20" s="1"/>
  <c r="M1412" i="20"/>
  <c r="C1412" i="20" s="1"/>
  <c r="M1413" i="20"/>
  <c r="C1413" i="20" s="1"/>
  <c r="M1414" i="20"/>
  <c r="C1414" i="20" s="1"/>
  <c r="M1415" i="20"/>
  <c r="C1415" i="20" s="1"/>
  <c r="M1416" i="20"/>
  <c r="C1416" i="20" s="1"/>
  <c r="M1417" i="20"/>
  <c r="C1417" i="20" s="1"/>
  <c r="M1418" i="20"/>
  <c r="C1418" i="20" s="1"/>
  <c r="M1419" i="20"/>
  <c r="C1419" i="20" s="1"/>
  <c r="M1420" i="20"/>
  <c r="C1420" i="20" s="1"/>
  <c r="M1421" i="20"/>
  <c r="C1421" i="20" s="1"/>
  <c r="M1422" i="20"/>
  <c r="C1422" i="20" s="1"/>
  <c r="M1423" i="20"/>
  <c r="C1423" i="20" s="1"/>
  <c r="M1424" i="20"/>
  <c r="C1424" i="20" s="1"/>
  <c r="M1425" i="20"/>
  <c r="C1425" i="20" s="1"/>
  <c r="M1426" i="20"/>
  <c r="C1426" i="20" s="1"/>
  <c r="M1427" i="20"/>
  <c r="C1427" i="20" s="1"/>
  <c r="M1428" i="20"/>
  <c r="C1428" i="20" s="1"/>
  <c r="M1429" i="20"/>
  <c r="C1429" i="20" s="1"/>
  <c r="M1430" i="20"/>
  <c r="C1430" i="20" s="1"/>
  <c r="M1431" i="20"/>
  <c r="C1431" i="20" s="1"/>
  <c r="M1432" i="20"/>
  <c r="C1432" i="20" s="1"/>
  <c r="M1433" i="20"/>
  <c r="C1433" i="20" s="1"/>
  <c r="M1434" i="20"/>
  <c r="C1434" i="20" s="1"/>
  <c r="M1435" i="20"/>
  <c r="C1435" i="20" s="1"/>
  <c r="M1436" i="20"/>
  <c r="C1436" i="20" s="1"/>
  <c r="M1437" i="20"/>
  <c r="C1437" i="20" s="1"/>
  <c r="M1438" i="20"/>
  <c r="C1438" i="20" s="1"/>
  <c r="M1439" i="20"/>
  <c r="C1439" i="20" s="1"/>
  <c r="M1440" i="20"/>
  <c r="C1440" i="20" s="1"/>
  <c r="M1441" i="20"/>
  <c r="C1441" i="20" s="1"/>
  <c r="M1442" i="20"/>
  <c r="C1442" i="20" s="1"/>
  <c r="M1443" i="20"/>
  <c r="C1443" i="20" s="1"/>
  <c r="M1444" i="20"/>
  <c r="C1444" i="20" s="1"/>
  <c r="M1445" i="20"/>
  <c r="C1445" i="20" s="1"/>
  <c r="M1446" i="20"/>
  <c r="C1446" i="20" s="1"/>
  <c r="M1447" i="20"/>
  <c r="C1447" i="20" s="1"/>
  <c r="M1448" i="20"/>
  <c r="C1448" i="20" s="1"/>
  <c r="M1449" i="20"/>
  <c r="C1449" i="20" s="1"/>
  <c r="M1450" i="20"/>
  <c r="C1450" i="20" s="1"/>
  <c r="M1451" i="20"/>
  <c r="C1451" i="20" s="1"/>
  <c r="M1452" i="20"/>
  <c r="C1452" i="20" s="1"/>
  <c r="M1453" i="20"/>
  <c r="C1453" i="20" s="1"/>
  <c r="M1454" i="20"/>
  <c r="C1454" i="20" s="1"/>
  <c r="M1455" i="20"/>
  <c r="C1455" i="20" s="1"/>
  <c r="M1456" i="20"/>
  <c r="C1456" i="20" s="1"/>
  <c r="M1457" i="20"/>
  <c r="C1457" i="20" s="1"/>
  <c r="M1458" i="20"/>
  <c r="C1458" i="20" s="1"/>
  <c r="M1459" i="20"/>
  <c r="C1459" i="20" s="1"/>
  <c r="M1460" i="20"/>
  <c r="C1460" i="20" s="1"/>
  <c r="M1461" i="20"/>
  <c r="C1461" i="20" s="1"/>
  <c r="M1462" i="20"/>
  <c r="C1462" i="20" s="1"/>
  <c r="M1463" i="20"/>
  <c r="C1463" i="20" s="1"/>
  <c r="M1464" i="20"/>
  <c r="C1464" i="20" s="1"/>
  <c r="M1465" i="20"/>
  <c r="C1465" i="20" s="1"/>
  <c r="M1466" i="20"/>
  <c r="C1466" i="20" s="1"/>
  <c r="M1467" i="20"/>
  <c r="C1467" i="20" s="1"/>
  <c r="M1468" i="20"/>
  <c r="C1468" i="20" s="1"/>
  <c r="M1469" i="20"/>
  <c r="C1469" i="20" s="1"/>
  <c r="M1470" i="20"/>
  <c r="C1470" i="20" s="1"/>
  <c r="M1471" i="20"/>
  <c r="C1471" i="20" s="1"/>
  <c r="M1472" i="20"/>
  <c r="C1472" i="20" s="1"/>
  <c r="M1473" i="20"/>
  <c r="C1473" i="20" s="1"/>
  <c r="M1474" i="20"/>
  <c r="C1474" i="20" s="1"/>
  <c r="M1475" i="20"/>
  <c r="C1475" i="20" s="1"/>
  <c r="M1476" i="20"/>
  <c r="C1476" i="20" s="1"/>
  <c r="M1477" i="20"/>
  <c r="C1477" i="20" s="1"/>
  <c r="M1478" i="20"/>
  <c r="C1478" i="20" s="1"/>
  <c r="M1479" i="20"/>
  <c r="C1479" i="20" s="1"/>
  <c r="M1480" i="20"/>
  <c r="C1480" i="20" s="1"/>
  <c r="M1481" i="20"/>
  <c r="C1481" i="20" s="1"/>
  <c r="M1482" i="20"/>
  <c r="C1482" i="20" s="1"/>
  <c r="M1483" i="20"/>
  <c r="C1483" i="20" s="1"/>
  <c r="M1484" i="20"/>
  <c r="C1484" i="20" s="1"/>
  <c r="M1485" i="20"/>
  <c r="C1485" i="20" s="1"/>
  <c r="M1486" i="20"/>
  <c r="C1486" i="20" s="1"/>
  <c r="M1487" i="20"/>
  <c r="C1487" i="20" s="1"/>
  <c r="M1488" i="20"/>
  <c r="C1488" i="20" s="1"/>
  <c r="M1489" i="20"/>
  <c r="C1489" i="20" s="1"/>
  <c r="M1490" i="20"/>
  <c r="C1490" i="20" s="1"/>
  <c r="M1491" i="20"/>
  <c r="C1491" i="20" s="1"/>
  <c r="M1492" i="20"/>
  <c r="C1492" i="20" s="1"/>
  <c r="M1493" i="20"/>
  <c r="C1493" i="20" s="1"/>
  <c r="M1494" i="20"/>
  <c r="C1494" i="20" s="1"/>
  <c r="M1495" i="20"/>
  <c r="C1495" i="20" s="1"/>
  <c r="M1496" i="20"/>
  <c r="C1496" i="20" s="1"/>
  <c r="M1497" i="20"/>
  <c r="C1497" i="20" s="1"/>
  <c r="M1498" i="20"/>
  <c r="C1498" i="20" s="1"/>
  <c r="M1499" i="20"/>
  <c r="C1499" i="20" s="1"/>
  <c r="M1500" i="20"/>
  <c r="C1500" i="20" s="1"/>
  <c r="J946" i="20"/>
  <c r="T1051" i="20" l="1"/>
  <c r="T1043" i="20"/>
  <c r="T1039" i="20"/>
  <c r="T1055" i="20"/>
  <c r="T1027" i="20"/>
  <c r="T1019" i="20"/>
  <c r="T1015" i="20"/>
  <c r="T1031" i="20"/>
  <c r="T1067" i="20"/>
  <c r="T1063" i="20"/>
  <c r="T1065" i="20"/>
  <c r="T1053" i="20"/>
  <c r="T1041" i="20"/>
  <c r="T1029" i="20"/>
  <c r="T1017" i="20"/>
  <c r="T1064" i="20"/>
  <c r="T1052" i="20"/>
  <c r="T1040" i="20"/>
  <c r="T1028" i="20"/>
  <c r="T1016" i="20"/>
  <c r="T1066" i="20"/>
  <c r="T1042" i="20"/>
  <c r="T1018" i="20"/>
  <c r="T1050" i="20"/>
  <c r="T1054" i="20"/>
  <c r="T1062" i="20"/>
  <c r="T1038" i="20"/>
  <c r="T1061" i="20"/>
  <c r="T1037" i="20"/>
  <c r="T1025" i="20"/>
  <c r="T1060" i="20"/>
  <c r="T1048" i="20"/>
  <c r="T1036" i="20"/>
  <c r="T1024" i="20"/>
  <c r="T1012" i="20"/>
  <c r="T1059" i="20"/>
  <c r="T1047" i="20"/>
  <c r="T1035" i="20"/>
  <c r="T1023" i="20"/>
  <c r="T1026" i="20"/>
  <c r="T1013" i="20"/>
  <c r="T1058" i="20"/>
  <c r="T1046" i="20"/>
  <c r="T1034" i="20"/>
  <c r="T1022" i="20"/>
  <c r="T1049" i="20"/>
  <c r="T1069" i="20"/>
  <c r="T1057" i="20"/>
  <c r="T1045" i="20"/>
  <c r="T1033" i="20"/>
  <c r="T1021" i="20"/>
  <c r="T1030" i="20"/>
  <c r="T1014" i="20"/>
  <c r="T1068" i="20"/>
  <c r="T1056" i="20"/>
  <c r="T1044" i="20"/>
  <c r="T1032" i="20"/>
  <c r="T1020" i="20"/>
  <c r="J949" i="20"/>
  <c r="J950" i="20"/>
  <c r="J951" i="20"/>
  <c r="A566" i="13"/>
  <c r="A567" i="13"/>
  <c r="A568" i="13"/>
  <c r="E949" i="20" s="1"/>
  <c r="A569" i="13"/>
  <c r="A570" i="13"/>
  <c r="A571" i="13"/>
  <c r="A572" i="13"/>
  <c r="A573" i="13"/>
  <c r="A574" i="13"/>
  <c r="A575" i="13"/>
  <c r="A576" i="13"/>
  <c r="A577" i="13"/>
  <c r="A578" i="13"/>
  <c r="A579" i="13"/>
  <c r="A580" i="13"/>
  <c r="A581" i="13"/>
  <c r="A582" i="13"/>
  <c r="A583" i="13"/>
  <c r="A584" i="13"/>
  <c r="I984" i="20" s="1"/>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DH164" i="1"/>
  <c r="DH165" i="1"/>
  <c r="DH166" i="1"/>
  <c r="DH167" i="1"/>
  <c r="DH168" i="1"/>
  <c r="DH169" i="1"/>
  <c r="DH170" i="1"/>
  <c r="DH171" i="1"/>
  <c r="DH172" i="1"/>
  <c r="DH173" i="1"/>
  <c r="A550" i="13"/>
  <c r="A551" i="13"/>
  <c r="A552" i="13"/>
  <c r="A553" i="13"/>
  <c r="A554" i="13"/>
  <c r="A555" i="13"/>
  <c r="A556" i="13"/>
  <c r="A557" i="13"/>
  <c r="G939" i="20" s="1"/>
  <c r="A558" i="13"/>
  <c r="A559" i="13"/>
  <c r="A560" i="13"/>
  <c r="A561" i="13"/>
  <c r="A562" i="13"/>
  <c r="A563" i="13"/>
  <c r="A564" i="13"/>
  <c r="A565" i="13"/>
  <c r="D911" i="20"/>
  <c r="F911" i="20"/>
  <c r="K911" i="20"/>
  <c r="M911" i="20"/>
  <c r="D912" i="20"/>
  <c r="J912" i="20"/>
  <c r="F912" i="20"/>
  <c r="G912" i="20"/>
  <c r="I912" i="20"/>
  <c r="K912" i="20"/>
  <c r="M912" i="20"/>
  <c r="C912" i="20" s="1"/>
  <c r="D916" i="20"/>
  <c r="F916" i="20"/>
  <c r="K916" i="20"/>
  <c r="M916" i="20"/>
  <c r="D917" i="20"/>
  <c r="F917" i="20"/>
  <c r="K917" i="20"/>
  <c r="M917" i="20"/>
  <c r="D918" i="20"/>
  <c r="F918" i="20"/>
  <c r="K918" i="20"/>
  <c r="M918" i="20"/>
  <c r="D919" i="20"/>
  <c r="F919" i="20"/>
  <c r="K919" i="20"/>
  <c r="M919" i="20"/>
  <c r="D920" i="20"/>
  <c r="F920" i="20"/>
  <c r="K920" i="20"/>
  <c r="M920" i="20"/>
  <c r="D921" i="20"/>
  <c r="F921" i="20"/>
  <c r="K921" i="20"/>
  <c r="M921" i="20"/>
  <c r="D922" i="20"/>
  <c r="F922" i="20"/>
  <c r="K922" i="20"/>
  <c r="M922" i="20"/>
  <c r="D923" i="20"/>
  <c r="F923" i="20"/>
  <c r="K923" i="20"/>
  <c r="M923" i="20"/>
  <c r="D924" i="20"/>
  <c r="F924" i="20"/>
  <c r="K924" i="20"/>
  <c r="M924" i="20"/>
  <c r="D925" i="20"/>
  <c r="F925" i="20"/>
  <c r="K925" i="20"/>
  <c r="M925" i="20"/>
  <c r="D926" i="20"/>
  <c r="J926" i="20"/>
  <c r="F926" i="20"/>
  <c r="G926" i="20"/>
  <c r="I926" i="20"/>
  <c r="K926" i="20"/>
  <c r="M926" i="20"/>
  <c r="D928" i="20"/>
  <c r="E928" i="20"/>
  <c r="J928" i="20" s="1"/>
  <c r="F928" i="20"/>
  <c r="G928" i="20"/>
  <c r="I928" i="20"/>
  <c r="K928" i="20"/>
  <c r="M928" i="20"/>
  <c r="D929" i="20"/>
  <c r="E929" i="20"/>
  <c r="J929" i="20" s="1"/>
  <c r="F929" i="20"/>
  <c r="G929" i="20"/>
  <c r="I929" i="20"/>
  <c r="K929" i="20"/>
  <c r="M929" i="20"/>
  <c r="D930" i="20"/>
  <c r="E930" i="20"/>
  <c r="J930" i="20" s="1"/>
  <c r="F930" i="20"/>
  <c r="G930" i="20"/>
  <c r="I930" i="20"/>
  <c r="K930" i="20"/>
  <c r="M930" i="20"/>
  <c r="D931" i="20"/>
  <c r="E931" i="20"/>
  <c r="J931" i="20" s="1"/>
  <c r="F931" i="20"/>
  <c r="K931" i="20"/>
  <c r="M931" i="20"/>
  <c r="D932" i="20"/>
  <c r="E932" i="20"/>
  <c r="J932" i="20" s="1"/>
  <c r="F932" i="20"/>
  <c r="G932" i="20"/>
  <c r="I932" i="20"/>
  <c r="K932" i="20"/>
  <c r="M932" i="20"/>
  <c r="D936" i="20"/>
  <c r="J936" i="20"/>
  <c r="F936" i="20"/>
  <c r="G936" i="20"/>
  <c r="I936" i="20"/>
  <c r="K936" i="20"/>
  <c r="M936" i="20"/>
  <c r="D937" i="20"/>
  <c r="F937" i="20"/>
  <c r="I937" i="20"/>
  <c r="K937" i="20"/>
  <c r="M937" i="20"/>
  <c r="D938" i="20"/>
  <c r="E938" i="20"/>
  <c r="J938" i="20" s="1"/>
  <c r="F938" i="20"/>
  <c r="K938" i="20"/>
  <c r="M938" i="20"/>
  <c r="C938" i="20" s="1"/>
  <c r="D939" i="20"/>
  <c r="F939" i="20"/>
  <c r="K939" i="20"/>
  <c r="M939" i="20"/>
  <c r="D940" i="20"/>
  <c r="E940" i="20"/>
  <c r="J940" i="20" s="1"/>
  <c r="F940" i="20"/>
  <c r="G940" i="20"/>
  <c r="K940" i="20"/>
  <c r="M940" i="20"/>
  <c r="D941" i="20"/>
  <c r="F941" i="20"/>
  <c r="K941" i="20"/>
  <c r="M941" i="20"/>
  <c r="D942" i="20"/>
  <c r="E942" i="20"/>
  <c r="J942" i="20" s="1"/>
  <c r="F942" i="20"/>
  <c r="G942" i="20"/>
  <c r="K942" i="20"/>
  <c r="M942" i="20"/>
  <c r="D943" i="20"/>
  <c r="F943" i="20"/>
  <c r="I943" i="20"/>
  <c r="K943" i="20"/>
  <c r="M943" i="20"/>
  <c r="D944" i="20"/>
  <c r="E944" i="20"/>
  <c r="J944" i="20" s="1"/>
  <c r="F944" i="20"/>
  <c r="G944" i="20"/>
  <c r="I944" i="20"/>
  <c r="K944" i="20"/>
  <c r="M944" i="20"/>
  <c r="D945" i="20"/>
  <c r="F945" i="20"/>
  <c r="K945" i="20"/>
  <c r="M945" i="20"/>
  <c r="C945" i="20" s="1"/>
  <c r="D946" i="20"/>
  <c r="F946" i="20"/>
  <c r="K946" i="20"/>
  <c r="M946" i="20"/>
  <c r="C946" i="20" s="1"/>
  <c r="D947" i="20"/>
  <c r="J947" i="20"/>
  <c r="F947" i="20"/>
  <c r="G947" i="20"/>
  <c r="I947" i="20"/>
  <c r="K947" i="20"/>
  <c r="M947" i="20"/>
  <c r="D948" i="20"/>
  <c r="F948" i="20"/>
  <c r="K948" i="20"/>
  <c r="M948" i="20"/>
  <c r="D949" i="20"/>
  <c r="F949" i="20"/>
  <c r="K949" i="20"/>
  <c r="M949" i="20"/>
  <c r="D950" i="20"/>
  <c r="F950" i="20"/>
  <c r="G950" i="20"/>
  <c r="I950" i="20"/>
  <c r="K950" i="20"/>
  <c r="M950" i="20"/>
  <c r="D951" i="20"/>
  <c r="F951" i="20"/>
  <c r="K951" i="20"/>
  <c r="M951" i="20"/>
  <c r="C951" i="20" s="1"/>
  <c r="D952" i="20"/>
  <c r="J952" i="20"/>
  <c r="F952" i="20"/>
  <c r="G952" i="20"/>
  <c r="I952" i="20"/>
  <c r="K952" i="20"/>
  <c r="M952" i="20"/>
  <c r="D953" i="20"/>
  <c r="E953" i="20"/>
  <c r="J953" i="20" s="1"/>
  <c r="F953" i="20"/>
  <c r="K953" i="20"/>
  <c r="M953" i="20"/>
  <c r="C953" i="20" s="1"/>
  <c r="D954" i="20"/>
  <c r="E954" i="20"/>
  <c r="J954" i="20" s="1"/>
  <c r="F954" i="20"/>
  <c r="G954" i="20"/>
  <c r="I954" i="20"/>
  <c r="K954" i="20"/>
  <c r="M954" i="20"/>
  <c r="D955" i="20"/>
  <c r="E955" i="20"/>
  <c r="J955" i="20" s="1"/>
  <c r="F955" i="20"/>
  <c r="G955" i="20"/>
  <c r="I955" i="20"/>
  <c r="K955" i="20"/>
  <c r="M955" i="20"/>
  <c r="D956" i="20"/>
  <c r="E956" i="20"/>
  <c r="J956" i="20" s="1"/>
  <c r="F956" i="20"/>
  <c r="G956" i="20"/>
  <c r="I956" i="20"/>
  <c r="K956" i="20"/>
  <c r="M956" i="20"/>
  <c r="D957" i="20"/>
  <c r="E957" i="20"/>
  <c r="J957" i="20" s="1"/>
  <c r="F957" i="20"/>
  <c r="G957" i="20"/>
  <c r="K957" i="20"/>
  <c r="M957" i="20"/>
  <c r="D958" i="20"/>
  <c r="E958" i="20"/>
  <c r="J958" i="20" s="1"/>
  <c r="F958" i="20"/>
  <c r="G958" i="20"/>
  <c r="I958" i="20"/>
  <c r="K958" i="20"/>
  <c r="M958" i="20"/>
  <c r="D959" i="20"/>
  <c r="E959" i="20"/>
  <c r="J959" i="20" s="1"/>
  <c r="F959" i="20"/>
  <c r="G959" i="20"/>
  <c r="I959" i="20"/>
  <c r="K959" i="20"/>
  <c r="M959" i="20"/>
  <c r="D962" i="20"/>
  <c r="E962" i="20"/>
  <c r="J962" i="20" s="1"/>
  <c r="F962" i="20"/>
  <c r="K962" i="20"/>
  <c r="M962" i="20"/>
  <c r="C962" i="20" s="1"/>
  <c r="D963" i="20"/>
  <c r="J963" i="20"/>
  <c r="F963" i="20"/>
  <c r="G963" i="20"/>
  <c r="I963" i="20"/>
  <c r="K963" i="20"/>
  <c r="M963" i="20"/>
  <c r="D964" i="20"/>
  <c r="J964" i="20"/>
  <c r="F964" i="20"/>
  <c r="G964" i="20"/>
  <c r="I964" i="20"/>
  <c r="K964" i="20"/>
  <c r="M964" i="20"/>
  <c r="C964" i="20" s="1"/>
  <c r="D965" i="20"/>
  <c r="J965" i="20"/>
  <c r="F965" i="20"/>
  <c r="G965" i="20"/>
  <c r="I965" i="20"/>
  <c r="K965" i="20"/>
  <c r="M965" i="20"/>
  <c r="C965" i="20" s="1"/>
  <c r="D966" i="20"/>
  <c r="J966" i="20"/>
  <c r="F966" i="20"/>
  <c r="G966" i="20"/>
  <c r="I966" i="20"/>
  <c r="K966" i="20"/>
  <c r="M966" i="20"/>
  <c r="C966" i="20" s="1"/>
  <c r="D967" i="20"/>
  <c r="F967" i="20"/>
  <c r="K967" i="20"/>
  <c r="M967" i="20"/>
  <c r="C967" i="20" s="1"/>
  <c r="D968" i="20"/>
  <c r="E968" i="20"/>
  <c r="J968" i="20" s="1"/>
  <c r="F968" i="20"/>
  <c r="G968" i="20"/>
  <c r="I968" i="20"/>
  <c r="K968" i="20"/>
  <c r="M968" i="20"/>
  <c r="D969" i="20"/>
  <c r="J969" i="20"/>
  <c r="F969" i="20"/>
  <c r="G969" i="20"/>
  <c r="I969" i="20"/>
  <c r="K969" i="20"/>
  <c r="M969" i="20"/>
  <c r="C969" i="20" s="1"/>
  <c r="D970" i="20"/>
  <c r="E970" i="20"/>
  <c r="J970" i="20" s="1"/>
  <c r="F970" i="20"/>
  <c r="G970" i="20"/>
  <c r="I970" i="20"/>
  <c r="K970" i="20"/>
  <c r="M970" i="20"/>
  <c r="D971" i="20"/>
  <c r="E971" i="20"/>
  <c r="J971" i="20" s="1"/>
  <c r="F971" i="20"/>
  <c r="K971" i="20"/>
  <c r="M971" i="20"/>
  <c r="C971" i="20" s="1"/>
  <c r="D972" i="20"/>
  <c r="E972" i="20"/>
  <c r="J972" i="20" s="1"/>
  <c r="F972" i="20"/>
  <c r="G972" i="20"/>
  <c r="I972" i="20"/>
  <c r="K972" i="20"/>
  <c r="M972" i="20"/>
  <c r="D973" i="20"/>
  <c r="E973" i="20"/>
  <c r="J973" i="20" s="1"/>
  <c r="F973" i="20"/>
  <c r="G973" i="20"/>
  <c r="I973" i="20"/>
  <c r="K973" i="20"/>
  <c r="M973" i="20"/>
  <c r="D974" i="20"/>
  <c r="E974" i="20"/>
  <c r="J974" i="20" s="1"/>
  <c r="F974" i="20"/>
  <c r="G974" i="20"/>
  <c r="I974" i="20"/>
  <c r="K974" i="20"/>
  <c r="M974" i="20"/>
  <c r="D975" i="20"/>
  <c r="E975" i="20"/>
  <c r="J975" i="20" s="1"/>
  <c r="F975" i="20"/>
  <c r="K975" i="20"/>
  <c r="M975" i="20"/>
  <c r="C975" i="20" s="1"/>
  <c r="D976" i="20"/>
  <c r="E976" i="20"/>
  <c r="J976" i="20" s="1"/>
  <c r="F976" i="20"/>
  <c r="G976" i="20"/>
  <c r="I976" i="20"/>
  <c r="K976" i="20"/>
  <c r="M976" i="20"/>
  <c r="D977" i="20"/>
  <c r="E977" i="20"/>
  <c r="J977" i="20" s="1"/>
  <c r="F977" i="20"/>
  <c r="K977" i="20"/>
  <c r="M977" i="20"/>
  <c r="C977" i="20" s="1"/>
  <c r="D978" i="20"/>
  <c r="J978" i="20"/>
  <c r="F978" i="20"/>
  <c r="G978" i="20"/>
  <c r="I978" i="20"/>
  <c r="K978" i="20"/>
  <c r="M978" i="20"/>
  <c r="C978" i="20" s="1"/>
  <c r="D979" i="20"/>
  <c r="J979" i="20"/>
  <c r="F979" i="20"/>
  <c r="G979" i="20"/>
  <c r="I979" i="20"/>
  <c r="K979" i="20"/>
  <c r="M979" i="20"/>
  <c r="C979" i="20" s="1"/>
  <c r="D980" i="20"/>
  <c r="F980" i="20"/>
  <c r="G980" i="20"/>
  <c r="I980" i="20"/>
  <c r="K980" i="20"/>
  <c r="M980" i="20"/>
  <c r="D981" i="20"/>
  <c r="F981" i="20"/>
  <c r="I981" i="20"/>
  <c r="K981" i="20"/>
  <c r="M981" i="20"/>
  <c r="D982" i="20"/>
  <c r="E982" i="20"/>
  <c r="G982" i="20"/>
  <c r="I982" i="20"/>
  <c r="K982" i="20"/>
  <c r="M982" i="20"/>
  <c r="C982" i="20" s="1"/>
  <c r="D983" i="20"/>
  <c r="E983" i="20"/>
  <c r="G983" i="20"/>
  <c r="I983" i="20"/>
  <c r="K983" i="20"/>
  <c r="M983" i="20"/>
  <c r="C983" i="20" s="1"/>
  <c r="D984" i="20"/>
  <c r="E984" i="20"/>
  <c r="J984" i="20" s="1"/>
  <c r="F984" i="20"/>
  <c r="G984" i="20"/>
  <c r="K984" i="20"/>
  <c r="M984" i="20"/>
  <c r="D985" i="20"/>
  <c r="E985" i="20"/>
  <c r="J985" i="20" s="1"/>
  <c r="F985" i="20"/>
  <c r="G985" i="20"/>
  <c r="I985" i="20"/>
  <c r="K985" i="20"/>
  <c r="M985" i="20"/>
  <c r="C985" i="20" s="1"/>
  <c r="D987" i="20"/>
  <c r="E987" i="20"/>
  <c r="F987" i="20"/>
  <c r="G987" i="20"/>
  <c r="I987" i="20"/>
  <c r="K987" i="20"/>
  <c r="M987" i="20"/>
  <c r="J988" i="20"/>
  <c r="M988" i="20"/>
  <c r="C988" i="20" s="1"/>
  <c r="D989" i="20"/>
  <c r="J989" i="20"/>
  <c r="F989" i="20"/>
  <c r="G989" i="20"/>
  <c r="I989" i="20"/>
  <c r="K989" i="20"/>
  <c r="M989" i="20"/>
  <c r="C989" i="20" s="1"/>
  <c r="D991" i="20"/>
  <c r="E991" i="20"/>
  <c r="K991" i="20"/>
  <c r="M991" i="20"/>
  <c r="C991" i="20" s="1"/>
  <c r="D992" i="20"/>
  <c r="E992" i="20"/>
  <c r="G992" i="20"/>
  <c r="I992" i="20"/>
  <c r="K992" i="20"/>
  <c r="M992" i="20"/>
  <c r="C992" i="20" s="1"/>
  <c r="D993" i="20"/>
  <c r="E993" i="20"/>
  <c r="J993" i="20" s="1"/>
  <c r="F993" i="20"/>
  <c r="G993" i="20"/>
  <c r="I993" i="20"/>
  <c r="K993" i="20"/>
  <c r="M993" i="20"/>
  <c r="D994" i="20"/>
  <c r="E994" i="20"/>
  <c r="J994" i="20" s="1"/>
  <c r="F994" i="20"/>
  <c r="G994" i="20"/>
  <c r="I994" i="20"/>
  <c r="K994" i="20"/>
  <c r="M994" i="20"/>
  <c r="D995" i="20"/>
  <c r="E995" i="20"/>
  <c r="J995" i="20" s="1"/>
  <c r="F995" i="20"/>
  <c r="G995" i="20"/>
  <c r="I995" i="20"/>
  <c r="K995" i="20"/>
  <c r="M995" i="20"/>
  <c r="C995" i="20" s="1"/>
  <c r="D996" i="20"/>
  <c r="E996" i="20"/>
  <c r="J996" i="20" s="1"/>
  <c r="F996" i="20"/>
  <c r="G996" i="20"/>
  <c r="I996" i="20"/>
  <c r="K996" i="20"/>
  <c r="M996" i="20"/>
  <c r="C996" i="20" s="1"/>
  <c r="D997" i="20"/>
  <c r="E997" i="20"/>
  <c r="J997" i="20" s="1"/>
  <c r="F997" i="20"/>
  <c r="G997" i="20"/>
  <c r="I997" i="20"/>
  <c r="K997" i="20"/>
  <c r="M997" i="20"/>
  <c r="C997" i="20" s="1"/>
  <c r="D998" i="20"/>
  <c r="E998" i="20"/>
  <c r="J998" i="20" s="1"/>
  <c r="F998" i="20"/>
  <c r="G998" i="20"/>
  <c r="I998" i="20"/>
  <c r="K998" i="20"/>
  <c r="M998" i="20"/>
  <c r="C998" i="20" s="1"/>
  <c r="D999" i="20"/>
  <c r="E999" i="20"/>
  <c r="J999" i="20" s="1"/>
  <c r="F999" i="20"/>
  <c r="G999" i="20"/>
  <c r="I999" i="20"/>
  <c r="K999" i="20"/>
  <c r="M999" i="20"/>
  <c r="C999" i="20" s="1"/>
  <c r="D1000" i="20"/>
  <c r="E1000" i="20"/>
  <c r="J1000" i="20" s="1"/>
  <c r="F1000" i="20"/>
  <c r="G1000" i="20"/>
  <c r="I1000" i="20"/>
  <c r="K1000" i="20"/>
  <c r="M1000" i="20"/>
  <c r="D1001" i="20"/>
  <c r="E1001" i="20"/>
  <c r="J1001" i="20" s="1"/>
  <c r="F1001" i="20"/>
  <c r="G1001" i="20"/>
  <c r="I1001" i="20"/>
  <c r="K1001" i="20"/>
  <c r="M1001" i="20"/>
  <c r="D1002" i="20"/>
  <c r="E1002" i="20"/>
  <c r="J1002" i="20" s="1"/>
  <c r="F1002" i="20"/>
  <c r="G1002" i="20"/>
  <c r="I1002" i="20"/>
  <c r="K1002" i="20"/>
  <c r="M1002" i="20"/>
  <c r="D1003" i="20"/>
  <c r="J1003" i="20"/>
  <c r="F1003" i="20"/>
  <c r="G1003" i="20"/>
  <c r="I1003" i="20"/>
  <c r="K1003" i="20"/>
  <c r="M1003" i="20"/>
  <c r="C1003" i="20" s="1"/>
  <c r="D1004" i="20"/>
  <c r="E1004" i="20"/>
  <c r="J1004" i="20" s="1"/>
  <c r="F1004" i="20"/>
  <c r="G1004" i="20"/>
  <c r="I1004" i="20"/>
  <c r="K1004" i="20"/>
  <c r="M1004" i="20"/>
  <c r="C1004" i="20" s="1"/>
  <c r="D1005" i="20"/>
  <c r="E1005" i="20"/>
  <c r="J1005" i="20" s="1"/>
  <c r="F1005" i="20"/>
  <c r="G1005" i="20"/>
  <c r="I1005" i="20"/>
  <c r="K1005" i="20"/>
  <c r="M1005" i="20"/>
  <c r="C1005" i="20" s="1"/>
  <c r="D1006" i="20"/>
  <c r="E1006" i="20"/>
  <c r="J1006" i="20" s="1"/>
  <c r="F1006" i="20"/>
  <c r="G1006" i="20"/>
  <c r="I1006" i="20"/>
  <c r="K1006" i="20"/>
  <c r="M1006" i="20"/>
  <c r="C1006" i="20" s="1"/>
  <c r="D1007" i="20"/>
  <c r="E1007" i="20"/>
  <c r="J1007" i="20" s="1"/>
  <c r="F1007" i="20"/>
  <c r="G1007" i="20"/>
  <c r="I1007" i="20"/>
  <c r="K1007" i="20"/>
  <c r="M1007" i="20"/>
  <c r="C1007" i="20" s="1"/>
  <c r="D1008" i="20"/>
  <c r="E1008" i="20"/>
  <c r="J1008" i="20" s="1"/>
  <c r="F1008" i="20"/>
  <c r="G1008" i="20"/>
  <c r="I1008" i="20"/>
  <c r="K1008" i="20"/>
  <c r="M1008" i="20"/>
  <c r="C1008" i="20" s="1"/>
  <c r="D1009" i="20"/>
  <c r="E1009" i="20"/>
  <c r="J1009" i="20" s="1"/>
  <c r="F1009" i="20"/>
  <c r="G1009" i="20"/>
  <c r="I1009" i="20"/>
  <c r="K1009" i="20"/>
  <c r="M1009" i="20"/>
  <c r="C1009" i="20" s="1"/>
  <c r="D1010" i="20"/>
  <c r="E1010" i="20"/>
  <c r="J1010" i="20" s="1"/>
  <c r="F1010" i="20"/>
  <c r="G1010" i="20"/>
  <c r="I1010" i="20"/>
  <c r="K1010" i="20"/>
  <c r="M1010" i="20"/>
  <c r="C1010" i="20" s="1"/>
  <c r="D1011" i="20"/>
  <c r="E1011" i="20"/>
  <c r="J1011" i="20" s="1"/>
  <c r="F1011" i="20"/>
  <c r="G1011" i="20"/>
  <c r="I1011" i="20"/>
  <c r="K1011" i="20"/>
  <c r="M1011" i="20"/>
  <c r="C1011" i="20" s="1"/>
  <c r="A167" i="1"/>
  <c r="A168" i="1"/>
  <c r="A169" i="1"/>
  <c r="A170" i="1"/>
  <c r="A171" i="1"/>
  <c r="A172" i="1"/>
  <c r="A173" i="1"/>
  <c r="A174" i="1"/>
  <c r="A175" i="1"/>
  <c r="A176" i="1"/>
  <c r="A177" i="1"/>
  <c r="A178" i="1"/>
  <c r="A179" i="1"/>
  <c r="A180" i="1"/>
  <c r="A181" i="1"/>
  <c r="A182" i="1"/>
  <c r="A164" i="1"/>
  <c r="C994" i="20" l="1"/>
  <c r="T994" i="20"/>
  <c r="C1002" i="20"/>
  <c r="T1002" i="20"/>
  <c r="C993" i="20"/>
  <c r="T993" i="20"/>
  <c r="C1000" i="20"/>
  <c r="T1000" i="20"/>
  <c r="C1001" i="20"/>
  <c r="T1001" i="20"/>
  <c r="D988" i="20"/>
  <c r="K988" i="20"/>
  <c r="I988" i="20"/>
  <c r="G988" i="20"/>
  <c r="F988" i="20"/>
  <c r="C984" i="20"/>
  <c r="T984" i="20"/>
  <c r="C987" i="20"/>
  <c r="T987" i="20"/>
  <c r="G962" i="20"/>
  <c r="I962" i="20"/>
  <c r="I975" i="20"/>
  <c r="G975" i="20"/>
  <c r="E980" i="20"/>
  <c r="J980" i="20" s="1"/>
  <c r="I971" i="20"/>
  <c r="G971" i="20"/>
  <c r="G981" i="20"/>
  <c r="E981" i="20"/>
  <c r="J981" i="20" s="1"/>
  <c r="I967" i="20"/>
  <c r="I977" i="20"/>
  <c r="E967" i="20"/>
  <c r="J967" i="20" s="1"/>
  <c r="G977" i="20"/>
  <c r="C976" i="20"/>
  <c r="T976" i="20"/>
  <c r="C981" i="20"/>
  <c r="T981" i="20"/>
  <c r="C974" i="20"/>
  <c r="T974" i="20"/>
  <c r="C972" i="20"/>
  <c r="T972" i="20"/>
  <c r="C963" i="20"/>
  <c r="T963" i="20"/>
  <c r="C952" i="20"/>
  <c r="T952" i="20"/>
  <c r="C947" i="20"/>
  <c r="T947" i="20"/>
  <c r="C980" i="20"/>
  <c r="T980" i="20"/>
  <c r="C973" i="20"/>
  <c r="T973" i="20"/>
  <c r="G967" i="20"/>
  <c r="C970" i="20"/>
  <c r="T970" i="20"/>
  <c r="C928" i="20"/>
  <c r="T928" i="20"/>
  <c r="C968" i="20"/>
  <c r="T968" i="20"/>
  <c r="C939" i="20"/>
  <c r="T939" i="20"/>
  <c r="C911" i="20"/>
  <c r="T911" i="20"/>
  <c r="C958" i="20"/>
  <c r="T958" i="20"/>
  <c r="C948" i="20"/>
  <c r="T948" i="20"/>
  <c r="C925" i="20"/>
  <c r="T925" i="20"/>
  <c r="C922" i="20"/>
  <c r="T922" i="20"/>
  <c r="C919" i="20"/>
  <c r="T919" i="20"/>
  <c r="C916" i="20"/>
  <c r="T916" i="20"/>
  <c r="C956" i="20"/>
  <c r="T956" i="20"/>
  <c r="C941" i="20"/>
  <c r="T941" i="20"/>
  <c r="C936" i="20"/>
  <c r="T936" i="20"/>
  <c r="C950" i="20"/>
  <c r="T950" i="20"/>
  <c r="C943" i="20"/>
  <c r="T943" i="20"/>
  <c r="C954" i="20"/>
  <c r="T954" i="20"/>
  <c r="C931" i="20"/>
  <c r="T931" i="20"/>
  <c r="C929" i="20"/>
  <c r="T929" i="20"/>
  <c r="C924" i="20"/>
  <c r="T924" i="20"/>
  <c r="C921" i="20"/>
  <c r="T921" i="20"/>
  <c r="C918" i="20"/>
  <c r="T918" i="20"/>
  <c r="C959" i="20"/>
  <c r="T959" i="20"/>
  <c r="C940" i="20"/>
  <c r="T940" i="20"/>
  <c r="C926" i="20"/>
  <c r="T926" i="20"/>
  <c r="C957" i="20"/>
  <c r="T957" i="20"/>
  <c r="C944" i="20"/>
  <c r="T944" i="20"/>
  <c r="C942" i="20"/>
  <c r="T942" i="20"/>
  <c r="C955" i="20"/>
  <c r="T955" i="20"/>
  <c r="C949" i="20"/>
  <c r="T949" i="20"/>
  <c r="C937" i="20"/>
  <c r="T937" i="20"/>
  <c r="C932" i="20"/>
  <c r="T932" i="20"/>
  <c r="C930" i="20"/>
  <c r="T930" i="20"/>
  <c r="C923" i="20"/>
  <c r="T923" i="20"/>
  <c r="C920" i="20"/>
  <c r="T920" i="20"/>
  <c r="C917" i="20"/>
  <c r="T917" i="20"/>
  <c r="I953" i="20"/>
  <c r="G953" i="20"/>
  <c r="I957" i="20"/>
  <c r="E946" i="20"/>
  <c r="I945" i="20"/>
  <c r="E950" i="20"/>
  <c r="G938" i="20"/>
  <c r="I951" i="20"/>
  <c r="G951" i="20"/>
  <c r="I949" i="20"/>
  <c r="G949" i="20"/>
  <c r="E951" i="20"/>
  <c r="I938" i="20"/>
  <c r="I942" i="20"/>
  <c r="E939" i="20"/>
  <c r="J939" i="20" s="1"/>
  <c r="G937" i="20"/>
  <c r="I940" i="20"/>
  <c r="E937" i="20"/>
  <c r="J937" i="20" s="1"/>
  <c r="G945" i="20"/>
  <c r="I948" i="20"/>
  <c r="E945" i="20"/>
  <c r="J945" i="20" s="1"/>
  <c r="G943" i="20"/>
  <c r="G948" i="20"/>
  <c r="I941" i="20"/>
  <c r="I946" i="20"/>
  <c r="E943" i="20"/>
  <c r="J943" i="20" s="1"/>
  <c r="G941" i="20"/>
  <c r="I931" i="20"/>
  <c r="E948" i="20"/>
  <c r="J948" i="20" s="1"/>
  <c r="G946" i="20"/>
  <c r="I939" i="20"/>
  <c r="G931" i="20"/>
  <c r="E941" i="20"/>
  <c r="J941" i="20" s="1"/>
  <c r="DH163" i="1"/>
  <c r="A163" i="1"/>
  <c r="A532" i="13"/>
  <c r="A533" i="13"/>
  <c r="A534" i="13"/>
  <c r="A535" i="13"/>
  <c r="A536" i="13"/>
  <c r="A537" i="13"/>
  <c r="A538" i="13"/>
  <c r="A539" i="13"/>
  <c r="A540" i="13"/>
  <c r="A541" i="13"/>
  <c r="A542" i="13"/>
  <c r="A543" i="13"/>
  <c r="A544" i="13"/>
  <c r="A545" i="13"/>
  <c r="A546" i="13"/>
  <c r="A547" i="13"/>
  <c r="A548" i="13"/>
  <c r="A549" i="13"/>
  <c r="A165" i="1"/>
  <c r="A166" i="1"/>
  <c r="M865" i="20"/>
  <c r="C865" i="20" s="1"/>
  <c r="M866" i="20"/>
  <c r="C866" i="20" s="1"/>
  <c r="M867" i="20"/>
  <c r="C867" i="20" s="1"/>
  <c r="M868" i="20"/>
  <c r="M869" i="20"/>
  <c r="C869" i="20" s="1"/>
  <c r="M870" i="20"/>
  <c r="C870" i="20" s="1"/>
  <c r="M871" i="20"/>
  <c r="C871" i="20" s="1"/>
  <c r="M872" i="20"/>
  <c r="C872" i="20" s="1"/>
  <c r="M873" i="20"/>
  <c r="C873" i="20" s="1"/>
  <c r="M874" i="20"/>
  <c r="C874" i="20" s="1"/>
  <c r="M875" i="20"/>
  <c r="C875" i="20" s="1"/>
  <c r="M876" i="20"/>
  <c r="C876" i="20" s="1"/>
  <c r="M878" i="20"/>
  <c r="C878" i="20" s="1"/>
  <c r="M879" i="20"/>
  <c r="C879" i="20" s="1"/>
  <c r="M880" i="20"/>
  <c r="C880" i="20" s="1"/>
  <c r="M881" i="20"/>
  <c r="C881" i="20" s="1"/>
  <c r="M882" i="20"/>
  <c r="C882" i="20" s="1"/>
  <c r="M883" i="20"/>
  <c r="M884" i="20"/>
  <c r="C884" i="20" s="1"/>
  <c r="M885" i="20"/>
  <c r="C885" i="20" s="1"/>
  <c r="M886" i="20"/>
  <c r="C886" i="20" s="1"/>
  <c r="M887" i="20"/>
  <c r="C887" i="20" s="1"/>
  <c r="M888" i="20"/>
  <c r="C888" i="20" s="1"/>
  <c r="M889" i="20"/>
  <c r="T889" i="20" s="1"/>
  <c r="M890" i="20"/>
  <c r="C890" i="20" s="1"/>
  <c r="M892" i="20"/>
  <c r="C892" i="20" s="1"/>
  <c r="M893" i="20"/>
  <c r="C893" i="20" s="1"/>
  <c r="M894" i="20"/>
  <c r="C894" i="20" s="1"/>
  <c r="M895" i="20"/>
  <c r="C895" i="20" s="1"/>
  <c r="M896" i="20"/>
  <c r="C896" i="20" s="1"/>
  <c r="M897" i="20"/>
  <c r="C897" i="20" s="1"/>
  <c r="M898" i="20"/>
  <c r="C898" i="20" s="1"/>
  <c r="M899" i="20"/>
  <c r="C899" i="20" s="1"/>
  <c r="M900" i="20"/>
  <c r="C900" i="20" s="1"/>
  <c r="M901" i="20"/>
  <c r="C901" i="20" s="1"/>
  <c r="M902" i="20"/>
  <c r="C902" i="20" s="1"/>
  <c r="M903" i="20"/>
  <c r="T903" i="20" s="1"/>
  <c r="M904" i="20"/>
  <c r="C904" i="20" s="1"/>
  <c r="M905" i="20"/>
  <c r="C905" i="20" s="1"/>
  <c r="M906" i="20"/>
  <c r="C906" i="20" s="1"/>
  <c r="M907" i="20"/>
  <c r="C907" i="20" s="1"/>
  <c r="M908" i="20"/>
  <c r="C908" i="20" s="1"/>
  <c r="M909" i="20"/>
  <c r="C909" i="20" s="1"/>
  <c r="M910" i="20"/>
  <c r="K865" i="20"/>
  <c r="K866" i="20"/>
  <c r="K867" i="20"/>
  <c r="K868" i="20"/>
  <c r="K869" i="20"/>
  <c r="K870" i="20"/>
  <c r="K871" i="20"/>
  <c r="K872" i="20"/>
  <c r="K873" i="20"/>
  <c r="K874" i="20"/>
  <c r="K875" i="20"/>
  <c r="K876" i="20"/>
  <c r="K878" i="20"/>
  <c r="K879" i="20"/>
  <c r="K880" i="20"/>
  <c r="K881" i="20"/>
  <c r="K882" i="20"/>
  <c r="K883" i="20"/>
  <c r="K884" i="20"/>
  <c r="K885" i="20"/>
  <c r="K886" i="20"/>
  <c r="K887" i="20"/>
  <c r="K888" i="20"/>
  <c r="K889" i="20"/>
  <c r="K890" i="20"/>
  <c r="K892" i="20"/>
  <c r="K893" i="20"/>
  <c r="K894" i="20"/>
  <c r="K895" i="20"/>
  <c r="K896" i="20"/>
  <c r="K897" i="20"/>
  <c r="K898" i="20"/>
  <c r="K899" i="20"/>
  <c r="K900" i="20"/>
  <c r="K901" i="20"/>
  <c r="K902" i="20"/>
  <c r="K904" i="20"/>
  <c r="K905" i="20"/>
  <c r="K906" i="20"/>
  <c r="K907" i="20"/>
  <c r="K908" i="20"/>
  <c r="K909" i="20"/>
  <c r="K910" i="20"/>
  <c r="I865" i="20"/>
  <c r="I885" i="20"/>
  <c r="I894" i="20"/>
  <c r="I895" i="20"/>
  <c r="I896" i="20"/>
  <c r="I904" i="20"/>
  <c r="I905" i="20"/>
  <c r="G865" i="20"/>
  <c r="G885" i="20"/>
  <c r="G894" i="20"/>
  <c r="G895" i="20"/>
  <c r="G896" i="20"/>
  <c r="G904" i="20"/>
  <c r="G905" i="20"/>
  <c r="F865" i="20"/>
  <c r="F866" i="20"/>
  <c r="F867" i="20"/>
  <c r="F868" i="20"/>
  <c r="F869" i="20"/>
  <c r="F870" i="20"/>
  <c r="F871" i="20"/>
  <c r="F872" i="20"/>
  <c r="F873" i="20"/>
  <c r="F874" i="20"/>
  <c r="F875" i="20"/>
  <c r="F876" i="20"/>
  <c r="F878" i="20"/>
  <c r="F879" i="20"/>
  <c r="F880" i="20"/>
  <c r="F881" i="20"/>
  <c r="F882" i="20"/>
  <c r="F883" i="20"/>
  <c r="F884" i="20"/>
  <c r="F885" i="20"/>
  <c r="F886" i="20"/>
  <c r="F887" i="20"/>
  <c r="F888" i="20"/>
  <c r="F889" i="20"/>
  <c r="F890" i="20"/>
  <c r="F892" i="20"/>
  <c r="F893" i="20"/>
  <c r="F894" i="20"/>
  <c r="F895" i="20"/>
  <c r="F896" i="20"/>
  <c r="F897" i="20"/>
  <c r="F898" i="20"/>
  <c r="F899" i="20"/>
  <c r="F900" i="20"/>
  <c r="F901" i="20"/>
  <c r="F902" i="20"/>
  <c r="F903" i="20"/>
  <c r="F904" i="20"/>
  <c r="F905" i="20"/>
  <c r="F906" i="20"/>
  <c r="F907" i="20"/>
  <c r="F908" i="20"/>
  <c r="F909" i="20"/>
  <c r="F910" i="20"/>
  <c r="J865" i="20"/>
  <c r="J885" i="20"/>
  <c r="E886" i="20"/>
  <c r="J886" i="20" s="1"/>
  <c r="E888" i="20"/>
  <c r="J888" i="20" s="1"/>
  <c r="E892" i="20"/>
  <c r="J892" i="20" s="1"/>
  <c r="J894" i="20"/>
  <c r="J895" i="20"/>
  <c r="J896" i="20"/>
  <c r="J904" i="20"/>
  <c r="J905" i="20"/>
  <c r="I823" i="20"/>
  <c r="I826" i="20"/>
  <c r="I827" i="20"/>
  <c r="I837" i="20"/>
  <c r="I842" i="20"/>
  <c r="I843" i="20"/>
  <c r="I858" i="20"/>
  <c r="C838" i="20"/>
  <c r="C839" i="20"/>
  <c r="C840" i="20"/>
  <c r="C841" i="20"/>
  <c r="A160" i="1"/>
  <c r="A161" i="1"/>
  <c r="A162" i="1"/>
  <c r="M838" i="20"/>
  <c r="T838" i="20" s="1"/>
  <c r="M839" i="20"/>
  <c r="M840" i="20"/>
  <c r="T840" i="20" s="1"/>
  <c r="M841" i="20"/>
  <c r="T841" i="20" s="1"/>
  <c r="M842" i="20"/>
  <c r="C842" i="20" s="1"/>
  <c r="M843" i="20"/>
  <c r="C843" i="20" s="1"/>
  <c r="M844" i="20"/>
  <c r="C844" i="20" s="1"/>
  <c r="M845" i="20"/>
  <c r="C845" i="20" s="1"/>
  <c r="M846" i="20"/>
  <c r="C846" i="20" s="1"/>
  <c r="M847" i="20"/>
  <c r="C847" i="20" s="1"/>
  <c r="M848" i="20"/>
  <c r="C848" i="20" s="1"/>
  <c r="M850" i="20"/>
  <c r="C850" i="20" s="1"/>
  <c r="M851" i="20"/>
  <c r="C851" i="20" s="1"/>
  <c r="M852" i="20"/>
  <c r="C852" i="20" s="1"/>
  <c r="M853" i="20"/>
  <c r="C853" i="20" s="1"/>
  <c r="M854" i="20"/>
  <c r="C854" i="20" s="1"/>
  <c r="M855" i="20"/>
  <c r="C855" i="20" s="1"/>
  <c r="M856" i="20"/>
  <c r="C856" i="20" s="1"/>
  <c r="M857" i="20"/>
  <c r="C857" i="20" s="1"/>
  <c r="M858" i="20"/>
  <c r="C858" i="20" s="1"/>
  <c r="M859" i="20"/>
  <c r="C859" i="20" s="1"/>
  <c r="M860" i="20"/>
  <c r="C860" i="20" s="1"/>
  <c r="M861" i="20"/>
  <c r="C861" i="20" s="1"/>
  <c r="M862" i="20"/>
  <c r="C862" i="20" s="1"/>
  <c r="M863" i="20"/>
  <c r="C863" i="20" s="1"/>
  <c r="M864" i="20"/>
  <c r="C864" i="20" s="1"/>
  <c r="C868" i="20"/>
  <c r="C883" i="20"/>
  <c r="C889" i="20"/>
  <c r="C903" i="20"/>
  <c r="K838" i="20"/>
  <c r="K839" i="20"/>
  <c r="K840" i="20"/>
  <c r="K841" i="20"/>
  <c r="K842" i="20"/>
  <c r="K843" i="20"/>
  <c r="K844" i="20"/>
  <c r="K845" i="20"/>
  <c r="K846" i="20"/>
  <c r="K847" i="20"/>
  <c r="K848" i="20"/>
  <c r="K850" i="20"/>
  <c r="K851" i="20"/>
  <c r="K852" i="20"/>
  <c r="K853" i="20"/>
  <c r="K854" i="20"/>
  <c r="K855" i="20"/>
  <c r="K856" i="20"/>
  <c r="K857" i="20"/>
  <c r="K858" i="20"/>
  <c r="K859" i="20"/>
  <c r="K860" i="20"/>
  <c r="K861" i="20"/>
  <c r="K862" i="20"/>
  <c r="K863" i="20"/>
  <c r="K864" i="20"/>
  <c r="I864" i="20"/>
  <c r="D838" i="20"/>
  <c r="F838" i="20"/>
  <c r="D839" i="20"/>
  <c r="E839" i="20"/>
  <c r="J839" i="20" s="1"/>
  <c r="F839" i="20"/>
  <c r="D840" i="20"/>
  <c r="F840" i="20"/>
  <c r="D841" i="20"/>
  <c r="F841" i="20"/>
  <c r="D842" i="20"/>
  <c r="J842" i="20"/>
  <c r="F842" i="20"/>
  <c r="G842" i="20"/>
  <c r="D843" i="20"/>
  <c r="J843" i="20"/>
  <c r="F843" i="20"/>
  <c r="G843" i="20"/>
  <c r="D844" i="20"/>
  <c r="F844" i="20"/>
  <c r="D845" i="20"/>
  <c r="F845" i="20"/>
  <c r="D846" i="20"/>
  <c r="F846" i="20"/>
  <c r="D847" i="20"/>
  <c r="F847" i="20"/>
  <c r="D848" i="20"/>
  <c r="E848" i="20"/>
  <c r="J848" i="20" s="1"/>
  <c r="F848" i="20"/>
  <c r="D850" i="20"/>
  <c r="E850" i="20"/>
  <c r="J850" i="20" s="1"/>
  <c r="F850" i="20"/>
  <c r="D851" i="20"/>
  <c r="F851" i="20"/>
  <c r="D852" i="20"/>
  <c r="E852" i="20"/>
  <c r="J852" i="20" s="1"/>
  <c r="F852" i="20"/>
  <c r="D853" i="20"/>
  <c r="E853" i="20"/>
  <c r="J853" i="20" s="1"/>
  <c r="F853" i="20"/>
  <c r="D854" i="20"/>
  <c r="F854" i="20"/>
  <c r="D855" i="20"/>
  <c r="F855" i="20"/>
  <c r="D856" i="20"/>
  <c r="F856" i="20"/>
  <c r="D857" i="20"/>
  <c r="F857" i="20"/>
  <c r="D858" i="20"/>
  <c r="J858" i="20"/>
  <c r="F858" i="20"/>
  <c r="G858" i="20"/>
  <c r="D859" i="20"/>
  <c r="F859" i="20"/>
  <c r="D860" i="20"/>
  <c r="F860" i="20"/>
  <c r="D861" i="20"/>
  <c r="F861" i="20"/>
  <c r="D862" i="20"/>
  <c r="F862" i="20"/>
  <c r="D863" i="20"/>
  <c r="F863" i="20"/>
  <c r="D864" i="20"/>
  <c r="J864" i="20"/>
  <c r="F864" i="20"/>
  <c r="G864" i="20"/>
  <c r="D865" i="20"/>
  <c r="D866" i="20"/>
  <c r="D867" i="20"/>
  <c r="D868" i="20"/>
  <c r="D869" i="20"/>
  <c r="D870" i="20"/>
  <c r="D871" i="20"/>
  <c r="D872" i="20"/>
  <c r="D873" i="20"/>
  <c r="D874" i="20"/>
  <c r="D875" i="20"/>
  <c r="D876" i="20"/>
  <c r="D878" i="20"/>
  <c r="D879" i="20"/>
  <c r="D880" i="20"/>
  <c r="D881" i="20"/>
  <c r="D882" i="20"/>
  <c r="D883" i="20"/>
  <c r="D884" i="20"/>
  <c r="D885" i="20"/>
  <c r="D886" i="20"/>
  <c r="D887" i="20"/>
  <c r="D888" i="20"/>
  <c r="D889" i="20"/>
  <c r="D890" i="20"/>
  <c r="D892" i="20"/>
  <c r="D893" i="20"/>
  <c r="D894" i="20"/>
  <c r="D895" i="20"/>
  <c r="D896" i="20"/>
  <c r="D897" i="20"/>
  <c r="D898" i="20"/>
  <c r="D899" i="20"/>
  <c r="D900" i="20"/>
  <c r="D901" i="20"/>
  <c r="D902" i="20"/>
  <c r="D903" i="20"/>
  <c r="D904" i="20"/>
  <c r="D905" i="20"/>
  <c r="D906" i="20"/>
  <c r="D907" i="20"/>
  <c r="D908" i="20"/>
  <c r="D909" i="20"/>
  <c r="D910" i="20"/>
  <c r="D834" i="20"/>
  <c r="F834" i="20"/>
  <c r="D835" i="20"/>
  <c r="F835" i="20"/>
  <c r="D836" i="20"/>
  <c r="F836" i="20"/>
  <c r="M833" i="20"/>
  <c r="M834" i="20"/>
  <c r="C834" i="20" s="1"/>
  <c r="M835" i="20"/>
  <c r="C835" i="20" s="1"/>
  <c r="M836" i="20"/>
  <c r="C836" i="20" s="1"/>
  <c r="K833" i="20"/>
  <c r="K834" i="20"/>
  <c r="K835" i="20"/>
  <c r="K836" i="20"/>
  <c r="DH156" i="1"/>
  <c r="DH157" i="1"/>
  <c r="DH158" i="1"/>
  <c r="DH159" i="1"/>
  <c r="DH160" i="1"/>
  <c r="DH161" i="1"/>
  <c r="DH162" i="1"/>
  <c r="T905" i="20" l="1"/>
  <c r="T865" i="20"/>
  <c r="T904" i="20"/>
  <c r="T842" i="20"/>
  <c r="T885" i="20"/>
  <c r="C910" i="20"/>
  <c r="T910" i="20"/>
  <c r="T843" i="20"/>
  <c r="T896" i="20"/>
  <c r="T895" i="20"/>
  <c r="T894" i="20"/>
  <c r="T864" i="20"/>
  <c r="T893" i="20"/>
  <c r="T908" i="20"/>
  <c r="T909" i="20"/>
  <c r="T907" i="20"/>
  <c r="T878" i="20"/>
  <c r="T902" i="20"/>
  <c r="T906" i="20"/>
  <c r="T887" i="20"/>
  <c r="T890" i="20"/>
  <c r="T880" i="20"/>
  <c r="T869" i="20"/>
  <c r="T901" i="20"/>
  <c r="T898" i="20"/>
  <c r="T899" i="20"/>
  <c r="T874" i="20"/>
  <c r="T900" i="20"/>
  <c r="T882" i="20"/>
  <c r="T897" i="20"/>
  <c r="T881" i="20"/>
  <c r="T872" i="20"/>
  <c r="T871" i="20"/>
  <c r="T873" i="20"/>
  <c r="T863" i="20"/>
  <c r="T879" i="20"/>
  <c r="T867" i="20"/>
  <c r="T858" i="20"/>
  <c r="T866" i="20"/>
  <c r="T862" i="20"/>
  <c r="T846" i="20"/>
  <c r="T856" i="20"/>
  <c r="T855" i="20"/>
  <c r="T854" i="20"/>
  <c r="T851" i="20"/>
  <c r="T857" i="20"/>
  <c r="T844" i="20"/>
  <c r="T845" i="20"/>
  <c r="T836" i="20"/>
  <c r="F822" i="20"/>
  <c r="F821" i="20"/>
  <c r="F820" i="20"/>
  <c r="F819" i="20"/>
  <c r="J820" i="20"/>
  <c r="J821" i="20"/>
  <c r="J822" i="20"/>
  <c r="J819" i="20"/>
  <c r="A156" i="1" l="1"/>
  <c r="A157" i="1"/>
  <c r="A158" i="1"/>
  <c r="A159" i="1"/>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T833" i="20"/>
  <c r="T834" i="20"/>
  <c r="T835" i="20"/>
  <c r="A451" i="13"/>
  <c r="A452" i="13"/>
  <c r="A466" i="13"/>
  <c r="A467" i="13"/>
  <c r="A468" i="13"/>
  <c r="A469" i="13"/>
  <c r="A470" i="13"/>
  <c r="A471" i="13"/>
  <c r="A472" i="13"/>
  <c r="A473" i="13"/>
  <c r="A474" i="13"/>
  <c r="A475" i="13"/>
  <c r="A476" i="13"/>
  <c r="A477" i="13"/>
  <c r="A478" i="13"/>
  <c r="A479" i="13"/>
  <c r="A480" i="13"/>
  <c r="A481" i="13"/>
  <c r="M812" i="20"/>
  <c r="C812" i="20" s="1"/>
  <c r="M813" i="20"/>
  <c r="C813" i="20" s="1"/>
  <c r="M814" i="20"/>
  <c r="C814" i="20" s="1"/>
  <c r="M819" i="20"/>
  <c r="C819" i="20" s="1"/>
  <c r="M820" i="20"/>
  <c r="C820" i="20" s="1"/>
  <c r="M821" i="20"/>
  <c r="C821" i="20" s="1"/>
  <c r="M822" i="20"/>
  <c r="C822" i="20" s="1"/>
  <c r="M823" i="20"/>
  <c r="C823" i="20" s="1"/>
  <c r="M826" i="20"/>
  <c r="C826" i="20" s="1"/>
  <c r="M827" i="20"/>
  <c r="C827" i="20" s="1"/>
  <c r="M828" i="20"/>
  <c r="C828" i="20" s="1"/>
  <c r="M829" i="20"/>
  <c r="C829" i="20" s="1"/>
  <c r="M830" i="20"/>
  <c r="C830" i="20" s="1"/>
  <c r="M831" i="20"/>
  <c r="C831" i="20" s="1"/>
  <c r="M832" i="20"/>
  <c r="C832" i="20" s="1"/>
  <c r="C833" i="20"/>
  <c r="G783" i="20"/>
  <c r="G809" i="20"/>
  <c r="G810" i="20"/>
  <c r="G811" i="20"/>
  <c r="G813" i="20"/>
  <c r="G814" i="20"/>
  <c r="G823" i="20"/>
  <c r="A457" i="13"/>
  <c r="A458" i="13"/>
  <c r="A459" i="13"/>
  <c r="A460" i="13"/>
  <c r="A461" i="13"/>
  <c r="A462" i="13"/>
  <c r="A463" i="13"/>
  <c r="A464" i="13"/>
  <c r="A134" i="1"/>
  <c r="A135" i="1"/>
  <c r="A136" i="1"/>
  <c r="T826" i="20" l="1"/>
  <c r="T814" i="20"/>
  <c r="T813" i="20"/>
  <c r="T827" i="20"/>
  <c r="T823" i="20"/>
  <c r="T821" i="20"/>
  <c r="T828" i="20"/>
  <c r="T820" i="20"/>
  <c r="T830" i="20"/>
  <c r="T829" i="20"/>
  <c r="T832" i="20"/>
  <c r="T831" i="20"/>
  <c r="T822" i="20"/>
  <c r="T819" i="20"/>
  <c r="T812" i="20"/>
  <c r="I809" i="20"/>
  <c r="I810" i="20"/>
  <c r="I811" i="20"/>
  <c r="I813" i="20"/>
  <c r="I814" i="20"/>
  <c r="C8" i="4"/>
  <c r="C11" i="4"/>
  <c r="C14" i="4"/>
  <c r="C17" i="4"/>
  <c r="C20" i="4"/>
  <c r="C23" i="4"/>
  <c r="C31" i="4"/>
  <c r="C34" i="4"/>
  <c r="C32" i="4" s="1"/>
  <c r="C37" i="4"/>
  <c r="C40" i="4"/>
  <c r="C41" i="4" s="1"/>
  <c r="C43" i="4"/>
  <c r="C46" i="4"/>
  <c r="C52" i="4"/>
  <c r="C53" i="4" s="1"/>
  <c r="C55" i="4"/>
  <c r="C56" i="4" s="1"/>
  <c r="C58" i="4"/>
  <c r="C61" i="4"/>
  <c r="C66" i="4"/>
  <c r="C69" i="4"/>
  <c r="C77" i="4"/>
  <c r="C80" i="4"/>
  <c r="C83" i="4"/>
  <c r="C86" i="4"/>
  <c r="C89" i="4"/>
  <c r="C95" i="4"/>
  <c r="C96" i="4" s="1"/>
  <c r="C98" i="4"/>
  <c r="C99" i="4" s="1"/>
  <c r="C101" i="4"/>
  <c r="C102" i="4" s="1"/>
  <c r="C111" i="4"/>
  <c r="C114" i="4"/>
  <c r="C117" i="4"/>
  <c r="C120" i="4"/>
  <c r="C123" i="4"/>
  <c r="C126" i="4"/>
  <c r="C131" i="4"/>
  <c r="C134" i="4"/>
  <c r="C137" i="4"/>
  <c r="C145" i="4"/>
  <c r="C148" i="4"/>
  <c r="C151" i="4"/>
  <c r="C154" i="4"/>
  <c r="C218" i="4"/>
  <c r="A340" i="13"/>
  <c r="A341" i="13"/>
  <c r="A342" i="13"/>
  <c r="A343" i="13"/>
  <c r="A344" i="13"/>
  <c r="A345" i="13"/>
  <c r="D777" i="20" l="1"/>
  <c r="E777" i="20"/>
  <c r="K777" i="20"/>
  <c r="D783" i="20"/>
  <c r="J783" i="20"/>
  <c r="F783" i="20"/>
  <c r="K783" i="20"/>
  <c r="D790" i="20"/>
  <c r="F790" i="20"/>
  <c r="K790" i="20"/>
  <c r="D791" i="20"/>
  <c r="F791" i="20"/>
  <c r="K791" i="20"/>
  <c r="D792" i="20"/>
  <c r="F792" i="20"/>
  <c r="K792" i="20"/>
  <c r="D794" i="20"/>
  <c r="F794" i="20"/>
  <c r="K794" i="20"/>
  <c r="D795" i="20"/>
  <c r="F795" i="20"/>
  <c r="K795" i="20"/>
  <c r="D796" i="20"/>
  <c r="F796" i="20"/>
  <c r="K796" i="20"/>
  <c r="D797" i="20"/>
  <c r="F797" i="20"/>
  <c r="K797" i="20"/>
  <c r="D798" i="20"/>
  <c r="F798" i="20"/>
  <c r="K798" i="20"/>
  <c r="D799" i="20"/>
  <c r="F799" i="20"/>
  <c r="K799" i="20"/>
  <c r="D800" i="20"/>
  <c r="F800" i="20"/>
  <c r="K800" i="20"/>
  <c r="D801" i="20"/>
  <c r="F801" i="20"/>
  <c r="K801" i="20"/>
  <c r="D802" i="20"/>
  <c r="F802" i="20"/>
  <c r="K802" i="20"/>
  <c r="D803" i="20"/>
  <c r="F803" i="20"/>
  <c r="K803" i="20"/>
  <c r="D804" i="20"/>
  <c r="F804" i="20"/>
  <c r="K804" i="20"/>
  <c r="D805" i="20"/>
  <c r="F805" i="20"/>
  <c r="K805" i="20"/>
  <c r="D806" i="20"/>
  <c r="F806" i="20"/>
  <c r="K806" i="20"/>
  <c r="D807" i="20"/>
  <c r="F807" i="20"/>
  <c r="K807" i="20"/>
  <c r="D808" i="20"/>
  <c r="F808" i="20"/>
  <c r="K808" i="20"/>
  <c r="D809" i="20"/>
  <c r="J809" i="20"/>
  <c r="F809" i="20"/>
  <c r="K809" i="20"/>
  <c r="D810" i="20"/>
  <c r="J810" i="20"/>
  <c r="F810" i="20"/>
  <c r="K810" i="20"/>
  <c r="D811" i="20"/>
  <c r="J811" i="20"/>
  <c r="F811" i="20"/>
  <c r="K811" i="20"/>
  <c r="D812" i="20"/>
  <c r="F812" i="20"/>
  <c r="K812" i="20"/>
  <c r="D813" i="20"/>
  <c r="J813" i="20"/>
  <c r="F813" i="20"/>
  <c r="K813" i="20"/>
  <c r="D814" i="20"/>
  <c r="J814" i="20"/>
  <c r="F814" i="20"/>
  <c r="K814" i="20"/>
  <c r="D819" i="20"/>
  <c r="K819" i="20"/>
  <c r="D820" i="20"/>
  <c r="K820" i="20"/>
  <c r="D821" i="20"/>
  <c r="K821" i="20"/>
  <c r="D822" i="20"/>
  <c r="K822" i="20"/>
  <c r="D823" i="20"/>
  <c r="E823" i="20"/>
  <c r="K823" i="20"/>
  <c r="D828" i="20"/>
  <c r="F828" i="20"/>
  <c r="K828" i="20"/>
  <c r="D829" i="20"/>
  <c r="F829" i="20"/>
  <c r="K829" i="20"/>
  <c r="D830" i="20"/>
  <c r="F830" i="20"/>
  <c r="K830" i="20"/>
  <c r="D831" i="20"/>
  <c r="F831" i="20"/>
  <c r="K831" i="20"/>
  <c r="D832" i="20"/>
  <c r="F832" i="20"/>
  <c r="K832" i="20"/>
  <c r="D833" i="20"/>
  <c r="F833" i="20"/>
  <c r="M777" i="20"/>
  <c r="C777" i="20" s="1"/>
  <c r="M783" i="20"/>
  <c r="M790" i="20"/>
  <c r="C790" i="20" s="1"/>
  <c r="M791" i="20"/>
  <c r="M792" i="20"/>
  <c r="M794" i="20"/>
  <c r="M795" i="20"/>
  <c r="M796" i="20"/>
  <c r="M797" i="20"/>
  <c r="M798" i="20"/>
  <c r="M799" i="20"/>
  <c r="C799" i="20" s="1"/>
  <c r="M800" i="20"/>
  <c r="M801" i="20"/>
  <c r="M802" i="20"/>
  <c r="M803" i="20"/>
  <c r="M804" i="20"/>
  <c r="M805" i="20"/>
  <c r="M806" i="20"/>
  <c r="M807" i="20"/>
  <c r="M808" i="20"/>
  <c r="M809" i="20"/>
  <c r="M810" i="20"/>
  <c r="M811" i="20"/>
  <c r="C17" i="18"/>
  <c r="C19" i="18"/>
  <c r="C23" i="18"/>
  <c r="C130" i="23"/>
  <c r="C129" i="27"/>
  <c r="A122" i="1"/>
  <c r="A119" i="1"/>
  <c r="A120" i="1"/>
  <c r="A121" i="1"/>
  <c r="A118" i="1"/>
  <c r="A123" i="1"/>
  <c r="A124" i="1"/>
  <c r="A125" i="1"/>
  <c r="C811" i="20" l="1"/>
  <c r="C809" i="20"/>
  <c r="C783" i="20"/>
  <c r="T783" i="20"/>
  <c r="C810" i="20"/>
  <c r="T810" i="20"/>
  <c r="J827" i="20"/>
  <c r="G827" i="20"/>
  <c r="D827" i="20"/>
  <c r="K827" i="20"/>
  <c r="F827" i="20"/>
  <c r="J826" i="20"/>
  <c r="G826" i="20"/>
  <c r="K826" i="20"/>
  <c r="F826" i="20"/>
  <c r="D826" i="20"/>
  <c r="C795" i="20"/>
  <c r="T795" i="20"/>
  <c r="C806" i="20"/>
  <c r="T806" i="20"/>
  <c r="C805" i="20"/>
  <c r="T805" i="20"/>
  <c r="C803" i="20"/>
  <c r="T803" i="20"/>
  <c r="C804" i="20"/>
  <c r="T804" i="20"/>
  <c r="C807" i="20"/>
  <c r="C794" i="20"/>
  <c r="T794" i="20"/>
  <c r="C808" i="20"/>
  <c r="C802" i="20"/>
  <c r="T802" i="20"/>
  <c r="C801" i="20"/>
  <c r="T801" i="20"/>
  <c r="C800" i="20"/>
  <c r="T800" i="20"/>
  <c r="C798" i="20"/>
  <c r="T798" i="20"/>
  <c r="C797" i="20"/>
  <c r="T797" i="20"/>
  <c r="C796" i="20"/>
  <c r="T796" i="20"/>
  <c r="C792" i="20"/>
  <c r="T792" i="20"/>
  <c r="C791" i="20"/>
  <c r="T791" i="20"/>
  <c r="A109" i="1"/>
  <c r="A110" i="1"/>
  <c r="A111" i="1"/>
  <c r="A112" i="1"/>
  <c r="A113" i="1"/>
  <c r="A114" i="1"/>
  <c r="A115" i="1"/>
  <c r="A116" i="1"/>
  <c r="A117" i="1"/>
  <c r="A126" i="1"/>
  <c r="A127" i="1"/>
  <c r="A128" i="1"/>
  <c r="A129" i="1"/>
  <c r="A130" i="1"/>
  <c r="A131" i="1"/>
  <c r="A132" i="1"/>
  <c r="A133" i="1"/>
  <c r="A137" i="1"/>
  <c r="A138" i="1"/>
  <c r="A139" i="1"/>
  <c r="A140" i="1"/>
  <c r="A141" i="1"/>
  <c r="A142" i="1"/>
  <c r="A143" i="1"/>
  <c r="A144" i="1"/>
  <c r="A145" i="1"/>
  <c r="A146" i="1"/>
  <c r="A147" i="1"/>
  <c r="A148" i="1"/>
  <c r="A149" i="1"/>
  <c r="A150" i="1"/>
  <c r="A151" i="1"/>
  <c r="A152" i="1"/>
  <c r="A153" i="1"/>
  <c r="A154" i="1"/>
  <c r="A155" i="1"/>
  <c r="DH109" i="1"/>
  <c r="DH110" i="1"/>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H134" i="1"/>
  <c r="DH135" i="1"/>
  <c r="DH136" i="1"/>
  <c r="DH137" i="1"/>
  <c r="DH138" i="1"/>
  <c r="DH139" i="1"/>
  <c r="DH140" i="1"/>
  <c r="DH141" i="1"/>
  <c r="DH142" i="1"/>
  <c r="DH143" i="1"/>
  <c r="DH144" i="1"/>
  <c r="DH145" i="1"/>
  <c r="DH146" i="1"/>
  <c r="DH147" i="1"/>
  <c r="DH148" i="1"/>
  <c r="DH149" i="1"/>
  <c r="DH150" i="1"/>
  <c r="DH151" i="1"/>
  <c r="DH152" i="1"/>
  <c r="DH153" i="1"/>
  <c r="DH154" i="1"/>
  <c r="DH155" i="1"/>
  <c r="DH108" i="1"/>
  <c r="C114" i="23" l="1"/>
  <c r="C8" i="23"/>
  <c r="C31" i="23"/>
  <c r="C34" i="23"/>
  <c r="C32" i="23" s="1"/>
  <c r="C37" i="23"/>
  <c r="C40" i="23"/>
  <c r="C46" i="23"/>
  <c r="C47" i="23" s="1"/>
  <c r="C49" i="23"/>
  <c r="C50" i="23" s="1"/>
  <c r="C52" i="23"/>
  <c r="C55" i="23"/>
  <c r="C58" i="23"/>
  <c r="C60" i="23"/>
  <c r="C63" i="23"/>
  <c r="C68" i="23"/>
  <c r="C71" i="23"/>
  <c r="C74" i="23"/>
  <c r="C77" i="23"/>
  <c r="C80" i="23"/>
  <c r="C89" i="23"/>
  <c r="C92" i="23"/>
  <c r="C93" i="23" s="1"/>
  <c r="C105" i="23"/>
  <c r="C108" i="23"/>
  <c r="C111" i="23"/>
  <c r="C125" i="23"/>
  <c r="C133" i="23"/>
  <c r="C136" i="23"/>
  <c r="C137" i="23" s="1"/>
  <c r="C144" i="23"/>
  <c r="C145" i="23" s="1"/>
  <c r="C147" i="23"/>
  <c r="C150" i="23"/>
  <c r="DH104" i="1"/>
  <c r="DH105" i="1"/>
  <c r="DH106" i="1"/>
  <c r="DH107" i="1"/>
  <c r="A105" i="1"/>
  <c r="A106" i="1"/>
  <c r="A107" i="1"/>
  <c r="A108" i="1"/>
  <c r="A104" i="1"/>
  <c r="DH103" i="1"/>
  <c r="A103" i="1"/>
  <c r="A254" i="13"/>
  <c r="DH102" i="1" l="1"/>
  <c r="A102" i="1"/>
  <c r="DH101" i="1"/>
  <c r="A101" i="1"/>
  <c r="A99" i="1"/>
  <c r="A100" i="1"/>
  <c r="DH98" i="1" l="1"/>
  <c r="DH99" i="1"/>
  <c r="DH100" i="1"/>
  <c r="A98" i="1"/>
  <c r="DH95" i="1"/>
  <c r="DH96" i="1"/>
  <c r="DH97" i="1"/>
  <c r="A96" i="1"/>
  <c r="A97" i="1"/>
  <c r="A227" i="13"/>
  <c r="A228" i="13"/>
  <c r="A229" i="13"/>
  <c r="A230" i="13"/>
  <c r="A231" i="13"/>
  <c r="A232" i="13"/>
  <c r="A233" i="13"/>
  <c r="A234" i="13"/>
  <c r="A235" i="13"/>
  <c r="A236" i="13"/>
  <c r="A237" i="13"/>
  <c r="A238" i="13"/>
  <c r="A95" i="1"/>
  <c r="A94" i="1"/>
  <c r="A93" i="1"/>
  <c r="DH92" i="1"/>
  <c r="DH93" i="1"/>
  <c r="DH94" i="1"/>
  <c r="A92" i="1"/>
  <c r="A221" i="13"/>
  <c r="A220" i="13"/>
  <c r="A222" i="13"/>
  <c r="A223" i="13"/>
  <c r="A224" i="13"/>
  <c r="C36" i="27" l="1"/>
  <c r="C39" i="27"/>
  <c r="C45" i="27"/>
  <c r="C46" i="27" s="1"/>
  <c r="C48" i="27"/>
  <c r="C49" i="27" s="1"/>
  <c r="C51" i="27"/>
  <c r="C54" i="27"/>
  <c r="C57" i="27"/>
  <c r="C59" i="27"/>
  <c r="C62" i="27"/>
  <c r="C67" i="27"/>
  <c r="C70" i="27"/>
  <c r="C73" i="27"/>
  <c r="C76" i="27"/>
  <c r="C79" i="27"/>
  <c r="C88" i="27"/>
  <c r="C91" i="27"/>
  <c r="C92" i="27" s="1"/>
  <c r="C104" i="27"/>
  <c r="C107" i="27"/>
  <c r="C110" i="27"/>
  <c r="C113" i="27"/>
  <c r="C124" i="27"/>
  <c r="C132" i="27"/>
  <c r="C135" i="27"/>
  <c r="C136" i="27" s="1"/>
  <c r="C143" i="27"/>
  <c r="C144" i="27" s="1"/>
  <c r="C146" i="27"/>
  <c r="C149" i="27"/>
  <c r="C33" i="27"/>
  <c r="C31" i="27" s="1"/>
  <c r="C30" i="27"/>
  <c r="C7" i="27"/>
  <c r="A86" i="1"/>
  <c r="A87" i="1"/>
  <c r="A88" i="1"/>
  <c r="A89" i="1"/>
  <c r="A90" i="1"/>
  <c r="A91" i="1"/>
  <c r="A85" i="1" l="1"/>
  <c r="A84" i="1"/>
  <c r="A83" i="1"/>
  <c r="DH83" i="1"/>
  <c r="DH82" i="1"/>
  <c r="DH84" i="1"/>
  <c r="DH85" i="1"/>
  <c r="DH86" i="1"/>
  <c r="DH87" i="1"/>
  <c r="DH88" i="1"/>
  <c r="DH89" i="1"/>
  <c r="DH90" i="1"/>
  <c r="DH91" i="1"/>
  <c r="A82" i="1"/>
  <c r="DH81" i="1"/>
  <c r="A81" i="1"/>
  <c r="A79" i="1"/>
  <c r="A80" i="1"/>
  <c r="A78" i="1"/>
  <c r="A77" i="1"/>
  <c r="A162" i="13" l="1"/>
  <c r="A163" i="13"/>
  <c r="A76" i="1"/>
  <c r="A75" i="1"/>
  <c r="A72" i="1"/>
  <c r="A73" i="1"/>
  <c r="A74" i="1"/>
  <c r="A68" i="1" l="1"/>
  <c r="A69" i="1"/>
  <c r="A70" i="1"/>
  <c r="A71" i="1"/>
  <c r="DH67" i="1"/>
  <c r="A67" i="1"/>
  <c r="DH66" i="1"/>
  <c r="A66" i="1"/>
  <c r="DH63" i="1"/>
  <c r="DH64" i="1"/>
  <c r="DH65" i="1"/>
  <c r="DH68" i="1"/>
  <c r="DH69" i="1"/>
  <c r="DH70" i="1"/>
  <c r="DH71" i="1"/>
  <c r="DH72" i="1"/>
  <c r="DH73" i="1"/>
  <c r="DH74" i="1"/>
  <c r="DH75" i="1"/>
  <c r="DH76" i="1"/>
  <c r="DH77" i="1"/>
  <c r="DH78" i="1"/>
  <c r="DH79" i="1"/>
  <c r="DH80" i="1"/>
  <c r="A63" i="1" l="1"/>
  <c r="A64" i="1"/>
  <c r="A65" i="1"/>
  <c r="A58" i="1" l="1"/>
  <c r="A59" i="1"/>
  <c r="A60" i="1"/>
  <c r="A61" i="1"/>
  <c r="A62" i="1"/>
  <c r="A57" i="1"/>
  <c r="DH56" i="1"/>
  <c r="DH57" i="1"/>
  <c r="DH58" i="1"/>
  <c r="DH59" i="1"/>
  <c r="DH60" i="1"/>
  <c r="DH61" i="1"/>
  <c r="DH62" i="1"/>
  <c r="A56" i="1" l="1"/>
  <c r="C36" i="26" l="1"/>
  <c r="DH27" i="1"/>
  <c r="A27" i="1"/>
  <c r="DH26" i="1"/>
  <c r="A26" i="1"/>
  <c r="DH25" i="1"/>
  <c r="A25" i="1"/>
  <c r="DH24" i="1"/>
  <c r="A24" i="1"/>
  <c r="DH23" i="1"/>
  <c r="A23" i="1"/>
  <c r="A77" i="13" l="1"/>
  <c r="DH41" i="1" l="1"/>
  <c r="DH42" i="1"/>
  <c r="DH43" i="1"/>
  <c r="DH44" i="1"/>
  <c r="DH45" i="1"/>
  <c r="DH46" i="1"/>
  <c r="DH47" i="1"/>
  <c r="DH48" i="1"/>
  <c r="DH49" i="1"/>
  <c r="DH50" i="1"/>
  <c r="DH51" i="1"/>
  <c r="DH52" i="1"/>
  <c r="DH53" i="1"/>
  <c r="DH54" i="1"/>
  <c r="DH55" i="1"/>
  <c r="A41" i="1" l="1"/>
  <c r="A42" i="1"/>
  <c r="A43" i="1"/>
  <c r="A44" i="1"/>
  <c r="A45" i="1"/>
  <c r="A46" i="1"/>
  <c r="A47" i="1"/>
  <c r="A48" i="1"/>
  <c r="A49" i="1"/>
  <c r="A50" i="1"/>
  <c r="A51" i="1"/>
  <c r="A52" i="1"/>
  <c r="A53" i="1"/>
  <c r="A54" i="1"/>
  <c r="A55" i="1"/>
  <c r="DH39" i="1"/>
  <c r="DH40" i="1"/>
  <c r="A40" i="1"/>
  <c r="A3" i="1" l="1"/>
  <c r="A4" i="1"/>
  <c r="A5" i="1"/>
  <c r="A6" i="1"/>
  <c r="A7" i="1"/>
  <c r="A8" i="1"/>
  <c r="A9" i="1"/>
  <c r="A10" i="1"/>
  <c r="A11" i="1"/>
  <c r="A12" i="1"/>
  <c r="A13" i="1"/>
  <c r="A14" i="1"/>
  <c r="A15" i="1"/>
  <c r="A16" i="1"/>
  <c r="A17" i="1"/>
  <c r="A18" i="1"/>
  <c r="A19" i="1"/>
  <c r="A20" i="1"/>
  <c r="A21" i="1"/>
  <c r="A22" i="1"/>
  <c r="A28" i="1"/>
  <c r="A29" i="1"/>
  <c r="A30" i="1"/>
  <c r="A31" i="1"/>
  <c r="A32" i="1"/>
  <c r="A33" i="1"/>
  <c r="A34" i="1"/>
  <c r="A35" i="1"/>
  <c r="A36" i="1"/>
  <c r="A37" i="1"/>
  <c r="A38" i="1"/>
  <c r="A39" i="1"/>
  <c r="A2" i="1"/>
  <c r="DH28" i="1" l="1"/>
  <c r="DH29" i="1"/>
  <c r="DH30" i="1"/>
  <c r="DH31" i="1"/>
  <c r="DH32" i="1"/>
  <c r="DH33" i="1"/>
  <c r="DH34" i="1"/>
  <c r="DH35" i="1"/>
  <c r="DH36" i="1"/>
  <c r="DH37" i="1"/>
  <c r="DH38" i="1"/>
  <c r="A26" i="13" l="1"/>
  <c r="A28" i="13"/>
  <c r="DH20" i="1" l="1"/>
  <c r="DH21" i="1"/>
  <c r="DH22" i="1"/>
  <c r="A13" i="13" l="1"/>
  <c r="A14" i="13"/>
  <c r="A15" i="13"/>
  <c r="A16" i="13"/>
  <c r="A17" i="13"/>
  <c r="A18" i="13"/>
  <c r="A19" i="13"/>
  <c r="A20" i="13"/>
  <c r="A21" i="13"/>
  <c r="A22" i="13"/>
  <c r="A23" i="13"/>
  <c r="A24" i="13"/>
  <c r="A25" i="13"/>
  <c r="A27"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8" i="13"/>
  <c r="A79" i="13"/>
  <c r="A80" i="13"/>
  <c r="A81" i="13"/>
  <c r="A82" i="13"/>
  <c r="A84" i="13"/>
  <c r="A85" i="13"/>
  <c r="A86" i="13"/>
  <c r="A88" i="13"/>
  <c r="A89" i="13"/>
  <c r="A90" i="13"/>
  <c r="A91" i="13"/>
  <c r="A92" i="13"/>
  <c r="A96" i="13"/>
  <c r="A97" i="13"/>
  <c r="A98" i="13"/>
  <c r="A99" i="13"/>
  <c r="A100" i="13"/>
  <c r="A101" i="13"/>
  <c r="A102" i="13"/>
  <c r="A103" i="13"/>
  <c r="A104" i="13"/>
  <c r="A105"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1" i="26" s="1"/>
  <c r="A206" i="13"/>
  <c r="A207" i="13"/>
  <c r="A208" i="13"/>
  <c r="A209" i="13"/>
  <c r="A210" i="13"/>
  <c r="A211" i="13"/>
  <c r="A212" i="13"/>
  <c r="A213" i="13"/>
  <c r="A214" i="13"/>
  <c r="A215" i="13"/>
  <c r="A216" i="13"/>
  <c r="A217" i="13"/>
  <c r="A218" i="13"/>
  <c r="A219" i="13"/>
  <c r="A225" i="13"/>
  <c r="A226" i="13"/>
  <c r="A239" i="13"/>
  <c r="A240" i="13"/>
  <c r="A241" i="13"/>
  <c r="A242" i="13"/>
  <c r="A243" i="13"/>
  <c r="A244" i="13"/>
  <c r="A245" i="13"/>
  <c r="A246" i="13"/>
  <c r="A247" i="13"/>
  <c r="A248" i="13"/>
  <c r="A249" i="13"/>
  <c r="A250" i="13"/>
  <c r="A251" i="13"/>
  <c r="A252" i="13"/>
  <c r="A253"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3" i="13"/>
  <c r="A454" i="13"/>
  <c r="A455" i="13"/>
  <c r="A456" i="13"/>
  <c r="A1" i="27" l="1"/>
  <c r="A8" i="13"/>
  <c r="A9" i="13"/>
  <c r="A10" i="13"/>
  <c r="A11" i="13"/>
  <c r="A12" i="13"/>
  <c r="A3" i="13"/>
  <c r="A4" i="13"/>
  <c r="A5" i="13"/>
  <c r="A6" i="13"/>
  <c r="A7" i="13"/>
  <c r="A2" i="13"/>
  <c r="I918" i="20" l="1"/>
  <c r="G925" i="20"/>
  <c r="G920" i="20"/>
  <c r="E922" i="20"/>
  <c r="J922" i="20" s="1"/>
  <c r="I925" i="20"/>
  <c r="E917" i="20"/>
  <c r="J917" i="20" s="1"/>
  <c r="I920" i="20"/>
  <c r="G922" i="20"/>
  <c r="E924" i="20"/>
  <c r="J924" i="20" s="1"/>
  <c r="G917" i="20"/>
  <c r="E919" i="20"/>
  <c r="J919" i="20" s="1"/>
  <c r="I922" i="20"/>
  <c r="I917" i="20"/>
  <c r="G924" i="20"/>
  <c r="G919" i="20"/>
  <c r="E921" i="20"/>
  <c r="J921" i="20" s="1"/>
  <c r="I924" i="20"/>
  <c r="I919" i="20"/>
  <c r="G921" i="20"/>
  <c r="E923" i="20"/>
  <c r="J923" i="20" s="1"/>
  <c r="E918" i="20"/>
  <c r="J918" i="20" s="1"/>
  <c r="I921" i="20"/>
  <c r="G923" i="20"/>
  <c r="E925" i="20"/>
  <c r="J925" i="20" s="1"/>
  <c r="G918" i="20"/>
  <c r="E920" i="20"/>
  <c r="J920" i="20" s="1"/>
  <c r="I923" i="20"/>
  <c r="I916" i="20"/>
  <c r="G916" i="20"/>
  <c r="E916" i="20"/>
  <c r="J916" i="20" s="1"/>
  <c r="E911" i="20"/>
  <c r="J911" i="20" s="1"/>
  <c r="G911" i="20"/>
  <c r="I911" i="20"/>
  <c r="I908" i="20"/>
  <c r="E909" i="20"/>
  <c r="J909" i="20" s="1"/>
  <c r="I910" i="20"/>
  <c r="E908" i="20"/>
  <c r="J908" i="20" s="1"/>
  <c r="I909" i="20"/>
  <c r="E910" i="20"/>
  <c r="J910" i="20" s="1"/>
  <c r="G907" i="20"/>
  <c r="G908" i="20"/>
  <c r="G909" i="20"/>
  <c r="G910" i="20"/>
  <c r="I907" i="20"/>
  <c r="E907" i="20"/>
  <c r="J907" i="20" s="1"/>
  <c r="I906" i="20"/>
  <c r="G906" i="20"/>
  <c r="E906" i="20"/>
  <c r="J906" i="20" s="1"/>
  <c r="I903" i="20"/>
  <c r="G899" i="20"/>
  <c r="E902" i="20"/>
  <c r="J902" i="20" s="1"/>
  <c r="I902" i="20"/>
  <c r="G898" i="20"/>
  <c r="G900" i="20"/>
  <c r="E903" i="20"/>
  <c r="J903" i="20" s="1"/>
  <c r="E901" i="20"/>
  <c r="J901" i="20" s="1"/>
  <c r="G901" i="20"/>
  <c r="I898" i="20"/>
  <c r="G902" i="20"/>
  <c r="I899" i="20"/>
  <c r="G903" i="20"/>
  <c r="E898" i="20"/>
  <c r="J898" i="20" s="1"/>
  <c r="I900" i="20"/>
  <c r="E899" i="20"/>
  <c r="J899" i="20" s="1"/>
  <c r="I901" i="20"/>
  <c r="E900" i="20"/>
  <c r="J900" i="20" s="1"/>
  <c r="E897" i="20"/>
  <c r="J897" i="20" s="1"/>
  <c r="I897" i="20"/>
  <c r="G897" i="20"/>
  <c r="G892" i="20"/>
  <c r="G893" i="20"/>
  <c r="E893" i="20"/>
  <c r="J893" i="20" s="1"/>
  <c r="I892" i="20"/>
  <c r="I893" i="20"/>
  <c r="E887" i="20"/>
  <c r="J887" i="20" s="1"/>
  <c r="I886" i="20"/>
  <c r="I888" i="20"/>
  <c r="G886" i="20"/>
  <c r="E890" i="20"/>
  <c r="J890" i="20" s="1"/>
  <c r="I887" i="20"/>
  <c r="E889" i="20"/>
  <c r="J889" i="20" s="1"/>
  <c r="G890" i="20"/>
  <c r="I889" i="20"/>
  <c r="G887" i="20"/>
  <c r="I890" i="20"/>
  <c r="G888" i="20"/>
  <c r="G889" i="20"/>
  <c r="I882" i="20"/>
  <c r="G874" i="20"/>
  <c r="E876" i="20"/>
  <c r="J876" i="20" s="1"/>
  <c r="I883" i="20"/>
  <c r="G875" i="20"/>
  <c r="I876" i="20"/>
  <c r="G880" i="20"/>
  <c r="E882" i="20"/>
  <c r="J882" i="20" s="1"/>
  <c r="G881" i="20"/>
  <c r="E883" i="20"/>
  <c r="J883" i="20" s="1"/>
  <c r="I879" i="20"/>
  <c r="G883" i="20"/>
  <c r="E873" i="20"/>
  <c r="J873" i="20" s="1"/>
  <c r="I880" i="20"/>
  <c r="G884" i="20"/>
  <c r="E874" i="20"/>
  <c r="J874" i="20" s="1"/>
  <c r="I884" i="20"/>
  <c r="G876" i="20"/>
  <c r="E878" i="20"/>
  <c r="J878" i="20" s="1"/>
  <c r="I873" i="20"/>
  <c r="E879" i="20"/>
  <c r="J879" i="20" s="1"/>
  <c r="I874" i="20"/>
  <c r="G878" i="20"/>
  <c r="E880" i="20"/>
  <c r="J880" i="20" s="1"/>
  <c r="I875" i="20"/>
  <c r="G879" i="20"/>
  <c r="E881" i="20"/>
  <c r="J881" i="20" s="1"/>
  <c r="I878" i="20"/>
  <c r="G882" i="20"/>
  <c r="E884" i="20"/>
  <c r="J884" i="20" s="1"/>
  <c r="I881" i="20"/>
  <c r="G873" i="20"/>
  <c r="E875" i="20"/>
  <c r="J875" i="20" s="1"/>
  <c r="E871" i="20"/>
  <c r="J871" i="20" s="1"/>
  <c r="I872" i="20"/>
  <c r="G871" i="20"/>
  <c r="G872" i="20"/>
  <c r="I871" i="20"/>
  <c r="E872" i="20"/>
  <c r="J872" i="20" s="1"/>
  <c r="G866" i="20"/>
  <c r="E868" i="20"/>
  <c r="J868" i="20" s="1"/>
  <c r="I866" i="20"/>
  <c r="G867" i="20"/>
  <c r="E869" i="20"/>
  <c r="J869" i="20" s="1"/>
  <c r="I838" i="20"/>
  <c r="I856" i="20"/>
  <c r="I840" i="20"/>
  <c r="I857" i="20"/>
  <c r="I867" i="20"/>
  <c r="G868" i="20"/>
  <c r="E870" i="20"/>
  <c r="J870" i="20" s="1"/>
  <c r="I868" i="20"/>
  <c r="G869" i="20"/>
  <c r="I829" i="20"/>
  <c r="I820" i="20"/>
  <c r="I869" i="20"/>
  <c r="G870" i="20"/>
  <c r="I870" i="20"/>
  <c r="I830" i="20"/>
  <c r="I819" i="20"/>
  <c r="I831" i="20"/>
  <c r="I844" i="20"/>
  <c r="I835" i="20"/>
  <c r="I851" i="20"/>
  <c r="I836" i="20"/>
  <c r="I854" i="20"/>
  <c r="I855" i="20"/>
  <c r="I828" i="20"/>
  <c r="I841" i="20"/>
  <c r="I832" i="20"/>
  <c r="I845" i="20"/>
  <c r="I821" i="20"/>
  <c r="I833" i="20"/>
  <c r="I846" i="20"/>
  <c r="I822" i="20"/>
  <c r="I834" i="20"/>
  <c r="E866" i="20"/>
  <c r="J866" i="20" s="1"/>
  <c r="E867" i="20"/>
  <c r="J867" i="20" s="1"/>
  <c r="I860" i="20"/>
  <c r="G857" i="20"/>
  <c r="E862" i="20"/>
  <c r="J862" i="20" s="1"/>
  <c r="I839" i="20"/>
  <c r="I850" i="20"/>
  <c r="E859" i="20"/>
  <c r="J859" i="20" s="1"/>
  <c r="I862" i="20"/>
  <c r="I861" i="20"/>
  <c r="I863" i="20"/>
  <c r="G863" i="20"/>
  <c r="I852" i="20"/>
  <c r="E860" i="20"/>
  <c r="J860" i="20" s="1"/>
  <c r="G860" i="20"/>
  <c r="I847" i="20"/>
  <c r="E861" i="20"/>
  <c r="J861" i="20" s="1"/>
  <c r="I853" i="20"/>
  <c r="I848" i="20"/>
  <c r="E863" i="20"/>
  <c r="J863" i="20" s="1"/>
  <c r="E857" i="20"/>
  <c r="J857" i="20" s="1"/>
  <c r="G862" i="20"/>
  <c r="I859" i="20"/>
  <c r="G859" i="20"/>
  <c r="G861" i="20"/>
  <c r="E856" i="20"/>
  <c r="J856" i="20" s="1"/>
  <c r="G850" i="20"/>
  <c r="G853" i="20"/>
  <c r="G856" i="20"/>
  <c r="E851" i="20"/>
  <c r="J851" i="20" s="1"/>
  <c r="E854" i="20"/>
  <c r="J854" i="20" s="1"/>
  <c r="G851" i="20"/>
  <c r="G854" i="20"/>
  <c r="G852" i="20"/>
  <c r="G855" i="20"/>
  <c r="E855" i="20"/>
  <c r="J855" i="20" s="1"/>
  <c r="G846" i="20"/>
  <c r="E846" i="20"/>
  <c r="J846" i="20" s="1"/>
  <c r="E844" i="20"/>
  <c r="J844" i="20" s="1"/>
  <c r="E847" i="20"/>
  <c r="J847" i="20" s="1"/>
  <c r="G847" i="20"/>
  <c r="G844" i="20"/>
  <c r="G848" i="20"/>
  <c r="G845" i="20"/>
  <c r="E845" i="20"/>
  <c r="J845" i="20" s="1"/>
  <c r="E840" i="20"/>
  <c r="J840" i="20" s="1"/>
  <c r="G840" i="20"/>
  <c r="E838" i="20"/>
  <c r="J838" i="20" s="1"/>
  <c r="E841" i="20"/>
  <c r="J841" i="20" s="1"/>
  <c r="G838" i="20"/>
  <c r="G841" i="20"/>
  <c r="G839" i="20"/>
  <c r="G834" i="20"/>
  <c r="G836" i="20"/>
  <c r="E834" i="20"/>
  <c r="J834" i="20" s="1"/>
  <c r="E836" i="20"/>
  <c r="J836" i="20" s="1"/>
  <c r="E835" i="20"/>
  <c r="J835" i="20" s="1"/>
  <c r="G835" i="20"/>
  <c r="G828" i="20"/>
  <c r="G829" i="20"/>
  <c r="G830" i="20"/>
  <c r="G831" i="20"/>
  <c r="G832" i="20"/>
  <c r="G833" i="20"/>
  <c r="E829" i="20"/>
  <c r="J829" i="20" s="1"/>
  <c r="E831" i="20"/>
  <c r="J831" i="20" s="1"/>
  <c r="E833" i="20"/>
  <c r="J833" i="20" s="1"/>
  <c r="E828" i="20"/>
  <c r="J828" i="20" s="1"/>
  <c r="E830" i="20"/>
  <c r="J830" i="20" s="1"/>
  <c r="E832" i="20"/>
  <c r="J832" i="20" s="1"/>
  <c r="G821" i="20"/>
  <c r="G820" i="20"/>
  <c r="E819" i="20"/>
  <c r="G819" i="20"/>
  <c r="E822" i="20"/>
  <c r="G822" i="20"/>
  <c r="E821" i="20"/>
  <c r="E820" i="20"/>
  <c r="G812" i="20"/>
  <c r="I812" i="20"/>
  <c r="E812" i="20"/>
  <c r="J812" i="20" s="1"/>
  <c r="G803" i="20"/>
  <c r="G804" i="20"/>
  <c r="G805" i="20"/>
  <c r="G806" i="20"/>
  <c r="G808" i="20"/>
  <c r="G807" i="20"/>
  <c r="I808" i="20"/>
  <c r="I803" i="20"/>
  <c r="I804" i="20"/>
  <c r="I805" i="20"/>
  <c r="I806" i="20"/>
  <c r="I807" i="20"/>
  <c r="E803" i="20"/>
  <c r="J803" i="20" s="1"/>
  <c r="E805" i="20"/>
  <c r="J805" i="20" s="1"/>
  <c r="E807" i="20"/>
  <c r="J807" i="20" s="1"/>
  <c r="E804" i="20"/>
  <c r="J804" i="20" s="1"/>
  <c r="E806" i="20"/>
  <c r="J806" i="20" s="1"/>
  <c r="E808" i="20"/>
  <c r="J808" i="20" s="1"/>
  <c r="G794" i="20"/>
  <c r="G802" i="20"/>
  <c r="G795" i="20"/>
  <c r="G796" i="20"/>
  <c r="G800" i="20"/>
  <c r="G797" i="20"/>
  <c r="G801" i="20"/>
  <c r="G798" i="20"/>
  <c r="G799" i="20"/>
  <c r="I794" i="20"/>
  <c r="I795" i="20"/>
  <c r="I796" i="20"/>
  <c r="I801" i="20"/>
  <c r="I802" i="20"/>
  <c r="I797" i="20"/>
  <c r="I798" i="20"/>
  <c r="I799" i="20"/>
  <c r="I800" i="20"/>
  <c r="E796" i="20"/>
  <c r="J796" i="20" s="1"/>
  <c r="E802" i="20"/>
  <c r="J802" i="20" s="1"/>
  <c r="E794" i="20"/>
  <c r="J794" i="20" s="1"/>
  <c r="E797" i="20"/>
  <c r="J797" i="20" s="1"/>
  <c r="E800" i="20"/>
  <c r="J800" i="20" s="1"/>
  <c r="E795" i="20"/>
  <c r="J795" i="20" s="1"/>
  <c r="E801" i="20"/>
  <c r="J801" i="20" s="1"/>
  <c r="E798" i="20"/>
  <c r="J798" i="20" s="1"/>
  <c r="E799" i="20"/>
  <c r="J799" i="20" s="1"/>
  <c r="G792" i="20"/>
  <c r="G790" i="20"/>
  <c r="G791" i="20"/>
  <c r="I790" i="20"/>
  <c r="I791" i="20"/>
  <c r="I792" i="20"/>
  <c r="E790" i="20"/>
  <c r="J790" i="20" s="1"/>
  <c r="E792" i="20"/>
  <c r="J792" i="20" s="1"/>
  <c r="E791" i="20"/>
  <c r="J791" i="20" s="1"/>
  <c r="DH7" i="1"/>
  <c r="DH8" i="1"/>
  <c r="DH9" i="1"/>
  <c r="DH10" i="1"/>
  <c r="DH11" i="1"/>
  <c r="DH12" i="1"/>
  <c r="DH13" i="1"/>
  <c r="DH14" i="1"/>
  <c r="DH15" i="1"/>
  <c r="DH16" i="1"/>
  <c r="DH17" i="1"/>
  <c r="DH18" i="1"/>
  <c r="DH19" i="1"/>
  <c r="C7" i="26" l="1"/>
  <c r="C30" i="26"/>
  <c r="C33" i="26"/>
  <c r="C31" i="26" s="1"/>
  <c r="C39" i="26"/>
  <c r="C45" i="26"/>
  <c r="C46" i="26" s="1"/>
  <c r="C48" i="26"/>
  <c r="C49" i="26" s="1"/>
  <c r="C51" i="26"/>
  <c r="C54" i="26"/>
  <c r="C57" i="26"/>
  <c r="C59" i="26"/>
  <c r="C62" i="26"/>
  <c r="C67" i="26"/>
  <c r="C70" i="26"/>
  <c r="C73" i="26"/>
  <c r="C76" i="26"/>
  <c r="C79" i="26"/>
  <c r="C88" i="26"/>
  <c r="C91" i="26"/>
  <c r="C92" i="26" s="1"/>
  <c r="C104" i="26"/>
  <c r="C107" i="26"/>
  <c r="C110" i="26"/>
  <c r="C113" i="26"/>
  <c r="C124" i="26"/>
  <c r="C129" i="26"/>
  <c r="C132" i="26"/>
  <c r="C135" i="26"/>
  <c r="C136" i="26" s="1"/>
  <c r="C143" i="26"/>
  <c r="C144" i="26" s="1"/>
  <c r="C146" i="26"/>
  <c r="C149" i="26"/>
  <c r="C15" i="18" l="1"/>
  <c r="B11" i="18"/>
  <c r="C13" i="18"/>
  <c r="C1" i="18"/>
  <c r="D1" i="18"/>
  <c r="C21" i="18" s="1"/>
  <c r="DH2" i="1" l="1"/>
  <c r="DH3" i="1"/>
  <c r="DH4" i="1"/>
  <c r="DH5" i="1"/>
  <c r="DH6" i="1"/>
  <c r="Q1281" i="17" l="1"/>
  <c r="Q1280" i="17"/>
  <c r="Q1279" i="17"/>
  <c r="Q1278" i="17"/>
  <c r="Q1277" i="17"/>
  <c r="Q1276" i="17"/>
  <c r="Q1275" i="17"/>
  <c r="Q1274" i="17"/>
  <c r="Q1273" i="17"/>
  <c r="Q1272" i="17"/>
  <c r="Q1271" i="17"/>
  <c r="Q1270" i="17"/>
  <c r="Q1269" i="17"/>
  <c r="Q1268" i="17"/>
  <c r="Q1267" i="17"/>
  <c r="Q1266" i="17"/>
  <c r="Q1265" i="17"/>
  <c r="Q1264" i="17"/>
  <c r="Q1263" i="17"/>
  <c r="Q1262" i="17"/>
  <c r="Q1261" i="17"/>
  <c r="Q1260" i="17"/>
  <c r="Q1259" i="17"/>
  <c r="Q1258" i="17"/>
  <c r="Q1257" i="17"/>
  <c r="Q1256" i="17"/>
  <c r="Q1255" i="17"/>
  <c r="Q1254" i="17"/>
  <c r="Q1253" i="17"/>
  <c r="Q1252" i="17"/>
  <c r="Q1251" i="17"/>
  <c r="Q1250" i="17"/>
  <c r="Q1249" i="17"/>
  <c r="Q1248" i="17"/>
  <c r="Q1247" i="17"/>
  <c r="Q1246" i="17"/>
  <c r="Q1245" i="17"/>
  <c r="Q1244" i="17"/>
  <c r="Q1243" i="17"/>
  <c r="Q1242" i="17"/>
  <c r="Q1241" i="17"/>
  <c r="Q1240" i="17"/>
  <c r="Q1239" i="17"/>
  <c r="Q1238" i="17"/>
  <c r="Q1237" i="17"/>
  <c r="Q1236" i="17"/>
  <c r="Q1235" i="17"/>
  <c r="Q1234" i="17"/>
  <c r="Q1233" i="17"/>
  <c r="Q1232" i="17"/>
  <c r="Q1231" i="17"/>
  <c r="Q1230" i="17"/>
  <c r="Q1229" i="17"/>
  <c r="Q1228" i="17"/>
  <c r="Q1227" i="17"/>
  <c r="Q1226" i="17"/>
  <c r="Q1225" i="17"/>
  <c r="Q1224" i="17"/>
  <c r="Q1223" i="17"/>
  <c r="Q1222" i="17"/>
  <c r="Q1221" i="17"/>
  <c r="Q1220" i="17"/>
  <c r="Q1219" i="17"/>
  <c r="Q1218" i="17"/>
  <c r="Q1217" i="17"/>
  <c r="Q1216" i="17"/>
  <c r="Q1215" i="17"/>
  <c r="Q1214" i="17"/>
  <c r="Q1213" i="17"/>
  <c r="Q1212" i="17"/>
  <c r="Q1211" i="17"/>
  <c r="Q1210" i="17"/>
  <c r="Q1209" i="17"/>
  <c r="Q1208" i="17"/>
  <c r="Q1207" i="17"/>
  <c r="Q1206" i="17"/>
  <c r="Q1205" i="17"/>
  <c r="Q1204" i="17"/>
  <c r="Q1203" i="17"/>
  <c r="Q1202" i="17"/>
  <c r="Q1201" i="17"/>
  <c r="Q1200" i="17"/>
  <c r="Q1199" i="17"/>
  <c r="Q1198" i="17"/>
  <c r="Q1197" i="17"/>
  <c r="Q1196" i="17"/>
  <c r="Q1195" i="17"/>
  <c r="Q1194" i="17"/>
  <c r="Q1193" i="17"/>
  <c r="Q1192" i="17"/>
  <c r="Q1191" i="17"/>
  <c r="Q1190" i="17"/>
  <c r="Q1189" i="17"/>
  <c r="Q1188" i="17"/>
  <c r="Q1187" i="17"/>
  <c r="Q1186" i="17"/>
  <c r="Q1185" i="17"/>
  <c r="Q1184" i="17"/>
  <c r="Q1183" i="17"/>
  <c r="Q1182" i="17"/>
  <c r="Q1181" i="17"/>
  <c r="Q1180" i="17"/>
  <c r="Q1179" i="17"/>
  <c r="Q1178" i="17"/>
  <c r="Q1177" i="17"/>
  <c r="Q1176" i="17"/>
  <c r="Q1175" i="17"/>
  <c r="Q1174" i="17"/>
  <c r="Q1173" i="17"/>
  <c r="Q1172" i="17"/>
  <c r="Q1171" i="17"/>
  <c r="Q1170" i="17"/>
  <c r="Q1169" i="17"/>
  <c r="Q1168" i="17"/>
  <c r="Q1167" i="17"/>
  <c r="Q1166" i="17"/>
  <c r="Q1165" i="17"/>
  <c r="Q1164" i="17"/>
  <c r="Q1163" i="17"/>
  <c r="Q1162" i="17"/>
  <c r="Q1161" i="17"/>
  <c r="Q1160" i="17"/>
  <c r="Q1159" i="17"/>
  <c r="Q1158" i="17"/>
  <c r="Q1157" i="17"/>
  <c r="Q1156" i="17"/>
  <c r="Q1155" i="17"/>
  <c r="Q1154" i="17"/>
  <c r="Q1153" i="17"/>
  <c r="Q1152" i="17"/>
  <c r="Q1151" i="17"/>
  <c r="Q1150" i="17"/>
  <c r="Q1149" i="17"/>
  <c r="Q1148" i="17"/>
  <c r="Q1147" i="17"/>
  <c r="Q1146" i="17"/>
  <c r="Q1145" i="17"/>
  <c r="Q1144" i="17"/>
  <c r="Q1143" i="17"/>
  <c r="Q1142" i="17"/>
  <c r="Q1141" i="17"/>
  <c r="Q1140" i="17"/>
  <c r="Q1139" i="17"/>
  <c r="Q1138" i="17"/>
  <c r="Q1137" i="17"/>
  <c r="Q1136" i="17"/>
  <c r="Q1135" i="17"/>
  <c r="Q1134" i="17"/>
  <c r="Q1133" i="17"/>
  <c r="Q1132" i="17"/>
  <c r="Q1131" i="17"/>
  <c r="Q1130" i="17"/>
  <c r="Q1129" i="17"/>
  <c r="Q1128" i="17"/>
  <c r="Q1127" i="17"/>
  <c r="Q1126" i="17"/>
  <c r="Q1125" i="17"/>
  <c r="Q1124" i="17"/>
  <c r="Q1123" i="17"/>
  <c r="Q1122" i="17"/>
  <c r="Q1121" i="17"/>
  <c r="Q1120" i="17"/>
  <c r="Q1119" i="17"/>
  <c r="Q1118" i="17"/>
  <c r="Q1117" i="17"/>
  <c r="Q1116" i="17"/>
  <c r="Q1115" i="17"/>
  <c r="Q1114" i="17"/>
  <c r="Q1113" i="17"/>
  <c r="Q1112" i="17"/>
  <c r="Q1111" i="17"/>
  <c r="Q1110" i="17"/>
  <c r="Q1109" i="17"/>
  <c r="Q1108" i="17"/>
  <c r="Q1107" i="17"/>
  <c r="Q1106" i="17"/>
  <c r="Q1105" i="17"/>
  <c r="Q1104" i="17"/>
  <c r="Q1103" i="17"/>
  <c r="Q1102" i="17"/>
  <c r="Q1101" i="17"/>
  <c r="Q1100" i="17"/>
  <c r="Q1099" i="17"/>
  <c r="Q1098" i="17"/>
  <c r="Q1097" i="17"/>
  <c r="Q1096" i="17"/>
  <c r="Q1095" i="17"/>
  <c r="Q1094" i="17"/>
  <c r="Q1093" i="17"/>
  <c r="Q1092" i="17"/>
  <c r="Q1091" i="17"/>
  <c r="Q1090" i="17"/>
  <c r="Q1089" i="17"/>
  <c r="Q1088" i="17"/>
  <c r="Q1087" i="17"/>
  <c r="Q1086" i="17"/>
  <c r="Q1085" i="17"/>
  <c r="Q1084" i="17"/>
  <c r="Q1083" i="17"/>
  <c r="Q1082" i="17"/>
  <c r="Q1081" i="17"/>
  <c r="Q1080" i="17"/>
  <c r="Q1079" i="17"/>
  <c r="Q1078" i="17"/>
  <c r="Q1077" i="17"/>
  <c r="Q1076" i="17"/>
  <c r="Q1075" i="17"/>
  <c r="Q1074" i="17"/>
  <c r="Q1073" i="17"/>
  <c r="Q1072" i="17"/>
  <c r="Q1071" i="17"/>
  <c r="Q1070" i="17"/>
  <c r="Q1069" i="17"/>
  <c r="Q1068" i="17"/>
  <c r="Q1067" i="17"/>
  <c r="Q1066" i="17"/>
  <c r="Q1065" i="17"/>
  <c r="Q1064" i="17"/>
  <c r="Q1063" i="17"/>
  <c r="Q1062" i="17"/>
  <c r="Q1061" i="17"/>
  <c r="Q1060" i="17"/>
  <c r="Q1059" i="17"/>
  <c r="Q1058" i="17"/>
  <c r="Q1057" i="17"/>
  <c r="Q1056" i="17"/>
  <c r="Q1055" i="17"/>
  <c r="Q1054" i="17"/>
  <c r="Q1053" i="17"/>
  <c r="Q1052" i="17"/>
  <c r="Q1051" i="17"/>
  <c r="Q1050" i="17"/>
  <c r="Q1049" i="17"/>
  <c r="Q1048" i="17"/>
  <c r="Q1047" i="17"/>
  <c r="Q1046" i="17"/>
  <c r="Q1045" i="17"/>
  <c r="Q1044" i="17"/>
  <c r="Q1043" i="17"/>
  <c r="Q1042" i="17"/>
  <c r="Q1041" i="17"/>
  <c r="Q1040" i="17"/>
  <c r="Q1039" i="17"/>
  <c r="Q1038" i="17"/>
  <c r="Q1037" i="17"/>
  <c r="Q1036" i="17"/>
  <c r="Q1035" i="17"/>
  <c r="Q1034" i="17"/>
  <c r="Q1033" i="17"/>
  <c r="Q1032" i="17"/>
  <c r="Q1031" i="17"/>
  <c r="Q1030" i="17"/>
  <c r="Q1029" i="17"/>
  <c r="Q1028" i="17"/>
  <c r="Q1027" i="17"/>
  <c r="Q1026" i="17"/>
  <c r="Q1025" i="17"/>
  <c r="Q1024" i="17"/>
  <c r="Q1023" i="17"/>
  <c r="Q1022" i="17"/>
  <c r="Q1021" i="17"/>
  <c r="Q1020" i="17"/>
  <c r="Q1019" i="17"/>
  <c r="Q1018" i="17"/>
  <c r="Q1017" i="17"/>
  <c r="Q1016" i="17"/>
  <c r="Q1015" i="17"/>
  <c r="Q1014" i="17"/>
  <c r="Q1013" i="17"/>
  <c r="Q1012" i="17"/>
  <c r="Q1011" i="17"/>
  <c r="Q1010" i="17"/>
  <c r="Q1009" i="17"/>
  <c r="Q1008" i="17"/>
  <c r="Q1007" i="17"/>
  <c r="Q1006" i="17"/>
  <c r="Q1005" i="17"/>
  <c r="Q1004" i="17"/>
  <c r="Q1003" i="17"/>
  <c r="Q1002" i="17"/>
  <c r="Q1001" i="17"/>
  <c r="Q1000" i="17"/>
  <c r="Q999" i="17"/>
  <c r="Q998" i="17"/>
  <c r="Q997" i="17"/>
  <c r="Q996" i="17"/>
  <c r="Q995" i="17"/>
  <c r="Q994" i="17"/>
  <c r="Q993" i="17"/>
  <c r="Q992" i="17"/>
  <c r="Q991" i="17"/>
  <c r="Q990" i="17"/>
  <c r="Q989" i="17"/>
  <c r="Q988" i="17"/>
  <c r="Q987" i="17"/>
  <c r="Q986" i="17"/>
  <c r="Q985" i="17"/>
  <c r="Q984" i="17"/>
  <c r="Q983" i="17"/>
  <c r="Q982" i="17"/>
  <c r="Q981" i="17"/>
  <c r="Q980" i="17"/>
  <c r="Q979" i="17"/>
  <c r="Q978" i="17"/>
  <c r="Q977" i="17"/>
  <c r="Q976" i="17"/>
  <c r="Q975" i="17"/>
  <c r="Q974" i="17"/>
  <c r="Q973" i="17"/>
  <c r="Q972" i="17"/>
  <c r="Q971" i="17"/>
  <c r="Q970" i="17"/>
  <c r="Q969" i="17"/>
  <c r="Q968" i="17"/>
  <c r="Q967" i="17"/>
  <c r="Q966" i="17"/>
  <c r="Q965" i="17"/>
  <c r="Q964" i="17"/>
  <c r="Q963" i="17"/>
  <c r="Q962" i="17"/>
  <c r="Q961" i="17"/>
  <c r="Q960" i="17"/>
  <c r="Q959" i="17"/>
  <c r="Q958" i="17"/>
  <c r="Q957" i="17"/>
  <c r="Q956" i="17"/>
  <c r="Q955" i="17"/>
  <c r="Q954" i="17"/>
  <c r="Q953" i="17"/>
  <c r="Q952" i="17"/>
  <c r="Q951" i="17"/>
  <c r="Q950" i="17"/>
  <c r="Q949" i="17"/>
  <c r="Q948" i="17"/>
  <c r="Q947" i="17"/>
  <c r="Q946" i="17"/>
  <c r="Q945" i="17"/>
  <c r="Q944" i="17"/>
  <c r="Q943" i="17"/>
  <c r="Q942" i="17"/>
  <c r="Q941" i="17"/>
  <c r="Q940" i="17"/>
  <c r="Q939" i="17"/>
  <c r="Q938" i="17"/>
  <c r="Q937" i="17"/>
  <c r="Q936" i="17"/>
  <c r="Q935" i="17"/>
  <c r="Q934" i="17"/>
  <c r="Q933" i="17"/>
  <c r="Q932" i="17"/>
  <c r="Q931" i="17"/>
  <c r="Q930" i="17"/>
  <c r="Q929" i="17"/>
  <c r="Q928" i="17"/>
  <c r="Q927" i="17"/>
  <c r="Q926" i="17"/>
  <c r="Q925" i="17"/>
  <c r="Q924" i="17"/>
  <c r="Q923" i="17"/>
  <c r="Q922" i="17"/>
  <c r="Q921" i="17"/>
  <c r="Q920" i="17"/>
  <c r="Q919" i="17"/>
  <c r="Q918" i="17"/>
  <c r="Q917" i="17"/>
  <c r="Q916" i="17"/>
  <c r="Q915" i="17"/>
  <c r="Q914" i="17"/>
  <c r="Q913" i="17"/>
  <c r="Q912" i="17"/>
  <c r="Q911" i="17"/>
  <c r="Q910" i="17"/>
  <c r="Q909" i="17"/>
  <c r="Q908" i="17"/>
  <c r="Q907" i="17"/>
  <c r="Q906" i="17"/>
  <c r="Q905" i="17"/>
  <c r="Q904" i="17"/>
  <c r="Q903" i="17"/>
  <c r="Q902" i="17"/>
  <c r="Q901" i="17"/>
  <c r="Q900" i="17"/>
  <c r="Q899" i="17"/>
  <c r="Q898" i="17"/>
  <c r="Q897" i="17"/>
  <c r="Q896" i="17"/>
  <c r="Q895" i="17"/>
  <c r="Q894" i="17"/>
  <c r="Q893" i="17"/>
  <c r="Q892" i="17"/>
  <c r="Q891" i="17"/>
  <c r="Q890" i="17"/>
  <c r="Q889" i="17"/>
  <c r="Q888" i="17"/>
  <c r="Q887" i="17"/>
  <c r="Q886" i="17"/>
  <c r="Q885" i="17"/>
  <c r="Q884" i="17"/>
  <c r="Q883" i="17"/>
  <c r="Q882" i="17"/>
  <c r="Q881" i="17"/>
  <c r="Q880" i="17"/>
  <c r="Q879" i="17"/>
  <c r="Q878" i="17"/>
  <c r="Q877" i="17"/>
  <c r="Q876" i="17"/>
  <c r="Q875" i="17"/>
  <c r="Q874" i="17"/>
  <c r="Q873" i="17"/>
  <c r="Q872" i="17"/>
  <c r="Q871" i="17"/>
  <c r="Q870" i="17"/>
  <c r="Q869" i="17"/>
  <c r="Q868" i="17"/>
  <c r="Q867" i="17"/>
  <c r="Q866" i="17"/>
  <c r="Q865" i="17"/>
  <c r="Q864" i="17"/>
  <c r="Q863" i="17"/>
  <c r="Q862" i="17"/>
  <c r="Q861" i="17"/>
  <c r="Q860" i="17"/>
  <c r="Q859" i="17"/>
  <c r="Q858" i="17"/>
  <c r="Q857" i="17"/>
  <c r="Q856" i="17"/>
  <c r="Q855" i="17"/>
  <c r="Q854" i="17"/>
  <c r="Q853" i="17"/>
  <c r="Q852" i="17"/>
  <c r="Q851" i="17"/>
  <c r="Q850" i="17"/>
  <c r="Q849" i="17"/>
  <c r="Q848" i="17"/>
  <c r="Q847" i="17"/>
  <c r="Q846" i="17"/>
  <c r="Q845" i="17"/>
  <c r="Q844" i="17"/>
  <c r="Q843" i="17"/>
  <c r="Q842" i="17"/>
  <c r="Q841" i="17"/>
  <c r="Q840" i="17"/>
  <c r="Q839" i="17"/>
  <c r="Q838" i="17"/>
  <c r="Q837" i="17"/>
  <c r="Q836" i="17"/>
  <c r="Q835" i="17"/>
  <c r="Q834" i="17"/>
  <c r="Q833" i="17"/>
  <c r="Q832" i="17"/>
  <c r="Q831" i="17"/>
  <c r="Q830" i="17"/>
  <c r="Q829" i="17"/>
  <c r="Q828" i="17"/>
  <c r="Q827" i="17"/>
  <c r="Q826" i="17"/>
  <c r="Q825" i="17"/>
  <c r="Q824" i="17"/>
  <c r="Q823" i="17"/>
  <c r="Q822" i="17"/>
  <c r="Q821" i="17"/>
  <c r="Q820" i="17"/>
  <c r="Q819" i="17"/>
  <c r="Q818" i="17"/>
  <c r="Q817" i="17"/>
  <c r="Q816" i="17"/>
  <c r="Q815" i="17"/>
  <c r="Q814" i="17"/>
  <c r="Q813" i="17"/>
  <c r="Q812" i="17"/>
  <c r="Q811" i="17"/>
  <c r="Q810" i="17"/>
  <c r="Q809" i="17"/>
  <c r="Q808" i="17"/>
  <c r="Q807" i="17"/>
  <c r="Q806" i="17"/>
  <c r="Q805" i="17"/>
  <c r="Q804" i="17"/>
  <c r="Q803" i="17"/>
  <c r="Q802" i="17"/>
  <c r="Q801" i="17"/>
  <c r="Q800" i="17"/>
  <c r="Q799" i="17"/>
  <c r="Q798" i="17"/>
  <c r="Q797" i="17"/>
  <c r="Q796" i="17"/>
  <c r="Q795" i="17"/>
  <c r="Q794" i="17"/>
  <c r="Q793" i="17"/>
  <c r="Q792" i="17"/>
  <c r="Q791" i="17"/>
  <c r="Q790" i="17"/>
  <c r="Q789" i="17"/>
  <c r="Q788" i="17"/>
  <c r="Q787" i="17"/>
  <c r="Q786" i="17"/>
  <c r="Q785" i="17"/>
  <c r="Q784" i="17"/>
  <c r="Q783" i="17"/>
  <c r="Q782" i="17"/>
  <c r="Q781" i="17"/>
  <c r="Q780" i="17"/>
  <c r="Q779" i="17"/>
  <c r="Q778" i="17"/>
  <c r="Q777" i="17"/>
  <c r="Q776" i="17"/>
  <c r="Q775" i="17"/>
  <c r="Q774" i="17"/>
  <c r="Q773" i="17"/>
  <c r="Q772" i="17"/>
  <c r="Q771" i="17"/>
  <c r="Q770" i="17"/>
  <c r="Q769" i="17"/>
  <c r="Q768" i="17"/>
  <c r="Q767" i="17"/>
  <c r="Q766" i="17"/>
  <c r="Q765" i="17"/>
  <c r="Q764" i="17"/>
  <c r="Q763" i="17"/>
  <c r="Q762" i="17"/>
  <c r="Q761" i="17"/>
  <c r="Q760" i="17"/>
  <c r="Q759" i="17"/>
  <c r="Q758" i="17"/>
  <c r="Q757" i="17"/>
  <c r="Q756" i="17"/>
  <c r="Q755" i="17"/>
  <c r="Q754" i="17"/>
  <c r="Q753" i="17"/>
  <c r="Q752" i="17"/>
  <c r="Q751" i="17"/>
  <c r="Q750" i="17"/>
  <c r="Q749" i="17"/>
  <c r="Q748" i="17"/>
  <c r="Q747" i="17"/>
  <c r="Q746" i="17"/>
  <c r="Q745" i="17"/>
  <c r="Q744" i="17"/>
  <c r="Q743" i="17"/>
  <c r="Q742" i="17"/>
  <c r="Q741" i="17"/>
  <c r="Q740" i="17"/>
  <c r="Q739" i="17"/>
  <c r="Q738" i="17"/>
  <c r="Q737" i="17"/>
  <c r="Q736" i="17"/>
  <c r="Q735" i="17"/>
  <c r="Q734" i="17"/>
  <c r="Q733" i="17"/>
  <c r="Q732" i="17"/>
  <c r="Q731" i="17"/>
  <c r="Q730" i="17"/>
  <c r="Q729" i="17"/>
  <c r="Q728" i="17"/>
  <c r="Q727" i="17"/>
  <c r="Q726" i="17"/>
  <c r="Q725" i="17"/>
  <c r="Q724" i="17"/>
  <c r="Q723" i="17"/>
  <c r="Q722" i="17"/>
  <c r="Q721" i="17"/>
  <c r="Q720" i="17"/>
  <c r="Q719" i="17"/>
  <c r="Q718" i="17"/>
  <c r="Q717" i="17"/>
  <c r="Q716" i="17"/>
  <c r="Q715" i="17"/>
  <c r="Q714" i="17"/>
  <c r="Q713" i="17"/>
  <c r="Q712" i="17"/>
  <c r="Q711" i="17"/>
  <c r="Q710" i="17"/>
  <c r="Q709" i="17"/>
  <c r="Q708" i="17"/>
  <c r="Q707" i="17"/>
  <c r="Q706" i="17"/>
  <c r="Q705" i="17"/>
  <c r="Q704" i="17"/>
  <c r="Q703" i="17"/>
  <c r="Q702" i="17"/>
  <c r="Q701" i="17"/>
  <c r="Q700" i="17"/>
  <c r="Q699" i="17"/>
  <c r="Q698" i="17"/>
  <c r="Q697" i="17"/>
  <c r="Q696" i="17"/>
  <c r="Q695" i="17"/>
  <c r="Q694" i="17"/>
  <c r="Q693" i="17"/>
  <c r="Q692" i="17"/>
  <c r="Q691" i="17"/>
  <c r="Q690" i="17"/>
  <c r="Q689" i="17"/>
  <c r="Q688" i="17"/>
  <c r="Q687" i="17"/>
  <c r="Q686" i="17"/>
  <c r="Q685" i="17"/>
  <c r="Q684" i="17"/>
  <c r="Q683" i="17"/>
  <c r="Q682" i="17"/>
  <c r="Q681" i="17"/>
  <c r="Q680" i="17"/>
  <c r="Q679" i="17"/>
  <c r="Q678" i="17"/>
  <c r="Q677" i="17"/>
  <c r="Q676" i="17"/>
  <c r="Q675" i="17"/>
  <c r="Q674" i="17"/>
  <c r="Q673" i="17"/>
  <c r="Q672" i="17"/>
  <c r="Q671" i="17"/>
  <c r="Q670" i="17"/>
  <c r="Q669" i="17"/>
  <c r="Q668" i="17"/>
  <c r="Q667" i="17"/>
  <c r="Q666" i="17"/>
  <c r="Q665" i="17"/>
  <c r="Q664" i="17"/>
  <c r="Q663" i="17"/>
  <c r="Q662" i="17"/>
  <c r="Q661" i="17"/>
  <c r="Q660" i="17"/>
  <c r="Q659" i="17"/>
  <c r="Q658" i="17"/>
  <c r="Q657" i="17"/>
  <c r="Q656" i="17"/>
  <c r="Q655" i="17"/>
  <c r="Q654" i="17"/>
  <c r="Q653" i="17"/>
  <c r="Q652" i="17"/>
  <c r="Q651" i="17"/>
  <c r="Q650" i="17"/>
  <c r="Q649" i="17"/>
  <c r="Q648" i="17"/>
  <c r="Q647" i="17"/>
  <c r="Q646" i="17"/>
  <c r="Q645" i="17"/>
  <c r="Q644" i="17"/>
  <c r="Q643" i="17"/>
  <c r="Q642" i="17"/>
  <c r="Q641" i="17"/>
  <c r="Q640" i="17"/>
  <c r="Q639" i="17"/>
  <c r="Q638" i="17"/>
  <c r="Q637" i="17"/>
  <c r="Q636" i="17"/>
  <c r="Q635" i="17"/>
  <c r="Q634" i="17"/>
  <c r="Q633" i="17"/>
  <c r="Q632" i="17"/>
  <c r="Q631" i="17"/>
  <c r="Q630" i="17"/>
  <c r="Q629" i="17"/>
  <c r="Q628" i="17"/>
  <c r="Q627" i="17"/>
  <c r="Q626" i="17"/>
  <c r="Q625" i="17"/>
  <c r="Q624" i="17"/>
  <c r="Q623" i="17"/>
  <c r="Q622" i="17"/>
  <c r="Q621" i="17"/>
  <c r="Q620" i="17"/>
  <c r="Q619" i="17"/>
  <c r="Q618" i="17"/>
  <c r="Q617" i="17"/>
  <c r="Q616" i="17"/>
  <c r="Q615" i="17"/>
  <c r="Q614" i="17"/>
  <c r="Q613" i="17"/>
  <c r="Q612" i="17"/>
  <c r="Q611" i="17"/>
  <c r="Q610" i="17"/>
  <c r="Q609" i="17"/>
  <c r="Q608" i="17"/>
  <c r="Q607" i="17"/>
  <c r="Q606" i="17"/>
  <c r="Q605" i="17"/>
  <c r="Q604" i="17"/>
  <c r="Q603" i="17"/>
  <c r="Q602" i="17"/>
  <c r="Q601" i="17"/>
  <c r="Q600" i="17"/>
  <c r="Q599" i="17"/>
  <c r="Q598" i="17"/>
  <c r="Q597" i="17"/>
  <c r="Q596" i="17"/>
  <c r="Q595" i="17"/>
  <c r="Q594" i="17"/>
  <c r="Q593" i="17"/>
  <c r="Q592" i="17"/>
  <c r="Q591" i="17"/>
  <c r="Q590" i="17"/>
  <c r="Q589" i="17"/>
  <c r="Q588" i="17"/>
  <c r="Q587" i="17"/>
  <c r="Q586" i="17"/>
  <c r="Q585" i="17"/>
  <c r="Q584" i="17"/>
  <c r="Q583" i="17"/>
  <c r="Q582" i="17"/>
  <c r="Q581" i="17"/>
  <c r="Q580" i="17"/>
  <c r="Q579" i="17"/>
  <c r="Q578" i="17"/>
  <c r="Q577" i="17"/>
  <c r="Q576" i="17"/>
  <c r="Q575" i="17"/>
  <c r="Q574" i="17"/>
  <c r="Q573" i="17"/>
  <c r="Q572" i="17"/>
  <c r="Q571" i="17"/>
  <c r="Q570" i="17"/>
  <c r="Q569" i="17"/>
  <c r="Q568" i="17"/>
  <c r="Q567" i="17"/>
  <c r="Q566" i="17"/>
  <c r="Q565" i="17"/>
  <c r="Q564" i="17"/>
  <c r="Q563" i="17"/>
  <c r="Q562" i="17"/>
  <c r="Q561" i="17"/>
  <c r="Q560" i="17"/>
  <c r="Q559" i="17"/>
  <c r="Q558" i="17"/>
  <c r="Q557" i="17"/>
  <c r="Q556" i="17"/>
  <c r="Q555" i="17"/>
  <c r="Q554" i="17"/>
  <c r="Q553" i="17"/>
  <c r="Q552" i="17"/>
  <c r="Q551" i="17"/>
  <c r="Q550" i="17"/>
  <c r="Q549" i="17"/>
  <c r="Q548" i="17"/>
  <c r="Q547" i="17"/>
  <c r="Q546" i="17"/>
  <c r="Q545" i="17"/>
  <c r="Q544" i="17"/>
  <c r="Q543" i="17"/>
  <c r="Q542" i="17"/>
  <c r="Q541" i="17"/>
  <c r="Q540" i="17"/>
  <c r="Q539" i="17"/>
  <c r="Q538" i="17"/>
  <c r="Q537" i="17"/>
  <c r="Q536" i="17"/>
  <c r="Q535" i="17"/>
  <c r="Q534" i="17"/>
  <c r="Q533" i="17"/>
  <c r="Q532" i="17"/>
  <c r="Q531" i="17"/>
  <c r="Q530" i="17"/>
  <c r="Q529" i="17"/>
  <c r="Q528" i="17"/>
  <c r="Q527" i="17"/>
  <c r="Q526" i="17"/>
  <c r="Q525" i="17"/>
  <c r="Q524" i="17"/>
  <c r="Q523" i="17"/>
  <c r="Q522" i="17"/>
  <c r="Q521" i="17"/>
  <c r="Q520" i="17"/>
  <c r="Q519" i="17"/>
  <c r="Q518" i="17"/>
  <c r="Q517" i="17"/>
  <c r="Q516" i="17"/>
  <c r="Q515" i="17"/>
  <c r="Q514" i="17"/>
  <c r="Q513" i="17"/>
  <c r="Q512" i="17"/>
  <c r="Q511" i="17"/>
  <c r="Q510" i="17"/>
  <c r="Q509" i="17"/>
  <c r="Q508" i="17"/>
  <c r="Q507" i="17"/>
  <c r="Q506" i="17"/>
  <c r="Q505" i="17"/>
  <c r="Q504" i="17"/>
  <c r="Q503" i="17"/>
  <c r="Q502" i="17"/>
  <c r="Q501" i="17"/>
  <c r="Q500" i="17"/>
  <c r="Q499" i="17"/>
  <c r="Q498" i="17"/>
  <c r="Q497" i="17"/>
  <c r="Q496" i="17"/>
  <c r="Q495" i="17"/>
  <c r="Q494" i="17"/>
  <c r="Q493" i="17"/>
  <c r="Q492" i="17"/>
  <c r="Q491" i="17"/>
  <c r="Q490" i="17"/>
  <c r="Q489" i="17"/>
  <c r="Q488" i="17"/>
  <c r="Q487" i="17"/>
  <c r="Q486" i="17"/>
  <c r="Q485" i="17"/>
  <c r="Q484" i="17"/>
  <c r="Q483" i="17"/>
  <c r="Q482" i="17"/>
  <c r="Q481" i="17"/>
  <c r="Q480" i="17"/>
  <c r="Q479" i="17"/>
  <c r="Q478" i="17"/>
  <c r="Q477" i="17"/>
  <c r="Q476" i="17"/>
  <c r="Q475" i="17"/>
  <c r="Q474" i="17"/>
  <c r="Q473" i="17"/>
  <c r="Q472" i="17"/>
  <c r="Q471" i="17"/>
  <c r="Q470" i="17"/>
  <c r="Q469" i="17"/>
  <c r="Q468" i="17"/>
  <c r="Q467" i="17"/>
  <c r="Q466" i="17"/>
  <c r="Q465" i="17"/>
  <c r="Q464" i="17"/>
  <c r="Q463" i="17"/>
  <c r="Q462" i="17"/>
  <c r="Q461" i="17"/>
  <c r="Q460" i="17"/>
  <c r="Q459" i="17"/>
  <c r="Q458" i="17"/>
  <c r="Q457" i="17"/>
  <c r="Q456" i="17"/>
  <c r="Q455" i="17"/>
  <c r="Q454" i="17"/>
  <c r="Q453" i="17"/>
  <c r="Q452" i="17"/>
  <c r="Q451" i="17"/>
  <c r="Q450" i="17"/>
  <c r="Q449" i="17"/>
  <c r="Q448" i="17"/>
  <c r="Q447" i="17"/>
  <c r="Q446" i="17"/>
  <c r="Q445" i="17"/>
  <c r="Q444" i="17"/>
  <c r="Q443" i="17"/>
  <c r="Q442" i="17"/>
  <c r="Q441" i="17"/>
  <c r="Q440" i="17"/>
  <c r="Q439" i="17"/>
  <c r="Q438" i="17"/>
  <c r="Q437" i="17"/>
  <c r="Q436" i="17"/>
  <c r="Q435" i="17"/>
  <c r="Q434" i="17"/>
  <c r="Q433" i="17"/>
  <c r="Q432" i="17"/>
  <c r="Q431" i="17"/>
  <c r="Q430" i="17"/>
  <c r="Q429" i="17"/>
  <c r="Q428" i="17"/>
  <c r="Q427" i="17"/>
  <c r="Q426" i="17"/>
  <c r="Q425" i="17"/>
  <c r="Q424" i="17"/>
  <c r="Q423" i="17"/>
  <c r="Q422" i="17"/>
  <c r="Q421" i="17"/>
  <c r="Q420" i="17"/>
  <c r="Q419" i="17"/>
  <c r="Q418" i="17"/>
  <c r="Q417" i="17"/>
  <c r="Q416" i="17"/>
  <c r="Q415" i="17"/>
  <c r="Q414" i="17"/>
  <c r="Q413" i="17"/>
  <c r="Q412" i="17"/>
  <c r="Q411" i="17"/>
  <c r="Q410" i="17"/>
  <c r="Q409" i="17"/>
  <c r="Q408" i="17"/>
  <c r="Q407" i="17"/>
  <c r="Q406" i="17"/>
  <c r="Q405" i="17"/>
  <c r="Q404" i="17"/>
  <c r="Q403" i="17"/>
  <c r="Q402" i="17"/>
  <c r="Q401" i="17"/>
  <c r="Q400" i="17"/>
  <c r="Q399" i="17"/>
  <c r="Q398" i="17"/>
  <c r="Q397" i="17"/>
  <c r="Q396" i="17"/>
  <c r="Q395" i="17"/>
  <c r="Q394" i="17"/>
  <c r="Q393" i="17"/>
  <c r="Q392" i="17"/>
  <c r="Q391" i="17"/>
  <c r="Q390" i="17"/>
  <c r="Q389" i="17"/>
  <c r="Q388" i="17"/>
  <c r="Q387" i="17"/>
  <c r="Q386" i="17"/>
  <c r="Q385" i="17"/>
  <c r="Q384" i="17"/>
  <c r="Q383" i="17"/>
  <c r="Q382" i="17"/>
  <c r="Q381" i="17"/>
  <c r="Q380" i="17"/>
  <c r="Q379" i="17"/>
  <c r="Q378" i="17"/>
  <c r="Q377" i="17"/>
  <c r="Q376" i="17"/>
  <c r="Q375" i="17"/>
  <c r="Q374" i="17"/>
  <c r="Q373" i="17"/>
  <c r="Q372" i="17"/>
  <c r="Q371" i="17"/>
  <c r="Q370" i="17"/>
  <c r="Q369" i="17"/>
  <c r="Q368" i="17"/>
  <c r="Q367" i="17"/>
  <c r="Q366" i="17"/>
  <c r="Q365" i="17"/>
  <c r="Q364" i="17"/>
  <c r="Q363" i="17"/>
  <c r="Q362" i="17"/>
  <c r="Q361" i="17"/>
  <c r="Q360" i="17"/>
  <c r="Q359" i="17"/>
  <c r="Q358" i="17"/>
  <c r="Q357" i="17"/>
  <c r="Q356" i="17"/>
  <c r="Q355" i="17"/>
  <c r="Q354" i="17"/>
  <c r="Q353" i="17"/>
  <c r="Q352" i="17"/>
  <c r="Q351" i="17"/>
  <c r="Q350" i="17"/>
  <c r="Q349" i="17"/>
  <c r="Q348" i="17"/>
  <c r="Q347" i="17"/>
  <c r="Q346" i="17"/>
  <c r="Q345" i="17"/>
  <c r="Q344" i="17"/>
  <c r="Q343" i="17"/>
  <c r="Q342" i="17"/>
  <c r="Q341" i="17"/>
  <c r="Q340" i="17"/>
  <c r="Q339" i="17"/>
  <c r="Q338" i="17"/>
  <c r="Q337" i="17"/>
  <c r="Q336" i="17"/>
  <c r="Q335" i="17"/>
  <c r="Q334" i="17"/>
  <c r="Q333" i="17"/>
  <c r="Q332" i="17"/>
  <c r="Q331" i="17"/>
  <c r="Q330" i="17"/>
  <c r="Q329" i="17"/>
  <c r="Q328" i="17"/>
  <c r="Q327" i="17"/>
  <c r="Q326" i="17"/>
  <c r="Q325" i="17"/>
  <c r="Q324" i="17"/>
  <c r="Q323" i="17"/>
  <c r="Q322" i="17"/>
  <c r="Q321" i="17"/>
  <c r="Q320" i="17"/>
  <c r="Q319" i="17"/>
  <c r="Q318" i="17"/>
  <c r="Q317" i="17"/>
  <c r="Q316" i="17"/>
  <c r="Q315" i="17"/>
  <c r="Q314" i="17"/>
  <c r="Q313" i="17"/>
  <c r="Q312" i="17"/>
  <c r="Q311" i="17"/>
  <c r="Q310" i="17"/>
  <c r="Q309" i="17"/>
  <c r="Q308" i="17"/>
  <c r="Q307" i="17"/>
  <c r="Q306" i="17"/>
  <c r="Q305" i="17"/>
  <c r="Q304" i="17"/>
  <c r="Q303" i="17"/>
  <c r="Q302" i="17"/>
  <c r="Q301" i="17"/>
  <c r="Q300" i="17"/>
  <c r="Q299" i="17"/>
  <c r="Q298" i="17"/>
  <c r="Q297" i="17"/>
  <c r="Q296" i="17"/>
  <c r="Q295" i="17"/>
  <c r="Q294" i="17"/>
  <c r="Q293" i="17"/>
  <c r="Q292" i="17"/>
  <c r="Q291" i="17"/>
  <c r="Q290" i="17"/>
  <c r="Q289" i="17"/>
  <c r="Q288" i="17"/>
  <c r="Q287" i="17"/>
  <c r="Q286" i="17"/>
  <c r="Q285" i="17"/>
  <c r="Q284" i="17"/>
  <c r="Q283" i="17"/>
  <c r="Q282" i="17"/>
  <c r="Q281" i="17"/>
  <c r="Q280" i="17"/>
  <c r="Q279" i="17"/>
  <c r="Q278" i="17"/>
  <c r="Q277" i="17"/>
  <c r="Q276" i="17"/>
  <c r="Q275" i="17"/>
  <c r="Q274" i="17"/>
  <c r="Q273" i="17"/>
  <c r="Q272" i="17"/>
  <c r="Q271" i="17"/>
  <c r="Q270" i="17"/>
  <c r="Q269" i="17"/>
  <c r="Q268" i="17"/>
  <c r="Q267" i="17"/>
  <c r="Q266" i="17"/>
  <c r="Q265" i="17"/>
  <c r="Q264" i="17"/>
  <c r="Q263" i="17"/>
  <c r="Q262" i="17"/>
  <c r="Q261" i="17"/>
  <c r="Q260" i="17"/>
  <c r="Q259" i="17"/>
  <c r="Q258" i="17"/>
  <c r="Q257" i="17"/>
  <c r="Q256" i="17"/>
  <c r="Q255" i="17"/>
  <c r="Q254" i="17"/>
  <c r="Q253" i="17"/>
  <c r="Q252" i="17"/>
  <c r="Q251" i="17"/>
  <c r="Q250" i="17"/>
  <c r="Q249" i="17"/>
  <c r="Q248" i="17"/>
  <c r="Q247" i="17"/>
  <c r="Q246" i="17"/>
  <c r="Q245" i="17"/>
  <c r="Q244" i="17"/>
  <c r="Q243" i="17"/>
  <c r="Q242" i="17"/>
  <c r="Q241" i="17"/>
  <c r="Q240" i="17"/>
  <c r="Q239" i="17"/>
  <c r="Q238" i="17"/>
  <c r="Q237" i="17"/>
  <c r="Q236" i="17"/>
  <c r="Q235" i="17"/>
  <c r="Q234" i="17"/>
  <c r="Q233" i="17"/>
  <c r="Q232" i="17"/>
  <c r="Q231" i="17"/>
  <c r="Q230" i="17"/>
  <c r="Q229" i="17"/>
  <c r="Q228" i="17"/>
  <c r="Q227" i="17"/>
  <c r="Q226" i="17"/>
  <c r="Q225" i="17"/>
  <c r="Q224" i="17"/>
  <c r="Q223" i="17"/>
  <c r="Q222" i="17"/>
  <c r="Q221" i="17"/>
  <c r="Q220" i="17"/>
  <c r="Q219" i="17"/>
  <c r="Q218" i="17"/>
  <c r="Q217" i="17"/>
  <c r="Q216" i="17"/>
  <c r="Q215" i="17"/>
  <c r="Q214" i="17"/>
  <c r="Q213" i="17"/>
  <c r="Q212" i="17"/>
  <c r="Q211" i="17"/>
  <c r="Q210" i="17"/>
  <c r="Q209" i="17"/>
  <c r="Q208" i="17"/>
  <c r="Q207" i="17"/>
  <c r="Q206" i="17"/>
  <c r="Q205" i="17"/>
  <c r="Q204" i="17"/>
  <c r="Q203" i="17"/>
  <c r="Q202" i="17"/>
  <c r="Q201" i="17"/>
  <c r="Q200" i="17"/>
  <c r="Q199" i="17"/>
  <c r="Q198" i="17"/>
  <c r="Q197" i="17"/>
  <c r="Q196" i="17"/>
  <c r="Q195" i="17"/>
  <c r="Q194" i="17"/>
  <c r="Q193" i="17"/>
  <c r="Q192" i="17"/>
  <c r="Q191" i="17"/>
  <c r="Q190" i="17"/>
  <c r="Q189" i="17"/>
  <c r="Q188" i="17"/>
  <c r="Q187" i="17"/>
  <c r="Q186" i="17"/>
  <c r="Q185" i="17"/>
  <c r="Q184" i="17"/>
  <c r="Q183" i="17"/>
  <c r="Q182" i="17"/>
  <c r="Q181" i="17"/>
  <c r="Q180" i="17"/>
  <c r="Q179" i="17"/>
  <c r="Q178" i="17"/>
  <c r="Q177" i="17"/>
  <c r="Q176" i="17"/>
  <c r="Q175" i="17"/>
  <c r="Q174" i="17"/>
  <c r="Q173" i="17"/>
  <c r="Q172" i="17"/>
  <c r="Q171" i="17"/>
  <c r="Q170" i="17"/>
  <c r="Q169" i="17"/>
  <c r="Q168" i="17"/>
  <c r="Q167" i="17"/>
  <c r="Q166" i="17"/>
  <c r="Q165" i="17"/>
  <c r="Q164" i="17"/>
  <c r="Q163" i="17"/>
  <c r="Q162" i="17"/>
  <c r="Q161" i="17"/>
  <c r="Q160" i="17"/>
  <c r="Q159" i="17"/>
  <c r="Q158" i="17"/>
  <c r="Q157" i="17"/>
  <c r="Q156" i="17"/>
  <c r="Q155" i="17"/>
  <c r="Q154" i="17"/>
  <c r="Q153" i="17"/>
  <c r="Q152" i="17"/>
  <c r="Q151" i="17"/>
  <c r="Q150" i="17"/>
  <c r="Q149" i="17"/>
  <c r="Q148" i="17"/>
  <c r="Q147" i="17"/>
  <c r="Q146" i="17"/>
  <c r="Q145" i="17"/>
  <c r="Q144" i="17"/>
  <c r="Q143" i="17"/>
  <c r="Q142" i="17"/>
  <c r="Q141" i="17"/>
  <c r="Q140" i="17"/>
  <c r="Q139" i="17"/>
  <c r="Q138" i="17"/>
  <c r="Q137" i="17"/>
  <c r="Q136" i="17"/>
  <c r="Q135" i="17"/>
  <c r="Q134" i="17"/>
  <c r="Q133" i="17"/>
  <c r="Q132" i="17"/>
  <c r="Q131" i="17"/>
  <c r="Q130" i="17"/>
  <c r="Q129" i="17"/>
  <c r="Q128" i="17"/>
  <c r="Q127" i="17"/>
  <c r="Q126" i="17"/>
  <c r="Q125" i="17"/>
  <c r="Q124" i="17"/>
  <c r="Q123" i="17"/>
  <c r="Q122" i="17"/>
  <c r="Q121" i="17"/>
  <c r="Q120" i="17"/>
  <c r="Q119" i="17"/>
  <c r="Q118" i="17"/>
  <c r="Q117" i="17"/>
  <c r="Q116" i="17"/>
  <c r="Q115" i="17"/>
  <c r="I115" i="17" s="1" a="1"/>
  <c r="I115" i="17" s="1"/>
  <c r="Q114" i="17"/>
  <c r="Q113" i="17"/>
  <c r="Q112" i="17"/>
  <c r="Q111" i="17"/>
  <c r="J111" i="17" s="1" a="1"/>
  <c r="J111" i="17" s="1"/>
  <c r="Q110" i="17"/>
  <c r="Q109" i="17"/>
  <c r="Q108" i="17"/>
  <c r="Q107" i="17"/>
  <c r="Q106" i="17"/>
  <c r="Q105" i="17"/>
  <c r="Q104" i="17"/>
  <c r="Q103" i="17"/>
  <c r="J103" i="17" s="1" a="1"/>
  <c r="J103" i="17" s="1"/>
  <c r="Q102" i="17"/>
  <c r="Q101" i="17"/>
  <c r="Q100" i="17"/>
  <c r="Q99" i="17"/>
  <c r="Q98" i="17"/>
  <c r="Q97" i="17"/>
  <c r="Q96" i="17"/>
  <c r="Q95" i="17"/>
  <c r="Q94" i="17"/>
  <c r="Q93" i="17"/>
  <c r="Q92" i="17"/>
  <c r="Q91" i="17"/>
  <c r="I91" i="17" s="1" a="1"/>
  <c r="I91" i="17" s="1"/>
  <c r="Q90" i="17"/>
  <c r="Q89" i="17"/>
  <c r="Q88" i="17"/>
  <c r="Q87" i="17"/>
  <c r="J87" i="17" s="1" a="1"/>
  <c r="J87" i="17" s="1"/>
  <c r="Q86" i="17"/>
  <c r="Q85" i="17"/>
  <c r="Q84" i="17"/>
  <c r="I84" i="17" s="1" a="1"/>
  <c r="I84" i="17" s="1"/>
  <c r="Q83" i="17"/>
  <c r="Q82" i="17"/>
  <c r="Q81" i="17"/>
  <c r="Q80" i="17"/>
  <c r="Q79" i="17"/>
  <c r="J79" i="17" s="1" a="1"/>
  <c r="J79" i="17" s="1"/>
  <c r="Q78" i="17"/>
  <c r="Q77" i="17"/>
  <c r="I77" i="17" s="1" a="1"/>
  <c r="I77" i="17" s="1"/>
  <c r="Q76" i="17"/>
  <c r="Q75" i="17"/>
  <c r="J75" i="17" s="1" a="1"/>
  <c r="J75" i="17" s="1"/>
  <c r="Q74" i="17"/>
  <c r="Q73" i="17"/>
  <c r="Q72" i="17"/>
  <c r="Q71" i="17"/>
  <c r="J71" i="17" s="1" a="1"/>
  <c r="J71" i="17" s="1"/>
  <c r="Q70" i="17"/>
  <c r="Q69" i="17"/>
  <c r="I69" i="17" s="1" a="1"/>
  <c r="I69" i="17" s="1"/>
  <c r="Q68" i="17"/>
  <c r="Q67" i="17"/>
  <c r="J67" i="17" s="1" a="1"/>
  <c r="J67" i="17" s="1"/>
  <c r="Q66" i="17"/>
  <c r="Q65" i="17"/>
  <c r="Q64" i="17"/>
  <c r="Q63" i="17"/>
  <c r="J63" i="17" s="1" a="1"/>
  <c r="J63" i="17" s="1"/>
  <c r="Q62" i="17"/>
  <c r="Q61" i="17"/>
  <c r="K61" i="17" s="1" a="1"/>
  <c r="K61" i="17" s="1"/>
  <c r="Q60" i="17"/>
  <c r="Q59" i="17"/>
  <c r="Q58" i="17"/>
  <c r="Q57" i="17"/>
  <c r="Q56" i="17"/>
  <c r="Q55" i="17"/>
  <c r="I55" i="17" s="1" a="1"/>
  <c r="I55" i="17" s="1"/>
  <c r="Q54" i="17"/>
  <c r="Q53" i="17"/>
  <c r="I53" i="17" s="1" a="1"/>
  <c r="I53" i="17" s="1"/>
  <c r="Q52" i="17"/>
  <c r="Q51" i="17"/>
  <c r="K51" i="17" s="1" a="1"/>
  <c r="K51" i="17" s="1"/>
  <c r="Q50" i="17"/>
  <c r="Q49" i="17"/>
  <c r="Q48" i="17"/>
  <c r="I48" i="17" s="1" a="1"/>
  <c r="I48" i="17" s="1"/>
  <c r="Q47" i="17"/>
  <c r="Q46" i="17"/>
  <c r="K46" i="17" s="1" a="1"/>
  <c r="K46" i="17" s="1"/>
  <c r="Q45" i="17"/>
  <c r="Q44" i="17"/>
  <c r="Q43" i="17"/>
  <c r="J43" i="17" s="1" a="1"/>
  <c r="J43" i="17" s="1"/>
  <c r="Q42" i="17"/>
  <c r="Q41" i="17"/>
  <c r="Q40" i="17"/>
  <c r="J40" i="17" s="1" a="1"/>
  <c r="J40" i="17" s="1"/>
  <c r="Q39" i="17"/>
  <c r="Q38" i="17"/>
  <c r="Q37" i="17"/>
  <c r="I37" i="17" s="1" a="1"/>
  <c r="I37" i="17" s="1"/>
  <c r="Q36" i="17"/>
  <c r="K36" i="17" s="1" a="1"/>
  <c r="K36" i="17" s="1"/>
  <c r="Q35" i="17"/>
  <c r="K35" i="17" s="1" a="1"/>
  <c r="K35" i="17" s="1"/>
  <c r="Q34" i="17"/>
  <c r="Q33" i="17"/>
  <c r="Q32" i="17"/>
  <c r="J32" i="17" s="1" a="1"/>
  <c r="J32" i="17" s="1"/>
  <c r="Q31" i="17"/>
  <c r="J31" i="17" s="1" a="1"/>
  <c r="J31" i="17" s="1"/>
  <c r="Q30" i="17"/>
  <c r="Q29" i="17"/>
  <c r="Q28" i="17"/>
  <c r="K28" i="17" s="1" a="1"/>
  <c r="K28" i="17" s="1"/>
  <c r="Q27" i="17"/>
  <c r="Q26" i="17"/>
  <c r="Q25" i="17"/>
  <c r="Q24" i="17"/>
  <c r="J24" i="17" s="1" a="1"/>
  <c r="J24" i="17" s="1"/>
  <c r="Q23" i="17"/>
  <c r="Q22" i="17"/>
  <c r="Q21" i="17"/>
  <c r="I21" i="17" s="1" a="1"/>
  <c r="I21" i="17" s="1"/>
  <c r="Q20" i="17"/>
  <c r="K20" i="17" s="1" a="1"/>
  <c r="K20" i="17" s="1"/>
  <c r="Q19" i="17"/>
  <c r="K19" i="17" s="1" a="1"/>
  <c r="K19" i="17" s="1"/>
  <c r="Q18" i="17"/>
  <c r="Q17" i="17"/>
  <c r="Q16" i="17"/>
  <c r="J16" i="17" s="1" a="1"/>
  <c r="J16" i="17" s="1"/>
  <c r="Q15" i="17"/>
  <c r="J15" i="17" s="1" a="1"/>
  <c r="J15" i="17" s="1"/>
  <c r="Q14" i="17"/>
  <c r="Q13" i="17"/>
  <c r="Q12" i="17"/>
  <c r="K12" i="17" s="1" a="1"/>
  <c r="K12" i="17" s="1"/>
  <c r="Q11" i="17"/>
  <c r="Q10" i="17"/>
  <c r="Q9" i="17"/>
  <c r="J9" i="17" a="1"/>
  <c r="J9" i="17" s="1"/>
  <c r="Q8" i="17"/>
  <c r="J8" i="17" s="1" a="1"/>
  <c r="J8" i="17" s="1"/>
  <c r="Q7" i="17"/>
  <c r="K7" i="17" s="1" a="1"/>
  <c r="K7" i="17" s="1"/>
  <c r="Q6" i="17"/>
  <c r="Q5" i="17"/>
  <c r="I9" i="17" s="1" a="1"/>
  <c r="I9" i="17" s="1"/>
  <c r="I5" i="17" a="1"/>
  <c r="I5" i="17" s="1"/>
  <c r="Q4" i="17"/>
  <c r="K4" i="17" a="1"/>
  <c r="K4" i="17" s="1"/>
  <c r="Q3" i="17"/>
  <c r="K126" i="17" s="1" a="1"/>
  <c r="K126" i="17" s="1"/>
  <c r="J3" i="17" a="1"/>
  <c r="J3" i="17" s="1"/>
  <c r="Q2" i="17"/>
  <c r="K2" i="17" a="1"/>
  <c r="K2" i="17" s="1"/>
  <c r="J2" i="17" a="1"/>
  <c r="J2" i="17" s="1"/>
  <c r="I2" i="17" a="1"/>
  <c r="I2" i="17" s="1"/>
  <c r="E1" i="18"/>
  <c r="B2" i="18" s="1"/>
  <c r="C158" i="16"/>
  <c r="C147" i="16"/>
  <c r="C138" i="16"/>
  <c r="C133" i="16"/>
  <c r="C130" i="16"/>
  <c r="C131" i="16" s="1"/>
  <c r="C125" i="16"/>
  <c r="C122" i="16"/>
  <c r="C119" i="16"/>
  <c r="C116" i="16"/>
  <c r="C113" i="16"/>
  <c r="C110" i="16"/>
  <c r="C106" i="16"/>
  <c r="A1" i="16" s="1"/>
  <c r="C103" i="16"/>
  <c r="C97" i="16"/>
  <c r="C94" i="16"/>
  <c r="C91" i="16"/>
  <c r="C85" i="16"/>
  <c r="C82" i="16"/>
  <c r="C79" i="16"/>
  <c r="C76" i="16"/>
  <c r="C68" i="16"/>
  <c r="C65" i="16"/>
  <c r="C63" i="16"/>
  <c r="C60" i="16"/>
  <c r="C57" i="16"/>
  <c r="C54" i="16"/>
  <c r="C55" i="16" s="1"/>
  <c r="C51" i="16"/>
  <c r="C52" i="16" s="1"/>
  <c r="C33" i="16"/>
  <c r="C31" i="16" s="1"/>
  <c r="C30" i="16"/>
  <c r="C7" i="16"/>
  <c r="B5" i="18" l="1"/>
  <c r="K3" i="17" a="1"/>
  <c r="K3" i="17" s="1"/>
  <c r="I4" i="17" a="1"/>
  <c r="I4" i="17" s="1"/>
  <c r="J14" i="17" a="1"/>
  <c r="J14" i="17" s="1"/>
  <c r="I22" i="17" a="1"/>
  <c r="I22" i="17" s="1"/>
  <c r="J30" i="17" a="1"/>
  <c r="J30" i="17" s="1"/>
  <c r="I38" i="17" a="1"/>
  <c r="I38" i="17" s="1"/>
  <c r="J44" i="17" a="1"/>
  <c r="J44" i="17" s="1"/>
  <c r="J49" i="17" a="1"/>
  <c r="J49" i="17" s="1"/>
  <c r="K52" i="17" a="1"/>
  <c r="K52" i="17" s="1"/>
  <c r="I56" i="17" a="1"/>
  <c r="I56" i="17" s="1"/>
  <c r="J59" i="17" a="1"/>
  <c r="J59" i="17" s="1"/>
  <c r="I60" i="17" a="1"/>
  <c r="I60" i="17" s="1"/>
  <c r="J66" i="17" a="1"/>
  <c r="J66" i="17" s="1"/>
  <c r="J74" i="17" a="1"/>
  <c r="J74" i="17" s="1"/>
  <c r="J82" i="17" a="1"/>
  <c r="J82" i="17" s="1"/>
  <c r="J86" i="17" a="1"/>
  <c r="J86" i="17" s="1"/>
  <c r="I88" i="17" a="1"/>
  <c r="I88" i="17" s="1"/>
  <c r="J88" i="17" a="1"/>
  <c r="J88" i="17" s="1"/>
  <c r="K88" i="17" a="1"/>
  <c r="K88" i="17" s="1"/>
  <c r="K93" i="17" a="1"/>
  <c r="K93" i="17" s="1"/>
  <c r="J96" i="17" a="1"/>
  <c r="J96" i="17" s="1"/>
  <c r="I102" i="17" a="1"/>
  <c r="I102" i="17" s="1"/>
  <c r="I104" i="17" a="1"/>
  <c r="I104" i="17" s="1"/>
  <c r="J104" i="17" a="1"/>
  <c r="J104" i="17" s="1"/>
  <c r="K104" i="17" a="1"/>
  <c r="K104" i="17" s="1"/>
  <c r="I131" i="17" a="1"/>
  <c r="I131" i="17" s="1"/>
  <c r="K135" i="17" a="1"/>
  <c r="K135" i="17" s="1"/>
  <c r="J141" i="17" a="1"/>
  <c r="J141" i="17" s="1"/>
  <c r="I226" i="17" a="1"/>
  <c r="I226" i="17" s="1"/>
  <c r="K234" i="17" a="1"/>
  <c r="K234" i="17" s="1"/>
  <c r="K10" i="17" a="1"/>
  <c r="K10" i="17" s="1"/>
  <c r="I15" i="17" a="1"/>
  <c r="I15" i="17" s="1"/>
  <c r="J19" i="17" a="1"/>
  <c r="J19" i="17" s="1"/>
  <c r="J25" i="17" a="1"/>
  <c r="J25" i="17" s="1"/>
  <c r="I27" i="17" a="1"/>
  <c r="I27" i="17" s="1"/>
  <c r="K29" i="17" a="1"/>
  <c r="K29" i="17" s="1"/>
  <c r="I31" i="17" a="1"/>
  <c r="I31" i="17" s="1"/>
  <c r="I34" i="17" a="1"/>
  <c r="I34" i="17" s="1"/>
  <c r="J35" i="17" a="1"/>
  <c r="J35" i="17" s="1"/>
  <c r="K39" i="17" a="1"/>
  <c r="K39" i="17" s="1"/>
  <c r="J41" i="17" a="1"/>
  <c r="J41" i="17" s="1"/>
  <c r="J45" i="17" a="1"/>
  <c r="J45" i="17" s="1"/>
  <c r="K47" i="17" a="1"/>
  <c r="K47" i="17" s="1"/>
  <c r="K49" i="17" a="1"/>
  <c r="K49" i="17" s="1"/>
  <c r="K54" i="17" a="1"/>
  <c r="K54" i="17" s="1"/>
  <c r="I58" i="17" a="1"/>
  <c r="I58" i="17" s="1"/>
  <c r="I61" i="17" a="1"/>
  <c r="I61" i="17" s="1"/>
  <c r="J62" i="17" a="1"/>
  <c r="J62" i="17" s="1"/>
  <c r="I62" i="17" a="1"/>
  <c r="I62" i="17" s="1"/>
  <c r="K64" i="17" a="1"/>
  <c r="K64" i="17" s="1"/>
  <c r="J64" i="17" a="1"/>
  <c r="J64" i="17" s="1"/>
  <c r="K68" i="17" a="1"/>
  <c r="K68" i="17" s="1"/>
  <c r="K72" i="17" a="1"/>
  <c r="K72" i="17" s="1"/>
  <c r="K76" i="17" a="1"/>
  <c r="K76" i="17" s="1"/>
  <c r="K80" i="17" a="1"/>
  <c r="K80" i="17" s="1"/>
  <c r="K84" i="17" a="1"/>
  <c r="K84" i="17" s="1"/>
  <c r="K86" i="17" a="1"/>
  <c r="K86" i="17" s="1"/>
  <c r="I89" i="17" a="1"/>
  <c r="I89" i="17" s="1"/>
  <c r="K91" i="17" a="1"/>
  <c r="K91" i="17" s="1"/>
  <c r="J91" i="17" a="1"/>
  <c r="J91" i="17" s="1"/>
  <c r="I99" i="17" a="1"/>
  <c r="I99" i="17" s="1"/>
  <c r="K105" i="17" a="1"/>
  <c r="K105" i="17" s="1"/>
  <c r="J109" i="17" a="1"/>
  <c r="J109" i="17" s="1"/>
  <c r="J116" i="17" a="1"/>
  <c r="J116" i="17" s="1"/>
  <c r="K120" i="17" a="1"/>
  <c r="K120" i="17" s="1"/>
  <c r="J131" i="17" a="1"/>
  <c r="J131" i="17" s="1"/>
  <c r="J147" i="17" a="1"/>
  <c r="J147" i="17" s="1"/>
  <c r="J155" i="17" a="1"/>
  <c r="J155" i="17" s="1"/>
  <c r="J163" i="17" a="1"/>
  <c r="J163" i="17" s="1"/>
  <c r="J171" i="17" a="1"/>
  <c r="J171" i="17" s="1"/>
  <c r="J179" i="17" a="1"/>
  <c r="J179" i="17" s="1"/>
  <c r="J187" i="17" a="1"/>
  <c r="J187" i="17" s="1"/>
  <c r="J195" i="17" a="1"/>
  <c r="J195" i="17" s="1"/>
  <c r="J203" i="17" a="1"/>
  <c r="J203" i="17" s="1"/>
  <c r="I211" i="17" a="1"/>
  <c r="I211" i="17" s="1"/>
  <c r="J219" i="17" a="1"/>
  <c r="J219" i="17" s="1"/>
  <c r="K13" i="17" a="1"/>
  <c r="K13" i="17" s="1"/>
  <c r="K23" i="17" a="1"/>
  <c r="K23" i="17" s="1"/>
  <c r="I142" i="17" a="1"/>
  <c r="I142" i="17" s="1"/>
  <c r="K137" i="17" a="1"/>
  <c r="K137" i="17" s="1"/>
  <c r="K134" i="17" a="1"/>
  <c r="K134" i="17" s="1"/>
  <c r="J133" i="17" a="1"/>
  <c r="J133" i="17" s="1"/>
  <c r="I126" i="17" a="1"/>
  <c r="I126" i="17" s="1"/>
  <c r="K121" i="17" a="1"/>
  <c r="K121" i="17" s="1"/>
  <c r="K118" i="17" a="1"/>
  <c r="K118" i="17" s="1"/>
  <c r="K82" i="17" a="1"/>
  <c r="K82" i="17" s="1"/>
  <c r="K74" i="17" a="1"/>
  <c r="K74" i="17" s="1"/>
  <c r="K66" i="17" a="1"/>
  <c r="K66" i="17" s="1"/>
  <c r="K58" i="17" a="1"/>
  <c r="K58" i="17" s="1"/>
  <c r="K50" i="17" a="1"/>
  <c r="K50" i="17" s="1"/>
  <c r="K42" i="17" a="1"/>
  <c r="K42" i="17" s="1"/>
  <c r="K125" i="17" a="1"/>
  <c r="K125" i="17" s="1"/>
  <c r="I121" i="17" a="1"/>
  <c r="I121" i="17" s="1"/>
  <c r="J118" i="17" a="1"/>
  <c r="J118" i="17" s="1"/>
  <c r="I117" i="17" a="1"/>
  <c r="I117" i="17" s="1"/>
  <c r="K109" i="17" a="1"/>
  <c r="K109" i="17" s="1"/>
  <c r="I105" i="17" a="1"/>
  <c r="I105" i="17" s="1"/>
  <c r="J102" i="17" a="1"/>
  <c r="J102" i="17" s="1"/>
  <c r="I101" i="17" a="1"/>
  <c r="I101" i="17" s="1"/>
  <c r="K138" i="17" a="1"/>
  <c r="K138" i="17" s="1"/>
  <c r="J128" i="17" a="1"/>
  <c r="J128" i="17" s="1"/>
  <c r="I124" i="17" a="1"/>
  <c r="I124" i="17" s="1"/>
  <c r="K122" i="17" a="1"/>
  <c r="K122" i="17" s="1"/>
  <c r="J112" i="17" a="1"/>
  <c r="J112" i="17" s="1"/>
  <c r="I108" i="17" a="1"/>
  <c r="I108" i="17" s="1"/>
  <c r="K106" i="17" a="1"/>
  <c r="K106" i="17" s="1"/>
  <c r="J167" i="17" a="1"/>
  <c r="J167" i="17" s="1"/>
  <c r="I166" i="17" a="1"/>
  <c r="I166" i="17" s="1"/>
  <c r="I163" i="17" a="1"/>
  <c r="I163" i="17" s="1"/>
  <c r="K161" i="17" a="1"/>
  <c r="K161" i="17" s="1"/>
  <c r="K158" i="17" a="1"/>
  <c r="K158" i="17" s="1"/>
  <c r="J157" i="17" a="1"/>
  <c r="J157" i="17" s="1"/>
  <c r="J151" i="17" a="1"/>
  <c r="J151" i="17" s="1"/>
  <c r="I150" i="17" a="1"/>
  <c r="I150" i="17" s="1"/>
  <c r="I147" i="17" a="1"/>
  <c r="I147" i="17" s="1"/>
  <c r="I122" i="17" a="1"/>
  <c r="I122" i="17" s="1"/>
  <c r="I106" i="17" a="1"/>
  <c r="I106" i="17" s="1"/>
  <c r="I90" i="17" a="1"/>
  <c r="I90" i="17" s="1"/>
  <c r="I82" i="17" a="1"/>
  <c r="I82" i="17" s="1"/>
  <c r="J76" i="17" a="1"/>
  <c r="J76" i="17" s="1"/>
  <c r="I74" i="17" a="1"/>
  <c r="I74" i="17" s="1"/>
  <c r="J68" i="17" a="1"/>
  <c r="J68" i="17" s="1"/>
  <c r="I66" i="17" a="1"/>
  <c r="I66" i="17" s="1"/>
  <c r="I109" i="17" a="1"/>
  <c r="I109" i="17" s="1"/>
  <c r="K101" i="17" a="1"/>
  <c r="K101" i="17" s="1"/>
  <c r="J94" i="17" a="1"/>
  <c r="J94" i="17" s="1"/>
  <c r="I93" i="17" a="1"/>
  <c r="I93" i="17" s="1"/>
  <c r="K85" i="17" a="1"/>
  <c r="K85" i="17" s="1"/>
  <c r="I83" i="17" a="1"/>
  <c r="I83" i="17" s="1"/>
  <c r="J5" i="17" a="1"/>
  <c r="J5" i="17" s="1"/>
  <c r="K6" i="17" a="1"/>
  <c r="K6" i="17" s="1"/>
  <c r="I8" i="17" a="1"/>
  <c r="I8" i="17" s="1"/>
  <c r="J12" i="17" a="1"/>
  <c r="J12" i="17" s="1"/>
  <c r="K16" i="17" a="1"/>
  <c r="K16" i="17" s="1"/>
  <c r="I20" i="17" a="1"/>
  <c r="I20" i="17" s="1"/>
  <c r="K22" i="17" a="1"/>
  <c r="K22" i="17" s="1"/>
  <c r="I24" i="17" a="1"/>
  <c r="I24" i="17" s="1"/>
  <c r="J28" i="17" a="1"/>
  <c r="J28" i="17" s="1"/>
  <c r="K32" i="17" a="1"/>
  <c r="K32" i="17" s="1"/>
  <c r="I36" i="17" a="1"/>
  <c r="I36" i="17" s="1"/>
  <c r="K38" i="17" a="1"/>
  <c r="K38" i="17" s="1"/>
  <c r="I40" i="17" a="1"/>
  <c r="I40" i="17" s="1"/>
  <c r="K44" i="17" a="1"/>
  <c r="K44" i="17" s="1"/>
  <c r="J51" i="17" a="1"/>
  <c r="J51" i="17" s="1"/>
  <c r="I52" i="17" a="1"/>
  <c r="I52" i="17" s="1"/>
  <c r="K59" i="17" a="1"/>
  <c r="K59" i="17" s="1"/>
  <c r="I63" i="17" a="1"/>
  <c r="I63" i="17" s="1"/>
  <c r="I65" i="17" a="1"/>
  <c r="I65" i="17" s="1"/>
  <c r="J70" i="17" a="1"/>
  <c r="J70" i="17" s="1"/>
  <c r="I70" i="17" a="1"/>
  <c r="I70" i="17" s="1"/>
  <c r="K70" i="17" a="1"/>
  <c r="K70" i="17" s="1"/>
  <c r="I73" i="17" a="1"/>
  <c r="I73" i="17" s="1"/>
  <c r="J78" i="17" a="1"/>
  <c r="J78" i="17" s="1"/>
  <c r="I78" i="17" a="1"/>
  <c r="I78" i="17" s="1"/>
  <c r="K78" i="17" a="1"/>
  <c r="K78" i="17" s="1"/>
  <c r="I81" i="17" a="1"/>
  <c r="I81" i="17" s="1"/>
  <c r="J84" i="17" a="1"/>
  <c r="J84" i="17" s="1"/>
  <c r="K89" i="17" a="1"/>
  <c r="K89" i="17" s="1"/>
  <c r="I92" i="17" a="1"/>
  <c r="I92" i="17" s="1"/>
  <c r="I94" i="17" a="1"/>
  <c r="I94" i="17" s="1"/>
  <c r="K102" i="17" a="1"/>
  <c r="K102" i="17" s="1"/>
  <c r="K113" i="17" a="1"/>
  <c r="K113" i="17" s="1"/>
  <c r="J117" i="17" a="1"/>
  <c r="J117" i="17" s="1"/>
  <c r="K136" i="17" a="1"/>
  <c r="K136" i="17" s="1"/>
  <c r="K142" i="17" a="1"/>
  <c r="K142" i="17" s="1"/>
  <c r="J148" i="17" a="1"/>
  <c r="J148" i="17" s="1"/>
  <c r="J260" i="17" a="1"/>
  <c r="J260" i="17" s="1"/>
  <c r="J292" i="17" a="1"/>
  <c r="J292" i="17" s="1"/>
  <c r="K9" i="17" a="1"/>
  <c r="K9" i="17" s="1"/>
  <c r="J13" i="17" a="1"/>
  <c r="J13" i="17" s="1"/>
  <c r="I17" i="17" a="1"/>
  <c r="I17" i="17" s="1"/>
  <c r="J18" i="17" a="1"/>
  <c r="J18" i="17" s="1"/>
  <c r="K25" i="17" a="1"/>
  <c r="K25" i="17" s="1"/>
  <c r="J29" i="17" a="1"/>
  <c r="J29" i="17" s="1"/>
  <c r="I33" i="17" a="1"/>
  <c r="I33" i="17" s="1"/>
  <c r="J34" i="17" a="1"/>
  <c r="J34" i="17" s="1"/>
  <c r="K41" i="17" a="1"/>
  <c r="K41" i="17" s="1"/>
  <c r="I50" i="17" a="1"/>
  <c r="I50" i="17" s="1"/>
  <c r="J54" i="17" a="1"/>
  <c r="J54" i="17" s="1"/>
  <c r="I54" i="17" a="1"/>
  <c r="I54" i="17" s="1"/>
  <c r="K56" i="17" a="1"/>
  <c r="K56" i="17" s="1"/>
  <c r="J56" i="17" a="1"/>
  <c r="J56" i="17" s="1"/>
  <c r="J58" i="17" a="1"/>
  <c r="J58" i="17" s="1"/>
  <c r="I59" i="17" a="1"/>
  <c r="I59" i="17" s="1"/>
  <c r="I68" i="17" a="1"/>
  <c r="I68" i="17" s="1"/>
  <c r="I71" i="17" a="1"/>
  <c r="I71" i="17" s="1"/>
  <c r="I76" i="17" a="1"/>
  <c r="I76" i="17" s="1"/>
  <c r="I79" i="17" a="1"/>
  <c r="I79" i="17" s="1"/>
  <c r="I85" i="17" a="1"/>
  <c r="I85" i="17" s="1"/>
  <c r="K94" i="17" a="1"/>
  <c r="K94" i="17" s="1"/>
  <c r="K99" i="17" a="1"/>
  <c r="K99" i="17" s="1"/>
  <c r="J99" i="17" a="1"/>
  <c r="J99" i="17" s="1"/>
  <c r="I110" i="17" a="1"/>
  <c r="I110" i="17" s="1"/>
  <c r="I113" i="17" a="1"/>
  <c r="I113" i="17" s="1"/>
  <c r="I127" i="17" a="1"/>
  <c r="I127" i="17" s="1"/>
  <c r="J127" i="17" a="1"/>
  <c r="J127" i="17" s="1"/>
  <c r="K127" i="17" a="1"/>
  <c r="K127" i="17" s="1"/>
  <c r="J132" i="17" a="1"/>
  <c r="J132" i="17" s="1"/>
  <c r="I11" i="17" a="1"/>
  <c r="I11" i="17" s="1"/>
  <c r="I18" i="17" a="1"/>
  <c r="I18" i="17" s="1"/>
  <c r="K26" i="17" a="1"/>
  <c r="K26" i="17" s="1"/>
  <c r="I3" i="17" a="1"/>
  <c r="I3" i="17" s="1"/>
  <c r="J4" i="17" a="1"/>
  <c r="J4" i="17" s="1"/>
  <c r="K5" i="17" a="1"/>
  <c r="K5" i="17" s="1"/>
  <c r="J6" i="17" a="1"/>
  <c r="J6" i="17" s="1"/>
  <c r="I14" i="17" a="1"/>
  <c r="I14" i="17" s="1"/>
  <c r="J22" i="17" a="1"/>
  <c r="J22" i="17" s="1"/>
  <c r="I30" i="17" a="1"/>
  <c r="I30" i="17" s="1"/>
  <c r="J38" i="17" a="1"/>
  <c r="J38" i="17" s="1"/>
  <c r="I44" i="17" a="1"/>
  <c r="I44" i="17" s="1"/>
  <c r="I57" i="17" a="1"/>
  <c r="I57" i="17" s="1"/>
  <c r="J60" i="17" a="1"/>
  <c r="J60" i="17" s="1"/>
  <c r="J65" i="17" a="1"/>
  <c r="J65" i="17" s="1"/>
  <c r="J73" i="17" a="1"/>
  <c r="J73" i="17" s="1"/>
  <c r="J81" i="17" a="1"/>
  <c r="J81" i="17" s="1"/>
  <c r="J83" i="17" a="1"/>
  <c r="J83" i="17" s="1"/>
  <c r="J85" i="17" a="1"/>
  <c r="J85" i="17" s="1"/>
  <c r="K97" i="17" a="1"/>
  <c r="K97" i="17" s="1"/>
  <c r="K110" i="17" a="1"/>
  <c r="K110" i="17" s="1"/>
  <c r="I118" i="17" a="1"/>
  <c r="I118" i="17" s="1"/>
  <c r="I143" i="17" a="1"/>
  <c r="I143" i="17" s="1"/>
  <c r="J143" i="17" a="1"/>
  <c r="J143" i="17" s="1"/>
  <c r="K143" i="17" a="1"/>
  <c r="K143" i="17" s="1"/>
  <c r="I7" i="17" a="1"/>
  <c r="I7" i="17" s="1"/>
  <c r="I10" i="17" a="1"/>
  <c r="I10" i="17" s="1"/>
  <c r="J11" i="17" a="1"/>
  <c r="J11" i="17" s="1"/>
  <c r="K15" i="17" a="1"/>
  <c r="K15" i="17" s="1"/>
  <c r="J17" i="17" a="1"/>
  <c r="J17" i="17" s="1"/>
  <c r="K18" i="17" a="1"/>
  <c r="K18" i="17" s="1"/>
  <c r="I19" i="17" a="1"/>
  <c r="I19" i="17" s="1"/>
  <c r="K21" i="17" a="1"/>
  <c r="K21" i="17" s="1"/>
  <c r="I23" i="17" a="1"/>
  <c r="I23" i="17" s="1"/>
  <c r="I26" i="17" a="1"/>
  <c r="I26" i="17" s="1"/>
  <c r="J27" i="17" a="1"/>
  <c r="J27" i="17" s="1"/>
  <c r="K31" i="17" a="1"/>
  <c r="K31" i="17" s="1"/>
  <c r="J33" i="17" a="1"/>
  <c r="J33" i="17" s="1"/>
  <c r="K34" i="17" a="1"/>
  <c r="K34" i="17" s="1"/>
  <c r="I35" i="17" a="1"/>
  <c r="I35" i="17" s="1"/>
  <c r="K37" i="17" a="1"/>
  <c r="K37" i="17" s="1"/>
  <c r="I39" i="17" a="1"/>
  <c r="I39" i="17" s="1"/>
  <c r="I42" i="17" a="1"/>
  <c r="I42" i="17" s="1"/>
  <c r="I45" i="17" a="1"/>
  <c r="I45" i="17" s="1"/>
  <c r="J46" i="17" a="1"/>
  <c r="J46" i="17" s="1"/>
  <c r="I46" i="17" a="1"/>
  <c r="I46" i="17" s="1"/>
  <c r="K48" i="17" a="1"/>
  <c r="K48" i="17" s="1"/>
  <c r="J48" i="17" a="1"/>
  <c r="J48" i="17" s="1"/>
  <c r="J50" i="17" a="1"/>
  <c r="J50" i="17" s="1"/>
  <c r="I51" i="17" a="1"/>
  <c r="I51" i="17" s="1"/>
  <c r="K53" i="17" a="1"/>
  <c r="K53" i="17" s="1"/>
  <c r="J55" i="17" a="1"/>
  <c r="J55" i="17" s="1"/>
  <c r="J61" i="17" a="1"/>
  <c r="J61" i="17" s="1"/>
  <c r="K63" i="17" a="1"/>
  <c r="K63" i="17" s="1"/>
  <c r="K65" i="17" a="1"/>
  <c r="K65" i="17" s="1"/>
  <c r="K69" i="17" a="1"/>
  <c r="K69" i="17" s="1"/>
  <c r="K71" i="17" a="1"/>
  <c r="K71" i="17" s="1"/>
  <c r="K73" i="17" a="1"/>
  <c r="K73" i="17" s="1"/>
  <c r="K77" i="17" a="1"/>
  <c r="K77" i="17" s="1"/>
  <c r="K79" i="17" a="1"/>
  <c r="K79" i="17" s="1"/>
  <c r="K81" i="17" a="1"/>
  <c r="K81" i="17" s="1"/>
  <c r="K87" i="17" a="1"/>
  <c r="K87" i="17" s="1"/>
  <c r="K90" i="17" a="1"/>
  <c r="K90" i="17" s="1"/>
  <c r="K100" i="17" a="1"/>
  <c r="K100" i="17" s="1"/>
  <c r="I100" i="17" a="1"/>
  <c r="I100" i="17" s="1"/>
  <c r="J100" i="17" a="1"/>
  <c r="J100" i="17" s="1"/>
  <c r="I107" i="17" a="1"/>
  <c r="I107" i="17" s="1"/>
  <c r="K123" i="17" a="1"/>
  <c r="K123" i="17" s="1"/>
  <c r="I123" i="17" a="1"/>
  <c r="I123" i="17" s="1"/>
  <c r="J123" i="17" a="1"/>
  <c r="J123" i="17" s="1"/>
  <c r="K129" i="17" a="1"/>
  <c r="K129" i="17" s="1"/>
  <c r="I134" i="17" a="1"/>
  <c r="I134" i="17" s="1"/>
  <c r="K151" i="17" a="1"/>
  <c r="K151" i="17" s="1"/>
  <c r="K159" i="17" a="1"/>
  <c r="K159" i="17" s="1"/>
  <c r="K167" i="17" a="1"/>
  <c r="K167" i="17" s="1"/>
  <c r="K175" i="17" a="1"/>
  <c r="K175" i="17" s="1"/>
  <c r="K183" i="17" a="1"/>
  <c r="K183" i="17" s="1"/>
  <c r="K191" i="17" a="1"/>
  <c r="K191" i="17" s="1"/>
  <c r="K199" i="17" a="1"/>
  <c r="K199" i="17" s="1"/>
  <c r="K223" i="17" a="1"/>
  <c r="K223" i="17" s="1"/>
  <c r="K8" i="17" a="1"/>
  <c r="K8" i="17" s="1"/>
  <c r="I12" i="17" a="1"/>
  <c r="I12" i="17" s="1"/>
  <c r="K14" i="17" a="1"/>
  <c r="K14" i="17" s="1"/>
  <c r="I16" i="17" a="1"/>
  <c r="I16" i="17" s="1"/>
  <c r="J20" i="17" a="1"/>
  <c r="J20" i="17" s="1"/>
  <c r="K24" i="17" a="1"/>
  <c r="K24" i="17" s="1"/>
  <c r="I28" i="17" a="1"/>
  <c r="I28" i="17" s="1"/>
  <c r="K30" i="17" a="1"/>
  <c r="K30" i="17" s="1"/>
  <c r="I32" i="17" a="1"/>
  <c r="I32" i="17" s="1"/>
  <c r="J36" i="17" a="1"/>
  <c r="J36" i="17" s="1"/>
  <c r="K40" i="17" a="1"/>
  <c r="K40" i="17" s="1"/>
  <c r="K43" i="17" a="1"/>
  <c r="K43" i="17" s="1"/>
  <c r="I47" i="17" a="1"/>
  <c r="I47" i="17" s="1"/>
  <c r="I49" i="17" a="1"/>
  <c r="I49" i="17" s="1"/>
  <c r="J52" i="17" a="1"/>
  <c r="J52" i="17" s="1"/>
  <c r="J57" i="17" a="1"/>
  <c r="J57" i="17" s="1"/>
  <c r="K60" i="17" a="1"/>
  <c r="K60" i="17" s="1"/>
  <c r="I64" i="17" a="1"/>
  <c r="I64" i="17" s="1"/>
  <c r="K67" i="17" a="1"/>
  <c r="K67" i="17" s="1"/>
  <c r="I72" i="17" a="1"/>
  <c r="I72" i="17" s="1"/>
  <c r="K75" i="17" a="1"/>
  <c r="K75" i="17" s="1"/>
  <c r="I80" i="17" a="1"/>
  <c r="I80" i="17" s="1"/>
  <c r="I86" i="17" a="1"/>
  <c r="I86" i="17" s="1"/>
  <c r="I87" i="17" a="1"/>
  <c r="I87" i="17" s="1"/>
  <c r="J93" i="17" a="1"/>
  <c r="J93" i="17" s="1"/>
  <c r="J95" i="17" a="1"/>
  <c r="J95" i="17" s="1"/>
  <c r="I97" i="17" a="1"/>
  <c r="I97" i="17" s="1"/>
  <c r="J101" i="17" a="1"/>
  <c r="J101" i="17" s="1"/>
  <c r="I103" i="17" a="1"/>
  <c r="I103" i="17" s="1"/>
  <c r="K103" i="17" a="1"/>
  <c r="K103" i="17" s="1"/>
  <c r="K107" i="17" a="1"/>
  <c r="K107" i="17" s="1"/>
  <c r="J107" i="17" a="1"/>
  <c r="J107" i="17" s="1"/>
  <c r="J119" i="17" a="1"/>
  <c r="J119" i="17" s="1"/>
  <c r="I129" i="17" a="1"/>
  <c r="I129" i="17" s="1"/>
  <c r="K139" i="17" a="1"/>
  <c r="K139" i="17" s="1"/>
  <c r="I139" i="17" a="1"/>
  <c r="I139" i="17" s="1"/>
  <c r="J139" i="17" a="1"/>
  <c r="J139" i="17" s="1"/>
  <c r="K145" i="17" a="1"/>
  <c r="K145" i="17" s="1"/>
  <c r="K152" i="17" a="1"/>
  <c r="K152" i="17" s="1"/>
  <c r="K264" i="17" a="1"/>
  <c r="K264" i="17" s="1"/>
  <c r="K280" i="17" a="1"/>
  <c r="K280" i="17" s="1"/>
  <c r="I6" i="17" a="1"/>
  <c r="I6" i="17" s="1"/>
  <c r="J7" i="17" a="1"/>
  <c r="J7" i="17" s="1"/>
  <c r="J10" i="17" a="1"/>
  <c r="J10" i="17" s="1"/>
  <c r="K11" i="17" a="1"/>
  <c r="K11" i="17" s="1"/>
  <c r="I13" i="17" a="1"/>
  <c r="I13" i="17" s="1"/>
  <c r="K17" i="17" a="1"/>
  <c r="K17" i="17" s="1"/>
  <c r="J21" i="17" a="1"/>
  <c r="J21" i="17" s="1"/>
  <c r="J23" i="17" a="1"/>
  <c r="J23" i="17" s="1"/>
  <c r="I25" i="17" a="1"/>
  <c r="I25" i="17" s="1"/>
  <c r="J26" i="17" a="1"/>
  <c r="J26" i="17" s="1"/>
  <c r="K27" i="17" a="1"/>
  <c r="K27" i="17" s="1"/>
  <c r="I29" i="17" a="1"/>
  <c r="I29" i="17" s="1"/>
  <c r="K33" i="17" a="1"/>
  <c r="K33" i="17" s="1"/>
  <c r="J37" i="17" a="1"/>
  <c r="J37" i="17" s="1"/>
  <c r="J39" i="17" a="1"/>
  <c r="J39" i="17" s="1"/>
  <c r="I41" i="17" a="1"/>
  <c r="I41" i="17" s="1"/>
  <c r="J42" i="17" a="1"/>
  <c r="J42" i="17" s="1"/>
  <c r="I43" i="17" a="1"/>
  <c r="I43" i="17" s="1"/>
  <c r="K45" i="17" a="1"/>
  <c r="K45" i="17" s="1"/>
  <c r="J47" i="17" a="1"/>
  <c r="J47" i="17" s="1"/>
  <c r="J53" i="17" a="1"/>
  <c r="J53" i="17" s="1"/>
  <c r="K55" i="17" a="1"/>
  <c r="K55" i="17" s="1"/>
  <c r="K57" i="17" a="1"/>
  <c r="K57" i="17" s="1"/>
  <c r="K62" i="17" a="1"/>
  <c r="K62" i="17" s="1"/>
  <c r="I67" i="17" a="1"/>
  <c r="I67" i="17" s="1"/>
  <c r="J69" i="17" a="1"/>
  <c r="J69" i="17" s="1"/>
  <c r="I75" i="17" a="1"/>
  <c r="I75" i="17" s="1"/>
  <c r="J77" i="17" a="1"/>
  <c r="J77" i="17" s="1"/>
  <c r="I95" i="17" a="1"/>
  <c r="I95" i="17" s="1"/>
  <c r="K95" i="17" a="1"/>
  <c r="K95" i="17" s="1"/>
  <c r="I111" i="17" a="1"/>
  <c r="I111" i="17" s="1"/>
  <c r="K111" i="17" a="1"/>
  <c r="K111" i="17" s="1"/>
  <c r="K115" i="17" a="1"/>
  <c r="K115" i="17" s="1"/>
  <c r="J115" i="17" a="1"/>
  <c r="J115" i="17" s="1"/>
  <c r="K119" i="17" a="1"/>
  <c r="K119" i="17" s="1"/>
  <c r="J125" i="17" a="1"/>
  <c r="J125" i="17" s="1"/>
  <c r="J135" i="17" a="1"/>
  <c r="J135" i="17" s="1"/>
  <c r="I145" i="17" a="1"/>
  <c r="I145" i="17" s="1"/>
  <c r="I161" i="17" a="1"/>
  <c r="I161" i="17" s="1"/>
  <c r="I177" i="17" a="1"/>
  <c r="I177" i="17" s="1"/>
  <c r="I193" i="17" a="1"/>
  <c r="I193" i="17" s="1"/>
  <c r="J89" i="17" a="1"/>
  <c r="J89" i="17" s="1"/>
  <c r="J105" i="17" a="1"/>
  <c r="J105" i="17" s="1"/>
  <c r="J110" i="17" a="1"/>
  <c r="J110" i="17" s="1"/>
  <c r="K117" i="17" a="1"/>
  <c r="K117" i="17" s="1"/>
  <c r="J121" i="17" a="1"/>
  <c r="J121" i="17" s="1"/>
  <c r="I125" i="17" a="1"/>
  <c r="I125" i="17" s="1"/>
  <c r="J126" i="17" a="1"/>
  <c r="J126" i="17" s="1"/>
  <c r="K133" i="17" a="1"/>
  <c r="K133" i="17" s="1"/>
  <c r="J137" i="17" a="1"/>
  <c r="J137" i="17" s="1"/>
  <c r="I141" i="17" a="1"/>
  <c r="I141" i="17" s="1"/>
  <c r="J142" i="17" a="1"/>
  <c r="J142" i="17" s="1"/>
  <c r="K149" i="17" a="1"/>
  <c r="K149" i="17" s="1"/>
  <c r="J153" i="17" a="1"/>
  <c r="J153" i="17" s="1"/>
  <c r="I157" i="17" a="1"/>
  <c r="I157" i="17" s="1"/>
  <c r="J158" i="17" a="1"/>
  <c r="J158" i="17" s="1"/>
  <c r="K165" i="17" a="1"/>
  <c r="K165" i="17" s="1"/>
  <c r="J169" i="17" a="1"/>
  <c r="J169" i="17" s="1"/>
  <c r="I173" i="17" a="1"/>
  <c r="I173" i="17" s="1"/>
  <c r="J174" i="17" a="1"/>
  <c r="J174" i="17" s="1"/>
  <c r="K181" i="17" a="1"/>
  <c r="K181" i="17" s="1"/>
  <c r="J185" i="17" a="1"/>
  <c r="J185" i="17" s="1"/>
  <c r="I189" i="17" a="1"/>
  <c r="I189" i="17" s="1"/>
  <c r="J190" i="17" a="1"/>
  <c r="J190" i="17" s="1"/>
  <c r="K197" i="17" a="1"/>
  <c r="K197" i="17" s="1"/>
  <c r="J201" i="17" a="1"/>
  <c r="J201" i="17" s="1"/>
  <c r="I205" i="17" a="1"/>
  <c r="I205" i="17" s="1"/>
  <c r="K209" i="17" a="1"/>
  <c r="K209" i="17" s="1"/>
  <c r="K212" i="17" a="1"/>
  <c r="K212" i="17" s="1"/>
  <c r="I215" i="17" a="1"/>
  <c r="I215" i="17" s="1"/>
  <c r="K215" i="17" a="1"/>
  <c r="K215" i="17" s="1"/>
  <c r="K224" i="17" a="1"/>
  <c r="K224" i="17" s="1"/>
  <c r="I230" i="17" a="1"/>
  <c r="I230" i="17" s="1"/>
  <c r="J233" i="17" a="1"/>
  <c r="J233" i="17" s="1"/>
  <c r="I233" i="17" a="1"/>
  <c r="I233" i="17" s="1"/>
  <c r="K235" i="17" a="1"/>
  <c r="K235" i="17" s="1"/>
  <c r="K246" i="17" a="1"/>
  <c r="K246" i="17" s="1"/>
  <c r="I248" i="17" a="1"/>
  <c r="I248" i="17" s="1"/>
  <c r="J248" i="17" a="1"/>
  <c r="J248" i="17" s="1"/>
  <c r="J251" i="17" a="1"/>
  <c r="J251" i="17" s="1"/>
  <c r="K255" i="17" a="1"/>
  <c r="K255" i="17" s="1"/>
  <c r="J274" i="17" a="1"/>
  <c r="J274" i="17" s="1"/>
  <c r="K274" i="17" a="1"/>
  <c r="K274" i="17" s="1"/>
  <c r="I274" i="17" a="1"/>
  <c r="I274" i="17" s="1"/>
  <c r="J281" i="17" a="1"/>
  <c r="J281" i="17" s="1"/>
  <c r="K281" i="17" a="1"/>
  <c r="K281" i="17" s="1"/>
  <c r="I281" i="17" a="1"/>
  <c r="I281" i="17" s="1"/>
  <c r="J314" i="17" a="1"/>
  <c r="J314" i="17" s="1"/>
  <c r="I322" i="17" a="1"/>
  <c r="I322" i="17" s="1"/>
  <c r="I330" i="17" a="1"/>
  <c r="I330" i="17" s="1"/>
  <c r="I354" i="17" a="1"/>
  <c r="I354" i="17" s="1"/>
  <c r="I362" i="17" a="1"/>
  <c r="I362" i="17" s="1"/>
  <c r="J98" i="17" a="1"/>
  <c r="J98" i="17" s="1"/>
  <c r="J114" i="17" a="1"/>
  <c r="J114" i="17" s="1"/>
  <c r="J130" i="17" a="1"/>
  <c r="J130" i="17" s="1"/>
  <c r="I138" i="17" a="1"/>
  <c r="I138" i="17" s="1"/>
  <c r="J146" i="17" a="1"/>
  <c r="J146" i="17" s="1"/>
  <c r="I154" i="17" a="1"/>
  <c r="I154" i="17" s="1"/>
  <c r="J162" i="17" a="1"/>
  <c r="J162" i="17" s="1"/>
  <c r="J164" i="17" a="1"/>
  <c r="J164" i="17" s="1"/>
  <c r="K168" i="17" a="1"/>
  <c r="K168" i="17" s="1"/>
  <c r="I170" i="17" a="1"/>
  <c r="I170" i="17" s="1"/>
  <c r="J178" i="17" a="1"/>
  <c r="J178" i="17" s="1"/>
  <c r="J180" i="17" a="1"/>
  <c r="J180" i="17" s="1"/>
  <c r="K184" i="17" a="1"/>
  <c r="K184" i="17" s="1"/>
  <c r="I186" i="17" a="1"/>
  <c r="I186" i="17" s="1"/>
  <c r="J194" i="17" a="1"/>
  <c r="J194" i="17" s="1"/>
  <c r="J196" i="17" a="1"/>
  <c r="J196" i="17" s="1"/>
  <c r="K200" i="17" a="1"/>
  <c r="K200" i="17" s="1"/>
  <c r="I202" i="17" a="1"/>
  <c r="I202" i="17" s="1"/>
  <c r="K206" i="17" a="1"/>
  <c r="K206" i="17" s="1"/>
  <c r="I207" i="17" a="1"/>
  <c r="I207" i="17" s="1"/>
  <c r="K214" i="17" a="1"/>
  <c r="K214" i="17" s="1"/>
  <c r="J216" i="17" a="1"/>
  <c r="J216" i="17" s="1"/>
  <c r="J217" i="17" a="1"/>
  <c r="J217" i="17" s="1"/>
  <c r="I217" i="17" a="1"/>
  <c r="I217" i="17" s="1"/>
  <c r="J221" i="17" a="1"/>
  <c r="J221" i="17" s="1"/>
  <c r="J228" i="17" a="1"/>
  <c r="J228" i="17" s="1"/>
  <c r="I231" i="17" a="1"/>
  <c r="I231" i="17" s="1"/>
  <c r="K231" i="17" a="1"/>
  <c r="K231" i="17" s="1"/>
  <c r="I234" i="17" a="1"/>
  <c r="I234" i="17" s="1"/>
  <c r="I236" i="17" a="1"/>
  <c r="I236" i="17" s="1"/>
  <c r="J239" i="17" a="1"/>
  <c r="J239" i="17" s="1"/>
  <c r="I241" i="17" a="1"/>
  <c r="I241" i="17" s="1"/>
  <c r="J242" i="17" a="1"/>
  <c r="J242" i="17" s="1"/>
  <c r="K242" i="17" a="1"/>
  <c r="K242" i="17" s="1"/>
  <c r="K244" i="17" a="1"/>
  <c r="K244" i="17" s="1"/>
  <c r="I244" i="17" a="1"/>
  <c r="I244" i="17" s="1"/>
  <c r="K260" i="17" a="1"/>
  <c r="K260" i="17" s="1"/>
  <c r="I260" i="17" a="1"/>
  <c r="I260" i="17" s="1"/>
  <c r="K263" i="17" a="1"/>
  <c r="K263" i="17" s="1"/>
  <c r="J267" i="17" a="1"/>
  <c r="J267" i="17" s="1"/>
  <c r="J272" i="17" a="1"/>
  <c r="J272" i="17" s="1"/>
  <c r="I282" i="17" a="1"/>
  <c r="I282" i="17" s="1"/>
  <c r="I285" i="17" a="1"/>
  <c r="I285" i="17" s="1"/>
  <c r="K287" i="17" a="1"/>
  <c r="K287" i="17" s="1"/>
  <c r="I315" i="17" a="1"/>
  <c r="I315" i="17" s="1"/>
  <c r="I339" i="17" a="1"/>
  <c r="I339" i="17" s="1"/>
  <c r="I347" i="17" a="1"/>
  <c r="I347" i="17" s="1"/>
  <c r="I371" i="17" a="1"/>
  <c r="I371" i="17" s="1"/>
  <c r="K155" i="17" a="1"/>
  <c r="K155" i="17" s="1"/>
  <c r="I159" i="17" a="1"/>
  <c r="I159" i="17" s="1"/>
  <c r="K171" i="17" a="1"/>
  <c r="K171" i="17" s="1"/>
  <c r="J173" i="17" a="1"/>
  <c r="J173" i="17" s="1"/>
  <c r="K174" i="17" a="1"/>
  <c r="K174" i="17" s="1"/>
  <c r="I175" i="17" a="1"/>
  <c r="I175" i="17" s="1"/>
  <c r="K177" i="17" a="1"/>
  <c r="K177" i="17" s="1"/>
  <c r="I179" i="17" a="1"/>
  <c r="I179" i="17" s="1"/>
  <c r="I182" i="17" a="1"/>
  <c r="I182" i="17" s="1"/>
  <c r="J183" i="17" a="1"/>
  <c r="J183" i="17" s="1"/>
  <c r="K187" i="17" a="1"/>
  <c r="K187" i="17" s="1"/>
  <c r="J189" i="17" a="1"/>
  <c r="J189" i="17" s="1"/>
  <c r="K190" i="17" a="1"/>
  <c r="K190" i="17" s="1"/>
  <c r="I191" i="17" a="1"/>
  <c r="I191" i="17" s="1"/>
  <c r="K193" i="17" a="1"/>
  <c r="K193" i="17" s="1"/>
  <c r="I195" i="17" a="1"/>
  <c r="I195" i="17" s="1"/>
  <c r="I198" i="17" a="1"/>
  <c r="I198" i="17" s="1"/>
  <c r="J199" i="17" a="1"/>
  <c r="J199" i="17" s="1"/>
  <c r="K203" i="17" a="1"/>
  <c r="K203" i="17" s="1"/>
  <c r="J205" i="17" a="1"/>
  <c r="J205" i="17" s="1"/>
  <c r="J208" i="17" a="1"/>
  <c r="J208" i="17" s="1"/>
  <c r="J213" i="17" a="1"/>
  <c r="J213" i="17" s="1"/>
  <c r="I218" i="17" a="1"/>
  <c r="I218" i="17" s="1"/>
  <c r="K219" i="17" a="1"/>
  <c r="K219" i="17" s="1"/>
  <c r="J236" i="17" a="1"/>
  <c r="J236" i="17" s="1"/>
  <c r="I238" i="17" a="1"/>
  <c r="I238" i="17" s="1"/>
  <c r="K239" i="17" a="1"/>
  <c r="K239" i="17" s="1"/>
  <c r="I243" i="17" a="1"/>
  <c r="I243" i="17" s="1"/>
  <c r="K249" i="17" a="1"/>
  <c r="K249" i="17" s="1"/>
  <c r="I254" i="17" a="1"/>
  <c r="I254" i="17" s="1"/>
  <c r="J261" i="17" a="1"/>
  <c r="J261" i="17" s="1"/>
  <c r="J270" i="17" a="1"/>
  <c r="J270" i="17" s="1"/>
  <c r="J275" i="17" a="1"/>
  <c r="J275" i="17" s="1"/>
  <c r="K282" i="17" a="1"/>
  <c r="K282" i="17" s="1"/>
  <c r="I310" i="17" a="1"/>
  <c r="I310" i="17" s="1"/>
  <c r="J316" i="17" a="1"/>
  <c r="J316" i="17" s="1"/>
  <c r="J324" i="17" a="1"/>
  <c r="J324" i="17" s="1"/>
  <c r="J332" i="17" a="1"/>
  <c r="J332" i="17" s="1"/>
  <c r="J340" i="17" a="1"/>
  <c r="J340" i="17" s="1"/>
  <c r="J348" i="17" a="1"/>
  <c r="J348" i="17" s="1"/>
  <c r="J356" i="17" a="1"/>
  <c r="J356" i="17" s="1"/>
  <c r="J364" i="17" a="1"/>
  <c r="J364" i="17" s="1"/>
  <c r="J372" i="17" a="1"/>
  <c r="J372" i="17" s="1"/>
  <c r="J380" i="17" a="1"/>
  <c r="J380" i="17" s="1"/>
  <c r="K116" i="17" a="1"/>
  <c r="K116" i="17" s="1"/>
  <c r="I120" i="17" a="1"/>
  <c r="I120" i="17" s="1"/>
  <c r="K132" i="17" a="1"/>
  <c r="K132" i="17" s="1"/>
  <c r="I136" i="17" a="1"/>
  <c r="I136" i="17" s="1"/>
  <c r="I140" i="17" a="1"/>
  <c r="I140" i="17" s="1"/>
  <c r="J144" i="17" a="1"/>
  <c r="J144" i="17" s="1"/>
  <c r="K148" i="17" a="1"/>
  <c r="K148" i="17" s="1"/>
  <c r="I152" i="17" a="1"/>
  <c r="I152" i="17" s="1"/>
  <c r="K154" i="17" a="1"/>
  <c r="K154" i="17" s="1"/>
  <c r="I156" i="17" a="1"/>
  <c r="I156" i="17" s="1"/>
  <c r="J160" i="17" a="1"/>
  <c r="J160" i="17" s="1"/>
  <c r="K164" i="17" a="1"/>
  <c r="K164" i="17" s="1"/>
  <c r="I168" i="17" a="1"/>
  <c r="I168" i="17" s="1"/>
  <c r="K170" i="17" a="1"/>
  <c r="K170" i="17" s="1"/>
  <c r="I172" i="17" a="1"/>
  <c r="I172" i="17" s="1"/>
  <c r="J176" i="17" a="1"/>
  <c r="J176" i="17" s="1"/>
  <c r="K180" i="17" a="1"/>
  <c r="K180" i="17" s="1"/>
  <c r="I184" i="17" a="1"/>
  <c r="I184" i="17" s="1"/>
  <c r="K186" i="17" a="1"/>
  <c r="K186" i="17" s="1"/>
  <c r="I188" i="17" a="1"/>
  <c r="I188" i="17" s="1"/>
  <c r="J192" i="17" a="1"/>
  <c r="J192" i="17" s="1"/>
  <c r="K196" i="17" a="1"/>
  <c r="K196" i="17" s="1"/>
  <c r="I200" i="17" a="1"/>
  <c r="I200" i="17" s="1"/>
  <c r="K202" i="17" a="1"/>
  <c r="K202" i="17" s="1"/>
  <c r="I204" i="17" a="1"/>
  <c r="I204" i="17" s="1"/>
  <c r="K208" i="17" a="1"/>
  <c r="K208" i="17" s="1"/>
  <c r="I210" i="17" a="1"/>
  <c r="I210" i="17" s="1"/>
  <c r="K211" i="17" a="1"/>
  <c r="K211" i="17" s="1"/>
  <c r="J211" i="17" a="1"/>
  <c r="J211" i="17" s="1"/>
  <c r="K216" i="17" a="1"/>
  <c r="K216" i="17" s="1"/>
  <c r="I220" i="17" a="1"/>
  <c r="I220" i="17" s="1"/>
  <c r="J223" i="17" a="1"/>
  <c r="J223" i="17" s="1"/>
  <c r="I225" i="17" a="1"/>
  <c r="I225" i="17" s="1"/>
  <c r="J226" i="17" a="1"/>
  <c r="J226" i="17" s="1"/>
  <c r="K226" i="17" a="1"/>
  <c r="K226" i="17" s="1"/>
  <c r="K228" i="17" a="1"/>
  <c r="K228" i="17" s="1"/>
  <c r="I228" i="17" a="1"/>
  <c r="I228" i="17" s="1"/>
  <c r="K230" i="17" a="1"/>
  <c r="K230" i="17" s="1"/>
  <c r="K232" i="17" a="1"/>
  <c r="K232" i="17" s="1"/>
  <c r="J238" i="17" a="1"/>
  <c r="J238" i="17" s="1"/>
  <c r="K241" i="17" a="1"/>
  <c r="K241" i="17" s="1"/>
  <c r="J245" i="17" a="1"/>
  <c r="J245" i="17" s="1"/>
  <c r="J249" i="17" a="1"/>
  <c r="J249" i="17" s="1"/>
  <c r="I249" i="17" a="1"/>
  <c r="I249" i="17" s="1"/>
  <c r="I252" i="17" a="1"/>
  <c r="I252" i="17" s="1"/>
  <c r="J254" i="17" a="1"/>
  <c r="J254" i="17" s="1"/>
  <c r="J256" i="17" a="1"/>
  <c r="J256" i="17" s="1"/>
  <c r="K261" i="17" a="1"/>
  <c r="K261" i="17" s="1"/>
  <c r="I273" i="17" a="1"/>
  <c r="I273" i="17" s="1"/>
  <c r="J290" i="17" a="1"/>
  <c r="J290" i="17" s="1"/>
  <c r="K290" i="17" a="1"/>
  <c r="K290" i="17" s="1"/>
  <c r="I290" i="17" a="1"/>
  <c r="I290" i="17" s="1"/>
  <c r="K295" i="17" a="1"/>
  <c r="K295" i="17" s="1"/>
  <c r="J97" i="17" a="1"/>
  <c r="J97" i="17" s="1"/>
  <c r="J113" i="17" a="1"/>
  <c r="J113" i="17" s="1"/>
  <c r="J129" i="17" a="1"/>
  <c r="J129" i="17" s="1"/>
  <c r="I133" i="17" a="1"/>
  <c r="I133" i="17" s="1"/>
  <c r="J134" i="17" a="1"/>
  <c r="J134" i="17" s="1"/>
  <c r="I137" i="17" a="1"/>
  <c r="I137" i="17" s="1"/>
  <c r="K141" i="17" a="1"/>
  <c r="K141" i="17" s="1"/>
  <c r="J145" i="17" a="1"/>
  <c r="J145" i="17" s="1"/>
  <c r="I149" i="17" a="1"/>
  <c r="I149" i="17" s="1"/>
  <c r="J150" i="17" a="1"/>
  <c r="J150" i="17" s="1"/>
  <c r="I153" i="17" a="1"/>
  <c r="I153" i="17" s="1"/>
  <c r="K157" i="17" a="1"/>
  <c r="K157" i="17" s="1"/>
  <c r="J161" i="17" a="1"/>
  <c r="J161" i="17" s="1"/>
  <c r="I165" i="17" a="1"/>
  <c r="I165" i="17" s="1"/>
  <c r="J166" i="17" a="1"/>
  <c r="J166" i="17" s="1"/>
  <c r="I169" i="17" a="1"/>
  <c r="I169" i="17" s="1"/>
  <c r="K173" i="17" a="1"/>
  <c r="K173" i="17" s="1"/>
  <c r="J177" i="17" a="1"/>
  <c r="J177" i="17" s="1"/>
  <c r="I181" i="17" a="1"/>
  <c r="I181" i="17" s="1"/>
  <c r="J182" i="17" a="1"/>
  <c r="J182" i="17" s="1"/>
  <c r="I185" i="17" a="1"/>
  <c r="I185" i="17" s="1"/>
  <c r="K189" i="17" a="1"/>
  <c r="K189" i="17" s="1"/>
  <c r="J193" i="17" a="1"/>
  <c r="J193" i="17" s="1"/>
  <c r="I197" i="17" a="1"/>
  <c r="I197" i="17" s="1"/>
  <c r="J198" i="17" a="1"/>
  <c r="J198" i="17" s="1"/>
  <c r="I201" i="17" a="1"/>
  <c r="I201" i="17" s="1"/>
  <c r="I212" i="17" a="1"/>
  <c r="I212" i="17" s="1"/>
  <c r="K213" i="17" a="1"/>
  <c r="K213" i="17" s="1"/>
  <c r="K218" i="17" a="1"/>
  <c r="K218" i="17" s="1"/>
  <c r="J220" i="17" a="1"/>
  <c r="J220" i="17" s="1"/>
  <c r="I222" i="17" a="1"/>
  <c r="I222" i="17" s="1"/>
  <c r="I227" i="17" a="1"/>
  <c r="I227" i="17" s="1"/>
  <c r="J234" i="17" a="1"/>
  <c r="J234" i="17" s="1"/>
  <c r="I239" i="17" a="1"/>
  <c r="I239" i="17" s="1"/>
  <c r="K245" i="17" a="1"/>
  <c r="K245" i="17" s="1"/>
  <c r="I250" i="17" a="1"/>
  <c r="I250" i="17" s="1"/>
  <c r="J258" i="17" a="1"/>
  <c r="J258" i="17" s="1"/>
  <c r="K258" i="17" a="1"/>
  <c r="K258" i="17" s="1"/>
  <c r="I258" i="17" a="1"/>
  <c r="I258" i="17" s="1"/>
  <c r="I264" i="17" a="1"/>
  <c r="I264" i="17" s="1"/>
  <c r="J264" i="17" a="1"/>
  <c r="J264" i="17" s="1"/>
  <c r="I268" i="17" a="1"/>
  <c r="I268" i="17" s="1"/>
  <c r="J276" i="17" a="1"/>
  <c r="J276" i="17" s="1"/>
  <c r="K279" i="17" a="1"/>
  <c r="K279" i="17" s="1"/>
  <c r="J283" i="17" a="1"/>
  <c r="J283" i="17" s="1"/>
  <c r="J288" i="17" a="1"/>
  <c r="J288" i="17" s="1"/>
  <c r="K296" i="17" a="1"/>
  <c r="K296" i="17" s="1"/>
  <c r="J72" i="17" a="1"/>
  <c r="J72" i="17" s="1"/>
  <c r="J80" i="17" a="1"/>
  <c r="J80" i="17" s="1"/>
  <c r="K83" i="17" a="1"/>
  <c r="K83" i="17" s="1"/>
  <c r="J90" i="17" a="1"/>
  <c r="J90" i="17" s="1"/>
  <c r="J92" i="17" a="1"/>
  <c r="J92" i="17" s="1"/>
  <c r="K96" i="17" a="1"/>
  <c r="K96" i="17" s="1"/>
  <c r="I98" i="17" a="1"/>
  <c r="I98" i="17" s="1"/>
  <c r="J106" i="17" a="1"/>
  <c r="J106" i="17" s="1"/>
  <c r="J108" i="17" a="1"/>
  <c r="J108" i="17" s="1"/>
  <c r="K112" i="17" a="1"/>
  <c r="K112" i="17" s="1"/>
  <c r="I114" i="17" a="1"/>
  <c r="I114" i="17" s="1"/>
  <c r="J122" i="17" a="1"/>
  <c r="J122" i="17" s="1"/>
  <c r="J124" i="17" a="1"/>
  <c r="J124" i="17" s="1"/>
  <c r="K128" i="17" a="1"/>
  <c r="K128" i="17" s="1"/>
  <c r="I130" i="17" a="1"/>
  <c r="I130" i="17" s="1"/>
  <c r="J138" i="17" a="1"/>
  <c r="J138" i="17" s="1"/>
  <c r="J140" i="17" a="1"/>
  <c r="J140" i="17" s="1"/>
  <c r="K144" i="17" a="1"/>
  <c r="K144" i="17" s="1"/>
  <c r="I146" i="17" a="1"/>
  <c r="I146" i="17" s="1"/>
  <c r="J154" i="17" a="1"/>
  <c r="J154" i="17" s="1"/>
  <c r="J156" i="17" a="1"/>
  <c r="J156" i="17" s="1"/>
  <c r="K160" i="17" a="1"/>
  <c r="K160" i="17" s="1"/>
  <c r="I162" i="17" a="1"/>
  <c r="I162" i="17" s="1"/>
  <c r="J170" i="17" a="1"/>
  <c r="J170" i="17" s="1"/>
  <c r="J172" i="17" a="1"/>
  <c r="J172" i="17" s="1"/>
  <c r="K176" i="17" a="1"/>
  <c r="K176" i="17" s="1"/>
  <c r="I178" i="17" a="1"/>
  <c r="I178" i="17" s="1"/>
  <c r="J186" i="17" a="1"/>
  <c r="J186" i="17" s="1"/>
  <c r="J188" i="17" a="1"/>
  <c r="J188" i="17" s="1"/>
  <c r="K192" i="17" a="1"/>
  <c r="K192" i="17" s="1"/>
  <c r="I194" i="17" a="1"/>
  <c r="I194" i="17" s="1"/>
  <c r="J202" i="17" a="1"/>
  <c r="J202" i="17" s="1"/>
  <c r="J204" i="17" a="1"/>
  <c r="J204" i="17" s="1"/>
  <c r="I206" i="17" a="1"/>
  <c r="I206" i="17" s="1"/>
  <c r="J207" i="17" a="1"/>
  <c r="J207" i="17" s="1"/>
  <c r="I208" i="17" a="1"/>
  <c r="I208" i="17" s="1"/>
  <c r="K210" i="17" a="1"/>
  <c r="K210" i="17" s="1"/>
  <c r="J215" i="17" a="1"/>
  <c r="J215" i="17" s="1"/>
  <c r="I216" i="17" a="1"/>
  <c r="I216" i="17" s="1"/>
  <c r="J218" i="17" a="1"/>
  <c r="J218" i="17" s="1"/>
  <c r="J222" i="17" a="1"/>
  <c r="J222" i="17" s="1"/>
  <c r="K225" i="17" a="1"/>
  <c r="K225" i="17" s="1"/>
  <c r="J229" i="17" a="1"/>
  <c r="J229" i="17" s="1"/>
  <c r="I232" i="17" a="1"/>
  <c r="I232" i="17" s="1"/>
  <c r="J232" i="17" a="1"/>
  <c r="J232" i="17" s="1"/>
  <c r="I235" i="17" a="1"/>
  <c r="I235" i="17" s="1"/>
  <c r="I237" i="17" a="1"/>
  <c r="I237" i="17" s="1"/>
  <c r="K238" i="17" a="1"/>
  <c r="K238" i="17" s="1"/>
  <c r="J240" i="17" a="1"/>
  <c r="J240" i="17" s="1"/>
  <c r="K243" i="17" a="1"/>
  <c r="K243" i="17" s="1"/>
  <c r="J243" i="17" a="1"/>
  <c r="J243" i="17" s="1"/>
  <c r="I247" i="17" a="1"/>
  <c r="I247" i="17" s="1"/>
  <c r="K247" i="17" a="1"/>
  <c r="K247" i="17" s="1"/>
  <c r="J247" i="17" a="1"/>
  <c r="J247" i="17" s="1"/>
  <c r="K250" i="17" a="1"/>
  <c r="K250" i="17" s="1"/>
  <c r="J265" i="17" a="1"/>
  <c r="J265" i="17" s="1"/>
  <c r="K265" i="17" a="1"/>
  <c r="K265" i="17" s="1"/>
  <c r="I265" i="17" a="1"/>
  <c r="I265" i="17" s="1"/>
  <c r="K276" i="17" a="1"/>
  <c r="K276" i="17" s="1"/>
  <c r="I276" i="17" a="1"/>
  <c r="I276" i="17" s="1"/>
  <c r="J286" i="17" a="1"/>
  <c r="J286" i="17" s="1"/>
  <c r="J291" i="17" a="1"/>
  <c r="J291" i="17" s="1"/>
  <c r="J306" i="17" a="1"/>
  <c r="J306" i="17" s="1"/>
  <c r="K306" i="17" a="1"/>
  <c r="K306" i="17" s="1"/>
  <c r="I306" i="17" a="1"/>
  <c r="I306" i="17" s="1"/>
  <c r="I119" i="17" a="1"/>
  <c r="I119" i="17" s="1"/>
  <c r="K131" i="17" a="1"/>
  <c r="K131" i="17" s="1"/>
  <c r="I135" i="17" a="1"/>
  <c r="I135" i="17" s="1"/>
  <c r="K147" i="17" a="1"/>
  <c r="K147" i="17" s="1"/>
  <c r="J149" i="17" a="1"/>
  <c r="J149" i="17" s="1"/>
  <c r="K150" i="17" a="1"/>
  <c r="K150" i="17" s="1"/>
  <c r="I151" i="17" a="1"/>
  <c r="I151" i="17" s="1"/>
  <c r="K153" i="17" a="1"/>
  <c r="K153" i="17" s="1"/>
  <c r="I155" i="17" a="1"/>
  <c r="I155" i="17" s="1"/>
  <c r="I158" i="17" a="1"/>
  <c r="I158" i="17" s="1"/>
  <c r="J159" i="17" a="1"/>
  <c r="J159" i="17" s="1"/>
  <c r="K163" i="17" a="1"/>
  <c r="K163" i="17" s="1"/>
  <c r="J165" i="17" a="1"/>
  <c r="J165" i="17" s="1"/>
  <c r="K166" i="17" a="1"/>
  <c r="K166" i="17" s="1"/>
  <c r="I167" i="17" a="1"/>
  <c r="I167" i="17" s="1"/>
  <c r="K169" i="17" a="1"/>
  <c r="K169" i="17" s="1"/>
  <c r="I171" i="17" a="1"/>
  <c r="I171" i="17" s="1"/>
  <c r="I174" i="17" a="1"/>
  <c r="I174" i="17" s="1"/>
  <c r="J175" i="17" a="1"/>
  <c r="J175" i="17" s="1"/>
  <c r="K179" i="17" a="1"/>
  <c r="K179" i="17" s="1"/>
  <c r="J181" i="17" a="1"/>
  <c r="J181" i="17" s="1"/>
  <c r="K182" i="17" a="1"/>
  <c r="K182" i="17" s="1"/>
  <c r="I183" i="17" a="1"/>
  <c r="I183" i="17" s="1"/>
  <c r="K185" i="17" a="1"/>
  <c r="K185" i="17" s="1"/>
  <c r="I187" i="17" a="1"/>
  <c r="I187" i="17" s="1"/>
  <c r="I190" i="17" a="1"/>
  <c r="I190" i="17" s="1"/>
  <c r="J191" i="17" a="1"/>
  <c r="J191" i="17" s="1"/>
  <c r="K195" i="17" a="1"/>
  <c r="K195" i="17" s="1"/>
  <c r="J197" i="17" a="1"/>
  <c r="J197" i="17" s="1"/>
  <c r="K198" i="17" a="1"/>
  <c r="K198" i="17" s="1"/>
  <c r="I199" i="17" a="1"/>
  <c r="I199" i="17" s="1"/>
  <c r="K201" i="17" a="1"/>
  <c r="K201" i="17" s="1"/>
  <c r="I203" i="17" a="1"/>
  <c r="I203" i="17" s="1"/>
  <c r="I209" i="17" a="1"/>
  <c r="I209" i="17" s="1"/>
  <c r="J212" i="17" a="1"/>
  <c r="J212" i="17" s="1"/>
  <c r="I214" i="17" a="1"/>
  <c r="I214" i="17" s="1"/>
  <c r="I219" i="17" a="1"/>
  <c r="I219" i="17" s="1"/>
  <c r="K220" i="17" a="1"/>
  <c r="K220" i="17" s="1"/>
  <c r="I223" i="17" a="1"/>
  <c r="I223" i="17" s="1"/>
  <c r="K229" i="17" a="1"/>
  <c r="K229" i="17" s="1"/>
  <c r="J231" i="17" a="1"/>
  <c r="J231" i="17" s="1"/>
  <c r="J235" i="17" a="1"/>
  <c r="J235" i="17" s="1"/>
  <c r="K240" i="17" a="1"/>
  <c r="K240" i="17" s="1"/>
  <c r="I242" i="17" a="1"/>
  <c r="I242" i="17" s="1"/>
  <c r="J250" i="17" a="1"/>
  <c r="J250" i="17" s="1"/>
  <c r="I253" i="17" a="1"/>
  <c r="I253" i="17" s="1"/>
  <c r="I257" i="17" a="1"/>
  <c r="I257" i="17" s="1"/>
  <c r="K259" i="17" a="1"/>
  <c r="K259" i="17" s="1"/>
  <c r="J259" i="17" a="1"/>
  <c r="J259" i="17" s="1"/>
  <c r="I259" i="17" a="1"/>
  <c r="I259" i="17" s="1"/>
  <c r="I266" i="17" a="1"/>
  <c r="I266" i="17" s="1"/>
  <c r="I269" i="17" a="1"/>
  <c r="I269" i="17" s="1"/>
  <c r="K271" i="17" a="1"/>
  <c r="K271" i="17" s="1"/>
  <c r="K277" i="17" a="1"/>
  <c r="K277" i="17" s="1"/>
  <c r="I289" i="17" a="1"/>
  <c r="I289" i="17" s="1"/>
  <c r="J307" i="17" a="1"/>
  <c r="J307" i="17" s="1"/>
  <c r="I312" i="17" a="1"/>
  <c r="I312" i="17" s="1"/>
  <c r="K312" i="17" a="1"/>
  <c r="K312" i="17" s="1"/>
  <c r="J312" i="17" a="1"/>
  <c r="J312" i="17" s="1"/>
  <c r="I1275" i="17" a="1"/>
  <c r="I1275" i="17" s="1"/>
  <c r="K1274" i="17" a="1"/>
  <c r="K1274" i="17" s="1"/>
  <c r="J1281" i="17" a="1"/>
  <c r="J1281" i="17" s="1"/>
  <c r="K1276" i="17" a="1"/>
  <c r="K1276" i="17" s="1"/>
  <c r="I1281" i="17" a="1"/>
  <c r="I1281" i="17" s="1"/>
  <c r="K1278" i="17" a="1"/>
  <c r="K1278" i="17" s="1"/>
  <c r="K1275" i="17" a="1"/>
  <c r="K1275" i="17" s="1"/>
  <c r="I1274" i="17" a="1"/>
  <c r="I1274" i="17" s="1"/>
  <c r="K1266" i="17" a="1"/>
  <c r="K1266" i="17" s="1"/>
  <c r="I1262" i="17" a="1"/>
  <c r="I1262" i="17" s="1"/>
  <c r="J1259" i="17" a="1"/>
  <c r="J1259" i="17" s="1"/>
  <c r="I1258" i="17" a="1"/>
  <c r="I1258" i="17" s="1"/>
  <c r="K1250" i="17" a="1"/>
  <c r="K1250" i="17" s="1"/>
  <c r="I1246" i="17" a="1"/>
  <c r="I1246" i="17" s="1"/>
  <c r="J1243" i="17" a="1"/>
  <c r="J1243" i="17" s="1"/>
  <c r="I1242" i="17" a="1"/>
  <c r="I1242" i="17" s="1"/>
  <c r="K1247" i="17" a="1"/>
  <c r="K1247" i="17" s="1"/>
  <c r="K1231" i="17" a="1"/>
  <c r="K1231" i="17" s="1"/>
  <c r="K1215" i="17" a="1"/>
  <c r="K1215" i="17" s="1"/>
  <c r="J1275" i="17" a="1"/>
  <c r="J1275" i="17" s="1"/>
  <c r="K1267" i="17" a="1"/>
  <c r="K1267" i="17" s="1"/>
  <c r="J1266" i="17" a="1"/>
  <c r="J1266" i="17" s="1"/>
  <c r="I1259" i="17" a="1"/>
  <c r="I1259" i="17" s="1"/>
  <c r="K1251" i="17" a="1"/>
  <c r="K1251" i="17" s="1"/>
  <c r="J1250" i="17" a="1"/>
  <c r="J1250" i="17" s="1"/>
  <c r="I1243" i="17" a="1"/>
  <c r="I1243" i="17" s="1"/>
  <c r="J1273" i="17" a="1"/>
  <c r="J1273" i="17" s="1"/>
  <c r="I1263" i="17" a="1"/>
  <c r="I1263" i="17" s="1"/>
  <c r="K1261" i="17" a="1"/>
  <c r="K1261" i="17" s="1"/>
  <c r="J1257" i="17" a="1"/>
  <c r="J1257" i="17" s="1"/>
  <c r="I1247" i="17" a="1"/>
  <c r="I1247" i="17" s="1"/>
  <c r="K1245" i="17" a="1"/>
  <c r="K1245" i="17" s="1"/>
  <c r="J1241" i="17" a="1"/>
  <c r="J1241" i="17" s="1"/>
  <c r="J1267" i="17" a="1"/>
  <c r="J1267" i="17" s="1"/>
  <c r="I1266" i="17" a="1"/>
  <c r="I1266" i="17" s="1"/>
  <c r="K1258" i="17" a="1"/>
  <c r="K1258" i="17" s="1"/>
  <c r="J1251" i="17" a="1"/>
  <c r="J1251" i="17" s="1"/>
  <c r="I1250" i="17" a="1"/>
  <c r="I1250" i="17" s="1"/>
  <c r="K1242" i="17" a="1"/>
  <c r="K1242" i="17" s="1"/>
  <c r="J1235" i="17" a="1"/>
  <c r="J1235" i="17" s="1"/>
  <c r="I1234" i="17" a="1"/>
  <c r="I1234" i="17" s="1"/>
  <c r="I1273" i="17" a="1"/>
  <c r="I1273" i="17" s="1"/>
  <c r="J1261" i="17" a="1"/>
  <c r="J1261" i="17" s="1"/>
  <c r="I1257" i="17" a="1"/>
  <c r="I1257" i="17" s="1"/>
  <c r="J1245" i="17" a="1"/>
  <c r="J1245" i="17" s="1"/>
  <c r="I1241" i="17" a="1"/>
  <c r="I1241" i="17" s="1"/>
  <c r="I1235" i="17" a="1"/>
  <c r="I1235" i="17" s="1"/>
  <c r="J1229" i="17" a="1"/>
  <c r="J1229" i="17" s="1"/>
  <c r="J1227" i="17" a="1"/>
  <c r="J1227" i="17" s="1"/>
  <c r="K1219" i="17" a="1"/>
  <c r="K1219" i="17" s="1"/>
  <c r="I1203" i="17" a="1"/>
  <c r="I1203" i="17" s="1"/>
  <c r="I1195" i="17" a="1"/>
  <c r="I1195" i="17" s="1"/>
  <c r="K1170" i="17" a="1"/>
  <c r="K1170" i="17" s="1"/>
  <c r="J1165" i="17" a="1"/>
  <c r="J1165" i="17" s="1"/>
  <c r="K1157" i="17" a="1"/>
  <c r="K1157" i="17" s="1"/>
  <c r="K1259" i="17" a="1"/>
  <c r="K1259" i="17" s="1"/>
  <c r="I1227" i="17" a="1"/>
  <c r="I1227" i="17" s="1"/>
  <c r="J1225" i="17" a="1"/>
  <c r="J1225" i="17" s="1"/>
  <c r="I1218" i="17" a="1"/>
  <c r="I1218" i="17" s="1"/>
  <c r="I1211" i="17" a="1"/>
  <c r="I1211" i="17" s="1"/>
  <c r="K1186" i="17" a="1"/>
  <c r="K1186" i="17" s="1"/>
  <c r="K1183" i="17" a="1"/>
  <c r="K1183" i="17" s="1"/>
  <c r="K1178" i="17" a="1"/>
  <c r="K1178" i="17" s="1"/>
  <c r="J1274" i="17" a="1"/>
  <c r="J1274" i="17" s="1"/>
  <c r="I1264" i="17" a="1"/>
  <c r="I1264" i="17" s="1"/>
  <c r="K1243" i="17" a="1"/>
  <c r="K1243" i="17" s="1"/>
  <c r="K1234" i="17" a="1"/>
  <c r="K1234" i="17" s="1"/>
  <c r="K1230" i="17" a="1"/>
  <c r="K1230" i="17" s="1"/>
  <c r="K1228" i="17" a="1"/>
  <c r="K1228" i="17" s="1"/>
  <c r="J1219" i="17" a="1"/>
  <c r="J1219" i="17" s="1"/>
  <c r="K1207" i="17" a="1"/>
  <c r="K1207" i="17" s="1"/>
  <c r="K1202" i="17" a="1"/>
  <c r="K1202" i="17" s="1"/>
  <c r="K1199" i="17" a="1"/>
  <c r="K1199" i="17" s="1"/>
  <c r="K1194" i="17" a="1"/>
  <c r="K1194" i="17" s="1"/>
  <c r="K1181" i="17" a="1"/>
  <c r="K1181" i="17" s="1"/>
  <c r="K1171" i="17" a="1"/>
  <c r="K1171" i="17" s="1"/>
  <c r="J1268" i="17" a="1"/>
  <c r="J1268" i="17" s="1"/>
  <c r="J1258" i="17" a="1"/>
  <c r="J1258" i="17" s="1"/>
  <c r="I1248" i="17" a="1"/>
  <c r="I1248" i="17" s="1"/>
  <c r="J1234" i="17" a="1"/>
  <c r="J1234" i="17" s="1"/>
  <c r="I1232" i="17" a="1"/>
  <c r="I1232" i="17" s="1"/>
  <c r="I1230" i="17" a="1"/>
  <c r="I1230" i="17" s="1"/>
  <c r="J1228" i="17" a="1"/>
  <c r="J1228" i="17" s="1"/>
  <c r="K1226" i="17" a="1"/>
  <c r="K1226" i="17" s="1"/>
  <c r="I1225" i="17" a="1"/>
  <c r="I1225" i="17" s="1"/>
  <c r="K1210" i="17" a="1"/>
  <c r="K1210" i="17" s="1"/>
  <c r="K1197" i="17" a="1"/>
  <c r="K1197" i="17" s="1"/>
  <c r="J1189" i="17" a="1"/>
  <c r="J1189" i="17" s="1"/>
  <c r="K1187" i="17" a="1"/>
  <c r="K1187" i="17" s="1"/>
  <c r="J1186" i="17" a="1"/>
  <c r="J1186" i="17" s="1"/>
  <c r="I1183" i="17" a="1"/>
  <c r="I1183" i="17" s="1"/>
  <c r="J1178" i="17" a="1"/>
  <c r="J1178" i="17" s="1"/>
  <c r="J1252" i="17" a="1"/>
  <c r="J1252" i="17" s="1"/>
  <c r="J1242" i="17" a="1"/>
  <c r="J1242" i="17" s="1"/>
  <c r="I1219" i="17" a="1"/>
  <c r="I1219" i="17" s="1"/>
  <c r="K1213" i="17" a="1"/>
  <c r="K1213" i="17" s="1"/>
  <c r="J1205" i="17" a="1"/>
  <c r="J1205" i="17" s="1"/>
  <c r="K1203" i="17" a="1"/>
  <c r="K1203" i="17" s="1"/>
  <c r="J1202" i="17" a="1"/>
  <c r="J1202" i="17" s="1"/>
  <c r="I1199" i="17" a="1"/>
  <c r="I1199" i="17" s="1"/>
  <c r="J1194" i="17" a="1"/>
  <c r="J1194" i="17" s="1"/>
  <c r="J1181" i="17" a="1"/>
  <c r="J1181" i="17" s="1"/>
  <c r="K1179" i="17" a="1"/>
  <c r="K1179" i="17" s="1"/>
  <c r="I1178" i="17" a="1"/>
  <c r="I1178" i="17" s="1"/>
  <c r="J1171" i="17" a="1"/>
  <c r="J1171" i="17" s="1"/>
  <c r="I1170" i="17" a="1"/>
  <c r="I1170" i="17" s="1"/>
  <c r="J1163" i="17" a="1"/>
  <c r="J1163" i="17" s="1"/>
  <c r="I1267" i="17" a="1"/>
  <c r="I1267" i="17" s="1"/>
  <c r="K1262" i="17" a="1"/>
  <c r="K1262" i="17" s="1"/>
  <c r="K1238" i="17" a="1"/>
  <c r="K1238" i="17" s="1"/>
  <c r="J1226" i="17" a="1"/>
  <c r="J1226" i="17" s="1"/>
  <c r="J1224" i="17" a="1"/>
  <c r="J1224" i="17" s="1"/>
  <c r="I1215" i="17" a="1"/>
  <c r="I1215" i="17" s="1"/>
  <c r="J1210" i="17" a="1"/>
  <c r="J1210" i="17" s="1"/>
  <c r="J1208" i="17" a="1"/>
  <c r="J1208" i="17" s="1"/>
  <c r="J1200" i="17" a="1"/>
  <c r="J1200" i="17" s="1"/>
  <c r="J1197" i="17" a="1"/>
  <c r="J1197" i="17" s="1"/>
  <c r="K1195" i="17" a="1"/>
  <c r="K1195" i="17" s="1"/>
  <c r="I1194" i="17" a="1"/>
  <c r="I1194" i="17" s="1"/>
  <c r="K1190" i="17" a="1"/>
  <c r="K1190" i="17" s="1"/>
  <c r="J1187" i="17" a="1"/>
  <c r="J1187" i="17" s="1"/>
  <c r="I1186" i="17" a="1"/>
  <c r="I1186" i="17" s="1"/>
  <c r="I1251" i="17" a="1"/>
  <c r="I1251" i="17" s="1"/>
  <c r="K1246" i="17" a="1"/>
  <c r="K1246" i="17" s="1"/>
  <c r="K1235" i="17" a="1"/>
  <c r="K1235" i="17" s="1"/>
  <c r="K1229" i="17" a="1"/>
  <c r="K1229" i="17" s="1"/>
  <c r="I1226" i="17" a="1"/>
  <c r="I1226" i="17" s="1"/>
  <c r="I1224" i="17" a="1"/>
  <c r="I1224" i="17" s="1"/>
  <c r="K1218" i="17" a="1"/>
  <c r="K1218" i="17" s="1"/>
  <c r="J1213" i="17" a="1"/>
  <c r="J1213" i="17" s="1"/>
  <c r="K1211" i="17" a="1"/>
  <c r="K1211" i="17" s="1"/>
  <c r="I1210" i="17" a="1"/>
  <c r="I1210" i="17" s="1"/>
  <c r="K1206" i="17" a="1"/>
  <c r="K1206" i="17" s="1"/>
  <c r="J1203" i="17" a="1"/>
  <c r="J1203" i="17" s="1"/>
  <c r="I1202" i="17" a="1"/>
  <c r="I1202" i="17" s="1"/>
  <c r="J1195" i="17" a="1"/>
  <c r="J1195" i="17" s="1"/>
  <c r="I1192" i="17" a="1"/>
  <c r="I1192" i="17" s="1"/>
  <c r="K1188" i="17" a="1"/>
  <c r="K1188" i="17" s="1"/>
  <c r="I1184" i="17" a="1"/>
  <c r="I1184" i="17" s="1"/>
  <c r="K1182" i="17" a="1"/>
  <c r="K1182" i="17" s="1"/>
  <c r="I1174" i="17" a="1"/>
  <c r="I1174" i="17" s="1"/>
  <c r="I1190" i="17" a="1"/>
  <c r="I1190" i="17" s="1"/>
  <c r="J1176" i="17" a="1"/>
  <c r="J1176" i="17" s="1"/>
  <c r="K1168" i="17" a="1"/>
  <c r="K1168" i="17" s="1"/>
  <c r="K1166" i="17" a="1"/>
  <c r="K1166" i="17" s="1"/>
  <c r="I1163" i="17" a="1"/>
  <c r="I1163" i="17" s="1"/>
  <c r="K1159" i="17" a="1"/>
  <c r="K1159" i="17" s="1"/>
  <c r="I1158" i="17" a="1"/>
  <c r="I1158" i="17" s="1"/>
  <c r="I1150" i="17" a="1"/>
  <c r="I1150" i="17" s="1"/>
  <c r="J1145" i="17" a="1"/>
  <c r="J1145" i="17" s="1"/>
  <c r="I1144" i="17" a="1"/>
  <c r="I1144" i="17" s="1"/>
  <c r="J1142" i="17" a="1"/>
  <c r="J1142" i="17" s="1"/>
  <c r="K1136" i="17" a="1"/>
  <c r="K1136" i="17" s="1"/>
  <c r="I1132" i="17" a="1"/>
  <c r="I1132" i="17" s="1"/>
  <c r="J1211" i="17" a="1"/>
  <c r="J1211" i="17" s="1"/>
  <c r="I1200" i="17" a="1"/>
  <c r="I1200" i="17" s="1"/>
  <c r="I1176" i="17" a="1"/>
  <c r="I1176" i="17" s="1"/>
  <c r="K1172" i="17" a="1"/>
  <c r="K1172" i="17" s="1"/>
  <c r="J1170" i="17" a="1"/>
  <c r="J1170" i="17" s="1"/>
  <c r="J1168" i="17" a="1"/>
  <c r="J1168" i="17" s="1"/>
  <c r="I1156" i="17" a="1"/>
  <c r="I1156" i="17" s="1"/>
  <c r="K1154" i="17" a="1"/>
  <c r="K1154" i="17" s="1"/>
  <c r="J1216" i="17" a="1"/>
  <c r="J1216" i="17" s="1"/>
  <c r="J1179" i="17" a="1"/>
  <c r="J1179" i="17" s="1"/>
  <c r="I1168" i="17" a="1"/>
  <c r="I1168" i="17" s="1"/>
  <c r="I1166" i="17" a="1"/>
  <c r="I1166" i="17" s="1"/>
  <c r="J1159" i="17" a="1"/>
  <c r="J1159" i="17" s="1"/>
  <c r="J1154" i="17" a="1"/>
  <c r="J1154" i="17" s="1"/>
  <c r="K1149" i="17" a="1"/>
  <c r="K1149" i="17" s="1"/>
  <c r="I1145" i="17" a="1"/>
  <c r="I1145" i="17" s="1"/>
  <c r="K1137" i="17" a="1"/>
  <c r="K1137" i="17" s="1"/>
  <c r="J1136" i="17" a="1"/>
  <c r="J1136" i="17" s="1"/>
  <c r="J1130" i="17" a="1"/>
  <c r="J1130" i="17" s="1"/>
  <c r="K1204" i="17" a="1"/>
  <c r="K1204" i="17" s="1"/>
  <c r="I1179" i="17" a="1"/>
  <c r="I1179" i="17" s="1"/>
  <c r="J1172" i="17" a="1"/>
  <c r="J1172" i="17" s="1"/>
  <c r="J1157" i="17" a="1"/>
  <c r="J1157" i="17" s="1"/>
  <c r="K1198" i="17" a="1"/>
  <c r="K1198" i="17" s="1"/>
  <c r="I1154" i="17" a="1"/>
  <c r="I1154" i="17" s="1"/>
  <c r="K1150" i="17" a="1"/>
  <c r="K1150" i="17" s="1"/>
  <c r="J1149" i="17" a="1"/>
  <c r="J1149" i="17" s="1"/>
  <c r="K1144" i="17" a="1"/>
  <c r="K1144" i="17" s="1"/>
  <c r="K1138" i="17" a="1"/>
  <c r="K1138" i="17" s="1"/>
  <c r="J1137" i="17" a="1"/>
  <c r="J1137" i="17" s="1"/>
  <c r="I1136" i="17" a="1"/>
  <c r="I1136" i="17" s="1"/>
  <c r="K1128" i="17" a="1"/>
  <c r="K1128" i="17" s="1"/>
  <c r="K1227" i="17" a="1"/>
  <c r="K1227" i="17" s="1"/>
  <c r="I1208" i="17" a="1"/>
  <c r="I1208" i="17" s="1"/>
  <c r="I1187" i="17" a="1"/>
  <c r="I1187" i="17" s="1"/>
  <c r="I1182" i="17" a="1"/>
  <c r="I1182" i="17" s="1"/>
  <c r="J1167" i="17" a="1"/>
  <c r="J1167" i="17" s="1"/>
  <c r="K1165" i="17" a="1"/>
  <c r="K1165" i="17" s="1"/>
  <c r="J1160" i="17" a="1"/>
  <c r="J1160" i="17" s="1"/>
  <c r="I1157" i="17" a="1"/>
  <c r="I1157" i="17" s="1"/>
  <c r="J1155" i="17" a="1"/>
  <c r="J1155" i="17" s="1"/>
  <c r="I1143" i="17" a="1"/>
  <c r="I1143" i="17" s="1"/>
  <c r="J1276" i="17" a="1"/>
  <c r="J1276" i="17" s="1"/>
  <c r="J1150" i="17" a="1"/>
  <c r="J1150" i="17" s="1"/>
  <c r="I1149" i="17" a="1"/>
  <c r="I1149" i="17" s="1"/>
  <c r="I1147" i="17" a="1"/>
  <c r="I1147" i="17" s="1"/>
  <c r="K1145" i="17" a="1"/>
  <c r="K1145" i="17" s="1"/>
  <c r="J1144" i="17" a="1"/>
  <c r="J1144" i="17" s="1"/>
  <c r="J1138" i="17" a="1"/>
  <c r="J1138" i="17" s="1"/>
  <c r="I1137" i="17" a="1"/>
  <c r="I1137" i="17" s="1"/>
  <c r="K1129" i="17" a="1"/>
  <c r="K1129" i="17" s="1"/>
  <c r="K1196" i="17" a="1"/>
  <c r="K1196" i="17" s="1"/>
  <c r="K1151" i="17" a="1"/>
  <c r="K1151" i="17" s="1"/>
  <c r="I1141" i="17" a="1"/>
  <c r="I1141" i="17" s="1"/>
  <c r="I1128" i="17" a="1"/>
  <c r="I1128" i="17" s="1"/>
  <c r="J1121" i="17" a="1"/>
  <c r="J1121" i="17" s="1"/>
  <c r="I1118" i="17" a="1"/>
  <c r="I1118" i="17" s="1"/>
  <c r="K1114" i="17" a="1"/>
  <c r="K1114" i="17" s="1"/>
  <c r="I1110" i="17" a="1"/>
  <c r="I1110" i="17" s="1"/>
  <c r="K1108" i="17" a="1"/>
  <c r="K1108" i="17" s="1"/>
  <c r="I1100" i="17" a="1"/>
  <c r="I1100" i="17" s="1"/>
  <c r="I1097" i="17" a="1"/>
  <c r="I1097" i="17" s="1"/>
  <c r="I1089" i="17" a="1"/>
  <c r="I1089" i="17" s="1"/>
  <c r="J1082" i="17" a="1"/>
  <c r="J1082" i="17" s="1"/>
  <c r="K1064" i="17" a="1"/>
  <c r="K1064" i="17" s="1"/>
  <c r="K1061" i="17" a="1"/>
  <c r="K1061" i="17" s="1"/>
  <c r="K1056" i="17" a="1"/>
  <c r="K1056" i="17" s="1"/>
  <c r="J1218" i="17" a="1"/>
  <c r="J1218" i="17" s="1"/>
  <c r="K1161" i="17" a="1"/>
  <c r="K1161" i="17" s="1"/>
  <c r="K1156" i="17" a="1"/>
  <c r="K1156" i="17" s="1"/>
  <c r="I1126" i="17" a="1"/>
  <c r="I1126" i="17" s="1"/>
  <c r="K1122" i="17" a="1"/>
  <c r="K1122" i="17" s="1"/>
  <c r="I1116" i="17" a="1"/>
  <c r="I1116" i="17" s="1"/>
  <c r="I1113" i="17" a="1"/>
  <c r="I1113" i="17" s="1"/>
  <c r="I1108" i="17" a="1"/>
  <c r="I1108" i="17" s="1"/>
  <c r="I1105" i="17" a="1"/>
  <c r="I1105" i="17" s="1"/>
  <c r="K1080" i="17" a="1"/>
  <c r="K1080" i="17" s="1"/>
  <c r="K1077" i="17" a="1"/>
  <c r="K1077" i="17" s="1"/>
  <c r="K1072" i="17" a="1"/>
  <c r="K1072" i="17" s="1"/>
  <c r="K1049" i="17" a="1"/>
  <c r="K1049" i="17" s="1"/>
  <c r="J1048" i="17" a="1"/>
  <c r="J1048" i="17" s="1"/>
  <c r="I1045" i="17" a="1"/>
  <c r="I1045" i="17" s="1"/>
  <c r="J1040" i="17" a="1"/>
  <c r="J1040" i="17" s="1"/>
  <c r="J1038" i="17" a="1"/>
  <c r="J1038" i="17" s="1"/>
  <c r="K1032" i="17" a="1"/>
  <c r="K1032" i="17" s="1"/>
  <c r="J1025" i="17" a="1"/>
  <c r="J1025" i="17" s="1"/>
  <c r="I1024" i="17" a="1"/>
  <c r="I1024" i="17" s="1"/>
  <c r="K1015" i="17" a="1"/>
  <c r="K1015" i="17" s="1"/>
  <c r="I1008" i="17" a="1"/>
  <c r="I1008" i="17" s="1"/>
  <c r="J1000" i="17" a="1"/>
  <c r="J1000" i="17" s="1"/>
  <c r="K992" i="17" a="1"/>
  <c r="K992" i="17" s="1"/>
  <c r="I1171" i="17" a="1"/>
  <c r="I1171" i="17" s="1"/>
  <c r="J1129" i="17" a="1"/>
  <c r="J1129" i="17" s="1"/>
  <c r="I1121" i="17" a="1"/>
  <c r="I1121" i="17" s="1"/>
  <c r="K1096" i="17" a="1"/>
  <c r="K1096" i="17" s="1"/>
  <c r="K1093" i="17" a="1"/>
  <c r="K1093" i="17" s="1"/>
  <c r="K1088" i="17" a="1"/>
  <c r="K1088" i="17" s="1"/>
  <c r="K1065" i="17" a="1"/>
  <c r="K1065" i="17" s="1"/>
  <c r="J1064" i="17" a="1"/>
  <c r="J1064" i="17" s="1"/>
  <c r="I1061" i="17" a="1"/>
  <c r="I1061" i="17" s="1"/>
  <c r="J1056" i="17" a="1"/>
  <c r="J1056" i="17" s="1"/>
  <c r="J1054" i="17" a="1"/>
  <c r="J1054" i="17" s="1"/>
  <c r="J1046" i="17" a="1"/>
  <c r="J1046" i="17" s="1"/>
  <c r="K1041" i="17" a="1"/>
  <c r="K1041" i="17" s="1"/>
  <c r="I1040" i="17" a="1"/>
  <c r="I1040" i="17" s="1"/>
  <c r="K1029" i="17" a="1"/>
  <c r="K1029" i="17" s="1"/>
  <c r="K1011" i="17" a="1"/>
  <c r="K1011" i="17" s="1"/>
  <c r="K1002" i="17" a="1"/>
  <c r="K1002" i="17" s="1"/>
  <c r="K997" i="17" a="1"/>
  <c r="K997" i="17" s="1"/>
  <c r="K993" i="17" a="1"/>
  <c r="K993" i="17" s="1"/>
  <c r="K987" i="17" a="1"/>
  <c r="K987" i="17" s="1"/>
  <c r="K979" i="17" a="1"/>
  <c r="K979" i="17" s="1"/>
  <c r="I1231" i="17" a="1"/>
  <c r="I1231" i="17" s="1"/>
  <c r="I1165" i="17" a="1"/>
  <c r="I1165" i="17" s="1"/>
  <c r="K1139" i="17" a="1"/>
  <c r="K1139" i="17" s="1"/>
  <c r="J1135" i="17" a="1"/>
  <c r="J1135" i="17" s="1"/>
  <c r="J1131" i="17" a="1"/>
  <c r="J1131" i="17" s="1"/>
  <c r="I1129" i="17" a="1"/>
  <c r="I1129" i="17" s="1"/>
  <c r="J1122" i="17" a="1"/>
  <c r="J1122" i="17" s="1"/>
  <c r="K1117" i="17" a="1"/>
  <c r="K1117" i="17" s="1"/>
  <c r="K1112" i="17" a="1"/>
  <c r="K1112" i="17" s="1"/>
  <c r="I1111" i="17" a="1"/>
  <c r="I1111" i="17" s="1"/>
  <c r="K1109" i="17" a="1"/>
  <c r="K1109" i="17" s="1"/>
  <c r="K1104" i="17" a="1"/>
  <c r="K1104" i="17" s="1"/>
  <c r="K1091" i="17" a="1"/>
  <c r="K1091" i="17" s="1"/>
  <c r="J1083" i="17" a="1"/>
  <c r="J1083" i="17" s="1"/>
  <c r="K1081" i="17" a="1"/>
  <c r="K1081" i="17" s="1"/>
  <c r="J1080" i="17" a="1"/>
  <c r="J1080" i="17" s="1"/>
  <c r="I1077" i="17" a="1"/>
  <c r="I1077" i="17" s="1"/>
  <c r="J1072" i="17" a="1"/>
  <c r="J1072" i="17" s="1"/>
  <c r="J1070" i="17" a="1"/>
  <c r="J1070" i="17" s="1"/>
  <c r="J1062" i="17" a="1"/>
  <c r="J1062" i="17" s="1"/>
  <c r="K1057" i="17" a="1"/>
  <c r="K1057" i="17" s="1"/>
  <c r="I1056" i="17" a="1"/>
  <c r="I1056" i="17" s="1"/>
  <c r="K1052" i="17" a="1"/>
  <c r="K1052" i="17" s="1"/>
  <c r="J1049" i="17" a="1"/>
  <c r="J1049" i="17" s="1"/>
  <c r="I1048" i="17" a="1"/>
  <c r="I1048" i="17" s="1"/>
  <c r="J1041" i="17" a="1"/>
  <c r="J1041" i="17" s="1"/>
  <c r="I1038" i="17" a="1"/>
  <c r="I1038" i="17" s="1"/>
  <c r="K1036" i="17" a="1"/>
  <c r="K1036" i="17" s="1"/>
  <c r="I1127" i="17" a="1"/>
  <c r="I1127" i="17" s="1"/>
  <c r="K1125" i="17" a="1"/>
  <c r="K1125" i="17" s="1"/>
  <c r="K1120" i="17" a="1"/>
  <c r="K1120" i="17" s="1"/>
  <c r="K1107" i="17" a="1"/>
  <c r="K1107" i="17" s="1"/>
  <c r="K1097" i="17" a="1"/>
  <c r="K1097" i="17" s="1"/>
  <c r="J1096" i="17" a="1"/>
  <c r="J1096" i="17" s="1"/>
  <c r="I1093" i="17" a="1"/>
  <c r="I1093" i="17" s="1"/>
  <c r="J1088" i="17" a="1"/>
  <c r="J1088" i="17" s="1"/>
  <c r="J1078" i="17" a="1"/>
  <c r="J1078" i="17" s="1"/>
  <c r="J1075" i="17" a="1"/>
  <c r="J1075" i="17" s="1"/>
  <c r="K1073" i="17" a="1"/>
  <c r="K1073" i="17" s="1"/>
  <c r="I1072" i="17" a="1"/>
  <c r="I1072" i="17" s="1"/>
  <c r="K1068" i="17" a="1"/>
  <c r="K1068" i="17" s="1"/>
  <c r="J1065" i="17" a="1"/>
  <c r="J1065" i="17" s="1"/>
  <c r="I1064" i="17" a="1"/>
  <c r="I1064" i="17" s="1"/>
  <c r="J1057" i="17" a="1"/>
  <c r="J1057" i="17" s="1"/>
  <c r="I1054" i="17" a="1"/>
  <c r="I1054" i="17" s="1"/>
  <c r="K1050" i="17" a="1"/>
  <c r="K1050" i="17" s="1"/>
  <c r="I1046" i="17" a="1"/>
  <c r="I1046" i="17" s="1"/>
  <c r="K1044" i="17" a="1"/>
  <c r="K1044" i="17" s="1"/>
  <c r="I1029" i="17" a="1"/>
  <c r="I1029" i="17" s="1"/>
  <c r="K1027" i="17" a="1"/>
  <c r="K1027" i="17" s="1"/>
  <c r="J1023" i="17" a="1"/>
  <c r="J1023" i="17" s="1"/>
  <c r="K1017" i="17" a="1"/>
  <c r="K1017" i="17" s="1"/>
  <c r="K1012" i="17" a="1"/>
  <c r="K1012" i="17" s="1"/>
  <c r="J1011" i="17" a="1"/>
  <c r="J1011" i="17" s="1"/>
  <c r="J1115" i="17" a="1"/>
  <c r="J1115" i="17" s="1"/>
  <c r="K1113" i="17" a="1"/>
  <c r="K1113" i="17" s="1"/>
  <c r="J1112" i="17" a="1"/>
  <c r="J1112" i="17" s="1"/>
  <c r="I1109" i="17" a="1"/>
  <c r="I1109" i="17" s="1"/>
  <c r="J1104" i="17" a="1"/>
  <c r="J1104" i="17" s="1"/>
  <c r="J1102" i="17" a="1"/>
  <c r="J1102" i="17" s="1"/>
  <c r="J1091" i="17" a="1"/>
  <c r="J1091" i="17" s="1"/>
  <c r="K1089" i="17" a="1"/>
  <c r="K1089" i="17" s="1"/>
  <c r="I1088" i="17" a="1"/>
  <c r="I1088" i="17" s="1"/>
  <c r="J1081" i="17" a="1"/>
  <c r="J1081" i="17" s="1"/>
  <c r="I1080" i="17" a="1"/>
  <c r="I1080" i="17" s="1"/>
  <c r="J1073" i="17" a="1"/>
  <c r="J1073" i="17" s="1"/>
  <c r="I1070" i="17" a="1"/>
  <c r="I1070" i="17" s="1"/>
  <c r="I1062" i="17" a="1"/>
  <c r="I1062" i="17" s="1"/>
  <c r="K1058" i="17" a="1"/>
  <c r="K1058" i="17" s="1"/>
  <c r="I1052" i="17" a="1"/>
  <c r="I1052" i="17" s="1"/>
  <c r="I1049" i="17" a="1"/>
  <c r="I1049" i="17" s="1"/>
  <c r="I1044" i="17" a="1"/>
  <c r="I1044" i="17" s="1"/>
  <c r="I1041" i="17" a="1"/>
  <c r="I1041" i="17" s="1"/>
  <c r="I1036" i="17" a="1"/>
  <c r="I1036" i="17" s="1"/>
  <c r="J1033" i="17" a="1"/>
  <c r="J1033" i="17" s="1"/>
  <c r="I1032" i="17" a="1"/>
  <c r="I1032" i="17" s="1"/>
  <c r="K1024" i="17" a="1"/>
  <c r="K1024" i="17" s="1"/>
  <c r="I1020" i="17" a="1"/>
  <c r="I1020" i="17" s="1"/>
  <c r="J1016" i="17" a="1"/>
  <c r="J1016" i="17" s="1"/>
  <c r="I1015" i="17" a="1"/>
  <c r="I1015" i="17" s="1"/>
  <c r="I1011" i="17" a="1"/>
  <c r="I1011" i="17" s="1"/>
  <c r="K1008" i="17" a="1"/>
  <c r="K1008" i="17" s="1"/>
  <c r="K1130" i="17" a="1"/>
  <c r="K1130" i="17" s="1"/>
  <c r="J1128" i="17" a="1"/>
  <c r="J1128" i="17" s="1"/>
  <c r="I1125" i="17" a="1"/>
  <c r="I1125" i="17" s="1"/>
  <c r="J1120" i="17" a="1"/>
  <c r="J1120" i="17" s="1"/>
  <c r="J1118" i="17" a="1"/>
  <c r="J1118" i="17" s="1"/>
  <c r="J1110" i="17" a="1"/>
  <c r="J1110" i="17" s="1"/>
  <c r="J1107" i="17" a="1"/>
  <c r="J1107" i="17" s="1"/>
  <c r="K1105" i="17" a="1"/>
  <c r="K1105" i="17" s="1"/>
  <c r="I1104" i="17" a="1"/>
  <c r="I1104" i="17" s="1"/>
  <c r="K1100" i="17" a="1"/>
  <c r="K1100" i="17" s="1"/>
  <c r="J1097" i="17" a="1"/>
  <c r="J1097" i="17" s="1"/>
  <c r="I1096" i="17" a="1"/>
  <c r="I1096" i="17" s="1"/>
  <c r="J1089" i="17" a="1"/>
  <c r="J1089" i="17" s="1"/>
  <c r="I1086" i="17" a="1"/>
  <c r="I1086" i="17" s="1"/>
  <c r="K1082" i="17" a="1"/>
  <c r="K1082" i="17" s="1"/>
  <c r="I1078" i="17" a="1"/>
  <c r="I1078" i="17" s="1"/>
  <c r="K1076" i="17" a="1"/>
  <c r="K1076" i="17" s="1"/>
  <c r="K1074" i="17" a="1"/>
  <c r="K1074" i="17" s="1"/>
  <c r="I1068" i="17" a="1"/>
  <c r="I1068" i="17" s="1"/>
  <c r="I1065" i="17" a="1"/>
  <c r="I1065" i="17" s="1"/>
  <c r="I1057" i="17" a="1"/>
  <c r="I1057" i="17" s="1"/>
  <c r="J1055" i="17" a="1"/>
  <c r="J1055" i="17" s="1"/>
  <c r="J1050" i="17" a="1"/>
  <c r="J1050" i="17" s="1"/>
  <c r="J1027" i="17" a="1"/>
  <c r="J1027" i="17" s="1"/>
  <c r="I1023" i="17" a="1"/>
  <c r="I1023" i="17" s="1"/>
  <c r="J1017" i="17" a="1"/>
  <c r="J1017" i="17" s="1"/>
  <c r="J1003" i="17" a="1"/>
  <c r="J1003" i="17" s="1"/>
  <c r="K1141" i="17" a="1"/>
  <c r="K1141" i="17" s="1"/>
  <c r="J1126" i="17" a="1"/>
  <c r="J1126" i="17" s="1"/>
  <c r="J1123" i="17" a="1"/>
  <c r="J1123" i="17" s="1"/>
  <c r="K1121" i="17" a="1"/>
  <c r="K1121" i="17" s="1"/>
  <c r="I1120" i="17" a="1"/>
  <c r="I1120" i="17" s="1"/>
  <c r="K1116" i="17" a="1"/>
  <c r="K1116" i="17" s="1"/>
  <c r="J1113" i="17" a="1"/>
  <c r="J1113" i="17" s="1"/>
  <c r="I1112" i="17" a="1"/>
  <c r="I1112" i="17" s="1"/>
  <c r="J1105" i="17" a="1"/>
  <c r="J1105" i="17" s="1"/>
  <c r="I1102" i="17" a="1"/>
  <c r="I1102" i="17" s="1"/>
  <c r="K1098" i="17" a="1"/>
  <c r="K1098" i="17" s="1"/>
  <c r="I1094" i="17" a="1"/>
  <c r="I1094" i="17" s="1"/>
  <c r="K1092" i="17" a="1"/>
  <c r="K1092" i="17" s="1"/>
  <c r="K1090" i="17" a="1"/>
  <c r="K1090" i="17" s="1"/>
  <c r="I1084" i="17" a="1"/>
  <c r="I1084" i="17" s="1"/>
  <c r="I1081" i="17" a="1"/>
  <c r="I1081" i="17" s="1"/>
  <c r="I1076" i="17" a="1"/>
  <c r="I1076" i="17" s="1"/>
  <c r="I1073" i="17" a="1"/>
  <c r="I1073" i="17" s="1"/>
  <c r="J1071" i="17" a="1"/>
  <c r="J1071" i="17" s="1"/>
  <c r="J1066" i="17" a="1"/>
  <c r="J1066" i="17" s="1"/>
  <c r="J1058" i="17" a="1"/>
  <c r="J1058" i="17" s="1"/>
  <c r="K1053" i="17" a="1"/>
  <c r="K1053" i="17" s="1"/>
  <c r="K1048" i="17" a="1"/>
  <c r="K1048" i="17" s="1"/>
  <c r="I1047" i="17" a="1"/>
  <c r="I1047" i="17" s="1"/>
  <c r="K1045" i="17" a="1"/>
  <c r="K1045" i="17" s="1"/>
  <c r="K1040" i="17" a="1"/>
  <c r="K1040" i="17" s="1"/>
  <c r="I1033" i="17" a="1"/>
  <c r="I1033" i="17" s="1"/>
  <c r="K1028" i="17" a="1"/>
  <c r="K1028" i="17" s="1"/>
  <c r="K1025" i="17" a="1"/>
  <c r="K1025" i="17" s="1"/>
  <c r="J1024" i="17" a="1"/>
  <c r="J1024" i="17" s="1"/>
  <c r="K1007" i="17" a="1"/>
  <c r="K1007" i="17" s="1"/>
  <c r="K1003" i="17" a="1"/>
  <c r="K1003" i="17" s="1"/>
  <c r="J988" i="17" a="1"/>
  <c r="J988" i="17" s="1"/>
  <c r="I980" i="17" a="1"/>
  <c r="I980" i="17" s="1"/>
  <c r="K1033" i="17" a="1"/>
  <c r="K1033" i="17" s="1"/>
  <c r="K1016" i="17" a="1"/>
  <c r="K1016" i="17" s="1"/>
  <c r="J1013" i="17" a="1"/>
  <c r="J1013" i="17" s="1"/>
  <c r="I997" i="17" a="1"/>
  <c r="I997" i="17" s="1"/>
  <c r="J993" i="17" a="1"/>
  <c r="J993" i="17" s="1"/>
  <c r="K989" i="17" a="1"/>
  <c r="K989" i="17" s="1"/>
  <c r="J981" i="17" a="1"/>
  <c r="J981" i="17" s="1"/>
  <c r="I972" i="17" a="1"/>
  <c r="I972" i="17" s="1"/>
  <c r="K964" i="17" a="1"/>
  <c r="K964" i="17" s="1"/>
  <c r="J963" i="17" a="1"/>
  <c r="J963" i="17" s="1"/>
  <c r="I956" i="17" a="1"/>
  <c r="I956" i="17" s="1"/>
  <c r="K948" i="17" a="1"/>
  <c r="K948" i="17" s="1"/>
  <c r="J947" i="17" a="1"/>
  <c r="J947" i="17" s="1"/>
  <c r="I940" i="17" a="1"/>
  <c r="I940" i="17" s="1"/>
  <c r="K932" i="17" a="1"/>
  <c r="K932" i="17" s="1"/>
  <c r="J931" i="17" a="1"/>
  <c r="J931" i="17" s="1"/>
  <c r="I924" i="17" a="1"/>
  <c r="I924" i="17" s="1"/>
  <c r="I1019" i="17" a="1"/>
  <c r="I1019" i="17" s="1"/>
  <c r="I1016" i="17" a="1"/>
  <c r="I1016" i="17" s="1"/>
  <c r="J1007" i="17" a="1"/>
  <c r="J1007" i="17" s="1"/>
  <c r="I1005" i="17" a="1"/>
  <c r="I1005" i="17" s="1"/>
  <c r="J1032" i="17" a="1"/>
  <c r="J1032" i="17" s="1"/>
  <c r="I1007" i="17" a="1"/>
  <c r="I1007" i="17" s="1"/>
  <c r="K994" i="17" a="1"/>
  <c r="K994" i="17" s="1"/>
  <c r="J1026" i="17" a="1"/>
  <c r="J1026" i="17" s="1"/>
  <c r="J1015" i="17" a="1"/>
  <c r="J1015" i="17" s="1"/>
  <c r="I1012" i="17" a="1"/>
  <c r="I1012" i="17" s="1"/>
  <c r="K1000" i="17" a="1"/>
  <c r="K1000" i="17" s="1"/>
  <c r="J998" i="17" a="1"/>
  <c r="J998" i="17" s="1"/>
  <c r="K980" i="17" a="1"/>
  <c r="K980" i="17" s="1"/>
  <c r="K923" i="17" a="1"/>
  <c r="K923" i="17" s="1"/>
  <c r="I907" i="17" a="1"/>
  <c r="I907" i="17" s="1"/>
  <c r="J899" i="17" a="1"/>
  <c r="J899" i="17" s="1"/>
  <c r="K891" i="17" a="1"/>
  <c r="K891" i="17" s="1"/>
  <c r="J1006" i="17" a="1"/>
  <c r="J1006" i="17" s="1"/>
  <c r="J1002" i="17" a="1"/>
  <c r="J1002" i="17" s="1"/>
  <c r="I1000" i="17" a="1"/>
  <c r="I1000" i="17" s="1"/>
  <c r="I998" i="17" a="1"/>
  <c r="I998" i="17" s="1"/>
  <c r="J994" i="17" a="1"/>
  <c r="J994" i="17" s="1"/>
  <c r="J992" i="17" a="1"/>
  <c r="J992" i="17" s="1"/>
  <c r="J987" i="17" a="1"/>
  <c r="J987" i="17" s="1"/>
  <c r="I979" i="17" a="1"/>
  <c r="I979" i="17" s="1"/>
  <c r="K972" i="17" a="1"/>
  <c r="K972" i="17" s="1"/>
  <c r="J971" i="17" a="1"/>
  <c r="J971" i="17" s="1"/>
  <c r="J965" i="17" a="1"/>
  <c r="J965" i="17" s="1"/>
  <c r="I964" i="17" a="1"/>
  <c r="I964" i="17" s="1"/>
  <c r="I961" i="17" a="1"/>
  <c r="I961" i="17" s="1"/>
  <c r="K1020" i="17" a="1"/>
  <c r="K1020" i="17" s="1"/>
  <c r="I993" i="17" a="1"/>
  <c r="I993" i="17" s="1"/>
  <c r="K963" i="17" a="1"/>
  <c r="K963" i="17" s="1"/>
  <c r="K955" i="17" a="1"/>
  <c r="K955" i="17" s="1"/>
  <c r="J948" i="17" a="1"/>
  <c r="J948" i="17" s="1"/>
  <c r="K933" i="17" a="1"/>
  <c r="K933" i="17" s="1"/>
  <c r="I923" i="17" a="1"/>
  <c r="I923" i="17" s="1"/>
  <c r="I918" i="17" a="1"/>
  <c r="I918" i="17" s="1"/>
  <c r="I915" i="17" a="1"/>
  <c r="I915" i="17" s="1"/>
  <c r="K907" i="17" a="1"/>
  <c r="K907" i="17" s="1"/>
  <c r="J883" i="17" a="1"/>
  <c r="J883" i="17" s="1"/>
  <c r="K875" i="17" a="1"/>
  <c r="K875" i="17" s="1"/>
  <c r="I859" i="17" a="1"/>
  <c r="I859" i="17" s="1"/>
  <c r="J851" i="17" a="1"/>
  <c r="J851" i="17" s="1"/>
  <c r="K843" i="17" a="1"/>
  <c r="K843" i="17" s="1"/>
  <c r="I987" i="17" a="1"/>
  <c r="I987" i="17" s="1"/>
  <c r="K984" i="17" a="1"/>
  <c r="K984" i="17" s="1"/>
  <c r="K965" i="17" a="1"/>
  <c r="K965" i="17" s="1"/>
  <c r="J955" i="17" a="1"/>
  <c r="J955" i="17" s="1"/>
  <c r="I948" i="17" a="1"/>
  <c r="I948" i="17" s="1"/>
  <c r="J946" i="17" a="1"/>
  <c r="J946" i="17" s="1"/>
  <c r="K940" i="17" a="1"/>
  <c r="K940" i="17" s="1"/>
  <c r="I939" i="17" a="1"/>
  <c r="I939" i="17" s="1"/>
  <c r="J933" i="17" a="1"/>
  <c r="J933" i="17" s="1"/>
  <c r="K931" i="17" a="1"/>
  <c r="K931" i="17" s="1"/>
  <c r="I930" i="17" a="1"/>
  <c r="I930" i="17" s="1"/>
  <c r="J924" i="17" a="1"/>
  <c r="J924" i="17" s="1"/>
  <c r="J891" i="17" a="1"/>
  <c r="J891" i="17" s="1"/>
  <c r="I1025" i="17" a="1"/>
  <c r="I1025" i="17" s="1"/>
  <c r="I1014" i="17" a="1"/>
  <c r="I1014" i="17" s="1"/>
  <c r="J1008" i="17" a="1"/>
  <c r="J1008" i="17" s="1"/>
  <c r="K999" i="17" a="1"/>
  <c r="K999" i="17" s="1"/>
  <c r="K995" i="17" a="1"/>
  <c r="K995" i="17" s="1"/>
  <c r="J989" i="17" a="1"/>
  <c r="J989" i="17" s="1"/>
  <c r="I984" i="17" a="1"/>
  <c r="I984" i="17" s="1"/>
  <c r="J979" i="17" a="1"/>
  <c r="J979" i="17" s="1"/>
  <c r="K973" i="17" a="1"/>
  <c r="K973" i="17" s="1"/>
  <c r="K971" i="17" a="1"/>
  <c r="K971" i="17" s="1"/>
  <c r="J969" i="17" a="1"/>
  <c r="J969" i="17" s="1"/>
  <c r="J961" i="17" a="1"/>
  <c r="J961" i="17" s="1"/>
  <c r="K949" i="17" a="1"/>
  <c r="K949" i="17" s="1"/>
  <c r="K944" i="17" a="1"/>
  <c r="K944" i="17" s="1"/>
  <c r="K922" i="17" a="1"/>
  <c r="K922" i="17" s="1"/>
  <c r="I913" i="17" a="1"/>
  <c r="I913" i="17" s="1"/>
  <c r="K911" i="17" a="1"/>
  <c r="K911" i="17" s="1"/>
  <c r="K908" i="17" a="1"/>
  <c r="K908" i="17" s="1"/>
  <c r="J907" i="17" a="1"/>
  <c r="J907" i="17" s="1"/>
  <c r="K895" i="17" a="1"/>
  <c r="K895" i="17" s="1"/>
  <c r="I883" i="17" a="1"/>
  <c r="I883" i="17" s="1"/>
  <c r="J875" i="17" a="1"/>
  <c r="J875" i="17" s="1"/>
  <c r="K867" i="17" a="1"/>
  <c r="K867" i="17" s="1"/>
  <c r="I1003" i="17" a="1"/>
  <c r="I1003" i="17" s="1"/>
  <c r="I992" i="17" a="1"/>
  <c r="I992" i="17" s="1"/>
  <c r="K981" i="17" a="1"/>
  <c r="K981" i="17" s="1"/>
  <c r="I963" i="17" a="1"/>
  <c r="I963" i="17" s="1"/>
  <c r="K956" i="17" a="1"/>
  <c r="K956" i="17" s="1"/>
  <c r="I955" i="17" a="1"/>
  <c r="I955" i="17" s="1"/>
  <c r="J949" i="17" a="1"/>
  <c r="J949" i="17" s="1"/>
  <c r="K947" i="17" a="1"/>
  <c r="K947" i="17" s="1"/>
  <c r="I946" i="17" a="1"/>
  <c r="I946" i="17" s="1"/>
  <c r="I944" i="17" a="1"/>
  <c r="I944" i="17" s="1"/>
  <c r="J940" i="17" a="1"/>
  <c r="J940" i="17" s="1"/>
  <c r="K934" i="17" a="1"/>
  <c r="K934" i="17" s="1"/>
  <c r="K925" i="17" a="1"/>
  <c r="K925" i="17" s="1"/>
  <c r="J914" i="17" a="1"/>
  <c r="J914" i="17" s="1"/>
  <c r="K902" i="17" a="1"/>
  <c r="K902" i="17" s="1"/>
  <c r="K988" i="17" a="1"/>
  <c r="K988" i="17" s="1"/>
  <c r="I986" i="17" a="1"/>
  <c r="I986" i="17" s="1"/>
  <c r="I1006" i="17" a="1"/>
  <c r="I1006" i="17" s="1"/>
  <c r="J997" i="17" a="1"/>
  <c r="J997" i="17" s="1"/>
  <c r="I988" i="17" a="1"/>
  <c r="I988" i="17" s="1"/>
  <c r="J980" i="17" a="1"/>
  <c r="J980" i="17" s="1"/>
  <c r="K974" i="17" a="1"/>
  <c r="K974" i="17" s="1"/>
  <c r="J966" i="17" a="1"/>
  <c r="J966" i="17" s="1"/>
  <c r="J964" i="17" a="1"/>
  <c r="J964" i="17" s="1"/>
  <c r="I960" i="17" a="1"/>
  <c r="I960" i="17" s="1"/>
  <c r="I952" i="17" a="1"/>
  <c r="I952" i="17" s="1"/>
  <c r="I947" i="17" a="1"/>
  <c r="I947" i="17" s="1"/>
  <c r="J945" i="17" a="1"/>
  <c r="J945" i="17" s="1"/>
  <c r="K939" i="17" a="1"/>
  <c r="K939" i="17" s="1"/>
  <c r="J932" i="17" a="1"/>
  <c r="J932" i="17" s="1"/>
  <c r="J923" i="17" a="1"/>
  <c r="J923" i="17" s="1"/>
  <c r="I920" i="17" a="1"/>
  <c r="I920" i="17" s="1"/>
  <c r="K918" i="17" a="1"/>
  <c r="K918" i="17" s="1"/>
  <c r="J912" i="17" a="1"/>
  <c r="J912" i="17" s="1"/>
  <c r="J909" i="17" a="1"/>
  <c r="J909" i="17" s="1"/>
  <c r="I905" i="17" a="1"/>
  <c r="I905" i="17" s="1"/>
  <c r="I902" i="17" a="1"/>
  <c r="I902" i="17" s="1"/>
  <c r="I1001" i="17" a="1"/>
  <c r="I1001" i="17" s="1"/>
  <c r="J990" i="17" a="1"/>
  <c r="J990" i="17" s="1"/>
  <c r="I985" i="17" a="1"/>
  <c r="I985" i="17" s="1"/>
  <c r="I991" i="17" a="1"/>
  <c r="I991" i="17" s="1"/>
  <c r="I975" i="17" a="1"/>
  <c r="I975" i="17" s="1"/>
  <c r="I971" i="17" a="1"/>
  <c r="I971" i="17" s="1"/>
  <c r="K966" i="17" a="1"/>
  <c r="K966" i="17" s="1"/>
  <c r="J962" i="17" a="1"/>
  <c r="J962" i="17" s="1"/>
  <c r="K950" i="17" a="1"/>
  <c r="K950" i="17" s="1"/>
  <c r="J929" i="17" a="1"/>
  <c r="J929" i="17" s="1"/>
  <c r="K926" i="17" a="1"/>
  <c r="K926" i="17" s="1"/>
  <c r="K920" i="17" a="1"/>
  <c r="K920" i="17" s="1"/>
  <c r="I914" i="17" a="1"/>
  <c r="I914" i="17" s="1"/>
  <c r="K893" i="17" a="1"/>
  <c r="K893" i="17" s="1"/>
  <c r="K883" i="17" a="1"/>
  <c r="K883" i="17" s="1"/>
  <c r="K877" i="17" a="1"/>
  <c r="K877" i="17" s="1"/>
  <c r="I872" i="17" a="1"/>
  <c r="I872" i="17" s="1"/>
  <c r="J858" i="17" a="1"/>
  <c r="J858" i="17" s="1"/>
  <c r="J845" i="17" a="1"/>
  <c r="J845" i="17" s="1"/>
  <c r="J840" i="17" a="1"/>
  <c r="J840" i="17" s="1"/>
  <c r="K835" i="17" a="1"/>
  <c r="K835" i="17" s="1"/>
  <c r="I834" i="17" a="1"/>
  <c r="I834" i="17" s="1"/>
  <c r="J832" i="17" a="1"/>
  <c r="J832" i="17" s="1"/>
  <c r="I962" i="17" a="1"/>
  <c r="I962" i="17" s="1"/>
  <c r="J950" i="17" a="1"/>
  <c r="J950" i="17" s="1"/>
  <c r="J939" i="17" a="1"/>
  <c r="J939" i="17" s="1"/>
  <c r="I929" i="17" a="1"/>
  <c r="I929" i="17" s="1"/>
  <c r="J920" i="17" a="1"/>
  <c r="J920" i="17" s="1"/>
  <c r="I911" i="17" a="1"/>
  <c r="I911" i="17" s="1"/>
  <c r="J908" i="17" a="1"/>
  <c r="J908" i="17" s="1"/>
  <c r="J905" i="17" a="1"/>
  <c r="J905" i="17" s="1"/>
  <c r="J902" i="17" a="1"/>
  <c r="J902" i="17" s="1"/>
  <c r="K899" i="17" a="1"/>
  <c r="K899" i="17" s="1"/>
  <c r="J889" i="17" a="1"/>
  <c r="J889" i="17" s="1"/>
  <c r="J881" i="17" a="1"/>
  <c r="J881" i="17" s="1"/>
  <c r="I868" i="17" a="1"/>
  <c r="I868" i="17" s="1"/>
  <c r="I863" i="17" a="1"/>
  <c r="I863" i="17" s="1"/>
  <c r="K859" i="17" a="1"/>
  <c r="K859" i="17" s="1"/>
  <c r="K851" i="17" a="1"/>
  <c r="K851" i="17" s="1"/>
  <c r="J843" i="17" a="1"/>
  <c r="J843" i="17" s="1"/>
  <c r="J827" i="17" a="1"/>
  <c r="J827" i="17" s="1"/>
  <c r="I826" i="17" a="1"/>
  <c r="I826" i="17" s="1"/>
  <c r="I823" i="17" a="1"/>
  <c r="I823" i="17" s="1"/>
  <c r="K983" i="17" a="1"/>
  <c r="K983" i="17" s="1"/>
  <c r="K957" i="17" a="1"/>
  <c r="K957" i="17" s="1"/>
  <c r="I932" i="17" a="1"/>
  <c r="I932" i="17" s="1"/>
  <c r="I908" i="17" a="1"/>
  <c r="I908" i="17" s="1"/>
  <c r="I895" i="17" a="1"/>
  <c r="I895" i="17" s="1"/>
  <c r="J893" i="17" a="1"/>
  <c r="J893" i="17" s="1"/>
  <c r="I891" i="17" a="1"/>
  <c r="I891" i="17" s="1"/>
  <c r="J877" i="17" a="1"/>
  <c r="J877" i="17" s="1"/>
  <c r="I858" i="17" a="1"/>
  <c r="I858" i="17" s="1"/>
  <c r="K854" i="17" a="1"/>
  <c r="K854" i="17" s="1"/>
  <c r="I840" i="17" a="1"/>
  <c r="I840" i="17" s="1"/>
  <c r="K836" i="17" a="1"/>
  <c r="K836" i="17" s="1"/>
  <c r="K910" i="17" a="1"/>
  <c r="K910" i="17" s="1"/>
  <c r="K886" i="17" a="1"/>
  <c r="K886" i="17" s="1"/>
  <c r="I881" i="17" a="1"/>
  <c r="I881" i="17" s="1"/>
  <c r="I875" i="17" a="1"/>
  <c r="I875" i="17" s="1"/>
  <c r="J859" i="17" a="1"/>
  <c r="J859" i="17" s="1"/>
  <c r="I851" i="17" a="1"/>
  <c r="I851" i="17" s="1"/>
  <c r="I843" i="17" a="1"/>
  <c r="I843" i="17" s="1"/>
  <c r="K825" i="17" a="1"/>
  <c r="K825" i="17" s="1"/>
  <c r="J818" i="17" a="1"/>
  <c r="J818" i="17" s="1"/>
  <c r="I817" i="17" a="1"/>
  <c r="I817" i="17" s="1"/>
  <c r="K809" i="17" a="1"/>
  <c r="K809" i="17" s="1"/>
  <c r="J802" i="17" a="1"/>
  <c r="J802" i="17" s="1"/>
  <c r="I801" i="17" a="1"/>
  <c r="I801" i="17" s="1"/>
  <c r="K793" i="17" a="1"/>
  <c r="K793" i="17" s="1"/>
  <c r="J786" i="17" a="1"/>
  <c r="J786" i="17" s="1"/>
  <c r="I785" i="17" a="1"/>
  <c r="I785" i="17" s="1"/>
  <c r="K777" i="17" a="1"/>
  <c r="K777" i="17" s="1"/>
  <c r="J770" i="17" a="1"/>
  <c r="J770" i="17" s="1"/>
  <c r="I769" i="17" a="1"/>
  <c r="I769" i="17" s="1"/>
  <c r="K761" i="17" a="1"/>
  <c r="K761" i="17" s="1"/>
  <c r="J754" i="17" a="1"/>
  <c r="J754" i="17" s="1"/>
  <c r="I753" i="17" a="1"/>
  <c r="I753" i="17" s="1"/>
  <c r="K745" i="17" a="1"/>
  <c r="K745" i="17" s="1"/>
  <c r="J738" i="17" a="1"/>
  <c r="J738" i="17" s="1"/>
  <c r="I737" i="17" a="1"/>
  <c r="I737" i="17" s="1"/>
  <c r="K729" i="17" a="1"/>
  <c r="K729" i="17" s="1"/>
  <c r="J978" i="17" a="1"/>
  <c r="J978" i="17" s="1"/>
  <c r="I945" i="17" a="1"/>
  <c r="I945" i="17" s="1"/>
  <c r="K941" i="17" a="1"/>
  <c r="K941" i="17" s="1"/>
  <c r="J934" i="17" a="1"/>
  <c r="J934" i="17" s="1"/>
  <c r="I931" i="17" a="1"/>
  <c r="I931" i="17" s="1"/>
  <c r="I922" i="17" a="1"/>
  <c r="I922" i="17" s="1"/>
  <c r="K915" i="17" a="1"/>
  <c r="K915" i="17" s="1"/>
  <c r="I899" i="17" a="1"/>
  <c r="I899" i="17" s="1"/>
  <c r="K896" i="17" a="1"/>
  <c r="K896" i="17" s="1"/>
  <c r="K890" i="17" a="1"/>
  <c r="K890" i="17" s="1"/>
  <c r="K884" i="17" a="1"/>
  <c r="K884" i="17" s="1"/>
  <c r="K878" i="17" a="1"/>
  <c r="K878" i="17" s="1"/>
  <c r="J867" i="17" a="1"/>
  <c r="J867" i="17" s="1"/>
  <c r="J857" i="17" a="1"/>
  <c r="J857" i="17" s="1"/>
  <c r="J854" i="17" a="1"/>
  <c r="J854" i="17" s="1"/>
  <c r="J849" i="17" a="1"/>
  <c r="J849" i="17" s="1"/>
  <c r="J836" i="17" a="1"/>
  <c r="J836" i="17" s="1"/>
  <c r="I835" i="17" a="1"/>
  <c r="I835" i="17" s="1"/>
  <c r="K831" i="17" a="1"/>
  <c r="K831" i="17" s="1"/>
  <c r="K982" i="17" a="1"/>
  <c r="K982" i="17" s="1"/>
  <c r="K960" i="17" a="1"/>
  <c r="K960" i="17" s="1"/>
  <c r="J956" i="17" a="1"/>
  <c r="J956" i="17" s="1"/>
  <c r="K924" i="17" a="1"/>
  <c r="K924" i="17" s="1"/>
  <c r="J918" i="17" a="1"/>
  <c r="J918" i="17" s="1"/>
  <c r="J915" i="17" a="1"/>
  <c r="J915" i="17" s="1"/>
  <c r="K912" i="17" a="1"/>
  <c r="K912" i="17" s="1"/>
  <c r="J896" i="17" a="1"/>
  <c r="J896" i="17" s="1"/>
  <c r="K894" i="17" a="1"/>
  <c r="K894" i="17" s="1"/>
  <c r="J892" i="17" a="1"/>
  <c r="J892" i="17" s="1"/>
  <c r="I888" i="17" a="1"/>
  <c r="I888" i="17" s="1"/>
  <c r="J886" i="17" a="1"/>
  <c r="J886" i="17" s="1"/>
  <c r="I884" i="17" a="1"/>
  <c r="I884" i="17" s="1"/>
  <c r="J882" i="17" a="1"/>
  <c r="J882" i="17" s="1"/>
  <c r="K872" i="17" a="1"/>
  <c r="K872" i="17" s="1"/>
  <c r="K868" i="17" a="1"/>
  <c r="K868" i="17" s="1"/>
  <c r="K855" i="17" a="1"/>
  <c r="K855" i="17" s="1"/>
  <c r="I854" i="17" a="1"/>
  <c r="I854" i="17" s="1"/>
  <c r="K847" i="17" a="1"/>
  <c r="K847" i="17" s="1"/>
  <c r="K837" i="17" a="1"/>
  <c r="K837" i="17" s="1"/>
  <c r="K826" i="17" a="1"/>
  <c r="K826" i="17" s="1"/>
  <c r="J825" i="17" a="1"/>
  <c r="J825" i="17" s="1"/>
  <c r="I818" i="17" a="1"/>
  <c r="I818" i="17" s="1"/>
  <c r="K813" i="17" a="1"/>
  <c r="K813" i="17" s="1"/>
  <c r="K810" i="17" a="1"/>
  <c r="K810" i="17" s="1"/>
  <c r="J809" i="17" a="1"/>
  <c r="J809" i="17" s="1"/>
  <c r="I802" i="17" a="1"/>
  <c r="I802" i="17" s="1"/>
  <c r="K797" i="17" a="1"/>
  <c r="K797" i="17" s="1"/>
  <c r="K794" i="17" a="1"/>
  <c r="K794" i="17" s="1"/>
  <c r="J793" i="17" a="1"/>
  <c r="J793" i="17" s="1"/>
  <c r="J972" i="17" a="1"/>
  <c r="J972" i="17" s="1"/>
  <c r="J930" i="17" a="1"/>
  <c r="J930" i="17" s="1"/>
  <c r="I927" i="17" a="1"/>
  <c r="I927" i="17" s="1"/>
  <c r="K909" i="17" a="1"/>
  <c r="K909" i="17" s="1"/>
  <c r="K906" i="17" a="1"/>
  <c r="K906" i="17" s="1"/>
  <c r="J900" i="17" a="1"/>
  <c r="J900" i="17" s="1"/>
  <c r="J898" i="17" a="1"/>
  <c r="J898" i="17" s="1"/>
  <c r="I886" i="17" a="1"/>
  <c r="I886" i="17" s="1"/>
  <c r="K778" i="17" a="1"/>
  <c r="K778" i="17" s="1"/>
  <c r="I777" i="17" a="1"/>
  <c r="I777" i="17" s="1"/>
  <c r="J762" i="17" a="1"/>
  <c r="J762" i="17" s="1"/>
  <c r="K756" i="17" a="1"/>
  <c r="K756" i="17" s="1"/>
  <c r="I746" i="17" a="1"/>
  <c r="I746" i="17" s="1"/>
  <c r="J740" i="17" a="1"/>
  <c r="J740" i="17" s="1"/>
  <c r="J729" i="17" a="1"/>
  <c r="J729" i="17" s="1"/>
  <c r="K722" i="17" a="1"/>
  <c r="K722" i="17" s="1"/>
  <c r="J715" i="17" a="1"/>
  <c r="J715" i="17" s="1"/>
  <c r="I714" i="17" a="1"/>
  <c r="I714" i="17" s="1"/>
  <c r="K706" i="17" a="1"/>
  <c r="K706" i="17" s="1"/>
  <c r="J872" i="17" a="1"/>
  <c r="J872" i="17" s="1"/>
  <c r="J868" i="17" a="1"/>
  <c r="J868" i="17" s="1"/>
  <c r="K863" i="17" a="1"/>
  <c r="K863" i="17" s="1"/>
  <c r="I842" i="17" a="1"/>
  <c r="I842" i="17" s="1"/>
  <c r="J834" i="17" a="1"/>
  <c r="J834" i="17" s="1"/>
  <c r="K828" i="17" a="1"/>
  <c r="K828" i="17" s="1"/>
  <c r="J826" i="17" a="1"/>
  <c r="J826" i="17" s="1"/>
  <c r="I806" i="17" a="1"/>
  <c r="I806" i="17" s="1"/>
  <c r="J804" i="17" a="1"/>
  <c r="J804" i="17" s="1"/>
  <c r="I800" i="17" a="1"/>
  <c r="I800" i="17" s="1"/>
  <c r="K795" i="17" a="1"/>
  <c r="K795" i="17" s="1"/>
  <c r="I794" i="17" a="1"/>
  <c r="I794" i="17" s="1"/>
  <c r="K785" i="17" a="1"/>
  <c r="K785" i="17" s="1"/>
  <c r="I784" i="17" a="1"/>
  <c r="I784" i="17" s="1"/>
  <c r="I782" i="17" a="1"/>
  <c r="I782" i="17" s="1"/>
  <c r="J769" i="17" a="1"/>
  <c r="J769" i="17" s="1"/>
  <c r="K765" i="17" a="1"/>
  <c r="K765" i="17" s="1"/>
  <c r="K754" i="17" a="1"/>
  <c r="K754" i="17" s="1"/>
  <c r="I749" i="17" a="1"/>
  <c r="I749" i="17" s="1"/>
  <c r="J747" i="17" a="1"/>
  <c r="J747" i="17" s="1"/>
  <c r="J906" i="17" a="1"/>
  <c r="J906" i="17" s="1"/>
  <c r="K887" i="17" a="1"/>
  <c r="K887" i="17" s="1"/>
  <c r="K858" i="17" a="1"/>
  <c r="K858" i="17" s="1"/>
  <c r="J850" i="17" a="1"/>
  <c r="J850" i="17" s="1"/>
  <c r="K845" i="17" a="1"/>
  <c r="K845" i="17" s="1"/>
  <c r="I831" i="17" a="1"/>
  <c r="I831" i="17" s="1"/>
  <c r="J823" i="17" a="1"/>
  <c r="J823" i="17" s="1"/>
  <c r="K820" i="17" a="1"/>
  <c r="K820" i="17" s="1"/>
  <c r="K818" i="17" a="1"/>
  <c r="K818" i="17" s="1"/>
  <c r="J816" i="17" a="1"/>
  <c r="J816" i="17" s="1"/>
  <c r="J810" i="17" a="1"/>
  <c r="J810" i="17" s="1"/>
  <c r="J808" i="17" a="1"/>
  <c r="J808" i="17" s="1"/>
  <c r="K801" i="17" a="1"/>
  <c r="K801" i="17" s="1"/>
  <c r="J791" i="17" a="1"/>
  <c r="J791" i="17" s="1"/>
  <c r="J778" i="17" a="1"/>
  <c r="J778" i="17" s="1"/>
  <c r="K772" i="17" a="1"/>
  <c r="K772" i="17" s="1"/>
  <c r="I767" i="17" a="1"/>
  <c r="I767" i="17" s="1"/>
  <c r="I762" i="17" a="1"/>
  <c r="I762" i="17" s="1"/>
  <c r="J756" i="17" a="1"/>
  <c r="J756" i="17" s="1"/>
  <c r="J745" i="17" a="1"/>
  <c r="J745" i="17" s="1"/>
  <c r="J743" i="17" a="1"/>
  <c r="J743" i="17" s="1"/>
  <c r="K741" i="17" a="1"/>
  <c r="K741" i="17" s="1"/>
  <c r="K732" i="17" a="1"/>
  <c r="K732" i="17" s="1"/>
  <c r="K730" i="17" a="1"/>
  <c r="K730" i="17" s="1"/>
  <c r="I729" i="17" a="1"/>
  <c r="I729" i="17" s="1"/>
  <c r="K723" i="17" a="1"/>
  <c r="K723" i="17" s="1"/>
  <c r="J722" i="17" a="1"/>
  <c r="J722" i="17" s="1"/>
  <c r="I715" i="17" a="1"/>
  <c r="I715" i="17" s="1"/>
  <c r="K710" i="17" a="1"/>
  <c r="K710" i="17" s="1"/>
  <c r="I876" i="17" a="1"/>
  <c r="I876" i="17" s="1"/>
  <c r="I867" i="17" a="1"/>
  <c r="I867" i="17" s="1"/>
  <c r="J837" i="17" a="1"/>
  <c r="J837" i="17" s="1"/>
  <c r="I797" i="17" a="1"/>
  <c r="I797" i="17" s="1"/>
  <c r="J795" i="17" a="1"/>
  <c r="J795" i="17" s="1"/>
  <c r="J785" i="17" a="1"/>
  <c r="J785" i="17" s="1"/>
  <c r="K781" i="17" a="1"/>
  <c r="K781" i="17" s="1"/>
  <c r="K770" i="17" a="1"/>
  <c r="K770" i="17" s="1"/>
  <c r="I765" i="17" a="1"/>
  <c r="I765" i="17" s="1"/>
  <c r="I754" i="17" a="1"/>
  <c r="I754" i="17" s="1"/>
  <c r="J752" i="17" a="1"/>
  <c r="J752" i="17" s="1"/>
  <c r="K737" i="17" a="1"/>
  <c r="K737" i="17" s="1"/>
  <c r="I736" i="17" a="1"/>
  <c r="I736" i="17" s="1"/>
  <c r="J917" i="17" a="1"/>
  <c r="J917" i="17" s="1"/>
  <c r="I892" i="17" a="1"/>
  <c r="I892" i="17" s="1"/>
  <c r="I880" i="17" a="1"/>
  <c r="I880" i="17" s="1"/>
  <c r="I849" i="17" a="1"/>
  <c r="I849" i="17" s="1"/>
  <c r="J830" i="17" a="1"/>
  <c r="J830" i="17" s="1"/>
  <c r="K827" i="17" a="1"/>
  <c r="K827" i="17" s="1"/>
  <c r="J820" i="17" a="1"/>
  <c r="J820" i="17" s="1"/>
  <c r="K870" i="17" a="1"/>
  <c r="K870" i="17" s="1"/>
  <c r="I857" i="17" a="1"/>
  <c r="I857" i="17" s="1"/>
  <c r="I844" i="17" a="1"/>
  <c r="I844" i="17" s="1"/>
  <c r="K840" i="17" a="1"/>
  <c r="K840" i="17" s="1"/>
  <c r="I836" i="17" a="1"/>
  <c r="I836" i="17" s="1"/>
  <c r="I825" i="17" a="1"/>
  <c r="I825" i="17" s="1"/>
  <c r="K817" i="17" a="1"/>
  <c r="K817" i="17" s="1"/>
  <c r="J807" i="17" a="1"/>
  <c r="J807" i="17" s="1"/>
  <c r="K786" i="17" a="1"/>
  <c r="K786" i="17" s="1"/>
  <c r="I781" i="17" a="1"/>
  <c r="I781" i="17" s="1"/>
  <c r="I770" i="17" a="1"/>
  <c r="I770" i="17" s="1"/>
  <c r="J768" i="17" a="1"/>
  <c r="J768" i="17" s="1"/>
  <c r="K766" i="17" a="1"/>
  <c r="K766" i="17" s="1"/>
  <c r="J755" i="17" a="1"/>
  <c r="J755" i="17" s="1"/>
  <c r="K753" i="17" a="1"/>
  <c r="K753" i="17" s="1"/>
  <c r="I752" i="17" a="1"/>
  <c r="I752" i="17" s="1"/>
  <c r="J737" i="17" a="1"/>
  <c r="J737" i="17" s="1"/>
  <c r="K733" i="17" a="1"/>
  <c r="K733" i="17" s="1"/>
  <c r="K731" i="17" a="1"/>
  <c r="K731" i="17" s="1"/>
  <c r="J728" i="17" a="1"/>
  <c r="J728" i="17" s="1"/>
  <c r="K724" i="17" a="1"/>
  <c r="K724" i="17" s="1"/>
  <c r="K711" i="17" a="1"/>
  <c r="K711" i="17" s="1"/>
  <c r="K943" i="17" a="1"/>
  <c r="K943" i="17" s="1"/>
  <c r="I896" i="17" a="1"/>
  <c r="I896" i="17" s="1"/>
  <c r="I865" i="17" a="1"/>
  <c r="I865" i="17" s="1"/>
  <c r="I852" i="17" a="1"/>
  <c r="I852" i="17" s="1"/>
  <c r="K829" i="17" a="1"/>
  <c r="K829" i="17" s="1"/>
  <c r="I813" i="17" a="1"/>
  <c r="I813" i="17" s="1"/>
  <c r="J811" i="17" a="1"/>
  <c r="J811" i="17" s="1"/>
  <c r="I790" i="17" a="1"/>
  <c r="I790" i="17" s="1"/>
  <c r="J788" i="17" a="1"/>
  <c r="J788" i="17" s="1"/>
  <c r="I936" i="17" a="1"/>
  <c r="I936" i="17" s="1"/>
  <c r="J878" i="17" a="1"/>
  <c r="J878" i="17" s="1"/>
  <c r="J860" i="17" a="1"/>
  <c r="J860" i="17" s="1"/>
  <c r="I847" i="17" a="1"/>
  <c r="I847" i="17" s="1"/>
  <c r="I839" i="17" a="1"/>
  <c r="I839" i="17" s="1"/>
  <c r="J835" i="17" a="1"/>
  <c r="J835" i="17" s="1"/>
  <c r="K832" i="17" a="1"/>
  <c r="K832" i="17" s="1"/>
  <c r="J824" i="17" a="1"/>
  <c r="J824" i="17" s="1"/>
  <c r="J817" i="17" a="1"/>
  <c r="J817" i="17" s="1"/>
  <c r="I809" i="17" a="1"/>
  <c r="I809" i="17" s="1"/>
  <c r="I807" i="17" a="1"/>
  <c r="I807" i="17" s="1"/>
  <c r="K804" i="17" a="1"/>
  <c r="K804" i="17" s="1"/>
  <c r="K802" i="17" a="1"/>
  <c r="K802" i="17" s="1"/>
  <c r="J800" i="17" a="1"/>
  <c r="J800" i="17" s="1"/>
  <c r="J794" i="17" a="1"/>
  <c r="J794" i="17" s="1"/>
  <c r="J792" i="17" a="1"/>
  <c r="J792" i="17" s="1"/>
  <c r="K811" i="17" a="1"/>
  <c r="K811" i="17" s="1"/>
  <c r="K788" i="17" a="1"/>
  <c r="K788" i="17" s="1"/>
  <c r="J784" i="17" a="1"/>
  <c r="J784" i="17" s="1"/>
  <c r="J759" i="17" a="1"/>
  <c r="J759" i="17" s="1"/>
  <c r="I745" i="17" a="1"/>
  <c r="I745" i="17" s="1"/>
  <c r="I733" i="17" a="1"/>
  <c r="I733" i="17" s="1"/>
  <c r="J730" i="17" a="1"/>
  <c r="J730" i="17" s="1"/>
  <c r="I722" i="17" a="1"/>
  <c r="I722" i="17" s="1"/>
  <c r="J714" i="17" a="1"/>
  <c r="J714" i="17" s="1"/>
  <c r="K709" i="17" a="1"/>
  <c r="K709" i="17" s="1"/>
  <c r="K707" i="17" a="1"/>
  <c r="K707" i="17" s="1"/>
  <c r="I687" i="17" a="1"/>
  <c r="I687" i="17" s="1"/>
  <c r="I671" i="17" a="1"/>
  <c r="I671" i="17" s="1"/>
  <c r="I655" i="17" a="1"/>
  <c r="I655" i="17" s="1"/>
  <c r="K643" i="17" a="1"/>
  <c r="K643" i="17" s="1"/>
  <c r="K634" i="17" a="1"/>
  <c r="K634" i="17" s="1"/>
  <c r="K625" i="17" a="1"/>
  <c r="K625" i="17" s="1"/>
  <c r="K620" i="17" a="1"/>
  <c r="K620" i="17" s="1"/>
  <c r="K616" i="17" a="1"/>
  <c r="K616" i="17" s="1"/>
  <c r="K611" i="17" a="1"/>
  <c r="K611" i="17" s="1"/>
  <c r="K602" i="17" a="1"/>
  <c r="K602" i="17" s="1"/>
  <c r="K593" i="17" a="1"/>
  <c r="K593" i="17" s="1"/>
  <c r="K588" i="17" a="1"/>
  <c r="K588" i="17" s="1"/>
  <c r="K805" i="17" a="1"/>
  <c r="K805" i="17" s="1"/>
  <c r="I793" i="17" a="1"/>
  <c r="I793" i="17" s="1"/>
  <c r="K769" i="17" a="1"/>
  <c r="K769" i="17" s="1"/>
  <c r="K762" i="17" a="1"/>
  <c r="K762" i="17" s="1"/>
  <c r="I759" i="17" a="1"/>
  <c r="I759" i="17" s="1"/>
  <c r="I742" i="17" a="1"/>
  <c r="I742" i="17" s="1"/>
  <c r="J736" i="17" a="1"/>
  <c r="J736" i="17" s="1"/>
  <c r="I730" i="17" a="1"/>
  <c r="I730" i="17" s="1"/>
  <c r="J724" i="17" a="1"/>
  <c r="J724" i="17" s="1"/>
  <c r="K719" i="17" a="1"/>
  <c r="K719" i="17" s="1"/>
  <c r="J709" i="17" a="1"/>
  <c r="J709" i="17" s="1"/>
  <c r="J707" i="17" a="1"/>
  <c r="J707" i="17" s="1"/>
  <c r="J705" i="17" a="1"/>
  <c r="J705" i="17" s="1"/>
  <c r="K695" i="17" a="1"/>
  <c r="K695" i="17" s="1"/>
  <c r="J685" i="17" a="1"/>
  <c r="J685" i="17" s="1"/>
  <c r="I684" i="17" a="1"/>
  <c r="I684" i="17" s="1"/>
  <c r="K679" i="17" a="1"/>
  <c r="K679" i="17" s="1"/>
  <c r="J669" i="17" a="1"/>
  <c r="J669" i="17" s="1"/>
  <c r="I668" i="17" a="1"/>
  <c r="I668" i="17" s="1"/>
  <c r="K663" i="17" a="1"/>
  <c r="K663" i="17" s="1"/>
  <c r="J653" i="17" a="1"/>
  <c r="J653" i="17" s="1"/>
  <c r="I652" i="17" a="1"/>
  <c r="I652" i="17" s="1"/>
  <c r="K647" i="17" a="1"/>
  <c r="K647" i="17" s="1"/>
  <c r="K639" i="17" a="1"/>
  <c r="K639" i="17" s="1"/>
  <c r="J638" i="17" a="1"/>
  <c r="J638" i="17" s="1"/>
  <c r="I816" i="17" a="1"/>
  <c r="I816" i="17" s="1"/>
  <c r="I810" i="17" a="1"/>
  <c r="I810" i="17" s="1"/>
  <c r="I783" i="17" a="1"/>
  <c r="I783" i="17" s="1"/>
  <c r="J772" i="17" a="1"/>
  <c r="J772" i="17" s="1"/>
  <c r="I766" i="17" a="1"/>
  <c r="I766" i="17" s="1"/>
  <c r="K747" i="17" a="1"/>
  <c r="K747" i="17" s="1"/>
  <c r="I711" i="17" a="1"/>
  <c r="I711" i="17" s="1"/>
  <c r="I707" i="17" a="1"/>
  <c r="I707" i="17" s="1"/>
  <c r="I705" i="17" a="1"/>
  <c r="I705" i="17" s="1"/>
  <c r="K701" i="17" a="1"/>
  <c r="K701" i="17" s="1"/>
  <c r="K692" i="17" a="1"/>
  <c r="K692" i="17" s="1"/>
  <c r="I691" i="17" a="1"/>
  <c r="I691" i="17" s="1"/>
  <c r="K689" i="17" a="1"/>
  <c r="K689" i="17" s="1"/>
  <c r="I688" i="17" a="1"/>
  <c r="I688" i="17" s="1"/>
  <c r="K686" i="17" a="1"/>
  <c r="K686" i="17" s="1"/>
  <c r="K676" i="17" a="1"/>
  <c r="K676" i="17" s="1"/>
  <c r="I675" i="17" a="1"/>
  <c r="I675" i="17" s="1"/>
  <c r="K673" i="17" a="1"/>
  <c r="K673" i="17" s="1"/>
  <c r="I672" i="17" a="1"/>
  <c r="I672" i="17" s="1"/>
  <c r="K670" i="17" a="1"/>
  <c r="K670" i="17" s="1"/>
  <c r="K660" i="17" a="1"/>
  <c r="K660" i="17" s="1"/>
  <c r="I659" i="17" a="1"/>
  <c r="I659" i="17" s="1"/>
  <c r="K657" i="17" a="1"/>
  <c r="K657" i="17" s="1"/>
  <c r="I656" i="17" a="1"/>
  <c r="I656" i="17" s="1"/>
  <c r="K654" i="17" a="1"/>
  <c r="K654" i="17" s="1"/>
  <c r="J775" i="17" a="1"/>
  <c r="J775" i="17" s="1"/>
  <c r="J744" i="17" a="1"/>
  <c r="J744" i="17" s="1"/>
  <c r="K738" i="17" a="1"/>
  <c r="K738" i="17" s="1"/>
  <c r="I791" i="17" a="1"/>
  <c r="I791" i="17" s="1"/>
  <c r="I786" i="17" a="1"/>
  <c r="I786" i="17" s="1"/>
  <c r="K782" i="17" a="1"/>
  <c r="K782" i="17" s="1"/>
  <c r="J761" i="17" a="1"/>
  <c r="J761" i="17" s="1"/>
  <c r="K757" i="17" a="1"/>
  <c r="K757" i="17" s="1"/>
  <c r="K746" i="17" a="1"/>
  <c r="K746" i="17" s="1"/>
  <c r="I738" i="17" a="1"/>
  <c r="I738" i="17" s="1"/>
  <c r="J723" i="17" a="1"/>
  <c r="J723" i="17" s="1"/>
  <c r="I721" i="17" a="1"/>
  <c r="I721" i="17" s="1"/>
  <c r="J708" i="17" a="1"/>
  <c r="J708" i="17" s="1"/>
  <c r="J701" i="17" a="1"/>
  <c r="J701" i="17" s="1"/>
  <c r="I695" i="17" a="1"/>
  <c r="I695" i="17" s="1"/>
  <c r="J686" i="17" a="1"/>
  <c r="J686" i="17" s="1"/>
  <c r="I679" i="17" a="1"/>
  <c r="I679" i="17" s="1"/>
  <c r="J670" i="17" a="1"/>
  <c r="J670" i="17" s="1"/>
  <c r="I663" i="17" a="1"/>
  <c r="I663" i="17" s="1"/>
  <c r="J654" i="17" a="1"/>
  <c r="J654" i="17" s="1"/>
  <c r="I778" i="17" a="1"/>
  <c r="I778" i="17" s="1"/>
  <c r="J771" i="17" a="1"/>
  <c r="J771" i="17" s="1"/>
  <c r="I768" i="17" a="1"/>
  <c r="I768" i="17" s="1"/>
  <c r="I761" i="17" a="1"/>
  <c r="I761" i="17" s="1"/>
  <c r="J753" i="17" a="1"/>
  <c r="J753" i="17" s="1"/>
  <c r="K749" i="17" a="1"/>
  <c r="K749" i="17" s="1"/>
  <c r="J746" i="17" a="1"/>
  <c r="J746" i="17" s="1"/>
  <c r="K740" i="17" a="1"/>
  <c r="K740" i="17" s="1"/>
  <c r="I723" i="17" a="1"/>
  <c r="I723" i="17" s="1"/>
  <c r="I710" i="17" a="1"/>
  <c r="I710" i="17" s="1"/>
  <c r="J706" i="17" a="1"/>
  <c r="J706" i="17" s="1"/>
  <c r="I692" i="17" a="1"/>
  <c r="I692" i="17" s="1"/>
  <c r="K687" i="17" a="1"/>
  <c r="K687" i="17" s="1"/>
  <c r="I676" i="17" a="1"/>
  <c r="I676" i="17" s="1"/>
  <c r="K671" i="17" a="1"/>
  <c r="K671" i="17" s="1"/>
  <c r="I660" i="17" a="1"/>
  <c r="I660" i="17" s="1"/>
  <c r="K655" i="17" a="1"/>
  <c r="K655" i="17" s="1"/>
  <c r="I644" i="17" a="1"/>
  <c r="I644" i="17" s="1"/>
  <c r="I639" i="17" a="1"/>
  <c r="I639" i="17" s="1"/>
  <c r="I635" i="17" a="1"/>
  <c r="I635" i="17" s="1"/>
  <c r="J631" i="17" a="1"/>
  <c r="J631" i="17" s="1"/>
  <c r="I630" i="17" a="1"/>
  <c r="I630" i="17" s="1"/>
  <c r="I626" i="17" a="1"/>
  <c r="I626" i="17" s="1"/>
  <c r="K623" i="17" a="1"/>
  <c r="K623" i="17" s="1"/>
  <c r="I621" i="17" a="1"/>
  <c r="I621" i="17" s="1"/>
  <c r="I743" i="17" a="1"/>
  <c r="I743" i="17" s="1"/>
  <c r="J731" i="17" a="1"/>
  <c r="J731" i="17" s="1"/>
  <c r="J720" i="17" a="1"/>
  <c r="J720" i="17" s="1"/>
  <c r="I706" i="17" a="1"/>
  <c r="I706" i="17" s="1"/>
  <c r="K684" i="17" a="1"/>
  <c r="K684" i="17" s="1"/>
  <c r="K668" i="17" a="1"/>
  <c r="K668" i="17" s="1"/>
  <c r="K652" i="17" a="1"/>
  <c r="K652" i="17" s="1"/>
  <c r="J801" i="17" a="1"/>
  <c r="J801" i="17" s="1"/>
  <c r="J721" i="17" a="1"/>
  <c r="J721" i="17" s="1"/>
  <c r="K696" i="17" a="1"/>
  <c r="K696" i="17" s="1"/>
  <c r="I685" i="17" a="1"/>
  <c r="I685" i="17" s="1"/>
  <c r="J681" i="17" a="1"/>
  <c r="J681" i="17" s="1"/>
  <c r="K651" i="17" a="1"/>
  <c r="K651" i="17" s="1"/>
  <c r="K636" i="17" a="1"/>
  <c r="K636" i="17" s="1"/>
  <c r="J634" i="17" a="1"/>
  <c r="J634" i="17" s="1"/>
  <c r="J630" i="17" a="1"/>
  <c r="J630" i="17" s="1"/>
  <c r="K626" i="17" a="1"/>
  <c r="K626" i="17" s="1"/>
  <c r="I619" i="17" a="1"/>
  <c r="I619" i="17" s="1"/>
  <c r="I616" i="17" a="1"/>
  <c r="I616" i="17" s="1"/>
  <c r="J614" i="17" a="1"/>
  <c r="J614" i="17" s="1"/>
  <c r="K609" i="17" a="1"/>
  <c r="K609" i="17" s="1"/>
  <c r="K606" i="17" a="1"/>
  <c r="K606" i="17" s="1"/>
  <c r="K598" i="17" a="1"/>
  <c r="K598" i="17" s="1"/>
  <c r="K595" i="17" a="1"/>
  <c r="K595" i="17" s="1"/>
  <c r="I594" i="17" a="1"/>
  <c r="I594" i="17" s="1"/>
  <c r="J589" i="17" a="1"/>
  <c r="J589" i="17" s="1"/>
  <c r="K583" i="17" a="1"/>
  <c r="K583" i="17" s="1"/>
  <c r="J565" i="17" a="1"/>
  <c r="J565" i="17" s="1"/>
  <c r="I550" i="17" a="1"/>
  <c r="I550" i="17" s="1"/>
  <c r="J542" i="17" a="1"/>
  <c r="J542" i="17" s="1"/>
  <c r="K534" i="17" a="1"/>
  <c r="K534" i="17" s="1"/>
  <c r="I518" i="17" a="1"/>
  <c r="I518" i="17" s="1"/>
  <c r="J510" i="17" a="1"/>
  <c r="J510" i="17" s="1"/>
  <c r="J777" i="17" a="1"/>
  <c r="J777" i="17" s="1"/>
  <c r="K715" i="17" a="1"/>
  <c r="K715" i="17" s="1"/>
  <c r="J692" i="17" a="1"/>
  <c r="J692" i="17" s="1"/>
  <c r="K688" i="17" a="1"/>
  <c r="K688" i="17" s="1"/>
  <c r="I677" i="17" a="1"/>
  <c r="I677" i="17" s="1"/>
  <c r="J673" i="17" a="1"/>
  <c r="J673" i="17" s="1"/>
  <c r="I658" i="17" a="1"/>
  <c r="I658" i="17" s="1"/>
  <c r="I645" i="17" a="1"/>
  <c r="I645" i="17" s="1"/>
  <c r="I643" i="17" a="1"/>
  <c r="I643" i="17" s="1"/>
  <c r="K640" i="17" a="1"/>
  <c r="K640" i="17" s="1"/>
  <c r="K638" i="17" a="1"/>
  <c r="K638" i="17" s="1"/>
  <c r="I636" i="17" a="1"/>
  <c r="I636" i="17" s="1"/>
  <c r="I634" i="17" a="1"/>
  <c r="I634" i="17" s="1"/>
  <c r="K622" i="17" a="1"/>
  <c r="K622" i="17" s="1"/>
  <c r="J617" i="17" a="1"/>
  <c r="J617" i="17" s="1"/>
  <c r="I614" i="17" a="1"/>
  <c r="I614" i="17" s="1"/>
  <c r="K612" i="17" a="1"/>
  <c r="K612" i="17" s="1"/>
  <c r="I611" i="17" a="1"/>
  <c r="I611" i="17" s="1"/>
  <c r="J606" i="17" a="1"/>
  <c r="J606" i="17" s="1"/>
  <c r="I597" i="17" a="1"/>
  <c r="I597" i="17" s="1"/>
  <c r="K590" i="17" a="1"/>
  <c r="K590" i="17" s="1"/>
  <c r="I586" i="17" a="1"/>
  <c r="I586" i="17" s="1"/>
  <c r="I582" i="17" a="1"/>
  <c r="I582" i="17" s="1"/>
  <c r="J576" i="17" a="1"/>
  <c r="J576" i="17" s="1"/>
  <c r="I575" i="17" a="1"/>
  <c r="I575" i="17" s="1"/>
  <c r="J569" i="17" a="1"/>
  <c r="J569" i="17" s="1"/>
  <c r="I735" i="17" a="1"/>
  <c r="I735" i="17" s="1"/>
  <c r="I720" i="17" a="1"/>
  <c r="I720" i="17" s="1"/>
  <c r="K699" i="17" a="1"/>
  <c r="K699" i="17" s="1"/>
  <c r="J695" i="17" a="1"/>
  <c r="J695" i="17" s="1"/>
  <c r="J684" i="17" a="1"/>
  <c r="J684" i="17" s="1"/>
  <c r="K680" i="17" a="1"/>
  <c r="K680" i="17" s="1"/>
  <c r="I669" i="17" a="1"/>
  <c r="I669" i="17" s="1"/>
  <c r="J665" i="17" a="1"/>
  <c r="J665" i="17" s="1"/>
  <c r="J647" i="17" a="1"/>
  <c r="J647" i="17" s="1"/>
  <c r="K631" i="17" a="1"/>
  <c r="K631" i="17" s="1"/>
  <c r="J626" i="17" a="1"/>
  <c r="J626" i="17" s="1"/>
  <c r="K615" i="17" a="1"/>
  <c r="K615" i="17" s="1"/>
  <c r="J612" i="17" a="1"/>
  <c r="J612" i="17" s="1"/>
  <c r="K607" i="17" a="1"/>
  <c r="K607" i="17" s="1"/>
  <c r="I603" i="17" a="1"/>
  <c r="I603" i="17" s="1"/>
  <c r="J598" i="17" a="1"/>
  <c r="J598" i="17" s="1"/>
  <c r="I589" i="17" a="1"/>
  <c r="I589" i="17" s="1"/>
  <c r="K584" i="17" a="1"/>
  <c r="K584" i="17" s="1"/>
  <c r="J583" i="17" a="1"/>
  <c r="J583" i="17" s="1"/>
  <c r="I579" i="17" a="1"/>
  <c r="I579" i="17" s="1"/>
  <c r="K570" i="17" a="1"/>
  <c r="K570" i="17" s="1"/>
  <c r="I565" i="17" a="1"/>
  <c r="I565" i="17" s="1"/>
  <c r="K558" i="17" a="1"/>
  <c r="K558" i="17" s="1"/>
  <c r="I542" i="17" a="1"/>
  <c r="I542" i="17" s="1"/>
  <c r="J534" i="17" a="1"/>
  <c r="J534" i="17" s="1"/>
  <c r="K526" i="17" a="1"/>
  <c r="K526" i="17" s="1"/>
  <c r="I510" i="17" a="1"/>
  <c r="I510" i="17" s="1"/>
  <c r="K748" i="17" a="1"/>
  <c r="K748" i="17" s="1"/>
  <c r="K714" i="17" a="1"/>
  <c r="K714" i="17" s="1"/>
  <c r="K691" i="17" a="1"/>
  <c r="K691" i="17" s="1"/>
  <c r="J687" i="17" a="1"/>
  <c r="J687" i="17" s="1"/>
  <c r="J676" i="17" a="1"/>
  <c r="J676" i="17" s="1"/>
  <c r="K672" i="17" a="1"/>
  <c r="K672" i="17" s="1"/>
  <c r="I661" i="17" a="1"/>
  <c r="I661" i="17" s="1"/>
  <c r="J657" i="17" a="1"/>
  <c r="J657" i="17" s="1"/>
  <c r="I650" i="17" a="1"/>
  <c r="I650" i="17" s="1"/>
  <c r="I647" i="17" a="1"/>
  <c r="I647" i="17" s="1"/>
  <c r="K644" i="17" a="1"/>
  <c r="K644" i="17" s="1"/>
  <c r="J640" i="17" a="1"/>
  <c r="J640" i="17" s="1"/>
  <c r="I638" i="17" a="1"/>
  <c r="I638" i="17" s="1"/>
  <c r="K635" i="17" a="1"/>
  <c r="K635" i="17" s="1"/>
  <c r="I624" i="17" a="1"/>
  <c r="I624" i="17" s="1"/>
  <c r="I622" i="17" a="1"/>
  <c r="I622" i="17" s="1"/>
  <c r="J620" i="17" a="1"/>
  <c r="J620" i="17" s="1"/>
  <c r="K618" i="17" a="1"/>
  <c r="K618" i="17" s="1"/>
  <c r="J615" i="17" a="1"/>
  <c r="J615" i="17" s="1"/>
  <c r="I606" i="17" a="1"/>
  <c r="I606" i="17" s="1"/>
  <c r="J604" i="17" a="1"/>
  <c r="J604" i="17" s="1"/>
  <c r="K599" i="17" a="1"/>
  <c r="K599" i="17" s="1"/>
  <c r="J590" i="17" a="1"/>
  <c r="J590" i="17" s="1"/>
  <c r="K574" i="17" a="1"/>
  <c r="K574" i="17" s="1"/>
  <c r="K567" i="17" a="1"/>
  <c r="K567" i="17" s="1"/>
  <c r="K563" i="17" a="1"/>
  <c r="K563" i="17" s="1"/>
  <c r="K708" i="17" a="1"/>
  <c r="K708" i="17" s="1"/>
  <c r="K683" i="17" a="1"/>
  <c r="K683" i="17" s="1"/>
  <c r="J679" i="17" a="1"/>
  <c r="J679" i="17" s="1"/>
  <c r="J668" i="17" a="1"/>
  <c r="J668" i="17" s="1"/>
  <c r="K664" i="17" a="1"/>
  <c r="K664" i="17" s="1"/>
  <c r="I653" i="17" a="1"/>
  <c r="I653" i="17" s="1"/>
  <c r="J644" i="17" a="1"/>
  <c r="J644" i="17" s="1"/>
  <c r="I631" i="17" a="1"/>
  <c r="I631" i="17" s="1"/>
  <c r="J629" i="17" a="1"/>
  <c r="J629" i="17" s="1"/>
  <c r="K627" i="17" a="1"/>
  <c r="K627" i="17" s="1"/>
  <c r="I612" i="17" a="1"/>
  <c r="I612" i="17" s="1"/>
  <c r="J607" i="17" a="1"/>
  <c r="J607" i="17" s="1"/>
  <c r="I598" i="17" a="1"/>
  <c r="I598" i="17" s="1"/>
  <c r="J593" i="17" a="1"/>
  <c r="J593" i="17" s="1"/>
  <c r="J584" i="17" a="1"/>
  <c r="J584" i="17" s="1"/>
  <c r="I583" i="17" a="1"/>
  <c r="I583" i="17" s="1"/>
  <c r="J570" i="17" a="1"/>
  <c r="J570" i="17" s="1"/>
  <c r="J558" i="17" a="1"/>
  <c r="J558" i="17" s="1"/>
  <c r="K550" i="17" a="1"/>
  <c r="K550" i="17" s="1"/>
  <c r="I534" i="17" a="1"/>
  <c r="I534" i="17" s="1"/>
  <c r="J526" i="17" a="1"/>
  <c r="J526" i="17" s="1"/>
  <c r="K518" i="17" a="1"/>
  <c r="K518" i="17" s="1"/>
  <c r="I502" i="17" a="1"/>
  <c r="I502" i="17" s="1"/>
  <c r="J494" i="17" a="1"/>
  <c r="J494" i="17" s="1"/>
  <c r="K486" i="17" a="1"/>
  <c r="K486" i="17" s="1"/>
  <c r="K718" i="17" a="1"/>
  <c r="K718" i="17" s="1"/>
  <c r="I690" i="17" a="1"/>
  <c r="I690" i="17" s="1"/>
  <c r="K675" i="17" a="1"/>
  <c r="K675" i="17" s="1"/>
  <c r="J671" i="17" a="1"/>
  <c r="J671" i="17" s="1"/>
  <c r="J660" i="17" a="1"/>
  <c r="J660" i="17" s="1"/>
  <c r="K656" i="17" a="1"/>
  <c r="K656" i="17" s="1"/>
  <c r="J649" i="17" a="1"/>
  <c r="J649" i="17" s="1"/>
  <c r="J637" i="17" a="1"/>
  <c r="J637" i="17" s="1"/>
  <c r="I627" i="17" a="1"/>
  <c r="I627" i="17" s="1"/>
  <c r="I620" i="17" a="1"/>
  <c r="I620" i="17" s="1"/>
  <c r="I615" i="17" a="1"/>
  <c r="I615" i="17" s="1"/>
  <c r="J613" i="17" a="1"/>
  <c r="J613" i="17" s="1"/>
  <c r="I610" i="17" a="1"/>
  <c r="I610" i="17" s="1"/>
  <c r="K608" i="17" a="1"/>
  <c r="K608" i="17" s="1"/>
  <c r="J599" i="17" a="1"/>
  <c r="J599" i="17" s="1"/>
  <c r="I596" i="17" a="1"/>
  <c r="I596" i="17" s="1"/>
  <c r="K594" i="17" a="1"/>
  <c r="K594" i="17" s="1"/>
  <c r="K591" i="17" a="1"/>
  <c r="K591" i="17" s="1"/>
  <c r="J588" i="17" a="1"/>
  <c r="J588" i="17" s="1"/>
  <c r="J581" i="17" a="1"/>
  <c r="J581" i="17" s="1"/>
  <c r="K575" i="17" a="1"/>
  <c r="K575" i="17" s="1"/>
  <c r="J574" i="17" a="1"/>
  <c r="J574" i="17" s="1"/>
  <c r="I570" i="17" a="1"/>
  <c r="I570" i="17" s="1"/>
  <c r="K568" i="17" a="1"/>
  <c r="K568" i="17" s="1"/>
  <c r="J567" i="17" a="1"/>
  <c r="J567" i="17" s="1"/>
  <c r="J559" i="17" a="1"/>
  <c r="J559" i="17" s="1"/>
  <c r="K773" i="17" a="1"/>
  <c r="K773" i="17" s="1"/>
  <c r="J697" i="17" a="1"/>
  <c r="J697" i="17" s="1"/>
  <c r="K667" i="17" a="1"/>
  <c r="K667" i="17" s="1"/>
  <c r="J663" i="17" a="1"/>
  <c r="J663" i="17" s="1"/>
  <c r="J652" i="17" a="1"/>
  <c r="J652" i="17" s="1"/>
  <c r="J639" i="17" a="1"/>
  <c r="J639" i="17" s="1"/>
  <c r="K632" i="17" a="1"/>
  <c r="K632" i="17" s="1"/>
  <c r="K630" i="17" a="1"/>
  <c r="K630" i="17" s="1"/>
  <c r="I629" i="17" a="1"/>
  <c r="I629" i="17" s="1"/>
  <c r="J625" i="17" a="1"/>
  <c r="J625" i="17" s="1"/>
  <c r="J623" i="17" a="1"/>
  <c r="J623" i="17" s="1"/>
  <c r="J616" i="17" a="1"/>
  <c r="J616" i="17" s="1"/>
  <c r="I613" i="17" a="1"/>
  <c r="I613" i="17" s="1"/>
  <c r="I607" i="17" a="1"/>
  <c r="I607" i="17" s="1"/>
  <c r="J605" i="17" a="1"/>
  <c r="J605" i="17" s="1"/>
  <c r="J602" i="17" a="1"/>
  <c r="J602" i="17" s="1"/>
  <c r="K600" i="17" a="1"/>
  <c r="K600" i="17" s="1"/>
  <c r="I599" i="17" a="1"/>
  <c r="I599" i="17" s="1"/>
  <c r="J591" i="17" a="1"/>
  <c r="J591" i="17" s="1"/>
  <c r="J585" i="17" a="1"/>
  <c r="J585" i="17" s="1"/>
  <c r="I584" i="17" a="1"/>
  <c r="I584" i="17" s="1"/>
  <c r="K582" i="17" a="1"/>
  <c r="K582" i="17" s="1"/>
  <c r="I581" i="17" a="1"/>
  <c r="I581" i="17" s="1"/>
  <c r="J578" i="17" a="1"/>
  <c r="J578" i="17" s="1"/>
  <c r="I567" i="17" a="1"/>
  <c r="I567" i="17" s="1"/>
  <c r="I558" i="17" a="1"/>
  <c r="I558" i="17" s="1"/>
  <c r="J550" i="17" a="1"/>
  <c r="J550" i="17" s="1"/>
  <c r="K542" i="17" a="1"/>
  <c r="K542" i="17" s="1"/>
  <c r="I540" i="17" a="1"/>
  <c r="I540" i="17" s="1"/>
  <c r="K617" i="17" a="1"/>
  <c r="K617" i="17" s="1"/>
  <c r="I591" i="17" a="1"/>
  <c r="I591" i="17" s="1"/>
  <c r="K586" i="17" a="1"/>
  <c r="K586" i="17" s="1"/>
  <c r="I571" i="17" a="1"/>
  <c r="I571" i="17" s="1"/>
  <c r="J545" i="17" a="1"/>
  <c r="J545" i="17" s="1"/>
  <c r="J536" i="17" a="1"/>
  <c r="J536" i="17" s="1"/>
  <c r="J502" i="17" a="1"/>
  <c r="J502" i="17" s="1"/>
  <c r="J575" i="17" a="1"/>
  <c r="J575" i="17" s="1"/>
  <c r="J560" i="17" a="1"/>
  <c r="J560" i="17" s="1"/>
  <c r="I486" i="17" a="1"/>
  <c r="I486" i="17" s="1"/>
  <c r="J475" i="17" a="1"/>
  <c r="J475" i="17" s="1"/>
  <c r="K467" i="17" a="1"/>
  <c r="K467" i="17" s="1"/>
  <c r="K458" i="17" a="1"/>
  <c r="K458" i="17" s="1"/>
  <c r="I451" i="17" a="1"/>
  <c r="I451" i="17" s="1"/>
  <c r="J443" i="17" a="1"/>
  <c r="J443" i="17" s="1"/>
  <c r="K435" i="17" a="1"/>
  <c r="K435" i="17" s="1"/>
  <c r="I419" i="17" a="1"/>
  <c r="I419" i="17" s="1"/>
  <c r="J621" i="17" a="1"/>
  <c r="J621" i="17" s="1"/>
  <c r="I605" i="17" a="1"/>
  <c r="I605" i="17" s="1"/>
  <c r="K579" i="17" a="1"/>
  <c r="K579" i="17" s="1"/>
  <c r="K494" i="17" a="1"/>
  <c r="K494" i="17" s="1"/>
  <c r="K488" i="17" a="1"/>
  <c r="K488" i="17" s="1"/>
  <c r="K477" i="17" a="1"/>
  <c r="K477" i="17" s="1"/>
  <c r="K472" i="17" a="1"/>
  <c r="K472" i="17" s="1"/>
  <c r="K468" i="17" a="1"/>
  <c r="K468" i="17" s="1"/>
  <c r="K463" i="17" a="1"/>
  <c r="K463" i="17" s="1"/>
  <c r="K454" i="17" a="1"/>
  <c r="K454" i="17" s="1"/>
  <c r="K445" i="17" a="1"/>
  <c r="K445" i="17" s="1"/>
  <c r="K440" i="17" a="1"/>
  <c r="K440" i="17" s="1"/>
  <c r="K436" i="17" a="1"/>
  <c r="K436" i="17" s="1"/>
  <c r="K431" i="17" a="1"/>
  <c r="K431" i="17" s="1"/>
  <c r="K422" i="17" a="1"/>
  <c r="K422" i="17" s="1"/>
  <c r="K413" i="17" a="1"/>
  <c r="K413" i="17" s="1"/>
  <c r="K405" i="17" a="1"/>
  <c r="K405" i="17" s="1"/>
  <c r="K397" i="17" a="1"/>
  <c r="K397" i="17" s="1"/>
  <c r="K389" i="17" a="1"/>
  <c r="K389" i="17" s="1"/>
  <c r="K381" i="17" a="1"/>
  <c r="K381" i="17" s="1"/>
  <c r="K373" i="17" a="1"/>
  <c r="K373" i="17" s="1"/>
  <c r="K365" i="17" a="1"/>
  <c r="K365" i="17" s="1"/>
  <c r="K357" i="17" a="1"/>
  <c r="K357" i="17" s="1"/>
  <c r="K349" i="17" a="1"/>
  <c r="K349" i="17" s="1"/>
  <c r="K341" i="17" a="1"/>
  <c r="K341" i="17" s="1"/>
  <c r="K333" i="17" a="1"/>
  <c r="K333" i="17" s="1"/>
  <c r="K325" i="17" a="1"/>
  <c r="K325" i="17" s="1"/>
  <c r="K317" i="17" a="1"/>
  <c r="K317" i="17" s="1"/>
  <c r="K309" i="17" a="1"/>
  <c r="K309" i="17" s="1"/>
  <c r="J655" i="17" a="1"/>
  <c r="J655" i="17" s="1"/>
  <c r="K648" i="17" a="1"/>
  <c r="K648" i="17" s="1"/>
  <c r="J594" i="17" a="1"/>
  <c r="J594" i="17" s="1"/>
  <c r="I574" i="17" a="1"/>
  <c r="I574" i="17" s="1"/>
  <c r="K559" i="17" a="1"/>
  <c r="K559" i="17" s="1"/>
  <c r="J535" i="17" a="1"/>
  <c r="J535" i="17" s="1"/>
  <c r="K530" i="17" a="1"/>
  <c r="K530" i="17" s="1"/>
  <c r="K522" i="17" a="1"/>
  <c r="K522" i="17" s="1"/>
  <c r="K520" i="17" a="1"/>
  <c r="K520" i="17" s="1"/>
  <c r="K514" i="17" a="1"/>
  <c r="K514" i="17" s="1"/>
  <c r="K512" i="17" a="1"/>
  <c r="K512" i="17" s="1"/>
  <c r="K507" i="17" a="1"/>
  <c r="K507" i="17" s="1"/>
  <c r="I506" i="17" a="1"/>
  <c r="I506" i="17" s="1"/>
  <c r="K504" i="17" a="1"/>
  <c r="K504" i="17" s="1"/>
  <c r="I503" i="17" a="1"/>
  <c r="I503" i="17" s="1"/>
  <c r="K501" i="17" a="1"/>
  <c r="K501" i="17" s="1"/>
  <c r="J491" i="17" a="1"/>
  <c r="J491" i="17" s="1"/>
  <c r="I487" i="17" a="1"/>
  <c r="I487" i="17" s="1"/>
  <c r="K485" i="17" a="1"/>
  <c r="K485" i="17" s="1"/>
  <c r="K482" i="17" a="1"/>
  <c r="K482" i="17" s="1"/>
  <c r="J481" i="17" a="1"/>
  <c r="J481" i="17" s="1"/>
  <c r="I480" i="17" a="1"/>
  <c r="I480" i="17" s="1"/>
  <c r="I475" i="17" a="1"/>
  <c r="I475" i="17" s="1"/>
  <c r="J472" i="17" a="1"/>
  <c r="J472" i="17" s="1"/>
  <c r="I471" i="17" a="1"/>
  <c r="I471" i="17" s="1"/>
  <c r="J467" i="17" a="1"/>
  <c r="J467" i="17" s="1"/>
  <c r="I466" i="17" a="1"/>
  <c r="I466" i="17" s="1"/>
  <c r="I462" i="17" a="1"/>
  <c r="I462" i="17" s="1"/>
  <c r="K459" i="17" a="1"/>
  <c r="K459" i="17" s="1"/>
  <c r="J458" i="17" a="1"/>
  <c r="J458" i="17" s="1"/>
  <c r="I457" i="17" a="1"/>
  <c r="I457" i="17" s="1"/>
  <c r="K450" i="17" a="1"/>
  <c r="K450" i="17" s="1"/>
  <c r="J449" i="17" a="1"/>
  <c r="J449" i="17" s="1"/>
  <c r="I448" i="17" a="1"/>
  <c r="I448" i="17" s="1"/>
  <c r="I443" i="17" a="1"/>
  <c r="I443" i="17" s="1"/>
  <c r="J440" i="17" a="1"/>
  <c r="J440" i="17" s="1"/>
  <c r="I439" i="17" a="1"/>
  <c r="I439" i="17" s="1"/>
  <c r="J435" i="17" a="1"/>
  <c r="J435" i="17" s="1"/>
  <c r="I434" i="17" a="1"/>
  <c r="I434" i="17" s="1"/>
  <c r="I430" i="17" a="1"/>
  <c r="I430" i="17" s="1"/>
  <c r="K427" i="17" a="1"/>
  <c r="K427" i="17" s="1"/>
  <c r="J689" i="17" a="1"/>
  <c r="J689" i="17" s="1"/>
  <c r="I578" i="17" a="1"/>
  <c r="I578" i="17" s="1"/>
  <c r="I559" i="17" a="1"/>
  <c r="I559" i="17" s="1"/>
  <c r="K555" i="17" a="1"/>
  <c r="K555" i="17" s="1"/>
  <c r="K552" i="17" a="1"/>
  <c r="K552" i="17" s="1"/>
  <c r="K546" i="17" a="1"/>
  <c r="K546" i="17" s="1"/>
  <c r="K543" i="17" a="1"/>
  <c r="K543" i="17" s="1"/>
  <c r="K537" i="17" a="1"/>
  <c r="K537" i="17" s="1"/>
  <c r="I535" i="17" a="1"/>
  <c r="I535" i="17" s="1"/>
  <c r="J528" i="17" a="1"/>
  <c r="J528" i="17" s="1"/>
  <c r="J520" i="17" a="1"/>
  <c r="J520" i="17" s="1"/>
  <c r="J512" i="17" a="1"/>
  <c r="J512" i="17" s="1"/>
  <c r="K510" i="17" a="1"/>
  <c r="K510" i="17" s="1"/>
  <c r="J507" i="17" a="1"/>
  <c r="J507" i="17" s="1"/>
  <c r="J504" i="17" a="1"/>
  <c r="J504" i="17" s="1"/>
  <c r="I500" i="17" a="1"/>
  <c r="I500" i="17" s="1"/>
  <c r="K498" i="17" a="1"/>
  <c r="K498" i="17" s="1"/>
  <c r="K495" i="17" a="1"/>
  <c r="K495" i="17" s="1"/>
  <c r="J488" i="17" a="1"/>
  <c r="J488" i="17" s="1"/>
  <c r="K478" i="17" a="1"/>
  <c r="K478" i="17" s="1"/>
  <c r="J477" i="17" a="1"/>
  <c r="J477" i="17" s="1"/>
  <c r="I476" i="17" a="1"/>
  <c r="I476" i="17" s="1"/>
  <c r="K469" i="17" a="1"/>
  <c r="K469" i="17" s="1"/>
  <c r="J468" i="17" a="1"/>
  <c r="J468" i="17" s="1"/>
  <c r="K464" i="17" a="1"/>
  <c r="K464" i="17" s="1"/>
  <c r="K460" i="17" a="1"/>
  <c r="K460" i="17" s="1"/>
  <c r="K455" i="17" a="1"/>
  <c r="K455" i="17" s="1"/>
  <c r="J454" i="17" a="1"/>
  <c r="J454" i="17" s="1"/>
  <c r="K446" i="17" a="1"/>
  <c r="K446" i="17" s="1"/>
  <c r="J445" i="17" a="1"/>
  <c r="J445" i="17" s="1"/>
  <c r="I444" i="17" a="1"/>
  <c r="I444" i="17" s="1"/>
  <c r="K437" i="17" a="1"/>
  <c r="K437" i="17" s="1"/>
  <c r="J436" i="17" a="1"/>
  <c r="J436" i="17" s="1"/>
  <c r="I726" i="17" a="1"/>
  <c r="I726" i="17" s="1"/>
  <c r="I674" i="17" a="1"/>
  <c r="I674" i="17" s="1"/>
  <c r="K614" i="17" a="1"/>
  <c r="K614" i="17" s="1"/>
  <c r="K603" i="17" a="1"/>
  <c r="K603" i="17" s="1"/>
  <c r="I588" i="17" a="1"/>
  <c r="I588" i="17" s="1"/>
  <c r="I543" i="17" a="1"/>
  <c r="I543" i="17" s="1"/>
  <c r="J537" i="17" a="1"/>
  <c r="J537" i="17" s="1"/>
  <c r="I522" i="17" a="1"/>
  <c r="I522" i="17" s="1"/>
  <c r="J518" i="17" a="1"/>
  <c r="J518" i="17" s="1"/>
  <c r="J501" i="17" a="1"/>
  <c r="J501" i="17" s="1"/>
  <c r="J495" i="17" a="1"/>
  <c r="J495" i="17" s="1"/>
  <c r="I494" i="17" a="1"/>
  <c r="I494" i="17" s="1"/>
  <c r="I491" i="17" a="1"/>
  <c r="I491" i="17" s="1"/>
  <c r="K489" i="17" a="1"/>
  <c r="K489" i="17" s="1"/>
  <c r="J482" i="17" a="1"/>
  <c r="J482" i="17" s="1"/>
  <c r="I481" i="17" a="1"/>
  <c r="I481" i="17" s="1"/>
  <c r="J473" i="17" a="1"/>
  <c r="J473" i="17" s="1"/>
  <c r="I472" i="17" a="1"/>
  <c r="I472" i="17" s="1"/>
  <c r="I467" i="17" a="1"/>
  <c r="I467" i="17" s="1"/>
  <c r="J464" i="17" a="1"/>
  <c r="J464" i="17" s="1"/>
  <c r="I463" i="17" a="1"/>
  <c r="I463" i="17" s="1"/>
  <c r="J459" i="17" a="1"/>
  <c r="J459" i="17" s="1"/>
  <c r="I458" i="17" a="1"/>
  <c r="I458" i="17" s="1"/>
  <c r="I454" i="17" a="1"/>
  <c r="I454" i="17" s="1"/>
  <c r="K451" i="17" a="1"/>
  <c r="K451" i="17" s="1"/>
  <c r="J450" i="17" a="1"/>
  <c r="J450" i="17" s="1"/>
  <c r="I449" i="17" a="1"/>
  <c r="I449" i="17" s="1"/>
  <c r="J441" i="17" a="1"/>
  <c r="J441" i="17" s="1"/>
  <c r="I440" i="17" a="1"/>
  <c r="I440" i="17" s="1"/>
  <c r="I435" i="17" a="1"/>
  <c r="I435" i="17" s="1"/>
  <c r="J432" i="17" a="1"/>
  <c r="J432" i="17" s="1"/>
  <c r="I431" i="17" a="1"/>
  <c r="I431" i="17" s="1"/>
  <c r="J427" i="17" a="1"/>
  <c r="J427" i="17" s="1"/>
  <c r="I426" i="17" a="1"/>
  <c r="I426" i="17" s="1"/>
  <c r="I422" i="17" a="1"/>
  <c r="I422" i="17" s="1"/>
  <c r="K419" i="17" a="1"/>
  <c r="K419" i="17" s="1"/>
  <c r="J418" i="17" a="1"/>
  <c r="J418" i="17" s="1"/>
  <c r="I417" i="17" a="1"/>
  <c r="I417" i="17" s="1"/>
  <c r="K659" i="17" a="1"/>
  <c r="K659" i="17" s="1"/>
  <c r="J608" i="17" a="1"/>
  <c r="J608" i="17" s="1"/>
  <c r="J597" i="17" a="1"/>
  <c r="J597" i="17" s="1"/>
  <c r="J582" i="17" a="1"/>
  <c r="J582" i="17" s="1"/>
  <c r="K572" i="17" a="1"/>
  <c r="K572" i="17" s="1"/>
  <c r="I526" i="17" a="1"/>
  <c r="I526" i="17" s="1"/>
  <c r="K502" i="17" a="1"/>
  <c r="K502" i="17" s="1"/>
  <c r="I485" i="17" a="1"/>
  <c r="I485" i="17" s="1"/>
  <c r="J478" i="17" a="1"/>
  <c r="J478" i="17" s="1"/>
  <c r="J469" i="17" a="1"/>
  <c r="J469" i="17" s="1"/>
  <c r="I468" i="17" a="1"/>
  <c r="I468" i="17" s="1"/>
  <c r="J460" i="17" a="1"/>
  <c r="J460" i="17" s="1"/>
  <c r="J446" i="17" a="1"/>
  <c r="J446" i="17" s="1"/>
  <c r="J437" i="17" a="1"/>
  <c r="J437" i="17" s="1"/>
  <c r="I436" i="17" a="1"/>
  <c r="I436" i="17" s="1"/>
  <c r="J428" i="17" a="1"/>
  <c r="J428" i="17" s="1"/>
  <c r="J414" i="17" a="1"/>
  <c r="J414" i="17" s="1"/>
  <c r="I413" i="17" a="1"/>
  <c r="I413" i="17" s="1"/>
  <c r="J407" i="17" a="1"/>
  <c r="J407" i="17" s="1"/>
  <c r="I405" i="17" a="1"/>
  <c r="I405" i="17" s="1"/>
  <c r="J399" i="17" a="1"/>
  <c r="J399" i="17" s="1"/>
  <c r="I397" i="17" a="1"/>
  <c r="I397" i="17" s="1"/>
  <c r="J391" i="17" a="1"/>
  <c r="J391" i="17" s="1"/>
  <c r="I389" i="17" a="1"/>
  <c r="I389" i="17" s="1"/>
  <c r="J383" i="17" a="1"/>
  <c r="J383" i="17" s="1"/>
  <c r="I381" i="17" a="1"/>
  <c r="I381" i="17" s="1"/>
  <c r="I693" i="17" a="1"/>
  <c r="I693" i="17" s="1"/>
  <c r="I623" i="17" a="1"/>
  <c r="I623" i="17" s="1"/>
  <c r="I602" i="17" a="1"/>
  <c r="I602" i="17" s="1"/>
  <c r="K576" i="17" a="1"/>
  <c r="K576" i="17" s="1"/>
  <c r="K561" i="17" a="1"/>
  <c r="K561" i="17" s="1"/>
  <c r="K554" i="17" a="1"/>
  <c r="K554" i="17" s="1"/>
  <c r="J551" i="17" a="1"/>
  <c r="J551" i="17" s="1"/>
  <c r="K545" i="17" a="1"/>
  <c r="K545" i="17" s="1"/>
  <c r="K499" i="17" a="1"/>
  <c r="K499" i="17" s="1"/>
  <c r="J489" i="17" a="1"/>
  <c r="J489" i="17" s="1"/>
  <c r="J465" i="17" a="1"/>
  <c r="J465" i="17" s="1"/>
  <c r="J456" i="17" a="1"/>
  <c r="J456" i="17" s="1"/>
  <c r="I427" i="17" a="1"/>
  <c r="I427" i="17" s="1"/>
  <c r="J406" i="17" a="1"/>
  <c r="J406" i="17" s="1"/>
  <c r="J398" i="17" a="1"/>
  <c r="J398" i="17" s="1"/>
  <c r="J390" i="17" a="1"/>
  <c r="J390" i="17" s="1"/>
  <c r="J382" i="17" a="1"/>
  <c r="J382" i="17" s="1"/>
  <c r="K366" i="17" a="1"/>
  <c r="K366" i="17" s="1"/>
  <c r="J358" i="17" a="1"/>
  <c r="J358" i="17" s="1"/>
  <c r="I350" i="17" a="1"/>
  <c r="I350" i="17" s="1"/>
  <c r="K334" i="17" a="1"/>
  <c r="K334" i="17" s="1"/>
  <c r="J326" i="17" a="1"/>
  <c r="J326" i="17" s="1"/>
  <c r="I318" i="17" a="1"/>
  <c r="I318" i="17" s="1"/>
  <c r="K493" i="17" a="1"/>
  <c r="K493" i="17" s="1"/>
  <c r="J483" i="17" a="1"/>
  <c r="J483" i="17" s="1"/>
  <c r="J474" i="17" a="1"/>
  <c r="J474" i="17" s="1"/>
  <c r="J451" i="17" a="1"/>
  <c r="J451" i="17" s="1"/>
  <c r="J442" i="17" a="1"/>
  <c r="J442" i="17" s="1"/>
  <c r="K418" i="17" a="1"/>
  <c r="K418" i="17" s="1"/>
  <c r="I416" i="17" a="1"/>
  <c r="I416" i="17" s="1"/>
  <c r="I414" i="17" a="1"/>
  <c r="I414" i="17" s="1"/>
  <c r="I412" i="17" a="1"/>
  <c r="I412" i="17" s="1"/>
  <c r="I406" i="17" a="1"/>
  <c r="I406" i="17" s="1"/>
  <c r="I398" i="17" a="1"/>
  <c r="I398" i="17" s="1"/>
  <c r="I390" i="17" a="1"/>
  <c r="I390" i="17" s="1"/>
  <c r="I382" i="17" a="1"/>
  <c r="I382" i="17" s="1"/>
  <c r="J373" i="17" a="1"/>
  <c r="J373" i="17" s="1"/>
  <c r="I365" i="17" a="1"/>
  <c r="I365" i="17" s="1"/>
  <c r="K359" i="17" a="1"/>
  <c r="K359" i="17" s="1"/>
  <c r="J351" i="17" a="1"/>
  <c r="J351" i="17" s="1"/>
  <c r="J341" i="17" a="1"/>
  <c r="J341" i="17" s="1"/>
  <c r="I333" i="17" a="1"/>
  <c r="I333" i="17" s="1"/>
  <c r="K327" i="17" a="1"/>
  <c r="K327" i="17" s="1"/>
  <c r="J319" i="17" a="1"/>
  <c r="J319" i="17" s="1"/>
  <c r="J309" i="17" a="1"/>
  <c r="J309" i="17" s="1"/>
  <c r="J303" i="17" a="1"/>
  <c r="J303" i="17" s="1"/>
  <c r="I302" i="17" a="1"/>
  <c r="I302" i="17" s="1"/>
  <c r="I299" i="17" a="1"/>
  <c r="I299" i="17" s="1"/>
  <c r="K294" i="17" a="1"/>
  <c r="K294" i="17" s="1"/>
  <c r="J293" i="17" a="1"/>
  <c r="J293" i="17" s="1"/>
  <c r="J287" i="17" a="1"/>
  <c r="J287" i="17" s="1"/>
  <c r="I286" i="17" a="1"/>
  <c r="I286" i="17" s="1"/>
  <c r="I283" i="17" a="1"/>
  <c r="I283" i="17" s="1"/>
  <c r="K278" i="17" a="1"/>
  <c r="K278" i="17" s="1"/>
  <c r="J277" i="17" a="1"/>
  <c r="J277" i="17" s="1"/>
  <c r="J271" i="17" a="1"/>
  <c r="J271" i="17" s="1"/>
  <c r="I270" i="17" a="1"/>
  <c r="I270" i="17" s="1"/>
  <c r="I267" i="17" a="1"/>
  <c r="I267" i="17" s="1"/>
  <c r="K262" i="17" a="1"/>
  <c r="K262" i="17" s="1"/>
  <c r="K513" i="17" a="1"/>
  <c r="K513" i="17" s="1"/>
  <c r="I478" i="17" a="1"/>
  <c r="I478" i="17" s="1"/>
  <c r="I464" i="17" a="1"/>
  <c r="I464" i="17" s="1"/>
  <c r="I455" i="17" a="1"/>
  <c r="I455" i="17" s="1"/>
  <c r="I446" i="17" a="1"/>
  <c r="I446" i="17" s="1"/>
  <c r="J426" i="17" a="1"/>
  <c r="J426" i="17" s="1"/>
  <c r="K407" i="17" a="1"/>
  <c r="K407" i="17" s="1"/>
  <c r="K399" i="17" a="1"/>
  <c r="K399" i="17" s="1"/>
  <c r="K391" i="17" a="1"/>
  <c r="K391" i="17" s="1"/>
  <c r="K383" i="17" a="1"/>
  <c r="K383" i="17" s="1"/>
  <c r="K374" i="17" a="1"/>
  <c r="K374" i="17" s="1"/>
  <c r="J366" i="17" a="1"/>
  <c r="J366" i="17" s="1"/>
  <c r="I358" i="17" a="1"/>
  <c r="I358" i="17" s="1"/>
  <c r="K354" i="17" a="1"/>
  <c r="K354" i="17" s="1"/>
  <c r="K352" i="17" a="1"/>
  <c r="K352" i="17" s="1"/>
  <c r="K342" i="17" a="1"/>
  <c r="K342" i="17" s="1"/>
  <c r="K337" i="17" a="1"/>
  <c r="K337" i="17" s="1"/>
  <c r="J334" i="17" a="1"/>
  <c r="J334" i="17" s="1"/>
  <c r="I326" i="17" a="1"/>
  <c r="I326" i="17" s="1"/>
  <c r="K322" i="17" a="1"/>
  <c r="K322" i="17" s="1"/>
  <c r="K320" i="17" a="1"/>
  <c r="K320" i="17" s="1"/>
  <c r="K310" i="17" a="1"/>
  <c r="K310" i="17" s="1"/>
  <c r="K304" i="17" a="1"/>
  <c r="K304" i="17" s="1"/>
  <c r="J300" i="17" a="1"/>
  <c r="J300" i="17" s="1"/>
  <c r="K288" i="17" a="1"/>
  <c r="K288" i="17" s="1"/>
  <c r="J284" i="17" a="1"/>
  <c r="J284" i="17" s="1"/>
  <c r="K272" i="17" a="1"/>
  <c r="K272" i="17" s="1"/>
  <c r="J268" i="17" a="1"/>
  <c r="J268" i="17" s="1"/>
  <c r="K256" i="17" a="1"/>
  <c r="K256" i="17" s="1"/>
  <c r="J252" i="17" a="1"/>
  <c r="J252" i="17" s="1"/>
  <c r="K536" i="17" a="1"/>
  <c r="K536" i="17" s="1"/>
  <c r="K487" i="17" a="1"/>
  <c r="K487" i="17" s="1"/>
  <c r="I482" i="17" a="1"/>
  <c r="I482" i="17" s="1"/>
  <c r="I473" i="17" a="1"/>
  <c r="I473" i="17" s="1"/>
  <c r="I459" i="17" a="1"/>
  <c r="I459" i="17" s="1"/>
  <c r="I450" i="17" a="1"/>
  <c r="I450" i="17" s="1"/>
  <c r="I441" i="17" a="1"/>
  <c r="I441" i="17" s="1"/>
  <c r="K432" i="17" a="1"/>
  <c r="K432" i="17" s="1"/>
  <c r="K423" i="17" a="1"/>
  <c r="K423" i="17" s="1"/>
  <c r="I418" i="17" a="1"/>
  <c r="I418" i="17" s="1"/>
  <c r="I373" i="17" a="1"/>
  <c r="I373" i="17" s="1"/>
  <c r="K367" i="17" a="1"/>
  <c r="K367" i="17" s="1"/>
  <c r="J359" i="17" a="1"/>
  <c r="J359" i="17" s="1"/>
  <c r="J349" i="17" a="1"/>
  <c r="J349" i="17" s="1"/>
  <c r="I341" i="17" a="1"/>
  <c r="I341" i="17" s="1"/>
  <c r="K335" i="17" a="1"/>
  <c r="K335" i="17" s="1"/>
  <c r="J327" i="17" a="1"/>
  <c r="J327" i="17" s="1"/>
  <c r="J317" i="17" a="1"/>
  <c r="J317" i="17" s="1"/>
  <c r="I309" i="17" a="1"/>
  <c r="I309" i="17" s="1"/>
  <c r="K301" i="17" a="1"/>
  <c r="K301" i="17" s="1"/>
  <c r="J294" i="17" a="1"/>
  <c r="J294" i="17" s="1"/>
  <c r="I293" i="17" a="1"/>
  <c r="I293" i="17" s="1"/>
  <c r="K285" i="17" a="1"/>
  <c r="K285" i="17" s="1"/>
  <c r="J278" i="17" a="1"/>
  <c r="J278" i="17" s="1"/>
  <c r="I277" i="17" a="1"/>
  <c r="I277" i="17" s="1"/>
  <c r="K269" i="17" a="1"/>
  <c r="K269" i="17" s="1"/>
  <c r="J262" i="17" a="1"/>
  <c r="J262" i="17" s="1"/>
  <c r="I261" i="17" a="1"/>
  <c r="I261" i="17" s="1"/>
  <c r="K253" i="17" a="1"/>
  <c r="K253" i="17" s="1"/>
  <c r="J246" i="17" a="1"/>
  <c r="J246" i="17" s="1"/>
  <c r="I245" i="17" a="1"/>
  <c r="I245" i="17" s="1"/>
  <c r="K237" i="17" a="1"/>
  <c r="K237" i="17" s="1"/>
  <c r="J230" i="17" a="1"/>
  <c r="J230" i="17" s="1"/>
  <c r="I229" i="17" a="1"/>
  <c r="I229" i="17" s="1"/>
  <c r="K221" i="17" a="1"/>
  <c r="K221" i="17" s="1"/>
  <c r="J214" i="17" a="1"/>
  <c r="J214" i="17" s="1"/>
  <c r="I213" i="17" a="1"/>
  <c r="I213" i="17" s="1"/>
  <c r="K205" i="17" a="1"/>
  <c r="K205" i="17" s="1"/>
  <c r="K529" i="17" a="1"/>
  <c r="K529" i="17" s="1"/>
  <c r="K523" i="17" a="1"/>
  <c r="K523" i="17" s="1"/>
  <c r="I432" i="17" a="1"/>
  <c r="I432" i="17" s="1"/>
  <c r="K428" i="17" a="1"/>
  <c r="K428" i="17" s="1"/>
  <c r="I423" i="17" a="1"/>
  <c r="I423" i="17" s="1"/>
  <c r="J413" i="17" a="1"/>
  <c r="J413" i="17" s="1"/>
  <c r="J405" i="17" a="1"/>
  <c r="J405" i="17" s="1"/>
  <c r="J397" i="17" a="1"/>
  <c r="J397" i="17" s="1"/>
  <c r="J389" i="17" a="1"/>
  <c r="J389" i="17" s="1"/>
  <c r="J381" i="17" a="1"/>
  <c r="J381" i="17" s="1"/>
  <c r="K377" i="17" a="1"/>
  <c r="K377" i="17" s="1"/>
  <c r="J374" i="17" a="1"/>
  <c r="J374" i="17" s="1"/>
  <c r="I366" i="17" a="1"/>
  <c r="I366" i="17" s="1"/>
  <c r="K362" i="17" a="1"/>
  <c r="K362" i="17" s="1"/>
  <c r="K360" i="17" a="1"/>
  <c r="K360" i="17" s="1"/>
  <c r="J352" i="17" a="1"/>
  <c r="J352" i="17" s="1"/>
  <c r="K350" i="17" a="1"/>
  <c r="K350" i="17" s="1"/>
  <c r="K345" i="17" a="1"/>
  <c r="K345" i="17" s="1"/>
  <c r="J342" i="17" a="1"/>
  <c r="J342" i="17" s="1"/>
  <c r="I334" i="17" a="1"/>
  <c r="I334" i="17" s="1"/>
  <c r="K330" i="17" a="1"/>
  <c r="K330" i="17" s="1"/>
  <c r="K328" i="17" a="1"/>
  <c r="K328" i="17" s="1"/>
  <c r="J320" i="17" a="1"/>
  <c r="J320" i="17" s="1"/>
  <c r="K318" i="17" a="1"/>
  <c r="K318" i="17" s="1"/>
  <c r="K313" i="17" a="1"/>
  <c r="K313" i="17" s="1"/>
  <c r="J310" i="17" a="1"/>
  <c r="J310" i="17" s="1"/>
  <c r="J304" i="17" a="1"/>
  <c r="J304" i="17" s="1"/>
  <c r="I300" i="17" a="1"/>
  <c r="I300" i="17" s="1"/>
  <c r="K298" i="17" a="1"/>
  <c r="K298" i="17" s="1"/>
  <c r="K511" i="17" a="1"/>
  <c r="K511" i="17" s="1"/>
  <c r="I501" i="17" a="1"/>
  <c r="I501" i="17" s="1"/>
  <c r="J486" i="17" a="1"/>
  <c r="J486" i="17" s="1"/>
  <c r="J417" i="17" a="1"/>
  <c r="J417" i="17" s="1"/>
  <c r="I411" i="17" a="1"/>
  <c r="I411" i="17" s="1"/>
  <c r="I403" i="17" a="1"/>
  <c r="I403" i="17" s="1"/>
  <c r="I395" i="17" a="1"/>
  <c r="I395" i="17" s="1"/>
  <c r="I387" i="17" a="1"/>
  <c r="I387" i="17" s="1"/>
  <c r="I379" i="17" a="1"/>
  <c r="I379" i="17" s="1"/>
  <c r="K375" i="17" a="1"/>
  <c r="K375" i="17" s="1"/>
  <c r="J367" i="17" a="1"/>
  <c r="J367" i="17" s="1"/>
  <c r="J357" i="17" a="1"/>
  <c r="J357" i="17" s="1"/>
  <c r="I349" i="17" a="1"/>
  <c r="I349" i="17" s="1"/>
  <c r="K343" i="17" a="1"/>
  <c r="K343" i="17" s="1"/>
  <c r="J335" i="17" a="1"/>
  <c r="J335" i="17" s="1"/>
  <c r="J325" i="17" a="1"/>
  <c r="J325" i="17" s="1"/>
  <c r="I317" i="17" a="1"/>
  <c r="I317" i="17" s="1"/>
  <c r="K311" i="17" a="1"/>
  <c r="K311" i="17" s="1"/>
  <c r="K305" i="17" a="1"/>
  <c r="K305" i="17" s="1"/>
  <c r="K302" i="17" a="1"/>
  <c r="K302" i="17" s="1"/>
  <c r="J301" i="17" a="1"/>
  <c r="J301" i="17" s="1"/>
  <c r="I294" i="17" a="1"/>
  <c r="I294" i="17" s="1"/>
  <c r="K289" i="17" a="1"/>
  <c r="K289" i="17" s="1"/>
  <c r="K286" i="17" a="1"/>
  <c r="K286" i="17" s="1"/>
  <c r="J285" i="17" a="1"/>
  <c r="J285" i="17" s="1"/>
  <c r="I278" i="17" a="1"/>
  <c r="I278" i="17" s="1"/>
  <c r="K273" i="17" a="1"/>
  <c r="K273" i="17" s="1"/>
  <c r="K270" i="17" a="1"/>
  <c r="K270" i="17" s="1"/>
  <c r="J269" i="17" a="1"/>
  <c r="J269" i="17" s="1"/>
  <c r="I262" i="17" a="1"/>
  <c r="I262" i="17" s="1"/>
  <c r="K257" i="17" a="1"/>
  <c r="K257" i="17" s="1"/>
  <c r="K254" i="17" a="1"/>
  <c r="K254" i="17" s="1"/>
  <c r="J253" i="17" a="1"/>
  <c r="J253" i="17" s="1"/>
  <c r="I246" i="17" a="1"/>
  <c r="I246" i="17" s="1"/>
  <c r="J505" i="17" a="1"/>
  <c r="J505" i="17" s="1"/>
  <c r="I495" i="17" a="1"/>
  <c r="I495" i="17" s="1"/>
  <c r="K466" i="17" a="1"/>
  <c r="K466" i="17" s="1"/>
  <c r="I425" i="17" a="1"/>
  <c r="I425" i="17" s="1"/>
  <c r="K408" i="17" a="1"/>
  <c r="K408" i="17" s="1"/>
  <c r="K406" i="17" a="1"/>
  <c r="K406" i="17" s="1"/>
  <c r="K400" i="17" a="1"/>
  <c r="K400" i="17" s="1"/>
  <c r="K398" i="17" a="1"/>
  <c r="K398" i="17" s="1"/>
  <c r="K392" i="17" a="1"/>
  <c r="K392" i="17" s="1"/>
  <c r="K390" i="17" a="1"/>
  <c r="K390" i="17" s="1"/>
  <c r="K384" i="17" a="1"/>
  <c r="K384" i="17" s="1"/>
  <c r="K382" i="17" a="1"/>
  <c r="K382" i="17" s="1"/>
  <c r="I374" i="17" a="1"/>
  <c r="I374" i="17" s="1"/>
  <c r="K370" i="17" a="1"/>
  <c r="K370" i="17" s="1"/>
  <c r="K368" i="17" a="1"/>
  <c r="K368" i="17" s="1"/>
  <c r="J360" i="17" a="1"/>
  <c r="J360" i="17" s="1"/>
  <c r="K358" i="17" a="1"/>
  <c r="K358" i="17" s="1"/>
  <c r="K353" i="17" a="1"/>
  <c r="K353" i="17" s="1"/>
  <c r="J350" i="17" a="1"/>
  <c r="J350" i="17" s="1"/>
  <c r="I342" i="17" a="1"/>
  <c r="I342" i="17" s="1"/>
  <c r="K338" i="17" a="1"/>
  <c r="K338" i="17" s="1"/>
  <c r="K336" i="17" a="1"/>
  <c r="K336" i="17" s="1"/>
  <c r="J328" i="17" a="1"/>
  <c r="J328" i="17" s="1"/>
  <c r="K326" i="17" a="1"/>
  <c r="K326" i="17" s="1"/>
  <c r="K321" i="17" a="1"/>
  <c r="K321" i="17" s="1"/>
  <c r="J318" i="17" a="1"/>
  <c r="J318" i="17" s="1"/>
  <c r="J527" i="17" a="1"/>
  <c r="J527" i="17" s="1"/>
  <c r="K521" i="17" a="1"/>
  <c r="K521" i="17" s="1"/>
  <c r="K475" i="17" a="1"/>
  <c r="K475" i="17" s="1"/>
  <c r="K443" i="17" a="1"/>
  <c r="K443" i="17" s="1"/>
  <c r="K434" i="17" a="1"/>
  <c r="K434" i="17" s="1"/>
  <c r="J422" i="17" a="1"/>
  <c r="J422" i="17" s="1"/>
  <c r="J419" i="17" a="1"/>
  <c r="J419" i="17" s="1"/>
  <c r="K414" i="17" a="1"/>
  <c r="K414" i="17" s="1"/>
  <c r="J412" i="17" a="1"/>
  <c r="J412" i="17" s="1"/>
  <c r="K410" i="17" a="1"/>
  <c r="K410" i="17" s="1"/>
  <c r="J408" i="17" a="1"/>
  <c r="J408" i="17" s="1"/>
  <c r="J404" i="17" a="1"/>
  <c r="J404" i="17" s="1"/>
  <c r="K402" i="17" a="1"/>
  <c r="K402" i="17" s="1"/>
  <c r="J400" i="17" a="1"/>
  <c r="J400" i="17" s="1"/>
  <c r="J396" i="17" a="1"/>
  <c r="J396" i="17" s="1"/>
  <c r="K394" i="17" a="1"/>
  <c r="K394" i="17" s="1"/>
  <c r="J392" i="17" a="1"/>
  <c r="J392" i="17" s="1"/>
  <c r="J388" i="17" a="1"/>
  <c r="J388" i="17" s="1"/>
  <c r="K386" i="17" a="1"/>
  <c r="K386" i="17" s="1"/>
  <c r="J384" i="17" a="1"/>
  <c r="J384" i="17" s="1"/>
  <c r="J375" i="17" a="1"/>
  <c r="J375" i="17" s="1"/>
  <c r="I372" i="17" a="1"/>
  <c r="I372" i="17" s="1"/>
  <c r="I370" i="17" a="1"/>
  <c r="I370" i="17" s="1"/>
  <c r="J365" i="17" a="1"/>
  <c r="J365" i="17" s="1"/>
  <c r="I357" i="17" a="1"/>
  <c r="I357" i="17" s="1"/>
  <c r="I355" i="17" a="1"/>
  <c r="I355" i="17" s="1"/>
  <c r="K351" i="17" a="1"/>
  <c r="K351" i="17" s="1"/>
  <c r="J343" i="17" a="1"/>
  <c r="J343" i="17" s="1"/>
  <c r="I340" i="17" a="1"/>
  <c r="I340" i="17" s="1"/>
  <c r="I338" i="17" a="1"/>
  <c r="I338" i="17" s="1"/>
  <c r="J333" i="17" a="1"/>
  <c r="J333" i="17" s="1"/>
  <c r="I325" i="17" a="1"/>
  <c r="I325" i="17" s="1"/>
  <c r="I323" i="17" a="1"/>
  <c r="I323" i="17" s="1"/>
  <c r="K319" i="17" a="1"/>
  <c r="K319" i="17" s="1"/>
  <c r="J311" i="17" a="1"/>
  <c r="J311" i="17" s="1"/>
  <c r="I305" i="17" a="1"/>
  <c r="I305" i="17" s="1"/>
  <c r="K303" i="17" a="1"/>
  <c r="K303" i="17" s="1"/>
  <c r="J302" i="17" a="1"/>
  <c r="J302" i="17" s="1"/>
  <c r="I301" i="17" a="1"/>
  <c r="I301" i="17" s="1"/>
  <c r="J299" i="17" a="1"/>
  <c r="J299" i="17" s="1"/>
  <c r="K293" i="17" a="1"/>
  <c r="K293" i="17" s="1"/>
  <c r="K92" i="17" a="1"/>
  <c r="K92" i="17" s="1"/>
  <c r="I96" i="17" a="1"/>
  <c r="I96" i="17" s="1"/>
  <c r="K98" i="17" a="1"/>
  <c r="K98" i="17" s="1"/>
  <c r="K108" i="17" a="1"/>
  <c r="K108" i="17" s="1"/>
  <c r="I112" i="17" a="1"/>
  <c r="I112" i="17" s="1"/>
  <c r="K114" i="17" a="1"/>
  <c r="K114" i="17" s="1"/>
  <c r="I116" i="17" a="1"/>
  <c r="I116" i="17" s="1"/>
  <c r="J120" i="17" a="1"/>
  <c r="J120" i="17" s="1"/>
  <c r="K124" i="17" a="1"/>
  <c r="K124" i="17" s="1"/>
  <c r="I128" i="17" a="1"/>
  <c r="I128" i="17" s="1"/>
  <c r="K130" i="17" a="1"/>
  <c r="K130" i="17" s="1"/>
  <c r="I132" i="17" a="1"/>
  <c r="I132" i="17" s="1"/>
  <c r="J136" i="17" a="1"/>
  <c r="J136" i="17" s="1"/>
  <c r="K140" i="17" a="1"/>
  <c r="K140" i="17" s="1"/>
  <c r="I144" i="17" a="1"/>
  <c r="I144" i="17" s="1"/>
  <c r="K146" i="17" a="1"/>
  <c r="K146" i="17" s="1"/>
  <c r="I148" i="17" a="1"/>
  <c r="I148" i="17" s="1"/>
  <c r="J152" i="17" a="1"/>
  <c r="J152" i="17" s="1"/>
  <c r="K156" i="17" a="1"/>
  <c r="K156" i="17" s="1"/>
  <c r="I160" i="17" a="1"/>
  <c r="I160" i="17" s="1"/>
  <c r="K162" i="17" a="1"/>
  <c r="K162" i="17" s="1"/>
  <c r="I164" i="17" a="1"/>
  <c r="I164" i="17" s="1"/>
  <c r="J168" i="17" a="1"/>
  <c r="J168" i="17" s="1"/>
  <c r="K172" i="17" a="1"/>
  <c r="K172" i="17" s="1"/>
  <c r="I176" i="17" a="1"/>
  <c r="I176" i="17" s="1"/>
  <c r="K178" i="17" a="1"/>
  <c r="K178" i="17" s="1"/>
  <c r="I180" i="17" a="1"/>
  <c r="I180" i="17" s="1"/>
  <c r="J184" i="17" a="1"/>
  <c r="J184" i="17" s="1"/>
  <c r="K188" i="17" a="1"/>
  <c r="K188" i="17" s="1"/>
  <c r="I192" i="17" a="1"/>
  <c r="I192" i="17" s="1"/>
  <c r="K194" i="17" a="1"/>
  <c r="K194" i="17" s="1"/>
  <c r="I196" i="17" a="1"/>
  <c r="I196" i="17" s="1"/>
  <c r="J200" i="17" a="1"/>
  <c r="J200" i="17" s="1"/>
  <c r="K204" i="17" a="1"/>
  <c r="K204" i="17" s="1"/>
  <c r="J206" i="17" a="1"/>
  <c r="J206" i="17" s="1"/>
  <c r="K207" i="17" a="1"/>
  <c r="K207" i="17" s="1"/>
  <c r="J210" i="17" a="1"/>
  <c r="J210" i="17" s="1"/>
  <c r="K217" i="17" a="1"/>
  <c r="K217" i="17" s="1"/>
  <c r="I221" i="17" a="1"/>
  <c r="I221" i="17" s="1"/>
  <c r="K222" i="17" a="1"/>
  <c r="K222" i="17" s="1"/>
  <c r="J224" i="17" a="1"/>
  <c r="J224" i="17" s="1"/>
  <c r="K227" i="17" a="1"/>
  <c r="K227" i="17" s="1"/>
  <c r="J227" i="17" a="1"/>
  <c r="J227" i="17" s="1"/>
  <c r="K233" i="17" a="1"/>
  <c r="K233" i="17" s="1"/>
  <c r="J237" i="17" a="1"/>
  <c r="J237" i="17" s="1"/>
  <c r="J244" i="17" a="1"/>
  <c r="J244" i="17" s="1"/>
  <c r="K248" i="17" a="1"/>
  <c r="K248" i="17" s="1"/>
  <c r="I251" i="17" a="1"/>
  <c r="I251" i="17" s="1"/>
  <c r="J255" i="17" a="1"/>
  <c r="J255" i="17" s="1"/>
  <c r="K266" i="17" a="1"/>
  <c r="K266" i="17" s="1"/>
  <c r="I280" i="17" a="1"/>
  <c r="I280" i="17" s="1"/>
  <c r="J280" i="17" a="1"/>
  <c r="J280" i="17" s="1"/>
  <c r="I284" i="17" a="1"/>
  <c r="I284" i="17" s="1"/>
  <c r="I298" i="17" a="1"/>
  <c r="I298" i="17" s="1"/>
  <c r="J308" i="17" a="1"/>
  <c r="J308" i="17" s="1"/>
  <c r="K369" i="17" a="1"/>
  <c r="K369" i="17" s="1"/>
  <c r="J433" i="17" a="1"/>
  <c r="J433" i="17" s="1"/>
  <c r="J297" i="17" a="1"/>
  <c r="J297" i="17" s="1"/>
  <c r="I327" i="17" a="1"/>
  <c r="I327" i="17" s="1"/>
  <c r="I359" i="17" a="1"/>
  <c r="I359" i="17" s="1"/>
  <c r="K416" i="17" a="1"/>
  <c r="K416" i="17" s="1"/>
  <c r="I424" i="17" a="1"/>
  <c r="I424" i="17" s="1"/>
  <c r="K424" i="17" a="1"/>
  <c r="K424" i="17" s="1"/>
  <c r="K430" i="17" a="1"/>
  <c r="K430" i="17" s="1"/>
  <c r="J438" i="17" a="1"/>
  <c r="J438" i="17" s="1"/>
  <c r="K447" i="17" a="1"/>
  <c r="K447" i="17" s="1"/>
  <c r="I456" i="17" a="1"/>
  <c r="I456" i="17" s="1"/>
  <c r="J470" i="17" a="1"/>
  <c r="J470" i="17" s="1"/>
  <c r="K479" i="17" a="1"/>
  <c r="K479" i="17" s="1"/>
  <c r="K484" i="17" a="1"/>
  <c r="K484" i="17" s="1"/>
  <c r="I484" i="17" a="1"/>
  <c r="I484" i="17" s="1"/>
  <c r="J484" i="17" a="1"/>
  <c r="J484" i="17" s="1"/>
  <c r="K509" i="17" a="1"/>
  <c r="K509" i="17" s="1"/>
  <c r="J509" i="17" a="1"/>
  <c r="J509" i="17" s="1"/>
  <c r="I509" i="17" a="1"/>
  <c r="I509" i="17" s="1"/>
  <c r="K539" i="17" a="1"/>
  <c r="K539" i="17" s="1"/>
  <c r="J539" i="17" a="1"/>
  <c r="J539" i="17" s="1"/>
  <c r="I539" i="17" a="1"/>
  <c r="I539" i="17" s="1"/>
  <c r="K316" i="17" a="1"/>
  <c r="K316" i="17" s="1"/>
  <c r="J329" i="17" a="1"/>
  <c r="J329" i="17" s="1"/>
  <c r="I329" i="17" a="1"/>
  <c r="I329" i="17" s="1"/>
  <c r="K331" i="17" a="1"/>
  <c r="K331" i="17" s="1"/>
  <c r="J331" i="17" a="1"/>
  <c r="J331" i="17" s="1"/>
  <c r="I344" i="17" a="1"/>
  <c r="I344" i="17" s="1"/>
  <c r="J346" i="17" a="1"/>
  <c r="J346" i="17" s="1"/>
  <c r="K348" i="17" a="1"/>
  <c r="K348" i="17" s="1"/>
  <c r="J361" i="17" a="1"/>
  <c r="J361" i="17" s="1"/>
  <c r="I361" i="17" a="1"/>
  <c r="I361" i="17" s="1"/>
  <c r="K363" i="17" a="1"/>
  <c r="K363" i="17" s="1"/>
  <c r="J363" i="17" a="1"/>
  <c r="J363" i="17" s="1"/>
  <c r="I376" i="17" a="1"/>
  <c r="I376" i="17" s="1"/>
  <c r="J378" i="17" a="1"/>
  <c r="J378" i="17" s="1"/>
  <c r="K380" i="17" a="1"/>
  <c r="K380" i="17" s="1"/>
  <c r="J386" i="17" a="1"/>
  <c r="J386" i="17" s="1"/>
  <c r="K388" i="17" a="1"/>
  <c r="K388" i="17" s="1"/>
  <c r="J394" i="17" a="1"/>
  <c r="J394" i="17" s="1"/>
  <c r="K396" i="17" a="1"/>
  <c r="K396" i="17" s="1"/>
  <c r="J402" i="17" a="1"/>
  <c r="J402" i="17" s="1"/>
  <c r="K404" i="17" a="1"/>
  <c r="K404" i="17" s="1"/>
  <c r="J410" i="17" a="1"/>
  <c r="J410" i="17" s="1"/>
  <c r="K412" i="17" a="1"/>
  <c r="K412" i="17" s="1"/>
  <c r="J434" i="17" a="1"/>
  <c r="J434" i="17" s="1"/>
  <c r="J452" i="17" a="1"/>
  <c r="J452" i="17" s="1"/>
  <c r="K461" i="17" a="1"/>
  <c r="K461" i="17" s="1"/>
  <c r="J500" i="17" a="1"/>
  <c r="J500" i="17" s="1"/>
  <c r="I527" i="17" a="1"/>
  <c r="I527" i="17" s="1"/>
  <c r="K547" i="17" a="1"/>
  <c r="K547" i="17" s="1"/>
  <c r="K251" i="17" a="1"/>
  <c r="K251" i="17" s="1"/>
  <c r="I255" i="17" a="1"/>
  <c r="I255" i="17" s="1"/>
  <c r="J263" i="17" a="1"/>
  <c r="J263" i="17" s="1"/>
  <c r="K267" i="17" a="1"/>
  <c r="K267" i="17" s="1"/>
  <c r="I271" i="17" a="1"/>
  <c r="I271" i="17" s="1"/>
  <c r="I275" i="17" a="1"/>
  <c r="I275" i="17" s="1"/>
  <c r="J279" i="17" a="1"/>
  <c r="J279" i="17" s="1"/>
  <c r="K283" i="17" a="1"/>
  <c r="K283" i="17" s="1"/>
  <c r="I287" i="17" a="1"/>
  <c r="I287" i="17" s="1"/>
  <c r="I291" i="17" a="1"/>
  <c r="I291" i="17" s="1"/>
  <c r="J295" i="17" a="1"/>
  <c r="J295" i="17" s="1"/>
  <c r="K299" i="17" a="1"/>
  <c r="K299" i="17" s="1"/>
  <c r="I303" i="17" a="1"/>
  <c r="I303" i="17" s="1"/>
  <c r="I307" i="17" a="1"/>
  <c r="I307" i="17" s="1"/>
  <c r="I319" i="17" a="1"/>
  <c r="I319" i="17" s="1"/>
  <c r="I332" i="17" a="1"/>
  <c r="I332" i="17" s="1"/>
  <c r="I351" i="17" a="1"/>
  <c r="I351" i="17" s="1"/>
  <c r="I364" i="17" a="1"/>
  <c r="I364" i="17" s="1"/>
  <c r="K448" i="17" a="1"/>
  <c r="K448" i="17" s="1"/>
  <c r="J466" i="17" a="1"/>
  <c r="J466" i="17" s="1"/>
  <c r="K480" i="17" a="1"/>
  <c r="K480" i="17" s="1"/>
  <c r="I505" i="17" a="1"/>
  <c r="I505" i="17" s="1"/>
  <c r="K528" i="17" a="1"/>
  <c r="K528" i="17" s="1"/>
  <c r="K292" i="17" a="1"/>
  <c r="K292" i="17" s="1"/>
  <c r="I296" i="17" a="1"/>
  <c r="I296" i="17" s="1"/>
  <c r="K308" i="17" a="1"/>
  <c r="K308" i="17" s="1"/>
  <c r="J321" i="17" a="1"/>
  <c r="J321" i="17" s="1"/>
  <c r="I321" i="17" a="1"/>
  <c r="I321" i="17" s="1"/>
  <c r="K323" i="17" a="1"/>
  <c r="K323" i="17" s="1"/>
  <c r="J323" i="17" a="1"/>
  <c r="J323" i="17" s="1"/>
  <c r="I336" i="17" a="1"/>
  <c r="I336" i="17" s="1"/>
  <c r="J338" i="17" a="1"/>
  <c r="J338" i="17" s="1"/>
  <c r="K340" i="17" a="1"/>
  <c r="K340" i="17" s="1"/>
  <c r="J353" i="17" a="1"/>
  <c r="J353" i="17" s="1"/>
  <c r="I353" i="17" a="1"/>
  <c r="I353" i="17" s="1"/>
  <c r="K355" i="17" a="1"/>
  <c r="K355" i="17" s="1"/>
  <c r="J355" i="17" a="1"/>
  <c r="J355" i="17" s="1"/>
  <c r="I368" i="17" a="1"/>
  <c r="I368" i="17" s="1"/>
  <c r="J370" i="17" a="1"/>
  <c r="J370" i="17" s="1"/>
  <c r="K372" i="17" a="1"/>
  <c r="K372" i="17" s="1"/>
  <c r="I384" i="17" a="1"/>
  <c r="I384" i="17" s="1"/>
  <c r="I392" i="17" a="1"/>
  <c r="I392" i="17" s="1"/>
  <c r="I400" i="17" a="1"/>
  <c r="I400" i="17" s="1"/>
  <c r="I408" i="17" a="1"/>
  <c r="I408" i="17" s="1"/>
  <c r="K444" i="17" a="1"/>
  <c r="K444" i="17" s="1"/>
  <c r="K462" i="17" a="1"/>
  <c r="K462" i="17" s="1"/>
  <c r="K476" i="17" a="1"/>
  <c r="K476" i="17" s="1"/>
  <c r="K491" i="17" a="1"/>
  <c r="K491" i="17" s="1"/>
  <c r="J511" i="17" a="1"/>
  <c r="J511" i="17" s="1"/>
  <c r="K517" i="17" a="1"/>
  <c r="K517" i="17" s="1"/>
  <c r="J517" i="17" a="1"/>
  <c r="J517" i="17" s="1"/>
  <c r="I517" i="17" a="1"/>
  <c r="I517" i="17" s="1"/>
  <c r="K535" i="17" a="1"/>
  <c r="K535" i="17" s="1"/>
  <c r="J209" i="17" a="1"/>
  <c r="J209" i="17" s="1"/>
  <c r="J225" i="17" a="1"/>
  <c r="J225" i="17" s="1"/>
  <c r="J241" i="17" a="1"/>
  <c r="J241" i="17" s="1"/>
  <c r="J257" i="17" a="1"/>
  <c r="J257" i="17" s="1"/>
  <c r="J273" i="17" a="1"/>
  <c r="J273" i="17" s="1"/>
  <c r="J289" i="17" a="1"/>
  <c r="J289" i="17" s="1"/>
  <c r="I297" i="17" a="1"/>
  <c r="I297" i="17" s="1"/>
  <c r="J305" i="17" a="1"/>
  <c r="J305" i="17" s="1"/>
  <c r="I311" i="17" a="1"/>
  <c r="I311" i="17" s="1"/>
  <c r="I324" i="17" a="1"/>
  <c r="I324" i="17" s="1"/>
  <c r="I343" i="17" a="1"/>
  <c r="I343" i="17" s="1"/>
  <c r="I356" i="17" a="1"/>
  <c r="I356" i="17" s="1"/>
  <c r="I375" i="17" a="1"/>
  <c r="I375" i="17" s="1"/>
  <c r="J420" i="17" a="1"/>
  <c r="J420" i="17" s="1"/>
  <c r="I420" i="17" a="1"/>
  <c r="I420" i="17" s="1"/>
  <c r="K420" i="17" a="1"/>
  <c r="K420" i="17" s="1"/>
  <c r="I428" i="17" a="1"/>
  <c r="I428" i="17" s="1"/>
  <c r="K496" i="17" a="1"/>
  <c r="K496" i="17" s="1"/>
  <c r="J266" i="17" a="1"/>
  <c r="J266" i="17" s="1"/>
  <c r="J282" i="17" a="1"/>
  <c r="J282" i="17" s="1"/>
  <c r="J298" i="17" a="1"/>
  <c r="J298" i="17" s="1"/>
  <c r="J313" i="17" a="1"/>
  <c r="J313" i="17" s="1"/>
  <c r="I313" i="17" a="1"/>
  <c r="I313" i="17" s="1"/>
  <c r="K315" i="17" a="1"/>
  <c r="K315" i="17" s="1"/>
  <c r="J315" i="17" a="1"/>
  <c r="J315" i="17" s="1"/>
  <c r="I328" i="17" a="1"/>
  <c r="I328" i="17" s="1"/>
  <c r="J330" i="17" a="1"/>
  <c r="J330" i="17" s="1"/>
  <c r="K332" i="17" a="1"/>
  <c r="K332" i="17" s="1"/>
  <c r="J344" i="17" a="1"/>
  <c r="J344" i="17" s="1"/>
  <c r="J345" i="17" a="1"/>
  <c r="J345" i="17" s="1"/>
  <c r="I345" i="17" a="1"/>
  <c r="I345" i="17" s="1"/>
  <c r="K347" i="17" a="1"/>
  <c r="K347" i="17" s="1"/>
  <c r="J347" i="17" a="1"/>
  <c r="J347" i="17" s="1"/>
  <c r="I360" i="17" a="1"/>
  <c r="I360" i="17" s="1"/>
  <c r="J362" i="17" a="1"/>
  <c r="J362" i="17" s="1"/>
  <c r="K364" i="17" a="1"/>
  <c r="K364" i="17" s="1"/>
  <c r="J376" i="17" a="1"/>
  <c r="J376" i="17" s="1"/>
  <c r="J377" i="17" a="1"/>
  <c r="J377" i="17" s="1"/>
  <c r="I377" i="17" a="1"/>
  <c r="I377" i="17" s="1"/>
  <c r="K379" i="17" a="1"/>
  <c r="K379" i="17" s="1"/>
  <c r="K387" i="17" a="1"/>
  <c r="K387" i="17" s="1"/>
  <c r="K395" i="17" a="1"/>
  <c r="K395" i="17" s="1"/>
  <c r="K403" i="17" a="1"/>
  <c r="K403" i="17" s="1"/>
  <c r="K411" i="17" a="1"/>
  <c r="K411" i="17" s="1"/>
  <c r="J415" i="17" a="1"/>
  <c r="J415" i="17" s="1"/>
  <c r="I415" i="17" a="1"/>
  <c r="I415" i="17" s="1"/>
  <c r="K415" i="17" a="1"/>
  <c r="K415" i="17" s="1"/>
  <c r="J487" i="17" a="1"/>
  <c r="J487" i="17" s="1"/>
  <c r="J492" i="17" a="1"/>
  <c r="J492" i="17" s="1"/>
  <c r="K497" i="17" a="1"/>
  <c r="K497" i="17" s="1"/>
  <c r="J497" i="17" a="1"/>
  <c r="J497" i="17" s="1"/>
  <c r="I497" i="17" a="1"/>
  <c r="I497" i="17" s="1"/>
  <c r="K551" i="17" a="1"/>
  <c r="K551" i="17" s="1"/>
  <c r="I263" i="17" a="1"/>
  <c r="I263" i="17" s="1"/>
  <c r="K275" i="17" a="1"/>
  <c r="K275" i="17" s="1"/>
  <c r="I279" i="17" a="1"/>
  <c r="I279" i="17" s="1"/>
  <c r="K291" i="17" a="1"/>
  <c r="K291" i="17" s="1"/>
  <c r="I295" i="17" a="1"/>
  <c r="I295" i="17" s="1"/>
  <c r="K297" i="17" a="1"/>
  <c r="K297" i="17" s="1"/>
  <c r="K307" i="17" a="1"/>
  <c r="K307" i="17" s="1"/>
  <c r="I314" i="17" a="1"/>
  <c r="I314" i="17" s="1"/>
  <c r="I316" i="17" a="1"/>
  <c r="I316" i="17" s="1"/>
  <c r="I331" i="17" a="1"/>
  <c r="I331" i="17" s="1"/>
  <c r="I335" i="17" a="1"/>
  <c r="I335" i="17" s="1"/>
  <c r="I346" i="17" a="1"/>
  <c r="I346" i="17" s="1"/>
  <c r="I348" i="17" a="1"/>
  <c r="I348" i="17" s="1"/>
  <c r="I363" i="17" a="1"/>
  <c r="I363" i="17" s="1"/>
  <c r="I367" i="17" a="1"/>
  <c r="I367" i="17" s="1"/>
  <c r="I378" i="17" a="1"/>
  <c r="I378" i="17" s="1"/>
  <c r="I380" i="17" a="1"/>
  <c r="I380" i="17" s="1"/>
  <c r="J385" i="17" a="1"/>
  <c r="J385" i="17" s="1"/>
  <c r="I385" i="17" a="1"/>
  <c r="I385" i="17" s="1"/>
  <c r="K385" i="17" a="1"/>
  <c r="K385" i="17" s="1"/>
  <c r="I388" i="17" a="1"/>
  <c r="I388" i="17" s="1"/>
  <c r="J393" i="17" a="1"/>
  <c r="J393" i="17" s="1"/>
  <c r="I393" i="17" a="1"/>
  <c r="I393" i="17" s="1"/>
  <c r="K393" i="17" a="1"/>
  <c r="K393" i="17" s="1"/>
  <c r="I396" i="17" a="1"/>
  <c r="I396" i="17" s="1"/>
  <c r="J401" i="17" a="1"/>
  <c r="J401" i="17" s="1"/>
  <c r="I401" i="17" a="1"/>
  <c r="I401" i="17" s="1"/>
  <c r="K401" i="17" a="1"/>
  <c r="K401" i="17" s="1"/>
  <c r="I404" i="17" a="1"/>
  <c r="I404" i="17" s="1"/>
  <c r="J409" i="17" a="1"/>
  <c r="J409" i="17" s="1"/>
  <c r="I409" i="17" a="1"/>
  <c r="I409" i="17" s="1"/>
  <c r="K409" i="17" a="1"/>
  <c r="K409" i="17" s="1"/>
  <c r="K426" i="17" a="1"/>
  <c r="K426" i="17" s="1"/>
  <c r="I429" i="17" a="1"/>
  <c r="I429" i="17" s="1"/>
  <c r="J429" i="17" a="1"/>
  <c r="J429" i="17" s="1"/>
  <c r="K429" i="17" a="1"/>
  <c r="K429" i="17" s="1"/>
  <c r="J513" i="17" a="1"/>
  <c r="J513" i="17" s="1"/>
  <c r="J519" i="17" a="1"/>
  <c r="J519" i="17" s="1"/>
  <c r="K525" i="17" a="1"/>
  <c r="K525" i="17" s="1"/>
  <c r="J525" i="17" a="1"/>
  <c r="J525" i="17" s="1"/>
  <c r="I525" i="17" a="1"/>
  <c r="I525" i="17" s="1"/>
  <c r="J531" i="17" a="1"/>
  <c r="J531" i="17" s="1"/>
  <c r="I531" i="17" a="1"/>
  <c r="I531" i="17" s="1"/>
  <c r="K531" i="17" a="1"/>
  <c r="K531" i="17" s="1"/>
  <c r="J544" i="17" a="1"/>
  <c r="J544" i="17" s="1"/>
  <c r="I224" i="17" a="1"/>
  <c r="I224" i="17" s="1"/>
  <c r="K236" i="17" a="1"/>
  <c r="K236" i="17" s="1"/>
  <c r="I240" i="17" a="1"/>
  <c r="I240" i="17" s="1"/>
  <c r="K252" i="17" a="1"/>
  <c r="K252" i="17" s="1"/>
  <c r="I256" i="17" a="1"/>
  <c r="I256" i="17" s="1"/>
  <c r="K268" i="17" a="1"/>
  <c r="K268" i="17" s="1"/>
  <c r="I272" i="17" a="1"/>
  <c r="I272" i="17" s="1"/>
  <c r="K284" i="17" a="1"/>
  <c r="K284" i="17" s="1"/>
  <c r="I288" i="17" a="1"/>
  <c r="I288" i="17" s="1"/>
  <c r="I292" i="17" a="1"/>
  <c r="I292" i="17" s="1"/>
  <c r="J296" i="17" a="1"/>
  <c r="J296" i="17" s="1"/>
  <c r="K300" i="17" a="1"/>
  <c r="K300" i="17" s="1"/>
  <c r="I304" i="17" a="1"/>
  <c r="I304" i="17" s="1"/>
  <c r="I308" i="17" a="1"/>
  <c r="I308" i="17" s="1"/>
  <c r="K314" i="17" a="1"/>
  <c r="K314" i="17" s="1"/>
  <c r="I320" i="17" a="1"/>
  <c r="I320" i="17" s="1"/>
  <c r="J322" i="17" a="1"/>
  <c r="J322" i="17" s="1"/>
  <c r="K324" i="17" a="1"/>
  <c r="K324" i="17" s="1"/>
  <c r="K329" i="17" a="1"/>
  <c r="K329" i="17" s="1"/>
  <c r="J336" i="17" a="1"/>
  <c r="J336" i="17" s="1"/>
  <c r="J337" i="17" a="1"/>
  <c r="J337" i="17" s="1"/>
  <c r="I337" i="17" a="1"/>
  <c r="I337" i="17" s="1"/>
  <c r="K339" i="17" a="1"/>
  <c r="K339" i="17" s="1"/>
  <c r="J339" i="17" a="1"/>
  <c r="J339" i="17" s="1"/>
  <c r="K344" i="17" a="1"/>
  <c r="K344" i="17" s="1"/>
  <c r="K346" i="17" a="1"/>
  <c r="K346" i="17" s="1"/>
  <c r="I352" i="17" a="1"/>
  <c r="I352" i="17" s="1"/>
  <c r="J354" i="17" a="1"/>
  <c r="J354" i="17" s="1"/>
  <c r="K356" i="17" a="1"/>
  <c r="K356" i="17" s="1"/>
  <c r="K361" i="17" a="1"/>
  <c r="K361" i="17" s="1"/>
  <c r="J368" i="17" a="1"/>
  <c r="J368" i="17" s="1"/>
  <c r="J369" i="17" a="1"/>
  <c r="J369" i="17" s="1"/>
  <c r="I369" i="17" a="1"/>
  <c r="I369" i="17" s="1"/>
  <c r="K371" i="17" a="1"/>
  <c r="K371" i="17" s="1"/>
  <c r="J371" i="17" a="1"/>
  <c r="J371" i="17" s="1"/>
  <c r="K376" i="17" a="1"/>
  <c r="K376" i="17" s="1"/>
  <c r="K378" i="17" a="1"/>
  <c r="K378" i="17" s="1"/>
  <c r="I383" i="17" a="1"/>
  <c r="I383" i="17" s="1"/>
  <c r="I386" i="17" a="1"/>
  <c r="I386" i="17" s="1"/>
  <c r="I391" i="17" a="1"/>
  <c r="I391" i="17" s="1"/>
  <c r="I394" i="17" a="1"/>
  <c r="I394" i="17" s="1"/>
  <c r="I399" i="17" a="1"/>
  <c r="I399" i="17" s="1"/>
  <c r="I402" i="17" a="1"/>
  <c r="I402" i="17" s="1"/>
  <c r="I407" i="17" a="1"/>
  <c r="I407" i="17" s="1"/>
  <c r="I410" i="17" a="1"/>
  <c r="I410" i="17" s="1"/>
  <c r="J424" i="17" a="1"/>
  <c r="J424" i="17" s="1"/>
  <c r="K433" i="17" a="1"/>
  <c r="K433" i="17" s="1"/>
  <c r="I433" i="17" a="1"/>
  <c r="I433" i="17" s="1"/>
  <c r="I442" i="17" a="1"/>
  <c r="I442" i="17" s="1"/>
  <c r="I460" i="17" a="1"/>
  <c r="I460" i="17" s="1"/>
  <c r="I474" i="17" a="1"/>
  <c r="I474" i="17" s="1"/>
  <c r="I483" i="17" a="1"/>
  <c r="I483" i="17" s="1"/>
  <c r="K503" i="17" a="1"/>
  <c r="K503" i="17" s="1"/>
  <c r="K538" i="17" a="1"/>
  <c r="K538" i="17" s="1"/>
  <c r="J553" i="17" a="1"/>
  <c r="J553" i="17" s="1"/>
  <c r="K548" i="17" a="1"/>
  <c r="K548" i="17" s="1"/>
  <c r="J548" i="17" a="1"/>
  <c r="J548" i="17" s="1"/>
  <c r="I548" i="17" a="1"/>
  <c r="I548" i="17" s="1"/>
  <c r="K557" i="17" a="1"/>
  <c r="K557" i="17" s="1"/>
  <c r="J557" i="17" a="1"/>
  <c r="J557" i="17" s="1"/>
  <c r="I557" i="17" a="1"/>
  <c r="I557" i="17" s="1"/>
  <c r="K566" i="17" a="1"/>
  <c r="K566" i="17" s="1"/>
  <c r="J566" i="17" a="1"/>
  <c r="J566" i="17" s="1"/>
  <c r="I566" i="17" a="1"/>
  <c r="I566" i="17" s="1"/>
  <c r="K571" i="17" a="1"/>
  <c r="K571" i="17" s="1"/>
  <c r="J596" i="17" a="1"/>
  <c r="J596" i="17" s="1"/>
  <c r="K628" i="17" a="1"/>
  <c r="K628" i="17" s="1"/>
  <c r="J628" i="17" a="1"/>
  <c r="J628" i="17" s="1"/>
  <c r="I628" i="17" a="1"/>
  <c r="I628" i="17" s="1"/>
  <c r="I651" i="17" a="1"/>
  <c r="I651" i="17" s="1"/>
  <c r="I716" i="17" a="1"/>
  <c r="I716" i="17" s="1"/>
  <c r="K716" i="17" a="1"/>
  <c r="K716" i="17" s="1"/>
  <c r="J716" i="17" a="1"/>
  <c r="J716" i="17" s="1"/>
  <c r="I421" i="17" a="1"/>
  <c r="I421" i="17" s="1"/>
  <c r="K425" i="17" a="1"/>
  <c r="K425" i="17" s="1"/>
  <c r="K438" i="17" a="1"/>
  <c r="K438" i="17" s="1"/>
  <c r="J439" i="17" a="1"/>
  <c r="J439" i="17" s="1"/>
  <c r="K452" i="17" a="1"/>
  <c r="K452" i="17" s="1"/>
  <c r="I453" i="17" a="1"/>
  <c r="I453" i="17" s="1"/>
  <c r="K456" i="17" a="1"/>
  <c r="K456" i="17" s="1"/>
  <c r="K457" i="17" a="1"/>
  <c r="K457" i="17" s="1"/>
  <c r="K470" i="17" a="1"/>
  <c r="K470" i="17" s="1"/>
  <c r="J471" i="17" a="1"/>
  <c r="J471" i="17" s="1"/>
  <c r="K483" i="17" a="1"/>
  <c r="K483" i="17" s="1"/>
  <c r="J490" i="17" a="1"/>
  <c r="J490" i="17" s="1"/>
  <c r="I493" i="17" a="1"/>
  <c r="I493" i="17" s="1"/>
  <c r="J506" i="17" a="1"/>
  <c r="J506" i="17" s="1"/>
  <c r="J515" i="17" a="1"/>
  <c r="J515" i="17" s="1"/>
  <c r="I515" i="17" a="1"/>
  <c r="I515" i="17" s="1"/>
  <c r="K519" i="17" a="1"/>
  <c r="K519" i="17" s="1"/>
  <c r="I521" i="17" a="1"/>
  <c r="I521" i="17" s="1"/>
  <c r="I523" i="17" a="1"/>
  <c r="I523" i="17" s="1"/>
  <c r="K527" i="17" a="1"/>
  <c r="K527" i="17" s="1"/>
  <c r="I536" i="17" a="1"/>
  <c r="I536" i="17" s="1"/>
  <c r="I545" i="17" a="1"/>
  <c r="I545" i="17" s="1"/>
  <c r="I554" i="17" a="1"/>
  <c r="I554" i="17" s="1"/>
  <c r="J561" i="17" a="1"/>
  <c r="J561" i="17" s="1"/>
  <c r="I587" i="17" a="1"/>
  <c r="I587" i="17" s="1"/>
  <c r="I618" i="17" a="1"/>
  <c r="I618" i="17" s="1"/>
  <c r="K666" i="17" a="1"/>
  <c r="K666" i="17" s="1"/>
  <c r="J666" i="17" a="1"/>
  <c r="J666" i="17" s="1"/>
  <c r="I666" i="17" a="1"/>
  <c r="I666" i="17" s="1"/>
  <c r="K442" i="17" a="1"/>
  <c r="K442" i="17" s="1"/>
  <c r="K474" i="17" a="1"/>
  <c r="K474" i="17" s="1"/>
  <c r="I496" i="17" a="1"/>
  <c r="I496" i="17" s="1"/>
  <c r="J499" i="17" a="1"/>
  <c r="J499" i="17" s="1"/>
  <c r="K505" i="17" a="1"/>
  <c r="K505" i="17" s="1"/>
  <c r="I529" i="17" a="1"/>
  <c r="I529" i="17" s="1"/>
  <c r="I551" i="17" a="1"/>
  <c r="I551" i="17" s="1"/>
  <c r="J562" i="17" a="1"/>
  <c r="J562" i="17" s="1"/>
  <c r="K562" i="17" a="1"/>
  <c r="K562" i="17" s="1"/>
  <c r="I562" i="17" a="1"/>
  <c r="I562" i="17" s="1"/>
  <c r="J572" i="17" a="1"/>
  <c r="J572" i="17" s="1"/>
  <c r="K577" i="17" a="1"/>
  <c r="K577" i="17" s="1"/>
  <c r="K681" i="17" a="1"/>
  <c r="K681" i="17" s="1"/>
  <c r="I702" i="17" a="1"/>
  <c r="I702" i="17" s="1"/>
  <c r="J447" i="17" a="1"/>
  <c r="J447" i="17" s="1"/>
  <c r="I461" i="17" a="1"/>
  <c r="I461" i="17" s="1"/>
  <c r="K465" i="17" a="1"/>
  <c r="K465" i="17" s="1"/>
  <c r="J479" i="17" a="1"/>
  <c r="J479" i="17" s="1"/>
  <c r="K508" i="17" a="1"/>
  <c r="K508" i="17" s="1"/>
  <c r="J508" i="17" a="1"/>
  <c r="J508" i="17" s="1"/>
  <c r="K532" i="17" a="1"/>
  <c r="K532" i="17" s="1"/>
  <c r="I532" i="17" a="1"/>
  <c r="I532" i="17" s="1"/>
  <c r="J532" i="17" a="1"/>
  <c r="J532" i="17" s="1"/>
  <c r="J540" i="17" a="1"/>
  <c r="J540" i="17" s="1"/>
  <c r="K549" i="17" a="1"/>
  <c r="K549" i="17" s="1"/>
  <c r="J563" i="17" a="1"/>
  <c r="J563" i="17" s="1"/>
  <c r="J573" i="17" a="1"/>
  <c r="J573" i="17" s="1"/>
  <c r="K641" i="17" a="1"/>
  <c r="K641" i="17" s="1"/>
  <c r="I682" i="17" a="1"/>
  <c r="I682" i="17" s="1"/>
  <c r="I489" i="17" a="1"/>
  <c r="I489" i="17" s="1"/>
  <c r="K492" i="17" a="1"/>
  <c r="K492" i="17" s="1"/>
  <c r="K516" i="17" a="1"/>
  <c r="K516" i="17" s="1"/>
  <c r="J516" i="17" a="1"/>
  <c r="J516" i="17" s="1"/>
  <c r="I516" i="17" a="1"/>
  <c r="I516" i="17" s="1"/>
  <c r="I537" i="17" a="1"/>
  <c r="I537" i="17" s="1"/>
  <c r="J543" i="17" a="1"/>
  <c r="J543" i="17" s="1"/>
  <c r="J546" i="17" a="1"/>
  <c r="J546" i="17" s="1"/>
  <c r="I546" i="17" a="1"/>
  <c r="I546" i="17" s="1"/>
  <c r="I552" i="17" a="1"/>
  <c r="I552" i="17" s="1"/>
  <c r="J552" i="17" a="1"/>
  <c r="J552" i="17" s="1"/>
  <c r="I555" i="17" a="1"/>
  <c r="I555" i="17" s="1"/>
  <c r="J555" i="17" a="1"/>
  <c r="J555" i="17" s="1"/>
  <c r="K604" i="17" a="1"/>
  <c r="K604" i="17" s="1"/>
  <c r="I696" i="17" a="1"/>
  <c r="I696" i="17" s="1"/>
  <c r="J379" i="17" a="1"/>
  <c r="J379" i="17" s="1"/>
  <c r="J387" i="17" a="1"/>
  <c r="J387" i="17" s="1"/>
  <c r="J395" i="17" a="1"/>
  <c r="J395" i="17" s="1"/>
  <c r="J403" i="17" a="1"/>
  <c r="J403" i="17" s="1"/>
  <c r="J411" i="17" a="1"/>
  <c r="J411" i="17" s="1"/>
  <c r="J421" i="17" a="1"/>
  <c r="J421" i="17" s="1"/>
  <c r="J423" i="17" a="1"/>
  <c r="J423" i="17" s="1"/>
  <c r="J430" i="17" a="1"/>
  <c r="J430" i="17" s="1"/>
  <c r="I437" i="17" a="1"/>
  <c r="I437" i="17" s="1"/>
  <c r="K441" i="17" a="1"/>
  <c r="K441" i="17" s="1"/>
  <c r="J444" i="17" a="1"/>
  <c r="J444" i="17" s="1"/>
  <c r="I452" i="17" a="1"/>
  <c r="I452" i="17" s="1"/>
  <c r="J453" i="17" a="1"/>
  <c r="J453" i="17" s="1"/>
  <c r="J455" i="17" a="1"/>
  <c r="J455" i="17" s="1"/>
  <c r="J462" i="17" a="1"/>
  <c r="J462" i="17" s="1"/>
  <c r="I469" i="17" a="1"/>
  <c r="I469" i="17" s="1"/>
  <c r="K473" i="17" a="1"/>
  <c r="K473" i="17" s="1"/>
  <c r="J476" i="17" a="1"/>
  <c r="J476" i="17" s="1"/>
  <c r="J485" i="17" a="1"/>
  <c r="J485" i="17" s="1"/>
  <c r="I490" i="17" a="1"/>
  <c r="I490" i="17" s="1"/>
  <c r="J498" i="17" a="1"/>
  <c r="J498" i="17" s="1"/>
  <c r="I498" i="17" a="1"/>
  <c r="I498" i="17" s="1"/>
  <c r="J503" i="17" a="1"/>
  <c r="J503" i="17" s="1"/>
  <c r="I512" i="17" a="1"/>
  <c r="I512" i="17" s="1"/>
  <c r="J514" i="17" a="1"/>
  <c r="J514" i="17" s="1"/>
  <c r="I514" i="17" a="1"/>
  <c r="I514" i="17" s="1"/>
  <c r="J522" i="17" a="1"/>
  <c r="J522" i="17" s="1"/>
  <c r="K524" i="17" a="1"/>
  <c r="K524" i="17" s="1"/>
  <c r="J524" i="17" a="1"/>
  <c r="J524" i="17" s="1"/>
  <c r="I524" i="17" a="1"/>
  <c r="I524" i="17" s="1"/>
  <c r="J530" i="17" a="1"/>
  <c r="J530" i="17" s="1"/>
  <c r="I530" i="17" a="1"/>
  <c r="I530" i="17" s="1"/>
  <c r="J564" i="17" a="1"/>
  <c r="J564" i="17" s="1"/>
  <c r="K662" i="17" a="1"/>
  <c r="K662" i="17" s="1"/>
  <c r="J416" i="17" a="1"/>
  <c r="J416" i="17" s="1"/>
  <c r="J425" i="17" a="1"/>
  <c r="J425" i="17" s="1"/>
  <c r="I438" i="17" a="1"/>
  <c r="I438" i="17" s="1"/>
  <c r="I447" i="17" a="1"/>
  <c r="I447" i="17" s="1"/>
  <c r="J448" i="17" a="1"/>
  <c r="J448" i="17" s="1"/>
  <c r="J457" i="17" a="1"/>
  <c r="J457" i="17" s="1"/>
  <c r="I465" i="17" a="1"/>
  <c r="I465" i="17" s="1"/>
  <c r="I470" i="17" a="1"/>
  <c r="I470" i="17" s="1"/>
  <c r="I479" i="17" a="1"/>
  <c r="I479" i="17" s="1"/>
  <c r="J480" i="17" a="1"/>
  <c r="J480" i="17" s="1"/>
  <c r="J493" i="17" a="1"/>
  <c r="J493" i="17" s="1"/>
  <c r="I499" i="17" a="1"/>
  <c r="I499" i="17" s="1"/>
  <c r="I504" i="17" a="1"/>
  <c r="I504" i="17" s="1"/>
  <c r="I507" i="17" a="1"/>
  <c r="I507" i="17" s="1"/>
  <c r="I511" i="17" a="1"/>
  <c r="I511" i="17" s="1"/>
  <c r="I513" i="17" a="1"/>
  <c r="I513" i="17" s="1"/>
  <c r="I519" i="17" a="1"/>
  <c r="I519" i="17" s="1"/>
  <c r="I520" i="17" a="1"/>
  <c r="I520" i="17" s="1"/>
  <c r="I528" i="17" a="1"/>
  <c r="I528" i="17" s="1"/>
  <c r="J533" i="17" a="1"/>
  <c r="J533" i="17" s="1"/>
  <c r="I533" i="17" a="1"/>
  <c r="I533" i="17" s="1"/>
  <c r="K533" i="17" a="1"/>
  <c r="K533" i="17" s="1"/>
  <c r="J538" i="17" a="1"/>
  <c r="J538" i="17" s="1"/>
  <c r="I538" i="17" a="1"/>
  <c r="I538" i="17" s="1"/>
  <c r="I541" i="17" a="1"/>
  <c r="I541" i="17" s="1"/>
  <c r="K541" i="17" a="1"/>
  <c r="K541" i="17" s="1"/>
  <c r="J541" i="17" a="1"/>
  <c r="J541" i="17" s="1"/>
  <c r="I544" i="17" a="1"/>
  <c r="I544" i="17" s="1"/>
  <c r="K544" i="17" a="1"/>
  <c r="K544" i="17" s="1"/>
  <c r="J547" i="17" a="1"/>
  <c r="J547" i="17" s="1"/>
  <c r="I547" i="17" a="1"/>
  <c r="I547" i="17" s="1"/>
  <c r="K553" i="17" a="1"/>
  <c r="K553" i="17" s="1"/>
  <c r="I553" i="17" a="1"/>
  <c r="I553" i="17" s="1"/>
  <c r="K585" i="17" a="1"/>
  <c r="K585" i="17" s="1"/>
  <c r="I590" i="17" a="1"/>
  <c r="I590" i="17" s="1"/>
  <c r="J677" i="17" a="1"/>
  <c r="J677" i="17" s="1"/>
  <c r="I698" i="17" a="1"/>
  <c r="I698" i="17" s="1"/>
  <c r="K417" i="17" a="1"/>
  <c r="K417" i="17" s="1"/>
  <c r="K421" i="17" a="1"/>
  <c r="K421" i="17" s="1"/>
  <c r="J431" i="17" a="1"/>
  <c r="J431" i="17" s="1"/>
  <c r="K439" i="17" a="1"/>
  <c r="K439" i="17" s="1"/>
  <c r="I445" i="17" a="1"/>
  <c r="I445" i="17" s="1"/>
  <c r="K449" i="17" a="1"/>
  <c r="K449" i="17" s="1"/>
  <c r="K453" i="17" a="1"/>
  <c r="K453" i="17" s="1"/>
  <c r="J461" i="17" a="1"/>
  <c r="J461" i="17" s="1"/>
  <c r="J463" i="17" a="1"/>
  <c r="J463" i="17" s="1"/>
  <c r="K471" i="17" a="1"/>
  <c r="K471" i="17" s="1"/>
  <c r="I477" i="17" a="1"/>
  <c r="I477" i="17" s="1"/>
  <c r="K481" i="17" a="1"/>
  <c r="K481" i="17" s="1"/>
  <c r="I488" i="17" a="1"/>
  <c r="I488" i="17" s="1"/>
  <c r="K490" i="17" a="1"/>
  <c r="K490" i="17" s="1"/>
  <c r="I492" i="17" a="1"/>
  <c r="I492" i="17" s="1"/>
  <c r="J496" i="17" a="1"/>
  <c r="J496" i="17" s="1"/>
  <c r="K500" i="17" a="1"/>
  <c r="K500" i="17" s="1"/>
  <c r="K506" i="17" a="1"/>
  <c r="K506" i="17" s="1"/>
  <c r="I508" i="17" a="1"/>
  <c r="I508" i="17" s="1"/>
  <c r="K515" i="17" a="1"/>
  <c r="K515" i="17" s="1"/>
  <c r="J521" i="17" a="1"/>
  <c r="J521" i="17" s="1"/>
  <c r="J523" i="17" a="1"/>
  <c r="J523" i="17" s="1"/>
  <c r="J529" i="17" a="1"/>
  <c r="J529" i="17" s="1"/>
  <c r="I560" i="17" a="1"/>
  <c r="I560" i="17" s="1"/>
  <c r="K580" i="17" a="1"/>
  <c r="K580" i="17" s="1"/>
  <c r="J580" i="17" a="1"/>
  <c r="J580" i="17" s="1"/>
  <c r="I580" i="17" a="1"/>
  <c r="I580" i="17" s="1"/>
  <c r="I549" i="17" a="1"/>
  <c r="I549" i="17" s="1"/>
  <c r="I563" i="17" a="1"/>
  <c r="I563" i="17" s="1"/>
  <c r="I569" i="17" a="1"/>
  <c r="I569" i="17" s="1"/>
  <c r="K569" i="17" a="1"/>
  <c r="K569" i="17" s="1"/>
  <c r="J592" i="17" a="1"/>
  <c r="J592" i="17" s="1"/>
  <c r="K592" i="17" a="1"/>
  <c r="K592" i="17" s="1"/>
  <c r="J595" i="17" a="1"/>
  <c r="J595" i="17" s="1"/>
  <c r="I609" i="17" a="1"/>
  <c r="I609" i="17" s="1"/>
  <c r="J609" i="17" a="1"/>
  <c r="J609" i="17" s="1"/>
  <c r="J619" i="17" a="1"/>
  <c r="J619" i="17" s="1"/>
  <c r="K619" i="17" a="1"/>
  <c r="K619" i="17" s="1"/>
  <c r="J636" i="17" a="1"/>
  <c r="J636" i="17" s="1"/>
  <c r="J645" i="17" a="1"/>
  <c r="J645" i="17" s="1"/>
  <c r="I648" i="17" a="1"/>
  <c r="I648" i="17" s="1"/>
  <c r="K674" i="17" a="1"/>
  <c r="K674" i="17" s="1"/>
  <c r="J674" i="17" a="1"/>
  <c r="J674" i="17" s="1"/>
  <c r="K556" i="17" a="1"/>
  <c r="K556" i="17" s="1"/>
  <c r="K560" i="17" a="1"/>
  <c r="K560" i="17" s="1"/>
  <c r="I576" i="17" a="1"/>
  <c r="I576" i="17" s="1"/>
  <c r="J586" i="17" a="1"/>
  <c r="J586" i="17" s="1"/>
  <c r="I667" i="17" a="1"/>
  <c r="I667" i="17" s="1"/>
  <c r="K678" i="17" a="1"/>
  <c r="K678" i="17" s="1"/>
  <c r="K682" i="17" a="1"/>
  <c r="K682" i="17" s="1"/>
  <c r="J682" i="17" a="1"/>
  <c r="J682" i="17" s="1"/>
  <c r="J693" i="17" a="1"/>
  <c r="J693" i="17" s="1"/>
  <c r="K697" i="17" a="1"/>
  <c r="K697" i="17" s="1"/>
  <c r="J549" i="17" a="1"/>
  <c r="J549" i="17" s="1"/>
  <c r="I573" i="17" a="1"/>
  <c r="I573" i="17" s="1"/>
  <c r="I600" i="17" a="1"/>
  <c r="I600" i="17" s="1"/>
  <c r="J600" i="17" a="1"/>
  <c r="J600" i="17" s="1"/>
  <c r="I604" i="17" a="1"/>
  <c r="I604" i="17" s="1"/>
  <c r="K605" i="17" a="1"/>
  <c r="K605" i="17" s="1"/>
  <c r="I632" i="17" a="1"/>
  <c r="I632" i="17" s="1"/>
  <c r="J632" i="17" a="1"/>
  <c r="J632" i="17" s="1"/>
  <c r="K637" i="17" a="1"/>
  <c r="K637" i="17" s="1"/>
  <c r="I637" i="17" a="1"/>
  <c r="I637" i="17" s="1"/>
  <c r="I641" i="17" a="1"/>
  <c r="I641" i="17" s="1"/>
  <c r="J641" i="17" a="1"/>
  <c r="J641" i="17" s="1"/>
  <c r="K646" i="17" a="1"/>
  <c r="K646" i="17" s="1"/>
  <c r="I649" i="17" a="1"/>
  <c r="I649" i="17" s="1"/>
  <c r="K649" i="17" a="1"/>
  <c r="K649" i="17" s="1"/>
  <c r="K690" i="17" a="1"/>
  <c r="K690" i="17" s="1"/>
  <c r="J690" i="17" a="1"/>
  <c r="J690" i="17" s="1"/>
  <c r="I739" i="17" a="1"/>
  <c r="I739" i="17" s="1"/>
  <c r="K739" i="17" a="1"/>
  <c r="K739" i="17" s="1"/>
  <c r="J739" i="17" a="1"/>
  <c r="J739" i="17" s="1"/>
  <c r="K564" i="17" a="1"/>
  <c r="K564" i="17" s="1"/>
  <c r="J568" i="17" a="1"/>
  <c r="J568" i="17" s="1"/>
  <c r="K578" i="17" a="1"/>
  <c r="K578" i="17" s="1"/>
  <c r="I608" i="17" a="1"/>
  <c r="I608" i="17" s="1"/>
  <c r="I664" i="17" a="1"/>
  <c r="I664" i="17" s="1"/>
  <c r="I683" i="17" a="1"/>
  <c r="I683" i="17" s="1"/>
  <c r="K694" i="17" a="1"/>
  <c r="K694" i="17" s="1"/>
  <c r="K698" i="17" a="1"/>
  <c r="K698" i="17" s="1"/>
  <c r="J698" i="17" a="1"/>
  <c r="J698" i="17" s="1"/>
  <c r="J702" i="17" a="1"/>
  <c r="J702" i="17" s="1"/>
  <c r="K702" i="17" a="1"/>
  <c r="K702" i="17" s="1"/>
  <c r="K734" i="17" a="1"/>
  <c r="K734" i="17" s="1"/>
  <c r="I556" i="17" a="1"/>
  <c r="I556" i="17" s="1"/>
  <c r="I561" i="17" a="1"/>
  <c r="I561" i="17" s="1"/>
  <c r="J571" i="17" a="1"/>
  <c r="J571" i="17" s="1"/>
  <c r="K581" i="17" a="1"/>
  <c r="K581" i="17" s="1"/>
  <c r="I585" i="17" a="1"/>
  <c r="I585" i="17" s="1"/>
  <c r="I592" i="17" a="1"/>
  <c r="I592" i="17" s="1"/>
  <c r="I595" i="17" a="1"/>
  <c r="I595" i="17" s="1"/>
  <c r="K596" i="17" a="1"/>
  <c r="K596" i="17" s="1"/>
  <c r="J610" i="17" a="1"/>
  <c r="J610" i="17" s="1"/>
  <c r="K610" i="17" a="1"/>
  <c r="K610" i="17" s="1"/>
  <c r="K613" i="17" a="1"/>
  <c r="K613" i="17" s="1"/>
  <c r="J627" i="17" a="1"/>
  <c r="J627" i="17" s="1"/>
  <c r="I633" i="17" a="1"/>
  <c r="I633" i="17" s="1"/>
  <c r="J633" i="17" a="1"/>
  <c r="J633" i="17" s="1"/>
  <c r="K633" i="17" a="1"/>
  <c r="K633" i="17" s="1"/>
  <c r="J642" i="17" a="1"/>
  <c r="J642" i="17" s="1"/>
  <c r="I642" i="17" a="1"/>
  <c r="I642" i="17" s="1"/>
  <c r="K642" i="17" a="1"/>
  <c r="K642" i="17" s="1"/>
  <c r="K650" i="17" a="1"/>
  <c r="K650" i="17" s="1"/>
  <c r="J650" i="17" a="1"/>
  <c r="J650" i="17" s="1"/>
  <c r="K703" i="17" a="1"/>
  <c r="K703" i="17" s="1"/>
  <c r="J703" i="17" a="1"/>
  <c r="J703" i="17" s="1"/>
  <c r="I703" i="17" a="1"/>
  <c r="I703" i="17" s="1"/>
  <c r="K540" i="17" a="1"/>
  <c r="K540" i="17" s="1"/>
  <c r="J554" i="17" a="1"/>
  <c r="J554" i="17" s="1"/>
  <c r="I572" i="17" a="1"/>
  <c r="I572" i="17" s="1"/>
  <c r="J618" i="17" a="1"/>
  <c r="J618" i="17" s="1"/>
  <c r="J661" i="17" a="1"/>
  <c r="J661" i="17" s="1"/>
  <c r="K665" i="17" a="1"/>
  <c r="K665" i="17" s="1"/>
  <c r="I680" i="17" a="1"/>
  <c r="I680" i="17" s="1"/>
  <c r="I699" i="17" a="1"/>
  <c r="I699" i="17" s="1"/>
  <c r="K704" i="17" a="1"/>
  <c r="K704" i="17" s="1"/>
  <c r="J704" i="17" a="1"/>
  <c r="J704" i="17" s="1"/>
  <c r="I704" i="17" a="1"/>
  <c r="I704" i="17" s="1"/>
  <c r="J556" i="17" a="1"/>
  <c r="J556" i="17" s="1"/>
  <c r="I564" i="17" a="1"/>
  <c r="I564" i="17" s="1"/>
  <c r="I568" i="17" a="1"/>
  <c r="I568" i="17" s="1"/>
  <c r="K573" i="17" a="1"/>
  <c r="K573" i="17" s="1"/>
  <c r="I577" i="17" a="1"/>
  <c r="I577" i="17" s="1"/>
  <c r="J577" i="17" a="1"/>
  <c r="J577" i="17" s="1"/>
  <c r="J587" i="17" a="1"/>
  <c r="J587" i="17" s="1"/>
  <c r="K587" i="17" a="1"/>
  <c r="K587" i="17" s="1"/>
  <c r="I601" i="17" a="1"/>
  <c r="I601" i="17" s="1"/>
  <c r="J601" i="17" a="1"/>
  <c r="J601" i="17" s="1"/>
  <c r="K601" i="17" a="1"/>
  <c r="K601" i="17" s="1"/>
  <c r="J622" i="17" a="1"/>
  <c r="J622" i="17" s="1"/>
  <c r="J624" i="17" a="1"/>
  <c r="J624" i="17" s="1"/>
  <c r="K624" i="17" a="1"/>
  <c r="K624" i="17" s="1"/>
  <c r="I640" i="17" a="1"/>
  <c r="I640" i="17" s="1"/>
  <c r="K658" i="17" a="1"/>
  <c r="K658" i="17" s="1"/>
  <c r="J658" i="17" a="1"/>
  <c r="J658" i="17" s="1"/>
  <c r="K725" i="17" a="1"/>
  <c r="K725" i="17" s="1"/>
  <c r="K764" i="17" a="1"/>
  <c r="K764" i="17" s="1"/>
  <c r="K565" i="17" a="1"/>
  <c r="K565" i="17" s="1"/>
  <c r="J579" i="17" a="1"/>
  <c r="J579" i="17" s="1"/>
  <c r="I593" i="17" a="1"/>
  <c r="I593" i="17" s="1"/>
  <c r="K597" i="17" a="1"/>
  <c r="K597" i="17" s="1"/>
  <c r="J611" i="17" a="1"/>
  <c r="J611" i="17" s="1"/>
  <c r="I625" i="17" a="1"/>
  <c r="I625" i="17" s="1"/>
  <c r="K629" i="17" a="1"/>
  <c r="K629" i="17" s="1"/>
  <c r="J643" i="17" a="1"/>
  <c r="J643" i="17" s="1"/>
  <c r="K653" i="17" a="1"/>
  <c r="K653" i="17" s="1"/>
  <c r="J659" i="17" a="1"/>
  <c r="J659" i="17" s="1"/>
  <c r="K669" i="17" a="1"/>
  <c r="K669" i="17" s="1"/>
  <c r="J675" i="17" a="1"/>
  <c r="J675" i="17" s="1"/>
  <c r="K685" i="17" a="1"/>
  <c r="K685" i="17" s="1"/>
  <c r="J691" i="17" a="1"/>
  <c r="J691" i="17" s="1"/>
  <c r="K727" i="17" a="1"/>
  <c r="K727" i="17" s="1"/>
  <c r="J727" i="17" a="1"/>
  <c r="J727" i="17" s="1"/>
  <c r="I727" i="17" a="1"/>
  <c r="I727" i="17" s="1"/>
  <c r="K760" i="17" a="1"/>
  <c r="K760" i="17" s="1"/>
  <c r="I760" i="17" a="1"/>
  <c r="I760" i="17" s="1"/>
  <c r="J760" i="17" a="1"/>
  <c r="J760" i="17" s="1"/>
  <c r="I763" i="17" a="1"/>
  <c r="I763" i="17" s="1"/>
  <c r="K763" i="17" a="1"/>
  <c r="K763" i="17" s="1"/>
  <c r="J763" i="17" a="1"/>
  <c r="J763" i="17" s="1"/>
  <c r="J773" i="17" a="1"/>
  <c r="J773" i="17" s="1"/>
  <c r="I773" i="17" a="1"/>
  <c r="I773" i="17" s="1"/>
  <c r="I646" i="17" a="1"/>
  <c r="I646" i="17" s="1"/>
  <c r="J656" i="17" a="1"/>
  <c r="J656" i="17" s="1"/>
  <c r="I662" i="17" a="1"/>
  <c r="I662" i="17" s="1"/>
  <c r="J672" i="17" a="1"/>
  <c r="J672" i="17" s="1"/>
  <c r="I678" i="17" a="1"/>
  <c r="I678" i="17" s="1"/>
  <c r="J688" i="17" a="1"/>
  <c r="J688" i="17" s="1"/>
  <c r="I694" i="17" a="1"/>
  <c r="I694" i="17" s="1"/>
  <c r="I700" i="17" a="1"/>
  <c r="I700" i="17" s="1"/>
  <c r="K700" i="17" a="1"/>
  <c r="K700" i="17" s="1"/>
  <c r="I717" i="17" a="1"/>
  <c r="I717" i="17" s="1"/>
  <c r="K717" i="17" a="1"/>
  <c r="K717" i="17" s="1"/>
  <c r="J717" i="17" a="1"/>
  <c r="J717" i="17" s="1"/>
  <c r="I774" i="17" a="1"/>
  <c r="I774" i="17" s="1"/>
  <c r="I665" i="17" a="1"/>
  <c r="I665" i="17" s="1"/>
  <c r="I681" i="17" a="1"/>
  <c r="I681" i="17" s="1"/>
  <c r="I697" i="17" a="1"/>
  <c r="I697" i="17" s="1"/>
  <c r="K712" i="17" a="1"/>
  <c r="K712" i="17" s="1"/>
  <c r="J712" i="17" a="1"/>
  <c r="J712" i="17" s="1"/>
  <c r="I712" i="17" a="1"/>
  <c r="I712" i="17" s="1"/>
  <c r="J725" i="17" a="1"/>
  <c r="J725" i="17" s="1"/>
  <c r="I725" i="17" a="1"/>
  <c r="I725" i="17" s="1"/>
  <c r="J734" i="17" a="1"/>
  <c r="J734" i="17" s="1"/>
  <c r="I734" i="17" a="1"/>
  <c r="I734" i="17" s="1"/>
  <c r="I764" i="17" a="1"/>
  <c r="I764" i="17" s="1"/>
  <c r="J764" i="17" a="1"/>
  <c r="J764" i="17" s="1"/>
  <c r="I796" i="17" a="1"/>
  <c r="I796" i="17" s="1"/>
  <c r="J796" i="17" a="1"/>
  <c r="J796" i="17" s="1"/>
  <c r="K796" i="17" a="1"/>
  <c r="K796" i="17" s="1"/>
  <c r="I822" i="17" a="1"/>
  <c r="I822" i="17" s="1"/>
  <c r="K645" i="17" a="1"/>
  <c r="K645" i="17" s="1"/>
  <c r="J651" i="17" a="1"/>
  <c r="J651" i="17" s="1"/>
  <c r="K661" i="17" a="1"/>
  <c r="K661" i="17" s="1"/>
  <c r="J667" i="17" a="1"/>
  <c r="J667" i="17" s="1"/>
  <c r="K677" i="17" a="1"/>
  <c r="K677" i="17" s="1"/>
  <c r="J683" i="17" a="1"/>
  <c r="J683" i="17" s="1"/>
  <c r="K693" i="17" a="1"/>
  <c r="K693" i="17" s="1"/>
  <c r="J699" i="17" a="1"/>
  <c r="J699" i="17" s="1"/>
  <c r="K713" i="17" a="1"/>
  <c r="K713" i="17" s="1"/>
  <c r="J713" i="17" a="1"/>
  <c r="J713" i="17" s="1"/>
  <c r="I713" i="17" a="1"/>
  <c r="I713" i="17" s="1"/>
  <c r="J718" i="17" a="1"/>
  <c r="J718" i="17" s="1"/>
  <c r="I718" i="17" a="1"/>
  <c r="I718" i="17" s="1"/>
  <c r="K735" i="17" a="1"/>
  <c r="K735" i="17" s="1"/>
  <c r="J735" i="17" a="1"/>
  <c r="J735" i="17" s="1"/>
  <c r="K750" i="17" a="1"/>
  <c r="K750" i="17" s="1"/>
  <c r="J758" i="17" a="1"/>
  <c r="J758" i="17" s="1"/>
  <c r="K758" i="17" a="1"/>
  <c r="K758" i="17" s="1"/>
  <c r="I758" i="17" a="1"/>
  <c r="I758" i="17" s="1"/>
  <c r="K775" i="17" a="1"/>
  <c r="K775" i="17" s="1"/>
  <c r="I775" i="17" a="1"/>
  <c r="I775" i="17" s="1"/>
  <c r="J798" i="17" a="1"/>
  <c r="J798" i="17" s="1"/>
  <c r="I798" i="17" a="1"/>
  <c r="I798" i="17" s="1"/>
  <c r="K798" i="17" a="1"/>
  <c r="K798" i="17" s="1"/>
  <c r="J648" i="17" a="1"/>
  <c r="J648" i="17" s="1"/>
  <c r="I654" i="17" a="1"/>
  <c r="I654" i="17" s="1"/>
  <c r="J664" i="17" a="1"/>
  <c r="J664" i="17" s="1"/>
  <c r="I670" i="17" a="1"/>
  <c r="I670" i="17" s="1"/>
  <c r="J680" i="17" a="1"/>
  <c r="J680" i="17" s="1"/>
  <c r="I686" i="17" a="1"/>
  <c r="I686" i="17" s="1"/>
  <c r="J696" i="17" a="1"/>
  <c r="J696" i="17" s="1"/>
  <c r="J776" i="17" a="1"/>
  <c r="J776" i="17" s="1"/>
  <c r="K779" i="17" a="1"/>
  <c r="K779" i="17" s="1"/>
  <c r="K589" i="17" a="1"/>
  <c r="K589" i="17" s="1"/>
  <c r="J603" i="17" a="1"/>
  <c r="J603" i="17" s="1"/>
  <c r="I617" i="17" a="1"/>
  <c r="I617" i="17" s="1"/>
  <c r="K621" i="17" a="1"/>
  <c r="K621" i="17" s="1"/>
  <c r="J635" i="17" a="1"/>
  <c r="J635" i="17" s="1"/>
  <c r="J646" i="17" a="1"/>
  <c r="J646" i="17" s="1"/>
  <c r="I657" i="17" a="1"/>
  <c r="I657" i="17" s="1"/>
  <c r="J662" i="17" a="1"/>
  <c r="J662" i="17" s="1"/>
  <c r="I673" i="17" a="1"/>
  <c r="I673" i="17" s="1"/>
  <c r="J678" i="17" a="1"/>
  <c r="J678" i="17" s="1"/>
  <c r="I689" i="17" a="1"/>
  <c r="I689" i="17" s="1"/>
  <c r="J694" i="17" a="1"/>
  <c r="J694" i="17" s="1"/>
  <c r="J700" i="17" a="1"/>
  <c r="J700" i="17" s="1"/>
  <c r="I701" i="17" a="1"/>
  <c r="I701" i="17" s="1"/>
  <c r="J719" i="17" a="1"/>
  <c r="J719" i="17" s="1"/>
  <c r="I719" i="17" a="1"/>
  <c r="I719" i="17" s="1"/>
  <c r="K751" i="17" a="1"/>
  <c r="K751" i="17" s="1"/>
  <c r="J751" i="17" a="1"/>
  <c r="J751" i="17" s="1"/>
  <c r="I751" i="17" a="1"/>
  <c r="I751" i="17" s="1"/>
  <c r="I787" i="17" a="1"/>
  <c r="I787" i="17" s="1"/>
  <c r="K787" i="17" a="1"/>
  <c r="K787" i="17" s="1"/>
  <c r="J789" i="17" a="1"/>
  <c r="J789" i="17" s="1"/>
  <c r="I789" i="17" a="1"/>
  <c r="I789" i="17" s="1"/>
  <c r="I812" i="17" a="1"/>
  <c r="I812" i="17" s="1"/>
  <c r="J812" i="17" a="1"/>
  <c r="J812" i="17" s="1"/>
  <c r="J814" i="17" a="1"/>
  <c r="J814" i="17" s="1"/>
  <c r="K842" i="17" a="1"/>
  <c r="K842" i="17" s="1"/>
  <c r="I864" i="17" a="1"/>
  <c r="I864" i="17" s="1"/>
  <c r="K864" i="17" a="1"/>
  <c r="K864" i="17" s="1"/>
  <c r="J864" i="17" a="1"/>
  <c r="J864" i="17" s="1"/>
  <c r="K873" i="17" a="1"/>
  <c r="K873" i="17" s="1"/>
  <c r="I873" i="17" a="1"/>
  <c r="I873" i="17" s="1"/>
  <c r="J873" i="17" a="1"/>
  <c r="J873" i="17" s="1"/>
  <c r="I780" i="17" a="1"/>
  <c r="I780" i="17" s="1"/>
  <c r="J780" i="17" a="1"/>
  <c r="J780" i="17" s="1"/>
  <c r="J821" i="17" a="1"/>
  <c r="J821" i="17" s="1"/>
  <c r="K821" i="17" a="1"/>
  <c r="K821" i="17" s="1"/>
  <c r="I821" i="17" a="1"/>
  <c r="I821" i="17" s="1"/>
  <c r="K824" i="17" a="1"/>
  <c r="K824" i="17" s="1"/>
  <c r="I824" i="17" a="1"/>
  <c r="I824" i="17" s="1"/>
  <c r="J856" i="17" a="1"/>
  <c r="J856" i="17" s="1"/>
  <c r="K856" i="17" a="1"/>
  <c r="K856" i="17" s="1"/>
  <c r="I856" i="17" a="1"/>
  <c r="I856" i="17" s="1"/>
  <c r="K860" i="17" a="1"/>
  <c r="K860" i="17" s="1"/>
  <c r="I869" i="17" a="1"/>
  <c r="I869" i="17" s="1"/>
  <c r="K869" i="17" a="1"/>
  <c r="K869" i="17" s="1"/>
  <c r="J869" i="17" a="1"/>
  <c r="J869" i="17" s="1"/>
  <c r="K705" i="17" a="1"/>
  <c r="K705" i="17" s="1"/>
  <c r="I709" i="17" a="1"/>
  <c r="I709" i="17" s="1"/>
  <c r="K721" i="17" a="1"/>
  <c r="K721" i="17" s="1"/>
  <c r="J742" i="17" a="1"/>
  <c r="J742" i="17" s="1"/>
  <c r="K742" i="17" a="1"/>
  <c r="K742" i="17" s="1"/>
  <c r="K744" i="17" a="1"/>
  <c r="K744" i="17" s="1"/>
  <c r="I744" i="17" a="1"/>
  <c r="I744" i="17" s="1"/>
  <c r="I747" i="17" a="1"/>
  <c r="I747" i="17" s="1"/>
  <c r="I750" i="17" a="1"/>
  <c r="I750" i="17" s="1"/>
  <c r="I771" i="17" a="1"/>
  <c r="I771" i="17" s="1"/>
  <c r="K771" i="17" a="1"/>
  <c r="K771" i="17" s="1"/>
  <c r="J779" i="17" a="1"/>
  <c r="J779" i="17" s="1"/>
  <c r="J782" i="17" a="1"/>
  <c r="J782" i="17" s="1"/>
  <c r="J790" i="17" a="1"/>
  <c r="J790" i="17" s="1"/>
  <c r="K790" i="17" a="1"/>
  <c r="K790" i="17" s="1"/>
  <c r="K792" i="17" a="1"/>
  <c r="K792" i="17" s="1"/>
  <c r="I792" i="17" a="1"/>
  <c r="I792" i="17" s="1"/>
  <c r="K815" i="17" a="1"/>
  <c r="K815" i="17" s="1"/>
  <c r="J815" i="17" a="1"/>
  <c r="J815" i="17" s="1"/>
  <c r="I815" i="17" a="1"/>
  <c r="I815" i="17" s="1"/>
  <c r="K819" i="17" a="1"/>
  <c r="K819" i="17" s="1"/>
  <c r="K848" i="17" a="1"/>
  <c r="K848" i="17" s="1"/>
  <c r="J848" i="17" a="1"/>
  <c r="J848" i="17" s="1"/>
  <c r="I848" i="17" a="1"/>
  <c r="I848" i="17" s="1"/>
  <c r="K852" i="17" a="1"/>
  <c r="K852" i="17" s="1"/>
  <c r="K874" i="17" a="1"/>
  <c r="K874" i="17" s="1"/>
  <c r="J879" i="17" a="1"/>
  <c r="J879" i="17" s="1"/>
  <c r="I879" i="17" a="1"/>
  <c r="I879" i="17" s="1"/>
  <c r="K879" i="17" a="1"/>
  <c r="K879" i="17" s="1"/>
  <c r="K916" i="17" a="1"/>
  <c r="K916" i="17" s="1"/>
  <c r="J937" i="17" a="1"/>
  <c r="J937" i="17" s="1"/>
  <c r="J822" i="17" a="1"/>
  <c r="J822" i="17" s="1"/>
  <c r="K822" i="17" a="1"/>
  <c r="K822" i="17" s="1"/>
  <c r="J844" i="17" a="1"/>
  <c r="J844" i="17" s="1"/>
  <c r="I861" i="17" a="1"/>
  <c r="I861" i="17" s="1"/>
  <c r="J861" i="17" a="1"/>
  <c r="J861" i="17" s="1"/>
  <c r="K861" i="17" a="1"/>
  <c r="K861" i="17" s="1"/>
  <c r="K866" i="17" a="1"/>
  <c r="K866" i="17" s="1"/>
  <c r="J866" i="17" a="1"/>
  <c r="J866" i="17" s="1"/>
  <c r="I866" i="17" a="1"/>
  <c r="I866" i="17" s="1"/>
  <c r="I885" i="17" a="1"/>
  <c r="I885" i="17" s="1"/>
  <c r="K885" i="17" a="1"/>
  <c r="K885" i="17" s="1"/>
  <c r="J885" i="17" a="1"/>
  <c r="J885" i="17" s="1"/>
  <c r="K958" i="17" a="1"/>
  <c r="K958" i="17" s="1"/>
  <c r="J711" i="17" a="1"/>
  <c r="J711" i="17" s="1"/>
  <c r="I724" i="17" a="1"/>
  <c r="I724" i="17" s="1"/>
  <c r="J726" i="17" a="1"/>
  <c r="J726" i="17" s="1"/>
  <c r="K726" i="17" a="1"/>
  <c r="K726" i="17" s="1"/>
  <c r="K728" i="17" a="1"/>
  <c r="K728" i="17" s="1"/>
  <c r="I728" i="17" a="1"/>
  <c r="I728" i="17" s="1"/>
  <c r="I731" i="17" a="1"/>
  <c r="I731" i="17" s="1"/>
  <c r="I755" i="17" a="1"/>
  <c r="I755" i="17" s="1"/>
  <c r="K755" i="17" a="1"/>
  <c r="K755" i="17" s="1"/>
  <c r="J766" i="17" a="1"/>
  <c r="J766" i="17" s="1"/>
  <c r="I814" i="17" a="1"/>
  <c r="I814" i="17" s="1"/>
  <c r="K830" i="17" a="1"/>
  <c r="K830" i="17" s="1"/>
  <c r="I830" i="17" a="1"/>
  <c r="I830" i="17" s="1"/>
  <c r="I833" i="17" a="1"/>
  <c r="I833" i="17" s="1"/>
  <c r="I853" i="17" a="1"/>
  <c r="I853" i="17" s="1"/>
  <c r="K853" i="17" a="1"/>
  <c r="K853" i="17" s="1"/>
  <c r="J853" i="17" a="1"/>
  <c r="J853" i="17" s="1"/>
  <c r="J862" i="17" a="1"/>
  <c r="J862" i="17" s="1"/>
  <c r="I871" i="17" a="1"/>
  <c r="I871" i="17" s="1"/>
  <c r="I708" i="17" a="1"/>
  <c r="I708" i="17" s="1"/>
  <c r="K720" i="17" a="1"/>
  <c r="K720" i="17" s="1"/>
  <c r="I748" i="17" a="1"/>
  <c r="I748" i="17" s="1"/>
  <c r="J748" i="17" a="1"/>
  <c r="J748" i="17" s="1"/>
  <c r="J757" i="17" a="1"/>
  <c r="J757" i="17" s="1"/>
  <c r="I757" i="17" a="1"/>
  <c r="I757" i="17" s="1"/>
  <c r="K759" i="17" a="1"/>
  <c r="K759" i="17" s="1"/>
  <c r="K783" i="17" a="1"/>
  <c r="K783" i="17" s="1"/>
  <c r="J783" i="17" a="1"/>
  <c r="J783" i="17" s="1"/>
  <c r="K799" i="17" a="1"/>
  <c r="K799" i="17" s="1"/>
  <c r="J799" i="17" a="1"/>
  <c r="J799" i="17" s="1"/>
  <c r="I799" i="17" a="1"/>
  <c r="I799" i="17" s="1"/>
  <c r="I803" i="17" a="1"/>
  <c r="I803" i="17" s="1"/>
  <c r="K803" i="17" a="1"/>
  <c r="K803" i="17" s="1"/>
  <c r="J803" i="17" a="1"/>
  <c r="J803" i="17" s="1"/>
  <c r="J805" i="17" a="1"/>
  <c r="J805" i="17" s="1"/>
  <c r="I805" i="17" a="1"/>
  <c r="I805" i="17" s="1"/>
  <c r="J841" i="17" a="1"/>
  <c r="J841" i="17" s="1"/>
  <c r="J750" i="17" a="1"/>
  <c r="J750" i="17" s="1"/>
  <c r="J774" i="17" a="1"/>
  <c r="J774" i="17" s="1"/>
  <c r="K774" i="17" a="1"/>
  <c r="K774" i="17" s="1"/>
  <c r="K776" i="17" a="1"/>
  <c r="K776" i="17" s="1"/>
  <c r="I776" i="17" a="1"/>
  <c r="I776" i="17" s="1"/>
  <c r="I779" i="17" a="1"/>
  <c r="I779" i="17" s="1"/>
  <c r="J787" i="17" a="1"/>
  <c r="J787" i="17" s="1"/>
  <c r="K789" i="17" a="1"/>
  <c r="K789" i="17" s="1"/>
  <c r="K812" i="17" a="1"/>
  <c r="K812" i="17" s="1"/>
  <c r="K814" i="17" a="1"/>
  <c r="K814" i="17" s="1"/>
  <c r="J876" i="17" a="1"/>
  <c r="J876" i="17" s="1"/>
  <c r="J710" i="17" a="1"/>
  <c r="J710" i="17" s="1"/>
  <c r="I732" i="17" a="1"/>
  <c r="I732" i="17" s="1"/>
  <c r="J732" i="17" a="1"/>
  <c r="J732" i="17" s="1"/>
  <c r="J741" i="17" a="1"/>
  <c r="J741" i="17" s="1"/>
  <c r="I741" i="17" a="1"/>
  <c r="I741" i="17" s="1"/>
  <c r="K743" i="17" a="1"/>
  <c r="K743" i="17" s="1"/>
  <c r="K767" i="17" a="1"/>
  <c r="K767" i="17" s="1"/>
  <c r="J767" i="17" a="1"/>
  <c r="J767" i="17" s="1"/>
  <c r="K780" i="17" a="1"/>
  <c r="K780" i="17" s="1"/>
  <c r="J806" i="17" a="1"/>
  <c r="J806" i="17" s="1"/>
  <c r="K806" i="17" a="1"/>
  <c r="K806" i="17" s="1"/>
  <c r="K808" i="17" a="1"/>
  <c r="K808" i="17" s="1"/>
  <c r="I808" i="17" a="1"/>
  <c r="I808" i="17" s="1"/>
  <c r="I828" i="17" a="1"/>
  <c r="I828" i="17" s="1"/>
  <c r="J828" i="17" a="1"/>
  <c r="J828" i="17" s="1"/>
  <c r="J838" i="17" a="1"/>
  <c r="J838" i="17" s="1"/>
  <c r="K838" i="17" a="1"/>
  <c r="K838" i="17" s="1"/>
  <c r="I838" i="17" a="1"/>
  <c r="I838" i="17" s="1"/>
  <c r="I846" i="17" a="1"/>
  <c r="I846" i="17" s="1"/>
  <c r="K846" i="17" a="1"/>
  <c r="K846" i="17" s="1"/>
  <c r="J846" i="17" a="1"/>
  <c r="J846" i="17" s="1"/>
  <c r="K850" i="17" a="1"/>
  <c r="K850" i="17" s="1"/>
  <c r="K882" i="17" a="1"/>
  <c r="K882" i="17" s="1"/>
  <c r="K954" i="17" a="1"/>
  <c r="K954" i="17" s="1"/>
  <c r="I954" i="17" a="1"/>
  <c r="I954" i="17" s="1"/>
  <c r="J954" i="17" a="1"/>
  <c r="J954" i="17" s="1"/>
  <c r="J887" i="17" a="1"/>
  <c r="J887" i="17" s="1"/>
  <c r="I887" i="17" a="1"/>
  <c r="I887" i="17" s="1"/>
  <c r="J943" i="17" a="1"/>
  <c r="J943" i="17" s="1"/>
  <c r="J959" i="17" a="1"/>
  <c r="J959" i="17" s="1"/>
  <c r="K959" i="17" a="1"/>
  <c r="K959" i="17" s="1"/>
  <c r="I959" i="17" a="1"/>
  <c r="I959" i="17" s="1"/>
  <c r="J967" i="17" a="1"/>
  <c r="J967" i="17" s="1"/>
  <c r="K967" i="17" a="1"/>
  <c r="K967" i="17" s="1"/>
  <c r="I967" i="17" a="1"/>
  <c r="I967" i="17" s="1"/>
  <c r="J976" i="17" a="1"/>
  <c r="J976" i="17" s="1"/>
  <c r="K976" i="17" a="1"/>
  <c r="K976" i="17" s="1"/>
  <c r="I976" i="17" a="1"/>
  <c r="I976" i="17" s="1"/>
  <c r="K791" i="17" a="1"/>
  <c r="K791" i="17" s="1"/>
  <c r="I795" i="17" a="1"/>
  <c r="I795" i="17" s="1"/>
  <c r="K807" i="17" a="1"/>
  <c r="K807" i="17" s="1"/>
  <c r="I811" i="17" a="1"/>
  <c r="I811" i="17" s="1"/>
  <c r="J819" i="17" a="1"/>
  <c r="J819" i="17" s="1"/>
  <c r="K823" i="17" a="1"/>
  <c r="K823" i="17" s="1"/>
  <c r="I827" i="17" a="1"/>
  <c r="I827" i="17" s="1"/>
  <c r="I832" i="17" a="1"/>
  <c r="I832" i="17" s="1"/>
  <c r="K834" i="17" a="1"/>
  <c r="K834" i="17" s="1"/>
  <c r="I862" i="17" a="1"/>
  <c r="I862" i="17" s="1"/>
  <c r="K898" i="17" a="1"/>
  <c r="K898" i="17" s="1"/>
  <c r="I906" i="17" a="1"/>
  <c r="I906" i="17" s="1"/>
  <c r="J951" i="17" a="1"/>
  <c r="J951" i="17" s="1"/>
  <c r="K951" i="17" a="1"/>
  <c r="K951" i="17" s="1"/>
  <c r="I951" i="17" a="1"/>
  <c r="I951" i="17" s="1"/>
  <c r="K977" i="17" a="1"/>
  <c r="K977" i="17" s="1"/>
  <c r="J977" i="17" a="1"/>
  <c r="J977" i="17" s="1"/>
  <c r="I977" i="17" a="1"/>
  <c r="I977" i="17" s="1"/>
  <c r="K736" i="17" a="1"/>
  <c r="K736" i="17" s="1"/>
  <c r="I740" i="17" a="1"/>
  <c r="I740" i="17" s="1"/>
  <c r="K752" i="17" a="1"/>
  <c r="K752" i="17" s="1"/>
  <c r="I756" i="17" a="1"/>
  <c r="I756" i="17" s="1"/>
  <c r="K768" i="17" a="1"/>
  <c r="K768" i="17" s="1"/>
  <c r="I772" i="17" a="1"/>
  <c r="I772" i="17" s="1"/>
  <c r="K784" i="17" a="1"/>
  <c r="K784" i="17" s="1"/>
  <c r="I788" i="17" a="1"/>
  <c r="I788" i="17" s="1"/>
  <c r="K800" i="17" a="1"/>
  <c r="K800" i="17" s="1"/>
  <c r="I804" i="17" a="1"/>
  <c r="I804" i="17" s="1"/>
  <c r="K816" i="17" a="1"/>
  <c r="K816" i="17" s="1"/>
  <c r="I820" i="17" a="1"/>
  <c r="I820" i="17" s="1"/>
  <c r="I829" i="17" a="1"/>
  <c r="I829" i="17" s="1"/>
  <c r="J829" i="17" a="1"/>
  <c r="J829" i="17" s="1"/>
  <c r="J842" i="17" a="1"/>
  <c r="J842" i="17" s="1"/>
  <c r="I850" i="17" a="1"/>
  <c r="I850" i="17" s="1"/>
  <c r="J870" i="17" a="1"/>
  <c r="J870" i="17" s="1"/>
  <c r="I870" i="17" a="1"/>
  <c r="I870" i="17" s="1"/>
  <c r="J874" i="17" a="1"/>
  <c r="J874" i="17" s="1"/>
  <c r="I874" i="17" a="1"/>
  <c r="I874" i="17" s="1"/>
  <c r="K876" i="17" a="1"/>
  <c r="K876" i="17" s="1"/>
  <c r="K880" i="17" a="1"/>
  <c r="K880" i="17" s="1"/>
  <c r="J880" i="17" a="1"/>
  <c r="J880" i="17" s="1"/>
  <c r="K892" i="17" a="1"/>
  <c r="K892" i="17" s="1"/>
  <c r="I900" i="17" a="1"/>
  <c r="I900" i="17" s="1"/>
  <c r="K900" i="17" a="1"/>
  <c r="K900" i="17" s="1"/>
  <c r="J903" i="17" a="1"/>
  <c r="J903" i="17" s="1"/>
  <c r="I903" i="17" a="1"/>
  <c r="I903" i="17" s="1"/>
  <c r="K903" i="17" a="1"/>
  <c r="K903" i="17" s="1"/>
  <c r="K927" i="17" a="1"/>
  <c r="K927" i="17" s="1"/>
  <c r="K937" i="17" a="1"/>
  <c r="K937" i="17" s="1"/>
  <c r="I937" i="17" a="1"/>
  <c r="I937" i="17" s="1"/>
  <c r="J968" i="17" a="1"/>
  <c r="J968" i="17" s="1"/>
  <c r="K968" i="17" a="1"/>
  <c r="K968" i="17" s="1"/>
  <c r="I968" i="17" a="1"/>
  <c r="I968" i="17" s="1"/>
  <c r="I1022" i="17" a="1"/>
  <c r="I1022" i="17" s="1"/>
  <c r="J733" i="17" a="1"/>
  <c r="J733" i="17" s="1"/>
  <c r="J749" i="17" a="1"/>
  <c r="J749" i="17" s="1"/>
  <c r="J765" i="17" a="1"/>
  <c r="J765" i="17" s="1"/>
  <c r="J781" i="17" a="1"/>
  <c r="J781" i="17" s="1"/>
  <c r="J797" i="17" a="1"/>
  <c r="J797" i="17" s="1"/>
  <c r="J813" i="17" a="1"/>
  <c r="J813" i="17" s="1"/>
  <c r="I837" i="17" a="1"/>
  <c r="I837" i="17" s="1"/>
  <c r="J839" i="17" a="1"/>
  <c r="J839" i="17" s="1"/>
  <c r="K839" i="17" a="1"/>
  <c r="K839" i="17" s="1"/>
  <c r="J847" i="17" a="1"/>
  <c r="J847" i="17" s="1"/>
  <c r="J855" i="17" a="1"/>
  <c r="J855" i="17" s="1"/>
  <c r="I855" i="17" a="1"/>
  <c r="I855" i="17" s="1"/>
  <c r="K857" i="17" a="1"/>
  <c r="K857" i="17" s="1"/>
  <c r="K865" i="17" a="1"/>
  <c r="K865" i="17" s="1"/>
  <c r="J865" i="17" a="1"/>
  <c r="J865" i="17" s="1"/>
  <c r="K888" i="17" a="1"/>
  <c r="K888" i="17" s="1"/>
  <c r="J888" i="17" a="1"/>
  <c r="J888" i="17" s="1"/>
  <c r="J890" i="17" a="1"/>
  <c r="J890" i="17" s="1"/>
  <c r="I890" i="17" a="1"/>
  <c r="I890" i="17" s="1"/>
  <c r="I894" i="17" a="1"/>
  <c r="I894" i="17" s="1"/>
  <c r="J894" i="17" a="1"/>
  <c r="J894" i="17" s="1"/>
  <c r="J904" i="17" a="1"/>
  <c r="J904" i="17" s="1"/>
  <c r="K904" i="17" a="1"/>
  <c r="K904" i="17" s="1"/>
  <c r="I904" i="17" a="1"/>
  <c r="I904" i="17" s="1"/>
  <c r="K844" i="17" a="1"/>
  <c r="K844" i="17" s="1"/>
  <c r="J852" i="17" a="1"/>
  <c r="J852" i="17" s="1"/>
  <c r="I860" i="17" a="1"/>
  <c r="I860" i="17" s="1"/>
  <c r="K862" i="17" a="1"/>
  <c r="K862" i="17" s="1"/>
  <c r="I878" i="17" a="1"/>
  <c r="I878" i="17" s="1"/>
  <c r="I882" i="17" a="1"/>
  <c r="I882" i="17" s="1"/>
  <c r="J884" i="17" a="1"/>
  <c r="J884" i="17" s="1"/>
  <c r="I901" i="17" a="1"/>
  <c r="I901" i="17" s="1"/>
  <c r="K901" i="17" a="1"/>
  <c r="K901" i="17" s="1"/>
  <c r="J901" i="17" a="1"/>
  <c r="J901" i="17" s="1"/>
  <c r="J910" i="17" a="1"/>
  <c r="J910" i="17" s="1"/>
  <c r="J919" i="17" a="1"/>
  <c r="J919" i="17" s="1"/>
  <c r="K919" i="17" a="1"/>
  <c r="K919" i="17" s="1"/>
  <c r="I919" i="17" a="1"/>
  <c r="I919" i="17" s="1"/>
  <c r="J938" i="17" a="1"/>
  <c r="J938" i="17" s="1"/>
  <c r="I819" i="17" a="1"/>
  <c r="I819" i="17" s="1"/>
  <c r="K833" i="17" a="1"/>
  <c r="K833" i="17" s="1"/>
  <c r="J833" i="17" a="1"/>
  <c r="J833" i="17" s="1"/>
  <c r="J871" i="17" a="1"/>
  <c r="J871" i="17" s="1"/>
  <c r="K871" i="17" a="1"/>
  <c r="K871" i="17" s="1"/>
  <c r="K942" i="17" a="1"/>
  <c r="K942" i="17" s="1"/>
  <c r="K953" i="17" a="1"/>
  <c r="K953" i="17" s="1"/>
  <c r="I953" i="17" a="1"/>
  <c r="I953" i="17" s="1"/>
  <c r="J953" i="17" a="1"/>
  <c r="J953" i="17" s="1"/>
  <c r="K970" i="17" a="1"/>
  <c r="K970" i="17" s="1"/>
  <c r="I970" i="17" a="1"/>
  <c r="I970" i="17" s="1"/>
  <c r="J970" i="17" a="1"/>
  <c r="J970" i="17" s="1"/>
  <c r="J974" i="17" a="1"/>
  <c r="J974" i="17" s="1"/>
  <c r="K841" i="17" a="1"/>
  <c r="K841" i="17" s="1"/>
  <c r="I841" i="17" a="1"/>
  <c r="I841" i="17" s="1"/>
  <c r="K897" i="17" a="1"/>
  <c r="K897" i="17" s="1"/>
  <c r="J897" i="17" a="1"/>
  <c r="J897" i="17" s="1"/>
  <c r="I897" i="17" a="1"/>
  <c r="I897" i="17" s="1"/>
  <c r="J916" i="17" a="1"/>
  <c r="J916" i="17" s="1"/>
  <c r="I916" i="17" a="1"/>
  <c r="I916" i="17" s="1"/>
  <c r="J935" i="17" a="1"/>
  <c r="J935" i="17" s="1"/>
  <c r="K935" i="17" a="1"/>
  <c r="K935" i="17" s="1"/>
  <c r="I935" i="17" a="1"/>
  <c r="I935" i="17" s="1"/>
  <c r="I943" i="17" a="1"/>
  <c r="I943" i="17" s="1"/>
  <c r="J996" i="17" a="1"/>
  <c r="J996" i="17" s="1"/>
  <c r="K996" i="17" a="1"/>
  <c r="K996" i="17" s="1"/>
  <c r="I996" i="17" a="1"/>
  <c r="I996" i="17" s="1"/>
  <c r="K1034" i="17" a="1"/>
  <c r="K1034" i="17" s="1"/>
  <c r="J913" i="17" a="1"/>
  <c r="J913" i="17" s="1"/>
  <c r="K921" i="17" a="1"/>
  <c r="K921" i="17" s="1"/>
  <c r="I921" i="17" a="1"/>
  <c r="I921" i="17" s="1"/>
  <c r="I926" i="17" a="1"/>
  <c r="I926" i="17" s="1"/>
  <c r="J926" i="17" a="1"/>
  <c r="J926" i="17" s="1"/>
  <c r="J928" i="17" a="1"/>
  <c r="J928" i="17" s="1"/>
  <c r="J982" i="17" a="1"/>
  <c r="J982" i="17" s="1"/>
  <c r="K990" i="17" a="1"/>
  <c r="K990" i="17" s="1"/>
  <c r="I990" i="17" a="1"/>
  <c r="I990" i="17" s="1"/>
  <c r="K1001" i="17" a="1"/>
  <c r="K1001" i="17" s="1"/>
  <c r="K1075" i="17" a="1"/>
  <c r="K1075" i="17" s="1"/>
  <c r="K991" i="17" a="1"/>
  <c r="K991" i="17" s="1"/>
  <c r="I909" i="17" a="1"/>
  <c r="I909" i="17" s="1"/>
  <c r="I912" i="17" a="1"/>
  <c r="I912" i="17" s="1"/>
  <c r="I941" i="17" a="1"/>
  <c r="I941" i="17" s="1"/>
  <c r="J941" i="17" a="1"/>
  <c r="J941" i="17" s="1"/>
  <c r="J952" i="17" a="1"/>
  <c r="J952" i="17" s="1"/>
  <c r="K952" i="17" a="1"/>
  <c r="K952" i="17" s="1"/>
  <c r="J960" i="17" a="1"/>
  <c r="J960" i="17" s="1"/>
  <c r="K978" i="17" a="1"/>
  <c r="K978" i="17" s="1"/>
  <c r="I978" i="17" a="1"/>
  <c r="I978" i="17" s="1"/>
  <c r="I893" i="17" a="1"/>
  <c r="I893" i="17" s="1"/>
  <c r="K905" i="17" a="1"/>
  <c r="K905" i="17" s="1"/>
  <c r="I910" i="17" a="1"/>
  <c r="I910" i="17" s="1"/>
  <c r="J927" i="17" a="1"/>
  <c r="J927" i="17" s="1"/>
  <c r="K938" i="17" a="1"/>
  <c r="K938" i="17" s="1"/>
  <c r="I938" i="17" a="1"/>
  <c r="I938" i="17" s="1"/>
  <c r="I958" i="17" a="1"/>
  <c r="I958" i="17" s="1"/>
  <c r="J958" i="17" a="1"/>
  <c r="J958" i="17" s="1"/>
  <c r="J975" i="17" a="1"/>
  <c r="J975" i="17" s="1"/>
  <c r="K975" i="17" a="1"/>
  <c r="K975" i="17" s="1"/>
  <c r="J986" i="17" a="1"/>
  <c r="J986" i="17" s="1"/>
  <c r="J831" i="17" a="1"/>
  <c r="J831" i="17" s="1"/>
  <c r="I845" i="17" a="1"/>
  <c r="I845" i="17" s="1"/>
  <c r="K849" i="17" a="1"/>
  <c r="K849" i="17" s="1"/>
  <c r="J863" i="17" a="1"/>
  <c r="J863" i="17" s="1"/>
  <c r="I877" i="17" a="1"/>
  <c r="I877" i="17" s="1"/>
  <c r="K881" i="17" a="1"/>
  <c r="K881" i="17" s="1"/>
  <c r="K889" i="17" a="1"/>
  <c r="K889" i="17" s="1"/>
  <c r="I889" i="17" a="1"/>
  <c r="I889" i="17" s="1"/>
  <c r="K914" i="17" a="1"/>
  <c r="K914" i="17" s="1"/>
  <c r="I917" i="17" a="1"/>
  <c r="I917" i="17" s="1"/>
  <c r="K917" i="17" a="1"/>
  <c r="K917" i="17" s="1"/>
  <c r="J922" i="17" a="1"/>
  <c r="J922" i="17" s="1"/>
  <c r="I925" i="17" a="1"/>
  <c r="I925" i="17" s="1"/>
  <c r="J925" i="17" a="1"/>
  <c r="J925" i="17" s="1"/>
  <c r="I928" i="17" a="1"/>
  <c r="I928" i="17" s="1"/>
  <c r="J936" i="17" a="1"/>
  <c r="J936" i="17" s="1"/>
  <c r="K936" i="17" a="1"/>
  <c r="K936" i="17" s="1"/>
  <c r="I999" i="17" a="1"/>
  <c r="I999" i="17" s="1"/>
  <c r="J999" i="17" a="1"/>
  <c r="J999" i="17" s="1"/>
  <c r="J895" i="17" a="1"/>
  <c r="J895" i="17" s="1"/>
  <c r="I898" i="17" a="1"/>
  <c r="I898" i="17" s="1"/>
  <c r="J911" i="17" a="1"/>
  <c r="J911" i="17" s="1"/>
  <c r="J921" i="17" a="1"/>
  <c r="J921" i="17" s="1"/>
  <c r="K928" i="17" a="1"/>
  <c r="K928" i="17" s="1"/>
  <c r="I942" i="17" a="1"/>
  <c r="I942" i="17" s="1"/>
  <c r="J942" i="17" a="1"/>
  <c r="J942" i="17" s="1"/>
  <c r="J944" i="17" a="1"/>
  <c r="J944" i="17" s="1"/>
  <c r="I989" i="17" a="1"/>
  <c r="I989" i="17" s="1"/>
  <c r="K1042" i="17" a="1"/>
  <c r="K1042" i="17" s="1"/>
  <c r="K1066" i="17" a="1"/>
  <c r="K1066" i="17" s="1"/>
  <c r="J1099" i="17" a="1"/>
  <c r="J1099" i="17" s="1"/>
  <c r="K1123" i="17" a="1"/>
  <c r="K1123" i="17" s="1"/>
  <c r="I957" i="17" a="1"/>
  <c r="I957" i="17" s="1"/>
  <c r="K969" i="17" a="1"/>
  <c r="K969" i="17" s="1"/>
  <c r="I973" i="17" a="1"/>
  <c r="I973" i="17" s="1"/>
  <c r="I981" i="17" a="1"/>
  <c r="I981" i="17" s="1"/>
  <c r="J995" i="17" a="1"/>
  <c r="J995" i="17" s="1"/>
  <c r="I995" i="17" a="1"/>
  <c r="I995" i="17" s="1"/>
  <c r="I1017" i="17" a="1"/>
  <c r="I1017" i="17" s="1"/>
  <c r="K1030" i="17" a="1"/>
  <c r="K1030" i="17" s="1"/>
  <c r="J1030" i="17" a="1"/>
  <c r="J1030" i="17" s="1"/>
  <c r="I1030" i="17" a="1"/>
  <c r="I1030" i="17" s="1"/>
  <c r="K1060" i="17" a="1"/>
  <c r="K1060" i="17" s="1"/>
  <c r="K1084" i="17" a="1"/>
  <c r="K1084" i="17" s="1"/>
  <c r="K930" i="17" a="1"/>
  <c r="K930" i="17" s="1"/>
  <c r="I934" i="17" a="1"/>
  <c r="I934" i="17" s="1"/>
  <c r="K946" i="17" a="1"/>
  <c r="K946" i="17" s="1"/>
  <c r="I950" i="17" a="1"/>
  <c r="I950" i="17" s="1"/>
  <c r="K962" i="17" a="1"/>
  <c r="K962" i="17" s="1"/>
  <c r="I966" i="17" a="1"/>
  <c r="I966" i="17" s="1"/>
  <c r="J983" i="17" a="1"/>
  <c r="J983" i="17" s="1"/>
  <c r="I983" i="17" a="1"/>
  <c r="I983" i="17" s="1"/>
  <c r="K985" i="17" a="1"/>
  <c r="K985" i="17" s="1"/>
  <c r="J985" i="17" a="1"/>
  <c r="J985" i="17" s="1"/>
  <c r="K1021" i="17" a="1"/>
  <c r="K1021" i="17" s="1"/>
  <c r="K1037" i="17" a="1"/>
  <c r="K1037" i="17" s="1"/>
  <c r="K1101" i="17" a="1"/>
  <c r="K1101" i="17" s="1"/>
  <c r="J1004" i="17" a="1"/>
  <c r="J1004" i="17" s="1"/>
  <c r="I1004" i="17" a="1"/>
  <c r="I1004" i="17" s="1"/>
  <c r="K1004" i="17" a="1"/>
  <c r="K1004" i="17" s="1"/>
  <c r="K1018" i="17" a="1"/>
  <c r="K1018" i="17" s="1"/>
  <c r="J1086" i="17" a="1"/>
  <c r="J1086" i="17" s="1"/>
  <c r="J1094" i="17" a="1"/>
  <c r="J1094" i="17" s="1"/>
  <c r="J1009" i="17" a="1"/>
  <c r="J1009" i="17" s="1"/>
  <c r="I1009" i="17" a="1"/>
  <c r="I1009" i="17" s="1"/>
  <c r="K1009" i="17" a="1"/>
  <c r="K1009" i="17" s="1"/>
  <c r="K1022" i="17" a="1"/>
  <c r="K1022" i="17" s="1"/>
  <c r="J1022" i="17" a="1"/>
  <c r="J1022" i="17" s="1"/>
  <c r="J1039" i="17" a="1"/>
  <c r="J1039" i="17" s="1"/>
  <c r="J1119" i="17" a="1"/>
  <c r="J1119" i="17" s="1"/>
  <c r="K913" i="17" a="1"/>
  <c r="K913" i="17" s="1"/>
  <c r="K929" i="17" a="1"/>
  <c r="K929" i="17" s="1"/>
  <c r="I933" i="17" a="1"/>
  <c r="I933" i="17" s="1"/>
  <c r="K945" i="17" a="1"/>
  <c r="K945" i="17" s="1"/>
  <c r="I949" i="17" a="1"/>
  <c r="I949" i="17" s="1"/>
  <c r="J957" i="17" a="1"/>
  <c r="J957" i="17" s="1"/>
  <c r="K961" i="17" a="1"/>
  <c r="K961" i="17" s="1"/>
  <c r="I965" i="17" a="1"/>
  <c r="I965" i="17" s="1"/>
  <c r="I969" i="17" a="1"/>
  <c r="I969" i="17" s="1"/>
  <c r="J973" i="17" a="1"/>
  <c r="J973" i="17" s="1"/>
  <c r="I974" i="17" a="1"/>
  <c r="I974" i="17" s="1"/>
  <c r="I982" i="17" a="1"/>
  <c r="I982" i="17" s="1"/>
  <c r="J984" i="17" a="1"/>
  <c r="J984" i="17" s="1"/>
  <c r="K986" i="17" a="1"/>
  <c r="K986" i="17" s="1"/>
  <c r="J991" i="17" a="1"/>
  <c r="J991" i="17" s="1"/>
  <c r="K1005" i="17" a="1"/>
  <c r="K1005" i="17" s="1"/>
  <c r="I1013" i="17" a="1"/>
  <c r="I1013" i="17" s="1"/>
  <c r="K1019" i="17" a="1"/>
  <c r="K1019" i="17" s="1"/>
  <c r="I1026" i="17" a="1"/>
  <c r="I1026" i="17" s="1"/>
  <c r="J1034" i="17" a="1"/>
  <c r="J1034" i="17" s="1"/>
  <c r="I1039" i="17" a="1"/>
  <c r="I1039" i="17" s="1"/>
  <c r="I1059" i="17" a="1"/>
  <c r="I1059" i="17" s="1"/>
  <c r="I1067" i="17" a="1"/>
  <c r="I1067" i="17" s="1"/>
  <c r="K1067" i="17" a="1"/>
  <c r="K1067" i="17" s="1"/>
  <c r="J1085" i="17" a="1"/>
  <c r="J1085" i="17" s="1"/>
  <c r="I1085" i="17" a="1"/>
  <c r="I1085" i="17" s="1"/>
  <c r="K1095" i="17" a="1"/>
  <c r="K1095" i="17" s="1"/>
  <c r="J1095" i="17" a="1"/>
  <c r="J1095" i="17" s="1"/>
  <c r="K1103" i="17" a="1"/>
  <c r="K1103" i="17" s="1"/>
  <c r="I1106" i="17" a="1"/>
  <c r="I1106" i="17" s="1"/>
  <c r="J1124" i="17" a="1"/>
  <c r="J1124" i="17" s="1"/>
  <c r="K1132" i="17" a="1"/>
  <c r="K1132" i="17" s="1"/>
  <c r="J1162" i="17" a="1"/>
  <c r="J1162" i="17" s="1"/>
  <c r="I1173" i="17" a="1"/>
  <c r="I1173" i="17" s="1"/>
  <c r="K1173" i="17" a="1"/>
  <c r="K1173" i="17" s="1"/>
  <c r="J1173" i="17" a="1"/>
  <c r="J1173" i="17" s="1"/>
  <c r="I1212" i="17" a="1"/>
  <c r="I1212" i="17" s="1"/>
  <c r="K1212" i="17" a="1"/>
  <c r="K1212" i="17" s="1"/>
  <c r="J1212" i="17" a="1"/>
  <c r="J1212" i="17" s="1"/>
  <c r="I1010" i="17" a="1"/>
  <c r="I1010" i="17" s="1"/>
  <c r="K1013" i="17" a="1"/>
  <c r="K1013" i="17" s="1"/>
  <c r="K1014" i="17" a="1"/>
  <c r="K1014" i="17" s="1"/>
  <c r="K1031" i="17" a="1"/>
  <c r="K1031" i="17" s="1"/>
  <c r="I1035" i="17" a="1"/>
  <c r="I1035" i="17" s="1"/>
  <c r="J1042" i="17" a="1"/>
  <c r="J1042" i="17" s="1"/>
  <c r="I1043" i="17" a="1"/>
  <c r="I1043" i="17" s="1"/>
  <c r="I1051" i="17" a="1"/>
  <c r="I1051" i="17" s="1"/>
  <c r="K1051" i="17" a="1"/>
  <c r="K1051" i="17" s="1"/>
  <c r="I1060" i="17" a="1"/>
  <c r="I1060" i="17" s="1"/>
  <c r="J1069" i="17" a="1"/>
  <c r="J1069" i="17" s="1"/>
  <c r="I1069" i="17" a="1"/>
  <c r="I1069" i="17" s="1"/>
  <c r="K1079" i="17" a="1"/>
  <c r="K1079" i="17" s="1"/>
  <c r="J1079" i="17" a="1"/>
  <c r="J1079" i="17" s="1"/>
  <c r="K1087" i="17" a="1"/>
  <c r="K1087" i="17" s="1"/>
  <c r="I1090" i="17" a="1"/>
  <c r="I1090" i="17" s="1"/>
  <c r="J1108" i="17" a="1"/>
  <c r="J1108" i="17" s="1"/>
  <c r="I1114" i="17" a="1"/>
  <c r="I1114" i="17" s="1"/>
  <c r="J1133" i="17" a="1"/>
  <c r="J1133" i="17" s="1"/>
  <c r="K1133" i="17" a="1"/>
  <c r="K1133" i="17" s="1"/>
  <c r="I1133" i="17" a="1"/>
  <c r="I1133" i="17" s="1"/>
  <c r="I1146" i="17" a="1"/>
  <c r="I1146" i="17" s="1"/>
  <c r="K1146" i="17" a="1"/>
  <c r="K1146" i="17" s="1"/>
  <c r="J1146" i="17" a="1"/>
  <c r="J1146" i="17" s="1"/>
  <c r="K1152" i="17" a="1"/>
  <c r="K1152" i="17" s="1"/>
  <c r="J1028" i="17" a="1"/>
  <c r="J1028" i="17" s="1"/>
  <c r="J1053" i="17" a="1"/>
  <c r="J1053" i="17" s="1"/>
  <c r="I1053" i="17" a="1"/>
  <c r="I1053" i="17" s="1"/>
  <c r="K1063" i="17" a="1"/>
  <c r="K1063" i="17" s="1"/>
  <c r="J1063" i="17" a="1"/>
  <c r="J1063" i="17" s="1"/>
  <c r="K1071" i="17" a="1"/>
  <c r="K1071" i="17" s="1"/>
  <c r="I1074" i="17" a="1"/>
  <c r="I1074" i="17" s="1"/>
  <c r="J1092" i="17" a="1"/>
  <c r="J1092" i="17" s="1"/>
  <c r="I1098" i="17" a="1"/>
  <c r="I1098" i="17" s="1"/>
  <c r="J1116" i="17" a="1"/>
  <c r="J1116" i="17" s="1"/>
  <c r="K1118" i="17" a="1"/>
  <c r="K1118" i="17" s="1"/>
  <c r="K1126" i="17" a="1"/>
  <c r="K1126" i="17" s="1"/>
  <c r="J1158" i="17" a="1"/>
  <c r="J1158" i="17" s="1"/>
  <c r="J1236" i="17" a="1"/>
  <c r="J1236" i="17" s="1"/>
  <c r="I1018" i="17" a="1"/>
  <c r="I1018" i="17" s="1"/>
  <c r="J1021" i="17" a="1"/>
  <c r="J1021" i="17" s="1"/>
  <c r="J1037" i="17" a="1"/>
  <c r="J1037" i="17" s="1"/>
  <c r="K1047" i="17" a="1"/>
  <c r="K1047" i="17" s="1"/>
  <c r="J1047" i="17" a="1"/>
  <c r="J1047" i="17" s="1"/>
  <c r="K1055" i="17" a="1"/>
  <c r="K1055" i="17" s="1"/>
  <c r="I1058" i="17" a="1"/>
  <c r="I1058" i="17" s="1"/>
  <c r="J1076" i="17" a="1"/>
  <c r="J1076" i="17" s="1"/>
  <c r="I1082" i="17" a="1"/>
  <c r="I1082" i="17" s="1"/>
  <c r="J1100" i="17" a="1"/>
  <c r="J1100" i="17" s="1"/>
  <c r="K1102" i="17" a="1"/>
  <c r="K1102" i="17" s="1"/>
  <c r="K1110" i="17" a="1"/>
  <c r="K1110" i="17" s="1"/>
  <c r="I1119" i="17" a="1"/>
  <c r="I1119" i="17" s="1"/>
  <c r="J1134" i="17" a="1"/>
  <c r="J1134" i="17" s="1"/>
  <c r="K1148" i="17" a="1"/>
  <c r="K1148" i="17" s="1"/>
  <c r="J1148" i="17" a="1"/>
  <c r="J1148" i="17" s="1"/>
  <c r="I1148" i="17" a="1"/>
  <c r="I1148" i="17" s="1"/>
  <c r="J1164" i="17" a="1"/>
  <c r="J1164" i="17" s="1"/>
  <c r="I1034" i="17" a="1"/>
  <c r="I1034" i="17" s="1"/>
  <c r="K1039" i="17" a="1"/>
  <c r="K1039" i="17" s="1"/>
  <c r="I1042" i="17" a="1"/>
  <c r="I1042" i="17" s="1"/>
  <c r="J1059" i="17" a="1"/>
  <c r="J1059" i="17" s="1"/>
  <c r="J1060" i="17" a="1"/>
  <c r="J1060" i="17" s="1"/>
  <c r="I1066" i="17" a="1"/>
  <c r="I1066" i="17" s="1"/>
  <c r="J1084" i="17" a="1"/>
  <c r="J1084" i="17" s="1"/>
  <c r="K1086" i="17" a="1"/>
  <c r="K1086" i="17" s="1"/>
  <c r="K1094" i="17" a="1"/>
  <c r="K1094" i="17" s="1"/>
  <c r="I1103" i="17" a="1"/>
  <c r="I1103" i="17" s="1"/>
  <c r="I1123" i="17" a="1"/>
  <c r="I1123" i="17" s="1"/>
  <c r="J1143" i="17" a="1"/>
  <c r="J1143" i="17" s="1"/>
  <c r="J1177" i="17" a="1"/>
  <c r="J1177" i="17" s="1"/>
  <c r="I994" i="17" a="1"/>
  <c r="I994" i="17" s="1"/>
  <c r="K998" i="17" a="1"/>
  <c r="K998" i="17" s="1"/>
  <c r="J1001" i="17" a="1"/>
  <c r="J1001" i="17" s="1"/>
  <c r="J1010" i="17" a="1"/>
  <c r="J1010" i="17" s="1"/>
  <c r="J1012" i="17" a="1"/>
  <c r="J1012" i="17" s="1"/>
  <c r="J1019" i="17" a="1"/>
  <c r="J1019" i="17" s="1"/>
  <c r="K1023" i="17" a="1"/>
  <c r="K1023" i="17" s="1"/>
  <c r="I1027" i="17" a="1"/>
  <c r="I1027" i="17" s="1"/>
  <c r="I1031" i="17" a="1"/>
  <c r="I1031" i="17" s="1"/>
  <c r="J1035" i="17" a="1"/>
  <c r="J1035" i="17" s="1"/>
  <c r="J1043" i="17" a="1"/>
  <c r="J1043" i="17" s="1"/>
  <c r="J1044" i="17" a="1"/>
  <c r="J1044" i="17" s="1"/>
  <c r="I1050" i="17" a="1"/>
  <c r="I1050" i="17" s="1"/>
  <c r="J1067" i="17" a="1"/>
  <c r="J1067" i="17" s="1"/>
  <c r="J1068" i="17" a="1"/>
  <c r="J1068" i="17" s="1"/>
  <c r="K1070" i="17" a="1"/>
  <c r="K1070" i="17" s="1"/>
  <c r="K1078" i="17" a="1"/>
  <c r="K1078" i="17" s="1"/>
  <c r="I1087" i="17" a="1"/>
  <c r="I1087" i="17" s="1"/>
  <c r="I1095" i="17" a="1"/>
  <c r="I1095" i="17" s="1"/>
  <c r="J1106" i="17" a="1"/>
  <c r="J1106" i="17" s="1"/>
  <c r="I1107" i="17" a="1"/>
  <c r="I1107" i="17" s="1"/>
  <c r="J1114" i="17" a="1"/>
  <c r="J1114" i="17" s="1"/>
  <c r="I1115" i="17" a="1"/>
  <c r="I1115" i="17" s="1"/>
  <c r="K1115" i="17" a="1"/>
  <c r="K1115" i="17" s="1"/>
  <c r="I1124" i="17" a="1"/>
  <c r="I1124" i="17" s="1"/>
  <c r="K1131" i="17" a="1"/>
  <c r="K1131" i="17" s="1"/>
  <c r="K1135" i="17" a="1"/>
  <c r="K1135" i="17" s="1"/>
  <c r="I1135" i="17" a="1"/>
  <c r="I1135" i="17" s="1"/>
  <c r="I1139" i="17" a="1"/>
  <c r="I1139" i="17" s="1"/>
  <c r="J1139" i="17" a="1"/>
  <c r="J1139" i="17" s="1"/>
  <c r="K1160" i="17" a="1"/>
  <c r="K1160" i="17" s="1"/>
  <c r="K1201" i="17" a="1"/>
  <c r="K1201" i="17" s="1"/>
  <c r="J1201" i="17" a="1"/>
  <c r="J1201" i="17" s="1"/>
  <c r="I1201" i="17" a="1"/>
  <c r="I1201" i="17" s="1"/>
  <c r="J1005" i="17" a="1"/>
  <c r="J1005" i="17" s="1"/>
  <c r="J1014" i="17" a="1"/>
  <c r="J1014" i="17" s="1"/>
  <c r="J1020" i="17" a="1"/>
  <c r="J1020" i="17" s="1"/>
  <c r="K1026" i="17" a="1"/>
  <c r="K1026" i="17" s="1"/>
  <c r="I1028" i="17" a="1"/>
  <c r="I1028" i="17" s="1"/>
  <c r="J1036" i="17" a="1"/>
  <c r="J1036" i="17" s="1"/>
  <c r="J1051" i="17" a="1"/>
  <c r="J1051" i="17" s="1"/>
  <c r="J1052" i="17" a="1"/>
  <c r="J1052" i="17" s="1"/>
  <c r="K1054" i="17" a="1"/>
  <c r="K1054" i="17" s="1"/>
  <c r="K1059" i="17" a="1"/>
  <c r="K1059" i="17" s="1"/>
  <c r="K1062" i="17" a="1"/>
  <c r="K1062" i="17" s="1"/>
  <c r="I1071" i="17" a="1"/>
  <c r="I1071" i="17" s="1"/>
  <c r="I1079" i="17" a="1"/>
  <c r="I1079" i="17" s="1"/>
  <c r="K1085" i="17" a="1"/>
  <c r="K1085" i="17" s="1"/>
  <c r="J1090" i="17" a="1"/>
  <c r="J1090" i="17" s="1"/>
  <c r="I1091" i="17" a="1"/>
  <c r="I1091" i="17" s="1"/>
  <c r="J1098" i="17" a="1"/>
  <c r="J1098" i="17" s="1"/>
  <c r="I1099" i="17" a="1"/>
  <c r="I1099" i="17" s="1"/>
  <c r="K1099" i="17" a="1"/>
  <c r="K1099" i="17" s="1"/>
  <c r="J1103" i="17" a="1"/>
  <c r="J1103" i="17" s="1"/>
  <c r="J1117" i="17" a="1"/>
  <c r="J1117" i="17" s="1"/>
  <c r="I1117" i="17" a="1"/>
  <c r="I1117" i="17" s="1"/>
  <c r="K1124" i="17" a="1"/>
  <c r="K1124" i="17" s="1"/>
  <c r="J1127" i="17" a="1"/>
  <c r="J1127" i="17" s="1"/>
  <c r="K1140" i="17" a="1"/>
  <c r="K1140" i="17" s="1"/>
  <c r="I1002" i="17" a="1"/>
  <c r="I1002" i="17" s="1"/>
  <c r="K1006" i="17" a="1"/>
  <c r="K1006" i="17" s="1"/>
  <c r="K1010" i="17" a="1"/>
  <c r="K1010" i="17" s="1"/>
  <c r="J1018" i="17" a="1"/>
  <c r="J1018" i="17" s="1"/>
  <c r="I1021" i="17" a="1"/>
  <c r="I1021" i="17" s="1"/>
  <c r="J1029" i="17" a="1"/>
  <c r="J1029" i="17" s="1"/>
  <c r="J1031" i="17" a="1"/>
  <c r="J1031" i="17" s="1"/>
  <c r="K1035" i="17" a="1"/>
  <c r="K1035" i="17" s="1"/>
  <c r="I1037" i="17" a="1"/>
  <c r="I1037" i="17" s="1"/>
  <c r="K1038" i="17" a="1"/>
  <c r="K1038" i="17" s="1"/>
  <c r="K1043" i="17" a="1"/>
  <c r="K1043" i="17" s="1"/>
  <c r="K1046" i="17" a="1"/>
  <c r="K1046" i="17" s="1"/>
  <c r="I1055" i="17" a="1"/>
  <c r="I1055" i="17" s="1"/>
  <c r="I1063" i="17" a="1"/>
  <c r="I1063" i="17" s="1"/>
  <c r="K1069" i="17" a="1"/>
  <c r="K1069" i="17" s="1"/>
  <c r="J1074" i="17" a="1"/>
  <c r="J1074" i="17" s="1"/>
  <c r="I1075" i="17" a="1"/>
  <c r="I1075" i="17" s="1"/>
  <c r="I1083" i="17" a="1"/>
  <c r="I1083" i="17" s="1"/>
  <c r="K1083" i="17" a="1"/>
  <c r="K1083" i="17" s="1"/>
  <c r="J1087" i="17" a="1"/>
  <c r="J1087" i="17" s="1"/>
  <c r="I1092" i="17" a="1"/>
  <c r="I1092" i="17" s="1"/>
  <c r="J1101" i="17" a="1"/>
  <c r="J1101" i="17" s="1"/>
  <c r="I1101" i="17" a="1"/>
  <c r="I1101" i="17" s="1"/>
  <c r="K1106" i="17" a="1"/>
  <c r="K1106" i="17" s="1"/>
  <c r="K1111" i="17" a="1"/>
  <c r="K1111" i="17" s="1"/>
  <c r="J1111" i="17" a="1"/>
  <c r="J1111" i="17" s="1"/>
  <c r="K1119" i="17" a="1"/>
  <c r="K1119" i="17" s="1"/>
  <c r="I1122" i="17" a="1"/>
  <c r="I1122" i="17" s="1"/>
  <c r="I1180" i="17" a="1"/>
  <c r="I1180" i="17" s="1"/>
  <c r="J1180" i="17" a="1"/>
  <c r="J1180" i="17" s="1"/>
  <c r="K1180" i="17" a="1"/>
  <c r="K1180" i="17" s="1"/>
  <c r="I1130" i="17" a="1"/>
  <c r="I1130" i="17" s="1"/>
  <c r="I1134" i="17" a="1"/>
  <c r="I1134" i="17" s="1"/>
  <c r="K1142" i="17" a="1"/>
  <c r="K1142" i="17" s="1"/>
  <c r="J1156" i="17" a="1"/>
  <c r="J1156" i="17" s="1"/>
  <c r="J1166" i="17" a="1"/>
  <c r="J1166" i="17" s="1"/>
  <c r="J1191" i="17" a="1"/>
  <c r="J1191" i="17" s="1"/>
  <c r="I1191" i="17" a="1"/>
  <c r="I1191" i="17" s="1"/>
  <c r="K1191" i="17" a="1"/>
  <c r="K1191" i="17" s="1"/>
  <c r="I1260" i="17" a="1"/>
  <c r="I1260" i="17" s="1"/>
  <c r="K1260" i="17" a="1"/>
  <c r="K1260" i="17" s="1"/>
  <c r="J1260" i="17" a="1"/>
  <c r="J1260" i="17" s="1"/>
  <c r="I1151" i="17" a="1"/>
  <c r="I1151" i="17" s="1"/>
  <c r="J1153" i="17" a="1"/>
  <c r="J1153" i="17" s="1"/>
  <c r="K1153" i="17" a="1"/>
  <c r="K1153" i="17" s="1"/>
  <c r="J1161" i="17" a="1"/>
  <c r="J1161" i="17" s="1"/>
  <c r="K1177" i="17" a="1"/>
  <c r="K1177" i="17" s="1"/>
  <c r="I1177" i="17" a="1"/>
  <c r="I1177" i="17" s="1"/>
  <c r="J1192" i="17" a="1"/>
  <c r="J1192" i="17" s="1"/>
  <c r="J1132" i="17" a="1"/>
  <c r="J1132" i="17" s="1"/>
  <c r="I1140" i="17" a="1"/>
  <c r="I1140" i="17" s="1"/>
  <c r="I1152" i="17" a="1"/>
  <c r="I1152" i="17" s="1"/>
  <c r="K1158" i="17" a="1"/>
  <c r="K1158" i="17" s="1"/>
  <c r="I1162" i="17" a="1"/>
  <c r="I1162" i="17" s="1"/>
  <c r="K1174" i="17" a="1"/>
  <c r="K1174" i="17" s="1"/>
  <c r="K1220" i="17" a="1"/>
  <c r="K1220" i="17" s="1"/>
  <c r="K1270" i="17" a="1"/>
  <c r="K1270" i="17" s="1"/>
  <c r="J1045" i="17" a="1"/>
  <c r="J1045" i="17" s="1"/>
  <c r="J1061" i="17" a="1"/>
  <c r="J1061" i="17" s="1"/>
  <c r="J1077" i="17" a="1"/>
  <c r="J1077" i="17" s="1"/>
  <c r="J1093" i="17" a="1"/>
  <c r="J1093" i="17" s="1"/>
  <c r="J1109" i="17" a="1"/>
  <c r="J1109" i="17" s="1"/>
  <c r="J1125" i="17" a="1"/>
  <c r="J1125" i="17" s="1"/>
  <c r="J1141" i="17" a="1"/>
  <c r="J1141" i="17" s="1"/>
  <c r="K1147" i="17" a="1"/>
  <c r="K1147" i="17" s="1"/>
  <c r="J1147" i="17" a="1"/>
  <c r="J1147" i="17" s="1"/>
  <c r="I1167" i="17" a="1"/>
  <c r="I1167" i="17" s="1"/>
  <c r="K1167" i="17" a="1"/>
  <c r="K1167" i="17" s="1"/>
  <c r="K1169" i="17" a="1"/>
  <c r="K1169" i="17" s="1"/>
  <c r="J1169" i="17" a="1"/>
  <c r="J1169" i="17" s="1"/>
  <c r="I1169" i="17" a="1"/>
  <c r="I1169" i="17" s="1"/>
  <c r="K1209" i="17" a="1"/>
  <c r="K1209" i="17" s="1"/>
  <c r="J1209" i="17" a="1"/>
  <c r="J1209" i="17" s="1"/>
  <c r="I1209" i="17" a="1"/>
  <c r="I1209" i="17" s="1"/>
  <c r="I1221" i="17" a="1"/>
  <c r="I1221" i="17" s="1"/>
  <c r="K1221" i="17" a="1"/>
  <c r="K1221" i="17" s="1"/>
  <c r="J1221" i="17" a="1"/>
  <c r="J1221" i="17" s="1"/>
  <c r="K1240" i="17" a="1"/>
  <c r="K1240" i="17" s="1"/>
  <c r="J1240" i="17" a="1"/>
  <c r="J1240" i="17" s="1"/>
  <c r="I1240" i="17" a="1"/>
  <c r="I1240" i="17" s="1"/>
  <c r="K1134" i="17" a="1"/>
  <c r="K1134" i="17" s="1"/>
  <c r="I1138" i="17" a="1"/>
  <c r="I1138" i="17" s="1"/>
  <c r="I1142" i="17" a="1"/>
  <c r="I1142" i="17" s="1"/>
  <c r="K1155" i="17" a="1"/>
  <c r="K1155" i="17" s="1"/>
  <c r="I1155" i="17" a="1"/>
  <c r="I1155" i="17" s="1"/>
  <c r="K1222" i="17" a="1"/>
  <c r="K1222" i="17" s="1"/>
  <c r="K1127" i="17" a="1"/>
  <c r="K1127" i="17" s="1"/>
  <c r="I1131" i="17" a="1"/>
  <c r="I1131" i="17" s="1"/>
  <c r="K1143" i="17" a="1"/>
  <c r="K1143" i="17" s="1"/>
  <c r="J1151" i="17" a="1"/>
  <c r="J1151" i="17" s="1"/>
  <c r="J1152" i="17" a="1"/>
  <c r="J1152" i="17" s="1"/>
  <c r="I1160" i="17" a="1"/>
  <c r="I1160" i="17" s="1"/>
  <c r="K1162" i="17" a="1"/>
  <c r="K1162" i="17" s="1"/>
  <c r="J1184" i="17" a="1"/>
  <c r="J1184" i="17" s="1"/>
  <c r="J1223" i="17" a="1"/>
  <c r="J1223" i="17" s="1"/>
  <c r="I1223" i="17" a="1"/>
  <c r="I1223" i="17" s="1"/>
  <c r="K1223" i="17" a="1"/>
  <c r="K1223" i="17" s="1"/>
  <c r="J1140" i="17" a="1"/>
  <c r="J1140" i="17" s="1"/>
  <c r="I1153" i="17" a="1"/>
  <c r="I1153" i="17" s="1"/>
  <c r="I1161" i="17" a="1"/>
  <c r="I1161" i="17" s="1"/>
  <c r="I1164" i="17" a="1"/>
  <c r="I1164" i="17" s="1"/>
  <c r="K1164" i="17" a="1"/>
  <c r="K1164" i="17" s="1"/>
  <c r="I1172" i="17" a="1"/>
  <c r="I1172" i="17" s="1"/>
  <c r="J1175" i="17" a="1"/>
  <c r="J1175" i="17" s="1"/>
  <c r="I1175" i="17" a="1"/>
  <c r="I1175" i="17" s="1"/>
  <c r="K1185" i="17" a="1"/>
  <c r="K1185" i="17" s="1"/>
  <c r="J1185" i="17" a="1"/>
  <c r="J1185" i="17" s="1"/>
  <c r="K1193" i="17" a="1"/>
  <c r="K1193" i="17" s="1"/>
  <c r="I1196" i="17" a="1"/>
  <c r="I1196" i="17" s="1"/>
  <c r="J1214" i="17" a="1"/>
  <c r="J1214" i="17" s="1"/>
  <c r="J1220" i="17" a="1"/>
  <c r="J1220" i="17" s="1"/>
  <c r="I1222" i="17" a="1"/>
  <c r="I1222" i="17" s="1"/>
  <c r="K1255" i="17" a="1"/>
  <c r="K1255" i="17" s="1"/>
  <c r="J1198" i="17" a="1"/>
  <c r="J1198" i="17" s="1"/>
  <c r="I1204" i="17" a="1"/>
  <c r="I1204" i="17" s="1"/>
  <c r="K1216" i="17" a="1"/>
  <c r="K1216" i="17" s="1"/>
  <c r="K1233" i="17" a="1"/>
  <c r="K1233" i="17" s="1"/>
  <c r="K1256" i="17" a="1"/>
  <c r="K1256" i="17" s="1"/>
  <c r="J1256" i="17" a="1"/>
  <c r="J1256" i="17" s="1"/>
  <c r="I1256" i="17" a="1"/>
  <c r="I1256" i="17" s="1"/>
  <c r="K1271" i="17" a="1"/>
  <c r="K1271" i="17" s="1"/>
  <c r="K1277" i="17" a="1"/>
  <c r="K1277" i="17" s="1"/>
  <c r="J1182" i="17" a="1"/>
  <c r="J1182" i="17" s="1"/>
  <c r="I1188" i="17" a="1"/>
  <c r="I1188" i="17" s="1"/>
  <c r="J1206" i="17" a="1"/>
  <c r="J1206" i="17" s="1"/>
  <c r="K1208" i="17" a="1"/>
  <c r="K1208" i="17" s="1"/>
  <c r="K1224" i="17" a="1"/>
  <c r="K1224" i="17" s="1"/>
  <c r="J1238" i="17" a="1"/>
  <c r="J1238" i="17" s="1"/>
  <c r="I1238" i="17" a="1"/>
  <c r="I1238" i="17" s="1"/>
  <c r="K1272" i="17" a="1"/>
  <c r="K1272" i="17" s="1"/>
  <c r="J1272" i="17" a="1"/>
  <c r="J1272" i="17" s="1"/>
  <c r="I1272" i="17" a="1"/>
  <c r="I1272" i="17" s="1"/>
  <c r="J1190" i="17" a="1"/>
  <c r="J1190" i="17" s="1"/>
  <c r="K1192" i="17" a="1"/>
  <c r="K1192" i="17" s="1"/>
  <c r="K1200" i="17" a="1"/>
  <c r="K1200" i="17" s="1"/>
  <c r="J1222" i="17" a="1"/>
  <c r="J1222" i="17" s="1"/>
  <c r="K1252" i="17" a="1"/>
  <c r="K1252" i="17" s="1"/>
  <c r="K1263" i="17" a="1"/>
  <c r="K1263" i="17" s="1"/>
  <c r="J1174" i="17" a="1"/>
  <c r="J1174" i="17" s="1"/>
  <c r="K1176" i="17" a="1"/>
  <c r="K1176" i="17" s="1"/>
  <c r="K1184" i="17" a="1"/>
  <c r="K1184" i="17" s="1"/>
  <c r="I1193" i="17" a="1"/>
  <c r="I1193" i="17" s="1"/>
  <c r="I1213" i="17" a="1"/>
  <c r="I1213" i="17" s="1"/>
  <c r="K1217" i="17" a="1"/>
  <c r="K1217" i="17" s="1"/>
  <c r="J1217" i="17" a="1"/>
  <c r="J1217" i="17" s="1"/>
  <c r="I1217" i="17" a="1"/>
  <c r="I1217" i="17" s="1"/>
  <c r="I1220" i="17" a="1"/>
  <c r="I1220" i="17" s="1"/>
  <c r="I1236" i="17" a="1"/>
  <c r="I1236" i="17" s="1"/>
  <c r="K1236" i="17" a="1"/>
  <c r="K1236" i="17" s="1"/>
  <c r="K1239" i="17" a="1"/>
  <c r="K1239" i="17" s="1"/>
  <c r="J1248" i="17" a="1"/>
  <c r="J1248" i="17" s="1"/>
  <c r="K1268" i="17" a="1"/>
  <c r="K1268" i="17" s="1"/>
  <c r="I1279" i="17" a="1"/>
  <c r="I1279" i="17" s="1"/>
  <c r="I1159" i="17" a="1"/>
  <c r="I1159" i="17" s="1"/>
  <c r="K1163" i="17" a="1"/>
  <c r="K1163" i="17" s="1"/>
  <c r="I1185" i="17" a="1"/>
  <c r="I1185" i="17" s="1"/>
  <c r="J1196" i="17" a="1"/>
  <c r="J1196" i="17" s="1"/>
  <c r="I1197" i="17" a="1"/>
  <c r="I1197" i="17" s="1"/>
  <c r="J1204" i="17" a="1"/>
  <c r="J1204" i="17" s="1"/>
  <c r="I1205" i="17" a="1"/>
  <c r="I1205" i="17" s="1"/>
  <c r="K1205" i="17" a="1"/>
  <c r="K1205" i="17" s="1"/>
  <c r="I1214" i="17" a="1"/>
  <c r="I1214" i="17" s="1"/>
  <c r="I1216" i="17" a="1"/>
  <c r="I1216" i="17" s="1"/>
  <c r="I1228" i="17" a="1"/>
  <c r="I1228" i="17" s="1"/>
  <c r="J1264" i="17" a="1"/>
  <c r="J1264" i="17" s="1"/>
  <c r="K1175" i="17" a="1"/>
  <c r="K1175" i="17" s="1"/>
  <c r="I1181" i="17" a="1"/>
  <c r="I1181" i="17" s="1"/>
  <c r="J1188" i="17" a="1"/>
  <c r="J1188" i="17" s="1"/>
  <c r="I1189" i="17" a="1"/>
  <c r="I1189" i="17" s="1"/>
  <c r="K1189" i="17" a="1"/>
  <c r="K1189" i="17" s="1"/>
  <c r="J1193" i="17" a="1"/>
  <c r="J1193" i="17" s="1"/>
  <c r="I1198" i="17" a="1"/>
  <c r="I1198" i="17" s="1"/>
  <c r="I1206" i="17" a="1"/>
  <c r="I1206" i="17" s="1"/>
  <c r="J1207" i="17" a="1"/>
  <c r="J1207" i="17" s="1"/>
  <c r="I1207" i="17" a="1"/>
  <c r="I1207" i="17" s="1"/>
  <c r="K1214" i="17" a="1"/>
  <c r="K1214" i="17" s="1"/>
  <c r="K1232" i="17" a="1"/>
  <c r="K1232" i="17" s="1"/>
  <c r="J1232" i="17" a="1"/>
  <c r="J1232" i="17" s="1"/>
  <c r="I1244" i="17" a="1"/>
  <c r="I1244" i="17" s="1"/>
  <c r="K1244" i="17" a="1"/>
  <c r="K1244" i="17" s="1"/>
  <c r="J1244" i="17" a="1"/>
  <c r="J1244" i="17" s="1"/>
  <c r="K1254" i="17" a="1"/>
  <c r="K1254" i="17" s="1"/>
  <c r="I1237" i="17" a="1"/>
  <c r="I1237" i="17" s="1"/>
  <c r="K1249" i="17" a="1"/>
  <c r="K1249" i="17" s="1"/>
  <c r="I1253" i="17" a="1"/>
  <c r="I1253" i="17" s="1"/>
  <c r="K1265" i="17" a="1"/>
  <c r="K1265" i="17" s="1"/>
  <c r="I1269" i="17" a="1"/>
  <c r="I1269" i="17" s="1"/>
  <c r="J1278" i="17" a="1"/>
  <c r="J1278" i="17" s="1"/>
  <c r="J1230" i="17" a="1"/>
  <c r="J1230" i="17" s="1"/>
  <c r="J1246" i="17" a="1"/>
  <c r="J1246" i="17" s="1"/>
  <c r="I1254" i="17" a="1"/>
  <c r="I1254" i="17" s="1"/>
  <c r="J1262" i="17" a="1"/>
  <c r="J1262" i="17" s="1"/>
  <c r="I1270" i="17" a="1"/>
  <c r="I1270" i="17" s="1"/>
  <c r="J1239" i="17" a="1"/>
  <c r="J1239" i="17" s="1"/>
  <c r="J1255" i="17" a="1"/>
  <c r="J1255" i="17" s="1"/>
  <c r="J1271" i="17" a="1"/>
  <c r="J1271" i="17" s="1"/>
  <c r="I1276" i="17" a="1"/>
  <c r="I1276" i="17" s="1"/>
  <c r="K1248" i="17" a="1"/>
  <c r="K1248" i="17" s="1"/>
  <c r="I1252" i="17" a="1"/>
  <c r="I1252" i="17" s="1"/>
  <c r="K1264" i="17" a="1"/>
  <c r="K1264" i="17" s="1"/>
  <c r="I1268" i="17" a="1"/>
  <c r="I1268" i="17" s="1"/>
  <c r="K1279" i="17" a="1"/>
  <c r="K1279" i="17" s="1"/>
  <c r="J1279" i="17" a="1"/>
  <c r="J1279" i="17" s="1"/>
  <c r="K1225" i="17" a="1"/>
  <c r="K1225" i="17" s="1"/>
  <c r="I1229" i="17" a="1"/>
  <c r="I1229" i="17" s="1"/>
  <c r="I1233" i="17" a="1"/>
  <c r="I1233" i="17" s="1"/>
  <c r="J1237" i="17" a="1"/>
  <c r="J1237" i="17" s="1"/>
  <c r="K1241" i="17" a="1"/>
  <c r="K1241" i="17" s="1"/>
  <c r="I1245" i="17" a="1"/>
  <c r="I1245" i="17" s="1"/>
  <c r="I1249" i="17" a="1"/>
  <c r="I1249" i="17" s="1"/>
  <c r="J1253" i="17" a="1"/>
  <c r="J1253" i="17" s="1"/>
  <c r="K1257" i="17" a="1"/>
  <c r="K1257" i="17" s="1"/>
  <c r="I1261" i="17" a="1"/>
  <c r="I1261" i="17" s="1"/>
  <c r="I1265" i="17" a="1"/>
  <c r="I1265" i="17" s="1"/>
  <c r="J1269" i="17" a="1"/>
  <c r="J1269" i="17" s="1"/>
  <c r="K1273" i="17" a="1"/>
  <c r="K1273" i="17" s="1"/>
  <c r="J1254" i="17" a="1"/>
  <c r="J1254" i="17" s="1"/>
  <c r="J1270" i="17" a="1"/>
  <c r="J1270" i="17" s="1"/>
  <c r="J1277" i="17" a="1"/>
  <c r="J1277" i="17" s="1"/>
  <c r="I1277" i="17" a="1"/>
  <c r="I1277" i="17" s="1"/>
  <c r="K1280" i="17" a="1"/>
  <c r="K1280" i="17" s="1"/>
  <c r="J1280" i="17" a="1"/>
  <c r="J1280" i="17" s="1"/>
  <c r="I1280" i="17" a="1"/>
  <c r="I1280" i="17" s="1"/>
  <c r="J1183" i="17" a="1"/>
  <c r="J1183" i="17" s="1"/>
  <c r="J1199" i="17" a="1"/>
  <c r="J1199" i="17" s="1"/>
  <c r="J1215" i="17" a="1"/>
  <c r="J1215" i="17" s="1"/>
  <c r="J1231" i="17" a="1"/>
  <c r="J1231" i="17" s="1"/>
  <c r="J1233" i="17" a="1"/>
  <c r="J1233" i="17" s="1"/>
  <c r="K1237" i="17" a="1"/>
  <c r="K1237" i="17" s="1"/>
  <c r="I1239" i="17" a="1"/>
  <c r="I1239" i="17" s="1"/>
  <c r="J1247" i="17" a="1"/>
  <c r="J1247" i="17" s="1"/>
  <c r="J1249" i="17" a="1"/>
  <c r="J1249" i="17" s="1"/>
  <c r="K1253" i="17" a="1"/>
  <c r="K1253" i="17" s="1"/>
  <c r="I1255" i="17" a="1"/>
  <c r="I1255" i="17" s="1"/>
  <c r="J1263" i="17" a="1"/>
  <c r="J1263" i="17" s="1"/>
  <c r="J1265" i="17" a="1"/>
  <c r="J1265" i="17" s="1"/>
  <c r="K1269" i="17" a="1"/>
  <c r="K1269" i="17" s="1"/>
  <c r="I1271" i="17" a="1"/>
  <c r="I1271" i="17" s="1"/>
  <c r="K1281" i="17" a="1"/>
  <c r="K1281" i="17" s="1"/>
  <c r="I1278" i="17" a="1"/>
  <c r="I1278" i="17" s="1"/>
  <c r="F1" i="18"/>
  <c r="G1" i="18" s="1"/>
  <c r="B4" i="1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Chen, Shu (SHD RAQS-EHS)</author>
  </authors>
  <commentList>
    <comment ref="U1" authorId="0" shapeId="0" xr:uid="{00000000-0006-0000-0400-000001000000}">
      <text>
        <r>
          <rPr>
            <b/>
            <sz val="9"/>
            <color indexed="81"/>
            <rFont val="Tahoma"/>
            <family val="2"/>
          </rPr>
          <t>Chen, Shu (SHD RAQS-EHS):</t>
        </r>
        <r>
          <rPr>
            <sz val="9"/>
            <color indexed="81"/>
            <rFont val="Tahoma"/>
            <family val="2"/>
          </rPr>
          <t xml:space="preserve">
Add "ICD No.:"before injure type. E.g ICD123456:无伤害</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Tang, Xu (SHS AP CHN DX)</author>
    <author>Yao, Xiu Feng</author>
    <author>Tang, Xu</author>
    <author>tc={77573A3F-4461-453C-8163-2C2E8E161CBF}</author>
    <author>Yao, Xiu Feng (SHS AP CHN DX)</author>
  </authors>
  <commentList>
    <comment ref="F1" authorId="0" shapeId="0" xr:uid="{99DEAF01-1670-4A59-B7D0-7059EF3E5A11}">
      <text>
        <r>
          <rPr>
            <b/>
            <sz val="9"/>
            <color indexed="81"/>
            <rFont val="Tahoma"/>
            <family val="2"/>
          </rPr>
          <t>Tang, Xu (SHS AP CHN DX):</t>
        </r>
        <r>
          <rPr>
            <sz val="9"/>
            <color indexed="81"/>
            <rFont val="Tahoma"/>
            <family val="2"/>
          </rPr>
          <t xml:space="preserve">
紫色说明书排版后需发Huanglijun进行二次排版</t>
        </r>
      </text>
    </comment>
    <comment ref="H1" authorId="0" shapeId="0" xr:uid="{447EAC78-AB56-42D4-B604-7344C40B0E20}">
      <text>
        <r>
          <rPr>
            <b/>
            <sz val="9"/>
            <color indexed="81"/>
            <rFont val="Tahoma"/>
            <family val="2"/>
          </rPr>
          <t>Tang, Xu (SHS AP CHN DX):</t>
        </r>
        <r>
          <rPr>
            <sz val="9"/>
            <color indexed="81"/>
            <rFont val="Tahoma"/>
            <family val="2"/>
          </rPr>
          <t xml:space="preserve">
暂缓放行</t>
        </r>
      </text>
    </comment>
    <comment ref="K1" authorId="0" shapeId="0" xr:uid="{01F7D50D-D500-4013-875B-DA746A5DAAE9}">
      <text>
        <r>
          <rPr>
            <b/>
            <sz val="9"/>
            <color indexed="81"/>
            <rFont val="Tahoma"/>
            <family val="2"/>
          </rPr>
          <t>Tang, Xu (SHS AP CHN DX):</t>
        </r>
        <r>
          <rPr>
            <sz val="9"/>
            <color indexed="81"/>
            <rFont val="Tahoma"/>
            <family val="2"/>
          </rPr>
          <t xml:space="preserve">
暂缓放行</t>
        </r>
      </text>
    </comment>
    <comment ref="E34" authorId="1" shapeId="0" xr:uid="{9D700B00-B618-4C15-96E0-BBF126B41049}">
      <text>
        <r>
          <rPr>
            <b/>
            <sz val="9"/>
            <color indexed="81"/>
            <rFont val="Tahoma"/>
            <family val="2"/>
          </rPr>
          <t>Yao, Xiu Feng:</t>
        </r>
        <r>
          <rPr>
            <sz val="9"/>
            <color indexed="81"/>
            <rFont val="Tahoma"/>
            <family val="2"/>
          </rPr>
          <t xml:space="preserve">
006 FSCA ACHC 21-01
更新说明书干扰物质(酚磺乙胺)</t>
        </r>
      </text>
    </comment>
    <comment ref="E72" authorId="1" shapeId="0" xr:uid="{4754047E-993C-4428-B200-75E75ECAEF39}">
      <text>
        <r>
          <rPr>
            <b/>
            <sz val="9"/>
            <color indexed="81"/>
            <rFont val="Tahoma"/>
            <family val="2"/>
          </rPr>
          <t>Yao, Xiu Feng:</t>
        </r>
        <r>
          <rPr>
            <sz val="9"/>
            <color indexed="81"/>
            <rFont val="Tahoma"/>
            <family val="2"/>
          </rPr>
          <t xml:space="preserve">
028 FSCA ACHC 20-02
更新说明书检验方法局限性 (艾曲波帕干扰)</t>
        </r>
      </text>
    </comment>
    <comment ref="E90" authorId="1" shapeId="0" xr:uid="{216D76BE-B7B3-4D99-8D1A-B02845A1B544}">
      <text>
        <r>
          <rPr>
            <b/>
            <sz val="9"/>
            <color indexed="81"/>
            <rFont val="Tahoma"/>
            <family val="2"/>
          </rPr>
          <t>Yao, Xiu Feng:</t>
        </r>
        <r>
          <rPr>
            <sz val="9"/>
            <color indexed="81"/>
            <rFont val="Tahoma"/>
            <family val="2"/>
          </rPr>
          <t xml:space="preserve">
006 FSCA ACHC 21-01
更新说明书干扰物质(酚磺乙胺)
055 FSCA ACHC 20-06
更新说明书检验方法的局限性 (N-乙酰基对苯醌亚胺 NAPQI)</t>
        </r>
      </text>
    </comment>
    <comment ref="R112" authorId="2" shapeId="0" xr:uid="{8FEC4F19-1B71-4214-B217-39B8B2807B66}">
      <text>
        <r>
          <rPr>
            <b/>
            <sz val="9"/>
            <color indexed="81"/>
            <rFont val="Tahoma"/>
            <family val="2"/>
          </rPr>
          <t>Tang, Xu:</t>
        </r>
        <r>
          <rPr>
            <sz val="9"/>
            <color indexed="81"/>
            <rFont val="Tahoma"/>
            <family val="2"/>
          </rPr>
          <t xml:space="preserve">
20220318有增加机型变更批件</t>
        </r>
      </text>
    </comment>
    <comment ref="F199" authorId="3" shapeId="0" xr:uid="{77573A3F-4461-453C-8163-2C2E8E161CBF}">
      <text>
        <t>[Threaded comment]
Your version of Excel allows you to read this threaded comment; however, any edits to it will get removed if the file is opened in a newer version of Excel. Learn more: https://go.microsoft.com/fwlink/?linkid=870924
Comment:
    DI之后可能会有变化</t>
      </text>
    </comment>
    <comment ref="L201" authorId="0" shapeId="0" xr:uid="{2BEDFFC6-A1D5-42CD-B226-2A06C6D4C2DD}">
      <text>
        <r>
          <rPr>
            <b/>
            <sz val="9"/>
            <color indexed="81"/>
            <rFont val="Tahoma"/>
            <family val="2"/>
          </rPr>
          <t>Tang, Xu (SHS AP CHN DX):</t>
        </r>
        <r>
          <rPr>
            <sz val="9"/>
            <color indexed="81"/>
            <rFont val="Tahoma"/>
            <family val="2"/>
          </rPr>
          <t xml:space="preserve">
20210702:SAP00842768099649与GUDID不符,GUDID:03661540600050</t>
        </r>
      </text>
    </comment>
    <comment ref="L222" authorId="0" shapeId="0" xr:uid="{A798654D-74B3-49C9-844E-457D832D08A4}">
      <text>
        <r>
          <rPr>
            <b/>
            <sz val="9"/>
            <color indexed="81"/>
            <rFont val="Tahoma"/>
            <family val="2"/>
          </rPr>
          <t>Tang, Xu (SHS AP CHN DX):</t>
        </r>
        <r>
          <rPr>
            <sz val="9"/>
            <color indexed="81"/>
            <rFont val="Tahoma"/>
            <family val="2"/>
          </rPr>
          <t xml:space="preserve">
20210702:之前SAP:00842768095429,GUDID中DI00856743007055不符</t>
        </r>
      </text>
    </comment>
    <comment ref="L235" authorId="0" shapeId="0" xr:uid="{C3734D77-8CAD-42E8-B52E-1C17F7A4FD75}">
      <text>
        <r>
          <rPr>
            <b/>
            <sz val="9"/>
            <color indexed="81"/>
            <rFont val="Tahoma"/>
            <family val="2"/>
          </rPr>
          <t>Tang, Xu (SHS AP CHN DX):</t>
        </r>
        <r>
          <rPr>
            <sz val="9"/>
            <color indexed="81"/>
            <rFont val="Tahoma"/>
            <family val="2"/>
          </rPr>
          <t xml:space="preserve">
20210702:之前SAP:00842768099960,与实物DI00856743007208不符</t>
        </r>
      </text>
    </comment>
    <comment ref="L236" authorId="0" shapeId="0" xr:uid="{E68810B9-1748-43BA-A617-872E4E9F283B}">
      <text>
        <r>
          <rPr>
            <b/>
            <sz val="9"/>
            <color indexed="81"/>
            <rFont val="Tahoma"/>
            <family val="2"/>
          </rPr>
          <t>Tang, Xu (SHS AP CHN DX):</t>
        </r>
        <r>
          <rPr>
            <sz val="9"/>
            <color indexed="81"/>
            <rFont val="Tahoma"/>
            <family val="2"/>
          </rPr>
          <t xml:space="preserve">
20210702:之前SAP:00842768099977,GUDID中DI00856743007215不符</t>
        </r>
      </text>
    </comment>
    <comment ref="L237" authorId="0" shapeId="0" xr:uid="{1CE21450-CC83-437B-88F7-9FAE2EA3EF26}">
      <text>
        <r>
          <rPr>
            <b/>
            <sz val="9"/>
            <color indexed="81"/>
            <rFont val="Tahoma"/>
            <family val="2"/>
          </rPr>
          <t>Tang, Xu (SHS AP CHN DX):</t>
        </r>
        <r>
          <rPr>
            <sz val="9"/>
            <color indexed="81"/>
            <rFont val="Tahoma"/>
            <family val="2"/>
          </rPr>
          <t xml:space="preserve">
20210702:之前SAP:00842768099984,GUDID中DI00856743007222不符</t>
        </r>
      </text>
    </comment>
    <comment ref="L238" authorId="0" shapeId="0" xr:uid="{36D3B1CB-2736-4227-82A8-36A5FD2198C9}">
      <text>
        <r>
          <rPr>
            <b/>
            <sz val="9"/>
            <color indexed="81"/>
            <rFont val="Tahoma"/>
            <family val="2"/>
          </rPr>
          <t>Tang, Xu (SHS AP CHN DX):</t>
        </r>
        <r>
          <rPr>
            <sz val="9"/>
            <color indexed="81"/>
            <rFont val="Tahoma"/>
            <family val="2"/>
          </rPr>
          <t xml:space="preserve">
20210702:之前SAP:00842768099991,GUDID中DI00856743007239不符</t>
        </r>
      </text>
    </comment>
    <comment ref="E312" authorId="4" shapeId="0" xr:uid="{F46B4C20-DEC0-4F56-84B7-79FA97918E4C}">
      <text>
        <r>
          <rPr>
            <b/>
            <sz val="9"/>
            <color indexed="81"/>
            <rFont val="Tahoma"/>
            <family val="2"/>
          </rPr>
          <t>Yao, Xiu Feng (SHS AP CHN DX):</t>
        </r>
        <r>
          <rPr>
            <sz val="9"/>
            <color indexed="81"/>
            <rFont val="Tahoma"/>
            <family val="2"/>
          </rPr>
          <t xml:space="preserve">
2019-10-11 WH,Order team confirm that the SMN is 11219529, not 10285573</t>
        </r>
      </text>
    </comment>
    <comment ref="E353" authorId="1" shapeId="0" xr:uid="{CA03F8B2-2D24-4DDB-85B4-7D77A20119D9}">
      <text>
        <r>
          <rPr>
            <b/>
            <sz val="9"/>
            <color indexed="81"/>
            <rFont val="Tahoma"/>
            <family val="2"/>
          </rPr>
          <t>Yao, Xiu Feng:</t>
        </r>
        <r>
          <rPr>
            <sz val="9"/>
            <color indexed="81"/>
            <rFont val="Tahoma"/>
            <family val="2"/>
          </rPr>
          <t xml:space="preserve">
045 CN IMC 20-04
更新说明书检验方法的局限性(替可克肽)和特异性</t>
        </r>
      </text>
    </comment>
    <comment ref="E463" authorId="1" shapeId="0" xr:uid="{0FEBE8FD-DA8E-4D77-A7C9-080E98635884}">
      <text>
        <r>
          <rPr>
            <b/>
            <sz val="9"/>
            <color indexed="81"/>
            <rFont val="Tahoma"/>
            <family val="2"/>
          </rPr>
          <t>Yao, Xiu Feng:</t>
        </r>
        <r>
          <rPr>
            <sz val="9"/>
            <color indexed="81"/>
            <rFont val="Tahoma"/>
            <family val="2"/>
          </rPr>
          <t xml:space="preserve">
045 CN IMC 20-04
更新说明书检验方法的局限性(替可克肽)和特异性</t>
        </r>
      </text>
    </comment>
    <comment ref="E654" authorId="1" shapeId="0" xr:uid="{87C70341-246C-4901-86F7-13FE642567FC}">
      <text>
        <r>
          <rPr>
            <b/>
            <sz val="9"/>
            <color indexed="81"/>
            <rFont val="Tahoma"/>
            <family val="2"/>
          </rPr>
          <t>Yao, Xiu Feng:</t>
        </r>
        <r>
          <rPr>
            <sz val="9"/>
            <color indexed="81"/>
            <rFont val="Tahoma"/>
            <family val="2"/>
          </rPr>
          <t xml:space="preserve">
010 FSCA ACHC 21-02
更新说明书 精密度</t>
        </r>
      </text>
    </comment>
    <comment ref="E655" authorId="1" shapeId="0" xr:uid="{3AB44E6C-731F-429A-9355-907A9B632C4F}">
      <text>
        <r>
          <rPr>
            <b/>
            <sz val="9"/>
            <color indexed="81"/>
            <rFont val="Tahoma"/>
            <family val="2"/>
          </rPr>
          <t>Yao, Xiu Feng:</t>
        </r>
        <r>
          <rPr>
            <sz val="9"/>
            <color indexed="81"/>
            <rFont val="Tahoma"/>
            <family val="2"/>
          </rPr>
          <t xml:space="preserve">
010 FSCA ACHC 21-02
更新说明书 精密度</t>
        </r>
      </text>
    </comment>
    <comment ref="E656" authorId="1" shapeId="0" xr:uid="{128A1698-652D-48BD-BF7B-0A258AB5BD63}">
      <text>
        <r>
          <rPr>
            <b/>
            <sz val="9"/>
            <color indexed="81"/>
            <rFont val="Tahoma"/>
            <family val="2"/>
          </rPr>
          <t>Yao, Xiu Feng:</t>
        </r>
        <r>
          <rPr>
            <sz val="9"/>
            <color indexed="81"/>
            <rFont val="Tahoma"/>
            <family val="2"/>
          </rPr>
          <t xml:space="preserve">
010 FSCA ACHC 21-02
更新说明书 精密度</t>
        </r>
      </text>
    </comment>
    <comment ref="E668" authorId="1" shapeId="0" xr:uid="{8351AE7C-26BE-416D-BDB5-D01199D0A04D}">
      <text>
        <r>
          <rPr>
            <b/>
            <sz val="9"/>
            <color indexed="81"/>
            <rFont val="Tahoma"/>
            <family val="2"/>
          </rPr>
          <t>Yao, Xiu Feng:</t>
        </r>
        <r>
          <rPr>
            <sz val="9"/>
            <color indexed="81"/>
            <rFont val="Tahoma"/>
            <family val="2"/>
          </rPr>
          <t xml:space="preserve">
046 CN ACHC 20-08
更新说明书检验方法的局限性 (单克隆丙种球蛋白症)</t>
        </r>
      </text>
    </comment>
    <comment ref="E669" authorId="1" shapeId="0" xr:uid="{4E7C1BD8-1D83-46D9-914A-4335B7929FCE}">
      <text>
        <r>
          <rPr>
            <b/>
            <sz val="9"/>
            <color indexed="81"/>
            <rFont val="Tahoma"/>
            <family val="2"/>
          </rPr>
          <t>Yao, Xiu Feng:</t>
        </r>
        <r>
          <rPr>
            <sz val="9"/>
            <color indexed="81"/>
            <rFont val="Tahoma"/>
            <family val="2"/>
          </rPr>
          <t xml:space="preserve">
046 CN ACHC 20-08
更新说明书检验方法的局限性 (单克隆丙种球蛋白症)</t>
        </r>
      </text>
    </comment>
    <comment ref="E670" authorId="1" shapeId="0" xr:uid="{A3A1386E-518C-4B1C-B3A4-49408E55FC9D}">
      <text>
        <r>
          <rPr>
            <b/>
            <sz val="9"/>
            <color indexed="81"/>
            <rFont val="Tahoma"/>
            <family val="2"/>
          </rPr>
          <t>Yao, Xiu Feng:</t>
        </r>
        <r>
          <rPr>
            <sz val="9"/>
            <color indexed="81"/>
            <rFont val="Tahoma"/>
            <family val="2"/>
          </rPr>
          <t xml:space="preserve">
046 CN ACHC 20-08
更新说明书检验方法的局限性 (单克隆丙种球蛋白症)</t>
        </r>
      </text>
    </comment>
    <comment ref="E671" authorId="1" shapeId="0" xr:uid="{EEF78117-75DA-4FB5-9C49-240E05AB6455}">
      <text>
        <r>
          <rPr>
            <b/>
            <sz val="9"/>
            <color indexed="81"/>
            <rFont val="Tahoma"/>
            <family val="2"/>
          </rPr>
          <t>Yao, Xiu Feng:</t>
        </r>
        <r>
          <rPr>
            <sz val="9"/>
            <color indexed="81"/>
            <rFont val="Tahoma"/>
            <family val="2"/>
          </rPr>
          <t xml:space="preserve">
046 CN ACHC 20-08
更新说明书检验方法的局限性 (单克隆丙种球蛋白症)</t>
        </r>
      </text>
    </comment>
    <comment ref="E685" authorId="1" shapeId="0" xr:uid="{9FC12722-05A8-4499-A43A-4F82B270E5E5}">
      <text>
        <r>
          <rPr>
            <b/>
            <sz val="9"/>
            <color indexed="81"/>
            <rFont val="Tahoma"/>
            <family val="2"/>
          </rPr>
          <t>Yao, Xiu Feng:</t>
        </r>
        <r>
          <rPr>
            <sz val="9"/>
            <color indexed="81"/>
            <rFont val="Tahoma"/>
            <family val="2"/>
          </rPr>
          <t xml:space="preserve">
028 FSCA ACHC 20-02
更新说明书检验方法局限性 (艾曲波帕干扰)</t>
        </r>
      </text>
    </comment>
    <comment ref="E686" authorId="1" shapeId="0" xr:uid="{05CC3B7E-F963-497D-99B3-9697D32B08BA}">
      <text>
        <r>
          <rPr>
            <b/>
            <sz val="9"/>
            <color indexed="81"/>
            <rFont val="Tahoma"/>
            <family val="2"/>
          </rPr>
          <t>Yao, Xiu Feng:</t>
        </r>
        <r>
          <rPr>
            <sz val="9"/>
            <color indexed="81"/>
            <rFont val="Tahoma"/>
            <family val="2"/>
          </rPr>
          <t xml:space="preserve">
028 FSCA ACHC 20-02
更新说明书检验方法局限性 (艾曲波帕干扰)</t>
        </r>
      </text>
    </comment>
    <comment ref="E687" authorId="1" shapeId="0" xr:uid="{0F312A1B-D25A-454D-AE57-E5B0ACA21296}">
      <text>
        <r>
          <rPr>
            <b/>
            <sz val="9"/>
            <color indexed="81"/>
            <rFont val="Tahoma"/>
            <family val="2"/>
          </rPr>
          <t>Yao, Xiu Feng:</t>
        </r>
        <r>
          <rPr>
            <sz val="9"/>
            <color indexed="81"/>
            <rFont val="Tahoma"/>
            <family val="2"/>
          </rPr>
          <t xml:space="preserve">
028 FSCA ACHC 20-02
更新说明书检验方法局限性 (艾曲波帕干扰)</t>
        </r>
      </text>
    </comment>
    <comment ref="E688" authorId="1" shapeId="0" xr:uid="{7C151E5D-0F1E-47EB-8776-0D904241975F}">
      <text>
        <r>
          <rPr>
            <b/>
            <sz val="9"/>
            <color indexed="81"/>
            <rFont val="Tahoma"/>
            <family val="2"/>
          </rPr>
          <t>Yao, Xiu Feng:</t>
        </r>
        <r>
          <rPr>
            <sz val="9"/>
            <color indexed="81"/>
            <rFont val="Tahoma"/>
            <family val="2"/>
          </rPr>
          <t xml:space="preserve">
028 FSCA ACHC 20-02
更新说明书检验方法局限性 (艾曲波帕干扰)</t>
        </r>
      </text>
    </comment>
    <comment ref="E689" authorId="1" shapeId="0" xr:uid="{C038E56D-86FA-46F5-BDA0-11E2DB3606ED}">
      <text>
        <r>
          <rPr>
            <b/>
            <sz val="9"/>
            <color indexed="81"/>
            <rFont val="Tahoma"/>
            <family val="2"/>
          </rPr>
          <t>Yao, Xiu Feng:</t>
        </r>
        <r>
          <rPr>
            <sz val="9"/>
            <color indexed="81"/>
            <rFont val="Tahoma"/>
            <family val="2"/>
          </rPr>
          <t xml:space="preserve">
028 FSCA ACHC 20-02
更新说明书检验方法局限性 (艾曲波帕干扰)</t>
        </r>
      </text>
    </comment>
    <comment ref="E699" authorId="1" shapeId="0" xr:uid="{DC97548E-FAB1-44DA-A05F-EF36A4FD527E}">
      <text>
        <r>
          <rPr>
            <b/>
            <sz val="9"/>
            <color indexed="81"/>
            <rFont val="Tahoma"/>
            <family val="2"/>
          </rPr>
          <t>Yao, Xiu Feng:</t>
        </r>
        <r>
          <rPr>
            <sz val="9"/>
            <color indexed="81"/>
            <rFont val="Tahoma"/>
            <family val="2"/>
          </rPr>
          <t xml:space="preserve">
006 FSCA ACHC 21-01
更新说明书干扰物质(酚磺乙胺)
055 FSCA ACHC 20-06
更新说明书检验方法的局限性 (N-乙酰基对苯醌亚胺 NAPQI)</t>
        </r>
      </text>
    </comment>
    <comment ref="E700" authorId="1" shapeId="0" xr:uid="{B33B841F-B060-4B30-8F73-0FB20E041E00}">
      <text>
        <r>
          <rPr>
            <b/>
            <sz val="9"/>
            <color indexed="81"/>
            <rFont val="Tahoma"/>
            <family val="2"/>
          </rPr>
          <t>Yao, Xiu Feng:</t>
        </r>
        <r>
          <rPr>
            <sz val="9"/>
            <color indexed="81"/>
            <rFont val="Tahoma"/>
            <family val="2"/>
          </rPr>
          <t xml:space="preserve">
006 FSCA ACHC 21-01
更新说明书干扰物质(酚磺乙胺)
055 FSCA ACHC 20-06
更新说明书检验方法的局限性 (N-乙酰基对苯醌亚胺 NAPQI)</t>
        </r>
      </text>
    </comment>
    <comment ref="E701" authorId="1" shapeId="0" xr:uid="{EF474BE6-CD14-4FAC-A0E3-561D7F80CA64}">
      <text>
        <r>
          <rPr>
            <b/>
            <sz val="9"/>
            <color indexed="81"/>
            <rFont val="Tahoma"/>
            <family val="2"/>
          </rPr>
          <t>Yao, Xiu Feng:</t>
        </r>
        <r>
          <rPr>
            <sz val="9"/>
            <color indexed="81"/>
            <rFont val="Tahoma"/>
            <family val="2"/>
          </rPr>
          <t xml:space="preserve">
006 FSCA ACHC 21-01
更新说明书干扰物质(酚磺乙胺)</t>
        </r>
      </text>
    </comment>
    <comment ref="E702" authorId="1" shapeId="0" xr:uid="{3C58E07D-65D3-4754-9837-05AA4EA2F3CB}">
      <text>
        <r>
          <rPr>
            <b/>
            <sz val="9"/>
            <color indexed="81"/>
            <rFont val="Tahoma"/>
            <family val="2"/>
          </rPr>
          <t>Yao, Xiu Feng:</t>
        </r>
        <r>
          <rPr>
            <sz val="9"/>
            <color indexed="81"/>
            <rFont val="Tahoma"/>
            <family val="2"/>
          </rPr>
          <t xml:space="preserve">
006 FSCA ACHC 21-01
更新说明书干扰物质(酚磺乙胺)</t>
        </r>
      </text>
    </comment>
    <comment ref="E719" authorId="1" shapeId="0" xr:uid="{2E6856F0-CBE2-4BA5-B0F9-2734BF32DB70}">
      <text>
        <r>
          <rPr>
            <b/>
            <sz val="9"/>
            <color indexed="81"/>
            <rFont val="Tahoma"/>
            <family val="2"/>
          </rPr>
          <t>Yao, Xiu Feng:</t>
        </r>
        <r>
          <rPr>
            <sz val="9"/>
            <color indexed="81"/>
            <rFont val="Tahoma"/>
            <family val="2"/>
          </rPr>
          <t xml:space="preserve">
006 FSCA ACHC 21-01
更新说明书干扰物质(酚磺乙胺)</t>
        </r>
      </text>
    </comment>
    <comment ref="E720" authorId="1" shapeId="0" xr:uid="{3578C946-C2C4-4AC4-9D68-A3FE25DE7DA6}">
      <text>
        <r>
          <rPr>
            <b/>
            <sz val="9"/>
            <color indexed="81"/>
            <rFont val="Tahoma"/>
            <family val="2"/>
          </rPr>
          <t>Yao, Xiu Feng:</t>
        </r>
        <r>
          <rPr>
            <sz val="9"/>
            <color indexed="81"/>
            <rFont val="Tahoma"/>
            <family val="2"/>
          </rPr>
          <t xml:space="preserve">
006 FSCA ACHC 21-01
更新说明书干扰物质(酚磺乙胺)</t>
        </r>
      </text>
    </comment>
    <comment ref="E721" authorId="1" shapeId="0" xr:uid="{0557036E-03E9-4F68-BB25-A7DB494094E1}">
      <text>
        <r>
          <rPr>
            <b/>
            <sz val="9"/>
            <color indexed="81"/>
            <rFont val="Tahoma"/>
            <family val="2"/>
          </rPr>
          <t>Yao, Xiu Feng:</t>
        </r>
        <r>
          <rPr>
            <sz val="9"/>
            <color indexed="81"/>
            <rFont val="Tahoma"/>
            <family val="2"/>
          </rPr>
          <t xml:space="preserve">
006 FSCA ACHC 21-01
更新说明书干扰物质(酚磺乙胺)</t>
        </r>
      </text>
    </comment>
    <comment ref="E738" authorId="1" shapeId="0" xr:uid="{DC5F62E6-C3BF-4272-8D62-2B73B9868E32}">
      <text>
        <r>
          <rPr>
            <b/>
            <sz val="9"/>
            <color indexed="81"/>
            <rFont val="Tahoma"/>
            <family val="2"/>
          </rPr>
          <t>Yao, Xiu Feng:</t>
        </r>
        <r>
          <rPr>
            <sz val="9"/>
            <color indexed="81"/>
            <rFont val="Tahoma"/>
            <family val="2"/>
          </rPr>
          <t xml:space="preserve">
006 FSCA ACHC 21-01
更新说明书干扰物质(酚磺乙胺)</t>
        </r>
      </text>
    </comment>
    <comment ref="E739" authorId="1" shapeId="0" xr:uid="{1F6EEF3B-0041-435F-98FB-3B08381BAFC6}">
      <text>
        <r>
          <rPr>
            <b/>
            <sz val="9"/>
            <color indexed="81"/>
            <rFont val="Tahoma"/>
            <family val="2"/>
          </rPr>
          <t>Yao, Xiu Feng:</t>
        </r>
        <r>
          <rPr>
            <sz val="9"/>
            <color indexed="81"/>
            <rFont val="Tahoma"/>
            <family val="2"/>
          </rPr>
          <t xml:space="preserve">
006 FSCA ACHC 21-01
更新说明书干扰物质(酚磺乙胺)</t>
        </r>
      </text>
    </comment>
    <comment ref="E750" authorId="1" shapeId="0" xr:uid="{16641F3A-7D20-47AC-9A7D-D61C66F35D77}">
      <text>
        <r>
          <rPr>
            <b/>
            <sz val="9"/>
            <color indexed="81"/>
            <rFont val="Tahoma"/>
            <family val="2"/>
          </rPr>
          <t>Yao, Xiu Feng:</t>
        </r>
        <r>
          <rPr>
            <sz val="9"/>
            <color indexed="81"/>
            <rFont val="Tahoma"/>
            <family val="2"/>
          </rPr>
          <t xml:space="preserve">
006 FSCA ACHC 21-01
更新说明书干扰物质(酚磺乙胺)
055 FSCA ACHC 20-06
更新说明书检验方法的局限性 (N-乙酰基对苯醌亚胺 NAPQI)
087 FSCA ACHC 20-18
更新说明书参考范围</t>
        </r>
      </text>
    </comment>
    <comment ref="E751" authorId="1" shapeId="0" xr:uid="{07E4E419-04D3-4216-9307-5F7E7441ADA9}">
      <text>
        <r>
          <rPr>
            <b/>
            <sz val="9"/>
            <color indexed="81"/>
            <rFont val="Tahoma"/>
            <family val="2"/>
          </rPr>
          <t>Yao, Xiu Feng:</t>
        </r>
        <r>
          <rPr>
            <sz val="9"/>
            <color indexed="81"/>
            <rFont val="Tahoma"/>
            <family val="2"/>
          </rPr>
          <t xml:space="preserve">
006 FSCA ACHC 21-01
更新说明书干扰物质(酚磺乙胺)
055 FSCA ACHC 20-06
更新说明书检验方法的局限性 (N-乙酰基对苯醌亚胺 NAPQI)
087 FSCA ACHC 20-18
更新说明书参考范围</t>
        </r>
      </text>
    </comment>
    <comment ref="E1088" authorId="1" shapeId="0" xr:uid="{0521ACE7-2EBC-4457-89E8-10648EE7BCC7}">
      <text>
        <r>
          <rPr>
            <b/>
            <sz val="9"/>
            <color indexed="81"/>
            <rFont val="Tahoma"/>
            <family val="2"/>
          </rPr>
          <t>Yao, Xiu Feng:</t>
        </r>
        <r>
          <rPr>
            <sz val="9"/>
            <color indexed="81"/>
            <rFont val="Tahoma"/>
            <family val="2"/>
          </rPr>
          <t xml:space="preserve">
029 CN CC 21-05
现在调查，无解决方案，待后续通知</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<sst xmlns="http://schemas.openxmlformats.org/spreadsheetml/2006/main" count="94369" uniqueCount="20422">
  <si>
    <t>Count of Owner</t>
  </si>
  <si>
    <t>Column Labels</t>
  </si>
  <si>
    <t>Row Labels</t>
  </si>
  <si>
    <t>Error report</t>
  </si>
  <si>
    <t>Not Reportable</t>
  </si>
  <si>
    <t>Reportable</t>
  </si>
  <si>
    <t>(blank)</t>
  </si>
  <si>
    <t>Grand Total</t>
  </si>
  <si>
    <t>Local</t>
  </si>
  <si>
    <t>2024</t>
  </si>
  <si>
    <t>Oct</t>
  </si>
  <si>
    <t>Nov</t>
  </si>
  <si>
    <t>Dec</t>
  </si>
  <si>
    <t>2025</t>
  </si>
  <si>
    <t>Jan</t>
  </si>
  <si>
    <t>Feb</t>
  </si>
  <si>
    <t>Mar</t>
  </si>
  <si>
    <t>Apr</t>
  </si>
  <si>
    <t>NMPA</t>
  </si>
  <si>
    <t>Oversea</t>
  </si>
  <si>
    <t>Owner</t>
  </si>
  <si>
    <t>Resource</t>
  </si>
  <si>
    <t>Alert (Overdue-Today)</t>
  </si>
  <si>
    <t>医院报告提交日期</t>
  </si>
  <si>
    <t>Report No.</t>
  </si>
  <si>
    <t>Reporter</t>
  </si>
  <si>
    <t>Product</t>
  </si>
  <si>
    <t>Product Line</t>
  </si>
  <si>
    <t>License No.</t>
  </si>
  <si>
    <t>Short Description</t>
  </si>
  <si>
    <t>Report Type （死亡，严重伤害，其他）</t>
  </si>
  <si>
    <t>Notification Date</t>
  </si>
  <si>
    <t xml:space="preserve">First Sub' Due Day </t>
  </si>
  <si>
    <t>Error report /
Report decision</t>
  </si>
  <si>
    <t>Complaint Number</t>
  </si>
  <si>
    <t>First Sub. Date</t>
  </si>
  <si>
    <t>Second Sub. Date</t>
  </si>
  <si>
    <t>Status</t>
  </si>
  <si>
    <t>Comments</t>
  </si>
  <si>
    <t>是否满足上报时限</t>
  </si>
  <si>
    <t>备注</t>
  </si>
  <si>
    <t>相关的FSCA</t>
  </si>
  <si>
    <t>FSCA涉及PM号/单号</t>
  </si>
  <si>
    <t>Product EN</t>
  </si>
  <si>
    <t>Luo Liudi</t>
  </si>
  <si>
    <t>NA</t>
  </si>
  <si>
    <t>2024-09-29</t>
  </si>
  <si>
    <t>1233503002024002615</t>
  </si>
  <si>
    <t>厦门市中医院</t>
  </si>
  <si>
    <t>电解质检测电极块</t>
  </si>
  <si>
    <t>Atellica CH</t>
  </si>
  <si>
    <t>国械注进20182220495</t>
  </si>
  <si>
    <t>在有效期内无法正常使用</t>
  </si>
  <si>
    <t>其他</t>
  </si>
  <si>
    <t>2024-00073439-1</t>
  </si>
  <si>
    <t>Closed</t>
  </si>
  <si>
    <t>满足</t>
  </si>
  <si>
    <t>Lumengjia</t>
  </si>
  <si>
    <t>2024-09-28</t>
  </si>
  <si>
    <t>1264102202024000693</t>
  </si>
  <si>
    <t>河南天佑中西医结合肿瘤医院</t>
  </si>
  <si>
    <t>全自动化学发光免疫分析仪</t>
  </si>
  <si>
    <t>ADVIA Centaur</t>
  </si>
  <si>
    <t>国食药监械（进）字2014第3404170号</t>
  </si>
  <si>
    <t>D041203_泵失效</t>
  </si>
  <si>
    <t>2024-00072992-1</t>
  </si>
  <si>
    <t>Luo Liudi+Shijiarui</t>
  </si>
  <si>
    <t>1193118002024142383</t>
  </si>
  <si>
    <t>SHD</t>
  </si>
  <si>
    <t>全自动生化分析仪</t>
  </si>
  <si>
    <t>国械注进20182220493</t>
  </si>
  <si>
    <t>Atellica CH 930 Analyzer, Erroneous Sodium (Na), Potassium (K), Chloride (Cl), Concentrated Carbon Dioxide (CO2_c), Glucose Hexokinase_3 (GluH_3), Calcium (Ca), Urea Nitrogen (UN_c) and Creatinine_2 (Crea_2) results on 2 patient samples.</t>
  </si>
  <si>
    <t>2024-00066926-1</t>
  </si>
  <si>
    <t>Dimension</t>
  </si>
  <si>
    <t>未注册</t>
  </si>
  <si>
    <t>Dimension Vista 1500 / The customer reported that erroneous results were obtained with multiple assays on multiple patient samples.</t>
  </si>
  <si>
    <t>2024-00067394-1</t>
  </si>
  <si>
    <t>IMMULITE</t>
  </si>
  <si>
    <t>IMMULITE® 2000 XPi Immunoassay System/ observing falsely depressed patient results with Phenobarbital (PHEN), lot 327.</t>
  </si>
  <si>
    <t>2024-00067518-1</t>
  </si>
  <si>
    <t>1193118002024142384</t>
  </si>
  <si>
    <t>全自动整合式生化分析仪</t>
  </si>
  <si>
    <t>国械注进20192221909</t>
  </si>
  <si>
    <t>Dimension EXL 200 Integrated Chemistry System / falsely elevated Enzymatic Carbonate (ECO2, BA5136) results on multiple patient samples.</t>
  </si>
  <si>
    <t>2024-00067689-1</t>
  </si>
  <si>
    <t>1193118002024142385</t>
  </si>
  <si>
    <t>Atellica CH 930 Analyzer (s/n: DR271714)/ The customer reported water leak from “Waste out - Water in” tubing assembly from back of the instrument.</t>
  </si>
  <si>
    <t>2024-00067730-1</t>
  </si>
  <si>
    <t>Dimension Vista® 500 Intelligent Lab System / an erroneously depressed Vancomycin (VANC, 24102BA) patient sample result.</t>
  </si>
  <si>
    <t>2024-00067849-1</t>
  </si>
  <si>
    <t>1193118002024142897</t>
  </si>
  <si>
    <t>二氧化碳测定试剂盒(PEPC酶法)</t>
  </si>
  <si>
    <t>国械注进20162402298</t>
  </si>
  <si>
    <t>Atellica CH 930 Analyzer, Erroneously elevated Carbon Dioxide, Concentrated (CO2_c; lot: 130494) results on multiple patient samples.</t>
  </si>
  <si>
    <t>2024-00068135-8</t>
  </si>
  <si>
    <t>1193118002024142898</t>
  </si>
  <si>
    <t>2024-00068135-7</t>
  </si>
  <si>
    <t>1193118002024142899</t>
  </si>
  <si>
    <t>2024-00068135-4</t>
  </si>
  <si>
    <t>1193118002024142900</t>
  </si>
  <si>
    <t>2024-00068135-3</t>
  </si>
  <si>
    <t>1193118002024142901</t>
  </si>
  <si>
    <t>2024-00068135-2</t>
  </si>
  <si>
    <t>1193118002024142902</t>
  </si>
  <si>
    <t>2024-00068135-6</t>
  </si>
  <si>
    <t>1193118002024142903</t>
  </si>
  <si>
    <t>2024-00068135-1</t>
  </si>
  <si>
    <t>Dimension EXL 200, A falsely depressed Tacrolimus (TAC, Lot# GA4361) result was obtained on a patient sample.</t>
  </si>
  <si>
    <t>2024-00068822-1</t>
  </si>
  <si>
    <t>1193118002024142963</t>
  </si>
  <si>
    <t>Dimension EXL 200, falsely depressed Sodium (Na, Sensor Lot#4ED813) results on two patient samples and low range Quality Control (QC).</t>
  </si>
  <si>
    <t>2024-00068369-1</t>
  </si>
  <si>
    <t>Dimension Vista 500 SN DV370127 – Carbon Dioxide (CO2, 23282BA) – falsely elevated above assay range results for multiple patients when Quality Controls (QC) was out of range high following customer maintenance of the Water Purification Module (WPM)</t>
  </si>
  <si>
    <t>2024-00068676-1</t>
  </si>
  <si>
    <t>Dimension EXL 200 – Tacrolimus (TAC, BA4009) – falsely depressed result for a patient versus two repeats</t>
  </si>
  <si>
    <t>2024-00070961-1</t>
  </si>
  <si>
    <t>1193118002024142964</t>
  </si>
  <si>
    <t>国械注进20152220139</t>
  </si>
  <si>
    <t>Dimension EXL with LM, QuikLYTE® Integrated Multisensor (IMT) Na+ / K+ / Cl-, Lot 4ED813 -Erroneous depressed results for Na+ (Sodium)</t>
  </si>
  <si>
    <t>2024-00068462-1</t>
  </si>
  <si>
    <t>1193118002024142965</t>
  </si>
  <si>
    <t>Atellica CH 930 Analyzer, Carbon Dioxide, Concentrated (CO2_c) Lot 130494- Erroneous depressed result</t>
  </si>
  <si>
    <t>2024-00068806-1</t>
  </si>
  <si>
    <t>1193118002024142966</t>
  </si>
  <si>
    <t>国械注进20172220888</t>
  </si>
  <si>
    <t>Dimension EXL 200/ QuikLYTE Integrated Multisensor (IMT)/ Lot 4DD811/ Erroneously Low Sodium (Na) Results on Two (2) Patients</t>
  </si>
  <si>
    <t>2024-00069984-1</t>
  </si>
  <si>
    <t>Lumengjia+Shijiarui</t>
  </si>
  <si>
    <t>1193118002024137983</t>
  </si>
  <si>
    <t>高敏肌钙蛋白I测定试剂盒（微粒子化学发光免疫分析法）</t>
  </si>
  <si>
    <t>Atellica IM</t>
  </si>
  <si>
    <t>国械注进20222400321</t>
  </si>
  <si>
    <t>Atellica IM 1300 – TnIH, lot 107 – Discordant elevated results vs. repeat</t>
  </si>
  <si>
    <t>2024-00071339-1</t>
  </si>
  <si>
    <t>1193118002024142967</t>
  </si>
  <si>
    <t>Dimension EXL 200 Integrated Chemistry System, falsely depressed Sodium (Na), Potassium (K) and Chloride (Cl) (Sensor Lot: 4DD811) results on three patient samples.</t>
  </si>
  <si>
    <t>2024-00068218-1</t>
  </si>
  <si>
    <t>2024-09-30</t>
  </si>
  <si>
    <t>1294452812024000842</t>
  </si>
  <si>
    <t>普宁市妇幼保健计划生育服务中心</t>
  </si>
  <si>
    <t>血气分析仪</t>
  </si>
  <si>
    <t>POC: Blood gas</t>
  </si>
  <si>
    <t>国械注进20162401909</t>
  </si>
  <si>
    <t>仪器报警，定标不过</t>
  </si>
  <si>
    <t>2024-00075335-1</t>
  </si>
  <si>
    <t>1193118002024142483</t>
  </si>
  <si>
    <t>糖抗原19-9测定试剂盒(直接化学发光法)</t>
  </si>
  <si>
    <t>国械注进20172401781</t>
  </si>
  <si>
    <t>Atellica IM 1600 – CA 19-9, lot 539 – discordant elevated results vs. alternate testing method.</t>
  </si>
  <si>
    <t>2024-00068732-1</t>
  </si>
  <si>
    <t>1193118002024142484</t>
  </si>
  <si>
    <t>2024-00068732-2</t>
  </si>
  <si>
    <t>1193118002024142485</t>
  </si>
  <si>
    <t>国械注进20182220492</t>
  </si>
  <si>
    <t>Atellica IM 1600 Analyzer, out of range Quality Control (QC) and falsely elevated Carcinoembryonic Antigen (CEA, Lot# 220) results on multiple patient samples.</t>
  </si>
  <si>
    <t>2024-00069105-1</t>
  </si>
  <si>
    <t>1193118002024142968</t>
  </si>
  <si>
    <t>Atellica CH 930 Analyzer, Falsely elevated Concentrated Carbon Dioxide (CO2_c, Lot# 130494) results on three patient samples.</t>
  </si>
  <si>
    <t>2024-00069624-1</t>
  </si>
  <si>
    <t>1193118002024150165</t>
  </si>
  <si>
    <t>Atellica IM: TnIH (lot: 103) discordant high patient result</t>
  </si>
  <si>
    <t>2024-00070985-1</t>
  </si>
  <si>
    <t>Luo Liudi+Shijiarui+Zhou Hui</t>
  </si>
  <si>
    <t>1193118002024147867</t>
  </si>
  <si>
    <t>全自动干化学尿液分析仪</t>
  </si>
  <si>
    <t>POC:Urine</t>
  </si>
  <si>
    <t>国械注进20172225154</t>
  </si>
  <si>
    <t>False Negative RBC result, Novus SN S003048 Cassette 450 Lots K213034 and K244084, Switzerland</t>
  </si>
  <si>
    <t>2024-00071738-1</t>
  </si>
  <si>
    <t>北京儿童医院</t>
  </si>
  <si>
    <t>雌二醇测定试剂盒(直接化学发光法)</t>
  </si>
  <si>
    <t>国械注进20192401907</t>
  </si>
  <si>
    <t>Atellica IM 1600 - eE2, lot# 101: discordant elevated result vs repeat testing</t>
  </si>
  <si>
    <t>2024-00073128-1</t>
  </si>
  <si>
    <t>Smartsolve未推送给中国RRU，Non-AE</t>
  </si>
  <si>
    <t>2024-10-08</t>
  </si>
  <si>
    <t>1243609092024000271</t>
  </si>
  <si>
    <t>上高县人民医院</t>
  </si>
  <si>
    <t>血气分析检测卡（干式电化学法）</t>
  </si>
  <si>
    <t>epoc</t>
  </si>
  <si>
    <t>国械注进20182400183</t>
  </si>
  <si>
    <t>操作时血气机显示加样失败</t>
  </si>
  <si>
    <t>2024-00073947-1</t>
  </si>
  <si>
    <t>重庆医科大学附属巴南医院</t>
  </si>
  <si>
    <t>三碘甲状腺原氨酸测定试剂盒(直接化学发光法)</t>
  </si>
  <si>
    <t>国械注进20162404411</t>
  </si>
  <si>
    <t>Atellica IM 1600 – T3, lot 272 – discordant elevated results vs. repeat testing.</t>
  </si>
  <si>
    <t>2024-00073174-1</t>
  </si>
  <si>
    <t>Not safety, SmartSolve未推送给中国RRU</t>
  </si>
  <si>
    <t>四碘甲状腺原氨酸测定试剂盒(直接化学发光法)</t>
  </si>
  <si>
    <t>国械注进20162404156</t>
  </si>
  <si>
    <t>Atellica IM 1600 – T4, lot 280 – discordant elevated patient results vs. repeat testing.</t>
  </si>
  <si>
    <t>2024-00073181-1</t>
  </si>
  <si>
    <t>咸阳市彩虹医院</t>
  </si>
  <si>
    <t>ADVIA Centaur XP – Enhanced Estradiol (eE2), lot 101 – discordant elevated result vs. repeat testing on an alternate method(s).</t>
  </si>
  <si>
    <t>2024-00073381-1</t>
  </si>
  <si>
    <t>2024-09-23</t>
  </si>
  <si>
    <t>1151511022024000259</t>
  </si>
  <si>
    <t>包头市中心医院</t>
  </si>
  <si>
    <t>ADVIA Chemistry</t>
  </si>
  <si>
    <t>国食药监械（进）字2008第2400620号</t>
  </si>
  <si>
    <t>D120801_液体泄漏</t>
  </si>
  <si>
    <t>2024-00073906-1</t>
  </si>
  <si>
    <t>2024-10-09</t>
  </si>
  <si>
    <t>1147404912024000722</t>
  </si>
  <si>
    <t>大同瑞慈康复医院有限公司</t>
  </si>
  <si>
    <t>国食药监械（进）字2012第2400587号</t>
  </si>
  <si>
    <t>D0101_故障提示</t>
  </si>
  <si>
    <t>2024-00073944-1</t>
  </si>
  <si>
    <t>1147404912024000723</t>
  </si>
  <si>
    <t>国食药监械（进）字2011第3403473号</t>
  </si>
  <si>
    <t>2024-00074019-1</t>
  </si>
  <si>
    <t>1193118002024147868</t>
  </si>
  <si>
    <t>Dimension EXL 200 Integrated Chemistry System / falsely elevated Enzymatic Carbonate (ECO2, BA5136) results on three (3) patient samples.</t>
  </si>
  <si>
    <t>2024-00068944-1</t>
  </si>
  <si>
    <t>1193118002024147869</t>
  </si>
  <si>
    <t>钙测定试剂盒(邻甲酚酞络合酮法)</t>
  </si>
  <si>
    <t>国械注进20142405729</t>
  </si>
  <si>
    <t>Atellica CH 930 Analyzer, Discordant elevated Calcium (Ca, Lot# 232139) results on two patient samples.</t>
  </si>
  <si>
    <t>2024-00069800-1</t>
  </si>
  <si>
    <t>1193118002024147870</t>
  </si>
  <si>
    <t>2024-00069800-2</t>
  </si>
  <si>
    <t>1193118002024147871</t>
  </si>
  <si>
    <t>尿液/脑脊液蛋白测定试剂盒（比色法）</t>
  </si>
  <si>
    <t>国械注进20222400261</t>
  </si>
  <si>
    <t>ATELLICA ® CH 930 Analyzer/erroneous patient sample results with Urinary/Cerebrospinal Fluid Protein (UCFP, 140135).</t>
  </si>
  <si>
    <t>2024-00072063-1</t>
  </si>
  <si>
    <t>1193118002024147872</t>
  </si>
  <si>
    <t>Dimension EXL 200 Integrated Chemistry System / falsely elevated Enzymatic Carbonate (ECO2, BA5136) results obtained on four (4) patient samples.</t>
  </si>
  <si>
    <t>2024-00070283-2</t>
  </si>
  <si>
    <t>1193118002024147873</t>
  </si>
  <si>
    <t>2024-00070283-1</t>
  </si>
  <si>
    <t>1193118002024147874</t>
  </si>
  <si>
    <t>电解质血气分析仪</t>
  </si>
  <si>
    <t>国械注进20222220292</t>
  </si>
  <si>
    <t>Discrepant High tHb Results, Mcart SN 3417702526 [RP500e SN 59061 - Australia]</t>
  </si>
  <si>
    <t>2024-00071721-1</t>
  </si>
  <si>
    <t>Pending</t>
  </si>
  <si>
    <t>1193118002024154976</t>
  </si>
  <si>
    <t>Discrepant Na+ Results, Mcart SN 3421410314 [RP500e SN 53972 - Australia]</t>
  </si>
  <si>
    <t>2024-00071565-1</t>
  </si>
  <si>
    <t>006 FSCA POC 24-004
002 FSCA POC 24-004 Follow Up</t>
  </si>
  <si>
    <t>1193118002024142521</t>
  </si>
  <si>
    <t>总人绒毛膜促性腺激素测定试剂盒(直接化学发光法)</t>
  </si>
  <si>
    <t>国械注进20152400929</t>
  </si>
  <si>
    <t>Atellica IM 1600 – ThCG, lot 356 – Discordant elevated result</t>
  </si>
  <si>
    <t>2024-00073074-1</t>
  </si>
  <si>
    <t>2024-10-01</t>
  </si>
  <si>
    <t>1147404912024000708</t>
  </si>
  <si>
    <t>大同现代医院</t>
  </si>
  <si>
    <t>国食药监械（进）字2009第2401312号</t>
  </si>
  <si>
    <t>灯泡能量低</t>
  </si>
  <si>
    <t>2024-00073948-1</t>
  </si>
  <si>
    <t>2024-10-10</t>
  </si>
  <si>
    <t>1162101072024000380</t>
  </si>
  <si>
    <t>中国医科大学附属第四医院</t>
  </si>
  <si>
    <t>国械注进20152224028</t>
  </si>
  <si>
    <t>仪器报警</t>
  </si>
  <si>
    <t>2024-00073666-1</t>
  </si>
  <si>
    <t>1162101072024000391是1162101072024000380的重复上报。</t>
  </si>
  <si>
    <t>1193118002024148751</t>
  </si>
  <si>
    <t>Dimension EXL 200, Falsely depressed Creatinine (CRE2, Lot# BA5148) results were obtained on two patient samples and above assay range flagged Hemoglobin A1C Assay (A1C, Lot# GA5168) results were obtained on multiple patient samples.</t>
  </si>
  <si>
    <t>2024-00070025-1</t>
  </si>
  <si>
    <t>1193118002024142669</t>
  </si>
  <si>
    <t>Atellica IM 1600 Analyzer s/n: IH01298, Discordant patient results obtained for FSH and CA19-9 assays.</t>
  </si>
  <si>
    <t>2024-00068685-2</t>
  </si>
  <si>
    <t>Dimension Vista 1500 Integrated Chemistry System, S/N: DV311367 – A spark and smoke was emitted from the external uninterrupted power supply (UPS) while the Siemens Customer Service Engineer (CSE) was troubleshooting the instrument.</t>
  </si>
  <si>
    <t>2024-00069992-1</t>
  </si>
  <si>
    <t>1193118002024148752</t>
  </si>
  <si>
    <t>游离轻链λ型测定试剂盒(散射比浊法)</t>
  </si>
  <si>
    <t>PP</t>
  </si>
  <si>
    <t>国械注进20172407010</t>
  </si>
  <si>
    <t>A NEPH 630_FLC_L lot 473291: Discordant results for one patient sample</t>
  </si>
  <si>
    <t>2024-00069905-1</t>
  </si>
  <si>
    <t>1193118002024148753</t>
  </si>
  <si>
    <t>肌酐测定试剂盒(苦味酸法)</t>
  </si>
  <si>
    <t>国械注进20192400466</t>
  </si>
  <si>
    <t>ATELLICA ® CH 930 Analyzer/erroneous Creatinine_2 (Crea_2, 242278) patient sample results.</t>
  </si>
  <si>
    <t>2024-00070503-1</t>
  </si>
  <si>
    <t>2024-10-11</t>
  </si>
  <si>
    <t>1162102002024000250</t>
  </si>
  <si>
    <t>大连市儿童医院</t>
  </si>
  <si>
    <t>传感器有液体</t>
  </si>
  <si>
    <t>2024-00076292-1</t>
  </si>
  <si>
    <t>1162102002024000252</t>
  </si>
  <si>
    <t>血气分析检测卡</t>
  </si>
  <si>
    <t>检测失败</t>
  </si>
  <si>
    <t>2024-00076353-1</t>
  </si>
  <si>
    <t>1406531252024000299</t>
  </si>
  <si>
    <t>莎车县人民医院</t>
  </si>
  <si>
    <t>D1022_电器件问题</t>
  </si>
  <si>
    <t>2024-00073913-1</t>
  </si>
  <si>
    <t>1193118002024148754</t>
  </si>
  <si>
    <t>Atellica CH 930 customer reported discordant ALT, ALP_2c, AST, Ca, Chol_2, ECre3, GluH_3, HDLC, hsCRP, TP, Trig_2, and UN_c results.</t>
  </si>
  <si>
    <t>2024-00069465-1</t>
  </si>
  <si>
    <t>试剂无延续且已超过失效日期</t>
  </si>
  <si>
    <t>IMMULITE® 2000 XPi Immunoassay System/ three (3) discordant patient results with Troponin I (TPI) lot 328.</t>
  </si>
  <si>
    <t>2024-00072545-1</t>
  </si>
  <si>
    <t>Luo Liudi+Zhou Hui</t>
  </si>
  <si>
    <t>1193118002024160492</t>
  </si>
  <si>
    <t>国械注进20172221540</t>
  </si>
  <si>
    <t>Epoc - Previous patient ID being pulled into another patient's test; SNT1H11HL600256 [US]</t>
  </si>
  <si>
    <t>2024-00072309-1</t>
  </si>
  <si>
    <t>011 POC 25-002</t>
  </si>
  <si>
    <t>2024-00063214
2024-00072309</t>
  </si>
  <si>
    <t>1193118002024150055</t>
  </si>
  <si>
    <t>国械注进20162221909</t>
  </si>
  <si>
    <t>Discrepant K, Ca++ and tHb Results, Mcart SN 3420806926 [RP500 SN 47754 - Croatia]</t>
  </si>
  <si>
    <t>2024-00073223-1</t>
  </si>
  <si>
    <t>Dimension Vista</t>
  </si>
  <si>
    <t>Dimension Vista 1500 system, Erroneously elevated Sodium, Potassium, Chloride (Na, K, Cl; sensor lot: 4ED812) results on patient samples.</t>
  </si>
  <si>
    <t>2024-00069001-1</t>
  </si>
  <si>
    <t>2024-00069001-2</t>
  </si>
  <si>
    <t>1294410012024000939</t>
  </si>
  <si>
    <t>南方医科大学顺德医院附属杏坛医院</t>
  </si>
  <si>
    <t>血气测定试剂盒（电极法）</t>
  </si>
  <si>
    <t>国械注进20162404549</t>
  </si>
  <si>
    <t>血气包无法通过校准，无法检测。</t>
  </si>
  <si>
    <t>2024-00074067-1</t>
  </si>
  <si>
    <t>1355308362024000121</t>
  </si>
  <si>
    <t>昆明百事腾生物技术有限公司</t>
  </si>
  <si>
    <t>UCFP试剂有一盒定标失败，经查试剂包装完整、试剂性状颜色未见异常</t>
  </si>
  <si>
    <t>2024-00074233-1</t>
  </si>
  <si>
    <t>浙江省东阳市人民医院</t>
  </si>
  <si>
    <t>免疫球蛋白A测定试剂盒(散射比浊法)</t>
  </si>
  <si>
    <t>国械注进20162400425</t>
  </si>
  <si>
    <t>BN II_N Antiserum to Human IgA lot 153178: discordant IgA patient sample results</t>
  </si>
  <si>
    <t>2024-00073970-1</t>
  </si>
  <si>
    <t>1193118002024147123</t>
  </si>
  <si>
    <t>ADVIA Centaur CP Total hCG lot 357 discordant results vs retesting</t>
  </si>
  <si>
    <t>2024-00069417-1</t>
  </si>
  <si>
    <t>1193118002024149874</t>
  </si>
  <si>
    <t>Atellica CH 930 Analyzer, Erroneous results with multiple assays on three patient samples.</t>
  </si>
  <si>
    <t>2024-00069717-1</t>
  </si>
  <si>
    <t>1193118002024147124</t>
  </si>
  <si>
    <t>国械注进20152220283</t>
  </si>
  <si>
    <t>ADVIA Centaur XPT Analyzer, False Negative Immunoglobulin G (IgG) Antibodies to Hepatitis C virus (aHCV, Lot#: 18898466) results on two patient samples.</t>
  </si>
  <si>
    <t>2024-00070051-1</t>
  </si>
  <si>
    <t>1193118002024149875</t>
  </si>
  <si>
    <t>Dimension EXL 200 enzymatic creatinine discordant results were reported for eleven patients.</t>
  </si>
  <si>
    <t>2024-00072651-1</t>
  </si>
  <si>
    <t>1193118002024150050</t>
  </si>
  <si>
    <t>Discrepant tHb Results, Mcart SN3420806926 [RP500 SN 47754 - Croatia]</t>
  </si>
  <si>
    <t>2024-00073212-1</t>
  </si>
  <si>
    <t>1193118002024147125</t>
  </si>
  <si>
    <t>癌胚抗原测定试剂盒（直接化学发光法）</t>
  </si>
  <si>
    <t>国械注进20163402679</t>
  </si>
  <si>
    <t>Atellica IM CEA lot 221 - discordant elevated results vs retesting</t>
  </si>
  <si>
    <t>2024-00073334-1</t>
  </si>
  <si>
    <t>1193118002024158755</t>
  </si>
  <si>
    <t>Discrepant Na+ and K+ Results, Mcart SN 3421412525 [RP500e SN 63856 - Australia]</t>
  </si>
  <si>
    <t>2024-00073662-1</t>
  </si>
  <si>
    <t>2024-10-12</t>
  </si>
  <si>
    <t>1167404312024000104</t>
  </si>
  <si>
    <t>宽甸满族自治县中心医院</t>
  </si>
  <si>
    <t>全自动蛋白分析仪</t>
  </si>
  <si>
    <t>国食药监械（进）字2007第2401875号</t>
  </si>
  <si>
    <t>传感器故障</t>
  </si>
  <si>
    <t>2024-00074499-1</t>
  </si>
  <si>
    <t>1167404312024000099</t>
  </si>
  <si>
    <t>初始化故障</t>
  </si>
  <si>
    <t>2024-00074506-1</t>
  </si>
  <si>
    <t>1167404312024000139是1167404312024000099的重复上报。</t>
  </si>
  <si>
    <t>1193118002024150995</t>
  </si>
  <si>
    <t>上海市第一人民医院松江分院</t>
  </si>
  <si>
    <t>ADVIA Chemistry XPT: illogical result were between UCFP assay and uALB_2 assay</t>
  </si>
  <si>
    <t>2024-00074087-1</t>
  </si>
  <si>
    <t>1193118002024147126</t>
  </si>
  <si>
    <t>Atellica IM Total hCG (ThCG) lot 358- discordant elevated results vs retesting</t>
  </si>
  <si>
    <t>2024-00068239-1</t>
  </si>
  <si>
    <t>1193118002024147127</t>
  </si>
  <si>
    <t>Atellica IM Total hCG (ThCG) lot 358, discordant low result vs retesting</t>
  </si>
  <si>
    <t>2024-00069334-1</t>
  </si>
  <si>
    <t>Dimension Vista 500, SN: DV370112 – The customer reported that aliquot probe not aligned due to aliquot elevator motor failing. A Siemens Customer Service Engineer's (CSE) rib was sore while troubleshooting the instrument.</t>
  </si>
  <si>
    <t>2024-00071347-1</t>
  </si>
  <si>
    <t>2024-10-14</t>
  </si>
  <si>
    <t>1167404312024000139</t>
  </si>
  <si>
    <t>皮带断裂</t>
  </si>
  <si>
    <t>宁波第二人民医院</t>
  </si>
  <si>
    <t>ADVIA Centaur XP CA19-9, lot 539, discordant elevated results vs alternate method</t>
  </si>
  <si>
    <t>2024-00074516-1</t>
  </si>
  <si>
    <t>郑州市中医院</t>
  </si>
  <si>
    <t>Atellica IM 1600 CA19-9 Discordant Patient Results vs Alternate Method</t>
  </si>
  <si>
    <t>2024-00074508-1</t>
  </si>
  <si>
    <t>2024-10-16</t>
  </si>
  <si>
    <t>1294426562024002398</t>
  </si>
  <si>
    <t>深圳市龙岗中心医院</t>
  </si>
  <si>
    <t>D0601_校准失效</t>
  </si>
  <si>
    <t>2024-00075518-1</t>
  </si>
  <si>
    <t>1193118002024150051</t>
  </si>
  <si>
    <t>A NEPH 630_N Latex FLC Lambda: discordant sample results for one patient sample</t>
  </si>
  <si>
    <t>2024-00070739-1</t>
  </si>
  <si>
    <t>1193118002024150052</t>
  </si>
  <si>
    <t>Dimension EXL 200 (DR270720) level sense error customer observed a spark</t>
  </si>
  <si>
    <t>2024-00070484-1</t>
  </si>
  <si>
    <t>1193118002024148741</t>
  </si>
  <si>
    <t>国械注进20182221769</t>
  </si>
  <si>
    <t>ADVIA Centaur XP, An initial reactive Anti-Hepatitis B Surface Antigen (aHBs2, Lot#169) result on a patient sample.</t>
  </si>
  <si>
    <t>2024-00071433-1</t>
  </si>
  <si>
    <t>2024-10-15</t>
  </si>
  <si>
    <t>1147404912024000747</t>
  </si>
  <si>
    <t>全自动化学免疫分析仪</t>
  </si>
  <si>
    <t>国械注进20183401767</t>
  </si>
  <si>
    <t>清洗站位置4+3+2吸取检测失败</t>
  </si>
  <si>
    <t>2024-00074994-1</t>
  </si>
  <si>
    <t>1193118002024148742</t>
  </si>
  <si>
    <t>Atellica IM CA 19-9 (CA19-9) lot 539 discordant (low) patient results, neat vs diluted</t>
  </si>
  <si>
    <t>2024-00069263-1</t>
  </si>
  <si>
    <t>1193118002024150053</t>
  </si>
  <si>
    <t>Atellica CH 930, S/N CM04028, discordant test results on one sample.</t>
  </si>
  <si>
    <t>2024-00072324-1</t>
  </si>
  <si>
    <t>1193118002024148743</t>
  </si>
  <si>
    <t>Atellica IM 1300 Analyzer, Out of range Quality Control (QC) and a falsely depressed Thyroid Stimulating Hormone 3-Ultra (TSH3‑UL, Lot# 437) on a patient sample and falsely elevated High-Sensitivity Troponin I (TnIH, Lot# 104) results on four patient samples.</t>
  </si>
  <si>
    <t>2024-00071594-1</t>
  </si>
  <si>
    <t>1193118002024150054</t>
  </si>
  <si>
    <t>Dimension EXL with LM, Falsely depressed Sodium (Na) Sensor Lot # 4GD815 results on multiple patient samples.</t>
  </si>
  <si>
    <t>2024-00071402-1</t>
  </si>
  <si>
    <t>1386215092024000149</t>
  </si>
  <si>
    <t>宕昌县人民医院</t>
  </si>
  <si>
    <t>报警无水</t>
  </si>
  <si>
    <t>2024-00075280-1</t>
  </si>
  <si>
    <t>2024-10-17</t>
  </si>
  <si>
    <t>1243611062024000096</t>
  </si>
  <si>
    <t>庐山市人民医院</t>
  </si>
  <si>
    <t>血气包故障，无法检测数据</t>
  </si>
  <si>
    <t>2024-00076918-1</t>
  </si>
  <si>
    <t>1253711002024000585</t>
  </si>
  <si>
    <t>威海市妇女儿童医院</t>
  </si>
  <si>
    <t>国食药监械（进）字2010第2402507号</t>
  </si>
  <si>
    <t>设备无法正常运行</t>
  </si>
  <si>
    <t>2024-00075426-1</t>
  </si>
  <si>
    <t>1162101072024000403</t>
  </si>
  <si>
    <t>试管歪导致加样针加样撞针，加样针弯曲</t>
  </si>
  <si>
    <t>2024-00075269-1</t>
  </si>
  <si>
    <t>1162101072024000405</t>
  </si>
  <si>
    <t>试剂仓制冷温度高，偶尔不制冷</t>
  </si>
  <si>
    <t>2024-00075220-1</t>
  </si>
  <si>
    <t>1162101072024000391</t>
  </si>
  <si>
    <t>仪器报警，比色杯超限</t>
  </si>
  <si>
    <t>1162101072024000386</t>
  </si>
  <si>
    <t>血液分析仪</t>
  </si>
  <si>
    <t>Hematology</t>
  </si>
  <si>
    <t>国食药监械（进）字2009第2401931号</t>
  </si>
  <si>
    <t>进样器漏水，穿刺针冲洗不吸液</t>
  </si>
  <si>
    <t>2024-00075394-1</t>
  </si>
  <si>
    <t>1193118002024150999</t>
  </si>
  <si>
    <t>Atellica CH 930 (CM00613) falsely elevated Concentrated, Carbon Dioxide (CO2_c) patient results, delay in patient testing and reporting results.</t>
  </si>
  <si>
    <t>2024-00071069-2</t>
  </si>
  <si>
    <t>1193118002024151000</t>
  </si>
  <si>
    <t>2024-00071069-1</t>
  </si>
  <si>
    <t>1193118002024150162</t>
  </si>
  <si>
    <t>Atellica IM Acid Pump leaking maybe associated with discordant Cardiac Markers</t>
  </si>
  <si>
    <t>2024-00072328-1</t>
  </si>
  <si>
    <t>1193118002024151004</t>
  </si>
  <si>
    <t>全自动样品处理系统</t>
  </si>
  <si>
    <t>Atellica</t>
  </si>
  <si>
    <t>国械备20181268号</t>
  </si>
  <si>
    <t>The Atellica Sample Handler Prime system misread a sample and processed it with a different sample ID.</t>
  </si>
  <si>
    <t>2024-00073777-1</t>
  </si>
  <si>
    <t>1193118002024150163</t>
  </si>
  <si>
    <t>ADVIA Centaur XPT, S/N IRL17371723, false negative Hepatitis C Virus result.</t>
  </si>
  <si>
    <t>2024-00073849-1</t>
  </si>
  <si>
    <t>1193118002024151001</t>
  </si>
  <si>
    <t>Atellica CH 930 (CM00614) falsely elevated Concentrated, Carbon Dioxide (CO2_c) patient results, delay in patient testing and reporting results.</t>
  </si>
  <si>
    <t>2024-00074838-1</t>
  </si>
  <si>
    <t>1193118002024151002</t>
  </si>
  <si>
    <t>2024-00074838-2</t>
  </si>
  <si>
    <t>1193118002024150164</t>
  </si>
  <si>
    <t>人类免疫缺陷病毒抗原及抗体联合检测试剂盒(微粒子化学发光免疫分析法)</t>
  </si>
  <si>
    <t>国械注进20223400582</t>
  </si>
  <si>
    <t>Atellica IM HIV Ag/Ab Combo (CHIV), lot 353, discordant patient results</t>
  </si>
  <si>
    <t>2024-00072468-1</t>
  </si>
  <si>
    <t>1193118002024152899</t>
  </si>
  <si>
    <t>胰岛素样生长因子 -I 测定试剂盒（化学发光法）</t>
  </si>
  <si>
    <t>国械注进20212400081</t>
  </si>
  <si>
    <t>IMMULITE 2000 XPi IGF-I (IGF) kit lot 316 falsely depressed patient results</t>
  </si>
  <si>
    <t>2024-00071090-1</t>
  </si>
  <si>
    <t>2024-10-22</t>
  </si>
  <si>
    <t>1162101072024000435</t>
  </si>
  <si>
    <t>化学发光分析仪</t>
  </si>
  <si>
    <t>开机自检水压高</t>
  </si>
  <si>
    <t>2024-10-21</t>
  </si>
  <si>
    <t>1162101072024000427</t>
  </si>
  <si>
    <t>设备开机自检，偶尔报水压高</t>
  </si>
  <si>
    <t>2024-00075604-1</t>
  </si>
  <si>
    <t>1162101072024000428</t>
  </si>
  <si>
    <t>WUD清洁时针鼓水</t>
  </si>
  <si>
    <t>2024-00075760-1</t>
  </si>
  <si>
    <t>1162101072024000426</t>
  </si>
  <si>
    <t>全自动血球分析仪</t>
  </si>
  <si>
    <t>设备开机自检，样本穿刺针吸样失败</t>
  </si>
  <si>
    <t>2024-00075771-1</t>
  </si>
  <si>
    <t>1162101072024000429</t>
  </si>
  <si>
    <t>开机自检报警，比色杯超限</t>
  </si>
  <si>
    <t>2024-00075740-1</t>
  </si>
  <si>
    <t>1396301022024000850</t>
  </si>
  <si>
    <t>青海省第四人民医院</t>
  </si>
  <si>
    <t>国食药监械（进）字2011第2402844号</t>
  </si>
  <si>
    <t>系统崩溃</t>
  </si>
  <si>
    <t>2024-00075914-1</t>
  </si>
  <si>
    <t>2024-10-18</t>
  </si>
  <si>
    <t>1151511042024000361</t>
  </si>
  <si>
    <t>内蒙古科技大学包头医学院第二附属医院</t>
  </si>
  <si>
    <t>国械注进20153400283</t>
  </si>
  <si>
    <t>2024-00075981-1</t>
  </si>
  <si>
    <t>2024-10-19</t>
  </si>
  <si>
    <t>1386212012024000258</t>
  </si>
  <si>
    <t>凉州区中西医结合医院</t>
  </si>
  <si>
    <t>2024-00076438-1</t>
  </si>
  <si>
    <t>1193118002024152900</t>
  </si>
  <si>
    <t>Atellica CH_N LATEX FLC LAMBDA_473291_Discrepant Free LIght Chain Lambda results for sample number 9568379</t>
  </si>
  <si>
    <t>2024-00071523-1</t>
  </si>
  <si>
    <t>1193118002024152901</t>
  </si>
  <si>
    <t>IMMULITE® 2000 XPi Immunoassay System/ falsely depressed patient results with Insulin-Like Growth Factor I (IGF-I), Lot number: 317.</t>
  </si>
  <si>
    <t>2024-00074050-1</t>
  </si>
  <si>
    <t>1193118002024152902</t>
  </si>
  <si>
    <t>Atellica CH 930 Analyzer- Urinary/Cerebrospinal Fluid Protein (UCFP, Lot 140135) - Erroneously Depressed Patient Results on Six (6) Patients</t>
  </si>
  <si>
    <t>2024-00073281-2</t>
  </si>
  <si>
    <t>IMMULITE 2000 XPI TPI lot 328 non-reproducible patient results</t>
  </si>
  <si>
    <t>2024-00074259-1</t>
  </si>
  <si>
    <t>1213309042024000166</t>
  </si>
  <si>
    <t>缙云县人民医院</t>
  </si>
  <si>
    <t>检测报告有误</t>
  </si>
  <si>
    <t>2024-00075667-1</t>
  </si>
  <si>
    <t>2024-10-23</t>
  </si>
  <si>
    <t>1233506992024000046</t>
  </si>
  <si>
    <t>洛江区妇幼保健院</t>
  </si>
  <si>
    <t>全自动化分析仪</t>
  </si>
  <si>
    <t>测试结果未传送</t>
  </si>
  <si>
    <t>2024-00076107-1</t>
  </si>
  <si>
    <t>1193118002024151339</t>
  </si>
  <si>
    <t>Atellica IM 1600 Analyzer, falsely elevated Carcinoembryonic Antigen (CEA, Lot# 220) results on 11 patient samples.</t>
  </si>
  <si>
    <t>2024-00071932-1</t>
  </si>
  <si>
    <t>Epoc - Discrepant low Hct vs Sysmex; SN9508, lot tbd [US]</t>
  </si>
  <si>
    <t>2024-00072082-1</t>
  </si>
  <si>
    <t>事件在2024-00077292-1 上报，此单为老外出现IT错误，要求以nor reportable关闭</t>
  </si>
  <si>
    <t>Atellica CI</t>
  </si>
  <si>
    <t>Atellica CI 1900 Analyzer, The Analyzer was not flagging Integrated Multisensor Technology (IMT) Diluent as empty and falsely elevated Sodium (Na, Lot# 140012) results on multiple patient samples.</t>
  </si>
  <si>
    <t>2024-00072195-1</t>
  </si>
  <si>
    <t>1193118002024154977</t>
  </si>
  <si>
    <t>Atellica CH 930 Analyzer, Erroneous results with multiple assays on the multiple patient samples.</t>
  </si>
  <si>
    <t>2024-00072414-1</t>
  </si>
  <si>
    <t>1193118002024151340</t>
  </si>
  <si>
    <t>2024-00072938-1</t>
  </si>
  <si>
    <t>1193118002024151341</t>
  </si>
  <si>
    <t>乙型肝炎病毒表面抗体测定试剂盒(化学发光法)</t>
  </si>
  <si>
    <t>国械注进20173407148</t>
  </si>
  <si>
    <t>Atellica IM aHBs2 discordant positive result vs alternate method</t>
  </si>
  <si>
    <t>2024-00073446-1</t>
  </si>
  <si>
    <t>1193118002024151342</t>
  </si>
  <si>
    <t>前列腺特异性抗原测定试剂盒(直接化学发光法)</t>
  </si>
  <si>
    <t>国械注进20163404773</t>
  </si>
  <si>
    <t>Atellica IM PSA elevated result vs alternate method testing</t>
  </si>
  <si>
    <t>2024-00073687-1</t>
  </si>
  <si>
    <t>1193118002024151343</t>
  </si>
  <si>
    <t>Atellica IM High Sensitivity Troponin I (TnIH) lot 104 discordant elevated results on a patient</t>
  </si>
  <si>
    <t>2024-00073743-1</t>
  </si>
  <si>
    <t>Dimension Vista 500 System, Two (2) erroneously elevated High-Sensitivity Troponin I (TNIH, Lot# 24106BB) results on a patient sample.</t>
  </si>
  <si>
    <t>2024-00074119-1</t>
  </si>
  <si>
    <t>IMMULITE 2000 XPi 3gAllergy Specific IgE Kit lot 137 Erroneous Patient Results</t>
  </si>
  <si>
    <t>2024-00074915-1</t>
  </si>
  <si>
    <t>1193118002024152907</t>
  </si>
  <si>
    <t>False Negative RBC result (Escalation A), Novus SN S003048 Cassette 450 Lot Unknown, Switzerland</t>
  </si>
  <si>
    <t>2024-00075027-1</t>
  </si>
  <si>
    <t>1193118002024152908</t>
  </si>
  <si>
    <t>False Negative RBC result (Escalation B), Novus SN S003048 Cassette 450 Lot Unknown, Switzerland</t>
  </si>
  <si>
    <t>2024-00075322-1</t>
  </si>
  <si>
    <t>2024-00074915-2</t>
  </si>
  <si>
    <t>1193118002024152909</t>
  </si>
  <si>
    <t>False Negative RBC result (Escalation D), Novus SN S003048 Cassette 450 Lot Unknown, Switzerland</t>
  </si>
  <si>
    <t>2024-00075334-1</t>
  </si>
  <si>
    <t>1193118002024152910</t>
  </si>
  <si>
    <t>False Negative RBC result (Escalation C), Novus SN S003048 Cassette 450 Lot Unknown, Switzerland</t>
  </si>
  <si>
    <t>2024-00075326-1</t>
  </si>
  <si>
    <t>2024-00074915-4</t>
  </si>
  <si>
    <t>1193118002024162254</t>
  </si>
  <si>
    <t>False Negative RBC result (Escalation E), Novus SN S003048 Cassette 450 Lot Unknown, Switzerland</t>
  </si>
  <si>
    <t>2024-00075456-1</t>
  </si>
  <si>
    <t>1193118002024162255</t>
  </si>
  <si>
    <t>False Negative RBC result (Escalation F), Novus SN S003048 Cassette 450 Lot Unknown, Switzerland</t>
  </si>
  <si>
    <t>2024-00075465-1</t>
  </si>
  <si>
    <t>1193118002024162256</t>
  </si>
  <si>
    <t>False Negative RBC result (Escalation G), Novus SN S003048 Cassette 450 Lot Unknown, Switzerland</t>
  </si>
  <si>
    <t>2024-00075467-1</t>
  </si>
  <si>
    <t>北京协和医院</t>
  </si>
  <si>
    <t>甲状腺球蛋白测定试剂盒(微粒子化学发光免疫分析法)</t>
  </si>
  <si>
    <t>国械注进20232400087</t>
  </si>
  <si>
    <t>Atellica IM 1600 – Thyroglobulin (Tg), lot 015 – discordant elevated result vs. repeat testing.</t>
  </si>
  <si>
    <t>2024-00075899-1</t>
  </si>
  <si>
    <t>2024-10-24</t>
  </si>
  <si>
    <t>1304513062024000088</t>
  </si>
  <si>
    <t>崇左市宁明县妇幼保健院</t>
  </si>
  <si>
    <t>化学发光免疫分析仪</t>
  </si>
  <si>
    <t>国食药监械（进）字2012第3401547号</t>
  </si>
  <si>
    <t>试剂仓扫描板老化，无法进行试剂扫描，导致无法开展相应监测。</t>
  </si>
  <si>
    <t>2024-00076163-1</t>
  </si>
  <si>
    <t>1193118002024152970</t>
  </si>
  <si>
    <t>2024-00071069-3</t>
  </si>
  <si>
    <t>1193118002024152971</t>
  </si>
  <si>
    <t>Atellica CH 930 Analyzer, Falsely elevated Concentrated Carbon Dioxide (CO2_c) results on multiple patient samples.</t>
  </si>
  <si>
    <t>2024-00074488-1</t>
  </si>
  <si>
    <t>Dimension EXL 200 Integrated Chemistry System, falsely depressed Valproic Acid (VALP, Lot# BC5011) results were obtained on a patient sample.</t>
  </si>
  <si>
    <t>2024-00073672-1</t>
  </si>
  <si>
    <t>2024-10-25</t>
  </si>
  <si>
    <t>1355310002024000490</t>
  </si>
  <si>
    <t>曲靖市妇幼保健院</t>
  </si>
  <si>
    <t>游离三碘甲状腺原酸测定试剂</t>
  </si>
  <si>
    <t>国械注进20162404233</t>
  </si>
  <si>
    <t>试剂有沉淀，结果不稳定</t>
  </si>
  <si>
    <t>2024-10-26</t>
  </si>
  <si>
    <t>1274214012024000362</t>
  </si>
  <si>
    <t>公安县人民医院</t>
  </si>
  <si>
    <t>血气分析检测卡（干式电化学法）epoc BGEM</t>
  </si>
  <si>
    <t>国械注进20172406503</t>
  </si>
  <si>
    <t>插入血气分析检测卡，仪器上显示“传感器上检测到液体，请插入新的试纸卡”</t>
  </si>
  <si>
    <t>严重伤害</t>
  </si>
  <si>
    <t>2024-00078386-1</t>
  </si>
  <si>
    <t>1193118002024154448</t>
  </si>
  <si>
    <t>乙型肝炎病毒表面抗原检测试剂盒(化学发光法)</t>
  </si>
  <si>
    <t>国械注进20183400221</t>
  </si>
  <si>
    <t>Atellica IM HBsAg (HBsII) discordant negative results on a patient vs alternate method</t>
  </si>
  <si>
    <t>2024-00073615-1</t>
  </si>
  <si>
    <t>1193118002024152950</t>
  </si>
  <si>
    <t>糖抗原15-3测定试剂盒(直接化学发光法)</t>
  </si>
  <si>
    <t>国械注进20172400634</t>
  </si>
  <si>
    <t>Atellica IM CA15-3, Lot 218, inaccurate QC, discordant patient results</t>
  </si>
  <si>
    <t>2024-00071333-1</t>
  </si>
  <si>
    <t>1193118002024154287</t>
  </si>
  <si>
    <t>Atellica CH 930 (CM02289) erroneous results for Multiple Methods</t>
  </si>
  <si>
    <t>2024-00072083-1</t>
  </si>
  <si>
    <t>1193118002024154288</t>
  </si>
  <si>
    <t>2024-00074488-4</t>
  </si>
  <si>
    <t>1193118002024154289</t>
  </si>
  <si>
    <t>2024-00074488-5</t>
  </si>
  <si>
    <t>1193118002024154290</t>
  </si>
  <si>
    <t>2024-00074488-7</t>
  </si>
  <si>
    <t>1193118002024154291</t>
  </si>
  <si>
    <t>2024-00074488-8</t>
  </si>
  <si>
    <t>1193118002024154292</t>
  </si>
  <si>
    <t>2024-00074488-9</t>
  </si>
  <si>
    <t>1193118002024154293</t>
  </si>
  <si>
    <t>2024-00074488-10</t>
  </si>
  <si>
    <t>1193118002024154294</t>
  </si>
  <si>
    <t>2024-00074488-11</t>
  </si>
  <si>
    <t>1193118002024154295</t>
  </si>
  <si>
    <t>2024-00074488-12</t>
  </si>
  <si>
    <t>1193118002024152951</t>
  </si>
  <si>
    <t>丙型肝炎病毒IgG抗体测定试剂盒(化学发光法)</t>
  </si>
  <si>
    <t>国械注进20173406075</t>
  </si>
  <si>
    <t>ADVIA Centaur XPT / HCV (aHCV), lot# 466 – A discordant nonreactive (negative) result on a patient sample.</t>
  </si>
  <si>
    <t>2024-00072134-1</t>
  </si>
  <si>
    <t>1193118002024154296</t>
  </si>
  <si>
    <t>2024-00074488-13</t>
  </si>
  <si>
    <t>1193118002024154297</t>
  </si>
  <si>
    <t>2024-00074488-14</t>
  </si>
  <si>
    <t>1193118002024154298</t>
  </si>
  <si>
    <t>2024-00074488-2</t>
  </si>
  <si>
    <t>1193118002024154299</t>
  </si>
  <si>
    <t>2024-00074488-3</t>
  </si>
  <si>
    <t>1193118002024152952</t>
  </si>
  <si>
    <t>Atellica IM 1600 Analyzer (IRH015282120) falsely depressed Cancer Antigen 15.3 (CA 15.3, BR-MA) patient results</t>
  </si>
  <si>
    <t>2024-00073610-1</t>
  </si>
  <si>
    <t>1193118002024152953</t>
  </si>
  <si>
    <t>2024-00072965-1</t>
  </si>
  <si>
    <t>1193118002024154300</t>
  </si>
  <si>
    <t>Dimension EXL 200, Erroneous Sodium (Na) results on four (4) patient samples and erroneously elevated Potassium (K), and Chloride (Cl) results on a patient sample when reprocessed; Sensor Lot# 4FD814.</t>
  </si>
  <si>
    <t>2024-00074718-1</t>
  </si>
  <si>
    <t>1396301022024000959</t>
  </si>
  <si>
    <t>青海省交通医院</t>
  </si>
  <si>
    <t>取样针堵塞</t>
  </si>
  <si>
    <t>2024-00076678-1</t>
  </si>
  <si>
    <t>1162101072024000485</t>
  </si>
  <si>
    <t>国械注进20162404708</t>
  </si>
  <si>
    <t>开机面板按键失灵，无法开机</t>
  </si>
  <si>
    <t>2024-00076844-1</t>
  </si>
  <si>
    <t>1162101072024000476</t>
  </si>
  <si>
    <t>开机自检报警负压低</t>
  </si>
  <si>
    <t>2024-00076928-1</t>
  </si>
  <si>
    <t>1162101072024000464是1162101072024000476的重复上报</t>
  </si>
  <si>
    <t>1162101072024000474</t>
  </si>
  <si>
    <t>国械注进20162401354</t>
  </si>
  <si>
    <t>2024-00076686-1</t>
  </si>
  <si>
    <t>1162101072024000475</t>
  </si>
  <si>
    <t>国械注进20183401769</t>
  </si>
  <si>
    <t>开机自检偶尔报水压高</t>
  </si>
  <si>
    <t>1162101072024000460</t>
  </si>
  <si>
    <t>样本穿刺吸样失败</t>
  </si>
  <si>
    <t>2024-00076845-1</t>
  </si>
  <si>
    <t>1162101072024000462</t>
  </si>
  <si>
    <t>全自动血液分析仪</t>
  </si>
  <si>
    <t>自动进样器针冲洗漏水</t>
  </si>
  <si>
    <t>2024-00077048-1</t>
  </si>
  <si>
    <t>1162101072024000655 是 1162101072024000462的重复上报。</t>
  </si>
  <si>
    <t>1162101072024000464</t>
  </si>
  <si>
    <t>仪器报警负压低</t>
  </si>
  <si>
    <t>1355308112024000128</t>
  </si>
  <si>
    <t>云南省昆明市晋宁县妇幼保健中心（已停用）</t>
  </si>
  <si>
    <t>全自动化学发光免疫分析仪ADVIA Centaur CP</t>
  </si>
  <si>
    <t>国械注进20182221767</t>
  </si>
  <si>
    <t>无法进行检测</t>
  </si>
  <si>
    <t>2024-00076702-1</t>
  </si>
  <si>
    <t>1193118002024162244</t>
  </si>
  <si>
    <t>安徽第二医学院附属医院</t>
  </si>
  <si>
    <t>游离轻链λ型测定试剂盒（散射比浊法）</t>
  </si>
  <si>
    <t>BNII_N Latex FLC Lambda lot 473287_discordant Patient results vs Alternate Method</t>
  </si>
  <si>
    <t>2024-00076481-1</t>
  </si>
  <si>
    <t>1193118002024162248</t>
  </si>
  <si>
    <t>游离轻链κ型测定试剂盒（散射比浊法）</t>
  </si>
  <si>
    <t>国械注进20172406159</t>
  </si>
  <si>
    <t>BNI 发现一例多发骨髓瘤患者血清样本FLC_K检测结果与电泳结果不相符</t>
  </si>
  <si>
    <t>2024-00076486-1</t>
  </si>
  <si>
    <t>1193118002024154978</t>
  </si>
  <si>
    <t>2024-00074488-6</t>
  </si>
  <si>
    <t>1193118002024154979</t>
  </si>
  <si>
    <t>Dimension EXL 200 SN DR270620, QuikLYTE® Integrated Multisensor (IMT) -Erroneous depressed result and repeat result for Sodium (NA) versus repeat on Siemens Blood Gas instrument.</t>
  </si>
  <si>
    <t>2024-00072937-1</t>
  </si>
  <si>
    <t>1335101122024000511</t>
  </si>
  <si>
    <t>四川护理职业学院附属医院（四川省第三人民医院）</t>
  </si>
  <si>
    <t>国食药监械（进）字2012第2403331号</t>
  </si>
  <si>
    <t>1193118002024154991</t>
  </si>
  <si>
    <t>国械注进20162222581</t>
  </si>
  <si>
    <t>IMMULITE 2000 PSA Discordant Patient Result</t>
  </si>
  <si>
    <t>2024-00073544-1</t>
  </si>
  <si>
    <t>POC</t>
  </si>
  <si>
    <t>Discrepant Na+ Result, Mcart Sn 3421412525 [RP500e SN 63856 - Australia]</t>
  </si>
  <si>
    <t>2024-00074479-1</t>
  </si>
  <si>
    <t>2024-00074479-1为错误task，Laura Noyes通知以不上报关闭。正确task请参考2024-00078783-1。</t>
  </si>
  <si>
    <t>2024-00076435-1</t>
  </si>
  <si>
    <t>宁波二院</t>
  </si>
  <si>
    <t>ADVIA Centaur XP / CA 19-9, lot# 539 - Discordant (elevated) patient results vs. alternate method testing.</t>
  </si>
  <si>
    <t>2024-00076919-1</t>
  </si>
  <si>
    <t>2024-10-28</t>
  </si>
  <si>
    <t>1213306052024000102</t>
  </si>
  <si>
    <t>开化县临床检验检测中心</t>
  </si>
  <si>
    <t>西门子全自动生化分析仪</t>
  </si>
  <si>
    <t>D020206_定位不准</t>
  </si>
  <si>
    <t>2024-00077201-1</t>
  </si>
  <si>
    <t>1193118002024154993</t>
  </si>
  <si>
    <t>Atellica CH 930 Analyzer, erroneous multiple assay results on multiple patient samples.</t>
  </si>
  <si>
    <t>2024-00073126-1</t>
  </si>
  <si>
    <t>1193118002024154994</t>
  </si>
  <si>
    <t>Atellica Sample Handler Prime (SP04186) sample Identifier in the User Interface Window (UIW) and sample tube don’t match.</t>
  </si>
  <si>
    <t>2024-00072629-1</t>
  </si>
  <si>
    <t>1193118002024154981</t>
  </si>
  <si>
    <t>Atellica IM 1600 Analyzer, Erroneous results with multiple assays on the multiple patient samples.</t>
  </si>
  <si>
    <t>2024-00073332-1</t>
  </si>
  <si>
    <t>1193118002024154995</t>
  </si>
  <si>
    <t>人绒毛膜促性腺激素测定试剂盒(化学发光法)</t>
  </si>
  <si>
    <t>国械注进20152402540</t>
  </si>
  <si>
    <t>IMMULITE 2000 XPi HCG kit lot 480 Discordant Patient Results</t>
  </si>
  <si>
    <t>2024-00074943-1</t>
  </si>
  <si>
    <t>1193118002024154982</t>
  </si>
  <si>
    <t>Atellica IM PSA, Lot 340, discordant elevated result vs retesting</t>
  </si>
  <si>
    <t>2024-00074527-1</t>
  </si>
  <si>
    <t>1193118002024154996</t>
  </si>
  <si>
    <t>Atellica CH 930 Analyzer, Erroneous Concentrated Carbon Dioxide (CO2_c, Lot# 130494) results on five patient samples.</t>
  </si>
  <si>
    <t>2024-00069624-2</t>
  </si>
  <si>
    <t>1193118002024154997</t>
  </si>
  <si>
    <t>2024-00069624-3</t>
  </si>
  <si>
    <t>1193118002024158737</t>
  </si>
  <si>
    <t>False Negative RBC result (Escalation I), Novus SN S003048 Cassette 450 Lots Unknown, Switzerland</t>
  </si>
  <si>
    <t>2024-00076168-1</t>
  </si>
  <si>
    <t>1193118002024154983</t>
  </si>
  <si>
    <t>Atellica IM 1600 – TnIH, lot 104 – Elevated results vs. alt. method for one patient</t>
  </si>
  <si>
    <t>2024-00076864-1</t>
  </si>
  <si>
    <t>1193118002024158277</t>
  </si>
  <si>
    <t>Atellica IM TnIH discordant elevated vs alternate method</t>
  </si>
  <si>
    <t>2024-00070146-1</t>
  </si>
  <si>
    <t>1193118002024154984</t>
  </si>
  <si>
    <t>Atellica IM High Sensitivity Troponin I (TnIH) elevated discordant vs retesting</t>
  </si>
  <si>
    <t>2024-00069834-1</t>
  </si>
  <si>
    <t>1193118002024158278</t>
  </si>
  <si>
    <t>Atellica IM High Sensitivity Troponin I (TnIH) elevated result vs alternate method</t>
  </si>
  <si>
    <t>2024-00069569-1</t>
  </si>
  <si>
    <t>1193118002024154985</t>
  </si>
  <si>
    <t>Atellica IM High-Sensitivity Troponin I (TnIH), Lot 104 - discordant high result vs retest</t>
  </si>
  <si>
    <t>2024-00070518-1</t>
  </si>
  <si>
    <t>1193118002024155006</t>
  </si>
  <si>
    <t>Epoc - Discrepant low Hct vs Sysmex; SN9508, lot tbd [US] - MDR For 2024-00072082-1</t>
  </si>
  <si>
    <t>2024-00077292-1</t>
  </si>
  <si>
    <t>Dimension Vista 500 SN DV370340 – Albumin (ALB), Calcium_2 (CA2), Glucose (GLU), and Magnesium (MG) Abnormal Assay flags and &lt; (Below Assay Range) results versus repeats.</t>
  </si>
  <si>
    <t>2024-00073193-1</t>
  </si>
  <si>
    <t>1193118002024154986</t>
  </si>
  <si>
    <t>Atellica IM 1600 Analyzer/Falsely elevated Cancer Antigen (CA 15‑3, 218) results on five patient samples.</t>
  </si>
  <si>
    <t>2024-00073015-1</t>
  </si>
  <si>
    <t>1193118002024155007</t>
  </si>
  <si>
    <t>2024-00074489-1</t>
  </si>
  <si>
    <t>1193118002024155008</t>
  </si>
  <si>
    <t>2024-00074489-2</t>
  </si>
  <si>
    <t>1193118002024155009</t>
  </si>
  <si>
    <t>2024-00074489-3</t>
  </si>
  <si>
    <t>1193118002024155010</t>
  </si>
  <si>
    <t>2024-00074489-4</t>
  </si>
  <si>
    <t>1193118002024155011</t>
  </si>
  <si>
    <t>2024-00074489-5</t>
  </si>
  <si>
    <t>1193118002024155012</t>
  </si>
  <si>
    <t>2024-00074489-6</t>
  </si>
  <si>
    <t>1193118002024155013</t>
  </si>
  <si>
    <t>2024-00074489-7</t>
  </si>
  <si>
    <t>1193118002024163145</t>
  </si>
  <si>
    <t>False Negative RBC result (Escalation J), Novus SN S003048 Cassette 450 Lots Unknown, Switzerland</t>
  </si>
  <si>
    <t>2024-00076169-1</t>
  </si>
  <si>
    <t>1193118002024163146</t>
  </si>
  <si>
    <t>False Negative RBC result (Escalation K), Novus SN S003048 Cassette 450 Lots Unknown, Switzerland</t>
  </si>
  <si>
    <t>2024-00076170-1</t>
  </si>
  <si>
    <t>1193118002024155014</t>
  </si>
  <si>
    <t>False Negative RBC result (Escalation H), Novus SN S003048 Cassette 450 Lots Unknown, Switzerland</t>
  </si>
  <si>
    <t>2024-00076161-1</t>
  </si>
  <si>
    <t>2024-11-01</t>
  </si>
  <si>
    <t>1376101062024000076</t>
  </si>
  <si>
    <t>北京中医药大学孙思邈医院医学工程部</t>
  </si>
  <si>
    <t>游离三碘甲状腺原氨酸测定试剂盒（直接化学发光法）</t>
  </si>
  <si>
    <t>检验师准备为病人做甲功三项标本检查之前，发现质控失控，查找原因，发现试剂底部管壁有黑色沉淀物，无法混匀，无法正常使用</t>
  </si>
  <si>
    <t>2024-00077776-1</t>
  </si>
  <si>
    <t>1193118002024167532</t>
  </si>
  <si>
    <t>Atellica CH 930 Analyzer/ Atellica CH Reaction Ring Segments/ Mixed Cuvette segments (Clear / Frosted) resulting in Salicylate Imprecision</t>
  </si>
  <si>
    <t>2024-00069498-1</t>
  </si>
  <si>
    <t>003 FSCA ACHC 25-01</t>
  </si>
  <si>
    <t>2024-00069498-1
2024-00059519-1
2024-00060229-1
2024-00058110-1
2024-00066875-1
2024-00060217-1
2024-00065667-1
2024-00064653-1
2024-00066175-1
2024-00057471-1
2024-00060751-1
2024-00063568-1
2024-00066200-1
2024-00066123-1
2024-00060456-1</t>
  </si>
  <si>
    <t>2024-07-02</t>
  </si>
  <si>
    <t>1284311002024000142</t>
  </si>
  <si>
    <t>郴州市精神病医院</t>
  </si>
  <si>
    <t>2024年6月30日早晨，XX准备开始使用西门子仪器检测样本时，发现仪器发生故障未能及时检测样本，导致样本结果未能及时发送。</t>
  </si>
  <si>
    <t>2024-00077878-1</t>
  </si>
  <si>
    <t>1193118002024156882</t>
  </si>
  <si>
    <t>ADVIA Centaur XP instrument (IRL40211325) instrument power cord burnt, smoke and sparks were observed which resulted in a fire.</t>
  </si>
  <si>
    <t>2024-00073958-1</t>
  </si>
  <si>
    <t>1193118002024158741</t>
  </si>
  <si>
    <t>BN II_N Latex FLC kappa lot 473184 inconsistency results between different dilutions</t>
  </si>
  <si>
    <t>2024-00075365-1</t>
  </si>
  <si>
    <t>VTLi - False Positive cTNI vs Alinity; SN12323, lot HA010924 [South Africa]</t>
  </si>
  <si>
    <t>2024-00077041-1</t>
  </si>
  <si>
    <t>产品未在中国注册</t>
  </si>
  <si>
    <t xml:space="preserve">咸阳市彩虹医院 </t>
  </si>
  <si>
    <t>ADVIA Centaur XP / Enhanced Estradiol (eE2), lot# 102 - Discordant (elevated) patient results vs. alternate method test.</t>
  </si>
  <si>
    <t>2024-00077786-1</t>
  </si>
  <si>
    <t>1193118002024158756</t>
  </si>
  <si>
    <t>Dimension EXL 200, falsely elevated Enzymatic Carbonate (ECO2, lot: BA5182) results on three patient samples.</t>
  </si>
  <si>
    <t>2024-00073855-1</t>
  </si>
  <si>
    <t>1193118002024157929</t>
  </si>
  <si>
    <t>ADVIA Centaur XPT Analyzer, Signal error 1 and 4 and multiple assay erroneous results on multiple patient samples.</t>
  </si>
  <si>
    <t>2024-00073996-1</t>
  </si>
  <si>
    <t>1193118002024157930</t>
  </si>
  <si>
    <t>Atellica IM 1300 Analyzer, S/N: IM00933 – The operator was splashed with wash solution in face and eye.</t>
  </si>
  <si>
    <t>2024-00074604-1</t>
  </si>
  <si>
    <t>1193118002024158757</t>
  </si>
  <si>
    <t>Atellica CH 930 Analyzer, A falsely depressed Sodium ((Na), Potassium(K) and Chloride (Cl), Lot#140008) and Calcium (Ca, Lot# 242181) result on a patient sample.</t>
  </si>
  <si>
    <t>2024-00075085-1</t>
  </si>
  <si>
    <t>ADVIA Centaur XPT – Rub G, lot 251 – Discordant elevated results, slope variability</t>
  </si>
  <si>
    <t>2024-00077680-1</t>
  </si>
  <si>
    <t>试剂在中国未注册</t>
  </si>
  <si>
    <t>1193118002024157931</t>
  </si>
  <si>
    <t>ADVIA Centaur XPT – TNIH, lot 102 – Elevated result vs. repeat</t>
  </si>
  <si>
    <t>2024-00077727-1</t>
  </si>
  <si>
    <t>2024-10-30</t>
  </si>
  <si>
    <t>1284311002024000312</t>
  </si>
  <si>
    <t>郴州市第一人民医院</t>
  </si>
  <si>
    <t>全自动化学发光免疫分析仪 ADIVA Centaur XP Immunoassay System</t>
  </si>
  <si>
    <t>全自动化学发光免疫分析仪检测误差</t>
  </si>
  <si>
    <t>2024-00078610-1</t>
  </si>
  <si>
    <t>Atellica CI 1900 operator reported falsely elevated Sodium (NA) results</t>
  </si>
  <si>
    <t>2024-00065358-1</t>
  </si>
  <si>
    <t>Luo Liudi+Luoxinyi</t>
  </si>
  <si>
    <t>1193118002024172689</t>
  </si>
  <si>
    <t>Discrepant Low pO2 Result, Mcart SN 3424004519 [RP500e SN 61926 - Hong Kong]</t>
  </si>
  <si>
    <t>2024-00076401-1</t>
  </si>
  <si>
    <t>2024-08-13</t>
  </si>
  <si>
    <t>1284311002024000170</t>
  </si>
  <si>
    <t>2024年8月12日中午，XX准备进行样本检测时发现西门子仪器正在报警，机子报警页面显示仪器正在使用备用水，后显示废水已满以及可能是因为废水管堵塞导致机子停运不工作，导致病人检查结果延迟发送，初步考虑是仪器制水发生故障或废水堵塞问题，正在等待工程师上门检修。</t>
  </si>
  <si>
    <t>2024-00078577-1</t>
  </si>
  <si>
    <t>1193118002024160712</t>
  </si>
  <si>
    <t>2024-00068806-2</t>
  </si>
  <si>
    <t>Dimension Vista 500 System, Negative anion gaps and erroneous Sodium (Na) and Chloride (Cl); Sensor Lot# 4ED812 results on multiple patient samples.</t>
  </si>
  <si>
    <t>2024-00074358-1</t>
  </si>
  <si>
    <t>Atellica CI 1900 analyzer, erroneous Concentrated Carbon Dioxide (CO2_c, Lot#130494) results on multiple patient samples and out-of-range Quality Control (QC).</t>
  </si>
  <si>
    <t>2024-00075477-1</t>
  </si>
  <si>
    <t>2024-00075477-2</t>
  </si>
  <si>
    <t>1193118002024160713</t>
  </si>
  <si>
    <t>Atellica CH 930 Analyzer, Falsely elevated Carbon Dioxide, Concentrated (CO2_c) results on multiple patient samples.</t>
  </si>
  <si>
    <t>2024-00074695-2</t>
  </si>
  <si>
    <t>Dimension Vista 1500, S/N: DV311430 – The operator scratched their finger, and the skin was broken while removing the flex from Server 1, and the reagent trash was malfunctioned.</t>
  </si>
  <si>
    <t>2024-00075597-1</t>
  </si>
  <si>
    <t>1193118002024160150</t>
  </si>
  <si>
    <t>Atellica IM 1600 – TnIH, lot 104 – Elevated result vs. alt. method for one patient</t>
  </si>
  <si>
    <t>2024-00078188-1</t>
  </si>
  <si>
    <t>1193118002024163147</t>
  </si>
  <si>
    <t>Discrepant Low tHb Result, Mcart SN 3425101312,[RP500e SN 53175 - Germany]</t>
  </si>
  <si>
    <t>2024-00076979-1</t>
  </si>
  <si>
    <t>1193118002024160716</t>
  </si>
  <si>
    <t>Sample handling issue between the Atellica Sample HP system and APTIO LAS.</t>
  </si>
  <si>
    <t>2024-00077414-1</t>
  </si>
  <si>
    <t>1193118002024160714</t>
  </si>
  <si>
    <t>Atellica CH 930 Analyzer - A-LYTE Integrated Multisensor (IMT, Lot 140011) - Erroneously Elevated Sodium (Na) Results on Eight (8) Patients</t>
  </si>
  <si>
    <t>2024-00077662-1</t>
  </si>
  <si>
    <t>2024-11-04</t>
  </si>
  <si>
    <t>1386215002024000057</t>
  </si>
  <si>
    <t>陇南市第一人民医院</t>
  </si>
  <si>
    <t>该设备加样针撞针故障，现已修好。</t>
  </si>
  <si>
    <t>2024-00078968-1</t>
  </si>
  <si>
    <t>1193118002024162273</t>
  </si>
  <si>
    <t>2024-00078783-1</t>
  </si>
  <si>
    <t>1193118002024162274</t>
  </si>
  <si>
    <t>国械注进20162404397</t>
  </si>
  <si>
    <t>ADVIA 1800/Erroneous results with multiple assays on multiple patient samples.</t>
  </si>
  <si>
    <t>2024-00074837-1</t>
  </si>
  <si>
    <t>1193118002024162275</t>
  </si>
  <si>
    <t>2024-00074837-2</t>
  </si>
  <si>
    <t>Dimension Vista 500 Intelligent Lab System / erroneously elevated Calcium (CA, 24127BA) result on a patient sample.</t>
  </si>
  <si>
    <t>2024-00075066-1</t>
  </si>
  <si>
    <t>1193118002024162697</t>
  </si>
  <si>
    <t>BNII_N Latex FLC lambda lot473287_discordant Patient results vs Alternate Method</t>
  </si>
  <si>
    <t>2024-00077209-1</t>
  </si>
  <si>
    <t>安徽医科大学第一附属医院</t>
  </si>
  <si>
    <t>国械注进20173400053</t>
  </si>
  <si>
    <t>甲胎蛋白测定试剂盒(直接化学发光法)</t>
  </si>
  <si>
    <t>Atellica IM Alpha Fetoprotein (AFP) Lot 283: Discordant elevated patient result vs Alternate Method</t>
  </si>
  <si>
    <t>2024-00078914-1</t>
  </si>
  <si>
    <t>2024-11-06</t>
  </si>
  <si>
    <t>1162101072024000538</t>
  </si>
  <si>
    <t>设备开机报警负压低</t>
  </si>
  <si>
    <t>1162101072024000533</t>
  </si>
  <si>
    <t>开机自检设备报警</t>
  </si>
  <si>
    <t>2024-00079302-1</t>
  </si>
  <si>
    <t>1162101072024000537</t>
  </si>
  <si>
    <t>设备开机样本吸样失败</t>
  </si>
  <si>
    <t>2024-00080856-1</t>
  </si>
  <si>
    <t>1162101072024000534</t>
  </si>
  <si>
    <t>设备WVD清洁站滴水</t>
  </si>
  <si>
    <t>2024-00079213-1</t>
  </si>
  <si>
    <t>1162101072024000535</t>
  </si>
  <si>
    <t>设备开机不能正常工作</t>
  </si>
  <si>
    <t>2024-00079277-1</t>
  </si>
  <si>
    <t>2024-11-08</t>
  </si>
  <si>
    <t>1294426562024002725</t>
  </si>
  <si>
    <t>2024-00081134-1</t>
  </si>
  <si>
    <t>1193118002024160697</t>
  </si>
  <si>
    <t>Atellica IM CA 19-9 Lot 541: Discordant elevated result vs Alternate Method.</t>
  </si>
  <si>
    <t>2024-00074443-1</t>
  </si>
  <si>
    <t>1193118002024162332</t>
  </si>
  <si>
    <t>钙测定试剂盒(偶氮胂III比色法)</t>
  </si>
  <si>
    <t>国械注进20162400963</t>
  </si>
  <si>
    <t>Atellica CH 930 Analyzer / discordant elevated Calcium_2 (CA_2, 232088) results on multiple patient samples.</t>
  </si>
  <si>
    <t>2024-00075062-1</t>
  </si>
  <si>
    <t>1193118002024160752</t>
  </si>
  <si>
    <t>Atellica IM 1300 Analyzer, A falsely elevated High-Sensitivity Troponin I (TnIH, 107) result was obtained on a patient sample.</t>
  </si>
  <si>
    <t>2024-00075001-1</t>
  </si>
  <si>
    <t>DIMENSION EXL 200, LOCI High-Sensitivity Troponin I (TNIH) Lot EA5139 -Erroneously depressed results vs. Atellica IM</t>
  </si>
  <si>
    <t>2024-00075043-1</t>
  </si>
  <si>
    <t>2024-00075043-2</t>
  </si>
  <si>
    <t>1193118002024160753</t>
  </si>
  <si>
    <t>Atellica IM 1600 – CA 19-9, lot 541 – Discordance between neat and diluted results</t>
  </si>
  <si>
    <t>2024-00078799-1</t>
  </si>
  <si>
    <t>1193118002024160754</t>
  </si>
  <si>
    <t>ADVIA Centaur CP – TNIH, lot 107 – Discordant elevated result vs. repeat</t>
  </si>
  <si>
    <t>2024-00078796-1</t>
  </si>
  <si>
    <t>宁波李惠利东部</t>
  </si>
  <si>
    <t>Atellica IM1600 CA199结果与贝克曼平台不一致</t>
  </si>
  <si>
    <t>2024-00079128-1</t>
  </si>
  <si>
    <t>ADVIA Centaur XP – CA 19-9, lot 539 – Elevated results vs. alt. method</t>
  </si>
  <si>
    <t>2024-00079141-1</t>
  </si>
  <si>
    <t>1193118002024162277</t>
  </si>
  <si>
    <t>ADVIA Centaur XP CA 15-3, lot 217, Out of range QC and Discordant patient results</t>
  </si>
  <si>
    <t>2024-00074621-1</t>
  </si>
  <si>
    <t>1193118002024162330</t>
  </si>
  <si>
    <t>非结合雌三醇测定试剂盒(化学发光法)</t>
  </si>
  <si>
    <t>国械注进20152402054</t>
  </si>
  <si>
    <t>IMMULITE 2000 XPi Unconjugated Estriol Erroneously Depressed Patient Results Kit Lots 515 and 518</t>
  </si>
  <si>
    <t>2024-00078722-1</t>
  </si>
  <si>
    <t>1193118002024162331</t>
  </si>
  <si>
    <t>2024-00078722-2</t>
  </si>
  <si>
    <t>1193118002024162278</t>
  </si>
  <si>
    <t>Atellica IM High Sensitivity Troponin I (TnIH), Lot 107, discordant elevated results vs alternate method</t>
  </si>
  <si>
    <t>2024-00077456-1</t>
  </si>
  <si>
    <t>2024-11-13</t>
  </si>
  <si>
    <t>1294421582024000215</t>
  </si>
  <si>
    <t>汕头市澄海区东里中心卫生院</t>
  </si>
  <si>
    <t>2024-00080553-1</t>
  </si>
  <si>
    <t>2024-11-12</t>
  </si>
  <si>
    <t>1203205112024000573</t>
  </si>
  <si>
    <t>苏州瑞盛康复医院</t>
  </si>
  <si>
    <t>国械注进20172401540</t>
  </si>
  <si>
    <t>进行血气分析检测时，血气卡插入后仪器不识别，尝试多次后，又显示未检测到校准液，需插入新的测试卡并重新执行测试，浪费了3张血气卡。</t>
  </si>
  <si>
    <t>2024-00086122-1</t>
  </si>
  <si>
    <t>1193118002024163148</t>
  </si>
  <si>
    <t>Dimension EXL with LM Integrated Chemistry System / erroneously depressed Sodium (Na, 4FD814) results on four patient samples.</t>
  </si>
  <si>
    <t>2024-00075554-1</t>
  </si>
  <si>
    <t>1193118002024162690</t>
  </si>
  <si>
    <t>Customer reported QC out of range and falsely elevated Alpha Fetoprotein results.</t>
  </si>
  <si>
    <t>2024-00078695-1</t>
  </si>
  <si>
    <t>1294412002024005390</t>
  </si>
  <si>
    <t>东莞市虎门医院</t>
  </si>
  <si>
    <t>国械注进20152404028</t>
  </si>
  <si>
    <t>无法检测K，Na，Cl，其他项目正常检测。</t>
  </si>
  <si>
    <t>2024-00080317-1</t>
  </si>
  <si>
    <t>1284311002024000324</t>
  </si>
  <si>
    <t>2024年10月15日上午十一点，XX准备进行样本检测时发现西门子仪器停止工作并且提示“样本完整性问题”，重启主机并且将样本重新离心后还是没有解决问题，“样本完整性问题”影响了病人结果的发送，结果未及时得到发生，故形成不良事件。</t>
  </si>
  <si>
    <t>2024-00079984-1</t>
  </si>
  <si>
    <t>Atellica CH 930 Analyzer, Out of range Quality Control (QC) results and erroneous Valproic Acid (VPA, Lot# 140237) results on five (5) patient samples.</t>
  </si>
  <si>
    <t>2024-00074645-1</t>
  </si>
  <si>
    <t>Dimension EXL 200 (DR272282) high bias for Tacrolimus (TAC) on a patient sample.</t>
  </si>
  <si>
    <t>2024-00075173-1</t>
  </si>
  <si>
    <t>1193118002024167485</t>
  </si>
  <si>
    <t>2024-00075902-4</t>
  </si>
  <si>
    <t>1193118002024167486</t>
  </si>
  <si>
    <t>2024-00075902-2</t>
  </si>
  <si>
    <t>1193118002024167487</t>
  </si>
  <si>
    <t>2024-00075902-3</t>
  </si>
  <si>
    <t>1193118002024167488</t>
  </si>
  <si>
    <t>2024-00075902-1</t>
  </si>
  <si>
    <t>2024-00075173-2</t>
  </si>
  <si>
    <t>1193118002024177770</t>
  </si>
  <si>
    <t>尿液分析仪</t>
  </si>
  <si>
    <t>国械注进20152221500</t>
  </si>
  <si>
    <t>False negative blood, CT Status+ SN 288941, Multistix lot Unk, Switzerland.</t>
  </si>
  <si>
    <t>2024-00079566-1</t>
  </si>
  <si>
    <t>2024-11-16</t>
  </si>
  <si>
    <t>1386210022024000075</t>
  </si>
  <si>
    <t>合水县中医医院</t>
  </si>
  <si>
    <t>多次校准无效</t>
  </si>
  <si>
    <t>2024-00080645-1</t>
  </si>
  <si>
    <t>2024-11-15</t>
  </si>
  <si>
    <t>1335110362024000544</t>
  </si>
  <si>
    <t>四川大学望江医院</t>
  </si>
  <si>
    <t>2024-00081074-1</t>
  </si>
  <si>
    <t>1162101072024000656</t>
  </si>
  <si>
    <t>手动吸样报错</t>
  </si>
  <si>
    <t>2024-00079229-1</t>
  </si>
  <si>
    <t>1162101072024000655</t>
  </si>
  <si>
    <t>1162101072024000658</t>
  </si>
  <si>
    <t>设备开机水平电机异响</t>
  </si>
  <si>
    <t>2024-00080654-1</t>
  </si>
  <si>
    <t>1193118002024164814</t>
  </si>
  <si>
    <t>Atellica IM 1600 aHBs2 Lot 168: Discordant reactive (positive) result vs repeat testing on an alternate method.</t>
  </si>
  <si>
    <t>2024-00075939-1</t>
  </si>
  <si>
    <t>1193118002024167491</t>
  </si>
  <si>
    <t>游离轻链κ型测定试剂盒(散射比浊法)</t>
  </si>
  <si>
    <t>BN II_N Latex FLC kappa lot 473184 questionable FLC kappa results for one patient sample</t>
  </si>
  <si>
    <t>2024-00076148-1</t>
  </si>
  <si>
    <t>1193118002024167492</t>
  </si>
  <si>
    <t>Dimension EXL 200 (s/n: DR275070)/ The customer reported biohazard exposure to a leak from the pump panel door.</t>
  </si>
  <si>
    <t>2024-00077299-1</t>
  </si>
  <si>
    <t>1193118002024170843</t>
  </si>
  <si>
    <t>杭州市第三人民医院</t>
  </si>
  <si>
    <t>ADVIA Centaur CP - High Sensitivity Troponin I (TNIH), lot 102 – discordant elevated result vs. alternate method testing.</t>
  </si>
  <si>
    <t>2024-00080541-1</t>
  </si>
  <si>
    <t>1193118002024171061</t>
  </si>
  <si>
    <t>Atellica CH 930 Analyzer - Carbon Dioxide, Concentrated (CO2_c, Lot 130494) - Eighteen (18) Erroneously Depressed Patient Results &amp; Low Quality Control (QC)</t>
  </si>
  <si>
    <t>2024-00079764-1</t>
  </si>
  <si>
    <t>南宁市第一人民医院</t>
  </si>
  <si>
    <t>游离甲状腺素测定试剂盒(直接化学发光法)</t>
  </si>
  <si>
    <t>国械注进20162404970</t>
  </si>
  <si>
    <t>Atellica IM Free Thyroxine (FT4), lot# 214: Discordant (elevated) results vs repeat testing on alternate methods.</t>
  </si>
  <si>
    <t>2024-00080769-1</t>
  </si>
  <si>
    <t>2024-11-18</t>
  </si>
  <si>
    <t>1294408002024002268</t>
  </si>
  <si>
    <t>中山市东区街道社区卫生服务中心</t>
  </si>
  <si>
    <t>西门子-德林全自动生化分析仪</t>
  </si>
  <si>
    <t>仪器报警提示“Cuvette Failed Photometric QC Check”</t>
  </si>
  <si>
    <t>2024-00088299-1</t>
  </si>
  <si>
    <t>初始升级号为2024-00081324，因未按照PSI升级，CH重新升级为2024-00088299。</t>
  </si>
  <si>
    <t>1294408002024002267</t>
  </si>
  <si>
    <t>仪器报警提示“Sample Flush Pump Lost Steps”</t>
  </si>
  <si>
    <t>2024-00081216-1</t>
  </si>
  <si>
    <t>1294408002024002266</t>
  </si>
  <si>
    <t>仪器报警提示坏杯</t>
  </si>
  <si>
    <t>2024-00081207-1</t>
  </si>
  <si>
    <t>Lumengjia+Luoxinyi</t>
  </si>
  <si>
    <t>1193118002024165746</t>
  </si>
  <si>
    <t>ADVIA Centaur XPT, S/N: IRL19101742 / Total hCG (ThCG) - Erroneous elevated and depressed results.</t>
  </si>
  <si>
    <t>2024-00076367-1</t>
  </si>
  <si>
    <t>Atellica CI 1900, Falsely elevated Sodium (Na), Potassium (K), and Chloride (Cl) results on six patient samples; Sensor Lot# 140008.</t>
  </si>
  <si>
    <t>2024-00076654-1</t>
  </si>
  <si>
    <t>1193118002024166738</t>
  </si>
  <si>
    <t>Dimension EXL with LM (s/n: DR251802)/ The customer reported biohazard exposure to a leak from Integrated Multisensor Technology (IMT) waste vent port.</t>
  </si>
  <si>
    <t>2024-00077310-1</t>
  </si>
  <si>
    <t>DIMENSION EXL, LOCI High Sensitivity Troponin I (TNIH) Lot EA5083-Discordant elevated results vs alternate methods</t>
  </si>
  <si>
    <t>2024-00077962-1</t>
  </si>
  <si>
    <t>1253719022024000128</t>
  </si>
  <si>
    <t>威海市立第三医院</t>
  </si>
  <si>
    <t>血气分析结果无法及时显示乳酸肌酐结果</t>
  </si>
  <si>
    <t>2024-00086151-1</t>
  </si>
  <si>
    <t>1193118002024172026</t>
  </si>
  <si>
    <t>东部战区总医院</t>
  </si>
  <si>
    <t>BN II_N Latex FLC Lambda lot 473289: discordant FLC lambda patient sample results compared to Binding Site FLC lambda result</t>
  </si>
  <si>
    <t>2024-00081102-1</t>
  </si>
  <si>
    <t>1193118002024167408</t>
  </si>
  <si>
    <t>2024-00069263-2</t>
  </si>
  <si>
    <t>1193118002024177530</t>
  </si>
  <si>
    <t>全自动尿液分析有形成分分析仪</t>
  </si>
  <si>
    <t>Atellica POC</t>
  </si>
  <si>
    <t>国械注进20192220618</t>
  </si>
  <si>
    <t>Discordant RBC and LEU results, Atellica UAS SN H100239, Australia</t>
  </si>
  <si>
    <t>2024-00076742-1</t>
  </si>
  <si>
    <t>1193118002024167409</t>
  </si>
  <si>
    <t>Atellica IM 1600 erroneous Vitamin D Total (VitD), Vitamin B12 (VB12) and Thyroid Stimulating Hormone TSH3-Ultra II (TSH3ULII) patient results</t>
  </si>
  <si>
    <t>2024-00079059-1</t>
  </si>
  <si>
    <t>2024-11-21</t>
  </si>
  <si>
    <t>1386215002024000062</t>
  </si>
  <si>
    <t>Automation</t>
  </si>
  <si>
    <t>国械备20150222号</t>
  </si>
  <si>
    <t>该设备在使用过程中流水线传送带断裂，通知设备科维修，现已修好。</t>
  </si>
  <si>
    <t>2024-00081817-1</t>
  </si>
  <si>
    <t>1193118002024175421</t>
  </si>
  <si>
    <t>河南省荣康医院</t>
  </si>
  <si>
    <t>ADVIA Centaur XP / High Sensitivity Troponin I (TnIH), lot# 104 - Discordant (elevated) patient results vs. alternate method testing.</t>
  </si>
  <si>
    <t>2024-00081644-1</t>
  </si>
  <si>
    <t>1193118002024168871</t>
  </si>
  <si>
    <t>BNII_N LATEX FLC KAPPA_473182_ Discordant results</t>
  </si>
  <si>
    <t>2024-00076098-1</t>
  </si>
  <si>
    <t>1193118002024168872</t>
  </si>
  <si>
    <t>2024-00076098-2</t>
  </si>
  <si>
    <t>1193118002024168873</t>
  </si>
  <si>
    <t>2024-00076098-3</t>
  </si>
  <si>
    <t>Atellica CI 1900 Analyzer / erroneously elevated Carbon Dioxide, Concentrated (CO2_c, 130494) results on two (2) patient samples.</t>
  </si>
  <si>
    <t>2024-00077221-1</t>
  </si>
  <si>
    <t>2024-00077221-2</t>
  </si>
  <si>
    <t>1193118002024168874</t>
  </si>
  <si>
    <t>Atellica CH 930 SN CM01040–samples short sampled without errors observed by the customer</t>
  </si>
  <si>
    <t>2024-00077277-1</t>
  </si>
  <si>
    <t>1193118002024168875</t>
  </si>
  <si>
    <t>Atellica CH 930 SN CM01042–samples short sampled without errors observed by the customer</t>
  </si>
  <si>
    <t>2024-00077278-1</t>
  </si>
  <si>
    <t>1193118002024168876</t>
  </si>
  <si>
    <t>Atellica Sample Handler Prime, SN: SP01983 – The customer reported that they observed a spark flash when opening the sample drawer.</t>
  </si>
  <si>
    <t>2024-00078022-1</t>
  </si>
  <si>
    <t>1193118002024182193</t>
  </si>
  <si>
    <t>全自动尿液有形成分分析仪</t>
  </si>
  <si>
    <t>Sparked when UAS was Powered on, Atellica UAS SN H101354, Japan</t>
  </si>
  <si>
    <t>2024-00080616-1</t>
  </si>
  <si>
    <t>1193118002024168762</t>
  </si>
  <si>
    <t>Atellica IM 1600 – TnIH, lot 104 – Discordant elevated results for one patient</t>
  </si>
  <si>
    <t>2024-00081193-1</t>
  </si>
  <si>
    <t>POC (CAR)</t>
  </si>
  <si>
    <t>False Positive cTnI, TestPak Lot 232447002 [Stratus CS SN 98050622 - SPAIN]</t>
  </si>
  <si>
    <t>2024-00081472-1</t>
  </si>
  <si>
    <t>1193118002024168763</t>
  </si>
  <si>
    <t>全自动生化免疫分析仪</t>
  </si>
  <si>
    <t>国械注进20192220238</t>
  </si>
  <si>
    <t>Atellica IM Total hCG (ThCG) Lot 360: Discordant (elevated) patient results vs. repeat testing.</t>
  </si>
  <si>
    <t>2024-00077251-1</t>
  </si>
  <si>
    <t>1193118002024168764</t>
  </si>
  <si>
    <t>2024-00077251-2</t>
  </si>
  <si>
    <t>昆山市第三人民医院</t>
  </si>
  <si>
    <t>Atellica IM 1300 analyzer CA 19-9 Lot 541: Discordant elevated result vs Alternate Methods</t>
  </si>
  <si>
    <t>2024-00081713-1</t>
  </si>
  <si>
    <t>长宁区妇幼保健院</t>
  </si>
  <si>
    <t>乙型肝炎病毒核心抗体IgM测定试剂盒(化学发光法)</t>
  </si>
  <si>
    <t>国械注进20153400555</t>
  </si>
  <si>
    <t>Atellica IM Hepatitis B core IgM (aHBcM, Lot# 210) – erroneous reactive results on 2 patient samples.</t>
  </si>
  <si>
    <t>2024-00081733-1</t>
  </si>
  <si>
    <t>2024-11-20</t>
  </si>
  <si>
    <t>1294415102024000323</t>
  </si>
  <si>
    <t>粤北人民医院</t>
  </si>
  <si>
    <t>血气分析仪不能显示出全部结果</t>
  </si>
  <si>
    <t>2024-00085495-1</t>
  </si>
  <si>
    <t>1193118002024175495</t>
  </si>
  <si>
    <t>重庆医科大学附属儿童医院礼嘉院区</t>
  </si>
  <si>
    <t>肌酸激酶MB同工酶测定试剂盒（直接化学发光法）</t>
  </si>
  <si>
    <t>国械注进20162404965</t>
  </si>
  <si>
    <t>Atellica IM 1600 - Creatine Kinase MB (CKMB), lot 279 - discordant elevated results vs. repeat testing (lot 281).</t>
  </si>
  <si>
    <t>2024-00081759-1</t>
  </si>
  <si>
    <t>安徽省第二人民医院</t>
  </si>
  <si>
    <t>地高辛测定试剂盒(直接化学发光法)</t>
  </si>
  <si>
    <t>Atellica IM 1600 / Digoxin (Dig), lot# 262 - Discordant (elevated) patient results vs. alternate testing methods.</t>
  </si>
  <si>
    <t>2024-00081945-1</t>
  </si>
  <si>
    <t>1193118002024182245</t>
  </si>
  <si>
    <t>2024-00077438-1</t>
  </si>
  <si>
    <t>1193118002024182246</t>
  </si>
  <si>
    <t>2024-00077438-2</t>
  </si>
  <si>
    <t>1193118002024182247</t>
  </si>
  <si>
    <t>2024-00077438-3</t>
  </si>
  <si>
    <t>1193118002024182248</t>
  </si>
  <si>
    <t>2024-00077438-4</t>
  </si>
  <si>
    <t>1193118002024182249</t>
  </si>
  <si>
    <t>2024-00077438-5</t>
  </si>
  <si>
    <t>1193118002024182250</t>
  </si>
  <si>
    <t>2024-00077438-6</t>
  </si>
  <si>
    <t>Luo Liudi+Luoxinyi+Zhou Hui</t>
  </si>
  <si>
    <t>1193118002024182244</t>
  </si>
  <si>
    <t>Atellica CH 930 Analyzer, falsely elevated Calcium_2 (CA_2) results on multiple patient samples.</t>
  </si>
  <si>
    <t>2024-00078192-1</t>
  </si>
  <si>
    <t>1193118002024182194</t>
  </si>
  <si>
    <t>降钙素测定试剂盒(化学发光法)</t>
  </si>
  <si>
    <t>国械注进20162405220</t>
  </si>
  <si>
    <t>IMMULITE® 2000 XPi Immunoassay System/ calibration and reproducibility issues on patient results with Calcitonin (CAL), lot 340.</t>
  </si>
  <si>
    <t>2024-00078717-1</t>
  </si>
  <si>
    <t>1193118002024168997</t>
  </si>
  <si>
    <t>ADVIA Centaur XPT, S/N: IRL19461746, the instrument gives an error message of “waste reservoir full” and the liquid was leaking from the instrument.</t>
  </si>
  <si>
    <t>2024-00079124-1</t>
  </si>
  <si>
    <t>Dimension Vista 500, Erroneous Calcium (CA, Lot# 24200BA and 24127BA) and Glucose (GLU, Lot# 23310BA and 24029BC) results on multiple patient samples.</t>
  </si>
  <si>
    <t>2024-00078197-1</t>
  </si>
  <si>
    <t>1193118002024182243</t>
  </si>
  <si>
    <t>2024-00078196-1</t>
  </si>
  <si>
    <t>1193118002024169411</t>
  </si>
  <si>
    <t>Atellica IM 1300 – TnIH, lot 080 – Elevated results vs. alt. method</t>
  </si>
  <si>
    <t>2024-00081718-1</t>
  </si>
  <si>
    <t>2024-00078197-3</t>
  </si>
  <si>
    <t>2024-00078197-5</t>
  </si>
  <si>
    <t>2024-00078197-6</t>
  </si>
  <si>
    <t>1193118002024181090</t>
  </si>
  <si>
    <t>Epoc - Host2 battery caught fire while charging; SN20300521400178 [Japan]</t>
  </si>
  <si>
    <t>2024-00081646-1</t>
  </si>
  <si>
    <t>2024-11-27</t>
  </si>
  <si>
    <t>1274209102024000515</t>
  </si>
  <si>
    <t>湖北省恩施市中心医院</t>
  </si>
  <si>
    <t>西门子生化分析仪</t>
  </si>
  <si>
    <t>DTT 盘溢水，负压被堵</t>
  </si>
  <si>
    <t>2024-00083272-1</t>
  </si>
  <si>
    <t>1294419062024000308</t>
  </si>
  <si>
    <t>江门市新会区人民医院</t>
  </si>
  <si>
    <t>维护系统，无法工作</t>
  </si>
  <si>
    <t>2024-00084018-1</t>
  </si>
  <si>
    <t>2024-11-26</t>
  </si>
  <si>
    <t>1147404912024000864</t>
  </si>
  <si>
    <t>2024-00083121-1</t>
  </si>
  <si>
    <t>1193118002024169412</t>
  </si>
  <si>
    <t>糖抗原125测定试剂盒(直接化学发光法)</t>
  </si>
  <si>
    <t>国械注进20172400635</t>
  </si>
  <si>
    <t>ADVIA Centaur XP / CA 125II, lot# 219 – Discordant (elevated) results for diluted samples.</t>
  </si>
  <si>
    <t>2024-00077668-1</t>
  </si>
  <si>
    <t>宁波市第九医院</t>
  </si>
  <si>
    <t>ADVIA Centaur XP / CA 19-9, lot# 539 - A discordant (elevated) patient result vs. alternate method tests.</t>
  </si>
  <si>
    <t>2024-00082597-1</t>
  </si>
  <si>
    <t>1193118002024177458</t>
  </si>
  <si>
    <t>宁波市第二医院</t>
  </si>
  <si>
    <t>糖抗原19-9测定试剂盒（直接化学发光法）</t>
  </si>
  <si>
    <t>ADVIA Centaur XP CA 19-9 Lot 539: Discordant elevated results vs Alternate Method.</t>
  </si>
  <si>
    <t>2024-00082749-1</t>
  </si>
  <si>
    <t>1193118002024170297</t>
  </si>
  <si>
    <t>Atellica IM Total hCG (ThCG) Lot 358: Discordant (depressed) results vs. alternate method</t>
  </si>
  <si>
    <t>2024-00077670-1</t>
  </si>
  <si>
    <t>1193118002024182310</t>
  </si>
  <si>
    <t>Dimension EXL 200 Integrated Chemistry System, falsely elevated Sodium (NA) results on 4 patient samples.</t>
  </si>
  <si>
    <t>2024-00078867-1</t>
  </si>
  <si>
    <t>1193118002024170300</t>
  </si>
  <si>
    <t>抗甲状腺球蛋白抗体测定试剂盒(微粒子化学发光免疫分析法)</t>
  </si>
  <si>
    <t>国械注进20222400262</t>
  </si>
  <si>
    <t>Atellica IM Anti-Thyroglobulin II (aTgII) lot 034 - Discordant patient results vs. historical results with alternate method.</t>
  </si>
  <si>
    <t>2024-00078327-2</t>
  </si>
  <si>
    <t>1193118002024170301</t>
  </si>
  <si>
    <t>2024-00078327-3</t>
  </si>
  <si>
    <t>1193118002024170302</t>
  </si>
  <si>
    <t>2024-00078327-4</t>
  </si>
  <si>
    <t>1193118002024170303</t>
  </si>
  <si>
    <t>2024-00078327-5</t>
  </si>
  <si>
    <t>1193118002024182311</t>
  </si>
  <si>
    <t>ADVIA 1800 Analyzer, Falsely elevated Concentrated Carbon Dioxide (CO2_c, Lot# 150) results were obtained on multiple patient samples.</t>
  </si>
  <si>
    <t>2024-00078767-1</t>
  </si>
  <si>
    <t>1193118002024182312</t>
  </si>
  <si>
    <t>2024-00078767-2</t>
  </si>
  <si>
    <t>1193118002024182313</t>
  </si>
  <si>
    <t>Dimension EXL 200 Integrated Chemistry System, A falsely depressed Sodium ((Na), Potassium(K) and Chloride (Cl), Lot#4ED813)) result on a patient sample and the customer also reported an error “314, Integrated Multisensor Technology (IMT) Standard Air Detect Failure”.</t>
  </si>
  <si>
    <t>2024-00079612-1</t>
  </si>
  <si>
    <t>1193118002024170298</t>
  </si>
  <si>
    <t>2024-00077670-2</t>
  </si>
  <si>
    <t>1193118002024170299</t>
  </si>
  <si>
    <t>2024-00077670-3</t>
  </si>
  <si>
    <t>栖霞市人民医院</t>
  </si>
  <si>
    <t>Atellica IM 1600 Analyzer, Free Thyroxine (FT4), lot# 210: discordant (depressed) results vs repeat testing on alternate methods.</t>
  </si>
  <si>
    <t>2024-00082765-1</t>
  </si>
  <si>
    <t>2024-11-28</t>
  </si>
  <si>
    <t>1233504012024000102</t>
  </si>
  <si>
    <t>宁化县总医院</t>
  </si>
  <si>
    <t>Tip吸头卡死，仪器停止运行</t>
  </si>
  <si>
    <t>2024-00083084-1</t>
  </si>
  <si>
    <t>Luo Xinyi</t>
  </si>
  <si>
    <t>1193118002024172408</t>
  </si>
  <si>
    <t>Atellica CH 930 Analyzer, erroneous Concentrated Carbon Dioxide (CO2_c, Lot#140215) and Calcium (Ca, Lot#232139) results on multiple patient samples.</t>
  </si>
  <si>
    <t>2024-00079388-1</t>
  </si>
  <si>
    <t>1193118002024172409</t>
  </si>
  <si>
    <t>2024-00079388-2</t>
  </si>
  <si>
    <t>1193118002024172411</t>
  </si>
  <si>
    <t>2024-00079388-4</t>
  </si>
  <si>
    <t>1193118002024172413</t>
  </si>
  <si>
    <t>Dimension® EXL 200 Integrated Chemistry System, Out of range Quality control and falsely depressed Sodium (Na, lot#: 4ED813) results on multiple patient samples.</t>
  </si>
  <si>
    <t>2024-00079143-1</t>
  </si>
  <si>
    <t>1193118002024172410</t>
  </si>
  <si>
    <t>2024-00079388-3</t>
  </si>
  <si>
    <t>1193118002024172412</t>
  </si>
  <si>
    <t>2024-00079388-5</t>
  </si>
  <si>
    <t>1193118002024182668</t>
  </si>
  <si>
    <t>BN II_N Latex FLC Lambda lot 473289: discordant FLC_L patient sample results compared to result obtained with alternate method</t>
  </si>
  <si>
    <t>2024-00083032-1</t>
  </si>
  <si>
    <t>1193118002024172523</t>
  </si>
  <si>
    <t>ADVIA Centaur XPT Total hCG (ThCG), lot 361, Discordant elevated result vs retest.</t>
  </si>
  <si>
    <t>2024-00078216-1</t>
  </si>
  <si>
    <t>Dimension EXL 200 Integrated Chemistry System / erroneous Tacrolimus (TAC, GA5133) results on multiple patient samples.</t>
  </si>
  <si>
    <t>2024-00078815-1</t>
  </si>
  <si>
    <t>Blood splash to mouth, RAPIDLyte Syringe, Lot number unknown, Australia</t>
  </si>
  <si>
    <t>2024-00082270-1</t>
  </si>
  <si>
    <t>产品在中国未注册</t>
  </si>
  <si>
    <t>Atellica IM 1600 - CA 19-9, lot 543 – discordant elevated result vs. alternate-method testing.</t>
  </si>
  <si>
    <t>2024-00083509-1</t>
  </si>
  <si>
    <t>1193118002024172629</t>
  </si>
  <si>
    <t>Atellica IM 1300 SN IM01524– Daily Maintenance failed reagent probe water pump exceeds maximum allowable duration at full speed and lead to a delay in testing.</t>
  </si>
  <si>
    <t>2024-00079106-1</t>
  </si>
  <si>
    <t>1193118002024172630</t>
  </si>
  <si>
    <t>ADVIA Centaur XP/ High-Sensitivity Troponin I (TnIH), lot#107 - Discordant (elevated) patient results vs. repeat testing on an Alternate method.</t>
  </si>
  <si>
    <t>2024-00078614-1</t>
  </si>
  <si>
    <t>2024-12-03</t>
  </si>
  <si>
    <t>1162101062024000314</t>
  </si>
  <si>
    <t>沈阳维康医院</t>
  </si>
  <si>
    <t>日常检测标本时，反应杯卡顿，仪器无法运行</t>
  </si>
  <si>
    <t>2024-00083806-1</t>
  </si>
  <si>
    <t>1355309012024000116</t>
  </si>
  <si>
    <t>姚安县人民医院</t>
  </si>
  <si>
    <t>安装血气分析试剂盒时提示错误。</t>
  </si>
  <si>
    <t>2024-00084978-1</t>
  </si>
  <si>
    <t>1193118002024175415</t>
  </si>
  <si>
    <t>2024-00078729-1</t>
  </si>
  <si>
    <t>1193118002024175416</t>
  </si>
  <si>
    <t>2024-00078729-3</t>
  </si>
  <si>
    <t>1193118002024175417</t>
  </si>
  <si>
    <t>2024-00078729-4</t>
  </si>
  <si>
    <t>1193118002024175418</t>
  </si>
  <si>
    <t>2024-00078729-5</t>
  </si>
  <si>
    <t>1193118002024175419</t>
  </si>
  <si>
    <t>2024-00078729-2</t>
  </si>
  <si>
    <t>1193118002024175420</t>
  </si>
  <si>
    <t>Atellica CH 930 Analyzer, after the Quality Control (QC) failure, the customer reported erroneous Glucose Hexokinase_3 (GluH_3, Lot#242233), Inorganic Phosphorus (IP, Lot#242222), Total Bilirubin_2 (TBil_2, Lot#140240), Concentrated Urea Nitrogen (UN_c, Lot#242211) and Lactate Dehydrogenase L P (LDLP, Lot#242237) results on multiple patient samples.</t>
  </si>
  <si>
    <t>2024-00079717-1</t>
  </si>
  <si>
    <t>Zhou Hui</t>
  </si>
  <si>
    <t>Atellica IM Toxo G lot 295 - discordant positive results vs alternate method</t>
  </si>
  <si>
    <t>2024-00079336-1</t>
  </si>
  <si>
    <t>2024-00079336-2</t>
  </si>
  <si>
    <t>2024-00079336-3</t>
  </si>
  <si>
    <t>1193118002024175496</t>
  </si>
  <si>
    <t>Atellica CH 930 Analyzer / erroneous Calcium (Ca, 242226) results on multiple patient samples.</t>
  </si>
  <si>
    <t>2024-00079633-1</t>
  </si>
  <si>
    <t>1193118002024175497</t>
  </si>
  <si>
    <t>Dimension EXL 200 Integrated Chemistry System, abnormal reaction error flag with erroneous Human Chorionic Gonadotropin (HCG, Lot# FE5203) results on two patient samples.</t>
  </si>
  <si>
    <t>2024-00080214-1</t>
  </si>
  <si>
    <t>1193118002024175498</t>
  </si>
  <si>
    <t>Atellica IM 1600 SN IRH003561910– anti-Hepatitis C Virus Antibodies (AHCV, 472) false negative patient result versus prior results and repeat on non-Siemens instrument.</t>
  </si>
  <si>
    <t>2024-00082651-1</t>
  </si>
  <si>
    <t>1193118002024175500</t>
  </si>
  <si>
    <t>Atellica IM 1600 falsely elevated Cancer Antigen 19-9 (CA 19‑9) patient results, out of range Quality Control (QC) and failing calibration.</t>
  </si>
  <si>
    <t>2024-00082025-1</t>
  </si>
  <si>
    <t>1193118002024175499</t>
  </si>
  <si>
    <t>ATELLICA ® CH 930 Analyzer/erroneously depressed patient sample result with Sodium (Na, 140008).</t>
  </si>
  <si>
    <t>2024-00082657-1</t>
  </si>
  <si>
    <t>武汉儿童医院</t>
  </si>
  <si>
    <t>ADVIA Centaur XP – Enhanced Estradiol (eE2), lot 102 – discordant elevated results vs. alternate method testing.</t>
  </si>
  <si>
    <t>2024-00083867-1</t>
  </si>
  <si>
    <t>安医一附院南区</t>
  </si>
  <si>
    <t>Atellica IM 1600 / CA 19-9, lot# 539 - A discordant (elevated) patient result vs. alternate method test.</t>
  </si>
  <si>
    <t>2024-00084383-1</t>
  </si>
  <si>
    <t>1193118002024177508</t>
  </si>
  <si>
    <t>Atellica IM 1300 Analyzer, erroneous Carcinoembryonic Antigen (CEA, Lot# 222) results on multiple patient samples.</t>
  </si>
  <si>
    <t>2024-00080157-1</t>
  </si>
  <si>
    <t>1193118002024177507</t>
  </si>
  <si>
    <t>BN II_N Latex FLC lambda lot 473287: falsely low FLC lambda patient sample result</t>
  </si>
  <si>
    <t>2024-00079912-1</t>
  </si>
  <si>
    <t>IMMULITE 2000 XPi Estradiol discordant veterinary sample results</t>
  </si>
  <si>
    <t>2024-00080458-1</t>
  </si>
  <si>
    <t>兽医样本，非人类样本。</t>
  </si>
  <si>
    <t>2024-00080458-2</t>
  </si>
  <si>
    <t>2024-00080458-3</t>
  </si>
  <si>
    <t>2024-00080458-4</t>
  </si>
  <si>
    <t>2024-12-04</t>
  </si>
  <si>
    <t>1162101072024000758</t>
  </si>
  <si>
    <t>2024-00084728-1</t>
  </si>
  <si>
    <t>工程师确认工单更换时间为2024-12-02。</t>
  </si>
  <si>
    <t>1162101072024000759</t>
  </si>
  <si>
    <t>设备开机样本穿刺吸样失败</t>
  </si>
  <si>
    <t>2024-00084791-1</t>
  </si>
  <si>
    <t>1193118002024177517</t>
  </si>
  <si>
    <t>2024-00080590-3</t>
  </si>
  <si>
    <t>1193118002024177518</t>
  </si>
  <si>
    <t>2024-00080590-4</t>
  </si>
  <si>
    <t>1193118002024177519</t>
  </si>
  <si>
    <t>2024-00080590-1</t>
  </si>
  <si>
    <t>1193118002024177520</t>
  </si>
  <si>
    <t>2024-00080590-2</t>
  </si>
  <si>
    <t>1193118002024177512</t>
  </si>
  <si>
    <t>Atellica IM 1300 Analyzer, S/N IM01524 – The customer reported a delay in testing due to daily maintenance failing.</t>
  </si>
  <si>
    <t>2024-00080173-1</t>
  </si>
  <si>
    <t>1193118002024180243</t>
  </si>
  <si>
    <t>IMMULITE 2000 XPi HCG Lot 481 Falsely Elevated Patient Results</t>
  </si>
  <si>
    <t>2024-00081147-2</t>
  </si>
  <si>
    <t>1193118002024180244</t>
  </si>
  <si>
    <t>2024-00081147-1</t>
  </si>
  <si>
    <t>2024-12-05</t>
  </si>
  <si>
    <t>1253709152024001437</t>
  </si>
  <si>
    <t>济宁市第一人民医院</t>
  </si>
  <si>
    <t>类风湿因子测定试剂盒（散射比浊法）</t>
  </si>
  <si>
    <t>国械注进20162405219</t>
  </si>
  <si>
    <t>试剂瓶内液体有沉淀</t>
  </si>
  <si>
    <t>2024-00084714-1</t>
  </si>
  <si>
    <t>1223430282024000229</t>
  </si>
  <si>
    <t>芜湖海螺医院</t>
  </si>
  <si>
    <t>自动抓手抓取样品管故障，导致待测血标本溅洒在后盖模块</t>
  </si>
  <si>
    <t>2024-00084949-1</t>
  </si>
  <si>
    <t>2024-12-06</t>
  </si>
  <si>
    <t>1294425622024003467</t>
  </si>
  <si>
    <t>广州医科大学附属肿瘤医院</t>
  </si>
  <si>
    <t>真空泵膜破裂</t>
  </si>
  <si>
    <t>2024-00084959-1</t>
  </si>
  <si>
    <t>1294425622024003464</t>
  </si>
  <si>
    <t>真空泵膜破裂，真空阀堵塞</t>
  </si>
  <si>
    <r>
      <t>与</t>
    </r>
    <r>
      <rPr>
        <sz val="10"/>
        <rFont val="Arial"/>
        <family val="2"/>
      </rPr>
      <t>1294425622024003467</t>
    </r>
    <r>
      <rPr>
        <sz val="10"/>
        <rFont val="SimSun"/>
      </rPr>
      <t>实为同一事件</t>
    </r>
  </si>
  <si>
    <t>1193118002024177773</t>
  </si>
  <si>
    <t>Dimension ExL 200 SN DR271988Z – smoke coming from instrument.</t>
  </si>
  <si>
    <t>2024-00080232-1</t>
  </si>
  <si>
    <t>1193118002024177635</t>
  </si>
  <si>
    <t>Dimension EXL 200 Integrated Chemistry System, Erroneously depressed Sodium (Na) results on multiple patient samples; Sensor Lot# Unknown.</t>
  </si>
  <si>
    <t>2024-00083404-1</t>
  </si>
  <si>
    <t>北京首钢医院</t>
  </si>
  <si>
    <t>Atellica IM 1600, Reactive (positive) HIV Ag/Ab Combo (CHIV, lot# 361) results on five patient samples, which were discordant relative to repeat testing performed using alternate methods.</t>
  </si>
  <si>
    <t>2024-00084907-1</t>
  </si>
  <si>
    <t>1294425622024003462</t>
  </si>
  <si>
    <t>因RT1突起，引起RPP1撞针。</t>
  </si>
  <si>
    <t>2024-00085430-1</t>
  </si>
  <si>
    <t>2024-12-09</t>
  </si>
  <si>
    <t>1162113042024000407</t>
  </si>
  <si>
    <t>凌源监狱管理分局中心医院</t>
  </si>
  <si>
    <t>D0701_读取输入信号失效</t>
  </si>
  <si>
    <t>2024-00085526-1</t>
  </si>
  <si>
    <t>1193118002024186269</t>
  </si>
  <si>
    <t>衢州市柯城人民医院</t>
  </si>
  <si>
    <t>Atellica IM 1600 - High-Sensitivity Troponin I (TnIH), lot 104 – discordant elevated result vs. alternate method testing.</t>
  </si>
  <si>
    <t>2024-00085143-1</t>
  </si>
  <si>
    <t>1193118002024177837</t>
  </si>
  <si>
    <t>ANPEH 630_N Latex FLC Lambda lot 473294: false low FLC Lambda sample result</t>
  </si>
  <si>
    <t>2024-00082398-1</t>
  </si>
  <si>
    <t>2024-00082398-2</t>
  </si>
  <si>
    <t>IMMULITE 2000 XPi 3gAllergy™ Specific IgE Universal Kit Lot 145 discordant low patient results and high adjustment intercept</t>
  </si>
  <si>
    <t>2024-00084032-1</t>
  </si>
  <si>
    <t>2024-12-11</t>
  </si>
  <si>
    <t>1162101062024000449</t>
  </si>
  <si>
    <t>检测结果与实际不相符</t>
  </si>
  <si>
    <t>2024-00085937-1</t>
  </si>
  <si>
    <t>1294425622024003463</t>
  </si>
  <si>
    <t>RPP1冲洗口堵塞</t>
  </si>
  <si>
    <t>2024-00086562-1</t>
  </si>
  <si>
    <t>1193118002024179000</t>
  </si>
  <si>
    <t>Atellica IM CA19-9 (CA 19-9) lot 541, discordant patient results vs retest / QC out of range</t>
  </si>
  <si>
    <t>2024-00078682-1</t>
  </si>
  <si>
    <t>1193118002024178981</t>
  </si>
  <si>
    <t>Atellica CH 930 falsely elevated Creatinine (ECre3) test results.</t>
  </si>
  <si>
    <t>2024-00082703-1</t>
  </si>
  <si>
    <t>2024-12-12</t>
  </si>
  <si>
    <t>1223430282024000239</t>
  </si>
  <si>
    <t>免疫模块故障无法启动，样本无法检测</t>
  </si>
  <si>
    <t>2024-00086706-1</t>
  </si>
  <si>
    <t>1294425622024003002</t>
  </si>
  <si>
    <t>广州市越秀区骨伤康复医院</t>
  </si>
  <si>
    <t>尿十项试纸（干化学检测法）</t>
  </si>
  <si>
    <t>国械注进20152402784</t>
  </si>
  <si>
    <t>尿常规仪器无法检测</t>
  </si>
  <si>
    <t>2024-00086602-1</t>
  </si>
  <si>
    <t>1193118002024180272</t>
  </si>
  <si>
    <t>ADVIA Centaur XP (IRL64601712) false positive Hepatitis B Surface Antigen HBsAgII (HBsII) and HBsAg Confirmatory (Conf) patient results</t>
  </si>
  <si>
    <t>2024-00081566-1</t>
  </si>
  <si>
    <t>1193118002024180273</t>
  </si>
  <si>
    <t>Atellica IM 1600 (IRH032752242) sample processing while wash needle loose causing “larger measuring range” error on patient results and erroneous patient results</t>
  </si>
  <si>
    <t>2024-00082324-1</t>
  </si>
  <si>
    <t>2024-12-14</t>
  </si>
  <si>
    <t>1147404912024001017</t>
  </si>
  <si>
    <t>2024-00086067-1</t>
  </si>
  <si>
    <t>1325038002024000427</t>
  </si>
  <si>
    <t>重庆市潼南区中医院</t>
  </si>
  <si>
    <t/>
  </si>
  <si>
    <t>2024-00085953-1</t>
  </si>
  <si>
    <t>1193118002024180245</t>
  </si>
  <si>
    <t>Atellica CH 930 SN CM02060 – Concentrated Carbon Dioxide (CO2_c) – falsely depressed results for multiple patients after QC failed following processing of samples and results were questioned by physician(s).</t>
  </si>
  <si>
    <t>2024-00083782-1</t>
  </si>
  <si>
    <t>ADVIA Centaur XP – CA 19-9, lot 541 – Elevated results vs. alt. method</t>
  </si>
  <si>
    <t>2024-00085737-1</t>
  </si>
  <si>
    <t>Atellica IM 1600 发现5例样本CHIV检测结果与胶体金，雅培以及免疫印记法的检测结果差异大</t>
  </si>
  <si>
    <t>2024-00085765-1</t>
  </si>
  <si>
    <t>2024-12-16</t>
  </si>
  <si>
    <t>1233503002024004977</t>
  </si>
  <si>
    <t>电解质检查电极块</t>
  </si>
  <si>
    <t>检测阴离子间隙出现负值，异常。</t>
  </si>
  <si>
    <t>2024-00086936-1</t>
  </si>
  <si>
    <t>DIMENSION EXL 200, Valproic Acid (VALP) Lot BA5095 – Imprecise/erroneous results for one patient sample</t>
  </si>
  <si>
    <t>2024-00081377-1</t>
  </si>
  <si>
    <t>2024-00081375-1</t>
  </si>
  <si>
    <t>Dimension Vista 1500 Instrument, S/N: DV311435, falsely depressed Carbon Dioxide (CO2, Lot#24171BA) results on three patient samples.</t>
  </si>
  <si>
    <t>2024-00082730-1</t>
  </si>
  <si>
    <t>1193118002024181089</t>
  </si>
  <si>
    <t>Atellica CH 930 (CM00434) falsely depressed Microalbumin_2 (µALB_2) patient results</t>
  </si>
  <si>
    <t>2024-00084261-1</t>
  </si>
  <si>
    <t>1193118002024182574</t>
  </si>
  <si>
    <t>国械注进20142225118</t>
  </si>
  <si>
    <t>IMMULITE® 2000 XPi Immunoassay System (s/n) P6562/ instrument power monitor and test reordered occurred while running samples.</t>
  </si>
  <si>
    <t>2024-00081622-1</t>
  </si>
  <si>
    <t>1193118002024182561</t>
  </si>
  <si>
    <t>Dimension ExL with LM Integrated Chemistry System, A falsely elevated Sodium ((Na), Potassium(K) and Chloride (Cl), Lot#4GD815)) result on a patient sample and the customer also reported errors.</t>
  </si>
  <si>
    <t>2024-00082164-1</t>
  </si>
  <si>
    <t>宁夏医科大学总医院心脑血管医院</t>
  </si>
  <si>
    <t>乙型肝炎病毒e抗原测定试剂盒(化学发光法)</t>
  </si>
  <si>
    <t>国械注进20153400553</t>
  </si>
  <si>
    <t>Atellica IM 1600 Hepatitis B e Antigen (HBeAg), Lot 090: Discordant positive results vs. repeat testing on an alternate method.</t>
  </si>
  <si>
    <t>2024-00086387-1</t>
  </si>
  <si>
    <t>北京航空总医院</t>
  </si>
  <si>
    <t>Atellica IM 1600/ CHIV, lot 361 - Discordant Patient Results vs Alternate Method</t>
  </si>
  <si>
    <t>2024-00086486-1</t>
  </si>
  <si>
    <t>2024-12-18</t>
  </si>
  <si>
    <t>1213309002024000394</t>
  </si>
  <si>
    <t>丽水市妇幼保健院</t>
  </si>
  <si>
    <t>西门子T4试剂</t>
  </si>
  <si>
    <t>试剂无法摇匀，有颗粒状物质，可能是试剂凝结，稳定性变差，有17天稳定期，现在3-4天后，结果就开始漂移</t>
  </si>
  <si>
    <t>2024-00086729-1</t>
  </si>
  <si>
    <t>2024-12-17</t>
  </si>
  <si>
    <t>1233503002024005157</t>
  </si>
  <si>
    <t>2024-00086802-1</t>
  </si>
  <si>
    <t>1213309002024000392</t>
  </si>
  <si>
    <t>三碘甲状腺原氨酸摄取率测定试剂盒（直接化学发光法）</t>
  </si>
  <si>
    <t>国械注进20162404646</t>
  </si>
  <si>
    <t>试剂无法摇匀，有颗粒状物质，可能是试剂凝结，上机定标后，质控失控，无法应用临床检测；且近期的稳定性变差。</t>
  </si>
  <si>
    <t>2024-00086737-1</t>
  </si>
  <si>
    <t>1193118002024182813</t>
  </si>
  <si>
    <t>ADVIA 1800 Analyzer/ Erroneous Concentrated Carbon Dioxide (CO2_c, Lot# 150) results were obtained on multiple patient samples.</t>
  </si>
  <si>
    <t>2024-00082470-1</t>
  </si>
  <si>
    <t>closed</t>
  </si>
  <si>
    <t>1193118002024182814</t>
  </si>
  <si>
    <t>Dimension EXL with LM Integrated Chemistry System, Erroneous Sodium (Na), Potassium (K), and Chloride (Cl) results on multiple patient samples, Sensor lot# 4HD818.</t>
  </si>
  <si>
    <t>2024-00082948-1</t>
  </si>
  <si>
    <t>Dimension EXL with LM Integrated Chemistry System / falsely depressed Sodium, Potassium and Chloride (Na, K, Cl, lot# 4HD817) results on two (2) patient samples.</t>
  </si>
  <si>
    <t>2024-00082729-1</t>
  </si>
  <si>
    <t>Discrepant pO2 Resuls, Mcart SN 3431606317 [RP500e SN 64279 - Germany]</t>
  </si>
  <si>
    <t>2024-00084575-1</t>
  </si>
  <si>
    <t>2024-12-20</t>
  </si>
  <si>
    <t>1274214012024000420</t>
  </si>
  <si>
    <t>血气分析仪提示“传感器上检测到液体。（E80），请插入新的测试卡。”，予重新更换血气分析试纸卡后检测成功。</t>
  </si>
  <si>
    <t>2024-00087164-1</t>
  </si>
  <si>
    <t>1193118002024184364</t>
  </si>
  <si>
    <t>BN II_N LATEX FLC KAPPA lot 473188: discordant FLC kappa patient sample results</t>
  </si>
  <si>
    <t>2024-00081836-1</t>
  </si>
  <si>
    <t>1193118002024184365</t>
  </si>
  <si>
    <t>Dimension EXL 200 Integrated Chemistry System, falsely elevated Sodium (Na, lot: 4JD820) results on patient samples.</t>
  </si>
  <si>
    <t>2024-00082169-1</t>
  </si>
  <si>
    <t>1193118002024184366</t>
  </si>
  <si>
    <t>Atellica CH 930 Analyzer, Urinary/Cerebrospinal Fluid Protein (UCFP) Lot 140211 -Discordant neat vs. diluted</t>
  </si>
  <si>
    <t>2024-00085261-1</t>
  </si>
  <si>
    <t>1193118002024184367</t>
  </si>
  <si>
    <t>2024-00085261-2</t>
  </si>
  <si>
    <t>1193118002024184368</t>
  </si>
  <si>
    <t>Atellica CH 930 (CM03927) falsely depressed Calcium_2 (CA_2) patient results</t>
  </si>
  <si>
    <t>2024-00085267-1</t>
  </si>
  <si>
    <t>ADVIA Centaur XP CA 19-9 Lot 541: Discordant elevated result vs Alternate Methods.</t>
  </si>
  <si>
    <t>2024-00087075-1</t>
  </si>
  <si>
    <t>1112326002024002152</t>
  </si>
  <si>
    <t>北京市东城区第一人民医院</t>
  </si>
  <si>
    <t>血气分析仪在使用过程中，频繁出现结果中无血钠值、血糖值及其他数值，反复与厂家联系维修，但效果不佳，仍多次出现此次问题</t>
  </si>
  <si>
    <t>2024-00087476-1</t>
  </si>
  <si>
    <t>2024-12-21</t>
  </si>
  <si>
    <t>1274214012024000437</t>
  </si>
  <si>
    <t>血气分析仪屏幕提示IQC失败：传感器检查（E13），请插入新的测试卡并重新执行测试。</t>
  </si>
  <si>
    <t>2024-00087899-1</t>
  </si>
  <si>
    <t>1193118002024186274</t>
  </si>
  <si>
    <t>肌酐测定试剂盒（肌氨酸氧化酶法）</t>
  </si>
  <si>
    <t>国械注进20242400160</t>
  </si>
  <si>
    <t>Atellica CH 930 Analyzer / erroneous Enzymatic Creatinine_3 (ECre3) results on two patient samples.</t>
  </si>
  <si>
    <t>2024-00081504-2</t>
  </si>
  <si>
    <t>1193118002024186273</t>
  </si>
  <si>
    <t>ADVIA Centaur XPT - 3 Total Human chorionic gonadotropin (ThCG) samples were questioned by the physician(s), redrawn, and repeated.</t>
  </si>
  <si>
    <t>2024-00083005-1</t>
  </si>
  <si>
    <t>Dimension Vista 500 International - Several assay test results flagged with various error messages on multiple patient samples.</t>
  </si>
  <si>
    <t>2024-00082936-5</t>
  </si>
  <si>
    <t>1193118002024186277</t>
  </si>
  <si>
    <t>ADVIA Centaur XPT – CA 19-9, lot 541 – Discordant elevated results</t>
  </si>
  <si>
    <t>2024-00086967-1</t>
  </si>
  <si>
    <t>1193118002024186278</t>
  </si>
  <si>
    <t>Atellica IM 1600 – TnIH, lot 107 – Elevated results vs. alt. method</t>
  </si>
  <si>
    <t>2024-00086951-1</t>
  </si>
  <si>
    <t>北京大学人民医院</t>
  </si>
  <si>
    <t>Atellica IM 1600 - Total Triiodothyronine (T3), lot 274 - Discordant (elevated) result vs. repeat testing</t>
  </si>
  <si>
    <t>2024-00087410-1</t>
  </si>
  <si>
    <t>复旦大学附属中山医院</t>
  </si>
  <si>
    <t>免疫球蛋白λ型轻链测定试剂盒(散射比浊法)</t>
  </si>
  <si>
    <t>国械注进20172401899</t>
  </si>
  <si>
    <t>BNII_N AS Ig/L‑chain, type lambda lot 122238: Discordant sample results for one patient urine sample</t>
  </si>
  <si>
    <t>2024-00087409-1</t>
  </si>
  <si>
    <t>Atellica IM 1600 HIV Ag/Ab Combo (CHIV) Assay Lot 361: False positive results vs. repeat testing.</t>
  </si>
  <si>
    <t>2024-00087416-1</t>
  </si>
  <si>
    <t>Atellica IM 1600, Hepatitis C (aHCV) lot# 477, Discordant (reactive/positive) results on two patient samples vs. repeat testing performed using an alternate method.</t>
  </si>
  <si>
    <t>2024-00087433-1</t>
  </si>
  <si>
    <t>梅毒螺旋体抗体测定试剂盒(化学发光法)</t>
  </si>
  <si>
    <t>国械注进20173406311</t>
  </si>
  <si>
    <t>Atellica IM 1600/ Syphilis (Syph) Assay, Lot# 109: Discordant reactive (positive) results vs. repeat testing on an alternate method.</t>
  </si>
  <si>
    <t>2024-00087436-1</t>
  </si>
  <si>
    <t>2024-12-13</t>
  </si>
  <si>
    <t>1253706002024001851</t>
  </si>
  <si>
    <t>烟台市奇山医院</t>
  </si>
  <si>
    <t>国械注进20152400212</t>
  </si>
  <si>
    <t>安装上的新试剂条和卡没有吸样，识别为可用</t>
  </si>
  <si>
    <t>2024-00087830-1</t>
  </si>
  <si>
    <t>1193118002024186275</t>
  </si>
  <si>
    <t>ADVIA Chemistry XPT Instrument, falsely elevated Concentrated Carbon Dioxide (CO2_c, Lot# 160) results on 3 patient samples.</t>
  </si>
  <si>
    <t>2024-00083214-1</t>
  </si>
  <si>
    <t>1193118002024186276</t>
  </si>
  <si>
    <t>2024-00083214-2</t>
  </si>
  <si>
    <t>False Negative hCG, Clinitek Status+ SN 213291, Lot 088330, United States</t>
  </si>
  <si>
    <t>2024-00086653-1</t>
  </si>
  <si>
    <t>1193118002024186281</t>
  </si>
  <si>
    <t>促甲状腺素测定试剂盒(直接化学发光法)</t>
  </si>
  <si>
    <t>国械注进20162404978</t>
  </si>
  <si>
    <t>Atellica IM Thyroid Stimulating Hormone 3-Ultra (TSH3 UL), lot# 439 – Discordant (depressed) results vs. repeat testing; samples were tested while Quality Control (QC) was out-of-range.</t>
  </si>
  <si>
    <t>2024-00083249-1</t>
  </si>
  <si>
    <t>False Negative hCG, Clinitek Status+ SN 367731, Lot 088330, United States</t>
  </si>
  <si>
    <t>2024-00086610-1</t>
  </si>
  <si>
    <t>hCG试剂在中国未注册</t>
  </si>
  <si>
    <t>1193118002024186282</t>
  </si>
  <si>
    <t>Atellica IM Anti-Hepatitis B surface Antigen 2 (aHBs2), Lot# 168 - Discordant reactive (positive) results vs. repeat testing on an alternate method.</t>
  </si>
  <si>
    <t>2024-00082335-1</t>
  </si>
  <si>
    <t>Atellica IM 1600 / CA 19-9, lot# 543 - A discordant (elevated) patient result vs. repeat testing on an alternate method test.</t>
  </si>
  <si>
    <t>2024-00087856-1</t>
  </si>
  <si>
    <t>1193118002024188240</t>
  </si>
  <si>
    <t>人绒毛膜促性腺激素测定试剂盒(非均相免疫法)</t>
  </si>
  <si>
    <t>国械注进20192402314</t>
  </si>
  <si>
    <t>Dimension EXL 200 Integrated Chemistry System/erroneously depressed patient sample result with Human Chorionic Gonadotropin (HCG, FA5135).</t>
  </si>
  <si>
    <t>2024-00087171-1</t>
  </si>
  <si>
    <t>1193118002024188279</t>
  </si>
  <si>
    <t>Atellica CH 930, a falsely elevated Concentrated Carbon Dioxide (CO2_c, Lot#140369) result on a patient sample.</t>
  </si>
  <si>
    <t>2024-00085350-1</t>
  </si>
  <si>
    <t>2024-12-27</t>
  </si>
  <si>
    <t>1335150252024000313</t>
  </si>
  <si>
    <t>西充县人民医院</t>
  </si>
  <si>
    <t>血气分析检测卡检测出液体，原因不明。</t>
  </si>
  <si>
    <t>2024-00088249-1</t>
  </si>
  <si>
    <t>1335150252024000312</t>
  </si>
  <si>
    <t>IQC失败，未检测到标准液（E3）。</t>
  </si>
  <si>
    <t>2024-00088248-1</t>
  </si>
  <si>
    <t>2024-12-26</t>
  </si>
  <si>
    <t>1335150252024000307</t>
  </si>
  <si>
    <t>2024-00088247-1</t>
  </si>
  <si>
    <t>1193118002024189124</t>
  </si>
  <si>
    <t>微量白蛋白测定试剂盒(PEG增强免疫比浊法)</t>
  </si>
  <si>
    <t>国械注进20162400961</t>
  </si>
  <si>
    <t>Atellica CH 930 Analyzer / erroneously depressed Microalbumin_2 (µALB_2, 242365) results on three (3) patient samples.</t>
  </si>
  <si>
    <t>2024-00083987-1</t>
  </si>
  <si>
    <t>1193118002024189125</t>
  </si>
  <si>
    <t>ADVIA Centaur XP (IRL94930919) erroneous Human chorionic gonadotropin Total hCG patient results</t>
  </si>
  <si>
    <t>2024-00084307-1</t>
  </si>
  <si>
    <t>1193118002024189481</t>
  </si>
  <si>
    <t>白蛋白测定试剂盒(溴甲酚紫法)</t>
  </si>
  <si>
    <t>国械注进20162402299</t>
  </si>
  <si>
    <t>Atellica CH 930 Analyzer, Enzymatic Creatinine_3 (ECre3, Lot 140371); Urea Nitrogen (UN_c, Lot 242312); Albumin BCP (AlbP Lot 140205)-Erroneous results</t>
  </si>
  <si>
    <t>2024-00084991-2</t>
  </si>
  <si>
    <t>1193118002024189482</t>
  </si>
  <si>
    <t>Atellica CH 930, S/N CM03217, waste tubing leakage.</t>
  </si>
  <si>
    <t>2024-00086917-1</t>
  </si>
  <si>
    <t>1193118002024189483</t>
  </si>
  <si>
    <t>Atellica CH 930 Analyzer, Out of range Quality control (QC) and discordant elevated Calcium_2 (CA_2, lot: 242276) results on multiple patient samples.</t>
  </si>
  <si>
    <t>2024-00086037-1</t>
  </si>
  <si>
    <t>2024-12-30</t>
  </si>
  <si>
    <t>1193115002024000668</t>
  </si>
  <si>
    <t>上海市第五康复医院</t>
  </si>
  <si>
    <t>标本加入血气分析检测卡后检测不能出结果。</t>
  </si>
  <si>
    <t>2024-00088479-1</t>
  </si>
  <si>
    <t>2024-12-23</t>
  </si>
  <si>
    <t>1355308002024000872</t>
  </si>
  <si>
    <t>昆明医科大学第二附属医院</t>
  </si>
  <si>
    <t>经常测量不出结果</t>
  </si>
  <si>
    <t>2024-00088546-1</t>
  </si>
  <si>
    <t>1294425582024000817</t>
  </si>
  <si>
    <t>广州市东升医院</t>
  </si>
  <si>
    <t>空气定标失败</t>
  </si>
  <si>
    <t>此投诉非西门子产品</t>
  </si>
  <si>
    <t>1335150252024000314</t>
  </si>
  <si>
    <t>显示条形码无效。</t>
  </si>
  <si>
    <t>2024-00088646-1</t>
  </si>
  <si>
    <t>1294426572024002728</t>
  </si>
  <si>
    <t>深圳市福田区风湿病专科医院</t>
  </si>
  <si>
    <t>国械注进20152220211</t>
  </si>
  <si>
    <t>2024-00088600-1</t>
  </si>
  <si>
    <t>1193118002025000577</t>
  </si>
  <si>
    <t>Dimension EXL 200 System (S/N: DR275225) / Sodium (NA), Potassium (K), and Chloride (CL); sensor lot# 4JD821 - Out-of-range Quality Controls (QC) and erroneous elevated results.</t>
  </si>
  <si>
    <t>2024-00084398-1</t>
  </si>
  <si>
    <t>ADVIA Centaur XP Immunoassay System, erroneous Cancer Antigen (BR 27.29, Lot # Unknown) results on twelve patient samples.</t>
  </si>
  <si>
    <t>2024-00084824-1</t>
  </si>
  <si>
    <t>Cancer Antigen (BR 27.29）试剂在中国未注册</t>
  </si>
  <si>
    <t>Dimension EXL 200 Integrated Chemistry System, Erroneously depressed LOCI High-Sensitivity Troponin I (TNIH, Lot# FA5173) results on two (2) patient samples.</t>
  </si>
  <si>
    <t>2024-00085586-1</t>
  </si>
  <si>
    <t>1193118002025001474</t>
  </si>
  <si>
    <t>Atellica CH 930 Analyzer, erroneously elevated Sodium, Potassium and Chloride (Na, K, Cl, lot: 140009) results on two patient samples.</t>
  </si>
  <si>
    <t>2024-00085110-1</t>
  </si>
  <si>
    <t>1193118002025000950</t>
  </si>
  <si>
    <t>2024-00086850-1</t>
  </si>
  <si>
    <t>ADVIA Centaur XP CA 19-9 Lot 541: Discordant elevated results vs Alternate Method.</t>
  </si>
  <si>
    <t>2025-00089084-1</t>
  </si>
  <si>
    <t>1193118002025002512</t>
  </si>
  <si>
    <t>ADVIA Centaur XPT / HCV (aHCV), lot# 473 – A discordant nonreactive (negative) result vs. repeat testing.</t>
  </si>
  <si>
    <t>2024-00085269-1</t>
  </si>
  <si>
    <t>1193118002025002508</t>
  </si>
  <si>
    <t>2024-00084819-1</t>
  </si>
  <si>
    <t>1193118002025002509</t>
  </si>
  <si>
    <t>Atellica IM 1600 – Alpha Fetoprotein (AFP), lot 283 – discordant elevated results vs. repeat testing.</t>
  </si>
  <si>
    <t>2024-00085268-1</t>
  </si>
  <si>
    <t>1193118002025002510</t>
  </si>
  <si>
    <t>2024-00085268-2</t>
  </si>
  <si>
    <t>1193118002025002511</t>
  </si>
  <si>
    <t>ANEPH 630_N Latex FLC Lambda lot 473292: discordant FLC Lambda patient sample results compared to result obtained with different method</t>
  </si>
  <si>
    <t>2024-00084999-1</t>
  </si>
  <si>
    <t>1193118002025002536</t>
  </si>
  <si>
    <t>Atellica CH 930 Analyzer, erroneously depressed Calcium_2 (CA_2, lot: 242276) results on 6 patient samples.</t>
  </si>
  <si>
    <t>2024-00085595-1</t>
  </si>
  <si>
    <t>1193118002025002537</t>
  </si>
  <si>
    <t>Atellica CH 930 (CM04526) falsely elevated Concentrated Carbon Dioxide (CO2_c) patient results</t>
  </si>
  <si>
    <t>2024-00087338-1</t>
  </si>
  <si>
    <t>1193118002025002538</t>
  </si>
  <si>
    <t>Atellica CH 930 Analyzer, falsely elevated Concentrated Carbon Dioxide (CO2_c, Lot#140215) results on 10 patient samples.</t>
  </si>
  <si>
    <t>2024-00087395-1</t>
  </si>
  <si>
    <t>1193118002025002539</t>
  </si>
  <si>
    <t>国械注进20162224708</t>
  </si>
  <si>
    <t>ADVIA 2120i Autosampler failure and Visible Smoke</t>
  </si>
  <si>
    <t>2024-00087760-1</t>
  </si>
  <si>
    <t>Atellica IM 1600 / Enhanced Estradiol (eE2), lot# 102 - A discordant (elevated) patient result vs. repeat testing on an alternate method.</t>
  </si>
  <si>
    <t>2025-00089297-1</t>
  </si>
  <si>
    <t>2024-12-31</t>
  </si>
  <si>
    <t>1294425622024003466</t>
  </si>
  <si>
    <t>质控失控。WUD5号清洗针堵塞。</t>
  </si>
  <si>
    <t>2025-00089466-1</t>
  </si>
  <si>
    <t>1193118002025004145</t>
  </si>
  <si>
    <t>Epoc - Discrepant high TCO2 vs epoc; SN50963, lot 08-24235-40 [US]</t>
  </si>
  <si>
    <t>2024-00085360-1</t>
  </si>
  <si>
    <t>1193118002025004146</t>
  </si>
  <si>
    <t>Epoc - Discrepant high TCO2 vs epoc; SN44759, lot 08-24235-40 [US]</t>
  </si>
  <si>
    <t>2024-00086343-1</t>
  </si>
  <si>
    <t>Epoc - Discrepant high TCO2 vs epoc; SN29069, lot 08-24235-40 [US]</t>
  </si>
  <si>
    <t>2024-00085349-1</t>
  </si>
  <si>
    <t>翻新机</t>
  </si>
  <si>
    <t>1193118002025004149</t>
  </si>
  <si>
    <t>Atellica CH 930, Erroneous Calcium_2 (CA_2, Lot# 242276) results on multiple patient samples.</t>
  </si>
  <si>
    <t>2024-00087026-1</t>
  </si>
  <si>
    <t>1193118002025004150</t>
  </si>
  <si>
    <t>Atellica CH 930 Analyzer / discordant elevated Calcium_2 (CA_2, 242276 and 242227) results on multiple patient samples.</t>
  </si>
  <si>
    <t>2024-00086664-1</t>
  </si>
  <si>
    <t>1193118002025004151</t>
  </si>
  <si>
    <t>2024-00086664-2</t>
  </si>
  <si>
    <t>1193118002025004152</t>
  </si>
  <si>
    <t>二氧化碳测定试剂盒(酶法)</t>
  </si>
  <si>
    <t>国械注进20162404055</t>
  </si>
  <si>
    <t>Dimension® EXL™ 200 Integrated Chemistry System/erroneously elevated patient sample result with Enzymatic Carbonate (ECO2, BA5182).</t>
  </si>
  <si>
    <t>2024-00088539-1</t>
  </si>
  <si>
    <t>2025-01-07</t>
  </si>
  <si>
    <t>129442652202500001</t>
  </si>
  <si>
    <t>深圳市罗湖区中医院</t>
  </si>
  <si>
    <t>试剂包芯片损坏</t>
  </si>
  <si>
    <t>2025-00089606-1</t>
  </si>
  <si>
    <t>1355311002025000009</t>
  </si>
  <si>
    <t>文山壮族苗族自治州人民医院</t>
  </si>
  <si>
    <t>漏水</t>
  </si>
  <si>
    <t>2025-00089757-1</t>
  </si>
  <si>
    <t>故障问题为搅拌器1被比色杯撞击，导致其弯曲并停止工作。</t>
  </si>
  <si>
    <t>2025-00089749-1</t>
  </si>
  <si>
    <t>故障问题为漏液</t>
  </si>
  <si>
    <t>Atellica IM 1600 \ Hepatitis C (aHCV) Assay Lot#477: Discordant Patient Result vs Alternate Methods.</t>
  </si>
  <si>
    <t>2025-00089527-1</t>
  </si>
  <si>
    <t>2025-01-06</t>
  </si>
  <si>
    <t>1162104002025000021</t>
  </si>
  <si>
    <t>抚顺市中心医院</t>
  </si>
  <si>
    <t>检验结果缺失</t>
  </si>
  <si>
    <t>2025-00089772-1</t>
  </si>
  <si>
    <t>1193118002025004455</t>
  </si>
  <si>
    <t>癌胚抗原测定试剂盒(直接化学发光法)</t>
  </si>
  <si>
    <t>Atellica IM 1600 Analyzer \ Carcinoembryonic Antigen (CEA) Lot# 221: Discordant (elevated) patient result vs repeat testing.</t>
  </si>
  <si>
    <t>2024-00086064-1</t>
  </si>
  <si>
    <t>1193118002025004456</t>
  </si>
  <si>
    <t>2024-00086663-1</t>
  </si>
  <si>
    <t>1193118002025004457</t>
  </si>
  <si>
    <t>2024-00086663-2</t>
  </si>
  <si>
    <t>1193118002025004496</t>
  </si>
  <si>
    <t>Atellica IM Total hCG (ThCG) lot 360 - discordant elevated patient result</t>
  </si>
  <si>
    <t>2024-00085501-1</t>
  </si>
  <si>
    <t>1193118002025004497</t>
  </si>
  <si>
    <t>Dimension EXL with LM Integrated Chemistry System / Out of Range Quality Control (QC) on multiple Assays and erroneous Enzymatic Carbonate (ECO2) results on multiple patient samples.</t>
  </si>
  <si>
    <t>2024-00086668-1</t>
  </si>
  <si>
    <t>1193118002025004498</t>
  </si>
  <si>
    <t>Dimension EXL with LM Integrated Chemistry System / falsely depressed Sodium, Potassium and Chloride (Na, K, Cl, lot# 4JD822) results on 4 patient samples.</t>
  </si>
  <si>
    <t>2024-00088015-1</t>
  </si>
  <si>
    <t xml:space="preserve">郑州市中医院 </t>
  </si>
  <si>
    <t>Atellica IM 1600 – CA 19-9, lot 543 – discordant elevated result vs. repeat testing on an alternate method.</t>
  </si>
  <si>
    <t>2025-00089724-1</t>
  </si>
  <si>
    <t>1193118002025005050</t>
  </si>
  <si>
    <t>Atellica IM Total hCG (ThCG) lot 362 discordant elevated result</t>
  </si>
  <si>
    <t>2024-00086600-1</t>
  </si>
  <si>
    <t>1193118002025005051</t>
  </si>
  <si>
    <t>Atellica CH 930 Analyzer, Enzymatic Creatinine_3 (ECre3) Lot 140342 - Erroneously elevated result</t>
  </si>
  <si>
    <t>2024-00087569-1</t>
  </si>
  <si>
    <t>1193118002025005052</t>
  </si>
  <si>
    <t>2024-00087553-1</t>
  </si>
  <si>
    <t>1193118002025005130</t>
  </si>
  <si>
    <t>Atellica IM 1600 – TnIH, lot 103 – Discordant elevated results</t>
  </si>
  <si>
    <t>2025-00089904-1</t>
  </si>
  <si>
    <t>1193118002025005131</t>
  </si>
  <si>
    <t>2025-00089904-2</t>
  </si>
  <si>
    <t>1193118002025005244</t>
  </si>
  <si>
    <t>Atellica IM 1600 – TnIH, lot 108 – Discordant elevated results</t>
  </si>
  <si>
    <t>2025-00089170-1</t>
  </si>
  <si>
    <t>1193118002025005245</t>
  </si>
  <si>
    <t>2025-00089170-2</t>
  </si>
  <si>
    <t>1193118002025005246</t>
  </si>
  <si>
    <t>2025-00089170-3</t>
  </si>
  <si>
    <t>1193118002025005247</t>
  </si>
  <si>
    <t>2025-00089170-4</t>
  </si>
  <si>
    <t>1193118002025005249</t>
  </si>
  <si>
    <t>2025-00089170-6</t>
  </si>
  <si>
    <t>1193118002025005248</t>
  </si>
  <si>
    <t>2025-00089170-5</t>
  </si>
  <si>
    <t>1193118002025005250</t>
  </si>
  <si>
    <t>Atellica IM High Sensitivity Troponin I (TnIH) - Discordant elevated result (unknown lot)</t>
  </si>
  <si>
    <t>2024-00087995-1</t>
  </si>
  <si>
    <t>1193118002025005251</t>
  </si>
  <si>
    <t>ADVIA 1800, S/N CA12910108910894274 Error Code 4274 ISE Calibration slope error.</t>
  </si>
  <si>
    <t>2024-00087384-1</t>
  </si>
  <si>
    <t>1193118002025005309</t>
  </si>
  <si>
    <t>IMMULITE 2000 XPi Discordant Patient Result, Multiple Assays</t>
  </si>
  <si>
    <t>2024-00087236-1</t>
  </si>
  <si>
    <t>1193118002025005132</t>
  </si>
  <si>
    <t>Dimension EXL with LM Integrated Chemistry System / abnormal assay flags on Calcium (CA, BA5273) results on multiple patient samples.</t>
  </si>
  <si>
    <t>2024-00085996-1</t>
  </si>
  <si>
    <t>1193118002025005133</t>
  </si>
  <si>
    <t>Dimension EXL with LM Integrated Chemistry System / abnormal assay flags on Calcium (CA) results on multiple patient samples.</t>
  </si>
  <si>
    <t>2024-00085995-1</t>
  </si>
  <si>
    <t>1193118002025005134</t>
  </si>
  <si>
    <t>C反应蛋白测定试剂盒（免疫透射比浊法）</t>
  </si>
  <si>
    <t>国械注进20242400363</t>
  </si>
  <si>
    <t>Atellica CH 930 Analyzer, Discordant elevated Revised C‑Reactive Protein (RCRP, Lot# 140125) results obtained for seven (7) samples drawn from one patient.</t>
  </si>
  <si>
    <t>2024-00085588-1</t>
  </si>
  <si>
    <t>浙江大学医学院附属第二医院滨江院区</t>
  </si>
  <si>
    <t>类风湿因子测定试剂盒(散射比浊法)</t>
  </si>
  <si>
    <t>BNII System - N Latex RF kit lot 03030 (RF reagent lot 110844) - discordant results on three different patients obtained</t>
  </si>
  <si>
    <t>2025-00090245-1</t>
  </si>
  <si>
    <t>2025-01-09</t>
  </si>
  <si>
    <t>1294412002025000071</t>
  </si>
  <si>
    <t>东莞市大朗医院</t>
  </si>
  <si>
    <t>血气结果无Ca结果</t>
  </si>
  <si>
    <t>2025-00090396-1</t>
  </si>
  <si>
    <t>1193118002025011719</t>
  </si>
  <si>
    <t>高敏肌钙蛋白I测定试剂盒 （直接化学发光法）</t>
  </si>
  <si>
    <t>Atellica IM 1600 - TnIH, Lot 108 - Elevated patient result vs. repeat testing</t>
  </si>
  <si>
    <t>2025-00089811-1</t>
  </si>
  <si>
    <t>1193118002025008068</t>
  </si>
  <si>
    <t>Discrepant tHb Result, Mcart SN 3427713712 [RP500e SN 60316 - Australia]</t>
  </si>
  <si>
    <t>2025-00089963-1</t>
  </si>
  <si>
    <t>1193118002025005307</t>
  </si>
  <si>
    <t>Dimension EXL 200 Integrated Chemistry System, erroneously low Sodium (Na, lot: 4JD820) results on patient samples.</t>
  </si>
  <si>
    <t>2024-00087607-1</t>
  </si>
  <si>
    <t>1193118002025005308</t>
  </si>
  <si>
    <t>Discrepant K+ Result, Mcart SN 3425404114 [RP500e SN 61968 - Croatia]</t>
  </si>
  <si>
    <t>2024-00087541-1</t>
  </si>
  <si>
    <t>Atellica IM Intact Parathyroid Hormone (PTH) lot 105 discordant elevated patient result</t>
  </si>
  <si>
    <t>2024-00087570-1</t>
  </si>
  <si>
    <t>原判定为有潜在伤害；于2025-01-09修改为无潜在伤害</t>
  </si>
  <si>
    <t>ADVIA Centaur XP - CA 19-9, lot 541 – Elevated results vs. alt. method</t>
  </si>
  <si>
    <t>2025-00090564-1</t>
  </si>
  <si>
    <t>1193118002025006513</t>
  </si>
  <si>
    <t>Atellica CH 930 Analyzer, S/N: CM03491, during routine maintenance, the operator splashed a cuvette liquid into the eyes.</t>
  </si>
  <si>
    <t>2025-00088947-1</t>
  </si>
  <si>
    <t>1193118002025006518</t>
  </si>
  <si>
    <t>ADVIA Chemistry XPT falsely elevated Concentrated, Carbon Dioxide (CO2_c) patient results</t>
  </si>
  <si>
    <t>2025-00089390-1</t>
  </si>
  <si>
    <t>1193118002025007915</t>
  </si>
  <si>
    <t>Atellica IM 1600 / Alpha Fetoprotein (AFP), lot# 284 – Discordant patient results vs. repeat testing.</t>
  </si>
  <si>
    <t>2024-00087012-1</t>
  </si>
  <si>
    <t>1193118002025007916</t>
  </si>
  <si>
    <t>2024-00087012-2</t>
  </si>
  <si>
    <t>1193118002025008066</t>
  </si>
  <si>
    <t>Atellica IM 1300 – ThCG, lot 360 – Discordant elevated result vs. repeat</t>
  </si>
  <si>
    <t>2025-00090508-1</t>
  </si>
  <si>
    <t>1193118002025007913</t>
  </si>
  <si>
    <t>Atellica IM CA 19-9 lot 539 discordant patient result vs. repeat testing.</t>
  </si>
  <si>
    <t>2024-00087212-1</t>
  </si>
  <si>
    <t>1193118002025007914</t>
  </si>
  <si>
    <t>Atellica IM 1600 Analyzer, falsely depressed Free Triiodothyronine (FT3, Lot# 293) results on 17 patient samples.</t>
  </si>
  <si>
    <t>2024-00087400-1</t>
  </si>
  <si>
    <t>1193118002025008067</t>
  </si>
  <si>
    <t>ADVIA Centaur XP Total hCG (ThCG), lot 361, discordant elevated results</t>
  </si>
  <si>
    <t>2025-00090130-1</t>
  </si>
  <si>
    <t>Discrepant High iCa++ Results, Mcart SN 3427501716 [RP500 SN 36913 - Netherlands]</t>
  </si>
  <si>
    <t>2025-00090601-1</t>
  </si>
  <si>
    <t>投诉中国家信息错误，在 2025-00091861-1记录。</t>
  </si>
  <si>
    <t>1264102292025000021</t>
  </si>
  <si>
    <t>河南省人民医院</t>
  </si>
  <si>
    <t>国械注进20172405163</t>
  </si>
  <si>
    <t>使用时样品臂报错，已修复</t>
  </si>
  <si>
    <t>2025-00092229-1</t>
  </si>
  <si>
    <t>1203207042025000023</t>
  </si>
  <si>
    <t>仪征市人民医院</t>
  </si>
  <si>
    <t>插卡注血到卡片时显示故障，无血气分析结果</t>
  </si>
  <si>
    <t>2025-00091991-1</t>
  </si>
  <si>
    <t>2025-01-13</t>
  </si>
  <si>
    <t>1203205082025000008</t>
  </si>
  <si>
    <t>张家港市中医医院</t>
  </si>
  <si>
    <t>检测值不准</t>
  </si>
  <si>
    <t>2025-00091755-1</t>
  </si>
  <si>
    <t>1193118002025008138</t>
  </si>
  <si>
    <t>Atellica IM 1600 Analyzer/ Enhanced Estradiol (eE2) lot# 102: discordant (elevated) patient results vs. repeat testing.</t>
  </si>
  <si>
    <t>2024-00087611-1</t>
  </si>
  <si>
    <t>1193118002025008139</t>
  </si>
  <si>
    <t>Atellica CH 930 Analyzer, A falsely depressed Creatinine_2 (Crea_2, Lot#242278) result on a patient sample.</t>
  </si>
  <si>
    <t>2024-00088529-1</t>
  </si>
  <si>
    <t>1193118002025008140</t>
  </si>
  <si>
    <t>Atellica CH 930, Falsely depressed Calcium_2 (CA_2, Lot# 242276) results on twenty-four patient samples.</t>
  </si>
  <si>
    <t>2024-00088505-1</t>
  </si>
  <si>
    <t>1193118002025008141</t>
  </si>
  <si>
    <t>2025-00090593-1</t>
  </si>
  <si>
    <t>1193118002025008762</t>
  </si>
  <si>
    <t>ADVIA Centaur XP – CA 19-9, lot 543 – Elevated result vs. repeat testing</t>
  </si>
  <si>
    <t>2025-00091191-1</t>
  </si>
  <si>
    <t>1193118002025011436</t>
  </si>
  <si>
    <t>Atellica CH 930 Analyzer - Enzymatic Creatinine_3 (ECre3, Lot 140342) - Two Discordant Patient Results</t>
  </si>
  <si>
    <t>2025-00090872-1</t>
  </si>
  <si>
    <t>1193118002025008763</t>
  </si>
  <si>
    <t>ADVIA Centaur XPT – TNIH, lot 108 – Elevated results vs. repeat</t>
  </si>
  <si>
    <t>2025-00091214-1</t>
  </si>
  <si>
    <t>1264102292025000020</t>
  </si>
  <si>
    <t>2025-00092225-1</t>
  </si>
  <si>
    <t>2025-01-15</t>
  </si>
  <si>
    <t>1253707122025000026</t>
  </si>
  <si>
    <t>青岛心血管病医院（原青岛阜外医院）</t>
  </si>
  <si>
    <t>定标不通过</t>
  </si>
  <si>
    <t>2025-00092101-1</t>
  </si>
  <si>
    <t>1193118002025011435</t>
  </si>
  <si>
    <t>2025-00091861-1</t>
  </si>
  <si>
    <t>1193118002025008995</t>
  </si>
  <si>
    <t>ADVIA Centaur XP – CA 15-3, lot 218 – Depressed result vs. alt. method</t>
  </si>
  <si>
    <t>2025-00091187-1</t>
  </si>
  <si>
    <t>1193118002025008996</t>
  </si>
  <si>
    <t>Atellica IM 1600 – HbsII, lot 312 – Discordant nonreactive result</t>
  </si>
  <si>
    <t>2025-00091024-1</t>
  </si>
  <si>
    <t>宣威市第二人民医院</t>
  </si>
  <si>
    <t>Atellica CH 930 SN CM03569 –Alanine Aminotransferase (ALT, 242215) and Aspartate Aminotransferase– Many patient sample results of 0 U/L were generated, and some repeats also resulted as 0 U/L. Quality Control (QC) check failed following the processing of samples.</t>
  </si>
  <si>
    <t>2025-00090411-1</t>
  </si>
  <si>
    <t>2025-01-14</t>
  </si>
  <si>
    <t>1345248002024001253</t>
  </si>
  <si>
    <t>贵黔国际总医院</t>
  </si>
  <si>
    <t>真空泵无法保持真空歧管压力传感处的真空水平</t>
  </si>
  <si>
    <t>2025-00092155-1</t>
  </si>
  <si>
    <t>2025-01-19</t>
  </si>
  <si>
    <t>1284314032025000003</t>
  </si>
  <si>
    <t>株洲市渌口区人民医院</t>
  </si>
  <si>
    <t>D0103_运行失效</t>
  </si>
  <si>
    <t>2025-00092106-1</t>
  </si>
  <si>
    <t>黄山市人民医院</t>
  </si>
  <si>
    <t>Atellica IM 1600 / CA 19-9, lot# 543 - A discordant (elevated) patient result vs. alternate method tests.</t>
  </si>
  <si>
    <t>2025-00092115-1</t>
  </si>
  <si>
    <t>VTLi - False negative cTNI vs Abbott Alinity; SN12954, lot HA032724 [Germany]</t>
  </si>
  <si>
    <t>2025-00090375-1</t>
  </si>
  <si>
    <t>Atellica VTLi IA analy start kit 1产品未在中国注册</t>
  </si>
  <si>
    <t>1193118002025011359</t>
  </si>
  <si>
    <t>Dimension ExL with LM Integrated Chemistry System, Falsely depressed Sodium (Na, Lot#4JD820) results on five patient samples.</t>
  </si>
  <si>
    <t>2024-00088225-1</t>
  </si>
  <si>
    <t>2025-01-21</t>
  </si>
  <si>
    <t>1294452812025000030</t>
  </si>
  <si>
    <t>阀门错误</t>
  </si>
  <si>
    <t>2025-00092547-1</t>
  </si>
  <si>
    <t>ADVIA® 2120 Hematology Systems (s/n): IR09360608/ Uninterruptible Power Supply (UPS) smoking.</t>
  </si>
  <si>
    <t>2025-00090847-1</t>
  </si>
  <si>
    <t>产品注册证在2017-7已过期</t>
  </si>
  <si>
    <t>1193118002025011718</t>
  </si>
  <si>
    <t>ADVIA Chem XPT Instrument - Carbon Dioxide Concentrated (CO2_c, Lot 160) - Erroneously Elevated Patient Results on One (1) Patient</t>
  </si>
  <si>
    <t>2025-00090891-1</t>
  </si>
  <si>
    <t>1193118002025017638</t>
  </si>
  <si>
    <t>Discrepant Na+ Result, Mcart SN 3431608511 [RP500 SN 45722 - Germany]</t>
  </si>
  <si>
    <t>2025-00092136-1</t>
  </si>
  <si>
    <t>1193118002025011774</t>
  </si>
  <si>
    <t>ADVIA Chem XPT Analyzer, Wash pump error, multiple assays resulting above or below the analytical measuring range.</t>
  </si>
  <si>
    <t>2024-00088675-1</t>
  </si>
  <si>
    <t>Atellica IM 1600 / CA 19-9, lot# 543 - discordant (elevated) patient results vs. repeat testing on an alternate method test.</t>
  </si>
  <si>
    <t>2025-00092644-1</t>
  </si>
  <si>
    <t>1193118002025012336</t>
  </si>
  <si>
    <t>Product NameBlank Space</t>
  </si>
  <si>
    <t>2025-00089133-1</t>
  </si>
  <si>
    <t>1193118002025017721</t>
  </si>
  <si>
    <t>Dimension EXL - QuikLYTE Integrated Multisensor (IMT, Lot Unknown) - Erroneously Elevated Potassium (K+) Results on One (1) Patient</t>
  </si>
  <si>
    <t>2025-00091430-1</t>
  </si>
  <si>
    <t>2025-01-23</t>
  </si>
  <si>
    <t>1274214012025000010</t>
  </si>
  <si>
    <t>血气分析仪提示“iQC失败：流体检查（E56），请插入新的测试卡并重新执行测试”。</t>
  </si>
  <si>
    <t>2025-00093668-1</t>
  </si>
  <si>
    <t>1274214012025000018</t>
  </si>
  <si>
    <t>2024-01-21血气分析检测试纸插入机器后提示卡片有液体，无法检测，又继续插入第二张试纸，又提示卡片有液体，无法检测。再次重新更换试纸，第三张试纸检测成功。</t>
  </si>
  <si>
    <t>2025-00094027-1</t>
  </si>
  <si>
    <t>1274214012025000011</t>
  </si>
  <si>
    <t>血气分析检测卡（干式电化学法）epoc</t>
  </si>
  <si>
    <t>血气分析仪显示iQC失败：传感器检查（E13），请插入新的测试卡并重新执行测试。</t>
  </si>
  <si>
    <t>2025-00094022-1</t>
  </si>
  <si>
    <t>Dimension EXL 200 integrated chemistry system, LOCI High Sensitivity Troponin I (TNIH, Lot EA5159)- Erroneously elevated results</t>
  </si>
  <si>
    <t>2025-00090869-1</t>
  </si>
  <si>
    <t>CARTON ASSY EXL TNIH产品未在中国注册</t>
  </si>
  <si>
    <t>2025-00090869-2</t>
  </si>
  <si>
    <t>1193118002025012804</t>
  </si>
  <si>
    <t>Atellica IM 1600 – ThCG, lot 361 – Elevated result vs. repeat</t>
  </si>
  <si>
    <t>2025-00092232-1</t>
  </si>
  <si>
    <t>1193118002025013336</t>
  </si>
  <si>
    <t>ANPEH 630_N Latex FLC Lambda lot 473293: discordant FLC Lambda patient sample results</t>
  </si>
  <si>
    <t>2024-00088663-1</t>
  </si>
  <si>
    <t>1193118002025013337</t>
  </si>
  <si>
    <t>2024-00088663-2</t>
  </si>
  <si>
    <t>1193118002025013338</t>
  </si>
  <si>
    <t>2024-00088663-3</t>
  </si>
  <si>
    <t>1193118002025013339</t>
  </si>
  <si>
    <t>Atellica CH 930 Analyzer, falsely depressed Creatinine_2 (Crea_2, Lot# 242178) results on 8 patient samples.</t>
  </si>
  <si>
    <t>2025-00090489-1</t>
  </si>
  <si>
    <t>1193118002025017722</t>
  </si>
  <si>
    <t>免疫分析仪</t>
  </si>
  <si>
    <t>POC Cardiac</t>
  </si>
  <si>
    <t>国械注进20242220683</t>
  </si>
  <si>
    <t>VTLi - False positive cTNI vs Atellica Solution; SN12048, lot unk [Spain]</t>
  </si>
  <si>
    <t>2025-00091804-1</t>
  </si>
  <si>
    <t>Dimension EXL with LM Integrated Chemistry System/erroneously depressed LOCI High-Sensitivity Troponin I (TNIH, EA5229) patient sample result.</t>
  </si>
  <si>
    <t>2025-00091945-1</t>
  </si>
  <si>
    <t>1193118002025013340</t>
  </si>
  <si>
    <t>Atellica IM 1600 – ThCG, lot 360 – Elevated results vs. repeat</t>
  </si>
  <si>
    <t>2025-00093255-1</t>
  </si>
  <si>
    <t>1193118002025016649</t>
  </si>
  <si>
    <t>无机磷测定试剂盒(磷钼酸盐法)</t>
  </si>
  <si>
    <t>国械注进20172402308</t>
  </si>
  <si>
    <t>DIMENSION EXL 200, Phosphorus (PHOS) Lot BA5119– Quality control out of range/ Erroneously elevated results</t>
  </si>
  <si>
    <t>2025-00089255-1</t>
  </si>
  <si>
    <t>1193118002025016650</t>
  </si>
  <si>
    <t>Dimension EXL with LM Integrated Chemistry System, erroneous Sodium (Na, Lot#4JD822) results on multiple patient samples.</t>
  </si>
  <si>
    <t>2025-00090234-1</t>
  </si>
  <si>
    <t>1193118002025016651</t>
  </si>
  <si>
    <t>Atellica IM 1600, falsely elevated Hepatitis B surface Antigen II (HBsII, Lot#52409314), Anti Hepatitis B surface Antigen 2 (aHBs2, Lot#43516174), Hepatitis A Total (HAVT, Lot#42557204) and Luteinizing Hormone (LH, Lot#09327266) results on multiple patient samples and out of range Quality Control (QC).</t>
  </si>
  <si>
    <t>2025-00090766-1</t>
  </si>
  <si>
    <t>1193118002025016652</t>
  </si>
  <si>
    <t>2025-00090766-2</t>
  </si>
  <si>
    <t>1193118002025016653</t>
  </si>
  <si>
    <t>The customer reported reagent probe 2 volume check failures that caused a delay in reporting test results.</t>
  </si>
  <si>
    <t>2025-00091842-1</t>
  </si>
  <si>
    <t>Dimension EXL with LM Integrated Chemistry System / an erroneously depressed LOCI High-Sensitivity Troponin I (TNIH, FA5173) result on a patient sample.</t>
  </si>
  <si>
    <t>2025-00089259-1</t>
  </si>
  <si>
    <t>1193118002025019398</t>
  </si>
  <si>
    <t>国械注进20252220066</t>
  </si>
  <si>
    <t>Atellica CI 1900 Analyzer, falsely elevated High-Sensitivity Troponin I (TnIH, Lot#24555108) results on a patient sample and Low-range Quality Control (QC) results.</t>
  </si>
  <si>
    <t>2025-00089425-1</t>
  </si>
  <si>
    <t>1193118002025017448</t>
  </si>
  <si>
    <t>ADVIA Centaur XPT Total hCG (ThCG) Lot 361: Discordant (elevated) patient results vs. repeat testing.</t>
  </si>
  <si>
    <t>2025-00089451-1</t>
  </si>
  <si>
    <t>1193118002025017449</t>
  </si>
  <si>
    <t>Atellica CH 930 Analyzer, reaction wash tubing leaked causing erroneous results with multiple assays.</t>
  </si>
  <si>
    <t>2025-00090225-1</t>
  </si>
  <si>
    <t>1193118002025017450</t>
  </si>
  <si>
    <t>Atellica CH 930 Analyzer/ Falsely depressed Sodium (Na), Potassium (K) and Chloride (Cl) results sensor lot# 140018 were obtained on two patient samples.</t>
  </si>
  <si>
    <t>2025-00090466-1</t>
  </si>
  <si>
    <t>1193118002025017451</t>
  </si>
  <si>
    <t>Atellica CH 930, Falsely depressed Glucose Hexokinase_3 (GluH_3, Lot# 242281) results on multiple patient samples.</t>
  </si>
  <si>
    <t>2025-00091518-1</t>
  </si>
  <si>
    <t>1193118002025017452</t>
  </si>
  <si>
    <t>ADVIA Centaur XPT (IRL28762125) falsely elevated High-Sensitivity Troponin I (TNIH) patient results</t>
  </si>
  <si>
    <t>2025-00092213-1</t>
  </si>
  <si>
    <t>1193118002025017453</t>
  </si>
  <si>
    <t>Visibly smoking device, CLINITEK STATUS+ USA, UNITED STATES</t>
  </si>
  <si>
    <t>2025-00092640-1</t>
  </si>
  <si>
    <t>1193118002025017454</t>
  </si>
  <si>
    <t>Atellica IM 1600 – TnIH, lot 108 – Elevated result vs. repeat</t>
  </si>
  <si>
    <t>2025-00094871-1</t>
  </si>
  <si>
    <t>1193118002025017461</t>
  </si>
  <si>
    <t>Atellica IM Total Human Chorionic Gonadotropin (hCG) lot 360- elevated patient result vs retest</t>
  </si>
  <si>
    <t>2025-00089205-1</t>
  </si>
  <si>
    <t>1193118002025017459</t>
  </si>
  <si>
    <t>肌酸激酶MB同工酶测定试剂盒(直接化学发光法)</t>
  </si>
  <si>
    <t>Atellica IM 1600 / Creatine Kinase MB (CKMB), lot# 281 – Discordant patient results vs. repeat testing; patient samples were tested when Quality Controls (QC) were out-of-ranges.</t>
  </si>
  <si>
    <t>2025-00090200-1</t>
  </si>
  <si>
    <t>1193118002025017460</t>
  </si>
  <si>
    <t>Dimension EXL with LM Integrated Chemistry System, falsely elevated Sodium (Na, Lot#4JD822) results on multiple patient samples.</t>
  </si>
  <si>
    <t>2025-00091206-1</t>
  </si>
  <si>
    <t>1193118002025017462</t>
  </si>
  <si>
    <t>ADVIA Centaur XPT / Total hCG (ThCG), Lot# 361 - A discordant (elevated) result vs. repeat testing.</t>
  </si>
  <si>
    <t>2025-00090703-1</t>
  </si>
  <si>
    <t>1193118002025017405</t>
  </si>
  <si>
    <t>国械注进20202220508</t>
  </si>
  <si>
    <t>ATELLICA NEPH 630_N Latex FLC lambda lot 473294_three discordant patient sample results</t>
  </si>
  <si>
    <t>2025-00091104-1</t>
  </si>
  <si>
    <t>1193118002025017406</t>
  </si>
  <si>
    <t>Atellica IM 1600 SN IRH006451937– Falsely elevated Prostate Specific Antigen (PSA) result for one patient, falsely elevated Anti-Thyroglobulin II (aTgII) for another patient, and falsely depressed serum Folate (Fol) for third patient versus repeats.</t>
  </si>
  <si>
    <t>2025-00092855-1</t>
  </si>
  <si>
    <t>1193118002025029660</t>
  </si>
  <si>
    <t>Epoc - Discrepant high pH vs epoc; SN54300, lot 12-24313-50 [US]</t>
  </si>
  <si>
    <t>2025-00094941-1</t>
  </si>
  <si>
    <t>1193118002025029659</t>
  </si>
  <si>
    <t>Epoc - Discrepant high pH vs epoc; SN54664, lot 12-24313-50 [US]</t>
  </si>
  <si>
    <t>2025-00094940-1</t>
  </si>
  <si>
    <t>Epoc - Discrepant high pH vs epoc; SN21816, lot 12-24313-50 [US]</t>
  </si>
  <si>
    <t>2025-00094573-1</t>
  </si>
  <si>
    <t>1193118002025029662</t>
  </si>
  <si>
    <t>2025-00095612-1</t>
  </si>
  <si>
    <t>Epoc - Discrepant high pH vs epoc; SN28739, lot 12-24313-50 [US]</t>
  </si>
  <si>
    <t>2025-00094943-1</t>
  </si>
  <si>
    <t>1193118002025029661</t>
  </si>
  <si>
    <t>Epoc - Discrepant high pH vs epoc; SN37734, lot 12-24313-50 [US]</t>
  </si>
  <si>
    <t>2025-00094942-1</t>
  </si>
  <si>
    <t>False Positive cTnI Result, lot 234309002 [Stratus CS 200 SN 13050279]</t>
  </si>
  <si>
    <t>2025-00094879-1</t>
  </si>
  <si>
    <t>CARDIAC SCS 200产品未在中国注册</t>
  </si>
  <si>
    <t>2025-01-27</t>
  </si>
  <si>
    <t>1121201002025000015</t>
  </si>
  <si>
    <t>天津市武清区人民医院</t>
  </si>
  <si>
    <t>上机安装定标后提示LAC值不通过。</t>
  </si>
  <si>
    <t>2025-00096679-1</t>
  </si>
  <si>
    <t>2025-02-05</t>
  </si>
  <si>
    <t>1294412002025000210</t>
  </si>
  <si>
    <t>东莞市人民医院</t>
  </si>
  <si>
    <t>结果错误</t>
  </si>
  <si>
    <t>2025-00096457-1</t>
  </si>
  <si>
    <t>Atellica IM 1600 Analyzer / erroneously elevated Quantitative HBsAg (QHBs, 043) result on three (3) patient samples.</t>
  </si>
  <si>
    <t>2025-00090553-1</t>
  </si>
  <si>
    <t>Atellica IM QHBs 200T KIT产品未在中国注册</t>
  </si>
  <si>
    <t>1193118002025017641</t>
  </si>
  <si>
    <t>2025-00091894-1</t>
  </si>
  <si>
    <t>Dimension Vista 500 Intelligent Lab System / an erroneously depressed and five (5) erroneously elevated Creatine Kinase (CKI, 24173BB) results on a patient sample.</t>
  </si>
  <si>
    <t>2025-00092548-1</t>
  </si>
  <si>
    <t>VISTA CKI产品未在中国注册</t>
  </si>
  <si>
    <t>Dimension EXL 200 - Total Prostate Specific Antigen (TPSA, Lot FA5242) Erroneously Elevated Results on One (1) Patient</t>
  </si>
  <si>
    <t>2025-00092885-1</t>
  </si>
  <si>
    <t>TOTAL PSA REAGENT CARTRIDGE产品未在中国注册</t>
  </si>
  <si>
    <t>1193118002025017713</t>
  </si>
  <si>
    <t>VTLi - Invalid result leading to delay; SN12854, lot HA121823 [France]</t>
  </si>
  <si>
    <t>2025-00094425-1</t>
  </si>
  <si>
    <t>1193118002025017714</t>
  </si>
  <si>
    <t>VTLi - Invalid result leading to delay; SN12855, lot HA121823 [France]</t>
  </si>
  <si>
    <t>2025-00094422-1</t>
  </si>
  <si>
    <t>2025-00092885-2</t>
  </si>
  <si>
    <t>2025-00092885-3</t>
  </si>
  <si>
    <t>2025-00092885-4</t>
  </si>
  <si>
    <t>2025-02-06</t>
  </si>
  <si>
    <t>1274214012025000021</t>
  </si>
  <si>
    <t>2025-02-01血气分析检测试纸插入机器后提示“传感器上检测到有液体”，无法检测，又继续插入第二张试纸，又提示卡片检测有液体，无法检测。再次重新更换试纸，第三张试纸检测成功。</t>
  </si>
  <si>
    <t>2025-00098463-1</t>
  </si>
  <si>
    <t>1294412002025000221</t>
  </si>
  <si>
    <t>血气测定试剂盒氧分压定标不过</t>
  </si>
  <si>
    <t>2025-00096867-1</t>
  </si>
  <si>
    <t>1193118002025017813</t>
  </si>
  <si>
    <t>ADVIA Centaur XP Instrument (S/N: IRL90260840) / The customer reported that an elevated Total Human Chorionic Gonadotropin (ThCG, lot# 361) result was obtained for a patient sample.</t>
  </si>
  <si>
    <t>2025-00090998-1</t>
  </si>
  <si>
    <t>Dimension EXL 200 Integrated Chemistry System, three falsely depressed Sodium (Na), Potassium (K) &amp; Chloride (Cl) results on a patient sample.</t>
  </si>
  <si>
    <t>2025-00091932-1</t>
  </si>
  <si>
    <t>1193118002025019397</t>
  </si>
  <si>
    <t>总胆红素测定试剂盒(钒酸盐氧化法)</t>
  </si>
  <si>
    <t>国械注进20162401124</t>
  </si>
  <si>
    <t>Atellica CH 930 Analyzer - Total Bilirubin_2 (TBil_2, Lot 140437) - Thirty-Nine (39) Erroneously Depressed Patient Results</t>
  </si>
  <si>
    <t>2025-00095472-1</t>
  </si>
  <si>
    <t>1193118002025019396</t>
  </si>
  <si>
    <t>2025-00095472-2</t>
  </si>
  <si>
    <t>1193118002025017814</t>
  </si>
  <si>
    <t>雌二醇测定试剂盒（直接化学发光法）</t>
  </si>
  <si>
    <t>Atellica IM - eE2 lot 30425103 - Discordant results</t>
  </si>
  <si>
    <t>2025-00096499-1</t>
  </si>
  <si>
    <t>2025-02-07</t>
  </si>
  <si>
    <t>1264102282025000014</t>
  </si>
  <si>
    <t>河南省郑州中医骨伤病医院</t>
  </si>
  <si>
    <t>试剂有结晶沉淀</t>
  </si>
  <si>
    <t>2025-00097015-1</t>
  </si>
  <si>
    <t>1193118002025019390</t>
  </si>
  <si>
    <t>ADVIA Chemistry XPT SN CA1275003520352 – Calcium_2 (CA_2, 688046) – Falsely depressed results for 4 patients versus repeats on an alternate ADVIA Chemistry XPT</t>
  </si>
  <si>
    <t>2025-00091836-1</t>
  </si>
  <si>
    <t>1193118002025019391</t>
  </si>
  <si>
    <t>2025-00091836-2</t>
  </si>
  <si>
    <t>1193118002025019392</t>
  </si>
  <si>
    <t>2025-00091836-3</t>
  </si>
  <si>
    <t>1193118002025019399</t>
  </si>
  <si>
    <t>Atellica CH 930 Analyzer, falsely elevated Creatinine_2 (Crea_2) results on 3 patient samples and falsely elevated Urea Nitrogen (UN_c) results on 2 patient samples.</t>
  </si>
  <si>
    <t>2025-00091397-1</t>
  </si>
  <si>
    <t>1193118002025019400</t>
  </si>
  <si>
    <t>Atellica CH 930, S/N CM02289, discordant test results on multiple samples and multiple tests.</t>
  </si>
  <si>
    <t>2025-00092846-1</t>
  </si>
  <si>
    <t>1193118002025019393</t>
  </si>
  <si>
    <t>ADVIA Chemistry XPT System/erroneously elevated patient sample results with Calcium_2 Concentrated (CA_2c, 681786).</t>
  </si>
  <si>
    <t>2025-00093213-1</t>
  </si>
  <si>
    <t>1193118002025027190</t>
  </si>
  <si>
    <t>Atellica CH 930 Analyzer - A-LYTE Integrated Multisensor (IMT, Lot 140018) - Erroneously Depressed Results on One (1) Patient Sample for Sodium (Na), Potassium (K), and Chloride (Cl)</t>
  </si>
  <si>
    <t>2025-00096695-1</t>
  </si>
  <si>
    <t>1193118002025027191</t>
  </si>
  <si>
    <t>2025-00096695-2</t>
  </si>
  <si>
    <t>1193118002025021925</t>
  </si>
  <si>
    <t>Atellica CI 1900 Analyzer, Erroneous Albumin BCP (AlbP), Calcium_2 (CA_2) and Corrected Calcium results were obtained on a patient sample.</t>
  </si>
  <si>
    <t>2025-00091823-1</t>
  </si>
  <si>
    <t>1193118002025021754</t>
  </si>
  <si>
    <t>Atellica CH 930 Analyzer/ Low anion gap and erroneous Sodium (Na), Potassium (K), Chloride (Cl) sensor lot# 140018, and Concentrated Carbon Dioxide (CO2_c, 140369) results were obtained on multiple patient samples.</t>
  </si>
  <si>
    <t>2025-00092269-1</t>
  </si>
  <si>
    <t>1193118002025020508</t>
  </si>
  <si>
    <t>Dimension EXL with LM Integrated Chemistry System, Falsely depressed LOCI Thyroid Stimulating Hormone (TSHL, Lot# EB5268) results on four patient samples.</t>
  </si>
  <si>
    <t>2025-00093206-1</t>
  </si>
  <si>
    <t>1193118002025020509</t>
  </si>
  <si>
    <t>Dimension EXL 200 Integrated Chemistry System, Falsely depressed Sodium (Na); Sensor Lot# 4JD822 results on two patient samples.</t>
  </si>
  <si>
    <t>2025-00092977-1</t>
  </si>
  <si>
    <t>1193118002025021981</t>
  </si>
  <si>
    <t>Atellica CH 930, S/N CM03041, discordant test results on multiple patients for Chloride, Potassium, Albumin, ALT, AST, Calcium, Carbon Dioxide, Creatinine, Glucose, Total Bilirubin, Total Protein, Urea Nitrogen.</t>
  </si>
  <si>
    <t>2025-00097175-1</t>
  </si>
  <si>
    <t>1193118002025021982</t>
  </si>
  <si>
    <t>Atellica CH 930 Analyzer/ The customer reported reaction washer and dirty bath errors causing erroneous results with multiple assays on multiple patient samples.</t>
  </si>
  <si>
    <t>2025-00093219-1</t>
  </si>
  <si>
    <t>Mixed Sample Results, Atellica UAS H100132, Slovania</t>
  </si>
  <si>
    <t>2025-00097074-1</t>
  </si>
  <si>
    <t>用户错误使用</t>
  </si>
  <si>
    <t>1193118002025024378</t>
  </si>
  <si>
    <t>ADVIA Centaur XPT analyzer – erroneously elevated Total human chorionic gonadotropin (ThCG) result on one (1) patient sample.</t>
  </si>
  <si>
    <t>2025-00092565-1</t>
  </si>
  <si>
    <t>1193118002025024379</t>
  </si>
  <si>
    <t>Atellica CH 930 Analyzer/Creatinine_2 (Crea_2)/Lot 242279/Quality Control (QC) out of range and erroneous patient sample results</t>
  </si>
  <si>
    <t>2025-00094190-1</t>
  </si>
  <si>
    <t>1193118002025027336</t>
  </si>
  <si>
    <t>ADVIA</t>
  </si>
  <si>
    <t>ADVIA Chemistry XPT, S/N CA1275002490249, discordant Calcium (Ca_2c) test results.</t>
  </si>
  <si>
    <t>2025-00093859-1</t>
  </si>
  <si>
    <t>1193118002025025189</t>
  </si>
  <si>
    <t>糖类抗原125测定试剂盒(化学发光法)</t>
  </si>
  <si>
    <t>国械注进20163401148</t>
  </si>
  <si>
    <t>IMMULITE 2000 XPi OM-MA Kit Lot 318 falsely elevated patient result / alleged low end bias</t>
  </si>
  <si>
    <t>2025-00094258-1</t>
  </si>
  <si>
    <t>1193118002025034007</t>
  </si>
  <si>
    <t>全自动血气/电解质和生化分析仪</t>
  </si>
  <si>
    <t>Discrepant Base Excess (BE), MCart SN 3427808111 [RP500e SN 65717 - Austria]</t>
  </si>
  <si>
    <t>2025-00098114-1</t>
  </si>
  <si>
    <t>2025-02-17</t>
  </si>
  <si>
    <t>1355314032025000006</t>
  </si>
  <si>
    <t>永善县中医院</t>
  </si>
  <si>
    <t>全自动化学发光分析仪</t>
  </si>
  <si>
    <t>国械注进20192220176</t>
  </si>
  <si>
    <t>D1405_设备或器件过热</t>
  </si>
  <si>
    <t>2025-00098897-1</t>
  </si>
  <si>
    <t>2024-00084824-2</t>
  </si>
  <si>
    <t>BR27.29试剂在中国未注册</t>
  </si>
  <si>
    <t>四川大学华西附二院</t>
  </si>
  <si>
    <t>ADVIA Centaur XPT – CA 19-9, lot 541 - Elevated results vs. alt. method</t>
  </si>
  <si>
    <t>2025-00099118-1</t>
  </si>
  <si>
    <t>1193118002025027184</t>
  </si>
  <si>
    <t>Atellica CH 930 (CM02593) erroneous patient results for multiple assays and a delay in reporting results</t>
  </si>
  <si>
    <t>2025-00093960-1</t>
  </si>
  <si>
    <t>1193118002025027299</t>
  </si>
  <si>
    <t>总人绒毛膜促性腺激素（ꞵ亚基）测定试剂盒(直接化学发光法)</t>
  </si>
  <si>
    <t>Atellica IM 1600 – ThCG, lot 361 – Elevated QC and patient results; enlarged aperture in rgt. pack</t>
  </si>
  <si>
    <t>2025-00098995-1</t>
  </si>
  <si>
    <t>2025-02-10</t>
  </si>
  <si>
    <t>1131302002025000027</t>
  </si>
  <si>
    <t>张家口市第二医院</t>
  </si>
  <si>
    <t>血气测定试剂盒无法测出血氧分压数值</t>
  </si>
  <si>
    <t>2025-00100192-1</t>
  </si>
  <si>
    <t>1193118002025027337</t>
  </si>
  <si>
    <t>Atellica CH 930 SN CM01469 –falsely depressed Glucose Hexokinase_3 (GluH_3) result for a patient when other sample results were held with an Abnormal Reaction flag</t>
  </si>
  <si>
    <t>2025-00096123-1</t>
  </si>
  <si>
    <t>2025-02-19</t>
  </si>
  <si>
    <t>1253703012025000019</t>
  </si>
  <si>
    <t>淄博市张店区人民医院</t>
  </si>
  <si>
    <t>流水线端进样副轨道转盘停止工作，导致加样完毕的样本滞留于加样位置，新样本不能进入加样位置。</t>
  </si>
  <si>
    <t>2025-00099852-1</t>
  </si>
  <si>
    <t>1193118002025028255</t>
  </si>
  <si>
    <t>IMMULITE 2000 Unconjugated Estriol kit lot 520 falsely depressed patient results</t>
  </si>
  <si>
    <t>2025-00096085-1</t>
  </si>
  <si>
    <t>2025-02-18</t>
  </si>
  <si>
    <t>1294410352025000130</t>
  </si>
  <si>
    <t>南海经济开发区人民医院</t>
  </si>
  <si>
    <t>电脑主机内存读取失败，不能开机。</t>
  </si>
  <si>
    <t>2025-00099920-1</t>
  </si>
  <si>
    <t>1193118002025028200</t>
  </si>
  <si>
    <t>2025-00090234-2</t>
  </si>
  <si>
    <t>Atellica IM 1300 Analyzer, A falsely elevated High-Sensitivity Troponin I (TnIH, Lot#174108) result on a patient sample.</t>
  </si>
  <si>
    <t>2025-00095624-1</t>
  </si>
  <si>
    <t>1193118002025035508</t>
  </si>
  <si>
    <t>重庆医科大学附属第二医院</t>
  </si>
  <si>
    <t>血小板功能检测试剂盒（胶原/肾上腺素触发的闭合时间法）</t>
  </si>
  <si>
    <t>PFA</t>
  </si>
  <si>
    <t>国械注进20143405855</t>
  </si>
  <si>
    <t>PFA-200 - PFA COLLAG/EPI Test Cartridge lot 5695864 - EPI normal while ADP abnormal prolonged</t>
  </si>
  <si>
    <t>2025-00099609-1</t>
  </si>
  <si>
    <t>combine with 2025-00099609-1 and 2025-00099609-2</t>
  </si>
  <si>
    <t>2025-00099609-2</t>
  </si>
  <si>
    <t>1193118002025030686</t>
  </si>
  <si>
    <t>ADVIA Centaur XPT analyzer – erroneously elevated Total human chorionic gonadotropin (ThCG, lot 362) results on three (3) patient samples.</t>
  </si>
  <si>
    <t>2025-00093957-1</t>
  </si>
  <si>
    <t>1193118002025030687</t>
  </si>
  <si>
    <t>Atellica CH 930 SN CM03041 –Multiple assays had discrepant results – initial and corrected results to be provided today.</t>
  </si>
  <si>
    <t>2025-00096584-1</t>
  </si>
  <si>
    <t>1193118002025030688</t>
  </si>
  <si>
    <t>ADVIA Centaur XPT analyzer – falsely elevated Total human chorionic gonadotropin (ThCG) results on two (2) patient samples.</t>
  </si>
  <si>
    <t>2025-00095210-1</t>
  </si>
  <si>
    <t>1193118002025030689</t>
  </si>
  <si>
    <t>Atellica CH 930 Analyzer, S/N: CM03636 / Out of range Quality Control (QC) and erroneous Sodium, Potassium and Chloride (Na, K, Cl, lot# 140020) results on multiple patient samples.</t>
  </si>
  <si>
    <t>2025-00095685-1</t>
  </si>
  <si>
    <t>1193118002025029663</t>
  </si>
  <si>
    <t>The customer reported falsely depressed Sodium, Potassium, and Chloride results in two patients.</t>
  </si>
  <si>
    <t>2025-00097767-1</t>
  </si>
  <si>
    <t>1193118002025042682</t>
  </si>
  <si>
    <t>Atellica IM CA19-9 lot 543, elevated results vs clinical condition</t>
  </si>
  <si>
    <t>2025-00099284-1</t>
  </si>
  <si>
    <t>中南大学湘雅二医院</t>
  </si>
  <si>
    <t>C-肽测定试剂盒(直接化学发光法)</t>
  </si>
  <si>
    <t>国械注进20162404602</t>
  </si>
  <si>
    <t>Atellica IM 1600 / C peptide (CpS), lot# 241- discordant (elevated) patient results vs. repeat testing on an alternate method test.</t>
  </si>
  <si>
    <t>2025-00100495-1</t>
  </si>
  <si>
    <t>南京鼓楼医院</t>
  </si>
  <si>
    <t>Atellica IM 1600 – Enhanced Estradiol (eE2), lot 103 – discordant elevated result vs. alternate method(s) testing.</t>
  </si>
  <si>
    <t>2025-00100531-1</t>
  </si>
  <si>
    <t>Atellica CH 930 Analyzer / discordant Tacrolimus (TACR, 140193) results on multiple patient samples.</t>
  </si>
  <si>
    <t>2025-00095695-1</t>
  </si>
  <si>
    <t>Syva产线 试剂在中国未注册</t>
  </si>
  <si>
    <t>1193118002025030752</t>
  </si>
  <si>
    <t>ADVIA Centaur CP Instrument (S/N: ROB20002257), The customer reported that elevated High Sensitivity Troponin I (TnIH, lot# 108) results were obtained for three patient samples.</t>
  </si>
  <si>
    <t>2025-00094899-1</t>
  </si>
  <si>
    <t>1193118002025030753</t>
  </si>
  <si>
    <t>ADVIA Centaur XPT (S/N: IRL28762125) – falsely elevated High-Sensitivity Troponin I (TNIH) results on eight patient samples.</t>
  </si>
  <si>
    <t>2025-00095490-1</t>
  </si>
  <si>
    <t>Atellica IM – BR 27.29, lot 272 – Elevated patient results vs. repeat testing on alternate Atellica IM instrument</t>
  </si>
  <si>
    <t>2025-00100021-1</t>
  </si>
  <si>
    <t>BR27.29产品未在中国注册</t>
  </si>
  <si>
    <t>1193118002025031244</t>
  </si>
  <si>
    <t>游离前列腺特异性抗原测定试剂盒(化学发光法)</t>
  </si>
  <si>
    <t>国械注进20223400382</t>
  </si>
  <si>
    <t>Atellica IM fPSA, lot 121, discordant elevated patient results vs retest results</t>
  </si>
  <si>
    <t>2025-00098907-1</t>
  </si>
  <si>
    <t>2025-00098483-1</t>
  </si>
  <si>
    <t>Strsatus CS 200产品未在中国注册</t>
  </si>
  <si>
    <t>1193118002025030960</t>
  </si>
  <si>
    <t>Dimension EXL with LM – NA, lot# 4JD822 – erroneously depressed patient results relative to repeat testing.</t>
  </si>
  <si>
    <t>2025-00094902-1</t>
  </si>
  <si>
    <t>1193118002025030961</t>
  </si>
  <si>
    <t>2025-00094902-3</t>
  </si>
  <si>
    <t>1193118002025030962</t>
  </si>
  <si>
    <t>Dimension EXL 200 Integrated Chemistry System / erroneously depressed Sodium (Na) results on three (3) patient samples.</t>
  </si>
  <si>
    <t>2025-00095265-1</t>
  </si>
  <si>
    <t>1193118002025030963</t>
  </si>
  <si>
    <t>Dimension EXL 200 Integrated Chemistry System / falsely depressed Sodium (Na, lot# 4KD823) results on two patient samples.</t>
  </si>
  <si>
    <t>2025-00096219-1</t>
  </si>
  <si>
    <t>2025-02-25</t>
  </si>
  <si>
    <t>1335150252025000014</t>
  </si>
  <si>
    <t>血气分析检测卡检测失败，无法检测。</t>
  </si>
  <si>
    <t>2025-00101113-1</t>
  </si>
  <si>
    <t>1253712002025000118</t>
  </si>
  <si>
    <t>日照港口医院</t>
  </si>
  <si>
    <t>血气分析钙离子不能检测</t>
  </si>
  <si>
    <t>2025-00101131-1</t>
  </si>
  <si>
    <t>1193118002025031247</t>
  </si>
  <si>
    <t>Atellica CH 930 Analyzer, erroneous Concentrated Carbon Dioxide (CO2_c, Lot#140369), Creatinine_2 (Crea_2, Lot#242278), and Uric Acid (UA, Lot#232129) results on multiple patient samples.</t>
  </si>
  <si>
    <t>2025-00095623-1</t>
  </si>
  <si>
    <t>Dimension RxL Max HM Integrated Chemistry System, An erroneously depressed Cyclosporine A (CSA, Lot# BB5269) result on a patient sample.</t>
  </si>
  <si>
    <t>2025-00096208-1</t>
  </si>
  <si>
    <t>DIMENSION CSA FLEX IFU 80 TESTS产品未在中国注册</t>
  </si>
  <si>
    <t>Atellica IM 1600 – BR, lot 272 – Depressed result vs. repeat testing</t>
  </si>
  <si>
    <t>2025-00100834-1</t>
  </si>
  <si>
    <t>Atellica CH 930 Analyzer/Diazo Total Bilirubin (D_TBil)/Lot 130471/Quality Control (QC) imprecision and low patient results on well</t>
  </si>
  <si>
    <t>2025-00096403-3</t>
  </si>
  <si>
    <t>Diazo Total Bilirubin 产品未在中国注册</t>
  </si>
  <si>
    <t>四川大学华西第二医院锦江院区</t>
  </si>
  <si>
    <t>铁测定试剂盒(亚铁嗪法)</t>
  </si>
  <si>
    <t>国械注进20142405482</t>
  </si>
  <si>
    <t>ADVIA Chemistry XPT, Iron_2 (IRON_2) reagent discolored after loading into the reagent tray, which caused out-of-range Quality Control (QC) and erroneously elevated Iron_2 (IRON_2, Lot# 682198) results on twenty (20) patient samples.</t>
  </si>
  <si>
    <t>2025-00101669-1</t>
  </si>
  <si>
    <t>ADVIA Chemistry XPT System, Iron_2 (IRON_2) reagent discolored after loading into the reagent tray, which resulted in out-of-range Quality Control (QC) and falsely elevated Iron_2 (IRON_2, Lot# 682198) results on 3 patient samples.</t>
  </si>
  <si>
    <t>2025-00101691-1</t>
  </si>
  <si>
    <t>Atellica IM 1600 – Thyroglobulin (Tg), lot 017 – discordant elevated result vs. repeat testing.</t>
  </si>
  <si>
    <t>2025-00101763-1</t>
  </si>
  <si>
    <t>1193118002025031946</t>
  </si>
  <si>
    <t>Atellica CI 1900 analyzer, level 1 Quality control low (QC) and erroneous Calcium_2 (CA_2; lot: 242227) results on six patient samples.</t>
  </si>
  <si>
    <t>2025-00096162-1</t>
  </si>
  <si>
    <t>1193118002025031945</t>
  </si>
  <si>
    <t>ADVIA Centaur XPT/ CA 19-9, lot# 541 - Discordant (elevated) patient result vs. repeat testing on alternate methods.</t>
  </si>
  <si>
    <t>2025-00096538-1</t>
  </si>
  <si>
    <t>False Positive cTnI Result, Lot 234337002, Stratus CS 200 SN 13050279, Italy</t>
  </si>
  <si>
    <t>2025-00100661-1</t>
  </si>
  <si>
    <t>ADVIA Centaur XP (IRL77470705) smoke emitted from the instrument</t>
  </si>
  <si>
    <t>2025-00100660-1</t>
  </si>
  <si>
    <t>1193118002025036270</t>
  </si>
  <si>
    <t>Atellica IM 1600 Analyzer/ High-Sensitivity Troponin I (TnIH, 107) – Discordant elevated result v/s alternate method testing.</t>
  </si>
  <si>
    <t>2025-00102064-1</t>
  </si>
  <si>
    <t>瑞安市人民医院万松院区</t>
  </si>
  <si>
    <t>Atellica IM 1600 Analyzer, C peptide (CpS), lot#241: discordant results vs repeat testing on alternate methods.</t>
  </si>
  <si>
    <t>2025-00102106-1</t>
  </si>
  <si>
    <t>Blood splatter to eye when expelling air from syringe, 1cc-25U Aline Aspr Syr &amp; Vented Tip, lot 062222N25, Australia</t>
  </si>
  <si>
    <t>2024-00075872-1</t>
  </si>
  <si>
    <t>Atellica VTR syringe产品未在中国注册</t>
  </si>
  <si>
    <t>1193118002025036119</t>
  </si>
  <si>
    <t>Atellica Sample Handler Prime (SP04905) the customer obtained a shock</t>
  </si>
  <si>
    <t>2025-00100217-1</t>
  </si>
  <si>
    <t>静电触电</t>
  </si>
  <si>
    <t>1193118002025036254</t>
  </si>
  <si>
    <t>Atellica IM Prostate Specific Antigen (PSA) lot#340: Discordant elevated patient result vs. repeat testing on alternate methods.</t>
  </si>
  <si>
    <t>2025-00096543-1</t>
  </si>
  <si>
    <t>1193118002025036117</t>
  </si>
  <si>
    <t>Dimension EXL with LM Integrated Chemistry System/ Falsely depressed Sodium (Na) results sensor lot# 4LD824 were obtained on multiple patient samples.</t>
  </si>
  <si>
    <t>2025-00097495-1</t>
  </si>
  <si>
    <t>常州武进人民医院南院</t>
  </si>
  <si>
    <t>ADVIA Centaur XP – CA 19-9, lot 541 – Elevated result vs. alt. methods</t>
  </si>
  <si>
    <t>2025-00102547-1</t>
  </si>
  <si>
    <t>2025-03-04</t>
  </si>
  <si>
    <t>1233503002025006560</t>
  </si>
  <si>
    <t>禁用反应杯增多影响检测速度；设备阀门故障未有报警提示。</t>
  </si>
  <si>
    <t>2025-00102812-1</t>
  </si>
  <si>
    <t>1243601032025000037</t>
  </si>
  <si>
    <t>江西省兴国县中医院</t>
  </si>
  <si>
    <t>2025-00102819-1</t>
  </si>
  <si>
    <t>1193118002025037186</t>
  </si>
  <si>
    <t>Epoc-Discrepant HCT and tHb results, SN 39423, Lot 02-24330-40 [Italy]</t>
  </si>
  <si>
    <t>2025-00100894-1</t>
  </si>
  <si>
    <t>2025-03-02</t>
  </si>
  <si>
    <t>1131306002025000045</t>
  </si>
  <si>
    <t>冀中能源邢台矿业集团总医院（华北医疗健康集团邢台总医）</t>
  </si>
  <si>
    <t>无法测量</t>
  </si>
  <si>
    <t>2025-00103537-1</t>
  </si>
  <si>
    <t>1193118002025036086</t>
  </si>
  <si>
    <t>Atellica IM 1600 / Enhanced Estradiol (eE2), lot# 103 - Discordant (elevated) patient results vs. repeat testing; the patient samples were tested while Quality Control (QC) results were out-of-ranges.</t>
  </si>
  <si>
    <t>2025-00096801-1</t>
  </si>
  <si>
    <t>1193118002025036087</t>
  </si>
  <si>
    <t>2025-00096801-2</t>
  </si>
  <si>
    <t>1193118002025036118</t>
  </si>
  <si>
    <t>Atellica IM 1300 Analyzer, A falsely elevated High-Sensitivity Troponin I (TnIH, Lot# 109) result on a patient sample.</t>
  </si>
  <si>
    <t>2025-00100384-1</t>
  </si>
  <si>
    <t>1193118002025036264</t>
  </si>
  <si>
    <t>Atellica IM 1600 – CA 19-9, lot 541 - discordant depressed results vs diluted results.</t>
  </si>
  <si>
    <t>2025-00096915-2</t>
  </si>
  <si>
    <t>Xie Nanting</t>
  </si>
  <si>
    <t>1193118002025036265</t>
  </si>
  <si>
    <t>Atellica CH 930 Analyzer, Out-of-range Quality Control (QC) and erroneously depressed Creatinine_2 (Crea_2, Lot# 242279) results on fifty-three (53) patient samples.</t>
  </si>
  <si>
    <t>2025-00098249-1</t>
  </si>
  <si>
    <t>1193118002025036262</t>
  </si>
  <si>
    <t>Dimension EXL with LM Integrated Chemistry System, Multiple erroneous assay results on multiple patient samples.</t>
  </si>
  <si>
    <t>2025-00098687-1</t>
  </si>
  <si>
    <t>1193118002025036263</t>
  </si>
  <si>
    <t>Atellica CH 930 Analyzer, S/N: CM02753 – The customer reported that the Siemens Customer Service Engineer (CSE) received electrical shock while troubleshooting the Analyzer.</t>
  </si>
  <si>
    <t>2025-00099726-1</t>
  </si>
  <si>
    <t>1193118002025042792</t>
  </si>
  <si>
    <t>Discrepant nBili results, Mcart SN Unknown, [RP500e SN 65352] - Portugal.</t>
  </si>
  <si>
    <t>2025-00102328-1</t>
  </si>
  <si>
    <t>江山市人民医院</t>
  </si>
  <si>
    <t>ADVIA Centaur XP – Cancer Antigen 19-9 (CA 19-9), Lot 541 – A discordant elevated patient sample result vs. repeat testing performed using an alternate method.</t>
  </si>
  <si>
    <t>2025-00103532-1</t>
  </si>
  <si>
    <t>2025-00103535-1</t>
  </si>
  <si>
    <t>2025-03-06</t>
  </si>
  <si>
    <t>1335150252025000028</t>
  </si>
  <si>
    <t>检测结果中葡萄糖一栏数据未显示。</t>
  </si>
  <si>
    <t>2025-00104001-1</t>
  </si>
  <si>
    <t>1193118002025036726</t>
  </si>
  <si>
    <t>血小板功能检测试剂盒(胶原/肾上腺素触发的闭合时间法)</t>
  </si>
  <si>
    <t>PFA COLLAG./EPI TEST CARTR lots 5695891 &amp;5695894 show very low or no ASS sensitivity</t>
  </si>
  <si>
    <t>2025-00092814-1</t>
  </si>
  <si>
    <t>1193118002025036727</t>
  </si>
  <si>
    <t>Atellica IM 1300 Analyzer, a falsely elevated High-Sensitivity Troponin I (TnIH, Lot#24555108) result on a patient sample.</t>
  </si>
  <si>
    <t>2025-00098177-1</t>
  </si>
  <si>
    <t>1193118002025036735</t>
  </si>
  <si>
    <t>Atellica CH 930 SN CM03032 – System had passed autocheck when customer discovered that cuvette wash probe 4 was dripping into cuvette.</t>
  </si>
  <si>
    <t>2025-00098953-1</t>
  </si>
  <si>
    <t>1193118002025036736</t>
  </si>
  <si>
    <t>Dimension EXL with LM (S/N: DR250190) / The customer reported that erroneous results were obtained on four patient samples when the instrument indicated ‘Temperature Out of Range 516’ errors on the cuvette.</t>
  </si>
  <si>
    <t>2025-00098688-1</t>
  </si>
  <si>
    <t>1193118002025036737</t>
  </si>
  <si>
    <t>Dimension EXL and LM Integrated Chemistry System, low anion gap with falsely depressed Sodium (Na), Potassium (K), and Chloride (Cl), Sensor Lot#4KD823 results were obtained on a patient sample.</t>
  </si>
  <si>
    <t>2025-00098686-1</t>
  </si>
  <si>
    <t>1193118002025039742</t>
  </si>
  <si>
    <t>Dimension EXL 200 Integrated Chemistry System, different Potassium (K) results between serum and plasma samples for three patient samples.</t>
  </si>
  <si>
    <t>2025-00099318-1</t>
  </si>
  <si>
    <t>1193118002025039743</t>
  </si>
  <si>
    <t>2025-00099318-2</t>
  </si>
  <si>
    <t>1193118002025039744</t>
  </si>
  <si>
    <t>Atellica CH 930, S/N CM02593, falsely depressed Calcium, Creatinine, Glucose and Urea Nitrogen.</t>
  </si>
  <si>
    <t>2025-00101976-1</t>
  </si>
  <si>
    <t>1193118002025047433</t>
  </si>
  <si>
    <t>ADVIA Centaur XPT System / an erroneously elevated Total Human chorionic gonadotropin (ThCG, 029361) result on a patient sample.</t>
  </si>
  <si>
    <t>2025-00104313-1</t>
  </si>
  <si>
    <t>1193118002025042593</t>
  </si>
  <si>
    <t>ADVIA Centaur XPT analyzer – erroneous Total human chorionic gonadotropin (ThCG, lot 362) results on multiple patient samples.</t>
  </si>
  <si>
    <t>2025-00098203-6</t>
  </si>
  <si>
    <t>1193118002025042594</t>
  </si>
  <si>
    <t>2025-00098203-1</t>
  </si>
  <si>
    <t>1193118002025042595</t>
  </si>
  <si>
    <t>2025-00098203-2</t>
  </si>
  <si>
    <t>1193118002025042596</t>
  </si>
  <si>
    <t>2025-00098203-3</t>
  </si>
  <si>
    <t>1193118002025042597</t>
  </si>
  <si>
    <t>2025-00098203-4</t>
  </si>
  <si>
    <t>1193118002025042598</t>
  </si>
  <si>
    <t>2025-00098203-5</t>
  </si>
  <si>
    <t>1193118002025042680</t>
  </si>
  <si>
    <t>Dimension EXL with LM Integrated Chemistry System, Out-of-range Quality Control (QC) and multiple erroneous assay results on multiple patient samples.</t>
  </si>
  <si>
    <t>2025-00099953-1</t>
  </si>
  <si>
    <t>1193118002025042681</t>
  </si>
  <si>
    <t>Dimension EXL with LM Integrated Chemistry System, Falsely elevated Sodium (Na), Potassium (K), and Chloride (Cl) results on a patient sample, Sensor lot# 4LD824.</t>
  </si>
  <si>
    <t>2025-00100022-1</t>
  </si>
  <si>
    <t>2025-03-11</t>
  </si>
  <si>
    <t>1294412002025000576</t>
  </si>
  <si>
    <t>东莞市万江医院</t>
  </si>
  <si>
    <t>不吸样检测</t>
  </si>
  <si>
    <t>2025-00104828-1</t>
  </si>
  <si>
    <t>抗环瓜氨酸肽抗体IgG测定试剂盒(化学发光法)</t>
  </si>
  <si>
    <t>国械注进20192400291</t>
  </si>
  <si>
    <t>Atellica IM 1600 – anti-CCP IgG (aCCP), lot 070 – discordant elevated results vs. repeat testing using lot 073.</t>
  </si>
  <si>
    <t>2025-00104702-1</t>
  </si>
  <si>
    <t>1193118002025042703</t>
  </si>
  <si>
    <t>Atellica IM 1600 – ThCG, lot 361 – Elevated results vs. repeat</t>
  </si>
  <si>
    <t>2025-00104507-1</t>
  </si>
  <si>
    <t>1193118002025042753</t>
  </si>
  <si>
    <t>Dimension EXL with LM Integrated Chemistry System, S/N: DR250277, a falsely elevated Sodium (Na), (Sensor Lot#4JD821) result was obtained on a patient sample.</t>
  </si>
  <si>
    <t>2025-00101331-1</t>
  </si>
  <si>
    <t>1193118002025042793</t>
  </si>
  <si>
    <t>ADVIA Chemistry XPT system / falsely depressed Calcium_2 Concentrated (CA_2c, lot: unknown) results on multiple patient samples.</t>
  </si>
  <si>
    <t>2025-00099650-1</t>
  </si>
  <si>
    <t>1193118002025042794</t>
  </si>
  <si>
    <t>Atellica CH 930 Analyzer/ Falsely depressed Creatinine_2 (Crea_2, 242279) results were obtained on multiple patient samples.</t>
  </si>
  <si>
    <t>2025-00099980-1</t>
  </si>
  <si>
    <t>Dimension EXL 200 - LOCI High-Sensitivity Troponin I (TNIH, Lot EA5236) - Erroneously Elevated Result on One (1) Patient</t>
  </si>
  <si>
    <t>2025-00104558-1</t>
  </si>
  <si>
    <t>DIMENSION TNIH产品未在中国注册</t>
  </si>
  <si>
    <t>广东省中医院</t>
  </si>
  <si>
    <t>皮质醇测定试剂盒(直接化学发光免疫分析法)</t>
  </si>
  <si>
    <t>国械注进20152403883</t>
  </si>
  <si>
    <t>Atellica IM 1600 Analyzer, Erroneously depressed Atellica IM Cortisol (Cor, Lot#363) results on patient samples.</t>
  </si>
  <si>
    <t>2025-00105307-1</t>
  </si>
  <si>
    <t>20+C759+D759+D759:L760</t>
  </si>
  <si>
    <t>1253707042025000115</t>
  </si>
  <si>
    <t>青岛市市立医院（东院区）</t>
  </si>
  <si>
    <t>技师发现该批次类风湿因子测定试剂盒上机后，所有含RF检测的标本均自动无限稀释，没有具体数值。</t>
  </si>
  <si>
    <t>2025-00105611-1</t>
  </si>
  <si>
    <t>1193118002025043681</t>
  </si>
  <si>
    <t>2025-00099563-2</t>
  </si>
  <si>
    <t>1193118002025043682</t>
  </si>
  <si>
    <t>Dimension EXL 200 Instrument (S/N: DR270215) – falsely depressed Sodium (NA) and Potassium (K) and falsely elevated Chloride (CL) on multiple patient samples.</t>
  </si>
  <si>
    <t>2025-00101282-1</t>
  </si>
  <si>
    <t>Dimension Vista 1500 instrument, Falsely depressed Carbon Dioxide (CO2, Lot# 24171BA) and Albumin (ALB, Lot#24255BA) results on multiple patient samples.</t>
  </si>
  <si>
    <t>2025-00100755-1</t>
  </si>
  <si>
    <t>DIMENSION VISTA产品未在中国注册</t>
  </si>
  <si>
    <t>1193118002025043686</t>
  </si>
  <si>
    <t>Atellica IM aHBs2, lot 174 - discordant results vs alternate method</t>
  </si>
  <si>
    <t>2025-00103803-1</t>
  </si>
  <si>
    <t>Epoc - Discrepant high pH vs epoc; SN09276, lot 02-24338-30 [US]</t>
  </si>
  <si>
    <t>2025-00100763-1</t>
  </si>
  <si>
    <t>1193118002025046300</t>
  </si>
  <si>
    <t>2025-00103803-2</t>
  </si>
  <si>
    <t>昆明市第一人民医院甘美国际医院</t>
  </si>
  <si>
    <t>复合前列腺特异性抗原测定试剂盒(直接化学发光法)</t>
  </si>
  <si>
    <t>国械注进20163404774</t>
  </si>
  <si>
    <t>Atellica IM Complexed Prostate-Specific Antigen (cPSA) lot#319 results higher than the total PSA results for ten patient samples.</t>
  </si>
  <si>
    <t>2025-00105613-1</t>
  </si>
  <si>
    <t>Atellica IM a600 – CMV IgG, lot 071 – Discordant nonreactive result</t>
  </si>
  <si>
    <t>2025-00105449-1</t>
  </si>
  <si>
    <t>Atellica IM CMV IgG(OUS) 100T KIT产品未在中国注册</t>
  </si>
  <si>
    <t>2025-03-14</t>
  </si>
  <si>
    <t>1131301422025000119</t>
  </si>
  <si>
    <t>河北医科大学第二医院</t>
  </si>
  <si>
    <t>无法出结果</t>
  </si>
  <si>
    <t>2025-00107598-1</t>
  </si>
  <si>
    <t>1386215002025000004</t>
  </si>
  <si>
    <t>在使用过程中出现水压低的现象，通知设备科工程师检查维修，现已正常使用。</t>
  </si>
  <si>
    <t>2025-00106096-1</t>
  </si>
  <si>
    <t>1193118002025046290</t>
  </si>
  <si>
    <t>Dimension EXL with LM Integrated Chemistry system/ Potassium patient results being auto verified in the Laboratory Information System (LIS) when flagged with a high Hemolysis, Icterus, Lipemia (HIL) value.</t>
  </si>
  <si>
    <t>2025-00101046-1</t>
  </si>
  <si>
    <t>1193118002025046291</t>
  </si>
  <si>
    <t>Atellica CH 930 Analyzer/ Out of range low Quality Control (QC), elevated anion gap and falsely depressed Sodium (Na) results (sensor lot# unknown) were obtained on multiple patient samples.</t>
  </si>
  <si>
    <t>2025-00101264-1</t>
  </si>
  <si>
    <t>1193118002025046301</t>
  </si>
  <si>
    <t>Dimension EXL 200 Integrated Chemistry System, Erroneous Sodium (Na), Potassium (K), and Chloride (Cl) results on eight patient samples, Sensor lot numbers 4LD826 and 4MD827.</t>
  </si>
  <si>
    <t>2025-00102021-1</t>
  </si>
  <si>
    <t>1193118002025046302</t>
  </si>
  <si>
    <t>2025-00102021-2</t>
  </si>
  <si>
    <t>2025-03-18</t>
  </si>
  <si>
    <t>1355307002025000024</t>
  </si>
  <si>
    <t>丽江市妇幼保健院</t>
  </si>
  <si>
    <t>设备报错</t>
  </si>
  <si>
    <t>2025-00106619-1</t>
  </si>
  <si>
    <t>1337403712025000041</t>
  </si>
  <si>
    <t>高县人民医院</t>
  </si>
  <si>
    <t>感应配件故障</t>
  </si>
  <si>
    <t>2025-00106282-1</t>
  </si>
  <si>
    <t>1193118002025046292</t>
  </si>
  <si>
    <t>2025-00105518-1</t>
  </si>
  <si>
    <t>宁波李惠利医院</t>
  </si>
  <si>
    <t>BNII_N LATEX RF KIT_03123: discordant high patient sample results using RF reagent 110845</t>
  </si>
  <si>
    <t>2025-00105760-1</t>
  </si>
  <si>
    <t>Atellica IM 1600 \ Thyroglobulin Antibodies (anti-Tg) Lot 035: Discordant (elevated) result on a patient sample vs. repeat testing</t>
  </si>
  <si>
    <t>2025-00106254-1</t>
  </si>
  <si>
    <t>1193118002025046420</t>
  </si>
  <si>
    <t>ADVIA Centaur XP Analyzer/ Falsely elevated Total Human chorionic gonadotropin (ThCG, 362) results were obtained on three patient samples.</t>
  </si>
  <si>
    <t>2025-00100724-1</t>
  </si>
  <si>
    <t>1193118002025046421</t>
  </si>
  <si>
    <t>2025-00100724-2</t>
  </si>
  <si>
    <t>1193118002025046871</t>
  </si>
  <si>
    <t>ADVIA Chem XPT Instrument; Oil contamination and erroneous results on multiple patient samples with multiple assays.</t>
  </si>
  <si>
    <t>2025-00102096-1</t>
  </si>
  <si>
    <t>杭州市临平区妇幼保健院</t>
  </si>
  <si>
    <t>Atellica IM 1600 – Enhanced Estradiol (eE2), lot 103 – discordant elevated result vs. alternate method testing.</t>
  </si>
  <si>
    <t>2025-00106532-1</t>
  </si>
  <si>
    <t>1243604122025000293</t>
  </si>
  <si>
    <t>2025-00106664-1</t>
  </si>
  <si>
    <t>简阳市人民医院</t>
  </si>
  <si>
    <t>总维生素D测定试剂盒(化学发光法)</t>
  </si>
  <si>
    <t>国械注进20152401385</t>
  </si>
  <si>
    <t>ADVIA Centaur XP Vitamin D (VitD), Lot# 226 - Discordant (depressed) patient results vs. repeat testing on Lot#228.</t>
  </si>
  <si>
    <t>2025-00106931-1</t>
  </si>
  <si>
    <t>1193118002025048495</t>
  </si>
  <si>
    <t>Atellica IM 1300 Analyzer / Quality Control (QC) recovering outside lab ranges with High-Sensitivity Troponin I (TnIH), B-Type Natriuretic Peptide (BNP) and erroneously elevated results obtained on nine patient samples with High-Sensitivity Troponin I (TnIH).</t>
  </si>
  <si>
    <t>2025-00101078-1</t>
  </si>
  <si>
    <t>1193118002025048496</t>
  </si>
  <si>
    <t>2025-00101078-2</t>
  </si>
  <si>
    <t>1193118002025047528</t>
  </si>
  <si>
    <t>Atellica CH 930 Analyzer - Discordant Result on Unknown Assay &amp; Lot Reported to Ireland National Competent Authority (NCA)</t>
  </si>
  <si>
    <t>2025-00103784-2</t>
  </si>
  <si>
    <t>1193118002025047529</t>
  </si>
  <si>
    <t>2025-00103784-1</t>
  </si>
  <si>
    <t>Dimension Vista 500, Falsely depressed Carbon Dioxide (CO2, Lot# 24260BB) results on thirty-five patient samples.</t>
  </si>
  <si>
    <t>2025-00104488-1</t>
  </si>
  <si>
    <t>2025-00101050-1</t>
  </si>
  <si>
    <t>2025-00102340-1</t>
  </si>
  <si>
    <t>2025-00102384-1</t>
  </si>
  <si>
    <t>重庆市妇幼保健院</t>
  </si>
  <si>
    <t>Atellica IM 1600 Analyzer, Enhanced Estradiol (eE2, Lot 103) - A discordant elevated results (neat) vs. repeat testing (diluted).</t>
  </si>
  <si>
    <t>2025-00107555-1</t>
  </si>
  <si>
    <t>2025-00100996-1</t>
  </si>
  <si>
    <t>2025-00101181-1</t>
  </si>
  <si>
    <t>2025-00102128-1</t>
  </si>
  <si>
    <t>2025-00102056-1</t>
  </si>
  <si>
    <t>2025-00102314-1</t>
  </si>
  <si>
    <t>2025-00104622-1</t>
  </si>
  <si>
    <t>2025-00105467-1</t>
  </si>
  <si>
    <t>2025-00107302-1</t>
  </si>
  <si>
    <t>2025-00107443-1</t>
  </si>
  <si>
    <t>2025-00102942-1</t>
  </si>
  <si>
    <t>2025-00102942-2</t>
  </si>
  <si>
    <t>2025-00102942-3</t>
  </si>
  <si>
    <t>2025-00102942-4</t>
  </si>
  <si>
    <t>2025-00104706-1</t>
  </si>
  <si>
    <t>Dimension平台上没有他克莫司试剂-未在中国注册</t>
  </si>
  <si>
    <t>2025-00104706-2</t>
  </si>
  <si>
    <t>1274214012025000069</t>
  </si>
  <si>
    <t>2025-00114601-1</t>
  </si>
  <si>
    <t>升级时间晚了一个月</t>
  </si>
  <si>
    <t>1253707092025000289</t>
  </si>
  <si>
    <t>2025-00108473-1</t>
  </si>
  <si>
    <t>1274214012025000083</t>
  </si>
  <si>
    <t>2025-00114596-1</t>
  </si>
  <si>
    <t>2025-00107748-1</t>
  </si>
  <si>
    <t>Open</t>
  </si>
  <si>
    <t>1335150252025000045</t>
  </si>
  <si>
    <t>2025-00109466-1</t>
  </si>
  <si>
    <t>1355315022025000021</t>
  </si>
  <si>
    <t>2025-00109689-1</t>
  </si>
  <si>
    <t>ADVIA Centaur XPT- T3, lot 275 – Elevated results vs alt. method</t>
  </si>
  <si>
    <t>2025-00109133-1</t>
  </si>
  <si>
    <t>ADVIA Centaur XPT T4 Lot 285 Elevated result vs. Repeat and Alternate Platform (Mindray CL-8000i)</t>
  </si>
  <si>
    <t>2025-00109139-1</t>
  </si>
  <si>
    <t>杭州迪安医学诊断有限公司实验室</t>
  </si>
  <si>
    <t>国械注进20182402399</t>
  </si>
  <si>
    <t>BN II_N Latex IgA lot 195831 (kit lot 02931): Three discordant IgAC patient sample results</t>
  </si>
  <si>
    <t>2025-00109200-1</t>
  </si>
  <si>
    <t>免疫球蛋白G测定试剂盒(散射比浊法)</t>
  </si>
  <si>
    <t>国械注进20162400423</t>
  </si>
  <si>
    <t>BN II_N Antiserum to Human IgG lot 153023: Two discordant IgGC patient sample results</t>
  </si>
  <si>
    <t>2025-00109193-1</t>
  </si>
  <si>
    <t>2025-00103511-1</t>
  </si>
  <si>
    <t>2025-00107438-1</t>
  </si>
  <si>
    <t>2025-00107787-1</t>
  </si>
  <si>
    <t>2025-00108890-1</t>
  </si>
  <si>
    <t>上海市第八人民医院</t>
  </si>
  <si>
    <t>Atellica IM High-Sensitivity Troponin I (TnIH) lot 107 - discordant (elevated) patient result vs. repeat testing.</t>
  </si>
  <si>
    <t>2025-00109393-1</t>
  </si>
  <si>
    <t>Atellica IM 1600 – Total Thyroxine (T4), Lot 286 – A discordant depressed result on a patient sample vs. repeat testing.</t>
  </si>
  <si>
    <t>2025-00109397-1</t>
  </si>
  <si>
    <t>宁波李惠利东部医院</t>
  </si>
  <si>
    <t>Atellica IM 1600 Analyzer, A falsely elevated Cancer Antigen 19-9 (CA 19-9, Lot# 61156545) result on a patient sample.</t>
  </si>
  <si>
    <t>2025-00109399-1</t>
  </si>
  <si>
    <t>1253718142025000122</t>
  </si>
  <si>
    <t>2025-00110260-1</t>
  </si>
  <si>
    <t>1345248002025000263</t>
  </si>
  <si>
    <t>2025-00109712-1</t>
  </si>
  <si>
    <t>2025-00094864-1</t>
  </si>
  <si>
    <t>2025-00094864-2</t>
  </si>
  <si>
    <t>2025-00094864-3</t>
  </si>
  <si>
    <t>2025-00094864-4</t>
  </si>
  <si>
    <t>2025-00097150-1</t>
  </si>
  <si>
    <t>2025-00104262-1</t>
  </si>
  <si>
    <t>2025-00107811-1</t>
  </si>
  <si>
    <t>2025-00107811-2</t>
  </si>
  <si>
    <t>2025-00109285-1</t>
  </si>
  <si>
    <t>1193118002025070062</t>
  </si>
  <si>
    <t>北京垂杨柳医院</t>
  </si>
  <si>
    <t>ADVIA Centaur XP CA19-9, lot 541, Discordant Patient Results vs Alternate Methods</t>
  </si>
  <si>
    <t>2025-00109514-1</t>
  </si>
  <si>
    <t>2025-00105277-1</t>
  </si>
  <si>
    <t>2025-00105171-1</t>
  </si>
  <si>
    <t>2025-00105827-1</t>
  </si>
  <si>
    <t>2025-00105843-1</t>
  </si>
  <si>
    <t>1233505092025000052</t>
  </si>
  <si>
    <t>2025-00117512-1</t>
  </si>
  <si>
    <t>1294425602025000166</t>
  </si>
  <si>
    <t>2025-00112997-1</t>
  </si>
  <si>
    <t>2025-00105300-1</t>
  </si>
  <si>
    <t>2025-00107839-1</t>
  </si>
  <si>
    <t>2025-00111170-1</t>
  </si>
  <si>
    <t>2025-00109274-1</t>
  </si>
  <si>
    <t>肿瘤标志物的试剂未在中国没注册</t>
  </si>
  <si>
    <t xml:space="preserve">Dimension </t>
  </si>
  <si>
    <t>2025-00110045-1</t>
  </si>
  <si>
    <t>CARTON ASSY EXL TNIH  产品未在中国注册</t>
  </si>
  <si>
    <t>Atellica IM 1600 Analyzer / HIV Ag/Ab Combo (CHIV), Lot 117366: Discordant reactive (positive) Results vs. repeat testing.</t>
  </si>
  <si>
    <t>2025-00111304-1</t>
  </si>
  <si>
    <t>2025-00106136-1</t>
  </si>
  <si>
    <t>Dimension Vista 500 未在中国注册</t>
  </si>
  <si>
    <t>2025-00107123-1</t>
  </si>
  <si>
    <t>2025-00108256-1</t>
  </si>
  <si>
    <t>Dimension Vista 1500 未在中国注册</t>
  </si>
  <si>
    <t>2025-00109328-1</t>
  </si>
  <si>
    <t>2025-00110694-1</t>
  </si>
  <si>
    <t>2025-00110694-2</t>
  </si>
  <si>
    <t>2025-00110694-3</t>
  </si>
  <si>
    <t>2025-00106106-1</t>
  </si>
  <si>
    <t>1141401022024000235</t>
  </si>
  <si>
    <t>2025-00112003-1</t>
  </si>
  <si>
    <t>2025-00106718-1</t>
  </si>
  <si>
    <t>2025-00106718-3</t>
  </si>
  <si>
    <t>2025-00106718-4</t>
  </si>
  <si>
    <t>2025-00106817-1</t>
  </si>
  <si>
    <t>2025-00110398-1</t>
  </si>
  <si>
    <t>1264115002025000728</t>
  </si>
  <si>
    <t>2025-00112658-1</t>
  </si>
  <si>
    <t>113740457202100173</t>
  </si>
  <si>
    <t>2025-00112914-1</t>
  </si>
  <si>
    <t>2025-00106805-1</t>
  </si>
  <si>
    <t>2025-00107423-1</t>
  </si>
  <si>
    <t>2025-00107111-2</t>
  </si>
  <si>
    <t>Dimension Vista 500未在中国注册</t>
  </si>
  <si>
    <t>ADVIA centaur</t>
  </si>
  <si>
    <t>2025-00110677-4</t>
  </si>
  <si>
    <t>Atellica VTR</t>
  </si>
  <si>
    <t>2025-00110263-1</t>
  </si>
  <si>
    <t>2025-00106807-1</t>
  </si>
  <si>
    <t>2025-00106807-2</t>
  </si>
  <si>
    <t>2025-00107875-1</t>
  </si>
  <si>
    <t>2025-00108920-1</t>
  </si>
  <si>
    <t>2025-00110659-1</t>
  </si>
  <si>
    <t>2025-00111131-1</t>
  </si>
  <si>
    <t>Atellica IM 1600 Analyzer Vitamin D (VitD), Lot# 227 - Discordant (depressed) patient result vs. repeat testing on alternate methods</t>
  </si>
  <si>
    <t>2025-00112906-1</t>
  </si>
  <si>
    <t>2025-00106320-1</t>
  </si>
  <si>
    <t>2025-00110578-1</t>
  </si>
  <si>
    <t>2025-00107078-1</t>
  </si>
  <si>
    <t>2025-00107173-1</t>
  </si>
  <si>
    <t xml:space="preserve">ADVIA </t>
  </si>
  <si>
    <t>2025-00108548-1</t>
  </si>
  <si>
    <t>2025-00110777-1</t>
  </si>
  <si>
    <t>该试剂未在中国注册</t>
  </si>
  <si>
    <t>2025-00110777-2</t>
  </si>
  <si>
    <t>1274209102023000387</t>
  </si>
  <si>
    <t>2025-00113429-1</t>
  </si>
  <si>
    <t>2025-00108661-1</t>
  </si>
  <si>
    <t>2025-00109312-1</t>
  </si>
  <si>
    <t>2025-00108979-1</t>
  </si>
  <si>
    <t>2025-00110255-1</t>
  </si>
  <si>
    <t>2025-00112322-1</t>
  </si>
  <si>
    <t>宜春市人民医院</t>
  </si>
  <si>
    <t>ADVIA Centaur XP – CA 19-9, lot 543 – discordant elevated result vs. repeat testing on an alternate method.</t>
  </si>
  <si>
    <t>2025-00113630-1</t>
  </si>
  <si>
    <t>2025-00108977-1</t>
  </si>
  <si>
    <t>2025-00113612-1</t>
  </si>
  <si>
    <t>1141409052025000083</t>
  </si>
  <si>
    <t>2025-00114477-1</t>
  </si>
  <si>
    <t>1182304002025001393</t>
  </si>
  <si>
    <t>2025-00114151-1</t>
  </si>
  <si>
    <t>1274209102025000130</t>
  </si>
  <si>
    <t>2025-00114417-1</t>
  </si>
  <si>
    <t>2025-00110599-1</t>
  </si>
  <si>
    <t>2025-00108376-1</t>
  </si>
  <si>
    <t>2025-00108615-1</t>
  </si>
  <si>
    <t>2025-00108629-1</t>
  </si>
  <si>
    <t>2025-00109853-1</t>
  </si>
  <si>
    <t>2025-00110895-1</t>
  </si>
  <si>
    <t>2025-00113621-1</t>
  </si>
  <si>
    <t>1193115002025000511</t>
  </si>
  <si>
    <t>2025-00117812-1</t>
  </si>
  <si>
    <t>1294425582025000152</t>
  </si>
  <si>
    <t>2025-00115141-1</t>
  </si>
  <si>
    <t>2025-00110123-1</t>
  </si>
  <si>
    <t>2025-00105552-1</t>
  </si>
  <si>
    <t>2025-00110861-1</t>
  </si>
  <si>
    <t>2025-00111655-1</t>
  </si>
  <si>
    <t>2025-00111506-1</t>
  </si>
  <si>
    <t>2025-00114462-1</t>
  </si>
  <si>
    <t>1294425582025000150</t>
  </si>
  <si>
    <t>2025-00116083-1</t>
  </si>
  <si>
    <t>1193118002025094774</t>
  </si>
  <si>
    <t>山东泰安泰山疗养医院</t>
  </si>
  <si>
    <t>乙型肝炎病毒核心抗体测定试剂盒（化学发光法）</t>
  </si>
  <si>
    <t>国械注进20183402373</t>
  </si>
  <si>
    <t>Atellica IM 1600 Analyzer Anti-Hepatitis B core Total (HBcT), Lot# 203 - Discordant (non-reactive) patient results vs. reactive on alternate methods</t>
  </si>
  <si>
    <t>2025-00114917-1</t>
  </si>
  <si>
    <t>Atellica IM 1600 - Hepatitis B e Antigen (HBeAg, lot 093) - discordant reactive result vs. alternate method testing.</t>
  </si>
  <si>
    <t>2025-00114920-1</t>
  </si>
  <si>
    <t>乙型肝炎病毒e抗体测定试剂盒(化学发光法)</t>
  </si>
  <si>
    <t>国械注进20153403321</t>
  </si>
  <si>
    <t>Atellica IM 1600 / Anti-Hepatitis B e Antigen (aHBe), Lot# 128 – Discordant reactive (positive) results vs. clinical expectation and repeat testing on alternate methods.</t>
  </si>
  <si>
    <t>2025-00114969-1</t>
  </si>
  <si>
    <t>2025-00112464-1</t>
  </si>
  <si>
    <t>2025-00112467-1</t>
  </si>
  <si>
    <t>2025-00109492-2</t>
  </si>
  <si>
    <t>2025-00109845-1</t>
  </si>
  <si>
    <t>2025-00109855-1</t>
  </si>
  <si>
    <t>2025-00109965-1</t>
  </si>
  <si>
    <t>2025-00109965-2</t>
  </si>
  <si>
    <t>2025-00109492-1</t>
  </si>
  <si>
    <t>2025-00110858-1</t>
  </si>
  <si>
    <t>2025-00110566-1</t>
  </si>
  <si>
    <t>1294412002025001202</t>
  </si>
  <si>
    <t>2025-00116273-1</t>
  </si>
  <si>
    <t>荆州市第一人民医院</t>
  </si>
  <si>
    <t>BNII_N Latex RF Reagent kit lot 03030: discordant high RF patient sample results compared to result obtained on BECKMAN IMMAGE 800</t>
  </si>
  <si>
    <t>2025-00115717-1</t>
  </si>
  <si>
    <t>2025-00111284-1</t>
  </si>
  <si>
    <t>2025-00111284-2</t>
  </si>
  <si>
    <t>2025-00111578-1</t>
  </si>
  <si>
    <t>2025-00113651-1</t>
  </si>
  <si>
    <t>2025-00115184-1</t>
  </si>
  <si>
    <t>大连中心医院</t>
  </si>
  <si>
    <t>BNII_N AS to Human IgA lot 153182: discordant low IgA patient sample result in initial sample dilution</t>
  </si>
  <si>
    <t>2025-00115767-1</t>
  </si>
  <si>
    <t>德驭马鞍山总医院</t>
  </si>
  <si>
    <t>Atellica IM 1600 – Anti-Thyroglobulin II (aTgII), lot 035 – discordant elevated results vs. repeat testing.</t>
  </si>
  <si>
    <t>2025-00115843-1</t>
  </si>
  <si>
    <t>1193118002025095378</t>
  </si>
  <si>
    <t>内蒙古包钢医院</t>
  </si>
  <si>
    <t>APTIO</t>
  </si>
  <si>
    <t>Aptio by Siemens, S/N APT.0182, Centrifuge module's power cable burned</t>
  </si>
  <si>
    <t>2025-00116116-1</t>
  </si>
  <si>
    <t>1223401032025000538</t>
  </si>
  <si>
    <t>2025-00116475-1</t>
  </si>
  <si>
    <t>2025-00116035-1</t>
  </si>
  <si>
    <t>2025-00110964-1</t>
  </si>
  <si>
    <t>2025-00111127-1</t>
  </si>
  <si>
    <t>2025-00111211-1</t>
  </si>
  <si>
    <t>2025-00111838-1</t>
  </si>
  <si>
    <t>2025-00112852-1</t>
  </si>
  <si>
    <t>2025-00114714-1</t>
  </si>
  <si>
    <t>2025-00115516-1</t>
  </si>
  <si>
    <t>2025-00116220-1</t>
  </si>
  <si>
    <r>
      <t xml:space="preserve">Dimension </t>
    </r>
    <r>
      <rPr>
        <sz val="10"/>
        <rFont val="Arial"/>
        <family val="2"/>
      </rPr>
      <t>高敏肌钙蛋白I 未在中国注册</t>
    </r>
  </si>
  <si>
    <t>2025-00116855-1</t>
  </si>
  <si>
    <t>inworks</t>
  </si>
  <si>
    <t>1223401032025000539</t>
  </si>
  <si>
    <t>2025-00118387-1</t>
  </si>
  <si>
    <t>2025-00112552-1</t>
  </si>
  <si>
    <t>2025-00117461-1</t>
  </si>
  <si>
    <t>2025-00112857-1</t>
  </si>
  <si>
    <t>2025-00110628-1</t>
  </si>
  <si>
    <t>1284321002025000051</t>
  </si>
  <si>
    <t>2025-00118668-1</t>
  </si>
  <si>
    <t>HEMOSTASIS</t>
  </si>
  <si>
    <t>2025-00111446-1</t>
  </si>
  <si>
    <t>2025-00116163-1</t>
  </si>
  <si>
    <t>2025-00112320-1</t>
  </si>
  <si>
    <t>2025-00113891-1</t>
  </si>
  <si>
    <t>2025-00113936-1</t>
  </si>
  <si>
    <t>2025-00113649-1</t>
  </si>
  <si>
    <t>Epoc</t>
  </si>
  <si>
    <t>2025-00115602-1</t>
  </si>
  <si>
    <t>天津血研所</t>
  </si>
  <si>
    <t>Syva</t>
  </si>
  <si>
    <t>2025-00118232-1</t>
  </si>
  <si>
    <t>云南省肿瘤医院</t>
  </si>
  <si>
    <t>2025-00118950-1</t>
  </si>
  <si>
    <t>WFT_ID</t>
  </si>
  <si>
    <t>Name</t>
  </si>
  <si>
    <t>Record Number</t>
  </si>
  <si>
    <t>Business Area/ Business Line</t>
  </si>
  <si>
    <t>Assign Role</t>
  </si>
  <si>
    <t>Task Owner</t>
  </si>
  <si>
    <t>Country of Origin</t>
  </si>
  <si>
    <t>Product Name</t>
  </si>
  <si>
    <t>Date Become Aware</t>
  </si>
  <si>
    <t>Task Due Date</t>
  </si>
  <si>
    <t>Evaluate Regulatory - CN</t>
  </si>
  <si>
    <t>2023-00001294-1</t>
  </si>
  <si>
    <t>69 POC</t>
  </si>
  <si>
    <t>AP_CN_1_CN</t>
  </si>
  <si>
    <t>RRU_CN_DX Group User</t>
  </si>
  <si>
    <t>CHINA</t>
  </si>
  <si>
    <t>DCA VANTAGE INST WORLDWIDE</t>
  </si>
  <si>
    <t>No result after running a test; SNS050837, lot 0919 [CN]</t>
  </si>
  <si>
    <t>2023-00001374-1</t>
  </si>
  <si>
    <t>67 LD (CAI)</t>
  </si>
  <si>
    <t>INSTRUMENT IMMULITE 2000 XPI</t>
  </si>
  <si>
    <t>IMMULITE 2000 XPi, S/N: I2563 - Sampling gripper malfunctioned, and the customer contacted China National Competent Authority (NCA).</t>
  </si>
  <si>
    <t>2023-00001353-1</t>
  </si>
  <si>
    <t>N LATEX FLC LAMBDA</t>
  </si>
  <si>
    <t>BNII_FLC Lambda_473270_Discordant patient results vs alternate method</t>
  </si>
  <si>
    <t>2023-00001271-1</t>
  </si>
  <si>
    <t>27 LD (HHS)</t>
  </si>
  <si>
    <t>BN PROSPEC - INSTR. SALE READY</t>
  </si>
  <si>
    <t>BN ProSpec (Serial num 205223): Instrument failed and could not operate</t>
  </si>
  <si>
    <t>2023-00001217-1</t>
  </si>
  <si>
    <t>epoc Reader &amp; Power Supply</t>
  </si>
  <si>
    <t>No result after running a test; SN16194, lot 01-22330-50 [CN]</t>
  </si>
  <si>
    <t>2023-00001417-1</t>
  </si>
  <si>
    <t>FRENCH POLYNESIA</t>
  </si>
  <si>
    <t>RAPIDPoint 500e Blood Gas (RoW)</t>
  </si>
  <si>
    <t>Discrepant Ca Results, RP500e SN 54049, Mcart SN Uknown, French Polynesia</t>
  </si>
  <si>
    <t>3/18/2023</t>
  </si>
  <si>
    <t>2023-00001459-1</t>
  </si>
  <si>
    <t>RP500 SV BLOOD GAS ANALYZER</t>
  </si>
  <si>
    <t>System errors resulting in quality control not passing, RP500, SN 37918, China</t>
  </si>
  <si>
    <t>3/25/2023</t>
  </si>
  <si>
    <t>2023-00001498-1</t>
  </si>
  <si>
    <t>BN ProSpec (195173)_Initialization failed and instrument cannot run</t>
  </si>
  <si>
    <t>3/16/2023</t>
  </si>
  <si>
    <t>2023-00001461-1</t>
  </si>
  <si>
    <t>BN ProSpec</t>
  </si>
  <si>
    <t>BN ProSpec (423339)_Instrument does not execute action commands</t>
  </si>
  <si>
    <t>3/24/2023</t>
  </si>
  <si>
    <t>2023-00001354-1</t>
  </si>
  <si>
    <t>SINGAPORE</t>
  </si>
  <si>
    <t>Discrepant Ca Result, RP500e SN5859, Mcart SN 3231410517, Singapore</t>
  </si>
  <si>
    <t>2023-00001237-1</t>
  </si>
  <si>
    <t>AUSTRALIA</t>
  </si>
  <si>
    <t>Discrepant pO2, Glu, and K+ Results, RP500e, SN60271, Mcart SN 3229108413</t>
  </si>
  <si>
    <t>3/15/2023</t>
  </si>
  <si>
    <t>2023-00001757-1</t>
  </si>
  <si>
    <t>CANADA</t>
  </si>
  <si>
    <t>"iQC Failure: Sample Delivery. (E49)"; SN37177, lot tbd *Death* [Canada]</t>
  </si>
  <si>
    <t>2023-00001779-1</t>
  </si>
  <si>
    <t>"iQC Failure: Sample Delivery. (E49)"; SN9902, lot 11-22329-50 *Death* [Canada]</t>
  </si>
  <si>
    <t>2023-00001716-2</t>
  </si>
  <si>
    <t>UNITED KINGDOM</t>
  </si>
  <si>
    <t>ADVIA 2120i with Dual Aspirate</t>
  </si>
  <si>
    <t>ADVIA 2120i with Dual Aspirate (S/N: IR43081541) 580 whole blood samples repeated due to incorrect sample numbers assigned to samples, due to mis-alignment of the barcode reader</t>
  </si>
  <si>
    <t>2023-00001716-1</t>
  </si>
  <si>
    <t>2023-00001797-1</t>
  </si>
  <si>
    <t>Data Transfer Error, RP500 SN47119, SW version Unknown, China</t>
  </si>
  <si>
    <t>2023-00001662-1</t>
  </si>
  <si>
    <t>BNII_N LATEX FLC LAMBDA_473270_Discordant result between BNII and other platform</t>
  </si>
  <si>
    <t>2023-00002093-1</t>
  </si>
  <si>
    <t>GERMANY</t>
  </si>
  <si>
    <t>Discrepant Na and tHb Results, RP500e SN60539, Mcart SN Unknown, Germany</t>
  </si>
  <si>
    <t>2023-00001947-1</t>
  </si>
  <si>
    <t>UNITED STATES</t>
  </si>
  <si>
    <t>CLINITEK STATUS+ USA</t>
  </si>
  <si>
    <t>CT Status+ Discrepant Protein results with Multistix 10SG, Lot 207024, US.</t>
  </si>
  <si>
    <t>2023-00002060-1</t>
  </si>
  <si>
    <t>Atellica UAS Main Unit Analyzer</t>
  </si>
  <si>
    <t>Mismatch of 5 consecutive patient results, Atellica UAS SN H100982, Australia</t>
  </si>
  <si>
    <t>2023-00001781-1</t>
  </si>
  <si>
    <t>E49 Sample Delivery message on one patient, SN16118, lot 11-22329-50 [Canada] *Death*</t>
  </si>
  <si>
    <t>2023-00001780-1</t>
  </si>
  <si>
    <t>E49 Sample Delivery message on one patient, SN37758, lot 11-22329-50 [Canada] *Death*</t>
  </si>
  <si>
    <t>2023-00002270-1</t>
  </si>
  <si>
    <t>ITALY</t>
  </si>
  <si>
    <t>Atellica VTLi IA analy start kit 1</t>
  </si>
  <si>
    <t>Discrepant cTNi vs Vista; SN12008, lot H021109A and H930126, Italy</t>
  </si>
  <si>
    <t>4/25/2023</t>
  </si>
  <si>
    <t>2023-00001760-1</t>
  </si>
  <si>
    <t>BRAZIL</t>
  </si>
  <si>
    <t>IMMULITE 2000 XPi (s/n: K4689)/ Falsely depressed Thyroid Stimulating Immunoglobulins (TSI, 417), Allergen-Specific IgE (Lot 859), and Growth Hormone (hGH, 230) results on six patient samples.</t>
  </si>
  <si>
    <t>4/6/2023</t>
  </si>
  <si>
    <t>2023-00002029-1</t>
  </si>
  <si>
    <t>JAPAN</t>
  </si>
  <si>
    <t>CLINITEK STATUS+ JAPANESE</t>
  </si>
  <si>
    <t>Uro-Hema-Combistix Urine Strip Misidentified by Analyzer, CT Status+ SN 313213, Lot 209006, Japan</t>
  </si>
  <si>
    <t>2023-00002122-1</t>
  </si>
  <si>
    <t>IML. 2000 PSA KIT 200T</t>
  </si>
  <si>
    <t>IMMULITE 2000 XPi, PSA (Lot 438) - Elevated result post prostatectomy/Discordant with alternate method.</t>
  </si>
  <si>
    <t>2023-00001940-3</t>
  </si>
  <si>
    <t>IMMULITE 2000 XPi PSA (Lot 435) - Elevated result after prostatectomy/Discordant with alternate method</t>
  </si>
  <si>
    <t>2023-00001940-2</t>
  </si>
  <si>
    <t>2023-00001940-1</t>
  </si>
  <si>
    <t>2023-00002018-1</t>
  </si>
  <si>
    <t>FRANCE</t>
  </si>
  <si>
    <t>Discrepant Hct vs Beckman; SN39650, lot 04-23035-60 [France]</t>
  </si>
  <si>
    <t>2023-00002564-1</t>
  </si>
  <si>
    <t>Atellica IM ThCG 450T</t>
  </si>
  <si>
    <t>Atellica IM 1600 – ThCG, lot 346 – Discordant, elevated result</t>
  </si>
  <si>
    <t>2023-00002381-1</t>
  </si>
  <si>
    <t>Atellica IM TNIH 500T</t>
  </si>
  <si>
    <t>Atellica IM 1600 – TnIH, lot 084 – Discordant elevated result</t>
  </si>
  <si>
    <t>2023-00002146-1</t>
  </si>
  <si>
    <t>epoc Host 2 Motorola</t>
  </si>
  <si>
    <t>Host froze during patient testing, lost results; 17317521400735 [US]</t>
  </si>
  <si>
    <t>2023-00002811-2</t>
  </si>
  <si>
    <t>CENTAUR TOXO IGG 100T</t>
  </si>
  <si>
    <t>ADVIA Centaur XPT – Toxo G, lot 283 - False positive results</t>
  </si>
  <si>
    <t>2023-00002811-1</t>
  </si>
  <si>
    <t>2023-00002394-1</t>
  </si>
  <si>
    <t>SPAIN</t>
  </si>
  <si>
    <t>Atellica Sample Handler Prime</t>
  </si>
  <si>
    <t>Atellica SH: wrong sample ID has been read.</t>
  </si>
  <si>
    <t>5/2/2023</t>
  </si>
  <si>
    <t>2023-00002184-1</t>
  </si>
  <si>
    <t>epoc Reader Refurb ROHS Compliant</t>
  </si>
  <si>
    <t>Discrepant Hct vs Sysmex; SN33715, lot 04-23018-60 [US]</t>
  </si>
  <si>
    <t>2023-00002488-1</t>
  </si>
  <si>
    <t>Atellica CH 930 Analyzer</t>
  </si>
  <si>
    <t>Atellica CH 930; Gentamicin (Gent), lot 120101; falsely elevated patient result</t>
  </si>
  <si>
    <t>2023-00002851-1</t>
  </si>
  <si>
    <t>Defective needle - could not aspirate samples, DCA Vantage, Lot 0508082, China</t>
  </si>
  <si>
    <t>4/28/2023</t>
  </si>
  <si>
    <t>2023-00003211-1</t>
  </si>
  <si>
    <t>Analyzer Overheated and Shut Down, RP500 SN38845, China</t>
  </si>
  <si>
    <t>5/12/2023</t>
  </si>
  <si>
    <t>2023-00002729-1</t>
  </si>
  <si>
    <t>CT Status+ SN 353759, Smoke from Instrument, US.</t>
  </si>
  <si>
    <t>5/5/2023</t>
  </si>
  <si>
    <t>2023-00002331-1</t>
  </si>
  <si>
    <t>GEORGIA</t>
  </si>
  <si>
    <t>NOVUS PACKED W/O RACK HANDLER</t>
  </si>
  <si>
    <t>FN Leukocyte when compared to Sediment, Novus SN S002379, Lot TBD, Georgia</t>
  </si>
  <si>
    <t>4/29/2023</t>
  </si>
  <si>
    <t>2023-00003458-1</t>
  </si>
  <si>
    <t>Atellica IM eE2 500T</t>
  </si>
  <si>
    <t>Atellica IM 1600 – eE2, lot 094 - Discordant elevated result</t>
  </si>
  <si>
    <t>2023-00003253-1</t>
  </si>
  <si>
    <t>GREECE</t>
  </si>
  <si>
    <t>Atellica IM TNIH 100T</t>
  </si>
  <si>
    <t>2023-00002554-1</t>
  </si>
  <si>
    <t>Discrepant tHb, RP500e SN60290, Mcart SN Unknown, Australia</t>
  </si>
  <si>
    <t>5/4/2023</t>
  </si>
  <si>
    <t>2023-00001917-1</t>
  </si>
  <si>
    <t>discrepant Hct; SN24610, lot tbd [US]</t>
  </si>
  <si>
    <t>4/21/2023</t>
  </si>
  <si>
    <t>2023-00003229-2</t>
  </si>
  <si>
    <t>CARTON ASSY EXL TNIH</t>
  </si>
  <si>
    <t>Dimension® EXL™ 200 Integrated Chemistry System / three (3) discordant falsely elevated results were obtained for one patient with LOCI High-Sensitivity Troponin I (TNIH, FB3232).</t>
  </si>
  <si>
    <t>2023-00003229-1</t>
  </si>
  <si>
    <t>2023-00002576-1</t>
  </si>
  <si>
    <t>Atellica IM CA 19-9 50T</t>
  </si>
  <si>
    <t>Atellica IM CA 19-9 Lot 517- Discordant elevated results vs. alternate method</t>
  </si>
  <si>
    <t>5/3/2023</t>
  </si>
  <si>
    <t>2023-00004029-1</t>
  </si>
  <si>
    <t>CHILE</t>
  </si>
  <si>
    <t>Atellica IM 1600 – CA 19-9, lot 519 – Discordant elevated result</t>
  </si>
  <si>
    <t>2023-00003719-1</t>
  </si>
  <si>
    <t>Failed Power-On Self-Test, RP500, SN44663, China</t>
  </si>
  <si>
    <t>2023-00003893-1</t>
  </si>
  <si>
    <t>RP500 BLOOD GAS ANALYZER ROW</t>
  </si>
  <si>
    <t>Discrepant tHb and Glu Results on Baby, RP500 SN32035, Mcart SN Unknown, Italy</t>
  </si>
  <si>
    <t>2023-00003864-1</t>
  </si>
  <si>
    <t>BELGIUM</t>
  </si>
  <si>
    <t>No result for MetHb Patient Death, RP500e SN59712, Mcart SN Unknown, Belgium</t>
  </si>
  <si>
    <t>2023-00002622-1</t>
  </si>
  <si>
    <t>DIMENSION EXL 200</t>
  </si>
  <si>
    <t>Dimension® EXL™ 200 Integrated Chemistry System / discordant falsely elevated patient results on one sample with Sodium (NA); sensor lot# 3AD801.</t>
  </si>
  <si>
    <t>2023-00002649-3</t>
  </si>
  <si>
    <t>Atellica IM CoV2Ag 100T</t>
  </si>
  <si>
    <t>Atellica IM SARS-CoV-2 Antigen (CoV2Ag) Lot 008- Discordant reactive result vs. repeat</t>
  </si>
  <si>
    <t>2023-00002649-2</t>
  </si>
  <si>
    <t>2023-00002649-1</t>
  </si>
  <si>
    <t>2023-00002406-1</t>
  </si>
  <si>
    <t>CENTAUR CP + ACCESSORIES</t>
  </si>
  <si>
    <t>ADVIA Centaur CP– Intact Parathyroid Hormone (PTH, 66509089)– Falsely elevated patient result and imprecision compared to correct reported result.</t>
  </si>
  <si>
    <t>2023-00002365-2</t>
  </si>
  <si>
    <t>Atellica IM 1300 Analyzer</t>
  </si>
  <si>
    <t>Atellica IM 1300 Analyzer– Falsely elevated High-Sensitivity Troponin I (TnIH, 174080) results on two patient samples.</t>
  </si>
  <si>
    <t>2023-00002365-1</t>
  </si>
  <si>
    <t>2023-00003768-2</t>
  </si>
  <si>
    <t>DIMENSION TAC FLEX 80 TESTS</t>
  </si>
  <si>
    <t>Dimension EXL 200 instrument/ Falsely elevated Tacrolimus (TAC, GA4023) results on a patient sample.</t>
  </si>
  <si>
    <t>5/19/2023</t>
  </si>
  <si>
    <t>2023-00003768-1</t>
  </si>
  <si>
    <t>2023-00002571-1</t>
  </si>
  <si>
    <t>Dimension Vista 500 International</t>
  </si>
  <si>
    <t>Dimension Vista 500 instrument / discordant patient results with Sodium (NA), Potassium(K) and Chloride (CL) sensor lot number 2MD815.</t>
  </si>
  <si>
    <t>2023-00003759-2</t>
  </si>
  <si>
    <t>INDIA</t>
  </si>
  <si>
    <t>BN II INSTRUMENT ROHS</t>
  </si>
  <si>
    <t>BNII_FLC Kappa 473168_Discordant Kappa and Lambda patient results vs Immunofixation</t>
  </si>
  <si>
    <t>4/18/2023</t>
  </si>
  <si>
    <t>2023-00003759-1</t>
  </si>
  <si>
    <t>N LATEX FLC KAPPA</t>
  </si>
  <si>
    <t>2023-00002516-1</t>
  </si>
  <si>
    <t>IMMULITE 2000 XPi (SN: N6126) / Discordant TIE and Specific Allergen Results</t>
  </si>
  <si>
    <t>2023-00002625-3</t>
  </si>
  <si>
    <t>Atellica IM 1300 Analyzer false positive Rubella IgG (Rub G) patient results</t>
  </si>
  <si>
    <t>5/25/2023</t>
  </si>
  <si>
    <t>2023-00002569-1</t>
  </si>
  <si>
    <t>ADVIA 2120I with Full Set</t>
  </si>
  <si>
    <t>ADVIA 2120I with Full Set (S/N: IR20861123) Sparks generated from an auto-slide printer</t>
  </si>
  <si>
    <t>2023-00002625-2</t>
  </si>
  <si>
    <t>2023-00002771-1</t>
  </si>
  <si>
    <t>Atellica CH 930; Carbon Dioxide, Concentrated (CO2_c), lot 123485; falsely elevated patient results</t>
  </si>
  <si>
    <t>2023-00002625-1</t>
  </si>
  <si>
    <t>2023-00002498-1</t>
  </si>
  <si>
    <t>Dimension® EXL™ 200 Integrated Chemistry System / Quality Control recovered outside QC ranges with LOCI High-Sensitivity Troponin I (TNIH, FC4011and FD4011) and discordant falsely elevated LOCI High-Sensitivity Troponin I (TNIH, FD4011) patient sampl . . .</t>
  </si>
  <si>
    <t>2023-00002498-2</t>
  </si>
  <si>
    <t>2023-00004123-1</t>
  </si>
  <si>
    <t>URINALYSIS (non system)</t>
  </si>
  <si>
    <t>False Negative hCG results, Clinitek Status, UK.</t>
  </si>
  <si>
    <t>5/24/2023</t>
  </si>
  <si>
    <t>2023-00002736-1</t>
  </si>
  <si>
    <t>ADVIA CENTAUR CP (ROB30006853) falsely elevated Human chorionic gonadotropin (hCG) and falsely depressed Progesterone (Prg) Enhanced Estradiol (eE2) patient results</t>
  </si>
  <si>
    <t>2023-00002824-1</t>
  </si>
  <si>
    <t>DIMENSION VISTA 1500</t>
  </si>
  <si>
    <t>Dimension Vista 1500 / Discordant Sodium Results</t>
  </si>
  <si>
    <t>2023-00002819-1</t>
  </si>
  <si>
    <t>DIMENSION VISTA 1500 DOMESTIC</t>
  </si>
  <si>
    <t>Dimension Vista 1500 / Discordant Vancomycin Results</t>
  </si>
  <si>
    <t>2023-00003482-1</t>
  </si>
  <si>
    <t>Discrepant high Na vs BIOLIS 30i; SN34061, lot unk [Japan]</t>
  </si>
  <si>
    <t>5/17/2023</t>
  </si>
  <si>
    <t>2023-00003696-1</t>
  </si>
  <si>
    <t>Parameters Missing, RP500 SN37015, China</t>
  </si>
  <si>
    <t>5/18/2023</t>
  </si>
  <si>
    <t>2023-00003183-1</t>
  </si>
  <si>
    <t>Dimension Vista 1500, S/N: DV311293, Erroneous multiple assay results on two patient samples.</t>
  </si>
  <si>
    <t>2023-00002890-3</t>
  </si>
  <si>
    <t>Atellica CH 930 Analyzer, low-level Quality Control, and falsely depressed Creatinine_2 (Crea_2, Lot# 221631) results on multiple patient samples.</t>
  </si>
  <si>
    <t>5/9/2023</t>
  </si>
  <si>
    <t>2023-00002890-2</t>
  </si>
  <si>
    <t>2023-00002890-1</t>
  </si>
  <si>
    <t>2023-00003435-1</t>
  </si>
  <si>
    <t>Atellica IM 1300 – High-Sensitivity Troponin I (TnIH) Assay, Lot 088 – Discordant patient Result</t>
  </si>
  <si>
    <t>5/14/2023</t>
  </si>
  <si>
    <t>2023-00004124-1</t>
  </si>
  <si>
    <t>FINLAND</t>
  </si>
  <si>
    <t>Atellica CH 930 Analyzer/Falsely depressed Microalbumin_2 (µALB_2) result on one patient sample</t>
  </si>
  <si>
    <t>5/23/2023</t>
  </si>
  <si>
    <t>2023-00004409-1</t>
  </si>
  <si>
    <t>Discrepant tHb Results, RP500e SN54208, Mcart SN Unknown, United Kingdom</t>
  </si>
  <si>
    <t>5/27/2023</t>
  </si>
  <si>
    <t>2023-00003105-1</t>
  </si>
  <si>
    <t>Atellica IM 1600 Analyzer</t>
  </si>
  <si>
    <t>Atellica IM 1600 analyzer (IH01689) caused divergent results with several assays.</t>
  </si>
  <si>
    <t>2023-00004197-1</t>
  </si>
  <si>
    <t>MODULE ASSEMBLY ADVIA 2400</t>
  </si>
  <si>
    <t>ADVIA 2400 instrument (CA1258007210721), Ion Selective Electrode (ISE) calibration failure National Competent Authority (NCA) contacted</t>
  </si>
  <si>
    <t>2023-00003421-1</t>
  </si>
  <si>
    <t>Dimension Vista 500 Domestic</t>
  </si>
  <si>
    <t>Dimension Vista 500 SN DV330873 –liquid sprayed in face of technician checking squealing sound near chem waste pump and bulk fluids number 6 and number 7.</t>
  </si>
  <si>
    <t>5/16/2023</t>
  </si>
  <si>
    <t>2023-00004844-1</t>
  </si>
  <si>
    <t>N DILUENT 5.0 LITERS</t>
  </si>
  <si>
    <t>BNII_N DILUENT 5.0 LITERS_11263500_Caps of N Diluent were difficult to open</t>
  </si>
  <si>
    <t>6/1/2023</t>
  </si>
  <si>
    <t>2023-00003306-1</t>
  </si>
  <si>
    <t>Atellica CH 930 Analyzer/ Out of range Quality Control and erroneous Calcium_2 (CA_2) results on eight patient samples.</t>
  </si>
  <si>
    <t>2023-00003878-1</t>
  </si>
  <si>
    <t>ADVIA Chem XPT Instrument</t>
  </si>
  <si>
    <t>ADVIA Chemistry XPT Instrument, Erroneous results on multiple assays and potential delay to treatment.</t>
  </si>
  <si>
    <t>2023-00003370-1</t>
  </si>
  <si>
    <t>Atellica CH 930 Analyzer, A falsely depressed Calcium_2 (CA_2, Lot# 221777) result on a patient sample.</t>
  </si>
  <si>
    <t>2023-00003930-1</t>
  </si>
  <si>
    <t>epoc Host 2 Motorola China</t>
  </si>
  <si>
    <t>TBD Error message; SNtbd, lot tbd [China]</t>
  </si>
  <si>
    <t>2023-00004309-1</t>
  </si>
  <si>
    <t>DIMENSION EXL 200 INTERNATIONAL</t>
  </si>
  <si>
    <t>Dimension® EXL™ 200 Integrated Chemistry System/ A discordant falsely elevated Tacrolimus (Tac, Lot # GA4030) patient sample result.</t>
  </si>
  <si>
    <t>2023-00003336-1</t>
  </si>
  <si>
    <t>Atellica CH 930 Analyzer Photometer error resulting in erroneous results for multiple methods.</t>
  </si>
  <si>
    <t>2023-00004679-1</t>
  </si>
  <si>
    <t>DIMENSION EXL</t>
  </si>
  <si>
    <t>Dimension EXL instrument, S/N: DR252083, falsely depressed Albumin (ALB), Glucose (GLUC), Urea Nitrogen (BUN), Calcium (CA), and Uric Acid (URCA) results on five patient samples.</t>
  </si>
  <si>
    <t>2023-00005415-1</t>
  </si>
  <si>
    <t>N-ANTIS.HUMAN IGG/G-KETTE 5ML</t>
  </si>
  <si>
    <t>BN II_N Antiserum to Human IgG lot 153003: Discordant IgU patient sample results</t>
  </si>
  <si>
    <t>2023-00005315-1</t>
  </si>
  <si>
    <t>N Reaction Buffer</t>
  </si>
  <si>
    <t>BNII_N Reaction buffer (lot requested)_Too difficult to remove the cap of reaction buffer bottle manually</t>
  </si>
  <si>
    <t>2023-00005471-1</t>
  </si>
  <si>
    <t>DENMARK</t>
  </si>
  <si>
    <t>Atellica CH 930 (SN: CM02665) / Salicylate QC and Patient</t>
  </si>
  <si>
    <t>2023-00003396-2</t>
  </si>
  <si>
    <t>PORTUGAL</t>
  </si>
  <si>
    <t>IML. 2000 CEA KIT 600T</t>
  </si>
  <si>
    <t>IMMULITE 2000 XPi, CEA (Carcinoembryonic Antigen) Lot 365- Discordant elevated results</t>
  </si>
  <si>
    <t>2023-00003396-1</t>
  </si>
  <si>
    <t>2023-00003743-1</t>
  </si>
  <si>
    <t>Dimension® EXL™ 200 Integrated Chemistry System / high Quality Control (QC) recovery and discordant falsely elevated patient results with Cyclosporine A (CSA, FA3287).</t>
  </si>
  <si>
    <t>2023-00005148-1</t>
  </si>
  <si>
    <t>Discrepant high Na vs lab; SN35810, lot 03-23034-60 [Japan]</t>
  </si>
  <si>
    <t>2023-00003716-1</t>
  </si>
  <si>
    <t>Needle cannot suck blood, DCA Vantage SN S050837, Lot Unknown, China</t>
  </si>
  <si>
    <t>2023-00003685-1</t>
  </si>
  <si>
    <t>2023-00005286-1</t>
  </si>
  <si>
    <t>Instrument Alarmed, RP500 SN47809, Mcart SN Unknown, China</t>
  </si>
  <si>
    <t>2023-00005634-1</t>
  </si>
  <si>
    <t>RL1265 BLOOD GAS + COOX</t>
  </si>
  <si>
    <t>Discrepant Na and K Results, RL1265 SN18847, Rcart SN 2231504206, China</t>
  </si>
  <si>
    <t>2023-00003650-1</t>
  </si>
  <si>
    <t>Atellica CH 930 Analyzer Hemolysis, Icteric, and Lipemia (HIL) test not completed, and results held by analyzer</t>
  </si>
  <si>
    <t>2023-00004422-1</t>
  </si>
  <si>
    <t>E49: Sample delivery error; SN14983, lot 03-23046-30 [China]</t>
  </si>
  <si>
    <t>2023-00004216-1</t>
  </si>
  <si>
    <t>Dimension Vista 500; falsely depressed CO2, GLU, CA, BUN, ALB, and MG results</t>
  </si>
  <si>
    <t>2023-00005559-1</t>
  </si>
  <si>
    <t>Aptio by Inpeco</t>
  </si>
  <si>
    <t>Aptio by Inpeco (AP2.0533, VR21.1); A test tube cracked due to excessive force of the grasping hand of the assembly.</t>
  </si>
  <si>
    <t>6/8/2023</t>
  </si>
  <si>
    <t>2023-00004345-1</t>
  </si>
  <si>
    <t>Dimension EXL 200 (SN: DE272029) / Falsely elevated Sodium and Chloride</t>
  </si>
  <si>
    <t>5/26/2023</t>
  </si>
  <si>
    <t>2023-00004262-1</t>
  </si>
  <si>
    <t>Atellica IM Fol 700T</t>
  </si>
  <si>
    <t>Atellica IM 1600, Folate (Fol) Lot 343- Discordant &gt;24 values vs neat results</t>
  </si>
  <si>
    <t>2023-00005161-1</t>
  </si>
  <si>
    <t>6/3/2023</t>
  </si>
  <si>
    <t>2023-00005046-1</t>
  </si>
  <si>
    <t>iQC failure E35 Insufficient sample detected; SN14983, lot 03-23046-30 [China]</t>
  </si>
  <si>
    <t>6/2/2023</t>
  </si>
  <si>
    <t>2023-00005299-1</t>
  </si>
  <si>
    <t>CENTAUR CA19-9(IVD) 250T</t>
  </si>
  <si>
    <t>ADVIA Centaur XP Cancer Antigen 19-9 [CA 19-9] - Discordant Patient Results vs Alternate Method</t>
  </si>
  <si>
    <t>6/6/2023</t>
  </si>
  <si>
    <t>2023-00004054-1</t>
  </si>
  <si>
    <t>Dimension EXL 200 instrument/ Two (2) Falsely elevated Tacrolimus (TAC, GB4058) patient sample results were obtained.</t>
  </si>
  <si>
    <t>5/20/2023</t>
  </si>
  <si>
    <t>2023-00005749-1</t>
  </si>
  <si>
    <t>Xpand Plus w/o HM International</t>
  </si>
  <si>
    <t>Dimension Xpand Plus without HM, S/N: 2004072386DEL– The customer reported that the biochemical vacuum pump was faulty, and the pressure was insufficient. The customer contacted China National Competent Authority (NCA).</t>
  </si>
  <si>
    <t>2023-00004264-1</t>
  </si>
  <si>
    <t>Atellica IM 1600 – Folate, lot 343 – Discordant patient results</t>
  </si>
  <si>
    <t>2023-00004062-1</t>
  </si>
  <si>
    <t>ADVIA Chemistry XPT SN CA1275002130213 – Multiple Methods – erroneous results when Reagent probe 2 is grinding when it goes down into the wells and Reagent probe 1 is dripping.</t>
  </si>
  <si>
    <t>2023-00003821-1</t>
  </si>
  <si>
    <t>CENTAUR THCG(US)250T</t>
  </si>
  <si>
    <t>ADVIA Centaur CP, SN ROB30006853 discordant ThCG test result on one sample.</t>
  </si>
  <si>
    <t>2023-00004361-1</t>
  </si>
  <si>
    <t>Dimension Vista 500 erroneous Phosphorous (PHOS, 22318BA) patient results</t>
  </si>
  <si>
    <t>2023-00004159-1</t>
  </si>
  <si>
    <t>Atellica IM CA 19-9 250T</t>
  </si>
  <si>
    <t>Atellica IM 1600 - CA 19-9 Lot 517 – Discordant depressed Results</t>
  </si>
  <si>
    <t>2023-00003912-1</t>
  </si>
  <si>
    <t>Atellica CH 930 Analyzer falsely elevated Calcium_2 (CA_2, 231884) patient results</t>
  </si>
  <si>
    <t>2023-00005564-1</t>
  </si>
  <si>
    <t>Atellica CH 930 Analyzer (Serial Number: CM03390) IMT calibration failure for sensor lot 120012</t>
  </si>
  <si>
    <t>2023-00004337-1</t>
  </si>
  <si>
    <t>Dimension EXL 200, S/N:DE272524 – The customer reported that the operator cut her finger while tightening the cuvette thumb screw on the cuvette formation assembly.</t>
  </si>
  <si>
    <t>2023-00005288-1</t>
  </si>
  <si>
    <t>IML. 2000 UNCONJUGATED ESTRIO 200T</t>
  </si>
  <si>
    <t>IMMULITE 2000 XPi Unconjugated Estriol (UE3) Lot 497 Low Quality Control (QC) Results Led to Higher Positive Rates of Trisomy 18/21</t>
  </si>
  <si>
    <t>2023-00006059-1</t>
  </si>
  <si>
    <t>Test card not identified; SN tbd, lot 03-23002-60 [China]</t>
  </si>
  <si>
    <t>2023-00006326-1</t>
  </si>
  <si>
    <t>ADVIA Centaur - CA 19-9 Lot 521 – Discordant Results compared to alternate method</t>
  </si>
  <si>
    <t>2023-00006564-1</t>
  </si>
  <si>
    <t>Atellica IM Toxo M 50T</t>
  </si>
  <si>
    <t>Atellica IM 1600; Toxoplasma IgM (Toxo M) lot 398; false negative patient result</t>
  </si>
  <si>
    <t>2023-00005216-1</t>
  </si>
  <si>
    <t>Atellica IM 1600 Analyzer, a falsely elevated High-Sensitivity Troponin I (TnIH, Lot#42371086) result on a patient sample.</t>
  </si>
  <si>
    <t>2023-00006660-1</t>
  </si>
  <si>
    <t>BNII (s/n: 49445)_Alarm vacuum pump fails to report error after starting up</t>
  </si>
  <si>
    <t>2023-00006651-1</t>
  </si>
  <si>
    <t>BNII_SN# 204540_System was switched on, but computer was out of power</t>
  </si>
  <si>
    <t>2023-00006818-1</t>
  </si>
  <si>
    <t>VIVA-E ANALYZER</t>
  </si>
  <si>
    <t>Viva-E Instrument; Software issue/crash; Unable to perform calibration.</t>
  </si>
  <si>
    <t>2023-00005191-1</t>
  </si>
  <si>
    <t>Atellica CH 930 Analyzer, falsely elevated Concentrated Carbon Dioxide (CO2_c, Lot# 123485) results on 2 patient sample.</t>
  </si>
  <si>
    <t>2023-00005624-7</t>
  </si>
  <si>
    <t>IMMULITE 2000 XPi, CEA (Carcinoembryonic Antigen) Lot 364- Discordant elevated results</t>
  </si>
  <si>
    <t>2023-00005624-6</t>
  </si>
  <si>
    <t>2023-00005624-5</t>
  </si>
  <si>
    <t>2023-00005624-4</t>
  </si>
  <si>
    <t>2023-00005624-2</t>
  </si>
  <si>
    <t>2023-00005624-1</t>
  </si>
  <si>
    <t>2023-00005735-1</t>
  </si>
  <si>
    <t>N LATEX CYSTATIN C</t>
  </si>
  <si>
    <t>BNII_N LATEX CYSTATIN C kit 01653_Discrepant patient results</t>
  </si>
  <si>
    <t>2023-00004760-1</t>
  </si>
  <si>
    <t>Atellica Direct Load</t>
  </si>
  <si>
    <t>Atellica IM Falsely elevated High-Sensitivity Troponin I (TnIH) patient results</t>
  </si>
  <si>
    <t>2023-00005095-1</t>
  </si>
  <si>
    <t>ADVIA Centaur XPT</t>
  </si>
  <si>
    <t>ADVIA Centaur XPT - High-Sensitivity Troponin I (TnIH), lot 087 - Discordant Patient Results compared to Alternate Testing Methods</t>
  </si>
  <si>
    <t>2023-00006171-1</t>
  </si>
  <si>
    <t>ADVIA Centaur - CA 19-9 Lot 516 – Discordant Results compared to alternate method.</t>
  </si>
  <si>
    <t>2023-00006650-1</t>
  </si>
  <si>
    <t>N-ANTIS.HUMAN-TRANSFERRIN 5ML</t>
  </si>
  <si>
    <t>BN II Instrument - N Antisera to Transferrin lot 153498 - Discordant results obtained on urine patient sample used TRFU application</t>
  </si>
  <si>
    <t>2023-00005624-3</t>
  </si>
  <si>
    <t>2023-00007347-1</t>
  </si>
  <si>
    <t>IRELAND</t>
  </si>
  <si>
    <t>Discrepant tHb Results, Mcart SN 3305307225 [RP500 SN 42788 - Ireland]</t>
  </si>
  <si>
    <t>2023-00001643-1</t>
  </si>
  <si>
    <t>Discrepant high glucose results at low concentration</t>
  </si>
  <si>
    <t>2023-00005608-1</t>
  </si>
  <si>
    <t>Atellica IM 1600 – High-Sensitivity Troponin I (TnIH) Assay, Lot 082 – Discordant patient Result</t>
  </si>
  <si>
    <t>2023-00005028-1</t>
  </si>
  <si>
    <t>DIMENSION VISTA TNIH FLEX</t>
  </si>
  <si>
    <t>Dimension Vista® 500 Intelligent Lab System / the customer stated that they observed a falsely elevated patient sample result with High-Sensitivity Troponin I (TNIH, 23051AA).</t>
  </si>
  <si>
    <t>2023-00004865-1</t>
  </si>
  <si>
    <t>Dimension Vista® 500 Intelligent Lab System / a discordant falsely elevated patient sample result with High-Sensitivity Troponin I (TNIH, 23051AA).</t>
  </si>
  <si>
    <t>2023-00006058-1</t>
  </si>
  <si>
    <t>ADVIA Centaur XPT instrument, S/N: IRL26522023– The power supply was burnt out. The customer observed flames and smoke.</t>
  </si>
  <si>
    <t>2023-00007189-1</t>
  </si>
  <si>
    <t>SLOVENIA</t>
  </si>
  <si>
    <t>Dimension EXL 200 (SN: DR274144) / Discordant Valproic Acid Patient Result</t>
  </si>
  <si>
    <t>2023-00006696-1</t>
  </si>
  <si>
    <t>ADVIA Centaur XPT– Vitamin B12 (VB12)– Multiple falsely elevated or falsely depressed patient results versus repeats on an alternate ADVIA Centaur XPT.</t>
  </si>
  <si>
    <t>6/15/2023</t>
  </si>
  <si>
    <t>2023-00005435-1</t>
  </si>
  <si>
    <t>CENTAUR CA19-9(IVD) 50T</t>
  </si>
  <si>
    <t>CA199 measurement results deviated from those of other facilities</t>
  </si>
  <si>
    <t>2023-00006941-1</t>
  </si>
  <si>
    <t>Atellica CH UCFP Assay</t>
  </si>
  <si>
    <t>Atellica CH 930; Urinary/Cerebrospinal Fluid Protein (UCFP) lot 120243; falsely depressed patient results</t>
  </si>
  <si>
    <t>6/21/2023</t>
  </si>
  <si>
    <t>2023-00005048-1</t>
  </si>
  <si>
    <t>Dimension Vista® 1500 Intelligent Lab System/discordant falsely depressed Vancomycin (VANC Lot# 23003BA) patient result.</t>
  </si>
  <si>
    <t>2023-00007409-1</t>
  </si>
  <si>
    <t>UNITED ARAB EMIRATES</t>
  </si>
  <si>
    <t>CLINITEK STATUS+ UK</t>
  </si>
  <si>
    <t>CT Status+ Discrepant Leukocytes results with Multistix 10SG, Lot 302022, United Arab Emirates.</t>
  </si>
  <si>
    <t>6/20/2023</t>
  </si>
  <si>
    <t>2023-00005518-1</t>
  </si>
  <si>
    <t>Dimension EXL 200, S/N: DE271397 – The customer observed smoke and burning smell from the instrument, no visible flames, or sparks.</t>
  </si>
  <si>
    <t>2023-00005628-1</t>
  </si>
  <si>
    <t>Atellica CH 930 Analyzer, a falsely depressed Concentrated Carbon Dioxide (CO2_c) result on a patient sample.</t>
  </si>
  <si>
    <t>6/7/2023</t>
  </si>
  <si>
    <t>2023-00006004-2</t>
  </si>
  <si>
    <t>Dimension Vista 500 – Falsely depressed Vancomycin (VANC, lot # 22216BA) results on two patient samples.</t>
  </si>
  <si>
    <t>6/11/2023</t>
  </si>
  <si>
    <t>2023-00006004-1</t>
  </si>
  <si>
    <t>2023-00008050-1</t>
  </si>
  <si>
    <t>Atellica IM AFP(OUS) 100T</t>
  </si>
  <si>
    <t>Atellica IM 1600 – AFP, lot 263 – Discordant elevated result</t>
  </si>
  <si>
    <t>2023-00008038-1</t>
  </si>
  <si>
    <t>Atellica IM HBsII 200T</t>
  </si>
  <si>
    <t>Atellica IM 1300 – HBsII, lot 281 – Discordant nonreactive results</t>
  </si>
  <si>
    <t>2023-00006970-1</t>
  </si>
  <si>
    <t>ADVIA Chemistry 2400 instrument, S/N: CA1258006440644 – The customer reported that the computer crashed and couldn't function normally. The customer contacted National Competent Authority (NCA).</t>
  </si>
  <si>
    <t>2023-00005868-2</t>
  </si>
  <si>
    <t>DIMN EXL WITH LM</t>
  </si>
  <si>
    <t>Dimension EXL with LM; Alanine Aminotransferase (ALTI) lot unknown, Enzymatic Carbonate (ECO2) lot unknown, Magnesium (MG) lot unknown, LOCI High-Sensitivity Troponin I (TNIH) lot FE4011, Triglycerides (TGL) lot unknown; erroneous patient results</t>
  </si>
  <si>
    <t>2023-00005868-1</t>
  </si>
  <si>
    <t>2023-00007287-1</t>
  </si>
  <si>
    <t>IMMULITE 2000 XPI (s/n: H2214)/ The customer reported to China National Medical Products Administration that the temperature of the reagent bin was high.</t>
  </si>
  <si>
    <t>2023-00007101-1</t>
  </si>
  <si>
    <t>ADVIA Centaur CP S/N: ROB30002081 – The customer reported that there was an initialization failure, resulting in the patient's results not being detected in time. The customer contacted National Competent Authority (NCA).</t>
  </si>
  <si>
    <t>2023-00005636-1</t>
  </si>
  <si>
    <t>Atellica CH 930 (SN: CM00852) / Carbon Dioxide Patient Results</t>
  </si>
  <si>
    <t>2023-00005631-1</t>
  </si>
  <si>
    <t>Atellica CH 930 (SN: CM01499) / Carbon Dioxide Patient Results</t>
  </si>
  <si>
    <t>2023-00007761-1</t>
  </si>
  <si>
    <t>Atellica CH 930 Analyzer - falsely depressed Direct Bilirubin 2 (DBil_2, Lot# 130001) and Total Bilirubin_2 (TBil_2, Lot# 123517) results on a newborn child patient sample.</t>
  </si>
  <si>
    <t>2023-00006894-1</t>
  </si>
  <si>
    <t>SWEDEN</t>
  </si>
  <si>
    <t>CENTAUR TNIH 500T</t>
  </si>
  <si>
    <t>ADVIA Centaur XPT TNIH lot 085 imprecision</t>
  </si>
  <si>
    <t>2023-00007811-1</t>
  </si>
  <si>
    <t>ADVIA Chemistry XPT (CA1275003380338) Mixer was down during system start-up, and the operator reported to local NCA.</t>
  </si>
  <si>
    <t>2023-00007033-1</t>
  </si>
  <si>
    <t>Dimension EXL 200 (DE272128) frozen reagent cartridge NMPA notified</t>
  </si>
  <si>
    <t>2023-00007116-1</t>
  </si>
  <si>
    <t>ADVIA Chemistry 2400 SN CA1258000930093 – Quality Controls resulted low</t>
  </si>
  <si>
    <t>2023-00007901-1</t>
  </si>
  <si>
    <t>CLINITEK STATUS+ FRENCH</t>
  </si>
  <si>
    <t>False Negative Leukocytes results, SN 330454, MULTISTIX 8 SG, Lot 208052, France, CT Status+</t>
  </si>
  <si>
    <t>2023-00007893-1</t>
  </si>
  <si>
    <t>False Negative Leukocytes results, SN 330452, MULTISTIX 8 SG, Lot 301075, France, CT Status+</t>
  </si>
  <si>
    <t>2023-00006866-1</t>
  </si>
  <si>
    <t>ADVIA Centaur XP Instrument</t>
  </si>
  <si>
    <t>ADVIA Centaur XP instrument, S/N: IRL80341644, shows low water pressure which resulted in a delay in the patient testing. The customer notified the issue to the competent authority.</t>
  </si>
  <si>
    <t>2023-00006341-1</t>
  </si>
  <si>
    <t>Discrepant high Na vs Canon TBA120FR; SN 36773, lot 03-23034-60 [Japan]</t>
  </si>
  <si>
    <t>2023-00007424-1</t>
  </si>
  <si>
    <t>ADVIA Centaur XP Total Triiodothyronine (T3), lot 255 – Clumped Reagent Packs</t>
  </si>
  <si>
    <t>2023-00007594-1</t>
  </si>
  <si>
    <t>CT Status+ SN 294590, False Negative HCG, Lot Unknown, US.</t>
  </si>
  <si>
    <t>2023-00005824-2</t>
  </si>
  <si>
    <t>Dimension® EXL™ with LM Integrated Chemistry System / three (3) discordant falsely depressed patient results were obtained with LOCI High-Sensitivity Troponin I (TNIH, EB4016).</t>
  </si>
  <si>
    <t>6/9/2023</t>
  </si>
  <si>
    <t>2023-00005824-1</t>
  </si>
  <si>
    <t>2023-00008009-1</t>
  </si>
  <si>
    <t>BNII (484291)_Vacuum pump failure</t>
  </si>
  <si>
    <t>6/29/2023</t>
  </si>
  <si>
    <t>2023-00006689-1</t>
  </si>
  <si>
    <t>ADVIA CHEM (C) ALT RGT</t>
  </si>
  <si>
    <t>ADVIA Chemistry XPT Instruments (Serial Numbers CA1275001960196 and CA1275001970197) Single patient sample variable ALT Results</t>
  </si>
  <si>
    <t>5/30/2023</t>
  </si>
  <si>
    <t>2023-00005640-1</t>
  </si>
  <si>
    <t>2023-00006533-1</t>
  </si>
  <si>
    <t>CENTAUR TNIH 100T</t>
  </si>
  <si>
    <t>ADVIA Centaur CP, High-Sensitivity Troponin I (TNIH) Lot 089-Falsely elevated result</t>
  </si>
  <si>
    <t>6/16/2023</t>
  </si>
  <si>
    <t>2023-00008075-1</t>
  </si>
  <si>
    <t>AT A-LYTE IMT Cartridge (Na,K,Cl)</t>
  </si>
  <si>
    <t>Atellica CH 930 Analyzer– A falsely depressed Sodium (Na, Sensor Lot# unknown) result on one patient sample.</t>
  </si>
  <si>
    <t>6/28/2023</t>
  </si>
  <si>
    <t>2023-00006570-1</t>
  </si>
  <si>
    <t>Dimension Vista 500; Calcium (CA) lot 22340BA, Carbon Dioxide (CO2) lot unknown, Glucose (GLU) lot 22290BA; falsely depressed patient results</t>
  </si>
  <si>
    <t>2023-00008312-1</t>
  </si>
  <si>
    <t>Dimension Vista® 500 Intelligent Lab System / discordant falsely depressed patient results on one sample with High-Sensitivity Troponin I (TNIH, 23083BB).</t>
  </si>
  <si>
    <t>6/23/2023</t>
  </si>
  <si>
    <t>7/1/2023</t>
  </si>
  <si>
    <t>2023-00008049-1</t>
  </si>
  <si>
    <t>NORWAY</t>
  </si>
  <si>
    <t>Results Sent to Wrong Patient ID, RP500 SN30773, SW V2.3.3A, Norway.</t>
  </si>
  <si>
    <t>6/19/2023</t>
  </si>
  <si>
    <t>6/27/2023</t>
  </si>
  <si>
    <t>2023-00007721-1</t>
  </si>
  <si>
    <t>RL348EX PACKED ROW</t>
  </si>
  <si>
    <t>pH results of two newborn were doubted Lot Unknown, [RL348EX SN E360 - Germany]</t>
  </si>
  <si>
    <t>2023-00006137-1</t>
  </si>
  <si>
    <t>ADVIA Centaur CP; Total human Chorionic Gonadotropin (ThCG) lot 349; falsely elevated patient results</t>
  </si>
  <si>
    <t>6/10/2023</t>
  </si>
  <si>
    <t>2023-00006000-1</t>
  </si>
  <si>
    <t>Dimension® EXL™ with LM; LOCI High-Sensitivity Troponin I (TNIH) lot FA4014; Discrepant patient sample</t>
  </si>
  <si>
    <t>2023-00007162-1</t>
  </si>
  <si>
    <t>Atellica IM 1300 – High-Sensitivity Troponin I (TnIH) Assay, Lot 086 – Discordant Elevated Patient Result</t>
  </si>
  <si>
    <t>6/13/2023</t>
  </si>
  <si>
    <t>2023-00008980-1</t>
  </si>
  <si>
    <t>POLAND</t>
  </si>
  <si>
    <t>Atellica IM 1600 – TnIH, lot 082 – Discordant elevated result</t>
  </si>
  <si>
    <t>7/6/2023</t>
  </si>
  <si>
    <t>2023-00006759-1</t>
  </si>
  <si>
    <t>Dimension Vista 1500 (B01070900191R0); smoke from the back of the instrument</t>
  </si>
  <si>
    <t>2023-00006590-1</t>
  </si>
  <si>
    <t>UniPOC Core License</t>
  </si>
  <si>
    <t>UniPOC Hemochron incorrect configs</t>
  </si>
  <si>
    <t>2023-00006112-1</t>
  </si>
  <si>
    <t>DIMENSION VISTA 500</t>
  </si>
  <si>
    <t>Dimension Vista® 500 Intelligent Lab System/ Two (2) discordant falsely depressed Vancomycin (VANC, 23003BA) patient results.</t>
  </si>
  <si>
    <t>2023-00008407-1</t>
  </si>
  <si>
    <t>Atellica CH Crea_2</t>
  </si>
  <si>
    <t>Atellica CH 930 analyzer Falsely depressed patient results for multiple methods</t>
  </si>
  <si>
    <t>2023-00008014-1</t>
  </si>
  <si>
    <t>ADVIA Chemistry UCFP Reagent</t>
  </si>
  <si>
    <t>ADVIA Chemistry XPT, falsely depressed Urinary/Cerebrospinal Fluid Protein (UCFP, Lot# 120) result on a patient sample.</t>
  </si>
  <si>
    <t>2023-00008676-1</t>
  </si>
  <si>
    <t>Atellica IM 1600 (IRH013332051) produced a falsely elevated High-Sensitivity Troponin I (TnIH) result.</t>
  </si>
  <si>
    <t>2023-00006693-1</t>
  </si>
  <si>
    <t>Atellica CH 930 falsely depressed Acetaminophen (Acet) patient result</t>
  </si>
  <si>
    <t>2023-00008994-1</t>
  </si>
  <si>
    <t>SOUTH AFRICA</t>
  </si>
  <si>
    <t>Atellica IM CHIV (OUS) 100T</t>
  </si>
  <si>
    <t>Atellica IM HIV Ag/Ab Combo (CHIV) - false negative results with lot 335</t>
  </si>
  <si>
    <t>2023-00007419-2</t>
  </si>
  <si>
    <t>ADVIA Centaur XPT SN IRL21191817 – issue with Procalcitonin (PCT), Thyroid-stimulating hormone (TSH3-Ultra (TSH3-UL)), High-Sensitivity Troponin I (TNIH) due to contamination of instrument.</t>
  </si>
  <si>
    <t>2023-00007419-1</t>
  </si>
  <si>
    <t>2023-00007603-1</t>
  </si>
  <si>
    <t>Atellica CH 930 Analyzer/ Falsely depressed Creatinine_2 (Crea_2) results on twelve patient samples.</t>
  </si>
  <si>
    <t>2023-00007179-1</t>
  </si>
  <si>
    <t>Atellica Data Manager</t>
  </si>
  <si>
    <t>Atellica Data Manager s/n: IRL03042129 Software Version V1.2 / Customer Uses the Patient date of birth as the patient identifiers when there is no Patient Identifier available on the Laboratory Information System Software.</t>
  </si>
  <si>
    <t>2023-00008566-1</t>
  </si>
  <si>
    <t>Dimenson RxL Max w/o HM Internatl</t>
  </si>
  <si>
    <t>Dimension RxL Max w/o HM SN 224479-X – Glucose (GLU) – Falsely depressed patient result versus repeat.</t>
  </si>
  <si>
    <t>2023-00009215-1</t>
  </si>
  <si>
    <t>Atellica IM TSH3-UL 550T</t>
  </si>
  <si>
    <t>Atellica IM Thyroid Stimulating Hormone 3-Ultra (TSH3‑UL) - depressed patient results</t>
  </si>
  <si>
    <t>2023-00007617-1</t>
  </si>
  <si>
    <t>Dimension Vista® 500 Intelligent Lab System / discordant falsely elevated patient results were obtained with High-Sensitivity Troponin I (TNIH, 23083BA).</t>
  </si>
  <si>
    <t>2023-00007199-1</t>
  </si>
  <si>
    <t>ADVIA Centaur XP Instrument (IRL18861050); sample barcodes were misread by the barcode reader</t>
  </si>
  <si>
    <t>2023-00009195-1</t>
  </si>
  <si>
    <t>Atellica CH 930 (SN: CM03209) / Multiple Discordant Patient Results</t>
  </si>
  <si>
    <t>2023-00006911-1</t>
  </si>
  <si>
    <t>Dimension Vista® 1500 Intelligent Lab System/discordant falsely depressed Lipase (LIPL Lot#22332BA) patient sample results.</t>
  </si>
  <si>
    <t>2023-00008939-1</t>
  </si>
  <si>
    <t>ADVIA Centaur XP CA 19-9 Discordant Patient Results vs Alternate Method</t>
  </si>
  <si>
    <t>2023-00007374-1</t>
  </si>
  <si>
    <t>Atellica IM VB12 500T</t>
  </si>
  <si>
    <t>Atellica IM - Discordant results for VB12</t>
  </si>
  <si>
    <t>2023-00009351-1</t>
  </si>
  <si>
    <t>Atellica IM TNIH Discordant result</t>
  </si>
  <si>
    <t>2023-00007102-1</t>
  </si>
  <si>
    <t>Dimension EXL 200 (s/n: DR270531)/ The customer reported a smoke at water bottle cap assembly.</t>
  </si>
  <si>
    <t>2023-00008630-1</t>
  </si>
  <si>
    <t>MALAYSIA</t>
  </si>
  <si>
    <t>N-ANTISER.HUMAN-ALBUMIN 5ML</t>
  </si>
  <si>
    <t>BN PROSPEC _N-ANTISER.HUMAN-ALBUMIN_153968A_Discrepant CSF results between first and second run</t>
  </si>
  <si>
    <t>2023-00008181-1</t>
  </si>
  <si>
    <t>EPOC E13 error During Sample Analysis lot 03-23025-50 [EPOC SN 15141521402316 - China]</t>
  </si>
  <si>
    <t>2023-00008660-1</t>
  </si>
  <si>
    <t>ADVIA Chemistry XPT S/N: CA1275003070307– The customer reported an alarm code that the water purifier bottle pressure was low. The customer contacted the China National Competent Authority (NCA).</t>
  </si>
  <si>
    <t>2023-00010037-1</t>
  </si>
  <si>
    <t>ADVIA Centaur CP – TNIH, lot 089 – Discordant elevated result</t>
  </si>
  <si>
    <t>7/14/2023</t>
  </si>
  <si>
    <t>2023-00005381-1</t>
  </si>
  <si>
    <t>Discrepant high Na vs RP500, SN 35761, lot 03-23034-60 [Japan]</t>
  </si>
  <si>
    <t>2023-00009594-1</t>
  </si>
  <si>
    <t>Missing measurements, RP500 SN46558, Mcart SN Unknown, China</t>
  </si>
  <si>
    <t>7/5/2023</t>
  </si>
  <si>
    <t>7/13/2023</t>
  </si>
  <si>
    <t>2023-00007744-1</t>
  </si>
  <si>
    <t>Core License POCc</t>
  </si>
  <si>
    <t>Result transmitted as "Neg" without a Flag, rather than "Neg" with a flag (POCcelerator - France)</t>
  </si>
  <si>
    <t>2023-00009348-1</t>
  </si>
  <si>
    <t>VIVA-PROE</t>
  </si>
  <si>
    <t>VIVA-PROE (s/n: 18-1320)/ The customer reported to China National Medical Products Administration that the reagent arm was not working.</t>
  </si>
  <si>
    <t>7/3/2023</t>
  </si>
  <si>
    <t>7/11/2023</t>
  </si>
  <si>
    <t>2023-00009350-1</t>
  </si>
  <si>
    <t>ADVIA Chemistry XPT – Falsely elevated Concentrated Calcium_2 (CA_2c, lot# unknown) and Concentrated Carbon Dioxide (CO2_c, lot# unknown) results on two patient samples.</t>
  </si>
  <si>
    <t>6/30/2023</t>
  </si>
  <si>
    <t>7/8/2023</t>
  </si>
  <si>
    <t>2023-00008430-1</t>
  </si>
  <si>
    <t>Dimension Vista 500 instrument, S/N: DV331189 – The internal uninterrupted power supply (UPS) was not working. The customer observed popping noise, sparks, and slight electrical smell.</t>
  </si>
  <si>
    <t>6/25/2023</t>
  </si>
  <si>
    <t>2023-00007868-1</t>
  </si>
  <si>
    <t>Atellica IM 1600 SN IH00344 – Falsely elevated CA 19‑9 tumor-associated antigen (CA 19‑9, 23984517) patient result versus repeats on alternate Atellica IM 1600s.</t>
  </si>
  <si>
    <t>2023-00009440-1</t>
  </si>
  <si>
    <t>No Results (-----?) for pH, pCO2, and pO2, Mcart SN 3312101817 [RP500 SN 45824 - CHINA]</t>
  </si>
  <si>
    <t>2023-00008355-1</t>
  </si>
  <si>
    <t>Dimension Vista 1500 (DV311286); Customer reported discordant Albumin, Carbon Dioxide, and Magnesium patient results.</t>
  </si>
  <si>
    <t>2023-00009632-1</t>
  </si>
  <si>
    <t>Atellica IM 1600 Analyzer, S/N: IRH022102141– The customer reported to China National Medical Products Administration (NMPA) that there was a sample integrity error, which caused a delay in reporting.</t>
  </si>
  <si>
    <t>2023-00007802-1</t>
  </si>
  <si>
    <t>Dimension EXL with LM, smoke emitting from Uninterruptible Power Supply (UPS) and electrical/plastic burning smell</t>
  </si>
  <si>
    <t>2023-00009549-1</t>
  </si>
  <si>
    <t>ADVIA Chemistry 2400 instrument, S/N: CA1258006970697– The customer reported that the Sample probe swings badly leading to wrong volume aspiration resulting to out-of-range Quality Control (QC). The customer contacted National Competent Authority (NC . . .</t>
  </si>
  <si>
    <t>2023-00008645-1</t>
  </si>
  <si>
    <t>Atellica IM 1600 (s/n: IH02393)/ The customer felt a small shock and saw a spark while changing the condensate jar on the instrument.
Product Name</t>
  </si>
  <si>
    <t>2023-00010044-1</t>
  </si>
  <si>
    <t>Atellica IM 1600 impact study performed after analyzer issues. Regional Support was notified during a customer visit.</t>
  </si>
  <si>
    <t>2023-00011010-1</t>
  </si>
  <si>
    <t>Measurement Cartridge Leak lot 3311702026 [RP500 SN 33323 - CHINA]</t>
  </si>
  <si>
    <t>7/17/2023</t>
  </si>
  <si>
    <t>7/25/2023</t>
  </si>
  <si>
    <t>2023-00008385-1</t>
  </si>
  <si>
    <t>IMMULITE 2000 XPI– Multiple Methods– Multiple Discordant Patient Results</t>
  </si>
  <si>
    <t>6/22/2023</t>
  </si>
  <si>
    <t>2023-00008389-1</t>
  </si>
  <si>
    <t>Atellica CH 930 Analyzer S/N: CM02246 – The customer reported leak from waste drain into floor below and dripped onto head, eye, and clothes of 4 employees and/or 2 veterans.</t>
  </si>
  <si>
    <t>2023-00008310-1</t>
  </si>
  <si>
    <t>Atellica IM 1300 falsely elevated High-Sensitivity Troponin I (TnIH) patient results</t>
  </si>
  <si>
    <t>2023-00010086-1</t>
  </si>
  <si>
    <t>ADVIA Centaur XP, CA 19-9 Lot 521 - Discordant elevated results vs Alternate Methods</t>
  </si>
  <si>
    <t>2023-00008388-1</t>
  </si>
  <si>
    <t>Atellica IM 1300 – High-Sensitivity Troponin I (TnIH) Assay, Lot 090 – Discordant Elevated Patient Result</t>
  </si>
  <si>
    <t>2023-00010933-2</t>
  </si>
  <si>
    <t>ADVIA Centaur XP – CA 19-9, lot 521 – Discordant elevated results</t>
  </si>
  <si>
    <t>2023-00010933-1</t>
  </si>
  <si>
    <t>2023-00006998-1</t>
  </si>
  <si>
    <t>Dimension EXL with LM / Discordant Sodium Results</t>
  </si>
  <si>
    <t>2023-00010442-1</t>
  </si>
  <si>
    <t>ADVIA Centaur XPT instrument, S/N: IRL24991931 – The customer reported that cuvette jammed in the cuvette loader. The customer contacted National Competent Authority (NCA).</t>
  </si>
  <si>
    <t>2023-00009964-1</t>
  </si>
  <si>
    <t>Issues Concerning nbil Values [RP500e SN 56842 - UNITED KINGDOM]</t>
  </si>
  <si>
    <t>2023-00009971-2</t>
  </si>
  <si>
    <t>IML. 2000 GROWTHHORMONE 98/574 200T</t>
  </si>
  <si>
    <t>IMMULITE 2000 XPI Growth Hormone (hGH), lot 235 low results</t>
  </si>
  <si>
    <t>7/7/2023</t>
  </si>
  <si>
    <t>7/15/2023</t>
  </si>
  <si>
    <t>2023-00009971-1</t>
  </si>
  <si>
    <t>2023-00008681-1</t>
  </si>
  <si>
    <t>Inconsistent Hb Reading on CABG Case, Epoc Reader SN10932, Lot 03-23067-50, Malaysia</t>
  </si>
  <si>
    <t>2023-00008440-1</t>
  </si>
  <si>
    <t>ADVIA Centaur XP - False negative HBsAg results.</t>
  </si>
  <si>
    <t>2023-00008777-1</t>
  </si>
  <si>
    <t>Dimension Vista 500 intermittent abnormal assays for Beta human Chorionic Gonadotropin (BHCG) and Total Prostate Specific Antigen (TPSA) on patient samples</t>
  </si>
  <si>
    <t>2023-00010669-1</t>
  </si>
  <si>
    <t>Dimension® EXL™ 200 Integrated Chemistry System / discordant Valproic Acid (VALP, FA3312) patient results.</t>
  </si>
  <si>
    <t>2023-00008743-1</t>
  </si>
  <si>
    <t>Dimension Vista® 500 Intelligent Lab System/discordant falsely elevated patient sample result with Carbon Dioxide (CO2, 22305BB).</t>
  </si>
  <si>
    <t>2023-00008559-1</t>
  </si>
  <si>
    <t>Atellica CH 930 Analyzer (Serial Number: CM00746) Analyzer Overheated And Visible Smoke Observed</t>
  </si>
  <si>
    <t>2023-00010526-1</t>
  </si>
  <si>
    <t>Atellica CH 930 Analyzer/ Falsely elevated Glucose Hexokinase_3 (GluH_3) and Aspartate Aminotransferase (AST) results were obtained on two patient samples.</t>
  </si>
  <si>
    <t>2023-00010770-1</t>
  </si>
  <si>
    <t>Atellica CH 930 Analyzer (s/n: CM01202)/ The customer reported to China National Medical Products Administration that the reagent probe could not aspirate reagent.</t>
  </si>
  <si>
    <t>2023-00010744-1</t>
  </si>
  <si>
    <t>Multiple iQC errors during operation; SN25568, lot unk [China]</t>
  </si>
  <si>
    <t>7/21/2023</t>
  </si>
  <si>
    <t>2023-00009098-1</t>
  </si>
  <si>
    <t>Atellica Solution shutdown, start-up and recovery options</t>
  </si>
  <si>
    <t>2023-00010981-1</t>
  </si>
  <si>
    <t>Atellica CH 930 Analyzer, S/N: CM01202– The customer reported to China National Medical Products Administration that the reagent probe aspiration failed, which caused a delay in patient testing.</t>
  </si>
  <si>
    <t>7/22/2023</t>
  </si>
  <si>
    <t>2023-00011343-1</t>
  </si>
  <si>
    <t>ADVIA 2120i ROHS with Dual Aspirate</t>
  </si>
  <si>
    <t>ADVIA 2120i Hematology System (Serial Number: IR20822046) Needle stick injury caused by autosampler</t>
  </si>
  <si>
    <t>7/19/2023</t>
  </si>
  <si>
    <t>7/27/2023</t>
  </si>
  <si>
    <t>2023-00011908-1</t>
  </si>
  <si>
    <t>Discrepant cHgb/Hct vs Sysmex; SN32762, lot 04-23057-20 [US]</t>
  </si>
  <si>
    <t>7/24/2023</t>
  </si>
  <si>
    <t>8/1/2023</t>
  </si>
  <si>
    <t>2023-00010750-1</t>
  </si>
  <si>
    <t>Dimension Vista 1500 SN DV311034 –High-Sensitivity Troponin I (TNIH, 23076BB)– four falsely elevated results when Quality Controls were out of range versus repeats on Dimension Vista 1500 SN DV350233.</t>
  </si>
  <si>
    <t>2023-00011098-1</t>
  </si>
  <si>
    <t>Discrepantly low Glu in comparison to Accucheck, Epoc Reader SN 12777, Lot 03-23095-40, US</t>
  </si>
  <si>
    <t>2023-00011907-1</t>
  </si>
  <si>
    <t>Discrepant cHgb/Hct vs Sysmex; SN33011, lot 04-23057-20 [US]</t>
  </si>
  <si>
    <t>2023-00011126-1</t>
  </si>
  <si>
    <t>Atellica IM aHBs2 200T</t>
  </si>
  <si>
    <t>Atellica IM 1600 – Hepatitis B Surface Antigen Antibodies (anti-HBs) Assay, Lot 161 – Discordant Patient Results compared to Alternate Method</t>
  </si>
  <si>
    <t>7/18/2023</t>
  </si>
  <si>
    <t>7/26/2023</t>
  </si>
  <si>
    <t>2023-00009831-1</t>
  </si>
  <si>
    <t>HUMAN CHORIONIC GONADOTROPHIN ASSAY</t>
  </si>
  <si>
    <t>Dimension® EXL™ 200: Human Chorionic Gonadotropin (LHCG) lot FA4003: Discrepant result for a patient sample</t>
  </si>
  <si>
    <t>7/9/2023</t>
  </si>
  <si>
    <t>2023-00012194-1</t>
  </si>
  <si>
    <t>Aptio by Inpeco (SN: AP2.0435) / Stop Gate Issues</t>
  </si>
  <si>
    <t>2023-00012203-1</t>
  </si>
  <si>
    <t>Atellica IM Vitamin B12 (VB12) falsely elevated patient result</t>
  </si>
  <si>
    <t>2023-00011910-1</t>
  </si>
  <si>
    <t>Discrepant cHgb/Hct vs Sysmex; SN33049, lot 04-23057-20 [US]</t>
  </si>
  <si>
    <t>2023-00012272-1</t>
  </si>
  <si>
    <t>Atellica IM 1600 – TnIH, lot 088 – Discordant elevated result</t>
  </si>
  <si>
    <t>2023-00011909-1</t>
  </si>
  <si>
    <t>Discrepant cHgb/Hct vs Sysmex; SN32989, lot 04-23057-20 [US]</t>
  </si>
  <si>
    <t>2023-00009527-1</t>
  </si>
  <si>
    <t>Dimension Vista® 1500; Carbon Dioxide (CO2) Lot 22305BB; Discordant Patient Results</t>
  </si>
  <si>
    <t>2023-00009636-2</t>
  </si>
  <si>
    <t>ADVIA Centaur XP- - CA 19-9 Lot 521 – Discordant elevated patient result compared to alternate method</t>
  </si>
  <si>
    <t>2023-00009636-1</t>
  </si>
  <si>
    <t>2023-00011123-1</t>
  </si>
  <si>
    <t>ADVIA Centaur XPT CA199 Discordant Patient Result vs Alternate Method</t>
  </si>
  <si>
    <t>2023-00009575-1</t>
  </si>
  <si>
    <t>ADVIA CHEM CALCIUM 2 ARSENAZO RGT</t>
  </si>
  <si>
    <t>ADVIA 1800 Chemistry Calcium_2 (CA_2) - discordant low initial result.</t>
  </si>
  <si>
    <t>2023-00010265-1</t>
  </si>
  <si>
    <t>ADVIA Centaur XPT; multiple methods, multiple lots; erroneous patient results</t>
  </si>
  <si>
    <t>2023-00009684-1</t>
  </si>
  <si>
    <t>Dimension Vista® 1500 Intelligent Lab System/discordant falsely depressed patient sample result with Carbon Dioxide (CO2, 22250BA).</t>
  </si>
  <si>
    <t>2023-00011442-1</t>
  </si>
  <si>
    <t>Atellica IM CA199 Lot 052522 Discordant Patient Results vs Alternate Method</t>
  </si>
  <si>
    <t>2023-00010546-1</t>
  </si>
  <si>
    <t>Dimension Vista 500 – Out of range Quality Control (QC) and falsely depressed Carbon Dioxide (CO2, Lot# 22305BB) results on 12 patient samples.</t>
  </si>
  <si>
    <t>7/12/2023</t>
  </si>
  <si>
    <t>7/20/2023</t>
  </si>
  <si>
    <t>2023-00012181-1</t>
  </si>
  <si>
    <t>Atellica IM 1600 Analyzer, Falsely elevated Intact Parathyroid Hormone (PTH, Lot# 090) results on 3 patient sample.</t>
  </si>
  <si>
    <t>2023-00012467-1</t>
  </si>
  <si>
    <t>ADVIA Centaur XP – TNIH, lot 089 – Discordant elevated results</t>
  </si>
  <si>
    <t>7/28/2023</t>
  </si>
  <si>
    <t>8/5/2023</t>
  </si>
  <si>
    <t>2023-00010345-1</t>
  </si>
  <si>
    <t>Dimension EXL 200 instrument, S/N: DE270260, gives an error code of “77 R2 probe lost steps” and the customer bumped his head on the instrument lid while troubleshooting the error.</t>
  </si>
  <si>
    <t>2023-00010356-1</t>
  </si>
  <si>
    <t>Atellica IM 1300 Analyzer/ A falsely elevated Total hCG (ThCG, 348) result on a patient sample.</t>
  </si>
  <si>
    <t>2023-00012932-1</t>
  </si>
  <si>
    <t>IML. 2000 PSA KIT 600T</t>
  </si>
  <si>
    <t>IMMULITE 2000 XPi – PSA, lot 439 – Discordant depressed result</t>
  </si>
  <si>
    <t>2023-00011763-1</t>
  </si>
  <si>
    <t>Atellica IM CA 19-9 Elevated results on a patient vs alternate method</t>
  </si>
  <si>
    <t>2023-00012607-1</t>
  </si>
  <si>
    <t>VIVA-E Analyzer (S/N: 10-2399) - Vacuum Pump Failure</t>
  </si>
  <si>
    <t>2023-00012686-1</t>
  </si>
  <si>
    <t>CENTAUR HBSAG II 200T</t>
  </si>
  <si>
    <t>ADVIA Centaur XPT – HbsII, lot 238 – False negative result</t>
  </si>
  <si>
    <t>2023-00010338-1</t>
  </si>
  <si>
    <t>Dimension® EXL™ 200 Integrated Chemistry System / a discordant falsely depressed patient result with Creatinine (CRE2, BB3320).</t>
  </si>
  <si>
    <t>2023-00008939-2</t>
  </si>
  <si>
    <t>2023-00008939-3</t>
  </si>
  <si>
    <t>2023-00010596-1</t>
  </si>
  <si>
    <t>Dimension Vista 1500; multiple assays, multiple lots; falsely depressed patient results</t>
  </si>
  <si>
    <t>2023-00012286-1</t>
  </si>
  <si>
    <t>Atellica CH 930 Analyzer/ Erroneous results with Creatine Kinase (CK_L), Enzymatic Creatinine_2 (ECre_2), and Complement C3 (C3) on three patient samples.</t>
  </si>
  <si>
    <t>2023-00010377-2</t>
  </si>
  <si>
    <t>ADVIA Centaur XPT (SN: IRL36102306) / Barcode Reader Incorrect SID</t>
  </si>
  <si>
    <t>2023-00010377-1</t>
  </si>
  <si>
    <t>2023-00012838-1</t>
  </si>
  <si>
    <t>IML. 2000 3G ALLERGY SPEC IGE 600T</t>
  </si>
  <si>
    <t>IMMULITE 2000 XPi 3gAllergy™ Specific IgE Universal Kit Lot 879 falsely depressed patient result with Dust Panel 1 (HP1) Lot 627</t>
  </si>
  <si>
    <t>2023-00012250-1</t>
  </si>
  <si>
    <t>ADVIA Centaur XP - CA 19-9 Lot 521 – Discordant Patient Results vs Alternate Methods</t>
  </si>
  <si>
    <t>2023-00010899-1</t>
  </si>
  <si>
    <t>Dimension EXL 200 (s/n: DR275114)/ The customer reported biohazard exposure while adjusting air pressures.</t>
  </si>
  <si>
    <t>2023-00010829-1</t>
  </si>
  <si>
    <t>Atellica IM 1600 – Vitamin B12 (VB12), lot 290 – Discordant elevated patient results</t>
  </si>
  <si>
    <t>2023-00013236-1</t>
  </si>
  <si>
    <t>Discrepant Low Na+ Patient Results, Mcart SN 3311010613 [RP500 SN 41150 - Australia]</t>
  </si>
  <si>
    <t>2023-00012831-1</t>
  </si>
  <si>
    <t>Discrepant Low tHb Result, Mcart SN Unknown, [RP500 SN 37710 - Germany]</t>
  </si>
  <si>
    <t>2023-00012024-1</t>
  </si>
  <si>
    <t>NETHERLANDS</t>
  </si>
  <si>
    <t>Discrepant low Na vs Cobas; SN36023 [Netherlands]</t>
  </si>
  <si>
    <t>2023-00013487-1</t>
  </si>
  <si>
    <t>ROMANIA</t>
  </si>
  <si>
    <t>Atellica IM 1600 – aHBs2, lot 161 – Discordant reactive result</t>
  </si>
  <si>
    <t>2023-00013016-1</t>
  </si>
  <si>
    <t>PO2 can't measure result Mcart SN 3311605816 RP500 SN 43231 - CHINA]</t>
  </si>
  <si>
    <t>2023-00013247-1</t>
  </si>
  <si>
    <t>N LATEX IGE MONO 3X3ML</t>
  </si>
  <si>
    <t>BNII_N Latex IgE mono lot 169604: discordant results for one patient sample</t>
  </si>
  <si>
    <t>2023-00012425-1</t>
  </si>
  <si>
    <t>Dimension VISTA 500 SN DV370223 – Quality Controls (QCs) out of range following discordant results for multiple assays.</t>
  </si>
  <si>
    <t>2023-00011555-1</t>
  </si>
  <si>
    <t>Atellica IM 1300 SN IM01661 –High-Sensitivity Troponin I (TNIH) and -additional assays – falsely elevated results versus repeats on Atellica IM 1300 SN IM01661</t>
  </si>
  <si>
    <t>2023-00013530-1</t>
  </si>
  <si>
    <t>BELARUS</t>
  </si>
  <si>
    <t>e49 Error on patient sample after multiple attempts; Patient Expired [Epoc - Belarus]</t>
  </si>
  <si>
    <t>2023-00010902-1</t>
  </si>
  <si>
    <t>Dimension Vista® 500 ; Urinary/Cerebrospinal Fluid Protein (UCFP) lot 23062BB; Discrepant patient results</t>
  </si>
  <si>
    <t>2023-00010851-1</t>
  </si>
  <si>
    <t>Atellica CH 930 Analyzer (Serial Number: CM00430) CO2_c High Discrepant Result</t>
  </si>
  <si>
    <t>2023-00011453-1</t>
  </si>
  <si>
    <t>Dimension Vista 1500 falsely depressed Carbon Dioxide (CO2), Triglycerides (TRIG) and Cholesterol (CHOL) patient results</t>
  </si>
  <si>
    <t>2023-00012134-1</t>
  </si>
  <si>
    <t>Discordant Na+ Results vs dimension, rapidpoint, SN60264, Mcart SN3307901113 [Australia]</t>
  </si>
  <si>
    <t>2023-00012283-1</t>
  </si>
  <si>
    <t>Atellica CH UCFP - depressed result vs alternate method</t>
  </si>
  <si>
    <t>2023-00011624-1</t>
  </si>
  <si>
    <t>Atellica CH Lac_2</t>
  </si>
  <si>
    <t>Atellica CH 930 Analyzer , Lactate_2 (Lac_2) - Lac_2 results 0.07</t>
  </si>
  <si>
    <t>2023-00011624-2</t>
  </si>
  <si>
    <t>2023-00013834-1</t>
  </si>
  <si>
    <t>Atellica IM aHCV 200T KIT</t>
  </si>
  <si>
    <t>Atellica IM 1600 – aHCV, lot 448 – Discordant negative results</t>
  </si>
  <si>
    <t>8/9/2023</t>
  </si>
  <si>
    <t>8/17/2023</t>
  </si>
  <si>
    <t>2023-00011405-1</t>
  </si>
  <si>
    <t>QUIKLYTE NA/K/CL INDIRECT SENS</t>
  </si>
  <si>
    <t>Dimension® EXL™ 200 Integrated Chemistry System / a discordant falsely depressed patient result with Potassium (K); sensor lot# 3AC802.</t>
  </si>
  <si>
    <t>2023-00011796-1</t>
  </si>
  <si>
    <t>Dimension® EXL™ 200 Integrated Chemistry System/discordant patient sample results with Sodium, Potassium and Chloride (Na, K, Cl, 3CD807).</t>
  </si>
  <si>
    <t>2023-00011432-1</t>
  </si>
  <si>
    <t>ADVIA Centaur XP, a falsely elevated Total hCG (THCG, Lot#59912347) result on a patient sample.</t>
  </si>
  <si>
    <t>2023-00012931-1</t>
  </si>
  <si>
    <t>Atellica IM aHBs2 Discordant Patient Results vs Centaur XP</t>
  </si>
  <si>
    <t>2023-00011197-2</t>
  </si>
  <si>
    <t>SAUDI ARABIA</t>
  </si>
  <si>
    <t>Atellica IM 1600 - TnIH</t>
  </si>
  <si>
    <t>2023-00011197-1</t>
  </si>
  <si>
    <t>2023-00013305-1</t>
  </si>
  <si>
    <t>Atellica IM 1600, Hepatitis C (aHCV) Lot 444 – Discordant negative vs. alternate method</t>
  </si>
  <si>
    <t>2023-00013061-1</t>
  </si>
  <si>
    <t>MENG JIA LU</t>
  </si>
  <si>
    <t>BNII_FLC kappa lot 473171A: discordant FLC kappa results for one patient sample</t>
  </si>
  <si>
    <t>2023-00011604-1</t>
  </si>
  <si>
    <t>DIMENSION EXL 200 (S/N: DR272876) Elevated Tacrolimus Results</t>
  </si>
  <si>
    <t>2023-00011220-1</t>
  </si>
  <si>
    <t>Atellica IM HIV Ag/Ab Combo (CHIV) False negative result</t>
  </si>
  <si>
    <t>2023-00013276-1</t>
  </si>
  <si>
    <t>Atellica CH 930 Analyzer/ Urinary/Cerebrospinal Fluid Protein (UCFP) lot 120243: Falsely depressed urine patient sample result was obtained.</t>
  </si>
  <si>
    <t>2023-00011841-1</t>
  </si>
  <si>
    <t>BNP_N CYSC lot 167890: discordant results for one patient sample</t>
  </si>
  <si>
    <t>2023-00014206-1</t>
  </si>
  <si>
    <t>MetHb , -----? QV Result not displayed, MCart SN 3316403112, [RP500 SN 58332 - ITALY]</t>
  </si>
  <si>
    <t>2023-00013833-1</t>
  </si>
  <si>
    <t>Discrepant nBili Result Mcart 3318609217, [RP500e SN 56358 - Germany]</t>
  </si>
  <si>
    <t>2023-00012166-1</t>
  </si>
  <si>
    <t>Discrepant Na vs another RP500e; SN53816, MCart SN33127033713 [Netherlands]</t>
  </si>
  <si>
    <t>2023-00014148-1</t>
  </si>
  <si>
    <t>e49 Error on patient sample after multiple attempts; Patient Expired (REPEAT analysis) [Epoc - Belarus]</t>
  </si>
  <si>
    <t>2023-00013857-1</t>
  </si>
  <si>
    <t>Atellica Sampler Handler Prime (SP04537) incorrect factor value entered for Acetaminophen (Acet) causing falsely depressed results and affecting Calibration and Quality Control (QC)</t>
  </si>
  <si>
    <t>2023-00014292-1</t>
  </si>
  <si>
    <t>Atellica IM FT3 300T</t>
  </si>
  <si>
    <t>Atellica IM 1600 Free Triiodothyronine (FT3) Lot 278- Depressed Results Compared to Alternate Methods</t>
  </si>
  <si>
    <t>2023-00013944-1</t>
  </si>
  <si>
    <t>Atellica IM anti-Hepatitis B surface Antigen 2 (aHBs2) Lot 161 Discordant Patient Results vs Alternate Method</t>
  </si>
  <si>
    <t>2023-00013690-1</t>
  </si>
  <si>
    <t>Atellica Sample Handler Prime (SP02576); sample ID mismatch, error flag not processed, Hemolysis, Icteric, and Lipemia (HIL) test not completed</t>
  </si>
  <si>
    <t>8/8/2023</t>
  </si>
  <si>
    <t>8/16/2023</t>
  </si>
  <si>
    <t>2023-00012162-1</t>
  </si>
  <si>
    <t>Atellica Sample Handler Prime (SP03788); sample ID (SID) was misidentified due to barcode read error</t>
  </si>
  <si>
    <t>8/2/2023</t>
  </si>
  <si>
    <t>2023-00012333-2</t>
  </si>
  <si>
    <t>Atellica IM Hepatitis B Surface Antigen Antibodies (aHBs2) Assay, Lot 161 – False positive results for one patient</t>
  </si>
  <si>
    <t>8/3/2023</t>
  </si>
  <si>
    <t>8/11/2023</t>
  </si>
  <si>
    <t>2023-00012333-1</t>
  </si>
  <si>
    <t>8/4/2023</t>
  </si>
  <si>
    <t>2023-00013978-1</t>
  </si>
  <si>
    <t>ADVIA Centaur CP, S/N: ROB30001349 – The customer reported to China National Medical Products Administration (NMPA) that the sample disk was running abnormally.</t>
  </si>
  <si>
    <t>2023-00013697-1</t>
  </si>
  <si>
    <t>ADVIA Centaur XP, S/N: IRL53581509– The customer reported to China National Medical Products Administration (NMPA) that the sample track and luminometer are faulty.</t>
  </si>
  <si>
    <t>2023-00013903-1</t>
  </si>
  <si>
    <t>Atellica CH 930 (CM01036); reagent pack would not load and the sample rack was not recognized</t>
  </si>
  <si>
    <t>2023-00013656-1</t>
  </si>
  <si>
    <t>ADVIA 1800 MODULE ASSY ENGLISH</t>
  </si>
  <si>
    <t>ADVIA 1800 (s/n: CA1291010381038)/ The customer reported to China National Medical Products Administration that the lamp does not light up.</t>
  </si>
  <si>
    <t>2023-00014215-1</t>
  </si>
  <si>
    <t>ADVIA Centaur XP Instrument, S/N: IRL85851820, Acid pump was on the instrument was offline, the customer reported the incident to NMPA (National Medical Products Administration).</t>
  </si>
  <si>
    <t>8/12/2023</t>
  </si>
  <si>
    <t>8/20/2023</t>
  </si>
  <si>
    <t>2023-00008777-2</t>
  </si>
  <si>
    <t>Dimension Vista® 500: Beta human Chorionic Gonadotropin (BHCG), Total Prostate Specific Antigen (TPSA): 22256BB, 23044BC: Intermittent abnormal assay error flagged for quality control (QC) and patient results</t>
  </si>
  <si>
    <t>2023-00010248-1</t>
  </si>
  <si>
    <t>Temperature correction issue *patient expired*; SN45349 [US]</t>
  </si>
  <si>
    <t>2023-00012312-1</t>
  </si>
  <si>
    <t>Dimension EXL 200 falsely depressed Sodium (Na) patient results</t>
  </si>
  <si>
    <t>2023-00014075-1</t>
  </si>
  <si>
    <t>ADVIA Centaur XP - CA 19-9 Lot 521 – Discordant elevated Patient Results vs Alternate Method</t>
  </si>
  <si>
    <t>2023-00014232-1</t>
  </si>
  <si>
    <t>Atellica IM TSH3-UL 110T</t>
  </si>
  <si>
    <t>Atellica IM 1300 Analyzer Thyroid Stimulating Hormone 3-Ultra (TSH3 UL) (63521413) Depressed Quality Control and Patient Results</t>
  </si>
  <si>
    <t>2023-00014103-1</t>
  </si>
  <si>
    <t>ADVIA 2120i ROHS with Dual Aspirate (S/N: IR18832018) LUC results more than 40% in 6 consecutive samples</t>
  </si>
  <si>
    <t>8/19/2023</t>
  </si>
  <si>
    <t>2023-00013232-1</t>
  </si>
  <si>
    <t>Dimension EXL with LM (DR252094) the customer slipped and hit their head due to a leak under the instrument.</t>
  </si>
  <si>
    <t>2023-00015091-1</t>
  </si>
  <si>
    <t>IMMULITE 2000 XP1 – SPE, lot 883 – Discordant depressed results</t>
  </si>
  <si>
    <t>8/14/2023</t>
  </si>
  <si>
    <t>8/22/2023</t>
  </si>
  <si>
    <t>2023-00012471-1</t>
  </si>
  <si>
    <t>ADVIA 2120i ROHS with Dual Aspirate (s/n: IR20262039)/ The customer reported smoke from the damaged black wiring from the autosampler.</t>
  </si>
  <si>
    <t>2023-00014700-1</t>
  </si>
  <si>
    <t>Liu Di Luo</t>
  </si>
  <si>
    <t>BNII (204540)_System showed insufficient vacuum and waste could not be drained</t>
  </si>
  <si>
    <t>8/25/2023</t>
  </si>
  <si>
    <t>2023-00014191-1</t>
  </si>
  <si>
    <t>Discrepant K, glu, Hct vs various comparatives; SN43827, lot 04-23058-50 [US]</t>
  </si>
  <si>
    <t>2023-00013195-1</t>
  </si>
  <si>
    <t>Dimension Vista® 500 Intelligent Lab System/ falsely depressed patient result with Vancomycin (VANC,23123BB).</t>
  </si>
  <si>
    <t>2023-00012901-1</t>
  </si>
  <si>
    <t>Atellica IM CA 125II 500T</t>
  </si>
  <si>
    <t>CA125 results discordant between neat &amp; diluted (per David T) - 728107109738</t>
  </si>
  <si>
    <t>7/31/2023</t>
  </si>
  <si>
    <t>2023-00012901-2</t>
  </si>
  <si>
    <t>8/24/2023</t>
  </si>
  <si>
    <t>9/1/2023</t>
  </si>
  <si>
    <t>2023-00013896-1</t>
  </si>
  <si>
    <t>EGYPT</t>
  </si>
  <si>
    <t>CENTAUR AHCV 200T KIT</t>
  </si>
  <si>
    <t>ADVIA Centaur CP, HCV (aHCV) Lot 445 -False negative result</t>
  </si>
  <si>
    <t>8/10/2023</t>
  </si>
  <si>
    <t>2023-00014957-1</t>
  </si>
  <si>
    <t>Atellica CH 930 Analyzer, falsely depressed Enzymatic Creatinine_2 (ECre_2, Lot# 123486) results on two patient samples.</t>
  </si>
  <si>
    <t>2023-00014322-1</t>
  </si>
  <si>
    <t>Dimension EXL 200 – Falsely depressed Enzymatic Creatinine (EZCR, lot# FB3356), Direct Bilirubin (DBI, lot# FA4012), Alkaline Phosphatase (ALP, lot# BB4009), and Total Protein (TP, lot# BA4047) results on one patient sample.</t>
  </si>
  <si>
    <t>2023-00012861-1</t>
  </si>
  <si>
    <t>CENTAUR CP + ACCESSORIES (S/N: ROB20002249) TNIH discordant result</t>
  </si>
  <si>
    <t>2023-00014270-1</t>
  </si>
  <si>
    <t>ADVIA Chemistry 2400 instrument – Erroneous Calcium_2 (CA_2, lot# unknown) results on ten patient samples.</t>
  </si>
  <si>
    <t>2023-00014270-3</t>
  </si>
  <si>
    <t>2023-00015562-1</t>
  </si>
  <si>
    <t>IMMULITE 2000 PSA kit lot 439 falsely elevated patient result</t>
  </si>
  <si>
    <t>2023-00012840-1</t>
  </si>
  <si>
    <t>IML. 2000 HCG KIT 200T</t>
  </si>
  <si>
    <t>IMMULITE 2000 XPI – Total hCG (ThCG) Assay, lot 476 – Discordant elevated patient results</t>
  </si>
  <si>
    <t>2023-00014960-1</t>
  </si>
  <si>
    <t>Atellica CH 930 (CM01605) customer noticed multiple discordant patient values</t>
  </si>
  <si>
    <t>2023-00013369-1</t>
  </si>
  <si>
    <t>EXL 200 REFURBISHED</t>
  </si>
  <si>
    <t>Dimension EXL 200 – A falsely depressed Sodium (Na, Sensor Lot# unknown) result on one patient sample.</t>
  </si>
  <si>
    <t>2023-00014640-1</t>
  </si>
  <si>
    <t>Dimension® EXL™ 200 Integrated Chemistry System / discordant falsely depressed patient results with Sodium (NA); sensor lot# 3CD808.</t>
  </si>
  <si>
    <t>2023-00013348-1</t>
  </si>
  <si>
    <t>Atellica IM 1300 (SN: IM01012) / Multiple discordant patient results</t>
  </si>
  <si>
    <t>2023-00013738-1</t>
  </si>
  <si>
    <t>Atellica IM - TSH3UL asay - Divergent results</t>
  </si>
  <si>
    <t>8/7/2023</t>
  </si>
  <si>
    <t>8/15/2023</t>
  </si>
  <si>
    <t>2023-00014274-1</t>
  </si>
  <si>
    <t>E49 twice; SN14983, lot 03-23075-30 [China]</t>
  </si>
  <si>
    <t>2023-00015573-1</t>
  </si>
  <si>
    <t>APTIO Input/Output Module w/o SLOT</t>
  </si>
  <si>
    <t>APTIO (APT.0113.06.14); the analyzer's data could not transfer to the Decapper Module.</t>
  </si>
  <si>
    <t>2023-00015808-5</t>
  </si>
  <si>
    <t>Atellica IM ThCG 90T</t>
  </si>
  <si>
    <t>Atellica IM 1300 – ThCG, lot 348 – Discordant elevated results</t>
  </si>
  <si>
    <t>2023-00015808-4</t>
  </si>
  <si>
    <t>2023-00015130-3</t>
  </si>
  <si>
    <t>Dimension® EXL™ 200 Integrated Chemistry System/discordant falsely depressed patient sample results with Sodium and Potassium (Na, K, 3CD807).</t>
  </si>
  <si>
    <t>2023-00014407-1</t>
  </si>
  <si>
    <t>Atellica® CH 930 Analyzer/ Urinary/Cerebrospinal Fluid Protein (UCFP, 120243) patient result inconsistent with Microalbumin_2 (µALB_2, 221807) result.</t>
  </si>
  <si>
    <t>2023-00010994-1</t>
  </si>
  <si>
    <t>Atellica IM HBcT 200T</t>
  </si>
  <si>
    <t>Atellica IM 1600 – HBcT, lot not specified – Discordant nonreactive results</t>
  </si>
  <si>
    <t>2023-00013398-1</t>
  </si>
  <si>
    <t>Dimension® EXL™ with LM Integrated Chemistry System / discordant falsely depressed Sodium (NA, 3CD808) patient sample results.</t>
  </si>
  <si>
    <t>2023-00013351-1</t>
  </si>
  <si>
    <t>ADVIA Centaur XPT High Sensitivity Troponin I (TnIH) Lot 091 Falsely Elevated Results</t>
  </si>
  <si>
    <t>2023-00015455-1</t>
  </si>
  <si>
    <t>ADVIA 2400 instrument, S/N: CA1258000930093, the customer reported that the instrument showed a liquid leak in the dilution tray (DTT). The customer notified the issue to the competent authority.</t>
  </si>
  <si>
    <t>2023-00015576-1</t>
  </si>
  <si>
    <t>APTIO Input/Output Module w/o SLOT (APT.0170.01.15); The Aptio Automation had the problem of sample collision while testing samples.</t>
  </si>
  <si>
    <t>2023-00015985-1</t>
  </si>
  <si>
    <t>ATELLICA ® CH 930 Analyzer/discordant falsely elevated Syva Valproic Acid (XVPA, S1) patient result.</t>
  </si>
  <si>
    <t>2023-00013957-1</t>
  </si>
  <si>
    <t>Dimension Vista® 500 Intelligent Lab System / discordant falsely depressed patient results with Carbon Dioxide (CO2, 22250BA).</t>
  </si>
  <si>
    <t>2023-00014360-1</t>
  </si>
  <si>
    <t>Dimension Vista 500 falsely depressed Carbon Dioxide (CO2) patient results</t>
  </si>
  <si>
    <t>2023-00014617-1</t>
  </si>
  <si>
    <t>Dimension Vista® 500 Intelligent Lab System/discordant falsely depressed Vancomycin (VANC 23123BB) patient result.</t>
  </si>
  <si>
    <t>2023-00015701-1</t>
  </si>
  <si>
    <t>Atellica IM BR 50T</t>
  </si>
  <si>
    <t>One BR CA2729 patient sample questioned</t>
  </si>
  <si>
    <t>8/23/2023</t>
  </si>
  <si>
    <t>8/31/2023</t>
  </si>
  <si>
    <t>2023-00014614-1</t>
  </si>
  <si>
    <t>Atellica CH CA_2</t>
  </si>
  <si>
    <t>Six (6) falsely depressed Calcium_2 (CA_2) Lot 231932 patient sample results were obtained on a Atellica CH 930 Analyzer (s/n: CM01583). The initial results were reported to the physician. The same samples were reprocessed on an alternate Atellica a . . .</t>
  </si>
  <si>
    <t>2023-00014835-1</t>
  </si>
  <si>
    <t>Atellica IM 1300 – High-Sensitivity Troponin I (TnIH) Assay, Lot 092 – Discordant elevated Patient Results</t>
  </si>
  <si>
    <t>2023-00016615-1</t>
  </si>
  <si>
    <t>RP500 BLOOD GAS ANALYZER</t>
  </si>
  <si>
    <t>Smoke Coming from RP500 SN 31892, [UNITED STATES]</t>
  </si>
  <si>
    <t>2023-00014805-1</t>
  </si>
  <si>
    <t>Dimension Vista® 500 Intelligent Lab System / Discordant falsely depressed patient result with Vancomycin (VANC); lot#: 23123BB.</t>
  </si>
  <si>
    <t>2023-00015739-6</t>
  </si>
  <si>
    <t>Atellica ® CH Analyzer/ two (2) discordant falsely depressed patient results on multiple assays.</t>
  </si>
  <si>
    <t>2023-00015739-2</t>
  </si>
  <si>
    <t>2023-00012728-1</t>
  </si>
  <si>
    <t>FLEXLAB HIGH SPEED CONFIGURATION</t>
  </si>
  <si>
    <t>FLEXLAB (FLX.0198); Serum splashed on the Track Bypass Module and contaminated one sample tube.</t>
  </si>
  <si>
    <t>2023-00015739-1</t>
  </si>
  <si>
    <t>2023-00015175-1</t>
  </si>
  <si>
    <t>Dimension® EXL™ with LM Integrated Chemistry System / discordant falsely depressed Sodium, Potassium and Chloride (Na, K, Cl, 3CD807) patient sample results.</t>
  </si>
  <si>
    <t>2023-00014578-1</t>
  </si>
  <si>
    <t>Atellica IM 1600 - HCV Lot 440 – False negative result</t>
  </si>
  <si>
    <t>2023-00016896-1</t>
  </si>
  <si>
    <t>Atellica IM 1600, High-Sensitivity Troponin I (TNIH) Lot 082- Falsely elevated result</t>
  </si>
  <si>
    <t>9/5/2023</t>
  </si>
  <si>
    <t>9/13/2023</t>
  </si>
  <si>
    <t>2023-00014729-1</t>
  </si>
  <si>
    <t>Dimension Vista 1500 instrument, Falsely depressed Sodium (Na), Potassium (K), Chloride (Cl) (IMT sensor Lot# 3DD810) and Enzymatic Creatinine (ECREA, Lot# 23079AA) results on 2 patient samples.</t>
  </si>
  <si>
    <t>2023-00017483-1</t>
  </si>
  <si>
    <t>Atellica IM 1600 – ThCG, lot 348 – Discordant elevated result</t>
  </si>
  <si>
    <t>9/8/2023</t>
  </si>
  <si>
    <t>9/16/2023</t>
  </si>
  <si>
    <t>2023-00015215-1</t>
  </si>
  <si>
    <t>Atellica IM Total hCG (ThCG) discordant result</t>
  </si>
  <si>
    <t>2023-00017134-1</t>
  </si>
  <si>
    <t>Atellica IM 1300 High-Sensitivity Troponin I (TnIH) Lot 074 discordant elevated patient result</t>
  </si>
  <si>
    <t>2023-00016271-1</t>
  </si>
  <si>
    <t>iQC Failure: Fluidics check (E50)- failed during fluidics calibration, second event; SN14983, lot 03-23146-40 [China]</t>
  </si>
  <si>
    <t>2023-00017699-1</t>
  </si>
  <si>
    <t>Atellica IM Rub M 50T</t>
  </si>
  <si>
    <t>Atellica IM 1600 – RubM, lot 211 – False negative results</t>
  </si>
  <si>
    <t>2023-00015537-1</t>
  </si>
  <si>
    <t>Atellica Sample Handler Prime SN SP03553 – interconnect Printed Circuit Board (PCB) and power supply shorted and omitted smoke as observed by Siemens Customer Service Engineer during installation.</t>
  </si>
  <si>
    <t>2023-00015126-1</t>
  </si>
  <si>
    <t>Atellica CH 930 erroneous results for Multiple Methods</t>
  </si>
  <si>
    <t>2023-00014559-1</t>
  </si>
  <si>
    <t>Atellica IM CA 19-9 elevated result - imprecision</t>
  </si>
  <si>
    <t>2023-00014947-1</t>
  </si>
  <si>
    <t>Dimension® EXL™ with LM: Integrated multisensor technology (IMT) sodium (NA), IMT potassium (K), IMT chloride (CL), Alkaline Phosphatase (ALPI), Total Protein (TP), Albumin (ALB), Urea Nitrogen (BUN), Glucose (GLUC), Calcium (CA), and Cholesterol (CH . . .</t>
  </si>
  <si>
    <t>2023-00015807-1</t>
  </si>
  <si>
    <t>Atellica IM 1300 High-Sensitivity Troponin I (TnIH) Lot 092- Discordant results between Atellica IM analyzers</t>
  </si>
  <si>
    <t>2023-00015807-2</t>
  </si>
  <si>
    <t>2023-00015807-3</t>
  </si>
  <si>
    <t>2023-00015807-4</t>
  </si>
  <si>
    <t>2023-00015791-1</t>
  </si>
  <si>
    <t>Atellica CH Ca</t>
  </si>
  <si>
    <t>Atellica CH 930 Analyzer – Calcium_2 (CA_2), Lot# 221818 Falsely depressed Patient Results</t>
  </si>
  <si>
    <t>2023-00016014-1</t>
  </si>
  <si>
    <t>Atellica IM V1.25.4.SP3_CA199 Discordant elevated results</t>
  </si>
  <si>
    <t>2023-00016014-2</t>
  </si>
  <si>
    <t>2023-00017075-1</t>
  </si>
  <si>
    <t>Atellica IM 1600 (SN: IH00610) / Discordant THCG Results</t>
  </si>
  <si>
    <t>2023-00016481-1</t>
  </si>
  <si>
    <t>Atellica IM AFP(OUS) 500T</t>
  </si>
  <si>
    <t>Atellica IM - Alpha-fetoprotein (AFP) assay - Divergent results</t>
  </si>
  <si>
    <t>2023-00017287-1</t>
  </si>
  <si>
    <t>Discrepant tHb Results, RP500e SN61191, Mcart SN 3318408816, France</t>
  </si>
  <si>
    <t>2023-00017929-1</t>
  </si>
  <si>
    <t>Discrepant Na+ Results Mcart SN 3315310311[RP500e SN54004 - Australia]</t>
  </si>
  <si>
    <t>2023-00018106-1</t>
  </si>
  <si>
    <t>ADVIA Centaur XPT – CA 19-9, lot 524 – Discordant elevated results</t>
  </si>
  <si>
    <t>2023-00017669-1</t>
  </si>
  <si>
    <t>Atellica Sample Handler Prime, Sample tube barcode read issue, wrong sample ID was requested from Laboratory Information System (LIS)</t>
  </si>
  <si>
    <t>2023-00015322-1</t>
  </si>
  <si>
    <t>Dimension® EXL™ with LM; LOCI High-Sensitivity Troponin I (TNIH) lot FB4063; discordant patient sample result.</t>
  </si>
  <si>
    <t>2023-00016027-1</t>
  </si>
  <si>
    <t>Atellica CH 930 (CM00523) the instrument power shorted due to a reaction bath leak</t>
  </si>
  <si>
    <t>2023-00015992-1</t>
  </si>
  <si>
    <t>SWITZERLAND</t>
  </si>
  <si>
    <t>A Neph 630_N Latex FLC Kappa_473173A_Discrepant result</t>
  </si>
  <si>
    <t>2023-00015667-1</t>
  </si>
  <si>
    <t>Atellica CH 930 Analyzer (S/N: CM04022) discordant results; multiple assays</t>
  </si>
  <si>
    <t>2023-00018383-1</t>
  </si>
  <si>
    <t>Atellica IM 1300 – HBcT, lot 182 – Discordant nonreactive result</t>
  </si>
  <si>
    <t>2023-00018536-1</t>
  </si>
  <si>
    <t>ADVIA Centaur XPT – TnIH, lot 093 – Discordant elevated result</t>
  </si>
  <si>
    <t>2023-00016129-1</t>
  </si>
  <si>
    <t>Atellica CH 930 Analyzer, falsely elevated Concentrated Carbon Dioxide (CO2_c, Lot# 123485) results on 3 patient samples.</t>
  </si>
  <si>
    <t>2023-00016135-1</t>
  </si>
  <si>
    <t>VISTA BHCG/BETA-HCG 160 TESTS</t>
  </si>
  <si>
    <t>Dimension Vista® 500 Intelligent Lab System / discordant falsely elevated Beta human Chorionic Gonadotropin (BHCG, 23115BB) patient sample result.</t>
  </si>
  <si>
    <t>2023-00015827-2</t>
  </si>
  <si>
    <t>Dimension Vista® 500 Intelligent Lab System / discordant falsely elevated Beta human Chorionic Gonadotropin (BHCG, 23115BB) patient sample results.</t>
  </si>
  <si>
    <t>2023-00015827-1</t>
  </si>
  <si>
    <t>2023-00016778-4</t>
  </si>
  <si>
    <t>Atellica CH 930 SN CM02846 – Concentrated Carbon Dioxide (CO2_c) , 123485) – falsely elevated results for multiple patients versus repeats.</t>
  </si>
  <si>
    <t>2023-00016778-3</t>
  </si>
  <si>
    <t>2023-00016778-2</t>
  </si>
  <si>
    <t>2023-00018483-1</t>
  </si>
  <si>
    <t>Atellica IM 1300 High-Sensitivity Troponin I (TnIH) Lot 090 falsely elevated patient results</t>
  </si>
  <si>
    <t>2023-00018510-1</t>
  </si>
  <si>
    <t>BNII_N Latex IgE mono lot 169605: discordant results for one patient sample</t>
  </si>
  <si>
    <t>2023-00008994-2</t>
  </si>
  <si>
    <t>2023-00018597-1</t>
  </si>
  <si>
    <t>Atellica IM 1300 High-Sensitivity Troponin I (TnIH) Lot 088- Discordant elevated results</t>
  </si>
  <si>
    <t>2023-00016161-1</t>
  </si>
  <si>
    <t>Atellica IM 1600 - CA 19-9 Lot 522 – Discordant depressed Patient Result</t>
  </si>
  <si>
    <t>2023-00015939-12</t>
  </si>
  <si>
    <t>Atellica IM 1600 - CA 19-9 Lot 522 – Discordant Patient Results compared to alternate method</t>
  </si>
  <si>
    <t>2023-00015939-11</t>
  </si>
  <si>
    <t>2023-00015939-10</t>
  </si>
  <si>
    <t>2023-00015939-9</t>
  </si>
  <si>
    <t>2023-00015939-8</t>
  </si>
  <si>
    <t>2023-00015939-7</t>
  </si>
  <si>
    <t>2023-00015939-6</t>
  </si>
  <si>
    <t>2023-00015939-5</t>
  </si>
  <si>
    <t>2023-00015939-2</t>
  </si>
  <si>
    <t>2023-00015939-1</t>
  </si>
  <si>
    <t>2023-00016817-1</t>
  </si>
  <si>
    <t>Atellica IM 1300, High-Sensitivity Troponin I (TNIH) Lot 074- Falsely elevated vs. alternate method</t>
  </si>
  <si>
    <t>2023-00018888-1</t>
  </si>
  <si>
    <t>Discrepantly High tHb, RP500e SN61187, Mcart SN 3321401112, France</t>
  </si>
  <si>
    <t>2023-00018823-1</t>
  </si>
  <si>
    <t>Discrepant nBili Results on Newborn, RP500e SN60293, Mcart SN 3316501814, Spain</t>
  </si>
  <si>
    <t>2023-00016821-1</t>
  </si>
  <si>
    <t>2023-00016833-1</t>
  </si>
  <si>
    <t>IM High-Sensitivity Troponin I (TnIH) Lot 074 Discordant Patient Result versus Alternate Method.</t>
  </si>
  <si>
    <t>2023-00016805-1</t>
  </si>
  <si>
    <t>Atellica IM 1300 High Sensitivity Troponin I (TNIH) assay, Lot 074 – Discordant Elevated Results Compared to Alternate Method</t>
  </si>
  <si>
    <t>2023-00016664-1</t>
  </si>
  <si>
    <t>Atellica IM 1300 High Sensitivity Troponin I (TNIH) assay – Discordant Elevated Results Compared to Alternate Method</t>
  </si>
  <si>
    <t>2023-00017237-1</t>
  </si>
  <si>
    <t>Atellica IM High-Sensitivity Troponin I (TnIH) Lot 074– Elevated Results Compared to an Alternate Method</t>
  </si>
  <si>
    <t>2023-00016662-1</t>
  </si>
  <si>
    <t>2023-00016661-1</t>
  </si>
  <si>
    <t>2023-00018496-1</t>
  </si>
  <si>
    <t>BN II_N Latex FLC Kappa_473172_discordant result</t>
  </si>
  <si>
    <t>2023-00016672-1</t>
  </si>
  <si>
    <t>Atellica IM 1600, High-Sensitivity Troponin I (TNIH) Lot 074- Falsely elevated result. Clinician queried TNIH result - 6095969464 (per Lauren R) - 728107166173</t>
  </si>
  <si>
    <t>2023-00018624-1</t>
  </si>
  <si>
    <t>ADVIA Chemistry 2400 Instrument, S/N: CA1258006400640, the instrument accessories were aged, the valve airtightness was insufficient, and the customer reported the incident to NMPA (National Medical Products Administration).</t>
  </si>
  <si>
    <t>2023-00016277-1</t>
  </si>
  <si>
    <t>iQC Failure: Fluidics check (E50)- failed during fluidics calibration, first event; SN14983, lot 03-23146-40 [China]</t>
  </si>
  <si>
    <t>2023-00017299-1</t>
  </si>
  <si>
    <t>ADVIA Chemistry XPT analyzer, serial number CA1275009310931, software lock up.</t>
  </si>
  <si>
    <t>Evaluate Regulatory - HK</t>
  </si>
  <si>
    <t>2023-00005035-1</t>
  </si>
  <si>
    <t>AP_CN_1_HK</t>
  </si>
  <si>
    <t>RRU_HK_DX Group User</t>
  </si>
  <si>
    <t>HONG KONG</t>
  </si>
  <si>
    <t>Atellica CH 930 (SN: CM04370) / Direct Bilirubin QC and Patient</t>
  </si>
  <si>
    <t>2023-00018268-1</t>
  </si>
  <si>
    <t>No Results Produced for Na+ K+ Ca+, RP500 SN47407 , Mcart SN3316902316, China</t>
  </si>
  <si>
    <t>2023-00019123-1</t>
  </si>
  <si>
    <t>CLINITEK ADVANTUS</t>
  </si>
  <si>
    <t>Error 02-2, light detection error, CTK Advantus SN KWL26660937, China</t>
  </si>
  <si>
    <t>2023-00016926-1</t>
  </si>
  <si>
    <t>Dimension Vista® 1500 Intelligent Lab System / a discordant falsely depressed patient result with Creatinine (CRE2, 23013BA).</t>
  </si>
  <si>
    <t>2023-00017387-1</t>
  </si>
  <si>
    <t>2023-00016670-2</t>
  </si>
  <si>
    <t>Atellica IM 1600, High-Sensitivity Troponin I (TnIH) Lot 074- Falsely elevated result.</t>
  </si>
  <si>
    <t>2023-00016634-1</t>
  </si>
  <si>
    <t>Dimension® EXL™ 200 Integrated Chemistry System / Discordant Falsely depressed patient result with Total Prostate Specific Antigen (TPSA) lot#: GB4121</t>
  </si>
  <si>
    <t>2023-00018867-1</t>
  </si>
  <si>
    <t>Atellica IM CA 19‑9™ (CA 19‑9™) Lot 525 falsely depressed patient result</t>
  </si>
  <si>
    <t>2023-00017129-1</t>
  </si>
  <si>
    <t>2023-00016666-1</t>
  </si>
  <si>
    <t>Atellica IM 1300, High-Sensitivity Troponin I (TnIH) Lot 074- Falsely elevated result.</t>
  </si>
  <si>
    <t>2023-00017128-1</t>
  </si>
  <si>
    <t>Atellica IM 1600 High Sensitivity Troponin I (TNIH) assay – Discordant Elevated Results Compared to Alternate Method</t>
  </si>
  <si>
    <t>2023-00016814-1</t>
  </si>
  <si>
    <t>2023-00018592-1</t>
  </si>
  <si>
    <t>CENTAUR RUBELLA IGG 100T</t>
  </si>
  <si>
    <t>ADVIA Centaur XP – Rub G, lot 246 – QC imprecision and discordant patient result</t>
  </si>
  <si>
    <t>2023-00017242-1</t>
  </si>
  <si>
    <t>2023-00016764-1</t>
  </si>
  <si>
    <t>Dimension Vista® 1500 Intelligent Lab System / Discordant Falsely depressed patient result with Carbon Dioxide (CO2) lot#: 23033BE.</t>
  </si>
  <si>
    <t>2023-00017241-1</t>
  </si>
  <si>
    <t>Atellica IM 1300 High-Sensitivity Troponin I (TnIH) Lot 074 Falsely Elevated Result</t>
  </si>
  <si>
    <t>2023-00017125-1</t>
  </si>
  <si>
    <t>Atellica IM 1300, High-Sensitivity Troponin I (TnIH) Lot 080- Falsely elevated result.</t>
  </si>
  <si>
    <t>2023-00017126-1</t>
  </si>
  <si>
    <t>2023-00016801-1</t>
  </si>
  <si>
    <t>2023-00016607-1</t>
  </si>
  <si>
    <t>EMIT-AMD AMIKACIN ASSAY</t>
  </si>
  <si>
    <t>Atellica CH 930 Syva Emit Amikacin (AMIK) poor precision</t>
  </si>
  <si>
    <t>2023-00016670-1</t>
  </si>
  <si>
    <t>2023-00018549-1</t>
  </si>
  <si>
    <t>A Neph 630_N Latex FLC Lambda_473273_Several discordant results for one patient</t>
  </si>
  <si>
    <t>2023-00017258-1</t>
  </si>
  <si>
    <t>Dimension Vista 1500 falsely elevated Carbon Dioxide (CO2) and Phosphorus (PHOS) patient results</t>
  </si>
  <si>
    <t>2023-00018625-1</t>
  </si>
  <si>
    <t>ADVIA Centaur XPT, CA 19-9 Lot 524 - Discordant elevated results vs Alternate Methods</t>
  </si>
  <si>
    <t>2023-00017057-1</t>
  </si>
  <si>
    <t>Atellica IM eE2 100T</t>
  </si>
  <si>
    <t>Atellica IM - eE2 assay - Divergent results</t>
  </si>
  <si>
    <t>2023-00017560-1</t>
  </si>
  <si>
    <t>Dimension® EXL™ 200 Integrated Chemistry System / Discordant falsely depressed patient result with LOCI High-Sensitivity Troponin I (TNIH); lot# EB4042.</t>
  </si>
  <si>
    <t>2023-00017074-1</t>
  </si>
  <si>
    <t>ADVIA Centaur XPT, High-Sensitivity Troponin I (TNIH) Lot 093- Falsely elevated</t>
  </si>
  <si>
    <t>2023-00018519-1</t>
  </si>
  <si>
    <t>INSTRUMENT ASSY IMMULITE 2000</t>
  </si>
  <si>
    <t>IMMULITE 2000 (s/n: S5925)/ The customer reported to China National Medical Products Administration that the instrument stopped working during use.</t>
  </si>
  <si>
    <t>2023-00014420-1</t>
  </si>
  <si>
    <t>False negative hCG result, SN 257184, lot 083042, UK, CLinitek Status+.</t>
  </si>
  <si>
    <t>2023-00018508-1</t>
  </si>
  <si>
    <t>ADVIA Centaur CP Instrument, S/N: ROB30000791, The customer reported to China National Medical Products Administration (NMPA) about an aspiration error caused by a malfunctioned reagent needle.</t>
  </si>
  <si>
    <t>2023-00016939-1</t>
  </si>
  <si>
    <t>Atellica IM 1600 – Total hCG (ThCG), Lot 348 – Discordant elevated Patient Results</t>
  </si>
  <si>
    <t>2023-00018684-1</t>
  </si>
  <si>
    <t>Atellica CH 930 Analyzer, falsely depressed Enzymatic Creatinine_3 (ECre3, Lot#123531) and C-Reactive Protein_2 (CRP_2, Lot#221856) results on a patient sample.</t>
  </si>
  <si>
    <t>2023-00019013-1</t>
  </si>
  <si>
    <t>Atellica IM 1600 – TniH, lot 092 – Discordant elevated result</t>
  </si>
  <si>
    <t>2023-00018497-1</t>
  </si>
  <si>
    <t>N AS H-IG/L TYP K (K) 2ML</t>
  </si>
  <si>
    <t>BN II_N AS KAPPA lot 122115: discordant results for one urine patient sample</t>
  </si>
  <si>
    <t>2023-00018384-1</t>
  </si>
  <si>
    <t>Atellica IM 1300 Analyzer/ A false negative Anti-Hepatitis B core Total (HBcT, 185) patient sample result was obtained.</t>
  </si>
  <si>
    <t>2023-00015939-3</t>
  </si>
  <si>
    <t>2023-00015939-4</t>
  </si>
  <si>
    <t>2023-00018470-1</t>
  </si>
  <si>
    <t>ATELLICA ® CH 930 Analyzer / Quality Control recovered low and presence of crystals at the bottle mouth of Creatinine (CRE2, 221802).</t>
  </si>
  <si>
    <t>2023-00017420-1</t>
  </si>
  <si>
    <t>Dimension Vista 500, an erroneous Carbon Dioxide (CO2, Lot#22305BB) result obtained on a patient sample.</t>
  </si>
  <si>
    <t>2023-00016825-2</t>
  </si>
  <si>
    <t>Atellica IM High-Sensitivity Troponin I(TnIH) Lot 074 – Elevated Result compared to alternate method</t>
  </si>
  <si>
    <t>9/29/2023</t>
  </si>
  <si>
    <t>10/7/2023</t>
  </si>
  <si>
    <t>2023-00016825-1</t>
  </si>
  <si>
    <t>2023-00017238-1</t>
  </si>
  <si>
    <t>Atellica IM TnIH Result discordant patient 6098519089</t>
  </si>
  <si>
    <t>2023-00018068-1</t>
  </si>
  <si>
    <t>Dimension Vista 1500 SN DV350288 – Carbon Dioxide (CO2, 23033BE) – falsely depressed result versus a repeat.</t>
  </si>
  <si>
    <t>9/12/2023</t>
  </si>
  <si>
    <t>9/20/2023</t>
  </si>
  <si>
    <t>2023-00016975-1</t>
  </si>
  <si>
    <t>VIETNAM</t>
  </si>
  <si>
    <t>ADVIA 2120i ROHS with Dual Aspirate (S/N: IR33672250) PLT result not repeatable.</t>
  </si>
  <si>
    <t>9/6/2023</t>
  </si>
  <si>
    <t>9/14/2023</t>
  </si>
  <si>
    <t>2023-00017239-1</t>
  </si>
  <si>
    <t>2023-00018365-1</t>
  </si>
  <si>
    <t>TURKEY</t>
  </si>
  <si>
    <t>IMMULITE 2000 XPi SN C0367– 3gAllergy Specific IgE (SPE) Universal Kit Controls – user dropped vial and control material splashed in user’s eye.</t>
  </si>
  <si>
    <t>9/18/2023</t>
  </si>
  <si>
    <t>9/26/2023</t>
  </si>
  <si>
    <t>2023-00018765-1</t>
  </si>
  <si>
    <t>Dimension® EXL™ with LM Integrated Chemistry System/discordant falsely elevated patient sample results with Human Chorionic Gonadotropin (HCG, EA4009).</t>
  </si>
  <si>
    <t>9/28/2023</t>
  </si>
  <si>
    <t>2023-00018844-1</t>
  </si>
  <si>
    <t>Dimension® EXL™ 200 Integrated Chemistry System / a discordant falsely depressed patient result with LOCI High-Sensitivity Troponin I (TNIH, FA4050).</t>
  </si>
  <si>
    <t>2023-00018638-1</t>
  </si>
  <si>
    <t>PHILIPPINES</t>
  </si>
  <si>
    <t>Atellica ® CH Analyzer/ a discordant falsely elevated patient result with Potassium (K, 120012).</t>
  </si>
  <si>
    <t>9/4/2023</t>
  </si>
  <si>
    <t>2023-00018819-1</t>
  </si>
  <si>
    <t>Discrepant Low Na+ Results Mcart SN 3322007716 [RP500 SN 33835 - NETHERLANDS]</t>
  </si>
  <si>
    <t>9/21/2023</t>
  </si>
  <si>
    <t>2023-00017563-1</t>
  </si>
  <si>
    <t>Dimension® EXL™ 200 integrated chemistry system/ discordant depressed patient result with LOCI High-Sensitivity Troponin I (TNIH).</t>
  </si>
  <si>
    <t>2023-00017192-1</t>
  </si>
  <si>
    <t>Atellica IM 1300 Analyzer/ A falsely elevated High-Sensitivity Troponin I (TnIH) result on a patient sample.</t>
  </si>
  <si>
    <t>2023-00018078-1</t>
  </si>
  <si>
    <t>Atellica IM (S/N IH00610) Total hCG (ThCG) Lot 348- Discordant Elevated Result</t>
  </si>
  <si>
    <t>9/22/2023</t>
  </si>
  <si>
    <t>2023-00016831-1</t>
  </si>
  <si>
    <t>Atellica IM TnIH discordant patient 2231751729</t>
  </si>
  <si>
    <t>2023-00017905-1</t>
  </si>
  <si>
    <t>FN hCG, CT Status+ SN 308671, hCG lot TBD, United States</t>
  </si>
  <si>
    <t>2023-00016938-1</t>
  </si>
  <si>
    <t>epoc NXS Host (US)</t>
  </si>
  <si>
    <t>All results and not crea/eGFR [US]</t>
  </si>
  <si>
    <t>2023-00019436-1</t>
  </si>
  <si>
    <t>Smoke when UAS initialize and Error 276 (Aspiration Pump), Atellica UAS SN H101142, Philippines</t>
  </si>
  <si>
    <t>2023-00019625-1</t>
  </si>
  <si>
    <t>AUSTRIA</t>
  </si>
  <si>
    <t>CARDIAC SCS T</t>
  </si>
  <si>
    <t>False Positive cTnI, Stratus CS SN 98051042, Lot 232178002, Austria</t>
  </si>
  <si>
    <t>2023-00018594-1</t>
  </si>
  <si>
    <t>Dimension® EXL™ 200 Integrated Chemistry System/discordant falsely depressed patient sample result with Sodium (Na, 3DD811).</t>
  </si>
  <si>
    <t>9/19/2023</t>
  </si>
  <si>
    <t>9/27/2023</t>
  </si>
  <si>
    <t>2023-00017947-1</t>
  </si>
  <si>
    <t>Atellica IM 1600, Total hCG (ThCG) Lot 350– Falsely elevated</t>
  </si>
  <si>
    <t>2023-00019011-1</t>
  </si>
  <si>
    <t>Atellica CH 930 falsely depressed Sodium (Na) and Potassium (K) patient results</t>
  </si>
  <si>
    <t>9/30/2023</t>
  </si>
  <si>
    <t>2023-00019652-1</t>
  </si>
  <si>
    <t>Discrepant Hct, cHgb vs lab; SN31994, lot unk [US]</t>
  </si>
  <si>
    <t>10/5/2023</t>
  </si>
  <si>
    <t>2023-00019562-1</t>
  </si>
  <si>
    <t>Discrepant K+ Result Mcart SN 3313504326 [RP500e SN 53143 - AUSTRALIA]</t>
  </si>
  <si>
    <t>9/25/2023</t>
  </si>
  <si>
    <t>10/3/2023</t>
  </si>
  <si>
    <t>2023-00017379-1</t>
  </si>
  <si>
    <t>Dimension Vista 500; the customer reported a discordant falsely depressed Vancomycin result.</t>
  </si>
  <si>
    <t>2023-00018266-1</t>
  </si>
  <si>
    <t>Dimension EXL 200 SN DE272213– While troubleshooting the error message Cuvette wheel cannot find position the operator had the eye exposed to cuvette reagent contents from the film.</t>
  </si>
  <si>
    <t>2023-00019791-2</t>
  </si>
  <si>
    <t>Dimension EXL (DR250180); the customer observed Sodium (Na), Potassium (K), and Chloride (Cl) outliers for three patients.</t>
  </si>
  <si>
    <t>2023-00019791-1</t>
  </si>
  <si>
    <t>2023-00017794-1</t>
  </si>
  <si>
    <t>MAURITIUS</t>
  </si>
  <si>
    <t>IML. 2000 BR-MA KIT 200T</t>
  </si>
  <si>
    <t>IMMULITE 2000 XPi BR-MA (CA15-3) falsely elevated patient result</t>
  </si>
  <si>
    <t>2023-00017277-1</t>
  </si>
  <si>
    <t>Dimension Vista 1500 Instrument (Serial Number: DV350284): Discrepant Results on Sample ID 250004268A</t>
  </si>
  <si>
    <t>2023-00019423-1</t>
  </si>
  <si>
    <t>ADVIA 1800 instrument, S/N: CA1291008420842, the customer reported that the Dilution Pipetting Probe (DPP) detected the sample failure above the container. The customer notified the issue to the competent authority.</t>
  </si>
  <si>
    <t>2023-00018889-1</t>
  </si>
  <si>
    <t>ADVIA Centaur XPT/ One (1) falsely elevated High-Sensitivity Troponin I (TNIH) patient sample result was obtained.</t>
  </si>
  <si>
    <t>2023-00019655-1</t>
  </si>
  <si>
    <t>Atellica CH 930 SN CM01534 –Integrated Multisensor Technology (IMT) Sensor LOT # 130004 – falsely depressed Sodium, Potassium, and Chloride results for one patient versus a repeat.</t>
  </si>
  <si>
    <t>2023-00019429-1</t>
  </si>
  <si>
    <t>ADVIA 1800(S/N: CA1291008420842)/ The customer reported to the China National Medical Products Administration (NMPA) that the instrument did not operate normally.</t>
  </si>
  <si>
    <t>10/4/2023</t>
  </si>
  <si>
    <t>2023-00017891-1</t>
  </si>
  <si>
    <t>Atellica IM 1300 Analyzer (S/N: IRM005511930)- the IM wash prime and daily maintenance are failing</t>
  </si>
  <si>
    <t>2023-00017872-1</t>
  </si>
  <si>
    <t>Dimension® EXL™ with LM Integrated Chemistry System/ discordant falsely depressed patient result with Sodium (NA, 3DD811).</t>
  </si>
  <si>
    <t>2023-00019145-1</t>
  </si>
  <si>
    <t>Dimension® EXL™ 200 Integrated Chemistry System / discordant patient sample results with Total Prostate Specific Antigen (TPSA).</t>
  </si>
  <si>
    <t>2023-00019146-1</t>
  </si>
  <si>
    <t>Atellica CH 930 (CM01400) customer obtained falsely elevated ALT and CO2 results.</t>
  </si>
  <si>
    <t>2023-00018083-1</t>
  </si>
  <si>
    <t>Atellica IM 1600, Total hCG (ThCG) Lot 348– Falsely depressed</t>
  </si>
  <si>
    <t>2023-00020166-1</t>
  </si>
  <si>
    <t>Discrepant Na Result Patients Run on 8/23/2023, RP500 SN33756, Mcart SN 3317205426, Netherlands</t>
  </si>
  <si>
    <t>2023-00019640-1</t>
  </si>
  <si>
    <t>Atellica IM sCOVG 100T</t>
  </si>
  <si>
    <t>Atellica IM 1300, SARS-CoV-2 IgG (sCOVG) Lot 018—Discordant between neat and diluted</t>
  </si>
  <si>
    <t>2023-00020140-1</t>
  </si>
  <si>
    <t>An Atellica IM 1600 (IRH032982244) technician received liquid waste in the eyes</t>
  </si>
  <si>
    <t>2023-00017192-2</t>
  </si>
  <si>
    <t>2023-00020028-1</t>
  </si>
  <si>
    <t>Measurement Cartridge Delivered Too Close to Expiration, RP500 SN36626, Mcart SN Unknown</t>
  </si>
  <si>
    <t>2023-00020035-1</t>
  </si>
  <si>
    <t>Wash/Waste Cartridge Delivered Too Close to Expiration, RP500 SN36626, W/W Lot 10723</t>
  </si>
  <si>
    <t>2023-00019696-1</t>
  </si>
  <si>
    <t>Atellica CH 930 SN CM00796 –Integrated Multisensor Technology (IMT) Sensor LOT # 120014 – falsely depressed Sodium and Potassium results for one patient versus repeats</t>
  </si>
  <si>
    <t>2023-00020819-1</t>
  </si>
  <si>
    <t>CLINITEK STATUS+ CANADA</t>
  </si>
  <si>
    <t>User Error - Incorrect Patient Barcode Scanned, CT Status+ SN 356624, Canada</t>
  </si>
  <si>
    <t>2023-00020609-1</t>
  </si>
  <si>
    <t>Atellica Sample Handler Prime (SP00838) barcode read error</t>
  </si>
  <si>
    <t>2023-00020865-1</t>
  </si>
  <si>
    <t>ADVIA Centaur XP CA 19-9 Lot 524: Discordant elevated Patient Results vs Alternate Method</t>
  </si>
  <si>
    <t>2023-00021496-1</t>
  </si>
  <si>
    <t>Atellica IM 1300 – TnIH, lot 092 – Discordant elevated result</t>
  </si>
  <si>
    <t>2023-00019088-1</t>
  </si>
  <si>
    <t>COLOMBIA</t>
  </si>
  <si>
    <t>Atellica CH 930 SN CM01336 – Enzymatic Creatinine_2 (ECre_2) and Urea Nitrogen (UN_c) – falsely depressed results for a patient versus repeats and second sample.</t>
  </si>
  <si>
    <t>2023-00020975-1</t>
  </si>
  <si>
    <t>Atellica CH 930 (SN: CM02043) / Discordant Creatinine, Sodium, Potassium, and Blood Urea Nitrogen</t>
  </si>
  <si>
    <t>10/6/2023</t>
  </si>
  <si>
    <t>10/14/2023</t>
  </si>
  <si>
    <t>2023-00019105-1</t>
  </si>
  <si>
    <t>– Atellica IM 1600 High Sensitivity Troponin I (TNIH) assay, Lot 090 – Discordant Elevated patient Result</t>
  </si>
  <si>
    <t>2023-00019979-1</t>
  </si>
  <si>
    <t>Low Na Result, RP500 SN42733, Mcart SN Unknown, Hong Kong</t>
  </si>
  <si>
    <t>2023-00018910-1</t>
  </si>
  <si>
    <t>QV &amp; Discrepant Low Na+ Result Mcart SN 3318607913 [ RP500 SN 37240 - HONG KONG]</t>
  </si>
  <si>
    <t>2023-00019142-1</t>
  </si>
  <si>
    <t>Dimension EXL w/LM Valproic Acid (VALP) falsely depressed patient results and Quality Control (QC) out of range</t>
  </si>
  <si>
    <t>2023-00019342-2</t>
  </si>
  <si>
    <t>Atellica ® CH Analyzer/ seven (7) discordant falsely elevated and one (1) falsely depressed patient results were observed with Enzymatic Creatinine_3 (ECre3, 123531).</t>
  </si>
  <si>
    <t>2023-00019097-1</t>
  </si>
  <si>
    <t>Discrepant high Hct, cHgb vs DxH; SN47923, lot 03-23193-60 [US]</t>
  </si>
  <si>
    <t>2023-00019342-1</t>
  </si>
  <si>
    <t>2023-00019129-1</t>
  </si>
  <si>
    <t>Dimension Vista® 500 Intelligent Lab System / a discordant falsely depressed patient result with LOCI Thyroid Stimulating Hormone (TSH, 22262BA).</t>
  </si>
  <si>
    <t>2023-00019132-1</t>
  </si>
  <si>
    <t>DIMENSION EXL 200 (SN: DR271522) / Discordant Sodium Result</t>
  </si>
  <si>
    <t>2023-00020998-4</t>
  </si>
  <si>
    <t>IML. 2000 TROPONIN I KIT 200T</t>
  </si>
  <si>
    <t>IMMULITE 2000 XPi Troponin I Lot 323 discordant patient results</t>
  </si>
  <si>
    <t>2023-00020998-3</t>
  </si>
  <si>
    <t>2023-00020998-2</t>
  </si>
  <si>
    <t>2023-00020998-1</t>
  </si>
  <si>
    <t>2023-00019631-1</t>
  </si>
  <si>
    <t>Dimension EXL patient sample failed to dispense an aliquot.</t>
  </si>
  <si>
    <t>2023-00021768-1</t>
  </si>
  <si>
    <t>Instrument alarms stops working&amp; Sample pump, wash pump retaining snaps [RP500 SN33325 - CHINA]</t>
  </si>
  <si>
    <t>2023-00019861-1</t>
  </si>
  <si>
    <t>Dimension Vista 500, a falsely depressed High-Sensitivity Troponin I (TNIH, Lot# 23157BA) result on a patient sample, which caused a delay in patient testing.</t>
  </si>
  <si>
    <t>2023-00021913-1</t>
  </si>
  <si>
    <t>ADVIA 1800 instrument, S/N: CA1291013211321, Dilution Pipetting Probe (DPP) level sensor error message on the instrument. The customer notified the issue to the competent authority.</t>
  </si>
  <si>
    <t>2023-00021853-1</t>
  </si>
  <si>
    <t>2023-00019753-1</t>
  </si>
  <si>
    <t>LEBANON</t>
  </si>
  <si>
    <t>IMMULITE 2000 XPi System (Serial Number: G1709) Discordant Controls and Results</t>
  </si>
  <si>
    <t>2023-00019976-1</t>
  </si>
  <si>
    <t>Atellica CH 930 Analyzer (Serial Number: CM03369): QC level 1 imprecision and falsely low patient results.</t>
  </si>
  <si>
    <t>2023-00020338-1</t>
  </si>
  <si>
    <t>Atellica IM 1300, SARS-CoV-2 IgG (sCOVG) Lot 018— Dilution recovery; results below 150 Index after dilution</t>
  </si>
  <si>
    <t>2023-00021774-1</t>
  </si>
  <si>
    <t>Black screen RP500 SN 47672, CHINA</t>
  </si>
  <si>
    <t>2023-00019701-1</t>
  </si>
  <si>
    <t>ADVIA CENTAUR CP falsely elevated Total hCG patient result</t>
  </si>
  <si>
    <t>2023-00021249-1</t>
  </si>
  <si>
    <t>ADVIA 1800 (s/n: CA1291004480448)/ The customer reported to China National Medical Products Administration that the instrument alarmed that the testing couldn’t be performed.</t>
  </si>
  <si>
    <t>2023-00019359-1</t>
  </si>
  <si>
    <t>VISTA V-LYTE IMT NA+/K+/CI-</t>
  </si>
  <si>
    <t>Dimension Vista® 1500 Intelligent Lab System / discordant falsely elevated patient results with Sodium (NA), Potassium (K), and Chloride (CL); sensor lot# 3ED813.</t>
  </si>
  <si>
    <t>2023-00019694-1</t>
  </si>
  <si>
    <t>Dimension® EXL™ 200 Integrated Chemistry System/discordant falsely depressed Total Bilirubin (TBI, GA4054) and Direct Bilirubin (DBI, FA4053).</t>
  </si>
  <si>
    <t>2023-00021757-1</t>
  </si>
  <si>
    <t>ADVIA Centaur XP Instrument, S/N: IRL64971801, while processing the sample, water leak was found under the instrument, and the customer reported the incident to NMPA (National Medical Products Administration).</t>
  </si>
  <si>
    <t>2023-00022596-1</t>
  </si>
  <si>
    <t>Atellica IM Toxo G 100T</t>
  </si>
  <si>
    <t>Atellica IM 1300 – Toxo G, lot 287 – False positive patient result</t>
  </si>
  <si>
    <t>2023-00019761-1</t>
  </si>
  <si>
    <t>Atellica IM 1300 instrument, S/N: IM02244, customer spilled sample tips into lower chamber including tip tray waste.</t>
  </si>
  <si>
    <t>2023-00019730-1</t>
  </si>
  <si>
    <t>Dimension Vista® 1500 Intelligent Lab System / discordant falsely depressed Carbon Dioxide (CO2, 23033BE) patient sample result.</t>
  </si>
  <si>
    <t>2023-00021431-1</t>
  </si>
  <si>
    <t>Atellica CH 930 Analyzer/ Discordant falsely depressed patient result with Urinary/Cerebrospinal Fluid Protein (UCFP); lot# 130062.</t>
  </si>
  <si>
    <t>2023-00022307-1</t>
  </si>
  <si>
    <t>Discrepant high glucose; SN34809, lot 04-23192-20 [US]</t>
  </si>
  <si>
    <t>2023-00021772-1</t>
  </si>
  <si>
    <t>Atellica IM 1300 customer obtained a TnIH result for one patient and noted that patient details on the form and sample label did not match.</t>
  </si>
  <si>
    <t>2023-00020050-1</t>
  </si>
  <si>
    <t>Dimension EXL w/LM falsely depressed Creatinine (CRE2) patient result and Quality Control (QC) running low</t>
  </si>
  <si>
    <t>2023-00021409-1</t>
  </si>
  <si>
    <t>IMMULITE 2000 XPi Growth Hormone (GRH) kit lot 237- lot-to-lot method comparison negative bias vs kit lot 234</t>
  </si>
  <si>
    <t>2023-00021437-1</t>
  </si>
  <si>
    <t>Atellica IM 1300 Analyzer SN IM02012 – falsely elevated Carcinoembryonic Antigen (CEA) result for a patient versus repeats.</t>
  </si>
  <si>
    <t>2023-00020358-1</t>
  </si>
  <si>
    <t>CENTAUR FT3 V2 250T</t>
  </si>
  <si>
    <t>ADVIA Centaur XP Instrument/ Discordant Free Triiodothyronine (FT3, 275) patient sample results were obtained.</t>
  </si>
  <si>
    <t>2023-00020360-1</t>
  </si>
  <si>
    <t>Atellica IM 1300 Analyzer (s/n: IM01711)/ The customer’s back was injured while pulling the drawer out to replace consumables.</t>
  </si>
  <si>
    <t>2023-00020013-1</t>
  </si>
  <si>
    <t>Atellica IM CHIV - false negative initial result</t>
  </si>
  <si>
    <t>2023-00020018-1</t>
  </si>
  <si>
    <t>CENTAUR THCG 50T</t>
  </si>
  <si>
    <t>ADVIA Centaur XPT, Total hCG Lot 349- Falsely elevated.</t>
  </si>
  <si>
    <t>2023-00022967-1</t>
  </si>
  <si>
    <t>CENTAUR CP + Accessories</t>
  </si>
  <si>
    <t>ADVIA Centaur CP SN ROB30002074 – an abnormal sound was emitted from the instrument.</t>
  </si>
  <si>
    <t>2023-00022965-1</t>
  </si>
  <si>
    <t>ADVIA Centaur CP SN ROB30002074 – Instrument could not be started due to a power supply problem.</t>
  </si>
  <si>
    <t>2023-00022355-1</t>
  </si>
  <si>
    <t>ADVIA Centaur XP SN IRL51721447 – reagent temperature out of range contributed to a sample not being able to be processed.</t>
  </si>
  <si>
    <t>2023-00022470-1</t>
  </si>
  <si>
    <t>The Atellica Data Manager (IRL01532042) customer noted the Autovalidation and upload of low results regardless of Norm, Delta, QC, or Instrument severity.</t>
  </si>
  <si>
    <t>2023-00020797-1</t>
  </si>
  <si>
    <t>All analytes appearing on printout [US]</t>
  </si>
  <si>
    <t>2023-00020792-1</t>
  </si>
  <si>
    <t>Additional results present on patient record [US]</t>
  </si>
  <si>
    <t>2023-00020801-1</t>
  </si>
  <si>
    <t>2023-00020335-1</t>
  </si>
  <si>
    <t>Atellica IM Cancer Antigen (CA19-9) Discordant result vs Abbott Architect Method</t>
  </si>
  <si>
    <t>2023-00020381-1</t>
  </si>
  <si>
    <t>Atellica CH 930 Analyzer, an erroneous multiple assay results were obtained on a patient sample.</t>
  </si>
  <si>
    <t>2023-00022235-1</t>
  </si>
  <si>
    <t>ADVIA Centaur XPT Quality Control (QC) out of range for Insulin (IRI), Progesterone (PRGE) and Testosterone (TSTO) China NMPA (National Medical Products Administration) notified.</t>
  </si>
  <si>
    <t>2023-00022774-1</t>
  </si>
  <si>
    <t>RP500 BLOOD GAS Analyzer ROW</t>
  </si>
  <si>
    <t>Discrepant K+ Results, RP500 SN39890, Mcart SN Unknown, Germany</t>
  </si>
  <si>
    <t>2023-00022043-1</t>
  </si>
  <si>
    <t>Atellica IM PSA 500T</t>
  </si>
  <si>
    <t>Atellica IM 1600, A falsely elevated Prostate Specific Antigen (PSA) result on a patient sample.</t>
  </si>
  <si>
    <t>2023-00022540-1</t>
  </si>
  <si>
    <t>ADVIA Centaur CP instrument, S/N: ROB30002346, the customer reported that the instrument could not draw the sample and the temperature of the reagent warehouse was alarmed. The customer notified the issue to the competent authority.</t>
  </si>
  <si>
    <t>2023-00021984-1</t>
  </si>
  <si>
    <t>ADVIA CHEM IRON_2 RGT</t>
  </si>
  <si>
    <t>ADVIA® Chemistry XPT / the distributor (customer) notified National Medical Products Administration in China based on Urgent Medical Device Correction CHC23-02.A.US; Title: Potential for Positive Bias with Some IRON_2 Reagent Wedges that was sent.</t>
  </si>
  <si>
    <t>2023-00020599-5</t>
  </si>
  <si>
    <t>Atellica IM CA19-9 increase in patient average</t>
  </si>
  <si>
    <t>10/12/2023</t>
  </si>
  <si>
    <t>2023-00020599-4</t>
  </si>
  <si>
    <t>2023-00020599-3</t>
  </si>
  <si>
    <t>2023-00020599-2</t>
  </si>
  <si>
    <t>2023-00020599-1</t>
  </si>
  <si>
    <t>2023-00022363-1</t>
  </si>
  <si>
    <t>ADVIA Centaur XP Instrument / One (1) falsely elevated Cancer Antigen (CA 19-9, 524) patient sample result was obtained compared to alternate testing platforms.</t>
  </si>
  <si>
    <t>10/19/2023</t>
  </si>
  <si>
    <t>10/27/2023</t>
  </si>
  <si>
    <t>2023-00022520-1</t>
  </si>
  <si>
    <t>ADVIA Centaur XPT Acid pump was offline China NMPA (National Medical Products Administration) notified.</t>
  </si>
  <si>
    <t>10/20/2023</t>
  </si>
  <si>
    <t>10/28/2023</t>
  </si>
  <si>
    <t>2023-00022553-1</t>
  </si>
  <si>
    <t>Atellica IM PCT 100T KIT</t>
  </si>
  <si>
    <t>Atellica IM 1300 Procalcitonin (PCT) Lot 240: Calibration failures</t>
  </si>
  <si>
    <t>2023-00022791-1</t>
  </si>
  <si>
    <t>Atellica CH 930 customer observed a dark screen and notified the regulatory authority in China.</t>
  </si>
  <si>
    <t>2023-00021216-1</t>
  </si>
  <si>
    <t>Atellica IM 1300 analyzer / One (1) falsely elevated High-Sensitivity Troponin I (TNIH, 094) patient sample result was obtained.</t>
  </si>
  <si>
    <t>2023-00022526-1</t>
  </si>
  <si>
    <t>Discrepant Low Na Results on Patient D, RP500 SN41411, Mcart SN 3317209811, Australia</t>
  </si>
  <si>
    <t>2023-00021922-1</t>
  </si>
  <si>
    <t>ADVIA® 1800 Clinical Chemistry System / the customer informed that system gave an alarm prompt that the test cuvette was contaminated.</t>
  </si>
  <si>
    <t>2023-00020836-1</t>
  </si>
  <si>
    <t>Dimension Vista 1500/ Falsely depressed Carbon Dioxide (CO2) results on three patient samples.</t>
  </si>
  <si>
    <t>2023-00021927-1</t>
  </si>
  <si>
    <t>ADVIA CHEM ISE BUFFER</t>
  </si>
  <si>
    <t>ADVIA CHEM ISE BUFFER: One bottle of ISE BUFFER Lot NS310A showed high Sodium (Na) results.</t>
  </si>
  <si>
    <t>2023-00021373-1</t>
  </si>
  <si>
    <t>Dimension EXL 200, S/N: DE271458 – The customer noticed reagent carousel error and smoke from the instrument.</t>
  </si>
  <si>
    <t>2023-00022341-1</t>
  </si>
  <si>
    <t>Dimension Vista® 500 Intelligent Lab System/a discordant falsely depressed Vancomycin (VANC, 23152BA).</t>
  </si>
  <si>
    <t>2023-00023440-1</t>
  </si>
  <si>
    <t>RP500 SV BLOOD GAS Analyzer</t>
  </si>
  <si>
    <t>No Ca Result, RP500 SN47809, Mcart SN Unknown, China</t>
  </si>
  <si>
    <t>2023-00022395-1</t>
  </si>
  <si>
    <t>Atellica IM 1600 Analyzer (SN: IH00496) / Falsely elevated Prostate Specific Antigen (PSA)</t>
  </si>
  <si>
    <t>2023-00023901-1</t>
  </si>
  <si>
    <t>ADVIA 2400 (SN: CA1258007960796) / Instrument Leak</t>
  </si>
  <si>
    <t>2023-00022958-1</t>
  </si>
  <si>
    <t>ADVIA Chemistry 1800 lamp energy low China NMPA (National Medical Products Administration) notified.</t>
  </si>
  <si>
    <t>2023-00023715-1</t>
  </si>
  <si>
    <t>Discrepant tHb Result, RP500e SN61197, Mcart SN 3322104512, France</t>
  </si>
  <si>
    <t>2023-00024011-1</t>
  </si>
  <si>
    <t>ADVIA Centaur XP – CA 19-9, lot 524 – Discordant elevated results</t>
  </si>
  <si>
    <t>2023-00024052-1</t>
  </si>
  <si>
    <t>ADVIA Centaur XP – TNIH, lot 091 – Discordant elevated result</t>
  </si>
  <si>
    <t>2023-00024153-1</t>
  </si>
  <si>
    <t>Atellica CH ALT</t>
  </si>
  <si>
    <t>ATELLICA ® CH 930 Analyzer / A discordant falsely elevated patient sample result with Alanine Aminotransferase (ALT, 221832) and for the falsely elevated Alanine Aminotransferase (ALT) result the reaction curve was abnormal, but the result was not fl . . .</t>
  </si>
  <si>
    <t>2023-00023298-1</t>
  </si>
  <si>
    <t>DIMN EXL with LM</t>
  </si>
  <si>
    <t>Dimension EXL with LM (SN: DR252070) / Discordant Sodium, Potassium, Chloride Results</t>
  </si>
  <si>
    <t>2023-00021442-2</t>
  </si>
  <si>
    <t>ADVIA CHEM ECre3</t>
  </si>
  <si>
    <t>ADVIA Chem XPT, Enzymatic Creatinine_3 (ECre3) Lot 020- Discordant depressed results</t>
  </si>
  <si>
    <t>2023-00021442-1</t>
  </si>
  <si>
    <t>2023-00023133-1</t>
  </si>
  <si>
    <t>ADVIA CENTAUR CP (s/n: ROB30002242)/ The customer reported reagent probe capacity detection error.</t>
  </si>
  <si>
    <t>2023-00023643-1</t>
  </si>
  <si>
    <t>CENTAUR CEA 500T</t>
  </si>
  <si>
    <t>ADVIA Centaur XP CEA Discordant Patient Results</t>
  </si>
  <si>
    <t>10/30/2023</t>
  </si>
  <si>
    <t>11/7/2023</t>
  </si>
  <si>
    <t>2023-00023605-1</t>
  </si>
  <si>
    <t>ADVIA Chemistry 2400 Vacuum Valve (VEOV) had bubbles and the China NMPA (National Medical Products Administration) notified.</t>
  </si>
  <si>
    <t>11/5/2023</t>
  </si>
  <si>
    <t>2023-00020329-1</t>
  </si>
  <si>
    <t>Discrepant high Hct, cHgb vs Sysmex; SN33803, lot 04-23185-30[US]</t>
  </si>
  <si>
    <t>10/11/2023</t>
  </si>
  <si>
    <t>2023-00023799-1</t>
  </si>
  <si>
    <t>Atellica CH Dgn</t>
  </si>
  <si>
    <t>Atellica CH 930 Analyzer, Digoxin (Dgn) Lot 130021 -Discordant depressed result/QC out</t>
  </si>
  <si>
    <t>2023-00023994-1</t>
  </si>
  <si>
    <t>Atellica Sample Handler Prime incorrectly identified the SID 2330300169</t>
  </si>
  <si>
    <t>2023-00024357-1</t>
  </si>
  <si>
    <t>Atellica IM HBcT2 100T</t>
  </si>
  <si>
    <t>Atellica IM 1300 – HBcT2, lot 008 – Discordant nonreactive result</t>
  </si>
  <si>
    <t>2023-00023043-1</t>
  </si>
  <si>
    <t>Dimension® EXL™ with LM Integrated Chemistry System / discordant falsely depressed results on a patient sample with Sodium (NA); sensor lot# 3HD818.</t>
  </si>
  <si>
    <t>2023-00023726-1</t>
  </si>
  <si>
    <t>Atellica CH 930 Analyzer, Erroneous Enzymatic Creatinine_2 (ECre_2, Lot# 130090) results on 22 patient samples.</t>
  </si>
  <si>
    <t>2023-00023298-2</t>
  </si>
  <si>
    <t>11/3/2023</t>
  </si>
  <si>
    <t>11/11/2023</t>
  </si>
  <si>
    <t>2023-00023298-4</t>
  </si>
  <si>
    <t>2023-00023213-1</t>
  </si>
  <si>
    <t>Discrepant cHgb, hct vs Sysmex; SN34442, lot 04-23143-40 [US]</t>
  </si>
  <si>
    <t>10/25/2023</t>
  </si>
  <si>
    <t>11/2/2023</t>
  </si>
  <si>
    <t>2023-00023994-2</t>
  </si>
  <si>
    <t>2023-00023413-2</t>
  </si>
  <si>
    <t>Dimension Vista® 500 Intelligent Lab System / Three (3) discordant falsely elevated High-Sensitivity Troponin I (TNIH, 23198BA) patient results.</t>
  </si>
  <si>
    <t>2023-00023413-1</t>
  </si>
  <si>
    <t>2023-00023411-1</t>
  </si>
  <si>
    <t>Dimension Vista® 500 Intelligent Lab System / Two (2) discordant falsely elevated High-Sensitivity Troponin I (TNIH, 23198BA) patient results.</t>
  </si>
  <si>
    <t>2023-00022479-1</t>
  </si>
  <si>
    <t>ADVIA® 1800 Clinical Chemistry System / discordant falsely elevated Carbon Dioxide Concentrated (CO2_c, 130) patient sample results.</t>
  </si>
  <si>
    <t>2023-00023211-1</t>
  </si>
  <si>
    <t>Atellica IM 1300 Total Human Chorionic Gonadotropin (ThCG) lot 350 imprecision</t>
  </si>
  <si>
    <t>2023-00024028-1</t>
  </si>
  <si>
    <t>ADVIA Centaur XP cracked wash 1 reservoir and the China NMPA (National Medical Products Administration) notified.</t>
  </si>
  <si>
    <t>2023-00024031-1</t>
  </si>
  <si>
    <t>ADVIA Centaur CP instrument S/N: ROB30001852, the customer reported that, the instrument cannot operate due to water intake. The customer notified the issue to the competent Authority.</t>
  </si>
  <si>
    <t>2023-00025062-1</t>
  </si>
  <si>
    <t>BEHRING NEPHELOMETER II</t>
  </si>
  <si>
    <t>BN II (sn 243312): Sample probe runs stuck</t>
  </si>
  <si>
    <t>2023-00022092-2</t>
  </si>
  <si>
    <t>CENTAUR CHIV 100T</t>
  </si>
  <si>
    <t>ADVIA Centaur CP / One (1) false negative (non-reactive) HIV Ag/Ab Combo (CHIV, 336) patient sample result was obtained compared to the reactive results obtained on alternate test methods (Abbott and Roche).</t>
  </si>
  <si>
    <t>2023-00022092-1</t>
  </si>
  <si>
    <t>10/17/2023</t>
  </si>
  <si>
    <t>2023-00022463-1</t>
  </si>
  <si>
    <t>Atellica CH 930 Analyzer, falsely depressed Creatinine_2 (Crea_2, Lot# 231893) results on 7 patient samples.</t>
  </si>
  <si>
    <t>2023-00025184-1</t>
  </si>
  <si>
    <t>Atellica IM 1600 – TnIH, lot 092 – Discordant elevated result</t>
  </si>
  <si>
    <t>11/15/2023</t>
  </si>
  <si>
    <t>2023-00022426-1</t>
  </si>
  <si>
    <t>Atellica CH 930 Analyzer, falsely depressed Creatinine_2 (Crea_2, Lot# 231893) results on 2 patient samples.</t>
  </si>
  <si>
    <t>2023-00024384-1</t>
  </si>
  <si>
    <t>Atellica Sample Handler Prime Barcode Sample Identifier (SID) misread.</t>
  </si>
  <si>
    <t>2023-00023431-1</t>
  </si>
  <si>
    <t>Dimension EXL with LM, S/N: DR253110– The customer noticed visible smoke, a smoke smell near the autoloader and a brown discoloration on the lid above the autoloader.</t>
  </si>
  <si>
    <t>10/26/2023</t>
  </si>
  <si>
    <t>2023-00024226-1</t>
  </si>
  <si>
    <t>ADVIA Centaur XP (s/n: IRL88421916) / The customer reported reagent probe 3 volume check error.</t>
  </si>
  <si>
    <t>11/10/2023</t>
  </si>
  <si>
    <t>2023-00024604-1</t>
  </si>
  <si>
    <t>Atellica Sample Handler Prime: one sample was not processed/analyzed with TNIH and caused a delay in the assessment.</t>
  </si>
  <si>
    <t>2023-00024298-1</t>
  </si>
  <si>
    <t>Dimension® EXL™ 200 Integrated Chemistry System / discordant falsely depressed results on a patient sample with Sodium (NA), Potassium (K), and Chloride (CL); sensor lot# 3HD818.</t>
  </si>
  <si>
    <t>10/29/2023</t>
  </si>
  <si>
    <t>11/6/2023</t>
  </si>
  <si>
    <t>2023-00024185-1</t>
  </si>
  <si>
    <t>ADVIA Centaur CP (S/N: ROB30001658)/ The customer reported to the China National Medical Products Administration (NMPA) that the barcode scanner could not be turned off.</t>
  </si>
  <si>
    <t>2023-00023402-1</t>
  </si>
  <si>
    <t>ADVIA Centaur XP SN IRL58201540 – falsely elevated cancer antigen CA 27.29 (BR) result for a patient versus a repeat.</t>
  </si>
  <si>
    <t>2023-00025033-1</t>
  </si>
  <si>
    <t>SOUTH KOREA</t>
  </si>
  <si>
    <t>Atellica IM 1300 – aHBs2, lot 161 – Discordant elevated results</t>
  </si>
  <si>
    <t>2023-00022546-1</t>
  </si>
  <si>
    <t>BN II_N Latex FLC kappa lot 473174_ one discordant patient sample result</t>
  </si>
  <si>
    <t>2023-00024789-2</t>
  </si>
  <si>
    <t>IML. 2000 FREE T3 KIT 200T</t>
  </si>
  <si>
    <t>IMMULITE 2000 XPi Free T3 Lot 103 Discordant patient results</t>
  </si>
  <si>
    <t>2023-00025616-1</t>
  </si>
  <si>
    <t>ADVIA Centaur XPT – aHCV, lot 445 – Discordant nonreactive result</t>
  </si>
  <si>
    <t>2023-00024789-1</t>
  </si>
  <si>
    <t>2023-00024231-1</t>
  </si>
  <si>
    <t>Discrepant Low Na+ Results Mcart SN 3326106215 [RP500 SN 32356 - Germany]</t>
  </si>
  <si>
    <t>2023-00025341-1</t>
  </si>
  <si>
    <t>Hospital Investigation Due to Death in May 2022, RP500 SN40878, Mcart SN 3203900726, Switzerland</t>
  </si>
  <si>
    <t>2023-00025359-1</t>
  </si>
  <si>
    <t>Atellica IM 1600 – CA 19-9, lot 528 – Discordant elevated result</t>
  </si>
  <si>
    <t>2023-00022723-1</t>
  </si>
  <si>
    <t>Dimension® EXL™ with LM Integrated Chemistry System / Discordant Falsely depressed patient results with Sodium (NA), sensor lot#: 3ED814</t>
  </si>
  <si>
    <t>2023-00024314-1</t>
  </si>
  <si>
    <t>iQC failure: Thermal Check (E38); SN26501, lot 03-23142-30 [China]</t>
  </si>
  <si>
    <t>2023-00024553-1</t>
  </si>
  <si>
    <t>D39 Clot Obstruction, mcart SN 3317700517 [RP500 SN 38443 - CHINA]</t>
  </si>
  <si>
    <t>2023-00023874-2</t>
  </si>
  <si>
    <t>Dimension EXL 200, S/N DR275082 discordant Methotrexate when diluted.</t>
  </si>
  <si>
    <t>2023-00023599-1</t>
  </si>
  <si>
    <t>False Positive cTnI, Stratus CS SN 98050812, Lot 233205002, Canada</t>
  </si>
  <si>
    <t>2023-00023874-1</t>
  </si>
  <si>
    <t>2023-00025049-1</t>
  </si>
  <si>
    <t>ADVIA Centaur XP Instrument, S/N: IRL81811715, the Reagent 1 (R1) probe was displayed offline during use, the instrument could not operate normally, and the customer reported the incident to NMPA (National Medical Products Administration).</t>
  </si>
  <si>
    <t>2023-00024497-1</t>
  </si>
  <si>
    <t>ADVIA Centaur XP (s/n: IRL81411709)/ The customer reported to National Medical Products Administration (NMPA) that the Vitamin B12 (VB12) reagent aspiration failed.</t>
  </si>
  <si>
    <t>2023-00024724-1</t>
  </si>
  <si>
    <t>ADVIA Chemistry 1800 Instrument, S/N: CA12380031, the bulb energy was low, does not function properly, and the customer reported the incident to NMPA (National Medical Products Administration).</t>
  </si>
  <si>
    <t>2023-00024597-1</t>
  </si>
  <si>
    <t>ADVIA Centaur XP Instrument, S/N: IRL81811715, the instrument shows an error message of VB12 suction empty. The customer notified the issue to the competent authority.</t>
  </si>
  <si>
    <t>2023-00024020-1</t>
  </si>
  <si>
    <t>Atellica IM 1300 CA199 Discordant Patient Results vs Alternate Methods</t>
  </si>
  <si>
    <t>2023-00023421-1</t>
  </si>
  <si>
    <t>Dimension Vista 500/ Out of range Quality Control (QC) for Carbon Dioxide (CO2) and Lipase (LIP) and erroneous CO2 results on multiple patient samples.</t>
  </si>
  <si>
    <t>2023-00023361-1</t>
  </si>
  <si>
    <t>Atellica IM 1600 (S/N IH02167)- false positive results for multiple assays and Quality Control (QC) issues</t>
  </si>
  <si>
    <t>2023-00026077-1</t>
  </si>
  <si>
    <t>Atellica IM 1600 – eE2, lot 096 – Discordant elevated result</t>
  </si>
  <si>
    <t>2023-00026239-1</t>
  </si>
  <si>
    <t>Instrument IMMULITE 2000 XPI</t>
  </si>
  <si>
    <t>IMMULITE 2000 XPi (SN: L5204) liquid phase reagent bin scanning failure. The customer reported the issue to the competent authority.</t>
  </si>
  <si>
    <t>2023-00026179-1</t>
  </si>
  <si>
    <t>ADVIA Centaur XP – ThCG, lot 349 – Discordant elevated result</t>
  </si>
  <si>
    <t>2023-00024540-1</t>
  </si>
  <si>
    <t>iQC failure, sensor check; SN20811, lot 03-23023-40 [China]</t>
  </si>
  <si>
    <t>2023-00023071-1</t>
  </si>
  <si>
    <t>Dimension RxL Max HM International</t>
  </si>
  <si>
    <t>Dimension RXL Max HM falsely depressed Cyclosporine A (CSA) patient results</t>
  </si>
  <si>
    <t>2023-00022702-1</t>
  </si>
  <si>
    <t>CENTAUR HBCT 200T</t>
  </si>
  <si>
    <t>ADVIA Centaur XP, lot 009 - Hepatitis B Core Total IgG and IgM Antibodies (anti-HBcT, aHBcT, anti-HBc) HBcT2 vs HBcT discordants</t>
  </si>
  <si>
    <t>2023-00025573-1</t>
  </si>
  <si>
    <t>Atellica CH 930 falsely depressed Creatinine_2 (Crea_2) patient result.</t>
  </si>
  <si>
    <t>2023-00025593-1</t>
  </si>
  <si>
    <t>Atellica CH 930 SN CM01416 – Aspiration probe 4 was leaking at the washer station – potential for delay in testing and discordant results.</t>
  </si>
  <si>
    <t>2023-00023890-1</t>
  </si>
  <si>
    <t>The customer observed smoke emitted from the Dimension EXL system.</t>
  </si>
  <si>
    <t>2023-00025370-1</t>
  </si>
  <si>
    <t>The customer observed multiple discordant test(s) results on the Atellica CH 930 analyzer.</t>
  </si>
  <si>
    <t>2023-00025934-1</t>
  </si>
  <si>
    <t>Discrepant low crea; SN16793, lot 03-23180-20 [Germany]</t>
  </si>
  <si>
    <t>2023-00025197-1</t>
  </si>
  <si>
    <t>Dimension RxL Max clinical chemistry system with HM / discordant falsely depressed patient results with Cyclosporine A (CSA, GC3363).</t>
  </si>
  <si>
    <t>2023-00024681-1</t>
  </si>
  <si>
    <t>Dimension Vista® 500 Intelligent Lab System / discordant falsely depressed Vancomycin (VANC, 23152BA) and Gentamicin (GENT) patient sample results.</t>
  </si>
  <si>
    <t>2023-00024441-2</t>
  </si>
  <si>
    <t>Dimension Vista® 500 Intelligent Lab System / discordant falsely depressed Vancomycin (VANC, 23123BB) and Gentamicin (GENT, 23177BB) patient results.</t>
  </si>
  <si>
    <t>2023-00024441-1</t>
  </si>
  <si>
    <t>2023-00025854-1</t>
  </si>
  <si>
    <t>Atellica CH µALB_2</t>
  </si>
  <si>
    <t>ATELLICA CH 930 Analyzer / A discordant falsely depressed patient sample result with Microalbumin_2 (µALB_2) Lot 231993</t>
  </si>
  <si>
    <t>2023-00024168-1</t>
  </si>
  <si>
    <t>BN II Instrument ROHS</t>
  </si>
  <si>
    <t>BNII (SN 414744)_FLC lambda lot 473276: Discordant results for multiple patient samples</t>
  </si>
  <si>
    <t>10/31/2023</t>
  </si>
  <si>
    <t>11/8/2023</t>
  </si>
  <si>
    <t>2023-00023938-1</t>
  </si>
  <si>
    <t>ADVIA Chemistry XPT falsely elevated Carbon Dioxide Concentrated (CO2_c) results</t>
  </si>
  <si>
    <t>2023-00025711-1</t>
  </si>
  <si>
    <t>Wrong Patient ID associated with test [US]</t>
  </si>
  <si>
    <t>11/14/2023</t>
  </si>
  <si>
    <t>11/22/2023</t>
  </si>
  <si>
    <t>2023-00023574-1</t>
  </si>
  <si>
    <t>Atellica IM TnIH - elevated results vs alternate method (customer suspected Macro-Troponins)</t>
  </si>
  <si>
    <t>10/24/2023</t>
  </si>
  <si>
    <t>11/1/2023</t>
  </si>
  <si>
    <t>2023-00023678-1</t>
  </si>
  <si>
    <t>ADVIA 1800 (SN: CA1291011581158) / Multiple Discordant Results</t>
  </si>
  <si>
    <t>11/4/2023</t>
  </si>
  <si>
    <t>2023-00022882-2</t>
  </si>
  <si>
    <t>Atellica CH ECRE3</t>
  </si>
  <si>
    <t>Atellica CH 930 Enzymatic Creatinine_3 (ECre3) Divergent results</t>
  </si>
  <si>
    <t>10/23/2023</t>
  </si>
  <si>
    <t>2023-00022882-1</t>
  </si>
  <si>
    <t>2023-00024406-1</t>
  </si>
  <si>
    <t>Dimension EXL with LM, falsely depressed Sodium (Na), Potassium (K), and Chloride (Cl) (Sensor Lot#3HD819) results on 3 patient samples.</t>
  </si>
  <si>
    <t>2023-00025457-1</t>
  </si>
  <si>
    <t>Atellica IM FT4 250T</t>
  </si>
  <si>
    <t>Atellica IM 1600, A falsely elevated Thyroxine, Free (FT4, Lot# 24239199) result on a patient sample.</t>
  </si>
  <si>
    <t>11/13/2023</t>
  </si>
  <si>
    <t>11/21/2023</t>
  </si>
  <si>
    <t>2023-00024100-1</t>
  </si>
  <si>
    <t>Atellica IM 1600 Total hCG (ThCG) Lot 350: Discordant elevated Patient Result</t>
  </si>
  <si>
    <t>2023-00023407-1</t>
  </si>
  <si>
    <t>Dimension EXL with LM, falsely depressed Sodium (Na, Lot#3HD818) results on eight patient samples.</t>
  </si>
  <si>
    <t>2023-00025449-1</t>
  </si>
  <si>
    <t>ADVIA Chemistry 1800 Instrument, S/N: CA1291008200820, the light source bulb failed during use and instrument fails to function properly, and the customer reported the incident to NMPA (National Medical Products Administration).</t>
  </si>
  <si>
    <t>11/12/2023</t>
  </si>
  <si>
    <t>11/20/2023</t>
  </si>
  <si>
    <t>2023-00025448-1</t>
  </si>
  <si>
    <t>ADVIA Chemistry XPT Instrument, S/N: CA1275003380338, the instrument showed alarm and the probe did not detect water in the flushing port during the test of sample and the customer reported the incident to NMPA (National Medical Products Administrati . . .</t>
  </si>
  <si>
    <t>2023-00025454-1</t>
  </si>
  <si>
    <t>ADVIA Centaur XP Instrument/ Falsely elevated Cancer Antigens CA 19-9 results on four patient samples.</t>
  </si>
  <si>
    <t>2023-00023618-3</t>
  </si>
  <si>
    <t>Dimension® EXL™ 200 Integrated Chemistry System / Five(5) discordant falsely depressed patient results with Sodium (NA), Potassium (K), Chloride (CL) lot#: 3HD818.</t>
  </si>
  <si>
    <t>2023-00026122-1</t>
  </si>
  <si>
    <t>Dimension Vista® 500 Intelligent Lab System / discordant falsely depressed Carbon Dioxide (CO2, 23033BE) patient sample results.</t>
  </si>
  <si>
    <t>2023-00026066-1</t>
  </si>
  <si>
    <t>Atellica CH 930 Analyzer/ discordant falsely depressed results on a patient sample with Sodium (Na), Potassium (K), and Chloride (Cl); sensor lot# 130007.</t>
  </si>
  <si>
    <t>2023-00023492-2</t>
  </si>
  <si>
    <t>Atellica IM 1300 Toxo G false positive results</t>
  </si>
  <si>
    <t>2023-00023492-1</t>
  </si>
  <si>
    <t>2023-00026605-1</t>
  </si>
  <si>
    <t>VIVA PRO-E system/ Quality Control (QC) recovery was out of range with Digoxin (DIG).</t>
  </si>
  <si>
    <t>2023-00025487-1</t>
  </si>
  <si>
    <t>ADVIA Centaur XP Instrument / Four (4) falsely elevated Cancer Antigen (CA 19-9, lot number 524) patient sample results were obtained compared to alternate testing platform.</t>
  </si>
  <si>
    <t>2023-00025424-1</t>
  </si>
  <si>
    <t>Dimension EXL 200 instrument / a falsely elevated patient result with Total Prostate Specific Antigen (TPSA, lot# GA4101).</t>
  </si>
  <si>
    <t>2023-00026251-2</t>
  </si>
  <si>
    <t>Atellica Sample Handler Prime (SN: SP04311) / Samples not processing</t>
  </si>
  <si>
    <t>2023-00026251-1</t>
  </si>
  <si>
    <t>2023-00026572-1</t>
  </si>
  <si>
    <t>The customer obtained a falsely elevated TnIH (High-Sensitivity Troponin I) result on an Atellica IM 1600 analyzer.</t>
  </si>
  <si>
    <t>2023-00026255-1</t>
  </si>
  <si>
    <t>Atellica CH 930 analyzer falsely depressed Sodium (Na), Potassium (K) and Chloride (Cl) patient results.</t>
  </si>
  <si>
    <t>2023-00026491-3</t>
  </si>
  <si>
    <t>Dimension EXL with LM falsely depressed Sodium (Na), Potassium (K) and Chloride (Cl) patient results.</t>
  </si>
  <si>
    <t>2023-00026491-2</t>
  </si>
  <si>
    <t>2023-00024925-1</t>
  </si>
  <si>
    <t>Atellica IM 1300, High-Sensitivity Troponin I (TnIH), lot 096 - Falsely elevated results on two patients samples.</t>
  </si>
  <si>
    <t>2023-00025014-1</t>
  </si>
  <si>
    <t>Atellica CH 930 Analyzer, Falsely elevated Carbon Dioxide (CO2, Lot# 130125) results on two patient samples.</t>
  </si>
  <si>
    <t>2023-00024230-1</t>
  </si>
  <si>
    <t>Atellica IM 1600 Analyzer (SN: IRH007201941) / Siemens Employee Injured</t>
  </si>
  <si>
    <t>2023-00023971-1</t>
  </si>
  <si>
    <t>ADVIA Centaur XP (SN: IRL58231540) / Customer Splashed in Eye</t>
  </si>
  <si>
    <t>2023-00024032-1</t>
  </si>
  <si>
    <t>2023-00023298-3</t>
  </si>
  <si>
    <t>2023-00027494-1</t>
  </si>
  <si>
    <t>Unable to obtain a result; SN20534, lot 03-23143-60 [China]</t>
  </si>
  <si>
    <t>2023-00027481-1</t>
  </si>
  <si>
    <t>2023-00027491-1</t>
  </si>
  <si>
    <t>2023-00027310-1</t>
  </si>
  <si>
    <t>Unable to perform a test; SN16544, lot 03-23150-40 [China]</t>
  </si>
  <si>
    <t>2023-00026379-1</t>
  </si>
  <si>
    <t>Dimension EXL 200, S/N: DR270588, falsely depressed Sodium (NA, Lot# 3JD821) results on 2 patient samples.</t>
  </si>
  <si>
    <t>2023-00025217-1</t>
  </si>
  <si>
    <t>Dimension® EXL™ 200 Integrated Chemistry System / discordant falsely depressed patient sample results with Sodium, Potassium and Chloride (NA, K, Cl, 3JD821).</t>
  </si>
  <si>
    <t>2023-00026856-1</t>
  </si>
  <si>
    <t>ADVIA Centaur XP (s/n: IRL88061908) / The customer reported the instrument alerted the signal 2 and 4 errors when testing the sample, and the sample result could not be obtained. The customer reported the incident to NMPA (National Medical Products A . . .</t>
  </si>
  <si>
    <t>2023-00026165-1</t>
  </si>
  <si>
    <t>Dimension ExL with LM/ A falsely depressed LOCI High-Sensitivity Troponin I (TNIH) result on a patient sample.</t>
  </si>
  <si>
    <t>11/16/2023</t>
  </si>
  <si>
    <t>11/24/2023</t>
  </si>
  <si>
    <t>2023-00026867-2</t>
  </si>
  <si>
    <t>Atellica IM 1300– High Sensitivity Troponin I (TNIH) Falsely elevated results for 6 patient samples versus repeats</t>
  </si>
  <si>
    <t>2023-00026867-1</t>
  </si>
  <si>
    <t>2023-00026583-3</t>
  </si>
  <si>
    <t>Dimension EXL 200 Integrated Chemistry System / low Quality Control (QC) and discordant results on multiple patient samples with Tacrolimus (TAC, GA4093).</t>
  </si>
  <si>
    <t>2023-00026583-2</t>
  </si>
  <si>
    <t>2023-00026583-1</t>
  </si>
  <si>
    <t>2023-00026633-1</t>
  </si>
  <si>
    <t>CENTAUR LH 300T</t>
  </si>
  <si>
    <t>ADVIA Centaur XP \ luteinizing hormone (LH) Assay Lot 256: Falsely elevated patient Result</t>
  </si>
  <si>
    <t>2023-00025919-1</t>
  </si>
  <si>
    <t>Aptio Automation, S/N APT.0170, had a Socket Disconnect error.</t>
  </si>
  <si>
    <t>2023-00027776-1</t>
  </si>
  <si>
    <t>CENTAUR FPSA 50T</t>
  </si>
  <si>
    <t>ADVIA Centaur XPT – fPSA, lot 111 – Falsely elevated results</t>
  </si>
  <si>
    <t>2023-00025272-1</t>
  </si>
  <si>
    <t>DIMENSION EXL 200 International, Tacrolimus (TAC) Lot GA4030 -Discordant elevated/depressed results vs. Lot GB4058 and 2 alternate methods</t>
  </si>
  <si>
    <t>2023-00026402-1</t>
  </si>
  <si>
    <t>Atellica IM 1600 Cancer Antigen (CA 19-9) Lot 528- Discordant elevated patient results vs alternate method</t>
  </si>
  <si>
    <t>2023-00026460-1</t>
  </si>
  <si>
    <t>Atellica IM 1600 Analyzer, S/N: IRH013682103, the customer reported that the instrument stopped working due to a shortage of purified water. The customer notified the issue to the competent authority.</t>
  </si>
  <si>
    <t>2023-00026272-1</t>
  </si>
  <si>
    <t>Atellica IM High Sensitivity Troponin I (TnIH) lot 092 repeatable elevated results compared to alternate method</t>
  </si>
  <si>
    <t>2023-00026272-2</t>
  </si>
  <si>
    <t>2023-00025987-1</t>
  </si>
  <si>
    <t>ADVIA Centaur XP Cancer Antigen 19-9 (CA19-9) lot 524- Discordant Patient Results vs Alternate Methods</t>
  </si>
  <si>
    <t>2023-00026982-1</t>
  </si>
  <si>
    <t>CENTAUR TSH3-UL 100T</t>
  </si>
  <si>
    <t>ADVIA Centaur XP TSH3-Ultra (TSH3-UL) Lot 420: Clumped reagent ready packs</t>
  </si>
  <si>
    <t>2023-00027078-1</t>
  </si>
  <si>
    <t>DIMENSION EXL 200 International</t>
  </si>
  <si>
    <t>Dimension EXL 200 (SN: DR272126) / Multiple Discordant Results</t>
  </si>
  <si>
    <t>2023-00016059-1</t>
  </si>
  <si>
    <t>Discrepant Na+ Results Mcart SN 3317101217 [RP500e SN 53032 - IRELAND]</t>
  </si>
  <si>
    <t>2023-00027008-1</t>
  </si>
  <si>
    <t>ADVIA Centaur XP - CA19-9, lot 527 - Discordant elevated Patient Results vs Alternate Method</t>
  </si>
  <si>
    <t>2023-00023890-2</t>
  </si>
  <si>
    <t>2023-00024669-1</t>
  </si>
  <si>
    <t>IMMULITE 2000 XPi IGF-I Lot 286 falsely depressed patient results</t>
  </si>
  <si>
    <t>2023-00026630-1</t>
  </si>
  <si>
    <t>CENTAUR PRGE 250T</t>
  </si>
  <si>
    <t>ADVIA Centaur XP Instrument/ One (1) falsely elevated Progesterone (PRGE, lot number 317) patient sample result was obtained.</t>
  </si>
  <si>
    <t>2023-00024670-2</t>
  </si>
  <si>
    <t>2023-00024670-1</t>
  </si>
  <si>
    <t>2023-00025930-1</t>
  </si>
  <si>
    <t>Multiple iQCs and discrepant K result; SN27066, lot 03-23171-30</t>
  </si>
  <si>
    <t>2023-00026792-1</t>
  </si>
  <si>
    <t>ADVIA 2400 (s/n: CA1258000630063)/ The customer reported to China National Medical Products Administration (NMPA) that the bulb energy was low during maintenance.</t>
  </si>
  <si>
    <t>2023-00026734-2</t>
  </si>
  <si>
    <t>Dimension Vista 500, falsely elevated Carbon Dioxide (CO2, Lot# 23033BE) results on multiple patient samples.</t>
  </si>
  <si>
    <t>2023-00026627-1</t>
  </si>
  <si>
    <t>CENTAUR EE2 500T</t>
  </si>
  <si>
    <t>ADVIA Centaur XP instrument/ One (1) falsely depressed Enhanced Estradiol (eE2, lot number 096) patient sample result was obtained.</t>
  </si>
  <si>
    <t>2023-00027509-1</t>
  </si>
  <si>
    <t>ADVIA Chemistry XPT Instrument, S/N: CA1275005210521, Leaks were detected in or below Dilution Tray Turntable (DTT) and below purified water bottles, and the customer reported the incident to NMPA (National Medical Products Administration).</t>
  </si>
  <si>
    <t>2023-00025800-1</t>
  </si>
  <si>
    <t>ADVIA Centaur XP, The customer reported sample probe error and falsely depressed Cancer Antigen 19-9 (CA 19-9) results on two patient samples.</t>
  </si>
  <si>
    <t>2023-00026568-1</t>
  </si>
  <si>
    <t>XPAND PLUS w/HM</t>
  </si>
  <si>
    <t>Dimension XPAND Plus with H/M instrument, S/N: 2004082425 – The customer reported uninterrupted power supply (UPS) failure and loud beeping noise.</t>
  </si>
  <si>
    <t>2023-00026857-1</t>
  </si>
  <si>
    <t>Discordant TNIH, Ca 19-9, Ca 15-3, PSA, AFP, and CEA results for twenty-one patients</t>
  </si>
  <si>
    <t>2023-00024985-1</t>
  </si>
  <si>
    <t>Atellica CH 930 Analyzer / customer reported about discordant falsely depressed patient results with Urinary/Cerebrospinal Fluid Protein (UCFP) lot#: 130126.</t>
  </si>
  <si>
    <t>2023-00028097-1</t>
  </si>
  <si>
    <t>Atellica IM fPSA 50T</t>
  </si>
  <si>
    <t>Atellica IM 1600 – fPSA, lot 114 – Discordant elevated results</t>
  </si>
  <si>
    <t>2023-00024667-1</t>
  </si>
  <si>
    <t>IMMULITE 2000 XPi System (Serial Number: O6346) - IGF-1 Discordant Results</t>
  </si>
  <si>
    <t>2023-00026635-1</t>
  </si>
  <si>
    <t>CENTAUR FSH 500T</t>
  </si>
  <si>
    <t>ADVIA Centaur XP \ Follicle Stimulating Hormone (FSH) Assay Lot 266: Falsely elevated patient result.</t>
  </si>
  <si>
    <t>2023-00028234-1</t>
  </si>
  <si>
    <t>2023-00027913-1</t>
  </si>
  <si>
    <t>Discrepant tHb Result, RP500e SN56832, Mcart SN 3315001916, United Kingdom</t>
  </si>
  <si>
    <t>2023-00027492-2</t>
  </si>
  <si>
    <t>The customer obtained discordant Sodium (Na), Potassium (K), and Chloride (Cl) sample results on the Dimension EXL with LM.</t>
  </si>
  <si>
    <t>2023-00026371-1</t>
  </si>
  <si>
    <t>DIMENSION EXL, Sodium (NA), lot number 3HD817 - Falsely depressed patient result.</t>
  </si>
  <si>
    <t>2023-00026229-1</t>
  </si>
  <si>
    <t>Damaged microscope and inaccurate results - reported to NCA, Atellica UAS SN H100671, China</t>
  </si>
  <si>
    <t>2023-00028501-1</t>
  </si>
  <si>
    <t>Discrepant high glucose vs glucometer, lab; SN tbd; lot unk [Ireland]</t>
  </si>
  <si>
    <t>2023-00024822-1</t>
  </si>
  <si>
    <t>IMMULITE 2000 XPi System (Serial Number: F1599) Elevated ACTH, PSA, and fPSA Results</t>
  </si>
  <si>
    <t>2023-00026657-1</t>
  </si>
  <si>
    <t>Dimension® EXL™ with LM Integrated Chemistry System/ Customer reported about discordant elevated patient result with Cardiac Troponin I (TNI) lot#: FA4049.</t>
  </si>
  <si>
    <t>11/29/2023</t>
  </si>
  <si>
    <t>2023-00027212-1</t>
  </si>
  <si>
    <t>Atellica IM 1600 - High-Sensitivity Troponin I (TnIH), lot 092 - Discordant Falsely elevated result.</t>
  </si>
  <si>
    <t>11/23/2023</t>
  </si>
  <si>
    <t>12/1/2023</t>
  </si>
  <si>
    <t>2023-00027385-2</t>
  </si>
  <si>
    <t>Atellica IM Anti-Hepatitis B Core Total (HBcT) lot# 190: discordant, Non-Reactive, results on two patient samples.</t>
  </si>
  <si>
    <t>2023-00027385-1</t>
  </si>
  <si>
    <t>2023-00027379-2</t>
  </si>
  <si>
    <t>2023-00027379-1</t>
  </si>
  <si>
    <t>2023-00027173-1</t>
  </si>
  <si>
    <t>Atellica CH 930 Analyzer, falsely elevated Concentrated Carbon Dioxide (CO2_c, Lot# 130219) results obtained on five patient samples and high Quality Control (QC) values.</t>
  </si>
  <si>
    <t>2023-00026180-1</t>
  </si>
  <si>
    <t>DIMENSION EXL 200, a falsely elevated LOCI High-Sensitivity Troponin I (TNIH, Lot#FA4077) results on a patient sample.</t>
  </si>
  <si>
    <t>2023-00027536-1</t>
  </si>
  <si>
    <t>ADVIA Centaur CP Instrument, S/N: ROB20001361, The customer reported to the China National Medical Products Administration (NMPA) that a sample probe was clotted.</t>
  </si>
  <si>
    <t>2023-00027539-1</t>
  </si>
  <si>
    <t>ADVIA Centaur CP Instrument, S/N: ROB20001361, The customer reported to the China National Medical Products Administration (NMPA) that a sample aspiration failed.</t>
  </si>
  <si>
    <t>2023-00028737-8</t>
  </si>
  <si>
    <t>Atellica IM 1600 - HBcT2, lot 008 – Discordant nonreactive results</t>
  </si>
  <si>
    <t>2023-00028737-7</t>
  </si>
  <si>
    <t>2023-00028737-6</t>
  </si>
  <si>
    <t>2023-00028737-5</t>
  </si>
  <si>
    <t>2023-00028737-4</t>
  </si>
  <si>
    <t>2023-00028737-3</t>
  </si>
  <si>
    <t>2023-00028737-2</t>
  </si>
  <si>
    <t>2023-00028737-1</t>
  </si>
  <si>
    <t>2023-00028139-1</t>
  </si>
  <si>
    <t>Valve malfunction, motion sticking [RP500 SN 37786 - CHINA]</t>
  </si>
  <si>
    <t>12/2/2023</t>
  </si>
  <si>
    <t>12/10/2023</t>
  </si>
  <si>
    <t>2023-00025938-1</t>
  </si>
  <si>
    <t>FN hCG, CT Status+ SN 298343, hCG lot 083178, United States</t>
  </si>
  <si>
    <t>2023-00029042-1</t>
  </si>
  <si>
    <t>ADVIA Centaur XP – FT3, lot 277 – Reagent clumping and discordant depressed result</t>
  </si>
  <si>
    <t>12/18/2023</t>
  </si>
  <si>
    <t>2023-00026346-1</t>
  </si>
  <si>
    <t>Atellica CH 930 Analyzer (s/n: CM04096)/ The customer reported out of range cuvette ring temperature and erroneous results with multiple method.</t>
  </si>
  <si>
    <t>2023-00028864-1</t>
  </si>
  <si>
    <t>Failed Mcart Installation, RP500 SN47809, Mcart SN Unknown, China</t>
  </si>
  <si>
    <t>2023-00028524-1</t>
  </si>
  <si>
    <t>ADVIA 2400 Module Assembly</t>
  </si>
  <si>
    <t>ADVIA 2400 (s/n: CA1258002890289)/ The customer reported to China National Medical Products Administration (NMPA) that the reagent refrigerator does not refrigerate.</t>
  </si>
  <si>
    <t>2023-00026895-1</t>
  </si>
  <si>
    <t>Dimension Vista 500 (s/n: DV370334)/ The customer reported that an operator tripped over the printer's electrical cord while attempting to dry the leak from the back of the instrument.</t>
  </si>
  <si>
    <t>2023-00027261-1</t>
  </si>
  <si>
    <t>ADVIA Centaur XPT Hepatitis B Surface Antigen HBsAgII (HBsII) lot 297: method comparison differences against lot 296</t>
  </si>
  <si>
    <t>2023-00028704-1</t>
  </si>
  <si>
    <t>Atellica IM IL-6 100T</t>
  </si>
  <si>
    <t>Atellica IM IL-6 lot 047 - elevated results vs. Roche e601</t>
  </si>
  <si>
    <t>2023-00026170-2</t>
  </si>
  <si>
    <t>Atellica CH TACR</t>
  </si>
  <si>
    <t>Atellica CH 930 Analyzer (S/N CM03641), Tacrolimus (TACR) Lot 130218- Discordant results vs. repeats</t>
  </si>
  <si>
    <t>2023-00026170-1</t>
  </si>
  <si>
    <t>2023-00028792-1</t>
  </si>
  <si>
    <t>Viva-ProE™ System down- causing delay in reporting patient results</t>
  </si>
  <si>
    <t>2023-00029122-3</t>
  </si>
  <si>
    <t>CZECH REPUBLIC</t>
  </si>
  <si>
    <t>Dimension Vista 1500 International</t>
  </si>
  <si>
    <t>Dimension Vista® 1500 Intelligent Lab System / discordant falsely elevated Total Prostate Specific Antigen (TPSA, 23115BD) patient sample results.</t>
  </si>
  <si>
    <t>12/8/2023</t>
  </si>
  <si>
    <t>12/16/2023</t>
  </si>
  <si>
    <t>2023-00029122-2</t>
  </si>
  <si>
    <t>2023-00028683-1</t>
  </si>
  <si>
    <t>Atellica IM CA 19-9 lot# 528 discordant patient result vs. alternate method</t>
  </si>
  <si>
    <t>12/7/2023</t>
  </si>
  <si>
    <t>12/15/2023</t>
  </si>
  <si>
    <t>2023-00027555-1</t>
  </si>
  <si>
    <t>Atellica IM 1300 - High-Sensitivity Troponin I (TnIH), Signal shape errors on patient samples.</t>
  </si>
  <si>
    <t>11/27/2023</t>
  </si>
  <si>
    <t>12/5/2023</t>
  </si>
  <si>
    <t>2023-00026722-1</t>
  </si>
  <si>
    <t>IMMULITE 2000 3gAllergy Specific IgE Universal Kit Lot 890 – Result from HP1 Allergy Panel Negative (Class 0) and Result from D2 Allergen was Positive (Class I)</t>
  </si>
  <si>
    <t>11/28/2023</t>
  </si>
  <si>
    <t>2023-00026716-1</t>
  </si>
  <si>
    <t>IMMULITE 2000 3gAllergy Specific IgE Universal Kit Lot 890 – Result from WP5 Allergy Panel Negative and Result from W1 Allergen was Positive</t>
  </si>
  <si>
    <t>2023-00027386-1</t>
  </si>
  <si>
    <t>Atellica CH 930 Analyzer/ Falsely elevated Carbon Dioxide (CO2) and Calcium_2 (CA_2) results on two patient samples.</t>
  </si>
  <si>
    <t>2023-00027389-1</t>
  </si>
  <si>
    <t>Atellica CH 930 Analyzer/ Falsely elevated Concentrated Carbon Dioxide (CO2_c) and Calcium_2 (CA_2) results on two patient samples.</t>
  </si>
  <si>
    <t>2023-00027947-1</t>
  </si>
  <si>
    <t>DIMENSION EXL 200, S/N: DR270154 – The technician was splashed with biohazardous cuvette fluid in face and eye.</t>
  </si>
  <si>
    <t>11/30/2023</t>
  </si>
  <si>
    <t>2023-00029649-1</t>
  </si>
  <si>
    <t>Atellica IM Rub G 100T</t>
  </si>
  <si>
    <t>Atellica IM 1600 – Rub G, lot 247 – Discordant Reactive results</t>
  </si>
  <si>
    <t>12/14/2023</t>
  </si>
  <si>
    <t>12/22/2023</t>
  </si>
  <si>
    <t>2023-00029122-1</t>
  </si>
  <si>
    <t>2023-00028886-1</t>
  </si>
  <si>
    <t>ADVIA Chemistry XPT Instrument, S/N: CA1275006070607, the instrument gave alarm when starting up, and the engineer found bubbles after checking, and the water supply pump was damaged, and the customer reported the incident to NMPA (National Medical P . . .</t>
  </si>
  <si>
    <t>2023-00028889-1</t>
  </si>
  <si>
    <t>ADVIA 2400 instrument, S/N: CA1258006950695, reagent probe 2 (R2) of the instrument malfunctioned. The customer notified the issue to the competent authority.</t>
  </si>
  <si>
    <t>2023-00027756-1</t>
  </si>
  <si>
    <t>ADVIA Centaur XPT, false negative Hepatitis C Virus Antibodies (HCV or aHCV, Lot#10284449) results on two patient samples.</t>
  </si>
  <si>
    <t>2023-00026865-1</t>
  </si>
  <si>
    <t>ADVIA 2120i Hematology System falsely elevated Platelet result</t>
  </si>
  <si>
    <t>2023-00029889-2</t>
  </si>
  <si>
    <t>Atellica IM 1600 – eE2, lot 097 - Discordant elevated results</t>
  </si>
  <si>
    <t>2023-00029889-1</t>
  </si>
  <si>
    <t>2023-00028006-1</t>
  </si>
  <si>
    <t>Atellica CH 930 Analyzer/ Erroneous Urinary/Cerebrospinal Fluid Protein (UCFP) results on three patient samples.</t>
  </si>
  <si>
    <t>2023-00028120-2</t>
  </si>
  <si>
    <t>Atellica CH 930 Analyzer, Erroneous Sodium (NA), Potassium (K) and Chloride (CL) Lot# 130010 results on multiple patient samples.</t>
  </si>
  <si>
    <t>2023-00028120-1</t>
  </si>
  <si>
    <t>12/9/2023</t>
  </si>
  <si>
    <t>2023-00027488-1</t>
  </si>
  <si>
    <t>Atellica CH 930 Analyzer, a falsely depressed Creatinine_2 (Crea_2, Lot# 231893) result on a patient sample.</t>
  </si>
  <si>
    <t>2023-00029587-1</t>
  </si>
  <si>
    <t>ADVIA 1800 Module Assy English</t>
  </si>
  <si>
    <t>ADVIA 1800 instrument, S/N: CA1291008420842, the customer reported that the instrument shows an error message of MIX2-R Verification Error (RRV), and the mixer belt was broken which caused a delay in reporting the results. The customer notified the i . . .</t>
  </si>
  <si>
    <t>12/13/2023</t>
  </si>
  <si>
    <t>12/21/2023</t>
  </si>
  <si>
    <t>2023-00027826-1</t>
  </si>
  <si>
    <t>Atellica IM 1300 High Sensitivity Troponin I (TnIH) assay, Lot 096 – Discordant elevated patient results vs Alternate methods</t>
  </si>
  <si>
    <t>2023-00025014-2</t>
  </si>
  <si>
    <t>2023-00025014-3</t>
  </si>
  <si>
    <t>2023-00028082-2</t>
  </si>
  <si>
    <t>DIMENSION VISTA 1500 Domestic</t>
  </si>
  <si>
    <t>Dimension Vista 1500, Falsely depressed Carbon Dioxide (CO2) and Magnesium (Mg) results on two patient samples.</t>
  </si>
  <si>
    <t>2023-00029866-1</t>
  </si>
  <si>
    <t>Atellica CH 930 SN CM04018 – Multiple Urine samples for Urinary/Cerebrospinal Fluid Protein (UCFP) had discordant results generated when Quality Controls (QC) was sporadically out of range versus repeats on an alternate Atellica Ch 930.</t>
  </si>
  <si>
    <t>2023-00029779-1</t>
  </si>
  <si>
    <t>ADVIA Chemistry 2400 Instrument, S/N: CA1258004630463, the Dilution Probe Aspiration Pump (DIP) and Sample Probe Aspiration Pump (SIP) Syringe leak, and the customer reported the incident to NMPA (National Medical Products Administration).</t>
  </si>
  <si>
    <t>2023-00029772-1</t>
  </si>
  <si>
    <t>ADVIA Chemistry 2400 Instrument, S/N: CA1258000710071, the Dilution Tray Turntable (DTT) leaked, Vacuum pipe blocked and wash station overflow causing instrument failure, and the customer reported the incident to NMPA (National Medical Products Admin . . .</t>
  </si>
  <si>
    <t>2023-00029595-1</t>
  </si>
  <si>
    <t>Atellica CH 930 Analyzer, Erroneous Glucose Hexokinase_3 (GluH_3, Lot# 231895), Concentrated Carbon Dioxide (CO2_c, Lot# 130219) and Calcium_2 (CA_2, Lot# 231932) results on three patient samples.</t>
  </si>
  <si>
    <t>2023-00028303-2</t>
  </si>
  <si>
    <t>Atellica CH 930, Falsely elevated Concentrated Carbon Dioxide (CO2_c, lot#130219) results on two patient samples.</t>
  </si>
  <si>
    <t>2023-00029209-1</t>
  </si>
  <si>
    <t>Dimension EXL 200 Integrated Chemistry System / discordant falsely depressed results on a patient sample with Sodium (NA), sensor lot# 3JD822.</t>
  </si>
  <si>
    <t>2023-00029329-1</t>
  </si>
  <si>
    <t>ADVIA Centaur CP Instrument, S/N: ROB30006810, the wash station aspiration failed on the instrument, and the customer reported the incident to NMPA (National Medical Products Administration).</t>
  </si>
  <si>
    <t>2023-00030401-1</t>
  </si>
  <si>
    <t>BN PROSPEC (New Code)</t>
  </si>
  <si>
    <t>BN ProSpec (sn 443666): Damaged dilution tray motor encoder due to wash well leak</t>
  </si>
  <si>
    <t>2023-00029165-1</t>
  </si>
  <si>
    <t>Atellica Sample Handler Prime (S/N: SP03577)/ The customer reported to the China National Medical Products Administration (NMPA) that the gripper was offline when it discharged the sample tube.</t>
  </si>
  <si>
    <t>2023-00026873-1</t>
  </si>
  <si>
    <t>INNOVANCE ANTITHROMBIN, HIGH VOLUME</t>
  </si>
  <si>
    <t>Sysmex CN-3000 - INNOVANCE AT kit lot 01696 - Discordant results on one patient sample occurred after repetition</t>
  </si>
  <si>
    <t>2023-00029607-1</t>
  </si>
  <si>
    <t>BN PROSPEC - Instr. sale ready</t>
  </si>
  <si>
    <t>BN ProSpec (serial number 385160): "Red bolt flag" in sample testing</t>
  </si>
  <si>
    <t>2023-00029849-1</t>
  </si>
  <si>
    <t>DIMENSION EXL 200, S/N: DR275012 – The laboratory technician was splashed with biohazardous cuvette fluid in eye and diagnosed with conjunctivitis.</t>
  </si>
  <si>
    <t>2023-00029912-1</t>
  </si>
  <si>
    <t>RAPIDPoint 500e SV Blood Gas (CN)</t>
  </si>
  <si>
    <t>QV/QR (-----?) Issue, RP500/e SN 62022, Mcart SN 3325108418, China</t>
  </si>
  <si>
    <t>2023-00027790-1</t>
  </si>
  <si>
    <t>ARGENTINA</t>
  </si>
  <si>
    <t>Discrepant Na Results, RP500 SN42224, Mcart SN 3318609715, Argentina</t>
  </si>
  <si>
    <t>2023-00028600-1</t>
  </si>
  <si>
    <t>Atellica CH 930 Analyzer, Enzymatic Creatinine_3 (ECre3) Lot 130153 - Discordant results/ Quality Control failure.</t>
  </si>
  <si>
    <t>2023-00029593-1</t>
  </si>
  <si>
    <t>Atellica IM 1600 Analyzer, S/N IH00964, falsely elevated Total hCG (ThCG) results on 3 patient samples.</t>
  </si>
  <si>
    <t>2023-00028943-1</t>
  </si>
  <si>
    <t>Discrepant tHb Result Mcart SN 3315013215 [RP500 SN 35307 - Ireland]</t>
  </si>
  <si>
    <t>2023-00028303-1</t>
  </si>
  <si>
    <t>2023-00030500-1</t>
  </si>
  <si>
    <t>ADVIA Centaur XP Instrument, S/N: IRL22321114, the TIP waste drum was stuck and could not be used. The customer reported the incident to NMPA (National Medical Products Administration).</t>
  </si>
  <si>
    <t>2023-00030326-1</t>
  </si>
  <si>
    <t>ADVIA Chemistry 2400 Instrument, S/N: CA1258000710071, the Dilution Pipetting Probe (DPP) was bent and broke. The customer reported the incident to NMPA (National Medical Products Administration).</t>
  </si>
  <si>
    <t>2023-00030315-1</t>
  </si>
  <si>
    <t>ADVIA Chemistry 2400 Instrument, S/N: CA1258004630463, Air leakage at Ion-Selective Electrode (ISE) buffer bottle connector. The customer reported the incident to NMPA (National Medical Products Administration).</t>
  </si>
  <si>
    <t>2023-00030338-1</t>
  </si>
  <si>
    <t>IMMULITE 2000 XPi System (Serial Number: H2382) Reported AE - Bead dispenser jammed</t>
  </si>
  <si>
    <t>12/26/2023</t>
  </si>
  <si>
    <t>2023-00029471-1</t>
  </si>
  <si>
    <t>The operator alleges the ADM created unknown patient IDs with incorrect data.</t>
  </si>
  <si>
    <t>2023-00028668-1</t>
  </si>
  <si>
    <t>Dimension Vista 500 / The customer reported out of range Quality Control (QC) for High-Sensitivity Troponin I (TNIH), below assay range Hemoglobin A1C, falsely depressed Glucose (GLU, 23111BB) results on multiple patient samples.</t>
  </si>
  <si>
    <t>2023-00029341-1</t>
  </si>
  <si>
    <t>Dimension Vista 500 (s/n: DV370250)/ The customer reported burning smell and smoke due to sparked cognative barcode label printer.</t>
  </si>
  <si>
    <t>2023-00029289-1</t>
  </si>
  <si>
    <t>Discrepant High Na+ Results Mcart SN 3321800616 [RP500 SN 46832 - CHINA]</t>
  </si>
  <si>
    <t>12/12/2023</t>
  </si>
  <si>
    <t>12/20/2023</t>
  </si>
  <si>
    <t>2023-00030386-1</t>
  </si>
  <si>
    <t>Atellica HEMA 580</t>
  </si>
  <si>
    <t>Atellica HEMA 580/ Discordant result in % and # EOS between A. Hema and A2120i.</t>
  </si>
  <si>
    <t>2023-00030385-1</t>
  </si>
  <si>
    <t>Atellica HEMA 580 SMS Ready</t>
  </si>
  <si>
    <t>2023-00029016-1</t>
  </si>
  <si>
    <t>ADVIA Centaur XPT/ False positive Hepatitis B Surface Antigen Antibodies (anti-HBs, aHBs, lot# 13361162) results on four patient samples.</t>
  </si>
  <si>
    <t>2023-00028529-1</t>
  </si>
  <si>
    <t>TAIWAN</t>
  </si>
  <si>
    <t>Dimension® EXL™ 200 Integrated Chemistry System / Discordant falsely depressed patient results with Tacrolimus (TAC) lot#: GA4093</t>
  </si>
  <si>
    <t>2023-00030848-1</t>
  </si>
  <si>
    <t>epoc Reader,AP</t>
  </si>
  <si>
    <t>EPOC read card fail lot 03-23213-60 [epoc Reader, AP - China]</t>
  </si>
  <si>
    <t>2023-00029914-1</t>
  </si>
  <si>
    <t>No Lac Result Mcart SN 3325108413 [RP500e SN 55485 - CHINA]</t>
  </si>
  <si>
    <t>2023-00029915-1</t>
  </si>
  <si>
    <t>QV/QR (-----?) Issue, RP500/e SN 62022, Mcart SN 3321903112, CHINA</t>
  </si>
  <si>
    <t>2023-00028199-1</t>
  </si>
  <si>
    <t>ADVIA 2120i ROHS w/Single Aspirate</t>
  </si>
  <si>
    <t>ADVIA 2120i Hematology System (Serial Number: IR15641932) PLT Abnormal Result</t>
  </si>
  <si>
    <t>2023-00027854-1</t>
  </si>
  <si>
    <t>Atellica CH 930, Erroneous multiple assay results were obtained on eight patient samples.</t>
  </si>
  <si>
    <t>2023-00030503-1</t>
  </si>
  <si>
    <t>ADVIA Chemistry 2400 Instrument, S/N: CA1258004630463/ The customer reported that the Reagent Pipetting Probe 2 (RPP2) did not detect water at wash port (6178) error. The customer reported the incident to NMPA (National Medical Products Administratio . . .</t>
  </si>
  <si>
    <t>2023-00030488-1</t>
  </si>
  <si>
    <t>ADVIA Chemistry 2400 Instrument, S/N: CA1258000710071/ The customer reported that the Reagent Pipetting Probe 1 (RPP1) did not detect water at wash port (6178) error. The customer reported the incident to NMPA (National Medical Products Administratio . . .</t>
  </si>
  <si>
    <t>2023-00030423-1</t>
  </si>
  <si>
    <t>ADVIA Chemistry 2400 Instrument, S/N: CA1258004630463/ The customer reported to the China National Medical Products Administration (NMPA) that the Mixer 1 &amp; Mixer 2 stirring motors did not move and the Dilution Pipetting Probe (DPP) probe tested the  . . .</t>
  </si>
  <si>
    <t>2023-00030434-1</t>
  </si>
  <si>
    <t>ADVIA Chemistry 2400 Instrument, S/N: CA1258000710071/ The customer reported to the China National Medical Products Administration (NMPA) that the Reagent Pipetting Probe 1(RPP1) washing port solenoid valve failed to open causing an alarm.</t>
  </si>
  <si>
    <t>2023-00030223-1</t>
  </si>
  <si>
    <t>ADVIA 1800 Instrument, S/N: CA1291009620962/ The customer reported to the China National Medical Products Administration (NMPA) that the Reagent Pipetting Probe 1 (RPP1) of ADVIA 1800 Chemistry System hit the Reagent Reaction Bath (RRV) cuvette, whic . . .</t>
  </si>
  <si>
    <t>2023-00030420-1</t>
  </si>
  <si>
    <t>Atellica CH 930 Integrated Multisensor Technology (IMT) calibration issues</t>
  </si>
  <si>
    <t>2023-00030367-1</t>
  </si>
  <si>
    <t>2023-00028648-1</t>
  </si>
  <si>
    <t>Dimension EXL 200, falsely depressed Tacrolimus (TAC, Lot#GA4107) results on six patient samples and low Quality Control (QC) values.</t>
  </si>
  <si>
    <t>2023-00028853-1</t>
  </si>
  <si>
    <t>ADVIA Centaur CP, falsely elevated High Sensitivity Troponin I (TNIH, Lot# 67906095) results on three patient samples.</t>
  </si>
  <si>
    <t>2023-00029881-1</t>
  </si>
  <si>
    <t>Atellica CH 930 Analyzer (SN: CM02651) / Discordant CO2 Results</t>
  </si>
  <si>
    <t>2023-00030302-1</t>
  </si>
  <si>
    <t>ADVIA Centaur CP (SN: ROB30006853) / Discordant tHCG Patient Result</t>
  </si>
  <si>
    <t>2023-00029414-1</t>
  </si>
  <si>
    <t>Atellica IM 1300, falsely elevated High-Sensitivity Troponin I (TnIH, Lot#67905096) results on two patient samples.</t>
  </si>
  <si>
    <t>2023-00030850-1</t>
  </si>
  <si>
    <t>Atellica CH 930 Analyzer, S/N: CM01895, Integrated Multisensor Technology (IMT) calibration failed before the expiration date which caused a delay in testing.</t>
  </si>
  <si>
    <t>2023-00030840-1</t>
  </si>
  <si>
    <t>ADVIA 2400 instrument, S/N: CA1258003890389, the instrument malfunctioned and gave an alarm of power loss. The customer notified the issue to the competent authority.</t>
  </si>
  <si>
    <t>2023-00030545-1</t>
  </si>
  <si>
    <t>Atellica IM 1600 - TnIH, lot 092 – Discordant elevated result</t>
  </si>
  <si>
    <t>2023-00030564-1</t>
  </si>
  <si>
    <t>2023-00030564 (FR) – Atellica IM 1600 - TnIH, lot 094 – Discordant elevated result</t>
  </si>
  <si>
    <t>2023-00030531-1</t>
  </si>
  <si>
    <t>Atellica IM 1600 - TnIH, lot 094 – Discordant elevated result</t>
  </si>
  <si>
    <t>2023-00024473-2</t>
  </si>
  <si>
    <t>SLOVAKIA</t>
  </si>
  <si>
    <t>Atellica IM CA19_9, Lot 522 - Falsely high patient results</t>
  </si>
  <si>
    <t>2023-00024473-3</t>
  </si>
  <si>
    <t>2023-00024473-1</t>
  </si>
  <si>
    <t>2023-00024202-1</t>
  </si>
  <si>
    <t>Atellica IM High-Sensitivity Troponin I (TnIH), lot 094 - falsely elevated patient result</t>
  </si>
  <si>
    <t>2023-00031117-1</t>
  </si>
  <si>
    <t>Discrepant tHb Result Mcart SN Unknown [RP500 SN 31209 - FRANCE]</t>
  </si>
  <si>
    <t>2023-00031114-1</t>
  </si>
  <si>
    <t>Discrepant tHb Result Mcart SN Unknown [RP500 SN 31209 - France]</t>
  </si>
  <si>
    <t>2023-00031112-1</t>
  </si>
  <si>
    <t>Discrepant Ca+ Result Mcart SN 3330312911 [RP500 SN 32986 - Netherlands]</t>
  </si>
  <si>
    <t>2023-00030024-1</t>
  </si>
  <si>
    <t>Atellica CH RPC1</t>
  </si>
  <si>
    <t>ATELLICA ® CH 930 Analyzer / Reagent Probe Cleaner 1 (RPC1, 130270) of R2 reagent leaking and a large amount of crystallization in the seal when the customer opened the reagent kit.</t>
  </si>
  <si>
    <t>2023-00030053-1</t>
  </si>
  <si>
    <t>Atellica CH 930 Analyzer/ discordant falsely elevated results on a patient sample with Potassium (K); sensor lot# 130014.</t>
  </si>
  <si>
    <t>2023-00030895-1</t>
  </si>
  <si>
    <t>Atellica IM PSA 100T</t>
  </si>
  <si>
    <t>Atellica IM 1300 Analyzer - Prostate‑Specific Antigen (PSA), Lot# 331 - Discordant falsely elevated patient result.</t>
  </si>
  <si>
    <t>2023-00029231-1</t>
  </si>
  <si>
    <t>Atellica IM CA19-9 lot 528-Discordant Patient Results vs Alternate Method</t>
  </si>
  <si>
    <t>2023-00029062-1</t>
  </si>
  <si>
    <t>Centaur XP CA19-9 lot 527-Discordant Patient Results vs Alternate Method</t>
  </si>
  <si>
    <t>12/11/2023</t>
  </si>
  <si>
    <t>12/19/2023</t>
  </si>
  <si>
    <t>2023-00030428-1</t>
  </si>
  <si>
    <t>Atellica CH 930 Analyzer (SN: CM01434) / Calibration Not Passed</t>
  </si>
  <si>
    <t>12/28/2023</t>
  </si>
  <si>
    <t>2023-00030849-1</t>
  </si>
  <si>
    <t>Atellica CH 930 Analyzer (s/n: CM01895)/ The customer reported that the Integrated Multisensor Technology (IMT) calibration failed before expiration date.</t>
  </si>
  <si>
    <t>12/25/2023</t>
  </si>
  <si>
    <t>1/2/2024</t>
  </si>
  <si>
    <t>2023-00030668-1</t>
  </si>
  <si>
    <t>ADVIA Centaur XPT - CA19-9, lot 527 - Discordant elevated Patient Results vs Alternate Method</t>
  </si>
  <si>
    <t>12/30/2023</t>
  </si>
  <si>
    <t>2023-00030859-1</t>
  </si>
  <si>
    <t>1/3/2024</t>
  </si>
  <si>
    <t>2023-00031044-5</t>
  </si>
  <si>
    <t>ISD TACROLIMUS RGT</t>
  </si>
  <si>
    <t>VIVA-PROE SYSTEM/ reproducibility issues and low Quality Control (QC) recovery were observed with Tacrolimus (TACR, S1).</t>
  </si>
  <si>
    <t>12/27/2023</t>
  </si>
  <si>
    <t>1/4/2024</t>
  </si>
  <si>
    <t>2023-00031044-4</t>
  </si>
  <si>
    <t>2023-00031044-3</t>
  </si>
  <si>
    <t>2023-00031044-1</t>
  </si>
  <si>
    <t>2023-00031040-2</t>
  </si>
  <si>
    <t>Viva-ProE System Tacrolimus Lot S1 - QC and patient results drift falsely low</t>
  </si>
  <si>
    <t>2023-00031040-1</t>
  </si>
  <si>
    <t>2023-00029230-1</t>
  </si>
  <si>
    <t>Atellica CH 930 different Enzymatic Creatinine_2 (ECre_2) patient result</t>
  </si>
  <si>
    <t>2023-00031039-3</t>
  </si>
  <si>
    <t>2023-00031039-2</t>
  </si>
  <si>
    <t>2024-00031486-1</t>
  </si>
  <si>
    <t>Atellica IM T4 750T</t>
  </si>
  <si>
    <t>Atellica IM 1600 \ Total Thyroxine (T4)lot# 264/ discordant (elevated) patient results</t>
  </si>
  <si>
    <t>1/11/2024</t>
  </si>
  <si>
    <t>2023-00031039-1</t>
  </si>
  <si>
    <t>2023-00029730-1</t>
  </si>
  <si>
    <t>ATELLICA ® CH 930 Analyzer / discordant falsely depressed patient sample results with Calcium (Ca, 231931).</t>
  </si>
  <si>
    <t>2023-00029474-1</t>
  </si>
  <si>
    <t>Alleged Shift in Patient IDs by Atellica UAS, SN H100348, South Korea</t>
  </si>
  <si>
    <t>2023-00026519-1</t>
  </si>
  <si>
    <t>CLINITEK STATUS+ Canada</t>
  </si>
  <si>
    <t>False Negative leukocytes and nitrite, CT Status+ SN 346165, MultiStix lot 303077, Canada</t>
  </si>
  <si>
    <t>2024-00031331-1</t>
  </si>
  <si>
    <t>ADVIA Centaur XP Instrument, S/N: IRL22321114, calibration for the Thyroglobulin Antibodies (ATG II) tests failed and the customer notified the issue to the competent authority.</t>
  </si>
  <si>
    <t>1/5/2024</t>
  </si>
  <si>
    <t>2023-00030671-1</t>
  </si>
  <si>
    <t>BNP s/n 433470: Initialization failed</t>
  </si>
  <si>
    <t>2023-00029401-1</t>
  </si>
  <si>
    <t>Atellica IM CHIV (US) 100T</t>
  </si>
  <si>
    <t>Atellica IM HIV Ag/Ab Combo (CHIV, lot 344) discordant false negative (non-reactive) patient sample result</t>
  </si>
  <si>
    <t>2023-00029401-2</t>
  </si>
  <si>
    <t>2024-00032054-1</t>
  </si>
  <si>
    <t>Could not perform test - fluid; SN42897, lot 03-23192-60 [China]</t>
  </si>
  <si>
    <t>2024-00031722-1</t>
  </si>
  <si>
    <t>Discrepant low tHb result Mcart SN 3331310117 [RP500e SN 54672 - Germany]</t>
  </si>
  <si>
    <t>2023-00029391-1</t>
  </si>
  <si>
    <t>Dimension ExL 200/ Falsely elevated Tacrolimus (TAC, lot# GA4226) results on five patient samples.</t>
  </si>
  <si>
    <t>2024-00031339-1</t>
  </si>
  <si>
    <t>BN II_N Latex FLC Lambda lot 473279: discordant FLC lambda patient sample results compared to result obtained on Beckman system</t>
  </si>
  <si>
    <t>2023-00029559-1</t>
  </si>
  <si>
    <t>Analyzer produced smoke and smell, CT Status+ SN 289994, United States</t>
  </si>
  <si>
    <t>2023-00029444-1</t>
  </si>
  <si>
    <t>IMMULITE 2000 XPI (S/N: K4856) HCG results are not repeatable</t>
  </si>
  <si>
    <t>2023-00029852-1</t>
  </si>
  <si>
    <t>REPORTED TO NCA - Discrepant Leukocytes when compared to flow cytometry, Advantus SN KPS43031931, Multistix 10 SG lot 306004, Switzerland</t>
  </si>
  <si>
    <t>2024-00031742-1</t>
  </si>
  <si>
    <t>Viva-ProE System/ Leaking Solenoid Valve</t>
  </si>
  <si>
    <t>2023-00030287-1</t>
  </si>
  <si>
    <t>Dimension Vista 500 Calcium (CA) and Glucose (GLU) Abnormal Assay Flags</t>
  </si>
  <si>
    <t>2024-00031664-1</t>
  </si>
  <si>
    <t>ADVIA Centaur XPT \ Total hCG (ThCG) Lot 349: discordant (elevated) patient result</t>
  </si>
  <si>
    <t>2024-00031801-1</t>
  </si>
  <si>
    <t>Atellica CH 930 Analyzer (s/n: CM02891)/ The customer reported to China National Medical Products Administration (NMPA) that the Integrated Multisensor Technology (IMT) calibration failed.</t>
  </si>
  <si>
    <t>1/13/2024</t>
  </si>
  <si>
    <t>2024-00031796-1</t>
  </si>
  <si>
    <t>2024-00031485-1</t>
  </si>
  <si>
    <t>Atellica IM 1600 Analyzer (s/n: IRH014712115)/ The customer reported to China National Medical Products Administration (NMPA) that cuvette jammed in cuvette loader.</t>
  </si>
  <si>
    <t>1/10/2024</t>
  </si>
  <si>
    <t>2023-00030547-1</t>
  </si>
  <si>
    <t>DIMENSION Vista 500, S/N: DV331186 – The customer reported that Luminescent Oxygen Channeling Immunoassay (LOCI) reader pressure transducer failed, LOCI waste tubing was full of jammed vessels and while trouble shooting liquid splashed onto face/eye  . . .</t>
  </si>
  <si>
    <t>12/29/2023</t>
  </si>
  <si>
    <t>2024-00031875-1</t>
  </si>
  <si>
    <t>No Test Results (-----?) Mcart SN 3328200011 [RP500e SN 62022 - CHINA]</t>
  </si>
  <si>
    <t>2023-00030237-1</t>
  </si>
  <si>
    <t>Atellica IM 1300 SN IM02635 – Vitamin B12 (VB12, 68541292)– Three falsely elevated results versus repeats.</t>
  </si>
  <si>
    <t>2024-00032479-1</t>
  </si>
  <si>
    <t>False Negative BLD result vs KOVA Glasstic manual microscopy [Singapore]</t>
  </si>
  <si>
    <t>1/18/2024</t>
  </si>
  <si>
    <t>2023-00030309-4</t>
  </si>
  <si>
    <t>VISTA TBIL/TOTAL BILIRUBIN 640 TEST</t>
  </si>
  <si>
    <t>Dimension Vista 500 System/discordant falsely depressed patient results with Total Bilirubin (TBIL): lot#: 23206BA</t>
  </si>
  <si>
    <t>2023-00030309-1</t>
  </si>
  <si>
    <t>2023-00030309-3</t>
  </si>
  <si>
    <t>2023-00030309-2</t>
  </si>
  <si>
    <t>2023-00030793-1</t>
  </si>
  <si>
    <t>Atellica CH 930 Analyzer/ Quality Control (QC) Out of Range and Discordant falsely elevated Calcium_2 (CA_2, lot 231932) patient sample results were obtained.</t>
  </si>
  <si>
    <t>2023-00030764-1</t>
  </si>
  <si>
    <t>Dimension EXL with LM, S/N: DR251856, the customer reported that the monitor had power issues and observed a worn/frayed monitor cord.</t>
  </si>
  <si>
    <t>2023-00030439-1</t>
  </si>
  <si>
    <t>Atellica CH 930 Analyzer, Erroneous results on multiple assays on multiple patient samples.</t>
  </si>
  <si>
    <t>2023-00031184-1</t>
  </si>
  <si>
    <t>Dimension Vista 1500, falsely elevated Carbon Dioxide (CO2, lot: 23033BE) results on multiple patient samples.</t>
  </si>
  <si>
    <t>2023-00031218-1</t>
  </si>
  <si>
    <t>Dimension ExL with LM, falsely depressed Sodium (NA), Potassium (K), and Chloride (CL); Sensor Lot# 3KD823 results were obtained on two patient samples.</t>
  </si>
  <si>
    <t>2023-00030328-1</t>
  </si>
  <si>
    <t>Dimension Vista 500, Falsely elevated Sodium (NA), erroneous Potassium (K) and Chloride (Cl) (Lot# 3JD820) results on multiple patient samples.</t>
  </si>
  <si>
    <t>2023-00031300-1</t>
  </si>
  <si>
    <t>Atellica IM 1300 Analyzer/ Falsely elevated High-Sensitivity Troponin I (TnIH, lot# 096) results on four patient samples.</t>
  </si>
  <si>
    <t>1/6/2024</t>
  </si>
  <si>
    <t>2024-00032540-1</t>
  </si>
  <si>
    <t>BN II_Waste pump voltage regulator failure (burnt out) generated a flash with smoke</t>
  </si>
  <si>
    <t>2024-00031373-1</t>
  </si>
  <si>
    <t>Atellica IM 1600 Analyzer - Prostate‑Specific Antigen (PSA), Lot# 331 - Discordant (depressed) patient result vs. alternate methods.</t>
  </si>
  <si>
    <t>2023-00031150-2</t>
  </si>
  <si>
    <t>Atellica IM PTH 950T</t>
  </si>
  <si>
    <t>Atellica IM 1600 Analyzer - Intact Parathyroid Hormone (PTH) assay, Lot# 096 - Discordant (elevated) patient results.</t>
  </si>
  <si>
    <t>1/12/2024</t>
  </si>
  <si>
    <t>1/20/2024</t>
  </si>
  <si>
    <t>2023-00031150-1</t>
  </si>
  <si>
    <t>2023-00031154-2</t>
  </si>
  <si>
    <t>1/19/2024</t>
  </si>
  <si>
    <t>2023-00031154-1</t>
  </si>
  <si>
    <t>2023-00031212-1</t>
  </si>
  <si>
    <t>Atellica CH 930 Analyzer, S/N: CM00830, the customer reported that the R1D valve failed to open and leaked continuously into the reaction cuvettes.</t>
  </si>
  <si>
    <t>2023-00031186-1</t>
  </si>
  <si>
    <t>Atellica Sample Handler Prime SN SP04531 – Hepatitis B surface Antigen (HBsAg) (HBsII) Quality Controls (QC) were not processed, the assay was not disabled according to the 24 hours the customer set, and samples were processed.</t>
  </si>
  <si>
    <t>2024-00033439-1</t>
  </si>
  <si>
    <t>Atellica CH 930/Discordant ECre3, Trig_2, Chol_2, LDLC, and UA results</t>
  </si>
  <si>
    <t>2023-00031179-1</t>
  </si>
  <si>
    <t>HCG DM RXL 120 TESTS</t>
  </si>
  <si>
    <t>DIMENSION EXL 200, Human Chorionic Gonadotropin (HCG) Lot FA4062– Falsely depressed result</t>
  </si>
  <si>
    <t>2024-00032220-1</t>
  </si>
  <si>
    <t>Atellica CH 930 SN CM02617 – results were generated when reaction temperature was flagged with red triangles.</t>
  </si>
  <si>
    <t>2024-00033396-1</t>
  </si>
  <si>
    <t>Aptio by Inpeco, S/N AP2.0435, failure of the Atlas air compressor.</t>
  </si>
  <si>
    <t>2024-00031828-1</t>
  </si>
  <si>
    <t>BN II_N LATEX FLC KAPPA lot 473173_discordant patient sample result compared to an alternative method (immunofixation electrophoresis)</t>
  </si>
  <si>
    <t>2023-00031062-1</t>
  </si>
  <si>
    <t>Analyzer produced burnt smell and visible smoke, CT Status+ SN 303439, United States</t>
  </si>
  <si>
    <t>2024-00033324-1</t>
  </si>
  <si>
    <t>Atellica IM 1600 – ThCG, lot 352 – Discordant depressed result</t>
  </si>
  <si>
    <t>2024-00031332-1</t>
  </si>
  <si>
    <t>Dimension ExL 200/ Erroneous results with Urea Nitrogen (BUN, lot# FA4299), Calcium (CA, lot# GB4256), Creatinine (CRE2, lot# GA4087), Glucose (GLUC, lot# GA4082), Albumin (ALB, lot# BB4053), Enzymatic Carbonate (ECO2, lot# FA4067), and Lipase (LIP,  . . .</t>
  </si>
  <si>
    <t>2024-00033187-1</t>
  </si>
  <si>
    <t>Atellica Sample Handler Prime (SP03559) – results from patient 100027159826 posted on patient 100027150926 and reported to the physician.</t>
  </si>
  <si>
    <t>2024-00032779-1</t>
  </si>
  <si>
    <t>Atellica IM 1600 SN IRH006021934 –High-Sensitivity Troponin I (TNIH) – falsely elevated result versus repeats on initial Atellica and alternate Atellica IM 1600 SN IRH006021933</t>
  </si>
  <si>
    <t>2024-00033203-1</t>
  </si>
  <si>
    <t>False Negative Leukocytes; CLINITEK Status+ Lot 301053 - USA</t>
  </si>
  <si>
    <t>2024-00032638-1</t>
  </si>
  <si>
    <t>CENTAUR FT4 250T</t>
  </si>
  <si>
    <t>ADVIA Centaur XP Thyroxine, Free (FT4) Lot# 113201 Discordant (elevated) Patient Result vs Alternate Methods</t>
  </si>
  <si>
    <t>2023-00031011-1</t>
  </si>
  <si>
    <t>CENTAUR AFP 100T</t>
  </si>
  <si>
    <t>ADVIA Centaur CP Alpha-fetoprotein (AFP) Lot 276 Discordant elevated result</t>
  </si>
  <si>
    <t>2024-00032870-1</t>
  </si>
  <si>
    <t>ADVIA Chemistry XPT erroneous results for multiple methods</t>
  </si>
  <si>
    <t>1/14/2024</t>
  </si>
  <si>
    <t>1/22/2024</t>
  </si>
  <si>
    <t>2024-00031923-1</t>
  </si>
  <si>
    <t>ADVIA Centaur High-Sensitivity Troponin I (TNIH, 091) discordant elevated result on one patient sample</t>
  </si>
  <si>
    <t>2024-00032989-1</t>
  </si>
  <si>
    <t>ADVIA 2120i ROHS w/Single Aspirate (S/N: IR03091619) Fluid Sprayed On Operator During Automatic Closed Tube Sampling</t>
  </si>
  <si>
    <t>1/15/2024</t>
  </si>
  <si>
    <t>1/23/2024</t>
  </si>
  <si>
    <t>2024-00033510-1</t>
  </si>
  <si>
    <t>Atellica IM 1600 Analyzer (SN: IRH007201941) / Discordant CA Results</t>
  </si>
  <si>
    <t>1/16/2024</t>
  </si>
  <si>
    <t>1/24/2024</t>
  </si>
  <si>
    <t>2024-00032559-2</t>
  </si>
  <si>
    <t>VISTA TPSA/TOTAL PSA 120 TESTS</t>
  </si>
  <si>
    <t>Dimension Vista 1500, falsely depressed Free Prostate Specific Antigen (FPSA, lot: 23187BA) and Total Prostate Specific Antigen results(TPSA, 23192BB) on 2 patient samples.</t>
  </si>
  <si>
    <t>2024-00031627-1</t>
  </si>
  <si>
    <t>Dimension® EXL™ with LM Integrated Chemistry System / discordant falsely elevated LOCI High-Sensitivity Troponin I (TNIH, FA4154) patient sample results.</t>
  </si>
  <si>
    <t>2024-00031880-1</t>
  </si>
  <si>
    <t>Customer error Mcart SN 3321911814 [RP500 SN 38735, CHINA]</t>
  </si>
  <si>
    <t>2024-00034410-1</t>
  </si>
  <si>
    <t>Discrepant pCO2 and tHb Results Mcart SN Unknown [RP500 SN 37515 - Germany]</t>
  </si>
  <si>
    <t>1/25/2024</t>
  </si>
  <si>
    <t>2/2/2024</t>
  </si>
  <si>
    <t>2024-00033751-1</t>
  </si>
  <si>
    <t>ADVIA Chemistry 2400, S/N: CA1258002120212/ The customer reported to the China National Medical Products Administration (NMPA) that the system crashes due to persistent heating.</t>
  </si>
  <si>
    <t>1/27/2024</t>
  </si>
  <si>
    <t>2024-00033476-1</t>
  </si>
  <si>
    <t>ADVIA Centaur XP Instrument, S/N: IRL88851930, the customer reported that the valve malfunctioned frequently. The customer notified the issue to the competent authority.</t>
  </si>
  <si>
    <t>1/26/2024</t>
  </si>
  <si>
    <t>2024-00032428-1</t>
  </si>
  <si>
    <t>Atellica IM High-Sensitivity Troponin I (TNIH, 094) discordant elevated result on one patient sample</t>
  </si>
  <si>
    <t>1/9/2024</t>
  </si>
  <si>
    <t>1/17/2024</t>
  </si>
  <si>
    <t>2024-00033314-1</t>
  </si>
  <si>
    <t>Atellica IM TnIH Lot 096 elevated patient result</t>
  </si>
  <si>
    <t>2024-00033586-1</t>
  </si>
  <si>
    <t>Atellica CH 930 Discordant Calcium_2 (CA_2) results for patient samples.</t>
  </si>
  <si>
    <t>2024-00032037-1</t>
  </si>
  <si>
    <t>Atellica CH 930 Analyzer, a falsely elevated Concentrated Carbon Dioxide (CO2_c Lot# 130219) and a falsely depressed Urea Nitrogen (UN_c Lot# 231909) results on a patient sample.</t>
  </si>
  <si>
    <t>2024-00032430-1</t>
  </si>
  <si>
    <t>Dimension Vista 1500 SN DV350287 – Carbon Dioxide (CO2, 23179BA) – falsely depressed results for eight patients versus repeats on alternate Dimension Vista 1500s.</t>
  </si>
  <si>
    <t>2024-00033912-11</t>
  </si>
  <si>
    <t>Viva-ProE System Syva® Emit® 2000 Tacrolimus Assay Lot S1 falsely depressed patient results and QC drift low</t>
  </si>
  <si>
    <t>2024-00033912-10</t>
  </si>
  <si>
    <t>2024-00033912-9</t>
  </si>
  <si>
    <t>2024-00033912-8</t>
  </si>
  <si>
    <t>2024-00033912-7</t>
  </si>
  <si>
    <t>2024-00033912-6</t>
  </si>
  <si>
    <t>2024-00033912-5</t>
  </si>
  <si>
    <t>2024-00033912-4</t>
  </si>
  <si>
    <t>2024-00033912-3</t>
  </si>
  <si>
    <t>2024-00033912-2</t>
  </si>
  <si>
    <t>2024-00033912-1</t>
  </si>
  <si>
    <t>2024-00034297-1</t>
  </si>
  <si>
    <t>ADVIA Chem XPT (SN: CA1275001970197) / Discordant Results</t>
  </si>
  <si>
    <t>2024-00034721-1</t>
  </si>
  <si>
    <t>16 XP RF</t>
  </si>
  <si>
    <t>RRU_CN_IMG Group User</t>
  </si>
  <si>
    <t>AXIOM Luminos dRF</t>
  </si>
  <si>
    <t>Tabletop moves out by itself with patient on the tabletop -HC</t>
  </si>
  <si>
    <t>2024-00033055-1</t>
  </si>
  <si>
    <t>ADVIA Centaur CP, falsely elevated High-Sensitivity Troponin I (TNIH, Lot# 091) result on a patient sample.</t>
  </si>
  <si>
    <t>2024-00032245-1</t>
  </si>
  <si>
    <t>False negative hCG on a patient vs various devices; SN212819, lot 082565 [US]</t>
  </si>
  <si>
    <t>2024-00032044-2</t>
  </si>
  <si>
    <t>Dimension ExL 200, Falsely depressed Sodium (Na, Lot# 3JD822) results on multiple patient samples.</t>
  </si>
  <si>
    <t>2024-00032044-1</t>
  </si>
  <si>
    <t>2024-00033677-1</t>
  </si>
  <si>
    <t>SINT MAARTEN (DUTCH PART)</t>
  </si>
  <si>
    <t>Dimension® EXL™ with LM Integrated Chemistry System/discordant falsely elevated LOCI High-Sensitivity Troponin I (TNIH, FB4154) patient sample results.</t>
  </si>
  <si>
    <t>2024-00031868-1</t>
  </si>
  <si>
    <t>pH/pCO2 Missing Test Results for Neonate Patient Sample Mcart SN 3321900317 [RP500 SN 47793 - CHINA]</t>
  </si>
  <si>
    <t>2024-00034336-1</t>
  </si>
  <si>
    <t>Dimension EXL 200 depressed Sodium (Na) patient results.</t>
  </si>
  <si>
    <t>2024-00032622-1</t>
  </si>
  <si>
    <t>Dimension Vista 500, A falsely elevated Calcium (CA, Lot# 23362BA) result was obtained on a patient sample.</t>
  </si>
  <si>
    <t>2024-00034363-1</t>
  </si>
  <si>
    <t>Aptio Automation, S/N AP2.0435, delay in loading a sample.</t>
  </si>
  <si>
    <t>2024-00032834-1</t>
  </si>
  <si>
    <t>Atellica CH CO2_c</t>
  </si>
  <si>
    <t>Atellica CH 930 Analyzer/ Discordant falsely elevated results on multiple patient samples with Carbon Dioxide, Concentrated (CO2_c, Lot# 130219).</t>
  </si>
  <si>
    <t>2024-00032695-1</t>
  </si>
  <si>
    <t>Discrepant tHb result Mcart SN 3324202826 [RP500 SN 36503 - Ireland]</t>
  </si>
  <si>
    <t>2024-00034149-1</t>
  </si>
  <si>
    <t>ADVIA Centaur XPT - Hepatitis B Surface Antigen (HBsII), Lot# 301 - Discordant positive (reactive) results vs. alternate method.</t>
  </si>
  <si>
    <t>2024-00033320-1</t>
  </si>
  <si>
    <t>Dimension Vista 500, falsely elevated Sodium (NA) and Chloride (CL) Lot# 3JD820 results on a patient sample.</t>
  </si>
  <si>
    <t>2024-00032797-1</t>
  </si>
  <si>
    <t>Atellica IM 1300 Analyzer, S/N: IRM008982004– The customer reported that the waste bin on the instrument jammed and while trouble shooting the issue, the operator used force and hurt their shoulder.</t>
  </si>
  <si>
    <t>2024-00032843-1</t>
  </si>
  <si>
    <t>Atellica IM 1600 Analyzer, falsely elevated Total Human chorionic gonadotropin (ThCG) results on three patient samples.</t>
  </si>
  <si>
    <t>2024-00033914-4</t>
  </si>
  <si>
    <t>VIVA-E® Analyzer/Quality Control (QC) recovery issues and erroneous patient results with Syva® Emit ® 2000 Tacrolimus (TACR) assay, lot number S1.</t>
  </si>
  <si>
    <t>1/30/2024</t>
  </si>
  <si>
    <t>2024-00033914-3</t>
  </si>
  <si>
    <t>2024-00033914-2</t>
  </si>
  <si>
    <t>2024-00033914-1</t>
  </si>
  <si>
    <t>2024-00034205-1</t>
  </si>
  <si>
    <t>ADVIA Centaur CP, S/N: ROB30006454/ The customer reported that there were bubbles in the fluidic line. The customer reported the incident to National Medical Products Administration (NMPA).</t>
  </si>
  <si>
    <t>2/1/2024</t>
  </si>
  <si>
    <t>2024-00034128-1</t>
  </si>
  <si>
    <t>Dimension® EXL™ with LM Integrated Chemistry System/discordant falsely elevated LOCI High-Sensitivity Troponin I (TNIH, EB4112) patient sample results.</t>
  </si>
  <si>
    <t>2024-00034124-1</t>
  </si>
  <si>
    <t>Dimension® EXL™ with LM Integrated Chemistry System/discordant falsely elevated LOCI High-Sensitivity Troponin I (TNIH, FB4063) patient sample result.</t>
  </si>
  <si>
    <t>2024-00033697-1</t>
  </si>
  <si>
    <t>Dimension EXL 200, S/N: DR274136 – The operator was splashed with cuvette waste material in mouth and eye. The top sealer was not sealing the cuvettes properly.</t>
  </si>
  <si>
    <t>2024-00034476-1</t>
  </si>
  <si>
    <t>Atellica IM 1600 erroneous patient results for Total hCG (ThCG), High-Sensitivity Troponin I (TnIH) and Prostate Specific Antigen (PSA)</t>
  </si>
  <si>
    <t>2024-00033569-1</t>
  </si>
  <si>
    <t>Atellica CH 930 Analyzer / A falsely depressed Enzymatic Creatinine_2 (ECre_2) result was obtained on a patient sample.</t>
  </si>
  <si>
    <t>2024-00032127-2</t>
  </si>
  <si>
    <t>Atellica CH 930, the customer reported that the dilution arm Dynamic Fluid Pressure (DFP) malfunctioned and falsely elevated Tacrolimus (TACR, Lot#130337) results on multiple patient samples.</t>
  </si>
  <si>
    <t>1/8/2024</t>
  </si>
  <si>
    <t>2024-00032127-1</t>
  </si>
  <si>
    <t>2024-00033247-1</t>
  </si>
  <si>
    <t>Dimension Vista 1500, Erroneous Carbon Dioxide (CO2 Lot# 23033BE), Magnesium (MG Lot# 23277BA), and Albumin (ALB Lot# 23143BC) results on eight patient samples.</t>
  </si>
  <si>
    <t>2024-00032495-1</t>
  </si>
  <si>
    <t>Atellica CH 930, Erroneous multiple assay results on a patient sample.</t>
  </si>
  <si>
    <t>2024-00033912-12</t>
  </si>
  <si>
    <t>2024-00033348-1</t>
  </si>
  <si>
    <t>Dimension Vista 500, S/N: DV331081 – An operator sustained cut on finger while troubleshooting a vessel feeder pick up error.</t>
  </si>
  <si>
    <t>2023-00028737-12</t>
  </si>
  <si>
    <t>2/5/2024</t>
  </si>
  <si>
    <t>2/13/2024</t>
  </si>
  <si>
    <t>2023-00028737-11</t>
  </si>
  <si>
    <t>2023-00028737-10</t>
  </si>
  <si>
    <t>2023-00028737-9</t>
  </si>
  <si>
    <t>2024-00033545-1</t>
  </si>
  <si>
    <t>Atellica CH 930, Out-of-range Quality Control (QC) and falsely depressed Urinary/Cerebrospinal Fluid Protein (UCFP, Lot# 130273) results on two patient samples.</t>
  </si>
  <si>
    <t>2024-00035147-1</t>
  </si>
  <si>
    <t>Dimension EXL 200 falsely depressed Sodium (Na) and Potassium (K) patient results</t>
  </si>
  <si>
    <t>2024-00036002-2</t>
  </si>
  <si>
    <t>Atellica IM PRGE 90T</t>
  </si>
  <si>
    <t>Atellica IM 1600 – PRGE, lot 318 – Discordant elevated results</t>
  </si>
  <si>
    <t>2/7/2024</t>
  </si>
  <si>
    <t>2/15/2024</t>
  </si>
  <si>
    <t>2024-00036002-1</t>
  </si>
  <si>
    <t>2024-00033986-1</t>
  </si>
  <si>
    <t>Atellica CH 930 – Multiple Assays – Erroneous results for multiple patients versus repeats on alternate Atellica CH 930 analyzers</t>
  </si>
  <si>
    <t>2024-00034307-1</t>
  </si>
  <si>
    <t>Dimension EXL 200, Falsely depressed Sodium (NA, Sensor lot: 3LD825) results on 6 patient samples.</t>
  </si>
  <si>
    <t>1/31/2024</t>
  </si>
  <si>
    <t>2024-00034139-1</t>
  </si>
  <si>
    <t>Dimension EXL 200, A falsely depressed Enzymatic Carbonate (ECO2, Lot# FA4276) result on a patient sample and negative results on Quality Control (QC).</t>
  </si>
  <si>
    <t>2024-00035074-1</t>
  </si>
  <si>
    <t>Printer smoking and burning smell; Status+ - USA</t>
  </si>
  <si>
    <t>2024-00033926-1</t>
  </si>
  <si>
    <t>Atellica CH 930 Analyzer/ Erroneous results with Inorganic Phosphorus (IP, lot# 232028), Magnesium (Mg, lot# 231938), Total Protein II (TP, lot# 231940), Albumin (Alb, lot# 231954), Urea Nitrogen (UN_c, lot# 231910), Calcium (Ca, lot# 231931), Aspart . . .</t>
  </si>
  <si>
    <t>1/28/2024</t>
  </si>
  <si>
    <t>2024-00032863-1</t>
  </si>
  <si>
    <t>ADVIA Centaur XPT (IRL19811750)/HBc Total (HBcT)/Lot 188/Discordant (non-reactive) patient result versus alternate method</t>
  </si>
  <si>
    <t>2024-00035117-1</t>
  </si>
  <si>
    <t>ADVIA Centaur XPT (IRL19061742)/HBc Total (HBcT)/Lot 188/Discordant (non-reactive) patient result versus alternate method</t>
  </si>
  <si>
    <t>2024-00035597-1</t>
  </si>
  <si>
    <t>False Positive cTnI and Out of Range QC, Stratus CS SN 98052603, Lot 233268002, Slovenia</t>
  </si>
  <si>
    <t>2/10/2024</t>
  </si>
  <si>
    <t>2024-00035593-1</t>
  </si>
  <si>
    <t>False Positive cTnI and Out of Range QC, Stratus CS SN 98052603, Lot 233303002, Slovenia</t>
  </si>
  <si>
    <t>2/9/2024</t>
  </si>
  <si>
    <t>2024-00035289-1</t>
  </si>
  <si>
    <t>DCA VANTAGE Inst Worldwide</t>
  </si>
  <si>
    <t>HbA1c Discrepant high result DCA to DCA, unnecessary treatment, patient affected, DCA Vantage SN S040735, Lot 0644093, Japan.</t>
  </si>
  <si>
    <t>2/8/2024</t>
  </si>
  <si>
    <t>2024-00035290-1</t>
  </si>
  <si>
    <t>HbA1c Discrepant high result DCA to DCA, unnecessary treatment, patient affected, DCA Vantage SN S040735, Lot 0115103, Japan.</t>
  </si>
  <si>
    <t>2024-00035225-1</t>
  </si>
  <si>
    <t>EMIT 2000 GENT PLU-ASSAY</t>
  </si>
  <si>
    <t>Viva-ProE System Syva® Emit® 2000 Gentamicin Plus Assay Lot R2 discordant patient results</t>
  </si>
  <si>
    <t>2024-00035482-1</t>
  </si>
  <si>
    <t>Atellica IM 1300 Analyzer, S/N: IRM005711932 – The customer reported rattling sound and smoke from the instrument.</t>
  </si>
  <si>
    <t>2023-00031212-2</t>
  </si>
  <si>
    <t>Atellica CH 930 Analyzer, S/N: CM00830, the customer reported that the R1D valve failed to open and leaked continuously into the reaction cuvettes and erroneous multiple assay results on multiple patient samples.</t>
  </si>
  <si>
    <t>2024-00035816-1</t>
  </si>
  <si>
    <t>Dimension EXL with LM falsely depressed Sodium (Na) and Potassium (K) patient results</t>
  </si>
  <si>
    <t>2024-00036018-1</t>
  </si>
  <si>
    <t>IMMULITE® 2000 XPi Immunoassay System/multiple falsely depressed patient results were obtained with Allergen Specific IgE, lot # 103.</t>
  </si>
  <si>
    <t>2024-00036018-2</t>
  </si>
  <si>
    <t>2024-00033920-2</t>
  </si>
  <si>
    <t>Dimension ExL with LM, falsely depressed LOCI High-Sensitivity Troponin I (TNIH) results on two patient samples.</t>
  </si>
  <si>
    <t>2024-00033920-1</t>
  </si>
  <si>
    <t>2024-00035405-1</t>
  </si>
  <si>
    <t>Atellica IM 1600, S/N: IRH008081948/ The customer reported to the China National Medical Products Administration (NMPA) that the vacuum pump malfunctioned.</t>
  </si>
  <si>
    <t>2024-00035034-1</t>
  </si>
  <si>
    <t>ATELLICA CH ECRE_2</t>
  </si>
  <si>
    <t>ATELLICA ® CH 930 Analyzer / a discordant falsely depressed Enzymatic Creatinine_2 (ECre_2, 130165) patient sample result.</t>
  </si>
  <si>
    <t>2024-00035152-1</t>
  </si>
  <si>
    <t>ADVIA Centaur CP falsely elevated High-Sensitivity Troponin I (TNIH) result</t>
  </si>
  <si>
    <t>2024-00034980-1</t>
  </si>
  <si>
    <t>ADVIA Centaur CA 19-9, lot 530 discordant elevated result was obtained on one patient sample compared to an alternate testing method</t>
  </si>
  <si>
    <t>2024-00035422-1</t>
  </si>
  <si>
    <t>Atellica CH 930 Analyzer, S/N: CM01202, the customer reported that the diluent was empty, which caused a delay in reporting the patient results. The customer notified issue to the competent authority.</t>
  </si>
  <si>
    <t>2024-00033330-1</t>
  </si>
  <si>
    <t>Dimension EXL 200 instrument, after troubleshooting the instrument, the customer observed erroneous multiple assay results on multiple patient samples and out-of-range Quality Control (QC).</t>
  </si>
  <si>
    <t>2024-00034000-1</t>
  </si>
  <si>
    <t>Dimension EXL with LM, S/N: DR250268, Erroneous multiple assay results on multiple patient samples.</t>
  </si>
  <si>
    <t>2024-00034000-5</t>
  </si>
  <si>
    <t>2024-00034000-6</t>
  </si>
  <si>
    <t>2024-00034000-7</t>
  </si>
  <si>
    <t>2024-00033882-1</t>
  </si>
  <si>
    <t>Dimension Vista 1500, Erroneous Carbon Dioxide (CO2, Lot# 23179BA) results on multiple patient samples.</t>
  </si>
  <si>
    <t>2024-00035851-1</t>
  </si>
  <si>
    <t>IMMULITE 2000 XPI (S/N: P6536) Erroneous IGF Result</t>
  </si>
  <si>
    <t>2024-00034699-1</t>
  </si>
  <si>
    <t>Dimension EXL 200 Integrated Chemistry System / a discordant falsely depressed result on a patient sample with Sodium (NA), sensor lot# 3LD826.</t>
  </si>
  <si>
    <t>2024-00036161-1</t>
  </si>
  <si>
    <t>False Positive cTnI, Stratus CS SN 98052340, Lot 233303002, Sweden</t>
  </si>
  <si>
    <t>2024-00034481-1</t>
  </si>
  <si>
    <t>Dimension ExL 200, Falsely depressed Sodium (NA, Lot# 3LD825) results on three patient samples.</t>
  </si>
  <si>
    <t>2024-00037074-1</t>
  </si>
  <si>
    <t>Atellica IM 1600 – TnIH, lot 080 – Discordant elevated results</t>
  </si>
  <si>
    <t>2024-00037059-1</t>
  </si>
  <si>
    <t>2024-00037161-1</t>
  </si>
  <si>
    <t>Discrepant tHb Results Mcart SN Unknown [RP500e SN 53751 -Germany]</t>
  </si>
  <si>
    <t>2024-00036139-1</t>
  </si>
  <si>
    <t>ADVIA Centaur XP Instrument, S/N: IRL55101520 / The customer reported that the reagent compartment temperature was high. The customer reported the incident to National Medical Products Administration (NMPA).</t>
  </si>
  <si>
    <t>2024-00034546-1</t>
  </si>
  <si>
    <t>Dimension EXL 200 / A discordant falsely depressed patient sample result with Tacrolimus (TAC) Lot GA4201.</t>
  </si>
  <si>
    <t>2024-00034544-1</t>
  </si>
  <si>
    <t>Dimension EXL 200 / A discordant falsely depressed patient sample result with Tacrolimus (TAC) Lot GA4201</t>
  </si>
  <si>
    <t>2024-00036987-1</t>
  </si>
  <si>
    <t>Atellica IM 1600 – Toxo G, lot 291 – Discordant Reactive results</t>
  </si>
  <si>
    <t>2024-00037087-1</t>
  </si>
  <si>
    <t>2024-00035089-1</t>
  </si>
  <si>
    <t>Dimension ExL with LM, S/N: DR251757 – The customer reported low Sodium (NA) results.</t>
  </si>
  <si>
    <t>2024-00037435-1</t>
  </si>
  <si>
    <t>Atellica IM 1300 – TnIH, lot 080 – Discordant elevated results</t>
  </si>
  <si>
    <t>2024-00037442-1</t>
  </si>
  <si>
    <t>2024-00034374-1</t>
  </si>
  <si>
    <t>Dimension® EXL 200/Tacrolimus (TAC)/Lot GA4045/Calibrator Lot 3CD012/Quality Control (QC) unstable. _______________________________________________________________________________________________________________________ ****Update(06-Feb-2024)**** D . . .</t>
  </si>
  <si>
    <t>2024-00037438-1</t>
  </si>
  <si>
    <t>2024-00035093-1</t>
  </si>
  <si>
    <t>Dimension ExL 200/ The discordant falsely depressed Sodium, Potassium and Chloride (NA/K/CL, lot# 3JD822) results were obtained on two patient samples.</t>
  </si>
  <si>
    <t>2024-00036559-1</t>
  </si>
  <si>
    <t>CARDIAC SCS 200</t>
  </si>
  <si>
    <t>False Positive cTnI, Stratus CS 200 SN 13050295, Lot 233261002, Sweden</t>
  </si>
  <si>
    <t>2024-00036490-1</t>
  </si>
  <si>
    <t>Discrepant Low Na+ Results Mcart SN 3333903811 [RP500 SN 31183 - Belgium]</t>
  </si>
  <si>
    <t>2024-00037642-1</t>
  </si>
  <si>
    <t>Atellica IM CA 125II 100T</t>
  </si>
  <si>
    <t>Atellica IM 1600 – CA 125II, lot 217 – Discordant elevated result</t>
  </si>
  <si>
    <t>2024-00037655-1</t>
  </si>
  <si>
    <t>BNII_FLC Kappa lot 473175: discordant sample results for one patient sample</t>
  </si>
  <si>
    <t>2024-00034754-1</t>
  </si>
  <si>
    <t>Atellica IM aHBs2 reactive patient result vs non-reactive alternate method result</t>
  </si>
  <si>
    <t>2024-00037463-1</t>
  </si>
  <si>
    <t>Could not perform test - fluid; SN26486, lot 03-23294-50 [China]</t>
  </si>
  <si>
    <t>2024-00037459-1</t>
  </si>
  <si>
    <t>RL348EX Packed ROW</t>
  </si>
  <si>
    <t>Discrepant pO2 Results, sensor lot Unknown [RL348EX SN F915 - Egypt]</t>
  </si>
  <si>
    <t>2024-00037355-1</t>
  </si>
  <si>
    <t>RP500 BLOOD GAS Analyzer</t>
  </si>
  <si>
    <t>Incorrect Patient Sample ID, RP500 SN41317, United States</t>
  </si>
  <si>
    <t>2024-00037819-1</t>
  </si>
  <si>
    <t>Atellica IM 1300 – TnIH, lot 090 – Discordant elevated results</t>
  </si>
  <si>
    <t>2024-00037812-1</t>
  </si>
  <si>
    <t>2024-00036870-1</t>
  </si>
  <si>
    <t>Viva-ProE System Syva® Emit® 2000 Gentamicin Plus Assay Lot R2 discordant patient result</t>
  </si>
  <si>
    <t>2024-00036824-1</t>
  </si>
  <si>
    <t>Discrepant pCO2 and pO2 Results Mcart Sn 3326509626 [RP500e SN 56349 - FRANCE]</t>
  </si>
  <si>
    <t>2024-00034458-3</t>
  </si>
  <si>
    <t>Atellica IM 1600 (s/n IRH012622044) TnIH (lot 096) - elevated results (fliers) vs retest</t>
  </si>
  <si>
    <t>2024-00034458-1</t>
  </si>
  <si>
    <t>2024-00034458-2</t>
  </si>
  <si>
    <t>2024-00038006-1</t>
  </si>
  <si>
    <t>2024-00036233-1</t>
  </si>
  <si>
    <t>Atellica HEMA 580 s/n: 207A2XH00943 Discordant patient results obtained for Neutrophile %, Monocytes % Lymphocytes % Eosinophils %, and Basophils %.</t>
  </si>
  <si>
    <t>2024-00036204-1</t>
  </si>
  <si>
    <t>Atellica HEMA 580 system/ a falsely depressed patient results with Eosinophils % and # when compared to an Advia 2120i system.</t>
  </si>
  <si>
    <t>2024-00036192-1</t>
  </si>
  <si>
    <t>Atellica HEMA 580 Discordant result in % and # EOS between Atellica HEMA and A2120i</t>
  </si>
  <si>
    <t>2024-00037230-2</t>
  </si>
  <si>
    <t>Dimension EXL 200 false positive HCG results for four patients.</t>
  </si>
  <si>
    <t>2024-00037230-1</t>
  </si>
  <si>
    <t>2024-00037344-1</t>
  </si>
  <si>
    <t>ADVIA Centaur XP SN IRL49831436– High Sensitivity Troponin I (TNIH) erroneous results for 3 patient samples versus repeats – 2 were treated due to the results</t>
  </si>
  <si>
    <t>2024-00037344-2</t>
  </si>
  <si>
    <t>2024-00036232-1</t>
  </si>
  <si>
    <t>Atellica HEMA 580 S/N 206A2XH00910 discordant Monocytes % results versus ADVIA 2120i, manual differential, and alternate method digital microscopy</t>
  </si>
  <si>
    <t>2024-00036235-1</t>
  </si>
  <si>
    <t>Atellica HEMA 580 (S/N 305A2SH01130) Monocytes % reporting too high.</t>
  </si>
  <si>
    <t>2024-00036234-1</t>
  </si>
  <si>
    <t>Atellica HEMA 580 (S/N 208A2XH00972) Monocytes % reporting too high.</t>
  </si>
  <si>
    <t>2024-00036989-1</t>
  </si>
  <si>
    <t>Dimension EXL 200- Precision issue for Tacrolimus</t>
  </si>
  <si>
    <t>2024-00036986-1</t>
  </si>
  <si>
    <t>Dimension Vista 500 discordant ALB, BUN, and LIP result for one patient sample</t>
  </si>
  <si>
    <t>2024-00036937-1</t>
  </si>
  <si>
    <t>Dimension EXL with LM SN DR252070 –Integrated Multisensor Technology (IMT) Sensor– Sodium (NA) and Potassium (K) - falsely elevated results for a patient versus repeat as example provided by customer.</t>
  </si>
  <si>
    <t>2024-00037979-1</t>
  </si>
  <si>
    <t>Discordant BLD result from Advantus and KOVA Glasstic manual microscopy</t>
  </si>
  <si>
    <t>2024-00036639-1</t>
  </si>
  <si>
    <t>Atellica CH 930 SN CM02732 – Multiple assays – erroneous results for a patient sample identifier 2260630120 versus a repeat</t>
  </si>
  <si>
    <t>2024-00035847-1</t>
  </si>
  <si>
    <t>Atellica CI 1900 Analyzer</t>
  </si>
  <si>
    <t>Atellica CI 1900 SN IRC005852311–Integrated Multisensor Technology (IMT) Sensor– erroneous Sodium patient results and Calcium patient results versus repeats on an alternate instrument.</t>
  </si>
  <si>
    <t>2024-00036270-1</t>
  </si>
  <si>
    <t>Dimension EXL with LM SN DR251678– Water bottle failed to fill errors observed when sample drain failure occurred, and bleach was found on Connector P1A.</t>
  </si>
  <si>
    <t>2024-00036574-1</t>
  </si>
  <si>
    <t>DIMENSION EXL, QuikLYTE® Integrated Multisensor (Na+ / K+ / Cl) Lot unknown/Falsely depressed Na result</t>
  </si>
  <si>
    <t>2024-00037486-1</t>
  </si>
  <si>
    <t>UKRAINE</t>
  </si>
  <si>
    <t>IML. 2000 TOXO. QUANT. IGG KIT 200T</t>
  </si>
  <si>
    <t>IMMULITE 2000 XPi Toxoplasma Quantitative IgG Lot 523 Imprecision</t>
  </si>
  <si>
    <t>2024-00035456-1</t>
  </si>
  <si>
    <t>ADVIA Centaur XP High-Sensitivity Troponin I (TnIH), lot 093, discordant elevated results</t>
  </si>
  <si>
    <t>2024-00036497-3</t>
  </si>
  <si>
    <t>2024-00036497-2</t>
  </si>
  <si>
    <t>2024-00038574-1</t>
  </si>
  <si>
    <t>Atellica IM High-Sensitivity Troponin I (TnIH), lot 090 - Discordant (elevated) patient results vs. alternate method</t>
  </si>
  <si>
    <t>2024-00038162-1</t>
  </si>
  <si>
    <t>Atellica IM High-Sensitivity Troponin I (TnIH), lot 080 - Discordant (elevated) patient results vs. alternate method</t>
  </si>
  <si>
    <t>2024-00036497-1</t>
  </si>
  <si>
    <t>2024-00038590-1</t>
  </si>
  <si>
    <t>2024-00038783-1</t>
  </si>
  <si>
    <t>2024-00038775-1</t>
  </si>
  <si>
    <t>2024-00038586-1</t>
  </si>
  <si>
    <t>2024-00035675-1</t>
  </si>
  <si>
    <t>Atellica IM PRGE (REF) 450T</t>
  </si>
  <si>
    <t>Atellica IM 1600 / Discordant falsely elevated results with progesterone Lot 320 on multiple patient samples.</t>
  </si>
  <si>
    <t>2024-00038188-1</t>
  </si>
  <si>
    <t>Atellica IM High Sensitivity Troponin I (TnIH), lot # 090 - Discordant (elevated) patient results vs. alternate method.</t>
  </si>
  <si>
    <t>2024-00036418-1</t>
  </si>
  <si>
    <t>VISTA CO2/CARBON DIOXIDE 3360 TEST</t>
  </si>
  <si>
    <t>Dimension Vista 1500, a falsely depressed Carbon Dioxide (CO2) result on a patient sample and low range Quality Control (QC).</t>
  </si>
  <si>
    <t>2024-00037159-1</t>
  </si>
  <si>
    <t>Dimension® EXL™ with LM Integrated Chemistry System/a discordant falsely depressed patient sample with Sodium, Potassium and Chloride (Na, K, Cl 3LB827).</t>
  </si>
  <si>
    <t>2024-00036170-1</t>
  </si>
  <si>
    <t>Dimension Exl - discordant falsely depressed patient results with Sodium (NA), Potassium (K), and Chloride (CL); sensor lot# 3LD825</t>
  </si>
  <si>
    <t>2024-00036172-1</t>
  </si>
  <si>
    <t>2024-00036705-1</t>
  </si>
  <si>
    <t>Dimension EXL with LM Integrated Chemistry System / discordant falsely depressed results on a patient sample with Sodium (Na), Potassium (K), and Chloride (Cl); Sensor lot# 3LD827.</t>
  </si>
  <si>
    <t>2024-00035231-1</t>
  </si>
  <si>
    <t>Atellica IM High-Sensitivity Troponin I(TnIH), lot 096, discordant elevated patient result</t>
  </si>
  <si>
    <t>2024-00036193-1</t>
  </si>
  <si>
    <t>Dimension ExL with LM, S/N: DR251810 – The operator was exposed to liquid dripping from the cuvette while troubleshooting the instrument.</t>
  </si>
  <si>
    <t>2024-00035988-1</t>
  </si>
  <si>
    <t>Dimension ExL with LM, falsely depressed Sodium (Na), Potassium(K) and Chloride (Cl) results on seven patient samples.</t>
  </si>
  <si>
    <t>2/6/2024</t>
  </si>
  <si>
    <t>2/14/2024</t>
  </si>
  <si>
    <t>2024-00038222-2</t>
  </si>
  <si>
    <t>HCG IMMULITE 2000 lot 477 discordant results</t>
  </si>
  <si>
    <t>2024-00038222-1</t>
  </si>
  <si>
    <t>2024-00036247-2</t>
  </si>
  <si>
    <t>Atellica CH VPA</t>
  </si>
  <si>
    <t>Atellica CH 930 Analyzer/ out-of-range Quality Control (QC) and discordant Valproic Acid (VPA, Lot# 130259) results on multiple patient samples.</t>
  </si>
  <si>
    <t>2024-00036247-1</t>
  </si>
  <si>
    <t>2024-00037030-1</t>
  </si>
  <si>
    <t>Dimension Vista 500, Total Prostate Specific Antigen (TPSA) Lot 23317BA /Discordant elevated result</t>
  </si>
  <si>
    <t>2024-00039560-1</t>
  </si>
  <si>
    <t>2024-00036742-1</t>
  </si>
  <si>
    <t>Atellica IM High Sensitivity Troponin I (TnIH), lot # 074 - Discordant (elevated) patient results vs. alternate method.</t>
  </si>
  <si>
    <t>2024-00039764-1</t>
  </si>
  <si>
    <t>Atellica IM High-Sensitivity Troponin I (TnIH), lot 090 - Discordant (elevated) patient results vs. repeat and alternate-method testing</t>
  </si>
  <si>
    <t>2024-00039189-2</t>
  </si>
  <si>
    <t>Atellica IM 1600 – aHBs2, lot 164 – Discordant reactive results</t>
  </si>
  <si>
    <t>2024-00039189-1</t>
  </si>
  <si>
    <t>2024-00039733-1</t>
  </si>
  <si>
    <t>2024-00039729-1</t>
  </si>
  <si>
    <t>2024-00036904-1</t>
  </si>
  <si>
    <t>Atellica IM High-Sensitivity Troponin I (TnIH), lot# 080 - Discordant (elevated) patient results vs. alternate method.</t>
  </si>
  <si>
    <t>2024-00036903-1</t>
  </si>
  <si>
    <t>Atellica IM High-Sensitivity Troponin I (TnIH), lot# 074 - Discordant (elevated) patient results vs. alternate method.</t>
  </si>
  <si>
    <t>2024-00036231-1</t>
  </si>
  <si>
    <t>Results reported on the wrong patient due to Error Message; Epoc NXS - USA</t>
  </si>
  <si>
    <t>2024-00037244-1</t>
  </si>
  <si>
    <t>Atellica IM High Sensitivity Troponin I (TnIH), lot # 080 - Discordant (elevated) patient results vs. alternate method.</t>
  </si>
  <si>
    <t>2/16/2024</t>
  </si>
  <si>
    <t>2/24/2024</t>
  </si>
  <si>
    <t>2024-00037058-1</t>
  </si>
  <si>
    <t>Atellica IM 1600 Analyzer/ High-Sensitivity Troponin I (TnIH, lot# 10488080)- Discordant (elevated) patient results vs. alternate method.</t>
  </si>
  <si>
    <t>2/22/2024</t>
  </si>
  <si>
    <t>2024-00037031-1</t>
  </si>
  <si>
    <t>Atellica IM High-Sensitivity Troponin I (TnIH), Lot# 080 - discordant (elevated) patient result vs. alternate method.</t>
  </si>
  <si>
    <t>2/21/2024</t>
  </si>
  <si>
    <t>2024-00036847-2</t>
  </si>
  <si>
    <t>Dimension Vista 1500, delta flag error on Urea Nitrogen (BUN) tests and falsely depressed Albumin (ALB, Lot#23143BC), Carbon Dioxide (CO2, Lot#23179BA), and Magnesium (MG, Lot#23361BA) results on multiple patient samples which caused a delay in repor . . .</t>
  </si>
  <si>
    <t>2/12/2024</t>
  </si>
  <si>
    <t>2/20/2024</t>
  </si>
  <si>
    <t>2024-00036587-2</t>
  </si>
  <si>
    <t>ADVIA Centaur XP/Discordant non-reactive (negative) HCV (aHCV, Lot# 466) results on a patient sample.</t>
  </si>
  <si>
    <t>3/5/2024</t>
  </si>
  <si>
    <t>3/13/2024</t>
  </si>
  <si>
    <t>2024-00036587-1</t>
  </si>
  <si>
    <t>2/17/2024</t>
  </si>
  <si>
    <t>2024-00035089-3</t>
  </si>
  <si>
    <t>2024-00036918-1</t>
  </si>
  <si>
    <t>Atellica IM High-Sensitivity Troponin I (TnIH), lot#080 - Discordant (elevated) patient results vs. alternate method.</t>
  </si>
  <si>
    <t>2024-00037420-1</t>
  </si>
  <si>
    <t>2024-00037249-1</t>
  </si>
  <si>
    <t>2024-00037248-1</t>
  </si>
  <si>
    <t>2024-00037247-1</t>
  </si>
  <si>
    <t>2024-00037225-1</t>
  </si>
  <si>
    <t>Atellica IM 1300 Analyzer/ High-Sensitivity Troponin I (TnIH, lot# 080) - Discordant (elevated) patient results vs. alternate method.</t>
  </si>
  <si>
    <t>2024-00036895-1</t>
  </si>
  <si>
    <t>Atellica IM High Sensitivity Troponin I (TnIH), lot # 080 - Discordant (elevated) patient results vs. repeat and alternate method.</t>
  </si>
  <si>
    <t>2024-00036936-1</t>
  </si>
  <si>
    <t>2024-00036900-1</t>
  </si>
  <si>
    <t>2024-00037055-1</t>
  </si>
  <si>
    <t>2024-00036892-1</t>
  </si>
  <si>
    <t>Atellica IM High-Sensitivity Troponin I (TnIH), lot #080 - Discordant (elevated) patient results vs. alternate method.</t>
  </si>
  <si>
    <t>2024-00036909-1</t>
  </si>
  <si>
    <t>2024-00036908-1</t>
  </si>
  <si>
    <t>2024-00037215-1</t>
  </si>
  <si>
    <t>2024-00037222-1</t>
  </si>
  <si>
    <t>2024-00037038-1</t>
  </si>
  <si>
    <t>2024-00040191-1</t>
  </si>
  <si>
    <t>2024-00040185-1</t>
  </si>
  <si>
    <t>2024-00040172-1</t>
  </si>
  <si>
    <t>2024-00040164-1</t>
  </si>
  <si>
    <t>2024-00040161-1</t>
  </si>
  <si>
    <t>2024-00040159-1</t>
  </si>
  <si>
    <t>2024-00040152-1</t>
  </si>
  <si>
    <t>2024-00040149-1</t>
  </si>
  <si>
    <t>Clinician queried TNIH result -226906391</t>
  </si>
  <si>
    <t>2024-00040142-1</t>
  </si>
  <si>
    <t>2024-00040140-1</t>
  </si>
  <si>
    <t>2024-00038328-1</t>
  </si>
  <si>
    <t>ATELLICA ® CH 930 Analyzer/discordant falsely depressed patient sample results with Urinary/Cerebrospinal Fluid Protein (UCFP, 130414).</t>
  </si>
  <si>
    <t>2024-00036915-1</t>
  </si>
  <si>
    <t>2024-00036916-1</t>
  </si>
  <si>
    <t>2024-00038684-1</t>
  </si>
  <si>
    <t>False positive Troponin, SN98051022, lot 234015002 [Canada]</t>
  </si>
  <si>
    <t>2024-00037067-1</t>
  </si>
  <si>
    <t>2024-00037061-1</t>
  </si>
  <si>
    <t>2024-00037430-1</t>
  </si>
  <si>
    <t>Atellica IM High Sensitivity Troponin I (TnIH) lot# 080 discordant (elevated) patient results vs. alternate method.</t>
  </si>
  <si>
    <t>2024-00037256-1</t>
  </si>
  <si>
    <t>2024-00037421-1</t>
  </si>
  <si>
    <t>2024-00037255-1</t>
  </si>
  <si>
    <t>2024-00037079-1</t>
  </si>
  <si>
    <t>2024-00037082-1</t>
  </si>
  <si>
    <t>2024-00039007-1</t>
  </si>
  <si>
    <t>ATELLICA ® CH 930 Analyzer/discordant falsely depressed patient sample result with Creatinine_2 (Crea_2, 232081).</t>
  </si>
  <si>
    <t>2024-00037253-1</t>
  </si>
  <si>
    <t>2024-00036946-1</t>
  </si>
  <si>
    <t>ATELLICA ® CH 930 Analyzer/Quality Control outside of lab ranges and delay in testing with Urinary/Cerebrospinal Fluid Protein (UCFP, 130414).</t>
  </si>
  <si>
    <t>2024-00040407-1</t>
  </si>
  <si>
    <t>2024-00037069-1</t>
  </si>
  <si>
    <t>2024-00037262-1</t>
  </si>
  <si>
    <t>2024-00037037-1</t>
  </si>
  <si>
    <t>2024-00037626-1</t>
  </si>
  <si>
    <t>2024-00036889-1</t>
  </si>
  <si>
    <t>Atellica IM High-Sensitivity Troponin I (TnIH), Lot# 074 - discordant (elevated) patient result vs. alternate method.</t>
  </si>
  <si>
    <t>2024-00037234-1</t>
  </si>
  <si>
    <t>2024-00036887-1</t>
  </si>
  <si>
    <t>2024-00037239-1</t>
  </si>
  <si>
    <t>2024-00037241-1</t>
  </si>
  <si>
    <t>2024-00037245-1</t>
  </si>
  <si>
    <t>Atellica IM High Sensitivity Troponin I (TnIH), lot # 090 - Discordant (elevated) patient results vs. repeat and alternate method.</t>
  </si>
  <si>
    <t>2024-00037419-1</t>
  </si>
  <si>
    <t>Dimension ExL 200/ Falsely depressed High Sensitivity Troponin I (TNIH, lot# FA4079) result was obtained on a patient sample.</t>
  </si>
  <si>
    <t>2024-00037624-1</t>
  </si>
  <si>
    <t>2024-00037228-1</t>
  </si>
  <si>
    <t>Atellica IM High-Sensitivity Troponin I (TnIH), lot #080 - Discordant (elevated) patient results vs. alternate method</t>
  </si>
  <si>
    <t>2024-00037229-1</t>
  </si>
  <si>
    <t>2024-00037045-1</t>
  </si>
  <si>
    <t>2024-00037051-1</t>
  </si>
  <si>
    <t>2024-00037053-1</t>
  </si>
  <si>
    <t>2024-00039452-1</t>
  </si>
  <si>
    <t>False positive cTNi vs Cobas; lot unk [France]</t>
  </si>
  <si>
    <t>2024-00039459-1</t>
  </si>
  <si>
    <t>2024-00039061-1</t>
  </si>
  <si>
    <t>System Smoking from Bottom; CLINITEK Status - USA</t>
  </si>
  <si>
    <t>2024-00037259-1</t>
  </si>
  <si>
    <t>2024-00037796-1</t>
  </si>
  <si>
    <t>Atellica IM High Sensitivity Troponin I (TnIH), lot # 090- Discordant (elevated) patient results vs. alternate method.</t>
  </si>
  <si>
    <t>2024-00040564-1</t>
  </si>
  <si>
    <t>2024-00040556-1</t>
  </si>
  <si>
    <t>Atellica IM High-Sensitivity Troponin I (TnIH), lot 096 - Discordant (elevated) patient results vs. alternate method</t>
  </si>
  <si>
    <t>2024-00040552-1</t>
  </si>
  <si>
    <t>2024-00037062-1</t>
  </si>
  <si>
    <t>2024-00037073-1</t>
  </si>
  <si>
    <t>2024-00037040-1</t>
  </si>
  <si>
    <t>2024-00037041-1</t>
  </si>
  <si>
    <t>2024-00037728-1</t>
  </si>
  <si>
    <t>Dimension Vista 1500, Total Prostate Specific Antigen (TPSA) Lot 23192BB /Discordant depressed result</t>
  </si>
  <si>
    <t>2024-00039267-1</t>
  </si>
  <si>
    <t>IMMULITE 2000 XPi Toxoplasma Quantitative IgG (TXP) Kit Lot 523 high discordant patient result</t>
  </si>
  <si>
    <t>2024-00037078-1</t>
  </si>
  <si>
    <t>2024-00037808-1</t>
  </si>
  <si>
    <t>2024-00038149-1</t>
  </si>
  <si>
    <t>ATELLICA ® CH 930 Analyzer/discordant falsely depressed patient sample results with Urinary/Cerebrospinal Fluid Protein (UCFP, 130126).</t>
  </si>
  <si>
    <t>2024-00037740-1</t>
  </si>
  <si>
    <t>Dimension EXL 200 instrument, falsely depressed Sodium (Na, Lot# 3LD826) results on two patient samples.</t>
  </si>
  <si>
    <t>2024-00040711-1</t>
  </si>
  <si>
    <t>2024-00040707-1</t>
  </si>
  <si>
    <t>2024-00040705-1</t>
  </si>
  <si>
    <t>2024-00037232-1</t>
  </si>
  <si>
    <t>2024-00037258-1</t>
  </si>
  <si>
    <t>2024-00037424-1</t>
  </si>
  <si>
    <t>2024-00037801-1</t>
  </si>
  <si>
    <t>Atellica IM High-Sensitivity Troponin I (TnIH), lot# 090 - Discordant (elevated) patient results vs. alternate method.</t>
  </si>
  <si>
    <t>2024-00037633-1</t>
  </si>
  <si>
    <t>2024-00037830-1</t>
  </si>
  <si>
    <t>Dimension Vista 1500 SN DV350301 – Albumin (ALB) and Carbon Dioxide (CO2) – falsely depressed results versus repeats on an alternate Dimension Vista 1500.</t>
  </si>
  <si>
    <t>2024-00037748-1</t>
  </si>
  <si>
    <t>Dimension Vista 500 / Discordant falsely elevated result with High-Sensitivity Troponin I (TNIH) lot#: 23352BA.</t>
  </si>
  <si>
    <t>2024-00039550-1</t>
  </si>
  <si>
    <t>Atellica CH 930 Analyzer, the customer reported that the reagent probe level sense malfunctioned which caused a delay in reporting the patient results. The customer notified the issue to the competent Authority.</t>
  </si>
  <si>
    <t>2024-00037628-1</t>
  </si>
  <si>
    <t>Atellica IM High-Sensitivity Troponin I (TnIH), Lot# 090 - discordant (elevated) patient result vs. alternate method.</t>
  </si>
  <si>
    <t>2024-00037414-3</t>
  </si>
  <si>
    <t>Atellica CH 930 Analyzer, an erroneous Concentrated Carbon Dioxide (CO2_c, Lot# 130125) and Calcium_2 (CA_2, Lot#231932) results on three patient samples which caused a delay in reporting the patient results.</t>
  </si>
  <si>
    <t>2024-00037414-2</t>
  </si>
  <si>
    <t>2024-00037414-1</t>
  </si>
  <si>
    <t>2024-00037631-1</t>
  </si>
  <si>
    <t>2024-00038595-1</t>
  </si>
  <si>
    <t>2024-00038363-1</t>
  </si>
  <si>
    <t>2024-00038195-1</t>
  </si>
  <si>
    <t>Atellica IM High-Sensitivity Troponin I (TnIH), lot# 090- Discordant (elevated) patient results vs. alternate method.</t>
  </si>
  <si>
    <t>2024-00037636-1</t>
  </si>
  <si>
    <t>2024-00037730-1</t>
  </si>
  <si>
    <t>Dimension ExL with LM, A falsely elevated LOCI High-Sensitivity Troponin I (TNIH, Lot# FB4296) result on a patient sample.</t>
  </si>
  <si>
    <t>2024-00039527-1</t>
  </si>
  <si>
    <t>ADVIA Centaur XP - Enhanced Estradiol (eE2) – Lot# 098 - Discordant (elevated) results on two pediatric samples vs. alternate method.</t>
  </si>
  <si>
    <t>2024-00038575-1</t>
  </si>
  <si>
    <t>Atellica CH 930 SN CM01065 –Integrated Multisensor Technology (IMT) Sensor LOT # 130017– Falsely depressed Sodium (NA) results for two patients when Quality Control (QC) ran low out of range versus repeats on an alternate Atellica CH 930s.</t>
  </si>
  <si>
    <t>2024-00037968-1</t>
  </si>
  <si>
    <t>Discrepant high Hct vs sysmex; lot 04-23330-50 [US]</t>
  </si>
  <si>
    <t>2024-00037798-1</t>
  </si>
  <si>
    <t>2024-00037766-1</t>
  </si>
  <si>
    <t>2024-00037640-1</t>
  </si>
  <si>
    <t>Atellica IM High-Sensitivity Troponin I (TnIH), lot#090 - Discordant (elevated) patient results vs. alternate method.</t>
  </si>
  <si>
    <t>2024-00037799-1</t>
  </si>
  <si>
    <t>Atellica IM High Sensitivity Troponin I (TnIH) lot# 090 discordant (elevated) patient results vs. alternate method.</t>
  </si>
  <si>
    <t>2024-00037806-1</t>
  </si>
  <si>
    <t>2024-00037793-1</t>
  </si>
  <si>
    <t>2024-00037797-1</t>
  </si>
  <si>
    <t>2024-00037781-1</t>
  </si>
  <si>
    <t>2024-00037764-1</t>
  </si>
  <si>
    <t>2024-00037635-1</t>
  </si>
  <si>
    <t>2024-00038182-1</t>
  </si>
  <si>
    <t>Atellica IM High-Sensitivity Troponin I (TnIH), lot #090 - Discordant (elevated) patient results vs. alternate method.</t>
  </si>
  <si>
    <t>2024-00038413-1</t>
  </si>
  <si>
    <t>2024-00038183-1</t>
  </si>
  <si>
    <t>2024-00040148-1</t>
  </si>
  <si>
    <t>ADVIA Centaur XP - Discordant reactive (positive) HBsAgII (HBsII) result with Lot# 302.</t>
  </si>
  <si>
    <t>2024-00038190-1</t>
  </si>
  <si>
    <t>2024-00038409-1</t>
  </si>
  <si>
    <t>2024-00038184-1</t>
  </si>
  <si>
    <t>Atellica IM High Sensitivity Troponin I (TnIH), lot#090- Discordant (elevated) patient results vs. alternate method.</t>
  </si>
  <si>
    <t>2024-00038358-1</t>
  </si>
  <si>
    <t>Atellica IM 1300 - High-Sensitivity Troponin I (TnIH) – Lot# 080- Discordant (elevated) patient results vs. alternate method.</t>
  </si>
  <si>
    <t>2024-00037901-2</t>
  </si>
  <si>
    <t>Atellica CH 930 Analyzer, Falsely elevated Concentrated Carbon Dioxide (CO2_c, lot: 130125) results on a 5 patient samples.</t>
  </si>
  <si>
    <t>2024-00037901-1</t>
  </si>
  <si>
    <t>2024-00038145-1</t>
  </si>
  <si>
    <t>Dimension ExL with LM, S/N: DR251727 – The customer reported a leak due to a small hole in the Reagent Probe Cleaner (RPC) line to the reagent drain.</t>
  </si>
  <si>
    <t>2024-00038371-1</t>
  </si>
  <si>
    <t>2024-00037929-1</t>
  </si>
  <si>
    <t>Dimension ExL with LM, S/N: DR250234 – The customer reported sparking/burning while replacing the heat torch.</t>
  </si>
  <si>
    <t>2024-00038177-1</t>
  </si>
  <si>
    <t>2024-00038356-1</t>
  </si>
  <si>
    <t>2024-00037811-1</t>
  </si>
  <si>
    <t>Atellica IM High-Sensitivity Troponin I (TnIH) - Discordant (elevated) patient results vs. alternate method.</t>
  </si>
  <si>
    <t>2024-00038588-1</t>
  </si>
  <si>
    <t>2024-00038567-1</t>
  </si>
  <si>
    <t>Atellica IM High-Sensitivity Troponin I (TnIH), lot #090 - Discordant (elevated) patient results vs. repeat and alternate method.</t>
  </si>
  <si>
    <t>2024-00039867-2</t>
  </si>
  <si>
    <t>Dimension EXL with LM erroneous patient results for multiple methods.</t>
  </si>
  <si>
    <t>2024-00039867-1</t>
  </si>
  <si>
    <t>2024-00039159-1</t>
  </si>
  <si>
    <t>Atellica IM High-Sensitivity Troponin I (TnIH)- Discordant (elevated) patient results vs. alternate method.</t>
  </si>
  <si>
    <t>2024-00038576-1</t>
  </si>
  <si>
    <t>2024-00038178-1</t>
  </si>
  <si>
    <t>Atellica IM High Sensitivity Troponin I (TnIH) lot# 090 - discordant (elevated) patient results vs. alternate method.</t>
  </si>
  <si>
    <t>2024-00038391-1</t>
  </si>
  <si>
    <t>2024-00039160-1</t>
  </si>
  <si>
    <t>2024-00038577-1</t>
  </si>
  <si>
    <t>2024-00041221-1</t>
  </si>
  <si>
    <t>Atellica CH 930 CSE performed troubleshooting, and the drain pump short-circuited and caused smoke.</t>
  </si>
  <si>
    <t>2024-00038853-1</t>
  </si>
  <si>
    <t>Atellica CH 930 falsely depressed patient results for Multiple Methods (Urea Nitrogen (UN_c), Creatinine_2 (Crea_2), Calcium_2 (CA_2), Albumin (Alb), Total Protein II (TP), Total Bilirubin_2 (TBil_2), Alkaline Phosphatase, Concentrated (ALP_2c) and A . . .</t>
  </si>
  <si>
    <t>2024-00039151-1</t>
  </si>
  <si>
    <t>2024-00037858-2</t>
  </si>
  <si>
    <t>ADVIA Centaur XPT AFP lot 280 discordant results vs retest</t>
  </si>
  <si>
    <t>2024-00037858-1</t>
  </si>
  <si>
    <t>2024-00036989-2</t>
  </si>
  <si>
    <t>2024-00038600-1</t>
  </si>
  <si>
    <t>Atellica IM High-Sensitivity Troponin I (TnIH)- Discordant (elevated) patient results vs. alternate method</t>
  </si>
  <si>
    <t>2024-00040532-1</t>
  </si>
  <si>
    <t>2024-00038734-1</t>
  </si>
  <si>
    <t>2024-00040538-1</t>
  </si>
  <si>
    <t>2024-00038573-1</t>
  </si>
  <si>
    <t>2024-00038893-1</t>
  </si>
  <si>
    <t>IMMULITE 2000 XPi Insulin-Like Growth Factor Binding Protein 3 (IGFBP-3) Lot 431 Falsely Depressed Results</t>
  </si>
  <si>
    <t>2024-00041778-1</t>
  </si>
  <si>
    <t>STRATUS CS Reconditioned</t>
  </si>
  <si>
    <t>Discrepant cTnI results, Stratus CS SN 98050622, Lot 234016002, Spain</t>
  </si>
  <si>
    <t>2024-00040965-1</t>
  </si>
  <si>
    <t>Discrepant tHb Results, MCart SN 3331600026 [RP500e SN 62506 - Belgium]</t>
  </si>
  <si>
    <t>2024-00040963-1</t>
  </si>
  <si>
    <t>Discrepant tHb Results, MCart SN 3331602725 [RP500e SN 62505 - Belgium]</t>
  </si>
  <si>
    <t>2024-00040835-1</t>
  </si>
  <si>
    <t>Discrepant result for pH and HCO3 Calculated by pC02, pH and tHb, RP500 SN 39591, Mcart SN 3331600315, France</t>
  </si>
  <si>
    <t>2024-00040780-1</t>
  </si>
  <si>
    <t>Discrepant tHb Results, MCart SN 3331604917 [RP500e SN 62504 - Belgium]</t>
  </si>
  <si>
    <t>2024-00038566-1</t>
  </si>
  <si>
    <t>2024-00038398-1</t>
  </si>
  <si>
    <t>Atellica IM High Sensitivity Troponin I (TnIH) lot# 090 discordant (elevated) patient results vs. repeat and alternate method.</t>
  </si>
  <si>
    <t>2024-00039761-1</t>
  </si>
  <si>
    <t>Atellica IM High-Sensitivity Troponin I (TnIH), Lot# 096 - discordant (elevated) patient result vs. alternate method.</t>
  </si>
  <si>
    <t>2024-00039725-1</t>
  </si>
  <si>
    <t>2024-00039144-1</t>
  </si>
  <si>
    <t>2024-00039126-1</t>
  </si>
  <si>
    <t>Atellica IM 1600 - High-Sensitivity Troponin I (TnIH) – Lot# 090 - Discordant (elevated) patient results vs. alternate method.</t>
  </si>
  <si>
    <t>2024-00039373-1</t>
  </si>
  <si>
    <t>Atellica IM 1300 - High-Sensitivity Troponin I (TnIH) – Lot# 090 - Discordant (elevated) patient results vs. alternate method.</t>
  </si>
  <si>
    <t>2024-00038878-2</t>
  </si>
  <si>
    <t>Atellica IM Enhanced Estradiol (eE2), lot# 098 discordant elevated patient results and Quality Control (QC) out of ranges</t>
  </si>
  <si>
    <t>3/1/2024</t>
  </si>
  <si>
    <t>3/9/2024</t>
  </si>
  <si>
    <t>2024-00038878-1</t>
  </si>
  <si>
    <t>2/26/2024</t>
  </si>
  <si>
    <t>2024-00038707-1</t>
  </si>
  <si>
    <t>Atellica IM Enhanced Estradiol (eE2), lot# 098 discordant elevated patient results and Quality Control (QC) out of ranges.</t>
  </si>
  <si>
    <t>2024-00038584-1</t>
  </si>
  <si>
    <t>2/27/2024</t>
  </si>
  <si>
    <t>3/6/2024</t>
  </si>
  <si>
    <t>2024-00039127-1</t>
  </si>
  <si>
    <t>2024-00039754-1</t>
  </si>
  <si>
    <t>2024-00039736-1</t>
  </si>
  <si>
    <t>2024-00039724-1</t>
  </si>
  <si>
    <t>2024-00039559-1</t>
  </si>
  <si>
    <t>2024-00039379-1</t>
  </si>
  <si>
    <t>3/4/2024</t>
  </si>
  <si>
    <t>3/12/2024</t>
  </si>
  <si>
    <t>2024-00039170-1</t>
  </si>
  <si>
    <t>2024-00039154-1</t>
  </si>
  <si>
    <t>2024-00038733-1</t>
  </si>
  <si>
    <t>2024-00038593-1</t>
  </si>
  <si>
    <t>2024-00038562-1</t>
  </si>
  <si>
    <t>2024-00039180-1</t>
  </si>
  <si>
    <t>2024-00037788-1</t>
  </si>
  <si>
    <t>Atellica IM High Sensitivity Troponin I (TnIH) lot 080 discordant (elevated) patient results vs. alternate method</t>
  </si>
  <si>
    <t>2/23/2024</t>
  </si>
  <si>
    <t>2024-00038735-1</t>
  </si>
  <si>
    <t>2024-00039231-1</t>
  </si>
  <si>
    <t>Dimension Vista 1500, erroneous Sodium (Na, Lot#3KD824) results on multiple patient samples.</t>
  </si>
  <si>
    <t>2/29/2024</t>
  </si>
  <si>
    <t>3/8/2024</t>
  </si>
  <si>
    <t>2024-00042272-1</t>
  </si>
  <si>
    <t>False positive cTnI Result Patient B, Stratus CS SN 98050622, Lot 234016002, Spain</t>
  </si>
  <si>
    <t>2024-00042270-1</t>
  </si>
  <si>
    <t>False positive cTnI Result, Stratus CS SN 98050622, Lot 234016002, Spain</t>
  </si>
  <si>
    <t>2024-00040443-1</t>
  </si>
  <si>
    <t>Fluid detected on sensors (E80), SN26486, lot 03-23294-50 [China]</t>
  </si>
  <si>
    <t>2024-00039309-1</t>
  </si>
  <si>
    <t>DIMENSION EXL 200 SN DE272299 –Integrated Multisensor Technology (IMT) Sensor LOT # 3LD826 – falsely depressed Sodium, Potassium, and Chloride results for two patients versus results from new draws on same analyzer or alternate analyzer.</t>
  </si>
  <si>
    <t>2024-00039706-1</t>
  </si>
  <si>
    <t>Dimension EXL 200 erroneous Enzymatic Carbonate (ECO2) and High-Sensitivity Troponin I (TNIH) patient results and out of range Quality Control (QC)</t>
  </si>
  <si>
    <t>2024-00039577-1</t>
  </si>
  <si>
    <t>Atellica IM High Sensitivity Troponin I (TnIH), lot# 090 - Discordant (elevated) patient results vs. alternate method.</t>
  </si>
  <si>
    <t>2024-00039114-1</t>
  </si>
  <si>
    <t>2024-00040224-1</t>
  </si>
  <si>
    <t>Dimension Vista 500, a falsely elevated High-Sensitivity Troponin I (TNIH, Lot# 23289BB) result on a patient sample.</t>
  </si>
  <si>
    <t>2024-00039153-1</t>
  </si>
  <si>
    <t>2024-00039116-1</t>
  </si>
  <si>
    <t>2024-00038403-1</t>
  </si>
  <si>
    <t>2024-00039352-1</t>
  </si>
  <si>
    <t>2024-00039540-1</t>
  </si>
  <si>
    <t>Atellica IM High-Sensitivity Troponin I (TnIH), lot#096 - Discordant (elevated) patient results vs. alternate method.</t>
  </si>
  <si>
    <t>2024-00037036-1</t>
  </si>
  <si>
    <t>Atellica IM High-Sensitivity Troponin I (TnIH), lot (TBD) - Discordant (elevated) patient results vs. alternate method</t>
  </si>
  <si>
    <t>2024-00039745-1</t>
  </si>
  <si>
    <t>2024-00039120-1</t>
  </si>
  <si>
    <t>2024-00039734-1</t>
  </si>
  <si>
    <t>2024-00039122-1</t>
  </si>
  <si>
    <t>2024-00039738-1</t>
  </si>
  <si>
    <t>2024-00039756-1</t>
  </si>
  <si>
    <t>2024-00040123-1</t>
  </si>
  <si>
    <t>2024-00039659-1</t>
  </si>
  <si>
    <t>Dimension Vista 500 instrument, Abnormal assay flag on Calcium (CA) and erroneous Glucose (GLU, Lot# 23310BA), and Carbon Dioxide (CO2) results on patient samples.</t>
  </si>
  <si>
    <t>2024-00039742-1</t>
  </si>
  <si>
    <t>2024-00039119-1</t>
  </si>
  <si>
    <t>2024-00039572-1</t>
  </si>
  <si>
    <t>Atellica IM 1300 - High-Sensitivity Troponin I (TnIH) – Lot# 090- Discordant (elevated) patient results vs. alternate method.</t>
  </si>
  <si>
    <t>2024-00039741-1</t>
  </si>
  <si>
    <t>Atellica IM High Sensitivity Troponin I (TnIH), lot# 096 - Discordant (elevated) patient results vs. alternate method.</t>
  </si>
  <si>
    <t>2024-00039719-1</t>
  </si>
  <si>
    <t>Atellica IM High Sensitivity Troponin I (TnIH), lot# 090- Discordant (elevated) patient results vs. alternate method.</t>
  </si>
  <si>
    <t>2024-00040530-1</t>
  </si>
  <si>
    <t>ADVIA Centaur XPT, a falsely elevated High-Sensitivity Troponin I (TNIH, Lot#41235093) result on a patient sample.</t>
  </si>
  <si>
    <t>2024-00039551-1</t>
  </si>
  <si>
    <t>2024-00039739-1</t>
  </si>
  <si>
    <t>2024-00039758-1</t>
  </si>
  <si>
    <t>2024-00038906-1</t>
  </si>
  <si>
    <t>2024-00038705-1</t>
  </si>
  <si>
    <t>Atellica IM CA19-9, lot 531, lower results near end of pack, potential reagent stability</t>
  </si>
  <si>
    <t>2024-00042335-1</t>
  </si>
  <si>
    <t>ATELLICA ® CH 930 Analyzer/discordant falsely elevated patient sample results with Carbon Dioxide, Concentrated (CO2_c, 130312).</t>
  </si>
  <si>
    <t>2024-00041303-1</t>
  </si>
  <si>
    <t>Dimension® EXL™ 200 Integrated Chemistry System/discordant falsely depressed patient sample results with Sodium, Potassium and Chloride (Na, K, Cl, 3LD826).</t>
  </si>
  <si>
    <t>2024-00042601-1</t>
  </si>
  <si>
    <t>Atellica IM 1600 – aHBs2, lot 164 – False positive result</t>
  </si>
  <si>
    <t>2024-00040368-1</t>
  </si>
  <si>
    <t>Atellica IM High Sensitivity Troponin I (TnIH) lot# 096 discordant (elevated) patient results vs. alternate method.</t>
  </si>
  <si>
    <t>2024-00040120-1</t>
  </si>
  <si>
    <t>2024-00040144-1</t>
  </si>
  <si>
    <t>2024-00042550-1</t>
  </si>
  <si>
    <t>Atellica IM 1600 – ThCG, lot 352 – Discordant elevated results</t>
  </si>
  <si>
    <t>2024-00039723-1</t>
  </si>
  <si>
    <t>2024-00039174-1</t>
  </si>
  <si>
    <t>2024-00039744-1</t>
  </si>
  <si>
    <t>2024-00039730-1</t>
  </si>
  <si>
    <t>2024-00039722-1</t>
  </si>
  <si>
    <t>2024-00039570-1</t>
  </si>
  <si>
    <t>2024-00039921-1</t>
  </si>
  <si>
    <t>Dimension Vista 1500 SN DV310448 – Customer slipped and fell on her back due to a leak and did not seek further medical attention.</t>
  </si>
  <si>
    <t>2024-00041291-1</t>
  </si>
  <si>
    <t>Dimension Vista 500 Domestic, V-LYTE® Integrated Multisensor (NA, K, CL) Lot 4AD801/Discordant elevated results for NA, K, and CL</t>
  </si>
  <si>
    <t>2024-00039951-1</t>
  </si>
  <si>
    <t>2024-00040920-1</t>
  </si>
  <si>
    <t>2024-00040713-1</t>
  </si>
  <si>
    <t>2024-00040703-1</t>
  </si>
  <si>
    <t>2024-00040568-1</t>
  </si>
  <si>
    <t>2024-00042276-1</t>
  </si>
  <si>
    <t>ATELLICA ® CH 930 Analyzer / Customer reported that the reaction cuvettes are not functioning normally due to being dirty for a long time and cannot be used normally after cleaning. The customer reported the incident to National Medical Products Admi . . .</t>
  </si>
  <si>
    <t>2024-00041368-1</t>
  </si>
  <si>
    <t>Atellica IM Tg 500T</t>
  </si>
  <si>
    <t>Atellica IM 1600 \ Thyroglobulin (Tg) Lot 012: Discordant (elevated) patient result on a patient sample.</t>
  </si>
  <si>
    <t>2024-00040896-1</t>
  </si>
  <si>
    <t>ADVIA Centaur CP, S/N: ROB30007071 – The customer reported cuvette jam and smoke coming from the back of the cuvette hopper area of the system.</t>
  </si>
  <si>
    <t>2024-00040502-1</t>
  </si>
  <si>
    <t>Dimension EXL with LM, S/N: DR252044– The customer reported that the Reagent Management System (RMS) did not power up while processing Quality Control (QC) and observed smoke.</t>
  </si>
  <si>
    <t>2024-00040173-1</t>
  </si>
  <si>
    <t>2024-00040369-1</t>
  </si>
  <si>
    <t>3/16/2024</t>
  </si>
  <si>
    <t>2024-00040165-1</t>
  </si>
  <si>
    <t>2024-00040162-1</t>
  </si>
  <si>
    <t>2024-00039944-1</t>
  </si>
  <si>
    <t>2024-00039528-1</t>
  </si>
  <si>
    <t>2024-00039759-1</t>
  </si>
  <si>
    <t>2024-00041296-1</t>
  </si>
  <si>
    <t>Atellica Sample Handler Prime, S/N: SP01579 – The customer reported that the wire caught under drawer 2 and it was sparking while opening or closing the drawer.</t>
  </si>
  <si>
    <t>2024-00039569-1</t>
  </si>
  <si>
    <t>2024-00041689-3</t>
  </si>
  <si>
    <t>IMMULITE 2000 XPI Toxoplasma IgG (TXP) lot 523 high discordant results vs repeats</t>
  </si>
  <si>
    <t>2024-00041689-2</t>
  </si>
  <si>
    <t>2024-00041689-1</t>
  </si>
  <si>
    <t>2024-00039555-1</t>
  </si>
  <si>
    <t>Atellica IM High-Sensitivity Troponin I (TnIH), Lot# 090- discordant (elevated) patient result vs. alternate method.</t>
  </si>
  <si>
    <t>2024-00038914-1</t>
  </si>
  <si>
    <t>Atellica IM High-Sensitivity Troponin I (TnIH), lot 074 - Discordant (elevated) patient results vs. alternate method.</t>
  </si>
  <si>
    <t>2024-00039382-1</t>
  </si>
  <si>
    <t>2024-00039717-1</t>
  </si>
  <si>
    <t>2024-00039727-1</t>
  </si>
  <si>
    <t>2024-00039524-1</t>
  </si>
  <si>
    <t>2024-00039385-1</t>
  </si>
  <si>
    <t>2024-00041663-1</t>
  </si>
  <si>
    <t>ATELLICA ® CH 930 Analyzer/discordant patient sample results with Urinary/Cerebrospinal Fluid Protein (UCFP, 130414).</t>
  </si>
  <si>
    <t>2024-00039749-1</t>
  </si>
  <si>
    <t>2024-00039721-1</t>
  </si>
  <si>
    <t>2024-00039359-1</t>
  </si>
  <si>
    <t>2024-00040576-1</t>
  </si>
  <si>
    <t>Atellica IM High-Sensitivity Troponin I (TnIH), Lot# 96 - discordant (elevated) patient result vs. alternate method.</t>
  </si>
  <si>
    <t>3/20/2024</t>
  </si>
  <si>
    <t>2024-00042058-1</t>
  </si>
  <si>
    <t>Dimension® EXL™ 200 Integrated Chemistry System / discordant falsely elevated Sodium and Chloride (NA, Cl, 4AD802) patient sample results.</t>
  </si>
  <si>
    <t>3/19/2024</t>
  </si>
  <si>
    <t>3/27/2024</t>
  </si>
  <si>
    <t>2024-00040337-1</t>
  </si>
  <si>
    <t>Dimension® EXL™ 200 Integrated Chemistry System / discordant falsely depressed Human Chorionic Gonadotropin (HCG, GC4212) patient sample result.</t>
  </si>
  <si>
    <t>2024-00040566-1</t>
  </si>
  <si>
    <t>2024-00037049-1</t>
  </si>
  <si>
    <t>Atellica IM High-Sensitivity Troponin I (TnIH), lot 080 - Discordant (elevated) patient results vs. alternate method.</t>
  </si>
  <si>
    <t>2024-00040743-1</t>
  </si>
  <si>
    <t>2024-00041701-1</t>
  </si>
  <si>
    <t>2024-00042750-1</t>
  </si>
  <si>
    <t>ADVIA 2400 instrument, the customer was unable to start the computer. The customer reported the issue to the competent authority.</t>
  </si>
  <si>
    <t>2024-00043140-1</t>
  </si>
  <si>
    <t>Empty test card pouch; lot 03-23325-40 [China]</t>
  </si>
  <si>
    <t>2024-00042982-1</t>
  </si>
  <si>
    <t>Discrepant pCO2, Na+, and K+ Results, Mcart SN 3400313618 [RP500 SN 44027 - SPAIN]</t>
  </si>
  <si>
    <t>2024-00042508-1</t>
  </si>
  <si>
    <t>False Positive cTnI, Stratus CS SN 98050812, Lot 234008002, Canada</t>
  </si>
  <si>
    <t>2024-00043500-1</t>
  </si>
  <si>
    <t>DCA VANTAGE Packed Inst USA</t>
  </si>
  <si>
    <t>Operator's accidental exposure to the HBA1C reagent buffer solution mixed with blood sample, DCA S056031, lot 0683, United States.</t>
  </si>
  <si>
    <t>2024-00042964-1</t>
  </si>
  <si>
    <t>ADVIA 2400 Chemistry Instrument, S/N: CA1258000930093, Dilution tray wash unit (DWUD) of the instrument was leaking. The customer reported the incident to NMPA (National Medical Products Administration).</t>
  </si>
  <si>
    <t>2024-00043727-1</t>
  </si>
  <si>
    <t>CENTAUR AHCV 200T KIT (US)</t>
  </si>
  <si>
    <t>ADVIA Centaur XPT – aHCV, lot 459 – Discordant nonreactive results</t>
  </si>
  <si>
    <t>2024-00041093-1</t>
  </si>
  <si>
    <t>2024-00043114-1</t>
  </si>
  <si>
    <t>BNII_s/n 494459: sample barcode scanner not working</t>
  </si>
  <si>
    <t>2024-00040620-1</t>
  </si>
  <si>
    <t>Atellica IM High Sensitivity Troponin I (TnIH) lot 096- discordant elevated patient results vs. alternate method</t>
  </si>
  <si>
    <t>2024-00040709-1</t>
  </si>
  <si>
    <t>2024-00040548-1</t>
  </si>
  <si>
    <t>Atellica IM High Sensitivity Troponin I (TnIH), lot # 096 - Discordant (elevated) patient results vs. alternate method.</t>
  </si>
  <si>
    <t>2024-00040572-1</t>
  </si>
  <si>
    <t>Atellica IM High Sensitivity Troponin I (TnIH) lot 09-6 discordant elevated patient results vs. alternate method</t>
  </si>
  <si>
    <t>2024-00042866-1</t>
  </si>
  <si>
    <t>Fluid detected on card; SN26486; lot 03-23317-50 [China]</t>
  </si>
  <si>
    <t>2024-00042797-1</t>
  </si>
  <si>
    <t>BNII_(494459)_The three-way valve was blocked</t>
  </si>
  <si>
    <t>2024-00043483-3</t>
  </si>
  <si>
    <t>Atellica IM 1600 – aHBs2, lot 164 – Discordant reactive results vs. alt. method</t>
  </si>
  <si>
    <t>2024-00043483-2</t>
  </si>
  <si>
    <t>2024-00043483-1</t>
  </si>
  <si>
    <t>2024-00041522-1</t>
  </si>
  <si>
    <t>Atellica CH 930 SN CM03016 –Integrated Multisensor Technology (IMT)– Sodium (NA) – Falsely depressed patient result with multiple assays processed at the same time.</t>
  </si>
  <si>
    <t>2024-00042064-1</t>
  </si>
  <si>
    <t>Dimension Vista 1500 Magnesium (MG) and Carbon Dioxide (CO2) patient results below panic range, CO2 Quality Control (QC) out of range</t>
  </si>
  <si>
    <t>3/24/2024</t>
  </si>
  <si>
    <t>2024-00042860-1</t>
  </si>
  <si>
    <t>ADVIA 2120i ROHS with Dual Aspirate (S/N: IR35272333) Incorrect Patient Name Assigned</t>
  </si>
  <si>
    <t>4/4/2024</t>
  </si>
  <si>
    <t>2024-00043696-1</t>
  </si>
  <si>
    <t>No Results Produced for pH, pCO2, Na, and Lac, RP500e SN62065, Mcart Unknown, China</t>
  </si>
  <si>
    <t>4/3/2024</t>
  </si>
  <si>
    <t>4/11/2024</t>
  </si>
  <si>
    <t>2024-00043874-3</t>
  </si>
  <si>
    <t>IML. HCG KIT 100T</t>
  </si>
  <si>
    <t>IMMULITE 1000 HCG (Lot 516) Erroneous elevated patient results</t>
  </si>
  <si>
    <t>2024-00043874-2</t>
  </si>
  <si>
    <t>2024-00043874-1</t>
  </si>
  <si>
    <t>2024-00043423-1</t>
  </si>
  <si>
    <t>Atellica IM aTG 500T</t>
  </si>
  <si>
    <t>Atellica IM 1600 \ Thyroglobulin Antibodies (anti-Tg) Lot 031: Discordant (elevated) result on a patient sample vs. repeat testing</t>
  </si>
  <si>
    <t>2024-00040692-1</t>
  </si>
  <si>
    <t>01 AXA</t>
  </si>
  <si>
    <t>Artis zee floor</t>
  </si>
  <si>
    <t>DCS issue, Weight fell of DCS and hit someone.</t>
  </si>
  <si>
    <t>2024-00043115-1</t>
  </si>
  <si>
    <t>Atellica IM 1600 analyzer - Anti-Thyroglobulin II (aTgII), Lot# 031 - Discordant (elevated) results on three Patient samples vs. repeat testing.</t>
  </si>
  <si>
    <t>2024-00043113-1</t>
  </si>
  <si>
    <t>BNII s/n 494459: aging cleaning valve resulted in inaccurate results</t>
  </si>
  <si>
    <t>3/28/2024</t>
  </si>
  <si>
    <t>4/5/2024</t>
  </si>
  <si>
    <t>2024-00042056-1</t>
  </si>
  <si>
    <t>Dimension EXL 200/ Discordant falsely elevated patient results with Sodium, potassium and Chloride, sensor lot#: 4AD802.</t>
  </si>
  <si>
    <t>2024-00043307-1</t>
  </si>
  <si>
    <t>ADVIA Centaur XPT, the instrument gives an error message of ancillary reagent temperature malfunctioned, and the customer reported the issue to the competent authority.</t>
  </si>
  <si>
    <t>2024-00044737-1</t>
  </si>
  <si>
    <t>Sensor failure on card after insertion; lot 05-24049-50 [China]</t>
  </si>
  <si>
    <t>2024-00044250-1</t>
  </si>
  <si>
    <t>RP500e Software V5.3 Changed SampleType Documentation, RP500e SN 58365 - Germany</t>
  </si>
  <si>
    <t>2024-00044217-1</t>
  </si>
  <si>
    <t>RP500e Software V5.3 Changed SampleType Documentation, RP500e SN 63902 - Germany</t>
  </si>
  <si>
    <t>2024-00044012-1</t>
  </si>
  <si>
    <t>RP500e Software V5.3 Changed SampleType Documentation, RP500e SN Unk - Germany</t>
  </si>
  <si>
    <t>2024-00043489-1</t>
  </si>
  <si>
    <t>RP500e Software V5.3 Changed SampleType Documentation, RP500e SN 61827 - Germany</t>
  </si>
  <si>
    <t>2024-00043158-1</t>
  </si>
  <si>
    <t>RP500e Software V5.3 Changed SampleType Documentation, RP500e SN 62771 - Netherlands</t>
  </si>
  <si>
    <t>2024-00041855-6</t>
  </si>
  <si>
    <t>Dimension Vista 1500, S/N DV350273, Multiple assay erroneous results on multiple patient samples.</t>
  </si>
  <si>
    <t>2024-00042520-1</t>
  </si>
  <si>
    <t>ADVIA Centaur CP SN ROB30006792– Progesterone (PRGE, 94709323) Falsely elevated result vs repeat with Total human Chorionic Gonadotropin (Total hCG)– calibration failure</t>
  </si>
  <si>
    <t>2024-00041855-5</t>
  </si>
  <si>
    <t>2024-00041855-4</t>
  </si>
  <si>
    <t>2024-00041855-3</t>
  </si>
  <si>
    <t>2024-00041855-2</t>
  </si>
  <si>
    <t>2024-00041855-1</t>
  </si>
  <si>
    <t>2024-00043378-1</t>
  </si>
  <si>
    <t>CENTAUR AFP 500T</t>
  </si>
  <si>
    <t>ADVIA Centaur Alpha-fetoprotein (AFP, lot# 276) discordant elevated result vs repeat testing.</t>
  </si>
  <si>
    <t>2024-00044183-1</t>
  </si>
  <si>
    <t>ADVIA Centaur Enhanced Estradiol (eE2) lot# 098 discordant elevated results vs alternate method.</t>
  </si>
  <si>
    <t>2024-00044128-1</t>
  </si>
  <si>
    <t>Discrepant tHb Result, CoOx lot Unk [RL1265 SN 18875 - Germany]</t>
  </si>
  <si>
    <t>2024-00044260-1</t>
  </si>
  <si>
    <t>False Positive cTnI on Patient B, Stratus CS SN 98052340, Lot 234016002, Sweden</t>
  </si>
  <si>
    <t>2024-00044386-1</t>
  </si>
  <si>
    <t>STRATUS CS Refurbished</t>
  </si>
  <si>
    <t>Discrepant cTnI Result, Stratus CS SN 98050223, Lot 234015002, Canada</t>
  </si>
  <si>
    <t>2024-00044327-1</t>
  </si>
  <si>
    <t>Discrepant tHb Results, RP500 SN33202, Mcart SN 3331103026, Spain</t>
  </si>
  <si>
    <t>2024-00044049-1</t>
  </si>
  <si>
    <t>False Positive cTnI on Patient A, Stratus CS SN 98052340, Lot 234016002, Sweden</t>
  </si>
  <si>
    <t>2024-00044270-1</t>
  </si>
  <si>
    <t>False Positive cTnI on Patient C, Stratus CS SN 98052340, Lot 234016002, Sweden</t>
  </si>
  <si>
    <t>2024-00042243-1</t>
  </si>
  <si>
    <t>Atellica IM 1600 Analyzer - Enhanced Estradiol (eE2) – Lot# 098 - discordant (elevated) patient results vs. repeat testing; samples tested while QC was out of range.</t>
  </si>
  <si>
    <t>2024-00043259-1</t>
  </si>
  <si>
    <t>Atellica IM 1600 Analyzer - Enhanced Estradiol (eE2) – Lot# 098 - discordant (elevated) results on two pediatric patient samples vs. alternate methods.</t>
  </si>
  <si>
    <t>2024-00045281-1</t>
  </si>
  <si>
    <t>RP500e Software V5.3 Changed SampleType Documentation, RP500e SN 63910 - Germany</t>
  </si>
  <si>
    <t>2024-00045275-1</t>
  </si>
  <si>
    <t>RP500e Software V5.3 Changed SampleType Documentation, RP500e SN 59970 - Germany</t>
  </si>
  <si>
    <t>2024-00045096-1</t>
  </si>
  <si>
    <t>Discrepant cTnI Result on Patient C, Stratus CS SN 98050223, Lot 234015002, Canada</t>
  </si>
  <si>
    <t>2024-00045095-1</t>
  </si>
  <si>
    <t>Discrepant Troponin Result</t>
  </si>
  <si>
    <t>2024-00044788-1</t>
  </si>
  <si>
    <t>False Positive cTnI on Patient D, Stratus CS SN 98052340, Lot 234016002, Sweden</t>
  </si>
  <si>
    <t>2024-00042030-1</t>
  </si>
  <si>
    <t>False Negative Leukocyte, Clinitek Status+ SN 336948, Lot 307027, Canada</t>
  </si>
  <si>
    <t>2024-00044450-1</t>
  </si>
  <si>
    <t>ADVIA CHEM TOBRAMYCIN_2 RGT</t>
  </si>
  <si>
    <t>ADVIA® Chemistry XPT System/discordant falsely elevated patient sample result with Tobramycin_2 (TOB_2, 170).</t>
  </si>
  <si>
    <t>2024-00043791-1</t>
  </si>
  <si>
    <t>ADVIA Centaur XP Enhanced Estradiol (eE2) Lot 098: Discordant (elevated) patient results vs Alternate Methods</t>
  </si>
  <si>
    <t>2024-00044023-1</t>
  </si>
  <si>
    <t>ARTIS icono biplane</t>
  </si>
  <si>
    <t>installation issue, movement not possible</t>
  </si>
  <si>
    <t>2024-00043141-1</t>
  </si>
  <si>
    <t>Atellica IM High Sensitivity Troponin I (TnIH) lot 098 discordant (elevated) patient results vs. retest</t>
  </si>
  <si>
    <t>2024-00042289-1</t>
  </si>
  <si>
    <t>Atellica CH 930 SN CM02580–Cholesterol_2 (Chol_2) calibration failure with multiple assays which required corrected results due to system errors.</t>
  </si>
  <si>
    <t>2024-00039567-1</t>
  </si>
  <si>
    <t>2024-00044783-1</t>
  </si>
  <si>
    <t>ADVIA Chemistry XPT System, Erroneously elevated Tobramycin_2 (TOB_2, Lot# 170) result on a neonatal patient sample.</t>
  </si>
  <si>
    <t>4/9/2024</t>
  </si>
  <si>
    <t>4/17/2024</t>
  </si>
  <si>
    <t>2024-00043176-1</t>
  </si>
  <si>
    <t>Dimension Vista 500 instrument, Erroneous Sodium (NA), results on 17 patient samples.</t>
  </si>
  <si>
    <t>3/29/2024</t>
  </si>
  <si>
    <t>4/6/2024</t>
  </si>
  <si>
    <t>2024-00043197-5</t>
  </si>
  <si>
    <t>DIMENSION EXL 200, Tacrolimus (TAC) Lot multiple / Discordant result vs. alternate method /Tacrolimus Interference Concern</t>
  </si>
  <si>
    <t>2024-00043197-4</t>
  </si>
  <si>
    <t>2024-00043197-3</t>
  </si>
  <si>
    <t>2024-00043197-2</t>
  </si>
  <si>
    <t>2024-00043197-1</t>
  </si>
  <si>
    <t>2024-00043461-1</t>
  </si>
  <si>
    <t>ISRAEL</t>
  </si>
  <si>
    <t>IMMULITE® 2000 XPi Immunoassay System/ false negative patient results were obtained with Allergen-specific IgE Pistachio allergen (SPE F203) lot 626</t>
  </si>
  <si>
    <t>2024-00044945-1</t>
  </si>
  <si>
    <t>Atellica Sample Handler Prime (S/N: SP03813)/ The customer reported to the China National Medical Products Administration (NMPA) that the delivery track was stopped after the sample was spilled on the it. and the track was stuck.</t>
  </si>
  <si>
    <t>2024-00043358-1</t>
  </si>
  <si>
    <t>Atellica CH 930 Analyzer, S/N: CM04074 – The customer reported that the reagent loader failed to load reagent pack and customer had a very small cut on her thumb while troubleshooting the analyzer.</t>
  </si>
  <si>
    <t>2024-00042334-1</t>
  </si>
  <si>
    <t>Atellica CH 930 Analyzer, the customer reported a leak from the instrument.</t>
  </si>
  <si>
    <t>2024-00042889-3</t>
  </si>
  <si>
    <t>Atellica CH 930, Erroneous elevated Concentrated Carbon Dioxide (CO2_c, lot#130312) results on multiple patient samples.</t>
  </si>
  <si>
    <t>2024-00042889-2</t>
  </si>
  <si>
    <t>2024-00042889-1</t>
  </si>
  <si>
    <t>2024-00044139-1</t>
  </si>
  <si>
    <t>Dimension EXL with LM, falsely depressed Sodium (NA), Potassium (K), and Chloride (CL) sensor lot#: 4AD802 results on 12 patient sample.</t>
  </si>
  <si>
    <t>2024-00043857-1</t>
  </si>
  <si>
    <t>Atellica Sample Handler Prime, S/N: SP01979– The customer reported that the drawer 2 was stuck around halfway and it was sparking when tried to pull it forward.</t>
  </si>
  <si>
    <t>2024-00044855-1</t>
  </si>
  <si>
    <t>ADVIA CHEM (C) CO2 RGT</t>
  </si>
  <si>
    <t>ADVIA® Chemistry XPT System / erroneously elevated Carbon Dioxide Concentrated (CO2_c, 150) results were obtained on three (3) patient samples.</t>
  </si>
  <si>
    <t>2024-00045959-1</t>
  </si>
  <si>
    <t>pH/PCO2 calibration failed, Mcart SN 3334002819 [RP500 SN 33325 - China]</t>
  </si>
  <si>
    <t>2024-00042883-1</t>
  </si>
  <si>
    <t>Atellica IM High-Sensitivity Troponin I (TnIH) Lot 094 - Discordant (elevated) patient results vs retest</t>
  </si>
  <si>
    <t>2024-00043512-1</t>
  </si>
  <si>
    <t>Atellica CH 930, Discordant falsely elevated Enzymatic Creatinine_3 (ECre3, lot:130153) result on a patient sample.</t>
  </si>
  <si>
    <t>4/1/2024</t>
  </si>
  <si>
    <t>2024-00045566-1</t>
  </si>
  <si>
    <t>Discrepant Na+ Results, Mcart SN 3403012417, RP500 SN 37800, Germany</t>
  </si>
  <si>
    <t>4/25/2024</t>
  </si>
  <si>
    <t>2024-00043414-1</t>
  </si>
  <si>
    <t>Atellica IM 1600, Falsely elevated Total human chorionic gonadotropin (ThCG, Lot# 352) results on two patient samples and multiple Sample Probe (SP) aspiration errors.</t>
  </si>
  <si>
    <t>2024-00045354-1</t>
  </si>
  <si>
    <t>IMMULITE® 2000 XPi Immunoassay System/ falsely depressed patient results were obtained with Unconjugated (free) Estriol (UE3), lot number: 512.</t>
  </si>
  <si>
    <t>2024-00044373-1</t>
  </si>
  <si>
    <t>Multiple Assays Failing, Clinitek Status+ SN 356449, Lot 211073, Canada</t>
  </si>
  <si>
    <t>2024-00045853-1</t>
  </si>
  <si>
    <t>Visible Smoke, Clinitek Status+ SN 287346, United States</t>
  </si>
  <si>
    <t>2024-00045924-1</t>
  </si>
  <si>
    <t>Discrepant High Na+ Results, Mcart SN 3333804118 [RP500e SN 53988 - Australia]</t>
  </si>
  <si>
    <t>2024-00043705-1</t>
  </si>
  <si>
    <t>Atellica IM 1300 elevated High-Sensitivity Troponin I (TnIH) patient results</t>
  </si>
  <si>
    <t>2024-00046529-1</t>
  </si>
  <si>
    <t>Atellica IM 1600 – TnIH, lot 098 – Discordant elevated result vs. repeat</t>
  </si>
  <si>
    <t>2024-00045335-1</t>
  </si>
  <si>
    <t>Luminos dRF Max</t>
  </si>
  <si>
    <t>The titling base foundation screw had loosened -NHC</t>
  </si>
  <si>
    <t>2024-00045511-1</t>
  </si>
  <si>
    <t>ADVIA Centaur CA 19-9, lot# 533 discordant elevated result was obtained on one patient sample compared to an alternate testing method.</t>
  </si>
  <si>
    <t>2024-00045979-1</t>
  </si>
  <si>
    <t>Atellica CH 930 Analyzer / Erroneously elevated Enzymatic Creatinine_3 (ECre3, 130345) results obtained on ten (10) patient samples.</t>
  </si>
  <si>
    <t>2024-00045918-1</t>
  </si>
  <si>
    <t>ADVIA Centaur XPT (S/N: IRL24991931)/ The customer reported to the China National Medical Products Administration (NMPA) that the cuvette was jammed.</t>
  </si>
  <si>
    <t>2024-00044140-2</t>
  </si>
  <si>
    <t>Dimension EXL with LM system, Erroneously depressed Sodium (Na), Potassium (K), and Chloride (Cl); Sensor lot# 4AD802 results on multiple patient samples.</t>
  </si>
  <si>
    <t>2024-00044140-1</t>
  </si>
  <si>
    <t>2024-00043699-1</t>
  </si>
  <si>
    <t>Atellica CH 930 Analyzer, A falsely elevated Potassium (K); Sensor lot# 130015 result on a patient sample.</t>
  </si>
  <si>
    <t>2024-00043982-1</t>
  </si>
  <si>
    <t>Dimension Vista 1500, erroneous Enzymatic Creatinine (ECREA, Lot#23312AA) results on multiple patient samples.</t>
  </si>
  <si>
    <t>2024-00046076-1</t>
  </si>
  <si>
    <t>ATELLICA ® CI 1900 Analyzer/discordant falsely elevated patient sample result with Carbon Dioxide, Concentrated (CO2_c, 130494).</t>
  </si>
  <si>
    <t>2024-00045617-2</t>
  </si>
  <si>
    <t>IMMULITE 2000 XPi Toxoplasma Quantitative IgG Kit Lot 523 discordant patient results</t>
  </si>
  <si>
    <t>2024-00045617-1</t>
  </si>
  <si>
    <t>2024-00044090-1</t>
  </si>
  <si>
    <t>Atellica CH 930 SN CM04273 – Concentrated Carbon Dioxide (CO2_c) , 130399) – falsely elevated result for a patient versus repeat on an alternate Atellica CH 930 CM01694</t>
  </si>
  <si>
    <t>2024-00043751-2</t>
  </si>
  <si>
    <t>Atellica CH 930 Analyzer, falsely elevated Concentrated Carbon Dioxide (CO2_c, Lot#130312) results on multiple patient samples.</t>
  </si>
  <si>
    <t>2024-00043751-1</t>
  </si>
  <si>
    <t>2024-00046919-1</t>
  </si>
  <si>
    <t>No Patient Results (-----?) and Calibration Issues,Mcart SN 3333205214 [RP500 SN 47680 - CHINA]</t>
  </si>
  <si>
    <t>2024-00045749-1</t>
  </si>
  <si>
    <t>ADVIA Centaur XP CA 19-9 Lot 530 - Discordant Result (elevated) vs Alternate Method</t>
  </si>
  <si>
    <t>2024-00046880-1</t>
  </si>
  <si>
    <t>False Positive cTnI, Stratus CS SN 98051022, Lot 234036002, Canada</t>
  </si>
  <si>
    <t>2024-00046252-1</t>
  </si>
  <si>
    <t>ADVIA Centaur XP Instrument, S/N: IRL56751531, The temperature of reagent probe 1 (RP1) was out of range. The customer reported the incident to NMPA (National Medical Products Administration).</t>
  </si>
  <si>
    <t>2024-00045330-1</t>
  </si>
  <si>
    <t>Dimension EXL with LM, falsely depressed Sodium (NA, Lot#4AD802) results on multiple patient samples.</t>
  </si>
  <si>
    <t>2024-00047624-1</t>
  </si>
  <si>
    <t>ADVIA 2400, S/N CA1258005540554, DTT Overflow.</t>
  </si>
  <si>
    <t>2024-00044888-1</t>
  </si>
  <si>
    <t>Discrepant pO2 vs epoc; lot 04-24017-60 [US]</t>
  </si>
  <si>
    <t>2024-00044918-1</t>
  </si>
  <si>
    <t>Dimension ExL with LM instrument, falsely elevated Sodium (NA), Potassium (K) and Chloride (CL), Lot# 4AD802 results on 3 patient samples.</t>
  </si>
  <si>
    <t>2024-00044687-2</t>
  </si>
  <si>
    <t>Atellica IM 1300 Analyzer, erroneous Total human chorionic gonadotropin (ThCG, lot#10029356) results on two patient samples and out of Range Quality Control (QC).</t>
  </si>
  <si>
    <t>2024-00044687-1</t>
  </si>
  <si>
    <t>2024-00045903-1</t>
  </si>
  <si>
    <t>Atellica CH 930, Urinary/Cerebrospinal Fluid Protein (UCFP) Lot 130273/ Discordant low result vs alternate method</t>
  </si>
  <si>
    <t>2024-00043555-1</t>
  </si>
  <si>
    <t>2024-00047039-1</t>
  </si>
  <si>
    <t>Vive ProE System (S/N: 22-1316): During the use of the device, the device system software crashed and could not be used, and the device was immediately stopped and suspended.</t>
  </si>
  <si>
    <t>2024-00046277-1</t>
  </si>
  <si>
    <t>iQC calibration fluid not detected E3; lot 03-23323-50 [China]</t>
  </si>
  <si>
    <t>2024-00044907-1</t>
  </si>
  <si>
    <t>Dimension EXL 200/ Erroneous depressed patient results with Sodium, sensor lot#: 4AD802</t>
  </si>
  <si>
    <t>2024-00044881-1</t>
  </si>
  <si>
    <t>CENTAUR CEA 100T</t>
  </si>
  <si>
    <t>ADVIA Centaur CP Carcinoembryonic Antigen (CEA, lot 219) discordant elevated result on one patient sample.</t>
  </si>
  <si>
    <t>2024-00045094-1</t>
  </si>
  <si>
    <t>ADVIA Centaur CP - Total hCG (ThCG), lot# 357 – discordant elevated patient sample vs repeat testing.</t>
  </si>
  <si>
    <t>2024-00044917-1</t>
  </si>
  <si>
    <t>CENTAUR PRGE 50T</t>
  </si>
  <si>
    <t>ADVIA Centaur CP / Progesterone (PRGE) Lot# 323- Discordant (elevated) result on a patient sample vs. repeat testing.</t>
  </si>
  <si>
    <t>2024-00045135-1</t>
  </si>
  <si>
    <t>Dimension ExL 200, S/N DE271016 – The customer reported an error with the cuvette and spark while troubleshooting the instrument.</t>
  </si>
  <si>
    <t>2024-00047502-1</t>
  </si>
  <si>
    <t>ADVIA Centaur XPT – CA 19-9, lot 530 – Discordant depressed result</t>
  </si>
  <si>
    <t>2024-00044551-1</t>
  </si>
  <si>
    <t>Atellica CH 930 SN CM03938– Lactate_3 (Lac_3, 130411) – Quality Controls (QC) ran high out of range and four patient samples ran falsely low compared to repeats on an alternate Atellica CH 930 analyzer.</t>
  </si>
  <si>
    <t>2024-00044138-1</t>
  </si>
  <si>
    <t>2024-00045725-1</t>
  </si>
  <si>
    <t>Atellica IM Alpha Fetoprotein (AFP), lot# 278 - discordant elevated results on 77 patient samples vs repeat testing.</t>
  </si>
  <si>
    <t>2024-00047209-1</t>
  </si>
  <si>
    <t>BN II Instrument SN 394438/ blocked waste tube</t>
  </si>
  <si>
    <t>2024-00045689-1</t>
  </si>
  <si>
    <t>Dimension EXL with LM, Bad Cuvette Errors and a falsely depressed High-Sensitivity Troponin I (TNIH, Lot# FA5020) result on a patient sample.</t>
  </si>
  <si>
    <t>2024-00044878-2</t>
  </si>
  <si>
    <t>Dimension EXL with LM, Erroneous Hemoglobin A1C (HbA1c) results on multiple patient samples.</t>
  </si>
  <si>
    <t>4/19/2024</t>
  </si>
  <si>
    <t>2024-00045123-1</t>
  </si>
  <si>
    <t>BN ProSpec_N AS Albumin lot 153970: discordant high ALBC result for one patient sample</t>
  </si>
  <si>
    <t>4/12/2024</t>
  </si>
  <si>
    <t>4/20/2024</t>
  </si>
  <si>
    <t>2024-00045490-1</t>
  </si>
  <si>
    <t>Dimension® EXL™ 200 Integrated Chemistry System / Erroneously depressed Sodium (NA, 4AD803) results for two (2) patient samples.</t>
  </si>
  <si>
    <t>4/16/2024</t>
  </si>
  <si>
    <t>4/24/2024</t>
  </si>
  <si>
    <t>2024-00046944-1</t>
  </si>
  <si>
    <t>ADVIA Centaur XP, cuvette pusher was offline, and the customer notified the incident to National Medical Products Administration (NMPA).</t>
  </si>
  <si>
    <t>2024-00046107-1</t>
  </si>
  <si>
    <t>Dimension EXL with LM, Falsely elevated Sodium (NA) and Potassium (K) sensor lot#: 4AD802 results on 12 patient sample.</t>
  </si>
  <si>
    <t>4/18/2024</t>
  </si>
  <si>
    <t>4/26/2024</t>
  </si>
  <si>
    <t>2024-00045731-3</t>
  </si>
  <si>
    <t>ADVIA Centaur XPT instrument, falsely elevated Total Human chorionic gonadotropin (ThCG) results on 4 patient samples.</t>
  </si>
  <si>
    <t>2024-00045731-2</t>
  </si>
  <si>
    <t>2024-00045731-1</t>
  </si>
  <si>
    <t>2024-00045894-1</t>
  </si>
  <si>
    <t>Atellica CH 930 Analyzer, Erroneously elevated Carbon Dioxide, Concentrated (CO2_c, Lot# 130312) results on ten (10) patient samples.</t>
  </si>
  <si>
    <t>2024-00048060-1</t>
  </si>
  <si>
    <t>BN II (sn 384228): Sample needle failed to run</t>
  </si>
  <si>
    <t>4/30/2024</t>
  </si>
  <si>
    <t>5/8/2024</t>
  </si>
  <si>
    <t>2024-00046610-1</t>
  </si>
  <si>
    <t>Atellica CH 930 Analyzer/ Erroneous depressed Sodium and potassium patient results; sensor lot#: 130012.</t>
  </si>
  <si>
    <t>2024-00045783-2</t>
  </si>
  <si>
    <t>IMMULITE 2000 XPi System (S/N: O6230) IGF-1 Discordant results</t>
  </si>
  <si>
    <t>2024-00045783-1</t>
  </si>
  <si>
    <t>2024-00048223-1</t>
  </si>
  <si>
    <t>RP500 - Multi-parameter calibration failure; SN47737, Mcart 3402609814 [China]</t>
  </si>
  <si>
    <t>2024-00047295-1</t>
  </si>
  <si>
    <t>ADVIA Chemistry XPT, S/N: CA1275006070607, the customer reported to China National Medical Products Administration (NMPA) that the instrument produced an abnormal noise during operation causing interference in work environment of the user.</t>
  </si>
  <si>
    <t>2024-00047276-1</t>
  </si>
  <si>
    <t>Dimension Xpand Plus, S/N: 2004072948, the instrument gave an error message of malfunctioned photometer source lamp, and the customer notified the incident to National Medical Products Administration (NMPA).</t>
  </si>
  <si>
    <t>2024-00048333-1</t>
  </si>
  <si>
    <t>ADVIA Centaur XP High-Sensitivity Troponin I (TNIH) lot 099 – Discordant elevated result vs. repeat testing</t>
  </si>
  <si>
    <t>2024-00046538-1</t>
  </si>
  <si>
    <t>Discrepant Ca and tHb results Mcart SN 3334811412 [RP500e SN 62967 - South Africa]</t>
  </si>
  <si>
    <t>2024-00046844-1</t>
  </si>
  <si>
    <t>Viva-ProE™ System (s/n): 22-1316/ Reagent arm communication error.</t>
  </si>
  <si>
    <t>2024-00045672-1</t>
  </si>
  <si>
    <t>Dimension ExL 200 SN DR270188 – Carbon Dioxide (CO2) – elevated results versus repeats and Albumin (ALB) depressed results below assay range versus repeats.</t>
  </si>
  <si>
    <t>2024-00047955-1</t>
  </si>
  <si>
    <t>RP500 - Discrepant low Na vs Abbott Architect, RP500; SN42287, Mcart SN340472014 [Netherlands]</t>
  </si>
  <si>
    <t>2024-00048221-1</t>
  </si>
  <si>
    <t>RP500 - D39, Blockage in component; SN46010, MCart SN3402604418 [China]</t>
  </si>
  <si>
    <t>2024-00048310-1</t>
  </si>
  <si>
    <t>ADVIA Chemistry 2400, S/N: CA1258004940494/ The customer reported to the China National Medical Products Administration (NMPA) that the Ion-Selective Electrode (ISE) failed to calibrate.</t>
  </si>
  <si>
    <t>2024-00047622-1</t>
  </si>
  <si>
    <t>ADVIA® 2400 customer reported a buffer liquid level low error to the competent authority.</t>
  </si>
  <si>
    <t>2024-00047419-1</t>
  </si>
  <si>
    <t>ADVIA Centaur XP Enhanced Estradiol (eE2, lot# 099) discordant elevated results obtained on one patient sample compared to an alternate method.</t>
  </si>
  <si>
    <t>2024-00047441-1</t>
  </si>
  <si>
    <t>Atellica IM Enhanced Estradiol (eE2, lot# 098) discordant elevated results obtained on one patient sample compared to an alternate method.</t>
  </si>
  <si>
    <t>2024-00047336-1</t>
  </si>
  <si>
    <t>Atellica IM 1600 - TnIH, lot 101 – Discordant elevated result vs. repeat testing</t>
  </si>
  <si>
    <t>2024-00045882-1</t>
  </si>
  <si>
    <t>Dimension EXL with LM, the customer reported that the cuvette waste top seal not sealing the cuvette which caused exposure of the human fluid to the user.</t>
  </si>
  <si>
    <t>2024-00045722-1</t>
  </si>
  <si>
    <t>Atellica IM 1600 Analyzer, the customer reported out-of-range Quality Control (QC) and erroneous Active-B12 (Holotranscobalamin) (AB12), Thyroid Stimulating Hormone 3-Ultra (TSH3‑UL), Folate (Fol), Ferritin (Fer), Vitamin B12 (VB12) and Rubella IgG ( . . .</t>
  </si>
  <si>
    <t>2024-00048334-1</t>
  </si>
  <si>
    <t>ADVIA 2400, Ion Selective Electrode (ISE) failed to calibrate, and the customer reported the incident to the National Medical Products Administration (NMPA).</t>
  </si>
  <si>
    <t>2024-00046278-1</t>
  </si>
  <si>
    <t>ADVIA Chemistry XPT instrument, a falsely depressed Creatine Kinase (CK_L, Lot# 660018) result on a patient sample.</t>
  </si>
  <si>
    <t>4/22/2024</t>
  </si>
  <si>
    <t>2024-00046528-1</t>
  </si>
  <si>
    <t>Atellica IM 1600 Analyzer, a falsely elevated Total Human chorionic gonadotropin (ThCG) result on a patient sample.</t>
  </si>
  <si>
    <t>5/2/2024</t>
  </si>
  <si>
    <t>2024-00048927-1</t>
  </si>
  <si>
    <t>Atellica IM 1600 SN IH02878 – (T3), Vitamin D Total (VitD), Thyroid Stimulating Hormone (TSH3UL), Prostate Specific Antigen (PSA), Vitamin B12 (VB12), Folate (FOL), Human Chorionic Gonadotropin (ThCG), Free T3 (FT3), Testosterone (TSTII), Prolactin ( . . .</t>
  </si>
  <si>
    <t>2024-00046266-1</t>
  </si>
  <si>
    <t>ADVIA Centaur CP falsely elevated High-Sensitivity Troponin I (TNIH) and a false positive Hepatitis B Surface Antigen (HBsAg) patient result</t>
  </si>
  <si>
    <t>2024-00048217-2</t>
  </si>
  <si>
    <t>DM LIP Flex Reagent 120 Tests</t>
  </si>
  <si>
    <t>Dimension EXL with LM system, Erroneously elevated Lipase (LIP, Lot# FB4322) results on two (2) patient samples.</t>
  </si>
  <si>
    <t>2024-00048217-1</t>
  </si>
  <si>
    <t>2024-00048800-1</t>
  </si>
  <si>
    <t>ADVIA Centaur XP \ CA 19-9 Lot 535: Discordant elevated results vs Alternate Methods</t>
  </si>
  <si>
    <t>5/10/2024</t>
  </si>
  <si>
    <t>5/18/2024</t>
  </si>
  <si>
    <t>2024-00046885-1</t>
  </si>
  <si>
    <t>Atellica CI 1900, negative anion gap and a falsely elevated Concentrated Carbon Dioxide (CO2_c, Lot# 130494) result on a patient sample.</t>
  </si>
  <si>
    <t>2024-00046858-1</t>
  </si>
  <si>
    <t>Atellica IM 1300 Analyzer/ a falsely elevated Total Human chorionic gonadotropin (ThCG, lot# 356) result on a patient sample.</t>
  </si>
  <si>
    <t>5/3/2024</t>
  </si>
  <si>
    <t>2024-00046648-1</t>
  </si>
  <si>
    <t>ADVIA Centaur XPT, a falsely elevated Total human chorionic gonadotropin (ThCG, lot#50931357) result on a patient sample.</t>
  </si>
  <si>
    <t>2024-00046673-1</t>
  </si>
  <si>
    <t>ADVIA Centaur CP – TNIH, lot 102 – Discordant depressed result vs. repeat testing</t>
  </si>
  <si>
    <t>2024-00048206-1</t>
  </si>
  <si>
    <t>Atellica IM CEA 500T</t>
  </si>
  <si>
    <t>Atellica IM Carcinoembryonic Antigen (CEA, lot 218) discordant elevated results on eighteen patient samples.</t>
  </si>
  <si>
    <t>2024-00048677-1</t>
  </si>
  <si>
    <t>Atellica CH 930 Analyzer, An erroneously depressed Sodium (Na); Sensor lot# 130012 result on a patient sample.</t>
  </si>
  <si>
    <t>2024-00048461-1</t>
  </si>
  <si>
    <t>CENTAUR AHBS2 200T</t>
  </si>
  <si>
    <t>ADVIA Centaur XP \ aHBs2 Lot 165: Discordant elevated result on lot 165 vs repeat testing on Lot 160.</t>
  </si>
  <si>
    <t>2024-00047174-1</t>
  </si>
  <si>
    <t>ADVIA Centaur CA 19-9 lot # 535 discordant (elevated) patient results vs. lot 534.</t>
  </si>
  <si>
    <t>2024-00047851-1</t>
  </si>
  <si>
    <t>Atellica CH 930 customer reported QC out of range and discordant results for multiple assays/samples.</t>
  </si>
  <si>
    <t>2024-00048539-1</t>
  </si>
  <si>
    <t>ADVIA Centaur XP Instrument, S/N: IRL82061718, The cuvette pusher was offline, and the cuvette was jammed in the ring loader. The customer reported the incident to NMPA (National Medical Products Administration).</t>
  </si>
  <si>
    <t>2024-00048748-1</t>
  </si>
  <si>
    <t>Dimension® EXL™ 200 Integrated Chemistry System/discordant falsely elevated Tacrolimus (TAC, GA5042) patient sample result.</t>
  </si>
  <si>
    <t>2024-00048612-1</t>
  </si>
  <si>
    <t>BNII system - N Antiserum to Human IG/L Type Kappa lot 122118 - Discordant results obtained on one patient with multiple myeloma.</t>
  </si>
  <si>
    <t>2024-00047148-1</t>
  </si>
  <si>
    <t>2024-00047556-3</t>
  </si>
  <si>
    <t>Atellica CH 930 Analyzer, falsely elevated Transferrin (Trf, Lot# 232074) and Glucose Hexokinase_3 (GluH_3, Lot# 232047) results on multiple patient samples.</t>
  </si>
  <si>
    <t>2024-00047316-1</t>
  </si>
  <si>
    <t>Atellica CH 930 Analyzer, falsely depressed Sodium (NA), Potassium (K) and Chloride (CL), Lot # 140001 results on a patient sample.</t>
  </si>
  <si>
    <t>2024-00046246-5</t>
  </si>
  <si>
    <t>ADVIA Centaur CA 19-9 lot# 535 discordant elevated CA 19-9 results with lot# 535 relative to repeat testing with lot# 530.</t>
  </si>
  <si>
    <t>2024-00046246-4</t>
  </si>
  <si>
    <t>2024-00046246-3</t>
  </si>
  <si>
    <t>2024-00046246-2</t>
  </si>
  <si>
    <t>2024-00046246-1</t>
  </si>
  <si>
    <t>2024-00049577-1</t>
  </si>
  <si>
    <t>ADVIA Centaur XP – CA 19-9, lot 535 – Discordant elevated results vs. Lot 533</t>
  </si>
  <si>
    <t>2024-00047192-1</t>
  </si>
  <si>
    <t>2024-00047372-1</t>
  </si>
  <si>
    <t>Atellica IM 1300 / TnIH, lot#103 - Discordant (elevated) patient result vs. repeat testing.</t>
  </si>
  <si>
    <t>2024-00047715-1</t>
  </si>
  <si>
    <t>ADVIA Centaur XPT CA 19-9 lot#535 - Discordant (elevated) patient results vs. alternate method.</t>
  </si>
  <si>
    <t>2024-00048098-1</t>
  </si>
  <si>
    <t>IML. 2000 CALCITONIN KIT 200T</t>
  </si>
  <si>
    <t>Immulite 2000 XPi Calcitonin Imprecise Patient Sample Results</t>
  </si>
  <si>
    <t>2024-00048244-1</t>
  </si>
  <si>
    <t>Atellica CH 930 Analyzer, S/N: CM04640 - the customer reported missing test orders for multiple patient samples in a batch resulted in failure to timely test patient biochemistry samples and the customer reported the event to China’s National Medical . . .</t>
  </si>
  <si>
    <t>2024-00047663-1</t>
  </si>
  <si>
    <t>Atellica CI 1900 Analyzer/ Concentrated Carbon Dioxide (CO2_c)/ Lot 130494/ A Falsely Elevated Result on a Patient Sample</t>
  </si>
  <si>
    <t>2024-00046142-1</t>
  </si>
  <si>
    <t>Dimension Vista 1500, after troubleshooting of the Water Purification Module (WPM), falsely elevated Carbon Dioxide (CO2, Lot#23362BB) and Phosphorus (PHOS, Lot#23255BA) results obtained on multiple patient samples.</t>
  </si>
  <si>
    <t>2024-00047555-1</t>
  </si>
  <si>
    <t>Dimension Vista 500, S/N DV331077– The customer reported that while troubleshooting, the operator got poked by an aliquot probe while cleaning it.</t>
  </si>
  <si>
    <t>2024-00048026-2</t>
  </si>
  <si>
    <t>Atellica CH 930, Falsely depressed Concentrated Carbon Dioxide (CO2_c, lot#130399) results on two patient samples.</t>
  </si>
  <si>
    <t>2024-00048026-1</t>
  </si>
  <si>
    <t>2024-00047179-1</t>
  </si>
  <si>
    <t>ADVIA Centaur CA 19-9 lot # 535 - Erroneous patient results vs. lot 534.</t>
  </si>
  <si>
    <t>2024-00047128-1</t>
  </si>
  <si>
    <t>ADVIA Centaur CA 19-9 lot # 535 erroneous patient results vs. lot 534.</t>
  </si>
  <si>
    <t>2024-00047545-2</t>
  </si>
  <si>
    <t>Atellica CH 930 SN CM00859 – Concentrated Carbon Dioxide (CO2_c,130399) – falsely depressed result for two patients versus repeat or redraw at alternate facility.</t>
  </si>
  <si>
    <t>4/28/2024</t>
  </si>
  <si>
    <t>5/6/2024</t>
  </si>
  <si>
    <t>2024-00048957-1</t>
  </si>
  <si>
    <t>D2 Excessive Drift for pO2, Mcart SN 3402607813 [RP500 SN 41702 - China]</t>
  </si>
  <si>
    <t>5/11/2024</t>
  </si>
  <si>
    <t>5/19/2024</t>
  </si>
  <si>
    <t>2024-00048713-1</t>
  </si>
  <si>
    <t>Issues with test card insertion, SN14325, lot 05-24049-50 [China]</t>
  </si>
  <si>
    <t>5/9/2024</t>
  </si>
  <si>
    <t>5/17/2024</t>
  </si>
  <si>
    <t>2024-00048686-1</t>
  </si>
  <si>
    <t>Discrepant cTnI, Stratus CS SN 98051022, Lot 234036002, Canada</t>
  </si>
  <si>
    <t>5/16/2024</t>
  </si>
  <si>
    <t>2024-00050175-1</t>
  </si>
  <si>
    <t>False Negative hCG, Clinitek Status+ SN 316381 Lot Unknown, United Kingdom</t>
  </si>
  <si>
    <t>5/24/2024</t>
  </si>
  <si>
    <t>2024-00050200-1</t>
  </si>
  <si>
    <t>ADVIA Centaur XP – CA 19-9, lot 535 – Discordant elevated results vs. Atellica IM</t>
  </si>
  <si>
    <t>5/21/2024</t>
  </si>
  <si>
    <t>5/29/2024</t>
  </si>
  <si>
    <t>2024-00048054-1</t>
  </si>
  <si>
    <t>ADVIA Centaur XP (S/N: IRL82031718), the Quality Control (QC) was out of range, tubing of aspiration probe 4 was broken and the customer reported the event to China’s National Medical Products Administration (NMPA).</t>
  </si>
  <si>
    <t>5/14/2024</t>
  </si>
  <si>
    <t>2024-00050273-1</t>
  </si>
  <si>
    <t>2024-00046527-1</t>
  </si>
  <si>
    <t>Atellica IM CA19-9 - elevated results across multiple samples for one patient</t>
  </si>
  <si>
    <t>2024-00046527-2</t>
  </si>
  <si>
    <t>2024-00048718-1</t>
  </si>
  <si>
    <t>ADVIA Centaur XP– Vitamin B12 (VB12) and Folate (FOL)– Multiple erroneous results for 149 patient samples when Quality Controls (QC) out of range after sample processing versus repeats with new DTT solution.</t>
  </si>
  <si>
    <t>2024-00049104-1</t>
  </si>
  <si>
    <t>False Negative Leukocyte, Clinitek Status+ SN 295286, Lot 304044, United States</t>
  </si>
  <si>
    <t>2024-00050043-1</t>
  </si>
  <si>
    <t>ADVIA Centaur CP Instrument, S/N: ROB30001852, the instrument failed to initialize and detect faults during the detection of myocardial enzymes in patients with herpes zoster. The customer reported the incident to NMPA (National Medical Products Admi . . .</t>
  </si>
  <si>
    <t>2024-00050074-1</t>
  </si>
  <si>
    <t>Atellica CH 930 customer reported Creatinine_3 (ECre3), Potassium (K), and Sodium discordant results.</t>
  </si>
  <si>
    <t>2024-00047499-3</t>
  </si>
  <si>
    <t>BN II_N Latex FLC Lambda lot 473287: discrepant FLC-lambda patient sample results</t>
  </si>
  <si>
    <t>2024-00047499-2</t>
  </si>
  <si>
    <t>2024-00047967-2</t>
  </si>
  <si>
    <t>Atellica IM Enhanced Estradiol (eE2, lot# 099) Quality Control (QC) Out of range with positive bias and samples tested while QC was out were elevated relative to repeat testing.</t>
  </si>
  <si>
    <t>2024-00047499-1</t>
  </si>
  <si>
    <t>2024-00047967-1</t>
  </si>
  <si>
    <t>2024-00049595-1</t>
  </si>
  <si>
    <t>ADVIA Chemistry XPT, S/N: CA1275006270627/ The customer reported to the China National Medical Products Administration (NMPA) that the instrument gave an alarm indicating abnormal vacuum pressure in the Ion-Selective Electrode (ISE) degasser which ca . . .</t>
  </si>
  <si>
    <t>2024-00048013-1</t>
  </si>
  <si>
    <t>Dimension EXL 200 instrument, falsely depressed Sodium (NA), Potassium (K) and Chloride (CL), Lot # 4AD802 results on 3 patient samples.</t>
  </si>
  <si>
    <t>2024-00049917-1</t>
  </si>
  <si>
    <t>False Negative hCG, Clinitek Status+ SN 219368 Lot 083308, United States</t>
  </si>
  <si>
    <t>2024-00048011-1</t>
  </si>
  <si>
    <t>ADVIA Centaur XP, the customer reported cuvette pusher offline error, loss of two patient's samples, resulted in redraw of samples. The operator scratched their hand while troubleshooting the instrument.</t>
  </si>
  <si>
    <t>2024-00045486-1</t>
  </si>
  <si>
    <t>ADVIA Centaur CP Total hCG (ThCG) Lot 357 - discordant result vs. patient's clinical history</t>
  </si>
  <si>
    <t>2024-00048958-1</t>
  </si>
  <si>
    <t>iQC Sample Delivery error (E49); SN14983, lot 05-24058-40 [China]</t>
  </si>
  <si>
    <t>2024-00049564-1</t>
  </si>
  <si>
    <t>DX NON-SYSTEM IVK - RP500 CARTS</t>
  </si>
  <si>
    <t>RAPIDLyte Syringe Filter Cap Issue lot Unknown [RP500 Non System - United States]</t>
  </si>
  <si>
    <t>2024-00048622-1</t>
  </si>
  <si>
    <t>ADVIA Centaur XP CA 19-9, lot 535, Discordant Patient Results vs alternate Lot 533 (Atellica IM)</t>
  </si>
  <si>
    <t>2024-00047884-3</t>
  </si>
  <si>
    <t>Atellica IM 1300 CA 19-9 (CA 19-9) lot#533 - Discordant (elevated) patient results vs. an alternate method.</t>
  </si>
  <si>
    <t>2024-00047884-2</t>
  </si>
  <si>
    <t>2024-00047884-1</t>
  </si>
  <si>
    <t>2024-00048687-1</t>
  </si>
  <si>
    <t>EXL W/LM Refurbished</t>
  </si>
  <si>
    <t>Dimension ExL with LM, falsely depressed Sodium (Na), Potassium(K) and Chloride (Cl), Lot#4AD803 results on a patient sample.</t>
  </si>
  <si>
    <t>2024-00048556-1</t>
  </si>
  <si>
    <t>Atellica CH 930 Carbon Dioxide concentrated and Creatinine_2 discordant results.</t>
  </si>
  <si>
    <t>2024-00050673-1</t>
  </si>
  <si>
    <t>Epoc - No test could be performed, error unk; SN16390, lot 03-23347-60 [China]</t>
  </si>
  <si>
    <t>2024-00050206-1</t>
  </si>
  <si>
    <t>Epoc - CNC on cSO2, creatinine, lactate; SN14716, lot 05-24049-50 [China]</t>
  </si>
  <si>
    <t>2024-00050089-1</t>
  </si>
  <si>
    <t>No Result of Na+ or Cl, Mcart SN 3327507817 [RP500 SN 46157 - China]</t>
  </si>
  <si>
    <t>2024-00051180-1</t>
  </si>
  <si>
    <t>Discrepant Na+ Result Mcart SN 3332509525[RP500 SN 53992 - Australia]</t>
  </si>
  <si>
    <t>2024-00051178-1</t>
  </si>
  <si>
    <t>Discrepant Na+ Results, Mcart SN 3332510425 [RP500e SN 53096 - Australia]</t>
  </si>
  <si>
    <t>2024-00050396-1</t>
  </si>
  <si>
    <t>Discrepant Low Na Results, MCart SN 3401011518 [RP500 SN 40228 - Hong Kong]</t>
  </si>
  <si>
    <t>2024-00050858-1</t>
  </si>
  <si>
    <t>Discrepant tHb Results, Mcart SN 3408601812 [RP500 SN 40577 - SPAIN]</t>
  </si>
  <si>
    <t>2024-00050376-1</t>
  </si>
  <si>
    <t>CYPRUS</t>
  </si>
  <si>
    <t>Discrepant tHb Results, Mcart 3329900926 [RP500e SN 60911 - Cyprus]</t>
  </si>
  <si>
    <t>2024-00050375-1</t>
  </si>
  <si>
    <t>2024-00050373-1</t>
  </si>
  <si>
    <t>2024-00050369-1</t>
  </si>
  <si>
    <t>2024-00050363-1</t>
  </si>
  <si>
    <t>2024-00050277-1</t>
  </si>
  <si>
    <t>Atellica CH 930 Analyzer, Tacrolimus (TACR) Lot 130337 /Erroneous elevated result</t>
  </si>
  <si>
    <t>2024-00048179-2</t>
  </si>
  <si>
    <t>ADVIA Centaur XP falsely elevated PSA result</t>
  </si>
  <si>
    <t>2024-00047813-1</t>
  </si>
  <si>
    <t>2024-00048179-1</t>
  </si>
  <si>
    <t>2024-00048361-1</t>
  </si>
  <si>
    <t>Atellica IM aHBs2 lot 166 high discordant patient results</t>
  </si>
  <si>
    <t>5/7/2024</t>
  </si>
  <si>
    <t>5/15/2024</t>
  </si>
  <si>
    <t>2024-00049730-1</t>
  </si>
  <si>
    <t>Atellica CH 930 Analyzer: Acetaminophen (Acet) units of mg/dL are not matching the treatment decision tool reporting units of µg/mL as per MEDWATCH Report #: MW5152256</t>
  </si>
  <si>
    <t>2024-00049344-1</t>
  </si>
  <si>
    <t>Atellica CH 930 Analyzer, Out of range Quality Control (QC) and erroneously elevated Calcium (Ca, Lot# 232038) results on four (4) patient samples.</t>
  </si>
  <si>
    <t>5/13/2024</t>
  </si>
  <si>
    <t>2024-00048735-1</t>
  </si>
  <si>
    <t>Atellica CH 930 Analyzer/ Carbon Dioxide, Concentrated (CO2_c)/ Lot 130312/ Erroneously elevated results on multiple patient samples.</t>
  </si>
  <si>
    <t>2024-00048673-1</t>
  </si>
  <si>
    <t>2024-00051028-1</t>
  </si>
  <si>
    <t>ADVIA Centaur CP (S/N: ROB30001799)/ The customer reported to the China National Medical Products Administration (NMPA) that the instrument alarmed "Probe pressure offset adjustment out of range" and stopped operation.</t>
  </si>
  <si>
    <t>5/27/2024</t>
  </si>
  <si>
    <t>6/4/2024</t>
  </si>
  <si>
    <t>2024-00050861-1</t>
  </si>
  <si>
    <t>Dimension® EXL™ 200 Integrated Chemistry System/erroneous falsely elevated LOCI High-Sensitivity Troponin I (TNIH, FA4322) patient sample results.</t>
  </si>
  <si>
    <t>6/1/2024</t>
  </si>
  <si>
    <t>2024-00050647-1</t>
  </si>
  <si>
    <t>Atellica CH AMY_2</t>
  </si>
  <si>
    <t>Atellica CH 930 Analyzer / The customer reported to National Medical Products Administration (NMPA) that the shelf-life left is too short for Amylase_2 (AMY_2, 231962) reagent lot received.</t>
  </si>
  <si>
    <t>5/22/2024</t>
  </si>
  <si>
    <t>5/30/2024</t>
  </si>
  <si>
    <t>2024-00050639-1</t>
  </si>
  <si>
    <t>Atellica CH 930 Analyzer / The customer reported to National Medical Products Administration (NMPA) that the shelf-life left is too short for Calcium_2 (CA_2, 232039) reagent lot received.</t>
  </si>
  <si>
    <t>2024-00048610-1</t>
  </si>
  <si>
    <t>Atellica CI 1900 Analyzer / an erroneously elevated Carbon Dioxide, Concentrated (CO2_c, 130494) patient sample result.</t>
  </si>
  <si>
    <t>2024-00048016-1</t>
  </si>
  <si>
    <t>Dimension Vista 1500, falsely depressed multiple assay results on a patient sample.</t>
  </si>
  <si>
    <t>5/5/2024</t>
  </si>
  <si>
    <t>2024-00050890-1</t>
  </si>
  <si>
    <t>LITHUANIA</t>
  </si>
  <si>
    <t>Atellica Data Manager orders were not dispatched to the Laboratory Automation System and caused a potential delay in testing and result reporting</t>
  </si>
  <si>
    <t>2024-00049494-1</t>
  </si>
  <si>
    <t>Dimension Vista 1500 instrument, Erroneous Sodium (NA), Potassium (K) and Chloride (CL), Lot # 4AD801 results on 4 patient samples.</t>
  </si>
  <si>
    <t>2024-00048918-1</t>
  </si>
  <si>
    <t>Atellica CH 930 Analyzer, erroneous Calcium_2 (CA_2, Lot#232039) and Magnesium (Mg, Lot#232043) results on multiple patient samples.</t>
  </si>
  <si>
    <t>2024-00048906-1</t>
  </si>
  <si>
    <t>Atellica CH 930 analyzer, erroneous Calcium_2 (CA_2, Lot#232039) and Magnesium (Mg, Lot#232043) results on multiple patient samples.</t>
  </si>
  <si>
    <t>2024-00049747-1</t>
  </si>
  <si>
    <t>Dimension ExL 200 SN DR271683 – Lactic Acid (LA) along with multiple other assays had erroneous results versus repeats</t>
  </si>
  <si>
    <t>2024-00050778-1</t>
  </si>
  <si>
    <t>Discrepant High Lac Results, Mcart SN 3405712119 [Rp500e SN 53980 - Australia]</t>
  </si>
  <si>
    <t>2024-00051002-1</t>
  </si>
  <si>
    <t>ADVIA Centaur XP - CA19-9, lot 535 - Discordant elevated Patient Results vs repeat testing with lot 537.</t>
  </si>
  <si>
    <t>2024-00051021-1</t>
  </si>
  <si>
    <t>ADVIA Centaur XP \ CA 19-9 Lot 535: Discordant elevated results on lot 535 vs repeat testing on Lot 537.</t>
  </si>
  <si>
    <t>2024-00049926-1</t>
  </si>
  <si>
    <t>Dimension Vista 1500 SN DV350319 – Albumin (ALB), Aspartate Aminotransferase (AST), Calcium (Ca), Carbon Dioxide (CO2), Cholesterol (Chol), and Triglycerides (Trig) – falsely depressed results except AST (falsely elevated) versus repeats on an altern . . .</t>
  </si>
  <si>
    <t>2024-00051672-1</t>
  </si>
  <si>
    <t>Atellica IM 1600 customer reported discordant AFP, CEA, FT4, PSA, and Total hCG results.</t>
  </si>
  <si>
    <t>2024-00049428-1</t>
  </si>
  <si>
    <t>CENTAUR PSA 100T</t>
  </si>
  <si>
    <t>ADVIA Centaur - PSA, lot 336 - Discordant depressed result vs. alternate method.</t>
  </si>
  <si>
    <t>2024-00049342-1</t>
  </si>
  <si>
    <t>Atellica CH 930 Analyzer / erroneously elevated Calcium (Ca, 232038) results on two patient samples.</t>
  </si>
  <si>
    <t>2024-00049906-3</t>
  </si>
  <si>
    <t>ADVIA® 2400 Clinical Chemistry System / Quality Control recovered outside QC ranges and erroneous Urinary/Cerebrospinal Fluid Protein (UCFP, 140) results were obtained on multiple patient samples.</t>
  </si>
  <si>
    <t>2024-00049906-2</t>
  </si>
  <si>
    <t>2024-00049906-1</t>
  </si>
  <si>
    <t>2024-00051013-1</t>
  </si>
  <si>
    <t>ADVIA Centaur CA 19-9, lot# 535 - Discordant elevated results relative to repeat testing using lot# 537.</t>
  </si>
  <si>
    <t>2024-00049731-1</t>
  </si>
  <si>
    <t>IMMULITE 2000 XPI (S/N: O6420) Transformer had caught fire</t>
  </si>
  <si>
    <t>2024-00050306-1</t>
  </si>
  <si>
    <t>ADVIA Centaur CP High-Sensitivity Troponin I (TnIH) lot 099 - discordant elevated patient results vs. repeat testing.</t>
  </si>
  <si>
    <t>2023-00021714-1</t>
  </si>
  <si>
    <t>False negative WBC, Clinitek Status+ SN 320262 Lot 301073, Japan</t>
  </si>
  <si>
    <t>2024-00051650-1</t>
  </si>
  <si>
    <t>ADVIA Centaur - PRGE, lot 321 - Discordant elevated result vs. repeat testing.</t>
  </si>
  <si>
    <t>2024-00047822-2</t>
  </si>
  <si>
    <t>Aptio by Siemens Automation, S/N APT.0139, put two labels on one tube.</t>
  </si>
  <si>
    <t>2024-00052269-1</t>
  </si>
  <si>
    <t>IML. 2000 FREE BETA HCG KIT 200T</t>
  </si>
  <si>
    <t>IMMULITE 2000 XPI Free Beta HCG Kit Lot 568 discordant patient results</t>
  </si>
  <si>
    <t>2024-00051172-1</t>
  </si>
  <si>
    <t>ADVIA Chemistry XPT (S/N: CA1275006070607)/ The customer reported to the China National Medical Products Administration (NMPA) that the malfunctioned Drain pump (CDP) peri pump tubes had caused a Reagent Reaction Bath (RRV) cell skipped error which c . . .</t>
  </si>
  <si>
    <t>2024-00051461-1</t>
  </si>
  <si>
    <t>INSTRUMENT IMMULITE 2000 XPI, Serial Number (S/N) N6100, Free Beta HCG (FBHCG), Lot Number 565, Discordant Patient Results</t>
  </si>
  <si>
    <t>2024-00051851-1</t>
  </si>
  <si>
    <t>2024-00050242-1</t>
  </si>
  <si>
    <t>Dimension EXL with LM erroneous Calcium (CA) patient results.</t>
  </si>
  <si>
    <t>2024-00050540-1</t>
  </si>
  <si>
    <t>Atellica IM Total hCG (ThCG) lot# 356 discordant (elevated) patient results vs repeat testing on two patient samples.</t>
  </si>
  <si>
    <t>2024-00050005-1</t>
  </si>
  <si>
    <t>ADVIA Chemistry 1800, falsely elevated Concentrated Carbon Dioxide (CO2_c) and Concentrated Calcium_2 (CA_2c) results on three patient samples.</t>
  </si>
  <si>
    <t>2024-00051296-1</t>
  </si>
  <si>
    <t>Atellica CH 930 SN CM00519 – Enzymatic Hemoglobin A1c (A1c_E), Amylase (AMY_2), Cholesterol_2 (Chol_2), Enzymatic Creatinine_3 (ECre3), Lactate Dehydrogenase L‑P (LDLP), Inorganic Phosphorus (IP), Total Protein II (TP), Transferrin (Trf), Triglycerid . . .</t>
  </si>
  <si>
    <t>2024-00052737-1</t>
  </si>
  <si>
    <t>Atellica IM 1600 – CA 19-9, lot 533 - Reagent ready packs with a remaining shelf life of less than 3 months.</t>
  </si>
  <si>
    <t>2024-00050002-1</t>
  </si>
  <si>
    <t>Dimension Vista 1500 System/ An erroneously elevated High-Sensitivity Troponin I(TNIH, lot: 24039BA) result on a patient sample.</t>
  </si>
  <si>
    <t>2024-00050533-1</t>
  </si>
  <si>
    <t>Dimension EXL 200 instrument, falsely depressed Sodium (NA, Lot # 4BD805) results on two patient samples.</t>
  </si>
  <si>
    <t>2024-00049992-1</t>
  </si>
  <si>
    <t>Dimension EXL with LM instrument, S/N: DR251711 – The customer reported that the Reagent 2 (R2) flush pump sensor sparked.</t>
  </si>
  <si>
    <t>2024-00049946-1</t>
  </si>
  <si>
    <t>Dimension Vista 500, a falsely elevated Total Prostate Specific Antigen (TPSA, Lot# 24061BA) result on a patient sample.</t>
  </si>
  <si>
    <t>2024-00052209-1</t>
  </si>
  <si>
    <t>Atellica IM 1600 (S/N: IH01220)/ The customer reported to the China National Medical Products Administration (NMPA) that the Estradiol Quality Control (QC) was out of range and sample results could not be reported normally.</t>
  </si>
  <si>
    <t>2024-00050286-1</t>
  </si>
  <si>
    <t>Atellica CH 930, S/N CM02533 – The customer reported a leaking reaction washer 4 probe causing multiple erroneous assay test results, which led to three patients being treated based on incorrect critical results.</t>
  </si>
  <si>
    <t>2024-00052790-1</t>
  </si>
  <si>
    <t>Atellica IM 1600 IRH002571901– Multiple assays for multiple patients had erroneous results versus repeats on alternate Atellica IM 1600s.</t>
  </si>
  <si>
    <t>2024-00053054-1</t>
  </si>
  <si>
    <t>False Negative hCG, Clinitek Status+ SN 331142 Lot 085784, Ireland</t>
  </si>
  <si>
    <t>2024-00050973-1</t>
  </si>
  <si>
    <t>VISTA VANC/VANCOMYCIN 80 TESTS</t>
  </si>
  <si>
    <t>Dimension Vista 500 system, An erroneously depressed Vancomycin (VANC, Lot# 23360BA) result on a patient sample.</t>
  </si>
  <si>
    <t>2024-00052755-1</t>
  </si>
  <si>
    <t>Dimension ExL 200 (S/N: DR270784)/ The customer reported to the China National Medical Products Administration (NMPA) that the blockage in the waste discharge tubing of the sample probe washing station led to unstable test repeatability.</t>
  </si>
  <si>
    <t>2024-00053638-1</t>
  </si>
  <si>
    <t>False Positive cTnI, TestPak Lot 234106002 [Stratus CS SN 98051026 - CANADA]</t>
  </si>
  <si>
    <t>2024-00053952-1</t>
  </si>
  <si>
    <t>Epoc -Fluid detected on sensors (E80) and iQC Failure: Sensor check (E13); SN26486, lot 05-24086-30 [China]</t>
  </si>
  <si>
    <t>2024-00053943-1</t>
  </si>
  <si>
    <t>VTLi - False Positive cTNI vs negative cTNT on Roche; SN12396, lot tbd [Slovenia]</t>
  </si>
  <si>
    <t>2024-00053158-1</t>
  </si>
  <si>
    <t>VTLi - False Positive cTNI vs negative cTNT on Roche; SN12396, lot HA102723 [Slovenia]</t>
  </si>
  <si>
    <t>2024-00053339-3</t>
  </si>
  <si>
    <t>Atellica CH 930 Analyzer, Urinary/Cerebrospinal Fluid Protein (UCFP) Lot 130414- Erroneous depressed results vs. lot 130470</t>
  </si>
  <si>
    <t>2024-00053339-2</t>
  </si>
  <si>
    <t>2024-00053871-1</t>
  </si>
  <si>
    <t>Atellica IM 1600 – eE2, lot 099 – Discordant elevated pediatric result vs. alt. method</t>
  </si>
  <si>
    <t>2024-00053339-1</t>
  </si>
  <si>
    <t>2024-00053528-1</t>
  </si>
  <si>
    <t>D39 Clot Obstruction MCart SN 3403703525 [RP500 SN 47428 - CHINA]</t>
  </si>
  <si>
    <t>2024-00053522-1</t>
  </si>
  <si>
    <t>Epoc - Fluid on sensors (E80); SN26486, lot 03-24016-50 [China]</t>
  </si>
  <si>
    <t>2024-00053411-1</t>
  </si>
  <si>
    <t>Multiparameter D2 Excessive Drift, Mcart SN 3403612712 [RP500e SN 55316 - CHINA]</t>
  </si>
  <si>
    <t>2024-00053124-1</t>
  </si>
  <si>
    <t>Broken Fan, No PO2 Result, Delay in Patient Treatment [RP500e SN 62031 - CHINA]</t>
  </si>
  <si>
    <t>2024-00050761-1</t>
  </si>
  <si>
    <t>Dimension EXL 200, falsely depressed Sodium (NA, sensor lot: 4AD803) results on five patient samples.</t>
  </si>
  <si>
    <t>2024-00051691-1</t>
  </si>
  <si>
    <t>Epoc - Discrepant low Hct, cHgb vs unk lab; SN50826, lot 08-24100-20 [US]</t>
  </si>
  <si>
    <t>2024-00053763-1</t>
  </si>
  <si>
    <t>2024-00051227-1</t>
  </si>
  <si>
    <t>Atellica CH 930 analyzer, Erroneously depressed Creatinine_2 (Crea_2, lot: 232081) result on a patient sample.</t>
  </si>
  <si>
    <t>2024-00053225-1</t>
  </si>
  <si>
    <t>Atellica IM 1600 Analyzer, S/N: IRH012572043, the instrument gave error message saying Acid reservoir was empty. The operator tried to replace several acid bottles, but the error persisted. The customer reported the incident to NMPA (National Medical . . .</t>
  </si>
  <si>
    <t>2024-00054114-1</t>
  </si>
  <si>
    <t>ADVIA Chemistry 2400, S/N: CA1258006950695/ The customer reported to the China National Medical Products Administration (NMPA) that the dirty waste discharge tubing of the Dilution tray wash unit (DWUD) caused a Dilution tray turntable (DTT) leak ala . . .</t>
  </si>
  <si>
    <t>2024-00053325-1</t>
  </si>
  <si>
    <t>ADVIA Centaur CP (S/N: ROB30006138)/ The customer reported to the China National Medical Products Administration (NMPA) that the reagent aspiration had failed.</t>
  </si>
  <si>
    <t>2024-00050972-1</t>
  </si>
  <si>
    <t>Dimension EXL with LM, S/N: DR251777, the customer reportedly observed smoke emitted from the wiring behind the pump and smelled a burning smell.</t>
  </si>
  <si>
    <t>2024-00051334-2</t>
  </si>
  <si>
    <t>Atellica IM 1600, falsely elevated Cancer Antigen 27.29 (BR 27.29, Lot# 0470270) results on multiple patient samples.</t>
  </si>
  <si>
    <t>2024-00051334-1</t>
  </si>
  <si>
    <t>2024-00051346-1</t>
  </si>
  <si>
    <t>Dimension EXL with LM instrument, falsely depressed Sodium (NA, Lot # 4BD805) results on three patient samples.</t>
  </si>
  <si>
    <t>2024-00053687-1</t>
  </si>
  <si>
    <t>IML. 2000 HCG KIT 600T</t>
  </si>
  <si>
    <t>IMMULITE 2000 XPi HCG Kit Lot 480 falsely elevated patient result</t>
  </si>
  <si>
    <t>2024-00053518-1</t>
  </si>
  <si>
    <t>Atellica CH 930 Analyzer/ A-LYTE Integrated Multisensor Technology (IMT) Sensor/ Lot 130010/ Premature Chloride (CL) Calibration Slope Failures</t>
  </si>
  <si>
    <t>2024-00053479-1</t>
  </si>
  <si>
    <t>2024-00053652-2</t>
  </si>
  <si>
    <t>IML. 2000 3G ALRGY SPE IGE DOM 600T</t>
  </si>
  <si>
    <t>IMMULITE 2000 XPi Falsely Depressed Patient Results, 3g Allergy Specific IgE Kit Lot 121</t>
  </si>
  <si>
    <t>2024-00053652-1</t>
  </si>
  <si>
    <t>2024-00053739-1</t>
  </si>
  <si>
    <t>Dimension EXL with LM operator sustained a wound on the index finger.</t>
  </si>
  <si>
    <t>2024-00051599-1</t>
  </si>
  <si>
    <t>Dimension EXL 200 system, Erroneous Tacrolimus (TAC, lot: GA4339) result on a patient sample.</t>
  </si>
  <si>
    <t>2024-00051789-1</t>
  </si>
  <si>
    <t>Atellica Neph 630</t>
  </si>
  <si>
    <t>A NEPH 630_FLC_Lambda lot 473287: discordant sample results for multiple patient samples</t>
  </si>
  <si>
    <t>2024-00054661-1</t>
  </si>
  <si>
    <t>BN ProSpec (sn 353777): Probe level sensing error</t>
  </si>
  <si>
    <t>2024-00054606-1</t>
  </si>
  <si>
    <t>ADVIA Centaur XP - HbsII, lot 307 – Medical intervention due to initial reactive result</t>
  </si>
  <si>
    <t>2024-00052532-1</t>
  </si>
  <si>
    <t>Atellica CH 930 Analyzer, Urinary/Cerebrospinal Fluid Protein (UCFP) Lot 130273- Erroneous falsely depressed results, QC out of range</t>
  </si>
  <si>
    <t>2024-00052715-1</t>
  </si>
  <si>
    <t>Dimension® EXL™ with LM Integrated Chemistry System/erroneous falsely depressed patient sample results with LOCI High-Sensitivity Troponin I (TNIH, FB4350).</t>
  </si>
  <si>
    <t>6/6/2024</t>
  </si>
  <si>
    <t>6/14/2024</t>
  </si>
  <si>
    <t>2024-00054068-1</t>
  </si>
  <si>
    <t>D77 COox Temp error, lot 3403706718 [RP500 SN 33325 - CHINA]</t>
  </si>
  <si>
    <t>6/18/2024</t>
  </si>
  <si>
    <t>6/26/2024</t>
  </si>
  <si>
    <t>2024-00055442-1</t>
  </si>
  <si>
    <t>Epoc - Damaged power adapter; SN17137 [China]</t>
  </si>
  <si>
    <t>7/4/2024</t>
  </si>
  <si>
    <t>2024-00055373-1</t>
  </si>
  <si>
    <t>D77 Temperature Error, Mcart SN 3409408126 [RP500 SN 47809 - China]</t>
  </si>
  <si>
    <t>2024-00054885-1</t>
  </si>
  <si>
    <t>Atellica CH 930, S/N: CM01202/ The customer reported to the China National Medical Products Administration (NMPA) that the Printed Circuit Board (PCB) of the Cyanide-free (CN24) Decapper Module (DCM) had failed.</t>
  </si>
  <si>
    <t>6/24/2024</t>
  </si>
  <si>
    <t>7/2/2024</t>
  </si>
  <si>
    <t>2024-00054187-1</t>
  </si>
  <si>
    <t>ADVIA Centaur XP, S/N: IRL82491723/ The customer reported to the China National Medical Products Administration (NMPA) that the User Interface (UI) module computer had failed to start.</t>
  </si>
  <si>
    <t>2024-00053961-1</t>
  </si>
  <si>
    <t>ADVIA Centaur XP SN IRL88621924 – Reagent volume check error</t>
  </si>
  <si>
    <t>6/17/2024</t>
  </si>
  <si>
    <t>6/25/2024</t>
  </si>
  <si>
    <t>2024-00052161-1</t>
  </si>
  <si>
    <t>Dimension Vista 1500 system, Erroneously elevated High-Sensitivity Troponin I (TNIH, Lot# 24039BA) results on a patient sample.</t>
  </si>
  <si>
    <t>6/3/2024</t>
  </si>
  <si>
    <t>6/11/2024</t>
  </si>
  <si>
    <t>2024-00052746-1</t>
  </si>
  <si>
    <t>Dimension EXL 200, erroneous multiple assay results on multiple patient samples.</t>
  </si>
  <si>
    <t>6/12/2024</t>
  </si>
  <si>
    <t>2024-00052746-2</t>
  </si>
  <si>
    <t>2024-00053457-1</t>
  </si>
  <si>
    <t>Atellica CH 930, S/N: CM03281 – A Siemens Customer Service Engineer (CSE) accidentally pricked her finger with the tip of the probe while troubleshooting the instrument.</t>
  </si>
  <si>
    <t>6/20/2024</t>
  </si>
  <si>
    <t>2024-00052639-1</t>
  </si>
  <si>
    <t>Atellica IM Toxo G, lot 292, discordant repeat reactive results vs alternate methods</t>
  </si>
  <si>
    <t>2024-00053599-1</t>
  </si>
  <si>
    <t>Atellica IM 1600 SN IH00482, the customer reported Quality Control (QC) failure and erroneous C peptide (CpS), Enhanced Estradiol (eE2), Ferritin (Fer), Free Prostate Specific Antigen (fPSA), Free Thyroxine (FT4), Insulin (IRI), Prolactin (PRL), Pros . . .</t>
  </si>
  <si>
    <t>6/19/2024</t>
  </si>
  <si>
    <t>2024-00052849-1</t>
  </si>
  <si>
    <t>Atellica CH 930 falsely elevated Calcium_2 (CA_2) patient results</t>
  </si>
  <si>
    <t>2024-00054359-1</t>
  </si>
  <si>
    <t>Viva-ProE System bubbles in the injector caused falsely depressed Valproic Acid and Methotrexate results</t>
  </si>
  <si>
    <t>6/27/2024</t>
  </si>
  <si>
    <t>2024-00052230-1</t>
  </si>
  <si>
    <t>Atellica CH 930_N LATEX FLC LAMBDA_473288_Inaccurate FLC Lambda results</t>
  </si>
  <si>
    <t>2024-00053441-1</t>
  </si>
  <si>
    <t>IML. 2000 VALPROIC ACID KIT 200T</t>
  </si>
  <si>
    <t>IMMULITE 2000 XPi Valproic Acid Kit Lot 320 discordant high patient results</t>
  </si>
  <si>
    <t>2024-00054875-1</t>
  </si>
  <si>
    <t>ADVIA Centaur XP / The customer reported to China National Medical Products Administration (NMPA) that Signal Error 3 alarm occurred during the operation of the instrument, which did not produce any thyroglobulin antibody (anti-Tg) results.</t>
  </si>
  <si>
    <t>2024-00052349-1</t>
  </si>
  <si>
    <t>Dimension EXL with LM, erroneous Enzymatic Creatinine (EZCR, Lot# GC4355) results on multiple patient samples.</t>
  </si>
  <si>
    <t>2024-00051727-1</t>
  </si>
  <si>
    <t>Barcode Reader dropping/Changing characters, Clinitek Status+ SN 303164 Bar Code Reader, Canada</t>
  </si>
  <si>
    <t>6/7/2024</t>
  </si>
  <si>
    <t>2024-00055102-1</t>
  </si>
  <si>
    <t>DIMENSION CSA FLEX IFU 80 TESTS</t>
  </si>
  <si>
    <t>Dimension® EXL™ 200 Integrated Chemistry System/erroneous elevated Cyclosporine A (CSA, ED5072) patient sample result.</t>
  </si>
  <si>
    <t>2024-00053039-1</t>
  </si>
  <si>
    <t>IML. 2000 IGFBP-3 KIT 200T</t>
  </si>
  <si>
    <t>IMMULITE 2000 XPi IGFBP-3 Kit Lot 433 falsely depressed patient results</t>
  </si>
  <si>
    <t>6/15/2024</t>
  </si>
  <si>
    <t>2024-00052955-1</t>
  </si>
  <si>
    <t>Dimension® EXL™ 200 Integrated Chemistry System / erroneously elevated Sodium, Potassium and Chloride (NA, K, Cl, 4AD803) patient sample results.</t>
  </si>
  <si>
    <t>6/8/2024</t>
  </si>
  <si>
    <t>6/16/2024</t>
  </si>
  <si>
    <t>2024-00053636-1</t>
  </si>
  <si>
    <t>Atellica CH 930 Analyzer, Erroneously elevated Carbon Dioxide, Concentrated (CO2_c, Lot# 130399) results on four (4) patient samples.</t>
  </si>
  <si>
    <t>2024-00056088-1</t>
  </si>
  <si>
    <t>Atellica IM 1600 – TnIH, lot 098 – Discordant elevated results vs. alt. method</t>
  </si>
  <si>
    <t>6/28/2024</t>
  </si>
  <si>
    <t>7/6/2024</t>
  </si>
  <si>
    <t>2024-00056053-1</t>
  </si>
  <si>
    <t>DM LIPL FLEX REAGENT 120 TESTS</t>
  </si>
  <si>
    <t>Dimension® EXL™ with LM Integrated Chemistry System/the positive intercept value for reagent lot GA5045 is not matching the negative intercept value used for the previous lot GB4173 with Lipase (LIPL).</t>
  </si>
  <si>
    <t>6/30/2024</t>
  </si>
  <si>
    <t>7/8/2024</t>
  </si>
  <si>
    <t>2024-00053964-1</t>
  </si>
  <si>
    <t>KOREA, REPUBLIC OF</t>
  </si>
  <si>
    <t>DIMENSION EXL 200, Tacrolimus (TAC) Lot GA4361-Discordant high result</t>
  </si>
  <si>
    <t>2024-00055802-1</t>
  </si>
  <si>
    <t>ADVIA Chemistry 1800, S/N: CA1291001960196/ The customer reported to the China National Medical Products Administration (NMPA) that the Mixer 2 belt was broken and could not move horizontally.</t>
  </si>
  <si>
    <t>7/5/2024</t>
  </si>
  <si>
    <t>2024-00055549-1</t>
  </si>
  <si>
    <t>Atellica IM 1600, S/N: IRH010792022/ The customer reported to the China National Medical Products Administration (NMPA) that the sample probe had stopped working and the vacuum pump failed to start.</t>
  </si>
  <si>
    <t>2024-00056029-1</t>
  </si>
  <si>
    <t>INDONESIA</t>
  </si>
  <si>
    <t>ADVIA Centaur CP CA 19-9 Lot 535 - discordant elevated results</t>
  </si>
  <si>
    <t>2024-00054456-1</t>
  </si>
  <si>
    <t>BN II (s/n: 384228)_Sample needle collided, resulting in the needle blocking at the same time stirring stall</t>
  </si>
  <si>
    <t>2024-00056295-1</t>
  </si>
  <si>
    <t>BNII s/n 494443: Initialization and vacuum pump failures</t>
  </si>
  <si>
    <t>7/1/2024</t>
  </si>
  <si>
    <t>7/9/2024</t>
  </si>
  <si>
    <t>2024-00053195-1</t>
  </si>
  <si>
    <t>Atellica CH 930, falsely depressed multiple assay results on a patient sample.</t>
  </si>
  <si>
    <t>2024-00053884-1</t>
  </si>
  <si>
    <t>Atellica Sample Handler Prime, S/N: SP04927, the customer reported that the barcode label printer stopped working.</t>
  </si>
  <si>
    <t>2024-00053089-3</t>
  </si>
  <si>
    <t>IMMULITE 2000 XPi System (S/N: O6230) - Discordant results for several assays</t>
  </si>
  <si>
    <t>6/13/2024</t>
  </si>
  <si>
    <t>6/21/2024</t>
  </si>
  <si>
    <t>2024-00053089-2</t>
  </si>
  <si>
    <t>2024-00053063-2</t>
  </si>
  <si>
    <t>A NEPH 630_FLC_Lambda lot 473287: Discordant Sample results for multiple patient samples</t>
  </si>
  <si>
    <t>6/10/2024</t>
  </si>
  <si>
    <t>2024-00053063-1</t>
  </si>
  <si>
    <t>2024-00054245-1</t>
  </si>
  <si>
    <t>Dimension EXL with LM discordant enzyme results.</t>
  </si>
  <si>
    <t>2024-00053344-1</t>
  </si>
  <si>
    <t>Epoc - Burning/sparking power supply [Japan]</t>
  </si>
  <si>
    <t>2024-00055740-1</t>
  </si>
  <si>
    <t>Atellica Sample Handler Prime (s/n: SP02754)/ The customer reported to China National Medical Products Administration (NMPA) that the robot arm jammed in horizonal direction.</t>
  </si>
  <si>
    <t>2024-00055108-1</t>
  </si>
  <si>
    <t>ADVIA Centaur CP, S/N: ROB30001349, the customer reported an improper discharge of waste liquid from the instrument and the customer reported the event to China’s National Medical Products Administration (NMPA).</t>
  </si>
  <si>
    <t>2024-00054571-1</t>
  </si>
  <si>
    <t>Dimension ExL with LM SN DR251660 –Integrated Multisensor Technology (IMT) Sensor– erroneous Sodium patient results.</t>
  </si>
  <si>
    <t>6/22/2024</t>
  </si>
  <si>
    <t>2024-00053599-2</t>
  </si>
  <si>
    <t>2024-00055119-1</t>
  </si>
  <si>
    <t>DIMENSION EXL 200, Cyclosporine A (CSA) Lot FB5002-Erroneously elevated result</t>
  </si>
  <si>
    <t>2024-00053951-1</t>
  </si>
  <si>
    <t>Atellica CH GluH_3</t>
  </si>
  <si>
    <t>Atellica CH 930 Analyzer/ Glucose Hexokinase_3 (GluH_3)/ Lot 232047/ Erroneously Elevated Patient Results</t>
  </si>
  <si>
    <t>2024-00053689-2</t>
  </si>
  <si>
    <t>Atellica IM High-Sensitivity Troponin I (TnIH), lot 096 - Discordant patient result due to heterophilic interference.</t>
  </si>
  <si>
    <t>2024-00057178-1</t>
  </si>
  <si>
    <t>D70 Optics Error: 11, Mcart SN 3410006812, [RP500 SN 48014] - China</t>
  </si>
  <si>
    <t>7/16/2024</t>
  </si>
  <si>
    <t>2024-00053316-3</t>
  </si>
  <si>
    <t>ADVIA Centaur XP CA19-9 lot 535 Discordant Patient Results</t>
  </si>
  <si>
    <t>2024-00053316-2</t>
  </si>
  <si>
    <t>2024-00053316-1</t>
  </si>
  <si>
    <t>2024-00055816-1</t>
  </si>
  <si>
    <t>IMMULITE 2000 XPI (S/N: I2564) The push-rod motor is blocked and needs to be replaced</t>
  </si>
  <si>
    <t>2024-00057456-1</t>
  </si>
  <si>
    <t>Dimension Xpand Plus W/O HM, S/N: 2004072486 / The customer reported to the China National Medical Products Administration (NMPA) that the Integrated Multisensor Technology (IMT) sensor failed to calibrate, which caused delay in patient sample testin . . .</t>
  </si>
  <si>
    <t>2024-00056497-1</t>
  </si>
  <si>
    <t>ADVIA Centaur XP, S/N: IRL88061908/ The customer reported to the China National Medical Products Administration (NMPA) that the instrument occasionally reports "600 03 05 - Sample Probe Fluid Sense Air Valve Failure" and "600 03 04 - Sample Probe Flu . . .</t>
  </si>
  <si>
    <t>7/10/2024</t>
  </si>
  <si>
    <t>2024-00054587-1</t>
  </si>
  <si>
    <t>TOTAL PSA REAGENT CARTRIDGE</t>
  </si>
  <si>
    <t>Dimension® EXL™ with LM Integrated Chemistry System / abnormal assay flags on two (2) Total Prostate Specific Antigen (TPSA, BA4341) results on a patient sample.</t>
  </si>
  <si>
    <t>2024-00056856-1</t>
  </si>
  <si>
    <t>ADVIA Centaur XPT falsely elevated Total Human Chorionic Gonadotropin (ThCG) patient result</t>
  </si>
  <si>
    <t>7/12/2024</t>
  </si>
  <si>
    <t>2024-00057234-1</t>
  </si>
  <si>
    <t>Atellica Sample Handler Prime (SP04318) barcode ID Misidentification</t>
  </si>
  <si>
    <t>7/13/2024</t>
  </si>
  <si>
    <t>2024-00054489-1</t>
  </si>
  <si>
    <t>Atellica CH 930 depressed Carbon Dioxide, Concentrated (CO2_c) patient results</t>
  </si>
  <si>
    <t>2024-00054109-1</t>
  </si>
  <si>
    <t>BNII_FLC Lambda lot 473288: discordant sample results for one patient sample</t>
  </si>
  <si>
    <t>2024-00054468-3</t>
  </si>
  <si>
    <t>Atellica CH 930 Analyzer/Erroneous results with multiple assays on multiple patient samples.</t>
  </si>
  <si>
    <t>2024-00054468-1</t>
  </si>
  <si>
    <t>2024-00054719-2</t>
  </si>
  <si>
    <t>ENZYMATIC CARBONATE FLEXR REA. CART</t>
  </si>
  <si>
    <t>Dimension EXL with LM, Erroneous Enzymatic Carbonate (ECO2, lot: FA5071) results on multiple patient samples.</t>
  </si>
  <si>
    <t>6/29/2024</t>
  </si>
  <si>
    <t>2024-00054719-1</t>
  </si>
  <si>
    <t>2024-00056296-1</t>
  </si>
  <si>
    <t>ADVIA Centaur XPT, S/N: IRL29432148/ The customer reported to the China National Medical Products Administration (NMPA) that the cuvette tray was jammed, and the User Interface (UI) Computer startup had failed.</t>
  </si>
  <si>
    <t>2024-00052528-1</t>
  </si>
  <si>
    <t>BEHRING FIBRINTIMER II</t>
  </si>
  <si>
    <t>BFTII/ PT with Innovin lot 564610/ discordant patient results</t>
  </si>
  <si>
    <t>6/5/2024</t>
  </si>
  <si>
    <t>2024-00056492-1</t>
  </si>
  <si>
    <t>ADVIA Centaur XP, S/N: IRL88061908/ The customer reported to the China National Medical Products Administration (NMPA) that the sample rack scanner alarm failed to scan the code.</t>
  </si>
  <si>
    <t>7/3/2024</t>
  </si>
  <si>
    <t>7/11/2024</t>
  </si>
  <si>
    <t>2024-00056724-1</t>
  </si>
  <si>
    <t>ADVIA Centaur XP – CA 19-9, lot 535 – discordant elevated result vs. repeat testing using lot 537 on one patient sample.</t>
  </si>
  <si>
    <t>2024-00056723-1</t>
  </si>
  <si>
    <t>2024-00057065-1</t>
  </si>
  <si>
    <t>ADVIA Centaur XP CA 19-9 Lot 535: Discordant elevated result vs repeat testing.</t>
  </si>
  <si>
    <t>7/7/2024</t>
  </si>
  <si>
    <t>7/15/2024</t>
  </si>
  <si>
    <t>2024-00056726-1</t>
  </si>
  <si>
    <t>ADVIA Centaur XP CA 19-9 Lot 535: Discordant elevated result vs repeat testing with Lot 537</t>
  </si>
  <si>
    <t>2024-00054789-1</t>
  </si>
  <si>
    <t>Dimension EXL 200, falsely depressed Sodium (Na, Sensor Lot#4BD806) results on multiple patient samples.</t>
  </si>
  <si>
    <t>2024-00058056-1</t>
  </si>
  <si>
    <t>Atellica IM 1600 – aHCV, lot 464 – False negative result</t>
  </si>
  <si>
    <t>2024-00058054-1</t>
  </si>
  <si>
    <t>Atellica IM 1600 – CHIV, lot 353 – False negative result</t>
  </si>
  <si>
    <t>2024-00057139-1</t>
  </si>
  <si>
    <t>2024-00053974-1</t>
  </si>
  <si>
    <t>Atellica IM High Sensitivity Troponin I (TnIH) lot 098: discordant elevated patient result vs retest</t>
  </si>
  <si>
    <t>2024-00056991-1</t>
  </si>
  <si>
    <t>Dimension Vista 1500; Aliquot Probe; CSE was hit and cut in the forehead.</t>
  </si>
  <si>
    <t>2024-00057896-1</t>
  </si>
  <si>
    <t>Epoc - Previous patient ID on new patient test; SNT1H14XN500066 [US]</t>
  </si>
  <si>
    <t>2024-00056162-1</t>
  </si>
  <si>
    <t>Epoc - E8 cancelled test; SN26501 [China]</t>
  </si>
  <si>
    <t>2024-00056614-1</t>
  </si>
  <si>
    <t>Epoc - Error message unk; SN15845 [China]</t>
  </si>
  <si>
    <t>2024-00056579-1</t>
  </si>
  <si>
    <t>False Negative hCG, Clinitek Status+, Clinitek Status+ SN 369837 Lot 086175, United States</t>
  </si>
  <si>
    <t>2024-00058332-1</t>
  </si>
  <si>
    <t>NOVUS Packed w/o Rack Handler</t>
  </si>
  <si>
    <t>Cassettes showing less LEU compared to WBC, Clinitek Novus SN S004867 Cassette Lot Unknown, Portugal</t>
  </si>
  <si>
    <t>7/18/2024</t>
  </si>
  <si>
    <t>2024-00055885-1</t>
  </si>
  <si>
    <t>DM CRE2 FLEX CARTON</t>
  </si>
  <si>
    <t>Dimension EXL with LM system, An erroneously depressed Creatinine (CRE2, Lot# BB5060) result on a patient sample.</t>
  </si>
  <si>
    <t>2024-00054785-1</t>
  </si>
  <si>
    <t>Dimension EXL 200 instrument, falsely depressed Tacrolimus (TAC, Lot# GA4361) results on 3 patient samples.</t>
  </si>
  <si>
    <t>2024-00054836-1</t>
  </si>
  <si>
    <t>CLINITEK STATUS+ Japanese</t>
  </si>
  <si>
    <t>Misidentified Hema-Combistix test strip as Uristix 4, CT Status+ SN 298050, Lot 311041, Japan</t>
  </si>
  <si>
    <t>2024-00055623-1</t>
  </si>
  <si>
    <t>Dimension EXL 200, falsely depressed Sodium (Na), Potassium (K) and Chloride (CL) (Sensor Lot#4AD803) results on two patient samples.</t>
  </si>
  <si>
    <t>2024-00054947-1</t>
  </si>
  <si>
    <t>Dimension EXL 200, Falsely depressed Sodium (Na), sensor lot# 4BD806 result on a patient sample.</t>
  </si>
  <si>
    <t>2024-00055115-1</t>
  </si>
  <si>
    <t>ADVIA Centaur XPT splashing onto the luminometer resulting in erroneous patient results for multiple methods</t>
  </si>
  <si>
    <t>2024-00057626-1</t>
  </si>
  <si>
    <t>Atellica CH 930 Analyzer_N LATEX FLC KAPPA_473182_Result did not fit with previous results</t>
  </si>
  <si>
    <t>2024-00058358-1</t>
  </si>
  <si>
    <t>ADVIA 2400 instrument, S/N: CA1258007890789, a liquid leaked from the vacuum pump, which caused a delay in reporting patient results. The customer reported the incident to the National Medical Products Administration (NMPA).</t>
  </si>
  <si>
    <t>7/23/2024</t>
  </si>
  <si>
    <t>2024-00058730-1</t>
  </si>
  <si>
    <t>Dimension EXL, S/N DE270809, discordant Troponin and NTP</t>
  </si>
  <si>
    <t>7/24/2024</t>
  </si>
  <si>
    <t>2024-00058343-1</t>
  </si>
  <si>
    <t>ADVIA 2400, S/N: CA1258006950695, displayed a 'Sample Dilution Probe (DPP) Crash' error. The customer reported the event to China’s National Medical Products Administration (NMPA).</t>
  </si>
  <si>
    <t>7/20/2024</t>
  </si>
  <si>
    <t>2024-00058806-1</t>
  </si>
  <si>
    <t>Atellica IM 1300; CSE was injured while replacing the TED.</t>
  </si>
  <si>
    <t>2024-00056163-1</t>
  </si>
  <si>
    <t>Atellica Sample Handler Prime patient sample barcode read error.</t>
  </si>
  <si>
    <t>2024-00059009-1</t>
  </si>
  <si>
    <t>VTL - False positive cTNI vs Dimension Vista; SN12943, lot unk</t>
  </si>
  <si>
    <t>2024-00058943-1</t>
  </si>
  <si>
    <t>Discrepant results: K+, Ca++, glucose, tHb and HCT results, Mcart SN 3415001514, [RP500e SN 64993] - Poland</t>
  </si>
  <si>
    <t>2024-00055494-1</t>
  </si>
  <si>
    <t>Immulite 2000 XPI (S/N: O6412) - Falsely Low Allergen Specific IgE (SPE)</t>
  </si>
  <si>
    <t>2024-00058759-1</t>
  </si>
  <si>
    <t>Discrepant Low tHb Results, Mcart SN 3417010615, [RP500e SN 62382] - Germany</t>
  </si>
  <si>
    <t>2024-00056951-1</t>
  </si>
  <si>
    <t>Dimension Vista 500, Negative anion gap, out of range Quality Control and falsely depressed Sodium (Na, Lot# 4AD804) results on four patient samples.</t>
  </si>
  <si>
    <t>2024-00057186-1</t>
  </si>
  <si>
    <t>Dimension ExL with LM, A falsely depressed LOCI High-Sensitivity Troponin I (TNIH) result on a patient sample.</t>
  </si>
  <si>
    <t>2024-00057300-1</t>
  </si>
  <si>
    <t>Dimension Xpand Plus W/HM, S/N 2004082425 – The operator was splashed in the eye with sample probe cleaner while trimming sample probe cleaner tubing.</t>
  </si>
  <si>
    <t>2024-00056377-1</t>
  </si>
  <si>
    <t>ADVIA Chemistry XPT Instrument, Out of range Quality Control (QC) and falsely elevated Concentrated Carbon Dioxide (CO2_c, Lot# 150) results on multiple patient samples.</t>
  </si>
  <si>
    <t>2024-00055890-1</t>
  </si>
  <si>
    <t>Atellica CH 930 Analyzer, S/N: CM02784 – The customer reported that the coolant began to smoke/steam when additional lamp coolant was added to the instrument.</t>
  </si>
  <si>
    <t>2024-00056832-1</t>
  </si>
  <si>
    <t>Atellica IM PRGE 450T</t>
  </si>
  <si>
    <t>Atellica IM Progesterone (PRGE) Lot#322 Discordant (elevated) patient results vs repeat testing. The samples were tested while Quality Control (QC) results were outside the established ranges.</t>
  </si>
  <si>
    <t>2024-00056832-2</t>
  </si>
  <si>
    <t>2024-00055875-1</t>
  </si>
  <si>
    <t>VISTA CRE2 FLEX CARTON</t>
  </si>
  <si>
    <t>Dimension Vista 500, Creatinine (CRE2) Lot 23181BA- Erroneous depressed results</t>
  </si>
  <si>
    <t>2024-00056066-1</t>
  </si>
  <si>
    <t>A NEPH 630_N Latex FLC_Lambda lot 473289: Discordant Sample results for one patient sample</t>
  </si>
  <si>
    <t>2024-00056419-1</t>
  </si>
  <si>
    <t>Dimension Vista 1500, falsely depressed Carbon Dioxide (CO2, Lot#24029BB) and Albumin (ALB, Lot#24037BB) results on two patient samples and out-of-range Quality Control (QC).</t>
  </si>
  <si>
    <t>2024-00056407-1</t>
  </si>
  <si>
    <t>Dimension EXL 200/ falsely depressed Sodium (Na, 4AD803) results on a patient sample.</t>
  </si>
  <si>
    <t>2024-00055924-1</t>
  </si>
  <si>
    <t>Atellica IM TnIH lot 098 discordant results</t>
  </si>
  <si>
    <t>2024-00057040-1</t>
  </si>
  <si>
    <t>Dimension Vista 1500, a falsely elevated Carbon Dioxide (CO2, Lot#24029BB) result on a patient sample.</t>
  </si>
  <si>
    <t>2024-00056971-1</t>
  </si>
  <si>
    <t>Atellica IM 1300 Analyzer, A falsely depressed High-Sensitivity Troponin I (TnIH, lot# 103) result on a patient sample.</t>
  </si>
  <si>
    <t>2024-00057015-1</t>
  </si>
  <si>
    <t>Atellica IM Prostate Specific Antigen (PSA) Lot# 337 - A discordant (depressed) result vs. repeat testing on alternate Atellica IM analyzers.</t>
  </si>
  <si>
    <t>2024-00057067-1</t>
  </si>
  <si>
    <t>Dimension Vista 500, a falsely elevated Carbon Dioxide (CO2, Lot# 24072BA) result on a patient sample and high range Quality Control (QC).</t>
  </si>
  <si>
    <t>2024-00058758-1</t>
  </si>
  <si>
    <t>2120i Hematology Systems/falsely elevated patient result with Hemoglobin (Hgb).</t>
  </si>
  <si>
    <t>2024-00058104-1</t>
  </si>
  <si>
    <t>Epoc - iQC calibration fluid not detected; SN17403, lot 05-24058-30 [China]</t>
  </si>
  <si>
    <t>2024-00059235-1</t>
  </si>
  <si>
    <t>No results reported on the BG sample, Mcart SN 3410006718, [RP500e SN 62649] - China</t>
  </si>
  <si>
    <t>7/19/2024</t>
  </si>
  <si>
    <t>7/27/2024</t>
  </si>
  <si>
    <t>2024-00056867-1</t>
  </si>
  <si>
    <t>Dimension ExL with LM, Erroneously depressed Sodium(Na), Potassium(K), Chloride (Cl) sensor lot: 4AD803 results on 5 patient samples.</t>
  </si>
  <si>
    <t>2024-00058991-1</t>
  </si>
  <si>
    <t>Dimension EXL with LM system, An erroneously elevated LOCI High Sensitivity Troponin I (TNIH, Lot# FA5020) result on a patient sample.</t>
  </si>
  <si>
    <t>7/17/2024</t>
  </si>
  <si>
    <t>7/25/2024</t>
  </si>
  <si>
    <t>2024-00060085-1</t>
  </si>
  <si>
    <t>BN II (464037)_5V voltage of the HC11 board is abnormal leads to abnormal liquid level detection</t>
  </si>
  <si>
    <t>8/1/2024</t>
  </si>
  <si>
    <t>2024-00056370-1</t>
  </si>
  <si>
    <t>Dade Thrombin Reagent 10 x 5ml</t>
  </si>
  <si>
    <t>Sysmex CS-5100 - Dade Thrombin Reagent lot 567436 - Fib.results discordant (lower) on one patient with dysfibrinogenomia compared to results ACL Top analyzer.</t>
  </si>
  <si>
    <t>2024-00057923-1</t>
  </si>
  <si>
    <t>Dimension EXL 200, falsely depressed Sodium (NA), Potassium (K) and Chloride (CL), Lot# 4CD808 results on 2 patient samples.</t>
  </si>
  <si>
    <t>2024-00060108-1</t>
  </si>
  <si>
    <t>ADVIA Centaur XPT – ThCG, lot 357 – Discordant depressed result</t>
  </si>
  <si>
    <t>7/22/2024</t>
  </si>
  <si>
    <t>7/30/2024</t>
  </si>
  <si>
    <t>2024-00038102-1</t>
  </si>
  <si>
    <t>CENTAUR aTgII 100T</t>
  </si>
  <si>
    <t>ADVIA Centaur aTGII, lot 030, discordant low results</t>
  </si>
  <si>
    <t>2024-00061006-1</t>
  </si>
  <si>
    <t>Discrepant Low Na Result, Mcart SN 3404301316 [RP500 SN 46557 - CHINA]</t>
  </si>
  <si>
    <t>7/31/2024</t>
  </si>
  <si>
    <t>8/8/2024</t>
  </si>
  <si>
    <t>2024-00060860-1</t>
  </si>
  <si>
    <t>Discrepant pH Result, pH sensor lot Unknown [RL348EX SN B886 - Germany]</t>
  </si>
  <si>
    <t>8/7/2024</t>
  </si>
  <si>
    <t>2024-00058136-1</t>
  </si>
  <si>
    <t>Atellica IM Total hCG (ThCG) Lot 354: elevated patient result vs. repeat testing on Lot 356</t>
  </si>
  <si>
    <t>2024-00057478-1</t>
  </si>
  <si>
    <t>Dimension® EXL™ with LM Integrated Chemistry System / two (2) erroneously depressed Sodium (NA, 4CD807) results on a patient sample.</t>
  </si>
  <si>
    <t>2024-00058093-1</t>
  </si>
  <si>
    <t>Atellica CH 930 Analyzer, falsely depressed Sodium (Na), Potassium (K) and Chloride (Cl) sensor lot# 140005 results.</t>
  </si>
  <si>
    <t>2024-00057466-1</t>
  </si>
  <si>
    <t>Atellica CH 930 SN CM02535 –Calcium (Ca, 232139) and Magnesium (Mg, 232136) – Erroneous results for a patient versus a repeat on alternate Atellica CH 930.</t>
  </si>
  <si>
    <t>2024-00060073-1</t>
  </si>
  <si>
    <t>ADVIA Centaur CP SN ROB30000688 – The acid pump is stuck and offline because it has not been started for a long time.</t>
  </si>
  <si>
    <t>2024-00058156-1</t>
  </si>
  <si>
    <t>DIMENSION EXL 200, Human Chorionic Gonadotropin (HCG) Lot EA5093-Erroneous elevated results/QC out of range</t>
  </si>
  <si>
    <t>2024-00060612-1</t>
  </si>
  <si>
    <t>Multiparameter D2 Excessive Drift, Mcart SN Unknown [RP500 SN 46567 - CHINA]</t>
  </si>
  <si>
    <t>8/4/2024</t>
  </si>
  <si>
    <t>2024-00060405-1</t>
  </si>
  <si>
    <t>Multiparameter D2 Excessive Drift, Mcart SN 3409603315 [RP500 SN 33336 - CHINA]</t>
  </si>
  <si>
    <t>7/26/2024</t>
  </si>
  <si>
    <t>8/3/2024</t>
  </si>
  <si>
    <t>2024-00060123-1</t>
  </si>
  <si>
    <t>Discrepant tHb Result, Mcart SN 3418300125 [RP500e SN 54752- Germany]</t>
  </si>
  <si>
    <t>8/2/2024</t>
  </si>
  <si>
    <t>2024-00060428-1</t>
  </si>
  <si>
    <t>Test Strip Getting Stuck/Jammed, Clinitek Advantus SN KPS46881135, China</t>
  </si>
  <si>
    <t>2024-00058065-1</t>
  </si>
  <si>
    <t>Dimension EXL with LM, erroneous Enzymatic Carbonate (ECO2) patient results.</t>
  </si>
  <si>
    <t>7/14/2024</t>
  </si>
  <si>
    <t>2024-00057555-1</t>
  </si>
  <si>
    <t>Atellica CH 930 Analyzer, An erroneously depressed Enzymatic Creatinine_3 (ECre3, Lot# 140041) result on a patient sample.</t>
  </si>
  <si>
    <t>2024-00060645-1</t>
  </si>
  <si>
    <t>ADVIA Centaur XPT – TNIH, lot 104 – Discordant elevated result vs. repeat testing</t>
  </si>
  <si>
    <t>7/28/2024</t>
  </si>
  <si>
    <t>8/5/2024</t>
  </si>
  <si>
    <t>2024-00059168-1</t>
  </si>
  <si>
    <t>Dimension EXL with LM instrument, S/N: DR251775, the customer reported that the keyboard was overheated and observed smoke.</t>
  </si>
  <si>
    <t>2024-00061195-1</t>
  </si>
  <si>
    <t>False Positive cTnI, TestPak Lot 234106002 [Stratus CS SN 98050812W - CANADA]</t>
  </si>
  <si>
    <t>2024-00047941-1</t>
  </si>
  <si>
    <t>Atellica IM Toxo G lot 292 reproducible reactive results vs alternate method</t>
  </si>
  <si>
    <t>2024-00057212-1</t>
  </si>
  <si>
    <t>Atellica IM High Sensitivity Troponin I (TnIH) lot 103 discordant elevated patient result vs. alternate method and clinical picture.</t>
  </si>
  <si>
    <t>2024-00058846-1</t>
  </si>
  <si>
    <t>Atellica CH 930 analyzer, falsely elevated Creatinine_2 (Crea_2, Lot# 232082), Microalbumin_2 (µALB_2, Lot# 242149) and Urine Total Protein (XUTP) (third party assay) results on a patient sample.</t>
  </si>
  <si>
    <t>2024-00058156-2</t>
  </si>
  <si>
    <t>2024-00059031-1</t>
  </si>
  <si>
    <t>2024-00059848-1</t>
  </si>
  <si>
    <t>Atellica CH 930 Analyzer, S/N: CM01847, the liquid pump of condition fluid leaked. The customer reported the incident to NMPA (National Medical Products Administration).</t>
  </si>
  <si>
    <t>2024-00058425-2</t>
  </si>
  <si>
    <t>Atellica IM 1300 Analyzer, falsely elevated High-Sensitivity Troponin I (TnIH, Lot# 103) results on 3 patient samples.</t>
  </si>
  <si>
    <t>2024-00058425-1</t>
  </si>
  <si>
    <t>2024-00058202-1</t>
  </si>
  <si>
    <t>Dimension EXL 200, imprecise Calibration slope, imprecise Quality Control (QC) and erroneous Sodium (NA), Potassium (K) and Chloride (CL), Lot# 4BD806 results on a patient sample.</t>
  </si>
  <si>
    <t>7/21/2024</t>
  </si>
  <si>
    <t>2024-00060607-1</t>
  </si>
  <si>
    <t>ADVIA Centaur XP, S/N: IRL51801448, the instrument gives an error message of low water pressure, and the customer reported the incident to the National Medical Products Administration (NMPA).</t>
  </si>
  <si>
    <t>7/29/2024</t>
  </si>
  <si>
    <t>8/6/2024</t>
  </si>
  <si>
    <t>2024-00057632-1</t>
  </si>
  <si>
    <t>Atellica CH 930 Analyzer_N LATEX FLC Lambda_473182_Unable to obtain a result for a N Latex FLC Lambda sample</t>
  </si>
  <si>
    <t>2024-00057629-1</t>
  </si>
  <si>
    <t>Atellica CH 930 Analyzer_N LATEX FLC KAPPA_lot 473182A_unable to receive results for one patient sample</t>
  </si>
  <si>
    <t>2024-00058837-1</t>
  </si>
  <si>
    <t>ADVIA Chemistry XPT Instrument, S/N: CA1275002470247, falsely depressed multiple assay results on a patient sample.</t>
  </si>
  <si>
    <t>2024-00060644-1</t>
  </si>
  <si>
    <t>ADVIA Centaur XP, S/N IRL14131027, eye splash.</t>
  </si>
  <si>
    <t>2024-00061328-1</t>
  </si>
  <si>
    <t>Discrepant low tHb Result, Mcart SN 3419010311, [RP500e SN 55649 - Germany]</t>
  </si>
  <si>
    <t>2024-00061808-1</t>
  </si>
  <si>
    <t>Discrepant pO2 Result, Mcart SN Unknown [RP500e SN 61197 - France]</t>
  </si>
  <si>
    <t>2024-00058228-1</t>
  </si>
  <si>
    <t>Atellica CH 930 Analyzer, Erroneously depressed Sodium(Na), Potassium(K), Chloride(Cl), Sensor lot: 140006 results on a patient sample.</t>
  </si>
  <si>
    <t>2024-00058046-1</t>
  </si>
  <si>
    <t>Atellica IM 1600, erroneous Carcinoembryonic Antigen (CEA) results on five patient samples.</t>
  </si>
  <si>
    <t>2024-00058171-1</t>
  </si>
  <si>
    <t>Dimension EXL 200, Calibration issue and falsely depressed Sodium (Na), Sensor Lot # 4CD808 results were obtained on eight (8) patient samples.</t>
  </si>
  <si>
    <t>2024-00061519-1</t>
  </si>
  <si>
    <t>Dimension® RxL Max® Integrated Chemistry System/label lacks production date information, not meeting Chinese regulations.</t>
  </si>
  <si>
    <t>2024-00059837-1</t>
  </si>
  <si>
    <t>Atellica CH 930 customer reported falsely depressed Magnesium, Enzymatic Creatinine_3, and Glucose Hexokinase_3 results.</t>
  </si>
  <si>
    <t>2024-00061287-1</t>
  </si>
  <si>
    <t>The operator injured their finger while troubleshooting the APTIO system (APT.0284.01.16).</t>
  </si>
  <si>
    <t>2024-00062098-1</t>
  </si>
  <si>
    <t>Atellica IM 1600 – CA125II, lot 218 – Elevated results for diluted samples</t>
  </si>
  <si>
    <t>2024-00062401-1</t>
  </si>
  <si>
    <t>ADVIA Centaur XP – CA 19-9, lot 535 – Elevated result vs. repeat testing</t>
  </si>
  <si>
    <t>2024-00061873-1</t>
  </si>
  <si>
    <t>ADVIA Chemistry XPT falsely depressed Total Bilirubin_2 (TBIL_2) patient results and Quality Control (QC)</t>
  </si>
  <si>
    <t>2024-00061113-1</t>
  </si>
  <si>
    <t>2024-00061528-1</t>
  </si>
  <si>
    <t>ADVIA Centaur CP (s/n: ROB30006454)/ The customer reported to China National Medical Products Administration (NMPA) that the sample probe Z drive was overloaded.</t>
  </si>
  <si>
    <t>2024-00061867-1</t>
  </si>
  <si>
    <t>Atellica Sample Handler Prime (S/N: SP01659)/ The customer reported to the China National Medical Products Administration (NMPA) that the sample track failed to start up, which caused delay in testing.</t>
  </si>
  <si>
    <t>2024-00061540-1</t>
  </si>
  <si>
    <t>ADVIA Centaur CP (S/N: ROB30001349)/ The customer reported to the China National Medical Products Administration (NMPA) that the suction monitoring failed and the suction failed at the washing station.</t>
  </si>
  <si>
    <t>2024-00061533-1</t>
  </si>
  <si>
    <t>ADVIA Centaur CP (S/N: ROB30001349)/ The customer reported to the China National Medical Products Administration (NMPA) that the acid pump had malfunctioned.</t>
  </si>
  <si>
    <t>2024-00062092-1</t>
  </si>
  <si>
    <t>Atellica CH 930 Analyzer, S/N: CM02891, Reagent arm 1 did not detected water in the wash port. The customer reported the incident to NMPA (National Medical Products Administration).</t>
  </si>
  <si>
    <t>8/14/2024</t>
  </si>
  <si>
    <t>2024-00061748-1</t>
  </si>
  <si>
    <t>Atellica CH 930 Analyzer, S/N: CM02891, Reagent arm 2 did not detected water in the wash port. The customer reported the incident to NMPA (National Medical Products Administration).</t>
  </si>
  <si>
    <t>8/10/2024</t>
  </si>
  <si>
    <t>2024-00062455-1</t>
  </si>
  <si>
    <t>BN ProSpec_Probe bent unable to load sample</t>
  </si>
  <si>
    <t>8/15/2024</t>
  </si>
  <si>
    <t>2024-00059776-1</t>
  </si>
  <si>
    <t>Atellica Sample Handler Prime, S/N: SP03594, the customer pinched their fingers between the carriers when troubleshooting the instrument.</t>
  </si>
  <si>
    <t>2024-00059378-1</t>
  </si>
  <si>
    <t>Dimension ExL 200 SN DR272092 –Integrated Multisensor Technology (IMT) Sensor LOT # 4CD809 – falsely depressed Sodium, Potassium, and Chloride results for a patient versus repeats on a non-Siemens instrument.</t>
  </si>
  <si>
    <t>2024-00061835-1</t>
  </si>
  <si>
    <t>Atellica IM 1300 customer reported falsely elevated TnIH and HBsII results.</t>
  </si>
  <si>
    <t>2024-00062492-1</t>
  </si>
  <si>
    <t>Discrepant Low tHb Result, Mcart SN Unknown [RP500e SN 62382 - Germany]</t>
  </si>
  <si>
    <t>2023-00025972-1</t>
  </si>
  <si>
    <t>Na+ Sensor Issue, RP500 SN42224, Mcart SN 3318609715, Argentina</t>
  </si>
  <si>
    <t>2023-00027017-1</t>
  </si>
  <si>
    <t>Discrepant low Urea and Creatinine vs lab; SN33006; lot 04-23141-30</t>
  </si>
  <si>
    <t>2023-00030419-1</t>
  </si>
  <si>
    <t>Implausible tHb Results, RP500e SN62500, Mcart SN Unknown, Germany</t>
  </si>
  <si>
    <t>2024-00060894-1</t>
  </si>
  <si>
    <t>HUNGARY</t>
  </si>
  <si>
    <t>IMMULITE 2000 XPi Troponin I Kit Lot 328 discordant patient results</t>
  </si>
  <si>
    <t>2024-00059750-1</t>
  </si>
  <si>
    <t>Atellica IM 1600, S/N: IH01257, the customer reported sparks from the instrument and found a leak from Reagent 3 (R3) probe.</t>
  </si>
  <si>
    <t>2024-00061928-1</t>
  </si>
  <si>
    <t>RP500e BLOOD GAS Analyser USA</t>
  </si>
  <si>
    <t>Discrepant pH, pCO2, HCO3-act, and tCO2 Result, Mcart SN 3416500812 [RP500e SN 55337 - United States]</t>
  </si>
  <si>
    <t>8/12/2024</t>
  </si>
  <si>
    <t>2024-00061600-1</t>
  </si>
  <si>
    <t>Epoc - Empty test card pouch; SN26904, lot 05-24087-20 [China]</t>
  </si>
  <si>
    <t>2024-00061546-1</t>
  </si>
  <si>
    <t>D40 No Wash Detected, Mcart SN 3402806219 [RP500 SN 44665 - CHINA]</t>
  </si>
  <si>
    <t>2024-00062667-1</t>
  </si>
  <si>
    <t>Multiparameter D2 Excessive Drift, Mcart SN 3408003513 [RP500 SN 47294 - CHINA]</t>
  </si>
  <si>
    <t>8/9/2024</t>
  </si>
  <si>
    <t>8/17/2024</t>
  </si>
  <si>
    <t>2024-00061287-2</t>
  </si>
  <si>
    <t>8/22/2024</t>
  </si>
  <si>
    <t>2024-00060276-1</t>
  </si>
  <si>
    <t>An Atellica SH Prime operator sustained an eye injury and visited the ER.</t>
  </si>
  <si>
    <t>2024-00059534-1</t>
  </si>
  <si>
    <t>Atellica IM High Sensitivity Troponin I (TnIH) lot 104 discordant elevated result vs alternate method</t>
  </si>
  <si>
    <t>2024-00061792-1</t>
  </si>
  <si>
    <t>ADVIA® 2120i Hematology Systems (S/N: IR30441314)/ falsely elevated patient result on a platelet.</t>
  </si>
  <si>
    <t>2024-00062482-1</t>
  </si>
  <si>
    <t>Atellica IM 1600, S/N IH01572, discordant test results.</t>
  </si>
  <si>
    <t>2024-00060526-1</t>
  </si>
  <si>
    <t>Dimension ExL 200, Depressed Sodium (Na, sensor lot: 4CD809) results on patient samples.</t>
  </si>
  <si>
    <t>2024-00060682-1</t>
  </si>
  <si>
    <t>Epoc - Previous patient ID on new patient test, Host did not log out; SNT1H11HL600647 [US]</t>
  </si>
  <si>
    <t>2024-00061255-1</t>
  </si>
  <si>
    <t>Dimension EXL system, An erroneously depressed LOCI High Sensitivity Troponin I (TNIH, Lot# FB4350) result on a patient sample.</t>
  </si>
  <si>
    <t>2024-00062665-1</t>
  </si>
  <si>
    <t>Atellica IM 1600 Analyzer delay of 20 minutes due to sample pipetting issue. NMPA notified.</t>
  </si>
  <si>
    <t>2024-00062790-1</t>
  </si>
  <si>
    <t>Atellica CH 930 Analyzer/ Above assay range results with multiple assays on a patient sample.</t>
  </si>
  <si>
    <t>8/18/2024</t>
  </si>
  <si>
    <t>2024-00063732-1</t>
  </si>
  <si>
    <t>Atellica IM 1600 – TnIH, lot 103 – Elevated results vs. alt. method</t>
  </si>
  <si>
    <t>8/16/2024</t>
  </si>
  <si>
    <t>8/24/2024</t>
  </si>
  <si>
    <t>2024-00063636-1</t>
  </si>
  <si>
    <t>ADVIA Centaur CP – ThCG, lot 355 – Discordant results vs. repeat</t>
  </si>
  <si>
    <t>8/23/2024</t>
  </si>
  <si>
    <t>2024-00062149-1</t>
  </si>
  <si>
    <t>ADVIA Chemistry XPT, Carbon Dioxide Concentrated (CO2_c) Lot 160-Erroneous elevated results</t>
  </si>
  <si>
    <t>2024-00062425-1</t>
  </si>
  <si>
    <t>Atellica IM 1300, S/N: IRM022422144/ The customer reported to the China National Medical Products Administration (NMPA) that the immune module could not be detected normally, and that weekly maintenance had failed.</t>
  </si>
  <si>
    <t>2024-00062413-1</t>
  </si>
  <si>
    <t>ADVIA Centaur XP – CA 19-9, lot 535 – discordant elevated result vs. alternate-method testing.</t>
  </si>
  <si>
    <t>2024-00062404-1</t>
  </si>
  <si>
    <t>ADVIA Centaur XP / CA 19-9, lot# 535 - Discordant (elevated) patient results vs. Lot 537 and alternate method testing.</t>
  </si>
  <si>
    <t>2024-00059819-1</t>
  </si>
  <si>
    <t>Atellica Sample Handler Prime/ The customer reported that the patient was transferred to another hospital due to instrument unavailability.</t>
  </si>
  <si>
    <t>2024-00062644-1</t>
  </si>
  <si>
    <t>Atellica CH 930 customer obtained falsely depressed sodium (Na), potassium (K), and chloride (Cl) results.</t>
  </si>
  <si>
    <t>2024-00063358-1</t>
  </si>
  <si>
    <t>Atellica IM 1600 – CA 19-9, lot 535 – Elevated result vs. lot 537</t>
  </si>
  <si>
    <t>2024-00062697-2</t>
  </si>
  <si>
    <t>Atellica IM1600, S/N IH01692, discordant B12, E2, HCY TSH DHEA, PRGE results.</t>
  </si>
  <si>
    <t>2024-00060166-1</t>
  </si>
  <si>
    <t>Dimension EXL 200 falsely elevated Enzymatic Carbonate (ECO2) patient results</t>
  </si>
  <si>
    <t>2024-00060689-1</t>
  </si>
  <si>
    <t>Atellica IM 1300 / High-Sensitivity Troponin I (TnIH), lot# 104 - A discordant (elevated) patient result vs. repeat testing.</t>
  </si>
  <si>
    <t>2024-00060435-1</t>
  </si>
  <si>
    <t>Dimension EXL with LM, falsely depressed Sodium (Na) and Potassium (K) (Sensor Lot: # 4CD808) results on five patient samples.</t>
  </si>
  <si>
    <t>2024-00061011-1</t>
  </si>
  <si>
    <t>Atellica CH 930 Analyzer, the instrument gave an error messages for clog detected in the dilution probe, and erroneous Glucose Hexokinase_3 (GluH_3), Creatinine_2 (Crea_2), Carbon Dioxide, Concentrated (CO2_c), Urea Nitrogen (UN_c), A-LYTE Integrated . . .</t>
  </si>
  <si>
    <t>2024-00063929-1</t>
  </si>
  <si>
    <t>Dimension Vista 500/ Vancomycin (VANC)/ Lot 24102BA / One (1) Erroneously Depressed Patient Result</t>
  </si>
  <si>
    <t>2024-00061584-2</t>
  </si>
  <si>
    <t>Atellica IM High Sensitivity Troponin I (TnIH) lot #104 discordant (elevated) patient results vs. alternate method</t>
  </si>
  <si>
    <t>2024-00061584-1</t>
  </si>
  <si>
    <t>2024-00062133-1</t>
  </si>
  <si>
    <t>Atellica IM TnIH, lot 104, discordant elevated result vs testing at other labs</t>
  </si>
  <si>
    <t>2024-00062271-1</t>
  </si>
  <si>
    <t>ADVIA Centaur XPT TnIH, lot 104, discordant elevated result vs retest</t>
  </si>
  <si>
    <t>2024-00061302-1</t>
  </si>
  <si>
    <t>erroneous sodium results were reported from the blood gas analyzer on samples, Mcart SN Multiple, [RP500 SN 42667] - Ireland</t>
  </si>
  <si>
    <t>2024-00063798-1</t>
  </si>
  <si>
    <t>Atellica IM 1600, S/N: IRH012572043, the instrument gives an error message of “outer ring movement failure”, and the customer reported the incident to the National Medical Products Administration (NMPA).</t>
  </si>
  <si>
    <t>2024-00062289-1</t>
  </si>
  <si>
    <t>INNOVANCE PFA-200</t>
  </si>
  <si>
    <t>INNOVANCE PFA-200/ Collagen ADP_EPI multiple lots/Discordant results due to flow obstructions</t>
  </si>
  <si>
    <t>2024-00061810-4</t>
  </si>
  <si>
    <t>ADVIA Chemistry XPT/ Urinary/Cerebrospinal Fluid Protein (UCFP)/ Lot 140/ Erroneously Depressed Results on One Patient</t>
  </si>
  <si>
    <t>2024-00061810-3</t>
  </si>
  <si>
    <t>2024-00061810-2</t>
  </si>
  <si>
    <t>2024-00061810-1</t>
  </si>
  <si>
    <t>8/13/2024</t>
  </si>
  <si>
    <t>2024-00060619-1</t>
  </si>
  <si>
    <t>ADVIA Chemistry 1800, Overflow from probe 5 on reaction tray wash unit (WUD) and falsely elevated Concentrated Carbon Dioxide (CO2_c, Lot# 150) results on multiple patient samples.</t>
  </si>
  <si>
    <t>2024-00061574-1</t>
  </si>
  <si>
    <t>Atellica IM 1600 / Total hCG (ThCG), lot# 356 - A discordant (elevated) patient result vs repeat testing on alternate Atellica IM analyzers.</t>
  </si>
  <si>
    <t>2023-00010336-1</t>
  </si>
  <si>
    <t>ADVIA CHEM MICROALBUMIN RGT</t>
  </si>
  <si>
    <t>ADVIA 1800 module, Lot 768 - Discordant Urine Albumin (uALB) result on a patient sample</t>
  </si>
  <si>
    <t>2023-00025294-1</t>
  </si>
  <si>
    <t>ADVIA 1800 Clinical Chemistry System / a discordant falsely depressed patient result with Microalbumin_2 (µALB_2, 640513).</t>
  </si>
  <si>
    <t>11/18/2023</t>
  </si>
  <si>
    <t>2023-00027015-1</t>
  </si>
  <si>
    <t>ADVIA® 1800 Clinical Chemistry System / falsely depressed patient sample result with MicroAlbumin (μALB_2) - lot 640513</t>
  </si>
  <si>
    <t>2024-00064314-1</t>
  </si>
  <si>
    <t>Atellica IM 1600 – TnIH, lot 104 – Elevated result vs. repeat testing</t>
  </si>
  <si>
    <t>8/19/2024</t>
  </si>
  <si>
    <t>8/27/2024</t>
  </si>
  <si>
    <t>2024-00062787-1</t>
  </si>
  <si>
    <t>Dimension EXL 200/ High-Sensitivity Troponin I (TNIH)/ Lot FB4350/ One (1) Erroneously Elevated Patient Result</t>
  </si>
  <si>
    <t>2024-00061870-1</t>
  </si>
  <si>
    <t>Atellica CI 1900 analyzer, Erroneously elevated Carbon Dioxide, Concentrated (CO2_c, lot: 130494) results on two (2) patient samples.</t>
  </si>
  <si>
    <t>2024-00062406-1</t>
  </si>
  <si>
    <t>ADVIA Centaur XP CA 19-9 Lot 535: Discordant elevated result vs Alternate method.</t>
  </si>
  <si>
    <t>2024-00060710-1</t>
  </si>
  <si>
    <t>IMMULITE 2000 XPi (S/N N6126) Androstenedione, IGF-I, and C-Peptide discordant results</t>
  </si>
  <si>
    <t>2024-00064677-1</t>
  </si>
  <si>
    <t>Atellica IM 1300 – TnIH, lot 104 – Discordant elevated result</t>
  </si>
  <si>
    <t>2024-00060619-2</t>
  </si>
  <si>
    <t>2024-00060502-1</t>
  </si>
  <si>
    <t>Dimension EXL 200 instrument / the Integrated Multisensor Technology (IMT) failed to calibrate and falsely depressed Sodium (NA, 4CD809) results on 5 patient samples.</t>
  </si>
  <si>
    <t>2024-00063403-1</t>
  </si>
  <si>
    <t>IMMULITE 2000 XPi (S/N: C0518) Troponin I Kit Lot 328 discordant patient results</t>
  </si>
  <si>
    <t>2024-00064664-1</t>
  </si>
  <si>
    <t>Smoke Observed, Clinitek Status + USA, SN 369800, United States</t>
  </si>
  <si>
    <t>2024-00061097-1</t>
  </si>
  <si>
    <t>BCS XP - complete</t>
  </si>
  <si>
    <t>BCS XP_SN# 321670_Smell of burning when the fuse blown</t>
  </si>
  <si>
    <t>2024-00060926-1</t>
  </si>
  <si>
    <t>ADVIA Centaur CP instrument, falsely elevated High-Sensitivity Troponin I (TnIH, Lot# 102) results on a patient samples.</t>
  </si>
  <si>
    <t>2024-00061899-1</t>
  </si>
  <si>
    <t>The customer reported Comprehensive Metabolic Panel (CMP) results on a wrong patient sample ID.</t>
  </si>
  <si>
    <t>2024-00061443-1</t>
  </si>
  <si>
    <t>Dimension Vista 500, Below Assay Range flagged, falsely depressed Calcium (CA) results on 3 patient samples.</t>
  </si>
  <si>
    <t>2024-00061364-1</t>
  </si>
  <si>
    <t>Atellica CH 930 Analyzer_N LATEX FLC Lambda_lot 473289_discordant result_result did not fit with previous results</t>
  </si>
  <si>
    <t>2024-00064356-1</t>
  </si>
  <si>
    <t>VTLi - False Positive cTNI vs unk lab; SN12555, lot unk [UK]</t>
  </si>
  <si>
    <t>2024-00061614-2</t>
  </si>
  <si>
    <t>Atellica CH 930 Analyzer_N LATEX FLC Lambda_lot 473287_discordant result_not give a result matching previous result</t>
  </si>
  <si>
    <t>2024-00061614-4</t>
  </si>
  <si>
    <t>2024-00061614-3</t>
  </si>
  <si>
    <t>2024-00061614-1</t>
  </si>
  <si>
    <t>2024-00061774-1</t>
  </si>
  <si>
    <t>Atellica IM 1600 – CA 19-9, lot 539 – discordant depressed patient result vs. repeat testing using dilution.</t>
  </si>
  <si>
    <t>2024-00061620-2</t>
  </si>
  <si>
    <t>Atellica IM CA 19-9 lot 535, discordant patient results for one patient</t>
  </si>
  <si>
    <t>2024-00061620-1</t>
  </si>
  <si>
    <t>2024-00065400-1</t>
  </si>
  <si>
    <t>False negative Leukocytes results with Multistix 10SG, CT Status+ SN 339050, Lot 309064, United States.</t>
  </si>
  <si>
    <t>9/4/2024</t>
  </si>
  <si>
    <t>2024-00062748-1</t>
  </si>
  <si>
    <t>Atellica CH 930 Analyzer, Out of range quality control results and erroneously depressed Calcium (CA, lot: 232087) results on fifteen patient samples.</t>
  </si>
  <si>
    <t>2024-00064891-1</t>
  </si>
  <si>
    <t>Dimension EXL with LM, Two erroneously depressed Sodium, Potassium, Chloride (Na, K, Cl; sensor lot: 4CD809) results on a patient sample.</t>
  </si>
  <si>
    <t>8/30/2024</t>
  </si>
  <si>
    <t>2024-00064767-1</t>
  </si>
  <si>
    <t>Atellica IM 1600 Analyzer (s/n: IRH038372342)/ The customer reported to China National Medical Products Administration (NMPA) that the orientation chute was jammed with cuvette.</t>
  </si>
  <si>
    <t>2024-00062575-1</t>
  </si>
  <si>
    <t>Dimension Vista 1500, low Quality Control (QC) and falsely depressed Carbon Dioxide (CO2, Lot#24072BA) results on multiple patient samples.</t>
  </si>
  <si>
    <t>2024-00066510-1</t>
  </si>
  <si>
    <t>Discrepant High tHb Result, Mcart SN Unknown [RP500 SN 31209 - France]</t>
  </si>
  <si>
    <t>2024-00064086-1</t>
  </si>
  <si>
    <t>Atellica CH 930 Analyzer, Enzymatic Creatinine_2 (Ecre_2) Lot 140113 /Erroneously depressed result</t>
  </si>
  <si>
    <t>2024-00065497-1</t>
  </si>
  <si>
    <t>Patient ID Error SW v3.1 [RP500 SN 37349 - Germany]</t>
  </si>
  <si>
    <t>2024-00063214-1</t>
  </si>
  <si>
    <t>Epoc - Incorrect patient info loaded in host, correct in report; SNT1H11HL600866 [US]</t>
  </si>
  <si>
    <t>2024-00064540-1</t>
  </si>
  <si>
    <t>ATELLICA CH_N LATEX FLC LAMBDA_473290A_Discrepant patient results</t>
  </si>
  <si>
    <t>2024-00063197-1</t>
  </si>
  <si>
    <t>CENTAUR BR2(REF) 250T</t>
  </si>
  <si>
    <t>ADVIA Centaur XP / BR, lot# 271 - Discordant (elevated) patient results vs. repeat testing.</t>
  </si>
  <si>
    <t>2024-00066679-1</t>
  </si>
  <si>
    <t>Atellica IM 1300 – TnIH, lot 107 – Discordant elevated result</t>
  </si>
  <si>
    <t>9/2/2024</t>
  </si>
  <si>
    <t>9/10/2024</t>
  </si>
  <si>
    <t>2024-00065366-1</t>
  </si>
  <si>
    <t>Epoc - “iQC Failure: Sensor check. (E13); SN36766, lot 05-24097-20 [China]</t>
  </si>
  <si>
    <t>2024-00065338-1</t>
  </si>
  <si>
    <t>Incomplete Mcart Performance Mcart 3041428615 RP500e SN 62546, China</t>
  </si>
  <si>
    <t>2024-00066032-1</t>
  </si>
  <si>
    <t>ADVIA Chemistry 1800, S/N: CA1291006440644/ The customer reported to the China National Medical Products Administration (NMPA) that the Dilution Pipetting Probe (DPP) was clogged, which caused a DPP clot alarm.</t>
  </si>
  <si>
    <t>2024-00063893-1</t>
  </si>
  <si>
    <t>Atellica IM 1600 – VB12, lot 296 – discordant elevated result vs. repeat testing; sample tested while QC was out of range.</t>
  </si>
  <si>
    <t>2024-00063634-1</t>
  </si>
  <si>
    <t>ADVIA® 1800 Clinical Chemistry System / erroneously elevated Carbon Dioxide Concentrated (CO2_c, 150) results on three (3) patient samples.</t>
  </si>
  <si>
    <t>2024-00063890-1</t>
  </si>
  <si>
    <t>ADVIA Centaur XPT Total hCG (ThCG) Lot 359: elevated patient result vs. repeat testing.</t>
  </si>
  <si>
    <t>2024-00063219-1</t>
  </si>
  <si>
    <t>ADVIA 1800 Chemistry, Falsely elevated Carbon Dioxide Concentrated (CO2_c, Lot# 150) results were obtained on five patient samples.</t>
  </si>
  <si>
    <t>8/21/2024</t>
  </si>
  <si>
    <t>2024-00067294-1</t>
  </si>
  <si>
    <t>Discrepant K+ and tHb Results, Mcart SN Unknown [RP500 SN 39890 - Germany]</t>
  </si>
  <si>
    <t>9/6/2024</t>
  </si>
  <si>
    <t>9/14/2024</t>
  </si>
  <si>
    <t>2024-00067371-1</t>
  </si>
  <si>
    <t>Discrepant High tHb Result, Mcart SN 3422009215 [RP500e SN 64104 - United States]</t>
  </si>
  <si>
    <t>9/3/2024</t>
  </si>
  <si>
    <t>9/11/2024</t>
  </si>
  <si>
    <t>2024-00066069-1</t>
  </si>
  <si>
    <t>ADVIA 2400 (s/n: CA1258001600160)/ The customer reported to China National Medical Products Administration (NMPA) that erroneous Amylase (AMY) due to malfunctioned CPU board.</t>
  </si>
  <si>
    <t>8/29/2024</t>
  </si>
  <si>
    <t>2024-00066332-1</t>
  </si>
  <si>
    <t>ADVIA 2400 Chemistry, S/N: CA1258006950695, the customer reported that the Large Water Pump (LWP) pressure was low and the customer reported the incident to the National Medical Products Administration (NMPA).</t>
  </si>
  <si>
    <t>9/1/2024</t>
  </si>
  <si>
    <t>9/9/2024</t>
  </si>
  <si>
    <t>2024-00064859-1</t>
  </si>
  <si>
    <t>CN-6000 (sn A2804): discordant results for one patient sample</t>
  </si>
  <si>
    <t>2024-00067365-1</t>
  </si>
  <si>
    <t>Discrepant High tHb Result, Mcart SN 3422009214 [RP500e SN 64175 - United States]</t>
  </si>
  <si>
    <t>2024-00066622-1</t>
  </si>
  <si>
    <t>2024-00067319-1</t>
  </si>
  <si>
    <t>Delay in Reporting Results Due to Cartridge Replacement Issues, Mcart SN 3414810319 [RP500e SN 55316 - CHINA]</t>
  </si>
  <si>
    <t>2024-00065802-1</t>
  </si>
  <si>
    <t>Epoc - Unable to read barcode. Remove and insert the card again (E70); SN26486, lot 05-24125-20 [China]</t>
  </si>
  <si>
    <t>8/28/2024</t>
  </si>
  <si>
    <t>9/5/2024</t>
  </si>
  <si>
    <t>2024-00065785-1</t>
  </si>
  <si>
    <t>D23 Reagent Error Leading to Delay, Mcart SN 3409605814 [RP500 SN 46855 - CHINA]</t>
  </si>
  <si>
    <t>2024-00065399-1</t>
  </si>
  <si>
    <t>Delay in Reporting Test Results, D2 Multiparameter , Mcart SN 3410613511 [ RP500 SN 35320 - China]</t>
  </si>
  <si>
    <t>2024-00065396-1</t>
  </si>
  <si>
    <t>Epoc – iQC Calibration Fluid not Detected; SN36809, lot 05-24097-20 [China]</t>
  </si>
  <si>
    <t>2024-00067077-1</t>
  </si>
  <si>
    <t>BNII (s/n 423118): Abnormal movement of sample needle in Z-axis direction</t>
  </si>
  <si>
    <t>9/12/2024</t>
  </si>
  <si>
    <t>2024-00066452-1</t>
  </si>
  <si>
    <t>APTIO Input/Output Module w/o SLOT (APT.0274.12.15) air pressure of grasping hand of this equipment was low National Competent Authority (NMPA) notified.</t>
  </si>
  <si>
    <t>2024-00063974-1</t>
  </si>
  <si>
    <t>EXL 200 Refurbished</t>
  </si>
  <si>
    <t>Dimension EXL 200, a falsely elevated Potassium (K, Sensor Lot: #4DD810) result on a patient sample.</t>
  </si>
  <si>
    <t>2024-00065116-1</t>
  </si>
  <si>
    <t>Dimension EXL with LM, the instrument gives IMT measurement error message and falsely depressed Sodium (Na), Potassium (K), and Chloride (Cl) (Sensor Lot#4CD809) results were obtained on three patient samples.</t>
  </si>
  <si>
    <t>2024-00065133-1</t>
  </si>
  <si>
    <t>Dimension Vista 500, S/N DV370130 – The customer reported a leak beneath the instrument.</t>
  </si>
  <si>
    <t>2024-00066333-1</t>
  </si>
  <si>
    <t>Atellica IM1600 operator reported a discordant ThCG result.</t>
  </si>
  <si>
    <t>2024-00065199-1</t>
  </si>
  <si>
    <t>ADVIA Centaur XP CA 19-9 lot 535 - elevated results vs resting with Atellica IM lot 537</t>
  </si>
  <si>
    <t>2024-00064628-1</t>
  </si>
  <si>
    <t>ADVIA 1800 Chemistry, Falsely elevated Carbon Dioxide Concentrated (CO2_c, Lot# 150) and Calcium_2 (CA_2, Lot# unknown) results on five patient samples.</t>
  </si>
  <si>
    <t>2024-00068026-1</t>
  </si>
  <si>
    <t>Atellica CH 930, S/N: CM01596/ The customer reported to the China National Medical Products Administration (NMPA) that the instrument lost communication with the Process Center Computer (PCC).</t>
  </si>
  <si>
    <t>2024-00067583-1</t>
  </si>
  <si>
    <t>ADVIA Centaur CP Analyzer, S/N: ROB30002114/ The customer reported to the China National Medical Products Administration (NMPA) that the failure to insert the WASH1 pipe during maintenance caused a malfunction in the cleaning separation process durin . . .</t>
  </si>
  <si>
    <t>2024-00067051-1</t>
  </si>
  <si>
    <t>ADVIA Chemistry 1800, S/N: CA1291003850385/ The customer reported to the China National Medical Products Administration (NMPA) that instrument gave a "Lamp energy low" error.</t>
  </si>
  <si>
    <t>2024-00065369-1</t>
  </si>
  <si>
    <t>ADVIA 1800 Chemistry, Falsely elevated Concentrated Carbon Dioxide (CO2_c, Lot# 150) results on two patient samples.</t>
  </si>
  <si>
    <t>2024-00066168-1</t>
  </si>
  <si>
    <t>Atellica CH TBil_2</t>
  </si>
  <si>
    <t>Atellica CH 930 Analyzer, Total Bilirubin_2 (TBil_2) Lot 140170- Erroneously depressed result (neonatal)</t>
  </si>
  <si>
    <t>2024-00065294-1</t>
  </si>
  <si>
    <t>Atellica IM Total hCG (ThCG) Lot 356: elevated patient result vs. repeat testing.</t>
  </si>
  <si>
    <t>2024-00068345-1</t>
  </si>
  <si>
    <t>Epoc - Unable to read barcode. Remove and insert the card again (E70); SN15845, lot 05-24086-30 [China]</t>
  </si>
  <si>
    <t>2024-00067472-1</t>
  </si>
  <si>
    <t>D2 Multiparameter Issue, Mcart SN 3414804619 [RP500 SN 43231 - China]</t>
  </si>
  <si>
    <t>2024-00067390-1</t>
  </si>
  <si>
    <t>Measurement Cartridge Install by Date Issue, Mcart SN Multiple [RP500 SN 40831 - CHINA]</t>
  </si>
  <si>
    <t>2024-00067383-1</t>
  </si>
  <si>
    <t>Epoc - User tried to run test with expired SW; SN15346521404200 [China]</t>
  </si>
  <si>
    <t>2024-00068256-1</t>
  </si>
  <si>
    <t>epoc Reader, IVDR</t>
  </si>
  <si>
    <t>Epoc - Discrepant high pH compared vs epoc one month prior; SN54082, lot tbd [UK]</t>
  </si>
  <si>
    <t>2024-00068418-1</t>
  </si>
  <si>
    <t>ADVIA Centaur CP – ThCG, lot 357 – Discordant elevated result</t>
  </si>
  <si>
    <t>2024-00068311-1</t>
  </si>
  <si>
    <t>Atellica IM 1600 – ThCG, lot 358 – Discordant elevated result</t>
  </si>
  <si>
    <t>2024-00067576-1</t>
  </si>
  <si>
    <t>ADVIA Centaur CP Analyzer, S/N: ROB30002114, the probe suction failure and cleaning separation failure. The customer reported the incident to NMPA (National Medical Products Administration).</t>
  </si>
  <si>
    <t>2024-00065694-1</t>
  </si>
  <si>
    <t>Dimension EXL 200 SN DE270321 –Integrated Multisensor Technology (IMT) Sensor LOT # 4DD810 – falsely depressed Sodium, Potassium, and Chloride results for ten patients versus repeats.</t>
  </si>
  <si>
    <t>2024-00067875-2</t>
  </si>
  <si>
    <t>IMMULITE 2000 XPi HCG kit lot 481 discordant patient results for a IVF treated patient</t>
  </si>
  <si>
    <t>2024-00067875-1</t>
  </si>
  <si>
    <t>2024-00067875-3</t>
  </si>
  <si>
    <t>2024-00065349-1</t>
  </si>
  <si>
    <t>Dimension Vista 500, Falsely elevated Carbon Dioxide (CO2, 24072BA) result was obtained on a patient sample.</t>
  </si>
  <si>
    <t>2024-00065979-1</t>
  </si>
  <si>
    <t>Dimension Vista 500, Out of range Quality Control (QC) and falsely depressed Carbon Dioxide (CO2, Lot# 24072BA) results on two patient samples.</t>
  </si>
  <si>
    <t>2024-00068524-1</t>
  </si>
  <si>
    <t>D2 Multiparameter Issue, Mcart SN 3414602725 [RP500 SN 40831 - China]</t>
  </si>
  <si>
    <t>2024-00065160-1</t>
  </si>
  <si>
    <t>Dimension Vista 500 (s/n: DV370465)/ The customer reported that cuvette washer A probe travel was not locked. While troubleshooting, the operator was splashed with bleach while pouring.</t>
  </si>
  <si>
    <t>2024-00066770-1</t>
  </si>
  <si>
    <t>ADVIA Centaur XP, CA 19-9 lot 535, Discordant elevated result vs retest</t>
  </si>
  <si>
    <t>2024-00066699-1</t>
  </si>
  <si>
    <t>DIMENSION EXL 200, Tacrolimus (TAC) Lot GA5133- Erroneous elevated result</t>
  </si>
  <si>
    <t>2024-00064672-1</t>
  </si>
  <si>
    <t>Atellica IM BR 27.29 (BR) lot 270 Discordant low results vs repeat testing</t>
  </si>
  <si>
    <t>2024-00065671-1</t>
  </si>
  <si>
    <t>Atellica CH 930 Analyzer, Calcium_2 (CA_2) Lot 242227-Discordant elevated results questioned by physician</t>
  </si>
  <si>
    <t>2024-00065915-1</t>
  </si>
  <si>
    <t>Dimension RxL Max HM, the customer reported Total Protein (TP) and Albumin (ALB) results on the wrong patient due to labeling of two different samples with the same identification.</t>
  </si>
  <si>
    <t>2024-00069278-1</t>
  </si>
  <si>
    <t>CROATIA</t>
  </si>
  <si>
    <t>Dimension® EXL™ 200 Integrated Chemistry System/erroneously elevated LOCI High-Sensitivity Troponin I (TNIH, FA5104) patient sample results.</t>
  </si>
  <si>
    <t>9/17/2024</t>
  </si>
  <si>
    <t>9/25/2024</t>
  </si>
  <si>
    <t>2024-00069363-1</t>
  </si>
  <si>
    <t>Cartridge Issues, MCart SN3417303215 [RP500 SN 47261 - CHINA]</t>
  </si>
  <si>
    <t>2024-00069284-1</t>
  </si>
  <si>
    <t>No Test Results, Mcart SN 3417305919 [RP500 SN 46571 - CHINA]</t>
  </si>
  <si>
    <t>9/20/2024</t>
  </si>
  <si>
    <t>2024-00068237-1</t>
  </si>
  <si>
    <t>ADVIA Centaur XP Analyzer, S/N: IRL81411709, the reagent probe 1 volume check error. The customer reported the incident to NMPA (National Medical Products Administration).</t>
  </si>
  <si>
    <t>9/19/2024</t>
  </si>
  <si>
    <t>2024-00065007-1</t>
  </si>
  <si>
    <t>ANEPH 630_N Latex FLC lambda lot 473288: patient sample with different FLC Lambda results in different dilutions</t>
  </si>
  <si>
    <t>8/31/2024</t>
  </si>
  <si>
    <t>2024-00066178-1</t>
  </si>
  <si>
    <t>Dimension EXL 200, the instrument gives an error message of “System check fail- Sampler SD”, low range Quality Control (QC) and erroneous multiple assay results on multiple patient samples.</t>
  </si>
  <si>
    <t>2024-00069149-1</t>
  </si>
  <si>
    <t>Discrepant pO2 Results, Mcart SN 3414909917 [RP500 SN 41968 - Argentina]</t>
  </si>
  <si>
    <t>9/16/2024</t>
  </si>
  <si>
    <t>9/24/2024</t>
  </si>
  <si>
    <t>2024-00066021-1</t>
  </si>
  <si>
    <t>Atellica IM Total hCG (ThCG) lot 356, discordant elevated result</t>
  </si>
  <si>
    <t>2024-00069214-1</t>
  </si>
  <si>
    <t>No Test Results, Mcart SN 3414202211 [RP500 SN 46571 - CHINA]</t>
  </si>
  <si>
    <t>9/22/2024</t>
  </si>
  <si>
    <t>2024-00067434-1</t>
  </si>
  <si>
    <t>IML. 2000 IGF-I (Recal) KIT 200T</t>
  </si>
  <si>
    <t>IMMULITE 2000 Insulin-Like Growth Factor I (IGF-I) Lot 313 falsely depressed patient results</t>
  </si>
  <si>
    <t>9/13/2024</t>
  </si>
  <si>
    <t>2024-00065428-1</t>
  </si>
  <si>
    <t>Dimension EXL with LM, falsely depressed Sodium (NA) and Potassium (K) results on multiple patient samples.</t>
  </si>
  <si>
    <t>2024-00068107-1</t>
  </si>
  <si>
    <t>Dimension EXL 200/ QuikLYTE Integrated Multisensor (IMT)/ Lot 4DD810/ Erroneously Depressed Sodium (Na) Results on Two (2) Patients</t>
  </si>
  <si>
    <t>2024-00070183-1</t>
  </si>
  <si>
    <t>D2 Excessive Drifts for pH &amp; pO2, D23 Reagent Error, Mcart SN 3414200125 [RP500e SN 63979]</t>
  </si>
  <si>
    <t>2024-00066266-1</t>
  </si>
  <si>
    <t>Vista 1500 SN DV350244 – Total Bilirubin (TBIL) falsely depressed result when Aliquot Probe Short Sample Aspiration versus a repeat.</t>
  </si>
  <si>
    <t>2024-00066414-1</t>
  </si>
  <si>
    <t>A NEPH: Discordant FLC_K and FLC_L Patient sample results compared to alternate methods</t>
  </si>
  <si>
    <t>2024-00066414-2</t>
  </si>
  <si>
    <t>2024-00066669-1</t>
  </si>
  <si>
    <t>Dimension EXL with LM, S/N DR251630, discrepant CO2 (ECO2) result.</t>
  </si>
  <si>
    <t>2024-00070180-1</t>
  </si>
  <si>
    <t>ADVIA Centaur CP (S/N: ROB30002242) / The customer notified the National Medical Products Administration (NMPA) in China that the sample was absorbed multiple times and the detection of Cancer Antigen CA 19-9 for tumor markers could not be completed.</t>
  </si>
  <si>
    <t>9/28/2024</t>
  </si>
  <si>
    <t>2024-00067847-1</t>
  </si>
  <si>
    <t>Dimension EXL with LM system, An erroneously depressed LOCI High-Sensitivity Troponin I (TNIH, Lot# FB5104) result on a patient sample.</t>
  </si>
  <si>
    <t>9/18/2024</t>
  </si>
  <si>
    <t>2024-00068592-1</t>
  </si>
  <si>
    <t>Atellica IM Toxo G lot 295 - elevated result vs alternate method testing</t>
  </si>
  <si>
    <t>2024-00067306-1</t>
  </si>
  <si>
    <t>ADVIA Centaur XPT CA19-9 Lot 535 discordant results vs alternate method</t>
  </si>
  <si>
    <t>2024-00067665-1</t>
  </si>
  <si>
    <t>Atellica IM High Sensitivity Troponin I (TnIH) - elevated results for one patient</t>
  </si>
  <si>
    <t>2024-00070744-1</t>
  </si>
  <si>
    <t>ADVIA Centaur XP Instrument (s/n: IRL81531711)/ The customer reported to China National Medical Products Administration (NMPA) that the reagent probe movement failed.</t>
  </si>
  <si>
    <t>10/3/2024</t>
  </si>
  <si>
    <t>2024-00069526-1</t>
  </si>
  <si>
    <t>ADVIA Centaur CP (S/N: ROB30006255)/ The customer reported to the China National Medical Products Administration (NMPA) that due to the aging of the grey peri pump tube, the samples could not be absorbed, which caused the delay in testing and reporti . . .</t>
  </si>
  <si>
    <t>9/26/2024</t>
  </si>
  <si>
    <t>2024-00066423-1</t>
  </si>
  <si>
    <t>Atellica IM CA 19-9 (CA19-9) lot 539 -discordant elevated patient result vs alternate methods</t>
  </si>
  <si>
    <t>2024-00066173-2</t>
  </si>
  <si>
    <t>Atellica IM CA 19-9 (CA19-9) lot 537 - discordant low patient results vs alternate methods</t>
  </si>
  <si>
    <t>2024-00066173-1</t>
  </si>
  <si>
    <t>2024-00065419-1</t>
  </si>
  <si>
    <t>Atellica IM CA 19-9 lot 539 discordant low neat result vs diluted result</t>
  </si>
  <si>
    <t>2024-00064949-2</t>
  </si>
  <si>
    <t>ADVIA Centaur CP Total hCG (ThCG), lot 357, discordant result vs retesting</t>
  </si>
  <si>
    <t>2024-00064949-1</t>
  </si>
  <si>
    <t>2024-00068570-1</t>
  </si>
  <si>
    <t>Atellica CH 930 SN CM01602 –Calcium_2 (CA_2, 232140)– Falsely depressed results for multiple patients versus repeats.</t>
  </si>
  <si>
    <t>2024-00070145-1</t>
  </si>
  <si>
    <t>Atellica IM 1600 (S/N: IRH012652044)/ The customer reported to the China National Medical Products Administration (NMPA) that the temperature control sensors of reagent warehouse A and E were malfunctioned.</t>
  </si>
  <si>
    <t>9/23/2024</t>
  </si>
  <si>
    <t>10/1/2024</t>
  </si>
  <si>
    <t>2024-00070429-1</t>
  </si>
  <si>
    <t>Atellica IM 1600 Analyzer (s/n: IH01145)/ The customer reported to China National Medical Products Administration (NMPA) that the communication with Process Center Computer (PCC) was lost during testing.</t>
  </si>
  <si>
    <t>10/2/2024</t>
  </si>
  <si>
    <t>2024-00069781-1</t>
  </si>
  <si>
    <t>07 US</t>
  </si>
  <si>
    <t>6C1 HD Transducer, S2000</t>
  </si>
  <si>
    <t>GSMS PM00376703 - The 6C1 probe of this ultrasound system has electrical insulation problems, in fact patients feel tingling coming from this probe during ultrasounds.</t>
  </si>
  <si>
    <t>2024-00065552-1</t>
  </si>
  <si>
    <t>ACUSON Sequoia</t>
  </si>
  <si>
    <t>This complaint is from NMPA Adverse Event database.</t>
  </si>
  <si>
    <t>2024-00067251-1</t>
  </si>
  <si>
    <t>We received an adverse event reported by the hospital from NMPA.</t>
  </si>
  <si>
    <t>2024-00068626-1</t>
  </si>
  <si>
    <t>Viva-ProE System Syva® Emit® 2000 Tacrolimus Assay Lot S3 Instability</t>
  </si>
  <si>
    <t>No Test Results, Mcart SN 3414202125 [RP500 SN 46571 - CHINA]</t>
  </si>
  <si>
    <t>Multiparameter D2 excessive drift errors, Mcart SN 3414602725 [RP500 SN 40831 - China]</t>
  </si>
  <si>
    <t>2024-00068624-1</t>
  </si>
  <si>
    <t>VIVA-PROE EMIT 2000 Tacrolimus Assay Lot S4 and Lot T1 result instability</t>
  </si>
  <si>
    <t>2024-00070380-1</t>
  </si>
  <si>
    <t>ISE, ELECTRODE-CL</t>
  </si>
  <si>
    <t>ADVIA Chem XPT Instrument/ the customer failed to calibrate ISE Cl electrode.</t>
  </si>
  <si>
    <t>2024-00070741-1</t>
  </si>
  <si>
    <t>ADVIA 1800 Analyzer, S/N: CA1291003850385, the customer reported the incident to the China NMPA (National Medical Products Administration) that the reagent probe RPP2 was crashed.</t>
  </si>
  <si>
    <t>2024-00070387-1</t>
  </si>
  <si>
    <t>Atellica Direct Load, S/N: DL00417, Sample barcode scanning failed. The customer reported the incident to NMPA (National Medical Products Administration).</t>
  </si>
  <si>
    <t>2024-00070732-1</t>
  </si>
  <si>
    <t>ADVIA Centaur CP Analyzer, S/N: ROB30002114, the customer reported the incident to the China NMPA (National Medical Products Administration) that the reagent probe was offline and damaged.</t>
  </si>
  <si>
    <t>2024-00070820-1</t>
  </si>
  <si>
    <t>Epoc - iQC sample delivery error (E49); SN27872, lot 05-24141-40 [China]</t>
  </si>
  <si>
    <t>2024-00070740-1</t>
  </si>
  <si>
    <t>Atellica IM 1600 (S/N: IRH012652044)/ The customer reported to the China National Medical Products Administration (NMPA) that the elevator of the wash ring movement had malfunctioned.</t>
  </si>
  <si>
    <t>2024-00068624-3</t>
  </si>
  <si>
    <t>2024-00068626-2</t>
  </si>
  <si>
    <t>2024-00068624-12</t>
  </si>
  <si>
    <t>2024-00068624-13</t>
  </si>
  <si>
    <t>2024-00068624-14</t>
  </si>
  <si>
    <t>2024-00068624-15</t>
  </si>
  <si>
    <t>2024-00068624-4</t>
  </si>
  <si>
    <t>2024-00068624-5</t>
  </si>
  <si>
    <t>2024-00068624-6</t>
  </si>
  <si>
    <t>2024-00068624-7</t>
  </si>
  <si>
    <t>2024-00068624-8</t>
  </si>
  <si>
    <t>2024-00068624-9</t>
  </si>
  <si>
    <t>2024-00068624-11</t>
  </si>
  <si>
    <t>2024-00070976-1</t>
  </si>
  <si>
    <t>ADVIA Centaur XP Instrument, S/N: IRL28821150, the customer reported that sample rack loading failed. The customer reported the incident to NMPA (National Medical Products Administration).</t>
  </si>
  <si>
    <t>2024-00071782-1</t>
  </si>
  <si>
    <t>10L4 Transducer (MP456)</t>
  </si>
  <si>
    <t>the 10L4 transducer cable got worn.</t>
  </si>
  <si>
    <t>2024-00071783-1</t>
  </si>
  <si>
    <t>5V1 Transducer (MP456)</t>
  </si>
  <si>
    <t>the 5V1 transducer cable got worn.</t>
  </si>
  <si>
    <t>2024-00069343-2</t>
  </si>
  <si>
    <t>ADVIA® 2400 Clinical Chemistry System &amp; ADVIA® Chemistry XPT System/erroneously depressed patient sample result with Urinary/Cerebrospinal Fluid Protein (UCFP, 160).</t>
  </si>
  <si>
    <t>2024-00070722-1</t>
  </si>
  <si>
    <t>ADVIA Chemistry 2400 SN CA1258006810681 – AE reported: too much bubbles in water supply machine caused water pressure low error.</t>
  </si>
  <si>
    <t>2024-00071528-1</t>
  </si>
  <si>
    <t>ADVIA Centaur CP, S/N: ROB30002150, the instrument gives an error message of “Sample Probe Sampling Abnormality” and the customer notified the incident to the National Medical Products Administration (NMPA).</t>
  </si>
  <si>
    <t>9/21/2024</t>
  </si>
  <si>
    <t>2024-00071596-1</t>
  </si>
  <si>
    <t>ADVIA Centaur XPT instrument, S/N: IRL29412147, Daily maintenance failed due to low water pressure and leakage at the connector of cleaning tubing. The customer reported the incident to NMPA (National Medical Products Administration).</t>
  </si>
  <si>
    <t>9/30/2024</t>
  </si>
  <si>
    <t>10/8/2024</t>
  </si>
  <si>
    <t>10/9/2024</t>
  </si>
  <si>
    <t>10/10/2024</t>
  </si>
  <si>
    <t>10/11/2024</t>
  </si>
  <si>
    <t>10/7/2024</t>
  </si>
  <si>
    <t>10/15/2024</t>
  </si>
  <si>
    <t>CENTAUR THCG(REF)250T</t>
  </si>
  <si>
    <t>2024-00071536-1</t>
  </si>
  <si>
    <t>Multiparameter D2 excessive drift errors, Mcart Sn 3414602512 [RP500 SN 37315 - CHINA]</t>
  </si>
  <si>
    <t>2024-00072873-1</t>
  </si>
  <si>
    <t>D39 Clot Obstructions, Mcart SN 3414205226 [RP500e SN 65437 - China]</t>
  </si>
  <si>
    <t>N-ANTIS.HUMAN IGA/A-KETTE 5ML</t>
  </si>
  <si>
    <t>ADVIA Centaur XP, S/N: IRL85851820, the instrument gives an error message of “acid pump is offline” and the customer notified the incident to the National Medical Products Administration (NMPA).</t>
  </si>
  <si>
    <t>2024-00072911-1</t>
  </si>
  <si>
    <t>ADVIA Centaur XP Instrument (s/n: IRL87641845)/ The customer reported to China National Medical Products Administration (NMPA) that the instrument generated multiple error messages.</t>
  </si>
  <si>
    <t>ADVIA Chemistry 2400 instrument, S/N: CA1258006510651, the instrument gives an error message of “bad cell blank” and the customer notified the incident to the National Medical Products Administration (NMPA).</t>
  </si>
  <si>
    <t>Epoc - iQC Failure: Sample Delivery (E49); SN36201; lot 05-24141-40 [China]</t>
  </si>
  <si>
    <t>Multiparameter Calibration Failures, Mcart SN 3414902326 [RP500 SN 47297 - China]</t>
  </si>
  <si>
    <t>MEXICO</t>
  </si>
  <si>
    <t>9/27/2024</t>
  </si>
  <si>
    <t>10/5/2024</t>
  </si>
  <si>
    <t>9/29/2024</t>
  </si>
  <si>
    <t>BN ProSpec: Broken probe</t>
  </si>
  <si>
    <t>BNPS_SN# 402545_initialization failed</t>
  </si>
  <si>
    <t>ADVIA Chem XPT Instrument/ the customer was not able to use the Integrated Multisensor Technology (IMT, Sensor lot: 140009) electrode completely for 14 days and the issue was reported to China NMPA.</t>
  </si>
  <si>
    <t>10/4/2024</t>
  </si>
  <si>
    <t>10/19/2024</t>
  </si>
  <si>
    <t>ADVIA 2400 Module Assembly, S/N: CA1258006810681, the customer reported the incident to the China NMPA (National Medical Products Administration) that the DWUD waste discharge tubing and DWEV2 solenoid valve were blocked, which caused a DPP leak alarm.</t>
  </si>
  <si>
    <t>10/12/2024</t>
  </si>
  <si>
    <t>10/20/2024</t>
  </si>
  <si>
    <t>ADVIA 2400 Analyzer, S/N: CA1256000870087, the customer reported the incident to the China NMPA (National Medical Products Administration) that the Dilution Tray Wash Up down Unit (DWUD) was blocked, causing leak inside machine which triggered the Dilution Tray Turntable (DTT) leak alarm.</t>
  </si>
  <si>
    <t>ADVIA 2400 Module Assembly, S/N: CA1258000630063, the customer reported the incident to the China NMPA (National Medical Products Administration) that the instrument gave a "pure Water circulation pressure low" error caused by a blocked filter of the water purifying machine.</t>
  </si>
  <si>
    <t>10/13/2024</t>
  </si>
  <si>
    <t>10/21/2024</t>
  </si>
  <si>
    <t>ADVIA 1800 Module Assembly, S/N: CA12380031, the customer reported the incident to the China NMPA (National Medical Products Administration) that the instrument gave a " Lamp Energy Low” error.</t>
  </si>
  <si>
    <t>ADVIA Centaur XP instrument, S/N: IRL51801448. The sample rack was offline. The customer reported the incident to NMPA (National Medical Products Administration).</t>
  </si>
  <si>
    <t>10/14/2024</t>
  </si>
  <si>
    <t>10/22/2024</t>
  </si>
  <si>
    <t>ADVIA Chemistry XPT System/ The distributor (customer) reported to the China National Medical Products Administration (NMPA) that one kit of Urinary/Cerebrospinal Fluid Protein (UCFP, lot# 140) reagent failed to calibrate.</t>
  </si>
  <si>
    <t>10/23/2024</t>
  </si>
  <si>
    <t>BNII_SN# 343332_probe crash</t>
  </si>
  <si>
    <t>10/29/2024</t>
  </si>
  <si>
    <t>epoc Reader Refurbished</t>
  </si>
  <si>
    <t>10/17/2024</t>
  </si>
  <si>
    <t>10/18/2024</t>
  </si>
  <si>
    <t>ADVIA Chem XPT Instrument/ Low Urinary/Cerebrospinal Fluid Protein (UCFP) result was obtained compared to Microalbumin_2 (µALB_2) result on a patient sample.</t>
  </si>
  <si>
    <t>10/16/2024</t>
  </si>
  <si>
    <t>10/24/2024</t>
  </si>
  <si>
    <t>10/27/2024</t>
  </si>
  <si>
    <t>ADVIA Centaur XPT – ThCG, lot 357 – Discordant elevated result vs. alt. method</t>
  </si>
  <si>
    <t>Atellica IM CA 15-3 100T</t>
  </si>
  <si>
    <t>ADVIA Centaur CP (S/N: ROB30001349) / The customer reported to the China National Medical Products Administration (NMPA) that the cleaning station position 4+3+2 absorption detection had malfunctioned.</t>
  </si>
  <si>
    <t>BNPS_SN# 433484_system crashed when booting up normally</t>
  </si>
  <si>
    <t>10/31/2024</t>
  </si>
  <si>
    <t>Instrmnt Assy, IMMULITE 2000 Refurb</t>
  </si>
  <si>
    <t>ADVIA 2400 (s/n: CA1258003680368)/ The customer reported to China National Medical Products Administration (NMPA) a high reagent compartment temperature error.</t>
  </si>
  <si>
    <t>D2 Multiparameter Calibration Failures and Unknown Alarm, Mcart SN 3416403218 [RP500 SN 33325 - China]</t>
  </si>
  <si>
    <t>ADVIA 2400 Chemistry instrument, S/N: CA1258006600660, the instrument gives an error message of “water tank low” and the customer notified the incident to the National Medical Products Administration (NMPA).</t>
  </si>
  <si>
    <t>ADVIA Centaur XP instrument, S/N: IRL42731344, the water pressure was high while performing daily cleaning. The customer reported the incident to NMPA (National Medical Products Administration).</t>
  </si>
  <si>
    <t>D60 and Calibration Errors, Mcart SN 3415209019 [RP500 SN 46567 - China]</t>
  </si>
  <si>
    <t>Xpand Plus w/o HM International, S/N: 2004072486, the customer reported about “Bad cuvette" error. The customer reported the incident to NMPA (National Medical Products Administration).</t>
  </si>
  <si>
    <t>ADVIA 2400 Chemistry Analyzer, S/N: CA1258006510651, The Reaction Tray Wash Up Down Unit (WUD) nozzles dripped water. The customer reported the incident to NMPA (National Medical Products Administration).</t>
  </si>
  <si>
    <t>Dimension EXL with LM (s/n: DR252039)/ The customer reported to China National Medical Products Administration (NMPA) a DMW/Host communication problem.</t>
  </si>
  <si>
    <t>D23 &amp; Forced Error Events, Mcart SN 3418511025 [RP500 SN 47816 - CHINA]</t>
  </si>
  <si>
    <t>10/25/2024</t>
  </si>
  <si>
    <t>ADVIA 2120i (S/N: IR29551308) leakage of the automatic sampler</t>
  </si>
  <si>
    <t>ADVIA® 2120i Hematology Systems, serial number: IR38341441/ automatic sampling was not working What is the problem:</t>
  </si>
  <si>
    <t>ADVIA Chemistry 2400, S/N: CA1258006510651/ The customer reported to the China National Medical Products Administration (NMPA) that the Rotary Reaction Vessel (RRV) cuvette segments 12 and 13 were worn out, causing a bad cell blank error.</t>
  </si>
  <si>
    <t>ADVIA Centaur XPT, S/N: IRL22951841/ The customer reported to the China National Medical Products Administration (NMPA) that there was a leak from the waste pump, which caused a delay in testing.</t>
  </si>
  <si>
    <t>11/1/2024</t>
  </si>
  <si>
    <t>11/2/2024</t>
  </si>
  <si>
    <t>INSTRUMENT IMMULITE 1000 220V</t>
  </si>
  <si>
    <t>IMMULITE® 1000 Immunoassay System (s/n): N3584/ Unable to recognize reagent barcodes.</t>
  </si>
  <si>
    <t>Atellica CH Reaction Ring Segment</t>
  </si>
  <si>
    <t>Calibration Errors Mcart SN34110110614 [RP500 SN 47767 - China]</t>
  </si>
  <si>
    <t>10/30/2024</t>
  </si>
  <si>
    <t>11/7/2024</t>
  </si>
  <si>
    <t>BNII_N Latex FLC Kappa lot 473183_discordant Patient results vs Alternate Method</t>
  </si>
  <si>
    <t>ADVIA 2400 Chemistry Analyzer, S/N: CA1258006510651, The Analyzer gave "bad cell blank" error. The customer reported the incident to NMPA (National Medical Products Administration).</t>
  </si>
  <si>
    <t>10/26/2024</t>
  </si>
  <si>
    <t>11/3/2024</t>
  </si>
  <si>
    <t>ADVIA 2400 (s/n: CA1258006740674)/ The customer reported to China National Medical Products Administration (NMPA) that a Dilution probe (DPP) probe was clogged.</t>
  </si>
  <si>
    <t>10/28/2024</t>
  </si>
  <si>
    <t>11/5/2024</t>
  </si>
  <si>
    <t>ADVIA® 2120i Hematology Systems (S/N): IR38341441/ sample aspiration failed error.</t>
  </si>
  <si>
    <t>11/6/2024</t>
  </si>
  <si>
    <t>ADVIA 2120i (S/N IR29551308) damaged touch panel on Autosampler</t>
  </si>
  <si>
    <t>ADVIA 2120i (S/N: IR29551308) negative pressure low due to negative pressure filter blockage</t>
  </si>
  <si>
    <t>ADVIA 2120i (S/N: IR29551308) Autosampler probe flushing leaks</t>
  </si>
  <si>
    <t>Epoc - Unknown iQC error message; SN52057; lot 05-24058-30 [China]</t>
  </si>
  <si>
    <t>ADVIA 2400 (CA1258008000800) Dilution Tray Wash Unit (DWUD) nozzle sense error, reported to China's National Competent Authority (NCA)</t>
  </si>
  <si>
    <t>VISTA CA/CALCIUM 1320 TESTS</t>
  </si>
  <si>
    <t>CENTAUR CA 15-3 100T</t>
  </si>
  <si>
    <t>11/8/2024</t>
  </si>
  <si>
    <t>Atellica IM 1300 Analyzer, S/N: IRM009862011, the customer reported the incident to the China NMPA (National Medical Products Administration) that the reagent compartment temperature was high.</t>
  </si>
  <si>
    <t>11/13/2024</t>
  </si>
  <si>
    <t>Fluid detected on sensors (E80), SN27427, lot 05-24142-40 [China]</t>
  </si>
  <si>
    <t>11/15/2024</t>
  </si>
  <si>
    <t>Atellica IM 1300 Analyzer, S/N: IRM009862011/ The customer reported to the China National Medical Products Administration (NMPA) that the water reservoir was low.</t>
  </si>
  <si>
    <t>11/16/2024</t>
  </si>
  <si>
    <t>Epoc- Repeated iQC error messages; SN52057, lot 05-24049-50 [China]</t>
  </si>
  <si>
    <t>ADVIA Centaur XP – FT3, lot 291 - aggregated (clumped) solid phase reagent.</t>
  </si>
  <si>
    <t>CLINITEK STATUS+ French</t>
  </si>
  <si>
    <t>ADVIA Chemistry 2400, S/N: CA1258006510651/ The customer reported to the China National Medical Products Administration (NMPA) that the nozzles of the Waste Unit Discharge (WUD) had dripped water.</t>
  </si>
  <si>
    <t>11/14/2024</t>
  </si>
  <si>
    <t>11/22/2024</t>
  </si>
  <si>
    <t>ADVIA Chemistry 2400, S/N: CA1258006950695, the Dilution Pipetting Probe (DPP) crashed on the Dilution Turn Table (DTT) and the customer notified the incident to the National Medical Products Administration (NMPA).</t>
  </si>
  <si>
    <t>11/4/2024</t>
  </si>
  <si>
    <t>SAINT MARTIN</t>
  </si>
  <si>
    <t>ADVIA 2400 (s/n: CA1258006510651)/ The customer reported to China National Medical Products Administration (NMPA) that a solenoid valve malfunctioned.</t>
  </si>
  <si>
    <t>11/12/2024</t>
  </si>
  <si>
    <t>11/20/2024</t>
  </si>
  <si>
    <t>ADVIA 2400 Module Assembly, S/N: CA1258006510651, the customer reported the incident to the China NMPA (National Medical Products Administration) that the instrument gave a "bad cell blank” error.</t>
  </si>
  <si>
    <t>Atellica IM 1300 - Sample Integrity Error reported to China National Medical Products Administration (NMPA).</t>
  </si>
  <si>
    <t>11/23/2024</t>
  </si>
  <si>
    <t>11/11/2024</t>
  </si>
  <si>
    <t>11/19/2024</t>
  </si>
  <si>
    <t>ADVIA® 2120i Hematology Systems s/n: IR29551308/ suction failure.</t>
  </si>
  <si>
    <t>11/27/2024</t>
  </si>
  <si>
    <t>11/21/2024</t>
  </si>
  <si>
    <t>11/29/2024</t>
  </si>
  <si>
    <t>11/30/2024</t>
  </si>
  <si>
    <t>BOSNIA AND HERZEGOVINA</t>
  </si>
  <si>
    <t>D60 errors and D2 Excessive Drift Errors for Multiple, MCart SN 3416404112, [RP500 SN 46567 - China]</t>
  </si>
  <si>
    <t>ADVIA Chemistry XPT, S/N: CA1275003380338/ The customer reported to the China National Medical Products Administration (NMPA) that the instrument displayed an "Ion Selective Electrode (ISE) communication error".</t>
  </si>
  <si>
    <t>ADVIA 2400 Module Assembly, S/N: CA1258003680368, the customer reported the incident to the China NMPA (National Medical Products Administration) that there was noise caused by Mixer 1 horizontal motor.</t>
  </si>
  <si>
    <t>Xpand Plus w/HM International</t>
  </si>
  <si>
    <t>Dimension Xpand Plus W/HM, S/N: 2004082718, the customer reported the incident to the China NMPA (National Medical Products Administration) that the instrument gave a "Sample Flush Pump Lost Steps" error.</t>
  </si>
  <si>
    <t>Dimension Xpand Plus with HM, S/N: 2004082718, The instrument gave "bad cuvette" error. The customer reported the incident to NMPA (National Medical Products Administration).</t>
  </si>
  <si>
    <t>ADVIA Centaur XPT (s/n: IRL24991931)/ The customer reported to China National Medical Products Administration (NMPA) that wash manifold was cracked and valves were defective.</t>
  </si>
  <si>
    <t>ADVIA® 2120i Hematology Systems (s/n): IR39551308/ Sample aspiration failed while device was powered on.</t>
  </si>
  <si>
    <t>ADVIA 1800 Chemistry system - External UPS (Uninterruptible Power Supply) malfunction reported to China National Medical Products Administration (NMPA).</t>
  </si>
  <si>
    <t>Epoc - Power Cable Electrical Shock Epoc: SN 11938 [China]</t>
  </si>
  <si>
    <t>epoc Host 2 (Japan)</t>
  </si>
  <si>
    <t>CENTAUR CA 125II 100T</t>
  </si>
  <si>
    <t>Atellica IM aTgII 500T</t>
  </si>
  <si>
    <t>BLOOD GAS (non system)</t>
  </si>
  <si>
    <t>ADVIA Centaur XP, S/N: IRL84081746, the customer reported that waste tip chute clotted and the customer notified the incident to the National Medical Products Administration (NMPA).</t>
  </si>
  <si>
    <t>11/24/2024</t>
  </si>
  <si>
    <t>12/2/2024</t>
  </si>
  <si>
    <t>Atellica IM CKMB 500T</t>
  </si>
  <si>
    <t>11/25/2024</t>
  </si>
  <si>
    <t>12/3/2024</t>
  </si>
  <si>
    <t>APTIO Input/Output Module w/o SLOT (APT.0274.12.15) air compressor pressure low, NMPA notified</t>
  </si>
  <si>
    <t>12/5/2024</t>
  </si>
  <si>
    <t>IML. 2000 ESTRADIOL KIT 200T</t>
  </si>
  <si>
    <t>ADVIA Centaur CP (s/n: ROB30006530)/ The customer reported to China National Medical Products Administration (NMPA) that the reagent probe went offline.</t>
  </si>
  <si>
    <t>12/7/2024</t>
  </si>
  <si>
    <t>12/10/2024</t>
  </si>
  <si>
    <t>ADVIA Chemistry 2400, S/N: CA1258006860686/ The customer reported to the China National Medical Products Administration (NMPA) that the instrument gave a Dilution Turn Table (DTT) leak error.</t>
  </si>
  <si>
    <t>ADVIA Centaur XPT instrument, S/N: IRL29072137, the cuvette jammed in the orientation chute and can not be replenished and the customer notified the incident to the National Medical Products Administration (NMPA).</t>
  </si>
  <si>
    <t>N LATEX RF KIT 4 X 4 ML</t>
  </si>
  <si>
    <t>BNII_N LATEX RF KIT_02813_White clumps in seven vials of N Latex RF lot 110843</t>
  </si>
  <si>
    <t>11/28/2024</t>
  </si>
  <si>
    <t>12/11/2024</t>
  </si>
  <si>
    <t>Epoc - Host froze during testing sequence; SN unk [China]</t>
  </si>
  <si>
    <t>12/13/2024</t>
  </si>
  <si>
    <t>VALPROIC ACID 80 TESTS</t>
  </si>
  <si>
    <t>ADVIA 2120i Sample Aspiration Failure Upon Device Startup</t>
  </si>
  <si>
    <t>ADVIA 2120i Sample Puncture Aspiration Failure</t>
  </si>
  <si>
    <t>D2 Multiparameter Drift, Mcart SN 3409406913 [RP500e SN 55346 - CHINA]</t>
  </si>
  <si>
    <t>ADVIA Centaur XP, S/N: IRL60741609/ The customer reported to the China National Medical Products Administration (NMPA) that the reagent probe 1 was offline, which led to an apparent delay in reporting results.</t>
  </si>
  <si>
    <t>ADVIA 2400 Chemistry Analyzer, S/N: CA1258000710071, The Reagent Pipetting Probe 1 (RPP1) hit the other probe due to improper Reagent Tray Turntable 1 (RTT1) cover position. The customer reported the incident to NMPA (National Medical Products Administration).</t>
  </si>
  <si>
    <t>Epoc - iQC calibration fluid not detected x3; lot 05-24097-20 [China]</t>
  </si>
  <si>
    <t>11/26/2024</t>
  </si>
  <si>
    <t>12/4/2024</t>
  </si>
  <si>
    <t>12/6/2024</t>
  </si>
  <si>
    <t>12/9/2024</t>
  </si>
  <si>
    <t>12/17/2024</t>
  </si>
  <si>
    <t>ADVIA 2400 Analyzer (s/n: CA1258000710071)/ The customer reported to China National Medical Products Administration (NMPA) that the instrument alarmed “Vacuum pump pressure”.</t>
  </si>
  <si>
    <t>12/19/2024</t>
  </si>
  <si>
    <t>Atellica Sample Handler Prime (s/n: SP01659)/ The customer reported to China National Medical Products Administration (NMPA) that during routine operation an automatic gripper failed to grab the sample tube.</t>
  </si>
  <si>
    <t>12/12/2024</t>
  </si>
  <si>
    <t>12/20/2024</t>
  </si>
  <si>
    <t>CLINITEK STATUS+ Chinese</t>
  </si>
  <si>
    <t>The Multistix strips were not detected by the device, REPORTED TO NMPA, CT Status+ SN 242013, lot 312007, China</t>
  </si>
  <si>
    <t>12/18/2024</t>
  </si>
  <si>
    <t>12/26/2024</t>
  </si>
  <si>
    <t>12/27/2024</t>
  </si>
  <si>
    <t>Atellica IM 1300 Analyzer (s/n: IRM022422144)/ The customer reported to China National Medical Products Administration (NMPA) that outer ring initialization failed.</t>
  </si>
  <si>
    <t>Epoc - iQC Fluid detected on sensors (E80); SN36911, lot 05-24204-50 [China]</t>
  </si>
  <si>
    <t>12/28/2024</t>
  </si>
  <si>
    <t>ADVIA Centaur XP (IRL50951443) falsely elevated Total Human Chorionic Gonadotropin (hCG)</t>
  </si>
  <si>
    <t>12/16/2024</t>
  </si>
  <si>
    <t>12/24/2024</t>
  </si>
  <si>
    <t>BN II (OVIA112T)</t>
  </si>
  <si>
    <t>12/23/2024</t>
  </si>
  <si>
    <t>12/31/2024</t>
  </si>
  <si>
    <t>Atellica CH 930 Analyzer, S/N: CM04183, the Integrated Multisensor Technology (IMT) calibration failed which caused a delay in reporting the patient results and the customer notified the incident to the National Medical Products Administration (NMPA).</t>
  </si>
  <si>
    <t>ADVIA 2400 Chemistry Analyzer, S/N: CA1258000630063, The Analyzer gave “Leak: solenoid valve panel" error. The customer reported the incident to NMPA (National Medical Products Administration).</t>
  </si>
  <si>
    <t>ADVIA 2400 Chemistry Analyzer, S/N: CA1258004630463, the waste discharge tubing of the Reagent Pipetting Probe 1 (RPP1) wash port was clogged and the waste in RPP1 wash port did not drain quickly. The customer reported the incident to NMPA (National Medical Products Administration).</t>
  </si>
  <si>
    <t>Atellica CH 930 Analyzer, S/N: CM03616, the negative anion gap was detected in the sample and the frequency of replacement of new electrodes was increased. The customer reported the incident to NMPA (National Medical Products Administration).</t>
  </si>
  <si>
    <t>Atellica CH AlbP</t>
  </si>
  <si>
    <t>12/21/2024</t>
  </si>
  <si>
    <t>Epoc - No test results reported; SN16211, lot 05-24142-40 [China]</t>
  </si>
  <si>
    <t>12/25/2024</t>
  </si>
  <si>
    <t>Atellica IM T3 600T</t>
  </si>
  <si>
    <t>Atellica IM Total Triiodothyronine (T3) lot 274 – Five Clumped reagent readypacks</t>
  </si>
  <si>
    <t>12/14/2024</t>
  </si>
  <si>
    <t>BN Prospec_The newly installed reagent strips and cards did not sample, and were recognized as available.</t>
  </si>
  <si>
    <t>1/1/2025</t>
  </si>
  <si>
    <t>Epoc - iQC Fluid detected on sensors (E80); SN26486, lot 05-24168-40 [China]</t>
  </si>
  <si>
    <t>1/5/2025</t>
  </si>
  <si>
    <t>Epoc - iQC Fluid detected on sensors (E80); SN26486, lot 05-24204-50 [China]</t>
  </si>
  <si>
    <t>BNII_N LATEX RF KIT_02813_White clumps in one vials of N Latex RF lot 110843</t>
  </si>
  <si>
    <t>1/8/2025</t>
  </si>
  <si>
    <t>Display Issues with No Results, Mcart SN 3421803014 [RP500e SN 47620 - CHINA]</t>
  </si>
  <si>
    <t>Atellica IM CEA 100T</t>
  </si>
  <si>
    <t>1/2/2025</t>
  </si>
  <si>
    <t>Epoc - iQC Calibration fluid not detected (E3); SN26486; lot 05-24204-50 [China]</t>
  </si>
  <si>
    <t>Epoc - “Invalid barcode. Check test card for damage (E71); SN26486, lot 05-24255-50 [China]</t>
  </si>
  <si>
    <t>12/29/2024</t>
  </si>
  <si>
    <t>No Results for Multiple Parameters, Mcart SN 3426811325, RP500 SN 45822 - CHINA]</t>
  </si>
  <si>
    <t>Epoc - Fluid on sensors (E80); SN27443, lot 05-24204-50 [China]</t>
  </si>
  <si>
    <t>1/3/2025</t>
  </si>
  <si>
    <t>Question Result (-----?) for pO2, Mcart SN 3426808725 [RP500e SN 62535 - China]</t>
  </si>
  <si>
    <t>1/10/2025</t>
  </si>
  <si>
    <t>1/16/2025</t>
  </si>
  <si>
    <t>Atellica CH RCRP</t>
  </si>
  <si>
    <t>Atellica IM 1600 – T4, lot 280 – Clumped reagent</t>
  </si>
  <si>
    <t>Epoc - no test result; SN27872, lot tbd [China]</t>
  </si>
  <si>
    <t>12/30/2024</t>
  </si>
  <si>
    <t>1/7/2025</t>
  </si>
  <si>
    <t>1/9/2025</t>
  </si>
  <si>
    <t>1/17/2025</t>
  </si>
  <si>
    <t>Atellica IM PTH 190T</t>
  </si>
  <si>
    <t>Ca ++ calibration failed, Mcart SN 3430402516, [RP500 SN 37931] - China</t>
  </si>
  <si>
    <t>1/18/2025</t>
  </si>
  <si>
    <t>2025-00090525-1</t>
  </si>
  <si>
    <t>ACUSON S2000</t>
  </si>
  <si>
    <t>A few of control panel buttons caps got broken and lost response</t>
  </si>
  <si>
    <t>ADVIA 2400 Analyzer (s/n: CA1258000710071)/ The customer reported to China National Medical Products Administration (NMPA) that Quality Control (QC) was out of range and Reaction Tray Wash Unit (WUD) 5 cleaning probe was blocked.</t>
  </si>
  <si>
    <t>ADVIA 2400 Chemistry System, S/N: CA1258007320732, water was leaking from the instrument and the customer notified the incident to the National Medical Products Administration (NMPA).</t>
  </si>
  <si>
    <t>ADVIA 2400 Chemistry System, S/N: CA1258007330733, the mixer rod of the instrument was bent and the customer notified the incident to the National Medical Products Administration (NMPA).</t>
  </si>
  <si>
    <t>Damaged Mcart SN 3003402825 [RP500 SN 42209 - China]</t>
  </si>
  <si>
    <t>Missing Test Results, Mcart SN 3430503425, RP500e SN 63130 - CHINA</t>
  </si>
  <si>
    <t>Atellica CH 930 Analyzer, falsely depressed Concentrated Carbon Dioxide (CO2_c, Lot# 140215) results on 10 patient samples.</t>
  </si>
  <si>
    <t>ADVIA 2120 with Dual Aspirate</t>
  </si>
  <si>
    <t>1/13/2025</t>
  </si>
  <si>
    <t>1/21/2025</t>
  </si>
  <si>
    <t>1/24/2025</t>
  </si>
  <si>
    <t>BN II_N LATEX RF KIT_02813_White clumps in one vial of N Latex RF reagent lot 110843</t>
  </si>
  <si>
    <t>1/25/2025</t>
  </si>
  <si>
    <t>1/20/2025</t>
  </si>
  <si>
    <t>1/28/2025</t>
  </si>
  <si>
    <t>PAKISTAN</t>
  </si>
  <si>
    <t>Atellica VTLi IA analy start kit 3</t>
  </si>
  <si>
    <t>1/23/2025</t>
  </si>
  <si>
    <t>1/31/2025</t>
  </si>
  <si>
    <t>D4 pO2 Calibration Failures, Mcart SN 3423401616 [RP500 SN 42251 - China]</t>
  </si>
  <si>
    <t>1/15/2025</t>
  </si>
  <si>
    <t>·</t>
  </si>
  <si>
    <t>DM rPHOS-DF61A (480 TESTS)</t>
  </si>
  <si>
    <t>Atellica IM ThCG (REF) 450T</t>
  </si>
  <si>
    <t>Epoc - iQC Fluidics Check E56; SN27427, lot 05-24256-50 [China]</t>
  </si>
  <si>
    <t>Atellica IM QHBs 200T KIT</t>
  </si>
  <si>
    <t>VISTA CKI</t>
  </si>
  <si>
    <t>Epoc - Unable to obtain results; SN15845, lot unk [China]</t>
  </si>
  <si>
    <t>Viva-ProE™ System. s/n;:18-1334/ An error with the sample arm occurred during use</t>
  </si>
  <si>
    <t>Atellica CH 930 Analyzer, S/N: CM01026/ The customer reported to the China National Medical Products Administration (NMPA) that the vacuum pump was unable to maintain the vacuum level at the pressure sensor of the vacuum manifold.</t>
  </si>
  <si>
    <t>Failed Calibration for Multiple Parameters, Mcart SN 3428401418, [RP500e SN 62649 - China]</t>
  </si>
  <si>
    <t>Failed Calibration for tHb, Mcart SN 3431311711 [RP500 SN 47549 - CHINA]</t>
  </si>
  <si>
    <t>D33:1 Valve error, Mcart SN 3424001012, [RP500 SN 33325] - China</t>
  </si>
  <si>
    <t>Epoc - Multiple iQC error messages; SN27427, lot 00-24325-50 [China]</t>
  </si>
  <si>
    <t>CENTAUR XP ASSY (English US)</t>
  </si>
  <si>
    <t>ADVIA CHEM (C) CALCIUM_2 RGT</t>
  </si>
  <si>
    <t>N LATEX RF KIT 3 X 2 ML</t>
  </si>
  <si>
    <t>BNII_N LATEX RF Kit lot 02812: White clumps in three vials of N Latex RF lot 110843</t>
  </si>
  <si>
    <t>VIVA-PROE: An error with the sample arm occurred during use</t>
  </si>
  <si>
    <t>Lac Calibration Failure, Mcart SN 3430409217 [RP500 SN 38842 - China]</t>
  </si>
  <si>
    <t>ADVIA 2120i Abnormally elevated Monocyte results for multiple patient samples</t>
  </si>
  <si>
    <t>IML. 2000 OM-MA KIT 200T</t>
  </si>
  <si>
    <t>Calibration Errors for pO2, Mcart SN 3430402516, [RP500 SN 37931 - CHINA]</t>
  </si>
  <si>
    <t>Instrument Assy IMMULITE 2000</t>
  </si>
  <si>
    <t>Epoc - Fluid detected on the sensor (E80); SN 27427; lot 00-24326-50 [China]</t>
  </si>
  <si>
    <t>PFA COLLAG./EPI TEST CARTR.1X20EA/P</t>
  </si>
  <si>
    <t>Atellica IM 1600 Analyzer (s/n: IRH008081948)/ The customer reported to China National Medical Products Administration (NMPA) that the temperature in the reagent compartment increased.</t>
  </si>
  <si>
    <t>Atellica CH D_TBil</t>
  </si>
  <si>
    <t>QATAR</t>
  </si>
  <si>
    <t>DMS Lic.-LIS Conn/MySQL/RHEL OS</t>
  </si>
  <si>
    <t>Aptio by Inpeco, S/N AP2.0512, gate failure.</t>
  </si>
  <si>
    <t>ADVIA Centaur XP Refurb Instrument</t>
  </si>
  <si>
    <t>ADVIA Centaur XP Immunoassay System, S/N: IRL63551635, the computer's main memory failed to read, and it cannot be turned on. The customer reported the incident to NMPA (National Medical Products Administration).</t>
  </si>
  <si>
    <t>Atellica IM CA19-9 lot 543, elevated patient result vs clinical condition</t>
  </si>
  <si>
    <t>Discrepant Low nBili Result, Mcart SN 3500712114, [RP500e SN 65352] - Portugal.</t>
  </si>
  <si>
    <t>Ca++ D3 Slope Error, Mcart SN 3431907215, RP500/e SN 62725, China.</t>
  </si>
  <si>
    <t>Atellica CH 930 Analyzer, the customer reported that no result was obtained from Photometer. The customer reported the incident to NMPA (National Medical Products Administration).</t>
  </si>
  <si>
    <t>D3 Slope Error: Lac/PCO2/PH, D2 Excessive Drift: Cl-, Mcart Sn 3430807213 [RP500e SN 62048 - China]</t>
  </si>
  <si>
    <t>Atellica CH 930 Analyzer, S/N: CM03616/ The customer reported to the China National Medical Products Administration (NMPA) that the Cuvette Quality Control (QC) failed, which led to a delay in testing.</t>
  </si>
  <si>
    <t>Atellica IM CMV IgG(OUS) 100T KIT</t>
  </si>
  <si>
    <t>Epoc - Discrepant high pH vs epoc; SN09254, lot 02-24338-30 [US]</t>
  </si>
  <si>
    <t>Atellica IM 1600 Analyzer, 7 falsely elevated and 1 falsely depressed Total Human Chorionic Gonadotropin (tHCG, Lot# 361) results on eight patient samples.</t>
  </si>
  <si>
    <t>Atellica CH 930 Analyzer / erroneously depressed Albumin (Alb), Alkaline Phosphatase (ALP_2c), Alanine Aminotransferase (ALT), Aspartate Aminotransferase (AST), Carbon Dioxide (CO2_c), Urea Nitrogen (UN_c), Total Protein (TP), Calcium (Ca), Magnesium (Mg), Creatinine (Crea_2) and Glucose Hexokinase_3 (GluH_3) results on multiple patient samples.</t>
  </si>
  <si>
    <t>visibly smoking device, CLINITEK STATUS+ USA, UNITED STATES</t>
  </si>
  <si>
    <t>Incorrect identification of patient result, DCA Vantage SN S066588, United States.</t>
  </si>
  <si>
    <t>Atellica IM 1300 Analyzer/ A falsely elevated Alpha Fetoprotein (AFP, lot 285) result was obtained on a patient sample.</t>
  </si>
  <si>
    <t>Dimension EXL with LM Integrated Chemistry system/ falsely depressed Sodium, Potassium, Chloride (Na, K, CL; lot: 4JD821) results on a patient sample.</t>
  </si>
  <si>
    <t>Atellica CH 930 Analyzer, Erroneous results on a patient sample with multiple assays.</t>
  </si>
  <si>
    <t>False Negative hCG, Clinitek Status+ SN 321191, lot 088683, United States</t>
  </si>
  <si>
    <t>Atellica IM High Sensitivity Troponin I (TnIH), lot 109 - elevated result vs alternate method</t>
  </si>
  <si>
    <t>Atellica IM 1600 – TnIH, lot 104 – Elevated results vs. alt. method and dilution</t>
  </si>
  <si>
    <t>ADVIA Centaur XPT – ThCG, lot 362 – Elevated result vs. repeat</t>
  </si>
  <si>
    <t>BN II_N Latex FLC Kappa lot 473191_N Latex FLC Lambda lot 473201: false negative FLCK and FLCL results compared to electrophoresis</t>
  </si>
  <si>
    <t>Dimension EXL 200 Integrated Chemistry System / erroneously depressed Tacrolimus (TAC, GA5091) results on multiple patient samples.</t>
  </si>
  <si>
    <t>D3 slope and D4 offset error for pO2, Mcart SN 3429813018, [RP500 SN 47636] - China.</t>
  </si>
  <si>
    <t>Atellica IM 1600 – TnIH, lot 109 – Elevated results vs. alt. method</t>
  </si>
  <si>
    <t>Atellica IM 1600 Analyzer/ High-Sensitivity Troponin I (TnIH) Lot 108 – Discordant elevated result v/s repeat testing on an alternate instrument.</t>
  </si>
  <si>
    <t>Atellica CH 930 Sodium (Na) results are discordant and greater than the measuring interval.</t>
  </si>
  <si>
    <t>ADVIA Centaur XPT High-Sensitivity Troponin I (TNIH); falsely elevated result for one patient sample</t>
  </si>
  <si>
    <t>IMMULITE 2000 XPi HCG kit lot 481 falsely elevated patient results</t>
  </si>
  <si>
    <t>Atellica IM High Sensitivity Troponin I (TNIH), lot 108, Discordant high patient result vs retesting</t>
  </si>
  <si>
    <t>Atellica IM High-Sensitivity Troponin I (TnIH) lot 108 - A discordant (elevated) patient result vs. repeat testing.</t>
  </si>
  <si>
    <t>Atellica IM aHBs2 Lot 174 - discordant results</t>
  </si>
  <si>
    <t>Atellica IM 1600 – CEA, lot 223 – Elevated result vs. repeat</t>
  </si>
  <si>
    <t>Atellica CH 930 Analyzer, falsely depressed multiple assay results on a patient sample.</t>
  </si>
  <si>
    <t>Dimension Vista 500 (DV330645) falsely depressed TNIH result</t>
  </si>
  <si>
    <t>Atellica IM 1300 Analyzer, falsely elevated High-Sensitivity Troponin I (TnIH, Lot# 108) results on 5 patient samples.</t>
  </si>
  <si>
    <t>Dimension EXL 200 Integrated Chemistry System, S/N DR271539 – The operator was splashed in the eye with cuvette waste fluid while emptying the cuvette waste.</t>
  </si>
  <si>
    <t>Atellica IM FT3 (REF) 300T</t>
  </si>
  <si>
    <t>Atellica IM 1600 Analyzer / erroneously depressed Free Triiodothyronine (FT3, 295) results on forty-one patient samples.</t>
  </si>
  <si>
    <t>Atellica IM Troponin Lot 109 Discordance Patient Results</t>
  </si>
  <si>
    <t>Discrepant High Na+ Result, Mcart SN 3500613812 [RP500e SN 66473 - France]</t>
  </si>
  <si>
    <t>The customer reported an Atellica IM 1600 falsely elevated BR 27.29 result for one patient sample</t>
  </si>
  <si>
    <t>Dimension EXL - LOCI High-Sensitivity Troponin I (TNIH, Lot FA5173) - Erroneously Elevated Result on One (1) Patient</t>
  </si>
  <si>
    <t>Dimension Vista 500/ Out of range Quality Control (QC) and falsely depressed Glucose (GLU), Calcium (CA) and Hemoglobin (A1C) results were obtained on multiple patient samples.</t>
  </si>
  <si>
    <t>Atellica CH 930 Analyzer/ A falsely depressed Enzymatic Creatinine_2 (ECre_2, 140472) result was obtained on a patient sample.</t>
  </si>
  <si>
    <t>Dimension Vista 1500 instrument, Falsely depressed Carbon Dioxide (CO2, Lot# 24260BB) and Albumin (ALB, Lot#24255BA) results on two patient samples.</t>
  </si>
  <si>
    <t>Dimension Vista 1500 instrument, Erroneous Carbon Dioxide (CO2, Lot# 24260BB) and Albumin (ALB, Lot#24255BA) results on multiple patient samples.</t>
  </si>
  <si>
    <t>ADVIA Centaur CP – aHCV, lot 474 – Discordant nonreactive results vs. alt. methods</t>
  </si>
  <si>
    <t>Atellica CH 930 Analyzer / erroneously elevated Carbon Dioxide, Concentrated (CO2_c, 140369) results on five patient samples.</t>
  </si>
  <si>
    <t>Atellica IM 1600 Analyzer/ CA 19-9, lot# 543 – Difference between undiluted and diluted patient sample results.</t>
  </si>
  <si>
    <t>Epoc - Discrepant Na result vs Lab analyzer, SN 47757, lot 02-25024-40 and 12-24348-30 [US]</t>
  </si>
  <si>
    <t>VTLi - False negative cTNI vs Atellica Solution; SN12100, lot HA040224 [Italy]</t>
  </si>
  <si>
    <t>Atellica CH 930 Analyzer - s/n: CM02153 / erroneous Lactate_3 (Lac_3), Iron_2 (Iron_2), Total Iron Binding Capacity (TIBC), Transferrin (Trf), Carbon Dioxide, Concentrated (CO2_c), Creatinine_2 (Crea_2), Glucose Hexokinase_3 (GluH_3), Calcium (Ca), Aspartate Aminotransferase (AST), Urea Nitrogen (UN_c), and Magnesium (Mg) results were obtained on multiple patient samples.</t>
  </si>
  <si>
    <t>Atellica CH hsCRP</t>
  </si>
  <si>
    <t>Atellica CH 930 Analyzer – The customer reported that upon opening the box for the High Sensitivity C-Reactive Protein (hsCRP, Lot#242300), they found that the bottle seal/lid had leaked when the shipment was received.</t>
  </si>
  <si>
    <t>Dimension Vista 500 Intelligent Lab System – s/n: DV370465/ abnormal assay flags and falsely depressed Albumin (ALB, 24255BA), Magnesium (MG, 24312BB), Glucose (GLU, 24270BB), Calcium (CA, 24200BA), Carbon Dioxide (CO2, 24171BA) and Urea Nitrogen (BUN, 24309AA) results were obtained on multiple patient samples.</t>
  </si>
  <si>
    <t>The customer notified the NCA (BfArm) about false positive HBsAg, HBsAg Confirmatory, and HBcT results</t>
  </si>
  <si>
    <t>Blood Splash to face and arms, Atellica VTR syringe, lot 403650, Australia</t>
  </si>
  <si>
    <t>Atellica IM - eE2 lot #103 - Discordant (elevated) patient results vs. repeat testing.</t>
  </si>
  <si>
    <t>Atellica IM 1600 Analyzer, a falsely elevated Total hCG (ThCG, Lot#25413361) result on a patient sample.</t>
  </si>
  <si>
    <t>ADVIA 2120i Discordant Patient Results Compared to Manual Microscope Count</t>
  </si>
  <si>
    <t>VTLi - False positive cTNI vs Abbott Alinity; SN12350, lot HA041124 [UK]</t>
  </si>
  <si>
    <t>VTLi - False positive cTNI vs Abbott Alinity; SN12351, lot HA041124 [UK]</t>
  </si>
  <si>
    <t>Atellica IM 1600 - Total hCG (ThCG), lot 361 - discordant elevated result vs. repeat testing.</t>
  </si>
  <si>
    <t>Atellica Sample Handler-Inhalation injury to Service Engineer</t>
  </si>
  <si>
    <t>Atellica IM 1300 Analyzer, S/N: IM00760, the customer reported that the Uninterruptible Power Supply (UPS) power was down and smelled smoke.</t>
  </si>
  <si>
    <t>Dimension EXL 200 SW V 10.6 - Sample probe cleaner not detected and during reconnection, sample probe cleaner went into operator's eye.</t>
  </si>
  <si>
    <t>ADVIA 2120i Analyzer (S/N: IR09021807) patient results not flagged for Atypical Lymphocytes</t>
  </si>
  <si>
    <t>ADVIA Centaur XPT Toxoplasma IgG (Toxo G) lot 296 - discordant positive results on a patient vs retest and historical results</t>
  </si>
  <si>
    <t>Dimension Vista 1500/ Erroneous results with multiple assays were obtained on a patient sample.</t>
  </si>
  <si>
    <t>Dimension Vista 500 Instrument, falsely depressed Carbon Dioxide (CO2, Lot# 24260BB) results on 9 patient samples.</t>
  </si>
  <si>
    <t>Dimension EXL with LM Integrated Chemistry System, out of range Quality Control (QC) and erroneous Total Bilirubin (TBI, Lot# FA5275) results on 7 patient samples.</t>
  </si>
  <si>
    <t>Discrepant Low nBili Results, Mcart SN Unknown [RP500e SN 65319 - Portugal]</t>
  </si>
  <si>
    <t>ADVIA Centaur XP – TNIH, lot 108 – Elevated result vs. repeat</t>
  </si>
  <si>
    <t>Dimension Vista 500 system, Erroneous Beta human Chorionic Gonadotropin(BHCG, Lot# 24345AB) result on a patient sample.</t>
  </si>
  <si>
    <t>DIM TBI FLEX REAGENT 480 TESTS</t>
  </si>
  <si>
    <t>Dimension EXL 200, The customer removed the Total Bilirubin (TBI) flex lot# BA5208 from the system but did not press confirm, which resulted in erroneously depressed TBI results on three patient samples when processed.</t>
  </si>
  <si>
    <t>Atellica IM 1600 Analyzer S/N: IH02161, A falsely elevated Total human chorionic gonadotropin (ThCG, Lot# 361) result on a patient sample.</t>
  </si>
  <si>
    <t>Dimension EXL 200 Integrated Chemistry System / Erroneous Sodium (Na) result on a patient sample.</t>
  </si>
  <si>
    <t>Epoc - Discrepant high pH vs ABL800, SN 48284, Lot 02-25011-40 [US]</t>
  </si>
  <si>
    <t>Atellica CI Analyzer (IRC011782438) falsely elevated Concentrated Carbon Dioxide (CO2_c) patient results</t>
  </si>
  <si>
    <t>ADVIA Centaur XPT False positives for infectious disease tests; results reported on a number of patient samples.</t>
  </si>
  <si>
    <t>Last Name Demographics Not Saving, SW 5.2 [RP500e SN 65739 - United States]</t>
  </si>
  <si>
    <t>Atellica CH 930 Analyzer/ Falsely elevated Carbon Dioxide, Concentrated (CO2_c; lot: 140421) results on 5 patient samples.</t>
  </si>
  <si>
    <t>Atellica CH 930 Analyzer, out of range high Quality Control (QC) and elevated Calcium_2 (CA_2, Lot# 242330) results on multiple patient samples.</t>
  </si>
  <si>
    <t>Atellica CH 930 Analyzer, Erroneously depressed Creatinine_2 (Crea_2, Lot# 242178) results on multiple patient samples.</t>
  </si>
  <si>
    <t>Atellica IM CKMB 100T</t>
  </si>
  <si>
    <t>Atellica IM Creatine Kinase MB (CKMB) lot 282 - discordant elevated patient result vs retest</t>
  </si>
  <si>
    <t>ADVIA Centaur XPT HCV (aHCV), lot 477 - negative result vs positive result with alternate method</t>
  </si>
  <si>
    <t>Dimension EXL with LM - QuikLYTE® Integrated Multisensor (IMT, Lot 5AD801) - Erroneously Depressed Sodium (Na) and Chloride (Cl) Results on One (1) Patient Sample</t>
  </si>
  <si>
    <t>Atellica IM Vitamin B12 (VB12), lot 298 - Discordant patient results vs retest</t>
  </si>
  <si>
    <t>Atellica IM 1600 falsely elevated Carcinoembryonic Antigen (CEA) patient results.</t>
  </si>
  <si>
    <t>ANEPH 630_N Latex FLC Lambda lot 473296: false low FLC Lambda patient sample results</t>
  </si>
  <si>
    <t>Dimension EXL 200 Integrated Chemistry System S/N: DR274321, falsely depressed Sodium (NA), Potassium (K), Chloride (CL) result on a patient sample.</t>
  </si>
  <si>
    <t>ADVIA Centaur CP analyzer (s/n: ROB30005009) - falsely elevated Total human chorionic gonadotropin (ThCG, lot 361) result on one (1) patient sample.</t>
  </si>
  <si>
    <t>Atellica IM VB12 100T</t>
  </si>
  <si>
    <t>Atellica IM Vitamin B12 (VB12), Lot# 296: Discordant (elevated) results on two (2) patient samples.</t>
  </si>
  <si>
    <t>Atellica IM VB12 DTT/REL KIT</t>
  </si>
  <si>
    <t>Atellica IM 1600 Analyzer / erroneously elevated Vitamin B12 (VB12, 01370396C) results on twenty-seven patient samples.</t>
  </si>
  <si>
    <t>Dimension EXL with LM/ erroneously depressed Sodium (Na; lot: 4LD826) results on patient samples.</t>
  </si>
  <si>
    <t>Atellica IM 1600 Analyzer - s/n: IH02686 / falsely elevated Carcinoembryonic Antigen (CEA, 222) results on sixty-six patient samples and falsely elevated Alpha Fetoprotein (AFP, 262) results on twenty patient samples.</t>
  </si>
  <si>
    <t>Epoc - Discrepant Hgb &amp; Hct-Results vs Core lab, SN 53131, Lot 12-25023-30 [US]</t>
  </si>
  <si>
    <t>Discrepant High tHb, Mcart SN 3502501125 [RP500e SN 59061 - Australia]</t>
  </si>
  <si>
    <t>Discrepant Patient Results for All Analytes, Mcart SN 3502112725 [RP500e Sn 53032 - Ireland]</t>
  </si>
  <si>
    <t>Atellica IM AFP lot 285 discordant low patient result vs high diluted result (potential hook)</t>
  </si>
  <si>
    <t>Dimension Vista 500 Instrument (S/N: DV331021) / The customer reported that erroneous results for assays including but not limited to Carbon Dioxide (CO2), Calcium (CA), and Glucose (GLU) on an unspecified number of patient samples were obtained.</t>
  </si>
  <si>
    <t>Atellica IM Vitamin B12 (VB12) Lot 297 - discordant elevated patient result</t>
  </si>
  <si>
    <t>Dimension EXL with LM Integrated Chemistry System/ falsely elevated Enzymatic carbonate (ECO2, BA5322) results obtained on Eight patient samples</t>
  </si>
  <si>
    <t>Dimension EXL with LM Integrated Chemistry System/ falsely elevated Enzymatic Carbonate (ECO2, BA5322) results obtained on four patient samples.</t>
  </si>
  <si>
    <t>Atellica CH 930 Analyzer / Quality Control (QC) outside lab ranges and erroneously depressed Creatinine_2 (Crea_2, 242279) results on multiple patient samples.</t>
  </si>
  <si>
    <t>Atellica CH 930 Analyzer - A-LYTE Integrated Multisensor (IMT Na K Cl, Lot 140023) - Erroneously Depressed Results on One (1) Patient Sample for Sodium (Na), Potassium (K), and Chloride (Cl)</t>
  </si>
  <si>
    <t>Discrepant Low tHb Result, Mcart SN 3432605325 [RP500e SN 62439 - Austria]</t>
  </si>
  <si>
    <t>Dimension EXL - LOCI High-Sensitivity Troponin I (TNIH, Lot EA5245) - Erroneously Depressed Result on One (1) Patient Sample on DR251683</t>
  </si>
  <si>
    <t>False Negative hCG, Clinitek Status+ SN 351248, lot 089826, United States</t>
  </si>
  <si>
    <t>Dimension ExL with LM Integrated Chemistry System (s/n: DR252088)/ The customer reportedly observed a spark while straightening the bent pins in the keyboard cable connector with a tweezer.</t>
  </si>
  <si>
    <t>Low OB results of Hemastix vs Novus, lot 402007, Japan.</t>
  </si>
  <si>
    <t>4/3/2025</t>
  </si>
  <si>
    <t>4/11/2025</t>
  </si>
  <si>
    <t>Atellica CH 930 Analyzer/ erroneously elevated Sodium (Na, 140022) results obtained on two patient samples.</t>
  </si>
  <si>
    <t>4/12/2025</t>
  </si>
  <si>
    <t>4/20/2025</t>
  </si>
  <si>
    <t>Atellica IM 1300 – VB12, lot 299 – QC failure; discordant results vs. repeat</t>
  </si>
  <si>
    <t>5/2/2025</t>
  </si>
  <si>
    <t>5/10/2025</t>
  </si>
  <si>
    <t>Protein S Ac Testkit</t>
  </si>
  <si>
    <t>BCS XP_Protein S Ac lot 03229: Discordant low results for 6 patient samples</t>
  </si>
  <si>
    <t>4/7/2025</t>
  </si>
  <si>
    <t>4/15/2025</t>
  </si>
  <si>
    <t>Discrepant High Na+ Results, Mcart SN 3502415917 [RP500e SN 63679 - Netherlands]</t>
  </si>
  <si>
    <t>4/25/2025</t>
  </si>
  <si>
    <t>5/3/2025</t>
  </si>
  <si>
    <t>Question Result for pO2, Mcart SN 3433213517 [RP500e SN 65417 - China]</t>
  </si>
  <si>
    <t>Atellica CI 1900 Analyzer, S/N IRC005042223, Multiple assay erroneous results on multiple patient samples.</t>
  </si>
  <si>
    <t>Atellica IM 1600 - Total hCG (ThCG), lot 362 - discordant elevated result vs. repeat testing.</t>
  </si>
  <si>
    <t>Atellica CH 930 Analyzer/ Erroneously depressed Calcium (242329) results on nine (9) patient samples.</t>
  </si>
  <si>
    <t>ADVIA Centaur XPT Instrument (S/N: IRL29282143) /: Erroneously elevated Total hCG (Lot#362) result on a patient sample vs. repeat testing.</t>
  </si>
  <si>
    <t>Epoc - Discrepant pH and HCO3 vs Radiometer, SN 53101, Lot 12-25036-30 [US]</t>
  </si>
  <si>
    <t>查漏列</t>
  </si>
  <si>
    <t>报告编码</t>
  </si>
  <si>
    <t>报告日期</t>
  </si>
  <si>
    <t>报告人</t>
  </si>
  <si>
    <t>单位名称</t>
  </si>
  <si>
    <t>联系地址</t>
  </si>
  <si>
    <t>联系人</t>
  </si>
  <si>
    <t>联系电话</t>
  </si>
  <si>
    <t>发生地</t>
  </si>
  <si>
    <t>产品名称</t>
  </si>
  <si>
    <t>注册证编号/曾用注册证编号</t>
  </si>
  <si>
    <t>曾用注册证编号上报</t>
  </si>
  <si>
    <t>型号</t>
  </si>
  <si>
    <t>规格</t>
  </si>
  <si>
    <t>产品批号</t>
  </si>
  <si>
    <t>产品编号</t>
  </si>
  <si>
    <t>UDI</t>
  </si>
  <si>
    <t>生产日期</t>
  </si>
  <si>
    <t>有效期至</t>
  </si>
  <si>
    <t>上市许可持有人名称</t>
  </si>
  <si>
    <t>事件发生日期</t>
  </si>
  <si>
    <t>发现或获知日期</t>
  </si>
  <si>
    <t>伤害</t>
  </si>
  <si>
    <t>伤害表现</t>
  </si>
  <si>
    <t>年龄</t>
  </si>
  <si>
    <t>年龄类型</t>
  </si>
  <si>
    <t>性别</t>
  </si>
  <si>
    <t>器械故障表现</t>
  </si>
  <si>
    <t>预期治疗疾病或作用</t>
  </si>
  <si>
    <t>器械使用日期</t>
  </si>
  <si>
    <t>使用场所</t>
  </si>
  <si>
    <t>场所名称</t>
  </si>
  <si>
    <t>使用过程</t>
  </si>
  <si>
    <t>合并用药/械情况说明</t>
  </si>
  <si>
    <t>事件原因分析</t>
  </si>
  <si>
    <t>事件原因分析描述</t>
  </si>
  <si>
    <t>初步处置情况</t>
  </si>
  <si>
    <t>经营企业使用单位报告状态</t>
  </si>
  <si>
    <t>报告类型</t>
  </si>
  <si>
    <t>使用单位类别</t>
  </si>
  <si>
    <t>医疗机构类别</t>
  </si>
  <si>
    <t>其他使用单位类型</t>
  </si>
  <si>
    <t>使用单位、经营企业所属监测机构</t>
  </si>
  <si>
    <t>报告编码2</t>
  </si>
  <si>
    <t>报告日期3</t>
  </si>
  <si>
    <t>报告人4</t>
  </si>
  <si>
    <t>单位名称5</t>
  </si>
  <si>
    <t>联系地址6</t>
  </si>
  <si>
    <t>联系人7</t>
  </si>
  <si>
    <t>联系电话8</t>
  </si>
  <si>
    <t>发生地9</t>
  </si>
  <si>
    <t>产品名称10</t>
  </si>
  <si>
    <t>注册证编号</t>
  </si>
  <si>
    <t>曾用注册证编号</t>
  </si>
  <si>
    <t>曾用注册证编号上报11</t>
  </si>
  <si>
    <t>型号12</t>
  </si>
  <si>
    <t>规格13</t>
  </si>
  <si>
    <t>产地</t>
  </si>
  <si>
    <t>管理类别</t>
  </si>
  <si>
    <t>产品类别</t>
  </si>
  <si>
    <t>产品批号14</t>
  </si>
  <si>
    <t>产品编号15</t>
  </si>
  <si>
    <t>UDI16</t>
  </si>
  <si>
    <t>生产日期17</t>
  </si>
  <si>
    <t>有效期至18</t>
  </si>
  <si>
    <t>事件发生日期19</t>
  </si>
  <si>
    <t>发现或获知日期20</t>
  </si>
  <si>
    <t>伤害21</t>
  </si>
  <si>
    <t>伤害表现22</t>
  </si>
  <si>
    <t>年龄23</t>
  </si>
  <si>
    <t>年龄类型24</t>
  </si>
  <si>
    <t>出生日期</t>
  </si>
  <si>
    <t>性别25</t>
  </si>
  <si>
    <t>器械故障表现26</t>
  </si>
  <si>
    <t>预期治疗疾病或作用27</t>
  </si>
  <si>
    <t>器械使用日期28</t>
  </si>
  <si>
    <t>使用场所29</t>
  </si>
  <si>
    <t>场所名称30</t>
  </si>
  <si>
    <t>使用过程31</t>
  </si>
  <si>
    <t>合并用药/械情况说明32</t>
  </si>
  <si>
    <t>是否开展了调查</t>
  </si>
  <si>
    <t>调查情况</t>
  </si>
  <si>
    <t>关联性评价</t>
  </si>
  <si>
    <t>事件原因分析33</t>
  </si>
  <si>
    <t>是否需要开展产品风险评价</t>
  </si>
  <si>
    <t>计划提交时间</t>
  </si>
  <si>
    <t>是否已采取控制措施</t>
  </si>
  <si>
    <t>具体控制措施</t>
  </si>
  <si>
    <t>未采取控制措施原因</t>
  </si>
  <si>
    <t>是否为错报误报报告</t>
  </si>
  <si>
    <t>错报误报说明</t>
  </si>
  <si>
    <t>是否合并报告</t>
  </si>
  <si>
    <t>合并报告编码</t>
  </si>
  <si>
    <t>持有人</t>
  </si>
  <si>
    <t>市级监测机构</t>
  </si>
  <si>
    <t>审核人</t>
  </si>
  <si>
    <t>审核日期</t>
  </si>
  <si>
    <t>审核结果</t>
  </si>
  <si>
    <t>审核意见</t>
  </si>
  <si>
    <t>省级监测机构</t>
  </si>
  <si>
    <t>审核人34</t>
  </si>
  <si>
    <t>审核日期35</t>
  </si>
  <si>
    <t>审核结果36</t>
  </si>
  <si>
    <t>审核意见37</t>
  </si>
  <si>
    <t>国家级监测机构</t>
  </si>
  <si>
    <t>审核人38</t>
  </si>
  <si>
    <t>审核日期39</t>
  </si>
  <si>
    <t>审核结果40</t>
  </si>
  <si>
    <t>审核意见41</t>
  </si>
  <si>
    <t>持有人报告状态</t>
  </si>
  <si>
    <t>所属地区</t>
  </si>
  <si>
    <t>地区</t>
  </si>
  <si>
    <t>湖里区仙岳路1739号</t>
  </si>
  <si>
    <t>高大为</t>
  </si>
  <si>
    <t>18259231593</t>
  </si>
  <si>
    <t>境内</t>
  </si>
  <si>
    <t>否</t>
  </si>
  <si>
    <t>A-LYTE</t>
  </si>
  <si>
    <t>4个一盒</t>
  </si>
  <si>
    <t>11099315-SHD-20231207-CNB</t>
  </si>
  <si>
    <t>2024-04-08</t>
  </si>
  <si>
    <t>2025-04-08</t>
  </si>
  <si>
    <t>西门子医学诊断产品（上海）有限公司</t>
  </si>
  <si>
    <t>2024-09-24</t>
  </si>
  <si>
    <t>更换电极片使用7天剩余8天无法通过校准，只能重新更换，增加试剂成本</t>
  </si>
  <si>
    <t>电解质模块还可以用于药物输送。通过控制电解质模块中的电压和电流,可以实现药物的精确释放</t>
  </si>
  <si>
    <t>医疗机构</t>
  </si>
  <si>
    <t>厦门市中医院检验科</t>
  </si>
  <si>
    <t>2024年9月24日检验科电极片仅使用7天剩余8天，例行校准，未通过，只能进行更换，电极片使用寿命短，更换频率增加更换时间不确定，增大试剂成本和日常维护工作量。</t>
  </si>
  <si>
    <t>无</t>
  </si>
  <si>
    <t>产品原因（包括说明书等）</t>
  </si>
  <si>
    <t>产品质量问题</t>
  </si>
  <si>
    <t>供应商更换</t>
  </si>
  <si>
    <t>审核通过</t>
  </si>
  <si>
    <t>使用单位</t>
  </si>
  <si>
    <t>三级综合医院</t>
  </si>
  <si>
    <t>厦门市产品技术审评与审核查验中心</t>
  </si>
  <si>
    <t>进口</t>
  </si>
  <si>
    <t>Ⅱ类</t>
  </si>
  <si>
    <t>无源</t>
  </si>
  <si>
    <t>唐剑</t>
  </si>
  <si>
    <t>通过</t>
  </si>
  <si>
    <t>待评价</t>
  </si>
  <si>
    <t>福建省厦门市湖里区</t>
  </si>
  <si>
    <t>新郑市解放路与莲花路交叉口</t>
  </si>
  <si>
    <t>马会超</t>
  </si>
  <si>
    <t>15838006973</t>
  </si>
  <si>
    <t>是</t>
  </si>
  <si>
    <t>ADVIA Centaur XP</t>
  </si>
  <si>
    <t>YZB/USA 4791-2014</t>
  </si>
  <si>
    <t>2018-06-06</t>
  </si>
  <si>
    <t>2024-09-09</t>
  </si>
  <si>
    <t>检查患者身体状况。</t>
  </si>
  <si>
    <t>早晨设备开机自检后，设备有错误提示，提示设备酸泵离线。</t>
  </si>
  <si>
    <t>无法确定</t>
  </si>
  <si>
    <t>检查发现设备酸泵被腐蚀严重，导致泵不能工作，属于正常损耗。</t>
  </si>
  <si>
    <t>暂停使用，等待购买配件。</t>
  </si>
  <si>
    <t>三级专科医院</t>
  </si>
  <si>
    <t>新郑市食品药品监督管理局</t>
  </si>
  <si>
    <t>Ⅲ类</t>
  </si>
  <si>
    <t>有源</t>
  </si>
  <si>
    <t>河南省郑州市药品不良反应监测中心</t>
  </si>
  <si>
    <t>市药物警戒中心孟艳秋</t>
  </si>
  <si>
    <t>河南省郑州市新郑市</t>
  </si>
  <si>
    <t>普宁市流沙大道</t>
  </si>
  <si>
    <t>药剂科</t>
  </si>
  <si>
    <t>15819575370</t>
  </si>
  <si>
    <t>RapidPoint500</t>
  </si>
  <si>
    <t>/</t>
  </si>
  <si>
    <t>44312</t>
  </si>
  <si>
    <t>查无标识</t>
  </si>
  <si>
    <t>2018-10-24</t>
  </si>
  <si>
    <t>未造成伤害</t>
  </si>
  <si>
    <t>1</t>
  </si>
  <si>
    <t>天</t>
  </si>
  <si>
    <t>男</t>
  </si>
  <si>
    <t>血气分析。</t>
  </si>
  <si>
    <t>普宁市妇幼保健计划生育服务中心儿科</t>
  </si>
  <si>
    <t>新生儿XXX之子来我院新生儿科办理住院，于2024年9月24日取动脉血检查血气分析，在检测过程中，仪器报警，定标不过，保修后，工程师进行了多次全点定标，重启仪器及更换电极，清洁血氧官等处理，定标通过，对标做检测，未对患者造成不良影响。</t>
  </si>
  <si>
    <t>无法获取。</t>
  </si>
  <si>
    <t>定标报警。</t>
  </si>
  <si>
    <t>更换电极。</t>
  </si>
  <si>
    <t>二级专科医院</t>
  </si>
  <si>
    <t>广东省药品不良反应监测中心普宁联络站</t>
  </si>
  <si>
    <t>揭阳市药品不良反应监测中心</t>
  </si>
  <si>
    <t>揭阳药械管理员</t>
  </si>
  <si>
    <t>继续监测。</t>
  </si>
  <si>
    <t>广东省揭阳市普宁市</t>
  </si>
  <si>
    <t>和平路28号</t>
  </si>
  <si>
    <t>36092321935</t>
  </si>
  <si>
    <t>18707955700</t>
  </si>
  <si>
    <t>50人份/盒</t>
  </si>
  <si>
    <t>05202414140</t>
  </si>
  <si>
    <t>2023-11-05</t>
  </si>
  <si>
    <t>4</t>
  </si>
  <si>
    <t>岁</t>
  </si>
  <si>
    <t>用于体外定量测定动脉全血样本中的酸碱度（pH）、二氧化碳分压（pCO2）、氧分压（pO2）、钠（Na+）、钾（K+）、钙离子（Ca++）、氯离子（Cl-）、血糖（Glu）、乳酸（Lac）、肌酐（Crea）和血细胞比容（Hct）的含量。</t>
  </si>
  <si>
    <t>上高县人民医院小儿科</t>
  </si>
  <si>
    <t>患儿，男，4岁，因“呕吐待查”于2024年10月1日 8:30收入我科补液治疗。入院后遵医嘱给予血气分析检查，护士使用血气分析检测卡（干式电化学法）在进行血气分析操作时，规范操作后血气机显示加样失败，导致血气未能成功做出。立即更换血气分析检测卡，把剩余标本重新化验后成功，未对患儿造成不良影响。</t>
  </si>
  <si>
    <t>不详</t>
  </si>
  <si>
    <t>可能是血气分析检测卡质量问题。</t>
  </si>
  <si>
    <t>更换血气分析检测卡化验完成。</t>
  </si>
  <si>
    <t>二级综合医院</t>
  </si>
  <si>
    <t>宜春市上高县市场监督管理局</t>
  </si>
  <si>
    <t>体外诊断试剂</t>
  </si>
  <si>
    <t>宜春市市场监督管理局</t>
  </si>
  <si>
    <t>黄招光</t>
  </si>
  <si>
    <t>江西省宜春市上高县</t>
  </si>
  <si>
    <t>内蒙古包头市东河区环城路61号</t>
  </si>
  <si>
    <t>张美荣</t>
  </si>
  <si>
    <t>15049295072</t>
  </si>
  <si>
    <t>ADVIA 2400</t>
  </si>
  <si>
    <t>CA1256000870087</t>
  </si>
  <si>
    <t>2011-07-01</t>
  </si>
  <si>
    <t>2024-09-22</t>
  </si>
  <si>
    <t>未对患者造成伤害</t>
  </si>
  <si>
    <t>适用于医疗机构及实验室测量人体体液中某种特定化学成份。</t>
  </si>
  <si>
    <t>2024-09-22，检验科使用全自动生化分析仪为患者标本做检测， 使用过程中发现DTT盘4号针杯子溢水，立即停止运行机器，同时联系维保工程师检修设备。未对患者造成伤害。</t>
  </si>
  <si>
    <t>设备故障导致漏水</t>
  </si>
  <si>
    <t>立即停止运行机器，同时联系维保工程师检修设备。</t>
  </si>
  <si>
    <t>包头市东河药品不良反应监测中心</t>
  </si>
  <si>
    <t>包头市药品不良反应监测中心</t>
  </si>
  <si>
    <t>郑洁</t>
  </si>
  <si>
    <t>内蒙古自治区包头市包头市东河区</t>
  </si>
  <si>
    <t>大同市平城区魏都大道79号</t>
  </si>
  <si>
    <t>王瑞林</t>
  </si>
  <si>
    <t>13403624645</t>
  </si>
  <si>
    <t>CA1258000630063</t>
  </si>
  <si>
    <t>2012-02-01</t>
  </si>
  <si>
    <t>2024-09-18</t>
  </si>
  <si>
    <t>大同现代医学检验实验室</t>
  </si>
  <si>
    <t>于2024.9.18上午10:00在进行临床标本生化分析仪时，发现生化仪器报警“水压低”现象，遂进行了联系厂家工程师和上报科室</t>
  </si>
  <si>
    <t>流水线上水过滤堵塞</t>
  </si>
  <si>
    <t>清洗过滤器后正常</t>
  </si>
  <si>
    <t>平城区市场监督管理局</t>
  </si>
  <si>
    <t>大同市综合检验检测中心</t>
  </si>
  <si>
    <t>大同市管理员</t>
  </si>
  <si>
    <t>山西省大同市平城区</t>
  </si>
  <si>
    <t>IRL51801448</t>
  </si>
  <si>
    <t>2014-12-12</t>
  </si>
  <si>
    <t>2024-09-12</t>
  </si>
  <si>
    <t>于2024.9.12上午8:50在进行临床标本免疫分析仪时，发现免疫分析仪报警“进样架离线”遂进行了联系厂家工程师和上报科室</t>
  </si>
  <si>
    <t>清理卡塞物后初始化正常</t>
  </si>
  <si>
    <t>大同市育才北路79 号</t>
  </si>
  <si>
    <t>封晓婷</t>
  </si>
  <si>
    <t>13603523143</t>
  </si>
  <si>
    <t>ADVI1800</t>
  </si>
  <si>
    <t>YZB/USA0613-2009</t>
  </si>
  <si>
    <t>2024-09-25</t>
  </si>
  <si>
    <t>检查样本</t>
  </si>
  <si>
    <t>大同现代医院检验科</t>
  </si>
  <si>
    <t>工作人员在进行仪器维护时，进行灯泡检测能量低，更换灯泡处理之后能量正常，仪器正常使用</t>
  </si>
  <si>
    <t>灯泡老化</t>
  </si>
  <si>
    <t>更换新的灯泡</t>
  </si>
  <si>
    <t>沈阳市皇姑区崇山东路4号</t>
  </si>
  <si>
    <t>冯积敏</t>
  </si>
  <si>
    <t>18900915807</t>
  </si>
  <si>
    <t>CA1258006510651</t>
  </si>
  <si>
    <t>2015-07-08</t>
  </si>
  <si>
    <t>2025-07-07</t>
  </si>
  <si>
    <t>仪器报警，比色杯超限，发现10、20组磨损  更换比色杯，仪器正常</t>
  </si>
  <si>
    <t>更换比色杯</t>
  </si>
  <si>
    <t>沈阳市皇姑区市场监督管理局</t>
  </si>
  <si>
    <t>沈阳市药品不良反应监测中心</t>
  </si>
  <si>
    <t>市级评价</t>
  </si>
  <si>
    <t>辽宁省沈阳市皇姑区</t>
  </si>
  <si>
    <t>大连市西岗区中山路154号</t>
  </si>
  <si>
    <t>18042613323</t>
  </si>
  <si>
    <t>05-24049-50</t>
  </si>
  <si>
    <t>10736382</t>
  </si>
  <si>
    <t>2024-05-07</t>
  </si>
  <si>
    <t>2026-05-07</t>
  </si>
  <si>
    <t>2024.5.7，护士正常操作时显示，监测传感器报警有液体，更换新卡片后，仍报同样错误，共报废4个血气片。患者信息无法追溯。</t>
  </si>
  <si>
    <t>产品问题</t>
  </si>
  <si>
    <t>更换新的血气片</t>
  </si>
  <si>
    <t>大连市药品不良反应监测中心</t>
  </si>
  <si>
    <t>崔昊</t>
  </si>
  <si>
    <t>辽宁省大连市</t>
  </si>
  <si>
    <t>05-24058-30</t>
  </si>
  <si>
    <t>2024-05-11</t>
  </si>
  <si>
    <t>2024.5.11，检验科室在给患者做血气分析检测时，血气分析检测卡自动检测过程中显示iQC失败。立即更换新的血气片。患者信息无法追溯。</t>
  </si>
  <si>
    <t>莎车县老城路</t>
  </si>
  <si>
    <t>宋豹</t>
  </si>
  <si>
    <t>13569369739</t>
  </si>
  <si>
    <t>ADVIA2400</t>
  </si>
  <si>
    <t>CA1258006810681</t>
  </si>
  <si>
    <t>2017-12-01</t>
  </si>
  <si>
    <t>莎车县人民医院医学检验科</t>
  </si>
  <si>
    <t>2024年7月2日18使用时仪器稀释盘堵塞</t>
  </si>
  <si>
    <t>电磁阀元件损坏，导致仪器故障</t>
  </si>
  <si>
    <t>联系厂家工程师维修</t>
  </si>
  <si>
    <t>莎车县食品药品监督管理局</t>
  </si>
  <si>
    <t>喀什地区食品药品监督管理局</t>
  </si>
  <si>
    <t>管理员</t>
  </si>
  <si>
    <t>新疆维吾尔自治区喀什地区莎车县</t>
  </si>
  <si>
    <t>佛山市顺德区杏坛镇杏龙路杏坛医院</t>
  </si>
  <si>
    <t>苏秀颜</t>
  </si>
  <si>
    <t>13802626137</t>
  </si>
  <si>
    <t>250测试</t>
  </si>
  <si>
    <t>2690736</t>
  </si>
  <si>
    <t>2024-05-23</t>
  </si>
  <si>
    <t>2024-11-23</t>
  </si>
  <si>
    <t>测定人体血液中的‌pH值、‌二氧化碳分压（pCO2）、‌氧分压（pO2）、‌钠、‌钾离子浓度等电解质分析。</t>
  </si>
  <si>
    <t>检验科</t>
  </si>
  <si>
    <t>9月30日检验人员新开一个血气包，在校准的过程中，血气包无法通过校准，无法检测。</t>
  </si>
  <si>
    <t>通知工程师处理，初步结论为血气包质量问题。</t>
  </si>
  <si>
    <t>佛山市顺德区食品药品监督管理局</t>
  </si>
  <si>
    <t>adr-44060635564</t>
  </si>
  <si>
    <t>广东省顺德</t>
  </si>
  <si>
    <t>云南省昆明市高新区海源北路2299号百大悦尚西城A座写字楼05层1,2,17至27号</t>
  </si>
  <si>
    <t>张金玉</t>
  </si>
  <si>
    <t>18788076917</t>
  </si>
  <si>
    <t>4*140测试/盒（ADVIA 1800）或4*200测试/盒（ADVIA 2400/ADVIA Chemistry XPT）</t>
  </si>
  <si>
    <t>140</t>
  </si>
  <si>
    <t>11319151</t>
  </si>
  <si>
    <t>2023-10-09</t>
  </si>
  <si>
    <t>2024-10-31</t>
  </si>
  <si>
    <t>2024-06-07</t>
  </si>
  <si>
    <t>UCFP试剂有一盒定标失败，经查试剂包装完整、试剂性状颜色未见异常，具体原因待查，未能明确是否为运输、储存等因素引起。</t>
  </si>
  <si>
    <t>产品原因（包括说明书等）,无法确定</t>
  </si>
  <si>
    <t>召回</t>
  </si>
  <si>
    <t>经营企业</t>
  </si>
  <si>
    <t>昆明高新技术产业开发区食品药品监督管理局</t>
  </si>
  <si>
    <t>昆明市药品不良反应与药物滥用监测中心</t>
  </si>
  <si>
    <t>杨丹</t>
  </si>
  <si>
    <t>云南省昆明市高新技术产业开发区</t>
  </si>
  <si>
    <t>宽甸镇天华山路292号</t>
  </si>
  <si>
    <t>杨军</t>
  </si>
  <si>
    <t>18604253360</t>
  </si>
  <si>
    <t>BNP prospec</t>
  </si>
  <si>
    <t>0862-2007</t>
  </si>
  <si>
    <t>2006-05-04</t>
  </si>
  <si>
    <t>在临床上用于对人血清、血浆、尿液以及脑脊液样本中的蛋白含量进行定量检测。</t>
  </si>
  <si>
    <t>5月23日早9:00，中心实验室全自动蛋白分析仪故障，电话通知管理科。</t>
  </si>
  <si>
    <t>维修人员现场维修后，设备现已恢复正常使用，此次不良事件为配件老化引起的，设备使用年限长，频率高，机械功能的损耗较严重，建议客气定期联系维修人员进行检修、保养。</t>
  </si>
  <si>
    <t>宽甸满族自治县市场监督管理局</t>
  </si>
  <si>
    <t>丹东市药品不良反应监测中心</t>
  </si>
  <si>
    <t>辽宁省丹东市宽甸满族自治县</t>
  </si>
  <si>
    <t>ProSpee</t>
  </si>
  <si>
    <t>20160415</t>
  </si>
  <si>
    <t>2016-04-01</t>
  </si>
  <si>
    <t>2026-06-15</t>
  </si>
  <si>
    <t>2024-06-22</t>
  </si>
  <si>
    <t>6月22日上午10点，检验科全自动蛋白分析仪故障，电话通知管理科进行维修。</t>
  </si>
  <si>
    <t>经器械科维修后设备现已恢复正常使用，此次不良事件时因为机械功能的损耗，需要科室定期联系维修部门进行检修保养，确保设备的正常运行。</t>
  </si>
  <si>
    <t>2017-06-01</t>
  </si>
  <si>
    <t>2027-06-04</t>
  </si>
  <si>
    <t>2024-06-14</t>
  </si>
  <si>
    <t>中心实验室全自动蛋白分析仪故障，无法使用，电话通知管理科前来维修。</t>
  </si>
  <si>
    <t>经器械科维修后设备现已恢复正常，此次性不良事件属于老化性故障，设备使用年限长，机械功能的损耗较大，皮带发生断裂，更换新的配件后设备现已恢复正常，建议科室针对此类设备定期做检修、保养。</t>
  </si>
  <si>
    <t>广东省深圳市龙岗区龙岗大道（龙岗段）6082号</t>
  </si>
  <si>
    <t>霍英汶</t>
  </si>
  <si>
    <t>18988682362</t>
  </si>
  <si>
    <t>RAPIDPiont 500</t>
  </si>
  <si>
    <t>46567</t>
  </si>
  <si>
    <t>2016-02-09</t>
  </si>
  <si>
    <t>2026-06-17</t>
  </si>
  <si>
    <t>46</t>
  </si>
  <si>
    <t>患者标本血气，电解质及乳酸检测</t>
  </si>
  <si>
    <t>龙岗中心医院检验科</t>
  </si>
  <si>
    <t>2024年10月14日，检验人员预使用血气分析仪进行标本检验，设备使用前检查无异常，在进行血气标本检测过程中，设备报警，设备尝试重启后一直处于校准失败状态，无法进行标本检测，影响患者标本检测时间，故障设备报修医装办维修组。</t>
  </si>
  <si>
    <t>设备故障</t>
  </si>
  <si>
    <t>故障设备报修医装办维修组</t>
  </si>
  <si>
    <t>深圳市龙岗区ADR/MDR工作组</t>
  </si>
  <si>
    <t>1978-12-24</t>
  </si>
  <si>
    <t>深圳市药物警戒和风险管理研究院</t>
  </si>
  <si>
    <t>左丽</t>
  </si>
  <si>
    <t>广东省深圳市龙岗区</t>
  </si>
  <si>
    <t>ROB30006530</t>
  </si>
  <si>
    <t>工作人员在操作仪器时仪器报警出现清洗站位置4+3+2吸取检测失败，联系工程师诊断分析，清洗站泵管老化，更换新的泵管后仪器正常使用</t>
  </si>
  <si>
    <t>联系工程师更换新的泵管</t>
  </si>
  <si>
    <t>宕昌县石磊街50号</t>
  </si>
  <si>
    <t>62122326400</t>
  </si>
  <si>
    <t>15294092910</t>
  </si>
  <si>
    <t>20150801</t>
  </si>
  <si>
    <t>ca1258006600660</t>
  </si>
  <si>
    <t>2015-08-01</t>
  </si>
  <si>
    <t>2025-08-01</t>
  </si>
  <si>
    <t>2024-09-19</t>
  </si>
  <si>
    <t>30</t>
  </si>
  <si>
    <t>女</t>
  </si>
  <si>
    <t>疾病检查</t>
  </si>
  <si>
    <t>2024-09-11</t>
  </si>
  <si>
    <t>9月11日发现设备报警无水，经过排查测试后发现设备管路堵塞，重新疏通后设备恢复正常运行。</t>
  </si>
  <si>
    <t>设备管路堵塞</t>
  </si>
  <si>
    <t>疏通后设备恢复正常运行</t>
  </si>
  <si>
    <t>宕昌县市场监督管理局</t>
  </si>
  <si>
    <t>1994-07-03</t>
  </si>
  <si>
    <t>陇南市市场监督管理局</t>
  </si>
  <si>
    <t>何芙蓉</t>
  </si>
  <si>
    <t>甘肃省陇南市宕昌县</t>
  </si>
  <si>
    <t>葛树珍</t>
  </si>
  <si>
    <t>15170079309</t>
  </si>
  <si>
    <t>34110110614</t>
  </si>
  <si>
    <t>10844813</t>
  </si>
  <si>
    <t>2024-07-10</t>
  </si>
  <si>
    <t>2024-10-13</t>
  </si>
  <si>
    <t>87</t>
  </si>
  <si>
    <t>辅助检查，出具检查报告</t>
  </si>
  <si>
    <t>庐山市人民医院检验科</t>
  </si>
  <si>
    <t>2024年10月13日，早7:35，外二科患者XXX进行血气公析项目检测，无法检出飙分压，定标无法通过，联系工程师，考虑该批次血气包故障，检验科工作人员及时致电外二科，告知相关情况，上报仪器故障。</t>
  </si>
  <si>
    <t>考虑该批次血气包故障</t>
  </si>
  <si>
    <t>检验科工作人员及时致电外二科，告知相关情况，上报仪器故障。</t>
  </si>
  <si>
    <t>九江市庐山市市场监督管理局</t>
  </si>
  <si>
    <t>九江市市场监督管理局</t>
  </si>
  <si>
    <t>jjsadmin</t>
  </si>
  <si>
    <t>江西省九江市庐山市</t>
  </si>
  <si>
    <t>山东省威海市环翠区光明路51号</t>
  </si>
  <si>
    <t>mdr-lluu521@sina.com</t>
  </si>
  <si>
    <t>18663113300</t>
  </si>
  <si>
    <t>Xpand  Plus</t>
  </si>
  <si>
    <t>2004072486</t>
  </si>
  <si>
    <t>2014-05-16</t>
  </si>
  <si>
    <t>2025-06-10</t>
  </si>
  <si>
    <t>延误患儿诊断</t>
  </si>
  <si>
    <t>辅助临床诊断</t>
  </si>
  <si>
    <t>2024年9月19日，新生儿科患者XXX之子新生儿肺炎，遵循医嘱需要做心肌酶检测以辅助临床诊断，需要使用该设备进行检测，设备正常开机，放置标本后设备工作过程中突然停止运行，立即通知工程师，延误患儿诊疗时间，暂未对患儿造成其他伤害。</t>
  </si>
  <si>
    <t>初步怀疑设备模杯或模套问题</t>
  </si>
  <si>
    <t>联系工程师进行维修</t>
  </si>
  <si>
    <t>威海市药品不良反应监测中心</t>
  </si>
  <si>
    <t>国食药监械（进）字2014第2402313号</t>
  </si>
  <si>
    <t>admin@2507</t>
  </si>
  <si>
    <t>山东省威海市</t>
  </si>
  <si>
    <t>BN II SYSTEM</t>
  </si>
  <si>
    <t>343332</t>
  </si>
  <si>
    <t>2024-03-04</t>
  </si>
  <si>
    <t>更换加样针</t>
  </si>
  <si>
    <t>CA1258003680368</t>
  </si>
  <si>
    <t>2024-02-26</t>
  </si>
  <si>
    <t>试剂仓制冷温度高，偶尔不制冷，经检测散热风扇坏</t>
  </si>
  <si>
    <t>更换散热风扇</t>
  </si>
  <si>
    <t>2024-01-31</t>
  </si>
  <si>
    <t>长时间使用磨损</t>
  </si>
  <si>
    <t>2120i</t>
  </si>
  <si>
    <t>IR29551308</t>
  </si>
  <si>
    <t>2024-01-26</t>
  </si>
  <si>
    <t>更换穿刺冲洗过滤器</t>
  </si>
  <si>
    <t>Centaur XP</t>
  </si>
  <si>
    <t>IRL84871806</t>
  </si>
  <si>
    <t>2024-04-10</t>
  </si>
  <si>
    <t>开机自检水压高，经检测水压传感器故障</t>
  </si>
  <si>
    <t>更换水压传感器，设备正常</t>
  </si>
  <si>
    <t>IRL42731344</t>
  </si>
  <si>
    <t>2024-03-20</t>
  </si>
  <si>
    <t>设备开机自检，偶尔报水压高，经检测水压传感器故障</t>
  </si>
  <si>
    <t>WUD清洁时针鼓水，检查发现CDP1、2泵管老化</t>
  </si>
  <si>
    <t>更换CDP1、2泵管，设备正常</t>
  </si>
  <si>
    <t>ADVIA 2120i</t>
  </si>
  <si>
    <t>IR38341441</t>
  </si>
  <si>
    <t>2024-03-18</t>
  </si>
  <si>
    <t>设备开机自检，样本穿刺针吸样失败，经检测穿刺针磨损严重</t>
  </si>
  <si>
    <t>更换穿刺针，设备正常</t>
  </si>
  <si>
    <t>开机自检报警，比色杯超限，经检测发现12/13组磨损严重</t>
  </si>
  <si>
    <t>更换比色杯12/13组，设备正常</t>
  </si>
  <si>
    <t>6301015981</t>
  </si>
  <si>
    <t>18797187463</t>
  </si>
  <si>
    <t>BN ProSpec System</t>
  </si>
  <si>
    <t>正常开机时系统崩溃</t>
  </si>
  <si>
    <t>经维修检查发现硬盘损坏</t>
  </si>
  <si>
    <t>暂时停用，待购置硬盘，重装系统，恢复正常</t>
  </si>
  <si>
    <t>西宁市市场监督管理局</t>
  </si>
  <si>
    <t>李维业</t>
  </si>
  <si>
    <t>青海省西宁市</t>
  </si>
  <si>
    <t>内蒙古包头市青山区呼得木林大街30号</t>
  </si>
  <si>
    <t>于革文</t>
  </si>
  <si>
    <t>15148239267</t>
  </si>
  <si>
    <t>ADVIA Centaur  XPT</t>
  </si>
  <si>
    <t>IRL22951841</t>
  </si>
  <si>
    <t>2018-10-01</t>
  </si>
  <si>
    <t>该产品基于直接化学发光法，与配套的检测试剂共同使用，在临床上对来源于人体的血清、血浆、尿液、羊水、脑脊液、全血样本中的被分析物进行定性或定量检测，包括生殖激素、甲状腺功能、肿瘤、心血管、贫血、药物检测、传染病、肾上腺功能、新陈代谢、生长激素、炎症标志物、产前筛查、自身免疫项目。</t>
  </si>
  <si>
    <t>2024-10-09，09:30操作技师发现该设备漏液，立即停止使用报修医学工程部。经医工部工程师检查发现该设备废液泵损坏导致漏液，立即采购废液泵进行更换，更换后设备使用正常。未对患者造成伤害。</t>
  </si>
  <si>
    <t>设备废液泵损坏导致漏液。</t>
  </si>
  <si>
    <t>立即停止使用报修医学工程部。经医工部工程师检查发现该设备废液泵损坏导致漏液，立即采购废液泵进行更换，更换后设备使用正常。</t>
  </si>
  <si>
    <t>包头市青山区药品不良反应监测中心</t>
  </si>
  <si>
    <t>内蒙古自治区包头市包头市青山区</t>
  </si>
  <si>
    <t>武威市凉州区凤凰路100号</t>
  </si>
  <si>
    <t>孟越</t>
  </si>
  <si>
    <t>13399350007</t>
  </si>
  <si>
    <t>RAPIDPoint500</t>
  </si>
  <si>
    <t>11022465</t>
  </si>
  <si>
    <t>2021-12-23</t>
  </si>
  <si>
    <t>用于对样本中酸碱度（pH）、二氧化碳分压（PCO2）、氧分压（PO2）、钠离子（Na+）、钾离子（K+）、钙离子（Ca++）、氯离子（Cl-）、葡萄糖（Glucose）、总血红蛋白（tHb）、胆红素（nBili）、氧合血红蛋白（FO2Hb）、碳氧血红蛋白（FCOHb）、高铁血红蛋白（FMetHb）、脱氧血红蛋白（FHHb）和乳酸（Lactate）的定量测定。</t>
  </si>
  <si>
    <t>凉州区中西医结合医院产科配备有RAPIDPoint500型血气分析仪1台，该设备于2024年10月14日无法正常使用，经与生产厂家工程师沟通，初步确定：操作人员未能正确操作，使得该设备故障，经生产厂家工程师指导后，该设备运行正常。</t>
  </si>
  <si>
    <t>操作原因</t>
  </si>
  <si>
    <t>凉州区中西医结合医院产科配备有RAPIDPoint500型血气分析仪1台，该设备于2024年10月14日无法正常使用，经与生产厂家工程师沟通，初步确定：操作人员未能正确操作，使得该设备故障。</t>
  </si>
  <si>
    <t>经工程师指导操作后，该设备运行正常。</t>
  </si>
  <si>
    <t>凉州区市场监督管理局</t>
  </si>
  <si>
    <t>武威市市场监督管理局</t>
  </si>
  <si>
    <t>wuwei</t>
  </si>
  <si>
    <t>甘肃省武威市凉州区</t>
  </si>
  <si>
    <t>缙云县五云街道紫薇北路299号</t>
  </si>
  <si>
    <t>潘雅渌</t>
  </si>
  <si>
    <t>18767885588</t>
  </si>
  <si>
    <t>IRL 22791838</t>
  </si>
  <si>
    <t>2019-08-15</t>
  </si>
  <si>
    <t>2025-06-11</t>
  </si>
  <si>
    <t>无伤害</t>
  </si>
  <si>
    <t>2024年9月29日，患者临床诊断子宫异常出血，第一希检测HCG，HCG&gt;1000IU/L,后面进行HCG稀释，稀释结果为阴性,为确保结果准确性，原倍进行检测，结果为阴性，HCG&lt;2IU/L，尿试纸条验证也是阴性。</t>
  </si>
  <si>
    <t>仪器故障或试剂条交叉感染。</t>
  </si>
  <si>
    <t>未发布报告前已经纠正。</t>
  </si>
  <si>
    <t>浙江省缙云县市场监督管理局</t>
  </si>
  <si>
    <t>浙江省丽水市药品不良反应监测中心</t>
  </si>
  <si>
    <t>admin@2118</t>
  </si>
  <si>
    <t>浙江省丽水市缙云县</t>
  </si>
  <si>
    <t>洛江区万安街道万虹路25号</t>
  </si>
  <si>
    <t>赖团结</t>
  </si>
  <si>
    <t>15859776883</t>
  </si>
  <si>
    <t>Dimension EXLwith LM</t>
  </si>
  <si>
    <t>10475506</t>
  </si>
  <si>
    <t>DR252039</t>
  </si>
  <si>
    <t>2021-10-18</t>
  </si>
  <si>
    <t>2031-10-18</t>
  </si>
  <si>
    <t>2024-09-27</t>
  </si>
  <si>
    <t>生化检测</t>
  </si>
  <si>
    <t>使用医疗器械时间;2024.09.27    使用医疗器械的原因：日常测试    使用医疗器械的情况（是否正常使用）：是     不良时间发生的时间：2024.09.27  医疗器械不良时间发生时的情况：测试数据未传输  采取措施的时间：2024.09.27  发生医疗器械不良事件后处理的措施：重启中文报告系统进行数据传输     不良时间好转时间：2024.07.09   处理之后的结果：数据传导正常</t>
  </si>
  <si>
    <t>报告打印电脑未与设备建立有效数据连接</t>
  </si>
  <si>
    <t>重启报告系统连接后手动进行数据传输</t>
  </si>
  <si>
    <t>一级医院</t>
  </si>
  <si>
    <t>洛江分局</t>
  </si>
  <si>
    <t>泉州市食品药品认证与不良反应监测中心</t>
  </si>
  <si>
    <t>泉州管理员</t>
  </si>
  <si>
    <t>福建省泉州市洛江区</t>
  </si>
  <si>
    <t>黄雪冬</t>
  </si>
  <si>
    <t>15977171778</t>
  </si>
  <si>
    <t>1000</t>
  </si>
  <si>
    <t>YZB/USA0852-2012</t>
  </si>
  <si>
    <t>2024-03-29</t>
  </si>
  <si>
    <t>妇幼保健院</t>
  </si>
  <si>
    <t>2024年3月29日10:20分在做试剂监测时无法进行试剂扫描，导致无法开展相应监测。</t>
  </si>
  <si>
    <t>更换试剂仓扫描板</t>
  </si>
  <si>
    <t>崇左市宁明县食品药品监督管理局</t>
  </si>
  <si>
    <t>国械注进20153401498</t>
  </si>
  <si>
    <t>广西崇左市ADR监测中心</t>
  </si>
  <si>
    <t>器械审核员</t>
  </si>
  <si>
    <t>广西壮族自治区崇左市宁明县</t>
  </si>
  <si>
    <t>范小欢</t>
  </si>
  <si>
    <t>18313007756</t>
  </si>
  <si>
    <t>28802289</t>
  </si>
  <si>
    <t>2023-12-12</t>
  </si>
  <si>
    <t>2024-07-27</t>
  </si>
  <si>
    <t>检查结果不准确，导致误诊</t>
  </si>
  <si>
    <t>2024年7月27日，发现游离三碘甲状腺原酸测定试剂有沉淀，导致结果不稳定</t>
  </si>
  <si>
    <t>已退货</t>
  </si>
  <si>
    <t>曲靖市食品药品不良反应与药物滥用监测中心</t>
  </si>
  <si>
    <t>曲靖中心</t>
  </si>
  <si>
    <t>云南省曲靖市</t>
  </si>
  <si>
    <t>公安县</t>
  </si>
  <si>
    <t>adr-42100143708</t>
  </si>
  <si>
    <t>07165225856</t>
  </si>
  <si>
    <t>50人份\/盒</t>
  </si>
  <si>
    <t>05-24168-40</t>
  </si>
  <si>
    <t>检查结果不正确，可能导致医生对患者治疗措施错误</t>
  </si>
  <si>
    <t>2024-10-23 护士行血气分析检测时，插入血气分析检测卡，仪器上显示“传感器上检测到液体，请插入新的试纸卡”，将检测卡取出后检查血气分析仪插卡口及检测卡均干燥，再次重新插入检测卡，仍出现相同的提示，最后重新更换新的检测卡可正常检测。</t>
  </si>
  <si>
    <t>护士行血气分析检测时，插入血气分析检测卡，仪器上显示“传感器上检测到液体，请插入新的试纸卡”，将检测卡取出后检查血气分析仪插卡口及检测卡均干燥，再次重新插入检测卡，仍出现相同的提示，最后重新更换新的检测卡可正常检测。</t>
  </si>
  <si>
    <t>重新更换新的检测卡可正常检测。</t>
  </si>
  <si>
    <t>荆州市公安县市场监督管理局</t>
  </si>
  <si>
    <t>荆州市市场监督管理局</t>
  </si>
  <si>
    <t>张必山</t>
  </si>
  <si>
    <t>湖北省荆州市公安县</t>
  </si>
  <si>
    <t>临时</t>
  </si>
  <si>
    <t>13000000000</t>
  </si>
  <si>
    <t>CA-1010BM240B</t>
  </si>
  <si>
    <t>2024-09-26</t>
  </si>
  <si>
    <t>延误诊断</t>
  </si>
  <si>
    <t>采样分析</t>
  </si>
  <si>
    <t>检验科反映，该检验仪器吸样针头堵塞，无法取样，耽误检验进度</t>
  </si>
  <si>
    <t>取样针经常堵塞 无法自清洁</t>
  </si>
  <si>
    <t>工程师冲洗清洁</t>
  </si>
  <si>
    <t>2024-05-13</t>
  </si>
  <si>
    <t>开机面板按键失灵，无法开机，经检测按键长时间使用老化</t>
  </si>
  <si>
    <t>更换按键面板，设备正常</t>
  </si>
  <si>
    <t>开机自检报警负压低，经检测负压过滤器长时间使用堵塞</t>
  </si>
  <si>
    <t>更换负压过滤器，设备正常</t>
  </si>
  <si>
    <t>2024-04-30</t>
  </si>
  <si>
    <t>开机自检报警，经检测比色杯超过使用寿命，需要定期更换</t>
  </si>
  <si>
    <t>更换比色杯，设备正常</t>
  </si>
  <si>
    <t>开机自检偶尔报水压高，经检测水压传感器长时间使用故障</t>
  </si>
  <si>
    <t>样本穿刺吸样失败，经检测穿刺针磨损严重，需要更换</t>
  </si>
  <si>
    <t>2024-07-22</t>
  </si>
  <si>
    <t>自动进样器针冲洗漏水，检查发现过滤器堵了</t>
  </si>
  <si>
    <t>更换针冲洗过滤器，设备正常</t>
  </si>
  <si>
    <t>IR383414418</t>
  </si>
  <si>
    <t>仪器报警负压低，经检测负压过滤器长时间使用堵塞</t>
  </si>
  <si>
    <t>李继兰</t>
  </si>
  <si>
    <t>18087243786</t>
  </si>
  <si>
    <t>Centaur CP</t>
  </si>
  <si>
    <t>ZY2018000009</t>
  </si>
  <si>
    <t>2024-10-06</t>
  </si>
  <si>
    <t>可能需要重新抽取样本</t>
  </si>
  <si>
    <t>孕检</t>
  </si>
  <si>
    <t>做每日维护时发现仪器故障，无法检测，将患者已抽血样送去金域检验。已联系工程师进行维修</t>
  </si>
  <si>
    <t>操作原因,无法确定</t>
  </si>
  <si>
    <t>做每日维护时发现仪器故障，无法检测，将患者已抽血样送去金域检验。怀疑器械设备老化，已联系工程师进行维修</t>
  </si>
  <si>
    <t>已联系工程师进行维修</t>
  </si>
  <si>
    <t>晋宁县药品不良反应监测中心</t>
  </si>
  <si>
    <t>云南省昆明市晋宁县</t>
  </si>
  <si>
    <t>成都市龙泉驿区鲸龙路121号、成都市龙泉驿区沿山路二段88号</t>
  </si>
  <si>
    <t>吕佳雯</t>
  </si>
  <si>
    <t>19909026300</t>
  </si>
  <si>
    <t>Rapidpoint500</t>
  </si>
  <si>
    <t>YZB/USA3905-2012</t>
  </si>
  <si>
    <t>2014-02-01</t>
  </si>
  <si>
    <t>2029-01-31</t>
  </si>
  <si>
    <t>2024-06-06</t>
  </si>
  <si>
    <t>暂未对患者造成伤害</t>
  </si>
  <si>
    <t>在医学临床上用于对样本中pH, pCO2, pO2, Na+, K+, Ca++, Cl-, Glucose, tHb, nBili, FO2Hb, FCOHb, FMetHb, FHHb, Lactate的定量测定。</t>
  </si>
  <si>
    <t>检验科工作人员在进行标本测试检定工作中，血气分析仪故障无法正常检测，定标显示无法通过，工作人员初步检查仪器状态，仪器经自动校准，手动校准仍然无法通过，联系工程师进行处理，经工程师维修判定为环境湿度，温度等因素可能影响到设备的正常使用，进行调配设备参数后，恢复正常使用。</t>
  </si>
  <si>
    <t>可能是设备故障问题</t>
  </si>
  <si>
    <t>经工程师维修判定为环境湿度，温度等因素可能影响到设备的正常使用，进行调配设备参数后，恢复正常使用。</t>
  </si>
  <si>
    <t>成都市龙泉驿区食品药品监督管理局</t>
  </si>
  <si>
    <t>成都市药品不良反应监测中心</t>
  </si>
  <si>
    <t>李兴桥</t>
  </si>
  <si>
    <t>四川省成都市龙泉驿区</t>
  </si>
  <si>
    <t>开化县芹阳办事处凤凰中路59号</t>
  </si>
  <si>
    <t>邹云法</t>
  </si>
  <si>
    <t>15857034664</t>
  </si>
  <si>
    <t>2400</t>
  </si>
  <si>
    <t>073-A011-</t>
  </si>
  <si>
    <t>YZB/USA 0186-2012</t>
  </si>
  <si>
    <t>CA1258008000800</t>
  </si>
  <si>
    <t>2016-02-01</t>
  </si>
  <si>
    <t>暂时未发现</t>
  </si>
  <si>
    <t>清晨自动开机执行WASH3程序时报警提示——DWUD nozzle sensor error</t>
  </si>
  <si>
    <t>室内质控通过，验证检测重复性通过，初评估对检测结果无影响。等待工程师现场确认原因。</t>
  </si>
  <si>
    <t>其它医院</t>
  </si>
  <si>
    <t>浙江省衢州开化县医疗器械不良事件监测中心</t>
  </si>
  <si>
    <t>浙江省衢州市医疗器械不良事件监测中心</t>
  </si>
  <si>
    <t>衢州中心</t>
  </si>
  <si>
    <t>一般事件</t>
  </si>
  <si>
    <t>浙江省衢州市开化县</t>
  </si>
  <si>
    <t>侯龙飞</t>
  </si>
  <si>
    <t>17691295529</t>
  </si>
  <si>
    <t>250测试/盒（ADVIA Centour系列）</t>
  </si>
  <si>
    <t>56912291</t>
  </si>
  <si>
    <t>03154228（119781）</t>
  </si>
  <si>
    <t>2024-02-27</t>
  </si>
  <si>
    <t>2025-02-27</t>
  </si>
  <si>
    <t>66</t>
  </si>
  <si>
    <t>用于甲功三项检查</t>
  </si>
  <si>
    <t>北京中医药大学孙思邈医院检验科</t>
  </si>
  <si>
    <t>立即联系厂家，更换新的检测试剂</t>
  </si>
  <si>
    <t>铜川市市场监督管理局新区分局</t>
  </si>
  <si>
    <t>1958-02-19</t>
  </si>
  <si>
    <t>铜川市食品药品监督管理局</t>
  </si>
  <si>
    <t>铜川医疗器械不良事件</t>
  </si>
  <si>
    <t>陕西省铜川市</t>
  </si>
  <si>
    <t>郴州市苏仙区杨家坪路1号</t>
  </si>
  <si>
    <t>谷彦云</t>
  </si>
  <si>
    <t>13787742100</t>
  </si>
  <si>
    <t>Atettico IM 1300</t>
  </si>
  <si>
    <t>2020-12-01</t>
  </si>
  <si>
    <t>2026-12-01</t>
  </si>
  <si>
    <t>2024-06-30</t>
  </si>
  <si>
    <t>2024年6月30日早晨，XX准备开始使用西门子仪器检测样本时，发现仪器发生故障未能及时检测样本，导致样本结果未能及时发送。后经工程师检查，西门子仪器故障原因是仪器制冷片老化导致仪器发生故障导致病人的结果未能及时发送。6月30日晚，工程师调整仪器程序后可暂时进行样本检测，还需购买制冷片及时更换才可正常进行样本检测。</t>
  </si>
  <si>
    <t>仪器制冷片老化导致仪器发生故障</t>
  </si>
  <si>
    <t>工程师调整仪器程序后可暂时进行样本检测，还需购买制冷片及时更换才可正常进行样本检测。</t>
  </si>
  <si>
    <t>郴州ADR中心</t>
  </si>
  <si>
    <t>曹璐婷</t>
  </si>
  <si>
    <t>湖南省郴州市</t>
  </si>
  <si>
    <t>葛颖</t>
  </si>
  <si>
    <t>13975553266</t>
  </si>
  <si>
    <t>IRL53621510</t>
  </si>
  <si>
    <t>2015-05-08</t>
  </si>
  <si>
    <t>2025-05-08</t>
  </si>
  <si>
    <t>2024-10-20</t>
  </si>
  <si>
    <t>全自动化学发光免疫分析仪检测误差影响患者诊疗</t>
  </si>
  <si>
    <t>80</t>
  </si>
  <si>
    <t>2024年10月13日， Centaur XP1仪器11点左右出现故障，标本移至备用机XP2做高敏肌钙蛋白I(TNIH)，TNIH是科室的危急值项目，结果异常提示心梗可能危及患者生命。同时联系工程师维修仪器。患者心肌酶3项的标本10点40分送达科室，当天下午16点02分LIS发出结果（TNTH的出报告规定2小时内出报告），中午12点36分检验者把TNIH危急值上报给心脏重症监护病房，并告知因仪器故障CKMB和MYO的结果未出，等仪器修复好之后会第一时间上机出结果。</t>
  </si>
  <si>
    <t>产品质检因素缺陷</t>
  </si>
  <si>
    <t>因延时出报告，告知临床原因及未出结果的项目以避免影响患者诊疗，安排设备检修后立即检测出报告。</t>
  </si>
  <si>
    <t>2024-08-12</t>
  </si>
  <si>
    <t>2024年8月12日中午，XX准备进行样本检测时发现西门子仪器正在报警，机子报警页面显示仪器正在使用备用水，后显示废水已满以及可能是因为废水管堵塞导致机子停运不工作，导致病人检查结果延迟发送，初步考虑是仪器制水发生故障或废水堵塞问题</t>
  </si>
  <si>
    <t>陇南市武都区五号路</t>
  </si>
  <si>
    <t>杨小勇</t>
  </si>
  <si>
    <t>18293949434</t>
  </si>
  <si>
    <t>台</t>
  </si>
  <si>
    <t>20150901</t>
  </si>
  <si>
    <t>YZB/USA0186-2012</t>
  </si>
  <si>
    <t>2015-09-01</t>
  </si>
  <si>
    <t>2024-11-03</t>
  </si>
  <si>
    <t>25</t>
  </si>
  <si>
    <t>辅助治疗</t>
  </si>
  <si>
    <t>现已修好。</t>
  </si>
  <si>
    <t>1999-07-04</t>
  </si>
  <si>
    <t>甘肃省陇南市</t>
  </si>
  <si>
    <t>设备开机报警负压低，经检测负压过滤器堵塞，需要更换</t>
  </si>
  <si>
    <t>2024-06-04</t>
  </si>
  <si>
    <t>开机自检设备报警，经检测比色杯超限，需要更换</t>
  </si>
  <si>
    <t>IR39551308</t>
  </si>
  <si>
    <t>设备开机样本吸样失败，经检测样本穿刺针长时间使用磨损，需要更换</t>
  </si>
  <si>
    <t>2024-06-17</t>
  </si>
  <si>
    <t>设备WVD清洁站滴水，经检测CDP泵头老化，需要更换</t>
  </si>
  <si>
    <t>更换CDP泵头，设备正常</t>
  </si>
  <si>
    <t>设备开机不能正常工作，经检测电磁阀故障，需要更换</t>
  </si>
  <si>
    <t>更换电磁阀，设备正常</t>
  </si>
  <si>
    <t>设备停用，影响标本检测</t>
  </si>
  <si>
    <t>56</t>
  </si>
  <si>
    <t>2024年11月4日，检验人员预使用血气分析仪进行标本检验，设备使用前检查无异常，在进行血气标本检测过程中，设备报警，设备尝试重启后一直处于校准失败状态，无法进行标本检测，故障期间设备暂停运行，影响患者标本检测时间，故障设备报修医装办维修组。</t>
  </si>
  <si>
    <t>设备故障：多次校准不通过</t>
  </si>
  <si>
    <t>1968-05-23</t>
  </si>
  <si>
    <t>许耿文</t>
  </si>
  <si>
    <t>13542870600</t>
  </si>
  <si>
    <t>ADVIA1800</t>
  </si>
  <si>
    <t>CA1291012361236</t>
  </si>
  <si>
    <t>2018-12-01</t>
  </si>
  <si>
    <t>2029-06-09</t>
  </si>
  <si>
    <t>2024-05-20</t>
  </si>
  <si>
    <t>2024-05-21</t>
  </si>
  <si>
    <t>医院</t>
  </si>
  <si>
    <t>UPS不间断电源故障，无法开机。</t>
  </si>
  <si>
    <t>判断为产品质量问题</t>
  </si>
  <si>
    <t>维修更换UPS不间断电源，仪器恢复正常。</t>
  </si>
  <si>
    <t>汕头市澄海区药监局</t>
  </si>
  <si>
    <t>汕头市药品不良反应监测中心</t>
  </si>
  <si>
    <t>汕头药械管理员</t>
  </si>
  <si>
    <t>广东省汕头市澄海区</t>
  </si>
  <si>
    <t>江苏省苏州市相城区澄帆路661号</t>
  </si>
  <si>
    <t>szrskfYY</t>
  </si>
  <si>
    <t>15262410103</t>
  </si>
  <si>
    <t>EPOC Reader</t>
  </si>
  <si>
    <t>10736389</t>
  </si>
  <si>
    <t>27717</t>
  </si>
  <si>
    <t>2020-02-26</t>
  </si>
  <si>
    <t>2030-02-26</t>
  </si>
  <si>
    <t>2024-08-26</t>
  </si>
  <si>
    <t>血气分析检测</t>
  </si>
  <si>
    <t>无特殊</t>
  </si>
  <si>
    <t>咨询工程师后得出原因为：仪器使用时间较长后会出现读卡器无法读卡的情况，属于通病。</t>
  </si>
  <si>
    <t>重新开关机，重新插卡进行测试。</t>
  </si>
  <si>
    <t>相城区市场监督管理局</t>
  </si>
  <si>
    <t>苏州市药品不良反应监测中心</t>
  </si>
  <si>
    <t>江苏省苏州市相城区</t>
  </si>
  <si>
    <t>广东省东莞市虎门镇树田路200号</t>
  </si>
  <si>
    <t>邓梽坚</t>
  </si>
  <si>
    <t>18988726328</t>
  </si>
  <si>
    <t>ADVIA Chemistry XPT</t>
  </si>
  <si>
    <t>10723034</t>
  </si>
  <si>
    <t>2016-09-01</t>
  </si>
  <si>
    <t>2025-09-12</t>
  </si>
  <si>
    <t>该仪器与试剂一起使用测量人类体液中的多种物质。</t>
  </si>
  <si>
    <t>则徐院区检验科</t>
  </si>
  <si>
    <t>仪器报警，代码029504305，事件为ISE RS232C通信故障。
代码029506294，事件为ISE RS232C 接收超时错误。
代码029806900，事件为设备77和/或UT_ELA无回应。</t>
  </si>
  <si>
    <t>仪器在校准日期内，仪器正常使用，质控通过，已执行每日冲洗。但是此故障是产品自身原因</t>
  </si>
  <si>
    <t>重启后任然出现同样问题，无法检测K,Na，Cl。已致电工程师，等工程师到场处理。</t>
  </si>
  <si>
    <t>东莞市食品药品检验所（不良反应监测站)</t>
  </si>
  <si>
    <t>admin@2914</t>
  </si>
  <si>
    <t>广东省东莞市</t>
  </si>
  <si>
    <t>因为吸样针堵塞导致的</t>
  </si>
  <si>
    <t>联系工程师上门进行维修，查出是因为吸样针堵塞导致的“样本完整性问题”，经过一小时左右的维修，问题得到解决，仪器恢复正常运行。</t>
  </si>
  <si>
    <t>李秋兰</t>
  </si>
  <si>
    <t>18394384990</t>
  </si>
  <si>
    <t>ADVIACentaurXPT</t>
  </si>
  <si>
    <t>10711433</t>
  </si>
  <si>
    <t>YZB/USA0084-2015</t>
  </si>
  <si>
    <t>2019-09-09</t>
  </si>
  <si>
    <t>2027-09-08</t>
  </si>
  <si>
    <t>导致病人标本未能及时检验</t>
  </si>
  <si>
    <t>69</t>
  </si>
  <si>
    <t>做患者标本时仪器未出结果，多次更换试剂并校准，均为校准无效。</t>
  </si>
  <si>
    <t>工程师多次检查查找问题</t>
  </si>
  <si>
    <t>停机等待处理</t>
  </si>
  <si>
    <t>合水县市场监督管理局</t>
  </si>
  <si>
    <t>1955-06-25</t>
  </si>
  <si>
    <t>庆阳市市场监督管理局</t>
  </si>
  <si>
    <t>甘肃省庆阳市合水县</t>
  </si>
  <si>
    <t>成都市武侯区一环路南一段24号</t>
  </si>
  <si>
    <t>杨贻</t>
  </si>
  <si>
    <t>15680080852</t>
  </si>
  <si>
    <t>APR2014</t>
  </si>
  <si>
    <t>11938</t>
  </si>
  <si>
    <t>M180401_触电</t>
  </si>
  <si>
    <t>该产品用于体外定量检测动脉全血液样本中的pH、p02、pC02、Hct、电解质和代谢物</t>
  </si>
  <si>
    <t>四川大学望江医院住院部</t>
  </si>
  <si>
    <t>2024.4.30下午因我科血气分析仪电源配适器外壳破损，更换后连接电源进行充电，操作人员按开机键时左手指扶住血气机外缘时感左手指一过性触电感，后出现心悸，胸闷不适。</t>
  </si>
  <si>
    <t>血气分析仪电源配适器外壳破损，更换后连接电源进行充电，操作人员按开机键时左手指扶住血气机外缘时感左手指一过性触电感，后出现心悸，胸闷不适，无法确定原因</t>
  </si>
  <si>
    <t>1.立即对当事人行心电图检查，查体无异常体征，生命体征平稳 ；2.三小时后至我院急诊查心肌酶（-）；心电图未见明显异常；3. 24小时后自行于急诊科查心肌酶（-），肌钙蛋白Ⅰ均（-）；4.通知厂家工程师对设备进行维检，检查发现主机和附件电池衰减严重，已暂停使用该设备。</t>
  </si>
  <si>
    <t>成都市武侯区食品药品监督管理局</t>
  </si>
  <si>
    <t>张杰</t>
  </si>
  <si>
    <t>四川省成都市武侯区</t>
  </si>
  <si>
    <t>手动吸样报错，经检测样本转向阀故障，需要更换</t>
  </si>
  <si>
    <t>更换样本转向阀，设备正常</t>
  </si>
  <si>
    <t>自动进样器针冲洗漏水，经检测过滤器长时间使用堵，需要更换过滤器</t>
  </si>
  <si>
    <t>更换过滤器，设备正常</t>
  </si>
  <si>
    <t>2024-08-15</t>
  </si>
  <si>
    <t>设备开机水平电机异响，经检测电机老化，需要更换</t>
  </si>
  <si>
    <t>更换电机，设备正常</t>
  </si>
  <si>
    <t>中山市东区街道桃苑路16号</t>
  </si>
  <si>
    <t>林志宏</t>
  </si>
  <si>
    <t>13726014900</t>
  </si>
  <si>
    <t>Dimensin Xpand Plus HM</t>
  </si>
  <si>
    <t>YZB/USA1489-2010</t>
  </si>
  <si>
    <t>自动生化分析仪是将生化分析中的取样、加试剂、去干扰物、混合、保温、比色、结果计算、书写报告和清理等步骤的部分或全部由模仿手工操作的仪器来完成。</t>
  </si>
  <si>
    <t>2024年10月16日，XXX准备使用西门子-德林全自动生化分析仪对样本进行分析时，此仪器报警提示“Cuvette Failed Photometric QC Check”。遂先暂停使用，寻找工程师确认故障所在。最终确认为个别比色窗本底不通过，导致仪器报警。工程师最终清洁比色窗。未对人员造成伤害。</t>
  </si>
  <si>
    <t>个别比色窗本底不通过，导致仪器报警</t>
  </si>
  <si>
    <t>工程师最终清洁比色窗。未对人员造成伤害。</t>
  </si>
  <si>
    <t>中山市药品不良反应监测中心</t>
  </si>
  <si>
    <t>adr-44200017432</t>
  </si>
  <si>
    <t>广东省中山市</t>
  </si>
  <si>
    <t>2024-08-20</t>
  </si>
  <si>
    <t>2024年8月20日，XXX准备使用西门子-德林全自动生化分析仪对样本进行分析时，此仪器报警提示“Sample Flush Pump Lost Steps”。遂先暂停使用，寻找工程师确认故障所在。最终确认为塑料模块磨损开裂，引起冲洗注射器运动不顺畅导致仪器报警。需要更换样本冲洗注射器组件的黑色塑料模块。未对人员造成伤害。（因使用时间太久远，无法找回生产日期和有效期限）</t>
  </si>
  <si>
    <t>塑料模块磨损开裂，引起冲洗注射器运动不顺畅导致仪器报警</t>
  </si>
  <si>
    <t>更换样本冲洗注射器组件的黑色塑料模块，未对人员造成伤害。</t>
  </si>
  <si>
    <t>2024-07-16</t>
  </si>
  <si>
    <t>2024年7月16日，XXX准备使用西门子-德林全自动生化分析仪对样本进行分析时，此仪器报警提示坏杯。遂先暂停使用，寻找工程师确认故障所在。最终确认为配件热风枪老化，更换热风枪。未对人员造成伤害。（因时间久远，无法找回生产日期和有效期限）</t>
  </si>
  <si>
    <t>热风枪模块老化漏气，气压不足导致比色杯制作不良</t>
  </si>
  <si>
    <t>找工程师确认器械故障，配件热风枪老化，更换热风枪（因时间久远，无法找回生产日期和有效期限）</t>
  </si>
  <si>
    <t>威海市齐鲁大道80号</t>
  </si>
  <si>
    <t>医疗设备科</t>
  </si>
  <si>
    <t>13792791637</t>
  </si>
  <si>
    <t>epoc   Reader</t>
  </si>
  <si>
    <t>16211</t>
  </si>
  <si>
    <t>2017-07-31</t>
  </si>
  <si>
    <t>2032-07-30</t>
  </si>
  <si>
    <t>2024-11-05</t>
  </si>
  <si>
    <t>延长患者的治疗时间</t>
  </si>
  <si>
    <t>77</t>
  </si>
  <si>
    <t>血气分析结果能够及时掌握患者身体状况，及时给予药物调整</t>
  </si>
  <si>
    <t>麻醉科</t>
  </si>
  <si>
    <t>于2024年11月5日患者遵医嘱进行手术治疗，手术的过程中遵医嘱使用血气分析仪检查患者的生化结果来判断是否术中需要调整药物，当使用分析仪时发现未显示乳酸、肌酐等结果，无法立即对患者的病情进行药物调整，无法判断患者苏醒延迟是否与乳酸过高导致，若过高会导致患者昏迷不醒、过低对患者的健康造成损伤。麻醉师只能结合其他生化结果，密切观察患者的病情。</t>
  </si>
  <si>
    <t>设备质量问题导致不良事件</t>
  </si>
  <si>
    <t>手术过程中密切观察患者的病情</t>
  </si>
  <si>
    <t>威海经济技术开发区市场监督管理局</t>
  </si>
  <si>
    <t>1947-11-30</t>
  </si>
  <si>
    <t>山东省威海市经济开发区</t>
  </si>
  <si>
    <t>Aptio™Automation</t>
  </si>
  <si>
    <t>20150303</t>
  </si>
  <si>
    <t>2015-03-03</t>
  </si>
  <si>
    <t>通知设备科维修，现已修好。</t>
  </si>
  <si>
    <t>Ⅰ类</t>
  </si>
  <si>
    <t>1999-07-05</t>
  </si>
  <si>
    <t>广东省韶关市武江区惠民南路133号</t>
  </si>
  <si>
    <t>陈艳</t>
  </si>
  <si>
    <t>18688511066</t>
  </si>
  <si>
    <t>RAPIDpoint500</t>
  </si>
  <si>
    <t>20210811</t>
  </si>
  <si>
    <t>2021-08-11</t>
  </si>
  <si>
    <t>2024-10-27</t>
  </si>
  <si>
    <t>75</t>
  </si>
  <si>
    <t>住院患者做血气分析，判断病情</t>
  </si>
  <si>
    <t>粤北人民医院呼吸重症科</t>
  </si>
  <si>
    <t>住院患者做血气分析使用血气分析仪，采集患者动脉血进行检查，设备不能显示全部结果，数据不全影响医生判断病情，联系维修工程师后问题解决。未对患者造成伤害。</t>
  </si>
  <si>
    <t>可能是设备故障</t>
  </si>
  <si>
    <t>通知维修工程师维修</t>
  </si>
  <si>
    <t>韶关市武江区ADR/MDR工作组</t>
  </si>
  <si>
    <t>韶关市药品不良反应监测与评价中心</t>
  </si>
  <si>
    <t>韶关药械管理员</t>
  </si>
  <si>
    <t>广东省韶关市武江区</t>
  </si>
  <si>
    <t>航空大道234号</t>
  </si>
  <si>
    <t>尹应雄</t>
  </si>
  <si>
    <t>15272224605</t>
  </si>
  <si>
    <t>CA1258006860686</t>
  </si>
  <si>
    <t>2018-07-04</t>
  </si>
  <si>
    <t>2028-07-01</t>
  </si>
  <si>
    <t>恩施市中心医院</t>
  </si>
  <si>
    <t>2024年10月21日 8:30 西门子生化分析仪使用过程中发现DTT 盘溢水，负压被堵</t>
  </si>
  <si>
    <t>DTT 盘溢水，负压被堵产品质量问题。</t>
  </si>
  <si>
    <t>1、派工程师到科室调试设备；
2、将此次不良事件通报给厂家和供应商，要求派工程师调试；
3、将此次不良事件通过国家医疗器械不良事件监管平台上报给上级单位。</t>
  </si>
  <si>
    <t>恩施州恩施市药品不良反应监测中心</t>
  </si>
  <si>
    <t>恩施州市场监督管理局</t>
  </si>
  <si>
    <t>恩施管理员</t>
  </si>
  <si>
    <t>湖北省恩施土家族苗族自治州恩施市</t>
  </si>
  <si>
    <t>江门市新会区龙山路28号</t>
  </si>
  <si>
    <t>梁日荣</t>
  </si>
  <si>
    <t>15917320795</t>
  </si>
  <si>
    <t>Ｂ１８０９０６６９１３</t>
  </si>
  <si>
    <t>2022-03-02</t>
  </si>
  <si>
    <t>2034-03-02</t>
  </si>
  <si>
    <t>血气分析</t>
  </si>
  <si>
    <t>标本取样后准备进行血气分析，血气分析机无法工作。</t>
  </si>
  <si>
    <t>标本取样后准备进行血气分析，血气分析机无法工作。  出现死机现象。可能是机器软件崩溃、机器故障等</t>
  </si>
  <si>
    <t>呼叫我院医疗器械工程师，强制关机重启，自检后仪器可工作。但故障原因待进一步检查。</t>
  </si>
  <si>
    <t>江门市新会区ADR/MDR工作组</t>
  </si>
  <si>
    <t>江门市药品不良反应监测中心</t>
  </si>
  <si>
    <t>江门药械管理员</t>
  </si>
  <si>
    <t>广东省江门市新会区</t>
  </si>
  <si>
    <t>工作人员在进行检验工作时，仪器无法正常运行，仪器自动报警试剂针离线，之后联系工程师检查后发现试剂注射器老化，更换注射器后仪器正常运行</t>
  </si>
  <si>
    <t>更换仪器注射器</t>
  </si>
  <si>
    <t>客家大道106号</t>
  </si>
  <si>
    <t>范凤英</t>
  </si>
  <si>
    <t>13559879000</t>
  </si>
  <si>
    <t>10364455</t>
  </si>
  <si>
    <t>LRL84081746</t>
  </si>
  <si>
    <t>2019-04-11</t>
  </si>
  <si>
    <t>2028-04-10</t>
  </si>
  <si>
    <t>32</t>
  </si>
  <si>
    <t>仪器运行中，Tip吸头进样位置卡死，导致仪器停止运行</t>
  </si>
  <si>
    <t>重启复位仪器</t>
  </si>
  <si>
    <t>宁化县市场监督管理局</t>
  </si>
  <si>
    <t>三明市食品药品审评与不良反应监测中心</t>
  </si>
  <si>
    <t>福建省三明市宁化县</t>
  </si>
  <si>
    <t>沈阳市铁西区兴华北街38号</t>
  </si>
  <si>
    <t>张恪</t>
  </si>
  <si>
    <t>13940517720</t>
  </si>
  <si>
    <t>IRL29072137</t>
  </si>
  <si>
    <t>2021-10-12</t>
  </si>
  <si>
    <t>2024-05-29</t>
  </si>
  <si>
    <t>传染病项目检测</t>
  </si>
  <si>
    <t>2024.5.29  8:40，发现全自动化学发光免疫分析仪对标本进行检测过程中，仪器报警无法补获反应杯，观察仪器反应杯卡顿，后联系工程师处理，处理完毕重新检测标本正常，对结果无影响</t>
  </si>
  <si>
    <t>由于仪器使用频率高，未及时进行定期维护保养造成的</t>
  </si>
  <si>
    <t>联系工程师处理后工作正常</t>
  </si>
  <si>
    <t>沈阳市铁西区市场监督管理局</t>
  </si>
  <si>
    <t>辽宁省沈阳市铁西区</t>
  </si>
  <si>
    <t>李洪能</t>
  </si>
  <si>
    <t>19987813789</t>
  </si>
  <si>
    <t>123</t>
  </si>
  <si>
    <t>3315</t>
  </si>
  <si>
    <t>2023-05-02</t>
  </si>
  <si>
    <t>2024-05-31</t>
  </si>
  <si>
    <t>安装血气分析试剂盒提示错误。</t>
  </si>
  <si>
    <t>监测患者血氧水平、二氧化碳含量、电解质水平等。</t>
  </si>
  <si>
    <t>2024-05-02</t>
  </si>
  <si>
    <t>安装血气分析试剂盒时提示错误，已经联系工程师维修。</t>
  </si>
  <si>
    <t>器械故障？</t>
  </si>
  <si>
    <t>已经联系工程师维修。</t>
  </si>
  <si>
    <t>姚安县药品不良反应与药物滥用监测中心</t>
  </si>
  <si>
    <t>楚雄彝族自治州药品不良反应与药物滥用监测中心</t>
  </si>
  <si>
    <t>非子全</t>
  </si>
  <si>
    <t>云南省楚雄彝族自治州姚安县</t>
  </si>
  <si>
    <t>设备开机样本吸样失败，经检测长时间使用穿刺针磨损严重，需要更换</t>
  </si>
  <si>
    <t>设备开机样本穿刺吸样失败，经检测穿刺针长时间使用磨损严重，需要更换。</t>
  </si>
  <si>
    <t>济宁市健康路6号</t>
  </si>
  <si>
    <t>mdr-sdjnadr@163.com</t>
  </si>
  <si>
    <t>13153770550</t>
  </si>
  <si>
    <t>4*4ml</t>
  </si>
  <si>
    <t>20240327</t>
  </si>
  <si>
    <t>2024-03-27</t>
  </si>
  <si>
    <t>2025-03-26</t>
  </si>
  <si>
    <t>试剂质量问题，可能误诊</t>
  </si>
  <si>
    <t>40</t>
  </si>
  <si>
    <t>类风湿因子主要用于风湿免疫疾病的筛查，也可辅助诊断干燥综合征、系统性红斑狼疮、硬皮病的辅助诊断</t>
  </si>
  <si>
    <t>东检验科</t>
  </si>
  <si>
    <t>2024年11月26日实验室工作人员在试剂装载时发现试剂瓶内液体有沉淀，立即报告给组长和分管主任，然后对库存的实际进行筛查，性状正常试剂进行质控，在控方可用于患者检测。联系供应商，对剩余试剂进行更换，及时发现有问题的试剂，未对患者检测结果造成影响。</t>
  </si>
  <si>
    <t>试剂质量问题。</t>
  </si>
  <si>
    <t>联系供应商更换。</t>
  </si>
  <si>
    <t>济宁任城区食品药品监督管理局</t>
  </si>
  <si>
    <t>1984-04-03</t>
  </si>
  <si>
    <t>济宁市药品不良反应监测中心</t>
  </si>
  <si>
    <t>山东省济宁市</t>
  </si>
  <si>
    <t>芜湖市弋江区九华南路327号</t>
  </si>
  <si>
    <t>雷佳佳</t>
  </si>
  <si>
    <t>15055798697</t>
  </si>
  <si>
    <t>Atellica CH 930</t>
  </si>
  <si>
    <t>CM01781</t>
  </si>
  <si>
    <t>2019-11-16</t>
  </si>
  <si>
    <t>对样品进行预处理和后处理,以便进行更精确和可靠的分析</t>
  </si>
  <si>
    <t>2020-02-13</t>
  </si>
  <si>
    <t>2024年11月18日，检验科全自动样品处理系统在正常使用时突然发生自动抓手抓取样品管故障，导致待测血标本溅洒在后盖模块，之后联系了医学设备部及厂家工程师。厂家工程师针对该设备进行了系统的检查，发现运行程序存在错误，之后进行了消除，设备目前运行正常</t>
  </si>
  <si>
    <t>自动样品处理系统在正常使用时突然发生自动抓手抓取样品管故障，导致待测血标本溅洒在后盖模块</t>
  </si>
  <si>
    <t>厂家工程师针对该设备进行了系统的检查，发现运行程序存在错误，之后进行了消除，设备目前运行正常</t>
  </si>
  <si>
    <t>安徽省芜湖市弋江区药品不良反应监测机构</t>
  </si>
  <si>
    <t>安徽省芜湖市药品不良反应监测中心</t>
  </si>
  <si>
    <t>余洁</t>
  </si>
  <si>
    <t>安徽省芜湖市弋江区</t>
  </si>
  <si>
    <t>广州市越秀区横枝岗78号</t>
  </si>
  <si>
    <t>李大壮</t>
  </si>
  <si>
    <t>18826434435</t>
  </si>
  <si>
    <t>CA1258000710071</t>
  </si>
  <si>
    <t>2025-12-08</t>
  </si>
  <si>
    <t>无伤害表现</t>
  </si>
  <si>
    <t>部分项目质控失控。检查发现真空泵膜破裂，真空压力不足，导致洗液不能完全吸走影响结果。</t>
  </si>
  <si>
    <t>更换已损坏的泵膜</t>
  </si>
  <si>
    <t>广州市越秀区ADR/MDR工作组</t>
  </si>
  <si>
    <t>广州市药品不良反应监测中心</t>
  </si>
  <si>
    <t>广州药械管理员</t>
  </si>
  <si>
    <t>广东省广州市越秀区</t>
  </si>
  <si>
    <t>2025-12-18</t>
  </si>
  <si>
    <t>2024-05-17</t>
  </si>
  <si>
    <t>该分析仪在临床上用于对人类血清、血浆和尿液进行生化项目和电解质项目的检测。</t>
  </si>
  <si>
    <t>使用时发现仪器真空泵膜破裂，真空阀堵塞。</t>
  </si>
  <si>
    <t>更换泵膜后恢复正常，疏通真空阀后恢复正常。</t>
  </si>
  <si>
    <t>2025-12-17</t>
  </si>
  <si>
    <t>2024-05-18</t>
  </si>
  <si>
    <t>该分析仪在临床上用于对人类血清，血浆和尿液进行生化项目和电解质项目的检测。</t>
  </si>
  <si>
    <t>因RT1突起，引起RPP1撞针。修复RPP1针后仪器恢复正常。</t>
  </si>
  <si>
    <t>设备故障。</t>
  </si>
  <si>
    <t>修复RPP1针后仪器恢复正常。</t>
  </si>
  <si>
    <t>辽宁省凌源市凌河大街9号</t>
  </si>
  <si>
    <t>韩洪波</t>
  </si>
  <si>
    <t>15694217646</t>
  </si>
  <si>
    <t>YZB/USA4791-2014</t>
  </si>
  <si>
    <t>2016-03-30</t>
  </si>
  <si>
    <t>延长诊断时间</t>
  </si>
  <si>
    <t>60</t>
  </si>
  <si>
    <t>甲功检查；化验</t>
  </si>
  <si>
    <t>辽宁省凌源监狱管理分局中心医院</t>
  </si>
  <si>
    <t>2024年11月20日，患者来我院做甲功检查，遵医嘱医师应用全自动化学发光免疫分析仪对患者的血液样本进行检验，检验过程中该仪器报警试剂针离线无法正常工作，初始化后故障未排除，医师立即关闭仪器电源2分钟后重新启动，故障排除设备正常使用，后顺利完成检验，该不良事件延误患者诊断时间。</t>
  </si>
  <si>
    <t>全自动化学发光免疫分析仪报警试剂针离线无法正常工作，怀疑产品质量问题。</t>
  </si>
  <si>
    <t>医师立即关闭仪器电源2分钟后重新启动，故障排除设备正常使用，后顺利完成检验，该不良事件延误患者诊断时间。</t>
  </si>
  <si>
    <t>凌源市市场监督管理局</t>
  </si>
  <si>
    <t>1964-05-13</t>
  </si>
  <si>
    <t>朝阳市药品不良反应监测中心</t>
  </si>
  <si>
    <t>于爽</t>
  </si>
  <si>
    <t>辽宁省朝阳市凌源市</t>
  </si>
  <si>
    <t>IRL50951443</t>
  </si>
  <si>
    <t>2014-11-10</t>
  </si>
  <si>
    <t>血液分析</t>
  </si>
  <si>
    <t>2024年12月5日，检测过程中无报警，第一次检测HCG结果显示阳性，与其他激素结果不相符，两台仪器分别复查后为阴性。联系厂家工程师沟通，彻底清理加样口处血清残渣后解决。</t>
  </si>
  <si>
    <t>加样口处有既往血清残渣，可能在实验过程中掉入该项目反应杯</t>
  </si>
  <si>
    <t>彻底清理加样口处血清残渣后正常</t>
  </si>
  <si>
    <t>样品处理</t>
  </si>
  <si>
    <t>2024年12月9日，检验科全自动样品处理系统在正常使用时突然发生免疫模块故障无法启动，样本无法检测，之后联系了医学设备部及厂家工程师。厂家工程师针对该设备进行了系统的检查，发现设备其中一个配件因故障损坏，之后进行了更换，设备目前运行正常。</t>
  </si>
  <si>
    <t>全自动样品处理系统在正常使用时突然发生免疫模块故障无法启动，样本无法检测。</t>
  </si>
  <si>
    <t>厂家工程师针对该设备进行了系统的检查，发现设备其中一个配件因故障损坏，之后进行了更换，设备目前运行正常。</t>
  </si>
  <si>
    <t>CA1258004630463</t>
  </si>
  <si>
    <t>2024-08-19</t>
  </si>
  <si>
    <t>清洁冲洗管道，仪器工作正常。</t>
  </si>
  <si>
    <t>广州市越秀区越秀南路124号</t>
  </si>
  <si>
    <t>钟美芬</t>
  </si>
  <si>
    <t>13533895805</t>
  </si>
  <si>
    <t>Multistix10SG</t>
  </si>
  <si>
    <t>125条/筒</t>
  </si>
  <si>
    <t>312007</t>
  </si>
  <si>
    <t>2023-11-21</t>
  </si>
  <si>
    <t>2025-05-31</t>
  </si>
  <si>
    <t>用于尿液干化学分析十项</t>
  </si>
  <si>
    <t>近半年偶尔会有仪器无法检测，更换试纸条后，又能正常检测</t>
  </si>
  <si>
    <t>更换试纸条重测</t>
  </si>
  <si>
    <t>XX于2024.11.21上午9:00在进行临床标本生化分析仪时，发现生化仪器报警，绥江县了联系厂家工程师和上报科室</t>
  </si>
  <si>
    <t>清洗传感器后正常</t>
  </si>
  <si>
    <t>xxxx于2024.11.21上午9:00在进行临床标本生化分析仪时，发现生化仪器报警，绥江县了联系厂家工程师和上报科室</t>
  </si>
  <si>
    <t>何妙</t>
  </si>
  <si>
    <t>15023229707</t>
  </si>
  <si>
    <t>11067000</t>
  </si>
  <si>
    <t>2022-10-29</t>
  </si>
  <si>
    <t>2032-10-28</t>
  </si>
  <si>
    <t>潼南区中医院</t>
  </si>
  <si>
    <t>电解质模块泵管堵塞</t>
  </si>
  <si>
    <t>泵管堵塞</t>
  </si>
  <si>
    <t>立即维修</t>
  </si>
  <si>
    <t>重庆市潼南区市场监督管理局</t>
  </si>
  <si>
    <t>潼南器械</t>
  </si>
  <si>
    <t>重庆市潼南区</t>
  </si>
  <si>
    <t>A-LYTE IMT NA K CL</t>
  </si>
  <si>
    <t>11099315</t>
  </si>
  <si>
    <t>140011</t>
  </si>
  <si>
    <t>2024-10-29</t>
  </si>
  <si>
    <t>2024-12-02</t>
  </si>
  <si>
    <t>检测阴离子间隙出现负值，更换新电极片频率增加，更换时间不确定，增加试剂成本，加大仪器日常维护难度。</t>
  </si>
  <si>
    <t>2024年12月2日下午，更换的电极片仅在机使用8天，剩余7天，标本检测阴离子间隙出现负值，与钠、氯检测有关，更换校准液、重新灌注后仍未纠正，只能重新更换同一批号新电极片。（电极片使用寿命缩短，更换频率增加，更换时间不确定，增加试剂成本，加大仪器日常维护难度）</t>
  </si>
  <si>
    <t>立即更换新电极片，库存足够量试剂。纠正措施：将问题反馈给供应商，待反馈</t>
  </si>
  <si>
    <t>浙江省丽水市莲都区岩泉街道寿尔福路7号</t>
  </si>
  <si>
    <t>33110182626</t>
  </si>
  <si>
    <t>15105885949</t>
  </si>
  <si>
    <t>120T</t>
  </si>
  <si>
    <t>74312280</t>
  </si>
  <si>
    <t>2025-01-18</t>
  </si>
  <si>
    <t>上机定标后，质控失控，无法应用临床检测</t>
  </si>
  <si>
    <t>该产品用于体外定量测定血清中的甲状腺素(T4)</t>
  </si>
  <si>
    <t>丽水市妇幼保健院检验科</t>
  </si>
  <si>
    <t>西门子化学发光试剂，2024年下半年试剂到货后，试剂无法摇匀，有颗粒状物质，可能是试剂凝结，上机定标后，质控失控，无法应用临床检测；且近期的稳定性变差。说明书开启包装后有17天稳定期，现在3-4天后，结果就开始漂移，需重新定标。</t>
  </si>
  <si>
    <t>西门子化学发光试剂，2024年下半年试剂到货后，试剂无法摇匀，有颗粒状物质，可能是试剂凝结，上机定标后，质控失控，无法应用临床检测；且近期的稳定性变差，说明书开启包装后有17天稳定期，现在3-4天后，结果就开始漂移，需重新定标。</t>
  </si>
  <si>
    <t>结果出现漂移，重新定标。</t>
  </si>
  <si>
    <t>四碘甲状腺原氨酸测定试剂盒（直接化学发光法）</t>
  </si>
  <si>
    <t>浙江省丽水市莲都区</t>
  </si>
  <si>
    <t>140012</t>
  </si>
  <si>
    <t>2024-12-10</t>
  </si>
  <si>
    <t>2024年12月10日下午,更换的电极片仅在机使用9天，剩余6天，标本检测阴离子间隙出现负值，与钠、氯检测有关，更换校准液、重新灌注后仍未纠正，只能重新更换同一批号新电极片。（电极片使用寿命缩短，更换频率增加，更换时间不确定，增加试剂成本，加大仪器日常维护难度）</t>
  </si>
  <si>
    <t>立即更换新电极片，库存足够量试剂。纠正措施：将问题反馈给供应商，待反馈.</t>
  </si>
  <si>
    <t>78145274</t>
  </si>
  <si>
    <t>2025-08-04</t>
  </si>
  <si>
    <t>2024-11-25</t>
  </si>
  <si>
    <t>无法应用临床检测</t>
  </si>
  <si>
    <t>该产品用于体外对血清中三碘甲状腺原氨酸摄取率进行测定。</t>
  </si>
  <si>
    <t>西门子化学发光试剂，2024年下半年有两批试剂到货后，试剂无法摇匀，有颗粒状物质，可能是试剂凝结，上机定标后，质控失控，无法应用临床检测；且近期的稳定性变差。说明书开启包装后有17天稳定期，现在3-4天后，结果就开始漂移，需重新定标。</t>
  </si>
  <si>
    <t>西门子化学发光试剂，2024年下半年有两批试剂到货后，试剂无法摇匀，有颗粒状物质，可能是试剂凝结，上机定标后，质控失控，无法应用临床检测；且近期的稳定性变差，说明书开启包装后有17天稳定期，现在3-4天后，结果就开始漂移，需重新定标。</t>
  </si>
  <si>
    <t>05-24204-50</t>
  </si>
  <si>
    <t>2024-12-10 09:18护士使用血气分析仪进行血气检测，按照操作流程插入血气分析试纸卡片，等待约5秒钟后，血气分析仪提示“传感器上检测到液体。（E80），请插入新的测试卡。”，予重新更换血气分析试纸卡后检测成功。</t>
  </si>
  <si>
    <t>重新更换血气分析试纸卡后检测成功。</t>
  </si>
  <si>
    <t>北京市东城区永外大街130号</t>
  </si>
  <si>
    <t>张鹏</t>
  </si>
  <si>
    <t>13811534944</t>
  </si>
  <si>
    <t>RAPIDPoirt 500</t>
  </si>
  <si>
    <t>47406</t>
  </si>
  <si>
    <t>联系厂家维修</t>
  </si>
  <si>
    <t>北京市东城区药品不良反应监测中心</t>
  </si>
  <si>
    <t>杨燕宁</t>
  </si>
  <si>
    <t>北京市东城区</t>
  </si>
  <si>
    <t>12月9日10时40分左右，接麻醉医生医嘱，手术患者需进行血气分析，准备插卡，当血气卡插入仪器自检时，提示IQC失败：传感器检查（E13），请插入新的测试卡并重新执行测试。重新又开始插入新的血气卡，并通过自检。</t>
  </si>
  <si>
    <t>当血气卡插入血气分析仪后，仪器提示IQC失败：传感器检查（E13），请插入新的测试卡并重新执行测试。该情况出现过多次，而且自检未通过的卡是无法使用的，觉得是耗材自身质量问题。</t>
  </si>
  <si>
    <t>重新用新的血气分析检测卡进行自检。</t>
  </si>
  <si>
    <t>烟台市芝罘区环山路62号</t>
  </si>
  <si>
    <t>王艳娜</t>
  </si>
  <si>
    <t>18660070790</t>
  </si>
  <si>
    <t>BN-ProSpec  System</t>
  </si>
  <si>
    <t>385160</t>
  </si>
  <si>
    <t>2018-09-14</t>
  </si>
  <si>
    <t>2028-09-13</t>
  </si>
  <si>
    <t>6</t>
  </si>
  <si>
    <t>标本化验</t>
  </si>
  <si>
    <t>2024.12.9日上午，技师在做标本化验时发现新安装的耗材不识别，导致耗材浪费，随后通知设备科维修。</t>
  </si>
  <si>
    <t>设备吸液量太少</t>
  </si>
  <si>
    <t>经与厂家工程师沟通，初步判断吸液泵损坏，暂停使用，等待配件维修。</t>
  </si>
  <si>
    <t>烟台市药品不良反应监测中心</t>
  </si>
  <si>
    <t>李博</t>
  </si>
  <si>
    <t>山东省烟台市</t>
  </si>
  <si>
    <t>陈凯曼</t>
  </si>
  <si>
    <t>15983792002</t>
  </si>
  <si>
    <t>106834</t>
  </si>
  <si>
    <t>影响检验结果。</t>
  </si>
  <si>
    <t>动脉血气分析检测。</t>
  </si>
  <si>
    <t>西充县人民医院重症监护室</t>
  </si>
  <si>
    <t>2024年12月05日，患者因“基底节出血”在我院ICU住院治疗，医务人员遵医嘱为患者进行动脉血气分析，取出一枚新的血气分析检测卡在插入血气分析仪后进行自测时，提示：检测出存在液体，无法使用，立即停用并重新更换一枚新的血气分析检测卡进行检测，显示正常，可正常检测。管理人员对问题的血气分析检测卡进行检查，但未发现有液体存在，原因不明，已告知生产企业查明原因，避免类似情况发生。</t>
  </si>
  <si>
    <t>怀疑质量问题。</t>
  </si>
  <si>
    <t>医务人员立即停用并重新更换一枚新的血气分析检测卡进行检测，显示正常，可正常检测。</t>
  </si>
  <si>
    <t>四川省南充市西充食品药品监督管理局</t>
  </si>
  <si>
    <t>四川省南充市食品药品监督管理局</t>
  </si>
  <si>
    <t>胡肖</t>
  </si>
  <si>
    <t>四川省南充市西充县</t>
  </si>
  <si>
    <t>延误患者诊疗。</t>
  </si>
  <si>
    <t>37</t>
  </si>
  <si>
    <t>2024年11月27日，患者因“股骨骨折”在我院ICU住院治疗，医务人员遵医嘱为患者进行动脉血气分析，取出一枚新的血气分析检测卡采血在插入血气分析仪后，提示：IQC失败，未检测到标准液（E3），请插入新的测试卡并重新执行测试。立即停用并重新更换一枚新的血气分析检测卡进行检测，显示正常，可正常检测。管理人员对血气分析检测卡和血气分析仪进行检查，未发现异常，原因不明，怀疑还是血气分析检测卡的质量问题。此事件延误患者诊疗。</t>
  </si>
  <si>
    <t>怀疑是产品质量原因。</t>
  </si>
  <si>
    <t>医务人员立即停用并重新更换一枚新的血气分析检测卡进行检测，显示正常，可正常检测。管理人员对血气分析检测卡和血气分析仪进行检查，未发现异常，原因不明，怀疑还是血气分析检测卡的质量问题。</t>
  </si>
  <si>
    <t>2024-06-16</t>
  </si>
  <si>
    <t>2024-12-01</t>
  </si>
  <si>
    <t>81</t>
  </si>
  <si>
    <t>2024年10月09日下午14:05，患者因“重症肺炎”在我院ICU住院治疗，于2024年10月11日，医务人员遵医嘱为患者进行动脉血气分析，取出一枚新的血气分析检测卡在插入血气分析仪后进行自测时，检测出存在液体并报警提示，无法使用，立即停用并重新更换一枚新的血气分析检测卡进行检测，显示正常，可正常检测。管理人员对问题的血气分析检测卡进行检查，但未发现有液体存在，原因不明。本月已发生两例类似事件，可能影响检测结果，管理人员已联系生产厂家更换。</t>
  </si>
  <si>
    <t>医务人员立即停用并重新更换一枚新的血气分析检测卡进行检测。</t>
  </si>
  <si>
    <t>上海市松江区乐都路279号</t>
  </si>
  <si>
    <t>徐国荣</t>
  </si>
  <si>
    <t>18918289130</t>
  </si>
  <si>
    <t>01-20207-30</t>
  </si>
  <si>
    <t>2024-07-23</t>
  </si>
  <si>
    <t>2024-12-24</t>
  </si>
  <si>
    <t>90</t>
  </si>
  <si>
    <t>2024年12月24日，医师把血标本加入血气分析检测卡后检测暂时停止，分析结果不显示。</t>
  </si>
  <si>
    <t>可能与产品质量有关。</t>
  </si>
  <si>
    <t>更换新的血气分析检测卡</t>
  </si>
  <si>
    <t>松江区市场监管局</t>
  </si>
  <si>
    <t>朱峰雷</t>
  </si>
  <si>
    <t>上海市松江区</t>
  </si>
  <si>
    <t>云南省昆明市五华区滇缅大道374号</t>
  </si>
  <si>
    <t>张涛</t>
  </si>
  <si>
    <t>13987662875</t>
  </si>
  <si>
    <t>RAPIDPoint 500e</t>
  </si>
  <si>
    <t>11643514</t>
  </si>
  <si>
    <t>2023-01-06</t>
  </si>
  <si>
    <t>损害程度C级：不良事件累及到患者，但没有造成伤害</t>
  </si>
  <si>
    <t>2023-03-02</t>
  </si>
  <si>
    <t>昆明医科大学第二附属医院呼吸科二病区</t>
  </si>
  <si>
    <t>检查结果常常显示失败，多次更换检查包</t>
  </si>
  <si>
    <t>通知厂家工程师，进行更换检查包</t>
  </si>
  <si>
    <t>云南省昆明市</t>
  </si>
  <si>
    <t>广州市黄埔区开创大道3016号</t>
  </si>
  <si>
    <t>林竞</t>
  </si>
  <si>
    <t>13826499527</t>
  </si>
  <si>
    <t>RAPIDPoint 500</t>
  </si>
  <si>
    <t>19040DLB10125</t>
  </si>
  <si>
    <t>2019-07-18</t>
  </si>
  <si>
    <t>本系统在医学临床上用于对样本中酸碱度（pH）、二氧化碳分压（PCO2）、氧分压（PO2）、钠离子（Na+）、钾离子（K+）、钙离子（Ca++）、氯离子（Cl-）、葡萄糖（Glucose）、总血红蛋白（tHb）、胆红素（nBili）、氧合血红蛋白（FO2Hb）、碳氧血红蛋白（FCOHb）、高铁血红蛋白（FMetHb）、脱氧血红蛋白（FHHb）和乳酸（Lactate）的定量测定。</t>
  </si>
  <si>
    <t>12月11日血气分析仪在自动定标过程中出现空气定标失败，仪器无法正常运行。</t>
  </si>
  <si>
    <t>SC电极测试卡损坏故障导致。工程师评估问题以后送了新的测试卡过来，安装好重新定标成功，仪器恢复正常测试。</t>
  </si>
  <si>
    <t>工程师评估问题以后送了新的测试卡过来，安装好重新定标成功，仪器恢复正常测试</t>
  </si>
  <si>
    <t>广州市黄埔区ADR/MDR工作组</t>
  </si>
  <si>
    <t>广东省广州市黄埔区</t>
  </si>
  <si>
    <t>05-24255-50</t>
  </si>
  <si>
    <t>300451</t>
  </si>
  <si>
    <t>2025-02-26</t>
  </si>
  <si>
    <t>反复抽取动脉血，并延误检测，耽误医生对患者病情的诊断。</t>
  </si>
  <si>
    <t>动脉血气分析。</t>
  </si>
  <si>
    <t>2024年12月14日上午06：46，患者因”慢性阻塞性肺气肿“在我院ICU住院治疗，医务人员遵医嘱抽取患者动脉血，抽取成功后，插入血气分析检测卡，血气分析仪显示:条形码无效，请检查测试卡是否损坏（E71）；立即更换血气分析检测卡芯片，又显示相同问题。医务人员立即重启血气分析仪，再次抽取患者动脉血，重新插入新的血气分析检测卡芯片，也显示相同问题。怕反复抽血影响患者病情，并延误检测，耽误医生对患者病情的诊断，立即报告值班医生后，将患者的动脉血下送检验科检测。
8：05通知维修人员，经反复调试后，可以确定为血气分析检测卡条形码问题。已告知生产企业查明原因并为我院更换。</t>
  </si>
  <si>
    <t>血气分析检测卡条形码问题。</t>
  </si>
  <si>
    <t>医务人员反复检测无效，遂停用报修，将患者动脉血送至检验科检测。</t>
  </si>
  <si>
    <t>chenqin841231</t>
  </si>
  <si>
    <t>深圳市福田区农林路22号</t>
  </si>
  <si>
    <t>林钟光</t>
  </si>
  <si>
    <t>15013421101</t>
  </si>
  <si>
    <t>BN II System</t>
  </si>
  <si>
    <t>414734</t>
  </si>
  <si>
    <t>2020-03-25</t>
  </si>
  <si>
    <t>检验项目类风湿因子 ，辅助医生诊断疾病，判断病情。</t>
  </si>
  <si>
    <t>2024年12月18日，使用设备检验项目类风湿因子 时，RFn批号02813主试剂瓶底有白色沉淀，定标显示无效曲线，定标值CV最大达到23.93%，校准失败。跟厂家工程师沟通，上报设备科。（未查询到有效期）</t>
  </si>
  <si>
    <t>产品试剂有质量问题</t>
  </si>
  <si>
    <t>工程师告知该批号RF试剂已发通告有质量问题，发现有白色沉淀将予以换货。</t>
  </si>
  <si>
    <t>深圳市福田区ADR/MDR工作组</t>
  </si>
  <si>
    <t>刘小瑜</t>
  </si>
  <si>
    <t>广东省深圳市福田区</t>
  </si>
  <si>
    <t>检测和分析生物样本中的生化成分，为临床诊断和治疗提供重要依据</t>
  </si>
  <si>
    <t>正常使用过程中，质控失控，WUD5号清洗针堵塞。</t>
  </si>
  <si>
    <t>质量问题</t>
  </si>
  <si>
    <t>疏通堵塞针，清洗WUD，清洗相关电磁阀。仪器恢复正常</t>
  </si>
  <si>
    <t>深圳市罗湖区莲塘街道仙桐路16号</t>
  </si>
  <si>
    <t>蒋志成</t>
  </si>
  <si>
    <t>17328673405</t>
  </si>
  <si>
    <t>RP500</t>
  </si>
  <si>
    <t>250人\份</t>
  </si>
  <si>
    <t>3003402825</t>
  </si>
  <si>
    <t>2025-03-20</t>
  </si>
  <si>
    <t>2025-01-05</t>
  </si>
  <si>
    <t>能够从血液中了解到是否存在二氧化碳过多的情况,也能够帮助呼吸功能异常引起缺氧的患者进行更加明确的诊断</t>
  </si>
  <si>
    <t>2025-01-05上午8时许检验科血气和酸碱分析仪器使用的试剂包，在使用过程中出现PO2校准失败，联系工程师到场维修，检查后告知试剂包芯片损坏无法使用，导致样本无法检测。影响延误患者的治疗时间及报告的时间。随后使用库存备用试剂包，立即上报不良事件，上报科室负责人</t>
  </si>
  <si>
    <t>厂家未对其产品做好出厂检测工作</t>
  </si>
  <si>
    <t>随后使用库存备用试剂包，随后立即上报不良事件，上报科室负责人</t>
  </si>
  <si>
    <t>深圳市罗湖区ADR/MDR工作组</t>
  </si>
  <si>
    <t>广东省深圳市罗湖区</t>
  </si>
  <si>
    <t>王仁培</t>
  </si>
  <si>
    <t>15025281074</t>
  </si>
  <si>
    <t>ADVIA  2400</t>
  </si>
  <si>
    <t>CN5008861</t>
  </si>
  <si>
    <t>2017-12-12</t>
  </si>
  <si>
    <t>2027-12-12</t>
  </si>
  <si>
    <t>未对患者造成影响</t>
  </si>
  <si>
    <t>标本分析</t>
  </si>
  <si>
    <t>检验科生化室西门子全自动生化分析仪2400-1漏水，无法正常工作；西门子全自动生化分析仪2400-2搅拌棒撞针导致弯曲，无法正常使用。工程师已在处理，但是大量生化检验报告无法按时发放，引起患者不满。</t>
  </si>
  <si>
    <t>仪器故障</t>
  </si>
  <si>
    <t>给予立即联系工程师现场处理。</t>
  </si>
  <si>
    <t>文山州药品评价中心</t>
  </si>
  <si>
    <t>云南省文山壮族苗族自治州</t>
  </si>
  <si>
    <t>抚顺市顺城区新城路中段5号</t>
  </si>
  <si>
    <t>段岩</t>
  </si>
  <si>
    <t>18242313240</t>
  </si>
  <si>
    <t>PAPIDPoint&amp;reg 500e</t>
  </si>
  <si>
    <t>63160</t>
  </si>
  <si>
    <t>2023-06-27</t>
  </si>
  <si>
    <t>2028-06-26</t>
  </si>
  <si>
    <t>64</t>
  </si>
  <si>
    <t>该产品基于电化学法和化学法原理，与配套试剂共同使用，临床上用于对来源于人体的全血样本进行定量检测，包括酸碱度（pH）、二氧化碳分压（pCO2）、氧分压（pO2）、钠离子（Na+）、钾离子（K+）、钙离子（iCa2+）、氯离子（Cl-）、葡萄糖（Glucose）、总血红蛋白（tHb）、新生儿胆红素（nBili）、氧合血红蛋白（FO2Hb）、碳氧血红蛋白（FCOHb）、高铁血红蛋白（FMetHb）、脱氧血红蛋白（FHHb）和乳酸（Lactate）项目，还可以对来源于人体胸膜液的样本进行定量检测，包括酸碱度（pH）项目。</t>
  </si>
  <si>
    <t>患者因慢阻肺急性加重入院治疗，给予患者检查血气，血气机显示正常，但检验结果中出现血氧、离子浓度、血糖等个别检验项目结果缺失的情况，联系厂家维修数次，仍未解决，影响患者诊疗。</t>
  </si>
  <si>
    <t>产品原因</t>
  </si>
  <si>
    <t>联系厂家报修。</t>
  </si>
  <si>
    <t>抚顺市药品不良反应监测中心</t>
  </si>
  <si>
    <t>崔燕婷</t>
  </si>
  <si>
    <t>辽宁省抚顺市</t>
  </si>
  <si>
    <t>广东省东莞市大朗镇金朗中路85号</t>
  </si>
  <si>
    <t>何柳君</t>
  </si>
  <si>
    <t>250T</t>
  </si>
  <si>
    <t>影响标本检测结果导致医师无法判断病情</t>
  </si>
  <si>
    <t>本产品用于体外定量测定人全血中的氢离子浓度指数（pH）、二氧化碳分压（PCO2） 、氧分压（PO2）、钠离子（Na+）、钾离子（K+）、钙离子（Ca++）、氯离子（Cl-）、葡萄糖（Glucose）、总血红蛋白（tHb）、氧合血红蛋白（FO2Hb）、脱氧血红蛋白（FHHb）、高铁血红蛋白（FMetHb）、碳氧血红蛋白（FCOHb）、胆红素（nBili）、乳酸盐（Lactate）。</t>
  </si>
  <si>
    <t>2024年12月29日，检验科技师使用“血气测定试剂盒（电极法）”，连续3个血气试剂包剩余50个测试数时，Ca++定标不过，导致病人血气结果无Ca结果，影响标本检测导致医师无法判断患者病情，跟病人解释情况并通知公司更换试剂。</t>
  </si>
  <si>
    <t>跟病人解释情况并通知公司更换试剂</t>
  </si>
  <si>
    <t>河南省郑州市金水区纬五路7号</t>
  </si>
  <si>
    <t>410105202711</t>
  </si>
  <si>
    <t>18695861117</t>
  </si>
  <si>
    <t>proe</t>
  </si>
  <si>
    <t>46956</t>
  </si>
  <si>
    <t>2025-01-01</t>
  </si>
  <si>
    <t>郑州市食品药品监督管理局金水分局</t>
  </si>
  <si>
    <t>市药物警戒中心-郭梦宇</t>
  </si>
  <si>
    <t>河南省郑州市金水区</t>
  </si>
  <si>
    <t>仪征市东园南路66号</t>
  </si>
  <si>
    <t>32108121928</t>
  </si>
  <si>
    <t>干式化学法</t>
  </si>
  <si>
    <t>404993</t>
  </si>
  <si>
    <t>62</t>
  </si>
  <si>
    <t>术中需要做血气分析</t>
  </si>
  <si>
    <t>2025年1月6日下午15:30分，患者术中需要做血气分析，当麻醉师抽血后插卡注血到卡片时显示故障，无血气分析结果</t>
  </si>
  <si>
    <t>该血气分析卡质量不合格</t>
  </si>
  <si>
    <t>抽血后插卡注血到卡片时显示故障，立即又重新换了一张新卡注血，有血气分析结果</t>
  </si>
  <si>
    <t>仪征市市场监督管理局</t>
  </si>
  <si>
    <t>扬州市药品不良反应监测中心</t>
  </si>
  <si>
    <t>吴春阳</t>
  </si>
  <si>
    <t>江苏省扬州市仪征市</t>
  </si>
  <si>
    <t>张家港市长安南路77号</t>
  </si>
  <si>
    <t>丁奕斐</t>
  </si>
  <si>
    <t>18013631220</t>
  </si>
  <si>
    <t>02813</t>
  </si>
  <si>
    <t>2025-07-16</t>
  </si>
  <si>
    <t>2025-01-08</t>
  </si>
  <si>
    <t>检测病人标本</t>
  </si>
  <si>
    <t>使用该试剂检测病人标本时，发现质控值不正确，病人结果全部小于1，重新更换试剂，检测通过</t>
  </si>
  <si>
    <t>重新更换试剂</t>
  </si>
  <si>
    <t>张家港市市场监督管理局</t>
  </si>
  <si>
    <t>江苏省苏州市张家港市</t>
  </si>
  <si>
    <t>贵阳市乌当区东风镇乐湾国际城市综合体区域内</t>
  </si>
  <si>
    <t>唐伟</t>
  </si>
  <si>
    <t>13808344390</t>
  </si>
  <si>
    <t>JZ-01</t>
  </si>
  <si>
    <t>2019-03-08</t>
  </si>
  <si>
    <t>2026-03-08</t>
  </si>
  <si>
    <t>2024年12月16日，在使用急诊全自动生化分析仪时，发现真空泵无法保持真空歧管压力传感处的真空水平，导致仪器发生故障，立即停止使用，联系工程师进行维修。</t>
  </si>
  <si>
    <t>联系工程师已处理</t>
  </si>
  <si>
    <t>贵阳市市场监督管理局</t>
  </si>
  <si>
    <t>贵阳管理员</t>
  </si>
  <si>
    <t>贵州省贵阳市</t>
  </si>
  <si>
    <t>文香花</t>
  </si>
  <si>
    <t>18274212628</t>
  </si>
  <si>
    <t>2147549</t>
  </si>
  <si>
    <t>2021-07-28</t>
  </si>
  <si>
    <t>2029-07-29</t>
  </si>
  <si>
    <t>影响医疗效率</t>
  </si>
  <si>
    <t>高血压</t>
  </si>
  <si>
    <t>2025年1月13日10:20医师使用血气分析仪检测时，仪器检测完一个样本后，发现血红蛋白提示X，通不过，发现仪器不能正常运行，立即报告医学装备部科长及科主任，立即联系工程师抢修，抢修后重启试剂包，重启2次后，出现其他的项目也打X，工程师说试剂包报废，不能使用，需要更换新的血气包。造成了试剂包没有用完。</t>
  </si>
  <si>
    <t>可能是产品质量缺陷引起</t>
  </si>
  <si>
    <t>立即更换试剂包</t>
  </si>
  <si>
    <t>株洲市渌口区市场监督管理局</t>
  </si>
  <si>
    <t>株洲ADR中心</t>
  </si>
  <si>
    <t>湖南省株洲市株洲县</t>
  </si>
  <si>
    <t>05-24256-50</t>
  </si>
  <si>
    <t>2025-01-12</t>
  </si>
  <si>
    <t>2025-01-12 12:55护士使用血气分析仪进行血气分析检测，按照操作流程插入血气分析卡片，等待约5秒钟后，血气分析仪提示“iQC失败：流体检查（E56），请插入新的测试卡并重新执行测试”，予重新更换血气分析试纸卡后检测成功。</t>
  </si>
  <si>
    <t>00-24325-5</t>
  </si>
  <si>
    <t>血气检测试纸无法正常使用，浪费2张试纸。</t>
  </si>
  <si>
    <t>1.检测试纸质量问题</t>
  </si>
  <si>
    <t>更换新试纸检测</t>
  </si>
  <si>
    <t>2</t>
  </si>
  <si>
    <t>2025-01-13 08:59护士使用血气分析仪进行血气分析检测，按照操作流程插入血气分析卡片，等待约30秒钟后，护士熊爱芬发现血气分析仪提示“iQC失败：传感器检查（E13），请插入新的测试卡并重新执行测试”，予重新更换血气分析试纸卡后检测成功。</t>
  </si>
  <si>
    <t>Rp500</t>
  </si>
  <si>
    <t>33325</t>
  </si>
  <si>
    <t>2025-01-17</t>
  </si>
  <si>
    <t>不能检测该病人的碱平衡情况</t>
  </si>
  <si>
    <t>检查。</t>
  </si>
  <si>
    <t>2019-01-08</t>
  </si>
  <si>
    <t>普宁市妇幼保健计划生育服务中心产科</t>
  </si>
  <si>
    <t>新生儿洪文珊之女来我院新生儿科办理住院，于2025年1月17日晚取动脉血检查血气分析，在检测过程中，仪器报警，阀门错误，操作人员立即暂停工作，向医学生物工程股报修，工程师更换了前面板模块后故障取消，仪器正常运行，对标本做了检测，未对病人造成不良影响。</t>
  </si>
  <si>
    <t>无其他情况说明。</t>
  </si>
  <si>
    <t>2025年1月17日新生儿洪文珊之女来我院新生儿科办理住院，取动脉血检查血气分析，在检测过程中，仪器报警，阀门错误。</t>
  </si>
  <si>
    <t>操作人员立即暂停工作，向医学生物工程股报修，工程师更换了前面板模块后故障取消，仪器正常运行，对标本做了检测。</t>
  </si>
  <si>
    <t>青岛市市北区南京路201号</t>
  </si>
  <si>
    <t>姜媛</t>
  </si>
  <si>
    <t>18563967539</t>
  </si>
  <si>
    <t>250测试/盒</t>
  </si>
  <si>
    <t>3428401418</t>
  </si>
  <si>
    <t>2025-04-13</t>
  </si>
  <si>
    <t>用于测定手术患者血气指标，指导麻醉医生用药，调整患者酸碱度、血氧、血红蛋白、电解质等指标</t>
  </si>
  <si>
    <t>青岛心血管病医院</t>
  </si>
  <si>
    <t>心外科手术，测定手术患者血气指标时，工作人员发现血气机定标不通过，无法根据血气指标指导麻醉医生用药，调整患者酸碱度、血氧、血红蛋白、电解质等指标.因此立即更换新的试剂盒进行重新检测，手术顺利完成。试剂包总次数250次，新包打开仅使用13次。</t>
  </si>
  <si>
    <t>初步判断是试剂包本身问题</t>
  </si>
  <si>
    <t>及时更换新的血气试剂盒，安排工程师现场排查原因</t>
  </si>
  <si>
    <t>青岛市食品药品监督管理局市北区分局</t>
  </si>
  <si>
    <t>1958-01-01</t>
  </si>
  <si>
    <t>青岛市药品不良反应监测中心</t>
  </si>
  <si>
    <t>青岛中心3</t>
  </si>
  <si>
    <t>山东省青岛市市北区</t>
  </si>
  <si>
    <t>天津市武清区雍阳西道100号</t>
  </si>
  <si>
    <t>王永春</t>
  </si>
  <si>
    <t>19902151186</t>
  </si>
  <si>
    <t>（01）00630414947556（11）241030（17）250502 (21)3430409217</t>
  </si>
  <si>
    <t>2025-05-01</t>
  </si>
  <si>
    <t>2025年1月19日7：51将序列号为3430409217的血气测定试剂盒上机安装定标后提示LAC值不通过。</t>
  </si>
  <si>
    <t>已通知生产厂家，厂家未在规定时间内给出事件调查分析。</t>
  </si>
  <si>
    <t>更换新的血气测定试剂盒，上机定标所有项目均通过。由于此产品单价偏高，通知我院此产品经销商华润天津医药有限公司出具换货声明，华润天津医药有限公司拒绝出具换货声明。此产品在我院为本年度首例不良事件，先观察此产品后续使用情况。</t>
  </si>
  <si>
    <t>天津市武清区市场和质量监督管理局</t>
  </si>
  <si>
    <t>1949-06-22</t>
  </si>
  <si>
    <t>天津市武清区</t>
  </si>
  <si>
    <t>广东省东莞市万江区新谷涌万道路南3号</t>
  </si>
  <si>
    <t>黄志豪</t>
  </si>
  <si>
    <t>13332628645</t>
  </si>
  <si>
    <t>IR18832018</t>
  </si>
  <si>
    <t>2020-05-14</t>
  </si>
  <si>
    <t>2030-05-14</t>
  </si>
  <si>
    <t>2025-01-31</t>
  </si>
  <si>
    <t>该产品用于在医学临床上对患者的血液，体液样品进行血细胞检验和分析。</t>
  </si>
  <si>
    <t>2025年1月31日，设备科维修工程师接到临床科室报修，反馈该仪器多个标本检验结果为单核白细胞过高，根据临床检验师经验判断，此类情况发生概率极其小，考虑为仪器故障。设备科维修工程师到场后进行维修，初步判断仪器外部管路无故障，根据厂家维保工程师推测，考虑为仪器内部管路堵塞故障，导致无法分液。厂家维保工程师进行检修。</t>
  </si>
  <si>
    <t>为仪器常规故障</t>
  </si>
  <si>
    <t>维修工程师已对故障进行修复</t>
  </si>
  <si>
    <t>00-24326-50</t>
  </si>
  <si>
    <t>2025-02-01</t>
  </si>
  <si>
    <t>2025-02-02</t>
  </si>
  <si>
    <t>产品质量原因</t>
  </si>
  <si>
    <t>重新更换检测试纸，再次进行检测。</t>
  </si>
  <si>
    <t>18928236208</t>
  </si>
  <si>
    <t>3431111011</t>
  </si>
  <si>
    <t>2024-11-11</t>
  </si>
  <si>
    <t>2025-05-09</t>
  </si>
  <si>
    <t>2025年1月13日，检验科技师使用“血气测定试剂盒（电极法）”，血气测定试剂盒氧分压定标不过，影响标本检测导致医师无法判断患者病情，跟病人解释情况并通知公司更换试剂。该试剂已多次出现故障。</t>
  </si>
  <si>
    <t>产品质量问题。</t>
  </si>
  <si>
    <t>跟病人解释情况并通知公司更换试剂。</t>
  </si>
  <si>
    <t>郑州市航海东路1266号</t>
  </si>
  <si>
    <t>孟张华</t>
  </si>
  <si>
    <t>13721438979</t>
  </si>
  <si>
    <t>3*2ml</t>
  </si>
  <si>
    <t>110643</t>
  </si>
  <si>
    <t>opce03</t>
  </si>
  <si>
    <t>及时发现，未造成不良影响</t>
  </si>
  <si>
    <t>999</t>
  </si>
  <si>
    <t>检测样本类风湿因子水平</t>
  </si>
  <si>
    <t>2025年2月6日上午7：30检验科使用德国西门子医学诊断产品有限公司生产的批号110643的类风湿因子测定试剂盒（散射比浊法）使用前检查发现试剂瓶底部有沉淀物，立即停止使用，上报设备科，并上报不良事件。</t>
  </si>
  <si>
    <t>试剂结晶沉淀</t>
  </si>
  <si>
    <t>立即停用该批次试剂，</t>
  </si>
  <si>
    <t>郑州市食品药品监督管理局经开分局</t>
  </si>
  <si>
    <t>2023-11-30</t>
  </si>
  <si>
    <t>河南省郑州市经开新区</t>
  </si>
  <si>
    <t>杨云</t>
  </si>
  <si>
    <t>15125465753</t>
  </si>
  <si>
    <t>Atellica IM1600</t>
  </si>
  <si>
    <t>00630414002163</t>
  </si>
  <si>
    <t>2020-01-13</t>
  </si>
  <si>
    <t>2027-01-13</t>
  </si>
  <si>
    <t>2025-02-14</t>
  </si>
  <si>
    <t>化学分析</t>
  </si>
  <si>
    <t>永善县中医医院</t>
  </si>
  <si>
    <t>2025-02-14试剂仓温度升高，影响仪器正常运行</t>
  </si>
  <si>
    <t>试剂仓温度升高</t>
  </si>
  <si>
    <t>需更换11083216 RIC DEVICE WR EPX.</t>
  </si>
  <si>
    <t>永善县药品不良反应与药物滥用监测中心</t>
  </si>
  <si>
    <t>昭通市药品不良反应与药物滥用监测中心</t>
  </si>
  <si>
    <t>昭通市监测中心</t>
  </si>
  <si>
    <t>云南省昭通市永善县</t>
  </si>
  <si>
    <t>张家口市高新区</t>
  </si>
  <si>
    <t>刘正富</t>
  </si>
  <si>
    <t>13784088818</t>
  </si>
  <si>
    <t>100测试</t>
  </si>
  <si>
    <t>3429813018</t>
  </si>
  <si>
    <t>2025-04-26</t>
  </si>
  <si>
    <t>2025-01-20</t>
  </si>
  <si>
    <t>89</t>
  </si>
  <si>
    <t>动脉血气分析</t>
  </si>
  <si>
    <t>2025.1.20为患者进行血气分析测定时，结果回报无氧分压数值，无法判断患者血氧含量情况，此血气测定试剂盒为装机后第24天（装机后28天均在有效期内）。后重新到检验科测得血气分析值。</t>
  </si>
  <si>
    <t>停用，到检验科测定。</t>
  </si>
  <si>
    <t>张家口市药品监测评价中心</t>
  </si>
  <si>
    <t>孟祥焕</t>
  </si>
  <si>
    <t>河北省张家口市</t>
  </si>
  <si>
    <t>张店区金晶大道63号</t>
  </si>
  <si>
    <t>刘建海</t>
  </si>
  <si>
    <t>17605339587</t>
  </si>
  <si>
    <t>0186-2012</t>
  </si>
  <si>
    <t>2013-10-01</t>
  </si>
  <si>
    <t>影响使用</t>
  </si>
  <si>
    <t>样本检验</t>
  </si>
  <si>
    <t>2025.02.06检验科技师正常使用西门子全自动生化分析仪时，流水线端进样副导轨转盘停止工作，导致加样完毕的样本直流与加样位置，新样本不能进入加样位置，不能恢复正常，随后临时手动送样检测。</t>
  </si>
  <si>
    <t>2025.02.06检验科技师正常使用西门子全自动生化分析仪时，流水线端进样副导轨转盘停止工作，导致加样完毕的样本直流与加样位置，新样本不能进入加样位置，不能恢复正常。</t>
  </si>
  <si>
    <t>上报工程师进行维修，下午工程师维修后正常使用</t>
  </si>
  <si>
    <t>淄博市张店区市场监督管理局</t>
  </si>
  <si>
    <t>淄博市药物警戒中心</t>
  </si>
  <si>
    <t>adr-石</t>
  </si>
  <si>
    <t>山东省淄博市张店区</t>
  </si>
  <si>
    <t>广东佛山南海松岗工业大道南园丁村对面</t>
  </si>
  <si>
    <t>何良驹</t>
  </si>
  <si>
    <t>13709650838</t>
  </si>
  <si>
    <t>ADVIACentaurXP</t>
  </si>
  <si>
    <t>IRL63551635</t>
  </si>
  <si>
    <t>2016-09-21</t>
  </si>
  <si>
    <t>甲功、性激素、肿瘤类项目不能下常检测，影响检验结果的准时发报告。</t>
  </si>
  <si>
    <t>开展甲功、性激素、肿瘤类项目检测。</t>
  </si>
  <si>
    <t>设备在运行过程中，电脑主机内存读取失败，导致设备无法使用。</t>
  </si>
  <si>
    <t>仪器使用时间超过使用有效期，部分配件损耗</t>
  </si>
  <si>
    <t>已各厂家设备工作师联系，当天过来维修，通过更换电脑主机后能开机使用。</t>
  </si>
  <si>
    <t>佛山市南海区市场监督管理局</t>
  </si>
  <si>
    <t>佛山市药品不良反应监测中心</t>
  </si>
  <si>
    <t>蔡权周</t>
  </si>
  <si>
    <t>广东省佛山市南海区</t>
  </si>
  <si>
    <t>2025-01-25</t>
  </si>
  <si>
    <t>70</t>
  </si>
  <si>
    <t>2025年1月20日23:10，患者因“反复咳嗽、咳痰30年，活动后气促10+年，再发加重伴意识障碍1+天”在我院ICU住院治疗，于2025年1月25日20:45，医务人员遵医嘱为患者进行动脉血气分析，发现血气分析检测卡无法使用，血气分析仪提示“IQC失败，流体检查（E50）”,原因不明，不排除是产品质量问题，立即停用并更换血气分析检测卡进行检测。管理人员对剩余的血气分析检测卡进行检查，未发现类似情况，应是个例。</t>
  </si>
  <si>
    <t>原因不明，不排除是产品质量问题。</t>
  </si>
  <si>
    <t>医务人员立即停用并更换血气分析检测卡进行检测。管理人员对剩余的血气分析检测卡进行检查，未发现类似情况，应是个例。</t>
  </si>
  <si>
    <t>日照市东港区黄海一路58号</t>
  </si>
  <si>
    <t>王昕</t>
  </si>
  <si>
    <t>18063307086</t>
  </si>
  <si>
    <t>PARIDPoint500e</t>
  </si>
  <si>
    <t>20222220292</t>
  </si>
  <si>
    <t>2023-05-16</t>
  </si>
  <si>
    <t>2030-05-16</t>
  </si>
  <si>
    <t>2025-01-28</t>
  </si>
  <si>
    <t>分析钙离子</t>
  </si>
  <si>
    <t>2025年1月28日在日照港口医院呼吸肾内科设备测试中发现血气分析钙离子不能检测，停止使用，上报不良事件。</t>
  </si>
  <si>
    <t>停止使用</t>
  </si>
  <si>
    <t>日照市药品不良反应监测中心</t>
  </si>
  <si>
    <t>adr-371101442</t>
  </si>
  <si>
    <t>山东省日照市</t>
  </si>
  <si>
    <t>CM03616</t>
  </si>
  <si>
    <t>2022-03-23</t>
  </si>
  <si>
    <t>2030-03-22</t>
  </si>
  <si>
    <t>禁用反应杯增多影响检测速度；设备阀门故障未有报警提示,导致延迟报告或报告结果与实际不符，可能造成患者的误诊断。</t>
  </si>
  <si>
    <t>2025年02月26日，急诊组全自动生化分析仪（Atellica CH 930）部分反应杯变黄无法使用，反应杯QC检查未通过。反应杯在清洗后，样本检测前，会执行前后反应杯比对吸光度检测（即质控检查），未通过则该反应杯被禁用，不进行检测样本。禁用反应杯增多，导致延迟报告或报告结果与实际不符。</t>
  </si>
  <si>
    <t>查看之前健康报告日志，反应杯清洗针4吸空后残留液体量报高，导致反应杯QC无法通过。工程师现场排查清洗针4的阀门故障。</t>
  </si>
  <si>
    <t>更换清洗针4吸废液的阀后执行自动检查正常，在维护界面执行反应杯清洁后反应杯恢复正常。</t>
  </si>
  <si>
    <t>袁文杰</t>
  </si>
  <si>
    <t>兴国县背街5号</t>
  </si>
  <si>
    <t>3607322470</t>
  </si>
  <si>
    <t>15770715409</t>
  </si>
  <si>
    <t>CH930</t>
  </si>
  <si>
    <t>2021-11-16</t>
  </si>
  <si>
    <t>2028-11-15</t>
  </si>
  <si>
    <t>83</t>
  </si>
  <si>
    <t>用于生化分析检测标本</t>
  </si>
  <si>
    <t>兴国县中医院</t>
  </si>
  <si>
    <t>2025年2月17日工作人员使用全自动生化分析仪检测标本过程中，全自动生化分析仪突发报警，仪器故障无法正常检测，立即停止使用，报工程师维修，检查发现全自动生化分析仪的存储已满，把历史结果备份归档后清空存储后，全自动生化分析仪正常使用。</t>
  </si>
  <si>
    <t>产品原因：仪器存储已满</t>
  </si>
  <si>
    <t>立即停止使用，报工程师维修，检查发现全自动生化分析仪的存储已满，把历史结果备份归档后清空存储后，全自动生化分析仪正常使用。</t>
  </si>
  <si>
    <t>赣州市兴国县市场监督管理局</t>
  </si>
  <si>
    <t>赣州市市场监督管理局</t>
  </si>
  <si>
    <t>温琰</t>
  </si>
  <si>
    <t>江西省赣州市兴国县</t>
  </si>
  <si>
    <t>邢台市信都区八一路202号</t>
  </si>
  <si>
    <t>张妍</t>
  </si>
  <si>
    <t>15097966325</t>
  </si>
  <si>
    <t>100个测定/盒</t>
  </si>
  <si>
    <t>PTHC000106</t>
  </si>
  <si>
    <t>2025-04-07</t>
  </si>
  <si>
    <t>血气测定</t>
  </si>
  <si>
    <t>呼吸与危重症</t>
  </si>
  <si>
    <t>2025年2月14日上午9点30分，护士为患者做血气时，发现机器氧分压、氯、乳酸数值打叉，做完后仍不显示数值。随后，更换新的血气测定试剂盒后，显示正常。</t>
  </si>
  <si>
    <t>更换新的血气测定试剂盒后，一切正常，因此排除检测设备的问题，确认此事件为产品自身问题。</t>
  </si>
  <si>
    <t>通知采购部门向生产企业或经销商反映，进行赔付或更换。</t>
  </si>
  <si>
    <t>邢台市药品不良反应监测中心</t>
  </si>
  <si>
    <t>1943-07-17</t>
  </si>
  <si>
    <t>2025-03-05</t>
  </si>
  <si>
    <t>河北省邢台市</t>
  </si>
  <si>
    <t>延误检验。</t>
  </si>
  <si>
    <t>78</t>
  </si>
  <si>
    <t>血气分析检测。</t>
  </si>
  <si>
    <t>2025年02月14日8时，患者因“重症肺炎”在我院ICU住院治疗，医务人员遵医嘱为患者进行动脉血气分析，发现血气分析检测卡检测结果中葡萄糖一栏数据未显示，为避免再次抽取患者血液，遂使用血糖仪测出随机血糖值为7.5mmol/L，次日重新测量使用新的血气分析检测卡后，管理人员查验显示数据正常，怀疑此事件是血气分析检测卡存在质量问题，已告知生产企业加强质量监管，避免类似情况发生。</t>
  </si>
  <si>
    <t>血气分析检测卡质量问题。</t>
  </si>
  <si>
    <t>医务人员次日重新测量使用新的血气分析检测卡，管理人员查验显示数据正常。</t>
  </si>
  <si>
    <t>2025-03-07</t>
  </si>
  <si>
    <t>东莞市万江区石美鸬鹚窝村万江医院</t>
  </si>
  <si>
    <t>刘佩玲</t>
  </si>
  <si>
    <t>13724568161</t>
  </si>
  <si>
    <t>10364455（078-A011-03）</t>
  </si>
  <si>
    <t>IRL56131527</t>
  </si>
  <si>
    <t>2015-07-25</t>
  </si>
  <si>
    <t>2030-07-25</t>
  </si>
  <si>
    <t>2025-03-01</t>
  </si>
  <si>
    <t>未能及时检测标本，导致患者等待结果时间大大延长</t>
  </si>
  <si>
    <t>血液样品分析</t>
  </si>
  <si>
    <t>2025年3月1日。检验师发现西门子XP在检测过程中不吸样检测，导致结果未能准时发放检测报告，患者等待结果时间大大延长</t>
  </si>
  <si>
    <t>某管路异常</t>
  </si>
  <si>
    <t>通知工程师维修。</t>
  </si>
  <si>
    <t>2025-03-12</t>
  </si>
  <si>
    <t>青岛市东海中路5号</t>
  </si>
  <si>
    <t>李琳</t>
  </si>
  <si>
    <t>13553055846</t>
  </si>
  <si>
    <t>类风湿因子试剂：4 ×4 mL，类风湿因子辅助试剂：4 ×4.8 mL</t>
  </si>
  <si>
    <t>2025-02-20</t>
  </si>
  <si>
    <t>类风湿因子测定试剂盒（散射比浊法）；血标本检测</t>
  </si>
  <si>
    <t>东院医学检验科</t>
  </si>
  <si>
    <t>2025-02-20 技师发现该批次类风湿因子测定试剂盒上机后，所有含RF检测的标本均自动无限稀释，没有具体数值。该事件导致患者检验报告单发布不及时及实验室试剂及相关耗材浪费。技师弃用，更换新批号试剂后可以正常使用，即汇报医用耗材管理科，医用耗材管理科专人进行调查并留取佐证照片，采购办通知供货商到科室查看并处置。</t>
  </si>
  <si>
    <t>可能试剂盒质量有问题</t>
  </si>
  <si>
    <t>技师弃用，更换新批号试剂后可以正常使用，即汇报医用耗材管理科。</t>
  </si>
  <si>
    <t>青岛市食品药品监督管理局市南区分局</t>
  </si>
  <si>
    <t>孟德宝</t>
  </si>
  <si>
    <t>山东省青岛市市南区</t>
  </si>
  <si>
    <t>石家庄市和平西路215号</t>
  </si>
  <si>
    <t>付光耀</t>
  </si>
  <si>
    <t>15532128969</t>
  </si>
  <si>
    <t>RAPIDPPOINT500</t>
  </si>
  <si>
    <t>47992</t>
  </si>
  <si>
    <t>2022-09-06</t>
  </si>
  <si>
    <t>2029-09-06</t>
  </si>
  <si>
    <t>2025-03-03</t>
  </si>
  <si>
    <t>影响临床工作</t>
  </si>
  <si>
    <t>检测患者血气结果给予治疗支持</t>
  </si>
  <si>
    <t>心血管内一科</t>
  </si>
  <si>
    <t>在为患者检测血气结果，设备无结果显示。后立即去其他科室血气室检测。</t>
  </si>
  <si>
    <t>产品的配件损坏</t>
  </si>
  <si>
    <t>更换性能良好的设备为患者检测</t>
  </si>
  <si>
    <t>石家庄市新华区市场监督管理局</t>
  </si>
  <si>
    <t>石家庄市药品不良反应监测中心</t>
  </si>
  <si>
    <t>师新颖</t>
  </si>
  <si>
    <t>河北省石家庄市新华区</t>
  </si>
  <si>
    <t>沙德光</t>
  </si>
  <si>
    <t>13708828193</t>
  </si>
  <si>
    <t>CA1275003120312</t>
  </si>
  <si>
    <t>2016-05-01</t>
  </si>
  <si>
    <t>2026-04-30</t>
  </si>
  <si>
    <t>2025-02-15</t>
  </si>
  <si>
    <t>2025-03-17</t>
  </si>
  <si>
    <t>在随机访问和批处理模式下对血清、血浆、尿液或脑脊液进行试验。该仪器包含三个主要部分：分光光度分析仪，电解质模块，数据管理工作站。分光光度分析仪可进行免疫比浊方法，电解质模块测量血清、血浆或尿液样本中钠、钾和氯的浓度。该仪器与试剂一起使用测量人类体液中的多种物质。</t>
  </si>
  <si>
    <t>2025年2月15日，我院检验科医生在使用全自动生化分析仪过程中设备报错，立即停止使用并报修。工程师现场检修，有遗漏反应试管情况，经处理后已恢复正常，未对患者造成伤害。</t>
  </si>
  <si>
    <t>检验试剂</t>
  </si>
  <si>
    <t>设备报错，遗漏反应试管。考虑产品原因</t>
  </si>
  <si>
    <t>立即停止使用并报修。经处理后已恢复正常，未对患者造成伤害。</t>
  </si>
  <si>
    <t>丽江市药品不良反应与药物滥用监测中心</t>
  </si>
  <si>
    <t>郑丽娟</t>
  </si>
  <si>
    <t>2025-03-19</t>
  </si>
  <si>
    <t>云南省丽江市</t>
  </si>
  <si>
    <t>四川省宜宾市高县庆符镇硕勋中路223号</t>
  </si>
  <si>
    <t>罗玲</t>
  </si>
  <si>
    <t>17612889933</t>
  </si>
  <si>
    <t>CA1275006270627</t>
  </si>
  <si>
    <t>73</t>
  </si>
  <si>
    <t>该仪器是一个自动化、临床化学分析仪，可在随机访问和批处理模式下对血清、血浆、尿液或脑脊液进行试验。该仪器包含三个主要部分：分光光度分析仪，电解质模块，数据管理工作站。分光光度分析仪可进行免疫比浊方法，电解质模块测量血清、血浆或尿液样本中钠、钾和氯的浓度。该仪器与试剂一起使用测量人类体液中的多种物质。</t>
  </si>
  <si>
    <t>高县人民医院检验科</t>
  </si>
  <si>
    <t>该器械设备为病人提供血液检查，在使用过程中感应配件故障，无法进行血液检测。立即使用另外一台备用器械为病人血液进行检测，让临床医生及时获取病人检测报告，同时联系器械设备工程师进行维修。</t>
  </si>
  <si>
    <t>产品原因（包括说明书等）,操作原因</t>
  </si>
  <si>
    <t>1、怀疑该设备部件故障导致本次不良事件；2、不排除医务人员操作不规范导致本次不良事件</t>
  </si>
  <si>
    <t>立即使用备用器械设备进行病人血液检测，让临床医生及时获取病人检测报告，同时联系器械设备工程师进行维修。</t>
  </si>
  <si>
    <t>宜宾市高县食品药品监督管理局</t>
  </si>
  <si>
    <t>1952-01-04</t>
  </si>
  <si>
    <t>宜宾市药品不良反应监测中心</t>
  </si>
  <si>
    <t>刘瑶</t>
  </si>
  <si>
    <t>四川省宜宾市高县</t>
  </si>
  <si>
    <t>江西省儿童医院</t>
  </si>
  <si>
    <t>江西省南昌市东湖区阳明路122号</t>
  </si>
  <si>
    <t>张艳</t>
  </si>
  <si>
    <t>13870982729</t>
  </si>
  <si>
    <t>IMMULIET2000</t>
  </si>
  <si>
    <t>M5336</t>
  </si>
  <si>
    <t>2020-05-15</t>
  </si>
  <si>
    <t>2025-03-31</t>
  </si>
  <si>
    <t>延迟检测</t>
  </si>
  <si>
    <t>D010402_自动进样异常</t>
  </si>
  <si>
    <t>生长激素检测</t>
  </si>
  <si>
    <t>2025年3月17日上午，检验科技师使用化学发光免疫分析仪做性激素检测时手动进样模块未能检测进样架退出，需手工重新处理标本架，延误检测时间，事情发生后立即联系工程师维修。</t>
  </si>
  <si>
    <t>部分零件失灵</t>
  </si>
  <si>
    <t>立即联系工程师维修。</t>
  </si>
  <si>
    <t>南昌市东湖区市场监督管理局</t>
  </si>
  <si>
    <t>南昌市市场监督管理局</t>
  </si>
  <si>
    <t>南昌市管理员</t>
  </si>
  <si>
    <t>江西省南昌市东湖区</t>
  </si>
  <si>
    <t>00-24352-50</t>
  </si>
  <si>
    <t>2025-03-10</t>
  </si>
  <si>
    <t>血气分析检测卡插卡后显示传感器上检测到液体，无法使用。</t>
  </si>
  <si>
    <t>2025-03-10血气分析检测卡插卡后显示传感器上检测到液体，无法使用。</t>
  </si>
  <si>
    <t>血气分析检测卡插卡后显示传感器上检测到液体</t>
  </si>
  <si>
    <t>更换血气检测卡</t>
  </si>
  <si>
    <t>2025-03-27</t>
  </si>
  <si>
    <t>青岛莲池妇婴医院</t>
  </si>
  <si>
    <t>青岛市城阳区正阳中路3号</t>
  </si>
  <si>
    <t>陈志成</t>
  </si>
  <si>
    <t>15753211595</t>
  </si>
  <si>
    <t>206666</t>
  </si>
  <si>
    <t>1931B-EUSB</t>
  </si>
  <si>
    <t>2020-06-06</t>
  </si>
  <si>
    <t>2028-06-05</t>
  </si>
  <si>
    <t>2025-03-23</t>
  </si>
  <si>
    <t>血气分析仪使用时黑屏，开不了机，检测不了。</t>
  </si>
  <si>
    <t>血气分析仪使用时黑屏，开不了机。</t>
  </si>
  <si>
    <t>评估呼吸功能和酸碱情况</t>
  </si>
  <si>
    <t>按正常规范操作，设备连接电源，常按电源开机，无反应。</t>
  </si>
  <si>
    <t>血气分析仪充电不足或者充电接头接触不好。</t>
  </si>
  <si>
    <t>及时上报设备维修部进行检查维修。</t>
  </si>
  <si>
    <t>青岛市食品药品监督管理局城阳区分局</t>
  </si>
  <si>
    <t>山东省青岛市城阳区</t>
  </si>
  <si>
    <t>2025-03-24</t>
  </si>
  <si>
    <t>2025-03-24 血气分析检测卡插卡后显示传感器上检测到液体，无法使用。</t>
  </si>
  <si>
    <t>更换血气分析检测卡</t>
  </si>
  <si>
    <t>2025-03-28</t>
  </si>
  <si>
    <t>2025-02-16</t>
  </si>
  <si>
    <t>延误检验检测。</t>
  </si>
  <si>
    <t>85</t>
  </si>
  <si>
    <t>检测失效，无法使用。</t>
  </si>
  <si>
    <t>患者因“脓毒性休克”在我院ICU住院治疗，于2025年2月16日上午8:00，医务人员遵医嘱为患者进行动脉血气分析，血气分析仪提示：“IQC失败，传感器检查；请插入新的测试卡并重新执行测试”，该血气分析检测卡无法使用，立即更换一枚新的血气分析检测卡采集血液进行二次检测，检测结果显示正常，未再发生类似情况。管理人员查验情况属实，怀疑是血气分析检测卡的金属感应片失效，应是个例，已告知生产企业加强质量监管，避免类似情况发生。</t>
  </si>
  <si>
    <t>怀疑是血气分析检测卡的金属感应片失效，应是个例。</t>
  </si>
  <si>
    <t>医务人员立即更换一枚新的血气分析检测卡采集血液进行二次检测。</t>
  </si>
  <si>
    <t>元江县人民医院</t>
  </si>
  <si>
    <t>元江县红河街10号</t>
  </si>
  <si>
    <t>mdr-yjxrmyybgs@yah00.com.cn</t>
  </si>
  <si>
    <t>15559738901</t>
  </si>
  <si>
    <t>IRL88061908</t>
  </si>
  <si>
    <t>2019-05-01</t>
  </si>
  <si>
    <t>提示废液缓冲桶满，废液泵不工作</t>
  </si>
  <si>
    <t>血液免疫分析，辅助临床诊疗。</t>
  </si>
  <si>
    <t>2025年3月23日全自动化学发光免疫分析仪报警提示废液缓冲桶满，废液泵不工作。</t>
  </si>
  <si>
    <t>无。</t>
  </si>
  <si>
    <t>废液泵损坏，废液无法排出。</t>
  </si>
  <si>
    <t>3月25日售后工程师检测后确定为废液泵损坏，更换废液泵后全自动化学发光免疫分析仪能够正常工作。</t>
  </si>
  <si>
    <t>元江县药品不良反应与药物滥用监测中心</t>
  </si>
  <si>
    <t>玉溪市药品不良反应与药物滥用监测中心</t>
  </si>
  <si>
    <t>云南省玉溪市元江哈尼族彝族傣族自治县</t>
  </si>
  <si>
    <t>济南市第四人民医院</t>
  </si>
  <si>
    <t>济南市天桥区</t>
  </si>
  <si>
    <t>王云虎</t>
  </si>
  <si>
    <t>17762088355</t>
  </si>
  <si>
    <t>RAPIDPoint庐 500e</t>
  </si>
  <si>
    <t>3434405419</t>
  </si>
  <si>
    <t>2034-12-09</t>
  </si>
  <si>
    <t>2025-03-30</t>
  </si>
  <si>
    <t>检测血气分析发现血Ca不出结果</t>
  </si>
  <si>
    <t>监测血气分析监测术中生命体征</t>
  </si>
  <si>
    <t>30日晚23:25分在为患者做血气分析时，发现血Ca不出结果，立即启用其他机器为患者测试</t>
  </si>
  <si>
    <t>怀疑设备性能出现故障</t>
  </si>
  <si>
    <t>立即启用其他机器为患者测试</t>
  </si>
  <si>
    <t>济南市天桥区市场监督管理局</t>
  </si>
  <si>
    <t>1969-02-10</t>
  </si>
  <si>
    <t>济南市药品不良反应和医疗器械不良事件监测中心</t>
  </si>
  <si>
    <t>边翠翠</t>
  </si>
  <si>
    <t>2025-04-01</t>
  </si>
  <si>
    <t>山东省济南市天桥区</t>
  </si>
  <si>
    <t>贵州省骨科医院（北京积水潭医院贵州分院）</t>
  </si>
  <si>
    <t>贵州省贵阳市南明区沙冲南路25号</t>
  </si>
  <si>
    <t>王炜</t>
  </si>
  <si>
    <t>15286026246</t>
  </si>
  <si>
    <t>IRH012652044</t>
  </si>
  <si>
    <t>2021-09-01</t>
  </si>
  <si>
    <t>2027-09-01</t>
  </si>
  <si>
    <t>酸泵破损漏液、检测项目出现波形异常</t>
  </si>
  <si>
    <t>甲状腺功能检测、肿瘤标志物检测、乙肝两对半检测等</t>
  </si>
  <si>
    <t>2025年3月20日使用Atellica IM1600做标本甲状腺功能、肿瘤标志物、乙肝两对半、维生素D及贫血三项检测时，提示检测项目出现波形异常，无法计算结果。遂立即停止检测等待维修恢复。当天3小时后厂家工程师紧急借调配件（酸泵）进行更换后，设备运转正常。该批标本能正常检测出结果。</t>
  </si>
  <si>
    <t>检测过程中，因酸泵破损漏液，导致检验项目无法正常检测，反应出现波形异常，无法正常计算出结果。</t>
  </si>
  <si>
    <t>设备故障后暂停检测，待工程师更换配件后，设备运转正常，正常检测出结果。</t>
  </si>
  <si>
    <t>福鼎市医院</t>
  </si>
  <si>
    <t>福建省宁德市福鼎市古城南路120号</t>
  </si>
  <si>
    <t>张明平</t>
  </si>
  <si>
    <t>15892110851</t>
  </si>
  <si>
    <t>65417</t>
  </si>
  <si>
    <t>2024-05-10</t>
  </si>
  <si>
    <t>2032-05-09</t>
  </si>
  <si>
    <t>氧分压未显示</t>
  </si>
  <si>
    <t>血气分析检查</t>
  </si>
  <si>
    <t>福鼎市医院呼吸与危重症医学科三区</t>
  </si>
  <si>
    <t>2025年3月24日，患者因病情需要，于福鼎市医院呼吸与危重症医学科三区行血气分析检查；因设备故障，导致血气分析检测结果内氧分压未显示；予以再次抽取血液标本重新检验，结果显示正常。事后填报医疗器械不良事件报告表。</t>
  </si>
  <si>
    <t>无法确定,产品原因（包括说明书等）</t>
  </si>
  <si>
    <t>予以再次抽取血液标本重新检验，事后填报医疗器械不良事件报告表。</t>
  </si>
  <si>
    <t>福鼎市市场监督管理局</t>
  </si>
  <si>
    <t>宁德市药品不良反应监测中心</t>
  </si>
  <si>
    <t>吴梅芝</t>
  </si>
  <si>
    <t>福建省宁德市福鼎市</t>
  </si>
  <si>
    <t>广东省第一荣军优抚医院</t>
  </si>
  <si>
    <t>广州市新港西路114号</t>
  </si>
  <si>
    <t>肖调华</t>
  </si>
  <si>
    <t>13688861678</t>
  </si>
  <si>
    <t>干式电化学法</t>
  </si>
  <si>
    <t>50人份</t>
  </si>
  <si>
    <t>00-24325-50</t>
  </si>
  <si>
    <t>2025-05-07</t>
  </si>
  <si>
    <t>76</t>
  </si>
  <si>
    <t>爆卡，显示iQC失败</t>
  </si>
  <si>
    <t>2025年3月28日，医护人员使用血气分析卡做血气分析时，出现爆卡，工作人员按规范流程操作，出现iQC失败，予重新抽血，重新更换。</t>
  </si>
  <si>
    <t>予重新抽血，重新更换。</t>
  </si>
  <si>
    <t>广州市海珠区ADR/MDR工作组</t>
  </si>
  <si>
    <t>广东省广州市海珠区</t>
  </si>
  <si>
    <t>山西医科大学第二医院</t>
  </si>
  <si>
    <t>14010712264</t>
  </si>
  <si>
    <t>0351-3365468</t>
  </si>
  <si>
    <t>BNⅡ</t>
  </si>
  <si>
    <t>174058</t>
  </si>
  <si>
    <t>2017-01-01</t>
  </si>
  <si>
    <t>D0101_故障提示,D0412_泵问题,D0605_不能通过质控</t>
  </si>
  <si>
    <t>1号楼检验科血凝组</t>
  </si>
  <si>
    <t>2024年4月10日08：30仪器开机时自检无法通过，报警：“负压泵异常”，立即报修，未造成伤害。</t>
  </si>
  <si>
    <t>负压泵老化</t>
  </si>
  <si>
    <t>向设备维修部报修</t>
  </si>
  <si>
    <t>杏花岭区市场监督管理局</t>
  </si>
  <si>
    <t>太原市药品不良反应监测中心</t>
  </si>
  <si>
    <t>太原-器械</t>
  </si>
  <si>
    <t>2025-04-10</t>
  </si>
  <si>
    <t>山西省太原市杏花岭区</t>
  </si>
  <si>
    <t>洛阳市第一人民医院</t>
  </si>
  <si>
    <t>洛阳市中州东路88号</t>
  </si>
  <si>
    <t>王微</t>
  </si>
  <si>
    <t>15138725575</t>
  </si>
  <si>
    <t>ADVLA-2400</t>
  </si>
  <si>
    <t>CA1258002890289</t>
  </si>
  <si>
    <t>散热风扇故障</t>
  </si>
  <si>
    <t>散热风扇故障，设备无法使用</t>
  </si>
  <si>
    <t>检查发现，散热风扇轴承损坏，造成异响</t>
  </si>
  <si>
    <t>更换散热风扇，设备恢复正常</t>
  </si>
  <si>
    <t>河南省洛阳市药品不良反应监测中心</t>
  </si>
  <si>
    <t>张静</t>
  </si>
  <si>
    <t>2025-04-11</t>
  </si>
  <si>
    <t>立即更换</t>
  </si>
  <si>
    <t>河南省洛阳市瀍河回族区</t>
  </si>
  <si>
    <t>2021-07-23</t>
  </si>
  <si>
    <t>开滦总医院</t>
  </si>
  <si>
    <t>唐山市新华东道57号</t>
  </si>
  <si>
    <t>徐颖</t>
  </si>
  <si>
    <t>15373588210</t>
  </si>
  <si>
    <t>国食药监械（进）字2013第2401513号</t>
  </si>
  <si>
    <t>RAPIDPOINT500</t>
  </si>
  <si>
    <t>（21）44366</t>
  </si>
  <si>
    <t>2021-07-19</t>
  </si>
  <si>
    <t>血气氧气定标不过</t>
  </si>
  <si>
    <t>西门子血气氧气定标不过，经检测发现试剂包问题，更换新试剂包后恢复正常</t>
  </si>
  <si>
    <t>更换新试剂包后恢复正常</t>
  </si>
  <si>
    <t>唐山市路北区药品不良反应监测机构</t>
  </si>
  <si>
    <t>唐山市药品不良反应监测中心</t>
  </si>
  <si>
    <t>孙洁</t>
  </si>
  <si>
    <t>河北省唐山市路北区</t>
  </si>
  <si>
    <t>2023-10-31</t>
  </si>
  <si>
    <t>CA125800686068</t>
  </si>
  <si>
    <t>2015-08-13</t>
  </si>
  <si>
    <t>2025-08-12</t>
  </si>
  <si>
    <t>2023-09-26</t>
  </si>
  <si>
    <t>2023-09-27</t>
  </si>
  <si>
    <t>吸取试剂1时试剂针突然折断，导致仪器停止运行 。</t>
  </si>
  <si>
    <t>2023. 09.26   09:30:16 仪器在早上正常运行的情况下，在吸取试剂1时试剂针突然折断，导致仪器停止运行。</t>
  </si>
  <si>
    <t>在吸取试剂1时试剂针突然折断，导致仪器停止运行，系设备故障。</t>
  </si>
  <si>
    <t>1、器械科立即派工程师到科室维修，如果有配件损坏，及时按流程申报维修；
2、器械科强化工程师到科室巡检力度；
3、将此次不良事件通报给供应商和厂家，要求派工程师定期来医院巡检。</t>
  </si>
  <si>
    <t>2025-04-15</t>
  </si>
  <si>
    <t>昔阳县人民医院</t>
  </si>
  <si>
    <t>adr-14242454595</t>
  </si>
  <si>
    <t>13834868805</t>
  </si>
  <si>
    <t>ADVIA CANTAUR -XP</t>
  </si>
  <si>
    <t>YZBIUSA</t>
  </si>
  <si>
    <t>4791-2014</t>
  </si>
  <si>
    <t>数值错误</t>
  </si>
  <si>
    <t>制冷区域故障</t>
  </si>
  <si>
    <t>在实验操作过程中发现室内质控偏高靶值，且多个项目呈现同样异常情况，联系厂家工程师经排查，实际冷藏区域制冷设备故障，随后更新的试剂的质控在线，已开封试剂易发生改变</t>
  </si>
  <si>
    <t>将试剂在标本和处理完成后取出放置在实验室冰箱内</t>
  </si>
  <si>
    <t>昔阳县市场监督管理局</t>
  </si>
  <si>
    <t>晋中市药品不良反应监测中心</t>
  </si>
  <si>
    <t>王斌</t>
  </si>
  <si>
    <t>2025-04-18</t>
  </si>
  <si>
    <t>山西省晋中市昔阳县</t>
  </si>
  <si>
    <t>2025-04-17</t>
  </si>
  <si>
    <t>哈尔滨市骨伤科医院</t>
  </si>
  <si>
    <t>哈尔滨市南岗区</t>
  </si>
  <si>
    <t>mdr-meijinglucky@yahoo.com.cn</t>
  </si>
  <si>
    <t>13946137328</t>
  </si>
  <si>
    <t>EXL200</t>
  </si>
  <si>
    <t>20192221909</t>
  </si>
  <si>
    <t>2025-03-25</t>
  </si>
  <si>
    <t>生化仪器U型封口破损</t>
  </si>
  <si>
    <t>54</t>
  </si>
  <si>
    <t>生化检测停止</t>
  </si>
  <si>
    <t>生化仪器2025.3.25日13:00时仪器报警，检测杯子故障，需更换U-型封口，有一标本检测延迟，与临床医生沟通，及时更换配件，机器恢复正常运行，实验立即检测。</t>
  </si>
  <si>
    <t>及时更换配件，机器恢复正常运行，实验立即检测。</t>
  </si>
  <si>
    <t>哈尔滨市药品不良反应监测中心</t>
  </si>
  <si>
    <t>顾佳</t>
  </si>
  <si>
    <t>黑龙江省哈尔滨市</t>
  </si>
  <si>
    <t>11239982</t>
  </si>
  <si>
    <t>2017-09-23</t>
  </si>
  <si>
    <t>2037-09-01</t>
  </si>
  <si>
    <t>气泵组件、giob板故障，导致仪器停机，无法进行样本检测</t>
  </si>
  <si>
    <t>西门子XP化学发光分析仪气泵组件、giob板故障，导致仪器停机，无法进行样本检测。</t>
  </si>
  <si>
    <t>气泵组件、giob板故障，导致仪器停机，系设备配件损坏</t>
  </si>
  <si>
    <t>2025-04-21</t>
  </si>
  <si>
    <t>00-25005-50</t>
  </si>
  <si>
    <t>2025-06-22</t>
  </si>
  <si>
    <t>2025年4月18日，医生为患者抽好动脉血后行血气分析，插入动脉血后测试卡后提示测试失败。</t>
  </si>
  <si>
    <t>更换新的血气分析测试卡</t>
  </si>
  <si>
    <t>2025-04-22</t>
  </si>
  <si>
    <t>广州开发区医院</t>
  </si>
  <si>
    <t>广州市黄埔区友谊路196号</t>
  </si>
  <si>
    <t>甘霖</t>
  </si>
  <si>
    <t>18928972837</t>
  </si>
  <si>
    <t>\/</t>
  </si>
  <si>
    <t>1人\/份</t>
  </si>
  <si>
    <t>对患者无明显伤害</t>
  </si>
  <si>
    <t>提示IQC失败</t>
  </si>
  <si>
    <t>新生儿娩出后行脐带动脉血气分析，测定动脉全血样本中的酸碱度、二氧化碳分压、氧分压等。</t>
  </si>
  <si>
    <t>2025-03-06 17:10 石丽君之子娩出后，抽取脐带动脉血做血气分析。将血气检测卡插入血气仪，提示IQC失败：传感器检查。卡片无法使用，无法对血气进行分析，随后立即更换另一血气检测卡片。</t>
  </si>
  <si>
    <t>血气检测卡无法使用，不排除血气检测卡自身原因</t>
  </si>
  <si>
    <t>立即更换另一血气检测卡后可以使用</t>
  </si>
  <si>
    <t>卡片过期</t>
  </si>
  <si>
    <t>2025-3-5 12:15 准备给72床胡慧玲之女做血气分析，取出一张新的血气分析检测卡插入血气分析仪中显示：卡片过期。停用，更换新的血气分析检测卡。</t>
  </si>
  <si>
    <t>产品质量不合格。</t>
  </si>
  <si>
    <t>停用，更换新的血气分析检测卡。</t>
  </si>
  <si>
    <t>2025-04-23</t>
  </si>
  <si>
    <t>2025-04-25</t>
  </si>
  <si>
    <t>延长患者领取检测报告</t>
  </si>
  <si>
    <t>对血液样品中的被分析物进行检测和分析</t>
  </si>
  <si>
    <t>检验师在过程中发现，西门子XP在检测过程中不吸样检测，导致结果未能准时发放检测报告。延长患者等待报告时间。</t>
  </si>
  <si>
    <t>可能是某条管路异常</t>
  </si>
  <si>
    <t>通知工程师维修</t>
  </si>
  <si>
    <t>2025-04-28</t>
  </si>
  <si>
    <t>安徽中医药大学第二附属医院</t>
  </si>
  <si>
    <t>合肥市庐阳区寿春路300号针灸医院</t>
  </si>
  <si>
    <t>高晓明</t>
  </si>
  <si>
    <t>17756587394</t>
  </si>
  <si>
    <t>ADVIA Centaur CP</t>
  </si>
  <si>
    <t>ROB30002114</t>
  </si>
  <si>
    <t>2026-05-18</t>
  </si>
  <si>
    <t>2031-05-18</t>
  </si>
  <si>
    <t>2025-04-02</t>
  </si>
  <si>
    <t>治疗使用中无伤害表现</t>
  </si>
  <si>
    <t>1.做样本过程中报错:清洗分离失败2.进入诊断做废液抽取测试            3.测试抽取量结果异常</t>
  </si>
  <si>
    <t>1.做样本过程中报错:清洗分离失败     2.进入诊断做废液抽取测试            3.测试抽取量结果异常</t>
  </si>
  <si>
    <t>1.做样本过程中有报错   2.做测试结果异常        3.确定泵管已损坏</t>
  </si>
  <si>
    <t>1.更换废液泵管              2.更换配件后管路气泡校准再做抽取量测试                 3.测试抽取量结果正常                  4.进入操作程序做气泡检测校准               5.与负责仪器操作老师沟通样本测试               6.样本测试结果正常</t>
  </si>
  <si>
    <t>安徽省合肥市药品不良反应监测中心</t>
  </si>
  <si>
    <t>合肥市中心</t>
  </si>
  <si>
    <t>2025-04-30</t>
  </si>
  <si>
    <t>安徽省合肥市庐阳区</t>
  </si>
  <si>
    <t>IRL87311837</t>
  </si>
  <si>
    <t>2016-05-18</t>
  </si>
  <si>
    <t>1.仪器负责老师反馈最近质控不太好     2.与老师沟通后约时间给仪器做月保养</t>
  </si>
  <si>
    <t>1.做质控结果不稳定    2.仪器表面灰尘较多     3.试剂针、样本针的针头上有污渍</t>
  </si>
  <si>
    <t>1.清洁去离子风扇、清洁试剂针、清洁样本针、清洁清洗分离针、清洁洗站口、清洁过滤网               2.检查暗值与负压状态               3.检查水桶与废液桶           4.做月保养程序冲洗              5.样本测试                   6.与负责仪器操作老师沟通样本测试               7.样本测试结果正常</t>
  </si>
  <si>
    <t>2025-05-03</t>
  </si>
  <si>
    <t>永州市中心医院</t>
  </si>
  <si>
    <t>永州市冷水滩区逸云路396号</t>
  </si>
  <si>
    <t>中心医院器械</t>
  </si>
  <si>
    <t>18707463666</t>
  </si>
  <si>
    <t>2016-01-01</t>
  </si>
  <si>
    <t>2025-12-31</t>
  </si>
  <si>
    <t>2025-05-04</t>
  </si>
  <si>
    <t>M2002_结果异常</t>
  </si>
  <si>
    <t>79</t>
  </si>
  <si>
    <t>D240101_部件缺陷</t>
  </si>
  <si>
    <t>检测患者血浆氨结果，排查是否有肝性脑病。</t>
  </si>
  <si>
    <t>永州市中心医院冷水滩院区检验科</t>
  </si>
  <si>
    <t>2025年5月4号为检测患者血浆氨结果，排查是否有肝性脑病。标本离心后上西门子三号机检测，压力表报警，无法检测血氨标本，与工程师电话沟通后初步诊断是压力泵本身或者阀门有问题，在工程师没有到达现场之前没有办法解决问题。将患者血清标本吸出，放置4摄氏度冰箱冷藏，待仪器正常工作后检测并审核结果，同时与临床及时沟通。待工程师5.7号到达科室，进行仪器检修，发现是压力表故障未更换，更换完毕后仪器正常使用。</t>
  </si>
  <si>
    <t>年久失修</t>
  </si>
  <si>
    <t>将患者血清标本吸出，放置4摄氏度冰箱冷藏，待仪器正常工作后检测并审核结果，同时与临床及时沟通。</t>
  </si>
  <si>
    <t>永州ADR中心</t>
  </si>
  <si>
    <t>1945-10-21</t>
  </si>
  <si>
    <t>湖南省永州市</t>
  </si>
  <si>
    <t>经营企业/医疗器械报告信息</t>
  </si>
  <si>
    <t>报告基本情况</t>
  </si>
  <si>
    <t>Report Basic Situation</t>
  </si>
  <si>
    <r>
      <t>Report No.</t>
    </r>
    <r>
      <rPr>
        <b/>
        <sz val="9"/>
        <color indexed="63"/>
        <rFont val="Calibri"/>
        <family val="2"/>
        <scheme val="minor"/>
      </rPr>
      <t xml:space="preserve"> </t>
    </r>
  </si>
  <si>
    <t xml:space="preserve">报告日期 </t>
  </si>
  <si>
    <t xml:space="preserve">Report Date </t>
  </si>
  <si>
    <t xml:space="preserve">报告人 </t>
  </si>
  <si>
    <t xml:space="preserve">Reporter </t>
  </si>
  <si>
    <t xml:space="preserve">单位名称 </t>
  </si>
  <si>
    <r>
      <t>Customer name</t>
    </r>
    <r>
      <rPr>
        <sz val="11"/>
        <color indexed="8"/>
        <rFont val="Calibri"/>
        <family val="2"/>
        <scheme val="minor"/>
      </rPr>
      <t xml:space="preserve"> </t>
    </r>
  </si>
  <si>
    <t xml:space="preserve">联系地址 </t>
  </si>
  <si>
    <t>Address</t>
  </si>
  <si>
    <t>Contact Person</t>
  </si>
  <si>
    <t>Telphone No.</t>
  </si>
  <si>
    <t xml:space="preserve">发生地 </t>
  </si>
  <si>
    <t xml:space="preserve">Occurrence place  </t>
  </si>
  <si>
    <t>Domestic</t>
  </si>
  <si>
    <t>医疗器械情况</t>
  </si>
  <si>
    <t>Medical Device Information</t>
  </si>
  <si>
    <t xml:space="preserve">Registration no. </t>
  </si>
  <si>
    <t>Former Registration no.</t>
  </si>
  <si>
    <t xml:space="preserve">Reported by former Registration No. </t>
  </si>
  <si>
    <t>Module</t>
  </si>
  <si>
    <t>Package</t>
  </si>
  <si>
    <t>Origin of Country</t>
  </si>
  <si>
    <t>Import</t>
  </si>
  <si>
    <t>Class Type</t>
  </si>
  <si>
    <t>Product type</t>
  </si>
  <si>
    <t>Product Lot</t>
  </si>
  <si>
    <t>Product No.</t>
  </si>
  <si>
    <t>Manufacturing Date</t>
  </si>
  <si>
    <t>Expiration Date</t>
  </si>
  <si>
    <t xml:space="preserve">Marketing Authorization Holder    </t>
  </si>
  <si>
    <t>不良事件情况</t>
  </si>
  <si>
    <t>Adverse Event Information</t>
  </si>
  <si>
    <t>Event Occurrence Date</t>
  </si>
  <si>
    <t>Knowledge Date</t>
  </si>
  <si>
    <t>伤害程度</t>
  </si>
  <si>
    <t>Injury Type</t>
  </si>
  <si>
    <t>Injury</t>
  </si>
  <si>
    <t>Device Malfunction Description</t>
  </si>
  <si>
    <t>姓名</t>
  </si>
  <si>
    <t>xxxxx</t>
  </si>
  <si>
    <t>Patient Name</t>
  </si>
  <si>
    <t>Date of Birth</t>
  </si>
  <si>
    <t>Age</t>
  </si>
  <si>
    <t>Gender</t>
  </si>
  <si>
    <t>病历号</t>
  </si>
  <si>
    <t>Medical Record No.</t>
  </si>
  <si>
    <t>******</t>
  </si>
  <si>
    <t>既往病史</t>
  </si>
  <si>
    <t xml:space="preserve">Medical History      </t>
  </si>
  <si>
    <r>
      <rPr>
        <b/>
        <sz val="9"/>
        <color indexed="63"/>
        <rFont val="Calibri"/>
        <family val="2"/>
        <scheme val="minor"/>
      </rPr>
      <t>******</t>
    </r>
  </si>
  <si>
    <t>使用情况</t>
  </si>
  <si>
    <t>Usage Details</t>
  </si>
  <si>
    <t>Disease intended to treat or effect</t>
  </si>
  <si>
    <t>Usage Date</t>
  </si>
  <si>
    <t>Usage site</t>
  </si>
  <si>
    <t>Medical Institutions</t>
  </si>
  <si>
    <t xml:space="preserve">Institution Name            </t>
  </si>
  <si>
    <t>Usage Process</t>
  </si>
  <si>
    <t>Drug/device Combination Description</t>
  </si>
  <si>
    <t>事件初步原因分析与处置</t>
  </si>
  <si>
    <t>Event Initial Cause Analysis and Action</t>
  </si>
  <si>
    <t>Event Cause Analysis</t>
  </si>
  <si>
    <t>Event Cause Analysis Description</t>
  </si>
  <si>
    <t xml:space="preserve">Initial Action </t>
  </si>
  <si>
    <t>报告审核情况</t>
  </si>
  <si>
    <t>Report Evaluation Situation</t>
  </si>
  <si>
    <t>Evaluation Result</t>
  </si>
  <si>
    <t>Pass</t>
  </si>
  <si>
    <t>Evaluation View</t>
  </si>
  <si>
    <t>Evaluator</t>
  </si>
  <si>
    <t>审核单位</t>
  </si>
  <si>
    <t>Evaluation Unit</t>
  </si>
  <si>
    <t>Evaluation Date</t>
  </si>
  <si>
    <t>持有人报告情况</t>
  </si>
  <si>
    <t>事件调查</t>
  </si>
  <si>
    <t>Event Investigation</t>
  </si>
  <si>
    <t xml:space="preserve">If carry out investigation </t>
  </si>
  <si>
    <t>Investigation description</t>
  </si>
  <si>
    <t>评价结果</t>
  </si>
  <si>
    <t>Relative Evaluation</t>
  </si>
  <si>
    <t>Event Reason Analysis</t>
  </si>
  <si>
    <t>If need initiate Product Risk Assessment</t>
  </si>
  <si>
    <t>Plan submission Date</t>
  </si>
  <si>
    <t>控制措施</t>
  </si>
  <si>
    <t>Control Measure</t>
  </si>
  <si>
    <t>If has taken control measure</t>
  </si>
  <si>
    <t>Control measure details</t>
  </si>
  <si>
    <t>No control measure reason</t>
  </si>
  <si>
    <t>错报误报</t>
  </si>
  <si>
    <t>Misstatement report</t>
  </si>
  <si>
    <t>是否错报误报</t>
  </si>
  <si>
    <t>If misstatement report</t>
  </si>
  <si>
    <t>错报误报原因</t>
  </si>
  <si>
    <t>Misstatement report reason</t>
  </si>
  <si>
    <t>报告合并</t>
  </si>
  <si>
    <t>Report Combination</t>
  </si>
  <si>
    <t>If combine report</t>
  </si>
  <si>
    <t>Combination report No.</t>
  </si>
  <si>
    <t>补充资料</t>
  </si>
  <si>
    <t>Further Information</t>
  </si>
  <si>
    <t>Report Date</t>
  </si>
  <si>
    <t>补充资料概要</t>
  </si>
  <si>
    <t>Further information summary</t>
  </si>
  <si>
    <t>补充资料附件</t>
  </si>
  <si>
    <t>Further information attachment</t>
  </si>
  <si>
    <t>Mail to</t>
  </si>
  <si>
    <t>Mail CC</t>
  </si>
  <si>
    <t>SHSAPCHNSHDRAQSPMS@internal.siemens-healthineers.com;Guoqiang.hui@siemens-healthineers.com; shdcscustomerhotline.dl@siemens-healthineers.com</t>
  </si>
  <si>
    <t>Title</t>
  </si>
  <si>
    <t>此事件报告来自于国家医疗器械不良事件监测信息系统，由客户直报。请在时限内联系报告人调查此事件，并在时限内在系统中进行升级，谢谢两位领导支持！</t>
  </si>
  <si>
    <r>
      <t xml:space="preserve">We received </t>
    </r>
    <r>
      <rPr>
        <b/>
        <sz val="11"/>
        <color rgb="FF1F497D"/>
        <rFont val="Calibri"/>
        <family val="2"/>
      </rPr>
      <t>1</t>
    </r>
    <r>
      <rPr>
        <sz val="11"/>
        <color rgb="FF1F497D"/>
        <rFont val="Calibri"/>
        <family val="2"/>
      </rPr>
      <t xml:space="preserve"> “potential AE” case from NMPA AE reporting platform which is reported by end user, see attachment for the detail information.</t>
    </r>
  </si>
  <si>
    <t xml:space="preserve">Brief Description: </t>
  </si>
  <si>
    <r>
      <t>Product name/License no.</t>
    </r>
    <r>
      <rPr>
        <sz val="11"/>
        <color rgb="FF1F497D"/>
        <rFont val="Calibri"/>
        <family val="2"/>
      </rPr>
      <t>:</t>
    </r>
    <r>
      <rPr>
        <sz val="11"/>
        <rFont val="Calibri"/>
        <family val="2"/>
      </rPr>
      <t xml:space="preserve"> </t>
    </r>
    <r>
      <rPr>
        <sz val="11"/>
        <color rgb="FF1F497D"/>
        <rFont val="宋体"/>
        <charset val="134"/>
      </rPr>
      <t/>
    </r>
  </si>
  <si>
    <r>
      <t>SN</t>
    </r>
    <r>
      <rPr>
        <b/>
        <sz val="11"/>
        <color rgb="FF1F497D"/>
        <rFont val="宋体"/>
        <charset val="134"/>
      </rPr>
      <t>：</t>
    </r>
  </si>
  <si>
    <r>
      <t>Occurrence date</t>
    </r>
    <r>
      <rPr>
        <sz val="11"/>
        <color rgb="FF1F497D"/>
        <rFont val="Calibri"/>
        <family val="2"/>
      </rPr>
      <t xml:space="preserve">: </t>
    </r>
  </si>
  <si>
    <r>
      <t>Hospital</t>
    </r>
    <r>
      <rPr>
        <sz val="11"/>
        <color rgb="FF1F497D"/>
        <rFont val="Calibri"/>
        <family val="2"/>
      </rPr>
      <t>:</t>
    </r>
  </si>
  <si>
    <r>
      <t>Event detail information</t>
    </r>
    <r>
      <rPr>
        <sz val="11"/>
        <color rgb="FF1F497D"/>
        <rFont val="Calibri"/>
        <family val="2"/>
      </rPr>
      <t xml:space="preserve">: </t>
    </r>
  </si>
  <si>
    <r>
      <t>Local Authority evaluation</t>
    </r>
    <r>
      <rPr>
        <sz val="11"/>
        <color rgb="FF1F497D"/>
        <rFont val="Calibri"/>
        <family val="2"/>
      </rPr>
      <t xml:space="preserve">: </t>
    </r>
  </si>
  <si>
    <t>报告审核通过</t>
  </si>
  <si>
    <t>PM00300775-004</t>
  </si>
  <si>
    <t>ATELLICA CH 930 ANALYZER / discordant falsely elevated patient result with Enzymatic Creatinine_2 (ECre_2, 110176).</t>
  </si>
  <si>
    <t>Safety</t>
  </si>
  <si>
    <t>Justification: As per LQSP-0019-LD-G1, Potential for Injury Guide, the potential for injury for Crea...</t>
  </si>
  <si>
    <t>RRU CN DX</t>
  </si>
  <si>
    <t>CN</t>
  </si>
  <si>
    <t>DXC</t>
  </si>
  <si>
    <t>Z002292K</t>
  </si>
  <si>
    <t>PM00300775</t>
  </si>
  <si>
    <t>ICD08753686</t>
  </si>
  <si>
    <t>Updated</t>
  </si>
  <si>
    <t>PM00301729-004</t>
  </si>
  <si>
    <t>IMMULITE 1000 Instrument SN P3913 – Reagent tray cannot be rotated due to short circuit in electric board.</t>
  </si>
  <si>
    <t>Justification: As per DQSP-00010 attachment 2, the MDR Decision Tree, this event is not reportable. ...</t>
  </si>
  <si>
    <t>PM00301729</t>
  </si>
  <si>
    <t>ICD08765245</t>
  </si>
  <si>
    <t>报告状态</t>
  </si>
  <si>
    <t>持有人分类</t>
  </si>
  <si>
    <t>卢梦佳</t>
  </si>
  <si>
    <t>中国（上海）自由贸易试验区英伦路38号四层410,411,412室</t>
  </si>
  <si>
    <t>13718044549</t>
  </si>
  <si>
    <t>160</t>
  </si>
  <si>
    <t>00630414279176</t>
  </si>
  <si>
    <t>2025-02-28</t>
  </si>
  <si>
    <t>51</t>
  </si>
  <si>
    <t>2024-00074087-1：低检测结果</t>
  </si>
  <si>
    <t>客户向西门子报告，他们在ADVIA Chemistry XPT全自动生化分析仪上对一名患者的样本进行检测，获得了错误降低的尿液/脑脊液蛋白（UCFP）结果。最初的结果没有报告给医生。样本在原始系统上重新处理，并获得了错误信息。同一患者的另一个随机尿液样本在原始系统上进行了测试，得到了较低的结果，这被认为是错误的。然后，客户在其他仪器上处理了患者的尿液试纸蛋白检测，结果为阳性，被认为是正确的。后来，患者前往另一家机构使用其他平台测试UCFP，但样本数据没有提供给西门子。
目前上午已知的由于错误降低的UCFP结果，导致患者干预或出现不良健康后果的报告。
检测项目：尿液/脑脊液蛋白（UCFP）
检测日期：2024年10月11日
单位：mg/L
样本标识码：24101154805
初始结果：12.6（错误，未报告）
重复样本标识码：90120
重复结果：错误
同一患者的另一个随机尿液样本。
样本标识码：90119
结果：17.9（错误，未报告）
在其他仪器上对两个样本进行的尿液试纸蛋白检测均为阳性，被认为是正确的。
客户预期UCFP结果应大于150mg/L。患者前往另一家机构使用其他平台测试UCFP，但样本数据未提供给西门子。</t>
  </si>
  <si>
    <t>客户联系了西门子医学诊断远程服务中心（RSC），报告了在ADVIA Chemistry XPT全自动生化分析仪上获得的患者样本中尿液/脑脊液蛋白（UCFP）结果错误偏低的情况。
西门子正在评估这一事件。</t>
  </si>
  <si>
    <t>浦东新区市场监管局</t>
  </si>
  <si>
    <t>待审核</t>
  </si>
  <si>
    <t>上海市浦东新区(*)</t>
  </si>
  <si>
    <t>进口医疗器械代理人</t>
  </si>
  <si>
    <t>473183</t>
  </si>
  <si>
    <t>10482437</t>
  </si>
  <si>
    <t>00842768031410</t>
  </si>
  <si>
    <t>2025-06-03</t>
  </si>
  <si>
    <t>74</t>
  </si>
  <si>
    <t>2024-00076486-1：低检测结果</t>
  </si>
  <si>
    <t>客户报告使用游离轻链κ型测定试剂盒批号473183在BN II仪器（序列号：423142）上对一名患者样本进行检测时，得到的游离轻链κ型结果与免疫固定电泳法得到的结果不一致。 
将初始结果报告给医师但被其质疑。质控（QCs）回收在指定范围内。随后，该样本在另一医疗机构的BN II仪器上和通过免疫固定电泳法进行检测，游离轻链κ型结果分别是与初始结果相似和呈阳性，医生接受了阳性结果，认为这与该患者的临床表现一致。 
患者：74岁，男性，多发性骨髓瘤 
初始结果（BN II仪器）：20.9 mg/L
重复结果（BN II仪器，另一医疗机构）：20.4 mg/L
免疫固定电泳法：阳性，可接受</t>
  </si>
  <si>
    <t>西门子正在调查中。</t>
  </si>
  <si>
    <t>473287</t>
  </si>
  <si>
    <t>10482438</t>
  </si>
  <si>
    <t>00842768031427</t>
  </si>
  <si>
    <t>61</t>
  </si>
  <si>
    <t>2024-00076481-1：低检测结果</t>
  </si>
  <si>
    <t>客户报告使用游离轻链λ型测定试剂盒批号473287在BN II仪器（序列号：423142）上对一名患者样本进行检测时，得到的游离轻链λ型结果与免疫固定电泳法得到的结果不一致。
将初始结果报告给医师但被其质疑。质控（QCs）回收在指定范围内。随后，该样本在另一医疗机构的BN II仪器上和通过免疫固定电泳法进行检测，游离轻链λ型结果分别是与初始结果相似和呈阳性，医生接受了阳性结果，认为这与该患者的临床表现一致。
患者：61岁，女性，多发性骨髓瘤
初始结果（BN II仪器）：17.4 mg/L
重复结果（BN II仪器，另一医疗机构）：14.0 mg/L
免疫固定电泳法：阳性，可接受</t>
  </si>
  <si>
    <t>67</t>
  </si>
  <si>
    <t>2024-00077209-1：低检测结果</t>
  </si>
  <si>
    <t>安徽医学院第二附属医院</t>
  </si>
  <si>
    <t>客户报告使用游离轻链λ型测定试剂盒批号473287在BN II仪器（序列号：423142）上对一名患者样本进行检测时，得到的游离轻链λ型结果与免疫固定电泳法得到的结果不一致。
将初始结果报告给医师但被其质疑。质控（QCs）回收在指定范围内。随后，该样本在另一医疗机构的BN II仪器上和通过免疫固定电泳法进行检测，游离轻链λ型结果分别是与初始结果相似和呈阳性，医生接受了阳性结果，认为这与该患者的临床表现一致。
患者：67岁，男性，多发性骨髓瘤
初始结果（BN II仪器）：7.14 mg/L
重复结果（BN II仪器，另一医疗机构）：6.07 mg/L
免疫固定电泳法：阳性，可接受</t>
  </si>
  <si>
    <t>47201102</t>
  </si>
  <si>
    <t>10994775</t>
  </si>
  <si>
    <t>00630414602929</t>
  </si>
  <si>
    <t>2024-11-19</t>
  </si>
  <si>
    <t>2024-00080541-1：高检测结果</t>
  </si>
  <si>
    <t>客户报告称，使用TNIH试剂批号102检测患者样本时，观察到高敏肌钙蛋白I（TNIH）结果升高，与使用其他方法测试的结果不一致。
一名62岁男性患者的初始结果升高。该初始升高的结果报告给了医生，医生对结果提出了疑问。同一样本在原始分析仪上重新测试，产生了类似的升高结果。然后使用另一种方法对该样本进行了测试，并得到了较低的结果。较低的结果与患者的临床情况相符，并向医生发出了更正后的报告。
目前尚无由于观察到的结果不一致而导致的患者伤害、治疗变化或诊断或治疗延迟的陈述。
检测项目：高敏肌钙蛋白I（TNIH）
检测日期：2024年11月11日
样本类型：血清
提供样本ID：4147110900的结果
初始ADVIA Centaur TNIH结果：150 ng/L（不一致，已报告）
使用原始样本（标记为SID 0121）重复ADVIA Centaur TNIH测试：140 ng/L（不一致）
其他方法测试结果：7 ng/L（正确，已报告）[参考范围 0-34 ng/L]</t>
  </si>
  <si>
    <t>客户报告观察到ADVIA Centaur高敏肌钙蛋白I（TNIH）结果升高，这与使用其他方法测试的结果不一致。
西门子医学诊断公司已结束对此事件的调查。
西门子评估了仪器数据和客户提供的信息。基于质控回收在可接受范围内，其他患者样本未报告问题，排除了试剂和仪器问题。
在给定样本中测量的cTnI浓度可能会因测定设计和方法的不同而有所不同。
由于中国法规的规定，无法返回患者样本进行进一步调查。
根据现有信息，无法确定不一致结果的具体原因。未发现产品问题。
客户已恢复正常运营，问题已通过常规故障排除解决，无需采取进一步行动。</t>
  </si>
  <si>
    <t>473289</t>
  </si>
  <si>
    <t>58</t>
  </si>
  <si>
    <t>2024-00081102-1：低检测结果</t>
  </si>
  <si>
    <t>中国人民解放军东部战区总医院</t>
  </si>
  <si>
    <t>客户报告使用批号为473289的游离轻链λ型测定试剂盒在序列号为335015的BN II仪器上检测，得到的游离轻链λ型患者样本结果与其他方法得到结果不一致。
一位58岁的女性原发性系统性淀粉样变性患者，使用批号为473289的游离轻链λ型测定试剂盒在序列号为335015的BN II仪器上检测，得到较低的结果并将结果报告给了医生。使用其他检测方法，得到较高的结果，这一结果被医生接受，并与该患者的临床表现一致。
检测日期：2024-11-20
样本类型：血清
样本ID：055006859213
检测单位：mg/L
初始结果（初始稀释1:20）：17.2
故障排除目的，使用初始稀释和新稀释倍数的重复结果：
重复检测结果1（初始稀释1:20）：18.1 
重复检测结果2（稀释1:100）：32.6
重复检测结果3（稀释1:400）：39.1
重复检测结果4（稀释1:2000）：＜193
其他检测方法结果：335.2 mg/L（这一结果被医生接受，并与该患者的临床表现一致）</t>
  </si>
  <si>
    <t>70390104</t>
  </si>
  <si>
    <t>2025-06-26</t>
  </si>
  <si>
    <t>2024-11-24</t>
  </si>
  <si>
    <t>65</t>
  </si>
  <si>
    <t>2024-00081644-1：高检测结果</t>
  </si>
  <si>
    <t>客户报告称，观察到使用批号104的ADVIA Centaur高敏肌钙蛋白I（TnIH）测定得到的升高结果，与替代方法检测结果不一致。
最初获得一个患者样本的ADVIA Centaur高敏肌钙蛋白I（TnIH）升高结果。这一结果报告给了医生，医生对此结果表示质疑。同一样本在原始分析仪上重新检测，得出了类似的高值结果。
为了故障排除，同一样本在另一台替代分析仪上重新检测，得出了类似的高值结果。然后，样本在经过PEG6000（聚乙烯醇，用于去除异嗜性干扰）处理后，在原始分析仪上进行了检测，得出的结果比初次结果稍低，但与预期的低值相比，结果仍然被认为是高的。
后来，同一样本使用两种替代方法进行了检测，得出的结果要低得多。根据患者的临床情况，这些较低的结果被认为是正确的，并且在更正后的报告中向医生报告了小于14 ng/L的结果。
目前尚无由于观察到的结果不一致所导致患者受到伤害、治疗变化或诊断或治疗延迟的陈述。
检测项目：高敏肌钙蛋白I（TnIH）
样本类型：血清
检测日期：2024年11月20日
为样本ID：202422提供的检测结果：
ADVIA Centaur XP TnIH初次结果：376.45 ng/L（不一致，已报告）
ADVIA Centaur XP TnIH重复结果：383.33 ng/L（不一致）
替代方法1结果：&lt; 1.5 ng/L（正确）
替代方法2结果：&lt; 14 ng/L（正确，已报告）[参考范围：小于14 ng/L]
以下是作为故障排除部分获得的结果：
Atellica IM TnIH结果：331 ng/L
ADVIA Centaur XP TnIH（PEG6000处理后）结果：70.87 ng/L</t>
  </si>
  <si>
    <t>客户报告称，观察到使用批号104的ADVIA Centaur高敏肌钙蛋白I（TnIH）测定得到的升高结果，与替代方法检测结果不一致。
西门子评估了客户提供的仪器数据和信息。质控（QC）显示回收在可接受的范围内，其他患者样本没有报告问题。
由于当地法规的规定，无法退回患者样本进行进一步调查。
肌钙蛋白I没有通用的标准，不同制造商的结果可能会因为方法上的差异而有所不同。
根据现有信息，无法确定不一致结果的具体原因。没有发现产品问题。
问题通过常规故障排除得到解决。客户已经恢复正常运营，不需要采取进一步行动。</t>
  </si>
  <si>
    <t>69105279</t>
  </si>
  <si>
    <t>10995531</t>
  </si>
  <si>
    <t>00630414598581</t>
  </si>
  <si>
    <t>2024-00081759-1：高检测结果</t>
  </si>
  <si>
    <t>客户报告称，观察到使用批号279的Atellica IM肌酸激酶MB同工酶（CKMB）结果升高，与使用批号281试剂检测的重复测试结果不一致。
最初四个患者样本获得了升高的结果。这些初步结果并未报告给医生。然后使用替代试剂批号281对相同样本进行了重新测试，得到了较低的结果。这些较低的结果与患者的临床情况相符，被认为是正确的，并已报告给医生。
目前尚无由于观察到的结果不一致所导致患者受到伤害、治疗变化或诊断或治疗延迟的陈述。
检测项目：Atellica IM肌酸激酶MB同工酶（CKMB）
单位：ng/mL
检测日期：2024年11月19日
参考范围：0.21-5 ng/mL
样本          性别       年龄    初始结果（批号279）    重复结果（批号281）
样本1      男       2岁                  5.56                                 2.78
样本2      男       5个月                6.09                                 2.94
样本3      男       1岁                  6.16                                 3.21
样本4      女       4个月                7.52                                 4.79</t>
  </si>
  <si>
    <t>客户报告称，观察到使用批号279的Atellica IM肌酸激酶MB同工酶（CKMB）结果升高，与使用批号281的重复测试结果不一致。
质控（QC）回收在实验室设定的范围内。
该检测的说明书（IFU）在“检验结果的解释”部分指出如下：
“解释结果时，务必结合患者的病史、临床表现和其他结果。”
西门子正在评估这一事件。</t>
  </si>
  <si>
    <t>91785539</t>
  </si>
  <si>
    <t>10491244</t>
  </si>
  <si>
    <t>00630414574028</t>
  </si>
  <si>
    <t>2024-11-29</t>
  </si>
  <si>
    <t>2024-00082749-1：高检测结果</t>
  </si>
  <si>
    <t>客户报告称，在使用糖抗原19-9测定试剂盒批号539检测时，观察到一个患者样本的ADVIA Centaur XP CA 19-9结果升高，相对于替代方法检测结果不一致。
最初得到的ADVIA Centaur CA 19-9结果升高，并已报告给医生，医生对这一结果表示质疑。
随后，使用替代测试方法对同一样本进行了复测，得到的结果较低。这一结果被认为是正确的，因为它与患者的临床表现相符，并向医生发出了更正后的报告。
目前没有已知的因这一事件导致的患者干预或不良健康后果的报告。
检测项目：ADVIA Centaur CA 19-9
样本类型：血清
检测日期：2024年11月13日
提供的样本编号391结果：
ADVIA Centaur XP结果：305.9 U/mL（参考范围0-34 U/mL）（不一致，已报告）
替代方法结果：&lt;0.8 U/mL（参考范围&lt;25 U/mL）（正确，已报告）</t>
  </si>
  <si>
    <t>客户报告观察到一个ADVIA Centaur XP CA 19-9结果升高，这与替代方法测试的结果不一致。
试剂盒说明书 (IFU) 的检验结果的解释部分所述： “解释结果时，务必结合患者的病史、临床表现和其他结果。”
西门子正在调查这一事件。</t>
  </si>
  <si>
    <t>2024-00083032-1：低检测结果</t>
  </si>
  <si>
    <t>客户报告在BN II仪器上观察到游离轻链λ型结果假性降低。错误结果报告给了医师，医生对结果提出了质疑。为了故障排除，同样的样本在相同的仪器上重复检测，结果仍然假性降低。样本用另一种方法重复检测，结果比错误结果要高。替代方法的结果报告给医师，并接受为正确的结果。
目前尚无已知的因游离轻链λ型结果假性降低而导致的患者干预或不良健康后果的报告。
检测项目：游离轻链λ型
样本类型：血清
单位：mg/L
样本编号：055006823719
检测日期：2024年11月26日
初始结果，1:20稀释，（错误，已报告）：22.0
2024年11月29日重复结果（仅用于故障排除）：
1:20稀释：18.1
1:100稀释：29.8
1:400稀释：小于38.5
替代方法结果（正确，已报告）：113.32
提供的其他检测结果：
FLC Kappa结果（1:100稀释）：6.82 mg/L
FLC比率：0.31</t>
  </si>
  <si>
    <t>76506104</t>
  </si>
  <si>
    <t>10997841</t>
  </si>
  <si>
    <t>00630414006758</t>
  </si>
  <si>
    <t>2024-12-08</t>
  </si>
  <si>
    <t>2024-00085143-1：高检测结果</t>
  </si>
  <si>
    <t>客户报告称在使用TNIH试剂批次104时，观察到Atellica IM高敏肌钙蛋白I（TNIH）结果升高，与替代方法测试结果不一致。
最初获得一个患者样本的升高结果。该结果报告给医生，医生对此表示质疑。同一样本在替代方法上重新测试，得到了一个较低的结果。这个较低的结果与患者的临床诊断相符，并向医生发出了更正后的报告。
没有由于观察到的不一致结果造成的患者伤害、治疗变化或诊断或治疗延迟的陈述。
检测项目：高敏肌钙蛋白I（TNIH）
检测日期：2024年12月8日
样本类型：血清
样本编号：1051
Atellica IM初始TNIH结果：525 ng/L（不一致，已报告）
替代方法结果：22 ng/L（正确，已报告）[参考范围是0-100 ng/L]
额外检查：
患者还接受了冠状动脉CT血管造影（CTA）检查，结果正常。</t>
  </si>
  <si>
    <t>客户报告称在使用TNIH试剂批次104时，观察到Atellica IM高敏肌钙蛋白I（TNIH）结果升高，与替代方法测试结果不一致。
西门子评估了仪器数据和客户提供的信息。基于质控回收在可接受范围内，排除了试剂问题。
在客户现场，为了故障排除，样本用PEG（聚乙二醇6000）处理后，重复测试结果为0.04 ng/mL。
由于中国法规的限制，无法将患者样本退回进行进一步调查。
根据现有信息，无法确定不一致结果的具体原因。没有识别出产品问题。
客户已经恢复正常运营，问题通过常规故障排除得到解决，不需要进一步的行动。</t>
  </si>
  <si>
    <t>5695864</t>
  </si>
  <si>
    <t>10445696</t>
  </si>
  <si>
    <t>00842768003653</t>
  </si>
  <si>
    <t>2025-09-25</t>
  </si>
  <si>
    <t>2025-00099609-1：不正确，不充分或不精确的结果或读数</t>
  </si>
  <si>
    <t>客户报告出现血小板功能检测试剂盒(胶原/二磷酸腺苷触发的闭合时间法)（ADP）结果时间延长，而血小板功能检测试剂盒（胶原/肾上腺素触发的闭合时间法）（EPI）结果时间正常的情况，此情况不符合临床特征和试剂特性。
检测日期：2025年1月9日
样本编号#201500000009957：ADP 127秒（正常范围62-100秒）// EPI 132秒（正常范围82-150秒）。
检测日期：2025年2月10日
样本编号#201807032：ADP 122秒（正常范围62-100秒）// EPI 146秒（正常范围82-150秒）。</t>
  </si>
  <si>
    <t>2025-03-13</t>
  </si>
  <si>
    <t>95209107</t>
  </si>
  <si>
    <t>2025-08-14</t>
  </si>
  <si>
    <t>39</t>
  </si>
  <si>
    <t>2025-00102064-1：高检测结果</t>
  </si>
  <si>
    <t>客户报告称，在使用TnIH试剂盒批次107时，观察到Atellica IM高敏肌钙蛋白I（TnIH）结果升高，与其他方法的检测结果不一致。最初获得了一名患者样本升高的结果。该初始结果未报告给医生。随后，同一样本使用其他方法重新检测，获得了较低的结果。较低的结果与患者的临床诊断相符，并将更正后的报告发布给医生。
尚无因观察到的结果不一致而造成患者伤害、治疗改变或诊断或治疗延误的陈述。
检测项目：高敏肌钙蛋白I（TnIH）  
检测日期：2025年2月27日  
样本类型：血清  
样本标识：2055  
Atellica IM初始TnIH结果：1.5 ng/mL（不一致，未报告）[参考范围：0-0.054 ng/mL]  
其他方法结果：0.06 ng/mL（正确，已报告）[参考范围：0-0.1 ng/mL]  
为了进行故障排除，样本经过PEG（聚乙二醇6000）处理后，获得的检测结果为0.048 ng/mL。</t>
  </si>
  <si>
    <t>客户报告称，观察到Atellica IM高敏肌钙蛋白I（TnIH）结果升高，与其他方法的检测结果不一致。
西门子公司评估了仪器数据和客户提供的信息。在事件发生当天，质量控制（QC）结果回收到了实验室设定的范围内。
经过PEG（聚乙二醇6000）处理后，肌钙蛋白的结果降低，表明初始样本中存在大分子肌钙蛋白复合物（肌钙蛋白与免疫球蛋白结合的大分子量复合物）的干扰。根据现有信息，结果不一致的原因与样本特异性干扰物一致。未发现产品问题。
客户目前运营正常，通过完成故障排除措施，报告的问题已得到解决。</t>
  </si>
  <si>
    <t>总人绒毛膜促性腺激素（ꞵ亚基）测定试剂盒（直接化学发光法）</t>
  </si>
  <si>
    <t>029361</t>
  </si>
  <si>
    <t>10308985</t>
  </si>
  <si>
    <t>00630414505176</t>
  </si>
  <si>
    <t>2025-05-26</t>
  </si>
  <si>
    <t>35</t>
  </si>
  <si>
    <t>2025-00104313-1：高检测结果</t>
  </si>
  <si>
    <t>客户向西门子报告称，他们在ADVIA Centaur XPT分析仪上对一名患者样本进行检测时，获得了错误升高的总人绒毛膜促性腺激素（ThCG）结果。
错误升高的结果被报告给医生，但医生对此提出了质疑。随后，同一样本在同一台ADVIA Centaur XPT分析仪上重新进行了检测。重新检测的结果较低，且与患者的临床情况相符。较低的结果被认为是正确的，并被报告给医生。
目前没有关于因错误升高的总人绒毛膜促性腺激素（ThCG）结果而导致患者干预或不良健康后果的报告。
检测项目：总人绒毛膜促性腺激素（ThCG）  
单位：mIU/mL  
检测日期：2025年3月10日  
样本标识：110658523100  
初始结果：242.4（错误，已报告）  
重复结果：&lt; 2（正确，已报告）</t>
  </si>
  <si>
    <t>客户报告称，在ADVIA Centaur XPT系统上对一名患者样本进行检测时，观察到错误升高的总人绒毛膜促性腺激素（ThCG）结果。质量控制（QC）结果回收在实验室范围内。
该检测项目的说明书（IFU）在“检验结果的解释”部分指出：“解释结果时，务必结合患者的病史、临床表现和其他结果。”
西门子正在对此事件进行调查。</t>
  </si>
  <si>
    <t>10596541</t>
  </si>
  <si>
    <t>2025-04-24</t>
  </si>
  <si>
    <t>2025-00109514-1：高检测结果</t>
  </si>
  <si>
    <t>客户报告称，在对2份患者样本进行检测时，ADVIA Centaur XP CA19-9结果与其他检测方法检测的结果不一致，前者显示结果升高，后者显示结果较低。最初不一致的结果未告知医生。较低的结果与患者的临床表现相符，被认为是正确的。
目前尚无与该事件相关的患者伤害、治疗方案变更或诊断延误的声称。
检测项目：ADVIA Centaur XP CA19-9
样本类型：血清
单位：U/mL
检测日期：2025年4月1日
样本1
初始ADVIA Centaur XP CA19-9检测结果：199 U/mL（客户参考范围&lt;37）——不一致，未报告
替代方法1检测结果：8.4 U/mL（客户参考范围&lt;34）——正确，已报告
ADVIA Centaur XP故障排除（经聚乙二醇6000处理后）：4.4 U/mL
样本2
初始ADVIA Centaur XP CA19-9检测结果：97.2 U/mL（客户参考范围&lt;37）——不一致，未报告
替代方法2检测结果：8.6 U/mL（客户参考范围&lt;41）——正确，已报告
ADVIA Centaur XP故障排除（经聚乙二醇6000处理后）：18.8 U/mL</t>
  </si>
  <si>
    <t>西门子对客户报告的事件进行了调查，该事件为使用ADVIA Centaur XP CA19-9测定检测2份患者样本，结果不一致升高（&gt; 参考范围），而采用其他检测方法得到的结果较低（37 U/mL）。因此，对于此项测定，一定数量正常患者的检测结果高于参考范围是符合预期的。
ADVIA Centaur XP CA19-9 说明书（IFU）的检验方法的局限性部分指出：
“禁止将糖抗原 19-9（CA 19-9）水平解释为恶性疾病是否存在的绝对证据。在治疗之前，已确认胃肠道癌的病人的糖抗原 19-9（CA 19-9）水平通常在健康人体的观测范围以内。此外在非恶性疾病病人中，也可以观测到糖抗原 19-9（CA19-9）的水平升高。糖抗原 19-9（CA 19-9）的测定必须自始至终与其他诊断过程结合应用，包括病人临床评估信息。”
“指定样品中的糖抗原 19-9（CA 19-9）浓度采用不同制造厂商的测定试剂盒检测时，由于测定试剂盒、校准和试剂特异性不同，结果可能不同。”
“人血清中的异嗜性抗体可以与试剂免疫球蛋白发生反应，干扰活体外免疫化验。10 日常暴露于动物或动物血清产品的病人易受到该干扰，检测中可能观察到异常值。诊断可能要求其他信息。”
根据现有信息，结果不一致的原因与样本特异性干扰相符。未发现产品问题。客户已恢复正常运营，所报告的问题通过常规故障排除得到解决。</t>
  </si>
  <si>
    <t>1193118002025073005</t>
  </si>
  <si>
    <t>2025-00109393-1：高检测结果</t>
  </si>
  <si>
    <t>客户报告称，使用TnIH试剂批次107进行检测时，观察到Atellica IM高敏肌钙蛋白I（TnIH）结果升高且与重复检测结果不一致。
最初的结果已报告给医生，医生对该结果提出质疑。对于第一位患者，该样本被重新离心后，在原分析仪上再次检测，得到了相似的升高结果。出于故障排除目的，同一样本在另一台Atellica IM分析仪上再次检测，也得到了相似的升高结果。随后，该样本采用另一种方法再次检测。重复检测结果低于之前的结果，且与患者的临床病史相符。采用另一种方法得到的重复检测结果已报告给医生。
对于第二位患者，该样本采用另一种方法再次检测。重复检测结果低于之前的结果，且与患者的临床病史相符。采用另一种方法得到的重复检测结果已报告给医生。
目前没有关于因检测结果不一致而导致患者受到伤害、治疗方案改变或诊断或治疗延迟的声称。
检测项目：Atellica IM高敏肌钙蛋白I（TnIH）
样本类型：血浆（肝素抗凝）
单位：ng/mL
检测日期：2025年3月20日
样本1：
性别/年龄：男/20岁
初始结果：0.198（错误，已报告）
第一次重复检测结果（离心后）：0.199（错误）
第二次重复检测结果（另一台分析仪）：0.196（用于故障排除）
第三次重复检测结果（另一种方法）：&lt;0.05（正确，已报告）
样本2：
性别/年龄：女/30岁
初始结果：0.125（错误，已报告）
重复检测结果（另一种方法）：0.013（正确，已报告）</t>
  </si>
  <si>
    <t>客户报告称，使用TnIH试剂批次107进行检测时，观察到Atellica IM高敏肌钙蛋白I（TnIH）结果升高且与重复检测结果不一致。质量控制（QC）结果在可接受范围内。
西门子正在对该事件进行评估。</t>
  </si>
  <si>
    <t>2025-05-12</t>
  </si>
  <si>
    <t>50846203</t>
  </si>
  <si>
    <t>10995597</t>
  </si>
  <si>
    <t>00630414599205</t>
  </si>
  <si>
    <t>2025-10-08</t>
  </si>
  <si>
    <t>2025-04-06</t>
  </si>
  <si>
    <t>2025-00114917-1：假阴性结果</t>
  </si>
  <si>
    <t>客户报告称，全自动化学发光免疫分析仪（Atellica IM）检测乙型肝炎病毒核心抗体（HBcT）出现假阴性（无反应性）结果，与采用其他方法重复检测的结果不一致。
乙型肝炎病毒核心抗体测定试剂盒（化学发光法）说明书规定该检测的临界值为0.50指数。然而，客户将非反应性结果的参考范围设定为0 - 1指数。
某患者样本的初始HBcT检测结果为阴性（无反应性）。该阴性结果告知医生后，医生对此结果提出质疑。随后在最初的全自动化学发光免疫分析仪上对该样本进行复测，仍得到类似的阴性（无反应性）结果。
同一样本采用其他检测方法复测后得到阳性（有反应性）结果。由于这些重复检测结果与患者的临床诊断相符，因此被认为是正确的，且采用其他检测方法1得出的正确结果已告知医生。基于重复检测结果，出具了修正报告。
目前尚无因该事件导致检测延迟、患者接受干预或出现不良健康后果的相关报告。
​​检测项目​​：乙型肝炎病毒核心抗体（HBcT）
​​检测日期​​：2025年4月6日
​​原始仪器​​：全自动化学发光免疫分析仪Atellica IM 1600（序列号：IRH033282246）
​​说明书参考范围​​：
​​＜0.50 指数​​ —— 非反应性
​​＞0.50 指数​​ —— 反应性
​​
客户自定义参考范围​​：
​​0 - 1 指数​​ —— 非反应性
​​＞1 指数​​ —— 反应性
​​初始检测结果：0.75 指数（非反应性）（不一致，已报告）
​​重复检测结果1​​：0.58 指数（非反应性）（不一致）
​​替代仪器1检测结果​​：4.6 IU/mL（反应性）（正确，已报告）
​​替代仪器2检测结果​​：26.3 IU/mL（反应性）（正确）</t>
  </si>
  <si>
    <t>客户报告称，全自动化学发光免疫分析仪（Atellica IM）检测乙型肝炎病毒核心抗体（HBcT）出现假阴性（无反应性）结果，与采用其他方法重复检测的结果不一致。
该试剂说明书（IFU）在检验结果的解释部分指出：该检测的临界值为 0.50 指数，因此检测结果 0.75 指数和 0.58 指数均应判定为有反应性。西门子告知客户，若三个检测结果中有两个或以上结果显示指数值≥ 0.50，则应将样本判定为乙肝核心抗体总抗体呈阳性。此外，西门子还依据说明书中概述指南，为客户提供了检验结果的解释方面的培训。
由于样本不存在不一致情况，无需将患者样本送回进行进一步调查。未发现产品存在问题。客户已恢复正常运营。</t>
  </si>
  <si>
    <t>2025-05-13</t>
  </si>
  <si>
    <t>国食药监械（进）字2014第1402223号</t>
  </si>
  <si>
    <t>APT.0182</t>
  </si>
  <si>
    <t>10713760</t>
  </si>
  <si>
    <t>00630414596754</t>
  </si>
  <si>
    <t>2025-00116116-1：电源问题</t>
  </si>
  <si>
    <t>客户报告称，在放置离心机模块电源线的轨道位置观察到烟雾和火焰。离心机模块的电源已关闭，客户使用灭火器扑灭了火焰。目前没有已知报告表明该事件造成了不良健康后果或需要就医的情况。</t>
  </si>
  <si>
    <t>客户联系了西门子区域支持中心，报告在放置离心机模块电源线的轨道位置观察到烟雾和火焰。
西门子正在调查中。</t>
  </si>
  <si>
    <t>Report Basic Information</t>
  </si>
  <si>
    <r>
      <t>Report No.</t>
    </r>
    <r>
      <rPr>
        <b/>
        <sz val="10"/>
        <color indexed="63"/>
        <rFont val="Bree-SH-Text Global Light"/>
        <charset val="134"/>
      </rPr>
      <t xml:space="preserve"> </t>
    </r>
  </si>
  <si>
    <r>
      <t>报告日期</t>
    </r>
    <r>
      <rPr>
        <sz val="10"/>
        <color indexed="63"/>
        <rFont val="Bree-SH-Text Global Light"/>
        <charset val="134"/>
      </rPr>
      <t xml:space="preserve"> </t>
    </r>
  </si>
  <si>
    <r>
      <t>报告人</t>
    </r>
    <r>
      <rPr>
        <sz val="10"/>
        <color indexed="63"/>
        <rFont val="Bree-SH-Text Global Light"/>
        <charset val="134"/>
      </rPr>
      <t xml:space="preserve"> </t>
    </r>
  </si>
  <si>
    <t>LuMengJia</t>
  </si>
  <si>
    <r>
      <t>单位名称</t>
    </r>
    <r>
      <rPr>
        <sz val="10"/>
        <color indexed="63"/>
        <rFont val="Bree-SH-Text Global Light"/>
        <charset val="134"/>
      </rPr>
      <t xml:space="preserve"> </t>
    </r>
  </si>
  <si>
    <r>
      <t>Customer name</t>
    </r>
    <r>
      <rPr>
        <sz val="10"/>
        <color indexed="8"/>
        <rFont val="Bree-SH-Text Global Light"/>
        <charset val="134"/>
      </rPr>
      <t xml:space="preserve"> </t>
    </r>
  </si>
  <si>
    <r>
      <t>联系地址</t>
    </r>
    <r>
      <rPr>
        <sz val="10"/>
        <color indexed="63"/>
        <rFont val="Bree-SH-Text Global Light"/>
        <charset val="134"/>
      </rPr>
      <t xml:space="preserve"> </t>
    </r>
  </si>
  <si>
    <t>Room 410,411,412,4 / F, No.38 Yinglun Road, China (Shanghai) Pilot Free Trade Zone</t>
  </si>
  <si>
    <t>Tel-phone No.</t>
  </si>
  <si>
    <r>
      <t>发生地</t>
    </r>
    <r>
      <rPr>
        <sz val="10"/>
        <color indexed="63"/>
        <rFont val="Bree-SH-Text Global Light"/>
        <charset val="134"/>
      </rPr>
      <t xml:space="preserve"> </t>
    </r>
  </si>
  <si>
    <t>China</t>
  </si>
  <si>
    <t>Reported by former Registration No.</t>
  </si>
  <si>
    <t>No</t>
  </si>
  <si>
    <t>Manufacturing site</t>
  </si>
  <si>
    <t>Management Classification</t>
  </si>
  <si>
    <t>Awareness Date</t>
  </si>
  <si>
    <t>Other</t>
  </si>
  <si>
    <t>Disease Intended to Treat or Effect</t>
  </si>
  <si>
    <r>
      <t>合并用药</t>
    </r>
    <r>
      <rPr>
        <sz val="10"/>
        <color indexed="63"/>
        <rFont val="Bree-SH-Text Global Light"/>
        <charset val="134"/>
      </rPr>
      <t>/械情况说明</t>
    </r>
  </si>
  <si>
    <t>Investigation Description</t>
  </si>
  <si>
    <t>Plan Submission Date</t>
  </si>
  <si>
    <t>Control Action</t>
  </si>
  <si>
    <t>If any Control Action has been taken</t>
  </si>
  <si>
    <t>Control Action Details</t>
  </si>
  <si>
    <t>No Control Action Reason</t>
  </si>
  <si>
    <t>Error Report</t>
  </si>
  <si>
    <t>if error report</t>
  </si>
  <si>
    <t>error report reason</t>
  </si>
  <si>
    <t>PM No.</t>
  </si>
  <si>
    <t>审核人2</t>
  </si>
  <si>
    <t>审核日期3</t>
  </si>
  <si>
    <t>审核结果4</t>
  </si>
  <si>
    <t>审核意见5</t>
  </si>
  <si>
    <t>审核人6</t>
  </si>
  <si>
    <t>审核日期7</t>
  </si>
  <si>
    <t>审核结果8</t>
  </si>
  <si>
    <t>审核意见9</t>
  </si>
  <si>
    <t>上报单位所属地区</t>
  </si>
  <si>
    <t>持有人所属监测机构</t>
  </si>
  <si>
    <t>Repeat</t>
  </si>
  <si>
    <t>境外</t>
  </si>
  <si>
    <t>98641107</t>
  </si>
  <si>
    <t>10997840</t>
  </si>
  <si>
    <t>00630414006703</t>
  </si>
  <si>
    <t>2024-00071339-1：高检测结果</t>
  </si>
  <si>
    <t>MARGARET R PARDEE MEM HOSPITAL, UNITED STATES</t>
  </si>
  <si>
    <t>客户报告称在使用批号为107的高敏肌钙蛋白I测定试剂盒时，多个患者的Atellica IM高敏肌钙蛋白I（TnIH）检测结果升高，与重测结果不一致。客户表示医师对高敏肌钙蛋白I测定试剂盒多个检测结果提出质疑。在2024年9月26日测试的五个样本中，初始结果相对于重测结果假性升高。值得注意的是，在观察到不一致结果时，中水平的质控（QC）样本结果低于预期范围。这些样本使用不同的Atellica IM分析仪进行了重复测试，得到了更低的结果。这些较低的结果被认为与患者的临床表现一致，认为是正确结果。没有任何关于不一致的升高结果导致患者伤害的陈述。
Atellica IM TnIH结果（pg/mL），2024-09-26：
样本ID 初始值 重复值
119856701 608 &lt;2.5
119855357 340 &lt;2.5
119852697 273 3
119857070 358 10
119856247 378 &lt;2.5</t>
  </si>
  <si>
    <t>客户报告称，观察到多个患者的高敏肌钙蛋白I（TnIH）结果升高，这与重测结果不一致。注意到中水平的质控（QC）样本的结果低于预期范围。说明书（IFU）在结果解释部分所述：“解释结果时，务必结合患者的病史、临床表现和其他结果。”
客户还观察到在同一仪器上测试的多个样本的BNP检测结果存在问题。涉及观察到不一致结果的Atellica IM分析仪在洗涤功能上存在问题。实验室报告称，仪器的洗涤瓶状态报告错误（即使更换后也显示为空）。西门子服务部门更换了系统洗涤瓶的阀门和光学传感器。问题归因于仪器洗涤功能故障，通过例行维修更换部件解决。
未发现任何检测性能问题。
客户已恢复正常运营，不需要采取进一步行动。</t>
  </si>
  <si>
    <t>仪器洗涤功能故障，更换系统洗涤瓶的阀门和光学传感器部件故障解决。客户已恢复正常运营，不需要采取进一步行动。
不良事件来源：投诉。</t>
  </si>
  <si>
    <t>客户已恢复正常运营，不需要采取进一步行动。</t>
  </si>
  <si>
    <t>罗柳迪</t>
  </si>
  <si>
    <t>13717906236</t>
  </si>
  <si>
    <t>CM02059</t>
  </si>
  <si>
    <t>2024-09-02</t>
  </si>
  <si>
    <t>2024-00066926-1：低检测结果</t>
  </si>
  <si>
    <t>HARRISON HOSPITAL SILVERDALE, UNITED STATES</t>
  </si>
  <si>
    <t>客户报告称，在全自动生化分析仪上对一名患者的样本进行检测时，获得了一个假性偏低的钠（Na）结果。这一错误结果已报告给医师，医师对此结果提出了质疑。患者被送往当地急诊室（ER）部门并抽取了新的样本，并在非西门子仪器上进行了处理。非西门子仪器的结果高于错误结果，符合患者的临床状况和病史。新样本获得的结果已作为正确结果报告给医师。目前尚无由于假性偏低的钠结果造成已知患者干预或不良健康后果的报告。
检测日期：2024年9月2日
检测项目：钠（Na）
单位：mmol/L
样本ID：10030894488
初始结果：116（错误，报告）
重抽样本结果（非西门子仪器）：138（正确，报告）
在次日，即2024年9月3日，初始样本被重新离心，并在原始仪器和另一台全自动生化分析仪上重复检测，以进行故障排除。
重测结果（另一分析仪）：138mmol/L
重测结果（同一分析仪）：138mmol/L</t>
  </si>
  <si>
    <t>客户联系了西门子客户服务中心（CCC），报告称在Atellica CH 930分析仪上对患者样本进行检测时，获得了一个假性偏低的钠（Na）结果。样本处理时的质控（QC）是有效的。
西门子检查了仪器数据，并确定没有试剂问题，因为初始和重测样本使用了相同的试剂。西门子还排除了硬件问题，因为质控（QC）恢复与客户范围一致。西门子进行预分析变量，如离心不良，导致了纤维蛋白的形成。纤维蛋白可能导致了患者样本的抽吸问题，这可能导致假性偏低的钠（Na）结果。
该仪器正在按照规范运行。设备无需进一步评估。</t>
  </si>
  <si>
    <t>西门子检查了仪器数据，并确定没有试剂问题，因为初始和重测样本使用了相同的试剂。西门子还排除了硬件问题，因为质控（QC）恢复与客户范围一致。西门子进行预分析变量，如离心不良，导致了纤维蛋白的形成。纤维蛋白可能导致了患者样本的抽吸问题，这可能导致假性偏低的钠（Na）结果。
不良事件来源：投诉。</t>
  </si>
  <si>
    <t>该仪器正在按照规范运行。设备无需进一步评估。</t>
  </si>
  <si>
    <t>CM02862</t>
  </si>
  <si>
    <t>2024-00067730-1：冒烟；泄漏/飞溅</t>
  </si>
  <si>
    <t>TRIOS HEALTH SOUTHRIDGE CAMPUS, UNITED STATES</t>
  </si>
  <si>
    <t>客户报告称Atellica CH 930分析仪背面发生漏水。客户表示水漏到了底板插座盒，导致冒烟并使不间断电源（UPS）的输入电压短路。客户称仪器断电。目前尚无由于此事件造成的的不良健康后果报告。
不适用。</t>
  </si>
  <si>
    <t>客户联系了西门子客户服务中心（CCC），报告称Atellica CH 930分析仪后方发生漏水，导致水漏到了电源插座盒上。西门子客户服务工程师（CSE）被派往客户的现场。在访问期间，CSE关闭了仪器，确定了不间断电源（UPS）的充电问题，关闭了UPS，从插座盒的引线中移除了电源线，关闭了仪器，移除了所有试剂和质控（QC），发现了进水接头的泄漏，并更换了进水-出水组件。客户的电工评估了他们的插座并更换了受影响的插座和连接器。然后，CSE安装了新的水接头连接器，验证了正确的电压，重新连接了电源插座的电源，重置了UPS上的错误功能，开启了UPS，初始化仪器。西门子确定，为分析仪供电的UPS的电源短路并导致冒烟。
该仪器正在按照规范运行。不需要对这台设备进行进一步评估。</t>
  </si>
  <si>
    <t>该仪器正在按照规范运行。不需要对这台设备进行进一步评估。
不良事件来源：投诉。</t>
  </si>
  <si>
    <t>该仪器正在按照规范运行。不需要对这台设备进行进一步评估。</t>
  </si>
  <si>
    <t>1193118002024142382</t>
  </si>
  <si>
    <t>4DD810</t>
  </si>
  <si>
    <t>10445058</t>
  </si>
  <si>
    <t>00842768014291</t>
  </si>
  <si>
    <t>2024-09-06</t>
  </si>
  <si>
    <t>41</t>
  </si>
  <si>
    <t>2024-00068107-1：低检测结果</t>
  </si>
  <si>
    <t>GNDI - HOSP SAO BERNARDO - HSB, BRAZIL</t>
  </si>
  <si>
    <t>客户报告称一例使用Dimension EXL 200全自动整合式生化分析仪上的QuikLYTE Integrated Multisensor (IMT)电解质检测电极块检测的患者样本中钠（Na）结果异常偏低的情况。偏低的钠（Na）结果报告给医师并受到质疑。同一样本在备用全自动整合式生化分析仪上重新检测。获得了更高的结果，作为正确的结果并报告给医师。目前尚无由于错误的偏低钠（Na）结果而导致的患者干预或不良健康后果的报告。 
检测项目：QuikLYTE Integrated Multisensor (IMT) 电解质检测电极块上的钠（Na）
单位：mmol/L
检测日期：2024年9月6日 
样本ID 4188406002
在全自动整合式生化分析仪集成化学系统DR271829上获得的初始结果：118mmol/L（错误，报告）
同一样本在备用全自动整合式生化分析仪集成化学系统DR272029上重测，获得的结果：140mmol/L（正确，报告）</t>
  </si>
  <si>
    <t>客户联系了西门子医疗诊断远程服务中心（RSC），报告称在一台全自动整合式生化分析仪检测的1例患者样本的钠（Na）结果异常偏低。
西门子医疗诊断总部支持中心（HSC）完成了对该事件的调查。HSC评估了客户提供的信息和可用的仪器数据文件。质控（QC）在客户可接受的范围内恢复。未发现试剂或仪器问题。事件的原因未知。
客户已恢复正常运营。设备正在按照规范运行。未发现潜在的产品问题。无需进一步评估。</t>
  </si>
  <si>
    <t>客户联系了西门子医疗诊断远程服务中心（RSC），报告称在一台全自动整合式生化分析仪检测的1例患者样本的钠（Na）结果异常偏低。
西门子医疗诊断总部支持中心（HSC）完成了对该事件的调查。HSC评估了客户提供的信息和可用的仪器数据文件。质控（QC）在客户可接受的范围内恢复。未发现试剂或仪器问题。事件的原因未知。
不良事件来源：投诉。</t>
  </si>
  <si>
    <t>客户已恢复正常运营。设备正在按照规范运行。未发现潜在的产品问题。无需进一步评估。</t>
  </si>
  <si>
    <t>DR271902</t>
  </si>
  <si>
    <t>10636929</t>
  </si>
  <si>
    <t>00630414593579</t>
  </si>
  <si>
    <t>2024-08-30</t>
  </si>
  <si>
    <t>2024-10-03</t>
  </si>
  <si>
    <t>2024-00067689-1：高检测结果</t>
  </si>
  <si>
    <t>HSHS MEDICAL GROUP MULTISPECIALTY, UNITED STATES</t>
  </si>
  <si>
    <t>客户报告称，全自动整合式生化分析仪对患者样本进行检测时得到了一个假性升高的二氧化碳（ECO2）结果。错误的患者结果没有报告给医师。样本在初始系统上重测。重测结果低于错误结果，并且在参考范围内。重测结果作为正确的结果报告给医师。目前尚无由于假性偏高的ECO2结果而导致的患者干预或不良健康后果的报告。
检测项目：二氧化碳（ECO2） 
单位：mmol/L 
检测日期：2024年8月30日 
样本ID：L380283492 
初始结果：35.2（错误，未报告） 
重测结果：21.4（正确，已报告）</t>
  </si>
  <si>
    <t>客户联系了西门子客户服务中心（CCC），报告称在Dimension EXL 200全自动整合式生化分析仪上对患者样本进行检测时，获得了一个假性升高的二氧化碳（ECO2）结果。在患者样本处理时，校准是可接受的，质控（QC）上观察到异常的检测标志。仪器数据审查揭示了一个qi'pao问题。
西门子客户服务工程师（CSE）被派往客户现场。在访问期间，CSE执行了一个精密度研究，结果可接受。CSE更换了试剂盖和样本排水，并检查了样本和试剂（R1）探针尖。然后，CSE更换了R1传感器，R1和R2排水配件，以及Heterogeneous Module（HM）废液管，验证了R1探针在比色杯中居中，并确保反应杯膜高度设置正确，底部有3mm的间隙。CSE运行了系统检查和质控（QC），结果可接受。CSE重新校准了ECO2并运行了一个精密度测试，结果可接受。事件的原因未知。
仪器按照规范运行。</t>
  </si>
  <si>
    <t>西门子客户服务工程师（CSE）被派往客户现场。在访问期间，CSE执行了一个精密度研究，结果可接受。CSE更换了试剂盖和样本排水，并检查了样本和试剂（R1）探针尖。然后，CSE更换了R1传感器，R1和R2排水配件，以及Heterogeneous Module（HM）废液管，验证了R1探针在比色杯中居中，并确保反应杯膜高度设置正确，底部有3mm的间隙。CSE运行了系统检查和质控（QC），结果可接受。CSE重新校准了ECO2并运行了一个精密度测试，结果可接受。事件的原因未知。
不良事件来源：投诉。</t>
  </si>
  <si>
    <t>仪器按照规范运行。</t>
  </si>
  <si>
    <t>1193118002024142381</t>
  </si>
  <si>
    <t>CM01602</t>
  </si>
  <si>
    <t>2024-00068570-1：低检测结果</t>
  </si>
  <si>
    <t>Washington Hospital Center (PHYS), UNITED STATES</t>
  </si>
  <si>
    <t>客户报告称，在全自动生化分析仪上对多个患者样本进行检测时，产生了假性抑制的钙（CA_2）结果。初始结果报告医师，医师提出质疑。客户指出他们需重测100个样本。样本在另一台仪器重测。客户没有提供任何进一步的信息或错误的具体示例。目前尚无由于该结果而导致的患者干预或不良健康后果的已知报告。
检测日期：2024年9月11日
检测项目/单位：CA_2 /mg/dL
客户提供的额外样本信息不足。</t>
  </si>
  <si>
    <t>客户联系了西门子客户服务中心（CCC），报告称在Atellica CH 930全自动生化分析仪上检测多个患者样本时，产生了假性抑制的钙（CA_2）结果。事件发生当时，质控（QC）在控。
西门子客户服务工程师（CSE）被派往客户现场。在访问期间，CSE发现稀释洗涤器1的管道部分堵塞。接下来，CSE冲洗了稀释洗涤器1的管道，并更换了反应洗涤器3阀门以及阀门27和28。然后，CSE自动检查成功并退出了诊断模式。之后，客户进行质控处理并运行精密度样本。在后续访问中，CSE进入诊断模式并成功进行自动检查。此外，客户运行了质控并与另一台仪器进行了相关性研究，结果可接受。客户每4小时运行一次质控，结果恢复到可接受范围。此事件原因未知。
仪器按照规范运行。
对仪器无需进一步评估。</t>
  </si>
  <si>
    <t>西门子客户服务工程师（CSE）被派往客户现场。在访问期间，CSE发现稀释洗涤器1的管道部分堵塞。接下来，CSE冲洗了稀释洗涤器1的管道，并更换了反应洗涤器3阀门以及阀门27和28。然后，CSE自动检查成功并退出了诊断模式。之后，客户进行质控处理并运行精密度样本。在后续访问中，CSE进入诊断模式并成功进行自动检查。此外，客户运行了质控并与另一台仪器进行了相关性研究，结果可接受。客户每4小时运行一次质控，结果恢复到可接受范围。此事件原因未知。
不良事件来源：投诉。</t>
  </si>
  <si>
    <t>仪器按照规范运行。
对仪器无需进一步评估。</t>
  </si>
  <si>
    <t>91423539</t>
  </si>
  <si>
    <t>10995489</t>
  </si>
  <si>
    <t>00630414598161</t>
  </si>
  <si>
    <t>2024-08-22</t>
  </si>
  <si>
    <t>2024-00068732-1：高检测结果</t>
  </si>
  <si>
    <t>PATHLAB JB, MALAYSIA</t>
  </si>
  <si>
    <t>客户报告称，在同一患者（61岁女性）的两个样本上观察到使用批号539的糖抗原19-9测定试剂盒检测结果与使用替代检测方法进行的重测结果不一致且偏高。患者检测初始结果已报告给医师，医师对结果提出质疑。抽取了新的样本检测，得出的结果仍偏高。该样本被送往其他实验室进行另一方法检测，结果恢复到正常范围。该地区共享了用于调查/故障排除目的进行的测试数据。目前尚无由于观察到的结果不一致导致的任何患者伤害的陈述。
检测项目：CA 19-9
单位：U/mL
以下两个样本均来自同一患者。 
样本ID：034574704 检测日期：2024年8月22日
初始结果（Atellica IM，批号539）：101.6 U/mL（不一致，已报告）
样本ID：034579852 检测日期：2024年9月4日
初始结果（Atellica IM，批号539）：119.8 U/mL（不一致，已报告）
重测结果（替代方法）：正常结果（未提供实际数据）
以下重复测试仅用于故障排除目的。
样本ID：034574704 检测日期：2024年9月2日
重测1结果（Atellica IM，批号539）：123.51 U/mL
样本ID：034579852 检测日期：2024年9月8日
重测2结果（Atellica IM，批号541）：56.97 U/mL
检测日期：2024年9月9日
重测3结果（Atellica IM，批号541）：66.16 U/mL
重测4结果（Atellica IM，批号539）：127.53 U/mL
经HBT管处理血清样本后获得的CA 19-9结果。
重测3结果（Atellica IM，批号541）：92.82 U/mL
重测4结果（Atellica IM，批号539）：137.36 U/mL</t>
  </si>
  <si>
    <t>客户报告称，在使用批号539的糖抗原19-9测定试剂盒检测时，观察到可重现升高结果与使用替代检测方法进行的重测结果不一致。质控（QC）回收在客户设定的范围内。说明书的检验结果的解释部分所述：“解释结果时，务必结合患者的病史、临床表现和其他结果。” 
西门子正在调查中。</t>
  </si>
  <si>
    <t>西门子正在调查中。
不良事件来源：投诉。</t>
  </si>
  <si>
    <t>2024-09-04</t>
  </si>
  <si>
    <t>2024-00068732-2：高检测结果</t>
  </si>
  <si>
    <t>IH01461</t>
  </si>
  <si>
    <t>11066000</t>
  </si>
  <si>
    <t>00630414002026</t>
  </si>
  <si>
    <t>2024-00069105-1：高检测结果</t>
  </si>
  <si>
    <t>QUEST DIAGNOSTICS REF LAB, UNITED STATES</t>
  </si>
  <si>
    <t>客户报告称，在Atellica IM 1600全自动化学发光免疫分析仪上，97名患者的癌胚抗原（CEA）检测结果虚高。这些错误的结果已报告给医师。这些样本在另一台Atellica IM分析仪上重新检测，重复检测结果较低。除了样本标识为212689963001、212681716101、212696854901和212683191601的患者外，其余患者的重复检测结果被认为是正确的，并已报告给医师。
目前没有已知的患者干预或因CEA结果虚高而导致的不良健康后果的报告。
检测项目：癌胚抗原（CEA）
单位：ng/mL
初始结果日期：2025年3月30日
重复结果日期：2025年3月31日
样本标识	年龄	性别	初始结果	重复结果
212699253702	77	女	14.00	1.30
212704836603	27	男	15.50	1.00
212697043201	76	男	16.80	1.00
212692080302	49	男	16.60	1.60
212704987403	77	男	14.50	1.00
212705905801	67	女	21.60	2.60
212691362701	47	男	16.80	2.60
212696916802	50	女	19.20	1.10
212694068901	68	女	16.50	1.20
212696580801	41	男	18.70	1.90
212695754501	36	女	16.80	1.70
212673882901	56	女	15.30	1.30
212690697001	63	男	20.90	2.70
212699159401	53	女	13.50	1.00
212681989001	81	女	15.90	1.00
212688090801	98	男	16.90	1.40
212692253801	64	男	18.30	3.50
212706127402	52	男	16.40	1.00
212707779302	57	男	20.60	2.50
212694400001	37	男	18.70	1.80
212690179102	42	男	16.00	1.70
212704564602	68	女	19.20	1.70
145900238701	66	男	17.40	1.20
212698930701	67	女	17.80	1.90
212712372401	32	女	12.30	1.00
212711227901	45	女	16.50	1.00
212706369703	80	男	17.20	2.00
212703336103	45	女	18.40	1.00
212694398601	40	男	15.80	1.00
212706775201	43	女	18.40	1.40
212693692701	45	女	11.90	2.00
212713954401	45	女	14.20	1.10
212702976601	19	男	17.00	2.20
212697919004	65	女	15.50	1.00
212696753704	45	女	16.70	1.40
212693219503	25	女	17.00	1.00
212692298501	25	女	14.40	1.00
212706260202	44	女	16.80	3.00
212693477204	82	男	22.00	1.70
212692204502	17	女	15.80	1.00
212665943301	39	女	14.70	1.00
212696606802	51	女	14.80	1.00
212689041301	24	女	13.40	1.00
212691505806	92	女	25.90	6.10
212695708401	63	女	13.70	1.10
212693863401	38	女	17.30	3.60
212703336303	44	男	14.60	1.00
212675949201	48	女	18.60	1.00
212694591601	54	女	13.50	1.20
212693792104	37	女	22.30	1.00
212704102903	59	女	22.50	5.70
212657085202	64	男	15.10	2.50
212690556102	47	女	14.20	1.00
212701318902	56	女	21.20	2.10
212674414002	82	女	21.60	3.40
212694367301	43	女	12.70	1.00
212696360803	40	女	17.00	1.00
212690421501	46	女	15.10	1.20
212696731902	42	女	16.70	1.00
212687775001	32	女	19.70	1.00
212703987301	51	女	14.60	1.70
212696914602	92	男	16.90	1.70
212698115501	78	女	20.70	5.90
212707151902	29	女	18.40	2.40
212701318402	61	男	15.40	2.00
212673334801	49	女	13.70	1.00
212674046503	71	女	18.60	2.60
212697382103	81	女	20.60	2.70
212666625901	33	女	15.20	1.50
212693155201	62	女	22.10	2.30
212695922901	69	男	19.00	3.60
212701761601	73	女	17.40	3.60
212682874201	90	女	25.20	3.30
212674145401	64	女	14.50	1.10
212699647002	68	女	19.10	3.30
212715370201	46	女	15.00	1.00
212695634003	71	女	22.10	2.60
212693603201	50	女	12.40	1.10
212699283002	70	男	18.20	1.00
212705428102	51	女	13.10	1.10
212695590501	69	女	14.30	1.00
212694824903	58	男	14.90	1.00
212704209701	78	男	15.50	2.60
212703190701	63	女	18.30	2.00
212704160802	40	女	16.00	1.00
212703887901	63	女	15.20	1.30
212705187002	78	男	16.80	1.50
212689963001	56	男	90.20	56.30
212681716101	55	男	4437.90	2182.20
212696854901	89	女	31.60	11.90
212683191601	76	男	23.00	7.00
初始结果日期：2025年3月30日
重复结果日期：2025年4月1日
性别：女
样本标识	年龄	初始结果	重复结果
212701209901	76	14.70	1.60
212690203303	46	13.60	1.00
212693204001	60	15.30	1.00
212678261701	53	15.10	1.00
212703517802	31	17.60	1.00
212684297301	57	17.50	1.70</t>
  </si>
  <si>
    <t>客户联系了西门子客户服务中心（CCC），报告称Atellica IM 1600分析仪质控（QC）超出范围并且多个患者样本假性升高的癌胚抗原（CEA）结果。在样本处理时，QC是可接受的。西门子客户服务工程师（CSE）被派往客户的现场。在访视期间，CSE检查了仪器，发现抽吸探针1被堵塞，更换了探针和夹紧阀，运行了自动检查，客户运行了QC和患者样本，结果回收可接受。西门子审查了仪器数据，排除了试剂问题，因为质控（QC）回收在可接受范围内。西门子确定堵塞的抽吸探针导致了CEA结果的假性升高。
该仪器根据规范运行，不需要进一步评估。</t>
  </si>
  <si>
    <t>西门子确定堵塞的抽吸探针导致了CEA结果的假性升高。
不良事件来源：投诉</t>
  </si>
  <si>
    <t>该仪器根据规范运行，不需要进一步评估。</t>
  </si>
  <si>
    <t>10027356</t>
  </si>
  <si>
    <t>10995689</t>
  </si>
  <si>
    <t>00630414600024</t>
  </si>
  <si>
    <t>2024-09-15</t>
  </si>
  <si>
    <t>2024-08-04</t>
  </si>
  <si>
    <t>2024-00073074-1：高检测结果</t>
  </si>
  <si>
    <t>AZ ST.JAN VAN HET OCMW, BELGIUM</t>
  </si>
  <si>
    <t>客户报告称使用批号356Atellica IM总人绒毛膜促性腺激素测定试剂盒（ThCG）检测样本时，检测结果与重测结果不一致且偏高。医师质疑患者初始Atellica IM ThCG检测结果偏高。样本当日在同一分析仪和另一台Atellica IM系统上进行了重测，两次重测结果都较低。确定初始结果为假性升高。目前尚无与观察到的不一致性结果导致患者伤害或其他不良后果的陈述。
样本324080431101 Atellica IM ThCG（2024-08-04）的检测结果： 
初始结果：31.3 IU/L – 不一致（升高）
重测结果1：0.3 IU/L – 正确结果
重测结果2：0.9 IU/L</t>
  </si>
  <si>
    <t>客户观察到Atellica IM总人绒毛膜促性腺激素测定试剂盒（ThCG）结果重测结果不一致且偏高。Atellica IM总人绒毛膜促性腺激素测定试剂盒（ThCG）使用说明书中的“检验结果的解释”部分指出：“检测结果的判读务必结合病人病史、临床表现和其他发现情况进行。”西门子正在调查中。</t>
  </si>
  <si>
    <t>IH01298</t>
  </si>
  <si>
    <t>2024-00068685-2：低检测结果</t>
  </si>
  <si>
    <t>客户报告称，在Atellica IM 1600全自动化学发光免疫分析仪上，多个样本的糖抗原19-9（CA19-9）回收为0 U/mL。客户提供了一个在Atellica IM 1600全自动化学发光免疫分析仪上获得假性抑制的CA19-9结果的例子。初始结果没有报告医师。ID ZD221486A患者样本在另一台Atellica IM 1600分析仪上进行了CA 19-9的检测。重测结果高于初始结果，作为正确结果报告给医师。目前尚无由于假性抑制的CA 19-9结果导致的患者干预或不良健康后果的报告。
检测项目：CA 19-9
单位：U/mL
客户提供了一个在患者样本上获得的错误结果的例子。
检测日期：2024年9月12日
样本标识：SZ312100Q
原始结果：0（错误，未报告）
样本标识：ZD221486A
另一台分析仪重测结果：10.95（正确，已报告）</t>
  </si>
  <si>
    <t>客户联系了西门子远程支持中心（RSC），报告在Atellica IM 1600分析仪上获得了假性抑制的糖抗原19-9（CA19-9）结果。事件发生时，质控（QC）在正常范围内。西门子客户服务工程师（CSE）被派往客户现场。CSE更换了有泄漏迹象的基座泵。西门子进一步评估了该事件并得出结论，基座体积的减少会影响相对光单位（RLU），并可能导致错误的CA19-9检测结果。该仪器按照规范运行，不需要进一步评估。</t>
  </si>
  <si>
    <t>西门子进一步评估了该事件并得出结论，基座体积的减少会影响相对光单位（RLU），并可能导致错误的CA19-9检测结果。
不良事件来源：投诉。</t>
  </si>
  <si>
    <t>该仪器按照规范运行，不需要进一步评估。</t>
  </si>
  <si>
    <t>130494</t>
  </si>
  <si>
    <t>11097521</t>
  </si>
  <si>
    <t>00630414595900</t>
  </si>
  <si>
    <t>2024-09-01</t>
  </si>
  <si>
    <t>2024-00068135-1：高检测结果</t>
  </si>
  <si>
    <t>NMC ROYAL HOSPITAL Khalifa City, UNITED ARAB EMIRATES</t>
  </si>
  <si>
    <t>客户向西门子报告称，在Atellica CH 930分析仪上对患者样本进行检测时，获得了一个假性升高的二氧化碳（CO2_c）结果。这些错误的初始结果没有报告给医师。相同样本在初始Atellica CH 930分析仪上重测结果较低，作为正确的结果并报告给医师。目前尚无由于假性升高的CO2_c结果而导致的患者干预或不良健康后果的已知报告。
检测项目：二氧化碳（CO2_c）
 单位：mmol/L
检测日期：2024年9月1日 
样本ID：S13240901507 
在Atellica CH 930分析仪（序列号CM01649）上获得的初始结果：39.3mmol/L（错误，未报告） 
同一样本在原始Atellica CH 930分析仪上重新处理，获得的结果：27.4mmol/L（正确，报告）</t>
  </si>
  <si>
    <t>客户联系了西门子医疗诊断远程服务中心（RSC），报告在Atellica CH 930分析仪上获得了一个假性升高的二氧化碳（CO2_c）患者结果。
西门子正在调查中。</t>
  </si>
  <si>
    <t>2024-09-10</t>
  </si>
  <si>
    <t>2024-00068135-8：高检测结果</t>
  </si>
  <si>
    <t>客户向西门子报告称，在Atellica CH 930分析仪上对患者样本进行检测时，获得了两个假性升高的二氧化碳（CO2_c）结果。错误结果没有报告给医师。同一样本在初始Atellica CH 930分析仪上重新处理。重测结果较低，并已作为正确的结果报告给医师。目前尚无由于因错假性升高的CO2_c结果而导致的患者干预或不良健康后果的报告。
检测项目：二氧化碳（CO2_c）
 单位：mmol/L 
检测日期：2024年9月10日 
样本ID：S13240910157 
在Atellica CH 930分析仪（序列号CM01649）上获得的初始结果：&gt;40mmol/L（错误，未报告） 
同一样本在初始Atellica CH 930分析仪上重测，获得的结果：&gt;40mmol/L（错误，未报告） 
同一样本在初始Atellica CH 930分析仪上重测，获得的结果：25.7mmol/L（正确，报告）</t>
  </si>
  <si>
    <t>客户联系了西门子医疗诊断远程服务中心（RSC），报告在Atellica CH 930分析仪上对患者样本进行检测时，获得了假性升高的的二氧化碳（CO2_c）结果。
西门子正在调查此事件。</t>
  </si>
  <si>
    <t>西门子正在调查此事件。
不良事件来源：投诉。</t>
  </si>
  <si>
    <t>2024-10-02</t>
  </si>
  <si>
    <t>2024-00068135-7：高检测结果</t>
  </si>
  <si>
    <t>客户向西门子报告称，在Atellica CH 930分析仪上对患者样本进行检测时，获得了九个假性升高的二氧化碳（CO2_c）结果。这些错误的初始结果没有报告给医师。相同样本在初始Atellica CH 930分析仪上重测结果较低，作为正确的结果并报告给医师。目前尚无由于假性升高的CO2_c结果而导致的患者干预或不良健康后果的报告。
检测项目：二氧化碳（CO2_c） 
单位：mmol/L
检测日期：2024年9月9日 
样本ID：S13240909147 
在Atellica CH 930分析仪（序列号CM01649）上获得的初始结果：35.4mmol/L（错误，未报告） 
同一样本在原始Atellica CH 930分析仪上重测，获得的结果：26.6mmol/L（正确，报告）
样本ID：S13240909171
在Atellica CH 930分析仪（序列号CM01649）上获得的初始结果：35.3mmol/L（错误，未报告）
同一样本在原始Atellica CH 930分析仪上重测，获得的结果：25.6mmol/L（正确，报告）
样本ID：S13240909189
在Atellica CH 930分析仪（序列号CM01649）上获得的初始结果：&gt;40mmol/L（错误，未报告）
同一样本在原始Atellica CH 930分析仪上重测，获得的结果：18.5mmol/L（正确，报告）
样本ID：S13240909196
在Atellica CH 930分析仪（序列号CM01649）上获得的初始结果：&gt;40mmol/L（错误，未报告）
同一样本在原始Atellica CH 930分析仪上重测，获得的结果：28.8mmol/L（正确，报告）
样本ID：S13240909236
在Atellica CH 930分析仪（序列号CM01649）上获得的初始结果：&gt;40mmol/L（错误，未报告）
同一样本在原始Atellica CH 930分析仪上重测，获得的结果：27.1mmol/L（正确，报告）
样本ID：S13240909333
在Atellica CH 930分析仪（序列号CM01649）上获得的初始结果：&gt;40mmol/L（错误，未报告）
同一样本在原始Atellica CH 930分析仪上重测，获得的结果：24.6mmol/L（正确，报告）
样本ID：S13240909353
在Atellica CH 930分析仪（序列号CM01649）上获得的初始结果：&gt;40mmol/L（错误，未报告）
同一样本在原始Atellica CH 930分析仪上重测，获得的结果：27.9mmol/L（正确，报告）
样本ID：S13240909500
在Atellica CH 930分析仪（序列号CM01649）上获得的初始结果：38.5mmol/L（错误，未报告）
同一样本在原始Atellica CH 930分析仪上重测，获得的结果：28.5mmol/L（正确，报告）
样本ID：S13240909632
在Atellica CH 930分析仪（序列号CM01649）上获得的初始结果：&gt;40mmol/L（错误，未报告）
同一样本在原始Atellica CH 930分析仪上于2024年9月10日重测，获得的结果：25.7mmol/L（正确，报告）</t>
  </si>
  <si>
    <t>客户联系了西门子医疗诊断远程服务中心（RSC），报告在Atellica CH 930分析仪上获得了九个假性升高的二氧化碳（CO2_c）患者结果。
西门子正在调查中。</t>
  </si>
  <si>
    <t>2024-00068135-2：高检测结果</t>
  </si>
  <si>
    <t>客户向西门子报告称，在Atellica CH 930分析仪上对患者样本进行检测时，获得了四个假性升高的二氧化碳（CO2_c）结果。这些错误的初始结果没有报告给医师。相同样本在初始Atellica CH 930分析仪上重测结果较低，作为正确的结果并报告给医师。目前尚无由于假性升高的CO2_c结果而导致的患者干预或不良健康后果的报告。
检测项目：二氧化碳（CO2_c）
 单位：mmol/L
检测日期：2024年9月2日 
样本ID：S13240901403 
在Atellica CH 930分析仪（序列号CM01649）上获得的初始结果：38.9mmol/L（错误，未报告） 
同一样本在原始Atellica CH 930分析仪上重测，获得的结果：26.9mmol/L（正确，报告）
样本ID：S13240901407
在Atellica CH 930分析仪（序列号CM01649）上获得的初始结果：39.2mmol/L（错误，未报告）
同一样本在原始Atellica CH 930分析仪上重测，获得的结果：29.9mmol/L（正确，报告）
样本ID：S13240902138
在Atellica CH 930分析仪（序列号CM01649）上获得的初始结果：36.7mmol/L（错误，未报告）
同一样本在原始Atellica CH 930分析仪上重测，获得的结果：28.6mmol/L（正确，报告）
样本ID：S13240902484
在Atellica CH 930分析仪（序列号CM01649）上获得的初始结果：大于40.0mmol/L（错误，未报告）
同一样本在原始Atellica CH 930分析仪上重测，获得的结果：24.3mmol/L（正确，报告）</t>
  </si>
  <si>
    <t>客户联系了西门子医疗诊断远程服务中心（RSC），报告在Atellica CH 930分析仪上获得了四个假性升高的二氧化碳（CO2_c）患者结果。
西门子正在调查中。</t>
  </si>
  <si>
    <t>2024-00068135-4：高检测结果</t>
  </si>
  <si>
    <t>客户向西门子报告称，在Atellica CH 930分析仪上对患者样本进行检测时，获得了两个假性升高的二氧化碳（CO2_c）结果。这些错误的初始结果没有报告给医师。相同样本在初始Atellica CH 930分析仪上重测结果较低，作为正确的结果并报告给医师。目前尚无由于假性升高的CO2_c结果而导致的患者干预或不良健康后果的报告。
检测项目：二氧化碳（CO2_c）
 单位：mmol/L
检测日期：2024年9月4日 
样本ID：S13240904139 
在Atellica CH 930分析仪（序列号CM01649）上获得的初始结果：38.9mmol/L（错误，未报告） 
同一样本在原始Atellica CH 930分析仪上重新处理，获得的结果：30.4mmol/L（正确，报告）
样本ID：S13240904165
在Atellica CH 930分析仪（序列号CM01649）上获得的初始结果：38.9mmol/L（错误，未报告）
同一样本在原始Atellica CH 930分析仪上重新处理，获得的结果：29.4mmol/L（正确，报告）</t>
  </si>
  <si>
    <t>客户联系了西门子医疗诊断远程服务中心（RSC），报告在Atellica CH 930分析仪上获得了两个假性升高的二氧化碳（CO2_c）患者结果。
西门子正在调查中。</t>
  </si>
  <si>
    <t>2024-09-03</t>
  </si>
  <si>
    <t>2024-00068135-3：高检测结果</t>
  </si>
  <si>
    <t>客户向西门子报告称，在Atellica CH 930分析仪上对患者样本进行检测时，获得了一个假性升高的二氧化碳（CO2_c）结果。这些错误的初始结果没有报告给医师。相同样本在初始Atellica CH 930分析仪上重测结果较低，作为正确的结果并报告给医师。目前尚无由于假性升高的CO2_c结果而导致的患者干预或不良健康后果的报告。
检测项目：二氧化碳（CO2_c）
 单位：mmol/L
检测日期：2024年9月3日 
样本ID：S13240903352 
在Atellica CH 930分析仪（序列号CM01649）上获得的初始结果：37.1mmol/L（错误，未报告） 
同一样本在原始Atellica CH 930分析仪重测，获得的结果：27.3mmol/L（正确，报告）</t>
  </si>
  <si>
    <t>2024-09-08</t>
  </si>
  <si>
    <t>2024-00068135-6：高检测结果</t>
  </si>
  <si>
    <t>客户向西门子报告称，在Atellica CH 930分析仪上对患者样本进行检测时，获得了两个假性升高的二氧化碳（CO2_c）结果。这些错误的初始结果没有报告给医师。相同样本在初始Atellica CH 930分析仪上重测结果较低，作为正确的结果并报告给医师。目前尚无由于假性升高的CO2_c结果而导致的患者干预或不良健康后果的报告。
检测项目：二氧化碳（CO2_c）
 单位：mmol/L
检测日期：2024年9月8日 
样本ID：S13240908259 
在Atellica CH 930分析仪（序列号CM01649）上获得的初始结果：38.8mmol/L（错误，未报告） 
同一样本在原始Atellica CH 930分析仪上重新处理，获得的结果：26.1mmol/L（正确，报告）
样本标识符：S13240908284
在Atellica CH 930分析仪（序列号CM01649）上获得的初始结果：大于40.0mmol/L（错误，未报告）
同一样本在原始Atellica CH 930分析仪上重新处理，获得的结果：29.5mmol/L（正确，报告）</t>
  </si>
  <si>
    <t>2024-09-14</t>
  </si>
  <si>
    <t>2024-00068806-1：低检测结果</t>
  </si>
  <si>
    <t>WESTERN DIAGNOSTIC PATHOLOGY, AUSTRALIA</t>
  </si>
  <si>
    <t>客户报告称，在Atellica CH 930分析仪上获得了一个假性抑制的二氧化碳（CO2_c）患者样本结果。错误结果已报告给医师，医师未提出质疑。同一样本在另一台Atellica CH 930分析仪上重新处理。获得了一个更高的结果，作为正确结果报告给医师。目前尚无由于假性抑制的二氧化碳（CO2_c）结果导致的患者干预或不良健康后果的报告。
检测项目：二氧化碳（CO2_c）
单位：mmol/L
样本ID 85406648
2024年9月14日：在Atellica CH 930分析仪（序列号CM01085）上获得的初始结果（错误，已报告）：19.4 mmol/L
2024年9月15日：在另一台Atellica CH 930分析仪上获得的重新处理结果（序列号未知）（正确，报告）：28.274 mmol/L</t>
  </si>
  <si>
    <t>客户联系了西门子客户服务中心，报告称在Atellica CH 930分析仪上获得了一个假性抑制的二氧化碳（CO2_c）患者样本结果。
西门子正在调查此事件。</t>
  </si>
  <si>
    <t>CM04597</t>
  </si>
  <si>
    <t>2024-09-16</t>
  </si>
  <si>
    <t>2024-00069624-1：高检测结果</t>
  </si>
  <si>
    <t>HOLZER MEDICAL CENTER, UNITED STATES</t>
  </si>
  <si>
    <t>客户报告称，在Atellica CH 930分析仪上对三个患者样本进行检测时，得到了假性升高的二氧化碳（CO2_c）结果。错误结果报告给医师，医师提出质疑。样本在原始仪器上进行了重测。重测结果低于错误结果，与患者的临床病史一致。重测结果作为正确结果报告医师。目前尚无由于假性升高的二氧化碳（CO2_c）结果导致患者干预或不良健康后果的报告。
检测项目：二氧化碳（CO2_c）
初次检测日期：2024年9月16日
重新检测日期：2024年9月18日
单位：mmol/L
样本标识：ZJ16059801
初次结果：40.88（错误，报告）
重复结果：22.4（正确，报告）
样本标识：ZJ16039901
初次结果：47.27（错误，报告）
重复结果：27.2（正确，报告）
样本标识：ZJ16034601
初次结果：46.13（错误，报告）
重复结果：28.6（正确，报告）</t>
  </si>
  <si>
    <t>客户联系了西门子客户服务中心（CCC），报告称在Atellica CH 930分析仪上对三个患者样本进行检测时，得到了假性升高的二氧化碳（CO2_c）结果。事件发生当天，质控（QC）和校准均恢复到可接受水平。
在西门子远程协助下，客户检查了服务日志和自动检查结果。
西门子客户服务工程师（CSE）被派往客户现场。在访视期间，CSE检查了仪器，发现有水滴泄漏到反应洗涤探针（R1A）/分配探针（R1D）中，并更换了洗涤探针和两个相应的电磁阀。目前事件的原因未知。
该仪器按照规范运行，不需要进一步评估。</t>
  </si>
  <si>
    <t>在西门子远程协助下，客户检查了服务日志和自动检查结果。
西门子客户服务工程师（CSE）被派往客户现场。在访视期间，CSE检查了仪器，发现有水滴泄漏到反应洗涤探针（R1A）/分配探针（R1D）中，并更换了洗涤探针和两个相应的电磁阀。目前事件的原因未知。
不良事件来源：投诉。</t>
  </si>
  <si>
    <t>DR251764</t>
  </si>
  <si>
    <t>00630414014128</t>
  </si>
  <si>
    <t>2024-00068462-1：低检测结果</t>
  </si>
  <si>
    <t>Maple Grove Hospital, UNITED STATES</t>
  </si>
  <si>
    <t>客户报告称使用全自动生化分析仪检测患者样本时，生成了一个假性抑制的钠（NA）结果。错误结果未报告医师。样本在另一全自动生化分析仪重测结果高于错误结果。重测结果作为正确的结果报告给了医师。
目前尚无由于假性抑制的钠（NA）结果导致的患者干预或不良健康后果的报告。
检测日期：2024年9月12日
检测项目：钠
单位：mmol/L
样本ID：113423968
初始结果（错误，未报告）：113mmol/L
在另一台全自动生化分析仪重测结果（正确，报告）：136毫摩尔/升</t>
  </si>
  <si>
    <t>客户联系了西门子客户服务中心（CCC），报告称使用全自动生化分析仪对患者样本进行检测时获得了一个假性抑制钠（NA）结果。事件发生当天，质控（QC）和校准都是可接受的。客户更换了标准A和集成多传感器技术（IMT）传感器。
西门子客户服务工程师（CSE）被派往客户的现场。在访视期间，CSE更换了稀释液注射器头、阀门管和旋转阀密封圈。接下来，CSE清洁了旋转阀并调整了蠕动泵。然后，CSE成功进行稀释检查并处理了QC，结果可接受。西门子得出结论，IMT的流体流动问题，可能导致了假性抑制的钠（NA）结果。已通过上述服务活动解决。
该仪器按照规范运行，无需进一步评估。</t>
  </si>
  <si>
    <t>客户联系了西门子客户服务中心（CCC），报告称使用全自动生化分析仪对患者样本进行检测时获得了一个假性抑制钠（NA）结果。事件发生当天，质控（QC）和校准都是可接受的。客户更换了标准A和集成多传感器技术（IMT）传感器。
西门子客户服务工程师（CSE）被派往客户的现场。在访视期间，CSE更换了稀释液注射器头、阀门管和旋转阀密封圈。接下来，CSE清洁了旋转阀并调整了蠕动泵。然后，CSE成功进行稀释检查并处理了QC，结果可接受。西门子得出结论，IMT的流体流动问题，可能导致了假性抑制的钠（NA）结果。已通过上述服务活动解决。
不良事件来源：投诉。</t>
  </si>
  <si>
    <t>该仪器按照规范运行，无需进一步评估。</t>
  </si>
  <si>
    <t>DR270219</t>
  </si>
  <si>
    <t>2024-00068369-1：低检测结果</t>
  </si>
  <si>
    <t>SUMNER STATION ED, UNITED STATES</t>
  </si>
  <si>
    <t>客户报告称，在Dimension EXL 200全自动整合式生化分析仪对患者样本进行检测时，获得了一个假性抑制的钠（Na）结果。初始结果未报告给医师。样本自动重测结果认为是错误结果，未报告给医师。样本在同一仪器上重测两次。后续重测结果高于初始和自动重测结果，且与患者的临床病史相符。后续重测结果134mmol/L作为正确结果并报告给医师。目前尚无由于假性抑制的钠结果导致的患者干预或不良健康后果的报告。
检测项目：钠（Na）
单位：mmol/L
检测日期：2024年9月11日
样本ID：107706
初始结果：116（错误，未报告）
自动重复结果：121（错误，未报告）
重复结果：133（正确）和134（正确，报告）</t>
  </si>
  <si>
    <t>客户联系了西门子客户服务中心（CCC），报告称在全自动整合式生化分析仪检测患者样本时，获得了一个假性抑制的钠（Na）结果。事件发生当天，质控（QC）是可接受的。客户更换了集成多传感器技术（IMT）传感器、盐桥、样本稀释液和冲洗液。西门子客户服务工程师（CSE）被派往客户的现场。在访视中，CSE更换了IMT X管道、调整了IMT流速、使用温水对IMT单元进行了强力冲洗、更换了IMT Quicklyte传感器并进行稀释检查、校正偏差，运行QC和患者样本，结果恢复到范围内。西门子进一步评估了该事件，并得出结论，可能是由于纤维蛋白/样本微凝块/晶体的形造成IMT系统中的流体流动问题，（已通过上述服务解决），进而导致假性抑制的钠（Na）结果。
该仪器按照规范运行，无需进一步评估。</t>
  </si>
  <si>
    <t>客户联系了西门子客户服务中心（CCC），报告称在全自动整合式生化分析仪检测患者样本时，获得了一个假性抑制的钠（Na）结果。事件发生当天，质控（QC）是可接受的。客户更换了集成多传感器技术（IMT）传感器、盐桥、样本稀释液和冲洗液。西门子客户服务工程师（CSE）被派往客户的现场。在访视中，CSE更换了IMT X管道、调整了IMT流速、使用温水对IMT单元进行了强力冲洗、更换了IMT Quicklyte传感器并进行稀释检查、校正偏差，运行QC和患者样本，结果恢复到范围内。西门子进一步评估了该事件，并得出结论，可能是由于纤维蛋白/样本微凝块/晶体的形造成IMT系统中的流体流动问题，（已通过上述服务解决），进而导致假性抑制的钠（Na）结果。
不良事件来源：投诉。</t>
  </si>
  <si>
    <t>4DD811</t>
  </si>
  <si>
    <t>68</t>
  </si>
  <si>
    <t>2024-00069984-1：低检测结果</t>
  </si>
  <si>
    <t>PROVIDENCE MILWAUKIE HOSPITAL, UNITED STATES</t>
  </si>
  <si>
    <t>客户报告称，在全自动整合式生化分析仪获得了一个假性抑制的钠（Na）患者样本结果。
假性抑制的钠结果已报告给医师，结果导致患者因“由于大于6 mmol/L的差值校验担心导致的过度纠正”和“脱髓鞘风险”而住院治疗。患者接受了1L生理盐水，并开始使用DDAVP-D5W。从同一患者身上抽取的三个（3）后续样本在初始全自动生化分析仪进行了处理。所有三个样本获得了较高的钠结果，作为正确结果报告给医师。从同一患者身上抽取的额外样本在另一全自动生化分析仪检测，获得了较高的钠结果，认为结果正确。在第二天，初始样本在初始全自动整合式生化分析仪重测，获得了较高的结果，作为正确结果并报告为修正结果。
目前尚无由于错误且偏低的钠结果造成的不良健康后果。
检测项目：钠（Na）
单位：mmol/L
检测日期：2024年9月18日
患者1：
样本ID 242620104CM
在2024年9月18日使用Dimension EXL 200 S/N DR271608获得的初始结果：121 mmol/L（错误，报告）
在2024年9月19日使用原始Dimension EXL 200 S/N DR271608获得的重复结果：140 mmol/L（正确，报告）
重新抽取的样本ID 242620111CM
在2024年9月18日使用原始Dimension EXL 200 S/N DR271608获得的结果：131 mmol/L（正确，报告）
重新抽取的样本ID 242630010CM
在2024年9月19日使用原始Dimension EXL 200 S/N DR271608获得的结果：139 mmol/L（正确，报告）
重新抽取的样本ID 242630026CM
在2024年9月19日使用原始Dimension EXL 200 S/N DR271608获得的结果：137 mmol/L（正确，报告）
重新抽取的样本ID 242630053CM
在2024年9月19日使用替代Dimension EXL with LM S/N DR251715获得的结果：133 mmol/L（正确，未报告）
注：治疗后，急诊科（ED）在2024年9月19日收集了一份尿液样本并送往外部实验室进行测试：135 mmol/L（正确）</t>
  </si>
  <si>
    <t>客户联系了西门子医疗诊断远程服务中心（RSC），报告称在全自动整合式生化分析仪获得了一个假性抑制的钠（Na）患者结果。
西门子正在调查此事件。</t>
  </si>
  <si>
    <t>DR275182</t>
  </si>
  <si>
    <t>2024-10-07</t>
  </si>
  <si>
    <t>2024-00068218-1：低检测结果</t>
  </si>
  <si>
    <t>PROVIDENCE VALDEZ MEDICAL CENTER, UNITED STATES</t>
  </si>
  <si>
    <t>客户报告称，在一台Dimension EXL 200 全自动整合式生化分析仪检测患者样本进行时，得到了一个假性抑制的钠（Na）结果。错误结果未报告给医师。样本在原始的全自动整合式生化分析仪重测结果比错误结果要高，与患者的病史相符。重测结果作为正确结果报告给医师。目前尚无因假性抑制的钠结果导致的患者干预或不良健康后果的报告。
检测项目：钠（Na）
单位：mmol/L
检测日期：09-Sep-2024
样本标识：242530015CV
初始结果：120（错误，未报告）
重复结果：134（正确，报告）</t>
  </si>
  <si>
    <t>客户联系了西门子客户服务中心（CCC），报告称在一台全自动整合式生化分析仪检测患者样本时，得到了一个假性抑制的钠（Na）结果。质控（QC）和校准都在可接受的范围内。
在西门子远程协助下，客户检查了仪器，调整了泵速，更换了传感器、交叉管路、所有耗材以及稀释液1（D1），进行了系统清洁，检查了瓶、端口、注射器处的D1/稀释液2（D2）连接，对稀释液、端口处D2后端和所有耗材进行排气，检查了方向，冲洗了盐帽管路，架后端连接处，更换旋转阀、X型密封圈，运行了超调，冲洗了试剂1（R1）管路，移动了交叉管路，冲洗3次，重新连接到交叉管路，调整了泵速。然后，客户清洁了旋转阀和探针旋转阀端口/重新安装了管路，对A和B进行了排气，清洁弹簧针并重新安装了传感器，关闭了塔楼，对塔端口x1和x2进行排气，重新安装了x/x2连接，检查了R1，重新安装了R1连接，并进行了排气。西门子客户服务工程师（CSE）被派往客户的现场。在访视期间，CSE更换了旋转阀组件、集成多传感器技术（IMT）传感器、泵电磁阀和电磁阀夹紧阀，并检查了IMT。然后，CSE进行了校准、QC、稀释检查和精度测试，结果可接受。假性抑制的钠结果原因未知。
仪器按照规范运行，
无需对其进一步评估。</t>
  </si>
  <si>
    <t>客户联系了西门子客户服务中心（CCC），报告称在一台全自动整合式生化分析仪检测患者样本时，得到了一个假性抑制的钠（Na）结果。质控（QC）和校准都在可接受的范围内。
在西门子远程协助下，客户检查了仪器，调整了泵速，更换了传感器、交叉管路、所有耗材以及稀释液1（D1），进行了系统清洁，检查了瓶、端口、注射器处的D1/稀释液2（D2）连接，对稀释液、端口处D2后端和所有耗材进行排气，检查了方向，冲洗了盐帽管路，架后端连接处，更换旋转阀、X型密封圈，运行了超调，冲洗了试剂1（R1）管路，移动了交叉管路，冲洗3次，重新连接到交叉管路，调整了泵速。然后，客户清洁了旋转阀和探针旋转阀端口/重新安装了管路，对A和B进行了排气，清洁弹簧针并重新安装了传感器，关闭了塔楼，对塔端口x1和x2进行排气，重新安装了x/x2连接，检查了R1，重新安装了R1连接，并进行了排气。西门子客户服务工程师（CSE）被派往客户的现场。在访视期间，CSE更换了旋转阀组件、集成多传感器技术（IMT）传感器、泵电磁阀和电磁阀夹紧阀，并检查了IMT。然后，CSE进行了校准、QC、稀释检查和精度测试，结果可接受。假性抑制的钠结果原因未知。
不良事件来源：投诉。</t>
  </si>
  <si>
    <t>仪器按照规范运行，
无需对其进一步评估。</t>
  </si>
  <si>
    <t>76511221</t>
  </si>
  <si>
    <t>10995524</t>
  </si>
  <si>
    <t>00630414598512</t>
  </si>
  <si>
    <t>2024-00073334-1：高检测结果</t>
  </si>
  <si>
    <t>PARDINI - NTO VESPASIANO, BRAZIL</t>
  </si>
  <si>
    <t>客户使用批次221的癌胚抗原测定试剂盒检测多个患者样本获得了偏高结果，与后续在不同的ATELLICA IM分析仪上重测得到的较低结果不一致。在对ATELLICA IM分析仪故障排除时发现质控（QC）超出范围。初始结果没有被报告。重测结果作为正确结果。目前尚无关于此事件导致患者伤害、治疗变化或诊断延迟的陈述。
因字数限制，患者检测结果请见调查情况章节处“报告编号1193118002024147125附件”。</t>
  </si>
  <si>
    <t>客户报告称使用批次221的癌胚抗原测定试剂盒检测多个患者样本获得了偏高结果，而这些样本后来在不同ATELLICA® CH 930分析仪上重测时得到了较低的结果。使用说明书（IFU）中的“检验结果的解释”部分指出：“解释结果时，务必结合患者的病史、临床表现和其他结果。”
西门子正在调查中。</t>
  </si>
  <si>
    <t>44484358</t>
  </si>
  <si>
    <t>2024-00068239-1：高检测结果</t>
  </si>
  <si>
    <t>TOWNSVILLE HOSPITAL, AUSTRALIA</t>
  </si>
  <si>
    <t>客户在识别到质控（QC）失败后，使用批次358的总人绒毛膜促性腺激素测定试剂盒对样本重测。两个初始结果偏高样本重测产生较低的结果。初始结果已经被报告。目前尚不清楚医师是否对结果提出了质疑。重测结果作为正确结果报告。目前尚无因观察结果导致的患者伤害、治疗变化或诊断延迟的陈述。
ATELLICA IM总人绒毛膜促性腺激素（ThCG）结果
样本类型：血清
单位：IU/L
检测日期：2024年9月11日
样本ID：12425503223B
初始结果：5.19 IU/L - 不一致
重测结果：0.514 IU/L
样本ID：12425415306A
初始结果：6.171 IU/L - 不一致
重测结果：1.428 IU/L</t>
  </si>
  <si>
    <t>客户报告观察到2个患者样本在ATELLICA IM总人绒毛膜促性腺激素（ThCG）检测中出现了偏高的结果，而这些结果重测后偏低，并认为是正确结果。
使用说明书（IFU）中的“检验结果的解释”部分指出：“检测结果的判读务必结合病人病史、临床表现和其他发现情况进行。”
西门子正在调查此事。</t>
  </si>
  <si>
    <t>IRL17371723</t>
  </si>
  <si>
    <t>00630414596914</t>
  </si>
  <si>
    <t>2024-09-20</t>
  </si>
  <si>
    <t>2024-00070051-1：低检测结果</t>
  </si>
  <si>
    <t>UHS NORTHWEST TEXAS HEALTHCARE SYS, UNITED STATES</t>
  </si>
  <si>
    <t>客户报告称，ADVIA Centaur XPT分析仪上两个患者样本丙型肝炎病毒IgG抗体（aHCV）初始检测得到反应性结果。样本在原始分析仪上重测，结果变为非反应性，认为是错误结果，未报告医师。初次反应性结果与患者的病史相符，作为正确结果报告医师。目前尚无由于错阴性（非反应性）aHCV结果而导致的患者干预或不良健康后果的报告。
检测项目：丙型肝炎病毒IgG抗体（aHCV）
单位：指数
初次检测日期：2024年9月20日
重复检测日期：2024年9月21日
样本标识：3242640112
年龄：68岁
性别：男
初次结果：&gt; 11（反应性，正确，已报告）
重复结果：0.04（非反应性，错误，未报告）
样本标识：30242640603
年龄：70岁
性别：男
初次结果：9.94（反应性，正确，已报告）
重复结果：0.04（非反应性，错误，未报告）</t>
  </si>
  <si>
    <t>客户联系了西门子客户服务中心（CCC），称在ADVIA Centaur XPT仪器上两个患者样本丙型肝炎病毒IgG抗体（aHCV）检测结果为非反应性。事件发生当天，质控（QC）在控。西门子客户服务工程师（CSE）被派往客户现场。在访视期间，CSE检查了仪器，发现试剂3（R3）未对齐。随后CSE更换了R3的水平皮带，进行对齐，对所有液体进行了预充，并运行了QC，质控在控。在随后的访视中，CSE复查了R3探针对齐情况，发现垂直位置有偏差，更换了R3的垂直电机、皮带和传感器板，对齐R3，对所有探针进行了预充，并运行了QC和校准，结果也可接受。事件的原因未知。该设备正在按照规格运行，不需要进一步评估。</t>
  </si>
  <si>
    <t>事件的原因未知。
不良事件来源：投诉。</t>
  </si>
  <si>
    <t>该设备正在按照规格运行，不需要进一步评估。</t>
  </si>
  <si>
    <t>2024-00069334-1：低检测结果</t>
  </si>
  <si>
    <t>PARDINI - NTA SAO PAULO, BRAZIL</t>
  </si>
  <si>
    <t>客户称使用批次358的总人绒毛膜促性腺激素测定试剂盒对患者样本检测得到偏低结果，该结果在报告之前被实验室的后期分析部门质疑。样本在2台不同的ATELLICA IM上重测，结果较高，根据患者的临床状况认为是正确结果。目前尚无因该事件导致患者或用户干预或不良健康后果的陈述。
ATELLICA IM总人绒毛膜促性腺激素（ThCG）结果：
样本类型：血清
单位：mIU/mL
样本ID：104813186303
检测日期：2024年9月11日
初始结果：3.7 mIU/mL - 不一致
检测日期：2024年9月12日
重测结果1：110.1 mIU/mL
重测结果2：128.9 mIU/mL</t>
  </si>
  <si>
    <t>客户报告观察到批次358的总人绒毛膜促性腺激素测定试剂盒对患者样本检测得到偏低结果，重测结果变高。客户冷冻分装样品，并在初始分析仪（IH00689）中进行了5次重测，结果都偏高。分析了仪器事件日志，尚未发现错误。
使用说明书（IFU）中的“检验结果的解释”部分指出：“检测结果的判读务必结合病人病史、临床表现和其他发现情况进行。”西门子正在调查此事。</t>
  </si>
  <si>
    <t>47862357</t>
  </si>
  <si>
    <t>2024-09-17</t>
  </si>
  <si>
    <t>2024-00069417-1：高检测结果</t>
  </si>
  <si>
    <t>QUEST DIAGNOSTICS, UNITED STATES</t>
  </si>
  <si>
    <t>客户报告称在使用批次357的总人绒毛膜促性腺激素测定试剂盒时，患者检测结果不一致且偏高。初始结果报告给医师，医师提出质疑。患者样本在不同的ADVIA Centaur CP仪器上进行了重测且所有结果都较低，为8个样本发布了更正报告。客户称在初始测试患者样本之前，质控（QC）是在范围内的，但是根据他们实验室的协议，在患者测试后运行一个QC级别（L3），结果略微超出了范围。由于患者结果是可接受的，故作为正确结果报告。初始仪器重新校准后，样本重测结果低于初始结果。目前尚无与此事件相关的患者伤害、治疗变化或诊断延迟的陈述。
ADVIA Centaur CP Total hCG（hCG）结果 
单位：mIU/mL
检测日期：2024年9月17日 
初始结果(CP#3)（不一致) 重测结果（CP#4）（正确)    重测结果（CP#3，校准后）（正确）
11                                                               &lt;5                                                           &lt;5
9                                                                 &lt;5                                                           &lt;5
8                                                                 &lt;5                                                           &lt;5
8                                                                 &lt;5                                                           &lt;5
7                                                                 &lt;5                                                           &lt;5
9                                                                 &lt;5                                                           &lt;5
10                                                               &lt;5                                                           &lt;5
5                                                                 &lt;5                                                           &lt;5</t>
  </si>
  <si>
    <t>西门子完成了对客户报告的批号357的总人绒毛膜促性腺激素测定试剂盒检测结果不一致（偏高）的患者结果调查。在2024年9月17日，客户表示在检测患者样本之前，三个水平的质控（QC）都在范围内。测试样本后，他们运行了一个水平的QC，结果略微超出了他们的实验室范围。此外，医师打电话质疑在此期间得出的一个ThCG值。客户在不同的ADVIA Centaur CP仪器上重测患者样本，结果偏低，作为正确结果报告。西门子客户服务部门被派往客户现场，并执行了一次全面服务来评估系统。优化样本、对齐试剂探针，更换了离子器以解决信号错误。服务后，ThCG重新校准，测试QC和主曲线材料并回收到可接受的范围内。系统保持运行，ThCG检测在规范内运行。报告问题通过例行服务行动和重新校准得到了解决。</t>
  </si>
  <si>
    <t>西门子客户服务部门被派往客户现场，并执行了一次全面服务调用来评估系统。优化样本、对齐试剂探针，更换了离子器以解决信号错误。服务后，ThCG重新校准，测试QC和主曲线材料并恢复到可接受的范围内。系统保持运行，ThCG检测在规范内运行。报告问题通过例行服务行动和重新校准得到了解决。
不良事件来源：投诉。</t>
  </si>
  <si>
    <t>系统保持运行，ThCG检测在规范内运行。报告问题通过例行服务行动和重新校准得到了解决。</t>
  </si>
  <si>
    <t>2024-00070283-2：高检测结果</t>
  </si>
  <si>
    <t>客户报告称在全自动整合式生化分析仪对患者样本进行检测时，得到了假性升高的二氧化碳（ECO2）结果。错误结果未报告医师。样本在初始系统上重测。重测结果低于错误结果，且在参考范围内。重测结果作为正确结果报告给医师。目前尚无由于假性升高的ECO2结果导致的患者干预或不良健康后果的报告。
检测项目：二氧化碳（ECO2）
单位：mmol/L
检测日期：2024年9月19日
样本标识：L381180441
初始结果：32.2（错误，未报告）
重复结果：22.5（正确，报告）</t>
  </si>
  <si>
    <t>一位客户联系了西门子客户服务中心（CCC），称在一台全自动整合式生化分析仪对患者样本进行检测时，得到了假性升高的二氧化碳（ECO2）结果。在处理患者样本时，校准和质控（QC）均在可接受范围内。
西门子客户服务工程师（CSE）被派往客户现场。在访视期间，CSE检查了仪器，更换了试剂1（R1）传感器，R1和试剂2（R2）排水配件，以及异质性模块（HM）废液管，确认R1探针在反应杯中居中，并且确保反应杯隔膜高度正确设置，底部有3mm的间隙。CSE运行了系统检查和QC，结果恢复到可接受水平。然后，CSE重新校准了ECO2并进行了精度测试，恢复到可接受水平。西门子评估了这一事件，并根据QC在控排除了试剂问题。西门子确定，混合器、排水配件和废液管的问题，通过更换R1传感器、R1和R2排水配件以及HM废液管已得到纠正，这些问题可能导致了假性升高的ECO2结果。
该仪器按照规范运行，不需要进一步评估。</t>
  </si>
  <si>
    <t>西门子客户服务工程师（CSE）被派往客户现场。在访视期间，CSE检查了仪器，更换了试剂1（R1）传感器，R1和试剂2（R2）排水配件，以及异质性模块（HM）废液管，确认R1探针在反应杯中居中，并且确保反应杯隔膜高度正确设置，底部有3mm的间隙。CSE运行了系统检查和QC，结果恢复到可接受水平。然后，CSE重新校准了ECO2并进行了精度测试，恢复到可接受水平。西门子评估了这一事件，并根据QC在控排除了试剂问题。西门子确定，混合器、排水配件和废液管的问题，通过更换R1传感器、R1和R2排水配件以及HM废液管已得到纠正，这些问题可能导致了假性升高的ECO2结果。
不良事件来源：投诉。</t>
  </si>
  <si>
    <t>140135</t>
  </si>
  <si>
    <t>11097543</t>
  </si>
  <si>
    <t>00630414279206</t>
  </si>
  <si>
    <t>2024-00072063-1：低检测结果</t>
  </si>
  <si>
    <t>客户联系西门子，称在ATELLICA® CH 930分析仪上获得的一个（1）假性抑制的尿液/脑脊液蛋白（UCFP）患者样本结果。错误结果未报告给医师。同一样本在另一台ATELLICA® CH 930分析仪上重测，得到了更高的结果，作为正确结果报告给医师。目前尚无由于假性抑制的尿液/脑脊液蛋白（UCFP）结果而导致的患者干预或不良健康后果的报告。
检测项目：尿液/脑脊液蛋白（UCFP）
样本类型：尿液
单位：mg/dL
检测日期：2024年9月19日
样本ID：209889907401
在ATELLICA® CH 930分析仪，序列号CM0079初始结果：8.5 mg/dL（错误，未报告）。
同一样本在另一台ATELLICA® CH 930分析仪，序列号CM00788重测结果：14.5 mg/dL（正确，报告）。</t>
  </si>
  <si>
    <t>一位客户联系了西门子医疗诊断远程服务中心（RSC），称在ATELLICA® CH 930分析仪上处理患者样本时获得假性抑制的尿液/脑脊液蛋白（UCFP）结果。西门子医疗诊断正在调查此事件。</t>
  </si>
  <si>
    <t>西门子医疗诊断正在调查此事件。
不良事件来源：投诉。</t>
  </si>
  <si>
    <t>2024-00070283-1：高检测结果</t>
  </si>
  <si>
    <t>客户报告称在全自动整合式生化分析仪对两个（2）患者样本进行检测时，得到了假性升高的二氧化碳（ECO2）结果。错误结果未报告医师。样本在初始系统上重测。重测结果低于错误结果，且在参考范围内。重测结果作为正确结果报告给医师。目前尚无由于假性升高的ECO2结果导致的患者干预或不良健康后果的报告。
检测项目：二氧化碳（ECO2）
单位：mmol/L
检测日期：2024年9月18日
样本标识：L381168843
初始结果：34.3（错误，未报告）
重复结果：24.8（正确，报告）
样本标识：L381168868
初始结果：34.8（错误，未报告）
重复结果：26.6（正确，报告）</t>
  </si>
  <si>
    <t>S003048</t>
  </si>
  <si>
    <t>10494134</t>
  </si>
  <si>
    <t>00630414981130</t>
  </si>
  <si>
    <t>2024-00071738-1：假阴性结果</t>
  </si>
  <si>
    <t>Labor Team, SWITZERLAND</t>
  </si>
  <si>
    <t>客户称在使用两种不同批次的Novus试剂盒时，Novus全自动干化学尿液分析仪检测出两次假阴性红细胞（RBC）结果。在他们的实验室分析仪和UAS800（沉淀测试）上进行了对比测试，结果呈阳性。目前尚无由于此事件造成伤害的报告。 
日期：2024年9月30日
仪器                             观察到的检测结果                                                           是否正确？
Novus                            阴性血                                                                                    错误
Novus（第二次）   阴性血                                                                                  错误
实验室分析仪           阳性血                                                                                     正确
UAS800                          阳性血（沉淀测试每高倍视野有18个细胞） 正确</t>
  </si>
  <si>
    <t>初步调查讨论是否需要派遣一名服务工程师来检查仪器。客户称内部和外部质控均在控。正在请求退回试剂以进一步调查。此事件原因未知。</t>
  </si>
  <si>
    <t>初步调查讨论是否需要派遣一名服务工程师来检查仪器。客户称内部和外部质控均在控。正在请求退回试剂以进一步调查。此事件原因未知。不良事件来源：投诉。</t>
  </si>
  <si>
    <t>正在请求退回试剂以进一步调查。</t>
  </si>
  <si>
    <t>59061</t>
  </si>
  <si>
    <t>11416755</t>
  </si>
  <si>
    <t>00630414286150</t>
  </si>
  <si>
    <t>2024-00071721-1：高检测结果</t>
  </si>
  <si>
    <t>AUSTRALIAN CLINICAL LABS, AUSTRALIA</t>
  </si>
  <si>
    <t>客户称他们两个患者的总血红蛋白（tHb）检测结果与在他们实验室分析仪上进行的重测结果相比不一致且偏高。目前尚无此事件造成伤害的报告。
发生日期：2024年9月15日
单位：g/L
总血红蛋白（tHb）的参考范围：120 – 180 g/L
患者     仪器   时间 tHb(g/L)  正确？ 
34575 实验室   4:25      81          是
34575 RP500e   4:29     102         否
371746 RP500e 4:59     89           否
371746 实验室 5:00     79           是</t>
  </si>
  <si>
    <t>西门子已请求更多信息和仪器文件以进一步调查。调查正在进行。客户表示他们已经更换了测量试剂盒，并且目前仪器处于运行状态。事件的原因未知。</t>
  </si>
  <si>
    <t>西门子已请求更多信息和仪器文件以进一步调查。调查正在进行。客户表示他们已经更换了测量试剂盒，并且目前仪器处于运行状态。事件的原因未知。
不良事件来源：投诉。</t>
  </si>
  <si>
    <t>232139</t>
  </si>
  <si>
    <t>11097595</t>
  </si>
  <si>
    <t>00630414595672</t>
  </si>
  <si>
    <t>28</t>
  </si>
  <si>
    <t>2024-00069800-2：高检测结果</t>
  </si>
  <si>
    <t>WYNN HOSPITAL, UNITED STATES</t>
  </si>
  <si>
    <t>客户向西门子报告称，他们在Atellica CH 930分析仪上对患者样本检测的钙（Ca）结果不一致且偏高。这一偏高结果已报告给医师，医师提出质疑。客户表示该样本无法重测，并且不清楚之后是否进行了重新抽血检测。这位患者的正确结果未知。目前尚无由于偏高的钙（Ca）结果而导致的患者干预或不良健康后果的报告。
检测项目：钙（Ca）
单位：mg/dL
检测日期：2024年9月6日
样本标识：4475307
在Atellica CH 930分析仪，序列号CM04433上得到的结果：10.1 mg/dL（不一致，报告）
客户没有提供更多信息，这位患者的正确结果未知。</t>
  </si>
  <si>
    <t>一位客户联系了西门子医疗诊断远程服务中心（RSC），称在Atellica CH 930分析仪上对患者样本检测时得到不一致且偏高的钙（Ca）结果。西门子正在调查此事件。</t>
  </si>
  <si>
    <t>2024-00068944-1：高检测结果</t>
  </si>
  <si>
    <t>客户报告称在全自动整合式生化分析仪对三个患者样本进行检测时，得到了假性升高的二氧化碳（ECO2）结果。错误结果未报告医师。样本在初始系统上重测。重测结果低于错误结果，且在参考范围内。重测结果作为正确结果报告给医师。目前尚无由于假性升高的ECO2结果导致的患者干预或不良健康后果的报告。
检测项目：二氧化碳（ECO2）
单位：mmol/L
检测日期：2024年9月11日
样本标识：L381097464
初始结果：33.3（错误，未报告）
重测结果：24（正确，报告）
样本标识：L381097558
初始结果：33.0（错误，未报告）
重测结果：22.8（正确，报告）
样本标识：L381100700
初始结果：32.2（错误，未报告）
重测结果：24.2（正确，报告）</t>
  </si>
  <si>
    <t>一位客户联系了西门子客户服务中心（CCC），称在一台全自动整合式生化分析仪对三个患者样本进行检测时，得到了假性升高的二氧化碳（ECO2）结果。在处理患者样本时，校准和质控（QC）均在可接受范围内。
西门子客户服务工程师（CSE）被派往客户现场。在访视期间，CSE检查了仪器，更换了试剂1（R1）传感器，R1和试剂2（R2）排水配件，以及异质性模块（HM）废液管，确认R1探针在比色皿中居中，并且确保比色皿薄膜高度正确设置，底部有3mm的间隙。CSE运行了系统检查和QC，结果恢复到可接受水平。然后，CSE重新校准了ECO2并进行了精度测试，恢复到可接受水平。西门子评估了这一事件，并确定搅拌器故障，已通过更换R1传感器纠正，可能导致了假性升高的ECO2结果。
该仪器按照规范运行，不需要进一步评估。</t>
  </si>
  <si>
    <t>西门子客户服务工程师（CSE）被派往客户现场。在访视期间，CSE检查了仪器，更换了试剂1（R1）传感器，R1和试剂2（R2）排水配件，以及异质性模块（HM）废液管，确认R1探针在比色皿中居中，并且确保比色皿薄膜高度正确设置，底部有3mm的间隙。CSE运行了系统检查和QC，结果恢复到可接受水平。然后，CSE重新校准了ECO2并进行了精度测试，恢复到可接受水平。西门子评估了这一事件，并确定搅拌器故障，已通过更换R1传感器纠正，可能导致了假性升高的ECO2结果。
不良事件来源：投诉。</t>
  </si>
  <si>
    <t>18</t>
  </si>
  <si>
    <t>2024-00069800-1：高检测结果</t>
  </si>
  <si>
    <t>客户向西门子报告称，他们在Atellica CH 930分析仪上对患者样本检测的钙（Ca）结果不一致且偏高。这一偏高结果已报告给医师，医师提出质疑。客户表示该样本无法重测，并且不清楚之后是否进行了重新抽血检测。这位患者的正确结果未知。目前尚无由于偏高的钙（Ca）结果而导致的患者干预或不良健康后果的报告。
检测项目：钙（Ca）
单位：mg/dL
检测日期：2024年8月30日
样本标识：4443417
在Atellica CH 930分析仪，序列号CM04433上得到的结果：11.3 mg/dL（不一致，报告）
客户没有提供更多信息，这位患者的正确结果未知。</t>
  </si>
  <si>
    <t>IRL61261614</t>
  </si>
  <si>
    <t>00630414573564</t>
  </si>
  <si>
    <t>2024-00071433-1：假阳性结果</t>
  </si>
  <si>
    <t>ADVOCATE CENTRAL LAB, UNITED STATES</t>
  </si>
  <si>
    <t>客户报告称，在ADVIA Centaur XP分析仪上对一例患者样本的初次检测得到了反应性乙型肝炎病毒表面抗原（aHBs2）结果。初始反应性结果没有报告给医师。起初，客户在原始仪器上对样本进行了两次重测，结果呈现为反应性和非反应性。随后，客户在原始和备用的ADVIA Centaur XP仪器上重新进行了相同样本的检测，结果呈现为非反应性。重复的非反应性结果作为正确结果并已报告给医师。目前尚无已知的因初始反应性aHBs2结果而导致的患者干预或不良健康后果的报告。
检测项目：乙型肝炎病毒表面抗原（aHBs2）
初次检测日期：2024年9月26日
重复检测日期：2024年9月27日
单位：IU/mL
样本标识：1145958877
初始结果：11.93（反应性，错误，未报告）
第一次重测结果：17.35（反应性，错误，未报告）
第二次重测结果：4.3（非反应性）
第三次重测结果：&lt;3.10（非反应性，正确，已报告）
第四次重测结果（备用仪器）：&lt;3.10（非反应性，正确，已报告）</t>
  </si>
  <si>
    <t>客户联系了西门子客户关怀中心（CCC）并报告在 ADVIA Centaur XP 分析仪上获得了一例患者样本的初始反应性抗乙型肝炎病毒表面抗原 (aHBs2) 结果。事件发生当天，质控 (QC) 和校准的回收可接受。西门子客户服务工程师 (CSE) 被派遣到客户现场。访视期间，CSE确定分配端口3的低水体积，稀释探针 (DP3) 稀释器在试剂3稀释器返回原位期间有一个传感器未在允许范围内检测到。CSE通过流体歧管泵水，并验证没有堵塞。CSE 观察到日常清洁程序 (DCP) 失败，更换了稀释器、带状电缆、两通阀14、17、15、16、76和三通阀54和55、基础液体电缆和抽吸管。CSE 将接地电缆重新定位并固定在吸液4上，用水进行分配/吸液测试并在每个探头上清洗，并对4名 aHBS2 患者进行5次，结果回收可接受，重新定位酸管和吸液管，调整吸液探针管到套管中，并进行分配和抽吸试验，结果可接受。CSE 校准并对试剂探针1、2和3进行了轻微变更，确认了用于分配和抽吸的抽吸探针，其回收率可接受；确认了暗计数以及酸和碱分配，并运行了QC，其回收率可接受。Siemens 已确定试剂没有问题，因为 QC 回收值在可接受范围内，其他患者样本没有报告问题。Siemens评估了该事件，并确定 CSE 进行服务已解决的仪器故障可能导致初始反应性 (aHBs2) 结果。
仪器按照规范运行，无需对该器械进行进一步评价。</t>
  </si>
  <si>
    <t>Siemens评估了该事件，并确定 CSE 进行服务已解决的仪器故障可能导致初始反应性 (aHBs2) 结果。
不良事件来源：投诉。</t>
  </si>
  <si>
    <t>仪器按照规范运行，无需对该器械进行进一步评价。</t>
  </si>
  <si>
    <t>2024-08-28</t>
  </si>
  <si>
    <t>72</t>
  </si>
  <si>
    <t>2024-00069263-1：低检测结果</t>
  </si>
  <si>
    <t>LABORIZON BRETAGNE, FRANCE</t>
  </si>
  <si>
    <t>客户报告称使用批次539的糖抗原19-9测定试剂盒检测患者的未稀释和稀释结果不一致。客户质疑未稀释结果偏低，因为它与患者的临床病史不一致。初始结果是否报告给医师未知。目前尚无由于不一致偏低的 CA 19-9 结果导致的治疗改变或不良健康后果的报告。
ATELLICA IM CA 19-9不一致结果
样本类型：血清
单位：U/mL
样本ID：SOC572410061
检测日期：2024年8月28日
ATELLICA IM CA 19-9纯样（未稀释）结果：620 U/mL（未稀释）- 不一致
ATELLICA IM CA 19-9稀释（机载，1/10）结果：1528 U/mL - 被认为是正确的</t>
  </si>
  <si>
    <t>客户报告称使用批次539的糖抗原19-9试剂盒检测的患者的未稀释和稀释结果不一致。客户质疑未稀释结果偏低，因为它与患者的临床病史不一致。初始结果是否报告给医师未知。目前尚无由于不一致偏低的 CA 19-9 结果导致的治疗改变或不良健康后果的报告。试剂盒使用说明书 (IFU) 的检验结果的解释部分所述： “解释结果时，务必结合患者的病史、临床表现和其他结果。”
西门子正在调查中。</t>
  </si>
  <si>
    <t>IM01669</t>
  </si>
  <si>
    <t>11066001</t>
  </si>
  <si>
    <t>00630414007960</t>
  </si>
  <si>
    <t>2024-00071594-1：高检测结果</t>
  </si>
  <si>
    <t>ST LUKES NORTHLAND, UNITED STATES</t>
  </si>
  <si>
    <t>客户报告称，在 Atellica IM 1300 全自动化学发光免疫分析仪上获得4份患者样本的高敏肌钙蛋白 I(TnIH) 结果假性升高。将错误结果报告给医师，结果受到质疑。在原始 Atellica IM 1300 分析仪上重测了样本1244116697和1244116680，结果报告给医师，认为是错误结果。在备用 Atellica IM 1300 分析仪上重测样本。重测结果回收低于之前的结果，并与预期患者结果相符。认为替代分析仪的重测结果是正确的，并报告给医师。
目前尚无已知的因 TnIH 结果假性升高而导致患者干预或不良健康后果的报告。 
检测项目：高敏肌钙蛋白I（TnIH）
检测日期：2024年9月26日
单位：pg/mL
样本标识：1244116639
初始结果：9658.77（错误，已报告）
重测结果（备用仪器）：&lt;2.5（正确，已报告）
样本标识：1244116697
初始结果：9153.54（错误，已报告）
第一次重测结果：9050.66（错误，已报告）   
第二次重测结果（备用仪器）：9.92（正确，已报告）
样本标识：1244116680
初始结果：9516.49（错误，已报告）
第一次重测结果：9104.88（错误，已报告）
第二次重测结果（备用仪器）：16.23（正确，已报告）
样本标识：1244116641
初始结果：10475（错误，已报告）
重测结果（备用仪器）：283.74（正确，已报告）</t>
  </si>
  <si>
    <t>客户联系了 Siemens 客户关怀中心 (CCC)，报告称4份患者样本在 Atellica IM 1300 分析仪上得到了假性升高的高敏肌钙蛋白 I(TnIH) 结果。派遣西门子客户服务工程师 (CSE) 到客户现场。访视期间，CSE确定存在光度计错误，一级和二级真空均超出范围，并堵塞二级管道。CSE 清除了管路，并调整了二级真空，未成功。此外，CSE确定真空调节器不能正确保持压力，更换了废液帽和调节器、二级真空废液的管路，调整了二级真空和真空调节器，并运行了自动检查和质控（QC），结果回收可接平。Siemens 进一步评估了该事件，并得出结论，二次真空管堵塞导致清洗站性能较差，导致相对光单位 (RLU) 计数增加，可能导致 TnIH 结果假性升高。CSE采取了维修措施，解决了问题。
仪器按照规范运行，无需对该器械进行进一步评价。</t>
  </si>
  <si>
    <t>Siemens 进一步评估了该事件，并得出结论，二次真空管堵塞导致清洗站性能较差，导致相对光单位 (RLU) 计数增加，可能导致 TnIH 结果假性升高。CSE采取了维修措施，解决了问题。
不良事件来源：投诉。</t>
  </si>
  <si>
    <t>473291</t>
  </si>
  <si>
    <t>2024-00069905-1：不可重现的结果</t>
  </si>
  <si>
    <t>VARSINAIS-SUOMEN HYVINVOINTIALUE, FINLAND</t>
  </si>
  <si>
    <t>客户称在ATELLICA NEPH 630全自动蛋白分析仪上观察到不可重现的N Latex FLC Lambda检测结果。初始结果已报告给医师，并受到质疑。客户多次重测样本，并将更高的结果作为正确结果报告给医师。目前尚无由于不可重现的N Latex FLC Lambda结果而导致的患者干预或不良健康后果的报告。
检测项目：N Latex FLC Lambda
单位：mg/L
样本ID：TW2428HME
初次结果（2024年9月17日）：&lt;1.98, &lt;0.494
第一次重测结果（2024年9月17日）：&gt;63.2, 53
第二次重测结果（2024年9月17日）：&lt;1.98, &lt;0.494
第三次重测结果（2024年9月18日）：&gt;63.2, 55.8
55.8 mg/L作为正确结果报告师。</t>
  </si>
  <si>
    <t>一位客户联系了西门子地区支持中心，报告称在ATELLICA NEPH 630分析仪上观察到不可复现的N Latex FLC Lambda结果。根据N Latex FLC Lambda说明书（IFU）中的检测方法的局限性部分：“必须结合患者的医学史、临床表现和其它结果对这项试验的结果进行解释。”
西门子正在调查中。</t>
  </si>
  <si>
    <t>242278</t>
  </si>
  <si>
    <t>11097596</t>
  </si>
  <si>
    <t>00630414596457</t>
  </si>
  <si>
    <t>2025-09-01</t>
  </si>
  <si>
    <t>2024-00070503-1：高检测结果</t>
  </si>
  <si>
    <t>Medtrac GmbH, GERMANY</t>
  </si>
  <si>
    <t>客户报告称在ATELLICA® CH 930分析仪上获得的肌酐（Crea_2）患者样本结果假性升高。错误结果报告给医师并受到质疑。同一样本在另一台分析仪上重测结果作为正确结果报告给医师。客户表示有（4）四名患者被送往医院，但没有提供任何详细信息。目前尚无由于假性升高肌酐（Crea_2）结果而导致的患者干预或不良健康后果的已知报告。
检测项目：肌酐（Crea_2）
单位：mg/dL
检测日期：2024年9月19日
样本ID：1300146369
在ATELLICA® CH 930分析仪序列号CM00188上得到的初始结果：1.38 mg/dL（错误，报告）。
同一样本在另一台ATELLICA® CH 930分析仪序列号CM01559上重测，得到的结果：0.68 mg/dL（正确，报告）。
样本ID：1200146374
在ATELLICA® CH 930分析仪序列号CM00188上得到的初始结果：1.83 mg/dL（错误，已报告）。
同一样本在另一台ATELLICA® CH 930分析仪序列号CM01559上重测，得到的结果：0.96 mg/dL（正确，报告）。
样本ID：104162332
在ATELLICA® CH 930分析仪序列号CM00188上得到的初始结果：2.64 mg/dL（错误，已报告）。
同一样本在另一台ATELLICA® CH 930分析仪序列号CM01559上重测，得到的结果：1.38 mg/dL（正确，已报告）。
样本ID：106501012
在ATELLICA® CH 930分析仪序列号CM00188上得到的初始结果：2.73 mg/dL（错误，已报告）。
同一样本在另一台ATELLICA® CH 930分析仪序列号CM01559上重测，得到的结果：1.46 mg/dL（正确，已报告）。</t>
  </si>
  <si>
    <t>西门子医疗诊断总部支持中心（HSC）完成对该事件的调查。HSC评估了客户提供的信息和可用的数据文件。质控在实验室范围内恢复。客户服务工程师（CSE）在ATELLICA® CH 930分析仪上执行了例行服务任务。在完成这些例行服务行动后，客户没有报告不一致的结果。事件原因未知。没有发现潜在的产品问题。客户运行正常。
设备按照规范运行。不需要进一步评估。</t>
  </si>
  <si>
    <t>西门子医疗诊断总部支持中心（HSC）完成对该事件的调查。HSC评估了客户提供的信息和可用的数据文件。质控在实验室范围内恢复。客户服务工程师（CSE）在ATELLICA® CH 930分析仪上执行了例行服务任务。在完成这些例行服务行动后，客户没有报告不一致的结果。事件原因未知。没有发现潜在的产品问题。客户运行正常。
不良事件来源：投诉。</t>
  </si>
  <si>
    <t>设备按照规范运行。不需要进一步评估。西门子正在调查中。</t>
  </si>
  <si>
    <t>DE271717</t>
  </si>
  <si>
    <t>2024-00070025-1：低检测结果</t>
  </si>
  <si>
    <t>ALTRU CLINIC LAKE REGION, UNITED STATES</t>
  </si>
  <si>
    <t>客户报告称在全自动整合式生化分析仪上得到假性降低的肌酐（CRE2）患者样本检测结果。错误结果并未报告给医师。该样本全自动整合式生化分析仪上重测结果比错误结果要高。重测结果已被作为正确结果报告给了医师。目前尚无因假性降低的肌酐（CRE2）结果导致患者干预或不良健康后果的报告。
检测项目：肌酐（CRE2）
单位：mg/dL
检测日期：2024年9月18日
样本标识：873725
初始结果：0.2（错误，未报告）
复测结果：1.3（正确，报告）</t>
  </si>
  <si>
    <t>客户联系了西门子客户服务中心（CCC）称在全自动整合式生化分析仪检测患者样本时，得到了假性抑制的肌酐（CRE2）结果。事件发生当天，质控（QC）和校准均在可接受范围内。
在西门子的远程协助下，客户更换并调整了试剂2（R2）探针，将试剂1（R1）管路螺母居中置于传感器壳体中，检查了样本管路没有过度旋转或被夹住，验证了对齐情况，清洁了窗户，重新校准了CRE2检测项目，并运行了QC，结果恢复到可接受水平。西门子审查了仪器数据并观察到了混合问题。西门子评估了这一事件，并确定R2探针、窗户和R1管路螺母的对齐可能导致肌酐（CRE2）结果假性抑制。  
该仪器按照规范运行，不需要对此设备进一步评估。</t>
  </si>
  <si>
    <t>在西门子的远程协助下，客户更换并调整了试剂2（R2）探针，将试剂1（R1）管路螺母居中置于传感器壳体中，检查了样本管路没有过度旋转或被夹住，验证了对齐情况，清洁了窗户，重新校准了CRE2检测项目，并运行了QC，结果恢复到可接受水平。西门子审查了仪器数据并观察到了混合问题。西门子评估了这一事件，并确定R2探针、窗户和R1管路螺母的对齐可能导致肌酐（CRE2）结果假性抑制。  
不良事件来源：投诉。</t>
  </si>
  <si>
    <t>该仪器按照规范运行，不需要对此设备进一步评估。</t>
  </si>
  <si>
    <t>CM02564</t>
  </si>
  <si>
    <t>2024-00069465-1：低检测结果</t>
  </si>
  <si>
    <t>Instituto Hermes Pardini, BRAZIL</t>
  </si>
  <si>
    <t>客户报告称在序列号为CM02564的ATELLICA CH 930分析仪上获得了一个假性抑制的肌酐（ECre3）结果。医师对结果提出质疑。客户使用相同样本在另一台ATELLICA CH 930分析仪上进行重测，重测结果作为正确结果并发布了更正报告。目前尚无由于该事件导致患者干预或不良健康后果的报告。
检测项目：肌酐（ECre3）结果
单位：mg/dL
检测日期：2024年9月10日
样本ID：209743111402
初始结果：0.69（不一致，报告。）
重测结果：1.07（正确，报告。）</t>
  </si>
  <si>
    <t>客户称在序列号为CM02564的ATELLICA CH 930分析仪上获得了一个假性抑制的肌酐（ECre3）结果。结果报告医师并受到医师的质疑。客户使用相同样本在另一台ATELLICA CH 930分析仪上进行重测，注意到重测结果更高，作为正确结果并发布了更正报告。
客户报告称ATELLICA CH分析仪（CM02564）出现故障，并且进行维护时反应洗涤器中发现了泄漏。实验室进行了回顾，决定重复之前的常规样本检测，并发现了结果差异。西门子协助客户，并注意到在2024年9月10日上午5:29之前处理的质控（QC）在客户的接受范围内，分析仪的图表显示移动平均值在08:02和07:02出现失败。
西门子派遣了客户服务工程师（CSE）到客户现场。CSE进行了故障排除，并注意到分析仪在QC和测试中出现错误，因为反应洗涤探针#5阀门故障并稀释了患者的样本。CSE更换了阀门并验证了分析仪的性能。假性抑制的ECre3结果的原因是阀门故障。</t>
  </si>
  <si>
    <t>户报告称ATELLICA CH分析仪（CM02564）出现故障，并且进行维护时反应洗涤器中发现了泄漏。实验室进行了回顾，决定重复之前的常规样本检测，并发现了结果差异。西门子协助客户，并注意到在2024年9月10日上午5:29之前处理的质控（QC）在客户的接受范围内，分析仪的图表显示移动平均值在08:02和07:02出现失败。
西门子派遣了客户服务工程师（CSE）到客户现场。CSE进行了故障排除，并注意到分析仪在QC和测试中出现错误，因为反应洗涤探针#5阀门故障并稀释了患者的样本。CSE更换了阀门并验证了分析仪的性能。假性抑制的ECre3结果的原因是阀门故障。
不良事件来源：投诉。</t>
  </si>
  <si>
    <t>西门子派遣了客户服务工程师（CSE）到客户现场。CSE进行了故障排除，并注意到分析仪在QC和测试中出现错误，因为反应洗涤探针#5阀门故障并稀释了患者的样本。CSE更换了阀门并验证了分析仪的性能。假性抑制的ECre3结果的原因是阀门故障。</t>
  </si>
  <si>
    <t>1193118002024148755</t>
  </si>
  <si>
    <t>41968</t>
  </si>
  <si>
    <t>10696855</t>
  </si>
  <si>
    <t>00630414590851</t>
  </si>
  <si>
    <t>2024-00069149-1：高检测结果</t>
  </si>
  <si>
    <t>Hospital Donación, ARGENTINA</t>
  </si>
  <si>
    <t>客户报告与在另一台 RP500 仪器上重复测试相同样本相比，他们收到一个不一致的高 pO2 结果。
目前尚未关于该事件导致伤害的报告。
单位：mmHg
样本类型：动脉血
参考范围：80-100 mmHg
患者	 SN	        时间	pO2结果	是否正确？
106	 41968	17:38	99.3	       否
106	 41111	17:42	69.1	       是</t>
  </si>
  <si>
    <t>系统数据记录审核发现，由于冲洗试剂加载不当，间歇性出现D23:7射流错误。事件发生当天下午3:12和3:47发生D23:7错误。这导致多参数强制误差，使得测量盒暂时无法用于采样。重新初始化测量盒时，系统在5:10 pM重启。测试卡片可用后立即运行升级样本。本次调查未发现任何 pO2 传感器故障的证据。对于所有三个水平的AQC，pO2传感器均按预期工作，并在公布的范围内恢复。
不一致的 pO2 结果可能由流体错误或仪器的功率循环引起，但尚不清楚功率循环是否真正影响了氧传感器，因为并未提供所有要求的仪器文件。
RP500 仪器正确生成了D23:7错误信息。仪器按预期运行。客户通过安装新的测量试剂盒进行常规故障排除。客户目前可操作。</t>
  </si>
  <si>
    <t>系统数据记录审核发现，由于冲洗试剂加载不当，间歇性出现D23:7射流错误。事件发生当天下午3:12和3:47发生D23:7错误。这导致多参数强制误差，使得测量盒暂时无法用于采样。重新初始化测量盒时，系统在5:10 pM重启。测试卡片可用后立即运行升级样本。本次调查未发现任何 pO2 传感器故障的证据。对于所有三个水平的AQC，pO2传感器均按预期工作，并在公布的范围内恢复。
不一致的 pO2 结果可能由流体错误或仪器的功率循环引起，但尚不清楚功率循环是否真正影响了氧传感器，因为并未提供所有要求的仪器文件。
RP500 仪器正确生成了D23:7错误信息。仪器按预期运行。客户通过安装新的测量试剂盒进行常规故障排除。客户目前可操作。
不良事件来源：投诉。</t>
  </si>
  <si>
    <t>RP500 仪器正确生成了D23:7错误信息。仪器按预期运行。客户通过安装新的测量试剂盒进行常规故障排除。客户目前可操作。</t>
  </si>
  <si>
    <t>CM04604</t>
  </si>
  <si>
    <t>2024-00069717-1：高检测结果</t>
  </si>
  <si>
    <t>MERCY MEDICAL CENTER INC, UNITED STATES</t>
  </si>
  <si>
    <t>客户报告称，在ATELLICA CH 930全自动生化分析仪对患者样本检测时得到了假性升高的二氧化碳（CO2_c）结果。初始结果报告给医师，医师提出质疑。患者重新抽血，新样本在另一台ATELLICA CH 930分析仪上重测，结果低于初始结果。重测结果作为正确结果报告给医师。目前尚无由于因假性升高的CO2_c结果导致的患者干预或不良健康后果的报告。
检测项目：二氧化碳（CO2_c）
单位：mEq/L
初始检测日期：2024年9月17日
重新检测日期：2024年9月19日
样本标识：28912203
初始结果：&gt;40（错误，报告）
重测结果（备用仪器）：28（正确，报告）
客户拒绝提供另外两个样本的样本数据和受影响的检测项目。然而，客户表示错误结果极低或极高。</t>
  </si>
  <si>
    <t>客户联系了西门子客户服务中心（CCC），在ATELLICA CH 930全自动生化分析仪对患者样本检测时得到了假性升高的二氧化碳（CO2_c）结果。事件发生当天，质控（QC）在控。客户检查了探针，并观察到反应洗涤探针1（R1D）在反应环中滴漏。
西门子客户服务工程师（CSE）被派往客户现场。在访视期间，CSE检查了仪器，观察到来自反应洗涤喷嘴1的水泄漏，更换了反应洗涤配药器1（RW1）的2通阀，清洁了废液管，并运行了自动检查、QC和维护均通过。西门子评估了这一事件，并确定反应洗涤探针的水滴稀释了反应反应杯中的样本，可能导致假性升高CO2_c结果。
该仪器按照规范运行，无需进一步评估此设备。</t>
  </si>
  <si>
    <t>西门子客户服务工程师（CSE）被派往客户现场。在访视期间，CSE检查了仪器，观察到来自反应洗涤喷嘴1的水泄漏，更换了反应洗涤配药器1（RW1）的2通阀，清洁了废液管，并运行了自动检查、QC和维护均通过。西门子评估了这一事件，并确定反应洗涤探针的水滴稀释了反应反应杯中的样本，可能导致假性升高CO2_c结果。
不良事件来源：投诉。</t>
  </si>
  <si>
    <t>该仪器按照规范运行，无需进一步评估此设备。</t>
  </si>
  <si>
    <t>DR270671</t>
  </si>
  <si>
    <t>2024-00072651-1：不正确的，不充分的或不精确的结果或读数</t>
  </si>
  <si>
    <t>CH SAMUEL POZZI, FRANCE</t>
  </si>
  <si>
    <t>客户报告称，Dimension EXL 200肌酐检测的11名患者样本结果不一致，这些结果已经报告医师。客户在另一台Dimension EXL分析仪上重测相同样本，作为正确结果发布更正报告。目前尚无由于该事件导致患者干预或不良健康后果的报告。
 客户没有向西门子提供受影响的酶检测数据或患者结果数据。</t>
  </si>
  <si>
    <t>客户报告称，Dimension EXL 200肌酐检测的11名患者样本结果不一致，这些结果已经报告医师。客户在另一台Dimension EXL分析仪上重测相同样本，作为正确结果发布更正报告。
西门子派遣了客户服务工程师（CSE）到客户现场。CSE没有发现故障，并主动进行了服务，包括更换样本和试剂（R1和R2）探针以及样本传感器。废液管调整对齐，没有发现问题。Dimension EXL 200按照规范运行。
西门子正在调查此事件。</t>
  </si>
  <si>
    <t>西门子派遣了客户服务工程师（CSE）到客户现场。CSE没有发现故障，并主动进行了服务，包括更换样本和试剂（R1和R2）探针以及样本传感器。废液管调整对齐，没有发现问题。Dimension EXL 200按照规范运行。
事件原因未知。西门子正在调查此事件。
不良事件来源：投诉。</t>
  </si>
  <si>
    <t>12252934</t>
  </si>
  <si>
    <t>2024-00071402-1：低检测结果</t>
  </si>
  <si>
    <t>CENTERPOINT MEDICAL CENTER LLC, UNITED STATES</t>
  </si>
  <si>
    <t>客户报告称，全自动生化分析仪获得两份患者样本假性抑制的钠 (Na) 结果。样本标识符 IE681174 的初始结果报告给医师。样本标识符 IE680549 的初始结果未报告给医师。在另一台 Dimension EXL 200 全自动整合式生化分析仪上重测样本。重测结果恢复到高于初始结果。备用仪器的重测结果作为正确结果报告给医师。
目前尚无因假性抑制的钠结果导致患者干预或不良健康后果的报告。
检测项目：钠（Na）
检测日期：2024年9月28日
单位：mmol/L
样本标识：IE681174
年龄/性别：61岁/女性
初始结果：113（错误，报告）
重测结果（备用仪器）：133（正确，报告）
样本标识：IE680549
年龄/性别：77岁/女性
初始结果：120（错误，未报告）
重测结果（备用仪器）：132（正确，报告）</t>
  </si>
  <si>
    <t>客户联系了西门子客户服务中心 (CCC) 并报告在全自动生化分析仪获得了两份患者样本假性抑制的钠 (Na) 结果。事件发生当天的质控 (QC) 在范围内。客户更换传感器和 X 管，进行系统清洁，检查泵速，清洁集成多传感器技术 (IMT) 泵的盐或溢出物，检查和预充耗材，执行调节 30 min 并检查样品探针是否拧紧。在 Siemens 远程协助下，客户检查了泵速、调节了脚踏开关的压力、检查了阀盘位置、运行了稀释检查、检查了 X3 流量、更换并对齐了样品探针，并进行了系统检查，结果为通过。然后，客户进行了稀释检查，发现样品检测管中有一个滴落的从样品探针到凝块检查板样品探针和阻塞物，更换了样品检测管，预充取样器，并进行了系统检查和稀释检查，结果合格。随后，客户发现 IMT 废液管路上的管路部分堵塞，更换了管路，校准了IMT，运行了QC，恢复正常。西门子对该事件进行了评价，并确定样本测定管路堵塞可能导致 Na 结果假性抑制。
仪器按照规范运行，无需对该器械进行进一步评价。</t>
  </si>
  <si>
    <t>客户联系了西门子客户服务中心 (CCC) 并报告在全自动生化分析仪获得了两份患者样本假性抑制的钠 (Na) 结果。事件发生当天的质控 (QC) 在范围内。客户更换传感器和 X 管，进行系统清洁，检查泵速，清洁集成多传感器技术 (IMT) 泵的盐或溢出物，检查和预充耗材，执行调节 30 min 并检查样品探针是否拧紧。在 Siemens 远程协助下，客户检查了泵速、调节了脚踏开关的压力、检查了阀盘位置、运行了稀释检查、检查了 X3 流量、更换并对齐了样品探针，并进行了系统检查，结果为通过。然后，客户进行了稀释检查，发现样品检测管中有一个滴落的从样品探针到凝块检查板样品探针和阻塞物，更换了样品检测管，预充取样器，并进行了系统检查和稀释检查，结果合格。随后，客户发现 IMT 废液管路上的管路部分堵塞，更换了管路，校准了IMT，运行了QC，恢复正常。西门子对该事件进行了评价，并确定样本测定管路堵塞可能导致 Na 结果假性抑制。
不良事件来源：投诉。</t>
  </si>
  <si>
    <t>44754</t>
  </si>
  <si>
    <t>2024-00073223-1：低检测结果</t>
  </si>
  <si>
    <t>MEDILAB: KBC SESTRE MILOSRDNICE, CROATIA</t>
  </si>
  <si>
    <t>客户报告他们收到的总血红蛋白 (tHb) 结果与其在实验室分析仪上对不同样本进行重测结果不一致。
目前尚无关于该事件导致损伤的报告。
样本类型：动脉血
单位：g/dL
参考范围：13.8 – 17.5 g/dL
仪器 	  时间	tHb(g/dL)      正确？
RP500	     9:58        11.8           不正确
实验室     11:18      12.7             正确</t>
  </si>
  <si>
    <t>客户提供了用于调查的仪器文件。调查正在进行中。客户已进行校准并运行质控，质控在控。
该事件的原因未知。</t>
  </si>
  <si>
    <t>调查正在进行中。
不良事件来源：投诉。</t>
  </si>
  <si>
    <t>CM04028</t>
  </si>
  <si>
    <t>2024-00072324-1：低检测结果</t>
  </si>
  <si>
    <t>LABORATORIO QUIMICO CLINICO AZTECA, S.A., MEXICO</t>
  </si>
  <si>
    <t>1份患者样本在 Atellica CH 930 生化分析仪上得到的多种分析物（氯化物、钾、钠、白蛋白、碱性磷酸酶、钙、葡萄糖、乳酸脱氢酶、镁、总胆红素、总蛋白）的假性抑制的检测结果。初始检测结果报告给医师。在相同的 Atellica CH 930 分析仪和备用Atellica CH 930 分析上重测相同样本。样本未发生溶血，样本体积足以进行检测，并且是该区域收到的唯一试管。目前尚无该事件导致的患者干预或不良健康后果的已知报告。
检测日期：2024年9月25日
样本ID：HM0L01134601
检测项目：钠，mEq/L
初始检测结果：101（不一致，报告）
重测结果：149（正确，已报告，备用分析仪）
检测项目：钙，mg/dL
初始检测结果：6.7（不一致，报告）
重测结果：10.9（正确，已报告，备用分析仪）</t>
  </si>
  <si>
    <t>客户联系 西门子报告称Atellica CH 930分析仪检测患者样本的多个分析物（氯化物、钾、钠、白蛋白、碱性磷酸酶、钙、葡萄糖、乳酸脱氢酶、镁、总胆红素、总蛋白）得到假性抑制的结果。派遣 西门子客户服务工程师 (CSE) 到客户现场检查分析仪。CSE 发现多个错误案例“04 152 04 75样本搅拌棒检测到搅拌棒旋转不充分”公布在系统事件日志中。造成多种分析物假性抑制的测试结果的原因是混合不充分。
分析仪按照规范运行。
对该分析仪无需进一步评估。</t>
  </si>
  <si>
    <t>派遣 西门子客户服务工程师 (CSE) 到客户现场检查分析仪。CSE 发现多个错误案例“04 152 04 75样本搅拌棒检测到搅拌棒旋转不充分”公布在系统事件日志中。造成多种分析物假性抑制的测试结果的原因是混合不充分。
分析仪按照规范运行。
不良事件来源：投诉。</t>
  </si>
  <si>
    <t>分析仪按照规范运行。
对该分析仪无需进一步评估。</t>
  </si>
  <si>
    <t>11416752</t>
  </si>
  <si>
    <t>82</t>
  </si>
  <si>
    <t>2024-00073212-1：不可重现的结果</t>
  </si>
  <si>
    <t>客户报告他们收到的总血红蛋白 (tHb) 结果与在实验室分析仪上重测不同样本得到的结果不一致。目前尚无关于该事件导致伤害的报告。 
单位：g/dL
样本类型：动脉血
参考范围：11.9 – 15.7 g/dL
仪器 	时间	tHb(g/dL)       正确？
RP500	    10:59        10.3	        不正确
RP500	    18:29         8.3          不正确
实验室     17:43         9.3	           正确</t>
  </si>
  <si>
    <t>客户提供了仪器文件供进一步调查。调查正在进行中。客户进行了校准并运行了质控，质控在控。 
该事件的原因未知。</t>
  </si>
  <si>
    <t>2024-00070739-1：低检测结果</t>
  </si>
  <si>
    <t>Fimlab Laboratoriot Oy, FINLAND</t>
  </si>
  <si>
    <t>客户报告了在 Atellica NEPH 630 全自动蛋白分析仪上观察到的 N Latex FLC Lambda 游离轻链λ型测定试剂盒结果与使用 Binding Site(TBS)FLC Lambda 获得的结果以及使用电泳免疫固定法获得的结果不一致。目前尚无因 N Latex FLC Lambda 游离轻链λ型测定试剂盒结果不一致而导致患者干预或不良健康后果的已知报告。
注：N Latex FLC Lambda游离轻链λ型测定试剂盒套件批号目前未知。当该信息可用时，将补充报告存档。
检测项目：N Latex FLC Lambda
单位：mg/L
检测日期：2024年9月20日
初始结果：大约10 mg/L
根据提供的信息，Binding Site FLC Lambda（TBS）结果明显更高，并符合电泳免疫固定和预期值。</t>
  </si>
  <si>
    <t>一位客户联系了西门子地区支持中心，报告在 Atellica NEPH 630 分析仪上观察到不一致的 N Latex FLC lambda游离轻链λ型测定试剂盒结果。
根据 N Latex FLC lambda 使用说明书 (IFU) 的检测方法的局限性部分：“必须结合患者的医学史、临床表现和其它结果对这项试验的结果进行解释。” 
西门子正在调查中。</t>
  </si>
  <si>
    <t>DR270720</t>
  </si>
  <si>
    <t>2024-00070484-1：发出火花</t>
  </si>
  <si>
    <t>PERDIDO BAY ER, UNITED STATES</t>
  </si>
  <si>
    <t>客户称技术人员在重新插入样本臂印刷电路板 (PCB) 的中间插头以试图解决全自动整合式生化分析仪的液位感应错误时，观察到火花。火花未触及技术员，技术员无需就医。
目前尚无该事件导致不良健康后果、烧焦气味、烟雾、火焰或伤害的报告。</t>
  </si>
  <si>
    <t>客户联系 西门子客户服务中心报告称，技术人员在重置样本臂印刷电路板 (PCB) 上的中间插头以试图解决 Dimension EXL 200 全自动整合式生化分析仪上的液位感应错误时，观察到火花。质控 (QC) 和患者样本未受影响。
派遣西门子客户服务工程师 (CSE) 到客户现场。CSE 检查仪器并更换样本臂、液位传感样本电缆导管和液位传感板。CSE 验证了液位感应功能，并进行了系统检查和QC，结果均为可接受。西门子进一步评价了事件，并得出结论：液位感应板和样本臂可能导致火花。该分析仪为经保险商实验室 (UL) 认证且符合要求的安全标准，可确保所用材料不会导致明火。
仪器按照规范运行，无需对该器械进行进一步评价。</t>
  </si>
  <si>
    <t>派遣西门子客户服务工程师 (CSE) 到客户现场。CSE 检查仪器并更换样本臂、液位传感样本电缆导管和液位传感板。CSE 验证了液位感应功能，并进行了系统检查和QC，结果均为可接受。西门子进一步评价了事件，并得出结论：液位感应板和样本臂可能导致火花。该分析仪为经保险商实验室 (UL) 认证且符合要求的安全标准，可确保所用材料不会导致明火。
不良事件来源：投诉。</t>
  </si>
  <si>
    <t>2024-00073849-1：低检测结果</t>
  </si>
  <si>
    <t>客户联系 Siemens 称，从 ADVIA Centaur XPT 全自动化学发光免疫分析仪获得了一份丙型肝炎病毒（aHCV，抗HCV）患者样本假阴性检测结果。检测结果是否报告给医师未知。是否重测样本未知。未提供检测结果数据。目前尚无该事件导致的患者干预或不良健康后果的报告。       
事件日期：2024年08月28日。
客户拒绝提供患者人口统计学资料和检测结果数据。</t>
  </si>
  <si>
    <t>客户联系 Siemens 报告称，从 ADVIA Centaur XPT 全自动化学发光免疫分析仪获得了一份丙型肝炎病毒（aHCV，抗HCV）患者样本假阴性检测结果。派遣 Siemens 客户服务工程师 (CSE) 到客户现场检查分析仪。CSE 更换了酸泵和碱泵及其相应的 Teflon 阀。CSE 更换了稀释器3机制的两通阀。CSE 对齐并调整试剂 3(R3) 探针。CSE 启动分析仪并运行质控，结果可接受。aHCV 假阴性的原因尚不清楚。机械故障问题导致了该事件。
分析仪按照规范运行，无需对该分析仪进一步评价。</t>
  </si>
  <si>
    <t>aHCV 假阴性的原因尚不清楚。机械故障问题导致了该事件。
不良事件来源：投诉。</t>
  </si>
  <si>
    <t>分析仪按规范运行，无需对该分析仪进一步评价。</t>
  </si>
  <si>
    <t>64586353</t>
  </si>
  <si>
    <t>10995459</t>
  </si>
  <si>
    <t>00630414600390</t>
  </si>
  <si>
    <t>2024-09-21</t>
  </si>
  <si>
    <t>55</t>
  </si>
  <si>
    <t>2024-00072468-1：假阴性结果</t>
  </si>
  <si>
    <t>CLINICA BUPA, CHILE</t>
  </si>
  <si>
    <t>客户声称使用批号353的人类免疫缺陷病毒抗原及抗体联合试剂盒检测结果为假阴性。使用批号353的人类免疫缺陷病毒抗原及抗体联合检测试剂盒对一名患者不同样本（血清和血浆）进行了为期2天的检测。血清样本最初得到反应性（阳性）结果，但根据使用说明书 (IFU) 重新进行两次复检时为非反应性（阴性）。血浆样本的所有3次重测结果均显示反应性（阳性）。未报告阴性结果，因为该患者之前有阳性确认结果，因此客户预期该患者有反应性结果。目前尚无与该事件相关的患者伤害、治疗改变或诊断延迟的报告。
ATELLICA IM 人类免疫缺陷病毒抗原及抗体联合（CHIV）结果：
单位：指数
样本ID：VIH 21-09（血清）
日期：2024年9月21日
初始结果：&gt;12.00（反应性）
重测结果：&lt;0.050（非反应性）- 不一致
重测结果：&lt;0.050（非反应性）- 不一致
样本ID：VIH 24-09（血浆）
日期：2024年9月24日
3次重测范围在1到4之间（反应性）（未提供数值）</t>
  </si>
  <si>
    <t>客户声称，一名患者在2天内使用不同样本（血清和血浆）进行检测时，批号353的人类免疫缺陷病毒抗原及抗体联合检测试剂盒得到假阴性结果。血清样本最初得到反应性（阳性），但根据使用说明书 (IFU) 重复进行两次复检时为非反应性（阴性）。血浆样本的所有3次重复检测均显示反应性（阳性）。客户预期该患者得到反应性结果，因为该患者之前得到了阳性确认结果。检测时，校准和质控 (QC) 是可接受的。样本离心速度为3500 rpm，持续10 min。
作为调查的一部分，客户在2台 Atellica IM 分析仪上采用2个试剂批次对样本进行了再处理，结果如下：	
                   分析仪序列号IRH00971	                      分析仪序列号IRH00960
样本	批次353	批次360	批次353	批次360
血清	 &gt; 12.00	                &gt; 12.00	                &gt; 12.00	                 &gt; 12.00
血浆	 10.978             	 &gt; 12.00 	 10.185	                11.225
使用说明书 (IFU) 在检验结果的解释章节所述：“解释结果时，务必结合患者的病史、临床表现和其他结果。”
西门子正在调查。</t>
  </si>
  <si>
    <t>58366103</t>
  </si>
  <si>
    <t>2024-00070985-1：高检测结果</t>
  </si>
  <si>
    <t>Unilabs Coppet, SWITZERLAND</t>
  </si>
  <si>
    <t>客户获得了一个批号103的高敏肌钙蛋白I测定试剂盒（TnIH）升高患者检测结果（&gt; 参考范围），但同一样本在不同的Atellica IM分析仪上重测时，结果较低（&lt; 参考范围）。根据患者的临床情况，认为较低结果是正确结果。没有与此事件相关的不良健康后果的报告。
Atellica IM高敏肌钙蛋白I（TnIH）
样本ID：112400769948
检测日期：2024年9月20日
初始结果TnIH结果 = 259.48 ng/L - 不一致
检测日期：2024年9月23日
复测结果：&lt; 2.50 ng/L -正确结果
在其他实验室使用替代方法重测（方法/实际结果未知）：阴性</t>
  </si>
  <si>
    <t>客户报告称，在Atellica IM高敏肌钙蛋白I（TnIH）检测中发现了一个异常升高的结果，该结果与在另一台仪器上进行的重复检测结果不一致。质量控制（QC）和校准均回收至实验室既定的范围内。
该检测项目的使用说明书（IFU）在“结果解读”部分指出：
“本检测结果应始终结合患者的病史、临床表现及其他检查结果进行综合解读。”西门子正在对这一事件进行评估。</t>
  </si>
  <si>
    <t>根据现有信息，不一致结果的原因未知。
不良事件来源：投诉</t>
  </si>
  <si>
    <t>该仪器按照规范运行。 无对这台设备进行进一步评估。</t>
  </si>
  <si>
    <t>IH00620</t>
  </si>
  <si>
    <t>2024-00072328-1：高检测结果</t>
  </si>
  <si>
    <t>KONKUK UNIV MEDICAL CENTER, SOUTH KOREA</t>
  </si>
  <si>
    <t>客户报告称，Atellica IM 1600分析仪得到的心脏标志物检测结果假性升高。假性升高结果报告给急诊室 (EM) 受到质疑，EM工作人员要求使用另一分析仪进行复检。客户在备用 Atellica IM 1600 分析仪上进行了重测，确认重测结果正确，并发布了纠正报告。目前尚无该事件导致的患者干预或不良健康后果的报告。
检测日期：2024年9月26日
初始：报告结果假性偏高。
重测：报告结果正确。
样本ID                    检测项目及结果单位                                       初始          重测
27208011810    肌酸激酶MB (CKMB); ng/mL                               27.01         1.77
27208011810    高敏肌钙蛋白I (TnIH); pg/mL (ng/L)     8332.16      5.93
37208002590    高敏肌钙蛋白I (TnIH); pg/mL (ng/L)     7006.01     13.36
27208019010    肌酸激酶MB (CKMB); ng/mL                               25.48          1.86
27208019010    高敏肌钙蛋白I (TnIH); pg/mL (ng/L)     1024.99      32.71
27208020100    肌酸激酶MB (CKMB); ng/mL                                34.93          1.82
27208020100    高敏肌钙蛋白I (TnIH); pg/mL (ng/L)     10309.64    32.34
37208002340    高敏肌钙蛋白I (TnIH); pg/mL (ng/L)      2083.30     6.42
27208019180    糖抗原19-9-CA19-9; U/mL                       &gt;140000     7.0
27208019180    癌胚抗原 (CEA); ng/mL (ug/L)                               44.2            2.1
37208002220    高敏肌钙蛋白I (TnIH); pg/mL (ng/L)       46.51         7.23
37208002700    高敏肌钙蛋白I (TnIH); pg/mL (ng/L)       6113.89     &lt;2.51</t>
  </si>
  <si>
    <t>客户报告称，Atellica IM 1600分析仪得到的心脏标志物检测结果假性升高。将假性升高结果报告给急诊室 (EM) 受到质疑，EM工作人员要求使用另一分析仪进行复检。客户在备用 Atellica IM 1600 分析仪上进行了重测，确认重测结果正确，并发布了纠正报告。Siemens 派遣客户服务工程师 (CSE) 到客户现场，审查日志文件，并观察到光度计和基础泵的错误信息。CSE 进行了故障排除，并使用新组件更换了酸泵，Atellica IM 1600分析仪按照规范运行。Siemens 确认操作员佩戴个人防护设备 (PPE) 以清洁泄漏/溢出物。溢出并未导致其他患者样本或检测结果的交叉污染。操作员未暴露于任何生物危害材料，并且泄漏未导致任何人滑倒、绊倒或跌倒。
西门子协助当地服务团队对该事件进行了调查，得出的结论是使用了基础泵而不是酸泵。CSE 将泵更换为正确的酸泵，分析仪恢复正常运行。心脏标志物检测结果假性升高的原因是用户自身操作错误和泵故障。
分析仪按规范运行，无需对该分析仪进一步评价。</t>
  </si>
  <si>
    <t>与产品无关</t>
  </si>
  <si>
    <t>西门子协助当地服务团队对该事件进行了调查，得出的结论是使用了基础泵而不是酸泵。CSE 将泵更换为正确的酸泵，分析仪恢复正常运行。心脏标志物检测结果假性升高的原因是用户自身操作错误和泵故障。
不良事件来源：投诉。</t>
  </si>
  <si>
    <t>SP02782</t>
  </si>
  <si>
    <t>11069001</t>
  </si>
  <si>
    <t>00630414002439</t>
  </si>
  <si>
    <t>2024-00073777-1：不正确的，不充分的或不精确的结果或读数</t>
  </si>
  <si>
    <t>Midland Regional Hospital Mullingar, IRELAND</t>
  </si>
  <si>
    <t>"客户报告称，儿科样本 (SID 59249095) 在 Atellica Sample Handler Prime全自动样品处理系统（序列号SP02782）上被误读并处理为不同的样本 (SID 59249085)。客户称，该问题发生于2024年10月10日11:15 am，SID 59249095被正面装载并被标识为SID 59249085，并处理成 SID 59249085 的工作表。客户通知Siemens，错误结果报告受到医师质疑。客户称，由于有限的儿科样本体积已耗尽，导致分析延迟，并决定第二天对婴儿进行再抽血。客户进行了重测并发布了纠正报告。目前尚无由于该事件导致的患者干预或不良健康后果的报告。
检测日期：2024年10月10日
样本ID 59249095 来自一个儿科样本，患者年龄未知。
样本ID 59249085 来自一位55岁的女性。
客户没有提供检测或结果数据，并声明没有由于该事件导致的治疗或伤害。"</t>
  </si>
  <si>
    <t>"客户报告称，儿科样本 (SID 59249095) Atellica Sample Handler Prime全自动样品处理系统（序列号SP02782）上被误读并处理为不同的样本 (SID 59249085)。客户称，该问题发生于2024年10月10日11:15 am，SID 59249095被正面装载并被标识为SID 59249085，并处理成 SID 59249085 的工作表。
Siemens 已获知事件发生时未将 SID 59249085 提交给 Atellica 系统。客户使用 CODE128 作为条形码符号，与样本管一起使用的标签宽度较窄，为7.2 mm，这是一个潜在问题。实验室使用了测量宽度为 6 mm 的标签。然而，客户在替代系统上遇到条形码读取错误，并声称没有读取错误的样本ID，已停止使用测量宽度为 6 mm 的条形码标签。
西门子正在调查这一事件。"</t>
  </si>
  <si>
    <t>"西门子正在调查中。
不良事件来源：投诉。"</t>
  </si>
  <si>
    <t>CM00614</t>
  </si>
  <si>
    <t>2024-00074838-2：高检测结果</t>
  </si>
  <si>
    <t>BAYLOR ST LUKES MEDICAL CTR MCNAIR, UNITED STATES</t>
  </si>
  <si>
    <t>客户报告在 Atellica CH 930 分析仪上获得的14份患者样本的二氧化碳 (CO2_c) 结果假性升高。未向医师报告错误结果。在相同的 Atellica CH 930 分析仪上重测样本。重测结果低于40 mEq/L，作为正确结果报告给医师。
目前尚无由于CO2_c结果假性升高导致患者干预或不良健康后果的报告。
检测日期：2024年9月24日
检测项目：二氧化碳（CO2_c）
单位：mEq/L
样本标识：42562232, 42562425, 42561602, 42561949, 42561686, 42561853, 42561206, 42560923, 42560979, 42561485, 42561580, 42561192, 42561384和42561260. 
初始结果：&gt;40（错误，未报告）
重测结果：低于40（正确，报告）</t>
  </si>
  <si>
    <t>一名 客户联系 Siemens 客户服务中心报告在 Atellica CH 930 分析仪上获得的患者样本二氧化碳 (CO2_c) 结果假性升高。客户更换了CO2_c试剂，质控 (QC) 和校准品。Siemens 多次预充试剂探针 2(RP2) 并进行了一次自动检查。
派遣西门子客户服务工程师 (CSE) 到客户现场。CSE 更换了外部和内部水过滤器以及脱气机。CSE 对水箱进行了两次反向填充，并进行了自动检查。此外，CSE重新校准了CO2_c并运行了QC，回收率可接受。CO2_c结果假性升高的原因未知。
分析仪按照规范运行，无需对该分析仪进一步评价。</t>
  </si>
  <si>
    <t>派遣西门子客户服务工程师 (CSE) 到客户现场。CSE 更换了外部和内部水过滤器以及脱气机。CSE 对水箱进行了两次反向填充，并进行了自动检查。此外，CSE重新校准了CO2_c并运行了QC，回收率可接受。CO2_c结果假性升高的原因未知。
不良事件来源：投诉。</t>
  </si>
  <si>
    <t>2024-00074838-1：高检测结果</t>
  </si>
  <si>
    <t>客户报告在 Atellica CH 930 分析仪上获得的6份患者样本的二氧化碳 (CO2_c) 结果假性升高。未向医师报告错误结果。在相同的 Atellica CH 930 分析仪上重测样本。重测结果低于40 mEq/L，作为正确结果报告给医师。
目前尚无由于CO2_c结果假性升高导致患者干预或不良健康后果的报告。
检测日期：2024年9月23日
检测项目：二氧化碳（CO2_c）
单位：mEq/L
样本标识：42541872、42541808、42542069、42542453和42542554。客户没有提供其他受影响的患者样本的样本标识。
初始结果：&gt;40（错误，未报告）
重测结果：低于40（正确，报告）</t>
  </si>
  <si>
    <t>CM00613</t>
  </si>
  <si>
    <t>2024-00071069-1：高检测结果</t>
  </si>
  <si>
    <t>客户报告在 Atellica CH 930 分析仪上获得多个患者样本的二氧化碳 (CO2_c) 结果假性升高。错误结果未报告给医师。在另一台非 Siemens 仪器上重测样本。重测结果在患者的临床表现范围内。将重测结果作为正确结果报告给医生。其他患者样本的CO2_c结果假性升高；然而，客户拒绝提供2024年09月23日获得的其它错误结果。目前尚无因CO2_c结果假性升高导致患者干预或不良健康后果的报告。 
检测日期：2024年9月23日
检测项目：二氧化碳（CO2_c）
单位：mEq/L
样本标识：42547821、42547303、42547545、42547509、42546608、42547003、42546817、42541808、42541872、42542048、42542069 和 42541482。
初始结果：&gt;40（错误，未报告）
客户未提供2024年9月23日其他受影响患者样本的结果。</t>
  </si>
  <si>
    <t>一名客户联系 Siemens 客户服务中心报告在 Atellica CH 930 分析仪上获得的患者样本二氧化碳 (CO2_c) 结果假性升高。事件发生当天，质控 (QC) 和校准品的回收率在范围内。
派遣西门子客户服务工程师 (CSE) 到客户现场。CSE 更换外部和内部水过滤器，清空并冲洗储罐。在随后的访视中，CSE更换脱气装置、反应清洗机的真空探针、反应清洗机探针3、反应环段、反应比色杯、稀释探针和试剂探针1(R1)。CSE 准备试剂探针和清洗端口，执行 Atellica 试验方案 (ATP)，调整反应清洗机，执行反向填充，调整反应清洗机和样本搅拌棒。CSE 重新校准了CO2_c，并运行了QC、自动检查和精密度研究，回收率可接受。Siemens 进一步评价了该事件，并得出结论，反应清洗探针泄漏可能导致CO2_c结果假性升高。
该仪器按照规范运行。 对这台设备无需进行进一步评估。</t>
  </si>
  <si>
    <t>派遣西门子客户服务工程师 (CSE) 到客户现场。CSE 更换外部和内部水过滤器，清空并冲洗储罐。在随后的访视中，CSE更换脱气装置、反应清洗机的真空探针、反应清洗机探针3、反应环段、反应比色杯、稀释探针和试剂探针1(R1)。CSE 准备试剂探针和清洗端口，执行 Atellica 试验方案 (ATP)，调整反应清洗机，执行反向填充，调整反应清洗机和样本搅拌棒。CSE 重新校准了CO2_c，并运行了QC、自动检查和精密度研究，回收率可接受。Siemens 进一步评价了该事件，并得出结论，反应清洗探针泄漏可能导致CO2_c结果假性升高。
不良事件来源：投诉。</t>
  </si>
  <si>
    <t>该仪器按照规范运行。 对这台设备无需进行进一步评估。</t>
  </si>
  <si>
    <t>2024-00071069-2：高检测结果</t>
  </si>
  <si>
    <t>客户报告在 Atellica CH 930 分析仪上获得多个患者样本的二氧化碳 (CO2_c) 结果假性升高。错误结果未报告给医师。在另一台非 Siemens 仪器上重测样本。重测结果在患者的临床表现范围内。将重测结果作为正确结果报告给医生。其他患者样本的CO2_c结果假性升高；然而，客户拒绝提供2024年09月24日获得的其它错误结果。目前尚无因CO2_c结果假性升高导致患者干预或不良健康后果的报告。 
检测日期：2024年9月24日
检测项目：二氧化碳（CO2_c）
单位：mEq/L
样本标识：42563982、42563832、42563644、42563736、42563675、42562788、42563598、42563456、42563554、42563357、42563483、42563231、42563570、42562938、42562460、42559353、42559530、42558330 和 42558854。
初始结果：&gt;40（错误，未报告）
客户未提供2024年9月24日其他受影响患者样本的结果。</t>
  </si>
  <si>
    <t>70388104</t>
  </si>
  <si>
    <t>2024-00073743-1：高检测结果</t>
  </si>
  <si>
    <t>Warwick Hospital, UNITED KINGDOM</t>
  </si>
  <si>
    <t>客户称使用批次104的高敏肌钙蛋白I测定试剂盒获得的同一患者（56岁，无提示 TnIH 升高的临床症状）2份样本检测结果偏高（&gt; 参考范围）。结果报告给医师，受到医师质疑。在另一个实验室使用替代检测方法对其中一份样本进行了重测，结果较低（&lt; 方法参考范围），认为是正确结果并发布了纠正报告。目前尚无与该事件相关的患者伤害、治疗改变或诊断延迟的陈述。
Atellica IM 高敏肌钙蛋白I（TnIH）检测结果：
日期：2024年10月6日
样本1结果（上午3:59）：53 ng/L - 不一致
样本2结果（晚上8:17）：51 ng/L - 不一致
替代方法结果：4 - 正确结果</t>
  </si>
  <si>
    <t>客户称使用批次104的高敏肌钙蛋白I测定试剂盒获得的同一患者（56岁，无提示 TnIH 升高的临床症状）2份样本检测结果偏高（&gt; 参考范围）。结果报告给医师，受到医师质疑。在另一个实验室使用替代检测方法对其中一份样本进行了重测，结果较低（&lt; 方法参考范围），认为是正确结果并发布了纠正报告。目前尚无与该事件相关的患者伤害、治疗改变或诊断延迟的陈述。检测时质控 (QC) 在范围内。
检测试剂盒的使用说明书 (IFU) 在“检测结果的解释”中规定：“解释结果时，务必结合患者的病史、临床表现和其他结果。”
西门子正在调查中。</t>
  </si>
  <si>
    <t>2024-10-04</t>
  </si>
  <si>
    <t>2024-00072938-1：低检测结果</t>
  </si>
  <si>
    <t>VIOTYPOS IDIOTIKO POLYIATREIO, GREECE</t>
  </si>
  <si>
    <t>客户报告观察到使用批次539的Atellica IM糖抗原19-9测定试剂盒检测到患者血清未稀释样本和稀释样本结果不一致。初始未稀释结果低于基于患者临床病史的预期结果。结果未报告，稀释后（机载和手动）在不同的 Atellica IM 分析仪上复检。结果高于预期，被认为是正确的。目前尚无由于不一致的低 CA 19-9 结果导致的治疗改变或不良健康后果的报告。
Atellica IM CA 19-9 检测结果：
样本ID：24100480511
初始（未稀释）结果：698 U/mL - 不一致
复测（机载1:10稀释）结果：1469.2 U/mL
复测（手动1:3稀释）结果 ：1467.4 U/mL</t>
  </si>
  <si>
    <t>客户报告观察到使用批次539的Atellica IM CA 19-9糖抗原19-9测定试剂盒检测到患者血清未稀释样本和稀释样本结果不一致。初始未稀释结果低于基于患者临床病史的预期结果。结果未报告，稀释后（机载和手动）在不同的 Atellica IM 分析仪上复检。结果高于预期，被认为是正确的。目前尚无由于不一致的低 CA 19-9 结果导致的治疗改变或不良健康后果的报告。
客户还采用替代方法（Siemens和非Siemens）对初始样本进行了测试。未提供实际结果，但发现结果高于Atellica IM。
试剂盒使用说明书 (IFU) 的检验结果的解释部分所述： “解释结果时，务必结合患者的病史、临床表现和其他结果。”
西门子正在调查。</t>
  </si>
  <si>
    <t>2024-00071932-1：高检测结果</t>
  </si>
  <si>
    <t>客户报告称，在 Atellica IM 1600 分析仪上检测到11份患者样本的癌胚抗原 (CEA) 结果假性升高。医师对错误结果提出质疑。在另一台 Atellica IM 1600 分析仪上两次重测样本。重测结果回收低于错误结果，并与医师预期的患者既往结果相符。第1次重测结果作为正确结果报告给医师。目前尚无关于 CEA 结果假性升高导致患者干预或不良健康后果的报告。
对使用后的样本进行重测，结果与第1次和第2次重测结果一致。
初始检测日期：2024年9月26日
重测日期：2024年9月30日
检测项目：癌胚抗原（CEA）
单位：ng/mL
样本编号：GB589138B02
初始结果：12.10（错误，已报告）
首次重测结果（使用另一台仪器）：1.34（正确，已报告）
第二次重测结果（使用另一台仪器）：1.47（正确）
第三次重测结果（使用后）：1.91（正确）
样本编号：GB589350B01
初始结果：10.20（错误，已报告）
首次重测结果（使用另一台仪器）：0.39（正确，已报告）
第二次重测结果（使用另一台仪器）：0.40（正确）
第三次重测结果（使用后）：0.49（正确）
样本编号：GB589360B01
初始结果：11.80（错误，已报告）
首次重测结果（使用另一台仪器）：2.05（正确，已报告）
第二次重测结果（使用另一台仪器）：2.36（正确）
第三次重测结果（使用后）：2.64（正确）
样本编号：GB589363B01
初始结果：648.50（错误，已报告）
首次重测结果（使用另一台仪器）：474.94（正确，已报告）
第二次重测结果（使用另一台仪器）：489.99（正确）
样本编号：GB589372B01
初始结果：13.50（错误，已报告）
首次重测结果（使用另一台仪器）：2.80（正确，已报告）
第二次重测结果（使用另一台仪器）：2.80（正确）
第三次重测结果（使用后）：3.24（正确）
样本编号：GB590558B01
初始结果：27.40（错误，已报告）
首次重测结果（使用另一台仪器）：10.76（正确，已报告）
第二次重测结果（使用另一台仪器）：11.01（正确）
第三次重测结果（使用后）：11.33（正确）
样本编号：GB590568B01
初始结果：13.00（错误，已报告）
首次重测结果（使用另一台仪器）：1.50（正确，已报告）
第二次重测结果（使用另一台仪器）：1.48（正确）
第三次重测结果（使用后）：1.72（正确）
样本编号：GB590571B02
初始结果：10.40（错误，已报告）
首次重测结果（使用另一台仪器）：0.99（正确，已报告）
第二次重测结果（使用另一台仪器）：0.82（正确）
第三次重测结果（使用后）：0.91（正确）
样本编号：GB590578B01
初始结果：15.80（错误，已报告）
首次重测结果（使用另一台仪器）：4.48（正确，已报告）
第二次重测结果（使用另一台仪器）：4.65（正确）
第三次重测结果（使用后）：5.00（正确）
样本编号：GB590581B01
初始结果：13.30（错误，已报告）
首次重测结果（使用另一台仪器）：1.80（正确，已报告）
第二次重测结果（使用另一台仪器）：1.79（正确）
第三次重测结果（使用后）：1.77（正确）
样本编号：GB590582B02
初始结果：13.90（错误，已报告）
首次重测结果（使用另一台仪器）：2.48（正确，已报告）
第二次重测结果（使用另一台仪器）：2.24（正确）
第三次重测结果（使用后）：2.59（正确）</t>
  </si>
  <si>
    <t>客户联系西门子客户服务中心（CCC），报告称在使用Atellica IM 1600分析仪检测11份患者样本时，癌胚抗原（CEA）的结果假性偏高。在样本处理时，校准和质控（QC）均可接受。西门子客户服务工程师（CSE）被派往客户现场。在访问期间，CSE检查了仪器，核查了清洗探针和夹管阀，验证了1号探针的对齐情况，并清除了试剂探针清洗碗中的积聚物，调节了二次真空压力并固定了安装不当的光度计顶部，验证了样本探针压力。更换了基础泵组件、存在缺陷的泄漏管和基础泵，并进行了系统自动检查，在多个检测中运行校准和QC，运行了多个样本，回收率可接受。
西门子审查了仪器数据，并排除了试剂问题，因为质控结果在可接受范围。西门子确定吸液探针堵塞是导致癌胚抗原结果假性偏高的原因。
该仪器按照规范运行。 无对这台设备进行进一步评估。</t>
  </si>
  <si>
    <t>西门子确定吸液探针堵塞是导致糖抗原结果假性偏高的原因。
不良事件来源：投诉。</t>
  </si>
  <si>
    <t>28703337</t>
  </si>
  <si>
    <t>10995663</t>
  </si>
  <si>
    <t>00630414599816</t>
  </si>
  <si>
    <t>57</t>
  </si>
  <si>
    <t>2024-00073687-1：高检测结果</t>
  </si>
  <si>
    <t>HFSt. Olavs hospital HF, NORWAY</t>
  </si>
  <si>
    <t>客户称一名接受前列腺癌治疗后的患者获得的批次337的 Atellica IM 前列腺特异性抗原测定试剂盒结果偏高。Atellica IM PSA 结果高于预期，表明可能复发。使用替代试验方法对样本进行复检，获得的结果较低，与患者的临床病史一致，认为是正确结果。目前尚无关于患者或用户干预或该事件导致的不良健康后果的报告。
Atellica IM 前列腺特异性抗原 (PSA) 结果：
日期：2024年09月16日；
Atellica IM PSA结果：0.27 ng/mL-不一致
替代方法1结果：0.1
替代方法2结果：&lt; 0.02
替代方法3结果：&lt; 0.03
替代方法4(ADVIA Centaur)：0.1 ng/mL</t>
  </si>
  <si>
    <t>客户报告一名接受前列腺癌治疗后的患者获得的批次337的 Atellica IM 前列腺特异性抗原测定试剂盒结果偏高。Atellica IM PSA 结果高于预期，表明可能复发。使用替代试验方法对样本进行复检，获得的结果较低，与患者的临床病史一致，并认为是正确结果。目前尚无关于患者或用户干预或该事件导致的不良健康后果的报告。
检测试剂盒的使用说明书 (IFU) 在“检验结果的解释”中规定：“检测结果的判读务必结合病人病史、临床表现和其他发现情况进行。”
西门子正在调查。</t>
  </si>
  <si>
    <t>49066168</t>
  </si>
  <si>
    <t>10995453</t>
  </si>
  <si>
    <t>00630414597836</t>
  </si>
  <si>
    <t>2026-01-08</t>
  </si>
  <si>
    <t>2024-00073446-1：假阳性结果</t>
  </si>
  <si>
    <t>Diamedix Impex SA / Clinica Sante, ROMANIA</t>
  </si>
  <si>
    <t>客户称使用Atellica IM乙型肝炎病毒表面抗体测定试剂盒(aHBs2) 检测结果为反应性（阳性），当采用替代检测方法对样本进行检测时为非反应性（阴性）结果。认为阴性复检结果是正确结果。未报告初始反应性结果。目前尚无患者或用户干预或不良健康后果的陈述。
Atellica IM 乙型肝炎病毒表面抗体测定试剂盒（aHBs2）结果数据：
样本ID：6461886
日期：2024年9月10日
Atellica IM aHBs2结果：14.17 mIU/ml（反应性）- 不一致
替代方法结果：2.88 mIU/ml（非反应性）</t>
  </si>
  <si>
    <t>客户称使用Atellica IM乙型肝炎病毒表面抗体测定试剂盒(aHBs2) 检测结果为反应性（阳性），当采用替代检测方法对样本进行检测时为非反应性（阴性）结果。认为阴性复检结果是正确结果。
检测试剂盒的使用说明书 (IFU) 在“检验结果的解释”中规定：“必检测结果的判读务必结合病人病史、临床表现和其他发现情况进行。”Siemens 的调查包括以下评估：基于质控 (QC) 审查排除了试剂问题，QC审查显示回收率在可接受范围内，其他患者样本未报告问题。校准数据显示 aHBs2 测定的校准有效。其他传染性疾病检测试剂盒对该患者样本也具有反应性。由于患者样本体积不足，客户无法执行额外的测试，例如用于 aHBs2 的非特异性抗体管 (NABT) 和异嗜性阻断管 (HBT)。由于样本体积不足，无法重新使用患者样本进行进一步调查。
根据可用信息，不一致结果的原因与样本特异性干扰物有关。客户操作正常，通过例行故障排除解决了报告的问题。</t>
  </si>
  <si>
    <t>根据可用信息，不一致结果的原因与样本特异性干扰物有关。
不良事件来源：投诉。</t>
  </si>
  <si>
    <t>客户操作正常，通过例行故障排除解决了报告的问题。</t>
  </si>
  <si>
    <t>2024-00073281-2：低检测结果</t>
  </si>
  <si>
    <t>客户报告称，在 Atellica CH 930 分析仪上获得的两 (2) 份患者样本尿液/脑脊液蛋白测定盒检测结果假性抑制。假性抑制结果受到医师质疑。在备用 Atellica CH 930 分析仪上对相同样本进行重测，获得了更高的结果，作为正确结果报告给医师。在不同的第三台 Atellica CH 930 分析仪上对一份样本进行第三次检测。该结果更高，作为正确结果报告给医师。
目前尚无因错假性抑制的尿液/脑脊液蛋白测定盒检测结果而导致患者干预或不良健康后果的报告。
检测项目：尿液/脑脊液蛋白（UCFP）
单位：mg/dL
样本ID 209854013701
在2024年9月19日，使用ATELLICA CH 930分析仪，序列号CM00763得到的初始结果：7.14 mg/dL（错误，已报告）
在2024年9月20日，使用备用ATELLICA CH 930分析仪，序列号CM00796得到的重测结果：21.68 mg/dL（正确，已报告）
在2024年9月23日，使用备用ATELLICA CH 930分析仪，序列号CM00413得到的重测结果：26.00 mg/dL（正确，已报告）
样本ID 209889074901
在2024年9月19日，使用ATELLICA CH 930分析仪，序列号CM00763得到的初始结果：11.24 mg/dL（错误，已报告）
在2024年9月20日，使用备用ATELLICA CH 930分析仪，序列号CM00796得到的重测结果：16.99 mg/dL（正确，已报告）</t>
  </si>
  <si>
    <t>一位客户联系了西门子医疗诊断远程服务中心 (RSC)，称在 Atellica CH 930 分析仪上获得的两份患者样本尿液/脑脊液蛋白测定盒检测结果假性抑制。
西门子正在调查中。</t>
  </si>
  <si>
    <t>95</t>
  </si>
  <si>
    <t>2024-00071523-1：不可重现的结果</t>
  </si>
  <si>
    <t>Whiston Hospital, UNITED KINGDOM</t>
  </si>
  <si>
    <t>客户报告在 Atellica CH 分析仪上观察到不可重现的游离轻链λ型试剂盒检测结果。医师对初始结果提出质疑。1:10稀释仪器自动执行，客户手动进行1:100和1:1000稀释。此时正确结果未知。
目前尚无因不可重现 N Latex FLC lambda 结果而导致患者干预或不良健康后果的报告。
检测项目：N Latex FLC lambda
单位：mg/L
样本标识（SID）：9568379
初始结果：9.25
重测结果（1:10稀释）：282.66
重测结果（1:100稀释）：717.5, 663.32
该患者N Latex FLC lambda检测结果的历史数据如下：
日期                           结果
2023年9月22日      263.17
2023年6月16日      312.41
2023年3月17日      292.96
2023年1月20日      283.50
2022年12月2日      292.75
2022年10月21日      14.76</t>
  </si>
  <si>
    <t>一位客户联系了西门子区域支持中心，报告在 Atellica CH 分析仪上观察到不可重现的游离轻链λ型试剂盒检测结果。根据 N Latex FLC lambda 使用说明书 (IFU) 的"检验方法的局限性部分"指出：“必须结合患者的医学史、临床表现和其它结果对这项试验的结果进行解释。” 
西门子正在调查。</t>
  </si>
  <si>
    <t>317</t>
  </si>
  <si>
    <t>11128543</t>
  </si>
  <si>
    <t>00630414601236</t>
  </si>
  <si>
    <t>2024-11-30</t>
  </si>
  <si>
    <t>2024-00074050-1：低检测结果</t>
  </si>
  <si>
    <t>客户报告在IMMULITE®2000 XPi免疫分析仪（序列号：O6345）上使用批号为317的胰岛素样生长因子 -I 测定试剂盒(IGF-I) 得到3次错误的假性抑制患者结果。假性抑制的患者结果受到医师质疑。在另一台 Immulite 2000 XPi 分析仪上对样本进行重新检测得到正确结果（样本ID 209985865801）。目前尚无患者干预或该问题引起不良健康后果的报告。
检测项目：IGF-1（胰岛素样生长因子1）
单位：ng/mL
检测日期：2024年9月26日
重测样本s/n：2024年9月27日O6346
样本编号：209951378805
初始结果：78.5 ng/mL
重测结果：255 ng/mL
样本编号：209985865801
初始结果：92 ng/mL
重测结果：347 ng/mL
样本编号：209974998802
初始结果：71.4 ng/mL
重测结果：247 ng/mL</t>
  </si>
  <si>
    <t>一位客户联系了西门子医疗诊断远程服务中心 (RSC)，称在IMMULITE®2000 XPi免疫分析仪（序列号：O6345）上使用批号为317的胰岛素样生长因子 -I 测定试剂盒(IGF-I) 得到3次错误的假性抑制患者结果。当对样本进行初始检测时，质控品 (QC) 的回收率不在范围内。另一台仪器上用于重测的样品 QC 在范围内，
Siemens正在调查该问题。</t>
  </si>
  <si>
    <t>316</t>
  </si>
  <si>
    <t>2024-00071090-1：低检测结果</t>
  </si>
  <si>
    <t>客户称在 IMMULITE 2000 XPi 仪器上观察到患者样本胰岛素样生长因子 -I 试剂盒检测结果假性抑制。错误结果未报告给医师。在备用 IMMULITE 2000 XPi 仪器上重测样品。重测结果高于错误结果。将重测结果作为正确结果报告给医师。
目前尚无因假性抑制 IGF-I 结果而导致患者干预或不良健康后果的报告。
检测项目：IGF-I
单位：ng/mL
检测日期：2024年9月18日
样本标识（SID）209832306004，女性，年龄9岁
初始结果（错误，未报告）：210
重测结果（2024年9月21日）：335, 332, 339（正确，已报告）
样本标识（SID）209839777104，女性，年龄42岁
初始结果（错误，未报告）：188
重测结果（2024年9月21日）：258, 258, 267（正确，已报告）
样本标识（SID）209834304001，男性，年龄未知
初始结果（错误，未报告）：229
重测结果（2024年9月21日）：345, 348, 396（正确，已报告）</t>
  </si>
  <si>
    <t>一位客户联系了 Siemens 客户服务中心，称患者样本使用 IMMULITE 2000 XPI 分析仪检测时获得了假性抑制的 IGF-I 结果。质控品 (QC) 的回收率在范围内，事件发生当天调整有效。仪器事件日志中没有提示机械故障的错误信息。无法对样品进行目视检查。时间发生前，2024年09月13日，观察到样品探针的分配角度不适当。客户服务工程师 (CSE) 确认设备没有由于故障暂停，设备恢复例行使用。例行监测已启用。评估期间未发生错误。
IMMULITE 2000 IGF-I 使用说明书 (IFU) 的“检测方法的局限性”章节指出：“此项测定结果应始终结合临床检查、患者病史和其它检查结果才能作出正确诊断”
西门子正在调查。</t>
  </si>
  <si>
    <t>2024-00075027-1：假阴性结果</t>
  </si>
  <si>
    <t>客户声称，三名患者在使用批次为450的 Novus 试剂卡时，在 全自动干化学尿液分析仪产生了假阴性红细胞 (RBC) 结果。在其实验室分析仪和UAS800（沉淀试验）上进行比较试验，得到阳性结果。目前尚无关于该事件导致损伤的报告。
事件日期：2024年10月01日
患者 Novus UAS800 实验室分析仪 是否为Novus的预期结果？
1             0           5.4             阴性                        否
2             0            2                阴性                        否
3             0           2.4             1+ ca. 10                 否</t>
  </si>
  <si>
    <t>初步调查后，讨论决定派遣维修工程师检查仪器。客户报告称，内部和外部质控均合格。请求返回试剂进行进一步调查。该事件的原因未知。</t>
  </si>
  <si>
    <t>初步调查后，讨论决定派遣维修工程师检查仪器。客户报告称，内部和外部质控均合格。请求返回试剂进行进一步调查。该事件的原因未知。
不良事件来源：投诉。</t>
  </si>
  <si>
    <t>请求返回试剂进行进一步调查。</t>
  </si>
  <si>
    <t>2024-00075334-1：假阴性结果</t>
  </si>
  <si>
    <t>客户声称，四名患者在使用批次为450的 Novus 试剂卡时，在 全自动干化学尿液分析仪产生了假阴性红细胞 (RBC) 结果。在其实验室分析仪和UAS800（沉淀试验）上进行比较试验，得到阳性结果。目前尚无关于该事件导致损伤的报告。
事件日期：2024年10月04日
患者 Novus UAS800 实验室分析仪 是否为Novus预期结果？
1             0           2.6             1+ ca. 10                 否
2             0           1.4             1+ ca. 10                 否       
3             0           3.8             1+ ca. 10                 否
4             0           1.4             1+ ca. 10                 否</t>
  </si>
  <si>
    <t>2024-00075326-1：假阴性结果</t>
  </si>
  <si>
    <t>客户声称，四名患者在使用批次为450的 Novus 试剂卡时，在全自动干化学尿液分析仪产生了假阴性红细胞 (RBC) 结果。在其实验室分析仪和UAS800（沉淀试验）上进行比较试验，得到阳性结果。目前尚无关于该事件导致损伤的报告。
事件日期：2024年10月03日
患者 Novus UAS800 实验室分析仪 是否为Novus预期结果？
1             0           2.6             1+ ca. 10                 否
2             0           1.6             1+ ca. 10                 否       
3             0           1.2             1+ ca. 10                 否
4             0           1.5             1+ ca. 10                 否</t>
  </si>
  <si>
    <t>2024-00075322-1：假阴性结果</t>
  </si>
  <si>
    <t>客户声称，一名患者在使用批次为450的 Novus 试剂卡时，在 全自动干化学尿液分析仪产生了假阴性红细胞 (RBC) 结果。在其实验室分析仪和UAS800（沉淀试验）上进行比较试验，得到阳性结果。目前尚无关于该事件导致损伤的报告。
事件日期：2024年10月02日
患者 Novus UAS800 实验室分析仪 是否为Novus的预期结果？
1             0           1.8             1+ ca. 10                        否</t>
  </si>
  <si>
    <t>82016218</t>
  </si>
  <si>
    <t>10995485</t>
  </si>
  <si>
    <t>00630414598123</t>
  </si>
  <si>
    <t>2024-00071333-1：低检测结果</t>
  </si>
  <si>
    <t>VANCOUVER GENERAL HOSPITAL, CANADA</t>
  </si>
  <si>
    <t>客户报告使用批号218的糖抗原15-3测定试剂盒检测患者样本结果不一致且偏低。质控 (QC) 问题解决后发现结果不一致，随后在不同的 Atellica IM 分析仪上对患者样本进行重测。报告了患者的初始降低结果，但医师未提出质疑。使用较高的重测结果发布了样本的纠正报告。
目前尚无与该事件相关的患者伤害、治疗改变或诊断延迟的报告。
Atellica IM CA15-3检测结果
样本类型：血清
报告结果单位：U/mL
初始检测结果日期：2024年9月25日
重测结果日期：2024年9月26日
患者ID        初始检测结果（不一致） 重测结果（正确）
R3810511044             99                                   506
R3810500876             61                                   222
R3810502536             6                                      19
R3810501657             29                                    97
R3810495873             7                                      22
R3810496891             9                                      32
R3810494844             6                                      22
R3810495803             2098                             7710
R3810494682              7                                     27
R3810494196              4                                     12</t>
  </si>
  <si>
    <t>西门子完成了调查：客户在其实验室的2台仪器中的1台上使用Atellica IM CA15-3 批次218，观察到的不精确质控（QC）和不一致的患者结果。
试剂盒的说明书 (IFU) 中“检验结果的解释”章节所述：“检测结果的判读务必结合病人病史、临床表现和其他发现情况进行。”
Siemens 客户服务工程师 (CSE) 在现场，发现问题仪器上的试剂包没有任何问题。另一台仪器采用相同试剂批次和校准品批次时，性能符合预期。西门子CSE 审查了系统事件日志。发现批号218的糖抗原15-3测定试剂盒于2024年09月26日上午3点左右扫描，上午9点左右发生 CA15-3 校准的不规则吸液错误。CSE更换了样本柱塞和管道，并在样本柱塞中观察到碎片。未发现样本探针和吸头托盘对准问题。维修后运行QC，所有结果均在控。自仪器维修以来，QC始终在控。
客户可正常操作仪器，并且通过例行故障排除解决了报告的问题。</t>
  </si>
  <si>
    <t>西门子CSE 审查了系统事件日志。发现批号218的糖抗原15-3测定试剂盒于2024年09月26日上午3点左右扫描，上午9点左右发生 CA15-3 校准的不规则吸液错误。CSE更换了样本柱塞和管道，并在样本柱塞中观察到碎片。未发现样本探针和吸头托盘对准问题。维修后运行QC，所有结果均在控。自仪器维修以来，QC始终在控。
不良事件来源：投诉。</t>
  </si>
  <si>
    <t>该仪器按照规范运行。 无需进一步评估。</t>
  </si>
  <si>
    <t>IRH015282120</t>
  </si>
  <si>
    <t>71</t>
  </si>
  <si>
    <t>2024-00073610-1：低检测结果</t>
  </si>
  <si>
    <t>George Eliot Hospital, UNITED KINGDOM</t>
  </si>
  <si>
    <t>客户报告称，使用 Atellica IM 1600 全自动化学发光免疫分析仪对患者样本检测时得到假性抑制的糖抗原 15-3(CA 15-3)结果。实验室信息系统保存错误结果，未报告给医师。两小时后在相同的 Atellica IM 1600 分析仪上重测样本。重测结果高于错误结果。目前尚无因假性抑制的CA 15-3 结果而导致患者干预或不良健康后果的报告。
测试日期：2024年9月12日
检测项目：糖抗原15-3（CA 15-3）
单位：kU/L
样本标识号：73750618
初始结果：51（错误）
重测结果：134.2（正确）</t>
  </si>
  <si>
    <t>客户联系了 Siemens 客户服务中心，报告称在 Atellica IM 1600 全自动化学发光免疫分析仪上检测患者样本时获得了假性抑制的糖抗原 15-3(CA 15-3) 结果。事件发生当天，质控 (QC) 回收值超出范围。Siemens 进一步评价了该事件，并得出结论，客户在Atellica IM 1600 分析仪上的 QC 超出预期范围时检测患者样本结果。没有证据表明 Atellica IM 1600 分析仪被配置保存患者结果以供审查。仪器无故障迹象。
该仪器按照规范运行。 无需进一步评估。</t>
  </si>
  <si>
    <t>Siemens 进一步评价了该事件，并得出结论，客户在Atellica IM 1600 分析仪上的 QC 超出预期范围时检测患者样本结果。没有证据表明 Atellica IM 1600 分析仪被配置保存患者结果以供审查。仪器无故障迹象。
不良事件来源：投诉。</t>
  </si>
  <si>
    <t>18896466</t>
  </si>
  <si>
    <t>10309061</t>
  </si>
  <si>
    <t>00630414473161</t>
  </si>
  <si>
    <t>63</t>
  </si>
  <si>
    <t>2024-00072134-1：假阴性结果</t>
  </si>
  <si>
    <t>客户报告观察到使用批次为466的丙型肝炎病毒IgG抗体测定试剂盒时观察到非反应性（阴性）结果，认为与临床预期不符。质疑患者样本获得初始反应性（阳性）结果。未向医师报告初始反应结果。根据丙型肝炎病毒IgG抗体测定试剂盒说明书 (IFU)，客户使用相同的样本进行了后续检测，得到了非反应性（阴性）结果。客户认为结果不一致。然后对相同样本重测两次，得到与初始结果相似的反应性（阳性）结果。反应性结果作为正确结果报告给医师，因为它符合受患者的临床预期。目前尚无由于该事件引起的患者干预或不良健康后果的报告。
检测项目：丙型肝炎病毒(aHCV)
单位：Index
样本类型：血清
检测日期：2024年10月1日
样本ID：30242750295
初始结果：&gt;11（反应性）——正确，未报告
第一次重测结果：0.04（非反应性）——不一致，未报告
第二次重测结果：&gt;11（反应性）——正确，已报告
第三次重测结果：&gt;11（反应性）——正确，已报告</t>
  </si>
  <si>
    <t>客户报告观察到非反应性丙型肝炎病毒IgG抗体测定试剂盒结果，认为其与临床预期不符。西门子医学诊断已结束对该事件的调查。Siemens 评价了仪器数据和客户提供的信息。校准有效，质控 (QC) 在控。根据 QC 审查结果（显示回收率在可接受范围内），其他患者样本未报告问题，排除了试剂问题。无需退回患者样本进一步调查，因为不一致性结果不可重现。
根据现有信息，无法确定不一致结果的具体原因。未发现产品问题。
通过例行故障排除解决了问题。客户可正常操作仪器，无需采取进一步措施。</t>
  </si>
  <si>
    <t>根据现有信息，无法确定不一致结果的具体原因。未发现产品问题。
不良事件来源：投诉。</t>
  </si>
  <si>
    <t>2024-00072965-1：假阳性结果</t>
  </si>
  <si>
    <t>客户报告在 ADVIA Centaur XP全自动化学发光免疫分析仪上检测患者样本获得乙型肝炎表面抗原 (aHBs2) 初始反应性抗体结果。未向医师报告初始反应结果。在初始仪器上重测两次样本，结果分别回收为反应性和非反应性。然后，客户在另一台 ADVIA Centaur XP 全自动化学发光免疫分析仪测样本，结果回收为非反应性。重测非反应性结果作为正确结果报告给医师。
目前尚无因患者干预或由于初始反应性 aHBs2 结果导致不良健康后果的报告。
检测项目：乙型肝炎表面抗原的抗体（aHBs2）
检测日期：2024年10月8日
单位：IU/mL
样本标识：1146980750
初始结果：9.14（非反应性，错误，未报告）
重测结果：10.7, 21.05（反应性，错误，未报告）
重测结果（备用仪器）：9.69, 9.55, 8.59（非反应性，正确，已报告）</t>
  </si>
  <si>
    <t>客户联系 Siemens 客户服务中心 (CCC) 并报告在 ADVIA Centaur XP 分析仪上获得患者样本的乙型肝炎表面抗原 (aHBs2) 初始反应性抗体结果。事件发生当天，质控 (QC) 和校准的回收率可接受。
派遣西门子客户服务工程师 (CSE) 到客户现场。访视期间，CSE检查了仪器，更换了吸液管并重新定位，将接地电缆固定在吸液管4上，用水进行了分配和吸液试验，并对每个探针进行了清洗，对4例 aHBS2 患者运行了5次质控，结果回收可接受。然后，CSE确定多个QC样本具有一个信号错误，重新定位酸和吸液管以避免卷曲，分配检测结果合格。然后，CSE重新运行所有QC，调整吸液探针管至套管中，并再次进行吸液和分配试验，结果可接受。该事件的原因未知。
该仪器按照规范运行。 无需进一步评估。</t>
  </si>
  <si>
    <t>事件原因未知。
不良事件来源：投诉。</t>
  </si>
  <si>
    <t>CM01649</t>
  </si>
  <si>
    <t>2024-00074488-1：高检测结果</t>
  </si>
  <si>
    <t>通过审核客户 Atellica CH 930 分析仪的仪器数据，Siemens发现 Atellica CH 930 分析仪上三份患者样本的二氧化碳 (CO2_c) 结果假性升高。客户认为初始错误。未向医师报告初始结果。在同一台分析仪上重测样本。重测结果恢复到较低结果，并与患者病史相符。将重测结果作为正确结果报告给医师。
目前尚无因CO2_c结果假性升高导致患者干预或不良健康后果的报告。
检测项目：二氧化碳（CO2_c）
单位：mmol/L
测试日期：2024年9月12日
样本编号：S13240912041
初始结果：29.4（错误，未报告）
重测结果：15.7（正确，已报告）
样本编号：S13240912051
初始结果：39.9（错误，未报告）
重测结果：26.3（正确，已报告）
样本编号：S13240912061
初始结果：37.4（错误，未报告）
重测结果：25.5（正确，已报告）</t>
  </si>
  <si>
    <t>通过审核客户 Atellica CH 930 分析仪的仪器数据，Siemens在 Atellica CH 930 分析仪上识别出三份患者样本的二氧化碳 (CO2_c) 结果假性升高。Siemens 审核了仪器数据，发现光度计数据中的不一致结果表明高检测结果是由于样本被稀释，且反应杯中引入了水滴。维修人员表示由于样本量大，实验室不允许维修仪器。
西门子对该事件进行了评价，并确定系统流体泄漏致使水滴进入反应杯，可能导致CO2_c结果假性升高。
该仪器按照规范运行。 无需进一步评估。</t>
  </si>
  <si>
    <t>通过审核客户 Atellica CH 930 分析仪的仪器数据，Siemens在 Atellica CH 930 分析仪上识别出三份患者样本的二氧化碳 (CO2_c) 结果假性升高。Siemens 审核了仪器数据，发现光度计数据中的不一致结果表明高检测结果是由于样本被稀释，且反应杯中引入了水滴。维修人员表示由于样本量大，实验室不允许维修仪器。
西门子对该事件进行了评价，并确定系统流体泄漏致使水滴进入反应杯，可能导致CO2_c结果假性升高。
不良事件来源：投诉。</t>
  </si>
  <si>
    <t>2024-00071069-3：高检测结果</t>
  </si>
  <si>
    <t>客户报告在 Atellica CH 930 分析仪上获得的患者样本二氧化碳 (CO2_c) 结果大于40 mEq/L。审查仪器文件后，Siemens确定CO2_c结果 &gt; 40 mEq/L（于2024年09月26日在样本标识符42612752上获得）。没有证据表明样本被重复检测，尚不清楚该结果是否作为错误结果。因此，提交本报告时非常谨慎。
目前尚无因CO2_c结果假性升高导致患者干预或不良健康后果的报告。
测试日期：2024年9月26日
检测项目：二氧化碳（CO2_c）
单位：mEq/L
样本标识符：42612752
初始结果：&gt;40
客户没有提供任何其他数据。</t>
  </si>
  <si>
    <t>客户报告在 Atellica CH 930 分析仪上获得的患者样本二氧化碳 (CO2_c) 结果大于40 mEq/L。审查仪器文件后，Siemens确定CO2_c结果 &gt; 40 mEq/L（于2024年09月26日在样本标识符42612752上获得）。没有证据表明重测样本。Siemens 在客户中心的该仪器和另一台 Atellica CH 930 分析仪上查询了该样本标识符和样本标识符的缩写版本，均未发现重测样本。出于谨慎提交此报告。
西门子正在调查中。</t>
  </si>
  <si>
    <t>2024-00074488-12：高检测结果</t>
  </si>
  <si>
    <t>通过审核客户 Atellica CH 930 分析仪的仪器数据，Siemens在 Atellica CH 930 分析仪上检测出两份患者样本的二氧化碳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检测日期：2024年9月28日
样本标识：S13240928181
初始结果：37.4（错误，未报告）
重测结果：27.8（正确，已报告）
样本标识：S13240928405
初始结果：36.2（错误，未报告）
重测结果：25.2（正确，已报告）</t>
  </si>
  <si>
    <t>通过审核客户 Atellica CH 930 分析仪的仪器数据，Siemens在 Atellica CH 930 分析仪上识别出两份患者样本的二氧化碳浓度 (CO2_c) 结果假性升高。Siemens 审核了仪器数据，光度计不一致的数据结果审核表明，高水平结果是由于样本被稀释，水滴被引入反应杯中。维修人员表示，由于样本量大，实验室不允许维修仪器。Siemens 对该事件进行了评价，并确定系统流体泄漏使水滴进入反应比色皿，可能导致CO2_c结果假性升高。
该仪器按照规范运行。 无需进一步评估。</t>
  </si>
  <si>
    <t>通过审核客户 Atellica CH 930 分析仪的仪器数据，Siemens在 Atellica CH 930 分析仪上识别出患者样本的二氧化碳浓度 (CO2_c) 结果假性升高。Siemens 审核了仪器数据，光度计不一致的数据结果审核表明，高水平结果是由于样本被稀释，水滴被引入反应杯中。维修人员表示，由于样本量大，实验室不允许维修仪器。Siemens 对该事件进行了评价，并确定系统流体泄漏使水滴进入反应杯，可能导致CO2_c结果假性升高。
不良事件来源：投诉。</t>
  </si>
  <si>
    <t>2024-00074488-7：高检测结果</t>
  </si>
  <si>
    <t>通过审核客户 Atellica CH 930 分析仪的仪器数据，Siemens在 Atellica CH 930 分析仪上检测出两份患者样本的二氧化碳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检测日期：2024年9月19日
样本标识：S13240919100
初始结果：38.1（错误，未报告）
重测结果：23.3（正确，已报告）
样本标识：S13240912051
初始结果：&gt; 40.0（错误，未报告）
重测结果：26.4（正确，已报告）</t>
  </si>
  <si>
    <t>2024-00074488-4：高检测结果</t>
  </si>
  <si>
    <t>通过审核客户 Atellica CH 930 分析仪的仪器数据，Siemens发现 Atellica CH 930 分析仪检测患者样本的二氧化碳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检测日期：2024年9月16日
样本标识：S13240915468
初始结果：&gt;40.0（错误，未报告）
重测结果：20.4（正确，已报告）</t>
  </si>
  <si>
    <t>通过审核客户 Atellica CH 930 分析仪的仪器数据，Siemens在 Atellica CH 930 分析仪上识别出患者样本的二氧化碳浓度 (CO2_c) 结果假性升高。Siemens 审核了仪器数据，光度计不一致的数据结果审核表明，高水平结果是由于样本被稀释，水滴被引入反应杯中。维修人员表示，由于样本量大，实验室不允许维修仪器。Siemens 对该事件进行了评价，并确定系统流体泄漏使水滴进入反应杯，可能导致CO2_c结果假性升高。
该仪器按照规范运行。 无需进一步评估。</t>
  </si>
  <si>
    <t>2024-00074488-9：高检测结果</t>
  </si>
  <si>
    <t>通过审核客户 Atellica CH 930 分析仪的仪器数据，Siemens发现 Atellica CH 930 分析仪检测的三个患者样本的二氧化碳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检测日期：2024年9月23日
样本标识：S13240923103
初始结果：39.3（错误，未报告）
重测结果：25.2（正确，已报告）
样本标识：S13240923246
初始结果：&gt; 40.0（错误，未报告）
重测结果：28.9（正确，已报告）
样本标识：S13240923309
初始结果：&gt; 40.0（错误，未报告）
重测结果：23.7（正确，已报告）</t>
  </si>
  <si>
    <t>通过审核客户 Atellica CH 930 分析仪的仪器数据，Siemens在 Atellica CH 930 分析仪上识别出三份患者样本的二氧化碳浓度 (CO2_c) 结果假性升高。Siemens 审核了仪器数据，光度计不一致的数据结果审核表明，高水平结果是由于样本被稀释，水滴被引入反应杯中。维修人员表示，由于样本量大，实验室不允许维修仪器。Siemens 对该事件进行了评价，并确定系统流体泄漏使水滴进入反应比色皿，可能导致CO2_c结果假性升高。
该仪器按照规范运行。 无需进一步评估。</t>
  </si>
  <si>
    <t>2024-00074488-14：高检测结果</t>
  </si>
  <si>
    <t>通过审核客户 Atellica CH 930 分析仪的仪器数据，Siemens在 Atellica CH 930 分析仪上检测出四份患者样本的二氧化碳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检测日期：2024年10月1日
样本标识：S13241001021
初始结果：&gt;40.0（错误，未报告）
重测结果：25.9（正确，已报告）
样本标识：S13241001035
初始结果：&gt;40.0（错误，未报告）
重测结果：24.7（正确，已报告）
样本标识：S13241001211
初始结果：&gt;40.0（错误，未报告）
重测结果：28.5（正确，已报告）
样本标识：S13241001407
初始结果：&gt;40.0（错误，未报告）
重测结果：28.1（正确，已报告）</t>
  </si>
  <si>
    <t>通过审核客户 Atellica CH 930 分析仪的仪器数据，Siemens在 Atellica CH 930 分析仪上识别出四份患者样本的二氧化碳浓度 (CO2_c) 结果假性升高。Siemens 审核了仪器数据，光度计不一致的数据结果审核表明，高水平结果是由于样本被稀释，水滴被引入反应杯中。维修人员表示，由于样本量大，实验室不允许维修仪器。Siemens 对该事件进行了评价，并确定系统流体泄漏使水滴进入反应比色皿，可能导致CO2_c结果假性升高。
该仪器按照规范运行。 无需进一步评估。</t>
  </si>
  <si>
    <t>2024-00074488-8：高检测结果</t>
  </si>
  <si>
    <t>通过审核客户 Atellica CH 930 分析仪的仪器数据，Siemens发现 Atellica CH 930 分析仪检测患者样本的二氧化碳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检测日期：2024年9月21日
样本标识：S13240921253
初始结果：36.9（错误，未报告）
重测结果：26.2（正确，已报告）</t>
  </si>
  <si>
    <t>通过审核客户 Atellica CH 930 分析仪的仪器数据，Siemens在 Atellica CH 930 分析仪上识别出患者样本的二氧化碳浓度 (CO2_c) 结果假性升高。Siemens 审核了仪器数据，光度计不一致的数据结果审核表明，高水平结果是由于样本被稀释，水滴被引入反应杯中。维修人员表示，由于样本量大，实验室不允许维修仪器。Siemens 对该事件进行了评价，并确定系统流体泄漏使水滴进入反应比色皿，可能导致CO2_c结果假性升高。
该仪器按照规范运行。 无需进一步评估。</t>
  </si>
  <si>
    <t>2024-09-13</t>
  </si>
  <si>
    <t>2024-00074488-2：高检测结果</t>
  </si>
  <si>
    <t>通过审核客户 Atellica CH 930 分析仪的仪器数据，Siemens发现 Atellica CH 930 分析仪检测患者样本的二氧化碳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检测日期：2024年9月13日
样本标识：S13240913322
初始结果：35.7（错误，未报告）
重测结果：25.1（正确，已报告）</t>
  </si>
  <si>
    <t>2024-00074488-5：高检测结果</t>
  </si>
  <si>
    <t>通过审核客户 Atellica CH 930 分析仪的仪器数据，Siemens在 Atellica CH 930 分析仪上检测出两份患者样本的二氧化碳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检测日期：2024年9月17日
样本标识：S13240917049
初始结果：35.6（错误，未报告）
重测结果：25.2（正确，已报告）
样本标识：S13240917127
初始结果：34.4（错误，未报告）
重测结果：24.4（正确，已报告）</t>
  </si>
  <si>
    <t>2024-00074488-3：高检测结果</t>
  </si>
  <si>
    <t>通过审核客户 Atellica CH 930 分析仪的仪器数据，Siemens发现 Atellica CH 930 分析仪检测患者样本的二氧化碳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检测日期：2024年9月15日
样本标识：S13240915468
初始结果：&gt;40.0（错误，未报告）
重测结果：28.6（正确，已报告）</t>
  </si>
  <si>
    <t>CM02289</t>
  </si>
  <si>
    <t>2024-00072083-1：低检测结果</t>
  </si>
  <si>
    <t>The Grange University Hospital, UNITED KINGDOM</t>
  </si>
  <si>
    <t>客户报告在 Atellica CH 930 分析仪上获得6份患者样本的肌酐 (Crea_2) 结果假性降低。将错误结果报告给医师。在备用 Atellica CH 930 分析仪上重测样本。重测结果高于错误结果，并作为正确结果报告给医师。目前尚无因假性抑制Crea_2结果而导致患者干预或不良健康后果的报告。
检测日期：2024年9月30日
检测项目：肌酐（Crea_2）
单位：µmol/L
样本标识：704068801606
初始结果：21.8（错误，已报告）
重测结果：106.6（正确，已报告）
样本标识：703952879306
初始结果：90.6（错误，已报告）
重测结果：156.3（正确，已报告）
样本标识：141212320406
初始结果：37.6（错误，已报告）
重测结果：95.8（正确，已报告）
样本标识：704069559806
初始结果：&lt; 13.0（错误，已报告）
重测结果：104（正确，已报告）
样本标识：704070366006
初始结果：&lt; 13.0（错误，已报告）
重测结果：111.8（正确，已报告）
样本标识：704069656706
初始结果：&lt; 13.0（错误，已报告）
重测结果：93.9（正确，已报告）</t>
  </si>
  <si>
    <t>一位客户联系了 Siemens 客户服务中心，报告在 Atellica CH 930 分析仪上获得的6份患者样本的肌酐(Crea_2) 结果假性抑制。派遣西门子客户服务工程师 (CSE) 到客户现场。此次访视期间，CSE确定反应清洗机探针1分配泄漏。CSE 更换阀门并清洁稀释探针。然后，CSE进行了自动检查，结果恢复到可接受范围。Crea_2结果假性抑制的原因尚不清楚。
该仪器按照规范运行。 无需进一步评估。</t>
  </si>
  <si>
    <t>一位客户联系了 Siemens 客户服务中心，报告在 Atellica CH 930 分析仪上获得的6份患者样本的肌酐(Crea_2) 结果假性抑制。派遣西门子客户服务工程师 (CSE) 到客户现场。此次访视期间，CSE确定反应清洗机探针1分配泄漏。CSE 更换阀门并清洁稀释探针。然后，CSE进行了自动检查，结果恢复到可接受范围。Crea_2结果假性抑制的原因尚不清楚。
不良事件来源：投诉。</t>
  </si>
  <si>
    <t>2024-00074488-10：高检测结果</t>
  </si>
  <si>
    <t>通过审核客户 Atellica CH 930 分析仪的仪器数据，Siemens发现 Atellica CH 930 分析仪检测的三个患者样本的二氧化碳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检测日期：2024年9月24日
样本标识：S13240924124
初始结果：34.9（错误，未报告）
重测结果：25.7（正确，已报告）
样本标识：S13240924393
初始结果：&gt; 40.0（错误，未报告）
重测结果：25.8（正确，已报告）
样本标识：S13240924553
初始结果：&gt; 40.0（错误，未报告）
重测结果：28.3（正确，已报告）</t>
  </si>
  <si>
    <t>2024-00074488-11：高检测结果</t>
  </si>
  <si>
    <t>通过审核客户 Atellica CH 930 分析仪的仪器数据，Siemens发现 Atellica CH 930 分析仪检测患者样本的二氧化碳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检测日期：2024年9月27日
样本标识：S13240927415
初始结果：38.9（错误，未报告）
重测结果：27.6（正确，已报告）</t>
  </si>
  <si>
    <t>2024-00074488-13：高检测结果</t>
  </si>
  <si>
    <t>通过审核客户 Atellica CH 930 分析仪的仪器数据，Siemens在 Atellica CH 930 分析仪上检测出两份患者样本的二氧化碳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检测日期：2024年9月30日
样本标识：S13240929488
初始结果：36.9（错误，未报告）
重测结果：27.3（正确，已报告）
样本标识：S13240930173
初始结果：39.6（错误，未报告）
重测结果：26.3（正确，已报告）</t>
  </si>
  <si>
    <t>4FD814</t>
  </si>
  <si>
    <t>2024-00074718-1：低检测结果；高检测结果</t>
  </si>
  <si>
    <t>SYNLAB NOUVELLE AQUITAINE, FRANCE</t>
  </si>
  <si>
    <t>客户向 Siemens 报告称，他们在 Dimension EXL 200 全自动整合式生化分析仪检测2份患者样本获得了错误的钠 (Na) 结果。对于样品标识符100041447904，将假性抑制的钠 (Na) 结果报告医师并受到医师质疑。对于样品标识符100041447330，未将假性抑制的结果报告给医师。与初始处理的血浆样本一起采集的其他试管中的血清样本，以及原始试管中的初始血浆样本，在原始 Dimension EXL 200  全自动生化分析仪上重测。对于样本标识符100041447904，血清和血浆样本均获得了较高的重测结果，认为结果正确。使用血清样本结果发布了纠正报告。对于样本标识符100041447330，假性升高且未向医师报告的血清样本获得了更高的重测结果。此外，与初始结果相比，血浆样本获得了更高的重测结果，作为正确结果发布报告。目前尚无因钠 (Na) 结果错误导致患者干预或不良健康后果的报告。
检测项目：钠（Na）
单位：mmol/L
检测日期：2024年10月15日
样本标识：100041447904
年龄：83岁
性别：女
使用Dimension EXL 200全自动整合式生化分析仪，序列号DR271843，通过血浆样本获得的初始结果：117.1 mmol/L（错误，已报告）
在原始Dimension EXL 200全自动整合式生化分析仪上检测血清样本获得的重测结果：134.47 mmol/L（正确，已报告）
在2024年10月16日，检测原始血浆样本在原始Dimension EXL全自动整合式生化分析仪获得的重测结果：136.26 mmol/L（正确，未报告）
样本标识：100041447330
年龄：72岁
性别：男
使用Dimension EXL 200全自动整合式生化分析仪，序列号DR271843，检测血浆样本获得的初始结果：114.4 mmol/L（错误，未报告）
在原始Dimension EXL 200全自动整合式生化分析仪检测血清样本获得的重测结果：274.84 mmol/L和274.12 mmol/L（错误，未报告）
在2024年10月16日，检测原始血浆样本在原始Dimension EXL 200全自动整合式生化分析仪获得的重测结果：138.68 mmol/L（正确，已报告）</t>
  </si>
  <si>
    <t>一位客户联系了西门子医疗诊断客户服务中心 (CCC)，关于 Dimension EXL 200全自动生化分析仪的两 (2) 份患者样本得到了错误的钠 (Na) 结果。
西门子正在调查这一事件。</t>
  </si>
  <si>
    <t>89829311</t>
  </si>
  <si>
    <t>10995604</t>
  </si>
  <si>
    <t>00630414599274</t>
  </si>
  <si>
    <t>2025-03-21</t>
  </si>
  <si>
    <t>2024-09-05</t>
  </si>
  <si>
    <t>2024-00073615-1：假阴性结果</t>
  </si>
  <si>
    <t>EUROFINS ASCEND CLINICAL LLC, UNITED STATES</t>
  </si>
  <si>
    <t>客户通知Siemens，与在非客户机构 (NYU 医院) 获得的阳性乙型肝炎结果相比，患者在 Atellica IM 乙型肝炎病毒表面抗原检测试剂盒获得了不一致的非反应性（阴性）结果。最初，患者于2024年08月06日在客户研究中心使用 Atellica IM 乙型肝炎病毒表面抗原检测试剂盒（批次309）得到阴性结果。然后，当一家非客户机构（NYU医院）通知客户该患者在2024年08月28日和2024年08月30日出现乙型肝炎反应性结果（方法未知）时，客户意识到结果不一致。收到通知后，客户于2024年09月05日和2024年10月09日对同一患者进行了 Atellica IM HBsAg(HBsII) 检测，结果为阴性。目前尚无该事件导致不良健康后果的报告。
ATELLICA IM HBsAg (HBsII) 客户结果（不一致）：
样本ID	                    采集日期	    检测日期	    仪器编号	批次编号	   结果
30021440183	2024年10月7日	2024年10月9日	IML2(IH02600)       312	         0.43 指数 (阴性)
30020672840	2024年9月4日	2024年9月5日	IMJ2(IRH02075)	    311	       &lt;0.10 指数 (阴性)
30020115572	2024年8月5日	2024年8月6日	IMG1(IH02176)	    309	       &lt;0.10 指数 (阴性)
NYU医院结果（方法未知）：
2024年8月28日（患者入院时）：
乙型肝炎表面抗原：阳性
PCR病毒载量：13,500
2024年8月30日（患者出院时）：
乙型肝炎表面抗原重测：阳性</t>
  </si>
  <si>
    <t>客户通知Siemens，与在非客户机构 (NYU 医院) 获得的阳性乙型肝炎结果相比，患者在 Atellica IM 乙型肝炎病毒表面抗原检测试剂盒获得了不一致的非反应性（阴性）结果。
试剂盒的说明书 (IFU) 在“判读结果”中规定：“检测结果的判读务必结合病人病史、临床表现和其他发现情况进行。”
西门子正在调查。</t>
  </si>
  <si>
    <t>53972</t>
  </si>
  <si>
    <t>2024-00071565-1：低检测结果</t>
  </si>
  <si>
    <t>ROYAL ADELAIDE HOSPITAL, AUSTRALIA</t>
  </si>
  <si>
    <t>客户称收到一例患者的钠结果与在其实验室分析仪上重测相同样本时得到的结果不一致。目前尚无关于该事件导致损伤的报告。
单位：mmol/L
检测日期：2024年9月30日
样本ID  	实验室          RP500e  
8  	                147  	            128</t>
  </si>
  <si>
    <t>西门子医学诊断有限公司已确认，RAPIDPoint 500血气测定试剂盒（电极法）可能出现影响到钠离子（Na+）电极的问题，也可能会引起患者样本以及质控的电解质参数结果显示为问题结果“-----?” 。
当试剂盒钠离子电极受到影响时，会导致钠离子的结果偏低，Recall（调用）试剂盒初始化期间事件日志，会出现钠离子斜率错误（D3）代码。通过内部测试以及客户报告的结果与其他直接法分析仪对比发现钠离子结果最大偏差&lt;10 mM。截至目前，在所有血气测定试剂盒中，出现影响钠离子结果的比例不到1%。在试剂盒使用期间的任何时候都有可能出现电解质参数的结果报告为问题结果“-----?”。
经过全面彻底的调查，西门子医学诊断已经明确，在含乳酸的血气测定试剂盒中所观察到的钠离子检测结果的问题，是由供应商组件中干扰物（消毒清洁剂）引起的。根据调查结果，我们已经采取了有效措施以避免供应商组件的干扰。
2023年 11月10日，我司主动发起血气测定试剂盒(电极法)（注册证号：国械注进20162404549）召回，召回编号：沪药监械主召2023-251。采取的措施为向受影响客户发出客户通知，告知客户此事件内容及需采取的相关措施；以及将对经西门子医学诊断审核确认，符合受影响条件且使用推荐措施处理无效的产品进行退换货，并对退换货产品进行销毁。2024 年 10 月收到总部调查确认，在含乳酸的血气测定试剂盒中所观察到的钠离子检测结果的问题，是由供应商组件中干扰物（消毒清洁剂）引起的。根据调查结果，已经采取了有效措施以避免供应商组件的干扰。
客户更换了测定试剂盒，完全可操作。</t>
  </si>
  <si>
    <t>西门子医学诊断有限公司已确认，RAPIDPoint 500血气测定试剂盒（电极法）可能出现影响到钠离子（Na+）电极的问题，也可能会引起患者样本以及质控的电解质参数结果显示为问题结果“-----?” 。
当试剂盒钠离子电极受到影响时，会导致钠离子的结果偏低，Recall（调用）试剂盒初始化期间事件日志，会出现钠离子斜率错误（D3）代码。通过内部测试以及客户报告的结果与其他直接法分析仪对比发现钠离子结果最大偏差&lt;10 mM。截至目前，在所有血气测定试剂盒中，出现影响钠离子结果的比例不到1%。在试剂盒使用期间的任何时候都有可能出现电解质参数的结果报告为问题结果“-----?”。
经过全面彻底的调查，西门子医学诊断已经明确，在含乳酸的血气测定试剂盒中所观察到的钠离子检测结果的问题，是由供应商组件中干扰物（消毒清洁剂）引起的。根据调查结果，我们已经采取了有效措施以避免供应商组件的干扰。
不良事件来源：投诉。</t>
  </si>
  <si>
    <t>2023年11月10日，我司发起主动召回沪药监械主召2023-251。采取的措施为向受影响客户发出客户通知；以及将对经西门子审核确认符合受影响条件且使用推荐措施处理无效的产品进行退换货并对退换货销毁。2024年10月收到调查确认，在含乳酸的血气测定试剂盒中所观察到的钠离子检测结果的问题是由供应商组件中干扰物（消毒清洁剂）引起的。根据调查结果已采取了有效措施以避免供应商组件的干扰。</t>
  </si>
  <si>
    <t>2024-00074488-6：高检测结果</t>
  </si>
  <si>
    <t>通过审核客户 Atellica CH 930 分析仪的仪器数据，Siemens发现 Atellica CH 930 分析仪检测患者样本的二氧化碳 (CO2_c) 结果假性升高。客户认为初始结果是错误结果。未向医师报告初始结果。在同一台分析仪上重测样本。重测结果恢复到较低结果，与患者病史相符。将重测结果作为正确结果报告给医师。目前尚无由于CO2_c结果假性升高导致患者干预或不良健康后果的报告。
检测项目：二氧化碳（CO2_c）
单位：mmol/L
检测日期：2024年9月18日
样本标识：S13240918254
初始结果：&gt;40.0（错误，未报告）
重测结果：26.0（正确，已报告）</t>
  </si>
  <si>
    <t>通过审核客户 Atellica CH 930 分析仪的仪器数据，Siemens在 Atellica CH 930 分析仪上识别出患者样本的二氧化碳 (CO2_c) 结果假性升高。Siemens 审核了仪器数据，光度计不一致的数据结果审核表明，高水平结果是由于样本被稀释，水滴被引入反应杯中。维修人员表示，由于样本量大，实验室不允许维修仪器。Siemens 对该事件进行了评价，并确定系统流体泄漏使水滴进入反应杯，可能导致CO2_c结果假性升高。
该仪器按照规范运行。 无需进一步评估。</t>
  </si>
  <si>
    <t>Siemens 对该事件进行了评价，并确定系统流体泄漏使水滴进入反应比色皿，可能导致CO2_c结果假性升高。
不良事件来源：投诉。</t>
  </si>
  <si>
    <t>CM02324</t>
  </si>
  <si>
    <t>2024-00072414-1：高检测结果；低检测结果</t>
  </si>
  <si>
    <t>ST LUKES HOSPITAL (P), UNITED STATES</t>
  </si>
  <si>
    <t>客户报告在 Atellica CH 930 分析仪上使用多个患者样本获得了错误的肌酐 (Crea_2)、脂肪酶 (Lip)、二氧化碳 (CO2_c) 和无机磷 (IP) 结果。医师对错误结果提出质疑。在备用 Atellica CH 930 分析仪重测样本。重测结果符合患者的临床情况。将重测结果作为正确结果报告给医师。目前尚无因错误的Crea_2、Lip、CO2_c和 IP 结果导致患者干预或不良健康后果的报告。
检测项目：肌酐（Crea_2）
检测日期：2024年10月2日
单位：mg/dL
样本标识：1244183259
初始结果：0.75（错误，已报告）
重测结果：1.09（正确，已报告）
样本标识：1244188332
初始结果：0.95（错误，已报告）
重测结果：1.38（正确，已报告）
样本标识：1244185834
初始结果：0.90（错误，已报告）
重测结果：1.21（正确，已报告）
样本标识：1244186875
初始结果：0.77（错误，已报告）
重测结果：1.12（正确，已报告）
样本标识：1244187887
初始结果：0.90（错误，已报告）
重测结果：1.34（正确，已报告）
样本标识：1244184811
初始结果：0.64（错误，已报告）
重测结果：1.11（正确，已报告）
样本标识：1244190667
初始结果：0.71（错误，已报告）
重测结果：1.52（正确，已报告）
样本标识：1244188018
初始结果：0.84（错误，已报告）
重测结果：2.16（正确，已报告）
检测项目：脂肪酶（Lip）
检测日期：2024年10月2日
单位：U/L
样本标识：1244187787
初始结果：34（错误，已报告）
重测结果：59（正确，已报告）
检测项目：二氧化碳浓度（CO2_c）
检测日期：2024年10月2日
单位：mEq/L
样本标识：1244186324
初始结果：36.90（错误，已报告）
重测结果：28.60（正确，已报告）
检测项目：无机磷（IP）
检测日期：2024年10月2日
单位：mg/dL
样本标识：1244187220
初始结果：4.60（错误，已报告）
重测结果：1.40（正确，已报告）</t>
  </si>
  <si>
    <t>客户联系了 Siemens 客户服务中心 (CCC)，报告在 Atellica CH 930 分析仪上获得了多份患者样本的错误肌酐 (Crea_2)、脂肪酶 (Lip)、二氧化碳浓度 (CO2_c) 和无机磷 (IP) 结果。事件发生当天，质控 (QC) 和校准的回收率可接受。Siemens 远程协助客户，检查并清洁所有探针，清除试剂臂2路径上的残留物，预充所有液体，在服务诊断中进行自动检查（恢复可接受），确认光度计读数和正确的批间 RefCh 性能，重新运行QC（恢复可接受）。派遣西门子客户服务工程师 (CSE) 到客户现场。访视期间，CSE发现反应清洗探针1从水分配探针上掉落。CSE 更换了水歧管上的阀门19(V19)，检查并调整了所有探针与排水管的对准情况，执行了空/填充反应环，进行了自动检查并运行QC，结果恢复至可接受水平。此外，CSE确保试剂臂的电连接器和配件正确连接和配置。检查试剂排水管是否出水异常，排水管和接头均经过清洁，未检测到问题。检查试剂臂在花键轴上是否滑动，并拧紧上臂组件的固定螺钉、夹子、滑轮螺钉和底座。注意到所有四个探头都有积灰，建议客户在维护期间将清洁频率从每月增加到每周。检查了垂直和成角试剂臂带，无需调整或更换，因为试剂臂如预期工作。CSE 还检查了接头、阀门或泵是否松动，并检查了从水歧管到探针的管路路径，确认所有接头是否紧密，没有漏水。进行了水平感知可靠性测试和扩展探头泄漏测试，测试结果均为通过。通过服务诊断观察试剂探针-试剂服务器对齐点，并研究了正确分配和混合，未发现对齐或分配问题。CSE 运行了精密度试验，回收率可接受，更换了所有反应反应杯，进行了光度计校准和灯检查。
Siemens 确定，动力学的随机、突然变化与阀门漏水或故障导致反应比色皿的“液滴”滴入有关。Siemens排除了试剂问题，因为事件发生当天 QC 回收值在可接受范围内。Siemens 对该事件进行了评价，并确定由于水歧管上阀门 19(V19) 故障导致的反应清洗水分配探头间歇性滴落可能导致错误结果。
该仪器按照规范运行。 无需进一步评估。</t>
  </si>
  <si>
    <t>Siemens 对该事件进行了评价，并确定由于水歧管上阀门 19(V19) 故障导致的反应清洗水分配探头间歇性滴落可能导致错误结果。
不良事件来源：投诉。</t>
  </si>
  <si>
    <t>DR270620</t>
  </si>
  <si>
    <t>2024-00072937-1：低检测结果</t>
  </si>
  <si>
    <t>Mountainview FSED, UNITED STATES</t>
  </si>
  <si>
    <t>客户报告在 Dimension EXL 200 全自动整合式生化分析仪检测患者样本钠 (NA)得到假性抑制结果。作为错误结果未报告给医师。在相同系统上对样本进行重测，回收率高于初始结果；然而，认为重测结果是错误结果。然后，在 Siemens 血气分析仪上重测样本，并获得 138 mmol/L 的回收结果，将该结果作为正确结果报告给医师。目前尚无因 NA 结果下降导致患者干预或不良健康后果的报告。
检测日期：2024年10月7日
检测项目：钠
单位：mmol/L
样本标识：010461700
初始结果（错误，未报告）：120 mmol/L
重测结果（错误，未报告）：127 mmol/L
西门子血气分析仪重测结果（正确，已报告）：138 mmol/L</t>
  </si>
  <si>
    <t>客户联系了西门子客户服务中心，客户报告在 Dimension EXL 200 全自动整合式生化分析仪检测患者样本时得到错误的钠 (NA) 结果。
派遣西门子客户服务工程师 (CSE) 到客户现场。访视期间，CSE协助客户共同对质控 (QC) 进行了精密度研究，结果可接受。CSE 更换传感器，进行稀释检查，校正并运行校准和QC，其回收率可接受。客户检测患者样本，结果符合预期。该事件的原因未知。
该仪器按照规范运行。 无需进一步评估。</t>
  </si>
  <si>
    <t>派遣西门子客户服务工程师 (CSE) 到客户现场。访视期间，CSE协助客户共同对质控 (QC) 进行了精密度研究，结果可接受。CSE 更换传感器，进行稀释检查，校正并运行校准和QC，其回收率可接受。客户检测患者样本，结果符合预期。该事件的原因未知。
不良事件来源：投诉。</t>
  </si>
  <si>
    <t>IH02307</t>
  </si>
  <si>
    <t>2024-00073015-1：高检测结果</t>
  </si>
  <si>
    <t>客户报告称，在 Atellica IM 1600 分析仪上获得了5份患者样本的糖抗原 (CA 15‑3) 结果假性升高。初始结果报告给医师。在备用 Atellica IM 1600 分析仪上重测样本。重测结果回收低于初始结果。替代仪器的重测结果作为正确结果报告给医师。目前尚无因CA 15‑3结果假性升高导致患者干预或不良健康后果的报告。
检测项目：糖抗原（CA 15-3）
初次检测日期：2024年10月6日
重测日期：2024年10月7日
单位：U/mL
样本标识符	年龄（岁）/性别	       初始结果	                                     重测结果
					错误，已报告备用仪器结果	正确，已报告	
R3820110134	      92岁/女性	                       477.9	                                      172.3	
R3820121557	      58岁/男性	                        97.7	                                       36.8	
R3820121383	      75岁/女性	                        54.5	                                       21.1	
R3820114612	       57岁/女性	                         94                                                         33.7	
R3820121652	      76岁/女性	                         51.7	                                        20</t>
  </si>
  <si>
    <t>客户联系了西门子客户服务中心 (CCC)，报告称在 Atellica IM 1600 分析仪上获得了5份患者样本的糖抗原 (CA 15‑3) 结果假性升高。获得错误结果时，质控 (QC) 在范围内。在获得初始结果（回收率超出范围）后运行QC。客户对 CA 15-3 进行了重新校准。在西门子远程协助下，客户审查了日志。派遣西门子客户服务工程师 (CSE) 到客户现场。访视期间，CSE检查了仪器，更换了探针柱塞和管道，在样本柱塞中观察到泡沫或组织碎片，并对齐了样本探针。客户运行了完整的 QC 组，结果通过。CSE 进行的维修活动解决了问题。CA 15‑3结果假性升高的原因未知。
该仪器按照规范运行，不需要进一步评估。</t>
  </si>
  <si>
    <t>70387104</t>
  </si>
  <si>
    <t>38</t>
  </si>
  <si>
    <t>2024-00076864-1：高检测结果</t>
  </si>
  <si>
    <t>Royal Stoke University Hospital, UNITED KINGDOM</t>
  </si>
  <si>
    <t>客户观察到1例患者的高敏肌钙蛋白I测定试剂盒(TnIH) （批次104）检测结果与使用的 TnIH 替代方法检测结果相比不一致且偏高。一名患有心肌病的38岁男性患者已接受多次肌钙蛋白检测，一直检测出与临床状况无关的升高TnIH 结果。患者在最近的 TnIH 检测之后，还在另一平台上进行了检测，获得的检测结果低很多。偏高的 TnIH 结果确认是错误结果。客户称，该患者的其他样本在8月和9月进行检测显示出相似的升高；未提供详细信息。未提供患者治疗相关信息。目前尚无不一致的升高结果导致患者伤害的陈述。
提供的样本24B01808683的结果，2024年10月23日：
ATELLICA IM TnIH：750.4 ng/L – 不一致，偏高
替代方法：11.5 ng/L – 正确结果</t>
  </si>
  <si>
    <t>客户观察到1例患者的高敏肌钙蛋白I测定试剂盒(TnIH) 检测结果与使用替代方法的检测结果相比不一致且偏高。当检测结果不一致时，质控 (QC) 结果在预期范围内。
TnIH 使用说明书 (IFU) 在“结果解释”中指出：“解释结果时，务必结合患者的病史、临床表现和其他结果。”
西门子正在调查中。</t>
  </si>
  <si>
    <t>8859340</t>
  </si>
  <si>
    <t>10995662</t>
  </si>
  <si>
    <t>00630414599809</t>
  </si>
  <si>
    <t>2025-07-09</t>
  </si>
  <si>
    <t>2024-00074527-1：高检测结果</t>
  </si>
  <si>
    <t>LABORIZON MAINE ANJOU, FRANCE</t>
  </si>
  <si>
    <t>客户使用Atellica IM 前列腺特异性抗原试剂盒（批次340）检测一名58岁男性患者（前列腺切除术后）的血清样本，获得了升高的检测结果。报告升高结果，但受到医师质疑。客户在相同的 Atellica IM 分析仪和不同的 Atellica IM 分析仪上重测样本。两个结果均较低，符合预期。发布了纠正报告。患者还被送往另一个实验室使用替代方法检测，结果较低，符合预期。目前尚无该事件导致的治疗改变或不良健康后果的报告。
ATELLICA IM PSA批次340结果
样本ID：S0M250021415
检测日期：2024年10月10日
初始结果分析仪编号# IM761911：3.46 ng/mL - 不一致
重测结果分析仪编号# IM761911：0.09 ng/mL
重测结果分析仪编号# IM261918：0.09 ng/mL
检测日期：未知
替代方法，非西门子实验室：0.02 ng/mL</t>
  </si>
  <si>
    <t>客户称一名58岁男性患者（前列腺切除术后）的血清样本获得了初始偏高的 Atellica IM 前列腺特异性抗原（批次340）检测结果，重测后该结果较低。目前尚无该事件导致的用户干预或不良健康后果的陈述。
检测试剂盒的使用说明书 (IFU) 在“检验结果的解释”中规定：“检测结果的判读务必结合病人病史、临床表现和其他发现情况进行。”
西门子正在调查中。</t>
  </si>
  <si>
    <t>59</t>
  </si>
  <si>
    <t>2024-00069834-1：高检测结果</t>
  </si>
  <si>
    <t>客户获得一名59岁女性患者 Atellica IM高敏肌钙蛋白I测定试剂盒结果偏高(&gt; 99th %ile)，报告给医师，受到医师质疑。重测后，结果较低 (&lt; 99th %ile)，与患者的临床表现一致，认为是正确结果。目前尚无该事件导致的患者或用户干预或不良健康后果的陈述。
ATELLICA IM高敏肌钙蛋白I（TnIH）结果：
样本ID：704041150206
检测日期：2024年9月18日
初始结果：93.6ng/L - 不一致
检测日期：2024年9月19日
重测结果：4.2ng/L - 正确结果</t>
  </si>
  <si>
    <t>客户获得一名59岁女性患者 Atellica IM高敏肌钙蛋白I测定试剂盒结果偏高(&gt; 99th %ile)，报告给医师，受到医师质疑。重测后，结果较低 (&lt; 99th %ile)，与患者的临床表现一致，认为是正确结果。目前尚无该事件导致的患者或用户干预或不良健康后果的陈述。
TnIH 使用说明书 (IFU) 在“结果解释”中指出：“解释结果时，务必结合患者的病史、临床表现和其他结果。”
西门子正在调查中。</t>
  </si>
  <si>
    <t>2024-00070518-1：高检测结果</t>
  </si>
  <si>
    <t>Universitätsklinikum, GERMANY</t>
  </si>
  <si>
    <t>客户使用Atellica IM 高敏肌钙蛋白I测定试剂盒(TnIH)（批次104）检测患者样本，结果升高 (&gt; 99th percentile) ，被认为是不一致。在另一台Atellica IM 分析仪上重测相同样本得到了较低 (&lt; 99th %) 结果。初始结果是否报告给医师未知。目前尚无由于该事件导致的患者或用户干预或不良健康后果的陈述。
检测项目：ATELLICA IM高敏肌钙蛋白I测定试剂盒（TnIH）结果
单位：ng/L
样本ID：5098785579
检测日期：2024年9月21日
初始结果：733.18 ng/L - 不一致
重测结果：&lt;2.5 ng/L</t>
  </si>
  <si>
    <t>客户使用Atellica IM 高敏肌钙蛋白I测定试剂盒(TnIH)（批次104）检测患者样本，结果升高 (&gt; 99th percentile) ，被认为是不一致。在另一台Atellica IM 分析仪上重测相同样本得到了较低 (&lt; 99th %) 结果。初始结果是否报告给医师未知。检测时质控 (QC) 在控。
TnIH 使用说明书 (IFU) 在“结果解释”中指出：“解释结果时，务必结合患者的病史、临床表现和其他结果。”
西门子正在调查中。</t>
  </si>
  <si>
    <t>IH03013</t>
  </si>
  <si>
    <t>2024-00073332-1：低检测结果</t>
  </si>
  <si>
    <t>客户报告称，在 Atellica IM 1600 全自动化学发光免疫分析仪上获得了多个患者样本的前列腺特异性抗原 (PSA) 和促甲状腺激素 3-Ultra(TSH3-UL) 结果假性抑制。将错误结果报告给医师。在备用 Atellica IM 1600 分析仪上重测样本。重测结果回收到高于错误结果。将重测结果作为正确结果报告给医师。目前尚无关于 PSA 和 TSH3-UL 结果假性抑制导致的患者干预或不良健康后果的报告。
检测项目：前列腺特异性抗原（PSA）
检测日期：2024年9月28日
单位：ng/mL
样本标识：HZ941239K01
初始结果：3.202（错误，已报告）
重测结果：4.117（正确，已报告）
样本标识：HZ946585K02
初始结果：3.615（错误，已报告）
重测结果：4.518（正确，已报告）
样本标识：HZ940276K03
初始结果：13.02（错误，已报告）
重测结果：18.806（正确，已报告）
样本标识：HZ951094K01
初始结果：4.33（错误，已报告）
重测结果：5.47（正确，已报告）
样本标识：HZ952478K01
初始结果：5.199（错误，已报告）
重测结果：6.728（正确，已报告）
检测项目：促甲状腺激素 3-Ultra（TSH3-UL）
检测日期：2024年9月28日
单位：μIU/mL
样本标识：HZ941982K02
初始结果：0.089（错误，已报告）
重测结果：0.312（正确，已报告）</t>
  </si>
  <si>
    <t>一位客户联系了西门子客户服务中心 (CCC)，报告称在 Atellica IM 1600 全自动化学发光免疫分析仪上获得了多个患者样本的前列腺特异性抗原 (PSA) 和促甲状腺激素 3-Ultra(TSH3-UL) 结果假性抑制。事件发生当天，质控 (QC) 和校准的回收率可接受。派遣西门子客户服务工程师 (CSE) 到客户现场。在访视期间，CSE审查了服务日志，发现信号形状错误，并观察到清洗环升降机没有伸出。然后，CSE更换升降机和酸泵，发现清洗探针4未锁定、安装好，并将清洗探针4固定在臂上，对酸泵进行了预充，进行了自动检查和日常维护，回收可接受。此外，Siemens审查了自动检查数据，并确定二级真空系统存在堵塞，二级真空压力和清洗探针真空度较高，更换了二级真空调节器并调整了二级真空度。Siemens 对该事件进行了评价，并确定 CSE 进行的服务活动所解决的仪器故障可能导致 PSA 和 TSH3 UL 结果假性抑制。
该仪器按照规范运行。 无需进一步评估。</t>
  </si>
  <si>
    <t>Siemens 对该事件进行了评价，并确定 CSE 进行的服务活动所解决的仪器故障可能导致 PSA 和 TSH3 UL 结果假性抑制。
不良事件来源：投诉。</t>
  </si>
  <si>
    <t>L4891</t>
  </si>
  <si>
    <t>10380062</t>
  </si>
  <si>
    <t>00630414946702</t>
  </si>
  <si>
    <t>2024-00073544-1：低检测结果</t>
  </si>
  <si>
    <t>CENTRAL OHIO UROLOGY GROUP, UNITED STATES</t>
  </si>
  <si>
    <t>客户报告在 IMMULITE 2000 化学发光免疫分析仪观察到患者 PSA 结果假性抑制。医师对错误结果提出质疑。在初始 IMMULITE 2000 仪器上重测该样本，结果高于初始结果。未向医师报告重测结果，因为样本已超出使用说明书 (IFU)2-8℃下贮存48小时的检测范围，在冷藏条件贮存时间超过了48小时。目前尚无患者因假性降低的 PSA 结果而干预或不良健康后果的报告。
样本数据：
样本标识（SID）：未提供
检测项目：PSA
单位：ng/mL
初始结果（错误，已报告）：&lt; 0.09
重测结果：大于6</t>
  </si>
  <si>
    <t>一位客户联系了西门子区域支持中心，报告了在 IMMULITE 2000 化学发光免疫分析仪观察到患者 PSA 结果假性抑制。Siemens 对问题进行了评估，并提供了以下结论：Siemens客户服务工程师 (CSE) 检查了仪器并维修了以下组件：高速旋转器 O 型环、基板探针分配位置和水探针的微动开关。CSE 更换了高速旋转瓶和底物探针，并对系统进行了去污处理。在确认水和底物均正确分配后，客户运行了调整和质控，并确认所有结果均在范围内。客户可正常操作仪器，通过例行维修措施解决了所报告问题。
该仪器按照规范运行。 无需进一步评估。</t>
  </si>
  <si>
    <t>Siemens 对问题进行了评估，并提供了以下结论：Siemens客户服务工程师 (CSE) 检查了仪器并维修了以下组件：高速旋转器 O 型环、基板探针分配位置和水探针的微动开关。CSE 更换了高速旋转瓶和底物探针，并对系统进行了去污处理。在确认水和底物均正确分配后，客运行了调整和质控，并确认所有结果均在范围内。客户可正常操作仪器，通过例行维修措施解决了所报告问题。
不良事件来源：投诉。</t>
  </si>
  <si>
    <t>2024-00069624-3：高检测结果</t>
  </si>
  <si>
    <t>通过审核客户 Atellica CH 930 全自动生化分析仪的仪器数据，Siemens确定了患者样本的二氧化碳 (CO2_c) 初始结果假性升高。未向医师报告错误结果。在初始仪器上重测样本恢复到低于错误结果。重测结果作为正确结果报告给医师。目前尚无由于CO2_c结果假性升高导致患者干预或不良健康后果的报告。
检测项目：二氧化碳（CO2_c）
检测日期：2024年9月18日
单位：mmol/L
样本标识：ZJ18084301
初始结果：40（错误，未报告）
重测结果：25.3（正确，已报告）</t>
  </si>
  <si>
    <t>通过审核客户 Atellica CH 930 分析仪的仪器数据，Siemens发现患者样本的二氧化碳 (CO2_c) 结果假性升高。在西门子远程协助下，客户检查了服务日志和自动检查结果。派遣西门子客户服务工程师 (CSE) 到客户现场。访视期间，CSE检查了仪器，发现水滴泄漏到反应清洗机吸液针 (R1A)/分配针 (R1D) 中，并更换了吸液针和两个对应的电磁阀。Siemens 进一步评价了该事件，并确定与反应清洗机探针1相关的泄漏可能导致假性升高的CO2_c结果。
该仪器按照规范运行，不需要进一步评估。</t>
  </si>
  <si>
    <t>Siemens 进一步评价了该事件，并确定与反应清洗机探针1相关的泄漏可能导致假性抑制的CO2_c结果。
不良事件来源：投诉。</t>
  </si>
  <si>
    <t>2024-00069624-2：低检测结果</t>
  </si>
  <si>
    <t>通过审核客户 Atellica CH 930 全自动生化分析仪的仪器数据，Siemens确定了患者样本的二氧化碳 (CO2_c) 初始结果升高。在初始仪器上重测样本恢复到低于初始结果。未向医师报告重测结果。初始结果作为正确结果报告给医师。目前尚无由于CO2_c结果假性升高导致患者干预或不良健康后果的报告。
检测项目：二氧化碳（CO2_c）
初次检测日期：2024年9月17日
重测日期：2024年9月20日
单位：mmol/L
样本标识：ZJ17087701
初始结果：29.4（正确，已报告）
重测结果：19.8（错误，未报告）</t>
  </si>
  <si>
    <t>通过审核客户 Atellica CH 930 分析仪的仪器数据，Siemens发现患者样本的二氧化碳 (CO2_c) 结果假性抑制。在西门子远程协助下，客户检查了服务日志和自动检查结果。派遣西门子客户服务工程师 (CSE) 到客户现场。访视期间，CSE检查了仪器，发现水滴泄漏到反应清洗机吸液针 (R1A)/分配针 (R1D) 中，并更换了吸液针和两个对应的电磁阀。Siemens 进一步评价了该事件，并确定与反应清洗机探针1相关的泄漏可能导致假性抑制的CO2_c结果。
该仪器按照规范运行，不需要进一步评估。</t>
  </si>
  <si>
    <t>480</t>
  </si>
  <si>
    <t>10381206</t>
  </si>
  <si>
    <t>00630414961132</t>
  </si>
  <si>
    <t>2024-00074943-1：高检测结果</t>
  </si>
  <si>
    <t>SUPER RELIGARE LABORATORIES, UNITED ARAB EMIRATES</t>
  </si>
  <si>
    <t>客户报告称，在 IMMULITE 2000 XPi 仪器上检测到两个患者样本人绒毛膜促性腺激素测定试剂盒检测结果假性升高。将错误结果报告给医师，受到医师质疑。对未稀释的样本进行重测，结果低于错误结果。将重测结果作为正确结果报告给医师。基于 HCG 结果假性升高，暂停体外受精 (IVF) 程序。但是，目前尚无报告或不良健康后果。
检测项目：HCG（人绒毛膜促性腺激素）
样本类型：血清
单位：mIU/mL
检测日期：2024年10月9日
患者1：样本标识（SID）1042
未稀释结果：9.47（重测结果，正确）
自动1:40稀释：4610（初始稀释结果，错误）
自动1:40稀释：3887（稀释结果，错误）
手动1:40稀释：356（稀释结果，错误）
手动1:20稀释：342（稀释结果，错误）
样本标识1042还被送往另外两个实验室进行HCG检测（未提供检测方法），结果如下。
实验室A未稀释结果：12.85
实验室B未稀释结果：18.82
患者2：样本标识（SID）1675
未稀释结果：&lt;1.00（重测结果，正确）
自动1:40稀释：134（初始稀释结果，错误）</t>
  </si>
  <si>
    <t>一位客户联系了西门子远程支持中心，报告在 IMMULITE 2000 XPi 仪器上获得的 HCG 结果假性升高。根据 IMMULITE 2000 HCG 使用说明书 (IFU) 中的“检测方法的局限性”章节：“用于诊断目的时，此项测定结果应与临床检查、患者病史和其他结果结合。”
西门子正在调查中。</t>
  </si>
  <si>
    <t>SP04186</t>
  </si>
  <si>
    <t>2024-00072629-1：输出问题</t>
  </si>
  <si>
    <t>GEN NOS VENIZELEIO PANANEIO, GREECE</t>
  </si>
  <si>
    <t>客户报告称，识别为11268518021的样品管在 Atellica 全自动样品处理系统上被误读为86268518901。由于实验室信息系统 (LIS) 未收到订单，样本被卸载到输出抽屉3中。客户手动检查了试管上打印的样本试管标识符 (SID)，并确定其与用户界面窗口 (UIW) 上的 SID86268518901 不匹配。未报告 SID 86268518901 的错误结果。目前尚无该事件导致的患者干预或不良健康后果的报告。
事件日期：2024年10月4日
正确的样本标识：11268518021
识别的样本标识：86268518901</t>
  </si>
  <si>
    <t>一位客户联系 Siemens 客户服务中心报告称，标识为11268518021的样品管在 Atellica 全自动样品处理系统误读为86268518901。操作员评价了条形码标签的完整性和质量，操作员在 Atellica 工作站用手持式扫描仪扫描标签，并将样品装载至相同的 Atellica 样品处理器和另一个 Atellica 样品处理器仪器中。两台仪器均检测到正确的样品管标识符 (SID)11268518021。证据表明条形码标签上的数据条内没有印刷错误或伪影。Siemens 在实验室中找到了原始样本管，并分析了样本管；Siemens在触发摄像机重现问题之前，以小增量手动转动样本管。Siemens 确定最初读取样本时，条形码标签仅面向CameraCenter。然而，当客户在同一台仪器上重新引入样品时，CameraCenter和 CameraRight 已准备好。此外，Siemens创建了标识符为11268518021和86268518901的条形码，并确定条形码仅在两个部分中存在差异。外部因素，如杂散光或灰尘或摄像机镜头上的污物，可能会导致误读条形码。
客户可正常操作仪器。</t>
  </si>
  <si>
    <t>操作员评价了条形码标签的完整性和质量，操作员在 Atellica 工作站用手持式扫描仪扫描标签，并将样品装载至相同的 Atellica 样品处理器和另一个 Atellica 样品处理器仪器中。两台仪器均检测到正确的样品管标识符 (SID)11268518021。证据表明条形码标签上的数据条内没有印刷错误或伪影。Siemens 在实验室中找到了原始样本管，并分析了样本管；Siemens在触发摄像机重现问题之前，以小增量手动转动样本管。Siemens 确定最初读取样本时，条形码标签仅面向CameraCenter。然而，当客户在同一台仪器上重新引入样品时，CameraCenter和 CameraRight 已准备好。此外，Siemens创建了标识符为11268518021和86268518901的条形码，并确定条形码仅在两个部分中存在差异。外部因素，如杂散光或灰尘或摄像机镜头上的污物，可能会导致误读条形码。
客户可正常操作仪器。
不良事件来源：投诉。</t>
  </si>
  <si>
    <t>外部因素，如杂散光或灰尘或摄像机镜头上的污物，可能会导致误读条形码。
客户可正常操作仪器。</t>
  </si>
  <si>
    <t>CM02323</t>
  </si>
  <si>
    <t>2024-10-05</t>
  </si>
  <si>
    <t>2024-00073126-1：低检测结果</t>
  </si>
  <si>
    <t>客户报告在 Atellica CH 930 分析仪上检测5份患者样本的肌酐 (Crea_2) 结果和2份患者样本的葡萄糖己糖激酶 (GluH_3) 结果假性抑制。将错误结果报告给医师。在初始分析仪上重测样本。重测结果恢复到高于错误结果，并与患者的临床病史相符。将重测结果作为正确结果报告给医师。目前尚无因假性抑制的Crea_2和GluH_3结果而导致患者干预或不良健康后果的报告。
检测日期：2024年10月5日
单位：mg/dL
检测项目：肌酐 （Crea_2）
样本标识：1244224890
初始结果：0.147（错误，已报告）
重测结果：1.03（正确，已报告）
样本标识：1244224613
初始结果：0.17（错误，已报告）
重测结果：1.44（正确，已报告）
样本标识：1244224505
初始结果：0.89（错误，已报告）
重测结果：1.56（正确，已报告）
样本标识：1244224675
初始结果：0.71（错误，已报告）
重测结果：1.28（正确，已报告）
样本标识：1244224386
初始结果：0.45（错误，已报告）
重测结果：1.03（正确，已报告）
检测项目：葡萄糖己糖激酶（GluH_3）
样本标识：1244224675
初始结果：58（错误，已报告）
重测结果：106（正确，已报告）
样本标识：1244224386
初始结果：35（错误，已报告）
重测结果：85（正确，已报告）</t>
  </si>
  <si>
    <t>一位客户联系了西门子客户服务中心 (CCC)，报告 Atellica CH 930 分析仪上获得了5份患者样本的肌酐 (Crea_2) 结果和2份患者样本的葡萄糖己糖激酶 (GluH_3) 结果假性抑制。检测患者样本前，质控 (QC) 在控。客户清洁并预充试剂 1(R1) 探针。Siemens 审查了 QC 数据，并在检测患者样本后观察到间歇性 QC 离群值。使用相同的试剂包/孔重复QC，显示回收率在可接受范围内。Siemens审查了错误日志，显示多个错误。派遣西门子客户服务工程师 (CSE) 到客户现场。在本次访视期间，CSE检查了仪器，运行了3次自动检查，清洁了所有探针，并运行了QC，QC在控。然后，CSE更换了稀释探针并运行精密度，其回收率可接受。Siemens 对事件进行了评价，并确定仪器/维修相关问题可能导致了这次事件。
该仪器按照规范运行。 无需进一步评估。</t>
  </si>
  <si>
    <t>Siemens 对事件进行了评价，并确定仪器/维护相关问题可能导致了这次事件。
不良事件来源：投诉。</t>
  </si>
  <si>
    <t>2024-00074489-5：高检测结果</t>
  </si>
  <si>
    <t>通过审核客户 Atellica CH 930 分析仪的仪器数据，Siemens在 Atellica CH 930 分析仪上识别出患者样本的二氧化碳 (CO2_c) 结果假性升高。客户确认初始结果是错误结果。未向医师报告初始结果。在初始分析仪上重测样本。重测结果恢复到较低结果，并与患者病史相符。将重测结果作为正确结果报告给医师。目前尚无因为CO2_c结果假性升高导致患者干预或不良健康后果的报告。
检测项目：二氧化碳（CO2_c）
单位：mmol/L
检测日期：2024年10月7日
样本标识：S13241007340
初始结果：37.5（错误，未报告）
第一次重测结果：28.1（正确）
第二次重测结果：27.3（正确）</t>
  </si>
  <si>
    <t>通过审核客户 Atellica CH 930 分析仪的仪器数据，Siemens在 Atellica CH 930 分析仪上识别出患者样本的二氧化碳 (CO2_c) 结果假性升高。Siemens 审核了仪器数据，并审核了光度计数据的错误结果，表明偏高结果是由于样本被稀释，且反应杯中引入了水滴。CO2_c检测曲线相反，因此稀释样本产生更高的结果。由于样本体积较大，实验室未对仪器进行维修。Siemens 对该事件进行了评价，并确定系统流体泄漏使水滴进入反应比色皿，可能导致CO2_c结果假性升高。
该仪器按照规范运行，不需要进一步评估。</t>
  </si>
  <si>
    <t>Siemens 审核了仪器数据，并审核了光度计数据的错误结果，表明偏高结果是由于样本被稀释，且反应杯中引入了水滴。CO2_c检测曲线相反，因此稀释样本产生更高的结果。由于样本体积较大，实验室未对仪器进行维修。Siemens 对该事件进行了评价，并确定系统流体泄漏使水滴进入反应比色皿，可能导致CO2_c结果假性升高。</t>
  </si>
  <si>
    <t>2024-00074489-4：高检测结果</t>
  </si>
  <si>
    <t>通过审核客户 Atellica CH 930 分析仪的仪器数据，Siemens在 Atellica CH 930 分析仪上识别出患者样本的二氧化碳 (CO2_c) 结果假性升高。客户确认初始结果是错误结果。未向医师报告初始结果。在初始分析仪上重测样本。重测结果恢复到较低结果，并与患者病史相符。将重测结果作为正确结果报告给医师。目前尚无因为CO2_c结果假性升高导致患者干预或不良健康后果的报告。
检测项目：二氧化碳（CO2_c）
单位：mmol/L
检测日期：2024年10月6日
样本标识：S13241006434
初始结果：36（错误，未报告）
重测结果：25.3（正确，已报告）</t>
  </si>
  <si>
    <t>2024-00074489-1：高检测结果</t>
  </si>
  <si>
    <t>通过审核客户 Atellica CH 930 分析仪的仪器数据，Siemens在 Atellica CH 930 分析仪上识别出患者样本的二氧化碳 (CO2_c) 结果假性升高。客户确认初始结果是错误结果。未向医师报告初始结果。在初始分析仪上重测样本。重测结果恢复到较低结果，并与患者病史相符。将重测结果作为正确结果报告给医师。目前尚无因为CO2_c结果假性升高导致患者干预或不良健康后果的报告。
检测项目：二氧化碳（CO2_c）
单位：mmol/L
检测日期：2024年10月2日
样本标识：S13241002306
初始结果：&gt;40.0（错误，未报告）
重测结果：28.9（正确，已报告）</t>
  </si>
  <si>
    <t>2024-00074489-6：高检测结果</t>
  </si>
  <si>
    <t>通过审核客户 Atellica CH 930 分析仪的仪器数据，Siemens在 Atellica CH 930 分析仪上识别出患者样本的二氧化碳 (CO2_c) 结果假性升高。客户确认初始结果是错误结果。未向医师报告初始结果。在初始分析仪上重测样本。重测结果恢复到较低结果，并与患者病史相符。将重测结果作为正确结果报告给医师。目前尚无因为CO2_c结果假性升高导致患者干预或不良健康后果的报告。
检测项目：二氧化碳（CO2_c）
单位：mmol/L
检测日期：2024年10月8日
样本标识：S13241008482
初始结果：&gt;40.0（错误，未报告）
重测结果：27.6（正确，已报告）</t>
  </si>
  <si>
    <t>2024-00074489-2：高检测结果</t>
  </si>
  <si>
    <t>通过审核客户 Atellica CH 930 分析仪的仪器数据，Siemens在 Atellica CH 930 分析仪上识别出四个患者样本的二氧化碳 (CO2_c) 结果假性升高。客户确认初始结果是错误结果。未向医师报告初始结果。在初始分析仪上重测样本。重测结果恢复到较低结果，并与患者病史相符。将重测结果作为正确结果报告给医师。目前尚无因为CO2_c结果假性升高导致患者干预或不良健康后果的报告。
检测项目：二氧化碳（CO2_c）
单位：mmol/L
检测日期：2024年10月3日
样本标识：S13241003417
初始结果：34.3（错误，未报告）
重测结果：24.7（正确，已报告）
样本标识：S13241003489
初始结果：36.6（错误，未报告）
重测结果：24.2（正确，已报告）
样本标识：S13241003531
初始结果：&gt;40.0（错误，未报告）
重测结果：27.1（正确，已报告）
样本标识：S13241003688
初始结果：&gt;40.0（错误，未报告）
重测结果：30.7（正确，已报告）</t>
  </si>
  <si>
    <t>通过审核客户 Atellica CH 930 分析仪的仪器数据，Siemens在 Atellica CH 930 分析仪上识别出四个患者样本的二氧化碳 (CO2_c) 结果假性升高。Siemens 审核了仪器数据，并审核了光度计数据的四个错误结果，表明偏高结果是由于样本被稀释，且反应杯中引入了水滴。CO2_c检测曲线相反，因此稀释样本产生更高的结果。由于样本体积较大，实验室未对仪器进行维修。Siemens 对该事件进行了评价，并确定系统流体泄漏使水滴进入反应比色皿，可能导致CO2_c结果假性升高。
该仪器按照规范运行，不需要进一步评估。</t>
  </si>
  <si>
    <t>Siemens 审核了仪器数据，并审核了光度计数据的四个错误结果，表明偏高结果是由于样本被稀释，且反应杯中引入了水滴。CO2_c检测曲线相反，因此稀释样本产生更高的结果。由于样本体积较大，实验室未对仪器进行维修。Siemens 对该事件进行了评价，并确定系统流体泄漏使水滴进入反应比色皿，可能导致CO2_c结果假性升高。</t>
  </si>
  <si>
    <t>9508</t>
  </si>
  <si>
    <t>11413750</t>
  </si>
  <si>
    <t>00630414619903</t>
  </si>
  <si>
    <t>2024-00077292-1：低检测结果</t>
  </si>
  <si>
    <t>GARNET HEALTH MED CTR MIDDLETOWN, UNITED STATES</t>
  </si>
  <si>
    <t>客户报告称，他们收到了几份与在实验室仪器使用新样本得到的重测结果相比不一致且偏低的Hct(%) 结果，目前尚无该事件造成损伤的报告。
日期   时间    设备            Hct(%) 
9/30   16:47   实验室         27.6     
9/30   16:50   epoc                24       
9/30   17:59   epoc               28        
9/30   18:01   实验室          31.1
参考范围：38-51%</t>
  </si>
  <si>
    <t>Siemens 已尽职尝试从客户处获取仪器文件，以便进行进一步调查。但是，客户未回复。因此，无法进行调查。
该事件的原因未知。</t>
  </si>
  <si>
    <t>Siemens 已尽职尝试从客户处获取仪器文件，以便进行进一步调查。但是，客户未回复。因此，无法进行调查。
该事件的原因未知。
不良事件来源：投诉。</t>
  </si>
  <si>
    <t>Siemens 已尽职尝试从客户处获取仪器文件，以便进行进一步调查。但是，客户未回复。因此，无法进行调查。</t>
  </si>
  <si>
    <t>2024-00074489-7：高检测结果</t>
  </si>
  <si>
    <t>通过审核客户 Atellica CH 930 分析仪的仪器数据，Siemens在 Atellica CH 930 分析仪上识别出患者样本的二氧化碳 (CO2_c) 结果假性升高。客户确认初始结果是错误结果。未向医师报告初始结果。在初始分析仪上重测样本。重测结果恢复到较低结果，并与患者病史相符。将重测结果作为正确结果报告给医师。目前尚无因为CO2_c结果假性升高导致患者干预或不良健康后果的报告。
检测项目：二氧化碳（CO2_c）
单位：mmol/L
检测日期：2024年10月9日
样本标识：S13241009225
初始结果：37.1（错误，未报告）
重测结果：27.8（正确，已报告）</t>
  </si>
  <si>
    <t>2024-00076161-1：假阴性结果</t>
  </si>
  <si>
    <t>客户声称，一名患者在使用批次为450的Novus试剂卡时，在 Novus 全自动干化学尿液分析仪上产生了假阴性红细胞 (RBC) 结果。对产生阳性结果的UAS800（沉淀试验）进行了比较测试。目前尚无关于该事件导致伤害的报告。
事件日期：2024年10月21日
患者	Novus	UAS800		Novus是否为预期结果？
1	0	3.6			否</t>
  </si>
  <si>
    <t>初步调查讨论后决定派遣维修工程师检查仪器。客户报告称，内部和外部质控均合格。要求退回试剂进行进一步调查。该事件的原因未知。</t>
  </si>
  <si>
    <t>初步调查讨论后决定派遣维修工程师检查仪器。客户报告称，内部和外部质控均合格。要求退回试剂进行进一步调查。该事件的原因未知。
不良事件来源：投诉。</t>
  </si>
  <si>
    <t>要求退回试剂进行进一步调查。</t>
  </si>
  <si>
    <t>2024-00074489-3：高检测结果</t>
  </si>
  <si>
    <t>通过审核客户 Atellica CH 930 分析仪的仪器数据，Siemens在 Atellica CH 930 分析仪上识别出患者样本的二氧化碳 (CO2_c) 结果假性升高。客户确认初始结果是错误结果。未向医师报告初始结果。在初始分析仪上重测样本。重测结果恢复到较低结果，并与患者病史相符。将重测结果作为正确结果报告给医师。目前尚无因为CO2_c结果假性升高导致患者干预或不良健康后果的报告。
检测项目：二氧化碳（CO2_c）
单位：mmol/L
检测日期：2024年10月4日
样本标识：S13241004299
初始结果：38.7（错误，未报告）
重测结果：29.1（正确，已报告）</t>
  </si>
  <si>
    <t>IRL40211325</t>
  </si>
  <si>
    <t>2024-00073958-1：发出火花；泄漏/飞溅</t>
  </si>
  <si>
    <t>SEPULVEDA VAMC, UNITED STATES</t>
  </si>
  <si>
    <t>客户称他们听到不间断电源 (UPS) 发出蜂鸣声，电源与闲置的全自动化学发光免疫分析仪相连。随后，客户按下 UPS 上的电源按钮，确定 全自动化学发光免疫分析仪电源线发出火花和烟雾。客户断开系统与 UPS 和插座的连接，并取出所有在机试剂。患者结果未受到影响或延迟。目前尚无因此事件导致的不良健康后果或需要医疗护理的报告。</t>
  </si>
  <si>
    <t>客户联系 Siemens 客户服务中心报告称，全自动化学发光免疫分析仪的电源线烧毁。客户断开仪器与不间断电源 (UPS) 和插座的连接，并取出所有在机试剂。
派遣西门子客户服务工程师 (CSE) 到客户现场。在此次访视期间，CSE确定试剂探针 1(RP1) 冲洗槽移位，导致 RP1 探针沿仪器侧面分配液体，并进入电源插头区域。这导致短路、火花和烟雾。CSE 更换了系统电源线和电源入口组件，并检验了电源。重启仪器，并进行日常清洁。液体进入电源插座区域，导致短路，造成该事件。
该仪器按照规范运行，不需要进一步评估。</t>
  </si>
  <si>
    <t>在此次访视期间，CSE确定试剂探针 1(RP1) 冲洗槽移位，导致 RP1 探针沿仪器侧面分配液体，并进入电源插头区域。这导致短路、火花和烟雾。CSE 更换了系统电源线和电源插座组件，并验证了电源。重启仪器，并进行日常清洁。液体进入电源入口区域，导致短路，造成该事件。</t>
  </si>
  <si>
    <t>IM00933</t>
  </si>
  <si>
    <t>2024-00074604-1：泄漏/飞溅</t>
  </si>
  <si>
    <t>STORMONT VAIL HEALTH, UNITED STATES</t>
  </si>
  <si>
    <t>客户称在更换 Atellica IM 1300 全自动化学发光免疫分析仪上冲洗液8时，操作员将抽屉拉出太远，碰到地板。清洗液弹出，溅到同事面部和左眼。除护目镜外，操作员穿戴个人防护装备 (PPE)。操作员被溅后，到洗眼台冲洗眼睛。无需进一步医疗干预。目前尚无关于该事件导致不良健康后果的报告。</t>
  </si>
  <si>
    <t>客户联系了西门子客户服务中心 (CCC)，报告称，在更换 Atellica IM 1300 分析仪上的冲洗液8时，操作员将抽屉拉出太远，碰到地板。清洗液弹出，溅到同事面部和左眼。事件发生时，除护目镜外，操作员穿戴个人防护装备 (PPE)。派遣西门子客户服务工程师 (CSE) 到客户现场。访视期间，CSE更换了破损的液体载玻片抽屉，解决了该事件。
该仪器按照规范运行，不需要进一步评估。</t>
  </si>
  <si>
    <t>一位客户联系了西门子客户服务中心 (CCC)，报告称，在更换 Atellica IM 1300 分析仪上的冲洗液8时，操作员将抽屉拉出太远，碰到地板。清洗液弹出，溅到同事面部和左眼。事件发生时，除护目镜外，操作员穿戴个人防护装备 (PPE)。派遣西门子客户服务工程师 (CSE) 到客户现场。访视期间，CSE更换了破损的液体载玻片抽屉，解决了该事件。仪器按照规范运行。无需对器械做进一步评估。
不良事件来源：投诉。</t>
  </si>
  <si>
    <t>IRL14221643</t>
  </si>
  <si>
    <t>2024-00073996-1：高检测结果；低检测结果</t>
  </si>
  <si>
    <t>客户报告在全自动化学发光免疫分析仪获得2份患者样本的维生素 B12(VB12) 结果假性升高和1份患者样本的前列腺特异性抗原 (PSA) 结果假性降低。将错误结果报告给医师。在另一台全自动化学发光免疫分析仪重测样本。重测结果符合患者的临床病史。将重测结果作为正确结果报告给医师。目前尚无关于 VB12 假性升高和 PSA 假性降低导致患者干预或不良健康后果的报告。
检测日期：2024年10月11日
检测项目：维生素B12（VB12）
单位：pmol/L
样本标识：22954104
初始结果：373（错误，已报告）
重测结果（备用仪器）：153（正确，已报告）
样本标识：22903357
初始结果：755（错误，已报告）
重测结果（备用仪器）：139（正确，已报告）
检测项目：前列腺特异性抗原（PSA）
单位：ug/L
样本标识：24393680
初始结果：1.312（错误，已报告）
重测结果（备用仪器）：4.546（正确，已报告）</t>
  </si>
  <si>
    <t>客户联系了西门子客户服务中心 (CCC)，报告称全自动化学发光免疫分析仪输出信号错误1和4，2份患者样本的维生素 B12(VB12) 结果假性升高，1份患者样本的前列腺特异性抗原 (PSA) 结果假性降低。样本处理时，校准和质控 (QC) 是可接受的。
派遣西门子客户服务工程师 (CSE) 到客户现场。访视期间，CSE检查了仪器，发现废液容器中的连接器顶盖被废液堵塞，导致系统真空不能正常工作，造成比色杯过量填充并飞溅到光度计上。CSE 清洁废液容器并清除堵塞物，检查暗计数并进行诊断检测，结果回收可接受。客户运行QC，回收率在范围内。Siemens 进一步评价了该事件，并确定废液瓶堵塞导致的真空不足可能导致 VB12 假性升高和 PSA 假性降低结果。
该仪器按照规范运行，不需要进一步评估。</t>
  </si>
  <si>
    <t>Siemens 进一步评价了该事件，并确定废液瓶堵塞导致的真空不足可能导致 VB12 假性升高和 PSA 假性降低结果。
不良事件来源：投诉。</t>
  </si>
  <si>
    <t>2024-00077727-1:高检测结果</t>
  </si>
  <si>
    <t>COLCHESTER EAST HANTS HEALTH CENTRE, CANADA</t>
  </si>
  <si>
    <t>客户报告观察到ADVIA Centaur高敏肌钙蛋白I （TNIH）升高，这与重复测试不一致。在急诊室抽取样本，初始结果高于参考范围。根据规程，三小时后抽取新的样本进行测试，得到的结果要低得多（低于参考范围）。对初始样本进行重测（样本为两份来自初始试管中的等份试样），两次重测结果均与第二份样本获得的较低结果相符。初始结果被认为假性升高。客户目前尚无由于不一致结果导致的患者伤害他不良后果的报告。
ADVIA Centaur高敏肌钙蛋白I（TNIH）结果，2024年11月3日：
样本1，初次检测：117 ng/L – 升高，不一致
样本2：7 ng/L
样本1，第一次重测：7 ng/L
样本1，第二次重测：7 ng/L – 作为正确结果，可接受</t>
  </si>
  <si>
    <t>客户报告观察到1份患者样本的高敏肌钙蛋白I结果升高，与重测结果不一致。测定校准或质控 (QC) 结果中未发现任何问题。客户在同一天重新检测了所有其他样本的TNIH，其他样本均未显示不一致。注意到相关仪器从2024年10月30日开始产生间歇性“信号错误1”观察结果。
TnIH说明书（IFU）在结果解释部分所述：“解释结果时，务必结合患者的病史、临床表现和其他结果。”
西门子正在调查中。</t>
  </si>
  <si>
    <t>2024-11-07</t>
  </si>
  <si>
    <t>2024-00069569-1：高检测结果</t>
  </si>
  <si>
    <t>St. Rijnstate Ziekenhuis, NETHERLANDS</t>
  </si>
  <si>
    <t>客户报告一例患者的高敏肌钙蛋白I测定结果升高。重测后，结果仍然升高（&gt; 参考范围）。患者进行血管造影，显示无急性心肌梗死（AMI）。当使用非 Siemens 方法检测相同样本时，结果较低（&lt; 参考范围），认为是正确结果。目前尚无该事件导致不良健康后果的报告。
ATELLICA IM高敏肌钙蛋白I（TnIH）结果
检测日期：2024年9月10日
ATELLICA IM TnIH初始结果：161 ng/L - 不一致
ATELLICA IM TnIH重测结果：141 ng/L - 不一致
西门子ATELLICA VTLi结果：55.2 ng/L
非西门子方法：8 ng/L</t>
  </si>
  <si>
    <t>客户报告一例患者的高敏肌钙蛋白I测定结果升高。重测后，结果仍然升高（&gt; 参考范围）。患者进行血管造影，显示无急性心肌梗死（AMI）。当使用非 Siemens 方法检测相同样本时，结果较低（&lt; 参考范围），认为是正确结果。目前尚无该事件导致不良健康后果的报告。
试剂说明书的结果解释部分所述：“解释结果时，务必结合患者的病史、临床表现和其他结果。”
西门子正在调查中。</t>
  </si>
  <si>
    <t>77106104</t>
  </si>
  <si>
    <t>2024-00070146-1：高检测结果</t>
  </si>
  <si>
    <t>MEDILAB: OB VINKOVCI, CROATIA</t>
  </si>
  <si>
    <t>客户联系了Siemens Healthineers，声称未确诊心脏病的18岁男性患者样本的高敏肌钙蛋白I检测结果偏高（&gt; 参考范围）。将偏高结果报告给医师，医师提出质疑。在全自动整合式生化分析仪重测相同样本，结果相似。在2台非 Siemens 分析仪重测相同样本，结果变低但仍然高于方法参考范围。目前尚无关于该事件导致的患者干预或不良健康后果的报告。
ATELLICA IM高敏肌钙蛋白I（TnIH）结果
检测日期：2024年9月16日
ATELLICA IM TnIH结果：1300 ng/L - 不一致，已报告
替代方法结果：
西门子Dimension EXL 200 LOCI TNIH：1250 ng/L
西门子Dimension EXL 200 LOCI TNIH：1371 ng/L
非西门子方法1：40 ng/L，临界值 = 14 ng/L
检测日期：2024年9月20日
非西门子方法2：250 ng/L，临界值 = 16 ng/L</t>
  </si>
  <si>
    <t>客户联系了Siemens Healthineers，声称未确诊心脏病的18岁男性患者样本的高敏肌钙蛋白I检测结果偏高（&gt; 参考范围）。将偏高结果报告给医师，医师提出质疑。在全自动整合式生化分析仪重测相同样本，结果相似。在2台非 Siemens 分析仪重测相同样本，结果变低但仍然高于方法参考范围。目前尚无关于该事件导致的患者干预或不良健康后果的报告。
试剂说明书的结果解释部分所述：“解释结果时，务必结合患者的病史、临床表现和其他结果。”
西门子正在调查中。</t>
  </si>
  <si>
    <t>63856</t>
  </si>
  <si>
    <t>2024-00073662-1：低检测结果</t>
  </si>
  <si>
    <t>Royal Adelaide Hospital, AUSTRALIA</t>
  </si>
  <si>
    <t>客户报告他们收到一例患者的钾 (K +) 结果与实验室分析仪对不同样本重测结果相比假性偏低。目前尚无关于该事件导致损伤的报告。
结果：
检测日期：2024年10月8日  
单位：mmol/L  
钾（K+）正常范围：3.50-5.20 mmol/L  
样本ID        电解质血气分析仪 K+       实验室 K+       
967075                 4.7                                             5.8</t>
  </si>
  <si>
    <t>Siemens 请求提供仪器文件进行进一步调查。客户已提供文件，调查正在进行中。客户称，他们认为该问题是由于样本处理不当和仪器错误导致。他们更换了测试盒，目前可操作。该事件的原因未知。</t>
  </si>
  <si>
    <t>客户称，他们认为该问题是由于样本处理不当和仪器错误导致。他们更换了测试盒，目前可操作。该事件的原因未知。
不良事件来源：投诉。</t>
  </si>
  <si>
    <t>DR274086</t>
  </si>
  <si>
    <t>2024-00073855-1：高检测结果</t>
  </si>
  <si>
    <t>MCKESSON MH CRENSHAW COMM HOSP, UNITED STATES</t>
  </si>
  <si>
    <t>客户报告在全自动整合式生化分析仪上，三份患者样本上获得了假性升高的酶促碳酸盐 (ECO2) 结果。将样本标识符10133790的初始结果报告给医师，未报告其他两份样本的初始结果。在初始仪器上重测样本。重测结果的恢复到低于初始结果。将重测结果作为正确结果报告给医师。目前尚无因 ECO2 结果假性升高而导致患者干预或不良健康后果的报告。
检测项目：酶促碳酸盐（ECO2）
单位：mmol/L
检测日期：2024年10月11日
样本标识：10133790
性别：女
年龄：41岁
初始结果：34.8（错误，已报告）
重测结果：25（正确，已报告）
样本标识：10133793
性别：男
年龄：75岁
初始结果：43.6（错误，未报告）
重测结果：27（正确，已报告）
样本标识：10133793
性别：女
年龄：44岁
初始结果：34.4（错误，未报告）
重测结果：23（正确，已报告）</t>
  </si>
  <si>
    <t>客户联系了 Siemens 客户服务中心 (CCC)，报告称在全自动整合式生化分析仪检测3份患者样本获得了假性升高的酶促碳酸盐 (ECO2) 结果。在处理样本之前，质控 (QC) 是可接受的。派遣西门子客户服务工程师 (CSE) 到客户现场。在访视期间，CSE更换并重新对齐试剂 1(R1) 探针尖端并清洁窗口。维护后未观察到错误标志和问题。Siemens 评价了该事件，并得出结论：脏窗口和坏的 R1 探针尖端导致 ECO2 结果假性升高。
该仪器按照规范运行，不需要进一步评估。</t>
  </si>
  <si>
    <t>派遣西门子客户服务工程师 (CSE) 到客户现场。在访视期间，CSE更换并重新对齐试剂 1(R1) 探针尖端并清洁窗口。维护后未观察到错误标志和问题。Siemens 评价了该事件，并得出结论：脏窗口和坏的 R1 探针尖端导致 ECO2 结果假性升高。
不良事件来源：投诉。</t>
  </si>
  <si>
    <t>2024-00075085-1：低检测结果</t>
  </si>
  <si>
    <t>客户报告在 Atellica CH 930 分析仪上对患者样本进行钠 (Na) 检测时得到假性抑制结果。错误结果未报告给医师。在另一台 Atellica CH 930 分析仪重测样本。重复结果恢复到高于错误结果，并且在正常范围内。将备用 Atellica CH 930 分析仪的重测结果作为正确结果，并将 134 mEq/L 的重测结果报告给医师。目前尚无因钠结果假性抑制导致患者干预或不良健康后果的报告。
检测项目：钠（Na）
初次检测日期：2024年9月17日
重测日期：2024年9月18日
单位：mEq/L
样本标识：1244380652
初始结果：117（错误，未报告）
第一次重测结果（备用仪器）：130（正确，未报告）
第二次重测结果（备用仪器）：130（正确，未报告）
第三次重测结果（备用仪器）：134（正确，已报告）</t>
  </si>
  <si>
    <t>一位客户联系了西门子客户服务中心 (CCC)，报告称在 Atellica CH 930 分析仪上获得了一份患者样本的钠 (Na) 结果假性抑制。事件发生当天，质控 (QC) 和校准的回收率可接受。派遣西门子客户服务工程师 (CSE) 到客户现场。访视期间，CSE审查了仪器日志，发现2个稀释探针堵塞，进行了自动检查，检查了稀释臂和探针，并清洁了探针。此外，CSE观察到样品顶部附近存在凝胶，其暂时堵塞了探针。客户进行了维护和质控 (QC)，其恢复在可接受范围内。Siemens 对该事件进行了评价，并得出结论，样本完整性问题可能是由于在初始吸取的样本中存在纤维蛋白，减少了吸取的样本体积，导致 Na 结果假性降低。
该仪器按照规范运行，不需要进一步评估。</t>
  </si>
  <si>
    <t>派遣西门子客户服务工程师 (CSE) 到客户现场。访视期间，CSE审查了仪器日志，发现2个稀释探针堵塞，进行了自动检查，检查了稀释臂和探针，并清洁了探针。此外，CSE观察到样品顶部附近存在凝胶，其暂时堵塞了探针。客户进行了维护和质控 (QC)，其恢复在可接受范围内。Siemens 对该事件进行了评价，并得出结论，样本完整性问题可能是由于在初始吸取的样本中存在纤维蛋白，减少了吸取的样本体积，导致 Na 结果假性降低。
不良事件来源：投诉。</t>
  </si>
  <si>
    <t>473184B</t>
  </si>
  <si>
    <t>2024-00075365-1：低检测结果</t>
  </si>
  <si>
    <t>HOSPITAL DE SANTA MARIA EPE, PORTUGAL</t>
  </si>
  <si>
    <t>客户报告，在 BN II 系统上使用游离轻链κ型测定试剂盒，通过1:100样本稀释度获得了患者样本的假性抑制的游离轻链κ型 (FLC kappa) 结果。使用1:400稀释度对样本使用游离轻链κ型测定试剂盒重测，结果回收率较高，但仍为假性偏低。然后使用1:2000稀释度重测样品的κ型游离轻链，结果回收率更高。第一个1:2000的结果作为正确结果报告给医师。使用1:8000稀释度对样本进行一次FLCκ重测，但未获得具体数值结果。目前尚无因假性抑制的结果导致的患者干预或不良健康后果的报告。
检测项目：N Latex FLC kappa
单位：mg/L
检测日期：2024年10月17日
SID：HD204900291
初始结果（1:100稀释）：22.2, 22.1（错误，未报告）
第一次重测结果（1:400稀释）：48.9, 48.5（错误，未报告）
第二次重测结果（1:2000稀释）：66.7（正确，已报告）, 68.4（正确，未报告）
第三次重测结果（1:8000稀释）：&lt; 259（未报告）
受影响的患者样本获得的其他检测结果：
FLC lambda：
1:20稀释：11 mg/L	
1:100稀释：11.3 mg/L</t>
  </si>
  <si>
    <t>一位客户联系了西门子远程支持中心，报告了使用游离轻链κ型测定试剂盒在 BN II 系统上获得了假性抑制的游离轻链κ型 (FLC kappa) 患者结果。
根据 N Latex FLC kappa 使用说明书 (IFU) 的“检验方法的局限性”部分指出：“必须结合患者的医学史、临床表现和其它结果对这项试验的结果进行解释。”
西门子正在调查。</t>
  </si>
  <si>
    <t>2024-00076168-1：假阴性结果</t>
  </si>
  <si>
    <t>"客户声称，4名患者在使用 Novus 试剂卡（批次450）时，在全自动干化学尿液分析仪上产生了假阴性红细胞 (RBC) 结果。对产生阳性结果的患者进行了比较试验UAS800（沉淀试验）。目前尚无该事件导致损伤的报告。
事件日期：2024年10月22日
患者	Novus	             UAS800		Novus是否为预期结果？
1	     0		2.6			否
2	     0		2.0			否
3	     0		2.8			否
4	     0		2.0			否"</t>
  </si>
  <si>
    <t>初步调查讨论决定派遣维修工程师检查仪器。客户报告称，内部和外部质控均合格。要求退回试剂进行进一步调查。该事件的原因未知。</t>
  </si>
  <si>
    <t>2024-00078188-1：高检测结果</t>
  </si>
  <si>
    <t>客户观察到使用高敏肌钙蛋白I测定试剂盒（批次104）检测一名患者样本，其升高的高敏肌钙蛋白I测定结果与重测结果相比不一致。
使用 Atellica IM TnIH 对1例心肌炎/心包炎伴有胸痛恶化的59岁男性患者进行检测时，结果升高。用另一种方法检测了相同的样本管，得到的结果低得多。患者的磁共振成像 (MRI) 结果为阴性，较低的结果与患者的临床状况相符。目前尚无由于不一致且升高的结果导致患者伤害的陈述。
样本24B01830657提供的结果，日期为2024年10月25日：
ATELLICA IM TnIH：149 ng/L – 不一致，升高
替代方法：3.9 ng/L – 正确，可接收</t>
  </si>
  <si>
    <t>客户报告观察到Atellica IM高敏肌钙蛋白I （TnIH）结果升高，这与替代方法测试结果不一致。
检测结果不一致时，质控 (QC) 在控。
TnIH说明书的结果解释部分所述：“解释结果时，务必结合患者的病史、临床表现和其他结果。” 
西门子正在调查中。</t>
  </si>
  <si>
    <t>10593541</t>
  </si>
  <si>
    <t>2024-00074443-1：高检测结果</t>
  </si>
  <si>
    <t>客户报告观察到糖抗原19-9测定试剂盒（使用试剂批号为541）检测结果与替代方法相比，得到的检测结果不一致且升高。1份患者样本的初始糖抗原19-9测定结果升高（高于参考范围）。初始结果报告给医师，医师提出质疑。为了进行比较，在备用 Atellica IM 分析仪上检测了相同的样本，获得了相似的较高结果，并报告给医师。第二天从同一患者中抽取了新的样本，使用替代检测方法进行检测，获得了较低的结果。但是，客户没有确认哪个结果是正确结果。目前尚无关于该事件导致的患者干预或不良健康后果的报告。
检测项目：ATELLICA IM CA 19-9
样本类型：血清
性别/年龄：女性，61岁
检测日期：2024年9月29日
样本标识：034589186
ATELLICA IM（序列号：IH02613）结果：58.2 U/mL（不一致，已报告）
ATELLICA IM（序列号：IRH008371949）结果：53.9 U/mL（不一致，已报告）
检测日期：2024年9月30日
样本标识：24-1842840
替代方法结果：9 U/mL（参考范围：&lt;32 U/mL）</t>
  </si>
  <si>
    <t>客户报告观察到糖抗原19-9测定试剂盒升高结果与使用替代方法获得的检测结果相比不一致。
试剂盒使用说明书 (IFU) 的检验结果的解释部分所述： “解释结果时，务必结合患者的病史、临床表现和其他结果。”
西门子正在调查这一事件。</t>
  </si>
  <si>
    <t>2024-00074695-2：高检测结果</t>
  </si>
  <si>
    <t>通过审核客户 Atellica CH 930 分析仪的仪器数据，Siemens在 Atellica CH 930 分析仪上识别出患者样本的二氧化碳 (CO2_c) 结果假性升高。客户确认初始结果是错误结果。未向医师报告初始结果。在原始分析仪上重测样本。重复结果恢复到较低，并与患者病史相符。将重测结果作为正确结果报告给医师。目前尚无因为CO2_c结果假性升高导致患者干预或不良健康后果的报告。
检测项目：二氧化碳（CO2_c）
单位：mmol/L
检测日期：2024年10月16日
样本标识：S13241016251
初始结果：39.2（错误，未报告）
重测结果：24.5（正确，已报告）</t>
  </si>
  <si>
    <t>通过审核客户 Atellica CH 930 分析仪的仪器数据，Siemens在 Atellica CH 930 分析仪上识别出患者样本的二氧化碳 (CO2_c) 结果假性升高。Siemens 审核了仪器数据，并审核了光度计数据的错误结果，表明高检测结果是由于样本被稀释，且反应杯中引入了水滴。CO2_c测定法产生相反曲线，因此稀释样品产生更高的结果。由于样本体积较大，实验室未对仪器进行维修。
Siemens 对该事件进行了评价，并确定系统流体泄漏使水滴进入反应杯，可能导致CO2_c结果假性升高。
该仪器按照规范运行，不需要进一步评估。</t>
  </si>
  <si>
    <t>Siemens 审核了仪器数据，并审核了光度计数据的错误结果，表明高检测结果是由于样本被稀释，且反应杯中引入了水滴。CO2_c测定法产生相反曲线，因此稀释样品产生更高的结果。由于样本体积较大，实验室未对仪器进行维修。
Siemens 对该事件进行了评价，并确定系统流体泄漏使水滴进入反应杯，可能导致CO2_c结果假性升高。
不良事件来源：投诉。</t>
  </si>
  <si>
    <t>00630414596518</t>
  </si>
  <si>
    <t>2024-00077662-1：高检测结果</t>
  </si>
  <si>
    <t>The Royal Oldham Hospital, UNITED KINGDOM</t>
  </si>
  <si>
    <t>客户报告在 Atellica CH 930 分析仪上获得了2名患者的钠 (Na) 结果假性偏高。未向医师报告错误偏高结果。在另一台 Atellica CH 930 分析仪上对相同样本重测。将重测获得的较低结果作为正确结果并报告给医师。目前尚无因钠 (Na) 结果假性偏高而导致患者干预或不良健康后果的报告。
检测项目：钠（Na）
单位：mmol/L
检测日期：2024年11月1日
样本标识：B42898703T
在ATELLICA CH 930分析仪，序列号CM04249上得到的初始结果：171 mmol/L（错误，未报告）
同一样本在备用ATELLICA CH 930分析仪，序列号CM04285上重测结果：143 mmol/L（正确，已报告）
样本标识：B72433164J
在ATELLICA CH 930分析仪，序列号CM04249上得到的初始结果：171 mmol/L &amp; 152 mmol/L（错误，未报告）
同一样本在备用ATELLICA CH 930分析仪，序列号CM04285上重测结果：143 mmol/L（正确，已报告）</t>
  </si>
  <si>
    <t>一位客户联系了西门子医学诊断客户服务中心 (CCC)，称 Atellica CH 930 分析仪上获得了2例患者的钠 (Na) 结果假性偏高。西门子正在调查中。</t>
  </si>
  <si>
    <t>2024-00068806-2：低检测结果</t>
  </si>
  <si>
    <t>客户报告在 Atellica CH 930 分析仪上获得了错误的二氧化碳 (CO2_c) 患者样本结果。尚不清楚是否将错误结果报告给医师。在备用 Atellica CH 930 分析仪上对相同样本重测。将重测的偏高结果作为正确结果报告给医师。目前尚无因二氧化碳 (CO2_c) 结果假性抑制而导致患者干预或不良健康后果的报告。
检测项目：二氧化碳（CO2_c）
单位：mmol/L
检测日期：2024年9月14日
样本ID：85532069
在ATELLICA CH 930分析仪，序列号CM01085上得到的初始结果：18.479 mmol/L（错误）
在备用ATELLICA CH 930分析仪（序列号CM01098）上重测结果：26.773 mmol/L（正确）
样本ID：85532074
在ATELLICA CH 930分析仪，序列号CM01085上得到的初始结果：17.781 mmol/L（错误）
在备用ATELLICA CH 930分析仪（序列号CM01098）上重测结果：26.833 mmol/L（正确）
样本ID：85832294
在ATELLICA CH 930分析仪，序列号CM01085上得到的初始结果：16.528 mmol/L（错误）
在备用ATELLICA CH 930分析仪（序列号CM01098）上重测结果：25.527 mmol/L（正确）</t>
  </si>
  <si>
    <t>一位客户联系了 Siemens 客户服务中心，声称 Atellica CH 930 分析仪上获得了错误的二氧化碳 (CO2_c) 患者样本结果。服务运营支持 (SOS) 组织（前身为总部支持中心 (HSC)）结束了对该事件的调查。SOS 审查了仪器数据，发现假性抑制结果来自特定的试剂包。质控 (QC) 超出实验室范围。客户使用了新的试剂包，QC和患者样本结果均可接受。SOS 得出的结论是，事件的原因与试剂包密封损坏有关，试剂包问题不明显但是暴露于二氧化碳。
未发现潜在产品问题。客户可操作。
该仪器按照规范运行，不需要进一步评估。</t>
  </si>
  <si>
    <t>服务运营支持 (SOS) 组织（前身为总部支持中心 (HSC)）结束了对该事件的调查。SOS 审查了仪器数据，发现假性抑制结果来自特定的试剂包。质控 (QC) 超出实验室范围。客户使用了新的试剂包，QC和患者样本结果均可接受。SOS 得出的结论是，事件的原因与试剂包密封损坏有关，试剂包问题不明显但是暴露于二氧化碳。
不良事件来源：投诉。</t>
  </si>
  <si>
    <t>IM01585</t>
  </si>
  <si>
    <t>2024-00075001-1：高检测结果</t>
  </si>
  <si>
    <t>UHS VALLEY HOSPITAL MEDICAL CENTER, UNITED STATES</t>
  </si>
  <si>
    <t>客户报告称，在 Atellica IM 1300 分析仪上检测多个患者样本时获得了假性升高的高敏肌钙蛋白 I(TnIH) 结果。初始结果报告给医师，医师对结果提出质疑。在备用 Atellica IM 分析仪重测样本。重测结果在正常参考范围内，且与患者预期相符。将重测结果作为正确结果报告给医师。目前尚无因 TnIH 结果假性升高而导致患者干预或不良健康后果的报告。
检测项目：高敏肌钙蛋白 I(TnIH) 
单位：ng/L
检测日期：2024年10月17日
样本标识：0124901607
初始结果：4589.47（错误，已报告）
重测结果：26.07（正确，已报告）
客户拒绝提供所有受影响样本的样本数据。</t>
  </si>
  <si>
    <t>客户联系了西门子客户服务中心 (CCC)，报告称在 Atellica IM 1300 分析仪上获得了多份患者样本的高敏肌钙蛋白 I(TnIH) 结果假性升高。事件发生当天，校准和质控 (QC) 是可接受的。派遣西门子客户服务工程师 (CSE) 到客户现场。访视期间，CSE检查了仪器，运行自动检查，清洗站基线和吸液探针均未通过，未发现清洗站组件存在缺陷，检查了真空传感器屏幕并观察到高真空压力读数。对真空系统进行故障排除，发现二级真空压力系统中的 T 型配件堵塞，移除堵塞物并调节压力。然后，CSE进行了多次自动检查、QC和校准，结果均可接受。
该仪器按照规范运行，不需要进一步评估。</t>
  </si>
  <si>
    <t>访视期间，CSE检查了仪器，运行自动检查，清洗站基线和吸液探针均未通过，未发现清洗站组件存在缺陷，检查了真空传感器屏幕并观察到高真空压力读数。对真空系统进行故障排除，发现二级真空压力系统中的 T 型配件堵塞，移除堵塞物并调节压力。然后，CSE进行了多次自动检查、QC和校准，结果均可接受。
不良事件来源：投诉。</t>
  </si>
  <si>
    <t>10594541</t>
  </si>
  <si>
    <t>2024-00078799-1：低检测结果</t>
  </si>
  <si>
    <t>客户报告使用Atellica IM 糖抗原19-9测定试剂盒（批次541）时，观察到糖抗原19-9降低检测结果与稀释后重测结果相比不一致。一名74岁男性患者的初始结果与同一样本在10倍稀释后重测结果相比，结果为假性抑制。第二次检测使用相同的试剂盒，样本稀释10倍进行检测。已知该患者患有癌症，显示 AFP 测量的平行曲线增加。因稀释样本获得的 CA 19-9偏高结果更符合患者的临床数据，故将其作为正确结果。目前尚无由于观察到的不一致结果导致患者伤害、治疗改变或诊断延迟的陈述。
受影响的患者（2023年10月23日），Atellica IM 糖抗原19-9测定试剂盒的检测结果如下：
- 样本ID：S0C602970184：
- 初始结果（原液/未稀释）：693.48 U/mL – 偏低，不一致
- 重测结果（稀释100倍）：1379.83 U/mL – 作为正确结果，可接受</t>
  </si>
  <si>
    <t>客户称使用Atellica IM 糖抗原19-9测定试剂盒（批次541）时，观察到糖抗原19-9降低结果与稀释后重测结果相比不一致。未发现测定校准或质控 (QC) 结果方面存在问题。
西门子正在调查中。</t>
  </si>
  <si>
    <t>95212107</t>
  </si>
  <si>
    <t>10994774</t>
  </si>
  <si>
    <t>00630414602912</t>
  </si>
  <si>
    <t>33</t>
  </si>
  <si>
    <t>2024-00078796-1：高检测结果</t>
  </si>
  <si>
    <t>MIDDLESEX SHORELINE CLINIC LABS (P), UNITED STATES</t>
  </si>
  <si>
    <t>客户称观察到1名患者的高敏肌钙蛋白I测定试剂盒 (TNIH)升高结果与重测结果相比不一致。在急诊室，1例33岁女性患有急性胸痛的患者初始 TNIH 结果偏高（高于参考范围）。根据医院方案，对患者重新进行采血并在两小时后重测，得到了较低的结果（在参考范围内）。对初始样本进行重测，从该样本中也获得了相似的较低结果。将较低结果作为正确结果报告给医师。抽取第3份样本并进行检测，其结果与前2份样本中获得的偏低结果一致。患者未被建议采取住院和出院行动。目前尚无由于观察到的不一致结果导致患者伤害或任何其他不良后果的陈述。
患者于2024年11月7日的ADVIA Centaur CP TNIH结果如下：
初始结果，样本ID 1005563383：1623.92 pg/mL – 不一致，偏高
样本ID 1005563787（2小时后）：2.67 pg/mL
重测结果，样本ID 1005563383：2.50 pg/mL - 作为正确结果，可接受
样本ID 1005563842：2.50 pg/mL</t>
  </si>
  <si>
    <t>客户称观察到1名患者的高敏肌钙蛋白I测定试剂盒 (TNIH)升高结果与重测结果相比不一致。未发现任何其他样本或结果存在问题。
TnIH检测试剂盒使用说明书（IFU）中“结果解释”部分指出：“解释结果时，务必结合患者的病史、临床表现和其他结果。”
西门子正在调查中。</t>
  </si>
  <si>
    <t>2024-00075456-1：假阴性结果</t>
  </si>
  <si>
    <t>客户声称，两名患者在使用 Novus 试剂卡450批次时，在 Novus 上产生了假阴性红细胞 (RBC) 结果。对产生阳性结果的UAS800（沉积物试验）进行了比较试验。没有关于该事件导致损伤的报告。
事件日期：2024年10月16日
患者 Novus UAS800 是否为Novus预期结果？
1		0		14.8			No
2		0		2.6			No</t>
  </si>
  <si>
    <t>2024-00075467-1：假阴性结果</t>
  </si>
  <si>
    <t>客户声称，两名患者在使用 Novus 试剂卡450批次时，在 Novus 上产生了假阴性红细胞 (RBC) 结果。对产生阳性结果的UAS800（沉积物试验）进行了比较试验。没有关于该事件导致损伤的报告。
事件日期：2024年10月18日
患者 Novus UAS800 是否为Novus预期结果？
1		0		1.4				No
2		0		2				No</t>
  </si>
  <si>
    <t>2024-00075465-1：假阴性结果</t>
  </si>
  <si>
    <t>客户声称，一名患者在使用 Novus 试剂卡450批次时，在 Novus 上产生了假阴性红细胞 (RBC) 结果。对产生阳性结果的UAS800（沉积物试验）进行了比较试验。没有关于该事件导致损伤的报告。
事件日期：2024年10月17日
患者 Novus UAS800 是否为Novus预期结果？
1		0		9.2				No</t>
  </si>
  <si>
    <t>CA1291006330633</t>
  </si>
  <si>
    <t>10315183</t>
  </si>
  <si>
    <t>00630414534794</t>
  </si>
  <si>
    <t>2024-00074837-2：低检测结果</t>
  </si>
  <si>
    <t>RGH LAB AT ELMGROVE, UNITED STATES</t>
  </si>
  <si>
    <t>客户报告在 ADVIA 1800 分析仪上获得了两份患者样本的二氧化碳 (CO2_c) 结果假性抑制。未向医师报告初始结果。在初始分析仪重测样本。重测结果恢复到高于初始结果。将重测结果作为正确结果报告给医师。目前尚无因假性抑制的CO2_c结果而导致患者干预或不良健康后果的报告。
检测项目：二氧化碳（CO2_c）
单位：mEq/L
检测日期：2024年10月16日
样本标识：ZK150400
患者年龄/性别：55岁/男性
初始结果：18.4（错误，未报告）
重测结果：29.5（正确，已报告）
样本标识：ZK150193
患者年龄/性别：63岁/女性
初始结果：12.3（错误，未报告）
重测结果：26.4（正确，已报告）</t>
  </si>
  <si>
    <t>一位客户联系了 Siemens 客户服务中心 (CCC)，称在 ADVIA 1800 分析仪上获得了两份患者样本的二氧化碳 (CO2_c) 结果假性抑制。事件发生当天的质控 (QC) 在控。客户进行了例行维护，检查了仪器是否有泄漏，并确认没有泄漏且管路没有受损。派遣西门子客户服务工程师 (CSE) 到客户现场。访视期间，CSE检查了仪器，将未对齐的试剂探针调整到清洗站，验证了所有探针的分配功能，反应托盘清洗单元 (WUD) 和稀释反应托盘清洗单元 (DWUD)，WUD和 DWUD 的取样功能以及所有波长上的灯能量都未观察到任何问题。客户进行了QC，结果可接受。Siemens 审查了仪器数据，并根据 QC 审查排除了试剂问题，QC审查显示回收率在可接受范围内，并根据校准可接受排除了仪器性能问题。Siemens 进一步评价了该事件，并确定样本处理问题可能导致CO2_c结果假性抑制。
该仪器按照规范运行，不需要进一步评估。</t>
  </si>
  <si>
    <t>派遣西门子客户服务工程师 (CSE) 到客户现场。访视期间，CSE检查了仪器，将未对齐的试剂探针调整到清洗站，验证了所有探针的分配功能，反应托盘清洗单元 (WUD) 和稀释反应托盘清洗单元 (DWUD)，WUD和 DWUD 的取样功能以及所有波长上的灯能量都未观察到任何问题。客户进行了QC，结果可接受。Siemens 审查了仪器数据，并根据 QC 审查排除了试剂问题，QC审查显示回收率在可接受范围内，并根据校准可接受排除了仪器性能问题。Siemens 进一步评价了该事件，并确定样本处理问题可能导致CO2_c结果假性抑制。
不良事件来源：投诉。</t>
  </si>
  <si>
    <t>2024-00074837-1：低检测结果</t>
  </si>
  <si>
    <t>客户报告在 ADVIA 1800 分析仪上获得了一份患者样本的二氧化碳 (CO2_c) 结果假性抑制。未向医师报告初始结果。在初始分析仪重测样本。重测结果恢复到高于初始结果。将重测结果作为正确结果报告给医师。目前尚无因假性抑制的CO2_c结果而导致患者干预或不良健康后果的报告。
检测项目：二氧化碳（CO2_c）
单位：mEq/L
检测日期：2024年10月15日
样本标识：ZK110323
初始结果：13.7（错误，未报告）
重测结果：25.6（正确，已报告）</t>
  </si>
  <si>
    <t>一位客户联系了 Siemens 客户服务中心 (CCC)，称在 ADVIA 1800 分析仪上获得了一份患者样本的二氧化碳 (CO2_c) 结果假性抑制。事件发生当天的质控 (QC) 在控。客户进行了例行维护，检查了仪器是否有泄漏，并确认没有泄漏且管路没有受损。派遣西门子客户服务工程师 (CSE) 到客户现场。访视期间，CSE检查了仪器，将未对齐的试剂探针调整到清洗站，验证了所有探针的分配功能，反应托盘清洗单元 (WUD) 和稀释反应托盘清洗单元 (DWUD)，WUD和 DWUD 的取样功能以及所有波长上的灯能量都未观察到任何问题。客户进行了QC，结果可接受。Siemens 审查了仪器数据，并根据 QC 审查排除了试剂问题，QC审查显示回收率在可接受范围内，并根据校准可接受排除了仪器性能问题。Siemens 进一步评价了该事件，并确定样本处理问题可能导致CO2_c结果假性抑制。
该仪器按照规范运行，不需要进一步评估。</t>
  </si>
  <si>
    <t>2024-11-09</t>
  </si>
  <si>
    <t>2024-00078783-1：高检测结果</t>
  </si>
  <si>
    <t>客户报告他们收到一名患者的钠 (Na +) 结果与在实验室仪器上重测新样本结果相比，结果假性偏高。目前尚无关于该事件导致损伤的报告。
检测日期：2024年10月9日
单位：mmol/L
参考范围：135-145
仪器	                时间	          Na+结果	               正确？
实验室仪器	未知		134	                   是
63856		19:02		138	                   否</t>
  </si>
  <si>
    <t>客户提供了用于进一步调查的仪器文件。初步审核显示在事件发生钠传感器出现多条干扰消息。客户不确定是否使用了适当的清洁剂。已根据仪器手册向客户告知钠干扰物质是什么。尽管在出现错误信息后运行了样本，但有问题的样本的钠传感器初始响应照常，系统似乎在显示时报告了样本的结果。值得注意的是，比较的结果来自不同的抽血样本，通常在一天中的不同时间采集。已更换检测试剂盒。
仪器按规范运行，目前在客户现场可操作。</t>
  </si>
  <si>
    <t>初步审核显示在事件发生钠传感器出现多条干扰消息。客户不确定是否使用了适当的清洁剂。已根据仪器手册向客户告知钠干扰物质是什么。尽管在出现错误信息后运行了样本，但有问题的样本的钠传感器初始响应照常，系统似乎在显示时报告了样本的结果。值得注意的是，比较的结果来自不同的抽血样本，通常在一天中的不同时间采集。已更换检测试剂盒。
不良事件来源：投诉。</t>
  </si>
  <si>
    <t>仪器按规范运行，目前在客户现场可操作。</t>
  </si>
  <si>
    <t>95210107</t>
  </si>
  <si>
    <t>48</t>
  </si>
  <si>
    <t>2024-00077456-1：高检测结果</t>
  </si>
  <si>
    <t>客户获得升高（高于参考范围）的高敏肌钙蛋白I试剂盒检测结果，与患者的临床表现相比不一致。结果报告给医师，医师提出质疑。使用另一种检测方法对相同样本进行重测，结果较低（在参考范围内），认为是正确结果。目前尚无由于该事件导致的患者干预或不良健康后果的报告。
ATELLICA IM高敏肌钙蛋白I（TnIH）
样本类型：血清
单位：ng/L
样本ID：704149369506
检测日期：2024年10月28日
初始结果：97 ng/L（参考范围&lt;45 ng/L）- 不一致
重测结果（替代方法）：13 ng/L（参考范围&lt;14 ng/L）- 认为是结果</t>
  </si>
  <si>
    <t>客户获得升高的高敏肌钙蛋白I试剂盒检测结果（高于参考范围），采用替代方法对相同样本进行重测时，获得的结果较低（在参考范围内）。较低结果认为是正确结果。
TnIH 使用说明书（IFU）中“结果解释”部分指出：“解释结果时，务必结合患者的病史、临床表现和其他结果。”
Siemens审查了 Atellica IM 分析仪的初始信息和建议的故障排除措施。
西门子正在调查中。</t>
  </si>
  <si>
    <t>42506217</t>
  </si>
  <si>
    <t>10327620</t>
  </si>
  <si>
    <t>00630414461311</t>
  </si>
  <si>
    <t>2024-00074621-1：低检测结果</t>
  </si>
  <si>
    <t>ACL WISCONSIN CENTRAL LAB, UNITED STATES</t>
  </si>
  <si>
    <t>客户通知 Siemens 称使用经 C4376 校准的糖抗原15-3测定试剂盒（批次217）获得不一致且偏低的患者结果。客户在例行故障排除期间发现质控（QC）超出范围，患者样本在QC 发生问题之前检测， QC 恢复范围后进行重测。患者重测结果高于初始结果，认为是结果。初始偏低结果报告给医师，但是医师并未提出质疑。使用较高的重测结果作为更正结果报告给医师。目前尚无由于该事件导致的患者伤害、治疗改变或诊断延迟的报告。
ADVIA Centaur XP CA 15-3检测结果：
样本类型：血清
单位：U/mL
检测日期：2024年10月16日
样本ID：1147852154
初始结果：5 U/mL - 不一致
重测结果：26 U/mL
样本ID：1147840702
初始结果：61 U/mL - 不一致
重测结果：624 U/mL</t>
  </si>
  <si>
    <t>客户称使用糖抗原15-3测定试剂盒（批次217）获得的患者结果与重测结果相比不一致且偏低。客户在例行故障排除期间发现质控（QC）超出范围。
检测试剂盒的使用说明书 (IFU) 在“检验结果的解释”部分指出：“解释结果时，务必结合患者的病史、临床表现和其他结果。”
西门子正在调查中。</t>
  </si>
  <si>
    <t>518</t>
  </si>
  <si>
    <t>10381192</t>
  </si>
  <si>
    <t>00630414997162</t>
  </si>
  <si>
    <t>2024-00078722-2：低检测结果</t>
  </si>
  <si>
    <t>T.C. S.B. GAZİANTEP CENGİZ GÖKÇEK, TURKEY</t>
  </si>
  <si>
    <t>客户报告在 IMMULITE 2000 XPi 仪器上使用批号为515的试剂盒测定的7份患者样本的非结合雌三醇测定试剂盒结果假性抑制。错误结果报告给医师，并受到医师质疑。使用批号为515和518的试剂盒在备用 IMMULITE 2000 XPi 上重测样本，真正结果仍然未知。然后使用非 Siemens 仪器测试样本，结果高于 IMMULITE 2000 XPi 结果。使用非 Siemens 仪器获得结果作为正确结果报告给医师。目前尚无因未结合雌三醇结果假性抑制导致患者干预或不良健康后果的报告。
检测项目：未结合雌三醇
单位：ng/mL
样本  初始结果（批次515） 重测结果(批次515)    重测结果（批次518）    替代方法
1                      0.174                          0.133                                      0.141                      0.643
2                      0.296                          0.259                                      0.26                        1.192
3                      0.171                          0.126                                      0.233                      0.623
4                      0.215                          0.256                                      0.286                      0.838
5                      0.186                          0.184                                      0.258                      0.839
6                      0.281                          0.187                                      0.333                      0.107
10                    0.218                          0.127                                      0.109                      0.522</t>
  </si>
  <si>
    <t>一位客户联系了 Siemens 远程支持中心，称使用批号为515和518的试剂盒在 IMMULITE 2000 XPi 仪器上获得的7份患者样本的非结合雌三醇测定试剂盒检测结果假性抑制。检测当天，质控在控。
根据非结合雌三醇测定试剂盒使用说明书 (IFU) 的“检测方法的局限性"章节：“基于诊断的目的，从这些分析内所获得的结果，应该始终与临床检查，患者病史以及其它发现联合分析。”
西门子正在调查中。</t>
  </si>
  <si>
    <t>232088</t>
  </si>
  <si>
    <t>11097644</t>
  </si>
  <si>
    <t>00630414220697</t>
  </si>
  <si>
    <t>2024-00075062-1：高检测结果</t>
  </si>
  <si>
    <t>SPRINGFIELD CLINIC LLP, UNITED STATES</t>
  </si>
  <si>
    <t>客户向 Siemens 报告称他们在 Atellica CH 930 分析仪上检测多个患者样本时获得了不一致且偏高的钙测定试剂盒结果。将偏高结果报告给医师，结果受到医师质疑。在原始和另一台Atellica CH 930 分析仪上重测相同样本，获得的结果与初始结果相似。客户未提供任何患者样本数据。患者的正确结果未知。
目前尚无由于 CA_2 结果升高导致患者干预或不良健康后果的报告。
检测项目：CA_2
单位：mg/dL
检测日期：2024年10月15日
客户未提供任何患者样本数据。</t>
  </si>
  <si>
    <t>客户联系了西门子医疗诊断远程服务中心 (RSC)，称在 Atellica CH 930 分析仪上检测多个患者样本时获得了不一致且偏高的钙测定试剂盒检测结果。
西门子正在调查中。</t>
  </si>
  <si>
    <t>515</t>
  </si>
  <si>
    <t>2024-00078722-1：低检测结果</t>
  </si>
  <si>
    <t>一位客户联系了 Siemens 远程支持中心，报告使用批号为515和518的试剂盒在 IMMULITE 2000 XPi 仪器上获得的7份患者样本非结合雌三醇测定试剂盒检测结果假性抑制。检测当天，质控在控。
根据非结合雌三醇测定试剂盒使用说明书 (IFU) 的“检测方法的局限性"章节：“基于诊断的目的，从这些分析内所获得的结果，应该始终与临床检查，患者病史以及其它发现联合分析。”
西门子正在调查中。</t>
  </si>
  <si>
    <t>T1H11HL600256</t>
  </si>
  <si>
    <t>11413583</t>
  </si>
  <si>
    <t>00630414612447</t>
  </si>
  <si>
    <t>2024-00072309-1：输出问题</t>
  </si>
  <si>
    <t>HUNTSVILLE HOSPITAL (P), UNITED STATES</t>
  </si>
  <si>
    <t>客户声称，在扫描epoc NXS Host血气分析仪上一位71岁男性的患者ID （MRN: 104258830001）后，测试记录显示了另一位患者（MRN 104290000001, 21岁男性）的患者信息。客户查看了测试记录上的患者信息，并确定它是在同一主机上运行的前一个患者的信息（即：ID 104290000001在ID: 104258830001之前运行）。</t>
  </si>
  <si>
    <t>2024-11-14</t>
  </si>
  <si>
    <t>IH00587</t>
  </si>
  <si>
    <t>2024-00078695-1：高检测结果</t>
  </si>
  <si>
    <t>Viollier AG, SWITZERLAND</t>
  </si>
  <si>
    <t>客户称质控 (QC) 超出范围，在 Atellica IM 1600 分析仪上获得了假性升高的甲胎蛋白 (AFP) 结果，但未将结果报告给医师。客户在维修后进行了重测，发现重测结果偏低，并认为是正确结果。目前尚无该事件导致的患者干预或不良健康后果的报告。
检测项目：甲胎蛋白（AFP）
结果单位：ng/mL
检测日期：2024年10月31日
样本ID：9046090873
患者性别、年龄和医疗状况：男性，75岁
初始结果：10.6 ng/mL（假性升高，未报告）
重测结果：8.1 ng/mL（正确，已报告）
样本ID：9046082099
患者性别、年龄和医疗状况：女性，53岁
初始结果：10.7 ng/mL（假性升高，未报告）
重测结果：4.8 ng/mL（正确，已报告）
样本ID：9046087401
患者性别、年龄和医疗状况：女性，73岁
初始结果：19.4 ng/mL（假性升高，未报告）
重测结果：11.6 ng/mL（正确，已报告）
样本ID：9045490049
患者性别、年龄和医疗状况：女性，36岁
初始结果：3.4 ng/mL（假性升高，未报告）
重测结果：0.9 ng/mL（正确，已报告）
客户通知西门子，质控（QC）超出范围也影响了叶酸、糖抗原125、15-3、19-9、癌胚抗原、雌二醇、铁蛋白、游离三碘甲状腺原氨酸、游离甲状腺素、TSH3-Ultra、促黄体生成素、孕酮、催乳素的检测结果，样本ID、患者性别、年龄、不一致和正确的结果数据尚不可用，待定。</t>
  </si>
  <si>
    <t>客户称质控 (QC) 超出范围，在 Atellica IM 1600 分析仪上获得了假性升高的甲胎蛋白 (AFP) 结果，但未将结果报告给医师。客户在维修后进行了重测，发现重测结果偏低，并认为是正确结果。Siemens 派遣客户服务工程师 (CSE) 到客户现场。CSE 进行故障排除，发现清洗环中的探针1和探针4由于废液管 Y 接头中的凝块而无法吸液。CSE 解决了问题，运行 QC 并验证分析仪的性能。客户能继续进行检测，性能可接受。
分析仪按规范运行，无需进一步评价。</t>
  </si>
  <si>
    <t>CSE 进行故障排除，发现清洗环中的探针1和探针4由于废液管 Y 接头中的凝块而无法吸液。
不良事件来源：投诉。</t>
  </si>
  <si>
    <t>2024-00076169-1：假阴性结果</t>
  </si>
  <si>
    <t>客户声称，4名患者在使用 Novus 试剂卡（450批次）时，在 Novus 上产生了假阴性红细胞 (RBC) 结果。进行了UAS800（沉淀试验）比较试验，产生了阳性结果。目前尚无该事件导致损伤的报告。
事件日期：2024年10月23日
患者	Novus	           UAS800 		Novus是否为预期结果？
1	0		7.12			否
2	0		3.4			否
3	0		1.6			否
4	0		1.4			否</t>
  </si>
  <si>
    <t>初步调查并讨论后决定派遣维修工程师检查仪器。客户报告称，内部和外部质控均合格。要求退回试剂进行进一步调查。该事件的原因未知。</t>
  </si>
  <si>
    <t>53175</t>
  </si>
  <si>
    <t>2024-00076979-1：低检测结果</t>
  </si>
  <si>
    <t>Evangelisches Krankenhaus, GERMANY</t>
  </si>
  <si>
    <t>客户报告，他们收到一例患者的总血红蛋白 (tHb) 结果与在同一台仪器重测相同样本的结果相比不一致且偏低。目前尚无由于该事件导致损伤的报告。
检测日期：2024年10月29日
样本类型：动脉血
参考范围：12.0-17.5 g/dL
仪器	时间	tHb(g/dL)         正确？
RP500e	10:48	   7.6	              不
RP500e	13:05	  10.3	              是</t>
  </si>
  <si>
    <t>客户提供了仪器文件，调查正在进行中。仪器当前可操作。
该事件的原因未知。</t>
  </si>
  <si>
    <t>2024-00076170-1：假阴性结果</t>
  </si>
  <si>
    <t>客户声称，2名患者在使用 Novus 试剂卡（450批次）时，在 Novus 上产生了假阴性红细胞 (RBC) 结果。进行了UAS800（沉淀试验）比较试验，产生了阳性结果。目前尚无该事件导致损伤的报告。
事件日期：2024年10月24日
患者	Novus	           UAS800 		Novus是否为预期结果？
1	0		1.4			否
2	0		12.6			否</t>
  </si>
  <si>
    <t>2024-00075554-1：低检测结果</t>
  </si>
  <si>
    <t>ADVOCATE TRINITY HOSPITAL, UNITED STATES</t>
  </si>
  <si>
    <t>客户向 Siemens 报告称，他们在全自动生化分析仪上检测三 (3) 份患者样本获得了假性抑制的钠 (Na) 结果。错误结果报告给医师，受到医师质疑。在同一台全自动生化分析仪上重测相同样本。将重测获得的较高结果作为正确结果报告给医师。目前尚无因钠 (Na) 结果假性抑制而导致患者干预或不良健康后果的报告。
检测项目：钠（Na）
单位：mmol/L
检测日期：2024年10月22日
样本标识：1148496661
在全自动生化分析仪，序列号DR251622上获得的初始结果：112 mmol/L（错误，已报告）
同一样本在相同的全自动生化分析仪上重测，获得的结果：135 mmol/L（正确，已报告）
样本标识：1148498490
在全自动生化分析仪，序列号DR251622上获得的初始结果：111 mmol/L（错误，已报告）
同一样本在相同的全自动生化分析仪上重测，获得的结果：139 mmol/L（正确，已报告）
样本标识：1148497747
在全自动生化分析仪，序列号DR251622上获得的初始结果：117 mmol/L（错误，已报告）
同一样本在相同全自动生化分析仪上重测，获得的结果：142 mmol/L（正确，已报告）</t>
  </si>
  <si>
    <t>客户联系了 Siemens Healthcare Diagnostics 远程服务中心 (RSC)，称在全自动生化分析仪上检测三 (3) 份患者样本获得了假性抑制的钠 (Na) 结果。Siemens Healthcare Diagnostics 总部支持中心 (HSC) 结束了对该事件的调查。HSC 审查了可用的仪器数据文件和客户提供的信息。校准和质控 (QC) 回收率在客户的预期范围内，表明 Na 测定试剂盒的性能可接受。HSC 指出，该事件的原因与盐桥溶液盖中的盐蓄积有关，通过清洗盐分蓄积得到解决。客户可操作。
该仪器按照规范运行，不需要进一步评估。</t>
  </si>
  <si>
    <t>HSC 审查了可用的仪器数据文件和客户提供的信息。校准和质控 (QC) 回收率在客户的预期范围内，表明 Na 测定试剂盒的性能可接受。HSC 指出，该事件的原因与盐桥溶液盖中的盐蓄积有关，通过清洁盐分蓄积得到解决。
不良事件来源：投诉。</t>
  </si>
  <si>
    <t>49068168</t>
  </si>
  <si>
    <t>49</t>
  </si>
  <si>
    <t>2024-00075939-1：假阳性结果</t>
  </si>
  <si>
    <t>Pantai Hospital Ampang, MALAYSIA</t>
  </si>
  <si>
    <t>客户报告观察到1份患者样本的乙型肝炎病毒表面抗体试剂盒(aHBs2)检测结果为反应性（阳性），与替代方法的检测结果相比不一致。初始反应结果报告给医师，医师对结果提出质疑。出于故障排除目的，在 Atellica IM 分析仪上检测了相同的样本，获得了相似的反应性结果。然后使用替代方法对同一样本进行重测，获得非反应性（阴性）结果。认为非反应性结果是正确结果。目前尚无由于此事件导致的的患者干预或该事件引起的不良健康后果的报告。
检测项目：乙型肝炎病毒表面抗体（aHBs2）
样本类型：血清
单位：IU/L
样本ID：SBL24054384
初次检测日期：2024年10月17日
ATELLICA IM（IH01789）结果：31.71（反应性）（不一致，已报告）
重测日期：2024年10月21日
Abbott Architect结果：&lt;1.0（非反应性）（认为是正确结果）
故障排除结果：
检测日期：2024年10月17日
ATELLICA IM（IRH005291928）结果：21.83（反应性）
额外的患者检测：
HBsII结果：1000.00指数</t>
  </si>
  <si>
    <t>客户报告检测一个患者样本乙型肝炎病毒表面抗体测定(aHBs2) 结果为反应性（阳性），与替代方法相比不一致。西门子医学诊断已结束对该事件的调查。Siemens 评价了仪器数据和客户提供的信息。根据质控 (QC) 和校准审查结果（显示回收率在可接受范围内），其他患者样本未报告问题，排除了试剂问题。
检测试剂盒的使用说明书 (IFU) 在“检验结果的解释”中规定：“结果应结合患者的病史、临床表现和其他发现。”
并且由于样本量不足，客户无法进行任何其他的异嗜性或非特异性抗体干扰检测，因此无法返回患者样本进行进一步调查。
根据现有信息，无法确定不一致结果的具体原因。未发现产品问题。
通过例行故障排除解决了所报告问题。客户可正常操作仪器，无需采取进一步措施。</t>
  </si>
  <si>
    <t>事件原因未知。未发现产品问题。
不良事件来源：投诉。</t>
  </si>
  <si>
    <t>IRL19101742</t>
  </si>
  <si>
    <t>2024-00076367-1：不正确的，不充分的或不精确的结果或读数</t>
  </si>
  <si>
    <t>KAISER PERMANENTE, UNITED STATES</t>
  </si>
  <si>
    <t>客户报告在 ADVIA Centaur XPT 仪器上检测到多个患者样本错误的人绒毛膜促性腺激素 (ThCG) 结果。尚不清楚是否将初始结果报告给医师。在备用 ADVIA Centaur 仪器上对样本进行重测。认为重测结果正确，并报告给医师。客户称，其中一个 ThCG 结果降低导致医师告知患者她已流产，随后患者进行了超声检查，发现胎儿存活。客户拒绝提供有关受影响患者样本的任何其他信息。
尚无因该事件导致不良健康后果的已知报告。
检测项目：总人绒毛膜促性腺激素（ThCG）
初次检测日期：2024年10月24日
单位：mIU/mL
样本标识                      初始结果            重测结果                    报告结果
                                           错误                  备用仪器                        正确
829710443	          151.80                     &lt;2.00, 4.60                           4.60
1129711288               250.70                    &lt;2.00, &lt;2.00                        &lt;2.00
1529710268	          122.80                     &lt;2.00, &lt;2.00                       &lt;2.00
3929712306	    94.00, 6378.60              &lt;2.00, &lt;2.00                       &lt;2.00
5029710627	           362.80        &gt;1000.00, &gt;1000.00, &gt;107990.00  &gt;107990.00
5129711181	           8.00                           3.40                                  3.40
5929713986	         344.00                        158.50                               158.50
6029711870	           5.60 -                         &lt;2.00                              &lt;2.00
6829710267	           8.80                           &lt;2.00                               &lt;2.00
7229711227	         220.20                          &lt;2.00                              &lt;2.00
9229710556	         110.90                        339.20                               339.20
9229711574	          54.80                           &lt;2.00                              &lt;2.00</t>
  </si>
  <si>
    <t>客户联系了 Siemens 客户服务中心 (CCC)，报告称在 ADVIA Centaur XPT 仪器上检测多份患者样本，得到错误的人绒毛膜促性腺激素 (ThCG) 结果。派遣西门子客户服务工程师 (CSE) 到客户现场。访视期间，CSE检查了仪器，发现试剂探针2越过了主传感器，无法连接到主传感器，将试剂探针2移动到中间，更换了试剂探针2加热器线圈、稀释器和管道，使试剂探针回到原位，进行日常清洁和总服务访视 (TSV)。清理了废液储存器和疏水阀之间的真空管路，发现疏水阀配件中有障碍物，更换了疏水阀和配件，发现冷凝集水杯和废液储存器之间的 y 形配件和冷凝集水杯配件中有阻碍，清理了真空管路，更换了4个抽吸管探头管路，更换真空泵和夹管阀，调节系统真空，检查清洗站性能、酸和碱分配以及光度计暗计数，成功通过。然后，在进行故障排除时，CSE调整试剂和样品探针对准，储液器盖接头损坏，更换了储液器盖接头，检查了真空压力，运行了校准、质控品和30个样本，结果均在范围内。该事件的原因未知。仪器按照规范运行。
无需对该器械进行进一步评价。</t>
  </si>
  <si>
    <t>派遣西门子客户服务工程师 (CSE) 到客户现场。访视期间，CSE检查了仪器，发现试剂探针2越过了主传感器，无法连接到主传感器，将试剂探针2移动到中间，更换了试剂探针2加热器线圈、稀释器和管道，使试剂探针回到原位，进行日常清洁和总服务访视 (TSV)。清理了废液储存器和疏水阀之间的真空管路，发现疏水阀配件中有阻碍，更换了疏水阀和配件，发现冷凝集水杯和废液储存器之间的 y 形配件和冷凝集水杯配件中有阻碍，清理了真空管路，更换了4个抽吸管探头管路，更换真空泵和夹管阀，调节系统真空，检查清洗站性能、酸和碱分配以及光度计暗计数，成功通过。然后，在进行故障排除时，CSE调整试剂和样品探针对准，储液器盖接头损坏，更换了储液器盖接头，检查了真空压力，运行了校准、质控品和30个样本，结果均在范围内。
不良事件来源：投诉。</t>
  </si>
  <si>
    <t>DR251802</t>
  </si>
  <si>
    <t>2024-00077310-1：泄漏/飞溅</t>
  </si>
  <si>
    <t>SEYMOUR HOSPITAL, UNITED STATES</t>
  </si>
  <si>
    <t>客户报告全自动生化分析仪上的集成多传感器 (IMT) 废液排出口发生泄漏。故障排除时，操作员打开了泵前面板门，检查废液管路与废液容器是否断开连接。操作员未戴手套进入内部，手暴露在有生物危害液体中。操作员将其擦拭干净并戴上手套。操作员未就医。
尚无因该事件导致不良健康后果的已知报告。</t>
  </si>
  <si>
    <t>一名客户联系了 Siemens 客户服务中心，并报告全自动生化分析仪上的集成多传感器(IMT) 废液排出口泄漏。故障排除时，操作员暴露于生物危害液体中。派遣西门子客户服务工程师 (CSE) 到客户现场。访视期间，CSE检查了仪器，观察到 IMT 废液管路出现堵塞，更换了泄漏的IMT X2、X3和 IMT 废液管路，发现样品排水管挤压导致热腔未完全关闭，重新更换样本排水管，关闭热腔，运行系统检查和质控 (QC)。修复到正常状态。Siemens 对该事件进行了评价，并确定 IMT 端口和废液瓶区域之间的 IMT 废液管路阻塞可能导致该事件。
该仪器按照规范运行，无需对该器械进行进一步评价。</t>
  </si>
  <si>
    <t>派遣西门子客户服务工程师 (CSE) 到客户现场。访视期间，CSE检查了仪器，观察到 IMT 废液管路出现堵塞，更换了泄漏的IMT X2、X3和 IMT 废液管路，发现样品排水管挤压导致热腔未完全关闭，重新更换样本排水管，关闭热腔，运行系统检查和质控 (QC)。修复到正常状态。Siemens 对该事件进行了评价，并确定 IMT 端口和废液瓶区域之间的 IMT 废液管路阻塞可能导致该事件。
不良事件来源：投诉。</t>
  </si>
  <si>
    <t>2024-11-22</t>
  </si>
  <si>
    <t>2024-00069263-2：低检测结果</t>
  </si>
  <si>
    <t>客户报告使用 Atellica IM CA 19-9 批次 539检测患者样本，未稀释和稀释结果不一致。客户质疑未稀释样本的低检测结果，因为它与患者的临床病史不一致。目前尚不清楚是否将初始结果报告给了医师。目前尚未报告因为不一致的低 CA 19-9 结果导致的治疗改变或不良健康后果。
ATELLICA IM CA 19-9检测结果：
样本类型：血清
单位：U/mL
样本ID：SOC682570060 
检测日期：2024-09-13
ATELLICA IM CA 19-9原样本（未稀释）结果：483 U/mL - 不一致
ATELLICA IM CA 19-9稀释结果：798 U/mL - 认为是正确结果。</t>
  </si>
  <si>
    <t>客户报告使用 Atellica IM CA 19-9 批次 539检测患者样本，未稀释和稀释结果不一致。客户质疑未稀释样本的低检测结果，因为它与患者的临床病史不一致。目前尚不清楚是否将初始结果报告给了医师。
目前未报告因不一致偏低 CA 19-9 结果导致的治疗改变或不良健康后果。检测试剂盒说明书 (IFU) 的解释部分所述： “解释结果时，务必结合患者的病史、临床表现和其他结果。” 
西门子正在调查。</t>
  </si>
  <si>
    <t>IRH032012236</t>
  </si>
  <si>
    <t>2024-00079059-1：低检测结果</t>
  </si>
  <si>
    <t>Royal Blackburn Hospital, UNITED KINGDOM</t>
  </si>
  <si>
    <t>客户报告称，在 Atellica IM 1600 分析仪上检测一名患者样本，得到错误降低的促甲状腺素(TSH3-UL) 结果。将错误结果报告给医师。在备用 Atellica IM 分析仪上重测。将重测结果作为正确结果报告给医师。
目前尚无因 TSH3-UL 结果假性降低导致患者干预或不良健康后果的已知报告。
检测日期：2024年11月9日
检测项目：促甲状腺激素 3-Ultra(TSH3-UL)
单位：mU/L
样本标识：1088165SE
初始结果：0.027（错误，已报告）
重测结果：0.58（正确，已报告）</t>
  </si>
  <si>
    <t>客户联系了 Siemens 客户服务中心，报告称在 Atellica IM 1600 分析仪上检测到患者样本的促甲状腺素(TSH3 UL) 结果假性降低。事件发生当天，质控 (QC) 回收在合格范围内。Siemens 远程检查仪器数据，发现反应杯试剂探针 3(RP3) 水平检测错误。清除反应杯堵塞，发现 RP3 探针弯曲。
派遣西门子客户服务工程师 (CSE) 到客户现场。此次访视期间，CSE检查了散装酸瓶、酸管和排气管线的密封性、隔板歧管的泄漏情况、O形环、储液器的传感器以及夹管阀的运行情况。当阀门关闭时，夹管阀未抽吸。CSE 取出储液器，检查超声通道和排气管路是否堵塞。重新安装储液器，并预充歧管处的清洁管路。进行了液体子系统检查，在清洗探针1管路中发现了纳米颗粒。清洗探针1管道和探针尖端3。运行日常维护、自动检查和QC，回收在范围内。TSH3 UL 结果假性降低的原因未知。
该仪器按照规范运行，无需对该分析仪进一步评价。</t>
  </si>
  <si>
    <t>TSH3 UL 结果假性降低的原因未知。
不良事件来源：投诉。</t>
  </si>
  <si>
    <t>DR275070</t>
  </si>
  <si>
    <t>2024-00077299-1：泄漏/飞溅</t>
  </si>
  <si>
    <t>LINCOLN INTERNAL MEDICINE, UNITED STATES</t>
  </si>
  <si>
    <t>客户反映全自动生化分析仪的泵面板门存在泄漏。客户称，泄漏来自于掉落到地板上的样品导管。客户在仪器前放置一个垫子。操作员在不戴手套的情况下捡起，暴露于具有潜在生物危害性的液体中。操作员立即洗手，未就医。未报告损伤。目前尚无因该事件导致不良健康后果的报告。</t>
  </si>
  <si>
    <t>一名客户联系了 Siemens 客户服务中心 (CCC)，称全自动生化分析仪泵面板门泄漏。派遣西门子客户服务工程师 (CSE) 到客户现场。访视期间，CSE检查了仪器，发现化学清洗箱和储水箱顶部有液体，对系统进行预充，运行废液泵，未发现任何泄漏。CSE 怀疑样品排水管的溢出是由于轻微堵塞造成的，在下一个清洗循环期间被清除。事件发生时，操作员未佩戴手套。
该仪器按照规范运行，不需要进一步评估。</t>
  </si>
  <si>
    <t>派遣西门子客户服务工程师 (CSE) 到客户现场。访视期间，CSE检查了仪器，发现化学清洗箱和储水箱顶部有液体，对系统进行预充，运行废液泵，未发现任何泄漏。CSE 怀疑样品排水管的溢出是由于轻微堵塞造成的，在下一个清洗循环期间被清除。事件发生时，操作员未佩戴手套。
不良事件来源：投诉。</t>
  </si>
  <si>
    <t>2024-00076148-1：低检测结果</t>
  </si>
  <si>
    <t>客户报告在 BN II 仪器上游离轻链κ型试剂盒检测结果与历史结果相比，结果不一致且假性抑制。不一致的结果报告给医生，医生对结果提出质疑。同一患者样本在不同试管中重测（1:400、1:100和1:20稀释），结果仍为假性抑制。目前尚无因 N Latex FLC lambda 结果不一致导致的患者干预或不良健康后果的报告。
检测项目：N Latex FLC kappa
单位：mg/L
检测日期：2024年10月17日
患者ID # IN555030291
初始结果（1:100稀释）：3.38
患者ID # 1（同一患者但不同管）
重测结果（1:400稀释）：&lt;12.90
重测结果（1:100稀释）：&lt;3.23
重测结果（1:20稀释）：2.92
-------------------------------------------------
其他检测结果：
N Latex FLC lambda结果：
患者ID # IN555030291
1:20稀释：&lt;2.05 mg/L
1:5稀释：&lt;0.51 mg/L
患者ID # 1（同一患者但不同试管）
1:100稀释：&lt;2.05 mg/L
1:20稀释：&lt;0.51 mg/L
1:5稀释：&lt;0.5 mg/L
N Latex FLC比率：不适用
-------------------------------------------------
该患者的历史结果：
检测日期：2024年8月7日
N Latex FLC kappa（1:100稀释）结果：81.1 mg/L
N Latex FLC lambda（1:20稀释）结果：1.5 mg/L
N Latex FLC比率：7.72
检测日期：2024年8月29日：
N Latex FLC kappa（1:100稀释）结果：385 mg/L
N Latex FLC lambda（1:20稀释）结果：8.8 mg/L
N Latex FLC比率：43.75
检测日期：2024年9月10日：
N Latex FLC kappa（1:100稀释）结果：796 mg/L
N Latex FLC lambda（1:20稀释）结果：7.4 mg/L
N Latex FLC比率：107.57
IgG结果：867 g/L
IgA结果：27 g/L
IgM结果：12 g/L
检测日期：2024年9月27日：
N Latex FLC kappa（1:100稀释）结果：4.7 mg/L
N Latex FLC lambda（1:20稀释）结果：&lt;0.5 mg/L
N Latex FLC比率：不适用
IgG结果：613 g/L
IgA结果：&lt;5 g/L
IgM结果：23 g/L
替代方法Kappa结果：216 mg/dL
替代方法Lambda结果：22 mg/dL
替代方法K/L比率：9.818
EP（电泳）：峰值0.4 g/dL的γ分数
IF（免疫固定电泳）：Kappa IgG单克隆组分</t>
  </si>
  <si>
    <t>一位客户联系了西门子客户服务中心 (CCC)，报告 BN II 仪器游离轻链κ型测定试剂盒检测结果为假性抑制。事件发生时，质控 (QC) 在控。
根据N Latex FLC Lambda说明书（IFU）中的检测方法的局限性部分：“必须结合患者的医学史、临床表现和其它结果对这项试验的结果进行解释。”
西门子正在调查。</t>
  </si>
  <si>
    <t>2024-00075902-2：高检测结果</t>
  </si>
  <si>
    <t>通过审核客户 Atellica CH 930 分析仪的仪器数据，Siemens在 Atellica CH 930 分析仪上检测出三份患者样本的二氧化碳浓度 (CO2_c) 结果假性升高。客户确认初始结果是错误结果。未向医师报告初始结果。在初始分析仪上重测样本。重测结果恢复到较低，并与患者病史相符合。将重测结果作为正确结果报告给医师。目前尚无因为CO2_c结果假性升高导致患者干预或不良健康后果的报告。
检测项目：二氧化碳（CO2_c）
单位：mmol/L
检测日期：2024年10月21日
样本标识：S13241021434
初始结果：&gt;40.0（错误，未报告）
重测结果：27.7（正确，已报告）
样本标识：S13241021436
初始结果：&gt;40.0（错误，未报告）
重测结果：27.6（正确，已报告）
样本标识：S13241021552
初始结果：&gt; 40.0（错误，未报告）
重测结果：29.6（正确，已报告）</t>
  </si>
  <si>
    <t>通过审核客户 Atellica CH 930 分析仪的仪器数据，Siemens在 Atellica CH 930 分析仪上识别出三份患者样本的二氧化碳 (CO2_c) 结果假性升高。Siemens 审核了仪器数据，并审核了光度计数据的错误结果，表明偏高结果是由于样本被稀释，且反应杯中引入了水滴。CO2_c检测曲线相反，因此稀释样本产生更高的结果。由于样本体积较大，实验室未对仪器进行维修。Siemens 对该事件进行了评价，并确定系统流体泄漏使水滴进入反应比色杯，可能导致CO2_c结果假性升高。
该仪器按照规范运行，不需要进一步评估。</t>
  </si>
  <si>
    <t>Siemens 审核了仪器数据，并审核了光度计数据的错误结果，表明偏高结果是由于样本被稀释，且反应杯中引入了水滴。CO2_c检测曲线相反，因此稀释样本产生更高的结果。由于样本体积较大，实验室未对仪器进行维修。Siemens 对该事件进行了评价，并确定系统流体泄漏使水滴进入反应比色杯，可能导致CO2_c结果假性升高。
不良事件来源：投诉。</t>
  </si>
  <si>
    <t>2024-00075902-4：高检测结果</t>
  </si>
  <si>
    <t>通过审核客户 Atellica CH 930 分析仪的仪器数据，Siemens在 Atellica CH 930 分析仪上检测出两份患者样本的二氧化碳浓度 (CO2_c) 结果假性升高。客户确认初始结果是错误结果。未向医师报告初始结果。在初始分析仪上重测样本。重测结果恢复到较低，并与患者病史相符合。将重测结果作为正确结果报告给医师。目前尚无因为CO2_c结果假性升高导致患者干预或不良健康后果的报告。
检测项目：二氧化碳（CO2_c）
单位：mmol/L
检测日期：2024年10月23日
样本标识：S13241022514
初始结果：&gt;40.0（错误，未报告）
重测结果：27.6（正确，已报告）
样本标识：S13241023074
初始结果：&gt;40.0（错误，未报告）
重测结果：30.5（正确，已报告）</t>
  </si>
  <si>
    <t>通过审核客户 Atellica CH 930 分析仪的仪器数据，Siemens在 Atellica CH 930 分析仪上识别出两份患者样本的二氧化碳 (CO2_c) 结果假性升高。Siemens 审核了仪器数据，并审核了光度计数据的错误结果，表明偏高结果是由于样本被稀释，且反应杯中引入了水滴。CO2_c检测曲线相反，因此稀释样本结果更高。由于样本体积较大，实验室未对仪器进行维修。Siemens 对该事件进行了评价，并确定系统流体泄漏使水滴进入反应比色杯，可能导致CO2_c结果假性升高。
该仪器按照规范运行，不需要进一步评估。</t>
  </si>
  <si>
    <t>2024-00075902-1：高检测结果</t>
  </si>
  <si>
    <t>通过审核客户 Atellica CH 930 分析仪的仪器数据，Siemens在 Atellica CH 930 分析仪上检测出两份患者样本的二氧化碳浓度 (CO2_c) 结果假性升高。客户确认初始结果是错误结果。未向医师报告初始结果。在初始分析仪上重测样本。重测结果恢复到较低，并与患者病史相符。将重测结果作为正确结果报告给医师。目前尚无因为CO2_c结果假性升高导致患者干预或不良健康后果的报告。
检测项目：二氧化碳（CO2_c）
单位：mmol/L
检测日期：2024年10月19日
样本标识：S13241019056
初始结果：37.9（错误，未报告）
重测结果：27.9（正确，已报告）
样本标识：S13241019188
初始结果：34.0（错误，未报告）
重测结果：24.0（正确，已报告）</t>
  </si>
  <si>
    <t>2024-00075902-3：高检测结果</t>
  </si>
  <si>
    <t>通过审核客户 Atellica CH 930 分析仪的仪器数据，Siemens在 Atellica CH 930 分析仪上检测出四份患者样本的二氧化碳浓度 (CO2_c) 结果假性升高。客户确认初始结果是错误结果。未向医师报告初始结果。在初始分析仪上重测样本。重测结果恢复到较低，并与患者病史相符合。将重测结果作为正确结果报告给医师。目前尚无因为CO2_c结果假性升高导致患者干预或不良健康后果的报告。
检测项目：二氧化碳（CO2_c）
单位：mmol/L
样本标识：S13241022031
检测日期：2024年10月22日
初始结果：39.5（错误，未报告）
重测结果：30.8（正确，已报告）
样本标识：S13241022221
检测日期：2024年10月22日
初始结果：&gt; 40.0（错误，未报告）
重测结果：30.6（正确，已报告）
样本标识：S13241022404
检测日期：2024年10月22日
初始结果：&gt; 40.0（错误，未报告）
重测结果：26.3（正确，已报告）
样本标识：S13241022605
初次检测日期：2024年10月22日
初始结果：&gt; 40.0（错误，未报告）
重测日期：2024年10月23日
重测结果：23.6（正确，已报告）</t>
  </si>
  <si>
    <t>通过审核客户 Atellica CH 930 分析仪的仪器数据，Siemens在 Atellica CH 930 分析仪上识别出四份患者样本的二氧化碳 (CO2_c) 结果假性升高。Siemens 审核了仪器数据，并审核了光度计数据的错误结果，表明偏高结果是由于样本被稀释，且反应杯中引入了水滴。CO2_c检测曲线相反，因此稀释样本产生更高的结果。由于样本体积较大，实验室未对仪器进行维修。Siemens 对该事件进行了评价，并确定系统流体泄漏使水滴进入反应比色杯，可能导致CO2_c结果假性升高。
该仪器按照规范运行，不需要进一步评估。</t>
  </si>
  <si>
    <t>2024-00081193-1：高检测结果</t>
  </si>
  <si>
    <t>LABOFFICE, FRANCE</t>
  </si>
  <si>
    <t>客户观察到使用 TnIH 批次104检测1例患者样本，其 Atellica IM高敏肌钙蛋白I(TnIH) 结果升高，与替代方法检测结果不一致。
一名65岁男性患者的Atellica IM TnIH结果初始升高，该患者出现呼吸短促，并在2024年8月有心脏病既往史。对样本行重测，得到同样升高的结果。患者被转移到当地医院的急诊室，抽取了新的样本并进行肌钙蛋白检测。检测时间和使用方法没有具体说明。观察到肌钙蛋白结果低得多（在正常范围内），患者的心电图正常。之后使用 Atellica IM TnIH 重测第二份样本（来自医院）时，得到升高的结果（与该患者初始样本观察到的结果相似）。第二份样本结果不一致表明初始结果可能假性升高。目前未报告任何对患者产生不良后果的报告。
提供的患者ID 101104150097检测结果如下：
2024年11月15日
初始样本：
   - Atellica IM TnIH，初次检测：200.379 ng/L
   - Atellica IM TnIH，重复检测：201.513 ng/L
医院的第二个样本：
   - 替代方法结果：20 ng/L – 接受为正确结果
2024年11月20日
   - 医院第二个样本的Atellica IM TnIH重测结果：185 ng/L</t>
  </si>
  <si>
    <t>客户报告观察到 Atellica IM高敏肌钙蛋白I(TnIH) 结果升高，与替代方法检测结果不一致。结果不一致时质控 (QC) 在可接受范围内。
TnIH 使用说明书 (IFU) 在结果解释部分所述：“解释结果时，务必结合患者的病史、临床表现和其他结果。”
西门子正在调查。</t>
  </si>
  <si>
    <t>IM02250</t>
  </si>
  <si>
    <t>2024-00077251-2：高检测结果</t>
  </si>
  <si>
    <t>Pharmaceutical Research Associates, UNITED STATES</t>
  </si>
  <si>
    <t>客户报告称，在 Atellica IM 1300 分析仪上，一名患者样本的总人绒毛膜促性腺激素 (ThCG) 结果假性升高。将初始结果报告给医师，医师对结果提出质疑。抽取新样本并在原始分析仪上进行重测，得到阴性结果。重复结果符合研究组标准，并作为正确结果报告给医师。目前尚未因错误升高的 ThCG 结果而导致患者干预或不良健康后果的已知报告。
检测项目：总人绒毛膜促性腺激素（ThCG）
单位：mIU/mL
样本标识：201079843846
初次检测日期：2024年10月1日
初始结果：31.0（不一致，已报告）
重测日期：2024年10月29日 从患者重新抽取的新样本。
重测结果：阴性（正确，已报告）</t>
  </si>
  <si>
    <t>一位客户联系了西门子客户服务中心 (CCC)，报告称在 Atellica IM 1300 分析仪上获得的患者样本总人绒毛膜促性腺激素 (ThCG) 结果假性升高。事件发生当天，校准和质控 (QC) 在可接受范围内。Siemens 审查了仪器数据，观察到可能存在酸/碱污染和低真空问题。派遣西门子客户服务工程师 (CSE) 到客户现场。在访视期间，CSE检查了仪器并确认二级真空过高，调整了真空并对其进行了多次检测，发现清洗站出现错误和污垢，对其进行了清洁，检查了所有配件，调整了废液管线，并通过关闭断路器和更换调节器来修复旁路工具故障。随后，CSE运行了2次 Atellica预测试、多次自动检查和QC，结果均回收到可接受范围内。该事件原因未知。
该仪器按照规范运行，不需要进一步评估。</t>
  </si>
  <si>
    <t>2024-00077251-1：高检测结果</t>
  </si>
  <si>
    <t>客户报告称，在 Atellica IM 1300 分析仪上，一名患者样本的总人绒毛膜促性腺激素 (ThCG) 结果假性升高。初始结果报告给医师，医师对结果提出质疑。在原分析仪上对来自同一试管的另一份样本进行重测，得到较低的结果。重测结果符合研究组标准，并作为正确结果报告给医师。目前尚未因错误升高的 ThCG 结果而导致患者干预或不良健康后果的已知报告。
检测项目：总人绒毛膜促性腺激素（ThCG）
单位：mIU/mL
样本标识：201281460546
初次检测日期：2024年10月28日
初始结果：13.2（不一致，已报告）
2024年10月29日对来自同一管的另一个样本进行了处理
结果：&lt;2.6（正确，已报告）</t>
  </si>
  <si>
    <t>一位客户联系了西门子客户服务中心 (CCC)，报告称在 Atellica IM 1300 分析仪上获得的患者样本总人绒毛膜促性腺激素 (ThCG) 结果假性升高。事件发生当天，校准和质控 (QC) 在可接受范围内。派遣西门子客户服务工程师 (CSE) 到客户现场。在访视期间，CSE检查了仪器并确认二级真空过高，调整了真空并对其进行了多次检测，发现清洗站有错误和污垢，对其进行了清洁，检查了所有配件，调整了废液管线，并通过关闭断路器和更换调节器来修复旁路工具故障。随后，CSE运行了2次 Atellica预测试、多次自动检查和QC，结果均回收到可接受范围内。该事件原因未知。
该仪器按照规范运行，不需要进一步评估。</t>
  </si>
  <si>
    <t>SP01983</t>
  </si>
  <si>
    <t>2024-00078022-1：发出火花</t>
  </si>
  <si>
    <t>VAMC 670 SYRACUSE, UNITED STATES</t>
  </si>
  <si>
    <t>客户报告称，尝试打开Atellica Sample Handler Prime全自动样品处理系统的抽屉1时，发现抽屉下方有火花。该事件未导致可见烟雾或火焰。客户未被电击，且未报告因该事件导致的伤害。
目前尚无该事件导致不良健康后果的已知报告。</t>
  </si>
  <si>
    <t>一名客户联系了 Siemens 客户服务中心 (CCC)，报告称他们在打开 Atellica Sample Handler Prime全自动样品处理系统的样本抽屉时观察到火花闪烁。派遣西门子客户服务工程师 (CSE) 到客户现场。访视期间，CSE检查了仪器，确认没有裸露的电线或可能接触电路板和裸露的连接器，并重新整理了1号抽屉下线束，确保在打开或关闭时不会卡在抽屉组件上。Siemens 进一步评价了该事件，并得出结论，抽屉1下电线布线不当被勾住或在打开抽屉时与移动部件接触，可能导致了该事件。
该仪器按照规范运行，不需要进一步评估。</t>
  </si>
  <si>
    <t>派遣西门子客户服务工程师 (CSE) 到客户现场。访视期间，CSE检查了仪器，确认没有裸露的电线或可能接触电路板和裸露的连接器，并重新整理了1号抽屉下线束，确保在打开或关闭时不会卡在抽屉组件上。Siemens 进一步评价了该事件，并得出结论，抽屉1下电线布线不当被勾住或在打开抽屉时与移动部件接触，可能导致了该事件。
不良事件来源：投诉。</t>
  </si>
  <si>
    <t>473182</t>
  </si>
  <si>
    <t>2024-00076098-2：高检测结果</t>
  </si>
  <si>
    <t>Royal Brisbane Womens Hospital, AUSTRALIA</t>
  </si>
  <si>
    <t>客户联系 Siemens 后报告称，采用 N Latex FLC kappa 试剂与不同稀释度的样本在 BN II 系统上获得了不一致的游离轻链κ型 (FLC kappa) 结果。分别使用1:100和1:400的样本稀释度进行了两次FLC kappa检测。1:400稀释度结果高于1:100稀释度结果。第二天，使用1:2000稀释度重测样本的 FLC kappa，结果更高。两天后，样本使用1:100、1:400、1:2000和1:8000稀释度进行检测。结果比这些稀释度初始结果要高。然后将样本手动稀释至1:2、1:4、1:8和1:16，并使用1:100的自动样本稀释度进行了检测。这些结果都比之前的结果低，并与患者的病史相符。判断较低的 FLC kappa 结果是正确的结果。目前尚无因错误 FLC kappa 结果导致的患者干预或不良健康后果的已知报告。
检测项目：游离轻链，kappa型
单位：mg/L
样本ID 3466657894
检测日期：2024年10月15日
使用1:100稀释的首次结果：10.8 mg/L（正确）
使用1:100稀释的第二次结果：13.4 mg/L（正确）
使用1:400稀释的结果：35.4 mg/L（错误）
检测日期：2024年10月16日：
使用1:2000稀释的结果：84.8 mg/L（错误）
检测日期：2024年10月18日：
使用1:100稀释的结果：&gt;111 mg/L（错误）
使用1:400稀释的结果：36.7 mg/L（错误）
使用1:2000稀释的结果：103 mg/L（错误）
使用1:8000稀释的结果：&lt;276 mg/L（错误）
使用1:2手动稀释配合1:100自动稀释的结果：10.7（正确）
使用1:4手动稀释配合1:100自动稀释的结果：9.08（正确）
使用1:8手动稀释配合1:100自动稀释的结果：7.34（正确）
使用1:16手动稀释配合1:100自动稀释的结果：5.49（正确）</t>
  </si>
  <si>
    <t>客户联系了 Siemens 客户服务中心 (CCC)。
西门子正在调查中。</t>
  </si>
  <si>
    <t>2024-00076098-3：高检测结果</t>
  </si>
  <si>
    <t>CM01042</t>
  </si>
  <si>
    <t>2024-00077278-1：不正确的，不充分的或不精确的结果或读数</t>
  </si>
  <si>
    <t>Barnsley Hospital, UNITED KINGDOM</t>
  </si>
  <si>
    <t>客户报告在 Atellica CH 930 分析仪上使用短样本得到不一致结果。客户未提供更多详细信息。目前未报告该事件导致的患者干预或不良健康后果。</t>
  </si>
  <si>
    <t>一位客户联系了西门子客户服务中心 (CCC)，报告称在 Atellica CH 930 分析仪上对短样本获得了不一致的结果。Siemens 远程审查了操作员事件日志，并发现稀释探针存在问题。派遣西门子客户服务工程师 (CSE) 到客户现场。访视期间，CSE主动更换稀释探针。Siemens 审查了质控 (QC) 和样本数据，结果表明 QC 在可接受范围内，未观察到异常值。Siemens 得出结论，样本完整性问题可能导致该事件。
该仪器按照规范运行，不需要进一步评估。</t>
  </si>
  <si>
    <t>派遣西门子客户服务工程师 (CSE) 到客户现场。访视期间，CSE主动更换稀释探针。Siemens 审查了质控 (QC) 和样本数据，结果表明 QC 在可接受范围内，未观察到异常值。Siemens 得出结论，样本完整性问题可能导致该事件。
不良事件来源：投诉。</t>
  </si>
  <si>
    <t>2024-00076098-1：高检测结果</t>
  </si>
  <si>
    <t>CM01040</t>
  </si>
  <si>
    <t>2024-00077277-1：不正确的，不充分的或不精确的结果或读数</t>
  </si>
  <si>
    <t>CM03014</t>
  </si>
  <si>
    <t>2024-00069498-1：不精确</t>
  </si>
  <si>
    <t>SUNSHINE COAST UNIVERSITY HOSPITAL, AUSTRALIA</t>
  </si>
  <si>
    <t>客户报告在 Atellica CH 930 分析仪上进行的水杨酸 (Sal) 测定的质控 (QC) 不精密度。客户称，当质控 (QC) 超出范围时，未报告患者样本。
未影响或报告患者结果。未报告与观察到的不精密度相关的患者伤害、治疗改变或诊断延迟。尚无因该事件导致不良健康后果的已知报告。
产品：Atellica CH反应环
检测项目：Atellica CH水杨酸 (Sal)
客户未提供任何数据进行评价。
注：Atellica CH 水杨酸测定试剂盒（Sal）未在中国注册。出于谨慎归档此报告。</t>
  </si>
  <si>
    <t>Atellica CH水杨酸检测项目未在中国注册与上市。西门子中国正在与总部确认Atellica CH反应环问题。
西门子正在调查中。</t>
  </si>
  <si>
    <t>Atellica CH水杨酸检测项目未在中国注册与上市。西门子中国正在与总部确认Atellica CH反应环问题。
西门子正在调查中。
不良事件来源：投诉。</t>
  </si>
  <si>
    <t>Atellica CH水杨酸检测项目未在中国注册与上市。西门子中国正在与总部确认Atellica CH反应环问题。 西门子正在调查中。</t>
  </si>
  <si>
    <t>IRL19461746</t>
  </si>
  <si>
    <t>2024-11-10</t>
  </si>
  <si>
    <t>2024-00079124-1：泄漏/飞溅</t>
  </si>
  <si>
    <t>客户反映在对 ADVIA Centaur XPT 全自动化学发光免疫分析仪进行故障排除时，操作员打开废液流体抽屉，废液从松动的废液管飞溅到他的前额上。操作员表示没有液体进入他的眼睛。操作员当时穿戴了个人防护装备（PPE），但没有戴护目镜。废液飞溅到操作者后，其到洗眼站，用水冲洗前额，未再寻求进一步医疗干预。目前没有关于该事件导致不良健康后果的已知报告。</t>
  </si>
  <si>
    <t>客户联系了西门子客户服务中心 (CCC)，报告在对 ADVIA Centaur XPT 全自动化学发光免疫分析仪进行故障排除时，操作员打开废液流体抽屉，废液从松动的废液管飞溅到他的前额上。操作员表示没有液体进入他的眼睛。操作员当时穿戴了个人防护装备（PPE），但没有戴护目镜。客户清洁了废液罐的连接处，排空了疏水阀和废液器。派遣西门子客户服务工程师 (CSE) 到客户现场。此次访视期间，CSE检查了仪器，观察到液体从废液传输膜片泵中溢出，发现并更换了故障阀门。CSE进行日常清洁和质控 (QC)，其回收率可接受。ADVIA Centaur XPT 全自动化学发光免疫分析仪操作员指南安全说明描述了操作/故障排除 ADVIA Centaur XPT 系统时应遵循的基本安全预防措施。西门子进一步评估了该事件，并得出结论：废液膜片泵的故障阀门可能是导致该事件的原因。
该仪器按照规范运行，不需要进一步评估。</t>
  </si>
  <si>
    <t>西门子进一步评估了该事件，并得出结论：废液膜片泵的故障阀门可能是导致该事件的原因。
不良事件来源：投诉。</t>
  </si>
  <si>
    <t>10488080</t>
  </si>
  <si>
    <t>2023-11-16</t>
  </si>
  <si>
    <t>2023-07-25</t>
  </si>
  <si>
    <t>2024-00081718-1：高检测结果</t>
  </si>
  <si>
    <t>The Prince Charles Hospital - Path, AUSTRALIA</t>
  </si>
  <si>
    <t>客户报告观察到1份患者样本的 Atellica IM 高敏肌钙蛋白I(TnIH) 结果升高，与替代方法检测结果不一致。获得了初始 Atellica IM TnIH 升高结果。根据客户方案，同一样本在Atellica IM分析仪上进行了双重测试；获得了类似的升高TnIH结果。使用替代方法检测对样本进行了检测，得到的结果低得多。目前尚无观察到的因结果不一致导致患者伤害、治疗改变或诊断或治疗延迟的。
客户报告回顾了不一致观察结果。客户位于澳大利亚，要求客户向其主管部门报告不一致结果，并通知生产商；这可以通过总结的方式进行回顾性分析。客户拒绝提供关于患者诊断或治疗的任何额外信息，以及关于结果指示的最终决定。客户也拒绝提供任何投诉材料和患者样本供西门子调查。
样本ID 2257063404，2023-11-25提供的检测结果：
初始TnIH结果：72 ng/L
TnIH重测1：76.318 ng/L
TnIH重测2：71.884 ng/L
其他方法结果：0.00 µg/L [参考范围 0.02 – 0.04 µg/L]</t>
  </si>
  <si>
    <t>客户报告其回顾了观察到的这些方法之间不一致的结果，但未及时报告。已将观察结果报告给西门子，符合澳大利亚（TGA）法规 。客户位于澳大利亚，要求客户向其主管部门报告不一致结果，并通知生产商，这可以通过总结的方式进行回顾性分析。检测试剂盒的使用说明书 (IFU) 在“结果解释”中规定：“解释结果时，务必结合患者的病史、临床表现和其他结果。”注意，Atellica IM TnIH是一种高敏肌钙蛋白 I方法，而替代方法是床旁护理常规灵敏度肌钙蛋白I方法。由于测定特异性和灵敏度的差异，不同方法的结果不可互换。
客户拒绝提供关于患者诊断或治疗的任何额外信息，以及关于结果指示的最终决定。客户也拒绝提供任何投诉材料和患者样本用于西门子调查。因此，西门子无法进一步调查此问题。</t>
  </si>
  <si>
    <t>客户拒绝提供关于患者诊断或治疗的任何额外信息，以及关于结果指示的最终决定。客户也拒绝提供任何投诉材料和患者样本用于西门子调查。因此，西门子无法进一步调查此问题。
不良事件来源：投诉。</t>
  </si>
  <si>
    <t>客户拒绝提供关于患者诊断或治疗的任何额外信息，以及关于结果指示的最终决定。客户也拒绝提供任何投诉材料和患者样本用于西门子调查。因此，西门子无法进一步调查此问题。</t>
  </si>
  <si>
    <t>13951219</t>
  </si>
  <si>
    <t>10310443</t>
  </si>
  <si>
    <t>00630414461298</t>
  </si>
  <si>
    <t>2024-11-02</t>
  </si>
  <si>
    <t>2024-00077668-1：高检测结果</t>
  </si>
  <si>
    <t>客户报告在使用ADVIA Centaur CA 125II（批次219）时观察到原液样本（未稀释）和稀释样本的结果不一致。在一位69岁的卵巢癌女性患者的结果中观察到了不一致。该患者的CA 125II结果为541 U/mL，与患者最近在2024年9月和10月的检查结果一致。
当样本重新检测时，得到的结果为600 U/mL（超出测量范围）。对同一样本进行重测，得到相同结果。当这个样本按照10倍稀释后重测时，观察到了更高的结果。这些较高的结果与初始结果以及患者在2024年9月和10月的检测结果不一致。为了调查这种不一致性，在替代仪器上重测了相同的样本，原液（未稀释）得到了 576 U/mL 的结果，与初始结果相似，并且在10倍稀释后重测时，得到了更高的结果，与之前的稀释结果相似。在2倍和10倍手动稀释后，该样本也产生了相似的更高结果。初始结果被认为是正确的，较高（稀释样本）结果被认为是假性升高。由于医生未质疑初始报告结果，因此未发出更正报告。目前没有已知的患者干预或该事件引起的不良健康后果的报告。
样本数据：
检测项目：CA 125II [测定测量区间：3.0–600.0 U/mL]
样本ID：1149600612
性别/年龄：女性/69岁
初次测试日期：2024年11月1日
初始结果[未稀释]：541（正确，已报告）
重测日期：2024年11月2日
重测1[未稀释]：&gt;600 U/mL（升高，不一致）
重测2[未稀释]：&gt;600 U/mL（升高，不一致）
重测3[稀释1:10]：1290 U/mL（升高，不一致）
重测4[未稀释]：576 U/mL（正确）
重测5[稀释1:10]：1192 U/mL（升高，不一致）
重测6[稀释1:2]：1027 U/mL（升高，不一致）
重测7[稀释1:10]：1354 U/mL（升高，不一致）
同一患者之前的检测结果：
2024年10月11日：534 U/mL
2024年9月27日：438 U/mL</t>
  </si>
  <si>
    <t>一名客户报告，使用ADVIA Centaur CA 125II（批次219）检测时，观察到原液样本（未稀释）和稀释样本的结果不一致。检测试剂盒的使用说明书 (IFU) 在结果解释中所述：“解释结果时，务必结合患者的病史、临床表现和其他结果。”西门子正在评估该事件。</t>
  </si>
  <si>
    <t>西门子正在评估该事件。
不良事件来源：投诉。</t>
  </si>
  <si>
    <t>31</t>
  </si>
  <si>
    <t>2024-00077670-1：低检测结果</t>
  </si>
  <si>
    <t>客户报告观察到Atellica IM 总人绒毛膜促性腺激素（ThCG，批号358）结果降低，与替代方法检测结果不一致。客户在三个检测日期获得了一例31岁女性患者的可重现 ThCG 降低结果（低于检测范围），该患者既往定性 HCG 检测呈阳性。使用替代方法重复测试产生了阳性结果，与降低结果相矛盾。客户称，进行 ThCG 检测是为了确认妊娠，客户不确定哪些结果正确。由于结果相互矛盾，Atellica IM Total hCG(ThCG) 结果降低被认为是潜在的不一致观察结果。目前没有已知的患者干预或该事件引起的不良健康后果的报告。
检测名称：Atellica IM Total hCG (ThCG)
检测范围：2.6–1000.0 mIU/mL (IU/L)
受影响患者的结果提供如下：
   样本ID         测试日期                  方法                                结果获得                                     
未指定            未指定                    替代方法1                                  阳性 
210484770101   2024-10-25         Atellica IM ThCG                &lt; 2.0 mIU/mL (阴性)     
210484770101   2024-10-28        Atellica IM ThCG                &lt; 2.0 mIU/mL (阴性)           
210484770101   2024-10-28        Atellica IM ThCG                &lt; 2.0 mIU/mL (阴性)            
210533327001   2024-10-29        Atellica IM ThCG                &lt; 2.0 mIU/mL (阴性)          
210533327001   2024-10-29        Atellica IM  ThCG               &lt; 2.0 mIU/mL (阴性) 
未指定                    未指定                 替代方法2                      36.1 mIU/mL (阳性)
未指定                    未指定                 替代方法3                           阳性
未指定                    未指定                 替代方法4                           阳性</t>
  </si>
  <si>
    <t>客户报告观察到Atellica IM Total hCG（ThCG，批号358）结果降低，与替代方法检测结果不一致。检测试剂盒的使用说明书 (IFU) 在“检验结果的解释”中规定：“检测结果的判读务必结合病人病史、临床表现和其他发现情况进行。”西门子正在调查中。</t>
  </si>
  <si>
    <t>59388034</t>
  </si>
  <si>
    <t>11201761</t>
  </si>
  <si>
    <t>00630414245324</t>
  </si>
  <si>
    <t>2026-02-09</t>
  </si>
  <si>
    <t>2024-00078327-2：低检测结果</t>
  </si>
  <si>
    <t>Changwon Gyeongsang National, SOUTH KOREA</t>
  </si>
  <si>
    <t>客户报告称，在2024年10月8日安装检测项目时，观察到与历史结果相比，使用Atellica IM批次034的抗甲状腺球蛋白抗体 (aTgII)患者结果不一致，这些历史结果是使用另一种aTG方法为患者获得的。然而，客户报告对西门子不一致的观察进行回顾性分析。客户在2024年11月7日联系了西门子，并提供了代表性患者数据。
目前没有关于因观察到的结果不一致而导致的患者伤害、治疗变化或诊断或治疗延迟的陈述。
检测项目：Atellica IM 抗甲状腺球蛋白抗体 (aTgII)
单位：IU/mL
检测日期：2024年10月10日
患者B：
Atellica IM 抗甲状腺球蛋白II (aTgII) 结果：3.2（检测项目截断值 = &lt; 4.5 IU/mL）
另一种aTG方法结果 = 范围从57.79到344.5（检测项目截断值 = &lt; 115 IU/mL）</t>
  </si>
  <si>
    <t>客户联系了西门子客户服务中心（CCC），报告称在使用Atellica IM aTGII测定与患者使用替代aTG方法获得的历史结果相比，观察到不一致的抗甲状腺球蛋白抗体 （aTgII）患者结果。进行了替代aTG方法与Atellica IM aTGII测定之间的方法比较研究。
正如Atellica IM抗甲状腺球蛋白抗体（aTgII）说明书（IFU）的“检验方法的局限性”部分所述，“从不同的测试方法获得的抗甲状腺球蛋白值会有所不同，并且不能互换使用。”
并不期望Atellica IM aTgII和替代测试方法会产生相似的结果。
客户没有可供西门子调查目的的患者样本。</t>
  </si>
  <si>
    <t>正如Atellica IM抗甲状腺球蛋白抗体（aTgII）说明书（IFU）的“检验方法的局限性”部分所述，“从不同的测试方法获得的抗甲状腺球蛋白值会有所不同，并且不能互换使用。”
并不期望Atellica IM aTgII和替代测试方法会产生相似的结果。
不良事件来源：投诉</t>
  </si>
  <si>
    <t>正如Atellica IM抗甲状腺球蛋白抗体（aTgII）说明书（IFU）的“检验方法的局限性”部分所述，“从不同的测试方法获得的抗甲状腺球蛋白值会有所不同，并且不能互换使用。”
并不期望Atellica IM aTgII和替代测试方法会产生相似的结果。
客户没有可供西门子调查目的的患者样本。</t>
  </si>
  <si>
    <t>2024-00077670-2：低检测结果</t>
  </si>
  <si>
    <t>2024-00078327-5：低检测结果</t>
  </si>
  <si>
    <t>客户报告称，在2024年10月8日安装检测项目时，观察到与历史结果相比，使用Atellica IM批次034的抗甲状腺球蛋白抗体 (aTgII)患者结果不一致，这些历史结果是使用另一种aTG方法为患者获得的。然而，客户报告对西门子不一致的观察进行回顾性分析。客户在2024年11月7日联系了西门子，并提供了代表性患者数据。
目前没有关于因观察到的结果不一致而导致的患者伤害、治疗变化或诊断或治疗延迟的陈述。
检测项目：Atellica IM 抗甲状腺球蛋白抗体 (aTgII)
单位：IU/mL
检测日期：2024年10月31日
患者G：
Atellica IM 抗甲状腺球蛋白II (aTgII) 结果：1.1（检测项目截断值 = &lt; 4.5 IU/mL）
另一种aTG方法结果 = 169.1（检测项目截断值 = &lt; 115 IU/mL）</t>
  </si>
  <si>
    <t>2024-00077670-3：低检测结果</t>
  </si>
  <si>
    <t>2024-00078327-3：低检测结果</t>
  </si>
  <si>
    <t>客户报告称，在2024年10月8日安装检测项目时，观察到与历史结果相比，使用Atellica IM批次034的抗甲状腺球蛋白抗体 (aTgII)患者结果不一致，这些历史结果是使用另一种aTG方法为患者获得的。然而，客户报告对西门子不一致的观察进行回顾性分析。客户在2024年11月7日联系了西门子，并提供了代表性患者数据。
目前没有关于因观察到的结果不一致而导致的患者伤害、治疗变化或诊断或治疗延迟的陈述。
检测项目：Atellica IM 抗甲状腺球蛋白抗体 (aTgII)
单位：IU/mL
检测日期：2024年11月7日
患者C：
Atellica IM 抗甲状腺球蛋白II (aTgII) 结果：0.4（检测项目截断值 = &lt; 4.5 IU/mL）
另一种aTG方法结果 = 范围从147.8到311.3（检测项目截断值 = &lt; 115 IU/mL）</t>
  </si>
  <si>
    <t>2024-00078327-4：低检测结果</t>
  </si>
  <si>
    <t>客户报告称，在2024年10月8日安装检测项目时，观察到与历史结果相比，使用Atellica IM批次034的抗甲状腺球蛋白抗体 (aTgII)患者结果不一致，这些历史结果是使用另一种aTG方法为患者获得的。然而，客户报告对西门子不一致的观察进行回顾性分析。客户在2024年11月7日联系了西门子，并提供了代表性患者数据。
目前没有关于因观察到的结果不一致而导致的患者伤害、治疗变化或诊断或治疗延迟的陈述。
检测项目：Atellica IM 抗甲状腺球蛋白抗体 (aTgII)
单位：IU/mL
检测日期：2024年11月4日
患者D：
Atellica IM 抗甲状腺球蛋白II (aTgII) 结果：1.0（检测项目截断值 = &lt; 4.5 IU/mL）
另一种aTG方法结果 = 范围从111.5到275.5（检测项目截断值 = &lt; 115 IU/mL）
患者E：
Atellica IM 抗甲状腺球蛋白II (aTgII) 结果：0.5（检测项目截断值 = &lt; 4.5 IU/mL）
另一种aTG方法结果 = 范围从119.6到285.6（检测项目截断值 = &lt; 115 IU/mL）</t>
  </si>
  <si>
    <t>2024-00079764-1：低检测结果</t>
  </si>
  <si>
    <t>Laboratoire du CHUGA-Site de Voiron, FRANCE</t>
  </si>
  <si>
    <t>客户报告在 Atellica CH 930 分析仪上检测到十四个错误二氧化碳（CO2_c）患者样本结果。将错误的低检测结果报告给医生。在原分析仪上对相同样本进行再处理，获得高检测结果，判断检测结果是正确的，并以报告给医生。目前尚无因二氧化碳 (CO2_c) 结果错误降低而导致患者干预或不良健康后果的已知报告。
检测项目：二氧化碳（CO2_c）
单位：mmol/L
样本ID 8016475304
在2024年11月13日，使用ATELLICA CH 930分析仪，序列号CM02552得到的初始结果：12.3 mmol/L（错误，报告）
同一样本在2024年11月14日，在原ATELLICA CH 930分析仪，序列号CM02552上重测得到的结果：23.5 mmol/L（正确，报告）
样本ID 8016475296
在2024年11月13日，初始结果：10.4 mmol/L（错误，报告）
同一样本重测得到的结果：19.5 mmol/L（正确，报告）
样本ID 8016475294
在2024年11月13日，初始结果：15.1 mmol/L（错误，报告）
同一样本在2024年11月14日，在原ATELLICA CH 930分析仪上重测得到的结果：27.6 mmol/L（正确，报告）
样本ID 8016475293
在2024年11月13日，初始结果：12.7 mmol/L（错误，报告）
同一样本在2024年11月14日，在原ATELLICA CH 930分析仪上重测得到的结果：23.2 mmol/L（正确，报告）
样本ID 8016475288
在2024年11月13日，初始结果：13.8 mmol/L（错误，报告）
同一样本在2024年11月14日，在原ATELLICA CH 930分析仪上重测得到的结果：22 mmol/L（正确，报告）
样本ID 8016475289
在2024年11月13日，初始结果：12.6 mmol/L（错误，报告）
同一样本在2024年11月14日，在原ATELLICA CH 930分析仪上重测得到的结果：23 mmol/L（正确，报告）
样本ID 8016475282
在2024年11月13日，初始结果：12 mmol/L（错误，报告）
同一样本在2024年11月14日，在原ATELLICA CH 930分析仪上重测得到的结果：22.4 mmol/L（正确，报告）
样本ID 8016475281
在2024年11月13日，初始结果：13.8 mmol/L（错误，报告）
同一样本在2024年11月14日，在原ATELLICA CH 930分析仪上重测得到的结果：26.5 mmol/L（正确，报告）
样本ID 8016475238
在2024年11月13日，初始结果：10.8 mmol/L（错误，报告）
同一样本在2024年11月14日，在原ATELLICA CH 930分析仪上重测得到的结果：19.9 mmol/L（正确，报告）
样本ID 8016475237
在2024年11月13日，初始结果：12.2 mmol/L（错误，报告）
同一样本在2024年11月14日，在原ATELLICA CH 930分析仪上重测得到的结果：21.7 mmol/L（正确，报告）
样本ID 8016475236
在2024年11月13日，初始结果：12.7 mmol/L（错误，报告）
同一样本在2024年11月14日，在原ATELLICA CH 930分析仪上重测得到的结果：22 mmol/L（正确，报告）
样本ID 8016475244
在2024年11月13日，初始结果：12.1 mmol/L（错误，报告）
同一样本在2024年11月14日，在原ATELLICA CH 930分析仪重测得到的结果：21.2 mmol/L（正确，报告）
样本ID 8016475225
在2024年11月13日，初始结果：13.8 mmol/L（错误，报告）
同一样本在2024年11月14日，在原ATELLICA CH 930分析仪上重测得到的结果：23.2 mmol/L（正确，报告）
样本ID 8016475227
在2024年11月13日，初始结果：12.4 mmol/L（错误，报告）
同一样本在2024年11月14日，在原ATELLICA CH 930分析仪上重测得到的结果：21.9 mmol/L（正确，报告）</t>
  </si>
  <si>
    <t>一位客户联系了西门子医疗诊断客户服务中心 (CCC)，关于在 Atellica CH 930 分析仪上得到低的二氧化碳 (CO2_c) 检测结果。
西门子正在调查中。</t>
  </si>
  <si>
    <t>CM00718</t>
  </si>
  <si>
    <t>2024-00079388-1：高检测结果</t>
  </si>
  <si>
    <t>PUBLIC HOSPITALS AUTHORITY RAND, UNITED STATES</t>
  </si>
  <si>
    <t>客户报告在 Atellica CH 930 分析仪上获得的两份患者样本的二氧化碳 (CO2_c) 结果假性升高。未向医师报告初始结果。在原分析仪上重测样本。重测结果低于初始结果，并与患者的临床病史相符。将重测结果作为正确结果报告给医师。
目前没有CO2_c结果假性升高导致患者干预或不良健康后果的已知报告。
检测：二氧化碳（CO2_c）
单位：mmol/L
检测日期：2024年10月29日
样本标识：L382043142
初次结果：&gt;40.0（错误，未报告）
重测结果：26.1（正确，已报告）
样本标识：L382044400
初次结果：37.2（错误，未报告）
重测结果：24.2（正确，已报告）</t>
  </si>
  <si>
    <t>一位客户联系了西门子客户服务中心 (CCC)，报告称在 Atellica CH 930 分析仪上得到两份患者样本的二氧化碳 (CO2_c) 结果假性升高。事件发生当天的质控 (QC) 和校准有效。客户更换了样本探针和稀释探针。
派遣西门子客户服务工程师 (CSE) 到客户现场。在本次访视期间，CSE对试剂探针、样本探针、稀释探针和混合器进行了校准验证。此外，CSE在仪器上进行了 Atellica Total Protocol(ATP) 检查，发现试剂探针 1(R1) 和所有的混合器存在问题。
西门子正在评估该事件。</t>
  </si>
  <si>
    <t>西门子正在评估该事件。</t>
  </si>
  <si>
    <t>2024-00079388-3：高检测结果</t>
  </si>
  <si>
    <t>客户报告在 Atellica CH 930 分析仪上获得的患者样本的二氧化碳 (CO2_c) 结果假性升高。未向医师报告初始结果。在原分析仪上重测样本。重测结果低于初始结果，并与患者的临床病史相符。将重测结果作为正确结果报告给医师。
目前没有CO2_c结果假性升高导致患者干预或不良健康后果的已知报告。
检测：二氧化碳（CO2_c）
单位：mmol/L
检测日期：2024年10月31日
样本标识：2
初次结果：38.2（错误，未报告）
重测结果：27.4（正确，已报告）</t>
  </si>
  <si>
    <t>一位客户联系了西门子客户服务中心 (CCC)，报告称在 Atellica CH 930 分析仪上获得了患者样本的二氧化碳 (CO2_c) 结果假性升高。事件发生当天，质控 (QC) 和校准在可接受范围内。客户更换了样本探针和稀释探针。
派遣西门子客户服务工程师 (CSE) 到客户现场。在本次访视期间，CSE对试剂探针、样本探针、稀释探针和混合器进行了校准验证。此外，CSE还验证了清洗站的对准情况，并对该仪器上进行了 Atellica Total Protocol(ATP) 检查，发现试剂探针 1(R1) 和所有混合器存在问题。CO2_c结果假性升高的原因未知。
西门子正在评估该事件。</t>
  </si>
  <si>
    <t>DR272293</t>
  </si>
  <si>
    <t>2024-00079143-1：低检测结果</t>
  </si>
  <si>
    <t>UHS NNMC ER AT MCCARRAN NW, UNITED STATES</t>
  </si>
  <si>
    <t>客户报告在 Dimension EXL 200 全自动整合式生化分析仪上检测到三份患者样本的钠 (Na) 结果假性降低。这些错误结果报告给了医师，并受到了质疑。在备用仪器上重测样本。对于样本标识符04243130350和04243130185，客户未提供重测结果。对于样本标识符04243130345，重测结果的回收率高于错误结果，并与患者病史相符。对于所有3份样本，将重测结果作为正确的结果报告给医师。
目前尚无因钠结果假性降低导致患者干预或不良健康后果的已知报告。
检测项目：钠（Na）
单位：mmol/L
检测日期：2024年11月8日
样本标识：04243130350
年龄：49岁
性别：男
初次结果：122.9（错误，已报告）
重测结果（不同仪器）：客户未提供重测结果。
样本标识：04243130345
年龄：85岁
性别：女
初次结果：120（错误，已报告）
重测结果（不同仪器）：140（正确，已报告）
样本标识：04243130185
年龄：68岁
性别：女
初次结果：125（错误，已报告）
重测结果（不同仪器）：客户未提供重测结果。</t>
  </si>
  <si>
    <t>一位客户联系了西门子客户服务中心 (CCC)，报告称在 Dimension EXL 200 全自动整合式生化分析仪上获得了三份患者样本的钠 (Na) 结果假性降低。样本处理前，质控 (QC) 在可接受范围内。在西门子远程协助下，客户更改了稀释检查校正因子，更换了集成多传感器技术 (IMT) 传感器、稀释剂、盐，并为每个传感器进行了充液。派遣西门子客户服务工程师 (CSE) 前往客户现场。访视期间，CSE更换 IMT 脚杆组件，调整泵速，启动所有 IMT 耗材并进行 IMT 校准，运行QC，结果回收至可接受范围内。目前尚不清楚Na结果假性降低的原因。
该仪器按照规范运行，不需要进一步评估。</t>
  </si>
  <si>
    <t>目前尚不清楚Na结果假性降低的原因。
不良事件来源：投诉。</t>
  </si>
  <si>
    <t>2024-00079388-4：高检测结果</t>
  </si>
  <si>
    <t>客户报告在 Atellica CH 930 分析仪上获得的患者样本的二氧化碳 (CO2_c) 结果假性升高。未向医师报告初始结果。在原分析仪上重测样本。重测结果低于初始结果，并与患者的临床病史相符。将重测结果作为正确结果报告给医师。
目前没有CO2_c结果假性升高导致患者干预或不良健康后果的已知报告。
检测：二氧化碳（CO2_c）
单位：mmol/L
检测日期：2024年11月1日
样本标识：L383000300
初次结果：&gt;40（错误，未报告）
重测结果：26（正确，已报告）</t>
  </si>
  <si>
    <t>2024-00079388-2：高检测结果</t>
  </si>
  <si>
    <t>客户报告在 Atellica CH 930 分析仪上获得的两份患者样本的二氧化碳 (CO2_c) 结果假性升高。未向医师报告初始结果。在原分析仪上重测样本。重测结果低于初始结果，并与患者的临床病史相符。将重测结果作为正确结果报告给医师。
目前没有CO2_c结果假性升高导致患者干预或不良健康后果的已知报告。
检测：二氧化碳（CO2_c）
单位：mmol/L
检测日期：2024年10月30日
样本标识：L382045403
初次结果：&gt;40.0（错误，未报告）
重测结果：31.3（正确，已报告）
样本标识：L382046391
初次结果：34（错误，未报告）
重测结果：25.9（正确，已报告）</t>
  </si>
  <si>
    <t>2024-00079388-5：高检测结果</t>
  </si>
  <si>
    <t>客户报告在 Atellica CH 930 分析仪上获得的患者样本的二氧化碳 (CO2_c) 结果假性升高。未向医师报告初始结果。在原分析仪上重测样本。重测结果低于初始结果，并与患者的临床病史相符。将重测结果作为正确结果报告给医师。
目前没有CO2_c结果假性升高导致患者干预或不良健康后果的已知报告。
检测：二氧化碳（CO2_c）
单位：mmol/L
检测日期：2024年11月2日
样本标识：L383001813
初次结果：30.5（错误，未报告）
重测结果：17.4（正确，已报告）</t>
  </si>
  <si>
    <t>19599361</t>
  </si>
  <si>
    <t>34</t>
  </si>
  <si>
    <t>2024-00078216-1：高检测结果</t>
  </si>
  <si>
    <t>SHADY GROVE FERTILITY, UNITED STATES</t>
  </si>
  <si>
    <t>客户报告 ADVIA Centaur XPT 总人绒毛膜促性腺激素(ThCG) 患者检测结果升高，与复检结果不一致。将最初的升高结果报告给医师但被提出质疑。对样本一式两份重测，结果较低。纠正报告发布了较低的检测结果。目前未报告该事件导致的患者干预或不良健康后果。
ADVIA Centaur XPT Total hCG (ThCG) 
样本编号：1471520
日期：2024-11-05
时间          初始结果                     复测结果
11:06am    95 mIU/mL（不一致）             
2:40pm                                             &lt;1 mIU/mL（正确）
2:48pm                                             &lt;1 mIU/mL（正确）</t>
  </si>
  <si>
    <t>西门子调查了客户报告ADVIA Centaur XPT Total hCG(ThCG)（批次361）结果升高，与复检结果不一致。患者样本的初始结果为95 mIU/mL。当天过后，两次重测样本，两次结果均 &lt; 1 mIU/mL。判断较低的结果是正确的。质控 (QC) 回收在可接受范围内，其他患者样本未报告其他问题。在产生不一致结果后，客户在仪器上立即收到了样本探针尖端检测错误。该错误导致系统停止处理样本。故障排除时，客户发现样本尖端方向斜槽附近有几个含有血清的样本尖端堵塞。这可能导致样本污染。客户多次重启系统，使其恢复运行。系统在卡住的样本探针被移除之前一直运行。
派遣服务人员检查该事件的仪器。进行了全面检查，但当时未发现仪器有问题。工程师对阴性样本进行了多次重测，所有值均 &lt; 1 mIU/mL。客户可正常操作仪器，报告的问题已通过常规故障排除得到解决。</t>
  </si>
  <si>
    <t>故障排除时，客户发现样本尖端方向斜槽附近有几个含有血清的样本尖端堵塞。这可能导致样本污染。客户多次重启系统，使其恢复运行。系统在卡住的样本探针被移除之前一直运行。
派遣服务人员检查该事件的仪器。进行了全面检查，但当时未发现仪器有问题。工程师对阴性样本进行了多次重测，所有值均 &lt; 1 mIU/mL。客户可正常操作仪器，报告的问题已通过常规故障排除得到解决。
不良事件来源：投诉。</t>
  </si>
  <si>
    <t>派遣服务人员检查该事件的仪器。进行了全面检查，但当时未发现仪器有问题。工程师对阴性样本进行了多次重测，所有值均 &lt; 1 mIU/mL。客户可正常操作仪器，报告的问题已通过常规故障排除得到解决。</t>
  </si>
  <si>
    <t>IM01524</t>
  </si>
  <si>
    <t>2024-00079106-1：未能启动</t>
  </si>
  <si>
    <t>ETREL MEAC CLINICAL LAB, UNITED STATES</t>
  </si>
  <si>
    <t>客户联系西门子，报告由于日常维护失败，在 Atellica IM 1300 分析仪上处理患者样本出现延迟。未产生不一致结果。目前未报告该事件导致的患者干预或不良健康后果。
试验日期：2024年11月08日
所有测试均受到影响。
在这个生育诊所，由于检测明显延迟，生育医师无法对药物进行调整。</t>
  </si>
  <si>
    <t>客户联系西门子客户服务中心 (CCC) 报告，称Atellica IM 1300分析仪的日常维护中，试剂探针水泵在全速运行时超过了最大允许持续时间。派遣西门子客户服务工程师 (CSE) 到客户现场。访视期间，CSE观察到储存器和清洁剂是空的。随后，CSE安装了新的清洁剂。执行 IM 模块的清洁关闭和重启。仪器成功返回首页。然后，CSE对仪器进行预充，该过程顺利完成。然后，成功执行了自动检查，并完成了维护。最后，CSE处理了质控 (QC)，其结果在可接受范围内。该事件的原因未知。
该仪器按照规范运行，不需要进一步评估。</t>
  </si>
  <si>
    <t>该事件的原因未知。
不良事件来源：投诉。</t>
  </si>
  <si>
    <t>2024-00078614-1：高检测结果</t>
  </si>
  <si>
    <t>Viet Tiep Hospital, VIETNAM</t>
  </si>
  <si>
    <t>客户报告使用高敏肌钙蛋白I试剂盒批号107时，观察到 ADVIA Centaur High-Sensitivity Troponin I(TnIH) 结果升高，与使用替代方法重测结果不一致。检测到4份患者样本的初始升高结果。将这些结果报告给医师，医师对结果提出质疑。在替代方法上重测相同的样本，获得较低的结果。认为这些较低的结果是正确的，并已向医师发出了修正报告。质控 (QC) 结果在既定范围内。
目前未报告该事件导致的患者干预或不良健康后果。
检测项目：高敏肌钙蛋白I（TnIH）
单位：pg/mL
样本类型：锂肝素血浆
检测日期：2024年11月7日
样本编号      性别    年龄       ADVIA Centaur检测结果                替代方法检测结果
   ID                                         （不一致，已报告）	              （正确，已报告）
1361975        男      31岁           446 pg/mL                                       &lt;2.3 pg/mL
349971         女      80岁           118.19 pg/mL                                   5.6 pg/mL
619831         男      62岁             5.48 pg/mL                                      2.8 pg/mL
619569         女      59岁            174.84 pg/mL                                   15.3 pg/mL</t>
  </si>
  <si>
    <t>客户报告，在 ADVIA Centaur XP 仪器上处理时，观察到多个患者样本的高敏肌钙蛋白 I(TnIH) 结果不一致。西门子评估了仪器数据和客户提供的信息。基于对质控（QC）的审查，显示回收在可接受范围内，排除了试剂和仪器性能问题。
2例患者（SID 349971和SID 619569）患有心脏疾病，在无 AMI 的情况下可导致肌钙蛋白 I 升高。根据使用说明书 (IFU)，在无 AMI 的情况下，存在不是由心肌梗死引起的心肌损伤且肌钙蛋白 I 值升高的情况。
由于当地出口原因，不能退回患者样本进行进一步调查，客户无法运行 NABT 或 HBT 来进一步调查潜在的样本特异性干扰。
根据现有信息，无法确定不一致结果的具体原因。未发现产品问题。通过常规故障排除解决了问题。客户可正常操作，无需采取进一步措施。</t>
  </si>
  <si>
    <t>由于当地出口原因，不能退回患者样本进行进一步调查，客户无法运行 NABT 或 HBT 来进一步调查潜在的样本特异性干扰。
根据现有信息，无法确定不一致结果的具体原因。未发现产品问题。通过常规故障排除解决了问题。客户可正常操作，无需采取进一步措施。
不良事件来源：投诉。</t>
  </si>
  <si>
    <t>根据现有信息，无法确定不一致结果的具体原因。未发现产品问题。通过常规故障排除解决了问题。客户可正常操作，无需采取进一步措施。</t>
  </si>
  <si>
    <t>61926</t>
  </si>
  <si>
    <t>2024-00076401-1：低检测结果</t>
  </si>
  <si>
    <t>North District Hospital, HONG KONG</t>
  </si>
  <si>
    <t>客户报告他们收到的pO2结果与之前在同一仪器和在实验室分析仪上重新检测不同样本的结果不一致。
目前没有关于该事件导致损伤的报告。
DOE：2024年10月25日
样本类型：动脉血
单位：千帕斯卡(kPa)
参考范围：11.07 – 14.40 kPa
仪器	时间	pO2	正确？
RP500e	未知	11.7	是
RP500e	17:28	8.42	否
实验室	未知	12.6	是</t>
  </si>
  <si>
    <t>对提供的仪器文件进行审查，发现系统按预期工作。在升级患者样本检测期间或前后，pO2传感器没有记录任何系统性或传感器相关的错误。作为在观察到 pO2 结果差异后，进行的故障排除，运行了几次全面的点校准，并在事件发生当天检查了校准历史。发现 pO2 传感器校准正常。每个 AQC 水平进行10次精密度检测，发现 pO2 结果精确。
对于升级的患者样本，发现传感器原始响应是典型的。发现不一致结果是在相同检测盒重复样本运行前近6小时采样。审查其他血液参数发现，比较的两份样本的血红蛋白结果存在显著差异。无法证实所比较的样本具有等同性。
本次调查未发现任何证据证实所声称的 pO2 结果差异。RP500e仪器按预期运行，目前可运行。</t>
  </si>
  <si>
    <t>本次调查未发现任何证据证实所声称的 pO2 结果差异。RP500e仪器按预期运行，目前可运行。
不良事件来源：投诉。</t>
  </si>
  <si>
    <t>RP500e仪器按预期运行，目前可运行。</t>
  </si>
  <si>
    <t>2024-00078729-5：高检测结果</t>
  </si>
  <si>
    <t>通过审核客户 Atellica CH 930 分析仪的仪器数据，Siemens在 Atellica CH 930 分析仪上发现一份患者样本的二氧化碳 (CO2_c) 结果假性升高。客户确认初始结果是错误的。未向医师报告初始结果。在原分析仪上重测样本。重测结果较低，并与患者病史相符。判断重测结果正确，并报告给医师。目前没有CO2_c结果假性升高导致患者干预或不良健康后果的已知报告。
检测项目：二氧化碳（CO2）
单位：mmol/L
检测日期：2024年11月6日
样本标识：S13241106126
初始结果：&gt;40.0（错误，未报告）
重测结果：24.4（正确，已报告）</t>
  </si>
  <si>
    <t>通过审核客户 Atellica CH 930 分析仪的仪器数据，西门子在 Atellica CH 930 分析仪上发现一份患者样本的二氧化碳 (CO2_c) 结果假性升高。西门子审查了仪器数据，以及光度计数据，表明错误结果是由于高结果被稀释，反应比色杯中引入了水滴。CO2_c检测呈现出一个反向曲线，因此稀释样本会产生更高的结果。由于样本量很大，实验室不允许对仪器进行维修。西门子对该事件进行了评估，确定系统流体中的泄漏使水滴进入反应比色杯，可能导致CO2_c结果假性升高。
该仪器按照规范运行，不需要进一步评估。</t>
  </si>
  <si>
    <t>西门子对该事件进行了评估，确定系统流体中的泄漏使水滴进入反应比色杯，可能导致CO2_c结果假性升高。
不良事件来源：投诉。</t>
  </si>
  <si>
    <t>2024-00078729-2：高检测结果</t>
  </si>
  <si>
    <t>通过审核客户 Atellica CH 930 分析仪的仪器数据，Siemens在 Atellica CH 930 分析仪上发现三份患者样本的二氧化碳 (CO2_c) 结果假性升高。客户确认初始结果是错误的。未向医师报告初始结果。在原分析仪上重测样本。重测结果较低，并与患者病史相符。判断重测结果正确，并报告给医师。目前没有CO2_c结果假性升高导致患者干预或不良健康后果的已知报告。
检测项目：二氧化碳（CO2）
单位：mmol/L
检测日期：2024年11月3日
样本标识：S13241103260
初始结果：&gt; 40.0（错误，未报告）
重测结果：28.4（正确，已报告）
样本标识：S13241103352
初始结果：&gt; 40.0（错误，未报告）
重测结果：29.8（正确，已报告）
样本标识：S13241103439
初始结果：&gt; 40.0（错误，未报告）
重测结果：26.7（正确，已报告）</t>
  </si>
  <si>
    <t>通过审核客户 Atellica CH 930 分析仪的仪器数据，西门子在 Atellica CH 930 分析仪上发现三份患者样本的二氧化碳 (CO2_c) 结果假性升高。西门子审查了仪器数据，以及光度计数据，表明错误结果是由于高结果被稀释，反应比色杯中引入了水滴。CO2_c检测呈现出一个反向曲线，因此稀释样本会产生更高的结果。由于样本量很大，实验室不允许对仪器进行维修。西门子对该事件进行了评估，确定系统流体中的泄漏使水滴进入反应比色杯，可能导致CO2_c结果假性升高。
该仪器按照规范运行，不需要进一步评估。</t>
  </si>
  <si>
    <t>2024-00078729-3：高检测结果</t>
  </si>
  <si>
    <t>通过审核客户 Atellica CH 930 分析仪的仪器数据，Siemens在 Atellica CH 930 分析仪上发现三份患者样本的二氧化碳 (CO2_c) 结果假性升高。客户确认初始结果是错误的。未向医师报告初始结果。在原分析仪上重测样本。重测结果较低，并与患者病史相符。判断重测结果正确，并报告给医师。目前没有CO2_c结果假性升高导致患者干预或不良健康后果的已知报告。
检测项目：二氧化碳（CO2）
单位：mmol/L
检测日期：2024年11月4日
样本标识：S13241104120
初始结果：&gt;40.0 mmol/L（错误，未报告）
重测结果：30.8 mmol/L（正确，已报告）
样本标识：S13241104351
初始结果：&gt;40.0 mmol/L（错误，未报告）
重测结果：29.6 mmol/L（正确，已报告）
样本标识：S13241104675
初始结果：&gt;40.0 mmol/L（错误，未报告）
重测结果：30.2 mmol/L（正确，已报告）</t>
  </si>
  <si>
    <t>2024-00078729-1：高检测结果</t>
  </si>
  <si>
    <t>通过审核客户 Atellica CH 930 分析仪的仪器数据，Siemens在 Atellica CH 930 分析仪上发现两份患者样本的二氧化碳 (CO2_c) 结果假性升高。客户确认初始结果是错误的。未向医师报告初始结果。在原分析仪上重测样本。重测结果较低，并与患者病史相符。判断重测结果正确，并报告给医师。目前没有CO2_c结果假性升高导致患者干预或不良健康后果的已知报告。
检测项目：二氧化碳（CO2_c）
单位：mmol/L
检测日期：2024年10月31日
样本标识：S13241031210
初始结果：40（错误，未报告）
重测结果：30.6（正确，已报告）
样本标识：S13241031414
初始结果：35.1（错误，未报告）
重测结果：26.8（正确，已报告）</t>
  </si>
  <si>
    <t>通过审核客户 Atellica CH 930 分析仪的仪器数据，西门子在 Atellica CH 930 分析仪上发现两份患者样本的二氧化碳 (CO2_c) 结果假性升高。西门子审查了仪器数据，以及光度计数据，表明错误结果是由于高结果被稀释，反应比色杯中引入了水滴。CO2_c检测呈现出一个反向曲线，因此稀释样本会产生更高的结果。由于样本量很大，实验室不允许对仪器进行维修。西门子对该事件进行了评估，确定系统流体中的泄漏使水滴进入反应比色杯，可能导致CO2_c结果假性升高。
该仪器按照规范运行，不需要进一步评估。</t>
  </si>
  <si>
    <t>2024-00078729-4：高检测结果</t>
  </si>
  <si>
    <t>通过审核客户 Atellica CH 930 分析仪的仪器数据，Siemens在 Atellica CH 930 分析仪上发现四份患者样本的二氧化碳 (CO2_c) 结果假性升高。客户确认初始结果是错误的。未向医师报告初始结果。在原分析仪上重测样本。重测结果较低，并与患者病史相符。判断重测结果正确，并报告给医师。目前没有CO2_c结果假性升高导致患者干预或不良健康后果的已知报告。
检测项目：二氧化碳（CO2）
单位：mmol/L
检测日期：2024年11月5日
样本标识：S13241105015
初始结果：&gt; 40.0（错误，未报告）
重测结果：28.3（正确，已报告）
样本标识：S13241105266
初始结果：39.7（错误，未报告）
重测结果：30.6（正确，已报告）
样本标识：S13241105362
初始结果：39.9（错误，未报告）
重测结果：30（正确，已报告）
样本标识：S13241105506
初始结果：39（错误，未报告）
重测结果：25.3（正确，已报告）</t>
  </si>
  <si>
    <t>通过审核客户 Atellica CH 930 分析仪的仪器数据，西门子在 Atellica CH 930 分析仪上发现四份患者样本的二氧化碳 (CO2_c) 结果假性升高。西门子审查了仪器数据，以及光度计数据，表明错误结果是由于高结果被稀释，反应比色杯中引入了水滴。CO2_c检测呈现出一个反向曲线，因此稀释样本会产生更高的结果。由于样本量很大，实验室不允许对仪器进行维修。西门子对该事件进行了评估，确定系统流体中的泄漏使水滴进入反应比色杯，可能导致CO2_c结果假性升高。
该仪器按照规范运行，不需要进一步评估。</t>
  </si>
  <si>
    <t>CM01082</t>
  </si>
  <si>
    <t>2024-00079717-1：不正确的，不充分的或不精确的结果或读数</t>
  </si>
  <si>
    <t>QML Pathology, AUSTRALIA</t>
  </si>
  <si>
    <t>客户报告指出，质控 (QC) 失败后，在Atellica CH 930分析仪上对多个患者样本检测，得到了错误的葡萄糖(GluH_3)、无机磷 (IP) 和总胆红素(TBil_2) 结果。初始结果未报告给医师。在多台 Atellica CH 930 分析仪上重测样本。重测结果与患者的临床病史相符。判断重测结果正确，并报告给医师。客户未向西门子提供患者样本的检测结果。目前没有关于错误的GluH3、IP和TBil_2结果导致的患者干预或不良健康后果的已知报告。
检测项目：葡萄糖（GluH_3）、无机磷（IP）和总胆红素（TBil_2）
检测日期：2024年11月7日
客户未提供患者样本的检测结果。</t>
  </si>
  <si>
    <t>一位客户联系了西门子客户服务中心 (CCC)，报告称质控 (QC) 失败后，在 Atellica CH 930 分析仪上检测多份患者样本，得到了错误的葡萄糖(GluH_3)、无机磷 (IP) 和总胆红素(TBil_2) 结果。派遣西门子客户服务工程师 (CSE) 到客户现场。访视期间，CSE审查了自动检查、进行了扩展灯检查，并检查了发光二极管 (LED) 电流和增益，两者均高于预期。CSE 更换光度计电源外壳组件，调整 LED 电流、增益和光度计增益，并对准反应环。该事件的原因未知。该仪器按照规范运行，不需要进一步评估。</t>
  </si>
  <si>
    <t>周辉</t>
  </si>
  <si>
    <t>13911135196</t>
  </si>
  <si>
    <t>140008</t>
  </si>
  <si>
    <t>2024-00082657-1：低检测结果</t>
  </si>
  <si>
    <t>Regionshospital Nordjylland, DENMARK</t>
  </si>
  <si>
    <t>客户报告在ATELLICA®CH 930分析仪上获得了错误降低的钠 (Na) 患者样本结果。未向医师报告错误降低的患者样本结果。在 ABL 辐射计（血气分析仪）上对相同样本进行重测。获得了更高的结果，判断该结果是正确的，并报告给医师。在备用ATELLICA®CH 930分析仪上对相同样本进行重测。获得了与原ATELLICA®CH 930分析仪相似的错误患者结果。
目前尚无因钠 (Na) 结果错误降低而导致患者干预或不良健康后果的已知报告。
检测名称：钠 (Na)
单位：mmol/L
检测日期：2024年11月26日
样本ID：108105140154
在ATELLICA®CH 930分析仪 SN CM01125 上检测到的初始结果：86 mmol/L（错误，未报告）。
相同样本在 ABL 辐射计上重测，获得：130 mmol/L（认为正确，报告）。
相同样本于2024年11月28日在备用ATELLICA®CH 930 SN分析仪 CM01123 上进行重测，获得：85 mmol/L（错误，未报告）。</t>
  </si>
  <si>
    <t>客户联系了西门子医疗诊断远程服务中心 (RSC)，称在ATELLICA®CH 930分析仪上，出现患者样本钠 (Na) 结果错误降低的情况。
西门子正在调查这一事件。</t>
  </si>
  <si>
    <t>西门子正在调查这一事件。
不良事件来源：投诉。</t>
  </si>
  <si>
    <t>242226</t>
  </si>
  <si>
    <t>2025-06-01</t>
  </si>
  <si>
    <t>2024-00079633-1：高检测结果</t>
  </si>
  <si>
    <t>QUEST @ MEMORIAL HERMANN CYPRESS, UNITED STATES</t>
  </si>
  <si>
    <t>客户向西门子报告，他们在 Atellica CH 930 分析仪上检测2份患者样本获得了错误升高的钙 (Ca) 结果。错误结果未报告给医师。在相同的 Atellica CH 930 分析仪上对相同的样本进行重测。判断检测到的较低重测结果是正确的，并报告给医师。
目前尚无因钙 (Ca) 结果错误升高导致患者干预或不良健康后果的已知报告。
检测项目：钙（Ca）
单位：mg/dL
检测日期：2024年11月5日
样本标识符：4001111667
在Atellica CH 930分析仪（序列号CM04892）上初次检测结果：8.8 mg/dL（错误，未报告）
同一样本在相同的Atellica CH 930分析仪上重测后，检测结果：7.7 mg/dL（正确，已报告）
样本标识符：4001111487
在Atellica CH 930分析仪（序列号CM04892）上初次检测结果：8.7 mg/dL（错误，未报告）
同一样本在相同的Atellica CH 930分析仪上重测后，检测结果：7.6 mg/dL（正确，已报告）</t>
  </si>
  <si>
    <t>客户联系了西门子医疗诊断远程服务中心 (RSC)，声称在 Atellica CH 930 分析仪上检测两份患者样本获得了错误升高的钙 (Ca) 结果。
西门子正在评估该事件。</t>
  </si>
  <si>
    <t>IRH006221935</t>
  </si>
  <si>
    <t>2024-00082025-1：高检测结果</t>
  </si>
  <si>
    <t>HUSLAB, FINLAND</t>
  </si>
  <si>
    <t>客户报告在 Atellica IM 1600 分析仪上检测到患者样本的糖抗原 CA 19-9(CA 19-9) 结果假性升高。将错误结果报告给医师。在备用 Atellica IM 分析仪上重测样本。重测结果低于错误结果。将重测结果作为正确结果报告给医师。
目前尚无因 CA 19-9 结果假性升高导致患者干预或不良健康后果的已知报告。
检测日期：2024年11月20日
试验：糖抗原 CA 19-9(CA 19-9) 
单位：kU/L
样本标识符：HM2493M59
初始结果：500（错误，报告）
在备用 Atellica IM 分析仪上的重测结果：349（正确，报告）</t>
  </si>
  <si>
    <t>一位客户联系西门子客户服务中心，报告称使用 Atellica IM 1600 分析仪对患者样本进行检测时，获得了假性升高的糖抗原 CA 19-9(CA 19-9) 结果。西门子远程审查了仪器自动检查数据，并观察到清洗探针1真空之间存在较大分离。洗涤探针的真空度未能跟随基线和洗涤探针阀门的变化，清洗探针阀性能低于质量标准。派遣西门子客户服务工程师 (CSE) 到客户现场。在此次访视期间，CSE调整了二次真空，重新校准了 CA 19-9 检测并进行了重复测试，发现结果在正常范围内。CA 19-9结果假性升高的原因未知。
该仪器按照规范运行，不需要进一步评估。</t>
  </si>
  <si>
    <t>CA 19-9结果假性升高的原因未知。
不良事件来源：投诉。</t>
  </si>
  <si>
    <t>DR274206</t>
  </si>
  <si>
    <t>20</t>
  </si>
  <si>
    <t>2024-00080214-1：低检测结果</t>
  </si>
  <si>
    <t>UHS SWEETWATER FED, UNITED STATES</t>
  </si>
  <si>
    <t>客户报告称，在Dimension EXL 200全自动整合式生化分析仪上检测样本时，出现了异常反应标志，人绒毛膜促性腺激素（HCG）的检测结果错误降低。初次始结果已经报告给医师，医师对这一结果提出了质疑。在原系统上对该样本进行复测。复测结果比初始结果高，且没有异常反应标志。复测结果认为是正确的，并已报告给医师。目前没有已知的因错误降低的HCG结果而导致的患者干预或不良健康后果的报告。
检测项目：人绒毛膜促性腺激素（HCG）
单位：mIu/mL
检测日期：2024年11月15日
样本标识符：59243200859A
初始结果：3 mIu/mL（异常反应）（错误，已报告）
重测结果：1229 mIu/mL（正确，已报告）</t>
  </si>
  <si>
    <t>客户联系了西门子客户服务中心 (CCC)，报告称在 Dimension EXL 200 全自动整合式生化分析仪上检测患者样本，得到错误降低的人绒毛膜促性腺激素 (HCG) 结果，并伴有异常反应错误标志。检测样本前，质控 (QC) 和校准均有效。西门子远程固定库存flex进行了12次测试，执行了完整的库存修复，并核实了所有数据，发现一个不匹配项，客户将其排除。
西门子正在评估该事件。</t>
  </si>
  <si>
    <t>IRH003561910</t>
  </si>
  <si>
    <t>45</t>
  </si>
  <si>
    <t>2024-00082651-1：假阴性结果</t>
  </si>
  <si>
    <t>ACIBADEM MASLAK HASTANESİ, TURKEY</t>
  </si>
  <si>
    <t>客户报告称，患者样本在 Atellica IM 1600 分析仪上检测到丙型肝炎病毒抗体 (aHCV) 假阴性结果。将初始结果报告给医师，医师对结果提出质疑。客户之前提供的结果为阳性。客户在非西门子仪器上对样本进行重测，结果为阳性。将阳性结果作为正确结果报告给医师。目前没有已知的 aHCV 假阴性结果导致的患者干预或不良健康后果的报告。
检测日期：2024年11月14日。
检测项目/单位：丙型肝炎病毒抗体（aHCV）/指数
样本标识符：4527720799
初始结果（错误，已报告）：0.710 指数（阴性）
在非西门子仪器上的复测结果（正确，已报告）：4.54 指数（阳性）</t>
  </si>
  <si>
    <t>一位客户联系西门子客户服务中心 (CCC) 报告称，在 Atellica IM 1600 分析仪上检测到患者样本丙型肝炎病毒抗体 (aHCV) 假阴性结果。派遣西门子客户服务工程师 (CSE) 到客户现场。访视期间，CSE注意到事件发生时出现真空和热量问题。接下来，CSE执行了修复真空和热量问题的措施。aHCV 假阴性结果的原因尚不清楚。
该仪器按照规范运行，不需要进一步评估。</t>
  </si>
  <si>
    <t>aHCV 假阴性结果的原因尚不清楚。
不良事件来源：投诉。</t>
  </si>
  <si>
    <t>IM01234</t>
  </si>
  <si>
    <t>2024-00080157-1：不正确，不充分或不精确的结果或读数</t>
  </si>
  <si>
    <t>Greenwich Hospital, UNITED STATES</t>
  </si>
  <si>
    <t>客户报告在 Atellica IM 1300 分析仪上获得多个患者样本的错误的癌胚抗原 (CEA) 结果。将错误结果报告给医生，医生对结果提出质疑。在原分析仪上重复检测样本。重复结果与患者的临床病史一致。认为重复结果正确，并报告给医生。
没有因错误的 CEA 结果导致的患者干预或不良健康后果的已知报告。
检测日期：2024年11月13日
检测：癌胚抗原 (CEA) 
单位：ng/ml
客户未提供受影响的患者结果。</t>
  </si>
  <si>
    <t>客户联系了西门子客户服务中心 (CCC)，报告称 Atellica IM 1300 分析仪获得多份患者样本错误的癌胚抗原 (CEA) 结果。样本处理时，校准和质控 (QC) 是可接受的。
派遣西门子客户服务工程师 (CSE) 到客户现场。访视期间，CSE检查了仪器，注意到样本气泵校准错误，更换了压力传感器板，运行了气泵校准，通过了测试。然后，CSE确认管道无阻塞，检查样本探针对准，运行自动检查和质控，回收可接受。然后，CSE加载新的 CEA 试剂包，进行新批次校准，并运行质控，回收在实验室可接受范围。此外，CSE对质控和2例患者样本进行了精密度检测。
西门子正在评价该事件。</t>
  </si>
  <si>
    <t>西门子正在评价该事件。
不良事件来源：投诉。</t>
  </si>
  <si>
    <t>西门子正在评价该事件。</t>
  </si>
  <si>
    <t>2024-12-07</t>
  </si>
  <si>
    <t>2024-00079912-1：低检测结果</t>
  </si>
  <si>
    <t>PRINCE OF WALES HOSPITAL, AUSTRALIA</t>
  </si>
  <si>
    <t>客户联系西门子，报告使用游离轻链λ型测定试剂盒在 BN II 系统上对1例患者样本进行检测时，获得了假性偏低的游离轻链（λ型）结果。使用1:5、1:20、1:100和1:400样本稀释液后，运行样本游离轻链λ型测定。向医生报告使用1:5样本稀释获得的假性偏低的FLCλ结果，但被其提出质疑。在确定由于抗原过量导致的假低结果受到影响后，将结果修改为三天前获得的患者的更高结果。较高结果与患者病史和使用非 Siemens 方法获得的结果一致。
没有已知的患者干预或该事件引起的不良健康后果的报告。
测定：游离轻链，λ型 (FLCλ) 
单位：mg/L
检测日期：2024年11月11日
样本ID：24W319050K
使用1:20 稀释的FLCλ结果：&lt; 1.93 mg/L（错误，未报告）
使用1:5 稀释的FLCλ结果：&lt; 0.48 mg/L（错误，报告为0.48 mg/L）
使用1:100 稀释的FLC λ 结果：&gt; 308.00 mg/L（未报告）
使用1:400 稀释的FLCλ结果：&gt; 1230.00 mg/L（未报告）
将报告的结果修改为39000 mg/L，这是该患者之前于2024年11月08日测量的结果。该结果与患者病史和使用非西门子方法获得的结果一致。</t>
  </si>
  <si>
    <t>客户联系了西门子客户服务中心 (CCC)。经调查，发现结果受到抗原过量的影响。根据游离轻链λ型的使用说明书 (IFU)，“患者样本可能含嗜异染抗体，可在免疫分析法中发生反应，导致结果假性升高或下降 。单克隆免疫球蛋白浓度的显著升高可能会潜在的抑制抗游离轻链（FLC）抗体与轻链分子的反应。如果结果与之前的结果或其它实验的结果不相符（如血清免疫电泳，免疫固定，血细胞计数）和 / 或与临床情况不符，建议对样本更高倍的稀释后重新测定。”
未发现产品问题。试剂性能符合规范。
无需对该器械进行进一步评价。</t>
  </si>
  <si>
    <t>根据调查情况，未发现产品问题，试剂性能符合规范。
无需对该器械进行进一步评价。
不良事件来源：投诉。</t>
  </si>
  <si>
    <t>未发现产品问题。试剂性能符合规范。
无需对该器械进行进一步评价。</t>
  </si>
  <si>
    <t>2024-00080173-1：未能启动</t>
  </si>
  <si>
    <t>客户联系西门子，报告由于日常维护失败，导致 Atellica IM 1300 分析仪处理患者样本出现延迟。未产生不一致结果。
目前未报告该事件导致的患者干预或不良健康后果。
检测日期：2024年11月15日
所有测试均受到影响。
在这个生育诊所，由于检测明显延迟，生育医生无法对药物进行调整。</t>
  </si>
  <si>
    <t>一位客户联系了西门子客户服务中心 (CCC)，报告称由于 Atellica IM 1300 分析仪日常维护失败导致测试延迟。派遣西门子客户服务工程师 (CSE) 到客户现场。访视期间，CSE观察到水压超出范围，100-psi传感器未能保持在±4内。CSE观察到外环堵塞，取出外环升降机处的堵塞物，成功恢复了外环。此外，CSE确定清洗液仍处于抽吸状态，更换了阀门2和阀门3，解决了清洗液被吸干的问题，进行了自动检查，结果在接受范围内。
质控 (QC) 期间，尽管瓶显示100%和63%，但清洗系统感知为空，客户重新安装了瓶子，但仪器进入停止状态。在所有洗涤1组接头处的管道中发现了空气，更换了组接头，但管道中的空气仍然存在。此外，CSE确定隔板接头有空气进入管线，更换隔板并启动系统，在管线中未观察到空气。
CSE 还检查了真空系统，初级和次级真空均未通过，没有压力报告。CES怀疑抽屉内有泄漏，检查了管路，取出了瓶子并进行了更换，未发现泄漏，但是在传感器处观察到额外的低水压。接下来，CSE更换了备用部件 (SP) 传感器组件压力100磅/平方英寸 (PSI),并修复了连接件。
服务活动以及西门子客户服务工程师（CSE）执行的常规故障排除操作解决了问题。事件的原因未知。
该仪器按照规范运行，不需要进一步评估。</t>
  </si>
  <si>
    <t>2024-00080590-1：高检测结果</t>
  </si>
  <si>
    <t>通过审查客户Atellica CH 930分析仪的仪器数据，西门子发现在Atellica CH 930分析仪上两个患者样本的二氧化碳（CO2_c）结果错误升高。客户确认最初的结果认为是错误的，没有报告给医师。样本在原分析仪上重测检测。重测结果降低并与患者的病史相匹配。重测结果被认为是正确的，并已报告给医师。
没有已知的因CO2_c结果错误升高而导致的患者干预或不良健康后果的报告。
检测项目：二氧化碳（CO2_c）
单位：mmol/L
测试日期：2024年11月7日
样本标识：S13241107225
初始结果：&gt;40.0（错误，未报告）
重测结果：30.6（正确，已报告）
样本标识：S13241107209
初始结果：37.3（错误，未报告）
重测结果：28.6（正确，已报告）</t>
  </si>
  <si>
    <t>通过审查客户Atellica CH 930分析仪的仪器数据，西门子发现在Atellica CH 930分析仪上两个患者样本的二氧化碳（CO2_c）结果错误升高。
西门子审查了仪器数据以及错误结果的光度计数据，指出高结果被稀释，水滴被引入到反应池中。CO2_c检测有一个反向曲线，因此稀释的样本会产生更高的结果。由于样本量很大，实验室不允许对仪器进行维修。
西门子评估了这一事件，并确定系统流体学中的泄漏，使水珠进入反应池，可能促成了CO2_c结果的错误升高。
该仪器按照规范运行，不需要进一步评估。</t>
  </si>
  <si>
    <t>西门子评估了这一事件，并确定系统流体学中的泄漏，使水珠进入反应池，可能促成了CO2_c结果的错误升高。
不良事件来源：投诉。</t>
  </si>
  <si>
    <t>2024-00080590-4：高检测结果</t>
  </si>
  <si>
    <t>通过审查客户Atellica CH 930分析仪的仪器数据，西门子发现在Atellica CH 930分析仪上一个患者样本的二氧化碳（CO2_c）结果错误升高。客户确认最初的结果认为是错误的，没有报告给医师。样本在原分析仪上重测检测。重测结果降低并与患者的病史相匹配。重测结果被认为是正确的，并已报告给医师。
没有已知的因CO2_c结果错误升高而导致的患者干预或不良健康后果的报告。
检测项目：二氧化碳（CO2_c）
单位：mmol/L
测试日期：2024年11月12日
样本标识：S13241112623
初始结果：&gt;40.0（错误，未报告）
重测结果：25.7（正确，已报告）</t>
  </si>
  <si>
    <t>通过审查客户Atellica CH 930分析仪的仪器数据，西门子发现在Atellica CH 930分析仪上一个患者样本的二氧化碳（CO2_c）结果错误升高。
西门子审查了仪器数据以及错误结果的光度计数据，指出高结果被稀释，水滴被引入到反应池中。CO2_c检测有一个反向曲线，因此稀释的样本会产生更高的结果。由于样本量很大，实验室不允许对仪器进行维修。
西门子评估了这一事件，并确定系统流体学中的泄漏，使水珠进入反应池，可能促成了CO2_c结果的错误升高。
该仪器按照规范运行，不需要进一步评估。</t>
  </si>
  <si>
    <t>2024-00080590-2：高检测结果</t>
  </si>
  <si>
    <t>通过审查客户Atellica CH 930分析仪的仪器数据，西门子发现在Atellica CH 930分析仪上三个患者样本的二氧化碳（CO2_c）结果错误升高。客户确认最初的结果认为是错误的，没有报告给医师。样本在原分析仪上重测检测。重测结果降低并与患者的病史相匹配。重测结果被认为是正确的，并已报告给医师。
没有已知的因CO2_c结果错误升高而导致的患者干预或不良健康后果的报告。
检测项目：二氧化碳（CO2_c）
单位：mmol/L
初次测试日期：2024年11月10日
样本标识：S13241110560
初始结果：&gt;40.0（错误，未报告）
重测结果：30.7（正确，已报告）
样本标识：S13241110580
初始结果：39.3（错误，未报告）
重测结果：28.8（正确，已报告）
样本标识：S13241110467
初始结果：&gt;40.0（错误，未报告）
重测测试日期：2024年11月11日
重测结果：24.6（正确，已报告）</t>
  </si>
  <si>
    <t>通过审查客户Atellica CH 930分析仪的仪器数据，西门子发现在Atellica CH 930分析仪上三个患者样本的二氧化碳（CO2_c）结果错误升高。
西门子审查了仪器数据以及错误结果的光度计数据，指出高结果被稀释，水滴被引入到反应池中。CO2_c检测有一个反向曲线，因此稀释的样本会产生更高的结果。由于样本量很大，实验室不允许对仪器进行维修。
西门子评估了这一事件，并确定系统流体学中的泄漏，使水珠进入反应池，可能促成了CO2_c结果的错误升高。
该仪器按照规范运行，不需要进一步评估。</t>
  </si>
  <si>
    <t>2024-00080590-3：高检测结果</t>
  </si>
  <si>
    <t>通过审查客户Atellica CH 930分析仪的仪器数据，西门子发现在Atellica CH 930分析仪上七个患者样本的二氧化碳（CO2_c）结果错误升高。客户确认最初的结果认为是错误的，没有报告给医师。样本在原分析仪上重测检测。重测结果降低并与患者的病史相匹配。重测结果被认为是正确的，并已报告给医师。
没有已知的因CO2_c结果错误升高而导致的患者干预或不良健康后果的报告。
检测项目：二氧化碳（CO2_c）
单位：mmol/L
测试日期：2024年11月11日
样本标识：S13241111007
初始结果：37.3（错误，未报告）
重测结果：28.9（正确，已报告）
样本标识：S13241111016
初始结果：38.7（错误，未报告）
重测结果：28.8（正确，已报告）
样本标识：S13241111034
初始结果：&gt;40.0（错误，未报告）
重测结果：27.7（正确，已报告）
样本标识：S13241111038
初始结果：39.8（错误，未报告）
重测结果：29.3（正确，已报告）
样本标识：S13241111202
初始结果：37.5（错误，未报告）
重测结果：28.9（正确，已报告）
样本标识：S13241111377
初始结果：37.4（错误，未报告）
重测结果：23.3（正确，已报告）
样本标识：S13241111324
初始结果：36.5（错误，未报告）
重测结果：24.0（正确，已报告）</t>
  </si>
  <si>
    <t>通过审查客户Atellica CH 930分析仪的仪器数据，西门子发现在Atellica CH 930分析仪上七个患者样本的二氧化碳（CO2_c）结果错误升高。
西门子审查了仪器数据以及错误结果的光度计数据，指出高结果被稀释，水滴被引入到反应池中。CO2_c检测有一个反向曲线，因此稀释的样本会产生更高的结果。由于样本量很大，实验室不允许对仪器进行维修。
西门子评估了这一事件，并确定系统流体学中的泄漏，使水珠进入反应池，可能促成了CO2_c结果的错误升高。
该仪器按照规范运行，不需要进一步评估。</t>
  </si>
  <si>
    <t>H100239</t>
  </si>
  <si>
    <t>11065004</t>
  </si>
  <si>
    <t>00630414001357</t>
  </si>
  <si>
    <t>2024-00076742-1：假阴性结果</t>
  </si>
  <si>
    <t>客户声称2024年10月22日 Atellica UAS(SN H100239) 的红细胞 (RBC) 和白细胞 (LEU) 结果不一致。由于系统错误，仪器产生了不一致的 RBC 和白细胞计数结果。RBC 结果报告为“&lt; 4”和/或 LEU 结果报告为“&lt; 3”，重新进行检测为阳性。服务于2024年10月23日进行了访问，发现探针分配和吸液至比色杯的比对结果不一致，导致比色杯中出现气泡，进而导致 RBC 和 LEU 结果不一致。将系统分配到比色杯中，然后从比色杯中吸出过多液体，导致形成气泡，结果无法正确计算。CSE 已调整分配位置和滴落抽吸对准比色杯，并调整比色杯相机位置。运行患者样本时，未出现系统错误。</t>
  </si>
  <si>
    <t>服务人员进行了访视，不一致结果是由于液体中的气泡过多。服务人员调整了分液位置和液滴在比色杯中的抽吸对准，并调整了比色杯摄像机位置。将在维修仪器后确认客户是否可操作，以确认是否无需调查。如果问题仍然存在，将需要进行调查。
仪器经过服务后，仪器可正常运行。</t>
  </si>
  <si>
    <t>服务人员进行了访视，不一致结果是由于液体中的气泡过多。服务人员调整了分液位置和液滴在比色杯中的抽吸对准，并调整了比色杯摄像机位置。将在维修仪器后确认客户是否可操作，以确认是否无需调查。如果问题仍然存在，将需要进行调查。
仪器经过服务后，仪器可正常运行。
不良事件来源：投诉。</t>
  </si>
  <si>
    <t>仪器经过服务后，仪器可正常运行。</t>
  </si>
  <si>
    <t>未知</t>
  </si>
  <si>
    <t>2024-00083404-1：低检测结果</t>
  </si>
  <si>
    <t>HOSPITAL A CORUÑA, SPAIN</t>
  </si>
  <si>
    <t>客户向西门子报告，他们在 Dimension EXL 200 全自动生化分析仪上检测到多份患者样本的钠 (Na) 结果错误降低。未向医师报告错误的降低结果。在备用 Dimension EXL 全自动生化分析仪上对相同样本进行重测。获得了更高重测结果，与患者病史一致。判断是正确结果，并报告给了医师。
目前尚无因钠 (Na) 结果错误降低而导致患者干预或不良健康后果的已知报告。
检测项目：钠（Na）
单位：mmol/L
检测日期：2024年12月3日
未提供患者数据以供评估。
样本标识：未提供
初始结果：未提供数值（低于参考范围）（错误，未报告）
复测结果：未提供数值（在范围内）（正确，已报告）</t>
  </si>
  <si>
    <t>客户联系了西门子医学诊断远程服务中心 (RSC)，报告在 Dimension EXL 200全自动生化分析仪上对多个患者样本进行钠（Na）检测时，得到了错误的低值结果。
西门子医学诊断正在调查该事件。</t>
  </si>
  <si>
    <t>西门子医学诊断正在调查该事件。
不良事件来源：投诉。</t>
  </si>
  <si>
    <t>288941</t>
  </si>
  <si>
    <t>10379681</t>
  </si>
  <si>
    <t>00630414572352</t>
  </si>
  <si>
    <t>2024-00079566-1：假阴性结果</t>
  </si>
  <si>
    <t>Siemens Healthineers Intl. AG, SWITZERLAND</t>
  </si>
  <si>
    <t>客户声称，患者在Clinitek Status + 上出现假阴性红细胞 (RBC) 结果。随后采集了新样本，并通过显微镜下手动沉淀物分析进行了对比测试，得到了红细胞的阳性结果。目前没有关于该事件导致损伤的报告。
事件日期：2024年11月8日 
患者ID         设备/方法         血液检测结果          是否认为正确
1                       Status+               未检测到                       否
1                   显微镜检测            检测到                          是</t>
  </si>
  <si>
    <t>西门子已尽职尝试获取更多信息，但客户拒绝提供更多信息。没有该信息，无法进行进一步调查，无法确定根本原因。该事件的原因未知。未发现产品问题。</t>
  </si>
  <si>
    <t>西门子已尽职尝试获取更多信息，但客户拒绝提供更多信息。没有该信息，无法进行进一步调查，无法确定根本原因。该事件的原因未知。未发现产品问题。
不良事件来源：投诉。</t>
  </si>
  <si>
    <t>未发现产品问题。</t>
  </si>
  <si>
    <t>DR271988Z</t>
  </si>
  <si>
    <t>2024-11-17</t>
  </si>
  <si>
    <t>2024-00080232-1：电气/电子性能问题</t>
  </si>
  <si>
    <t>Qaha Central Hospital, EGYPT</t>
  </si>
  <si>
    <t>客户报告称Dimension ExL 200全自动整合式生化分析仪冒出烟雾。客户关闭了仪器，并将待处理的样本存放在冰箱中，并在第二天处理了这些样本。
目前没有已知的因该事件导致的伤害或不良健康后果的报告。</t>
  </si>
  <si>
    <t>客户联系了西门子客户关怀中心（CCC），报告称一台Dimension ExL 200全自动整合式生化分析仪冒出烟雾。客户关闭了仪器。随后，西门子客户服务工程师（CSE）被派往客户现场。在访问期间，CSE观察到“废液瓶已满”的错误提示和燃烧的气味，CSE检查了废液和真空泵。CSE确定一个故障的废液泵没有排放废液，导致过载，进而烧毁了负责真空泵的保险丝。CSE更换了真空泵、真空保险丝和废液保险丝。此外，CSE在仪器诊断期间验证了废液瓶、浮标及其相关电路的机电操作，全部都符合要求。接下来，CSE成功地进行了系统检查。
根据现有信息，西门子得出结论，可能是一个堵塞的废液瓶组件导致废液泵在尝试从瓶中排出废液时过热，从而可能引发了这一事件。这台分析仪是一个UL认证的分析仪，符合所使用的材料不会导致明火的要求。
仪器按照规格运行。
不需要对这台设备进行进一步的评估。</t>
  </si>
  <si>
    <t>根据现有信息，西门子得出结论，可能是一个堵塞的废液瓶组件导致废液泵在尝试从瓶中排出废液时过热，从而可能引发了这一事件。这台分析仪是一个UL认证的分析仪，符合所使用的材料不会导致明火的要求。
不良事件来源：投诉。</t>
  </si>
  <si>
    <t>473294A</t>
  </si>
  <si>
    <t>2025-06-19</t>
  </si>
  <si>
    <t>2024-00082398-2：低检测结果</t>
  </si>
  <si>
    <t>Blekingesjukhuset, SWEDEN</t>
  </si>
  <si>
    <t>客户报告在 Atellica NEPH 630 仪器上得到假性降低的游离轻链λ型结果。未向医师报告错误结果。在同一台仪器上以不同稀释比例重测样本。重测结果高于错误结果，与患者病史一致，将重测结果作为正确结果报告给了医师。
目前尚无因错误降低游离轻链λ型结果而导致患者干预或不良健康后果的已知报告。
检测项目：N Latex FLC lambda
单位：mg/L
样本类型：血清
样本编号：1147462790
检测日期：2024年11月26日
初始结果（错误，未报告）：&lt; 1.98，&lt; 0.494
重测结果，1:400稀释（正确）：130（已报告），131
对于同一患者在2024年11月11日的另一样本观察到结果错误偏低：
初始结果（错误，未报告）：&lt; 0.494
重测结果，1:400稀释，检测日期2024年11月12日（正确）：153（已报告），157</t>
  </si>
  <si>
    <t>一位客户联系了西门子客户服务中心 (CCC)，客户报告在 Atellica NEPH 630 仪器上得到假性降低的游离轻链λ型结果。
根据 N Latex FLC lambda 使用说明书 (IFU) 的检验方法的局限性部分：“必须结合患者的医学史、临床表现和其它结果对这项试验的结果进行解释。_x000D_”西门子正在调查。</t>
  </si>
  <si>
    <t>西门子正在调查。
不良事件来源：投诉。</t>
  </si>
  <si>
    <t>1193118002024177836</t>
  </si>
  <si>
    <t>2024-00082398-1：低检测结果</t>
  </si>
  <si>
    <t>客户报告在 Atellica NEPH 630 仪器上得到假性降低的游离轻链λ型结果。未向医师报告错误结果。在同一台仪器上以不同稀释比例重测样本。重测结果高于错误结果，与患者病史一致。将重测结果作为正确结果报告给了医师。
目前尚无因错误降低游离轻链λ型结果而导致患者干预或不良健康后果的已知报告。
检测项目：N Latex FLC lambda
单位：mg/L
样本类型：血清
样本编号：1146999650
检测日期：2024年11月11日
初始结果（错误，未报告）：&lt; 0.494 
重测结果，1:400稀释，检测日期2024年11月12日（正确）：153（已报告），157
在同一患者另一样本中观察到结果错误偏低：
样本编号：1147462790
检测日期：2024年11月26日
初始结果（错误，未报告）：&lt; 1.98, &lt; 0.494
重测结果，1:400稀释（正确）：130（已报告），131</t>
  </si>
  <si>
    <t>CM00519</t>
  </si>
  <si>
    <t>2024-00082703-1：不可重现的结果</t>
  </si>
  <si>
    <t>HERLEV/Gentofte Hospital, DENMARK</t>
  </si>
  <si>
    <t>该客户联系西门子报告称，在Atellica CH 930 分析仪得到两个患者样本的肌酐 (ECre3) 测试结果假性降低。初始测试结果已发布给医师。在备用 Atellica CH 930 分析仪上重测相同的样本，获得了更高的测试结果。重复结果作为正确结果发布给医师。目前尚无关于该事件导致患者干预或不良健康后果的已知报告。
事件日期：2024 年 11 月 26 日 
测试：肌酐 (ECre3，umol/L) 
SID：110560955432 
初始结果：&lt;13.00 umol/L（错误降低，报告） 
重复结果：99.9 umol/L（相同样本，备用分析仪，正确 ，报告）
SID：110561031943 
初始结果：&lt;13.00 umol/L（错误降低，报告） 
重复结果：86.4 umol/L（相同样本，备用分析仪，正确，报告）</t>
  </si>
  <si>
    <t>客户联系西门子，报告称在Atellica CH 930 分析仪得到两个患者样本的肌酐 (ECre3) 测试结果假性降低。西门子客户服务工程师 (CSE) 被派往客户现场检查分析仪。 CSE 发现客户在日常维护中更换了反应比色杯，但没有正确固定比色杯。 CSE 纠正了比色杯安装并运行了 PQCV（精密质控运行），结果可接受。测试结果不一致的原因是反应比色杯维护不当。
仪器按照规格运行。
不需要对这台设备进行进一步的评估。</t>
  </si>
  <si>
    <t>西门子客户服务工程师 CSE 发现客户在日常维护中更换了反应比色皿，但没有正确固定比色皿。 CSE 纠正了比色皿安装并运行了 PQCV（精密质量控制运行），结果可接受。测试结果不一致的原因是反应比色皿维护不当。
不良事件来源：投诉。</t>
  </si>
  <si>
    <t>10595541</t>
  </si>
  <si>
    <t>10995490</t>
  </si>
  <si>
    <t>00630414598178</t>
  </si>
  <si>
    <t>2024-00078682-1：不正确的，不充分的或不精确的结果或读数</t>
  </si>
  <si>
    <t>发生质控 (QC) 问题后，客户发现 Atellica IM CA 19-9(CA 19-9) 患者结果不一致。发现 QC 问题后，使用不同的 Atellica IM 仪器对先前检测的患者样本进行复检，发现不一致。投诉指出，报告了初始结果，但没有受到医师的质疑，报告的复检结果是正确的。目前尚无因假性降低 CA 19-9 结果导致患者干预或不良健康后果的已知报告。
Atellica IM CA 19-9 结果
检测日期：2024年11月04日
单位：KU/L(U/mL)
样品ID	              初始结果（不一致）	复检结果（正确）
HM248M3HB	 2	                                5
HD24129U6	 &lt; 2	                                4
HM248M3V4	 13	                                18
HM248M3HV	 7	                                 9
HM248M6VK	 51	                                39
HM248LV15	 572                                      429
HM248LN94	 172	                               122</t>
  </si>
  <si>
    <t>发生质控 (QC) 问题后，客户发现 Atellica IM CA 19-9(CA 19-9) 患者结果不一致。发现 QC 问题后，使用不同的 Atellica IM 仪器对先前检测的患者样本进行复检，发现不一致。投诉指出，报告了初始结果，但没有受到医师的质疑，报告的复检结果是正确的。目前尚无因假性降低 CA 19-9 结果导致患者干预或不良健康后果的已知报告。客户更换了试剂包并对检测试剂盒进行了校准。客户进行了质控 (QC)，其回收率在范围内。
西门子正在调查。</t>
  </si>
  <si>
    <t>CM02060</t>
  </si>
  <si>
    <t>2024-00083782-1：低检测结果</t>
  </si>
  <si>
    <t>客户报告在 Atellica CH 930 分析仪上检测到多个患者样本的二氧化碳 (CO2_c) 错误降低结果。将错误结果报告给医师，医师对错误结果提出质疑。客户未确认提供的某个初始结果存在问题。客户没有重测这些样本，也没有重新采集患者的样本。尚不清楚这些患者的正确结果。目前尚无因错误降低CO2_c结果导致不良健康后果的已知报告。
样本检测数据详见附件：2024-00083782-1_使用过程_样本检测数据</t>
  </si>
  <si>
    <t>客户联系西门子客户服务中心 (CCC) 报告称，客户更换 Millipore 系统上的过滤器后，在Atellica CH 930分析仪检测患者样本上获得了错误降低的二氧化碳 (CO2_c) 结果。更换外部供水系统的碳树脂罐后，质控 (QC) 不在可接受范围内。
派遣西门子客户服务工程师 (CSE) 到客户现场。访视期间，CSE清空并回填储水箱，预充所有探针和混合器排水管。接下来，CSE进行了自动检查。然后，CSE运行QC，回收率在可接受范围内。冲洗分析仪内部的水，以清除影响CO2_c测定功能的污染物。
西门子审查了仪器数据，确定没有存在硬件或软件问题的迹象。客户反映可能是树脂水箱没有进行适当的冲洗，污染了分析仪的供水，导致二氧化碳检测结果错误。
该仪器按照规范运行，不需要进一步评估。</t>
  </si>
  <si>
    <t>西门子审查了仪器数据，确定没有迹象表明存在硬件或软件问题。客户反映可能是树脂水箱没有进行适当的冲洗，污染了分析仪的供水，导致二氧化碳检测结果错误。
不良事件来源：投诉。</t>
  </si>
  <si>
    <t>481</t>
  </si>
  <si>
    <t>10</t>
  </si>
  <si>
    <t>2024-00081147-2：高检测结果</t>
  </si>
  <si>
    <t>IRMANDADE DA SANTA CASA DE, BRAZIL</t>
  </si>
  <si>
    <t>客户报告在 IMMULITE 2000 XPi 仪器上，稀释的患者样本得到假性升高的 HCG 结果。将初始错误结果报告后，医师质疑结果。患者的历史检测结果为 &lt; 0.1 mIU/mL。将未稀释和稀释的样本进行重测。未稀释结果低于初始结果，并作为正确结果报告给医师。重测稀释结果仍然假性升高，未报告。目前没有已知的因 HCG 结果假性升高而导致患者干预或不良健康后果的报告。
检测项目：人绒毛膜促性腺激素（HCG）
单位：mIU/mL
检测日期：2024年11月11日
样本识别码（SID）：164296600101
结果（稀释1:100）：100（错误，已报告）
检测日期：2024年11月14日
样本识别码（SID）：164296600101
重测结果（未稀释）：&lt; 1.0, 1.53（正确，已报告）
重测结果（稀释1:100）：117（错误，未报告）</t>
  </si>
  <si>
    <t>客户联系了西门子区域支持中心，报告在 IMMULITE 2000 XPi 仪器上对患者样本进行检测得到假性升高的 HCG 结果。检测当天，质控(QC) 回收率在可接受范围内。西门子对该问题进行了评价，并得出以下结论：如检测试剂盒的使用说明书 (IFU) 所述，HCG样本稀释液用于机载稀释高浓度样本。阴性或低于检测线性的稀释样本将对非特异性背景计数应用稀释因子，这可能导致阴性反应出现阳性。
根据提供的数据，调整完成，QC在范围内。检测试剂盒和系统性能符合预期。
人绒毛膜促性腺激素测定试剂盒（批号：481）的性能符合预期。尚未发现产品性能问题。无需对器械进行进一步评价。</t>
  </si>
  <si>
    <t>如检测试剂盒的使用说明书 (IFU) 所述，HCG样本稀释液用于机载稀释高浓度样本。阴性或低于检测线性的稀释样本将对非特异性背景计数应用稀释因子，这可能导致阴性反应出现阳性。
不良事件来源：投诉。</t>
  </si>
  <si>
    <t>人绒毛膜促性腺激素测定试剂盒（批号：481）的性能符合预期。尚未发现产品性能问题。无需对器械进行进一步评价。</t>
  </si>
  <si>
    <t>2024-00081147-1：高检测结果</t>
  </si>
  <si>
    <t>IRH032752242</t>
  </si>
  <si>
    <t>2024-00082324-1：不正确，不充分或不精确的结果或读数</t>
  </si>
  <si>
    <t>MVZ Labor Dr. Quade &amp; Kollegen GmbH, GERMANY</t>
  </si>
  <si>
    <t>客户报告称，在Atellica IM 1600分析仪上对患者样本进行检测时，得到了错误的全转运钴胺素（AB12）、糖抗原（CA 125）、癌抗原（CA 15-3）、糖抗原（CA 19-9）、癌胚抗原（CEA）、肌酸激酶MB（CKMB）、叶酸（Fol）、游离三碘甲状腺原氨酸（FT3）、前列腺特异性抗原（PSA）、高敏肌钙蛋白I（TnIH）、促甲状腺激素TSH3-Ultra II（TSH3ULII）和维生素B12（VB12）的结果。这些结果已报告给医师。样本在另一台Atellica IM分析仪上重复检测。重复结果正确并告知了医师。客户没有提供患者的正确结果。
目前没有已知的因这一事件导致的患者干预或不良健康后果的报告。   (样本检测数据详见调情况情况附件)</t>
  </si>
  <si>
    <t>客户联系了西门子客户服务中心，报告称在Atellica IM 1600分析仪上对患者样本进行检测时，得到了错误的全转运钴胺素（AB12）、糖抗原（CA 125）、癌抗原（CA 15-3）、糖抗原（CA 19-9）、癌胚抗原（CEA）、肌酸激酶MB（CKMB）、叶酸（Fol）、游离三碘甲状腺原氨酸（FT3）、前列腺特异性抗原（PSA）、高敏肌钙蛋白I（TnIH）、促甲状腺激素TSH3-Ultra II（TSH3ULII）和维生素B12（VB12）的结果。
经确定，这些结果是因为分析仪的清洗针松动而获得的。随后，客户运行了质控（QCs），结果超出范围，促使客户重复样本检测。西门子客户服务工程师（CSE）被派往客户现场。在这次访问中，CSE重新插入了松动的洗涤探针4，调整了二级真空调节器，并运行了QC，结果回收在范围内。西门子进一步评估了这一事件，并得出结论，清洗站的泄漏可能导致了这一事件。
该仪器按照规范运行，不需要进一步评估。</t>
  </si>
  <si>
    <t>西门子进一步评估了这一事件，并得出结论，清洗站的泄漏可能导致了这一事件。
不良事件来源：投诉。</t>
  </si>
  <si>
    <t>IRL64601712</t>
  </si>
  <si>
    <t>26</t>
  </si>
  <si>
    <t>2024-00081566-1：假阳性结果</t>
  </si>
  <si>
    <t>PIKEVILLE MEDICAL CENTER, UNITED STATES</t>
  </si>
  <si>
    <t>客户报告称，在ADVIA Centaur XP分析仪上对一个患者样本进行乙型肝炎表面抗原HBsAgII（HBsII）检测时，得到了一个假阳性结果。错误的结果已经报告给了医师。客户对样本进行了双重重复检测，并得到了阳性结果。客户使用乙型肝炎表面抗原（HBsAg）确认性（Conf）检测进行确认性测试，样本被确认为阳性。客户表示，根据医院的政策，由于患者被确认为HBsAg阳性且正在分娩，患者接受了剖宫产手术。然后，客户重新校准了检测并在同一仪器上重复了样本检测。重复结果为非阳性。HBsII的非阳性重复结果被报告为正确的结果，告知了医师。
检测日期：2024年11月19日
检测项目：乙型肝炎表面抗原HBsAgII（HBsII）
单位：指数
样本标识：1003243018
初始结果：1.5（反应性）（错误，已报告）
重复结果：反应性和反应性
重新校准检测后的重复结果：0.92（非反应性）（正确，已报告）
检测项目：乙型肝炎表面抗原（HBsAg）确认性（Conf）
初始结果：反应性</t>
  </si>
  <si>
    <t>客户联系了西门子客户服务中心，报告称在ADVIA Centaur XP分析仪上对一个患者样本进行乙型肝炎表面抗原HBsAgII（HBsII）和乙型肝炎表面抗原（HBsAg）确认性（Conf）检测时，得到了假阳性结果。该仪器出现了与孵育环运动相关的错误。客户通过执行空载和填充环的故障排除操作。
西门子客户服务工程师（CSE）被派往客户现场。在这次访问中，CSE发现比色杯斜槽未对齐，并且抽吸探针2的管道有断裂。对齐比色杯斜槽，更换管道。容器被装载和卸载了4次，并且验证了正确的抽吸。客户运行了质控，结果回收在范围内。
HBsAgII检测可以与其他血清学和临床信息一起使用，以诊断急性或慢性乙型肝炎感染的个体，并筛查孕妇中的乙型肝炎感染，以识别在围生期有获得乙型肝炎风险的新生儿。客户表示，根据医院的政策，患者基于不一致的HBsAgII结果接受了剖宫产。然而，并没有提供完整的患者详情，如妊娠周数、产科病史以及分娩时胎儿的临床状况。在正常阴道分娩可能对母亲、婴儿或两者都构成风险的情况下，推荐进行剖宫产；这些情况包括产程延长或受阻、胎儿窘迫、血压或血糖升高、多胎妊娠，或婴儿的异常呈现/位置等，甚至健康母亲的个人选择。根据母胎医学会（SMFM），剖宫产不建议仅用于减少围生期乙型肝炎病毒传播的单一指征。
西门子进一步评估了这一事件，并得出结论，与仪器相关的问题可能促成了假阳性HBsII和HBsAg Conf患者结果。
该仪器按照规范运行，不需要进一步评估。</t>
  </si>
  <si>
    <t>西门子进一步评估了这一事件，并得出结论，与仪器相关的问题可能促成了假阳性HBsII和HBsAg Conf患者结果。
不良事件来源：投诉。</t>
  </si>
  <si>
    <t>20300521400178</t>
  </si>
  <si>
    <t>2024-00081646-1：冒烟</t>
  </si>
  <si>
    <t>Haruhina Animal Hospital, JAPAN</t>
  </si>
  <si>
    <t>客户报告指出，将设备放在另一设备顶部充电1-2周后，epoc主机电池发生故障，他们报告设备起火。
目前没有关于该事件导致伤害的报告。</t>
  </si>
  <si>
    <t>已拔下仪器插头并送至 Siemens 仓库等待调查。
该事件的原因未知。</t>
  </si>
  <si>
    <t>已拔下仪器插头并送至 Siemens 仓库等待调查。</t>
  </si>
  <si>
    <t>CM00434</t>
  </si>
  <si>
    <t>2024-00084261-1：低检测结果</t>
  </si>
  <si>
    <t>VIOCHIMEIA ID.DIAG. ERG. AE, GREECE</t>
  </si>
  <si>
    <t>客户报告在 Atellica CH 930 分析仪上检测患者样本，得到错误降低的微量白蛋白_2(µALB_2) 结果。未向医师报告错误结果。在同一台 Atellica CH 930 分析仪上重测样本。重测结果高于错误结果。将重测结果作为正确结果报告给医师。
目前尚无因µALB_2结果假性降低而导致患者干预或不良健康后果的已知报告。
检测日期：20024年12月3日
检测项目：微量白蛋白（µALB_2）
样本类型：尿液
单位：mg/L
样本标识：0997950
初始结果：&lt;3.0（错误）
重测结果：21（正确，已报告）</t>
  </si>
  <si>
    <t>客户联系了西门子客户服务中心，报告在 Atellica CH 930 分析仪上检测患者样本，得到错误降低的微量白蛋白_2(µALB_2) 结果。事件发生当天，质控 (QC) 的回收率在可接受范围内。派遣西门子客户服务工程师 (CSE) 到客户现场。本次访视期间，CSE发现样本混合器未对齐。CSE 更换了样本混合器叶轮，并进行了自动比对和质控 (QC)，其回收率在可接受范围内。在随后的访视中，CSE更换了试剂室中的探针1抽吸阀、反应边缘垫片和清洗机1废物值。进行QC、Atellica试验方案 (ATP) 和稀释剂混合器配置，回收在可接受范围内。
该仪器按照规范运行，不需要进一步评估。</t>
  </si>
  <si>
    <t>派遣西门子客户服务工程师 (CSE) 到客户现场。本次访视期间，CSE发现样本混合器未对齐。CSE 更换了样本混合器叶轮，并进行了自动比对和质控 (QC)，其回收率在可接受范围内。在随后的访视中，CSE更换了试剂室中的探针1抽吸阀、反应边缘垫片和清洗机1废物值。进行QC、Atellica试验方案 (ATP) 和稀释剂混合器配置，回收在可接受范围内。
不良事件来源：投诉。</t>
  </si>
  <si>
    <t>340</t>
  </si>
  <si>
    <t>10381446</t>
  </si>
  <si>
    <t>00630414961156</t>
  </si>
  <si>
    <t>2024-00078717-1：不正确，不充分或不精确的结果或读数</t>
  </si>
  <si>
    <t>Diamedic: Zenica - Kantonalna bolni, BOSNIA AND HERZEGOVINA</t>
  </si>
  <si>
    <t>客户报告了观察到在IMMULITE®2000 XPi免疫分析系统（序列号：O6162）上批次340的降钙素（CAL）患者结果的校准和可重现性问题。
提供给西门子的患者结果没有报告给医生，因为目前尚不清楚哪个结果是正确的。
目前没有已知的患者干预或由于该问题导致的不良健康后果的报告。
IMMULITE 2000 降钙素测定试剂盒(化学发光法)
单位：pmol/L
事件日期：2024年10月1日
样本编号041120240269
&lt;0.59, 0.866, 2.93, 0.652 pmol/L
目前尚不清楚哪个结果是正确的。</t>
  </si>
  <si>
    <t>客户联系了西门子医学诊断远程服务中心（RSC），观察到在IMMULITE®2000 XPi免疫分析系统（序列号：O6162）上批次340的降钙素（CAL）患者结果的校准和可重现性问题。由于这个问题，客户不再使用这个检测方法处理患者样本。
现场服务工程师（FSE）已经检查了仪器，并确认它运行正常。其他检测表现良好。
西门子正在调查这个问题。
如使用说明书的检验方法的局限性部分所述：“为达到诊断目的，此种检测结果通常要与临床检查、患者病史和其它的检查结合使用。”</t>
  </si>
  <si>
    <t>西门子正在调查这个问题。
不良事件来源：投诉。</t>
  </si>
  <si>
    <t>西门子正在调查这个问题。</t>
  </si>
  <si>
    <t>H101354</t>
  </si>
  <si>
    <t>2024-00080616-1：发出火花</t>
  </si>
  <si>
    <t>Kitajima Urology Clinic Setaga, JAPAN</t>
  </si>
  <si>
    <t>报告在2024年11月19日安装一台新的Atellica UAS全自动尿液有形成分分析仪（序列号H101354）仪器时，当操作员（西门子员工）首次通过侧面电源开关为系统通电时，系统产生了火花。
没有造成与使用设备有关的伤害。
调查仍在进行中。</t>
  </si>
  <si>
    <t>西门子在2024年11月19日安装一台新的Atellica UAS全自动尿液有形成分分析仪（序列号H101354）仪器时，当操作员（西门子员工）首次通过侧面电源开关为系统通电时，系统产生了火花。
担心其他控制板也有电气损坏。移除侧面板并检查了电源开关。
事件发生后，工作站无法工作（键盘和鼠标无法使用）,他们认为这可能与UAS800通过USB线到工作站的电火花有关。
调查仍在进行中。</t>
  </si>
  <si>
    <t>2024-00077438-5：高检测结果</t>
  </si>
  <si>
    <t>通过审核客户 Atellica CH 930 分析仪的仪器数据，Siemens在 Atellica CH 930 分析仪上检测出三份患者样本的二氧化碳 (CO2_c) 结果假性升高。客户确认初始结果是错误的。未向医师报告初始结果。在原分析仪上重测样本。重测结果回收较低，并与患者病史相符。判断重测结果正确，并报告给医师。目前没有CO2_c结果假性升高导致患者干预或不良健康后果的已知报告。
检测项目：二氧化碳（CO2_c）
单位：mmol/L
检测日期：2024年10月28日
样本标识：S13241028158
初始结果：&gt; 40.0（错误，未报告）
重测结果：27.2（正确，已报告）
样本标识：S13241028591
初始结果：&gt; 40.0（错误，未报告）
重测日期：2024年10月29日
重测结果：23（正确，已报告）
样本标识：S13241028640
初始结果：36.7（错误，未报告）
重测结果：26（正确，已报告）</t>
  </si>
  <si>
    <t>通过审核客户 Atellica CH 930 分析仪的仪器数据，西门子在 Atellica CH 930 分析仪上检测出患者样本的二氧化碳 (CO2_c) 结果假性升高。西门子审查了仪器数据，以及光度计数据的审查表明，错误结果是由于高结果被稀释，水滴被引入了反应比色杯中。CO2_c检测呈现出一个反向曲线，因此稀释样本会产生更高的结果。由于样本量很大，实验室不允许对仪器进行维修。西门子对该事件进行了评估，并确定系统流体中的泄漏使水滴进入反应比色杯，可能导致CO2_c结果假性升高。
该仪器按照规范运行，不需要进一步评估。</t>
  </si>
  <si>
    <t>西门子对该事件进行了评估，并确定系统流体中的泄漏使水滴进入反应比色杯，可能导致CO2_c结果假性升高。
不良事件来源：投诉。</t>
  </si>
  <si>
    <t>CM01967</t>
  </si>
  <si>
    <t>2024-00078196-1：高检测结果</t>
  </si>
  <si>
    <t>ST LUKES HOSPITAL, UNITED STATES</t>
  </si>
  <si>
    <t>客户报告在 Atellica CH 930 分析仪上检测到多个患者样本的钙 (CA_2) 结果假性升高。医师对初始报告结果提出质疑。在原仪器上重测。重测结果正常，并与患者的病史相符合。判断重测结果正确，并报告给医师。
目前尚无因CA_2结果假性升高导致患者干预或不良健康后果的已知报告。
样本检测数据详见调查情况附件：2024-00078196-1_使用过程_样本检测数据</t>
  </si>
  <si>
    <t>客户联系西门子客户服务中心（CCC），报告在 Atellica CH 930 分析仪上得到多份患者样本的钙 (CA_2) 结果假性升高。事件发生当天的质控 (QC) 在可接受范围内。客户更换了稀释探针。
西门子正在评估该事件。</t>
  </si>
  <si>
    <t>CM01961</t>
  </si>
  <si>
    <t>2024-00078192-1：高检测结果</t>
  </si>
  <si>
    <t>客户报告在 Atellica CH 930 分析仪上检测到多个患者样本的钙 (CA_2) 结果假性升高。医师对初始报告结果提出质疑。在原仪器上重测。重测结果正常，并与患者的病史相符合。判断重测结果正确，并报告给医师。
目前尚无因CA_2结果假性升高导致患者干预或不良健康后果的已知报告。
检测项目：钙(CA_2)
单位：mg/dL
检测日期：2024年11月04日
样本标识符    初始结果
              （错误，已报告）
777155	 10.7
836016	 10.9
834721	 10.5
835034	 10.6
835824	 10.6
837009	 10.6
836746	 10.7
838445	 10.6
838473 	 10.5
837142	 10.8
833991	 11.1
838221	 10.7
837620	 10.9
837631	 10.9
838550	 11.1
837158	 10.5
833914	 10.7
835836	 10.8
834208	 10.7
834509	 10.5
835394	 10.6
834112	 10.7
834225	 10.9
836073	 10.5
834943	 10.8
835877	 10.9
837485	 10.6
836998	 10.7
834819	 10.9
837654	 10.5
836691	 10.8
838248	 10.5
841040	 11.3
839296	 10.9
841784	 10.7
839818	 10.8
839646	 10.6
839266	 10.8
838958	 10.9
838478	 11.5
842589	 10.9
839945	 11.3
833158	 10.6
834479	 10.5
833820	 10.6
834346	 10.5
834528	 10.5
834529	 11.4
833482	 10.5
819458	 11.3
816886	 10.7
816623	 10.5
817071	 10.5
817426	 10.5
814820	 10.5
812077	 10.6
818691	 10.6
815404	 10.7
815251	 10.6
816229	 11
815093	 10.6
817144	 10.5
815219	 10.9
815609	 10.5
815185	 10.6
客户拒绝提供所有受影响样本标识符的重测结果。</t>
  </si>
  <si>
    <t>2024-00077438-4：高检测结果</t>
  </si>
  <si>
    <t>通过审核客户 Atellica CH 930 分析仪的仪器数据，Siemens在 Atellica CH 930 分析仪上检测出一份患者样本的二氧化碳 (CO2_c) 结果假性升高。客户确认初始结果是错误的。未向医师报告初始结果。在原分析仪上重测样本。重测结果回收较低，并与患者病史相符。判断重测结果正确，并报告给医师。目前没有CO2_c结果假性升高导致患者干预或不良健康后果的已知报告。
检测项目：二氧化碳（CO2_c）
单位：mmol/L
检测日期：2024年10月27日
样本标识：S13241027207
初始结果：38.2（错误，未报告）
重测结果：26.3（正确，已报告）</t>
  </si>
  <si>
    <t>2024-00077438-2：高检测结果</t>
  </si>
  <si>
    <t>通过审核客户 Atellica CH 930 分析仪的仪器数据，Siemens在 Atellica CH 930 分析仪上检测出一份患者样本的二氧化碳 (CO2_c) 结果假性升高。客户确认初始结果是错误的。未向医师报告初始结果。在原分析仪上重测样本。重测结果回收较低，并与患者病史相符。判断重测结果正确，并报告给医师。
目前没有CO2_c结果假性升高导致患者干预或不良健康后果的已知报告。
检测项目：二氧化碳（CO2_c）
单位：mmol/L
检测日期：2024年10月24日
样本标识：S13241024247
初始结果：&gt;40.0（错误，未报告）
重测结果：28.4（正确，已报告）</t>
  </si>
  <si>
    <t>2024-00077438-1：高检测结果</t>
  </si>
  <si>
    <t>通过审核客户 Atellica CH 930 分析仪的仪器数据，Siemens在 Atellica CH 930 分析仪上检测出一份患者样本的二氧化碳 (CO2_c) 结果假性升高。客户确认初始结果是错误的。未向医师报告初始结果。在原分析仪上重测样本。重测结果回收较低，并与患者病史相符。判断重测结果正确，并报告给医师。
目前没有CO2_c结果假性升高导致患者干预或不良健康后果的已知报告。
检测项目：二氧化碳（CO2_c）
单位：mmol/L
检测日期：2024年10月23日
样本标识：S13241023515
初始结果：&gt;40.0（错误，未报告）
重测结果：26.4（正确，已报告）</t>
  </si>
  <si>
    <t>2024-00077438-3：高检测结果</t>
  </si>
  <si>
    <t>通过审核客户 Atellica CH 930 分析仪的仪器数据，Siemens在 Atellica CH 930 分析仪上检测出两份患者样本的二氧化碳 (CO2_c) 结果假性升高。客户确认初始结果是错误的。未向医师报告初始结果。在原分析仪上重测样本。重测结果回收较低，并与患者病史相符。判断重测结果正确，并报告给医师。目前没有CO2_c结果假性升高导致患者干预或不良健康后果的已知报告。
检测项目：二氧化碳（CO2_c）
单位：mmol/L
检测日期：2024年10月25日
样本标识：S13241025127
初始结果：35.9（错误，未报告）
重测结果：27.5（正确，已报告）
样本标识：S13241025134
初始结果：36.3（错误，未报告）
重测结果：28.3（正确，已报告）</t>
  </si>
  <si>
    <t>2024-00077438-6：高检测结果</t>
  </si>
  <si>
    <t>通过审核客户 Atellica CH 930 分析仪的仪器数据，Siemens在 Atellica CH 930 分析仪上检测出一份患者样本的二氧化碳 (CO2_c) 结果假性升高。客户确认初始结果是错误的。未向医师报告初始结果。在原分析仪上重测样本。重测结果回收较低，并与患者病史相符。判断重测结果正确，并报告给医师。目前没有CO2_c结果假性升高导致患者干预或不良健康后果的已知报告。
检测项目：二氧化碳（CO2_c）
单位：mmol/L
检测日期：2024年10月29日
样本标识：S13241029329
初始结果：&gt;40.0（错误，未报告）
重测结果：27.2（正确，已报告）</t>
  </si>
  <si>
    <t>CA1291011341134</t>
  </si>
  <si>
    <t>2024-00078767-2：高检测结果</t>
  </si>
  <si>
    <t>ROCHESTER GENERAL HOSPITAL, UNITED STATES</t>
  </si>
  <si>
    <t>客户报告在 ADVIA 1800 分析仪上获得的三份患者样本的二氧化碳 (CO2_c) 结果假性升高。初始结果未报告给医师。标识为 Q3080467 的样本在原始分析仪上进行重测，但标识为 Q3082138 和 Q3082943 的样本在替代 ADVIA 1800 分析仪上进行重测。重测结果低于初始结果，符合实验室预期。重测结果被认为是正确的，并将替代分析仪的重测结果报告给医师。
目前没有CO2_c结果假性升高导致患者干预或不良健康后果的已知报告。
检测项目：二氧化碳（CO2_c）
检测日期：2024年11月8日
单位：mEq/L
样本标识      年龄（岁）/性别      初次结果         复测结果                复测结果
报告                             错误，未报告     正确，已报告         正确，已报告，替代仪器
Q3080467      80岁/女性              57.2             26
Q3082138      66岁/女性              35.5                                    22.8
Q3082943      31岁/女性              35                                      26</t>
  </si>
  <si>
    <t>客户联系了西门子客户服务中心 (CCC)，报告在 ADVIA 1800 分析仪上获得的三份患者样本的二氧化碳 (CO2_c) 结果假性升高。校准在可接受范围内，且在事件发生当天，水平2的质控（QC）回收值偏高。客户重新运行了QC，两个水平的回收都在可接受范围内。派遣西门子客户服务工程师 (CSE) 到客户现场。访视期间，CSE检查了仪器，检查了反应托盘清洗单元 (WUD) 和稀释反应托盘清洗单元 (DWUD) 上的所有阀门，其功能正常，核实了水压，未观察到泄漏，重新调整比色杯清洗，冲洗输入管线，运行清洗程序3，观察到比色杯调节器阻塞，重新调整比色杯调节器，进行全系统检查，观察水管中有污染，进行全系统去污处理，运行QC，回收可接受。西门子对该事件进行了评估，并确定水管线路中的污染可能导致CO2_c结果假性升高的原因。
该仪器按照规范运行，不需要进一步评估。</t>
  </si>
  <si>
    <t>西门子对该事件进行了评估，并确定水管线路中的污染可能导致CO2_c结果假性升高的原因。
不良事件来源：投诉。</t>
  </si>
  <si>
    <t>DR270416</t>
  </si>
  <si>
    <t>2024-00079612-1：低检测结果</t>
  </si>
  <si>
    <t>PRIME HC ST CLARES DOVER HOSPITAL, UNITED STATES</t>
  </si>
  <si>
    <t>客户报告在 Dimension EXL 200 全自动整合式生化分析仪上获得一份患者样本的钠 (Na) 测试结果错误。并将错误结果报告给医师。在备用 Dimension EXL 200 全自动生化分析仪上重测样本。重测结果的回收率高于初始结果，判断为正确结果。采集新样本并在备用 EXL 200 全自动生化分析仪上检测。新样本结果的回收率高于错误结果，并与原始样本的重测结果相符。判断新样本结果是正确的。将重测结果和新样本结果报告给医师。
目前尚无因假性钠结果降低导致患者干预或不良健康后果的已知报告。
检测项目：钠（Na）
检测日期：2024年11月10日
单位：mmol/L
样本标识：51744463
初次结果：109（错误，已报告）
复测结果（替代仪器）：141（正确，已报告）
重新采集样本标识：51745899
重新采集样本结果（替代仪器）：139（正确，已报告）</t>
  </si>
  <si>
    <t>客户联系了西门子客户服务中心 (CCC)，报告称在 Dimension EXL 200 全自动整合式生化分析仪上检测患者样本，获得了钠 (Na) 的假性降低结果。事件发生当天的质控 (QC) 在可接受范围内。西门子审查了仪器数据，观察到事件发生当天 Std A 和 Std B 的空气和液体值以及稀释检查校正因子均在正常范围内。Lytes斜率在范围内，校准在可接受范围内。西门子还审查了血凝块检查数据，未发现样本问题。客户重新校准了集成多传感器技术 (IMT)。派遣西门子客户服务工程师 (CSE) 到客户现场。访视期间，CSE观察到泵速率较高，稀释检查在接受范围内。CSE 调节泵速，执行了带有空气检测和过量稀释液的稀释检查，清洁旋转阀端口，更换旋转阀密封件和传感器，清洁 IMT 端口，进行条件检查，运行稀释检查和QC，结果在可接受范围内。
西门子对该事件进行了评估，并得出结论：IMT中的空气和液体流动问题可能导致 Na 结果假性降低，已通过 CSE 进行的服务活动得到解决。
该仪器按照规范运行，不需要进一步评估。</t>
  </si>
  <si>
    <t>西门子对该事件进行了评估，并得出结论：IMT中的空气和液体流动问题可能导致 Na 结果假性降低，已通过 CSE 进行的服务活动得到解决。
不良事件来源：投诉。</t>
  </si>
  <si>
    <t>2024-00078767-1：高检测结果</t>
  </si>
  <si>
    <t>客户报告在 ADVIA 1800 分析仪上获得的三份患者样本的二氧化碳 (CO2_c) 结果假性升高。初始结果未报告给医师。在原始和备用 ADVIA 1800 分析仪上重测样本。重测结果低于初始结果，符合实验室预期。重测结果被认为是正确的，并将替代分析仪的重测结果报告给医师。
目前没有CO2_c结果假性升高导致患者干预或不良健康后果的已知报告。
检测项目：二氧化碳（CO2_c）
检测日期：2024年11月7日
单位：mEq/L
样本标识      年龄 （岁）/性别      初次结果         第一次复测结果         第二次复测结果
报告                             错误，未报告         正确              正确，已报告，替代仪器
Q0371732      65岁/女性             56.4              27.3                      24.9
Q3070863      65岁/男性             72.1              27.3                      25.9
Q3071123      68岁/女性             76.2              28                        27</t>
  </si>
  <si>
    <t>DR271811</t>
  </si>
  <si>
    <t>2024-00078867-1：高检测结果</t>
  </si>
  <si>
    <t>FAIRFIELD MEDICAL CENTER RIVER VALL, UNITED STATES</t>
  </si>
  <si>
    <t>客户报告称，在Dimension EXL 200全自动整合式生化分析仪上对2例患者样本进行检测时，获得了假性升高的钠（Na）检测结果。这些错误的检测结果报告给了医师，医师对这些结果提出质疑。样本随后被送往合作医院，并在另一台Dimension Vista仪器上进行了复测。复测结果显示的钠水平低于初次错误结果，并被作为正确的结果报告给了医师。
目前尚未受到因假性升高的Na结果导致的患者干预措施或不良健康后果的报告。
检测日期：2024年11月7日
检测项目：钠（Na）
单位：mmol/L
样本标识：243121020
性别：女性
初次结果：170（错误，已报告）
复测结果（合作医院的替代仪器）：客户未提供复测结果。
样本标识：243120883
性别：男性
初次结果：137（错误，已报告）
复测结果（合作医院的替代仪器）：客户未提供复测结果。</t>
  </si>
  <si>
    <t>客户联系了西门子客户关怀中心（CCC），报告称在Dimension EXL 200全自动整合式生化分析仪上对2例患者样本进行检测时，获得了假性升高的钠（Na）结果。在样本处理时，质控（QC）在可接受范围内。西门子远程建议客户将稀释液1（D1）管修剪至样本稀释液帽。客户修剪了样本稀释液管道，解决了问题。派遣西门子客户服务工程师 (CSE) 到客户现场。在访问期间，CSE进行了多次精密度测试，所有测试结果均在可接受范围内。
该仪器按照规范运行，不需要进一步评估。</t>
  </si>
  <si>
    <t>西门子远程建议客户将稀释液1（D1）管修剪至样本稀释液帽。客户修剪了样本稀释液管道，解决了问题。
不良事件来源：投诉。</t>
  </si>
  <si>
    <t>P6562</t>
  </si>
  <si>
    <t>10373214</t>
  </si>
  <si>
    <t>00630414945422</t>
  </si>
  <si>
    <t>2024-00081622-1：不正确的测量</t>
  </si>
  <si>
    <t>客户报告在使用IMMULITE® 2000 XPi化学发光免疫分析仪（序列号：P6562）运行样本时，观察到仪器电源监控和测试重新排序错误。
客户在这次错误中获得了一个人绒毛膜促性腺激素（HCG）（批次为481）的不一致患者结果。客户没有将阴性不一致的患者结果报告给医师，样本被仪器自动重复测试两次，获得了阴性和阳性结果。客户不知道哪个结果是正确的。客户表示他们没有报告任何结果。客户停止了仪器上的测试，派遣西门子服务工程师到现场。
目前没有已知由于该问题导致的患者干预或不良健康后果的报告。
日期：2024年11月22日
单位：mIU/mL
样本类型：尿液（离心10分钟，3500转/分钟），清澈
预期值：大于或等于30 mIU/mL为阳性，小于30 mIU/mL为阴性。
测量范围：报告范围：高达5000 mIU/mL
样本编号：7232710675
样本管类型：10毫升玻璃倾倒管
初始值：14.7 mIU/mL（阴性）
重复值（仪器自动重复测试两次）：5.79（阴性），31.8 mIU/mL（阳性）
所有HCG结果均未发布，没有更正报告。</t>
  </si>
  <si>
    <t>客户联系了西门子医学诊断远程服务中心（RSC），报告了在使用IMMULITE® 2000 XPi化学发光免疫分析仪处理患者样本时观察到的仪器电源监控和测试重新排序错误。
质控（QC）回收在范围内。
Bio-Rad Liquichek质控（QC）在样本运行前：
水平：    结果：      目标值：      客户范围：      单位：
85341       5.4                6.03             4.333-7.23              mIU/mL
85342      21.7              20.55           17.55-23.55            mIU/mL
85343      397.0            444.53         378.53-510.53       mIU/mL
一位西门子服务工程师到现场重新安装了一个松动的电源监控连接。运行质控，结果在范围内，精度良好。仪器已恢复正常运行。
客户没有遇到任何进一步的HCG不一致情况，仪器已恢复运行。客户不需要进一步的帮助。</t>
  </si>
  <si>
    <t>一位西门子服务工程师到现场重新安装了一个松动的电源监控连接。运行质控，结果在范围内，精度良好。仪器已恢复正常运行。
客户没有遇到任何进一步的HCG不一致情况，仪器已恢复运行。客户不需要进一步的帮助。
不良事件来源：投诉。</t>
  </si>
  <si>
    <t>客户没有遇到任何进一步的HCG不一致情况，仪器已恢复运行。客户不需要进一步的帮助。</t>
  </si>
  <si>
    <t>DR253136</t>
  </si>
  <si>
    <t>2024-00082164-1：高检测结果</t>
  </si>
  <si>
    <t>MENORAH MEDICAL CENTER, UNITED STATES</t>
  </si>
  <si>
    <t>客户报告称，使用 LM Integrated Chemistry System 在 Dimension EXL 上对患者样本进行检测时，钠 (Na) 结果假性升高。将错误结果报告给医生。在原仪器上重测样本。重测结果低于初始结果，并判断是正确结果。重新抽取样本在原仪器进行处理。重新采集的样本结果低于错误结果，并与原始样本的重测结果相匹配，且在正常患者参考范围内。两次重测结果相匹配，均在正常患者参考范围内。将两次重测结果报告给医生。
目前无钠结果假性升高导致患者干预或不良健康后果的已知报告。
检测项目：钠（Na）
检测日期：2024年11月26日
单位：mmol/L
样本标识：HF114402
初始结果：173（错误，已报告）
重测结果：141（正确，已报告）
患者重新抽样。
重新抽样样本标识：HF114667
重新抽样样本结果：140（正确，已报告）</t>
  </si>
  <si>
    <t>客户联系了 Siemens 客户服务中心 (CCC) 并报告在 LM Integrated Chemistry System 的 Dimension ExL 上获得了一份患者样本的钠 (Na) 结果假性升高。事件发生当天，质控 (QC) 和校准在可接受范围内。客户注意到在初始运行样本之前，集成多传感器技术 (IMT) 稀释剂不足/过量，出现端口错误。
西门子远程协助客户，预充所有试剂5次，校准泵速，并进行校准，恢复可接受。客户进行了随机样本精密度检测，结果显示结果一致，并审查了 QC 数据。
西门子审查了仪器数据，并排除了试剂问题，因为事件当天 QC 回收值在可接受范围内。西门子进一步评价了该事件，并确定 IMT 端口中用于样本稀释的稀释液量不足，可能导致 Na 结果假性升高。
仪器按照规范运行。
无需对该器械进行进一步评价。</t>
  </si>
  <si>
    <t>西门子审查了仪器数据，并排除了试剂问题，因为事件当天 QC 回收值在可接受范围内。西门子进一步评价了该事件，并确定 IMT 端口中用于样本稀释的稀释液量不足，可能导致 Na 结果假性升高。
不良事件来源：投诉。</t>
  </si>
  <si>
    <t>仪器按照规范运行。无需对该器械进行进一步评价。</t>
  </si>
  <si>
    <t>2024-12-19</t>
  </si>
  <si>
    <t>64279</t>
  </si>
  <si>
    <t>2024-00084575-1：低检测结果</t>
  </si>
  <si>
    <t>Marienhaus Klinikum Mainz GmbH, GERMANY</t>
  </si>
  <si>
    <t>客户声称在使用同一样本在不同实验室分析仪上进行重复分析时，pO2结果出现了不一致的低值。
此事件没有造成伤害的报告。
样本类型：动脉血
分析仪          时间	 pO2(mmHg)	   正确？
RP500e         11:36      57.7	   不正确
实验室分析仪  未知时间	  74.8	   正确</t>
  </si>
  <si>
    <t>客户为进一步调查提供了仪器文件。
此事件的原因尚不清楚。</t>
  </si>
  <si>
    <t>此事件的原因尚不清楚。
不良事件来源：投诉。</t>
  </si>
  <si>
    <t>客户为进一步调查提供了仪器文件。</t>
  </si>
  <si>
    <t>1193118002024182812</t>
  </si>
  <si>
    <t>DR251605</t>
  </si>
  <si>
    <t>2024-00082948-1：高检测结果</t>
  </si>
  <si>
    <t>SUTTER-GOULD MEDICAL GROUP, UNITED STATES</t>
  </si>
  <si>
    <t>客户报告称，在Dimension EXL全自动生化分析仪上对一个患者样本进行检测时，获得了一个错误的高钠（Na）结果。初始结果已经报告给医师，医师对结果表示质疑。样本在原始仪器上重新检测。重复结果比初始结果低，并与患者的病史相符。重复结果被报告为正确的结果给医师。
没有已知的因错误的高钠结果而导致的患者干预或不良健康后果的报告。
检测项目：钠（Na）
单位：mmol/L
检测日期：2024年11月25日
样本标识符：L3831258818
初始结果：172（错误，已报告）
重复结果：141（正确，已报告）</t>
  </si>
  <si>
    <t>客户联系了西门子客户关怀中心（CCC），报告称在Dimension EXL全自动生化分析仪对一个患者样本进行检测时，获得了一个错误的高钠（Na）结果。事件发生当天，质控（QC）在范围内，校准也是可以接受的。
客户在对患者样本进行初始测试时观察到集成多传感器技术（IMT）测量错误和IMT样本液体检测错误。然后，客户按下重置以清除错误并运行患者样本。
西门子客户服务工程师（CSE）被派往客户现场。在访问期间，CSE验证了泵速，更换了X2管路、废液管路上的T型接头、泵头、旋转阀密封和IMT塔，对齐并调整了泵速，验证了耗材的流动，校准了IMT，运行了QC，结果可接受，运行了IMT QC精密度，清洁了旋转阀孔，并观察到IMT塔上X1管路的管接头出现故障。接下来，CSE将泵速设置为正常，运行校准，通过，然后运行了五个随机样本和QC，结果可接受。
西门子进一步评估了该事件，并排除了试剂问题，因为QC在可接受范围内回收。西门子确定，流体和空气流动问题以及微凝块、纤维蛋白或盐的形成可能导致了错误的高钠结果。
该仪器按照规范运行，不需要进一步评估。</t>
  </si>
  <si>
    <t>西门子进一步评估了该事件，并排除了试剂问题，因为QC在可接受范围内回收。西门子确定，流体和空气流动问题以及微凝块、纤维蛋白或盐的形成可能导致了错误的高钠结果。
不良事件来源：投诉。</t>
  </si>
  <si>
    <t>1193118002024182811</t>
  </si>
  <si>
    <t>2024-00082470-1：不正确，不充分或不精确的结果或读数</t>
  </si>
  <si>
    <t>客户报告称，在ADVIA 1800全自动生化分析仪上对多个患者样本进行检测时，获得了错误的二氧化碳（CO2_c）结果。初始结果并未报告给医师。样本在原始分析仪上重新检测。重检结果与患者的临床病史相符，被认为是正确的。客户没有向西门子提供样本数据。
没有已知的因错误的CO2_c结果而导致的患者干预或不良健康后果的报告。
检测项目：二氧化碳（CO2_c）
单位：mEq/L或mmol/L
检测日期：2024年11月26日
客户拒绝提供样本数据。</t>
  </si>
  <si>
    <t>客户联系了西门子客户关怀中心（CCC），报告称在ADVIA 1800全自动生化分析仪上对多个患者样本进行检测时，获得了错误的二氧化碳（CO2_c）结果。客户关闭了分析仪。
西门子客户服务工程师（CSE）被派往客户现场。在访问期间，CSE检查了仪器，清理了反应托盘洗涤单元（WUD）溢流线上的部分堵塞，安装了大水泵（LWP）过滤器改装套件，观察到稀释反应托盘洗涤单元（DWUD）抽吸管口1抽吸缓慢，并进行了反冲洗。然后，CSE验证了DWUD抽吸口1的抽吸缓慢，并更换了管口、阀门和DWUD稀释洗涤阀1（DWEV-01）的抽吸管。客户执行了清洗2并运行了质控（QCs）。事件的原因未知。
西门子正在评估该事件。</t>
  </si>
  <si>
    <t>DR251574</t>
  </si>
  <si>
    <t>2024-00082729-1：低检测结果</t>
  </si>
  <si>
    <t>PARKVIEW PUEBLO WEST, UNITED STATES</t>
  </si>
  <si>
    <t>客户报告称，在Dimension EXL全自动生化分析仪上对急诊室（ER）患者的样本进行检测时，获得了一个错误的低钠（NA）结果。错误的结果已经报告给医师，医师对结果表示质疑。由于低钠结果，患者接受了治疗，第二天，重新抽取了样本，并在原始系统上进行了处理。重新抽取的样本结果比错误结果高，并被认为是正确的。然后，原始样本在原始系统上重复检测，结果比错误结果高。重复结果与患者的临床病史相符。重复结果被认为是正确的，并已报告给医师。
随后，患者根据正确的NA结果出院。
没有已知的因错误的低NA结果而导致的患者干预或不良健康后果的报告。
检测项目：钠（NA）
单位：mmol/L
初次检测日期：2024年11月27日
重复检测日期：2024年11月28日
样本标识符：1090113442
初始结果：113.1（错误，已报告）
重新抽取样本结果：143.9（正确）
原始样本的重复结果：142.1（正确，已报告）</t>
  </si>
  <si>
    <t>客户联系了西门子客户关怀中心（CCC），报告称在Dimension EXL全自动生化分析仪上对急诊室（ER）患者的样本进行检测时，获得了一个错误的低钠（NA）结果。样本处理时的质控（QC）是有效的。
西门子远程审查了仪器数据，观察了标准A和标准B的空气和液体值、校准、稀释校正因子和泵速，这些值都在正常范围内。西门子远程协助客户安装了新的X型管路，重新检查了泵速，发现低于正常范围，客户将X型管路从泵滚轮的顶部移动到中间位置，调整了压力脚和泵速，运行了QC和QC精密度，结果可接受。
西门子客户服务工程师（CSE）被派往客户现场。在访问期间，CSE检查了系统，发现集成多传感器技术（IMT）稀释泵的电磁阀的电气连接器（J55T针）松动，这不允许适当的稀释液量到达IMT端口，重新固定了连接。
西门子评估了该事件，并观察到样本和HIL（溶血、黄疸和脂血）指数结果之间的压力差异没有变化，表明没有样本完整性或样本量少的问题。西门子得出结论，IMT稀释泵电磁阀的J55T针松动，通过重新固定连接已纠正，可能促成了错误的低NA结果。
该仪器按照规范运行，不需要进一步评估。</t>
  </si>
  <si>
    <t>西门子得出结论，IMT稀释泵电磁阀的J55T针松动，通过重新固定连接已纠正，可能促成了错误的低NA结果。
不良事件来源：投诉。</t>
  </si>
  <si>
    <t>CM03927</t>
  </si>
  <si>
    <t>2024-00085267-1：低检测结果</t>
  </si>
  <si>
    <t>客户报告称，在Atellica CH 930分析仪上对患者样本进行检测时，得到了一个错误降低的钙（CA_2）结果。这个错误的结果没有报告给医师。样本在同一个Atellica CH 930分析仪上重复检测。重复检测的结果比错误结果高。重复检测的结果作为正确的结果报告给医师。
没有已知的因错误降低的CA_2结果而导致的患者干预或不良健康后果的报告。
检测日期：2024年12月10日
检测项目：钙（CA_2）
单位：mmol/L
样本标识：6671163102
初次结果：1.58（错误，未报告）
重复结果：2.62（正确，已报告）</t>
  </si>
  <si>
    <t>客户联系了西门子客户关怀中心，报告称在Atellica CH 930分析仪上对患者样本进行检测时，得到了一个错误降低的钙（CA_2）结果。事件发生当天，质控（QCs）回收在范围内。
西门子客户服务工程师（CSE）被派往客户现场。CSE发现稀释混合器的叶轮没有与比色杯对齐，样本探针存在泄漏。在这次访问期间，CSE更换了稀释混合器组件、样本探针泵阀和入口阀。重新布线了线束，并检查了光度计。进行了调整、运行自动检查和精度测试，自动检查和精度测试结果可接受。西门子进一步评估了这一事件，并得出结论，仪器相关问题可能导致了钙结果的错误降低。
该仪器按照规范运行，不需要进一步评估。</t>
  </si>
  <si>
    <t>西门子进一步评估了这一事件，并得出结论，仪器相关问题可能导致了钙结果的错误降低。
不良事件来源：投诉。</t>
  </si>
  <si>
    <t>2024-00082169-1：高检测结果</t>
  </si>
  <si>
    <t>MOUNTAINVIEW FSED, UNITED STATES</t>
  </si>
  <si>
    <t>客户报告称，在Dimension EXL 200全自动整合式生化分析仪上对多个患者样本进行检测时，得到了错误升高的钠（Na）结果。这些错误的结果已经报告给医师，部分结果受到了质疑。样本在分析仪上重新处理。重复测试的结果回收到了正常预期范围内，并报告正确的结果给医师。客户没有提供是否使用了相同或不同的样本进行重复测试的信息；也没有提供用于重复测试的原始或替代仪器以及患者结果数据给西门子。
没有已知的因错误升高的Na结果而导致的患者干预或不良健康后果的报告。
检测项目：钠（Na）
单位：mmol/L
检测日期：2024年11月25日
客户拒绝提供样本数据。</t>
  </si>
  <si>
    <t>客户联系了西门子客户关怀中心（CCC），报告称在Dimension EXL 200全自动整合式生化分析仪上对多个患者样本进行检测时，得到了错误升高的钠（Na）结果。
西门子审查了仪器数据，观察到质控（QC）结果高于实验室范围，而标准液A和标准液B的校准、空气和液体值是可以接受的。在西门子远程协助的帮助下，客户更换了集成多传感器技术（IMT）传感器和管道，运行了稀释检查，校正了偏差，并运行了新的QC，结果回收到了可接受的范围。
西门子评估了这一事件，并确定高稀释检查因子可能是导致钠结果错误升高的潜在因素。
该仪器按照规范运行，不需要对这台设备进行进一步评估。</t>
  </si>
  <si>
    <t>西门子评估了这一事件，并确定高稀释检查因子可能是导致钠结果错误升高的潜在因素。
不良事件来源：投诉。</t>
  </si>
  <si>
    <t>133164</t>
  </si>
  <si>
    <t>11254820</t>
  </si>
  <si>
    <t>00630414002903</t>
  </si>
  <si>
    <t>2024-00081836-1：高检测结果</t>
  </si>
  <si>
    <t>CHU DE BORDEAUX, FRANCE</t>
  </si>
  <si>
    <t>客户报告称，在BN II全自动蛋白分析仪上使用1:100和1:400稀释对患者样本进行检测时，得到了错误升高的游离轻链kappa型（FLC kappa）结果。这些错误升高的结果并未报告给医师。样本使用1:100稀释重新检测后，结果较低。较低的结果被报告为正确的结果给医师。
没有已知的因错误升高的FLC kappa结果而导致的患者干预或不良健康后果的报告。
检测项目：FLC Kappa
单位：mg/L
检测日期：2024年11月22日
1:100稀释结果：&gt; 107.00（错误，未报告）
1:400稀释结果：24.40（错误，未报告）
1:100稀释结果：8.07（正确，已报告）</t>
  </si>
  <si>
    <t>客户联系了西门子远程支持中心，报告使用N Latex FLC kappa试剂在BN II全自动蛋白分析仪上检测，获得了错误升高的游离轻链kappa型（FLC kappa）患者结果。
西门子评估了这个问题，并提供了以下结论：西门子客户服务工程师（CSE）通过清洁仪器解决了这个问题。客户已恢复正常运营，报告的问题通过常规服务行动得到解决。不需要对这台设备进行进一步评估。</t>
  </si>
  <si>
    <t>西门子客户服务工程师（CSE）通过清洁仪器解决了这个问题。客户已恢复正常运营，报告的问题通过常规服务行动得到解决。
不良事件来源：投诉。</t>
  </si>
  <si>
    <t>客户已恢复正常运营，报告的问题通过常规服务行动得到解决。不需要对这台设备进行进一步评估。</t>
  </si>
  <si>
    <t>140212</t>
  </si>
  <si>
    <t>2024-00085261-2：不正确，不充分或不精确的结果或读数</t>
  </si>
  <si>
    <t>HOPITAUX DE MARSEILLE, FRANCE</t>
  </si>
  <si>
    <t>客户向西门子报告称，他们在手动稀释时，在Atellica CH 930分析仪上获得了不一致的尿液/脑脊液蛋白（UCFP）尿液患者样本结果。手动稀释的结果在检测的测量区间内，并未报告给医师。同一患者样本之前在原始的Atellica CH 930分析仪上未稀释和自动稀释处理过。未稀释的结果超出了检测范围，而自动稀释的结果降低。这些结果也未报告给医师。客户无法确定患者的正确结果。
没有已知的因不一致的尿液/脑脊液蛋白（UCFP）结果而导致的患者干预或不良健康后果的报告。
检测项目：尿液/脑脊液蛋白（UCFP）
单位：g/L
样本编号：124107420801
检测日期：2024年11月25日
在Atellica CH 930分析仪（序列号：CM03318）上初次检测（手动稀释1/2），得到：1.509 g/L（150.9 mg/dL）（不一致，未报告）
同一样本在原始Atellica CH分析仪（序列号：CM03318）上重新检测（手动稀释1 1/5），得到：0.994 g/L（99.4 mg/dL）（不一致，未报告）
同一样本在原始Atellica CH分析仪（序列号：CM03318）上重新检测（手动稀释1 1/10），得到：1.015 g/L（101.5 mg/dL）（不一致，未报告）
之前的检测结果：
检测日期：2024年11月23日
在Atellica CH 930分析仪（序列号：CM03318）上初次检测（自动稀释X10），得到：&lt;0.6 g/L（&lt;60 mg/dL）（不一致，未报告）
同一样本在原始Atellica CH分析仪（序列号：CM03318）上重新检测（未稀释），得到：&gt;2.5 g/L（&gt;250 mg/dL）（不一致，未报告）
同一样本在原始Atellica CH分析仪（序列号：CM03318）上重新检测（自动稀释X10），得到：&lt;0.6 g/L（&lt;60 mg/dL）（不一致，未报告）</t>
  </si>
  <si>
    <t>客户联系了西门子医疗诊断远程服务中心（RSC），报告了在使用Atellica CH 930分析仪手动稀释时，尿液/脑脊液蛋白（UCFP）尿液患者样本结果不一致。
西门子医学诊断正在调查这一事件。</t>
  </si>
  <si>
    <t>西门子医学诊断正在调查这一事件。
不良事件来源：投诉。</t>
  </si>
  <si>
    <t>西门子医学诊断正在调查这一事件。</t>
  </si>
  <si>
    <t>140211</t>
  </si>
  <si>
    <t>2024-00085261-1：不正确，不充分或不精确的结果或读数</t>
  </si>
  <si>
    <t>客户向西门子报告称，在Atellica CH 930分析仪上自动稀释时，得到了一个不一致的降低的尿液/脑脊液蛋白（UCFP）尿液患者样本结果。不一致的结果没有报告给医师。同一样本在原Atellica CH 930分析仪上未稀释和自动稀释后重新处理。未稀释的结果超出了检测范围，而自动稀释的结果降低。同一样本再次使用手动稀释重新处理。手动稀释的结果在检测的测量区间内。结果没有报告给医师。客户无法确定患者的正确结果。
没有已知的因不一致降低的尿液/脑脊液蛋白（UCFP）结果而导致的患者干预或不良健康后果的报告。
检测项目：尿液/脑脊液蛋白（UCFP）
单位：g/L
样本编号：124107420801
检测日期：2024年11月23日
在Atellica CH 930分析仪（序列号：CM03318）上初次检测（自动稀释X10），得到：&lt;0.6 g/L（&lt;60 mg/dL）（不一致，未报告）
同一样本在原始Atellica CH分析仪（序列号：CM03318）上重新检测（未稀释），得到：&gt;2.5 g/L（&gt;250 mg/dL）（不一致，未报告）
同一样本在原始Atellica CH分析仪（序列号：CM03318）上重新检测（自动稀释X10），得到：&lt;0.6 g/L（&lt;60 mg/dL）（不一致，未报告）
检测日期：2024年11月25日
同一样本在原始Atellica CH分析仪（序列号：CM03318）上重新检测（手动稀释1/2），得到：1.509 g/L（150.9 mg/dL）（不一致，未报告）
同一样本在原始Atellica CH分析仪（序列号：CM03318）上重新检测（手动稀释1 1/5），得到：0.994 g/L（99.4 mg/dL）（不一致，未报告）
同一样本在原始Atellica CH分析仪（序列号：CM03318）上重新检测（手动稀释1 1/10），得到：1.015 g/L（101.5 mg/dL）（不一致，未报告）</t>
  </si>
  <si>
    <t>客户联系了西门子医疗诊断远程服务中心（RSC），报告了在使用Atellica CH 930分析仪自动稀释时，得到一个不一致的降低的尿液/脑脊液蛋白（UCFP）尿液患者样本结果。
西门子医学诊断正在调查这一事件。</t>
  </si>
  <si>
    <t>CA1275002910291</t>
  </si>
  <si>
    <t>00630414595467</t>
  </si>
  <si>
    <t>2024-00083214-1：高检测结果</t>
  </si>
  <si>
    <t>NY WEILL CORNELL MEDICAL CENTER, UNITED STATES</t>
  </si>
  <si>
    <t>客户报告称，在全自动生化分析仪上对患者样本进行检测时，得到了一个错误偏高的二氧化碳（CO2_c）结果。这个错误结果没有报告给医师。重新处理样本，但不清楚在哪个仪器上重测了样本。重测结果比错误结果低。尚不清楚重测结果是否作为正确的结果报告给了医师。客户没有向西门子提供重测结果数据。目前没有已知的因错误的偏高CO2_c结果而导致的患者干预或不良健康后果的报告。
检测日期：2024年11月30日
检测项目：二氧化碳（CO2_c）
单位：mEq/L
样本标识：未知。
初始结果：&gt;40（错误，未报告）
重测结果：低于错误结果。（客户拒绝提供结果数据）</t>
  </si>
  <si>
    <t>客户联系了西门子客户关怀中心（CCC），报告称在全自动生化分析仪上对患者样本进行检测时，得到一个错误偏高的二氧化碳（CO2_c）结果。处理样本时的校准和质控（QC）在可接受范围内。
西门子客户服务工程师（CSE）被派往客户现场。在访问期间，CSE检查了仪器，注意到油浴被水污染，孔径脏了，对油浴进行了去污染处理，清洁了孔径，更换了灯和比色杯，执行空白比色杯、启动冲洗和灯能量检查。客户运行了QC，结果回收到可接受范围内。
西门子进一步评估了该事件，并得出结论，CSE执行的服务活动纠正了污染油浴、脏孔径和坏灯，这些可能促成了错误的偏高CO2_c结果。
仪器按照规范运行。无需对该器械进行进一步评价。</t>
  </si>
  <si>
    <t>西门子进一步评估了该事件，并得出结论，CSE执行的服务活动纠正了污染油浴、脏孔径和坏灯，这些可能促成了错误的偏高CO2_c结果。
不良事件来源：投诉。</t>
  </si>
  <si>
    <t>2024-00083214-2：高检测结果</t>
  </si>
  <si>
    <t>客户报告称，在全自动生化分析仪上对两个患者样本进行检测时，得到了错误偏高的二氧化碳（CO2_c）结果。这些错误结果没有报告给医师。标识为1433701244A的样本在另外两台全自动生化分析仪上重测了两次，而标识为1433700914A的样本在另外一台全自动生化分析仪上重测了一次。对于标识为1433701244A的样本，重测结果比初始结果低，判断是正确的。30 mEq/L的重测结果已经报告给医师。对于标识为1433700914A的样本，重测结果没有报告给医师，并且不清楚哪个结果作为正确结果报告给医师。
目前没有已知的因错误偏高CO2_c结果而导致的患者干预或不良健康后果的报告。
检测日期：2024年12月2日
检测项目：二氧化碳（CO2_c）
单位：mEq/L
样本标识：1433700914A
初始结果：&gt;40（错误，未报告）
重测结果（替代仪器）：31（未报告）
样本标识：1433701244A
初始结果：&gt;40（错误，未报告）
第一次重测结果（替代仪器）：29（正确）
第二次重测结果（替代仪器）：30（正确，已报告）</t>
  </si>
  <si>
    <t>客户联系了西门子客户关怀中心（CCC），报告称在全自动生化分析仪上对两个患者样本进行检测时，得到了错误偏高的二氧化碳（CO2_c）结果。样本处理时的校准和质控（QC）在可接受范围内。
西门子客户服务工程师（CSE）被派往客户现场。在访问期间，CSE检查了仪器，注意到油浴被水污染，孔径脏了，对油浴进行了去污染处理，清洁了孔径，更换了灯和比色杯，执行了空白比色杯、启动冲洗和灯能量检查。客户运行了QC，结果回收到可接受范围内。
西门子进一步评估了该事件，并得出结论，CSE执行的服务活动纠正了污染油浴、脏孔径和坏灯，这些可能促成了错误的偏高CO2_c结果。
仪器按照规范运行。无需对该器械进行进一步评价。</t>
  </si>
  <si>
    <t>IRL29192140</t>
  </si>
  <si>
    <t>2024-00083005-1：不正确的，不充分的或不精确的结果或读数</t>
  </si>
  <si>
    <t>QUEST @ MEMORIAL HERMANN NORTHEAST, UNITED STATES</t>
  </si>
  <si>
    <t>客户报告在全自动发光免疫分析仪上，检测出三份患者样本的总人绒毛膜促性腺激素 (ThCG) 结果错误。将错误结果报告给医师，医师对结果提出质疑。客户称，他们预估样本4002040482和4002039527的回收率为阴性，预估样本4002039105的回收率高于初始结果。重新采集患者样本，并在备用 ADVIA Centaur CP仪器上进行处理。客户未提供定量重测结果，并指出2份样本回收为阴性，1份回收为阳性。将重测结果作为正确结果报告给医师。
目前没有关于错误的 ThCG 结果导致的患者干预或不良健康后果的已知报告。
测试日期：2024年11月29日
检测项目：总人绒毛膜促性腺激素（ThCG）
样本类型：血清
单位：mIU/mL
样本ID：4002040482
初始结果：62.5（错误，已报告）
新样本结果：阴性（正确，已报告）
样本ID：4002039105
初始结果：65（错误，已报告）
新样本结果：阳性（正确，已报告）
样本ID：4002039527
初始结果：72.6（错误，已报告）
新样本结果：阴性（正确，已报告）</t>
  </si>
  <si>
    <t>客户联系了西门子客户服务中心，报告在全自动发光免疫分析仪上获得了三份患者样本的错误总人绒毛膜促性腺激素 (ThCG) 结果。事件发生当天，质控 (QC) 的回收率在范围内。
派遣西门子客户服务工程师 (CSE) 到客户现场。CSE 审查了仪器数据并观察到维护已完成，运行初始样本后重测QC，QC回收率在质量标准范围内。CSE 还在试剂包位置13观察到试剂探针1体积检查错误，但尚不清楚 ThCG 当时是否在位置13。CSE 检查了仪器，未发现任何问题或泄漏。CSE 确定所有对齐、QC和校准均在质量标准范围内。CSE 检查了试剂包，未观察到结块或外观问题。造成ThCG 结果错误的原因尚不清楚。
仪器按规范运行，无需对该仪器进行进一步评价。</t>
  </si>
  <si>
    <t>派遣西门子客户服务工程师 (CSE) 到客户现场。CSE 审查了仪器数据并观察到维护已完成，运行初始样本后重测QC，QC回收率在质量标准范围内。CSE 还在试剂包位置13观察到试剂探针1体积检查错误，但尚不清楚 ThCG 当时是否在位置13。CSE 检查了仪器，未发现任何问题或泄漏。CSE 确定所有比对、QC和校准均在质量标准范围内。CSE 检查了试剂包，未观察到结块或外观问题。造成ThCG 结果错误的原因尚不清楚。
不良事件来源：投诉。</t>
  </si>
  <si>
    <t>140287</t>
  </si>
  <si>
    <t>11537216</t>
  </si>
  <si>
    <t>00630414610948</t>
  </si>
  <si>
    <t>2025-11-03</t>
  </si>
  <si>
    <t>2024-00081504-2：低检测结果</t>
  </si>
  <si>
    <t>客户向西门子报告称，他们在全自动生化分析仪分析仪上得到了一个错误偏低的肌酐（ECre3）患者样本结果。将错误结果报告给医师，医师提出质疑。同一样本在另一台全自动生化分析仪上重测。得到的更高的重测结果，判断是正确的，并报告给医师。目前没有已知的因错误偏低肌酐（ECre3）结果而导致的患者干预或不良健康后果的报告。
检测项目：肌酐（ECre3）
单位：µmol/L
检测日期：2024年11月25日
样本标识：110560751454
在序列号为CM00515的全自动生化分析仪分析仪上获得的初始结果：&lt;13（错误，已报告）
同一样本在序列号为CM00516的另一台全自动生化分析仪分析仪上重测获得的结果：132（正确，已报告）</t>
  </si>
  <si>
    <t>客户联系了西门子医学诊断远程服务中心（RSC），报告称在全自动生化分析仪上对患者样本进行检测时，得到了一个错误偏低的酶法肌酐3（ECre3）结果。
西门子正在评估该事件。</t>
  </si>
  <si>
    <t>95211107</t>
  </si>
  <si>
    <t>2024-00086951-1：高检测结果</t>
  </si>
  <si>
    <t>LBM BIOESTEREL, FRANCE</t>
  </si>
  <si>
    <t>客户报告称在使用TnIH批号107时，观察到Atellica IM高敏肌钙蛋白I（TnIH）的结果升高，这与替代方法测试的结果不一致。
质疑该患者样本观察到重复升高的Atellica IM TnIH结果。患者被转移到地区医院，在那里抽取了新的样本，并使用替代方法进行了测试。替代方法的测试产生了一个较低的结果（在正常范围内，&lt;20 ng/L）。
正常结果被认为与患者的临床状况一致。
目前没有关于观察到的结果不一致性与任何不良患者后果相关的陈述。
样本编号3563470011TA，测试日期2024-12-12
Atellica IM TnIH - 升高，不一致
初次测试：91.25 ng/L
重复测试：101 ng/L
在地区医院测试的新样本
替代方法测试：15 ng/L – 被接受为正确结果</t>
  </si>
  <si>
    <t>客户报告称观察到Atellica IM高敏肌钙蛋白I（TnIH）的结果升高，与替代方法测试的结果不一致。
试剂说明书的结果解释部分所述：“解释结果时，务必结合患者的病史、临床表现和其他结果。” 
西门子正在调查此事。</t>
  </si>
  <si>
    <t>西门子正在调查此事。
不良事件来源：投诉。</t>
  </si>
  <si>
    <t>西门子正在调查此事。</t>
  </si>
  <si>
    <t>2024-00086967-1：高检测结果</t>
  </si>
  <si>
    <t>CUSANUS TRÄGERGESELL. TRIER MBH, GERMANY</t>
  </si>
  <si>
    <t>客户报告称在使用糖抗原CA 19-9批号541时，ADVIA Centaur CA 19-9的结果出现升高，与重复测试的结果不一致。
客户报告ADVIA Centaur CA 19-9对于质量控制（QC）和患者样本的结果出现间歇性不精确。一位患者的初步结果显示升高，与重复测试得到的较低结果相冲突。较低的结果被认为是正确的。
目前没有关于观察到的不一致性与任何不良患者后果相关的陈述。
ADVIA Centaur CA 19-9 结果（U/mL）：
样本编号 4007033301，2024-12-17
初步结果：284.9 - 升高，不一致
重复结果：27.4</t>
  </si>
  <si>
    <t>客户报告称观察到ADVIA Centaur CA 19-9的结果升高，这与重复测试的结果不一致。
在检测校准或质量控制（QC）结果方面没有发现任何问题。
西门子正在调查此事。</t>
  </si>
  <si>
    <t>2024-00082335-1：假阳性结果</t>
  </si>
  <si>
    <t>GHK Hospital Limited,HONG KONG</t>
  </si>
  <si>
    <t>客户报告称，在Atellica IM分析仪上使用批号#168的试剂检测时，观察到乙型肝炎病毒表面抗体测定结果出现反应性（阳性），与使用替代方法重测结果不一致。
获得了两个换着样本初始反应性（阳性）结果。初始结果未报告给医师。使用替代方法对同一样本重测后，得到了非反应性（阴性）结果。目前尚不清楚哪个结果是正确的。
目前没有已知的因观察到的结果不一致而导致的患者干预或不良健康后果的报告。
检测项目：乙型肝炎病毒表面抗体(aHBs2)
检测日期：2024年11月27日
以下样本来自同一患者。
样本ID：24CB250150H
样本类型：血浆
Atellica IM 1600结果：24.22 mIU/mL（反应性 - 视为不一致）
替代方法结果：3.9406 mIU/mL（非反应性）[截断值： 10 mIU/mL]
样本ID：24M041354S
样本类型：血清
Atellica IM 1600结果：24.40 mIU/mL（反应性 - 视为不一致）
替代方法结果：4.6298 mIU/mL（非反应性）[截断值: 10 mIU/mL]
其他测试结果：
aHBe：阳性
HbsII：阴性
HBeAg：阴性</t>
  </si>
  <si>
    <t>客户报告称，在Atellica IM分析仪上使用批号#168的试剂检测时，观察到乙型肝炎病毒表面抗体测定结果出现反应性（阳性），与使用替代方法进行重测的结果不一致。
质控（QC）回收在实验室范围内。该检测试剂盒的说明书（IFU）在检验结果的解释部分指出：“结果应结合患者的病史、临床表现和其他发现。_x000D_”
西门子正在评估此事件。</t>
  </si>
  <si>
    <t>26799439</t>
  </si>
  <si>
    <t>10995703</t>
  </si>
  <si>
    <t>00630414600161</t>
  </si>
  <si>
    <t>2025-07-23</t>
  </si>
  <si>
    <t>2024-12-25</t>
  </si>
  <si>
    <t>2024-00083249-1：低检测结果</t>
  </si>
  <si>
    <t>JESSE BROWN VA MED CTR (R) , UNITED STATES</t>
  </si>
  <si>
    <t>客户报告使用批号为439的TSH3 UL试剂时，观察到 Atellica IM促甲状腺素测定结果降低，与重测结果不一致。
患者样本的初始检测结果偏低，将该结果报告给医师，医师未对结果提出质疑。在原Atellica IM分析仪上重测相同的样本，得到一个更高的结果，判断是正确结果。但未向医师发出更正报告。
目前没有已知的患者干预或该事件引起的不良健康后果的报告。
检测项目：Atellica IM促甲状腺素测定(TSH3 UL)
检测日期：2024年11月27日
样本类型：血清
初始结果：0.064 uIU/mL（不一致，报告）
重测结果：0.192 uIU/mL（正确，未报告）</t>
  </si>
  <si>
    <t>客户报告称，在Atellica IM分析仪上使用批号#439的促甲状腺素测定试剂盒(直接化学发光法)对患者样本进行检测时，观察到Atellica IM促甲状腺素测定结果偏低，与重测结果不一致。
该检测的说明书（IFU）在结果解释部分指出：“解释结果时，务必结合患者的病史、临床表现和其他结果。”
西门子正在评估该事件。</t>
  </si>
  <si>
    <t>FA5135</t>
  </si>
  <si>
    <t>10444913</t>
  </si>
  <si>
    <t>00842768013850</t>
  </si>
  <si>
    <t>2025-05-15</t>
  </si>
  <si>
    <t>2024-00087171-1：低检测结果</t>
  </si>
  <si>
    <t>Landkreis Mittweida Krankenhaus, GERMANY</t>
  </si>
  <si>
    <t>客户报告称在Dimension EXL 200全自动整合式生化分析仪上获得了一个错误地被抑制的人绒毛膜促性腺激素（HCG）患者样本结果。目前尚不清楚该结果是否已报告给医师。同一样本在相同的Dimension EXL 200全自动整合式生化分析仪上进行了稀释处理。获得了更高的结果，被认为是正确的，并已报告给医师。
没有已知的因错误抑制的人绒毛膜促性腺激素（HCG）结果而导致的患者干预或不良健康后果的报告。
检测项目：人绒毛膜促性腺激素（HCG）
单位：mIU/mL
检测日期：2024年12月19日
样本编号：200253550101
在Dimension EXL 200全自动整合式生化分析仪序列号DR275028上获得的初始结果：0 mIU/mL（错误，是否已报告未知）。
同一样本在相同的Dimension EXL 200全自动整合式生化分析仪序列号DR275028上稀释样本重新处理，获得的结果：3689 mIU/mL（正确，已报告）。</t>
  </si>
  <si>
    <t>客户联系了西门子医学诊断远程服务中心（RSC），关于在Dimension EXL 200全自动整合式生化分析仪上获得的一个错误抑制的人绒毛膜促性腺激素（HCG）患者样本结果。
西门子正在对此事件进行调查。</t>
  </si>
  <si>
    <t>西门子正在对此事件进行调查。
不良事件来源：投诉。</t>
  </si>
  <si>
    <t>西门子正在对此事件进行调查。</t>
  </si>
  <si>
    <t>CM02078</t>
  </si>
  <si>
    <t>2024-00085350-1：高检测结果</t>
  </si>
  <si>
    <t>CAPE COD HOSPITAL, UNITED STATES</t>
  </si>
  <si>
    <t>客户报告在全自动生化分析仪上获得了患者样本假性升高的二氧化碳 (CO2_c) 结果。未向医师报告初始结果。在备用全自动生化分析仪上重测样本。重测结果低于初始结果，并与患者病史相匹配。将重测结果作为正确结果报告给医师。
目前没有CO2_c结果假性升高导致患者干预或不良健康后果的已知报告。
检测项目：二氧化碳（CO2_c）
单位：mmol/L
检测日期：2024年12月10日
样本标识：1005824933
初始结果：&gt;40（错误，未报告）
重测结果（替代仪器）：26（正确，已报告）</t>
  </si>
  <si>
    <t>客户联系了西门子客户服务中心 (CCC)，报告称在全自动生化分析仪上获得了患者样本假性升高的二氧化碳 (CO2_c) 结果。事件发生当天，质控 (QC) 结果在可接受范围内。客户装载了新的试剂、校准品和QC。然后，QC回收值超出范围。
西门子远程协助客户，增加新耗材，校准并对齐稀释混合器和探针。
派遣西门子客户服务工程师 (CSE) 到客户现场。在此次访视期间，CSE进行自动检查，并确定比色杯清洗液1未抽吸，水阀泄漏。CSE 取下阀门，清洗并更换阀门，预充反应清洗机并进行检测，排空并灌装反应池直至清洗干净，重新运行自动检查，结果回收到可接受范围。此外，CSE更换了试剂并进行了重新校准。该事件的原因未知。
仪器按照规范运行。无需对该器械进行进一步评价。</t>
  </si>
  <si>
    <t>IRL94930919</t>
  </si>
  <si>
    <t>2024-12-28</t>
  </si>
  <si>
    <t>2024-00084307-1：不正确的，不充分的或不精确的结果或读数</t>
  </si>
  <si>
    <t>DASA - NTO JURUA, BRAZIL</t>
  </si>
  <si>
    <t>客户报告在全自动化学发光免疫分析仪上获得的12份患者样本的总人绒毛膜促性腺激素 (ThCG) 结果假性升高。将错误结果报告给医师。在替代全自动化学发光免疫分析仪上重测样本。重测结果低于错误结果。将重测结果作为正确结果报告给医师。客户还报告检测到另一份患者样本结果为31.6 mIU/mL，将结果报告给医师并未纠正，客户重测样本时结果更高。
目前没有关于错误的 ThCG 结果导致的患者干预或不良健康后果的已知报告。
检测日期：2024年12月4日
检测项目：总人绒毛膜促性腺激素（ThCG）
单位：mIU/mL
样本标识：856429672058
初始结果：35.6（错误，已报告）
重测结果：&lt;2.0（正确，已报告）
样本标识：856433771723
初始结果：35.9（错误，已报告）
重测结果：&lt;2.0（正确，已报告）
样本标识：856429760298
初始结果：33.9（错误，已报告）
重测结果：&lt;2.0（正确，已报告）
样本标识：856430449588
初始结果：30.5（错误，已报告）
重测结果：&lt;2.0（正确，已报告）
样本标识：856430770224
初始结果：31.8（错误，已报告）
重测结果：&lt;2.0（正确，已报告）
样本标识：856431807684
初始结果：36.6（错误，已报告）
重测结果：&lt;2.0（正确，已报告）
样本标识：856431196313
初始结果：33.2（错误，已报告）
重测结果：&lt;2.0（正确，已报告）
样本标识：856434131700
初始结果：35.0（错误，已报告）
重测结果：&lt;2.0（正确，已报告）
样本标识：856428876716
初始结果：34.7（错误，已报告）
重测结果：&lt;2.0（正确，已报告）
样本标识：856432956329
初始结果：29.2（错误，已报告）
重测结果：&lt;2.0（正确，已报告）
样本标识：856434598381
初始结果：28.2（错误，已报告）
重测结果：&lt;2.0（正确，已报告）
样本标识：856428797707
初始结果：30.9（错误，已报告）
重测结果：&lt;2.0（正确，已报告）
样本标识：856428888269
初始结果：31.6（正确，已报告）
重测结果：59.4</t>
  </si>
  <si>
    <t>客户联系西门子客户服务中心报告在全自动化学发光免疫分析仪上获得13份患者样本错误的总人绒毛膜促性腺激素 (ThCG) 结果。事件发生当天，质控(QC) 的结果在范围内。
派遣西门子客户服务工程师 (CSE) 到客户现场。通过审查仪器文件，西门子确定在事件发生时，探针1离线，由于试剂不可用，仪器体积检查错误。此次访视期间，CSE检查了仪器并检查了泄漏情况；CSE未发现任何泄漏，并确定仪器需要润滑。CSE 润滑了样本探针稀释器、注射器和负责探针垂直移动的轴承，清洁了光度计，并进行了多项检测，以确认设备的功能正常，包括清洗1、水和基质分配检测以及抽吸检测，其结果均可接受。CSE 还尝试运行酸分配试验。酸分配试验没有启动。因此，CSE更换了酸泵。接下来，CSE运行 QC 和校准，其结果可接受。西门子进一步评价了该事件，并得出了可能导致该事件的仪器相关问题的结论，如样本探针故障。
仪器按照规范运行。无需对该器械进行进一步评价。</t>
  </si>
  <si>
    <t>西门子进一步评价了该事件，并得出了可能导致该事件的仪器相关问题的结论，如样本探针故障。
不良事件来源：投诉。</t>
  </si>
  <si>
    <t>242365</t>
  </si>
  <si>
    <t>11097610</t>
  </si>
  <si>
    <t>00630414596310</t>
  </si>
  <si>
    <t>2024-00083987-1：低检测结果</t>
  </si>
  <si>
    <t>客户向西门子报告称，他们在全自动生化分析仪上使用两份患者样本获得了错误降低的微量白蛋白_2(µALB_2) 结果。将错误结果报告给医师，医师未提出质疑。在备用全自动生化分析仪上对相同样本进行重测。认为获得的较高重测结果是正确结果，并报告给医师。
目前尚无因微量白蛋白_2(µALB_2) 结果错误降低而导致患者干预或不良健康后果的已知报告。
检测项目：微量白蛋白_2（µALB_2）
单位：mg/dL或mg/天
检测日期：2024年12月4日
样本标识：1244979825
年龄/性别：83岁女性
在序列号为CM02321的全自动生化分析仪上获得的初始结果：0.9 mg/dL或13.5 mg/天（错误，已报告）
同一样本在序列号为CM02322的另一台全自动生化分析仪上重测结果：3.5 mg/dL或52.5 mg/天（正确，已报告）
样本标识：1244978555
年龄/性别：60岁男性
在序列号为CM02321的全自动生化分析仪上获得的初始结果：1.3 mg/dL或19.5 mg/天（错误，已报告）
同一样本在序列号为CM02322的另一台全自动生化分析仪上重测结果：3.6 mg/dL或54 mg/天（正确，已报告）</t>
  </si>
  <si>
    <t>客户联系了西门子医学诊断远程服务中心 (RSC)，声称在全自动生化分析仪上检测两份患者样本获得了错误抑制的微量白蛋白_2(µALB_2) 结果。西门子医学诊断总部支持中心 (HSC) 完成了该事件的调查。HSC 审查了可用的仪器数据文件和客户提供的信息。质控 (QC) 结果标记为无计算错误。HSC 审查了校准数据，发现使用中校准的信号回收率与周围校准尝试不一致。客户使用新校准品材料得到可接受的方法校准范围。HSC 得出结论，该事件的原因与校准曲线不佳原因一致。HSC 无法确定曲线形状失效是否与校准品材料受损或操作员错误有关。客户可正常操作。仪器按照规范运行。无需对该器械进行进一步评价。</t>
  </si>
  <si>
    <t>HSC 得出结论，该事件的原因与校准曲线不佳原因一致。HSC 无法确定曲线形状失效是否与校准品材料受损或操作员错误有关。
不良事件来源：投诉。</t>
  </si>
  <si>
    <t>140205</t>
  </si>
  <si>
    <t>11097530</t>
  </si>
  <si>
    <t>00630414595825</t>
  </si>
  <si>
    <t>2024-00084991-2：低检测结果</t>
  </si>
  <si>
    <t>客户向西门子报告称，他们在Atellica CH 930分析仪上处理三个患者样本时，得到了错误降低的白蛋白（AlbP）结果。其中两份患者样本的结果已报告给医师并受到质疑。这些患者样本在另一台Atellica CH 930分析仪上重新处理。得到了更高的结果，被认为是正确的，并已报告给医师。
没有已知的因错误降低的白蛋白（AlbP）结果而导致患者干预或不良健康后果的报告。
检测名称：白蛋白（AlbP）
单位：g/L
检测日期：2024年12月10日
患者1，样本编号24B02204274S：
在序列号为CM01795的Atellica CH 930分析仪上得到的初始结果：22.30 g/L（错误，已报告）
同一样本在另一台Atellica CH 930分析仪上重新处理，序列号未知，得到的结果：39.6 g/L（正确，已报告）
患者2，样本编号24B02203834S：
在序列号为CM01795的Atellica CH 930分析仪上得到的初始结果：27.7 g/L（错误，已报告）
同一样本在另一台Atellica CH 930分析仪上重新处理，序列号未知，得到的结果：33.4 g/L（正确，已报告）
患者3，样本编号24B02204284S：
在序列号为CM01795的Atellica CH 930分析仪上得到的初始结果：35.5 g/L（错误，未报告）
同一样本在另一台Atellica CH 930分析仪上重新处理，序列号未知，得到的结果：42.8 g/L（正确，已报告）</t>
  </si>
  <si>
    <t>客户联系了西门子医学诊断客户关怀中心（CCC），关于在Atellica CH 930分析仪上检测三名患者样本，得到错误降低的白蛋白（AlbP）结果。
西门子医学诊断正在调查这一事件。</t>
  </si>
  <si>
    <t>242276</t>
  </si>
  <si>
    <t>2024-00086037-1：高检测结果</t>
  </si>
  <si>
    <t>STURDY MEMORIAL HOSPITAL, UNITED STATES</t>
  </si>
  <si>
    <t>客户向西门子报告称，在Atellica CH 930分析仪上对多个患者样本进行检测时，得到了不一致的升高的钙（CA_2）结果。这些初步结果已经报告给医师，并且结果受到了质疑。样本没有重新处理。客户没有提供医师质疑的具体样本标识符信息。没有基于升高的结果提供或延迟治疗。报告结果没有延迟。
没有已知的因不一致的升高CA_2结果而导致患者干预或不良健康后果的报告。
检测项目：钙（CA_2）
单位：mg/dL
检测日期：2024年12月4日
客户拒绝提供患者数据。</t>
  </si>
  <si>
    <t>客户联系了西门子医学诊断远程服务中心（RSC），报告称在Atellica CH 930分析仪上对多个患者样本进行检测时，得到了不一致的升高的钙（CA_2）结果。
西门子正在调查这一事件。</t>
  </si>
  <si>
    <t>西门子正在调查这一事件。</t>
  </si>
  <si>
    <t>CM03217</t>
  </si>
  <si>
    <t>2024-00086917-1：机械问题</t>
  </si>
  <si>
    <t>客户联系西门子报告称，Atellica CH 930分析仪的废物管理区域发生了液体泄漏。客户报告称，操作员在没有穿戴适当的个人防护装备（PPE，手套）的情况下清理了液体泄漏。没有关于这一事件导致不一致的测试结果或测试延迟的报告。也没有因这一事件而报告滑倒、绊倒或跌倒的情况。
事件日期：2024年12月12日。
样本编号：不适用。
测试：不适用。</t>
  </si>
  <si>
    <t>客户联系西门子，报告Atellica CH 930分析仪的废物管理区域发生了液体泄漏。客户报告称，操作员在没有穿戴适当的个人防护装备（PPE，手套）的情况下清理了液体泄漏。客户报告称，操作员的手部感到刺激，并前往急诊室寻求治疗。Atellica CH全自动生化分析仪操作指南提供了多个生物危害警告声明。
西门子客户服务工程师（CSE）被派往客户现场检查分析仪。CSE发现重力废物系统的红色废物管破裂并泄漏。CSE更换了红色管道。泄漏的原因是废物管道破裂。
该仪器按照规范运行，不需要进一步评估。</t>
  </si>
  <si>
    <t>西门子客户服务工程师（CSE）更换了红色管道。泄漏的原因是废物管道破裂。
该仪器按照规范运行，不需要进一步评估。 
不良事件来源：投诉。</t>
  </si>
  <si>
    <t>2025-01-02</t>
  </si>
  <si>
    <t>DR275225</t>
  </si>
  <si>
    <t>2024-00084398-1：高检测结果</t>
  </si>
  <si>
    <t>CLEVELAND MEDICAL CLINIC, UNITED STATES</t>
  </si>
  <si>
    <t>客户报告在全自动整合式生化分析仪上检测到多份患者样本的钠 (Na) 和钾 (K) 结果假性升高。未向医师报告初始结果。在原始仪器上对相同样本进行重测，获得的结果较低。判断重复（低）结果是正确的，并报告给医师。目前尚无Na和K结果假性升高导致的患者干预或不良健康后果的已知报告。
检测项目：钠（Na）和钾（K）
初次检测日期：2024年12月5日
重测日期：2024年12月6日
单位：mmol/L
检测项目：钠（Na）
样本标识        初始结果                             重测结果
              （错误的，未报告）                   （正确的，已报告）
648699         148                                   未知
648727        144, 148                               未知
648832        未知                                    143
648945        未知                                    137
检测项目：钾（K）
样本标识        初始结果                             重测结果
              （错误的，未报告）                   （正确的，已报告）
648699         4.10                                     未知
648727        4.30, 4.40                                未知
648945        未知                                      6.00</t>
  </si>
  <si>
    <t>客户联系了西门子客户服务中心 (CCC)，报告称在全自动整合式生化分析仪上检测到多个患者样本的钠 (Na) 和钾 (K) 结果假性升高。
西门子审查了仪器数据，发现质控 (QC) 问题间歇性发生，Std A和 Std B 的空气和液体值在正常范围内，校准在可接受范围内，稀释检查合格。
根据西门子远程服务中心 (RSC) 的建议，客户重置了校正因子，清洁了集成多传感器技术 (IMT) 系统，更换了 IMT 传感器，运行了稀释检查，校正偏差，并运行了Lytes QC，结果回收到实验室可接受的范围内。
派遣西门子客户服务工程师 (CSE) 到客户现场。此次访视期间，CSE检查了仪器，并更换了 IMT 管、泵管和旋转密封件。然后，CSE更换 IMT 传感器，并运行稀释检查、QC和患者样本，其结果可接受。
根据现有信息，西门子得出结论，通过 IMT 的流量问题及微凝块/纤维蛋白/晶体的形成可能导致 Na 和 K 结果假性升高。
仪器按照规范运行。无需对该器械进行进一步评价。</t>
  </si>
  <si>
    <t>根据现有信息，西门子得出结论，通过 IMT 的流量问题及微凝块/纤维蛋白/晶体的形成可能导致 Na 和 K 结果假性升高。
不良事件来源：投诉。</t>
  </si>
  <si>
    <t>2025-01-03</t>
  </si>
  <si>
    <t>CM04526</t>
  </si>
  <si>
    <t>2024-00086850-1：高检测结果</t>
  </si>
  <si>
    <t>ELMHURST MEMORIAL HOSPITAL, UNITED STATES</t>
  </si>
  <si>
    <t>客户报告在全自动生化分析仪上检测到三份患者样本的二氧化碳 (CO2_c) 结果假性升高。未向医师报告错误结果。在原始和备用全自动生化分析仪上重测样本编码56145940和56148625。在备用全自动生化分析仪上重测样本编码56139367一次。重测结果的回收低于错误结果，并且与患者的病史和分析测量范围一致。认为备用全自动生化分析仪的重测结果正确，并报告给医师。
目前没有CO2_c结果假性升高导致的患者干预或不良健康后果的已知报告。
检测项目：二氧化碳（CO2_c）
检测日期：2024年12月16日
单位：mmol/L
样本标识：56145940
性别：女
年龄：74岁
初始结果：大于40（错误的，未报告）
第一次重测结果：28（正确）
第二次重测结果（替代仪器）：29（正确，已报告）
样本标识：56148625
性别：女
年龄：23岁
初始结果：大于40（错误，未报告）
第一次重测结果：25（正确）
第二次重测结果（替代仪器）：26（正确，已报告）
样本标识：56139367
性别：女
年龄：75岁
初始结果：大于40（错误，未报告）
重测结果（替代仪器）：30（正确，已报告）</t>
  </si>
  <si>
    <t>客户联系了西门子客户服务中心 (CCC)，报告称全自动生化分析仪上获得了3份患者样本的二氧化碳 (CO2_c) 结果假性升高。事件发生当天，质控 (QC) 和校准的回收率可接受。
派遣西门子客户服务工程师 (CSE) 到客户现场。访视期间，CSE进行了混合检测，并观察到反应清洗机1探针泄漏。CSE 预充反应清洗机1探针管线，更换歧管上的两通阀，预充管线后未观察到泄漏，重置图形用户界面 (GUI)，并进行全面的自动检查和QC，结果可接受。CO2_c结果假性升高的原因未知。
仪器按照规范运行。无需对该器械进行进一步评价。</t>
  </si>
  <si>
    <t>CO2_c结果假性升高的原因未知。
不良事件来源：投诉。</t>
  </si>
  <si>
    <t>140009</t>
  </si>
  <si>
    <t>2024-00085110-1：高检测结果</t>
  </si>
  <si>
    <t>WHITE PLAINS HOSPITAL (PHYS), UNITED STATES</t>
  </si>
  <si>
    <t>通过审查仪器数据，西门子发现在Atellica CH 930全自动生化分析仪上获得的患者样本中钠（Na）结果错误升高。初始结果没有报告给医师。同一样本在另一台Atellica CH 930分析仪上重新处理。重新处理的结果低于初始结果，并作为正确的结果报告给医师。
没有已知的因钠结果错误升高而导致的患者干预或不良健康后果的报告。
检测项目：钠（Na）
单位：mmol/L
检测日期：2024年12月9日
样本标识：76364679
在Atellica CH 930分析仪上获得的初始结果，序列号CM04044：190 mmol/L（错误，未报告）
在另一台Atellica CH 930分析仪上获得的重新处理结果，序列号CM04030：141 mmol/L（正确，已报告）</t>
  </si>
  <si>
    <t>通过审查仪器数据，西门子发现在Atellica CH 930分析仪上获得的患者样本中钠（Na）结果错误升高。
西门子审查了客户提供的信息和仪器数据日志。西门子得出结论，该事件的原因与集成多传感器技术（IMT）稀释液不足有关，导致IMT样本稀释不当，很可能是由于IMT稀释液耗材没有正确放置。客户正常运营中。
仪器按照规范运行，无需进一步评估。</t>
  </si>
  <si>
    <t>西门子得出结论，该事件的原因与集成多传感器技术（IMT）稀释液不足一致，导致IMT样本稀释不当，很可能是由于IMT稀释液耗材没有正确放置。
不良事件来源：投诉。</t>
  </si>
  <si>
    <t>仪器按照规范运行，无需进一步评估。</t>
  </si>
  <si>
    <t>86234473</t>
  </si>
  <si>
    <t>2024-00085269-1：假阳性结果</t>
  </si>
  <si>
    <t>客户报告观察到无反应性（阴性）丙型肝炎病毒IgG抗体测定试剂盒(化学发光法)结果，与重复检测结果不一致。当时正在使用 aHCV 试剂批次#473。
涉及患者获得初始反应性（阳性）结果。在同一台分析仪上对同一样本进行复测，得到非反应性（阴性）结果。这两个结果均未报告给医师。客户认为非反应性（阴性）结果不一致。因此，对产生反应性（阳性）结果的相同样本进行一式两份跟踪试验。
反应性（阳性）结果被认为是正确的，并报告给医师。
目前没有已知的患者干预或该事件引起的不良健康后果的报告。
检测项目：丙型肝炎病毒IgG抗体测定试剂盒(化学发光法)
检测日期：2024年12月9日
样本类型：血清
样本ID：30243440907B
初始结果：9.51指数（反应性；正确，未报告）
重复测试1：0.06指数（非反应性；不一致，未报告）
重复测试2：10.26指数（反应性；正确，已报告）
重复测试3：9.59指数（反应性；正确，已报告）</t>
  </si>
  <si>
    <t>一名客户报告观察到非反应性（阴性）丙型肝炎病毒IgG抗体测定试剂盒(化学发光法)结果，与重复检测结果不一致。
西门子正在评价该事件。</t>
  </si>
  <si>
    <t>64681283</t>
  </si>
  <si>
    <t>10995442</t>
  </si>
  <si>
    <t>00630414597713</t>
  </si>
  <si>
    <t>2025-06-25</t>
  </si>
  <si>
    <t>2025-01-04</t>
  </si>
  <si>
    <t>2024-00085268-1：高检测结果</t>
  </si>
  <si>
    <t>PATHLAB PENANG, MALAYSIA</t>
  </si>
  <si>
    <t>客户报告称，在使用试剂批号283进行检测时，观察到甲胎蛋白测定试剂盒(直接化学发光法)结果升高，与重测结果不一致。
共有十七（17）个患者样本的结果升高。这些升高结果未报告给医师。相同的样本在原始仪器上重新检测，得到了较低的结果。较低的结果被认为是正确的，并已报告给医师。
目前未报告观察到的结果不一致导致患者伤害、治疗改变或诊断或治疗延迟。
检测项目：甲胎蛋白测定试剂盒(直接化学发光法)  
单位：ng/mL  
样本类型：血清  
检测日期：2024年12月7日
样本编号	性别	年龄	初次结果	重测1结果	重测2结果  
033062053	女  29	38.14	1.58	2.31  
033062054	女	49	12.48	16.01	N/A  
33062060	女	56	14.04	5.16	N/A  
033062061	男	63	9.88	2.84	5.71  
033062070	女	57	18.98	3.74	10.84  
033062072	女	63	11.67	&lt;1.3	N/A  
033062074	男	32	13.65	6.88	N/A  
033062077	女	47	13.05	5.06	N/A  
033062086	男	28	10.94	2.09	N/A  
033062093	女	31	16.06	7.25	N/A  
033067447	女	53	30.62	&lt;1.3	N/A  
033067460	女	31	10.51	&lt;1.3	N/A  
033067461	女	34	9.45	2.98	N/A  
033067464	女	64	8.59	5.3	N/A  
33067469	男	42	8.3	&lt;1.3	N/A  
033067471	女	37	9.96	&lt;1.3	N/A  
033067493	女	73	17.95	3.04	N/A</t>
  </si>
  <si>
    <t>一名客户报告观察到甲胎蛋白测定试剂盒(直接化学发光法)结果升高，与重复检测结果不一致。质控 (QC) 回收率在实验室既定范围内。
检测试剂盒的使用说明书 (IFU) 在“结果解释”中规定：“解释结果时，务必结合患者的病史、临床表现和其他结果。”
西门子正在评价该事件。</t>
  </si>
  <si>
    <t>2024-00084819-1：高检测结果</t>
  </si>
  <si>
    <t>客户报告在全自动化学发光免疫分析仪上从多个患者样本获得了错误的癌胚抗原 (CEA) 结果。未向医师报告错误结果。对患者抽取新样本，并在原始和替代全自动化学发光免疫分析仪以及未知分析仪上进行重测。重测结果与患者病史相匹配，并被认为是正确结果。将原始全自动化学发光免疫分析仪的重测结果报告给医师。
目前没有因错误的 CEA 结果导致的患者干预或不良健康后果的已知报告。
检测项目：癌胚抗原（CEA）
单位：ng/mL
初始检测日期：2024年12月3日
重测日期：2024年12月4日
样本编号	初始结果（原始Atellica IM）	重测结果（备用Atellica IM）	重测结果（原始Atellica IM）	重测结果（未知备用仪器）
                       （错误，未报告）	                  （正确，未报告）	            （正确，已报告）	          （正确，未报告）
24G-338CH0322	1.37	0.84	0.73	0.806
24G-338CH0380	2.36	1.54	1.55	1.55
24G-338CH0528	2.64	1.98	1.83	2.45
24G-338CH0699	2.65	0.98	0.7	1.01
24G-338CH0927	1.16	1.12	1.13	1.66
24G-338CH0267	3.26	2.49	2.43	3.09
24G-338CH0505	3.84	2.22	2.08	3
24G-338CH0593	3.38	2.62	2.57	3.12
24G-338CH0867	3.5	0.73	0.48	0.97
24G-338CH0772	2.84	2.33	1.72	2.21</t>
  </si>
  <si>
    <t>一名客户联系了西门子客户服务中心 (CCC)，报告称全自动化学发光免疫分析仪在多份患者样本上检测到癌胚抗原 (CEA) 结果错误。样本处理时，校准和质控 (QC)在可接受范围内。
派遣西门子客户服务工程师 (CSE) 到客户现场。访视期间，CSE检查了仪器，发现样本气泵校准错误，更换了压力传感器板，通过了气泵校准，验证了管路没有扭结，并检查了样本探针对准。此外，CSE运行了自动检查和QC，结果合格，无样本探针错误。
西门子正在评价该事件。</t>
  </si>
  <si>
    <t>473292</t>
  </si>
  <si>
    <t>2024-00084999-1：低检测结果</t>
  </si>
  <si>
    <t>Pathcare N1 City, SOUTH AFRICA</t>
  </si>
  <si>
    <t>客户报告称，在两台全自动蛋白分析仪（序列号：491340和121636）上使用游离轻链λ型测定试剂盒批次473292所观察到的FLC Lambda(FLC_L) 患者样本结果与采用不同方法所获得的结果不一致。
未向医师报告不一致结果。将替代方法的结果报告给医师。
目前没有因不一致结果导致不良健康后果的报告。
日期：2024年11月18日  
血清样本编号：669793523S1  
在ANEPH 630（序列号491340）上获得的FLC_L结果为：  
1:20稀释：&gt; 61.6 mg/L  
1:100稀释：&lt;9.62 mg/L  
1:20稀释：&lt;1.92 mg/L  
1:5稀释：&lt;0.481 mg/L  
同一样本在同一天在另一台ANEPH 630（序列号121636）上重测FLC_L，结果为：  
1:20稀释：&lt;1.91 mg/L  
1:5稀释：&lt;0.478 mg/L  
该样本随后被送往另一家实验室，并使用备用方法进行检测，结果为游离λ轻链62.5 mg/L（2024年11月20日）。  
62.5 mg/L的结果被认为是正确的，并已报告给医师。</t>
  </si>
  <si>
    <t>一位客户联系了西门子医学诊断远程服务中心 (RSC)，报告在全自动蛋白分析仪上使用游离轻链λ型测定试剂盒的FLC Lambda(FLC_L) 检测到患者样本结果与使用不同方法获得的结果不一致。
西门子目前正在调查这个问题。</t>
  </si>
  <si>
    <t>西门子目前正在调查这个问题。
不良事件来源：投诉。</t>
  </si>
  <si>
    <t>西门子目前正在调查这个问题。</t>
  </si>
  <si>
    <t>2024-00085268-2：高检测结果</t>
  </si>
  <si>
    <t>客户报告观察到使用批号为283的甲胎蛋白测定试剂盒(直接化学发光法)结果升高，与重复检测结果不一致。
2份患者样本的结果升高。未向医师报告升高的结果。在原始仪器上对相同样本进行重测，获得的结果较低。认为较低的结果是正确的，并报告给医师。
目前未报告观察到的结果不一致导致患者伤害、治疗改变或诊断或治疗延迟。
检测项目：甲胎蛋白测定试剂盒(直接化学发光法)  
单位：ng/mL  
样本类型：血清  
检测日期：2024年12月8日
样本编号	性别	年龄	初次结果	重测结果  
033067537	女	40	8.5	4.97  
033493829	男	43	11.71	4.07</t>
  </si>
  <si>
    <t>一位客户报告称，观察到甲胎蛋白测定试剂盒(直接化学发光法)结果升高，与重测结果不一致。质控（QC）已回收到实验室既定范围内。
该检测项目的使用说明书（IFU）在“结果解释”部分指出：“解释结果时，务必结合患者的病史、临床表现和其他结果。”
西门子正在评估该事件。</t>
  </si>
  <si>
    <t>CM04086</t>
  </si>
  <si>
    <t>2024-00087395-1：高检测结果</t>
  </si>
  <si>
    <t>RIVERSIDE MEDICAL CENTER, UNITED STATES</t>
  </si>
  <si>
    <t>客户报告称，在Atellica CH 930分析仪上对10个患者样本进行检测时，得到了错误偏高的二氧化碳（CO2_c）结果。初始检测结果已报告给医师。样本在另一台Atellica CH 930分析仪上重新检测，重复结果低于初始结果，并与患者的病史相符。重复结果作为正确结果报告给医师。
目前没有已知的因错误偏高的CO2_c结果导致的患者干预或不良健康后果的报告。
检测项目：二氧化碳（CO2_c）
单位：mmol/L
初次检测日期：2024年12月18日
重复检测日期：2024年12月19日
样本标识：16752630
初始结果：39.6（错误，已报告）
重复结果（另一台仪器）：23.6（正确，已报告）
样本标识：16752632
初始结果：&gt;40（错误，已报告）
重复结果（另一台仪器）：26.2（正确，已报告）
样本标识：16752640
初始结果：37.4（错误，已报告）
重复结果（另一台仪器）：21.4（正确，已报告）
样本标识：16752658
初始结果：&gt;40（错误，已报告）
重复结果（另一台仪器）：22.7（正确，已报告）
样本标识：16752655
初始结果：34.6（错误，已报告）
重复结果（另一台仪器）：17.3（正确，已报告）
样本标识：16752739
初始结果：&gt;40（错误，已报告）
重复结果（另一台仪器）：26.2（正确，已报告）
样本标识：16752735
初始结果：37.7（错误，已报告）
重复结果（另一台仪器）：22.5（正确，已报告）
样本标识：16752742
初始结果：&gt;40（错误，已报告）
重复结果（另一台仪器）：26.7（正确，已报告）
样本标识：16752746
初始结果：&gt;40（错误，已报告）
重复结果（另一台仪器）：25.5（正确，已报告）
样本标识：16752754
初始结果：&gt;40（错误，已报告）
重复结果（另一台仪器）：25.3（正确，已报告）</t>
  </si>
  <si>
    <t>客户联系了西门子客户关怀中心（CCC），报告称在Atellica CH 930分析仪上对10个患者样本进行检测时，得到了错误偏高的二氧化碳（CO2_c）结果。在事件当天，质控（QC）和校准结果均在可接受范围内。
客户进行了校准。
西门子远程审查了仪器数据，发现试剂臂1因连续三次试剂抽吸错误而将一个试剂包的孔位标记为不可用，CO2试剂包的第1孔被禁用。此外，西门子远程检查了试剂探针1（RP1）以及试剂包，并对RP1进行了自动检查。
西门子正在评估这一事件。</t>
  </si>
  <si>
    <t>西门子正在评估这一事件。
不良事件来源：投诉。</t>
  </si>
  <si>
    <t>西门子正在评估这一事件。</t>
  </si>
  <si>
    <t>2024-00085595-1：低检测结果</t>
  </si>
  <si>
    <t>HCA HOUSTON HEALTHCARE NORTH CYPRES, UNITED STATES</t>
  </si>
  <si>
    <t>客户向西门子报告称，在Atellica CH 930分析仪上对一个患者样本进行检测时，得到了一个错误偏低的钙 (CA_2) 结果。初始检测结果未报告给医师。相同的样本在同一个Atellica CH 930分析仪上重新处理后，得到的结果比初始结果高，并作为正确结果报告给医师。
目前没有已知的因错误偏低的CA_2结果导致的患者干预或不良健康后果的报告。
检测项目：钙 (CA_2)
单位：mg/dL
检测日期：2024年12月12日
样本标识：KI281604
在Atellica CH 930分析仪（序列号CM04977）上初始结果：7 mg/dL（错误，未报告）
在同一个Atellica CH 930分析仪上重新处理后得到的结果：11.1 mg/dL（正确，已报告）</t>
  </si>
  <si>
    <t>客户联系了西门子医学诊断客户关怀中心（CCC），称在Atellica CH 930分析仪上对一个患者样本进行检测时，得到了一个错误偏低的钙2 (CA_2) 结果。
西门子正在调查这一事件。</t>
  </si>
  <si>
    <t>IR20262039</t>
  </si>
  <si>
    <t>11219529</t>
  </si>
  <si>
    <t>00630414019772</t>
  </si>
  <si>
    <t>2024-00087760-1：冒烟</t>
  </si>
  <si>
    <t>ANTECH DIAGNOSTICS MEMPHIS LAB, UNITED STATES</t>
  </si>
  <si>
    <t>客户报告称ADVIA 2120i 血液分析仪的自动取样器出现故障，并在仪器内部看到了烟雾。没有观察到可见的火焰或火花。由于客户有备用仪器，患者的检测没有延迟，对患者结果没有影响，操作人员没有受伤，其他实验室设备也没有损坏。
事件日期：2024年12月24日。
样本ID：不适用。
检测项目：不适用。</t>
  </si>
  <si>
    <t>客户联系了西门子远程支持中心，报告称在ADVIA 2120i血液分析仪器内部看到了烟雾。西门子派遣了一位客户工程师（CSE）前往客户现场。在访问期间，CSE更换了自动取样器主保险丝以及安全互锁开关电缆。这使仪器恢复了正常运行。
该仪器按照规范运行，不需要进一步评估。</t>
  </si>
  <si>
    <t>西门子客户工程师（CSE）更换了自动取样器主保险丝以及安全互锁开关电缆。这使仪器恢复了正常运行。
不良事件来源：投诉。</t>
  </si>
  <si>
    <t>2024-00087338-1：高检测结果</t>
  </si>
  <si>
    <t>客户报告称，在Atellica CH 930分析仪上对3个患者样本进行检测时，得到了错误偏高的二氧化碳（CO2_c）结果。这些错误结果没有报告给医师。样本在另一台Atellica CH 930分析仪上重新检测，重复结果低于错误结果。重复结果作为正确结果报告给医师。
目前没有已知的因错误偏高的CO2_c结果导致的患者干预或不良健康后果的报告。
检测日期：2024年12月11日
检测项目：二氧化碳（CO2_c）
单位：mmol/L
样本标识：56044570
初始结果：&gt;40（错误）
在另一台Atellica CH 930分析仪上重复检测的结果：28（正确，已报告）
样本标识：56051535
初始结果：&gt;40（错误，已报告）
在另一台Atellica CH 930分析仪上重复检测的结果：19（正确，已报告）
样本标识：56050895
初始结果：&gt;40（错误，已报告）
在另一台Atellica CH 930分析仪上重复检测的结果：27（正确，已报告）</t>
  </si>
  <si>
    <t>客户联系了西门子客户关怀中心，报告称在Atellica CH 930分析仪上对3个患者样本进行检测时，得到了错误偏高的二氧化碳（CO2_c）结果。在事件当天，质控（QCs）结果在正常范围内。
西门子远程审查了仪器数据，发现稀释臂抽吸堵塞错误。根据西门子的指示，客户检查并清理了稀释臂。进行了校正操作，并对稀释探针进行了预处理。自动检查结果显示正常。客户进行了质控（QCs），结果在正常范围内。错误偏高的CO2_c结果的原因尚不清楚。
该仪器按照规范运行，不需要进一步评估。</t>
  </si>
  <si>
    <t>错误偏高的CO2_c结果的原因尚不清楚。
不良事件来源：投诉。</t>
  </si>
  <si>
    <t>44759</t>
  </si>
  <si>
    <t>11413542</t>
  </si>
  <si>
    <t>00630414608624</t>
  </si>
  <si>
    <t>2024-00086343-1：高检测结果</t>
  </si>
  <si>
    <t>NEW VISION MEDICAL LABORATORIES, UNITED STATES</t>
  </si>
  <si>
    <t>客户报告在血气分析仪上收到一名患者的两个不一致的高 TCO2 结果。客户未进行比较试验。
目前没有关于该事件导致伤害的报告。
时间    仪器         TCO2(mmol/L)  正确？  
10:43   epoc                   42.7                  否  
10:52   epoc                   36.7                  否  
na        预期值            29                     是  
预期范围：23-33 mmol/L</t>
  </si>
  <si>
    <t>在产品发布和整个产品寿命期间的内部测试审核表明产品性能符合预期。内部记录审查未发现造成此投诉的可能原因。未发现产品问题。
该事件的原因未知。</t>
  </si>
  <si>
    <t>内部记录审查未发现造成此投诉的可能原因。未发现产品问题。</t>
  </si>
  <si>
    <t>50963</t>
  </si>
  <si>
    <t>2024-00085360-1：高检测结果</t>
  </si>
  <si>
    <t>NEW VISION MEDICAL LABORATORIE, UNITED STATES</t>
  </si>
  <si>
    <t>客户声称，一名患者在相同仪器和新血气分析仪上重复测试相同样本得到两个不一致的高 TCO2 结果。
目前没有关于该事件导致伤害的报告。
时间    设备         TCO2(mmol/L)  正确？  
14:10    SN50963    40                     否  
14:16    SN50963    39                     否  
14:53    SN44759    29.2                  是  
15:04    SN50963    29.7                  是  
na         预期值    27                    是  
预期范围：23-33 mmol/L</t>
  </si>
  <si>
    <t>242227</t>
  </si>
  <si>
    <t>2024-00086664-2：高检测结果</t>
  </si>
  <si>
    <t>ST MARYS HOSPITAL, UNITED STATES</t>
  </si>
  <si>
    <t>客户向西门子报告称，在Atellica CH 930全自动生化分析仪上对多个患者样本进行的钙 (CA_2) 检测结果不一致升高。
这些升高的结果已报告给医师并受到质疑。样本没有进行重复检测，患者的正确结果未知。客户未提供任何患者样本数据。
目前没有因钙 (CA_2) 结果升高而导致的患者干预或不良健康后果的已知报告。
检测项目：钙 (CA_2)
单位：mg/dL
检测日期：2024年12月13日
客户未提供任何患者样本数据。客户表示，在患者样本上获得的升高结果范围为9.0到11.0 mg/dL.</t>
  </si>
  <si>
    <t>客户联系了西门子医学诊断远程服务中心（RSC），报告称在Atellica CH 930全自动生化分析仪上对多个患者样本进行的钙 (CA_2) 检测结果不一致。
西门子正在评估该事件。</t>
  </si>
  <si>
    <t>BA5182</t>
  </si>
  <si>
    <t>10444972</t>
  </si>
  <si>
    <t>00842768005374</t>
  </si>
  <si>
    <t>2025-07-01</t>
  </si>
  <si>
    <t>2024-00088539-1：高检测结果</t>
  </si>
  <si>
    <t>CAIRO DIAGNOSTIC CENTER, UNITED STATES</t>
  </si>
  <si>
    <t>客户向西门子报告称，在Dimension® EXL™ 200全自动整合式生化分析仪上对一个患者样本进行的二氧化碳（ECO2）检测结果错误地升高。错误升高的结果未报告给医师。相同的样本在同一个Dimension® EXL™ 200全自动整合式生化分析仪上重新处理后，得到了一个较低的结果，作为正确结果并报告给医师。
目前没有因错误升高的二氧化碳（ECO2）结果导致的患者干预或不良健康后果的已知报告。
检测项目：二氧化碳（ECO2）
单位：mmol/L
检测日期：未知
样本ID：未知
在Dimension® EXL™ 200全自动整合式生化分析仪SN DE270760上初次结果：46 mmol/L（错误，未报告）
在同一个Dimension® EXL™ 200全自动整合式生化分析仪SN DE270760上重新处理相同样本后获得的结果：30 mmol/L（正确，已报告）</t>
  </si>
  <si>
    <t>客户联系了西门子医学诊断远程服务中心（RSC），报告称在Dimension® EXL 200全自动整合式生化分析仪上对一个患者样本进行的二氧化碳（ECO2）检测结果错误地升高。
西门子正在调查该事件。</t>
  </si>
  <si>
    <t>西门子正在调查该事件。
不良事件来源：投诉。</t>
  </si>
  <si>
    <t>西门子正在调查该事件。</t>
  </si>
  <si>
    <t>2024-00086664-1：高检测结果</t>
  </si>
  <si>
    <t>客户联系了西门子医学诊断远程服务中心（RSC），报告称在Atellica CH 930全自动生化分析仪上对多个患者样本进行的钙 (CA_2) 检测结果不一致升高。
西门子正在评估该事件。</t>
  </si>
  <si>
    <t>CM04354</t>
  </si>
  <si>
    <t>2024-00087026-1：不正确，不充分或不精确的结果或读数</t>
  </si>
  <si>
    <t>CENTRAL OHIO PRIMARY CARE PHYSICIAN, UNITED STATES</t>
  </si>
  <si>
    <t>客户报告称，在Atellica CH 930全自动生化分析仪上获得多个患者样本错误的钙(CA_2) 结果。目前尚不清楚这些错误结果是否已报告给医师。也不清楚这些样本是否进行了重复检测。患者样本的正确结果未知。未提供样本数据。
目前尚不清楚是否有因错误的CA_2结果导致的患者干预或不良健康后果的已知报告。
检测项目：钙 (CA_2)
单位：mg/dL
检测日期：2024年12月13日
患者样本结果数据，包括样本编码、错误结果和正确报告结果，未提供。</t>
  </si>
  <si>
    <t>客户联系了西门子客户服务工程师（CSE），当时该工程师正在客户现场提供服务。客户报告称，在Atellica CH 930全自动生化分析仪上获得多个患者样本错误的钙(CA_2) 结果。
在访问期间，CSE检查了质量控制（QC），结果通过。然后，CSE根据Atellica测试协议（ATP）对所有混合器进行了测试，并检查了反应洗涤器的吸取和分配功能，结果也通过了。接下来，CSE更换了样本探针和试剂1（R1）探针，对样本探针和洗涤喷嘴进行了校准，重新运行了混合程序，调整并校准了径向臂长度，对齐洗涤喷嘴，多次进行了稀释洗涤器校准，关闭了仪器电源，对齐样本和稀释探针，校准了CA_2，运行了QC，并进行了二十次精密度测试。
西门子正在评估该事件。</t>
  </si>
  <si>
    <t>76512221</t>
  </si>
  <si>
    <t>10995523</t>
  </si>
  <si>
    <t>00630414598505</t>
  </si>
  <si>
    <t>2024-00086064-1：高检测结果</t>
  </si>
  <si>
    <t>Y.K. NAGASAKI IGAKU CHUO KENSASHITU, JAPAN</t>
  </si>
  <si>
    <t>客户报告使用试剂批号221时观察到癌胚抗原测定试剂盒(直接化学发光法)结果升高，这与重复检测结果不一致。患者的初始结果升高受到质疑。未向医师报告初始升高结果。在原 Atellica IM 分析仪上重测样本两次，得到较低的结果。认为这些较低的结果是正确的，并将首次重测结果报告给医师。
目前尚不清楚受影响的患者是否曾有癌症诊断。没有已知的患者干预或该事件引起的不良健康后果的报告。
检测项目：癌胚抗原测定试剂盒(直接化学发光法)
样本类型：血清  
检测日期：2024年12月9日
样本编号：090050310001  
Atellica IM初次结果：11.45 ng/mL（不一致，未报告）  
Atellica IM重测1：2.88 ng/mL（正确，已报告）  
Atellica IM重测2：3.13 ng/mL（正确）</t>
  </si>
  <si>
    <t>一名客户报告观察到癌胚抗原测定试剂盒(直接化学发光法)结果升高，与重测检测结果不一致。
客户确认事件发生当天的校准和质控 (QC) 在范围内。
检测试剂盒的使用说明书 (IFU) 在“结果解释”中规定：“解释结果时，务必结合患者的病史、临床表现和其他结果。”西门子正在调查这个问题。</t>
  </si>
  <si>
    <t>2024-00086663-1：高检测结果</t>
  </si>
  <si>
    <t>客户向西门子报告，他们在全自动生化分析仪上检测多个患者样本获得了不一致的升高钙 (CA_2) 结果。
将升高的结果报告给医师，并受到质疑。未重复检测样本，患者的正确结果未知。客户未提供任何患者样本数据。
目前尚无钙 (CA_2) 结果升高导致患者干预或不良健康后果的已知报告。
检测项目：钙（CA_2）  
单位：mg/dL  
检测日期：2024年12月13日
客户未提供任何患者样本数据。客户表示，在患者样本上获得的升高结果在9.0至11.0 mg/dL之间。</t>
  </si>
  <si>
    <t>一位客户联系了西门子医学诊断远程服务中心 (RSC)，声称在全自动生化分析仪上检测多份患者样本获得了不一致的升高钙 (CA_2) 结果。
西门子正在评价该事件。</t>
  </si>
  <si>
    <t>2024-00086663-2：高检测结果</t>
  </si>
  <si>
    <t>12253113</t>
  </si>
  <si>
    <t>2024-00088015-1：低检测结果</t>
  </si>
  <si>
    <t>LAKE HURON MEDICAL GROUP, UNITED STATES</t>
  </si>
  <si>
    <t>客户报告称，在全自动生化分析仪上检测一个患者样本获得了假性降低的钠 (Na) 结果。错误的结果已报告给医师，医师对结果提出了质疑。样本在另一台全自动生化分析仪上重新检测，结果高于错误结果。重新检测的结果被认为是正确的，并报告给了医师。
目前没有已知的因假性降低的 Na 结果导致的患者干预或不良健康后果的报告。
检测项目：钠 (Na)
检测日期：2024年12月25日
单位：mmol/L
样本标识符：52912345
初始结果：109 (错误，已报告)
重新检测结果 (另一台仪器)：142 (正确，已报告)</t>
  </si>
  <si>
    <t>客户联系了西门子客户关怀中心 (CCC)，报告称在全自动生化分析仪上检测一个患者样本获得了假性降低的钠 (Na) 结果。在样本处理之前，校准和质量控制 (QC) 是有效的。
在西门子远程协助下，客户运行了 QC，结果低于范围。客户更换了冲洗液、盐桥、标准 B 溶液，并取消配置了集成多传感器技术 (IMT) 模块。然后，客户为了故障排除，进行了原始系统和另一台系统之间的比较研究。
西门子派遣了一位客户服务工程师 (CSE) 前往客户现场。在访问期间，CSE 检查了仪器，调整了 IMT 泵的流速，进行了校准，并运行了 QC，结果回收在可接受范围。
西门子进一步评估了该事件，并得出结论，低泵速可能是导致假性降低的Na 结果的原因，通过调整 IMT 泵的流速已得到纠正。
该仪器按照规范运行，不需要进一步评估。</t>
  </si>
  <si>
    <t>西门子进一步评估了该事件，并得出结论，低泵速可能是导致假性降低的Na 结果的原因，通过调整 IMT 泵的流速已得到纠正。
不良事件来源：投诉。</t>
  </si>
  <si>
    <t>78071360</t>
  </si>
  <si>
    <t>10995690</t>
  </si>
  <si>
    <t>00630414600031</t>
  </si>
  <si>
    <t>2025-02-22</t>
  </si>
  <si>
    <t>2024-00085501-1：高检测结果</t>
  </si>
  <si>
    <t>Unilabs Middle East LLC, UNITED ARAB EMIRATES</t>
  </si>
  <si>
    <t>客户获得了一个 Atellica IM 总人绒毛膜促性腺激素 (ThCG) 360 批次的患者样本结果，该结果与使用相同样本重测的结果以及抽取患者额外样本的结果不一致。
最初的高结果已报告给医师并受到质疑。在不同日期对同一位患者抽取的额外样本进行检测，结果较低。客户还重新检测了最初的样本和第二个样本，两个结果都较低。
目前没有已知的患者干预或因该事件导致的不良健康后果的报告。
检测项目：Atellica IM 总人绒毛膜促性腺激素 (ThCG)
样本类型：血清
单位：mIU/mL
样本编号：D24344138
检测日期：2024年12月9日
初始结果：100.8 mIU/mL - 不一致
检测日期：2024年12月12日
复检结果：&lt;2.0 mIU/mL - 正确
抽取来自同一位患者的额外样本：
样本编号：D24347273
检测日期：2024年12月12日
初始结果：&lt;2.0 mIU/mL
检测日期：2024年12月12日
复检结果：&lt;2.0 mIU/mL
样本编号：D24348092
检测日期：2024年12月13日
结果：&lt;2.0 mIU/mL</t>
  </si>
  <si>
    <t>客户获得了一个升高的 Atellica IM 总人绒毛膜促性腺激素 (ThCG) 360 批次的患者样本结果，该结果与使用相同样本重新检测的结果以及患者额外采集样本的结果不一致。
西门子的调查包括对试剂和仪器的评估。
对 BioRad 免疫分析 Plus Liquichek 批次 85361 和 85362 的质量控制 (QC) 进行了审查，在产生不一致结果的当天均在范围内。
使用ThCG试剂包编号# P02936009042281测试的样本未报告生成不一致结果。
使用该试剂包 ID# P02936009042281 生成的 61 个其他 ThCG 结果中没有不一致报告。
ThCG 在 LH、PRGE 和 eE2 之前从 SID# D24344138 中吸取。ThCG 是唯一受影响的检测项目。
审查了不一致样本的样本和试剂合并追踪文件。没有证据表明吸取或分配问题影响了 25uL 样本的输送，也没有影响 ThCG 试剂包或固相试剂的输送。
审查了此事件发生时的自动检查数据，发现其在可接受范围内，但清洗站真空度略低。西门子向客户推荐了行动计划，西门子客户服务工程师 (CSE) 发现样本分配口下方有血清飞溅。已清洁该区域并更换了部件。
通过运行 ThCG 精密度和准确度研究验证了服务后的仪器性能。所有 QC 重复结果均回收在设定范围内。患者样本重复10 次检测。ThCG 精密度符合预期。
根据现有信息，Atellica IM ThCG 患者样本结果不一致的原因尚不明确，但仅限于单个样本。
该仪器已正常运行，通过标准服务和维护已解决了报告的问题。</t>
  </si>
  <si>
    <t>Atellica IM ThCG 患者样本结果不一致的原因尚不明确，但仅限于单个样本。 
不良事件来源：投诉。</t>
  </si>
  <si>
    <t>该仪器已正常运行，通过标准服务和维护已解决了报告的问题。</t>
  </si>
  <si>
    <t>DR251812</t>
  </si>
  <si>
    <t>2024-12-15</t>
  </si>
  <si>
    <t>2024-00086668-1：高检测结果</t>
  </si>
  <si>
    <t>SAVOY MEDICAL CENTER, UNITED STATES</t>
  </si>
  <si>
    <t>客户报告称，在全自动生化分析仪上，多个患者样本获得了假性升高的二氧化碳 (ECO2) 结果。初始结果未报告给医师。样本在另一台全自动生化分析仪上重新检测。重测的结果被认为是正确的，并报告给了医师。
目前没有已知的因假性升高的二氧化碳 (ECO2)导致的患者干预或不良健康后果的报告。
检测项目：二氧化碳(ECO2)
检测日期：2024年12月15日
单位：mmol/L
客户拒绝向西门子提供患者结果数据。</t>
  </si>
  <si>
    <t>客户联系了西门子客户关怀中心 (CCC)，报告称一台全自动生化分析仪输出质量控制 (QC) 结果超出范围和多个患者样本的假性升高的二氧化碳 (ECO2) 结果。
客户将样本探针连接和试剂1 （R1）和试剂2 （R2）探针管螺母放在传感器外壳的中心，并检查试剂3 （R3）探针管螺母放在传感器外壳的中心。
西门子派遣了一位客户服务工程师 (CSE) 前往客户现场。在访问期间，CSE 检查了仪器，检查了比色杯膜制造、系统流体，并注意到样本排放废液线/接头断裂，更换了样本排放管，进行了预防性维护。然后，CSE 解决了“水瓶未满”错误，修理了试剂 3 (R3) 水管线管，注意到样本排放故障，更换了样本排放管，对准取样器，移除并使用了试剂的新孔，并运行了 QC，结果回收到可接受范围。事件的原因未知。
该仪器按照规范运行，不需要进一步评估。</t>
  </si>
  <si>
    <t>140342</t>
  </si>
  <si>
    <t>2024-00087553-1：高检测结果</t>
  </si>
  <si>
    <t>Skånes Universitetssjukhus, Lund, SWEDEN</t>
  </si>
  <si>
    <t>客户向西门子报告称，在全自动生化分析仪上获得了错误升高的肌酐测定试剂盒（肌氨酸氧化酶法）自动稀释尿液患者样本结果。错误升高的结果未报告给医师。相同的样本在原全自动生化分析仪上按照手动稀释要求重新处理。稀释后的结果低于错误升高的结果。获得的较低结果被认为是正确的，并已报告给医师。
目前没有已知的因错误升高的肌酐测定试剂盒（肌氨酸氧化酶法）结果导致的患者干预或不良健康后果的报告。
样本数据：  
检测项目：肌酐测定试剂盒（肌氨酸氧化酶法）  
单位：mmol/L  
检测日期：2024年12月13日
样本编号：252003303427  
初始结果在全自动生化分析仪（序列号：CM03314）上处理，未稀释结果：&gt; 21,658 umol/L（&gt;22 mmol/L，超出检测范围）（未报告）
相同样本在原始全自动生化分析仪（序列号：CM03314）上重新处理，自动稀释（1:5）结果：&gt; 108,290 umol/L（&gt;108 mmol/L，超出检测范围）（错误，未报告）
相同样本在原始全自动生化分析仪（序列号：CM03314）上重新处理，手动稀释（1:5）结果：30,815 umol/L（31 mmol/L）（正确，已报告）</t>
  </si>
  <si>
    <t>一位客户联系了西门子医学诊断远程服务中心（RSC），报告称在全自动生化分析仪上获得了错误升高的肌酐测定试剂盒（肌氨酸氧化酶法）自动稀释尿液患者样本结果。
西门子医学诊断正在调查该事件。</t>
  </si>
  <si>
    <t>西门子医学诊断正在调查该事件。</t>
  </si>
  <si>
    <t>60171362</t>
  </si>
  <si>
    <t>2025-09-06</t>
  </si>
  <si>
    <t>2024-00086600-1：高检测结果</t>
  </si>
  <si>
    <t>Addenbrooke's Hospital, UNITED KINGDOM</t>
  </si>
  <si>
    <t>客户使用 Atellica IM 总人绒毛膜促性腺激素测定试剂盒(直接化学发光法)批次362获得了升高的患者结果，与复检结果不一致。
初始结果高于预期参考区间/预期范围，但 &lt; 5000 IU/L。报告了升高的结果，医师提出质疑并重新检测。复检结果低于参考区间/预期范围，并符合患者的临床表现。给医师发送了纠正报告。
目前未报告该事件导致的患者或用户干预或不良健康后果。
Atellica IM 总人绒毛膜促性腺激素测定试剂盒(直接化学发光法)结果数据：
样本编号：134341277  
检测日期：2024年12月16日  
初始结果：43 U/L - 不一致  
重测结果：&lt;2 U/L - 正确</t>
  </si>
  <si>
    <t>客户报告观察到 Atellica IM 总人绒毛膜促性腺激素测定试剂盒(直接化学发光法)批次362的患者结果升高，与复检结果不一致。
初始结果高于预期参考区间/预期范围，但 &lt; 5000 IU/L。报告了升高的结果，医师质疑并重新检测。复检结果低于参考区间/预期范围，并符合患者的临床表现。给医师发送了纠正报告。
目前未报告该事件导致的患者或用户干预或不良健康后果。
检测试剂盒的使用说明书 (IFU) 在“检验结果的解释”中规定：“检测结果的判读务必结合病人病史、临床表现和其他发现情况进行。”西门子正在调查。</t>
  </si>
  <si>
    <t>西门子正在调查。</t>
  </si>
  <si>
    <t>2024-00087569-1：高检测结果</t>
  </si>
  <si>
    <t>客户向西门子报告称，在全自动生化分析仪上获得了错误升高的肌酐测定试剂盒（肌氨酸氧化酶法）自动稀释尿液患者样本结果。错误升高的结果未报告给医师。相同的样本在原全自动生化分析仪上进行了未稀释和自动稀释的重新处理。未稀释的结果高于检测范围，而自动稀释的结果低于错误升高的结果。获得的较低结果被认为是正确的，并已报告给医师。
目前没有已知的因错误升高的肌酐测定试剂盒（肌氨酸氧化酶法）结果导致的患者干预或不良健康后果的报告。
检测项目：肌酐测定试剂盒（肌氨酸氧化酶法）  
单位：mmol/L  
检测日期：2024年12月20日
样本编号：16083066427  
初始结果在全自动生化分析仪（序列号：CM03313）上处理，未稀释结果：&gt; 21658 umol/L（&gt;22 mmol/L，超出检测范围）（未报告）
相同样本在原始全自动生化分析仪（序列号：CM03313）上重新处理，自动稀释（1:5）结果：&gt; 108290 umol/L（&gt;108 mmol/L，超出检测范围）（错误，未报告）
相同样本在原始全自动生化分析仪（序列号：CM03313）上重新处理，未稀释结果：&gt; 21658 umol/L（&gt;22 mmol/L，超出检测范围）（未报告）
相同样本在原始全自动生化分析仪（序列号：CM03313）上重新处理，自动稀释（1:5）结果：23949 umol/L（24 mmol/L）（正确，已报告）</t>
  </si>
  <si>
    <t>63194103</t>
  </si>
  <si>
    <t>2024-04-25</t>
  </si>
  <si>
    <t>2025-00089904-2：高检测结果</t>
  </si>
  <si>
    <t>客户观察到一位患者的Atellica IM高敏肌钙蛋白I测定试剂盒（微粒子化学发光免疫分析法）结果升高，与临床预期和替代方法检测结果不一致。
客户报告称，在2024年4月至12月期间，对一位产科患者多次观察到不一致的、升高的Atellica IM TnIH结果。这些不一致的观察结果与多次样本采集相关。
客户指出，在两个实验室地点和三台不同的Atellica IM仪器上均出现升高的结果（大约4,000 pg/mL）。
最近一个样本在外部实验室使用替代方法检测肌钙蛋白I和肌钙蛋白T，结果为“阴性”（低于这些检测的参考截止值）。较低的结果被认为是正确的，因为它们与患者的临床表现一致，且未发现任何心脏问题或疾病。
这一系列高的Atellica IM TnIH结果已被判断为错误升高。
没有报告任何不良患者后果。
Atellica IM TnIH结果被识别为不一致：
日期	时间	样本编号	结果
2024-04-25	21:05	1242178818	3115</t>
  </si>
  <si>
    <t>一位客户报告称，观察到一位患者的Atellica IM高敏肌钙蛋白I测定试剂盒（微粒子化学发光免疫分析法）结果升高，与临床预期和替代方法检测结果不一致。
TnIH使用说明（IFU）在“结果解释”部分指出：“解释结果时，务必结合患者的病史、临床表现和其他结果。”
西门子正在调查。</t>
  </si>
  <si>
    <t>2024-04-24</t>
  </si>
  <si>
    <t>2025-00089904-1：高检测结果</t>
  </si>
  <si>
    <t>客户观察到一位患者的Atellica IM高敏肌钙蛋白I测定试剂盒（微粒子化学发光免疫分析法）结果升高，与临床预期和替代方法检测结果不一致。
客户报告称，在2024年4月至12月期间，对一位产科患者多次检测到不一致的、升高的Atellica IM TnIH结果。这些不一致的检测结果与多次样本采集相关。
客户指出，在两个实验室地点和三台不同的Atellica IM仪器上均出现升高的结果（大约4,000 pg/mL）。
最近一个样本在外部实验室使用替代方法检测肌钙蛋白I和肌钙蛋白T，结果为“阴性”（低于这些检测的参考截止值）。较低的结果被认为是正确的，因为它们与患者的临床表现一致，且未发现任何心脏问题或疾病。
这一系列高的Atellica IM TnIH结果已被判断为错误升高。没有任何患者不良后果的报告。
Atellica IM TnIH结果被识别为不一致：
日期	时间	样本编号	结果
2024-04-24	18:31		3681
21:10	1242177167	3402</t>
  </si>
  <si>
    <t>DR253089</t>
  </si>
  <si>
    <t>2025-01-10</t>
  </si>
  <si>
    <t>2024-00085996-1：不正确的，不充分的或不精确的结果或读数</t>
  </si>
  <si>
    <t>UHS STHS EDINBURG REG MEDICAL CENTER, UNITED STATES</t>
  </si>
  <si>
    <t>客户报告称，在全自动生化分析仪上对多个患者样本进行检测时，获得了标记为异常的钙（CA）检测结果。这些标记的结果已报告给医师。样本在另一台全自动生化分析仪以及Atellica分析仪上进行了重测。重测结果被认为是正确的，并已报告给医师。
目前没有已知的因异常检测标记的CA结果导致的患者干预或不良健康后果的报告。
检测项目：钙（CA）
单位：mg/dL
检测日期：2024年12月16日
客户未提供患者样本数据。</t>
  </si>
  <si>
    <t>一位客户联系了西门子客户关怀中心（CCC），报告称在全自动生化分析仪上对多个患者样本进行检测时，获得了标记为异常的钙（CA）检测结果。在事件当天，质控（QC）回收在实验室范围内。客户使用了新的试剂盒。
西门子客户服务工程师（CSE）被派往客户现场。在访问期间，CSE检查了仪器，安装了另一批CA试剂，重新校准了检测，回收情况可接受。随后，客户更换了试剂1（R1）和试剂2（R2）探针，进行了对齐，清洁了窗口，重置了结果监控器并进行了QC，回收较低但没有异常检测标记。然后，客户重新校准并处理了QC，回收可接受。该事件的原因未知。
该仪器按照规范运行，不需要进一步评估。</t>
  </si>
  <si>
    <t>140125</t>
  </si>
  <si>
    <t>11537223</t>
  </si>
  <si>
    <t>00630414610887</t>
  </si>
  <si>
    <t>2025-06-30</t>
  </si>
  <si>
    <t>2024-00085588-1：高检测结果</t>
  </si>
  <si>
    <t>客户报告称，在全自动生化分析仪上对一位患者进行检测时，获得了不一致的升高的C反应蛋白（RCRP）结果。不一致的升高的RCRP结果已报告给医师，并受到质疑。相同的样本在另一种非西门子的方法上重新处理。获得了较低的结果并被认为是正确的。已发出更正后的报告。
客户表示，还进行了额外的血液检测，包括血液培养、患者胸部和骨盆的X光、OPG、经胸超声心动图和PET-CT扫描。风湿病专家并未根据升高的RCRP结果对患者进行治疗。
目前没有已知的因报告事件导致的不良健康后果的报告。
检测项目：C反应蛋白（RCRP）
单位：mg/L
样本类型：血清/血浆
检测日期：2024年12月10日
样本编号：3376456
初次结果在全自动生化分析仪（序列号：CM00960）上获得：1970 mg/L（&gt;250.0 mg/L）（不一致）
相同样本在全自动生化分析仪（序列号：CM00960）上重新处理，获得：607.7 mg/L（不一致，已报告）
相同样本在另一种非西门子方法上重新处理，获得：11 mg/L（正确，已报告）
另一种非西门子方法的参考区间：&lt;4 mg/L</t>
  </si>
  <si>
    <t>一位客户联系了西门子医学诊断客户关怀中心（CCC），报告称在全自动生化分析仪上对一位患者进行检测时，获得了不一致的升高的C反应蛋白（RCRP）结果。
西门子医学诊断正在调查该事件。</t>
  </si>
  <si>
    <t>西门子医学诊断正在调查该事件。 
不良事件来源：投诉。</t>
  </si>
  <si>
    <t>DR253088</t>
  </si>
  <si>
    <t>2024-00085995-1：不正确的，不充分的或不精确的结果或读数</t>
  </si>
  <si>
    <t>客户报告称，在全自动生化分析仪上对多个患者样本进行检测时，获得了标记为异常的钙（CA）结果。这些标记的结果已报告给医师。样本在另一台全自动生化分析仪和Atellica分析仪上进行了重测。判断重测结果是正确的，并已报告给医师。目前没有已知的因异常标记的钙（CA）结果导致的患者干预或不良健康后果的报告。
检测项目：钙（CA）
单位：mg/dL
检测日期：2024年12月16日
客户未提供患者样本数据。</t>
  </si>
  <si>
    <t>一位客户联系了西门子客户关怀中心（CCC），报告称在全自动生化分析仪上对多个患者样本进行检测时，获得了标记为异常的钙（CA）结果。在事件当天，质控（QC）回收在实验室范围内。客户使用了新的试剂盒，进行了校准，但仍然获得了异常检测标记。
西门子客户服务工程师（CSE）被派往客户现场。在访问期间，CSE检查了仪器，更换了试剂1（R1）和样本探针尖，进行了对齐，清洁了窗口，冲洗了管线，重建了R1臂冲洗泵注射器，清洁并润滑了泵电机和螺杆，清除了结果监控器屏幕。然后，CSE运行了系统检查，回收情况可接受，随后在系统上运行了65个CA样本，结果仍标记为异常检测。进一步，CSE更换了R1和样本管路、R1计量和冲洗注射器、样本计量、样本冲洗注射器、试剂和样本混合探针，验证了对齐并去污了系统。后来，CSE重置了结果监控器，运行了系统检查和QC，回收情况可接受。该事件的原因未知。
该仪器按照规范运行，不需要进一步评估。</t>
  </si>
  <si>
    <t>24550108</t>
  </si>
  <si>
    <t>2025-11-06</t>
  </si>
  <si>
    <t>2025-00089170-2：高检测结果</t>
  </si>
  <si>
    <t>客户观察到一位患者的Atellica IM高敏肌钙蛋白I（TnIH）结果升高，与临床预期和替代方法检测结果不一致。
客户报告称，在数月期间，反复观察到一位产科患者的Atellica IM TnIH结果不一致升高。不一致的观察结果与2024年4月至12月期间的多次样本采集相关。
客户指出，升高的结果（约4000 pg/mL）在两个实验室地点和三台不同的Atellica IM仪器上均可重现。
最近一个样本在外部实验室使用替代方法检测肌钙蛋白I和肌钙蛋白T，结果为“阴性”（低于这些试剂的参考截断值）。较低的结果被认为是正确的，因为它们与患者的临床情况一致，患者未发现任何心脏问题或疾病。
这一系列高的Atellica IM TnIH结果被确定为假性升高。
没有报告任何不良患者后果。
被确定为不一致的Atellica IM TnIH结果（pg/mL）：
日期        时间	样本ID	      结果
2024-11-24	229	1244856779	4586
            708	1244858115	4943
            1328	1244860502	4815
            2213	1244863232	4476</t>
  </si>
  <si>
    <t>客户报告称，观察到一位患者的Atellica IM高敏肌钙蛋白I（TnIH）结果升高，与临床预期和替代方法检测结果不一致。
TnIH使用说明书（IFU）在“结果解释”部分中指出：
“解释结果时，务必结合患者的病史、临床表现和其他结果。”
西门子正在调查此事。
注：相关观察结果将按观察日期分别报告。</t>
  </si>
  <si>
    <t>2025-00089170-3：高检测结果</t>
  </si>
  <si>
    <t>客户观察到一位患者的Atellica IM高敏肌钙蛋白I（TnIH）结果升高，与临床预期和替代方法检测结果不一致。
客户报告称，在数月期间，反复观察到一位产科患者的Atellica IM TnIH结果不一致升高。不一致的观察结果与2024年4月至12月期间的多次样本采集相关。
客户指出，升高的结果（约4000 pg/mL）在两个实验室地点和三台不同的Atellica IM仪器上均可重现。
最近一个样本在外部实验室使用替代方法检测肌钙蛋白I和肌钙蛋白T，结果为“阴性”（低于这些试剂的参考截断值）。较低的结果被认为是正确的，因为它们与患者的临床情况一致，患者未发现任何心脏问题或疾病。
这一系列高的Atellica IM TnIH结果被确定为假性升高。
没有报告任何不良患者后果。
被确定为不一致的Atellica IM TnIH结果（pg/mL）：
日期	      时间	样本ID	      结果
2024-11-25	606	1244865564	4554
            1131	1244871227	4783</t>
  </si>
  <si>
    <t>未提供</t>
  </si>
  <si>
    <t>2024-00087995-1：高检测结果</t>
  </si>
  <si>
    <t>客户获得了一位62岁男性患者的Atellica IM肌钙蛋白I（TnIH）结果升高（&gt;99百分位数），该患者正在接受高血压治疗。使用的批次号尚未提供。
初始Atellica IM TnIH结果已报告给医师并受到质疑。样本进行了重新检测，据客户称，获得了相同的结果。客户声称升高的结果为假阳性。已发出更正报告，但正确/真实的结果尚未提供。
此事件中没有关于患者伤害、治疗改变或诊断延迟的陈述。
Atellica IM肌钙蛋白I（TnIH）结果：
检测日期：2024年10月12日
样本ID 100041289522
初始结果：123.1 ng/L - 不一致
复检结果：123.1 ng/L - 不一致
正确结果：不可用</t>
  </si>
  <si>
    <t>客户获得了一位62岁男性患者的Atellica IM肌钙蛋白I（TnIH）结果升高（&gt;99百分位数），该患者正在接受高血压治疗。客户声称Atellica IM TnIH结果为假阳性，但未提供正确的结果值。使用的批次号也未提供。
此事件中没有关于患者伤害、治疗改变或诊断延迟的陈述。
该检测的使用说明书（IFU）在“结果解释”部分中指出：
“解释结果时，务必结合患者的病史、临床表现和其他结果。”
西门子正在对此事件进行调查。</t>
  </si>
  <si>
    <t>由于可用信息有限，此事件作为保守措施进行报告。西门子正在对此事件进行调查。
不良事件来源：投诉。</t>
  </si>
  <si>
    <t>2025-00089170-6：高检测结果</t>
  </si>
  <si>
    <t>客户观察到一位患者的Atellica IM高敏肌钙蛋白I（TnIH）结果升高，与临床预期和替代方法检测结果不一致。
客户报告称，在数月期间，反复观察到一位产科患者的Atellica IM TnIH结果不一致升高。不一致的观察结果与2024年4月至12月期间的多次样本采集相关。
客户指出，升高的结果（约4000 pg/mL）在两个实验室地点和三台不同的Atellica IM仪器上均可重现。
最近一个样本在外部实验室使用替代方法检测肌钙蛋白I和肌钙蛋白T，结果为“阴性”（低于这些试剂的参考截断值）。较低的结果被认为是正确的，因为它们与患者的临床情况一致，患者未发现任何心脏问题或疾病。
这一系列高的Atellica IM TnIH结果被确定为假性升高。
没有报告任何不良患者后果。
被确定为不一致的Atellica IM TnIH结果（pg/mL）：
日期	      时间	 样本ID	结果
2024-12-30	1141	1245302679	3876
替代方法结果（ng/L = pg/mL）：
日期	      样本ID	      结果   参考范围
2024-12-30	1245301862	 &lt;6</t>
  </si>
  <si>
    <t>2025-00089170-1：高检测结果</t>
  </si>
  <si>
    <t>客户观察到一位患者的Atellica IM高敏肌钙蛋白I（TnIH）结果升高，与临床预期和替代方法检测结果不一致。
客户报告称，在数月期间，反复观察到一位产科患者的Atellica IM TnIH结果不一致升高。不一致的观察结果与2024年4月至12月期间的多次样本采集相关。
客户指出，升高的结果（约4000 pg/mL）在两个实验室地点和三台不同的Atellica IM仪器上均可重现。
最近一个样本在外部实验室使用替代方法检测肌钙蛋白I和肌钙蛋白T，结果为“阴性”（低于这些试剂的参考截断值）。较低的结果被认为是正确的，因为它们与患者的临床情况一致，患者未发现任何心脏问题或疾病。
这一系列高的Atellica IM TnIH结果被确定为假性升高。
没有报告任何不良患者后果。
被确定为不一致的Atellica IM TnIH结果（pg/mL）：
日期        时间	样本ID	      结果
2024-11-23	1011	1244851720	4251
            1213	1244852498	4453
            1733	1244854399	4278</t>
  </si>
  <si>
    <t>2025-00089170-5：高检测结果</t>
  </si>
  <si>
    <t>客户观察到一位患者的Atellica IM高敏肌钙蛋白I（TnIH）结果升高，与临床预期和替代方法检测结果不一致。
客户报告称，在数月期间，反复观察到一位产科患者的Atellica IM TnIH结果不一致升高。不一致的观察结果与2024年4月至12月期间的多次样本采集相关。
客户指出，升高的结果（约4000 pg/mL）在两个实验室地点和三台不同的Atellica IM仪器上均可重现。
最近一个样本在外部实验室使用替代方法检测肌钙蛋白I和肌钙蛋白T，结果为“阴性”（低于这些试剂的参考截断值）。较低的结果被认为是正确的，因为它们与患者的临床情况一致，患者未发现任何心脏问题或疾病。
这一系列高的Atellica IM TnIH结果被确定为假性升高。
没有报告任何不良患者后果。
被确定为不一致的Atellica IM TnIH结果（pg/mL）：
日期	            时间	样本ID	            结果
2024-12-19	1516	1245184614	4126</t>
  </si>
  <si>
    <t>CA1291010891089</t>
  </si>
  <si>
    <t>2024-00087384-1：不正确，不充分或不精确的结果或读数</t>
  </si>
  <si>
    <t>ALTA SCIENCES, UNITED STATES</t>
  </si>
  <si>
    <t>客户联系西门子报告称，一台ADVIA 1800全自动生化分析仪上的（ISE）模块生成了4274 ISE校准斜率错误。该错误显示在警报日志中，并提示操作员重复ISE校准。钠、钾和氯的患者样本检测结果被标记了星号（*），表示校准错误。初始检测结果未报告给医师。没有报告因该事件导致的伤害或检测结果报告延迟。
事件日期：2024年12月18日。
未提供检测结果数据。</t>
  </si>
  <si>
    <t>客户联系西门子报告称，一台ADVIA 1800全自动生化分析仪上的（ISE）模块生成了4274 ISE校准斜率错误。西门子派遣了一位客户服务工程师（CSE）前往客户现场检查ISE模块。CSE发现ISE模块周围有盐沉积物。CSE清洁了ISE模块，检查了ISE混合器和ISE电极。CSE运行了校准和质量控制（QC）材料，结果均在可接受范围内。4274 ISE校准斜率错误的原因未知。
该仪器按照规范运行，不需要进一步评估。</t>
  </si>
  <si>
    <t>西门子客户服务工程师（CSE）发现ISE模块周围有盐沉积物。CSE清洁了ISE模块，检查了ISE混合器和ISE电极。CSE运行了校准和质量控制（QC）材料，结果均在可接受范围内。4274 ISE校准斜率错误的原因未知。
不良事件来源：投诉。</t>
  </si>
  <si>
    <t>2025-00089170-4：高检测结果</t>
  </si>
  <si>
    <t>客户观察到一位患者的Atellica IM高敏肌钙蛋白I（TnIH）结果升高，与临床预期和替代方法检测结果不一致。
客户报告称，在数月期间，反复观察到一位产科患者的Atellica IM TnIH结果不一致升高。不一致的观察结果与2024年4月至12月期间的多次样本采集相关。
客户指出，升高的结果（约4000 pg/mL）在两个实验室地点和三台不同的Atellica IM仪器上均可重现。
最近一个样本在外部实验室使用替代方法检测肌钙蛋白I和肌钙蛋白T，结果为“阴性”（低于这些试剂的参考截断值）。较低的结果被认为是正确的，因为它们与患者的临床情况一致，患者未发现任何心脏问题或疾病。
这一系列高的Atellica IM TnIH结果被确定为假性升高。
没有报告任何不良患者后果。
被确定为不一致的Atellica IM TnIH结果（pg/mL）：
日期	      时间	样本ID	      结果
2024-11-30	1640	1244932222	4589
            2252	1244934093	4530</t>
  </si>
  <si>
    <t>4JD820</t>
  </si>
  <si>
    <t>2025-03-15</t>
  </si>
  <si>
    <t>2025-01-11</t>
  </si>
  <si>
    <t>2024-00087607-1：低检测结果</t>
  </si>
  <si>
    <t>EL PASO PAIN CENTER, UNITED STATES</t>
  </si>
  <si>
    <t>客户向西门子报告称，在全自动生化分析仪上对多个患者样本进行检测时，获得了不一致钠（Na）的偏低结果。偏低的结果已报告给医师并受到质疑。样本未重新处理并已被丢弃。患者样本的正确结果未知。
目前没有已知的因偏低钠（Na）结果导致的患者干预或不良健康后果的报告。
检测项目：钠（Na）
单位：mmol/L
检测日期：2024年12月10日
样本编号：125293
在全自动生化分析仪（序列号：DR272790）上获得的初次结果：125 mmol/L（不一致，已报告）
未进行重测。
样本编号：112021
在全自动生化分析仪（序列号：DR272790）上获得的初次结果：126 mmol/L（不一致，已报告）
未进行重测。
客户未提供额外的患者样本数据。</t>
  </si>
  <si>
    <t>一位客户联系了西门子医学诊断远程服务中心（RSC），报告称在全自动生化分析仪上对多个患者样本进行检测时，获得了不一致的偏低钠（Na）结果。
西门子正在评估该事件。</t>
  </si>
  <si>
    <t>F1651</t>
  </si>
  <si>
    <t>2024-00087236-1：低检测结果</t>
  </si>
  <si>
    <t>DASA - NTO CASCAVEL, BRAZIL</t>
  </si>
  <si>
    <t>客户报告称，使用批号为518的试剂盒在化学发光免疫分析仪上检测时，观察到一位患者样本的非结合雌三醇结果错误偏低。错误的结果已报告给医师，但医师未提出质疑。该样本在另一台化学发光免疫分析仪上重新检测，重测结果高于初始结果，并作为正确结果报告给医师。
目前没有已知的因非结合雌三醇结果错误偏低导致的患者干预或不良健康后果的报告。
检测项目：非结合雌三醇
单位：ng/mL
样本编号：704215746004
检测日期：2024年12月16日
初始结果：0.07
重测结果：108</t>
  </si>
  <si>
    <t>一位客户联系了西门子远程支持中心，报告称在化学发光免疫分析仪上获得的非结合醇结果错误地偏低。在上午9:20时质控（QC）结果在范围内，在上午10:08生成不一致的结果。在上午11:39重复QC，结果超出了预期范围。
根据游离雌三醇使用说明（IFU）的“检验方法局限性”部分：“基于诊断的目的，从这些分析内所获得的结果，应始终与临床检查，患者病史以及其他发现联合分析。”
西门子正在调查。</t>
  </si>
  <si>
    <t>61968</t>
  </si>
  <si>
    <t>2024-00087541-1：低检测结果</t>
  </si>
  <si>
    <t>MEDILAB: OB NASICE, CROATIA</t>
  </si>
  <si>
    <t>客户报告称，与在实验室仪器上对新样本进行重测的结果相比，一位患者的高钾（K+）结果存在差异。
没有因该事件导致的伤害报告。
单位：mmol/L
样本类型：动脉血
K+的参考范围：3.90–5.10 mmol/L
仪器	时间	K+	是否正确？
RP500e	8:08	4.56	否
实验室	8:33	6.20	是</t>
  </si>
  <si>
    <t>客户已提供仪器文件以便进一步调查。调查正在进行中。客户已运行校准和质控，仪器运行正常。
此事件的原因未知。</t>
  </si>
  <si>
    <t>此事件的原因未知。
不良事件来源：投诉。</t>
  </si>
  <si>
    <t>此事件的原因未知。</t>
  </si>
  <si>
    <t>CM03491</t>
  </si>
  <si>
    <t>2025-00088947-1：泄漏/飞溅</t>
  </si>
  <si>
    <t>SAINT MARYS REGIONAL MED CENTER, UNITED STATES</t>
  </si>
  <si>
    <t>客户报告称，在对全自动生化分析仪进行日常维护期间更换稀释比色杯部件时，操作员不慎将稀释比色杯中的内容物溅入眼睛。操作员冲洗眼睛5分钟后，前往急诊室（ER）进行进一步检查。操作员当时佩戴了手套和实验服，但在进行维护时未佩戴眼部保护装置。操作员除了冲洗眼睛和联系急诊室外，未采取其他医疗干预措施。
目前没有已知的因该事件导致的不良健康后果的报告。</t>
  </si>
  <si>
    <t>一位客户联系了西门子客户关怀中心（CCC），报告称在对全自动生化分析仪进行日常维护期间更换稀释比色杯部件时，操作员不慎将稀释比色杯中的内容物溅入眼睛。操作员冲洗眼睛5分钟后，前往急诊室（ER）进行进一步检查。操作员当时佩戴了手套和实验服，但在进行维护时未佩戴眼部保护装置。
Atellica解决方案操作指南安全说明描述了在操作/故障排除全自动生化分析仪时应遵循的基本安全预防措施。
西门子确定该事件中没有仪器相关的故障，并且操作员未遵循操作员指南中描述的安全预防措施。
该仪器按照规范运行。不需要对该设备进行进一步评估。</t>
  </si>
  <si>
    <t>对全自动生化分析仪进行日常维护期间更换稀释比色杯部件时，操作员当时佩戴了手套和实验服，但在进行维护时未佩戴眼部保护装置。西门子确定该事件中没有仪器相关的故障，并且操作员未遵循操作员指南中描述的安全预防措施。
不良事件来源：投诉。</t>
  </si>
  <si>
    <t>CA1275001970197</t>
  </si>
  <si>
    <t>2025-00089390-1：高检测结果</t>
  </si>
  <si>
    <t>University Hospital of North, UNITED KINGDOM</t>
  </si>
  <si>
    <t>客户报告称，在一台 ADVIA Chemistry XPT 仪器上，2 份患者样本检测出的二氧化碳（CO2_c）结果假性偏高。这些错误的结果并未报告给医师。这些样本在另一台替代的 ADVIA Chemistry XPT 仪器上进行了重复检测。重检结果低于之前的错误结果。重检结果作为正确结果报告给了医师。
目前尚无因CO2_c结果错误升高而导致患者干预或不良健康后果的已知报告。
检测日期：2025年1月4日
检测项目：二氧化碳（CO2_c）
单位：mmol/L
样本标识：25W105411
初始结果：&gt;40 mmol/L（错误）
在另一台替代的 ADVIA Chemistry XPT 仪器上重复检测的结果：26 mmol/L（正确）
样本标识：25W105406
初始结果：&gt;68 mmol/L（错误）
在另一台替代的 ADVIA Chemistry XPT 仪器上重复检测的结果：18 mmol/L（正确）</t>
  </si>
  <si>
    <t>客户联系了西门子客户关怀中心，报告称在一台 ADVIA Chemistry XPT 仪器上，2 份患者样本检测出的二氧化碳（CO2_c）结果假性偏高。
西门子派遣了一位客户服务工程师（CSE）前往客户现场。在此次访问期间，CSE 拆除了真空泵，检查隔膜并清理了叶片弹簧下方。进行探针校准，检查并调整了混合器高度。更换了排水泵 1（CDP-1）和排水泵 2（CDP-2）的泵管路。对反应盘清洗单元（WUD）和稀释盘清洗单元（DWUD）进行了抽吸检查。拆解并清理了真空阀 1（VOEV1）和真空阀 2（VOEV2）。取出真空罐和反应盘（RRV）比色杯段，并清理浴油。CSE 清理清洗端口，进行了关机清洗和空白检测，并运行了质量控制（QCs），结果均回收至正常范围内。错误结果的原因未知。
该仪器按照规范运行，不需要进一步评估。</t>
  </si>
  <si>
    <t>错误结果的原因未知。
不良事件来源：投诉。</t>
  </si>
  <si>
    <t>08023284</t>
  </si>
  <si>
    <t>2025-09-24</t>
  </si>
  <si>
    <t>2024-00087012-2：不正确的，不充分的或不精确的结果或读数</t>
  </si>
  <si>
    <t>客户报告称，在使用批号284进行检测时，观察到甲胎蛋白测定试剂盒(直接化学发光法)结果与重测结果不一致。
初始检测结果显示九位患者的AFP结果不一致。初始结果已报告给医师，医师未对结果提出质疑。相同的样本在另一台Atellica IM分析仪上重测，获得了正确的结果。然而，对于重测结果，仅对这四个样本（样本编号211229294601、211263554902、211253362901和211256242702）向医师发出了更正报告。
目前没有已知的因该事件导致的患者干预或不良健康后果的报告。
检测项目：甲胎蛋白测定试剂盒(直接化学发光法)
单位：ng/mL
初次检测日期：2024年12月15日
重测日期：2024年12月16日、2024年12月17日
样本编号          性别           年龄               初次结果                         重测结果
（年）       （不一致，已报告）      （正确，未报告）
211248202701    女性       69              2.70                                  3.90
211247466002    女性       61              1.80                                  2.40
211263910601    女性       54              2.00                                  2.40
211257482601    女性       48              3.70                                  4.20
211251627801    女性       28              2.10                                  1.80
211229294601    男性       66             35.50                                  8.70
211263554902    女性       28             28.80                                  3.60
211253362901    女性       33             30.00                                  2.40
211256242702    男性       51             26.00                                  1.80</t>
  </si>
  <si>
    <t>一位客户报告称，观察到甲胎蛋白测定试剂盒(直接化学发光法)结果偏低，与重测结果不一致。
事件当日的质控（QC）结果在正常范围内。
检测试剂盒的使用说明书 (IFU) 在“结果解释”中规定：“解释结果时，务必结合患者的病史、临床表现和其他结果。”
西门子正在评估该事件。</t>
  </si>
  <si>
    <t>2024-00087012-1：低检测结果</t>
  </si>
  <si>
    <t>客户报告称，在使用批号284进行检测时，观察到甲胎蛋白测定试剂盒(直接化学发光法)结果偏低，与重测结果不一致。
初始检测结果显示三位患者的AFP结果偏低。初始结果已报告给医师，医师未对结果提出质疑。相同的样本在另一台Atellica IM分析仪上重测，获得了较高的结果，这些结果被认为是正确的。然而，对于重测结果，未向医师发出更正报告。
目前没有已知的因该事件导致的患者干预或不良健康后果的报告。
检测项目：甲胎蛋白测定试剂盒(直接化学发光法)
单位：ng/mL
初次检测日期：2024年12月14日
重测日期：2024年12月16日
样本编号          性别           年龄               初次结果                         重测结果
（年）       （不一致，已报告）      （正确，未报告）
211266964501    女性       62              2.50                                  3.60
211267981104    女性       43              3.60                                  4.30
211259778201    女性       47              5.00                                  5.60</t>
  </si>
  <si>
    <t>91424539</t>
  </si>
  <si>
    <t>2024-00087212-1：低检测结果</t>
  </si>
  <si>
    <t>Dr Lal Pathlabs Ltd., INDIA</t>
  </si>
  <si>
    <t>客户报告称，观察到糖抗原19-9测定试剂盒(直接化学发光法)（批号539）的患者结果不一致。
该患者是一位正在接受化疗的女性癌症患者。初始结果（647.79 U/mL）受到患者的质疑，而非医师。此外，患者还前往另一家实验室进行了CA 19-9检测。
因此，重测相同的患者样本，获得了&gt;700 U/mL和自动稀释后的1635.27 U/mL的结果。患者认为这一结果是正确的。
目前没有因该事件导致患者或用户干预或不良健康后果的陈述。
糖抗原19-9测定试剂盒(直接化学发光法)结果：
样本编号：1916688331
检测日期：2024年12月7日
初始结果：647.79 U/mL - 不一致
检测日期：2024年12月8日
重测结果：&gt;700 U/mL
自动稀释结果：1635.27 U/mL</t>
  </si>
  <si>
    <t>客户报告称，观察到糖抗原19-9测定试剂盒(直接化学发光法)（批号539）的患者结果不一致。该患者是一位正在接受化疗的女性癌症患者。初始结果（647.79 U/mL）受到患者的质疑，而非医师。此外，患者还前往另一家实验室进行了CA 19-9检测。因此，重测相同的患者样本，获得了&gt;700 U/mL和自动稀释后的1635.27 U/mL的结果。患者认为这一结果是正确的。
西门子客户服务工程师（CSE）被派往现场。
该检测项目的使用说明（IFU）在“检验结果的解释”部分指出：“检验结果时，务必结合患者的病史、临床表现和其他结果。”
西门子正在调查。</t>
  </si>
  <si>
    <t>IH01337</t>
  </si>
  <si>
    <t>2024-00087400-1：低检测结果</t>
  </si>
  <si>
    <t>客户报告称，在全自动化学发光免疫分析仪上对4位患者的样本进行检测时，获得了错误偏低的游离三碘甲状腺原氨酸（FT3）结果。这些错误的结果未报告给医师。样本在另一台全自动化学发光免疫分析仪上重测，标识为SZ468115R02的样本也在原始分析仪上重测。重测结果高于错误结果。重测结果被认为是正确的，备用分析仪上的重测结果已报告给医师。
目前没有已知的因错误偏低的FT3结果导致的患者干预或不良健康后果的报告。
检测项目：游离三碘甲状腺原氨酸测定试剂盒(化学发光免疫法)
单位：pg/mL
检测日期：2024年12月20日
样本编号：SZ463207R01
初次结果：&lt;0.0（错误，未报告）
重测结果（备用分析仪）：4.3（正确，已报告）
样本编号：SZ469647R05
初始结果：&lt;0.0（错误，未报告）
重测结果（备用分析仪）：4.3（正确，已报告）
样本编号：SZ464461R04
初始结果：&lt;0.0（错误，未报告）
重测结果（备用分析仪）：19.3（正确，已报告）
样本编号：SZ468115R02
初始结果：&lt;0.0（错误，未报告）
第一次重测结果（备用分析仪）：4.3（正确，已报告）
第二次重测结果：4.31（正确）</t>
  </si>
  <si>
    <t>一位客户联系了西门子客户关怀中心（CCC），报告称在全自动化学发光免疫分析仪上对4位患者的样本进行检测时，获得了错误偏低的游离三碘甲状腺原氨酸测定试剂盒(化学发光免疫法)结果。样本处理时的质控（QC）和校准均有效。
西门子客户服务工程师（CSE）被派往客户现场。在访问期间，CSE检查了仪器，观察到试剂1（R1）探针的试剂体积检查错误，更换了试剂体积检查（RVC）板、试剂臂1和3上的试剂探针，冲洗并提升了试剂1（R1）探针、试剂2（R2）探针和试剂3（R3）探针，检查了试剂探针的对齐情况，运行了自动检查，回收情况可接受。客户运行了QC，结果回收在可接受范围内。CSE执行的服务操作解决了该问题。
该仪器按照规范运行。
不需要对该设备进行进一步评估。</t>
  </si>
  <si>
    <t>该仪器按照规范运行。不需要对该设备进行进一步评估。
不良事件来源：投诉。</t>
  </si>
  <si>
    <t>60316</t>
  </si>
  <si>
    <t>2025-00089963-1：不稳定的结果</t>
  </si>
  <si>
    <t>客户报告称，当他们使用另一台RP500e分析仪和实验室分析仪对一位患者的不同样本进行重复检测时，与之相比，该患者在一台RP500e分析仪上得到了多个不一致的全血红蛋白（tHb）结果。
此事件未报告有伤害发生。
事件发生日期：2025年1月9日。
样本类型：动脉血
客户参考范围：120 - 180 g/L
样本号	仪器	时间	tHb（g/L）	是否正确
1	RP500e SN60315	0:58	90	是
未知	实验室分析仪	3:00	68	是
1	RP500e SN60316	3:35	134	否
2	RP500e SN60316	9:49	85	否
3	RP500e SN60315	9:51	104	是</t>
  </si>
  <si>
    <t>客户报告称该仪器运行正常，且质量控制通过。客户已提供数据文件以供调查，调查正在进行中。根据仪器手册中的说明，“对于标准血气样本，需在采集后10分钟内进行分析。如果预计分析前会有超过30分钟的长时间延迟，建议将样本存放在冰水中。全血红蛋白（tHb）结果会受到红细胞分布的影响。红细胞在储存过程中会沉淀，这进一步强调了在分析前需要通过翻转和滚动充分混合样本的重要性。”
此事件的原因尚不清楚。</t>
  </si>
  <si>
    <t>此事件的原因尚不清楚。</t>
  </si>
  <si>
    <t>2025-01-16</t>
  </si>
  <si>
    <t>2025-00090130-1：高检测结果</t>
  </si>
  <si>
    <t>COOPER INST REPRO HORMONAL DIS, UNITED STATES</t>
  </si>
  <si>
    <t>该客户在使用ADVIA Centaur XP 总人绒毛膜促性腺激素（ThCG）试剂，批号361检测同一位患者的2个样本时，获得了与复测结果不一致的升高结果。初始结果已报告给医师并受到质疑。样本在同一天、同一仪器上进行了双份复测，结果如预期般降低，随后出具了更正报告。
此事件未涉及患者伤害、治疗改变或诊断延迟。
ADVIA Centaur XP 总人绒毛膜促性腺激素（ThCG）结果：
单位：mIU/mL
检测日期：2025年1月6日
样本1：
初次报告结果：300 - 不一致
复测结果：12 和 12
样本2：
初次报告结果：180 mIU/mL
复测结果：&lt;5 和 &lt;5</t>
  </si>
  <si>
    <t>客户报告称，在使用ADVIA Centaur XP 总人绒毛膜促性腺激素（ThCG）试剂，批号361检测同一位患者的2个样本时，出现与同一天、同一仪器上复测结果较低的不一致的升高结果。
该试剂的使用说明（IFU）在“检验结果的解释”部分中指出：
“检测结果的判读务必结合患者病史、临床表现和其他发现情况进行。”
西门子正在调查此事。</t>
  </si>
  <si>
    <t>76510360</t>
  </si>
  <si>
    <t>2025-00090508-1：高检测结果</t>
  </si>
  <si>
    <t>CHESAPEAKE GENERAL HOSPITAL, UNITED STATES</t>
  </si>
  <si>
    <t>客户报告称，使用批号为ThCG 360的总人绒毛膜促性腺激素（ThCG）检测时，出现了一个升高的结果，该结果与重复检测结果不一致。
一位40多岁的女性患者最初得到了一个升高的结果（高于参考区间）。该患者进行了家用妊娠试验，结果为阴性。随后，又进行了额外的检测。
使用原始试剂批号以及批号362对原始样本和新样本进行检测，得到的结果要低得多，被接受为正确结果。没有关于不一致结果导致患者出现任何不良影响或诊断延迟的指控。
总人绒毛膜促性腺激素检测结果如下：
检测日期       样本编号     试剂批号       结果
2025-01-02   c250020415      360       386 mIU/mL – 升高，不一致
2025-01-06   c250060388      360        0.5 mIU/mL
2025-01-06   c250020415      360        0.8 mIU/mL
2025-01-07   c250070413      362        0.8 mIU/mL</t>
  </si>
  <si>
    <t>客户报告称，观察到一个升高的总人绒毛膜促性腺激素（ThCG）结果，该结果与重复检测结果不一致。
在系统错误或质量控制（QC）结果方面未发现任何问题。
西门子正在调查此事。</t>
  </si>
  <si>
    <t>2025-00090593-1：高检测结果</t>
  </si>
  <si>
    <t>客户向西门子报告称，在全自动生化分析仪上获得了两个错误升高的肌酐自动稀释尿液患者样本结果。错误升高的结果未报告给医师。相同的样本在另一台全自动生化分析仪上以未稀释状态重新处理。获得的结果较低，被认为是正确的，并已报告给医师。
目前没有已知的因错误升高的肌酐结果导致的患者干预或不良健康后果的报告。
检测项目：肌酐测定试剂盒（肌氨酸氧化酶法）
单位：mmol/L
检测日期：2025年1月8日
样本编号：252003303427
初始结果在全自动生化分析仪（序列号：CM03313）上处理，未稀释获得：&gt;22 mmol/L（超出检测范围）（&gt; 21658 umol/L）（未报告）
相同样本在原始全自动生化分析仪（序列号：CM03313）上重新处理，自动稀释（1:5）获得：84 mmol/L（83867 umol/L）（错误，未报告）
相同样本在另一台Atellica CH分析仪（序列号：CM03314）上重新处理，未稀释获得：29 mmol/L（29000 umol/L）（正确，已报告）
样本编号：254604025427
初始结果在全自动生化分析仪（序列号：CM03313）上处理，未稀释获得：&gt;22 mmol/L（超出检测范围）（&gt; 21658 umol/L）（未报告）
相同样本在原始全自动生化分析仪（序列号：CM03313）上重新处理，自动稀释（1:5）获得：53 mmol/L（53274 umol/L）（错误，未报告）
相同样本在另一台Atellica CH分析仪（序列号：CM03314）上重新处理，未稀释获得：24 mmol/L（24000 umol/L）（正确，已报告）</t>
  </si>
  <si>
    <t>一位客户联系了西门子医疗诊断远程服务中心（RSC），报告称在全自动生化分析上获得了错误升高的肌酐自动稀释尿液患者样本结果。
西门子医疗诊断正在调查该事件。</t>
  </si>
  <si>
    <t>西门子医疗诊断正在调查该事件。
不良事件来源：投诉。</t>
  </si>
  <si>
    <t>西门子医疗诊断正在调查该事件。</t>
  </si>
  <si>
    <t>CM02863</t>
  </si>
  <si>
    <t>2024-00088505-1：低检测结果</t>
  </si>
  <si>
    <t>ST JOSEPH HOSPITAL, UNITED STATES</t>
  </si>
  <si>
    <t>客户报告称，在全自动生化分析仪上对两位患者的样本进行检测时，获得了错误偏低的钙（CA_2）结果。错误的结果已报告给医师，医师对结果提出了质疑。样本在另一台全自动生化分析仪上重测。重测结果高于错误结果，并与患者的临床表现相符。重测结果被认为是正确的，并已报告给医师。
目前没有已知的因错误偏低的CA_2结果导致的患者干预或不良健康后果的报告。
检测项目：钙（CA_2）
单位：mg/dL
检测日期：2024年12月26日
样本编号：968890
年龄：14岁
性别：男
初始结果：7.8（错误，已报告）
重测结果（备用分析仪）：11.5（正确，已报告）
样本编号：969186
年龄：58岁
性别：女
初始结果：6.4（错误，已报告）
重测结果（备用分析仪）：10.9（正确，已报告）</t>
  </si>
  <si>
    <t>一位客户联系了西门子客户关怀中心（CCC），报告称在全自动生化分析上对两位患者的样本进行检测时，获得了错误偏低的钙结果。事件当天的校准和质控（QC）均在可接受范围内。
客户使用新试剂和新校准液重新校准了CA_2，并运行了QC。然后，客户将备用分析仪的五个患者样本结果与原始分析仪的结果进行了比较，确定结果是可接受的。
西门子远程协助客户并多次重启分析仪。
西门子客户服务工程师（CSE）被派往客户现场。在访问期间，CSE观察到控制台屏幕显示Windows蓝屏，对模块管理器（MM）计算机和主断路器进行了按钮关机操作。然后，CSE重新打开断路器，执行了重启操作，并成功连接到过程中心计算机（PCC）。接下来，CSE进入诊断模式，观察到反应环浴未完全充满，成功执行了排水和填充操作，并进行了自动检查。此外，CSE处理了一个与该事件无关的问题，观察到稀释清洗探针出现故障，检查了探针和管路，发现管路和探针均有堵塞，清理了管路并更换了探针1，运行了自动检查，结果通过。客户运行了校准和QC。错误偏低的钙的原因未知。
该分析仪按照规范运行。不需要对该设备进行进一步评估。</t>
  </si>
  <si>
    <t>错误偏低的钙的原因未知。
不良事件来源：投诉。</t>
  </si>
  <si>
    <t>84410102</t>
  </si>
  <si>
    <t>10995561</t>
  </si>
  <si>
    <t>00630414598857</t>
  </si>
  <si>
    <t>2024-00087611-1：高检测结果</t>
  </si>
  <si>
    <t>客户报告称，观察到Atellica IM雌二醇测定试剂盒(直接化学发光法)结果升高，与重测结果不一致。
初始检测结果显示五位患者的eE2结果升高。初始结果已报告给医师，医师未对结果提出质疑。相同的样本在另一台Atellica IM分析仪上重测，获得了较低的结果，这些结果被认为是正确的，并已向医师发出更正报告。
目前没有已知的因该事件导致的患者干预、结果报告延迟或不良健康后果的报告。
检测项目：雌二醇测定试剂盒(直接化学发光法)
检测日期：2024年12月7日
单位：pg/mL
样本编号          性别   年龄               初始结果                         重测结果
（年）       （不一致，已报告）      （正确，已报告）
211172683003    女   28              34.42                                  19.00
211156852202    女    54              34.15                                  19.00
211173077903   女    60              34.09                                  20.69
211167166506    女   47              38.02                                  26.14
211168384709    女   52              35.25                                  26.34</t>
  </si>
  <si>
    <t>一位客户报告称，观察到Atellica IM雌二醇测定试剂盒(直接化学发光法)结果升高，与重测结果不一致。
该检测项目的使用说明（IFU）在“检验结果的解释”部分指出：“解释结果时，务必结合患者的病史、临床表现和其他结果。”
西门子正在调查该问题。</t>
  </si>
  <si>
    <t>西门子正在调查该问题。
不良事件来源：投诉。</t>
  </si>
  <si>
    <t>西门子正在调查该问题。</t>
  </si>
  <si>
    <t>CM02111</t>
  </si>
  <si>
    <t>2024-00088529-1：低检测结果</t>
  </si>
  <si>
    <t>SILVER CROSS HOSPITAL, UNITED STATES</t>
  </si>
  <si>
    <t>客户报告称，在全自动生化分析仪上对一位患者的样本进行检测时，获得了错误偏低的肌酐结果。错误的结果已报告给医师。样本在另一台全自动生化分析仪上重测。重测结果高于错误结果。重测结果被认为是正确的，并已报告给医师。
目前没有已知的因错误偏低的肌酐结果导致的患者干预或不良健康后果的报告。
检测项目：肌酐测定试剂盒(苦味酸法)
单位：mg/dL
检测日期：2024年12月24日
样本编号：2435901609
初始结果：&lt;0.20（错误，已报告）
重测结果（备用仪器）：1.37（正确，已报告）</t>
  </si>
  <si>
    <t>一位客户联系了西门子客户关怀中心（CCC），报告称在全自动生化分析仪上对一位患者的样本进行检测时，获得了错误偏低的肌酐结果。事件当天的质控（QC）和校准均回收到可接受范围内。
西门子客户服务工程师（CSE）被派往客户现场。在访问期间，CSE清洁了所有排水管，并发现稀释混合器排水管中有大量积聚物，清除了积聚物并冲洗了排水管，检查了所有混合器叶轮，自动对齐了稀释探针、样本探针和所有混合器，检查了反应清洗线的吸入情况，并观察到试剂1（R1）吸入管上有孔，更换了该管，运行了自动检查、肌酐的精密度检查，进行了重复测试和质量控制（QC），结果回收可接受。该事件的原因未知。
该仪器按照规范运行。不需要对该设备进行进一步评估。</t>
  </si>
  <si>
    <t>24551108</t>
  </si>
  <si>
    <t>2025-00091214-1：低检测结果</t>
  </si>
  <si>
    <t>Leeds Teaching Hospitals NHS Trust, UNITED KINGDOM</t>
  </si>
  <si>
    <t>一位客户观察到，在使用TNIH批号108进行检测时，六位患者的ADVIA Centaur高敏肌钙蛋白I（TNIH）结果升高，与重复检测结果不一致。
该客户发现六位患者的ADVIA Centaur TNIH结果存在不一致，初次检测结果被认为与使用另一台ADVIA Centaur系统获得的重检结果相比错误地升高。
目前未有报告称患者出现任何不良后果。
ADVIA Centaur TNIH结果（ng/L）：
样本ID	初次检测	重复检测
25711211225S	90.22	13.14
25711211233S	137.60	&lt;2.50
25711211261S	189.10	&lt;2.50
25711211263S	89.91	4.3
25711211265S	71.74	&lt;2.50
25711211270S	123.80	10.9</t>
  </si>
  <si>
    <t>高敏肌钙蛋白I的使用说明（IFU）在“结果解释”部分明确指出：
“解释结果时，务必结合患者的病史、临床表现和其他结果。”
西门子正在调查此事。</t>
  </si>
  <si>
    <t>24963543</t>
  </si>
  <si>
    <t>10491379</t>
  </si>
  <si>
    <t>00630414574257</t>
  </si>
  <si>
    <t>2025-06-08</t>
  </si>
  <si>
    <t>2025-00091191-1：高检测结果</t>
  </si>
  <si>
    <t>ASKLIPIOS IDIOTIKO POLYIATREIO, GREECE</t>
  </si>
  <si>
    <t>客户报告称，在使用糖抗原19-9批号543进行检测时，发现ADVIA Centaur CA 19-9的结果升高，与临床预期和重复检测结果不一致。
一位女性胰腺癌患者的CA 19-9初始检测结果较低。当对该样本进行重新检测时，却得到了一个明显更高的结果；升高的结果被识别为不一致。
该样本又被送往一家外部参考实验室进行检测，使用的是ADVIA Centaur CA 19-9批号541。参考实验室的结果（低于检测下限）与预期和患者病史一致。
目前未发现该不一致现象与患者伤害或其他不良后果相关。
样本信息：
ID 0838551240
采集日期2025-01-03，检测日期2025-01-07
“样本高度黄疸，GGT 990，GOT 280，ALP 969，BILT 5.4，BILD 4.7”
2025-01-15 ADVIA Centaur CA 19-9结果（U/mL）：
本地检测，使用CA 19-9批号543：
初始结果：0.0
重复结果：352.20
参考实验室复检（CA 19-9批号341）：9.6
2024-11-24历史结果：
CA 19-9：6.3
CEA：25.52</t>
  </si>
  <si>
    <t>客户报告称，在使用糖抗原19-9批号543进行检测时，发现ADVIA Centaur CA 19-9的结果升高，与临床预期和重复检测结果不一致。
未发现检测校准或质量控制（QC）结果存在问题。
CA 19-9检测的使用说明（IFU）在“检验结果的解释”部分明确指出：“解释结果时，务必结合患者的病史、临床表现和其他结果。”
西门子正在评估此事。</t>
  </si>
  <si>
    <t>西门子正在评估此事。
不良事件来源：投诉。</t>
  </si>
  <si>
    <t>西门子正在评估此事。</t>
  </si>
  <si>
    <t>14944312</t>
  </si>
  <si>
    <t>2025-06-04</t>
  </si>
  <si>
    <t>2025-00091024-1：假阴性结果</t>
  </si>
  <si>
    <t>客户报告称，在使用乙型肝炎病毒表面抗原检测试剂盒(化学发光法)试剂批号312时，观察到非反应性（阴性）结果，这与临床预期和替代方法检测结果不一致。
客户指出，某位患者在多次检测中均显示HBsII结果为阴性（非反应性）（具体细节未提供），但后续检测显示该患者为乙型肝炎阳性。
目前没有关于患者受到伤害、治疗改变或诊断延迟与这种不一致结果相关的陈述。
提供的结果：
乙型肝炎病毒表面抗原检测试剂盒，2024年12月3日：非反应性（指数&lt;1.0）——结果不一致，被识别为错误结果
替代方法检测（检测日期未提供）：阳性——判断为正确结果</t>
  </si>
  <si>
    <t>一位客户报告称，观察到乙型肝炎病毒表面抗原检测试剂盒(化学发光法)检测结果为非反应性（阴性），这与临床预期和替代方法检测结果不一致。
HBsII检测的使用说明（IFU）在“检验结果的解释”部分指出：“检测结果的判读务必结合病人病史、临床表现和其他发现情况进行”
西门子正在对此进行评估。</t>
  </si>
  <si>
    <t>西门子正在对此进行评估。
不良事件来源：投诉。</t>
  </si>
  <si>
    <t>西门子正在对此进行评估。</t>
  </si>
  <si>
    <t>82015218</t>
  </si>
  <si>
    <t>2025-00091187-1：低检测结果</t>
  </si>
  <si>
    <t>客户报告称，在使用糖抗原15-3测定试剂盒批次218时，观察到糖抗原15-3结果偏低，并且与替代方法检测结果不一致。一位患有转移性癌症的女患者，其糖抗原 15-3结果低于临界值。为了故障排除目的，重测该样本，结果再次显示偏低。该患者在一家医院使用其它产品重新检测，得到了一个明显更高的结果。在一家私立实验室使用相同方法进行的额外重复检测也得到了类似升高的结果。
医生认为较高的结果是可信的，并确认糖抗原15-3测定试剂盒(直接化学发光法)的结果是假性抑制。目前没有关于患者受到伤害或其他不良后果与这种不一致结果相关的陈述。
患者：女性，转移性癌症
样本编号：0839189240
2024-01-10
糖抗原15-3测定试剂盒(直接化学发光法)：23.8（低于临界值）
癌胚抗原（CEA）：1.06（低于临界值）
2024-01-13
糖抗原15-3测定试剂盒(直接化学发光法)：27.9（低于临界值）
癌胚抗原（CEA）：0.8（低于临界值）
2024年6月历史CA 15-3结果：15.4
使用其它产品进行检测
公立医院：2032（高于35的临界值）
私立实验室：2000（高于35的临界值）</t>
  </si>
  <si>
    <t>一位客户报告称，观察到糖抗原15-3测定试剂盒(直接化学发光法)检测结果偏低，并且与替代方法检测的结果不一致。
未发现检测校准或质量控制（QC）结果存在问题。
西门子正在评估此情况。</t>
  </si>
  <si>
    <t>西门子正在评估此情况。
不良事件来源：投诉。</t>
  </si>
  <si>
    <t>西门子正在评估此情况。</t>
  </si>
  <si>
    <t>DR251711</t>
  </si>
  <si>
    <t>2024-00088225-1：低检测结果</t>
  </si>
  <si>
    <t>WILBARGER GENERAL HOSPITAL, UNITED STATES</t>
  </si>
  <si>
    <t>客户报告称，在使用全自动生化分析仪，对一位患者的样本进行了钠（Na）检测，结果假性偏低。这一错误结果已报告给医师，并受到质疑。随后，该样本在另一台替代的Dimension ExL 200仪器上进行了重复检测。重复检测的结果高于之前的错误结果。该重复检测结果被认为是正确的，并已报告给医师。
目前没有已知的报告表明，由于钠（Na）结果假性偏低而导致患者干预或不良健康后果。
检测项目：钠（Na）
单位：mmol/L
检测日期：2024年12月16日
样本标识：10654
初始结果：120（错误，已报告）
重复结果（替代仪器）：137（正确，已报告）</t>
  </si>
  <si>
    <t>客户联系了西门子客户关怀中心（CCC），并报告称在使用全自动生化分析仪，对一位患者的样本检测时，钠（Na）结果假性偏低。在样本处理时，质量控制（Quality Control）是有效的。
西门子派遣了一位客户服务工程师（CSE）前往客户所在地。在访问期间，CSE更换了管道和传感器，并进行了超级校准、校准和稀释检查。客户运行了质量控制（QC），结果回收至可接受范围。该事件的原因未知。
该仪器按照规范运行，不需要进一步评估。</t>
  </si>
  <si>
    <t>2025-00090872-1：高检测结果</t>
  </si>
  <si>
    <t>客户报告称，在Atellica CH 930分析仪上获得了一个肌酐（ECre3）患者样本结果异常偏高。
异常偏高的结果未报告给医师。该样本在原始的Atellica CH 930分析仪上重新处理后，得到了一个较低的结果。该较低的结果被认为是正确的，也未报告给医师。客户将&gt;22 mmol/L作为该患者的正确结果报告给了医师。
目前没有已知的报告表明，由于肌酐（ECre3）结果异常偏高而导致患者干预或不良健康后果。
检测项目：肌酐（ECre3）
单位：mmol/L
样本类型：尿液
样本ID 16120987427：
在2025年1月2日，Atellica CH 930分析仪（序列号CM03314）上获得的初始结果：31 mmol/L（31,000 µmol/L，错误，未报告）
在2025年1月10日，同一样本在原始的Atellica CH 930分析仪（序列号CM03314）上重新处理后获得的结果：23 mmol/L（23,000 µmol/L，正确，未报告）</t>
  </si>
  <si>
    <t>客户联系了西门子医疗诊断远程服务中心（RSC），报告称在Atellica CH 930分析仪上获得了一个肌酐（ECre3）结果异常偏高的问题。
西门子正在对该事件进行调查。</t>
  </si>
  <si>
    <t>西门子正在对该事件进行调查。
不良事件来源：投诉。</t>
  </si>
  <si>
    <t>西门子正在对该事件进行调查。</t>
  </si>
  <si>
    <t>36913</t>
  </si>
  <si>
    <t>2025-00091861-1：高检测结果</t>
  </si>
  <si>
    <t>Universitair Medisch Centrum Utrecht, NETHERLANDS</t>
  </si>
  <si>
    <t>客户报告称，在一台RP500血气分析仪上对三份患者样本进行检测时，得到的高钙结果与在另一台RP500仪器上对同一样本进行复测的结果存在差异。
事件未导致任何伤害报告。
事件发生日期：2025年1月4日
单位：mmol/L
样本类型：动脉血
参考范围：1.15–1.33 mmol/L
RP500序列号	患者ID	时间	Ca++结果	是否正确
36913	250104612002	9:23	1.40	否
38002	250104612002	未知	1.03	是
36913	250104400002	9:26	1.76	否
38002	250104400002	未知	1.15	是
36913	250104980005	9:29	1.70	否
38002	250104980005	未知	1.10	是</t>
  </si>
  <si>
    <t>客户已更换了试剂盒，并且设备目前运行正常。客户已提供仪器文件以便进一步调查。调查正在进行中。
该事件的原因尚不清楚。</t>
  </si>
  <si>
    <t>该事件的原因尚不清楚。
不良事件来源：投诉。</t>
  </si>
  <si>
    <t>客户已提供仪器文件以便进一步调查。调查正在进行中。</t>
  </si>
  <si>
    <t>2025-01-22</t>
  </si>
  <si>
    <t>24553108</t>
  </si>
  <si>
    <t>50</t>
  </si>
  <si>
    <t>2025-00089811-1：高检测结果</t>
  </si>
  <si>
    <t>OSPEDALE S.MARTINO-FARMACIA, ITALY</t>
  </si>
  <si>
    <t>客户报告称，观察到Atellica IM高敏肌钙蛋白I（TnIH）检测结果异常升高，与同一样本的重复检测结果不一致。当时使用的是批号108。
一名50岁男性患者的Atellica IM高敏肌钙蛋白I（TnIH）检测结果显示异常升高（超出参考范围）。该结果已报告给医师并受到质疑。随后对该患者进行了一系列后续肌钙蛋白检测，其他样本的结果均显著较低（在参考范围内）。初始样本在同一仪器上重新检测后，结果与后续检测结果一致。较低的结果被认为与患者的临床状况相符，并被接受为正确结果。
目前没有报告称该事件与患者不良后果相关。
Atellica IM高敏肌钙蛋白I（TnIH）检测结果如下：
检测日期：2025年1月4日
初始样本编号010477316：10,035 pg/mL（不一致）
初始样本编号010477316重新检测：18 pg/mL（正确）
后续样本检测结果：
样本编号01047347：18.23 pg/mL
样本编号01057043：17.62 pg/mL
样本编号01057070：18.80 pg/mL</t>
  </si>
  <si>
    <t>客户报告称，在Atellica IM高敏肌钙蛋白I（TnIH）检测中发现了一个异常升高的结果，该结果与在另一台仪器上进行的重复检测结果不一致。质量控制（QC）和校准均回收至实验室既定的范围内。
该检测项目的使用说明书（IFU）在“结果解读”部分指出：“解释结果时，务必结合患者的病史、临床表现和其他结果。”
西门子正在对这一事件进行评估。</t>
  </si>
  <si>
    <t>CA1275002500250</t>
  </si>
  <si>
    <t>2025-00090891-1：高检测结果</t>
  </si>
  <si>
    <t>James Cook University Hospital, UNITED KINGDOM</t>
  </si>
  <si>
    <t>客户报告称，一名患者的样本在序列号为CA1275002500250的ADIVA Chemistry XPT全自动生化分析仪上检测时，出现了错误偏高的二氧化碳（CO₂_c）结果。该错误偏高的结果（&gt;40.0 mmol/L）出现了四次，并报告给了医师。客户在另一台ADIVA Chemistry XPT分析仪上重复检测了同一份样本，得到了一个较低的结果，该结果被认为是正确的，并发布了修正后的报告。
目前没有已知的因错误升高的CO₂_c结果导致的患者干预或不良健康后果的报告。
检测项目：二氧化碳（CO₂_c）
结果单位：mmol/L
检测日期：2025年1月13日
样本编号：SID 653975
样本类型：血清
初始结果（重复四次）：&gt;40.0 mmol/L（错误偏高并已报告。超出检测范围。）
重复检测结果：26.0 mmol/L（正确并已报告。在另一台ADIVA Chemistry XPT上获得。）</t>
  </si>
  <si>
    <t>客户报告称，在序列号为CA1275002500250的ADIVA Chemistry XPT全自动生化分析仪上检测时，一名患者的样本出现了错误偏高的二氧化碳（CO₂_c）结果。
客户告知西门子，在2025年1月13日处理患者样本之前，质量控制（QC）结果回收在正常范围内。西门子指出，由于客户对试剂探针进行了故障排查和维护清洁，并且未再观察到类似问题的再次出现，因此未派遣客户服务工程师（CSE）。
西门子正在对该事件进行调查。</t>
  </si>
  <si>
    <t>西门子指出，由于客户对试剂探针进行了故障排查和维护清洁，并且未再观察到类似问题的再次出现，因此未派遣客户服务工程师（CSE）。
西门子正在对该事件进行调查。
不良事件来源：投诉。</t>
  </si>
  <si>
    <t>CA1275002290229</t>
  </si>
  <si>
    <t>2024-00088675-1：不正确的，不充分的或不精确的结果或读数</t>
  </si>
  <si>
    <t>客户报告称，在一台全自动生化分析仪上，多个患者的样本检测结果显示钙（CA_2c）和二氧化碳（CO2_c）的检测范围异常。初始结果未报告给医师。这些样本在另一台全自动生化分析仪上重新检测。重复检测的结果被报告为正确结果并告知医师。目前没有已知的因该事件导致的患者干预或不良健康后果的报告。
检测日期：2024年12月31日
检测项目：钙（CA_2c）
单位：mg/dL
初始结果：14.9（错误，未报告）
由于样本量不足，未进行重复检测。
检测项目：二氧化碳（CO2_c）
单位：mEq/L
初始结果：&gt;40（错误，未报告）
重复检测结果（其他仪器）：20（正确，已报告）
客户拒绝提供所有受影响的患者样本和样本数据。</t>
  </si>
  <si>
    <t>一位客户联系了西门子客户关怀中心（CCC），并报告称一台全自动生化分析仪获得多个患者样本超出质量控制（QC）范围和检测范围异常的钙（CA_2c）以及二氧化碳（CO2_c）结果。客户观察到洗涤泵出现错误，并在仪器上进行了多次洗涤操作。
西门子客户服务工程师（CSE）被派往客户现场。在访问期间，CSE检查了仪器，查看了反应盘洗涤单元（WUD）、稀释反应盘洗涤单元（DWUD）、反应盘（RRV）和稀释盘转盘（DTT）是否存在泄漏和溢出，但未发现任何问题，比色杯符合规格，检查了灯能量，检查了所有泵且未发现泄漏，检查了所有探针和混合器，并检查了真空压力，其符合规格。随后，CSE发现油浴受到污染，进行了去污处理和比色杯空白检测，随后进行了洗涤，更换了排水泵（CDP）管路，运行了新的校准、QC、全多项检测和精密度检测，均通过。客户运行了全面QC，结果回收至可接受范围。该事件的原因尚不清楚。
仪器运行符合规格要求。无需对该设备进行进一步评估。</t>
  </si>
  <si>
    <t>CM02753</t>
  </si>
  <si>
    <t>2025-00089133-1：低检测结果</t>
  </si>
  <si>
    <t>PORTNEUF MEDICAL CENTER, UNITED STATES</t>
  </si>
  <si>
    <t>客户报告称，在一台Atellica CH 930分析仪上，2份患者样本的二氧化碳（CO₂_c）结果出现假性偏低。错误的结果未报告给医师。这些样本在同一分析仪上进行了重复检测。重复检测的结果高于之前的错误结果，并且与临床情况相符。重复检测的结果被认为是正确的，并已报告给医师。
目前没有已知的因假性偏低的CO₂_c结果导致的患者干预或不良健康后果的报告。
检测日期：2025年01月01日
检测项目：二氧化碳（CO₂_c）
单位：mmol/L
样本编号：2054854445
初始结果：12（错误，未报告）
重测结果：25（正确，已报告）
样本编号：2054856959
初始结果：13（错误，未报告）
重测结果：25（正确，已报告）</t>
  </si>
  <si>
    <t>一位客户联系了西门子客户关怀中心（CCC），报告称在一台全自动生化分析仪上，2份患者样本的二氧化碳（ CO₂_c）结果出现假性偏低。在样本处理时，校准和质控（QC）均有效。在获得错误结果后，客户重新校准了检测项目并运行了质量控制，结果显示超出范围。
西门子客户服务工程师（CSE）被派往客户现场。在访问期间，CSE要求客户联系外部供水公司并验证外部供水的性能。CSE使用适当的实验室用水冲洗了分析仪。该事件的原因尚不清楚。
仪器运行符合规格要求。无需对该设备进行进一步评估。</t>
  </si>
  <si>
    <t>2025-01-24</t>
  </si>
  <si>
    <t>19602361</t>
  </si>
  <si>
    <t>2025-00092232-1：高检测结果</t>
  </si>
  <si>
    <t>客户报告称，在使用批号为ThCG 361的Atellica IM总人绒毛膜促性腺激素（ThCG）检测时，出现了一个与重复检测结果不一致的升高结果。
一位49岁患有睾丸癌的男性患者的Atellica IM ThCG检测结果升高。临床病理学家对该结果提出质疑，因为该结果高于预期。在两小时内，同一样本在同一分析仪上重复检测了两次，并在另一台Atellica IM仪器上重复检测了两次；重复检测的结果均一致较低（&lt;2 IU/L）。经过四次观察结果均低于2 IU/L，最终这一较低的结果作为正确结果。
初始升高结果已报告给肿瘤科医师，但据信并未针对初始结果采取任何行动。尚未发现与观察到的不一致相关的患者伤害、治疗改变或诊断延误的陈述。
样本134981649的检测结果如下：
Atellica IM总人绒毛膜促性腺激素（ThCG），2025年1月20日
仪器编号：IRH021622137
初始检测结果：21.6 IU/L
重复检测1：1.2 IU/L
重复检测2：1 IU/L
第二台仪器：
重复检测3：&lt;2 IU/L
重复检测4：&lt;2 IU/L
Atellica IM甲胎蛋白（AFP）检测结果：约1300-1500 kU/L</t>
  </si>
  <si>
    <t>客户报告称，观察到Atellica IM总人绒毛膜促性腺激素（ThCG）检测结果升高，且与重复检测结果不一致。
该检测的所有质量控制（QC）结果均在预期范围内。此次检测以及其他任何检测均未发现其他问题，但需注意的是，2024年12月曾报告过类似的观察结果。
西门子正在对此进行调查。</t>
  </si>
  <si>
    <t>此次检测以及其他任何检测均未发现其他问题，但需注意的是，2024年12月曾报告过类似的观察结果。
西门子正在对此进行调查。
不良事件来源：投诉。</t>
  </si>
  <si>
    <t>西门子正在对此进行调查。</t>
  </si>
  <si>
    <t>2025-01-26</t>
  </si>
  <si>
    <t>CM04350</t>
  </si>
  <si>
    <t>2025-00090489-1：低检测结果</t>
  </si>
  <si>
    <t>QUEST @ OCEAN MEDICAL CENTER, UNITED STATES</t>
  </si>
  <si>
    <t>客户报告称，在 Atellica CH 930 全自动生化分析仪上对 3 份患者样本进行检测时，获得了假性偏低的肌酐（Creatinine_2，Crea_2）结果。初始结果已报告给医师。初始结果未能通过 Delta 检查。这些样本在另一台 Atellica CH 930 分析仪上进行了重复检测，重复结果高于初始结果并通过了 Delta 检查。重复结果被认为是正确的，并报告给了医师。
目前没有已知的因假性偏低的 Crea_2 结果而导致患者干预或不良健康后果的报告。
检测日期：2025 年 1 月 10 日
检测项目：肌酐（Creatinine_2，Crea_2）
单位：mg/dL
样本信息：
样本编号：64057840
初始结果：0.83（错误，已报告）
重复结果（另一台分析仪）：1.47（正确，已报告）
样本编号：64058362
初始结果：0.5（错误，已报告）
重复结果（另一台分析仪）：1.12（正确，已报告）
样本编号：64053560
初始结果：0.6（错误，已报告）
重复结果（另一台分析仪）：1.37（正确）</t>
  </si>
  <si>
    <t>客户联系了西门子客户关怀中心，报告称在 Atellica CH 930 全自动生化分析仪上对 3 份患者样本进行检测时，获得了假性偏低的肌酐（Creatinine_2，Crea_2）结果，并观察到稀释洗涤探针（Dilution Wash Probe）和反应洗涤探针 4（Reaction Wash Probe 4）出现泄漏。在样本处理时，质量控制（QC）和校准均在有效范围内。在获得错误结果后，客户重新运行了质量控制，结果超出了正常范围。
西门子远程检查了反应洗涤探针阵列的管路。随后，西门子派遣了一位客户服务工程师（Customer Service Engineer，CSE）前往客户现场。在访问期间，CSE 观察到喷嘴 4 和吸入探针 4 存在滴漏现象，并识别出控制反应洗涤探针 4 的水分配的阀门 22（V22）出现故障。故障阀门导致水从探针滴落到反应比色杯中。CSE 更换了反应洗涤站的 V22，紧固了所有接头，更换了阀门，检查了泄漏情况，测试了分析仪，并运行了自动检查和质量控制，结果均回收正常。
西门子对此次事件进行了评估，认为由于故障阀门导致的稀释洗涤探针和反应洗涤探针的不可检测滴漏，可能是造成假性偏低的 Crea_2 结果的原因。目前，该仪器按照规范运行，不需要进一步评估。</t>
  </si>
  <si>
    <t>西门子对此次事件进行了评估，认为由于故障阀门导致的稀释洗涤探针和反应洗涤探针的不可检测滴漏，可能是造成假性偏低的 Crea_2 结果的原因。目前，该仪器按照规范运行，不需要进一步评估。
不良事件来源：投诉。</t>
  </si>
  <si>
    <t>473293</t>
  </si>
  <si>
    <t>2024-12-22</t>
  </si>
  <si>
    <t>2024-00088663-2：低检测结果</t>
  </si>
  <si>
    <t>The Aga Khan University Karachi, PAKISTAN</t>
  </si>
  <si>
    <t>客户报告称，在 Atellica NEPH 630 仪器上观察到 N Latex FLC lambda 游离轻链λ型结果出现假性偏低的情况（初始稀释倍数为 1:20，自动重复稀释倍数为 1:5）。1:5 稀释倍数的结果报告给了医师，但医生根据血清免疫固定的结果提出了质疑，因为凝胶卡显示 Lambda 有强带。在另一日期，使用同一仪器对新鲜样本进行了 1:20 和 1:32000 稀释倍数的检测。在第三个日期，再次对样本进行了 1:20 和 1:32000 稀释倍数的检测。1:32000 稀释倍数的新鲜样本结果作为正确结果报告给医师，。
目前没有已知的因假性偏低的 N Latex FLC lambda 结果而导致患者干预或不良健康后果的报告。
样本 ID：4627110157
样本类型：血清
检测项目：N Latex FLC lambda
单位：mg/L
检测日期：2024 年 12 月 2 日
初始结果（1:20 稀释倍数）（错误，未报告）：&lt;1.89
自动重复结果（1:5 稀释倍数）（错误，已报告）：&lt;0.472
检测日期：2024 年 12 月 22 日
新鲜样本（1:20 稀释倍数）（错误，未报告）：&lt;1.89
新鲜样本（1:32000 稀释倍数）（正确，已报告）：&gt;96600
检测日期：2024 年 12 月 29 日
重复结果（1:20 稀释倍数）（错误，未报告）：&lt;1.89
重复结果（1:32000 稀释倍数）（正确）：&gt;96600</t>
  </si>
  <si>
    <t>客户联系了西门子客户关怀中心（CCC），报告称在 Atellica NEPH 630 仪器上出现了 N Latex FLC lambda 游离轻链λ型结果假性偏低的情况。
根据 N Latex FLC lambda 产品说明书（IFU）中的“检验方法的局限性”部分：“必须结合患者的医学史、临床表现和其它结果对这项试验的结
果进行解释。”
西门子正在对此问题进行调查。</t>
  </si>
  <si>
    <t>西门子正在对此问题进行调查。
不良事件来源：投诉。</t>
  </si>
  <si>
    <t>西门子正在对此问题进行调查。</t>
  </si>
  <si>
    <t>2024-12-29</t>
  </si>
  <si>
    <t>2024-00088663-3：低检测结果</t>
  </si>
  <si>
    <t>2024-00088663-1：低检测结果</t>
  </si>
  <si>
    <t>78070360</t>
  </si>
  <si>
    <t>2025-00093255-1：高检测结果</t>
  </si>
  <si>
    <t>PARDINI - LAB. HUMBERTO ABRAO, BRAZIL</t>
  </si>
  <si>
    <t>客户报告称，使用 总人绒毛膜促性腺激素 Atellica IM Total hCG（ThCG）试剂批号360 检测时，出现了与重复检测和替代方法检测不一致的偏高结果。
一位 40 岁的患者在宫内节育器（IUD）植入前检测出 Atellica IM ThCG 结果偏高，但患者声称自己并未怀孕。第二天，患者使用毛细血管血样进行快速免疫荧光检测，结果为阴性。为了排查问题，原始样本被重新检测了两次，结果仍然偏高。
患者质疑最初的偏高 ThCG 结果，并重新采集了样本，使用同一台仪器进行检测。这次检测结果明显较低（低于参考截断值）。
此外，对该患者的样本进行了进一步的调查性检测。第一份和第二份样本均使用 Dimension 仪器重新检测，第一份样本结果仍然偏高，而第二份样本结果较低。
第一份样本（结果始终偏高）还经过了异嗜性阻断管（HBT）处理后的检测。在两台 Atellica IM 系统上对该样本进行重复检测，结果仍然一致偏高。
没有发现与观察到的不一致相关的患者伤害、治疗改变或诊断延误的陈述。
检测日期	样本 ID	仪器/检测项目	结果
2025-01-15	14905876302	Atellica IM IH01236	335.4 mIU/mL – 不一致，偏高
2025-01-16	未指定	快速免疫检测	&lt;5.0 mIU/mL - “阴性”，被接受为正确结果
2025-01-17	14905876302	Atellica IM IH01236	154.7 mIU/mL
2025-01-20	14905876302	Atellica IM IH00934	147.4 mIU/mL
2025-01-21	14905980001	Atellica IM IH01236	&lt;2.0 mIU/mL - “阴性”，被接受为正确结果
2025-01-23	14905876302	Dimension 平台	132.65 mIU/mL
2025-01-23	14905876302	Dimension 平台	133.42 mIU/mL
2025-01-23	14905980001	Dimension 平台	0.19 mIU/mL
2025-01-23	14905876302 (HBT)	Atellica IM IH01236	165.9 mIU/mL
2025-01-23	14905876302 (HBT)	Atellica IM IH01236	160.9 mIU/mL
2025-01-23	14905876302 (HBT)	Atellica IM IH00934	150.9 mIU/mL
2025-01-23	14905876302 (HBT)	Atellica IM IH00934	162.5 mIU/mL</t>
  </si>
  <si>
    <t>客户报告称，一名患者的总人绒毛膜促性腺激素 Atellica IM Total hCG（ThCG）结果持续偏高，并且与重复检测和替代方法检测的结果不一致。
检测项目的校准和质量控制（QC）结果均在可接受范围内。
西门子正在对此进行调查。</t>
  </si>
  <si>
    <t>西门子正在对此进行调查。
不良事件来源：投诉。</t>
  </si>
  <si>
    <t>IH02166</t>
  </si>
  <si>
    <t>2025-00090766-1：假阳性结果</t>
  </si>
  <si>
    <t>客户报告称，在一台全自动化学发光免疫分析仪上，4份患者样本的乙型肝炎表面抗原（aHBs2）结果呈假阳性。初始结果已报告给医师。这些样本在另一台全自动化学发光免疫分析仪上进行了重复检测。重复检测的结果为阴性，被认为是正确的。重复检测的结果作为正确结果报告给了医师。
目前没有已知的因假阳性aHBs2结果导致的患者干预或不良健康后果的报告。
检测项目：乙型肝炎表面抗原（aHBs2）
单位：mIU/mL
检测日期：2025年1月9日
样本编号：WC058792D02
初始结果：34.24（反应性，错误，已报告）
重测结果（其他仪器）：&lt;3.10（非反应性，正确，已报告）
样本编号：WC076893D01
初始结果：19.69（反应性，错误，已报告）
重测结果（其他仪器）：&lt;3.10（非反应性，正确，已报告）
样本编号：WC071180D06
初始结果：29.51（反应性，错误，已报告）
重测结果（其他仪器）：&lt;3.10（非反应性，正确，已报告）
样本编号：WC064701D01
初始结果：64.79（反应性，错误，已报告）
重测结果（其他仪器）：6.61（非反应性，正确，已报告）</t>
  </si>
  <si>
    <t>一位客户联系了西门子客户关怀中心（CCC），报告称在一台全自动化学发光免疫分析仪上，4份患者样本的乙型肝炎表面抗原（aHBs2）结果呈假阳性。在事件发生当天，质量控制（QC）结果超出范围。
西门子客户服务工程师（CSE）被派往客户现场。在访问期间，CSE检查了分析仪，发现洗涤站1（WS1）的管路在自动检查失败后被断开。CSE进一步审查了错误日志，执行了自动检查，检查并发现通往WS1和洗涤站2（WS2）的水管中有空气，进行了干式到湿式冲洗，清空了所有废液和水槽，并检查了洗涤歧管，观察到WS1 P9管路被断开，重新连接了管路，进行了秤校准、自动检查和干式到湿式冲洗，清除了所有管路中的空气。
西门子正在对该问题进行评估。</t>
  </si>
  <si>
    <t>西门子正在对该问题进行评估。
不良事件来源：投诉。</t>
  </si>
  <si>
    <t>西门子正在对该问题进行评估。</t>
  </si>
  <si>
    <t>IRH032802243</t>
  </si>
  <si>
    <t>2025-00091842-1：无器械输出</t>
  </si>
  <si>
    <t>客户报告称，在序列号为IRH032802243的全自动化学发光免疫分析仪上，试剂探针2体积检查失败，导致2025年1月12日一位移植患者的检测结果报告出现延迟。客户未具体说明患者样本所申请的检测项目以及样本处理延迟的时间长度。
目前没有已知的因该事件导致的患者干预或不良健康后果的报告。
检测日期：2025年1月12日
客户未提供样本编号或受影响的检测项目，并报告称在进行患者移植手术时结果报告出现延迟。</t>
  </si>
  <si>
    <t>客户报告称，在序列号为IRH032802243的全自动化学发光免疫分析仪上，试剂探针2体积检查失败，导致2025年1月12日一位移植患者的检测结果报告出现延迟。移植的具体细节以及用于发送患者样本的备用仪器或替代方案的细节均未知。检测结果报告的延迟可能会影响移植手术的多个阶段——术前、手术过程中和术后。然而，目前尚不清楚哪些检测结果/阶段受到了延迟。
西门子协助客户并派遣了一位客户服务工程师（CSE）前往客户现场，原因是试剂装载器出现错误。CSE在操作事件菜单中发现了几页带有黄色消息的页面，显示由于试剂体积检查错误，试剂探针#2不可用（已关闭），并指出试剂包未正确装载。通过装载和卸载试剂对试剂装载器进行了验证。其他执行的服务包括更换试剂体积检查（RVC）歧管模块、热电装置（TED）以及冲洗试剂探针。分析仪经过验证后可以正常运行。
西门子正在对该事件进行调查。</t>
  </si>
  <si>
    <t>BA5119</t>
  </si>
  <si>
    <t>10720277</t>
  </si>
  <si>
    <t>00630414594484</t>
  </si>
  <si>
    <t>2025-04-29</t>
  </si>
  <si>
    <t>2025-00089255-1：高检测结果</t>
  </si>
  <si>
    <t>TRICORE AT LOVELACE WESTSIDE, UNITED STATES</t>
  </si>
  <si>
    <t>客户向西门子报告称，在一台Dimension EXL 200全自动生化分析仪上，获得了一个错误偏高的无机磷（ PHOS）结果。这个错误偏高的结果已经报告给了医师，并且未受到质疑。同一个样本在原始的Dimension EXL 200全自动生化分析仪上重新处理后，得到了一个较低的结果，判断是正确的，并且报告给了医师。
目前没有已知的因错误偏高的无机磷（PHOS）结果导致的患者干预或不良健康后果的报告。
检测项目：无机磷（PHOS）
单位：mg/dL
检测日期：2024年9月28日
样本编号2052211577：
在Dimension EXL 200全自动生化分析仪（序列号DR272502）上初次获得的结果：3.69 mg/dL（错误，已报告）
同一样本在原始的Dimension EXL 200全自动生化分析仪（序列号DR272502）上重新处理后获得的结果：1.96 mg/dL（正确，已报告）</t>
  </si>
  <si>
    <t>一位客户联系了西门子医疗诊断远程服务中心（RSC），报告称在一台Dimension EXL 200全自动生化分析仪上出现了一个错误偏高的无机磷（ PHOS）结果。
西门子医疗诊断正在对该事件进行调查。</t>
  </si>
  <si>
    <t>西门子医疗诊断正在对该事件进行调查。
不良事件来源：投诉。</t>
  </si>
  <si>
    <t>西门子医疗诊断正在对该事件进行调查。</t>
  </si>
  <si>
    <t>2025-00090766-2：假阳性结果</t>
  </si>
  <si>
    <t>客户报告称，在一台全自动化学发光免疫分析仪上，7份患者样本的乙型肝炎表面抗原（aHBs2）结果呈假阳性。初始结果已报告给医师。这些样本在另一台全自动化学发光免疫分析仪上进行了重复检测。重复检测的结果为阴性，被认为是正确的。重复检测的结果作为正确结果报告给了医师。
目前没有已知的因假阳性aHBs2结果导致的患者干预或不良健康后果的报告。
检测项目：乙型肝炎表面抗原（aHBs2）
单位：mIU/mL
检测日期：2025年1月8日
样本编号：WC070014D03
初始结果：12.7（反应性，错误，已报告）
重复结果（其他仪器）：&lt;3.10（非反应性，正确，已报告）
样本编号：WC073309D03
初始结果：143.13（反应性，错误，已报告）
重复结果（其他仪器）：&lt;3.10（非反应性，正确，已报告）
样本编号：WC068352D03
初始结果：125.83（反应性，错误，已报告）
重复结果（其他仪器）：4.42（非反应性，正确，已报告）
样本编号：WC049659D07
初始结果：86.24（反应性，错误，已报告）
重复结果（其他仪器）：7.7（非反应性，正确，已报告）
样本编号：WC059626D02
初始结果：40.99（反应性，错误，已报告）
重复结果（其他仪器）：&lt;3.10（非反应性，正确，已报告）
样本编号：WC074638D01
初始结果：109.85（反应性，错误，已报告）
重复结果（其他仪器）：&lt;3.10（非反应性，正确，已报告）
样本编号：WC032340D03
初始结果：79.31（反应性，错误，已报告）
重复结果（其他仪器）：9.96（非反应性，正确，已报告）</t>
  </si>
  <si>
    <t>一位客户联系了西门子客户关怀中心（CCC），报告称在一台全自动化学发光免疫分析仪上，7份患者样本的乙型肝炎表面抗原（aHBs2）结果呈假阳性。
西门子客户服务工程师（CSE）被派往客户现场。在访问期间，CSE检查了分析仪，发现洗涤站1（WS1）的管路在自动检查失败后被断开。CSE进一步审查了错误日志，执行了自动检查，检查并发现通往WS1和洗涤站2（WS2）的水管中有空气，进行了干式到湿式冲洗，清空了所有废液和水槽，并检查了洗涤歧管，观察到WS1 P9管路被断开，重新连接了管路，进行了秤校准、自动检查和干式到湿式冲洗，清除了所有管路中的空气。
西门子正在对该问题进行评估。</t>
  </si>
  <si>
    <t>DR252050</t>
  </si>
  <si>
    <t>2025-00090234-1：不正确的，不充分的或不精确的结果或读数</t>
  </si>
  <si>
    <t>SIDNEY REGIONAL MEDICAL CENTER, UNITED STATES</t>
  </si>
  <si>
    <t>客户报告称，在一台带有全自动生化分析仪上，多个患者样本的钠（ Na）结果出现错误。初始结果已报告给医师，医师对结果提出了质疑。这些样本在原始仪器上进行了重复检测。重复检测的结果被认为是正确的，并已报告给医师。
目前没有已知的因错误的钠（Na）结果导致的患者干预或不良健康后果的报告。
检测项目：钠（Na）
单位：mmol/L
检测日期：2025年1月9日
客户拒绝向西门子提供患者结果数据。</t>
  </si>
  <si>
    <t>一位客户联系了西门子客户关怀中心（CCC），报告称在一台全自动生化分析仪上，多个患者样本的钠（Na）结果出现错误。在事件发生当天，质量控制（QC）和校准均在可接受范围内。客户更换了X管路和传感器，清洁了集成多传感器技术（IMT）系统，并进行了条件和稀释检查。随后，客户将样本探针与端口和样本杯进行了对齐。
西门子客户服务工程师（CSE）被派往客户现场。在访问期间，CSE审核了仪器数据，发现盐桥溶液瓶液位偏低。CSE协助客户更换了盐桥溶液瓶；客户重新运行了质控（QC）和患者结果，结果回收至可接受范围。此外，客户进行了系统检查，检查通过。错误钠（Na）结果的原因尚不清楚。
仪器运行符合规格要求。无需对该设备进行进一步评估。</t>
  </si>
  <si>
    <t>错误钠（Na）结果的原因尚不清楚。
不良事件来源：投诉。</t>
  </si>
  <si>
    <t>IRH006451937</t>
  </si>
  <si>
    <t>2025-00092855-1：高检测结果</t>
  </si>
  <si>
    <t>KOSMOIATRIKI AE, GREECE</t>
  </si>
  <si>
    <t>一位客户报告称，在Atellica IM 1600分析仪上检测一名患者的样本时，出现了前列腺特异性抗原（PSA）结果错误升高的情况。该样本在同一分析仪上进行了重测，重测结果低于之前的错误结果。重测结果作为正确的结果报告给了医师。
目前尚未有报告称因PSA结果错误升高而导致患者干预或不良健康后果。
检测日期：2025年1月21日
检测项目：前列腺特异性抗原（PSA）
单位：ng/mL
样本编号：2301362180
初始结果（错误）：7.45 ng/mL
重测结果（正确，已报告）：0.91 ng/mL</t>
  </si>
  <si>
    <t>客户联系了西门子客户关怀中心（CCC），报告称在全自动化学发光免疫分仪上检测一名患者的样本时，出现了前列腺特异性抗原（PSA）结果错误升高的情况。
西门子远程检查了该仪器，未发现任何相关错误。西门子审查了自动检查数据，发现二级真空数据偏高。随后，西门子派遣了一位客户服务工程师（CSE）前往客户现场。在访问期间，CSE进行了全面系统检查，检查并清洁了冲洗站，检查了酸性和碱性管线，并对酸性和碱性储液罐进行了去污染处理。此外，CSE校准了样本探针与孵育环的对齐，以及试剂探针与试剂的对齐，对试剂探针进行了分注检查，清洁了离子化器，并调整了二级真空。接下来，CSE成功完成了自动检查，并主动更换了试剂探针1。随后，CSE运行了质量控制（QC）和样本检测，所有结果均恢复正常。
西门子确认，CSE对二级真空的调整解决了该问题。
该仪器目前运行符合规格要求，无需进一步对该设备进行评估。</t>
  </si>
  <si>
    <t>西门子确认，CSE对二级真空的调整解决了该问题。
不良事件来源：投诉。</t>
  </si>
  <si>
    <t>301463</t>
  </si>
  <si>
    <t>11239861</t>
  </si>
  <si>
    <t>00630414006239</t>
  </si>
  <si>
    <t>2025-00091104-1：低检测结果</t>
  </si>
  <si>
    <t>Norrlands Universitetssjukhus, SWEDEN</t>
  </si>
  <si>
    <t>客户报告称，在全自动蛋白分析仪上检测了三名患者的样本时，观察到游离轻链λ型结果错误偏低。这些错误的结果并未报告给医师。这些样本在同一仪器上进行了重测。重测结果高于之前的错误结果，并判断为正确结果。
目前尚未有报告称因游离轻链λ型结果错误偏低而导致患者干预或不良健康后果。
检测日期：2025年1月8日
检测项目：游离轻链λ型测定试剂盒(散射比浊法)
单位：mg/L
样本编号#712301030070：
初始结果（错误，未报告）：2
重测结果（正确）：20.6
样本编号#712095110070：
初始结果（错误，未报告）：3.03
重测结果（正确）：41.4
样本编号#712283460070：
初始结果（错误，未报告）：6.15
重测结果（正确）：21.4
检测项目：游离轻链κ型测定试剂盒(散射比浊法)（结果未被质疑）
单位：mg/L
样本编号#712301030070：21.7
样本编号#712095110070：180
样本编号#712283460070：24.5</t>
  </si>
  <si>
    <t>客户联系了西门子客户关怀中心（CCC），报告称在全自动蛋白分析仪上检测三名患者的样本时，出现了游离轻链λ型结果错误降低的情况。客户指出反应曲线异常，并且在注射器中发现了晶体。
根据游离轻链λ型测定试剂盒(散射比浊法)使用说明书（IFU）的“检验方法的局限性”部分：“必须结合患者的医学史、临床表现和其它结果对这项试验的结果进行解释。”
西门子派遣了一位客户服务工程师（CSE）前往客户现场。发现一个注射器存在泄漏问题，并进行了更换。更换注射器后，客户恢复正常运行，未再观察到类似问题。
西门子对游离轻链λ型测定试剂盒(散射比浊法)批号473294检测的样本、日志文件和历史数据进行了审查和评估。包括注射器中晶体的观察结果在内，这些信息与潜在的硬件问题一致。
西门子的调查得出结论，通过执行常规故障排除解决了该问题。未发现游离轻链λ型测定试剂盒(散射比浊法)方法存在普遍性能问题。
客户已恢复正常运行，全自动蛋白分析仪现在按预期运行。未识别出产品性能问题，无需进一步对设备进行评估。</t>
  </si>
  <si>
    <t>西门子派遣了一位客户服务工程师（CSE）前往客户现场。发现一个注射器存在泄漏问题，并进行了更换。更换注射器后，客户恢复正常运行，未再观察到类似问题。
西门子的调查得出结论，通过执行常规故障排除解决了该问题。未发现游离轻链λ型测定试剂盒(散射比浊法)方法存在普遍性能问题。
不良事件来源：投诉。</t>
  </si>
  <si>
    <t>06408281</t>
  </si>
  <si>
    <t>2025-02-04</t>
  </si>
  <si>
    <t>27</t>
  </si>
  <si>
    <t>2025-00090200-1：低检测结果</t>
  </si>
  <si>
    <t>客户报告称，在使用批号为281的试剂时，观察到超出范围的质量控制（QC）结果，并且Atellica IM肌酸激酶MB（CKMB）检测结果偏低，与重复检测结果不一致。
针对相关患者的初始检测结果偏低。该偏低结果已报告给医生，但医生未对结果提出质疑。该样本是在QC超出范围时进行检测的。因此，同一样本在另一台Atellica IM分析仪上重新检测，得到了更高的结果，该结果与受影响患者的临床情况相符。
根据重复检测结果，已向医生发布了更正报告。
目前没有收到因此事件导致患者干预或不良健康后果的报告。
检测项目：肌酸激酶MB（CKMB）
检测日期：2024年12月31日
样本编号：211393850701
初始结果：4.00 ng/mL（不一致，已报告）
重复结果：6.06 ng/mL（正确，已报告）</t>
  </si>
  <si>
    <t>客户报告称，观察到超出范围的质量控制（QC）结果，并且Atellica IM肌酸激酶MB（CKMB）检测结果偏低，与重复检测结果不一致。
西门子公司评估了仪器数据及客户提供的信息。
校准是有效的；然而，质量控制（QC）结果超出了客户设定的范围。在使用新试剂包进行校准后，QC结果回收至可接受范围内。
根据现有信息，无法确定检测结果偏低的具体原因。
报告的问题通过常规故障排除得以解决。未发现产品问题。
客户设备运行正常，无需进一步采取措施。</t>
  </si>
  <si>
    <t>根据现有信息，无法确定检测结果偏低的具体原因。
不良事件来源：投诉。</t>
  </si>
  <si>
    <t>客户设备运行正常，无需进一步采取措施。</t>
  </si>
  <si>
    <t>DR252094</t>
  </si>
  <si>
    <t>2025-02-03</t>
  </si>
  <si>
    <t>2025-00091206-1：高检测结果</t>
  </si>
  <si>
    <t>SHEBOYGAN AURORA MEDICAL CENTER, UNITED STATES</t>
  </si>
  <si>
    <t>客户报告称，在一台全自动生化分析仪上，多个患者样本的钠（Na）结果假性升高。这些错误结果未报告给医生。这些样本在另一台全自动生化分析仪上进行了重复检测。重复检测的结果低于错误结果，并且与患者的病史相符。重复检测的结果作为正确结果报告给了医生。
目前没有已知的报告表明，由于钠结果被假性升高而导致患者干预或不良健康后果。
检测项目：钠（Na）
单位：mmol/L
检测日期：2025年1月5日
客户拒绝向西门子提供患者的检测结果数据。</t>
  </si>
  <si>
    <t>客户联系了西门子客户关怀中心（CCC），报告称在一台全自动生化分析仪上，多个患者样本的钠（Na）结果假性升高。在出现错误结果的当天，质量控制（QC）是可接受的。
西门子派遣了一位客户服务工程师（CSE）前往客户现场。在此次访问期间，CSE更换了集成多传感器技术（IMT）泵头和旋转阀密封件，清洁了IMT旋转阀和塔端口，反向冲洗了IMT端口，并对IMT进行了校准。
客户运行了质量控制，结果回收至可接受范围。导致钠结果假性升高的原因尚不清楚。
该仪器的性能符合规格要求。
无需对该设备进行进一步评估。</t>
  </si>
  <si>
    <t>导致钠结果假性升高的原因尚不清楚。不良事件来源：投诉。</t>
  </si>
  <si>
    <t>该仪器的性能符合规格要求。无需对该设备进行进一步评估。</t>
  </si>
  <si>
    <t>79056360</t>
  </si>
  <si>
    <t>2025-00089205-1：高检测结果</t>
  </si>
  <si>
    <t>客户使用Atellica IM ThCG试剂批号360检测，获得升高的患者血清样本结果，报告给医生但被医生质疑，因为它与患者的临床体征不符。
该样本在另一台Atellica IM分析仪上进行了重复检测（双份检测），结果如预期般较低。
随后发布了修正后的报告。
此事件未涉及患者伤害、治疗改变或诊断延迟的陈述。
Atellica IM总人绒毛膜促性腺激素（ThCG）检测结果数据：
样本编号：WC825045C01
初次检测结果，检测日期：2025年1月2日：63 mIU/mL - 不符
复检结果，检测日期：2025年1月3日（n=2）：&lt;2.6 mIU/mL 和 &lt;2.6 mIU/mL - 正确</t>
  </si>
  <si>
    <t>西门子调查了客户报告的Atellica IM总人绒毛膜促性腺激素（ThCG）患者结果偏高的事件，该结果与在另一台Atellica IM分析仪上重复检测的结果不一致。
西门子客户服务部门评估了客户数据，包括试剂校准和质量控制（QC），并审查了分析仪的日志文件。
只有这个特定样本被认为是不一致的。作为预防措施，西门子客户服务工程师（CSE）被派往现场进行样本探针故障排除，包括校准和调整。故障排除完成后，进行了精确度和质量控制测试。所有质量控制复测结果均在公布的范围内，且检测的精确度符合预期。ThCG检测在标准服务操作后表现正常。
根据这些信息，初步错误偏高的ThCG患者结果的原因尚无定论，并且仅限于一个样本。
仪器运行正常，ThCG检测在标准服务操作后表现正常。</t>
  </si>
  <si>
    <t>根据这些信息，初步错误偏高的ThCG患者结果的原因尚无定论，并且仅限于一个样本。
不良事件来源：投诉。</t>
  </si>
  <si>
    <t>仪器运行正常，ThCG检测在标准服务操作后表现正常。</t>
  </si>
  <si>
    <t>25405361</t>
  </si>
  <si>
    <t>2025-00090703-1：高检测结果</t>
  </si>
  <si>
    <t>客户报告称，在使用批号为361的试剂时，观察到ADVIA Centaur总人绒毛膜促性腺激素（ThCG）检测结果偏高，且与重复检测结果不一致。
针对相关患者的初始检测结果偏高。该结果已报告给医生，但医生对结果提出了质疑。同一样本在原始分析仪上重新检测后，得到了较低的结果，该结果被认为是正确的。根据重复检测结果，已发布了更正报告。
目前没有收到因此事件导致患者干预或不良健康后果的报告。
检测项目：总人绒毛膜促性腺激素（ThCG）
单位：mIU/mL
样本类型：血清
检测日期：2025年1月10日
样本编号：1662799
初次结果：8（不一致，已报告）
复检结果：&lt;1（正确，已报告）</t>
  </si>
  <si>
    <t>客户联系了西门子医疗诊断远程服务中心（RSC），报告称观察到ADVIA Centaur总人绒毛膜促性腺激素（ThCG）检测结果偏高，该结果与重复检测结果不一致。
该检测的使用说明（IFU）在“检验结果的局限性”部分指出：
“检测结果的判读务必结合病人病史、临床表现和其他发现情况进行。”
西门子正在对这一事件进行评估。</t>
  </si>
  <si>
    <t>西门子正在对这一事件进行评估。
不良事件来源：投诉。</t>
  </si>
  <si>
    <t>西门子正在对这一事件进行评估。</t>
  </si>
  <si>
    <t>CM02132</t>
  </si>
  <si>
    <t>2025-01-29</t>
  </si>
  <si>
    <t>2025-00090466-1：低检测结果</t>
  </si>
  <si>
    <t>SUTTER MEDICAL CENTER SACRAMENTO，UNITED STATES</t>
  </si>
  <si>
    <t>客户报告称，在一台全自动生化分析仪上，一位患者的样本检测结果显示钠（Na）和钾（ K）结果偏低。初始结果未报告给医师。该样本在另一台全自动生化分析仪上重新处理。重复检测的结果与患者的临床病史相符。重复检测的结果作为正确结果报告给了医师。
目前没有已知的因假性偏低的钠（Na）和钾（K）结果导致的患者干预或不良健康后果的报告。
检测日期：2025年1月8日
单位：mmol/L
样本编号：L3850340709
检测项目：钠（Sodium, Na）
初始结果：86.2（错误，已报告）
重复结果（其他仪器）：150（正确，已报告）
检测项目：钾（Potassium, K）
初始结果：2.23（错误，已报告）
重复结果（其他仪器）：4.04（正确，已报告）</t>
  </si>
  <si>
    <t>一位客户联系了西门子客户关怀中心（CCC），报告称在一台全自动生化分析仪上，获得了一位患者样本的钠（Na）和钾（K）结果偏低。在事件发生当天，校准和质控（QC）均在可接受范围内。客户更换了标准A和标准B，冲洗了集成多传感器技术（IMT）液体，重新校准了IMT，并进行了质控（QC）。
在西门子的远程协助下，客户查看了消息日志并记录了问题。
西门子客户服务工程师（CSE）被派往客户现场。在访问期间，CSE检查了IMT，未观察到问题，对IMT进行了强力冲洗，并执行了自动检查，结果通过。该事件的原因尚不清楚。
仪器运行符合规格要求。无需对该设备进行进一步评估。</t>
  </si>
  <si>
    <t>19864</t>
  </si>
  <si>
    <t>2025-00092640-1：冒烟</t>
  </si>
  <si>
    <t>RUSH COPLEY OBGYN ASSOCIATES, UNITED STATES</t>
  </si>
  <si>
    <t>客户报告称，他们的Clinitek Status+尿液分析仪非常热，出现冒烟、嘶嘶声，且热敏纸变黑。
此次事件未报告有人员受伤。</t>
  </si>
  <si>
    <t>西门子审核了客户提供的信息，并指出电源插座没有问题，也没有出现电源电涌。
已要求将仪器和电源返回，并提供更多信息以便进一步调查。
此事件的原因尚不清楚。</t>
  </si>
  <si>
    <t>已要求将仪器和电源返回，并提供更多信息以便进一步调查。</t>
  </si>
  <si>
    <t>2025-00094871-1：高检测结果</t>
  </si>
  <si>
    <t>INSTITUT CATALA DE LA SALUT DE, SPAIN</t>
  </si>
  <si>
    <t>客户观察到，在使用TnIH批次108时，Atellica IM高敏肌钙蛋白I（TnIH）结果偏高，与重复检测结果不一致。
受影响患者的初始Atellica IM TnIH结果偏高。医师对该结果提出质疑，并重新检测了该样本，结果显著降低。此外，来自该患者的两个新样本也进行了检测，结果均较低，与初始样本的重新检测结果一致。
没有报告任何患者不良后果。
Atellica IM TnIH结果，2025年1月28日：
时间        样本ID       结果
17:22	3765620782	813.14 pg/mL – 不一致, 升高
19:09	3765620798	    4.53 pg/mL
19:47	3765620798	    4.24 pg/mL
19:48	3765620782	    3.47 pg/mL
20:08	3765620810	    4.64 pg/mL</t>
  </si>
  <si>
    <t>一位客户报告称，在使用TnIH批次108时，观察到Atellica IM高敏肌钙蛋白I（TnIH）结果偏高，与重测结果不一致。
检测质量控制（QC）在当时处于预期范围内，且仪器数据显示与不一致结果无关的吸取或分配异常。
西门子正在对此进行调查。</t>
  </si>
  <si>
    <t>IRL28762125</t>
  </si>
  <si>
    <t>2025-00092213-1：不正确的，不充分的或不精确的结果或读数</t>
  </si>
  <si>
    <t>Labor Dr. Fenner und Kollegen, GERMANY</t>
  </si>
  <si>
    <t>客户报告称，在一台全自动化学发光免疫分析仪上，一位患者的原始样本和该样本的分装样本的高敏肌钙蛋白I（TNIH）结果偏高。这两个样本同时进行处理，结果分别为63.10 ng/L和184.39 ng/L，这些结果未报告给医师。原始样本和分装样本在同台全自动化学发光免疫分析仪上多次重测，重测结果均低于初始结果。客户未报告结果，并要求重新从患者处抽取样本。该患者的正确结果未知。
目前没有已知的因TNIH结果偏高导致的患者干预或不良健康后果的报告。
检测日期：2025年1月17日
检测项目：高敏肌钙蛋白I（TNIH）
单位：ng/L
样本编号：1973051091
原始样本管的初始结果：63.10
原始样本管的重测结果：9.99
原始样本管的第二次重测结果：4.6
原始样本管的第三次重测结果：&lt;2.5
原始样本管分装样本的初始结果：184.39
原始样本管分装样本的重测结果：&lt;2.5
原始样本管分装样本的第二次重测结果：&lt;2.5
原始样本管分装样本的第三次重测结果：&lt;2.5</t>
  </si>
  <si>
    <t>一位客户联系了西门子客户关怀中心，报告称在一台全自动化学发光免疫分析仪仪上，一位患者的原始样本和该样本的分装样本的高敏肌钙蛋白I（TNIH）结果偏高。在事件发生当天，质量控制（QCs）和校准结果超出范围。
西门子客户服务工程师（CSE）被派往客户现场。在访问期间，CSE发现有泄漏的接头和稀释器。CSE更换了接头。在随后的一次访问中，CSE更换了泄漏的稀释器，检查了接头和稀释器的紧密性，冲洗了液体，并运行了校准和质控（QCs），结果均回收至正常范围内。西门子进一步评估了该事件，并得出结论，泄漏的5毫升稀释器和2个接头可能导致了该事件。
仪器运行符合规格要求。无需对该设备进行进一步评估。</t>
  </si>
  <si>
    <t>西门子进一步评估了该事件，并得出结论，泄漏的5毫升稀释器和2个接头可能导致了该事件。
不良事件来源：投诉。</t>
  </si>
  <si>
    <t>IRL16421711</t>
  </si>
  <si>
    <t>2025-00089451-1：高检测结果</t>
  </si>
  <si>
    <t>客户报告称，在一台ADVIA Centaur XPT全自动化学发光免疫分析仪上，一位患者的样本检测结果显示总人绒毛膜促性腺激素（ThCG）结果假性升高。初始结果已报告给医师。患者重新抽取了样本，重新抽取的样本在原始分析仪上进行了处理。在随后的一天，原样本在原分析仪上重测。从这两个样本中获得的重测结果均为&lt;1 mIU/ml。重测结果作为正确结果报告给了医师。
目前没有已知的因假性偏高的ThCG结果导致的患者干预或不良健康后果的报告。
检测项目：总人绒毛膜促性腺激素（ThCG）
单位：mIU/mL
样本编号：1643241
初次检测日期：2025年1月3日
初始结果：107.3（错误，已报告）
重测检测日期：2025年1月6日
重测结果：&lt;1（正确，已报告）
患者重新抽取样本。
重新抽取样本编号：1647270
检测日期：2025年1月5日
重新抽取样本结果：&lt;1（正确，已报告）</t>
  </si>
  <si>
    <t>一位客户联系了西门子客户关怀中心（CCC），报告称在一台全自动化学发光免疫分析仪上，一位患者的样本检测结果显示总人绒毛膜促性腺激素（ThCG）结果假性升高。
西门子客户服务工程师（CSE）被派往客户现场。在访问期间，CSE检查了仪器，进行了全面服务访问，更换了样本注射器组件和夹管阀管路，并验证了仪器的运行。客户运行了样本。随后，CSE更换了吸取探针1、2、3和4，探针组件，管路，冲洗部件，夹管阀组件以及注射稀释器。该事件的原因尚不清楚。
仪器运行符合规格要求。
无需对该设备进行进一步评估。</t>
  </si>
  <si>
    <t>CM04737</t>
  </si>
  <si>
    <t>2025-00090225-1：不正确的，不充分的或不精确的结果或读数</t>
  </si>
  <si>
    <t>HCA HOUSTON HEALTHCARE CONROE, UNITED STATES</t>
  </si>
  <si>
    <t>客户报告称，在一台全自动生化分析仪上，多个患者样本的钙（CA_2）和葡萄糖（GluH_3）结果出现错误。初始结果已报告给医师，医师对结果提出了质疑。不清楚这些样本是在原始仪器上还是在其他仪器上重新处理的。受影响样本的正确结果未知。未提供样本数据。
目前没有已知的因错误的CA_2和GluH_3结果导致的患者干预或不良健康后果的报告。
检测项目：钙（CA_2）和葡萄糖（GluH_3）
单位：mg/dL
检测日期：2025年1月7日
未提供患者样本结果数据，包括样本编号、错误结果和正确报告结果。</t>
  </si>
  <si>
    <t>一位客户联系了西门子客户关怀中心（CCC），报告称在一台全自动生化分析仪上，多个患者样本的钙（CA_2）和葡萄糖（GluH_3）结果出现错误。在获得错误结果时，校准和质量控制（QC）均在可接受范围内。客户进行了目视检查，发现反应洗涤探针有泄漏现象。
在西门子远程协助下，客户确定在服务诊断中，无论阀门状态如何，管路均存在泄漏。
西门子客户服务工程师（CSE）被派往客户现场。在访问期间，CSE检查了仪器，发现反应洗涤探针1的阀门卡住无法关闭，导致反应比色杯被淹没。CSE更换了控制反应洗涤探针1向比色杯供水的阀门，该阀门故障导致水从探针滴入反应比色杯。CSE执行了自动检查和质量控制（QC），结果均通过。
西门子进一步评估了该事件，并确定反应洗涤站的滴液可能稀释了反应，从而导致了错误的结果。
仪器运行符合规格要求。无需对该设备进行进一步评估。</t>
  </si>
  <si>
    <t>西门子进一步评估了该事件，并确定反应洗涤站的滴液可能稀释了反应，从而导致了错误的结果。
不良事件来源：投诉。</t>
  </si>
  <si>
    <t>CM02219</t>
  </si>
  <si>
    <t>2025-00091518-1：低检测结果</t>
  </si>
  <si>
    <t>KAWEAH DELTA DISTRICT HOSPITAL, UNITED STATES</t>
  </si>
  <si>
    <t>客户报告称，在一台全自动生化分析仪上，多个患者样本的葡萄糖（GluH_3）结果假性偏低。错误的结果未报告给医师。这些样本在多台其他全自动生化分析仪上进行了重复检测。重复检测的结果恢复正常。不清楚正确的结果是否报告给了医师。未提供患者样本结果数据。客户拒绝提供任何进一步的信息。
目前没有已知的因假性偏低的GluH_3结果导致的患者干预或不良健康后果的报告。
检测项目：葡萄糖（GluH_3）
单位：mg/dL
检测日期：2025年1月14日
客户拒绝向西门子提供患者样本结果数据，包括样本编号、假性偏低的结果和正确报告的结果。</t>
  </si>
  <si>
    <t>一位客户联系了西门子客户关怀中心（CCC），报告称在一台全自动生化分析仪上，多个患者样本的葡萄糖（GluH_3）结果偏低。在获得错误结果的当天，校准和质量控制（QC）均在正常范围内。
客户停止了所有检测，保留了所有待处理的结果，检查了仪器的问题，并在获得错误结果后运行了质控（QC），结果显示超出范围。
西门子客户服务工程师（CSE）被派往客户现场。在访问期间，CSE检查了仪器，并观察到第三探针（R3D）的反应洗涤分配器由于电磁阀故障而将水泄漏到比色杯中。随后，CSE更换了电磁阀，冲洗了探针，并运行了自动检查和每周维护，结果均通过。接下来，CSE运行了质控（QC），结果回收至可接受范围。假性偏低的GluH_3结果的原因尚不清楚。
仪器运行符合规格要求。无需对该设备进行进一步评估。</t>
  </si>
  <si>
    <t>假性偏低的GluH_3结果的原因尚不清楚。
不良事件来源：投诉。</t>
  </si>
  <si>
    <t>45722</t>
  </si>
  <si>
    <t>2025-00092136-1：低检测结果</t>
  </si>
  <si>
    <t>St. Vincenz-Krankenhaus GmbH, GERMANY</t>
  </si>
  <si>
    <t>客户报告了患者样本低Na+结果与实验室分析仪上的重复结果不一致。客户没有说明两次测试是否使用了相同的样本。
目前尚无人员伤亡报告。
单位: mmol/L
参考范围: 135-145 mmol/L
仪器   样本类型    时间	 结果 
RP500           动脉血             4:03	 141
实验室               未知	             未知      156</t>
  </si>
  <si>
    <t>对客户提供的仪器数据进行评估后发现，在事件发生当天，报告样本测量前10分钟，出现了“检测到钠传感器干扰物”的信息。这表明钠离子（Na⁺）传感器暴露于季铵化合物（QACs），例如许多皮肤消毒剂或外部清洁剂中含有的苯扎氯铵。
根据客户公告和RAPIDPoint 500操作员指南，建议不要使用含有季铵化合物（QAC）的任何皮肤消毒产品和/或外部消毒剂，因为这些物质已知会干扰RP500/500e钠离子（Na⁺）传感器，可能会对传感器及其性能产生影响，应避免使用。西门子未被告知含有QAC的具体来源，但已建议其识别并停止使用该来源。
不一致的低钠（Na⁺）结果的根本原因是用户错误，因为在运行有问题的样本时，钠（Na⁺）传感器因干扰物而出现短暂不稳定。
客户更换了试剂盒，仪器按预期运行，目前处于运行状态。</t>
  </si>
  <si>
    <t>不一致的低钠（Na⁺）结果的根本原因是用户错误，因为在运行有问题的样本时，钠（Na⁺）传感器因干扰物而出现短暂不稳定。</t>
  </si>
  <si>
    <t>客户更换了试剂盒，仪器按预期运行，目前处于运行状态。</t>
  </si>
  <si>
    <t>2025-00091894-1：高检测结果；低检测结果</t>
  </si>
  <si>
    <t>"客户向西门子报告称，在全自动生化分析仪上对三名患者的样本进行了检测，得到了错误的钙（Ca）结果。
这些错误的结果已报告给医师，并且结果未被质疑。相同的样本在另一台全自动生化分析仪上重测。重测后得到的结果被认为是正确的。但未发出更正后的报告。
目前尚未有报告称因错误的钙（Ca）结果导致患者干预或不良健康后果。
检测项目：钙（Ca）
单位：mg/dL
初次检测日期：2025年1月7日
样本编号：211398645801
年龄与性别：63岁男性
在全自动生化分析仪（序列号CM00413）上初始检测结果：8.90 mg/dL（错误，已报告）
同一样本于2025年1月8日在另一台全自动生化分析仪（序列号CM00767）上重测的结果：7.20 mg/dL（正确，未报告）
样本编号：211401831501
年龄与性别：63岁男性
在全自动生化分析仪（序列号CM00413）上初始检测结果：8.70 mg/dL（错误，已报告）
同一样本于2025年1月8日在另一台全自动生化分析仪分析仪（序列号CM00767）上重新处理的结果：11.30 mg/dL（正确，未报告）
样本编号：211401946001
年龄与性别：58岁男性
在全自动生化分析仪（序列号CM00413）上初次检测结果：9.50 mg/dL（错误，已报告）
同一样本于2025年1月8日在另一台全自动生化分析仪（序列号CM00767）上重测的结果：11.80 mg/dL（正确，未报告）"</t>
  </si>
  <si>
    <t>"一位客户联系了西门子医疗诊断远程服务中心（RSC），报告称在全自动生化分析仪分析仪上对三名患者的样本进行检测时，得到了错误的钙（Ca）结果。
西门子正在对这一事件进行评估。"</t>
  </si>
  <si>
    <t>"西门子正在对这一事件进行评估。
不良事件来源：投诉。"</t>
  </si>
  <si>
    <t>2025-02-08</t>
  </si>
  <si>
    <t>12854</t>
  </si>
  <si>
    <t>11645001</t>
  </si>
  <si>
    <t>2025-00094425-1：无器械输出</t>
  </si>
  <si>
    <t>Laboratoire Vialle Casamozza, FRANCE</t>
  </si>
  <si>
    <t>客户报告称有一位患者的检测结果无效。客户表示，由于仪器位于偏远地区，而非可以提供患者护理的医院，这导致患者护理延误了 4 个小时。延误还包括转送至装有另一台分析仪的地点。实验室分析仪给出了阳性结果（BECKMAN DXI = 0.035ng/ml）。</t>
  </si>
  <si>
    <t>西门子正在调查中。
不良事件来源：投诉。</t>
  </si>
  <si>
    <t>12855</t>
  </si>
  <si>
    <t>2025-00094422-1：无器械输出</t>
  </si>
  <si>
    <t>LABM DU NEBBIU, FRANCE</t>
  </si>
  <si>
    <t>客户报告称有一位患者的检测结果无效。客户表示，由于仪器位于偏远地区，而非可以提供患者护理的医院，这导致患者护理延误了 4 个小时。延误还包括转送至装有另一台分析仪的地点。实验室分析仪给出了阳性结果（BECKMAN DXI结果为5.46 ng/ml）</t>
  </si>
  <si>
    <t>2025-00091430-1：高检测结果</t>
  </si>
  <si>
    <t>客户向西门子报告，他们在全自动生化分析仪获得一个患者样本的钾离子（K+）错误升高的检测结果。
这些错误的高值结果并未报告给医生。随后，同一样本在原始的全自动生化分析仪和另一台全自动生化分析仪上重新进行了检测。检测结果较低，被认为是正确的，并报告给了医生。
目前没有已知的报告表明由于钾离子（K+）结果的错误高值导致了患者的干预或不良健康后果。
检测项目：钾离子（K+）
单位：mmol/L
检测日期：2025年1月16日
样本ID：16017041
在全自动生化分析仪（序列号：DR251521）上初次检测结果：40 mmol/L（错误，未报告）
同一样本在原始的全自动生化分析仪（序列号：DR251521）上重新检测结果：9 mmol/L（错误，未报告）
同一样本在另一台全自动生化分析仪（序列号：DR272191）上重新检测结果：3.2 mmol/L（正确，已报告）
同一样本在原始的全自动生化分析仪（序列号：DR251521）上再次重新检测结果：3.2 mmol/L（正确，已报告）</t>
  </si>
  <si>
    <t>客户联系了西门子医学诊断远程服务中心(RSC)，报告他们在全自动生化分析仪获得一个患者样本的钾离子（K+）错误升高的检测结果。西门子正在调查中。</t>
  </si>
  <si>
    <t>西门子正在调查中。不良事件来源：投诉。</t>
  </si>
  <si>
    <t>12048</t>
  </si>
  <si>
    <t>2025-00091804-1：假阳性结果</t>
  </si>
  <si>
    <t>GESTIO SANITARIA I ASSISTENCIAL, SPAIN</t>
  </si>
  <si>
    <t>客户报告称，他们的Atellica VTLi分析仪的肌钙蛋白（cTNI）检测中给出了假阳性结果，与实验室分析仪对同一样本的重复检测结果不符。
目前没有关于此事件造成伤害的报告。
单位：ng/L
参考范围：总体：&lt;22.9 ng/L
日期/时间	设备	cTNI结果	是否准确？
1月15日 12:28	Atellica VTLi	244	否
1月15日 00:10	实验室分析仪	&lt;2.5	是</t>
  </si>
  <si>
    <t>西门子已要求提供文件/更多信息，一旦收到，调查将开始。
此事件的原因尚不清楚。</t>
  </si>
  <si>
    <t>此事件的原因尚不清楚。不良事件来源：投诉。</t>
  </si>
  <si>
    <t>西门子已要求提供文件/更多信息，一旦收到，调查将开始。</t>
  </si>
  <si>
    <t>IRL90260840</t>
  </si>
  <si>
    <t>2025-00090998-1：高检测结果</t>
  </si>
  <si>
    <t>客户报告称，在 全自动化学发光免疫分析仪上检测患者样本，总人绒毛膜促性腺激素 (ThCG)结果回收至61 mIU/mL。在原始系统上重测了相同的样本，得到了假性升高的结果。未向医师报告初始结果和错误结果。随后，在原仪器上重测相同的样本，结果回收至与初始结果相似。认为第二次重测结果是正确的，并报告给医师。
目前尚无因 ThCG 结果假性升高而导致患者干预或不良健康后果的已知报告。
测定：总人绒毛膜促性腺激素 (ThCG)
单位：mIU/mL
检测日期：2025年01月14日
样本标识符：未知
初始结果：61（正确，未报告）
第一个重测结果：162（错误，未报告）
第2次重测分析结果：60（正确，已报告）</t>
  </si>
  <si>
    <t>一位客户联系了西门子客户服务中心 (CCC)，报告称在 ADVIA Centaur XP 全自动化学发光免疫分析仪上，患者样本的总人绒毛膜促性腺激素 (ThCG) 结果假性升高。
样本处理时质控 (QC) 有效。
派遣西门子客户服务工程师 (CSE) 到客户现场。在访视期间，CSE审查了仪器并更换了清洗歧管、样本注射器并清洁了环盖的预分配区域，之后 ThCG 性能恢复可接受。该事件的原因未知。
仪器按照规范运行。无需对该器械进行进一步评价。</t>
  </si>
  <si>
    <t>30425103</t>
  </si>
  <si>
    <t>2025-06-23</t>
  </si>
  <si>
    <t>2025-00096499-1：高检测结果</t>
  </si>
  <si>
    <t>客户报告观察到使用 eE2 批次103检测时，雌二醇测定试剂盒（直接化学发光法） 结果升高，与进行重复检测时的结果不一致。
客户确定质控 (QC) 结果高于预期范围，并重复检测了172份样本，自上次 QC 合格以来，已对这些样本进行了 eE2 检测。观察到的初始和重测结果之间的差异范围为-35%至 + 107%；对于44份样本，差异为30%或以上。仅一份样品显示初始结果降低。
未报告与观察到的不一致相关的患者损害、治疗改变或诊断延迟。仅对其中3例患者（样本ID 211749448601、211727888602和211734116301）的结果报告进行了校正。
雌二醇测定试剂盒（直接化学发光法）结果显示30%或更大的差异，2025年01月29日：
    样本ID	 性别	年龄	初始结果     重测结果	差异
211718682201   男	35岁	30.80	47.30      -35%
211743550703   女	49岁	24.70	19.00	30%
211740023103   男	37岁	40.10	30.80	30%
211749459901   女	54岁	70.00	53.50	31%
125900179903   女	50岁	94.50	72.00	31%
211742304701   女	46岁	44.80	33.90	32%
211707818101   男	49岁	41.30	31.20	32%
66902152501	   女	48岁	25.20	19.00	33%
211741652501   女	42岁	34.20	25.70	33%
211742643602   女	43岁	60.30	45.10	34%
211726802201   女	35岁	62.80	46.30	36%
211729754601   女	57岁	25.80	19.00	36%
211703026702   男	49岁	38.00	27.90	36%
211721787701   女	53岁	26.00	19.00	37%
211742516802   女	16岁	73.50	53.60	37%
211744856702   女	39岁	30.70	22.20	38%
211740619901   男	26岁	46.10	33.20	39%
211737549601   男	50岁	43.90	31.50	39%
211734407803   女	25岁	26.50	19.00	39%
211725744303   女	28岁	51.30	36.70	40%
211720576801   女	75岁	26.70	19.00	41%
211691644602   女	41岁	49.10	34.30	43%
41903462102	   男	60岁	37.40	26.00	44%
211722945701   女	27岁	76.30	53.00	44%
211745044901   男	31岁	42.40	29.00	46%
211734565602   男	49岁	48.80	33.30	47%
211734929901   女	29岁	61.70	41.90	47%
211745251201   女	11岁	75.90	50.30	51%
211749448601   女	30岁	77.20	51.00	51%
211744902802   女	66岁	39.20	25.40	54%
211738417302   男	34岁	47.70	30.90	54%
211749248601   男	35岁	35.40	22.70	56%
93900774301	   男	23岁	36.40	23.20	57%
211731022101   男	43岁	42.20	26.80	57%
211727888602   男	21岁	60.60	37.00	64%
211733330901   女	28岁	35.20	21.30	65%
211749308201   女	37岁	38.80	23.40	66%
211724700103   男	43岁	38.90	23.10	68%
211708301702   女	48岁	54.90	32.20	70%
26903309401	   男	34岁	41.20	23.40	76%
211692508002   男	26岁	41.70	22.10	89%
211744241301   女	33岁	57.40	30.00	91%
211734116301   男	38岁	53.40	27.30	96%
34906737005	  男	27岁	51.90	25.10	107%</t>
  </si>
  <si>
    <t>一名客户报告观察到雌二醇测定试剂盒（直接化学发光法） 结果升高，与重复检测结果不一致。未发现测定校准问题。
雌二醇测定试剂盒（直接化学发光法） 使用说明书在“检验方法的解释”章节陈述了以下内容：“解释结果时，务必结合患者的病史、临床表现和其他结果。”西门子正在调查。</t>
  </si>
  <si>
    <t>2025-02-11</t>
  </si>
  <si>
    <t>140437</t>
  </si>
  <si>
    <t>11097531</t>
  </si>
  <si>
    <t>00630414595818</t>
  </si>
  <si>
    <t>2025-00095472-2：低检测结果</t>
  </si>
  <si>
    <t>CHI VILLENEUVE ST GEORGES,FRANCE</t>
  </si>
  <si>
    <t>客户报告称，在一台全自动生化分析仪上获得的五份患者样本的总胆红素（TBil_2）结果报告错误地偏低。
这些错误偏低的结果已报告给医师，且未受到质疑。相同的样本在另一台备用的全自动生化分析仪上重测。重测得到的结果更高，判断是正确的，并已报告给医师。
目前没有已知的因错误偏低的总胆红素（TBil_2）结果而导致的患者干预或不良健康后果的报告。
检测项目：总胆红素（TBil_2）
单位：µmol/L
检测日期：2025年1月31日
样本编号：32878196（年龄：29岁）
在全自动生化分析仪（序列号CM02095）上获得的初始结果：&lt;3.00 µmol/L（错误，已报告）
在另一台全自动生化分析仪（序列号CM02097）上重测，获得结果：45.53 µmol/L（正确，已报告）
在另一台全自动生化分析仪（序列号CM02097）上重测，获得结果：45.62 µmol/L（正确，已报告）
样本编号：32876296（年龄：未知）
在全自动生化分析仪（序列号CM02095）上获得的初始结果：8.33 µmol/L（错误，已报告）
在另一台全自动生化分析仪（序列号CM02097）上重测，获得结果：148.48 µmol/L（正确，已报告）
样本编号：32876496（年龄：3天）
在全自动生化分析仪（序列号CM02095）上获得的初始结果：7.46 µmol/L（错误，已报告）
在另一台全自动生化分析仪（序列号CM02097）上重测，获得结果：137.51 µmol/L（正确，已报告）
样本编号：32872896（年龄：24岁）
在全自动生化分析仪（序列号CM02095）上获得的初始结果：&lt;3.00 µmol/L（错误，已报告）
在另一台全自动生化分析仪（序列号CM02097）上重测，获得结果：22.29 µmol/L（正确，已报告）
样本编号：32872296（年龄：17岁）
在全自动生化分析仪（序列号CM02095）上获得的初始结果：&lt;3.00 µmol/L（错误，已报告）
在另一台全自动生化分析仪（序列号CM02097）上重测，获得结果：30.83 µmol/L（正确，已报告）</t>
  </si>
  <si>
    <t>一位客户联系了西门子医疗诊断客户关怀中心（CCC），报告称在一台全自动生化分析仪上，五名患者的总胆红素（TBil_2）检测结果报告错误偏低。
西门子正在对这一事件进行调查。</t>
  </si>
  <si>
    <t>西门子正在对这一事件进行调查。
不良事件来源：投诉。</t>
  </si>
  <si>
    <t>西门子正在对这一事件进行调查。</t>
  </si>
  <si>
    <t>IRC008962410</t>
  </si>
  <si>
    <t>10947347</t>
  </si>
  <si>
    <t>00630414229553</t>
  </si>
  <si>
    <t>2025-00089425-1：高检测结果</t>
  </si>
  <si>
    <t>MEDLINE-HIGHLAND DISTRICT, UNITED STATES</t>
  </si>
  <si>
    <t>客户报告称，在全自动生化免疫分析仪上对一名患者的两次不同样本采集检测中，得到了错误偏高的高敏肌钙蛋白I（TnIH）结果。初始结果未报告给医师。这两个样本都在另一台全自动生化免疫分析仪上进行了重测。重测结果低于之前的错误结果，并且与患者的临床病史相符。重测结果被认为是正确的，并报告给了医师。
对于样本编号L385042661，重新采集了一个新样本，并在另一台全自动生化免疫分析仪上进行了处理。新采集的样本结果低于初始结果，并且与患者的临床病史相符，判断是正确的。
目前尚未有因错误偏高的TnIH结果导致患者干预或不良健康后果的报告。
检测项目：高敏肌钙蛋白I（TnIH）
单位：pg/mL
检测日期：2025年1月5日
第一次采样样本编号：L385042406
初始结果：107.3（错误，未报告）
重测结果（另一台仪器）：7.3（正确，已报告）
第二次采样样本编号：L385042661
初始结果：141（错误，未报告）
重测结果（另一台仪器）：&lt;2.5（正确，已报告）
患者重新采样。
重新采样样本编号：1130a (661)
重新采样结果（另一台仪器）：&lt;2.5（正确）</t>
  </si>
  <si>
    <t>一位客户联系了西门子客户关怀中心（CCC），报告称在全自动生化免疫分析仪上对一名患者的两次不同样本采集检测中，得到了错误偏高的高敏肌钙蛋白I（TnIH）结果。在事件发生的当天，质量控制（QC）结果超出了正常范围。
西门子派遣了一位客户服务工程师（CSE）前往客户现场。在此次访问期间，CSE审查了仪器数据并观察到多个错误。此外，由于IM主试剂仓的摇臂电机运动存在过度松动，CSE更换了该电机，并对主试剂仓进行了自动检查以及试剂探针与主试剂仓的对准操作。事件的具体原因尚不清楚。
该仪器目前运行符合规格要求，无需进一步对该设备进行评估。</t>
  </si>
  <si>
    <t>事件的具体原因尚不清楚。
不良事件来源：投诉。</t>
  </si>
  <si>
    <t>该仪器目前运行符合规格要求，无需进一步对该设备进行评估。</t>
  </si>
  <si>
    <t>2025-01-30</t>
  </si>
  <si>
    <t>2025-00095472-1：低检测结果</t>
  </si>
  <si>
    <t>客户报告称，在一台全自动生化分析分析仪上获得的两份患者样本的总胆红素（TBil_2）报告结果错误地偏低。这些错误偏低的结果已报告给医师，且未受到质疑。相同的样本在另一台备用的全自动生化分析分析仪上重测。重测得到的结果更高，判断是正确的，并已报告给医师。
目前没有已知的因错误偏低的总胆红素（TBil_2）结果而导致的患者干预或不良健康后果的报告。
检测项目：总胆红素（TBil_2）
单位：µmol/L
样本编号：32863096（年龄：3天）
在2025年1月30日使用全自动生化分析仪（序列号CM02095）获得的初始结果：12.6 µmol/L（错误，已报告）
同一样本在2025年1月31日使用另一台全自动生化分析仪（序列号CM02097）重新检测，获得结果：225 µmol/L（正确，已报告）
样本编号：32865096（年龄：32岁）
在2025年1月30日使用全自动生化分析（序列号CM02095）获得的初始结果：&lt;3.00 µmol/L（错误，已报告）
同一样本在2025年1月31日使用另一台全自动分析仪（序列号CM02097）重测，获得结果：26.22 µmol/L（正确，已报告）</t>
  </si>
  <si>
    <t>一位客户联系了西门子医疗诊断客户关怀中心（CCC），报告称在一台全自动生化分析仪上，两名患者的总胆红素（TBil_2）检测结果报告错误偏低。
西门子正在对这一事件进行调查。</t>
  </si>
  <si>
    <t>CA1275002510251</t>
  </si>
  <si>
    <t>2025-00093213-1：高检测结果</t>
  </si>
  <si>
    <t>客户报告称，两份患者样本在一台ADVIA全自动生化分析仪上检测出错误偏高的钙（CA_2c）结果。这些错误偏高的结果未报告给医师。相同的样本在另一台备用的ADVIA全自动生化分析仪重测。重测的结果较低，判断是正确的，并已报告给医师。目前没有已知的因错误偏高的CA_2c结果而导致的患者干预或不良健康后果的报告。
事件日期：2025年1月22日
检测项目：钙（CA_2c），单位：mmol/L
样本编号：412095（女性）
初始结果：2.49（错误偏高，未报告）
重测结果：2.16（正确，已报告，使用备用仪器）
样本编号：457827（男性）
初始结果：2.44（错误偏高，未报告）
重测结果：2.17（正确，已报告，使用备用仪器）</t>
  </si>
  <si>
    <t>一位客户联系了西门子，报告称在一台ADVIA全自动生化分析仪上，两份患者的钙（CA_2c）检测结果报告错误偏高。西门子派遣了一名客户服务工程师（CSE）前往客户现场对系统进行检查。CSE完成了以下工作：所有探针的对齐操作已完成；所有混合器的对齐操作已完成；对清洗站单元（WUD和DWUD）进行了抽吸检查；更换了试剂清洗泵（RWP1和RWP2）上的14mm密封圈。
CSE对钙检测项目进行了精密度检查，结果符合要求。运行内部质控，结果符合要求。错误偏高的钙检测结果的具体原因尚不清楚。机械对齐问题以及试剂清洗泵上磨损的14mm密封圈可能是导致这一事件的因素。
该分析仪的性能符合规格要求。无需对该分析仪进行进一步评估。</t>
  </si>
  <si>
    <t>错误偏高的钙检测结果的具体原因尚不清楚。机械对齐问题以及试剂清洗泵上磨损的14mm密封圈可能是导致这一事件的因素。
不良事件来源：投诉。</t>
  </si>
  <si>
    <t>CA1275003520352</t>
  </si>
  <si>
    <t>2025-00091836-2：低检测结果</t>
  </si>
  <si>
    <t>Stepping Hill Hospital, UNITED KINGDOM</t>
  </si>
  <si>
    <t>客户称报告，在一台ADVIA全自动生化分析仪上，多名患者的钙（CA_2）报告结果错误偏低。初始结果已报告给医师。客户表示，他们正在另一台备用的ADVIA全自动生化分析仪上重新检测患者样本。客户还提到，部分患者已重新抽血进行后续检测。目前尚未提供结果和样本信息。
目前没有已知的因错误的CA_2结果而导致的患者干预或不良健康后果的报告。
检测日期：2025年1月14日
检测项目：钙（CA_2）
结果和样本信息尚未提供。</t>
  </si>
  <si>
    <t>一位客户联系了西门子客户关怀中心（CCC），报告称在一台全自动生化分析仪上，多名患者的钙（CA_2）结果报告错误偏低。西门子派遣了一位客户服务工程师（CSE）前往客户现场。在访问期间，CSE检查了油浴是否有污染，但未发现任何问题。随后，CSE更换了反应盘容器（RRV）比色杯，并进行了灯能量检查和比色杯空白测试，结果均符合要求。在检查试剂探针（RP）位置后，CSE重新调整了RP1的位置，清洁了试剂探针，并使用对齐量规确认了它们的对齐情况。之后，CSE成功运行了精密度研究，客户运行了质控，结果回收到可接受范围内。
西门子认为，比色杯和对齐问题可能导致了错误的CA_2结果。
该仪器性能符合规格要求，无需进一步对该设备进行评估。</t>
  </si>
  <si>
    <t>西门子认为，比色杯和对齐问题可能导致了错误的CA_2结果。
不良事件来源：投诉。</t>
  </si>
  <si>
    <t>2025-00091836-1：低检测结果</t>
  </si>
  <si>
    <t>客户称报告，在一台ADVIA全自动生化分析仪上，多名患者的钙（CA_2）报告结果错误偏低。初始结果已报告给医师。客户表示，他们正在另一台备用的ADVIA全自动生化分析仪上重新检测患者样本。客户还提到，部分患者已重新抽血进行后续检测。目前尚未提供结果和样本信息。
目前没有已知的因错误的CA_2结果而导致的患者干预或不良健康后果的报告。
检测日期：2025年1月13日
检测项目：钙（CA_2）
结果和样本信息尚未提供。</t>
  </si>
  <si>
    <t>2025-00091836-3：低检测结果</t>
  </si>
  <si>
    <t>客户称报告，在一台ADVIA全自动生化分析仪上，多名患者的钙（CA_2）报告结果错误偏低。初始结果已报告给医师。客户表示，他们正在另一台备用的ADVIA全自动生化分析仪上重新检测患者样本。客户还提到，部分患者已重新抽血进行后续检测。目前尚未提供结果和样本信息。
目前没有已知的因错误的CA_2结果而导致的患者干预或不良健康后果的报告。
检测日期：2025年1月15日
检测项目：钙（CA_2）
结果和样本信息尚未提供。</t>
  </si>
  <si>
    <t>2025-00092846-1：低检测结果</t>
  </si>
  <si>
    <t>The Grange University Hospita, UNITED KINGDOM</t>
  </si>
  <si>
    <t>客户报告称，Atellica CH 930全自动生化分析仪的操作员识别出九个不一致的肌酐（Crea_2）检测结果。初始检测结果已发送给医师。相同的样本在另一台Atellica CH 930分析仪上重新检测，重复检测的结果作为正确结果发送给了医师。目前没有已知的因不一致的Crea_2检测结果导致的患者干预或不良健康后果的报告。
事件日期：2025年1月21日
检测项目：肌酐（Crea_2），单位：μmol/L
样本编号：704377270406
初始结果：19.5（不一致，已报告）
重复结果：245.4（正确，已报告，另一台分析仪）
样本编号：704381664406
初始结果：83.2（不一致，已报告）
重复结果：107.9（正确，已报告，另一台分析仪）
样本编号：704381673806
初始结果：&lt;13（不一致，已报告）
重复结果：90.8（正确，已报告，另一台分析仪）
样本编号：704381979406
初始结果：&lt;13（不一致，已报告）
重复结果：111.7（正确，已报告，另一台分析仪）
样本编号：704382021306
初始结果：&lt;13（不一致，已报告）
重复结果：95.1（正确，已报告，另一台分析仪）
样本编号：704382207506
初始结果：54.6（不一致，已报告）
重复结果：126.4（正确，已报告，另一台分析仪）
样本编号：704382313506
初始结果：53（不一致，已报告）
重复结果：103.4（正确，已报告，另一台分析仪）
样本编号：704383228806
初始结果：33（不一致，已报告）
重复结果：119.5（正确，已报告，另一台分析仪）
样本编号：704384143904
初始结果：&lt;13（不一致，已报告）
重复结果：113.8（正确，已报告，另一台分析仪）</t>
  </si>
  <si>
    <t>客户联系了西门子，报告称在Atellica CH 930全自动生化分析仪上，操作员识别出了九个不一致的肌酐（Crea_2）检测结果。西门子派遣了一位客户服务工程师（CSE）前往客户现场检查分析仪。CSE更换了稀释清洗器的20ul泵。随后，CSE运行了自动检查，结果显示一切正常。这些不一致的肌酐检测结果的原因是稀释清洗器的20ul泵出现问题。
目前，该分析仪的性能符合规格要求，无需进一步对该分析仪进行评估。</t>
  </si>
  <si>
    <t>这些不一致的肌酐检测结果的原因是稀释清洗器的20微升泵出现问题。
不良事件来源：投诉。</t>
  </si>
  <si>
    <t>目前，该仪器按照规范运行，不需要进一步评估。</t>
  </si>
  <si>
    <t>CM03667</t>
  </si>
  <si>
    <t>2025-00091397-1：高检测结果</t>
  </si>
  <si>
    <t>客户报告称，在Atelllica CH 930全自动生化分析仪上对一位患者的样本检测时，获得了错误升高的肌酐（Crea_2）结果。初始结果报告给了医师，医师质疑该结果。随后，样本在原始分析仪上以1:3稀释后重新检测，结果比最初结果更高，被认为是有误的。之后，未稀释的样本在原始分析仪上重新检测，结果比错误结果低。重复检测的结果8.1 mmol/L被认为正确，并报告给了医师。
目前没有已知的因错误偏高的Crea_2结果导致患者干预或不良健康后果的报告。
检测日期：2025年1月13日
检测项目：肌酐（Crea_2）
单位：mmol/L
样本标识：27660215U
初始结果：&gt;21.7（错误，已报告）
第一次重复结果（1:3稀释）：&gt;65.0（错误）
检测日期：2025年1月15日
第二次重复结果：8.1（正确，已报告）</t>
  </si>
  <si>
    <t>客户联系了西门子客户关怀中心（CCC），报告称在Atellica CH 930全自动生化分析仪上得到了一个错误升高的肌酐2（Crea_2）结果。在样本处理时，质量控制是有效的。
西门子派遣了一位客户服务工程师（CSE）前往客户现场。在访问期间，CSE检查了分析仪，查看了分析仪的自动检查结果，并发现稀释清洗探针1的两条线路存在堵塞，导致稀释比色杯的清洗不充分。随后，CSE清理了线路并检查了反应清洗性能。
西门子正在对这一事件进行评估。</t>
  </si>
  <si>
    <t>西门子正在对这一事件进行评估。 
不良事件来源：投诉。</t>
  </si>
  <si>
    <t>2025-02-12</t>
  </si>
  <si>
    <t>DR251695</t>
  </si>
  <si>
    <t>2025-00093206-1：低检测结果</t>
  </si>
  <si>
    <t>SUTTER-PALO ALTO MEDICAL FOUNDATION, UNITED STATES</t>
  </si>
  <si>
    <t>患者报告称，在一台全自动生化分析仪上，有四份患者样本的促甲状腺激素（TSHL）检测结果错误地偏低。这些错误结果未被报告给医师。这些样本在另一台全自动生化分析仪上进行了复查。复查结果显示数值高于之前的错误结果。复查结果被作为正确结果报告给了医师。
目前没有已知的因错误偏低的TSHL结果患者干预或导致的不良健康后果的报告。
检测项目：促甲状腺激素（TSHL）
单位：µIU/mL
检测日期：2025年1月21日
样本标识：L3851010537
年龄：54岁
性别：女
初次结果：0.01（错误，未报告）
复查结果（另一仪器）：6.57（正确，已报告）
样本标识：L3851010013
年龄：52岁
性别：女
初次结果：0.01（错误，未报告）
复查结果（另一仪器）：1.77（正确，已报告）
样本标识：L3851012040
年龄：43岁
性别：女
初次结果：0.01（错误，未报告）
复查结果（另一仪器）：2.18（正确，已报告）
样本标识：L3851014442
年龄：23岁
性别：女
初次结果：0.01（错误，未报告）
复查结果（另一仪器）：2.98（正确，已报告）</t>
  </si>
  <si>
    <t>客户联系了西门子客户关怀中心（CCC），并报告称在一台全自动生化分析仪上，有四份患者样本的促甲状腺激素（TSHL）检测结果错误地偏低。在事件发生的当天，质量控制（QC）结果在正常范围内。
客户更换了样本和试剂2（R2）探针头。
西门子审查了仪器数据，并确定校准是可接受的。西门子派遣了一位客户服务工程师（CSE）前往客户现场。在访问期间，CSE检查了仪器，对齐了所有探针和发光氧通道免疫分析（LOCI）臂，校准了异质模块（HM）混合器，对系统进行了冲洗，运行了系统检查（检查通过），并运行了质量控制（QC），结果回收至可接受范围内。西门子评估了该事件，并确定R2和LOCI部件的错位可能是导致TSHL结果错误偏低的原因，通过校准探针和HM混合器解决了这一问题。
该仪器按照规范运行，不需要进一步评估。</t>
  </si>
  <si>
    <t>西门子评估了该事件，并确定R2和LOCI部件的错位可能是导致TSHL结果错误偏低的原因，通过校准探针和HM混合器解决了这一问题。
不良事件来源：投诉。</t>
  </si>
  <si>
    <t>DR275036</t>
  </si>
  <si>
    <t>2025-00092977-1：低检测结果</t>
  </si>
  <si>
    <t>QUEST AT FRANKLIN MEMORIAL, UNITED STATES</t>
  </si>
  <si>
    <t>客户报告称，在一台Dimension EXL 200全自动整合式生化分析仪上，有两份患者样本的钠（Na）检测结果错误地偏低。初始错误结果未报告给医师。这些样本在原始仪器上进行了自动重复检测。自动重复检测的结果高于最初的结果，但仍被认为是错误的。对于样本编号为L385231608的样本，自动重复检测的结果报告给了医师；对于样本编号为385232618的样本，自动重复检测的结果未报告给医师。这些样本在另一台Dimension EXL 200全自动整合式生化分析仪上进行了重复检测，随后在客户更换了集成多传感器技术（IMT）传感器后，又在原始仪器上进行了重复检测。重复检测的结果高于之前的错误结果，并被认为是正确的。来自另一台仪器的重复检测结果报告给了医师。
目前没有已知的因钠（Na）结果错误偏低而导致的患者干预或不良健康后果的报告。
检测项目：钠（Na）
单位：mmol/L
检测日期：2025年1月22日
样本标识：L385231608
年龄：79岁
性别：女
初次结果：116（错误，未报告）
自动重复结果：129（错误，已报告）
第一次重复结果（另一仪器）：139（正确，已报告）
第二次重复结果（更换传感器后的原始仪器）：138（正确）
样本标识：385232618
年龄：75岁
性别：女
初次结果：98（错误，未报告）
自动重复结果：111（错误，未报告）
第一次重复结果（另一仪器）：131（正确，已报告）
第二次重复结果（更换传感器后的原始仪器）：131（正确）</t>
  </si>
  <si>
    <t>客户联系了西门子客户关怀中心（CCC），并报告称在一台Dimension EXL 200全自动整合式生化分析仪上，有两份患者样本的钠（Na）检测结果错误地偏低。在事件发生的当天，仪器校准是可接受的，并且质量控制（QC）结果也在正常范围内。
客户更换了集成多传感器技术（IMT）传感器，并使用新液进行了稀释检查，结果通过。随后，客户运行了质量控制和患者样本检测，结果回收至可接受范围内。
西门子审查了仪器数据，确定标准液A（Std A）和标准液B（Std B）的空气和液体值以及稀释检查校正因子均在正常范围内，并且观察到样本吸入过程中没有显著差异，表明样本完整性和低体积方面没有问题。
西门子派遣了一位客户服务工程师（CSE）前往客户现场。在访问期间，CSE对X型密封圈进行了润滑，因为IMT旋转阀的声音比正常情况下更大。CSE清理并疏通了旋转阀，检查了所有IMT管路，并未发现异常。随后，CSE更换了IMT泵管、盐桥盖（因为通风口有盐结晶堆积）、废液管通风过滤器，并安装了新的批次传感器。接着，CSE冲洗了所有液体，调整了泵速，验证了样本探针的对齐情况，运行了条件检查和稀释检查并校正了偏差，并运行了质量控制，结果回收至可接受范围内。西门子评估了该事件，并确定IMT的流量问题可能是导致钠（Na）结果错误偏低的原因。
该仪器按照规范运行，不需要进一步评估。</t>
  </si>
  <si>
    <t>西门子评估了该事件，并确定IMT的流量问题可能是导致钠（Na）结果错误偏低的原因。
不良事件来源：投诉。</t>
  </si>
  <si>
    <t>CM02820</t>
  </si>
  <si>
    <t>2025-00092269-1：不正确的，不充分的或不精确的结果或读数</t>
  </si>
  <si>
    <t>NORTH MEMORIAL MEDICAL CENTER ®, UNITED STATES</t>
  </si>
  <si>
    <t>"客户报告称，在一台全自动生化分析仪上，多名患者的钠（Na）、钾（K）和二氧化碳（CO2_c）检测结果出现错误。目前尚不清楚初始检测结果是否报告给了医师，也不清楚这些样本是否重新进行了检测。正确的结果未知。客户拒绝向西门子提供样本数据。
目前没有已知的因这一事件而导致的患者干预或不良健康后果的报告。
检测项目：钠（Na）、钾（K）和二氧化碳（CO₂c）
单位：mmol/L
检测日期：2025年1月18日
客户拒绝向西门子提供所有受影响样本的数据。"</t>
  </si>
  <si>
    <t>"客户报告称，在一台全自动生化分析仪上，多名患者的钠（Na）、钾（K）和二氧化碳（CO2_c）检测结果出现错误。该分析仪于2025年1月17日被停用并等待维修，然而，由于实验室内部沟通不畅，该分析仪又被重新启用并处理了患者样本。随后，仪器在稀释臂子系统的自动检查中失败。
西门子派遣了一名客户服务工程师（CSE）前往客户现场。在访问期间，CSE检查了仪器，更换了A Lyte传感器和稀释探针，对探针进行了对齐，并运行了稀释检查，结果通过。然后，CSE运行了自动检查。接下来，客户运行了质控（QC）。
西门子正在对这一事件进行评估。"</t>
  </si>
  <si>
    <t>2025-02-13</t>
  </si>
  <si>
    <t>IRC009532416</t>
  </si>
  <si>
    <t>2025-00091823-1：不正确的，不充分的或不精确的结果或读数</t>
  </si>
  <si>
    <t>GLENEAGLES KOTA KINABALU (GKK), MALAYSIA</t>
  </si>
  <si>
    <t>客户报告称，在一台全自动生化免疫分析仪上，一份患者的白蛋白BCP（AlbP）、钙（CA_2）和校正钙结果出现错误。最初的检测结果已报告给医师，医师对这些结果提出了质疑。为了故障排除，该样本在一台非西门子仪器上重新进行了检测。重新检测的结果与患者的临床检查结果以及之前的检测结果一致。该样本的正确结果目前未知。
目前没有已知的因这一事件而导致的患者干预或不良健康后果的报告。
检测日期：2025年1月10日
样本编号：31L0170729
检测项目：白蛋白BCP（AlbP）
单位：g/L
初始结果：32.3（错误，已报告）
重新检测结果（非西门子仪器）：43（用于故障排除）
正确结果：未知
检测项目：钙（CA_2）
单位：mmol/L
初始结果：2.458（错误，已报告）
重新检测结果（非西门子仪器）：2.38（用于故障排除）
正确结果：未知
检测项目：校正钙
初始结果：2.62（错误，已报告）
重新检测结果（非西门子仪器）：2.32（用于排查问题）
正确结果：未知</t>
  </si>
  <si>
    <t>客户联系了西门子客户关怀中心（CCC），并报告称在一台全自动生化免疫分析仪上，一份患者的白蛋白BCP（AlbP）、钙（CA_2）和校正钙结果出现错误。当出现错误结果时，质量控制（QC）结果仍在可接受范围内。
西门子正在对这一事件进行评估。</t>
  </si>
  <si>
    <t>CM03041</t>
  </si>
  <si>
    <t>2025-00097175-1：不可重现的结果</t>
  </si>
  <si>
    <t>客户报告称，在Atellica CH 930 全自动生化分析仪上获得多个患者样本的钠（Na）、二氧化碳（CO₂）和肌酐（Crea₂）不一致的检测结果。初始检测结果已告知医师。使用另一台 Atellica CH 930 全自动生化分析仪对相同样本重复检测，重复检测结果作为正确结果告知了医师。目前未收到因该事件导致患者干预或不良健康后果的报告。
事件日期：2025 年 1 月 13 日
检测项目：钠（Na），单位：meq/L
样本编号：2001400950
初步结果：149（不一致，已报告）
重复检测结果：142（正确，已报告，使用另一台分析仪）
检测项目：二氧化碳（CO2），单位：meq/L
样本编号：2001400278
初步结果：28（不一致，已报告）
重复检测结果：19.8（正确，已报告，使用另一台分析仪）
样本编号：2001400598
初步结果：39（不一致，已报告）
重复检测结果：25（正确，已报告，使用另一台分析仪）
样本编号：2001401220
初步结果：37（不一致，已报告）
重复检测结果：28.6（正确，已报告，使用另一台分析仪）
样本编号：2001401647
初步结果：31（不一致，已报告）
重复检测结果：21.9（正确，已报告，使用另一台分析仪）
样本编号：2001401697
初步结果：39（不一致，已报告）
重复检测结果：24.8（正确，已报告，使用另一台分析仪）
样本编号：2001403018
初步结果：37（不一致，已报告）
重复检测结果：27.8（正确，已报告，使用另一台分析仪）
检测项目：肌酐（Crea_2），单位：mg/dL
样本编号：2001400045
初步结果：0.7（不一致，已报告）
重复检测结果：1.06（正确，已报告，使用另一台分析仪）
样本编号：2001400285
初步结果：0.5（不一致，已报告）
重复检测结果：1.08（正确，已报告，使用另一台分析仪）
样本编号：2001400439
初步结果：0.6（不一致，已报告）
重复检测结果：1.26（正确，已报告，使用另一台分析仪）
样本编号：2001400759
初步结果：0.3（不一致，已报告）
重复检测结果：1.22（正确，已报告，使用另一台分析仪）
样本编号：2001400927
初步结果：0.5（不一致，已报告）
重复检测结果：1.03（正确，已报告，使用另一台分析仪）
样本编号：2001401012
初步结果：1.0（不一致，已报告）
重复检测结果：1.55（正确，已报告，使用另一台分析仪）
样本编号：2001401043
初步结果：0.6（不一致，已报告）
重复检测结果：1.05（正确，已报告，使用另一台分析仪）
样本编号：2001401188
初步结果：0.4（不一致，已报告）
重复检测结果：1.08（正确，已报告，使用另一台分析仪）
样本编号：2001401220
初步结果：0.4（不一致，已报告）
重复检测结果：1.19（正确，已报告，使用另一台分析仪）
样本编号：2001401347
初步结果：0.8（不一致，已报告）
重复检测结果：1.26（正确，已报告，使用另一台分析仪）
样本编号：2001401582
初步结果：0.9（不一致，已报告）
重复检测结果：1.29（正确，已报告，使用另一台分析仪）
样本编号：2001401970
初步结果：0.2（不一致，已报告）
重复检测结果：1.08（正确，已报告，使用另一台分析仪）
样本编号：2001402102
初步结果：1.0（不一致，已报告）
重复检测结果：1.44（正确，已报告，使用另一台分析仪）
样本编号：2001402355
初步结果：0.2（不一致，已报告）
重复检测结果：1.04（正确，已报告，使用另一台分析仪）
样本编号：2001402845
初步结果：0.6（不一致，已报告）
重复检测结果：1.22（正确，已报告，使用另一台分析仪）
样本编号：2001403018
初步结果：&lt;0.2（不一致，已报告）
重复检测结果：1.03（正确，已报告，使用另一台分析仪）</t>
  </si>
  <si>
    <t>客户反馈在Atellica CH 930 全自动生化分析仪上获得多个患者样本的钠（Na）、二氧化碳（CO₂）和肌酐（Crea₂）不一致的检测结果。西门子售后工程师（CSE）被派往客户现场检查该分析仪。工程师执行了 Atellica 测试协议（ATP），并进行了机械校准和调整。质控运行结果可接受。目前尚不清楚钠（Na）、二氧化碳（CO2_c）和肌酐（Crea_2）检测结果不一致的具体原因，机械校准和调整是促成事件的因素。该仪器按照规范运行，不需要进一步评估。</t>
  </si>
  <si>
    <t>目前尚不清楚钠（Na）、二氧化碳（CO2_c）和肌酐（Crea_2）检测结果不一致的具体原因，机械校准和调整是促成事件的因素。
不良事件来源：投诉。</t>
  </si>
  <si>
    <t>CM02305</t>
  </si>
  <si>
    <t>2025-00093219-1：高检测结果</t>
  </si>
  <si>
    <t>Wayne Memorial Hospital, UNITED STATES</t>
  </si>
  <si>
    <t>客户报告称，在一台 Atellica CH 930全自动生化分析仪上对三个患者样本检测二氧化碳（CO2_c）时，结果显示假性升高，但这些初始结果并未告知医师。随后，样本在另一台 Atellica CH 930 全自动生化分析仪上重新检测，重复检测结果与患者病史相符，且作为正确结果告知了医师。
目前未收到因二氧化碳（CO2_c）检测结果假性升高导致患者干预或不良健康后果的报告。
检测项目：二氧化碳（CO2_c）
单位：mmol/L
检测日期：2025 年 1 月 22 日
样本编号：544239
初步结果：40（错误，未报告）
重复检测结果（使用另一台仪器）：25（正确，已报告）
样本编号：544341
初步结果：40（错误，未报告）
重复检测结果（使用另一台仪器）：26（正确，已报告）
样本编号：544740
初步结果：40（错误，未报告）
重复检测结果（使用另一台仪器）：22.3（正确，已报告）</t>
  </si>
  <si>
    <t>客户联系了西门子客服中心（CCC），报告称其 Atellica CH 930 全自动生化分析仪在检测三个患者样本二氧化碳（CO2_c）时，结果显示假性升高。客户在出现错误结果前就已观察到仪器存在异常。在错误结果出现时，质控结果已回收至可接受范围。
在西门子远程协助下，客户对仪器进行了自检。
西门子售后工程师（CSE）被派往客户现场。在访问期间，工程师检查了仪器，发现反应洗涤器的液滴落入反应杯，稀释了测试反应的成分，检查了反应洗涤器分配探针 1（R1-D）探针，更换了阀门，安装了新的二通分配阀，更换了脱帽模块（DCM）混合控制器局域网（CAN）板和水过滤器，进行了两次注水和排水操作，并再次运行自检，自检通过。然后，工程师用服务方法检查仪器性能，性能恢复至可接受范围。
西门子进一步评估该事件，确定混合脱帽模块（DCM）故障导致 R1-D 阀门无法完全关闭，可能是此次事件的促成因素。
该仪器按照规范运行，不需要进一步评估。</t>
  </si>
  <si>
    <t>西门子进一步评估该事件，确定混合脱帽模块（DCM）故障导致 R1-D 阀门无法完全关闭，可能是此次事件的促成因素。
不良事件来源：投诉。</t>
  </si>
  <si>
    <t>2025-00092565-1：高检测结果</t>
  </si>
  <si>
    <t>客户报告称，在全自动化学发光免疫分析仪上处理患者样本时，获得的总人绒毛膜促性腺激素（ThCG）结果错误升高。结果没有报告给医师。在原始分析仪上重新处理相同的样本，得到的结果较低。较低的结果被认为是正确的，因为它与患者的临床病史相匹配，并已报告给医师。目前还没有关于ThCG结果错误升高导致患者干预或不良健康后果的已知报告。
检测：总人绒毛膜促性腺激素（ThCG）
单位：mIU/mL
检测日期：2025年1月21日
样本标识符：1679470
初始结果：11（错误，未报告）
重复结果：&lt;1.0（正确，已报告）</t>
  </si>
  <si>
    <t>一位客户联系了西门子客户服务中心（CCC），并报告称，在全自动化学发光免疫分析仪上处理患者样本时，患者样本的总人绒毛膜促性腺激素hCG（ThCG）结果错误升高。西门子客户服务工程师（CSE）被派往客户现场。在访问期间，CSE进行了全面维修，发现洗涤分离歧管有裂纹，更换了洗涤分离歧管，进行了酸/碱/洗涤1去污，并通过运行样本验证了仪器。事件的原因尚不清楚。仪器正在按照规格运行。无需对该设备进行进一步评估。</t>
  </si>
  <si>
    <t>事件的原因尚不清楚。
不良事件来源：投诉。</t>
  </si>
  <si>
    <t>242279</t>
  </si>
  <si>
    <t>2025-00094190-1：低检测结果</t>
  </si>
  <si>
    <t>Stichting Elkerliek Ziekenhuis, NETHERLANDS</t>
  </si>
  <si>
    <t>客户向西门子报告称，在使用全自动生化分析仪处理79份血清患者样本时，得到了错误偏低的肌酐（Crea_2）结果。这些患者样本的结果已报告给医师，并未受到质疑。这些患者样本在原始的全自动生化分析仪上重新处理后，得到了更高的结果，这些结果被认为是正确的，并已报告给医师。
目前尚无因肌酐（Crea_2）结果错误偏低而导致患者干预或不良健康后果的报告。
样本检测数据见文档“2025-00094190-1_使用过程_样本检测数据.docx”</t>
  </si>
  <si>
    <t>客户就全自动生化分析仪上肌酐（Crea_2）患者样本结果错误偏低的问题联系了西门子医疗诊断远程服务中心（RSC）。
西门子医疗诊断正在对这一事件进行调查。</t>
  </si>
  <si>
    <t>西门子医疗诊断正在对这一事件进行调查。
不良事件来源：投诉。</t>
  </si>
  <si>
    <t>西门子医疗诊断正在对这一事件进行调查。</t>
  </si>
  <si>
    <t>318</t>
  </si>
  <si>
    <t>10380972</t>
  </si>
  <si>
    <t>00630414961798</t>
  </si>
  <si>
    <t>2025-00094258-1：高检测结果</t>
  </si>
  <si>
    <t>客户报告称，在IMMULITE 2000 XPi 化学发光免疫分析仪上使用糖类抗原125测定试剂盒（OM-MA）批号318的患者样本上观察到OM-MA结果错误升高。样本的初始结果已报告给医师，医师没有对结果提出质疑。客户使用不同的OM-MA试剂盒批次（试剂盒批次319）在同一仪器上多次重复检测。重复检测结果低于初始结果，被认为是正确的。目前还没有关于OM-MA结果错误升高导致患者干预或不良健康后果的已知报告。
检测项目：OM-MA
单位：U/mL
检测日期：2025年1月23日
SID 3901712742
试剂盒批号318的结果（错误，已报告）：75.4
试剂盒批号319的结果（正确）：4.54（客户表示，该样品用试剂盒批号319-进行了多次复检。但未提供额外重测的数值结果，仅说明“重复结果均为4.54”。）</t>
  </si>
  <si>
    <t>客户联系了西门子客户服务中心，报告称在IMMULITE 2000 XPI化学发光免疫分析仪上检测患者样本时，出现了糖类抗原125（OM-MA）错误升高的结果。质量控制（QC）回收在范围内，且仪器的校准调整是有效的。根据IMMULITE 2000 OM-MA使用说明书（IFU）的检测方法的局限性部分：“为达到诊断目的，此实验的检测结果要与临床检查、病史和其它的检查结合使用。”
西门子正在进行调查。</t>
  </si>
  <si>
    <t>西门子正在进行调查。
不良事件来源：投诉。</t>
  </si>
  <si>
    <t>西门子正在进行调查。</t>
  </si>
  <si>
    <t>CM02593</t>
  </si>
  <si>
    <t>2025-00093960-1：不正确的，不充分的或不精确的结果或读数</t>
  </si>
  <si>
    <t>ST LUKES HOSPITAL SOUTH, UNITED STATES</t>
  </si>
  <si>
    <t>客户报告称，全自动生化分析仪在患者样本上获得了错误的二氧化碳（CO2）、钙（Ca）、葡萄糖（Gluc）、白蛋白（ALB）和总蛋白（TP）结果。错误的结果已报告给医师。在另一台全自动生化分析仪上重测样本。将重测结果作为正确结果报告给医师。客户没有提供患者数据。目前还没有关于该事件导致的患者干预或不良健康后果的已知报告。</t>
  </si>
  <si>
    <t>客户联系了西门子客户服务中心，报告在全自动生化分析仪上获得的二氧化碳（CO2）、钙（Ca）、葡萄糖（Gluc）、白蛋白（ALB）和总蛋白（TP）的患者结果错误。质控（QC）在事件当天回收在范围内。西门子客户服务工程师（CSE）被派往客户现场。在这次访问中，CSE更换了反应垫圈上的探测阀和压力传感器。CSE清洁了探头，对分析仪进行了预处理，并进行了精度测试。在随后的一次访问中，CSE更换了稀释叶轮，并将压力传感器重新安装在样品臂上。执行了自动检查和质控，回收到范围内。事件的原因尚不清楚。仪器正在按照规格运行。无需对该设备进行进一步评估。</t>
  </si>
  <si>
    <t>140018</t>
  </si>
  <si>
    <t>2025-07-22</t>
  </si>
  <si>
    <t>2025-00096695-1：低检测结果</t>
  </si>
  <si>
    <t>客户报告称，在使用带有A - LYTE 集成多传感器（IMT）的 Atellica CH 930 全自动生化分析仪检测一名患者样本时，钠（Na）结果错误偏低。错误偏低结果没有报告给医师。在另一台Atellica CH 930分析仪上对同一样本重新检测。结果显示偏高，被认为是正确的并报告给了医师。目前还没有关于钠（Na）结果错误偏低导致患者干预或不良健康后果的报告。
检测项目：钠（Na）
单位：mmol/L
检测日期：2025年1月7日
样本ID 12500217201：
初次检测结果：在 Atellica CH 930 分析仪（序列号：CM03317）上检测，结果为 77.97 mmol/L（错误，未报告）
重新检测结果：在另一台 Atellica CH 930 分析仪（序列号：CM03315）上检测，结果为 141.48 mmol/L（正确，已报告）</t>
  </si>
  <si>
    <t>客户联系了西门子医疗诊断远程服务中心（RSC），报告在使用带有A - LYTE 集成多传感器（IMT）的Atellica CH 930 分析仪检测一名患者样本时，钠（Na）结果异常偏低。
西门子正在调查该事件。</t>
  </si>
  <si>
    <t>2025-00096695-2：低检测结果</t>
  </si>
  <si>
    <t>客户报告称，在使用带有A - LYTE 集成多传感器（IMT）的 Atellica CH 930 全自动生化分析仪检测一名患者样本时，钾（K）结果错误偏低。错误偏低结果没有报告给医师。在另一台Atellica CH 930分析仪上对同一样本重新检测。结果显示偏高，被认为是正确的并报告给了医师。目前还没有关于钾（K）结果错误偏低导致患者干预或不良健康后果的报告。
检测项目：钾（K）
单位：mmol/L
检测日期：2025年1月7日
样本ID 12500217201：
初次检测结果：在 Atellica CH 930 分析仪（序列号：CM03317）上检测，结果为 2.36 mmol/L（错误，未报告）
重新检测结果：在另一台 Atellica CH 930 分析仪（序列号：CM03315）上检测，结果为 4.44 mmol/L（正确，已报告）</t>
  </si>
  <si>
    <t>客户联系了西门子医疗诊断远程服务中心（RSC），报告在使用带有A - LYTE 集成多传感器（IMT）的Atellica CH 930 分析仪检测一名患者样本时，钾（K）结果异常偏低。
西门子正在调查该事件。</t>
  </si>
  <si>
    <t>2025-00098995-1：高检测结果</t>
  </si>
  <si>
    <t>客户报告称，在运行Atellica IM Total hCG（ThCG）总人绒毛膜促性腺激素批号361时，观察到质量控制（QC）和患者样本的结果升高。
客户发现ThCG的质控结果超出正常范围（结果偏高），并在其他Atellica IM分析仪上重复测试了自上次质量控制良好以来测试的36个样本。对于两个患者样本，初始结果高于非妊娠女性的适用参考区间，重复结果在该参考区间内或以下。观察仅限于单个试剂包。没有与观察到的不一致相关的患者伤害、治疗变化或诊断延误的陈述。
Atellica IM ThCG结果（mIU/mL），2025-02-10：
样本编号	性别	年龄	初始检测结果	重复检测结果
211934910701	女	18	6.3	&lt;2.00
211930861902	女	38	5.80	&lt;2.00</t>
  </si>
  <si>
    <t>客户报告称，在运行总人绒毛膜促性腺激素Atellica IM Total hCG（ThCG）（批号361）时，观察到质量控制（QC）和患者样本的结果升高。出现不一致结果的样本是使用同一初始试剂盒进行检测的。移除受影响的试剂包，均质化处理，并重新用于检测质控，结果再次失败。经目视检查发现，试剂探针的接入端口（通常使用穿刺隔膜密封）异常扩大；据推测这是由于机械干扰/摩擦导致的。
西门子正在调查。</t>
  </si>
  <si>
    <t>CM01469</t>
  </si>
  <si>
    <t>2025-00096123-1：低检测结果</t>
  </si>
  <si>
    <t>客户报告称，在全自动生化分析仪上检测到患者样本的葡萄糖（GluH_3）结果错误降低。初始结果已报告给医师，医师对结果提出质疑，因为患者口服了一定剂量的葡萄糖，并且该样本是作为口服葡萄糖耐量试验的一部分进行测试的。2.9 mmol/L的结果将被视为该患者的低血糖，这与患者的临床症状无关。没有重测样本。此外，客户报告其他样本的结果不一致，但由于它们被标记为异常反应，结果被保存在中间件中，没有报告。目前还没有关于GLuH_3患者结果错误降低导致的患者干预或不良健康后果的报告。
检测日期：2025年1月24日
检测项目：葡萄糖（GluH_3）
单位：mmol/L
样品标识符：HM25N944
初始结果：2.9 mmol/L（错误，未报告）
样本未重测。</t>
  </si>
  <si>
    <t>一位客户联系了西门子客户服务中心（CCC），报告称在全自动生化分析仪上检测到患者样本的葡萄糖（GluH_3）结果错误降低。西门子客户服务工程师（CSE）被派往客户现场。在访问期间，CSE更换了试剂混合器（RMIX）和稀释混合器（DMIX），从而解决了问题。仪器正在按照规格运行。无需对该设备进行进一步评估。</t>
  </si>
  <si>
    <t>西门子客户服务工程师（CSE）被派往客户现场。在访问期间，CSE更换了试剂混合器（RMIX）和稀释混合器（DMIX），从而解决了问题。
不良事件来源：投诉</t>
  </si>
  <si>
    <t>仪器正在按照规格运行。无需对该设备进行进一步评估。</t>
  </si>
  <si>
    <t>CA1275002490249</t>
  </si>
  <si>
    <t>2025-00093859-1：高检测结果</t>
  </si>
  <si>
    <t>客户向西门子报告，在全自动生化分析仪一名患者样本的钙（CA_2c）检测结果错误升高。未向医生报告错误升高的患者结果。在另一台全自动生化分析仪上重测相同的样本。重测结果较低，判断是正确的，并报告给医师。目前还没有已知的该事件导致的患者干预或不良健康后果的报告。
检测日期：2025年1月24日。
检测项目：钙（CA_2c），mmol/L。
样本ID:665393（男）。
初始结果：2.59（假性升高，未报告）。
重测结果：2.14（正确、报告、备用仪器）。</t>
  </si>
  <si>
    <t>客户向西门子报告称，在全自动生化分析仪上获得患者样本的钙（CA_2c）检测结果错误升高。西门子客户服务工程师（CSE）被派往客户现场检查系统。CSE观察到洗涤站（WUD）的水分配管线7和9上的流体残留物，可能滴入相邻的比色杯中。然后，CSE将流体管线追溯到洗涤泵（WP1和WP3）。CSE拧紧了泵和WUD之间的所有管道连接，并清洁了WUD分配探头。内部质量控制材料的处理结果显示合格。钙错误升高的原因尚不清楚。泵和WUD之间的连接松动是导致问题的促成因素。分析仪按规范运行。无需对该分析仪进行进一步评估。</t>
  </si>
  <si>
    <t>钙错误升高的原因尚不清楚。泵和WUD之间的连接松动是导致问题的促成因素。
不良事件来源：投诉。</t>
  </si>
  <si>
    <t>分析仪按规范运行。无需对该分析仪进行进一步评估。</t>
  </si>
  <si>
    <t>2025-02-21</t>
  </si>
  <si>
    <t>2025-00090234-2：不正确的，不充分的或不精确的结果或读数</t>
  </si>
  <si>
    <t>客户报告称，在使用全自动生化分析仪，多个患者的样本检测出了错误的钠（Na）结果。这些初始结果已报告给医师，但医师对结果提出了质疑。随后，样本在原始仪器上进行了重测。重测结果被认为是正确的，并报告给了医师。
目前尚未有报告称因这些错误的钠结果导致患者干预或不良健康后果。
检测项目：钠（Na）
单位：mmol/L
检测日期：2025年1月8日
客户拒绝向西门子提供患者结果数据。</t>
  </si>
  <si>
    <t>客户联系了西门子客户关怀中心（CCC），报告称在全自动生化分析仪上，多个患者的样本检测出了错误的钠（Na）结果。事件当天的质控（QC）和校准均在可接受范围内。客户更换了X管路和传感器，清洁了集成多传感器技术（IMT）系统，并进行了状态和稀释检查。随后，客户将样本探针与端口和样本杯对齐。
西门子客户服务工程师（CSE）被派往客户所在地。在此次访问期间，CSE审查了仪器数据，发现盐桥溶液瓶液位偏低。CSE协助客户更换了盐桥溶液瓶；客户重新运行了质控（QC）和患者样本检测，结果回收至可接受范围。此外，客户进行了系统检查，检查结果通过。
根据现有信息，西门子认为集成多传感器技术（IMT）的流量故障可能导致了钠（Na）结果的错误。
该仪器目前运行符合规格要求，无需对该设备进行进一步评估。</t>
  </si>
  <si>
    <t>根据现有信息，西门子认为集成多传感器技术（IMT）的流量故障可能导致了钠（Na）结果的错误。
不良事件来源：投诉。</t>
  </si>
  <si>
    <t>该仪器目前运行符合规格要求，无需对该设备进行进一步评估。</t>
  </si>
  <si>
    <t>1193118002025028202</t>
  </si>
  <si>
    <t>IRM036892328</t>
  </si>
  <si>
    <t>0030414007960</t>
  </si>
  <si>
    <t>21</t>
  </si>
  <si>
    <t>2025-00095624-1：高检测结果</t>
  </si>
  <si>
    <t>ADVOCATE LUTHERAN GENERAL HOSPITAL, UNITED STATES</t>
  </si>
  <si>
    <t>患者报告称，在Atellica IM 1300分全自动化学发光免疫分析仪上检测到一名患者的高敏肌钙蛋白I（TnIH）结果假性偏高。这一错误结果已报告给医师，医师对结果提出了质疑。随后对患者重新采血，并在原始分析仪上进行了检测。重新采血的样本以及原始样本均在原始分析仪和另一台Atellica IM分析仪上进行了重复检测。再次对患者重新采血后，新采血的样本在另一台Atellica IM分析仪上进行了检测。重新采血样本的初次检测结果以及原始样本的重复检测结果均低于错误结果，并与患者的临床病史相符。重复检测结果&lt;4 ng/mL被认为是正确的，并报告给了医师。
目前没有已知的因高敏肌钙蛋白I（TnIH）结果假性偏高而导致的患者干预或不良健康后果的报告。
检测日期：2025年1月31日
检测项目：高敏肌钙蛋白I（TnIH）
单位：ng/mL
样本编号：1158769267
初次结果：1625.7（错误，已报告）
样本编号：1158769267H
重复结果：&lt;4（正确）
重复结果（另一台仪器）：&lt;4（正确）
患者重新采血。
1号重新采血样本编号：1158771125
1号重新采血样本的初次结果：&lt;4（正确）
重复结果（另一台仪器）：&lt;4（正确）
样本编号：1158771125L
重复结果：&lt;4（正确）
2号重新采血样本编号：1158772786
2号重新采血样本的初次结果：&lt;4（正确）</t>
  </si>
  <si>
    <t>客户联系了西门子客户关怀中心（CCC），报告称在Atellica IM 1300全自动化学发光免疫分析仪上检测到一名患者的高敏肌钙蛋白I（TnIH）结果假性偏高。在事件发生当天，质量控制（QC）和校准结果均在可接受范围内。
西门子派遣了一名客户服务工程师（CSE）前往客户现场。在访问期间，CSE检查了仪器，运行了质量控制，检查了二级真空系统和试剂包，进行了酸碱分配检查，清洁了发光池外壳和探针清洗碗，更换了试剂探针1（R1），进行了三次分配检查，运行了完整的自动检查，并重复进行了五次质量控制，结果均回收至可接受范围内。
西门子正在对这一事件进行评估。</t>
  </si>
  <si>
    <t>J4242</t>
  </si>
  <si>
    <t>2025-00096085-1：低检测结果</t>
  </si>
  <si>
    <t>Jugolab Laboratory, SERBIA</t>
  </si>
  <si>
    <t>客户报告称，在一台化学发光免疫分析仪（序列号：J4242）上检测到患者样本中非结合雌三醇的结果偏低，且这些错误的结果并未报告给医师。样本在另一实验室的另一台化学发光免疫分析仪上进行了重测，重测结果显示非结合雌三醇水平高于之前的错误结果。重测结果作为正确结果报告给了医师。
目前尚未有报告称因非结合雌三醇结果偏低而导致患者干预或不良健康后果。
样本数据：
检测项目：非结合雌三醇（UE3）
单位：nmol/L
样本ID未知
初始结果（错误，未报告）：0.485
重测结果（正确，已报告）：1.46
样本ID未知
初始结果（错误，未报告）：0.797
重测结果（正确，已报告）：1.65
样本ID未知
初始结果（错误，未报告）：1.67
重测结果（正确，已报告）：2.04
样本ID：Uzorak 23.01.UE3（“Uzorak”=样本）
初始结果（错误，未报告）：0.364，0.510（第二次复测结果，调整后读取）
重测结果（正确，已报告）：0.83</t>
  </si>
  <si>
    <t>一位客户联系了西门子客户关怀中心，报告称在一台化学发光免疫分析仪上检测到的患者样本中非结合雌三醇的结果偏低。事件当天的质控（QCs）结果回收到正常范围内，调整是有效的。
一位客户服务工程师（CSE）前往客户所在地并执行了服务维护程序。之后，质量控制值达到了目标值，并且有一个样本进行了三重分析。结果的重复性符合预期。该样本还在其他实验室进行了分析，结果相似。
根据非结合雌三醇使用说明书（IFU）的“检验方法局限性”部分：“基于诊断的目的，从这些分析内所获得的结果，应始终与临床检查，患者病史以及其他发现联合分析。”
西门子正在对此进行调查。</t>
  </si>
  <si>
    <t>2025-02-24</t>
  </si>
  <si>
    <t>DR271843</t>
  </si>
  <si>
    <t>2025-00097767-1：低检测结果</t>
  </si>
  <si>
    <t>客户报告称，在Dimension EXL 200分析仪上进行的钠和钾检测对两名患者（样本ID 1000485758879和100048576185）产生了假性偏低结果。结果未报告给医生。
客户对样本ID 1000485758879进行了重复测试，并注意到结果仍然很低；因此，他们进行了Gasometer测试，并表示结果在正常范围内更高，被认为是正确的，并将结果报告给医生。
客户在Dimension EXL 200分析仪上对样本ID 100048576185进行了重复测试，并注意到结果仍然很低。客户进行了故障排除，确认质量控制（QC）结果是否可接受，对样本ID 100048576185进行了重复测试，并表示结果高于初始结果，被认为是正确的，并报告给了医生。
目前还没有已知的患者干预或事件造成的不良健康后果的报告。
检测项目：钠和钾
结果单位：mmol/L
患者：男性，16岁
样本ID：100048575879（肝素管）
检测日期：2025年2月10日（19:24运行三次）
初始钠（Na）结果：92.05, 98.82, 89.73 mmol/L（被认为假性偏低，未报告。）
初始钾（K）结果：2.25, 2.58, 2.19 mmol/L（被认为假性偏低，未报告。）
重复检测：19:45进行双次检测，结果仍然偏低。
钠（Na）结果：84.56, 85.52 mmol/L（被认为假性偏低，未报告。）
钾（K）结果：2.17, 2.24 mmol/L（被认为假性偏低，未报告。）
客户进行了Gasometer检测，结果被认为是正常值。
钠（Na）结果：137 mmol/L（被认为正确并报告给医生。）
钾（K）结果：4.0 mmol/L（被认为正确并报告给医生。）
患者：男性，90岁
样本ID：100048576185
检测日期：2025年2月10日（20:16和20:18运行两次）
初始钠（Na）结果：95.84, 89.50 mmol/L（被认为假性偏低，未报告。）
初始钾（K）结果：2.32, 2.15 mmol/L（被认为假性偏低，未报告。）
初始氯（Cl）结果：82.83, 75.33 mmol/L（被认为假性偏低，未报告。）
重复检测：20:34进行检测（IMT校准后）。
钠（Na）结果：98.05 mmol/L（被认为假性偏低，未报告。）
钾（K）结果：2.52 mmol/L（被认为假性偏低，未报告。）
氯（Cl）结果：79.60 mmol/L（被认为假性偏低，未报告。）
重复检测：21:25进行检测（质控（QC）验证后）。
钠（Na）结果：139.52 mmol/L（被认为正确并报告给医生。）
钾（K）结果：4.16 mmol/L（被认为正确并报告给医生。）
氯（Cl）结果：100.82 mmol/L（被认为正确并报告给医生。）</t>
  </si>
  <si>
    <t>客户报告称，在Dimension EXL 200分析仪上进行的钠和钾检测对两名患者（样本ID 1000485758879和100048576185）产生了假性降低的结果。客户表示，质量控制（QC）在晚上9:10进行了验证，一切正常。客户进行了故障排除，并注意到在传感器批次更换后以及观察到不一致的样本结果前后，集成多传感器（IMT）质量控制结果都在范围内。西门子向客户现场派遣了一名客户服务工程师（CSE）。CSE更换了IMT塔的盖子、IMT X管，并注意到DILCHECK故障：钠（Na）范围为110至125。CSE更换了样本针和耗材（Std A、StB、盐桥），并指出DILCHECK诊断和质控是可以接受的。该系统功能正常，需要重新校准分析。西门子正在调查这一事件。</t>
  </si>
  <si>
    <t>正在调查中。</t>
  </si>
  <si>
    <t>54664</t>
  </si>
  <si>
    <t>2025-00094940-1：高检测结果</t>
  </si>
  <si>
    <t>VALLEY CHILDRENS HOSPITAL, UNITED STATES</t>
  </si>
  <si>
    <t>在同一仪器上重复测试时，客户报告了一名患者的高pH值差异。
目前尚无人员伤害报告。
参考范围：7.35-7.45
样本类型：动脉血
日期/时间	pH值	是否正确？
1/21 22:37	7.657	否
1/22 00:30	7.382	是</t>
  </si>
  <si>
    <t>客户提供了仪器文件。正在调查中。</t>
  </si>
  <si>
    <t>正在调查中。
不良事件来源：投诉。</t>
  </si>
  <si>
    <t>37734</t>
  </si>
  <si>
    <t>2025-00094942-1：高检测结果</t>
  </si>
  <si>
    <t>当在同一仪器上重复测试时，客户报告了两名患者的高pH值差异。
目前尚无人员伤害报告。
参考范围：7.35-7.45
样本类型：动脉血
患者1 PID：223757855
患者2 PID：223403077
患者	时间	pH值	是否正确？
1	02:49	7.52	否
1	03:11	7.418	是
2	02:59	7.572	否
2	03:17	7.413	是</t>
  </si>
  <si>
    <t>54300</t>
  </si>
  <si>
    <t>2025-00094941-1：高检测结果</t>
  </si>
  <si>
    <t>在同一仪器上重复测试时，客户报告了一名患者的高pH值差异。
目前尚无人员伤害报告。
参考范围：7.35-7.45
样本类型：动脉血
日期/时间	pH值	是否正确？
04:01  7.608   否   
04:19  7.405   是</t>
  </si>
  <si>
    <t>2025-00095612-1：高检测结果</t>
  </si>
  <si>
    <t>在同一仪器上重复测试时，客户报告了一名患者的高pH值差异。
目前尚无人员伤害报告。
参考范围：7.32-7.43
样本类型：静脉血
时间	pH值	是否正确？
23:44	7.525	否
23:59	7.419	是</t>
  </si>
  <si>
    <t>CM03636</t>
  </si>
  <si>
    <t>29</t>
  </si>
  <si>
    <t>2025-00095685-1：低检测结果</t>
  </si>
  <si>
    <t>CHILDRENS AND WOMENS HEALTH CENTRE, CANADA</t>
  </si>
  <si>
    <t>客户报告称，在使用Atellica CH 930全自动生化分析仪时，一位患者的（Na）结果假性偏低。初始结果已报告给医师。在另一台Atellica CH 930分析仪上重复检测。重复检测的结果高于初始结果。重复检测结果被认为是正确的，并报告给医师。目前还没有已知的患者干预或因Na结果假性降低而导致的不良健康后果的报告。
检测日期：2025年1月29日
检测项目：钠（Na）
单位：mmol/L
样品：R3850639951
初始结果：119（错误，报告）
重复检测结果（备用分析仪）：136（正确，报告）</t>
  </si>
  <si>
    <t>客户联系了西门子客户关怀中心（CCC），并报告称一台Atellica CH 930全自动生化分析仪输出了超出范围的质量控制（QC）结果以及一例患者样本的假性降低钠（Na）结果。客户进行了高级清洁并安装了新的传感器。
西门子远程审查了集成多传感器技术（IMT）校准、IMT溶液水平，并在IMT和稀释臂上运行了自动检查，对IMT进行了对齐，执行了标准A和标准B循环，冲洗了IMT溶液，进行了高级清洁，安装了新的传感器，并进行了IMT自动检查，但IMT自动检查在旋转阀的充电和保持功能上失败。随后，客户再次进行了高级清洁，并安装了新的传感器。
西门子派遣了一位客户服务工程师（CSE）前往客户现场。在访问期间，CSE检查了分析仪，检查了管路是否存在堵塞或松动的连接，检查了旋转阀是否泄漏，并未发现泄漏。随后，CSE进行了强力冲洗，运行了自动检查和稀释检查，结果均通过。接下来，CSE运行了QC，结果失败；校准了IMT传感器，更换了传感器和QC材料并重新运行了QC，结果回收超出范围。此外，CSE更换了弯曲的稀释探针，通过IMT冲洗了所有液体4次，更换了泵管，自动对齐了IMT，运行了自动检查、稀释检查、IMT校准和QC，结果回收至可接受范围。客户进行了精密度测试和患者样本比对，准确性回收至正常范围内。钠（Na）结果假性降低的原因未知。
该仪器按照规范运行，不需要进一步评估。</t>
  </si>
  <si>
    <t>钠（Na）结果假性降低的原因未知。
不良事件来源：投诉。</t>
  </si>
  <si>
    <t>2025-00096584-1：不正确，不充分或不精确的结果或读数</t>
  </si>
  <si>
    <t>客户报告称，在使用Atellica CH 930全自动生化分析仪时，三例患者的钙（CA_2）结果出现假性升高，一例患者的二氧化碳（CO2_c）结果出现假性降低，以及八例患者的尿肌酐（Crea_2）结果出现假性升高。初始结果已报告给医师，但医师对其提出了质疑。随后，这些样本在同一台Atellica CH 930分析仪上重新检测，并将重复检测的正确结果报告给了医师。
目前尚未有因这些错误结果导致患者干预或不良健康后果的报告。
检测日期：2025年1月29日
检测项目：钙（CA_2）、二氧化碳浓度（CO2_c）和尿肌酐（Crea_2）
单位：mg/dL、mmol/L、mg/dL
检测项目	样本编号	初始结果（错误，已报告）	重复检测结果（正确，已报告）
CA_2	2001455092	9.39	6.4
CA_2	2001455540	9.86	8.2
CA_2	2001456373	9.09	7.8
CO2_c	2001454815	25.4	40
Crea_2	2001453591	151.93	70.7
Crea_2	2001454819	66.16	43
Crea_2	2001453497	41.25	12.9
Crea_2	2001455847	138.32	48.8
Crea_2	2001456159	187.74	36.4
Crea_2	2001453462	106.47	61.2
Crea_2	2001453464	103.33	40.9
Crea_2	2001454886	52.88	12.1</t>
  </si>
  <si>
    <t>客户联系了西门子客户关怀中心（CCC）。随后，西门子派遣了一位客户服务工程师（CSE）前往客户现场。在访问期间，CSE更换了真空歧管上的R5-A阀门，对反应清洗组件进行了水平和垂直校准，并更换了D1-A管路。接下来，CSE清洁了样本臂冲洗区域，更换了样本臂液位感应装置和主控组件（PCA），以及样本和试剂混合组件，并安装了新型号的混合器和两个叶轮。随后，CSE在仪器上执行了所有自动对齐操作。
在后续访问中，CSE确认了稀释混合器对齐和稀释清洗器水平对齐，结果均符合要求。接下来，CSE更换了试剂2（R2）液位感应PCA和线束、V09阀门以及试剂探针1的排液阀。在下一次访问中，CSE调整了部件并执行了验收测试协议，结果符合要求。CSE再次返回客户现场，检查仪器时发现稀释和样本探针区域存在血清飞溅现象，表明样本质量不佳。随后，CSE清洁了相关区域，对光度计和所有子系统进行了对齐操作，并成功执行了高级灯检。之后，CSE手动调整并验证了混合器对齐情况。随后，CSE手动验证了反应清洗器对齐情况，清洁了光度计光阑，成功执行了排液、填充和自动检查操作。此后，CSE成功执行了服务方法测试（SMT）。客户进行了质量控制（QC）操作，结果回收至可接受范围。在随后的一天，西门子观察了客户对仪器进行的压力测试，结果与客户其他仪器一致。随后，客户进行了QC操作，结果回收至可接受范围。CSE返回进行后续访问，并更换了反应清洗站和反应比色杯段C的多个抽吸和分配阀门。
事件原因未知。
该仪器按照规范运行，不需要进一步评估。</t>
  </si>
  <si>
    <t>2025-00095210-1：高检测结果</t>
  </si>
  <si>
    <t>客户报告称，在使用 ADVIA Centaur XPT 全自动化学发光免疫分析仪处理时，两例患者样本的总人绒毛膜促性腺激素（ThCG）结果出现假性升高。初始结果未报告给医师。同一样本在原分析仪上重新处理后，得到了较低的结果。重复检测的结果被认为是正确的，并已报告给医师。
目前没有已知的因假性升高的 ThCG 结果而导致患者干预或不良健康后果的报告。
检测项目：总人绒毛膜促性腺激素（ThCG）
单位：mIU/mL
检测日期：2025年1月31日
样本编号：1728616
性别：女
初始结果：5（错误，未报告）
重复检测结果：&lt;1.0（正确，已报告）
样本编号：1729149
性别：女
初始结果：13（错误，未报告）
重复检测结果：&lt;1.0（正确，已报告）</t>
  </si>
  <si>
    <t>客户联系了西门子客户关怀中心（CCC），并报告称在使用ADVIA Centaur XPT全自动化学发光免疫分析仪处理时，两例患者样本的总人绒毛膜促性腺激素（hCG）结果出现假性升高。事件发生当天，质量控制（QC）结果均在正常范围内。
西门子客户服务工程师（CSE）被派往客户现场，并进行了全面服务访问。在访问期间，CSE检查了仪器，主动更换并校准了试剂探针1（R1）和试剂探针2（R2），并验证了仪器的运行情况。随后，CSE更换了以下部件：光度计组件、基础泵、流体GIOB、4个夹管阀、2个二通阀、3个三通阀、真空调节器、废液瓶管路以及废液瓶盖。接下来，CSE清洁了废液瓶及其配件，校准了真空系统，并通过运行患者样本验证了仪器的运行情况，结果回收至可接受范围。事件原因未知。
该仪器按照规范运行，不需要进一步评估。</t>
  </si>
  <si>
    <t>2025-00093957-1：高检测结果</t>
  </si>
  <si>
    <t>客户报告称，在ADVIA Centaur XPT全自动化学发光免疫分析仪上处理三个患者样本时，总人绒毛膜促性腺激素（ThCG）的结果出现了假性升高。初始结果未报告给医师。同一样本在原分析仪上重新处理，结果较低。较低的结果被认为是正确的，因为它与患者的临床病史相匹配，并已报告给医师。目前还没有关于ThCG结果升高导致的患者干预或不良健康后果的报告。
检测项目：总人绒毛膜促性腺激素（ThCG）
单位：mIU/mL
检测日期：2025年1月27日
样本编号：1713035
性别/年龄：女/30岁
初始结果：5.2（错误，未报告）
重复检测结果：&lt;1.0（正确，已报告）
样本编号：1712208
性别/年龄：女/31岁
初始结果：12.1（错误，未报告）
重复检测结果：&lt;1.0（正确，已报告）
样本编号：1712550
性别/年龄：女/44岁
初始结果：9.2（错误，未报告）
重复检测结果：&lt;1.0（正确，已报告）</t>
  </si>
  <si>
    <t>客户联系了西门子客户服务中心（CCC），并报告称，在ADVIA Centaur XPT全自动化学发光免疫分析仪上处理三个患者样本时，获得了假性升高的总人绒毛膜促性腺激素（ThCG）结果。事件发生当天，校准和质量控制（QC）在范围内。
西门子客户服务工程师（CSE）被派往客户现场。在访问期间，CSE 检查了仪器，对系统进行了去污染处理，并发现酸泵出现故障。随后，CSE 更换了酸泵并进行了冲洗，安装了新的储液罐并对系统进行了冲洗。接着，CSE 运行了质量控制和一个患者样本检测，结果回收至可接受范围。事件原因未知。
该仪器按照规范运行，不需要进一步评估。</t>
  </si>
  <si>
    <t>2025-00094899-1：高检测结果</t>
  </si>
  <si>
    <t>DAVIS HOSPITAL &amp; MEDICAL CENTER, UNITED STATES</t>
  </si>
  <si>
    <t>客户报告称，一名患者的ADVIA Centaur高敏肌钙蛋白I（TNIH）检测结果升高，且与重测检测结果不一致。
最初，对其中一名患者进行了高敏肌钙蛋白I（TnIH）检测。根据检测方法的说明书（IFU），一小时后从同一名患者身上重新采集了样本，并在最初产生升高结果的同一仪器上进行检测。该升高结果已报告给医师，但未受到质疑。客户认为该升高结果与预期不符。因此，对同一样本进行了重新检测，结果与最初的结果相似。较低的结果被认为是正确的，并向医师发出了修正报告。
目前没有证据表明，由于观察到的不一致结果导致患者受到伤害、治疗方案改变或诊断及治疗的延误。
检测项目：高敏肌钙蛋白I（TNIH）  
检测日期：2025年1月29日  
单位：ng/L
样本标识：未知  
性别/年龄：女/29岁  
初始结果：2.5 ng/L（正确）  
样本标识：63980179（重新采样；同一患者）  
初始结果：151.43 ng/L（错误，已报告）  
重测结果：2.5 ng/L（正确，已报告）  
客户未提供其他两名患者的样本数据。</t>
  </si>
  <si>
    <t>客户报告称，ADVIA Centaur高敏肌钙蛋白I（TNIH）检测结果升高，并且与重测结果不一致。西门子评估了仪器数据以及客户提供的信息。质量控制回收在正常范围内。西门子客户服务工程师（CSE）检查了仪器的所有对准和分配情况，未发现任何问题。根据现有信息，结果不一致的原因与样本在运行前最初离心3分钟的分析前变量一致。客户可正常操作，通过完成故障排除措施解决了报告的问题。未发现产品问题。
该仪器运行符合规格要求，无需对设备进行进一步评估。</t>
  </si>
  <si>
    <t>根据现有信息，结果不一致的原因与样本在运行前最初离心3分钟的分析前变量一致。
不良事件来源：投诉。</t>
  </si>
  <si>
    <t>该仪器运行符合规格要求，无需对设备进行进一步评估。</t>
  </si>
  <si>
    <t>2025-00095490-1：高检测结果</t>
  </si>
  <si>
    <t>客户报告称，在一台全自动化学发光免疫分析仪上，八名患者的高敏肌钙蛋白I（TNIH）检测结果假性升高。这些样本在同一台仪器以及另一台全自动化学发光免疫分析仪上进行了重复检测。重复检测的结果低于最初的错误结果。其中，7名患者的重复检测结果是在另一台全自动化学发光免疫分析仪上获得的，并作为正确结果报告给了医师。对于样本编号为1913122411的患者，其在最初仪器上获得的重复检测结果被报告给医师作为正确结果。
目前没有由于这些假性升高的TNIH结果，导致了对患者的干预或不良健康后果的已知报告。
检测日期：2025年1月30日  
检测项目：高敏肌钙蛋白I（TNIH）  
单位：ng/L  
样本编号：180639409
性别：女  
年龄：72岁  
初始结果：357.79（错误）  
重测结果：76.84（错误）  
另一台全自动化学发光免疫分析仪上的重复检测结果：5.36（正确，已报告）和5.43（正确）  
样本编号：190951167
性别：男  
年龄：61岁  
初始结果：909.09（错误）  
重测结果：16.03（正确）  
另一台全自动化学发光免疫分析仪上的重复检测结果：17.31（正确，已报告）和15.43（正确）  
样本编号：180639399
性别：女  
年龄：83岁  
初始结果：238.17（错误）  
重测结果：4.79和&lt;2.5（正确）  
另一台全自动化学发光免疫分析仪上的重测结果：2.72（正确，已报告）和3.00（正确）  
样本编号：197584095  
性别：女  
年龄：83岁  
初始结果：352.24（错误）  
重复检测结果：7.49（正确）  
另一台全自动化学发光免疫分析仪上的重复检测结果：6.84（正确，已报告）和6.87（正确）  
样本编号：1981300601
性别：男  
年龄：59岁  
初始结果：381.95（错误）  
重测结果：2.5（正确）  
另一台全自动化学发光免疫分析仪上的重测结果：&lt;2.5（正确，已报告）  
样本编号：1913122411
性别：男  
年龄：16岁  
初始结果：169.38（错误）  
重测结果：5.92（正确，已报告）  
另一台全自动化学发光免疫分析仪上的重测结果：6.98（正确）和6.74（正确）  
样本编号：1976387011
性别：男  
年龄：13岁  
初始结果：63.58（错误）  
重测结果：2.5（正确）  
另一台全自动化学发光免疫分析仪上的重测结果：&lt;2.5（正确，已报告）和&lt;2.5（正确）  
样本编号：1984887081
性别：男  
年龄：86岁  
初始结果：118.61（错误）  
重测结果：18.24（正确）  
另一台全自动化学发光免疫分析仪上的重测结果：18.25（正确，已报告）和18.17（正确）</t>
  </si>
  <si>
    <t>客户联系了西门子客户服务中心，报告在全自动化学发光免疫分析仪上获得了八名患者的高敏肌钙蛋白I（TNIH）检测结果假性升高。事件发生当天的质量控制（QC）结果均在正常范围内。
西门子派遣了一名客户服务工程师（CSE）前往客户现场。在此次访问中，CSE更换了阀门39和抽吸探头2。在后续的访问中，CSE更换了试剂探头、酸泵及阀门、碱泵及阀门、所有夹阀和管道，并重新悬浮了磁铁。分离歧管也进行了维护。CSE使用过氧化氢和清洁溶液对仪器进行了去污处理。进行了TNIH精密测试，所有结果均在可接受范围内。质量控制也在可接受范围内。西门子进一步评估了此次事件，并得出结论认为仪器相关问题可能对事件产生了影响。
该仪器的性能符合规格要求。无需对该设备进行进一步评估。</t>
  </si>
  <si>
    <t>西门子进一步评估了此次事件，并得出结论认为仪器相关问题可能对事件产生了影响。
不良事件来源：投诉。</t>
  </si>
  <si>
    <t>4JD822</t>
  </si>
  <si>
    <t>2025-03-29</t>
  </si>
  <si>
    <t>2025-00094902-3：低检测结果</t>
  </si>
  <si>
    <t>NEVADA REGIONAL MEDICAL CTR (RCVNG), UNITED STATES</t>
  </si>
  <si>
    <t>客户向西门子报告，在使用Dimension EXL全自动整合式生化分析仪，两个患者样本的钠（Na）结果错误降低。最初的降低结果未报告给医师。在另一台Dimension ExL 200全自动生化分析仪对相同的样本进行再处理，得了更高的结果。较高的结果与患者的临床表现相匹配，被认为是正确的并已报告给医师。目前还没有已知的患者干预或因钠结果错误降低而导致的不良健康后果的报告。
检测项目： 钠（Na）
单位： mmol/L
检测日期： 2025年1月30日
样本编号： 4886
在全自动整合式生化分析仪（序列号：DR251757）上最初得到的结果： 120 mmol/L（错误，未报告）
在另一台Dimension EXL 200全自动生化分析仪（序列号：DR272609）上重新检测得到的结果： 149 mmol/L（正确，已报告）
样本编号： 4895
在全自动整合式生化分析仪（序列号：DR251757）上最初得到的结果： 119 mmol/L（错误，未报告）
在另一台Dimension EXL 200全自动生化分析仪（序列号：DR272609）上重新检测得到的结果： 133 mmol/L（正确，已报告）</t>
  </si>
  <si>
    <t>客户联系了西门子医疗诊断远程服务中心（RSC），并报告称，在Dimension EXL全自动整合式生化分析仪上获得了错误偏低的钠（Na）结果。西门子结束了对该事件的调查。西门子审查了可用的仪器数据文件和客户提供的信息。对仪器数据的审查表明，校准是可以接受的，质量控制（QC）回收在客户的预期范围内，表明钠含量测定的结果是可接受的。
客户更换了盐桥溶液，冲洗了所有集成多传感器技术（IMT）耗材，并重新运行了相同的患者样本，结果回收至可接受的范围内。该事件的原因与IMT系统和管路中的流动问题一致，可能是由于样本/纤维蛋白凝块或晶体形成导致的，通过冲洗所有IMT耗材后问题得以解决。目前客户已恢复正常运行。
该仪器按照规范运行，不需要进一步评估。</t>
  </si>
  <si>
    <t>该事件的原因与IMT系统和管路中的流动问题一致，可能是由于样本/纤维蛋白凝块或晶体形成导致的，通过冲洗所有IMT耗材后问题得以解决。
不良事件来源：投诉。</t>
  </si>
  <si>
    <t>2025-00094902-1：低检测结果</t>
  </si>
  <si>
    <t>客户向西门子报告，在使用Dimension EXL全自动整合式生化分析仪上，1位患者钠（Na）的检测结果出现错误偏低。
初始偏低的结果并未告知医师。同一样本在另一台Dimension ExL 200全自动生化分析仪上重新检测后，得到了较高的结果。该较高结果与患者的临床表现相符，被认为是正确的，并已告知医师。
目前尚未有因钠（Na）结果偏低而导致患者干预或不良健康后果的报告。
检测项目：钠（Na）
单位：mmol/L
检测日期：2025年1月6日
样本编号：80973
在全自动整合式生化分析仪（序列号：DR251757）上最初得到的结果：114 mmol/L（错误，未报告）
同一标本在另一台Dimension ExL 200全自动生化分析仪（序列号：DR272609）上重新检测得到的结果：142 mmol/L（正确，已报告）</t>
  </si>
  <si>
    <t>客户联系了西门子医疗诊断远程服务中心（RSC），并报告称，在Dimension EXL全自动整合式生化分析仪上获得了一个错误偏低的钠（Na）结果。西门子结束了对该事件的调查。西门子审查了可用的仪器数据文件和客户提供的信息。对仪器数据的审查表明，校准是可以接受的，质量控制（QC）回收在客户的预期范围内，表明钠含量测定的结果是可接受的。
客户更换了盐桥溶液，冲洗了所有集成多传感器技术（IMT）耗材，并重新运行了相同的患者样本，结果回收至可接受的范围内。该事件的原因与IMT系统和管路中的流动问题一致，可能是由于样本/纤维蛋白凝块或晶体形成导致的，通过冲洗所有IMT耗材后问题得以解决。目前客户已恢复正常运行。
该仪器按照规范运行，不需要进一步评估。</t>
  </si>
  <si>
    <t>DR274106</t>
  </si>
  <si>
    <t>2025-00096219-1：低检测结果</t>
  </si>
  <si>
    <t>PETALUMA VALLEY HOSPITAL, UNITED STATES</t>
  </si>
  <si>
    <t>客户报告称，在Dimension EXL 200全自动整合式生化分析仪上，一名患者样本检测钠（Na）结果错误降低。初始结果已报告给医师，医师对结果表示质疑。由于最初的钠含量降低，患者接受了半袋生理盐水。在原始分析仪上重复检测最初样本。此外，还从患者身上重新采集了一个新的样本，并在原始分析仪上进行检测。原始样本的重复检测结果与重新采集样本检测结果一致。这两个结果均被认为是正确的，并报告给了医师。
目前还没有已知的患者干预或因钠结果错误而导致的不良健康后果的报告。
检测日期： 2025年1月26日
检测项目： 钠（Na）
单位： mmol/L
最初样本信息：
样本编号： 250260767CQ
最初结果： 108 mmol/L（错误，已报告）
重复检测结果： 138 mmol/L（正确）
重新采集样本信息：
样本编号： 250260856CQ
重新采集样本结果： 136 mmol/L（正确）</t>
  </si>
  <si>
    <t>客户联系了西门子客户关怀中心（CCC），报告称在一台Dimension EXL 200全自动整合式生化分析仪，对一名患者的样本检测时得到了一个错误降低的钠（Na）结果。在样本处理时，仪器的校准和质量控制（QC）均处于有效状态。
西门子派遣了一名客户服务工程师（CSE）前往客户现场。在访问期间，CSE检查了系统，更换了所有集成多传感器技术（IMT）管路、旋转阀密封件、泵管，并调整了泵速，对新管路进行了冲洗，调整了样本臂的对齐情况（因为其在杯子、管子、小样本容器[SSC]上的对齐情况有偏差），并更换了耗材。随后，CSE更换了泵头和旋转阀，发现盐桥的夹管阀出现故障，检查了保险丝和阀门的电源及保险丝，未发现任何问题。接着，CSE更换了夹管阀、所有管路、旋转阀组件和泵辊，安装了新的泵管，调整了泵速，校准了IMT，运行了质量控制（QC）、两次盲样测试和稀释检查，结果均回收正常。客户运行了质量控制，结果也回收正常。
西门子对这一事件进行了审查，并得出结论，多个硬件问题可能影响了通过IMT的流体流动，从而导致了钠（Na）结果的错误降低。
该仪器按照规范运行，不需要进一步评估。</t>
  </si>
  <si>
    <t>西门子对这一事件进行了审查，并得出结论，多个硬件问题可能影响了通过IMT的流体流动，从而导致了钠（Na）结果的错误偏低。
不良事件来源：投诉。</t>
  </si>
  <si>
    <t>4KD823</t>
  </si>
  <si>
    <t>2025-00095265-1：低检测结果</t>
  </si>
  <si>
    <t>LA VERENDRYE HOSPITAL, CANADA</t>
  </si>
  <si>
    <t>客户向西门子报告称，在一台Dimension EXL 200全自动整合式生化分析仪上，对一名患者的样本进行了检测，得到了两个钠（Na）偏低的错误结果。
初始结果极低。随后，相同的样本在同一台Dimension EXL 200全自动整合式生化分析仪上自动重新检测。自动重新检测的结果仍然偏低，被认为是错误的。这个自动重新检测的结果报告给了医师，并受到了质疑。随后，相同的样本在次日再次在同一台Dimension EXL 200全自动整合式生化分析仪上重新检测，得到了一个较高的结果。这个较高的重新检测结果被认为是正确的，并报告给了医师。在事件发生的当天，从同一名患者身上重新采集了一个新的样本，并在同一台Dimension EXL 200全自动整合式生化分析仪上进行了检测，得到了一个较高的结果。随后，这个重新采集的样本在次日再次在同一台Dimension EXL 200全自动整合式生化分析仪重新检测，得到了一个较高的结果。
目前尚未收到因钠（Na）结果错误偏低而导致患者干预或不良健康后果的报告。
检测项目：钠（Na）
单位： mmol/L
：
样本编号： CS009289
在Dimension EXL 200全自动整合式生化分析仪（序列号：DE272814）上最初检测的结果（2025年1月28日）： 111 mmol/L（错误）
在同一台Dimension EXL 200全自动整合式生化分析仪上自动重新检测的结果（2025年1月28日）： 119 mmol/L（错误，已报告）
在同一台Dimension EXL 200全自动整合式生化分析仪上重新检测的结果（2025年1月29日）： 137 mmol/L（正确，已报告）
从同一名患者重新采集的样本：
样本编号： CS010035
在Dimension EXL 200全自动整合式生化分析仪（序列号：DE272814）上最初检测的结果（2025年1月28日）： 132 mmol/L
在同一台Dimension EXL 200全自动整合式生化分析仪上重新检测的结果（2025年1月29日）： 135 mmol/L</t>
  </si>
  <si>
    <t>客户联系了西门子医疗诊断远程服务中心（RSC），报告称在一台Dimension EXL 200全自动整合式生化分析仪上，检测一位患者样本时得到两个错误降低的钠（Na）结果。
西门子正在评估这一事件。</t>
  </si>
  <si>
    <t>23018121</t>
  </si>
  <si>
    <t>11203742</t>
  </si>
  <si>
    <t>00630414290560</t>
  </si>
  <si>
    <t>2025-12-14</t>
  </si>
  <si>
    <t>2025-00098907-1：高检测结果</t>
  </si>
  <si>
    <t>HUSLAB , FINLAND</t>
  </si>
  <si>
    <t>客户报告称，在6名患者的样本中，Atellica IM游离前列腺特异性抗原（fPSA）结果升高，且与重测结果（同一样本，不同Atellica IM分析仪）不一致。当时使用的是批号121。初始结果已报告，但未被医师质疑。重测结果已通过更正后的报告发送给医师。
大约在初始观察一周后，发现质控（QC）结果反复过高，最终不得不更换试剂包并对检测项目重新校准。此事件未涉及患者伤害、治疗变更或诊断延迟的陈述。
检测日期:2025-02-14
单位: ug/L
样本ID	          初始/不一致	重测/正确       差异%
HM2519B8F	2.18	                         1.78	                  22
HM2519AXW	0.98	                         0.75	                  31
HM2519F2M	0.75	                         0.53	                  42
HM2519EVG	0.95	                         0.74	                  28
HM2519B30	1.05	                         0.85	                  24
HM251969Z	1.08	                         0.88	                  23</t>
  </si>
  <si>
    <t>客户报告称，在6名患者的样本中，Atellica IM游离前列腺特异性抗原（fPSA）检测结果偏高，与重测结果（同一样本，不同Atellica IM分析仪）不一致。当时使用的是批号121。初始结果已报告，但未被医师质疑。重测结果已通过更正后的报告发送给医师。
在初始观察后大约一周，发现质控（QC）结果反复过高，最终不得不更换试剂包并对检测项目重新校准。此事件未涉及患者伤害、治疗变更或诊断延迟的陈述。西门子正在对此事件进行调查。</t>
  </si>
  <si>
    <t>CM03772</t>
  </si>
  <si>
    <t>2025-00095623-1：不正确，不充分或不精确的结果或读数</t>
  </si>
  <si>
    <t>客户报告称，在一台Atellica CH 930全自动生化分析仪上，多个患者样本的二氧化碳（CO2_c）、肌酐（Crea_2）和葡萄糖（GluH_3）检测结果出现错误。这些错误的结果已报告给医师，医师对这些结果提出了质疑。在受影响的样本中，有一个样本在另一台Atellica CH 930分析仪上重新检测，二十五个样本在原分析仪上重新检测，六个样本在原分析仪和另一台分析仪上都进行了重新检测。对于二十六个样本，重新检测的结果被认为是正确的，并且与患者的诊断/表现一致，这些结果已报告给医师。对于六个样本，两次重复检测的结果均被认为是正确的，并且与患者的诊断/表现一致，但不清楚哪些结果被报告给了医师。
目前尚未有因错误的CO2_c、Crea_2和GluH_3检测结果而导致患者干预或不良健康后果的报告。
检测项目数据见附件。</t>
  </si>
  <si>
    <t>客户报告称，在一台Atellica CH 930全自动生化分析仪上，有四十个患者样本的浓缩二氧化碳（CO2_c）、肌酐（Crea_2）和葡萄糖（GluH_3）检测结果出现错误。在事件发生的当天，仪器的校准和质量控制（QC）均在可接受范围内。
西门子通过远程协助客户，更换了稀释探针和Crea_2试剂，进行了稀释探针对齐和冲洗操作，执行了自动检查，并运行了质量控制（QC）。
西门子派遣了一位客户服务工程师（CSE）前往客户现场。在访问期间，CSE检查了分析仪，执行了Atellica测试协议（ATP）检查。随后，CSE采集了实验室用水样本并送检，更换了试剂1（R1）探针、稀释探针和样本探针，并运行了质量控制（QC），结果回收至可接受水平。事件原因尚不清楚。
西门子正在对此次事件进行评估。</t>
  </si>
  <si>
    <t>事件原因尚不清楚。
不良事件来源：投诉。</t>
  </si>
  <si>
    <t>西门子正在对此次事件进行评估。</t>
  </si>
  <si>
    <t>10597541</t>
  </si>
  <si>
    <t>2025-00096538-1：高检测结果</t>
  </si>
  <si>
    <t>Al Jazeera Medical Center - Rayyan, QATAR</t>
  </si>
  <si>
    <t>客户报告称，一名45岁女性患者在ADVIA Centaur XPT 糖抗原CA 19-9检测结果升高，且与另外三种替代方法的重复检测结果不一致。
最初，该患者的糖抗原 CA 19-9糖抗原检测结果在ADVIA Centaur XPT仪器上显示为升高。该结果已报告给医师，但医师对该结果表示质疑。随后，样本在原仪器上重新检测，仍得到类似的升高结果。客户随后在三台替代仪器上重复检测该样本，结果显示在替代仪器2上检测结果高于参考范围，而在替代仪器1和替代仪器3上检测结果较低（阴性），被认为是正确的。因此，客户向医师重新发布了更正后的报告。
目前尚未有报告表明该事件导致患者干预或不良健康后果。
检测项目：糖抗原 CA 19-9
单位：U/mL
样本类型：血清
检测日期：2025年2月5日
O = 原仪器（ADVIA Centaur XPT，序列号：IRL10961612）[参考范围：35 U/mL]
A1 = 替代方法1 [参考范围：&lt;37 U/mL]
A2 = 替代方法2 [参考范围：&lt;37 U/mL]
A3 = 替代方法3 [参考范围：0-28 U/mL]
样本编号：未提供
初始结果（O）：113.34（不一致，已报告）
重复1（O）：101.99（不一致，已报告）
重复2（A1）：33.15（正确，已报告）
重复3（A2）：49.87（不一致，已报告）
重复4（A3）：15.6（正确，已报告）</t>
  </si>
  <si>
    <t>客户报告称，观察到在ADVIA Centaur XPT 糖抗原 CA 19-9结果升高，与三种替代方法的重复检测结果不一致。质量控制（QC）回收在实验室规定的范围。该检测的使用说明书（IFU）检验结果的解释部分如下：“解释结果时，务必结合患者的病史、临床表现和其他结果。”
西门子正在调查这个问题。</t>
  </si>
  <si>
    <t>2025-00096162-1：低检测结果</t>
  </si>
  <si>
    <t>BELLIN HEALTH FMC ASHWAUBENON, UNITED STATES</t>
  </si>
  <si>
    <t>客户向西门子报告，他们在Atellica CI 1900分析仪上，患者样本获得了两个错误降低的钙（CA_2）结果。初始错误结果没有报告给医师。在同一台Atellica CI 1900分析仪上对同一样本进行重测，得到的重测结果被认为是错误的。同一样本被送往另一家机构，并在另一台非西门子仪器上进行重测。重测结果高于之前的结果，并向医师报告了正确的结果。目前还没有关于因CA_2结果错误而导致的患者干预或不良健康后果的已知报告。
检测项目：钙（CA_2）
单位：mg/dL
检测日期：2025年2月4日
样本标识符：52019631 
Atellica CI 1900分析仪的初始结果序列号：IRC006452327，获得：1.8（错误，未报告）
在同一Atellica Cl 1900分析仪上重新处理的同一样本，获得：8.9
在另一台非西门子品牌的仪器上重新检测的结果：10.8（正确，已报告）</t>
  </si>
  <si>
    <t>一位客户联系了西门子客户服务中心（CCC），询问Atellica CI 1900分析仪在患者样本上获得的两个错误降低的钙（CA_2）结果。西门子正在评估这一事件。</t>
  </si>
  <si>
    <t>65717</t>
  </si>
  <si>
    <t>2025-00098114-1：低检测结果</t>
  </si>
  <si>
    <t>BK Lienz, AUSTRIA</t>
  </si>
  <si>
    <t>客户报告称，一名患者的碱剩余结果（该结果是通过血红蛋白总量（tHb）、pH值和二氧化碳分压（pCO₂）计算得出的）与实验室分析仪重复检测的结果存在差异。
未造成人员伤亡。
参考范围：
tHb：12.0 – 17.5 g/dL
pCO₂：32.0 – 48.0 mmHg（动脉血）
pH：7.320 – 7.450
时间	设备	BE(B)	tHb(g/dL)	pH	pCO₂(mmHg)	是否真实？
未知	RP500e	-4.6	9.3	7.364	36.4	否
未知	实验室分析仪	-2.7	10.2	7.34	42.6	是</t>
  </si>
  <si>
    <t>客户提供了仪器文件。需要进一步调查以确定事件的原因。</t>
  </si>
  <si>
    <t>客户提供了仪器文件。需要进一步调查以确定事件的原因。
不良事件来源：投诉。</t>
  </si>
  <si>
    <t>2025-00096801-2：高检测结果</t>
  </si>
  <si>
    <t>客户报告称，Atellica IM雌二醇测定试剂盒（eE2）检测结果升高，且与重测结果不一致。最初，三名患者的样本检测结果显示Atellica IM雌二醇测定试剂盒（eE2）结果升高。这些初始结果已报告给医生，医生未对结果提出质疑。客户注意到，这些样本在质控（QC）结果超出范围的情况下进行了检测。随后，这些样本在其他Atellica IM分析仪上重新检测，得到的结果较低，且被判断是正确的，因为在重测过程中，质控（QC）结果回收到了可接受范围内。未发布修正报告。目前没有报告显示，由于这一事件导致患者接受干预或出现不良健康后果。
检测项目：雌二醇测定试剂盒（eE2）
单位：pg/mL
初始检测日期：2025年1月29日
重测日期：2025年1月30日
样本标识：211740864701
年龄/性别：41岁，女性
初始结果：51.5（不一致，已报告）
重复结果：26.1（正确，未报告）
样本标识：211725801202
年龄/性别：55岁，女性
初始结果：36.3（不一致，已报告）
重复结果：19.5（正确，未报告）
样本标识：211751656501
年龄/性别：51岁，女性
初始结果：42.3（不一致，已报告）
重复结果：27.6（正确，未报告）</t>
  </si>
  <si>
    <t>客户报告称，观察到Atellica IM雌二醇测定试剂盒（eE2）结果升高，与重测不一致。该检测的使用说明书（IFU）在检验结果的解释部分规定如下：“解释结果时，务必结合患者的病史、临床表现和其他结果。”西门子正在调查这个问题。</t>
  </si>
  <si>
    <t>2025-00096801-1：高检测结果</t>
  </si>
  <si>
    <t>客户报告称，Atellica IM雌二醇测定试剂盒（eE2）检测结果升高，且与重测结果不一致。最初，两名患者的样本检测结果显示Atellica IM雌二醇测定试剂盒（eE2）结果升高。这些初始结果已报告给医生，医生未对结果提出质疑。客户注意到，这些样本在质控（QC）结果超出范围的情况下进行了检测。随后，这些样本在其他Atellica IM分析仪上重新检测，得到的结果较低，且被判断是正确的，因为在重测过程中，质控（QC）结果回收到了可接受范围内。未发布修正报告。目前没有报告显示，由于这一事件导致患者接受干预或出现不良健康后果。
检测项目：雌二醇测定试剂盒（eE2）  
单位：pg/mL  
初始检测日期：2025年1月28日  
重测日期：2025年1月30日  
样本标识：211724099101  
年龄/性别：50岁，女性  
初始结果：34.1（不一致，已报告）  
重测结果：19（正确，未报告）  
样本标识：211716483602  
年龄/性别：44岁，女性  
初始结果：41.9（不一致，已报告）  
重测结果：24.2（正确，未报告）</t>
  </si>
  <si>
    <t>IRM005561931</t>
  </si>
  <si>
    <t>2025-00100384-1：高检测结果</t>
  </si>
  <si>
    <t>MEDSTAR GEORGETOWN UNIVERSITY, UNITED STATES</t>
  </si>
  <si>
    <t>客户报告称，在一台Atellica IM 1300全自动化学发光免疫分析仪上，一名患者的样本高敏肌钙蛋白I（TnIH）检测结果升高。错误的结果已报告给医师，医师对这一结果提出了质疑。该样本在原分析仪上进行了重复检测，并在另一台Atellica IM 1300分析仪上进行了检测。此外，从同一名患者重新采集的样本也在原分析仪上进行了检测，并在另一台Atellica IM 1300分析仪上进行了重复检测。重复检测的结果和重新采集的样本结果均低于错误结果，与患者病史相符，并被视为正确结果。原分析仪的重复检测结果以“小于3 ng/L”的形式报告给了医师。
目前尚未有报告称因高敏肌钙蛋白I（TnIH）结果偏高而导致患者干预或不良健康后果。
检测项目： 高敏肌钙蛋白I（TnIH）
单位： ng/L
检测日期： 2025年2月19日
样本标识： 2505010121D
初始结果： 160（错误，已报告）
重复样本标识： 2505010121
第一次重复结果（原分析仪）： &lt;2（正确，报告为&lt;3）
第二次重复结果（另一分析仪）： &lt;2（正确）
重新采集样本标识： 2505012044A
初始结果（原分析仪）： &lt;2（正确）
重复重新采集样本标识： 2505012044
第一次重复结果（原分析仪）： &lt;2（正确）
第二次重复结果（另一分析仪）： &lt;2（正确）</t>
  </si>
  <si>
    <t>客户联系了西门子客户关怀中心（CCC），并报告称在一台Atellica IM 1300全自动化学发光免疫分析仪上，一名患者样本的高敏肌钙蛋白I（TnIH）结果升高。在事件发生当天，校准结果可接受，质量控制（QC）也在正常范围内。
客户进行了检测项目的校准并运行了质量控制，结果均回收正常。
西门子审查了仪器数据，未发现硬件故障影响TnIH试剂或样本输送的证据。随后，西门子派遣了一位客户服务工程师（CSE）前往客户现场。在访问期间，CSE执行了自动检查，观察到次级真空压力过高，调整了真空压力，并注意到样本针头弹出位置有过多积聚物。随后，CSE调整了楔对齐，进行了连续针头弹出测试且未发现错误，检查了清洗块和试剂探针，并确定没有问题。再次运行自动检查并通过后，CSE重置了客户图形用户界面（GUI），并运行了质量控制，结果回收正常。客户在另一台分析仪上重新检测了过去24小时内原分析仪处理的所有TnIH样本，结果与之前报告的结果一致。高敏肌钙蛋白I（TnIH）结果偏高的原因未知。
该仪器按照规范运行，不需要进一步评估。</t>
  </si>
  <si>
    <t>高敏肌钙蛋白I（TnIH）结果偏高的原因未知。
不良事件来源：投诉。</t>
  </si>
  <si>
    <t>DR251793</t>
  </si>
  <si>
    <t>2025-00097495-1：低检测结果</t>
  </si>
  <si>
    <t>QUEST@ST CHARLES HOSPITAL, UNITED STATES</t>
  </si>
  <si>
    <t>客户报告称，在全自动生化分析仪上获得一名患者样本钠（Na）结果降低。初始结果已报告给医师。该样本在另一台全自动生化分析仪上重新检测。重复检测的结果高于初始结果，并与患者的病史相符。重复检测的结果被报告为正确结果告知医师。
目前尚未有报告因钠结果降低而导致患者干预或不良健康后果。
检测项目：钠（Na）
单位：mmol/L
检测日期：2025年2月11日
样本编号：3250420110B
初始结果：120（错误，已报告）
重复检测结果（使用其他仪器）：146（正确，已报告）</t>
  </si>
  <si>
    <t>客户联系了西门子客户关怀中心（CCC），报告称在全自动生化分析仪上，一名患者的样本测得的钠（Na）结果降低。校准和质量控制（QC）结果均在正常范围内。
西门子远程登录该系统并检查了校准情况，结果显示校准良好。所有耗材均放置正确且数量充足。
西门子派遣了一位客户服务工程师（CSE）前往客户现场。在访问期间，CSE检查了系统，确认稀释检查结果可接受，发现标准A的试剂和稀释液在此期间被更换，监测了所有患者的钠（Na）样本检测，未发现错误，查阅了错误日志，未发现直接的机械缺陷，拆除了与集成多传感器技术（IMT）泵组件相关的两个双泵阀并进行了更换，切断并重新布线了与注射器连接的流体管路，分别冲洗了10次IMT流体以成功冲洗注射器组件，检查了注射器的间隙对齐情况，并成功测试了诊断中的电机功能。客户随后运行了校准和质量控制，结果均回收正常。
西门子进一步评估了该事件，并确定IMT泵阀组件的流量问题可能导致了钠（Na）结果偏低。
该仪器按照规范运行，不需要进一步评估。</t>
  </si>
  <si>
    <t>西门子进一步评估了该事件，并确定IMT泵阀组件的流量问题可能导致了钠（Na）结果偏低。
不良事件来源：投诉。</t>
  </si>
  <si>
    <t>SP04905</t>
  </si>
  <si>
    <t>2025-00100217-1：静电放电</t>
  </si>
  <si>
    <t>客户报告称，一名操作员在触摸全自动样品处理系统的左下背部面板时遭受了电击。客户声称，由于这次电击，操作员感到左臂疼痛。经过进一步澄清，客户告知西门子，该操作员未寻求医疗帮助，目前状况良好。
目前尚未有报告称，该事件导致了不良健康后果。
客户所述内容及所采取的行动均来源于提交至西门子投诉处理系统的相关信息，尚未得到验证。</t>
  </si>
  <si>
    <t>客户联系了西门子客户关怀中心。随后，西门子派遣了一位客户服务工程师（CSE）前往客户现场。在此次访问期间，CSE对仪器进行了接地和漏电检查。检查的重点是验证接地连接的完整性、测量接地电阻，并识别可能影响电气安全的潜在问题。检查发现，实验室的相对湿度较低且不符合规范要求，全自动样品处理系统机架上的风扇安装板固定不牢固，这可能会影响这些部件的电气接地质量。随后，CSE拧紧了螺丝，以确保良好的接触和接地。检查中未发现任何电气测量值表明存在接地问题。接地电阻测试和连续性测试结果均在可接受范围内。西门子进一步评估了该事件，并得出结论：用户在全自动样品处理系统后部感受到的电击是由于用户自身静电积累、实验室相对湿度超出运行规范以及用于固定后部风扇板的松动硬件共同导致的静电放电（ESD）。
该仪器按照规范运行，不需要进一步评估。</t>
  </si>
  <si>
    <t>西门子进一步评估了该事件，并得出结论：用户在Atellica全自动样品处理系统后部感受到的电击是由于用户自身静电积累、实验室相对湿度超出运行规范以及用于固定后部风扇板的松动硬件共同导致的静电放电（ESD）。
不良事件来源：投诉。</t>
  </si>
  <si>
    <t>08858340</t>
  </si>
  <si>
    <t>53</t>
  </si>
  <si>
    <t>2025-00096543-1：高检测结果</t>
  </si>
  <si>
    <t>LABORATORIO SABIN DE ANALISES, BRAZIL</t>
  </si>
  <si>
    <t>客户报告称，观察到Atellica IM前列腺特异性抗原测定试剂盒（PSA）结果升高，且与临床预期以及使用其他方法进行的重复检测结果不一致。
最初，一名患者的样本检测结果显示PSA结果升高。该升高的初始结果已报告给医生，医生对该结果提出质疑，因为该结果与患者的临床状况不一致。随后，从该患者身上重新采集了样本，并在两个不同的实验室（检测方法未知）进行了检测，得到的结果较低，且判断是正确的，因为它们与患者的临床状况相符。
目前没有报告显示，由于这一事件导致患者接受干预或出现不良健康后果。
检测项目：前列腺特异性抗原测定试剂盒（PSA）  
初始检测日期：2024年12月16日  
样本编号：202403400400  
Atellica IM初始结果：0.17 ng/mL（不一致，已报告）  
第一次重测日期：2025年1月7日  
其他实验室1结果（重新采集样本）：0.008 ng/mL（正确）  
其他实验室2结果（重新采集样本）：0.03 ng/mL（正确）  
第二次重测日期：2025年1月9日  
其他实验室1结果（重新采集样本）：0.010 ng/mL（正确）</t>
  </si>
  <si>
    <t>客户报告称，观察到Atellica IM前列腺特异性抗原试剂盒（PSA）结果升高，与替代方法的重测结果不一致。事件发生当天质控（QC）回收在在客户设定的范围内。该检测的使用说明书（IFU）在检验结果的解释部分规定如下：“检测结果的判读务必结合病人病史、临床表现和其他发现情况进行。”西门子正在调查这个问题。</t>
  </si>
  <si>
    <t>DR250254</t>
  </si>
  <si>
    <t>2025-00098687-1：不正确，不充分或不精确的结果或读数</t>
  </si>
  <si>
    <t>MERCY ONE NEWTON MEDICAL CENTER, UNITED STATES</t>
  </si>
  <si>
    <t>客户报告称，在全自动生化分析仪上，多个患者样本的钙（CA）、无机磷（PHOS）和二氧化碳（ECO₂）检测结果出现错误。这些错误结果未被报告给医师。样本已在另一台仪器上重新检测。客户未提供用于重新检测的仪器信息。受影响样本的正确结果未知。客户也未向西门子提供样本数据。
目前尚无因错误的钙（CA）、无机磷（PHOS）和二氧化碳（ECO₂）结果而导致患者干预或不良健康后果的已知报告。
检测日期：2025年2月14日
检测项目：钙（CA）
单位：mg/dL
检测项目：无机磷（PHOS）和二氧化碳（ECO₂）
单位：mmol/L
患者样本结果数据，包括样本标识、错误结果及正确报告结果，均未提供。</t>
  </si>
  <si>
    <t>客户联系了西门子客户关怀中心（CCC），报告称在全自动生化分析仪上，多个患者样本的钙（CA）、无机磷（PHOS）和二氧化碳（ECO₂）检测结果出现错误。
根据远程服务中心（RSC）的建议，客户对仪器进行了以下操作：清洁所有窗口，执行光度计臂对齐/毫吸收读数（MAU）偏移校正，校准比色杯系统温度，并运行系统检查。检查结果显示仪器恢复正常，不再出现异常检测标志和/或检测范围。事件原因未知。
该仪器按照规范运行，不需要进一步评估。</t>
  </si>
  <si>
    <t>2025-00099726-1：电气/电子性能问题</t>
  </si>
  <si>
    <t>客户报告称，西门子客户服务工程师（CSE）在对Atellica CH 930分析仪进行故障排除时遭受了电击。客户表示，CSE在遭受电击后手臂立刻感到麻木，并前往医院进行了检查。CSE身体状况良好，无需任何医疗护理或治疗。
目前尚无因该事件而导致不良健康后果的已知报告。</t>
  </si>
  <si>
    <t>客户联系了西门子客户关怀中心（CCC），报告称西门子客户服务工程师（CSE）在对Atellica CH 930分析仪进行故障排除时遭受了电击。
CSE检查了分析仪，发现液体废液错误导致分析仪停机。在检查冷凝水泵时，发现该泵短路，无法将废液排出至下水道。随后，CSE更换了冷凝水泵，更换后水泵开始正常排出液体且无泄漏。事件的原因未知。
该仪器按照规范运行，不需要进一步评估。</t>
  </si>
  <si>
    <t>2025-00096915-2：低检测结果</t>
  </si>
  <si>
    <t>Dr. Lal Pathlabs Ltd., INDIA</t>
  </si>
  <si>
    <t>客户报告称，在使用第541批次的糖抗原19-9测定试剂盒CA 19-9）检测时，出现了与稀释结果不一致的降低结果。
最初，针对该患者样本得到了一个降低的结果。该结果报告给了医师，医师对结果提出了质疑。随后，在原始分析仪上重新检测样本，得到了相似的降低结果。之后，该样本被稀释（1:10）并在原始仪器上重新检测，得到了一个升高的结果。该升高的结果被认为是正确的，并将修正后的报告发给了医师。
为了进行故障排查，该样本在原始分析仪上进行了连续稀释检测，与未稀释的结果相比，得到了升高的结果。此外，样本还通过另一种检测方法进行了未稀释和稀释检测，均得到了升高的结果。
目前没有证据表明，由于观察到的结果不一致对患者造成了任何伤害。
检测项目：CA 19-9  
单位：U/mL  
样本编号：192035968  
检测日期：2025年2月4日  
初始结果：622.23（不一致，已报告）  
第一次重复结果：622.04（不一致）  
检测日期：2025年2月7日  
第二次重复结果（稀释1:10）：1223.54（正确，已报告）  
以下重复检测是为了故障排查而进行的。
检测日期：2025年2月8日  
第三次重复结果（未稀释）：690  
第四次重复结果（稀释1:02）：1202  
第五次重复结果（稀释1:04）：1216  
第六次重复结果（稀释1:08）：1240  
第七次重复结果（稀释1:16）：1200  
第八次重复结果（其他方法，未稀释）：&gt;1200  
第九次重复结果（其他方法，稀释1:10）：3264  
第十次重复结果（其他方法，稀释1:5）：3185</t>
  </si>
  <si>
    <t>客户报告称，糖抗原19-9测定试剂盒（CA 19-9）检测结果出现降低的情况，与稀释后的结果不一致。
校准是有效的，且质控（QC）结果回收在实验室既定范围内。
检测项目的使用说明书（IFU）在“检验结果的解释”部分指出：“检验结果时，务必结合患者的病史、临床表现和其他结果。”
西门子正在对这一事件进行评估。</t>
  </si>
  <si>
    <t>西门子正在对这一事件进行评估。
不良事件来源：投诉</t>
  </si>
  <si>
    <t>2025-00098249-1：低检测结果</t>
  </si>
  <si>
    <t>DIAMOND MEDICAL LABS LLC, UNITED STATES</t>
  </si>
  <si>
    <t>客户向西门子报告称，在全自动生化分析仪上对22份患者样本进行了肌酐测定试剂盒（Crea_2）检测，结果异常偏低。这些异常偏低的结果已报告给医师，且未受到质疑。随后，这些相同样本在原始的全自动生化分析仪上重新检测。重新检测后得到了更高的结果，并被认为是正确的。随后，修正后的报告已发出。
目前没有收到任何关于因肌酐测定试剂盒（Crea_2）结果异常偏低而导致患者干预或不良健康后果的报告。
检测项目：肌酐测定试剂盒（Crea_2）  
单位：mg/dL  
检测日期：2025年2月11日  
初始检测和复测分析仪序列号：CM02369
样本编号 | 初始结果（异常偏低，已报告）| 重复结果（正确，已报告）  
2535804 | &lt;0.15 | 1.14  
2544544 | 0.16 | 1.66  
2547118 | &lt;0.15 | 1.10  
2548190 | &lt;0.15 | 1.35  
2548943 | &lt;0.15 | 1.53  
2549451 | &lt;0.15 | 1.83  
2549591 | &lt;0.15 | 1.16  
2549623 | &lt;0.15 | 1.14  
2549819 | &lt;0.15 | 1.26  
2549846 | &lt;0.15 | 1.32  
2549896 | &lt;0.15 | 1.16  
2549901 | &lt;0.15 | 1.11  
2550020 | 0.22 | 1.93  
2550032 | &lt;0.15 | 1.18  
2550038 | 0.99 | 5.02  
2550051 | &lt;0.15 | 1.05  
2550085 | &lt;0.15 | 1.27  
2550100 | &lt;0.15 | 1.58  
2550112 | &lt;0.15 | 1.20  
2550114 | &lt;0.15 | 1.50  
2550589 | 0.15 | 1.71  
2550603 | 0.19 | 1.85</t>
  </si>
  <si>
    <t>客户联系了西门子医疗诊断远程服务中心（RSC），反映在全自动生化分析仪上对22份患者样本进行肌酐测定试剂盒（Crea_2）检测时，出现了结果异常偏低的情况。
西门子审查了可用的仪器数据文件以及客户提供的信息。在事件发生当日运行患者样本之前，质控（QC）结果在范围内。客户用完试剂后更换了新的试剂位。当出现异常偏低的Crea_2结果时，客户在新的试剂位上运行了质控，结果超出了范围。客户按照标准故障排查程序进行了批次校准。由于与替代Crea_2校准相比响应值较低，客户拒绝了Crea_2校准。随后，客户更换了另一盒试剂，并运行了质量控制和校准，结果均在可接受范围内。西门子认为，未知原因导致的试剂位受损可能与异常偏低的Crea_2结果有关。通过在另一个试剂位上进行标准故障排查程序，包括批次校准，问题得以解决，分析仪已恢复正常运行。
西门子正在对这一事件进行评估，以确定试剂位受损的原因。</t>
  </si>
  <si>
    <t>西门子正在对这一事件进行评估，以确定试剂位受损的原因。
不良事件来源：投诉。</t>
  </si>
  <si>
    <t>西门子正在对这一事件进行评估，以确定试剂位受损的原因</t>
  </si>
  <si>
    <t>IM02290</t>
  </si>
  <si>
    <t>2025-00098177-1：高检测结果</t>
  </si>
  <si>
    <t>SOUTHWEST GENERAL HEALTH CENTER, UNITED STATES</t>
  </si>
  <si>
    <t>客户报告称，在全自动化学发光免疫分析仪上检测一例患者样本，获得了错误升高的高敏肌钙蛋白I（TnIH）结果。Atellica数据管理器（ADM）中保存了极高的初始结果，未向医师报告。在初始和备用全自动化学发光免疫分析仪上重测相同的样本。重测的结果回收低于错误的结果，被认为是正确的。在备用分析仪上获得的重复结果已报告给医师。目前还没有关于TnIH结果错误升高导致患者干预或不良健康后果的报告。
测定：高敏肌钙蛋白I（TnIH）
单位：pg/mL
检测日期：2025年2月11日
样本ID：5042002285C
初始结果：86（错误，未报告）
第一次重复结果（备用分析仪）：40（正确，报告）
第二次重复结果（初始分析仪）：41（正确）</t>
  </si>
  <si>
    <t>客户联系西门子客户服务中心（CCC），报告在全自动化学发光免疫分析仪上检测患者样本时，观察到高敏肌钙蛋白I（TnIH）的假性升高结果。事件当日仪器校准与质控（QC）均在范围内。
西门子客户服务工程师（CSE）前往客户现场调查，在这次访问中，CSE检查了分析仪，发现试剂探针1 （R1）在探针上有堆积，CSE更换新的R1探针；同时清洁电离风扇，并发现清洗站附近风扇电源未连接、清洗清洗站1和清洗站2的底部，调整二级真空压力，执行系统检查（结果通过），并运行质控（结果回收至可接受范围）。然而，TnIH假性升高的具体原因尚未明确。
当前仪器性能符合规格要求，无需进一步评估。</t>
  </si>
  <si>
    <t>TnIH假性升高的具体原因尚未明确。不良事件来源：投诉。</t>
  </si>
  <si>
    <t>当前仪器性能符合规格要求，无需进一步评估。</t>
  </si>
  <si>
    <t>5695900</t>
  </si>
  <si>
    <t>2026-03-01</t>
  </si>
  <si>
    <t>2025-00092814-1：低检测结果</t>
  </si>
  <si>
    <t>Städtisches Klinikum Karlsruhe, GERMANY</t>
  </si>
  <si>
    <t>客户报告使用血小板功能检测试剂盒(胶原/肾上腺素触发的闭合时间法)(PFA COL EPI)在PFA-100系统上检测患者样本时，观察到PFA COL EPI的假性正常结果。由于患者在采血前8小时服用了1000 mg 阿司匹林，因此预期结果会延长。另外，患者还接受了血栓弹力图（TEG）检测，结果显示花生四烯酸（AA）受到抑制，这与正常的 PFA COL EPI 结果相矛盾。上述PFA COL EPI结果与TEG病理学结果已向相关医师报告。
目前尚未收到因PFA COL EPI假性正常结果导致患者干预或不良健康后果的报告。
检测：血小板功能检测试剂盒(胶原/肾上腺素触发的闭合时间法)
单位：秒
检测日期：2025年1月17日
样本ID:2622 
PFA COL EPI-批号5695900的结果：102秒（错误，报告）
血栓弹性成像（TEG）结果：97%花生四烯酸（AA）抑制（正确，报告）</t>
  </si>
  <si>
    <t>客户联系西门子客户服务中心（CCC），报告一例服用阿司匹林患者的血小板功能检测试剂盒(胶原/肾上腺素触发的闭合时间法)假性正常结果。该患者在采血前8小时曾服用1000 mg阿司匹林，但PFA COL EPI检测结果未显示预期延长。客户进一步反馈，既往另有9例服用阿司匹林的患者也出现PFA COL EPI结果正常现象，相关检测使用之前的试剂批号为5695891和5695894的试剂，但未提供具体检测数据及日期。西门子正在调查这个问题。</t>
  </si>
  <si>
    <t>西门子正在调查这个问题。不良事件来源：投诉。</t>
  </si>
  <si>
    <t>2025-03-09</t>
  </si>
  <si>
    <t>2025-00098688-1：不正确，不充分或不精确的结果或读数</t>
  </si>
  <si>
    <t>CHEYENNE RIVER HEALTH CENTER, UNITED STATES</t>
  </si>
  <si>
    <t>客户报告称，使用全自动生化分析仪检测，有四个患者样本的检测结果出现错误，仪器显示比色杯的错误信息为“温度超出范围”。目前尚不清楚这些错误结果是否已报告给医师。也不清楚这些样本是否进行了重新检测。客户未提供任何患者样本结果数据。
目前尚未收到有关因这些错误结果以及比色杯“温度超出范围”错误而导致患者干预或不良健康后果的报告。
检测日期：2025年2月14日
客户未提供任何患者样本结果数据，包括检测项目名称、样本标识、错误结果及正确报告的结果。</t>
  </si>
  <si>
    <t>客户联系了西门子客户关怀中心（CCC），报告称在使用全自动生化分析仪时，有四个患者样本的检测结果出现错误，仪器显示比色杯的错误信息为“温度超出范围”。
西门子客户服务工程师（CSE）被派往客户现场。在现场，CSE观察到比色杯环冷却风扇的软管已断开连接，使用了20个比色杯，并重新连接了软管。此外，CSE更换了因真空接头破裂或泄漏而受影响的鼓风机、加热器和废液瓶盖组件。接下来，CSE观察到CR4D模块在频繁切换开关状态，确认在重新组装前，比色杯冷却鼓风机在热室端的软管处有良好的气流，随后重新连接了带有CR4D模块的软管（该模块仍在频繁切换开关状态），使用了100个比色杯，并重新安装了比色杯板。然后，CSE重启了仪器，使用了100个比色杯，未出现任何错误，校准了所有温度，并运行了检查程序，检查结果无误。客户随后运行了68次测试，未出现任何热相关错误。西门子对此次事件进行了评估，认为比色杯环冷却风扇软管的脱落或断开可能是导致该事件的原因。
该仪器按照规范运行，不需要进一步评估。</t>
  </si>
  <si>
    <t>西门子对此次事件进行了评估，认为比色杯环冷却风扇软管的脱落或断开可能是导致该事件的原因。
不良事件来源：投诉。</t>
  </si>
  <si>
    <t>DR253138</t>
  </si>
  <si>
    <t>2025-00098686-1：不正确，不充分或不精确的结果或读数</t>
  </si>
  <si>
    <t>LAKE MARTIN COMMUNITY HOSPITAL, UNITED STATES</t>
  </si>
  <si>
    <t>客户报告称，使用全自动生化分析仪，一个患者样本的钙（CA）检测结果出现错误。目前尚不清楚该错误结果是否已报告给医生。客户拒绝提供有关患者结果数据的进一步信息。
目前尚未收到因错误钙（CA）结果导致患者干预或不良健康后果的报告。
检测项目：钙（CA）
检测日期：2025年2月14日
客户拒绝向西门子提供患者结果数据。</t>
  </si>
  <si>
    <t>客户联系了西门子客户关怀中心（CCC），报告称在使用全自动生化分析仪时，一个患者样本的钙（CA）检测结果出现错误。事件当天的质量控制（QC）和校准均有效。
西门子通过远程方式协助客户，完成了集成多传感器技术（IMT）系统的清洁，更换了传感器和盐桥，更换并重新校准了样本探针，并运行了条件化程序、稀释检查以及质量控制，结果回收均正常。
西门子进一步评估了此次事件，并得出结论：IMT系统的流量问题以及故障样本探针可能是导致错误钙（CA）结果的原因，而这些问题通过执行IMT系统清洁、更换和重新校准样本探针得到了纠正。
该仪器按照规范运行，不需要进一步评估。</t>
  </si>
  <si>
    <t>西门子进一步评估了此次事件，并得出结论：IMT系统的流量问题以及故障样本探针可能是导致错误钙（CA）结果的原因，而这些问题通过执行IMT系统清洁、更换和重新校准样本探针得到了纠正。
不良事件来源：投诉。</t>
  </si>
  <si>
    <t>CM03032</t>
  </si>
  <si>
    <t>2025-03-08</t>
  </si>
  <si>
    <t>2025-00098953-1：不正确，不充分或不精确的结果或读数</t>
  </si>
  <si>
    <t>MONONGALIA GENERAL HOSPITAL, UNITED STATES</t>
  </si>
  <si>
    <t>客户报告称，Atellica CH 930 全自动生化分析仪的比色杯4号清洗探针的液体滴入了比色杯中。并因此产生了不一致的结果，已报告给医师。这些样本经过重新检测后，得到了正确结果并报告给了医师。客户未提供进一步的详细信息。
目前尚未收到有关因该事件导致患者干预或不良健康后果的报告。</t>
  </si>
  <si>
    <t>客户联系了西门子客户关怀中心（CCC），报告称Atellica CH 930全自动生化分析仪的4号比色杯清洗探针的液体滴入了比色杯中。
西门子客户服务工程师（CSE）被派往客户现场。CSE更换了4号比色杯探针的流体阀。随后，CSE进行了质量控制（QCs）操作，结果回收显示正常。
该事件的具体原因尚不清楚。
该仪器按照规范运行，不需要进一步评估。</t>
  </si>
  <si>
    <t>该事件的具体原因尚不清楚。
不良事件来源：投诉。</t>
  </si>
  <si>
    <t>39423</t>
  </si>
  <si>
    <t>2025-00100894-1：高检测结果</t>
  </si>
  <si>
    <t>VILLA ERBOSA SPA, ITALY</t>
  </si>
  <si>
    <t>客户报告称，与同一仪器的重复检测以及另一台实验室仪器的检测结果相比，其检测的红细胞压积（Hct）和血红蛋白（cHgb，通过Hct计算得出）结果存在差异。需要注意的是，Epoc仪器是通过电导率来测量红细胞比容的，而对比仪器则是通过计数细胞来测量的。
此次事件未报告有任何伤害发生。
相关检测/实验室数据，包括日期（空白处）
单位：Hct（%），Hgb（g/dL）
设备	日期/时间	Hct	Hgb	真实性？
实验室	4/1/25 03:00	25.3	8.3	是
Epoc	4/1/25 03:10	28	9.7	是
实验室	4/2/25 03:00	26.5	8.6	是
Epoc	4/2/25 10:50	16	5.5	否
实验室	4/2/25 10:55	26	8.5	是
参考范围：Hct 38%-51%，Hgb 12-17 g/dL</t>
  </si>
  <si>
    <t>客户无法提供事件发生日期的仪器文件。正在对涉及试剂批次的性能进行调查。此事件的原因尚不清楚。</t>
  </si>
  <si>
    <t>正在对涉及试剂批次的性能进行调查。此事件的原因尚不清楚。不良事件来源：投诉。</t>
  </si>
  <si>
    <t>正在对涉及试剂批次的性能进行调查。</t>
  </si>
  <si>
    <t>DR274180</t>
  </si>
  <si>
    <t>2025-00099318-1：不正确、不充分或不精确的结果或读数</t>
  </si>
  <si>
    <t>FAMILY PHYSICIAN, UNITED STATES</t>
  </si>
  <si>
    <t>客户报告称，在全自动整合式生化分析仪上，患者的血浆和血清样本之间观察到不同的钾（K）结果。最初，检测血浆样本，然后在原始系统上测试血清样本。随后，抽取新的血清样本并送往LabCorp进行检测。所有结果均已传达给医师，并附有说明，说明结果是来自原始样本还是重新抽取的样本。目前尚未明确何种结果为正确值，何种存在误差。目前还没有已知的因此事件造成的患者干预或不良健康后果的报告。
检测项目：钾离子（K）
单位：mmol/L
检测日期：2025年2月12日
样本编号：102102520319
血浆样本结果：5.6（已报告）
血清样本结果：5.0（已报告）
重新抽取血清样本结果：4.9（LabCorp实验室检测，已报告）</t>
  </si>
  <si>
    <t>客户联系西门子客户服务中心，报告在使用全自动整合式生化分析仪时，一名患者的血浆与血清样本中钾离子（K）检测结果存在差异。样本处理期间质控（QC）结果是有效的。西门子派遣了一位客户服务工程师（CSE）前往客户所在地。客户服务工程师在服务过程中检查系统并更换样本探针。西门子正在评估中。</t>
  </si>
  <si>
    <t>西门子正在评估中。不良事件来源：投诉。</t>
  </si>
  <si>
    <t>西门子正在评估中。</t>
  </si>
  <si>
    <t>2025-00101976-1：低检测结果</t>
  </si>
  <si>
    <t>客户报告在全自动生化分析仪上两例患者样本的肌酐（Crea_2）检测结果出现假性降低。初次检测结果未能通过Delta检查（与既往检测结果的比对），且未报告给医师。同一样本在另一台全自动生化分析仪复测后，重测结果与历史数据一致（Delta检查通过），并作为正确结果报告给医师。
目前尚未有因该事件导致的患者干预或不良健康后果的报告。
检测日期：2025年2月26日
样本编号：1246057893
女性，78岁，血浆
肌酐  
初始结果：0.15 mg/dL（未报告，结果不一致）  
复测结果：1.54 mg/dL（已报告，正确，备用仪器）  
样本编号：1246057823  
男性，47岁，血清  
初始结果：1.1 mg/dL（未报告，结果不一致）  
复测结果：4.69 mg/dL（已报告，正确，备用仪器）</t>
  </si>
  <si>
    <t>客户联系了西门子，报告称在全自动生化分析仪上检测的两个患者样本的肌酐（Crea_2）检测结果出现假性降低。西门子区域支持中心（RSC）的专家远程连接到客户现场，检查了稀释探针的流程错误以及样本未吸取的错误。运行完整的自动检查时，发现探针5存在分离器故障。因无法远程完成稀释臂手动校准及部件清洁校准，派遣西门子客户服务工程师（CSE）赴现场检查分析仪。工程师更换探针5的阀门后，确认肌酐检测结果假性降低的根源为阀门故障。
该仪器目前运行正常，符合规格要求。  
无需对该分析仪进行进一步评估。</t>
  </si>
  <si>
    <t>工程师更换探针5的阀门后，确认肌酐检测结果假性降低的根源为阀门故障。不良事件来源：投诉。</t>
  </si>
  <si>
    <t>2025-00099318-2：不正确、不充分或不精确的结果或读数</t>
  </si>
  <si>
    <t>客户报告称，在使用全自动整合式生化分析仪时两名患者的血浆与血清样本中钾离子（K）检测结果存在差异。最初，检测的是血浆样本，随后在原系统上对血清样本进行了检测。所有结果均已向医师报告，并添加脚注说明结果是来自血清样本还是血浆样本。目前尚未明确何种结果为正确值，何种存在误差。
目前还没有已知的因此事件造成的患者干预或不良健康后果的报告。
检测项目：钾离子（K）
单位：mmol/L
检测日期：2025年2月14日
样本编号：102132520362
年龄：47岁
性别：女性
血浆样本结果：3.3（已报告）
血清样本结果：3.6（已报告）
样本编号：102132520363
年龄：74岁
性别：男性
血浆样本结果：5.6（已报告）
血清样本结果：4.6（已报告）</t>
  </si>
  <si>
    <t>客户联系西门子客户服务中心，报告在使用全自动整合式生化分析仪时，两名患者的血浆与血清样本中钾离子（K）检测结果存在差异。样本处理期间质控（QC）结果是有效的。西门子派遣了一位客户服务工程师（CSE）前往客户所在地。在访问期间，客户服务工程师检查了系统并更换了样本探针。西门子正在评估中。</t>
  </si>
  <si>
    <t>2025-00098203-3：高检测结果；低检测结果</t>
  </si>
  <si>
    <t>客户报告称，在使用全自动化学发光免疫分析仪处理多例患者样本时，获得了错误的总人绒毛膜促性腺激素（ThCG）结果。  
最初的结果未报告给医生。相同的样本在原分析仪上进行重新检测。重新检测的结果被认为是正确的并报告给了医师。  目前没有因已知的错误的ThCG结果而导致的患者干预或不良健康后果的报告。
检测项目：总人绒毛膜促性腺激素（ThCG）  
单位：mIU/mL  
检测日期：2025年1月28日  
| 样本标识符 | 性别 | 年龄（岁） | 初始结果     | 重复结果     |
| 1716808    | 女   | 未知       | &lt;1（错误，未报告）| 10.2（正确，已报告）|
| 1716524    | 女   | 38         | &lt;1（错误，未报告）| 11.7（正确，已报告）|
| 1716394    | 女   | 36         | 10（错误，未报告）| &lt;1（正确，已报告）|
| 1716820    | 女   | 35         | 39（错误，未报告）| &lt;1（正确，已报告）|</t>
  </si>
  <si>
    <t>客户联系了西门子客户关怀中心（CCC），报告称在使用全自动化学发光免疫分析仪处理多例患者样本时，获得了错误的总人绒毛膜促性腺激素hCG（ThCG）检测结果。质控（QC）和校准均在实验室设定的范围内。
西门子客户服务工程师（CSE）被派往客户现场。在此次访问期间，客户服务工程师对分析仪进行了去污处理，并更换了洗涤分离歧管、酸泵和碱泵、试剂探头1（R1）和试剂探头2（R2）、光度计、真空调节器以及废液储液瓶的管路/盖子。
西门子进一步评估了该事件，得出结论是真空问题导致了总人绒毛膜促性腺激素结果出现错误。
该仪器按照规范运行，不需要进一步评估。</t>
  </si>
  <si>
    <t>西门子进一步评估了该事件，得出结论是真空问题导致了总人绒毛膜促性腺激素结果出现错误。不良事件来源：投诉。</t>
  </si>
  <si>
    <t>2025-00098203-6：高检测结果；低检测结果</t>
  </si>
  <si>
    <t>客户报告称，在使用全自动化学发光免疫分析仪处理多例患者样本时，获得了错误的总人绒毛膜促性腺激素（ThCG）结果。  
最初的结果未报告给医生。相同的样本在原分析仪上进行重新检测。重新检测的结果被认为是正确的并报告给了医师。  目前没有因已知的错误的ThCG结果而导致的患者干预或不良健康后果的报告。
检测项目：总人绒毛膜促性腺激素（ThCG）  
单位：mIU/mL  
检测日期：2025年2月4日  
| 样本标识符 | 性别 | 年龄（岁） | 初始结果 | 重复结果 |
| 1740782    | 女   | 36         | &lt;1（错误，未报告）| 12（正确，已报告）|
| 1741104    | 女   | 34         | 6（错误，未报告）| &lt;1（正确，已报告）|
| 1741158    | 女   | 22         | 16（错误，未报告）| 4（正确，已报告）|
| 1741056    | 女   | 41         | 142（错误，未报告）| &lt;1（正确，已报告）|
| 1742286    | 女   | 40         | 26（错误，未报告）| &lt;1（正确，已报告）|
| 1741031    | 女   | 34         | 41（错误，未报告）| &lt;1（正确，已报告）|
| 1738595    | 女   | 34         | 6（错误，未报告）| 3（正确，已报告）|</t>
  </si>
  <si>
    <t>2025-00098203-2：高检测结果</t>
  </si>
  <si>
    <t>客户报告称，在使用全自动化学发光免疫分析仪处理多例患者样本时，获得了假性升高的总人绒毛膜促性腺激素（ThCG）结果。  
最初的结果未报告给医生。相同的样本在原分析仪上进行重新检测。重新检测的结果被认为是正确的并报告给了医师。  目前没有因已知的假性升高的ThCG结果而导致的患者干预或不良健康后果的报告。
检测项目：总人绒毛膜促性腺激素（ThCG）
单位：mIU/mL
检测日期：2025年1月21日
样本标识符	性别	年龄(岁)	初始结果	重复结果
1691807	女	22	24.6（错误，未报告）	&lt;1（正确，已报告）
1693207	女	29	9.9（错误，未报告）	&lt;1（正确，已报告）
1692396	女	40	6.7（错误，未报告）	&lt;1（正确，已报告）
1692846	女	37	11.2（错误，未报告）	&lt;1（正确，已报告）
1692822	女	32	11.2（错误，未报告）	&lt;1（正确，已报告）
1641334	女	37	7.9（错误，未报告）	&lt;1（正确，已报告）</t>
  </si>
  <si>
    <t>客户联系了西门子客户关怀中心（CCC），报告称在使用全自动化学发光免疫分析仪处理多例患者样本时，获得了假性升高的总人绒毛膜促性腺激素hCG（ThCG）检测结果。质控（QC）和校准均在实验室设定的范围内。
西门子客户服务工程师（CSE）被派往客户现场。在此次访问期间，客户服务工程师对分析仪进行了去污处理，并更换了洗涤分离歧管、酸泵和碱泵、试剂探头1（R1）和试剂探头2（R2）、光度计、真空调节器以及废液储液瓶的管路/盖子。
西门子进一步评估了该事件，得出结论是真空问题导致了总人绒毛膜促性腺激素结果假性升高。
该仪器按照规范运行，不需要进一步评估。</t>
  </si>
  <si>
    <t>西门子进一步评估了该事件，得出结论是真空问题导致了总人绒毛膜促性腺激素结果出现假性升高。不良事件来源：投诉。</t>
  </si>
  <si>
    <t>44</t>
  </si>
  <si>
    <t>2025-00098203-1：高检测结果</t>
  </si>
  <si>
    <t>客户报告称，在使用全自动化学发光免疫分析仪处理一例患者样本时，检测到假性升高的总人绒毛膜促性腺激素（ThCG）结果。初始结果未报告给医师。相同的样本在原分析仪上进行重新检测后，得到了较低的结果被认为是正确的并报告给了医师。 目前没有因已知的假性升高的ThCG结果而导致的患者干预或不良健康后果的报告。
检测项目：总人绒毛膜促性腺激素（ThCG） 
单位：mIU/mL 
检测日期：2025年1月6日 
样本标识符：1647849 
初始结果：7.8（错误，未报告） 
重复结果：&lt;1（正确，已报告）</t>
  </si>
  <si>
    <t>客户联系了西门子客户关怀中心（CCC），报告称在使用全自动化学发光免疫分析仪处理一例患者样本时，获得了假性升高的总人绒毛膜促性腺激素hCG（ThCG）检测结果。质控（QC）和校准均在实验室设定的范围内。
西门子客户服务工程师（CSE）被派往客户现场。在此次访问期间，客户服务工程师对分析仪进行了去污处理，并更换了洗涤分离歧管、酸泵和碱泵、试剂探头1（R1）和试剂探头2（R2）、光度计、真空调节器以及废液储液瓶的管路/盖子。
西门子进一步评估了该事件，得出结论是真空问题导致了总人绒毛膜促性腺激素结果假性升高。
该仪器按照规范运行，不需要进一步评估。</t>
  </si>
  <si>
    <t>2025-00098203-4：低检测结果</t>
  </si>
  <si>
    <t>客户报告称，在使用全自动化学发光免疫分析仪处理一例患者样本时，检测到假性降低的总人绒毛膜促性腺激素（ThCG）结果。
最初的结果未报告给医生。相同的样本在原分析仪上进行重新检测后，得到了较高的结果。重新检测的结果被认为是正确的并报告给了医师。  
目前没有因已知的假性降低的ThCG结果而导致的患者干预或不良健康后果的报告。
检测项目：总人绒毛膜促性腺激素（ThCG）  
单位：mIU/mL  
检测日期：2025年1月29日  
样本标识符: 1720594
初始结果: &lt;1 (错误, 未报告)
重测结果: 7 (正确, 已报告)</t>
  </si>
  <si>
    <t>客户联系了西门子客户关怀中心（CCC），报告称在使用全自动化学发光免疫分析仪处理一例患者样本时，获得了假性降低的总人绒毛膜促性腺激素hCG（ThCG）检测结果。质控（QC）和校准均在实验室设定的范围内。
西门子客户服务工程师（CSE）被派往客户现场。在此次访问期间，客户服务工程师对分析仪进行了去污处理，并更换了洗涤分离歧管、酸泵和碱泵、试剂探头1（R1）和试剂探头2（R2）、光度计、真空调节器以及废液储液瓶的管路/盖子。
西门子进一步评估了该事件，得出结论是真空问题导致了总人绒毛膜促性腺激素结果假性降低。
该仪器按照规范运行，不需要进一步评估。</t>
  </si>
  <si>
    <t>西门子进一步评估了该事件，得出结论是真空问题导致了总人绒毛膜促性腺激素结果出现假性降低。不良事件来源：投诉。</t>
  </si>
  <si>
    <t>2025-00098203-5：高检测结果；低检测结果</t>
  </si>
  <si>
    <t>客户报告称，在使用全自动化学发光免疫分析仪处理多例患者样本时，获得了错误的总人绒毛膜促性腺激素（ThCG）结果。  
最初的结果未报告给医生。相同的样本在原分析仪上进行重新检测。重新检测的结果被认为是正确的并报告给了医师。  目前没有因已知的错误的ThCG结果而导致的患者干预或不良健康后果的报告。
检测项目：总人绒毛膜促性腺激素（ThCG）  
单位：mIU/mL  
检测日期：2025年2月3日  
| 样本标识符 | 性别 | 年龄（岁） | 初始结果     | 重复结果     |
| 1737020    | 女   | 33         | 8（错误，未报告）| &lt;1（正确，已报告）|
| 1736371    | 女   | 30         | &lt;1（错误，未报告）| 126（正确，已报告）|
| 1736357    | 女   | 33         | &lt;1（错误，未报告）| 17（正确，已报告）|
| 1736499    | 女   | 34         | &lt;1（错误，未报告）| 6（正确，已报告）|
| 1736324    | 女   | 32         | &lt;1（错误，未报告）| 116（正确，已报告）|
| 1735841    | 女   | 35         | &lt;1（错误，未报告）| 8（正确，已报告）|
| 1737171    | 女   | 38         | &lt;1（错误，未报告）| 10（正确，已报告）|
| 1737910    | 女   | 28         | 182（错误，未报告）| &lt;1（正确，已报告）|</t>
  </si>
  <si>
    <t>DR253009</t>
  </si>
  <si>
    <t>2025-00100022-1：高检测结果</t>
  </si>
  <si>
    <t>DREYER MEDICAL CLINIC WEST AURORA, UNITED STATES</t>
  </si>
  <si>
    <t>客户报告称，在全自动生化分析仪上，一个患者样本的钠（Na）结果出现假性升高。该错误结果未被报告给医师。该样本在原始仪器上进行了重复检测，并在另一台全自动生化分析仪上也进行了重复检测。重复检测的结果低于错误结果，并被认为正确。原始仪器上获得的重复检测结果已报告给医师。
目前尚未有报告称因假性升高的钠（Na）结果而导致患者干预或不良健康后果。
检测项目：钠（Na）
单位：mmol/L
检测日期：2025年2月20日
样本编号：1160882908
初始结果：172（错误，未报告）
首次重复结果（原始仪器）：141.12（正确，已报告）
第二次重复结果（备用仪器）：139（正确，未报告）</t>
  </si>
  <si>
    <t>客户联系了西门子客户关怀中心（CCC），报告称使用全自动生化分析仪，一个患者样本的钠（Na）结果出现假性升高。事件发生当天的质量控制（QC）结果在正常范围内。
西门子对仪器数据进行了审查，确认标准A（STD A）和标准B（STD B）的空气和液体值均在正常范围内，事件当天的校准结果可接受，并且样本完整性和样本量均无问题。
西门子派遣了一位客户服务工程师（CSE）前往客户现场。在访问期间，CSE检查了管路和连接，并更换了标准A（STD A）的管路（因为其袋子处存在泄漏），标准A试剂、集成多传感器技术（IMT）端口（因为其排水不畅）、旋转阀中的X型密封圈以及IMT传感器。随后，CSE对样本探针进行了对齐调整，并运行了稀释检查、系统检查和质量控制，结果均通过。之后，CSE进行了患者样本比对，仪器间结果一致。西门子对事件进行了评估，认为多个硬件部件（影响了流动问题）可能是导致钠（Na）结果假性升高的原因。
该仪器按照规范运行，不需要进一步评估。</t>
  </si>
  <si>
    <t>西门子对事件进行了评估，认为多个硬件部件（影响了流动问题）可能是导致钠（Na）结果假性升高的原因。
不良事件来源：投诉。</t>
  </si>
  <si>
    <t>24842543</t>
  </si>
  <si>
    <t>2025-00099284-1：高检测结果</t>
  </si>
  <si>
    <t>BEACON PREMIER DIAGNOSTICS, MALAYSIA</t>
  </si>
  <si>
    <t>客户报告称，在使用Atellica IM 糖抗原CA19-9试剂（批号543）检测一个患者样本时，结果出现升高。该升高结果与患者之前较低的CA19-9检测结果（采用其他方法）以及患者的临床状况不一致。
质量控制（QC）和能力验证样本均在可接受范围内。
目前未收到有关该事件导致患者伤害、治疗改变或诊断延迟的报告。
Atellica IM CA19-9 检测结果：
检测日期：2025年2月15日
Atellica IM CA19-9 结果：30,104 U/mL —— 不一致
历史结果：
2024年8月：其他方法结果：53.6 U/mL —— 被认为是正确的
其他方法参考范围：&lt;37
其他检测结果：
异嗜性阻断管结果：&gt;700 U/mL
CEA：14.7 µg/L
PSA：0.79 µg/L</t>
  </si>
  <si>
    <t>西门子对客户的投诉进行了调查，该客户报告称使用Atellica IM 糖抗原CA 19-9™（批号543）检测时，一个患者样本的结果升高。该升高结果与患者之前较低的CA 19-9检测结果（采用其他方法）以及患者的临床状况不一致。
调查包括对客户校准、质量控制（QC）和患者数据的评估。根据QC结果排除了试剂性能问题，因为QC结果显示结果在可接受范围内，且未报告其他患者样本存在问题。
该样本使用另一种CA 19-9检测方法进行测试，结果仍然升高。客户现场使用异嗜性阻断管（HBT）处理并重新检测样本，但未能获得较低/正常的检测结果，结果仍大于700 U/mL。
客户指出患者正在使用唑来膦酸（Zoledex，戈舍瑞林）。西门子研发部门排除了这种药物对Atellica IM CA 19-9检测的潜在干扰，因为这是一种合成肽，从结构上看，它不太可能干扰该检测。
由于样本量不足，无法将患者样本退回进行进一步调查。根据现有信息，无法确定该样本CA 19-9结果升高的原因，但似乎是一个与患者个体相关的问题。客户此前未出现过类似问题，且通过常规故障排除已解决了报告的问题。</t>
  </si>
  <si>
    <t>根据现有信息，无法确定该样本CA 19-9结果升高的原因，但似乎是一个与患者个体相关的问题。
不良事件来源：投诉。</t>
  </si>
  <si>
    <t>客户此前未出现过类似问题，且通过常规故障排除已解决了报告的问题。</t>
  </si>
  <si>
    <t>DR251507</t>
  </si>
  <si>
    <t>2025-00099953-1：不正确，不充分或不精确的结果或读数</t>
  </si>
  <si>
    <t>POPLAR BLUFF REGIONAL MEDICAL CENTER, UNITED STATES</t>
  </si>
  <si>
    <t>客户报告称，使用全自动生化分析仪，多个患者样本的二氧化碳（ECO2）结果出现假性升高。这些错误的结果未被报告给医师。受此影响样本的正确结果未知。客户未向西门子提供样本数据。
目前尚未有报告称因假性升高的ECO2结果而导致患者干预或不良健康后果。
检测日期：2025年2月19日
检测项目：二氧化碳（ECO2）
单位：mmol/L
未提供患者样本结果数据，包括样本标识、错误结果以及正确报告的结果。</t>
  </si>
  <si>
    <t>客户联系了西门子客户关怀中心（CCC），报告称在使用全自动生化分析仪，多个患者样本的二氧化碳（ECO₂）结果出现假性升高。
西门子派遣了一位客户服务工程师（CSE）前往客户现场。在访问期间，CSE发现样本废液管路存在泄漏问题，泄漏被限制在系统内部。CSE更换了样本废液管路组件，重新校准了样本探针与废液管路的对齐，使用样本探针清洁液冲洗系统，并确认仪器无泄漏。随后，CSE运行了系统检查，结果显示仪器恢复正常。
根据西门子的评估，样本探针废液管路的泄漏导致样本探针清洁不充分，可能是引起ECO2结果假性升高的原因。
该仪器按照规范运行，不需要进一步评估。</t>
  </si>
  <si>
    <t>根据西门子的评估，样本探针废液管路的泄漏导致样本探针清洁不充分，可能是引起ECO2结果假性升高的原因。
不良事件来源：投诉。</t>
  </si>
  <si>
    <t>19601361</t>
  </si>
  <si>
    <t>2025-00104507-1：高检测结果</t>
  </si>
  <si>
    <t>客户报告称，在使用总人绒毛膜促性腺激素测定试剂盒(直接化学发光法的)试剂批号361进行检测时，出现了与重复检测不一致的升高结果。
在使用总人绒毛膜促性腺激素测定试剂盒(直接化学发光法的)进行的检测中，发现5名患者的检测结果与重测结果存在不一致。
多名患者的ThCG结果升高，且这些结果在双份检测中具有可重复性。其中一名患者的检测结果受到一位医师的质疑，因为使用另一种检测平台对该患者进行检测时，结果显示为“阴性”。因此，对当天所有已检测的样本重新进行了ThCG检测。
在随后一天使用新鲜样本分装液和新的试剂包进行的重复检测中，检测结果显著降低（处于或低于非孕女性的参考区间），这些结果被认为与临床预期一致。
未发现与观察到的不一致结果相关的患者伤害、治疗方案改变或诊断延迟的情况。
总人绒毛膜促性腺激素测定试剂盒(直接化学发光法的) 检测结果（mIU/mL），按患者分类：  
[非孕女性的参考区间为1.5-4.2 mIU/mL]
| 检测日期   | 样本编号   | 结果   | 备注     |
| 2025-03-01 | D25060175  | 8      | 升高     |
| 2025-03-01 | D25060175  | 11     | 升高     |
| 2025-03-02 | D25060175  | 0.8    | 正确     |
| 2025-03-01 | D25060208  | 7      | 升高     |
| 2025-03-01 | D25060208  | 7      | 升高     |
| 2025-03-02 | D25060208  | 0.9    | 正确     |
| 2025-03-01 | D25060247  | 11.9   | 升高     |
| 2025-03-01 | D25060247  | 0.5    | 正确     |
| 2025-03-01 | D25060263  | 7      | 升高     |
| 2025-03-01 | D25060263  | 7.9    | 升高     |
| 2025-03-02 | D25060263  | 1.5    | 正确     |
| 2025-03-01 | D25060265  | 7.6    | 升高     |
| 2025-03-01 | D25060265  | 6.8    | 升高     |
| 2025-03-02 | D25060265  | 1.1    | 正确     |</t>
  </si>
  <si>
    <t>客户报告称，观察到总人绒毛膜促性腺激素测定试剂盒(直接化学发光法的)结果升高，且与重复检测结果不一致。  
两个试剂盒批次的检测校准与质控（QC）结果均一致且处于预期范围内。复测过程中采用了完全相同的检测校准参数。
西门子正在进行调查。</t>
  </si>
  <si>
    <t>西门子正在进行调查。不良事件来源：投诉。</t>
  </si>
  <si>
    <t>DR250277</t>
  </si>
  <si>
    <t>42</t>
  </si>
  <si>
    <t>2025-00101331-1：高检测结果</t>
  </si>
  <si>
    <t>GRACE MEDICAL CENTER, UNITED STATES</t>
  </si>
  <si>
    <t>客户报告称，在使用全自动生化分析仪检测一名患者的样本时，获得了假性升高的钠（Na）结果。初始结果未报告给医师。该样本在初始仪器上进行了重复检测。重测的结果回收低于初始结果，并与患者病史相符。重复检测结果作为正确结果报告给了医师。
目前还没有关于错误升高的钠结果导致患者干预或不良健康后果的报告。
检测项目：钠（Na）  
单位：mmol/L  
检测日期：2025年2月24日  
样本编号：250552329A  
初始结果：180（错误，未报告）  
重复结果：147（正确，已报告）</t>
  </si>
  <si>
    <t>客户联系了西门子客户关怀中心（CCC），报告称在使用全自动生化分析仪检测一名患者的样本时，获得了假性升高的钠（Na）结果。事件当天的质控结果是可接受的。
西门子派遣了一位客户工程师（CSE）前往客户现场。在此次访问中，客户工程师检查了集成多传感器技术（IMT）模块，并观察到泵速过高且超出范围。客户工程师调整了泵速，清洁/疏通了旋转阀的所有端口，记录了IMT端口溢出的证据，对IMT端口进行漂白处理，并运行精密度测试。该事件的原因尚不清楚。
该仪器按照规范运行，不需要进一步评估。</t>
  </si>
  <si>
    <t>该事件的原因尚不清楚。不良事件来源：投诉。</t>
  </si>
  <si>
    <t>65352</t>
  </si>
  <si>
    <t>2025-00102328-1：低检测结果</t>
  </si>
  <si>
    <t>Hospital de Cascais Dr José de Almeida, PORTUGAL</t>
  </si>
  <si>
    <t>客户报告称，全自动血气/电解质和生化分析仪测得的新生儿胆红素（nBili）结果与实验室分析仪重复检测的结果存在差异。
此事件未造成任何伤害。
结果：单位 mg/dL
样本类型：动脉血
参考范围：2.0-6.0 mg/dL
仪器名称	时间	nBili	是否正确
RP500e	19:38	2.7	否
实验室分析仪	未知	9.8	是</t>
  </si>
  <si>
    <t>客户提供了仪器文件以便调查。调查正在进行中。已进行质量控制检测，结果在正常范围内。客户已更换了检测卡。</t>
  </si>
  <si>
    <t>已进行质量控制检测，结果在正常范围内。客户已更换了检测卡。</t>
  </si>
  <si>
    <t>CA1275005820582</t>
  </si>
  <si>
    <t>2025-00099650-1：低检测结果</t>
  </si>
  <si>
    <t>SINAI HOSPITAL OF BALTIMORE, UNITED STATES</t>
  </si>
  <si>
    <t>客户报告称，在全自动生化分析仪上检测多名患者的样本时，获得了假性降低的钙（CA_2c）结果。最初的结果未报告给医师。样本在另一台仪器上进行了重复检测。客户未指明用于重复检测的仪器。重复检测的结果被认为是正确的。客户未向西门子提供样本数据。
目前尚无因假性降低的CA_2c结果导致患者干预或不良健康后果的已知报告。
检测项目：钙（CA_2c）
单位：mg/dL或mmol/L  
检测日期：2025年2月17日
患者样本结果数据，包括样本标识、错误结果及正确报告结果，均未提供给西门子。</t>
  </si>
  <si>
    <t>客户联系了西门子客户关怀中心（CCC），报告称在全自动生化分析仪上检测多名患者的样本时，获得了假性降低的钙（CA_2c）结果。事件当天的质控(QC)和校准均在可接受范围内。
西门子派遣了一位客户服务工程师（CSE）前往客户现场。在访问期间，CSE检查了仪器，发现稀释托盘存在渗漏和溢出问题，并怀疑渗漏液体滴入了稀释转盘托盘（DTT）中的相邻比色杯。随后，工程师清洁了稀释反应托盘洗涤单元（DWUD）的分配探针（喷嘴），并进行了清洗维护。此外，工程师还运行了仪器，未再发现液体残留迹象，并运行了质控，结果回收至可接受水平。
西门子对事件进行了评估，认为DWUD喷嘴堵塞问题可能是导致CA_2c结果假性降低的原因。
该仪器按照规范运行，不需要进一步评估。</t>
  </si>
  <si>
    <t>西门子对事件进行了评估，认为DWUD喷嘴堵塞问题可能是导致CA_2c结果假性降低的原因。不良事件来源：投诉。</t>
  </si>
  <si>
    <t>2025-00099980-1：低检测结果</t>
  </si>
  <si>
    <t>USA HEALTH UNIVERSITY HOSPITAL, UNITED STATES</t>
  </si>
  <si>
    <t>客户向西门子报告称，在全自动生化分析仪上检测多名患者的样本时，获得了错误降低的肌酐（Crea_2）结果。这些错误降低的结果已报告给医师，医师对结果提出了质疑。随后，相同的样本在另一台全自动生化分析仪上重新处理。重新处理的结果作为正确结果报告给了医师。
在所有患者中，从样本标识为2505100212B、2505100246A和2505100934C的患者身上重新采集了样本。重新采集的样本标识为2505100212B和2505100246A的样本在原分析仪上处理；样本标识为2505100934C的样本在另一台全自动生化分析仪上处理。
对于样本标识为2505100044B的样本，未能获得正确的Crea_2结果，该患者于2025年2月20日出院。
目前尚无因错误降低的Crea_2结果导致患者干预或不良健康后果的已知报告。</t>
  </si>
  <si>
    <t>客户联系了西门子医疗诊断远程服务中心 (RSC)，报告了全自动生化分析仪上多个患者样本的肌酐 (Crea_2) 结果错误降低的问题。西门子正在对这一事件进行评估。</t>
  </si>
  <si>
    <t>西门子正在对这一事件进行评估。不良事件来源：投诉。</t>
  </si>
  <si>
    <t>2025-00099563-2：低检测结果</t>
  </si>
  <si>
    <t>客户报告称，在使用试剂批号541的糖抗原19-9测定试剂盒(直接化学发光法)检测时，发现了一个与稀释结果不一致的偏低结果。
对于该患者样本，最初获得了一个偏低的结果，并已报告给医师。随后，将同一份样本稀释（1:2和1:10）后，在原始分析仪上重新检测，得到了一个偏高的结果。偏高的结果被认为是正确的，并在修正后的报告发送给医师。此外，该样本还通过另一种方法进行了检测，结果也显示为偏高。
目前没有证据表明，观察到的结果不一致对患者造成了任何伤害。
检测项目：CA 19-9  
单位：U/mL  
样本标识：189832327  
检测日期：2025年2月12日  
 初始结果：538.67（不一致，已报告）  
重复结果1（稀释1:02）：809.22（正确）  
重复结果2（稀释1:10）：872.19（正确，已报告）</t>
  </si>
  <si>
    <t>客户报告称，观察到糖抗原19-9测定试剂盒(直接化学发光法)检测结果偏低，并且与稀释后的结果不一致。
仪器的校准是有效的，质控（QC）结果在实验室设定的范围内。
检测的使用说明书（IFU）在“检验方法的局限性”部分指出：“解释结果时，务必结合患者的病史、临床表现和其他结果。”
西门子正在对这一事件进行评估。</t>
  </si>
  <si>
    <t>DR270215</t>
  </si>
  <si>
    <t>2025-00101282-1：低检测结果</t>
  </si>
  <si>
    <t>ROOSEVELT GENERAL HOSPITAL, UNITED STATES</t>
  </si>
  <si>
    <t>客户报告称，在全自动整合式生化分析仪上检测到钠（NA）和钾（K）结果偏低。客户将样本在另一台仪器上重新检测，结果回收较高。客户表示，未将错误结果报告给医师，且无需提供修正报告。客户未提供患者数据及该事件的其他详细信息。因此，本报告是出于可疑即报原则而提交的。
目前未收到因该事件导致患者干预或不良健康后果的报告。  
客户未提供受影响的患者数据。</t>
  </si>
  <si>
    <t>客户联系了西门子客户关怀中心，并报告称在全自动整合式生化分析仪上测得钠（Na）和钾（K）结果偏低。事件当天的质控（QCs）结果均在允许范围内。
西门子通过远程协助客户进行故障排查。按照西门子的指导，客户多次更换传感器，并使用不同批次的稀释液进行了多次稀释检查。西门子协助客户校正了稀释检查的偏差，并重新设置了稀释校正因子。此外，客户更换了X管和旋转阀密封件，对集成多传感器技术（IMT）进行了超级维护和清洗。随后，客户检查了泵速并检查管路是否存在气泡。最后，客户更换并重新校准了样本探针。事件的具体原因尚不清楚。
该仪器按照规范运行，不需要进一步评估。</t>
  </si>
  <si>
    <t>事件的具体原因尚不清楚。不良事件来源：投诉。</t>
  </si>
  <si>
    <t>50062174</t>
  </si>
  <si>
    <t>2026-09-03</t>
  </si>
  <si>
    <t>2025-00103803-1：假阳性结果</t>
  </si>
  <si>
    <t>UNILABS LABORATÓRIO, PORTUGAL</t>
  </si>
  <si>
    <t>客户在对一位患者样本（样本编号：762082908）进行检测时，获得了重复反应的Atellica IM乙型肝炎病毒表面抗体（aHBs2）检测结果（批号174），该结果与患者病史及另一种方法的检测结果不一致。不一致的Atellica IM aHBs2反应性结果未向医师报告。
此事件未涉及患者伤害、治疗方案改变或诊断延误。
Atellica IM乙型肝炎病毒表面抗体（aHBs2）
单位：mIU/L
检测日期：2025年02月14日
样本编号：762082908（66岁男性患者）
Atellica IM aHBs2初次检测结果：12.62 mIU/mL——不一致阳性/未报告
Atellica IM aHBs2重复检测结果：12.64 mIU/mL——不一致阳性/未报告
其他方法检测结果：阴性——报告为正确结果</t>
  </si>
  <si>
    <t>客户报告称，Atellica IM乙型肝炎病毒表面抗体（aHBs2）（批号174）检测的结果出现了重复反应性，患者样本结果与患者的病史以及采用其他方法进行的检测结果不一致。
该试剂的使用说明（IFU）在“检验结果的解释”部分指出：
“检测结果的判读务必结合病人病史、临床表现和其他发现情况进行。”
西门子正在对此进行调查。</t>
  </si>
  <si>
    <t>DR251784</t>
  </si>
  <si>
    <t>2025-00105518-1：不正确、不充分或不精确的结果或读数</t>
  </si>
  <si>
    <t>QUEST@ST JOSEPH HOSPITAL, UNITED STATES</t>
  </si>
  <si>
    <t>客户报告称，在全自动生化分析仪上，多个患者样本的钾（K）结果出现假性升高。当样本被标记为高溶血、黄疸和脂血（HIL）值时，实验室信息系统（LIS）自动确认了这些错误结果。客户指出，LIS发布了标记为“H”值的错误结果，而不是将其保留。初始结果已报告给医师，目前尚不清楚这些结果是否被质疑以及样本是否被重新检测。客户未向西门子提供患者结果数据。
目前尚未收到因假性升高的钾（K）结果导致患者干预或不良健康后果的报告。  
检测项目：钾（K）  
单位：mmol/L  
检测日期：2025年2月20日  
患者样本结果数据，包括样本标识、错误结果及正确报告结果，均未提供给西门子。</t>
  </si>
  <si>
    <t>客户报告称，在全自动生化分析仪上，多个患者样本的钾（K）结果出现假性升高。当样本被标记为高溶血、黄疸和脂血（HIL）值时，实验室信息系统（LIS）自动确认了这些错误结果。客户指出，LIS释放了标记为“H”值的错误结果，而不是将其保留。
西门子派遣了一位技术支持专家（TAS）前往客户现场。在访问期间，TAS检查了仪器，核实了HIL配置设置，并将其从“ON”更改为“Auto-ON”。在进行这一调整后，Atellica数据管理器（ADM）成功地保留了标记为HIL的结果。在新的设置更改后，仪器在不报告的情况下保留了HIL标记。
西门子对这一事件进行了评估，并得出结论：系统中未启用HIL自动开启设置，可能是导致钾（K）结果假性升高的原因。
该仪器运行符合规范。无需进一步评估。</t>
  </si>
  <si>
    <t>西门子对这一事件进行了评估，并得出结论：系统中未启用HIL自动开启设置，可能是导致钾（K）结果假性升高的原因。不良事件来源：投诉。</t>
  </si>
  <si>
    <t>该仪器运行符合规范。无需进一步评估。</t>
  </si>
  <si>
    <t>DR251782</t>
  </si>
  <si>
    <t>2025-00101046-1：不正确、不充分或不精确的结果或读数</t>
  </si>
  <si>
    <t>客户报告称，在全自动生化分析仪上，多个患者样本的钾（K）结果出现假性升高。当样本被标记为高溶血、黄疸和脂血（HIL）值时，实验室信息系统（LIS）自动确认了这些错误结果。客户指出，LIS发布了标记为“H”值的错误结果，而不是将其保留。
西门子派遣了一位技术支持专家（TAS）前往客户现场。在访问期间，TAS检查了仪器，核实了HIL配置设置，并将其从“ON”更改为“Auto-ON”。在进行这一调整后，Atellica数据管理器（ADM）成功地保留了标记为HIL的结果。在新的设置更改后，仪器在不报告的情况下保留了HIL标记。
西门子对这一事件进行了评估，并得出结论：系统中未启用HIL自动开启设置，可能是导致钾（K）结果假性升高的原因。
该仪器运行符合规范。无需进一步评估。</t>
  </si>
  <si>
    <t>CM00810</t>
  </si>
  <si>
    <t>2025-00101264-1：低检测结果</t>
  </si>
  <si>
    <t>DRISCOLL CHILDRENS HOSPITAL, UNITED STATES</t>
  </si>
  <si>
    <t>客户报告称，在全自动生化分析仪上，多个患者样本的钠（Na）结果出现假性偏低。初始结果未报告给医师。样本在另一台全自动生化分析仪上重新检测。重复检测结果回收高于初始结果，并与患者的病史相符。重复检测结果被认为是正确的。
目前尚未收到因假性偏低的钠结果导致患者干预或不良健康后果的报告。  
检测项目：钠（Na）  
单位：mmol/L  
检测日期：2025年2月24日  
客户未向西门子提供样本数据，包括受影响的样本标识、错误结果和正确结果。</t>
  </si>
  <si>
    <t>客户联系了西门子客户关怀中心（CCC），报告称全自动生化分析仪输出了低值质控（QC）结果，并且多个患者样本的钠（Na）结果出现假性偏低。事件当天的校准是可接受的。
在西门子远程协助下，客户进行了全面自动检查和光度计检查，光度计检查，其在所有强度下均失败，并标记为低值。
西门子派遣了一位客户服务工程师（CSE）前往客户现场。在访问期间，工程师检查了旋转阀并进行了清洁，重新组装后，将集成多传感器技术（IMT）模块重新安装到仪器中，冲洗了所有液体管线，进行了自动对齐、强力冲洗和自动检查，均通过。随后，工程师进行了稀释液检查，校正了偏差，并运行了质控，质控结果回收至可接受范围。接下来，工程师观察到液体管线被挤压导致IMT问题，清理了IMT模块底部，冲洗了管线，并进行了自动对齐，均通过。之后，工程师更换了试剂1（R1）和试剂2（R2）探针，更换了样本探针，并对R1和R2服务器及臂进行了自动对齐，均通过。随后，CSE更换了吸液探针1的灯和阀门，对反应洗涤头进行了对齐，并进行了全面自动检查并均通过。
西门子评估了该事件，并确定之前系统中接受的低于典型稀释检查因子的情况，可能导致钠结果出现虚假偏低。
该仪器运行符合规范。无需对该设备进行进一步评估。</t>
  </si>
  <si>
    <t>西门子评估了该事件，并确定之前系统中接受的低于典型稀释检查因子的情况，可能导致钠结果出现虚假偏低。不良事件来源：投诉。</t>
  </si>
  <si>
    <t>该仪器运行符合规范。无需对该设备进行进一步评估。</t>
  </si>
  <si>
    <t>2025-00103803-2：假阳性结果</t>
  </si>
  <si>
    <t>客户在对一位患者样本（样本编号：760485764）进行检测时，获得了重复反应的Atellica IM乙型肝炎病毒表面抗体（aHBs2）检测结果（试剂批号174），该结果与患者病史及另一种方法的检测结果不一致。不一致的Atellica IM aHBs2反应性结果未向医师报告。
尚无此事件未涉及患者伤害、治疗方案改变或诊断延误的陈述。
Atellica IM乙型肝炎病毒表面抗体（aHBs2）
单位：mIU/L
检测日期：2025年2月10日
样本编号：760485764（57岁女性患者）
Atellica IM aHBs2初始结果：23.77 mIU/mL——不一致阳性/未报告
Atellica IM aHBs2重复结果：23.23 mIU/mL——不一致阳性/未报告
替代方法结果：2.35 mIU/mL——报告为正确</t>
  </si>
  <si>
    <t>客户报告称，Atellica IM乙型肝炎病毒表面抗体（aHBs2）检测项目的结果出现了重复反应性，试剂批号174，这些结果与患者的病史以及采用其他方法进行的检测结果不一致。
该检测项目的使用说明（IFU）在“检验结果的解释”部分指出：
“检测结果的判读务必结合病人病史、临床表现和其他发现情况进行。”
西门子正在对此进行调查。</t>
  </si>
  <si>
    <t>DE271647</t>
  </si>
  <si>
    <t>2025-00102021-1：低检测结果</t>
  </si>
  <si>
    <t>MARY BRECKINRIDGE HLTHCARE INC, UNITED STATES</t>
  </si>
  <si>
    <t>客户报告称，一个患者样本在全自动整合式生化分析仪上进行了钠（Na）检测，初始结果为135.5 mmol/L。该样本在原系统上进行了重复检测，结果出现假性降低。错误的结果未向医师报告。随后，该样本在另一台全自动整合式生化分析仪上进行了重复检测。第二次重复检测的结果高于错误结果，与初始结果相符，并被认为是正确的。初始结果也被认为是正确的，并以136 mmol/L的结果报告给了医师。
目前没有已知的报告表明，由于该假性降低的钠（Na）结果导致患者干预或不良健康后果。
检测项目：钠（Na）
单位：mmol/L
检测日期：2025年2月26日
样本标识：283205
初始结果：135.5（正确，报告为136）
第一次重复结果（原系统）：119.9（错误，未报告）
第二次重复结果（另一系统）：133.5（正确，未报告）</t>
  </si>
  <si>
    <t>客户联系了西门子客户关怀中心（CCC），报告称在全自动整合式生化分析仪上对患者样本进行重复检测时，得到了一个假性降低的钠（Na）结果。事件发生当天的质量控制（QC）结果在正常范围内。
西门子派遣了一名客户服务工程师（CSE）前往客户现场。在访问期间，CSE观察到系统上的X1管路过长，样本头传感器被扭曲到一侧，导致无法正常混合，样本冲洗泵的滴定比例超过了30%。随后，CSE更换了冲洗液、标准液A（Std A）、标准液B（Std B）、所有集成多传感器技术（IMT）管路（稀释液1（D1）、稀释液2（D2）、X0至X3、试剂1（R1））、样本头、样本计量和冲洗注射器的尖端及马达。接着，CSE运行了校准、质量控制、系统检查和稀释检查，所有检查均通过，完成了所有对齐操作，并在五个不同的杯子中运行了十次精密度测试，结果均符合预期。
此外，CSE还处理了一个与本次事件无关的问题，涉及更换不同批次的稀释检查溶液、IMT端口、旋转阀、端口组件和注射器尖端。随后，CSE运行了稀释检查，用热水冲洗端口废液管路，润滑了稀释液泵和样本泵的丝杠，并多次冲洗管路。
西门子对此次事件进行了评估，认为集成多传感器（IMT）的流量问题可能导致了钠（Na）结果的假性降低。
该仪器按照规范运行，不需要进一步评估。</t>
  </si>
  <si>
    <t>西门子对此次事件进行了评估，认为集成多传感器（IMT）的流量问题可能导致了钠（Na）结果的假性偏低。
不良事件来源：投诉。</t>
  </si>
  <si>
    <t>2025-00102021-2：低检测结果</t>
  </si>
  <si>
    <t>客户报告称，在全自动整合式生化分析仪上对患者样本进行检测时，得到了一个假性降低的钠（Na）结果。该错误结果未向医师报告。该样本在原系统上进行了重复检测，并在另一台全自动整合式生化分析仪上进行了重复检测。原始分析上的第一次重复检测结果与初始结果相近，被认为是错误的，且未向医师报告。另一台分析仪上的第二次重复检测结果高于之前的错误结果。第二次重复检测结果被认为是正确的，并以135 mmol/L的结果报告给了医师。
目前没有已知的报告表明，由于该假性降低的钠（Na）结果导致患者干预或不良健康后果。
检测项目：钠（Na）
单位：mmol/L
检测日期：2025年2月27日
样本标识：284321
初始结果：119.6（错误，未报告）
第一次重复结果（原系统）：119.8（错误，未报告）
第二次重复结果（另一系统）：134.6（正确，报告为135）</t>
  </si>
  <si>
    <t>客户联系了西门子客户关怀中心（CCC），报告称在全自动整合式生化分析仪上对患者样本进行检测时，得到了假性降低的钠（Na）结果。事件发生当天的质量控制（QC）结果在正常范围内。
西门子派遣了一名客户服务工程师（CSE）前往客户现场。在访问期间，CSE观察到系统上的X1管路过长，样本头传感器被扭曲到一侧，导致无法正常混合，样本冲洗泵的滴定比例超过了30%。随后，CSE更换了所有集成多传感器（IMT）管路（稀释液1（D1）、稀释液2（D2）、X0至X3、试剂1（R1））、样本头、样本计量和冲洗注射器的尖端及马达。接着，CSE运行了系统检查，检查通过，完成了所有对齐操作，并在五个不同的杯子中运行了十次精密度测试，结果均符合预期。
此外，CSE还处理了一个与本次事件无关的问题，涉及更换冲洗液、标准液A（Std A）、标准液B（Std B）、不同批次的稀释检查溶液、IMT端口、旋转阀、端口组件和注射器尖端。随后，CSE运行了稀释检查、校准和质量控制，所有检查均通过，用热水冲洗了端口废液管路，润滑了稀释液泵和样本泵的丝杠，并多次冲洗了管路。
西门子对此次事件进行了评估，认为集成多传感器（IMT）的流量问题可能导致了钠（Na）结果的假性降低。
该仪器按照规范运行，不需要进一步评估。</t>
  </si>
  <si>
    <t>10338631</t>
  </si>
  <si>
    <t>2025-00100724-2：高检测结果</t>
  </si>
  <si>
    <t>COOPER INSTITUTE FOR REPRODUCTIVE HORMONAL DISORDERS, UNITED STATES</t>
  </si>
  <si>
    <t>客户报告称，在全自动化学发光免疫分析仪上对患者样本进行检测时，获得了假性升高的总人绒毛膜促性腺激素（ThCG）结果。初始结果未报告给医师。该样本在同一台原始分析仪上被重新处理了三次。重复检测的结果低于初始结果。第三次重复检测结果为 &lt;5 mIU/mL，该结果作为正确结果报告给了医师。
目前尚无已知的患者干预或因 ThCG 结果假性升高而导致的不良健康后果报告。
检测项目：总人绒毛膜促性腺激素（ThCG）
单位：mIU/mL
检测日期：2025 年 2 月 12 日
样本标识符：24
初始结果：25（错误，未报告）
第一次重复检测结果：0
第二次重复检测结果：0
第三次重复检测结果：&lt;5（正确，已报告）</t>
  </si>
  <si>
    <t>客户联系了西门子客户关怀中心（CCC），报告称在全自动化学发光免疫分析仪上对患者样本进行检测时，获得了假性升高的总人绒毛膜促性腺激素（ThCG）结果。质控(QC)在回收范围内。
西门子派遣了一位客户服务工程师（CSE）前往客户现场。在访问期间，工程师检查了仪器，进行了全面服务访问（TSV），发现真空度低，对其进行了调整，清洁了样本移液区域，并验证了仪器的运行情况。客户运行了样本，结果回收是可接受的。工程师所进行的服务解决了问题。
西门子进一步评估了这一事件，确定低真空度会影响清洗过程，并可能导致 ThCG 结果假性升高。
该仪器按照规范运行，不需要进一步评估。</t>
  </si>
  <si>
    <t>西门子进一步评估了这一事件，确定低真空度会影响清洗过程，并可能导致 ThCG 结果假性升高。不良事件来源：投诉。</t>
  </si>
  <si>
    <t>2025-00100724-1：高检测结果</t>
  </si>
  <si>
    <t>客户报告称，在全自动化学发光免疫分析仪上对患者样本进行检测时，获得了假性升高的总人绒毛膜促性腺激素（ThCG）结果。初始结果未报告给医师。该样本在同一台原始分析仪上被重新处理了三次。重复检测的结果低于初始结果。第三次重复检测结果为 &lt;5 mIU/mL，该结果作为正确结果报告给了医师。
目前尚无已知的患者干预或因 ThCG 结果假性升高而导致的不良健康后果报告。
检测项目：总人绒毛膜促性腺激素（ThCG）
单位：mIU/mL
检测日期：2025 年 2 月 10 日
样本标识符：50
初始结果：9（错误，未报告）
第一次重复检测结果：0
第二次重复检测结果：0
第三次重复检测结果：&lt;5（正确，已报告）</t>
  </si>
  <si>
    <t>CA1275002920292</t>
  </si>
  <si>
    <t>2025-00102096-1：不正确，不充分或不精确的结果或读数</t>
  </si>
  <si>
    <t>客户报告称，在一台全自动生化分析仪ADVIA Chemistry XPT系统上，多个患者的样本在多项检测中出现了错误的结果。在所有初步结果中，少数结果由于不切实际而未向医师报告。这些样本在另一台备用的ADVIA Chemistry XPT系统上进行了重复检测。重复检测的结果被认为是正确的，并已报告给医师。客户未向西门子提供患者结果数据。
目前没有已知的因该事件导致的患者干预或不良健康后果的报告。
检测日期：2025年2月25日
客户未提供任何患者样本结果数据，包括检测项目名称、样本标识符、错误结果以及正确报告的结果。</t>
  </si>
  <si>
    <t>客户联系了西门子客户关怀中心（CCC），并报告称一台全自动生化分析仪ADVIA Chemistry XPT由于油污污染，输出了超出范围的质量控制（QC）结果，并在多项检测中对多个患者样本产生了错误结果。
西门子派遣了一位客户服务工程师（CSE）前往客户现场。在访问期间，CSE检查了该仪器，清理了油污污染，发现灯源/光谱仪无法正常工作，在系统上加载了批准的浴油，并运行了质量控制，结果回收到可接受的水平。客户停止使用该系统。
西门子正在对该事件进行评估。</t>
  </si>
  <si>
    <t>西门子正在对该事件进行评估。
不良事件来源：投诉。</t>
  </si>
  <si>
    <t>西门子正在对该事件进行评估。</t>
  </si>
  <si>
    <t>2024-00077414-1：信息不足</t>
  </si>
  <si>
    <t>客户报告称，样本未在序列号为 SP02782 的 全自动样品处理系统处理。客户称，LAS（实验室自动化系统）送至 Atellica 系统的样本管未得出结果，返回LAS。客户声称，受影响管路被放入 LAS 储存室，并在5天后丢弃，未报告任何结果。
未报告该事件导致的患者干预或不良健康后果。
试验日期：2024年10月24日
客户提供了受影响的样品 ID 68025061 和68025045，但未提供
受影响的检查或患者。
客户通知Siemens，该事件未导致不一致结果，STAT样本未受到影响，样本测试和结果报告延迟。</t>
  </si>
  <si>
    <t>客户报告LAS（实验室自动化系统）送至 Atellica 系统的样品管没有结果，返回LAS。客户声称，受影响管路被放入 LAS 储存室，并在5天后丢弃，未报告任何结果。
Siemens 审查了系统日志，并注意到受影响的样本 ID 被加载到 Atellica 系统上，由于LIS（实验室信息系统）查询超时问题，Atellica系统未查询数据管理系统。LIS 查询超时发生在 Atellica 系统上加载样本的同时，Siemens检索到以下错误：
•样品ID = 68025061已卸载到Aptio，并显示消息“样品已成功处理 (0 x 01)”
•样品ID = 68025045被卸载到APtio，并显示消息“样品未处理：无 LIS 指令 (0 x 14)”•LIS查询超时 (SID：68025045 RACK：999999-A2)。请检查查询超时值。当前超时值为30秒。
西门子正在调查这一事件。
2024-12-30 更新信息:
西门子对事件进行了调查，在2024年10月24日上午11:02:00，样本ID 68025061从APTIO加载到Atellica全自动样品处理系统，试管识别站（Tube Characterization Station）系统检测到，并且为这个样本ID预留了LIS查询。当时，西门子注意到实验室信息系统（Laboratory Information System，LIS）管理员正忙于处理样本ID 61046612的查询，但由于LIS连接错误而未能完成，样本ID 68025061的查询没有发送到LIS，且没有为该样本ID保存工作订单。在“NoWorkTimeOut”之后，计划软件安排样本从Vessel Movement Manager（VMM）轨道卸载，并于上午11:03:59卸载到APTIO轨道，实验室自动化系统（Laboratory Automation System，LAS）管理员提供了样本处理状态“Sample Processing Successfully to LAS”，由于该状态，样本后来被APTIO系统丢弃，没有结果。
西门子得出结论，报告行为的潜在原因未知。Atellica样品处理系统没有故障，并且按照规范运行。
客户运营正常，不需要进一步评估。</t>
  </si>
  <si>
    <t>西门子得出结论，报告行为的潜在原因未知。 Atellica样品处理系统没有故障，并且按照规范运行。
不良事件来源：投诉。</t>
  </si>
  <si>
    <t>客户运营正常，不需要进一步评估。</t>
  </si>
  <si>
    <t>CM02517</t>
  </si>
  <si>
    <t>2025-03-22</t>
  </si>
  <si>
    <t>2025-00103784-2：低检测结果</t>
  </si>
  <si>
    <t>客户报告称，从序列号为CM02517的全自动生化分析仪上获得的10个患者样本的肌酐检测结果出现假性降低。目前尚不清楚初始检测结果是否已报告给医师。同一份样本在另一台全自动生化分析仪上重新检测，获得了更高的检测结果。重复检测的结果作为正确的检测结果报告给了医师。
目前尚未收到因该事件导致不良健康后果的报告。
事件日期：2025年10月30日  
检测项目：肌酐，单位：umol/L  
- 样本编号：50773917  
  初始结果：58（假性偏低，未知是否已报告）  
  重复结果：101（正确，已报告，使用另一台分析仪）  
- 样本编号：50773940  
  初始结果：&lt;13（假性偏低，未知是否已报告）  
  重复结果：94（正确，已报告，使用另一台分析仪）  
- 样本编号：50773949  
  初始结果：34（假性偏低，未知是否已报告）  
  重复结果：120（正确，已报告，使用另一台分析仪）  
- 样本编号：50773966  
  初始结果：19（假性偏低，未知是否已报告）  
  重复结果：69（正确，已报告，使用另一台分析仪）  
- 样本编号：50774039  
  初始结果：49（假性偏低，未知是否已报告）  
  重复结果：92（正确，已报告，使用另一台分析仪）  
- 样本编号：50774167  
  初始结果：&lt;13（假性偏低，未知是否已报告）  
  重复结果：99（正确，已报告，使用另一台分析仪）  
- 样本编号：55226383  
  初始结果：&lt;13（假性偏低，未知是否已报告）  
  重复结果1：&lt;13（假性偏低，未知是否已报告）  
  重复结果2：94（正确，已报告，使用另一台分析仪）  
- 样本编号：55226485  
  初始结果：&lt;13（假性偏低，未知是否已报告）  
  重复结果：125（正确，已报告，使用另一台分析仪）  
- 样本编号：55226508  
  初始结果：87（假性偏低，未知是否已报告）  
  重复结果：131（正确，已报告，使用另一台分析仪）  
- 样本编号：59253540  
  初始结果：46（假性偏低，未知是否已报告）  
  重复结果：92（正确，已报告，使用另一台分析仪）</t>
  </si>
  <si>
    <t>客户报告称，从序列号为CM02517的全自动生化分析仪上获得的10个患者样本的肌酐检测结果出现假性偏低。第三方服务提供商被派往客户现场检查分析仪。该第三方服务提供商完成了光度计的初步检查，包括PQCV测试和混合器对齐。西门子服务运营支持（SOS）评估了从序列号为CM02517的全自动生化分析仪收集的数据。SOS发现，在最终阶段的泵阀完整性测试中，试剂臂1（R1臂）的探针泄漏测试失败，样本混合器自动对齐结果显示典型的“电机卡滞”模式，反应和稀释比色杯洗涤子系统的手动垂直电机目标未进行调整。更换了稀释盐水管线，解决了异常的盐水泵压力测试结果。更换并校准了样本混合器的叶轮，解决了异常的混合器对齐数据。
在检查分析仪时发现，反应洗涤器（RW）探针4上有液体滴落。更换了阀门#22，解决了反应洗涤器的泄漏问题。假性偏低的肌酐检测结果的原因是反应洗涤器机制的阀门#22。
该分析仪运行符合规范。无需对该分析仪进行进一步评估。</t>
  </si>
  <si>
    <t>西门子认为假性偏低的肌酐检测结果的原因是反应洗涤器机制的阀门#22。不良事件来源：投诉。</t>
  </si>
  <si>
    <t>2025-00103784-1：低检测结果</t>
  </si>
  <si>
    <t>客户报告称，使用序列号为CM02517的Atellica CH 930全自动生化分析仪对多个样本进行了以下一项或多项检测：肌酐、钙、无机磷、γ-谷氨酰转移酶（GGT）和尿素氮。初始测试结果已发布给医生。随后，相同样本在同一台或另一台Atellica CH 930全自动分析仪上进行了重复检测，重复检测的结果作为正确结果发布给了医生。
基于错误的检测结果，两名全科医生（GP）的患者被转诊至医院。其中一名患者开始服用磷酸盐片剂。
目前没有关于此事件导致不良健康后果的报告。
西门子尚未独立确认客户的陈述。
事件日期：2025年10月22日
检测项目：肌酐、钙、无机磷、γ-谷氨酰转移酶（GGT）和尿素氮。</t>
  </si>
  <si>
    <t>客户报告称，使用序列号为CM02517的全自动生化分析仪对多个样本进行了以下一项或多项检测：肌酐、钙、无机磷酸盐、γ - 谷氨酰转移酶（GGT）和尿素氮。第三方服务提供商被派往客户现场检查分析仪。该第三方服务提供商完成了光度计的初步检查，包括PQCV测试和混合器对齐。第三方服务提供商未发现流程错误或自动检查错误。西门子运营支持（SOS）审查了客户现场的仪器日志文件，发现稀释臂盐水泵（SP.R）测试在自动检查中显示出异常模式，试剂臂1（R1臂）在最终阶段的泵阀完整性测试中探针泄漏测试失败。报告问题的原因未知。异常压力测试结果和失败的泄漏测试是促成因素。
该分析仪运行符合规范。无需对该分析仪进行进一步评估。</t>
  </si>
  <si>
    <t>西门子认为报告问题的原因未知，异常压力测试结果和泄漏测试失败是促成因素。不良事件来源：投诉。</t>
  </si>
  <si>
    <t>IM02285</t>
  </si>
  <si>
    <t>2025-00101078-1：高检测结果</t>
  </si>
  <si>
    <t>YAVAPAI REGIONAL MEDICAL CENTER, UNITED STATES</t>
  </si>
  <si>
    <t>客户报告称，在一台Atellica IM 1300全自动化学发光免疫分析仪上，四名患者的高敏肌钙蛋白I（TnIH）检测结果出现假性升高。
这些假性升高的结果已报告给医师。这些样本在另一台Atellica IM 1300全自动化学发光免疫分析仪上重新检测，得到了较低的结果，与患者的临床病史相符。重新检测的结果被认为是正确的，并已报告给医师。
目前没有已知的因高敏肌钙蛋白I（TnIH）假性升高结果而导致的患者干预或不良健康后果的报告。
检测项目：高敏肌钙蛋白I（TnIH）
单位：pg/mL
初次检测日期：2025年2月24日
重复检测日期：2025年2月26日
样本标识：250552412A
年龄/性别：43岁/男性
初次结果：266.66（错误，已报告）
重复结果（备用仪器）：&lt;2.50（正确，已报告）
样本标识：250552628A
年龄/性别：77岁/男性
初次结果：160.78（错误，已报告）
重复结果（备用仪器）：8.39（正确，已报告）
样本标识：250552495A
年龄/性别：61岁/女性
初次结果：199.26（错误，已报告）
重复结果（备用仪器）：&lt;2.50（正确，已报告）
样本标识：250552601A
年龄/性别：64岁/男性
初次结果：58（错误，已报告）
重复结果（备用仪器）：23.99（正确，已报告）</t>
  </si>
  <si>
    <t>客户联系了西门子客户关怀中心（CCC），报告称在一台Atellica IM 1300全自动化学发光免疫分析仪上，四名患者的高敏肌钙蛋白I（TnIH）检测结果出现假性升高。事件当天的质量控制（QC）是可接受的。
西门子派遣了一位客户服务工程师（CSE）前往客户现场。在访问期间，CSE检查了错误日志，发现问题是出在洗涤站。随后，CSE对洗涤站进行了自动检查，观察到洗涤1线路、洗涤站1（WS1）、洗涤站2（WS2）、洗涤站3（WS3）和洗涤分配（WD）的洗涤1出现失败情况，观察到洗涤1线路中有气泡流入洗涤站，检查了洗涤1线路，确认联接管件未损坏且功能正常。
之后，CSE检查了散装液体抽屉、所有液体的瓶盖、洗涤1瓶盖和免疫清洁剂瓶盖，发现它们都已拧紧且未松动。CSE松开了瓶盖，将洗涤1液体引入洗涤环，但仍观察到一些气泡，追踪气泡至连接储液罐管线和歧管的联接管件。CSE将洗涤1的储液罐和歧管之间的联接管件更换为另一个管件，再次冲洗洗涤1，气泡被排出且管线畅通，随后冲洗了免疫清洁剂阀门2（带试剂探针冲洗），接着冲洗了试剂探针，检查了二级真空水平，以及所有废液瓶的瓶盖和连接它们的管线，运行了自动检查并通过。CSE运行了高敏肌钙蛋白I（TnIH）的质量控制（QC），结果回收至正常范围之外。CSE使用新的试剂包（包校准）重新校准了TnIH，使其回收至正常范围内，运行了QC和精密度测试，结果均回收到可接受水平。事件的原因未知。
该仪器按照规范运行，不需要进一步评估。</t>
  </si>
  <si>
    <t>2025-00101078-2：高检测结果</t>
  </si>
  <si>
    <t>客户报告称，在一台Atellica IM 1300全自动化学发光免疫分析仪上，1名患者的高敏肌钙蛋白I（TnIH）检测结果出现假性升高。
这些假性升高的结果已报告给医师。这些样本在另一台Atellica IM 1300全自动化学发光免疫分析仪上重新检测，得到了较低的结果，与患者的临床病史相符。重新检测的结果被认为是正确的，并已报告给医师。
目前没有已知的因高敏肌钙蛋白I（TnIH）假性升高结果而导致的患者干预或不良健康后果的报告。
检测项目： 高敏肌钙蛋白I（TnIH）
单位： pg/mL
初次检测日期： 2025年2月25日
重复检测日期： 2025年2月26日
样本标识： 250552499A
年龄/性别： 65岁/女性
初次结果： 48.95（错误，已报告）
重复结果： 14.12（正确，已报告）</t>
  </si>
  <si>
    <t>客户联系了西门子客户关怀中心（CCC），报告称在一台Atellica IM 1300全自动化学发光免疫分析仪上，一名患者的高敏肌钙蛋白I（TnIH）检测结果出现假性升高。事件当天的质量控制（QC）和校准均符合要求。
西门子派遣了一位客户服务工程师（CSE）前往客户现场。在访问过程中，CSE检查了错误日志，发现问题是出在洗涤站。随后，CSE对洗涤站进行了自动检查，观察到洗涤1线路、洗涤站1（WS1）、洗涤站2（WS2）、洗涤站3（WS3）以及洗涤分配（WD）均出现洗涤1失败的情况，同时观察到洗涤1线路中有气泡流入洗涤站，检查了洗涤1线路，确认联组接头未损坏且功能正常。
之后，CSE检查了散装液体抽屉、所有液体的瓶盖、洗涤1瓶盖以及免疫清洁剂瓶盖，发现它们都已拧紧且未松动。CSE松开了瓶盖，将洗涤1液体引入洗涤环，但仍观察到一些气泡，追踪气泡至连接储液罐管线和歧管的联接管件。CSE将洗涤1的储液罐和歧管之间的联接管件更换为另一个管件，再次冲洗洗涤1，气泡被排出且管线畅通，随后冲洗了免疫清洁剂阀门2（带试剂探针冲洗），接着冲洗了试剂探针，检查了二级真空水平，以及所有废液瓶的瓶盖和连接它们的管线，运行了自动检查并通过。CSE运行了高敏肌钙蛋白I（TnIH）的质量控制（QC），结果回收至正常范围之外。CSE使用新的试剂包（包校准）重新校准了TnIH，使其回收至正常范围内，运行了QC和精密度测试，结果均回收至可接受水平。事件的原因未知。
该仪器按照规范运行，不需要进一步评估。</t>
  </si>
  <si>
    <t>1193118002025049424</t>
  </si>
  <si>
    <t>CM02233</t>
  </si>
  <si>
    <t>2025-00102384-1：低检测结果</t>
  </si>
  <si>
    <t>SUMMIT MEDICAL CENTER, UNITED STATES</t>
  </si>
  <si>
    <t>客户报告称，在Atellica CH 930全自动生化分析仪上对一名患者样本进行检测时，得到了一个错误偏低的肌酐（Crea_2）结果。该错误偏低的结果被报告给了医师，并受到了质疑。随后，该样本在另一台Atellica CH 930全自动生化分析仪上重新检测，得到了一个更高的结果，与患者的临床病史相符。重新检测的结果被认为是正确的，并报告给了医师。
目前尚未有报告称，由于该错误偏低的肌酐Crea_2结果导致患者干预或不良健康后果。
检测项目：肌酐（Crea_2）
单位：mg/dL
检测日期：2025年2月27日
样本标识：BK835870
初始结果：1.15（错误，已报告）
重复检测结果（使用其他仪器）：1.62（正确，已报告）</t>
  </si>
  <si>
    <t>客户联系了西门子客户关怀中心（CCC），报告称在Atellica CH 930全自动生化分析仪上对一名患者样本进行检测时，得到了一个错误偏低的肌酐（Crea_2）结果。在事件发生当天，仪器的校准和质量控制（QC）均在可接受范围内。
西门子派遣了一位客户服务工程师（CSE）前往客户现场。在访问期间，CSE更换了稀释臂泵总成，并运行了质量控制，结果回收至可接受水平。随后，CSE发现该臂未能吸取正确的样本体积，于是更换了臂组件，冲洗了系统，运行了质量控制和系统检查，结果均回收至可接受水平。接下来，CSE更换了稀释臂，进行了对齐操作，冲洗了泵，并运行了自动检查，结果通过。之后CSE运行了服务方法，但未能通过。随后，CSE更换了所有混合器叶轮，发现反应环清洗探针3有滴水现象，于是更换了反应杯清洗探针3的水阀，运行了自动检查，更换了稀释臂、稀释臂稀释液泵、（集成多传感器）IMT稀释液泵，冲洗了液体，进行了对齐操作，并运行了自动检查和质量控制，结果均在可接受范围内。
西门子正在对此次事件进行评估。</t>
  </si>
  <si>
    <t>西门子正在对此次事件进行评估。
不良事件来源：投诉。</t>
  </si>
  <si>
    <t>1193118002025049422</t>
  </si>
  <si>
    <t>IH01330</t>
  </si>
  <si>
    <t>2025-00102340-1：高检测结果</t>
  </si>
  <si>
    <t>客户报告称，在全自动化学发光免疫分析仪上获得了六份患者样本的总人绒毛膜促性腺激素（ThCG）假性升高结果。初始结果已报告给医师，并且其中一个样本结果被质疑。客户未指明是六个样本中的哪一个被医师质疑。这些样本随后在另一台全自动化学发光免疫分析仪上重新检测。重复检测结果与临床病史相符并被认为是正确的结果。重复检测结果作为正确结果报告给了医师。
目前尚未收到因假性升高的ThCG结果导致患者干预或不良健康后果的报告。  
检测项目：总人绒毛膜促性腺激素（ThCG）  
单位：mIU/mL  
初始检测日期：2025年2月22日  
重复检测日期：2025年2月23日  
样本标识：SA734713S02  
初始结果：6.7（错误，已报告）  
重复结果（另一台仪器）：1（正确，已报告）  
样本标识：SZ139529S01  
初始结果：7.7（错误，已报告）  
重复结果（另一台仪器）：1（正确，已报告）  
样本标识：SZ125667S04  
初始结果：42.3（错误，已报告）  
重复结果（另一台仪器）：0.8（正确，已报告）  
样本标识：SA731165S01  
初始结果：642.2（错误，已报告）  
重复结果（另一台仪器）：262（正确，已报告）  
样本标识：SZ153574S01  
初始结果：222.1（错误，已报告）  
重复结果（另一台仪器）：0.9（正确，已报告）  
样本标识：SZ139359S03  
初始结果：931.2（错误，已报告）  
重复结果（另一台仪器）：1.3（正确，已报告）</t>
  </si>
  <si>
    <t>客户联系了西门子客户关怀中心（CCC），报告称在全自动化学发光免疫分析仪上，六个患者样本的总人绒毛膜促性腺激素（ThCG）结果出现假性升高。事件当天的质控（QC）结果是可接受的。
西门子客户服务工程师（CSE）被派往客户现场。在访问期间，工程师检查了仪器，检查了样本探针，更换了泵样本探针的管路传感器、传感器管路与泵总成之间的柱塞，检查气压并执行自动检测，系统回收至可接受范围。此外，工程师进行了酸碱液体分注操作，观察到只有碱液被分配，检查了酸液管线、接头，并发现位于废液泵旁边的酸液接头损坏。工程师用备用接头替换了酸液接头，冲洗了酸液管线，并观察到在冲洗时酸液能够进入比色杯，运行了质控和自动检查，结果回收至可接受范围。随后工程师更换了柱塞、样本气泵和泵组件、四个吸取探针、四个电磁阀、两个洗涤探针管路以及第1个和第4个洗涤探针管路和调节器组件，检查了样本空气压力和真空压力，运行了自动检查，结果回收至可接受范围。此外，工程师检查了洗涤探针导向装置，发现它居中且标线朝外。事件的原因未知。
该仪器运行符合规范。无需对该设备进行进一步评估。</t>
  </si>
  <si>
    <t>事件的原因未知。不良事件来源：投诉。</t>
  </si>
  <si>
    <t>1193118002025050364</t>
  </si>
  <si>
    <t>42918285</t>
  </si>
  <si>
    <t>10995441</t>
  </si>
  <si>
    <t>00630414597706</t>
  </si>
  <si>
    <t>2026-01-01</t>
  </si>
  <si>
    <t>2025-00102128-1：高检测结果</t>
  </si>
  <si>
    <t>Vinh Phuc General Hospital, VIETNAM</t>
  </si>
  <si>
    <t>客户报告称，在使用甲胎蛋白测定试剂盒(直接化学发光法)试剂批号285时，观察到甲胎蛋白（AFP）检测结果偏高，与重复检测结果不一致。一个患者样本的初始检测结果显示偏高。初始结果未报告给医师。同一份样本在原始分析仪上重新检测。重复检测结果低于初始结果。重复检测结果被认为是正确的，并报告给了医师。
目前没有收到因观察到的结果不一致导致患者伤害、治疗改变或诊断及治疗延误的报告。  
检测项目：甲胎蛋白（AFP）  
单位：ng/mL  
样本类型：血浆  
检测日期：2025年2月28日  
样本标识：69237  
初始结果：&gt;1000（不一致，未报告）  
重复结果：0（正确，已报告）</t>
  </si>
  <si>
    <t>客户报告称，在使用甲胎蛋白测定试剂盒(直接化学发光法)试剂批号285时，观察到甲胎蛋白（AFP）检测结果偏高，与重复检测结果不一致。
检测的使用说明书（IFU）在“检验结果的解释”部分指出：解释结果时，务必结合患者的病史、临床表现和其他结果。
西门子正在对这一事件进行评估。</t>
  </si>
  <si>
    <t>1193118002025050366</t>
  </si>
  <si>
    <t>IRB000862426</t>
  </si>
  <si>
    <t>2025-00102314-1：不正确、不充分或不精确的结果或读数</t>
  </si>
  <si>
    <t>Nationwide Pathology Laboratory, UNITED KINGDOM</t>
  </si>
  <si>
    <t>使用全自动生化分析仪对一名患者样本进行检测，结果显示钙（Ca）为 2.33 mmol/L。初始结果已报告给医师。两天后，样本在同一台全自动生化分析仪重新检测。目前尚不清楚哪个结果被认为是正确的。
目前尚未收到因不同的钙结果导致患者干预或不良健康后果的报告。  
初始检测日期：2025年2月26日  
重复检测日期：2025年2月28日  
检测项目：钙（Ca）  
单位：mmol/L  
样本标识：2066117  
初始结果：2.33（已报告）  
重复结果：3.02</t>
  </si>
  <si>
    <t>客户联系了西门子客户关怀中心（CCC），报告称在全自动生化分析仪上，一个患者样本的钙（Ca）结果存在差异。事件当天的质控（QCs）结果均在预期范围内。西门子进一步评估了该事件，并确定该样本在重复检测前被留在全自动生化分析仪上一整天，然后才被冷冻保存。没有迹象表明仪器出现故障。样本处理或样本完整性等前分析变量可能导致了不同的钙结果。
该仪器运行符合规范。无需对该设备进行进一步评估。</t>
  </si>
  <si>
    <t>西门子认为分析前的变量如样本处理或样本完整性等可能导致了不同的钙结果。不良事件来源：投诉。</t>
  </si>
  <si>
    <t>1193118002025050365</t>
  </si>
  <si>
    <t>88</t>
  </si>
  <si>
    <t>2025-00102056-1：低检测结果</t>
  </si>
  <si>
    <t>客户报告称，在全自动生化分析仪上，一个患者样本的钠（Na）结果出现假性降低。初始结果未报告给医师。首先，为了排除故障，样本在另一台全自动生化分析仪上重新处理。其次，同一份样本在原始仪器和另一台全自动生化分析仪上重新检测。重复检测结果高于初始结果，并被认为是正确的。132 mmol/L的重复检测结果作为正确结果报告给了医师。
目前尚未收到因假性偏低的钠（Na）结果导致患者干预或不良健康后果的报告。  
检测项目：钠（Na）  
单位：mmol/L  
检测日期：2025年1月20日  
样本标识：1160978142  
性别/年龄：男/88岁  
初始结果：119（错误，未报告）  
重复结果1（另一台仪器）：125（故障排除目的）  
重复结果2（原始仪器）：131（正确，未报告）  
重复结果3（另一台仪器）：132（正确，已报告）</t>
  </si>
  <si>
    <t>客户联系了西门子客户关怀中心（CCC），报告称在全自动生化分析仪上，一个患者样本的钠（Na）结果出现假性偏低。在运行患者样本之前，质控（QC）结果在预期范围内。
西门子客户服务工程师（CSE）被派往客户现场。在访问期间，工程师检查了集成多传感器技术（IMT）模块，并更换了X2管和X管，重新布置了IMT废液管，并进行了IMT泵对准、多次泵对准、IMT校准和电解质精密度测试。客户运行了质控。事件的原因未知。
该仪器运行符合规范。无需对该设备进行进一步评估。</t>
  </si>
  <si>
    <t>1193118002025050374</t>
  </si>
  <si>
    <t>60174362</t>
  </si>
  <si>
    <t>2025-00107443-1：高检测结果</t>
  </si>
  <si>
    <t>客户报告称，在使用ADVIA Centaur ThCG试剂盒362批次进行检测时，观察到一个偏高的总人绒毛膜促性腺激素（ThCG）检测结果，该结果与重复检测的结果不一致。
一名37岁、正在接受生育治疗的女性的初始检测结果显示其ThCG水平高于参考范围（针对非孕女性）。虽然该结果高于截断值，但被认为对于阳性ThCG指征来说过低。该结果未被发布，并在同一仪器上进行了重复检测。
重复检测的结果显著降低，与患者的临床状况一致，并被接受为正确结果。
未报告因观察到的不一致结果而导致任何患者不良影响。
提供的ADVIACentaurThCG总人绒毛膜促性腺激素检测结果如下：
样本编号1913706，检测日期2025年3月24日
初始结果：9mIU/mL——不一致，偏高
重复结果：&lt;1.0mIU/mL——被接受为正确</t>
  </si>
  <si>
    <t>客户报告称观察到一个偏高的ADVIA Centaur总人绒毛膜促性腺激素（ThCG）检测结果，该结果与重复检测的结果不一致。
其他样本均未发现任何问题。
检测的质量控制（QC）或校准均未发现任何问题。此外，还注意到在出现不一致结果的检测之前进行了每日仪器维护，并且最近已完成月度维护。
西门子正在对此进行调查。</t>
  </si>
  <si>
    <t>1193118002025050372</t>
  </si>
  <si>
    <t>62313109</t>
  </si>
  <si>
    <t>2026-01-15</t>
  </si>
  <si>
    <t>2025-00105467-1：高检测结果</t>
  </si>
  <si>
    <t>SYNLAB SYLAB, FRANCE</t>
  </si>
  <si>
    <t>患者为一名37岁男性，其一个样本的Atellica IM高敏肌钙蛋白I（TnIH）检测结果不一致偏高（超出参考范围）。该结果已报告给医师并受到质疑。
患者随后被收入院，重新采集样本后，使用另一种检测方法得出的结果为阴性，与患者的临床状况相符，且被认为是正确的。
此事件未涉及患者伤害、治疗方案改变或诊断延误的陈述。
Atellica IM高敏肌钙蛋白I（TnIH）检测结果如下：
样本类型：血清
单位：pg/mL
样本编号：100050531920
检测日期：2025年3月11日
Atellica IM TnIH检测结果：63.85 pg/mL —— 结果不一致
Atellica IM TnIH复检结果（同一样本管，同一天）：59.2 pg/mL —— 结果不一致
替代检测方法（医院重新采集样本）：阴性 —— 被认为是正确的</t>
  </si>
  <si>
    <t>客户报告称，在Atellica IM高敏肌钙蛋白I（TnIH）检测中发现了一个异常升高的结果，该结果与在另一台仪器上进行的重复检测结果不一致。质量控制（QC）和校准均回收至实验室既定的范围内。
该检测项目的使用说明书（IFU）在“结果解读”部分指出：“解释结果时，务必结合患者的病史、临床表现和其他结果。
西门子正在对这一事件进行评估。</t>
  </si>
  <si>
    <t>西门子正在对此事进行调查。不良事件来源：投诉。</t>
  </si>
  <si>
    <t>西门子正在对此事进行调查。</t>
  </si>
  <si>
    <t>1193118002025050373</t>
  </si>
  <si>
    <t>2025-00107302-1：高检测结果</t>
  </si>
  <si>
    <t>SYNLAB BELGIUM SRL, BELGIUM</t>
  </si>
  <si>
    <t>客户观察到Atellica IM高敏肌钙蛋白I（TnIH）检测结果偏高（批次104），且与使用另一种方法重复检测以及稀释后的结果不一致。
对于该患者，最初获得了一个偏高的Atellica IM TnIH检测结果。医师对该结果提出了质疑，并未将其视为正确结果。
为了调查和故障排查，同一样本被多次重新检测。该样本在另一家实验室使用相同方法进行检测时，产生了更高的结果。而当使用另一种检测方法时，结果显著降低（低于适用的截断值），这一结果被认为是正确的。
另一次Atellica IM TnIH检测再次产生了偏高的结果。但当样本被稀释后，在连续两次检测中均产生了较低的结果（低于参考阈值）。
目前没有报告任何患者不良后果。
为患者ID 900331932801提供的结果如下：
检测日期	方法	结果
2025年2月20日	Atellica IM TnIH	365.02 ng/L —— 不一致，偏高
2025年2月28日	Atellica IM TnIH	787.06 ng/L
2025年2月20日	替代方法	&lt;2 pg/mL
2025年2月20日	Atellica IM TnIH	614.82 ng/L
2025年2月20日	Atellica IM TnIH - 稀释	37.43 ng/L
2025年2月20日	Atellica IM TnIH - 稀释	26.04 ng/L</t>
  </si>
  <si>
    <t>客户观察到Atellica IM高敏肌钙蛋白I（TnIH）检测结果偏高，且与使用另一种方法重复检测以及稀释后的结果不一致。
检测的质量控制（QC）或校准均未发现任何问题。
怀疑是样本内源性干扰所致。
西门子正在对此进行调查。</t>
  </si>
  <si>
    <t>怀疑是样本内源性干扰所致。
西门子正在对此进行调查。
不良事件来源：投诉。</t>
  </si>
  <si>
    <t>1193118002025050529</t>
  </si>
  <si>
    <t>262881</t>
  </si>
  <si>
    <t>2025-00100996-1：冒烟</t>
  </si>
  <si>
    <t>PLATINUMCARE LLC, UNITED STATES</t>
  </si>
  <si>
    <t>客户反馈称，Clinitek Status + 尿液分析仪产生了烧焦的气味，并且观察到有明显烟雾。此次事件未有人员受伤报告。</t>
  </si>
  <si>
    <t>西门子对客户提供的信息进行了审查，确认电源插座没有问题。同时，要求将仪器和电源装置退回，并提供更多信息以便进一步调查。此次事件的原因尚不清楚。</t>
  </si>
  <si>
    <t>此次事件的原因尚不清楚。
不良事件来源：投诉。</t>
  </si>
  <si>
    <t>要求将仪器和电源装置退回，并提供更多信息以便进一步调查。</t>
  </si>
  <si>
    <t>1193118002025050554</t>
  </si>
  <si>
    <t>473201</t>
  </si>
  <si>
    <t>2025-12-13</t>
  </si>
  <si>
    <t>2025-00102942-3：低检测结果</t>
  </si>
  <si>
    <t>SYNLAB BRESCIA, ITALY</t>
  </si>
  <si>
    <t>客户在一台BN II仪器（序列号：384272）上使用游离轻链λ型测定试剂盒（散射比浊法）试剂批号473201检测患者样本时，观察到游离轻链λ型结果偏低，与电泳中升高的γ球蛋白不一致。错误结果未报告给医师。
目前尚未收到因游离轻链λ型结果偏低导致患者干预或不良健康后果的报告。
检测项目：游离轻链λ型
单位：mg/L  
样本标识（SID）：0732311189  
检测日期：2025年2月18日  
BN II仪器：序列号384272
1:20稀释：&lt;1.95  
1:5稀释：&lt;0.49  
1:40000稀释：&lt;3900  
其他相关检测结果  
检测项目：游离轻链κ型
单位：mg/L  
样本标识（SID）：0732311189  
检测日期：2025年2月18日  
BN II仪器：序列号384272
1:100稀释：&lt;3.59  
1:20稀释：&lt;0.72  
1:5稀释：0.29  
1:40000稀释：&lt;1440  
此前，该患者的不同样本曾于2025年2月5日在序列号为423108的BN II仪器上进行初步检测，结果如下。
检测项目：游离轻链λ型
单位：mg/L  
样本标识（SID）：0732311161
1:20稀释：&lt;1.95  
1:5稀释：&lt;0.49  
1:5稀释：&lt;0.49  
检测项目：游离轻链κ型
单位：mg/L  
样本标识（SID）：0732311161
1:100稀释：&lt;3.59  
1:20稀释：&lt;0.72  
1:5稀释：0.29  
1:5稀释：0.29</t>
  </si>
  <si>
    <t>客户联系了西门子远程支持中心，报告在一台BN II仪器上观察到游离轻链λ型测定试剂盒（散射比浊法）结果偏低的情况。根据游离轻链λ型测定试剂盒（散射比浊法）说明书（IFU）的“检验方法的局限性”部分：“必须结合患者的医学史、临床表现和其他结果对这项试验的结果进行解释。”
西门子正在进行调查。</t>
  </si>
  <si>
    <t>1193118002025050553</t>
  </si>
  <si>
    <t>473191</t>
  </si>
  <si>
    <t>2025-00102942-2：低检测结果</t>
  </si>
  <si>
    <t>客户在一台BN II仪器（序列号：423108）上使用游离轻链κ型测定试剂盒(散射比浊法)试剂批号473191检测患者样本时，观察到游离轻链κ型结果假性低，与电泳中升高的γ球蛋白不一致。错误结果未报告给医师。
目前尚未收到因游离轻链κ型假性低结果而导致患者干预或不良健康后果的报告。
检测项目：游离轻链κ型
单位：mg/L
样本标识（SID）：0732311161
检测日期：2025年2月5日
BN II仪器：序列号423108
1:100稀释：&lt;3.59  
1:20稀释：&lt;0.72  
1:5稀释：0.29  
1:5稀释：0.29  
其他相关检测结果  
检测项目：游离轻链λ型
单位：mg/L  
样本标识（SID）：0732311161  
检测日期：2025年2月5日  
BN II仪器：序列号423108
1:20稀释：&lt;1.95  
1:5稀释：&lt;0.49  
1:5稀释：&lt;0.49  
2025年2月18日，使用BN II仪器序列号384272对第二个样本进行检测，结果如下。
检测项目：游离轻链κ型
单位：mg/L  
样本标识（SID）：0732311189
1:100稀释：&lt;3.59  
1:20稀释：&lt;0.72  
1:5稀释：0.29  
1:40000稀释：&lt;1440  
检测项目：游离轻链λ型
单位：mg/L  
样本标识（SID）：0732311189
1:20稀释：&lt;1.95  
1:5稀释：&lt;0.49  
1:40000稀释：&lt;3900</t>
  </si>
  <si>
    <t>客户联系了西门子远程支持中心，报告在一台BN II仪器上观察到游离轻链κ型测定试剂盒(散射比浊法)结果偏低的情况。根据游离轻链κ型测定试剂盒（散射比浊法）说明书（IFU）的“检验方法的局限性”部分：“必须结合患者的医学史、临床表现和其他结果对这项试验的结果进行解释。”
西门子正在开展调查。</t>
  </si>
  <si>
    <t>1193118002025050552</t>
  </si>
  <si>
    <t>2025-00102942-1：低检测结果</t>
  </si>
  <si>
    <t>客户在一台BN II仪器（序列号：423108）上使用游离轻链λ型测定试剂盒（散射比浊法）试剂批号473201检测患者样本时，观察到游离轻链λ型结果假性低，与电泳中升高的γ球蛋白不一致。错误结果未报告给医师。
目前尚未收到因游离轻链λ型假性低结果导致患者干预或不良健康后果的报告。
检测项目：游离轻链λ型
单位：mg/L
样本标识（SID）：0732311161
检测日期：2025年2月5日
BN II分析仪：序列号423108
1:20稀释： &lt; 1.95
1:5稀释： &lt; 0.49
1:5稀释： &lt; 0.49
其他相关检测结果
检测项目：游离轻链κ型
单位：mg/L
样本标识：0732311161
检测日期：2025年2月5日
BN II分析仪：序列号423108
1:100稀释： &lt; 3.59
1:20稀释： &lt; 0.72
1:5稀释：0.29
1:5稀释：0.29
2025年2月18日，抽取第二个样本并在序列号为384272的BN II分析仪上进行检测，结果如下。
检测项目：游离轻链λ型
单位：mg/L
样本标识：0732311189
1:20稀释： &lt; 1.95
1:5稀释： &lt; 0.49
1:40000稀释： &lt; 3900
检测项目：游离轻链κ型
单位：mg/L
样本标识：0732311189
1:100稀释： &lt; 3.59
1:20稀释： &lt; 0.72
1:5稀释：0.29
1:40000稀释： &lt; 1440</t>
  </si>
  <si>
    <t>1193118002025050555</t>
  </si>
  <si>
    <t>2025-00102942-4：低检测结果</t>
  </si>
  <si>
    <t>客户在一台BN II仪器（序列号：423108）上使用游离轻链κ型测定试剂盒(散射比浊法)试剂批号473191检测患者样本时，观察到游离轻链κ型结果假性低，与电泳中升高的γ球蛋白不一致。错误结果未报告给医师。
目前尚未收到因游离轻链κ型结果假性低而导致患者干预或不良健康后果的报告。
检测项目：游离轻链κ型
单位：mg/L  
样本标识（SID）：0732311189
1:100稀释：&lt;3.59  
1:20稀释：&lt;0.72  
1:5稀释：0.29  
1:40000稀释：&lt;1440  
检测项目：游离轻链λ型
单位：mg/L  
样本标识（SID）：0732311189
1:20稀释：&lt;1.95  
1:5稀释：&lt;0.49  
1:40000稀释：&lt;3900  
此前，该患者的不同样本曾于2025年2月5日在序列号为423108的BN II仪器上进行初步检测，结果如下。
检测项目：游离轻链κ型
单位：mg/L  
样本标识（SID）：0732311161  
检测日期：2025年2月5日  
BN II仪器：序列号423108
1:100稀释：&lt;3.59  
1:20稀释：&lt;0.72  
1:5稀释：0.29  
1:5稀释：0.29  
其他相关检测结果  
检测项目：游离轻链λ型
单位：mg/L  
样本标识（SID）：0732311161  
检测日期：2025年2月5日  
BN II仪器：序列号423108
1:20稀释：&lt;1.95  
1:5稀释：&lt;0.49  
1:5稀释：&lt;0.49</t>
  </si>
  <si>
    <t>1193118002025051822</t>
  </si>
  <si>
    <t>糖化血红蛋白/尿微量白蛋白分析仪</t>
  </si>
  <si>
    <t>国械注进20162221867</t>
  </si>
  <si>
    <t>S066588</t>
  </si>
  <si>
    <t>10282970</t>
  </si>
  <si>
    <t>00630414551371</t>
  </si>
  <si>
    <t>2025-00101181-1：患者数据问题</t>
  </si>
  <si>
    <t>GEISINGER MEDICAL CENTER DANVILL, UNITED STATES</t>
  </si>
  <si>
    <t>客户报告称，DCA Vantage糖化血红蛋白/尿微量白蛋白分析仪在使用唯一样本标识（ID）检测两个不同患者的样本时，将结果混淆了。DCA生成了在患者1样本上处理的结果，并使用患者2的ID将患者2样本的结果合并。而患者1的ID并未显示任何结果。结果已报告给医师。未导致延迟或不必要的治疗/医疗程序。</t>
  </si>
  <si>
    <t>客户将其系统退回西门子进行实物检查和调查。对退回的设备进行了调查。作为调查的一部分，审查了数据库。未记录到所报告的患者结果。根本原因未知。仪器按预期运行。</t>
  </si>
  <si>
    <t>根本原因未知。
不良事件来源：投诉。</t>
  </si>
  <si>
    <t>仪器按预期运行。</t>
  </si>
  <si>
    <t>1193118002025051823</t>
  </si>
  <si>
    <t>63413109</t>
  </si>
  <si>
    <t>2025-00107748-1：高检测结果</t>
  </si>
  <si>
    <t>SYNLAB GASCOGNE,FRANCE</t>
  </si>
  <si>
    <t>客户观察到使用高敏肌钙蛋白I测定试剂盒 （直接化学发光法）（试剂批号109）检测时，结果升高，与替代方法检测结果不一致。
一位61岁男性患者的高敏肌钙蛋白I测定试剂盒（直接化学发光法）的初始结果显示升高。再次抽取样本，结果同样升高。
使用另一种检测方法（未具体说明）对患者的样本进行检测，得到了较低的（“阴性”）肌钙蛋白结果。这一较低结果被认为是正确的。
使用异嗜性阻断管（HBT）和非特异性抗体阻断管（NABT）对样本进行后续检测，得到了“阴性”的TnIH结果（详情未提供）。
没有证据表明观察到的结果不一致与任何患者不良后果有关。
患者/样本ID 100050087303
初始高敏肌钙蛋白I测定试剂盒（直接化学发光法），2025-03-04：
   第一个样本：620 pg/mL
   第二个样本：596.9 pg/mL
替代方法结果：“阴性”
HBT预处理结果：“阴性”
NABT预处理结果：“阴性”</t>
  </si>
  <si>
    <t>客户观察到使用高敏肌钙蛋白I测定试剂盒 （直接化学发光法）（试剂批号109）检测时，结果升高，与替代方法检测结果不一致。
使用异嗜性阻断管（HBT）和非特异性抗体阻断管（NABT）对样本进行后续检测，得到了“阴性”的TnIH结果（详情未提供）。
西门子正在进行调查。</t>
  </si>
  <si>
    <t>西门子公司正在进行调查。不良事件来源：投诉。</t>
  </si>
  <si>
    <t>西门子公司正在进行调查。</t>
  </si>
  <si>
    <t>1193118002025058211</t>
  </si>
  <si>
    <t>2025-00103511-1：高检测结果</t>
  </si>
  <si>
    <t>PARDINI - NTA FORTALEZA, BRAZIL</t>
  </si>
  <si>
    <t>患者报告称，在Atellica IM高敏肌钙蛋白I（TnIH）检测中发现了一个升高的结果，该结果与在另一台仪器上进行的重复检测结果不一致。最初，一名患者的样本检测结果显示升高。该初始结果已报告给医师，但医师对该结果表示质疑。随后，使用另一台分析仪对该样本进行了重新检测，结果较低。患者重新采血后，在原始分析仪上进行检测，也得到了类似的较低结果。由于这些较低的结果与患者的病史相符，因此以较低的结果为准，并将另一台分析仪上得到的较低结果发布在更正后的报告中，发送给医师。
目前没有证据表明，由于观察到的结果不一致，导致患者受到伤害、治疗方案改变或诊断及治疗的延误。
检测项目：高敏肌钙蛋白I（TnIH）
检测日期：2025年3月5日
单位：pg/mL
原始分析仪：Atellica IM 1600分析仪（序列号：IH00926）
备用仪器：Atellica IM分析仪（序列号：IH00336）
样本标识：133902270402
初始结果：154.5（错误，已报告）
重复检测结果：2.77（正确，已报告）
患者重新采血。
重新采血样本编号：未知
重新采血样本结果：2.51（正确）</t>
  </si>
  <si>
    <t>客户报告称，与同一样本的较低复测结果（&lt;第99百分位）相比，第108批次Atellica IM高敏肌钙蛋白I（TNIH）（&gt;第99百分位）的患者升高结果不一致。该检测的使用说明书（IFU）在结果解释部分规定如下：“该检测的结果应始终结合患者的病史、临床表现和其他发现进行解释。”
西门子已完成对客户投诉的调查。该客户投诉称，使用批次号为108的Atellica IM高敏肌钙蛋白I（TNIH）检测时，患者的检测结果升高，与同一样本的重复检测结果（较低）不一致。
初次检测结果高于检测说明书（IFU）中列出的第99百分位数。两小时后从患者处重新采集了样本，结果低于第99百分位数。两个样本（均为血浆）均进行了重新检测，结果均低于第99百分位数。
在检测时，质量控制（QC）结果在正常范围内。初次样本还进行了Atellica IM肌红蛋白检测，结果符合预期。
西门子审查了仪器日志文件（样本/试剂跟踪），未发现影响试剂或样本输送的硬件问题。
西门子派遣了客户服务工程师（CSE）前往客户现场，进行了常规仪器故障排查，并提供了服务建议。
由于不一致的结果无法复现，因此无需将患者样本退回进行进一步调查。
未发现产品问题。客户设备运行正常，报告的问题通过标准的故障排查和服务措施得以解决。</t>
  </si>
  <si>
    <t>1193118002025066980</t>
  </si>
  <si>
    <t>2025-04-03</t>
  </si>
  <si>
    <t>乙型肝炎病毒表面抗体测定试剂盒（化学发光法）</t>
  </si>
  <si>
    <t>2025-00107811-1：假阳性结果</t>
  </si>
  <si>
    <t>客户通知西门子，使用乙型肝炎病毒表面抗体测定试剂盒（化学发光法）试剂批次174的患者结果与使用不同批次的重新检测结果存在不一致。
患者最初使用乙型肝炎病毒表面抗体测定试剂盒（化学发光法）试剂批次174进行检测，结果处于反应范围（&gt;12 mIU/mL）。该结果已报告给医师，且未受到质疑。
在不同日期、使用同一分析仪和不同试剂批次（批次175）对同一样本进行了重新检测，作为回顾性活动的一部分。重新检测结果低于初始结果。目前尚不清楚是否向医生出具了更正报告。
目前没有因该事件导致患者或用户干预或不良健康后果的报告。
乙型肝炎病毒表面抗体测定试剂盒（化学发光法）结果
样本ID：L70958954V（45岁女性）
初始结果（试剂批号174，检测日期2025年1月31日）：23.6 mIU/mL（有反应*）- 不一致
重新检测结果（试剂批号175，检测日期2025年3月9日）：&lt;3.10 mIU/mL（无反应*）
客户解释范围：
&lt;10 – 不提示对乙型肝炎病毒具有免疫力
10-100 – 可能具有保护性水平，但应考虑免疫接种并在2个月后重复检测。
&gt;100 – 具有保护性。建议在初次接种后5年进行加强剂量。
*试剂盒说明书（IFU）“检验结果的解释”部分：
• 无反应性： 样本的初始值为 &lt; 8.0 mIU/mL。乙型肝炎病毒表面抗体（Anti-HBs）低于 10mIU/ mL 被认为无法提供患者对HBV 感染的保护力。
• 反应性： 样本的初始值为≥ 12.0 mIU/mL。乙型肝炎病毒表面抗体（Anti-HBs）检测大于 10mIU/mL 被认为可以提供患者对HBV 感染的保护力。
重新测试区间： 若样本的初始值为≥8.0mIU/mL 且&lt;12.0mIU/ mL, 则被标记为需要重新测试。这些样本应重新测试一次， 一式两份。 
在重新测试后，如果3个结果可用并且2个结果为&lt;10.0mlu/mL则认为该样本无反应性。如果3个结果可用并且2个结果为&gt;10.0mlu/mL，则认为该样本呈反应性。</t>
  </si>
  <si>
    <t>客户通知西门子，乙型肝炎病毒表面抗体测定试剂盒（化学发光法）试剂批次174的患者结果与使用不同批次的重新检测结果存在不一致。
目前没有因该事件导致患者或用户干预或不良健康后果的报告。
根据试剂盒说明书（IFU）中““检验结果的解释”部分：
“• 无反应性： 样本的初始值为 &lt; 8.0 mIU/mL。乙型肝炎病毒表面抗体（Anti-HBs）低于 10mIU/ mL 被认为无法提供患者对HBV 感染的保护力。
• 反应性： 样本的初始值为≥ 12.0 mIU/mL。乙型肝炎病毒表面抗体（Anti-HBs）检测大于 10mIU/mL 被认为可以提供患者对HBV 感染的保护力。
重新测试区间： 若样本的初始值为≥8.0mIU/mL 且&lt;12.0mIU/ mL, 则被标记为需要重新测试。这些样本应重新测试一次， 一式两份。
在重新测试后，如果3个结果可用并且2个结果为&lt;10.0mlu/mL则认为该样本无反应性。如果3个结果可用并且2个结果为&gt;10.0mlu/mL，则认为该样本呈反应性。”
“检测结果的判读务必结合病人病史、临床表现和其他发现情况进行。”
客户未对结果≥8.0 mIU/mL且&lt;12.0 mIU/mL的样本进行重新检测，因此，本报告按照可疑即报原则报告。
西门子正在进行调查。</t>
  </si>
  <si>
    <t>1193118002025066981</t>
  </si>
  <si>
    <t>2025-00107811-2：假阳性结果</t>
  </si>
  <si>
    <t>客户通知西门子，使用乙型肝炎病毒表面抗体测定试剂盒（化学发光法）试剂批次174的患者结果与使用不同批次的重新检测结果存在不一致。
患者最初使用乙型肝炎病毒表面抗体测定试剂盒（化学发光法）试剂批次174进行检测，结果处于反应范围（&gt;12 mIU/mL）。该结果已报告给医师，且未受到质疑。
在不同日期、使用同一分析仪和不同试剂批次（批次175）对同一样本进行了重新检测，作为回顾性活动的一部分。重新检测结果低于初始结果。目前尚不清楚是否向医生出具了更正报告。
目前没有因该事件导致患者或用户干预或不良健康后果的报告。
乙型肝炎病毒表面抗体测定试剂盒（化学发光法）结果
样本ID：9003278（30岁男性）
初始结果（批次174，检测日期2025年2月7日）：12.73 mIU/mL（有反应*）- 不一致
重新检测结果（批次175，检测日期2025年3月9日）：8.77 mIU/mL（重新检测区域*）
客户解释范围：
&lt;10 – 不提示对乙型肝炎病毒具有免疫力
10-100 – 可能具有保护性水平，但应考虑免疫接种并在2个月后重复检测。
&gt;100 – 具有保护性。建议在初次接种后5年进行加强剂量。
*试剂盒说明书（IFU）“检验结果的解释”部分：
• 无反应性： 样本的初始值为 &lt; 8.0 mIU/mL。乙型肝炎病毒表面抗体（Anti-HBs）低于 10mIU/ mL 被认为无法提供患者对HBV 感染的保护力。
• 反应性： 样本的初始值为≥ 12.0 mIU/mL。乙型肝炎病毒表面抗体（Anti-HBs）检测大于 10mIU/mL 被认为可以提供患者对HBV 感染的保护力。
重新测试区间： 若样本的初始值为≥8.0mIU/mL 且&lt;12.0mIU/ mL, 则被标记为需要重新测试。这些样本应重新测试一次， 一式两份。 
在重新测试后，如果3个结果可用并且2个结果为&lt;10.0mlu/mL则认为该样本无反应性。如果3个结果可用并且2个结果为&gt;10.0mlu/mL，则认为该样本呈反应性。</t>
  </si>
  <si>
    <t>1193118002025066982</t>
  </si>
  <si>
    <t>CM04090</t>
  </si>
  <si>
    <t>2025-00107438-1：高检测结果</t>
  </si>
  <si>
    <t>客户报告称，在全自动生化分析仪上检测，有三个样本的钠（Na）结果假性升高，且结果未报告给医师。客户使用另一台全自动生化分析仪对样本进行了检测，确认重复检测结果正确，并将其报告给了医师。
目前没有已知的因该事件导致的患者干预或不良健康后果的报告。
检测项目：钠（Na）
结果单位：mmol/L
检测日期：2025年3月21日
样本ID：0408732SE
初始结果：171 mmol/L（假性升高，未报告。）
重复检测结果：142 mmol/L（正确，已报告。）
样本ID：0411112SE
初始结果：194 mmol/L（假性升高，未报告。）
重复检测结果：141 mmol/L（正确，已报告。）
样本ID：0411775SE
初始结果：192 mmol/L（假性升高，未报告。）
重复检测结果：124 mmol/L（正确，已报告。）</t>
  </si>
  <si>
    <t>客户报告称，在全自动生化分析仪上检测，有三个样本的钠（Na）结果假性升高，且结果未报告给医师。客户使用另一台全自动生化分析仪对样本进行了检测，确认重复检测结果正确，并将其报告给了医师。
西门子客户服务工程师（CSE）前往客户现场，发现集成多传感器（IMT）标准B完全为空，而模块屏幕显示库存为50%。工程师用新瓶子替换了该部件，进行了初始校准，运行了质控（QC），并注意到结果回收正常。
西门子正在调查该事件。</t>
  </si>
  <si>
    <t>西门子正在调查该事件。不良事件来源：投诉。</t>
  </si>
  <si>
    <t>1193118002025066979</t>
  </si>
  <si>
    <t>24555108</t>
  </si>
  <si>
    <t>23</t>
  </si>
  <si>
    <t>2025-00104262-1：高检测结果</t>
  </si>
  <si>
    <t>MARY GREELEY MEDICAL CENTER, UNITED STATES</t>
  </si>
  <si>
    <t>客户报告在使用高敏肌钙蛋白I测定试剂盒 （直接化学发光法）试剂批次108进行检测时，观察到升高的检测结果与重复检测结果不一致。
初次升高的（阳性）结果已报告给医师，医师未对结果提出质疑。八小时后重新采集样本，检测结果显著降低（低于检测测量区间）。基于这一观察，用同一台仪器重新检测了最初的样本，结果同样低于检测测量区间。较低的结果被认为是正确的，初始样本的重复检测结果已报告给医师。
目前没有因观察到的结果不一致而导致患者伤害、治疗改变或诊断及治疗延误的报告。
检测项目：高敏肌钙蛋白I测定试剂盒 （直接化学发光法）
样本类型：血浆（含锂肝素）
单位：pg/mL
初次检测日期：2025年3月7日
重复检测日期：2025年3月8日
样本标识：576308
初次结果：126.50（错误，已报告）
重复检测1结果（重新采集样本）：&lt;2.50（正确）
重复检测2结果（初始样本）：&lt;2.50（正确，已报告）</t>
  </si>
  <si>
    <t>客户报告称，在使用高敏肌钙蛋白I测定试剂盒 （直接化学发光法）试剂批次108进行检测时，观察到升高的检测结果与重复检测结果不一致。质控结果（QC）均在可接受范围内。
西门子评估了仪器数据及客户提供的信息。西门子确定试剂不存在问题，因为质控结果（QC）回收均在可接受范围内，其他患者样本也未报告存在问题。由于不一致结果无法重现，因此无需将患者样本退回进行进一步调查。
根据现有信息，不一致结果的原因与分析前变量一致。客户已正常运行，通过完成故障排除操作解决了报告的问题。未发现产品问题。
仪器性能符合规格要求。无需进一步评估此设备。</t>
  </si>
  <si>
    <t>根据现有信息，不一致结果的原因与分析前变量一致。不良事件来源：投诉。</t>
  </si>
  <si>
    <t>仪器性能符合规格要求。无需进一步评估此设备。</t>
  </si>
  <si>
    <t>1193118002025066985</t>
  </si>
  <si>
    <t>2025-00107787-1：高检测结果</t>
  </si>
  <si>
    <t>客户报告称，在使用ADVIA Centaur XPT全自动化学发光免疫分析仪上将样本重复运行三次，观察到TNIH结果假性升高，并且未将该结果报告给医师。客户使用另一台ADVIA Centaur XPT全自动化学发光免疫分析仪进行了重复检测，对同一样本进行了三份重复检测，并指出重复检测结果一致且被认为是正确的。
目前没有已知的因该事件导致的患者干预或不良健康后果的报告。
检测项目：高敏肌钙蛋白I（TNIH）；结果单位：ng/L
样本编号：1062940921；样本类型：血清
初次检测日期：2025年3月24日（在序列号为IRL28762125的ADVIA Centaur XPT上进行）
第一次结果：9.95 ng/L（正确，于21:13:15获得）
第二次结果：9.03 ng/L（正确，于21:13:31获得）
第三次结果：69.85 ng/L（假性升高，于21:13:45获得）
重复检测日期：2025年3月24日（在序列号为IRL28642120的另一台ADVIA Centaur XPT分析仪上进行）
第一次结果：9.64 ng/L（正确结果，于21:29:14获得）
第二次结果：9.29 ng/L（正确结果，于21:29:30获得）
第三次结果：9.57 ng/L（正确结果，于21:29:44获得，并已报告给医师）</t>
  </si>
  <si>
    <t>客户报告称，在使用ADVIA Centaur XPT全自动化学发光免疫分析仪上将样本重复运行三次，观察到TNIH结果假性升高，并且未将该结果报告给医师。客户使用另一台ADVIA Centaur XPT全自动化学发光免疫分析仪进行了重复检测，对同一样本进行了三份重复检测，并指出重复检测结果一致且被认为是正确的。
客户告知西门子，质量控制（QC）方面没有异常。西门子派遣了一名客户服务工程师（CSE）前往客户现场，并建议进行以下服务：使用阴性质控品（NEG QC）或阴性患者样本池进行精密度测试，以及运行背景测试（WetWater、WetWash1和Dry）。
CSE完成了服务，包括紫外清洁，对光度计进行维护和测试，验证液体的分注和吸取，提供背景测试以及用于调查的精密度运行数据。西门子在Dry、WetWater测试以及精密度运行中发现异常值，并建议对分析仪进行酸碱去污。CSE执行了附加服务，并验证分析仪按规范运行。
西门子正在对该事件进行调查。</t>
  </si>
  <si>
    <t>1193118002025066987</t>
  </si>
  <si>
    <t>69173223</t>
  </si>
  <si>
    <t>2025-11-20</t>
  </si>
  <si>
    <t>2025-00109285-1：高检测结果</t>
  </si>
  <si>
    <t>AREA SANITARIA DE FERROL, SPAIN</t>
  </si>
  <si>
    <t>客户报告称，在使用癌胚抗原批次223进行检测时，观察到Atellica IM癌胚抗原（CEA）的结果升高，且与重复检测结果不一致。
最初的Atellica IM CEA检测结果与使用同一台仪器以及另一台Atellica IM分析仪进行的重复检测所获得的较低结果不一致。
目前没有任何关于因该不一致观察结果而导致患者出现不良后果的报告。
样本编号1143456890，检测日期2025年3月27日的Atellica IM CEA检测结果：
初次结果：3.59 ng/mL - 不一致，升高
重复检测1（同一仪器）：1.3 ng/mL
重复检测2（另一仪器）：1.1 ng/mL</t>
  </si>
  <si>
    <t>客户报告称，在使用癌胚抗原批次223进行检测时，观察到Atellica IM癌胚抗原（CEA）的结果异常升高，且与重复检测结果不一致。
重复检测得到了可接受的结果。事件当天的质量控制（QC）结果在预期范围内。
西门子正在对该事件进行调查。</t>
  </si>
  <si>
    <t>1193118002025066986</t>
  </si>
  <si>
    <t>24554108</t>
  </si>
  <si>
    <t>2025-00108890-1：高检测结果</t>
  </si>
  <si>
    <t>客户观察到Atellica IM高敏肌钙蛋白I（TnIH）的结果升高，与使用TnIH批次108进行的重复检测结果不一致。
最初，受影响患者的Atellica IM TnIH检测结果升高。三天后，为了确认结果，又对另一份样本进行了检测，结果重复性地较低。最初的样本重新检测后，也得到了类似的低值结果。
目前没有报告称因观察到的不一致结果而导致患者出现任何不良后果。
Atellica IM TnIH检测结果（单位：ng/L）：
样本编号	检测日期	结果
1411484701	2025年03月14日	395.12 - 升高，不一致
1411660201	2025年03月17日	&lt;2.50
1411660201	2025年03月17日	&lt;2.50
1411484701	2025年03月17日	&lt;2.50</t>
  </si>
  <si>
    <t>客户观察到Atellica IM高敏肌钙蛋白I（TnIH）的结果升高，与重复检测结果不一致。
西门子正在对该事件进行调查。</t>
  </si>
  <si>
    <t>1193118002025066991</t>
  </si>
  <si>
    <t>52</t>
  </si>
  <si>
    <t>2025-00097150-1：高检测结果</t>
  </si>
  <si>
    <t>Oblastní nemocnice Náchod a.s., CZECHIA</t>
  </si>
  <si>
    <t>患者在使用Atellica IM 高敏肌钙蛋白 I（TNIH）批次108检测时，样本初次检测结果显示升高，与同一样本的复检结果（较低）不一致。
初次样本检测后报告给医师，但被医师提出疑问。2小时后，从同一位患者身上重新采集样本并进行检测，结果显示较低。两个样本均进行了复检，结果均较低，且被认为正确。
目前没有证据表明此事件涉及患者或用户干预，也没有导致不良健康后果。
Atellica IM 高敏肌钙蛋白 I（TNIH）检测结果：
样本类型：血浆
单位：ng/L
患者编号：250207Rs0510S
检测日期：2025年2月7日
初次样本采集：
初次结果：182 ng/L（不一致）
复检结果：17 ng/L
重新采集样本（同一患者，2小时后）：
初次结果：19 ng/L
复检结果：18 ng/L
根据试剂盒说明书（IFU），第99个百分位数为45 ng/L。</t>
  </si>
  <si>
    <t>客户报告称，与同一样本的较低复测结果（&lt;第99百分位）相比，Atellica IM高敏肌钙蛋白I（TNIH）108批次（&gt;第99百分位）的患者升高结果不一致。该测定的说明书（IFU）在结果解释部分指出：“解释结果时，务必结合患者的病史、临床表现和其他结果。”
西门子已完成对客户投诉的调查。
初次检测结果高于检测说明书（IFU）中列出的第99百分位数。两小时后从患者处重新采集了样本，结果低于第99百分位数。两个样本（均为血浆）均进行了重新检测，结果均低于第99百分位数。
在检测时，质量控制（QC）结果在正常范围内。初次样本还进行了Atellica IM肌红蛋白检测，结果符合预期。
西门子审查了仪器日志文件（样本/试剂跟踪），未发现影响试剂或样本输送的硬件问题。
西门子派遣了客户服务工程师（CSE）前往客户现场，进行了常规仪器故障排查，并提供了服务建议。
由于不一致的结果无法复现，因此无需将患者样本退回进行进一步调查。
未发现产品问题。客户设备运行正常，报告的问题通过标准的故障排查和服务措施得以解决。</t>
  </si>
  <si>
    <t>未发现产品问题。
不良事件来源：投诉。</t>
  </si>
  <si>
    <t>客户设备运行正常，报告的问题通过标准的故障排查和服务措施得以解决。</t>
  </si>
  <si>
    <t>1193118002025067046</t>
  </si>
  <si>
    <t>2025-00094864-1：高检测结果</t>
  </si>
  <si>
    <t>VšI Vilniaus universiteto ligonine, LITHUANIA</t>
  </si>
  <si>
    <t>客户报告使用人绒毛膜促性腺激素测定试剂盒(化学发光法)检测患者样本时，观察到假性升高的HCG结果。初始结果未向医师报告。样本在同一仪器上进行了多次重复检测。重复检测结果低于初始结果。被认为正确的重复检测结果已向医师报告。
目前未收到因假性升高的HCG结果导致患者干预或不良健康后果的报告。
检测项目： HCG  
样本类型：血清  
单位： mIU/mL  
检测日期： 2024年12月11日  
样本ID：241211100457  
初始结果（错误）：12.9  
重复检测结果：5.6, 18.1, &lt;1.0, &lt;1.0（5.6和18.1被认为错误，&lt;1.0被认为正确并已报告）</t>
  </si>
  <si>
    <t>客户联系了西门子客户服务中心，报告使用人绒毛膜促性腺激素测定试剂盒(化学发光法)检测患者样本时，出现了假性升高的HCG结果。当天的质控（QCs）结果均在范围内，调整也符合要求。
西门子的一位服务工程师被告知了该问题。仪器经过检查，未发现任何问题。出于谨慎考虑，更换了样本探针。
人绒毛膜促性腺激素测定试剂盒(化学发光法)使用说明（IFU）的“检验方法的局限性”部分指出：“用于诊断目的时，此项测定结果应与临床检查、患者病史和其他结果结合。”
西门子评估了提供的数据。未收到事件日期的质控（QC）数据。
由于结果波动，不一致结果的原因与分析前变量一致。
不一致结果表明存在偶发问题。怀疑样本未充分凝固。人绒毛膜促性腺激素（HCG）的样本体积为5微升，纤维蛋白的存在可能会引起干扰。根据人绒毛膜促性腺激素测定试剂盒(化学发光法)使用说明书（IFU）“样本要求”部分：“在血清样本完全凝集之前离心可致样本中含有纤维蛋白。为了避免因纤维蛋白存在而影响检测结果，应在确定样本完全凝集之后再离心。某些样本，尤其是来自接受抗凝治疗患者的样本，凝集时间可能延长。”
西门子建议，如果报告的问题再次发生，或者样本仍可用，重新离心样本并进行五次重复测量。西门子已通过该国机构向客户提供了重新离心受影响样本，并进行五次重复测量的说明，以查看客户是否仍获得不一致或不精确的结果。目前尚不清楚样本是否已重新检测。该国机构回应称未收到任何新的情况。
此外，他们已提到更换了样本探针。样本探针有可能导致不一致结果。例如，当探针碰到样本管的凝胶时，建议更换探针，或者当探针因纤维蛋白而受到污染时。在这种情况下，应主动更换样本探针。建议的预防性维护包括清洁探针或去污。
对于客户观察到的不一致样本，初始样本结果在2.5 mIU/mL至750 mIU/mL范围内，客户重复检测样本4次，这与“人绒毛促性腺激素 (HCG) 高值样本存在潜在携带污染”紧急区域安全通知（IMC22-04）中的说明一致。然而，由于不能排除分析前变量或潜在样本探针问题，因此无法确认此案例与高HCG样本的携带污染有关。
因为客户重复检测样本以获得正确结果，系统处于运行状态并且通过常规故障排除解决了报告的问题。当患者结果与临床症状不一致时，重复检测是一种良好实验室实践。
人绒毛膜促性腺激素测定试剂盒(化学发光法)试剂批次481按预期运行。未发现产品性能问题。无需进一步评估该设备。</t>
  </si>
  <si>
    <t>西门子评估了提供的数据。未收到事件日期的质控（QC）数据。
由于结果波动，不一致结果的原因与分析前变量一致。</t>
  </si>
  <si>
    <t>未发现产品性能问题。无需进一步评估该设备。</t>
  </si>
  <si>
    <t>1193118002025067049</t>
  </si>
  <si>
    <t>2025-00094864-4：高检测结果</t>
  </si>
  <si>
    <t>客户报告使用人绒毛膜促性腺激素测定试剂盒(化学发光法)检测患者样本时，观察到假性升高的HCG结果。初始结果未向医师报告。样本在同一仪器上进行了多次重复检测。重复检测结果低于初始结果。被认为正确的重复检测结果已向医师报告。
目前未收到因假性升高的HCG结果导致患者干预或不良健康后果的报告。
检测项目： HCG  
样本类型：血清  
单位： mIU/mL  
检测日期： 2025年1月15日  
样本ID：2501151015668  
初始结果（错误）：136  
重复检测结果：12.4, 8.78, 8.35, 8.62, 9.39（12.4被认为错误，8.78被认为正确并已报告）</t>
  </si>
  <si>
    <t>1193118002025067048</t>
  </si>
  <si>
    <t>2025-00094864-3：高检测结果</t>
  </si>
  <si>
    <t>客户报告使用人绒毛膜促性腺激素测定试剂盒(化学发光法)检测患者样本时，观察到假性升高的HCG结果。初始结果未向医师报告。样本在同一仪器上进行了多次重复检测。重复检测结果低于初始结果。被认为正确的重复检测结果已向医师报告。
目前未收到因假性升高的HCG结果导致患者干预或不良健康后果的报告。
检测项目： HCG  
样本类型：血清  
单位： mIU/mL  
检测日期： 2025年1月6日  
样本ID：250106101181  
初始结果（错误）：108  
重复检测结果：2.15, 4.41, &lt;1.0（2.15和4.41被认为错误，&lt;1.0被认为正确并已报告）</t>
  </si>
  <si>
    <t>1193118002025067047</t>
  </si>
  <si>
    <t>2025-00094864-2：高检测结果</t>
  </si>
  <si>
    <t>客户报告使用人绒毛膜促性腺激素测定试剂盒(化学发光法)检测患者样本时，观察到假性升高的HCG结果。初始结果未向医师报告。样本在同一仪器上进行了多次重复检测。重复检测结果低于初始结果。被认为正确的重复检测结果已向医师报告。
目前未收到因假性升高的HCG结果导致患者干预或不良健康后果的报告。
检测项目： HCG  
样本类型：血清  
单位： mIU/mL  
检测日期： 2024年12月30日  
样本ID：241230101049  
初始结果（错误）：76.7  
重复检测结果：6.63, &lt;1.0, &lt;1.0, &lt;1.0（6.63被认为错误，&lt;1.0被认为正确并已报告）</t>
  </si>
  <si>
    <t>1193118002025069432</t>
  </si>
  <si>
    <t>2025-04-04</t>
  </si>
  <si>
    <t>2025-00105277-1：低检测结果</t>
  </si>
  <si>
    <t>ST LUKES HOSPITAL (P),UNITED STATES</t>
  </si>
  <si>
    <t>客户报告在全自动生化分析仪上检测患者样本时，获得了一个假性偏低的钠（Na）结果。初始结果未向医师报告。同一样本在另一台全自动生化分析仪上重复检测。重复检测结果高于初始结果，并与患者病史一致。客户重新采集了一个新样本，并在另一台仪器上进行了检测。新采集样本的结果高于初始结果，并与患者病史一致。重复检测结果和新采集样本结果被认为正确的，重复检测结果已向医师报告。
目前未收到因假性偏低的钠（Na）结果导致患者干预或不良健康后果的报告。
检测项目：钠（Na）  
单位： mEq/L
初始检测日期： 2025年3月5日  
重复检测日期： 2025年3月11日  
初始结果： 102（错误，未报告）  
重复检测结果（另一分析仪）： 140（正确，已报告）  
新采集样本结果：未提供。</t>
  </si>
  <si>
    <t>客户联系了西门子客户关怀中心（CCC），并报告在全自动生化分析仪上检测患者样本时，获得了一个假性偏低的钠（Na）结果。事件当天的质控（QC）和校准均有效。
西门子审查了仪器数据，确认试剂无问题，因为质控（QC）结果回收在可接受范围内，且其他患者样本未报告任何问题。
根据西门子的评估，结论为分析前变量导致了假性偏低的钠（Na）结果。
该仪器运行符合规范。无需对该设备进行进一步评估。</t>
  </si>
  <si>
    <t>根据西门子的评估，结论为分析前变量导致了假性偏低的钠（Na）结果。不良事件来源：投诉。</t>
  </si>
  <si>
    <t>1193118002025069467</t>
  </si>
  <si>
    <t>DR271539</t>
  </si>
  <si>
    <t>2025-03-16</t>
  </si>
  <si>
    <t>2025-00105843-1：泄漏/飞溅</t>
  </si>
  <si>
    <t>CORPUS CHRISTI MEDICAL CENTER, UNITED STATES</t>
  </si>
  <si>
    <t>客户报告称，在对Dimension EXL 200全自动整合式生化分析仪进行故障排除时，一名操作员的眼睛被比色杯废液溅到。当时操作员正在清理比色杯废液，他按压了密封的比色杯废液包，其中一个突然破裂，液体喷溅到了他的眼睛里。比色杯废液包破裂后，操作员立即在洗眼器处冲洗眼睛。操作员当时佩戴了个人防护装备（PPE）和眼镜，但液体仍从眼镜上方和后方溅入眼睛。除了冲洗眼睛并联系医生外，操作员未采取其他措施。
目前尚未收到因该事件导致不良健康后果的报告。</t>
  </si>
  <si>
    <t>客户联系了西门子客户关怀中心（CCC），并报告称在对Dimension EXL 200全自动整合式生化分析仪进行故障排除时，一名操作员的眼睛被比色杯废液溅到。操作员在液体溅出后立即在洗眼器处冲洗了眼睛。当时操作员佩戴了个人防护装备（PPE）和眼镜，但液体仍从眼镜上方和后方溅入眼睛。
西门子对这一事件进行了进一步评估，确定操作员在移除比色杯时无意中施加了额外的压力，这可能导致比色杯破裂并引发液体泄漏。
该仪器按照规范运行，不需要进一步评估。</t>
  </si>
  <si>
    <t>西门子对这一事件进行了进一步评估，确定操作员在移除比色杯时无意中施加了额外的压力，这可能导致比色杯破裂并引发液体泄漏。
不良事件来源：投诉。</t>
  </si>
  <si>
    <t>1193118002025069466</t>
  </si>
  <si>
    <t>IM02667</t>
  </si>
  <si>
    <t>2025-00105827-1：高检测结果</t>
  </si>
  <si>
    <t>CAPITAL REGION MEDICAL CENTER, UNITED STATES</t>
  </si>
  <si>
    <t>患者报告称，在一台Atellica IM 1300全自动化学发光免疫分析仪上，5份患者样本的高敏肌钙蛋白I（TnIH）检测结果假性升高。初步结果已报告给医师。其中，样本编号为25073001810B的初步结果受到医师质疑。这些样本在另一台Atellica IM 1300全自动化学发光免疫分析仪上进行了复查，复查结果显示数值低于错误结果。复查结果被认为是正确的，并已报告给医师。
目前尚未收到因TnIH结果异常偏高而导致患者干预或不良健康后果的报告。
检测日期：2025年3月14日
检测项目：高敏肌钙蛋白I（TnIH）
单位：pg/mL
样本编号：25073001810B
初步结果：10170.4（错误，已报告）
复查结果（另一分析仪）：&lt;2.5（正确，已报告）
样本编号：25073002232A
初步结果：10097.01（错误，已报告）
复查结果（另一分析仪）：10.35（正确，已报告）
样本编号：25073003269A
初步结果：10498.92（错误，已报告）
复查结果（另一分析仪）：596.2（正确，已报告）
样本编号：25073003463A
初步结果：10599.91（错误，已报告）
复查结果（另一分析仪）：81.29（正确，已报告）
样本编号：25073003439B
初步结果：8160.66（错误，已报告）
复查结果（另一分析仪）：4.02（正确，已报告）</t>
  </si>
  <si>
    <t>客户联系了西门子客户关怀中心，并报告称在一台Atellica IM 1300全自动化学发光免疫分析仪上，5份患者样本的高敏肌钙蛋白I（TnIH）检测结果假性升高。在样本检测过程中，仪器的校准和质量控制（QC）均有效。
西门子派遣了一位客户服务工程师（CSE）前往客户所在地。在访问期间，CSE检查了分析仪，发现洗涤环下方有大量液体积聚，二级真空压力过高，表明可能存在堵塞。随后，CSE清理了真空管路，清洁了真空压力调节器，重置了二级真空压力，更换了试剂1（R1）探针，并运行了自动检查和质量控制，结果均回收至正常。此次事件的原因尚不清楚。
该仪器按照规范运行，不需要进一步评估。</t>
  </si>
  <si>
    <t>1193118002025070084</t>
  </si>
  <si>
    <t>游离三碘甲状腺原氨酸测定试剂盒(直接化学发光法)</t>
  </si>
  <si>
    <t>70087295</t>
  </si>
  <si>
    <t>10995584</t>
  </si>
  <si>
    <t>00630414293677</t>
  </si>
  <si>
    <t>2025-11-13</t>
  </si>
  <si>
    <t>2025-00105300-1：低检测结果</t>
  </si>
  <si>
    <t>客户报告观察到在Atellica IM 1600分析仪上检测的两份患者样本的游离三碘甲状腺原氨酸测定试剂盒(直接化学发光法)结果错误降低。
错误降低的结果已报告给医师。相同的样本在原始和另一台Atellica IM 1600分析仪上重新处理。重新处理后的较高结果与患者的临床表现一致，被认为是正确的，并已报告给医师。基于重复检测的结果，已发布更正后的报告。  
没有因本事件导致的已知的患者干预或不良健康后果的报告。
检测：游离三碘甲状腺原氨酸测定试剂盒(直接化学发光法)
单位：pg/mL
初次检测日期：2025年3月5日
重复检测日期：2025年3月7日
样本标识符：ZW054333N02  
初次结果：1.65（错误，已报告）  
重复结果：6.84（正确，已报告）  
样本标识符：ZW048531N03 
初次结果：1.17（错误，已报告）  
重复结果：4.23（正确，已报告）</t>
  </si>
  <si>
    <t>客户报告观察到在Atellica IM 1600分析仪上检测的两份患者样本的游离三碘甲状腺原氨酸测定试剂盒(直接化学发光法)结果错误偏低。
客户未注意到在有问题包装中的固相有结块。西门子公司评估了客户提供的信息。西门子公司未能获取任何错误日志信息。  
检测当天，质量控制 (QC) 回收在可接受的范围内，其他患者样本也没有出现问题。基于现有信息，无法确定不一致结果的原因。
客户已恢复正常运行，通过使用新的游离三碘甲状腺原氨酸测定试剂盒(直接化学发光法)重新运行患者样本解决了报告的问题。</t>
  </si>
  <si>
    <t>基于现有信息，无法确定不一致结果的原因。不良事件来源：投诉。</t>
  </si>
  <si>
    <t>客户已恢复正常运行，通过使用新的游离三碘甲状腺原氨酸测定试剂盒(直接化学发光法)重新运行患者样本解决了报告的问题。</t>
  </si>
  <si>
    <t>1193118002025070085</t>
  </si>
  <si>
    <t>2025-00107839-1：高检测结果</t>
  </si>
  <si>
    <t>客户报告观察到一位72岁女性患者的高敏肌钙蛋白I测定试剂盒 （直接化学发光法）试剂批号109检测结果不一致（升高）。  
患者的血清样本在客户实验室进行了重复检测，结果高于试剂说明书（IFU）中“在 IFCC 推荐的报告格式（整数）中，第 99 个百分位数为 45 pg/mL (ng/L)。” 医师收到了检测结果升高的报告并提出质疑。出于谨慎态度，患者被送往医院急诊科。患者在医院使用未知的方法进行了连续复查，结果较低（&lt;45 ng/L），被认为是正确的。  
没有报告与不一致结果相关的患者伤害或其他不良后果。
高敏肌钙蛋白I测定试剂盒 （直接化学发光法）结果：
样本ID：1650730017TA  
采集/检测时间：2025年3月13日 上午11:28  
结果：268.54 ng/L 和 273.33 ng/L ——不一致  
医院急诊科肌钙蛋白结果（未知方法）：
采集/检测时间：2025年3月13日 下午2:50：12.3 ng/L ——正确  
采集/检测时间：2025年3月13日 下午6:32：10.7 ng/L ——正确</t>
  </si>
  <si>
    <t>客户报告观察到一位72岁女性患者的高敏肌钙蛋白I测定试剂盒 （直接化学发光法）试剂批号109检测结果不一致（升高）。
患者的血清样本在客户实验室进行了重复检测，结果高于试剂说明书（IFU）中“在 IFCC 推荐的报告格 式（整数）中，第 99 个百分位数为 45 pg/mL (ng/L)。” 医师收到了检测结果升高的报告并提出质疑。出于谨慎态度患者被送往医院急诊科。患者在医院使用未知方法进行了连续复查，结果较低（&lt;45 ng/L），被认为是正确的。  
没有报告与不一致结果相关的患者伤害或其他不良后果。
该检测的试剂说明书（IFU）在“检验结果的解释”部分指出： “解释结果时，务必结合患者的病史、临床表现和其他结果。”  
西门子正在调查中。</t>
  </si>
  <si>
    <t>1193118002025071561</t>
  </si>
  <si>
    <t>2025-04-09</t>
  </si>
  <si>
    <t>肌酐测定试剂盒(酶法)</t>
  </si>
  <si>
    <t>国械注进20162400960</t>
  </si>
  <si>
    <t>140472</t>
  </si>
  <si>
    <t>11097533</t>
  </si>
  <si>
    <t>00630414595795</t>
  </si>
  <si>
    <t>2025-12-09</t>
  </si>
  <si>
    <t>2025-00107123-1：低检测结果</t>
  </si>
  <si>
    <t>客户向西门子报告称，在 Atellica CH 930 全自动生化分析仪上对一名患者的样本检测时，得到了一个错误偏低的肌酐（ECre_2）结果。该初始结果已报告给医生。样本在原始分析仪上重新处理后，重新处理的结果高于初始结果。重新处理的结果被报告为正确的结果并告知了医生。
目前没有已知的报告表明，由于肌酐（ECre_2）结果错误偏低而导致患者干预或不良健康后果。
检测项目：肌酐（ECre_2）
检测日期：2025 年 3 月 19 日
单位：mg/dL
样本编号：7750780214
在 Atellica CH 930 分析仪（序列号 CM02230）上获得的初始结果：＜0.10（错误结果，已报告）
在原始 Atellica CH 930 分析仪上重新处理后获得的结果：1.03（正确结果，已报告）</t>
  </si>
  <si>
    <t>客户联系了西门子医疗诊断远程服务中心（RSC），报告称在 Atellica CH 930 全自动生化分析仪上对一名患者的样本检测时，得到了一个错误偏低的肌酐（ECre_2）结果。在事件发生当天，校准和质量控制（QC）结果均回收至正常范围内。
西门子正在对这一事件进行评估。</t>
  </si>
  <si>
    <t>1193118002025071565</t>
  </si>
  <si>
    <t>88602474</t>
  </si>
  <si>
    <t>2025-00110694-3：假阴性结果</t>
  </si>
  <si>
    <t>Diamedix Impex SA, ROMANIA</t>
  </si>
  <si>
    <t>客户报告称，在运行丙型肝炎病毒IgG抗体测定试剂盒(化学发光法) 474 批次时，观察到的 ADVIA Centaur 丙型肝炎病毒IgG抗体（aHCV）结果为非反应性（阴性），并且与其他方法检测的结果不一致。
客户获得两名患者的 aHCV 检测结果为非反应性（阴性），与使用其他方法重复检测的结果不一致。在初次检测结果为非反应性后，这两个样本使用两种其他方法重新检测，结果均与其他方法不一致，后者的检测结果为阳性。后来使用 ADVIA Centaur XPT aHCV 进行的调查性重新检测，这些患者的样本结果为非反应性或临界反应性。
目前没有关于与所观察到的不一致情况相关的任何患者不良后果的报告。
注意：初次 ADVIA Centaur CP aHCV 检测的日期未提供；事件日期为使用其他方法（1）重新检测的日期。
样本编号 2192930（重新检测日期：2025 年 3 月 21 日）：
ADVIA Centaur CP aHCV：0.79 指数值——非反应性，不一致
其他方法（2）：208 AU/mL
其他方法（1）：4.68、3.36 S/CO
ADVIA Centaur XPT：0.90 指数值
样本编号 2192959（重新检测日期：2025 年 3 月 21 日）：
ADVIA Centaur CP aHCV：0.52 指数值——非反应性，不一致
其他方法（2）：21.9 AU/mL
其他方法（1）：1.52、1.19 S/CO
ADVIA Centaur XPT：0.78 指数值</t>
  </si>
  <si>
    <t>客户报告称，观察到两个非反应性（阴性）的 ADVIA Centaur 丙型肝炎病毒IgG抗体（aHCV）检测结果，该结果与其他方法检测的结果不一致。
检测校准或质量控制（QC）结果未发现任何问题。
西门子正在展开调查。</t>
  </si>
  <si>
    <t>西门子正在展开调查。
不良事件来源：投诉。</t>
  </si>
  <si>
    <t>西门子正在展开调查。</t>
  </si>
  <si>
    <t>1193118002025071564</t>
  </si>
  <si>
    <t>2025-00110694-2：假阴性结果</t>
  </si>
  <si>
    <t>客户报告称，在运行丙型肝炎病毒IgG抗体测定试剂盒(化学发光法)474 批次时，观察到一个非反应性（阴性）的 ADVIA Centaur 丙型肝炎病毒IgG抗体（aHCV）结果，该结果与其他方法检测的结果不一致。
客户获得一名患者的 aHCV 检测结果为非反应性（阴性），与使用其他方法重复检测的结果不一致。在初次检测结果为非反应性后，该样本使用两种其他方法重新检测，结果均为阳性。后来使用 ADVIA Centaur XPT aHCV 进行的调查性重新检测结果为非反应性。
目前没有关于与所观察到的不一致情况相关的任何患者不良后果的报告。
注意：初次 ADVIA Centaur 丙型肝炎病毒IgG抗体检测的日期未提供；事件日期为使用其他方法（1）重新检测的日期。
样本编号 2185620（重新检测日期：2025 年 3 月 11 日）：
ADVIA Centaur CP aHCV：0.52 指数值——非反应性，不一致
其他方法（2）：149 AU/mL
其他方法（1）：2.26、2.11 S/CO
ADVIA Centaur XPT：0.68 指数值</t>
  </si>
  <si>
    <t>客户报告称，观察到一个非反应性（阴性）的 ADVIA Centaur 丙型肝炎病毒IgG抗体（aHCV）检测结果，该结果与其他方法检测的结果不一致。
检测校准或质量控制（QC）结果未发现任何问题。
西门子正在展开调查。</t>
  </si>
  <si>
    <t>1193118002025071563</t>
  </si>
  <si>
    <t>2025-00110694-1：假阴性结果</t>
  </si>
  <si>
    <t>客户报告称，在运行丙型肝炎病毒IgG抗体测定试剂盒(化学发光法) 474 批次时，观察到一个非反应性（阴性）结果，与使用其他方法检测的结果不一致。
客户获得一名患者的 aHCV 检测结果为非反应性（阴性），与使用其他方法重复检测的结果不一致。在初次检测结果为非反应性后，该样本使用两种其他方法重新检测，结果均为阳性。后来使用 ADVIA Centaur XPT aHCV 重新检测，结果也为反应性（阳性）。
目前没有关于与所观察到的不一致情况相关的任何患者不良后果的报告。
注意：初次 ADVIA Centaur CP aHCV 检测的日期未提供；事件日期为使用其他方法（1）重新检测的日期。
样本编号 2173174（重新检测日期：2025 年 2 月 18 日）：
ADVIA Centaur CP aHCV：0.55 指数值——非反应性，不一致
其他方法（2）：48.4 AU/mL
其他方法（1）：2.21、1.42 S/CO
ADVIA Centaur XPT：2.00 指数值</t>
  </si>
  <si>
    <t>1193118002025071562</t>
  </si>
  <si>
    <t>66473</t>
  </si>
  <si>
    <t>2025-00111170-1：高检测结果</t>
  </si>
  <si>
    <t>CHU BESANCON. HOPITAL JEAN MINJOZ, FRANCE</t>
  </si>
  <si>
    <t>客户报告称，在与实验室分析仪的重复检测结果相比时，出现了两个钠离子（Na⁺）结果偏高的不一致情况。
没有报告称此事件导致了任何伤害。
结果单位：mmol/L
事件日期：2025 年 3 月 25 日
时间	设备	Na⁺ 结果	真实性
12:41	RP500e	166.7	否
19:54	实验室分析仪	134	是
21:04	RP500e	139.1	否
钠离子（Na⁺）参考范围：136 – 146 mmol/L</t>
  </si>
  <si>
    <t>西门子已要求提供仪器文件，调查将在收到这些文件后开始展开。</t>
  </si>
  <si>
    <t>西门子已要求提供仪器文件，调查将在收到这些文件后开始展开。 
不良事件来源：投诉。</t>
  </si>
  <si>
    <t>1193118002025072892</t>
  </si>
  <si>
    <t>140369</t>
  </si>
  <si>
    <t>2025-09-30</t>
  </si>
  <si>
    <t>2025-00106106-1：高检测结果</t>
  </si>
  <si>
    <t>NORTHWEST COMMUNITY HOSPITAL, UNITED STATES</t>
  </si>
  <si>
    <t>客户向西门子报告称，在Atellica CH 930分析仪上，五个患者样本的二氧化碳测定试剂盒(PEPC酶法)结果错误偏高。
这些错误的结果报告给了医师，并且未被质疑。相同的样本在另一台Atellica CH 930分析仪上重新处理。重新处理后得到的较低结果被认为是正确的，并报告给了医师。
目前尚无因错误偏高的二氧化碳测定试剂盒(PEPC酶法)结果而导致患者干预或不良健康后果的已知报告。
检测项目：二氧化碳测定试剂盒(PEPC酶法)
单位：mmol/L
检测日期：2025年3月14日
样本标识：39275222
在Atellica CH 930分析仪s/n CM00606上初次检测结果：大于（&gt;）40 mmol/L（错误，已报告）
同一样本在另一台Atellica CH 930分析仪s/n CM00421上重新处理后结果：24.2 mmol/L（正确，已报告）
样本标识：39274953
在Atellica CH 930分析仪s/n CM00606上初次检测结果：大于（&gt;）40 mmol/L（错误，已报告）
同一样本在另一台Atellica CH 930分析仪s/n CM00421上重新处理后结果：24.6 mmol/L（正确，已报告）
样本标识：39276464
在Atellica CH 930分析仪s/n CM00606上初次检测结果：大于（&gt;）40 mmol/L（错误，已报告）
同一样本在另一台Atellica CH 930分析仪s/n CM00421上重新处理后结果：21.8 mmol/L（正确，已报告）
样本标识：39273500
在Atellica CH 930分析仪s/n CM00606上初次检测结果：大于（&gt;）40 mmol/L（错误，已报告）
同一样本在另一台Atellica CH 930分析仪s/n CM00421上重新处理后结果：28.1 mmol/L（正确，已报告）
样本标识：39273003
在Atellica CH 930分析仪s/n CM00606上初次检测结果：大于（&gt;）40 mmol/L（错误，已报告）
同一样本在另一台Atellica CH 930分析仪s/n CM00421上重新处理后结果：25.5 mmol/L（正确，已报告）</t>
  </si>
  <si>
    <t>客户联系了西门子医学诊断远程服务中心 (RSC)，关于 Atellica CH 930 分析仪上五个患者样本的二氧化碳测定试剂盒(PEPC酶法)结果错误升高的问题。
西门子正在评估该事件。</t>
  </si>
  <si>
    <t>西门子正在评估该事件。不良事件来源：投诉。</t>
  </si>
  <si>
    <t>1193118002025073022</t>
  </si>
  <si>
    <t>29993543</t>
  </si>
  <si>
    <t>2025-00106718-3：高检测结果</t>
  </si>
  <si>
    <t>Hanmaeum Hospital, SOUTH KOREA</t>
  </si>
  <si>
    <t>客户报告称，在使用糖抗原19-9测定试剂盒（直接化学发光法）对一位癌症患者进行检测时，发现未稀释样本和稀释样本的结果存在差异。客户得到的结果在检测分析测量范围（AMR）内，但仍采用1:10稀释比例对该样本进行了重新检测。稀释后的结果高于未稀释（原液）的结果。目前尚不清楚哪一项结果被报告给了医师，或者医师是否对结果提出了疑问。
此次事件中未出现与患者伤害、治疗改变或诊断延迟相关的报告。
检测项目：糖抗原19-9测定试剂盒（直接化学发光法）
样本类型：血清  
单位：U/mL  
检测日期：2025 年 3 月 14 日  
样本编号：O48E90IP0  
初始结果：550.32（原液结果，未知是否报告）  
重复结果：894.78（稀释 10 倍，未知是否报告）</t>
  </si>
  <si>
    <t>客户报告称，在使用 糖抗原19-9测定试剂盒（直接化学发光法）对一位癌症患者进行检测时，发现未稀释样本和稀释样本的结果存在差异。
该检测项目的使用说明书（IFU）在【检验结果的解释】部分指出：
解释结果时，务必结合患者的病史、临床表现和其他结果。
西门子正在对该问题进行调查。</t>
  </si>
  <si>
    <t>西门子正在对该问题进行调查。不良事件来源：投诉。</t>
  </si>
  <si>
    <t>西门子正在对该问题进行调查。</t>
  </si>
  <si>
    <t>1193118002025073023</t>
  </si>
  <si>
    <t>2025-00106718-4：高检测结果</t>
  </si>
  <si>
    <t>客户报告称，在使用糖抗原19-9测定试剂盒（直接化学发光法）对一位癌症患者进行检测时，发现未稀释样本和稀释样本的结果存在差异。客户得到的结果在检测分析测量范围（AMR）内，但仍采用1:10稀释比例对该样本进行了重新检测。稀释后的结果高于未稀释（原液）的结果。目前尚不清楚哪一项结果被报告给了医师，或者医师是否对结果提出了疑问。
此次事件中未出现与患者伤害、治疗改变或诊断延迟相关的报告。
检测项目：糖抗原19-9测定试剂盒（直接化学发光法）
样本类型：血清  
单位：U/mL  
检测日期：2025 年 3 月 17 日  
诊断：胰腺癌  
样本编号：O48EC0TS0  
初始结果：426.3（原液结果，未知是否报告）  
重复结果：835.77（稀释 10 倍，未知是否报告）</t>
  </si>
  <si>
    <t>1193118002025073021</t>
  </si>
  <si>
    <t>2025-00106718-1：高检测结果</t>
  </si>
  <si>
    <t>客户报告称，在使用糖抗原19-9测定试剂盒（直接化学发光法）对一位癌症患者进行检测时，发现未稀释样本和稀释样本的结果存在差异。客户得到的结果在检测分析测量范围（AMR）内，但仍采用1:10稀释比例对该样本进行了重新检测。稀释后的结果高于未稀释（原液）的结果。目前尚不清楚哪一项结果被报告给了医师，或者医师是否对结果提出了疑问。
此次事件中未出现与患者伤害、治疗改变或诊断延迟相关的报告。
检测项目：糖抗原19-9测定试剂盒（直接化学发光法）
样本类型：血清
单位：U/mL
检测日期：2025年3月10日
诊断：大麻二酚（CBD）癌症
样本编号：01417081ca19-9
初始结果：575.87（原液结果，未知是否报告）
重复结果：1206.94（稀释10倍，未知是否报告）
样本编号：I48E41F70
初始结果：673.28（原液结果，未知是否报告）
重复结果：1044.56（稀释10倍，未知是否报告）
备注：样本编号 01417081ca19-9 和 I48E41F70 属于同一位患者。</t>
  </si>
  <si>
    <t>客户报告称，在使用糖抗原19-9测定试剂盒（直接化学发光法）对一位癌症患者进行检测时，发现未稀释样本和稀释样本的结果存在差异。目前尚不清楚哪一项结果被报告给了医师，或者医师是否对结果提出了疑问。
该检测项目的使用说明书（IFU）在【检验结果的解释】部分指出：
解释结果时，务必结合患者的病史、临床表现和其他结果。
西门子正在对该问题进行调查。</t>
  </si>
  <si>
    <t>1193118002025074134</t>
  </si>
  <si>
    <t>2025-04-14</t>
  </si>
  <si>
    <t>IRL28662120</t>
  </si>
  <si>
    <t>2025-04-12</t>
  </si>
  <si>
    <t>2025-00110677-4：假阳性结果</t>
  </si>
  <si>
    <t>客户报告称，在序列号为 IRL28662120 的全自动化学发光免疫分析仪上对一份样本检测乙肝表面抗体（Anti-HBs）时，出现了假阳性结果，并将该结果报告给了医师。客户要求西门子客户服务工程师（CSE）对该分析仪进行维修。维修完成后，客户使用同一样本和分析仪进行了额外检测，确认正确的结果为阴性，并出具了更正报告。
目前尚未有因该事件导致患者干预或不良健康后果的报告。
检测日期：2025 年 04 月 01 日
检测项目：乙肝表面抗体（Anti-HBs）；结果单位：mIU/ml
患者：儿童，年龄不详。
样本编号：2103553878
样本类型：血清
aHBs 检测结果：508.94（假阳性并已报告）
HBcT2 检测结果：0.27（阴性，被认为是正确的）
2025 年 04 月 03 日进行了额外检测。
HBsII 检测结果：0.17（阴性）</t>
  </si>
  <si>
    <t>客户报告称，在序列号为 IRL28662120 的全自动化学发光免疫分析仪上对一份样本检测乙肝表面抗体（Anti-HBs）时，出现了假阳性结果，并将该结果报告给了医师。
客户对分析仪进行了去污染处理，使用了独立的供水系统，并指出内部和外部质控（QC）以及环状试验均在可接受范围内。客户还提到，在验证过程中有相应的测量和检查措施。西门子派遣了一位客户服务工程师（CSE）前往客户现场。
工程师了解到，实验室中的其他Centaur分析仪也进行了去污染处理，并且该分析仪连接到了外部供水系统。工程师对供水管线进行了评估，检查了相关部件，并观察到吸样针外侧的套管上有结晶现象。所进行的服务包括更换套管，检查阀门、歧管以及洗涤板上的酸/碱管，检查酸/碱注射器，并验证了光度计的维护和运行情况。CSE还进行了干燥、湿洗1、湿水和运行HBsII精密度。
西门子正在对该事件进行调查。</t>
  </si>
  <si>
    <t>西门子正在对该事件进行调查。不良事件来源：投诉。</t>
  </si>
  <si>
    <t>1193118002025074133</t>
  </si>
  <si>
    <t>高敏C反应蛋白测定试剂盒(免疫比浊法)</t>
  </si>
  <si>
    <t>国械注进20192400514</t>
  </si>
  <si>
    <t>242300</t>
  </si>
  <si>
    <t>11097633</t>
  </si>
  <si>
    <t>00630414596174</t>
  </si>
  <si>
    <t>2025-10-01</t>
  </si>
  <si>
    <t>2025-00107423-1：泄漏/飞溅</t>
  </si>
  <si>
    <t>PROVIDENCE ST MARY MEDICAL CENTER, UNITED STATES</t>
  </si>
  <si>
    <t>客户报告称，在打开高敏C反应蛋白测定试剂盒(免疫比浊法)的包装盒时，发现用于 Atellica CH 930 分析仪的试剂瓶密封盖/瓶盖有渗漏。操作人员注意到一盒试剂中有一个瓶盖略微凹陷，液体从瓶中渗出并被包装盒吸收，导致包装盒变湿。客户在拆包和打开包装盒时，双手短暂接触了液体物质。客户当时未佩戴个人防护装备（PPE）。客户在接触液体后立即洗手，并按照实验室程序丢弃了包装盒和试剂瓶。
目前尚未有因该事件导致不良健康后果的报告。</t>
  </si>
  <si>
    <t>客户联系了西门子客户关怀中心（CCC），并报告称在打开高敏C反应蛋白测定试剂盒(免疫比浊法)的包装盒时，发现用于Atellica CH 930分析仪的试剂瓶密封盖/瓶盖有渗漏。客户表示，外包装盒是完整的，且该批次中没有其他包装盒受到影响。
西门子正在评估该事件。</t>
  </si>
  <si>
    <t>1193118002025074135</t>
  </si>
  <si>
    <t>CM02153</t>
  </si>
  <si>
    <t>2025-00106805-1：低检测结果；高检测结果</t>
  </si>
  <si>
    <t>DLP CONEMAUGH MEYERSDALE, UNITED STATES</t>
  </si>
  <si>
    <t>客户报告称，在一台Atellica CH 930 全自动生化分析仪上对两名患者的样本进行检测时，得到了错误偏低的乳酸（Lac_3）和错误升高的二氧化碳（CO2_c）的结果。初始结果已报告给医师。这些样本在另一台Atellica CH 930全自动生化分析仪上重新进行了检测。重复检测的结果与患者的临床病史相符。重复检测的结果作为正确结果报告给了医师。
目前尚未收到有关该事件导致患者干预或不良健康后果的报告。
检测项目：乳酸（Lac_3）
单位：mg/dL
检测日期：2025年3月18日
样本标识：26717736
初始结果：2.2（错误，已报告）
重复结果（另一台分析仪）：4.8（正确，已报告）
检测项目：二氧化碳（CO2_c）
单位：mEq/L
检测日期：2025年3月18日
样本标识：26717014
初始结果：&gt;40（错误，已报告）
重复结果（另一台分析仪）：27（正确，已报告）</t>
  </si>
  <si>
    <t>客户联系了西门子客户关怀中心（CCC），报告称在一台Atellica CH 930全自动生化分析上对两名患者的样本进行检测时，得到了错误偏低的乳酸（Lac_3）和错误升高的二氧化碳（CO2_c）的结果。在事件发生的当天，校准和质量控制（QC）均符合要求。
西门子派遣了一位客户服务工程师（CSE）前往客户现场。在访问期间，CSE注意到反应清洗探针5在持续分配液体，导致比色杯溢出。CSE更换了阀门，冲洗了探针5，并进行了自动检查，但由于水浴温度低，光度计检查失败。随后，CSE排空并重新加注了水浴，并对比色计进行了1级检查，检查通过。客户执行了日常维护，运行了质量控制和校准，均回收至正常。通过更换反应清洗探针5上的反应清洗2通阀V17，解决了报告的问题。事件的原因尚不清楚。
该仪器按照规范运行。</t>
  </si>
  <si>
    <t>该仪器按照规范运行。</t>
  </si>
  <si>
    <t>1193118002025074136</t>
  </si>
  <si>
    <t>47757</t>
  </si>
  <si>
    <t>11</t>
  </si>
  <si>
    <t>2025-00106817-1：高检测结果</t>
  </si>
  <si>
    <t>客户报告称，在实验室仪器上对一名患者进行重复检测时，发现钠（Na）结果存在差异，表现为升高。
目前尚未收到因该事件导致伤害的报告。
单位：mmol/L
时间	设备	Na+	真值
17:04	实验室仪器	129	是
18:48	Epoc	135	否
参考范围：134-143 mmol/L</t>
  </si>
  <si>
    <t>调查正在进行中。此事件的原因尚不清楚。</t>
  </si>
  <si>
    <t>调查正在进行中。此事件的原因尚不清楚。 
不良事件来源：投诉。</t>
  </si>
  <si>
    <t>1193118002025074883</t>
  </si>
  <si>
    <t>2025-00106807-1：高检测结果</t>
  </si>
  <si>
    <t>客户报告观察到患者样本的雌二醇测定试剂盒（直接化学发光法）结果升高，该结果与重复检测结果不一致。初始结果已报告给医师，医师未对结果提出疑问。
同一样本在原始Atellica IM分析仪上重新检测，获得了一个较低的结果。该较低结果被认为是正确的，因为它符合实验室的接受标准。
目前没有已知的患者干预或因该事件导致的不良健康后果报告。
检测项目：雌二醇测定试剂盒（直接化学发光法）
初始检测日期：2025年3月14日  
重复检测日期：2025年3月15日  
单位：pg/mL  
样本编号：212462808301
初始结果：32.22（不一致，已报告）  
重复结果：19（正确，已报告）</t>
  </si>
  <si>
    <t>客户报告观察到雌二醇测定试剂盒（直接化学发光法）结果升高，该结果与重复检测结果不一致。样本检测时质控（QC）结果超出范围。
该检测的使用说明书（IFU）在“检验结果的解释”部分指出：“解释结果时，务必结合患者的病史、临床表现和其他结果。”
西门子正在调查该问题。</t>
  </si>
  <si>
    <t>西门子正在调查该问题。不良事件来源：投诉。</t>
  </si>
  <si>
    <t>1193118002025074884</t>
  </si>
  <si>
    <t>2025-00106807-2：高检测结果</t>
  </si>
  <si>
    <t>客户报告观察到患者样本的雌二醇测定试剂盒（直接化学发光法）结果升高，该结果与重复检测结果不一致。初始结果已报告给医师，医师未对结果提出疑问。
同一样本在另一台Atellica IM分析仪上重新检测，获得了一个较低的结果。该结果被认为是正确的，因为它符合实验室的接受标准，并已通过更正后的报告重新发送给医师。
目前没有已知的患者干预或因该事件导致的不良健康后果报告。
检测项目：雌二醇测定试剂盒（直接化学发光法）
检测日期：2025年3月15日  
单位：pg/mL  
样本编号：212468379804 
初始结果：52.74（不一致，已报告）  
重复结果：28.99（正确，已报告）</t>
  </si>
  <si>
    <t>1193118002025076981</t>
  </si>
  <si>
    <t>2025-04-16</t>
  </si>
  <si>
    <t>全自动样本处理系统</t>
  </si>
  <si>
    <t>SP05119</t>
  </si>
  <si>
    <t>2025-00110578-1：人-机界面问题</t>
  </si>
  <si>
    <t>西门子客户服务工程师（CSE）在全自动样本处理系统Magline载体进行维护时报告出现鼻出血和流泪症状。工程师前往急诊诊疗中心，检测（例如 X 光、新冠病毒/呼吸道合胞病毒/流感检测）结果均为阴性。工程师已使用沙丁胺醇雾化吸入剂帮助缓解咳嗽。
目前没有报告因该事件导致患者干预或不良健康后果的情况。</t>
  </si>
  <si>
    <t>西门子客户服务工程师（CSE）在全自动样本处理系统处理 Magline载体进行维护时报告出现鼻出血和流泪症状。工程师前往急诊诊疗中心，检测（例如 X 光、新冠病毒/呼吸道合胞病毒/流感检测）结果均为阴性。工程师已使用沙丁胺醇雾化吸入剂帮助缓解咳嗽。
西门子客户服务工程师（CSE）确认在进行维护时佩戴了个人防护装备（PPE），包括手套和隔离衣。CSE 使用了消毒湿巾清洁载体，纸巾擦干，纱布以及水湿润纱布清洁载体。
工程师已确认该事件没有造成住院治疗。
事件原因是系统未得到妥善维护。
全自动样本处理系统功能正常且符合规范，无需进一步评估。</t>
  </si>
  <si>
    <t>事件原因是系统未得到妥善维护。不良事件来源：投诉。</t>
  </si>
  <si>
    <t>全自动样本处理系统功能正常且符合规范，无需进一步评估。</t>
  </si>
  <si>
    <t>1193118002025076982</t>
  </si>
  <si>
    <t>IM00760</t>
  </si>
  <si>
    <t>2025-00107078-1：冒烟</t>
  </si>
  <si>
    <t>LAREDO MEDICAL CENTER, UNITED STATES</t>
  </si>
  <si>
    <t>客户报告称，全自动化学发光免疫分析仪的不间断电源（UPS）出现故障，并闻到从分析仪散发出的烟味。客户确认观察到有可见烟雾。
该事件未导致操作人员或使用者受伤。
目前没有报告因该事件导致患者干预或不良健康后果的情况。</t>
  </si>
  <si>
    <t>客户联系西门子客户关怀中心（CCC），报告称 全自动化学发光免疫分析仪的不间断电源（UPS）出现故障，并闻到从分析仪散发出的烟味。
西门子客户服务工程师（CSE）被派往客户现场。在此次访问期间，UPS 仍处于通电状态且无响应。工程师关闭了主断路器，切断了系统电源，并断开了系统主电源线，取下了分析仪的后盖，观察到试剂仓电机外壳损坏，液体泄漏到试剂仓电机的控制器上。泄漏的试剂仓电机油在接触到带电电源线缆时产生烟雾，这导致仪器的电气-CAN 通信系统短路。
工程师更换了试剂仓电机、控制器局域网（CAN）板、节点 6 板、解码器模块 (DCM) 电源电缆、交流（AC）电源线缆、信号线束、CAN 以太网线缆、内环装饰、熔断的交流保险丝、交流互锁板、电源，并交换了 DCM2 和 DCM1。此外，CSE 更换了 DCM2，对试剂臂到试剂仓、内外孵育环进行了校准，对样本针到外孵育环进行了校准，调整了二级真空压力，进行了全面服务访问，并运行了自动检查，检查通过。
根据西门子的评估，得出结论：泄漏的试剂仓电机油在接触到带电电源线缆时产生烟雾，这导致仪器的电气-CAN 通信系统短路。
仪器运行符合规范。无需对该设备进行进一步评估。</t>
  </si>
  <si>
    <t>根据西门子的评估，得出结论：泄漏的试剂仓电机油在接触到带电电源线缆时产生烟雾，这导致仪器的电气-CAN 通信系统短路。不良事件来源：投诉。</t>
  </si>
  <si>
    <t>仪器运行符合规范。无需对该设备进行进一步评估。</t>
  </si>
  <si>
    <t>1193118002025076983</t>
  </si>
  <si>
    <t>DR273061</t>
  </si>
  <si>
    <t>2025-00107173-1：泄漏/飞溅</t>
  </si>
  <si>
    <t>NORTHWEST MED CTR BENTON CNTY, UNITED STATES</t>
  </si>
  <si>
    <t>客户报告称，操作员在尝试解决 “未检测到样品探针清洁器 ”错误时，眼睛被全自动整合式生化分析仪中的样品探针清洁剂污染。操作人员发现样本探针清洁剂管路在泵头与样本排液口之间断开。操作人员未佩戴护目镜尝试重新连接管路，在此过程中，管路从操作人员手中滑脱，废弃的样本探针清洁剂溅入操作人员的眼睛。操作人员冲洗了眼睛，并报告称左眼有轻微不适、视力模糊和灼烧感。操作人员前往急诊室，使用抗生素滴眼液治疗以缓解不适。目前，操作人员状况稳定，无疼痛或感染迹象。
目前没有报告因该事件导致不良健康后果的情况。</t>
  </si>
  <si>
    <t>客户联系西门子客户关怀中心，报告称操作人员在尝试解决全自动整合式生化分析仪出现的“样本探针清洁剂未检测到”错误时，眼睛暴露于样本探针清洁剂。
西门子通过远程方式为客户提供协助。操作人员发现样本探针清洁剂管路在泵头与样本排液口之间已断开。操作人员未佩戴护目镜尝试重新连接管路，在此过程中，废弃的样本探针清洁剂溅入操作人员的眼睛。全自动整合式生化分析仪操作指南警告称，所有使用过的样品管都有生物危害性。在进行维护和故障检修程序时，应按照标准实验室程序进行，以免受到生物性和化学性危害。操作人员在重新连接管路时未佩戴适当的个人防护装备（如护目镜）。
西门子客户服务工程师（CSE）被派往客户现场。工程师在样本探针排液口区域重新连接了管路。随后，进行了质控（QC）检测，结果符合要求。
仪器运行符合规范。无需对该设备进行进一步评估。</t>
  </si>
  <si>
    <t>操作员在重新连接试管时没有佩戴护目镜等适当的个人防护设备。不良事件来源：投诉。</t>
  </si>
  <si>
    <t>1193118002025076980</t>
  </si>
  <si>
    <t>2025-00106320-1：高检测结果</t>
  </si>
  <si>
    <t>客户报告观察到使用总人绒毛膜促性腺激素测定试剂盒(直接化学发光法)批号 361 检测结果升高，与重复检测结果不一致。
患者样本的初次检测结果显示升高。初次升高的结果已报告给医师，医师对结果提出质疑。同一样本在原分析仪上复检，获得较低的结果。较低的结果被认为正确，因为它与患者的临床表现相符，并已通过更正报告发送给医师。
未报告因观察到的结果不一致导致患者伤害、治疗改变或诊断或治疗延误的情况。
检测项目：总 hCG（ThCG）  
单位：mIU/mL  
检测日期：2025 年 3 月 14 日  
SID：D25073350  
初次结果：10.5（不一致，已报告）  
复检结果：&lt; 2（正确，已报告）</t>
  </si>
  <si>
    <t>客户报告观察到总人绒毛膜促性腺激素测定试剂盒(直接化学发光法)检测结果升高，与重复检测结果不一致。西门子审核了仪器数据及客户提供的信息。
基于质控（QC）回收在可接受范围内、校准有效且未报告其他患者样本存在问题，排除了试剂和仪器问题。事件当天分析仪的自动检查数据在可接受范围内。试剂探针轨迹文件确认了 ThCG 液相和固相试剂的正确加样。尽管样本探针轨迹文件显示结果符合规范，但压力曲线表明样本质量可能存在潜在问题。根据现有信息，不一致结果的原因与样本完整性问题一致。未发现产品问题。
该仪器按照规范运行，不需要进一步评估。</t>
  </si>
  <si>
    <t>根据现有信息，不一致结果的原因与样本完整性问题一致。不良事件来源：投诉。</t>
  </si>
  <si>
    <t>1193118002025077051</t>
  </si>
  <si>
    <t>IR09021807</t>
  </si>
  <si>
    <t>43</t>
  </si>
  <si>
    <t>2025-00108548-1：不正确，不充分或不精确的结果或读数</t>
  </si>
  <si>
    <t>PREV - HSM PARAISO, BRAZIL</t>
  </si>
  <si>
    <t>客户报告称，在使用ADVIA 2120i 血液分析仪检测患者样本时，未标记出“异形淋巴细胞（ATYP）”的形态学报警。患者的结果在未标记该形态学的情况下报告给了医师，而医师对这些结果提出了质疑。客户随后进行了手工涂片检查，发现异形淋巴细胞占6%，并据此修正了报告。该患者的样本在同一仪器上重新检测，但重复检测时仍未出现ATYP标志。
目前尚未有报告表明，由于未标记的不准确患者结果导致患者干预或不良健康后果。
样本数据：女性，43岁
样本编号：246318040
样本类型：全血
初次ADVIA 2120i检测结果（错误，已报告）：无ATYP标志
重复ADVIA 2120i检测结果（错误）：无ATYP标志
手工涂片复查：观察到异形淋巴细胞占6%（正确，已报告）</t>
  </si>
  <si>
    <t>客户联系了西门子客户关怀中心，报告称在ADVIA 2120i血液分析仪上获得的患者样本结果未按预期标记出“异形淋巴细胞”（基于手工涂片复查）。质量控制（QCs）和仪器维护情况经过评估，未发现任何不足之处。
为了排查故障，将另外一台位于其他地点的ADVIA 2120 血液分析仪器标记为“ATYP+”的7个样本在该仪器上进行了测试，这些样本在两台仪器上均出现了标记。
西门子对这一问题进行了评估，并得出了以下结论：
ADVIA 2120i 血液分析仪操作手册（067D0157-01 Rev. 05）中对“异形淋巴细胞（ATYP）”的描述如下：“过氧化物酶细胞图上升高的%LUC值可能是由于存在大的异形淋巴细胞、原始细胞和/或其他大的过氧化物酶阴性异常细胞。大淋巴细胞是指比典型淋巴细胞群体更大的细胞。原始细胞在嗜碱细胞图上独立分类。当从升高的%LUC值中减去%BLASTS值时，剩余的百分比即为异形淋巴细胞。如果%LUC值达到或超过4.5%，且%LUC值比%BLASTS值高1.5%或更多，则会触发该标志。”
回顾客户提供的样本ID 246318040的数据，首次运行的%LUC值为3.2%，重新运行的值为2.7%，这两个值均未达到触发ATYP标志所需的4.5%阈值，因此未触发标志。因此，没有证据表明存在仪器或软件问题。
此外，回顾两个地点的比较数据，ATYP+标记在两个地点均表现出一致性。
西门子无法排除前分析变量或样本特异性问题作为手工涂片复查与仪器标记之间差异的潜在因素。
血液分析仪表现正常，未发现产品性能问题，无需对设备进行进一步评估。</t>
  </si>
  <si>
    <t>西门子对这一问题进行了评估，并得出了以下结论：
西门子无法排除前分析变量或样本特异性问题作为手工涂片复查与仪器标记之间差异的潜在因素。
不良事件来源：投诉。</t>
  </si>
  <si>
    <t>血液分析仪表现正常，未发现产品性能问题，无需对设备进行进一步评估。</t>
  </si>
  <si>
    <t>1193118002025077052</t>
  </si>
  <si>
    <t>IR34872325</t>
  </si>
  <si>
    <t>2025-00108920-1：不正确，不充分或不精确的结果或读数</t>
  </si>
  <si>
    <t>SSA / HOSPITAL JUÁREZ DE MÉXICO, MEXICO</t>
  </si>
  <si>
    <t>客户在使用ADVIA 2120i 血液分析仪检测嗜酸性粒细胞参数时，观察到偶发的质量控制（QC）结果超出范围以及两个患者样本的结果不一致。未知在检测当日质量控制结果是否在范围内。初始检测结果未报告给医师。样本通过光学显微镜进行了分析，手工计数结果与ADVIA 2120i 血液分析仪获得的结果不同。
目前尚未有报告表明，由于这些不一致的结果导致患者干预或不良健康后果。
ADVIA 2120i 血液分析仪检测结果
参数：嗜酸性粒细胞
单位：%
样本编号4250326655
初次结果：26.2（错误）
样本编号4250326658
初次结果：56.1（错误）
尽管请求了手工计数结果，但客户拒绝提供相关信息。</t>
  </si>
  <si>
    <t>客户联系了西门子远程支持中心，报告称在使用ADVIA 2120i 血液分析仪检测嗜酸性粒细胞参数时，出现了偶发的质量控制（QC）结果超出范围以及两个患者样本结果不一致的情况。未知在检测当日质量控制结果是否在范围内。
西门子派遣了一位客户服务工程师（CSE）前往客户所在地。CSE清洁了过氧化物酶反应室以解决该问题，并验证了仪器的运行情况。这属于正常的设备故障排除服务。该仪器按照规范运行，不需要进一步评估。</t>
  </si>
  <si>
    <t>西门子客户服务工程师CSE清洁了过氧化物酶反应室以解决该问题，并验证了仪器的运行情况。这属于正常的设备故障排除服务。该仪器按照规范运行，不需要进一步评估。
不良事件来源：投诉。</t>
  </si>
  <si>
    <t>1193118002025077103</t>
  </si>
  <si>
    <t>IH02160</t>
  </si>
  <si>
    <t>2025-00107875-1：高检测结果</t>
  </si>
  <si>
    <t>客户报告称，在全自动化学发光免疫分析仪上检测患者样本时，获得了总人绒毛膜促性腺激素（ThCG）结果错误升高的情况。初始结果已报告给医师，医师对结果提出质疑。样本在不同的备用全自动化学发光免疫分析仪上进行了两次复检。复检结果回收低于初始结果，被认为正确。复检结果为141 mIU/mL已报告给医师。
目前没有已知的报告总人绒毛膜促性腺激素（ThCG）结果错误升高导致患者干预或不良健康后果。
检测项目：总人绒毛膜促性腺激素（ThCG）  
单位：mIU/mL  
初始检测日期：2025年3月24日  
复检日期：2025年3月25日  
样本标识符：WC089086G02  
初始结果：273.7（错误，已报告）  
第一次复检结果（备用仪器）：117.7（正确）  
第二次复检结果（备用仪器）：140.5（正确）  
客户报告复检结果为141 mIU/mL。</t>
  </si>
  <si>
    <t>客户联系了西门子客户关怀中心（CCC），并报告称在全自动化学发光免疫分析仪上检测患者样本时，获得了总人绒毛膜促性腺激素（ThCG）结果错误升高的情况。事件发生当天的质控和校准均在可接受范围内。
西门子审查了仪器数据，确定吸液或加液过程中没有问题。
西门子客户服务工程师（CSE）被派往客户现场。在此次访问期间，工程师更换了二级废液容器、光度计吸液探针、基础加液探针、基础泵和压力调节器，运行了3次自动检查，结果回收良好，检查了清洁度和碎屑情况，并解决了基础加液问题。此外，工程师重新检查了基础加液，重新运行了自动检查，并对质控进行了5次精密度测试，结果回收良好。事件原因尚不明确。
仪器运行符合规格要求。  无需进一步评估该设备。</t>
  </si>
  <si>
    <t>事件原因尚不明确。不良事件来源：投诉。</t>
  </si>
  <si>
    <t>仪器运行符合规格要求。  无需进一步评估该设备。</t>
  </si>
  <si>
    <t>1193118002025077110</t>
  </si>
  <si>
    <t>2025-00110255-1：低检测结果</t>
  </si>
  <si>
    <t>MAPLE GROVE HOSPITAL, UNITED STATES</t>
  </si>
  <si>
    <t>客户报告称，在全自动生化分析仪上，对三名患者的样本进行了检测，得到了错误降低的总胆红素（TBI）结果。初始结果报告给了医师。这些样本在另一台全自动生化分析仪上进行了重复检测。重复检测的结果高于初始结果。重复检测的结果被认为是正确的，并报告给了医师。
目前没有已知的报告表明，由于总胆红素（TBI）结果错误偏低而导致患者干预或不良健康后果。
检测日期：2025年4月2日
检测项目：总胆红素（TBI）
单位：mg/dL
样本标识：114528951
年龄：14小时
性别：女
初始结果：2.38（错误，已报告）
重复结果（另一系统）：9.20（正确，已报告）
样本标识：114528556
年龄：4天
性别：女
初始结果：2.22（错误，已报告）
重复结果（另一系统）：10.46（正确，已报告）
样本标识：114528555
年龄：4天
性别：女
初始结果：2.30（错误，已报告）
重复结果（另一系统）：10.54（正确，已报告）</t>
  </si>
  <si>
    <t>客户联系了西门子客户关怀中心（CCC），并报告称一台全自动生化分析仪在3个患者样本上输出了超出范围的质量控制（QC）结果以及错误降低的总胆红素（TBI）结果。在样本处理时，校准是有效的。客户更换了flex，并在事件发生后重新进行了质量控制，结果回收至可接受的水平。
西门子远程校准了系统温度。
西门子派遣了一位客户服务工程师（CSE）前往客户现场。在访问期间，CSE检查并清洁了系统，发现系统内遗留了一个泵头销，移除之后，并进行了TBI精密度检测、系统检查和质量控制，结果均回收至可接受的水平。事件的原因尚不清楚。
该仪器按照规范运行，不需要进一步评估。</t>
  </si>
  <si>
    <t>1193118002025077109</t>
  </si>
  <si>
    <t>CM00888</t>
  </si>
  <si>
    <t>2025-00109312-1：低检测结果</t>
  </si>
  <si>
    <t>COASTAL CAROLINA HEALTH CARE, UNITED STATES</t>
  </si>
  <si>
    <t>客户报告称，在Atellica CH 930全自动生化分析仪上对一位患者的样本进行了检测，得到了一个错误降低的钠（Na）结果。最初的结果报告给了医师，医师对结果提出了质疑。患者被送往另一家医院进行第二次诊断，重新采集了样本并进行了检测，得到了良好的结果。目前尚不清楚新样本是在哪台仪器上进行检测的。第二天，原始样本在原始分析仪上进行了重复检测。原始样本的重复检测结果回收至与新采集样本结果相似且一致的水平。新采集样本的结果和原始样本的重复检测结果被报告为正确的结果，告知了医师。
目前没有已知的报告表明，由于钠（Na）结果错误偏低而导致患者干预或不良健康后果。
初始检测日期：2025年3月26日
重复检测日期：2025年3月27日
检测项目：钠（Na）
单位：mmol/L
样本标识：5486696
初始结果：105（错误，已报告）
重新采集样本结果：未知（正确，已报告）
重复检测结果：140（正确，已报告）
客户表示，原始样本的重复检测结果和重新采集样本的结果回收至相似且一致的水平。</t>
  </si>
  <si>
    <t>客户联系了西门子客户关怀中心，并报告称在Atellica CH 930全自动生化分析仪上对一位患者的样本进行了检测，得到了一个错误降低的钠（Na）结果。在样本处理时，质量控制（QC）是有效的。
西门子正在评估这一事件。</t>
  </si>
  <si>
    <t>1193118002025077377</t>
  </si>
  <si>
    <t>2025-00113612-1：高检测结果</t>
  </si>
  <si>
    <t>UNIMED BELO HORIZONTE, BRAZIL</t>
  </si>
  <si>
    <t>客户观察到使用高敏肌钙蛋白I测定试剂盒 （直接化学发光法）批号为108检测时， 检测结果偏高，与重复检测结果不一致。
一位 52 岁男性患者因疑似心脏症状入院，初次检测的高敏肌钙蛋白I测定试剂盒 （直接化学发光法）结果显著升高。随后采集第二份样本进行检测，结果显著降低（低于参考阈值）。对原始样本进行重新检测，结果同样显示较低水平。较低的结果被接受为修正后的结果。
目前尚未有关于观察到的不一致情况导致患者不良后果的报告。
高敏肌钙蛋白I测定试剂盒 （直接化学发光法）检测结果：
样本 1，初次检测：10,077.82 ng/L
样本 2：6.00 ng/L
样本 1，重复检测：6.04 ng/L</t>
  </si>
  <si>
    <t>客户观察到使用高敏肌钙蛋白I测定试剂盒 （直接化学发光法）批号 108 检测时，检测结果偏高，与重复检测结果不一致。
在观察时，校准和质控（QC）结果均在可接受范围内。
西门子正在调查此事。</t>
  </si>
  <si>
    <t>西门子正在调查此事。不良事件来源：投诉。</t>
  </si>
  <si>
    <t>1193118002025079150</t>
  </si>
  <si>
    <t>12351</t>
  </si>
  <si>
    <t>2025-00111131-1：假阳性结果</t>
  </si>
  <si>
    <t>Royal Cornwall Hospital, UNITED KINGDOM</t>
  </si>
  <si>
    <t>客户报告称，一位患者的样本在不同分析仪上进行了重复检测，包括对相同样本和不同样本的检测，结果显示存在假阳性cTNI高敏心肌肌钙蛋白 I 结果。
目前没有因该事件导致伤害的报告。
样本日期/时间	设备	cTNI（ng/L）
2	3月19日 15:15	实验室	&lt;2
3	3月19日 17:12	实验室	&lt;2
1	3月20日 10:50	VTLi	1000
1	3月20日 11:30	实验室	&lt;2
截断值：27.1 ng/L</t>
  </si>
  <si>
    <t>西门子已要求提供相关文件/更多信息，收到后将立即展开调查。</t>
  </si>
  <si>
    <t>西门子已要求提供相关文件/更多信息，收到后将立即展开调查。
不良事件来源：投诉。</t>
  </si>
  <si>
    <t>1193118002025079151</t>
  </si>
  <si>
    <t>12100</t>
  </si>
  <si>
    <t>2025-00110398-1：假阴性结果</t>
  </si>
  <si>
    <t>FONDAZIONE VILLA SALUS, Italy</t>
  </si>
  <si>
    <t>客户报告称，与30分钟后在实验室仪器上对同一样本进行重复检测相比，出现了假阴性cTNI高敏心肌肌钙蛋白 I结果。
此次事件未报告造成伤害。
时间	设备	cTNI（ng/L）	真实结果？
未知	VTLi	14.3	否
未知	实验室仪器	45	是
总体截断值：22.9 ng/L</t>
  </si>
  <si>
    <t>客户提供了仪器文件以供调查。调查正在进行中。该事件的原因尚不清楚。</t>
  </si>
  <si>
    <t>客户提供了仪器文件以供调查。调查正在进行中。</t>
  </si>
  <si>
    <t>1193118002025079148</t>
  </si>
  <si>
    <t>总胆红素测定试剂盒(比色法)</t>
  </si>
  <si>
    <t>国械注进20172400745</t>
  </si>
  <si>
    <t>BA5208</t>
  </si>
  <si>
    <t>10444957</t>
  </si>
  <si>
    <t>00842768020544</t>
  </si>
  <si>
    <t>2025-07-27</t>
  </si>
  <si>
    <t>2025-00110599-1：低检测结果</t>
  </si>
  <si>
    <t>SANFORD MEDICAL CENTER WHEATON, UNITED STATES</t>
  </si>
  <si>
    <t>客户向西门子报告称，在一台Dimension EXL 200全自动整合式生化分析仪上，有三（3）份患者样本的总胆红素（TBI）检测结果异常降低。这些异常降低的结果被报告给了医师，随后结果受到了质疑。于是使用另一批试剂在原来的Dimension EXL 200全自动整合式生化分析仪上上重新检测了相同的样本。重新检测的结果高于之前的异常偏低结果，并被认为是正确的。随后发出了更正后的报告。
目前没有已知的因总胆红素（TBI）结果异常偏低而导致患者干预或不良健康后果的报告。
检测项目：总胆红素（TBI）
单位：mg/dL
检测日期：2025年3月25日
样本标识：E2166731
年龄、性别：53岁，男性
在Dimension EXL 200全自动整合式生化分析仪（序列号DE272074）上最初获得的结果：*检测范围（异常，报告为&lt;0.1 mg/dL）
使用另一批试剂GA6014在原来的Dimension EXL 200全自动整合式生化分析仪上重新检测同一样本，获得：3.8 mg/dL（正确，已报告）
样本标识：E1609664
年龄、性别：44岁，男性
在Dimension EXL 200全自动整合式生化分析仪（序列号DE272074）上最初获得的结果：*检测范围（异常，报告为&lt;0.1 mg/dL）
于2025年3月26日使用另一批试剂GA6014在原来的Dimension EXL 200全自动整合式生化分析仪上重新检测同一样本，获得：1.1 mg/dL（正确，已报告）
样本标识：E1624340
年龄、性别：69岁，男性
在Dimension EXL 200全自动整合式生化分析仪（序列号DE272074）上最初获得的结果：*检测范围（异常，报告为&lt;0.1 mg/dL）
于2025年3月26日使用另一批试剂GA6014在原来的Dimension EXL 200全自动整合式生化分析仪上重新检测同一样本，获得：1.6 mg/dL（正确，已报告）</t>
  </si>
  <si>
    <t>客户就一台Dimension EXL 200全自动整合式生化分析仪上获得的三（3）份患者样本的总胆红素（TBI）结果异常偏低的问题，联系了西门子医疗诊断远程服务中心（RSC）。
西门子医学诊断已经完成了对该事件的调查。西门子审核了客户提供的信息。客户在事件发生当天质量控制水平1（QC）结果回收超出范围后，将TBI试剂批次从系统中移除。但客户未执行“Fix Inventory”确定存货”操作来核实该试剂批次是否仍在系统库存中。由于系统中不存在该试剂批次，因此在样本处理过程中出现了异常偏低的结果。根据全自动整合式生化分析仪操作手册，客户需要使用“Fix Inventory”确定存货选项来核实试剂库存中的试剂。客户使用另一批试剂运行了质量控制和患者样本，结果回收至可接受范围。西门子判定该事件的原因与操作者未在系统软件中使用“Fix Inventory”选项一致。未发现产品问题。客户已恢复正常运行。
该仪器按照规范运行，不需要进一步评估。</t>
  </si>
  <si>
    <t>未发现产品问题。客户已恢复正常运行。
不良事件来源：投诉。</t>
  </si>
  <si>
    <t>1193118002025079149</t>
  </si>
  <si>
    <t>12350</t>
  </si>
  <si>
    <t>2025-00110659-1：假阳性结果</t>
  </si>
  <si>
    <t>客户报告称，一位患者的样本在两天内出现了假阳性cTNI高敏心肌肌钙蛋白 I 结果，这些结果与在另一台分析仪上对不同样本以及相同样本进行重复检测的结果相比存在差异。
目前没有因该事件导致伤害的报告。
样本日期/时间	设备	cTNI（ng/L）
1	3月19日 13:30	VTLi	868
2	3月19日 15:15	实验室	&lt;2
3	3月19日 17:12	实验室	&lt;2
1	3月20日 09:30	VTLi	614
1	3月20日 11:30	实验室	&lt;2
截断值：27.1 ng/L</t>
  </si>
  <si>
    <t>1193118002025080551</t>
  </si>
  <si>
    <t>65739</t>
  </si>
  <si>
    <t>2025-00113621-1：患者数据问题</t>
  </si>
  <si>
    <t>FISHER-AGC BIOLOGICS, UNITED STATES</t>
  </si>
  <si>
    <t>客户报告称，当输入数据时，仪器未能保存“姓氏”人口统计信息，且在检测记录中未能正确显示。客户表示，显示的姓氏来自之前的检测。
目前没有因该事件导致伤害的报告。</t>
  </si>
  <si>
    <t>西门子已要求提供仪器文件，一旦收到这些文件，调查工作将立即展开。客户表示，他们已将“姓氏”设置为必填的人口统计信息，并且他们还有其他运行相同软件版本（v5.2）的RP500e设备，但这些设备并未出现此问题。此次事件的原因尚不清楚。</t>
  </si>
  <si>
    <t>西门子已要求提供仪器文件，一旦收到这些文件，调查工作将立即展开。</t>
  </si>
  <si>
    <t>1193118002025080550</t>
  </si>
  <si>
    <t>IRL20091803</t>
  </si>
  <si>
    <t>2025-00110895-1：假阳性结果</t>
  </si>
  <si>
    <t>ARUP RECEIVING, UNITED STATES</t>
  </si>
  <si>
    <t>客户报告称，在型号为 IRL20091803 的 ADVIA Centaur XPT 全自动化学发光免疫分析仪上，传染病检测项目出现了假阳性结果，并已报告给医师。客户表示，已在另一台分析仪上进行了重复检测，重复检测结果为阴性，被认为是正确的，并且已发布了更正后的报告。
目前没有已知的因该事件而导致患者干预或不良健康后果的报告。
客户未提供受影响的检测项目（名称、结果单位）或带有结果数据的样本信息。</t>
  </si>
  <si>
    <t>客户报告称，在型号为 IRL20091803 的 ADVIA Centaur XPT 全自动化学发光免疫分析仪上，传染病检测项目出现了假阳性结果，并已报告给医生。客户表示，已在另一台分析仪上进行了重复检测，重复检测结果为阴性，被认为是正确的，并且已发布了更正后的报告。
西门子派遣了一名客户服务工程师（CSE）前往客户现场。CSE 进行了故障排除，并发现水箱传感器未能检测到液体。CSE 进行了以下服务，包括更换洗涤泵和2号加样口泵的配件，剪短并重新安装洗涤流路管，进行背景测试，对仪器进行去污染处理，以及其他一些未能解决问题的服务。
西门子确认无需进一步提供服务，因为该分析仪已被西门子拆除。传染病检测项目出现假阳性结果的原因未知。</t>
  </si>
  <si>
    <t>西门子确认无需进一步提供服务，因为该分析仪已被西门子拆除。传染病检测项目出现假阳性结果的原因未知。
不良事件来源：投诉。</t>
  </si>
  <si>
    <t>西门子确认无需进一步提供服务，因为该分析仪已被西门子拆除。</t>
  </si>
  <si>
    <t>1193118002025080549</t>
  </si>
  <si>
    <t>IRC011782438</t>
  </si>
  <si>
    <t>2025-00109853-1：高检测结果</t>
  </si>
  <si>
    <t>EATON RAPIDS COMMUNITY HOSP, UNITED STATES</t>
  </si>
  <si>
    <t>客户报告称，在 Atellica CI 全自动生化免疫分析仪上，7 个患者样本的二氧化碳（CO2_c）检测结果假性升高。这些错误的结果未报告给医师。这些样本在相同的 Atellica CI 全自动生化免疫分析仪上进行了重复检测。重复检测的结果低于之前的错误结果。重复检测的结果作为正确结果报告给了医师。
目前没有已知的因错误升高的 CO2_c 结果而导致患者干预或不良健康后果的报告。
检测日期：2025 年 3 月 29 日
检测项目：二氧化碳（CO2_c）
单位：mmol/L
样本标识：645089
初次结果：&gt; 40（错误，未报告）
重复结果：25.3（正确，已报告）
样本标识：645092
初次结果：&gt; 40（错误，未报告）
重复结果：27.8（正确，已报告）
样本标识：645100
初次结果：&gt; 40（错误，未报告）
重复结果：25.5（正确，已报告）
样本标识：645115
初次结果：&gt; 40（错误，未报告）
重复结果：25.8（正确，已报告）
样本标识：645117
初次结果：&gt; 40（错误，未报告）
重复结果：24.1（正确，已报告）
样本标识：645140
初次结果：&gt; 40（错误，未报告）
重复结果：26.5（正确，已报告）
样本标识：645095
初次结果：38（错误，未报告）
重复结果：22（正确，已报告）</t>
  </si>
  <si>
    <t>客户联系了西门子客户关怀中心，报告称在 Atellica CI 全自动生化免疫分析仪上，7 个患者样本的二氧化碳（CO2_c）检测结果假性升高。在事件当天，质量控制（QCs）结果回收超出了正常范围。客户当时使用的是临时水源过滤器，检测发现水质不合格。
西门子进一步评估了该事件，认为水质不佳（电阻率低）可能是导致 CO2_c 结果升高的原因。客户对水系统进行了维护，之后未再出现错误结果。此次事件归因于使用错误。
该仪器按照规范运行，不需要进一步评估。</t>
  </si>
  <si>
    <t>西门子进一步评估了该事件，认为水质不佳（电阻率低）可能是导致 CO2_c 结果升高的原因。客户对水系统进行了维护，之后未再出现错误结果。此次事件归因于使用错误。</t>
  </si>
  <si>
    <t>1193118002025080561</t>
  </si>
  <si>
    <t>48284</t>
  </si>
  <si>
    <t>10736398</t>
  </si>
  <si>
    <t>2025-00108629-1：高检测结果</t>
  </si>
  <si>
    <t>KENNEDY KRIEGER INSTITUTE, UNITED STATES</t>
  </si>
  <si>
    <t>客户报告称，与在比对仪器上的重复检测相比，得到的 pH 值结果偏高。
尚未收到因本次事件导致损伤的报告。
| 样本 | 日期 / 时间 | 设备 | pH 值 | 是否准确 |
| 1    | 25 年 3 月 15 日 6:17 | Epoc | 7.583 | 否       |
| 2    | 25 年 3 月 15 日 09:40 | Epoc | 7.526 | 否       |
| 2    | 25 年 3 月 15 日 09:42 | 实验室 | 7.45 | 是       |
参考范围：7.350-7.450</t>
  </si>
  <si>
    <t>西门子已确认在使用 epoc 传感器配置 45.n（软件版本：epoc Host v3.41.2 和 epoc NXS v4.14.9 &amp; 4.14.11）时，注入体积较大的样本（超过 epoc Reader 发出蜂鸣声或在显示“正在分析样本”消息之后）会出现 pH 值结果偏高的差异。需要注意的是，总二氧化碳（TCO₂）是一个使用 pH 结果测量的值，出现偏高的 pH 值差异可能会影响以下计算值：阴离子间隙（AGap）（通过 cHCO₃ 或 TCO₂）、血液碱剩余（BE(b)）、细胞外液碱剩余（BE (ecf)）、计算碳酸氢盐（cHCO₃⁻）、计算氧饱和度（cSO₂）、计算总二氧化碳（cTCO₂）。西门子确定导致 pH 值偏差的根本原因是传感器配置 45.n。
西门子已发布通知 “传感器配置 45.n 出现偏高 pH 值结果” 以告知客户此问题，并提供解决办法。</t>
  </si>
  <si>
    <t>与产品有关</t>
  </si>
  <si>
    <t>西门子确定导致 pH 值偏差的根本原因是传感器配置 45.n。不良事件来源：投诉。</t>
  </si>
  <si>
    <t>西门子已发布通知 “传感器配置 45.n 出现偏高 pH 值结果” 以告知客户此问题，并提供解决办法。</t>
  </si>
  <si>
    <t>1193118002025080560</t>
  </si>
  <si>
    <t>2025-00108615-1：不正确、不充分或不精确的结果或读数</t>
  </si>
  <si>
    <t>客户报告称，在全自动整合式生化分析仪上检测某患者样本时，得到的钠（Na）结果有误。该错误结果已告知相关医师，医师对结果提出质疑。随后，该样本在原仪器上进行了重新检测，重复检测结果已被作为正确结果告知医师。客户未向西门子提供样本数据。
目前尚无因错误的钠（Na）结果而导致患者干预或不良健康后果的报告。
检测项目：钠（Na）
检测日期：2025 年 3 月 27 日
单位：mmol/L
患者样本结果数据（包括样本标识、错误结果及正确报告结果）未提供。</t>
  </si>
  <si>
    <t>客户联系了西门子客户关爱中心（CCC），报告称在全自动整合式生化分析仪上检测某患者样本时，得到的钠（Na）结果有误。客户表示，集成多传感器技术（IMT）稀释检查未通过，并更换了 IMT 传感器。
在西门子远程协助下，客户审核了校正因子和稀释检查偏差。
西门子客户服务工程师（CSE）被派往客户现场。现场检查时，CSE 核查了 IMT 泵的运行情况，更换了 X 型管，重新校准了泵，并进行了稀释检查和系统检查，均顺利通过。
西门子正在对事件进行评估。</t>
  </si>
  <si>
    <t>西门子正在对事件进行评估。不良事件来源：投诉。</t>
  </si>
  <si>
    <t>西门子正在对事件进行评估。</t>
  </si>
  <si>
    <t>1193118002025080559</t>
  </si>
  <si>
    <t>IH02161</t>
  </si>
  <si>
    <t>2025-00108376-1：高检测结果</t>
  </si>
  <si>
    <t>客户报告称，在全自动化学发光免疫分析仪上检测某患者样本时，得到的总人绒毛膜促性腺激素（ThCG）结果假性升高。该错误结果已告知相关医师，医师对结果提出质疑。随后，该样本在两台备用的全自动化学发光免疫分析仪上进行了重新检测，重复检测结果低于初次错误结果，且回收结果被认为正确。重复检测结果为 76 mIU/mL，已作为正确结果告知医师。
检测项目：总人绒毛膜促性腺激素（ThCG）
单位：mIU/mL
初次检测日期：2025 年 3 月 24 日
重复检测日期：2025 年 3 月 26 日
样本标识：WC089166G02
初次结果：138（错误，已报告）
首次重复检测结果（备用分析仪）：76（正确，已报告）
第二次重复检测结果（备用分析仪）：78（正确）</t>
  </si>
  <si>
    <t>客户联系了西门子客户关爱中心（CCC），报告称在 全自动化学发光免疫分析仪上检测某患者样本时，得到的总人绒毛膜促性腺激素（ThCG）结果假性升高。样本处理时质控（QC）和校准均有效。
西门子客户服务工程师（CSE）被派往客户现场。现场检查时，工程师对分析仪进行了检查，更换并校准了真空调节器，调整了二级真空度，清洁了试剂探针并冲洗了其端口，清洁了比色杯仓、样本、试剂和加样探针，清洁了离子化风扇，并检查了底座探针有无裂纹。随后，工程师更换了捏阀管，校准了样本探针，修复了酸鲁尔接头处的泄漏，进行了自动检查，运行了质控和精密度检查，结果均回收至可接受范围。事件原因未知。
西门子对事件进行了评估，确定工程师执行的标准服务操作解决了报告的问题。
分析仪运行符合规格要求，无需进一步评估。</t>
  </si>
  <si>
    <t>事件原因未知。不良事件来源：投诉。</t>
  </si>
  <si>
    <t>西门子对事件进行了评估，确定工程师执行的标准服务操作解决了报告的问题。
分析仪运行符合规格要求，无需进一步评估。</t>
  </si>
  <si>
    <t>1193118002025081127</t>
  </si>
  <si>
    <t>65319</t>
  </si>
  <si>
    <t>7</t>
  </si>
  <si>
    <t>2025-00112322-1：低检测结果</t>
  </si>
  <si>
    <t>Hospital de Cascais, PORTUGAL</t>
  </si>
  <si>
    <t>客户报告说，对一名患者使用两个样本在不同的 RAPIDPoint 全自动血气/电解质和生化分析仪上进行重复检测时，新生儿胆红素结果存在差异。
此事件未造成伤害。
单位：mg/dL。
样本	仪器	时间	nBili	是否正确
1	RP500e	未知	5.9	否
1	实验室 RP500	未知	12.3	是
2	RP500e	未知	6.2	否
2	实验室 RP500	未知	9.17	是</t>
  </si>
  <si>
    <t>西门子已要求提供仪器文件，一旦收到这些文件，调查将立即展开。客户目前仍在正常运营。事件的原因尚不清楚。</t>
  </si>
  <si>
    <t>西门子已要求提供仪器文件，一旦收到这些文件，调查将立即展开。</t>
  </si>
  <si>
    <t>1193118002025081131</t>
  </si>
  <si>
    <t>CM00606</t>
  </si>
  <si>
    <t>2025-00110123-1：高检测结果</t>
  </si>
  <si>
    <t>客户报告称，在全自动生化分析仪上，对五位患者的样本检测时，二氧化碳（CO₂_c）的结果假性升高。最初的结果未报告给医师。在另一台全自动生化分析仪上重新检测了这些样本。重新检测的结果低于初次结果，被认为正确，已将重新检测的结果报告给医师。
目前未收到因二氧化碳结果假性升高而导致对患者干预或不良健康后果的报告。
检测项目：二氧化碳（CO₂_c）
单位：mmol/L
检测日期：2025 年 3 月 31 日
样本标识：39384855
性别、年龄：女，77 岁
初次结果：&gt;40 mmol/L（错误，未报告）
首次重新检测结果（另一仪器）：25（正确，已报告）
第二次重新检测结果：27.1（用于故障排查）
第三次重新检测结果：26.5（用于故障排查）
样本标识：39384826
性别、年龄：女，81 岁
初次结果：&gt;40 mmol/L（错误，未报告）
重新检测结果（另一仪器）：24（正确，已报告）
第二次重新检测结果：25.5（用于故障排查）
第三次重新检测结果：25（用于故障排查）
样本标识：39384712
性别、年龄：女，87 岁
初次结果：&gt;40 mmol/L（错误，未报告）
重新检测结果（另一仪器）：27（正确，已报告）
样本标识：39382237
性别、年龄：女，48 岁
初次结果：&gt;40 mmol/L（错误，未报告）
重新检测结果（另一仪器）：24（正确，已报告）
样本标识：39384269
性别、年龄：女，46 岁
初次结果：&gt;40 mmol/L（错误，未报告）
重新检测结果（另一仪器）：27（正确，已报告）</t>
  </si>
  <si>
    <t>客户联系了西门子客户关怀中心（CCC），报告称在全自动生化分析仪上，对五位患者的样本检测时，二氧化碳（CO₂_c）的结果假性升高。在运行患者样本之前，校准和质控(QC)均在范围内。客户重新运行了质控，结果回收均可接受。
西门子审查了仪器数据，观察到流程错误和多次稀释探针抽吸错误。通过西门子远程协助，客户更换了稀释探针，运行了质控和 2 个样本的重复样本用于故障排查，结果回收可接受。
西门子客户服务工程师（CSE）被派往客户现场。在访问期间，工程师检查了仪器，核实了异常抽吸错误和探针碰撞错误。工程师取出了探针，发现其弯曲，更换了稀释探针并调整了排液口位置。然后，工程师清洁了集成多传感器技术（IMT）和稀释排液管，并进行了稀释臂自动校准，结果合格。此外，工程师进行了扩展探针泄漏测试和子系统自动检查，结果均符合要求。事件原因未知。
仪器性能符合规范。无需进一步评估此设备。</t>
  </si>
  <si>
    <t>仪器性能符合规范。无需进一步评估此设备。</t>
  </si>
  <si>
    <t>1193118002025083003</t>
  </si>
  <si>
    <t>88601474</t>
  </si>
  <si>
    <t>2025-00111506-1：假阴性结果</t>
  </si>
  <si>
    <t>客户报告一位女性肾病患者（样本编号 MV234388，检测日期为 2025 年 1 月 20 日）在客户实验室的 ADVIA Centaur XPT 丙型肝炎病毒IgG抗体（aHCV）检测结果为无反应性（阴性），但次日使用另一种检测方法在另一家实验室检测时结果为阳性。
该不一致情况是在为活体供体肾移植做准备时发现的。患者在客户实验室的检测结果为阴性，当时并未受到质疑，因为该患者在客户实验室进行透析管理检测时，以往的结果一直为阴性。然而，当患者在次日在另一家实验室使用另一种检测方法检测时结果为阳性，这才对阴性结果产生了质疑。
客户实验室的肾病团队得知这一不一致情况后，展开了调查。团队得出结论，患者曾感染过丙型肝炎病毒，但已经清除感染。肾移植手术按计划于 2025 年 1 月 23 日进行，未出现延迟。
目前没有报告显示因这一事件导致治疗方案改变、延迟或出现不良健康后果。
ADVIA Centaur XPT 丙型肝炎病毒（aHCV）检测结果：
样本编号：MV234388
检测日期：2025年1月20日
结果：阴性（未提供具体数值）——结果不一致
替代方法——不同检测地点
样本编号：未知
检测日期：2025年1月21日
结果：阳性（未提供具体数值）——正确结果
其他检测——在发现结果不一致后客户进行的调查
ADVIA Centaur XPT 丙型肝炎病毒（aHCV）检测结果——在客户处，使用不同试剂批次
样本编号：MV238347
检测日期：2025 年 2 月 10 日
结果：阴性
试剂批号：477
样本编号：MV236297
检测日期：2025 年 1 月 29 日
结果：阴性
试剂批号：477
两种非客户实验室的丙型肝炎检测结果：
#1 Anti-HCV II —— 阳性
#2 HCV Ab —— 阳性
#3 手动 EIA HCV Ab —— ELISA —— 阳性
#4 手动 EIA HCV —— 阳性
客户实验室的历史 ADVIA Centaur XPT 丙型肝炎病毒IgG抗体（aHCV）检测结果：
样本编号：MV203027
检测日期：2024 年 8 月 14 日
样本编号：MV239643
检测日期：2024 年 1 月 10 日
样本编号：MV223846
检测日期：2023 年 9 月 26 日
样本编号：MV211019
检测日期：2023 年 6 月 28 日
样本编号：MV225492
检测日期：2023 年 3 月 1 日
样本编号：MV203342
检测日期：2023 年 2 月 10 日</t>
  </si>
  <si>
    <t>客户报告称，一位女性肾病患者（样本编号 MV234388，检测日期为 2025 年 1 月 20 日）在客户实验室的 ADVIA Centaur XPT丙型肝炎病毒IgG抗体（aHCV）检测结果为无反应性（阴性），然而在次日在另一家实验室使用另一种检测方法检测时结果为阳性。
该不一致情况是在为活体供体肾移植做准备时发现的。患者在客户实验室的检测结果为阴性，当时并未受到质疑，因为该患者在客户实验室进行透析管理检测时，以往的结果一直为阴性。然而，当患者在次日使用另一种检测方法在另一家实验室检测时结果为阳性，这才对阴性结果产生了质疑。
客户实验室的肾病团队得知这一不一致情况后，展开了调查。患者样本在不同检测地点使用其他检测方法进行检测，结果均呈阳性。团队得出结论，患者曾感染过丙型肝炎病毒（HCV），但已经清除感染。肾移植手术按计划于 2025 年 1 月 23 日进行，未出现延迟。
目前没有报告显示因这一事件导致治疗方案改变、延迟或出现不良健康后果。
检测说明书的“检验方法的局限性”部分指出：“阴性结果不排除感染或接触过丙型肝炎病毒。在感染的某些阶段或某些临床情况丙型肝炎病毒抗体不能检出。”
西门子正在对此进行调查。</t>
  </si>
  <si>
    <t>1193118002025083005</t>
  </si>
  <si>
    <t>242178</t>
  </si>
  <si>
    <t>2025-00110861-1：低检测结果</t>
  </si>
  <si>
    <t>EUROFINS ASCEND CLINICAL LLC,UNITED STATES</t>
  </si>
  <si>
    <t>客户向西门子报告称，在全自动生化分析仪上对 8 份患者样本检测，发现肌酐（Crea_2）结果错误降低。这些错误降低的结果已上报给医师。患者们正在接受透析治疗，作为治疗的一部分，他们每月都要抽取样本。2025 年 2 月，除样本编号为 4902006957 外，其余患者均重新抽取了样本，并在另一台全自动生化分析仪上进行检测。新抽取样本的结果高于初始结果，且与患者病史一致。新抽取样本的结果已上报给医师。在审查新抽取样本的结果后，医师对 2025 年 1 月 3 日的结果提出了质疑。由于对错误结果提出质疑的时间较晚，2025 年 1 月 3 日的样本未重新检测。对于样本编号为 4902006957 的情况，由于患者在 2025 年 2 月未抽取样本，客户提供了 2024 年 12 月在另一台全自动生化分析仪上检测得到的正确结果，该结果高于 2025 年 1 月 3 日的检测结果。原始样本未发布更正后的报告。
目前尚无已知的患者干预或因肌酐（Crea_2）结果异常偏低导致的不良健康后果的报告。
检测项目：肌酐（Crea_2）
单位：mg/dL
初始检测日期：2025 年 1 月 3 日
新抽取样本检测日期：2025 年 2 月（具体日期不详）
之前抽取样本检测日期：2024 年 12 月（具体日期不详）
样本编号：4902001102
在全自动生化分析仪（序列号 CM03270）上检测的结果：&lt;0.2 mg/dL（错误，已报告）
新抽取样本编号：未知
在另一台 全自动生化分析仪（序列号未知）上检测的结果：7.47 mg/dL（正确，已报告）
样本编号：4902003604
在 全自动生化分析仪（序列号 CM03270）上检测的结果：&lt;0.2 mg/dL（错误，已报告）
新抽取样本编号：未知
在另一台 全自动生化分析仪（序列号未知）上检测的结果：4.94 mg/dL（正确，已报告）
样本编号：4902004939
在 全自动生化分析仪（序列号 CM03270）上检测的结果：&lt;0.2 mg/dL（错误，已报告）
新抽取样本编号：未知
在另一台 全自动生化分析仪（序列号未知）上检测的结果：6.94 mg/dL（正确，已报告）
样本编号：4902006957
在 全自动生化分析仪（序列号 CM03270）上检测的结果：&lt;0.2 mg/dL（错误，已报告）
之前抽取样本编号：未知
在另一台 全自动生化分析仪（序列号未知）上检测的结果：5.9 mg/dL（正确，已报告）
样本编号：4902007591
在全自动生化分析仪（序列号 CM03270）上检测的结果：&lt;0.2 mg/dL（错误，已报告）
新抽取样本编号：未知
在另一台 全自动生化分析仪（序列号未知）上检测的结果：11.19 mg/dL（正确，已报告）
样本编号：4902004959
在全自动生化分析仪（序列号 CM03270）上检测的结果：0.65 mg/dL（错误，已报告）
新抽取样本编号：未知
在另一台全自动生化分析仪（序列号未知）上检测的结果：6.53 mg/dL（正确，已报告）
样本编号：4902004914
在 全自动生化分析仪（序列号 CM03270）上检测的结果：0.69 mg/dL（错误，已报告）
新抽取样本编号：未知
在另一台 全自动生化分析仪（序列号未知）上检测的结果：4.91 mg/dL（正确，已报告）
样本编号：4902006384
在全自动生化分析仪（序列号 CM03270）上检测的结果：0.8 mg/dL（错误，已报告）
新抽取样本编号：未知
在另一台全自动生化分析仪（序列号未知）上检测的结果：4.45 mg/dL（正确，已报告）</t>
  </si>
  <si>
    <t>客户联系了西门子医疗诊断远程服务中心（RSC），报告其在全自动生化分析仪上对 8 份患者样本检测发现肌酐（Crea_2）结果错误降低。西门子已结束对该事件的调查。西门子审查了可用的仪器数据文件及客户提供的信息。校准可接受，且质控(QC)在事件发生当日已回收至范围内。基于现有信息，事件原因未知。客户设备运行正常。
该设备运行符合规范。无需进一步评估。</t>
  </si>
  <si>
    <t>基于现有信息，事件原因未知。不良事件来源：投诉。</t>
  </si>
  <si>
    <t>该设备运行符合规范。无需进一步评估。</t>
  </si>
  <si>
    <t>1193118002025083004</t>
  </si>
  <si>
    <t>CM03078</t>
  </si>
  <si>
    <t>2025-00105552-1：高检测结果</t>
  </si>
  <si>
    <t>ESKENAZI HEALTH CENTER (R),UNITED STATES</t>
  </si>
  <si>
    <t>客户报告称其在全自动生化分析仪上将钙（CA）切换为钙（CA_2），这导致质控（QC）数值升高且超出了规定范围。因此，客户决定复核此前在全自动生化分析仪上检测的患者样本。初始结果已经上报给了医师。客户在三台全自动生化分析仪上重新检测了大约 60 份患者样本。大多数样本结果呈良好的相关性，但其中有几个样本未能达到实验室的相关性标准。客户表示，那些未通过相关性检测的样本的初始结果升高，且未发布任何更正后的报告。
尽管有少数样本未达到实验室的相关性标准，但未向医师发布更正后报告的原因尚不清楚。此外，实验室的相关性标准也未明确。
目前尚无已知的患者干预或因该事件导致的不良健康后果的报告。
检测日期：2025 年 3 月 12 日
检测项目：钙 2（CA_2）
单位：mg/dL
客户拒绝向西门子提供患者样本数据。</t>
  </si>
  <si>
    <t>客户联系了西门子客户关怀中心，报告其在全自动生化分析仪上将钙（CA）切换为钙（CA_2），导致多个患者样本的质控（QC）数值升高且超出了规定范围，同时钙 （CA_2）结果也升高。
西门子的一位客户服务工程师（CSE）被派往客户现场。在访问期间，工程师检查了分析仪并更换了混合器并运行了质控，结果回收良好。事件原因未知。
分析仪运行符合规范。无需对设备进行进一步评估。</t>
  </si>
  <si>
    <t>分析仪运行符合规范。无需对设备进行进一步评估。</t>
  </si>
  <si>
    <t>1193118002025083006</t>
  </si>
  <si>
    <t>43277282</t>
  </si>
  <si>
    <t>10995530</t>
  </si>
  <si>
    <t>00630414598574</t>
  </si>
  <si>
    <t>2025-09-17</t>
  </si>
  <si>
    <t>2025-00111655-1：高检测结果</t>
  </si>
  <si>
    <t>ŚLĄSKIE CENTRUM CHORÓB SERCA,POLAND</t>
  </si>
  <si>
    <t>客户在对某血清样本进行检测时，最初得到了肌酸激酶MB同工酶测定试剂盒(直接化学发光法)结果偏高的情况，这与患者的临床表现不符。初始结果未上报给医师，并在同一天进行了重新检测。重新检测的结果较低，被认为是正确的，并上报给了医师。
目前没有因该事件导致患者或用户干预或不良健康后果的报告。
肌酸激酶MB同工酶测定试剂盒(直接化学发光法)结果：
检测日期：2025 年 4 月 7 日
样本编号：2425006450
初始结果（Atellica IM #IRH024302213）：21.76 ng/mL - 不一致，未报告
重新检测结果（Atellica IM #IRH024302213）：&lt;0.18ng/mL
重新检测结果（Atellica IM #IRH024182212）：0.22 ng/mL</t>
  </si>
  <si>
    <t>客户报告，他们观察到血清样本中的肌酸激酶MB同工酶测定试剂盒(直接化学发光法)的最初结果不一致（升高），与患者的临床症状不符。初次结果升高未向医生报告，并于当天进行了复检。复检结果较低，被认为是正确的，并报告给了医生。
没有关于患者或用户干预或该事件造成不良健康后果的陈述。
质控 (QC) 在可接受范围内。
分析仪上的其他检测没有问题。
检测时分析仪上没有错误信息。
用已知的阴性样品对分析仪进行了精确度研究，没有发现任何问题。
测定试剂盒的说明书（IFU）在 “检验结果的解释”部分有如下说明：
“解释结果时，务必结合患者的病史、临床表现和其他结果。"
西门子公司正在进行调查。</t>
  </si>
  <si>
    <t>1193118002025083562</t>
  </si>
  <si>
    <t>维生素B12测定试剂盒(直接化学发光法)</t>
  </si>
  <si>
    <t>国械注进20162404435</t>
  </si>
  <si>
    <t>57258298</t>
  </si>
  <si>
    <t>10995715</t>
  </si>
  <si>
    <t>00630414600284</t>
  </si>
  <si>
    <t>2025-09-29</t>
  </si>
  <si>
    <t>2025-00112464-1：高检测结果</t>
  </si>
  <si>
    <t>客户使用维生素B12测定试剂盒(直接化学发光法)检测患者样本，获得了不一致（升高）的维生素B12结果，试剂批号为298。
初始结果已报告并被医师质疑。客户发现质控（QC）结果超出范围，并在不同的Atellica IM分析仪上重新检测了样本。重新检测的结果较低，并在更正后的报告中提供给医师。
该事件没有导致延迟、患者或用户干预或不良健康后果的声称。
Atellica IM维生素B12（VB12）批次298结果：
测试日期：2025年4月2日
样本ID：212724996902
初始结果：292 pg/mL - 不一致
重新检测结果：201 pg/mL - 正确
根据检测试剂的说明书，对于表观健康人群，95% 都落入 211–911 pg/mL (156–672 pmol/L) 区间。</t>
  </si>
  <si>
    <t>客户观察到维生素B12测定试剂盒(直接化学发光法)，试剂批号为298的患者结果存在不一致，初始结果在检测试剂参考范围内，但重新检测结果低于检测试剂参考范围。较低的结果被认为是正确的。
西门子公司对此事件进行了调查。
根据投诉信息，客户在识别出Atellica IM序列号IH00911的VB12质控（QC）的移动平均值超标后，重新检测了患者样本。患者样本最初于2025年4月2日运行，并在同一天的几个小时后在实验室内的另一台Atellica IM上重新检测。重新检测患者样本后，VB12结果下降。
西门子公司审查了VB12质控（QC）数据，发现其在包括重新检测患者结果的VB12试剂和辅助包组合中处于范围内，包括所涉样本。在患者检测期间使用的VB12校准显示性能是可接受的。在事件发生前后，在同一试剂和辅助包上运行了多个患者样本，没有系统错误或其他不一致结果。
不需要将患者样本退回进行进一步调查，因为不一致的结果无法再现。
对患者数据的分析表明，客户现场的样本完整性或质量可能存在潜在问题。可能是由于不当的样本处理的细胞碎片的存在，是导致患者初始维生素B12（VB12）水平升高的一个可能因素，而在重新检测时通过稀释和/或样本测试时间间隔的血清沉淀使水平恢复正常。
VB12说明书（IFU）的“样本采集和处理”部分建议客户遵循基于制造商维护的数据和参考资料。未能遵守管制造商关于样本采集和处理的建议可能导致患者结果受损、周转时间增加以及分析仪的额外或过度维护。
根据现有信息，不一致结果的原因与样本特定的完整性问题一致。仪器正常运行，报告的问题已通过常规故障排除解决。</t>
  </si>
  <si>
    <t>根据现有信息，不一致结果的原因与样本特定的完整性问题一致。不良事件来源：投诉。</t>
  </si>
  <si>
    <t>仪器正常运行，报告的问题已通过常规故障排除解决。</t>
  </si>
  <si>
    <t>1193118002025083880</t>
  </si>
  <si>
    <t>2025-04-27</t>
  </si>
  <si>
    <t>样本释放剂</t>
  </si>
  <si>
    <t>国械备20160449号</t>
  </si>
  <si>
    <t>01370396C</t>
  </si>
  <si>
    <t>10995718</t>
  </si>
  <si>
    <t>00630414600314</t>
  </si>
  <si>
    <t>2026-02-08</t>
  </si>
  <si>
    <t>2025-00110858-1：高检测结果</t>
  </si>
  <si>
    <t>客户报告称，在Atellica IM 1600分析仪上，两名患者的维生素B12（VB12）检测结果错误升高。
错误升高的结果未报告给医师。客户在移动平均值失败后，对患者样本进行了重复检测。相同的样本在另一台Atellica IM 1600分析仪上重新检测。重新检测得到的较低结果被认为是正确的，并报告给了医师。
目前没有已知的因维生素B12（VB12）结果错误升高而导致的患者干预或不良健康后果的报告。
检测项目：维生素B12（VB12）
单位：pg/mL
初始检测日期：2025年3月26日
重复检测日期：2025年3月27日
样本标识：921623495045
年龄和性别：38岁，女
初始结果：278.9（错误，未报告）
重复结果：198（正确，已报告）
样本标识：212634290902
年龄和性别：25岁，女
初始结果：251.3（错误，未报告）
重复结果：184（正确，已报告）</t>
  </si>
  <si>
    <t>一客户报告称，在Atellica IM 1600分析仪上，两名患者的维生素B12（VB12）检测结果升高。
在检测当天，校准和质量控制（QC）结果回收均在可接受范围内，且未报告其他患者样本存在问题。西门子评估了客户提供的信息以及仪器数据文件，发现当时在该Atellica IM 1600分析仪上使用了多套试剂和辅助试剂。由于事件发生时使用了多套试剂和辅助试剂，西门子无法验证VB12试剂包在试剂有效期内的性能。在相同试剂和辅助试剂包上，问题样本前后运行的多个患者样本均未出现系统错误或不一致结果。客户通过移除Atellica IM 1600分析仪上的辅助试剂包和主试剂，并更换为另一套可接受结果的VB12试剂包及辅助试剂包，解决了该问题。
由于不一致结果不可复现，因此无需将患者样本退回进行进一步调查。
根据现有信息，无法确定不一致结果的原因。
客户已恢复正常运行，且通过常规故障排查解决了报告的问题。</t>
  </si>
  <si>
    <t>根据现有信息，无法确定不一致结果的原因。
不良事件来源：投诉。</t>
  </si>
  <si>
    <t>客户已恢复正常运行，且通过常规故障排查解决了报告的问题。</t>
  </si>
  <si>
    <t>1193118002025083875</t>
  </si>
  <si>
    <t>IH00497</t>
  </si>
  <si>
    <t>2025-00112467-1：高检测结果</t>
  </si>
  <si>
    <t>客户报告称，在Atellica IM 1600分全自动化学发光免疫分析仪上，97名患者的癌胚抗原（CEA）检测结果升高。这些升高的结果已报告给医师。这些样本在另一台Atellica IM分析仪上重新检测，重复检测结果较低。除了样本标识为212689963001、212681716101、212696854901和212683191601的患者外，其余患者的重复检测结果被认为是正确的，并已报告给医师。
目前没有已知的因CEA结果升高而导致的患者干预或不良健康后果的报告。
检测项目数据见附件。</t>
  </si>
  <si>
    <t>客户联系了西门子客户关怀中心，报告称在Atellica IM 1600分析仪上，97名患者的癌胚抗原（CEA）检测结果升高。当天的质量控制（QCs）结果回收均在正常范围内。
西门子派遣了一位客户服务工程师（CSE）前往客户现场。在此次访问期间，CSE发现主储液罐的盖子出现裂缝，且酸泵在连接处发生泄漏。CSE更换了二级真空调节器和酸泵，并对液体管路进行了冲洗。西门子进一步评估了该事件，并得出结论，仪器相关问题可能是导致CEA结果升高的潜在原因。
该仪器按照规范运行，不需要进一步评估。</t>
  </si>
  <si>
    <t>西门子进一步评估了该事件，并得出结论，仪器相关问题可能是导致CEA结果升高的潜在原因。
不良事件来源：投诉。</t>
  </si>
  <si>
    <t>1193118002025083877</t>
  </si>
  <si>
    <t>ROB30005009</t>
  </si>
  <si>
    <t>10309710</t>
  </si>
  <si>
    <t>00630414523286</t>
  </si>
  <si>
    <t>2025-00109855-1：高检测结果</t>
  </si>
  <si>
    <t>MEMORIAL HERMANN CYPRESS HOSPITAL, UNITED STATES</t>
  </si>
  <si>
    <t>客户报告称，在ADVIA Centaur CP全自动化学发光免疫分析仪上处理时，一名患者的总人绒毛膜促性腺激素（ThCG）检测结果升高。
初始的升高结果已报告给医师，并受到了质疑。相同的样本在原始分析仪上重新处理，得到了较低的结果。较低的结果被认为是正确的，因为它与患者的临床病史相符，并在更正后的报告中发给了医师。
为了进行故障排查，从患者身上重新采集了一个新样本，并在另一台ADVIA Centaur XP仪器上进行了测试，得到了类似的较低结果。
目前没有已知的因总人绒毛膜促性腺激素（ThCG）结果升高而导致的患者干预或不良健康后果的报告。
检测项目：总人绒毛膜促性腺激素（ThCG）
单位：mIU/mL
检测日期：2025年3月31日
样本采集自急诊室（ER）患者。
样本标识：未知
初始结果：33.3（错误，已报告）
重复结果：&lt;4.0（正确，已报告）
对患者进行了重新采样。
重新采样样本标识：未知
重新采样结果（另一分析仪）：&lt;4（用于故障排查）</t>
  </si>
  <si>
    <t>客户联系了西门子客户关怀中心（CCC），报告称在ADVIA Centaur CP全自动化学发光免疫分析仪上处理时，一名患者的总人绒毛膜促性腺激素（ThCG）检测结果升高。在检测患者样本之前，质量控制（QC）结果回收均在实验室设定的范围内。
西门子派遣了一位客户服务工程师（CSE）前往客户现场。CSE检查了分析仪，审查了数据和错误日志，更换了蓝色和灰色管路、洗涤块和冲洗块组件，并重新校准了探针。CSE使用质控品和患者样本进行了精密度研究，结果在可接受范围内。
西门子进一步评估了该事件，并确定反应杯洗涤问题可能会导致总人绒毛膜促性腺激素（ThCG）结果升高。
该仪器按照规范运行，不需要进一步评估。</t>
  </si>
  <si>
    <t>西门子进一步评估了该事件，并确定反应杯洗涤问题可能会导致总人绒毛膜促性腺激素（ThCG）结果升高。
不良事件来源：投诉。</t>
  </si>
  <si>
    <t>1193118002025083878</t>
  </si>
  <si>
    <t>10128296</t>
  </si>
  <si>
    <t>10995714</t>
  </si>
  <si>
    <t>00630414600277</t>
  </si>
  <si>
    <t>2025-05-21</t>
  </si>
  <si>
    <t>2025-00109965-1：高检测结果</t>
  </si>
  <si>
    <t>Maccabi_North, ISRAEL</t>
  </si>
  <si>
    <t>客户报告称，在使用维生素B12测定试剂盒(直接化学发光法)批号296时，观察到Atellica IM维生素B12（VB12）检测结果升高，该结果被认为与其他数据不一致。
一名患者的样本检测结果显示维生素B12（VB12）偏高。该升高的结果已报告给医师，医师对这一结果提出了质疑。然而，客户并未对该样本进行重复检测，因此正确的结果未知。
目前没有已知的因该事件而导致的延迟、患者干预或不良健康后果的报告。
检测项目：维生素B12（VB12）
单位：pg/mL
检测日期：2025年2月17日
样本编号：90613092105
初始结果：&gt;1000 pg/mL（不一致，已报告）
客户未进行任何重复检测，正确的结果未知。</t>
  </si>
  <si>
    <t>客户报告称，观察到Atellica IM维生素B12（VB12）检测结果偏高，该结果被认为与其他数据不一致。
该检测项目的使用说明（IFU）在“检验结果的解释”部分指出：“检测结果的判读务必结合病人病史、临床表现和其他发现情况进行。”
西门子正在对该问题进行调查。</t>
  </si>
  <si>
    <t>西门子正在对该问题进行调查。
不良事件来源：投诉。</t>
  </si>
  <si>
    <t>1193118002025083879</t>
  </si>
  <si>
    <t>2025-00109965-2：高检测结果</t>
  </si>
  <si>
    <t>客户报告称，在使用维生素B12测定试剂盒(直接化学发光法)批号296时，观察到Atellica IM维生素B12（VB12）检测结果升高，该结果被认为与其他数据不一致。
一名患者的样本检测结果显示维生素B12（VB12）偏高。该升高的结果已报告给医师，医师对这一结果提出了质疑。然而，客户并未对该样本进行重复检测，因此正确的结果未知。
目前没有已知的因该事件而导致的延迟、患者干预或不良健康后果的报告。
检测项目：维生素B12（VB12）
单位：pg/mL
检测日期：2025年2月19日
样本编号：90698127105
初始结果：&gt;1000 pg/mL（不一致，已报告）
客户未进行任何重复检测，正确的结果未知。</t>
  </si>
  <si>
    <t>1193118002025083881</t>
  </si>
  <si>
    <t>4LD826</t>
  </si>
  <si>
    <t>2025-05-17</t>
  </si>
  <si>
    <t>2025-00110566-1：不正确，不充分或不精确的结果或读数</t>
  </si>
  <si>
    <t>Lions Gate Hospital, CANADA</t>
  </si>
  <si>
    <t>客户向西门子报告称，在全自动生化分析仪上，多个患者的钠（Na）检测结果不一致。
初始结果未报告给医师。相同的样本在另一台全自动生化分析仪上重新检测。重复检测的结果认为正确并报告给医师。客户未提供任何患者样本数据。
目前没有已知的因钠（Na）结果不一致而导致的患者干预或不良健康后果的报告。
检测项目：钠（Na）
单位：mmol/L
检测日期：2025年4月2日
客户未向西门子提供患者的样本数据。</t>
  </si>
  <si>
    <t>客户联系了西门子医疗诊断远程服务中心（RSC），反映在全自动生化分析仪上获得的多个患者的钠（Na）检测结果不一致。
西门子正在对该事件进行评估。</t>
  </si>
  <si>
    <t>1193118002025083882</t>
  </si>
  <si>
    <t>473296A</t>
  </si>
  <si>
    <t>2025-09-05</t>
  </si>
  <si>
    <t>2025-00109492-2：低检测结果</t>
  </si>
  <si>
    <t>Meuhedet_Lod, ISRAEL</t>
  </si>
  <si>
    <t>客户报告称，在Atellica NEPH 630全自动蛋白分析仪上，一名患者的游离轻链λ型 N Latex FLC lambda检测结果假性偏低。初始结果被标记为“&lt;”（低于可报告范围）。结果未报告给医师。该样本以1:400的稀释度重新检测，重复检测结果更高。该样本还使用了非西门子的另一种方法进行检测。非西门子的另一种方法的结果高于全自动蛋白分析仪Atellica NEPH 630的两次结果。目前不清楚哪个结果被报告为正确结果。
目前没有已知的因游离轻链λ型 N Latex FLC lambda结果假性偏低而导致的患者干预或不良健康后果的报告。
检测项目：游离轻链λ型 N Latex FLC lambda
单位：mg/L
检测日期：2025年1月7日
初始结果：&lt;0.48
1:400稀释结果：78.2
另一种方法结果：250
检测日期：2025年3月27日
初始结果：2.92
另一种方法结果：290.5
为了故障排查，同一样本仅在不同稀释度下重新检测：
检测日期：2025年3月31日
1:20稀释结果：2.55
1:100稀释结果：27.4
1:400稀释结果：45.6</t>
  </si>
  <si>
    <t>客户联系了西门子客户关怀中心（CCC），报告称在全自动蛋白分析仪Atellica NEPH 630仪器上，游离轻链λ型 N Latex FLC lambda检测结果假性偏低。
根据游离轻链λ型 N Latex FLC lambda使用说明（IFU）中的“检验方法的局限性”部分指出：必须结合患者的医学史、临床表现和其它结果对这项试验的结果进行解释。”
西门子正在对该问题进行调查。</t>
  </si>
  <si>
    <t>1193118002025083876</t>
  </si>
  <si>
    <t>DR274321</t>
  </si>
  <si>
    <t>2025-00109845-1：低检测结果</t>
  </si>
  <si>
    <t>PREMIER MEDICAL, UNITED STATES</t>
  </si>
  <si>
    <t>客户报告称，在全自动整合式生化分析仪上，一名患者的钠（NA）检测结果偏低。该结果未报告给医师。该样本在原始的和另一台全自动整合式生化分析仪上进行了重复检测。重复检测结果高于初始结果。第一次重复结果被认为是错误的。来自另一系统的重复结果被认为是正确的，并报告给了医师，因为它与患者的病史相符。
目前没有已知的因钠结果偏低而导致的患者干预或不良健康后果的报告。
检测项目：钠（NA）
单位：mmol/L
检测日期：2025年4月1日
样本标识：000263734
初始结果：114（错误，未报告）
第一次重复结果：138（错误，未报告）
第二次重复结果：143（正确，已报告）</t>
  </si>
  <si>
    <t>客户联系了西门子客户关怀中心（CCC），报告称在全自动整合式生化分析仪上，一名患者的钠（NA）检测结果偏低。在获得错误结果时，质量控制（QC）和校准回收均在正常范围内。客户在获得错误结果后进行了质量控制检测，结果偏低，随后重新运行，结果回收至正常范围内。
在西门子远程协助下，客户观察到泵速偏低，进行了集成多传感器技术（IMT）系统清洁，更换了X型管路，更换了传感器，进行了20分钟的超级调理，校准了IMT系统，进行了IMT稀释检查并运行了质量控制，结果合格；使用随机样本进行了15点精密度研究，结果合格。
西门子进一步评估了该事件，并确定IMT系统中的流量问题可能是导致钠（NA）结果偏低的潜在原因。
该仪器按照规范运行，不需要进一步评估。</t>
  </si>
  <si>
    <t>西门子进一步评估了该事件，并确定IMT系统中的流量问题可能是导致钠（NA）结果偏低的潜在原因。
不良事件来源：投诉。</t>
  </si>
  <si>
    <t>1193118002025087245</t>
  </si>
  <si>
    <t>IH02686</t>
  </si>
  <si>
    <t>2025-00111284-2：高检测结果</t>
  </si>
  <si>
    <t>DASA - VALECLIN, BRAZIL</t>
  </si>
  <si>
    <t>客户报告称，在全自动化学发光免疫分析仪上，五个患者样本的癌胚抗原（CEA）检测结果假性升高，四个患者样本的甲胎蛋白（AFP）检测结果假性升高。
这些假性升高的结果已报告给医师。样本已在另一台全自动化学发光免疫分析仪上重新检测。重复检测的结果被认为是正确的，并已报告给医师。
目前尚无已知的因假性升高的 CEA 和 AFP 结果导致患者干预或不良健康后果的报告。
检测项目：癌胚抗原（CEA）
单位：ng/mL
初次检测日期：2025 年 4 月 2 日
样本编号         性别       年龄（岁）   初始结果（错误，已报告）   重复结果（备用分析仪，正确，已报告）
704514592906 女     61         13.96                1.20
704514673001 女     26         16.01               &lt;0.5
704514675036 女     84         30.47               14.20
704514676200 女     66         21.05                5.70
704514687008 男     57         12.38                0.50
检测项目：甲胎蛋白（AFP）
单位：ng/mL
初次检测日期：2025 年 4 月 2 日
样本编号         性别       年龄（岁）   初始结果（错误，已报告）   重复结果（备用分析仪，正确，已报告）
704514454464 女     29         25.64                1.50
704514550746 男     63         29.01                3.80
704514674480 男     60         35.73                6.40
704514706389 男     67         25.93                1.60</t>
  </si>
  <si>
    <t>客户联系了西门子客户关怀中心（CCC），报告称其在全自动化学发光免疫分析仪上检测得到了六十一个患者样本癌胚抗原（CEA）结果假性升高及十六个患者样本甲胎蛋白（AFP）结果假性升高。事件发生当日校准与质控均在可接受范围内。客户运行自动检查后发现了夜光基色检查错误。
西门子派出一位客户服务工程师（CSE）前往客户现场。在检查过程中，该工程师发现分析仪的吸取探针 1 堵塞且出现漏水/洗涤液泄漏现象。
目前西门子正在对此次事件进行评估。</t>
  </si>
  <si>
    <t>目前西门子正在对此次事件进行评估。  不良事件来源：投诉。</t>
  </si>
  <si>
    <t>目前西门子正在对此次事件进行评估。</t>
  </si>
  <si>
    <t>1193118002025087244</t>
  </si>
  <si>
    <t>2025-00111284-1：高检测结果</t>
  </si>
  <si>
    <t>客户报告称，在全自动化学发光免疫分析仪上，六十一个患者样本的癌胚抗原（CEA）检测结果假性升高，十六个患者样本的甲胎蛋白（AFP）检测结果假性升高。
这些假性升高的结果已报告给医师。样本已在另一台全自动化学发光免疫分析仪上重新检测。重复检测的结果被认为是正确的，并已报告给医师。
目前尚无已知的因假性升高的CEA 和AFP结果导致患者干预或不良健康后果的报告。</t>
  </si>
  <si>
    <t>客户联系了西门子客户关爱中心（CCC），报告称其在全自动化学发光免疫分析仪上检测得到了六十一个患者样本癌胚抗原（CEA）结果假性升高及十六个患者样本甲胎蛋白（AFP）结果假性升高。事件发生当日校准与质控均在可接受范围内。客户运行自动检查后发现了夜光基色检查错误。
西门子派出一位客户服务工程师（CSE）前往客户现场。在检查过程中，该工程师发现分析仪的吸取探针 1 堵塞且出现漏水/洗涤液泄漏现象。
目前西门子正在对此次事件进行评估。</t>
  </si>
  <si>
    <t>1193118002025087280</t>
  </si>
  <si>
    <t>53131</t>
  </si>
  <si>
    <t>86</t>
  </si>
  <si>
    <t>2025-00111578-1：低检测结果</t>
  </si>
  <si>
    <t>ST LUKES WEST HOSPITAL, UNITED STATES</t>
  </si>
  <si>
    <t>客户报告称，与同一仪器的重复检测以及另一台实验室仪器的检测结果相比，其检测的红细胞压积（Hct）和血红蛋白（cHgb，通过Hct计算得出）结果存在差异。需要注意的是，Epoc仪器是通过电导率来测量红细胞压积的，而对比仪器则是通过计数细胞来测量的。
此次事件未报告有任何伤害发生。
单位：Hct（%），Hgb（g/dL）
设备	日期/时间	Hct	Hgb	真实性？
实验室	4/1/25 03:00	25.3	8.3	是
Epoc	4/1/25 03:10	28	9.7	是
实验室	4/2/25 03:00	26.5	8.6	是
Epoc	4/2/25 10:50	16	5.5	否
实验室	4/2/25 10:55	26	8.5	是
参考范围：Hct 38%-51%，Hgb 12-17 g/dL</t>
  </si>
  <si>
    <t>客户目前仍在运营中。调查正在进行中，此次事件的原因尚不清楚。</t>
  </si>
  <si>
    <t>调查正在进行中，此次事件的原因尚不清楚。
不良事件来源：投诉。</t>
  </si>
  <si>
    <t>调查正在进行中，此次事件的原因尚不清楚。</t>
  </si>
  <si>
    <t>1193118002025087380</t>
  </si>
  <si>
    <t>5AD801</t>
  </si>
  <si>
    <t>2025-07-12</t>
  </si>
  <si>
    <t>2025-00114462-1：低检测结果</t>
  </si>
  <si>
    <t>NORTHEAST REGIONAL MEDICAL CTR, UNITED STATES</t>
  </si>
  <si>
    <t>客户向西门子报告称，在全自动生化分析仪上检测一个患者样本，得到钠（Na）结果错误降低。
该错误降低的结果已向医师报告并受到质疑。同一样本分别在原始的全自动生化分析仪以及另一台备用的全自动生化分析仪上重新检测，两台系统均得到了更高的结果，这些结果被认为正确，并已报告给医师。从该患者处采集了另一份样本，在原始全自动生化分析仪上进行检测，得到的结果更高，被认为是正确的，并已报告给医师。
目前尚无已知报告表明，该错误降低的钠（Na）结果导致患者干预或不良健康后果。
检测项目：钠（Na）
单位：mmol/L
检测日期：2025 年 4 月 17 日
样本编号 3905058：
在序列号（SN）为 DR250294 的全自动生化分析仪上获得的初始结果：118 mmol/L（错误，已报告）
在同一原始的全自动生化分析仪（序列号（SN）DR250294）上对同一样本重新检测，结果为：137 mmol/L（正确，已报告）
在备用的全自动生化分析仪（序列号（SN）DR250295）上对同一样本重新检测，结果为：138 mmol/L（正确，已报告）
样本编号未知：
从该患者处重新采集样本，并在原始的全自动生化分析仪（DR250294）上处理：137 mmol/L（正确，已报告）</t>
  </si>
  <si>
    <t>客户联系了西门子医学诊断客户关怀中心（CCC），告知其在全自动生化分析仪上获得的一个患者钠（Na）样本检测结果异常偏低。
西门子医学诊断服务运营支持部门（SOS）对此次事件的调查已结束。SOS 对客户提供的信息及仪器相关数据进行了评估。
质控（QC）回收在客户可接受范围内。此次事件原因未知。
客户表示问题已解决，且未再报告其他不一致结果。目前客户设备运行正常，设备运行符合规范。
未发现潜在的产品问题，无需进一步评估。</t>
  </si>
  <si>
    <t>此次事件原因未知。不良事件来源：投诉。</t>
  </si>
  <si>
    <t>目前客户设备运行正常，设备运行符合规范。
未发现潜在的产品问题，无需进一步评估。</t>
  </si>
  <si>
    <t>1193118002025091937</t>
  </si>
  <si>
    <t>53032</t>
  </si>
  <si>
    <t>2025-00115184-1：不精确或不稳定的结果</t>
  </si>
  <si>
    <t>Letterkenny University Hospital, IRELAND</t>
  </si>
  <si>
    <t>客户报告称，与使用另一台RP500全自动血气/电解质和生化分析仪对不同样本进行重复检测的结果相比，其测得的部分氧分压（pO₂）、总二氧化碳（tCO₂）、钠（Na）和血红蛋白总量（tHb）结果存在差异。此次事件未报告有伤害发生。
样本类型：动脉血
单位：pO₂ - kPa；tCO₂ - mmol/L；Na - mmol/L；tHb - g/dL
参考范围：pO₂ - 4.5-6.1 kPa；tCO₂ - 23.0-27.0 mmol/L；Na - 135.0-145.0 mmol/L；tHb - 11.1-16.5 g/dL
时间	设备	pO₂	tCO₂	Na	tHb	是否正确
未知	RP500e SN53032	12.56	11.8	141.1	5.5	否
未知	第二台RP500e	7.19	22.2	132.9	10.4	是</t>
  </si>
  <si>
    <t>客户提供的仪器文件和调查正在进行中。客户正在运营。此事件的原因尚不清楚。</t>
  </si>
  <si>
    <t>客户正在运营。此事件的原因尚不清楚。
不良事件来源：投诉。</t>
  </si>
  <si>
    <t>客户提供的仪器文件和调查正在进行中。</t>
  </si>
  <si>
    <t>1193118002025091938</t>
  </si>
  <si>
    <t>62439</t>
  </si>
  <si>
    <t>2025-05-02</t>
  </si>
  <si>
    <t>2025-00115516-1：低检测结果</t>
  </si>
  <si>
    <t>Wiener Gesundheitsverbund, AUSTRIA</t>
  </si>
  <si>
    <t>客户报告称，与使用另一台RP500e全自动血气/电解质和生化分析仪对同一样本进行重复检测的结果相比，其测得的血红蛋白总量（tHb）结果偏低。此次事件未报告有伤害发生。
单位：g/dL
样本类型：动脉血
参考范围：12.0-17.5 g/dL
设备	时间	tHb	是否正确
RP500e SN 62439	11:57	6.9	否
另一台RP500e	12:00	8.1	是</t>
  </si>
  <si>
    <t>调查正在进行中，事件的原因尚不清楚。该仪器目前仍在正常运行。</t>
  </si>
  <si>
    <t>调查正在进行中，事件的原因尚不清楚。
不良事件来源：投诉。</t>
  </si>
  <si>
    <t>调查正在进行中。</t>
  </si>
  <si>
    <t>1193118002025091936</t>
  </si>
  <si>
    <t>2025-00113651-1：高检测结果</t>
  </si>
  <si>
    <t>客户报告称，与实验室仪器测得的血红蛋白总量（tHb）结果相比，其测得的tHb结果存在差异。由于报告的错误升高tHb结果，导致输血被延迟。
此次事件未报告有伤害发生。
样本类型：动脉血
单位：g/dL
仪器名称	时间	tHb	是否正确
Sysmex	0440	7.7	是
RP500e	0446	10.0	否
参考范围：12.0 – 18.0 g/dL</t>
  </si>
  <si>
    <t>客户已提供仪器日志，调查正在进行中。客户目前仍在正常运行。此次事件的原因尚不清楚。</t>
  </si>
  <si>
    <t>客户目前仍在正常运行。此次事件的原因尚不清楚。
不良事件来源：投诉。</t>
  </si>
  <si>
    <t>客户已提供仪器日志，调查正在进行中。</t>
  </si>
  <si>
    <t>1193118002025091934</t>
  </si>
  <si>
    <t>140023</t>
  </si>
  <si>
    <t>2025-10-21</t>
  </si>
  <si>
    <t>2025-00114714-1：低检测结果</t>
  </si>
  <si>
    <t>QUEST @ PEACEHEALTH SOUTHWEST MC, UNITED STATES</t>
  </si>
  <si>
    <t>客户报告称，在一台Atellica CH 930分析仪上，有一名患者的钠检测结果错误降低。该结果已报告给医师并受到质疑。相同的样本在同一台Atellica CH 930分析仪上重新检测。重新检测得到的更高结果被认为是正确的，并报告给了医师。
目前尚未有报告称因错误降低的钠结果导致患者干预或不良健康后果。
检测项目：钠（Na）
单位：mmol/L
检测日期：2025年4月16日
样本编号：2502304083
在Atellica CH 930分析仪（序列号CM01395）上获得的初始结果：109 mmol/L（错误，已报告）。
在同一台Atellica CH 930分析仪（序列号CM01395）上重新检测该样本，获得的结果为：138.7 mmol/L（正确，已报告）。</t>
  </si>
  <si>
    <t>客户一台Atellica CH 930分析仪上某一患者样本钠检测结果错误降低一事联系了西门子医学诊断远程服务中心（RSC）。
西门子医疗诊断服务运营支持（SOS）已结束对该事件的调查。SOS评估了客户提供的信息以及可用的仪器数据。事件的原因未知。
客户设备运行正常。设备性能符合规范要求。
未发现潜在的产品问题，无需进一步评估。</t>
  </si>
  <si>
    <t>SOS评估了客户提供的信息以及可用的仪器数据。事件的原因未知。
不良事件来源：投诉。</t>
  </si>
  <si>
    <t>客户设备运行正常。设备性能符合规范要求。
未发现潜在的产品问题，无需进一步评估。</t>
  </si>
  <si>
    <t>1193118002025091935</t>
  </si>
  <si>
    <t>2025-05-06</t>
  </si>
  <si>
    <t>2025-00112852-1：低检测结果</t>
  </si>
  <si>
    <t>客户向西门子报告称，在一台Atellica CH 930分析仪上，有37名患者的肌酐（Crea_2）检测结果错误降低。
这些错误降低的结果已报告给医师，并未受到质疑。相同的样本在原始或另一台Atellica CH 930分析仪上重新检测。重新检测得到的较高结果与患者的临床病史相符，这些重新检测的结果被认为是正确的，并报告给了医师。
目前尚未有报告称因错误降低的肌酐（Crea_2）结果导致患者干预或不良健康后果。
检测项目：肌酐（Crea_2）
单位：mg/dL
检测日期：2025年4月7日
样本标识符	初始结果（错误，已报告）	重复检测结果（正确，已报告）
24902564	0.56	1.40
27903108	0.5	1.31
27902724	0.83	1.87
27900184	0.42	1.13
27902686	0.39	1.11
27902336	0.91	2.11
27902625	0.5	1.33
27899673	0.49	1.38
27903225	0.68	1.63
27899786	0.41	1.15
27900198	0.42	1.17
27900111	0.45	1.24
27899904	0.41	1.16
27901248	0.38	1.13
27903002	0.42	1.38
27902535	0.58	1.46
27902552	0.42	1.19
27900272	0.39	1.12
27902666	0.51	1.30
27902422	0.51	1.29
27900865	0.39	1.16
27900117	0.72	1.62
27903657	0.47	1.31
27900256	0.44	1.26
27901335	0.6	1.55
27900631	0.41	1.15
27902445	0.71	1.69
27899913	0.44	1.25
27902638	0.51	1.28
27902082	0.9	1.97
27902323	0.46	1.25
27901325	0.64	1.63
27899950	0.65	1.61
27900418	0.69	1.74
27902409	0.51	1.32
27900321	1.05	2.45
27901713	0.85	1.92</t>
  </si>
  <si>
    <t>客户联系了西门子医学诊断远程服务中心（RSC），报告称在一台Atellica CH 930分析仪上，有37名患者的肌酐（Crea_2）检测结果错误降低。
西门子正在对该事件进行评估。</t>
  </si>
  <si>
    <t>1193118002025092804</t>
  </si>
  <si>
    <t>DR253135</t>
  </si>
  <si>
    <t>2025-00111838-1：高检测结果</t>
  </si>
  <si>
    <t>客户报告称，在全自动生化分析仪上，三个患者样本的二氧化碳（ECO2）结果错误升高。错误升高的结果已报告给医生。在另一全自动生化分析仪上对样本进行再处理。获得的再处理结果被认为是正确的，并报告给医生。目前还没有关于ECO2结果错误升高导致患者干预或不良健康后果的报告。
检测：二氧化碳（ECO2）
单位：mmol/L
检测日期：2025年4月7日
样本标识符：HF226674
性别/年龄：女/45岁
初始检测结果：36（错误，已报告）
复查结果：28（正确，已报告）
样本标识符：HF226607
性别/年龄：女/47岁
初始检测结果：38（错误，已报告）
复查结果：28（正确，已报告）
样本标识符：HF226692
性别/年龄：男/71岁
初始检测结果：41（错误，已报告）
复查结果：30（正确，已报告）</t>
  </si>
  <si>
    <t>客户联系西门子客户关爱中心（CCC），报告在全自动生化分析仪上检测三份患者样本时，获得假性升高的二氧化碳 (ECO₂) 结果。
西门子审核了仪器数据文件，发现校准和系统检查可接受，事件当天质控结果偏高。
西门子客户服务中心工程师（CSE）被派往客户现场。现场检查时，工程师发现供水不佳，对 Millipore 系统进行了维护，观察到 Millipore 系统有 2 个储液罐和 1 个起泡器，调整了 2 个 Millipore 储液罐的真空度。随后，工程师重新校准并运行质控，结果回收可接受。
西门子进一步评估事件，确定水净化系统供水过滤不当可能是事件的潜在原因。
仪器运行符合规范。无需进一步评估该设备。</t>
  </si>
  <si>
    <t>西门子进一步评估事件，确定水净化系统供水过滤不当可能是事件的潜在原因。不良事件来源：投诉。</t>
  </si>
  <si>
    <t>仪器运行符合规范。无需进一步评估该设备</t>
  </si>
  <si>
    <t>1193118002025092802</t>
  </si>
  <si>
    <t>32514297</t>
  </si>
  <si>
    <t>2025-07-29</t>
  </si>
  <si>
    <t>3</t>
  </si>
  <si>
    <t>2025-00111127-1：高检测结果</t>
  </si>
  <si>
    <t>客户报告称，在使用试剂批号为 297 的维生素B12测定试剂盒(直接化学发光法)检测时，观察到结果升高，且该结果被认为不一致。
初次检测获得了一个升高的结果（&gt;1000 pg/mL）。该升高的结果已报告给医师，医师对结果提出质疑。然而，客户未对样本进行重复检测，正确结果未知。
目前尚无因该事件导致患者干预或不良健康后果的已知报告。
检测方法：维生素B12测定试剂盒(直接化学发光法)
单位：pg/mL
检测日期：2025 年 3 月 13 日
样本编号：92478213105
初次结果：&gt;1000 pg/mL（不一致，已报告）
客户未进行任何重复检测，正确结果未知。</t>
  </si>
  <si>
    <t>客户报告观察到维生素B12测定试剂盒(直接化学发光法)检测结果升高，且该结果被认为不一致。
该检测方法的使用说明（IFU）在“检验结果的解释”部分指出：“检测结果的判读务必结合病人病史、临床表现和其他发现情况进行。”
西门子正在评估该事件。</t>
  </si>
  <si>
    <t>1193118002025092800</t>
  </si>
  <si>
    <t>2025-00116035-1：低检测结果</t>
  </si>
  <si>
    <t>CHU CLERMONT FERRAND., FRANCE</t>
  </si>
  <si>
    <t>客户称甲胎蛋白测定试剂盒(直接化学发光法)试剂批次285的患者样本检测结果存在不一致（假性降低）情况。
初次检测结果在检测方法分析测量范围（AMR）内。结果已报告，但由于与患者的临床病史不符，医生对该结果进行了质疑。客户对样本进行自动稀释后重新检测，结果超出 AMR，且被认为正确。已向医师发出修正后的报告。
没有关于该事件造成患者或用户干预或不良健康后果的陈述。
甲胎蛋白测定试剂盒(直接化学发光法)检测结果：
样本类型：血清
单位：ng/mL
检测日期：2025 年 3 月 6 日
样本编号：256002294201
初次结果（未稀释）= 593 ng/mL
重新检测结果（稀释后计算值）= 1,806,757 ng/mL</t>
  </si>
  <si>
    <t>西门子对一例客户称的甲胎蛋白测定试剂盒(直接化学发光法)试剂批号 285 患者样本检测结果不一致（假性降低）的情况进行了调查。
初次检测结果为 593 ng/mL（在检测方法分析测量范围内（AMR）内）。
结果已报告，但由于与患者的临床病史不符，被医师质疑。客户通过对样本进行自动稀释后重新检测，结果（1,806,757 ng/mL）超出 AMR，且被认为正确。已向医师发出修正后的报告。事件未涉及患者或用户干预，亦未造成不良健康后果。
西门子审查了投诉信息，并向客户解释了该检测方法的钩状效应。患者的血药浓度稀释后高达 1,806,757 纳克/毫升，因此读取的整齐值可能小于线性，代表钩状效应。
根据使用说明书 (IFU)：“钩状效应：高AFP 浓度反而会导致 RLU 降低（高剂量钩状效应）。在本检测中，AFP 浓度高达1,000,000 ng/mL (830,000 IU/mL) 的病人样本会报告为 &gt; 1000.0 ng/mL (830.00 IU/mL)。”
客户表示理解，并拒绝了进一步的故障排除帮助。
调查确认产品无故障。
未发现产品质量问题，客户设备运行正常。</t>
  </si>
  <si>
    <t>西门子审查了投诉信息，并向客户解释了该检测方法的钩状效应。患者的血药浓度稀释后高达 1,806,757 ng/mL，因此未稀释样本的值可能因钩状效应低于线性范围。不良事件来源：投诉。</t>
  </si>
  <si>
    <t>调查确认产品无故障。未发现产品质量问题，客户设备运行正常。</t>
  </si>
  <si>
    <t>1193118002025092801</t>
  </si>
  <si>
    <t>2025-00109492-1：低检测结果</t>
  </si>
  <si>
    <t>客户报告在 Atellica NEPH 630 仪器上检测患者样本时，观察到游离轻链λ型测定试剂盒(散射比浊法)结果假性降低。该错误结果未报告给医师。出于故障排查目的，该样本以不同稀释倍数重新检测。还使用了一种非西门子的备用方法进行检测。非西门子备用方法的结果被认为正确，并作为正确结果报告。
目前尚无因假性降低的游离轻链λ型测定试剂盒(散射比浊法)结果导致患者干预或不良健康后果的报告。
检测方法：游离轻链λ型测定试剂盒(散射比浊法)
单位：mg/L
检测日期：2025 年 3 月 27 日
初次结果：2.92
备用方法结果：290.5
出于故障排查目的，仅对该同一样本以不同稀释倍数重新检测：
检测日期：2025 年 3 月 31 日
1:20 稀释结果：2.55
1:100 稀释结果：27.4
1:400 稀释结果：45.6
此前该患者的检测结果：
检测日期：2025 年 1 月 7 日
初次结果：&lt; 0.48
1:400 稀释结果：78.2
备用方法结果：250</t>
  </si>
  <si>
    <t>客户联系西门子客户关爱中心 (CCC)，报告在 Atellica NEPH 630 仪器上检测出游离轻链λ型测定试剂盒(散射比浊法)结果假性降低。
根据游离轻链λ型测定试剂盒(散射比浊法)使用说明 (IFU) 的【检验方法的局限性】部分：“必须结合患者的医学史、临床表现和其它结果对这项试验的结果进行解释。”
西门子正在展开调查。</t>
  </si>
  <si>
    <t>西门子正在展开调查。不良事件来源：投诉。</t>
  </si>
  <si>
    <t>1193118002025092803</t>
  </si>
  <si>
    <t>2025-00111211-1：高检测结果</t>
  </si>
  <si>
    <t>客户全自动生化分析仪检测八个患者样本时，获得假性升高的二氧化碳 (ECO₂) 结果。
假性升高的结果已报告给医师。样本在同一台全自动生化分析仪上重新检测。重测结果被认为是正确的并报告给了医师。
目前尚无因假性升高的 ECO₂ 结果导致患者干预或不良健康后果的报告。
检测方法：二氧化碳 (ECO₂)
单位：mmol/L
检测日期：2025 年 4 月 7 日
| 样本编号 | 性别 | 年龄（岁） | 初次结果（假性升高，已报告） | 重测结果（正确，已报告） |
|----------|------|------------|-----------------------------|--------------------------|
| HF226687 | 男   | 58         | 39                          | 31                       |
| HF226880 | 男   | 55         | 36                          | 28                       |
| HF226654 | 男   | 55         | 37                          | 25                       |
| HF226919 | 女   | 54         | 37                          | 26                       |
| HF226733 | 男   | 96         | 34                          | 24                       |
| HF226935 | 女   | 41         | 38                          | 27                       |
| HF226905 | 女   | 56         | 34                          | 24                       |
| HF226944 | 女   | 78         | 42                          | 30                       |</t>
  </si>
  <si>
    <t>客户联系西门子客户关爱中心（CCC），报告在全自动生化分析仪上检测八个患者样本时，获得假性升高的二氧化碳 (ECO₂) 结果。客户对 ECO₂ 进行了重新校准。
西门子审核了仪器数据文件，发现校准和系统检查可接受，事件当天质控（QC）结果偏高。
西门子客户服务中心工程师（CSE）被派往客户现场。现场检查时，工程师发现供水不佳，对 Millipore 系统进行了维护，调整了 2 个 Millipore 储液罐的真空度。随后，工程师重新校准并运行质控，结果回收可接受。
西门子进一步评估事件，确定水净化系统供水过滤不当可能是事件的潜在原因。
仪器运行符合规范。无需进一步评估该设备。</t>
  </si>
  <si>
    <t>1193118002025092819</t>
  </si>
  <si>
    <t>2025-00112552-1：发出火花</t>
  </si>
  <si>
    <t>QUEST @ BAYSHORE MEDICAL CENTER, UNITED STATES</t>
  </si>
  <si>
    <t>据客户报告，在用镊子校直全自动生化分析仪上的键盘电缆连接器的弯曲插针时，观察到有火花产生。
目前尚未有因该事件导致可见火焰、烟雾、受伤或不良健康后果的已知报告。</t>
  </si>
  <si>
    <t>客户联系了西门子客户关怀中心（CCC），报告称在用镊子校直全自动生化分析仪上键盘电缆连接器的弯曲插针时观察到火花。客户表示，在断开电缆连接前，键盘和条形码扫描仪均无法正常工作。随后，客户拔下键盘电缆并尝试重新连接，注意到插针弯曲。操作人员试图用镊子将插针校直，过程中注意到有火花产生。
在西门子远程协助下，客户将备用键盘插入电脑主机。
西门子派遣了一名客户服务工程师（CSE）前往客户现场。在访问期间，工程师检查了键盘电缆，发现个人系统 2（PS2）连接器的公头端插针损坏，导致其无法与键盘连接正常嵌合。客户重新连接键盘后，其功能恢复正常。
西门子进一步评估该事件，得出在重新连接键盘时损坏的键盘插针导致了此事件的结论。
该仪器运行符合规范要求。无需进一步评估此设备。</t>
  </si>
  <si>
    <t>西门子进一步评估该事件，得出在重新连接键盘时损坏的键盘插针导致了此事件的结论。不良事件来源：投诉。</t>
  </si>
  <si>
    <t>该仪器运行符合规范要求。无需进一步评估此设备。</t>
  </si>
  <si>
    <t>1193118002025094118</t>
  </si>
  <si>
    <t>140022</t>
  </si>
  <si>
    <t>2025-10-14</t>
  </si>
  <si>
    <t>2025-00112857-1：高检测结果</t>
  </si>
  <si>
    <t>EMERSON HOSPITAL, UNITED STATES</t>
  </si>
  <si>
    <t>客户向西门子报告称，在Atellica CH 930分析仪上，一名患者的样本检测出了两个错误升高的钠（Na）结果。
最初错误的结果并未报告给医师。该样本在同一台Atellica CH 930分析仪上重新检测，得到了一个更高的结果，该结果被认为是错误的，也未报告给医师。该样本随后在另一台Dimension Vista 500智能实验室系统上重新检测，得到了一个较低的结果。这个较低的重新检测结果与患者的临床病史相符，被认为是正确的，并报告给了医师。
目前尚未有因错误升高的钠（Na）结果导致患者干预或不良健康后果的报告。
检测项目：钠（Na）
单位：mmol/L
检测日期：2025年4月12日
样本标识：119543
在Atellica CH 930分析仪（序列号：CM00643）上初次检测结果：157 mmol/L（错误，未报告）
在原Atellica CH 930分析仪上重新检测结果：172 mmol/L（错误，未报告）
在另一台Dimension Vista 500智能实验室系统上重新检测结果：141 mmol/L（正确，已报告）</t>
  </si>
  <si>
    <t>客户就Atellica CH 930分析仪上一名患者的样本检测出两个错误升高的钠（Na）结果一事联系了西门子医学诊断远程服务中心（RSC）。西门子医学诊断已完成对该事件的调查。西门子审核了客户提供的信息以及仪器数据文件。事件发生前，质量控制（QC）和校准结果回收均在客户预期范围内。事件发生后，质量控制（QC）结果回收升高。客户对集成多传感器技术（IMT）系统进行了校准，并更换了所有IMT液体和多传感器。该事件的原因与测试时仪器上集成多传感器技术（IMT）稀释液不足有关，导致样本稀释不当。目前客户设备已恢复正常运行。
该仪器按照规范运行，不需要进一步评估。</t>
  </si>
  <si>
    <t>该事件的原因与测试时仪器上集成多传感器技术（IMT）稀释液不足有关，导致样本稀释不当。目前客户设备已恢复正常运行。
不良事件来源：投诉。</t>
  </si>
  <si>
    <t>1193118002025094119</t>
  </si>
  <si>
    <t>83769299</t>
  </si>
  <si>
    <t>2025-12-07</t>
  </si>
  <si>
    <t>2025-00117461-1：高检测结果</t>
  </si>
  <si>
    <t>QUEST AT ROANOKE MEMORIAL HOSPITAL, UNITED STATES</t>
  </si>
  <si>
    <t>客户报告称，在使用维生素B12（VB12）试剂批号299时，Atellica IM维生素B12（VB12）检测结果与重复检测结果不一致。
客户发现维生素B12（VB12）的质量控制（QC）失败，并对已报告初始结果的样本进行了重复检测。对于其中一个样本，初始结果高于重复检测结果，而重复检测结果被认为是正确的。
没有基于初始结果进行任何医疗干预。目前没有报告称观察到的问题导致患者受到伤害或其他不良后果。
Atellica IM维生素B12（VB12）结果（pg/mL）：
患者ID	年龄	性别	初始检测结果	重复检测结果
L388350786	73	女	688	135</t>
  </si>
  <si>
    <t>客户报告称，Atellica IM维生素B12（VB12）检测结果与重复检测结果不一致。
该检测项目的使用说明书（IFU）在“检验结果的解释”部分指出：
“检测结果的判读务必结合病人病史、临床表现和其他发现情况进行。”
西门子正在对该事件进行调查。</t>
  </si>
  <si>
    <t>1193118002025095338</t>
  </si>
  <si>
    <t>53101</t>
  </si>
  <si>
    <t>2025-05-10</t>
  </si>
  <si>
    <t>92</t>
  </si>
  <si>
    <t>2025-00115602-1：高检测结果</t>
  </si>
  <si>
    <t>ST CLAIR MEMORIAL HOSPITAL, UNITED STATES</t>
  </si>
  <si>
    <t>客户报告称，与在比较仪器上重复测试新样本相比，pH值不一致升高。没有关于此次事件造成人员受伤的报告。
设备  时间  pH值  是否真实？
Epoc  11:45   7.539  否
实验室  11:45   7.395  是
pH参考范围：7.35-7.45</t>
  </si>
  <si>
    <t>客户提供了仪器文件。正在调查中。 2025-03-27 更新信息：西门子医疗诊断公司确认，在使用epoc传感器配置45.n（软件版本：epoc主机v3.41.2和epoc NXS v4.14.9 &amp; 4.14.11）时，样本注入量较大（超出epoc读取器的滴答声或在显示“正在分析样本”消息之后）会出现不一致的高pH结果。需要注意的是，总二氧化碳（TCO₂）是一个使用pH结果测量的值，而不一致的高pH结果可能会影响以下计算值：阴离子间隙（AGap）（通过cHCO₃⁻或TCO₂）、血液碱剩余（BE(b)）、细胞外液碱剩余（BE(ecf)）、计算碳酸氢盐（cHCO₃⁻）、计算氧饱和度（cSO₂）、计算总二氧化碳（cTCO₂）。西门子医疗诊断公司确定pH偏差的根本原因是传感器配置45.n导致的。 西门子发布了一份通知“传感器配置45.n出现不一致的高pH结果”，以告知客户该问题并提供一种应对方法。</t>
  </si>
  <si>
    <t>西门子医疗诊断公司确认，在使用epoc传感器配置45.n（软件版本：epoc主机v3.41.2和epoc NXS v4.14.9 &amp; 4.14.11）时，样本注入量较大（超出epoc读取器的滴答声或在显示“正在分析样本”消息之后）会出现不一致的高pH结果。需要注意的是，总二氧化碳（TCO₂）是一个使用pH结果测量的值，而不一致的高pH结果可能会影响以下计算值：阴离子间隙（AGap）（通过cHCO₃⁻或TCO₂）、血液碱剩余（BE(b)）、细胞外液碱剩余（BE(ecf)）、计算碳酸氢盐（cHCO₃⁻）、计算氧饱和度（cSO₂）、计算总二氧化碳（cTCO₂）。西门子医疗诊断公司确定pH偏差的根本原因是传感器配置45.n导致的。 西门子发布了一份通知“传感器配置45.n出现不一致的高pH结果”，以告知客户该问题并提供一种应对方法。 不良事件来源：投诉。</t>
  </si>
  <si>
    <t>西门子发布了一份通知“传感器配置45.n出现不一致的高pH结果”，以告知客户该问题并提供一种应对方法。</t>
  </si>
  <si>
    <t>1193118002025095337</t>
  </si>
  <si>
    <t>IRL29282143</t>
  </si>
  <si>
    <t>2025-00113649-1：高检测结果</t>
  </si>
  <si>
    <t>客户报告称，ADVIA Centaur XPT分析仪检测患者样本，获得了错误升高的总人绒毛膜促性腺激素（ThCG）结果。初步结果已报告给医生，医生对结果表示质疑。在另一台ADVIA Centaur CP分析仪上重测该样本。重复结果回收低于初始结果，被认为是正确的，并报告给医生。目前还没有关于ThCG结果错误升高导致患者干预或不良健康后果的已知报告。
检测：总人绒毛膜促性腺激素（ThCG）
单位：mIU/mL
检测日期：2025年4月16日
样本编号：4007331906
初始结果：23.1（不一致，报告）
重复结果（备用分析仪）：1.5（正确，报告）</t>
  </si>
  <si>
    <t>客户联系了西门子客户服务中心（CCC），并报告ADVIA Centaur XPT分析仪上检测患者样本，获得了假性升高的总人绒毛膜促性腺激素（ThCG）结果。事件当天的质量控制（QC）是可以接受的。西门子客户服务工程师（CSE）被派往客户现场。在访问期间，CSE检查了仪器，发现快速接头存在流体清洗泄漏，更换了接头并准备好系统。然后，客户重新校准并运行了质量控制（QC），结果可以接受。然后，CSE使用阳性和阴性对照进行了精度测试，每组4个重复，所有结果都是可接受的。事件的原因尚不清楚。仪器正在按照规格运行。无需对该设备进行进一步评估。</t>
  </si>
  <si>
    <t>1193118002025095339</t>
  </si>
  <si>
    <t>63679</t>
  </si>
  <si>
    <t>2025-00116163-1：高检测结果</t>
  </si>
  <si>
    <t>St. Zuyderland Medisch Centrum, NETHERLANDS</t>
  </si>
  <si>
    <t>客户报告称，与在不同RP500e仪器上重复测试相同样本相比，3名患者的钠结果存在差异。没有关于此次事件造成人员受伤的报告。
单位：mmol/L
患者ID  时间  设备  Na  是否真实？
250425000041 9:09 RP500e SN63679 140 否 
250425000041 9:09 第二个RP500e 128 是
250425000045 9:34 RP500e SN 63679 144 否
250425000045 9:34 第二个RP500e 132 是
250425002321 9:43 RP500e SR 63679 137 否
250425002321 9:43 第二个RP500e 112.3 是 
参考范围：136.0-145.0mmol/L</t>
  </si>
  <si>
    <t>客户提供了仪器文件，调查正在进行中。事件的原因尚不清楚。</t>
  </si>
  <si>
    <t>1193118002025095335</t>
  </si>
  <si>
    <t>2025-00113891-1：高检测结果</t>
  </si>
  <si>
    <t>LABORATORIO DE CORREAS LTDA, BRAZIL</t>
  </si>
  <si>
    <t>客户报告称，在使用总人绒毛膜促性腺激素（ꞵ亚基）测定试剂盒(直接化学发光法)批号362检测时，观察到Atellica IM ThCG结果升高，与重复测试不一致。一个患者样本的初始结果升高。最初升高的结果被报告给质疑结果的医生。从患者身上抽取了一个新样本，并在原始分析仪上进行了测试，结果较低。初始样本在原始分析仪上重新测试，也得到了类似的较低结果。较低的结果被认为是正确的，并在提交给医生的更正报告中发布。没有关于观察到的结果不一致导致患者伤害、治疗改变或诊断或治疗延误的陈述。
检测：ThCG
单位：mIU/mL
检测日期：2025年4月14日
SID:250008002701
初始结果：15.3（不一致，报告）
重复结果：&lt;2（正确，报告）
重新抽取患者样本。
SID:250008086700
初始结果：&lt;2（正确，已报告）</t>
  </si>
  <si>
    <t>客户报告称，观察到Atellica IM ThCG结果升高，与重复测试不一致。质量控制（QC）在实验室设定的范围内回收。
该检测的说明书（IFU）在检验结果的解释部分描述如下：“检测结果的判读务必结合病人病史、临床表现和其他发现情况进行。”
西门子正在评估该事件。</t>
  </si>
  <si>
    <t>1193118002025095334</t>
  </si>
  <si>
    <t>IRC005042223</t>
  </si>
  <si>
    <t>2025-00112320-1：高检测结果</t>
  </si>
  <si>
    <t>GLADSTONE HOSPITAL, AUSTRALIA</t>
  </si>
  <si>
    <t>客户报告称，Atellica CI 1900分析仪上检测患者样本，获得了错误升高的二氧化碳（CO2_c）结果。初步结果已报告给医生。在另一台Atellica CI 1900分析仪上重测该样本。重测结果与患者的临床病史相匹配，并作为正确结果报告给医生。目前还没有关于该事件对健康造成不良后果的报告。
测定：二氧化碳（CO2_c）
单位：mmol/L
初始测试日期：2025年4月8日
重复测试日期：2025年4月11日
样本标识符：2300393906
初始结果：&gt;40（错误，报告）
重复结果（备用分析仪）：27.8（正确，报告）</t>
  </si>
  <si>
    <t>客户联系了西门子客户服务中心（CCC），并报告称Atellica CI 1900分析仪上的患者样本中获得了错误升高的二氧化碳（CO2_c）结果。客户注意到稀释垫圈探针2没有正确就位，在清洁稀释垫圈探针时，拆下指旋螺钉，发现它有螺纹。客户还注意到该探针底部形成了液滴。西门子客户服务工程师（CSE）被派往客户现场。在访问期间，CSE审查了系统，发现并非所有维护都正确进行，发现稀释洗涤器探针上积聚过多，检查了系统和洗涤器探针的整体清洁度，并更换了反应洗涤器探针2上的吸气阀以防止液滴形成。然后，CSE审查了管道布线，进行了废液排放测试、系统自动检查和维护模块，并通过了测试。客户进行了质量控制（QC），并对受影响的分析中进行了复测。事件的原因尚不清楚。仪器正在按照规格运行。无需对该设备进行进一步评估。</t>
  </si>
  <si>
    <t>1193118002025095336</t>
  </si>
  <si>
    <t>CM02378</t>
  </si>
  <si>
    <t>2025-00113936-1：低检测结果</t>
  </si>
  <si>
    <t>SUTTER-MILLS PENINSULA MEDICAL CENTER, UNITED STATES</t>
  </si>
  <si>
    <t>客户报告称，Atellica CH 930分析仪上检测到两个患者样本的钙（Ca）结果错误降低。最初的结果没有报告给医生。在另一台Atellica CH 930分析仪上重测相同的样本。重复的结果回收高于最初的结果，被认为是正确的，并报告给了医生。目前还没有关于因钙结果错误降低导致患者干预或产生不良健康后果的报告。
测定：钙（Ca）
单位：mg/dL
检测日期：2025年4月16日
​​样本编号​​：W4668731
​​初始检测结果​​：7.4（错误，未报告）
​​重复检测结果（替代分析仪）​​：11.3（正确，已报告）
​​样本编号​​：W4676379
​​初始检测结果​​：7.6（错误，未报告）
​​重复检测结果（替代分析仪）​​：11.1（正确，已报告）</t>
  </si>
  <si>
    <t>客户联系了西门子客户服务中心（CCC），报告称Atellica CH 930分析仪上检测到两个患者样本的钙（Ca）结果错误降低。在处理样本之前，质量控制（QC）是可以接受的。西门子客户服务工程师（CSE）被派往客户现场。在访问期间，CSE检查了仪器，发现反应环的反应杯清洗机有多处泄漏。此外，CSE还观察到试剂探针3（R3）和试剂探针5（R5）的水管线有泄漏。CSE禁用了系统水回路，并更换了反应洗涤器3（RD3）的2通阀、试剂探针4（R4）的废料管和试剂探针5（R5）的配件，进行了系统检查和质量控制，回收正常。事件的原因尚不清楚。仪器正在按照规格运行。无需对该设备进行进一步评估。</t>
  </si>
  <si>
    <r>
      <t>Report No.</t>
    </r>
    <r>
      <rPr>
        <b/>
        <sz val="9"/>
        <color indexed="63"/>
        <rFont val="Bree-SH-Text Global Light"/>
        <charset val="134"/>
      </rPr>
      <t xml:space="preserve"> </t>
    </r>
  </si>
  <si>
    <r>
      <t>Customer name</t>
    </r>
    <r>
      <rPr>
        <sz val="11"/>
        <color indexed="8"/>
        <rFont val="Bree-SH-Text Global Light"/>
        <charset val="134"/>
      </rPr>
      <t xml:space="preserve"> </t>
    </r>
  </si>
  <si>
    <t>Room 410, 411 and 412, Floor 4, No. 38 Yinglun Road, Pilot Free Trade Zone, Shanghai, China</t>
  </si>
  <si>
    <t>Out of China</t>
  </si>
  <si>
    <t>Others</t>
  </si>
  <si>
    <t>Yes</t>
  </si>
  <si>
    <t>Undetermined</t>
  </si>
  <si>
    <t>Adverse events source: Complaints.</t>
  </si>
  <si>
    <t>Luo, Liu Di</t>
  </si>
  <si>
    <t>AE source: complaint.</t>
  </si>
  <si>
    <t>ZhouHui</t>
  </si>
  <si>
    <t>Instruction</t>
  </si>
  <si>
    <t xml:space="preserve">1, </t>
  </si>
  <si>
    <t>Download the data from NMPA AER website through following link, press "导出“ to get all records which is waiting for Siemens evaluation</t>
  </si>
  <si>
    <t>http://maers.adrs.org.cn/console/index.ftl</t>
  </si>
  <si>
    <t>2,</t>
  </si>
  <si>
    <t xml:space="preserve">Copy the entire records list to "国家网站数据” tab </t>
  </si>
  <si>
    <t xml:space="preserve">3, </t>
  </si>
  <si>
    <t>Copy the "report no" from "国家数据网站” tab to "西门子log"</t>
  </si>
  <si>
    <t>Other column in red will be generated according to the data in "国家数据网站“</t>
  </si>
  <si>
    <t>4，</t>
  </si>
  <si>
    <t>Paste the "report no." from "国家数据网站” tab to "上报例子“</t>
  </si>
  <si>
    <t>Other columns information will be generated according to the data in "国家数据网站” automatically</t>
  </si>
  <si>
    <t>But below column need to check the original report in the webiste and fill in manually</t>
  </si>
  <si>
    <t>-</t>
  </si>
  <si>
    <t>Contact telphone 联系电话</t>
  </si>
  <si>
    <t>Address 联系地址</t>
  </si>
  <si>
    <t>Operation log 操作日志</t>
  </si>
  <si>
    <t>Medical History 既往病史</t>
  </si>
  <si>
    <t>5,</t>
  </si>
  <si>
    <t>Please check the "Report Evaluation Situation" according to "国家网站数据”, as the report may from different ”检测机构“. Current sheet just link these columns to "市级监测机构“</t>
  </si>
  <si>
    <t>6,</t>
  </si>
  <si>
    <t>After finished all column, You may copy entire table to WORD</t>
  </si>
  <si>
    <t>END</t>
  </si>
  <si>
    <t>2019-5-1修正</t>
  </si>
  <si>
    <t>新加了TSC Data 数据表</t>
  </si>
  <si>
    <t>NMPA网站下载格式变化，更新相应的公式</t>
  </si>
  <si>
    <t>May,2019</t>
  </si>
  <si>
    <t>Add "GSMS Tracker"</t>
  </si>
  <si>
    <t>Aug,2019</t>
  </si>
  <si>
    <t>Add "mail" format</t>
  </si>
  <si>
    <t>Customer Services Execution, LS</t>
  </si>
  <si>
    <t>Application, LS</t>
  </si>
  <si>
    <t>POC, CS</t>
  </si>
  <si>
    <t>CS Exection, North China
Guo Jian Guang</t>
  </si>
  <si>
    <t>北京</t>
  </si>
  <si>
    <t>Liu Jian Zhong</t>
  </si>
  <si>
    <t>Application, North China
Yan Guang Qiang</t>
  </si>
  <si>
    <t>Pan Xiao Juan</t>
  </si>
  <si>
    <t>北</t>
  </si>
  <si>
    <t>谭劲松</t>
  </si>
  <si>
    <t>jinsong.tan@siemens-healthineers.com</t>
  </si>
  <si>
    <t>天津</t>
  </si>
  <si>
    <t>Liu Yu Lai</t>
  </si>
  <si>
    <t>Mu Jian Bei</t>
  </si>
  <si>
    <t>东</t>
  </si>
  <si>
    <t>谢圣峰</t>
  </si>
  <si>
    <t>shengfeng.xie@siemens-healthineers.com</t>
  </si>
  <si>
    <t>河北</t>
  </si>
  <si>
    <t>南</t>
  </si>
  <si>
    <t>内蒙古</t>
  </si>
  <si>
    <t>西</t>
  </si>
  <si>
    <t>河南</t>
  </si>
  <si>
    <t>Lv Liang</t>
  </si>
  <si>
    <t>Wan Bing</t>
  </si>
  <si>
    <t>POC Manager</t>
  </si>
  <si>
    <t>吴文凯</t>
  </si>
  <si>
    <t>wenkai.wu@siemens-healthineers.com</t>
  </si>
  <si>
    <t>山西</t>
  </si>
  <si>
    <t>All POC reports</t>
  </si>
  <si>
    <t>yuzhou</t>
  </si>
  <si>
    <t>zhou.yu@siemens-healthineers.com</t>
  </si>
  <si>
    <t>黑龙江</t>
  </si>
  <si>
    <t>Jia Dai Wei</t>
  </si>
  <si>
    <t>Wang Jian</t>
  </si>
  <si>
    <t>吉林</t>
  </si>
  <si>
    <t>甘肃</t>
  </si>
  <si>
    <t>Lin Fei</t>
  </si>
  <si>
    <t>Du Heng</t>
  </si>
  <si>
    <t>宁夏</t>
  </si>
  <si>
    <t>青海</t>
  </si>
  <si>
    <t>陕西</t>
  </si>
  <si>
    <t>辽宁</t>
  </si>
  <si>
    <t>Wang Da Wei</t>
  </si>
  <si>
    <t>Liang Dong</t>
  </si>
  <si>
    <t>四川</t>
  </si>
  <si>
    <t>Luo Biao</t>
  </si>
  <si>
    <t>Yang Qian Feng</t>
  </si>
  <si>
    <t>西藏</t>
  </si>
  <si>
    <t>新疆</t>
  </si>
  <si>
    <t>重庆</t>
  </si>
  <si>
    <t>Zhao Xiang</t>
  </si>
  <si>
    <t>Zhao Bao Yu</t>
  </si>
  <si>
    <t>贵州</t>
  </si>
  <si>
    <t>云南</t>
  </si>
  <si>
    <t>Shi Lian Hua</t>
  </si>
  <si>
    <t>Si Zhi Mei</t>
  </si>
  <si>
    <t>CS Execution, South China
Liang Jing Shuo</t>
  </si>
  <si>
    <t>上海</t>
  </si>
  <si>
    <t>Shen Chun Hua</t>
  </si>
  <si>
    <t>Application, South China
Guo Hai Bo</t>
  </si>
  <si>
    <t>Li Zhi Fu</t>
  </si>
  <si>
    <t>山东</t>
  </si>
  <si>
    <t>Wang Bin</t>
  </si>
  <si>
    <t>Fu Chuan</t>
  </si>
  <si>
    <t>安徽</t>
  </si>
  <si>
    <t>Pei Xiao Kang</t>
  </si>
  <si>
    <t>Feng Xiao Liang</t>
  </si>
  <si>
    <t>湖北</t>
  </si>
  <si>
    <t>Xia Yan Yang</t>
  </si>
  <si>
    <t>Jin Yuan Liang</t>
  </si>
  <si>
    <t>浙江</t>
  </si>
  <si>
    <t>Pan Fu Qian</t>
  </si>
  <si>
    <t>Wang Wen Jin</t>
  </si>
  <si>
    <t>江苏</t>
  </si>
  <si>
    <t>Liu Yuan</t>
  </si>
  <si>
    <t>Geng Wei Ming</t>
  </si>
  <si>
    <t>福建</t>
  </si>
  <si>
    <t>Ou Teng</t>
  </si>
  <si>
    <t>Chen Shu Guang</t>
  </si>
  <si>
    <t>湖南</t>
  </si>
  <si>
    <t>广东</t>
  </si>
  <si>
    <t>Yao An Feng</t>
  </si>
  <si>
    <t>Zhang Yan Long</t>
  </si>
  <si>
    <t>海南</t>
  </si>
  <si>
    <t>江西</t>
  </si>
  <si>
    <t>Ai Jin Ping</t>
  </si>
  <si>
    <t>Liu Guang Hui</t>
  </si>
  <si>
    <t>广西</t>
  </si>
  <si>
    <t>BU</t>
  </si>
  <si>
    <t>Class</t>
  </si>
  <si>
    <t>Product line</t>
  </si>
  <si>
    <t>ProductCNname</t>
  </si>
  <si>
    <t>Product EN name</t>
  </si>
  <si>
    <t>REF</t>
  </si>
  <si>
    <t>名称(Hide)</t>
  </si>
  <si>
    <t>SMN</t>
  </si>
  <si>
    <t>Product line(Hide)</t>
  </si>
  <si>
    <t>REF(Hide)</t>
  </si>
  <si>
    <t>SMN(Hide)</t>
  </si>
  <si>
    <t>EAN/UPC(DI)</t>
  </si>
  <si>
    <t>最小销售单元中使用单元的数量</t>
  </si>
  <si>
    <t>Unit of Use Device Identifier</t>
  </si>
  <si>
    <t>SFDALicense</t>
  </si>
  <si>
    <t>SFDALicense(Hide)</t>
  </si>
  <si>
    <t>Approved Date</t>
  </si>
  <si>
    <t>Effectiveness date
Date</t>
  </si>
  <si>
    <t>Exp. Date</t>
  </si>
  <si>
    <t>CAI</t>
  </si>
  <si>
    <t xml:space="preserve">Dimension® EXL™ with LM integrated chemistry system </t>
  </si>
  <si>
    <t>10472176(778021.931)</t>
  </si>
  <si>
    <t>名称1</t>
  </si>
  <si>
    <t>10475506(Model)</t>
  </si>
  <si>
    <t xml:space="preserve">Dimension EXL™ with LM </t>
  </si>
  <si>
    <t>Dimension EXL200 integrated chemistry system</t>
  </si>
  <si>
    <t>10636928(778041.931)</t>
  </si>
  <si>
    <t>名称2</t>
  </si>
  <si>
    <t>10636929(Model)</t>
  </si>
  <si>
    <t>Dimension EXL 200</t>
  </si>
  <si>
    <t>盐桥液</t>
  </si>
  <si>
    <t>Salt Bridge Solution</t>
  </si>
  <si>
    <t>D105</t>
  </si>
  <si>
    <t>名称3</t>
  </si>
  <si>
    <t>00842768004735</t>
  </si>
  <si>
    <t>00630414003788</t>
  </si>
  <si>
    <t>3×150mL</t>
  </si>
  <si>
    <t>国械注进20142404979</t>
  </si>
  <si>
    <t>甲状腺素定标液</t>
  </si>
  <si>
    <t>Thyroxine Calibrator(T4 CAL)</t>
  </si>
  <si>
    <t>DC13</t>
  </si>
  <si>
    <t>名称4</t>
  </si>
  <si>
    <t>00842768004919</t>
  </si>
  <si>
    <t>00630414017228</t>
  </si>
  <si>
    <t>水平1:2×1.0mL(复溶后)、水平2:2×1.0mL(复溶后)、水平3:2×1.0mL(复溶后)、水平4:2×1.0mL(复溶后)、水平5:2×1.0mL(复溶后)</t>
  </si>
  <si>
    <t>国械注进20172400992</t>
  </si>
  <si>
    <t>甲状腺素结合率定标液</t>
  </si>
  <si>
    <t>Thyronine Uptake Calibrator(TU Cal)</t>
  </si>
  <si>
    <t>DC14</t>
  </si>
  <si>
    <t>名称5</t>
  </si>
  <si>
    <t>00842768004933</t>
  </si>
  <si>
    <t>水平1:2×2.0mL(复溶后);水平2:2×2.0mL(复溶后);水平3:2×2.0mL(复溶后);水平4:2×2.0mL(复溶后);水平5:2×2.0mL(复溶后)</t>
  </si>
  <si>
    <t>国械注进20172400997</t>
  </si>
  <si>
    <t>胆固醇定标液</t>
  </si>
  <si>
    <t>Cholesterol Calibrator(CHOL Calibrator)</t>
  </si>
  <si>
    <t>DC16</t>
  </si>
  <si>
    <t>名称6</t>
  </si>
  <si>
    <t>00842768004957</t>
  </si>
  <si>
    <t>00630414017051</t>
  </si>
  <si>
    <t>6瓶:2瓶(水平1,1.0mL/瓶,复溶),2瓶(水平2,1.0mL/瓶,复溶),2瓶(水平3,1.0mL/瓶,复溶)</t>
  </si>
  <si>
    <t>国械注进20162401445</t>
  </si>
  <si>
    <t>多项化学定标液</t>
  </si>
  <si>
    <t>Chemistry I Calibrator(CHEM I Calibrator)</t>
  </si>
  <si>
    <t>DC18C</t>
  </si>
  <si>
    <t>名称7</t>
  </si>
  <si>
    <t>00630414948492</t>
  </si>
  <si>
    <t>6瓶:2瓶(水平1,2.0mL/瓶,复溶),2瓶(水平2,2.0mL/瓶,复溶),2瓶(水平3,2.0mL/瓶,复溶)</t>
  </si>
  <si>
    <t>国械注进20162404054</t>
  </si>
  <si>
    <t>酶定标液</t>
  </si>
  <si>
    <t>Enzyme Verifier</t>
  </si>
  <si>
    <t>DC19</t>
  </si>
  <si>
    <t>名称8</t>
  </si>
  <si>
    <t>00842768004988</t>
  </si>
  <si>
    <t>00630414017129</t>
  </si>
  <si>
    <t>国械注进20162401440</t>
  </si>
  <si>
    <t>Chemistry II Calibrator(CHEM II Calibrator)</t>
  </si>
  <si>
    <t>DC20</t>
  </si>
  <si>
    <t>名称9</t>
  </si>
  <si>
    <t>00842768004995</t>
  </si>
  <si>
    <t>00630414017044</t>
  </si>
  <si>
    <t>6安瓿:2安瓿(水平1:1.2mL/安瓿),2安瓿(水平2:1.2mL/安瓿),2安瓿(水平3:1.2mL/安瓿)</t>
  </si>
  <si>
    <t>国械注进20162404057</t>
  </si>
  <si>
    <t>拟胆碱酯酶定标液</t>
  </si>
  <si>
    <t>Pseudocholinesterase Verifier(PCHE Verifier)</t>
  </si>
  <si>
    <t>DC28</t>
  </si>
  <si>
    <t>名称10</t>
  </si>
  <si>
    <t>00842768005077</t>
  </si>
  <si>
    <t>00630414016962</t>
  </si>
  <si>
    <t>6瓶:2瓶(水平1,每瓶2.0mL,复溶),2瓶(水平2,每瓶2.0mL,复溶),2瓶(水平3,每瓶2.0mL,复溶)</t>
  </si>
  <si>
    <t>国械注进20162404567</t>
  </si>
  <si>
    <t>总蛋白/白蛋白定标液</t>
  </si>
  <si>
    <t>Total Protein / Albumin Calibrator(TP / ALB Calibrator)</t>
  </si>
  <si>
    <t>DC31</t>
  </si>
  <si>
    <t>名称11</t>
  </si>
  <si>
    <t>00842768005091</t>
  </si>
  <si>
    <t>00630414017006</t>
  </si>
  <si>
    <t>6瓶:2瓶(水平1,2.0mL每瓶,复溶后),2瓶(水平2,2.0mL每瓶,复溶后),2瓶(水平3,2.0mL每瓶,复溶后)</t>
  </si>
  <si>
    <t>国械注进20162404058</t>
  </si>
  <si>
    <t>C反应蛋白定标液</t>
  </si>
  <si>
    <t>Revised C-Reactive Protein Calibrator(RCRP Calibrator)</t>
  </si>
  <si>
    <t>DC34</t>
  </si>
  <si>
    <t>名称12</t>
  </si>
  <si>
    <t>00842768005107</t>
  </si>
  <si>
    <t>00630414017204</t>
  </si>
  <si>
    <t>10瓶:2瓶(水平1,1.0mL每瓶),2瓶(水平2,1.0mL每瓶),2瓶(水平3,1.0mL每瓶),2瓶(水平4,1.0mL每瓶),2瓶(水平5,1.0mL每瓶)</t>
  </si>
  <si>
    <t>国械注进20162404408</t>
  </si>
  <si>
    <t>尿液/脑脊液蛋白定标液</t>
  </si>
  <si>
    <t>Urinary/Cerebrospinal Fluid Protein Calibrator(UCFP Calibrator)</t>
  </si>
  <si>
    <t>DC45</t>
  </si>
  <si>
    <t>名称13</t>
  </si>
  <si>
    <t>00842768005152</t>
  </si>
  <si>
    <t>00630414016986</t>
  </si>
  <si>
    <t>10瓶:2瓶(Level 1,4.0mL/瓶),2瓶(Level 2,4.0mL/瓶),2瓶(Level 3,4.0mL/瓶),2瓶(Level 4,4.0mL/瓶),2瓶(Level 5,4.0mL/瓶)</t>
  </si>
  <si>
    <t>国械注进20162401443</t>
  </si>
  <si>
    <t>前白蛋白定标液</t>
  </si>
  <si>
    <t>Prealbumin Calibrator(PALB CAL)</t>
  </si>
  <si>
    <t>DC50</t>
  </si>
  <si>
    <t>名称14</t>
  </si>
  <si>
    <t>00842768005183</t>
  </si>
  <si>
    <t>00630414017198</t>
  </si>
  <si>
    <t>水平1,2×1.0mL;水平2,2×1.0mL;水平3,2×1.0mL;水平4,2×1.0mL;水平5,2×1.0mL</t>
  </si>
  <si>
    <t>国械注进20192401963</t>
  </si>
  <si>
    <t>多项蛋白定标液</t>
  </si>
  <si>
    <t>Special Protein Calibrator(SP-C)</t>
  </si>
  <si>
    <t>DC51</t>
  </si>
  <si>
    <t>名称15</t>
  </si>
  <si>
    <t>00842768005190</t>
  </si>
  <si>
    <t>00630414017211</t>
  </si>
  <si>
    <t>水平1:2×1.5mL;水平2:2×1.5mL;水平3:2×1.5mL;水平4:2×1.5mL;水平5:2×1.5mL</t>
  </si>
  <si>
    <t>国械注进20192401961</t>
  </si>
  <si>
    <t>总铁结合力定标液</t>
  </si>
  <si>
    <t>Total Iron Binding Capacity Calibrator(IBCT Calibrator)</t>
  </si>
  <si>
    <t>DC84</t>
  </si>
  <si>
    <t>名称16</t>
  </si>
  <si>
    <t>00842768005206</t>
  </si>
  <si>
    <t>00630414017099</t>
  </si>
  <si>
    <t>6瓶:2瓶(水平1,1.0mL每瓶),2瓶(水平2,1.0mL每瓶),2瓶(水平3,1.0mL每瓶)</t>
  </si>
  <si>
    <t>国械注进20162404409</t>
  </si>
  <si>
    <t>微量白蛋白定标液</t>
  </si>
  <si>
    <t>Microalbumin Calibrator(MALB Calibrator)</t>
  </si>
  <si>
    <t>DC114</t>
  </si>
  <si>
    <t>名称17</t>
  </si>
  <si>
    <t>00842768004896</t>
  </si>
  <si>
    <t>00630414017167</t>
  </si>
  <si>
    <t>10瓶:2瓶(水平1,每瓶1.0mL),2瓶(水平2,每瓶1.0mL),2瓶(水平3,每瓶1.0mL),2瓶(水平4,每瓶1.0mL),2瓶(水平5,每瓶1.0mL)</t>
  </si>
  <si>
    <t>国械注进20172400910</t>
  </si>
  <si>
    <t>低密度脂蛋白定标液</t>
  </si>
  <si>
    <t>ALDL Calibrator</t>
  </si>
  <si>
    <t>DC131</t>
  </si>
  <si>
    <t>名称18</t>
  </si>
  <si>
    <t>00842768014093</t>
  </si>
  <si>
    <t>00630414017037</t>
  </si>
  <si>
    <t>6瓶:2瓶(水平1:2.0mL/瓶),2瓶(水平2:2.0mL/瓶),2瓶(水平3:2.0mL/瓶)</t>
  </si>
  <si>
    <t>国械注进20162404056</t>
  </si>
  <si>
    <t>Albumin Flex reagent cartridge(ALB)</t>
  </si>
  <si>
    <t>DF13</t>
  </si>
  <si>
    <t>名称19</t>
  </si>
  <si>
    <t>00842768005343</t>
  </si>
  <si>
    <t>00630414004525</t>
  </si>
  <si>
    <t>480测试(4×120/试剂盒)</t>
  </si>
  <si>
    <t>国械注进20162404410</t>
  </si>
  <si>
    <t>乳酸测定试剂盒(酶法)</t>
  </si>
  <si>
    <t>Lactic Acid Flex® reagent cartridge(LA)</t>
  </si>
  <si>
    <t>DF16</t>
  </si>
  <si>
    <t>名称20</t>
  </si>
  <si>
    <t>00842768005398</t>
  </si>
  <si>
    <t>00630414004440</t>
  </si>
  <si>
    <t>120测试(4×30/试剂盒)</t>
  </si>
  <si>
    <t>国械注进20162401439</t>
  </si>
  <si>
    <t>淀粉酶测定试剂盒(麦芽糖苷法)</t>
  </si>
  <si>
    <t>Amylase Flex® reagent cartridge(AMY)</t>
  </si>
  <si>
    <t>DF17A</t>
  </si>
  <si>
    <t>名称21</t>
  </si>
  <si>
    <t>00842768005404</t>
  </si>
  <si>
    <t>00630414004471</t>
  </si>
  <si>
    <t>240测试(4×60/试剂盒)</t>
  </si>
  <si>
    <t>国械注进20162401442</t>
  </si>
  <si>
    <t>尿素氮测定试剂盒(酶法)</t>
  </si>
  <si>
    <t>Urea Nitrogen Flex Reagent Cartridge(BUN)</t>
  </si>
  <si>
    <t>DF21</t>
  </si>
  <si>
    <t>名称22</t>
  </si>
  <si>
    <t>00842768014116</t>
  </si>
  <si>
    <t>00630414004495</t>
  </si>
  <si>
    <t>国械注进20162402557</t>
  </si>
  <si>
    <t>Calcium Flex reagent cartridge(CA)</t>
  </si>
  <si>
    <t>DF23A</t>
  </si>
  <si>
    <t>名称23</t>
  </si>
  <si>
    <t>00842768014123</t>
  </si>
  <si>
    <t>00630414004358</t>
  </si>
  <si>
    <t>480测试(8×60/试剂盒)</t>
  </si>
  <si>
    <t>国械注进20162404189</t>
  </si>
  <si>
    <t>尿液脑脊液蛋白测定试剂盒(比色法)</t>
  </si>
  <si>
    <t>Urinary/Cerebrospinal Fluid Protein Flex reagent cartridge(UCFP)</t>
  </si>
  <si>
    <t>DF26</t>
  </si>
  <si>
    <t>名称24</t>
  </si>
  <si>
    <t>00842768005459</t>
  </si>
  <si>
    <t>00630414004365</t>
  </si>
  <si>
    <t>80测试(4×20/试剂盒)</t>
  </si>
  <si>
    <t>国械注进20162404184</t>
  </si>
  <si>
    <t>胆固醇测定试剂盒(终点法)</t>
  </si>
  <si>
    <t>Cholesterol Flex Reagent Cartridge(CHOL)</t>
  </si>
  <si>
    <t>DF27</t>
  </si>
  <si>
    <t>名称25</t>
  </si>
  <si>
    <t>00842768005466</t>
  </si>
  <si>
    <t>00630414003849</t>
  </si>
  <si>
    <t>480测试/盒(8×60测试)</t>
  </si>
  <si>
    <t>国械注进20172400913</t>
  </si>
  <si>
    <t>C反应蛋白测定试剂盒(免疫比浊法)</t>
  </si>
  <si>
    <t>C-Reactive Protein Extended Range Flex reagent cartridge(RCRP)</t>
  </si>
  <si>
    <t>DF34</t>
  </si>
  <si>
    <t>名称26</t>
  </si>
  <si>
    <t>00842768014130</t>
  </si>
  <si>
    <t>00630414003917</t>
  </si>
  <si>
    <t>国械注进20162401447</t>
  </si>
  <si>
    <t>葡萄糖测定试剂盒(酶法)</t>
  </si>
  <si>
    <t>Glucose Flex Reagent Cartridge(GLUC)</t>
  </si>
  <si>
    <t>DF40</t>
  </si>
  <si>
    <t>名称27</t>
  </si>
  <si>
    <t>00842768005541</t>
  </si>
  <si>
    <t>00630414004501</t>
  </si>
  <si>
    <t>1440测试/盒(4×360测试/盒)</t>
  </si>
  <si>
    <t>国械注进20192401984</t>
  </si>
  <si>
    <t>门冬氨酸氨基转移酶测定试剂盒(酶法)</t>
  </si>
  <si>
    <t>Aspartate Aminotransferase Flex reagent cartridge(AST)</t>
  </si>
  <si>
    <t>DF41A</t>
  </si>
  <si>
    <t>名称28</t>
  </si>
  <si>
    <t>00842768005558</t>
  </si>
  <si>
    <t>00630414004426</t>
  </si>
  <si>
    <t>360测试(4×90/试剂盒)</t>
  </si>
  <si>
    <t>国械注进20162402677</t>
  </si>
  <si>
    <t>γ-谷氨酰转移酶测定试剂盒(酶法)</t>
  </si>
  <si>
    <t>γ-Glutamyl Transferae Flex reagent cartridge(GGT)</t>
  </si>
  <si>
    <t>DF45A</t>
  </si>
  <si>
    <t>名称29</t>
  </si>
  <si>
    <t>00842768014154</t>
  </si>
  <si>
    <t>00630414004433</t>
  </si>
  <si>
    <t>288测试(4×72/试剂盒)</t>
  </si>
  <si>
    <t>国械注进20162402879</t>
  </si>
  <si>
    <t>拟胆碱酯酶测定试剂盒(酶法)</t>
  </si>
  <si>
    <t>Pseudocholinesterase Flex reagent cartridge(PCHE)</t>
  </si>
  <si>
    <t>DF51</t>
  </si>
  <si>
    <t>名称30</t>
  </si>
  <si>
    <t>00842768014178</t>
  </si>
  <si>
    <t>00630414004464</t>
  </si>
  <si>
    <t>国械注进20162402559</t>
  </si>
  <si>
    <t>镁测定试剂盒(比色法)</t>
  </si>
  <si>
    <t>Magnesium Flex reagent cartridge(MG)</t>
  </si>
  <si>
    <t>DF57</t>
  </si>
  <si>
    <t>名称31</t>
  </si>
  <si>
    <t>00842768014185</t>
  </si>
  <si>
    <t>00630414004457</t>
  </si>
  <si>
    <t>国械注进20162404421</t>
  </si>
  <si>
    <t>甲状腺素测定试剂盒(非均相免疫法)</t>
  </si>
  <si>
    <t>Thyroxine Flex® reagent cartridge(T4)</t>
  </si>
  <si>
    <t>DF65</t>
  </si>
  <si>
    <t>名称32</t>
  </si>
  <si>
    <t>00842768005626</t>
  </si>
  <si>
    <t>00630414003962</t>
  </si>
  <si>
    <t>120测试/盒(4×30测试)</t>
  </si>
  <si>
    <t>国械注进20172400725</t>
  </si>
  <si>
    <t>甘油三酯测定试剂盒(GPO-PAP法)</t>
  </si>
  <si>
    <t>Triglycerides Flex® reagent cartridge(TGL)</t>
  </si>
  <si>
    <t>DF69A</t>
  </si>
  <si>
    <t>名称33</t>
  </si>
  <si>
    <t>00842768005657</t>
  </si>
  <si>
    <t>00630414003948</t>
  </si>
  <si>
    <t>国械注进20162402558</t>
  </si>
  <si>
    <t>茶碱测定试剂盒(比浊法)</t>
  </si>
  <si>
    <t xml:space="preserve">Theophylline Flex® Reagent Cartridge </t>
  </si>
  <si>
    <t>DF71</t>
  </si>
  <si>
    <t>名称34</t>
  </si>
  <si>
    <t>00842768005664</t>
  </si>
  <si>
    <t>00630414004297</t>
  </si>
  <si>
    <t>80测试/盒(4×20测试/盒)</t>
  </si>
  <si>
    <t>国械注进20152400116</t>
  </si>
  <si>
    <t>总蛋白测定试剂盒(终点法)</t>
  </si>
  <si>
    <t>Total Protein Flex Reagent Cartridge(TP)</t>
  </si>
  <si>
    <t>DF73</t>
  </si>
  <si>
    <t>名称35</t>
  </si>
  <si>
    <t>00842768005671</t>
  </si>
  <si>
    <t>00630414004556</t>
  </si>
  <si>
    <t>480测试/盒(4×120测试)</t>
  </si>
  <si>
    <t>国械注进20172400018</t>
  </si>
  <si>
    <t>免疫球蛋白A测定试剂盒(比浊法)</t>
  </si>
  <si>
    <t>Immunoglobulin A Flex® Reagent Cartridge(IGA)</t>
  </si>
  <si>
    <t>DF74</t>
  </si>
  <si>
    <t>名称36</t>
  </si>
  <si>
    <t>00842768005688</t>
  </si>
  <si>
    <t>00630414004587</t>
  </si>
  <si>
    <t>国械注进20172401213</t>
  </si>
  <si>
    <t>甲状腺素结合率测定试剂盒(均相免疫法)</t>
  </si>
  <si>
    <t>Thyronine Uptake Flex® reagent cartridge(TU)</t>
  </si>
  <si>
    <t>DF75A</t>
  </si>
  <si>
    <t>名称37</t>
  </si>
  <si>
    <t>00842768005695</t>
  </si>
  <si>
    <t>00630414003993</t>
  </si>
  <si>
    <t>160测试/盒(8×20测试)</t>
  </si>
  <si>
    <t>国械注进20172400720</t>
  </si>
  <si>
    <t>免疫球蛋白G测定试剂盒(比浊法)</t>
  </si>
  <si>
    <t xml:space="preserve">Immunoglobulin G Flex® Reagent Cartridge </t>
  </si>
  <si>
    <t>DF76</t>
  </si>
  <si>
    <t>名称38</t>
  </si>
  <si>
    <t>00842768005701</t>
  </si>
  <si>
    <t>00630414004594</t>
  </si>
  <si>
    <t>国械注进20172400013</t>
  </si>
  <si>
    <t>尿酸测定试剂盒(终点法)</t>
  </si>
  <si>
    <t>Uric Acid Flex® Reagent Cartridge(URCA)</t>
  </si>
  <si>
    <t>DF77</t>
  </si>
  <si>
    <t>名称39</t>
  </si>
  <si>
    <t>00842768014192</t>
  </si>
  <si>
    <t>00630414004488</t>
  </si>
  <si>
    <t>国械注进20172401469</t>
  </si>
  <si>
    <t>前白蛋白测定试剂盒(免疫比浊法)</t>
  </si>
  <si>
    <t>Prealbumin Flex® reagent cartridge(PALB)</t>
  </si>
  <si>
    <t>DF80</t>
  </si>
  <si>
    <t>名称40</t>
  </si>
  <si>
    <t>00842768005725</t>
  </si>
  <si>
    <t>00630414004549</t>
  </si>
  <si>
    <t>国械注进20162401441</t>
  </si>
  <si>
    <t>免疫球蛋白M测定试剂盒(比浊法)</t>
  </si>
  <si>
    <t>Immunoglobulin M Flex Reagent Cartridge(IGM)</t>
  </si>
  <si>
    <t>DF81</t>
  </si>
  <si>
    <t>名称41</t>
  </si>
  <si>
    <t>00842768005732</t>
  </si>
  <si>
    <t>00630414004600</t>
  </si>
  <si>
    <t>国械注进20172400044</t>
  </si>
  <si>
    <t>总铁结合力测定试剂盒(比色法)</t>
  </si>
  <si>
    <t>Total Iron Binding Capacity Flex Reagent Cartridge(IBCT)</t>
  </si>
  <si>
    <t>DF84</t>
  </si>
  <si>
    <t>名称42</t>
  </si>
  <si>
    <t>00842768005756</t>
  </si>
  <si>
    <t>00630414004310</t>
  </si>
  <si>
    <t>国械注进20162401444</t>
  </si>
  <si>
    <t>补体C3测定试剂盒(比浊法)</t>
  </si>
  <si>
    <t>Complement C3 Flex® reagent cartridge(C3)</t>
  </si>
  <si>
    <t>DF101</t>
  </si>
  <si>
    <t>名称43</t>
  </si>
  <si>
    <t>00842768005220</t>
  </si>
  <si>
    <t>00630414004563</t>
  </si>
  <si>
    <t>120测试/盒(4×30测试/盒)</t>
  </si>
  <si>
    <t>国械注进20162405278</t>
  </si>
  <si>
    <t>补体C4测定试剂盒(比浊法)</t>
  </si>
  <si>
    <t>Complement C4 Flex® Reagent Cartridge(C4)</t>
  </si>
  <si>
    <t>DF102</t>
  </si>
  <si>
    <t>名称44</t>
  </si>
  <si>
    <t>00842768005237</t>
  </si>
  <si>
    <t>00630414004570</t>
  </si>
  <si>
    <t>国械注进20162405275</t>
  </si>
  <si>
    <t>转铁蛋白测定试剂盒(比浊法)</t>
  </si>
  <si>
    <t>Transferrin Flex® reagent cartridge(TRNF)</t>
  </si>
  <si>
    <t>DF103</t>
  </si>
  <si>
    <t>名称45</t>
  </si>
  <si>
    <t>00842768005244</t>
  </si>
  <si>
    <t>00630414004617</t>
  </si>
  <si>
    <t>120测试/盒(4×30试剂/盒)</t>
  </si>
  <si>
    <t>国械注进20142405144</t>
  </si>
  <si>
    <t>糖化血红蛋白测定试剂盒(免疫比浊法)</t>
  </si>
  <si>
    <t>Dimension® Hemoglobin A1c kit (HB1c)</t>
  </si>
  <si>
    <t>DF105B</t>
  </si>
  <si>
    <t>名称46</t>
  </si>
  <si>
    <t>00630414006659</t>
  </si>
  <si>
    <t>试剂:120测试/盒(6×20测试/盒);定标液:5水平,1×2.0mL/水平。</t>
  </si>
  <si>
    <t>国械注进20162404568</t>
  </si>
  <si>
    <t>微量白蛋白测定试剂盒(免疫比浊法)</t>
  </si>
  <si>
    <t>Microalbumin Flex Reagent Cartridge(MALB)</t>
  </si>
  <si>
    <t>DF114</t>
  </si>
  <si>
    <t>名称47</t>
  </si>
  <si>
    <t>00842768005312</t>
  </si>
  <si>
    <t>00630414004532</t>
  </si>
  <si>
    <t>80测试/盒(4×20测试)</t>
  </si>
  <si>
    <t>国械注进20172400032</t>
  </si>
  <si>
    <t>低密度脂蛋白测定试剂盒(酶法)</t>
  </si>
  <si>
    <t>Automated LDL Cholesterol Flex Reagent Cartridge(ALDL)</t>
  </si>
  <si>
    <t>DF131</t>
  </si>
  <si>
    <t>名称48</t>
  </si>
  <si>
    <t>00842768005350</t>
  </si>
  <si>
    <t>00630414003832</t>
  </si>
  <si>
    <t>国械注进20162401446</t>
  </si>
  <si>
    <t>锂测定试剂盒(比色法)</t>
  </si>
  <si>
    <t>Lithium Flex® reagent cartridge(LI)</t>
  </si>
  <si>
    <t>DF132</t>
  </si>
  <si>
    <t>名称49</t>
  </si>
  <si>
    <t>00842768005367</t>
  </si>
  <si>
    <t>00630414004266</t>
  </si>
  <si>
    <t>国械注进20162404991</t>
  </si>
  <si>
    <t>Enzymatic Carbonate Flex Reagent Cartridge(ECO2)</t>
  </si>
  <si>
    <t>DF137</t>
  </si>
  <si>
    <t>名称50</t>
  </si>
  <si>
    <t>00630414004518</t>
  </si>
  <si>
    <t>360测试(4×90测试/试剂盒)</t>
  </si>
  <si>
    <t>肌酸激酶同工酶质量定标液</t>
  </si>
  <si>
    <t>Mass Creatine Kinase MB Isoenzyme Calibrator(MMB Calibrator)</t>
  </si>
  <si>
    <t>RC420</t>
  </si>
  <si>
    <t>名称51</t>
  </si>
  <si>
    <t>00842768013706</t>
  </si>
  <si>
    <t>00630414017174</t>
  </si>
  <si>
    <t>10瓶:2瓶(水平1,2.0mL每瓶),2瓶(水平2,2.0mL每瓶),2瓶(水平3,2.0mL每瓶),2瓶(水平4,2.0mL每瓶),2瓶(水平5,2.0mL每瓶)</t>
  </si>
  <si>
    <t>国械注进20162404804</t>
  </si>
  <si>
    <t>肌红蛋白定标液</t>
  </si>
  <si>
    <t>Myoglobin Calibrator(MYO Calibrator)</t>
  </si>
  <si>
    <t>RC422</t>
  </si>
  <si>
    <t>名称52</t>
  </si>
  <si>
    <t>00842768013720</t>
  </si>
  <si>
    <t>00630414017181</t>
  </si>
  <si>
    <t>国械注进20162404569</t>
  </si>
  <si>
    <t>人绒毛膜促性腺激素定标液</t>
  </si>
  <si>
    <t>Human Chorionic Gonadotropin Calibrator(HCG CAL)</t>
  </si>
  <si>
    <t>RC430</t>
  </si>
  <si>
    <t>名称53</t>
  </si>
  <si>
    <t>00842768013737</t>
  </si>
  <si>
    <t>00630414017150</t>
  </si>
  <si>
    <t>国械注进20192401983</t>
  </si>
  <si>
    <t>铁蛋白定标液</t>
  </si>
  <si>
    <t>Ferritin Calibrator(FERR CAL)</t>
  </si>
  <si>
    <t>RC440</t>
  </si>
  <si>
    <t>名称54</t>
  </si>
  <si>
    <t>00842768013744</t>
  </si>
  <si>
    <t>00630414017136</t>
  </si>
  <si>
    <t>水平1:2×1.0mL;水平2:2×1.0mL;水平3:2×1.0mL;水平4:2×1.0mL;水平5:2×1.0mL</t>
  </si>
  <si>
    <t>国械注进20192401965</t>
  </si>
  <si>
    <t>肌酸激酶同工酶质量测定试剂盒(非均相免疫法)</t>
  </si>
  <si>
    <t xml:space="preserve">Mass Creatine Kinase MB Isoenzyme Flex® Reagent Cartridge </t>
  </si>
  <si>
    <t>RF420</t>
  </si>
  <si>
    <t>名称55</t>
  </si>
  <si>
    <t>00842768013829</t>
  </si>
  <si>
    <t>00630414003924</t>
  </si>
  <si>
    <t>160测试(4×40/试剂盒)</t>
  </si>
  <si>
    <t>国械注进20162400254</t>
  </si>
  <si>
    <t>RF520</t>
  </si>
  <si>
    <t>名称56</t>
  </si>
  <si>
    <t>00842768013898</t>
  </si>
  <si>
    <t>00630414003863</t>
  </si>
  <si>
    <t>Refer to 国械注进20162400254</t>
  </si>
  <si>
    <t>肌红蛋白测定试剂盒(非均相免疫法)</t>
  </si>
  <si>
    <t>Myoglobin Flex reagent cartridge(MYO)</t>
  </si>
  <si>
    <t>RF422A</t>
  </si>
  <si>
    <t>名称57</t>
  </si>
  <si>
    <t>00842768013843</t>
  </si>
  <si>
    <t>00630414003955</t>
  </si>
  <si>
    <t>国械注进20162404182</t>
  </si>
  <si>
    <t xml:space="preserve">Dimension® Human Chorionic Gonadotropin Flex® Reagent Cartridge </t>
  </si>
  <si>
    <t>RF430</t>
  </si>
  <si>
    <t>名称58</t>
  </si>
  <si>
    <t>00630414004006</t>
  </si>
  <si>
    <t>RF530</t>
  </si>
  <si>
    <t>名称59</t>
  </si>
  <si>
    <t>00842768013911</t>
  </si>
  <si>
    <t>00630414004013</t>
  </si>
  <si>
    <t>60测试/盒(4×15测试/盒)</t>
  </si>
  <si>
    <t>Refer to 国械注进20192402314</t>
  </si>
  <si>
    <t>铁蛋白测定试剂盒(非均相免疫法)</t>
  </si>
  <si>
    <t>Ferritin Flex® reagent cartridge(FERR)</t>
  </si>
  <si>
    <t>RF440</t>
  </si>
  <si>
    <t>名称60</t>
  </si>
  <si>
    <t>00842768013867</t>
  </si>
  <si>
    <t>00630414004334</t>
  </si>
  <si>
    <t>国械注进20172401215</t>
  </si>
  <si>
    <t>QuikLYTE® Integrated Multisensor Na+/K+/Cl-</t>
  </si>
  <si>
    <t>S600</t>
  </si>
  <si>
    <t>名称61</t>
  </si>
  <si>
    <t>00630414004693</t>
  </si>
  <si>
    <t>4个/盒</t>
  </si>
  <si>
    <t>电解质标准液</t>
  </si>
  <si>
    <t>QuikLYTE Integrated Multisensor Standard A</t>
  </si>
  <si>
    <t>S620</t>
  </si>
  <si>
    <t>名称62</t>
  </si>
  <si>
    <t>00842768013997</t>
  </si>
  <si>
    <t>00630414003801</t>
  </si>
  <si>
    <t>3×1000mL</t>
  </si>
  <si>
    <t>国械注进20142405052</t>
  </si>
  <si>
    <t>QuikLYTE Integrated Multisensor Standard B</t>
  </si>
  <si>
    <t>S625</t>
  </si>
  <si>
    <t>名称63</t>
  </si>
  <si>
    <t>00842768014000</t>
  </si>
  <si>
    <t>00630414003818</t>
  </si>
  <si>
    <t>3×300mL</t>
  </si>
  <si>
    <t>国械注进20142405053</t>
  </si>
  <si>
    <t>样本稀释液QuikLYTE Integrated Multisensor Sample Diluent</t>
  </si>
  <si>
    <t>QuikLYTE Integrated Multisensor Sample Diluent</t>
  </si>
  <si>
    <t>S635</t>
  </si>
  <si>
    <t>名称64</t>
  </si>
  <si>
    <t>00842768014017</t>
  </si>
  <si>
    <t>00630414003795</t>
  </si>
  <si>
    <t>6×500mL</t>
  </si>
  <si>
    <t>国械备20170473号</t>
  </si>
  <si>
    <t>稀释核对液</t>
  </si>
  <si>
    <t>QuikLYTE Integrated Multisensor Dilution Check</t>
  </si>
  <si>
    <t>S640</t>
  </si>
  <si>
    <t>名称65</t>
  </si>
  <si>
    <t>00842768014024</t>
  </si>
  <si>
    <t>1×50mL</t>
  </si>
  <si>
    <t>国械注进20162404802</t>
  </si>
  <si>
    <t>B型氨基端利钠肽原定标液</t>
  </si>
  <si>
    <t>LOCI N-terminal Pro-Brain Natriuretic Peptide Calibrator(LOCI NTP CAL)</t>
  </si>
  <si>
    <t xml:space="preserve">RC623 </t>
  </si>
  <si>
    <t>名称66</t>
  </si>
  <si>
    <t>00842768026324</t>
  </si>
  <si>
    <t>10小瓶:2小瓶(定标液1;每瓶1.0mL),2小瓶(定标液2;每瓶1.0mL),2小瓶(定标液3;每瓶1.0mL),2小瓶(定标液4;每瓶1.0mL),2小瓶(定标液5;每瓶1.0mL)</t>
  </si>
  <si>
    <t>国械注进20152402503</t>
  </si>
  <si>
    <t>肌钙蛋白I定标液</t>
  </si>
  <si>
    <t>LOCI Cardiac Troponin I Calibrator(LOCI TNI CAL)</t>
  </si>
  <si>
    <t>RC621</t>
  </si>
  <si>
    <t>名称67</t>
  </si>
  <si>
    <t>00842768022074</t>
  </si>
  <si>
    <t>10小瓶:2小瓶(定标液1:每瓶2.0mL),2小瓶(定标液2:每瓶2.0mL),2小瓶(定标液3:每瓶2.0mL),2小瓶(定标液4:每瓶2.0mL),2小瓶(定标液5:每瓶2.0mL)</t>
  </si>
  <si>
    <t>国械注进20142405402</t>
  </si>
  <si>
    <t>铁检测定标液</t>
  </si>
  <si>
    <t>Iron Calibrator(IRON CAL)</t>
  </si>
  <si>
    <t>DC85</t>
  </si>
  <si>
    <t>名称68</t>
  </si>
  <si>
    <t>00842768019616</t>
  </si>
  <si>
    <t>4×1.2mL(水平2:2×1.2mL,水平3:2×1.2mL)</t>
  </si>
  <si>
    <t>国械注进20162405279</t>
  </si>
  <si>
    <t>铁测定试剂盒(比色法)</t>
  </si>
  <si>
    <t>Iron Flex Reagent Cartridge(IRON)</t>
  </si>
  <si>
    <t>DF85</t>
  </si>
  <si>
    <t>名称69</t>
  </si>
  <si>
    <t>00842768020414</t>
  </si>
  <si>
    <t>00630414004327</t>
  </si>
  <si>
    <t>240测试/盒(4×60测试)</t>
  </si>
  <si>
    <t>国械注进20162405236</t>
  </si>
  <si>
    <t>直接胆红素测定试剂盒(比色法)</t>
  </si>
  <si>
    <t>Direct Bilirubin Flex® Reagent Cartridge (DBI)</t>
  </si>
  <si>
    <t xml:space="preserve">DF125 </t>
  </si>
  <si>
    <t>名称70</t>
  </si>
  <si>
    <t>00842768020551</t>
  </si>
  <si>
    <t>00630414004389</t>
  </si>
  <si>
    <t>320测试/盒(8×40测试/盒)</t>
  </si>
  <si>
    <t>国械注进20172400016</t>
  </si>
  <si>
    <t>Total Bilirubin Flex® reagent cartridge(TBI)</t>
  </si>
  <si>
    <t>DF167</t>
  </si>
  <si>
    <t>名称71</t>
  </si>
  <si>
    <t>00630414004402</t>
  </si>
  <si>
    <t>脂肪酶定标液</t>
  </si>
  <si>
    <t>Lipase Calibrator(LIPL CAL)</t>
  </si>
  <si>
    <t xml:space="preserve">DC56 </t>
  </si>
  <si>
    <t>名称72</t>
  </si>
  <si>
    <t>00842768025228</t>
  </si>
  <si>
    <t>6×1.0mL(水平1:2×1.0mL,水平2:2×1.0mL,水平3:2×1.0mL)</t>
  </si>
  <si>
    <t>国械注进20172401212</t>
  </si>
  <si>
    <t>乳酸脱氢酶定标液</t>
  </si>
  <si>
    <t xml:space="preserve">Enzyme Ⅰ Calibrator(ENZ Ⅰ CAL ) </t>
  </si>
  <si>
    <t>DC35</t>
  </si>
  <si>
    <t>名称73</t>
  </si>
  <si>
    <t>00842768026218</t>
  </si>
  <si>
    <t>00630414602004</t>
  </si>
  <si>
    <t>4×1.5mL(水平2:2×1.5mL,水平3:2×1.5mL)</t>
  </si>
  <si>
    <t>国械注进20172400923</t>
  </si>
  <si>
    <t>肌酸激酶测定试剂盒(酶法)</t>
  </si>
  <si>
    <t>Creatine Kinase Flex® Reagent Cartridge(CKI)</t>
  </si>
  <si>
    <t xml:space="preserve">DF38 </t>
  </si>
  <si>
    <t>名称74</t>
  </si>
  <si>
    <t>00842768025525</t>
  </si>
  <si>
    <t>00630414005645</t>
  </si>
  <si>
    <t>480测试/盒(4×120测试/盒)</t>
  </si>
  <si>
    <t>国械注进20142404978</t>
  </si>
  <si>
    <t>肌酸激酶同工酶活性测定试剂盒(酶法)</t>
  </si>
  <si>
    <t>Creatine Kinase MB Flex® Reagent Cartridge(MBI)</t>
  </si>
  <si>
    <t xml:space="preserve">DF32 </t>
  </si>
  <si>
    <t>名称75</t>
  </si>
  <si>
    <t>00842768025556</t>
  </si>
  <si>
    <t>00630414005638</t>
  </si>
  <si>
    <t>国械注进20192401985</t>
  </si>
  <si>
    <t>脂肪酶测定试剂盒(酶法)</t>
  </si>
  <si>
    <t>Lipase Flex® reagent cartridge(LIPL)</t>
  </si>
  <si>
    <t>DF56</t>
  </si>
  <si>
    <t>名称76</t>
  </si>
  <si>
    <t>00842768025532</t>
  </si>
  <si>
    <t>00630414005454</t>
  </si>
  <si>
    <t>国械注进20162400289</t>
  </si>
  <si>
    <t>B型氨基端利钠肽原测定试剂盒(纯态氧介导化学发光法)</t>
  </si>
  <si>
    <t>N-terminal Pro-Brain Natriuretic Peptide Flex® reagent cartridge(NTP/LNTP)</t>
  </si>
  <si>
    <t>RF623</t>
  </si>
  <si>
    <t>名称77</t>
  </si>
  <si>
    <t>00842768029912</t>
  </si>
  <si>
    <t>00630414005683</t>
  </si>
  <si>
    <t>国械注进20162400255</t>
  </si>
  <si>
    <t>RF723</t>
  </si>
  <si>
    <t>名称78</t>
  </si>
  <si>
    <t>00842768029929</t>
  </si>
  <si>
    <t>00630414005560</t>
  </si>
  <si>
    <t>72测试/盒(4×18测试/盒)</t>
  </si>
  <si>
    <t>Refer to 国械注进20162400255</t>
  </si>
  <si>
    <t>肌钙蛋白I测定试剂盒(纯态氧介导化学发光法)</t>
  </si>
  <si>
    <t>Cardiac Troponin I Flex® reagent cartridge(TNI)</t>
  </si>
  <si>
    <t>RF621</t>
  </si>
  <si>
    <t>名称79</t>
  </si>
  <si>
    <t>00842768022067</t>
  </si>
  <si>
    <t>00630414005676</t>
  </si>
  <si>
    <t>144测试/盒(4×36测试/盒)</t>
  </si>
  <si>
    <t>国械注进20162400253</t>
  </si>
  <si>
    <t>高密度脂蛋白胆固醇测定试剂盒(酶法)</t>
  </si>
  <si>
    <t>Automated HDL Cholesterol Flex reagent cartridge(AHDL)</t>
  </si>
  <si>
    <t>DF48B</t>
  </si>
  <si>
    <t>名称80</t>
  </si>
  <si>
    <t>00842768022029</t>
  </si>
  <si>
    <t>00630414005553</t>
  </si>
  <si>
    <t>240测试/盒(8×30测试)</t>
  </si>
  <si>
    <t>国械注进20172400027</t>
  </si>
  <si>
    <t>乳酸脱氢酶测定试剂盒(酶法)</t>
  </si>
  <si>
    <t>Lactate Dehydrogenase Flex® reagent cartridge(LDI)</t>
  </si>
  <si>
    <t>DF54</t>
  </si>
  <si>
    <t>名称81</t>
  </si>
  <si>
    <t>00842768027314</t>
  </si>
  <si>
    <t>00630414002965</t>
  </si>
  <si>
    <t>国械注进20142404980</t>
  </si>
  <si>
    <t>胆红素定标液</t>
  </si>
  <si>
    <t>Bilirubin Calibrator(TBI/DBI CAL)</t>
  </si>
  <si>
    <t>DC167</t>
  </si>
  <si>
    <t>名称82</t>
  </si>
  <si>
    <t>00842768016813</t>
  </si>
  <si>
    <t>4×1.0mL(水平2:复溶后2×1.0mL,水平3:复溶后2×1.0mL)</t>
  </si>
  <si>
    <t>国械注进20172400734</t>
  </si>
  <si>
    <t>肌酸激酶定标液</t>
  </si>
  <si>
    <t>CKI/MBI Calibrator(CKI/MBI CAL)</t>
  </si>
  <si>
    <t>DC32</t>
  </si>
  <si>
    <t>名称83</t>
  </si>
  <si>
    <t>00842768025549</t>
  </si>
  <si>
    <t>水平2:2×2mL;水平3:2×2mL</t>
  </si>
  <si>
    <t>国械注进20172401309</t>
  </si>
  <si>
    <t>样本稀释液CTNI Sample Diluent(CTNI SDIL)</t>
  </si>
  <si>
    <t>CTNI Sample Diluent(CTNI SDIL)</t>
  </si>
  <si>
    <t>KD692</t>
  </si>
  <si>
    <t>名称84</t>
  </si>
  <si>
    <t>00842768015892</t>
  </si>
  <si>
    <t>00630414005348</t>
  </si>
  <si>
    <t>6×2.5mL</t>
  </si>
  <si>
    <t>国械备20160412号</t>
  </si>
  <si>
    <t>高密度脂蛋白胆固醇定标液</t>
  </si>
  <si>
    <t>AHDL Calibrator(AHDL CAL)</t>
  </si>
  <si>
    <t xml:space="preserve">DC48B </t>
  </si>
  <si>
    <t>名称85</t>
  </si>
  <si>
    <t>00842768022012</t>
  </si>
  <si>
    <t>国械注进20172400921</t>
  </si>
  <si>
    <t>样本稀释液Enzyme Diluent</t>
  </si>
  <si>
    <t>Enzyme Diluent</t>
  </si>
  <si>
    <t>名称86</t>
  </si>
  <si>
    <t>00842768000102</t>
  </si>
  <si>
    <t>00630414003771</t>
  </si>
  <si>
    <t>10×10.0mL(复溶后)</t>
  </si>
  <si>
    <t>国械备20170474号</t>
  </si>
  <si>
    <t>丙氨酸氨基转移酶测定试剂盒(比色法)</t>
  </si>
  <si>
    <t>Dimension® Alanine Aminotraferase Flex® Reagent cartridge(ALTI)</t>
  </si>
  <si>
    <t>DF143</t>
  </si>
  <si>
    <t>名称87</t>
  </si>
  <si>
    <t>00842768034336</t>
  </si>
  <si>
    <t>00630414005744</t>
  </si>
  <si>
    <t>国械注进20172401358</t>
  </si>
  <si>
    <t>丙氨酸氨基转移酶定标液</t>
  </si>
  <si>
    <t>Dimension Enzyme Ⅱ Calibrator(ENZ Ⅱ CAL)</t>
  </si>
  <si>
    <t>DC143</t>
  </si>
  <si>
    <t>名称88</t>
  </si>
  <si>
    <t>00842768034329</t>
  </si>
  <si>
    <t>共3水平,每水平各2瓶,每瓶1.5mL</t>
  </si>
  <si>
    <t>国械注进20162405251</t>
  </si>
  <si>
    <t>Dimension Enzymatic Creatinine Flex Reagent Cartridge</t>
  </si>
  <si>
    <t>DF270B</t>
  </si>
  <si>
    <t>名称89</t>
  </si>
  <si>
    <t>00842768030512</t>
  </si>
  <si>
    <t>00630414005713</t>
  </si>
  <si>
    <t>448测试/盒(8×56测试)</t>
  </si>
  <si>
    <t>国械注进20172401470</t>
  </si>
  <si>
    <t>样本稀释液Sample Diluent</t>
  </si>
  <si>
    <t>Sample Diluent</t>
  </si>
  <si>
    <t>名称90</t>
  </si>
  <si>
    <t>00842768000119</t>
  </si>
  <si>
    <t>00630414016948</t>
  </si>
  <si>
    <t>2×50mL</t>
  </si>
  <si>
    <t>国械备20170930号</t>
  </si>
  <si>
    <t>清洗液Chemistry Wash</t>
  </si>
  <si>
    <t xml:space="preserve">Chemistry Wash </t>
  </si>
  <si>
    <t>RD701</t>
  </si>
  <si>
    <t>名称91</t>
  </si>
  <si>
    <t>00842768014277</t>
  </si>
  <si>
    <t>1.7L</t>
  </si>
  <si>
    <t>国械备20181169号</t>
  </si>
  <si>
    <t>碱性磷酸酶测定试剂盒(NPP-AMP缓冲液法)</t>
  </si>
  <si>
    <t>Alkaline Phosphatase Flex Reagent Cartridge(ALPI)</t>
  </si>
  <si>
    <t>DF150</t>
  </si>
  <si>
    <t>名称92</t>
  </si>
  <si>
    <t>00842768039010</t>
  </si>
  <si>
    <t>00630414005959</t>
  </si>
  <si>
    <t>360测试/盒(4×90测试/盒)</t>
  </si>
  <si>
    <t>国械注进20192401986</t>
  </si>
  <si>
    <t>肌钙蛋白I质控品(低水平)</t>
  </si>
  <si>
    <t>LOCI Cardiac Troponin-I Control(low)(LCTNI CON L)</t>
  </si>
  <si>
    <t>KC681</t>
  </si>
  <si>
    <t>名称93</t>
  </si>
  <si>
    <t>00842768037511</t>
  </si>
  <si>
    <t>00630414005997</t>
  </si>
  <si>
    <t>12×2.2mL</t>
  </si>
  <si>
    <t>国械注进20142405365</t>
  </si>
  <si>
    <t>肌钙蛋白I质控品(中水平)</t>
  </si>
  <si>
    <t>LOCI Cardiac Troponin-I Control(Medium)(LCTNI CON M)</t>
  </si>
  <si>
    <t>KC682</t>
  </si>
  <si>
    <t>名称94</t>
  </si>
  <si>
    <t>00842768037528</t>
  </si>
  <si>
    <t>00630414006000</t>
  </si>
  <si>
    <t>国械注进20142405367</t>
  </si>
  <si>
    <t>肌钙蛋白I质控品(高水平)</t>
  </si>
  <si>
    <t>LOCI Cardiac Troponin-I Control(high)(LCTNI CON H)</t>
  </si>
  <si>
    <t>KC683</t>
  </si>
  <si>
    <t>名称95</t>
  </si>
  <si>
    <t>00842768037535</t>
  </si>
  <si>
    <t>00630414006017</t>
  </si>
  <si>
    <t>国械注进20142405366</t>
  </si>
  <si>
    <t>碱性磷酸酶定标液</t>
  </si>
  <si>
    <t>Alkaline Phosphatase Calibrator(APLI CAL)</t>
  </si>
  <si>
    <t>DC150</t>
  </si>
  <si>
    <t>名称96</t>
  </si>
  <si>
    <t>00842768039027</t>
  </si>
  <si>
    <t>水平1:2×1.0mL;水平2:2×1.0mL;水平3:2×1.0mL.</t>
  </si>
  <si>
    <t>国械注进20142405374</t>
  </si>
  <si>
    <t>多项药物定标液</t>
  </si>
  <si>
    <t>Drug Calibrator(DRUG CAL )</t>
  </si>
  <si>
    <t>DC22B</t>
  </si>
  <si>
    <t>名称97</t>
  </si>
  <si>
    <t>00842768005022</t>
  </si>
  <si>
    <t>00630414017112</t>
  </si>
  <si>
    <t>水平1:2×3.0mL;水平2:2×3.0mL;水平3:2×3.0mL;水平4:2×3.0mL;水平5:2×3.0mL</t>
  </si>
  <si>
    <t>国械注进20152400292</t>
  </si>
  <si>
    <t xml:space="preserve">Chemistry Ⅲ Calibrator(CHEM Ⅲ CAL) </t>
  </si>
  <si>
    <t>DC130</t>
  </si>
  <si>
    <t>名称98</t>
  </si>
  <si>
    <t>00630414948034</t>
  </si>
  <si>
    <t>水平1:2×2.5mL;水平2:2×2.5mL;水平3:2×2.5mL</t>
  </si>
  <si>
    <t>国械注进20152400189</t>
  </si>
  <si>
    <t>游离甲状腺素测定试剂盒(化学发光免疫法)</t>
  </si>
  <si>
    <t>LOCI Free Thyroxine Flex® reagent cartridge(FT4L)</t>
  </si>
  <si>
    <t>RF610</t>
  </si>
  <si>
    <t>名称99</t>
  </si>
  <si>
    <t>00842768022098</t>
  </si>
  <si>
    <t>00630414005652</t>
  </si>
  <si>
    <t>国械注进20152403285</t>
  </si>
  <si>
    <t>血氨测定试剂盒(酶法)</t>
  </si>
  <si>
    <t>Ammonia Flex Reagent Cartridge(AMM)</t>
  </si>
  <si>
    <t>DF119</t>
  </si>
  <si>
    <t>名称100</t>
  </si>
  <si>
    <t>00630414948096</t>
  </si>
  <si>
    <t>00630414006086</t>
  </si>
  <si>
    <t>国械注进20152403266</t>
  </si>
  <si>
    <t>甲状腺功能复合定标液</t>
  </si>
  <si>
    <t>LOCI Thyroid Calibrator(LOCI THYR CAL)</t>
  </si>
  <si>
    <t>RC610A</t>
  </si>
  <si>
    <t>名称101</t>
  </si>
  <si>
    <t>00842768031694</t>
  </si>
  <si>
    <t>水平2:2×2.0mL;水平3:2×2.0mL;水平4:2×2.0mL;水平5:2×2.0mL;水平6:2×2.0mL</t>
  </si>
  <si>
    <t>国械注进20152403270</t>
  </si>
  <si>
    <t>样本稀释液MULTI 2 Sample Diluent</t>
  </si>
  <si>
    <t>MULTI 2 Sample Diluent(MULTI 2 SDIL)</t>
  </si>
  <si>
    <t>KD694</t>
  </si>
  <si>
    <t>名称102</t>
  </si>
  <si>
    <t>00842768032417</t>
  </si>
  <si>
    <t>00630414005799</t>
  </si>
  <si>
    <t>国械备20151950号</t>
  </si>
  <si>
    <t>促甲状腺激素测定试剂盒(化学发光免疫法)</t>
  </si>
  <si>
    <t>LOCI Thyroid Stimulating Hormone Flex® reagent cartridge(TSHL)</t>
  </si>
  <si>
    <t>RF612</t>
  </si>
  <si>
    <t>名称103</t>
  </si>
  <si>
    <t>00842768022081</t>
  </si>
  <si>
    <t>00630414005669</t>
  </si>
  <si>
    <t>200测试/盒(4×50测试/盒)</t>
  </si>
  <si>
    <t>国械注进20152403882</t>
  </si>
  <si>
    <t>游离三碘甲状腺原氨酸测定试剂盒(化学发光免疫法)</t>
  </si>
  <si>
    <t>LOCI Free Triiodothyronine Flex® reagent cartridge(FT3)</t>
  </si>
  <si>
    <t>RF616</t>
  </si>
  <si>
    <t>名称104</t>
  </si>
  <si>
    <t>00842768032622</t>
  </si>
  <si>
    <t>00630414005782</t>
  </si>
  <si>
    <t>国械注进20162400416</t>
  </si>
  <si>
    <t>Phosphorus Flex® reagent cartridge(PHOS)</t>
  </si>
  <si>
    <t>DF61A</t>
  </si>
  <si>
    <t>名称105</t>
  </si>
  <si>
    <t>00630414006116</t>
  </si>
  <si>
    <t>Creatinine Flex® Reagent Cartridge(CRE2)</t>
  </si>
  <si>
    <t>DF33B</t>
  </si>
  <si>
    <t>名称106</t>
  </si>
  <si>
    <t>00630414595009</t>
  </si>
  <si>
    <t>00630414006123</t>
  </si>
  <si>
    <t>国械注进20172402309</t>
  </si>
  <si>
    <t>HHS</t>
  </si>
  <si>
    <t>OVIA112</t>
  </si>
  <si>
    <t>名称107</t>
  </si>
  <si>
    <t>OVLI012</t>
  </si>
  <si>
    <t>名称108</t>
  </si>
  <si>
    <t>00630414002736</t>
  </si>
  <si>
    <t>国械注进20152220212</t>
  </si>
  <si>
    <t>Atellica NEPH 630 System</t>
  </si>
  <si>
    <t>OVLI02</t>
  </si>
  <si>
    <t>名称109</t>
  </si>
  <si>
    <t>免疫球蛋白G4测定试剂盒(散射比浊法)</t>
  </si>
  <si>
    <t>N Latex IgG4</t>
  </si>
  <si>
    <t>OPAU03</t>
  </si>
  <si>
    <t>名称110</t>
  </si>
  <si>
    <t>00842768006692</t>
  </si>
  <si>
    <t>1×2mL</t>
  </si>
  <si>
    <t>国械注进20172400999</t>
  </si>
  <si>
    <t>免疫球蛋白G3测定试剂盒(散射比浊法)</t>
  </si>
  <si>
    <t>N Latex IgG3</t>
  </si>
  <si>
    <t>OPAV03</t>
  </si>
  <si>
    <t>名称111</t>
  </si>
  <si>
    <t>00842768006708</t>
  </si>
  <si>
    <t>国械注进20172400996</t>
  </si>
  <si>
    <t>同型半胱氨酸测定试剂盒(乳胶增强散射比浊法)</t>
  </si>
  <si>
    <t>N Latex HCY</t>
  </si>
  <si>
    <t>OPAX03</t>
  </si>
  <si>
    <t>名称112</t>
  </si>
  <si>
    <t>00842768006715</t>
  </si>
  <si>
    <t>N HCY试剂:3×1.7mL;N HCY RA:3×2.2 mL;N HCY SR A:3×0.6mL;N HCY SR B:3×1.1mL</t>
  </si>
  <si>
    <t>国械注进20172400903</t>
  </si>
  <si>
    <t>抗链球菌溶血素O测定试剂盒(散射比浊法)</t>
  </si>
  <si>
    <t>N Latex ASL</t>
  </si>
  <si>
    <t>OPBU03</t>
  </si>
  <si>
    <t>名称113</t>
  </si>
  <si>
    <t>00842768006791</t>
  </si>
  <si>
    <t>00842768019258</t>
  </si>
  <si>
    <t>3×2mL</t>
  </si>
  <si>
    <t>国械注进20172400272</t>
  </si>
  <si>
    <t>OPBU05</t>
  </si>
  <si>
    <t>名称114</t>
  </si>
  <si>
    <t>00842768006807</t>
  </si>
  <si>
    <t>00842768019241</t>
  </si>
  <si>
    <t>4×3.5mL</t>
  </si>
  <si>
    <t>Refer to 国械注进20172400272</t>
  </si>
  <si>
    <t>N Latex RF Kit</t>
  </si>
  <si>
    <t>OPCE03</t>
  </si>
  <si>
    <t>名称115</t>
  </si>
  <si>
    <t>00842768006883</t>
  </si>
  <si>
    <t>类风湿因子试剂:3×2mL,类风湿因子辅助试剂:3×2.4mL</t>
  </si>
  <si>
    <t>OPCE05</t>
  </si>
  <si>
    <t>名称116</t>
  </si>
  <si>
    <t>00842768006890</t>
  </si>
  <si>
    <t>类风湿因子试剂:4×4mL,类风湿因子辅助试剂:4×4.8mL</t>
  </si>
  <si>
    <t>Refer to 国械注进20162405219</t>
  </si>
  <si>
    <t>糖缺失转铁蛋白测定试剂盒(乳胶增强散射比浊法)</t>
  </si>
  <si>
    <t>N Latex CDT Kit</t>
  </si>
  <si>
    <t>OPCS03</t>
  </si>
  <si>
    <t>名称117</t>
  </si>
  <si>
    <t>00842768006937</t>
  </si>
  <si>
    <t>糖缺失转铁蛋白试剂1:3×0.9mL;糖缺失转铁蛋白试剂2:3×0.9mL;糖缺失转铁蛋白补充试剂:3×2mL;糖缺失转铁蛋白标准品:3×1mL;糖缺失转铁蛋白质控品1:3×1mL;糖缺失转铁蛋白质控品2:3×1mL</t>
  </si>
  <si>
    <t>国械注进20182402404</t>
  </si>
  <si>
    <t>免疫球蛋白M测定试剂盒(散射比浊法)</t>
  </si>
  <si>
    <t>N Latex IgM</t>
  </si>
  <si>
    <t>OQAC11</t>
  </si>
  <si>
    <t>名称118</t>
  </si>
  <si>
    <t>00842768007194</t>
  </si>
  <si>
    <t>免疫球蛋白M试剂:3×2mL;免疫球蛋白M试剂定标品(人源):3×1mL;免疫球蛋白M试剂质控品(人源):3×1mL;免疫球蛋白M辅助试剂A:3×1mL;免疫球蛋白M辅助试剂B:1×0.4mL</t>
  </si>
  <si>
    <t>国械注进20182402331</t>
  </si>
  <si>
    <t>N Latex IgA</t>
  </si>
  <si>
    <t>OQAI11</t>
  </si>
  <si>
    <t>名称119</t>
  </si>
  <si>
    <t>00842768007200</t>
  </si>
  <si>
    <t>免疫球蛋白A试剂:3×2mL;免疫球蛋白A定标品(人源):3×1mL;免疫球蛋白A质控品(人源):3×1mL;免疫球蛋白A辅助试剂A:3×1mL;免疫球蛋白A辅助试剂B:1×0.4mL</t>
  </si>
  <si>
    <t>载脂蛋白A-II测定试剂盒(散射比浊法)</t>
  </si>
  <si>
    <t>N Apolipoprotein A-II</t>
  </si>
  <si>
    <t>OQBA09</t>
  </si>
  <si>
    <t>名称120</t>
  </si>
  <si>
    <t>00842768007217</t>
  </si>
  <si>
    <t>载脂蛋白A-II试剂:1×2mL;辅助试剂A:1×2mL</t>
  </si>
  <si>
    <t>国械注进20172402218</t>
  </si>
  <si>
    <t>脂蛋白(a)定标品</t>
  </si>
  <si>
    <t>N Lp(a)  Standard SY</t>
  </si>
  <si>
    <t>OQCV05</t>
  </si>
  <si>
    <t>名称121</t>
  </si>
  <si>
    <t>00842768007224</t>
  </si>
  <si>
    <t>00842768019111</t>
  </si>
  <si>
    <t>3×0.5mL</t>
  </si>
  <si>
    <t>国械注进20152400919</t>
  </si>
  <si>
    <t>脂蛋白(a)质控品</t>
  </si>
  <si>
    <t>N Lp(a) Control SY</t>
  </si>
  <si>
    <t>OQCW05</t>
  </si>
  <si>
    <t>名称122</t>
  </si>
  <si>
    <t>00842768007248</t>
  </si>
  <si>
    <t>00842768019104</t>
  </si>
  <si>
    <t>国械注进20152400570</t>
  </si>
  <si>
    <t>风湿病学质控品(低值)</t>
  </si>
  <si>
    <t>N/T Rheumatology Control SL/1</t>
  </si>
  <si>
    <t>OQDB13</t>
  </si>
  <si>
    <t>名称123</t>
  </si>
  <si>
    <t>00842768007262</t>
  </si>
  <si>
    <t>00842768019098</t>
  </si>
  <si>
    <t>3×1mL</t>
  </si>
  <si>
    <t>国械注进20172400007</t>
  </si>
  <si>
    <t>风湿病学质控品(高值)</t>
  </si>
  <si>
    <t>N/T Rheumatology Control SL/2</t>
  </si>
  <si>
    <t>OQDC13</t>
  </si>
  <si>
    <t>名称124</t>
  </si>
  <si>
    <t>00842768007279</t>
  </si>
  <si>
    <t>00842768019081</t>
  </si>
  <si>
    <t>国械注进20172400017</t>
  </si>
  <si>
    <t>载脂蛋白E测定试剂盒(散射比浊法)</t>
  </si>
  <si>
    <t>N Apolipoprotein E</t>
  </si>
  <si>
    <t>OQDL09</t>
  </si>
  <si>
    <t>名称125</t>
  </si>
  <si>
    <t>00842768007286</t>
  </si>
  <si>
    <t>载脂蛋白E试剂:1×2mL;辅助试剂A:1×2mL</t>
  </si>
  <si>
    <t>国械注进20162400426</t>
  </si>
  <si>
    <t>C1抑制剂测定试剂盒(散射比浊法)</t>
  </si>
  <si>
    <t>N Antiserum to Human C1 Inhibitor</t>
  </si>
  <si>
    <t>OQEY09</t>
  </si>
  <si>
    <t>名称126</t>
  </si>
  <si>
    <t>00842768007323</t>
  </si>
  <si>
    <t>国械注进20163400528</t>
  </si>
  <si>
    <t>脂蛋白(a)测定试剂盒(散射比浊法)</t>
  </si>
  <si>
    <t>N Latex Lp(a) Reagent</t>
  </si>
  <si>
    <t>OQHL11</t>
  </si>
  <si>
    <t>名称127</t>
  </si>
  <si>
    <t>00842768007552</t>
  </si>
  <si>
    <t>00842768019067</t>
  </si>
  <si>
    <t>国械注进20162400424</t>
  </si>
  <si>
    <t>多项蛋白定标品</t>
  </si>
  <si>
    <t>N Protein Standard SL</t>
  </si>
  <si>
    <t>OQIM13</t>
  </si>
  <si>
    <t>名称128</t>
  </si>
  <si>
    <t>00842768007590</t>
  </si>
  <si>
    <t>00842768019050</t>
  </si>
  <si>
    <t>国械注进20173406203</t>
  </si>
  <si>
    <t>多项蛋白质控品(低值)</t>
  </si>
  <si>
    <t>N/T Protein Control SL/L</t>
  </si>
  <si>
    <t>OQIN13</t>
  </si>
  <si>
    <t>名称129</t>
  </si>
  <si>
    <t>00842768007613</t>
  </si>
  <si>
    <t>国械注进20173406211</t>
  </si>
  <si>
    <t>多项蛋白质控品(中值)</t>
  </si>
  <si>
    <t>N/T Protein Control SL/M</t>
  </si>
  <si>
    <t>OQIO13</t>
  </si>
  <si>
    <t>名称130</t>
  </si>
  <si>
    <t>00842768007668</t>
  </si>
  <si>
    <t>国械注进20173406209</t>
  </si>
  <si>
    <t>多项蛋白质控品(高值)</t>
  </si>
  <si>
    <t>N/T Protein Control SL/H</t>
  </si>
  <si>
    <t>OQIP13</t>
  </si>
  <si>
    <t>名称131</t>
  </si>
  <si>
    <t>00842768007699</t>
  </si>
  <si>
    <t>国械注进20173406206</t>
  </si>
  <si>
    <t>C反应蛋白测定试剂盒(散射比浊法)</t>
  </si>
  <si>
    <t>CardioPhase hsCRP</t>
  </si>
  <si>
    <t>OQIY13</t>
  </si>
  <si>
    <t>名称132</t>
  </si>
  <si>
    <t>00842768007729</t>
  </si>
  <si>
    <t>00842768019012</t>
  </si>
  <si>
    <t>国械注进20162400518</t>
  </si>
  <si>
    <t>OQIY21</t>
  </si>
  <si>
    <t>名称133</t>
  </si>
  <si>
    <t>00842768007736</t>
  </si>
  <si>
    <t>5×5mL</t>
  </si>
  <si>
    <t>Refer to 国械注进20162400518</t>
  </si>
  <si>
    <t>风湿病学定标品</t>
  </si>
  <si>
    <t>N Rheumatology Standard SL</t>
  </si>
  <si>
    <t>OQKZ13</t>
  </si>
  <si>
    <t>名称134</t>
  </si>
  <si>
    <t>00842768007798</t>
  </si>
  <si>
    <t>00842768018985</t>
  </si>
  <si>
    <t>国械注进20172400019</t>
  </si>
  <si>
    <t>尿液/脑脊液蛋白质控品</t>
  </si>
  <si>
    <t>N/T Protein Control LC</t>
  </si>
  <si>
    <t>OQLW13</t>
  </si>
  <si>
    <t>名称135</t>
  </si>
  <si>
    <t>00842768007842</t>
  </si>
  <si>
    <t>3×1.0mL</t>
  </si>
  <si>
    <t>国械注进20172400266</t>
  </si>
  <si>
    <t>血清淀粉样蛋白A测定试剂盒(散射比浊法)</t>
  </si>
  <si>
    <t>N Latex SAA</t>
  </si>
  <si>
    <t>OQMP11</t>
  </si>
  <si>
    <t>名称136</t>
  </si>
  <si>
    <t>00842768007880</t>
  </si>
  <si>
    <t>血清淀粉样蛋白A试剂:3×2mL;血清淀粉样蛋白A定标液SY(人源):3×0.5mL;血清淀粉样蛋白A质控品SY(人源):4×0.5mL;血清淀粉样蛋白辅助试剂:3×1.3mL</t>
  </si>
  <si>
    <t>国械注进20162400520</t>
  </si>
  <si>
    <t>可溶性转铁蛋白受体测定试剂盒(散射比浊法)</t>
  </si>
  <si>
    <t>N Latex sTfR</t>
  </si>
  <si>
    <t>OQTC11</t>
  </si>
  <si>
    <t>名称137</t>
  </si>
  <si>
    <t>00842768008054</t>
  </si>
  <si>
    <t>00842768018954</t>
  </si>
  <si>
    <t>国械注进20162400422</t>
  </si>
  <si>
    <t>样本释放剂N Supplementary Reagent L</t>
  </si>
  <si>
    <t>N Supplementary Reagent L</t>
  </si>
  <si>
    <t>OQTD11</t>
  </si>
  <si>
    <t>名称138</t>
  </si>
  <si>
    <t>00842768008061</t>
  </si>
  <si>
    <t>试剂A:6×0.5mL;试剂B:2×6mL</t>
  </si>
  <si>
    <t>国械备20160463号</t>
  </si>
  <si>
    <t>免疫球蛋白E测定试剂盒(散射比浊法)</t>
  </si>
  <si>
    <t xml:space="preserve">N Latex IgE mono </t>
  </si>
  <si>
    <t>OQTG15</t>
  </si>
  <si>
    <t>名称139</t>
  </si>
  <si>
    <t>00842768008078</t>
  </si>
  <si>
    <t>00842768018947</t>
  </si>
  <si>
    <t>3×3mL</t>
  </si>
  <si>
    <t>国械注进20162400527</t>
  </si>
  <si>
    <t>铁蛋白测定试剂盒(散射比浊法)</t>
  </si>
  <si>
    <t>N Latex Ferritin</t>
  </si>
  <si>
    <t>OQTH11</t>
  </si>
  <si>
    <t>名称140</t>
  </si>
  <si>
    <t>00842768008085</t>
  </si>
  <si>
    <t>铁蛋白试剂:3×3mL;铁蛋白辅助试剂A:3×1mL;铁蛋白辅助试剂B:1×3mL</t>
  </si>
  <si>
    <t>国械注进20162401797</t>
  </si>
  <si>
    <t>β2微球蛋白测定试剂盒(散射比浊法)</t>
  </si>
  <si>
    <t>N Latex β2-Microglobulin</t>
  </si>
  <si>
    <t>OQWU15</t>
  </si>
  <si>
    <t>名称141</t>
  </si>
  <si>
    <t>00842768008412</t>
  </si>
  <si>
    <t>β2-微球蛋白试剂:3×3mL;尿稳定剂:1×2mL</t>
  </si>
  <si>
    <t>国械注进20162400512</t>
  </si>
  <si>
    <t>免疫球蛋白G1测定试剂盒(散射比浊法)</t>
  </si>
  <si>
    <t>N AS IgG 1</t>
  </si>
  <si>
    <t>OQXI09</t>
  </si>
  <si>
    <t>名称142</t>
  </si>
  <si>
    <t>00842768008450</t>
  </si>
  <si>
    <t>1×1.5mL</t>
  </si>
  <si>
    <t>国械注进20182402402</t>
  </si>
  <si>
    <t>免疫球蛋白G2测定试剂盒(散射比浊法)</t>
  </si>
  <si>
    <t>N AS IgG 2</t>
  </si>
  <si>
    <t>OQXK09</t>
  </si>
  <si>
    <t>名称143</t>
  </si>
  <si>
    <t>00842768008467</t>
  </si>
  <si>
    <t>国械注进20172406098</t>
  </si>
  <si>
    <t>白蛋白测定试剂盒(散射比浊法)</t>
  </si>
  <si>
    <t>N Antiserum to Human Albumin</t>
  </si>
  <si>
    <t>OSAL11</t>
  </si>
  <si>
    <t>名称144</t>
  </si>
  <si>
    <t>00842768009631</t>
  </si>
  <si>
    <t>国械注进20152400127</t>
  </si>
  <si>
    <t>OSAL15</t>
  </si>
  <si>
    <t>名称145</t>
  </si>
  <si>
    <t>00842768009648</t>
  </si>
  <si>
    <t>1×5mL</t>
  </si>
  <si>
    <t>Refer to 国械注进20152400127</t>
  </si>
  <si>
    <t>α2-巨球蛋白测定试剂盒(散射比浊法)</t>
  </si>
  <si>
    <t>N Antiserum to Human-α2-Macroglobulin</t>
  </si>
  <si>
    <t>OSAM09</t>
  </si>
  <si>
    <t>名称146</t>
  </si>
  <si>
    <t>00842768009655</t>
  </si>
  <si>
    <t>国械注进20162400526</t>
  </si>
  <si>
    <t>OSAM15</t>
  </si>
  <si>
    <t>名称147</t>
  </si>
  <si>
    <t>00842768009662</t>
  </si>
  <si>
    <t>Refer to 国械注进20162400526</t>
  </si>
  <si>
    <t>载脂蛋白B测定试剂盒(散射比浊法)</t>
  </si>
  <si>
    <t>N Antiserum to Human Apolipoprotein B</t>
  </si>
  <si>
    <t>OSAN09</t>
  </si>
  <si>
    <t>名称148</t>
  </si>
  <si>
    <t>00842768009679</t>
  </si>
  <si>
    <t>国械注进20162400524</t>
  </si>
  <si>
    <t>OSAN15</t>
  </si>
  <si>
    <t>名称149</t>
  </si>
  <si>
    <t>00842768009686</t>
  </si>
  <si>
    <t>Refer to 国械注进20162400524</t>
  </si>
  <si>
    <t>补体C4测定试剂盒(散射比浊法)</t>
  </si>
  <si>
    <t>N Antiserum to Human C4</t>
  </si>
  <si>
    <t>OSAO09</t>
  </si>
  <si>
    <t>名称150</t>
  </si>
  <si>
    <t>00842768009693</t>
  </si>
  <si>
    <t>国械注进20162400511</t>
  </si>
  <si>
    <t>OSAO15</t>
  </si>
  <si>
    <t>名称151</t>
  </si>
  <si>
    <t>00842768009709</t>
  </si>
  <si>
    <t>Refer to 国械注进20162400511</t>
  </si>
  <si>
    <t>补体C3c测定试剂盒(散射比浊法)</t>
  </si>
  <si>
    <t>N Antiserum to Human C3c</t>
  </si>
  <si>
    <t>OSAP09</t>
  </si>
  <si>
    <t>名称152</t>
  </si>
  <si>
    <t>00842768009716</t>
  </si>
  <si>
    <t>国械注进20162400515</t>
  </si>
  <si>
    <t>OSAP15</t>
  </si>
  <si>
    <t>名称153</t>
  </si>
  <si>
    <t>00842768009723</t>
  </si>
  <si>
    <t>Refer to 国械注进20162400515</t>
  </si>
  <si>
    <t>N Antiserum to Human IgA</t>
  </si>
  <si>
    <t>OSAR09</t>
  </si>
  <si>
    <t>名称154</t>
  </si>
  <si>
    <t>00842768009730</t>
  </si>
  <si>
    <t>OSAR15</t>
  </si>
  <si>
    <t>名称155</t>
  </si>
  <si>
    <t>00842768009754</t>
  </si>
  <si>
    <t>Refer to 国械注进20162400425</t>
  </si>
  <si>
    <t>N Antiserum to Human IgG</t>
  </si>
  <si>
    <t>OSAS09</t>
  </si>
  <si>
    <t>名称156</t>
  </si>
  <si>
    <t>00842768009778</t>
  </si>
  <si>
    <t>OSAS15</t>
  </si>
  <si>
    <t>名称157</t>
  </si>
  <si>
    <t>00842768009792</t>
  </si>
  <si>
    <t>Refer to 国械注进20162400423</t>
  </si>
  <si>
    <t>N Antiserum to Human IgM</t>
  </si>
  <si>
    <t>OSAT09</t>
  </si>
  <si>
    <t>名称158</t>
  </si>
  <si>
    <t>00842768009815</t>
  </si>
  <si>
    <t>国械注进20162400510</t>
  </si>
  <si>
    <t>OSAT15</t>
  </si>
  <si>
    <t>名称159</t>
  </si>
  <si>
    <t>00842768009839</t>
  </si>
  <si>
    <t>Refer to 国械注进20162400510</t>
  </si>
  <si>
    <t>触珠蛋白测定试剂盒(散射比浊法)</t>
  </si>
  <si>
    <t>N Antiserum to Human Haptoglobin</t>
  </si>
  <si>
    <t>OSAV09</t>
  </si>
  <si>
    <t>名称160</t>
  </si>
  <si>
    <t>00842768009853</t>
  </si>
  <si>
    <t>国械注进20162400421</t>
  </si>
  <si>
    <t>OSAV15</t>
  </si>
  <si>
    <t>名称161</t>
  </si>
  <si>
    <t>00842768009860</t>
  </si>
  <si>
    <t>Refer to 国械注进20162400421</t>
  </si>
  <si>
    <t>α1-酸性糖蛋白测定试剂盒(散射比浊法)</t>
  </si>
  <si>
    <t>N Antiserum to Human α1-acid Glycoprotein</t>
  </si>
  <si>
    <t>OSAW09</t>
  </si>
  <si>
    <t>名称162</t>
  </si>
  <si>
    <t>00842768009877</t>
  </si>
  <si>
    <t>国械注进20162400516</t>
  </si>
  <si>
    <t>OSAW15</t>
  </si>
  <si>
    <t>名称163</t>
  </si>
  <si>
    <t>00842768009884</t>
  </si>
  <si>
    <t>Refer to 国械注进20162400516</t>
  </si>
  <si>
    <t>转铁蛋白测定试剂盒(散射比浊法)</t>
  </si>
  <si>
    <t>N Antiserum to Human Transferrin</t>
  </si>
  <si>
    <t>OSAX09</t>
  </si>
  <si>
    <t>名称164</t>
  </si>
  <si>
    <t>00842768009891</t>
  </si>
  <si>
    <t>国械注进20162400514</t>
  </si>
  <si>
    <t>OSAX15</t>
  </si>
  <si>
    <t>名称165</t>
  </si>
  <si>
    <t>00842768009907</t>
  </si>
  <si>
    <t>Refer to 国械注进20162400514</t>
  </si>
  <si>
    <t>抗凝血酶III测定试剂盒(散射比浊法)</t>
  </si>
  <si>
    <t>N Antiserum to Human Antithrombin III</t>
  </si>
  <si>
    <t>OSAY09</t>
  </si>
  <si>
    <t>名称166</t>
  </si>
  <si>
    <t>00842768009914</t>
  </si>
  <si>
    <t>国械注进20182402333</t>
  </si>
  <si>
    <t>α1-抗胰蛋白酶测定试剂盒(散射比浊法)</t>
  </si>
  <si>
    <t>N Antiserum to Human α1-Antitrypsin</t>
  </si>
  <si>
    <t>OSAZ09</t>
  </si>
  <si>
    <t>名称167</t>
  </si>
  <si>
    <t>00842768009921</t>
  </si>
  <si>
    <t>国械注进20162400519</t>
  </si>
  <si>
    <t>OSAZ15</t>
  </si>
  <si>
    <t>名称168</t>
  </si>
  <si>
    <t>00842768009938</t>
  </si>
  <si>
    <t>Refer to 国械注进20162400519</t>
  </si>
  <si>
    <t>纤维蛋白原测定试剂盒(散射比浊法)</t>
  </si>
  <si>
    <t>N Antiserum to Human-Fibrinogen</t>
  </si>
  <si>
    <t>OSCA09</t>
  </si>
  <si>
    <t>名称169</t>
  </si>
  <si>
    <t>00842768009945</t>
  </si>
  <si>
    <t>国械注进20172401896</t>
  </si>
  <si>
    <t>纤溶酶原测定试剂盒(散射比浊法)</t>
  </si>
  <si>
    <t>N Antiserum to Human Plasminogen</t>
  </si>
  <si>
    <t>OSCB09</t>
  </si>
  <si>
    <t>名称170</t>
  </si>
  <si>
    <t>00842768009952</t>
  </si>
  <si>
    <t>国械注进20172406095</t>
  </si>
  <si>
    <t>载脂蛋白A-I测定试剂盒(散射比浊法)</t>
  </si>
  <si>
    <t>N Antiserum to Human  Apolipoprotein A-I</t>
  </si>
  <si>
    <t>OUED09</t>
  </si>
  <si>
    <t>名称171</t>
  </si>
  <si>
    <t>00842768011252</t>
  </si>
  <si>
    <t>国械注进20162400521</t>
  </si>
  <si>
    <t>OUED15</t>
  </si>
  <si>
    <t>名称172</t>
  </si>
  <si>
    <t>00842768011269</t>
  </si>
  <si>
    <t>Refer to 国械注进20162400521</t>
  </si>
  <si>
    <t>N Protein Standard PY</t>
  </si>
  <si>
    <t>OUID13</t>
  </si>
  <si>
    <t>名称173</t>
  </si>
  <si>
    <t>00842768011375</t>
  </si>
  <si>
    <t>国械注进20173402400</t>
  </si>
  <si>
    <t>铜蓝蛋白测定试剂盒(散射比浊法)</t>
  </si>
  <si>
    <t>N Antiserum to Human Ceruloplasmin</t>
  </si>
  <si>
    <t>OUIE09</t>
  </si>
  <si>
    <t>名称174</t>
  </si>
  <si>
    <t>00842768011382</t>
  </si>
  <si>
    <t>国械注进20163400449</t>
  </si>
  <si>
    <t>前白蛋白测定试剂盒(散射比浊法)</t>
  </si>
  <si>
    <t>N Antiserum to Human Prealbumin</t>
  </si>
  <si>
    <t>OUIF09</t>
  </si>
  <si>
    <t>名称175</t>
  </si>
  <si>
    <t>00842768011399</t>
  </si>
  <si>
    <t>国械注进20162404075</t>
  </si>
  <si>
    <t>缓冲液N Reaction Buffer</t>
  </si>
  <si>
    <t>OUMS65</t>
  </si>
  <si>
    <t>名称176</t>
  </si>
  <si>
    <t>00842768014246</t>
  </si>
  <si>
    <t>1×5L</t>
  </si>
  <si>
    <t>国械备20200481号</t>
  </si>
  <si>
    <t>样本稀释液N Diluent</t>
  </si>
  <si>
    <t>N Diluent</t>
  </si>
  <si>
    <t>OUMT65</t>
  </si>
  <si>
    <t>名称177</t>
  </si>
  <si>
    <t>00842768011436</t>
  </si>
  <si>
    <t>5L</t>
  </si>
  <si>
    <t>国械备20160497号</t>
  </si>
  <si>
    <t>样本密度分离液N Supplementary Reagent/Precipitation</t>
  </si>
  <si>
    <t>N Supplementary Reagent/Precipitation</t>
  </si>
  <si>
    <t>OUMU15</t>
  </si>
  <si>
    <t>名称178</t>
  </si>
  <si>
    <t>00842768011443</t>
  </si>
  <si>
    <t>国械备20160464号</t>
  </si>
  <si>
    <t>纤维连接蛋白测定试剂盒(散射比浊法)</t>
  </si>
  <si>
    <t>N Antiserum to Human Fibronectin</t>
  </si>
  <si>
    <t>OUND09</t>
  </si>
  <si>
    <t>名称179</t>
  </si>
  <si>
    <t>00842768011498</t>
  </si>
  <si>
    <t>国械注进20172401895</t>
  </si>
  <si>
    <t>载脂蛋白定标品</t>
  </si>
  <si>
    <t>N Apolipoprotein Standard Serum</t>
  </si>
  <si>
    <t>OUPG07</t>
  </si>
  <si>
    <t>名称180</t>
  </si>
  <si>
    <t>00842768011528</t>
  </si>
  <si>
    <t>国械注进20162404077</t>
  </si>
  <si>
    <t>载脂蛋白质控品</t>
  </si>
  <si>
    <t>Apolipoprotein Control Serum CHD</t>
  </si>
  <si>
    <t>OUPH07</t>
  </si>
  <si>
    <t>名称181</t>
  </si>
  <si>
    <t>00842768011559</t>
  </si>
  <si>
    <t>国械注进20172400994</t>
  </si>
  <si>
    <t>血红素结合蛋白测定试剂盒(散射比浊法)</t>
  </si>
  <si>
    <t>N Antiserum to Human Hemopexin</t>
  </si>
  <si>
    <t>OUVN09</t>
  </si>
  <si>
    <t>名称182</t>
  </si>
  <si>
    <t>00842768011849</t>
  </si>
  <si>
    <t>国械注进20162404076</t>
  </si>
  <si>
    <t>视黄醇结合蛋白测定试剂盒(散射比浊法)</t>
  </si>
  <si>
    <t>N Antiserum to Human RbP</t>
  </si>
  <si>
    <t>OUVO09</t>
  </si>
  <si>
    <t>名称183</t>
  </si>
  <si>
    <t>00842768011856</t>
  </si>
  <si>
    <t>国械注进20162400513</t>
  </si>
  <si>
    <t>免疫球蛋白κ型轻链测定试剂盒(散射比浊法)</t>
  </si>
  <si>
    <t>N Antisera to Human Ig/L-chain,κ type</t>
  </si>
  <si>
    <t>OWHG09</t>
  </si>
  <si>
    <t>名称184</t>
  </si>
  <si>
    <t>00842768012679</t>
  </si>
  <si>
    <t>国械注进20172401904</t>
  </si>
  <si>
    <t>N Antisera to Human Ig/L-chain,λ type</t>
  </si>
  <si>
    <t>OWHH09</t>
  </si>
  <si>
    <t>名称185</t>
  </si>
  <si>
    <t>00842768012693</t>
  </si>
  <si>
    <t>肌红蛋白测定试剂盒(散射比浊法)</t>
  </si>
  <si>
    <t>N Latex Myoglobin</t>
  </si>
  <si>
    <t>OWIA11</t>
  </si>
  <si>
    <t>名称186</t>
  </si>
  <si>
    <t>00842768012808</t>
  </si>
  <si>
    <t>肌红蛋白试剂:3×2mL;肌红蛋白标准品(人源):3×1mL;肌红蛋白质控品(人源):3×0.5mL;肌红蛋白辅助试剂A:3×0.5mL;肌红蛋白辅助试剂B:1×1.6mL</t>
  </si>
  <si>
    <t>国械注进20162400525</t>
  </si>
  <si>
    <t>α1-微球蛋白测定试剂盒(散射比浊法)</t>
  </si>
  <si>
    <t>N α1- Microglobulin Kit</t>
  </si>
  <si>
    <t>OWLA11</t>
  </si>
  <si>
    <t>名称187</t>
  </si>
  <si>
    <t>00842768012938</t>
  </si>
  <si>
    <t>α1-微球蛋白测定试剂:1×2mL;辅助试剂A:1×2mL</t>
  </si>
  <si>
    <t>国械注进20162400523</t>
  </si>
  <si>
    <t>多项蛋白质控品</t>
  </si>
  <si>
    <t>N/T Protein Control PY</t>
  </si>
  <si>
    <t>OWSY13</t>
  </si>
  <si>
    <t>名称188</t>
  </si>
  <si>
    <t>00842768013294</t>
  </si>
  <si>
    <t>国械注进20173402399</t>
  </si>
  <si>
    <t>抗脱氧核糖核酸酶B测定试剂盒(散射比浊法)</t>
  </si>
  <si>
    <t>N Latex ADNase B</t>
  </si>
  <si>
    <t>OWTI11</t>
  </si>
  <si>
    <t>名称189</t>
  </si>
  <si>
    <t>00842768013317</t>
  </si>
  <si>
    <t>抗脱氧核糖核酸酶B试剂:3×2mL;抗脱氧核糖核酸酶B定标血清(人源):3×1mL;抗脱氧核糖核酸酶B质控血清(人源):3×2mL;抗脱氧核糖核酸酶B辅助试剂:3×2.8mL</t>
  </si>
  <si>
    <t>国械注进20172406090</t>
  </si>
  <si>
    <t>尿液/脑脊液蛋白质控品(水平1)</t>
  </si>
  <si>
    <t>N Protein Control LC1</t>
  </si>
  <si>
    <t>OPFT03</t>
  </si>
  <si>
    <t>名称190</t>
  </si>
  <si>
    <t>00842768000706</t>
  </si>
  <si>
    <t>3×1mL(复溶后)</t>
  </si>
  <si>
    <t>国械注进20152401847</t>
  </si>
  <si>
    <t>尿液/脑脊液蛋白质控品(水平2)</t>
  </si>
  <si>
    <t>N Protein Control LC2</t>
  </si>
  <si>
    <t>OPFU03</t>
  </si>
  <si>
    <t>名称191</t>
  </si>
  <si>
    <t>00842768000713</t>
  </si>
  <si>
    <t>国械注进20152401876</t>
  </si>
  <si>
    <t>游离轻链定标品</t>
  </si>
  <si>
    <t>N FLC Standard SL</t>
  </si>
  <si>
    <t>OPJD03</t>
  </si>
  <si>
    <t>名称192</t>
  </si>
  <si>
    <t>00842768031441</t>
  </si>
  <si>
    <t>04056869221946</t>
  </si>
  <si>
    <t>国械注进20172401310</t>
  </si>
  <si>
    <t>游离轻链质控品(水平1)</t>
  </si>
  <si>
    <t>N FLC Control SL1</t>
  </si>
  <si>
    <t>OPJE03</t>
  </si>
  <si>
    <t>名称193</t>
  </si>
  <si>
    <t>00842768031458</t>
  </si>
  <si>
    <t>04056869221953</t>
  </si>
  <si>
    <t>国械注进20172401313</t>
  </si>
  <si>
    <t>游离轻链质控品(水平2)</t>
  </si>
  <si>
    <t>N FLC Control SL2</t>
  </si>
  <si>
    <t>OPJF03</t>
  </si>
  <si>
    <t>名称194</t>
  </si>
  <si>
    <t>00842768031465</t>
  </si>
  <si>
    <t>04056869221960</t>
  </si>
  <si>
    <t>国械注进20172401317</t>
  </si>
  <si>
    <t>游离轻链补充试剂</t>
  </si>
  <si>
    <t>N FLC Supplementary Reagent</t>
  </si>
  <si>
    <t>OPJC03</t>
  </si>
  <si>
    <t>名称195</t>
  </si>
  <si>
    <t>00842768031434</t>
  </si>
  <si>
    <t>试剂A:3×0.5mL;试剂B:3×2.0mL</t>
  </si>
  <si>
    <t>国械注进20172406373</t>
  </si>
  <si>
    <t>N Latex FLC lambda</t>
  </si>
  <si>
    <t>OPJB03</t>
  </si>
  <si>
    <t>名称196</t>
  </si>
  <si>
    <t>3×2.1mL</t>
  </si>
  <si>
    <t>N Latex FLC kappa</t>
  </si>
  <si>
    <t>OPJA03</t>
  </si>
  <si>
    <t>名称197</t>
  </si>
  <si>
    <t>3×1.7mL</t>
  </si>
  <si>
    <t>胱抑素C测定试剂盒(散射比浊法)</t>
  </si>
  <si>
    <t>N Latex Cystatin C</t>
  </si>
  <si>
    <t>OQNM17</t>
  </si>
  <si>
    <t>名称198</t>
  </si>
  <si>
    <t>00842768037351</t>
  </si>
  <si>
    <t>胱抑素C试剂:3×2mL;胱抑素C质控水平1:3×1mL(复溶后);胱抑素C质控水平2:3×1mL(复溶后);胱抑素C辅助试剂A:3×0.5mL;胱抑素C辅助试剂B:1×1.6mL</t>
  </si>
  <si>
    <t>国械注进20152400568</t>
  </si>
  <si>
    <t>N Protein Standard UY</t>
  </si>
  <si>
    <t>OQLV05</t>
  </si>
  <si>
    <t>名称199</t>
  </si>
  <si>
    <t>00842768037344</t>
  </si>
  <si>
    <t>3×0.5mL(复溶后)</t>
  </si>
  <si>
    <t>国械注进20152401383</t>
  </si>
  <si>
    <t>Clinical Chemistry Analyzer</t>
  </si>
  <si>
    <t>6002-380U</t>
  </si>
  <si>
    <t>名称200</t>
  </si>
  <si>
    <t>03661540600050</t>
  </si>
  <si>
    <t xml:space="preserve">Viva-E </t>
  </si>
  <si>
    <t>国械注进20192221972</t>
  </si>
  <si>
    <t>Clinical chemistry analyzer</t>
  </si>
  <si>
    <t>6003-760</t>
  </si>
  <si>
    <t>名称201</t>
  </si>
  <si>
    <t>03661540600357</t>
  </si>
  <si>
    <t>Viva-ProE</t>
  </si>
  <si>
    <t>国械注进20172225163</t>
  </si>
  <si>
    <t>苯妥英检测试剂(酶放大免疫测定法)</t>
  </si>
  <si>
    <t>Emit® 2000 Phenytoin Assay</t>
  </si>
  <si>
    <t>4A019UL</t>
  </si>
  <si>
    <t>名称202</t>
  </si>
  <si>
    <t>00842768017384</t>
  </si>
  <si>
    <t>试剂1:1×28mL;试剂2:1×14mL</t>
  </si>
  <si>
    <t>国械注进20162400277</t>
  </si>
  <si>
    <t>苯妥英定标液</t>
  </si>
  <si>
    <t xml:space="preserve">Emit® 2000 Phenytoin Calibrators </t>
  </si>
  <si>
    <t>4A109UL</t>
  </si>
  <si>
    <t>名称203</t>
  </si>
  <si>
    <t>00842768017391</t>
  </si>
  <si>
    <t>6 水平，1 瓶/水平。水平 0：5mL/瓶，其它水平：2mL/瓶</t>
  </si>
  <si>
    <t>国械注进20162400282</t>
  </si>
  <si>
    <t>卡马西平检测试剂(酶放大免疫测定法)</t>
  </si>
  <si>
    <t>Emit®  2000 Carbamazepine Assay</t>
  </si>
  <si>
    <t>4F019UL</t>
  </si>
  <si>
    <t>名称204</t>
  </si>
  <si>
    <t>00842768000928</t>
  </si>
  <si>
    <t>抗体/底物试剂1:28mL,酶试剂2:14mL</t>
  </si>
  <si>
    <t>国械注进20162400507</t>
  </si>
  <si>
    <t>卡马西平定标液</t>
  </si>
  <si>
    <t>Emit ®2000 Carbamazepine Calibrators</t>
  </si>
  <si>
    <t>4F109UL</t>
  </si>
  <si>
    <t>名称205</t>
  </si>
  <si>
    <t>00842768000935</t>
  </si>
  <si>
    <t>国械注进20162400509</t>
  </si>
  <si>
    <t>丙戊酸检测试剂(酶放大免疫测定法)</t>
  </si>
  <si>
    <t>Emit®  2000 Valproic Acid Assay</t>
  </si>
  <si>
    <t>4G019UL</t>
  </si>
  <si>
    <t>名称206</t>
  </si>
  <si>
    <t>00842768000942</t>
  </si>
  <si>
    <t>1×28mL,1×14mL</t>
  </si>
  <si>
    <t>国械注进20162400506</t>
  </si>
  <si>
    <t>丙戊酸定标液</t>
  </si>
  <si>
    <t>Emit ®2000 Valproic Acid Calibrators</t>
  </si>
  <si>
    <t>4G109UL</t>
  </si>
  <si>
    <t>名称207</t>
  </si>
  <si>
    <t>00842768000959</t>
  </si>
  <si>
    <t>1×5mL,5×2mL</t>
  </si>
  <si>
    <t>国械注进20162400409</t>
  </si>
  <si>
    <t>地高辛检测试剂(酶放大免疫测定法)</t>
  </si>
  <si>
    <t>Emit ® 2000 Digoxin Assay</t>
  </si>
  <si>
    <t>4H019UL</t>
  </si>
  <si>
    <t>名称208</t>
  </si>
  <si>
    <t>00842768000966</t>
  </si>
  <si>
    <t>抗体/底物试剂1:1×28mL,酶试剂2:1×14mL</t>
  </si>
  <si>
    <t>国械注进20162400299</t>
  </si>
  <si>
    <t>地高辛定标液</t>
  </si>
  <si>
    <t xml:space="preserve">Emit® 2000 Digoxin Calibrators </t>
  </si>
  <si>
    <t>4H209UL</t>
  </si>
  <si>
    <t>名称209</t>
  </si>
  <si>
    <t>00842768000973</t>
  </si>
  <si>
    <t>国械注进20162400408</t>
  </si>
  <si>
    <t>茶碱检测试剂(酶放大免疫测定法)</t>
  </si>
  <si>
    <t>Emit®  2000 Theophyllin Assay</t>
  </si>
  <si>
    <t>4P019UL</t>
  </si>
  <si>
    <t>名称210</t>
  </si>
  <si>
    <t>00842768001024</t>
  </si>
  <si>
    <t>国械注进20162401704</t>
  </si>
  <si>
    <t>茶碱定标液</t>
  </si>
  <si>
    <t xml:space="preserve">Emit®  2000 Theophyllin Calibrators </t>
  </si>
  <si>
    <t>4P109UL</t>
  </si>
  <si>
    <t>名称211</t>
  </si>
  <si>
    <t>00842768001031</t>
  </si>
  <si>
    <t>6水平,1瓶/水平.水平0:5mL,其他水平:2mL/瓶</t>
  </si>
  <si>
    <t>国械注进20162400508</t>
  </si>
  <si>
    <t>甲氨喋呤检测试剂(酶放大免疫测定法)</t>
  </si>
  <si>
    <t>Emit®  Methotrexate Assay</t>
  </si>
  <si>
    <t>6L119UL</t>
  </si>
  <si>
    <t>名称212</t>
  </si>
  <si>
    <t>00842768001383</t>
  </si>
  <si>
    <t>抗体/底物试剂:3mL,酶试剂:3mL,药物检测浓缩缓冲液:13.3mL,甲氨喋呤定标液:6×1mL</t>
  </si>
  <si>
    <t>国械注进20162400410</t>
  </si>
  <si>
    <t>特异性环孢霉素检测试剂(酶放大免疫测定法)</t>
  </si>
  <si>
    <t>Emit® 2000 Cyclosporine Specific Assay</t>
  </si>
  <si>
    <t>6R079UL</t>
  </si>
  <si>
    <t>名称213</t>
  </si>
  <si>
    <t>00842768001451</t>
  </si>
  <si>
    <t>抗体底物试剂A:1×22mL;酶试剂B:1×11mL</t>
  </si>
  <si>
    <t>国械注进20162400011</t>
  </si>
  <si>
    <t>特异性环孢霉素定标液</t>
  </si>
  <si>
    <t>Emit® 2000 Cyclosporine Specific Calibrators</t>
  </si>
  <si>
    <t>6R119UL</t>
  </si>
  <si>
    <t>名称214</t>
  </si>
  <si>
    <t>00842768001468</t>
  </si>
  <si>
    <t>1×2.5mL,5×2mL</t>
  </si>
  <si>
    <t>国械注进20162400278</t>
  </si>
  <si>
    <t>样本萃取液Emit Cyclosporine Sample Pretreatment Reagent</t>
  </si>
  <si>
    <t>Emit Cyclosporine Sample Pretreatment Reagent</t>
  </si>
  <si>
    <t>6R719UL</t>
  </si>
  <si>
    <t>名称215</t>
  </si>
  <si>
    <t>00842768001482</t>
  </si>
  <si>
    <t>00630414010533</t>
  </si>
  <si>
    <t>4×40mL</t>
  </si>
  <si>
    <t>国械备20151850号</t>
  </si>
  <si>
    <t>霉酚酸测定试剂盒(酶放大免疫测定法)</t>
  </si>
  <si>
    <t>Emit® 2000 Mycophenolic Acid Assay</t>
  </si>
  <si>
    <t>6R619UL</t>
  </si>
  <si>
    <t>名称216</t>
  </si>
  <si>
    <t>00630414168265</t>
  </si>
  <si>
    <t>抗体/底物试剂1:1×28mL;酶试剂2:1×14mL</t>
  </si>
  <si>
    <t>国械注进20162401153</t>
  </si>
  <si>
    <t>霉酚酸定标液</t>
  </si>
  <si>
    <t>Emit® 2000 Mycophenolic Acid Calibrators</t>
  </si>
  <si>
    <t>6R629UL</t>
  </si>
  <si>
    <t>名称217</t>
  </si>
  <si>
    <t>00630414168272</t>
  </si>
  <si>
    <t>定标液0μg/mL:1×5mL;定标液0.5μg/mL:1×2mL;定标液2μg/mL:1×2mL;定标液5μg/mL:1×2mL;定标液10μg/mL:1×2mL;定标液15μg/mL:1×2mL</t>
  </si>
  <si>
    <t>国械注进20162401152</t>
  </si>
  <si>
    <t>霉酚酸质控品</t>
  </si>
  <si>
    <t>Emit® 2000 Mycophenolic Acid Controls</t>
  </si>
  <si>
    <t>6R669UL</t>
  </si>
  <si>
    <t>名称218</t>
  </si>
  <si>
    <t>00630414168289</t>
  </si>
  <si>
    <t>国械注进20162401151</t>
  </si>
  <si>
    <t>他克莫司检测试剂(酶放大免疫测定法)</t>
  </si>
  <si>
    <t>Emit® 2000 Tacrolimus Assay</t>
  </si>
  <si>
    <t>8R019UL</t>
  </si>
  <si>
    <t>名称219</t>
  </si>
  <si>
    <t>00842768001666</t>
  </si>
  <si>
    <t>试剂1:1×22mL;试剂2:1×10mL;试剂3:1×10mL</t>
  </si>
  <si>
    <t>国械注进20162400279</t>
  </si>
  <si>
    <t>他克莫司定标液</t>
  </si>
  <si>
    <t>Emit® 2000 Tacrolimus Calibrators</t>
  </si>
  <si>
    <t>8R109UL</t>
  </si>
  <si>
    <t>名称220</t>
  </si>
  <si>
    <t>00842768001680</t>
  </si>
  <si>
    <t>国械注进20162400280</t>
  </si>
  <si>
    <t>环孢霉素质控品</t>
  </si>
  <si>
    <t>Cyclosporine C2 Control</t>
  </si>
  <si>
    <t>名称221</t>
  </si>
  <si>
    <t>00856743007055</t>
  </si>
  <si>
    <t>6×5mL(3水平,2瓶/水平)</t>
  </si>
  <si>
    <t>国械注进20182402512</t>
  </si>
  <si>
    <t>样本萃取液Emit 2000 Siro/Tacro Sample Pretreatment Reagent</t>
  </si>
  <si>
    <t>Emit 2000 Siro/Tacro Sample Pretreatment Reagent</t>
  </si>
  <si>
    <t>8S079UL</t>
  </si>
  <si>
    <t>名称222</t>
  </si>
  <si>
    <t>00842768030048</t>
  </si>
  <si>
    <t>00630414010526</t>
  </si>
  <si>
    <t>4×29mL</t>
  </si>
  <si>
    <t>国械备20151849号</t>
  </si>
  <si>
    <t>雷帕霉素定标液</t>
  </si>
  <si>
    <t>Emit 2000 Siroliums Calibrators</t>
  </si>
  <si>
    <t>8S109UL</t>
  </si>
  <si>
    <t>名称223</t>
  </si>
  <si>
    <t>00842768029622</t>
  </si>
  <si>
    <t>国械注进20152400551</t>
  </si>
  <si>
    <t>乙醇检测阴性定标液</t>
  </si>
  <si>
    <t>Emit Ethyl Alcohol Negative Calibrator</t>
  </si>
  <si>
    <t>9K029UL</t>
  </si>
  <si>
    <t>名称224</t>
  </si>
  <si>
    <t>00842768001970</t>
  </si>
  <si>
    <t>1×3mL</t>
  </si>
  <si>
    <t>国械注进20152400196</t>
  </si>
  <si>
    <t>乙醇检测定标液</t>
  </si>
  <si>
    <t>Emit® Ethyl Alcohol  100 mg/dL Calibrator</t>
  </si>
  <si>
    <t>9K059UL</t>
  </si>
  <si>
    <t>名称225</t>
  </si>
  <si>
    <t>00842768001994</t>
  </si>
  <si>
    <t>国械注进20162400406</t>
  </si>
  <si>
    <t>乙醇质控品(高水平)</t>
  </si>
  <si>
    <t>Emit® Ethyl Alcohol  High Control</t>
  </si>
  <si>
    <t>9K079UL</t>
  </si>
  <si>
    <t>名称226</t>
  </si>
  <si>
    <t>00842768002007</t>
  </si>
  <si>
    <t>国械注进20162400407</t>
  </si>
  <si>
    <t>乙醇质控品(低水平)</t>
  </si>
  <si>
    <t>Emit® Ethyl Alcohol Low Control</t>
  </si>
  <si>
    <t>9K049UL</t>
  </si>
  <si>
    <t>名称227</t>
  </si>
  <si>
    <t>00842768001987</t>
  </si>
  <si>
    <t>国械注进20162400283</t>
  </si>
  <si>
    <t>万古霉素检测定标液</t>
  </si>
  <si>
    <t>Emit® 2000 Vancomycin Calibrators</t>
  </si>
  <si>
    <t>4W109UL</t>
  </si>
  <si>
    <t>名称228</t>
  </si>
  <si>
    <t>00842768001116</t>
  </si>
  <si>
    <t>水平1:1×5mL;水平2-6:5×2mL</t>
  </si>
  <si>
    <t>国械注进20162400298</t>
  </si>
  <si>
    <t>苯巴比妥检测定标液</t>
  </si>
  <si>
    <t>Emit® 2000 Phenobarbital Calibrators</t>
  </si>
  <si>
    <t>4D109UL</t>
  </si>
  <si>
    <t>名称229</t>
  </si>
  <si>
    <t>00842768017414</t>
  </si>
  <si>
    <t>国械注进20163400297</t>
  </si>
  <si>
    <t>万古霉素检测试剂(酶放大免疫测定法)</t>
  </si>
  <si>
    <t>Emit® 2000 Vancomycin Assay</t>
  </si>
  <si>
    <t>4W019UL</t>
  </si>
  <si>
    <t>名称230</t>
  </si>
  <si>
    <t>00842768001109</t>
  </si>
  <si>
    <t>试剂1:28mL,试剂2:14mL</t>
  </si>
  <si>
    <t>国械注进20162400276</t>
  </si>
  <si>
    <t>乙醇检测试剂(酶放大免疫检测法)</t>
  </si>
  <si>
    <t xml:space="preserve">Emit® ll Plus - Ethyl Alcohol Assay </t>
  </si>
  <si>
    <t>9K309UL</t>
  </si>
  <si>
    <t>名称231</t>
  </si>
  <si>
    <t>00842768002021</t>
  </si>
  <si>
    <t>试剂1:1×115mL,试剂2:1×50mL</t>
  </si>
  <si>
    <t>国械注进20162400275</t>
  </si>
  <si>
    <t>9K039UL</t>
  </si>
  <si>
    <t>名称232</t>
  </si>
  <si>
    <t>00842768014413</t>
  </si>
  <si>
    <t>试剂1:1×28mL,试剂2:1×12mL</t>
  </si>
  <si>
    <t>Refer to 国械注进20162400275</t>
  </si>
  <si>
    <t>9K409UL</t>
  </si>
  <si>
    <t>名称233</t>
  </si>
  <si>
    <t>00842768002038</t>
  </si>
  <si>
    <t>试剂1:1×1000mL,试剂2:1×435mL</t>
  </si>
  <si>
    <t>雷帕霉素/他克莫司/环孢霉素质控品</t>
  </si>
  <si>
    <t>Rap/Tac/CsA Control</t>
  </si>
  <si>
    <t>290</t>
  </si>
  <si>
    <t>名称234</t>
  </si>
  <si>
    <t>00856743007208</t>
  </si>
  <si>
    <t>3个水平,每水平2×4mL</t>
  </si>
  <si>
    <t>国械注进20152403207</t>
  </si>
  <si>
    <t>290-1</t>
  </si>
  <si>
    <t>名称235</t>
  </si>
  <si>
    <t>00856743007215</t>
  </si>
  <si>
    <t>6×4mL</t>
  </si>
  <si>
    <t>Refer to 国械注进20152403207</t>
  </si>
  <si>
    <t>290-2</t>
  </si>
  <si>
    <t>名称236</t>
  </si>
  <si>
    <t>00856743007222</t>
  </si>
  <si>
    <t>290-3</t>
  </si>
  <si>
    <t>名称237</t>
  </si>
  <si>
    <t>00856743007239</t>
  </si>
  <si>
    <t>苯巴比妥检测试剂(酶放大免疫测定法)</t>
  </si>
  <si>
    <t>Emit ®2000 Phenobarbital Assay</t>
  </si>
  <si>
    <t>4D019UL</t>
  </si>
  <si>
    <t>名称238</t>
  </si>
  <si>
    <t>00842768017407</t>
  </si>
  <si>
    <t>试剂1:28mL;试剂2:14mL</t>
  </si>
  <si>
    <t>国械注进20163401799</t>
  </si>
  <si>
    <t>雷帕霉素测定试剂盒(酶放大免疫测定法)</t>
  </si>
  <si>
    <t>Emit 2000 Sirolimus Assay</t>
  </si>
  <si>
    <t>8S019UL</t>
  </si>
  <si>
    <t>名称239</t>
  </si>
  <si>
    <t>00842768029615</t>
  </si>
  <si>
    <t>抗体试剂1:22mL;缓冲液试剂2:11mL;酶试剂3:11mL</t>
  </si>
  <si>
    <t>国械注进20162404570</t>
  </si>
  <si>
    <t>美沙酮定标/质控品</t>
  </si>
  <si>
    <t>Emit® Calibrator/Control</t>
  </si>
  <si>
    <t>9A509UL</t>
  </si>
  <si>
    <t>名称240</t>
  </si>
  <si>
    <t>00842768001734</t>
  </si>
  <si>
    <t>1×14mL</t>
  </si>
  <si>
    <t>国械注进20173406313</t>
  </si>
  <si>
    <t>9A549UL</t>
  </si>
  <si>
    <t>名称241</t>
  </si>
  <si>
    <t>00842768001758</t>
  </si>
  <si>
    <t>Refer to 国械注进20173406313</t>
  </si>
  <si>
    <t>9A569UL</t>
  </si>
  <si>
    <t>名称242</t>
  </si>
  <si>
    <t>00842768001765</t>
  </si>
  <si>
    <t>9A589UL</t>
  </si>
  <si>
    <t>名称243</t>
  </si>
  <si>
    <t>00842768001772</t>
  </si>
  <si>
    <t>9A609UL</t>
  </si>
  <si>
    <t>名称244</t>
  </si>
  <si>
    <t>00842768001789</t>
  </si>
  <si>
    <t>美沙酮检测试剂(酶放大免疫检测法)</t>
  </si>
  <si>
    <t>Emit II Plus Methadone Assay</t>
  </si>
  <si>
    <t>9E029UL</t>
  </si>
  <si>
    <t>名称245</t>
  </si>
  <si>
    <t>00842768000133</t>
  </si>
  <si>
    <t>抗体/底物试剂1:115mL,酶试剂2:50mL</t>
  </si>
  <si>
    <t>国械注进20173406587</t>
  </si>
  <si>
    <t>9E039UL</t>
  </si>
  <si>
    <t>名称246</t>
  </si>
  <si>
    <t>00842768014369</t>
  </si>
  <si>
    <t>抗体/底物试剂1:29mL,酶试剂2:12mL</t>
  </si>
  <si>
    <t>Refer to 国械注进20173406587</t>
  </si>
  <si>
    <t>9E129UL</t>
  </si>
  <si>
    <t>名称247</t>
  </si>
  <si>
    <t>00842768000157</t>
  </si>
  <si>
    <t>抗体/底物试剂1:1000mL,酶试剂2:435mL</t>
  </si>
  <si>
    <t>Aptio Automation</t>
  </si>
  <si>
    <t>名称248</t>
  </si>
  <si>
    <t>07640172342008</t>
  </si>
  <si>
    <t>国械备20161207号</t>
  </si>
  <si>
    <t>POC:Blood Gas</t>
  </si>
  <si>
    <t>Rapidlab 1200 System</t>
  </si>
  <si>
    <t>05063769</t>
  </si>
  <si>
    <t>名称249</t>
  </si>
  <si>
    <t>00630414515571</t>
  </si>
  <si>
    <t>Rapidlab 1265</t>
  </si>
  <si>
    <t>国械注进20172221537</t>
  </si>
  <si>
    <t>Rapidpoint 500 Instrument</t>
  </si>
  <si>
    <t>名称250</t>
  </si>
  <si>
    <t>Rapidpoint 500</t>
  </si>
  <si>
    <t>全自动血气/电解质分析仪</t>
  </si>
  <si>
    <t>RAPIDLab 348EX Instrument</t>
  </si>
  <si>
    <t>名称251</t>
  </si>
  <si>
    <t>00630414947464</t>
  </si>
  <si>
    <t>RAPIDLab 348EX</t>
  </si>
  <si>
    <t>国械注进20192221843</t>
  </si>
  <si>
    <t>RAPIDPoint® 500e Blood Gas System</t>
  </si>
  <si>
    <t>名称252</t>
  </si>
  <si>
    <t>RAPIDPoint® 500e</t>
  </si>
  <si>
    <t>缓冲液</t>
  </si>
  <si>
    <t>348 6.8/7.3 Buffer</t>
  </si>
  <si>
    <t>01410308(104227)</t>
  </si>
  <si>
    <t>名称253</t>
  </si>
  <si>
    <t>00630414053455</t>
  </si>
  <si>
    <t>6.8:90mL×4,7.3:370mL×4</t>
  </si>
  <si>
    <t>国械注进20162404560</t>
  </si>
  <si>
    <t>红细胞压积测定试剂盒(电极法)</t>
  </si>
  <si>
    <t>348 Hct Slope</t>
  </si>
  <si>
    <t>06990590(105670)</t>
  </si>
  <si>
    <t>名称254</t>
  </si>
  <si>
    <t>00630414055930</t>
  </si>
  <si>
    <t>00630414010045</t>
  </si>
  <si>
    <t>10×2mL/瓶</t>
  </si>
  <si>
    <t>国械注进20162404563</t>
  </si>
  <si>
    <t>血气质控物水平1</t>
  </si>
  <si>
    <t>RapidQC Complete Level 1</t>
  </si>
  <si>
    <t>02017464(108860)</t>
  </si>
  <si>
    <t>名称255</t>
  </si>
  <si>
    <t>00630414202150</t>
  </si>
  <si>
    <t>00630414009193</t>
  </si>
  <si>
    <t>30×2.5mL/支</t>
  </si>
  <si>
    <t>国械注进20162404186</t>
  </si>
  <si>
    <t>血气质控物水平2</t>
  </si>
  <si>
    <t>RapidQC Complete Level 2</t>
  </si>
  <si>
    <t>07519905(108868)</t>
  </si>
  <si>
    <t>名称256</t>
  </si>
  <si>
    <t>00630414202174</t>
  </si>
  <si>
    <t>00630414009209</t>
  </si>
  <si>
    <t>国械注进20162404190</t>
  </si>
  <si>
    <t>血气质控物水平3</t>
  </si>
  <si>
    <t>RapidQC Complete Level 3</t>
  </si>
  <si>
    <t>07182730(108869)</t>
  </si>
  <si>
    <t>名称257</t>
  </si>
  <si>
    <t>00630414202167</t>
  </si>
  <si>
    <t>00630414009216</t>
  </si>
  <si>
    <t>国械注进20162404194</t>
  </si>
  <si>
    <t>血气分析质控试剂盒</t>
  </si>
  <si>
    <t>Rapidsystem AutomaticQC Cartridge</t>
  </si>
  <si>
    <t>05293926(120241)</t>
  </si>
  <si>
    <t>名称258</t>
  </si>
  <si>
    <t>00630414465883</t>
  </si>
  <si>
    <t>水平1:1×75mL;水平2:1×115mL;水平3:1×155mL</t>
  </si>
  <si>
    <t>国械注进20162404644</t>
  </si>
  <si>
    <t>11046781</t>
  </si>
  <si>
    <t>名称259</t>
  </si>
  <si>
    <t>00630414016627</t>
  </si>
  <si>
    <t>水平1:1×75mL;水平2:1×115mL;水平3:1×155mL;水平A:1×60mL;水平B:1×60mL</t>
  </si>
  <si>
    <t>Refer to 国械注进20162404644</t>
  </si>
  <si>
    <t>血气测定试剂盒(电极法)</t>
  </si>
  <si>
    <t>Measurement Cartridge</t>
  </si>
  <si>
    <t>130521(07846760)</t>
  </si>
  <si>
    <t>名称260</t>
  </si>
  <si>
    <t>00630414477831</t>
  </si>
  <si>
    <t>400个测试</t>
  </si>
  <si>
    <t>国械注进20182402457</t>
  </si>
  <si>
    <t>130520(05768789)</t>
  </si>
  <si>
    <t>名称261</t>
  </si>
  <si>
    <t>00630414477824</t>
  </si>
  <si>
    <t>750个测试</t>
  </si>
  <si>
    <t>Refer to 国械注进20182402457</t>
  </si>
  <si>
    <t>10283221(06535606)</t>
  </si>
  <si>
    <t>名称262</t>
  </si>
  <si>
    <t>00630414553603</t>
  </si>
  <si>
    <t>250个测试</t>
  </si>
  <si>
    <t>Rapidlab 1200 Series Reagent Cartridge</t>
  </si>
  <si>
    <t>03909458</t>
  </si>
  <si>
    <t>名称263</t>
  </si>
  <si>
    <t>00630414492605</t>
  </si>
  <si>
    <t>斜率校准液:1×160mL;200校准液:1×460mL</t>
  </si>
  <si>
    <t>国械注进20162404561</t>
  </si>
  <si>
    <t>氯电极</t>
  </si>
  <si>
    <t>Chloride Sensor</t>
  </si>
  <si>
    <t>09497305(476279)</t>
  </si>
  <si>
    <t>名称264</t>
  </si>
  <si>
    <t>00630414112251</t>
  </si>
  <si>
    <t>00630414010151</t>
  </si>
  <si>
    <t>电极:1个/盒</t>
  </si>
  <si>
    <t>国械注进20172226183</t>
  </si>
  <si>
    <t>氧电极</t>
  </si>
  <si>
    <t>pO2 Sensor</t>
  </si>
  <si>
    <t xml:space="preserve">05065575  </t>
  </si>
  <si>
    <t>名称265</t>
  </si>
  <si>
    <t>00630414492650</t>
  </si>
  <si>
    <t>1个/盒</t>
  </si>
  <si>
    <t>国械注进20172226179</t>
  </si>
  <si>
    <t>pH电极</t>
  </si>
  <si>
    <t>pH Sensor</t>
  </si>
  <si>
    <t>07173251(476267)</t>
  </si>
  <si>
    <t>名称266</t>
  </si>
  <si>
    <t>00630414112145</t>
  </si>
  <si>
    <t>00630414010106</t>
  </si>
  <si>
    <t>国械注进20172226369</t>
  </si>
  <si>
    <t>红细胞压积电极</t>
  </si>
  <si>
    <t>Hct Sensor</t>
  </si>
  <si>
    <t>06553743(106042)</t>
  </si>
  <si>
    <t>名称267</t>
  </si>
  <si>
    <t>00630414056296</t>
  </si>
  <si>
    <t>国械注进20172221605</t>
  </si>
  <si>
    <t>06462640(476246)</t>
  </si>
  <si>
    <t>名称268</t>
  </si>
  <si>
    <t>00630414112077</t>
  </si>
  <si>
    <t>国械注进20172226185</t>
  </si>
  <si>
    <t>二氧化碳电极</t>
  </si>
  <si>
    <t>pCO2 Sensor</t>
  </si>
  <si>
    <t>02671199(476247)</t>
  </si>
  <si>
    <t>名称269</t>
  </si>
  <si>
    <t>00630414112107</t>
  </si>
  <si>
    <t>国械注进20172226366</t>
  </si>
  <si>
    <t>参比电极</t>
  </si>
  <si>
    <t>Reference Sensor</t>
  </si>
  <si>
    <t>05719400(476273)</t>
  </si>
  <si>
    <t>名称270</t>
  </si>
  <si>
    <t>00630414112206</t>
  </si>
  <si>
    <t>参比外电极:1个/盒,参比内电极:1个/盒</t>
  </si>
  <si>
    <t>国械注进20172226368</t>
  </si>
  <si>
    <t>04273425(478498)</t>
  </si>
  <si>
    <t>名称271</t>
  </si>
  <si>
    <t>00630414114934</t>
  </si>
  <si>
    <t>参比外电极:1个/盒</t>
  </si>
  <si>
    <t>Refer to 国械注进20172226368</t>
  </si>
  <si>
    <t>09388182(478509)</t>
  </si>
  <si>
    <t>名称272</t>
  </si>
  <si>
    <t>00630414115030</t>
  </si>
  <si>
    <t>参比内电极:1个/盒</t>
  </si>
  <si>
    <t>钙电极</t>
  </si>
  <si>
    <t>Calcium Sensor</t>
  </si>
  <si>
    <t>01810225(476268)</t>
  </si>
  <si>
    <t>名称273</t>
  </si>
  <si>
    <t>00630414112169</t>
  </si>
  <si>
    <t>00630414010144</t>
  </si>
  <si>
    <t>国械注进20172226370</t>
  </si>
  <si>
    <t>06449458</t>
  </si>
  <si>
    <t>名称274</t>
  </si>
  <si>
    <t>00630414492636</t>
  </si>
  <si>
    <t>国械注进20172226184</t>
  </si>
  <si>
    <t>06451843</t>
  </si>
  <si>
    <t>名称275</t>
  </si>
  <si>
    <t>00630414492643</t>
  </si>
  <si>
    <t>Refer to 国械注进20172226184</t>
  </si>
  <si>
    <t>钾电极</t>
  </si>
  <si>
    <t>Potassium Sensor</t>
  </si>
  <si>
    <t>08001888(476270)</t>
  </si>
  <si>
    <t>名称276</t>
  </si>
  <si>
    <t>00630414112183</t>
  </si>
  <si>
    <t>00630414010496</t>
  </si>
  <si>
    <t>国械注进20172226173</t>
  </si>
  <si>
    <t>01428622</t>
  </si>
  <si>
    <t>名称277</t>
  </si>
  <si>
    <t>00630414510293</t>
  </si>
  <si>
    <t>00630414010137</t>
  </si>
  <si>
    <t>国械注进20172226181</t>
  </si>
  <si>
    <t>钠电极</t>
  </si>
  <si>
    <t>Sodium Sensor</t>
  </si>
  <si>
    <t>09463893(476266)</t>
  </si>
  <si>
    <t>名称278</t>
  </si>
  <si>
    <t>00630414112121</t>
  </si>
  <si>
    <t>00630414010113</t>
  </si>
  <si>
    <t>国械注进20172226178</t>
  </si>
  <si>
    <t xml:space="preserve">05065729 </t>
  </si>
  <si>
    <t>名称279</t>
  </si>
  <si>
    <t>00630414492667</t>
  </si>
  <si>
    <t>国械注进20172226182</t>
  </si>
  <si>
    <t>乳酸电极</t>
  </si>
  <si>
    <t>Lactate Biosensor</t>
  </si>
  <si>
    <t>01664482(476379)</t>
  </si>
  <si>
    <t>名称280</t>
  </si>
  <si>
    <t>00630414112350</t>
  </si>
  <si>
    <t>00630414009278</t>
  </si>
  <si>
    <t>国械注进20172221611</t>
  </si>
  <si>
    <t>02144067</t>
  </si>
  <si>
    <t>名称281</t>
  </si>
  <si>
    <t>00630414468143</t>
  </si>
  <si>
    <t>00630414009445</t>
  </si>
  <si>
    <t>2个/盒</t>
  </si>
  <si>
    <t>Refer to 国械注进20172221611</t>
  </si>
  <si>
    <t>葡萄糖电极</t>
  </si>
  <si>
    <t>Glucose Biosensor</t>
  </si>
  <si>
    <t>04442537(476378)</t>
  </si>
  <si>
    <t>名称282</t>
  </si>
  <si>
    <t>00630414112343</t>
  </si>
  <si>
    <t>00630414009469</t>
  </si>
  <si>
    <t>电极:2个/盒</t>
  </si>
  <si>
    <t>国械注进20172221174</t>
  </si>
  <si>
    <t>名称283</t>
  </si>
  <si>
    <t>00630414589756</t>
  </si>
  <si>
    <t>10491448</t>
  </si>
  <si>
    <t>名称284</t>
  </si>
  <si>
    <t>00630414589763</t>
  </si>
  <si>
    <t>400测试/盒</t>
  </si>
  <si>
    <t>Refer to 国械注进20162404549</t>
  </si>
  <si>
    <t>名称285</t>
  </si>
  <si>
    <t>00630414589770</t>
  </si>
  <si>
    <t>750测试/盒</t>
  </si>
  <si>
    <t>名称286</t>
  </si>
  <si>
    <t>00630414947556</t>
  </si>
  <si>
    <t>100测试/盒</t>
  </si>
  <si>
    <t>清洗液Wash/Waste Cartridge (4)</t>
  </si>
  <si>
    <t>Wash/Waste Cartridge (4)</t>
  </si>
  <si>
    <t>10329097</t>
  </si>
  <si>
    <t>名称287</t>
  </si>
  <si>
    <t>00630414482163</t>
  </si>
  <si>
    <t>00630414009612</t>
  </si>
  <si>
    <t>4个/盒，250mL/个</t>
  </si>
  <si>
    <t>国械备20220668</t>
  </si>
  <si>
    <t>POC:DCA</t>
  </si>
  <si>
    <t>DCA Vantage Analyzer</t>
  </si>
  <si>
    <t>06651932</t>
  </si>
  <si>
    <t>名称288</t>
  </si>
  <si>
    <t>DCA Vantage</t>
  </si>
  <si>
    <t>糖化血红蛋白检测试剂盒(免疫乳胶凝集抑制法)</t>
  </si>
  <si>
    <t>Hemoglobin A1c Reagent Kit</t>
  </si>
  <si>
    <t>10698915</t>
  </si>
  <si>
    <t>名称289</t>
  </si>
  <si>
    <t>00630414592633</t>
  </si>
  <si>
    <t>10个测试卡/盒</t>
  </si>
  <si>
    <t>国械注进20152403427</t>
  </si>
  <si>
    <t>尿微量白蛋白/肌酐检测试剂盒(免疫比浊法和贝-本二氏试验法)</t>
  </si>
  <si>
    <t>Microalbumin/Creatinine Reagent Kit</t>
  </si>
  <si>
    <t>01443699(6011A)</t>
  </si>
  <si>
    <t>名称290</t>
  </si>
  <si>
    <t>00630414532790</t>
  </si>
  <si>
    <t>国械注进20152403426</t>
  </si>
  <si>
    <t>糖化血红蛋白质控品</t>
  </si>
  <si>
    <t>Hemoglobin A1c Normal and Abnormal Control Kit</t>
  </si>
  <si>
    <t>5068A(03714363)</t>
  </si>
  <si>
    <t>名称291</t>
  </si>
  <si>
    <t>00630414497105</t>
  </si>
  <si>
    <t>2瓶正常质控品(复溶后0.25mL/瓶);2瓶异常质控品(复溶后0.25mL/瓶);1瓶复溶液(2.0mL)</t>
  </si>
  <si>
    <t>国械注进20142405231</t>
  </si>
  <si>
    <t>尿微量白蛋白/肌酐质控品</t>
  </si>
  <si>
    <t>Microalbumin/Creatine Low and High Control Kit</t>
  </si>
  <si>
    <t>6012A(06916803)</t>
  </si>
  <si>
    <t>名称292</t>
  </si>
  <si>
    <t>00630414535722</t>
  </si>
  <si>
    <t>2瓶低值质控品(复溶后3.6mL/瓶);2瓶高值质控品(复溶后3.6mL/瓶);4瓶复溶液(3.6mL/瓶)</t>
  </si>
  <si>
    <t>国械注进20142405229</t>
  </si>
  <si>
    <t>Clinitek Advantus Analyzer</t>
  </si>
  <si>
    <t>1420</t>
  </si>
  <si>
    <t>名称293</t>
  </si>
  <si>
    <t>00630414602448</t>
  </si>
  <si>
    <t>Clinitek Advantus</t>
  </si>
  <si>
    <t>国械注进20152221612</t>
  </si>
  <si>
    <t>Clinitek Status+ Analyzer</t>
  </si>
  <si>
    <t>名称294</t>
  </si>
  <si>
    <t>Clinitek Status +</t>
  </si>
  <si>
    <t>CLINITEK Novus Automated Urine Chemistry Analyzer</t>
  </si>
  <si>
    <t>名称295</t>
  </si>
  <si>
    <t>Clinitek Novus</t>
  </si>
  <si>
    <t>尿分析阳性和阴性质控试纸</t>
  </si>
  <si>
    <t>Chek-Stix Positive and Negative Controls Strips</t>
  </si>
  <si>
    <t>03943435(1364)</t>
  </si>
  <si>
    <t>名称296</t>
  </si>
  <si>
    <t>00630414532837</t>
  </si>
  <si>
    <t>阳性质控试纸:25条/盒;阴性质控试纸:25条/盒</t>
  </si>
  <si>
    <t>国械注进20172400549</t>
  </si>
  <si>
    <t>01918778(1360)</t>
  </si>
  <si>
    <t>名称297</t>
  </si>
  <si>
    <t>00630414532844</t>
  </si>
  <si>
    <t>00630414009230</t>
  </si>
  <si>
    <t>阳性质控试纸:25条/盒</t>
  </si>
  <si>
    <t>Refer to 国械注进20172400549</t>
  </si>
  <si>
    <t>微量白蛋白试纸条(干化学法)</t>
  </si>
  <si>
    <t>CLINITEK Microalbumin 2 Reagent Strips</t>
  </si>
  <si>
    <t>2083(02924704)</t>
  </si>
  <si>
    <t>名称298</t>
  </si>
  <si>
    <t>00630414975467</t>
  </si>
  <si>
    <t>25条/筒</t>
  </si>
  <si>
    <t>国械注进20152401388</t>
  </si>
  <si>
    <t>尿十项试纸(干化学检测法)</t>
  </si>
  <si>
    <t>Multistix 10 SG Reagent Strips</t>
  </si>
  <si>
    <t>名称299</t>
  </si>
  <si>
    <t>00630414167831</t>
  </si>
  <si>
    <t>名称300</t>
  </si>
  <si>
    <t>100条/筒</t>
  </si>
  <si>
    <t>Refer to 国械注进20152402784</t>
  </si>
  <si>
    <t>尿液分析阴性质控品</t>
  </si>
  <si>
    <t>Clinitek Atlas Negative Control Strips</t>
  </si>
  <si>
    <t>5037(03922594)</t>
  </si>
  <si>
    <t>名称301</t>
  </si>
  <si>
    <t>00630414374109</t>
  </si>
  <si>
    <t>00630414009322</t>
  </si>
  <si>
    <t>25条/瓶</t>
  </si>
  <si>
    <t>国械注进20172406364</t>
  </si>
  <si>
    <t>尿液分析阳性质控品</t>
  </si>
  <si>
    <t>Clinitek Atlas Positive Control Strips</t>
  </si>
  <si>
    <t>5019(09204200)</t>
  </si>
  <si>
    <t>名称302</t>
  </si>
  <si>
    <t>00630414373201</t>
  </si>
  <si>
    <t>00630414009315</t>
  </si>
  <si>
    <t>国械注进20192401738</t>
  </si>
  <si>
    <t>尿液分析校准品</t>
  </si>
  <si>
    <t>Clinitek Atlas/Novus Calibration Kit</t>
  </si>
  <si>
    <t>5018A(07261789)</t>
  </si>
  <si>
    <t>名称303</t>
  </si>
  <si>
    <t>00630414373027</t>
  </si>
  <si>
    <t>校准品1:230mL/瓶;校准品2:230mL/瓶;校准品3:230mL/瓶;校准品4:230mL/瓶</t>
  </si>
  <si>
    <t>国械注进20182402645</t>
  </si>
  <si>
    <t>名称304</t>
  </si>
  <si>
    <t>00630414590950</t>
  </si>
  <si>
    <t>Refer to 国械注进20182402645</t>
  </si>
  <si>
    <t>尿液分析试纸(干化学法)</t>
  </si>
  <si>
    <t>CLINITEK Novus 10 Urinalysis Cassette</t>
  </si>
  <si>
    <t>10634643</t>
  </si>
  <si>
    <t>名称305</t>
  </si>
  <si>
    <t>00630414602653</t>
  </si>
  <si>
    <t>450个测试/盒</t>
  </si>
  <si>
    <t>国械注进20172402284</t>
  </si>
  <si>
    <t>Immulite 1000</t>
  </si>
  <si>
    <t>IMMULITE® 1000 Automated Immunoassay Analyzer</t>
  </si>
  <si>
    <t>名称306</t>
  </si>
  <si>
    <t>00630414945446</t>
  </si>
  <si>
    <t>IMMULITE 1000</t>
  </si>
  <si>
    <t>国械注进20152221498</t>
  </si>
  <si>
    <t>Immulite 2000</t>
  </si>
  <si>
    <t>IMMULITE 2000 Automated Immunoassay Analyzer</t>
  </si>
  <si>
    <t>名称307</t>
  </si>
  <si>
    <t>IMMULITE 2000</t>
  </si>
  <si>
    <t>IMMULITE 2000 Xpi Automated Immunoassay Analyzer</t>
  </si>
  <si>
    <t xml:space="preserve">IMMULITE2000 Xpi </t>
  </si>
  <si>
    <t>名称308</t>
  </si>
  <si>
    <t>IMMULITE 2000 Xpi</t>
  </si>
  <si>
    <t>Immulite 1000/2000</t>
  </si>
  <si>
    <t>21三体综合征, 18三体综合征和神经管缺陷风险计算软件</t>
  </si>
  <si>
    <t xml:space="preserve">PRISCA Software for the Risk Calculation of Trisomy21, Trisomy18 and Neural Tube Defects    </t>
  </si>
  <si>
    <t>名称309</t>
  </si>
  <si>
    <t>00630414239057</t>
  </si>
  <si>
    <t>版本:4</t>
  </si>
  <si>
    <t>国械注进20182212170</t>
  </si>
  <si>
    <t>自动血涂片制备仪</t>
  </si>
  <si>
    <t>ADVIA Autoslide Slide Maker Stainer</t>
  </si>
  <si>
    <t>085-A001-02</t>
  </si>
  <si>
    <t>名称310</t>
  </si>
  <si>
    <t>00630414560595</t>
  </si>
  <si>
    <t>ADVIA AUTOSLIDE</t>
  </si>
  <si>
    <t>国械备20180200号</t>
  </si>
  <si>
    <t>Hematology System</t>
  </si>
  <si>
    <t>067-A013-01</t>
  </si>
  <si>
    <t>名称311</t>
  </si>
  <si>
    <t>全自动染色机</t>
  </si>
  <si>
    <t>Hematek 3000 System</t>
  </si>
  <si>
    <t>名称312</t>
  </si>
  <si>
    <t>00630414596563</t>
  </si>
  <si>
    <t>国械备20160216号</t>
  </si>
  <si>
    <t>全自动推片染色机</t>
  </si>
  <si>
    <t>Atellica HEMA Slidemaker Stainer（SMS）</t>
  </si>
  <si>
    <t>名称313</t>
  </si>
  <si>
    <t>00630414289700</t>
  </si>
  <si>
    <t>Atellica HEMA Slidemaker Stainer</t>
  </si>
  <si>
    <t>国械备20220064</t>
  </si>
  <si>
    <t>全血细胞计数试剂CBC Timepac</t>
  </si>
  <si>
    <t xml:space="preserve">CBC Timepac </t>
  </si>
  <si>
    <t>09826813(T01-3620-52)</t>
  </si>
  <si>
    <t>名称314</t>
  </si>
  <si>
    <t>00630414222882</t>
  </si>
  <si>
    <t>血细胞分析用稀释液(红细胞/血小板):2×2700mL,血细胞分析用溶血剂(嗜碱细胞):2×1100mL,血细胞分析用溶血剂(血红蛋白):2×1100mL,消泡剂:1×75mL</t>
  </si>
  <si>
    <t>国械备20150324号</t>
  </si>
  <si>
    <t>白细胞分类计数试剂DIFF Timepac</t>
  </si>
  <si>
    <t>DIFF Timepac</t>
  </si>
  <si>
    <t>00739500(T01-3621-52)</t>
  </si>
  <si>
    <t>名称315</t>
  </si>
  <si>
    <t>00630414222899</t>
  </si>
  <si>
    <t>试剂1:2×650mL,试剂2:2×575mL,试剂3:2×585mL,鞘液:2×2725mL</t>
  </si>
  <si>
    <t>国械备20180132号</t>
  </si>
  <si>
    <t>血细胞分析用染色液autoRETIC</t>
  </si>
  <si>
    <t>autoRETIC</t>
  </si>
  <si>
    <t>04296794(T01-3622-54)</t>
  </si>
  <si>
    <t>名称316</t>
  </si>
  <si>
    <t>00630414222912</t>
  </si>
  <si>
    <t>4×820mL</t>
  </si>
  <si>
    <t>国械备20180133号</t>
  </si>
  <si>
    <t>血细胞分析用鞘液SHEATH/RINSE</t>
  </si>
  <si>
    <t>SHEATH/RINSE</t>
  </si>
  <si>
    <t>01554628(T01-3623-01)</t>
  </si>
  <si>
    <t>名称317</t>
  </si>
  <si>
    <t>00630414222929</t>
  </si>
  <si>
    <t>20L/桶</t>
  </si>
  <si>
    <t>国械备20180130号</t>
  </si>
  <si>
    <t>血液分析仪校准液</t>
  </si>
  <si>
    <t>SETpoint Calibrator</t>
  </si>
  <si>
    <t>09170071(T03-3685-52)</t>
  </si>
  <si>
    <t>名称318</t>
  </si>
  <si>
    <t>00630414224343</t>
  </si>
  <si>
    <t>2×6.1mL</t>
  </si>
  <si>
    <t>国械注进20162404148</t>
  </si>
  <si>
    <t>瑞氏 - 吉姆萨染色液Wright-Giemsa Stain</t>
  </si>
  <si>
    <t>Wright-Giemsa Stain</t>
  </si>
  <si>
    <t>08096536</t>
  </si>
  <si>
    <t>名称319</t>
  </si>
  <si>
    <t>00630414503929</t>
  </si>
  <si>
    <t>4×3.8L</t>
  </si>
  <si>
    <t>国械备20180087号</t>
  </si>
  <si>
    <t>Wright-Giemsa Buffer</t>
  </si>
  <si>
    <t>08097532</t>
  </si>
  <si>
    <t>名称320</t>
  </si>
  <si>
    <t>00630414503950</t>
  </si>
  <si>
    <t>国械备20180088号</t>
  </si>
  <si>
    <t>血细胞分析用鞘液PEROX SHEATH</t>
  </si>
  <si>
    <t>PEROX SHEATH</t>
  </si>
  <si>
    <t>03624240(T01-3633-54)</t>
  </si>
  <si>
    <t>名称321</t>
  </si>
  <si>
    <t>00630414473383</t>
  </si>
  <si>
    <t>4×2725mL</t>
  </si>
  <si>
    <t>国械备20150420号</t>
  </si>
  <si>
    <t>全血细胞计数试剂CN-Free CBC Timepac</t>
  </si>
  <si>
    <t>CN-Free CBC Timepac</t>
  </si>
  <si>
    <t>08008297(T01-3626-52)</t>
  </si>
  <si>
    <t>名称322</t>
  </si>
  <si>
    <t>00630414222950</t>
  </si>
  <si>
    <t>血细胞分析用稀释液(红细胞/血小板):2×2700mL;血细胞分析用溶血剂(嗜碱细胞):2×1100mL;血细胞分析用溶血剂(血红蛋白):2×1100mL;消泡剂:1×75mL</t>
  </si>
  <si>
    <t>国械备20150542号</t>
  </si>
  <si>
    <t>细胞保存液CSF Reagent</t>
  </si>
  <si>
    <t>CSF Reagent</t>
  </si>
  <si>
    <t>T01-4610-01(04274197)</t>
  </si>
  <si>
    <t>名称323</t>
  </si>
  <si>
    <t>00630414473444</t>
  </si>
  <si>
    <t>1×8mL</t>
  </si>
  <si>
    <t>国械备20150471号</t>
  </si>
  <si>
    <t>脑脊液质控品</t>
  </si>
  <si>
    <t>CSF Controls</t>
  </si>
  <si>
    <t>00872863</t>
  </si>
  <si>
    <t>名称324</t>
  </si>
  <si>
    <t>00630414472539</t>
  </si>
  <si>
    <t>水平1质控品:1×3mL,水平2质控品:1×3mL</t>
  </si>
  <si>
    <t>国械注进20162400290</t>
  </si>
  <si>
    <t>缓冲液Advia Autoslide Modified Wright’s Buffer</t>
  </si>
  <si>
    <t>Advia Autoslide Modified Wright’s Buffer</t>
  </si>
  <si>
    <t>08100290</t>
  </si>
  <si>
    <t>名称325</t>
  </si>
  <si>
    <t>00630414503967</t>
  </si>
  <si>
    <t>国械备20151129号</t>
  </si>
  <si>
    <t>瑞氏染色液Advia Autoslide Modified Wright’s Stain</t>
  </si>
  <si>
    <t>Advia Autoslide Modified Wright’s Stain</t>
  </si>
  <si>
    <t>08100142</t>
  </si>
  <si>
    <t>名称326</t>
  </si>
  <si>
    <t>00630414503936</t>
  </si>
  <si>
    <t>国械备20151834号</t>
  </si>
  <si>
    <t>血液分析仪质控品(高值)</t>
  </si>
  <si>
    <t>Advia 120  TESTpoint 3-in-1 Control Abnormal 2</t>
  </si>
  <si>
    <t>03410380</t>
  </si>
  <si>
    <t>名称327</t>
  </si>
  <si>
    <t>00630414473413</t>
  </si>
  <si>
    <t>4×4.0mL</t>
  </si>
  <si>
    <t>国械注进20162404146</t>
  </si>
  <si>
    <t>血液分析仪质控品(低值)</t>
  </si>
  <si>
    <t>Advia 120  TESTpoint 3-in-1 Control Abormal 1</t>
  </si>
  <si>
    <t>09459683</t>
  </si>
  <si>
    <t>名称328</t>
  </si>
  <si>
    <t>00630414473406</t>
  </si>
  <si>
    <t>国械注进20162404149</t>
  </si>
  <si>
    <t>血液分析仪质控品(正常值)</t>
  </si>
  <si>
    <t>Advia 120  TESTpoint 3-in-1Control Normal</t>
  </si>
  <si>
    <t>01964346</t>
  </si>
  <si>
    <t>名称329</t>
  </si>
  <si>
    <t>00630414473390</t>
  </si>
  <si>
    <t>国械注进20162404141</t>
  </si>
  <si>
    <t>血细胞分析用染色液Advia Autoslide Giemsa Stain</t>
  </si>
  <si>
    <t>Advia Autoslide Giemsa Stain</t>
  </si>
  <si>
    <t>10718483</t>
  </si>
  <si>
    <t>名称330</t>
  </si>
  <si>
    <t>00630414594965</t>
  </si>
  <si>
    <t>6×0.5L</t>
  </si>
  <si>
    <t>国械备20150176号</t>
  </si>
  <si>
    <t>血细胞分析用染色液Advia Autoslide May-Grunwald Stain</t>
  </si>
  <si>
    <t>Advia Autoslide May-Grunwald Stain</t>
  </si>
  <si>
    <t>10718482</t>
  </si>
  <si>
    <t>名称331</t>
  </si>
  <si>
    <t>00630414594958</t>
  </si>
  <si>
    <t>4×2.5L</t>
  </si>
  <si>
    <t>国械备20150185号</t>
  </si>
  <si>
    <t>缓冲液Advia Autoslide May-Grunwald Giemsa Buffer</t>
  </si>
  <si>
    <t>Advia Autoslide May-Grunwald Giemsa Buffer</t>
  </si>
  <si>
    <t>10718484</t>
  </si>
  <si>
    <t>名称332</t>
  </si>
  <si>
    <t>00630414594972</t>
  </si>
  <si>
    <t>国械备20150421号</t>
  </si>
  <si>
    <t>瑞氏染色液Hematek Stain Pak - Modified Wright’s Stain</t>
  </si>
  <si>
    <t>Hematek Stain Pak - Modified Wright’s Stain</t>
  </si>
  <si>
    <t>06689653</t>
  </si>
  <si>
    <t>名称333</t>
  </si>
  <si>
    <t>00630414473499</t>
  </si>
  <si>
    <t>染色液:1×250mL;缓冲液:1×420mL;冲洗液:1×1060mL</t>
  </si>
  <si>
    <t>国械备20161257号</t>
  </si>
  <si>
    <t>瑞氏-吉姆萨染色液Hematek Stain Pak - Wright-Giemsa Stain</t>
  </si>
  <si>
    <t>Hematek Stain Pak - Wright-Giemsa Stain</t>
  </si>
  <si>
    <t>01178588</t>
  </si>
  <si>
    <t>名称334</t>
  </si>
  <si>
    <t>00630414473482</t>
  </si>
  <si>
    <t>染色液:1×225mL;缓冲液:1×540mL;冲洗液:1×900mL</t>
  </si>
  <si>
    <t>国械备20161304号</t>
  </si>
  <si>
    <t>血细胞分析用稀释液Atellica HEMA Diluent</t>
  </si>
  <si>
    <t>Atellica HEMA Diluent</t>
  </si>
  <si>
    <t>名称335</t>
  </si>
  <si>
    <t>00630414289953</t>
  </si>
  <si>
    <t>20L</t>
  </si>
  <si>
    <t>国械备20220014</t>
  </si>
  <si>
    <t>名称336</t>
  </si>
  <si>
    <t>00630414289960</t>
  </si>
  <si>
    <t>10L</t>
  </si>
  <si>
    <t>Refer to 国械备20220014</t>
  </si>
  <si>
    <t>血细胞分析用溶血剂Atellica HEMA HGB</t>
  </si>
  <si>
    <t>Atellica HEMA HGB</t>
  </si>
  <si>
    <t>11374307</t>
  </si>
  <si>
    <t>名称337</t>
  </si>
  <si>
    <t>00630414289991</t>
  </si>
  <si>
    <t>4×1L</t>
  </si>
  <si>
    <t>国械备20220016</t>
  </si>
  <si>
    <t>血细胞分析用溶血剂Atellica HEMA Baso</t>
  </si>
  <si>
    <t>Atellica HEMA Baso</t>
  </si>
  <si>
    <t>11374308</t>
  </si>
  <si>
    <t>名称338</t>
  </si>
  <si>
    <t>00630414290003</t>
  </si>
  <si>
    <t>国械备20220015</t>
  </si>
  <si>
    <t>血细胞分析用染色液Atellica HEMA RET/PLTO</t>
  </si>
  <si>
    <t>Atellica HEMA RET/PLTO</t>
  </si>
  <si>
    <t>11374309</t>
  </si>
  <si>
    <t>名称339</t>
  </si>
  <si>
    <t>00630414290010</t>
  </si>
  <si>
    <t>4×0.5L</t>
  </si>
  <si>
    <t>国械备20210626号</t>
  </si>
  <si>
    <t>血细胞分析用溶血剂Atellica HEMA Diff</t>
  </si>
  <si>
    <t>Atellica HEMA Diff</t>
  </si>
  <si>
    <t>11374310</t>
  </si>
  <si>
    <t>名称340</t>
  </si>
  <si>
    <t>00630414290027</t>
  </si>
  <si>
    <t>国械备20220013</t>
  </si>
  <si>
    <t>样本稀释液IMMULITE AFP Sample Diluent</t>
  </si>
  <si>
    <t>IMMULITE AFP Sample Diluent</t>
  </si>
  <si>
    <t>LAPZ</t>
  </si>
  <si>
    <t>名称341</t>
  </si>
  <si>
    <t>00630414953519</t>
  </si>
  <si>
    <t>25mL/瓶</t>
  </si>
  <si>
    <t>国械备20161685号</t>
  </si>
  <si>
    <t>样本稀释液Immulite Beta-2 Microglobulin Sample Diluent</t>
  </si>
  <si>
    <t>IMMULITE Beta-2 Microglobulin Sample Diluent</t>
  </si>
  <si>
    <t>LBMZ</t>
  </si>
  <si>
    <t>名称342</t>
  </si>
  <si>
    <t>00630414973005</t>
  </si>
  <si>
    <t>国械备20160892号</t>
  </si>
  <si>
    <t>LBMZ4</t>
  </si>
  <si>
    <t>名称343</t>
  </si>
  <si>
    <t>00630414973081</t>
  </si>
  <si>
    <t>100mL/瓶</t>
  </si>
  <si>
    <t>Refer to 国械备20160892号</t>
  </si>
  <si>
    <t>样本稀释液IMMULITE CEA Sample Diluent</t>
  </si>
  <si>
    <t>IMMULITE CEA Sample Diluent</t>
  </si>
  <si>
    <t>LCEZ</t>
  </si>
  <si>
    <t>名称344</t>
  </si>
  <si>
    <t>00630414953625</t>
  </si>
  <si>
    <t>国械备20162042号</t>
  </si>
  <si>
    <t>样本稀释液IMMULITE Cortisol Sample Diluent</t>
  </si>
  <si>
    <t>IMMULITE Cortisol Sample Diluent</t>
  </si>
  <si>
    <t>LCOZ</t>
  </si>
  <si>
    <t>名称345</t>
  </si>
  <si>
    <t>00630414953649</t>
  </si>
  <si>
    <t>国械备20161869号</t>
  </si>
  <si>
    <t>样本稀释液IMMULITE Vitamin B12 Sample Diluent</t>
  </si>
  <si>
    <t>IMMULITE Vitamin B12 Sample Diluent</t>
  </si>
  <si>
    <t>LVBZ</t>
  </si>
  <si>
    <t>名称346</t>
  </si>
  <si>
    <t>00630414954448</t>
  </si>
  <si>
    <t>国械备20170173号</t>
  </si>
  <si>
    <t>样本稀释液IMMULITE Insulin Sample Diluent</t>
  </si>
  <si>
    <t>IMMULITE Insulin Sample Diluent</t>
  </si>
  <si>
    <t>LINZ</t>
  </si>
  <si>
    <t>名称347</t>
  </si>
  <si>
    <t>00630414954028</t>
  </si>
  <si>
    <t>国械备20161895号</t>
  </si>
  <si>
    <t>样本稀释液IMMULITE SHBG Sample Diluent</t>
  </si>
  <si>
    <t>IMMULITE SHBG Sample Diluent</t>
  </si>
  <si>
    <t>LSHZ</t>
  </si>
  <si>
    <t>名称348</t>
  </si>
  <si>
    <t>00630414954226</t>
  </si>
  <si>
    <t>国械备20161943号</t>
  </si>
  <si>
    <t>样本稀释液IMMULITE IL-2R Sample Diluent</t>
  </si>
  <si>
    <t>IMMULITE IL-2R Sample Diluent</t>
  </si>
  <si>
    <t>LIPZ</t>
  </si>
  <si>
    <t>名称349</t>
  </si>
  <si>
    <t>00630414953991</t>
  </si>
  <si>
    <t>国械备20161944号</t>
  </si>
  <si>
    <t>白介素-6测定试剂盒(化学发光法)</t>
  </si>
  <si>
    <t>IMMULITE/IMMULITE 1000 IL-6</t>
  </si>
  <si>
    <t>LK6P1</t>
  </si>
  <si>
    <t>名称350</t>
  </si>
  <si>
    <t>00630414963518</t>
  </si>
  <si>
    <t>100人份/盒</t>
  </si>
  <si>
    <t>国械注进20192401704</t>
  </si>
  <si>
    <t>白介素-8测定试剂盒(化学发光法)</t>
  </si>
  <si>
    <t>IMMULITE/IMMULITE 1000 IL-8</t>
  </si>
  <si>
    <t>LK8P1</t>
  </si>
  <si>
    <t>名称351</t>
  </si>
  <si>
    <t>00630414963525</t>
  </si>
  <si>
    <t>国械注进20192401706</t>
  </si>
  <si>
    <t>促肾上腺皮质激素测定试剂盒(化学发光法)</t>
  </si>
  <si>
    <t>IMMULITE/IMMULITE 1000 ACTH</t>
  </si>
  <si>
    <t>LKAC1</t>
  </si>
  <si>
    <t>名称352</t>
  </si>
  <si>
    <t>00630414963532</t>
  </si>
  <si>
    <t>国械注进20162401127</t>
  </si>
  <si>
    <t>LKAC5</t>
  </si>
  <si>
    <t>名称353</t>
  </si>
  <si>
    <t>00630414963549</t>
  </si>
  <si>
    <t>500人份/盒</t>
  </si>
  <si>
    <t>Refer to 国械注进20162401127</t>
  </si>
  <si>
    <t>雄烯二酮测定试剂盒(化学发光法)</t>
  </si>
  <si>
    <t>IMMULITE/IMMULITE 1000 Androstenedione</t>
  </si>
  <si>
    <t>LKAO1</t>
  </si>
  <si>
    <t>名称354</t>
  </si>
  <si>
    <t>00630414963570</t>
  </si>
  <si>
    <t>国械注进20162404416</t>
  </si>
  <si>
    <t>LKAO5</t>
  </si>
  <si>
    <t>名称355</t>
  </si>
  <si>
    <t>00630414963587</t>
  </si>
  <si>
    <t>Refer to 国械注进20162404416</t>
  </si>
  <si>
    <t>甲胎蛋白测定试剂盒(化学发光法)</t>
  </si>
  <si>
    <t>IMMULITE/ IMMULITE1000 AFP</t>
  </si>
  <si>
    <t>LKAP1</t>
  </si>
  <si>
    <t>名称356</t>
  </si>
  <si>
    <t>00630414963594</t>
  </si>
  <si>
    <t>国械注进20172400653</t>
  </si>
  <si>
    <t>LKAP5</t>
  </si>
  <si>
    <t>名称357</t>
  </si>
  <si>
    <t>00630414963600</t>
  </si>
  <si>
    <t>Refer to 国械注进20172400653</t>
  </si>
  <si>
    <t>β2微球蛋白测定试剂盒(化学发光法)</t>
  </si>
  <si>
    <t>IMMULITE/IMMULITE 1000 Beta-2 Microglobulin</t>
  </si>
  <si>
    <t>LKBM1</t>
  </si>
  <si>
    <t>名称358</t>
  </si>
  <si>
    <t>00630414963648</t>
  </si>
  <si>
    <t>国械注进20162401130</t>
  </si>
  <si>
    <t>LKBM5</t>
  </si>
  <si>
    <t>名称359</t>
  </si>
  <si>
    <t>00630414967011</t>
  </si>
  <si>
    <t>Refer to 国械注进20162401130</t>
  </si>
  <si>
    <t>癌胚抗原测定试剂盒(化学发光法)</t>
  </si>
  <si>
    <t>IMMULITE/IMMULITE1000 CEA</t>
  </si>
  <si>
    <t>LKCE1</t>
  </si>
  <si>
    <t>名称360</t>
  </si>
  <si>
    <t>00630414963693</t>
  </si>
  <si>
    <t>国械注进20172402240</t>
  </si>
  <si>
    <t>LKCE5</t>
  </si>
  <si>
    <t>名称361</t>
  </si>
  <si>
    <t>00630414963709</t>
  </si>
  <si>
    <t>Refer to 国械注进20172402240</t>
  </si>
  <si>
    <t>IMMULITE/IMMULITE1000 HCG</t>
  </si>
  <si>
    <t>LKCG1</t>
  </si>
  <si>
    <t>名称362</t>
  </si>
  <si>
    <t>00630414963716</t>
  </si>
  <si>
    <t>国械注进20162400443</t>
  </si>
  <si>
    <t>LKCG5</t>
  </si>
  <si>
    <t>名称363</t>
  </si>
  <si>
    <t>00630414963723</t>
  </si>
  <si>
    <t>Refer to 国械注进20162400443</t>
  </si>
  <si>
    <t>IMMULITE/IMMULITE1000 Calcitonin</t>
  </si>
  <si>
    <t>LKCL1</t>
  </si>
  <si>
    <t>名称364</t>
  </si>
  <si>
    <t>00630414963730</t>
  </si>
  <si>
    <t>国械注进20162404550</t>
  </si>
  <si>
    <t>皮质醇测定试剂盒(化学发光法)</t>
  </si>
  <si>
    <t>IMMULITE/IMMULITE1000 Cortisol</t>
  </si>
  <si>
    <t>LKCO1</t>
  </si>
  <si>
    <t>名称365</t>
  </si>
  <si>
    <t>00630414963761</t>
  </si>
  <si>
    <t>国械注进20162400442</t>
  </si>
  <si>
    <t>LKCO5</t>
  </si>
  <si>
    <t>名称366</t>
  </si>
  <si>
    <t>00630414963778</t>
  </si>
  <si>
    <t>Refer to 国械注进20162400442</t>
  </si>
  <si>
    <t>硫酸去氢表雄酮测定试剂盒(化学发光法)</t>
  </si>
  <si>
    <t>IMMULITE/IMMULITE 1000 DHEA-SO4</t>
  </si>
  <si>
    <t>LKDS1</t>
  </si>
  <si>
    <t>名称367</t>
  </si>
  <si>
    <t>00630414963884</t>
  </si>
  <si>
    <t>国械注进20172401308</t>
  </si>
  <si>
    <t>LKDS5</t>
  </si>
  <si>
    <t>名称368</t>
  </si>
  <si>
    <t>00630414963891</t>
  </si>
  <si>
    <t>Refer to 国械注进20172401308</t>
  </si>
  <si>
    <t>雌二醇测定试剂盒(化学发光法)</t>
  </si>
  <si>
    <t>IMMULITE/IMMULITE1000 Estradiol</t>
  </si>
  <si>
    <t>LKE21</t>
  </si>
  <si>
    <t>名称369</t>
  </si>
  <si>
    <t>00630414966151</t>
  </si>
  <si>
    <t>国械注进20152403760</t>
  </si>
  <si>
    <t>游离三碘甲状腺原氨酸测定试剂盒(化学发光法)</t>
  </si>
  <si>
    <t>IMMULITE/IMMULITE1000 Free T3</t>
  </si>
  <si>
    <t>LKF31</t>
  </si>
  <si>
    <t>名称370</t>
  </si>
  <si>
    <t>00630414963938</t>
  </si>
  <si>
    <t>国械注进20162402319</t>
  </si>
  <si>
    <t>游离β-人绒毛膜促性腺激素测定试剂盒(化学发光法)</t>
  </si>
  <si>
    <t>IMMULITE/IMMULITE 1000 Free Beta HCG</t>
  </si>
  <si>
    <t>LKBCG1</t>
  </si>
  <si>
    <t>名称371</t>
  </si>
  <si>
    <t>00630414963624</t>
  </si>
  <si>
    <t>国械注进20182401811</t>
  </si>
  <si>
    <t>LKBCG5</t>
  </si>
  <si>
    <t>名称372</t>
  </si>
  <si>
    <t>00630414963631</t>
  </si>
  <si>
    <t>Refer to 国械注进20182401811</t>
  </si>
  <si>
    <t>铁蛋白测定试剂盒(化学发光法)</t>
  </si>
  <si>
    <t>IMMULITE/IMMULITE1000 Ferritin</t>
  </si>
  <si>
    <t>LKFE1</t>
  </si>
  <si>
    <t>名称373</t>
  </si>
  <si>
    <t>00630414963976</t>
  </si>
  <si>
    <t>国械注进20162402320</t>
  </si>
  <si>
    <t>促卵泡生成激素测定试剂盒(化学发光法)</t>
  </si>
  <si>
    <t>IMMULITE/IMMULITE 1000 FSH</t>
  </si>
  <si>
    <t>LKFS1</t>
  </si>
  <si>
    <t>名称374</t>
  </si>
  <si>
    <t>00630414964010</t>
  </si>
  <si>
    <t>国械注进20152402541</t>
  </si>
  <si>
    <t>微量白蛋白测定试剂盒(化学发光法)</t>
  </si>
  <si>
    <t>IMMULITE/IMMULITE 1000 Albumin</t>
  </si>
  <si>
    <t>LKHA1</t>
  </si>
  <si>
    <t>名称375</t>
  </si>
  <si>
    <t>00630414964096</t>
  </si>
  <si>
    <t>国械注进20172401006</t>
  </si>
  <si>
    <t>LKHA5</t>
  </si>
  <si>
    <t>名称376</t>
  </si>
  <si>
    <t>00630414964102</t>
  </si>
  <si>
    <t>Refer to 国械注进20172401006</t>
  </si>
  <si>
    <t>总免疫球蛋白E测定试剂盒(化学发光法)</t>
  </si>
  <si>
    <t>IMMULITE/IMMULITE1000 Total  IgE</t>
  </si>
  <si>
    <t>LKIE1</t>
  </si>
  <si>
    <t>名称377</t>
  </si>
  <si>
    <t>00630414966137</t>
  </si>
  <si>
    <t>国械注进20162405259</t>
  </si>
  <si>
    <t>LKIE5</t>
  </si>
  <si>
    <t>名称378</t>
  </si>
  <si>
    <t>Refer to 国械注进20162405259</t>
  </si>
  <si>
    <t>胰岛素测定试剂盒(化学发光法)</t>
  </si>
  <si>
    <t>IMMULITE/IMMULITE 1000 Insulin</t>
  </si>
  <si>
    <t>LKIN1</t>
  </si>
  <si>
    <t>名称379</t>
  </si>
  <si>
    <t>00630414966243</t>
  </si>
  <si>
    <t>国械注进20172406074</t>
  </si>
  <si>
    <t>LKIN5</t>
  </si>
  <si>
    <t>名称380</t>
  </si>
  <si>
    <t>00630414966168</t>
  </si>
  <si>
    <t>Refer to 国械注进20172406074</t>
  </si>
  <si>
    <t>白介素2受体测定试剂盒(化学发光法)</t>
  </si>
  <si>
    <t>IMMULITE/IMMULITE 1000 IL2R</t>
  </si>
  <si>
    <t>LKIP1</t>
  </si>
  <si>
    <t>名称381</t>
  </si>
  <si>
    <t>00630414964195</t>
  </si>
  <si>
    <t>国械注进20152402311</t>
  </si>
  <si>
    <t>白介素-1β测定试剂盒(化学发光法)</t>
  </si>
  <si>
    <t>IMMULITE/IMMULITE1000 IL-1β</t>
  </si>
  <si>
    <t>LKL11</t>
  </si>
  <si>
    <t>名称382</t>
  </si>
  <si>
    <t>00630414966502</t>
  </si>
  <si>
    <t>国械注进20192401863</t>
  </si>
  <si>
    <t>促黄体生成激素测定试剂盒(化学发光法)</t>
  </si>
  <si>
    <t>IMMULITE/IMMULITE 1000 LH</t>
  </si>
  <si>
    <t>LKLH1</t>
  </si>
  <si>
    <t>名称383</t>
  </si>
  <si>
    <t>00630414964225</t>
  </si>
  <si>
    <t>国械注进20152402539</t>
  </si>
  <si>
    <t>α肿瘤坏死因子测定试剂盒(化学发光法)</t>
  </si>
  <si>
    <t>IMMULITE/IMMULITE1000 TNFα</t>
  </si>
  <si>
    <t>LKNF1</t>
  </si>
  <si>
    <t>名称384</t>
  </si>
  <si>
    <t>00630414964294</t>
  </si>
  <si>
    <t>国械注进20162401126</t>
  </si>
  <si>
    <t>肿瘤相关抗原CA125测定试剂盒(化学发光法)</t>
  </si>
  <si>
    <t>IMMULITE/IMMULITE1000 OM-MA</t>
  </si>
  <si>
    <t>LKOP1</t>
  </si>
  <si>
    <t>名称385</t>
  </si>
  <si>
    <t>00630414964331</t>
  </si>
  <si>
    <t>国械注进20172402241</t>
  </si>
  <si>
    <t>LKOP5</t>
  </si>
  <si>
    <t>名称386</t>
  </si>
  <si>
    <t>00630414964348</t>
  </si>
  <si>
    <t>Refer to 国械注进20172402241</t>
  </si>
  <si>
    <t>全段甲状旁腺激素测定试剂盒(化学发光法)</t>
  </si>
  <si>
    <t>IMMULITE/IMMULITE1000 Intact PTH</t>
  </si>
  <si>
    <t>LKPP1</t>
  </si>
  <si>
    <t>名称387</t>
  </si>
  <si>
    <t>00630414964515</t>
  </si>
  <si>
    <t>国械注进20152403765</t>
  </si>
  <si>
    <t>LKPP5</t>
  </si>
  <si>
    <t>名称388</t>
  </si>
  <si>
    <t>00630414964522</t>
  </si>
  <si>
    <t>Refer to 国械注进20152403765</t>
  </si>
  <si>
    <t>泌乳素测定试剂盒(化学发光法)</t>
  </si>
  <si>
    <t>IMMULITE/IMMULITE1000 Prolactin</t>
  </si>
  <si>
    <t>LKPR1</t>
  </si>
  <si>
    <t>名称389</t>
  </si>
  <si>
    <t>00630414964539</t>
  </si>
  <si>
    <t>国械注进20162401134</t>
  </si>
  <si>
    <t>LKPR5</t>
  </si>
  <si>
    <t>名称390</t>
  </si>
  <si>
    <t>00630414964546</t>
  </si>
  <si>
    <t>Refer to 国械注进20162401134</t>
  </si>
  <si>
    <t>性激素结合蛋白测定试剂盒(化学发光法)</t>
  </si>
  <si>
    <t>IMMULITE/IMMULITE 1000 SHBG</t>
  </si>
  <si>
    <t>LKSH1</t>
  </si>
  <si>
    <t>名称391</t>
  </si>
  <si>
    <t>00630414966557</t>
  </si>
  <si>
    <t>国械注进20162400517</t>
  </si>
  <si>
    <t>LKSH5</t>
  </si>
  <si>
    <t>名称392</t>
  </si>
  <si>
    <t>00630414966564</t>
  </si>
  <si>
    <t>Refer to 国械注进20162400517</t>
  </si>
  <si>
    <t>总三碘甲状腺原氨酸测定试剂盒(化学发光法)</t>
  </si>
  <si>
    <t>IMMULITE/IMMULITE 1000 Total  T3</t>
  </si>
  <si>
    <t>LKT31</t>
  </si>
  <si>
    <t>名称393</t>
  </si>
  <si>
    <t>00630414970103</t>
  </si>
  <si>
    <t>国械注进20162401573</t>
  </si>
  <si>
    <t>LKT35</t>
  </si>
  <si>
    <t>名称394</t>
  </si>
  <si>
    <t>00630414966212</t>
  </si>
  <si>
    <t>Refer to 国械注进20162401573</t>
  </si>
  <si>
    <t>总甲状腺素测定试剂盒(化学发光法)</t>
  </si>
  <si>
    <t>IMMULITE/IMMULITE1000 Total  T4</t>
  </si>
  <si>
    <t>LKT41</t>
  </si>
  <si>
    <t>名称395</t>
  </si>
  <si>
    <t>00630414966229</t>
  </si>
  <si>
    <t>国械注进20162401138</t>
  </si>
  <si>
    <t>LKT45</t>
  </si>
  <si>
    <t>名称396</t>
  </si>
  <si>
    <t>00630414970110</t>
  </si>
  <si>
    <t>Refer to 国械注进20162401138</t>
  </si>
  <si>
    <t>甲状腺结合球蛋白测定试剂盒(化学发光法)</t>
  </si>
  <si>
    <t>IMMULITE/IMMULITE1000 TBG</t>
  </si>
  <si>
    <t>LKTB1</t>
  </si>
  <si>
    <t>名称397</t>
  </si>
  <si>
    <t>00630414964652</t>
  </si>
  <si>
    <t>国械注进20172401738</t>
  </si>
  <si>
    <t>LKTB5</t>
  </si>
  <si>
    <t>名称398</t>
  </si>
  <si>
    <t>Refer to 国械注进20172401738</t>
  </si>
  <si>
    <t>抗甲状腺球蛋白抗体测定试剂盒(化学发光法)</t>
  </si>
  <si>
    <t>IMMULITE/IMMULITE 1000 Anti-TG  Ab</t>
  </si>
  <si>
    <t>LKTG1</t>
  </si>
  <si>
    <t>名称399</t>
  </si>
  <si>
    <t>00630414964676</t>
  </si>
  <si>
    <t>国械注进20162401133</t>
  </si>
  <si>
    <t>抗甲状腺过氧化物酶抗体测定试剂盒(化学发光法)</t>
  </si>
  <si>
    <t>IMMULITE/IMMULITE 1000 Anti-TPO  Ab</t>
  </si>
  <si>
    <t>LKTO1</t>
  </si>
  <si>
    <t>名称400</t>
  </si>
  <si>
    <t>00630414964744</t>
  </si>
  <si>
    <t>国械注进20162401706</t>
  </si>
  <si>
    <t>LKTO5</t>
  </si>
  <si>
    <t>名称401</t>
  </si>
  <si>
    <t>00630414964751</t>
  </si>
  <si>
    <t>Refer to 国械注进20162401706</t>
  </si>
  <si>
    <t>促甲状腺激素测定试剂盒(化学发光法)</t>
  </si>
  <si>
    <t>IMMULITE/IMMULITE1000 Third Generation TSH</t>
  </si>
  <si>
    <t>LKTS1</t>
  </si>
  <si>
    <t>名称402</t>
  </si>
  <si>
    <t>00630414964768</t>
  </si>
  <si>
    <t>国械注进20152403236</t>
  </si>
  <si>
    <t>LKTS5</t>
  </si>
  <si>
    <t>名称403</t>
  </si>
  <si>
    <t>00630414964775</t>
  </si>
  <si>
    <t>Refer to 国械注进20152403236</t>
  </si>
  <si>
    <t>总睾酮测定试剂盒(化学发光法)</t>
  </si>
  <si>
    <t>IMMULITE/IMMULITE1000 Total Testosterone</t>
  </si>
  <si>
    <t>LKTW1</t>
  </si>
  <si>
    <t>名称404</t>
  </si>
  <si>
    <t>00630414964782</t>
  </si>
  <si>
    <t>国械注进20152403759</t>
  </si>
  <si>
    <t>甲状腺球蛋白测定试剂盒(化学发光法)</t>
  </si>
  <si>
    <t>IMMULITE/IMMULITE1000 Thyroglobulin</t>
  </si>
  <si>
    <t>LKTY1</t>
  </si>
  <si>
    <t>名称405</t>
  </si>
  <si>
    <t>00630414964829</t>
  </si>
  <si>
    <t>国械注进20152403860</t>
  </si>
  <si>
    <t>LKTY5</t>
  </si>
  <si>
    <t>名称406</t>
  </si>
  <si>
    <t>00630414964836</t>
  </si>
  <si>
    <t>Refer to 国械注进20152403860</t>
  </si>
  <si>
    <t>维生素B12测定试剂盒(化学发光法)</t>
  </si>
  <si>
    <t>IMMULITE/IMMULITE 1000 Vitamin  B12</t>
  </si>
  <si>
    <t>LKVB1</t>
  </si>
  <si>
    <t>名称407</t>
  </si>
  <si>
    <t>00630414964874</t>
  </si>
  <si>
    <t>国械注进20162400947</t>
  </si>
  <si>
    <t>LKVB5</t>
  </si>
  <si>
    <t>名称408</t>
  </si>
  <si>
    <t>00630414964881</t>
  </si>
  <si>
    <t>Refer to 国械注进20162400947</t>
  </si>
  <si>
    <t>白介素-10测定试剂盒(化学发光法)</t>
  </si>
  <si>
    <t>IMMULITE/IMMULITE1000 IL-10</t>
  </si>
  <si>
    <t>LKXP1</t>
  </si>
  <si>
    <t>名称409</t>
  </si>
  <si>
    <t>00630414970134</t>
  </si>
  <si>
    <t>国械注进20192401557</t>
  </si>
  <si>
    <t>样本稀释液IMMULITE Intact PTH Sample Diluent</t>
  </si>
  <si>
    <t>IMMULITE Intact PTH Sample Diluent</t>
  </si>
  <si>
    <t>LPHZ</t>
  </si>
  <si>
    <t>名称410</t>
  </si>
  <si>
    <t>00630414954042</t>
  </si>
  <si>
    <t>国械备20161684号</t>
  </si>
  <si>
    <t>样本稀释液IMMULITE BR-MA Sample Diluent</t>
  </si>
  <si>
    <t>IMMULITE BR-MA Sample Diluent</t>
  </si>
  <si>
    <t>LBRZ</t>
  </si>
  <si>
    <t>名称411</t>
  </si>
  <si>
    <t>00630414953601</t>
  </si>
  <si>
    <t>国械备20162043号</t>
  </si>
  <si>
    <t>样本稀释液IMMULITE HCG Sample Diluent</t>
  </si>
  <si>
    <t>IMMULITE HCG Sample Diluent</t>
  </si>
  <si>
    <t>LCGZ</t>
  </si>
  <si>
    <t>名称412</t>
  </si>
  <si>
    <t>00630414973173</t>
  </si>
  <si>
    <t>国械备20161870号</t>
  </si>
  <si>
    <t>LCGZ4</t>
  </si>
  <si>
    <t>名称413</t>
  </si>
  <si>
    <t>00630414973067</t>
  </si>
  <si>
    <t>Refer to 国械备20161870号</t>
  </si>
  <si>
    <t>样本稀释液IMMULITE FSH Sample Diluent</t>
  </si>
  <si>
    <t>IMMULITE FSH Sample Diluent</t>
  </si>
  <si>
    <t>LFSZ</t>
  </si>
  <si>
    <t>名称414</t>
  </si>
  <si>
    <t>00630414953779</t>
  </si>
  <si>
    <t>国械备20170231号</t>
  </si>
  <si>
    <t>样本稀释液IMMULITE Prolactin Sample Diluent</t>
  </si>
  <si>
    <t>IMMULITE Prolactin Sample Diluent</t>
  </si>
  <si>
    <t>LPRZ</t>
  </si>
  <si>
    <t>名称415</t>
  </si>
  <si>
    <t>00630414954172</t>
  </si>
  <si>
    <t>国械备20170466号</t>
  </si>
  <si>
    <t>样本稀释液IMMULITE Total IgE Sample Diluent</t>
  </si>
  <si>
    <t>IMMULITE Total IgE Sample Diluent</t>
  </si>
  <si>
    <t>LIEZ</t>
  </si>
  <si>
    <t>名称416</t>
  </si>
  <si>
    <t>00630414954356</t>
  </si>
  <si>
    <t>国械备20170586号</t>
  </si>
  <si>
    <t>样本稀释液IMMULITE DHEA-SO4 Sample Diluent</t>
  </si>
  <si>
    <t>IMMULITE DHEA-SO4 Sample Diluent</t>
  </si>
  <si>
    <t>LDSZ</t>
  </si>
  <si>
    <t>名称417</t>
  </si>
  <si>
    <t>00630414953694</t>
  </si>
  <si>
    <t>国械备20170273号</t>
  </si>
  <si>
    <t>样本稀释液IMMULITE IL-6(mono/poly)Sample Diluent</t>
  </si>
  <si>
    <t>IMMULITE IL-6(mono/poly)Sample Diluent</t>
  </si>
  <si>
    <t>L6PZ</t>
  </si>
  <si>
    <t>名称418</t>
  </si>
  <si>
    <t>00630414954004</t>
  </si>
  <si>
    <t>国械备20180417号</t>
  </si>
  <si>
    <t>样本稀释液IMMULITE TNF Alpha Sample Diluent</t>
  </si>
  <si>
    <t>IMMULITE TNF Alpha Sample Diluent</t>
  </si>
  <si>
    <t>LNFZ</t>
  </si>
  <si>
    <t>名称419</t>
  </si>
  <si>
    <t>00630414954349</t>
  </si>
  <si>
    <t>国械备20180531号</t>
  </si>
  <si>
    <t>样本稀释液IMMULITE C-Peptide Sample Diluent</t>
  </si>
  <si>
    <t>IMMULITE C-Peptide Sample Diluent</t>
  </si>
  <si>
    <t>LPEZ</t>
  </si>
  <si>
    <t>名称420</t>
  </si>
  <si>
    <t>00630414953656</t>
  </si>
  <si>
    <t>国械备20170467号</t>
  </si>
  <si>
    <t>样本稀释液IMMULITE Calcitonin Sample Diluent</t>
  </si>
  <si>
    <t>IMMULITE Calcitonin Sample Diluent</t>
  </si>
  <si>
    <t>LCLZ</t>
  </si>
  <si>
    <t>名称421</t>
  </si>
  <si>
    <t>00630414953618</t>
  </si>
  <si>
    <t>国械备20170476号</t>
  </si>
  <si>
    <t>样本稀释液IMMULITE Growth Hormone Sample Diluent</t>
  </si>
  <si>
    <t>IMMULITE Growth Hormone Sample Diluent</t>
  </si>
  <si>
    <t>LGHZ</t>
  </si>
  <si>
    <t>名称422</t>
  </si>
  <si>
    <t>00630414953809</t>
  </si>
  <si>
    <t>国械备20180416号</t>
  </si>
  <si>
    <t>样本稀释液IMMULITE EPO Sample Diluent</t>
  </si>
  <si>
    <t>IMMULITE EPO Sample Diluent</t>
  </si>
  <si>
    <t>LEPZ</t>
  </si>
  <si>
    <t>名称423</t>
  </si>
  <si>
    <t>00630414953717</t>
  </si>
  <si>
    <t>国械备20180532号</t>
  </si>
  <si>
    <t>样本稀释液IMMULITE GI-MA(CA19-9) Sample Diluent</t>
  </si>
  <si>
    <t>IMMULITE GI-MA(CA19-9) Sample Diluent</t>
  </si>
  <si>
    <t>LGIZ</t>
  </si>
  <si>
    <t>名称424</t>
  </si>
  <si>
    <t>00630414953816</t>
  </si>
  <si>
    <t>国械备20180415号</t>
  </si>
  <si>
    <t>样本稀释液IMMULITE ACTH Sample Diluent</t>
  </si>
  <si>
    <t>IMMULITE ACTH Sample Diluent</t>
  </si>
  <si>
    <t>LACZ</t>
  </si>
  <si>
    <t>名称425</t>
  </si>
  <si>
    <t>00630414953502</t>
  </si>
  <si>
    <t>国械备20170313号</t>
  </si>
  <si>
    <t>样本稀释液IMMULITE IL-8(mono/poly) Sample Diluent</t>
  </si>
  <si>
    <t>IMMULITE IL-8(mono/poly) Sample Diluent</t>
  </si>
  <si>
    <t>L8PZ</t>
  </si>
  <si>
    <t>名称426</t>
  </si>
  <si>
    <t>00630414954011</t>
  </si>
  <si>
    <t>国械备20180119号</t>
  </si>
  <si>
    <t>样本稀释液IMMULITE 3rd Gen TSH Sample Diluent</t>
  </si>
  <si>
    <t>IMMULITE 3rd Gen TSH Sample Diluent</t>
  </si>
  <si>
    <t>LTSZ</t>
  </si>
  <si>
    <t>名称427</t>
  </si>
  <si>
    <t>00630414954400</t>
  </si>
  <si>
    <t>国械备20170697号</t>
  </si>
  <si>
    <t>样本稀释液IMMULITE OM-MA Sample Diluent</t>
  </si>
  <si>
    <t>IMMULITE OM-MA Sample Diluent</t>
  </si>
  <si>
    <t>LOMZ</t>
  </si>
  <si>
    <t>名称428</t>
  </si>
  <si>
    <t>00630414954127</t>
  </si>
  <si>
    <t>国械备20180533号</t>
  </si>
  <si>
    <t>C肽测定试剂盒(化学发光法)</t>
  </si>
  <si>
    <t>IMMULITE/IMMULITE 1000 C-Peptide</t>
  </si>
  <si>
    <t>LKPEP1</t>
  </si>
  <si>
    <t>名称429</t>
  </si>
  <si>
    <t>00630414964430</t>
  </si>
  <si>
    <t>国械注进20142405136</t>
  </si>
  <si>
    <t>糖类抗原15-3测定试剂盒(化学发光法)</t>
  </si>
  <si>
    <t>IMMULITE/IMMULITE 1000 BR-MA</t>
  </si>
  <si>
    <t>LKBR1</t>
  </si>
  <si>
    <t>名称430</t>
  </si>
  <si>
    <t>00630414963655</t>
  </si>
  <si>
    <t>国械注进20163400447</t>
  </si>
  <si>
    <t>LKBR5</t>
  </si>
  <si>
    <t>名称431</t>
  </si>
  <si>
    <t>00630414963662</t>
  </si>
  <si>
    <t>Refer to 国械注进20163400447</t>
  </si>
  <si>
    <t>前列腺酸性磷酸酶测定试剂盒(化学发光法)</t>
  </si>
  <si>
    <t>IMMULITE/IMMULITE 1000 PAP</t>
  </si>
  <si>
    <t>LKPA1</t>
  </si>
  <si>
    <t>名称432</t>
  </si>
  <si>
    <t>00630414964355</t>
  </si>
  <si>
    <t>国械注进20163400522</t>
  </si>
  <si>
    <t>LKPA5</t>
  </si>
  <si>
    <t>名称433</t>
  </si>
  <si>
    <t>Refer to 国械注进20163400522</t>
  </si>
  <si>
    <t>巨细胞病毒IgG抗体测定试剂盒(化学发光法)</t>
  </si>
  <si>
    <t>IMMULITE/IMMULITE 1000 CMV IgG</t>
  </si>
  <si>
    <t>LKCV1</t>
  </si>
  <si>
    <t>名称434</t>
  </si>
  <si>
    <t>00630414963822</t>
  </si>
  <si>
    <t>国械注进20163402097</t>
  </si>
  <si>
    <t>单纯疱疹病毒I/II型IgG抗体测定试剂盒(化学发光法)</t>
  </si>
  <si>
    <t>IMMULITE 2000 Herpes Ⅰ&amp;Ⅱ IgG</t>
  </si>
  <si>
    <t>L2KHVG6</t>
  </si>
  <si>
    <t>名称435</t>
  </si>
  <si>
    <t>00630414999784</t>
  </si>
  <si>
    <t>600人份/盒</t>
  </si>
  <si>
    <t>国械注进20163403156</t>
  </si>
  <si>
    <t>样本稀释液IMMULITE/IMMULITE 1000 Progesterone Sample Diluent</t>
  </si>
  <si>
    <t>IMMULITE/IMMULITE 1000 Progesterone Sample Diluent</t>
  </si>
  <si>
    <t>LPWZ</t>
  </si>
  <si>
    <t>名称436</t>
  </si>
  <si>
    <t>00630414986319</t>
  </si>
  <si>
    <t>国械备20160325号</t>
  </si>
  <si>
    <t>孕酮测定试剂盒(化学发光法)</t>
  </si>
  <si>
    <t xml:space="preserve">IMMULITE/IMMULITE 1000 Progesterone </t>
  </si>
  <si>
    <t>LKPW1</t>
  </si>
  <si>
    <t>名称437</t>
  </si>
  <si>
    <t>00630414985732</t>
  </si>
  <si>
    <t>国械注进20162404086</t>
  </si>
  <si>
    <t>风疹病毒IgG抗体测定试剂盒(化学发光法)</t>
  </si>
  <si>
    <t>Immulite/Immulite 1000 Rubella Quantitative IgG</t>
  </si>
  <si>
    <t>LKRUB1</t>
  </si>
  <si>
    <t>名称438</t>
  </si>
  <si>
    <t>00630414964614</t>
  </si>
  <si>
    <t>国械注进20163401137</t>
  </si>
  <si>
    <t>样本稀释液IMMULITE 1000 IgG/IgM (ID1) Sample Diluent</t>
  </si>
  <si>
    <t>IMMULITE 1000 IgG/IgM (ID1) Sample Diluent</t>
  </si>
  <si>
    <t>L1KIGW1</t>
  </si>
  <si>
    <t>名称439</t>
  </si>
  <si>
    <t>00630414960951</t>
  </si>
  <si>
    <t>2个试剂楔</t>
  </si>
  <si>
    <t>国械备20160753号</t>
  </si>
  <si>
    <t>IMMULITE/IMMULITE 1000 Herpes Ⅰ&amp;Ⅱ IgG</t>
  </si>
  <si>
    <t>LKHS1</t>
  </si>
  <si>
    <t>名称440</t>
  </si>
  <si>
    <t>00630414964171</t>
  </si>
  <si>
    <t>国械注进20163402311</t>
  </si>
  <si>
    <t>Immulite 2000 CMV IgG</t>
  </si>
  <si>
    <t>L2KCVG2</t>
  </si>
  <si>
    <t>名称441</t>
  </si>
  <si>
    <t>00630414961231</t>
  </si>
  <si>
    <t>200人份/盒</t>
  </si>
  <si>
    <t>国械注进20163402096</t>
  </si>
  <si>
    <t>L2KCVG6</t>
  </si>
  <si>
    <t>名称442</t>
  </si>
  <si>
    <t>00630414961248</t>
  </si>
  <si>
    <t>Refer to 国械注进20163402096</t>
  </si>
  <si>
    <t xml:space="preserve">Immulite 2000 Rubella Quantitative IgG </t>
  </si>
  <si>
    <t>L2KRUB2</t>
  </si>
  <si>
    <t>名称443</t>
  </si>
  <si>
    <t>00630414962054</t>
  </si>
  <si>
    <t>国械注进20163401136</t>
  </si>
  <si>
    <t>L2KRUB6</t>
  </si>
  <si>
    <t>名称444</t>
  </si>
  <si>
    <t>00630414962061</t>
  </si>
  <si>
    <t>Refer to 国械注进20163401136</t>
  </si>
  <si>
    <t>IMMULITE  2000 AFP</t>
  </si>
  <si>
    <t>L2KAP2</t>
  </si>
  <si>
    <t>名称445</t>
  </si>
  <si>
    <t>00630414961033</t>
  </si>
  <si>
    <t>国械注进20143405920</t>
  </si>
  <si>
    <t>L2KAP6</t>
  </si>
  <si>
    <t>名称446</t>
  </si>
  <si>
    <t>00630414961040</t>
  </si>
  <si>
    <t>Refer to 国械注进20143405920</t>
  </si>
  <si>
    <t>促红细胞生成激素测定试剂盒(化学发光法)</t>
  </si>
  <si>
    <t>IMMULITE/IMMULITE 1000 Erythropoietin(EPO)</t>
  </si>
  <si>
    <t>LKEPN1</t>
  </si>
  <si>
    <t>名称447</t>
  </si>
  <si>
    <t>00630414989570</t>
  </si>
  <si>
    <t>国械注进20192401708</t>
  </si>
  <si>
    <t>游离甲状腺素测定试剂盒(化学发光法)</t>
  </si>
  <si>
    <t>IMMULITE/IMMULITE 1000 Free T4</t>
  </si>
  <si>
    <t>LKFT41</t>
  </si>
  <si>
    <t>名称448</t>
  </si>
  <si>
    <t>00630414996868</t>
  </si>
  <si>
    <t>国械注进20192401558</t>
  </si>
  <si>
    <t>生长激素测定试剂盒(化学发光法)</t>
  </si>
  <si>
    <t>IMMULITE/IMMULITE 1000 Growth Hormone</t>
  </si>
  <si>
    <t>LKGRH1</t>
  </si>
  <si>
    <t>名称449</t>
  </si>
  <si>
    <t>00630414964089</t>
  </si>
  <si>
    <t>国械注进20152402057</t>
  </si>
  <si>
    <t>IMMULITE/IMMULITE 1000 Unconjugated Estriol</t>
  </si>
  <si>
    <t>LKUE31</t>
  </si>
  <si>
    <t>名称450</t>
  </si>
  <si>
    <t>00630414984452</t>
  </si>
  <si>
    <t>国械注进20152402055</t>
  </si>
  <si>
    <t>全自动免疫检验系统用底物液IMMULITE/IMMULITE 1000 Chemiluminescent Substrate Module</t>
  </si>
  <si>
    <t>IMMULITE/IMMULITE 1000 Chemiluminescent Substrate Module</t>
  </si>
  <si>
    <t>LSUBX</t>
  </si>
  <si>
    <t>名称451</t>
  </si>
  <si>
    <t>00630414965017</t>
  </si>
  <si>
    <t>2瓶/盒,105mL/瓶</t>
  </si>
  <si>
    <t>国械备20181146号</t>
  </si>
  <si>
    <t>妊娠相关血浆蛋白A测定试剂盒(化学发光法)</t>
  </si>
  <si>
    <t>IMMULITE/IMMULITE 1000 PAPP-A</t>
  </si>
  <si>
    <t>LKPC1</t>
  </si>
  <si>
    <t>名称452</t>
  </si>
  <si>
    <t>00630414964393</t>
  </si>
  <si>
    <t>国械注进20152403757</t>
  </si>
  <si>
    <t>样本稀释液IMMULITE 1000 HCG Sample Diluent</t>
  </si>
  <si>
    <t>IMMULITE 1000 HCG Sample Diluent</t>
  </si>
  <si>
    <t>L1KCGW1</t>
  </si>
  <si>
    <t>名称453</t>
  </si>
  <si>
    <t>00630414960920</t>
  </si>
  <si>
    <t>2个</t>
  </si>
  <si>
    <t>国械备20160268号</t>
  </si>
  <si>
    <t>样本稀释液IMMULITE 1000 SHBG Sample Diluent</t>
  </si>
  <si>
    <t>IMMULITE 1000 SHBG Sample Diluent</t>
  </si>
  <si>
    <t>L1KSHW1</t>
  </si>
  <si>
    <t>名称454</t>
  </si>
  <si>
    <t>00630414972831</t>
  </si>
  <si>
    <t>国械备20160269号</t>
  </si>
  <si>
    <t>糖类抗原19-9测定试剂盒(化学发光法)</t>
  </si>
  <si>
    <t>IMMULITE/IMMULITE 1000 GI-MA</t>
  </si>
  <si>
    <t>LKGI1</t>
  </si>
  <si>
    <t>名称455</t>
  </si>
  <si>
    <t>00630414964065</t>
  </si>
  <si>
    <t>国械注进20163401800</t>
  </si>
  <si>
    <t>弓形虫IgG抗体测定试剂盒(化学发光法)</t>
  </si>
  <si>
    <t>IMMULITE/IMMULITE1000 Toxoplasma Quantitative IgG</t>
  </si>
  <si>
    <t>LKTXP1</t>
  </si>
  <si>
    <t>名称456</t>
  </si>
  <si>
    <t>00630414964805</t>
  </si>
  <si>
    <t>国械注进20163401159</t>
  </si>
  <si>
    <t>IMMULITE  2000 Toxoplasma Quantitative IgG</t>
  </si>
  <si>
    <t>L2KTXP2</t>
  </si>
  <si>
    <t>名称457</t>
  </si>
  <si>
    <t>00630414962238</t>
  </si>
  <si>
    <t>国械注进20163401160</t>
  </si>
  <si>
    <t>IMMULITE 2000 Toxoplasma Quantitative IgG</t>
  </si>
  <si>
    <t>L2KTXP6</t>
  </si>
  <si>
    <t>名称458</t>
  </si>
  <si>
    <t>00630414962245</t>
  </si>
  <si>
    <t>Refer to 国械注进20163401160</t>
  </si>
  <si>
    <t>巨细胞病毒IgM抗体测定试剂盒(化学发光法)</t>
  </si>
  <si>
    <t>IMMULITE 2000 CMV IgM</t>
  </si>
  <si>
    <t>L2KCM2</t>
  </si>
  <si>
    <t>名称459</t>
  </si>
  <si>
    <t>00630414961163</t>
  </si>
  <si>
    <t>国械注进20163405262</t>
  </si>
  <si>
    <t>L2KCM6</t>
  </si>
  <si>
    <t>名称460</t>
  </si>
  <si>
    <t>00630414961170</t>
  </si>
  <si>
    <t>Refer to 国械注进20163405262</t>
  </si>
  <si>
    <t>IMMULITE  2000 IL-6</t>
  </si>
  <si>
    <t>L2K6P2</t>
  </si>
  <si>
    <t>名称461</t>
  </si>
  <si>
    <t>00630414960982</t>
  </si>
  <si>
    <t>国械注进20192401712</t>
  </si>
  <si>
    <t>IMMULITE  2000 ACTH</t>
  </si>
  <si>
    <t>L2KAC2</t>
  </si>
  <si>
    <t>名称462</t>
  </si>
  <si>
    <t>00630414960999</t>
  </si>
  <si>
    <t>国械注进20162404968</t>
  </si>
  <si>
    <t>IMMULITE  2000 Androstenedione</t>
  </si>
  <si>
    <t>L2KAO2</t>
  </si>
  <si>
    <t>名称463</t>
  </si>
  <si>
    <t>00630414961026</t>
  </si>
  <si>
    <t>国械注进20162404413</t>
  </si>
  <si>
    <t>IMMULITE 2000 Beta-2 Microglobulin</t>
  </si>
  <si>
    <t>L2KBM2</t>
  </si>
  <si>
    <t>名称464</t>
  </si>
  <si>
    <t>00630414961071</t>
  </si>
  <si>
    <t>国械注进20162404419</t>
  </si>
  <si>
    <t>IMMULITE 2000 HCG</t>
  </si>
  <si>
    <t>L2KCG2</t>
  </si>
  <si>
    <t>名称465</t>
  </si>
  <si>
    <t>L2KCG6</t>
  </si>
  <si>
    <t>名称466</t>
  </si>
  <si>
    <t>00630414961149</t>
  </si>
  <si>
    <t>Refer to 国械注进20152402540</t>
  </si>
  <si>
    <t>IMMULITE 2000 Calcitonin</t>
  </si>
  <si>
    <t>L2KCL2</t>
  </si>
  <si>
    <t>名称467</t>
  </si>
  <si>
    <t>IMMULITE 2000 Cortisol</t>
  </si>
  <si>
    <t>L2KCO2</t>
  </si>
  <si>
    <t>名称468</t>
  </si>
  <si>
    <t>00630414961187</t>
  </si>
  <si>
    <t>国械注进20162404969</t>
  </si>
  <si>
    <t>L2KCO6</t>
  </si>
  <si>
    <t>名称469</t>
  </si>
  <si>
    <t>00630414961194</t>
  </si>
  <si>
    <t>Refer to 国械注进20162404969</t>
  </si>
  <si>
    <t>地高辛测定试剂盒(化学发光法)</t>
  </si>
  <si>
    <t>IMMULITE2000 Digoxin</t>
  </si>
  <si>
    <t>L2KDI2</t>
  </si>
  <si>
    <t>名称470</t>
  </si>
  <si>
    <t>00630414961286</t>
  </si>
  <si>
    <t>国械注进20172401584</t>
  </si>
  <si>
    <t>L2KDI6</t>
  </si>
  <si>
    <t>名称471</t>
  </si>
  <si>
    <t>Refer to 国械注进20172401584</t>
  </si>
  <si>
    <t>IMMULITE2000 DHEA-SO4</t>
  </si>
  <si>
    <t>L2KDS2</t>
  </si>
  <si>
    <t>名称472</t>
  </si>
  <si>
    <t>00630414961309</t>
  </si>
  <si>
    <t>国械注进20172401903</t>
  </si>
  <si>
    <t>L2KDS6</t>
  </si>
  <si>
    <t>名称473</t>
  </si>
  <si>
    <t>00630414961316</t>
  </si>
  <si>
    <t>Refer to 国械注进20172401903</t>
  </si>
  <si>
    <t>IMMULITE 2000 Estradiol</t>
  </si>
  <si>
    <t>L2KE22</t>
  </si>
  <si>
    <t>名称474</t>
  </si>
  <si>
    <t>00630414966106</t>
  </si>
  <si>
    <t>国械注进20172402170</t>
  </si>
  <si>
    <t>L2KE26</t>
  </si>
  <si>
    <t>名称475</t>
  </si>
  <si>
    <t>00630414966007</t>
  </si>
  <si>
    <t>Refer to 国械注进20172402170</t>
  </si>
  <si>
    <t>IMMULITE 2000 Free T3</t>
  </si>
  <si>
    <t>L2KF32</t>
  </si>
  <si>
    <t>名称476</t>
  </si>
  <si>
    <t>00630414961361</t>
  </si>
  <si>
    <t>国械注进20162401776</t>
  </si>
  <si>
    <t>L2KF36</t>
  </si>
  <si>
    <t>名称477</t>
  </si>
  <si>
    <t>00630414961385</t>
  </si>
  <si>
    <t>Refer to 国械注进20162401776</t>
  </si>
  <si>
    <t>IMMULITE 2000 Free Beta HCG</t>
  </si>
  <si>
    <t>L2KFB2</t>
  </si>
  <si>
    <t>名称478</t>
  </si>
  <si>
    <t>00630414961446</t>
  </si>
  <si>
    <t>国械注进20182401809</t>
  </si>
  <si>
    <t>L2KFB6</t>
  </si>
  <si>
    <t>名称479</t>
  </si>
  <si>
    <t>00630414961453</t>
  </si>
  <si>
    <t>Refer to 国械注进20182401809</t>
  </si>
  <si>
    <t>IMMULITE2000 Ferritin</t>
  </si>
  <si>
    <t>L2KFE2</t>
  </si>
  <si>
    <t>名称480</t>
  </si>
  <si>
    <t>00630414961460</t>
  </si>
  <si>
    <t>国械注进20172400325</t>
  </si>
  <si>
    <t>L2KFE6</t>
  </si>
  <si>
    <t>名称481</t>
  </si>
  <si>
    <t>00630414961477</t>
  </si>
  <si>
    <t>Refer to 国械注进20172400325</t>
  </si>
  <si>
    <t>叶酸测定试剂盒(化学发光法)</t>
  </si>
  <si>
    <t>IMMULITE 2000 Folic Acid</t>
  </si>
  <si>
    <t>L2KFO2</t>
  </si>
  <si>
    <t>名称482</t>
  </si>
  <si>
    <t>00630414961484</t>
  </si>
  <si>
    <t>国械注进20162401777</t>
  </si>
  <si>
    <t>L2KFO6</t>
  </si>
  <si>
    <t>名称483</t>
  </si>
  <si>
    <t>00630414961491</t>
  </si>
  <si>
    <t>Refer to 国械注进20162401777</t>
  </si>
  <si>
    <t>IMMULITE2000 FSH</t>
  </si>
  <si>
    <t>L2KFS2</t>
  </si>
  <si>
    <t>名称484</t>
  </si>
  <si>
    <t>00630414961507</t>
  </si>
  <si>
    <t>国械注进20172401008</t>
  </si>
  <si>
    <t>L2KFS6</t>
  </si>
  <si>
    <t>名称485</t>
  </si>
  <si>
    <t>00630414961514</t>
  </si>
  <si>
    <t>Refer to 国械注进20172401008</t>
  </si>
  <si>
    <t>胰岛素样生长因子结合蛋白-3测定试剂盒(化学发光法)</t>
  </si>
  <si>
    <t>IMMULITE 2000 IGFBP-3</t>
  </si>
  <si>
    <t>L2KGB2</t>
  </si>
  <si>
    <t>名称486</t>
  </si>
  <si>
    <t>00630414966113</t>
  </si>
  <si>
    <t>国械注进20162404085</t>
  </si>
  <si>
    <t>白蛋白测定试剂盒(化学发光法)</t>
  </si>
  <si>
    <t>IMMULITE2000 Albumin</t>
  </si>
  <si>
    <t>L2KHA2</t>
  </si>
  <si>
    <t>名称487</t>
  </si>
  <si>
    <t>00630414961569</t>
  </si>
  <si>
    <t>国械注进20172400536</t>
  </si>
  <si>
    <t>L2KHA6</t>
  </si>
  <si>
    <t>名称488</t>
  </si>
  <si>
    <t>00630414961576</t>
  </si>
  <si>
    <t>Refer to 国械注进20172400536</t>
  </si>
  <si>
    <t>IMMULITE 2000 Total  IgE</t>
  </si>
  <si>
    <t>L2KIE2</t>
  </si>
  <si>
    <t>名称489</t>
  </si>
  <si>
    <t>00630414966083</t>
  </si>
  <si>
    <t>国械注进20172401351</t>
  </si>
  <si>
    <t>L2KIE6</t>
  </si>
  <si>
    <t>名称490</t>
  </si>
  <si>
    <t>00630414966090</t>
  </si>
  <si>
    <t>Refer to 国械注进20172401351</t>
  </si>
  <si>
    <t>IMMULITE2000 Insulin</t>
  </si>
  <si>
    <t>L2KIN2</t>
  </si>
  <si>
    <t>名称491</t>
  </si>
  <si>
    <t>00630414966045</t>
  </si>
  <si>
    <t>国械注进20172401307</t>
  </si>
  <si>
    <t>L2KIN6</t>
  </si>
  <si>
    <t>名称492</t>
  </si>
  <si>
    <t>00630414966014</t>
  </si>
  <si>
    <t>Refer to 国械注进20172401307</t>
  </si>
  <si>
    <t>促黄体生成素测定试剂盒(化学发光法)</t>
  </si>
  <si>
    <t>IMMULITE2000 LH</t>
  </si>
  <si>
    <t>L2KLH2</t>
  </si>
  <si>
    <t>名称493</t>
  </si>
  <si>
    <t>00630414961699</t>
  </si>
  <si>
    <t>国械注进20172401306</t>
  </si>
  <si>
    <t>L2KLH6</t>
  </si>
  <si>
    <t>名称494</t>
  </si>
  <si>
    <t>00630414961705</t>
  </si>
  <si>
    <t>Refer to 国械注进20172401306</t>
  </si>
  <si>
    <t>IMMULITE2000 PAP</t>
  </si>
  <si>
    <t>L2KPA2</t>
  </si>
  <si>
    <t>名称495</t>
  </si>
  <si>
    <t>00630414961804</t>
  </si>
  <si>
    <t>国械注进20193401507</t>
  </si>
  <si>
    <t>L2KPA6</t>
  </si>
  <si>
    <t>名称496</t>
  </si>
  <si>
    <t>Refer to 国械注进20193401507</t>
  </si>
  <si>
    <t>IMMULITE2000 Intact PTH</t>
  </si>
  <si>
    <t>L2KPP2</t>
  </si>
  <si>
    <t>名称497</t>
  </si>
  <si>
    <t>00630414961910</t>
  </si>
  <si>
    <t>国械注进20152403237</t>
  </si>
  <si>
    <t>L2KPP6</t>
  </si>
  <si>
    <t>名称498</t>
  </si>
  <si>
    <t>00630414961927</t>
  </si>
  <si>
    <t>Refer to 国械注进20152403237</t>
  </si>
  <si>
    <t>IMMULITE2000 Prolactin</t>
  </si>
  <si>
    <t>L2KPR2</t>
  </si>
  <si>
    <t>名称499</t>
  </si>
  <si>
    <t>00630414961934</t>
  </si>
  <si>
    <t>国械注进20172400993</t>
  </si>
  <si>
    <t>L2KPR6</t>
  </si>
  <si>
    <t>名称500</t>
  </si>
  <si>
    <t>00630414961941</t>
  </si>
  <si>
    <t>Refer to 国械注进20172400993</t>
  </si>
  <si>
    <t>IMMULITE 2000 Progesterone</t>
  </si>
  <si>
    <t>L2KPW2</t>
  </si>
  <si>
    <t>名称501</t>
  </si>
  <si>
    <t>00630414961972</t>
  </si>
  <si>
    <t>国械注进20172401583</t>
  </si>
  <si>
    <t>L2KPW6</t>
  </si>
  <si>
    <t>名称502</t>
  </si>
  <si>
    <t>00630414961989</t>
  </si>
  <si>
    <t>Refer to 国械注进20172401583</t>
  </si>
  <si>
    <t>IMMULITE 2000 SHBG</t>
  </si>
  <si>
    <t>L2KSH2</t>
  </si>
  <si>
    <t>名称503</t>
  </si>
  <si>
    <t>00630414972916</t>
  </si>
  <si>
    <t>国械注进20152403761</t>
  </si>
  <si>
    <t>IMMULITE2000 Total  T3</t>
  </si>
  <si>
    <t>L2KT32</t>
  </si>
  <si>
    <t>名称504</t>
  </si>
  <si>
    <t>00630414968599</t>
  </si>
  <si>
    <t>国械注进20172400495</t>
  </si>
  <si>
    <t>L2KT36</t>
  </si>
  <si>
    <t>名称505</t>
  </si>
  <si>
    <t>00630414966021</t>
  </si>
  <si>
    <t>Refer to 国械注进20172400495</t>
  </si>
  <si>
    <t>IMMULITE2000 Total  T4</t>
  </si>
  <si>
    <t>L2KT42</t>
  </si>
  <si>
    <t>名称506</t>
  </si>
  <si>
    <t>00630414972992</t>
  </si>
  <si>
    <t>国械注进20172400501</t>
  </si>
  <si>
    <t>L2KT46</t>
  </si>
  <si>
    <t>名称507</t>
  </si>
  <si>
    <t>00630414966038</t>
  </si>
  <si>
    <t>Refer to 国械注进20172400501</t>
  </si>
  <si>
    <t>L2KT43M</t>
  </si>
  <si>
    <t>名称508</t>
  </si>
  <si>
    <t>00630414970059</t>
  </si>
  <si>
    <t>3000人份/盒</t>
  </si>
  <si>
    <t>L2KT46M</t>
  </si>
  <si>
    <t>名称509</t>
  </si>
  <si>
    <t>6000人份/盒</t>
  </si>
  <si>
    <t>IMMULITE2000 TBG</t>
  </si>
  <si>
    <t>L2KTB2</t>
  </si>
  <si>
    <t>名称510</t>
  </si>
  <si>
    <t>00630414962078</t>
  </si>
  <si>
    <t>国械注进20172400535</t>
  </si>
  <si>
    <t>IMMULITE2000 Anti-TG  Ab</t>
  </si>
  <si>
    <t>L2KTG2</t>
  </si>
  <si>
    <t>名称511</t>
  </si>
  <si>
    <t>00630414962108</t>
  </si>
  <si>
    <t>国械注进20172400989</t>
  </si>
  <si>
    <t>L2KTG6</t>
  </si>
  <si>
    <t>名称512</t>
  </si>
  <si>
    <t>00630414962115</t>
  </si>
  <si>
    <t>Refer to 国械注进20172400989</t>
  </si>
  <si>
    <t>IMMULITE 2000 Anti-TPO  Ab</t>
  </si>
  <si>
    <t>L2KTO2</t>
  </si>
  <si>
    <t>名称513</t>
  </si>
  <si>
    <t>00630414962146</t>
  </si>
  <si>
    <t>国械注进20172400315</t>
  </si>
  <si>
    <t>L2KTO6</t>
  </si>
  <si>
    <t>名称514</t>
  </si>
  <si>
    <t>00630414962153</t>
  </si>
  <si>
    <t>Refer to 国械注进20172400315</t>
  </si>
  <si>
    <t>IMMULITE 2000 Third Generation TSH</t>
  </si>
  <si>
    <t>L2KTS2</t>
  </si>
  <si>
    <t>名称515</t>
  </si>
  <si>
    <t>00630414962160</t>
  </si>
  <si>
    <t>国械注进20152402538</t>
  </si>
  <si>
    <t>L2KTS6</t>
  </si>
  <si>
    <t>名称516</t>
  </si>
  <si>
    <t>00630414962184</t>
  </si>
  <si>
    <t>Refer to 国械注进20152402538</t>
  </si>
  <si>
    <t>IMMULITE2000 Total Testosterone</t>
  </si>
  <si>
    <t>L2KTW2</t>
  </si>
  <si>
    <t>名称517</t>
  </si>
  <si>
    <t>00630414962214</t>
  </si>
  <si>
    <t>国械注进20162401150</t>
  </si>
  <si>
    <t>L2KTW6</t>
  </si>
  <si>
    <t>名称518</t>
  </si>
  <si>
    <t>00630414962221</t>
  </si>
  <si>
    <t>Refer to 国械注进20162401150</t>
  </si>
  <si>
    <t>IMMULITE2000 Thyroglobulin</t>
  </si>
  <si>
    <t>L2KTY2</t>
  </si>
  <si>
    <t>名称519</t>
  </si>
  <si>
    <t>00630414962252</t>
  </si>
  <si>
    <t>国械注进20172401733</t>
  </si>
  <si>
    <t>IMMULITE2000 Vitamin  B12</t>
  </si>
  <si>
    <t>L2KVB2</t>
  </si>
  <si>
    <t>名称520</t>
  </si>
  <si>
    <t>00630414962313</t>
  </si>
  <si>
    <t>国械注进20172401900</t>
  </si>
  <si>
    <t>L2KVB6</t>
  </si>
  <si>
    <t>名称521</t>
  </si>
  <si>
    <t>00630414962320</t>
  </si>
  <si>
    <t>Refer to 国械注进20172401900</t>
  </si>
  <si>
    <t>样本稀释液IMMULITE 2000 C-Peptide Sample Diluent</t>
  </si>
  <si>
    <t>IMMULITE 2000 C-Peptide Sample Diluent</t>
  </si>
  <si>
    <t>L2PEZ</t>
  </si>
  <si>
    <t>名称522</t>
  </si>
  <si>
    <t>00630414953663</t>
  </si>
  <si>
    <t>国械备20180090号</t>
  </si>
  <si>
    <t>样本稀释液IMMULITE 2000 Thyroglobulin Sample Diluent</t>
  </si>
  <si>
    <t>IMMULITE 2000 Thyroglobulin Sample Diluent</t>
  </si>
  <si>
    <t>L2TYZ</t>
  </si>
  <si>
    <t>名称523</t>
  </si>
  <si>
    <t>00630414954318</t>
  </si>
  <si>
    <t>国械备20170424号</t>
  </si>
  <si>
    <t>样本稀释液IMMULITE 2000 Intact PTH Sample Diluent</t>
  </si>
  <si>
    <t>IMMULITE 2000 Intact PTH Sample Diluent</t>
  </si>
  <si>
    <t>L2PHZ</t>
  </si>
  <si>
    <t>名称524</t>
  </si>
  <si>
    <t>00630414954059</t>
  </si>
  <si>
    <t>国械备20180164号</t>
  </si>
  <si>
    <t>样本稀释液IMMULITE 2000 FSH Sample Diluent</t>
  </si>
  <si>
    <t>IMMULITE 2000 FSH Sample Diluent</t>
  </si>
  <si>
    <t>L2FSZ</t>
  </si>
  <si>
    <t>名称525</t>
  </si>
  <si>
    <t>00630414953786</t>
  </si>
  <si>
    <t>国械备20170191号</t>
  </si>
  <si>
    <t>样本稀释液IMMULITE 2000 Insulin Sample Diluent</t>
  </si>
  <si>
    <t>IMMULITE 2000 Insulin Sample Diluent</t>
  </si>
  <si>
    <t>L2INZ</t>
  </si>
  <si>
    <t>名称526</t>
  </si>
  <si>
    <t>00630414954035</t>
  </si>
  <si>
    <t>国械备20170425号</t>
  </si>
  <si>
    <t>样本稀释液IMMULITE 2000 Multi-Diluent 2</t>
  </si>
  <si>
    <t>IMMULITE 2000 Multi-Diluent 2</t>
  </si>
  <si>
    <t>L2M2Z</t>
  </si>
  <si>
    <t>名称527</t>
  </si>
  <si>
    <t>00630414972886</t>
  </si>
  <si>
    <t>国械备20170475号</t>
  </si>
  <si>
    <t>L2M2Z4</t>
  </si>
  <si>
    <t>名称528</t>
  </si>
  <si>
    <t>00630414972879</t>
  </si>
  <si>
    <t>55mL/瓶</t>
  </si>
  <si>
    <t>Refer to 国械备20170475号</t>
  </si>
  <si>
    <t>样本稀释液IMMULITE 2000 Multi-Diluent 1</t>
  </si>
  <si>
    <t>IMMULITE 2000 Multi-Diluent 1</t>
  </si>
  <si>
    <t>L2M1Z</t>
  </si>
  <si>
    <t>名称529</t>
  </si>
  <si>
    <t>00630414954073</t>
  </si>
  <si>
    <t>国械备20180120号</t>
  </si>
  <si>
    <t>样本稀释液IMMULITE 2000 OM-MA Sample Diluent</t>
  </si>
  <si>
    <t>IMMULITE 2000 OM-MA Sample Diluent</t>
  </si>
  <si>
    <t>L2OPZ</t>
  </si>
  <si>
    <t>名称530</t>
  </si>
  <si>
    <t>00630414954134</t>
  </si>
  <si>
    <t>国械备20180179号</t>
  </si>
  <si>
    <t>样本稀释液IMMULITE 2000 TBG Sample Diluent</t>
  </si>
  <si>
    <t>IMMULITE 2000 TBG Sample Diluent</t>
  </si>
  <si>
    <t>L2TBZ</t>
  </si>
  <si>
    <t>名称531</t>
  </si>
  <si>
    <t>00630414954271</t>
  </si>
  <si>
    <t>国械备20170698号</t>
  </si>
  <si>
    <t>样本稀释液IMMULITE 2000 HCG Sample Diluent</t>
  </si>
  <si>
    <t>IMMULITE 2000 HCG Sample Diluent</t>
  </si>
  <si>
    <t>L2CGZ</t>
  </si>
  <si>
    <t>名称532</t>
  </si>
  <si>
    <t>00630414953861</t>
  </si>
  <si>
    <t>50mL/瓶</t>
  </si>
  <si>
    <t>国械备20180137号</t>
  </si>
  <si>
    <t>IMMULITE 2000 Free T4</t>
  </si>
  <si>
    <t>L2KFT42</t>
  </si>
  <si>
    <t>名称533</t>
  </si>
  <si>
    <t>00630414996844</t>
  </si>
  <si>
    <t>国械注进20152400114</t>
  </si>
  <si>
    <t>L2KFT43M</t>
  </si>
  <si>
    <t>名称534</t>
  </si>
  <si>
    <t>00630414989549</t>
  </si>
  <si>
    <t>Refer to 国械注进20152400114</t>
  </si>
  <si>
    <t>L2KFT46</t>
  </si>
  <si>
    <t>名称535</t>
  </si>
  <si>
    <t>00630414996851</t>
  </si>
  <si>
    <t>L2KFT46M</t>
  </si>
  <si>
    <t>名称536</t>
  </si>
  <si>
    <t>00630414977690</t>
  </si>
  <si>
    <t>IMMULITE 2000 C-Peptide</t>
  </si>
  <si>
    <t>L2KPEP2</t>
  </si>
  <si>
    <t>名称537</t>
  </si>
  <si>
    <t>00630414961873</t>
  </si>
  <si>
    <t>国械注进20192401861</t>
  </si>
  <si>
    <t>L2KPEP6</t>
  </si>
  <si>
    <t>名称538</t>
  </si>
  <si>
    <t>00630414961880</t>
  </si>
  <si>
    <t>Refer to 国械注进20192401861</t>
  </si>
  <si>
    <t>IMMULITE 2000 Unconjugated Estriol</t>
  </si>
  <si>
    <t>L2KUE32</t>
  </si>
  <si>
    <t>名称539</t>
  </si>
  <si>
    <t>L2KUE36</t>
  </si>
  <si>
    <t>名称540</t>
  </si>
  <si>
    <t>00630414971698</t>
  </si>
  <si>
    <t>Refer to 国械注进20152402054</t>
  </si>
  <si>
    <t>IMMULITE ®2000 Erythropoietin(EPO)</t>
  </si>
  <si>
    <t>L2KEPN2</t>
  </si>
  <si>
    <t>名称541</t>
  </si>
  <si>
    <t>00630414989563</t>
  </si>
  <si>
    <t>国械注进20152402000</t>
  </si>
  <si>
    <t>L2KEPN6</t>
  </si>
  <si>
    <t>名称542</t>
  </si>
  <si>
    <t>00630414986210</t>
  </si>
  <si>
    <t>Refer to 国械注进20152402000</t>
  </si>
  <si>
    <t>IMMULITE 2000 Growth Hormone</t>
  </si>
  <si>
    <t>L2KGRH2</t>
  </si>
  <si>
    <t>名称543</t>
  </si>
  <si>
    <t>00630414961552</t>
  </si>
  <si>
    <t>国械注进20152402056</t>
  </si>
  <si>
    <t>全自动免疫检验系统用底物液IMMULITE 2000 Chemiluminescent Substrate Module</t>
  </si>
  <si>
    <t>IMMULITE 2000 Chemiluminescent Substrate Module</t>
  </si>
  <si>
    <t>L2SUBM</t>
  </si>
  <si>
    <t>名称544</t>
  </si>
  <si>
    <t>00630414962351</t>
  </si>
  <si>
    <t>2瓶/盒,205mL/瓶</t>
  </si>
  <si>
    <t>国械备20181148号</t>
  </si>
  <si>
    <t>IMMULITE® 2000 PAPP-A</t>
  </si>
  <si>
    <t>L2KPC2</t>
  </si>
  <si>
    <t>名称545</t>
  </si>
  <si>
    <t>00630414961835</t>
  </si>
  <si>
    <t>国械注进20152403766</t>
  </si>
  <si>
    <t>IMMULITE ®2000 PAPP-A</t>
  </si>
  <si>
    <t>L2KPC6</t>
  </si>
  <si>
    <t>名称546</t>
  </si>
  <si>
    <t>00630414961842</t>
  </si>
  <si>
    <t>Refer to 国械注进20152403766</t>
  </si>
  <si>
    <t>三碘甲状腺原氨酸摄取率测定试剂盒(化学发光法)</t>
  </si>
  <si>
    <t>IMMULITE 2000 Thyroid Uptake</t>
  </si>
  <si>
    <t>L2KTU2</t>
  </si>
  <si>
    <t>名称547</t>
  </si>
  <si>
    <t>00630414962207</t>
  </si>
  <si>
    <t>国械注进20162400441</t>
  </si>
  <si>
    <t xml:space="preserve">IMMULITE 2000 CEA </t>
  </si>
  <si>
    <t>L2KCE2</t>
  </si>
  <si>
    <t>名称548</t>
  </si>
  <si>
    <t>00630414961118</t>
  </si>
  <si>
    <t>国械注进20163400105</t>
  </si>
  <si>
    <t>L2KCE6</t>
  </si>
  <si>
    <t>名称549</t>
  </si>
  <si>
    <t>00630414961125</t>
  </si>
  <si>
    <t>Refer to 国械注进20163400105</t>
  </si>
  <si>
    <t xml:space="preserve">IMMULITE 2000 OM-MA </t>
  </si>
  <si>
    <t>L2KOP2</t>
  </si>
  <si>
    <t>名称550</t>
  </si>
  <si>
    <t>样本稀释液Immulite 2000 IGF-I Sample Diluent</t>
  </si>
  <si>
    <t>Immulite 2000 IGF-I Sample Diluent</t>
  </si>
  <si>
    <t>L2GFZ</t>
  </si>
  <si>
    <t>名称551</t>
  </si>
  <si>
    <t>00630414953922</t>
  </si>
  <si>
    <t>1瓶(20mL)</t>
  </si>
  <si>
    <t>国械备20152001号</t>
  </si>
  <si>
    <t>IMMULITE 2000 GI-MA</t>
  </si>
  <si>
    <t>L2KGI2</t>
  </si>
  <si>
    <t>名称552</t>
  </si>
  <si>
    <t>00630414961545</t>
  </si>
  <si>
    <t>国械注进20163402095</t>
  </si>
  <si>
    <t>IMMULITE 2000 BR-MA</t>
  </si>
  <si>
    <t>L2KBR2</t>
  </si>
  <si>
    <t>名称553</t>
  </si>
  <si>
    <t>00630414961088</t>
  </si>
  <si>
    <t>国械注进20162400448</t>
  </si>
  <si>
    <t>样本稀释液Immulite 2000 IgG/IgM Sample Diluent</t>
  </si>
  <si>
    <t>Immulite 2000 IgG/IgM Sample Diluent</t>
  </si>
  <si>
    <t>L2IGZ2</t>
  </si>
  <si>
    <t>名称554</t>
  </si>
  <si>
    <t>00630414953953</t>
  </si>
  <si>
    <t>1瓶(55mL)</t>
  </si>
  <si>
    <t>国械备20160401号</t>
  </si>
  <si>
    <t>风疹病毒IgM抗体测定试剂盒(化学发光法)</t>
  </si>
  <si>
    <t>Immulite 2000 Rubella IgM</t>
  </si>
  <si>
    <t>L2KRM2</t>
  </si>
  <si>
    <t>名称555</t>
  </si>
  <si>
    <t>00630414961996</t>
  </si>
  <si>
    <t>国械注进20173400543</t>
  </si>
  <si>
    <t>L2KRM6</t>
  </si>
  <si>
    <t>名称556</t>
  </si>
  <si>
    <t>00630414962009</t>
  </si>
  <si>
    <t>Refer to 国械注进20173400543</t>
  </si>
  <si>
    <t>弓形虫IgM抗体测定试剂盒(化学发光法)</t>
  </si>
  <si>
    <t>IMMULITE 2000 TOXOPLASMA IgM (μ-Capture)</t>
  </si>
  <si>
    <t>L2KTZ2</t>
  </si>
  <si>
    <t>名称557</t>
  </si>
  <si>
    <t>00630414972893</t>
  </si>
  <si>
    <t>国械注进20173402222</t>
  </si>
  <si>
    <t>L2KTZ6</t>
  </si>
  <si>
    <t>名称558</t>
  </si>
  <si>
    <t>00630414966205</t>
  </si>
  <si>
    <t>Refer to 国械注进20173402222</t>
  </si>
  <si>
    <t>IMMULITE2000 Anti-CCP IgG</t>
  </si>
  <si>
    <t>L2KPI2</t>
  </si>
  <si>
    <t>名称559</t>
  </si>
  <si>
    <t>00630414982151</t>
  </si>
  <si>
    <t>国械注进20172400533</t>
  </si>
  <si>
    <t>IMMULITE2000 Free PSA</t>
  </si>
  <si>
    <t>L2KPF2</t>
  </si>
  <si>
    <t>名称560</t>
  </si>
  <si>
    <t>00630414961897</t>
  </si>
  <si>
    <t>国械注进20193402253</t>
  </si>
  <si>
    <t>前列腺特异性抗原测定试剂盒(化学发光法)</t>
  </si>
  <si>
    <t>IMMULITE 2000 PSA</t>
  </si>
  <si>
    <t>L2KPS2</t>
  </si>
  <si>
    <t>名称561</t>
  </si>
  <si>
    <t>00630414961958</t>
  </si>
  <si>
    <t>国械注进20193402285</t>
  </si>
  <si>
    <t>L2KPS6</t>
  </si>
  <si>
    <t>名称562</t>
  </si>
  <si>
    <t>00630414961965</t>
  </si>
  <si>
    <t>Refer to 国械注进20193402285</t>
  </si>
  <si>
    <t>IMMULITE 2000 IL2R</t>
  </si>
  <si>
    <t>L2KIP2</t>
  </si>
  <si>
    <t>名称563</t>
  </si>
  <si>
    <t>00630414961668</t>
  </si>
  <si>
    <t>国械注进20152401384</t>
  </si>
  <si>
    <t>EB病毒衣壳抗原IgG抗体测定试剂盒(化学发光法)</t>
  </si>
  <si>
    <t>IMMULITE 2000 EBV-VCA IgG</t>
  </si>
  <si>
    <t>L2KVG2</t>
  </si>
  <si>
    <t>名称564</t>
  </si>
  <si>
    <t>00630414999876</t>
  </si>
  <si>
    <t>国械注进20153404039</t>
  </si>
  <si>
    <t>EB病毒核心抗原IgG抗体测定试剂盒(化学发光法)</t>
  </si>
  <si>
    <t>IMMULITE 2000 EBV-EBNA IgG</t>
  </si>
  <si>
    <t>L2KEB2</t>
  </si>
  <si>
    <t>名称565</t>
  </si>
  <si>
    <t>00630414999838</t>
  </si>
  <si>
    <t>国械注进20153404040</t>
  </si>
  <si>
    <t>EB病毒衣壳抗原IgM抗体测定试剂盒(化学发光法)</t>
  </si>
  <si>
    <t>IMMULITE 2000 EBV-VCA IgM</t>
  </si>
  <si>
    <t>L2KEM2</t>
  </si>
  <si>
    <t>名称566</t>
  </si>
  <si>
    <t>00630414999845</t>
  </si>
  <si>
    <t>国械注进20163401512</t>
  </si>
  <si>
    <t>胃泌素测定试剂盒(化学发光法)</t>
  </si>
  <si>
    <t>IMMULITE 2000 Gastrin</t>
  </si>
  <si>
    <t>L2KGA2</t>
  </si>
  <si>
    <t>名称567</t>
  </si>
  <si>
    <t>00630414961521</t>
  </si>
  <si>
    <t>国械注进20163402922</t>
  </si>
  <si>
    <t>促甲状腺激素受体刺激性抗体检测试剂盒(化学发光法)</t>
  </si>
  <si>
    <t>IMMULITE 2000 Thyroid Stimulating Immunoglobulins(TSI)</t>
  </si>
  <si>
    <t>L2KSI2</t>
  </si>
  <si>
    <t>名称568</t>
  </si>
  <si>
    <t>00630414597171</t>
  </si>
  <si>
    <t>国械注进20192400228</t>
  </si>
  <si>
    <t>IGF-I</t>
  </si>
  <si>
    <t>L2KIGF2</t>
  </si>
  <si>
    <t>名称569</t>
  </si>
  <si>
    <t>促红细胞生成素质控品</t>
  </si>
  <si>
    <t>IMMULITE EPO Control Module</t>
  </si>
  <si>
    <t>LEPCM</t>
  </si>
  <si>
    <t>名称570</t>
  </si>
  <si>
    <t>00630414953175</t>
  </si>
  <si>
    <t>质控品1(LEPC1):1×2mL(复溶后);质控品2(LEPC2):1×2mL(复溶后);质控品3(LEPC3):1×2mL(复溶后)</t>
  </si>
  <si>
    <t>国械注进20182402538</t>
  </si>
  <si>
    <t>Beta-2微球蛋白质控品</t>
  </si>
  <si>
    <t>IMMULITE Beta-2 Microglobulin Control Module</t>
  </si>
  <si>
    <t>BMCM</t>
  </si>
  <si>
    <t>名称571</t>
  </si>
  <si>
    <t>00630414952956</t>
  </si>
  <si>
    <t>3×1.0mL(复溶后)</t>
  </si>
  <si>
    <t>国械注进20172401911</t>
  </si>
  <si>
    <t>胰岛素样生长因子质控品</t>
  </si>
  <si>
    <t>IMMULITE IGF-1 Control Module</t>
  </si>
  <si>
    <t>LGCOCM</t>
  </si>
  <si>
    <t>名称572</t>
  </si>
  <si>
    <t>00630414953212</t>
  </si>
  <si>
    <t>2×4mL(复溶后)</t>
  </si>
  <si>
    <t>国械注进20182402435</t>
  </si>
  <si>
    <t>白介素-10质控品</t>
  </si>
  <si>
    <t>IMMULITE IL-10 Control Module</t>
  </si>
  <si>
    <t>LXPCM</t>
  </si>
  <si>
    <t>名称573</t>
  </si>
  <si>
    <t>00630414953229</t>
  </si>
  <si>
    <t>质控品1(LXPC1):1×4mL(复溶后);质控品2(LXPC2):1×4mL(复溶后)</t>
  </si>
  <si>
    <t>国械注进20182402539</t>
  </si>
  <si>
    <t>降钙素质控品</t>
  </si>
  <si>
    <t>IMMULITE Calcitonin Control Module</t>
  </si>
  <si>
    <t>LCLCM</t>
  </si>
  <si>
    <t>名称574</t>
  </si>
  <si>
    <t>00630414953120</t>
  </si>
  <si>
    <t>2×3mL(复溶后)</t>
  </si>
  <si>
    <t>国械注进20182402437</t>
  </si>
  <si>
    <t>前列腺酸性磷酸酶质控品</t>
  </si>
  <si>
    <t>IMMULITE PAP Control Module</t>
  </si>
  <si>
    <t>PACM</t>
  </si>
  <si>
    <t>名称575</t>
  </si>
  <si>
    <t>00630414996639</t>
  </si>
  <si>
    <t>3×2mL(复溶后)</t>
  </si>
  <si>
    <t>国械注进20193401502</t>
  </si>
  <si>
    <t>细胞因子质控品</t>
  </si>
  <si>
    <t>IMMULITE Cytokine Control Module</t>
  </si>
  <si>
    <t>LILCM</t>
  </si>
  <si>
    <t>名称576</t>
  </si>
  <si>
    <t>00630414953151</t>
  </si>
  <si>
    <t>2×5mL(复溶后)</t>
  </si>
  <si>
    <t>国械注进20192401549</t>
  </si>
  <si>
    <t>游离β人绒毛膜促性腺激素质控品</t>
  </si>
  <si>
    <t>IMMULITE Free Beta HCG Control Module</t>
  </si>
  <si>
    <t>LFBCM</t>
  </si>
  <si>
    <t>名称577</t>
  </si>
  <si>
    <t>00630414953182</t>
  </si>
  <si>
    <t>国械注进20182402438</t>
  </si>
  <si>
    <t>妊娠相关血浆蛋白A质控品</t>
  </si>
  <si>
    <t>IMMULITE PAPP-A Control Module</t>
  </si>
  <si>
    <t>LPCCM</t>
  </si>
  <si>
    <t>名称578</t>
  </si>
  <si>
    <t>00630414953274</t>
  </si>
  <si>
    <t>2×2mL(复溶后)</t>
  </si>
  <si>
    <t>国械注进20183401950</t>
  </si>
  <si>
    <t>白蛋白质控品</t>
  </si>
  <si>
    <t>IMMULITE Albumin Control Module</t>
  </si>
  <si>
    <t>LHACM</t>
  </si>
  <si>
    <t>名称579</t>
  </si>
  <si>
    <t>00630414953106</t>
  </si>
  <si>
    <t>国械注进20182402434</t>
  </si>
  <si>
    <t>胃泌素质控品</t>
  </si>
  <si>
    <t>IMMULITE Gastrin Control Module</t>
  </si>
  <si>
    <t>LGACM</t>
  </si>
  <si>
    <t>名称580</t>
  </si>
  <si>
    <t>00630414953199</t>
  </si>
  <si>
    <t>国械注进20153403709</t>
  </si>
  <si>
    <t>ADVIA Chem</t>
  </si>
  <si>
    <t>ADVIA® Chemistry XPT System</t>
  </si>
  <si>
    <t>名称581</t>
  </si>
  <si>
    <t>全自动样品处理系统Atellica Sample Handler</t>
  </si>
  <si>
    <t>Atellica Sample Handler</t>
  </si>
  <si>
    <t>11069004</t>
  </si>
  <si>
    <t>名称582</t>
  </si>
  <si>
    <t>00630414002460</t>
  </si>
  <si>
    <t>SH Additional</t>
  </si>
  <si>
    <t>名称583</t>
  </si>
  <si>
    <t>SH Prime</t>
  </si>
  <si>
    <t>Refer to 国械备20181268号</t>
  </si>
  <si>
    <t>Atellica CH Analyzer</t>
  </si>
  <si>
    <t>名称584</t>
  </si>
  <si>
    <t>Atellica CH930</t>
  </si>
  <si>
    <t>11068008</t>
  </si>
  <si>
    <t>名称585</t>
  </si>
  <si>
    <t>00630414002347</t>
  </si>
  <si>
    <t>Direct Load</t>
  </si>
  <si>
    <t>Refer to 国械注进20182220493</t>
  </si>
  <si>
    <t>高密度/低密度胆固醇校准液</t>
  </si>
  <si>
    <t>HDL/LDL Cholesterol Calibrator</t>
  </si>
  <si>
    <t>00309530(B03-4763-01)</t>
  </si>
  <si>
    <t>名称586</t>
  </si>
  <si>
    <t>00630414470313</t>
  </si>
  <si>
    <t>00630414003443</t>
  </si>
  <si>
    <t>3×0.17g/瓶(复溶后3*1.0mL/瓶)</t>
  </si>
  <si>
    <t>国械注进20162404205</t>
  </si>
  <si>
    <t>11099402</t>
  </si>
  <si>
    <t>名称587</t>
  </si>
  <si>
    <t>00630414597454</t>
  </si>
  <si>
    <t>00630414007137</t>
  </si>
  <si>
    <t>Refer to 国械注进20162404205</t>
  </si>
  <si>
    <t>C反应蛋白校准液</t>
  </si>
  <si>
    <t>Wide Range C-Reactive Protein Calibrators</t>
  </si>
  <si>
    <t>00337402(B03-4815-01)</t>
  </si>
  <si>
    <t>名称588</t>
  </si>
  <si>
    <t>00630414475714</t>
  </si>
  <si>
    <t>6×1mL/瓶(水平1:1×1mL;水平2:1×1mL;水平3:1×1mL;水平4:1×1mL;水平5:1×1mL;水平6:1×1mL)</t>
  </si>
  <si>
    <t>国械注进20162404966</t>
  </si>
  <si>
    <t>11097646</t>
  </si>
  <si>
    <t>名称589</t>
  </si>
  <si>
    <t>00630414234540</t>
  </si>
  <si>
    <t>Refer to 国械注进20162404966</t>
  </si>
  <si>
    <t>Prealbumin Reagents(PREALB)</t>
  </si>
  <si>
    <t>03057680</t>
  </si>
  <si>
    <t>名称590</t>
  </si>
  <si>
    <t>00630414517704</t>
  </si>
  <si>
    <t>2×100测试/盒(ADVIA 1200/1650/1800/2400/XPT)</t>
  </si>
  <si>
    <t>国械注进20142405062</t>
  </si>
  <si>
    <t>11097617</t>
  </si>
  <si>
    <t>名称591</t>
  </si>
  <si>
    <t>00630414596259</t>
  </si>
  <si>
    <t>2×200测试/盒(Atellica CH)</t>
  </si>
  <si>
    <t>Refer to 国械注进20142405062</t>
  </si>
  <si>
    <t>载脂蛋白B测定试剂盒(免疫比浊法)</t>
  </si>
  <si>
    <t>Apolipoprotein B(APO B) Reagents</t>
  </si>
  <si>
    <t xml:space="preserve">03055068 </t>
  </si>
  <si>
    <t>名称592</t>
  </si>
  <si>
    <t>00630414517674</t>
  </si>
  <si>
    <t>2×85测试/盒(ADVIA 1200/1650/1800/2400/XPT)</t>
  </si>
  <si>
    <t>国械注进20172400738</t>
  </si>
  <si>
    <t>11097626</t>
  </si>
  <si>
    <t>名称593</t>
  </si>
  <si>
    <t>00630414596235</t>
  </si>
  <si>
    <t>2×150测试/盒(Atellica CH)</t>
  </si>
  <si>
    <t>Refer to 国械注进20172400738</t>
  </si>
  <si>
    <t>类风湿因子测定试剂盒(免疫比浊法)</t>
  </si>
  <si>
    <t>Rheumatoid Factor Reagents(RF)</t>
  </si>
  <si>
    <t>00655137(B01-4806-01)</t>
  </si>
  <si>
    <t>名称594</t>
  </si>
  <si>
    <t>00630414482385</t>
  </si>
  <si>
    <t>国械注进20152400363</t>
  </si>
  <si>
    <t>11097618</t>
  </si>
  <si>
    <t>名称595</t>
  </si>
  <si>
    <t>00630414595603</t>
  </si>
  <si>
    <t>2×180测试/盒(Atellica CH)</t>
  </si>
  <si>
    <t>Refer to 国械注进20152400363</t>
  </si>
  <si>
    <t>电解质校准液</t>
  </si>
  <si>
    <t>ISE Serum Standard Set</t>
  </si>
  <si>
    <t>00729777</t>
  </si>
  <si>
    <t>名称596</t>
  </si>
  <si>
    <t>00630414210230</t>
  </si>
  <si>
    <t>电解质校准液-高值1×100mL,电解质校准液-低值1×100mL</t>
  </si>
  <si>
    <t>国械注进20172401209</t>
  </si>
  <si>
    <t>载脂蛋白A-1测定试剂盒(免疫比浊法)</t>
  </si>
  <si>
    <t>Apolipoprotein A-1 Reagents(APO A1)</t>
  </si>
  <si>
    <t>03050910</t>
  </si>
  <si>
    <t>名称597</t>
  </si>
  <si>
    <t>00630414517636</t>
  </si>
  <si>
    <t>2×75测试/盒(ADVIA 1200/1650/1800/2400/XPT)</t>
  </si>
  <si>
    <t>国械注进20162405272</t>
  </si>
  <si>
    <t>11097625</t>
  </si>
  <si>
    <t>名称598</t>
  </si>
  <si>
    <t>00630414596242</t>
  </si>
  <si>
    <t>Refer to 国械注进20162405272</t>
  </si>
  <si>
    <t>脂肪酶测定试剂盒(速率法)</t>
  </si>
  <si>
    <t>Lipase Reagents(LIP)</t>
  </si>
  <si>
    <t>01984894(B01-4840-01)</t>
  </si>
  <si>
    <t>名称599</t>
  </si>
  <si>
    <t>00630414482446</t>
  </si>
  <si>
    <t>4×160测试/盒(ADVIA 1200/1650/1800/2400/XPT)</t>
  </si>
  <si>
    <t>国械注进20142405064</t>
  </si>
  <si>
    <t>11097606</t>
  </si>
  <si>
    <t>名称600</t>
  </si>
  <si>
    <t>00630414596358</t>
  </si>
  <si>
    <t>4×320测试/盒(Atellica CH)</t>
  </si>
  <si>
    <t>Refer to 国械注进20142405064</t>
  </si>
  <si>
    <t>免疫球蛋白G测定试剂盒(免疫比浊法)</t>
  </si>
  <si>
    <t>Immunoglobulin G_2 Reagents(IGG_2)</t>
  </si>
  <si>
    <t>02193432</t>
  </si>
  <si>
    <t>名称601</t>
  </si>
  <si>
    <t>00630414513119</t>
  </si>
  <si>
    <t>4×90测试/盒(ADVIA 1200,ADVIA 1650/1800,ADVIA 2400和ADVIA Chemistry XPT)</t>
  </si>
  <si>
    <t>国械注进20142405727</t>
  </si>
  <si>
    <t>名称602</t>
  </si>
  <si>
    <t>00630414596266</t>
  </si>
  <si>
    <t>4×180测试/盒(Atellica CH)</t>
  </si>
  <si>
    <t>Refer to 国械注进20142405727</t>
  </si>
  <si>
    <t>载脂蛋白A-1/B校准液</t>
  </si>
  <si>
    <t>Apolipoprotein A-1&amp;B Calibrator</t>
  </si>
  <si>
    <t>02269277(B03-4161-01)</t>
  </si>
  <si>
    <t>名称603</t>
  </si>
  <si>
    <t>00630414210131</t>
  </si>
  <si>
    <t>00630414003436</t>
  </si>
  <si>
    <t>5×0.26g/瓶(复溶后5×1.0mL/瓶)</t>
  </si>
  <si>
    <t>国械注进20162404424</t>
  </si>
  <si>
    <t>11099329</t>
  </si>
  <si>
    <t>名称604</t>
  </si>
  <si>
    <t>00630414597317</t>
  </si>
  <si>
    <t>00630414007120</t>
  </si>
  <si>
    <t>Refer to 国械注进20162404424</t>
  </si>
  <si>
    <t>镁测定试剂盒(二甲苯胺蓝法)</t>
  </si>
  <si>
    <t>Magnesium Reagents(MG)</t>
  </si>
  <si>
    <t>02271328(B01-4148-01)</t>
  </si>
  <si>
    <t>名称605</t>
  </si>
  <si>
    <t>00630414209845</t>
  </si>
  <si>
    <t>4×280测试/盒(ADVIA 1200/1650/1800/2400)或4×260测试/盒(ADVIA Chemistry XPT)</t>
  </si>
  <si>
    <t>国械注进20142405481</t>
  </si>
  <si>
    <t>07508865</t>
  </si>
  <si>
    <t>名称606</t>
  </si>
  <si>
    <t>00630414508429</t>
  </si>
  <si>
    <t>7×140测试/盒(ADVIA 1200/1650/1800/2400/XPT)</t>
  </si>
  <si>
    <t>Refer to 国械注进20142405481</t>
  </si>
  <si>
    <t>Calcium Reagents(CA)</t>
  </si>
  <si>
    <t>07506552</t>
  </si>
  <si>
    <t>名称607</t>
  </si>
  <si>
    <t>00630414508405</t>
  </si>
  <si>
    <t>7×358测试/盒(ADVIA 1200/1650/1800/2400/XPT)</t>
  </si>
  <si>
    <t>04802312</t>
  </si>
  <si>
    <t>名称608</t>
  </si>
  <si>
    <t>00630414555904</t>
  </si>
  <si>
    <t>6×675测试/盒(ADVIA 1200/1650/1800/2400)或6×660测试/盒(ADVIA XPT)</t>
  </si>
  <si>
    <t>Refer to 国械注进20142405729</t>
  </si>
  <si>
    <t>06502821</t>
  </si>
  <si>
    <t>名称609</t>
  </si>
  <si>
    <t>00630414538716</t>
  </si>
  <si>
    <t>4×1450测试/盒(ADVIA 1800/2400)或4×1340测试/盒(ADVIA Chemistry XPT)</t>
  </si>
  <si>
    <t>名称610</t>
  </si>
  <si>
    <t>4×890测试/盒(Atellica CH)</t>
  </si>
  <si>
    <t>C-反应蛋白测定试剂盒(免疫比浊法)</t>
  </si>
  <si>
    <t>Wide Range C-Reactive Protein Reagents(wr CRP)</t>
  </si>
  <si>
    <t>03108390</t>
  </si>
  <si>
    <t>名称611</t>
  </si>
  <si>
    <t>00630414475707</t>
  </si>
  <si>
    <t>2×220测试/盒(ADVIA 1200/1650/1800/2400/XPT)</t>
  </si>
  <si>
    <t>国械注进20172400750</t>
  </si>
  <si>
    <t>00829585</t>
  </si>
  <si>
    <t>名称612</t>
  </si>
  <si>
    <t>00630414505992</t>
  </si>
  <si>
    <t>7×315测试/盒(ADVIA 1200/1650/1800/2400/XPT)</t>
  </si>
  <si>
    <t>Refer to 国械注进20172400750</t>
  </si>
  <si>
    <t>11097645</t>
  </si>
  <si>
    <t>名称613</t>
  </si>
  <si>
    <t>00630414220703</t>
  </si>
  <si>
    <t>4×500测试/盒(Atellica CH)</t>
  </si>
  <si>
    <t>补体C3测定试剂盒(免疫比浊法)</t>
  </si>
  <si>
    <t>Complement C3 Reagents(C3)</t>
  </si>
  <si>
    <t>03060444</t>
  </si>
  <si>
    <t>名称614</t>
  </si>
  <si>
    <t>00630414517735</t>
  </si>
  <si>
    <t>2×100测试/盒(ADVIA 1200,ADVIA 1650/1800,ADVIA 2400和ADVIA Chemistry XPT)</t>
  </si>
  <si>
    <t>国械注进20172400742</t>
  </si>
  <si>
    <t>11097624</t>
  </si>
  <si>
    <t>名称615</t>
  </si>
  <si>
    <t>00630414595665</t>
  </si>
  <si>
    <t>Refer to 国械注进20172400742</t>
  </si>
  <si>
    <t>补体C4测定试剂盒(免疫比浊法)</t>
  </si>
  <si>
    <t xml:space="preserve">Complement C4(C4) Reagents </t>
  </si>
  <si>
    <t>03060770</t>
  </si>
  <si>
    <t>名称616</t>
  </si>
  <si>
    <t>00630414517742</t>
  </si>
  <si>
    <t>国械注进20172400733</t>
  </si>
  <si>
    <t xml:space="preserve"> 11097623</t>
  </si>
  <si>
    <t>名称617</t>
  </si>
  <si>
    <t>00630414595658</t>
  </si>
  <si>
    <t>Refer to 国械注进20172400733</t>
  </si>
  <si>
    <t>α-1-抗胰蛋白酶测定试剂盒(免疫比浊法)</t>
  </si>
  <si>
    <t>Alpha-1-antitrypsin Reagents(AAT)</t>
  </si>
  <si>
    <t>03059241</t>
  </si>
  <si>
    <t>名称618</t>
  </si>
  <si>
    <t>00630414517728</t>
  </si>
  <si>
    <t>2×100测试/盒(ADVIA Chemistry 1200/1650/1800/2400/XPT)</t>
  </si>
  <si>
    <t>国械注进20172401210</t>
  </si>
  <si>
    <t>11097628</t>
  </si>
  <si>
    <t>名称619</t>
  </si>
  <si>
    <t>00630414596228</t>
  </si>
  <si>
    <t>Refer to 国械注进20172401210</t>
  </si>
  <si>
    <t>免疫球蛋白M测定试剂盒(免疫比浊法)</t>
  </si>
  <si>
    <t>Immunoglobulin M_2 Reagents(IGM_2)</t>
  </si>
  <si>
    <t>02193483</t>
  </si>
  <si>
    <t>名称620</t>
  </si>
  <si>
    <t>00630414513126</t>
  </si>
  <si>
    <t>4×90测试/盒 (ADVIA 1200, ADVIA 1650/1800, ADVIA 2400, ADVIA Chemistry XPT)</t>
  </si>
  <si>
    <t>国械注进20162404362</t>
  </si>
  <si>
    <t>11097620</t>
  </si>
  <si>
    <t>名称621</t>
  </si>
  <si>
    <t>00630414595627</t>
  </si>
  <si>
    <t>Refer to 国械注进20162404362</t>
  </si>
  <si>
    <t>转铁蛋白测定试剂盒(免疫比浊法)</t>
  </si>
  <si>
    <t xml:space="preserve">Transferrin(TRF) Reagents </t>
  </si>
  <si>
    <t>03059160</t>
  </si>
  <si>
    <t>名称622</t>
  </si>
  <si>
    <t>00630414517711</t>
  </si>
  <si>
    <t>4×110测试/盒(ADVIA 1200/1650/1800/2400/XPT)</t>
  </si>
  <si>
    <t>国械注进20172400732</t>
  </si>
  <si>
    <t>11097613</t>
  </si>
  <si>
    <t>名称623</t>
  </si>
  <si>
    <t>00630414596297</t>
  </si>
  <si>
    <t>4×220测试/盒(Atellica CH)</t>
  </si>
  <si>
    <t>Refer to 国械注进20172400732</t>
  </si>
  <si>
    <t>二氧化碳校准液</t>
  </si>
  <si>
    <t>CO2  Calibrator/Diluent</t>
  </si>
  <si>
    <t>07472933(T23-1291-52)</t>
  </si>
  <si>
    <t>名称624</t>
  </si>
  <si>
    <t>00630414227887</t>
  </si>
  <si>
    <t>00630414003603</t>
  </si>
  <si>
    <t>2×21.0mL/瓶</t>
  </si>
  <si>
    <t>国械注进20162404807</t>
  </si>
  <si>
    <t>名称625</t>
  </si>
  <si>
    <t>00630414597447</t>
  </si>
  <si>
    <t>00630414007113</t>
  </si>
  <si>
    <t>Refer to 国械注进20162404807</t>
  </si>
  <si>
    <t>白蛋白测定试剂盒(溴甲酚绿法)</t>
  </si>
  <si>
    <t xml:space="preserve">Albumin Reagents(ALB) </t>
  </si>
  <si>
    <t>07622536</t>
  </si>
  <si>
    <t>名称626</t>
  </si>
  <si>
    <t>00630414209586</t>
  </si>
  <si>
    <t>00630414003382</t>
  </si>
  <si>
    <t>4×232测试/盒(ADVIA 1200),4×555测试/盒(ADVIA 1650/1800/2400)</t>
  </si>
  <si>
    <t>国械注进20172401748</t>
  </si>
  <si>
    <t>04992820</t>
  </si>
  <si>
    <t>名称627</t>
  </si>
  <si>
    <t>00630414526706</t>
  </si>
  <si>
    <t>00630414003696</t>
  </si>
  <si>
    <t>4×1700测试/盒(ADVIA 1800/2400);4×1500测试/盒(ADVIA Chemistry XPT)</t>
  </si>
  <si>
    <t>Refer to 国械注进20172401748</t>
  </si>
  <si>
    <t>11097590</t>
  </si>
  <si>
    <t>名称628</t>
  </si>
  <si>
    <t>00630414596501</t>
  </si>
  <si>
    <t>00630414007182</t>
  </si>
  <si>
    <t>4×1700测试/盒(Atellica CH)</t>
  </si>
  <si>
    <t>多项蛋白校准液</t>
  </si>
  <si>
    <t>Liquid Specific Protein Calibrators</t>
  </si>
  <si>
    <t>07711199(B03-4845-01)</t>
  </si>
  <si>
    <t>名称629</t>
  </si>
  <si>
    <t>00630414482453</t>
  </si>
  <si>
    <t>6×1mL/瓶(水平1:1×1mL,水平2:1×1mL,水平3:1×1mL,水平4:1×1mL,水平5:1×1mL,水平6:1×1mL)</t>
  </si>
  <si>
    <t>国械注进20152401574</t>
  </si>
  <si>
    <t>11099434</t>
  </si>
  <si>
    <t>名称630</t>
  </si>
  <si>
    <t>00630414597553</t>
  </si>
  <si>
    <t>Refer to 国械注进20152401574</t>
  </si>
  <si>
    <t>胆碱酯酶测定试剂盒(丁酰硫代胆碱法)</t>
  </si>
  <si>
    <t>Cholinesterase Reagents(CHE)</t>
  </si>
  <si>
    <t>09231828</t>
  </si>
  <si>
    <t>名称631</t>
  </si>
  <si>
    <t>00630414465401</t>
  </si>
  <si>
    <t>4×234测试/盒(ADVIA 1200)或4×133测试/盒(ADVIA 1650/1800/2400/XPT)</t>
  </si>
  <si>
    <t>国械注进20172401211</t>
  </si>
  <si>
    <t>01410545</t>
  </si>
  <si>
    <t>名称632</t>
  </si>
  <si>
    <t>00630414510149</t>
  </si>
  <si>
    <t>4×234测试/盒(ADVIA 1200)或4×120测试/盒(ADVIA 1650/1800)或4×180测试/盒(ADVIA 2400/XPT)</t>
  </si>
  <si>
    <t>Refer to 国械注进20172401211</t>
  </si>
  <si>
    <t>11097615</t>
  </si>
  <si>
    <t>名称633</t>
  </si>
  <si>
    <t>00630414596273</t>
  </si>
  <si>
    <t>2×135测试/盒(Atellica CH)</t>
  </si>
  <si>
    <t>生化校准液</t>
  </si>
  <si>
    <t>Chemistry Calibrator</t>
  </si>
  <si>
    <t>09784096(T03-1291-62)</t>
  </si>
  <si>
    <t>名称634</t>
  </si>
  <si>
    <t>00630414223414</t>
  </si>
  <si>
    <t>00630414003474</t>
  </si>
  <si>
    <t>12×3.0mL/瓶(复溶后)</t>
  </si>
  <si>
    <t>国械注进20162404207</t>
  </si>
  <si>
    <t>11099411</t>
  </si>
  <si>
    <t>名称635</t>
  </si>
  <si>
    <t>00630414597492</t>
  </si>
  <si>
    <t>00630414007106</t>
  </si>
  <si>
    <t>Refer to 国械注进20162404207</t>
  </si>
  <si>
    <t>低密度脂蛋白胆固醇测定试剂盒(直接法)</t>
  </si>
  <si>
    <t>LDL Cholesterol Direct Reagents(DLDL)</t>
  </si>
  <si>
    <t>09796248</t>
  </si>
  <si>
    <t>名称636</t>
  </si>
  <si>
    <t>00630414470542</t>
  </si>
  <si>
    <t>4×188测试/盒(ADVIA 1650/1800/2400/XPT)</t>
  </si>
  <si>
    <t>国械注进20142405061</t>
  </si>
  <si>
    <t>11097632</t>
  </si>
  <si>
    <t>名称637</t>
  </si>
  <si>
    <t>00630414596181</t>
  </si>
  <si>
    <t>4×400测试/盒(Atellica CH)</t>
  </si>
  <si>
    <t>Refer to 国械注进20142405061</t>
  </si>
  <si>
    <t>免疫球蛋白A测定试剂盒(免疫比浊法)</t>
  </si>
  <si>
    <t>Immunoglobulin A_2 Reagents(IGA_2)</t>
  </si>
  <si>
    <t>02194102</t>
  </si>
  <si>
    <t>名称638</t>
  </si>
  <si>
    <t>00630414513133</t>
  </si>
  <si>
    <t>5×75测试/盒(ADVIA 1200/1650/1800/2400/XPT)</t>
  </si>
  <si>
    <t>国械注进20142405063</t>
  </si>
  <si>
    <t>名称639</t>
  </si>
  <si>
    <t>00630414595610</t>
  </si>
  <si>
    <t>4×150测试/盒(Atellica CH)</t>
  </si>
  <si>
    <t>Refer to 国械注进20142405063</t>
  </si>
  <si>
    <t>胆固醇测定试剂盒(酶法)</t>
  </si>
  <si>
    <t>Cholesterol_2 Reagent(CHOL_2)</t>
  </si>
  <si>
    <t>10376501</t>
  </si>
  <si>
    <t>名称640</t>
  </si>
  <si>
    <t>00630414561073</t>
  </si>
  <si>
    <t>00630414003764</t>
  </si>
  <si>
    <t>7×350测试/盒(ADVIA 1650/1800/2400/XPT)</t>
  </si>
  <si>
    <t>国械注进20172400789</t>
  </si>
  <si>
    <t>04993681</t>
  </si>
  <si>
    <t>名称641</t>
  </si>
  <si>
    <t>00630414526744</t>
  </si>
  <si>
    <t>00630414003719</t>
  </si>
  <si>
    <t>4×2100测试/盒(ADVIA 1800/2400/XPT)</t>
  </si>
  <si>
    <t>Refer to 国械注进20172400789</t>
  </si>
  <si>
    <t>11097609</t>
  </si>
  <si>
    <t>名称642</t>
  </si>
  <si>
    <t>00630414596327</t>
  </si>
  <si>
    <t>00630414007229</t>
  </si>
  <si>
    <t>4×2100测试/盒(Atellica CH)</t>
  </si>
  <si>
    <t>尿酸测定试剂盒(尿酸酶法)</t>
  </si>
  <si>
    <t xml:space="preserve">Uric Acid(UA) Reagents </t>
  </si>
  <si>
    <t>07497014</t>
  </si>
  <si>
    <t>名称643</t>
  </si>
  <si>
    <t>00630414508313</t>
  </si>
  <si>
    <t>7×140测试/盒(ADVIA 1200/1650/1800/2400和ADVIA Chemistry XPT)</t>
  </si>
  <si>
    <t>国械注进20172406076</t>
  </si>
  <si>
    <t>03051305</t>
  </si>
  <si>
    <t>名称644</t>
  </si>
  <si>
    <t>00630414517650</t>
  </si>
  <si>
    <t>6×670测试/盒(ADVIA 1200/1650/1800/2400),6×660测试/盒(ADVIA Chemistry XPT)</t>
  </si>
  <si>
    <t>Refer to 国械注进20172406076</t>
  </si>
  <si>
    <t>04993452</t>
  </si>
  <si>
    <t>名称645</t>
  </si>
  <si>
    <t>00630414526737</t>
  </si>
  <si>
    <t>6×1250测试/盒(ADVIA 1800/2400和ADVIA Chemistry XPT)</t>
  </si>
  <si>
    <t>11097608</t>
  </si>
  <si>
    <t>名称646</t>
  </si>
  <si>
    <t>00630414596334</t>
  </si>
  <si>
    <t>4×1200测试/盒(Atellica CH)</t>
  </si>
  <si>
    <t>尿素氮测定试剂盒(脲酶法)</t>
  </si>
  <si>
    <t>Urea Nitrogen(UN)Reagents</t>
  </si>
  <si>
    <t>01574998</t>
  </si>
  <si>
    <t>名称647</t>
  </si>
  <si>
    <t>00630414209692</t>
  </si>
  <si>
    <t>4×645测试/盒(ADVIA 1200/1650/1800/2400)</t>
  </si>
  <si>
    <t>国械注进20172401874</t>
  </si>
  <si>
    <t>03040257</t>
  </si>
  <si>
    <t>名称648</t>
  </si>
  <si>
    <t>00630414517513</t>
  </si>
  <si>
    <t>6×670测试/盒(ADVIA 1200/1650/1800/2400);6×660测试(ADVIA Chemistry XPT)</t>
  </si>
  <si>
    <t>Refer to 国械注进20172401874</t>
  </si>
  <si>
    <t>11097593</t>
  </si>
  <si>
    <t>名称649</t>
  </si>
  <si>
    <t>00630414596471</t>
  </si>
  <si>
    <t>4×1560测试/盒(Atellica CH)</t>
  </si>
  <si>
    <t>淀粉酶测定试剂盒(速率法)</t>
  </si>
  <si>
    <t>Amylase Reagents</t>
  </si>
  <si>
    <t>07498401</t>
  </si>
  <si>
    <t>名称650</t>
  </si>
  <si>
    <t>00630414508320</t>
  </si>
  <si>
    <t>7×175测试/盒(ADVIA 1200/1650/1800/2400/XPT)</t>
  </si>
  <si>
    <t>国械注进20192401709</t>
  </si>
  <si>
    <t>03031177</t>
  </si>
  <si>
    <t>名称651</t>
  </si>
  <si>
    <t>00630414517452</t>
  </si>
  <si>
    <t>7×355测试/盒(ADVIA 1200/1650/1800/2400/XPT)</t>
  </si>
  <si>
    <t>Refer to 国械注进20192401709</t>
  </si>
  <si>
    <t>11097603</t>
  </si>
  <si>
    <t>名称652</t>
  </si>
  <si>
    <t>00630414596389</t>
  </si>
  <si>
    <t>3×350测试/盒(Atellica CH)</t>
  </si>
  <si>
    <t>γ-谷氨酰转肽酶测定试剂盒(速率法)</t>
  </si>
  <si>
    <t>Gamma-Glutamyl Transferase Reagents(GGT)</t>
  </si>
  <si>
    <t>02011954</t>
  </si>
  <si>
    <t>名称653</t>
  </si>
  <si>
    <t>00630414209753</t>
  </si>
  <si>
    <t>4×675测试/盒(ADVIA 1200/1650/1800/2400)或4×660测试/盒(ADVIA XPT)</t>
  </si>
  <si>
    <t>国械注进20172401020</t>
  </si>
  <si>
    <t>07498649</t>
  </si>
  <si>
    <t>名称654</t>
  </si>
  <si>
    <t>00630414508344</t>
  </si>
  <si>
    <t>Refer to 国械注进20172401020</t>
  </si>
  <si>
    <t>11097597</t>
  </si>
  <si>
    <t>名称655</t>
  </si>
  <si>
    <t>00630414596440</t>
  </si>
  <si>
    <t>4×448测试/盒(Atellica CH)</t>
  </si>
  <si>
    <t>天冬氨酸氨基转移酶测定试剂盒(速率法)</t>
  </si>
  <si>
    <t>Aspartate Aminotransferase (AST) Reagents</t>
  </si>
  <si>
    <t>07499718</t>
  </si>
  <si>
    <t>名称656</t>
  </si>
  <si>
    <t>00630414508351</t>
  </si>
  <si>
    <t>7×360测试/盒(ADVIA 1650/1800/2400/XPT)</t>
  </si>
  <si>
    <t>国械注进20172402167</t>
  </si>
  <si>
    <t>03039631</t>
  </si>
  <si>
    <t>名称657</t>
  </si>
  <si>
    <t>00630414517506</t>
  </si>
  <si>
    <t>6×670测试/盒(ADVIA 1650/1800/2400)或6×640测试/盒(ADVIA Chemistry XPT)</t>
  </si>
  <si>
    <t>Refer to 国械注进20172402167</t>
  </si>
  <si>
    <t>06860485</t>
  </si>
  <si>
    <t>名称658</t>
  </si>
  <si>
    <t>00630414553153</t>
  </si>
  <si>
    <t>6×850测试/盒(ADVIA 1800/2400/XPT)</t>
  </si>
  <si>
    <t>11097607</t>
  </si>
  <si>
    <t>名称659</t>
  </si>
  <si>
    <t>00630414596341</t>
  </si>
  <si>
    <t>3×850测试/盒(Atellica CH)</t>
  </si>
  <si>
    <t>丙氨酸氨基转移酶测定试剂盒(速率法)</t>
  </si>
  <si>
    <t>Alanine Aminotransferase(ALT)Reagents</t>
  </si>
  <si>
    <t>07501976</t>
  </si>
  <si>
    <t>名称660</t>
  </si>
  <si>
    <t>00630414508368</t>
  </si>
  <si>
    <t>国械注进20172406071</t>
  </si>
  <si>
    <t>03036926</t>
  </si>
  <si>
    <t>名称661</t>
  </si>
  <si>
    <t>00630414517483</t>
  </si>
  <si>
    <t>6×670测试/盒(ADVIA 1650/1800/2400)或6×640测试/盒(ADVIA XPT)</t>
  </si>
  <si>
    <t>Refer to 国械注进20172406071</t>
  </si>
  <si>
    <t>06860469</t>
  </si>
  <si>
    <t>名称662</t>
  </si>
  <si>
    <t>00630414553139</t>
  </si>
  <si>
    <t>6×850测试/盒(ADVIA 1800/2400/XPT)或6×820测试/盒(ADVIA 1800/2400/XPT)</t>
  </si>
  <si>
    <t>11097605</t>
  </si>
  <si>
    <t>名称663</t>
  </si>
  <si>
    <t>00630414596365</t>
  </si>
  <si>
    <t>乳酸脱氢酶测定试剂盒(速率法)</t>
  </si>
  <si>
    <t>Lactate Dehydrogenase(L-P) Reagents(LDLP)</t>
  </si>
  <si>
    <t>07502115</t>
  </si>
  <si>
    <t>名称664</t>
  </si>
  <si>
    <t>00630414508375</t>
  </si>
  <si>
    <t>7×274测试/盒(ADVIA 1800/2400/XPT)</t>
  </si>
  <si>
    <t>国械注进20152403758</t>
  </si>
  <si>
    <t>03029628</t>
  </si>
  <si>
    <t>名称665</t>
  </si>
  <si>
    <t>00630414517438</t>
  </si>
  <si>
    <t>6×670测试/盒(ADVIA 1800/2400)或6×660测试/盒(ADVIA XPT)</t>
  </si>
  <si>
    <t>Refer to 国械注进20152403758</t>
  </si>
  <si>
    <t>11097594</t>
  </si>
  <si>
    <t>名称666</t>
  </si>
  <si>
    <t>00630414596464</t>
  </si>
  <si>
    <t>Inorganic Phosphorus(IP) Reagents</t>
  </si>
  <si>
    <t>07506099</t>
  </si>
  <si>
    <t>名称667</t>
  </si>
  <si>
    <t>00630414508399</t>
  </si>
  <si>
    <t>7×358测试/盒(ADVIA 1200/1650/1800/2400和ADVIA Chemistry XPT)</t>
  </si>
  <si>
    <t>国械注进20162405264</t>
  </si>
  <si>
    <t>03056927</t>
  </si>
  <si>
    <t>名称668</t>
  </si>
  <si>
    <t>00630414517698</t>
  </si>
  <si>
    <t>6×670测试/盒(ADVIA 1200/1650/1800/2400),6×640测试/盒(ADVIA Chemistry XPT)</t>
  </si>
  <si>
    <t>Refer to 国械注进20162405264</t>
  </si>
  <si>
    <t>06860523</t>
  </si>
  <si>
    <t>名称669</t>
  </si>
  <si>
    <t>00630414553191</t>
  </si>
  <si>
    <t>6×1700测试/盒(ADVIA 1800/2400和ADVIA Chemistry XPT)</t>
  </si>
  <si>
    <t>11097611</t>
  </si>
  <si>
    <t>名称670</t>
  </si>
  <si>
    <t>00630414596303</t>
  </si>
  <si>
    <t>3×1700测试/盒(Atellica CH)</t>
  </si>
  <si>
    <t>缓冲液ISE Buffer</t>
  </si>
  <si>
    <t>ISE Buffer</t>
  </si>
  <si>
    <t>03463190</t>
  </si>
  <si>
    <t>名称671</t>
  </si>
  <si>
    <t>00630414209968</t>
  </si>
  <si>
    <t>1×2000mL</t>
  </si>
  <si>
    <t>国械备20161151号</t>
  </si>
  <si>
    <t xml:space="preserve">04997873 </t>
  </si>
  <si>
    <t>名称672</t>
  </si>
  <si>
    <t>00630414526768</t>
  </si>
  <si>
    <t>1×3000mL</t>
  </si>
  <si>
    <t>Refer to 国械备20161151号</t>
  </si>
  <si>
    <t>总蛋白测定试剂盒(双缩脲法)</t>
  </si>
  <si>
    <t>Total Protein II Reagents(TP)</t>
  </si>
  <si>
    <t>01803350</t>
  </si>
  <si>
    <t>名称673</t>
  </si>
  <si>
    <t>00630414465227</t>
  </si>
  <si>
    <t>4×700测试/盒(ADVIA 1200),4×850测试/盒(ADVIA 1650/1800/2400),4×820测试/盒(ADVIA XPT)</t>
  </si>
  <si>
    <t>国械注进20172406919</t>
  </si>
  <si>
    <t>06860531</t>
  </si>
  <si>
    <t>名称674</t>
  </si>
  <si>
    <t>00630414553207</t>
  </si>
  <si>
    <t>4×3060测试/盒(ADVIA 1800/2400)、4×2590测试/盒(ADVIA XPT)</t>
  </si>
  <si>
    <t>Refer to 国械注进20172406919</t>
  </si>
  <si>
    <t>11097604</t>
  </si>
  <si>
    <t>名称675</t>
  </si>
  <si>
    <t>00630414596372</t>
  </si>
  <si>
    <t>4×1850测试/盒(Atellica CH)</t>
  </si>
  <si>
    <t>高密度脂蛋白胆固醇测定试剂盒(直接法)</t>
  </si>
  <si>
    <t>Direct HDL Cholesterol Reagents(D-HDL)</t>
  </si>
  <si>
    <t>07511947</t>
  </si>
  <si>
    <t>名称676</t>
  </si>
  <si>
    <t>00630414508436</t>
  </si>
  <si>
    <t>4×326测试/盒(ADVIA 1800/2400和ADVIA Chemistry XPT)</t>
  </si>
  <si>
    <t>国械注进20172406084</t>
  </si>
  <si>
    <t>06521559</t>
  </si>
  <si>
    <t>名称677</t>
  </si>
  <si>
    <t>00630414551784</t>
  </si>
  <si>
    <t>6×670测试/盒(ADVIA 1800/2400),6×650测试/盒(ADVIA Chemistry XPT)</t>
  </si>
  <si>
    <t>Refer to 国械注进20172406084</t>
  </si>
  <si>
    <t>名称678</t>
  </si>
  <si>
    <t>00630414596204</t>
  </si>
  <si>
    <t>胰淀粉酶测定试剂盒(速率法)</t>
  </si>
  <si>
    <t>Pancreatic Amylase Reagents(PAMY)</t>
  </si>
  <si>
    <t>01410820</t>
  </si>
  <si>
    <t>名称679</t>
  </si>
  <si>
    <t>00630414510156</t>
  </si>
  <si>
    <t>7×130测试/盒(ADVIA 1200/1650/1800/2400/XPT)</t>
  </si>
  <si>
    <t>国械注进20172400024</t>
  </si>
  <si>
    <t>11097622</t>
  </si>
  <si>
    <t>名称680</t>
  </si>
  <si>
    <t>00630414595641</t>
  </si>
  <si>
    <t>4×430测试/盒(Atellica CH)</t>
  </si>
  <si>
    <t>Refer to 国械注进20172400024</t>
  </si>
  <si>
    <t>Iron_2 Reagents(IRON_2)</t>
  </si>
  <si>
    <t>02194838</t>
  </si>
  <si>
    <t>名称681</t>
  </si>
  <si>
    <t>00630414513157</t>
  </si>
  <si>
    <t>7×145测试/盒(ADVIA 1200/1650/1800/2400/XPT)</t>
  </si>
  <si>
    <t>10377510</t>
  </si>
  <si>
    <t>名称682</t>
  </si>
  <si>
    <t>00630414561974</t>
  </si>
  <si>
    <t>6×350测试/盒(ADVIA 1200/1650/1800/2400/XPT)</t>
  </si>
  <si>
    <t>Refer to 国械注进20142405482</t>
  </si>
  <si>
    <t>11097601</t>
  </si>
  <si>
    <t>名称683</t>
  </si>
  <si>
    <t>00630414596402</t>
  </si>
  <si>
    <t>直接胆红素测定试剂盒(钒酸盐氧化法)</t>
  </si>
  <si>
    <t>Direct Bilirubin 2 Reagents(DBIL_2)</t>
  </si>
  <si>
    <t>02188390</t>
  </si>
  <si>
    <t>名称684</t>
  </si>
  <si>
    <t>00630414513065</t>
  </si>
  <si>
    <t>4×672测试/盒(ADVIA 1800/2400)或4×660测试/盒(ADVIA XPT)</t>
  </si>
  <si>
    <t>国械注进20162400505</t>
  </si>
  <si>
    <t>02189494</t>
  </si>
  <si>
    <t>名称685</t>
  </si>
  <si>
    <t>00630414513089</t>
  </si>
  <si>
    <t>4×130测试/盒(ADVIA 1800/2400/XPT)</t>
  </si>
  <si>
    <t>Refer to 国械注进20162400505</t>
  </si>
  <si>
    <t>11097532</t>
  </si>
  <si>
    <t>名称686</t>
  </si>
  <si>
    <t>00630414595801</t>
  </si>
  <si>
    <t>Total Bilirubin_2 Reagents(TBIL_2)</t>
  </si>
  <si>
    <t>02188064</t>
  </si>
  <si>
    <t>名称687</t>
  </si>
  <si>
    <t>00630414513058</t>
  </si>
  <si>
    <t>名称688</t>
  </si>
  <si>
    <t>Refer to 国械注进20162401124</t>
  </si>
  <si>
    <t>Special Chemistry Calibrator</t>
  </si>
  <si>
    <t>08660695(B03-4821-01)</t>
  </si>
  <si>
    <t>名称689</t>
  </si>
  <si>
    <t>00630414475677</t>
  </si>
  <si>
    <t>00630414003450</t>
  </si>
  <si>
    <t>10×0.85g/瓶</t>
  </si>
  <si>
    <t>国械注进20162400242</t>
  </si>
  <si>
    <t>生化多项校准品</t>
  </si>
  <si>
    <t>Special Chemistry Calibrator(SPCL CHEM CAL)</t>
  </si>
  <si>
    <t>名称690</t>
  </si>
  <si>
    <t>00630414597591</t>
  </si>
  <si>
    <t>00630414007151</t>
  </si>
  <si>
    <t>10×0.85g/瓶(复溶后10×5mL/瓶）</t>
  </si>
  <si>
    <t>国械注进20222400357</t>
  </si>
  <si>
    <t xml:space="preserve">Creatinine_2 Reagents(CREA_2) </t>
  </si>
  <si>
    <t>03039070</t>
  </si>
  <si>
    <t>名称691</t>
  </si>
  <si>
    <t>00630414517490</t>
  </si>
  <si>
    <t>6×670测试/盒(ADVIA 1650/1800/2400)或6×630测试/盒(ADVIA XPT)</t>
  </si>
  <si>
    <t>国械注进20162400243</t>
  </si>
  <si>
    <t xml:space="preserve">C-Reactive Protein_2 Reagents(CRP_2) </t>
  </si>
  <si>
    <t>06522059</t>
  </si>
  <si>
    <t>名称692</t>
  </si>
  <si>
    <t>00630414552118</t>
  </si>
  <si>
    <t>4×250测试/盒(ADVIA 1650/1800,ADVIA 2400,ADVIA Chemistry XPT)</t>
  </si>
  <si>
    <t>国械注进20162400241</t>
  </si>
  <si>
    <t>名称693</t>
  </si>
  <si>
    <t>00630414596198</t>
  </si>
  <si>
    <t>2×500测试/盒(Atellica CH)</t>
  </si>
  <si>
    <t>Refer to 国械注进20162400241</t>
  </si>
  <si>
    <t>C-Reactive Protein_2 Calibrators(CRP_2 CAL)</t>
  </si>
  <si>
    <t>06487741</t>
  </si>
  <si>
    <t>名称694</t>
  </si>
  <si>
    <t>00630414534244</t>
  </si>
  <si>
    <t>水平1:1×1mL;水平2:1×1mL;水平3:1×1mL;水平4:1×1mL;水平5:1×1mL;水平6:1×1mL</t>
  </si>
  <si>
    <t>国械注进20162400958</t>
  </si>
  <si>
    <t>名称695</t>
  </si>
  <si>
    <t>00630414597515</t>
  </si>
  <si>
    <t>Refer to 国械注进20162400958</t>
  </si>
  <si>
    <t>总铁结合力测定试剂盒(终点法)</t>
  </si>
  <si>
    <t xml:space="preserve">Total Iron Binding Capacity Reagents(TIBC) </t>
  </si>
  <si>
    <t>03940010</t>
  </si>
  <si>
    <t>名称696</t>
  </si>
  <si>
    <t>00630414474748</t>
  </si>
  <si>
    <t>4×100测试/盒(ADVIA 1650/1800/2400/XPT)或4×80测试/盒(ADVIA 1200)</t>
  </si>
  <si>
    <t>国械注进20162400240</t>
  </si>
  <si>
    <t>名称697</t>
  </si>
  <si>
    <t>00630414595535</t>
  </si>
  <si>
    <t>4×200测试/盒(Atellica CH)</t>
  </si>
  <si>
    <t>Refer to 国械注进20162400240</t>
  </si>
  <si>
    <t xml:space="preserve">Enzymatic Creatinine_2 Reagents(ECRE_2) </t>
  </si>
  <si>
    <t>04992596</t>
  </si>
  <si>
    <t>名称698</t>
  </si>
  <si>
    <t>00630414526690</t>
  </si>
  <si>
    <t>4×350测试/盒(ADVIA 1200/1650/1800/2400,ADVIA Chemistry XPT)</t>
  </si>
  <si>
    <t>名称699</t>
  </si>
  <si>
    <t>4×350测试/盒(Atellica CH)</t>
  </si>
  <si>
    <t>Refer to 国械注进20162400960</t>
  </si>
  <si>
    <t>乳酸测定试剂盒(乳酸氧化酶比色法)</t>
  </si>
  <si>
    <t>Lactate Reagents(LAC)</t>
  </si>
  <si>
    <t>07109944</t>
  </si>
  <si>
    <t>名称700</t>
  </si>
  <si>
    <t>00630414475660</t>
  </si>
  <si>
    <t>00630414003580</t>
  </si>
  <si>
    <t>3×100测试/盒(ADVIA 1200/1650/1800/2400/XPT)</t>
  </si>
  <si>
    <t>国械注进20162404572</t>
  </si>
  <si>
    <t>名称701</t>
  </si>
  <si>
    <t>00630414287270</t>
  </si>
  <si>
    <t>4×95测试/盒(Atellica CH)</t>
  </si>
  <si>
    <t>Refer to 国械注进20162404572</t>
  </si>
  <si>
    <t>葡萄糖测定试剂盒(己糖激酶法)</t>
  </si>
  <si>
    <t>Glucose Hexokinase_3 Reagents(GLUH_3)</t>
  </si>
  <si>
    <t>05001429</t>
  </si>
  <si>
    <t>名称702</t>
  </si>
  <si>
    <t>00630414526812</t>
  </si>
  <si>
    <t>6×660测试/盒(ADVIA 1650/1800/2400/XPT)或6×470测试/盒(ADVIA 1200)</t>
  </si>
  <si>
    <t>国械注进20162400959</t>
  </si>
  <si>
    <t>10377502</t>
  </si>
  <si>
    <t>名称703</t>
  </si>
  <si>
    <t>00630414561899</t>
  </si>
  <si>
    <t>4×2350测试/盒(ADVIA 1800)或4×2100测试/盒(ADVIA 2400, ADVIA Chemistry XPT)</t>
  </si>
  <si>
    <t>Refer to 国械注进20162400959</t>
  </si>
  <si>
    <t>名称704</t>
  </si>
  <si>
    <t>00630414596488</t>
  </si>
  <si>
    <t>Microalbumin_2  Reagents(μALB_2)</t>
  </si>
  <si>
    <t>03051194</t>
  </si>
  <si>
    <t>名称705</t>
  </si>
  <si>
    <t>00630414517643</t>
  </si>
  <si>
    <t>4×105测试/盒(ADVIA 1650/1800)或;4×130测试/盒(ADVIA 1200/2400/XPT)</t>
  </si>
  <si>
    <t>名称706</t>
  </si>
  <si>
    <t>4×210测试/盒(Atellica CH)</t>
  </si>
  <si>
    <t>Refer to 国械注进20162400961</t>
  </si>
  <si>
    <t>电解质尿液校准液</t>
  </si>
  <si>
    <t xml:space="preserve">ISE Urine Standard Set </t>
  </si>
  <si>
    <t>06242535</t>
  </si>
  <si>
    <t>名称707</t>
  </si>
  <si>
    <t>00630414210247</t>
  </si>
  <si>
    <t>高值校准液:1×100mL;低值校准液:1×100mL</t>
  </si>
  <si>
    <t>国械注进20162400964</t>
  </si>
  <si>
    <t>抗链球菌溶血素O测定试剂盒(免疫比浊法)</t>
  </si>
  <si>
    <t>Anti-Streptolysin-O_2 Reagents(ASO_2)</t>
  </si>
  <si>
    <t>03055483</t>
  </si>
  <si>
    <t>名称708</t>
  </si>
  <si>
    <t>00630414517681</t>
  </si>
  <si>
    <t>国械注进20162400962</t>
  </si>
  <si>
    <t>名称709</t>
  </si>
  <si>
    <t>00630414596167</t>
  </si>
  <si>
    <t>3×400测试/盒(Atellica CH)</t>
  </si>
  <si>
    <t>Refer to 国械注进20162400962</t>
  </si>
  <si>
    <t>Calcium_2 Reagents(CA_2)</t>
  </si>
  <si>
    <t>02189915</t>
  </si>
  <si>
    <t>名称710</t>
  </si>
  <si>
    <t>00630414513102</t>
  </si>
  <si>
    <t>00630414003757</t>
  </si>
  <si>
    <t>7×290测试/盒(ADVIA 1650/1800/2400/XPT)或7×230测试/盒(ADVIA 1200)</t>
  </si>
  <si>
    <t>02189699</t>
  </si>
  <si>
    <t>名称711</t>
  </si>
  <si>
    <t>00630414513096</t>
  </si>
  <si>
    <t>00630414003511</t>
  </si>
  <si>
    <t>8×550测试/盒(ADVIA 1650/1800/2400/XPT)或8×430测试/盒(ADVIA 1200)</t>
  </si>
  <si>
    <t>Refer to 国械注进20162400963</t>
  </si>
  <si>
    <t>名称712</t>
  </si>
  <si>
    <t>00630414246413</t>
  </si>
  <si>
    <t>4×2050测试/盒(Atellica CH)</t>
  </si>
  <si>
    <t>ISE electrode-NA(Sodium)</t>
  </si>
  <si>
    <t>03092699(073-0051-01)</t>
  </si>
  <si>
    <t>名称713</t>
  </si>
  <si>
    <t>00630414482316</t>
  </si>
  <si>
    <t>国械注进20162224301</t>
  </si>
  <si>
    <t>ISE electrode-CL(Chloride)</t>
  </si>
  <si>
    <t>07097504(073-0049-01)</t>
  </si>
  <si>
    <t>名称714</t>
  </si>
  <si>
    <t>00630414482330</t>
  </si>
  <si>
    <t>国械注进20162224299</t>
  </si>
  <si>
    <t>ISE electrode-K(Potassium)</t>
  </si>
  <si>
    <t xml:space="preserve">06135445(073-0050-01) </t>
  </si>
  <si>
    <t>名称715</t>
  </si>
  <si>
    <t>00630414482323</t>
  </si>
  <si>
    <t>国械注进20162224300</t>
  </si>
  <si>
    <t>尿液总蛋白测定试剂盒(比色法)</t>
  </si>
  <si>
    <t>Total Protein_2(Urine) Reagent</t>
  </si>
  <si>
    <t>05000171</t>
  </si>
  <si>
    <t>名称716</t>
  </si>
  <si>
    <t>00630414526782</t>
  </si>
  <si>
    <t>00630414003726</t>
  </si>
  <si>
    <t>4×194测试数/盒(ADVIA 1800,ADVIA 2400,ADVIA Chemistry XPT)</t>
  </si>
  <si>
    <t>国械注进20162404361</t>
  </si>
  <si>
    <t>11097524</t>
  </si>
  <si>
    <t>名称717</t>
  </si>
  <si>
    <t>00630414595870</t>
  </si>
  <si>
    <t>00630414006895</t>
  </si>
  <si>
    <t>Refer to 国械注进20162404361</t>
  </si>
  <si>
    <t>葡萄糖测定试剂盒(氧化酶法)</t>
  </si>
  <si>
    <t>Glucose Oxidase Reagents(GLUO)</t>
  </si>
  <si>
    <t>04993223</t>
  </si>
  <si>
    <t>名称718</t>
  </si>
  <si>
    <t>00630414526720</t>
  </si>
  <si>
    <t>00630414003702</t>
  </si>
  <si>
    <t>4×2120测试/盒(ADVIA 1800)或4×1780测试/盒(ADVIA 2400,ADVIA Chemistry XPT)</t>
  </si>
  <si>
    <t>国械注进20162404772</t>
  </si>
  <si>
    <t>10492319</t>
  </si>
  <si>
    <t>名称719</t>
  </si>
  <si>
    <t>00630414578941</t>
  </si>
  <si>
    <t>00630414005881</t>
  </si>
  <si>
    <t>7×350测试/盒(ADVIA 1800/2400/XPT)</t>
  </si>
  <si>
    <t>Refer to 国械注进20162404772</t>
  </si>
  <si>
    <t>名称720</t>
  </si>
  <si>
    <t>00630414595634</t>
  </si>
  <si>
    <t>00630414007250</t>
  </si>
  <si>
    <t>4×1400测试/盒(Atellica CH)</t>
  </si>
  <si>
    <t>糖化血红蛋白溶血剂</t>
  </si>
  <si>
    <t>Hemoglobin Denaturant Reagent(HbA1c DENAT)</t>
  </si>
  <si>
    <t>04795367</t>
  </si>
  <si>
    <t>名称721</t>
  </si>
  <si>
    <t>00630414555140</t>
  </si>
  <si>
    <t>920.0mL/盒</t>
  </si>
  <si>
    <t>国械备20151494号</t>
  </si>
  <si>
    <t>Microalbumin_2 Calibrators</t>
  </si>
  <si>
    <t>06487733</t>
  </si>
  <si>
    <t>名称722</t>
  </si>
  <si>
    <t>00630414534077</t>
  </si>
  <si>
    <t>水平1:1×2mL;水平2:1×2mL;水平3:1×2mL;水平4:1×2mL;水平5:1×2mL</t>
  </si>
  <si>
    <t>国械注进20162404236</t>
  </si>
  <si>
    <t>11099435</t>
  </si>
  <si>
    <t>名称723</t>
  </si>
  <si>
    <t>00630414597560</t>
  </si>
  <si>
    <t>Refer to 国械注进20162404236</t>
  </si>
  <si>
    <t>尿液总蛋白定标液</t>
  </si>
  <si>
    <t>Urine Total Protein Calibrator(UPRO CAL)</t>
  </si>
  <si>
    <t>07889923</t>
  </si>
  <si>
    <t>名称724</t>
  </si>
  <si>
    <t>00630414482460</t>
  </si>
  <si>
    <t>00630414003467</t>
  </si>
  <si>
    <t>3×5mL/瓶</t>
  </si>
  <si>
    <t>国械注进20162404806</t>
  </si>
  <si>
    <t>名称725</t>
  </si>
  <si>
    <t>00630414597621</t>
  </si>
  <si>
    <t>00630414007168</t>
  </si>
  <si>
    <t>Refer to 国械注进20162404806</t>
  </si>
  <si>
    <t>铁蛋白检测试剂盒(免疫比浊法)</t>
  </si>
  <si>
    <t>Ferritin Reagents(FRT)</t>
  </si>
  <si>
    <t>04862277</t>
  </si>
  <si>
    <t>名称726</t>
  </si>
  <si>
    <t>00630414590189</t>
  </si>
  <si>
    <t>4×200测试/盒</t>
  </si>
  <si>
    <t>国械注进20162405216</t>
  </si>
  <si>
    <t>10494078</t>
  </si>
  <si>
    <t>名称727</t>
  </si>
  <si>
    <t>00630414586069</t>
  </si>
  <si>
    <t>4×800测试/盒</t>
  </si>
  <si>
    <t>Refer to 国械注进20162405216</t>
  </si>
  <si>
    <t>ISE Reference electrode</t>
  </si>
  <si>
    <t>名称728</t>
  </si>
  <si>
    <t>00630414478654</t>
  </si>
  <si>
    <t>国械注进20172221240</t>
  </si>
  <si>
    <t>脂蛋白(a)测定试剂盒(胶乳免疫比浊法)</t>
  </si>
  <si>
    <t>Lipoprotein(a) Reagents</t>
  </si>
  <si>
    <t>04862528</t>
  </si>
  <si>
    <t>名称729</t>
  </si>
  <si>
    <t>00630414558080</t>
  </si>
  <si>
    <t>2×100测试/盒(ADVIA 1800/2400/XPT)</t>
  </si>
  <si>
    <t>国械注进20152400184</t>
  </si>
  <si>
    <t>名称730</t>
  </si>
  <si>
    <t>00630414595559</t>
  </si>
  <si>
    <t>Refer to 国械注进20152400184</t>
  </si>
  <si>
    <t>脂蛋白(a)校准品</t>
  </si>
  <si>
    <t>Lipoprotein(a) Calibrator</t>
  </si>
  <si>
    <t>04865268</t>
  </si>
  <si>
    <t>名称731</t>
  </si>
  <si>
    <t>00630414558257</t>
  </si>
  <si>
    <t>5×0.17g/瓶(复溶后:5×1.0mL/瓶)(水平1:1×0.17g,水平2:1×0.17g,水平3:1×0.17g,水平4:1×0.17g,水平5:1×0.17g)</t>
  </si>
  <si>
    <t>国械注进20152400183</t>
  </si>
  <si>
    <t>名称732</t>
  </si>
  <si>
    <t>00630414597546</t>
  </si>
  <si>
    <t>Refer to 国械注进20152400183</t>
  </si>
  <si>
    <t>β2-微球蛋白测定试剂盒(胶乳免疫比浊法)</t>
  </si>
  <si>
    <t>β2-Microglobulin Reagents</t>
  </si>
  <si>
    <t>04862161</t>
  </si>
  <si>
    <t>名称733</t>
  </si>
  <si>
    <t>00630414590165</t>
  </si>
  <si>
    <t>2×100测试/盒(ADVIA 1650/1800/2400/XPT)</t>
  </si>
  <si>
    <t>国械注进20152400918</t>
  </si>
  <si>
    <t>名称734</t>
  </si>
  <si>
    <t>00630414595566</t>
  </si>
  <si>
    <t>Refer to 国械注进20152400918</t>
  </si>
  <si>
    <t>β2-微球蛋白校准品</t>
  </si>
  <si>
    <t>β2-Microglobulin Calibrator</t>
  </si>
  <si>
    <t>04865101</t>
  </si>
  <si>
    <t>名称735</t>
  </si>
  <si>
    <t>00630414558226</t>
  </si>
  <si>
    <t>00630414002989</t>
  </si>
  <si>
    <t>3×0.06g/瓶(复溶后:3×1.0mL/瓶)</t>
  </si>
  <si>
    <t>国械注进20152400917</t>
  </si>
  <si>
    <t>名称736</t>
  </si>
  <si>
    <t>00630414597638</t>
  </si>
  <si>
    <t>00630414007175</t>
  </si>
  <si>
    <t>Refer to 国械注进20152400917</t>
  </si>
  <si>
    <t>Triglycerides_2 Reagents(TRIG_2)</t>
  </si>
  <si>
    <t>名称737</t>
  </si>
  <si>
    <t>00630414526829</t>
  </si>
  <si>
    <t>00630414003733</t>
  </si>
  <si>
    <t>4×282测试/盒(ADVIA 1200);4×358测试/盒(ADVIA 1650/1800);4×362测试/盒(ADVIA 2400,ADVIA Chemistry XPT)</t>
  </si>
  <si>
    <t>国械注进20152401381</t>
  </si>
  <si>
    <t>名称738</t>
  </si>
  <si>
    <t>00630414596495</t>
  </si>
  <si>
    <t>00630414007199</t>
  </si>
  <si>
    <t>Refer to 国械注进20152401381</t>
  </si>
  <si>
    <t>缓冲液ISE Buffer 2</t>
  </si>
  <si>
    <t>ISE Buffer 2</t>
  </si>
  <si>
    <t>10718754</t>
  </si>
  <si>
    <t>名称739</t>
  </si>
  <si>
    <t>00630414595481</t>
  </si>
  <si>
    <t>国械备20151660号</t>
  </si>
  <si>
    <t>缓冲液ISE Baseline Solution</t>
  </si>
  <si>
    <t>ISE Baseline Solution</t>
  </si>
  <si>
    <t>10718755</t>
  </si>
  <si>
    <t>名称740</t>
  </si>
  <si>
    <t>00630414595498</t>
  </si>
  <si>
    <t>1×500mL</t>
  </si>
  <si>
    <t>国械备20151661号</t>
  </si>
  <si>
    <t>Carbon Dioxide, Concentrated Reagents(CO2_c)</t>
  </si>
  <si>
    <t>06860507</t>
  </si>
  <si>
    <t>名称741</t>
  </si>
  <si>
    <t>00630414553177</t>
  </si>
  <si>
    <t>00630414002958</t>
  </si>
  <si>
    <t>4×1610测试/盒(ADVIA 2400/XPT)或4×1880测试/盒(ADVIA 1650/1800)</t>
  </si>
  <si>
    <t>10720780</t>
  </si>
  <si>
    <t>名称742</t>
  </si>
  <si>
    <t>00630414000541</t>
  </si>
  <si>
    <t>00630414300122</t>
  </si>
  <si>
    <t>4×450测试/盒(ADVIA 2400)或4×550测试/盒(ADVIA 1650/1800/XPT)</t>
  </si>
  <si>
    <t>Refer to 国械注进20162402298</t>
  </si>
  <si>
    <t>名称743</t>
  </si>
  <si>
    <t>00630414006857</t>
  </si>
  <si>
    <t>4×1900测试/盒(Atellica CH)</t>
  </si>
  <si>
    <t>Albumin BCP Reagents(ALBP)</t>
  </si>
  <si>
    <t>10711840</t>
  </si>
  <si>
    <t>名称744</t>
  </si>
  <si>
    <t>00630414947402</t>
  </si>
  <si>
    <t>00630414006031</t>
  </si>
  <si>
    <t>4×800测试/盒(ADVIA 1650/1800)或4×700测试/盒(ADVIA 2400/XPT)</t>
  </si>
  <si>
    <t>10711841</t>
  </si>
  <si>
    <t>名称745</t>
  </si>
  <si>
    <t>00630414947419</t>
  </si>
  <si>
    <t>00630414006055</t>
  </si>
  <si>
    <t>4×1525测试/盒(ADVIA 1650/1800)或4×1325测试/盒(ADVIA 2400/XPT)</t>
  </si>
  <si>
    <t>Refer to 国械注进20162402299</t>
  </si>
  <si>
    <t>名称746</t>
  </si>
  <si>
    <t>00630414006871</t>
  </si>
  <si>
    <t>4×1600测试/盒(Atellica CH)</t>
  </si>
  <si>
    <t>白蛋白校准品</t>
  </si>
  <si>
    <t>Albumin BCP Calibrator</t>
  </si>
  <si>
    <t>名称747</t>
  </si>
  <si>
    <t>00630414947426</t>
  </si>
  <si>
    <t>00630414006079</t>
  </si>
  <si>
    <t>3×2.0mL/瓶(复溶后)</t>
  </si>
  <si>
    <t>国械注进20172405017</t>
  </si>
  <si>
    <t>11099310</t>
  </si>
  <si>
    <t>名称748</t>
  </si>
  <si>
    <t>00630414597201</t>
  </si>
  <si>
    <t>00630414007052</t>
  </si>
  <si>
    <t>Refer to 国械注进20172405017</t>
  </si>
  <si>
    <t>果糖胺测定试剂盒(氧化酶法)</t>
  </si>
  <si>
    <t>Fructosamine Reagents(FRUC)</t>
  </si>
  <si>
    <t>04862501</t>
  </si>
  <si>
    <t>名称749</t>
  </si>
  <si>
    <t>00630414558073</t>
  </si>
  <si>
    <t>2×100测试/盒ADVIA 1650/1800,ADVIA 2400和ADVIA Chemistry XPT)</t>
  </si>
  <si>
    <t>国械注进20172405019</t>
  </si>
  <si>
    <t>11097637</t>
  </si>
  <si>
    <t>名称750</t>
  </si>
  <si>
    <t>00630414595580</t>
  </si>
  <si>
    <t>Refer to 国械注进20172405019</t>
  </si>
  <si>
    <t>果糖胺校准液</t>
  </si>
  <si>
    <t>Fructosamine Calibrator</t>
  </si>
  <si>
    <t>04865217</t>
  </si>
  <si>
    <t>名称751</t>
  </si>
  <si>
    <t>00630414558240</t>
  </si>
  <si>
    <t>00630414002996</t>
  </si>
  <si>
    <t>3×0.08g/瓶(复溶后:3×1.0mL/瓶)</t>
  </si>
  <si>
    <t>国械注进20172405018</t>
  </si>
  <si>
    <t>11099432</t>
  </si>
  <si>
    <t>名称752</t>
  </si>
  <si>
    <t>00630414597539</t>
  </si>
  <si>
    <t>00630414007144</t>
  </si>
  <si>
    <t>Refer to 国械注进20172405018</t>
  </si>
  <si>
    <t>氨/乙醇校准液</t>
  </si>
  <si>
    <t>ToxAmmonia Calibrator</t>
  </si>
  <si>
    <t>06549444</t>
  </si>
  <si>
    <t>名称753</t>
  </si>
  <si>
    <t>00630414479286</t>
  </si>
  <si>
    <t>00630414003047</t>
  </si>
  <si>
    <t>6×3.0mL/瓶</t>
  </si>
  <si>
    <t>国械注进20172405020</t>
  </si>
  <si>
    <t>氨测定试剂盒(谷氨酸脱氢酶法)</t>
  </si>
  <si>
    <t>Ammonia Reagents(AMM)</t>
  </si>
  <si>
    <t>04802290</t>
  </si>
  <si>
    <t>名称754</t>
  </si>
  <si>
    <t>00630414555898</t>
  </si>
  <si>
    <t>2×138测试/盒</t>
  </si>
  <si>
    <t>国械注进20172405095</t>
  </si>
  <si>
    <t>触珠蛋白测定试剂盒(免疫比浊法)</t>
  </si>
  <si>
    <t>Haptoglobin(HAPT) Reagents</t>
  </si>
  <si>
    <t>06149314</t>
  </si>
  <si>
    <t>名称755</t>
  </si>
  <si>
    <t>00630414491356</t>
  </si>
  <si>
    <t>4×50测试/盒</t>
  </si>
  <si>
    <t>国械注进20172405094</t>
  </si>
  <si>
    <t>00831008</t>
  </si>
  <si>
    <t>名称756</t>
  </si>
  <si>
    <t>00630414506005</t>
  </si>
  <si>
    <t>3×180测试/盒</t>
  </si>
  <si>
    <t>Refer to 国械注进20172405094</t>
  </si>
  <si>
    <t>11097643</t>
  </si>
  <si>
    <t>名称757</t>
  </si>
  <si>
    <t>00630414210827</t>
  </si>
  <si>
    <t>2×150测试/盒</t>
  </si>
  <si>
    <t>磷酸吡哆醛试剂</t>
  </si>
  <si>
    <t>Pyridoxal-5'-Phosphate Reagents(P5P)</t>
  </si>
  <si>
    <t>07371282</t>
  </si>
  <si>
    <t>名称758</t>
  </si>
  <si>
    <t>00630414501789</t>
  </si>
  <si>
    <t>00630414003597</t>
  </si>
  <si>
    <t>8×670测试/盒(ADVIA 1650/1800/2400)或8×640测试/盒(ADVIA Chemistry XPT)</t>
  </si>
  <si>
    <t>国械注进20172405187</t>
  </si>
  <si>
    <t>01411533</t>
  </si>
  <si>
    <t>名称759</t>
  </si>
  <si>
    <t>00630414510163</t>
  </si>
  <si>
    <t>00630414003498</t>
  </si>
  <si>
    <t>Refer to 国械注进20172405187</t>
  </si>
  <si>
    <t>06860477</t>
  </si>
  <si>
    <t>名称760</t>
  </si>
  <si>
    <t>00630414553146</t>
  </si>
  <si>
    <t>00630414002934</t>
  </si>
  <si>
    <t>6×850测试/盒(ADVIA 1650/1800/2400/XPT)</t>
  </si>
  <si>
    <t>10729782</t>
  </si>
  <si>
    <t>名称761</t>
  </si>
  <si>
    <t>00630414008950</t>
  </si>
  <si>
    <t>6×850测试/盒(ADVIA 1650/1800/2400/XPT);6×820测试/盒(ADVIA 1650/1800/2400/XPT)</t>
  </si>
  <si>
    <t>碱性磷酸酶校准液</t>
  </si>
  <si>
    <t>Alkaline Phosphatase_2(ALP_2) Calibrator</t>
  </si>
  <si>
    <t>名称762</t>
  </si>
  <si>
    <t>00630414601199</t>
  </si>
  <si>
    <t>6×1.0mL/瓶</t>
  </si>
  <si>
    <t>国械注进20172402285</t>
  </si>
  <si>
    <t>11099316</t>
  </si>
  <si>
    <t>名称763</t>
  </si>
  <si>
    <t>00630414597218</t>
  </si>
  <si>
    <t>00630414007045</t>
  </si>
  <si>
    <t>Refer to 国械注进20172402285</t>
  </si>
  <si>
    <t>碱性磷酸酶测定试剂盒(NPP底物-AMP缓冲液法)</t>
  </si>
  <si>
    <t>Alkaline Phosphatase_2 Concentrated(ALP_2c)</t>
  </si>
  <si>
    <t>10916067</t>
  </si>
  <si>
    <t>名称764</t>
  </si>
  <si>
    <t>00630414600611</t>
  </si>
  <si>
    <t>00630414006178</t>
  </si>
  <si>
    <t>6×1240测试/盒(ADVIA 1800/2400/XPT)</t>
  </si>
  <si>
    <t>国械注进20182400018</t>
  </si>
  <si>
    <t>11097600</t>
  </si>
  <si>
    <t>名称765</t>
  </si>
  <si>
    <t>00630414596419</t>
  </si>
  <si>
    <t>Refer to 国械注进20182400018</t>
  </si>
  <si>
    <t>酶类校准品1</t>
  </si>
  <si>
    <t>Enzyme 1 Calibrator(ENZ 1 CAL)</t>
  </si>
  <si>
    <t>名称766</t>
  </si>
  <si>
    <t>00630414008967</t>
  </si>
  <si>
    <t>6×2.5mL/瓶</t>
  </si>
  <si>
    <t>国械注进20182400019</t>
  </si>
  <si>
    <t>11099317</t>
  </si>
  <si>
    <t>名称767</t>
  </si>
  <si>
    <t>00630414597225</t>
  </si>
  <si>
    <t>00630414007014</t>
  </si>
  <si>
    <t>Refer to 国械注进20182400019</t>
  </si>
  <si>
    <t>酶类校准品2</t>
  </si>
  <si>
    <t>Enzyme 2 Calibrator(ENZ 2 CAL)</t>
  </si>
  <si>
    <t>10916058</t>
  </si>
  <si>
    <t>名称768</t>
  </si>
  <si>
    <t>00630414008974</t>
  </si>
  <si>
    <t>6×1.5mL/瓶</t>
  </si>
  <si>
    <t>国械注进20182400020</t>
  </si>
  <si>
    <t>11099318</t>
  </si>
  <si>
    <t>名称769</t>
  </si>
  <si>
    <t>00630414597232</t>
  </si>
  <si>
    <t>00630414007038</t>
  </si>
  <si>
    <t>Refer to 国械注进20182400020</t>
  </si>
  <si>
    <t>酶类校准品3</t>
  </si>
  <si>
    <t>Enzyme 3 Calibrator(ENZ 3 CAL)</t>
  </si>
  <si>
    <t>10916059</t>
  </si>
  <si>
    <t>名称770</t>
  </si>
  <si>
    <t>00630414008981</t>
  </si>
  <si>
    <t>6×2.0mL/瓶</t>
  </si>
  <si>
    <t>国械注进20182400182</t>
  </si>
  <si>
    <t>11099319</t>
  </si>
  <si>
    <t>名称771</t>
  </si>
  <si>
    <t>00630414597249</t>
  </si>
  <si>
    <t>00630414007021</t>
  </si>
  <si>
    <t>Refer to 国械注进20182400182</t>
  </si>
  <si>
    <t>样本稀释液Atellica CH Diluent</t>
  </si>
  <si>
    <t>Atellica CH Diluent</t>
  </si>
  <si>
    <t>11099300</t>
  </si>
  <si>
    <t>名称772</t>
  </si>
  <si>
    <t>00630414595771</t>
  </si>
  <si>
    <t>00630414006925</t>
  </si>
  <si>
    <t>2×1.5L</t>
  </si>
  <si>
    <t>国械备20181222号</t>
  </si>
  <si>
    <t>样本稀释液A-LYTE IMT Diluent</t>
  </si>
  <si>
    <t>A-LYTE IMT Diluent</t>
  </si>
  <si>
    <t>11099305</t>
  </si>
  <si>
    <t>名称773</t>
  </si>
  <si>
    <t>00630414595726</t>
  </si>
  <si>
    <t>00630414006932</t>
  </si>
  <si>
    <t>国械备20181231号</t>
  </si>
  <si>
    <t>电解质校准液A</t>
  </si>
  <si>
    <t>A-LYTE IMT Standard A</t>
  </si>
  <si>
    <t>11099304</t>
  </si>
  <si>
    <t>名称774</t>
  </si>
  <si>
    <t>00630414595740</t>
  </si>
  <si>
    <t>00630414006949</t>
  </si>
  <si>
    <t>2×1500mL/瓶</t>
  </si>
  <si>
    <t>国械注进20182400395</t>
  </si>
  <si>
    <t>电解质校准液B</t>
  </si>
  <si>
    <t>A-LYTE IMT Standard B + Salt Bridge</t>
  </si>
  <si>
    <t>11099306</t>
  </si>
  <si>
    <t>名称775</t>
  </si>
  <si>
    <t>00630414595719</t>
  </si>
  <si>
    <t>00630414211497</t>
  </si>
  <si>
    <t>校准液B:2×250mL;盐桥液:2×125mL</t>
  </si>
  <si>
    <t>国械注进20182400391</t>
  </si>
  <si>
    <t>肌酸激酶测定试剂盒(磷酸肌酸底物法)</t>
  </si>
  <si>
    <t>Creatine Kinase(CK_L)</t>
  </si>
  <si>
    <t>10729780</t>
  </si>
  <si>
    <t>名称776</t>
  </si>
  <si>
    <t>00630414008943</t>
  </si>
  <si>
    <t>4×275测试/盒(ADVIA 1800/2400,ADVIA Chemistry XPT)</t>
  </si>
  <si>
    <t>国械注进20182400427</t>
  </si>
  <si>
    <t>11097640</t>
  </si>
  <si>
    <t>名称777</t>
  </si>
  <si>
    <t>00630414006642</t>
  </si>
  <si>
    <t>3×332测试/盒(Atellica CH)</t>
  </si>
  <si>
    <t>Refer to 国械注进20182400427</t>
  </si>
  <si>
    <t>A-LYTE Integrated Multisensor(IMT Na K Cl)</t>
  </si>
  <si>
    <t>名称778</t>
  </si>
  <si>
    <t>00630414006833</t>
  </si>
  <si>
    <t>α1-酸性糖蛋白测定试剂盒(免疫比浊法)</t>
  </si>
  <si>
    <t>Alpha-1-acid Glycoprotein(AAG)</t>
  </si>
  <si>
    <t>04862129</t>
  </si>
  <si>
    <t>名称779</t>
  </si>
  <si>
    <t>00630414590158</t>
  </si>
  <si>
    <t>2×100测试/盒(ADVIA 1800/2400,ADVIA XPT)</t>
  </si>
  <si>
    <t>国械注进20192400115</t>
  </si>
  <si>
    <t>11097629</t>
  </si>
  <si>
    <t>名称780</t>
  </si>
  <si>
    <t>00630414596211</t>
  </si>
  <si>
    <t>Refer to 国械注进20192400115</t>
  </si>
  <si>
    <t>Ammonia(Amm)</t>
  </si>
  <si>
    <t>11097529</t>
  </si>
  <si>
    <t>名称781</t>
  </si>
  <si>
    <t>00630414595832</t>
  </si>
  <si>
    <t>00630414006888</t>
  </si>
  <si>
    <t>4×120测试/盒</t>
  </si>
  <si>
    <t>国械注进20192400430</t>
  </si>
  <si>
    <t>Creatinine_2(Crea_2)</t>
  </si>
  <si>
    <t>名称782</t>
  </si>
  <si>
    <t>4×1472测试/盒(Atellica CH)</t>
  </si>
  <si>
    <t>氨校准品</t>
  </si>
  <si>
    <t>Chemistry III Calibrator(CHEM III CAL)</t>
  </si>
  <si>
    <t>名称783</t>
  </si>
  <si>
    <t>00630414597379</t>
  </si>
  <si>
    <t>00630414211541</t>
  </si>
  <si>
    <t>国械注进20192400471</t>
  </si>
  <si>
    <t>高敏C反应蛋白校准液</t>
  </si>
  <si>
    <t>High Sensitivity C Reactive Protein Calibrator(hsCRP CAL)</t>
  </si>
  <si>
    <t>05006455</t>
  </si>
  <si>
    <t>名称784</t>
  </si>
  <si>
    <t>00630414526843</t>
  </si>
  <si>
    <t>6×0.1mL/瓶(ADVIA 1800/2400,ADVIA XPT)</t>
  </si>
  <si>
    <t>国械注进20192400513</t>
  </si>
  <si>
    <t>名称785</t>
  </si>
  <si>
    <t>00630414597508</t>
  </si>
  <si>
    <t>6×0.1mL/瓶(Atellica CH)</t>
  </si>
  <si>
    <t>Refer to 国械注进20192400513</t>
  </si>
  <si>
    <t>High Sensitivity C-Reactive Protein(hsCRP)</t>
  </si>
  <si>
    <t>06837459</t>
  </si>
  <si>
    <t>名称786</t>
  </si>
  <si>
    <t>00630414552699</t>
  </si>
  <si>
    <t>2×220测试/盒(ADVIA 1800/2400,ADVIA XPT)</t>
  </si>
  <si>
    <t>名称787</t>
  </si>
  <si>
    <t>2×370测试/盒(Atellica CH)</t>
  </si>
  <si>
    <t>Refer to 国械注进20192400514</t>
  </si>
  <si>
    <t>Magnesium(Mg)</t>
  </si>
  <si>
    <t>名称788</t>
  </si>
  <si>
    <t>00630414595597</t>
  </si>
  <si>
    <t>国械注进20192400522</t>
  </si>
  <si>
    <t>丙氨酸氨基转移酶测定试剂盒(丙氨酸底物法)</t>
  </si>
  <si>
    <t>Alanine Aminotransferase P5P(ALTPLc)</t>
  </si>
  <si>
    <t>11097638</t>
  </si>
  <si>
    <t>名称789</t>
  </si>
  <si>
    <t>00630414009056</t>
  </si>
  <si>
    <t>2×1040测试/盒</t>
  </si>
  <si>
    <t>国械注进20192400575</t>
  </si>
  <si>
    <t>天门冬氨酸氨基转移酶测定试剂盒(天门冬氨酸底物法)</t>
  </si>
  <si>
    <t>Aspartate Aminotransferase P5P(ASTPL_c)</t>
  </si>
  <si>
    <t>11097639</t>
  </si>
  <si>
    <t>名称790</t>
  </si>
  <si>
    <t>00630414009063</t>
  </si>
  <si>
    <t>国械注进20192400573</t>
  </si>
  <si>
    <t>A1c_E Pretreatment Solution</t>
  </si>
  <si>
    <t>名称791</t>
  </si>
  <si>
    <t>00630414002880</t>
  </si>
  <si>
    <t>1×1.0L</t>
  </si>
  <si>
    <t>国械备20200480号</t>
  </si>
  <si>
    <t>胱抑素C测定试剂盒(免疫比浊法)</t>
  </si>
  <si>
    <t>Cystatin C_2 Assay(CYSC_2)</t>
  </si>
  <si>
    <t>10734503</t>
  </si>
  <si>
    <t>名称792</t>
  </si>
  <si>
    <t>00630414224916</t>
  </si>
  <si>
    <t>4×100测试/盒</t>
  </si>
  <si>
    <t>国械注进20202400440</t>
  </si>
  <si>
    <t>11097647</t>
  </si>
  <si>
    <t>名称793</t>
  </si>
  <si>
    <t>00630414236919</t>
  </si>
  <si>
    <t>Refer to 国械注进20202400440</t>
  </si>
  <si>
    <t>胱抑素C校准液</t>
  </si>
  <si>
    <t>Cystatin C_2 Calibrators (CYSC_2 CAL)</t>
  </si>
  <si>
    <t>10734510</t>
  </si>
  <si>
    <t>名称794</t>
  </si>
  <si>
    <t>00630414224923</t>
  </si>
  <si>
    <t>5×2.0mL/瓶(水平1:1×2.0mL;水平2:1×2.0mL;水平3:1×2.0mL;水平4:1×2.0mL;水平5:1×2.0mL)</t>
  </si>
  <si>
    <t>国械注进20212400079</t>
  </si>
  <si>
    <t>11097648</t>
  </si>
  <si>
    <t>名称795</t>
  </si>
  <si>
    <t>00630414238104</t>
  </si>
  <si>
    <t>Refer to 国械注进20212400079</t>
  </si>
  <si>
    <t>糖化血红蛋白测定试剂盒（蛋白酶法）</t>
  </si>
  <si>
    <t>Enzymatic Hemoglobin A1c (A1c_E) Assay</t>
  </si>
  <si>
    <t>10720858</t>
  </si>
  <si>
    <t>名称796</t>
  </si>
  <si>
    <t>00630414002866</t>
  </si>
  <si>
    <t>4×300测试/盒(ADVIA 1800/2400/XPT)</t>
  </si>
  <si>
    <t>国械注进20212400126</t>
  </si>
  <si>
    <t>10720857</t>
  </si>
  <si>
    <t>名称797</t>
  </si>
  <si>
    <t>00630414002859</t>
  </si>
  <si>
    <t>2×150测试/盒(ADVIA 1800/2400/XPT)</t>
  </si>
  <si>
    <t>Refer to 国械注进20212400126</t>
  </si>
  <si>
    <t>11097536</t>
  </si>
  <si>
    <t>名称798</t>
  </si>
  <si>
    <t>00630414220505</t>
  </si>
  <si>
    <t>2×300测试/盒(Atellica CH)</t>
  </si>
  <si>
    <t>糖化血红蛋白A1c定标液</t>
  </si>
  <si>
    <t>Enzymatic Hemoglobin A1c Calibrator (A1c_E CAL)</t>
  </si>
  <si>
    <t>名称799</t>
  </si>
  <si>
    <t>00630414002873</t>
  </si>
  <si>
    <t>水平1:2×1.0mL(复溶后);水平2:2×1.0mL(复溶后);空白溶液:1×5.0mL。</t>
  </si>
  <si>
    <t>国械注进20212400277</t>
  </si>
  <si>
    <t>名称800</t>
  </si>
  <si>
    <t>00630414220512</t>
  </si>
  <si>
    <t>Refer to 国械注进20212400277</t>
  </si>
  <si>
    <t>Urinary/Cerebrospinal Fluid Protein（UCFP）</t>
  </si>
  <si>
    <t>名称801</t>
  </si>
  <si>
    <t>00630414285245</t>
  </si>
  <si>
    <t>4×140测试/盒(ADVIA 1800)或4×200测试/盒(ADVIA 2400/ADVIA Chemistry XPT)</t>
  </si>
  <si>
    <t>名称802</t>
  </si>
  <si>
    <t>00630414285313</t>
  </si>
  <si>
    <t>4×370测试/盒(Atellica CH)</t>
  </si>
  <si>
    <t>Refer to 国械注进20222400261</t>
  </si>
  <si>
    <t>尿液/脑脊液蛋白校准品</t>
  </si>
  <si>
    <t>Urinary/Cerebrospinal Fluid Protein Calibrator (UCFP CAL)</t>
  </si>
  <si>
    <t>名称803</t>
  </si>
  <si>
    <t>00630414279183</t>
  </si>
  <si>
    <t>水平1:2×4.0mL/瓶,水平2:2×4.0mL/瓶,水平3:2×4.0mL/瓶,水平4:2×4.0mL/瓶,水平5:2×4.0mL/瓶。(ADVIA 1800,ADVIA 2400, ADVIA Chemistry XPT)</t>
  </si>
  <si>
    <t>国械注进20222400557</t>
  </si>
  <si>
    <t>名称804</t>
  </si>
  <si>
    <t>00630414279190</t>
  </si>
  <si>
    <t>00630414285320</t>
  </si>
  <si>
    <t>水平2:2×4.0mL/瓶,水平3:2×4.0mL/瓶,水平4:2×4.0mL/瓶,水平5:2×4.0mL/瓶,水平6:2×4.0mL/瓶。(Atellica CH)</t>
  </si>
  <si>
    <t>Refer to 国械注进20222400557</t>
  </si>
  <si>
    <t>高密度脂蛋白胆固醇校准品</t>
  </si>
  <si>
    <t>HDL Cholesterol Calibrator (HDLC CAL)</t>
  </si>
  <si>
    <t>名称805</t>
  </si>
  <si>
    <t>00630414610863</t>
  </si>
  <si>
    <t>00630414305165</t>
  </si>
  <si>
    <t>3×1.0mL/瓶(复溶后)</t>
  </si>
  <si>
    <t>国械注进20232400008</t>
  </si>
  <si>
    <t>Centaur</t>
  </si>
  <si>
    <t>ADVIA Centaur CP  Immunoassay System</t>
  </si>
  <si>
    <t>086-A002-01</t>
  </si>
  <si>
    <t>名称806</t>
  </si>
  <si>
    <t xml:space="preserve">ADVIA Centaur CP </t>
  </si>
  <si>
    <t>ADVIA Centaur XP  Immunoassay System</t>
  </si>
  <si>
    <t>078-A011-03</t>
  </si>
  <si>
    <t>名称807</t>
  </si>
  <si>
    <t>ADVIA Centaur XPT Immunoassay System</t>
  </si>
  <si>
    <t>名称808</t>
  </si>
  <si>
    <t>Atellica IM Analyzer</t>
  </si>
  <si>
    <t>名称809</t>
  </si>
  <si>
    <t>Atellica IM1300</t>
  </si>
  <si>
    <t>名称810</t>
  </si>
  <si>
    <t>Refer to 国械注进20182220492</t>
  </si>
  <si>
    <t>名称811</t>
  </si>
  <si>
    <t>Atellica Solution Chemistry System</t>
  </si>
  <si>
    <t>名称812</t>
  </si>
  <si>
    <t>国械注进20192220174</t>
  </si>
  <si>
    <t>名称813</t>
  </si>
  <si>
    <t>Atellica SH Prime</t>
  </si>
  <si>
    <t>Refer to 国械注进20192220174</t>
  </si>
  <si>
    <t>名称814</t>
  </si>
  <si>
    <t>Atellica SH Additional</t>
  </si>
  <si>
    <t>Atellica Solution Immunoassay System</t>
  </si>
  <si>
    <t>名称815</t>
  </si>
  <si>
    <t>名称816</t>
  </si>
  <si>
    <t>Refer to 国械注进20192220176</t>
  </si>
  <si>
    <t>名称817</t>
  </si>
  <si>
    <t>名称818</t>
  </si>
  <si>
    <t>Atellica Solution Chemistry-Immunoassay System</t>
  </si>
  <si>
    <t>名称819</t>
  </si>
  <si>
    <t>名称820</t>
  </si>
  <si>
    <t>Refer to 国械注进20192220238</t>
  </si>
  <si>
    <t>名称821</t>
  </si>
  <si>
    <t>名称822</t>
  </si>
  <si>
    <t>名称823</t>
  </si>
  <si>
    <t>Atellica UAS 800 Analyzer</t>
  </si>
  <si>
    <t>11065004(主机)+11065006(架子)+110465553(架子)+11065464(架子)</t>
  </si>
  <si>
    <t>名称824</t>
  </si>
  <si>
    <t>Atellica UAS 800</t>
  </si>
  <si>
    <t>VB12</t>
  </si>
  <si>
    <t>09544818(110748)</t>
  </si>
  <si>
    <t>名称825</t>
  </si>
  <si>
    <t>00630414177175</t>
  </si>
  <si>
    <t>00630414003665</t>
  </si>
  <si>
    <t>500测试/盒(ADVIA Centaur系列)</t>
  </si>
  <si>
    <t>07847260(110747)</t>
  </si>
  <si>
    <t>名称826</t>
  </si>
  <si>
    <t>00630414177168</t>
  </si>
  <si>
    <t>100测试/盒(ADVIA Centaur系列)</t>
  </si>
  <si>
    <t>Refer to 国械注进20162404435</t>
  </si>
  <si>
    <t>名称827</t>
  </si>
  <si>
    <t>100测试/盒(Atellica IM系列)</t>
  </si>
  <si>
    <t>名称828</t>
  </si>
  <si>
    <t>00630414007892</t>
  </si>
  <si>
    <t>500测试/盒(Atellica IM系列)</t>
  </si>
  <si>
    <t>卡马西平测定试剂盒(直接化学发光法)</t>
  </si>
  <si>
    <t>Carbamazepine(CARB)</t>
  </si>
  <si>
    <t>05163003</t>
  </si>
  <si>
    <t>名称829</t>
  </si>
  <si>
    <t>00630414527147</t>
  </si>
  <si>
    <t>00630414027630</t>
  </si>
  <si>
    <t>国械注进20172400005</t>
  </si>
  <si>
    <t>05162724</t>
  </si>
  <si>
    <t>名称830</t>
  </si>
  <si>
    <t>00630414527130</t>
  </si>
  <si>
    <t>50测试/盒</t>
  </si>
  <si>
    <t>Refer to 国械注进20172400005</t>
  </si>
  <si>
    <t>多项校准品</t>
  </si>
  <si>
    <t>Calibrator Z</t>
  </si>
  <si>
    <t>05165359</t>
  </si>
  <si>
    <t>名称831</t>
  </si>
  <si>
    <t>00630414527154</t>
  </si>
  <si>
    <t>低值校准品:2×5mL/瓶(复溶后);高值校准品:2×5mL/瓶(复溶后)(ADVIA Centaur系列)</t>
  </si>
  <si>
    <t>国械注进20173401356</t>
  </si>
  <si>
    <t>10995521</t>
  </si>
  <si>
    <t>名称832</t>
  </si>
  <si>
    <t>00630414598482</t>
  </si>
  <si>
    <t>00630414190921</t>
  </si>
  <si>
    <t>低值校准品:2×5mL/瓶(复溶后);高值校准品:2×5mL/瓶(复溶后)(Atellica IM系列)</t>
  </si>
  <si>
    <t>Refer to 国械注进20173401356</t>
  </si>
  <si>
    <t>CEA</t>
  </si>
  <si>
    <t>09788458(110762)</t>
  </si>
  <si>
    <t>名称833</t>
  </si>
  <si>
    <t>00630414177311</t>
  </si>
  <si>
    <t>00630414003252</t>
  </si>
  <si>
    <t>00937450(110761)</t>
  </si>
  <si>
    <t>名称834</t>
  </si>
  <si>
    <t>00630414177304</t>
  </si>
  <si>
    <t>Refer to 国械注进20163402679</t>
  </si>
  <si>
    <t>名称835</t>
  </si>
  <si>
    <t>100测试/盒(AtellicIM系列)</t>
  </si>
  <si>
    <t>名称836</t>
  </si>
  <si>
    <t>00630414007410</t>
  </si>
  <si>
    <t>500测试/盒(AtellicIM系列)</t>
  </si>
  <si>
    <t>AFP</t>
  </si>
  <si>
    <t>03305838(110764)</t>
  </si>
  <si>
    <t>名称837</t>
  </si>
  <si>
    <t>00630414177335</t>
  </si>
  <si>
    <t>00630414601724</t>
  </si>
  <si>
    <t>03974780(110763)</t>
  </si>
  <si>
    <t>名称838</t>
  </si>
  <si>
    <t>00630414177328</t>
  </si>
  <si>
    <t>Refer to 国械注进20173400053</t>
  </si>
  <si>
    <t>名称839</t>
  </si>
  <si>
    <t>名称840</t>
  </si>
  <si>
    <t>00630414007267</t>
  </si>
  <si>
    <t>Digoxin(DIG)</t>
  </si>
  <si>
    <t>05207094(110772)</t>
  </si>
  <si>
    <t>名称841</t>
  </si>
  <si>
    <t>00630414177427</t>
  </si>
  <si>
    <t>00630414003566</t>
  </si>
  <si>
    <t>250测试/盒(ADVIA Centaur系列)</t>
  </si>
  <si>
    <t>国械注进20162405282</t>
  </si>
  <si>
    <t>06794163(110771)</t>
  </si>
  <si>
    <t>名称842</t>
  </si>
  <si>
    <t>00630414177410</t>
  </si>
  <si>
    <t>50测试/盒(ADVIA Centaur系列)</t>
  </si>
  <si>
    <t>Refer to 国械注进20162405282</t>
  </si>
  <si>
    <t>10995557</t>
  </si>
  <si>
    <t>名称843</t>
  </si>
  <si>
    <t>00630414598819</t>
  </si>
  <si>
    <t>00630414007496</t>
  </si>
  <si>
    <t>250测试/盒(Atellica IM系列)</t>
  </si>
  <si>
    <t>10995558</t>
  </si>
  <si>
    <t>名称844</t>
  </si>
  <si>
    <t>00630414598826</t>
  </si>
  <si>
    <t>50测试/盒(Atellica IM系列)</t>
  </si>
  <si>
    <t>CKMB</t>
  </si>
  <si>
    <t>07516647(110774)</t>
  </si>
  <si>
    <t>名称845</t>
  </si>
  <si>
    <t>00630414177441</t>
  </si>
  <si>
    <t>00630414003627</t>
  </si>
  <si>
    <t>00481201(110773)</t>
  </si>
  <si>
    <t>名称846</t>
  </si>
  <si>
    <t>00630414177434</t>
  </si>
  <si>
    <t>Refer to 国械注进20162404965</t>
  </si>
  <si>
    <t>名称847</t>
  </si>
  <si>
    <t>名称848</t>
  </si>
  <si>
    <t>00630414007434</t>
  </si>
  <si>
    <t>Calibrator U</t>
  </si>
  <si>
    <t>03684480(111083)</t>
  </si>
  <si>
    <t>名称849</t>
  </si>
  <si>
    <t>00630414178493</t>
  </si>
  <si>
    <t>低值校准品:2×2.0mL/瓶(复溶后),高值校准品:2×2.0mL/瓶(复溶后)(ADVIA Centaur系列)</t>
  </si>
  <si>
    <t>国械注进20172401741</t>
  </si>
  <si>
    <t>名称850</t>
  </si>
  <si>
    <t>00630414598468</t>
  </si>
  <si>
    <t>00630414190907</t>
  </si>
  <si>
    <t>低值校准品:2×2.0mL/瓶(复溶后),高值校准品:2×2.0mL/瓶(复溶后)(Atellica IM系列)</t>
  </si>
  <si>
    <t>Refer to 国械注进20172401741</t>
  </si>
  <si>
    <t>肌红蛋白测定试剂盒(直接化学发光法)</t>
  </si>
  <si>
    <t>Myoglobin(MYO)</t>
  </si>
  <si>
    <t>09011232(117031)</t>
  </si>
  <si>
    <t>名称851</t>
  </si>
  <si>
    <t>00630414197197</t>
  </si>
  <si>
    <t>00630414003641</t>
  </si>
  <si>
    <t>国械注进20162405246</t>
  </si>
  <si>
    <t>05336153(117030)</t>
  </si>
  <si>
    <t>名称852</t>
  </si>
  <si>
    <t>00630414197180</t>
  </si>
  <si>
    <t>Refer to 国械注进20162405246</t>
  </si>
  <si>
    <t>10995648</t>
  </si>
  <si>
    <t>名称853</t>
  </si>
  <si>
    <t>00630414599663</t>
  </si>
  <si>
    <t>00630414007731</t>
  </si>
  <si>
    <t>10995649</t>
  </si>
  <si>
    <t>名称854</t>
  </si>
  <si>
    <t>00630414599670</t>
  </si>
  <si>
    <t>样本稀释液ThCG Diluent</t>
  </si>
  <si>
    <t>ThCG Diluent</t>
  </si>
  <si>
    <t>05794569(117157)</t>
  </si>
  <si>
    <t>名称855</t>
  </si>
  <si>
    <t>00630414197418</t>
  </si>
  <si>
    <t>00630414003573</t>
  </si>
  <si>
    <t>ADVIA Centaur系列:6×25mL/包装</t>
  </si>
  <si>
    <t>国械备20160165号</t>
  </si>
  <si>
    <t>05609230(117143)</t>
  </si>
  <si>
    <t>名称856</t>
  </si>
  <si>
    <t>00630414197401</t>
  </si>
  <si>
    <t>00630414003306</t>
  </si>
  <si>
    <t>ADVIA Centaur系列:2×25mL/包装</t>
  </si>
  <si>
    <t>Refer to 国械备20160165号</t>
  </si>
  <si>
    <t>05111259(115249)</t>
  </si>
  <si>
    <t>名称857</t>
  </si>
  <si>
    <t>00630414190969</t>
  </si>
  <si>
    <t>ADVIA Centaur系列:50mL/瓶</t>
  </si>
  <si>
    <t>名称858</t>
  </si>
  <si>
    <t>00630414600048</t>
  </si>
  <si>
    <t>00630414007823</t>
  </si>
  <si>
    <t>Atellica IM系列:2×25mL/包装</t>
  </si>
  <si>
    <t>名称859</t>
  </si>
  <si>
    <t>00630414600055</t>
  </si>
  <si>
    <t>00630414007830</t>
  </si>
  <si>
    <t>Atellica IM系列:6×25mL/包装</t>
  </si>
  <si>
    <t>名称860</t>
  </si>
  <si>
    <t>00630414600062</t>
  </si>
  <si>
    <t>Atellica IM系列:50mL/瓶</t>
  </si>
  <si>
    <t>万古霉素测定试剂盒(直接化学发光法)</t>
  </si>
  <si>
    <t>Vancomycin(VANC)</t>
  </si>
  <si>
    <t>05808748(121197)</t>
  </si>
  <si>
    <t>名称861</t>
  </si>
  <si>
    <t>00630414443096</t>
  </si>
  <si>
    <t>00630414011165</t>
  </si>
  <si>
    <t>国械注进20162405223</t>
  </si>
  <si>
    <t>05300450(118451)</t>
  </si>
  <si>
    <t>名称862</t>
  </si>
  <si>
    <t>00630414203928</t>
  </si>
  <si>
    <t>Refer to 国械注进20162405223</t>
  </si>
  <si>
    <t>洋地黄毒苷测定试剂盒(直接化学发光法)</t>
  </si>
  <si>
    <t>Digitoxin(DGTN)</t>
  </si>
  <si>
    <t>09046419(119714)</t>
  </si>
  <si>
    <t>名称863</t>
  </si>
  <si>
    <t>00630414207414</t>
  </si>
  <si>
    <t>00630414003658</t>
  </si>
  <si>
    <t>国械注进20173401188</t>
  </si>
  <si>
    <t>08861968(118453)</t>
  </si>
  <si>
    <t>名称864</t>
  </si>
  <si>
    <t>00630414203935</t>
  </si>
  <si>
    <t>Refer to 国械注进20173401188</t>
  </si>
  <si>
    <t>10995553</t>
  </si>
  <si>
    <t>名称865</t>
  </si>
  <si>
    <t>00630414598772</t>
  </si>
  <si>
    <t>00630414007489</t>
  </si>
  <si>
    <t>10995554</t>
  </si>
  <si>
    <t>名称866</t>
  </si>
  <si>
    <t>00630414598789</t>
  </si>
  <si>
    <t>苯巴比妥测定试剂盒(直接化学发光法)</t>
  </si>
  <si>
    <t>Phenobarbital(PHNB)</t>
  </si>
  <si>
    <t>05190841</t>
  </si>
  <si>
    <t>名称867</t>
  </si>
  <si>
    <t>00630414527192</t>
  </si>
  <si>
    <t>50测试</t>
  </si>
  <si>
    <t>国械注进20173400782</t>
  </si>
  <si>
    <t>苯妥英测定试剂盒(直接化学发光法)</t>
  </si>
  <si>
    <t>Phenytoin(PHTN)</t>
  </si>
  <si>
    <t>08765276(120539)</t>
  </si>
  <si>
    <t>名称868</t>
  </si>
  <si>
    <t>00630414209135</t>
  </si>
  <si>
    <t>00630414027654</t>
  </si>
  <si>
    <t>国械注进20162405252</t>
  </si>
  <si>
    <t>06204560(120538)</t>
  </si>
  <si>
    <t>名称869</t>
  </si>
  <si>
    <t>00630414209128</t>
  </si>
  <si>
    <t>Refer to 国械注进20162405252</t>
  </si>
  <si>
    <t>同型半胱氨酸测定试剂盒(直接化学发光法)</t>
  </si>
  <si>
    <t>HCY</t>
  </si>
  <si>
    <t>09087913(124578)</t>
  </si>
  <si>
    <t>名称870</t>
  </si>
  <si>
    <t>00630414468181</t>
  </si>
  <si>
    <t>国械注进20172400554</t>
  </si>
  <si>
    <t>05370300(124577)</t>
  </si>
  <si>
    <t>名称871</t>
  </si>
  <si>
    <t>00630414468174</t>
  </si>
  <si>
    <t>Refer to 国械注进20172400554</t>
  </si>
  <si>
    <t>名称872</t>
  </si>
  <si>
    <t>00630414599298</t>
  </si>
  <si>
    <t>名称873</t>
  </si>
  <si>
    <t>00630414599304</t>
  </si>
  <si>
    <t>同型半胱氨酸校准液</t>
  </si>
  <si>
    <t>HCY Calibrator</t>
  </si>
  <si>
    <t>05530553(124579)</t>
  </si>
  <si>
    <t>名称874</t>
  </si>
  <si>
    <t>00630414468198</t>
  </si>
  <si>
    <t>低值校准品:2×2.0mL/瓶;高值校准品:2×2.0mL/瓶(ADVIA Centaur系列)</t>
  </si>
  <si>
    <t>国械注进20162405239</t>
  </si>
  <si>
    <t>名称875</t>
  </si>
  <si>
    <t>00630414598253</t>
  </si>
  <si>
    <t>00630414190730</t>
  </si>
  <si>
    <t>低值校准品:2×2.0mL/瓶;高值校准品:2×2.0mL/瓶(Atellica IM系列)</t>
  </si>
  <si>
    <t>Refer to 国械注进20162405239</t>
  </si>
  <si>
    <t>cPSA</t>
  </si>
  <si>
    <t>06684007(124830)</t>
  </si>
  <si>
    <t>名称876</t>
  </si>
  <si>
    <t>00630414450896</t>
  </si>
  <si>
    <t>10995544</t>
  </si>
  <si>
    <t>名称877</t>
  </si>
  <si>
    <t>00630414598680</t>
  </si>
  <si>
    <t>Refer to 国械注进20163404774</t>
  </si>
  <si>
    <t>庆大霉素测定试剂盒(直接化学发光法)</t>
  </si>
  <si>
    <t>Gentamicin(GENT)</t>
  </si>
  <si>
    <t>05223979</t>
  </si>
  <si>
    <t>名称878</t>
  </si>
  <si>
    <t>00630414527277</t>
  </si>
  <si>
    <t>国械注进20162405284</t>
  </si>
  <si>
    <t>茶碱校准品</t>
  </si>
  <si>
    <t>Calibrator 27</t>
  </si>
  <si>
    <t>08501406(128304)</t>
  </si>
  <si>
    <t>名称879</t>
  </si>
  <si>
    <t>00630414460918</t>
  </si>
  <si>
    <t>低值校准品:2×5.0mL/瓶(复溶后),高值校准品:2×5.0mL/瓶(复溶后)</t>
  </si>
  <si>
    <t>国械注进20172400074</t>
  </si>
  <si>
    <t>茶碱测定试剂盒(直接化学发光法)</t>
  </si>
  <si>
    <t>Theophylline 2(THEO 2)</t>
  </si>
  <si>
    <t>08838753(128380)</t>
  </si>
  <si>
    <t>名称880</t>
  </si>
  <si>
    <t>00630414460963</t>
  </si>
  <si>
    <t>00630414027661</t>
  </si>
  <si>
    <t>国械注进20162405243</t>
  </si>
  <si>
    <t>03009619(128379)</t>
  </si>
  <si>
    <t>名称881</t>
  </si>
  <si>
    <t>00630414460956</t>
  </si>
  <si>
    <t>Refer to 国械注进20162405243</t>
  </si>
  <si>
    <t>胰岛素校准液</t>
  </si>
  <si>
    <t>Insulin Calibrator</t>
  </si>
  <si>
    <t>04618899(128433)</t>
  </si>
  <si>
    <t>名称882</t>
  </si>
  <si>
    <t>00630414461014</t>
  </si>
  <si>
    <t>低值校准液:2×1mL/瓶;高值校准液:2×1mL/瓶(ADVIA Centaur系列)</t>
  </si>
  <si>
    <t>国械注进20172402279</t>
  </si>
  <si>
    <t>名称883</t>
  </si>
  <si>
    <t>00630414600451</t>
  </si>
  <si>
    <t>00842768027406</t>
  </si>
  <si>
    <t>低值校准液:2×1mL/瓶;高值校准液:2×1mL/瓶(Atellica IM系列)</t>
  </si>
  <si>
    <t>Refer to 国械注进20172402279</t>
  </si>
  <si>
    <t>CA 125II</t>
  </si>
  <si>
    <t>01678114(128533)</t>
  </si>
  <si>
    <t>名称884</t>
  </si>
  <si>
    <t>00630414461304</t>
  </si>
  <si>
    <t>00630414003504</t>
  </si>
  <si>
    <t>09427226(128532)</t>
  </si>
  <si>
    <t>名称885</t>
  </si>
  <si>
    <t>Refer to 国械注进20172400635</t>
  </si>
  <si>
    <t>10995481</t>
  </si>
  <si>
    <t>名称886</t>
  </si>
  <si>
    <t>00630414598086</t>
  </si>
  <si>
    <t>名称887</t>
  </si>
  <si>
    <t>00630414598093</t>
  </si>
  <si>
    <t>00630414007380</t>
  </si>
  <si>
    <t>CA 15-3</t>
  </si>
  <si>
    <t>00128609(128535)</t>
  </si>
  <si>
    <t>名称888</t>
  </si>
  <si>
    <t>00630414461328</t>
  </si>
  <si>
    <t>00630414003481</t>
  </si>
  <si>
    <t>08126338(128534)</t>
  </si>
  <si>
    <t>名称889</t>
  </si>
  <si>
    <t>Refer to 国械注进20172400634</t>
  </si>
  <si>
    <t>名称890</t>
  </si>
  <si>
    <t>10995486</t>
  </si>
  <si>
    <t>名称891</t>
  </si>
  <si>
    <t>00630414598130</t>
  </si>
  <si>
    <t>00630414007397</t>
  </si>
  <si>
    <t>丙戊酸测定试剂盒(直接化学发光法)</t>
  </si>
  <si>
    <t>Valproic Acid(VALP)</t>
  </si>
  <si>
    <t>05256877</t>
  </si>
  <si>
    <t>名称892</t>
  </si>
  <si>
    <t>00630414527321</t>
  </si>
  <si>
    <t>国械注进20172400043</t>
  </si>
  <si>
    <t>05258292</t>
  </si>
  <si>
    <t>名称893</t>
  </si>
  <si>
    <t>00630414527338</t>
  </si>
  <si>
    <t>00630414027647</t>
  </si>
  <si>
    <t>Refer to 国械注进20172400043</t>
  </si>
  <si>
    <t>丙戊酸校准品</t>
  </si>
  <si>
    <t>Calibrator 28</t>
  </si>
  <si>
    <t>05260521</t>
  </si>
  <si>
    <t>名称894</t>
  </si>
  <si>
    <t>00630414527352</t>
  </si>
  <si>
    <t>低值校准品:6×5.0mL/瓶(复溶后),高值校准品:6×5.0mL/瓶(复溶后)</t>
  </si>
  <si>
    <t>国械注进20162405237</t>
  </si>
  <si>
    <t>05259132</t>
  </si>
  <si>
    <t>名称895</t>
  </si>
  <si>
    <t>00630414527345</t>
  </si>
  <si>
    <t>Refer to 国械注进20162405237</t>
  </si>
  <si>
    <t>铁蛋白测定试剂盒(直接化学发光法)</t>
  </si>
  <si>
    <t>Ferritin(FER)</t>
  </si>
  <si>
    <t>00495776(110746)</t>
  </si>
  <si>
    <t>名称896</t>
  </si>
  <si>
    <t>00630414177151</t>
  </si>
  <si>
    <t>00630414003214</t>
  </si>
  <si>
    <t>国械注进20162404159</t>
  </si>
  <si>
    <t>07875728(110745)</t>
  </si>
  <si>
    <t>名称897</t>
  </si>
  <si>
    <t>00630414177144</t>
  </si>
  <si>
    <t>Refer to 国械注进20162404159</t>
  </si>
  <si>
    <t>名称898</t>
  </si>
  <si>
    <t>00630414598925</t>
  </si>
  <si>
    <t>00630414007519</t>
  </si>
  <si>
    <t>450测试/盒(Atellica IM系列)</t>
  </si>
  <si>
    <t>名称899</t>
  </si>
  <si>
    <t>00630414598932</t>
  </si>
  <si>
    <t>90测试/盒(Atellica IM系列)</t>
  </si>
  <si>
    <t>庆大霉素校准液</t>
  </si>
  <si>
    <t>Gentamicin Calibrator</t>
  </si>
  <si>
    <t>05226870</t>
  </si>
  <si>
    <t>名称900</t>
  </si>
  <si>
    <t>00630414527291</t>
  </si>
  <si>
    <t>低值校准液:6×2.0mL/瓶(复溶后),高值校准液:6×2.0mL/瓶(复溶后)</t>
  </si>
  <si>
    <t>国械注进20162405230</t>
  </si>
  <si>
    <t>05226110</t>
  </si>
  <si>
    <t>名称901</t>
  </si>
  <si>
    <t>00630414527284</t>
  </si>
  <si>
    <t>低值校准液:2×2.0mL/瓶(复溶后),高值校准液:2×2.0mL/瓶(复溶后)</t>
  </si>
  <si>
    <t>Refer to 国械注进20162405230</t>
  </si>
  <si>
    <t>万古霉素校准液</t>
  </si>
  <si>
    <t>Vancomycin Calibrator</t>
  </si>
  <si>
    <t>09763528(570062)</t>
  </si>
  <si>
    <t>名称902</t>
  </si>
  <si>
    <t>00630414121451</t>
  </si>
  <si>
    <t>国械注进20162405248</t>
  </si>
  <si>
    <t>02526032(570061)</t>
  </si>
  <si>
    <t>名称903</t>
  </si>
  <si>
    <t>00630414121444</t>
  </si>
  <si>
    <t>Refer to 国械注进20162405248</t>
  </si>
  <si>
    <t>Total hCG(ThCG)</t>
  </si>
  <si>
    <t>00643953</t>
  </si>
  <si>
    <t>名称904</t>
  </si>
  <si>
    <t>00630414003016</t>
  </si>
  <si>
    <t>00638631</t>
  </si>
  <si>
    <t>名称905</t>
  </si>
  <si>
    <t>00630414505152</t>
  </si>
  <si>
    <t>Refer to 国械注进20152400929</t>
  </si>
  <si>
    <t>名称906</t>
  </si>
  <si>
    <t>名称907</t>
  </si>
  <si>
    <t>00630414007816</t>
  </si>
  <si>
    <t>Calibrator B</t>
  </si>
  <si>
    <t>00649625</t>
  </si>
  <si>
    <t>名称908</t>
  </si>
  <si>
    <t>00630414504797</t>
  </si>
  <si>
    <t>低值校准品:2×5mL/瓶;高值校准品:2×5mL/瓶(ADVIA Centaur系列)</t>
  </si>
  <si>
    <t>国械注进20152400327</t>
  </si>
  <si>
    <t>00652707</t>
  </si>
  <si>
    <t>名称909</t>
  </si>
  <si>
    <t>00630414504773</t>
  </si>
  <si>
    <t>低值校准品:6×5mL/瓶;高值校准品:6×5mL/瓶(ADVIA Centaur系列)</t>
  </si>
  <si>
    <t>Refer to 国械注进20152400327</t>
  </si>
  <si>
    <t>10995503</t>
  </si>
  <si>
    <t>名称910</t>
  </si>
  <si>
    <t>00630414598307</t>
  </si>
  <si>
    <t>00630414190761</t>
  </si>
  <si>
    <t>低值校准品:2×5mL/瓶;高值校准品:2×5mL/瓶(Atellica IM系列)</t>
  </si>
  <si>
    <t>10995504</t>
  </si>
  <si>
    <t>名称911</t>
  </si>
  <si>
    <t>00630414598314</t>
  </si>
  <si>
    <t>00630414190778</t>
  </si>
  <si>
    <t>低值校准品:6×5mL/瓶;高值校准品:6×5mL/瓶(Atellica IM系列)</t>
  </si>
  <si>
    <t>Calibrator E</t>
  </si>
  <si>
    <t>04634762</t>
  </si>
  <si>
    <t>名称912</t>
  </si>
  <si>
    <t>00630414524726</t>
  </si>
  <si>
    <t>低值校准品: 6×2mL/瓶(复溶后);高值校准品: 6×2mL/瓶(复溶后)。(ADVIA Centaur系列)</t>
  </si>
  <si>
    <t>国械注进20162404648</t>
  </si>
  <si>
    <t>04634452</t>
  </si>
  <si>
    <t>名称913</t>
  </si>
  <si>
    <t>00630414524719</t>
  </si>
  <si>
    <t>低值校准品: 2×2mL/瓶(复溶后);高值校准品: 2×2mL/瓶(复溶后)。(ADVIA Centaur系列)</t>
  </si>
  <si>
    <t>Refer to 国械注进20162404648</t>
  </si>
  <si>
    <t>10995512</t>
  </si>
  <si>
    <t>名称914</t>
  </si>
  <si>
    <t>00630414598390</t>
  </si>
  <si>
    <t>00630414190822</t>
  </si>
  <si>
    <t>低值校准品: 2×2mL/瓶(复溶后);高值校准品: 2×2mL/瓶(复溶后)。(Atellica IM系列)</t>
  </si>
  <si>
    <t>10995513</t>
  </si>
  <si>
    <t>名称915</t>
  </si>
  <si>
    <t>00630414598406</t>
  </si>
  <si>
    <t>00630414190839</t>
  </si>
  <si>
    <t>低值校准品: 6×2mL/瓶(复溶后);高值校准品: 6×2mL/瓶(复溶后)。(Atellica IM系列)</t>
  </si>
  <si>
    <t>Calibrator C</t>
  </si>
  <si>
    <t>06567787(672182)</t>
  </si>
  <si>
    <t>名称916</t>
  </si>
  <si>
    <t>00630414124919</t>
  </si>
  <si>
    <t>低值校准品:6×5mL/瓶(复溶后);高值校准品:6×5mL/瓶(复溶后)(ADVIA Centaur系列)</t>
  </si>
  <si>
    <t>国械注进20162404438</t>
  </si>
  <si>
    <t>03439230(672172)</t>
  </si>
  <si>
    <t>名称917</t>
  </si>
  <si>
    <t>00630414124780</t>
  </si>
  <si>
    <t>Refer to 国械注进20162404438</t>
  </si>
  <si>
    <t>名称918</t>
  </si>
  <si>
    <t>00630414598338</t>
  </si>
  <si>
    <t>00630414190785</t>
  </si>
  <si>
    <t>名称919</t>
  </si>
  <si>
    <t>00630414598345</t>
  </si>
  <si>
    <t>00630414190792</t>
  </si>
  <si>
    <t>低值校准品:6×5mL/瓶(复溶后);高值校准品:6×5mL/瓶(复溶后)(Atellica IM系列)</t>
  </si>
  <si>
    <t>肌酸激酶MB同工酶校准液</t>
  </si>
  <si>
    <t>CKMB Calibrator</t>
  </si>
  <si>
    <t>09318028(672174)</t>
  </si>
  <si>
    <t>名称920</t>
  </si>
  <si>
    <t>00630414124803</t>
  </si>
  <si>
    <t>低值校准液:2×2.0mL(复溶后);高值校准液:2×2.0mL(复溶后)(ADVIA Centaur系列)</t>
  </si>
  <si>
    <t>国械注进20162404977</t>
  </si>
  <si>
    <t>名称921</t>
  </si>
  <si>
    <t>00630414598598</t>
  </si>
  <si>
    <t>00630414190938</t>
  </si>
  <si>
    <t>低值校准液:2×2.0mL(复溶后);高值校准液:2×2.0mL(复溶后)(Atellica IM系列)</t>
  </si>
  <si>
    <t>Refer to 国械注进20162404977</t>
  </si>
  <si>
    <t>复合前列腺特异性抗原校准品</t>
  </si>
  <si>
    <t>Calibrator Y</t>
  </si>
  <si>
    <t>02614268(125014)</t>
  </si>
  <si>
    <t>名称922</t>
  </si>
  <si>
    <t>00630414451114</t>
  </si>
  <si>
    <t>低值校准品:2×2mL/瓶(复溶后);高值校准品:2×2mL/瓶(复溶后)(ADVIA Centaur系列)</t>
  </si>
  <si>
    <t>国械注进20173401468</t>
  </si>
  <si>
    <t>10995520</t>
  </si>
  <si>
    <t>名称923</t>
  </si>
  <si>
    <t>00630414598475</t>
  </si>
  <si>
    <t>00630414190914</t>
  </si>
  <si>
    <t>低值校准品:2×2mL/瓶(复溶后);高值校准品:2×2mL/瓶(复溶后)(Atellica IM系列)</t>
  </si>
  <si>
    <t>Refer to 国械注进20173401468</t>
  </si>
  <si>
    <t>糖抗原125校准品</t>
  </si>
  <si>
    <t>CA 125II Calibrator</t>
  </si>
  <si>
    <t>09750760(128536)</t>
  </si>
  <si>
    <t>名称924</t>
  </si>
  <si>
    <t>00630414461335</t>
  </si>
  <si>
    <t>低值校准品:2×2mL/瓶(复溶后),高值校准品:2×2mL/瓶(复溶后)(ADVIA Centaur系列)</t>
  </si>
  <si>
    <t>国械注进20172401472</t>
  </si>
  <si>
    <t>10995483</t>
  </si>
  <si>
    <t>名称925</t>
  </si>
  <si>
    <t>00630414598109</t>
  </si>
  <si>
    <t>00630414190648</t>
  </si>
  <si>
    <t>低值校准品:2×2mL/瓶(复溶后),高值校准品:2×2mL/瓶(复溶后)(Atellica IM系列)</t>
  </si>
  <si>
    <t>Refer to 国械注进20172401472</t>
  </si>
  <si>
    <t>糖抗原15-3校准品</t>
  </si>
  <si>
    <t>CA 15-3 Calibrator</t>
  </si>
  <si>
    <t>09311368(128538)</t>
  </si>
  <si>
    <t>名称926</t>
  </si>
  <si>
    <t>00630414461359</t>
  </si>
  <si>
    <t>国械注进20172401471</t>
  </si>
  <si>
    <t>10995487</t>
  </si>
  <si>
    <t>名称927</t>
  </si>
  <si>
    <t>00630414598147</t>
  </si>
  <si>
    <t>00630414190655</t>
  </si>
  <si>
    <t>Refer to 国械注进20172401471</t>
  </si>
  <si>
    <t>前列腺特异性抗原校准品</t>
  </si>
  <si>
    <t>Calibrator Q</t>
  </si>
  <si>
    <t>04847308(118221)</t>
  </si>
  <si>
    <t>名称928</t>
  </si>
  <si>
    <t>00630414202921</t>
  </si>
  <si>
    <t>低值校准品:6×2mL/瓶(复溶后),高值校准品:6×2mL/瓶(复溶后)(ADVIA Centaur系列)</t>
  </si>
  <si>
    <t>国械注进20173401789</t>
  </si>
  <si>
    <t>02484801(118220)</t>
  </si>
  <si>
    <t>名称929</t>
  </si>
  <si>
    <t>00630414202938</t>
  </si>
  <si>
    <t>Refer to 国械注进20173401789</t>
  </si>
  <si>
    <t>10995517</t>
  </si>
  <si>
    <t>名称930</t>
  </si>
  <si>
    <t>00630414598444</t>
  </si>
  <si>
    <t>00630414190884</t>
  </si>
  <si>
    <t>10995518</t>
  </si>
  <si>
    <t>名称931</t>
  </si>
  <si>
    <t>00630414598451</t>
  </si>
  <si>
    <t>00630414190891</t>
  </si>
  <si>
    <t>低值校准品:6×2mL/瓶(复溶后),高值校准品:6×2mL/瓶(复溶后)(Atellica IM系列)</t>
  </si>
  <si>
    <t>三碘甲状腺原氨酸摄取率测定试剂盒(直接化学发光法)</t>
  </si>
  <si>
    <t>TUp</t>
  </si>
  <si>
    <t>01025994(110744)</t>
  </si>
  <si>
    <t>名称932</t>
  </si>
  <si>
    <t>00630414177137</t>
  </si>
  <si>
    <t>00630414003207</t>
  </si>
  <si>
    <t>08184524(110743)</t>
  </si>
  <si>
    <t>名称933</t>
  </si>
  <si>
    <t>00630414177120</t>
  </si>
  <si>
    <t>Refer to 国械注进20162404646</t>
  </si>
  <si>
    <t>10995712</t>
  </si>
  <si>
    <t>名称934</t>
  </si>
  <si>
    <t>00630414600253</t>
  </si>
  <si>
    <t>10995711</t>
  </si>
  <si>
    <t>名称935</t>
  </si>
  <si>
    <t>00630414600246</t>
  </si>
  <si>
    <t>00630414007885</t>
  </si>
  <si>
    <t>FT3</t>
  </si>
  <si>
    <t>01131417(119780)</t>
  </si>
  <si>
    <t>名称936</t>
  </si>
  <si>
    <t>00630414207520</t>
  </si>
  <si>
    <t>03154228(119781)</t>
  </si>
  <si>
    <t>名称937</t>
  </si>
  <si>
    <t>00630414207537</t>
  </si>
  <si>
    <t>00630414003337</t>
  </si>
  <si>
    <t>Refer to 国械注进20162404233</t>
  </si>
  <si>
    <t>名称938</t>
  </si>
  <si>
    <t>00630414599090</t>
  </si>
  <si>
    <t>60测试/盒(Atellica IM系列)</t>
  </si>
  <si>
    <t>名称939</t>
  </si>
  <si>
    <t>00630414599083</t>
  </si>
  <si>
    <t>00630414007564</t>
  </si>
  <si>
    <t>300测试/盒(Atellica IM系列)</t>
  </si>
  <si>
    <t>黄体生成素测定试剂盒(直接化学发光法)</t>
  </si>
  <si>
    <t>LH</t>
  </si>
  <si>
    <t>01756298(110753)</t>
  </si>
  <si>
    <t>名称940</t>
  </si>
  <si>
    <t>00630414177229</t>
  </si>
  <si>
    <t>60测试/盒(ADVIA Centaur系列)</t>
  </si>
  <si>
    <t>国械注进20162404645</t>
  </si>
  <si>
    <t>02212941(110754)</t>
  </si>
  <si>
    <t>名称941</t>
  </si>
  <si>
    <t>00630414177236</t>
  </si>
  <si>
    <t>00630414003221</t>
  </si>
  <si>
    <t>300测试/盒(ADVIA Centaur系列)</t>
  </si>
  <si>
    <t>Refer to 国械注进20162404645</t>
  </si>
  <si>
    <t>名称942</t>
  </si>
  <si>
    <t>00630414599533</t>
  </si>
  <si>
    <t>110测试/盒(Atellica IM系列)</t>
  </si>
  <si>
    <t>名称943</t>
  </si>
  <si>
    <t>00630414599526</t>
  </si>
  <si>
    <t>00630414007625</t>
  </si>
  <si>
    <t>550测试/盒(Atellica IM系列)</t>
  </si>
  <si>
    <t>胰岛素测定试剂盒(直接化学发光法)</t>
  </si>
  <si>
    <t>Insulin(IRI)</t>
  </si>
  <si>
    <t>02230141(128434)</t>
  </si>
  <si>
    <t>名称944</t>
  </si>
  <si>
    <t>00630414461021</t>
  </si>
  <si>
    <t>国械注进20162404238</t>
  </si>
  <si>
    <t>名称945</t>
  </si>
  <si>
    <t>00630414600444</t>
  </si>
  <si>
    <t>Refer to 国械注进20162404238</t>
  </si>
  <si>
    <t>孕酮测定试剂盒(直接化学发光法)</t>
  </si>
  <si>
    <t>Progesterone(PRGE)</t>
  </si>
  <si>
    <t>02382928(118530)</t>
  </si>
  <si>
    <t>名称946</t>
  </si>
  <si>
    <t>00630414204147</t>
  </si>
  <si>
    <t>国械注进20162404551</t>
  </si>
  <si>
    <t>01586287(125362)</t>
  </si>
  <si>
    <t>名称947</t>
  </si>
  <si>
    <t>00630414454641</t>
  </si>
  <si>
    <t>Refer to 国械注进20162404551</t>
  </si>
  <si>
    <t>10995659</t>
  </si>
  <si>
    <t>名称948</t>
  </si>
  <si>
    <t>00630414599779</t>
  </si>
  <si>
    <t>名称949</t>
  </si>
  <si>
    <t>00630414599786</t>
  </si>
  <si>
    <t>样本稀释液VB12 Diluent</t>
  </si>
  <si>
    <t>VB12 Diluent</t>
  </si>
  <si>
    <t>02531958</t>
  </si>
  <si>
    <t>名称950</t>
  </si>
  <si>
    <t>00630414175300</t>
  </si>
  <si>
    <t>00630414003146</t>
  </si>
  <si>
    <t>2×5mL/包装</t>
  </si>
  <si>
    <t>国械备20160166号</t>
  </si>
  <si>
    <t>名称951</t>
  </si>
  <si>
    <t>00630414600291</t>
  </si>
  <si>
    <t>00630414007908</t>
  </si>
  <si>
    <t>2×4.8mL/包装</t>
  </si>
  <si>
    <t>Refer to 国械备20160166号</t>
  </si>
  <si>
    <t>PSA</t>
  </si>
  <si>
    <t>02676506(118157)</t>
  </si>
  <si>
    <t>名称952</t>
  </si>
  <si>
    <t>00630414202990</t>
  </si>
  <si>
    <t>00630414601731</t>
  </si>
  <si>
    <t>06574155(118156)</t>
  </si>
  <si>
    <t>名称953</t>
  </si>
  <si>
    <t>00630414203003</t>
  </si>
  <si>
    <t>Refer to 国械注进20163404773</t>
  </si>
  <si>
    <t>名称954</t>
  </si>
  <si>
    <t>名称955</t>
  </si>
  <si>
    <t>00630414007755</t>
  </si>
  <si>
    <t>超敏肌钙蛋白I测定试剂盒(直接化学发光免疫分析法)</t>
  </si>
  <si>
    <t>TnI-Ultra</t>
  </si>
  <si>
    <t>02790309</t>
  </si>
  <si>
    <t>名称956</t>
  </si>
  <si>
    <t>00630414516226</t>
  </si>
  <si>
    <t>500测试/盒</t>
  </si>
  <si>
    <t>国械注进20172401315</t>
  </si>
  <si>
    <t>02789602</t>
  </si>
  <si>
    <t>名称957</t>
  </si>
  <si>
    <t>00630414516219</t>
  </si>
  <si>
    <t>Refer to 国械注进20172401315</t>
  </si>
  <si>
    <t>B型心钠素测定试剂盒(直接化学发光法)</t>
  </si>
  <si>
    <t>BNP</t>
  </si>
  <si>
    <t>02816634</t>
  </si>
  <si>
    <t>名称958</t>
  </si>
  <si>
    <t>00630414472812</t>
  </si>
  <si>
    <t>00630414003023</t>
  </si>
  <si>
    <t>国械注进20172400771</t>
  </si>
  <si>
    <t>02816138</t>
  </si>
  <si>
    <t>名称959</t>
  </si>
  <si>
    <t>00630414472805</t>
  </si>
  <si>
    <t>Refer to 国械注进20172400771</t>
  </si>
  <si>
    <t>10995471</t>
  </si>
  <si>
    <t>名称960</t>
  </si>
  <si>
    <t>00630414597980</t>
  </si>
  <si>
    <t>名称961</t>
  </si>
  <si>
    <t>00630414597997</t>
  </si>
  <si>
    <t>00630414007342</t>
  </si>
  <si>
    <t>B型心钠素质控品</t>
  </si>
  <si>
    <t>BNP 1,2,3</t>
  </si>
  <si>
    <t>02817045</t>
  </si>
  <si>
    <t>名称962</t>
  </si>
  <si>
    <t>00630414472829</t>
  </si>
  <si>
    <t>水平1质控品:3×2.0mL/瓶(复溶后),水平2质控品:3×2.0mL/瓶(复溶后),水平3质控品:3×2.0mL/瓶(复溶后)(ADVIA Centaur系列)</t>
  </si>
  <si>
    <t>国械注进20172400029</t>
  </si>
  <si>
    <t>名称963</t>
  </si>
  <si>
    <t>00630414598024</t>
  </si>
  <si>
    <t>水平1质控品:3×2.0mL/瓶(复溶后),水平2质控品:3×2.0mL/瓶(复溶后),水平3质控品:3×2.0mL/瓶(复溶后)(Atellica IM系列)</t>
  </si>
  <si>
    <t>Refer to 国械注进20172400029</t>
  </si>
  <si>
    <t>B型心钠素校准液</t>
  </si>
  <si>
    <t>BNP Calibrator</t>
  </si>
  <si>
    <t>02817266</t>
  </si>
  <si>
    <t>名称964</t>
  </si>
  <si>
    <t>00630414472836</t>
  </si>
  <si>
    <t>国械注进20162404974</t>
  </si>
  <si>
    <t>名称965</t>
  </si>
  <si>
    <t>00630414598000</t>
  </si>
  <si>
    <t>00630414190617</t>
  </si>
  <si>
    <t>Refer to 国械注进20162404974</t>
  </si>
  <si>
    <t>C肽校准液</t>
  </si>
  <si>
    <t>C-peptide Calibrator</t>
  </si>
  <si>
    <t>03276056(129021)</t>
  </si>
  <si>
    <t>名称966</t>
  </si>
  <si>
    <t>00630414464008</t>
  </si>
  <si>
    <t>低值校准液:2×1mL/瓶,高值校准液:2×1mL/瓶(ADVIA Centaur系列)</t>
  </si>
  <si>
    <t>国械注进20162405277</t>
  </si>
  <si>
    <t>名称967</t>
  </si>
  <si>
    <t>00630414600420</t>
  </si>
  <si>
    <t>00630414190945</t>
  </si>
  <si>
    <t>低值校准液:2×1mL/瓶,高值校准液:2×1mL/瓶(Atellica IM系列)</t>
  </si>
  <si>
    <t>Refer to 国械注进20162405277</t>
  </si>
  <si>
    <t>样本稀释液HCY Diluent</t>
  </si>
  <si>
    <t>HCY Diluent</t>
  </si>
  <si>
    <t>03302138(124581)</t>
  </si>
  <si>
    <t>名称968</t>
  </si>
  <si>
    <t>00630414468211</t>
  </si>
  <si>
    <t>00630414003535</t>
  </si>
  <si>
    <t>ADVIA Centaur系列:2×10mL/包装</t>
  </si>
  <si>
    <t>国械备20160187号</t>
  </si>
  <si>
    <t>名称969</t>
  </si>
  <si>
    <t>00630414599311</t>
  </si>
  <si>
    <t>00630414007595</t>
  </si>
  <si>
    <t>Atellica IM系列:2×10mL/包装</t>
  </si>
  <si>
    <t>Refer to 国械备20160187号</t>
  </si>
  <si>
    <t>C-peptide(CpS)</t>
  </si>
  <si>
    <t>03649928(129026)</t>
  </si>
  <si>
    <t>名称970</t>
  </si>
  <si>
    <t>00630414464053</t>
  </si>
  <si>
    <t>名称971</t>
  </si>
  <si>
    <t>00630414600413</t>
  </si>
  <si>
    <t>Refer to 国械注进20162404602</t>
  </si>
  <si>
    <t>样本稀释液Multi-Diluent 5</t>
  </si>
  <si>
    <t>Multi-Diluent 5</t>
  </si>
  <si>
    <t>04311114(110317)</t>
  </si>
  <si>
    <t>名称972</t>
  </si>
  <si>
    <t>00630414175263</t>
  </si>
  <si>
    <t>00630414003122</t>
  </si>
  <si>
    <t>ADVIA Centaur系列:2×5mL/包装</t>
  </si>
  <si>
    <t>国械备20152164号</t>
  </si>
  <si>
    <t>08839946(570055)</t>
  </si>
  <si>
    <t>名称973</t>
  </si>
  <si>
    <t>00630414121413</t>
  </si>
  <si>
    <t>ADVIA Centaur系列:20mL/瓶</t>
  </si>
  <si>
    <t>Refer to 国械备20152164号</t>
  </si>
  <si>
    <t>名称974</t>
  </si>
  <si>
    <t>00630414599656</t>
  </si>
  <si>
    <t>00630414007724</t>
  </si>
  <si>
    <t>Atellica IM系列:2×4.9mL/包装</t>
  </si>
  <si>
    <t>样本稀释液CKMB Diluent</t>
  </si>
  <si>
    <t>CKMB Diluent</t>
  </si>
  <si>
    <t>04542396(110323)</t>
  </si>
  <si>
    <t>名称975</t>
  </si>
  <si>
    <t>00630414175324</t>
  </si>
  <si>
    <t>00630414003160</t>
  </si>
  <si>
    <t>国械备20160188号</t>
  </si>
  <si>
    <t>名称976</t>
  </si>
  <si>
    <t>00630414598604</t>
  </si>
  <si>
    <t>00630414007441</t>
  </si>
  <si>
    <t>Refer to 国械备20160188号</t>
  </si>
  <si>
    <t>T3</t>
  </si>
  <si>
    <t>04779671</t>
  </si>
  <si>
    <t>名称977</t>
  </si>
  <si>
    <t>00630414554624</t>
  </si>
  <si>
    <t>80测试/盒(ADVIA Centaur系列)</t>
  </si>
  <si>
    <t>04779663</t>
  </si>
  <si>
    <t>名称978</t>
  </si>
  <si>
    <t>00630414554617</t>
  </si>
  <si>
    <t>00630414003009</t>
  </si>
  <si>
    <t>400测试/盒(ADVIA Centaur系列)</t>
  </si>
  <si>
    <t>Refer to 国械注进20162404411</t>
  </si>
  <si>
    <t>10995679</t>
  </si>
  <si>
    <t>名称979</t>
  </si>
  <si>
    <t>00630414599922</t>
  </si>
  <si>
    <t>120测试/盒(Atellica IM系列)</t>
  </si>
  <si>
    <t>名称980</t>
  </si>
  <si>
    <t>00630414599915</t>
  </si>
  <si>
    <t>00630414007762</t>
  </si>
  <si>
    <t>600测试/盒(Atellica IM系列)</t>
  </si>
  <si>
    <t>样本稀释液T4 Diluent</t>
  </si>
  <si>
    <t>T4 Diluent</t>
  </si>
  <si>
    <t>04889086(672202)</t>
  </si>
  <si>
    <t>名称981</t>
  </si>
  <si>
    <t>00630414125121</t>
  </si>
  <si>
    <t>ADVIA Centaur系列:10mL/瓶</t>
  </si>
  <si>
    <t>国械备20160095号</t>
  </si>
  <si>
    <t>名称982</t>
  </si>
  <si>
    <t>00630414599991</t>
  </si>
  <si>
    <t>Atellica IM系列:10mL/瓶</t>
  </si>
  <si>
    <t>Refer to 国械备20160095号</t>
  </si>
  <si>
    <t>卵泡刺激素测定试剂盒(直接化学发光法)</t>
  </si>
  <si>
    <t>FSH</t>
  </si>
  <si>
    <t>04912924(110755)</t>
  </si>
  <si>
    <t>名称983</t>
  </si>
  <si>
    <t>00630414177243</t>
  </si>
  <si>
    <t>100个测试(ADVIA Centaur系列)</t>
  </si>
  <si>
    <t>国械注进20162401154</t>
  </si>
  <si>
    <t>01360521(110756)</t>
  </si>
  <si>
    <t>名称984</t>
  </si>
  <si>
    <t>00630414177250</t>
  </si>
  <si>
    <t>00630414003238</t>
  </si>
  <si>
    <t>500个测试(ADVIA Centaur系列)</t>
  </si>
  <si>
    <t>Refer to 国械注进20162401154</t>
  </si>
  <si>
    <t>10995580</t>
  </si>
  <si>
    <t>名称985</t>
  </si>
  <si>
    <t>00630414599045</t>
  </si>
  <si>
    <t>190个测试(Atellica IM系列)</t>
  </si>
  <si>
    <t>名称986</t>
  </si>
  <si>
    <t>00630414599052</t>
  </si>
  <si>
    <t>00630414007557</t>
  </si>
  <si>
    <t>950个测试(Atellica IM系列)</t>
  </si>
  <si>
    <t>样本稀释液Insulin Diluent</t>
  </si>
  <si>
    <t>Insulin Diluent</t>
  </si>
  <si>
    <t>05080264(129883)</t>
  </si>
  <si>
    <t>名称987</t>
  </si>
  <si>
    <t>00630414466187</t>
  </si>
  <si>
    <t>00630414003375</t>
  </si>
  <si>
    <t>国械备20160333号</t>
  </si>
  <si>
    <t>01043186(129885)</t>
  </si>
  <si>
    <t>名称988</t>
  </si>
  <si>
    <t>00630414466200</t>
  </si>
  <si>
    <t>Refer to 国械备20160333号</t>
  </si>
  <si>
    <t>名称989</t>
  </si>
  <si>
    <t>00630414600468</t>
  </si>
  <si>
    <t>00630414007953</t>
  </si>
  <si>
    <t>名称990</t>
  </si>
  <si>
    <t>00630414600475</t>
  </si>
  <si>
    <t>Atellica IM系列:20mL/瓶</t>
  </si>
  <si>
    <t>样本稀释液Multi-Diluent 3</t>
  </si>
  <si>
    <t>Multi-Diluent 3</t>
  </si>
  <si>
    <t>05389133(110315)</t>
  </si>
  <si>
    <t>名称991</t>
  </si>
  <si>
    <t>00630414175249</t>
  </si>
  <si>
    <t>00630414003108</t>
  </si>
  <si>
    <t>国械备20152166号</t>
  </si>
  <si>
    <t>06223468(672192)</t>
  </si>
  <si>
    <t>名称992</t>
  </si>
  <si>
    <t>00630414125053</t>
  </si>
  <si>
    <t>Refer to 国械备20152166号</t>
  </si>
  <si>
    <t>名称993</t>
  </si>
  <si>
    <t>00630414599632</t>
  </si>
  <si>
    <t>00630414007700</t>
  </si>
  <si>
    <t>Atellica IM系列:2×5mL/包装</t>
  </si>
  <si>
    <t>样本稀释液Multi-Diluent 10</t>
  </si>
  <si>
    <t>Multi-Diluent 10</t>
  </si>
  <si>
    <t>05440554(117227)</t>
  </si>
  <si>
    <t>名称994</t>
  </si>
  <si>
    <t>00630414197722</t>
  </si>
  <si>
    <t>00630414003313</t>
  </si>
  <si>
    <t>国械备20152165号</t>
  </si>
  <si>
    <t>04302166(112370)</t>
  </si>
  <si>
    <t>名称995</t>
  </si>
  <si>
    <t>00630414181288</t>
  </si>
  <si>
    <t>Refer to 国械备20152165号</t>
  </si>
  <si>
    <t>名称996</t>
  </si>
  <si>
    <t>00630414599588</t>
  </si>
  <si>
    <t>00630414007656</t>
  </si>
  <si>
    <t>样本稀释液Multi-Diluent 11</t>
  </si>
  <si>
    <t>Multi-Diluent 11</t>
  </si>
  <si>
    <t>05699280(117228)</t>
  </si>
  <si>
    <t>名称997</t>
  </si>
  <si>
    <t>00630414197739</t>
  </si>
  <si>
    <t>00630414003320</t>
  </si>
  <si>
    <t>国械备20152162号</t>
  </si>
  <si>
    <t>03479704(111088)</t>
  </si>
  <si>
    <t>名称998</t>
  </si>
  <si>
    <t>00630414178547</t>
  </si>
  <si>
    <t>Refer to 国械备20152162号</t>
  </si>
  <si>
    <t>10995641</t>
  </si>
  <si>
    <t>名称999</t>
  </si>
  <si>
    <t>00630414599595</t>
  </si>
  <si>
    <t>名称1000</t>
  </si>
  <si>
    <t>00630414599601</t>
  </si>
  <si>
    <t>00630414007663</t>
  </si>
  <si>
    <t>样本稀释液aTPO Diluent</t>
  </si>
  <si>
    <t>aTPO Diluent</t>
  </si>
  <si>
    <t>06975850(125733)</t>
  </si>
  <si>
    <t>名称1001</t>
  </si>
  <si>
    <t>00630414457352</t>
  </si>
  <si>
    <t>00630414003351</t>
  </si>
  <si>
    <t>国械备20160094号</t>
  </si>
  <si>
    <t>名称1002</t>
  </si>
  <si>
    <t>00630414597959</t>
  </si>
  <si>
    <t>00630414007328</t>
  </si>
  <si>
    <t>Refer to 国械备20160094号</t>
  </si>
  <si>
    <t>叶酸测定试剂盒(直接化学发光法)</t>
  </si>
  <si>
    <t>Folate(FOL)</t>
  </si>
  <si>
    <t>06891541(124838)</t>
  </si>
  <si>
    <t>名称1003</t>
  </si>
  <si>
    <t>00630414450940</t>
  </si>
  <si>
    <t>国械注进20162404412</t>
  </si>
  <si>
    <t>06367974(118551)</t>
  </si>
  <si>
    <t>名称1004</t>
  </si>
  <si>
    <t>00630414204192</t>
  </si>
  <si>
    <t>Refer to 国械注进20162404412</t>
  </si>
  <si>
    <t>名称1005</t>
  </si>
  <si>
    <t>00630414598963</t>
  </si>
  <si>
    <t>140测试/盒(Atellica IM系列)</t>
  </si>
  <si>
    <t>名称1006</t>
  </si>
  <si>
    <t>00630414598970</t>
  </si>
  <si>
    <t>700测试/盒(Atellica IM系列)</t>
  </si>
  <si>
    <t>样本稀释液T3 Diluent</t>
  </si>
  <si>
    <t>T3 Diluent</t>
  </si>
  <si>
    <t>06998311</t>
  </si>
  <si>
    <t>名称1007</t>
  </si>
  <si>
    <t>00630414125176</t>
  </si>
  <si>
    <t>国械备20160096号</t>
  </si>
  <si>
    <t>名称1008</t>
  </si>
  <si>
    <t>00630414599939</t>
  </si>
  <si>
    <t>Refer to 国械备20160096号</t>
  </si>
  <si>
    <t>样本稀释液Multi-Diluent 1</t>
  </si>
  <si>
    <t>Multi-Diluent 1</t>
  </si>
  <si>
    <t>07907174(110313)</t>
  </si>
  <si>
    <t>名称1009</t>
  </si>
  <si>
    <t>00630414175225</t>
  </si>
  <si>
    <t>00630414003085</t>
  </si>
  <si>
    <t>国械备20150124号</t>
  </si>
  <si>
    <t>07293184(110312)</t>
  </si>
  <si>
    <t>名称1010</t>
  </si>
  <si>
    <t>00630414175218</t>
  </si>
  <si>
    <t>00630414003078</t>
  </si>
  <si>
    <t>Refer to 国械备20150124号</t>
  </si>
  <si>
    <t>09348792(672177)</t>
  </si>
  <si>
    <t>名称1011</t>
  </si>
  <si>
    <t>00630414124841</t>
  </si>
  <si>
    <t>ADVIA Centaur系列:1×50mL/瓶</t>
  </si>
  <si>
    <t>名称1012</t>
  </si>
  <si>
    <t>00630414599557</t>
  </si>
  <si>
    <t>00630414007632</t>
  </si>
  <si>
    <t>名称1013</t>
  </si>
  <si>
    <t>00630414599564</t>
  </si>
  <si>
    <t>00630414007649</t>
  </si>
  <si>
    <t>名称1014</t>
  </si>
  <si>
    <t>00630414599571</t>
  </si>
  <si>
    <t>Atellica IM系列:1×50mL/瓶</t>
  </si>
  <si>
    <t>样本稀释液aTG Diluent</t>
  </si>
  <si>
    <t>aTG Diluent</t>
  </si>
  <si>
    <t>09348261(128280)</t>
  </si>
  <si>
    <t>名称1015</t>
  </si>
  <si>
    <t>00630414460833</t>
  </si>
  <si>
    <t>00630414003368</t>
  </si>
  <si>
    <t>国械备20151856号</t>
  </si>
  <si>
    <t>名称1016</t>
  </si>
  <si>
    <t>00630414597904</t>
  </si>
  <si>
    <t>00630414007304</t>
  </si>
  <si>
    <t>Refer to 国械备20151856号</t>
  </si>
  <si>
    <t>样本稀释液FOL Diluent</t>
  </si>
  <si>
    <t>FOL Diluent</t>
  </si>
  <si>
    <t>07824546(125500)</t>
  </si>
  <si>
    <t>名称1017</t>
  </si>
  <si>
    <t>00630414451787</t>
  </si>
  <si>
    <t>00630414003344</t>
  </si>
  <si>
    <t>国械备20160345号</t>
  </si>
  <si>
    <t>名称1018</t>
  </si>
  <si>
    <t>00630414598987</t>
  </si>
  <si>
    <t>00630414007526</t>
  </si>
  <si>
    <t>Refer to 国械备20160345号</t>
  </si>
  <si>
    <t>样本稀释液Multi-Diluent 2</t>
  </si>
  <si>
    <t>Multi-Diluent 2</t>
  </si>
  <si>
    <t>07948423(110314)</t>
  </si>
  <si>
    <t>名称1019</t>
  </si>
  <si>
    <t>00630414175232</t>
  </si>
  <si>
    <t>00630414003092</t>
  </si>
  <si>
    <t>国械备20152163号</t>
  </si>
  <si>
    <t>04855629(672260)</t>
  </si>
  <si>
    <t>名称1020</t>
  </si>
  <si>
    <t>00630414125626</t>
  </si>
  <si>
    <t>Refer to 国械备20152163号</t>
  </si>
  <si>
    <t>名称1021</t>
  </si>
  <si>
    <t>00630414599625</t>
  </si>
  <si>
    <t>00630414007687</t>
  </si>
  <si>
    <t>样本稀释液Multi-Diluent 7</t>
  </si>
  <si>
    <t>Multi-Diluent 7</t>
  </si>
  <si>
    <t>08805642(110318)</t>
  </si>
  <si>
    <t>名称1022</t>
  </si>
  <si>
    <t>00630414175270</t>
  </si>
  <si>
    <t>00630414003139</t>
  </si>
  <si>
    <t>国械备20152167号</t>
  </si>
  <si>
    <t>05631465(570099)</t>
  </si>
  <si>
    <t>名称1023</t>
  </si>
  <si>
    <t>00630414121642</t>
  </si>
  <si>
    <t>20mL/瓶</t>
  </si>
  <si>
    <t>Refer to 国械备20152167号</t>
  </si>
  <si>
    <t>Calibrator A</t>
  </si>
  <si>
    <t>04800735</t>
  </si>
  <si>
    <t>名称1024</t>
  </si>
  <si>
    <t>00630414555324</t>
  </si>
  <si>
    <t>低值校准品: 6×5mL/瓶(复溶后);高值校准品: 6×5mL/瓶(复溶后)。(ADVIA Centaur系列)</t>
  </si>
  <si>
    <t>国械注进20162404647</t>
  </si>
  <si>
    <t>04800646</t>
  </si>
  <si>
    <t>名称1025</t>
  </si>
  <si>
    <t>00630414555317</t>
  </si>
  <si>
    <t>低值校准品: 2×5mL/瓶(复溶后);高值校准品: 2×5mL/瓶(复溶后)。(ADVIA Centaur系列)</t>
  </si>
  <si>
    <t>Refer to 国械注进20162404647</t>
  </si>
  <si>
    <t>名称1026</t>
  </si>
  <si>
    <t>00630414598277</t>
  </si>
  <si>
    <t>00630414190747</t>
  </si>
  <si>
    <t>低值校准品: 2×5mL/瓶(复溶后);高值校准品: 2×5mL/瓶(复溶后)。(Atellica 系列)</t>
  </si>
  <si>
    <t>名称1027</t>
  </si>
  <si>
    <t>00630414598284</t>
  </si>
  <si>
    <t>00630414190754</t>
  </si>
  <si>
    <t>低值校准品: 6×5mL/瓶(复溶后);高值校准品: 6×5mL/瓶(复溶后)。(Atellica 系列)</t>
  </si>
  <si>
    <t>T4</t>
  </si>
  <si>
    <t>09236439(110736)</t>
  </si>
  <si>
    <t>名称1028</t>
  </si>
  <si>
    <t>00630414177052</t>
  </si>
  <si>
    <t>00630414003191</t>
  </si>
  <si>
    <t>08074354(110735)</t>
  </si>
  <si>
    <t>名称1029</t>
  </si>
  <si>
    <t>00630414177045</t>
  </si>
  <si>
    <t>Refer to 国械注进20162404156</t>
  </si>
  <si>
    <t>10995684</t>
  </si>
  <si>
    <t>名称1030</t>
  </si>
  <si>
    <t>00630414599977</t>
  </si>
  <si>
    <t>150测试/盒(Atellica IM系列)</t>
  </si>
  <si>
    <t>名称1031</t>
  </si>
  <si>
    <t>00630414599984</t>
  </si>
  <si>
    <t>00630414007809</t>
  </si>
  <si>
    <t>750测试/盒(Atellica IM系列)</t>
  </si>
  <si>
    <t>催乳素测定试剂盒(直接化学发光法)</t>
  </si>
  <si>
    <t>Prolactin(PRL)</t>
  </si>
  <si>
    <t>09505871(110758)</t>
  </si>
  <si>
    <t>名称1032</t>
  </si>
  <si>
    <t>00630414177274</t>
  </si>
  <si>
    <t>00630414003245</t>
  </si>
  <si>
    <t>国械注进20162404610</t>
  </si>
  <si>
    <t>03278474(110757)</t>
  </si>
  <si>
    <t>名称1033</t>
  </si>
  <si>
    <t>00630414177267</t>
  </si>
  <si>
    <t>Refer to 国械注进20162404610</t>
  </si>
  <si>
    <t>10995655</t>
  </si>
  <si>
    <t>名称1034</t>
  </si>
  <si>
    <t>00630414599731</t>
  </si>
  <si>
    <t>00630414007748</t>
  </si>
  <si>
    <t>名称1035</t>
  </si>
  <si>
    <t>00630414599748</t>
  </si>
  <si>
    <t>样本释放剂FOL DTT/Releasing Agent</t>
  </si>
  <si>
    <t>FOL DTT/Releasing Agent</t>
  </si>
  <si>
    <t>124974(05171359)</t>
  </si>
  <si>
    <t>名称1036</t>
  </si>
  <si>
    <t>00630414451060</t>
  </si>
  <si>
    <t>二硫苏糖醇(DTT):3×8mL/瓶;释放剂:3×4mL/瓶(ADVIA Centaur系列)</t>
  </si>
  <si>
    <t>国械备20151863号</t>
  </si>
  <si>
    <t>名称1037</t>
  </si>
  <si>
    <t>00630414599007</t>
  </si>
  <si>
    <t>二硫苏糖醇(DTT):3×8mL/瓶;释放剂:3×4mL/瓶(Atellica IM系列)</t>
  </si>
  <si>
    <t>Refer to 国械备20151863号</t>
  </si>
  <si>
    <t>样本释放剂T3/T4/VB12 Ancillary Reagent</t>
  </si>
  <si>
    <t>T3/T4/VB12 Ancillary Reagent</t>
  </si>
  <si>
    <t>110329(01514596)</t>
  </si>
  <si>
    <t>名称1038</t>
  </si>
  <si>
    <t>00630414175386</t>
  </si>
  <si>
    <t>00630414003184</t>
  </si>
  <si>
    <t>国械备20191256号</t>
  </si>
  <si>
    <t>110328(03644012)</t>
  </si>
  <si>
    <t>名称1039</t>
  </si>
  <si>
    <t>00630414175379</t>
  </si>
  <si>
    <t>00630414003542</t>
  </si>
  <si>
    <t>Refer to 国械备20191256号</t>
  </si>
  <si>
    <t>名称1040</t>
  </si>
  <si>
    <t>00630414599953</t>
  </si>
  <si>
    <t>00630414007779</t>
  </si>
  <si>
    <t>Atellica IM系列:2×23.6mL/包装</t>
  </si>
  <si>
    <t>名称1041</t>
  </si>
  <si>
    <t>00630414599960</t>
  </si>
  <si>
    <t>00630414007793</t>
  </si>
  <si>
    <t>Atellica IM系列:6×23.6mL/包装</t>
  </si>
  <si>
    <t>样本释放剂VB12 DTT/Releasing Agent</t>
  </si>
  <si>
    <t>VB12 DTT/Releasing Agent</t>
  </si>
  <si>
    <t>121093(03536015)</t>
  </si>
  <si>
    <t>名称1042</t>
  </si>
  <si>
    <t>00630414443010</t>
  </si>
  <si>
    <t>二硫苏糖醇(DTT):1×2mL/瓶;释放剂:2×25mL/瓶(ADVIA Centaur系列)</t>
  </si>
  <si>
    <t>名称1043</t>
  </si>
  <si>
    <t>二硫苏糖醇(DTT):1×2mL/瓶;释放剂:2×25mL/瓶(Atellica IM系列)</t>
  </si>
  <si>
    <t>Refer to 国械备20160449号</t>
  </si>
  <si>
    <t>TSH3-Ultra(TSH3-UL)</t>
  </si>
  <si>
    <t>06491080</t>
  </si>
  <si>
    <t>名称1044</t>
  </si>
  <si>
    <t>00630414535654</t>
  </si>
  <si>
    <t>06491072</t>
  </si>
  <si>
    <t>名称1045</t>
  </si>
  <si>
    <t>00630414535647</t>
  </si>
  <si>
    <t>Refer to 国械注进20162404978</t>
  </si>
  <si>
    <t>名称1046</t>
  </si>
  <si>
    <t>名称1047</t>
  </si>
  <si>
    <t>00630414600178</t>
  </si>
  <si>
    <t>样本稀释液CEA Diluent</t>
  </si>
  <si>
    <t>CEA Diluent</t>
  </si>
  <si>
    <t>07584944(110322)</t>
  </si>
  <si>
    <t>名称1048</t>
  </si>
  <si>
    <t>00630414175317</t>
  </si>
  <si>
    <t>00630414003153</t>
  </si>
  <si>
    <t>国械备20151864号</t>
  </si>
  <si>
    <t>名称1049</t>
  </si>
  <si>
    <t>00630414598529</t>
  </si>
  <si>
    <t>00630414007427</t>
  </si>
  <si>
    <t>Refer to 国械备20151864号</t>
  </si>
  <si>
    <t>复合前列腺特异性抗原质控品</t>
  </si>
  <si>
    <t>cPSA  1, 2, 3</t>
  </si>
  <si>
    <t>02508026(125425)</t>
  </si>
  <si>
    <t>名称1050</t>
  </si>
  <si>
    <t>00630414451732</t>
  </si>
  <si>
    <t>水平1质控品:1×2mL/瓶(复溶后),水平2质控品:1×2mL/瓶(复溶后),水平3质控品:1×2mL/瓶(复溶后)(ADVIA Centaur系列)</t>
  </si>
  <si>
    <t>国械注进20173401474</t>
  </si>
  <si>
    <t>名称1051</t>
  </si>
  <si>
    <t>00630414598710</t>
  </si>
  <si>
    <t>水平1质控品:1×2mL/瓶(复溶后),水平2质控品:1×2mL/瓶(复溶后),水平3质控品:1×2mL/瓶(复溶后)(Atellica IM系列)</t>
  </si>
  <si>
    <t>Refer to 国械注进20173401474</t>
  </si>
  <si>
    <t>多项免疫校准品</t>
  </si>
  <si>
    <t>Calibrator D</t>
  </si>
  <si>
    <t>07176714(672183)</t>
  </si>
  <si>
    <t>名称1052</t>
  </si>
  <si>
    <t>00630414124933</t>
  </si>
  <si>
    <t>国械注进20173401475</t>
  </si>
  <si>
    <t>04956492(672173)</t>
  </si>
  <si>
    <t>名称1053</t>
  </si>
  <si>
    <t>00630414124797</t>
  </si>
  <si>
    <t>Refer to 国械注进20173401475</t>
  </si>
  <si>
    <t>10995509</t>
  </si>
  <si>
    <t>名称1054</t>
  </si>
  <si>
    <t>00630414598369</t>
  </si>
  <si>
    <t>00630414190808</t>
  </si>
  <si>
    <t>10995510</t>
  </si>
  <si>
    <t>名称1055</t>
  </si>
  <si>
    <t>00630414598376</t>
  </si>
  <si>
    <t>00630414190815</t>
  </si>
  <si>
    <t>苯巴比妥校准品</t>
  </si>
  <si>
    <t>Phenobarbital Calibrator</t>
  </si>
  <si>
    <t>05190965</t>
  </si>
  <si>
    <t>名称1056</t>
  </si>
  <si>
    <t>00630414527208</t>
  </si>
  <si>
    <t>低值校准品:2×2.0mL/瓶,高值校准品:2×2.0mL/瓶</t>
  </si>
  <si>
    <t>国械注进20173401473</t>
  </si>
  <si>
    <t>样本稀释液CA 19-9 Diluent</t>
  </si>
  <si>
    <t>CA 19-9 Diluent</t>
  </si>
  <si>
    <t>10491974</t>
  </si>
  <si>
    <t>名称1057</t>
  </si>
  <si>
    <t>00630414577135</t>
  </si>
  <si>
    <t>ADVIA Centaur系列:25mL/包装</t>
  </si>
  <si>
    <t>国械备20151831号</t>
  </si>
  <si>
    <t>10491972</t>
  </si>
  <si>
    <t>名称1058</t>
  </si>
  <si>
    <t>00630414577128</t>
  </si>
  <si>
    <t>00630414005874</t>
  </si>
  <si>
    <t>Refer to 国械备20151831号</t>
  </si>
  <si>
    <t>10995491</t>
  </si>
  <si>
    <t>名称1059</t>
  </si>
  <si>
    <t>00630414598185</t>
  </si>
  <si>
    <t>00630414007403</t>
  </si>
  <si>
    <t>FT4</t>
  </si>
  <si>
    <t>06490092</t>
  </si>
  <si>
    <t>名称1060</t>
  </si>
  <si>
    <t>00630414535418</t>
  </si>
  <si>
    <t>06490106</t>
  </si>
  <si>
    <t>名称1061</t>
  </si>
  <si>
    <t>00630414535425</t>
  </si>
  <si>
    <t>00630414002910</t>
  </si>
  <si>
    <t>Refer to 国械注进20162404970</t>
  </si>
  <si>
    <t>10995589</t>
  </si>
  <si>
    <t>名称1062</t>
  </si>
  <si>
    <t>00630414599137</t>
  </si>
  <si>
    <t>10995588</t>
  </si>
  <si>
    <t>名称1063</t>
  </si>
  <si>
    <t>00630414599120</t>
  </si>
  <si>
    <t>00630414007588</t>
  </si>
  <si>
    <t>CA 19-9</t>
  </si>
  <si>
    <t>名称1064</t>
  </si>
  <si>
    <t>名称1065</t>
  </si>
  <si>
    <t>Refer to 国械注进20172401781</t>
  </si>
  <si>
    <t>名称1066</t>
  </si>
  <si>
    <t>名称1067</t>
  </si>
  <si>
    <t>样本稀释液eE2 Diluent</t>
  </si>
  <si>
    <t>eE2 Diluent</t>
  </si>
  <si>
    <t>10491878</t>
  </si>
  <si>
    <t>名称1068</t>
  </si>
  <si>
    <t>00630414575100</t>
  </si>
  <si>
    <t>00630414005867</t>
  </si>
  <si>
    <t>ADVIA Centaur系列:2×5mL/包</t>
  </si>
  <si>
    <t>国械备20191257号</t>
  </si>
  <si>
    <t>10491910</t>
  </si>
  <si>
    <t>名称1069</t>
  </si>
  <si>
    <t>00630414577036</t>
  </si>
  <si>
    <t>ADVIA Centaur系列:25mL/瓶</t>
  </si>
  <si>
    <t>Refer to 国械备20191257号</t>
  </si>
  <si>
    <t>10995563</t>
  </si>
  <si>
    <t>名称1070</t>
  </si>
  <si>
    <t>00630414598871</t>
  </si>
  <si>
    <t>00630414007502</t>
  </si>
  <si>
    <t>Atellica IM系列:2×5mL/包</t>
  </si>
  <si>
    <t>Enhanced Estradiol(eE2)</t>
  </si>
  <si>
    <t>10491445</t>
  </si>
  <si>
    <t>名称1071</t>
  </si>
  <si>
    <t>00630414574646</t>
  </si>
  <si>
    <t>10490889</t>
  </si>
  <si>
    <t>名称1072</t>
  </si>
  <si>
    <t>00630414573342</t>
  </si>
  <si>
    <t>Refer to 国械注进20192401907</t>
  </si>
  <si>
    <t>名称1073</t>
  </si>
  <si>
    <t>10995562</t>
  </si>
  <si>
    <t>名称1074</t>
  </si>
  <si>
    <t>00630414598864</t>
  </si>
  <si>
    <t>雌二醇校准品</t>
  </si>
  <si>
    <t>Calibrator 30</t>
  </si>
  <si>
    <t>10379811</t>
  </si>
  <si>
    <t>名称1075</t>
  </si>
  <si>
    <t>00630414578491</t>
  </si>
  <si>
    <t>低值校准品(冻干粉):6×2.0mL/瓶;高值校准品(冻干粉):6×2.0mL/瓶(ADVIA Centaur系列)</t>
  </si>
  <si>
    <t>国械注进20192401862</t>
  </si>
  <si>
    <t>10379810</t>
  </si>
  <si>
    <t>名称1076</t>
  </si>
  <si>
    <t>00630414578484</t>
  </si>
  <si>
    <t>低值校准品(冻干粉):2×2.0mL/瓶;高值校准品(冻干粉):2×2.0mL/瓶(ADVIA Centaur系列)</t>
  </si>
  <si>
    <t>Refer to 国械注进20192401862</t>
  </si>
  <si>
    <t>10995495</t>
  </si>
  <si>
    <t>名称1077</t>
  </si>
  <si>
    <t>00630414598222</t>
  </si>
  <si>
    <t>00630414190686</t>
  </si>
  <si>
    <t>低值校准品(冻干粉):2×2.0mL/瓶;高值校准品(冻干粉):2×2.0mL/瓶(Atellica IM系列)</t>
  </si>
  <si>
    <t>10995496</t>
  </si>
  <si>
    <t>名称1078</t>
  </si>
  <si>
    <t>00630414598239</t>
  </si>
  <si>
    <t>00630414190709</t>
  </si>
  <si>
    <t>低值校准品(冻干粉):6×2.0mL/瓶;高值校准品(冻干粉):6×2.0mL/瓶(Atellica IM系列)</t>
  </si>
  <si>
    <t>环孢霉素测定试剂盒(化学发光法)</t>
  </si>
  <si>
    <t>Cyclosporine(CsA)</t>
  </si>
  <si>
    <t>04564446</t>
  </si>
  <si>
    <t>名称1079</t>
  </si>
  <si>
    <t>00630414524450</t>
  </si>
  <si>
    <t>50测试(ADVIA Centaur系列)</t>
  </si>
  <si>
    <t>国械注进20152400123</t>
  </si>
  <si>
    <t>10995548</t>
  </si>
  <si>
    <t>名称1080</t>
  </si>
  <si>
    <t>00630414598727</t>
  </si>
  <si>
    <t>50测试(Atellica IM系列)</t>
  </si>
  <si>
    <t>Refer to 国械注进20152400123</t>
  </si>
  <si>
    <t>样本稀释液Multi-Diluent 12</t>
  </si>
  <si>
    <t>Multi-Diluent 12</t>
  </si>
  <si>
    <t>04786546</t>
  </si>
  <si>
    <t>名称1081</t>
  </si>
  <si>
    <t>00630414525549</t>
  </si>
  <si>
    <t>国械备20150069号</t>
  </si>
  <si>
    <t>10995550</t>
  </si>
  <si>
    <t>名称1082</t>
  </si>
  <si>
    <t>00630414598741</t>
  </si>
  <si>
    <t>Refer to 国械备20150069号</t>
  </si>
  <si>
    <t>环孢霉素校准品</t>
  </si>
  <si>
    <t>CsA Calibrator</t>
  </si>
  <si>
    <t>04567682</t>
  </si>
  <si>
    <t>名称1083</t>
  </si>
  <si>
    <t>00630414524481</t>
  </si>
  <si>
    <t>低值校准品:2×2mL/瓶,高值校准品:2×2mL/瓶(ADVIA Centaur系列)</t>
  </si>
  <si>
    <t>国械注进20152400119</t>
  </si>
  <si>
    <t>10995549</t>
  </si>
  <si>
    <t>名称1084</t>
  </si>
  <si>
    <t>00630414598734</t>
  </si>
  <si>
    <t>00842768027383</t>
  </si>
  <si>
    <t>低值校准品:2×2mL/瓶,高值校准品:2×2mL/瓶(Atellica IM系列)</t>
  </si>
  <si>
    <t>Refer to 国械注进20152400119</t>
  </si>
  <si>
    <t>环孢霉素预处理剂</t>
  </si>
  <si>
    <t>CsA Pretreatment Reagent</t>
  </si>
  <si>
    <t>04567127</t>
  </si>
  <si>
    <t>名称1085</t>
  </si>
  <si>
    <t>00630414524474</t>
  </si>
  <si>
    <t>00630414003689</t>
  </si>
  <si>
    <t>2×26mL/瓶(ADVIA Centaur系列)</t>
  </si>
  <si>
    <t>国械注进20152400120</t>
  </si>
  <si>
    <t>10995552</t>
  </si>
  <si>
    <t>名称1086</t>
  </si>
  <si>
    <t>00630414598765</t>
  </si>
  <si>
    <t>00630414007465</t>
  </si>
  <si>
    <t>2×26mL/瓶(Atellica IM系列)</t>
  </si>
  <si>
    <t>Refer to 国械注进20152400120</t>
  </si>
  <si>
    <t>DHEA-SO4(DHEAS)</t>
  </si>
  <si>
    <t>06489701</t>
  </si>
  <si>
    <t>名称1087</t>
  </si>
  <si>
    <t>00630414535333</t>
  </si>
  <si>
    <t>国械注进20152400122</t>
  </si>
  <si>
    <t>10995555</t>
  </si>
  <si>
    <t>名称1088</t>
  </si>
  <si>
    <t>00630414598796</t>
  </si>
  <si>
    <t>Refer to 国械注进20152400122</t>
  </si>
  <si>
    <t>样本稀释液IgE Diluent</t>
  </si>
  <si>
    <t>IgE Diluent</t>
  </si>
  <si>
    <t>07211110(672265)</t>
  </si>
  <si>
    <t>名称1089</t>
  </si>
  <si>
    <t>00630414125671</t>
  </si>
  <si>
    <t>国械备20150068号</t>
  </si>
  <si>
    <t>02388586(110324)</t>
  </si>
  <si>
    <t>名称1090</t>
  </si>
  <si>
    <t>00630414175331</t>
  </si>
  <si>
    <t>00630414003177</t>
  </si>
  <si>
    <t>Refer to 国械备20150068号</t>
  </si>
  <si>
    <t>10995616</t>
  </si>
  <si>
    <t>名称1091</t>
  </si>
  <si>
    <t>00630414599397</t>
  </si>
  <si>
    <t>00630414007618</t>
  </si>
  <si>
    <t>HER-2/neu蛋白校准品</t>
  </si>
  <si>
    <t>H2n Calibrator</t>
  </si>
  <si>
    <t>00913551</t>
  </si>
  <si>
    <t>名称1092</t>
  </si>
  <si>
    <t>00630414471228</t>
  </si>
  <si>
    <t>国械注进20153400557</t>
  </si>
  <si>
    <t>10995592</t>
  </si>
  <si>
    <t>名称1093</t>
  </si>
  <si>
    <t>00630414599168</t>
  </si>
  <si>
    <t>00630414190952</t>
  </si>
  <si>
    <t>Refer to 国械注进20153400557</t>
  </si>
  <si>
    <t>HER-2/neu蛋白质控品</t>
  </si>
  <si>
    <t>H2n 1,2</t>
  </si>
  <si>
    <t>00913276</t>
  </si>
  <si>
    <t>名称1094</t>
  </si>
  <si>
    <t>00630414471211</t>
  </si>
  <si>
    <t>1水平质控品:2×2mL/瓶,2水平质控品:2×2mL/瓶(ADVIA Centaur系列)</t>
  </si>
  <si>
    <t>国械注进20153400556</t>
  </si>
  <si>
    <t>10995594</t>
  </si>
  <si>
    <t>名称1095</t>
  </si>
  <si>
    <t>00630414599182</t>
  </si>
  <si>
    <t>1水平质控品:2×2mL/瓶,2水平质控品:2×2mL/瓶(Atellica IM系列)</t>
  </si>
  <si>
    <t>Refer to 国械注进20153400556</t>
  </si>
  <si>
    <t>HER-2/neu蛋白测定试剂盒(化学发光法)</t>
  </si>
  <si>
    <t>HER-2/neu(H2n)</t>
  </si>
  <si>
    <t>00915031</t>
  </si>
  <si>
    <t>名称1096</t>
  </si>
  <si>
    <t>00630414471235</t>
  </si>
  <si>
    <t>国械注进20153400554</t>
  </si>
  <si>
    <t>10995591</t>
  </si>
  <si>
    <t>名称1097</t>
  </si>
  <si>
    <t>00630414599151</t>
  </si>
  <si>
    <t>Refer to 国械注进20153400554</t>
  </si>
  <si>
    <t>样本稀释液Cortisol Urine Reconstitution Buffer</t>
  </si>
  <si>
    <t>Cortisol Urine Reconstitution Buffer</t>
  </si>
  <si>
    <t>03071551(570408)</t>
  </si>
  <si>
    <t>名称1098</t>
  </si>
  <si>
    <t>00630414121819</t>
  </si>
  <si>
    <t>国械备20150072号</t>
  </si>
  <si>
    <t>10995540</t>
  </si>
  <si>
    <t>名称1099</t>
  </si>
  <si>
    <t>00630414598673</t>
  </si>
  <si>
    <t>Refer to 国械备20150072号</t>
  </si>
  <si>
    <t>总IgE校准品</t>
  </si>
  <si>
    <t>Calibrator 80</t>
  </si>
  <si>
    <t>10492491</t>
  </si>
  <si>
    <t>名称1100</t>
  </si>
  <si>
    <t>00630414580111</t>
  </si>
  <si>
    <t>低值校准品:2×2mL/瓶,高值校准品:2×2mL/瓶。(ADVIA Centaur系列)</t>
  </si>
  <si>
    <t>国械注进20152400192</t>
  </si>
  <si>
    <t>名称1101</t>
  </si>
  <si>
    <t>00630414598246</t>
  </si>
  <si>
    <t>00630414190716</t>
  </si>
  <si>
    <t>Refer to 国械注进20152400192</t>
  </si>
  <si>
    <t>总IgE测定试剂盒(化学发光法)</t>
  </si>
  <si>
    <t>Total IgE(tIgE)</t>
  </si>
  <si>
    <t>03359776(110778)</t>
  </si>
  <si>
    <t>名称1102</t>
  </si>
  <si>
    <t>00630414177489</t>
  </si>
  <si>
    <t>00630414003269</t>
  </si>
  <si>
    <t>250测试(ADVIA Centaur系列)</t>
  </si>
  <si>
    <t>国械注进20152400365</t>
  </si>
  <si>
    <t>06843687(110777)</t>
  </si>
  <si>
    <t>名称1103</t>
  </si>
  <si>
    <t>00630414177472</t>
  </si>
  <si>
    <t>Refer to 国械注进20152400365</t>
  </si>
  <si>
    <t>10995614</t>
  </si>
  <si>
    <t>名称1104</t>
  </si>
  <si>
    <t>00630414599373</t>
  </si>
  <si>
    <t>00630414007601</t>
  </si>
  <si>
    <t>250测试(Atellica IM系列)</t>
  </si>
  <si>
    <t>名称1105</t>
  </si>
  <si>
    <t>00630414599380</t>
  </si>
  <si>
    <t>苯妥英校准品</t>
  </si>
  <si>
    <t>Phenytoin Calibrator</t>
  </si>
  <si>
    <t>02709471(570403)</t>
  </si>
  <si>
    <t>名称1106</t>
  </si>
  <si>
    <t>00630414121765</t>
  </si>
  <si>
    <t>低值校准品:2×2mL/瓶,高值校准品:2×2mL/瓶</t>
  </si>
  <si>
    <t>国械注进20152400121</t>
  </si>
  <si>
    <t>全自动免疫检验系统用底物液Acid and Base</t>
  </si>
  <si>
    <t>Acid and Base</t>
  </si>
  <si>
    <t>00497043</t>
  </si>
  <si>
    <t>名称1107</t>
  </si>
  <si>
    <t>00630414503875</t>
  </si>
  <si>
    <t>1000测试/盒(酸试剂:300mL;碱试剂:300mL)</t>
  </si>
  <si>
    <t>国械备20160542号</t>
  </si>
  <si>
    <t>03852677(112219)</t>
  </si>
  <si>
    <t>名称1108</t>
  </si>
  <si>
    <t>00630414190860</t>
  </si>
  <si>
    <t>5000测试/盒(酸试剂:1500mL;碱试剂:1500mL)</t>
  </si>
  <si>
    <t>国械备20160545号</t>
  </si>
  <si>
    <t>甲状腺过氧化物酶抗体测定试剂盒(化学发光法)</t>
  </si>
  <si>
    <t>anti-TPO(aTPO)</t>
  </si>
  <si>
    <t>10630887</t>
  </si>
  <si>
    <t>名称1109</t>
  </si>
  <si>
    <t>00630414587844</t>
  </si>
  <si>
    <t>00630414005911</t>
  </si>
  <si>
    <t>500测试(ADVIA Centaur系列)</t>
  </si>
  <si>
    <t>国械注进20152400331</t>
  </si>
  <si>
    <t>10630886</t>
  </si>
  <si>
    <t>名称1110</t>
  </si>
  <si>
    <t>00630414587837</t>
  </si>
  <si>
    <t>100测试(ADVIA Centaur系列)</t>
  </si>
  <si>
    <t>Refer to 国械注进20152400331</t>
  </si>
  <si>
    <t>10995466</t>
  </si>
  <si>
    <t>名称1111</t>
  </si>
  <si>
    <t>00630414597935</t>
  </si>
  <si>
    <t>100测试(Atellica IM系列)</t>
  </si>
  <si>
    <t>10995467</t>
  </si>
  <si>
    <t>名称1112</t>
  </si>
  <si>
    <t>00630414597942</t>
  </si>
  <si>
    <t>00630414007311</t>
  </si>
  <si>
    <t>500测试(Atellica IM系列)</t>
  </si>
  <si>
    <t>样本稀释液Vitamin D Total Diluent</t>
  </si>
  <si>
    <t>Vitamin D Total Diluent</t>
  </si>
  <si>
    <t>10494100</t>
  </si>
  <si>
    <t>名称1113</t>
  </si>
  <si>
    <t>00630414586212</t>
  </si>
  <si>
    <t>00630414005904</t>
  </si>
  <si>
    <t>国械备20151866号</t>
  </si>
  <si>
    <t>名称1114</t>
  </si>
  <si>
    <t>00630414588773</t>
  </si>
  <si>
    <t>ADVIA Centaur系列:1×25mL/瓶</t>
  </si>
  <si>
    <t>Refer to 国械备20151866号</t>
  </si>
  <si>
    <t>名称1115</t>
  </si>
  <si>
    <t>00630414600345</t>
  </si>
  <si>
    <t>00630414007946</t>
  </si>
  <si>
    <t>清洗液Wash 1</t>
  </si>
  <si>
    <t>Wash 1</t>
  </si>
  <si>
    <t>01137199(112351)</t>
  </si>
  <si>
    <t>名称1116</t>
  </si>
  <si>
    <t>00630414187273</t>
  </si>
  <si>
    <t>00630414003276</t>
  </si>
  <si>
    <t>国械备20160680号</t>
  </si>
  <si>
    <t>03773025</t>
  </si>
  <si>
    <t>名称1117</t>
  </si>
  <si>
    <t>00630414524139</t>
  </si>
  <si>
    <t>00630414003559</t>
  </si>
  <si>
    <t>2×2500mL/瓶</t>
  </si>
  <si>
    <t>Refer to 国械备20160680号</t>
  </si>
  <si>
    <t>Vitamin D Total(VitD)</t>
  </si>
  <si>
    <t>名称1118</t>
  </si>
  <si>
    <t>00630414592503</t>
  </si>
  <si>
    <t>名称1119</t>
  </si>
  <si>
    <t>00630414592718</t>
  </si>
  <si>
    <t>Refer to 国械注进20152401385</t>
  </si>
  <si>
    <t>名称1120</t>
  </si>
  <si>
    <t>00630414600321</t>
  </si>
  <si>
    <t>名称1121</t>
  </si>
  <si>
    <t>00630414600338</t>
  </si>
  <si>
    <t>样本萃取液FOL Ascorbic Acid/Ascorbic Acid Diluent</t>
  </si>
  <si>
    <t>FOL Ascorbic Acid/Ascorbic Acid Diluent</t>
  </si>
  <si>
    <t>02343590(124975)</t>
  </si>
  <si>
    <t>名称1122</t>
  </si>
  <si>
    <t>00630414451077</t>
  </si>
  <si>
    <t>4×30mL/瓶(ADVIA Centaur系列)</t>
  </si>
  <si>
    <t>国械备20150502号</t>
  </si>
  <si>
    <t>名称1123</t>
  </si>
  <si>
    <t>00630414597690</t>
  </si>
  <si>
    <t>00630414190600</t>
  </si>
  <si>
    <t>4×30mL/瓶(Atellica IM系列)</t>
  </si>
  <si>
    <t>Refer to 国械备20150502号</t>
  </si>
  <si>
    <t xml:space="preserve">Cortisol(COR) </t>
  </si>
  <si>
    <t>10994924</t>
  </si>
  <si>
    <t>名称1124</t>
  </si>
  <si>
    <t>00630414602943</t>
  </si>
  <si>
    <t>名称1125</t>
  </si>
  <si>
    <t>00630414602950</t>
  </si>
  <si>
    <t>00630414006192</t>
  </si>
  <si>
    <t>Refer to 国械注进20152403883</t>
  </si>
  <si>
    <t>名称1126</t>
  </si>
  <si>
    <t>00630414598659</t>
  </si>
  <si>
    <t>名称1127</t>
  </si>
  <si>
    <t>00630414598642</t>
  </si>
  <si>
    <t>00630414007458</t>
  </si>
  <si>
    <t>清洗液Atellica IM Wash</t>
  </si>
  <si>
    <t>Atellica IM Wash</t>
  </si>
  <si>
    <t>名称1128</t>
  </si>
  <si>
    <t>00630414595931</t>
  </si>
  <si>
    <t>1×3.0L</t>
  </si>
  <si>
    <t>国械备20180470号</t>
  </si>
  <si>
    <t>全自动免疫检验系统用底物液Atellica IM Acid/Base</t>
  </si>
  <si>
    <t>Atellica IM Acid/Base</t>
  </si>
  <si>
    <t>名称1129</t>
  </si>
  <si>
    <t>00630414595542</t>
  </si>
  <si>
    <t>酸试剂:1500mL;碱试剂:1500mL</t>
  </si>
  <si>
    <t>国械备20181063号</t>
  </si>
  <si>
    <t>性激素结合球蛋白测定试剂盒(化学发光法)</t>
  </si>
  <si>
    <t>SHBG</t>
  </si>
  <si>
    <t>10997191</t>
  </si>
  <si>
    <t>名称1130</t>
  </si>
  <si>
    <t>00630414603391</t>
  </si>
  <si>
    <t>国械注进20182400393</t>
  </si>
  <si>
    <t>名称1131</t>
  </si>
  <si>
    <t>00630414599854</t>
  </si>
  <si>
    <t>Refer to 国械注进20182400393</t>
  </si>
  <si>
    <t>性激素结合球蛋白校准品</t>
  </si>
  <si>
    <t>SHBG Calibrator</t>
  </si>
  <si>
    <t>10997192</t>
  </si>
  <si>
    <t>名称1132</t>
  </si>
  <si>
    <t>00630414603407</t>
  </si>
  <si>
    <t>国械注进20182400396</t>
  </si>
  <si>
    <t>名称1133</t>
  </si>
  <si>
    <t>00630414599861</t>
  </si>
  <si>
    <t>00630414191003</t>
  </si>
  <si>
    <t>Refer to 国械注进20182400396</t>
  </si>
  <si>
    <t>睾酮测定试剂盒(化学发光法)</t>
  </si>
  <si>
    <t>Testosterone II(TST II)</t>
  </si>
  <si>
    <t>名称1134</t>
  </si>
  <si>
    <t>00630414591131</t>
  </si>
  <si>
    <t>国械注进20182400442</t>
  </si>
  <si>
    <t>名称1135</t>
  </si>
  <si>
    <t>00630414591148</t>
  </si>
  <si>
    <t>Refer to 国械注进20182400442</t>
  </si>
  <si>
    <t>名称1136</t>
  </si>
  <si>
    <t>00630414600222</t>
  </si>
  <si>
    <t>名称1137</t>
  </si>
  <si>
    <t>00630414600215</t>
  </si>
  <si>
    <t xml:space="preserve">Intact Parathyroid Hormone(PTH) </t>
  </si>
  <si>
    <t>10699154</t>
  </si>
  <si>
    <t>名称1138</t>
  </si>
  <si>
    <t>00630414592336</t>
  </si>
  <si>
    <t>100测试/盒(ADVIA Centaur CP、ADVIA Centaur XP和ADVIA Centaur XPT)</t>
  </si>
  <si>
    <t>国械注进20192400154</t>
  </si>
  <si>
    <t>10699155</t>
  </si>
  <si>
    <t>名称1139</t>
  </si>
  <si>
    <t>00630414592343</t>
  </si>
  <si>
    <t>00630414017242</t>
  </si>
  <si>
    <t>500测试/盒(ADVIA Centaur CP、ADVIA Centaur XP和ADVIA Centaur XPT)</t>
  </si>
  <si>
    <t>Refer to 国械注进20192400154</t>
  </si>
  <si>
    <t>名称1140</t>
  </si>
  <si>
    <t>00630414599441</t>
  </si>
  <si>
    <t>190测试/盒(Atellica IM)</t>
  </si>
  <si>
    <t>名称1141</t>
  </si>
  <si>
    <t>00630414599458</t>
  </si>
  <si>
    <t>950测试/盒(Atellica IM)</t>
  </si>
  <si>
    <t>全段甲状旁腺激素质控品</t>
  </si>
  <si>
    <t>Intact Parathyroid Hormone(PTH) Quality Control</t>
  </si>
  <si>
    <t>10699156</t>
  </si>
  <si>
    <t>名称1142</t>
  </si>
  <si>
    <t>00630414592350</t>
  </si>
  <si>
    <t>水平1质控品:2×1.0mL/瓶(复溶后),水平2质控品:2×1.0mL/瓶(复溶后),水平3质控品:2×1.0mL/瓶(复溶后)(ADVIA Centaur CP、ADVIA Centaur XP和ADVIA Centaur XPT)</t>
  </si>
  <si>
    <t>国械注进20192400153</t>
  </si>
  <si>
    <t>名称1143</t>
  </si>
  <si>
    <t>00630414599496</t>
  </si>
  <si>
    <t>水平1质控品:2×1.0mL/瓶(复溶后),水平2质控品:2×1.0mL/瓶(复溶后),水平3质控品:2×1.0mL/瓶(复溶后)(Atellica IM系列)</t>
  </si>
  <si>
    <t>Refer to 国械注进20192400153</t>
  </si>
  <si>
    <t>抗环瓜氨酸肽抗体IgG质控品</t>
  </si>
  <si>
    <t>aCCP Quality Control</t>
  </si>
  <si>
    <t>名称1144</t>
  </si>
  <si>
    <t>00630414592329</t>
  </si>
  <si>
    <t>阴性质控品:1×7.0mL/瓶;阳性质控品:1×7.0mL/瓶(ADVIA Centaur系列)</t>
  </si>
  <si>
    <t>国械注进20192400290</t>
  </si>
  <si>
    <t>名称1145</t>
  </si>
  <si>
    <t>00630414245676</t>
  </si>
  <si>
    <t>阴性质控品:1×7.0mL/瓶;阳性质控品:1×7.0mL/瓶(Atellica IM系列)</t>
  </si>
  <si>
    <t>Refer to 国械注进20192400290</t>
  </si>
  <si>
    <t>anti-CCP IgG(aCCP)</t>
  </si>
  <si>
    <t>名称1146</t>
  </si>
  <si>
    <t>00630414592312</t>
  </si>
  <si>
    <t>名称1147</t>
  </si>
  <si>
    <t>00630414245669</t>
  </si>
  <si>
    <t>Refer to 国械注进20192400291</t>
  </si>
  <si>
    <t>肌钙蛋白I测定试剂盒(化学发光法)</t>
  </si>
  <si>
    <t>Troponin I Ultra(TnI Ultra)</t>
  </si>
  <si>
    <t>10995696</t>
  </si>
  <si>
    <t>名称1148</t>
  </si>
  <si>
    <t>00630414600093</t>
  </si>
  <si>
    <t>国械注进20192400429</t>
  </si>
  <si>
    <t>10995697</t>
  </si>
  <si>
    <t>名称1149</t>
  </si>
  <si>
    <t>00630414600109</t>
  </si>
  <si>
    <t>Refer to 国械注进20192400429</t>
  </si>
  <si>
    <t>降钙素原质控品</t>
  </si>
  <si>
    <t>Procalcitonin Quality Control(PCT QC)</t>
  </si>
  <si>
    <t>名称1150</t>
  </si>
  <si>
    <t>00630414246567</t>
  </si>
  <si>
    <t>00630414246581</t>
  </si>
  <si>
    <t>水平1质控品:2×2.0mL/瓶(复溶后),水平2质控品:2×2.0mL/瓶(复溶后)</t>
  </si>
  <si>
    <t>国械注进20192400467</t>
  </si>
  <si>
    <t>降钙素原测定试剂盒(化学发光法)</t>
  </si>
  <si>
    <t>Procalcitonin(PCT)</t>
  </si>
  <si>
    <t>名称1151</t>
  </si>
  <si>
    <t>00630414246550</t>
  </si>
  <si>
    <t>国械注进20192400468</t>
  </si>
  <si>
    <t>样本稀释液Multi-Diluent 14</t>
  </si>
  <si>
    <t>Multi-Diluent 14</t>
  </si>
  <si>
    <t>名称1152</t>
  </si>
  <si>
    <t>00630414211336</t>
  </si>
  <si>
    <t>国械备20190969号</t>
  </si>
  <si>
    <t>名称1153</t>
  </si>
  <si>
    <t>00630414246994</t>
  </si>
  <si>
    <t>Refer to 国械备20190969号</t>
  </si>
  <si>
    <t>N末端B型钠尿肽前体测定试剂盒(微粒子化学发光免疫分析法)</t>
  </si>
  <si>
    <t>NT-proBNP(PBNP)</t>
  </si>
  <si>
    <t>名称1154</t>
  </si>
  <si>
    <t>00630414278797</t>
  </si>
  <si>
    <t>国械注进20202400464</t>
  </si>
  <si>
    <t>名称1155</t>
  </si>
  <si>
    <t>00630414278803</t>
  </si>
  <si>
    <t>Refer to 国械注进20202400464</t>
  </si>
  <si>
    <t>名称1156</t>
  </si>
  <si>
    <t>00630414278766</t>
  </si>
  <si>
    <t>名称1157</t>
  </si>
  <si>
    <t>00630414278773</t>
  </si>
  <si>
    <t>游离前列腺特异性抗原校准品</t>
  </si>
  <si>
    <t>fPSA calibrator</t>
  </si>
  <si>
    <t>名称1158</t>
  </si>
  <si>
    <t>00630414224596</t>
  </si>
  <si>
    <t>国械注进20213400073</t>
  </si>
  <si>
    <t>名称1159</t>
  </si>
  <si>
    <t>00630414290577</t>
  </si>
  <si>
    <t>Refer to 国械注进20213400073</t>
  </si>
  <si>
    <t>白介素-6 测定试剂盒（化学发光法）</t>
  </si>
  <si>
    <t>Interleukin-6 (IL6)</t>
  </si>
  <si>
    <t>10995080</t>
  </si>
  <si>
    <t>名称1160</t>
  </si>
  <si>
    <t>00630414010434</t>
  </si>
  <si>
    <t>国械注进20212400185</t>
  </si>
  <si>
    <t>10733011</t>
  </si>
  <si>
    <t>名称1161</t>
  </si>
  <si>
    <t>00630414245829</t>
  </si>
  <si>
    <t>Refer to 国械注进20212400185</t>
  </si>
  <si>
    <t>白介素-6质控品</t>
  </si>
  <si>
    <t>Interleukin-6 (IL6) Quality Control</t>
  </si>
  <si>
    <t>10995083</t>
  </si>
  <si>
    <t>名称1162</t>
  </si>
  <si>
    <t>00630414010472</t>
  </si>
  <si>
    <t>水平1质控品:1×7.0mL/瓶(复溶后),水平2质控品:1×7.0mL/瓶(复溶后),水平3质控品:1×7.0mL/瓶(复溶后)。(ADVIA Centaur系列)</t>
  </si>
  <si>
    <t>国械注进20212400469</t>
  </si>
  <si>
    <t>名称1163</t>
  </si>
  <si>
    <t>00630414245850</t>
  </si>
  <si>
    <t>水平1质控品:1×7.0mL/瓶(复溶后),水平2质控品:1×7.0mL/瓶(复溶后),水平3质控品:1×7.0mL/瓶(复溶后)。(Atellica IM系列)</t>
  </si>
  <si>
    <t>Refer to 国械注进20212400469</t>
  </si>
  <si>
    <t>全自动免疫检验系统用底物液Atellica IM Base</t>
  </si>
  <si>
    <t>Atellica IM Base</t>
  </si>
  <si>
    <t>11417930</t>
  </si>
  <si>
    <t>名称1164</t>
  </si>
  <si>
    <t>00630414613437</t>
  </si>
  <si>
    <r>
      <t>国械备</t>
    </r>
    <r>
      <rPr>
        <sz val="8"/>
        <color rgb="FF000000"/>
        <rFont val="Bree-SH-Text Global Light"/>
        <charset val="134"/>
      </rPr>
      <t>20220019</t>
    </r>
  </si>
  <si>
    <t>全自动免疫检验系统用底物液Atellica IM Acid</t>
  </si>
  <si>
    <t>Atellica IM Acid</t>
  </si>
  <si>
    <t>11417929</t>
  </si>
  <si>
    <t>名称1165</t>
  </si>
  <si>
    <t>00630414613239</t>
  </si>
  <si>
    <r>
      <t>国械备</t>
    </r>
    <r>
      <rPr>
        <sz val="8"/>
        <color rgb="FF000000"/>
        <rFont val="Bree-SH-Text Global Light"/>
        <charset val="134"/>
      </rPr>
      <t>20220018</t>
    </r>
  </si>
  <si>
    <t>Erythropoietin (EPO) Quality Control</t>
  </si>
  <si>
    <t>名称1166</t>
  </si>
  <si>
    <t>00630414010403</t>
  </si>
  <si>
    <t>水平1质控品:1×7.0mL/瓶,水平2质控品:1×7.0mL/瓶,水平3质控品:1×7.0mL/瓶。(ADVIA Centaur系列)</t>
  </si>
  <si>
    <t>国械注进20222400164</t>
  </si>
  <si>
    <t>10733008</t>
  </si>
  <si>
    <t>名称1167</t>
  </si>
  <si>
    <t>00630414245799</t>
  </si>
  <si>
    <t>水平1质控品:1×7.0mL/瓶,水平2质控品:1×7.0mL/瓶,水平3质控品:1×7.0mL/瓶。(Atellica IM系列)</t>
  </si>
  <si>
    <t>Refer to 国械注进20222400164</t>
  </si>
  <si>
    <t>雄烯二酮测定试剂盒(微粒子化学发光免疫分析法)</t>
  </si>
  <si>
    <t>Androstenedione (ANDRO)</t>
  </si>
  <si>
    <t>名称1168</t>
  </si>
  <si>
    <t>00630414603445</t>
  </si>
  <si>
    <t>国械注进20222400203</t>
  </si>
  <si>
    <t>名称1169</t>
  </si>
  <si>
    <t>00630414285566</t>
  </si>
  <si>
    <t>Refer to 国械注进20222400203</t>
  </si>
  <si>
    <t>Anti-Thyroglobulin II (aTgII)</t>
  </si>
  <si>
    <t>名称1170</t>
  </si>
  <si>
    <t>00630414245355</t>
  </si>
  <si>
    <t>名称1171</t>
  </si>
  <si>
    <t>00630414245362</t>
  </si>
  <si>
    <t>Refer to 国械注进20222400262</t>
  </si>
  <si>
    <t>名称1172</t>
  </si>
  <si>
    <t>00630414245317</t>
  </si>
  <si>
    <t>名称1173</t>
  </si>
  <si>
    <t>High-Sensitivity Troponin I (TNIH)</t>
  </si>
  <si>
    <t>名称1174</t>
  </si>
  <si>
    <t>名称1175</t>
  </si>
  <si>
    <t>Refer to 国械注进20222400321</t>
  </si>
  <si>
    <t>名称1176</t>
  </si>
  <si>
    <t>名称1177</t>
  </si>
  <si>
    <t>00842768024559</t>
  </si>
  <si>
    <t>Free PSA (fPSA)</t>
  </si>
  <si>
    <t>名称1178</t>
  </si>
  <si>
    <t>00630414224589</t>
  </si>
  <si>
    <t>名称1179</t>
  </si>
  <si>
    <t>Refer to 国械注进20223400382</t>
  </si>
  <si>
    <t>降钙素测定试剂盒（微粒子化学发光免疫分析法）</t>
  </si>
  <si>
    <t>Calcitonin(CALCT)</t>
  </si>
  <si>
    <t>名称1180</t>
  </si>
  <si>
    <t>00630414010366</t>
  </si>
  <si>
    <t>国械注进20222400371</t>
  </si>
  <si>
    <t>名称1181</t>
  </si>
  <si>
    <t>00630414245751</t>
  </si>
  <si>
    <t>Refer to 国械注进20222400371</t>
  </si>
  <si>
    <t>促红细胞生成素测定试剂盒（微粒子化学发光免疫分析法）</t>
  </si>
  <si>
    <t>Erythropoietin (EPO)</t>
  </si>
  <si>
    <t>名称1182</t>
  </si>
  <si>
    <t>00630414010380</t>
  </si>
  <si>
    <t>国械注进20222400432</t>
  </si>
  <si>
    <t>名称1183</t>
  </si>
  <si>
    <t>00630414245775</t>
  </si>
  <si>
    <t>Refer to 国械注进20222400432</t>
  </si>
  <si>
    <t>Thyroglobulin (Tg)</t>
  </si>
  <si>
    <t>名称1184</t>
  </si>
  <si>
    <t>00630414238418</t>
  </si>
  <si>
    <t>名称1185</t>
  </si>
  <si>
    <t>00630414238425</t>
  </si>
  <si>
    <t>Refer to 国械注进20232400087</t>
  </si>
  <si>
    <t>样本稀释液IMMULITE Estradiol Sample Diluent</t>
  </si>
  <si>
    <t>IMMULITE Estradiol Sample Diluent</t>
  </si>
  <si>
    <t>LE2Z</t>
  </si>
  <si>
    <t>名称1186</t>
  </si>
  <si>
    <t>00630414953724</t>
  </si>
  <si>
    <t>国械备20170272号</t>
  </si>
  <si>
    <t>样本稀释液IMMULITE Total T4 Sample Diluent</t>
  </si>
  <si>
    <t>IMMULITE Total T4 Sample Diluent</t>
  </si>
  <si>
    <t>LT4Z</t>
  </si>
  <si>
    <t>名称1187</t>
  </si>
  <si>
    <t>00630414954370</t>
  </si>
  <si>
    <t>国械备20170585号</t>
  </si>
  <si>
    <t>样本稀释液IMMULITE 2000 Estradiol Sample Diluent</t>
  </si>
  <si>
    <t>IMMULITE 2000 Estradiol Sample Diluent</t>
  </si>
  <si>
    <t>L2E2Z</t>
  </si>
  <si>
    <t>名称1188</t>
  </si>
  <si>
    <t>00630414953731</t>
  </si>
  <si>
    <t>国械备20161741号</t>
  </si>
  <si>
    <t>样本稀释液IMMULITE Albumin Sample Diluent</t>
  </si>
  <si>
    <t>IMMULITE Albumin Sample Diluent</t>
  </si>
  <si>
    <t>LHAZ</t>
  </si>
  <si>
    <t>名称1189</t>
  </si>
  <si>
    <t>00630414953526</t>
  </si>
  <si>
    <t>国械备20161885号</t>
  </si>
  <si>
    <t>样本稀释液IMMULITE Thyroglobulin Sample Diluent</t>
  </si>
  <si>
    <t>IMMULITE Thyroglobulin Sample Diluent</t>
  </si>
  <si>
    <t>LTYZ</t>
  </si>
  <si>
    <t>名称1190</t>
  </si>
  <si>
    <t>00630414954301</t>
  </si>
  <si>
    <t>国械备20180163号</t>
  </si>
  <si>
    <t>样本稀释液IMMULITE Ferritin Sample Diluent</t>
  </si>
  <si>
    <t>IMMULITE Ferritin Sample Diluent</t>
  </si>
  <si>
    <t>LFEZ</t>
  </si>
  <si>
    <t>名称1191</t>
  </si>
  <si>
    <t>00630414953748</t>
  </si>
  <si>
    <t>国械备20162044号</t>
  </si>
  <si>
    <t>样本稀释液IMMULITE Total T3 Sample Diluent</t>
  </si>
  <si>
    <t>IMMULITE Total T3 Sample Diluent</t>
  </si>
  <si>
    <t>LT3Z</t>
  </si>
  <si>
    <t>名称1192</t>
  </si>
  <si>
    <t>00630414954363</t>
  </si>
  <si>
    <t>国械备20170232号</t>
  </si>
  <si>
    <t>样本稀释液IMMULITE 2000 Prolactin Sample Diluent</t>
  </si>
  <si>
    <t>IMMULITE 2000 Prolactin Sample Diluent</t>
  </si>
  <si>
    <t>L2PRZ</t>
  </si>
  <si>
    <t>名称1193</t>
  </si>
  <si>
    <t>00630414954189</t>
  </si>
  <si>
    <t>国械备20161736号</t>
  </si>
  <si>
    <t>样本稀释液IMMULITE 2000 3rd Generation TSH Sample Diluent</t>
  </si>
  <si>
    <t>IMMULITE 2000 3rd Generation TSH Sample Diluent</t>
  </si>
  <si>
    <t>L2TSZ</t>
  </si>
  <si>
    <t>名称1194</t>
  </si>
  <si>
    <t>00630414954417</t>
  </si>
  <si>
    <t>国械备20161309号</t>
  </si>
  <si>
    <t>样本稀释液IMMULITE 2000 Vitamin B12/Folic Acid Sample Diluent</t>
  </si>
  <si>
    <t>IMMULITE 2000 Vitamin B12/Folic Acid Sample Diluent</t>
  </si>
  <si>
    <t>L2FVZ</t>
  </si>
  <si>
    <t>名称1195</t>
  </si>
  <si>
    <t>00630414954455</t>
  </si>
  <si>
    <t>国械备20161418号</t>
  </si>
  <si>
    <t>乙型肝炎病毒表面抗原质控品</t>
  </si>
  <si>
    <t>HBsAg Quality Control Material(QC HBsAg, QC HBs)</t>
  </si>
  <si>
    <t>03394660</t>
  </si>
  <si>
    <t>名称1196</t>
  </si>
  <si>
    <t>00630414472881</t>
  </si>
  <si>
    <t>阴性质控品:2×10.0mL;阳性质控品:2×10.0mL(ADVIA Centaur系列)</t>
  </si>
  <si>
    <t>国械注进20183402371</t>
  </si>
  <si>
    <t>名称1197</t>
  </si>
  <si>
    <t>00630414599281</t>
  </si>
  <si>
    <t>阴性质控品:2×10.0mL;阳性质控品:2×10.0mL(Atellica IM系列)</t>
  </si>
  <si>
    <t>Refer to 国械注进20183402371</t>
  </si>
  <si>
    <t>乙型肝炎病毒核心抗体质控品</t>
  </si>
  <si>
    <t>HBc Total Quality Control Material(QC HBc Total, QC HBcT)</t>
  </si>
  <si>
    <t>07569996</t>
  </si>
  <si>
    <t>名称1198</t>
  </si>
  <si>
    <t>00630414498089</t>
  </si>
  <si>
    <t>阴性质控品:2×7.0mL/瓶;阳性质控品:2×7.0mL/瓶(ADVIA Centaur系列)</t>
  </si>
  <si>
    <t>国械注进20183402369</t>
  </si>
  <si>
    <t>10995598</t>
  </si>
  <si>
    <t>名称1199</t>
  </si>
  <si>
    <t>00630414599212</t>
  </si>
  <si>
    <t>阴性质控品:2×7.0mL/瓶;阳性质控品:2×7.0mL/瓶(Atellica IM系列)</t>
  </si>
  <si>
    <t>Refer to 国械注进20183402369</t>
  </si>
  <si>
    <t>甲型肝炎病毒IgM抗体测定试剂盒(化学发光法)</t>
  </si>
  <si>
    <t>HAV IgM(aHAVM)</t>
  </si>
  <si>
    <t>05004126</t>
  </si>
  <si>
    <t>名称1200</t>
  </si>
  <si>
    <t>00630414479996</t>
  </si>
  <si>
    <t>国械注进20173402204</t>
  </si>
  <si>
    <t>名称1201</t>
  </si>
  <si>
    <t>00630414597737</t>
  </si>
  <si>
    <t>Refer to 国械注进20173402204</t>
  </si>
  <si>
    <t>甲型肝炎病毒总抗体测定试剂盒(化学发光法)</t>
  </si>
  <si>
    <t>HAV Total(HAVT)</t>
  </si>
  <si>
    <t>07720961</t>
  </si>
  <si>
    <t>名称1202</t>
  </si>
  <si>
    <t>00630414498461</t>
  </si>
  <si>
    <t>国械注进20173406581</t>
  </si>
  <si>
    <t>名称1203</t>
  </si>
  <si>
    <t>00630414597768</t>
  </si>
  <si>
    <t>Refer to 国械注进20173406581</t>
  </si>
  <si>
    <t>甲型肝炎病毒总抗体质控品</t>
  </si>
  <si>
    <t>QC HAV Total(QC HAVT)</t>
  </si>
  <si>
    <t>01313752</t>
  </si>
  <si>
    <t>名称1204</t>
  </si>
  <si>
    <t>00630414509259</t>
  </si>
  <si>
    <t>阴性质控品:2×7.0mL;阳性质控品:2×7.0mL(ADVIA Centaur系列)</t>
  </si>
  <si>
    <t>国械注进20153400194</t>
  </si>
  <si>
    <t>名称1205</t>
  </si>
  <si>
    <t>00630414597775</t>
  </si>
  <si>
    <t>Refer to 国械注进20153400194</t>
  </si>
  <si>
    <t>乙型肝炎病毒核心抗体免疫球蛋白M质控品</t>
  </si>
  <si>
    <t>QC HBc IgM(QC aHBcM)</t>
  </si>
  <si>
    <t>00504945</t>
  </si>
  <si>
    <t>名称1206</t>
  </si>
  <si>
    <t>00630414470504</t>
  </si>
  <si>
    <t>阴性质控品:2×7.0mL/瓶;阳性质控品:2×7.0mL/瓶。(ADVIA Centaur系列)</t>
  </si>
  <si>
    <t>国械注进20153400552</t>
  </si>
  <si>
    <t>10995450</t>
  </si>
  <si>
    <t>名称1207</t>
  </si>
  <si>
    <t>00630414597805</t>
  </si>
  <si>
    <t>阴性质控品:2×7.0mL/瓶;阳性质控品:2×7.0mL/瓶。(Atellica IM系列)</t>
  </si>
  <si>
    <t>Refer to 国械注进20153400552</t>
  </si>
  <si>
    <t>Hepatitis B e Antigen(HBeAg)</t>
  </si>
  <si>
    <t>10698639</t>
  </si>
  <si>
    <t>名称1208</t>
  </si>
  <si>
    <t>00630414591315</t>
  </si>
  <si>
    <t>名称1209</t>
  </si>
  <si>
    <t>00630414599236</t>
  </si>
  <si>
    <t>Refer to 国械注进20153400553</t>
  </si>
  <si>
    <t>乙型肝炎病毒e抗原质控品</t>
  </si>
  <si>
    <t>QC HBeAg(HBe)</t>
  </si>
  <si>
    <t>06981117</t>
  </si>
  <si>
    <t>名称1210</t>
  </si>
  <si>
    <t>00630414531298</t>
  </si>
  <si>
    <t>阴性质控品:1×10.0mL/瓶(ADVIA Centaur系列);阳性质控品:1×10.0mL/瓶(ADVIA Centaur系列)</t>
  </si>
  <si>
    <t>国械注进20153400199</t>
  </si>
  <si>
    <t>名称1211</t>
  </si>
  <si>
    <t>00630414599229</t>
  </si>
  <si>
    <t>阴性质控品:1×10.0mL/瓶(Atellica IM系列);阳性质控品:1×10.0mL/瓶(Atellica IM系列)</t>
  </si>
  <si>
    <t>Refer to 国械注进20153400199</t>
  </si>
  <si>
    <t>人类免疫缺陷病毒(HIV)1/O/2型抗体测定试剂盒(化学发光法)</t>
  </si>
  <si>
    <t xml:space="preserve">HIV 1/O/2 Enhanced  </t>
  </si>
  <si>
    <t>01622429</t>
  </si>
  <si>
    <t>名称1212</t>
  </si>
  <si>
    <t>00630414511245</t>
  </si>
  <si>
    <t>200测试/盒(ADVIA Centaur系列)</t>
  </si>
  <si>
    <t>国械注进20163402880</t>
  </si>
  <si>
    <t>名称1213</t>
  </si>
  <si>
    <t>00630414599342</t>
  </si>
  <si>
    <t>200测试/盒(Atellica IM系列)</t>
  </si>
  <si>
    <t>Refer to 国械注进20163402880</t>
  </si>
  <si>
    <t>梅毒螺旋体抗体质控品</t>
  </si>
  <si>
    <t>Syphilis QC Material(QC SYPH)</t>
  </si>
  <si>
    <t>10492616</t>
  </si>
  <si>
    <t>名称1214</t>
  </si>
  <si>
    <t>00630414580616</t>
  </si>
  <si>
    <t>阴性质控品:2×7.0mL/瓶;阳性质控品:2×7.0mL/瓶.(ADVIA Centaur系列)</t>
  </si>
  <si>
    <t>国械注进20173402237</t>
  </si>
  <si>
    <t>10995676</t>
  </si>
  <si>
    <t>名称1215</t>
  </si>
  <si>
    <t>00630414599892</t>
  </si>
  <si>
    <t>阴性质控品:2×7.0mL/瓶;阳性质控品:2×7.0mL/瓶.(Atellica IM系列)</t>
  </si>
  <si>
    <t>Refer to 国械注进20173402237</t>
  </si>
  <si>
    <t>Syphilis(SYPH)</t>
  </si>
  <si>
    <t>名称1216</t>
  </si>
  <si>
    <t>00630414580173</t>
  </si>
  <si>
    <t>10995675</t>
  </si>
  <si>
    <t>名称1217</t>
  </si>
  <si>
    <t>00630414599885</t>
  </si>
  <si>
    <t>Refer to 国械注进20173406311</t>
  </si>
  <si>
    <t>乙型肝炎病毒表面抗体质控品</t>
  </si>
  <si>
    <t>Anti-HBs2 QC Material(QC aHBs2)</t>
  </si>
  <si>
    <t>06521435</t>
  </si>
  <si>
    <t>名称1218</t>
  </si>
  <si>
    <t>00630414551777</t>
  </si>
  <si>
    <t>阴性质控品:2×10.0mL/瓶;阳性质控品:2×10.0mL/瓶.(ADVIA Centaur系列)</t>
  </si>
  <si>
    <t>国械注进20173407147</t>
  </si>
  <si>
    <t>名称1219</t>
  </si>
  <si>
    <t>00630414597843</t>
  </si>
  <si>
    <t>阴性质控品:2×10.0mL/瓶;阳性质控品:2×10.0mL/瓶(Atellica IM系列)</t>
  </si>
  <si>
    <t>Refer to 国械注进20173407147</t>
  </si>
  <si>
    <t>Anti-HBs2(aHBs2)</t>
  </si>
  <si>
    <t>名称1220</t>
  </si>
  <si>
    <t>00630414591407</t>
  </si>
  <si>
    <t>04670661</t>
  </si>
  <si>
    <t>名称1221</t>
  </si>
  <si>
    <t>00630414561790</t>
  </si>
  <si>
    <t>Refer to 国械注进20173407148</t>
  </si>
  <si>
    <t>名称1222</t>
  </si>
  <si>
    <t>乙型肝炎病毒e抗体质控品</t>
  </si>
  <si>
    <t>Anti-HBe(aHBe) Quality Control</t>
  </si>
  <si>
    <t>10995023</t>
  </si>
  <si>
    <t>名称1223</t>
  </si>
  <si>
    <t>00630414603025</t>
  </si>
  <si>
    <t>阴性质控品:2×10.0mL/瓶,阳性质控品:2×10.0mL/瓶(ADVIA Centaur系列)</t>
  </si>
  <si>
    <t>国械注进20153403320</t>
  </si>
  <si>
    <t>名称1224</t>
  </si>
  <si>
    <t>00630414290430</t>
  </si>
  <si>
    <t>阴性质控品:2×10.0mL/瓶,阳性质控品:2×10.0mL/瓶(Atellica IM系列)</t>
  </si>
  <si>
    <t>Refer to 国械注进20153403320</t>
  </si>
  <si>
    <t>Anti-HBe(aHBe)</t>
  </si>
  <si>
    <t>10995013</t>
  </si>
  <si>
    <t>名称1225</t>
  </si>
  <si>
    <t>00630414603018</t>
  </si>
  <si>
    <t>11202933</t>
  </si>
  <si>
    <t>名称1226</t>
  </si>
  <si>
    <t>00630414290423</t>
  </si>
  <si>
    <t>Refer to 国械注进20153403321</t>
  </si>
  <si>
    <t>HBsAgII(HBsII)</t>
  </si>
  <si>
    <t>10492138</t>
  </si>
  <si>
    <t>名称1227</t>
  </si>
  <si>
    <t>00630414578170</t>
  </si>
  <si>
    <t>名称1228</t>
  </si>
  <si>
    <t>Refer to 国械注进20183400221</t>
  </si>
  <si>
    <t>人类免疫缺陷病毒抗原及抗体联合检测质控品</t>
  </si>
  <si>
    <t>CHIV QC</t>
  </si>
  <si>
    <t>名称1229</t>
  </si>
  <si>
    <t>00630414590202</t>
  </si>
  <si>
    <t>阴性质控品：1×14 mL/瓶,
HIV-1 抗体阳性质控品：1×14 mL/瓶,
HIV-2 抗体阳性质控品：1×14 mL/瓶,
HIV-1 O组抗体阳性质控品：1×14 mL/瓶,
HIV-1 p24抗原阳性质控品：1×14 mL/瓶;（ADVIA Centuar系列）</t>
  </si>
  <si>
    <t>国械注进20223400376</t>
  </si>
  <si>
    <t>名称1230</t>
  </si>
  <si>
    <t>00630414598550</t>
  </si>
  <si>
    <t>阴性质控品：1×14 mL/瓶,
HIV-1 抗体阳性质控品：1×14 mL/瓶,
HIV-2 抗体阳性质控品：1×14 mL/瓶,
HIV-1 O组抗体阳性质控品：1×14 mL/瓶,
HIV-1 p24抗原阳性质控品：1×14 mL/瓶。（Atellica IM系列）</t>
  </si>
  <si>
    <t>Refer to 国械注进20223400376</t>
  </si>
  <si>
    <t>人类免疫缺陷病毒抗原及抗体联合检测试剂盒（微粒子化学发光免疫分析法）</t>
  </si>
  <si>
    <t>CHIV</t>
  </si>
  <si>
    <t>名称1231</t>
  </si>
  <si>
    <t>00630414589749</t>
  </si>
  <si>
    <t>名称1232</t>
  </si>
  <si>
    <t>Refer to 国械注进20223400582</t>
  </si>
  <si>
    <t>血小板功能分析仪</t>
  </si>
  <si>
    <t>INNOVANCE® PFA-200 System</t>
  </si>
  <si>
    <t>B4170-100</t>
  </si>
  <si>
    <t>名称1233</t>
  </si>
  <si>
    <t>00630414593524</t>
  </si>
  <si>
    <t>PFA-200</t>
  </si>
  <si>
    <t>国械注进20142225666</t>
  </si>
  <si>
    <t>缓冲液Dade PFA Trigger Solution</t>
  </si>
  <si>
    <t>Dade PFA Trigger Solution</t>
  </si>
  <si>
    <t>B4170-50</t>
  </si>
  <si>
    <t>名称1234</t>
  </si>
  <si>
    <t>00842768003691</t>
  </si>
  <si>
    <t>00842768019791</t>
  </si>
  <si>
    <t>3×11mL</t>
  </si>
  <si>
    <t>国械备20140315号</t>
  </si>
  <si>
    <t>DADE® PFA Collagen/EPI Test Cartridge</t>
  </si>
  <si>
    <t>B4170-20</t>
  </si>
  <si>
    <t>名称1235</t>
  </si>
  <si>
    <t>20个/盒</t>
  </si>
  <si>
    <t>血小板功能检测试剂盒(胶原/二磷酸腺苷触发的闭合时间法)</t>
  </si>
  <si>
    <t>DADE® PFA Collagen/ADP Test Cartridge</t>
  </si>
  <si>
    <t>B4170-21</t>
  </si>
  <si>
    <t>名称1236</t>
  </si>
  <si>
    <t>00842768003677</t>
  </si>
  <si>
    <t>国械注进20143405856</t>
  </si>
  <si>
    <t>血小板P2Y12受体功能检测试剂盒(闭合时间法)</t>
  </si>
  <si>
    <t>INNOVANCE® PFA P2Y</t>
  </si>
  <si>
    <t>B4170-22</t>
  </si>
  <si>
    <t>名称1237</t>
  </si>
  <si>
    <t>00842768023859</t>
  </si>
  <si>
    <t>国械注进20142406206</t>
  </si>
  <si>
    <t>样本稀释液Multi-Diluent 4</t>
  </si>
  <si>
    <t>Multi-Diluent 4</t>
  </si>
  <si>
    <t>08302543(110316)</t>
  </si>
  <si>
    <t>名称1238</t>
  </si>
  <si>
    <t>00630414175256</t>
  </si>
  <si>
    <t>00630414003115</t>
  </si>
  <si>
    <t>国械备20160339号</t>
  </si>
  <si>
    <t>02210485(672193)</t>
  </si>
  <si>
    <t>名称1239</t>
  </si>
  <si>
    <t>00630414125060</t>
  </si>
  <si>
    <t>10mL/瓶</t>
  </si>
  <si>
    <t>Refer to 国械备20160339号</t>
  </si>
  <si>
    <t>POC:EPOC</t>
  </si>
  <si>
    <t>epoc Blood Analysis System( READER)</t>
  </si>
  <si>
    <t>名称1240</t>
  </si>
  <si>
    <t>epoc Blood Analysis System( HOST)</t>
  </si>
  <si>
    <t>名称1241</t>
  </si>
  <si>
    <t>Refer to 国械注进20172221540</t>
  </si>
  <si>
    <t>红细胞压积质控品(水平A)</t>
  </si>
  <si>
    <t>Eurotrol Hct Control Level A</t>
  </si>
  <si>
    <t>名称1242</t>
  </si>
  <si>
    <t>08718734960430</t>
  </si>
  <si>
    <t>2.5mL×10瓶/盒</t>
  </si>
  <si>
    <t>国械注进20172406923</t>
  </si>
  <si>
    <t>红细胞压积质控品(水平C)</t>
  </si>
  <si>
    <t>Eurotrol Hct Control Level C</t>
  </si>
  <si>
    <t>名称1243</t>
  </si>
  <si>
    <t>08718734960454</t>
  </si>
  <si>
    <t>国械注进20172406924</t>
  </si>
  <si>
    <t>红细胞压积质控品(水平B)</t>
  </si>
  <si>
    <t>Eurotrol Hct Control Level B</t>
  </si>
  <si>
    <t>名称1244</t>
  </si>
  <si>
    <t>08718734960478</t>
  </si>
  <si>
    <t>国械注进20172406925</t>
  </si>
  <si>
    <t>血气分析检测卡(干式电化学法)</t>
  </si>
  <si>
    <t>epoc BGEM</t>
  </si>
  <si>
    <t>名称1245</t>
  </si>
  <si>
    <t>00809708047283</t>
  </si>
  <si>
    <t>一次性使用微量采血吸管 epoc Care-Fill Capillary Tubes</t>
  </si>
  <si>
    <t>epoc Care-Fill Capillary Tubes</t>
  </si>
  <si>
    <t>10736380</t>
  </si>
  <si>
    <t>名称1246</t>
  </si>
  <si>
    <t>00809708041137</t>
  </si>
  <si>
    <t>90μL/支,10支/盒,5盒/包</t>
  </si>
  <si>
    <t>国械备20161420号</t>
  </si>
  <si>
    <t>名称1247</t>
  </si>
  <si>
    <t>00809708072254</t>
  </si>
  <si>
    <t>甲状腺过氧化物酶抗体校准品</t>
  </si>
  <si>
    <t>Calibrator O</t>
  </si>
  <si>
    <t>10630932</t>
  </si>
  <si>
    <t>名称1248</t>
  </si>
  <si>
    <t>00630414587912</t>
  </si>
  <si>
    <t>低值校准品:2×1mL/瓶,高值校准品:2×1mL/瓶(ADVIA Centaur系列)</t>
  </si>
  <si>
    <t>国械注进20152400329</t>
  </si>
  <si>
    <t>10995516</t>
  </si>
  <si>
    <t>名称1249</t>
  </si>
  <si>
    <t>00630414598437</t>
  </si>
  <si>
    <t>00630414190877</t>
  </si>
  <si>
    <t>低值校准品:2×1mL/瓶,高值校准品:2×1mL/瓶(Atellica IM系列)</t>
  </si>
  <si>
    <t>Refer to 国械注进20152400329</t>
  </si>
  <si>
    <t>甲状腺过氧化物酶抗体质控品</t>
  </si>
  <si>
    <t>anti-TPO 1,2</t>
  </si>
  <si>
    <t>10630936</t>
  </si>
  <si>
    <t>名称1250</t>
  </si>
  <si>
    <t>00630414587936</t>
  </si>
  <si>
    <t>1水平质控品:3×2mL/瓶,2水平质控品:3×2mL/瓶(ADVIA Centaur系列)</t>
  </si>
  <si>
    <t>国械注进20152400328</t>
  </si>
  <si>
    <t>10995470</t>
  </si>
  <si>
    <t>名称1251</t>
  </si>
  <si>
    <t>00630414597973</t>
  </si>
  <si>
    <t>1水平质控品:3×2mL/瓶,2水平质控品:3×2mL/瓶(Atellica IM系列)</t>
  </si>
  <si>
    <t>Refer to 国械注进20152400328</t>
  </si>
  <si>
    <t>甲状腺球蛋白抗体质控品</t>
  </si>
  <si>
    <t>anti-Tg 1,2</t>
  </si>
  <si>
    <t>10630917</t>
  </si>
  <si>
    <t>名称1252</t>
  </si>
  <si>
    <t>00630414587905</t>
  </si>
  <si>
    <t>1水平质控品:3×2.0mL/瓶,2水平质控品:3×2.0mL/瓶(ADVIA Centaur系列)</t>
  </si>
  <si>
    <t>国械注进20162404422</t>
  </si>
  <si>
    <t>名称1253</t>
  </si>
  <si>
    <t>00630414597928</t>
  </si>
  <si>
    <t>1水平质控品:3×2.0mL/瓶;2水平质控品:3×2.0mL/瓶(Atellica IM系列)</t>
  </si>
  <si>
    <t>Refer to 国械注进20162404422</t>
  </si>
  <si>
    <t>甲状腺球蛋白抗体校准品</t>
  </si>
  <si>
    <t>Calibrator 1</t>
  </si>
  <si>
    <t>10630915</t>
  </si>
  <si>
    <t>名称1254</t>
  </si>
  <si>
    <t>00630414587899</t>
  </si>
  <si>
    <t>低值校准品:2×1mL/瓶;高值校准品:2×1mL/瓶(ADVIA Centaur系列)</t>
  </si>
  <si>
    <t>国械注进20162404235</t>
  </si>
  <si>
    <t>名称1255</t>
  </si>
  <si>
    <t>00630414598208</t>
  </si>
  <si>
    <t>00630414190679</t>
  </si>
  <si>
    <t>低值校准品:2×1mL/瓶;高值校准品:2×1mL/瓶(Atellica IM系列)</t>
  </si>
  <si>
    <t>Refer to 国械注进20162404235</t>
  </si>
  <si>
    <t>甲状腺球蛋白抗体测定试剂盒(化学发光法)</t>
  </si>
  <si>
    <t>anti-Tg(aTG)</t>
  </si>
  <si>
    <t>10492399</t>
  </si>
  <si>
    <t>名称1256</t>
  </si>
  <si>
    <t>00630414579221</t>
  </si>
  <si>
    <t>00630414005898</t>
  </si>
  <si>
    <t>国械注进20162404606</t>
  </si>
  <si>
    <t>名称1257</t>
  </si>
  <si>
    <t>00630414579214</t>
  </si>
  <si>
    <t>Refer to 国械注进20162404606</t>
  </si>
  <si>
    <t>10995461</t>
  </si>
  <si>
    <t>名称1258</t>
  </si>
  <si>
    <t>00630414597881</t>
  </si>
  <si>
    <t>名称1259</t>
  </si>
  <si>
    <t>00630414597898</t>
  </si>
  <si>
    <t>00630414007298</t>
  </si>
  <si>
    <t>复合前列腺特异性抗原预处理剂</t>
  </si>
  <si>
    <t>cPSA Pretreatment Reagent</t>
  </si>
  <si>
    <t>09702804(125308)</t>
  </si>
  <si>
    <t>名称1260</t>
  </si>
  <si>
    <t>00630414451558</t>
  </si>
  <si>
    <t>1×5mL/盒(ADVIA Centaur系列)</t>
  </si>
  <si>
    <t>国械注进20173401463</t>
  </si>
  <si>
    <t>名称1261</t>
  </si>
  <si>
    <t>00630414598703</t>
  </si>
  <si>
    <t>1×4.2mL/盒(Atellica IM系列)</t>
  </si>
  <si>
    <t>Refer to 国械注进20173401463</t>
  </si>
  <si>
    <t>总维生素D质控品</t>
  </si>
  <si>
    <t>Vitamin D Total(VitD) Quality Control</t>
  </si>
  <si>
    <t>名称1262</t>
  </si>
  <si>
    <t>00630414592497</t>
  </si>
  <si>
    <t>1水平质控品:3×2.0mL/瓶(复溶后),2水平质控品:3×2.0mL/瓶(复溶后)(ADVIA Centaur系列)</t>
  </si>
  <si>
    <t>国械注进20152400188</t>
  </si>
  <si>
    <t>名称1263</t>
  </si>
  <si>
    <t>00630414600376</t>
  </si>
  <si>
    <t>1水平质控品:3×2.0mL/瓶(复溶后),2水平质控品:3×2.0mL/瓶(复溶后)(Atellica IM系列)</t>
  </si>
  <si>
    <t>Refer to 国械注进20152400188</t>
  </si>
  <si>
    <t>样本稀释液Multi-Diluent 13</t>
  </si>
  <si>
    <t>Multi-Diluent 13</t>
  </si>
  <si>
    <t>名称1264</t>
  </si>
  <si>
    <t>00630414579146</t>
  </si>
  <si>
    <t>国械备20181729号</t>
  </si>
  <si>
    <t>名称1265</t>
  </si>
  <si>
    <t>00630414599618</t>
  </si>
  <si>
    <t>00630414007670</t>
  </si>
  <si>
    <t>Refer to 国械备20181729号</t>
  </si>
  <si>
    <t>样本稀释液Multi-Diluent 15</t>
  </si>
  <si>
    <t>Multi-Diluent 15</t>
  </si>
  <si>
    <t>名称1266</t>
  </si>
  <si>
    <t>00630414211015</t>
  </si>
  <si>
    <t>00630414223513</t>
  </si>
  <si>
    <t>国械备20181730号</t>
  </si>
  <si>
    <t>名称1267</t>
  </si>
  <si>
    <t>00630414237701</t>
  </si>
  <si>
    <t>00630414246826</t>
  </si>
  <si>
    <t>Refer to 国械备20181730号</t>
  </si>
  <si>
    <t>甲型肝炎病毒IgM抗体质控品</t>
  </si>
  <si>
    <t>QC HAV IgM(QC aHAVM)</t>
  </si>
  <si>
    <t>05004800</t>
  </si>
  <si>
    <t>名称1268</t>
  </si>
  <si>
    <t>00630414480008</t>
  </si>
  <si>
    <t>国械注进20153400666</t>
  </si>
  <si>
    <t>名称1269</t>
  </si>
  <si>
    <t>00630414597744</t>
  </si>
  <si>
    <t>Refer to 国械注进20153400666</t>
  </si>
  <si>
    <t>ADVIA Centaur HBsAg(HBsAg)</t>
  </si>
  <si>
    <t>03393362</t>
  </si>
  <si>
    <t>名称1270</t>
  </si>
  <si>
    <t>00630414472867</t>
  </si>
  <si>
    <t>200测试/盒</t>
  </si>
  <si>
    <t>国械注进20183402586</t>
  </si>
  <si>
    <t>乙型肝炎病毒表面抗原确认试剂盒(化学发光法)</t>
  </si>
  <si>
    <t>HBsAg Cnfirmatory(Conf)</t>
  </si>
  <si>
    <t>03393818</t>
  </si>
  <si>
    <t>名称1271</t>
  </si>
  <si>
    <t>00630414472874</t>
  </si>
  <si>
    <t>国械注进20183402370</t>
  </si>
  <si>
    <t>10995603</t>
  </si>
  <si>
    <t>名称1272</t>
  </si>
  <si>
    <t>00630414599267</t>
  </si>
  <si>
    <t>98测试/盒(Atellica IM系列)</t>
  </si>
  <si>
    <t>Refer to 国械注进20183402370</t>
  </si>
  <si>
    <t>乙型肝炎病毒核心抗体测定试剂盒(化学发光法)</t>
  </si>
  <si>
    <t>HBc Total(HBcT)</t>
  </si>
  <si>
    <t>07566733</t>
  </si>
  <si>
    <t>名称1273</t>
  </si>
  <si>
    <t>00630414498096</t>
  </si>
  <si>
    <t>名称1274</t>
  </si>
  <si>
    <t>Refer to 国械注进20183402373</t>
  </si>
  <si>
    <t>HCV(aHCV)</t>
  </si>
  <si>
    <t>03438099</t>
  </si>
  <si>
    <t>名称1275</t>
  </si>
  <si>
    <t>名称1276</t>
  </si>
  <si>
    <t>00630414597867</t>
  </si>
  <si>
    <t>Refer to 国械注进20173406075</t>
  </si>
  <si>
    <t>丙型肝炎病毒抗体质控品</t>
  </si>
  <si>
    <t>QC HCV</t>
  </si>
  <si>
    <t>03439141</t>
  </si>
  <si>
    <t>名称1277</t>
  </si>
  <si>
    <t>00630414473178</t>
  </si>
  <si>
    <t>国械注进20153400195</t>
  </si>
  <si>
    <t>10995457</t>
  </si>
  <si>
    <t>名称1278</t>
  </si>
  <si>
    <t>00630414597874</t>
  </si>
  <si>
    <t>阴性质控品:2×7.0mL;阳性质控品:2×7.0mL(Atellica IM系列)</t>
  </si>
  <si>
    <t>Refer to 国械注进20153400195</t>
  </si>
  <si>
    <t>HBc IgM(aHBcM)</t>
  </si>
  <si>
    <t>00504619</t>
  </si>
  <si>
    <t>名称1279</t>
  </si>
  <si>
    <t>00630414470498</t>
  </si>
  <si>
    <t>名称1280</t>
  </si>
  <si>
    <t>00630414597799</t>
  </si>
  <si>
    <t>Refer to 国械注进20153400555</t>
  </si>
  <si>
    <t>2025-00115407-1</t>
  </si>
  <si>
    <t>DIMENSION EXL 200 System, Total Prostate Specific Antigen (TPSA, Lot FA6008)-Erroneously elevated result for one patient</t>
  </si>
  <si>
    <t>TOTAL PSA REAGENT CARTRIDGE未在中国注册</t>
  </si>
  <si>
    <t>1294412002025001418</t>
  </si>
  <si>
    <t>2031-07-24</t>
  </si>
  <si>
    <t>在酸性清洗液充足的情况下报警提示酸性清洗液不足</t>
  </si>
  <si>
    <t>主要用于精准定量分析血液、体液中的生物标志物</t>
  </si>
  <si>
    <t>西门子XP仪器在检测标本时报红警，报警提示酸性清洗液不足，导致无法继续进行样本检测，检验师立即联系工程师检查发现为酸性清洗液泵故障，更换零件，未能及时发放报告给患者</t>
  </si>
  <si>
    <t>酸性清洗液泵故障</t>
  </si>
  <si>
    <t>更换酸性清洗液泵零件</t>
  </si>
  <si>
    <t>2025-05-14</t>
  </si>
  <si>
    <t>1294412002025001421</t>
  </si>
  <si>
    <t>2031-07-25</t>
  </si>
  <si>
    <t>报警提示Wash1不足</t>
  </si>
  <si>
    <t>精准定量分析血液、体液中的生物标志物</t>
  </si>
  <si>
    <t>检验师在对西门子XP仪器在执行日常清洗维护时报红警，报警提示Wash1不足，导致清洗失败无法进行标本检测，立即联系工程师维修，发现Wash1感应器故障，更换配件后正常使用</t>
  </si>
  <si>
    <t>仪器Wash1感应器故障</t>
  </si>
  <si>
    <t>更换新的配件</t>
  </si>
  <si>
    <t>1131301422025000220</t>
  </si>
  <si>
    <t>37019</t>
  </si>
  <si>
    <t>2017-06-29</t>
  </si>
  <si>
    <t>2027-06-29</t>
  </si>
  <si>
    <t>增加患者的疼痛</t>
  </si>
  <si>
    <t>氧分压不出</t>
  </si>
  <si>
    <t>患者病重，需血气分析了解患者目前血氧情况</t>
  </si>
  <si>
    <t>使用血气分析仪过程中，氧分压不出数值，无法监测患者血样情况.</t>
  </si>
  <si>
    <t>产品的部件性能下降</t>
  </si>
  <si>
    <t>向患者及家属解释原因，取得同意后，重新采血，送往其他科室检测</t>
  </si>
  <si>
    <t>1956-02-03</t>
  </si>
  <si>
    <t>1294408002025000784</t>
  </si>
  <si>
    <t>中山市人民医院</t>
  </si>
  <si>
    <t>中山市孙文东路2号</t>
  </si>
  <si>
    <t>陈庆刚</t>
  </si>
  <si>
    <t>13823978715</t>
  </si>
  <si>
    <t>IM 1600</t>
  </si>
  <si>
    <t>IRH020552128</t>
  </si>
  <si>
    <t>2021-07-29</t>
  </si>
  <si>
    <t>2028-07-28</t>
  </si>
  <si>
    <t>暂无人员伤害，但在机时间3-4天后T4结果偏高，存在导致误诊的可能性。</t>
  </si>
  <si>
    <t>系统软件升级后发现T4试剂在机稳定性下降，由21天缩短为3-4天需校准。</t>
  </si>
  <si>
    <t>该产品基于化学发光测定原理，与配套的检测试剂共同使用，在临床上对来源于人体的全血、血清、血浆、尿液和羊水样本中的被分析物进行定性或定量检测，包括临床免疫项目。</t>
  </si>
  <si>
    <t>中山市人民医院生化科</t>
  </si>
  <si>
    <t>2025-04-24.08:30，生化科一台全自动化学发光免疫分析仪进行系统软件升级后，医护人员发现T4试剂在机稳定性下降，由21天变为3-4天需校准，T4结果升高与临床疗效不一致。目前只能加强校准与报告审核。暂无人员伤害，但在机时间3-4天后T4结果偏高，存在导致误诊的可能性。</t>
  </si>
  <si>
    <t>初步实验和数据分析发现在机时间长后T4结果偏高，与临床反愦呈现相一致表现，与试剂在机稳定性下降有关，厂家2025年1月发布的客户通知也显示在机稳定性下降，包校准稳定性由21天缩短至3-4天。事件原因无法确定。通知厂家进一步查找原因。</t>
  </si>
  <si>
    <t>目前只能加强校准与报告审核，通知厂家进一步查找原因。暂无人员伤害，但存在导致误诊的可能性。</t>
  </si>
  <si>
    <t>吕秋兰</t>
  </si>
  <si>
    <t>2025-00116604-3</t>
  </si>
  <si>
    <t>Immulite 2000 XPi Discordant HCG patient sample results, lot 481</t>
  </si>
  <si>
    <t>2025-00118707-1</t>
  </si>
  <si>
    <t>Dimension EXL 200 Integrated Chemistry System/ QuikLYTE® Integrated Multisensor (IMT, 5AD801) - erroneously depressed patient sample results with Sodium (Na).</t>
  </si>
  <si>
    <t>HEMOSTASIS产品的报告决定由Sysmex China负责，非Siemens China.</t>
  </si>
  <si>
    <t>事件发生时间晚于试剂有效期</t>
  </si>
  <si>
    <t>1193118002025098134</t>
  </si>
  <si>
    <t>2025-00118707-1：低检测结果</t>
  </si>
  <si>
    <t>COALINGA REGIONAL MEDICAL CENTER, UNITED STATES</t>
  </si>
  <si>
    <t>客户向西门子报告称，在一台Dimension EXL 200全自动整合式生化分析仪上检测到一个错误降低的钠（Na）患者样本结果。这一错误偏低的患者结果已告知医师并受到质疑。随后，相同的样本在同一台Dimension EXL 200全自动整合式生化分析仪上重新检测，得到了一个更高的结果，但未告知医师。之后，患者重新采样，并在同一台Dimension EXL 200全自动整合式生化分析仪上进行检测，得到了一个更高的结果，该结果被认为是正确的，并已告知医师。
目前尚未有因错误偏低的钠（Na）结果而导致患者干预或不良健康后果的已知报告。
检测名称：钠（Na）
单位：mmol/L
检测日期：2025年5月2日
样本编号：68040
在Dimension EXL 200全自动整合式生化分析仪（序列号DR272784）上获得的初始结果：118 mmol/L（错误，已报告）。
同一样本在同一台Dimension EXL 200全自动整合式生化分析仪（序列号DR272784）上重新检测，获得的结果：138 mmol/L（正确，未报告）。
重新采集的新样本（样本编号68145）在同一台Dimension EXL 200全自动整合式生化分析仪（序列号DR272784）上检测，获得的结果：140 mmol/L（正确，已报告）。</t>
  </si>
  <si>
    <t>客户联系了西门子医疗诊断远程服务中心（RSC），报告称在一台Dimension EXL 200全自动整合式生化分析仪上获得了一个错误降低的钠（Na）患者样本结果。
西门子正在对该事件进行调查。</t>
  </si>
  <si>
    <t>2025-00119858-1</t>
  </si>
  <si>
    <t>1406545002025000806</t>
  </si>
  <si>
    <t>新疆维吾尔自治区维吾尔医医院</t>
  </si>
  <si>
    <t>乌市延安路776号</t>
  </si>
  <si>
    <t>买热但</t>
  </si>
  <si>
    <t>13139911166</t>
  </si>
  <si>
    <t>国食药监械（进）字2013第2400070号</t>
  </si>
  <si>
    <t>ADVIA 1800</t>
  </si>
  <si>
    <t>ICE60825-1</t>
  </si>
  <si>
    <t>试剂针断裂，设备无法进行加样</t>
  </si>
  <si>
    <t>对患者血液样本进行相关诊断</t>
  </si>
  <si>
    <t>使用过程试剂针断裂，无法进行加样诊断</t>
  </si>
  <si>
    <t>试剂针断裂，无法确定是质量问题或使用时长问题</t>
  </si>
  <si>
    <t>更换试剂针</t>
  </si>
  <si>
    <t>乌鲁木齐市市场监督管理局</t>
  </si>
  <si>
    <t>郭亭亭</t>
  </si>
  <si>
    <t>新疆维吾尔自治区乌鲁木齐市</t>
  </si>
  <si>
    <t>2025-00114740-1</t>
  </si>
  <si>
    <t>Atellica IM 1600 Analyzer / Out of range Quality Control (QC) results and erroneously elevated Total Human chorionic gonadotropin (ThCG) lot 361 result on a patient sample</t>
  </si>
  <si>
    <t>2025-00118615-1</t>
  </si>
  <si>
    <t>DIMENSION EXL 200, LOCI High Sensitivity Troponin I (TNIH) Lot EA5272-Erroneously elevated result for one patient</t>
  </si>
  <si>
    <t>2025-00120214-1</t>
  </si>
  <si>
    <t>Viva-ProE System Syva® Emit® 2000 Tacrolimus Lot T3 discordant results</t>
  </si>
  <si>
    <t>1193118002025098997</t>
  </si>
  <si>
    <t>2025-05-16</t>
  </si>
  <si>
    <t>IH03025</t>
  </si>
  <si>
    <t>2025-04-19</t>
  </si>
  <si>
    <t>2025-00114740-1：高检测结果</t>
  </si>
  <si>
    <t>客户反馈称在全自动化学发光免疫分析仪上检测患者样本时，总人绒毛膜促性腺激素（ThCG）结果假性升高。
该假性升高的结果已报告给医师并受到质疑。该样本在原始全自动化学发光免疫分析仪上进行了两次重测。重测的结果回收与患者的临床病史相符，被认为正确。将&lt;2 mIU/mL的结果作为正确结果报告给了医师。
目前尚无因该假性升高的ThCG结果导致患者干预或不良健康后果的已知报告。
检测项目：总人绒毛膜促性腺激素（ThCG）
单位：mIU/mL
初次检测日期：2025年4月19日
重测日期：2025年4月20日
样本标识：D25109432
初次结果：74.4（假性升高，已报告）
第一次重测结果：0.7（正确，未报告）
第二次重测结果：0.9（正确，未报告）
将&lt;2 mIU/mL的结果作为正确结果报告给了医师。</t>
  </si>
  <si>
    <t>客户联系了西门子客户关爱中心（CCC），报告称在全自动化学发光免疫分析仪上检测患者样本时，总人绒毛膜促性腺激素（ThCG）结果假性升高。事发当日质控（QC）回收合格。
西门子客户服务中心派出了客户支持工程师（CSE）。在访问期间，工程师检查了系统，使用对齐工具调整取样针喷射器，发现管路非常松动且未插入分析仪中，于是更换了泵组件和管路，并进行了空气泵校准，其回收到范围内。随后，工程师重新校准取样探针（SP）与针尖托盘以及SP与外孵育环的对齐，发现废料槽与孵育环盖之间存在泄漏。
西门子正在对此次事件进行评估。</t>
  </si>
  <si>
    <t>西门子正在对此次事件进行评估。不良事件来源：投诉。</t>
  </si>
  <si>
    <t>2025-00120227-1</t>
  </si>
  <si>
    <t>2025-00120265-1</t>
  </si>
  <si>
    <t>2025-00114718-1</t>
  </si>
  <si>
    <t>Atellica IM 1300 - High-Sensitivity Troponin I (TnIH), lot 109 – discordant elevated result vs. repeat testing.</t>
  </si>
  <si>
    <t>2025-00114502-1</t>
  </si>
  <si>
    <t>ADVIA Centaur XPT Instrument (S/N: IRL29282143) /: Erroneously elevated Total hCG (Lot#361) result on a patient sample vs. repeat testing.</t>
  </si>
  <si>
    <t>2025-00114610-1</t>
  </si>
  <si>
    <t>IMMULITE 2000 XPi (serial number Q6691) drainage leak - smoke observed</t>
  </si>
  <si>
    <t>ADVIA Chemistry XPT Instrument (s/n: CA1275010541054)/ The customer reported calibration and reagent bias for Iron_2 (IRON_2, lot: 686433) between bottles of same lot.</t>
  </si>
  <si>
    <t>1193118002025099471</t>
  </si>
  <si>
    <t>2025-05-19</t>
  </si>
  <si>
    <t>Q6691</t>
  </si>
  <si>
    <t>2025-00114610-1：冒烟</t>
  </si>
  <si>
    <t>Sanritsu K.K., JAPAN</t>
  </si>
  <si>
    <t>客户报告称，由于IMMULITE 2000 XPi化学发光免疫分析仪（序列号Q6691）的排水泄漏，导致地板被淹，并且观察到仪器后部用于收集废液的盒子有烟雾冒出。
未观察到火焰。没有用户或患者接触到泄漏的液体。泄漏未对用户或患者造成任何伤害。事件未导致任何人员受伤。事件也未导致处理患者样本和/或报告患者结果的延迟。</t>
  </si>
  <si>
    <t>客户联系了西门子客户关怀中心，报告称在一台IMMULITE 2000 XPi化学发光免疫分析仪上出现了排水泄漏以及有烟雾冒出的情况。客户在现场观察到这一情况后，关闭了电源，以避免对用户造成伤害。
西门子派遣了一位客户服务工程师（CSE）前往客户现场。CSE发现，由于外部排水泵出现堵塞，废液无法排出并发生了溢出，导致容纳排水泵的盒子积聚了排出的液体。排水泵的电路板被浸泡并发生了短路，从而产生了烟雾。CSE将液体废液管连接到仪器内部的液体废液瓶，并建议客户使用内部液体废液瓶进行操作。外部排水泵并不是西门子医疗提供的IMMULITE 2000 XPi仪器所包含的部件。</t>
  </si>
  <si>
    <t>CSE发现，由于外部排水泵出现堵塞，废液无法排出并发生了溢出，导致容纳排水泵的盒子积聚了排出的液体。排水泵的电路板被浸泡并发生了短路，从而产生了烟雾。</t>
  </si>
  <si>
    <t>外部排水泵并不是西门子医疗提供的IMMULITE 2000 XPi仪器所包含的部件。</t>
  </si>
  <si>
    <t>1193118002025099470</t>
  </si>
  <si>
    <t>2025-00114502-1：高检测结果</t>
  </si>
  <si>
    <t>客户报告称，在一台ADVIA Centaur XPT全自动化学发光免疫分析仪上，一名患者的样本检测出人绒毛膜促性腺激素（ThCG）结果异常升高。初始结果未报告给医师。该样本在另一台ADVIA Centaur CP分析仪上重新检测，结果为阴性。客户还在原始分析仪上检测了另一份尿液ThCG样本，结果也为阴性。阴性结果被认为是正确的，2.9 mIU/mL的结果被报告给医师。
目前没有已知的因ThCG结果异常升高而导致的患者干预或不良健康后果的报告。
检测项目：人绒毛膜促性腺激素（ThCG）
单位：mIU/mL
检测日期：2025年4月21日
样本标识：4007508249
初始结果：37.7（错误，未报告）
重复检测结果（另一台分析仪）：2.9（正确，已报告）
尿液ThCG结果：阴性（正确）</t>
  </si>
  <si>
    <t>客户联系了西门子客户关怀中心（CCC），并报告称在一台ADVIA Centaur XPT全自动化学发光免疫分析仪上，一名患者的样本检测出人绒毛膜促性腺激素（ThCG）结果异常升高。质量控制（QC）和校准均在既定范围内。
西门子派遣了一位客户服务工程师（CSE）前往客户现场。在访问期间，CSE对系统进行了目视检查，验证了探针的对齐情况，检查了所有抽吸和分配端口（包括水和清洗液），验证了酸和碱的分配体积，在有无比色皿的情况下对比色皿进行了暗计数，检查了防静电风扇的工作状态，使用漂白剂试纸测试了多个分配位置，确认系统中未出现漂白剂，并运行了10次精密度和质量控制测试，结果回收均在可接受范围内。随后，CSE确认所有液体均处于正确液位，确认固体废物已清空，确认系统完成了自动日常维护，并重新运行了所有质量控制测试，结果均通过。
接着，CSE更换了所有液体，冲洗了所有储液罐，重新灌注了所有液体，并确认管路中无泄漏或气泡。随后，CSE拆卸并检查了所有抽吸探针清洗导轨，并重新安装，重新灌注了所有水和清洗液，并观察所有探针按需抽吸。
客户重新运行了质量控制测试，结果可接受。然后，客户使用另一台ADVIA Centaur CP分析仪进行了比对研究，所有结果均与原始结果一致。该事件的原因未知。
该仪器按照规范运行，不需要进一步评估。</t>
  </si>
  <si>
    <t>1193118002025099469</t>
  </si>
  <si>
    <t>2025-04-20</t>
  </si>
  <si>
    <t>47</t>
  </si>
  <si>
    <t>2025-00114718-1：高检测结果</t>
  </si>
  <si>
    <t>BRANT COMMUNITY HEALTHCARE SYSTEM, CANADA</t>
  </si>
  <si>
    <t>客户报告称，在使用Atellica IM高敏肌钙蛋白I（TNIH）试剂盒批号109进行检测时，出现了一个与重复检测结果不一致的升高结果。
最初，一名患者的样本检测结果显示升高。该结果被报告给医师，医师对该结果提出了质疑。随后，该样本在原分析仪上重新检测，并在另一台Atellica IM分析仪上进行了检测，结果均较低。这些较低的结果与患者的临床诊断相符，并已通过修正后的报告发送给医师。
客户还指出，通过将重新检测的结果与同一天从该患者身上收集的另外两个样本的结果进行比较，验证了重新检测结果的准确性。
客户表示，由于最初错误的结果，患者被给予了阿司匹林和劳拉西泮作为不必要的治疗。然而，客户确认，阿司匹林和劳拉西泮的使用，并未对患者造成任何伤害。
目前没有已知的因患者结果升高而导致的不良健康后果。
检测项目：高敏肌钙蛋白I（TNIH）
单位：ng/L
样本类型：锂肝素（血浆）
检测日期：2025年4月20日
女性99百分位数，锂肝素（血浆）：34.11 ng/L
样本编号：111107
初始结果：41.7（不一致，已报告）
重复检测1结果：&lt;2.50（正确，已报告）
重复检测2结果（另一台Atellica IM仪器）：&lt;2.50（正确，已报告）
为了验证，患者使用样本识别号SID 110950和SID 111178重新抽样两次，结果均为&lt;2.50 ng/L。</t>
  </si>
  <si>
    <t>客户报告称，观察到Atellica IM高敏肌钙蛋白I（TNIH）检测结果升高，且与重复检测结果不一致。
西门子审查了仪器数据以及客户提供的信息。根据质量控制（QC）结果回收在可接受范围内，且未报告其他患者样本存在问题，排除了试剂和仪器问题。
审查分析仪日志文件以评估TNIH试剂和100µl样本的输送情况，两者均在可接受参数范围内完成输送。
由于不一致的结果无法重现，因此无需将患者样本退回进行进一步调查。
根据现有信息，无法确定导致不一致结果的原因，且该问题似乎仅限于该样本。未发现产品问题。
通过常规故障排除解决了该问题。客户已恢复正常运营，无需进一步采取措施。</t>
  </si>
  <si>
    <t>根据现有信息，无法确定导致不一致结果的原因，且该问题似乎仅限于该样本。未发现产品问题。
不良事件来源：投诉。</t>
  </si>
  <si>
    <t>通过常规故障排除解决了该问题。客户已恢复正常运营，无需进一步采取措施。</t>
  </si>
  <si>
    <t>2025-00114016-1</t>
  </si>
  <si>
    <t>Dimension Vista 500 Instrument (S/N: DV330532) / The customer reported that the instrument monitor was not working due to damaged power cord that sparked, which led to an apparent delay in reporting patient results.</t>
  </si>
  <si>
    <t>2025-00116004-1</t>
  </si>
  <si>
    <t>Atellica IM 1300 Analyzer / erroneously elevated High-Sensitivity Troponin I (TnIH, 109) result on a patient sample.</t>
  </si>
  <si>
    <t>2025-00115660-1</t>
  </si>
  <si>
    <t>Dimension Vista 1500 Intelligent Lab System, Erroneously depressed Carbon Dioxide (CO2, Lot# 24260BB) results on two (2) patient samples.</t>
  </si>
  <si>
    <t>Dimension Vista 1500未在中国注册</t>
  </si>
  <si>
    <t>客户联系了西门子客户关怀中心（CCC），反映在Atellica IM 1300分析仪上，一名患者的样本出现了错误升高的高敏肌钙蛋白I（TnIH）结果。事件发生当天，质量控制（QC）结果回收在正常范围内。
西门子派遣了一位客户服务工程师（CSE）前往客户现场。在访问期间，CSE检查了分析仪，调整了真空压力，执行了自动检测，结果通过。随后，CSE进行了全面服务检查（TSV），验证了洗涤站的操作，运行了质量控制和患者样本检测，结果回收至可接受范围。
西门子对此次事件进行了评估，排除了试剂问题，因为质量控制结果回收在正常范围内，且其他样本未受到影响。西门子审查了仪器数据，确定TnIH试剂和样本的输送没有问题。西门子进一步评估事件后，确定洗涤站的问题可能会导致相对光单位（RLUs）增加，从而可能产生升高的结果。
该仪器按照规范运行，不需要进一步评估。</t>
  </si>
  <si>
    <t>1193118002025101867</t>
  </si>
  <si>
    <t>2025-05-20</t>
  </si>
  <si>
    <t>IM01813</t>
  </si>
  <si>
    <t>2025-00116004-1：高检测结果</t>
  </si>
  <si>
    <t>GOOD SAMARITAN HOSPITAL, UNITED STATES</t>
  </si>
  <si>
    <t>客户报告称，在Atellica IM 1300全自动化学发光免疫分析仪上，一名患者的样本出现了错误升高的高敏肌钙蛋白I（TnIH）结果。这一错误升高的结果已报告给医师，并受到质疑。随后，从同一名患者身上重新采集了样本，并在原分析仪上重复检测了两次，在另一台备用的Atellica IM 1300全自动化学发光免疫分析仪上检测了一次。重新检测的结果与患者的临床表现相符，被认为是正确的。备用Atellica IM 1300分析仪检测出的结果3.223 ng/L被报告给医师，作为正确的结果。
目前没有已知的因错误升高的TnIH结果导致患者干预或不良健康后果的报告。
检测项目：高敏肌钙蛋白I（TnIH）
单位：ng/L
检测日期：2025年4月24日
样本标识：032511400083
初始结果：228.003（错误，已报告）
对患者重新采样。
新样本结果_1：3.21（正确，未报告）
新样本结果_2：2.50（正确，未报告）
新样本结果_3（备用分析仪）：3.223（正确，已报告）</t>
  </si>
  <si>
    <t>西门子进一步评估事件后，确定洗涤站的问题可能会导致相对光单位（RLUs）增加，从而可能产生升高的结果。
不良事件来源：投诉。</t>
  </si>
  <si>
    <t>1376109022025000048</t>
  </si>
  <si>
    <t>金台医院</t>
  </si>
  <si>
    <t>金台区人民路5号</t>
  </si>
  <si>
    <t>肖春华</t>
  </si>
  <si>
    <t>13659278676</t>
  </si>
  <si>
    <t>RAPIDPoint500e</t>
  </si>
  <si>
    <t>3423400212</t>
  </si>
  <si>
    <t>2023-03-13</t>
  </si>
  <si>
    <t>2033-01-11</t>
  </si>
  <si>
    <t>血气分析仪是用于快速检测血液中气体和生化指标的医疗设备。</t>
  </si>
  <si>
    <t>ICU</t>
  </si>
  <si>
    <t>2025年4月29日，患者因重症肺炎病来我院住院治疗，4月30日11时20分，遵医嘱医护人员正常使用血气分析仪在给患者做检查时，机器出现故障，血气分析仪显示器提示D39阻塞、D60串行端口错误，11时35分医护人员更换废液盒，重新检测，并联系西门子。</t>
  </si>
  <si>
    <t>血气分析仪机器报故障D39阻塞、D60串行端口错误。</t>
  </si>
  <si>
    <t>该设备已由专业负责人重新调试后，恢复正常。</t>
  </si>
  <si>
    <t>金台区市场监督管理局</t>
  </si>
  <si>
    <t>1938-06-02</t>
  </si>
  <si>
    <t>宝鸡市药品安全监测与评价中心</t>
  </si>
  <si>
    <t>mdr-baojiadr@126.com</t>
  </si>
  <si>
    <t>陕西省宝鸡市金台区</t>
  </si>
  <si>
    <t>1274209102025000171</t>
  </si>
  <si>
    <t>2403331</t>
  </si>
  <si>
    <t>2018-06-05</t>
  </si>
  <si>
    <t>2037-05-01</t>
  </si>
  <si>
    <t>可能延误病情诊断</t>
  </si>
  <si>
    <t>检查结果不准确</t>
  </si>
  <si>
    <t>为患者检测，发现结果相差较大，结果不准确。</t>
  </si>
  <si>
    <t>检测结果不准确系产品质量问题</t>
  </si>
  <si>
    <t>1、派工程师到科室调试设备；
 2、将此次不良事件通报给厂家和供应商，要求派工程师调试； 
3、将此次不良事件通过国家医疗器械不良事件监管平台上报给上级单位。</t>
  </si>
  <si>
    <t>2025-00117470-1</t>
  </si>
  <si>
    <t>Atellica CH 930 Analyzer, Creatinine_2 (Crea_2, Lot 242278) -Erroneously depressed results on multiple patient samples</t>
  </si>
  <si>
    <t>2025-00119047-1</t>
  </si>
  <si>
    <t>The customer reported falsely depressed Creatinine_2 (Crea_2) and Urea Nitrogen (UN_c) results.</t>
  </si>
  <si>
    <t>hCG on 尿液分析仪未在中国注册</t>
  </si>
  <si>
    <t>1193118002025102777</t>
  </si>
  <si>
    <t>2025-00117470-1：低检测结果</t>
  </si>
  <si>
    <t>LAS PALMAS MEDICAL CENTER, UNITED STATES</t>
  </si>
  <si>
    <t>客户向西门子报告称，在Atellica CH 930分析仪上获得了错误降低（低于测量区间）的肌酐（Crea_2）患者样本结果。这些错误降低的患者结果未报告给医师。相同的样本在另一台Atellica CH 930分析仪上重新处理后，获得了更高的结果，这些结果被认为是正确的，并已报告给医师。
没有已知的报告显示，由于错误降低肌酐（Crea_2）结果而导致患者干预或不良健康后果。
检测项目：肌酐（Crea_2）
单位：mg/dL
检测日期：2025年5月2日
样本标识：KT022663
在序列号为CM03791的Atellica CH 930分析仪上获得的初始结果：&lt;0.15 mg/dL（错误，未报告）
在序列号为CM03790的另一台Atellica CH 930分析仪上重新处理相同样本后获得的结果：1.15 mg/dL（正确，已报告）
样本标识：KT022615
在序列号为CM03791的Atellica CH 930分析仪上获得的初始结果：&lt;0.15 mg/dL（错误，未报告）
在序列号为CM03790的另一台Atellica CH 930分析仪上重新处理相同样本后获得的结果：1.04 mg/dL（正确，已报告）
样本标识：KT022556
在序列号为CM03791的Atellica CH 930分析仪上获得的初始结果：&lt;0.15 mg/dL（错误，未报告）
在序列号为CM03790的另一台Atellica CH 930分析仪上重新处理相同样本后获得的结果：1.04 mg/dL（正确，已报告）
样本标识：KT022522
在序列号为CM03791的Atellica CH 930分析仪上获得的初始结果：&lt;0.15 mg/dL（错误，未报告）
在序列号为CM03790的另一台Atellica CH 930分析仪上重新处理相同样本后获得的结果：1.44 mg/dL（正确，已报告）
样本标识：KT022336
在序列号为CM03791的Atellica CH 930分析仪上获得的初始结果：&lt;0.15 mg/dL（错误，未报告）
在序列号为CM03790的另一台Atellica CH 930分析仪上重新处理相同样本后获得的结果：1.54 mg/dL（正确，已报告）
样本标识：KT022424
在序列号为CM03791的Atellica CH 930分析仪上获得的初始结果：&lt;0.15 mg/dL（错误，未报告）
在序列号为CM03790的另一台Atellica CH 930分析仪上重新处理相同样本后获得的结果：1.45 mg/dL（正确，已报告）
样本标识：KT022489
在序列号为CM03791的Atellica CH 930分析仪上获得的初始结果：&lt;0.15 mg/dL（错误，未报告）
在序列号为CM03790的另一台Atellica CH 930分析仪上重新处理相同样本后获得的结果：1.11 mg/dL（正确，已报告）
样本标识：KT022493
在序列号为CM03791的Atellica CH 930分析仪上获得的初始结果：&lt;0.15 mg/dL（错误，未报告）
在序列号为CM03790的另一台Atellica CH 930分析仪上重新处理相同样本后获得的结果：1.07 mg/dL（正确，已报告）
样本标识：KT021497
在序列号为CM03791的Atellica CH 930分析仪上获得的初始结果：&lt;0.15 mg/dL（错误，未报告）
在序列号为CM03790的另一台Atellica CH 930分析仪上重新处理相同样本后获得的结果：1.43 mg/dL（正确，已报告）</t>
  </si>
  <si>
    <t>客户就Atellica CH 930分析仪上获得的肌酐（Crea_2）结果错误降低（低于测量区间）一事联系了西门子医学诊断远程服务中心（RSC）。
西门子正在对这一事件进行调查。</t>
  </si>
  <si>
    <t>1193118002025102778</t>
  </si>
  <si>
    <t>2025-00119047-1：低检测结果</t>
  </si>
  <si>
    <t>客户报告称，在Atellica CH 930全自动生化免疫分析仪上，一位患者的肌酐（Crea_2）结果错误降低，并且该结果已报告给医师。客户在另一台分析仪上进行了重复检测，发现重复检测结果更高，与之前的检测结果一致，并发布了修正后的报告。
目前没有已知的报告称，由于该事件导致患者干预或不良健康后果。
检测日期：2025年5月12日
检测项目：肌酐（Crea_2）；单位：μmol/L
样本类型：血清
患者：女性，83岁
样本编号：704701567806
初始结果：61.9 μmol/L（错误降低且已报告）
重复检测结果：102.3 μmol/L（正确且已报告。在另一台分析仪上获得）</t>
  </si>
  <si>
    <t>客户报告称，在Atellica CH 930全自动生化免疫分析仪上，一位患者的肌酐（Crea_2）结果错误降低，并且该结果已报告给医师。客户在另一台分析仪上进行了重复检测，发现重复检测结果更高，与之前的检测结果一致，并发布了修正后的报告。
西门子派遣了一名客户服务工程师（CSE）前往客户现场。CSE进行了故障排查，发现反应清洗探针出现了故障。CSE进行了维修服务，包括更换了用于反应清洗探针1的电磁阀（V19）。CSE验证了阀门和探针的运行情况，检查是否存在泄漏，运行了自动检测程序，分析仪的性能符合规范。分析仪已交还给客户进行质量控制（QC），其性能是可接受的。
西门子正在对这一事件进行调查。</t>
  </si>
  <si>
    <t>2025-00121230-1</t>
  </si>
  <si>
    <t>2025-00121277-1</t>
  </si>
  <si>
    <t>Atellica IM1600 AFP结果复查不一致问题</t>
  </si>
  <si>
    <t>太仓市第一人民医院</t>
  </si>
  <si>
    <t>Atellcia IM 1600 发现一例女性样本CA199初始检测结果与复查结果差异大</t>
  </si>
  <si>
    <t>2025-00121306-1</t>
  </si>
  <si>
    <t>2025-00121150-1</t>
  </si>
  <si>
    <t>Atellica IM 1600 – ThCG, lot 362 – Elevated result vs. repeat</t>
  </si>
  <si>
    <t>2025-00121156-1</t>
  </si>
  <si>
    <t>Dimension EXL with LM - LOCI High-Sensitivity Troponin I (TNIH, Lot EA5313) - Erroneously Depressed Result on One (1) Patient Sample</t>
  </si>
  <si>
    <t>2025-00120625-1</t>
  </si>
  <si>
    <t>Dimension 高敏肌钙蛋白I 未在中国注册</t>
  </si>
  <si>
    <t>2025-00119186-1</t>
  </si>
  <si>
    <t>1193118002025102827</t>
  </si>
  <si>
    <t>2025-05-22</t>
  </si>
  <si>
    <t>DE271601</t>
  </si>
  <si>
    <t>10636928</t>
  </si>
  <si>
    <t>2025-05-11</t>
  </si>
  <si>
    <t>2025-00119186-1：高检测结果</t>
  </si>
  <si>
    <t>福建省立金山医院</t>
  </si>
  <si>
    <t>客户报告称，在Dimension EXL 200全自动整合式生化分析仪上对一份患者样本进行检测时，得到了假性升高的肌钙蛋白I（CTNI）检测结果。最初的结果未告知医生。该样本在同一台Dimension EXL 200全自动整合式生化分析仪上重复检测了两次。重复检测得到的结果低于初始结果，被认为正确的。将0.0073 ng/mL的重复检测结果作为正确结果告知了医生。
目前尚无因假性升高的CTNI检测结果而导致患者干预或出现不良健康后果的相关报告。​​
检测项目​​：肌钙蛋白I（CTNI）
​​检测单位​​：ng/mL
​​检测日期​​：2025年5月11日
​​样本编号​​：714347999
​​初始检测结果​​：0.3398（错误，未报告）
​​第一次重复检测结果​​：0.0073（正确，已报告）
​​第二次重复检测结果​​：0.0079（正确，未报告）</t>
  </si>
  <si>
    <t>客户联系了西门子客户关怀中心（CCC），关于Dimension EXL 200全自动整合式生化分析仪上，得到一份患者样本的肌钙蛋白I（CTNI）结果假性升高。
西门子对发光氧通道免疫分析（LOCI）模块数据进行了审查，未发现故障。西门子派遣了一名客户服务工程师（CSE）前往客户现场。在访问期间，该工程师检查了系统，并对采样器、试剂2（R2）管路、注射器以及诊断用的超声波装置进行了检查，未发现问题。随后，工程师更换了样本探针、R2探针及管路、超声波头和注射器密封件，接着对R2清洗站、试剂舱和异质模块（HM）孵育环进行了清洁，并进行了去污处理。接下来，工程师检查了样本和试剂探针清洁器，确认其安装正确且未过期。此外，工程师还对所有相关部件和系统性能进行了验证，客户随后进行了质量控制（QC）检测，结果符合要求。
西门子进一步评估了该事件，确定故障的采样器、R2探针及管路可能是导致肌钙蛋白I（CTNI）结果假性升高的原因。
该仪器性能符合规格要求。
无需对该设备进行进一步评估。</t>
  </si>
  <si>
    <t>Dimension EXL 200 Integrated Chemistry System / Falsely elevated Cardiac Troponin I (lot: EA5215) result on a patient sample.</t>
  </si>
  <si>
    <t>1193118002025102844</t>
  </si>
  <si>
    <t>2025-00121150-1：高检测结果</t>
  </si>
  <si>
    <t>客户报告称，在使用ThCG批次362进行检测时，观察到Atellica IM ThCG结果升高且与复检结果不一致。
一名31岁女性患者的初始ThCG检测结果超出非孕女性参考范围。同一仪器复检显示结果低于测量区间（&lt;2.0 IU/L）。对样本重新离心后，使用另一台Atellica IM分析仪再次检测，仍复现低值结果。实验室接受该可重复的低ThCG结果为正确值。
目前无患者伤害、治疗变更或诊断延迟与该检测结果不一致相关的陈述。
样本2133960223 Atellica IM ThCG检测结果（2025年5月12日）：
仪器1初检：12.1 mIU/mL – 升高，结果不一致
仪器1复检：&lt;2.0 mIU/mL
仪器2复检：&lt;2.0 mIU/mL</t>
  </si>
  <si>
    <t>客户报告称，在使用ThCG批次362进行检测时，观察到Atellica IM ThCG结果升高，但重复检测结果不一致。
不一致结果发生时，质量控制（QC）结果回收均在预期范围内。值得注意的是，次日检测的水平3质控品（高值）显示负偏差，但更换质控品样本后问题解决。
其他样本复测未发现类似不一致。
由于问题样本不可用于目视检查，无法评估分析前（样本质量）相关因素。
客户目前运营正常，无进一步问题报告。</t>
  </si>
  <si>
    <t>由于问题样本不可用于目视检查，无法评估分析前（样本质量）相关因素。
不良事件来源：投诉。</t>
  </si>
  <si>
    <t>客户目前运营正常，无进一步问题报告。</t>
  </si>
  <si>
    <t>POC: Urine</t>
  </si>
  <si>
    <t>1203207042025000280</t>
  </si>
  <si>
    <t>2025-08-07</t>
  </si>
  <si>
    <t>使用该血气卡为患者术中做动脉血气分析，按照流程插卡后不出结果</t>
  </si>
  <si>
    <t>2025年5月17日上午08:30分，麻醉医生为手术患者术中抽取动脉血样本做血气分析，按照操作流程插卡后不出结果，再次插卡还是不成功，更换卡片后有测试结果</t>
  </si>
  <si>
    <t>该产品质量不合格</t>
  </si>
  <si>
    <t>按照操作流程插卡后不出结果，再次插卡还是不成功，更换卡片后有测试结果，因发现及时未对患者造成不良后果</t>
  </si>
  <si>
    <t>1253706002025000725</t>
  </si>
  <si>
    <t>BW ProSpee  Sy5tem</t>
  </si>
  <si>
    <t>2026-09-13</t>
  </si>
  <si>
    <t>设备报警，不识别反应杯，不能正常使用</t>
  </si>
  <si>
    <t>2025.5.10号下午13：30技师在做标本时发现设备报警不能完成化验，随后通知设备科工程师维修</t>
  </si>
  <si>
    <t>设备未检测到反应杯，初步怀疑传感器不灵敏</t>
  </si>
  <si>
    <t>反复安装反应杯，重启软件识别并通知厂家工程师检修</t>
  </si>
  <si>
    <t>2025-05-23</t>
  </si>
  <si>
    <t>2025-00121905-1</t>
  </si>
  <si>
    <t>山东省泰山疗养院</t>
  </si>
  <si>
    <t>苏州市第九人民医院</t>
  </si>
  <si>
    <t>Centaur XP 发现2例样本CHIV检测结果为阳性，样本送至CDC检测结果为阴性</t>
  </si>
  <si>
    <t>2025-00121992-1</t>
  </si>
  <si>
    <t>2025-00117695-1</t>
  </si>
  <si>
    <t>2025-00120946-1</t>
  </si>
  <si>
    <t>2025-00117778-1</t>
  </si>
  <si>
    <t>ADVIA Centaur CP Instrument, falsely elevated High-Sensitivity Troponin I (TnIH, Lot# 90850110) results on two patient samples.</t>
  </si>
  <si>
    <t>2025-00120323-1</t>
  </si>
  <si>
    <t>Atellica CH 930 (CM00999) falsely depressed Sodium (Na), Potassium (K) and Alanine Aminotransferase P5P (ALTPLc) patient results</t>
  </si>
  <si>
    <t>2025-00120763-1</t>
  </si>
  <si>
    <t>Incorrect Patient label scanned, Software Version 5.2, [RP500e SN 62849] - United States</t>
  </si>
  <si>
    <t>2025-00121472-1</t>
  </si>
  <si>
    <t>VTLi - False positive cTNI vs Atellica Solution; SN13807, lot unk [Spain]</t>
  </si>
  <si>
    <t>2025-00121197-1</t>
  </si>
  <si>
    <t>Dimension Vista, S/N DV331154, discordant BUN and CO2.</t>
  </si>
  <si>
    <t>2025-00121137-1</t>
  </si>
  <si>
    <t>Smoking instrument, Clinitek Status+ USA, United States</t>
  </si>
  <si>
    <t>2025-00121199-1</t>
  </si>
  <si>
    <t>Device did not turn on and smoke was observed, CT Status+ SN 319674, United States.</t>
  </si>
  <si>
    <t>2025-00121334-1</t>
  </si>
  <si>
    <t>Atellica IM 1300 – TnIH, lot 109 – Elevated results vs. repeat</t>
  </si>
  <si>
    <t>2025-00121334-3</t>
  </si>
  <si>
    <t>2025-00121334-2</t>
  </si>
  <si>
    <t>Atellica IM 1600 Analyzer, A false positive (reactive) Hepatitis B surface Antigen II (HBsII, Lot# 314) result on a patient sample.</t>
  </si>
  <si>
    <t>Atellica IM 1600 (IRH014332110) CKMB tests are cancelled when performed with PBNP</t>
  </si>
  <si>
    <t>Atellica IM 1600 Analyzer, False positive (reactive) Hepatitis B surface Antigen II (HBsII) results on two patient samples.</t>
  </si>
  <si>
    <t>1233509032025000124</t>
  </si>
  <si>
    <t>安溪县医院</t>
  </si>
  <si>
    <t>泉州市安溪县河滨南路249-259号</t>
  </si>
  <si>
    <t>陈鑫坛</t>
  </si>
  <si>
    <t>15873840697</t>
  </si>
  <si>
    <t>西门子样本释放剂</t>
  </si>
  <si>
    <t>试剂A：6*0.5ml；试剂B：2*6ml</t>
  </si>
  <si>
    <t>02903</t>
  </si>
  <si>
    <t>2026-02-27</t>
  </si>
  <si>
    <t>测试结果不稳定，易失控,不准确</t>
  </si>
  <si>
    <t>测试结果不稳定，易失控</t>
  </si>
  <si>
    <t>安溪县医院检验科</t>
  </si>
  <si>
    <t>参考模板： 使用医疗器械的时间：2025.4.14 使用医疗器械的原因：辅助测定人血清中STFR、FRT、CRP、B2M成分 使用医疗器械的情况（是否正常使用）：不能 不良事件发生的时间：2025.4.14 医疗器械不良事件发生时的情况：测试不稳定，易失控 采取措施的时间：2025.4.14 发生医疗器械不良事件后处理的措施：工程师建议暂时离心取上清液辅助测定，直至新批号试剂到货。 不良事件好转或转归的时间：2025.4.14 处理之后的结果：结果稳定</t>
  </si>
  <si>
    <t>该产品为特定蛋白项目辅助试剂，近日发现多个项目经常模式失控，定标难以纠正，经排查发现该产品中存在白色颗粒悬浮物，正常状态下应是澄清透明。</t>
  </si>
  <si>
    <t>联系工程师后，经建议离心去掉白色颗粒后，再次上机检测发现结果稳定，问题暂时得以解决。对于问题产品只能暂时离心后使用，等新批号试剂到货后看是否有所改观。</t>
  </si>
  <si>
    <t>安溪县食品药品监督管理局</t>
  </si>
  <si>
    <t>1976-07-30</t>
  </si>
  <si>
    <t>福建省泉州市安溪县</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</si>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</sst>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1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charset val="134"/>
      <scheme val="minor"/>
    </font>
    <font>
      <sz val="11"/>
      <color theme="1"/>
      <name val="Bree-SH-Text"/>
      <family val="2"/>
      <charset val="134"/>
    </font>
    <font>
      <sz val="11"/>
      <color theme="1"/>
      <name val="Calibri"/>
      <family val="2"/>
      <scheme val="minor"/>
    </font>
    <font>
      <sz val="11"/>
      <color theme="1"/>
      <name val="Bree-SH-Text"/>
      <family val="2"/>
      <charset val="134"/>
    </font>
    <font>
      <sz val="11"/>
      <color theme="1"/>
      <name val="Bree-SH-Text"/>
      <family val="2"/>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charset val="134"/>
    </font>
    <font>
      <sz val="11"/>
      <color theme="1"/>
      <name val="Bree-SH-Text"/>
      <family val="2"/>
    </font>
    <font>
      <sz val="11"/>
      <color theme="1"/>
      <name val="Calibri"/>
      <family val="2"/>
      <scheme val="minor"/>
    </font>
    <font>
      <sz val="11"/>
      <color theme="1"/>
      <name val="Calibri"/>
      <family val="2"/>
      <scheme val="minor"/>
    </font>
    <font>
      <sz val="11"/>
      <color theme="1"/>
      <name val="Bree-SH-Text"/>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1"/>
      <color theme="1"/>
      <name val="Calibri"/>
      <family val="2"/>
      <scheme val="minor"/>
    </font>
    <font>
      <sz val="11"/>
      <color theme="1"/>
      <name val="Calibri"/>
      <family val="2"/>
      <scheme val="minor"/>
    </font>
    <font>
      <sz val="10"/>
      <color theme="1"/>
      <name val="Arial"/>
      <family val="2"/>
    </font>
    <font>
      <sz val="10"/>
      <name val="Arial"/>
      <family val="2"/>
    </font>
    <font>
      <sz val="14"/>
      <name val="Arial"/>
      <family val="2"/>
    </font>
    <font>
      <sz val="9"/>
      <color indexed="81"/>
      <name val="Tahoma"/>
      <family val="2"/>
    </font>
    <font>
      <b/>
      <sz val="9"/>
      <color indexed="81"/>
      <name val="Tahoma"/>
      <family val="2"/>
    </font>
    <font>
      <u/>
      <sz val="10"/>
      <color theme="10"/>
      <name val="Arial"/>
      <family val="2"/>
    </font>
    <font>
      <sz val="11"/>
      <name val="Calibri"/>
      <family val="2"/>
      <scheme val="minor"/>
    </font>
    <font>
      <b/>
      <sz val="9"/>
      <color rgb="FF333333"/>
      <name val="Calibri"/>
      <family val="2"/>
      <scheme val="minor"/>
    </font>
    <font>
      <sz val="10"/>
      <name val="Calibri"/>
      <family val="2"/>
      <scheme val="minor"/>
    </font>
    <font>
      <sz val="9"/>
      <color rgb="FF333333"/>
      <name val="Calibri"/>
      <family val="2"/>
      <scheme val="minor"/>
    </font>
    <font>
      <sz val="9"/>
      <name val="Calibri"/>
      <family val="2"/>
      <scheme val="minor"/>
    </font>
    <font>
      <sz val="9"/>
      <color rgb="FF000000"/>
      <name val="Calibri"/>
      <family val="2"/>
      <scheme val="minor"/>
    </font>
    <font>
      <sz val="10"/>
      <name val="Arial"/>
      <family val="2"/>
    </font>
    <font>
      <sz val="10"/>
      <name val="Arial"/>
      <family val="2"/>
    </font>
    <font>
      <sz val="10"/>
      <name val="Arial"/>
      <family val="2"/>
    </font>
    <font>
      <sz val="10"/>
      <name val="Arial"/>
      <family val="2"/>
    </font>
    <font>
      <sz val="10"/>
      <name val="Arial"/>
      <family val="2"/>
    </font>
    <font>
      <sz val="11"/>
      <name val="Calibri"/>
      <family val="2"/>
    </font>
    <font>
      <sz val="11"/>
      <color rgb="FF1F497D"/>
      <name val="Calibri"/>
      <family val="2"/>
    </font>
    <font>
      <b/>
      <sz val="11"/>
      <color rgb="FF1F497D"/>
      <name val="Calibri"/>
      <family val="2"/>
    </font>
    <font>
      <sz val="11"/>
      <color rgb="FF1F497D"/>
      <name val="宋体"/>
      <charset val="134"/>
    </font>
    <font>
      <b/>
      <sz val="11"/>
      <color rgb="FF1F497D"/>
      <name val="宋体"/>
      <charset val="134"/>
    </font>
    <font>
      <b/>
      <sz val="10"/>
      <color rgb="FF333333"/>
      <name val="Bree-SH-Text Global Light"/>
      <charset val="134"/>
    </font>
    <font>
      <sz val="10"/>
      <color rgb="FF333333"/>
      <name val="Bree-SH-Text Global Light"/>
      <charset val="134"/>
    </font>
    <font>
      <sz val="10"/>
      <name val="Bree-SH-Text Global Light"/>
      <charset val="134"/>
    </font>
    <font>
      <b/>
      <sz val="10"/>
      <color indexed="63"/>
      <name val="Bree-SH-Text Global Light"/>
      <charset val="134"/>
    </font>
    <font>
      <sz val="10"/>
      <color indexed="63"/>
      <name val="Bree-SH-Text Global Light"/>
      <charset val="134"/>
    </font>
    <font>
      <sz val="10"/>
      <color indexed="8"/>
      <name val="Bree-SH-Text Global Light"/>
      <charset val="134"/>
    </font>
    <font>
      <b/>
      <sz val="9"/>
      <color rgb="FF333333"/>
      <name val="Bree-SH-Text Global Light"/>
      <charset val="134"/>
    </font>
    <font>
      <sz val="9"/>
      <color rgb="FF333333"/>
      <name val="Bree-SH-Text Global Light"/>
      <charset val="134"/>
    </font>
    <font>
      <b/>
      <sz val="9"/>
      <color indexed="63"/>
      <name val="Bree-SH-Text Global Light"/>
      <charset val="134"/>
    </font>
    <font>
      <sz val="11"/>
      <color indexed="8"/>
      <name val="Bree-SH-Text Global Light"/>
      <charset val="134"/>
    </font>
    <font>
      <sz val="9"/>
      <name val="Bree-SH-Text Global Light"/>
      <charset val="134"/>
    </font>
    <font>
      <sz val="9"/>
      <color rgb="FF666666"/>
      <name val="Bree-SH-Text Global Light"/>
      <charset val="134"/>
    </font>
    <font>
      <sz val="8"/>
      <color rgb="FF333333"/>
      <name val="Bree-SH-Text Global Light"/>
      <charset val="134"/>
    </font>
    <font>
      <sz val="12"/>
      <color theme="1"/>
      <name val="Calibri"/>
      <family val="2"/>
      <scheme val="minor"/>
    </font>
    <font>
      <sz val="10"/>
      <name val="Arial"/>
      <family val="2"/>
    </font>
    <font>
      <sz val="12"/>
      <color indexed="8"/>
      <name val="宋体"/>
      <charset val="134"/>
    </font>
    <font>
      <sz val="10"/>
      <name val="Arial"/>
      <family val="2"/>
    </font>
    <font>
      <sz val="10"/>
      <name val="Arial"/>
      <family val="2"/>
    </font>
    <font>
      <sz val="10"/>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9"/>
      <name val="Bree-SH-Text Global Light"/>
      <charset val="134"/>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8"/>
      <name val="Arial"/>
      <family val="2"/>
    </font>
    <font>
      <sz val="10"/>
      <name val="Arial"/>
      <family val="2"/>
    </font>
    <font>
      <sz val="8"/>
      <name val="Arial"/>
      <family val="2"/>
    </font>
    <font>
      <b/>
      <sz val="15"/>
      <color theme="3"/>
      <name val="Bree-SH-Text"/>
      <family val="2"/>
    </font>
    <font>
      <b/>
      <sz val="13"/>
      <color theme="3"/>
      <name val="Bree-SH-Text"/>
      <family val="2"/>
    </font>
    <font>
      <b/>
      <sz val="11"/>
      <color theme="3"/>
      <name val="Bree-SH-Text"/>
      <family val="2"/>
    </font>
    <font>
      <sz val="11"/>
      <color rgb="FF006100"/>
      <name val="Bree-SH-Text"/>
      <family val="2"/>
    </font>
    <font>
      <sz val="11"/>
      <color rgb="FF9C0006"/>
      <name val="Bree-SH-Text"/>
      <family val="2"/>
    </font>
    <font>
      <sz val="11"/>
      <color rgb="FF9C5700"/>
      <name val="Bree-SH-Text"/>
      <family val="2"/>
    </font>
    <font>
      <sz val="11"/>
      <color rgb="FF3F3F76"/>
      <name val="Bree-SH-Text"/>
      <family val="2"/>
    </font>
    <font>
      <b/>
      <sz val="11"/>
      <color rgb="FF3F3F3F"/>
      <name val="Bree-SH-Text"/>
      <family val="2"/>
    </font>
    <font>
      <b/>
      <sz val="11"/>
      <color rgb="FFFA7D00"/>
      <name val="Bree-SH-Text"/>
      <family val="2"/>
    </font>
    <font>
      <sz val="11"/>
      <color rgb="FFFA7D00"/>
      <name val="Bree-SH-Text"/>
      <family val="2"/>
    </font>
    <font>
      <b/>
      <sz val="11"/>
      <color theme="0"/>
      <name val="Bree-SH-Text"/>
      <family val="2"/>
    </font>
    <font>
      <sz val="11"/>
      <color rgb="FFFF0000"/>
      <name val="Bree-SH-Text"/>
      <family val="2"/>
    </font>
    <font>
      <i/>
      <sz val="11"/>
      <color rgb="FF7F7F7F"/>
      <name val="Bree-SH-Text"/>
      <family val="2"/>
    </font>
    <font>
      <b/>
      <sz val="11"/>
      <color theme="1"/>
      <name val="Bree-SH-Text"/>
      <family val="2"/>
    </font>
    <font>
      <sz val="11"/>
      <color theme="0"/>
      <name val="Bree-SH-Text"/>
      <family val="2"/>
    </font>
    <font>
      <sz val="18"/>
      <color theme="3"/>
      <name val="Cambria"/>
      <family val="2"/>
      <charset val="134"/>
      <scheme val="major"/>
    </font>
    <font>
      <b/>
      <sz val="15"/>
      <color theme="3"/>
      <name val="Bree-SH-Text"/>
      <family val="2"/>
      <charset val="134"/>
    </font>
    <font>
      <b/>
      <sz val="13"/>
      <color theme="3"/>
      <name val="Bree-SH-Text"/>
      <family val="2"/>
      <charset val="134"/>
    </font>
    <font>
      <b/>
      <sz val="11"/>
      <color theme="3"/>
      <name val="Bree-SH-Text"/>
      <family val="2"/>
      <charset val="134"/>
    </font>
    <font>
      <sz val="11"/>
      <color rgb="FF006100"/>
      <name val="Bree-SH-Text"/>
      <family val="2"/>
      <charset val="134"/>
    </font>
    <font>
      <sz val="11"/>
      <color rgb="FF9C0006"/>
      <name val="Bree-SH-Text"/>
      <family val="2"/>
      <charset val="134"/>
    </font>
    <font>
      <sz val="11"/>
      <color rgb="FF9C5700"/>
      <name val="Bree-SH-Text"/>
      <family val="2"/>
      <charset val="134"/>
    </font>
    <font>
      <sz val="11"/>
      <color rgb="FF3F3F76"/>
      <name val="Bree-SH-Text"/>
      <family val="2"/>
      <charset val="134"/>
    </font>
    <font>
      <b/>
      <sz val="11"/>
      <color rgb="FF3F3F3F"/>
      <name val="Bree-SH-Text"/>
      <family val="2"/>
      <charset val="134"/>
    </font>
    <font>
      <b/>
      <sz val="11"/>
      <color rgb="FFFA7D00"/>
      <name val="Bree-SH-Text"/>
      <family val="2"/>
      <charset val="134"/>
    </font>
    <font>
      <sz val="11"/>
      <color rgb="FFFA7D00"/>
      <name val="Bree-SH-Text"/>
      <family val="2"/>
      <charset val="134"/>
    </font>
    <font>
      <b/>
      <sz val="11"/>
      <color theme="0"/>
      <name val="Bree-SH-Text"/>
      <family val="2"/>
      <charset val="134"/>
    </font>
    <font>
      <sz val="11"/>
      <color rgb="FFFF0000"/>
      <name val="Bree-SH-Text"/>
      <family val="2"/>
      <charset val="134"/>
    </font>
    <font>
      <i/>
      <sz val="11"/>
      <color rgb="FF7F7F7F"/>
      <name val="Bree-SH-Text"/>
      <family val="2"/>
      <charset val="134"/>
    </font>
    <font>
      <b/>
      <sz val="11"/>
      <color theme="1"/>
      <name val="Bree-SH-Text"/>
      <family val="2"/>
      <charset val="134"/>
    </font>
    <font>
      <sz val="11"/>
      <color theme="0"/>
      <name val="Bree-SH-Text"/>
      <family val="2"/>
      <charset val="134"/>
    </font>
    <font>
      <b/>
      <sz val="10"/>
      <name val="Arial"/>
      <family val="2"/>
    </font>
    <font>
      <sz val="9"/>
      <color theme="1"/>
      <name val="Bree-SH-Text Global Light"/>
      <charset val="134"/>
    </font>
    <font>
      <sz val="11"/>
      <name val="Arial"/>
      <family val="2"/>
    </font>
    <font>
      <sz val="8"/>
      <color rgb="FF000000"/>
      <name val="Bree-SH-Text Global Light"/>
      <charset val="134"/>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57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
      <sz val="10"/>
      <color theme="1"/>
      <name val="Calibri"/>
      <family val="2"/>
      <scheme val="minor"/>
    </font>
    <font>
      <u/>
      <sz val="11"/>
      <color theme="10"/>
      <name val="Bree-SH-Text"/>
      <family val="2"/>
      <charset val="134"/>
    </font>
    <font>
      <u/>
      <sz val="11"/>
      <color theme="10"/>
      <name val="Calibri"/>
      <family val="2"/>
      <scheme val="minor"/>
    </font>
    <font>
      <sz val="8"/>
      <name val="Arial"/>
      <family val="2"/>
    </font>
    <font>
      <b/>
      <sz val="14"/>
      <color theme="0"/>
      <name val="Calibri"/>
      <family val="2"/>
      <scheme val="minor"/>
    </font>
    <font>
      <b/>
      <sz val="9"/>
      <color indexed="63"/>
      <name val="Calibri"/>
      <family val="2"/>
      <scheme val="minor"/>
    </font>
    <font>
      <sz val="11"/>
      <color indexed="8"/>
      <name val="Calibri"/>
      <family val="2"/>
      <scheme val="minor"/>
    </font>
    <font>
      <sz val="9"/>
      <color rgb="FF666666"/>
      <name val="Calibri"/>
      <family val="2"/>
      <scheme val="minor"/>
    </font>
    <font>
      <sz val="8"/>
      <color rgb="FF333333"/>
      <name val="Calibri"/>
      <family val="2"/>
      <scheme val="minor"/>
    </font>
    <font>
      <b/>
      <sz val="11"/>
      <name val="Calibri"/>
      <family val="2"/>
      <scheme val="minor"/>
    </font>
    <font>
      <sz val="10"/>
      <color rgb="FF333333"/>
      <name val="Calibri"/>
      <family val="2"/>
      <scheme val="minor"/>
    </font>
    <font>
      <sz val="10"/>
      <name val="SimSun"/>
    </font>
    <font>
      <sz val="10"/>
      <color rgb="FFFF0000"/>
      <name val="Calibri"/>
      <family val="2"/>
      <scheme val="minor"/>
    </font>
    <font>
      <b/>
      <sz val="10"/>
      <color theme="1"/>
      <name val="Calibri"/>
      <family val="2"/>
      <scheme val="minor"/>
    </font>
    <font>
      <sz val="12"/>
      <name val="Arial"/>
      <family val="2"/>
    </font>
    <font>
      <sz val="12"/>
      <name val="Calibri"/>
      <family val="2"/>
    </font>
    <font>
      <b/>
      <sz val="11"/>
      <color rgb="FFFF0000"/>
      <name val="Calibri"/>
      <family val="2"/>
      <scheme val="minor"/>
    </font>
    <font>
      <sz val="9"/>
      <color rgb="FF333333"/>
      <name val="Bree-SH-Text Global Light"/>
      <charset val="134"/>
    </font>
    <font>
      <sz val="11"/>
      <name val="Calibri"/>
      <family val="2"/>
      <charset val="134"/>
      <scheme val="minor"/>
    </font>
    <font>
      <sz val="10"/>
      <color theme="1"/>
      <name val="Arial"/>
      <family val="2"/>
    </font>
  </fonts>
  <fills count="51">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BFBFBF"/>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rgb="FFFF0000"/>
        <bgColor indexed="64"/>
      </patternFill>
    </fill>
    <fill>
      <patternFill patternType="solid">
        <fgColor rgb="FF00B0F0"/>
        <bgColor indexed="64"/>
      </patternFill>
    </fill>
    <fill>
      <patternFill patternType="solid">
        <fgColor theme="7" tint="0.39997558519241921"/>
        <bgColor indexed="64"/>
      </patternFill>
    </fill>
    <fill>
      <patternFill patternType="solid">
        <fgColor rgb="FF00B050"/>
        <bgColor indexed="64"/>
      </patternFill>
    </fill>
    <fill>
      <patternFill patternType="solid">
        <fgColor theme="4"/>
        <bgColor indexed="64"/>
      </patternFill>
    </fill>
    <fill>
      <patternFill patternType="solid">
        <fgColor theme="9"/>
        <bgColor indexed="64"/>
      </patternFill>
    </fill>
    <fill>
      <patternFill patternType="solid">
        <fgColor theme="6"/>
        <bgColor indexed="64"/>
      </patternFill>
    </fill>
    <fill>
      <patternFill patternType="solid">
        <fgColor theme="9" tint="0.39997558519241921"/>
        <bgColor indexed="64"/>
      </patternFill>
    </fill>
    <fill>
      <patternFill patternType="solid">
        <fgColor rgb="FF92D050"/>
        <bgColor indexed="64"/>
      </patternFill>
    </fill>
    <fill>
      <patternFill patternType="solid">
        <fgColor theme="6" tint="0.79998168889431442"/>
        <bgColor indexed="64"/>
      </patternFill>
    </fill>
  </fills>
  <borders count="25">
    <border>
      <left/>
      <right/>
      <top/>
      <bottom/>
      <diagonal/>
    </border>
    <border>
      <left/>
      <right style="medium">
        <color indexed="64"/>
      </right>
      <top/>
      <bottom/>
      <diagonal/>
    </border>
    <border>
      <left/>
      <right/>
      <top style="thin">
        <color indexed="64"/>
      </top>
      <bottom style="medium">
        <color indexed="64"/>
      </bottom>
      <diagonal/>
    </border>
    <border>
      <left/>
      <right style="double">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bottom style="double">
        <color indexed="64"/>
      </bottom>
      <diagonal/>
    </border>
    <border>
      <left style="thin">
        <color indexed="64"/>
      </left>
      <right/>
      <top/>
      <bottom style="double">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diagonal/>
    </border>
    <border>
      <left/>
      <right/>
      <top style="thin">
        <color theme="4" tint="0.39997558519241921"/>
      </top>
      <bottom style="thin">
        <color theme="4" tint="0.39997558519241921"/>
      </bottom>
      <diagonal/>
    </border>
  </borders>
  <cellStyleXfs count="42814">
    <xf numFmtId="0" fontId="0" fillId="0" borderId="0"/>
    <xf numFmtId="0" fontId="428" fillId="0" borderId="0" applyNumberFormat="0" applyFill="0" applyBorder="0" applyAlignment="0" applyProtection="0"/>
    <xf numFmtId="0" fontId="424" fillId="0" borderId="0"/>
    <xf numFmtId="0" fontId="435" fillId="0" borderId="0"/>
    <xf numFmtId="0" fontId="435" fillId="0" borderId="0"/>
    <xf numFmtId="0" fontId="435" fillId="0" borderId="0"/>
    <xf numFmtId="0" fontId="435" fillId="0" borderId="0"/>
    <xf numFmtId="0" fontId="435" fillId="0" borderId="0"/>
    <xf numFmtId="0" fontId="424" fillId="0" borderId="0"/>
    <xf numFmtId="0" fontId="435" fillId="0" borderId="0"/>
    <xf numFmtId="0" fontId="436" fillId="0" borderId="0"/>
    <xf numFmtId="0" fontId="437" fillId="0" borderId="0"/>
    <xf numFmtId="0" fontId="424" fillId="0" borderId="0"/>
    <xf numFmtId="0" fontId="438" fillId="0" borderId="0"/>
    <xf numFmtId="0" fontId="424" fillId="0" borderId="0"/>
    <xf numFmtId="0" fontId="439" fillId="0" borderId="0"/>
    <xf numFmtId="0" fontId="439" fillId="0" borderId="0"/>
    <xf numFmtId="0" fontId="459" fillId="0" borderId="0"/>
    <xf numFmtId="0" fontId="459" fillId="0" borderId="0"/>
    <xf numFmtId="0" fontId="460" fillId="0" borderId="0"/>
    <xf numFmtId="0" fontId="461" fillId="0" borderId="0"/>
    <xf numFmtId="0" fontId="424" fillId="0" borderId="0"/>
    <xf numFmtId="0" fontId="462" fillId="0" borderId="0"/>
    <xf numFmtId="0" fontId="463" fillId="0" borderId="0"/>
    <xf numFmtId="0" fontId="464" fillId="0" borderId="0" applyNumberFormat="0" applyFill="0" applyBorder="0" applyAlignment="0" applyProtection="0"/>
    <xf numFmtId="0" fontId="465" fillId="0" borderId="6" applyNumberFormat="0" applyFill="0" applyAlignment="0" applyProtection="0"/>
    <xf numFmtId="0" fontId="466" fillId="0" borderId="7" applyNumberFormat="0" applyFill="0" applyAlignment="0" applyProtection="0"/>
    <xf numFmtId="0" fontId="467" fillId="0" borderId="8" applyNumberFormat="0" applyFill="0" applyAlignment="0" applyProtection="0"/>
    <xf numFmtId="0" fontId="467" fillId="0" borderId="0" applyNumberFormat="0" applyFill="0" applyBorder="0" applyAlignment="0" applyProtection="0"/>
    <xf numFmtId="0" fontId="468" fillId="9" borderId="0" applyNumberFormat="0" applyBorder="0" applyAlignment="0" applyProtection="0"/>
    <xf numFmtId="0" fontId="469" fillId="10" borderId="0" applyNumberFormat="0" applyBorder="0" applyAlignment="0" applyProtection="0"/>
    <xf numFmtId="0" fontId="470" fillId="11" borderId="0" applyNumberFormat="0" applyBorder="0" applyAlignment="0" applyProtection="0"/>
    <xf numFmtId="0" fontId="471" fillId="12" borderId="9" applyNumberFormat="0" applyAlignment="0" applyProtection="0"/>
    <xf numFmtId="0" fontId="472" fillId="13" borderId="10" applyNumberFormat="0" applyAlignment="0" applyProtection="0"/>
    <xf numFmtId="0" fontId="473" fillId="13" borderId="9" applyNumberFormat="0" applyAlignment="0" applyProtection="0"/>
    <xf numFmtId="0" fontId="474" fillId="0" borderId="11" applyNumberFormat="0" applyFill="0" applyAlignment="0" applyProtection="0"/>
    <xf numFmtId="0" fontId="475" fillId="14" borderId="12" applyNumberFormat="0" applyAlignment="0" applyProtection="0"/>
    <xf numFmtId="0" fontId="476" fillId="0" borderId="0" applyNumberFormat="0" applyFill="0" applyBorder="0" applyAlignment="0" applyProtection="0"/>
    <xf numFmtId="0" fontId="477" fillId="0" borderId="0" applyNumberFormat="0" applyFill="0" applyBorder="0" applyAlignment="0" applyProtection="0"/>
    <xf numFmtId="0" fontId="478" fillId="0" borderId="14" applyNumberFormat="0" applyFill="0" applyAlignment="0" applyProtection="0"/>
    <xf numFmtId="0" fontId="479" fillId="16" borderId="0" applyNumberFormat="0" applyBorder="0" applyAlignment="0" applyProtection="0"/>
    <xf numFmtId="0" fontId="423" fillId="17" borderId="0" applyNumberFormat="0" applyBorder="0" applyAlignment="0" applyProtection="0"/>
    <xf numFmtId="0" fontId="423" fillId="18" borderId="0" applyNumberFormat="0" applyBorder="0" applyAlignment="0" applyProtection="0"/>
    <xf numFmtId="0" fontId="479" fillId="19" borderId="0" applyNumberFormat="0" applyBorder="0" applyAlignment="0" applyProtection="0"/>
    <xf numFmtId="0" fontId="479" fillId="20" borderId="0" applyNumberFormat="0" applyBorder="0" applyAlignment="0" applyProtection="0"/>
    <xf numFmtId="0" fontId="423" fillId="21" borderId="0" applyNumberFormat="0" applyBorder="0" applyAlignment="0" applyProtection="0"/>
    <xf numFmtId="0" fontId="423" fillId="22" borderId="0" applyNumberFormat="0" applyBorder="0" applyAlignment="0" applyProtection="0"/>
    <xf numFmtId="0" fontId="479" fillId="23" borderId="0" applyNumberFormat="0" applyBorder="0" applyAlignment="0" applyProtection="0"/>
    <xf numFmtId="0" fontId="479" fillId="24" borderId="0" applyNumberFormat="0" applyBorder="0" applyAlignment="0" applyProtection="0"/>
    <xf numFmtId="0" fontId="423" fillId="25" borderId="0" applyNumberFormat="0" applyBorder="0" applyAlignment="0" applyProtection="0"/>
    <xf numFmtId="0" fontId="423" fillId="26" borderId="0" applyNumberFormat="0" applyBorder="0" applyAlignment="0" applyProtection="0"/>
    <xf numFmtId="0" fontId="479" fillId="27" borderId="0" applyNumberFormat="0" applyBorder="0" applyAlignment="0" applyProtection="0"/>
    <xf numFmtId="0" fontId="479" fillId="28" borderId="0" applyNumberFormat="0" applyBorder="0" applyAlignment="0" applyProtection="0"/>
    <xf numFmtId="0" fontId="423" fillId="29" borderId="0" applyNumberFormat="0" applyBorder="0" applyAlignment="0" applyProtection="0"/>
    <xf numFmtId="0" fontId="423" fillId="30" borderId="0" applyNumberFormat="0" applyBorder="0" applyAlignment="0" applyProtection="0"/>
    <xf numFmtId="0" fontId="479" fillId="31" borderId="0" applyNumberFormat="0" applyBorder="0" applyAlignment="0" applyProtection="0"/>
    <xf numFmtId="0" fontId="479" fillId="32" borderId="0" applyNumberFormat="0" applyBorder="0" applyAlignment="0" applyProtection="0"/>
    <xf numFmtId="0" fontId="423" fillId="33" borderId="0" applyNumberFormat="0" applyBorder="0" applyAlignment="0" applyProtection="0"/>
    <xf numFmtId="0" fontId="423" fillId="34" borderId="0" applyNumberFormat="0" applyBorder="0" applyAlignment="0" applyProtection="0"/>
    <xf numFmtId="0" fontId="479" fillId="35" borderId="0" applyNumberFormat="0" applyBorder="0" applyAlignment="0" applyProtection="0"/>
    <xf numFmtId="0" fontId="479" fillId="36" borderId="0" applyNumberFormat="0" applyBorder="0" applyAlignment="0" applyProtection="0"/>
    <xf numFmtId="0" fontId="423" fillId="37" borderId="0" applyNumberFormat="0" applyBorder="0" applyAlignment="0" applyProtection="0"/>
    <xf numFmtId="0" fontId="423" fillId="38" borderId="0" applyNumberFormat="0" applyBorder="0" applyAlignment="0" applyProtection="0"/>
    <xf numFmtId="0" fontId="479" fillId="39" borderId="0" applyNumberFormat="0" applyBorder="0" applyAlignment="0" applyProtection="0"/>
    <xf numFmtId="0" fontId="423" fillId="0" borderId="0"/>
    <xf numFmtId="0" fontId="423" fillId="15" borderId="13" applyNumberFormat="0" applyFont="0" applyAlignment="0" applyProtection="0"/>
    <xf numFmtId="0" fontId="480" fillId="0" borderId="0"/>
    <xf numFmtId="0" fontId="480" fillId="0" borderId="0"/>
    <xf numFmtId="0" fontId="480" fillId="0" borderId="0"/>
    <xf numFmtId="0" fontId="480" fillId="0" borderId="0"/>
    <xf numFmtId="0" fontId="481" fillId="0" borderId="0"/>
    <xf numFmtId="0" fontId="481" fillId="0" borderId="0"/>
    <xf numFmtId="0" fontId="481" fillId="0" borderId="0"/>
    <xf numFmtId="0" fontId="482" fillId="0" borderId="0"/>
    <xf numFmtId="0" fontId="482" fillId="0" borderId="0"/>
    <xf numFmtId="0" fontId="482" fillId="0" borderId="0"/>
    <xf numFmtId="0" fontId="482" fillId="0" borderId="0"/>
    <xf numFmtId="0" fontId="482" fillId="0" borderId="0"/>
    <xf numFmtId="0" fontId="482" fillId="0" borderId="0"/>
    <xf numFmtId="0" fontId="483" fillId="0" borderId="0"/>
    <xf numFmtId="0" fontId="424" fillId="0" borderId="0"/>
    <xf numFmtId="0" fontId="424" fillId="0" borderId="0"/>
    <xf numFmtId="0" fontId="484" fillId="0" borderId="0"/>
    <xf numFmtId="0" fontId="484" fillId="0" borderId="0"/>
    <xf numFmtId="0" fontId="485" fillId="0" borderId="0"/>
    <xf numFmtId="0" fontId="485" fillId="0" borderId="0"/>
    <xf numFmtId="0" fontId="486" fillId="0" borderId="0"/>
    <xf numFmtId="0" fontId="486" fillId="0" borderId="0"/>
    <xf numFmtId="0" fontId="424" fillId="0" borderId="0"/>
    <xf numFmtId="0" fontId="487" fillId="0" borderId="0"/>
    <xf numFmtId="0" fontId="424" fillId="0" borderId="0"/>
    <xf numFmtId="0" fontId="487" fillId="0" borderId="0"/>
    <xf numFmtId="0" fontId="487" fillId="0" borderId="0"/>
    <xf numFmtId="0" fontId="487" fillId="0" borderId="0"/>
    <xf numFmtId="0" fontId="487" fillId="0" borderId="0"/>
    <xf numFmtId="0" fontId="487" fillId="0" borderId="0"/>
    <xf numFmtId="0" fontId="487" fillId="0" borderId="0"/>
    <xf numFmtId="0" fontId="487" fillId="0" borderId="0"/>
    <xf numFmtId="0" fontId="487" fillId="0" borderId="0"/>
    <xf numFmtId="0" fontId="424" fillId="0" borderId="0"/>
    <xf numFmtId="0" fontId="422" fillId="0" borderId="0"/>
    <xf numFmtId="0" fontId="488" fillId="0" borderId="0" applyNumberFormat="0" applyFill="0" applyBorder="0" applyAlignment="0" applyProtection="0"/>
    <xf numFmtId="0" fontId="489" fillId="0" borderId="6" applyNumberFormat="0" applyFill="0" applyAlignment="0" applyProtection="0"/>
    <xf numFmtId="0" fontId="490" fillId="0" borderId="7" applyNumberFormat="0" applyFill="0" applyAlignment="0" applyProtection="0"/>
    <xf numFmtId="0" fontId="491" fillId="0" borderId="8" applyNumberFormat="0" applyFill="0" applyAlignment="0" applyProtection="0"/>
    <xf numFmtId="0" fontId="491" fillId="0" borderId="0" applyNumberFormat="0" applyFill="0" applyBorder="0" applyAlignment="0" applyProtection="0"/>
    <xf numFmtId="0" fontId="492" fillId="9" borderId="0" applyNumberFormat="0" applyBorder="0" applyAlignment="0" applyProtection="0"/>
    <xf numFmtId="0" fontId="493" fillId="10" borderId="0" applyNumberFormat="0" applyBorder="0" applyAlignment="0" applyProtection="0"/>
    <xf numFmtId="0" fontId="494" fillId="11" borderId="0" applyNumberFormat="0" applyBorder="0" applyAlignment="0" applyProtection="0"/>
    <xf numFmtId="0" fontId="495" fillId="12" borderId="9" applyNumberFormat="0" applyAlignment="0" applyProtection="0"/>
    <xf numFmtId="0" fontId="496" fillId="13" borderId="10" applyNumberFormat="0" applyAlignment="0" applyProtection="0"/>
    <xf numFmtId="0" fontId="497" fillId="13" borderId="9" applyNumberFormat="0" applyAlignment="0" applyProtection="0"/>
    <xf numFmtId="0" fontId="498" fillId="0" borderId="11" applyNumberFormat="0" applyFill="0" applyAlignment="0" applyProtection="0"/>
    <xf numFmtId="0" fontId="499" fillId="14" borderId="12" applyNumberFormat="0" applyAlignment="0" applyProtection="0"/>
    <xf numFmtId="0" fontId="500" fillId="0" borderId="0" applyNumberFormat="0" applyFill="0" applyBorder="0" applyAlignment="0" applyProtection="0"/>
    <xf numFmtId="0" fontId="422" fillId="15" borderId="13" applyNumberFormat="0" applyFont="0" applyAlignment="0" applyProtection="0"/>
    <xf numFmtId="0" fontId="501" fillId="0" borderId="0" applyNumberFormat="0" applyFill="0" applyBorder="0" applyAlignment="0" applyProtection="0"/>
    <xf numFmtId="0" fontId="502" fillId="0" borderId="14" applyNumberFormat="0" applyFill="0" applyAlignment="0" applyProtection="0"/>
    <xf numFmtId="0" fontId="503" fillId="16" borderId="0" applyNumberFormat="0" applyBorder="0" applyAlignment="0" applyProtection="0"/>
    <xf numFmtId="0" fontId="422" fillId="17" borderId="0" applyNumberFormat="0" applyBorder="0" applyAlignment="0" applyProtection="0"/>
    <xf numFmtId="0" fontId="422" fillId="18" borderId="0" applyNumberFormat="0" applyBorder="0" applyAlignment="0" applyProtection="0"/>
    <xf numFmtId="0" fontId="422" fillId="19" borderId="0" applyNumberFormat="0" applyBorder="0" applyAlignment="0" applyProtection="0"/>
    <xf numFmtId="0" fontId="503" fillId="20" borderId="0" applyNumberFormat="0" applyBorder="0" applyAlignment="0" applyProtection="0"/>
    <xf numFmtId="0" fontId="422" fillId="21" borderId="0" applyNumberFormat="0" applyBorder="0" applyAlignment="0" applyProtection="0"/>
    <xf numFmtId="0" fontId="422" fillId="22" borderId="0" applyNumberFormat="0" applyBorder="0" applyAlignment="0" applyProtection="0"/>
    <xf numFmtId="0" fontId="422" fillId="23" borderId="0" applyNumberFormat="0" applyBorder="0" applyAlignment="0" applyProtection="0"/>
    <xf numFmtId="0" fontId="503" fillId="24" borderId="0" applyNumberFormat="0" applyBorder="0" applyAlignment="0" applyProtection="0"/>
    <xf numFmtId="0" fontId="422" fillId="25" borderId="0" applyNumberFormat="0" applyBorder="0" applyAlignment="0" applyProtection="0"/>
    <xf numFmtId="0" fontId="422" fillId="26" borderId="0" applyNumberFormat="0" applyBorder="0" applyAlignment="0" applyProtection="0"/>
    <xf numFmtId="0" fontId="422" fillId="27" borderId="0" applyNumberFormat="0" applyBorder="0" applyAlignment="0" applyProtection="0"/>
    <xf numFmtId="0" fontId="503" fillId="28" borderId="0" applyNumberFormat="0" applyBorder="0" applyAlignment="0" applyProtection="0"/>
    <xf numFmtId="0" fontId="422" fillId="29" borderId="0" applyNumberFormat="0" applyBorder="0" applyAlignment="0" applyProtection="0"/>
    <xf numFmtId="0" fontId="422" fillId="30" borderId="0" applyNumberFormat="0" applyBorder="0" applyAlignment="0" applyProtection="0"/>
    <xf numFmtId="0" fontId="422" fillId="31" borderId="0" applyNumberFormat="0" applyBorder="0" applyAlignment="0" applyProtection="0"/>
    <xf numFmtId="0" fontId="503" fillId="32" borderId="0" applyNumberFormat="0" applyBorder="0" applyAlignment="0" applyProtection="0"/>
    <xf numFmtId="0" fontId="422" fillId="33" borderId="0" applyNumberFormat="0" applyBorder="0" applyAlignment="0" applyProtection="0"/>
    <xf numFmtId="0" fontId="422" fillId="34" borderId="0" applyNumberFormat="0" applyBorder="0" applyAlignment="0" applyProtection="0"/>
    <xf numFmtId="0" fontId="422" fillId="35" borderId="0" applyNumberFormat="0" applyBorder="0" applyAlignment="0" applyProtection="0"/>
    <xf numFmtId="0" fontId="503" fillId="36" borderId="0" applyNumberFormat="0" applyBorder="0" applyAlignment="0" applyProtection="0"/>
    <xf numFmtId="0" fontId="422" fillId="37" borderId="0" applyNumberFormat="0" applyBorder="0" applyAlignment="0" applyProtection="0"/>
    <xf numFmtId="0" fontId="422" fillId="38" borderId="0" applyNumberFormat="0" applyBorder="0" applyAlignment="0" applyProtection="0"/>
    <xf numFmtId="0" fontId="422" fillId="39" borderId="0" applyNumberFormat="0" applyBorder="0" applyAlignment="0" applyProtection="0"/>
    <xf numFmtId="0" fontId="421" fillId="0" borderId="0"/>
    <xf numFmtId="0" fontId="488" fillId="0" borderId="0" applyNumberFormat="0" applyFill="0" applyBorder="0" applyAlignment="0" applyProtection="0"/>
    <xf numFmtId="0" fontId="489" fillId="0" borderId="6" applyNumberFormat="0" applyFill="0" applyAlignment="0" applyProtection="0"/>
    <xf numFmtId="0" fontId="490" fillId="0" borderId="7" applyNumberFormat="0" applyFill="0" applyAlignment="0" applyProtection="0"/>
    <xf numFmtId="0" fontId="491" fillId="0" borderId="8" applyNumberFormat="0" applyFill="0" applyAlignment="0" applyProtection="0"/>
    <xf numFmtId="0" fontId="491" fillId="0" borderId="0" applyNumberFormat="0" applyFill="0" applyBorder="0" applyAlignment="0" applyProtection="0"/>
    <xf numFmtId="0" fontId="492" fillId="9" borderId="0" applyNumberFormat="0" applyBorder="0" applyAlignment="0" applyProtection="0"/>
    <xf numFmtId="0" fontId="493" fillId="10" borderId="0" applyNumberFormat="0" applyBorder="0" applyAlignment="0" applyProtection="0"/>
    <xf numFmtId="0" fontId="494" fillId="11" borderId="0" applyNumberFormat="0" applyBorder="0" applyAlignment="0" applyProtection="0"/>
    <xf numFmtId="0" fontId="495" fillId="12" borderId="9" applyNumberFormat="0" applyAlignment="0" applyProtection="0"/>
    <xf numFmtId="0" fontId="496" fillId="13" borderId="10" applyNumberFormat="0" applyAlignment="0" applyProtection="0"/>
    <xf numFmtId="0" fontId="497" fillId="13" borderId="9" applyNumberFormat="0" applyAlignment="0" applyProtection="0"/>
    <xf numFmtId="0" fontId="498" fillId="0" borderId="11" applyNumberFormat="0" applyFill="0" applyAlignment="0" applyProtection="0"/>
    <xf numFmtId="0" fontId="499" fillId="14" borderId="12" applyNumberFormat="0" applyAlignment="0" applyProtection="0"/>
    <xf numFmtId="0" fontId="500" fillId="0" borderId="0" applyNumberFormat="0" applyFill="0" applyBorder="0" applyAlignment="0" applyProtection="0"/>
    <xf numFmtId="0" fontId="421" fillId="15" borderId="13" applyNumberFormat="0" applyFont="0" applyAlignment="0" applyProtection="0"/>
    <xf numFmtId="0" fontId="501" fillId="0" borderId="0" applyNumberFormat="0" applyFill="0" applyBorder="0" applyAlignment="0" applyProtection="0"/>
    <xf numFmtId="0" fontId="502" fillId="0" borderId="14" applyNumberFormat="0" applyFill="0" applyAlignment="0" applyProtection="0"/>
    <xf numFmtId="0" fontId="503" fillId="16" borderId="0" applyNumberFormat="0" applyBorder="0" applyAlignment="0" applyProtection="0"/>
    <xf numFmtId="0" fontId="421" fillId="17" borderId="0" applyNumberFormat="0" applyBorder="0" applyAlignment="0" applyProtection="0"/>
    <xf numFmtId="0" fontId="421" fillId="18" borderId="0" applyNumberFormat="0" applyBorder="0" applyAlignment="0" applyProtection="0"/>
    <xf numFmtId="0" fontId="421" fillId="19" borderId="0" applyNumberFormat="0" applyBorder="0" applyAlignment="0" applyProtection="0"/>
    <xf numFmtId="0" fontId="503" fillId="20" borderId="0" applyNumberFormat="0" applyBorder="0" applyAlignment="0" applyProtection="0"/>
    <xf numFmtId="0" fontId="421" fillId="21" borderId="0" applyNumberFormat="0" applyBorder="0" applyAlignment="0" applyProtection="0"/>
    <xf numFmtId="0" fontId="421" fillId="22" borderId="0" applyNumberFormat="0" applyBorder="0" applyAlignment="0" applyProtection="0"/>
    <xf numFmtId="0" fontId="421" fillId="23" borderId="0" applyNumberFormat="0" applyBorder="0" applyAlignment="0" applyProtection="0"/>
    <xf numFmtId="0" fontId="503" fillId="24" borderId="0" applyNumberFormat="0" applyBorder="0" applyAlignment="0" applyProtection="0"/>
    <xf numFmtId="0" fontId="421" fillId="25" borderId="0" applyNumberFormat="0" applyBorder="0" applyAlignment="0" applyProtection="0"/>
    <xf numFmtId="0" fontId="421" fillId="26" borderId="0" applyNumberFormat="0" applyBorder="0" applyAlignment="0" applyProtection="0"/>
    <xf numFmtId="0" fontId="421" fillId="27" borderId="0" applyNumberFormat="0" applyBorder="0" applyAlignment="0" applyProtection="0"/>
    <xf numFmtId="0" fontId="503" fillId="28" borderId="0" applyNumberFormat="0" applyBorder="0" applyAlignment="0" applyProtection="0"/>
    <xf numFmtId="0" fontId="421" fillId="29" borderId="0" applyNumberFormat="0" applyBorder="0" applyAlignment="0" applyProtection="0"/>
    <xf numFmtId="0" fontId="421" fillId="30" borderId="0" applyNumberFormat="0" applyBorder="0" applyAlignment="0" applyProtection="0"/>
    <xf numFmtId="0" fontId="421" fillId="31" borderId="0" applyNumberFormat="0" applyBorder="0" applyAlignment="0" applyProtection="0"/>
    <xf numFmtId="0" fontId="503" fillId="32" borderId="0" applyNumberFormat="0" applyBorder="0" applyAlignment="0" applyProtection="0"/>
    <xf numFmtId="0" fontId="421" fillId="33" borderId="0" applyNumberFormat="0" applyBorder="0" applyAlignment="0" applyProtection="0"/>
    <xf numFmtId="0" fontId="421" fillId="34" borderId="0" applyNumberFormat="0" applyBorder="0" applyAlignment="0" applyProtection="0"/>
    <xf numFmtId="0" fontId="421" fillId="35" borderId="0" applyNumberFormat="0" applyBorder="0" applyAlignment="0" applyProtection="0"/>
    <xf numFmtId="0" fontId="503" fillId="36" borderId="0" applyNumberFormat="0" applyBorder="0" applyAlignment="0" applyProtection="0"/>
    <xf numFmtId="0" fontId="421" fillId="37" borderId="0" applyNumberFormat="0" applyBorder="0" applyAlignment="0" applyProtection="0"/>
    <xf numFmtId="0" fontId="421" fillId="38" borderId="0" applyNumberFormat="0" applyBorder="0" applyAlignment="0" applyProtection="0"/>
    <xf numFmtId="0" fontId="421" fillId="39" borderId="0" applyNumberFormat="0" applyBorder="0" applyAlignment="0" applyProtection="0"/>
    <xf numFmtId="0" fontId="424" fillId="0" borderId="0"/>
    <xf numFmtId="0" fontId="487" fillId="0" borderId="0"/>
    <xf numFmtId="0" fontId="487" fillId="0" borderId="0"/>
    <xf numFmtId="0" fontId="487" fillId="0" borderId="0"/>
    <xf numFmtId="0" fontId="487" fillId="0" borderId="0"/>
    <xf numFmtId="0" fontId="487" fillId="0" borderId="0"/>
    <xf numFmtId="0" fontId="487" fillId="0" borderId="0"/>
    <xf numFmtId="0" fontId="424" fillId="0" borderId="0"/>
    <xf numFmtId="0" fontId="424" fillId="0" borderId="0"/>
    <xf numFmtId="0" fontId="504" fillId="0" borderId="0"/>
    <xf numFmtId="0" fontId="504" fillId="0" borderId="0"/>
    <xf numFmtId="0" fontId="424" fillId="0" borderId="0"/>
    <xf numFmtId="0" fontId="504" fillId="0" borderId="0"/>
    <xf numFmtId="0" fontId="504" fillId="0" borderId="0"/>
    <xf numFmtId="0" fontId="420" fillId="0" borderId="0"/>
    <xf numFmtId="0" fontId="464" fillId="0" borderId="0" applyNumberFormat="0" applyFill="0" applyBorder="0" applyAlignment="0" applyProtection="0"/>
    <xf numFmtId="0" fontId="465" fillId="0" borderId="6" applyNumberFormat="0" applyFill="0" applyAlignment="0" applyProtection="0"/>
    <xf numFmtId="0" fontId="466" fillId="0" borderId="7" applyNumberFormat="0" applyFill="0" applyAlignment="0" applyProtection="0"/>
    <xf numFmtId="0" fontId="467" fillId="0" borderId="8" applyNumberFormat="0" applyFill="0" applyAlignment="0" applyProtection="0"/>
    <xf numFmtId="0" fontId="467" fillId="0" borderId="0" applyNumberFormat="0" applyFill="0" applyBorder="0" applyAlignment="0" applyProtection="0"/>
    <xf numFmtId="0" fontId="468" fillId="9" borderId="0" applyNumberFormat="0" applyBorder="0" applyAlignment="0" applyProtection="0"/>
    <xf numFmtId="0" fontId="469" fillId="10" borderId="0" applyNumberFormat="0" applyBorder="0" applyAlignment="0" applyProtection="0"/>
    <xf numFmtId="0" fontId="470" fillId="11" borderId="0" applyNumberFormat="0" applyBorder="0" applyAlignment="0" applyProtection="0"/>
    <xf numFmtId="0" fontId="471" fillId="12" borderId="9" applyNumberFormat="0" applyAlignment="0" applyProtection="0"/>
    <xf numFmtId="0" fontId="472" fillId="13" borderId="10" applyNumberFormat="0" applyAlignment="0" applyProtection="0"/>
    <xf numFmtId="0" fontId="473" fillId="13" borderId="9" applyNumberFormat="0" applyAlignment="0" applyProtection="0"/>
    <xf numFmtId="0" fontId="474" fillId="0" borderId="11" applyNumberFormat="0" applyFill="0" applyAlignment="0" applyProtection="0"/>
    <xf numFmtId="0" fontId="475" fillId="14" borderId="12" applyNumberFormat="0" applyAlignment="0" applyProtection="0"/>
    <xf numFmtId="0" fontId="476" fillId="0" borderId="0" applyNumberFormat="0" applyFill="0" applyBorder="0" applyAlignment="0" applyProtection="0"/>
    <xf numFmtId="0" fontId="420" fillId="15" borderId="13" applyNumberFormat="0" applyFont="0" applyAlignment="0" applyProtection="0"/>
    <xf numFmtId="0" fontId="477" fillId="0" borderId="0" applyNumberFormat="0" applyFill="0" applyBorder="0" applyAlignment="0" applyProtection="0"/>
    <xf numFmtId="0" fontId="478" fillId="0" borderId="14" applyNumberFormat="0" applyFill="0" applyAlignment="0" applyProtection="0"/>
    <xf numFmtId="0" fontId="479" fillId="16" borderId="0" applyNumberFormat="0" applyBorder="0" applyAlignment="0" applyProtection="0"/>
    <xf numFmtId="0" fontId="420" fillId="17" borderId="0" applyNumberFormat="0" applyBorder="0" applyAlignment="0" applyProtection="0"/>
    <xf numFmtId="0" fontId="420" fillId="18" borderId="0" applyNumberFormat="0" applyBorder="0" applyAlignment="0" applyProtection="0"/>
    <xf numFmtId="0" fontId="479" fillId="19" borderId="0" applyNumberFormat="0" applyBorder="0" applyAlignment="0" applyProtection="0"/>
    <xf numFmtId="0" fontId="479" fillId="20" borderId="0" applyNumberFormat="0" applyBorder="0" applyAlignment="0" applyProtection="0"/>
    <xf numFmtId="0" fontId="420" fillId="21" borderId="0" applyNumberFormat="0" applyBorder="0" applyAlignment="0" applyProtection="0"/>
    <xf numFmtId="0" fontId="420" fillId="22" borderId="0" applyNumberFormat="0" applyBorder="0" applyAlignment="0" applyProtection="0"/>
    <xf numFmtId="0" fontId="479" fillId="23" borderId="0" applyNumberFormat="0" applyBorder="0" applyAlignment="0" applyProtection="0"/>
    <xf numFmtId="0" fontId="479" fillId="24" borderId="0" applyNumberFormat="0" applyBorder="0" applyAlignment="0" applyProtection="0"/>
    <xf numFmtId="0" fontId="420" fillId="25" borderId="0" applyNumberFormat="0" applyBorder="0" applyAlignment="0" applyProtection="0"/>
    <xf numFmtId="0" fontId="420" fillId="26" borderId="0" applyNumberFormat="0" applyBorder="0" applyAlignment="0" applyProtection="0"/>
    <xf numFmtId="0" fontId="479" fillId="27" borderId="0" applyNumberFormat="0" applyBorder="0" applyAlignment="0" applyProtection="0"/>
    <xf numFmtId="0" fontId="479" fillId="28" borderId="0" applyNumberFormat="0" applyBorder="0" applyAlignment="0" applyProtection="0"/>
    <xf numFmtId="0" fontId="420" fillId="29" borderId="0" applyNumberFormat="0" applyBorder="0" applyAlignment="0" applyProtection="0"/>
    <xf numFmtId="0" fontId="420" fillId="30" borderId="0" applyNumberFormat="0" applyBorder="0" applyAlignment="0" applyProtection="0"/>
    <xf numFmtId="0" fontId="479" fillId="31" borderId="0" applyNumberFormat="0" applyBorder="0" applyAlignment="0" applyProtection="0"/>
    <xf numFmtId="0" fontId="479" fillId="32" borderId="0" applyNumberFormat="0" applyBorder="0" applyAlignment="0" applyProtection="0"/>
    <xf numFmtId="0" fontId="420" fillId="33" borderId="0" applyNumberFormat="0" applyBorder="0" applyAlignment="0" applyProtection="0"/>
    <xf numFmtId="0" fontId="420" fillId="34" borderId="0" applyNumberFormat="0" applyBorder="0" applyAlignment="0" applyProtection="0"/>
    <xf numFmtId="0" fontId="479" fillId="35" borderId="0" applyNumberFormat="0" applyBorder="0" applyAlignment="0" applyProtection="0"/>
    <xf numFmtId="0" fontId="479" fillId="36" borderId="0" applyNumberFormat="0" applyBorder="0" applyAlignment="0" applyProtection="0"/>
    <xf numFmtId="0" fontId="420" fillId="37" borderId="0" applyNumberFormat="0" applyBorder="0" applyAlignment="0" applyProtection="0"/>
    <xf numFmtId="0" fontId="420" fillId="38" borderId="0" applyNumberFormat="0" applyBorder="0" applyAlignment="0" applyProtection="0"/>
    <xf numFmtId="0" fontId="479" fillId="39" borderId="0" applyNumberFormat="0" applyBorder="0" applyAlignment="0" applyProtection="0"/>
    <xf numFmtId="0" fontId="506" fillId="0" borderId="0"/>
    <xf numFmtId="0" fontId="506" fillId="0" borderId="0"/>
    <xf numFmtId="0" fontId="507" fillId="0" borderId="0"/>
    <xf numFmtId="0" fontId="507" fillId="0" borderId="0"/>
    <xf numFmtId="0" fontId="507" fillId="0" borderId="0"/>
    <xf numFmtId="0" fontId="507" fillId="0" borderId="0"/>
    <xf numFmtId="0" fontId="507" fillId="0" borderId="0"/>
    <xf numFmtId="0" fontId="424" fillId="0" borderId="0"/>
    <xf numFmtId="0" fontId="508" fillId="0" borderId="0"/>
    <xf numFmtId="0" fontId="509" fillId="0" borderId="0"/>
    <xf numFmtId="0" fontId="509" fillId="0" borderId="0"/>
    <xf numFmtId="0" fontId="510" fillId="0" borderId="0"/>
    <xf numFmtId="0" fontId="510" fillId="0" borderId="0"/>
    <xf numFmtId="0" fontId="511" fillId="0" borderId="0"/>
    <xf numFmtId="0" fontId="511" fillId="0" borderId="0"/>
    <xf numFmtId="0" fontId="511" fillId="0" borderId="0"/>
    <xf numFmtId="0" fontId="512" fillId="0" borderId="0"/>
    <xf numFmtId="0" fontId="513" fillId="0" borderId="0"/>
    <xf numFmtId="0" fontId="513" fillId="0" borderId="0"/>
    <xf numFmtId="0" fontId="513" fillId="0" borderId="0"/>
    <xf numFmtId="0" fontId="513" fillId="0" borderId="0"/>
    <xf numFmtId="0" fontId="513" fillId="0" borderId="0"/>
    <xf numFmtId="0" fontId="419" fillId="0" borderId="0"/>
    <xf numFmtId="0" fontId="488" fillId="0" borderId="0" applyNumberFormat="0" applyFill="0" applyBorder="0" applyAlignment="0" applyProtection="0"/>
    <xf numFmtId="0" fontId="489" fillId="0" borderId="6" applyNumberFormat="0" applyFill="0" applyAlignment="0" applyProtection="0"/>
    <xf numFmtId="0" fontId="490" fillId="0" borderId="7" applyNumberFormat="0" applyFill="0" applyAlignment="0" applyProtection="0"/>
    <xf numFmtId="0" fontId="491" fillId="0" borderId="8" applyNumberFormat="0" applyFill="0" applyAlignment="0" applyProtection="0"/>
    <xf numFmtId="0" fontId="491" fillId="0" borderId="0" applyNumberFormat="0" applyFill="0" applyBorder="0" applyAlignment="0" applyProtection="0"/>
    <xf numFmtId="0" fontId="492" fillId="9" borderId="0" applyNumberFormat="0" applyBorder="0" applyAlignment="0" applyProtection="0"/>
    <xf numFmtId="0" fontId="493" fillId="10" borderId="0" applyNumberFormat="0" applyBorder="0" applyAlignment="0" applyProtection="0"/>
    <xf numFmtId="0" fontId="494" fillId="11" borderId="0" applyNumberFormat="0" applyBorder="0" applyAlignment="0" applyProtection="0"/>
    <xf numFmtId="0" fontId="495" fillId="12" borderId="9" applyNumberFormat="0" applyAlignment="0" applyProtection="0"/>
    <xf numFmtId="0" fontId="496" fillId="13" borderId="10" applyNumberFormat="0" applyAlignment="0" applyProtection="0"/>
    <xf numFmtId="0" fontId="497" fillId="13" borderId="9" applyNumberFormat="0" applyAlignment="0" applyProtection="0"/>
    <xf numFmtId="0" fontId="498" fillId="0" borderId="11" applyNumberFormat="0" applyFill="0" applyAlignment="0" applyProtection="0"/>
    <xf numFmtId="0" fontId="499" fillId="14" borderId="12" applyNumberFormat="0" applyAlignment="0" applyProtection="0"/>
    <xf numFmtId="0" fontId="500" fillId="0" borderId="0" applyNumberFormat="0" applyFill="0" applyBorder="0" applyAlignment="0" applyProtection="0"/>
    <xf numFmtId="0" fontId="419" fillId="15" borderId="13" applyNumberFormat="0" applyFont="0" applyAlignment="0" applyProtection="0"/>
    <xf numFmtId="0" fontId="501" fillId="0" borderId="0" applyNumberFormat="0" applyFill="0" applyBorder="0" applyAlignment="0" applyProtection="0"/>
    <xf numFmtId="0" fontId="502" fillId="0" borderId="14" applyNumberFormat="0" applyFill="0" applyAlignment="0" applyProtection="0"/>
    <xf numFmtId="0" fontId="503" fillId="16" borderId="0" applyNumberFormat="0" applyBorder="0" applyAlignment="0" applyProtection="0"/>
    <xf numFmtId="0" fontId="419" fillId="17" borderId="0" applyNumberFormat="0" applyBorder="0" applyAlignment="0" applyProtection="0"/>
    <xf numFmtId="0" fontId="419" fillId="18" borderId="0" applyNumberFormat="0" applyBorder="0" applyAlignment="0" applyProtection="0"/>
    <xf numFmtId="0" fontId="419" fillId="19" borderId="0" applyNumberFormat="0" applyBorder="0" applyAlignment="0" applyProtection="0"/>
    <xf numFmtId="0" fontId="503" fillId="20" borderId="0" applyNumberFormat="0" applyBorder="0" applyAlignment="0" applyProtection="0"/>
    <xf numFmtId="0" fontId="419" fillId="21" borderId="0" applyNumberFormat="0" applyBorder="0" applyAlignment="0" applyProtection="0"/>
    <xf numFmtId="0" fontId="419" fillId="22" borderId="0" applyNumberFormat="0" applyBorder="0" applyAlignment="0" applyProtection="0"/>
    <xf numFmtId="0" fontId="419" fillId="23" borderId="0" applyNumberFormat="0" applyBorder="0" applyAlignment="0" applyProtection="0"/>
    <xf numFmtId="0" fontId="503" fillId="24" borderId="0" applyNumberFormat="0" applyBorder="0" applyAlignment="0" applyProtection="0"/>
    <xf numFmtId="0" fontId="419" fillId="25" borderId="0" applyNumberFormat="0" applyBorder="0" applyAlignment="0" applyProtection="0"/>
    <xf numFmtId="0" fontId="419" fillId="26" borderId="0" applyNumberFormat="0" applyBorder="0" applyAlignment="0" applyProtection="0"/>
    <xf numFmtId="0" fontId="419" fillId="27" borderId="0" applyNumberFormat="0" applyBorder="0" applyAlignment="0" applyProtection="0"/>
    <xf numFmtId="0" fontId="503" fillId="28" borderId="0" applyNumberFormat="0" applyBorder="0" applyAlignment="0" applyProtection="0"/>
    <xf numFmtId="0" fontId="419" fillId="29" borderId="0" applyNumberFormat="0" applyBorder="0" applyAlignment="0" applyProtection="0"/>
    <xf numFmtId="0" fontId="419" fillId="30" borderId="0" applyNumberFormat="0" applyBorder="0" applyAlignment="0" applyProtection="0"/>
    <xf numFmtId="0" fontId="419" fillId="31" borderId="0" applyNumberFormat="0" applyBorder="0" applyAlignment="0" applyProtection="0"/>
    <xf numFmtId="0" fontId="503" fillId="32" borderId="0" applyNumberFormat="0" applyBorder="0" applyAlignment="0" applyProtection="0"/>
    <xf numFmtId="0" fontId="419" fillId="33" borderId="0" applyNumberFormat="0" applyBorder="0" applyAlignment="0" applyProtection="0"/>
    <xf numFmtId="0" fontId="419" fillId="34" borderId="0" applyNumberFormat="0" applyBorder="0" applyAlignment="0" applyProtection="0"/>
    <xf numFmtId="0" fontId="419" fillId="35" borderId="0" applyNumberFormat="0" applyBorder="0" applyAlignment="0" applyProtection="0"/>
    <xf numFmtId="0" fontId="503" fillId="36" borderId="0" applyNumberFormat="0" applyBorder="0" applyAlignment="0" applyProtection="0"/>
    <xf numFmtId="0" fontId="419" fillId="37" borderId="0" applyNumberFormat="0" applyBorder="0" applyAlignment="0" applyProtection="0"/>
    <xf numFmtId="0" fontId="419" fillId="38" borderId="0" applyNumberFormat="0" applyBorder="0" applyAlignment="0" applyProtection="0"/>
    <xf numFmtId="0" fontId="419" fillId="39" borderId="0" applyNumberFormat="0" applyBorder="0" applyAlignment="0" applyProtection="0"/>
    <xf numFmtId="0" fontId="513" fillId="0" borderId="0"/>
    <xf numFmtId="0" fontId="513" fillId="0" borderId="0"/>
    <xf numFmtId="0" fontId="513" fillId="0" borderId="0"/>
    <xf numFmtId="0" fontId="513" fillId="0" borderId="0"/>
    <xf numFmtId="0" fontId="513" fillId="0" borderId="0"/>
    <xf numFmtId="0" fontId="514" fillId="0" borderId="0"/>
    <xf numFmtId="0" fontId="514" fillId="0" borderId="0"/>
    <xf numFmtId="0" fontId="514" fillId="0" borderId="0"/>
    <xf numFmtId="0" fontId="514" fillId="0" borderId="0"/>
    <xf numFmtId="0" fontId="514" fillId="0" borderId="0"/>
    <xf numFmtId="0" fontId="514" fillId="0" borderId="0"/>
    <xf numFmtId="0" fontId="514" fillId="0" borderId="0"/>
    <xf numFmtId="0" fontId="514"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5" fillId="0" borderId="0"/>
    <xf numFmtId="0" fontId="516" fillId="0" borderId="0"/>
    <xf numFmtId="0" fontId="517" fillId="0" borderId="0"/>
    <xf numFmtId="0" fontId="517" fillId="0" borderId="0"/>
    <xf numFmtId="0" fontId="517" fillId="0" borderId="0"/>
    <xf numFmtId="0" fontId="517" fillId="0" borderId="0"/>
    <xf numFmtId="0" fontId="517" fillId="0" borderId="0"/>
    <xf numFmtId="0" fontId="517" fillId="0" borderId="0"/>
    <xf numFmtId="0" fontId="517" fillId="0" borderId="0"/>
    <xf numFmtId="0" fontId="517" fillId="0" borderId="0"/>
    <xf numFmtId="0" fontId="517" fillId="0" borderId="0"/>
    <xf numFmtId="0" fontId="517" fillId="0" borderId="0"/>
    <xf numFmtId="0" fontId="517" fillId="0" borderId="0"/>
    <xf numFmtId="0" fontId="517" fillId="0" borderId="0"/>
    <xf numFmtId="0" fontId="518" fillId="0" borderId="0"/>
    <xf numFmtId="0" fontId="518" fillId="0" borderId="0"/>
    <xf numFmtId="0" fontId="518" fillId="0" borderId="0"/>
    <xf numFmtId="0" fontId="518" fillId="0" borderId="0"/>
    <xf numFmtId="0" fontId="518" fillId="0" borderId="0"/>
    <xf numFmtId="0" fontId="519" fillId="0" borderId="0"/>
    <xf numFmtId="0" fontId="519" fillId="0" borderId="0"/>
    <xf numFmtId="0" fontId="519" fillId="0" borderId="0"/>
    <xf numFmtId="0" fontId="519" fillId="0" borderId="0"/>
    <xf numFmtId="0" fontId="520"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1" fillId="0" borderId="0"/>
    <xf numFmtId="0" fontId="522" fillId="0" borderId="0"/>
    <xf numFmtId="0" fontId="522" fillId="0" borderId="0"/>
    <xf numFmtId="0" fontId="522" fillId="0" borderId="0"/>
    <xf numFmtId="0" fontId="523" fillId="0" borderId="0"/>
    <xf numFmtId="0" fontId="523" fillId="0" borderId="0"/>
    <xf numFmtId="0" fontId="524" fillId="0" borderId="0"/>
    <xf numFmtId="0" fontId="524" fillId="0" borderId="0"/>
    <xf numFmtId="0" fontId="525" fillId="0" borderId="0"/>
    <xf numFmtId="0" fontId="526" fillId="0" borderId="0"/>
    <xf numFmtId="0" fontId="527" fillId="0" borderId="0"/>
    <xf numFmtId="0" fontId="527" fillId="0" borderId="0"/>
    <xf numFmtId="0" fontId="527" fillId="0" borderId="0"/>
    <xf numFmtId="0" fontId="527" fillId="0" borderId="0"/>
    <xf numFmtId="0" fontId="527" fillId="0" borderId="0"/>
    <xf numFmtId="0" fontId="527" fillId="0" borderId="0"/>
    <xf numFmtId="0" fontId="528"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0" fillId="0" borderId="0"/>
    <xf numFmtId="0" fontId="420" fillId="15" borderId="13" applyNumberFormat="0" applyFont="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18" fillId="0" borderId="0"/>
    <xf numFmtId="0" fontId="418" fillId="15" borderId="13" applyNumberFormat="0" applyFont="0" applyAlignment="0" applyProtection="0"/>
    <xf numFmtId="0" fontId="418" fillId="17" borderId="0" applyNumberFormat="0" applyBorder="0" applyAlignment="0" applyProtection="0"/>
    <xf numFmtId="0" fontId="418" fillId="18" borderId="0" applyNumberFormat="0" applyBorder="0" applyAlignment="0" applyProtection="0"/>
    <xf numFmtId="0" fontId="418" fillId="19" borderId="0" applyNumberFormat="0" applyBorder="0" applyAlignment="0" applyProtection="0"/>
    <xf numFmtId="0" fontId="418" fillId="21" borderId="0" applyNumberFormat="0" applyBorder="0" applyAlignment="0" applyProtection="0"/>
    <xf numFmtId="0" fontId="418" fillId="22" borderId="0" applyNumberFormat="0" applyBorder="0" applyAlignment="0" applyProtection="0"/>
    <xf numFmtId="0" fontId="418" fillId="23" borderId="0" applyNumberFormat="0" applyBorder="0" applyAlignment="0" applyProtection="0"/>
    <xf numFmtId="0" fontId="418" fillId="25" borderId="0" applyNumberFormat="0" applyBorder="0" applyAlignment="0" applyProtection="0"/>
    <xf numFmtId="0" fontId="418" fillId="26" borderId="0" applyNumberFormat="0" applyBorder="0" applyAlignment="0" applyProtection="0"/>
    <xf numFmtId="0" fontId="418" fillId="27" borderId="0" applyNumberFormat="0" applyBorder="0" applyAlignment="0" applyProtection="0"/>
    <xf numFmtId="0" fontId="418" fillId="29" borderId="0" applyNumberFormat="0" applyBorder="0" applyAlignment="0" applyProtection="0"/>
    <xf numFmtId="0" fontId="418" fillId="30" borderId="0" applyNumberFormat="0" applyBorder="0" applyAlignment="0" applyProtection="0"/>
    <xf numFmtId="0" fontId="418" fillId="31" borderId="0" applyNumberFormat="0" applyBorder="0" applyAlignment="0" applyProtection="0"/>
    <xf numFmtId="0" fontId="418" fillId="33" borderId="0" applyNumberFormat="0" applyBorder="0" applyAlignment="0" applyProtection="0"/>
    <xf numFmtId="0" fontId="418" fillId="34" borderId="0" applyNumberFormat="0" applyBorder="0" applyAlignment="0" applyProtection="0"/>
    <xf numFmtId="0" fontId="418" fillId="35" borderId="0" applyNumberFormat="0" applyBorder="0" applyAlignment="0" applyProtection="0"/>
    <xf numFmtId="0" fontId="418" fillId="37" borderId="0" applyNumberFormat="0" applyBorder="0" applyAlignment="0" applyProtection="0"/>
    <xf numFmtId="0" fontId="418" fillId="38" borderId="0" applyNumberFormat="0" applyBorder="0" applyAlignment="0" applyProtection="0"/>
    <xf numFmtId="0" fontId="418" fillId="39" borderId="0" applyNumberFormat="0" applyBorder="0" applyAlignment="0" applyProtection="0"/>
    <xf numFmtId="0" fontId="418" fillId="0" borderId="0"/>
    <xf numFmtId="0" fontId="418" fillId="15" borderId="13" applyNumberFormat="0" applyFont="0" applyAlignment="0" applyProtection="0"/>
    <xf numFmtId="0" fontId="418" fillId="17" borderId="0" applyNumberFormat="0" applyBorder="0" applyAlignment="0" applyProtection="0"/>
    <xf numFmtId="0" fontId="418" fillId="18" borderId="0" applyNumberFormat="0" applyBorder="0" applyAlignment="0" applyProtection="0"/>
    <xf numFmtId="0" fontId="418" fillId="19" borderId="0" applyNumberFormat="0" applyBorder="0" applyAlignment="0" applyProtection="0"/>
    <xf numFmtId="0" fontId="418" fillId="21" borderId="0" applyNumberFormat="0" applyBorder="0" applyAlignment="0" applyProtection="0"/>
    <xf numFmtId="0" fontId="418" fillId="22" borderId="0" applyNumberFormat="0" applyBorder="0" applyAlignment="0" applyProtection="0"/>
    <xf numFmtId="0" fontId="418" fillId="23" borderId="0" applyNumberFormat="0" applyBorder="0" applyAlignment="0" applyProtection="0"/>
    <xf numFmtId="0" fontId="418" fillId="25" borderId="0" applyNumberFormat="0" applyBorder="0" applyAlignment="0" applyProtection="0"/>
    <xf numFmtId="0" fontId="418" fillId="26" borderId="0" applyNumberFormat="0" applyBorder="0" applyAlignment="0" applyProtection="0"/>
    <xf numFmtId="0" fontId="418" fillId="27" borderId="0" applyNumberFormat="0" applyBorder="0" applyAlignment="0" applyProtection="0"/>
    <xf numFmtId="0" fontId="418" fillId="29" borderId="0" applyNumberFormat="0" applyBorder="0" applyAlignment="0" applyProtection="0"/>
    <xf numFmtId="0" fontId="418" fillId="30" borderId="0" applyNumberFormat="0" applyBorder="0" applyAlignment="0" applyProtection="0"/>
    <xf numFmtId="0" fontId="418" fillId="31" borderId="0" applyNumberFormat="0" applyBorder="0" applyAlignment="0" applyProtection="0"/>
    <xf numFmtId="0" fontId="418" fillId="33" borderId="0" applyNumberFormat="0" applyBorder="0" applyAlignment="0" applyProtection="0"/>
    <xf numFmtId="0" fontId="418" fillId="34" borderId="0" applyNumberFormat="0" applyBorder="0" applyAlignment="0" applyProtection="0"/>
    <xf numFmtId="0" fontId="418" fillId="35" borderId="0" applyNumberFormat="0" applyBorder="0" applyAlignment="0" applyProtection="0"/>
    <xf numFmtId="0" fontId="418" fillId="37" borderId="0" applyNumberFormat="0" applyBorder="0" applyAlignment="0" applyProtection="0"/>
    <xf numFmtId="0" fontId="418" fillId="38" borderId="0" applyNumberFormat="0" applyBorder="0" applyAlignment="0" applyProtection="0"/>
    <xf numFmtId="0" fontId="418" fillId="39" borderId="0" applyNumberFormat="0" applyBorder="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18" fillId="0" borderId="0"/>
    <xf numFmtId="0" fontId="418" fillId="15" borderId="13" applyNumberFormat="0" applyFont="0" applyAlignment="0" applyProtection="0"/>
    <xf numFmtId="0" fontId="418" fillId="17" borderId="0" applyNumberFormat="0" applyBorder="0" applyAlignment="0" applyProtection="0"/>
    <xf numFmtId="0" fontId="418" fillId="18" borderId="0" applyNumberFormat="0" applyBorder="0" applyAlignment="0" applyProtection="0"/>
    <xf numFmtId="0" fontId="418" fillId="19" borderId="0" applyNumberFormat="0" applyBorder="0" applyAlignment="0" applyProtection="0"/>
    <xf numFmtId="0" fontId="418" fillId="21" borderId="0" applyNumberFormat="0" applyBorder="0" applyAlignment="0" applyProtection="0"/>
    <xf numFmtId="0" fontId="418" fillId="22" borderId="0" applyNumberFormat="0" applyBorder="0" applyAlignment="0" applyProtection="0"/>
    <xf numFmtId="0" fontId="418" fillId="23" borderId="0" applyNumberFormat="0" applyBorder="0" applyAlignment="0" applyProtection="0"/>
    <xf numFmtId="0" fontId="418" fillId="25" borderId="0" applyNumberFormat="0" applyBorder="0" applyAlignment="0" applyProtection="0"/>
    <xf numFmtId="0" fontId="418" fillId="26" borderId="0" applyNumberFormat="0" applyBorder="0" applyAlignment="0" applyProtection="0"/>
    <xf numFmtId="0" fontId="418" fillId="27" borderId="0" applyNumberFormat="0" applyBorder="0" applyAlignment="0" applyProtection="0"/>
    <xf numFmtId="0" fontId="418" fillId="29" borderId="0" applyNumberFormat="0" applyBorder="0" applyAlignment="0" applyProtection="0"/>
    <xf numFmtId="0" fontId="418" fillId="30" borderId="0" applyNumberFormat="0" applyBorder="0" applyAlignment="0" applyProtection="0"/>
    <xf numFmtId="0" fontId="418" fillId="31" borderId="0" applyNumberFormat="0" applyBorder="0" applyAlignment="0" applyProtection="0"/>
    <xf numFmtId="0" fontId="418" fillId="33" borderId="0" applyNumberFormat="0" applyBorder="0" applyAlignment="0" applyProtection="0"/>
    <xf numFmtId="0" fontId="418" fillId="34" borderId="0" applyNumberFormat="0" applyBorder="0" applyAlignment="0" applyProtection="0"/>
    <xf numFmtId="0" fontId="418" fillId="35" borderId="0" applyNumberFormat="0" applyBorder="0" applyAlignment="0" applyProtection="0"/>
    <xf numFmtId="0" fontId="418" fillId="37" borderId="0" applyNumberFormat="0" applyBorder="0" applyAlignment="0" applyProtection="0"/>
    <xf numFmtId="0" fontId="418" fillId="38" borderId="0" applyNumberFormat="0" applyBorder="0" applyAlignment="0" applyProtection="0"/>
    <xf numFmtId="0" fontId="418" fillId="39" borderId="0" applyNumberFormat="0" applyBorder="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528" fillId="0" borderId="0"/>
    <xf numFmtId="0" fontId="528" fillId="0" borderId="0"/>
    <xf numFmtId="0" fontId="528" fillId="0" borderId="0"/>
    <xf numFmtId="0" fontId="528" fillId="0" borderId="0"/>
    <xf numFmtId="0" fontId="529" fillId="0" borderId="0"/>
    <xf numFmtId="0" fontId="530" fillId="0" borderId="0"/>
    <xf numFmtId="0" fontId="530" fillId="0" borderId="0"/>
    <xf numFmtId="0" fontId="530" fillId="0" borderId="0"/>
    <xf numFmtId="0" fontId="530" fillId="0" borderId="0"/>
    <xf numFmtId="0" fontId="530" fillId="0" borderId="0"/>
    <xf numFmtId="0" fontId="530" fillId="0" borderId="0"/>
    <xf numFmtId="0" fontId="531" fillId="0" borderId="0"/>
    <xf numFmtId="0" fontId="531" fillId="0" borderId="0"/>
    <xf numFmtId="0" fontId="532" fillId="0" borderId="0"/>
    <xf numFmtId="0" fontId="532" fillId="0" borderId="0"/>
    <xf numFmtId="0" fontId="417" fillId="0" borderId="0"/>
    <xf numFmtId="0" fontId="417" fillId="15" borderId="13" applyNumberFormat="0" applyFont="0" applyAlignment="0" applyProtection="0"/>
    <xf numFmtId="0" fontId="417" fillId="17" borderId="0" applyNumberFormat="0" applyBorder="0" applyAlignment="0" applyProtection="0"/>
    <xf numFmtId="0" fontId="417" fillId="18" borderId="0" applyNumberFormat="0" applyBorder="0" applyAlignment="0" applyProtection="0"/>
    <xf numFmtId="0" fontId="417" fillId="19" borderId="0" applyNumberFormat="0" applyBorder="0" applyAlignment="0" applyProtection="0"/>
    <xf numFmtId="0" fontId="417" fillId="21" borderId="0" applyNumberFormat="0" applyBorder="0" applyAlignment="0" applyProtection="0"/>
    <xf numFmtId="0" fontId="417" fillId="22" borderId="0" applyNumberFormat="0" applyBorder="0" applyAlignment="0" applyProtection="0"/>
    <xf numFmtId="0" fontId="417" fillId="23" borderId="0" applyNumberFormat="0" applyBorder="0" applyAlignment="0" applyProtection="0"/>
    <xf numFmtId="0" fontId="417" fillId="25" borderId="0" applyNumberFormat="0" applyBorder="0" applyAlignment="0" applyProtection="0"/>
    <xf numFmtId="0" fontId="417" fillId="26" borderId="0" applyNumberFormat="0" applyBorder="0" applyAlignment="0" applyProtection="0"/>
    <xf numFmtId="0" fontId="417" fillId="27" borderId="0" applyNumberFormat="0" applyBorder="0" applyAlignment="0" applyProtection="0"/>
    <xf numFmtId="0" fontId="417" fillId="29" borderId="0" applyNumberFormat="0" applyBorder="0" applyAlignment="0" applyProtection="0"/>
    <xf numFmtId="0" fontId="417" fillId="30" borderId="0" applyNumberFormat="0" applyBorder="0" applyAlignment="0" applyProtection="0"/>
    <xf numFmtId="0" fontId="417" fillId="31" borderId="0" applyNumberFormat="0" applyBorder="0" applyAlignment="0" applyProtection="0"/>
    <xf numFmtId="0" fontId="417" fillId="33" borderId="0" applyNumberFormat="0" applyBorder="0" applyAlignment="0" applyProtection="0"/>
    <xf numFmtId="0" fontId="417" fillId="34" borderId="0" applyNumberFormat="0" applyBorder="0" applyAlignment="0" applyProtection="0"/>
    <xf numFmtId="0" fontId="417" fillId="35" borderId="0" applyNumberFormat="0" applyBorder="0" applyAlignment="0" applyProtection="0"/>
    <xf numFmtId="0" fontId="417" fillId="37" borderId="0" applyNumberFormat="0" applyBorder="0" applyAlignment="0" applyProtection="0"/>
    <xf numFmtId="0" fontId="417" fillId="38" borderId="0" applyNumberFormat="0" applyBorder="0" applyAlignment="0" applyProtection="0"/>
    <xf numFmtId="0" fontId="417" fillId="39" borderId="0" applyNumberFormat="0" applyBorder="0" applyAlignment="0" applyProtection="0"/>
    <xf numFmtId="0" fontId="416" fillId="0" borderId="0"/>
    <xf numFmtId="0" fontId="416" fillId="15" borderId="13" applyNumberFormat="0" applyFont="0" applyAlignment="0" applyProtection="0"/>
    <xf numFmtId="0" fontId="416" fillId="17" borderId="0" applyNumberFormat="0" applyBorder="0" applyAlignment="0" applyProtection="0"/>
    <xf numFmtId="0" fontId="416" fillId="18" borderId="0" applyNumberFormat="0" applyBorder="0" applyAlignment="0" applyProtection="0"/>
    <xf numFmtId="0" fontId="416" fillId="19" borderId="0" applyNumberFormat="0" applyBorder="0" applyAlignment="0" applyProtection="0"/>
    <xf numFmtId="0" fontId="416" fillId="21" borderId="0" applyNumberFormat="0" applyBorder="0" applyAlignment="0" applyProtection="0"/>
    <xf numFmtId="0" fontId="416" fillId="22" borderId="0" applyNumberFormat="0" applyBorder="0" applyAlignment="0" applyProtection="0"/>
    <xf numFmtId="0" fontId="416" fillId="23" borderId="0" applyNumberFormat="0" applyBorder="0" applyAlignment="0" applyProtection="0"/>
    <xf numFmtId="0" fontId="416" fillId="25" borderId="0" applyNumberFormat="0" applyBorder="0" applyAlignment="0" applyProtection="0"/>
    <xf numFmtId="0" fontId="416" fillId="26" borderId="0" applyNumberFormat="0" applyBorder="0" applyAlignment="0" applyProtection="0"/>
    <xf numFmtId="0" fontId="416" fillId="27" borderId="0" applyNumberFormat="0" applyBorder="0" applyAlignment="0" applyProtection="0"/>
    <xf numFmtId="0" fontId="416" fillId="29" borderId="0" applyNumberFormat="0" applyBorder="0" applyAlignment="0" applyProtection="0"/>
    <xf numFmtId="0" fontId="416" fillId="30" borderId="0" applyNumberFormat="0" applyBorder="0" applyAlignment="0" applyProtection="0"/>
    <xf numFmtId="0" fontId="416" fillId="31" borderId="0" applyNumberFormat="0" applyBorder="0" applyAlignment="0" applyProtection="0"/>
    <xf numFmtId="0" fontId="416" fillId="33" borderId="0" applyNumberFormat="0" applyBorder="0" applyAlignment="0" applyProtection="0"/>
    <xf numFmtId="0" fontId="416" fillId="34" borderId="0" applyNumberFormat="0" applyBorder="0" applyAlignment="0" applyProtection="0"/>
    <xf numFmtId="0" fontId="416" fillId="35" borderId="0" applyNumberFormat="0" applyBorder="0" applyAlignment="0" applyProtection="0"/>
    <xf numFmtId="0" fontId="416" fillId="37" borderId="0" applyNumberFormat="0" applyBorder="0" applyAlignment="0" applyProtection="0"/>
    <xf numFmtId="0" fontId="416" fillId="38" borderId="0" applyNumberFormat="0" applyBorder="0" applyAlignment="0" applyProtection="0"/>
    <xf numFmtId="0" fontId="416" fillId="39" borderId="0" applyNumberFormat="0" applyBorder="0" applyAlignment="0" applyProtection="0"/>
    <xf numFmtId="0" fontId="533" fillId="0" borderId="0"/>
    <xf numFmtId="0" fontId="415" fillId="0" borderId="0"/>
    <xf numFmtId="0" fontId="415" fillId="15" borderId="13" applyNumberFormat="0" applyFont="0" applyAlignment="0" applyProtection="0"/>
    <xf numFmtId="0" fontId="415" fillId="17" borderId="0" applyNumberFormat="0" applyBorder="0" applyAlignment="0" applyProtection="0"/>
    <xf numFmtId="0" fontId="415" fillId="18" borderId="0" applyNumberFormat="0" applyBorder="0" applyAlignment="0" applyProtection="0"/>
    <xf numFmtId="0" fontId="415" fillId="19" borderId="0" applyNumberFormat="0" applyBorder="0" applyAlignment="0" applyProtection="0"/>
    <xf numFmtId="0" fontId="415" fillId="21" borderId="0" applyNumberFormat="0" applyBorder="0" applyAlignment="0" applyProtection="0"/>
    <xf numFmtId="0" fontId="415" fillId="22" borderId="0" applyNumberFormat="0" applyBorder="0" applyAlignment="0" applyProtection="0"/>
    <xf numFmtId="0" fontId="415" fillId="23" borderId="0" applyNumberFormat="0" applyBorder="0" applyAlignment="0" applyProtection="0"/>
    <xf numFmtId="0" fontId="415" fillId="25" borderId="0" applyNumberFormat="0" applyBorder="0" applyAlignment="0" applyProtection="0"/>
    <xf numFmtId="0" fontId="415" fillId="26" borderId="0" applyNumberFormat="0" applyBorder="0" applyAlignment="0" applyProtection="0"/>
    <xf numFmtId="0" fontId="415" fillId="27" borderId="0" applyNumberFormat="0" applyBorder="0" applyAlignment="0" applyProtection="0"/>
    <xf numFmtId="0" fontId="415" fillId="29" borderId="0" applyNumberFormat="0" applyBorder="0" applyAlignment="0" applyProtection="0"/>
    <xf numFmtId="0" fontId="415" fillId="30" borderId="0" applyNumberFormat="0" applyBorder="0" applyAlignment="0" applyProtection="0"/>
    <xf numFmtId="0" fontId="415" fillId="31" borderId="0" applyNumberFormat="0" applyBorder="0" applyAlignment="0" applyProtection="0"/>
    <xf numFmtId="0" fontId="415" fillId="33" borderId="0" applyNumberFormat="0" applyBorder="0" applyAlignment="0" applyProtection="0"/>
    <xf numFmtId="0" fontId="415" fillId="34" borderId="0" applyNumberFormat="0" applyBorder="0" applyAlignment="0" applyProtection="0"/>
    <xf numFmtId="0" fontId="415" fillId="35" borderId="0" applyNumberFormat="0" applyBorder="0" applyAlignment="0" applyProtection="0"/>
    <xf numFmtId="0" fontId="415" fillId="37" borderId="0" applyNumberFormat="0" applyBorder="0" applyAlignment="0" applyProtection="0"/>
    <xf numFmtId="0" fontId="415" fillId="38" borderId="0" applyNumberFormat="0" applyBorder="0" applyAlignment="0" applyProtection="0"/>
    <xf numFmtId="0" fontId="415" fillId="39" borderId="0" applyNumberFormat="0" applyBorder="0" applyAlignment="0" applyProtection="0"/>
    <xf numFmtId="0" fontId="534" fillId="0" borderId="0"/>
    <xf numFmtId="0" fontId="534" fillId="0" borderId="0"/>
    <xf numFmtId="0" fontId="414" fillId="0" borderId="0"/>
    <xf numFmtId="0" fontId="414" fillId="15" borderId="13" applyNumberFormat="0" applyFont="0" applyAlignment="0" applyProtection="0"/>
    <xf numFmtId="0" fontId="535" fillId="0" borderId="0"/>
    <xf numFmtId="0" fontId="414" fillId="17" borderId="0" applyNumberFormat="0" applyBorder="0" applyAlignment="0" applyProtection="0"/>
    <xf numFmtId="0" fontId="414" fillId="18" borderId="0" applyNumberFormat="0" applyBorder="0" applyAlignment="0" applyProtection="0"/>
    <xf numFmtId="0" fontId="414" fillId="19" borderId="0" applyNumberFormat="0" applyBorder="0" applyAlignment="0" applyProtection="0"/>
    <xf numFmtId="0" fontId="414" fillId="21" borderId="0" applyNumberFormat="0" applyBorder="0" applyAlignment="0" applyProtection="0"/>
    <xf numFmtId="0" fontId="414" fillId="22" borderId="0" applyNumberFormat="0" applyBorder="0" applyAlignment="0" applyProtection="0"/>
    <xf numFmtId="0" fontId="414" fillId="23" borderId="0" applyNumberFormat="0" applyBorder="0" applyAlignment="0" applyProtection="0"/>
    <xf numFmtId="0" fontId="414" fillId="25" borderId="0" applyNumberFormat="0" applyBorder="0" applyAlignment="0" applyProtection="0"/>
    <xf numFmtId="0" fontId="414" fillId="26" borderId="0" applyNumberFormat="0" applyBorder="0" applyAlignment="0" applyProtection="0"/>
    <xf numFmtId="0" fontId="414" fillId="27" borderId="0" applyNumberFormat="0" applyBorder="0" applyAlignment="0" applyProtection="0"/>
    <xf numFmtId="0" fontId="414" fillId="29" borderId="0" applyNumberFormat="0" applyBorder="0" applyAlignment="0" applyProtection="0"/>
    <xf numFmtId="0" fontId="414" fillId="30" borderId="0" applyNumberFormat="0" applyBorder="0" applyAlignment="0" applyProtection="0"/>
    <xf numFmtId="0" fontId="414" fillId="31" borderId="0" applyNumberFormat="0" applyBorder="0" applyAlignment="0" applyProtection="0"/>
    <xf numFmtId="0" fontId="414" fillId="33" borderId="0" applyNumberFormat="0" applyBorder="0" applyAlignment="0" applyProtection="0"/>
    <xf numFmtId="0" fontId="414" fillId="34" borderId="0" applyNumberFormat="0" applyBorder="0" applyAlignment="0" applyProtection="0"/>
    <xf numFmtId="0" fontId="414" fillId="35" borderId="0" applyNumberFormat="0" applyBorder="0" applyAlignment="0" applyProtection="0"/>
    <xf numFmtId="0" fontId="414" fillId="37" borderId="0" applyNumberFormat="0" applyBorder="0" applyAlignment="0" applyProtection="0"/>
    <xf numFmtId="0" fontId="414" fillId="38" borderId="0" applyNumberFormat="0" applyBorder="0" applyAlignment="0" applyProtection="0"/>
    <xf numFmtId="0" fontId="414" fillId="39" borderId="0" applyNumberFormat="0" applyBorder="0" applyAlignment="0" applyProtection="0"/>
    <xf numFmtId="0" fontId="535" fillId="0" borderId="0"/>
    <xf numFmtId="0" fontId="535" fillId="0" borderId="0"/>
    <xf numFmtId="0" fontId="413" fillId="0" borderId="0"/>
    <xf numFmtId="0" fontId="413" fillId="15" borderId="13" applyNumberFormat="0" applyFont="0" applyAlignment="0" applyProtection="0"/>
    <xf numFmtId="0" fontId="535" fillId="0" borderId="0"/>
    <xf numFmtId="0" fontId="413" fillId="17" borderId="0" applyNumberFormat="0" applyBorder="0" applyAlignment="0" applyProtection="0"/>
    <xf numFmtId="0" fontId="413" fillId="18" borderId="0" applyNumberFormat="0" applyBorder="0" applyAlignment="0" applyProtection="0"/>
    <xf numFmtId="0" fontId="413" fillId="19" borderId="0" applyNumberFormat="0" applyBorder="0" applyAlignment="0" applyProtection="0"/>
    <xf numFmtId="0" fontId="413" fillId="21" borderId="0" applyNumberFormat="0" applyBorder="0" applyAlignment="0" applyProtection="0"/>
    <xf numFmtId="0" fontId="413" fillId="22" borderId="0" applyNumberFormat="0" applyBorder="0" applyAlignment="0" applyProtection="0"/>
    <xf numFmtId="0" fontId="413" fillId="23" borderId="0" applyNumberFormat="0" applyBorder="0" applyAlignment="0" applyProtection="0"/>
    <xf numFmtId="0" fontId="413" fillId="25" borderId="0" applyNumberFormat="0" applyBorder="0" applyAlignment="0" applyProtection="0"/>
    <xf numFmtId="0" fontId="413" fillId="26" borderId="0" applyNumberFormat="0" applyBorder="0" applyAlignment="0" applyProtection="0"/>
    <xf numFmtId="0" fontId="413" fillId="27" borderId="0" applyNumberFormat="0" applyBorder="0" applyAlignment="0" applyProtection="0"/>
    <xf numFmtId="0" fontId="413" fillId="29" borderId="0" applyNumberFormat="0" applyBorder="0" applyAlignment="0" applyProtection="0"/>
    <xf numFmtId="0" fontId="413" fillId="30" borderId="0" applyNumberFormat="0" applyBorder="0" applyAlignment="0" applyProtection="0"/>
    <xf numFmtId="0" fontId="413" fillId="31" borderId="0" applyNumberFormat="0" applyBorder="0" applyAlignment="0" applyProtection="0"/>
    <xf numFmtId="0" fontId="413" fillId="33" borderId="0" applyNumberFormat="0" applyBorder="0" applyAlignment="0" applyProtection="0"/>
    <xf numFmtId="0" fontId="413" fillId="34" borderId="0" applyNumberFormat="0" applyBorder="0" applyAlignment="0" applyProtection="0"/>
    <xf numFmtId="0" fontId="413" fillId="35" borderId="0" applyNumberFormat="0" applyBorder="0" applyAlignment="0" applyProtection="0"/>
    <xf numFmtId="0" fontId="413" fillId="37" borderId="0" applyNumberFormat="0" applyBorder="0" applyAlignment="0" applyProtection="0"/>
    <xf numFmtId="0" fontId="413" fillId="38" borderId="0" applyNumberFormat="0" applyBorder="0" applyAlignment="0" applyProtection="0"/>
    <xf numFmtId="0" fontId="413" fillId="39" borderId="0" applyNumberFormat="0" applyBorder="0" applyAlignment="0" applyProtection="0"/>
    <xf numFmtId="0" fontId="535" fillId="0" borderId="0"/>
    <xf numFmtId="0" fontId="535" fillId="0" borderId="0"/>
    <xf numFmtId="0" fontId="535" fillId="0" borderId="0"/>
    <xf numFmtId="0" fontId="535" fillId="0" borderId="0"/>
    <xf numFmtId="0" fontId="535" fillId="0" borderId="0"/>
    <xf numFmtId="0" fontId="535" fillId="0" borderId="0"/>
    <xf numFmtId="0" fontId="535" fillId="0" borderId="0"/>
    <xf numFmtId="0" fontId="536" fillId="0" borderId="0"/>
    <xf numFmtId="0" fontId="536" fillId="0" borderId="0"/>
    <xf numFmtId="0" fontId="536" fillId="0" borderId="0"/>
    <xf numFmtId="0" fontId="536" fillId="0" borderId="0"/>
    <xf numFmtId="0" fontId="537" fillId="0" borderId="0"/>
    <xf numFmtId="0" fontId="537" fillId="0" borderId="0"/>
    <xf numFmtId="0" fontId="537" fillId="0" borderId="0"/>
    <xf numFmtId="0" fontId="537" fillId="0" borderId="0"/>
    <xf numFmtId="0" fontId="537" fillId="0" borderId="0"/>
    <xf numFmtId="0" fontId="537" fillId="0" borderId="0"/>
    <xf numFmtId="0" fontId="537" fillId="0" borderId="0"/>
    <xf numFmtId="0" fontId="537" fillId="0" borderId="0"/>
    <xf numFmtId="0" fontId="537" fillId="0" borderId="0"/>
    <xf numFmtId="0" fontId="537" fillId="0" borderId="0"/>
    <xf numFmtId="0" fontId="537" fillId="0" borderId="0"/>
    <xf numFmtId="0" fontId="537" fillId="0" borderId="0"/>
    <xf numFmtId="0" fontId="538" fillId="0" borderId="0"/>
    <xf numFmtId="0" fontId="538"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412" fillId="0" borderId="0"/>
    <xf numFmtId="0" fontId="412" fillId="15" borderId="13" applyNumberFormat="0" applyFont="0" applyAlignment="0" applyProtection="0"/>
    <xf numFmtId="0" fontId="412" fillId="17" borderId="0" applyNumberFormat="0" applyBorder="0" applyAlignment="0" applyProtection="0"/>
    <xf numFmtId="0" fontId="412" fillId="18" borderId="0" applyNumberFormat="0" applyBorder="0" applyAlignment="0" applyProtection="0"/>
    <xf numFmtId="0" fontId="412" fillId="19" borderId="0" applyNumberFormat="0" applyBorder="0" applyAlignment="0" applyProtection="0"/>
    <xf numFmtId="0" fontId="412" fillId="21" borderId="0" applyNumberFormat="0" applyBorder="0" applyAlignment="0" applyProtection="0"/>
    <xf numFmtId="0" fontId="412" fillId="22" borderId="0" applyNumberFormat="0" applyBorder="0" applyAlignment="0" applyProtection="0"/>
    <xf numFmtId="0" fontId="412" fillId="23" borderId="0" applyNumberFormat="0" applyBorder="0" applyAlignment="0" applyProtection="0"/>
    <xf numFmtId="0" fontId="412" fillId="25" borderId="0" applyNumberFormat="0" applyBorder="0" applyAlignment="0" applyProtection="0"/>
    <xf numFmtId="0" fontId="412" fillId="26" borderId="0" applyNumberFormat="0" applyBorder="0" applyAlignment="0" applyProtection="0"/>
    <xf numFmtId="0" fontId="412" fillId="27" borderId="0" applyNumberFormat="0" applyBorder="0" applyAlignment="0" applyProtection="0"/>
    <xf numFmtId="0" fontId="412" fillId="29" borderId="0" applyNumberFormat="0" applyBorder="0" applyAlignment="0" applyProtection="0"/>
    <xf numFmtId="0" fontId="412" fillId="30" borderId="0" applyNumberFormat="0" applyBorder="0" applyAlignment="0" applyProtection="0"/>
    <xf numFmtId="0" fontId="412" fillId="31" borderId="0" applyNumberFormat="0" applyBorder="0" applyAlignment="0" applyProtection="0"/>
    <xf numFmtId="0" fontId="412" fillId="33" borderId="0" applyNumberFormat="0" applyBorder="0" applyAlignment="0" applyProtection="0"/>
    <xf numFmtId="0" fontId="412" fillId="34" borderId="0" applyNumberFormat="0" applyBorder="0" applyAlignment="0" applyProtection="0"/>
    <xf numFmtId="0" fontId="412" fillId="35" borderId="0" applyNumberFormat="0" applyBorder="0" applyAlignment="0" applyProtection="0"/>
    <xf numFmtId="0" fontId="412" fillId="37" borderId="0" applyNumberFormat="0" applyBorder="0" applyAlignment="0" applyProtection="0"/>
    <xf numFmtId="0" fontId="412" fillId="38" borderId="0" applyNumberFormat="0" applyBorder="0" applyAlignment="0" applyProtection="0"/>
    <xf numFmtId="0" fontId="412" fillId="39" borderId="0" applyNumberFormat="0" applyBorder="0" applyAlignment="0" applyProtection="0"/>
    <xf numFmtId="0" fontId="539" fillId="0" borderId="0"/>
    <xf numFmtId="0" fontId="539" fillId="0" borderId="0"/>
    <xf numFmtId="0" fontId="539" fillId="0" borderId="0"/>
    <xf numFmtId="0" fontId="539" fillId="0" borderId="0"/>
    <xf numFmtId="0" fontId="539" fillId="0" borderId="0"/>
    <xf numFmtId="0" fontId="539" fillId="0" borderId="0"/>
    <xf numFmtId="0" fontId="539" fillId="0" borderId="0"/>
    <xf numFmtId="0" fontId="540" fillId="0" borderId="0"/>
    <xf numFmtId="0" fontId="540" fillId="0" borderId="0"/>
    <xf numFmtId="0" fontId="411" fillId="0" borderId="0"/>
    <xf numFmtId="0" fontId="411" fillId="15" borderId="13" applyNumberFormat="0" applyFont="0" applyAlignment="0" applyProtection="0"/>
    <xf numFmtId="0" fontId="411" fillId="17" borderId="0" applyNumberFormat="0" applyBorder="0" applyAlignment="0" applyProtection="0"/>
    <xf numFmtId="0" fontId="411" fillId="18" borderId="0" applyNumberFormat="0" applyBorder="0" applyAlignment="0" applyProtection="0"/>
    <xf numFmtId="0" fontId="411" fillId="19" borderId="0" applyNumberFormat="0" applyBorder="0" applyAlignment="0" applyProtection="0"/>
    <xf numFmtId="0" fontId="411" fillId="21" borderId="0" applyNumberFormat="0" applyBorder="0" applyAlignment="0" applyProtection="0"/>
    <xf numFmtId="0" fontId="411" fillId="22" borderId="0" applyNumberFormat="0" applyBorder="0" applyAlignment="0" applyProtection="0"/>
    <xf numFmtId="0" fontId="411" fillId="23" borderId="0" applyNumberFormat="0" applyBorder="0" applyAlignment="0" applyProtection="0"/>
    <xf numFmtId="0" fontId="411" fillId="25" borderId="0" applyNumberFormat="0" applyBorder="0" applyAlignment="0" applyProtection="0"/>
    <xf numFmtId="0" fontId="411" fillId="26" borderId="0" applyNumberFormat="0" applyBorder="0" applyAlignment="0" applyProtection="0"/>
    <xf numFmtId="0" fontId="411" fillId="27" borderId="0" applyNumberFormat="0" applyBorder="0" applyAlignment="0" applyProtection="0"/>
    <xf numFmtId="0" fontId="411" fillId="29" borderId="0" applyNumberFormat="0" applyBorder="0" applyAlignment="0" applyProtection="0"/>
    <xf numFmtId="0" fontId="411" fillId="30" borderId="0" applyNumberFormat="0" applyBorder="0" applyAlignment="0" applyProtection="0"/>
    <xf numFmtId="0" fontId="411" fillId="31" borderId="0" applyNumberFormat="0" applyBorder="0" applyAlignment="0" applyProtection="0"/>
    <xf numFmtId="0" fontId="411" fillId="33" borderId="0" applyNumberFormat="0" applyBorder="0" applyAlignment="0" applyProtection="0"/>
    <xf numFmtId="0" fontId="411" fillId="34" borderId="0" applyNumberFormat="0" applyBorder="0" applyAlignment="0" applyProtection="0"/>
    <xf numFmtId="0" fontId="411" fillId="35" borderId="0" applyNumberFormat="0" applyBorder="0" applyAlignment="0" applyProtection="0"/>
    <xf numFmtId="0" fontId="411" fillId="37" borderId="0" applyNumberFormat="0" applyBorder="0" applyAlignment="0" applyProtection="0"/>
    <xf numFmtId="0" fontId="411" fillId="38" borderId="0" applyNumberFormat="0" applyBorder="0" applyAlignment="0" applyProtection="0"/>
    <xf numFmtId="0" fontId="411" fillId="39" borderId="0" applyNumberFormat="0" applyBorder="0" applyAlignment="0" applyProtection="0"/>
    <xf numFmtId="0" fontId="540" fillId="0" borderId="0"/>
    <xf numFmtId="0" fontId="540" fillId="0" borderId="0"/>
    <xf numFmtId="0" fontId="540" fillId="0" borderId="0"/>
    <xf numFmtId="0" fontId="540" fillId="0" borderId="0"/>
    <xf numFmtId="0" fontId="410" fillId="0" borderId="0"/>
    <xf numFmtId="0" fontId="410" fillId="15" borderId="13" applyNumberFormat="0" applyFont="0" applyAlignment="0" applyProtection="0"/>
    <xf numFmtId="0" fontId="410" fillId="17" borderId="0" applyNumberFormat="0" applyBorder="0" applyAlignment="0" applyProtection="0"/>
    <xf numFmtId="0" fontId="410" fillId="18" borderId="0" applyNumberFormat="0" applyBorder="0" applyAlignment="0" applyProtection="0"/>
    <xf numFmtId="0" fontId="410" fillId="19" borderId="0" applyNumberFormat="0" applyBorder="0" applyAlignment="0" applyProtection="0"/>
    <xf numFmtId="0" fontId="410" fillId="21" borderId="0" applyNumberFormat="0" applyBorder="0" applyAlignment="0" applyProtection="0"/>
    <xf numFmtId="0" fontId="410" fillId="22" borderId="0" applyNumberFormat="0" applyBorder="0" applyAlignment="0" applyProtection="0"/>
    <xf numFmtId="0" fontId="410" fillId="23" borderId="0" applyNumberFormat="0" applyBorder="0" applyAlignment="0" applyProtection="0"/>
    <xf numFmtId="0" fontId="410" fillId="25" borderId="0" applyNumberFormat="0" applyBorder="0" applyAlignment="0" applyProtection="0"/>
    <xf numFmtId="0" fontId="410" fillId="26" borderId="0" applyNumberFormat="0" applyBorder="0" applyAlignment="0" applyProtection="0"/>
    <xf numFmtId="0" fontId="410" fillId="27" borderId="0" applyNumberFormat="0" applyBorder="0" applyAlignment="0" applyProtection="0"/>
    <xf numFmtId="0" fontId="410" fillId="29" borderId="0" applyNumberFormat="0" applyBorder="0" applyAlignment="0" applyProtection="0"/>
    <xf numFmtId="0" fontId="410" fillId="30" borderId="0" applyNumberFormat="0" applyBorder="0" applyAlignment="0" applyProtection="0"/>
    <xf numFmtId="0" fontId="410" fillId="31" borderId="0" applyNumberFormat="0" applyBorder="0" applyAlignment="0" applyProtection="0"/>
    <xf numFmtId="0" fontId="410" fillId="33" borderId="0" applyNumberFormat="0" applyBorder="0" applyAlignment="0" applyProtection="0"/>
    <xf numFmtId="0" fontId="410" fillId="34" borderId="0" applyNumberFormat="0" applyBorder="0" applyAlignment="0" applyProtection="0"/>
    <xf numFmtId="0" fontId="410" fillId="35" borderId="0" applyNumberFormat="0" applyBorder="0" applyAlignment="0" applyProtection="0"/>
    <xf numFmtId="0" fontId="410" fillId="37" borderId="0" applyNumberFormat="0" applyBorder="0" applyAlignment="0" applyProtection="0"/>
    <xf numFmtId="0" fontId="410" fillId="38" borderId="0" applyNumberFormat="0" applyBorder="0" applyAlignment="0" applyProtection="0"/>
    <xf numFmtId="0" fontId="410" fillId="39" borderId="0" applyNumberFormat="0" applyBorder="0" applyAlignment="0" applyProtection="0"/>
    <xf numFmtId="0" fontId="540" fillId="0" borderId="0"/>
    <xf numFmtId="0" fontId="541"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2"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409" fillId="0" borderId="0"/>
    <xf numFmtId="0" fontId="409" fillId="15" borderId="13" applyNumberFormat="0" applyFont="0" applyAlignment="0" applyProtection="0"/>
    <xf numFmtId="0" fontId="409" fillId="17" borderId="0" applyNumberFormat="0" applyBorder="0" applyAlignment="0" applyProtection="0"/>
    <xf numFmtId="0" fontId="409" fillId="18" borderId="0" applyNumberFormat="0" applyBorder="0" applyAlignment="0" applyProtection="0"/>
    <xf numFmtId="0" fontId="409" fillId="19" borderId="0" applyNumberFormat="0" applyBorder="0" applyAlignment="0" applyProtection="0"/>
    <xf numFmtId="0" fontId="409" fillId="21" borderId="0" applyNumberFormat="0" applyBorder="0" applyAlignment="0" applyProtection="0"/>
    <xf numFmtId="0" fontId="409" fillId="22" borderId="0" applyNumberFormat="0" applyBorder="0" applyAlignment="0" applyProtection="0"/>
    <xf numFmtId="0" fontId="409" fillId="23" borderId="0" applyNumberFormat="0" applyBorder="0" applyAlignment="0" applyProtection="0"/>
    <xf numFmtId="0" fontId="409" fillId="25" borderId="0" applyNumberFormat="0" applyBorder="0" applyAlignment="0" applyProtection="0"/>
    <xf numFmtId="0" fontId="409" fillId="26" borderId="0" applyNumberFormat="0" applyBorder="0" applyAlignment="0" applyProtection="0"/>
    <xf numFmtId="0" fontId="409" fillId="27" borderId="0" applyNumberFormat="0" applyBorder="0" applyAlignment="0" applyProtection="0"/>
    <xf numFmtId="0" fontId="409" fillId="29" borderId="0" applyNumberFormat="0" applyBorder="0" applyAlignment="0" applyProtection="0"/>
    <xf numFmtId="0" fontId="409" fillId="30" borderId="0" applyNumberFormat="0" applyBorder="0" applyAlignment="0" applyProtection="0"/>
    <xf numFmtId="0" fontId="409" fillId="31" borderId="0" applyNumberFormat="0" applyBorder="0" applyAlignment="0" applyProtection="0"/>
    <xf numFmtId="0" fontId="409" fillId="33" borderId="0" applyNumberFormat="0" applyBorder="0" applyAlignment="0" applyProtection="0"/>
    <xf numFmtId="0" fontId="409" fillId="34" borderId="0" applyNumberFormat="0" applyBorder="0" applyAlignment="0" applyProtection="0"/>
    <xf numFmtId="0" fontId="409" fillId="35" borderId="0" applyNumberFormat="0" applyBorder="0" applyAlignment="0" applyProtection="0"/>
    <xf numFmtId="0" fontId="409" fillId="37" borderId="0" applyNumberFormat="0" applyBorder="0" applyAlignment="0" applyProtection="0"/>
    <xf numFmtId="0" fontId="409" fillId="38" borderId="0" applyNumberFormat="0" applyBorder="0" applyAlignment="0" applyProtection="0"/>
    <xf numFmtId="0" fontId="409" fillId="39" borderId="0" applyNumberFormat="0" applyBorder="0" applyAlignment="0" applyProtection="0"/>
    <xf numFmtId="0" fontId="544" fillId="0" borderId="0"/>
    <xf numFmtId="0" fontId="544" fillId="0" borderId="0"/>
    <xf numFmtId="0" fontId="544" fillId="0" borderId="0"/>
    <xf numFmtId="0" fontId="544" fillId="0" borderId="0"/>
    <xf numFmtId="0" fontId="408" fillId="0" borderId="0"/>
    <xf numFmtId="0" fontId="408" fillId="15" borderId="13" applyNumberFormat="0" applyFont="0" applyAlignment="0" applyProtection="0"/>
    <xf numFmtId="0" fontId="408" fillId="17" borderId="0" applyNumberFormat="0" applyBorder="0" applyAlignment="0" applyProtection="0"/>
    <xf numFmtId="0" fontId="408" fillId="18" borderId="0" applyNumberFormat="0" applyBorder="0" applyAlignment="0" applyProtection="0"/>
    <xf numFmtId="0" fontId="408" fillId="19" borderId="0" applyNumberFormat="0" applyBorder="0" applyAlignment="0" applyProtection="0"/>
    <xf numFmtId="0" fontId="408" fillId="21" borderId="0" applyNumberFormat="0" applyBorder="0" applyAlignment="0" applyProtection="0"/>
    <xf numFmtId="0" fontId="408" fillId="22" borderId="0" applyNumberFormat="0" applyBorder="0" applyAlignment="0" applyProtection="0"/>
    <xf numFmtId="0" fontId="408" fillId="23" borderId="0" applyNumberFormat="0" applyBorder="0" applyAlignment="0" applyProtection="0"/>
    <xf numFmtId="0" fontId="408" fillId="25" borderId="0" applyNumberFormat="0" applyBorder="0" applyAlignment="0" applyProtection="0"/>
    <xf numFmtId="0" fontId="408" fillId="26" borderId="0" applyNumberFormat="0" applyBorder="0" applyAlignment="0" applyProtection="0"/>
    <xf numFmtId="0" fontId="408" fillId="27" borderId="0" applyNumberFormat="0" applyBorder="0" applyAlignment="0" applyProtection="0"/>
    <xf numFmtId="0" fontId="408" fillId="29" borderId="0" applyNumberFormat="0" applyBorder="0" applyAlignment="0" applyProtection="0"/>
    <xf numFmtId="0" fontId="408" fillId="30" borderId="0" applyNumberFormat="0" applyBorder="0" applyAlignment="0" applyProtection="0"/>
    <xf numFmtId="0" fontId="408" fillId="31" borderId="0" applyNumberFormat="0" applyBorder="0" applyAlignment="0" applyProtection="0"/>
    <xf numFmtId="0" fontId="408" fillId="33" borderId="0" applyNumberFormat="0" applyBorder="0" applyAlignment="0" applyProtection="0"/>
    <xf numFmtId="0" fontId="408" fillId="34" borderId="0" applyNumberFormat="0" applyBorder="0" applyAlignment="0" applyProtection="0"/>
    <xf numFmtId="0" fontId="408" fillId="35" borderId="0" applyNumberFormat="0" applyBorder="0" applyAlignment="0" applyProtection="0"/>
    <xf numFmtId="0" fontId="408" fillId="37" borderId="0" applyNumberFormat="0" applyBorder="0" applyAlignment="0" applyProtection="0"/>
    <xf numFmtId="0" fontId="408" fillId="38" borderId="0" applyNumberFormat="0" applyBorder="0" applyAlignment="0" applyProtection="0"/>
    <xf numFmtId="0" fontId="408" fillId="39" borderId="0" applyNumberFormat="0" applyBorder="0" applyAlignment="0" applyProtection="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544" fillId="0" borderId="0"/>
    <xf numFmtId="0" fontId="407" fillId="0" borderId="0"/>
    <xf numFmtId="0" fontId="407" fillId="15" borderId="13" applyNumberFormat="0" applyFont="0" applyAlignment="0" applyProtection="0"/>
    <xf numFmtId="0" fontId="407" fillId="17" borderId="0" applyNumberFormat="0" applyBorder="0" applyAlignment="0" applyProtection="0"/>
    <xf numFmtId="0" fontId="407" fillId="18" borderId="0" applyNumberFormat="0" applyBorder="0" applyAlignment="0" applyProtection="0"/>
    <xf numFmtId="0" fontId="407" fillId="19" borderId="0" applyNumberFormat="0" applyBorder="0" applyAlignment="0" applyProtection="0"/>
    <xf numFmtId="0" fontId="407" fillId="21" borderId="0" applyNumberFormat="0" applyBorder="0" applyAlignment="0" applyProtection="0"/>
    <xf numFmtId="0" fontId="407" fillId="22" borderId="0" applyNumberFormat="0" applyBorder="0" applyAlignment="0" applyProtection="0"/>
    <xf numFmtId="0" fontId="407" fillId="23" borderId="0" applyNumberFormat="0" applyBorder="0" applyAlignment="0" applyProtection="0"/>
    <xf numFmtId="0" fontId="407" fillId="25" borderId="0" applyNumberFormat="0" applyBorder="0" applyAlignment="0" applyProtection="0"/>
    <xf numFmtId="0" fontId="407" fillId="26" borderId="0" applyNumberFormat="0" applyBorder="0" applyAlignment="0" applyProtection="0"/>
    <xf numFmtId="0" fontId="407" fillId="27" borderId="0" applyNumberFormat="0" applyBorder="0" applyAlignment="0" applyProtection="0"/>
    <xf numFmtId="0" fontId="407" fillId="29" borderId="0" applyNumberFormat="0" applyBorder="0" applyAlignment="0" applyProtection="0"/>
    <xf numFmtId="0" fontId="407" fillId="30" borderId="0" applyNumberFormat="0" applyBorder="0" applyAlignment="0" applyProtection="0"/>
    <xf numFmtId="0" fontId="407" fillId="31" borderId="0" applyNumberFormat="0" applyBorder="0" applyAlignment="0" applyProtection="0"/>
    <xf numFmtId="0" fontId="407" fillId="33" borderId="0" applyNumberFormat="0" applyBorder="0" applyAlignment="0" applyProtection="0"/>
    <xf numFmtId="0" fontId="407" fillId="34" borderId="0" applyNumberFormat="0" applyBorder="0" applyAlignment="0" applyProtection="0"/>
    <xf numFmtId="0" fontId="407" fillId="35" borderId="0" applyNumberFormat="0" applyBorder="0" applyAlignment="0" applyProtection="0"/>
    <xf numFmtId="0" fontId="407" fillId="37" borderId="0" applyNumberFormat="0" applyBorder="0" applyAlignment="0" applyProtection="0"/>
    <xf numFmtId="0" fontId="407" fillId="38" borderId="0" applyNumberFormat="0" applyBorder="0" applyAlignment="0" applyProtection="0"/>
    <xf numFmtId="0" fontId="407" fillId="39" borderId="0" applyNumberFormat="0" applyBorder="0" applyAlignment="0" applyProtection="0"/>
    <xf numFmtId="0" fontId="406" fillId="0" borderId="0"/>
    <xf numFmtId="0" fontId="406" fillId="15" borderId="13" applyNumberFormat="0" applyFont="0" applyAlignment="0" applyProtection="0"/>
    <xf numFmtId="0" fontId="406" fillId="17" borderId="0" applyNumberFormat="0" applyBorder="0" applyAlignment="0" applyProtection="0"/>
    <xf numFmtId="0" fontId="406" fillId="18" borderId="0" applyNumberFormat="0" applyBorder="0" applyAlignment="0" applyProtection="0"/>
    <xf numFmtId="0" fontId="406" fillId="19" borderId="0" applyNumberFormat="0" applyBorder="0" applyAlignment="0" applyProtection="0"/>
    <xf numFmtId="0" fontId="406" fillId="21" borderId="0" applyNumberFormat="0" applyBorder="0" applyAlignment="0" applyProtection="0"/>
    <xf numFmtId="0" fontId="406" fillId="22" borderId="0" applyNumberFormat="0" applyBorder="0" applyAlignment="0" applyProtection="0"/>
    <xf numFmtId="0" fontId="406" fillId="23" borderId="0" applyNumberFormat="0" applyBorder="0" applyAlignment="0" applyProtection="0"/>
    <xf numFmtId="0" fontId="406" fillId="25" borderId="0" applyNumberFormat="0" applyBorder="0" applyAlignment="0" applyProtection="0"/>
    <xf numFmtId="0" fontId="406" fillId="26" borderId="0" applyNumberFormat="0" applyBorder="0" applyAlignment="0" applyProtection="0"/>
    <xf numFmtId="0" fontId="406" fillId="27" borderId="0" applyNumberFormat="0" applyBorder="0" applyAlignment="0" applyProtection="0"/>
    <xf numFmtId="0" fontId="406" fillId="29" borderId="0" applyNumberFormat="0" applyBorder="0" applyAlignment="0" applyProtection="0"/>
    <xf numFmtId="0" fontId="406" fillId="30" borderId="0" applyNumberFormat="0" applyBorder="0" applyAlignment="0" applyProtection="0"/>
    <xf numFmtId="0" fontId="406" fillId="31" borderId="0" applyNumberFormat="0" applyBorder="0" applyAlignment="0" applyProtection="0"/>
    <xf numFmtId="0" fontId="406" fillId="33" borderId="0" applyNumberFormat="0" applyBorder="0" applyAlignment="0" applyProtection="0"/>
    <xf numFmtId="0" fontId="406" fillId="34" borderId="0" applyNumberFormat="0" applyBorder="0" applyAlignment="0" applyProtection="0"/>
    <xf numFmtId="0" fontId="406" fillId="35" borderId="0" applyNumberFormat="0" applyBorder="0" applyAlignment="0" applyProtection="0"/>
    <xf numFmtId="0" fontId="406" fillId="37" borderId="0" applyNumberFormat="0" applyBorder="0" applyAlignment="0" applyProtection="0"/>
    <xf numFmtId="0" fontId="406" fillId="38" borderId="0" applyNumberFormat="0" applyBorder="0" applyAlignment="0" applyProtection="0"/>
    <xf numFmtId="0" fontId="406" fillId="39" borderId="0" applyNumberFormat="0" applyBorder="0" applyAlignment="0" applyProtection="0"/>
    <xf numFmtId="0" fontId="405" fillId="0" borderId="0"/>
    <xf numFmtId="0" fontId="405" fillId="15" borderId="13" applyNumberFormat="0" applyFont="0" applyAlignment="0" applyProtection="0"/>
    <xf numFmtId="0" fontId="405" fillId="17" borderId="0" applyNumberFormat="0" applyBorder="0" applyAlignment="0" applyProtection="0"/>
    <xf numFmtId="0" fontId="405" fillId="18" borderId="0" applyNumberFormat="0" applyBorder="0" applyAlignment="0" applyProtection="0"/>
    <xf numFmtId="0" fontId="405" fillId="19" borderId="0" applyNumberFormat="0" applyBorder="0" applyAlignment="0" applyProtection="0"/>
    <xf numFmtId="0" fontId="405" fillId="21" borderId="0" applyNumberFormat="0" applyBorder="0" applyAlignment="0" applyProtection="0"/>
    <xf numFmtId="0" fontId="405" fillId="22" borderId="0" applyNumberFormat="0" applyBorder="0" applyAlignment="0" applyProtection="0"/>
    <xf numFmtId="0" fontId="405" fillId="23" borderId="0" applyNumberFormat="0" applyBorder="0" applyAlignment="0" applyProtection="0"/>
    <xf numFmtId="0" fontId="405" fillId="25" borderId="0" applyNumberFormat="0" applyBorder="0" applyAlignment="0" applyProtection="0"/>
    <xf numFmtId="0" fontId="405" fillId="26" borderId="0" applyNumberFormat="0" applyBorder="0" applyAlignment="0" applyProtection="0"/>
    <xf numFmtId="0" fontId="405" fillId="27" borderId="0" applyNumberFormat="0" applyBorder="0" applyAlignment="0" applyProtection="0"/>
    <xf numFmtId="0" fontId="405" fillId="29" borderId="0" applyNumberFormat="0" applyBorder="0" applyAlignment="0" applyProtection="0"/>
    <xf numFmtId="0" fontId="405" fillId="30" borderId="0" applyNumberFormat="0" applyBorder="0" applyAlignment="0" applyProtection="0"/>
    <xf numFmtId="0" fontId="405" fillId="31" borderId="0" applyNumberFormat="0" applyBorder="0" applyAlignment="0" applyProtection="0"/>
    <xf numFmtId="0" fontId="405" fillId="33" borderId="0" applyNumberFormat="0" applyBorder="0" applyAlignment="0" applyProtection="0"/>
    <xf numFmtId="0" fontId="405" fillId="34" borderId="0" applyNumberFormat="0" applyBorder="0" applyAlignment="0" applyProtection="0"/>
    <xf numFmtId="0" fontId="405" fillId="35" borderId="0" applyNumberFormat="0" applyBorder="0" applyAlignment="0" applyProtection="0"/>
    <xf numFmtId="0" fontId="405" fillId="37" borderId="0" applyNumberFormat="0" applyBorder="0" applyAlignment="0" applyProtection="0"/>
    <xf numFmtId="0" fontId="405" fillId="38" borderId="0" applyNumberFormat="0" applyBorder="0" applyAlignment="0" applyProtection="0"/>
    <xf numFmtId="0" fontId="405" fillId="39" borderId="0" applyNumberFormat="0" applyBorder="0" applyAlignment="0" applyProtection="0"/>
    <xf numFmtId="0" fontId="404" fillId="0" borderId="0"/>
    <xf numFmtId="0" fontId="404" fillId="15" borderId="13" applyNumberFormat="0" applyFont="0" applyAlignment="0" applyProtection="0"/>
    <xf numFmtId="0" fontId="404" fillId="17" borderId="0" applyNumberFormat="0" applyBorder="0" applyAlignment="0" applyProtection="0"/>
    <xf numFmtId="0" fontId="404" fillId="18" borderId="0" applyNumberFormat="0" applyBorder="0" applyAlignment="0" applyProtection="0"/>
    <xf numFmtId="0" fontId="404" fillId="19" borderId="0" applyNumberFormat="0" applyBorder="0" applyAlignment="0" applyProtection="0"/>
    <xf numFmtId="0" fontId="404" fillId="21" borderId="0" applyNumberFormat="0" applyBorder="0" applyAlignment="0" applyProtection="0"/>
    <xf numFmtId="0" fontId="404" fillId="22" borderId="0" applyNumberFormat="0" applyBorder="0" applyAlignment="0" applyProtection="0"/>
    <xf numFmtId="0" fontId="404" fillId="23" borderId="0" applyNumberFormat="0" applyBorder="0" applyAlignment="0" applyProtection="0"/>
    <xf numFmtId="0" fontId="404" fillId="25" borderId="0" applyNumberFormat="0" applyBorder="0" applyAlignment="0" applyProtection="0"/>
    <xf numFmtId="0" fontId="404" fillId="26" borderId="0" applyNumberFormat="0" applyBorder="0" applyAlignment="0" applyProtection="0"/>
    <xf numFmtId="0" fontId="404" fillId="27" borderId="0" applyNumberFormat="0" applyBorder="0" applyAlignment="0" applyProtection="0"/>
    <xf numFmtId="0" fontId="404" fillId="29" borderId="0" applyNumberFormat="0" applyBorder="0" applyAlignment="0" applyProtection="0"/>
    <xf numFmtId="0" fontId="404" fillId="30" borderId="0" applyNumberFormat="0" applyBorder="0" applyAlignment="0" applyProtection="0"/>
    <xf numFmtId="0" fontId="404" fillId="31" borderId="0" applyNumberFormat="0" applyBorder="0" applyAlignment="0" applyProtection="0"/>
    <xf numFmtId="0" fontId="404" fillId="33" borderId="0" applyNumberFormat="0" applyBorder="0" applyAlignment="0" applyProtection="0"/>
    <xf numFmtId="0" fontId="404" fillId="34" borderId="0" applyNumberFormat="0" applyBorder="0" applyAlignment="0" applyProtection="0"/>
    <xf numFmtId="0" fontId="404" fillId="35" borderId="0" applyNumberFormat="0" applyBorder="0" applyAlignment="0" applyProtection="0"/>
    <xf numFmtId="0" fontId="404" fillId="37" borderId="0" applyNumberFormat="0" applyBorder="0" applyAlignment="0" applyProtection="0"/>
    <xf numFmtId="0" fontId="404" fillId="38" borderId="0" applyNumberFormat="0" applyBorder="0" applyAlignment="0" applyProtection="0"/>
    <xf numFmtId="0" fontId="404" fillId="39" borderId="0" applyNumberFormat="0" applyBorder="0" applyAlignment="0" applyProtection="0"/>
    <xf numFmtId="0" fontId="403" fillId="0" borderId="0"/>
    <xf numFmtId="0" fontId="403" fillId="15" borderId="13" applyNumberFormat="0" applyFont="0" applyAlignment="0" applyProtection="0"/>
    <xf numFmtId="0" fontId="403" fillId="17" borderId="0" applyNumberFormat="0" applyBorder="0" applyAlignment="0" applyProtection="0"/>
    <xf numFmtId="0" fontId="403" fillId="18" borderId="0" applyNumberFormat="0" applyBorder="0" applyAlignment="0" applyProtection="0"/>
    <xf numFmtId="0" fontId="403" fillId="19" borderId="0" applyNumberFormat="0" applyBorder="0" applyAlignment="0" applyProtection="0"/>
    <xf numFmtId="0" fontId="403" fillId="21" borderId="0" applyNumberFormat="0" applyBorder="0" applyAlignment="0" applyProtection="0"/>
    <xf numFmtId="0" fontId="403" fillId="22" borderId="0" applyNumberFormat="0" applyBorder="0" applyAlignment="0" applyProtection="0"/>
    <xf numFmtId="0" fontId="403" fillId="23" borderId="0" applyNumberFormat="0" applyBorder="0" applyAlignment="0" applyProtection="0"/>
    <xf numFmtId="0" fontId="403" fillId="25" borderId="0" applyNumberFormat="0" applyBorder="0" applyAlignment="0" applyProtection="0"/>
    <xf numFmtId="0" fontId="403" fillId="26" borderId="0" applyNumberFormat="0" applyBorder="0" applyAlignment="0" applyProtection="0"/>
    <xf numFmtId="0" fontId="403" fillId="27" borderId="0" applyNumberFormat="0" applyBorder="0" applyAlignment="0" applyProtection="0"/>
    <xf numFmtId="0" fontId="403" fillId="29" borderId="0" applyNumberFormat="0" applyBorder="0" applyAlignment="0" applyProtection="0"/>
    <xf numFmtId="0" fontId="403" fillId="30" borderId="0" applyNumberFormat="0" applyBorder="0" applyAlignment="0" applyProtection="0"/>
    <xf numFmtId="0" fontId="403" fillId="31" borderId="0" applyNumberFormat="0" applyBorder="0" applyAlignment="0" applyProtection="0"/>
    <xf numFmtId="0" fontId="403" fillId="33" borderId="0" applyNumberFormat="0" applyBorder="0" applyAlignment="0" applyProtection="0"/>
    <xf numFmtId="0" fontId="403" fillId="34" borderId="0" applyNumberFormat="0" applyBorder="0" applyAlignment="0" applyProtection="0"/>
    <xf numFmtId="0" fontId="403" fillId="35" borderId="0" applyNumberFormat="0" applyBorder="0" applyAlignment="0" applyProtection="0"/>
    <xf numFmtId="0" fontId="403" fillId="37" borderId="0" applyNumberFormat="0" applyBorder="0" applyAlignment="0" applyProtection="0"/>
    <xf numFmtId="0" fontId="403" fillId="38" borderId="0" applyNumberFormat="0" applyBorder="0" applyAlignment="0" applyProtection="0"/>
    <xf numFmtId="0" fontId="403" fillId="39" borderId="0" applyNumberFormat="0" applyBorder="0" applyAlignment="0" applyProtection="0"/>
    <xf numFmtId="0" fontId="402" fillId="0" borderId="0"/>
    <xf numFmtId="0" fontId="402" fillId="15" borderId="13" applyNumberFormat="0" applyFont="0" applyAlignment="0" applyProtection="0"/>
    <xf numFmtId="0" fontId="402" fillId="17" borderId="0" applyNumberFormat="0" applyBorder="0" applyAlignment="0" applyProtection="0"/>
    <xf numFmtId="0" fontId="402" fillId="18" borderId="0" applyNumberFormat="0" applyBorder="0" applyAlignment="0" applyProtection="0"/>
    <xf numFmtId="0" fontId="402" fillId="19" borderId="0" applyNumberFormat="0" applyBorder="0" applyAlignment="0" applyProtection="0"/>
    <xf numFmtId="0" fontId="402" fillId="21" borderId="0" applyNumberFormat="0" applyBorder="0" applyAlignment="0" applyProtection="0"/>
    <xf numFmtId="0" fontId="402" fillId="22" borderId="0" applyNumberFormat="0" applyBorder="0" applyAlignment="0" applyProtection="0"/>
    <xf numFmtId="0" fontId="402" fillId="23" borderId="0" applyNumberFormat="0" applyBorder="0" applyAlignment="0" applyProtection="0"/>
    <xf numFmtId="0" fontId="402" fillId="25" borderId="0" applyNumberFormat="0" applyBorder="0" applyAlignment="0" applyProtection="0"/>
    <xf numFmtId="0" fontId="402" fillId="26" borderId="0" applyNumberFormat="0" applyBorder="0" applyAlignment="0" applyProtection="0"/>
    <xf numFmtId="0" fontId="402" fillId="27" borderId="0" applyNumberFormat="0" applyBorder="0" applyAlignment="0" applyProtection="0"/>
    <xf numFmtId="0" fontId="402" fillId="29" borderId="0" applyNumberFormat="0" applyBorder="0" applyAlignment="0" applyProtection="0"/>
    <xf numFmtId="0" fontId="402" fillId="30" borderId="0" applyNumberFormat="0" applyBorder="0" applyAlignment="0" applyProtection="0"/>
    <xf numFmtId="0" fontId="402" fillId="31" borderId="0" applyNumberFormat="0" applyBorder="0" applyAlignment="0" applyProtection="0"/>
    <xf numFmtId="0" fontId="402" fillId="33" borderId="0" applyNumberFormat="0" applyBorder="0" applyAlignment="0" applyProtection="0"/>
    <xf numFmtId="0" fontId="402" fillId="34" borderId="0" applyNumberFormat="0" applyBorder="0" applyAlignment="0" applyProtection="0"/>
    <xf numFmtId="0" fontId="402" fillId="35" borderId="0" applyNumberFormat="0" applyBorder="0" applyAlignment="0" applyProtection="0"/>
    <xf numFmtId="0" fontId="402" fillId="37" borderId="0" applyNumberFormat="0" applyBorder="0" applyAlignment="0" applyProtection="0"/>
    <xf numFmtId="0" fontId="402" fillId="38" borderId="0" applyNumberFormat="0" applyBorder="0" applyAlignment="0" applyProtection="0"/>
    <xf numFmtId="0" fontId="402" fillId="39" borderId="0" applyNumberFormat="0" applyBorder="0" applyAlignment="0" applyProtection="0"/>
    <xf numFmtId="0" fontId="401" fillId="0" borderId="0"/>
    <xf numFmtId="0" fontId="401" fillId="15" borderId="13" applyNumberFormat="0" applyFont="0" applyAlignment="0" applyProtection="0"/>
    <xf numFmtId="0" fontId="401" fillId="17" borderId="0" applyNumberFormat="0" applyBorder="0" applyAlignment="0" applyProtection="0"/>
    <xf numFmtId="0" fontId="401" fillId="18" borderId="0" applyNumberFormat="0" applyBorder="0" applyAlignment="0" applyProtection="0"/>
    <xf numFmtId="0" fontId="401" fillId="19" borderId="0" applyNumberFormat="0" applyBorder="0" applyAlignment="0" applyProtection="0"/>
    <xf numFmtId="0" fontId="401" fillId="21" borderId="0" applyNumberFormat="0" applyBorder="0" applyAlignment="0" applyProtection="0"/>
    <xf numFmtId="0" fontId="401" fillId="22" borderId="0" applyNumberFormat="0" applyBorder="0" applyAlignment="0" applyProtection="0"/>
    <xf numFmtId="0" fontId="401" fillId="23" borderId="0" applyNumberFormat="0" applyBorder="0" applyAlignment="0" applyProtection="0"/>
    <xf numFmtId="0" fontId="401" fillId="25" borderId="0" applyNumberFormat="0" applyBorder="0" applyAlignment="0" applyProtection="0"/>
    <xf numFmtId="0" fontId="401" fillId="26" borderId="0" applyNumberFormat="0" applyBorder="0" applyAlignment="0" applyProtection="0"/>
    <xf numFmtId="0" fontId="401" fillId="27" borderId="0" applyNumberFormat="0" applyBorder="0" applyAlignment="0" applyProtection="0"/>
    <xf numFmtId="0" fontId="401" fillId="29" borderId="0" applyNumberFormat="0" applyBorder="0" applyAlignment="0" applyProtection="0"/>
    <xf numFmtId="0" fontId="401" fillId="30" borderId="0" applyNumberFormat="0" applyBorder="0" applyAlignment="0" applyProtection="0"/>
    <xf numFmtId="0" fontId="401" fillId="31" borderId="0" applyNumberFormat="0" applyBorder="0" applyAlignment="0" applyProtection="0"/>
    <xf numFmtId="0" fontId="401" fillId="33" borderId="0" applyNumberFormat="0" applyBorder="0" applyAlignment="0" applyProtection="0"/>
    <xf numFmtId="0" fontId="401" fillId="34" borderId="0" applyNumberFormat="0" applyBorder="0" applyAlignment="0" applyProtection="0"/>
    <xf numFmtId="0" fontId="401" fillId="35" borderId="0" applyNumberFormat="0" applyBorder="0" applyAlignment="0" applyProtection="0"/>
    <xf numFmtId="0" fontId="401" fillId="37" borderId="0" applyNumberFormat="0" applyBorder="0" applyAlignment="0" applyProtection="0"/>
    <xf numFmtId="0" fontId="401" fillId="38" borderId="0" applyNumberFormat="0" applyBorder="0" applyAlignment="0" applyProtection="0"/>
    <xf numFmtId="0" fontId="401" fillId="39" borderId="0" applyNumberFormat="0" applyBorder="0" applyAlignment="0" applyProtection="0"/>
    <xf numFmtId="0" fontId="400" fillId="0" borderId="0"/>
    <xf numFmtId="0" fontId="400" fillId="15" borderId="13" applyNumberFormat="0" applyFont="0" applyAlignment="0" applyProtection="0"/>
    <xf numFmtId="0" fontId="400" fillId="17" borderId="0" applyNumberFormat="0" applyBorder="0" applyAlignment="0" applyProtection="0"/>
    <xf numFmtId="0" fontId="400" fillId="18" borderId="0" applyNumberFormat="0" applyBorder="0" applyAlignment="0" applyProtection="0"/>
    <xf numFmtId="0" fontId="400" fillId="19" borderId="0" applyNumberFormat="0" applyBorder="0" applyAlignment="0" applyProtection="0"/>
    <xf numFmtId="0" fontId="400" fillId="21" borderId="0" applyNumberFormat="0" applyBorder="0" applyAlignment="0" applyProtection="0"/>
    <xf numFmtId="0" fontId="400" fillId="22" borderId="0" applyNumberFormat="0" applyBorder="0" applyAlignment="0" applyProtection="0"/>
    <xf numFmtId="0" fontId="400" fillId="23" borderId="0" applyNumberFormat="0" applyBorder="0" applyAlignment="0" applyProtection="0"/>
    <xf numFmtId="0" fontId="400" fillId="25" borderId="0" applyNumberFormat="0" applyBorder="0" applyAlignment="0" applyProtection="0"/>
    <xf numFmtId="0" fontId="400" fillId="26" borderId="0" applyNumberFormat="0" applyBorder="0" applyAlignment="0" applyProtection="0"/>
    <xf numFmtId="0" fontId="400" fillId="27" borderId="0" applyNumberFormat="0" applyBorder="0" applyAlignment="0" applyProtection="0"/>
    <xf numFmtId="0" fontId="400" fillId="29" borderId="0" applyNumberFormat="0" applyBorder="0" applyAlignment="0" applyProtection="0"/>
    <xf numFmtId="0" fontId="400" fillId="30" borderId="0" applyNumberFormat="0" applyBorder="0" applyAlignment="0" applyProtection="0"/>
    <xf numFmtId="0" fontId="400" fillId="31" borderId="0" applyNumberFormat="0" applyBorder="0" applyAlignment="0" applyProtection="0"/>
    <xf numFmtId="0" fontId="400" fillId="33" borderId="0" applyNumberFormat="0" applyBorder="0" applyAlignment="0" applyProtection="0"/>
    <xf numFmtId="0" fontId="400" fillId="34" borderId="0" applyNumberFormat="0" applyBorder="0" applyAlignment="0" applyProtection="0"/>
    <xf numFmtId="0" fontId="400" fillId="35" borderId="0" applyNumberFormat="0" applyBorder="0" applyAlignment="0" applyProtection="0"/>
    <xf numFmtId="0" fontId="400" fillId="37" borderId="0" applyNumberFormat="0" applyBorder="0" applyAlignment="0" applyProtection="0"/>
    <xf numFmtId="0" fontId="400" fillId="38" borderId="0" applyNumberFormat="0" applyBorder="0" applyAlignment="0" applyProtection="0"/>
    <xf numFmtId="0" fontId="400"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399" fillId="0" borderId="0"/>
    <xf numFmtId="0" fontId="399" fillId="15" borderId="13" applyNumberFormat="0" applyFont="0" applyAlignment="0" applyProtection="0"/>
    <xf numFmtId="0" fontId="424" fillId="0" borderId="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399" fillId="0" borderId="0"/>
    <xf numFmtId="0" fontId="399" fillId="15" borderId="13" applyNumberFormat="0" applyFont="0" applyAlignment="0" applyProtection="0"/>
    <xf numFmtId="0" fontId="424" fillId="0" borderId="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424" fillId="0" borderId="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424" fillId="0" borderId="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424" fillId="0" borderId="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9" fillId="0" borderId="0"/>
    <xf numFmtId="0" fontId="399" fillId="15" borderId="13" applyNumberFormat="0" applyFont="0" applyAlignment="0" applyProtection="0"/>
    <xf numFmtId="0" fontId="399" fillId="17" borderId="0" applyNumberFormat="0" applyBorder="0" applyAlignment="0" applyProtection="0"/>
    <xf numFmtId="0" fontId="399" fillId="18" borderId="0" applyNumberFormat="0" applyBorder="0" applyAlignment="0" applyProtection="0"/>
    <xf numFmtId="0" fontId="399" fillId="19" borderId="0" applyNumberFormat="0" applyBorder="0" applyAlignment="0" applyProtection="0"/>
    <xf numFmtId="0" fontId="399" fillId="21" borderId="0" applyNumberFormat="0" applyBorder="0" applyAlignment="0" applyProtection="0"/>
    <xf numFmtId="0" fontId="399" fillId="22" borderId="0" applyNumberFormat="0" applyBorder="0" applyAlignment="0" applyProtection="0"/>
    <xf numFmtId="0" fontId="399" fillId="23" borderId="0" applyNumberFormat="0" applyBorder="0" applyAlignment="0" applyProtection="0"/>
    <xf numFmtId="0" fontId="399" fillId="25" borderId="0" applyNumberFormat="0" applyBorder="0" applyAlignment="0" applyProtection="0"/>
    <xf numFmtId="0" fontId="399" fillId="26" borderId="0" applyNumberFormat="0" applyBorder="0" applyAlignment="0" applyProtection="0"/>
    <xf numFmtId="0" fontId="399" fillId="27" borderId="0" applyNumberFormat="0" applyBorder="0" applyAlignment="0" applyProtection="0"/>
    <xf numFmtId="0" fontId="399" fillId="29" borderId="0" applyNumberFormat="0" applyBorder="0" applyAlignment="0" applyProtection="0"/>
    <xf numFmtId="0" fontId="399" fillId="30" borderId="0" applyNumberFormat="0" applyBorder="0" applyAlignment="0" applyProtection="0"/>
    <xf numFmtId="0" fontId="399" fillId="31" borderId="0" applyNumberFormat="0" applyBorder="0" applyAlignment="0" applyProtection="0"/>
    <xf numFmtId="0" fontId="399" fillId="33" borderId="0" applyNumberFormat="0" applyBorder="0" applyAlignment="0" applyProtection="0"/>
    <xf numFmtId="0" fontId="399" fillId="34" borderId="0" applyNumberFormat="0" applyBorder="0" applyAlignment="0" applyProtection="0"/>
    <xf numFmtId="0" fontId="399" fillId="35" borderId="0" applyNumberFormat="0" applyBorder="0" applyAlignment="0" applyProtection="0"/>
    <xf numFmtId="0" fontId="399" fillId="37" borderId="0" applyNumberFormat="0" applyBorder="0" applyAlignment="0" applyProtection="0"/>
    <xf numFmtId="0" fontId="399" fillId="38" borderId="0" applyNumberFormat="0" applyBorder="0" applyAlignment="0" applyProtection="0"/>
    <xf numFmtId="0" fontId="399" fillId="39" borderId="0" applyNumberFormat="0" applyBorder="0" applyAlignment="0" applyProtection="0"/>
    <xf numFmtId="0" fontId="398" fillId="0" borderId="0"/>
    <xf numFmtId="0" fontId="398" fillId="15" borderId="13" applyNumberFormat="0" applyFont="0" applyAlignment="0" applyProtection="0"/>
    <xf numFmtId="0" fontId="398" fillId="17" borderId="0" applyNumberFormat="0" applyBorder="0" applyAlignment="0" applyProtection="0"/>
    <xf numFmtId="0" fontId="398" fillId="18" borderId="0" applyNumberFormat="0" applyBorder="0" applyAlignment="0" applyProtection="0"/>
    <xf numFmtId="0" fontId="398" fillId="19" borderId="0" applyNumberFormat="0" applyBorder="0" applyAlignment="0" applyProtection="0"/>
    <xf numFmtId="0" fontId="398" fillId="21" borderId="0" applyNumberFormat="0" applyBorder="0" applyAlignment="0" applyProtection="0"/>
    <xf numFmtId="0" fontId="398" fillId="22" borderId="0" applyNumberFormat="0" applyBorder="0" applyAlignment="0" applyProtection="0"/>
    <xf numFmtId="0" fontId="398" fillId="23" borderId="0" applyNumberFormat="0" applyBorder="0" applyAlignment="0" applyProtection="0"/>
    <xf numFmtId="0" fontId="398" fillId="25" borderId="0" applyNumberFormat="0" applyBorder="0" applyAlignment="0" applyProtection="0"/>
    <xf numFmtId="0" fontId="398" fillId="26" borderId="0" applyNumberFormat="0" applyBorder="0" applyAlignment="0" applyProtection="0"/>
    <xf numFmtId="0" fontId="398" fillId="27" borderId="0" applyNumberFormat="0" applyBorder="0" applyAlignment="0" applyProtection="0"/>
    <xf numFmtId="0" fontId="398" fillId="29" borderId="0" applyNumberFormat="0" applyBorder="0" applyAlignment="0" applyProtection="0"/>
    <xf numFmtId="0" fontId="398" fillId="30" borderId="0" applyNumberFormat="0" applyBorder="0" applyAlignment="0" applyProtection="0"/>
    <xf numFmtId="0" fontId="398" fillId="31" borderId="0" applyNumberFormat="0" applyBorder="0" applyAlignment="0" applyProtection="0"/>
    <xf numFmtId="0" fontId="398" fillId="33" borderId="0" applyNumberFormat="0" applyBorder="0" applyAlignment="0" applyProtection="0"/>
    <xf numFmtId="0" fontId="398" fillId="34" borderId="0" applyNumberFormat="0" applyBorder="0" applyAlignment="0" applyProtection="0"/>
    <xf numFmtId="0" fontId="398" fillId="35" borderId="0" applyNumberFormat="0" applyBorder="0" applyAlignment="0" applyProtection="0"/>
    <xf numFmtId="0" fontId="398" fillId="37" borderId="0" applyNumberFormat="0" applyBorder="0" applyAlignment="0" applyProtection="0"/>
    <xf numFmtId="0" fontId="398" fillId="38" borderId="0" applyNumberFormat="0" applyBorder="0" applyAlignment="0" applyProtection="0"/>
    <xf numFmtId="0" fontId="398"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7" fillId="0" borderId="0"/>
    <xf numFmtId="0" fontId="397" fillId="15" borderId="13" applyNumberFormat="0" applyFont="0" applyAlignment="0" applyProtection="0"/>
    <xf numFmtId="0" fontId="397" fillId="17" borderId="0" applyNumberFormat="0" applyBorder="0" applyAlignment="0" applyProtection="0"/>
    <xf numFmtId="0" fontId="397" fillId="18" borderId="0" applyNumberFormat="0" applyBorder="0" applyAlignment="0" applyProtection="0"/>
    <xf numFmtId="0" fontId="397" fillId="19" borderId="0" applyNumberFormat="0" applyBorder="0" applyAlignment="0" applyProtection="0"/>
    <xf numFmtId="0" fontId="397" fillId="21" borderId="0" applyNumberFormat="0" applyBorder="0" applyAlignment="0" applyProtection="0"/>
    <xf numFmtId="0" fontId="397" fillId="22" borderId="0" applyNumberFormat="0" applyBorder="0" applyAlignment="0" applyProtection="0"/>
    <xf numFmtId="0" fontId="397" fillId="23" borderId="0" applyNumberFormat="0" applyBorder="0" applyAlignment="0" applyProtection="0"/>
    <xf numFmtId="0" fontId="397" fillId="25" borderId="0" applyNumberFormat="0" applyBorder="0" applyAlignment="0" applyProtection="0"/>
    <xf numFmtId="0" fontId="397" fillId="26" borderId="0" applyNumberFormat="0" applyBorder="0" applyAlignment="0" applyProtection="0"/>
    <xf numFmtId="0" fontId="397" fillId="27" borderId="0" applyNumberFormat="0" applyBorder="0" applyAlignment="0" applyProtection="0"/>
    <xf numFmtId="0" fontId="397" fillId="29" borderId="0" applyNumberFormat="0" applyBorder="0" applyAlignment="0" applyProtection="0"/>
    <xf numFmtId="0" fontId="397" fillId="30" borderId="0" applyNumberFormat="0" applyBorder="0" applyAlignment="0" applyProtection="0"/>
    <xf numFmtId="0" fontId="397" fillId="31" borderId="0" applyNumberFormat="0" applyBorder="0" applyAlignment="0" applyProtection="0"/>
    <xf numFmtId="0" fontId="397" fillId="33" borderId="0" applyNumberFormat="0" applyBorder="0" applyAlignment="0" applyProtection="0"/>
    <xf numFmtId="0" fontId="397" fillId="34" borderId="0" applyNumberFormat="0" applyBorder="0" applyAlignment="0" applyProtection="0"/>
    <xf numFmtId="0" fontId="397" fillId="35" borderId="0" applyNumberFormat="0" applyBorder="0" applyAlignment="0" applyProtection="0"/>
    <xf numFmtId="0" fontId="397" fillId="37" borderId="0" applyNumberFormat="0" applyBorder="0" applyAlignment="0" applyProtection="0"/>
    <xf numFmtId="0" fontId="397" fillId="38" borderId="0" applyNumberFormat="0" applyBorder="0" applyAlignment="0" applyProtection="0"/>
    <xf numFmtId="0" fontId="397" fillId="39" borderId="0" applyNumberFormat="0" applyBorder="0" applyAlignment="0" applyProtection="0"/>
    <xf numFmtId="0" fontId="396" fillId="0" borderId="0"/>
    <xf numFmtId="0" fontId="396" fillId="15" borderId="13" applyNumberFormat="0" applyFont="0" applyAlignment="0" applyProtection="0"/>
    <xf numFmtId="0" fontId="396" fillId="17" borderId="0" applyNumberFormat="0" applyBorder="0" applyAlignment="0" applyProtection="0"/>
    <xf numFmtId="0" fontId="396" fillId="18" borderId="0" applyNumberFormat="0" applyBorder="0" applyAlignment="0" applyProtection="0"/>
    <xf numFmtId="0" fontId="396" fillId="19" borderId="0" applyNumberFormat="0" applyBorder="0" applyAlignment="0" applyProtection="0"/>
    <xf numFmtId="0" fontId="396" fillId="21" borderId="0" applyNumberFormat="0" applyBorder="0" applyAlignment="0" applyProtection="0"/>
    <xf numFmtId="0" fontId="396" fillId="22" borderId="0" applyNumberFormat="0" applyBorder="0" applyAlignment="0" applyProtection="0"/>
    <xf numFmtId="0" fontId="396" fillId="23" borderId="0" applyNumberFormat="0" applyBorder="0" applyAlignment="0" applyProtection="0"/>
    <xf numFmtId="0" fontId="396" fillId="25" borderId="0" applyNumberFormat="0" applyBorder="0" applyAlignment="0" applyProtection="0"/>
    <xf numFmtId="0" fontId="396" fillId="26" borderId="0" applyNumberFormat="0" applyBorder="0" applyAlignment="0" applyProtection="0"/>
    <xf numFmtId="0" fontId="396" fillId="27" borderId="0" applyNumberFormat="0" applyBorder="0" applyAlignment="0" applyProtection="0"/>
    <xf numFmtId="0" fontId="396" fillId="29" borderId="0" applyNumberFormat="0" applyBorder="0" applyAlignment="0" applyProtection="0"/>
    <xf numFmtId="0" fontId="396" fillId="30" borderId="0" applyNumberFormat="0" applyBorder="0" applyAlignment="0" applyProtection="0"/>
    <xf numFmtId="0" fontId="396" fillId="31" borderId="0" applyNumberFormat="0" applyBorder="0" applyAlignment="0" applyProtection="0"/>
    <xf numFmtId="0" fontId="396" fillId="33" borderId="0" applyNumberFormat="0" applyBorder="0" applyAlignment="0" applyProtection="0"/>
    <xf numFmtId="0" fontId="396" fillId="34" borderId="0" applyNumberFormat="0" applyBorder="0" applyAlignment="0" applyProtection="0"/>
    <xf numFmtId="0" fontId="396" fillId="35" borderId="0" applyNumberFormat="0" applyBorder="0" applyAlignment="0" applyProtection="0"/>
    <xf numFmtId="0" fontId="396" fillId="37" borderId="0" applyNumberFormat="0" applyBorder="0" applyAlignment="0" applyProtection="0"/>
    <xf numFmtId="0" fontId="396" fillId="38" borderId="0" applyNumberFormat="0" applyBorder="0" applyAlignment="0" applyProtection="0"/>
    <xf numFmtId="0" fontId="396" fillId="39" borderId="0" applyNumberFormat="0" applyBorder="0" applyAlignment="0" applyProtection="0"/>
    <xf numFmtId="0" fontId="395" fillId="0" borderId="0"/>
    <xf numFmtId="0" fontId="395" fillId="15" borderId="13" applyNumberFormat="0" applyFont="0" applyAlignment="0" applyProtection="0"/>
    <xf numFmtId="0" fontId="395" fillId="17" borderId="0" applyNumberFormat="0" applyBorder="0" applyAlignment="0" applyProtection="0"/>
    <xf numFmtId="0" fontId="395" fillId="18" borderId="0" applyNumberFormat="0" applyBorder="0" applyAlignment="0" applyProtection="0"/>
    <xf numFmtId="0" fontId="395" fillId="19" borderId="0" applyNumberFormat="0" applyBorder="0" applyAlignment="0" applyProtection="0"/>
    <xf numFmtId="0" fontId="395" fillId="21" borderId="0" applyNumberFormat="0" applyBorder="0" applyAlignment="0" applyProtection="0"/>
    <xf numFmtId="0" fontId="395" fillId="22" borderId="0" applyNumberFormat="0" applyBorder="0" applyAlignment="0" applyProtection="0"/>
    <xf numFmtId="0" fontId="395" fillId="23" borderId="0" applyNumberFormat="0" applyBorder="0" applyAlignment="0" applyProtection="0"/>
    <xf numFmtId="0" fontId="395" fillId="25" borderId="0" applyNumberFormat="0" applyBorder="0" applyAlignment="0" applyProtection="0"/>
    <xf numFmtId="0" fontId="395" fillId="26" borderId="0" applyNumberFormat="0" applyBorder="0" applyAlignment="0" applyProtection="0"/>
    <xf numFmtId="0" fontId="395" fillId="27" borderId="0" applyNumberFormat="0" applyBorder="0" applyAlignment="0" applyProtection="0"/>
    <xf numFmtId="0" fontId="395" fillId="29" borderId="0" applyNumberFormat="0" applyBorder="0" applyAlignment="0" applyProtection="0"/>
    <xf numFmtId="0" fontId="395" fillId="30" borderId="0" applyNumberFormat="0" applyBorder="0" applyAlignment="0" applyProtection="0"/>
    <xf numFmtId="0" fontId="395" fillId="31" borderId="0" applyNumberFormat="0" applyBorder="0" applyAlignment="0" applyProtection="0"/>
    <xf numFmtId="0" fontId="395" fillId="33" borderId="0" applyNumberFormat="0" applyBorder="0" applyAlignment="0" applyProtection="0"/>
    <xf numFmtId="0" fontId="395" fillId="34" borderId="0" applyNumberFormat="0" applyBorder="0" applyAlignment="0" applyProtection="0"/>
    <xf numFmtId="0" fontId="395" fillId="35" borderId="0" applyNumberFormat="0" applyBorder="0" applyAlignment="0" applyProtection="0"/>
    <xf numFmtId="0" fontId="395" fillId="37" borderId="0" applyNumberFormat="0" applyBorder="0" applyAlignment="0" applyProtection="0"/>
    <xf numFmtId="0" fontId="395" fillId="38" borderId="0" applyNumberFormat="0" applyBorder="0" applyAlignment="0" applyProtection="0"/>
    <xf numFmtId="0" fontId="395" fillId="39" borderId="0" applyNumberFormat="0" applyBorder="0" applyAlignment="0" applyProtection="0"/>
    <xf numFmtId="0" fontId="394" fillId="0" borderId="0"/>
    <xf numFmtId="0" fontId="394" fillId="15" borderId="13" applyNumberFormat="0" applyFont="0" applyAlignment="0" applyProtection="0"/>
    <xf numFmtId="0" fontId="394" fillId="17" borderId="0" applyNumberFormat="0" applyBorder="0" applyAlignment="0" applyProtection="0"/>
    <xf numFmtId="0" fontId="394" fillId="18" borderId="0" applyNumberFormat="0" applyBorder="0" applyAlignment="0" applyProtection="0"/>
    <xf numFmtId="0" fontId="394" fillId="19" borderId="0" applyNumberFormat="0" applyBorder="0" applyAlignment="0" applyProtection="0"/>
    <xf numFmtId="0" fontId="394" fillId="21" borderId="0" applyNumberFormat="0" applyBorder="0" applyAlignment="0" applyProtection="0"/>
    <xf numFmtId="0" fontId="394" fillId="22" borderId="0" applyNumberFormat="0" applyBorder="0" applyAlignment="0" applyProtection="0"/>
    <xf numFmtId="0" fontId="394" fillId="23" borderId="0" applyNumberFormat="0" applyBorder="0" applyAlignment="0" applyProtection="0"/>
    <xf numFmtId="0" fontId="394" fillId="25" borderId="0" applyNumberFormat="0" applyBorder="0" applyAlignment="0" applyProtection="0"/>
    <xf numFmtId="0" fontId="394" fillId="26" borderId="0" applyNumberFormat="0" applyBorder="0" applyAlignment="0" applyProtection="0"/>
    <xf numFmtId="0" fontId="394" fillId="27" borderId="0" applyNumberFormat="0" applyBorder="0" applyAlignment="0" applyProtection="0"/>
    <xf numFmtId="0" fontId="394" fillId="29" borderId="0" applyNumberFormat="0" applyBorder="0" applyAlignment="0" applyProtection="0"/>
    <xf numFmtId="0" fontId="394" fillId="30" borderId="0" applyNumberFormat="0" applyBorder="0" applyAlignment="0" applyProtection="0"/>
    <xf numFmtId="0" fontId="394" fillId="31" borderId="0" applyNumberFormat="0" applyBorder="0" applyAlignment="0" applyProtection="0"/>
    <xf numFmtId="0" fontId="394" fillId="33" borderId="0" applyNumberFormat="0" applyBorder="0" applyAlignment="0" applyProtection="0"/>
    <xf numFmtId="0" fontId="394" fillId="34" borderId="0" applyNumberFormat="0" applyBorder="0" applyAlignment="0" applyProtection="0"/>
    <xf numFmtId="0" fontId="394" fillId="35" borderId="0" applyNumberFormat="0" applyBorder="0" applyAlignment="0" applyProtection="0"/>
    <xf numFmtId="0" fontId="394" fillId="37" borderId="0" applyNumberFormat="0" applyBorder="0" applyAlignment="0" applyProtection="0"/>
    <xf numFmtId="0" fontId="394" fillId="38" borderId="0" applyNumberFormat="0" applyBorder="0" applyAlignment="0" applyProtection="0"/>
    <xf numFmtId="0" fontId="394" fillId="39" borderId="0" applyNumberFormat="0" applyBorder="0" applyAlignment="0" applyProtection="0"/>
    <xf numFmtId="0" fontId="393" fillId="0" borderId="0"/>
    <xf numFmtId="0" fontId="393" fillId="15" borderId="13" applyNumberFormat="0" applyFont="0" applyAlignment="0" applyProtection="0"/>
    <xf numFmtId="0" fontId="393" fillId="17" borderId="0" applyNumberFormat="0" applyBorder="0" applyAlignment="0" applyProtection="0"/>
    <xf numFmtId="0" fontId="393" fillId="18" borderId="0" applyNumberFormat="0" applyBorder="0" applyAlignment="0" applyProtection="0"/>
    <xf numFmtId="0" fontId="393" fillId="19" borderId="0" applyNumberFormat="0" applyBorder="0" applyAlignment="0" applyProtection="0"/>
    <xf numFmtId="0" fontId="393" fillId="21" borderId="0" applyNumberFormat="0" applyBorder="0" applyAlignment="0" applyProtection="0"/>
    <xf numFmtId="0" fontId="393" fillId="22" borderId="0" applyNumberFormat="0" applyBorder="0" applyAlignment="0" applyProtection="0"/>
    <xf numFmtId="0" fontId="393" fillId="23" borderId="0" applyNumberFormat="0" applyBorder="0" applyAlignment="0" applyProtection="0"/>
    <xf numFmtId="0" fontId="393" fillId="25" borderId="0" applyNumberFormat="0" applyBorder="0" applyAlignment="0" applyProtection="0"/>
    <xf numFmtId="0" fontId="393" fillId="26" borderId="0" applyNumberFormat="0" applyBorder="0" applyAlignment="0" applyProtection="0"/>
    <xf numFmtId="0" fontId="393" fillId="27" borderId="0" applyNumberFormat="0" applyBorder="0" applyAlignment="0" applyProtection="0"/>
    <xf numFmtId="0" fontId="393" fillId="29" borderId="0" applyNumberFormat="0" applyBorder="0" applyAlignment="0" applyProtection="0"/>
    <xf numFmtId="0" fontId="393" fillId="30" borderId="0" applyNumberFormat="0" applyBorder="0" applyAlignment="0" applyProtection="0"/>
    <xf numFmtId="0" fontId="393" fillId="31" borderId="0" applyNumberFormat="0" applyBorder="0" applyAlignment="0" applyProtection="0"/>
    <xf numFmtId="0" fontId="393" fillId="33" borderId="0" applyNumberFormat="0" applyBorder="0" applyAlignment="0" applyProtection="0"/>
    <xf numFmtId="0" fontId="393" fillId="34" borderId="0" applyNumberFormat="0" applyBorder="0" applyAlignment="0" applyProtection="0"/>
    <xf numFmtId="0" fontId="393" fillId="35" borderId="0" applyNumberFormat="0" applyBorder="0" applyAlignment="0" applyProtection="0"/>
    <xf numFmtId="0" fontId="393" fillId="37" borderId="0" applyNumberFormat="0" applyBorder="0" applyAlignment="0" applyProtection="0"/>
    <xf numFmtId="0" fontId="393" fillId="38" borderId="0" applyNumberFormat="0" applyBorder="0" applyAlignment="0" applyProtection="0"/>
    <xf numFmtId="0" fontId="393" fillId="39" borderId="0" applyNumberFormat="0" applyBorder="0" applyAlignment="0" applyProtection="0"/>
    <xf numFmtId="0" fontId="392" fillId="0" borderId="0"/>
    <xf numFmtId="0" fontId="392" fillId="15" borderId="13" applyNumberFormat="0" applyFont="0" applyAlignment="0" applyProtection="0"/>
    <xf numFmtId="0" fontId="392" fillId="17" borderId="0" applyNumberFormat="0" applyBorder="0" applyAlignment="0" applyProtection="0"/>
    <xf numFmtId="0" fontId="392" fillId="18" borderId="0" applyNumberFormat="0" applyBorder="0" applyAlignment="0" applyProtection="0"/>
    <xf numFmtId="0" fontId="392" fillId="19" borderId="0" applyNumberFormat="0" applyBorder="0" applyAlignment="0" applyProtection="0"/>
    <xf numFmtId="0" fontId="392" fillId="21" borderId="0" applyNumberFormat="0" applyBorder="0" applyAlignment="0" applyProtection="0"/>
    <xf numFmtId="0" fontId="392" fillId="22" borderId="0" applyNumberFormat="0" applyBorder="0" applyAlignment="0" applyProtection="0"/>
    <xf numFmtId="0" fontId="392" fillId="23" borderId="0" applyNumberFormat="0" applyBorder="0" applyAlignment="0" applyProtection="0"/>
    <xf numFmtId="0" fontId="392" fillId="25" borderId="0" applyNumberFormat="0" applyBorder="0" applyAlignment="0" applyProtection="0"/>
    <xf numFmtId="0" fontId="392" fillId="26" borderId="0" applyNumberFormat="0" applyBorder="0" applyAlignment="0" applyProtection="0"/>
    <xf numFmtId="0" fontId="392" fillId="27" borderId="0" applyNumberFormat="0" applyBorder="0" applyAlignment="0" applyProtection="0"/>
    <xf numFmtId="0" fontId="392" fillId="29" borderId="0" applyNumberFormat="0" applyBorder="0" applyAlignment="0" applyProtection="0"/>
    <xf numFmtId="0" fontId="392" fillId="30" borderId="0" applyNumberFormat="0" applyBorder="0" applyAlignment="0" applyProtection="0"/>
    <xf numFmtId="0" fontId="392" fillId="31" borderId="0" applyNumberFormat="0" applyBorder="0" applyAlignment="0" applyProtection="0"/>
    <xf numFmtId="0" fontId="392" fillId="33" borderId="0" applyNumberFormat="0" applyBorder="0" applyAlignment="0" applyProtection="0"/>
    <xf numFmtId="0" fontId="392" fillId="34" borderId="0" applyNumberFormat="0" applyBorder="0" applyAlignment="0" applyProtection="0"/>
    <xf numFmtId="0" fontId="392" fillId="35" borderId="0" applyNumberFormat="0" applyBorder="0" applyAlignment="0" applyProtection="0"/>
    <xf numFmtId="0" fontId="392" fillId="37" borderId="0" applyNumberFormat="0" applyBorder="0" applyAlignment="0" applyProtection="0"/>
    <xf numFmtId="0" fontId="392" fillId="38" borderId="0" applyNumberFormat="0" applyBorder="0" applyAlignment="0" applyProtection="0"/>
    <xf numFmtId="0" fontId="392" fillId="39" borderId="0" applyNumberFormat="0" applyBorder="0" applyAlignment="0" applyProtection="0"/>
    <xf numFmtId="0" fontId="391" fillId="0" borderId="0"/>
    <xf numFmtId="0" fontId="391" fillId="15" borderId="13" applyNumberFormat="0" applyFont="0" applyAlignment="0" applyProtection="0"/>
    <xf numFmtId="0" fontId="391" fillId="17" borderId="0" applyNumberFormat="0" applyBorder="0" applyAlignment="0" applyProtection="0"/>
    <xf numFmtId="0" fontId="391" fillId="18" borderId="0" applyNumberFormat="0" applyBorder="0" applyAlignment="0" applyProtection="0"/>
    <xf numFmtId="0" fontId="391" fillId="19" borderId="0" applyNumberFormat="0" applyBorder="0" applyAlignment="0" applyProtection="0"/>
    <xf numFmtId="0" fontId="391" fillId="21" borderId="0" applyNumberFormat="0" applyBorder="0" applyAlignment="0" applyProtection="0"/>
    <xf numFmtId="0" fontId="391" fillId="22" borderId="0" applyNumberFormat="0" applyBorder="0" applyAlignment="0" applyProtection="0"/>
    <xf numFmtId="0" fontId="391" fillId="23" borderId="0" applyNumberFormat="0" applyBorder="0" applyAlignment="0" applyProtection="0"/>
    <xf numFmtId="0" fontId="391" fillId="25" borderId="0" applyNumberFormat="0" applyBorder="0" applyAlignment="0" applyProtection="0"/>
    <xf numFmtId="0" fontId="391" fillId="26" borderId="0" applyNumberFormat="0" applyBorder="0" applyAlignment="0" applyProtection="0"/>
    <xf numFmtId="0" fontId="391" fillId="27" borderId="0" applyNumberFormat="0" applyBorder="0" applyAlignment="0" applyProtection="0"/>
    <xf numFmtId="0" fontId="391" fillId="29" borderId="0" applyNumberFormat="0" applyBorder="0" applyAlignment="0" applyProtection="0"/>
    <xf numFmtId="0" fontId="391" fillId="30" borderId="0" applyNumberFormat="0" applyBorder="0" applyAlignment="0" applyProtection="0"/>
    <xf numFmtId="0" fontId="391" fillId="31" borderId="0" applyNumberFormat="0" applyBorder="0" applyAlignment="0" applyProtection="0"/>
    <xf numFmtId="0" fontId="391" fillId="33" borderId="0" applyNumberFormat="0" applyBorder="0" applyAlignment="0" applyProtection="0"/>
    <xf numFmtId="0" fontId="391" fillId="34" borderId="0" applyNumberFormat="0" applyBorder="0" applyAlignment="0" applyProtection="0"/>
    <xf numFmtId="0" fontId="391" fillId="35" borderId="0" applyNumberFormat="0" applyBorder="0" applyAlignment="0" applyProtection="0"/>
    <xf numFmtId="0" fontId="391" fillId="37" borderId="0" applyNumberFormat="0" applyBorder="0" applyAlignment="0" applyProtection="0"/>
    <xf numFmtId="0" fontId="391" fillId="38" borderId="0" applyNumberFormat="0" applyBorder="0" applyAlignment="0" applyProtection="0"/>
    <xf numFmtId="0" fontId="391"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90" fillId="0" borderId="0"/>
    <xf numFmtId="0" fontId="390" fillId="15" borderId="13" applyNumberFormat="0" applyFont="0" applyAlignment="0" applyProtection="0"/>
    <xf numFmtId="0" fontId="390" fillId="17" borderId="0" applyNumberFormat="0" applyBorder="0" applyAlignment="0" applyProtection="0"/>
    <xf numFmtId="0" fontId="390" fillId="18" borderId="0" applyNumberFormat="0" applyBorder="0" applyAlignment="0" applyProtection="0"/>
    <xf numFmtId="0" fontId="390" fillId="19" borderId="0" applyNumberFormat="0" applyBorder="0" applyAlignment="0" applyProtection="0"/>
    <xf numFmtId="0" fontId="390" fillId="21" borderId="0" applyNumberFormat="0" applyBorder="0" applyAlignment="0" applyProtection="0"/>
    <xf numFmtId="0" fontId="390" fillId="22" borderId="0" applyNumberFormat="0" applyBorder="0" applyAlignment="0" applyProtection="0"/>
    <xf numFmtId="0" fontId="390" fillId="23" borderId="0" applyNumberFormat="0" applyBorder="0" applyAlignment="0" applyProtection="0"/>
    <xf numFmtId="0" fontId="390" fillId="25" borderId="0" applyNumberFormat="0" applyBorder="0" applyAlignment="0" applyProtection="0"/>
    <xf numFmtId="0" fontId="390" fillId="26" borderId="0" applyNumberFormat="0" applyBorder="0" applyAlignment="0" applyProtection="0"/>
    <xf numFmtId="0" fontId="390" fillId="27" borderId="0" applyNumberFormat="0" applyBorder="0" applyAlignment="0" applyProtection="0"/>
    <xf numFmtId="0" fontId="390" fillId="29" borderId="0" applyNumberFormat="0" applyBorder="0" applyAlignment="0" applyProtection="0"/>
    <xf numFmtId="0" fontId="390" fillId="30" borderId="0" applyNumberFormat="0" applyBorder="0" applyAlignment="0" applyProtection="0"/>
    <xf numFmtId="0" fontId="390" fillId="31" borderId="0" applyNumberFormat="0" applyBorder="0" applyAlignment="0" applyProtection="0"/>
    <xf numFmtId="0" fontId="390" fillId="33" borderId="0" applyNumberFormat="0" applyBorder="0" applyAlignment="0" applyProtection="0"/>
    <xf numFmtId="0" fontId="390" fillId="34" borderId="0" applyNumberFormat="0" applyBorder="0" applyAlignment="0" applyProtection="0"/>
    <xf numFmtId="0" fontId="390" fillId="35" borderId="0" applyNumberFormat="0" applyBorder="0" applyAlignment="0" applyProtection="0"/>
    <xf numFmtId="0" fontId="390" fillId="37" borderId="0" applyNumberFormat="0" applyBorder="0" applyAlignment="0" applyProtection="0"/>
    <xf numFmtId="0" fontId="390" fillId="38" borderId="0" applyNumberFormat="0" applyBorder="0" applyAlignment="0" applyProtection="0"/>
    <xf numFmtId="0" fontId="390"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9" fillId="0" borderId="0"/>
    <xf numFmtId="0" fontId="389" fillId="15" borderId="13" applyNumberFormat="0" applyFont="0" applyAlignment="0" applyProtection="0"/>
    <xf numFmtId="0" fontId="389" fillId="17" borderId="0" applyNumberFormat="0" applyBorder="0" applyAlignment="0" applyProtection="0"/>
    <xf numFmtId="0" fontId="389" fillId="18" borderId="0" applyNumberFormat="0" applyBorder="0" applyAlignment="0" applyProtection="0"/>
    <xf numFmtId="0" fontId="389" fillId="19" borderId="0" applyNumberFormat="0" applyBorder="0" applyAlignment="0" applyProtection="0"/>
    <xf numFmtId="0" fontId="389" fillId="21" borderId="0" applyNumberFormat="0" applyBorder="0" applyAlignment="0" applyProtection="0"/>
    <xf numFmtId="0" fontId="389" fillId="22" borderId="0" applyNumberFormat="0" applyBorder="0" applyAlignment="0" applyProtection="0"/>
    <xf numFmtId="0" fontId="389" fillId="23" borderId="0" applyNumberFormat="0" applyBorder="0" applyAlignment="0" applyProtection="0"/>
    <xf numFmtId="0" fontId="389" fillId="25" borderId="0" applyNumberFormat="0" applyBorder="0" applyAlignment="0" applyProtection="0"/>
    <xf numFmtId="0" fontId="389" fillId="26" borderId="0" applyNumberFormat="0" applyBorder="0" applyAlignment="0" applyProtection="0"/>
    <xf numFmtId="0" fontId="389" fillId="27" borderId="0" applyNumberFormat="0" applyBorder="0" applyAlignment="0" applyProtection="0"/>
    <xf numFmtId="0" fontId="389" fillId="29" borderId="0" applyNumberFormat="0" applyBorder="0" applyAlignment="0" applyProtection="0"/>
    <xf numFmtId="0" fontId="389" fillId="30" borderId="0" applyNumberFormat="0" applyBorder="0" applyAlignment="0" applyProtection="0"/>
    <xf numFmtId="0" fontId="389" fillId="31" borderId="0" applyNumberFormat="0" applyBorder="0" applyAlignment="0" applyProtection="0"/>
    <xf numFmtId="0" fontId="389" fillId="33" borderId="0" applyNumberFormat="0" applyBorder="0" applyAlignment="0" applyProtection="0"/>
    <xf numFmtId="0" fontId="389" fillId="34" borderId="0" applyNumberFormat="0" applyBorder="0" applyAlignment="0" applyProtection="0"/>
    <xf numFmtId="0" fontId="389" fillId="35" borderId="0" applyNumberFormat="0" applyBorder="0" applyAlignment="0" applyProtection="0"/>
    <xf numFmtId="0" fontId="389" fillId="37" borderId="0" applyNumberFormat="0" applyBorder="0" applyAlignment="0" applyProtection="0"/>
    <xf numFmtId="0" fontId="389" fillId="38" borderId="0" applyNumberFormat="0" applyBorder="0" applyAlignment="0" applyProtection="0"/>
    <xf numFmtId="0" fontId="389" fillId="39" borderId="0" applyNumberFormat="0" applyBorder="0" applyAlignment="0" applyProtection="0"/>
    <xf numFmtId="0" fontId="388" fillId="0" borderId="0"/>
    <xf numFmtId="0" fontId="546" fillId="0" borderId="6" applyNumberFormat="0" applyFill="0" applyAlignment="0" applyProtection="0"/>
    <xf numFmtId="0" fontId="547" fillId="0" borderId="7" applyNumberFormat="0" applyFill="0" applyAlignment="0" applyProtection="0"/>
    <xf numFmtId="0" fontId="548" fillId="0" borderId="8" applyNumberFormat="0" applyFill="0" applyAlignment="0" applyProtection="0"/>
    <xf numFmtId="0" fontId="548" fillId="0" borderId="0" applyNumberFormat="0" applyFill="0" applyBorder="0" applyAlignment="0" applyProtection="0"/>
    <xf numFmtId="0" fontId="549" fillId="9" borderId="0" applyNumberFormat="0" applyBorder="0" applyAlignment="0" applyProtection="0"/>
    <xf numFmtId="0" fontId="550" fillId="10" borderId="0" applyNumberFormat="0" applyBorder="0" applyAlignment="0" applyProtection="0"/>
    <xf numFmtId="0" fontId="551" fillId="11" borderId="0" applyNumberFormat="0" applyBorder="0" applyAlignment="0" applyProtection="0"/>
    <xf numFmtId="0" fontId="552" fillId="12" borderId="9" applyNumberFormat="0" applyAlignment="0" applyProtection="0"/>
    <xf numFmtId="0" fontId="553" fillId="13" borderId="10" applyNumberFormat="0" applyAlignment="0" applyProtection="0"/>
    <xf numFmtId="0" fontId="554" fillId="13" borderId="9" applyNumberFormat="0" applyAlignment="0" applyProtection="0"/>
    <xf numFmtId="0" fontId="555" fillId="0" borderId="11" applyNumberFormat="0" applyFill="0" applyAlignment="0" applyProtection="0"/>
    <xf numFmtId="0" fontId="556" fillId="14" borderId="12" applyNumberFormat="0" applyAlignment="0" applyProtection="0"/>
    <xf numFmtId="0" fontId="557" fillId="0" borderId="0" applyNumberFormat="0" applyFill="0" applyBorder="0" applyAlignment="0" applyProtection="0"/>
    <xf numFmtId="0" fontId="388" fillId="15" borderId="13" applyNumberFormat="0" applyFont="0" applyAlignment="0" applyProtection="0"/>
    <xf numFmtId="0" fontId="558" fillId="0" borderId="0" applyNumberFormat="0" applyFill="0" applyBorder="0" applyAlignment="0" applyProtection="0"/>
    <xf numFmtId="0" fontId="559" fillId="0" borderId="14" applyNumberFormat="0" applyFill="0" applyAlignment="0" applyProtection="0"/>
    <xf numFmtId="0" fontId="560" fillId="16" borderId="0" applyNumberFormat="0" applyBorder="0" applyAlignment="0" applyProtection="0"/>
    <xf numFmtId="0" fontId="388" fillId="17" borderId="0" applyNumberFormat="0" applyBorder="0" applyAlignment="0" applyProtection="0"/>
    <xf numFmtId="0" fontId="388" fillId="18" borderId="0" applyNumberFormat="0" applyBorder="0" applyAlignment="0" applyProtection="0"/>
    <xf numFmtId="0" fontId="388" fillId="19" borderId="0" applyNumberFormat="0" applyBorder="0" applyAlignment="0" applyProtection="0"/>
    <xf numFmtId="0" fontId="560" fillId="20" borderId="0" applyNumberFormat="0" applyBorder="0" applyAlignment="0" applyProtection="0"/>
    <xf numFmtId="0" fontId="388" fillId="21" borderId="0" applyNumberFormat="0" applyBorder="0" applyAlignment="0" applyProtection="0"/>
    <xf numFmtId="0" fontId="388" fillId="22" borderId="0" applyNumberFormat="0" applyBorder="0" applyAlignment="0" applyProtection="0"/>
    <xf numFmtId="0" fontId="388" fillId="23" borderId="0" applyNumberFormat="0" applyBorder="0" applyAlignment="0" applyProtection="0"/>
    <xf numFmtId="0" fontId="560" fillId="24" borderId="0" applyNumberFormat="0" applyBorder="0" applyAlignment="0" applyProtection="0"/>
    <xf numFmtId="0" fontId="388" fillId="25" borderId="0" applyNumberFormat="0" applyBorder="0" applyAlignment="0" applyProtection="0"/>
    <xf numFmtId="0" fontId="388" fillId="26" borderId="0" applyNumberFormat="0" applyBorder="0" applyAlignment="0" applyProtection="0"/>
    <xf numFmtId="0" fontId="388" fillId="27" borderId="0" applyNumberFormat="0" applyBorder="0" applyAlignment="0" applyProtection="0"/>
    <xf numFmtId="0" fontId="560" fillId="28" borderId="0" applyNumberFormat="0" applyBorder="0" applyAlignment="0" applyProtection="0"/>
    <xf numFmtId="0" fontId="388" fillId="29" borderId="0" applyNumberFormat="0" applyBorder="0" applyAlignment="0" applyProtection="0"/>
    <xf numFmtId="0" fontId="388" fillId="30" borderId="0" applyNumberFormat="0" applyBorder="0" applyAlignment="0" applyProtection="0"/>
    <xf numFmtId="0" fontId="388" fillId="31" borderId="0" applyNumberFormat="0" applyBorder="0" applyAlignment="0" applyProtection="0"/>
    <xf numFmtId="0" fontId="560" fillId="32" borderId="0" applyNumberFormat="0" applyBorder="0" applyAlignment="0" applyProtection="0"/>
    <xf numFmtId="0" fontId="388" fillId="33" borderId="0" applyNumberFormat="0" applyBorder="0" applyAlignment="0" applyProtection="0"/>
    <xf numFmtId="0" fontId="388" fillId="34" borderId="0" applyNumberFormat="0" applyBorder="0" applyAlignment="0" applyProtection="0"/>
    <xf numFmtId="0" fontId="388" fillId="35" borderId="0" applyNumberFormat="0" applyBorder="0" applyAlignment="0" applyProtection="0"/>
    <xf numFmtId="0" fontId="560" fillId="36" borderId="0" applyNumberFormat="0" applyBorder="0" applyAlignment="0" applyProtection="0"/>
    <xf numFmtId="0" fontId="388" fillId="37" borderId="0" applyNumberFormat="0" applyBorder="0" applyAlignment="0" applyProtection="0"/>
    <xf numFmtId="0" fontId="388" fillId="38" borderId="0" applyNumberFormat="0" applyBorder="0" applyAlignment="0" applyProtection="0"/>
    <xf numFmtId="0" fontId="388" fillId="39" borderId="0" applyNumberFormat="0" applyBorder="0" applyAlignment="0" applyProtection="0"/>
    <xf numFmtId="0" fontId="387" fillId="0" borderId="0"/>
    <xf numFmtId="0" fontId="387" fillId="15" borderId="13" applyNumberFormat="0" applyFont="0" applyAlignment="0" applyProtection="0"/>
    <xf numFmtId="0" fontId="387" fillId="17" borderId="0" applyNumberFormat="0" applyBorder="0" applyAlignment="0" applyProtection="0"/>
    <xf numFmtId="0" fontId="387" fillId="18" borderId="0" applyNumberFormat="0" applyBorder="0" applyAlignment="0" applyProtection="0"/>
    <xf numFmtId="0" fontId="387" fillId="19" borderId="0" applyNumberFormat="0" applyBorder="0" applyAlignment="0" applyProtection="0"/>
    <xf numFmtId="0" fontId="387" fillId="21" borderId="0" applyNumberFormat="0" applyBorder="0" applyAlignment="0" applyProtection="0"/>
    <xf numFmtId="0" fontId="387" fillId="22" borderId="0" applyNumberFormat="0" applyBorder="0" applyAlignment="0" applyProtection="0"/>
    <xf numFmtId="0" fontId="387" fillId="23" borderId="0" applyNumberFormat="0" applyBorder="0" applyAlignment="0" applyProtection="0"/>
    <xf numFmtId="0" fontId="387" fillId="25" borderId="0" applyNumberFormat="0" applyBorder="0" applyAlignment="0" applyProtection="0"/>
    <xf numFmtId="0" fontId="387" fillId="26" borderId="0" applyNumberFormat="0" applyBorder="0" applyAlignment="0" applyProtection="0"/>
    <xf numFmtId="0" fontId="387" fillId="27" borderId="0" applyNumberFormat="0" applyBorder="0" applyAlignment="0" applyProtection="0"/>
    <xf numFmtId="0" fontId="387" fillId="29" borderId="0" applyNumberFormat="0" applyBorder="0" applyAlignment="0" applyProtection="0"/>
    <xf numFmtId="0" fontId="387" fillId="30" borderId="0" applyNumberFormat="0" applyBorder="0" applyAlignment="0" applyProtection="0"/>
    <xf numFmtId="0" fontId="387" fillId="31" borderId="0" applyNumberFormat="0" applyBorder="0" applyAlignment="0" applyProtection="0"/>
    <xf numFmtId="0" fontId="387" fillId="33" borderId="0" applyNumberFormat="0" applyBorder="0" applyAlignment="0" applyProtection="0"/>
    <xf numFmtId="0" fontId="387" fillId="34" borderId="0" applyNumberFormat="0" applyBorder="0" applyAlignment="0" applyProtection="0"/>
    <xf numFmtId="0" fontId="387" fillId="35" borderId="0" applyNumberFormat="0" applyBorder="0" applyAlignment="0" applyProtection="0"/>
    <xf numFmtId="0" fontId="387" fillId="37" borderId="0" applyNumberFormat="0" applyBorder="0" applyAlignment="0" applyProtection="0"/>
    <xf numFmtId="0" fontId="387" fillId="38" borderId="0" applyNumberFormat="0" applyBorder="0" applyAlignment="0" applyProtection="0"/>
    <xf numFmtId="0" fontId="387" fillId="39" borderId="0" applyNumberFormat="0" applyBorder="0" applyAlignment="0" applyProtection="0"/>
    <xf numFmtId="0" fontId="386" fillId="0" borderId="0"/>
    <xf numFmtId="0" fontId="386" fillId="15" borderId="13" applyNumberFormat="0" applyFont="0" applyAlignment="0" applyProtection="0"/>
    <xf numFmtId="0" fontId="386" fillId="17" borderId="0" applyNumberFormat="0" applyBorder="0" applyAlignment="0" applyProtection="0"/>
    <xf numFmtId="0" fontId="386" fillId="18" borderId="0" applyNumberFormat="0" applyBorder="0" applyAlignment="0" applyProtection="0"/>
    <xf numFmtId="0" fontId="386" fillId="19" borderId="0" applyNumberFormat="0" applyBorder="0" applyAlignment="0" applyProtection="0"/>
    <xf numFmtId="0" fontId="386" fillId="21" borderId="0" applyNumberFormat="0" applyBorder="0" applyAlignment="0" applyProtection="0"/>
    <xf numFmtId="0" fontId="386" fillId="22" borderId="0" applyNumberFormat="0" applyBorder="0" applyAlignment="0" applyProtection="0"/>
    <xf numFmtId="0" fontId="386" fillId="23" borderId="0" applyNumberFormat="0" applyBorder="0" applyAlignment="0" applyProtection="0"/>
    <xf numFmtId="0" fontId="386" fillId="25" borderId="0" applyNumberFormat="0" applyBorder="0" applyAlignment="0" applyProtection="0"/>
    <xf numFmtId="0" fontId="386" fillId="26" borderId="0" applyNumberFormat="0" applyBorder="0" applyAlignment="0" applyProtection="0"/>
    <xf numFmtId="0" fontId="386" fillId="27" borderId="0" applyNumberFormat="0" applyBorder="0" applyAlignment="0" applyProtection="0"/>
    <xf numFmtId="0" fontId="386" fillId="29" borderId="0" applyNumberFormat="0" applyBorder="0" applyAlignment="0" applyProtection="0"/>
    <xf numFmtId="0" fontId="386" fillId="30" borderId="0" applyNumberFormat="0" applyBorder="0" applyAlignment="0" applyProtection="0"/>
    <xf numFmtId="0" fontId="386" fillId="31" borderId="0" applyNumberFormat="0" applyBorder="0" applyAlignment="0" applyProtection="0"/>
    <xf numFmtId="0" fontId="386" fillId="33" borderId="0" applyNumberFormat="0" applyBorder="0" applyAlignment="0" applyProtection="0"/>
    <xf numFmtId="0" fontId="386" fillId="34" borderId="0" applyNumberFormat="0" applyBorder="0" applyAlignment="0" applyProtection="0"/>
    <xf numFmtId="0" fontId="386" fillId="35" borderId="0" applyNumberFormat="0" applyBorder="0" applyAlignment="0" applyProtection="0"/>
    <xf numFmtId="0" fontId="386" fillId="37" borderId="0" applyNumberFormat="0" applyBorder="0" applyAlignment="0" applyProtection="0"/>
    <xf numFmtId="0" fontId="386" fillId="38" borderId="0" applyNumberFormat="0" applyBorder="0" applyAlignment="0" applyProtection="0"/>
    <xf numFmtId="0" fontId="386" fillId="39" borderId="0" applyNumberFormat="0" applyBorder="0" applyAlignment="0" applyProtection="0"/>
    <xf numFmtId="0" fontId="385" fillId="0" borderId="0"/>
    <xf numFmtId="0" fontId="385" fillId="15" borderId="13" applyNumberFormat="0" applyFont="0" applyAlignment="0" applyProtection="0"/>
    <xf numFmtId="0" fontId="385" fillId="17" borderId="0" applyNumberFormat="0" applyBorder="0" applyAlignment="0" applyProtection="0"/>
    <xf numFmtId="0" fontId="385" fillId="18" borderId="0" applyNumberFormat="0" applyBorder="0" applyAlignment="0" applyProtection="0"/>
    <xf numFmtId="0" fontId="385" fillId="19" borderId="0" applyNumberFormat="0" applyBorder="0" applyAlignment="0" applyProtection="0"/>
    <xf numFmtId="0" fontId="385" fillId="21" borderId="0" applyNumberFormat="0" applyBorder="0" applyAlignment="0" applyProtection="0"/>
    <xf numFmtId="0" fontId="385" fillId="22" borderId="0" applyNumberFormat="0" applyBorder="0" applyAlignment="0" applyProtection="0"/>
    <xf numFmtId="0" fontId="385" fillId="23" borderId="0" applyNumberFormat="0" applyBorder="0" applyAlignment="0" applyProtection="0"/>
    <xf numFmtId="0" fontId="385" fillId="25" borderId="0" applyNumberFormat="0" applyBorder="0" applyAlignment="0" applyProtection="0"/>
    <xf numFmtId="0" fontId="385" fillId="26" borderId="0" applyNumberFormat="0" applyBorder="0" applyAlignment="0" applyProtection="0"/>
    <xf numFmtId="0" fontId="385" fillId="27" borderId="0" applyNumberFormat="0" applyBorder="0" applyAlignment="0" applyProtection="0"/>
    <xf numFmtId="0" fontId="385" fillId="29" borderId="0" applyNumberFormat="0" applyBorder="0" applyAlignment="0" applyProtection="0"/>
    <xf numFmtId="0" fontId="385" fillId="30" borderId="0" applyNumberFormat="0" applyBorder="0" applyAlignment="0" applyProtection="0"/>
    <xf numFmtId="0" fontId="385" fillId="31" borderId="0" applyNumberFormat="0" applyBorder="0" applyAlignment="0" applyProtection="0"/>
    <xf numFmtId="0" fontId="385" fillId="33" borderId="0" applyNumberFormat="0" applyBorder="0" applyAlignment="0" applyProtection="0"/>
    <xf numFmtId="0" fontId="385" fillId="34" borderId="0" applyNumberFormat="0" applyBorder="0" applyAlignment="0" applyProtection="0"/>
    <xf numFmtId="0" fontId="385" fillId="35" borderId="0" applyNumberFormat="0" applyBorder="0" applyAlignment="0" applyProtection="0"/>
    <xf numFmtId="0" fontId="385" fillId="37" borderId="0" applyNumberFormat="0" applyBorder="0" applyAlignment="0" applyProtection="0"/>
    <xf numFmtId="0" fontId="385" fillId="38" borderId="0" applyNumberFormat="0" applyBorder="0" applyAlignment="0" applyProtection="0"/>
    <xf numFmtId="0" fontId="385" fillId="39" borderId="0" applyNumberFormat="0" applyBorder="0" applyAlignment="0" applyProtection="0"/>
    <xf numFmtId="0" fontId="384" fillId="0" borderId="0"/>
    <xf numFmtId="0" fontId="561" fillId="0" borderId="0" applyNumberFormat="0" applyFill="0" applyBorder="0" applyAlignment="0" applyProtection="0"/>
    <xf numFmtId="0" fontId="562" fillId="0" borderId="6" applyNumberFormat="0" applyFill="0" applyAlignment="0" applyProtection="0"/>
    <xf numFmtId="0" fontId="563" fillId="0" borderId="7" applyNumberFormat="0" applyFill="0" applyAlignment="0" applyProtection="0"/>
    <xf numFmtId="0" fontId="564" fillId="0" borderId="8" applyNumberFormat="0" applyFill="0" applyAlignment="0" applyProtection="0"/>
    <xf numFmtId="0" fontId="564" fillId="0" borderId="0" applyNumberFormat="0" applyFill="0" applyBorder="0" applyAlignment="0" applyProtection="0"/>
    <xf numFmtId="0" fontId="565" fillId="9" borderId="0" applyNumberFormat="0" applyBorder="0" applyAlignment="0" applyProtection="0"/>
    <xf numFmtId="0" fontId="566" fillId="10" borderId="0" applyNumberFormat="0" applyBorder="0" applyAlignment="0" applyProtection="0"/>
    <xf numFmtId="0" fontId="567" fillId="11" borderId="0" applyNumberFormat="0" applyBorder="0" applyAlignment="0" applyProtection="0"/>
    <xf numFmtId="0" fontId="568" fillId="12" borderId="9" applyNumberFormat="0" applyAlignment="0" applyProtection="0"/>
    <xf numFmtId="0" fontId="569" fillId="13" borderId="10" applyNumberFormat="0" applyAlignment="0" applyProtection="0"/>
    <xf numFmtId="0" fontId="570" fillId="13" borderId="9" applyNumberFormat="0" applyAlignment="0" applyProtection="0"/>
    <xf numFmtId="0" fontId="571" fillId="0" borderId="11" applyNumberFormat="0" applyFill="0" applyAlignment="0" applyProtection="0"/>
    <xf numFmtId="0" fontId="572" fillId="14" borderId="12" applyNumberFormat="0" applyAlignment="0" applyProtection="0"/>
    <xf numFmtId="0" fontId="573" fillId="0" borderId="0" applyNumberFormat="0" applyFill="0" applyBorder="0" applyAlignment="0" applyProtection="0"/>
    <xf numFmtId="0" fontId="384" fillId="15" borderId="13" applyNumberFormat="0" applyFont="0" applyAlignment="0" applyProtection="0"/>
    <xf numFmtId="0" fontId="574" fillId="0" borderId="0" applyNumberFormat="0" applyFill="0" applyBorder="0" applyAlignment="0" applyProtection="0"/>
    <xf numFmtId="0" fontId="575" fillId="0" borderId="14" applyNumberFormat="0" applyFill="0" applyAlignment="0" applyProtection="0"/>
    <xf numFmtId="0" fontId="576" fillId="16" borderId="0" applyNumberFormat="0" applyBorder="0" applyAlignment="0" applyProtection="0"/>
    <xf numFmtId="0" fontId="384" fillId="17" borderId="0" applyNumberFormat="0" applyBorder="0" applyAlignment="0" applyProtection="0"/>
    <xf numFmtId="0" fontId="384" fillId="18" borderId="0" applyNumberFormat="0" applyBorder="0" applyAlignment="0" applyProtection="0"/>
    <xf numFmtId="0" fontId="384" fillId="19" borderId="0" applyNumberFormat="0" applyBorder="0" applyAlignment="0" applyProtection="0"/>
    <xf numFmtId="0" fontId="576" fillId="20" borderId="0" applyNumberFormat="0" applyBorder="0" applyAlignment="0" applyProtection="0"/>
    <xf numFmtId="0" fontId="384" fillId="21" borderId="0" applyNumberFormat="0" applyBorder="0" applyAlignment="0" applyProtection="0"/>
    <xf numFmtId="0" fontId="384" fillId="22" borderId="0" applyNumberFormat="0" applyBorder="0" applyAlignment="0" applyProtection="0"/>
    <xf numFmtId="0" fontId="384" fillId="23" borderId="0" applyNumberFormat="0" applyBorder="0" applyAlignment="0" applyProtection="0"/>
    <xf numFmtId="0" fontId="576" fillId="24" borderId="0" applyNumberFormat="0" applyBorder="0" applyAlignment="0" applyProtection="0"/>
    <xf numFmtId="0" fontId="384" fillId="25" borderId="0" applyNumberFormat="0" applyBorder="0" applyAlignment="0" applyProtection="0"/>
    <xf numFmtId="0" fontId="384" fillId="26" borderId="0" applyNumberFormat="0" applyBorder="0" applyAlignment="0" applyProtection="0"/>
    <xf numFmtId="0" fontId="384" fillId="27" borderId="0" applyNumberFormat="0" applyBorder="0" applyAlignment="0" applyProtection="0"/>
    <xf numFmtId="0" fontId="576" fillId="28" borderId="0" applyNumberFormat="0" applyBorder="0" applyAlignment="0" applyProtection="0"/>
    <xf numFmtId="0" fontId="384" fillId="29" borderId="0" applyNumberFormat="0" applyBorder="0" applyAlignment="0" applyProtection="0"/>
    <xf numFmtId="0" fontId="384" fillId="30" borderId="0" applyNumberFormat="0" applyBorder="0" applyAlignment="0" applyProtection="0"/>
    <xf numFmtId="0" fontId="384" fillId="31" borderId="0" applyNumberFormat="0" applyBorder="0" applyAlignment="0" applyProtection="0"/>
    <xf numFmtId="0" fontId="576" fillId="32" borderId="0" applyNumberFormat="0" applyBorder="0" applyAlignment="0" applyProtection="0"/>
    <xf numFmtId="0" fontId="384" fillId="33" borderId="0" applyNumberFormat="0" applyBorder="0" applyAlignment="0" applyProtection="0"/>
    <xf numFmtId="0" fontId="384" fillId="34" borderId="0" applyNumberFormat="0" applyBorder="0" applyAlignment="0" applyProtection="0"/>
    <xf numFmtId="0" fontId="384" fillId="35" borderId="0" applyNumberFormat="0" applyBorder="0" applyAlignment="0" applyProtection="0"/>
    <xf numFmtId="0" fontId="576" fillId="36" borderId="0" applyNumberFormat="0" applyBorder="0" applyAlignment="0" applyProtection="0"/>
    <xf numFmtId="0" fontId="384" fillId="37" borderId="0" applyNumberFormat="0" applyBorder="0" applyAlignment="0" applyProtection="0"/>
    <xf numFmtId="0" fontId="384" fillId="38" borderId="0" applyNumberFormat="0" applyBorder="0" applyAlignment="0" applyProtection="0"/>
    <xf numFmtId="0" fontId="384" fillId="39" borderId="0" applyNumberFormat="0" applyBorder="0" applyAlignment="0" applyProtection="0"/>
    <xf numFmtId="0" fontId="383" fillId="0" borderId="0"/>
    <xf numFmtId="0" fontId="383" fillId="15" borderId="13" applyNumberFormat="0" applyFont="0" applyAlignment="0" applyProtection="0"/>
    <xf numFmtId="0" fontId="383" fillId="17" borderId="0" applyNumberFormat="0" applyBorder="0" applyAlignment="0" applyProtection="0"/>
    <xf numFmtId="0" fontId="383" fillId="18" borderId="0" applyNumberFormat="0" applyBorder="0" applyAlignment="0" applyProtection="0"/>
    <xf numFmtId="0" fontId="383" fillId="19" borderId="0" applyNumberFormat="0" applyBorder="0" applyAlignment="0" applyProtection="0"/>
    <xf numFmtId="0" fontId="383" fillId="21" borderId="0" applyNumberFormat="0" applyBorder="0" applyAlignment="0" applyProtection="0"/>
    <xf numFmtId="0" fontId="383" fillId="22" borderId="0" applyNumberFormat="0" applyBorder="0" applyAlignment="0" applyProtection="0"/>
    <xf numFmtId="0" fontId="383" fillId="23" borderId="0" applyNumberFormat="0" applyBorder="0" applyAlignment="0" applyProtection="0"/>
    <xf numFmtId="0" fontId="383" fillId="25" borderId="0" applyNumberFormat="0" applyBorder="0" applyAlignment="0" applyProtection="0"/>
    <xf numFmtId="0" fontId="383" fillId="26" borderId="0" applyNumberFormat="0" applyBorder="0" applyAlignment="0" applyProtection="0"/>
    <xf numFmtId="0" fontId="383" fillId="27" borderId="0" applyNumberFormat="0" applyBorder="0" applyAlignment="0" applyProtection="0"/>
    <xf numFmtId="0" fontId="383" fillId="29" borderId="0" applyNumberFormat="0" applyBorder="0" applyAlignment="0" applyProtection="0"/>
    <xf numFmtId="0" fontId="383" fillId="30" borderId="0" applyNumberFormat="0" applyBorder="0" applyAlignment="0" applyProtection="0"/>
    <xf numFmtId="0" fontId="383" fillId="31" borderId="0" applyNumberFormat="0" applyBorder="0" applyAlignment="0" applyProtection="0"/>
    <xf numFmtId="0" fontId="383" fillId="33" borderId="0" applyNumberFormat="0" applyBorder="0" applyAlignment="0" applyProtection="0"/>
    <xf numFmtId="0" fontId="383" fillId="34" borderId="0" applyNumberFormat="0" applyBorder="0" applyAlignment="0" applyProtection="0"/>
    <xf numFmtId="0" fontId="383" fillId="35" borderId="0" applyNumberFormat="0" applyBorder="0" applyAlignment="0" applyProtection="0"/>
    <xf numFmtId="0" fontId="383" fillId="37" borderId="0" applyNumberFormat="0" applyBorder="0" applyAlignment="0" applyProtection="0"/>
    <xf numFmtId="0" fontId="383" fillId="38" borderId="0" applyNumberFormat="0" applyBorder="0" applyAlignment="0" applyProtection="0"/>
    <xf numFmtId="0" fontId="383" fillId="39" borderId="0" applyNumberFormat="0" applyBorder="0" applyAlignment="0" applyProtection="0"/>
    <xf numFmtId="0" fontId="382" fillId="0" borderId="0"/>
    <xf numFmtId="0" fontId="382" fillId="15" borderId="13" applyNumberFormat="0" applyFont="0" applyAlignment="0" applyProtection="0"/>
    <xf numFmtId="0" fontId="382" fillId="17" borderId="0" applyNumberFormat="0" applyBorder="0" applyAlignment="0" applyProtection="0"/>
    <xf numFmtId="0" fontId="382" fillId="18" borderId="0" applyNumberFormat="0" applyBorder="0" applyAlignment="0" applyProtection="0"/>
    <xf numFmtId="0" fontId="382" fillId="19" borderId="0" applyNumberFormat="0" applyBorder="0" applyAlignment="0" applyProtection="0"/>
    <xf numFmtId="0" fontId="382" fillId="21" borderId="0" applyNumberFormat="0" applyBorder="0" applyAlignment="0" applyProtection="0"/>
    <xf numFmtId="0" fontId="382" fillId="22" borderId="0" applyNumberFormat="0" applyBorder="0" applyAlignment="0" applyProtection="0"/>
    <xf numFmtId="0" fontId="382" fillId="23" borderId="0" applyNumberFormat="0" applyBorder="0" applyAlignment="0" applyProtection="0"/>
    <xf numFmtId="0" fontId="382" fillId="25" borderId="0" applyNumberFormat="0" applyBorder="0" applyAlignment="0" applyProtection="0"/>
    <xf numFmtId="0" fontId="382" fillId="26" borderId="0" applyNumberFormat="0" applyBorder="0" applyAlignment="0" applyProtection="0"/>
    <xf numFmtId="0" fontId="382" fillId="27" borderId="0" applyNumberFormat="0" applyBorder="0" applyAlignment="0" applyProtection="0"/>
    <xf numFmtId="0" fontId="382" fillId="29" borderId="0" applyNumberFormat="0" applyBorder="0" applyAlignment="0" applyProtection="0"/>
    <xf numFmtId="0" fontId="382" fillId="30" borderId="0" applyNumberFormat="0" applyBorder="0" applyAlignment="0" applyProtection="0"/>
    <xf numFmtId="0" fontId="382" fillId="31" borderId="0" applyNumberFormat="0" applyBorder="0" applyAlignment="0" applyProtection="0"/>
    <xf numFmtId="0" fontId="382" fillId="33" borderId="0" applyNumberFormat="0" applyBorder="0" applyAlignment="0" applyProtection="0"/>
    <xf numFmtId="0" fontId="382" fillId="34" borderId="0" applyNumberFormat="0" applyBorder="0" applyAlignment="0" applyProtection="0"/>
    <xf numFmtId="0" fontId="382" fillId="35" borderId="0" applyNumberFormat="0" applyBorder="0" applyAlignment="0" applyProtection="0"/>
    <xf numFmtId="0" fontId="382" fillId="37" borderId="0" applyNumberFormat="0" applyBorder="0" applyAlignment="0" applyProtection="0"/>
    <xf numFmtId="0" fontId="382" fillId="38" borderId="0" applyNumberFormat="0" applyBorder="0" applyAlignment="0" applyProtection="0"/>
    <xf numFmtId="0" fontId="382" fillId="39" borderId="0" applyNumberFormat="0" applyBorder="0" applyAlignment="0" applyProtection="0"/>
    <xf numFmtId="0" fontId="381" fillId="0" borderId="0"/>
    <xf numFmtId="0" fontId="381" fillId="15" borderId="13" applyNumberFormat="0" applyFont="0" applyAlignment="0" applyProtection="0"/>
    <xf numFmtId="0" fontId="381" fillId="17" borderId="0" applyNumberFormat="0" applyBorder="0" applyAlignment="0" applyProtection="0"/>
    <xf numFmtId="0" fontId="381" fillId="18" borderId="0" applyNumberFormat="0" applyBorder="0" applyAlignment="0" applyProtection="0"/>
    <xf numFmtId="0" fontId="381" fillId="19" borderId="0" applyNumberFormat="0" applyBorder="0" applyAlignment="0" applyProtection="0"/>
    <xf numFmtId="0" fontId="381" fillId="21" borderId="0" applyNumberFormat="0" applyBorder="0" applyAlignment="0" applyProtection="0"/>
    <xf numFmtId="0" fontId="381" fillId="22" borderId="0" applyNumberFormat="0" applyBorder="0" applyAlignment="0" applyProtection="0"/>
    <xf numFmtId="0" fontId="381" fillId="23" borderId="0" applyNumberFormat="0" applyBorder="0" applyAlignment="0" applyProtection="0"/>
    <xf numFmtId="0" fontId="381" fillId="25" borderId="0" applyNumberFormat="0" applyBorder="0" applyAlignment="0" applyProtection="0"/>
    <xf numFmtId="0" fontId="381" fillId="26" borderId="0" applyNumberFormat="0" applyBorder="0" applyAlignment="0" applyProtection="0"/>
    <xf numFmtId="0" fontId="381" fillId="27" borderId="0" applyNumberFormat="0" applyBorder="0" applyAlignment="0" applyProtection="0"/>
    <xf numFmtId="0" fontId="381" fillId="29" borderId="0" applyNumberFormat="0" applyBorder="0" applyAlignment="0" applyProtection="0"/>
    <xf numFmtId="0" fontId="381" fillId="30" borderId="0" applyNumberFormat="0" applyBorder="0" applyAlignment="0" applyProtection="0"/>
    <xf numFmtId="0" fontId="381" fillId="31" borderId="0" applyNumberFormat="0" applyBorder="0" applyAlignment="0" applyProtection="0"/>
    <xf numFmtId="0" fontId="381" fillId="33" borderId="0" applyNumberFormat="0" applyBorder="0" applyAlignment="0" applyProtection="0"/>
    <xf numFmtId="0" fontId="381" fillId="34" borderId="0" applyNumberFormat="0" applyBorder="0" applyAlignment="0" applyProtection="0"/>
    <xf numFmtId="0" fontId="381" fillId="35" borderId="0" applyNumberFormat="0" applyBorder="0" applyAlignment="0" applyProtection="0"/>
    <xf numFmtId="0" fontId="381" fillId="37" borderId="0" applyNumberFormat="0" applyBorder="0" applyAlignment="0" applyProtection="0"/>
    <xf numFmtId="0" fontId="381" fillId="38" borderId="0" applyNumberFormat="0" applyBorder="0" applyAlignment="0" applyProtection="0"/>
    <xf numFmtId="0" fontId="381" fillId="39" borderId="0" applyNumberFormat="0" applyBorder="0" applyAlignment="0" applyProtection="0"/>
    <xf numFmtId="0" fontId="380" fillId="0" borderId="0"/>
    <xf numFmtId="0" fontId="380" fillId="15" borderId="13" applyNumberFormat="0" applyFont="0" applyAlignment="0" applyProtection="0"/>
    <xf numFmtId="0" fontId="380" fillId="17" borderId="0" applyNumberFormat="0" applyBorder="0" applyAlignment="0" applyProtection="0"/>
    <xf numFmtId="0" fontId="380" fillId="18" borderId="0" applyNumberFormat="0" applyBorder="0" applyAlignment="0" applyProtection="0"/>
    <xf numFmtId="0" fontId="380" fillId="19" borderId="0" applyNumberFormat="0" applyBorder="0" applyAlignment="0" applyProtection="0"/>
    <xf numFmtId="0" fontId="380" fillId="21" borderId="0" applyNumberFormat="0" applyBorder="0" applyAlignment="0" applyProtection="0"/>
    <xf numFmtId="0" fontId="380" fillId="22" borderId="0" applyNumberFormat="0" applyBorder="0" applyAlignment="0" applyProtection="0"/>
    <xf numFmtId="0" fontId="380" fillId="23" borderId="0" applyNumberFormat="0" applyBorder="0" applyAlignment="0" applyProtection="0"/>
    <xf numFmtId="0" fontId="380" fillId="25" borderId="0" applyNumberFormat="0" applyBorder="0" applyAlignment="0" applyProtection="0"/>
    <xf numFmtId="0" fontId="380" fillId="26" borderId="0" applyNumberFormat="0" applyBorder="0" applyAlignment="0" applyProtection="0"/>
    <xf numFmtId="0" fontId="380" fillId="27" borderId="0" applyNumberFormat="0" applyBorder="0" applyAlignment="0" applyProtection="0"/>
    <xf numFmtId="0" fontId="380" fillId="29" borderId="0" applyNumberFormat="0" applyBorder="0" applyAlignment="0" applyProtection="0"/>
    <xf numFmtId="0" fontId="380" fillId="30" borderId="0" applyNumberFormat="0" applyBorder="0" applyAlignment="0" applyProtection="0"/>
    <xf numFmtId="0" fontId="380" fillId="31" borderId="0" applyNumberFormat="0" applyBorder="0" applyAlignment="0" applyProtection="0"/>
    <xf numFmtId="0" fontId="380" fillId="33" borderId="0" applyNumberFormat="0" applyBorder="0" applyAlignment="0" applyProtection="0"/>
    <xf numFmtId="0" fontId="380" fillId="34" borderId="0" applyNumberFormat="0" applyBorder="0" applyAlignment="0" applyProtection="0"/>
    <xf numFmtId="0" fontId="380" fillId="35" borderId="0" applyNumberFormat="0" applyBorder="0" applyAlignment="0" applyProtection="0"/>
    <xf numFmtId="0" fontId="380" fillId="37" borderId="0" applyNumberFormat="0" applyBorder="0" applyAlignment="0" applyProtection="0"/>
    <xf numFmtId="0" fontId="380" fillId="38" borderId="0" applyNumberFormat="0" applyBorder="0" applyAlignment="0" applyProtection="0"/>
    <xf numFmtId="0" fontId="380" fillId="39" borderId="0" applyNumberFormat="0" applyBorder="0" applyAlignment="0" applyProtection="0"/>
    <xf numFmtId="0" fontId="379" fillId="0" borderId="0"/>
    <xf numFmtId="0" fontId="379" fillId="15" borderId="13" applyNumberFormat="0" applyFont="0" applyAlignment="0" applyProtection="0"/>
    <xf numFmtId="0" fontId="379" fillId="17" borderId="0" applyNumberFormat="0" applyBorder="0" applyAlignment="0" applyProtection="0"/>
    <xf numFmtId="0" fontId="379" fillId="18" borderId="0" applyNumberFormat="0" applyBorder="0" applyAlignment="0" applyProtection="0"/>
    <xf numFmtId="0" fontId="379" fillId="19" borderId="0" applyNumberFormat="0" applyBorder="0" applyAlignment="0" applyProtection="0"/>
    <xf numFmtId="0" fontId="379" fillId="21" borderId="0" applyNumberFormat="0" applyBorder="0" applyAlignment="0" applyProtection="0"/>
    <xf numFmtId="0" fontId="379" fillId="22" borderId="0" applyNumberFormat="0" applyBorder="0" applyAlignment="0" applyProtection="0"/>
    <xf numFmtId="0" fontId="379" fillId="23" borderId="0" applyNumberFormat="0" applyBorder="0" applyAlignment="0" applyProtection="0"/>
    <xf numFmtId="0" fontId="379" fillId="25" borderId="0" applyNumberFormat="0" applyBorder="0" applyAlignment="0" applyProtection="0"/>
    <xf numFmtId="0" fontId="379" fillId="26" borderId="0" applyNumberFormat="0" applyBorder="0" applyAlignment="0" applyProtection="0"/>
    <xf numFmtId="0" fontId="379" fillId="27" borderId="0" applyNumberFormat="0" applyBorder="0" applyAlignment="0" applyProtection="0"/>
    <xf numFmtId="0" fontId="379" fillId="29" borderId="0" applyNumberFormat="0" applyBorder="0" applyAlignment="0" applyProtection="0"/>
    <xf numFmtId="0" fontId="379" fillId="30" borderId="0" applyNumberFormat="0" applyBorder="0" applyAlignment="0" applyProtection="0"/>
    <xf numFmtId="0" fontId="379" fillId="31" borderId="0" applyNumberFormat="0" applyBorder="0" applyAlignment="0" applyProtection="0"/>
    <xf numFmtId="0" fontId="379" fillId="33" borderId="0" applyNumberFormat="0" applyBorder="0" applyAlignment="0" applyProtection="0"/>
    <xf numFmtId="0" fontId="379" fillId="34" borderId="0" applyNumberFormat="0" applyBorder="0" applyAlignment="0" applyProtection="0"/>
    <xf numFmtId="0" fontId="379" fillId="35" borderId="0" applyNumberFormat="0" applyBorder="0" applyAlignment="0" applyProtection="0"/>
    <xf numFmtId="0" fontId="379" fillId="37" borderId="0" applyNumberFormat="0" applyBorder="0" applyAlignment="0" applyProtection="0"/>
    <xf numFmtId="0" fontId="379" fillId="38" borderId="0" applyNumberFormat="0" applyBorder="0" applyAlignment="0" applyProtection="0"/>
    <xf numFmtId="0" fontId="379" fillId="39" borderId="0" applyNumberFormat="0" applyBorder="0" applyAlignment="0" applyProtection="0"/>
    <xf numFmtId="0" fontId="378" fillId="0" borderId="0"/>
    <xf numFmtId="0" fontId="378" fillId="15" borderId="13" applyNumberFormat="0" applyFont="0" applyAlignment="0" applyProtection="0"/>
    <xf numFmtId="0" fontId="378" fillId="17" borderId="0" applyNumberFormat="0" applyBorder="0" applyAlignment="0" applyProtection="0"/>
    <xf numFmtId="0" fontId="378" fillId="18" borderId="0" applyNumberFormat="0" applyBorder="0" applyAlignment="0" applyProtection="0"/>
    <xf numFmtId="0" fontId="378" fillId="19" borderId="0" applyNumberFormat="0" applyBorder="0" applyAlignment="0" applyProtection="0"/>
    <xf numFmtId="0" fontId="378" fillId="21" borderId="0" applyNumberFormat="0" applyBorder="0" applyAlignment="0" applyProtection="0"/>
    <xf numFmtId="0" fontId="378" fillId="22" borderId="0" applyNumberFormat="0" applyBorder="0" applyAlignment="0" applyProtection="0"/>
    <xf numFmtId="0" fontId="378" fillId="23" borderId="0" applyNumberFormat="0" applyBorder="0" applyAlignment="0" applyProtection="0"/>
    <xf numFmtId="0" fontId="378" fillId="25" borderId="0" applyNumberFormat="0" applyBorder="0" applyAlignment="0" applyProtection="0"/>
    <xf numFmtId="0" fontId="378" fillId="26" borderId="0" applyNumberFormat="0" applyBorder="0" applyAlignment="0" applyProtection="0"/>
    <xf numFmtId="0" fontId="378" fillId="27" borderId="0" applyNumberFormat="0" applyBorder="0" applyAlignment="0" applyProtection="0"/>
    <xf numFmtId="0" fontId="378" fillId="29" borderId="0" applyNumberFormat="0" applyBorder="0" applyAlignment="0" applyProtection="0"/>
    <xf numFmtId="0" fontId="378" fillId="30" borderId="0" applyNumberFormat="0" applyBorder="0" applyAlignment="0" applyProtection="0"/>
    <xf numFmtId="0" fontId="378" fillId="31" borderId="0" applyNumberFormat="0" applyBorder="0" applyAlignment="0" applyProtection="0"/>
    <xf numFmtId="0" fontId="378" fillId="33" borderId="0" applyNumberFormat="0" applyBorder="0" applyAlignment="0" applyProtection="0"/>
    <xf numFmtId="0" fontId="378" fillId="34" borderId="0" applyNumberFormat="0" applyBorder="0" applyAlignment="0" applyProtection="0"/>
    <xf numFmtId="0" fontId="378" fillId="35" borderId="0" applyNumberFormat="0" applyBorder="0" applyAlignment="0" applyProtection="0"/>
    <xf numFmtId="0" fontId="378" fillId="37" borderId="0" applyNumberFormat="0" applyBorder="0" applyAlignment="0" applyProtection="0"/>
    <xf numFmtId="0" fontId="378" fillId="38" borderId="0" applyNumberFormat="0" applyBorder="0" applyAlignment="0" applyProtection="0"/>
    <xf numFmtId="0" fontId="378"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85" fillId="0" borderId="0"/>
    <xf numFmtId="0" fontId="385" fillId="15" borderId="13" applyNumberFormat="0" applyFont="0" applyAlignment="0" applyProtection="0"/>
    <xf numFmtId="0" fontId="385" fillId="17" borderId="0" applyNumberFormat="0" applyBorder="0" applyAlignment="0" applyProtection="0"/>
    <xf numFmtId="0" fontId="385" fillId="18" borderId="0" applyNumberFormat="0" applyBorder="0" applyAlignment="0" applyProtection="0"/>
    <xf numFmtId="0" fontId="385" fillId="19" borderId="0" applyNumberFormat="0" applyBorder="0" applyAlignment="0" applyProtection="0"/>
    <xf numFmtId="0" fontId="385" fillId="21" borderId="0" applyNumberFormat="0" applyBorder="0" applyAlignment="0" applyProtection="0"/>
    <xf numFmtId="0" fontId="385" fillId="22" borderId="0" applyNumberFormat="0" applyBorder="0" applyAlignment="0" applyProtection="0"/>
    <xf numFmtId="0" fontId="385" fillId="23" borderId="0" applyNumberFormat="0" applyBorder="0" applyAlignment="0" applyProtection="0"/>
    <xf numFmtId="0" fontId="385" fillId="25" borderId="0" applyNumberFormat="0" applyBorder="0" applyAlignment="0" applyProtection="0"/>
    <xf numFmtId="0" fontId="385" fillId="26" borderId="0" applyNumberFormat="0" applyBorder="0" applyAlignment="0" applyProtection="0"/>
    <xf numFmtId="0" fontId="385" fillId="27" borderId="0" applyNumberFormat="0" applyBorder="0" applyAlignment="0" applyProtection="0"/>
    <xf numFmtId="0" fontId="385" fillId="29" borderId="0" applyNumberFormat="0" applyBorder="0" applyAlignment="0" applyProtection="0"/>
    <xf numFmtId="0" fontId="385" fillId="30" borderId="0" applyNumberFormat="0" applyBorder="0" applyAlignment="0" applyProtection="0"/>
    <xf numFmtId="0" fontId="385" fillId="31" borderId="0" applyNumberFormat="0" applyBorder="0" applyAlignment="0" applyProtection="0"/>
    <xf numFmtId="0" fontId="385" fillId="33" borderId="0" applyNumberFormat="0" applyBorder="0" applyAlignment="0" applyProtection="0"/>
    <xf numFmtId="0" fontId="385" fillId="34" borderId="0" applyNumberFormat="0" applyBorder="0" applyAlignment="0" applyProtection="0"/>
    <xf numFmtId="0" fontId="385" fillId="35" borderId="0" applyNumberFormat="0" applyBorder="0" applyAlignment="0" applyProtection="0"/>
    <xf numFmtId="0" fontId="385" fillId="37" borderId="0" applyNumberFormat="0" applyBorder="0" applyAlignment="0" applyProtection="0"/>
    <xf numFmtId="0" fontId="385" fillId="38" borderId="0" applyNumberFormat="0" applyBorder="0" applyAlignment="0" applyProtection="0"/>
    <xf numFmtId="0" fontId="385"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80" fillId="0" borderId="0"/>
    <xf numFmtId="0" fontId="380" fillId="15" borderId="13" applyNumberFormat="0" applyFont="0" applyAlignment="0" applyProtection="0"/>
    <xf numFmtId="0" fontId="380" fillId="17" borderId="0" applyNumberFormat="0" applyBorder="0" applyAlignment="0" applyProtection="0"/>
    <xf numFmtId="0" fontId="380" fillId="18" borderId="0" applyNumberFormat="0" applyBorder="0" applyAlignment="0" applyProtection="0"/>
    <xf numFmtId="0" fontId="380" fillId="19" borderId="0" applyNumberFormat="0" applyBorder="0" applyAlignment="0" applyProtection="0"/>
    <xf numFmtId="0" fontId="380" fillId="21" borderId="0" applyNumberFormat="0" applyBorder="0" applyAlignment="0" applyProtection="0"/>
    <xf numFmtId="0" fontId="380" fillId="22" borderId="0" applyNumberFormat="0" applyBorder="0" applyAlignment="0" applyProtection="0"/>
    <xf numFmtId="0" fontId="380" fillId="23" borderId="0" applyNumberFormat="0" applyBorder="0" applyAlignment="0" applyProtection="0"/>
    <xf numFmtId="0" fontId="380" fillId="25" borderId="0" applyNumberFormat="0" applyBorder="0" applyAlignment="0" applyProtection="0"/>
    <xf numFmtId="0" fontId="380" fillId="26" borderId="0" applyNumberFormat="0" applyBorder="0" applyAlignment="0" applyProtection="0"/>
    <xf numFmtId="0" fontId="380" fillId="27" borderId="0" applyNumberFormat="0" applyBorder="0" applyAlignment="0" applyProtection="0"/>
    <xf numFmtId="0" fontId="380" fillId="29" borderId="0" applyNumberFormat="0" applyBorder="0" applyAlignment="0" applyProtection="0"/>
    <xf numFmtId="0" fontId="380" fillId="30" borderId="0" applyNumberFormat="0" applyBorder="0" applyAlignment="0" applyProtection="0"/>
    <xf numFmtId="0" fontId="380" fillId="31" borderId="0" applyNumberFormat="0" applyBorder="0" applyAlignment="0" applyProtection="0"/>
    <xf numFmtId="0" fontId="380" fillId="33" borderId="0" applyNumberFormat="0" applyBorder="0" applyAlignment="0" applyProtection="0"/>
    <xf numFmtId="0" fontId="380" fillId="34" borderId="0" applyNumberFormat="0" applyBorder="0" applyAlignment="0" applyProtection="0"/>
    <xf numFmtId="0" fontId="380" fillId="35" borderId="0" applyNumberFormat="0" applyBorder="0" applyAlignment="0" applyProtection="0"/>
    <xf numFmtId="0" fontId="380" fillId="37" borderId="0" applyNumberFormat="0" applyBorder="0" applyAlignment="0" applyProtection="0"/>
    <xf numFmtId="0" fontId="380" fillId="38" borderId="0" applyNumberFormat="0" applyBorder="0" applyAlignment="0" applyProtection="0"/>
    <xf numFmtId="0" fontId="380" fillId="39" borderId="0" applyNumberFormat="0" applyBorder="0" applyAlignment="0" applyProtection="0"/>
    <xf numFmtId="0" fontId="380" fillId="0" borderId="0"/>
    <xf numFmtId="0" fontId="380" fillId="15" borderId="13" applyNumberFormat="0" applyFont="0" applyAlignment="0" applyProtection="0"/>
    <xf numFmtId="0" fontId="380" fillId="17" borderId="0" applyNumberFormat="0" applyBorder="0" applyAlignment="0" applyProtection="0"/>
    <xf numFmtId="0" fontId="380" fillId="18" borderId="0" applyNumberFormat="0" applyBorder="0" applyAlignment="0" applyProtection="0"/>
    <xf numFmtId="0" fontId="380" fillId="19" borderId="0" applyNumberFormat="0" applyBorder="0" applyAlignment="0" applyProtection="0"/>
    <xf numFmtId="0" fontId="380" fillId="21" borderId="0" applyNumberFormat="0" applyBorder="0" applyAlignment="0" applyProtection="0"/>
    <xf numFmtId="0" fontId="380" fillId="22" borderId="0" applyNumberFormat="0" applyBorder="0" applyAlignment="0" applyProtection="0"/>
    <xf numFmtId="0" fontId="380" fillId="23" borderId="0" applyNumberFormat="0" applyBorder="0" applyAlignment="0" applyProtection="0"/>
    <xf numFmtId="0" fontId="380" fillId="25" borderId="0" applyNumberFormat="0" applyBorder="0" applyAlignment="0" applyProtection="0"/>
    <xf numFmtId="0" fontId="380" fillId="26" borderId="0" applyNumberFormat="0" applyBorder="0" applyAlignment="0" applyProtection="0"/>
    <xf numFmtId="0" fontId="380" fillId="27" borderId="0" applyNumberFormat="0" applyBorder="0" applyAlignment="0" applyProtection="0"/>
    <xf numFmtId="0" fontId="380" fillId="29" borderId="0" applyNumberFormat="0" applyBorder="0" applyAlignment="0" applyProtection="0"/>
    <xf numFmtId="0" fontId="380" fillId="30" borderId="0" applyNumberFormat="0" applyBorder="0" applyAlignment="0" applyProtection="0"/>
    <xf numFmtId="0" fontId="380" fillId="31" borderId="0" applyNumberFormat="0" applyBorder="0" applyAlignment="0" applyProtection="0"/>
    <xf numFmtId="0" fontId="380" fillId="33" borderId="0" applyNumberFormat="0" applyBorder="0" applyAlignment="0" applyProtection="0"/>
    <xf numFmtId="0" fontId="380" fillId="34" borderId="0" applyNumberFormat="0" applyBorder="0" applyAlignment="0" applyProtection="0"/>
    <xf numFmtId="0" fontId="380" fillId="35" borderId="0" applyNumberFormat="0" applyBorder="0" applyAlignment="0" applyProtection="0"/>
    <xf numFmtId="0" fontId="380" fillId="37" borderId="0" applyNumberFormat="0" applyBorder="0" applyAlignment="0" applyProtection="0"/>
    <xf numFmtId="0" fontId="380" fillId="38" borderId="0" applyNumberFormat="0" applyBorder="0" applyAlignment="0" applyProtection="0"/>
    <xf numFmtId="0" fontId="380" fillId="39" borderId="0" applyNumberFormat="0" applyBorder="0" applyAlignment="0" applyProtection="0"/>
    <xf numFmtId="0" fontId="380" fillId="0" borderId="0"/>
    <xf numFmtId="0" fontId="380" fillId="15" borderId="13" applyNumberFormat="0" applyFont="0" applyAlignment="0" applyProtection="0"/>
    <xf numFmtId="0" fontId="380" fillId="17" borderId="0" applyNumberFormat="0" applyBorder="0" applyAlignment="0" applyProtection="0"/>
    <xf numFmtId="0" fontId="380" fillId="18" borderId="0" applyNumberFormat="0" applyBorder="0" applyAlignment="0" applyProtection="0"/>
    <xf numFmtId="0" fontId="380" fillId="19" borderId="0" applyNumberFormat="0" applyBorder="0" applyAlignment="0" applyProtection="0"/>
    <xf numFmtId="0" fontId="380" fillId="21" borderId="0" applyNumberFormat="0" applyBorder="0" applyAlignment="0" applyProtection="0"/>
    <xf numFmtId="0" fontId="380" fillId="22" borderId="0" applyNumberFormat="0" applyBorder="0" applyAlignment="0" applyProtection="0"/>
    <xf numFmtId="0" fontId="380" fillId="23" borderId="0" applyNumberFormat="0" applyBorder="0" applyAlignment="0" applyProtection="0"/>
    <xf numFmtId="0" fontId="380" fillId="25" borderId="0" applyNumberFormat="0" applyBorder="0" applyAlignment="0" applyProtection="0"/>
    <xf numFmtId="0" fontId="380" fillId="26" borderId="0" applyNumberFormat="0" applyBorder="0" applyAlignment="0" applyProtection="0"/>
    <xf numFmtId="0" fontId="380" fillId="27" borderId="0" applyNumberFormat="0" applyBorder="0" applyAlignment="0" applyProtection="0"/>
    <xf numFmtId="0" fontId="380" fillId="29" borderId="0" applyNumberFormat="0" applyBorder="0" applyAlignment="0" applyProtection="0"/>
    <xf numFmtId="0" fontId="380" fillId="30" borderId="0" applyNumberFormat="0" applyBorder="0" applyAlignment="0" applyProtection="0"/>
    <xf numFmtId="0" fontId="380" fillId="31" borderId="0" applyNumberFormat="0" applyBorder="0" applyAlignment="0" applyProtection="0"/>
    <xf numFmtId="0" fontId="380" fillId="33" borderId="0" applyNumberFormat="0" applyBorder="0" applyAlignment="0" applyProtection="0"/>
    <xf numFmtId="0" fontId="380" fillId="34" borderId="0" applyNumberFormat="0" applyBorder="0" applyAlignment="0" applyProtection="0"/>
    <xf numFmtId="0" fontId="380" fillId="35" borderId="0" applyNumberFormat="0" applyBorder="0" applyAlignment="0" applyProtection="0"/>
    <xf numFmtId="0" fontId="380" fillId="37" borderId="0" applyNumberFormat="0" applyBorder="0" applyAlignment="0" applyProtection="0"/>
    <xf numFmtId="0" fontId="380" fillId="38" borderId="0" applyNumberFormat="0" applyBorder="0" applyAlignment="0" applyProtection="0"/>
    <xf numFmtId="0" fontId="380" fillId="39" borderId="0" applyNumberFormat="0" applyBorder="0" applyAlignment="0" applyProtection="0"/>
    <xf numFmtId="0" fontId="380" fillId="0" borderId="0"/>
    <xf numFmtId="0" fontId="380" fillId="15" borderId="13" applyNumberFormat="0" applyFont="0" applyAlignment="0" applyProtection="0"/>
    <xf numFmtId="0" fontId="380" fillId="17" borderId="0" applyNumberFormat="0" applyBorder="0" applyAlignment="0" applyProtection="0"/>
    <xf numFmtId="0" fontId="380" fillId="18" borderId="0" applyNumberFormat="0" applyBorder="0" applyAlignment="0" applyProtection="0"/>
    <xf numFmtId="0" fontId="380" fillId="19" borderId="0" applyNumberFormat="0" applyBorder="0" applyAlignment="0" applyProtection="0"/>
    <xf numFmtId="0" fontId="380" fillId="21" borderId="0" applyNumberFormat="0" applyBorder="0" applyAlignment="0" applyProtection="0"/>
    <xf numFmtId="0" fontId="380" fillId="22" borderId="0" applyNumberFormat="0" applyBorder="0" applyAlignment="0" applyProtection="0"/>
    <xf numFmtId="0" fontId="380" fillId="23" borderId="0" applyNumberFormat="0" applyBorder="0" applyAlignment="0" applyProtection="0"/>
    <xf numFmtId="0" fontId="380" fillId="25" borderId="0" applyNumberFormat="0" applyBorder="0" applyAlignment="0" applyProtection="0"/>
    <xf numFmtId="0" fontId="380" fillId="26" borderId="0" applyNumberFormat="0" applyBorder="0" applyAlignment="0" applyProtection="0"/>
    <xf numFmtId="0" fontId="380" fillId="27" borderId="0" applyNumberFormat="0" applyBorder="0" applyAlignment="0" applyProtection="0"/>
    <xf numFmtId="0" fontId="380" fillId="29" borderId="0" applyNumberFormat="0" applyBorder="0" applyAlignment="0" applyProtection="0"/>
    <xf numFmtId="0" fontId="380" fillId="30" borderId="0" applyNumberFormat="0" applyBorder="0" applyAlignment="0" applyProtection="0"/>
    <xf numFmtId="0" fontId="380" fillId="31" borderId="0" applyNumberFormat="0" applyBorder="0" applyAlignment="0" applyProtection="0"/>
    <xf numFmtId="0" fontId="380" fillId="33" borderId="0" applyNumberFormat="0" applyBorder="0" applyAlignment="0" applyProtection="0"/>
    <xf numFmtId="0" fontId="380" fillId="34" borderId="0" applyNumberFormat="0" applyBorder="0" applyAlignment="0" applyProtection="0"/>
    <xf numFmtId="0" fontId="380" fillId="35" borderId="0" applyNumberFormat="0" applyBorder="0" applyAlignment="0" applyProtection="0"/>
    <xf numFmtId="0" fontId="380" fillId="37" borderId="0" applyNumberFormat="0" applyBorder="0" applyAlignment="0" applyProtection="0"/>
    <xf numFmtId="0" fontId="380" fillId="38" borderId="0" applyNumberFormat="0" applyBorder="0" applyAlignment="0" applyProtection="0"/>
    <xf numFmtId="0" fontId="380"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7" fillId="0" borderId="0"/>
    <xf numFmtId="0" fontId="377" fillId="15" borderId="13" applyNumberFormat="0" applyFont="0" applyAlignment="0" applyProtection="0"/>
    <xf numFmtId="0" fontId="377" fillId="17" borderId="0" applyNumberFormat="0" applyBorder="0" applyAlignment="0" applyProtection="0"/>
    <xf numFmtId="0" fontId="377" fillId="18" borderId="0" applyNumberFormat="0" applyBorder="0" applyAlignment="0" applyProtection="0"/>
    <xf numFmtId="0" fontId="377" fillId="19" borderId="0" applyNumberFormat="0" applyBorder="0" applyAlignment="0" applyProtection="0"/>
    <xf numFmtId="0" fontId="377" fillId="21" borderId="0" applyNumberFormat="0" applyBorder="0" applyAlignment="0" applyProtection="0"/>
    <xf numFmtId="0" fontId="377" fillId="22" borderId="0" applyNumberFormat="0" applyBorder="0" applyAlignment="0" applyProtection="0"/>
    <xf numFmtId="0" fontId="377" fillId="23" borderId="0" applyNumberFormat="0" applyBorder="0" applyAlignment="0" applyProtection="0"/>
    <xf numFmtId="0" fontId="377" fillId="25" borderId="0" applyNumberFormat="0" applyBorder="0" applyAlignment="0" applyProtection="0"/>
    <xf numFmtId="0" fontId="377" fillId="26" borderId="0" applyNumberFormat="0" applyBorder="0" applyAlignment="0" applyProtection="0"/>
    <xf numFmtId="0" fontId="377" fillId="27" borderId="0" applyNumberFormat="0" applyBorder="0" applyAlignment="0" applyProtection="0"/>
    <xf numFmtId="0" fontId="377" fillId="29" borderId="0" applyNumberFormat="0" applyBorder="0" applyAlignment="0" applyProtection="0"/>
    <xf numFmtId="0" fontId="377" fillId="30" borderId="0" applyNumberFormat="0" applyBorder="0" applyAlignment="0" applyProtection="0"/>
    <xf numFmtId="0" fontId="377" fillId="31" borderId="0" applyNumberFormat="0" applyBorder="0" applyAlignment="0" applyProtection="0"/>
    <xf numFmtId="0" fontId="377" fillId="33" borderId="0" applyNumberFormat="0" applyBorder="0" applyAlignment="0" applyProtection="0"/>
    <xf numFmtId="0" fontId="377" fillId="34" borderId="0" applyNumberFormat="0" applyBorder="0" applyAlignment="0" applyProtection="0"/>
    <xf numFmtId="0" fontId="377" fillId="35" borderId="0" applyNumberFormat="0" applyBorder="0" applyAlignment="0" applyProtection="0"/>
    <xf numFmtId="0" fontId="377" fillId="37" borderId="0" applyNumberFormat="0" applyBorder="0" applyAlignment="0" applyProtection="0"/>
    <xf numFmtId="0" fontId="377" fillId="38" borderId="0" applyNumberFormat="0" applyBorder="0" applyAlignment="0" applyProtection="0"/>
    <xf numFmtId="0" fontId="377" fillId="39" borderId="0" applyNumberFormat="0" applyBorder="0" applyAlignment="0" applyProtection="0"/>
    <xf numFmtId="0" fontId="376" fillId="0" borderId="0"/>
    <xf numFmtId="0" fontId="376" fillId="15" borderId="13" applyNumberFormat="0" applyFont="0" applyAlignment="0" applyProtection="0"/>
    <xf numFmtId="0" fontId="376" fillId="17" borderId="0" applyNumberFormat="0" applyBorder="0" applyAlignment="0" applyProtection="0"/>
    <xf numFmtId="0" fontId="376" fillId="18" borderId="0" applyNumberFormat="0" applyBorder="0" applyAlignment="0" applyProtection="0"/>
    <xf numFmtId="0" fontId="376" fillId="19" borderId="0" applyNumberFormat="0" applyBorder="0" applyAlignment="0" applyProtection="0"/>
    <xf numFmtId="0" fontId="376" fillId="21" borderId="0" applyNumberFormat="0" applyBorder="0" applyAlignment="0" applyProtection="0"/>
    <xf numFmtId="0" fontId="376" fillId="22" borderId="0" applyNumberFormat="0" applyBorder="0" applyAlignment="0" applyProtection="0"/>
    <xf numFmtId="0" fontId="376" fillId="23" borderId="0" applyNumberFormat="0" applyBorder="0" applyAlignment="0" applyProtection="0"/>
    <xf numFmtId="0" fontId="376" fillId="25" borderId="0" applyNumberFormat="0" applyBorder="0" applyAlignment="0" applyProtection="0"/>
    <xf numFmtId="0" fontId="376" fillId="26" borderId="0" applyNumberFormat="0" applyBorder="0" applyAlignment="0" applyProtection="0"/>
    <xf numFmtId="0" fontId="376" fillId="27" borderId="0" applyNumberFormat="0" applyBorder="0" applyAlignment="0" applyProtection="0"/>
    <xf numFmtId="0" fontId="376" fillId="29" borderId="0" applyNumberFormat="0" applyBorder="0" applyAlignment="0" applyProtection="0"/>
    <xf numFmtId="0" fontId="376" fillId="30" borderId="0" applyNumberFormat="0" applyBorder="0" applyAlignment="0" applyProtection="0"/>
    <xf numFmtId="0" fontId="376" fillId="31" borderId="0" applyNumberFormat="0" applyBorder="0" applyAlignment="0" applyProtection="0"/>
    <xf numFmtId="0" fontId="376" fillId="33" borderId="0" applyNumberFormat="0" applyBorder="0" applyAlignment="0" applyProtection="0"/>
    <xf numFmtId="0" fontId="376" fillId="34" borderId="0" applyNumberFormat="0" applyBorder="0" applyAlignment="0" applyProtection="0"/>
    <xf numFmtId="0" fontId="376" fillId="35" borderId="0" applyNumberFormat="0" applyBorder="0" applyAlignment="0" applyProtection="0"/>
    <xf numFmtId="0" fontId="376" fillId="37" borderId="0" applyNumberFormat="0" applyBorder="0" applyAlignment="0" applyProtection="0"/>
    <xf numFmtId="0" fontId="376" fillId="38" borderId="0" applyNumberFormat="0" applyBorder="0" applyAlignment="0" applyProtection="0"/>
    <xf numFmtId="0" fontId="376" fillId="39" borderId="0" applyNumberFormat="0" applyBorder="0" applyAlignment="0" applyProtection="0"/>
    <xf numFmtId="0" fontId="375" fillId="0" borderId="0"/>
    <xf numFmtId="0" fontId="375" fillId="15" borderId="13" applyNumberFormat="0" applyFont="0" applyAlignment="0" applyProtection="0"/>
    <xf numFmtId="0" fontId="375" fillId="17" borderId="0" applyNumberFormat="0" applyBorder="0" applyAlignment="0" applyProtection="0"/>
    <xf numFmtId="0" fontId="375" fillId="18" borderId="0" applyNumberFormat="0" applyBorder="0" applyAlignment="0" applyProtection="0"/>
    <xf numFmtId="0" fontId="375" fillId="19" borderId="0" applyNumberFormat="0" applyBorder="0" applyAlignment="0" applyProtection="0"/>
    <xf numFmtId="0" fontId="375" fillId="21" borderId="0" applyNumberFormat="0" applyBorder="0" applyAlignment="0" applyProtection="0"/>
    <xf numFmtId="0" fontId="375" fillId="22" borderId="0" applyNumberFormat="0" applyBorder="0" applyAlignment="0" applyProtection="0"/>
    <xf numFmtId="0" fontId="375" fillId="23" borderId="0" applyNumberFormat="0" applyBorder="0" applyAlignment="0" applyProtection="0"/>
    <xf numFmtId="0" fontId="375" fillId="25" borderId="0" applyNumberFormat="0" applyBorder="0" applyAlignment="0" applyProtection="0"/>
    <xf numFmtId="0" fontId="375" fillId="26" borderId="0" applyNumberFormat="0" applyBorder="0" applyAlignment="0" applyProtection="0"/>
    <xf numFmtId="0" fontId="375" fillId="27" borderId="0" applyNumberFormat="0" applyBorder="0" applyAlignment="0" applyProtection="0"/>
    <xf numFmtId="0" fontId="375" fillId="29" borderId="0" applyNumberFormat="0" applyBorder="0" applyAlignment="0" applyProtection="0"/>
    <xf numFmtId="0" fontId="375" fillId="30" borderId="0" applyNumberFormat="0" applyBorder="0" applyAlignment="0" applyProtection="0"/>
    <xf numFmtId="0" fontId="375" fillId="31" borderId="0" applyNumberFormat="0" applyBorder="0" applyAlignment="0" applyProtection="0"/>
    <xf numFmtId="0" fontId="375" fillId="33" borderId="0" applyNumberFormat="0" applyBorder="0" applyAlignment="0" applyProtection="0"/>
    <xf numFmtId="0" fontId="375" fillId="34" borderId="0" applyNumberFormat="0" applyBorder="0" applyAlignment="0" applyProtection="0"/>
    <xf numFmtId="0" fontId="375" fillId="35" borderId="0" applyNumberFormat="0" applyBorder="0" applyAlignment="0" applyProtection="0"/>
    <xf numFmtId="0" fontId="375" fillId="37" borderId="0" applyNumberFormat="0" applyBorder="0" applyAlignment="0" applyProtection="0"/>
    <xf numFmtId="0" fontId="375" fillId="38" borderId="0" applyNumberFormat="0" applyBorder="0" applyAlignment="0" applyProtection="0"/>
    <xf numFmtId="0" fontId="375" fillId="39" borderId="0" applyNumberFormat="0" applyBorder="0" applyAlignment="0" applyProtection="0"/>
    <xf numFmtId="0" fontId="374" fillId="0" borderId="0"/>
    <xf numFmtId="0" fontId="374" fillId="15" borderId="13" applyNumberFormat="0" applyFont="0" applyAlignment="0" applyProtection="0"/>
    <xf numFmtId="0" fontId="374" fillId="17" borderId="0" applyNumberFormat="0" applyBorder="0" applyAlignment="0" applyProtection="0"/>
    <xf numFmtId="0" fontId="374" fillId="18" borderId="0" applyNumberFormat="0" applyBorder="0" applyAlignment="0" applyProtection="0"/>
    <xf numFmtId="0" fontId="374" fillId="19" borderId="0" applyNumberFormat="0" applyBorder="0" applyAlignment="0" applyProtection="0"/>
    <xf numFmtId="0" fontId="374" fillId="21" borderId="0" applyNumberFormat="0" applyBorder="0" applyAlignment="0" applyProtection="0"/>
    <xf numFmtId="0" fontId="374" fillId="22" borderId="0" applyNumberFormat="0" applyBorder="0" applyAlignment="0" applyProtection="0"/>
    <xf numFmtId="0" fontId="374" fillId="23" borderId="0" applyNumberFormat="0" applyBorder="0" applyAlignment="0" applyProtection="0"/>
    <xf numFmtId="0" fontId="374" fillId="25" borderId="0" applyNumberFormat="0" applyBorder="0" applyAlignment="0" applyProtection="0"/>
    <xf numFmtId="0" fontId="374" fillId="26" borderId="0" applyNumberFormat="0" applyBorder="0" applyAlignment="0" applyProtection="0"/>
    <xf numFmtId="0" fontId="374" fillId="27" borderId="0" applyNumberFormat="0" applyBorder="0" applyAlignment="0" applyProtection="0"/>
    <xf numFmtId="0" fontId="374" fillId="29" borderId="0" applyNumberFormat="0" applyBorder="0" applyAlignment="0" applyProtection="0"/>
    <xf numFmtId="0" fontId="374" fillId="30" borderId="0" applyNumberFormat="0" applyBorder="0" applyAlignment="0" applyProtection="0"/>
    <xf numFmtId="0" fontId="374" fillId="31" borderId="0" applyNumberFormat="0" applyBorder="0" applyAlignment="0" applyProtection="0"/>
    <xf numFmtId="0" fontId="374" fillId="33" borderId="0" applyNumberFormat="0" applyBorder="0" applyAlignment="0" applyProtection="0"/>
    <xf numFmtId="0" fontId="374" fillId="34" borderId="0" applyNumberFormat="0" applyBorder="0" applyAlignment="0" applyProtection="0"/>
    <xf numFmtId="0" fontId="374" fillId="35" borderId="0" applyNumberFormat="0" applyBorder="0" applyAlignment="0" applyProtection="0"/>
    <xf numFmtId="0" fontId="374" fillId="37" borderId="0" applyNumberFormat="0" applyBorder="0" applyAlignment="0" applyProtection="0"/>
    <xf numFmtId="0" fontId="374" fillId="38" borderId="0" applyNumberFormat="0" applyBorder="0" applyAlignment="0" applyProtection="0"/>
    <xf numFmtId="0" fontId="374" fillId="39" borderId="0" applyNumberFormat="0" applyBorder="0" applyAlignment="0" applyProtection="0"/>
    <xf numFmtId="0" fontId="373" fillId="0" borderId="0"/>
    <xf numFmtId="0" fontId="373" fillId="15" borderId="13" applyNumberFormat="0" applyFont="0" applyAlignment="0" applyProtection="0"/>
    <xf numFmtId="0" fontId="373" fillId="17" borderId="0" applyNumberFormat="0" applyBorder="0" applyAlignment="0" applyProtection="0"/>
    <xf numFmtId="0" fontId="373" fillId="18" borderId="0" applyNumberFormat="0" applyBorder="0" applyAlignment="0" applyProtection="0"/>
    <xf numFmtId="0" fontId="373" fillId="19" borderId="0" applyNumberFormat="0" applyBorder="0" applyAlignment="0" applyProtection="0"/>
    <xf numFmtId="0" fontId="373" fillId="21" borderId="0" applyNumberFormat="0" applyBorder="0" applyAlignment="0" applyProtection="0"/>
    <xf numFmtId="0" fontId="373" fillId="22" borderId="0" applyNumberFormat="0" applyBorder="0" applyAlignment="0" applyProtection="0"/>
    <xf numFmtId="0" fontId="373" fillId="23" borderId="0" applyNumberFormat="0" applyBorder="0" applyAlignment="0" applyProtection="0"/>
    <xf numFmtId="0" fontId="373" fillId="25" borderId="0" applyNumberFormat="0" applyBorder="0" applyAlignment="0" applyProtection="0"/>
    <xf numFmtId="0" fontId="373" fillId="26" borderId="0" applyNumberFormat="0" applyBorder="0" applyAlignment="0" applyProtection="0"/>
    <xf numFmtId="0" fontId="373" fillId="27" borderId="0" applyNumberFormat="0" applyBorder="0" applyAlignment="0" applyProtection="0"/>
    <xf numFmtId="0" fontId="373" fillId="29" borderId="0" applyNumberFormat="0" applyBorder="0" applyAlignment="0" applyProtection="0"/>
    <xf numFmtId="0" fontId="373" fillId="30" borderId="0" applyNumberFormat="0" applyBorder="0" applyAlignment="0" applyProtection="0"/>
    <xf numFmtId="0" fontId="373" fillId="31" borderId="0" applyNumberFormat="0" applyBorder="0" applyAlignment="0" applyProtection="0"/>
    <xf numFmtId="0" fontId="373" fillId="33" borderId="0" applyNumberFormat="0" applyBorder="0" applyAlignment="0" applyProtection="0"/>
    <xf numFmtId="0" fontId="373" fillId="34" borderId="0" applyNumberFormat="0" applyBorder="0" applyAlignment="0" applyProtection="0"/>
    <xf numFmtId="0" fontId="373" fillId="35" borderId="0" applyNumberFormat="0" applyBorder="0" applyAlignment="0" applyProtection="0"/>
    <xf numFmtId="0" fontId="373" fillId="37" borderId="0" applyNumberFormat="0" applyBorder="0" applyAlignment="0" applyProtection="0"/>
    <xf numFmtId="0" fontId="373" fillId="38" borderId="0" applyNumberFormat="0" applyBorder="0" applyAlignment="0" applyProtection="0"/>
    <xf numFmtId="0" fontId="373" fillId="39" borderId="0" applyNumberFormat="0" applyBorder="0" applyAlignment="0" applyProtection="0"/>
    <xf numFmtId="0" fontId="460" fillId="0" borderId="0"/>
    <xf numFmtId="0" fontId="460" fillId="0" borderId="0"/>
    <xf numFmtId="0" fontId="579" fillId="0" borderId="0"/>
    <xf numFmtId="0" fontId="372" fillId="0" borderId="0"/>
    <xf numFmtId="0" fontId="581" fillId="0" borderId="6" applyNumberFormat="0" applyFill="0" applyAlignment="0" applyProtection="0"/>
    <xf numFmtId="0" fontId="582" fillId="0" borderId="7" applyNumberFormat="0" applyFill="0" applyAlignment="0" applyProtection="0"/>
    <xf numFmtId="0" fontId="583" fillId="0" borderId="8" applyNumberFormat="0" applyFill="0" applyAlignment="0" applyProtection="0"/>
    <xf numFmtId="0" fontId="583" fillId="0" borderId="0" applyNumberFormat="0" applyFill="0" applyBorder="0" applyAlignment="0" applyProtection="0"/>
    <xf numFmtId="0" fontId="584" fillId="9" borderId="0" applyNumberFormat="0" applyBorder="0" applyAlignment="0" applyProtection="0"/>
    <xf numFmtId="0" fontId="585" fillId="10" borderId="0" applyNumberFormat="0" applyBorder="0" applyAlignment="0" applyProtection="0"/>
    <xf numFmtId="0" fontId="586" fillId="11" borderId="0" applyNumberFormat="0" applyBorder="0" applyAlignment="0" applyProtection="0"/>
    <xf numFmtId="0" fontId="587" fillId="12" borderId="9" applyNumberFormat="0" applyAlignment="0" applyProtection="0"/>
    <xf numFmtId="0" fontId="588" fillId="13" borderId="10" applyNumberFormat="0" applyAlignment="0" applyProtection="0"/>
    <xf numFmtId="0" fontId="589" fillId="13" borderId="9" applyNumberFormat="0" applyAlignment="0" applyProtection="0"/>
    <xf numFmtId="0" fontId="590" fillId="0" borderId="11" applyNumberFormat="0" applyFill="0" applyAlignment="0" applyProtection="0"/>
    <xf numFmtId="0" fontId="591" fillId="14" borderId="12" applyNumberFormat="0" applyAlignment="0" applyProtection="0"/>
    <xf numFmtId="0" fontId="592" fillId="0" borderId="0" applyNumberFormat="0" applyFill="0" applyBorder="0" applyAlignment="0" applyProtection="0"/>
    <xf numFmtId="0" fontId="372" fillId="15" borderId="13" applyNumberFormat="0" applyFont="0" applyAlignment="0" applyProtection="0"/>
    <xf numFmtId="0" fontId="593" fillId="0" borderId="0" applyNumberFormat="0" applyFill="0" applyBorder="0" applyAlignment="0" applyProtection="0"/>
    <xf numFmtId="0" fontId="594" fillId="0" borderId="14" applyNumberFormat="0" applyFill="0" applyAlignment="0" applyProtection="0"/>
    <xf numFmtId="0" fontId="595" fillId="16" borderId="0" applyNumberFormat="0" applyBorder="0" applyAlignment="0" applyProtection="0"/>
    <xf numFmtId="0" fontId="372" fillId="17" borderId="0" applyNumberFormat="0" applyBorder="0" applyAlignment="0" applyProtection="0"/>
    <xf numFmtId="0" fontId="372" fillId="18" borderId="0" applyNumberFormat="0" applyBorder="0" applyAlignment="0" applyProtection="0"/>
    <xf numFmtId="0" fontId="372" fillId="19" borderId="0" applyNumberFormat="0" applyBorder="0" applyAlignment="0" applyProtection="0"/>
    <xf numFmtId="0" fontId="595" fillId="20" borderId="0" applyNumberFormat="0" applyBorder="0" applyAlignment="0" applyProtection="0"/>
    <xf numFmtId="0" fontId="372" fillId="21" borderId="0" applyNumberFormat="0" applyBorder="0" applyAlignment="0" applyProtection="0"/>
    <xf numFmtId="0" fontId="372" fillId="22" borderId="0" applyNumberFormat="0" applyBorder="0" applyAlignment="0" applyProtection="0"/>
    <xf numFmtId="0" fontId="372" fillId="23" borderId="0" applyNumberFormat="0" applyBorder="0" applyAlignment="0" applyProtection="0"/>
    <xf numFmtId="0" fontId="595" fillId="24" borderId="0" applyNumberFormat="0" applyBorder="0" applyAlignment="0" applyProtection="0"/>
    <xf numFmtId="0" fontId="372" fillId="25" borderId="0" applyNumberFormat="0" applyBorder="0" applyAlignment="0" applyProtection="0"/>
    <xf numFmtId="0" fontId="372" fillId="26" borderId="0" applyNumberFormat="0" applyBorder="0" applyAlignment="0" applyProtection="0"/>
    <xf numFmtId="0" fontId="372" fillId="27" borderId="0" applyNumberFormat="0" applyBorder="0" applyAlignment="0" applyProtection="0"/>
    <xf numFmtId="0" fontId="595" fillId="28" borderId="0" applyNumberFormat="0" applyBorder="0" applyAlignment="0" applyProtection="0"/>
    <xf numFmtId="0" fontId="372" fillId="29" borderId="0" applyNumberFormat="0" applyBorder="0" applyAlignment="0" applyProtection="0"/>
    <xf numFmtId="0" fontId="372" fillId="30" borderId="0" applyNumberFormat="0" applyBorder="0" applyAlignment="0" applyProtection="0"/>
    <xf numFmtId="0" fontId="372" fillId="31" borderId="0" applyNumberFormat="0" applyBorder="0" applyAlignment="0" applyProtection="0"/>
    <xf numFmtId="0" fontId="595" fillId="32" borderId="0" applyNumberFormat="0" applyBorder="0" applyAlignment="0" applyProtection="0"/>
    <xf numFmtId="0" fontId="372" fillId="33" borderId="0" applyNumberFormat="0" applyBorder="0" applyAlignment="0" applyProtection="0"/>
    <xf numFmtId="0" fontId="372" fillId="34" borderId="0" applyNumberFormat="0" applyBorder="0" applyAlignment="0" applyProtection="0"/>
    <xf numFmtId="0" fontId="372" fillId="35" borderId="0" applyNumberFormat="0" applyBorder="0" applyAlignment="0" applyProtection="0"/>
    <xf numFmtId="0" fontId="595" fillId="36" borderId="0" applyNumberFormat="0" applyBorder="0" applyAlignment="0" applyProtection="0"/>
    <xf numFmtId="0" fontId="372" fillId="37" borderId="0" applyNumberFormat="0" applyBorder="0" applyAlignment="0" applyProtection="0"/>
    <xf numFmtId="0" fontId="372" fillId="38" borderId="0" applyNumberFormat="0" applyBorder="0" applyAlignment="0" applyProtection="0"/>
    <xf numFmtId="0" fontId="372" fillId="39" borderId="0" applyNumberFormat="0" applyBorder="0" applyAlignment="0" applyProtection="0"/>
    <xf numFmtId="0" fontId="371" fillId="0" borderId="0"/>
    <xf numFmtId="0" fontId="371" fillId="15" borderId="13" applyNumberFormat="0" applyFont="0" applyAlignment="0" applyProtection="0"/>
    <xf numFmtId="0" fontId="371" fillId="17" borderId="0" applyNumberFormat="0" applyBorder="0" applyAlignment="0" applyProtection="0"/>
    <xf numFmtId="0" fontId="371" fillId="18" borderId="0" applyNumberFormat="0" applyBorder="0" applyAlignment="0" applyProtection="0"/>
    <xf numFmtId="0" fontId="371" fillId="19" borderId="0" applyNumberFormat="0" applyBorder="0" applyAlignment="0" applyProtection="0"/>
    <xf numFmtId="0" fontId="371" fillId="21" borderId="0" applyNumberFormat="0" applyBorder="0" applyAlignment="0" applyProtection="0"/>
    <xf numFmtId="0" fontId="371" fillId="22" borderId="0" applyNumberFormat="0" applyBorder="0" applyAlignment="0" applyProtection="0"/>
    <xf numFmtId="0" fontId="371" fillId="23" borderId="0" applyNumberFormat="0" applyBorder="0" applyAlignment="0" applyProtection="0"/>
    <xf numFmtId="0" fontId="371" fillId="25" borderId="0" applyNumberFormat="0" applyBorder="0" applyAlignment="0" applyProtection="0"/>
    <xf numFmtId="0" fontId="371" fillId="26" borderId="0" applyNumberFormat="0" applyBorder="0" applyAlignment="0" applyProtection="0"/>
    <xf numFmtId="0" fontId="371" fillId="27" borderId="0" applyNumberFormat="0" applyBorder="0" applyAlignment="0" applyProtection="0"/>
    <xf numFmtId="0" fontId="371" fillId="29" borderId="0" applyNumberFormat="0" applyBorder="0" applyAlignment="0" applyProtection="0"/>
    <xf numFmtId="0" fontId="371" fillId="30" borderId="0" applyNumberFormat="0" applyBorder="0" applyAlignment="0" applyProtection="0"/>
    <xf numFmtId="0" fontId="371" fillId="31" borderId="0" applyNumberFormat="0" applyBorder="0" applyAlignment="0" applyProtection="0"/>
    <xf numFmtId="0" fontId="371" fillId="33" borderId="0" applyNumberFormat="0" applyBorder="0" applyAlignment="0" applyProtection="0"/>
    <xf numFmtId="0" fontId="371" fillId="34" borderId="0" applyNumberFormat="0" applyBorder="0" applyAlignment="0" applyProtection="0"/>
    <xf numFmtId="0" fontId="371" fillId="35" borderId="0" applyNumberFormat="0" applyBorder="0" applyAlignment="0" applyProtection="0"/>
    <xf numFmtId="0" fontId="371" fillId="37" borderId="0" applyNumberFormat="0" applyBorder="0" applyAlignment="0" applyProtection="0"/>
    <xf numFmtId="0" fontId="371" fillId="38" borderId="0" applyNumberFormat="0" applyBorder="0" applyAlignment="0" applyProtection="0"/>
    <xf numFmtId="0" fontId="371" fillId="39" borderId="0" applyNumberFormat="0" applyBorder="0" applyAlignment="0" applyProtection="0"/>
    <xf numFmtId="0" fontId="370" fillId="0" borderId="0"/>
    <xf numFmtId="0" fontId="370" fillId="15" borderId="13" applyNumberFormat="0" applyFont="0" applyAlignment="0" applyProtection="0"/>
    <xf numFmtId="0" fontId="370" fillId="17" borderId="0" applyNumberFormat="0" applyBorder="0" applyAlignment="0" applyProtection="0"/>
    <xf numFmtId="0" fontId="370" fillId="18" borderId="0" applyNumberFormat="0" applyBorder="0" applyAlignment="0" applyProtection="0"/>
    <xf numFmtId="0" fontId="370" fillId="19" borderId="0" applyNumberFormat="0" applyBorder="0" applyAlignment="0" applyProtection="0"/>
    <xf numFmtId="0" fontId="370" fillId="21" borderId="0" applyNumberFormat="0" applyBorder="0" applyAlignment="0" applyProtection="0"/>
    <xf numFmtId="0" fontId="370" fillId="22" borderId="0" applyNumberFormat="0" applyBorder="0" applyAlignment="0" applyProtection="0"/>
    <xf numFmtId="0" fontId="370" fillId="23" borderId="0" applyNumberFormat="0" applyBorder="0" applyAlignment="0" applyProtection="0"/>
    <xf numFmtId="0" fontId="370" fillId="25" borderId="0" applyNumberFormat="0" applyBorder="0" applyAlignment="0" applyProtection="0"/>
    <xf numFmtId="0" fontId="370" fillId="26" borderId="0" applyNumberFormat="0" applyBorder="0" applyAlignment="0" applyProtection="0"/>
    <xf numFmtId="0" fontId="370" fillId="27" borderId="0" applyNumberFormat="0" applyBorder="0" applyAlignment="0" applyProtection="0"/>
    <xf numFmtId="0" fontId="370" fillId="29" borderId="0" applyNumberFormat="0" applyBorder="0" applyAlignment="0" applyProtection="0"/>
    <xf numFmtId="0" fontId="370" fillId="30" borderId="0" applyNumberFormat="0" applyBorder="0" applyAlignment="0" applyProtection="0"/>
    <xf numFmtId="0" fontId="370" fillId="31" borderId="0" applyNumberFormat="0" applyBorder="0" applyAlignment="0" applyProtection="0"/>
    <xf numFmtId="0" fontId="370" fillId="33" borderId="0" applyNumberFormat="0" applyBorder="0" applyAlignment="0" applyProtection="0"/>
    <xf numFmtId="0" fontId="370" fillId="34" borderId="0" applyNumberFormat="0" applyBorder="0" applyAlignment="0" applyProtection="0"/>
    <xf numFmtId="0" fontId="370" fillId="35" borderId="0" applyNumberFormat="0" applyBorder="0" applyAlignment="0" applyProtection="0"/>
    <xf numFmtId="0" fontId="370" fillId="37" borderId="0" applyNumberFormat="0" applyBorder="0" applyAlignment="0" applyProtection="0"/>
    <xf numFmtId="0" fontId="370" fillId="38" borderId="0" applyNumberFormat="0" applyBorder="0" applyAlignment="0" applyProtection="0"/>
    <xf numFmtId="0" fontId="370" fillId="39" borderId="0" applyNumberFormat="0" applyBorder="0" applyAlignment="0" applyProtection="0"/>
    <xf numFmtId="0" fontId="369" fillId="0" borderId="0"/>
    <xf numFmtId="0" fontId="369" fillId="15" borderId="13" applyNumberFormat="0" applyFont="0" applyAlignment="0" applyProtection="0"/>
    <xf numFmtId="0" fontId="369" fillId="17" borderId="0" applyNumberFormat="0" applyBorder="0" applyAlignment="0" applyProtection="0"/>
    <xf numFmtId="0" fontId="369" fillId="18" borderId="0" applyNumberFormat="0" applyBorder="0" applyAlignment="0" applyProtection="0"/>
    <xf numFmtId="0" fontId="369" fillId="19" borderId="0" applyNumberFormat="0" applyBorder="0" applyAlignment="0" applyProtection="0"/>
    <xf numFmtId="0" fontId="369" fillId="21" borderId="0" applyNumberFormat="0" applyBorder="0" applyAlignment="0" applyProtection="0"/>
    <xf numFmtId="0" fontId="369" fillId="22" borderId="0" applyNumberFormat="0" applyBorder="0" applyAlignment="0" applyProtection="0"/>
    <xf numFmtId="0" fontId="369" fillId="23" borderId="0" applyNumberFormat="0" applyBorder="0" applyAlignment="0" applyProtection="0"/>
    <xf numFmtId="0" fontId="369" fillId="25" borderId="0" applyNumberFormat="0" applyBorder="0" applyAlignment="0" applyProtection="0"/>
    <xf numFmtId="0" fontId="369" fillId="26" borderId="0" applyNumberFormat="0" applyBorder="0" applyAlignment="0" applyProtection="0"/>
    <xf numFmtId="0" fontId="369" fillId="27" borderId="0" applyNumberFormat="0" applyBorder="0" applyAlignment="0" applyProtection="0"/>
    <xf numFmtId="0" fontId="369" fillId="29" borderId="0" applyNumberFormat="0" applyBorder="0" applyAlignment="0" applyProtection="0"/>
    <xf numFmtId="0" fontId="369" fillId="30" borderId="0" applyNumberFormat="0" applyBorder="0" applyAlignment="0" applyProtection="0"/>
    <xf numFmtId="0" fontId="369" fillId="31" borderId="0" applyNumberFormat="0" applyBorder="0" applyAlignment="0" applyProtection="0"/>
    <xf numFmtId="0" fontId="369" fillId="33" borderId="0" applyNumberFormat="0" applyBorder="0" applyAlignment="0" applyProtection="0"/>
    <xf numFmtId="0" fontId="369" fillId="34" borderId="0" applyNumberFormat="0" applyBorder="0" applyAlignment="0" applyProtection="0"/>
    <xf numFmtId="0" fontId="369" fillId="35" borderId="0" applyNumberFormat="0" applyBorder="0" applyAlignment="0" applyProtection="0"/>
    <xf numFmtId="0" fontId="369" fillId="37" borderId="0" applyNumberFormat="0" applyBorder="0" applyAlignment="0" applyProtection="0"/>
    <xf numFmtId="0" fontId="369" fillId="38" borderId="0" applyNumberFormat="0" applyBorder="0" applyAlignment="0" applyProtection="0"/>
    <xf numFmtId="0" fontId="369" fillId="39" borderId="0" applyNumberFormat="0" applyBorder="0" applyAlignment="0" applyProtection="0"/>
    <xf numFmtId="0" fontId="368" fillId="0" borderId="0"/>
    <xf numFmtId="0" fontId="368" fillId="15" borderId="13" applyNumberFormat="0" applyFont="0" applyAlignment="0" applyProtection="0"/>
    <xf numFmtId="0" fontId="368" fillId="17" borderId="0" applyNumberFormat="0" applyBorder="0" applyAlignment="0" applyProtection="0"/>
    <xf numFmtId="0" fontId="368" fillId="18" borderId="0" applyNumberFormat="0" applyBorder="0" applyAlignment="0" applyProtection="0"/>
    <xf numFmtId="0" fontId="368" fillId="19" borderId="0" applyNumberFormat="0" applyBorder="0" applyAlignment="0" applyProtection="0"/>
    <xf numFmtId="0" fontId="368" fillId="21" borderId="0" applyNumberFormat="0" applyBorder="0" applyAlignment="0" applyProtection="0"/>
    <xf numFmtId="0" fontId="368" fillId="22" borderId="0" applyNumberFormat="0" applyBorder="0" applyAlignment="0" applyProtection="0"/>
    <xf numFmtId="0" fontId="368" fillId="23" borderId="0" applyNumberFormat="0" applyBorder="0" applyAlignment="0" applyProtection="0"/>
    <xf numFmtId="0" fontId="368" fillId="25" borderId="0" applyNumberFormat="0" applyBorder="0" applyAlignment="0" applyProtection="0"/>
    <xf numFmtId="0" fontId="368" fillId="26" borderId="0" applyNumberFormat="0" applyBorder="0" applyAlignment="0" applyProtection="0"/>
    <xf numFmtId="0" fontId="368" fillId="27" borderId="0" applyNumberFormat="0" applyBorder="0" applyAlignment="0" applyProtection="0"/>
    <xf numFmtId="0" fontId="368" fillId="29" borderId="0" applyNumberFormat="0" applyBorder="0" applyAlignment="0" applyProtection="0"/>
    <xf numFmtId="0" fontId="368" fillId="30" borderId="0" applyNumberFormat="0" applyBorder="0" applyAlignment="0" applyProtection="0"/>
    <xf numFmtId="0" fontId="368" fillId="31" borderId="0" applyNumberFormat="0" applyBorder="0" applyAlignment="0" applyProtection="0"/>
    <xf numFmtId="0" fontId="368" fillId="33" borderId="0" applyNumberFormat="0" applyBorder="0" applyAlignment="0" applyProtection="0"/>
    <xf numFmtId="0" fontId="368" fillId="34" borderId="0" applyNumberFormat="0" applyBorder="0" applyAlignment="0" applyProtection="0"/>
    <xf numFmtId="0" fontId="368" fillId="35" borderId="0" applyNumberFormat="0" applyBorder="0" applyAlignment="0" applyProtection="0"/>
    <xf numFmtId="0" fontId="368" fillId="37" borderId="0" applyNumberFormat="0" applyBorder="0" applyAlignment="0" applyProtection="0"/>
    <xf numFmtId="0" fontId="368" fillId="38" borderId="0" applyNumberFormat="0" applyBorder="0" applyAlignment="0" applyProtection="0"/>
    <xf numFmtId="0" fontId="368" fillId="39" borderId="0" applyNumberFormat="0" applyBorder="0" applyAlignment="0" applyProtection="0"/>
    <xf numFmtId="0" fontId="367" fillId="0" borderId="0"/>
    <xf numFmtId="0" fontId="367" fillId="15" borderId="13" applyNumberFormat="0" applyFont="0" applyAlignment="0" applyProtection="0"/>
    <xf numFmtId="0" fontId="367" fillId="17" borderId="0" applyNumberFormat="0" applyBorder="0" applyAlignment="0" applyProtection="0"/>
    <xf numFmtId="0" fontId="367" fillId="18" borderId="0" applyNumberFormat="0" applyBorder="0" applyAlignment="0" applyProtection="0"/>
    <xf numFmtId="0" fontId="367" fillId="19" borderId="0" applyNumberFormat="0" applyBorder="0" applyAlignment="0" applyProtection="0"/>
    <xf numFmtId="0" fontId="367" fillId="21" borderId="0" applyNumberFormat="0" applyBorder="0" applyAlignment="0" applyProtection="0"/>
    <xf numFmtId="0" fontId="367" fillId="22" borderId="0" applyNumberFormat="0" applyBorder="0" applyAlignment="0" applyProtection="0"/>
    <xf numFmtId="0" fontId="367" fillId="23" borderId="0" applyNumberFormat="0" applyBorder="0" applyAlignment="0" applyProtection="0"/>
    <xf numFmtId="0" fontId="367" fillId="25" borderId="0" applyNumberFormat="0" applyBorder="0" applyAlignment="0" applyProtection="0"/>
    <xf numFmtId="0" fontId="367" fillId="26" borderId="0" applyNumberFormat="0" applyBorder="0" applyAlignment="0" applyProtection="0"/>
    <xf numFmtId="0" fontId="367" fillId="27" borderId="0" applyNumberFormat="0" applyBorder="0" applyAlignment="0" applyProtection="0"/>
    <xf numFmtId="0" fontId="367" fillId="29" borderId="0" applyNumberFormat="0" applyBorder="0" applyAlignment="0" applyProtection="0"/>
    <xf numFmtId="0" fontId="367" fillId="30" borderId="0" applyNumberFormat="0" applyBorder="0" applyAlignment="0" applyProtection="0"/>
    <xf numFmtId="0" fontId="367" fillId="31" borderId="0" applyNumberFormat="0" applyBorder="0" applyAlignment="0" applyProtection="0"/>
    <xf numFmtId="0" fontId="367" fillId="33" borderId="0" applyNumberFormat="0" applyBorder="0" applyAlignment="0" applyProtection="0"/>
    <xf numFmtId="0" fontId="367" fillId="34" borderId="0" applyNumberFormat="0" applyBorder="0" applyAlignment="0" applyProtection="0"/>
    <xf numFmtId="0" fontId="367" fillId="35" borderId="0" applyNumberFormat="0" applyBorder="0" applyAlignment="0" applyProtection="0"/>
    <xf numFmtId="0" fontId="367" fillId="37" borderId="0" applyNumberFormat="0" applyBorder="0" applyAlignment="0" applyProtection="0"/>
    <xf numFmtId="0" fontId="367" fillId="38" borderId="0" applyNumberFormat="0" applyBorder="0" applyAlignment="0" applyProtection="0"/>
    <xf numFmtId="0" fontId="367" fillId="39" borderId="0" applyNumberFormat="0" applyBorder="0" applyAlignment="0" applyProtection="0"/>
    <xf numFmtId="0" fontId="366" fillId="0" borderId="0"/>
    <xf numFmtId="0" fontId="366" fillId="15" borderId="13" applyNumberFormat="0" applyFont="0" applyAlignment="0" applyProtection="0"/>
    <xf numFmtId="0" fontId="366" fillId="17" borderId="0" applyNumberFormat="0" applyBorder="0" applyAlignment="0" applyProtection="0"/>
    <xf numFmtId="0" fontId="366" fillId="18" borderId="0" applyNumberFormat="0" applyBorder="0" applyAlignment="0" applyProtection="0"/>
    <xf numFmtId="0" fontId="366" fillId="19" borderId="0" applyNumberFormat="0" applyBorder="0" applyAlignment="0" applyProtection="0"/>
    <xf numFmtId="0" fontId="366" fillId="21" borderId="0" applyNumberFormat="0" applyBorder="0" applyAlignment="0" applyProtection="0"/>
    <xf numFmtId="0" fontId="366" fillId="22" borderId="0" applyNumberFormat="0" applyBorder="0" applyAlignment="0" applyProtection="0"/>
    <xf numFmtId="0" fontId="366" fillId="23" borderId="0" applyNumberFormat="0" applyBorder="0" applyAlignment="0" applyProtection="0"/>
    <xf numFmtId="0" fontId="366" fillId="25" borderId="0" applyNumberFormat="0" applyBorder="0" applyAlignment="0" applyProtection="0"/>
    <xf numFmtId="0" fontId="366" fillId="26" borderId="0" applyNumberFormat="0" applyBorder="0" applyAlignment="0" applyProtection="0"/>
    <xf numFmtId="0" fontId="366" fillId="27" borderId="0" applyNumberFormat="0" applyBorder="0" applyAlignment="0" applyProtection="0"/>
    <xf numFmtId="0" fontId="366" fillId="29" borderId="0" applyNumberFormat="0" applyBorder="0" applyAlignment="0" applyProtection="0"/>
    <xf numFmtId="0" fontId="366" fillId="30" borderId="0" applyNumberFormat="0" applyBorder="0" applyAlignment="0" applyProtection="0"/>
    <xf numFmtId="0" fontId="366" fillId="31" borderId="0" applyNumberFormat="0" applyBorder="0" applyAlignment="0" applyProtection="0"/>
    <xf numFmtId="0" fontId="366" fillId="33" borderId="0" applyNumberFormat="0" applyBorder="0" applyAlignment="0" applyProtection="0"/>
    <xf numFmtId="0" fontId="366" fillId="34" borderId="0" applyNumberFormat="0" applyBorder="0" applyAlignment="0" applyProtection="0"/>
    <xf numFmtId="0" fontId="366" fillId="35" borderId="0" applyNumberFormat="0" applyBorder="0" applyAlignment="0" applyProtection="0"/>
    <xf numFmtId="0" fontId="366" fillId="37" borderId="0" applyNumberFormat="0" applyBorder="0" applyAlignment="0" applyProtection="0"/>
    <xf numFmtId="0" fontId="366" fillId="38" borderId="0" applyNumberFormat="0" applyBorder="0" applyAlignment="0" applyProtection="0"/>
    <xf numFmtId="0" fontId="366" fillId="39" borderId="0" applyNumberFormat="0" applyBorder="0" applyAlignment="0" applyProtection="0"/>
    <xf numFmtId="0" fontId="365" fillId="0" borderId="0"/>
    <xf numFmtId="0" fontId="365" fillId="15" borderId="13" applyNumberFormat="0" applyFont="0" applyAlignment="0" applyProtection="0"/>
    <xf numFmtId="0" fontId="365" fillId="17" borderId="0" applyNumberFormat="0" applyBorder="0" applyAlignment="0" applyProtection="0"/>
    <xf numFmtId="0" fontId="365" fillId="18" borderId="0" applyNumberFormat="0" applyBorder="0" applyAlignment="0" applyProtection="0"/>
    <xf numFmtId="0" fontId="365" fillId="19" borderId="0" applyNumberFormat="0" applyBorder="0" applyAlignment="0" applyProtection="0"/>
    <xf numFmtId="0" fontId="365" fillId="21" borderId="0" applyNumberFormat="0" applyBorder="0" applyAlignment="0" applyProtection="0"/>
    <xf numFmtId="0" fontId="365" fillId="22" borderId="0" applyNumberFormat="0" applyBorder="0" applyAlignment="0" applyProtection="0"/>
    <xf numFmtId="0" fontId="365" fillId="23" borderId="0" applyNumberFormat="0" applyBorder="0" applyAlignment="0" applyProtection="0"/>
    <xf numFmtId="0" fontId="365" fillId="25" borderId="0" applyNumberFormat="0" applyBorder="0" applyAlignment="0" applyProtection="0"/>
    <xf numFmtId="0" fontId="365" fillId="26" borderId="0" applyNumberFormat="0" applyBorder="0" applyAlignment="0" applyProtection="0"/>
    <xf numFmtId="0" fontId="365" fillId="27" borderId="0" applyNumberFormat="0" applyBorder="0" applyAlignment="0" applyProtection="0"/>
    <xf numFmtId="0" fontId="365" fillId="29" borderId="0" applyNumberFormat="0" applyBorder="0" applyAlignment="0" applyProtection="0"/>
    <xf numFmtId="0" fontId="365" fillId="30" borderId="0" applyNumberFormat="0" applyBorder="0" applyAlignment="0" applyProtection="0"/>
    <xf numFmtId="0" fontId="365" fillId="31" borderId="0" applyNumberFormat="0" applyBorder="0" applyAlignment="0" applyProtection="0"/>
    <xf numFmtId="0" fontId="365" fillId="33" borderId="0" applyNumberFormat="0" applyBorder="0" applyAlignment="0" applyProtection="0"/>
    <xf numFmtId="0" fontId="365" fillId="34" borderId="0" applyNumberFormat="0" applyBorder="0" applyAlignment="0" applyProtection="0"/>
    <xf numFmtId="0" fontId="365" fillId="35" borderId="0" applyNumberFormat="0" applyBorder="0" applyAlignment="0" applyProtection="0"/>
    <xf numFmtId="0" fontId="365" fillId="37" borderId="0" applyNumberFormat="0" applyBorder="0" applyAlignment="0" applyProtection="0"/>
    <xf numFmtId="0" fontId="365" fillId="38" borderId="0" applyNumberFormat="0" applyBorder="0" applyAlignment="0" applyProtection="0"/>
    <xf numFmtId="0" fontId="365" fillId="39" borderId="0" applyNumberFormat="0" applyBorder="0" applyAlignment="0" applyProtection="0"/>
    <xf numFmtId="0" fontId="364" fillId="0" borderId="0"/>
    <xf numFmtId="0" fontId="364" fillId="15" borderId="13" applyNumberFormat="0" applyFont="0" applyAlignment="0" applyProtection="0"/>
    <xf numFmtId="0" fontId="364" fillId="17" borderId="0" applyNumberFormat="0" applyBorder="0" applyAlignment="0" applyProtection="0"/>
    <xf numFmtId="0" fontId="364" fillId="18" borderId="0" applyNumberFormat="0" applyBorder="0" applyAlignment="0" applyProtection="0"/>
    <xf numFmtId="0" fontId="364" fillId="19" borderId="0" applyNumberFormat="0" applyBorder="0" applyAlignment="0" applyProtection="0"/>
    <xf numFmtId="0" fontId="364" fillId="21" borderId="0" applyNumberFormat="0" applyBorder="0" applyAlignment="0" applyProtection="0"/>
    <xf numFmtId="0" fontId="364" fillId="22" borderId="0" applyNumberFormat="0" applyBorder="0" applyAlignment="0" applyProtection="0"/>
    <xf numFmtId="0" fontId="364" fillId="23" borderId="0" applyNumberFormat="0" applyBorder="0" applyAlignment="0" applyProtection="0"/>
    <xf numFmtId="0" fontId="364" fillId="25" borderId="0" applyNumberFormat="0" applyBorder="0" applyAlignment="0" applyProtection="0"/>
    <xf numFmtId="0" fontId="364" fillId="26" borderId="0" applyNumberFormat="0" applyBorder="0" applyAlignment="0" applyProtection="0"/>
    <xf numFmtId="0" fontId="364" fillId="27" borderId="0" applyNumberFormat="0" applyBorder="0" applyAlignment="0" applyProtection="0"/>
    <xf numFmtId="0" fontId="364" fillId="29" borderId="0" applyNumberFormat="0" applyBorder="0" applyAlignment="0" applyProtection="0"/>
    <xf numFmtId="0" fontId="364" fillId="30" borderId="0" applyNumberFormat="0" applyBorder="0" applyAlignment="0" applyProtection="0"/>
    <xf numFmtId="0" fontId="364" fillId="31" borderId="0" applyNumberFormat="0" applyBorder="0" applyAlignment="0" applyProtection="0"/>
    <xf numFmtId="0" fontId="364" fillId="33" borderId="0" applyNumberFormat="0" applyBorder="0" applyAlignment="0" applyProtection="0"/>
    <xf numFmtId="0" fontId="364" fillId="34" borderId="0" applyNumberFormat="0" applyBorder="0" applyAlignment="0" applyProtection="0"/>
    <xf numFmtId="0" fontId="364" fillId="35" borderId="0" applyNumberFormat="0" applyBorder="0" applyAlignment="0" applyProtection="0"/>
    <xf numFmtId="0" fontId="364" fillId="37" borderId="0" applyNumberFormat="0" applyBorder="0" applyAlignment="0" applyProtection="0"/>
    <xf numFmtId="0" fontId="364" fillId="38" borderId="0" applyNumberFormat="0" applyBorder="0" applyAlignment="0" applyProtection="0"/>
    <xf numFmtId="0" fontId="364" fillId="39" borderId="0" applyNumberFormat="0" applyBorder="0" applyAlignment="0" applyProtection="0"/>
    <xf numFmtId="0" fontId="363" fillId="0" borderId="0"/>
    <xf numFmtId="0" fontId="363" fillId="15" borderId="13" applyNumberFormat="0" applyFont="0" applyAlignment="0" applyProtection="0"/>
    <xf numFmtId="0" fontId="363" fillId="17" borderId="0" applyNumberFormat="0" applyBorder="0" applyAlignment="0" applyProtection="0"/>
    <xf numFmtId="0" fontId="363" fillId="18" borderId="0" applyNumberFormat="0" applyBorder="0" applyAlignment="0" applyProtection="0"/>
    <xf numFmtId="0" fontId="363" fillId="19" borderId="0" applyNumberFormat="0" applyBorder="0" applyAlignment="0" applyProtection="0"/>
    <xf numFmtId="0" fontId="363" fillId="21" borderId="0" applyNumberFormat="0" applyBorder="0" applyAlignment="0" applyProtection="0"/>
    <xf numFmtId="0" fontId="363" fillId="22" borderId="0" applyNumberFormat="0" applyBorder="0" applyAlignment="0" applyProtection="0"/>
    <xf numFmtId="0" fontId="363" fillId="23" borderId="0" applyNumberFormat="0" applyBorder="0" applyAlignment="0" applyProtection="0"/>
    <xf numFmtId="0" fontId="363" fillId="25" borderId="0" applyNumberFormat="0" applyBorder="0" applyAlignment="0" applyProtection="0"/>
    <xf numFmtId="0" fontId="363" fillId="26" borderId="0" applyNumberFormat="0" applyBorder="0" applyAlignment="0" applyProtection="0"/>
    <xf numFmtId="0" fontId="363" fillId="27" borderId="0" applyNumberFormat="0" applyBorder="0" applyAlignment="0" applyProtection="0"/>
    <xf numFmtId="0" fontId="363" fillId="29" borderId="0" applyNumberFormat="0" applyBorder="0" applyAlignment="0" applyProtection="0"/>
    <xf numFmtId="0" fontId="363" fillId="30" borderId="0" applyNumberFormat="0" applyBorder="0" applyAlignment="0" applyProtection="0"/>
    <xf numFmtId="0" fontId="363" fillId="31" borderId="0" applyNumberFormat="0" applyBorder="0" applyAlignment="0" applyProtection="0"/>
    <xf numFmtId="0" fontId="363" fillId="33" borderId="0" applyNumberFormat="0" applyBorder="0" applyAlignment="0" applyProtection="0"/>
    <xf numFmtId="0" fontId="363" fillId="34" borderId="0" applyNumberFormat="0" applyBorder="0" applyAlignment="0" applyProtection="0"/>
    <xf numFmtId="0" fontId="363" fillId="35" borderId="0" applyNumberFormat="0" applyBorder="0" applyAlignment="0" applyProtection="0"/>
    <xf numFmtId="0" fontId="363" fillId="37" borderId="0" applyNumberFormat="0" applyBorder="0" applyAlignment="0" applyProtection="0"/>
    <xf numFmtId="0" fontId="363" fillId="38" borderId="0" applyNumberFormat="0" applyBorder="0" applyAlignment="0" applyProtection="0"/>
    <xf numFmtId="0" fontId="363" fillId="39" borderId="0" applyNumberFormat="0" applyBorder="0" applyAlignment="0" applyProtection="0"/>
    <xf numFmtId="0" fontId="362" fillId="0" borderId="0"/>
    <xf numFmtId="0" fontId="362" fillId="15" borderId="13" applyNumberFormat="0" applyFont="0" applyAlignment="0" applyProtection="0"/>
    <xf numFmtId="0" fontId="362" fillId="17" borderId="0" applyNumberFormat="0" applyBorder="0" applyAlignment="0" applyProtection="0"/>
    <xf numFmtId="0" fontId="362" fillId="18" borderId="0" applyNumberFormat="0" applyBorder="0" applyAlignment="0" applyProtection="0"/>
    <xf numFmtId="0" fontId="362" fillId="19" borderId="0" applyNumberFormat="0" applyBorder="0" applyAlignment="0" applyProtection="0"/>
    <xf numFmtId="0" fontId="362" fillId="21" borderId="0" applyNumberFormat="0" applyBorder="0" applyAlignment="0" applyProtection="0"/>
    <xf numFmtId="0" fontId="362" fillId="22" borderId="0" applyNumberFormat="0" applyBorder="0" applyAlignment="0" applyProtection="0"/>
    <xf numFmtId="0" fontId="362" fillId="23" borderId="0" applyNumberFormat="0" applyBorder="0" applyAlignment="0" applyProtection="0"/>
    <xf numFmtId="0" fontId="362" fillId="25" borderId="0" applyNumberFormat="0" applyBorder="0" applyAlignment="0" applyProtection="0"/>
    <xf numFmtId="0" fontId="362" fillId="26" borderId="0" applyNumberFormat="0" applyBorder="0" applyAlignment="0" applyProtection="0"/>
    <xf numFmtId="0" fontId="362" fillId="27" borderId="0" applyNumberFormat="0" applyBorder="0" applyAlignment="0" applyProtection="0"/>
    <xf numFmtId="0" fontId="362" fillId="29" borderId="0" applyNumberFormat="0" applyBorder="0" applyAlignment="0" applyProtection="0"/>
    <xf numFmtId="0" fontId="362" fillId="30" borderId="0" applyNumberFormat="0" applyBorder="0" applyAlignment="0" applyProtection="0"/>
    <xf numFmtId="0" fontId="362" fillId="31" borderId="0" applyNumberFormat="0" applyBorder="0" applyAlignment="0" applyProtection="0"/>
    <xf numFmtId="0" fontId="362" fillId="33" borderId="0" applyNumberFormat="0" applyBorder="0" applyAlignment="0" applyProtection="0"/>
    <xf numFmtId="0" fontId="362" fillId="34" borderId="0" applyNumberFormat="0" applyBorder="0" applyAlignment="0" applyProtection="0"/>
    <xf numFmtId="0" fontId="362" fillId="35" borderId="0" applyNumberFormat="0" applyBorder="0" applyAlignment="0" applyProtection="0"/>
    <xf numFmtId="0" fontId="362" fillId="37" borderId="0" applyNumberFormat="0" applyBorder="0" applyAlignment="0" applyProtection="0"/>
    <xf numFmtId="0" fontId="362" fillId="38" borderId="0" applyNumberFormat="0" applyBorder="0" applyAlignment="0" applyProtection="0"/>
    <xf numFmtId="0" fontId="362" fillId="39" borderId="0" applyNumberFormat="0" applyBorder="0" applyAlignment="0" applyProtection="0"/>
    <xf numFmtId="0" fontId="361" fillId="0" borderId="0"/>
    <xf numFmtId="0" fontId="361" fillId="15" borderId="13" applyNumberFormat="0" applyFont="0" applyAlignment="0" applyProtection="0"/>
    <xf numFmtId="0" fontId="361" fillId="17" borderId="0" applyNumberFormat="0" applyBorder="0" applyAlignment="0" applyProtection="0"/>
    <xf numFmtId="0" fontId="361" fillId="18" borderId="0" applyNumberFormat="0" applyBorder="0" applyAlignment="0" applyProtection="0"/>
    <xf numFmtId="0" fontId="361" fillId="19" borderId="0" applyNumberFormat="0" applyBorder="0" applyAlignment="0" applyProtection="0"/>
    <xf numFmtId="0" fontId="361" fillId="21" borderId="0" applyNumberFormat="0" applyBorder="0" applyAlignment="0" applyProtection="0"/>
    <xf numFmtId="0" fontId="361" fillId="22" borderId="0" applyNumberFormat="0" applyBorder="0" applyAlignment="0" applyProtection="0"/>
    <xf numFmtId="0" fontId="361" fillId="23" borderId="0" applyNumberFormat="0" applyBorder="0" applyAlignment="0" applyProtection="0"/>
    <xf numFmtId="0" fontId="361" fillId="25" borderId="0" applyNumberFormat="0" applyBorder="0" applyAlignment="0" applyProtection="0"/>
    <xf numFmtId="0" fontId="361" fillId="26" borderId="0" applyNumberFormat="0" applyBorder="0" applyAlignment="0" applyProtection="0"/>
    <xf numFmtId="0" fontId="361" fillId="27" borderId="0" applyNumberFormat="0" applyBorder="0" applyAlignment="0" applyProtection="0"/>
    <xf numFmtId="0" fontId="361" fillId="29" borderId="0" applyNumberFormat="0" applyBorder="0" applyAlignment="0" applyProtection="0"/>
    <xf numFmtId="0" fontId="361" fillId="30" borderId="0" applyNumberFormat="0" applyBorder="0" applyAlignment="0" applyProtection="0"/>
    <xf numFmtId="0" fontId="361" fillId="31" borderId="0" applyNumberFormat="0" applyBorder="0" applyAlignment="0" applyProtection="0"/>
    <xf numFmtId="0" fontId="361" fillId="33" borderId="0" applyNumberFormat="0" applyBorder="0" applyAlignment="0" applyProtection="0"/>
    <xf numFmtId="0" fontId="361" fillId="34" borderId="0" applyNumberFormat="0" applyBorder="0" applyAlignment="0" applyProtection="0"/>
    <xf numFmtId="0" fontId="361" fillId="35" borderId="0" applyNumberFormat="0" applyBorder="0" applyAlignment="0" applyProtection="0"/>
    <xf numFmtId="0" fontId="361" fillId="37" borderId="0" applyNumberFormat="0" applyBorder="0" applyAlignment="0" applyProtection="0"/>
    <xf numFmtId="0" fontId="361" fillId="38" borderId="0" applyNumberFormat="0" applyBorder="0" applyAlignment="0" applyProtection="0"/>
    <xf numFmtId="0" fontId="361" fillId="39" borderId="0" applyNumberFormat="0" applyBorder="0" applyAlignment="0" applyProtection="0"/>
    <xf numFmtId="0" fontId="360" fillId="0" borderId="0"/>
    <xf numFmtId="0" fontId="360" fillId="15" borderId="13" applyNumberFormat="0" applyFont="0" applyAlignment="0" applyProtection="0"/>
    <xf numFmtId="0" fontId="360" fillId="17" borderId="0" applyNumberFormat="0" applyBorder="0" applyAlignment="0" applyProtection="0"/>
    <xf numFmtId="0" fontId="360" fillId="18" borderId="0" applyNumberFormat="0" applyBorder="0" applyAlignment="0" applyProtection="0"/>
    <xf numFmtId="0" fontId="360" fillId="19" borderId="0" applyNumberFormat="0" applyBorder="0" applyAlignment="0" applyProtection="0"/>
    <xf numFmtId="0" fontId="360" fillId="21" borderId="0" applyNumberFormat="0" applyBorder="0" applyAlignment="0" applyProtection="0"/>
    <xf numFmtId="0" fontId="360" fillId="22" borderId="0" applyNumberFormat="0" applyBorder="0" applyAlignment="0" applyProtection="0"/>
    <xf numFmtId="0" fontId="360" fillId="23" borderId="0" applyNumberFormat="0" applyBorder="0" applyAlignment="0" applyProtection="0"/>
    <xf numFmtId="0" fontId="360" fillId="25" borderId="0" applyNumberFormat="0" applyBorder="0" applyAlignment="0" applyProtection="0"/>
    <xf numFmtId="0" fontId="360" fillId="26" borderId="0" applyNumberFormat="0" applyBorder="0" applyAlignment="0" applyProtection="0"/>
    <xf numFmtId="0" fontId="360" fillId="27" borderId="0" applyNumberFormat="0" applyBorder="0" applyAlignment="0" applyProtection="0"/>
    <xf numFmtId="0" fontId="360" fillId="29" borderId="0" applyNumberFormat="0" applyBorder="0" applyAlignment="0" applyProtection="0"/>
    <xf numFmtId="0" fontId="360" fillId="30" borderId="0" applyNumberFormat="0" applyBorder="0" applyAlignment="0" applyProtection="0"/>
    <xf numFmtId="0" fontId="360" fillId="31" borderId="0" applyNumberFormat="0" applyBorder="0" applyAlignment="0" applyProtection="0"/>
    <xf numFmtId="0" fontId="360" fillId="33" borderId="0" applyNumberFormat="0" applyBorder="0" applyAlignment="0" applyProtection="0"/>
    <xf numFmtId="0" fontId="360" fillId="34" borderId="0" applyNumberFormat="0" applyBorder="0" applyAlignment="0" applyProtection="0"/>
    <xf numFmtId="0" fontId="360" fillId="35" borderId="0" applyNumberFormat="0" applyBorder="0" applyAlignment="0" applyProtection="0"/>
    <xf numFmtId="0" fontId="360" fillId="37" borderId="0" applyNumberFormat="0" applyBorder="0" applyAlignment="0" applyProtection="0"/>
    <xf numFmtId="0" fontId="360" fillId="38" borderId="0" applyNumberFormat="0" applyBorder="0" applyAlignment="0" applyProtection="0"/>
    <xf numFmtId="0" fontId="360" fillId="39" borderId="0" applyNumberFormat="0" applyBorder="0" applyAlignment="0" applyProtection="0"/>
    <xf numFmtId="0" fontId="359" fillId="0" borderId="0"/>
    <xf numFmtId="0" fontId="359" fillId="15" borderId="13" applyNumberFormat="0" applyFont="0" applyAlignment="0" applyProtection="0"/>
    <xf numFmtId="0" fontId="359" fillId="17" borderId="0" applyNumberFormat="0" applyBorder="0" applyAlignment="0" applyProtection="0"/>
    <xf numFmtId="0" fontId="359" fillId="18" borderId="0" applyNumberFormat="0" applyBorder="0" applyAlignment="0" applyProtection="0"/>
    <xf numFmtId="0" fontId="359" fillId="19" borderId="0" applyNumberFormat="0" applyBorder="0" applyAlignment="0" applyProtection="0"/>
    <xf numFmtId="0" fontId="359" fillId="21" borderId="0" applyNumberFormat="0" applyBorder="0" applyAlignment="0" applyProtection="0"/>
    <xf numFmtId="0" fontId="359" fillId="22" borderId="0" applyNumberFormat="0" applyBorder="0" applyAlignment="0" applyProtection="0"/>
    <xf numFmtId="0" fontId="359" fillId="23" borderId="0" applyNumberFormat="0" applyBorder="0" applyAlignment="0" applyProtection="0"/>
    <xf numFmtId="0" fontId="359" fillId="25" borderId="0" applyNumberFormat="0" applyBorder="0" applyAlignment="0" applyProtection="0"/>
    <xf numFmtId="0" fontId="359" fillId="26" borderId="0" applyNumberFormat="0" applyBorder="0" applyAlignment="0" applyProtection="0"/>
    <xf numFmtId="0" fontId="359" fillId="27" borderId="0" applyNumberFormat="0" applyBorder="0" applyAlignment="0" applyProtection="0"/>
    <xf numFmtId="0" fontId="359" fillId="29" borderId="0" applyNumberFormat="0" applyBorder="0" applyAlignment="0" applyProtection="0"/>
    <xf numFmtId="0" fontId="359" fillId="30" borderId="0" applyNumberFormat="0" applyBorder="0" applyAlignment="0" applyProtection="0"/>
    <xf numFmtId="0" fontId="359" fillId="31" borderId="0" applyNumberFormat="0" applyBorder="0" applyAlignment="0" applyProtection="0"/>
    <xf numFmtId="0" fontId="359" fillId="33" borderId="0" applyNumberFormat="0" applyBorder="0" applyAlignment="0" applyProtection="0"/>
    <xf numFmtId="0" fontId="359" fillId="34" borderId="0" applyNumberFormat="0" applyBorder="0" applyAlignment="0" applyProtection="0"/>
    <xf numFmtId="0" fontId="359" fillId="35" borderId="0" applyNumberFormat="0" applyBorder="0" applyAlignment="0" applyProtection="0"/>
    <xf numFmtId="0" fontId="359" fillId="37" borderId="0" applyNumberFormat="0" applyBorder="0" applyAlignment="0" applyProtection="0"/>
    <xf numFmtId="0" fontId="359" fillId="38" borderId="0" applyNumberFormat="0" applyBorder="0" applyAlignment="0" applyProtection="0"/>
    <xf numFmtId="0" fontId="359" fillId="39" borderId="0" applyNumberFormat="0" applyBorder="0" applyAlignment="0" applyProtection="0"/>
    <xf numFmtId="0" fontId="358" fillId="0" borderId="0"/>
    <xf numFmtId="0" fontId="358" fillId="15" borderId="13" applyNumberFormat="0" applyFont="0" applyAlignment="0" applyProtection="0"/>
    <xf numFmtId="0" fontId="358" fillId="17" borderId="0" applyNumberFormat="0" applyBorder="0" applyAlignment="0" applyProtection="0"/>
    <xf numFmtId="0" fontId="358" fillId="18" borderId="0" applyNumberFormat="0" applyBorder="0" applyAlignment="0" applyProtection="0"/>
    <xf numFmtId="0" fontId="358" fillId="19" borderId="0" applyNumberFormat="0" applyBorder="0" applyAlignment="0" applyProtection="0"/>
    <xf numFmtId="0" fontId="358" fillId="21" borderId="0" applyNumberFormat="0" applyBorder="0" applyAlignment="0" applyProtection="0"/>
    <xf numFmtId="0" fontId="358" fillId="22" borderId="0" applyNumberFormat="0" applyBorder="0" applyAlignment="0" applyProtection="0"/>
    <xf numFmtId="0" fontId="358" fillId="23" borderId="0" applyNumberFormat="0" applyBorder="0" applyAlignment="0" applyProtection="0"/>
    <xf numFmtId="0" fontId="358" fillId="25" borderId="0" applyNumberFormat="0" applyBorder="0" applyAlignment="0" applyProtection="0"/>
    <xf numFmtId="0" fontId="358" fillId="26" borderId="0" applyNumberFormat="0" applyBorder="0" applyAlignment="0" applyProtection="0"/>
    <xf numFmtId="0" fontId="358" fillId="27" borderId="0" applyNumberFormat="0" applyBorder="0" applyAlignment="0" applyProtection="0"/>
    <xf numFmtId="0" fontId="358" fillId="29" borderId="0" applyNumberFormat="0" applyBorder="0" applyAlignment="0" applyProtection="0"/>
    <xf numFmtId="0" fontId="358" fillId="30" borderId="0" applyNumberFormat="0" applyBorder="0" applyAlignment="0" applyProtection="0"/>
    <xf numFmtId="0" fontId="358" fillId="31" borderId="0" applyNumberFormat="0" applyBorder="0" applyAlignment="0" applyProtection="0"/>
    <xf numFmtId="0" fontId="358" fillId="33" borderId="0" applyNumberFormat="0" applyBorder="0" applyAlignment="0" applyProtection="0"/>
    <xf numFmtId="0" fontId="358" fillId="34" borderId="0" applyNumberFormat="0" applyBorder="0" applyAlignment="0" applyProtection="0"/>
    <xf numFmtId="0" fontId="358" fillId="35" borderId="0" applyNumberFormat="0" applyBorder="0" applyAlignment="0" applyProtection="0"/>
    <xf numFmtId="0" fontId="358" fillId="37" borderId="0" applyNumberFormat="0" applyBorder="0" applyAlignment="0" applyProtection="0"/>
    <xf numFmtId="0" fontId="358" fillId="38" borderId="0" applyNumberFormat="0" applyBorder="0" applyAlignment="0" applyProtection="0"/>
    <xf numFmtId="0" fontId="358" fillId="39" borderId="0" applyNumberFormat="0" applyBorder="0" applyAlignment="0" applyProtection="0"/>
    <xf numFmtId="0" fontId="357" fillId="0" borderId="0"/>
    <xf numFmtId="0" fontId="357" fillId="15" borderId="13" applyNumberFormat="0" applyFont="0" applyAlignment="0" applyProtection="0"/>
    <xf numFmtId="0" fontId="357" fillId="17" borderId="0" applyNumberFormat="0" applyBorder="0" applyAlignment="0" applyProtection="0"/>
    <xf numFmtId="0" fontId="357" fillId="18" borderId="0" applyNumberFormat="0" applyBorder="0" applyAlignment="0" applyProtection="0"/>
    <xf numFmtId="0" fontId="357" fillId="19" borderId="0" applyNumberFormat="0" applyBorder="0" applyAlignment="0" applyProtection="0"/>
    <xf numFmtId="0" fontId="357" fillId="21" borderId="0" applyNumberFormat="0" applyBorder="0" applyAlignment="0" applyProtection="0"/>
    <xf numFmtId="0" fontId="357" fillId="22" borderId="0" applyNumberFormat="0" applyBorder="0" applyAlignment="0" applyProtection="0"/>
    <xf numFmtId="0" fontId="357" fillId="23" borderId="0" applyNumberFormat="0" applyBorder="0" applyAlignment="0" applyProtection="0"/>
    <xf numFmtId="0" fontId="357" fillId="25" borderId="0" applyNumberFormat="0" applyBorder="0" applyAlignment="0" applyProtection="0"/>
    <xf numFmtId="0" fontId="357" fillId="26" borderId="0" applyNumberFormat="0" applyBorder="0" applyAlignment="0" applyProtection="0"/>
    <xf numFmtId="0" fontId="357" fillId="27" borderId="0" applyNumberFormat="0" applyBorder="0" applyAlignment="0" applyProtection="0"/>
    <xf numFmtId="0" fontId="357" fillId="29" borderId="0" applyNumberFormat="0" applyBorder="0" applyAlignment="0" applyProtection="0"/>
    <xf numFmtId="0" fontId="357" fillId="30" borderId="0" applyNumberFormat="0" applyBorder="0" applyAlignment="0" applyProtection="0"/>
    <xf numFmtId="0" fontId="357" fillId="31" borderId="0" applyNumberFormat="0" applyBorder="0" applyAlignment="0" applyProtection="0"/>
    <xf numFmtId="0" fontId="357" fillId="33" borderId="0" applyNumberFormat="0" applyBorder="0" applyAlignment="0" applyProtection="0"/>
    <xf numFmtId="0" fontId="357" fillId="34" borderId="0" applyNumberFormat="0" applyBorder="0" applyAlignment="0" applyProtection="0"/>
    <xf numFmtId="0" fontId="357" fillId="35" borderId="0" applyNumberFormat="0" applyBorder="0" applyAlignment="0" applyProtection="0"/>
    <xf numFmtId="0" fontId="357" fillId="37" borderId="0" applyNumberFormat="0" applyBorder="0" applyAlignment="0" applyProtection="0"/>
    <xf numFmtId="0" fontId="357" fillId="38" borderId="0" applyNumberFormat="0" applyBorder="0" applyAlignment="0" applyProtection="0"/>
    <xf numFmtId="0" fontId="357" fillId="39" borderId="0" applyNumberFormat="0" applyBorder="0" applyAlignment="0" applyProtection="0"/>
    <xf numFmtId="0" fontId="356" fillId="0" borderId="0"/>
    <xf numFmtId="0" fontId="356" fillId="15" borderId="13" applyNumberFormat="0" applyFont="0" applyAlignment="0" applyProtection="0"/>
    <xf numFmtId="0" fontId="356" fillId="17" borderId="0" applyNumberFormat="0" applyBorder="0" applyAlignment="0" applyProtection="0"/>
    <xf numFmtId="0" fontId="356" fillId="18" borderId="0" applyNumberFormat="0" applyBorder="0" applyAlignment="0" applyProtection="0"/>
    <xf numFmtId="0" fontId="356" fillId="19" borderId="0" applyNumberFormat="0" applyBorder="0" applyAlignment="0" applyProtection="0"/>
    <xf numFmtId="0" fontId="356" fillId="21" borderId="0" applyNumberFormat="0" applyBorder="0" applyAlignment="0" applyProtection="0"/>
    <xf numFmtId="0" fontId="356" fillId="22" borderId="0" applyNumberFormat="0" applyBorder="0" applyAlignment="0" applyProtection="0"/>
    <xf numFmtId="0" fontId="356" fillId="23" borderId="0" applyNumberFormat="0" applyBorder="0" applyAlignment="0" applyProtection="0"/>
    <xf numFmtId="0" fontId="356" fillId="25" borderId="0" applyNumberFormat="0" applyBorder="0" applyAlignment="0" applyProtection="0"/>
    <xf numFmtId="0" fontId="356" fillId="26" borderId="0" applyNumberFormat="0" applyBorder="0" applyAlignment="0" applyProtection="0"/>
    <xf numFmtId="0" fontId="356" fillId="27" borderId="0" applyNumberFormat="0" applyBorder="0" applyAlignment="0" applyProtection="0"/>
    <xf numFmtId="0" fontId="356" fillId="29" borderId="0" applyNumberFormat="0" applyBorder="0" applyAlignment="0" applyProtection="0"/>
    <xf numFmtId="0" fontId="356" fillId="30" borderId="0" applyNumberFormat="0" applyBorder="0" applyAlignment="0" applyProtection="0"/>
    <xf numFmtId="0" fontId="356" fillId="31" borderId="0" applyNumberFormat="0" applyBorder="0" applyAlignment="0" applyProtection="0"/>
    <xf numFmtId="0" fontId="356" fillId="33" borderId="0" applyNumberFormat="0" applyBorder="0" applyAlignment="0" applyProtection="0"/>
    <xf numFmtId="0" fontId="356" fillId="34" borderId="0" applyNumberFormat="0" applyBorder="0" applyAlignment="0" applyProtection="0"/>
    <xf numFmtId="0" fontId="356" fillId="35" borderId="0" applyNumberFormat="0" applyBorder="0" applyAlignment="0" applyProtection="0"/>
    <xf numFmtId="0" fontId="356" fillId="37" borderId="0" applyNumberFormat="0" applyBorder="0" applyAlignment="0" applyProtection="0"/>
    <xf numFmtId="0" fontId="356" fillId="38" borderId="0" applyNumberFormat="0" applyBorder="0" applyAlignment="0" applyProtection="0"/>
    <xf numFmtId="0" fontId="356" fillId="39" borderId="0" applyNumberFormat="0" applyBorder="0" applyAlignment="0" applyProtection="0"/>
    <xf numFmtId="0" fontId="355" fillId="0" borderId="0"/>
    <xf numFmtId="0" fontId="355" fillId="15" borderId="13" applyNumberFormat="0" applyFont="0" applyAlignment="0" applyProtection="0"/>
    <xf numFmtId="0" fontId="355" fillId="17" borderId="0" applyNumberFormat="0" applyBorder="0" applyAlignment="0" applyProtection="0"/>
    <xf numFmtId="0" fontId="355" fillId="18" borderId="0" applyNumberFormat="0" applyBorder="0" applyAlignment="0" applyProtection="0"/>
    <xf numFmtId="0" fontId="355" fillId="19" borderId="0" applyNumberFormat="0" applyBorder="0" applyAlignment="0" applyProtection="0"/>
    <xf numFmtId="0" fontId="355" fillId="21" borderId="0" applyNumberFormat="0" applyBorder="0" applyAlignment="0" applyProtection="0"/>
    <xf numFmtId="0" fontId="355" fillId="22" borderId="0" applyNumberFormat="0" applyBorder="0" applyAlignment="0" applyProtection="0"/>
    <xf numFmtId="0" fontId="355" fillId="23" borderId="0" applyNumberFormat="0" applyBorder="0" applyAlignment="0" applyProtection="0"/>
    <xf numFmtId="0" fontId="355" fillId="25" borderId="0" applyNumberFormat="0" applyBorder="0" applyAlignment="0" applyProtection="0"/>
    <xf numFmtId="0" fontId="355" fillId="26" borderId="0" applyNumberFormat="0" applyBorder="0" applyAlignment="0" applyProtection="0"/>
    <xf numFmtId="0" fontId="355" fillId="27" borderId="0" applyNumberFormat="0" applyBorder="0" applyAlignment="0" applyProtection="0"/>
    <xf numFmtId="0" fontId="355" fillId="29" borderId="0" applyNumberFormat="0" applyBorder="0" applyAlignment="0" applyProtection="0"/>
    <xf numFmtId="0" fontId="355" fillId="30" borderId="0" applyNumberFormat="0" applyBorder="0" applyAlignment="0" applyProtection="0"/>
    <xf numFmtId="0" fontId="355" fillId="31" borderId="0" applyNumberFormat="0" applyBorder="0" applyAlignment="0" applyProtection="0"/>
    <xf numFmtId="0" fontId="355" fillId="33" borderId="0" applyNumberFormat="0" applyBorder="0" applyAlignment="0" applyProtection="0"/>
    <xf numFmtId="0" fontId="355" fillId="34" borderId="0" applyNumberFormat="0" applyBorder="0" applyAlignment="0" applyProtection="0"/>
    <xf numFmtId="0" fontId="355" fillId="35" borderId="0" applyNumberFormat="0" applyBorder="0" applyAlignment="0" applyProtection="0"/>
    <xf numFmtId="0" fontId="355" fillId="37" borderId="0" applyNumberFormat="0" applyBorder="0" applyAlignment="0" applyProtection="0"/>
    <xf numFmtId="0" fontId="355" fillId="38" borderId="0" applyNumberFormat="0" applyBorder="0" applyAlignment="0" applyProtection="0"/>
    <xf numFmtId="0" fontId="355" fillId="39" borderId="0" applyNumberFormat="0" applyBorder="0" applyAlignment="0" applyProtection="0"/>
    <xf numFmtId="0" fontId="354" fillId="0" borderId="0"/>
    <xf numFmtId="0" fontId="354" fillId="15" borderId="13" applyNumberFormat="0" applyFont="0" applyAlignment="0" applyProtection="0"/>
    <xf numFmtId="0" fontId="354" fillId="17" borderId="0" applyNumberFormat="0" applyBorder="0" applyAlignment="0" applyProtection="0"/>
    <xf numFmtId="0" fontId="354" fillId="18" borderId="0" applyNumberFormat="0" applyBorder="0" applyAlignment="0" applyProtection="0"/>
    <xf numFmtId="0" fontId="354" fillId="19" borderId="0" applyNumberFormat="0" applyBorder="0" applyAlignment="0" applyProtection="0"/>
    <xf numFmtId="0" fontId="354" fillId="21" borderId="0" applyNumberFormat="0" applyBorder="0" applyAlignment="0" applyProtection="0"/>
    <xf numFmtId="0" fontId="354" fillId="22" borderId="0" applyNumberFormat="0" applyBorder="0" applyAlignment="0" applyProtection="0"/>
    <xf numFmtId="0" fontId="354" fillId="23" borderId="0" applyNumberFormat="0" applyBorder="0" applyAlignment="0" applyProtection="0"/>
    <xf numFmtId="0" fontId="354" fillId="25" borderId="0" applyNumberFormat="0" applyBorder="0" applyAlignment="0" applyProtection="0"/>
    <xf numFmtId="0" fontId="354" fillId="26" borderId="0" applyNumberFormat="0" applyBorder="0" applyAlignment="0" applyProtection="0"/>
    <xf numFmtId="0" fontId="354" fillId="27" borderId="0" applyNumberFormat="0" applyBorder="0" applyAlignment="0" applyProtection="0"/>
    <xf numFmtId="0" fontId="354" fillId="29" borderId="0" applyNumberFormat="0" applyBorder="0" applyAlignment="0" applyProtection="0"/>
    <xf numFmtId="0" fontId="354" fillId="30" borderId="0" applyNumberFormat="0" applyBorder="0" applyAlignment="0" applyProtection="0"/>
    <xf numFmtId="0" fontId="354" fillId="31" borderId="0" applyNumberFormat="0" applyBorder="0" applyAlignment="0" applyProtection="0"/>
    <xf numFmtId="0" fontId="354" fillId="33" borderId="0" applyNumberFormat="0" applyBorder="0" applyAlignment="0" applyProtection="0"/>
    <xf numFmtId="0" fontId="354" fillId="34" borderId="0" applyNumberFormat="0" applyBorder="0" applyAlignment="0" applyProtection="0"/>
    <xf numFmtId="0" fontId="354" fillId="35" borderId="0" applyNumberFormat="0" applyBorder="0" applyAlignment="0" applyProtection="0"/>
    <xf numFmtId="0" fontId="354" fillId="37" borderId="0" applyNumberFormat="0" applyBorder="0" applyAlignment="0" applyProtection="0"/>
    <xf numFmtId="0" fontId="354" fillId="38" borderId="0" applyNumberFormat="0" applyBorder="0" applyAlignment="0" applyProtection="0"/>
    <xf numFmtId="0" fontId="354" fillId="39" borderId="0" applyNumberFormat="0" applyBorder="0" applyAlignment="0" applyProtection="0"/>
    <xf numFmtId="0" fontId="353" fillId="0" borderId="0"/>
    <xf numFmtId="0" fontId="353" fillId="15" borderId="13" applyNumberFormat="0" applyFont="0" applyAlignment="0" applyProtection="0"/>
    <xf numFmtId="0" fontId="353" fillId="17" borderId="0" applyNumberFormat="0" applyBorder="0" applyAlignment="0" applyProtection="0"/>
    <xf numFmtId="0" fontId="353" fillId="18" borderId="0" applyNumberFormat="0" applyBorder="0" applyAlignment="0" applyProtection="0"/>
    <xf numFmtId="0" fontId="353" fillId="19" borderId="0" applyNumberFormat="0" applyBorder="0" applyAlignment="0" applyProtection="0"/>
    <xf numFmtId="0" fontId="353" fillId="21" borderId="0" applyNumberFormat="0" applyBorder="0" applyAlignment="0" applyProtection="0"/>
    <xf numFmtId="0" fontId="353" fillId="22" borderId="0" applyNumberFormat="0" applyBorder="0" applyAlignment="0" applyProtection="0"/>
    <xf numFmtId="0" fontId="353" fillId="23" borderId="0" applyNumberFormat="0" applyBorder="0" applyAlignment="0" applyProtection="0"/>
    <xf numFmtId="0" fontId="353" fillId="25" borderId="0" applyNumberFormat="0" applyBorder="0" applyAlignment="0" applyProtection="0"/>
    <xf numFmtId="0" fontId="353" fillId="26" borderId="0" applyNumberFormat="0" applyBorder="0" applyAlignment="0" applyProtection="0"/>
    <xf numFmtId="0" fontId="353" fillId="27" borderId="0" applyNumberFormat="0" applyBorder="0" applyAlignment="0" applyProtection="0"/>
    <xf numFmtId="0" fontId="353" fillId="29" borderId="0" applyNumberFormat="0" applyBorder="0" applyAlignment="0" applyProtection="0"/>
    <xf numFmtId="0" fontId="353" fillId="30" borderId="0" applyNumberFormat="0" applyBorder="0" applyAlignment="0" applyProtection="0"/>
    <xf numFmtId="0" fontId="353" fillId="31" borderId="0" applyNumberFormat="0" applyBorder="0" applyAlignment="0" applyProtection="0"/>
    <xf numFmtId="0" fontId="353" fillId="33" borderId="0" applyNumberFormat="0" applyBorder="0" applyAlignment="0" applyProtection="0"/>
    <xf numFmtId="0" fontId="353" fillId="34" borderId="0" applyNumberFormat="0" applyBorder="0" applyAlignment="0" applyProtection="0"/>
    <xf numFmtId="0" fontId="353" fillId="35" borderId="0" applyNumberFormat="0" applyBorder="0" applyAlignment="0" applyProtection="0"/>
    <xf numFmtId="0" fontId="353" fillId="37" borderId="0" applyNumberFormat="0" applyBorder="0" applyAlignment="0" applyProtection="0"/>
    <xf numFmtId="0" fontId="353" fillId="38" borderId="0" applyNumberFormat="0" applyBorder="0" applyAlignment="0" applyProtection="0"/>
    <xf numFmtId="0" fontId="353" fillId="39" borderId="0" applyNumberFormat="0" applyBorder="0" applyAlignment="0" applyProtection="0"/>
    <xf numFmtId="0" fontId="352" fillId="0" borderId="0"/>
    <xf numFmtId="0" fontId="352" fillId="15" borderId="13" applyNumberFormat="0" applyFont="0" applyAlignment="0" applyProtection="0"/>
    <xf numFmtId="0" fontId="352" fillId="17" borderId="0" applyNumberFormat="0" applyBorder="0" applyAlignment="0" applyProtection="0"/>
    <xf numFmtId="0" fontId="352" fillId="18" borderId="0" applyNumberFormat="0" applyBorder="0" applyAlignment="0" applyProtection="0"/>
    <xf numFmtId="0" fontId="352" fillId="19" borderId="0" applyNumberFormat="0" applyBorder="0" applyAlignment="0" applyProtection="0"/>
    <xf numFmtId="0" fontId="352" fillId="21" borderId="0" applyNumberFormat="0" applyBorder="0" applyAlignment="0" applyProtection="0"/>
    <xf numFmtId="0" fontId="352" fillId="22" borderId="0" applyNumberFormat="0" applyBorder="0" applyAlignment="0" applyProtection="0"/>
    <xf numFmtId="0" fontId="352" fillId="23" borderId="0" applyNumberFormat="0" applyBorder="0" applyAlignment="0" applyProtection="0"/>
    <xf numFmtId="0" fontId="352" fillId="25" borderId="0" applyNumberFormat="0" applyBorder="0" applyAlignment="0" applyProtection="0"/>
    <xf numFmtId="0" fontId="352" fillId="26" borderId="0" applyNumberFormat="0" applyBorder="0" applyAlignment="0" applyProtection="0"/>
    <xf numFmtId="0" fontId="352" fillId="27" borderId="0" applyNumberFormat="0" applyBorder="0" applyAlignment="0" applyProtection="0"/>
    <xf numFmtId="0" fontId="352" fillId="29" borderId="0" applyNumberFormat="0" applyBorder="0" applyAlignment="0" applyProtection="0"/>
    <xf numFmtId="0" fontId="352" fillId="30" borderId="0" applyNumberFormat="0" applyBorder="0" applyAlignment="0" applyProtection="0"/>
    <xf numFmtId="0" fontId="352" fillId="31" borderId="0" applyNumberFormat="0" applyBorder="0" applyAlignment="0" applyProtection="0"/>
    <xf numFmtId="0" fontId="352" fillId="33" borderId="0" applyNumberFormat="0" applyBorder="0" applyAlignment="0" applyProtection="0"/>
    <xf numFmtId="0" fontId="352" fillId="34" borderId="0" applyNumberFormat="0" applyBorder="0" applyAlignment="0" applyProtection="0"/>
    <xf numFmtId="0" fontId="352" fillId="35" borderId="0" applyNumberFormat="0" applyBorder="0" applyAlignment="0" applyProtection="0"/>
    <xf numFmtId="0" fontId="352" fillId="37" borderId="0" applyNumberFormat="0" applyBorder="0" applyAlignment="0" applyProtection="0"/>
    <xf numFmtId="0" fontId="352" fillId="38" borderId="0" applyNumberFormat="0" applyBorder="0" applyAlignment="0" applyProtection="0"/>
    <xf numFmtId="0" fontId="352" fillId="39" borderId="0" applyNumberFormat="0" applyBorder="0" applyAlignment="0" applyProtection="0"/>
    <xf numFmtId="0" fontId="351" fillId="0" borderId="0"/>
    <xf numFmtId="0" fontId="351" fillId="15" borderId="13" applyNumberFormat="0" applyFont="0" applyAlignment="0" applyProtection="0"/>
    <xf numFmtId="0" fontId="351" fillId="17" borderId="0" applyNumberFormat="0" applyBorder="0" applyAlignment="0" applyProtection="0"/>
    <xf numFmtId="0" fontId="351" fillId="18" borderId="0" applyNumberFormat="0" applyBorder="0" applyAlignment="0" applyProtection="0"/>
    <xf numFmtId="0" fontId="351" fillId="19" borderId="0" applyNumberFormat="0" applyBorder="0" applyAlignment="0" applyProtection="0"/>
    <xf numFmtId="0" fontId="351" fillId="21" borderId="0" applyNumberFormat="0" applyBorder="0" applyAlignment="0" applyProtection="0"/>
    <xf numFmtId="0" fontId="351" fillId="22" borderId="0" applyNumberFormat="0" applyBorder="0" applyAlignment="0" applyProtection="0"/>
    <xf numFmtId="0" fontId="351" fillId="23" borderId="0" applyNumberFormat="0" applyBorder="0" applyAlignment="0" applyProtection="0"/>
    <xf numFmtId="0" fontId="351" fillId="25" borderId="0" applyNumberFormat="0" applyBorder="0" applyAlignment="0" applyProtection="0"/>
    <xf numFmtId="0" fontId="351" fillId="26" borderId="0" applyNumberFormat="0" applyBorder="0" applyAlignment="0" applyProtection="0"/>
    <xf numFmtId="0" fontId="351" fillId="27" borderId="0" applyNumberFormat="0" applyBorder="0" applyAlignment="0" applyProtection="0"/>
    <xf numFmtId="0" fontId="351" fillId="29" borderId="0" applyNumberFormat="0" applyBorder="0" applyAlignment="0" applyProtection="0"/>
    <xf numFmtId="0" fontId="351" fillId="30" borderId="0" applyNumberFormat="0" applyBorder="0" applyAlignment="0" applyProtection="0"/>
    <xf numFmtId="0" fontId="351" fillId="31" borderId="0" applyNumberFormat="0" applyBorder="0" applyAlignment="0" applyProtection="0"/>
    <xf numFmtId="0" fontId="351" fillId="33" borderId="0" applyNumberFormat="0" applyBorder="0" applyAlignment="0" applyProtection="0"/>
    <xf numFmtId="0" fontId="351" fillId="34" borderId="0" applyNumberFormat="0" applyBorder="0" applyAlignment="0" applyProtection="0"/>
    <xf numFmtId="0" fontId="351" fillId="35" borderId="0" applyNumberFormat="0" applyBorder="0" applyAlignment="0" applyProtection="0"/>
    <xf numFmtId="0" fontId="351" fillId="37" borderId="0" applyNumberFormat="0" applyBorder="0" applyAlignment="0" applyProtection="0"/>
    <xf numFmtId="0" fontId="351" fillId="38" borderId="0" applyNumberFormat="0" applyBorder="0" applyAlignment="0" applyProtection="0"/>
    <xf numFmtId="0" fontId="351" fillId="39" borderId="0" applyNumberFormat="0" applyBorder="0" applyAlignment="0" applyProtection="0"/>
    <xf numFmtId="0" fontId="597" fillId="0" borderId="0" applyNumberFormat="0" applyFill="0" applyBorder="0" applyAlignment="0" applyProtection="0"/>
    <xf numFmtId="0" fontId="350" fillId="0" borderId="0"/>
    <xf numFmtId="0" fontId="350" fillId="15" borderId="13" applyNumberFormat="0" applyFont="0" applyAlignment="0" applyProtection="0"/>
    <xf numFmtId="0" fontId="350" fillId="17" borderId="0" applyNumberFormat="0" applyBorder="0" applyAlignment="0" applyProtection="0"/>
    <xf numFmtId="0" fontId="350" fillId="18" borderId="0" applyNumberFormat="0" applyBorder="0" applyAlignment="0" applyProtection="0"/>
    <xf numFmtId="0" fontId="350" fillId="19" borderId="0" applyNumberFormat="0" applyBorder="0" applyAlignment="0" applyProtection="0"/>
    <xf numFmtId="0" fontId="350" fillId="21" borderId="0" applyNumberFormat="0" applyBorder="0" applyAlignment="0" applyProtection="0"/>
    <xf numFmtId="0" fontId="350" fillId="22" borderId="0" applyNumberFormat="0" applyBorder="0" applyAlignment="0" applyProtection="0"/>
    <xf numFmtId="0" fontId="350" fillId="23" borderId="0" applyNumberFormat="0" applyBorder="0" applyAlignment="0" applyProtection="0"/>
    <xf numFmtId="0" fontId="350" fillId="25" borderId="0" applyNumberFormat="0" applyBorder="0" applyAlignment="0" applyProtection="0"/>
    <xf numFmtId="0" fontId="350" fillId="26" borderId="0" applyNumberFormat="0" applyBorder="0" applyAlignment="0" applyProtection="0"/>
    <xf numFmtId="0" fontId="350" fillId="27" borderId="0" applyNumberFormat="0" applyBorder="0" applyAlignment="0" applyProtection="0"/>
    <xf numFmtId="0" fontId="350" fillId="29" borderId="0" applyNumberFormat="0" applyBorder="0" applyAlignment="0" applyProtection="0"/>
    <xf numFmtId="0" fontId="350" fillId="30" borderId="0" applyNumberFormat="0" applyBorder="0" applyAlignment="0" applyProtection="0"/>
    <xf numFmtId="0" fontId="350" fillId="31" borderId="0" applyNumberFormat="0" applyBorder="0" applyAlignment="0" applyProtection="0"/>
    <xf numFmtId="0" fontId="350" fillId="33" borderId="0" applyNumberFormat="0" applyBorder="0" applyAlignment="0" applyProtection="0"/>
    <xf numFmtId="0" fontId="350" fillId="34" borderId="0" applyNumberFormat="0" applyBorder="0" applyAlignment="0" applyProtection="0"/>
    <xf numFmtId="0" fontId="350" fillId="35" borderId="0" applyNumberFormat="0" applyBorder="0" applyAlignment="0" applyProtection="0"/>
    <xf numFmtId="0" fontId="350" fillId="37" borderId="0" applyNumberFormat="0" applyBorder="0" applyAlignment="0" applyProtection="0"/>
    <xf numFmtId="0" fontId="350" fillId="38" borderId="0" applyNumberFormat="0" applyBorder="0" applyAlignment="0" applyProtection="0"/>
    <xf numFmtId="0" fontId="350" fillId="39" borderId="0" applyNumberFormat="0" applyBorder="0" applyAlignment="0" applyProtection="0"/>
    <xf numFmtId="0" fontId="349" fillId="0" borderId="0"/>
    <xf numFmtId="0" fontId="349" fillId="15" borderId="13" applyNumberFormat="0" applyFont="0" applyAlignment="0" applyProtection="0"/>
    <xf numFmtId="0" fontId="349" fillId="17" borderId="0" applyNumberFormat="0" applyBorder="0" applyAlignment="0" applyProtection="0"/>
    <xf numFmtId="0" fontId="349" fillId="18" borderId="0" applyNumberFormat="0" applyBorder="0" applyAlignment="0" applyProtection="0"/>
    <xf numFmtId="0" fontId="349" fillId="19" borderId="0" applyNumberFormat="0" applyBorder="0" applyAlignment="0" applyProtection="0"/>
    <xf numFmtId="0" fontId="349" fillId="21" borderId="0" applyNumberFormat="0" applyBorder="0" applyAlignment="0" applyProtection="0"/>
    <xf numFmtId="0" fontId="349" fillId="22" borderId="0" applyNumberFormat="0" applyBorder="0" applyAlignment="0" applyProtection="0"/>
    <xf numFmtId="0" fontId="349" fillId="23" borderId="0" applyNumberFormat="0" applyBorder="0" applyAlignment="0" applyProtection="0"/>
    <xf numFmtId="0" fontId="349" fillId="25" borderId="0" applyNumberFormat="0" applyBorder="0" applyAlignment="0" applyProtection="0"/>
    <xf numFmtId="0" fontId="349" fillId="26" borderId="0" applyNumberFormat="0" applyBorder="0" applyAlignment="0" applyProtection="0"/>
    <xf numFmtId="0" fontId="349" fillId="27" borderId="0" applyNumberFormat="0" applyBorder="0" applyAlignment="0" applyProtection="0"/>
    <xf numFmtId="0" fontId="349" fillId="29" borderId="0" applyNumberFormat="0" applyBorder="0" applyAlignment="0" applyProtection="0"/>
    <xf numFmtId="0" fontId="349" fillId="30" borderId="0" applyNumberFormat="0" applyBorder="0" applyAlignment="0" applyProtection="0"/>
    <xf numFmtId="0" fontId="349" fillId="31" borderId="0" applyNumberFormat="0" applyBorder="0" applyAlignment="0" applyProtection="0"/>
    <xf numFmtId="0" fontId="349" fillId="33" borderId="0" applyNumberFormat="0" applyBorder="0" applyAlignment="0" applyProtection="0"/>
    <xf numFmtId="0" fontId="349" fillId="34" borderId="0" applyNumberFormat="0" applyBorder="0" applyAlignment="0" applyProtection="0"/>
    <xf numFmtId="0" fontId="349" fillId="35" borderId="0" applyNumberFormat="0" applyBorder="0" applyAlignment="0" applyProtection="0"/>
    <xf numFmtId="0" fontId="349" fillId="37" borderId="0" applyNumberFormat="0" applyBorder="0" applyAlignment="0" applyProtection="0"/>
    <xf numFmtId="0" fontId="349" fillId="38" borderId="0" applyNumberFormat="0" applyBorder="0" applyAlignment="0" applyProtection="0"/>
    <xf numFmtId="0" fontId="349" fillId="39" borderId="0" applyNumberFormat="0" applyBorder="0" applyAlignment="0" applyProtection="0"/>
    <xf numFmtId="0" fontId="348" fillId="0" borderId="0"/>
    <xf numFmtId="0" fontId="348" fillId="15" borderId="13" applyNumberFormat="0" applyFont="0" applyAlignment="0" applyProtection="0"/>
    <xf numFmtId="0" fontId="348" fillId="17" borderId="0" applyNumberFormat="0" applyBorder="0" applyAlignment="0" applyProtection="0"/>
    <xf numFmtId="0" fontId="348" fillId="18" borderId="0" applyNumberFormat="0" applyBorder="0" applyAlignment="0" applyProtection="0"/>
    <xf numFmtId="0" fontId="348" fillId="19" borderId="0" applyNumberFormat="0" applyBorder="0" applyAlignment="0" applyProtection="0"/>
    <xf numFmtId="0" fontId="348" fillId="21" borderId="0" applyNumberFormat="0" applyBorder="0" applyAlignment="0" applyProtection="0"/>
    <xf numFmtId="0" fontId="348" fillId="22" borderId="0" applyNumberFormat="0" applyBorder="0" applyAlignment="0" applyProtection="0"/>
    <xf numFmtId="0" fontId="348" fillId="23" borderId="0" applyNumberFormat="0" applyBorder="0" applyAlignment="0" applyProtection="0"/>
    <xf numFmtId="0" fontId="348" fillId="25" borderId="0" applyNumberFormat="0" applyBorder="0" applyAlignment="0" applyProtection="0"/>
    <xf numFmtId="0" fontId="348" fillId="26" borderId="0" applyNumberFormat="0" applyBorder="0" applyAlignment="0" applyProtection="0"/>
    <xf numFmtId="0" fontId="348" fillId="27" borderId="0" applyNumberFormat="0" applyBorder="0" applyAlignment="0" applyProtection="0"/>
    <xf numFmtId="0" fontId="348" fillId="29" borderId="0" applyNumberFormat="0" applyBorder="0" applyAlignment="0" applyProtection="0"/>
    <xf numFmtId="0" fontId="348" fillId="30" borderId="0" applyNumberFormat="0" applyBorder="0" applyAlignment="0" applyProtection="0"/>
    <xf numFmtId="0" fontId="348" fillId="31" borderId="0" applyNumberFormat="0" applyBorder="0" applyAlignment="0" applyProtection="0"/>
    <xf numFmtId="0" fontId="348" fillId="33" borderId="0" applyNumberFormat="0" applyBorder="0" applyAlignment="0" applyProtection="0"/>
    <xf numFmtId="0" fontId="348" fillId="34" borderId="0" applyNumberFormat="0" applyBorder="0" applyAlignment="0" applyProtection="0"/>
    <xf numFmtId="0" fontId="348" fillId="35" borderId="0" applyNumberFormat="0" applyBorder="0" applyAlignment="0" applyProtection="0"/>
    <xf numFmtId="0" fontId="348" fillId="37" borderId="0" applyNumberFormat="0" applyBorder="0" applyAlignment="0" applyProtection="0"/>
    <xf numFmtId="0" fontId="348" fillId="38" borderId="0" applyNumberFormat="0" applyBorder="0" applyAlignment="0" applyProtection="0"/>
    <xf numFmtId="0" fontId="348" fillId="39" borderId="0" applyNumberFormat="0" applyBorder="0" applyAlignment="0" applyProtection="0"/>
    <xf numFmtId="0" fontId="347" fillId="0" borderId="0"/>
    <xf numFmtId="0" fontId="347" fillId="15" borderId="13" applyNumberFormat="0" applyFont="0" applyAlignment="0" applyProtection="0"/>
    <xf numFmtId="0" fontId="347" fillId="17" borderId="0" applyNumberFormat="0" applyBorder="0" applyAlignment="0" applyProtection="0"/>
    <xf numFmtId="0" fontId="347" fillId="18" borderId="0" applyNumberFormat="0" applyBorder="0" applyAlignment="0" applyProtection="0"/>
    <xf numFmtId="0" fontId="347" fillId="19" borderId="0" applyNumberFormat="0" applyBorder="0" applyAlignment="0" applyProtection="0"/>
    <xf numFmtId="0" fontId="347" fillId="21" borderId="0" applyNumberFormat="0" applyBorder="0" applyAlignment="0" applyProtection="0"/>
    <xf numFmtId="0" fontId="347" fillId="22" borderId="0" applyNumberFormat="0" applyBorder="0" applyAlignment="0" applyProtection="0"/>
    <xf numFmtId="0" fontId="347" fillId="23" borderId="0" applyNumberFormat="0" applyBorder="0" applyAlignment="0" applyProtection="0"/>
    <xf numFmtId="0" fontId="347" fillId="25" borderId="0" applyNumberFormat="0" applyBorder="0" applyAlignment="0" applyProtection="0"/>
    <xf numFmtId="0" fontId="347" fillId="26" borderId="0" applyNumberFormat="0" applyBorder="0" applyAlignment="0" applyProtection="0"/>
    <xf numFmtId="0" fontId="347" fillId="27" borderId="0" applyNumberFormat="0" applyBorder="0" applyAlignment="0" applyProtection="0"/>
    <xf numFmtId="0" fontId="347" fillId="29" borderId="0" applyNumberFormat="0" applyBorder="0" applyAlignment="0" applyProtection="0"/>
    <xf numFmtId="0" fontId="347" fillId="30" borderId="0" applyNumberFormat="0" applyBorder="0" applyAlignment="0" applyProtection="0"/>
    <xf numFmtId="0" fontId="347" fillId="31" borderId="0" applyNumberFormat="0" applyBorder="0" applyAlignment="0" applyProtection="0"/>
    <xf numFmtId="0" fontId="347" fillId="33" borderId="0" applyNumberFormat="0" applyBorder="0" applyAlignment="0" applyProtection="0"/>
    <xf numFmtId="0" fontId="347" fillId="34" borderId="0" applyNumberFormat="0" applyBorder="0" applyAlignment="0" applyProtection="0"/>
    <xf numFmtId="0" fontId="347" fillId="35" borderId="0" applyNumberFormat="0" applyBorder="0" applyAlignment="0" applyProtection="0"/>
    <xf numFmtId="0" fontId="347" fillId="37" borderId="0" applyNumberFormat="0" applyBorder="0" applyAlignment="0" applyProtection="0"/>
    <xf numFmtId="0" fontId="347" fillId="38" borderId="0" applyNumberFormat="0" applyBorder="0" applyAlignment="0" applyProtection="0"/>
    <xf numFmtId="0" fontId="347"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5" fillId="0" borderId="0"/>
    <xf numFmtId="0" fontId="345" fillId="15" borderId="13" applyNumberFormat="0" applyFont="0" applyAlignment="0" applyProtection="0"/>
    <xf numFmtId="0" fontId="345" fillId="17" borderId="0" applyNumberFormat="0" applyBorder="0" applyAlignment="0" applyProtection="0"/>
    <xf numFmtId="0" fontId="345" fillId="18" borderId="0" applyNumberFormat="0" applyBorder="0" applyAlignment="0" applyProtection="0"/>
    <xf numFmtId="0" fontId="345" fillId="19" borderId="0" applyNumberFormat="0" applyBorder="0" applyAlignment="0" applyProtection="0"/>
    <xf numFmtId="0" fontId="345" fillId="21" borderId="0" applyNumberFormat="0" applyBorder="0" applyAlignment="0" applyProtection="0"/>
    <xf numFmtId="0" fontId="345" fillId="22" borderId="0" applyNumberFormat="0" applyBorder="0" applyAlignment="0" applyProtection="0"/>
    <xf numFmtId="0" fontId="345" fillId="23" borderId="0" applyNumberFormat="0" applyBorder="0" applyAlignment="0" applyProtection="0"/>
    <xf numFmtId="0" fontId="345" fillId="25" borderId="0" applyNumberFormat="0" applyBorder="0" applyAlignment="0" applyProtection="0"/>
    <xf numFmtId="0" fontId="345" fillId="26" borderId="0" applyNumberFormat="0" applyBorder="0" applyAlignment="0" applyProtection="0"/>
    <xf numFmtId="0" fontId="345" fillId="27" borderId="0" applyNumberFormat="0" applyBorder="0" applyAlignment="0" applyProtection="0"/>
    <xf numFmtId="0" fontId="345" fillId="29" borderId="0" applyNumberFormat="0" applyBorder="0" applyAlignment="0" applyProtection="0"/>
    <xf numFmtId="0" fontId="345" fillId="30" borderId="0" applyNumberFormat="0" applyBorder="0" applyAlignment="0" applyProtection="0"/>
    <xf numFmtId="0" fontId="345" fillId="31" borderId="0" applyNumberFormat="0" applyBorder="0" applyAlignment="0" applyProtection="0"/>
    <xf numFmtId="0" fontId="345" fillId="33" borderId="0" applyNumberFormat="0" applyBorder="0" applyAlignment="0" applyProtection="0"/>
    <xf numFmtId="0" fontId="345" fillId="34" borderId="0" applyNumberFormat="0" applyBorder="0" applyAlignment="0" applyProtection="0"/>
    <xf numFmtId="0" fontId="345" fillId="35" borderId="0" applyNumberFormat="0" applyBorder="0" applyAlignment="0" applyProtection="0"/>
    <xf numFmtId="0" fontId="345" fillId="37" borderId="0" applyNumberFormat="0" applyBorder="0" applyAlignment="0" applyProtection="0"/>
    <xf numFmtId="0" fontId="345" fillId="38" borderId="0" applyNumberFormat="0" applyBorder="0" applyAlignment="0" applyProtection="0"/>
    <xf numFmtId="0" fontId="345" fillId="39" borderId="0" applyNumberFormat="0" applyBorder="0" applyAlignment="0" applyProtection="0"/>
    <xf numFmtId="0" fontId="344" fillId="0" borderId="0"/>
    <xf numFmtId="0" fontId="344" fillId="15" borderId="13" applyNumberFormat="0" applyFont="0" applyAlignment="0" applyProtection="0"/>
    <xf numFmtId="0" fontId="344" fillId="17" borderId="0" applyNumberFormat="0" applyBorder="0" applyAlignment="0" applyProtection="0"/>
    <xf numFmtId="0" fontId="344" fillId="18" borderId="0" applyNumberFormat="0" applyBorder="0" applyAlignment="0" applyProtection="0"/>
    <xf numFmtId="0" fontId="344" fillId="19" borderId="0" applyNumberFormat="0" applyBorder="0" applyAlignment="0" applyProtection="0"/>
    <xf numFmtId="0" fontId="344" fillId="21" borderId="0" applyNumberFormat="0" applyBorder="0" applyAlignment="0" applyProtection="0"/>
    <xf numFmtId="0" fontId="344" fillId="22" borderId="0" applyNumberFormat="0" applyBorder="0" applyAlignment="0" applyProtection="0"/>
    <xf numFmtId="0" fontId="344" fillId="23" borderId="0" applyNumberFormat="0" applyBorder="0" applyAlignment="0" applyProtection="0"/>
    <xf numFmtId="0" fontId="344" fillId="25" borderId="0" applyNumberFormat="0" applyBorder="0" applyAlignment="0" applyProtection="0"/>
    <xf numFmtId="0" fontId="344" fillId="26" borderId="0" applyNumberFormat="0" applyBorder="0" applyAlignment="0" applyProtection="0"/>
    <xf numFmtId="0" fontId="344" fillId="27" borderId="0" applyNumberFormat="0" applyBorder="0" applyAlignment="0" applyProtection="0"/>
    <xf numFmtId="0" fontId="344" fillId="29" borderId="0" applyNumberFormat="0" applyBorder="0" applyAlignment="0" applyProtection="0"/>
    <xf numFmtId="0" fontId="344" fillId="30" borderId="0" applyNumberFormat="0" applyBorder="0" applyAlignment="0" applyProtection="0"/>
    <xf numFmtId="0" fontId="344" fillId="31" borderId="0" applyNumberFormat="0" applyBorder="0" applyAlignment="0" applyProtection="0"/>
    <xf numFmtId="0" fontId="344" fillId="33" borderId="0" applyNumberFormat="0" applyBorder="0" applyAlignment="0" applyProtection="0"/>
    <xf numFmtId="0" fontId="344" fillId="34" borderId="0" applyNumberFormat="0" applyBorder="0" applyAlignment="0" applyProtection="0"/>
    <xf numFmtId="0" fontId="344" fillId="35" borderId="0" applyNumberFormat="0" applyBorder="0" applyAlignment="0" applyProtection="0"/>
    <xf numFmtId="0" fontId="344" fillId="37" borderId="0" applyNumberFormat="0" applyBorder="0" applyAlignment="0" applyProtection="0"/>
    <xf numFmtId="0" fontId="344" fillId="38" borderId="0" applyNumberFormat="0" applyBorder="0" applyAlignment="0" applyProtection="0"/>
    <xf numFmtId="0" fontId="344" fillId="39" borderId="0" applyNumberFormat="0" applyBorder="0" applyAlignment="0" applyProtection="0"/>
    <xf numFmtId="0" fontId="343" fillId="0" borderId="0"/>
    <xf numFmtId="0" fontId="343" fillId="15" borderId="13" applyNumberFormat="0" applyFont="0" applyAlignment="0" applyProtection="0"/>
    <xf numFmtId="0" fontId="343" fillId="17" borderId="0" applyNumberFormat="0" applyBorder="0" applyAlignment="0" applyProtection="0"/>
    <xf numFmtId="0" fontId="343" fillId="18" borderId="0" applyNumberFormat="0" applyBorder="0" applyAlignment="0" applyProtection="0"/>
    <xf numFmtId="0" fontId="343" fillId="19" borderId="0" applyNumberFormat="0" applyBorder="0" applyAlignment="0" applyProtection="0"/>
    <xf numFmtId="0" fontId="343" fillId="21" borderId="0" applyNumberFormat="0" applyBorder="0" applyAlignment="0" applyProtection="0"/>
    <xf numFmtId="0" fontId="343" fillId="22" borderId="0" applyNumberFormat="0" applyBorder="0" applyAlignment="0" applyProtection="0"/>
    <xf numFmtId="0" fontId="343" fillId="23" borderId="0" applyNumberFormat="0" applyBorder="0" applyAlignment="0" applyProtection="0"/>
    <xf numFmtId="0" fontId="343" fillId="25" borderId="0" applyNumberFormat="0" applyBorder="0" applyAlignment="0" applyProtection="0"/>
    <xf numFmtId="0" fontId="343" fillId="26" borderId="0" applyNumberFormat="0" applyBorder="0" applyAlignment="0" applyProtection="0"/>
    <xf numFmtId="0" fontId="343" fillId="27" borderId="0" applyNumberFormat="0" applyBorder="0" applyAlignment="0" applyProtection="0"/>
    <xf numFmtId="0" fontId="343" fillId="29" borderId="0" applyNumberFormat="0" applyBorder="0" applyAlignment="0" applyProtection="0"/>
    <xf numFmtId="0" fontId="343" fillId="30" borderId="0" applyNumberFormat="0" applyBorder="0" applyAlignment="0" applyProtection="0"/>
    <xf numFmtId="0" fontId="343" fillId="31" borderId="0" applyNumberFormat="0" applyBorder="0" applyAlignment="0" applyProtection="0"/>
    <xf numFmtId="0" fontId="343" fillId="33" borderId="0" applyNumberFormat="0" applyBorder="0" applyAlignment="0" applyProtection="0"/>
    <xf numFmtId="0" fontId="343" fillId="34" borderId="0" applyNumberFormat="0" applyBorder="0" applyAlignment="0" applyProtection="0"/>
    <xf numFmtId="0" fontId="343" fillId="35" borderId="0" applyNumberFormat="0" applyBorder="0" applyAlignment="0" applyProtection="0"/>
    <xf numFmtId="0" fontId="343" fillId="37" borderId="0" applyNumberFormat="0" applyBorder="0" applyAlignment="0" applyProtection="0"/>
    <xf numFmtId="0" fontId="343" fillId="38" borderId="0" applyNumberFormat="0" applyBorder="0" applyAlignment="0" applyProtection="0"/>
    <xf numFmtId="0" fontId="343" fillId="39" borderId="0" applyNumberFormat="0" applyBorder="0" applyAlignment="0" applyProtection="0"/>
    <xf numFmtId="0" fontId="342" fillId="0" borderId="0"/>
    <xf numFmtId="0" fontId="342" fillId="15" borderId="13" applyNumberFormat="0" applyFont="0" applyAlignment="0" applyProtection="0"/>
    <xf numFmtId="0" fontId="342" fillId="17" borderId="0" applyNumberFormat="0" applyBorder="0" applyAlignment="0" applyProtection="0"/>
    <xf numFmtId="0" fontId="342" fillId="18" borderId="0" applyNumberFormat="0" applyBorder="0" applyAlignment="0" applyProtection="0"/>
    <xf numFmtId="0" fontId="342" fillId="19" borderId="0" applyNumberFormat="0" applyBorder="0" applyAlignment="0" applyProtection="0"/>
    <xf numFmtId="0" fontId="342" fillId="21" borderId="0" applyNumberFormat="0" applyBorder="0" applyAlignment="0" applyProtection="0"/>
    <xf numFmtId="0" fontId="342" fillId="22" borderId="0" applyNumberFormat="0" applyBorder="0" applyAlignment="0" applyProtection="0"/>
    <xf numFmtId="0" fontId="342" fillId="23" borderId="0" applyNumberFormat="0" applyBorder="0" applyAlignment="0" applyProtection="0"/>
    <xf numFmtId="0" fontId="342" fillId="25" borderId="0" applyNumberFormat="0" applyBorder="0" applyAlignment="0" applyProtection="0"/>
    <xf numFmtId="0" fontId="342" fillId="26" borderId="0" applyNumberFormat="0" applyBorder="0" applyAlignment="0" applyProtection="0"/>
    <xf numFmtId="0" fontId="342" fillId="27" borderId="0" applyNumberFormat="0" applyBorder="0" applyAlignment="0" applyProtection="0"/>
    <xf numFmtId="0" fontId="342" fillId="29" borderId="0" applyNumberFormat="0" applyBorder="0" applyAlignment="0" applyProtection="0"/>
    <xf numFmtId="0" fontId="342" fillId="30" borderId="0" applyNumberFormat="0" applyBorder="0" applyAlignment="0" applyProtection="0"/>
    <xf numFmtId="0" fontId="342" fillId="31" borderId="0" applyNumberFormat="0" applyBorder="0" applyAlignment="0" applyProtection="0"/>
    <xf numFmtId="0" fontId="342" fillId="33" borderId="0" applyNumberFormat="0" applyBorder="0" applyAlignment="0" applyProtection="0"/>
    <xf numFmtId="0" fontId="342" fillId="34" borderId="0" applyNumberFormat="0" applyBorder="0" applyAlignment="0" applyProtection="0"/>
    <xf numFmtId="0" fontId="342" fillId="35" borderId="0" applyNumberFormat="0" applyBorder="0" applyAlignment="0" applyProtection="0"/>
    <xf numFmtId="0" fontId="342" fillId="37" borderId="0" applyNumberFormat="0" applyBorder="0" applyAlignment="0" applyProtection="0"/>
    <xf numFmtId="0" fontId="342" fillId="38" borderId="0" applyNumberFormat="0" applyBorder="0" applyAlignment="0" applyProtection="0"/>
    <xf numFmtId="0" fontId="342" fillId="39" borderId="0" applyNumberFormat="0" applyBorder="0" applyAlignment="0" applyProtection="0"/>
    <xf numFmtId="0" fontId="341" fillId="0" borderId="0"/>
    <xf numFmtId="0" fontId="341" fillId="15" borderId="13" applyNumberFormat="0" applyFont="0" applyAlignment="0" applyProtection="0"/>
    <xf numFmtId="0" fontId="341" fillId="17" borderId="0" applyNumberFormat="0" applyBorder="0" applyAlignment="0" applyProtection="0"/>
    <xf numFmtId="0" fontId="341" fillId="18" borderId="0" applyNumberFormat="0" applyBorder="0" applyAlignment="0" applyProtection="0"/>
    <xf numFmtId="0" fontId="341" fillId="19" borderId="0" applyNumberFormat="0" applyBorder="0" applyAlignment="0" applyProtection="0"/>
    <xf numFmtId="0" fontId="341" fillId="21" borderId="0" applyNumberFormat="0" applyBorder="0" applyAlignment="0" applyProtection="0"/>
    <xf numFmtId="0" fontId="341" fillId="22" borderId="0" applyNumberFormat="0" applyBorder="0" applyAlignment="0" applyProtection="0"/>
    <xf numFmtId="0" fontId="341" fillId="23" borderId="0" applyNumberFormat="0" applyBorder="0" applyAlignment="0" applyProtection="0"/>
    <xf numFmtId="0" fontId="341" fillId="25" borderId="0" applyNumberFormat="0" applyBorder="0" applyAlignment="0" applyProtection="0"/>
    <xf numFmtId="0" fontId="341" fillId="26" borderId="0" applyNumberFormat="0" applyBorder="0" applyAlignment="0" applyProtection="0"/>
    <xf numFmtId="0" fontId="341" fillId="27" borderId="0" applyNumberFormat="0" applyBorder="0" applyAlignment="0" applyProtection="0"/>
    <xf numFmtId="0" fontId="341" fillId="29" borderId="0" applyNumberFormat="0" applyBorder="0" applyAlignment="0" applyProtection="0"/>
    <xf numFmtId="0" fontId="341" fillId="30" borderId="0" applyNumberFormat="0" applyBorder="0" applyAlignment="0" applyProtection="0"/>
    <xf numFmtId="0" fontId="341" fillId="31" borderId="0" applyNumberFormat="0" applyBorder="0" applyAlignment="0" applyProtection="0"/>
    <xf numFmtId="0" fontId="341" fillId="33" borderId="0" applyNumberFormat="0" applyBorder="0" applyAlignment="0" applyProtection="0"/>
    <xf numFmtId="0" fontId="341" fillId="34" borderId="0" applyNumberFormat="0" applyBorder="0" applyAlignment="0" applyProtection="0"/>
    <xf numFmtId="0" fontId="341" fillId="35" borderId="0" applyNumberFormat="0" applyBorder="0" applyAlignment="0" applyProtection="0"/>
    <xf numFmtId="0" fontId="341" fillId="37" borderId="0" applyNumberFormat="0" applyBorder="0" applyAlignment="0" applyProtection="0"/>
    <xf numFmtId="0" fontId="341" fillId="38" borderId="0" applyNumberFormat="0" applyBorder="0" applyAlignment="0" applyProtection="0"/>
    <xf numFmtId="0" fontId="341" fillId="39" borderId="0" applyNumberFormat="0" applyBorder="0" applyAlignment="0" applyProtection="0"/>
    <xf numFmtId="0" fontId="340" fillId="0" borderId="0"/>
    <xf numFmtId="0" fontId="340" fillId="15" borderId="13" applyNumberFormat="0" applyFont="0" applyAlignment="0" applyProtection="0"/>
    <xf numFmtId="0" fontId="340" fillId="17" borderId="0" applyNumberFormat="0" applyBorder="0" applyAlignment="0" applyProtection="0"/>
    <xf numFmtId="0" fontId="340" fillId="18" borderId="0" applyNumberFormat="0" applyBorder="0" applyAlignment="0" applyProtection="0"/>
    <xf numFmtId="0" fontId="340" fillId="19" borderId="0" applyNumberFormat="0" applyBorder="0" applyAlignment="0" applyProtection="0"/>
    <xf numFmtId="0" fontId="340" fillId="21" borderId="0" applyNumberFormat="0" applyBorder="0" applyAlignment="0" applyProtection="0"/>
    <xf numFmtId="0" fontId="340" fillId="22" borderId="0" applyNumberFormat="0" applyBorder="0" applyAlignment="0" applyProtection="0"/>
    <xf numFmtId="0" fontId="340" fillId="23" borderId="0" applyNumberFormat="0" applyBorder="0" applyAlignment="0" applyProtection="0"/>
    <xf numFmtId="0" fontId="340" fillId="25" borderId="0" applyNumberFormat="0" applyBorder="0" applyAlignment="0" applyProtection="0"/>
    <xf numFmtId="0" fontId="340" fillId="26" borderId="0" applyNumberFormat="0" applyBorder="0" applyAlignment="0" applyProtection="0"/>
    <xf numFmtId="0" fontId="340" fillId="27" borderId="0" applyNumberFormat="0" applyBorder="0" applyAlignment="0" applyProtection="0"/>
    <xf numFmtId="0" fontId="340" fillId="29" borderId="0" applyNumberFormat="0" applyBorder="0" applyAlignment="0" applyProtection="0"/>
    <xf numFmtId="0" fontId="340" fillId="30" borderId="0" applyNumberFormat="0" applyBorder="0" applyAlignment="0" applyProtection="0"/>
    <xf numFmtId="0" fontId="340" fillId="31" borderId="0" applyNumberFormat="0" applyBorder="0" applyAlignment="0" applyProtection="0"/>
    <xf numFmtId="0" fontId="340" fillId="33" borderId="0" applyNumberFormat="0" applyBorder="0" applyAlignment="0" applyProtection="0"/>
    <xf numFmtId="0" fontId="340" fillId="34" borderId="0" applyNumberFormat="0" applyBorder="0" applyAlignment="0" applyProtection="0"/>
    <xf numFmtId="0" fontId="340" fillId="35" borderId="0" applyNumberFormat="0" applyBorder="0" applyAlignment="0" applyProtection="0"/>
    <xf numFmtId="0" fontId="340" fillId="37" borderId="0" applyNumberFormat="0" applyBorder="0" applyAlignment="0" applyProtection="0"/>
    <xf numFmtId="0" fontId="340" fillId="38" borderId="0" applyNumberFormat="0" applyBorder="0" applyAlignment="0" applyProtection="0"/>
    <xf numFmtId="0" fontId="340" fillId="39" borderId="0" applyNumberFormat="0" applyBorder="0" applyAlignment="0" applyProtection="0"/>
    <xf numFmtId="0" fontId="339" fillId="0" borderId="0"/>
    <xf numFmtId="0" fontId="339" fillId="15" borderId="13" applyNumberFormat="0" applyFont="0" applyAlignment="0" applyProtection="0"/>
    <xf numFmtId="0" fontId="339" fillId="17" borderId="0" applyNumberFormat="0" applyBorder="0" applyAlignment="0" applyProtection="0"/>
    <xf numFmtId="0" fontId="339" fillId="18" borderId="0" applyNumberFormat="0" applyBorder="0" applyAlignment="0" applyProtection="0"/>
    <xf numFmtId="0" fontId="339" fillId="19" borderId="0" applyNumberFormat="0" applyBorder="0" applyAlignment="0" applyProtection="0"/>
    <xf numFmtId="0" fontId="339" fillId="21" borderId="0" applyNumberFormat="0" applyBorder="0" applyAlignment="0" applyProtection="0"/>
    <xf numFmtId="0" fontId="339" fillId="22" borderId="0" applyNumberFormat="0" applyBorder="0" applyAlignment="0" applyProtection="0"/>
    <xf numFmtId="0" fontId="339" fillId="23" borderId="0" applyNumberFormat="0" applyBorder="0" applyAlignment="0" applyProtection="0"/>
    <xf numFmtId="0" fontId="339" fillId="25" borderId="0" applyNumberFormat="0" applyBorder="0" applyAlignment="0" applyProtection="0"/>
    <xf numFmtId="0" fontId="339" fillId="26" borderId="0" applyNumberFormat="0" applyBorder="0" applyAlignment="0" applyProtection="0"/>
    <xf numFmtId="0" fontId="339" fillId="27" borderId="0" applyNumberFormat="0" applyBorder="0" applyAlignment="0" applyProtection="0"/>
    <xf numFmtId="0" fontId="339" fillId="29" borderId="0" applyNumberFormat="0" applyBorder="0" applyAlignment="0" applyProtection="0"/>
    <xf numFmtId="0" fontId="339" fillId="30" borderId="0" applyNumberFormat="0" applyBorder="0" applyAlignment="0" applyProtection="0"/>
    <xf numFmtId="0" fontId="339" fillId="31" borderId="0" applyNumberFormat="0" applyBorder="0" applyAlignment="0" applyProtection="0"/>
    <xf numFmtId="0" fontId="339" fillId="33" borderId="0" applyNumberFormat="0" applyBorder="0" applyAlignment="0" applyProtection="0"/>
    <xf numFmtId="0" fontId="339" fillId="34" borderId="0" applyNumberFormat="0" applyBorder="0" applyAlignment="0" applyProtection="0"/>
    <xf numFmtId="0" fontId="339" fillId="35" borderId="0" applyNumberFormat="0" applyBorder="0" applyAlignment="0" applyProtection="0"/>
    <xf numFmtId="0" fontId="339" fillId="37" borderId="0" applyNumberFormat="0" applyBorder="0" applyAlignment="0" applyProtection="0"/>
    <xf numFmtId="0" fontId="339" fillId="38" borderId="0" applyNumberFormat="0" applyBorder="0" applyAlignment="0" applyProtection="0"/>
    <xf numFmtId="0" fontId="339" fillId="39" borderId="0" applyNumberFormat="0" applyBorder="0" applyAlignment="0" applyProtection="0"/>
    <xf numFmtId="0" fontId="338" fillId="0" borderId="0"/>
    <xf numFmtId="0" fontId="338" fillId="15" borderId="13" applyNumberFormat="0" applyFont="0" applyAlignment="0" applyProtection="0"/>
    <xf numFmtId="0" fontId="338" fillId="17" borderId="0" applyNumberFormat="0" applyBorder="0" applyAlignment="0" applyProtection="0"/>
    <xf numFmtId="0" fontId="338" fillId="18" borderId="0" applyNumberFormat="0" applyBorder="0" applyAlignment="0" applyProtection="0"/>
    <xf numFmtId="0" fontId="338" fillId="19" borderId="0" applyNumberFormat="0" applyBorder="0" applyAlignment="0" applyProtection="0"/>
    <xf numFmtId="0" fontId="338" fillId="21" borderId="0" applyNumberFormat="0" applyBorder="0" applyAlignment="0" applyProtection="0"/>
    <xf numFmtId="0" fontId="338" fillId="22" borderId="0" applyNumberFormat="0" applyBorder="0" applyAlignment="0" applyProtection="0"/>
    <xf numFmtId="0" fontId="338" fillId="23" borderId="0" applyNumberFormat="0" applyBorder="0" applyAlignment="0" applyProtection="0"/>
    <xf numFmtId="0" fontId="338" fillId="25" borderId="0" applyNumberFormat="0" applyBorder="0" applyAlignment="0" applyProtection="0"/>
    <xf numFmtId="0" fontId="338" fillId="26" borderId="0" applyNumberFormat="0" applyBorder="0" applyAlignment="0" applyProtection="0"/>
    <xf numFmtId="0" fontId="338" fillId="27" borderId="0" applyNumberFormat="0" applyBorder="0" applyAlignment="0" applyProtection="0"/>
    <xf numFmtId="0" fontId="338" fillId="29" borderId="0" applyNumberFormat="0" applyBorder="0" applyAlignment="0" applyProtection="0"/>
    <xf numFmtId="0" fontId="338" fillId="30" borderId="0" applyNumberFormat="0" applyBorder="0" applyAlignment="0" applyProtection="0"/>
    <xf numFmtId="0" fontId="338" fillId="31" borderId="0" applyNumberFormat="0" applyBorder="0" applyAlignment="0" applyProtection="0"/>
    <xf numFmtId="0" fontId="338" fillId="33" borderId="0" applyNumberFormat="0" applyBorder="0" applyAlignment="0" applyProtection="0"/>
    <xf numFmtId="0" fontId="338" fillId="34" borderId="0" applyNumberFormat="0" applyBorder="0" applyAlignment="0" applyProtection="0"/>
    <xf numFmtId="0" fontId="338" fillId="35" borderId="0" applyNumberFormat="0" applyBorder="0" applyAlignment="0" applyProtection="0"/>
    <xf numFmtId="0" fontId="338" fillId="37" borderId="0" applyNumberFormat="0" applyBorder="0" applyAlignment="0" applyProtection="0"/>
    <xf numFmtId="0" fontId="338" fillId="38" borderId="0" applyNumberFormat="0" applyBorder="0" applyAlignment="0" applyProtection="0"/>
    <xf numFmtId="0" fontId="338"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37" fillId="0" borderId="0"/>
    <xf numFmtId="0" fontId="337" fillId="15" borderId="13" applyNumberFormat="0" applyFont="0" applyAlignment="0" applyProtection="0"/>
    <xf numFmtId="0" fontId="337" fillId="17" borderId="0" applyNumberFormat="0" applyBorder="0" applyAlignment="0" applyProtection="0"/>
    <xf numFmtId="0" fontId="337" fillId="18" borderId="0" applyNumberFormat="0" applyBorder="0" applyAlignment="0" applyProtection="0"/>
    <xf numFmtId="0" fontId="337" fillId="19" borderId="0" applyNumberFormat="0" applyBorder="0" applyAlignment="0" applyProtection="0"/>
    <xf numFmtId="0" fontId="337" fillId="21" borderId="0" applyNumberFormat="0" applyBorder="0" applyAlignment="0" applyProtection="0"/>
    <xf numFmtId="0" fontId="337" fillId="22" borderId="0" applyNumberFormat="0" applyBorder="0" applyAlignment="0" applyProtection="0"/>
    <xf numFmtId="0" fontId="337" fillId="23" borderId="0" applyNumberFormat="0" applyBorder="0" applyAlignment="0" applyProtection="0"/>
    <xf numFmtId="0" fontId="337" fillId="25" borderId="0" applyNumberFormat="0" applyBorder="0" applyAlignment="0" applyProtection="0"/>
    <xf numFmtId="0" fontId="337" fillId="26" borderId="0" applyNumberFormat="0" applyBorder="0" applyAlignment="0" applyProtection="0"/>
    <xf numFmtId="0" fontId="337" fillId="27" borderId="0" applyNumberFormat="0" applyBorder="0" applyAlignment="0" applyProtection="0"/>
    <xf numFmtId="0" fontId="337" fillId="29" borderId="0" applyNumberFormat="0" applyBorder="0" applyAlignment="0" applyProtection="0"/>
    <xf numFmtId="0" fontId="337" fillId="30" borderId="0" applyNumberFormat="0" applyBorder="0" applyAlignment="0" applyProtection="0"/>
    <xf numFmtId="0" fontId="337" fillId="31" borderId="0" applyNumberFormat="0" applyBorder="0" applyAlignment="0" applyProtection="0"/>
    <xf numFmtId="0" fontId="337" fillId="33" borderId="0" applyNumberFormat="0" applyBorder="0" applyAlignment="0" applyProtection="0"/>
    <xf numFmtId="0" fontId="337" fillId="34" borderId="0" applyNumberFormat="0" applyBorder="0" applyAlignment="0" applyProtection="0"/>
    <xf numFmtId="0" fontId="337" fillId="35" borderId="0" applyNumberFormat="0" applyBorder="0" applyAlignment="0" applyProtection="0"/>
    <xf numFmtId="0" fontId="337" fillId="37" borderId="0" applyNumberFormat="0" applyBorder="0" applyAlignment="0" applyProtection="0"/>
    <xf numFmtId="0" fontId="337" fillId="38" borderId="0" applyNumberFormat="0" applyBorder="0" applyAlignment="0" applyProtection="0"/>
    <xf numFmtId="0" fontId="337"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46" fillId="0" borderId="0"/>
    <xf numFmtId="0" fontId="346" fillId="15" borderId="13" applyNumberFormat="0" applyFont="0" applyAlignment="0" applyProtection="0"/>
    <xf numFmtId="0" fontId="346" fillId="17" borderId="0" applyNumberFormat="0" applyBorder="0" applyAlignment="0" applyProtection="0"/>
    <xf numFmtId="0" fontId="346" fillId="18" borderId="0" applyNumberFormat="0" applyBorder="0" applyAlignment="0" applyProtection="0"/>
    <xf numFmtId="0" fontId="346" fillId="19" borderId="0" applyNumberFormat="0" applyBorder="0" applyAlignment="0" applyProtection="0"/>
    <xf numFmtId="0" fontId="346" fillId="21" borderId="0" applyNumberFormat="0" applyBorder="0" applyAlignment="0" applyProtection="0"/>
    <xf numFmtId="0" fontId="346" fillId="22" borderId="0" applyNumberFormat="0" applyBorder="0" applyAlignment="0" applyProtection="0"/>
    <xf numFmtId="0" fontId="346" fillId="23" borderId="0" applyNumberFormat="0" applyBorder="0" applyAlignment="0" applyProtection="0"/>
    <xf numFmtId="0" fontId="346" fillId="25" borderId="0" applyNumberFormat="0" applyBorder="0" applyAlignment="0" applyProtection="0"/>
    <xf numFmtId="0" fontId="346" fillId="26" borderId="0" applyNumberFormat="0" applyBorder="0" applyAlignment="0" applyProtection="0"/>
    <xf numFmtId="0" fontId="346" fillId="27" borderId="0" applyNumberFormat="0" applyBorder="0" applyAlignment="0" applyProtection="0"/>
    <xf numFmtId="0" fontId="346" fillId="29" borderId="0" applyNumberFormat="0" applyBorder="0" applyAlignment="0" applyProtection="0"/>
    <xf numFmtId="0" fontId="346" fillId="30" borderId="0" applyNumberFormat="0" applyBorder="0" applyAlignment="0" applyProtection="0"/>
    <xf numFmtId="0" fontId="346" fillId="31" borderId="0" applyNumberFormat="0" applyBorder="0" applyAlignment="0" applyProtection="0"/>
    <xf numFmtId="0" fontId="346" fillId="33" borderId="0" applyNumberFormat="0" applyBorder="0" applyAlignment="0" applyProtection="0"/>
    <xf numFmtId="0" fontId="346" fillId="34" borderId="0" applyNumberFormat="0" applyBorder="0" applyAlignment="0" applyProtection="0"/>
    <xf numFmtId="0" fontId="346" fillId="35" borderId="0" applyNumberFormat="0" applyBorder="0" applyAlignment="0" applyProtection="0"/>
    <xf numFmtId="0" fontId="346" fillId="37" borderId="0" applyNumberFormat="0" applyBorder="0" applyAlignment="0" applyProtection="0"/>
    <xf numFmtId="0" fontId="346" fillId="38" borderId="0" applyNumberFormat="0" applyBorder="0" applyAlignment="0" applyProtection="0"/>
    <xf numFmtId="0" fontId="346" fillId="39" borderId="0" applyNumberFormat="0" applyBorder="0" applyAlignment="0" applyProtection="0"/>
    <xf numFmtId="0" fontId="336" fillId="0" borderId="0"/>
    <xf numFmtId="0" fontId="336" fillId="15" borderId="13" applyNumberFormat="0" applyFont="0" applyAlignment="0" applyProtection="0"/>
    <xf numFmtId="0" fontId="336" fillId="17" borderId="0" applyNumberFormat="0" applyBorder="0" applyAlignment="0" applyProtection="0"/>
    <xf numFmtId="0" fontId="336" fillId="18" borderId="0" applyNumberFormat="0" applyBorder="0" applyAlignment="0" applyProtection="0"/>
    <xf numFmtId="0" fontId="336" fillId="19" borderId="0" applyNumberFormat="0" applyBorder="0" applyAlignment="0" applyProtection="0"/>
    <xf numFmtId="0" fontId="336" fillId="21" borderId="0" applyNumberFormat="0" applyBorder="0" applyAlignment="0" applyProtection="0"/>
    <xf numFmtId="0" fontId="336" fillId="22" borderId="0" applyNumberFormat="0" applyBorder="0" applyAlignment="0" applyProtection="0"/>
    <xf numFmtId="0" fontId="336" fillId="23" borderId="0" applyNumberFormat="0" applyBorder="0" applyAlignment="0" applyProtection="0"/>
    <xf numFmtId="0" fontId="336" fillId="25" borderId="0" applyNumberFormat="0" applyBorder="0" applyAlignment="0" applyProtection="0"/>
    <xf numFmtId="0" fontId="336" fillId="26" borderId="0" applyNumberFormat="0" applyBorder="0" applyAlignment="0" applyProtection="0"/>
    <xf numFmtId="0" fontId="336" fillId="27" borderId="0" applyNumberFormat="0" applyBorder="0" applyAlignment="0" applyProtection="0"/>
    <xf numFmtId="0" fontId="336" fillId="29" borderId="0" applyNumberFormat="0" applyBorder="0" applyAlignment="0" applyProtection="0"/>
    <xf numFmtId="0" fontId="336" fillId="30" borderId="0" applyNumberFormat="0" applyBorder="0" applyAlignment="0" applyProtection="0"/>
    <xf numFmtId="0" fontId="336" fillId="31" borderId="0" applyNumberFormat="0" applyBorder="0" applyAlignment="0" applyProtection="0"/>
    <xf numFmtId="0" fontId="336" fillId="33" borderId="0" applyNumberFormat="0" applyBorder="0" applyAlignment="0" applyProtection="0"/>
    <xf numFmtId="0" fontId="336" fillId="34" borderId="0" applyNumberFormat="0" applyBorder="0" applyAlignment="0" applyProtection="0"/>
    <xf numFmtId="0" fontId="336" fillId="35" borderId="0" applyNumberFormat="0" applyBorder="0" applyAlignment="0" applyProtection="0"/>
    <xf numFmtId="0" fontId="336" fillId="37" borderId="0" applyNumberFormat="0" applyBorder="0" applyAlignment="0" applyProtection="0"/>
    <xf numFmtId="0" fontId="336" fillId="38" borderId="0" applyNumberFormat="0" applyBorder="0" applyAlignment="0" applyProtection="0"/>
    <xf numFmtId="0" fontId="336" fillId="39" borderId="0" applyNumberFormat="0" applyBorder="0" applyAlignment="0" applyProtection="0"/>
    <xf numFmtId="0" fontId="335" fillId="0" borderId="0"/>
    <xf numFmtId="0" fontId="335" fillId="15" borderId="13" applyNumberFormat="0" applyFont="0" applyAlignment="0" applyProtection="0"/>
    <xf numFmtId="0" fontId="335" fillId="17" borderId="0" applyNumberFormat="0" applyBorder="0" applyAlignment="0" applyProtection="0"/>
    <xf numFmtId="0" fontId="335" fillId="18" borderId="0" applyNumberFormat="0" applyBorder="0" applyAlignment="0" applyProtection="0"/>
    <xf numFmtId="0" fontId="335" fillId="19" borderId="0" applyNumberFormat="0" applyBorder="0" applyAlignment="0" applyProtection="0"/>
    <xf numFmtId="0" fontId="335" fillId="21" borderId="0" applyNumberFormat="0" applyBorder="0" applyAlignment="0" applyProtection="0"/>
    <xf numFmtId="0" fontId="335" fillId="22" borderId="0" applyNumberFormat="0" applyBorder="0" applyAlignment="0" applyProtection="0"/>
    <xf numFmtId="0" fontId="335" fillId="23" borderId="0" applyNumberFormat="0" applyBorder="0" applyAlignment="0" applyProtection="0"/>
    <xf numFmtId="0" fontId="335" fillId="25" borderId="0" applyNumberFormat="0" applyBorder="0" applyAlignment="0" applyProtection="0"/>
    <xf numFmtId="0" fontId="335" fillId="26" borderId="0" applyNumberFormat="0" applyBorder="0" applyAlignment="0" applyProtection="0"/>
    <xf numFmtId="0" fontId="335" fillId="27" borderId="0" applyNumberFormat="0" applyBorder="0" applyAlignment="0" applyProtection="0"/>
    <xf numFmtId="0" fontId="335" fillId="29" borderId="0" applyNumberFormat="0" applyBorder="0" applyAlignment="0" applyProtection="0"/>
    <xf numFmtId="0" fontId="335" fillId="30" borderId="0" applyNumberFormat="0" applyBorder="0" applyAlignment="0" applyProtection="0"/>
    <xf numFmtId="0" fontId="335" fillId="31" borderId="0" applyNumberFormat="0" applyBorder="0" applyAlignment="0" applyProtection="0"/>
    <xf numFmtId="0" fontId="335" fillId="33" borderId="0" applyNumberFormat="0" applyBorder="0" applyAlignment="0" applyProtection="0"/>
    <xf numFmtId="0" fontId="335" fillId="34" borderId="0" applyNumberFormat="0" applyBorder="0" applyAlignment="0" applyProtection="0"/>
    <xf numFmtId="0" fontId="335" fillId="35" borderId="0" applyNumberFormat="0" applyBorder="0" applyAlignment="0" applyProtection="0"/>
    <xf numFmtId="0" fontId="335" fillId="37" borderId="0" applyNumberFormat="0" applyBorder="0" applyAlignment="0" applyProtection="0"/>
    <xf numFmtId="0" fontId="335" fillId="38" borderId="0" applyNumberFormat="0" applyBorder="0" applyAlignment="0" applyProtection="0"/>
    <xf numFmtId="0" fontId="335" fillId="39" borderId="0" applyNumberFormat="0" applyBorder="0" applyAlignment="0" applyProtection="0"/>
    <xf numFmtId="0" fontId="334" fillId="0" borderId="0"/>
    <xf numFmtId="0" fontId="334" fillId="15" borderId="13" applyNumberFormat="0" applyFont="0" applyAlignment="0" applyProtection="0"/>
    <xf numFmtId="0" fontId="334" fillId="17" borderId="0" applyNumberFormat="0" applyBorder="0" applyAlignment="0" applyProtection="0"/>
    <xf numFmtId="0" fontId="334" fillId="18" borderId="0" applyNumberFormat="0" applyBorder="0" applyAlignment="0" applyProtection="0"/>
    <xf numFmtId="0" fontId="334" fillId="19" borderId="0" applyNumberFormat="0" applyBorder="0" applyAlignment="0" applyProtection="0"/>
    <xf numFmtId="0" fontId="334" fillId="21" borderId="0" applyNumberFormat="0" applyBorder="0" applyAlignment="0" applyProtection="0"/>
    <xf numFmtId="0" fontId="334" fillId="22" borderId="0" applyNumberFormat="0" applyBorder="0" applyAlignment="0" applyProtection="0"/>
    <xf numFmtId="0" fontId="334" fillId="23" borderId="0" applyNumberFormat="0" applyBorder="0" applyAlignment="0" applyProtection="0"/>
    <xf numFmtId="0" fontId="334" fillId="25" borderId="0" applyNumberFormat="0" applyBorder="0" applyAlignment="0" applyProtection="0"/>
    <xf numFmtId="0" fontId="334" fillId="26" borderId="0" applyNumberFormat="0" applyBorder="0" applyAlignment="0" applyProtection="0"/>
    <xf numFmtId="0" fontId="334" fillId="27" borderId="0" applyNumberFormat="0" applyBorder="0" applyAlignment="0" applyProtection="0"/>
    <xf numFmtId="0" fontId="334" fillId="29" borderId="0" applyNumberFormat="0" applyBorder="0" applyAlignment="0" applyProtection="0"/>
    <xf numFmtId="0" fontId="334" fillId="30" borderId="0" applyNumberFormat="0" applyBorder="0" applyAlignment="0" applyProtection="0"/>
    <xf numFmtId="0" fontId="334" fillId="31" borderId="0" applyNumberFormat="0" applyBorder="0" applyAlignment="0" applyProtection="0"/>
    <xf numFmtId="0" fontId="334" fillId="33" borderId="0" applyNumberFormat="0" applyBorder="0" applyAlignment="0" applyProtection="0"/>
    <xf numFmtId="0" fontId="334" fillId="34" borderId="0" applyNumberFormat="0" applyBorder="0" applyAlignment="0" applyProtection="0"/>
    <xf numFmtId="0" fontId="334" fillId="35" borderId="0" applyNumberFormat="0" applyBorder="0" applyAlignment="0" applyProtection="0"/>
    <xf numFmtId="0" fontId="334" fillId="37" borderId="0" applyNumberFormat="0" applyBorder="0" applyAlignment="0" applyProtection="0"/>
    <xf numFmtId="0" fontId="334" fillId="38" borderId="0" applyNumberFormat="0" applyBorder="0" applyAlignment="0" applyProtection="0"/>
    <xf numFmtId="0" fontId="334" fillId="39" borderId="0" applyNumberFormat="0" applyBorder="0" applyAlignment="0" applyProtection="0"/>
    <xf numFmtId="0" fontId="333" fillId="0" borderId="0"/>
    <xf numFmtId="0" fontId="333" fillId="15" borderId="13" applyNumberFormat="0" applyFont="0" applyAlignment="0" applyProtection="0"/>
    <xf numFmtId="0" fontId="333" fillId="17" borderId="0" applyNumberFormat="0" applyBorder="0" applyAlignment="0" applyProtection="0"/>
    <xf numFmtId="0" fontId="333" fillId="18" borderId="0" applyNumberFormat="0" applyBorder="0" applyAlignment="0" applyProtection="0"/>
    <xf numFmtId="0" fontId="333" fillId="19" borderId="0" applyNumberFormat="0" applyBorder="0" applyAlignment="0" applyProtection="0"/>
    <xf numFmtId="0" fontId="333" fillId="21" borderId="0" applyNumberFormat="0" applyBorder="0" applyAlignment="0" applyProtection="0"/>
    <xf numFmtId="0" fontId="333" fillId="22" borderId="0" applyNumberFormat="0" applyBorder="0" applyAlignment="0" applyProtection="0"/>
    <xf numFmtId="0" fontId="333" fillId="23" borderId="0" applyNumberFormat="0" applyBorder="0" applyAlignment="0" applyProtection="0"/>
    <xf numFmtId="0" fontId="333" fillId="25" borderId="0" applyNumberFormat="0" applyBorder="0" applyAlignment="0" applyProtection="0"/>
    <xf numFmtId="0" fontId="333" fillId="26" borderId="0" applyNumberFormat="0" applyBorder="0" applyAlignment="0" applyProtection="0"/>
    <xf numFmtId="0" fontId="333" fillId="27" borderId="0" applyNumberFormat="0" applyBorder="0" applyAlignment="0" applyProtection="0"/>
    <xf numFmtId="0" fontId="333" fillId="29" borderId="0" applyNumberFormat="0" applyBorder="0" applyAlignment="0" applyProtection="0"/>
    <xf numFmtId="0" fontId="333" fillId="30" borderId="0" applyNumberFormat="0" applyBorder="0" applyAlignment="0" applyProtection="0"/>
    <xf numFmtId="0" fontId="333" fillId="31" borderId="0" applyNumberFormat="0" applyBorder="0" applyAlignment="0" applyProtection="0"/>
    <xf numFmtId="0" fontId="333" fillId="33" borderId="0" applyNumberFormat="0" applyBorder="0" applyAlignment="0" applyProtection="0"/>
    <xf numFmtId="0" fontId="333" fillId="34" borderId="0" applyNumberFormat="0" applyBorder="0" applyAlignment="0" applyProtection="0"/>
    <xf numFmtId="0" fontId="333" fillId="35" borderId="0" applyNumberFormat="0" applyBorder="0" applyAlignment="0" applyProtection="0"/>
    <xf numFmtId="0" fontId="333" fillId="37" borderId="0" applyNumberFormat="0" applyBorder="0" applyAlignment="0" applyProtection="0"/>
    <xf numFmtId="0" fontId="333" fillId="38" borderId="0" applyNumberFormat="0" applyBorder="0" applyAlignment="0" applyProtection="0"/>
    <xf numFmtId="0" fontId="333" fillId="39" borderId="0" applyNumberFormat="0" applyBorder="0" applyAlignment="0" applyProtection="0"/>
    <xf numFmtId="0" fontId="332" fillId="0" borderId="0"/>
    <xf numFmtId="0" fontId="332" fillId="15" borderId="13" applyNumberFormat="0" applyFont="0" applyAlignment="0" applyProtection="0"/>
    <xf numFmtId="0" fontId="332" fillId="17" borderId="0" applyNumberFormat="0" applyBorder="0" applyAlignment="0" applyProtection="0"/>
    <xf numFmtId="0" fontId="332" fillId="18" borderId="0" applyNumberFormat="0" applyBorder="0" applyAlignment="0" applyProtection="0"/>
    <xf numFmtId="0" fontId="332" fillId="19" borderId="0" applyNumberFormat="0" applyBorder="0" applyAlignment="0" applyProtection="0"/>
    <xf numFmtId="0" fontId="332" fillId="21" borderId="0" applyNumberFormat="0" applyBorder="0" applyAlignment="0" applyProtection="0"/>
    <xf numFmtId="0" fontId="332" fillId="22" borderId="0" applyNumberFormat="0" applyBorder="0" applyAlignment="0" applyProtection="0"/>
    <xf numFmtId="0" fontId="332" fillId="23" borderId="0" applyNumberFormat="0" applyBorder="0" applyAlignment="0" applyProtection="0"/>
    <xf numFmtId="0" fontId="332" fillId="25" borderId="0" applyNumberFormat="0" applyBorder="0" applyAlignment="0" applyProtection="0"/>
    <xf numFmtId="0" fontId="332" fillId="26" borderId="0" applyNumberFormat="0" applyBorder="0" applyAlignment="0" applyProtection="0"/>
    <xf numFmtId="0" fontId="332" fillId="27" borderId="0" applyNumberFormat="0" applyBorder="0" applyAlignment="0" applyProtection="0"/>
    <xf numFmtId="0" fontId="332" fillId="29" borderId="0" applyNumberFormat="0" applyBorder="0" applyAlignment="0" applyProtection="0"/>
    <xf numFmtId="0" fontId="332" fillId="30" borderId="0" applyNumberFormat="0" applyBorder="0" applyAlignment="0" applyProtection="0"/>
    <xf numFmtId="0" fontId="332" fillId="31" borderId="0" applyNumberFormat="0" applyBorder="0" applyAlignment="0" applyProtection="0"/>
    <xf numFmtId="0" fontId="332" fillId="33" borderId="0" applyNumberFormat="0" applyBorder="0" applyAlignment="0" applyProtection="0"/>
    <xf numFmtId="0" fontId="332" fillId="34" borderId="0" applyNumberFormat="0" applyBorder="0" applyAlignment="0" applyProtection="0"/>
    <xf numFmtId="0" fontId="332" fillId="35" borderId="0" applyNumberFormat="0" applyBorder="0" applyAlignment="0" applyProtection="0"/>
    <xf numFmtId="0" fontId="332" fillId="37" borderId="0" applyNumberFormat="0" applyBorder="0" applyAlignment="0" applyProtection="0"/>
    <xf numFmtId="0" fontId="332" fillId="38" borderId="0" applyNumberFormat="0" applyBorder="0" applyAlignment="0" applyProtection="0"/>
    <xf numFmtId="0" fontId="332" fillId="39" borderId="0" applyNumberFormat="0" applyBorder="0" applyAlignment="0" applyProtection="0"/>
    <xf numFmtId="0" fontId="331" fillId="0" borderId="0"/>
    <xf numFmtId="0" fontId="331" fillId="15" borderId="13" applyNumberFormat="0" applyFont="0" applyAlignment="0" applyProtection="0"/>
    <xf numFmtId="0" fontId="331" fillId="17" borderId="0" applyNumberFormat="0" applyBorder="0" applyAlignment="0" applyProtection="0"/>
    <xf numFmtId="0" fontId="331" fillId="18" borderId="0" applyNumberFormat="0" applyBorder="0" applyAlignment="0" applyProtection="0"/>
    <xf numFmtId="0" fontId="331" fillId="19" borderId="0" applyNumberFormat="0" applyBorder="0" applyAlignment="0" applyProtection="0"/>
    <xf numFmtId="0" fontId="331" fillId="21" borderId="0" applyNumberFormat="0" applyBorder="0" applyAlignment="0" applyProtection="0"/>
    <xf numFmtId="0" fontId="331" fillId="22" borderId="0" applyNumberFormat="0" applyBorder="0" applyAlignment="0" applyProtection="0"/>
    <xf numFmtId="0" fontId="331" fillId="23" borderId="0" applyNumberFormat="0" applyBorder="0" applyAlignment="0" applyProtection="0"/>
    <xf numFmtId="0" fontId="331" fillId="25" borderId="0" applyNumberFormat="0" applyBorder="0" applyAlignment="0" applyProtection="0"/>
    <xf numFmtId="0" fontId="331" fillId="26" borderId="0" applyNumberFormat="0" applyBorder="0" applyAlignment="0" applyProtection="0"/>
    <xf numFmtId="0" fontId="331" fillId="27" borderId="0" applyNumberFormat="0" applyBorder="0" applyAlignment="0" applyProtection="0"/>
    <xf numFmtId="0" fontId="331" fillId="29" borderId="0" applyNumberFormat="0" applyBorder="0" applyAlignment="0" applyProtection="0"/>
    <xf numFmtId="0" fontId="331" fillId="30" borderId="0" applyNumberFormat="0" applyBorder="0" applyAlignment="0" applyProtection="0"/>
    <xf numFmtId="0" fontId="331" fillId="31" borderId="0" applyNumberFormat="0" applyBorder="0" applyAlignment="0" applyProtection="0"/>
    <xf numFmtId="0" fontId="331" fillId="33" borderId="0" applyNumberFormat="0" applyBorder="0" applyAlignment="0" applyProtection="0"/>
    <xf numFmtId="0" fontId="331" fillId="34" borderId="0" applyNumberFormat="0" applyBorder="0" applyAlignment="0" applyProtection="0"/>
    <xf numFmtId="0" fontId="331" fillId="35" borderId="0" applyNumberFormat="0" applyBorder="0" applyAlignment="0" applyProtection="0"/>
    <xf numFmtId="0" fontId="331" fillId="37" borderId="0" applyNumberFormat="0" applyBorder="0" applyAlignment="0" applyProtection="0"/>
    <xf numFmtId="0" fontId="331" fillId="38" borderId="0" applyNumberFormat="0" applyBorder="0" applyAlignment="0" applyProtection="0"/>
    <xf numFmtId="0" fontId="331" fillId="39" borderId="0" applyNumberFormat="0" applyBorder="0" applyAlignment="0" applyProtection="0"/>
    <xf numFmtId="0" fontId="330" fillId="0" borderId="0"/>
    <xf numFmtId="0" fontId="330" fillId="15" borderId="13" applyNumberFormat="0" applyFont="0" applyAlignment="0" applyProtection="0"/>
    <xf numFmtId="0" fontId="330" fillId="17" borderId="0" applyNumberFormat="0" applyBorder="0" applyAlignment="0" applyProtection="0"/>
    <xf numFmtId="0" fontId="330" fillId="18" borderId="0" applyNumberFormat="0" applyBorder="0" applyAlignment="0" applyProtection="0"/>
    <xf numFmtId="0" fontId="330" fillId="19" borderId="0" applyNumberFormat="0" applyBorder="0" applyAlignment="0" applyProtection="0"/>
    <xf numFmtId="0" fontId="330" fillId="21" borderId="0" applyNumberFormat="0" applyBorder="0" applyAlignment="0" applyProtection="0"/>
    <xf numFmtId="0" fontId="330" fillId="22" borderId="0" applyNumberFormat="0" applyBorder="0" applyAlignment="0" applyProtection="0"/>
    <xf numFmtId="0" fontId="330" fillId="23" borderId="0" applyNumberFormat="0" applyBorder="0" applyAlignment="0" applyProtection="0"/>
    <xf numFmtId="0" fontId="330" fillId="25" borderId="0" applyNumberFormat="0" applyBorder="0" applyAlignment="0" applyProtection="0"/>
    <xf numFmtId="0" fontId="330" fillId="26" borderId="0" applyNumberFormat="0" applyBorder="0" applyAlignment="0" applyProtection="0"/>
    <xf numFmtId="0" fontId="330" fillId="27" borderId="0" applyNumberFormat="0" applyBorder="0" applyAlignment="0" applyProtection="0"/>
    <xf numFmtId="0" fontId="330" fillId="29" borderId="0" applyNumberFormat="0" applyBorder="0" applyAlignment="0" applyProtection="0"/>
    <xf numFmtId="0" fontId="330" fillId="30" borderId="0" applyNumberFormat="0" applyBorder="0" applyAlignment="0" applyProtection="0"/>
    <xf numFmtId="0" fontId="330" fillId="31" borderId="0" applyNumberFormat="0" applyBorder="0" applyAlignment="0" applyProtection="0"/>
    <xf numFmtId="0" fontId="330" fillId="33" borderId="0" applyNumberFormat="0" applyBorder="0" applyAlignment="0" applyProtection="0"/>
    <xf numFmtId="0" fontId="330" fillId="34" borderId="0" applyNumberFormat="0" applyBorder="0" applyAlignment="0" applyProtection="0"/>
    <xf numFmtId="0" fontId="330" fillId="35" borderId="0" applyNumberFormat="0" applyBorder="0" applyAlignment="0" applyProtection="0"/>
    <xf numFmtId="0" fontId="330" fillId="37" borderId="0" applyNumberFormat="0" applyBorder="0" applyAlignment="0" applyProtection="0"/>
    <xf numFmtId="0" fontId="330" fillId="38" borderId="0" applyNumberFormat="0" applyBorder="0" applyAlignment="0" applyProtection="0"/>
    <xf numFmtId="0" fontId="330" fillId="39" borderId="0" applyNumberFormat="0" applyBorder="0" applyAlignment="0" applyProtection="0"/>
    <xf numFmtId="0" fontId="329" fillId="0" borderId="0"/>
    <xf numFmtId="0" fontId="329" fillId="15" borderId="13" applyNumberFormat="0" applyFont="0" applyAlignment="0" applyProtection="0"/>
    <xf numFmtId="0" fontId="329" fillId="17" borderId="0" applyNumberFormat="0" applyBorder="0" applyAlignment="0" applyProtection="0"/>
    <xf numFmtId="0" fontId="329" fillId="18" borderId="0" applyNumberFormat="0" applyBorder="0" applyAlignment="0" applyProtection="0"/>
    <xf numFmtId="0" fontId="329" fillId="19" borderId="0" applyNumberFormat="0" applyBorder="0" applyAlignment="0" applyProtection="0"/>
    <xf numFmtId="0" fontId="329" fillId="21" borderId="0" applyNumberFormat="0" applyBorder="0" applyAlignment="0" applyProtection="0"/>
    <xf numFmtId="0" fontId="329" fillId="22" borderId="0" applyNumberFormat="0" applyBorder="0" applyAlignment="0" applyProtection="0"/>
    <xf numFmtId="0" fontId="329" fillId="23" borderId="0" applyNumberFormat="0" applyBorder="0" applyAlignment="0" applyProtection="0"/>
    <xf numFmtId="0" fontId="329" fillId="25" borderId="0" applyNumberFormat="0" applyBorder="0" applyAlignment="0" applyProtection="0"/>
    <xf numFmtId="0" fontId="329" fillId="26" borderId="0" applyNumberFormat="0" applyBorder="0" applyAlignment="0" applyProtection="0"/>
    <xf numFmtId="0" fontId="329" fillId="27" borderId="0" applyNumberFormat="0" applyBorder="0" applyAlignment="0" applyProtection="0"/>
    <xf numFmtId="0" fontId="329" fillId="29" borderId="0" applyNumberFormat="0" applyBorder="0" applyAlignment="0" applyProtection="0"/>
    <xf numFmtId="0" fontId="329" fillId="30" borderId="0" applyNumberFormat="0" applyBorder="0" applyAlignment="0" applyProtection="0"/>
    <xf numFmtId="0" fontId="329" fillId="31" borderId="0" applyNumberFormat="0" applyBorder="0" applyAlignment="0" applyProtection="0"/>
    <xf numFmtId="0" fontId="329" fillId="33" borderId="0" applyNumberFormat="0" applyBorder="0" applyAlignment="0" applyProtection="0"/>
    <xf numFmtId="0" fontId="329" fillId="34" borderId="0" applyNumberFormat="0" applyBorder="0" applyAlignment="0" applyProtection="0"/>
    <xf numFmtId="0" fontId="329" fillId="35" borderId="0" applyNumberFormat="0" applyBorder="0" applyAlignment="0" applyProtection="0"/>
    <xf numFmtId="0" fontId="329" fillId="37" borderId="0" applyNumberFormat="0" applyBorder="0" applyAlignment="0" applyProtection="0"/>
    <xf numFmtId="0" fontId="329" fillId="38" borderId="0" applyNumberFormat="0" applyBorder="0" applyAlignment="0" applyProtection="0"/>
    <xf numFmtId="0" fontId="329" fillId="39" borderId="0" applyNumberFormat="0" applyBorder="0" applyAlignment="0" applyProtection="0"/>
    <xf numFmtId="0" fontId="328" fillId="0" borderId="0"/>
    <xf numFmtId="0" fontId="328" fillId="15" borderId="13" applyNumberFormat="0" applyFont="0" applyAlignment="0" applyProtection="0"/>
    <xf numFmtId="0" fontId="328" fillId="17" borderId="0" applyNumberFormat="0" applyBorder="0" applyAlignment="0" applyProtection="0"/>
    <xf numFmtId="0" fontId="328" fillId="18" borderId="0" applyNumberFormat="0" applyBorder="0" applyAlignment="0" applyProtection="0"/>
    <xf numFmtId="0" fontId="328" fillId="19" borderId="0" applyNumberFormat="0" applyBorder="0" applyAlignment="0" applyProtection="0"/>
    <xf numFmtId="0" fontId="328" fillId="21" borderId="0" applyNumberFormat="0" applyBorder="0" applyAlignment="0" applyProtection="0"/>
    <xf numFmtId="0" fontId="328" fillId="22" borderId="0" applyNumberFormat="0" applyBorder="0" applyAlignment="0" applyProtection="0"/>
    <xf numFmtId="0" fontId="328" fillId="23" borderId="0" applyNumberFormat="0" applyBorder="0" applyAlignment="0" applyProtection="0"/>
    <xf numFmtId="0" fontId="328" fillId="25" borderId="0" applyNumberFormat="0" applyBorder="0" applyAlignment="0" applyProtection="0"/>
    <xf numFmtId="0" fontId="328" fillId="26" borderId="0" applyNumberFormat="0" applyBorder="0" applyAlignment="0" applyProtection="0"/>
    <xf numFmtId="0" fontId="328" fillId="27" borderId="0" applyNumberFormat="0" applyBorder="0" applyAlignment="0" applyProtection="0"/>
    <xf numFmtId="0" fontId="328" fillId="29" borderId="0" applyNumberFormat="0" applyBorder="0" applyAlignment="0" applyProtection="0"/>
    <xf numFmtId="0" fontId="328" fillId="30" borderId="0" applyNumberFormat="0" applyBorder="0" applyAlignment="0" applyProtection="0"/>
    <xf numFmtId="0" fontId="328" fillId="31" borderId="0" applyNumberFormat="0" applyBorder="0" applyAlignment="0" applyProtection="0"/>
    <xf numFmtId="0" fontId="328" fillId="33" borderId="0" applyNumberFormat="0" applyBorder="0" applyAlignment="0" applyProtection="0"/>
    <xf numFmtId="0" fontId="328" fillId="34" borderId="0" applyNumberFormat="0" applyBorder="0" applyAlignment="0" applyProtection="0"/>
    <xf numFmtId="0" fontId="328" fillId="35" borderId="0" applyNumberFormat="0" applyBorder="0" applyAlignment="0" applyProtection="0"/>
    <xf numFmtId="0" fontId="328" fillId="37" borderId="0" applyNumberFormat="0" applyBorder="0" applyAlignment="0" applyProtection="0"/>
    <xf numFmtId="0" fontId="328" fillId="38" borderId="0" applyNumberFormat="0" applyBorder="0" applyAlignment="0" applyProtection="0"/>
    <xf numFmtId="0" fontId="328" fillId="39" borderId="0" applyNumberFormat="0" applyBorder="0" applyAlignment="0" applyProtection="0"/>
    <xf numFmtId="0" fontId="327" fillId="0" borderId="0"/>
    <xf numFmtId="0" fontId="327" fillId="15" borderId="13" applyNumberFormat="0" applyFont="0" applyAlignment="0" applyProtection="0"/>
    <xf numFmtId="0" fontId="327" fillId="17" borderId="0" applyNumberFormat="0" applyBorder="0" applyAlignment="0" applyProtection="0"/>
    <xf numFmtId="0" fontId="327" fillId="18" borderId="0" applyNumberFormat="0" applyBorder="0" applyAlignment="0" applyProtection="0"/>
    <xf numFmtId="0" fontId="327" fillId="19" borderId="0" applyNumberFormat="0" applyBorder="0" applyAlignment="0" applyProtection="0"/>
    <xf numFmtId="0" fontId="327" fillId="21" borderId="0" applyNumberFormat="0" applyBorder="0" applyAlignment="0" applyProtection="0"/>
    <xf numFmtId="0" fontId="327" fillId="22" borderId="0" applyNumberFormat="0" applyBorder="0" applyAlignment="0" applyProtection="0"/>
    <xf numFmtId="0" fontId="327" fillId="23" borderId="0" applyNumberFormat="0" applyBorder="0" applyAlignment="0" applyProtection="0"/>
    <xf numFmtId="0" fontId="327" fillId="25" borderId="0" applyNumberFormat="0" applyBorder="0" applyAlignment="0" applyProtection="0"/>
    <xf numFmtId="0" fontId="327" fillId="26" borderId="0" applyNumberFormat="0" applyBorder="0" applyAlignment="0" applyProtection="0"/>
    <xf numFmtId="0" fontId="327" fillId="27" borderId="0" applyNumberFormat="0" applyBorder="0" applyAlignment="0" applyProtection="0"/>
    <xf numFmtId="0" fontId="327" fillId="29" borderId="0" applyNumberFormat="0" applyBorder="0" applyAlignment="0" applyProtection="0"/>
    <xf numFmtId="0" fontId="327" fillId="30" borderId="0" applyNumberFormat="0" applyBorder="0" applyAlignment="0" applyProtection="0"/>
    <xf numFmtId="0" fontId="327" fillId="31" borderId="0" applyNumberFormat="0" applyBorder="0" applyAlignment="0" applyProtection="0"/>
    <xf numFmtId="0" fontId="327" fillId="33" borderId="0" applyNumberFormat="0" applyBorder="0" applyAlignment="0" applyProtection="0"/>
    <xf numFmtId="0" fontId="327" fillId="34" borderId="0" applyNumberFormat="0" applyBorder="0" applyAlignment="0" applyProtection="0"/>
    <xf numFmtId="0" fontId="327" fillId="35" borderId="0" applyNumberFormat="0" applyBorder="0" applyAlignment="0" applyProtection="0"/>
    <xf numFmtId="0" fontId="327" fillId="37" borderId="0" applyNumberFormat="0" applyBorder="0" applyAlignment="0" applyProtection="0"/>
    <xf numFmtId="0" fontId="327" fillId="38" borderId="0" applyNumberFormat="0" applyBorder="0" applyAlignment="0" applyProtection="0"/>
    <xf numFmtId="0" fontId="327" fillId="39" borderId="0" applyNumberFormat="0" applyBorder="0" applyAlignment="0" applyProtection="0"/>
    <xf numFmtId="0" fontId="326" fillId="0" borderId="0"/>
    <xf numFmtId="0" fontId="326" fillId="15" borderId="13" applyNumberFormat="0" applyFont="0" applyAlignment="0" applyProtection="0"/>
    <xf numFmtId="0" fontId="326" fillId="17" borderId="0" applyNumberFormat="0" applyBorder="0" applyAlignment="0" applyProtection="0"/>
    <xf numFmtId="0" fontId="326" fillId="18" borderId="0" applyNumberFormat="0" applyBorder="0" applyAlignment="0" applyProtection="0"/>
    <xf numFmtId="0" fontId="326" fillId="19" borderId="0" applyNumberFormat="0" applyBorder="0" applyAlignment="0" applyProtection="0"/>
    <xf numFmtId="0" fontId="326" fillId="21" borderId="0" applyNumberFormat="0" applyBorder="0" applyAlignment="0" applyProtection="0"/>
    <xf numFmtId="0" fontId="326" fillId="22" borderId="0" applyNumberFormat="0" applyBorder="0" applyAlignment="0" applyProtection="0"/>
    <xf numFmtId="0" fontId="326" fillId="23" borderId="0" applyNumberFormat="0" applyBorder="0" applyAlignment="0" applyProtection="0"/>
    <xf numFmtId="0" fontId="326" fillId="25" borderId="0" applyNumberFormat="0" applyBorder="0" applyAlignment="0" applyProtection="0"/>
    <xf numFmtId="0" fontId="326" fillId="26" borderId="0" applyNumberFormat="0" applyBorder="0" applyAlignment="0" applyProtection="0"/>
    <xf numFmtId="0" fontId="326" fillId="27" borderId="0" applyNumberFormat="0" applyBorder="0" applyAlignment="0" applyProtection="0"/>
    <xf numFmtId="0" fontId="326" fillId="29" borderId="0" applyNumberFormat="0" applyBorder="0" applyAlignment="0" applyProtection="0"/>
    <xf numFmtId="0" fontId="326" fillId="30" borderId="0" applyNumberFormat="0" applyBorder="0" applyAlignment="0" applyProtection="0"/>
    <xf numFmtId="0" fontId="326" fillId="31" borderId="0" applyNumberFormat="0" applyBorder="0" applyAlignment="0" applyProtection="0"/>
    <xf numFmtId="0" fontId="326" fillId="33" borderId="0" applyNumberFormat="0" applyBorder="0" applyAlignment="0" applyProtection="0"/>
    <xf numFmtId="0" fontId="326" fillId="34" borderId="0" applyNumberFormat="0" applyBorder="0" applyAlignment="0" applyProtection="0"/>
    <xf numFmtId="0" fontId="326" fillId="35" borderId="0" applyNumberFormat="0" applyBorder="0" applyAlignment="0" applyProtection="0"/>
    <xf numFmtId="0" fontId="326" fillId="37" borderId="0" applyNumberFormat="0" applyBorder="0" applyAlignment="0" applyProtection="0"/>
    <xf numFmtId="0" fontId="326" fillId="38" borderId="0" applyNumberFormat="0" applyBorder="0" applyAlignment="0" applyProtection="0"/>
    <xf numFmtId="0" fontId="326" fillId="39" borderId="0" applyNumberFormat="0" applyBorder="0" applyAlignment="0" applyProtection="0"/>
    <xf numFmtId="0" fontId="325" fillId="0" borderId="0"/>
    <xf numFmtId="0" fontId="325" fillId="15" borderId="13" applyNumberFormat="0" applyFont="0" applyAlignment="0" applyProtection="0"/>
    <xf numFmtId="0" fontId="325" fillId="17" borderId="0" applyNumberFormat="0" applyBorder="0" applyAlignment="0" applyProtection="0"/>
    <xf numFmtId="0" fontId="325" fillId="18" borderId="0" applyNumberFormat="0" applyBorder="0" applyAlignment="0" applyProtection="0"/>
    <xf numFmtId="0" fontId="325" fillId="19" borderId="0" applyNumberFormat="0" applyBorder="0" applyAlignment="0" applyProtection="0"/>
    <xf numFmtId="0" fontId="325" fillId="21" borderId="0" applyNumberFormat="0" applyBorder="0" applyAlignment="0" applyProtection="0"/>
    <xf numFmtId="0" fontId="325" fillId="22" borderId="0" applyNumberFormat="0" applyBorder="0" applyAlignment="0" applyProtection="0"/>
    <xf numFmtId="0" fontId="325" fillId="23" borderId="0" applyNumberFormat="0" applyBorder="0" applyAlignment="0" applyProtection="0"/>
    <xf numFmtId="0" fontId="325" fillId="25" borderId="0" applyNumberFormat="0" applyBorder="0" applyAlignment="0" applyProtection="0"/>
    <xf numFmtId="0" fontId="325" fillId="26" borderId="0" applyNumberFormat="0" applyBorder="0" applyAlignment="0" applyProtection="0"/>
    <xf numFmtId="0" fontId="325" fillId="27" borderId="0" applyNumberFormat="0" applyBorder="0" applyAlignment="0" applyProtection="0"/>
    <xf numFmtId="0" fontId="325" fillId="29" borderId="0" applyNumberFormat="0" applyBorder="0" applyAlignment="0" applyProtection="0"/>
    <xf numFmtId="0" fontId="325" fillId="30" borderId="0" applyNumberFormat="0" applyBorder="0" applyAlignment="0" applyProtection="0"/>
    <xf numFmtId="0" fontId="325" fillId="31" borderId="0" applyNumberFormat="0" applyBorder="0" applyAlignment="0" applyProtection="0"/>
    <xf numFmtId="0" fontId="325" fillId="33" borderId="0" applyNumberFormat="0" applyBorder="0" applyAlignment="0" applyProtection="0"/>
    <xf numFmtId="0" fontId="325" fillId="34" borderId="0" applyNumberFormat="0" applyBorder="0" applyAlignment="0" applyProtection="0"/>
    <xf numFmtId="0" fontId="325" fillId="35" borderId="0" applyNumberFormat="0" applyBorder="0" applyAlignment="0" applyProtection="0"/>
    <xf numFmtId="0" fontId="325" fillId="37" borderId="0" applyNumberFormat="0" applyBorder="0" applyAlignment="0" applyProtection="0"/>
    <xf numFmtId="0" fontId="325" fillId="38" borderId="0" applyNumberFormat="0" applyBorder="0" applyAlignment="0" applyProtection="0"/>
    <xf numFmtId="0" fontId="325" fillId="39" borderId="0" applyNumberFormat="0" applyBorder="0" applyAlignment="0" applyProtection="0"/>
    <xf numFmtId="0" fontId="324" fillId="0" borderId="0"/>
    <xf numFmtId="0" fontId="324" fillId="15" borderId="13" applyNumberFormat="0" applyFont="0" applyAlignment="0" applyProtection="0"/>
    <xf numFmtId="0" fontId="324" fillId="17" borderId="0" applyNumberFormat="0" applyBorder="0" applyAlignment="0" applyProtection="0"/>
    <xf numFmtId="0" fontId="324" fillId="18" borderId="0" applyNumberFormat="0" applyBorder="0" applyAlignment="0" applyProtection="0"/>
    <xf numFmtId="0" fontId="324" fillId="19" borderId="0" applyNumberFormat="0" applyBorder="0" applyAlignment="0" applyProtection="0"/>
    <xf numFmtId="0" fontId="324" fillId="21" borderId="0" applyNumberFormat="0" applyBorder="0" applyAlignment="0" applyProtection="0"/>
    <xf numFmtId="0" fontId="324" fillId="22" borderId="0" applyNumberFormat="0" applyBorder="0" applyAlignment="0" applyProtection="0"/>
    <xf numFmtId="0" fontId="324" fillId="23" borderId="0" applyNumberFormat="0" applyBorder="0" applyAlignment="0" applyProtection="0"/>
    <xf numFmtId="0" fontId="324" fillId="25" borderId="0" applyNumberFormat="0" applyBorder="0" applyAlignment="0" applyProtection="0"/>
    <xf numFmtId="0" fontId="324" fillId="26" borderId="0" applyNumberFormat="0" applyBorder="0" applyAlignment="0" applyProtection="0"/>
    <xf numFmtId="0" fontId="324" fillId="27" borderId="0" applyNumberFormat="0" applyBorder="0" applyAlignment="0" applyProtection="0"/>
    <xf numFmtId="0" fontId="324" fillId="29" borderId="0" applyNumberFormat="0" applyBorder="0" applyAlignment="0" applyProtection="0"/>
    <xf numFmtId="0" fontId="324" fillId="30" borderId="0" applyNumberFormat="0" applyBorder="0" applyAlignment="0" applyProtection="0"/>
    <xf numFmtId="0" fontId="324" fillId="31" borderId="0" applyNumberFormat="0" applyBorder="0" applyAlignment="0" applyProtection="0"/>
    <xf numFmtId="0" fontId="324" fillId="33" borderId="0" applyNumberFormat="0" applyBorder="0" applyAlignment="0" applyProtection="0"/>
    <xf numFmtId="0" fontId="324" fillId="34" borderId="0" applyNumberFormat="0" applyBorder="0" applyAlignment="0" applyProtection="0"/>
    <xf numFmtId="0" fontId="324" fillId="35" borderId="0" applyNumberFormat="0" applyBorder="0" applyAlignment="0" applyProtection="0"/>
    <xf numFmtId="0" fontId="324" fillId="37" borderId="0" applyNumberFormat="0" applyBorder="0" applyAlignment="0" applyProtection="0"/>
    <xf numFmtId="0" fontId="324" fillId="38" borderId="0" applyNumberFormat="0" applyBorder="0" applyAlignment="0" applyProtection="0"/>
    <xf numFmtId="0" fontId="324" fillId="39" borderId="0" applyNumberFormat="0" applyBorder="0" applyAlignment="0" applyProtection="0"/>
    <xf numFmtId="0" fontId="323" fillId="0" borderId="0"/>
    <xf numFmtId="0" fontId="323" fillId="15" borderId="13" applyNumberFormat="0" applyFont="0" applyAlignment="0" applyProtection="0"/>
    <xf numFmtId="0" fontId="323" fillId="17" borderId="0" applyNumberFormat="0" applyBorder="0" applyAlignment="0" applyProtection="0"/>
    <xf numFmtId="0" fontId="323" fillId="18" borderId="0" applyNumberFormat="0" applyBorder="0" applyAlignment="0" applyProtection="0"/>
    <xf numFmtId="0" fontId="323" fillId="19" borderId="0" applyNumberFormat="0" applyBorder="0" applyAlignment="0" applyProtection="0"/>
    <xf numFmtId="0" fontId="323" fillId="21" borderId="0" applyNumberFormat="0" applyBorder="0" applyAlignment="0" applyProtection="0"/>
    <xf numFmtId="0" fontId="323" fillId="22" borderId="0" applyNumberFormat="0" applyBorder="0" applyAlignment="0" applyProtection="0"/>
    <xf numFmtId="0" fontId="323" fillId="23" borderId="0" applyNumberFormat="0" applyBorder="0" applyAlignment="0" applyProtection="0"/>
    <xf numFmtId="0" fontId="323" fillId="25" borderId="0" applyNumberFormat="0" applyBorder="0" applyAlignment="0" applyProtection="0"/>
    <xf numFmtId="0" fontId="323" fillId="26" borderId="0" applyNumberFormat="0" applyBorder="0" applyAlignment="0" applyProtection="0"/>
    <xf numFmtId="0" fontId="323" fillId="27" borderId="0" applyNumberFormat="0" applyBorder="0" applyAlignment="0" applyProtection="0"/>
    <xf numFmtId="0" fontId="323" fillId="29" borderId="0" applyNumberFormat="0" applyBorder="0" applyAlignment="0" applyProtection="0"/>
    <xf numFmtId="0" fontId="323" fillId="30" borderId="0" applyNumberFormat="0" applyBorder="0" applyAlignment="0" applyProtection="0"/>
    <xf numFmtId="0" fontId="323" fillId="31" borderId="0" applyNumberFormat="0" applyBorder="0" applyAlignment="0" applyProtection="0"/>
    <xf numFmtId="0" fontId="323" fillId="33" borderId="0" applyNumberFormat="0" applyBorder="0" applyAlignment="0" applyProtection="0"/>
    <xf numFmtId="0" fontId="323" fillId="34" borderId="0" applyNumberFormat="0" applyBorder="0" applyAlignment="0" applyProtection="0"/>
    <xf numFmtId="0" fontId="323" fillId="35" borderId="0" applyNumberFormat="0" applyBorder="0" applyAlignment="0" applyProtection="0"/>
    <xf numFmtId="0" fontId="323" fillId="37" borderId="0" applyNumberFormat="0" applyBorder="0" applyAlignment="0" applyProtection="0"/>
    <xf numFmtId="0" fontId="323" fillId="38" borderId="0" applyNumberFormat="0" applyBorder="0" applyAlignment="0" applyProtection="0"/>
    <xf numFmtId="0" fontId="323" fillId="39" borderId="0" applyNumberFormat="0" applyBorder="0" applyAlignment="0" applyProtection="0"/>
    <xf numFmtId="0" fontId="322" fillId="0" borderId="0"/>
    <xf numFmtId="0" fontId="322" fillId="15" borderId="13" applyNumberFormat="0" applyFont="0" applyAlignment="0" applyProtection="0"/>
    <xf numFmtId="0" fontId="322" fillId="17" borderId="0" applyNumberFormat="0" applyBorder="0" applyAlignment="0" applyProtection="0"/>
    <xf numFmtId="0" fontId="322" fillId="18" borderId="0" applyNumberFormat="0" applyBorder="0" applyAlignment="0" applyProtection="0"/>
    <xf numFmtId="0" fontId="322" fillId="19" borderId="0" applyNumberFormat="0" applyBorder="0" applyAlignment="0" applyProtection="0"/>
    <xf numFmtId="0" fontId="322" fillId="21" borderId="0" applyNumberFormat="0" applyBorder="0" applyAlignment="0" applyProtection="0"/>
    <xf numFmtId="0" fontId="322" fillId="22" borderId="0" applyNumberFormat="0" applyBorder="0" applyAlignment="0" applyProtection="0"/>
    <xf numFmtId="0" fontId="322" fillId="23" borderId="0" applyNumberFormat="0" applyBorder="0" applyAlignment="0" applyProtection="0"/>
    <xf numFmtId="0" fontId="322" fillId="25" borderId="0" applyNumberFormat="0" applyBorder="0" applyAlignment="0" applyProtection="0"/>
    <xf numFmtId="0" fontId="322" fillId="26" borderId="0" applyNumberFormat="0" applyBorder="0" applyAlignment="0" applyProtection="0"/>
    <xf numFmtId="0" fontId="322" fillId="27" borderId="0" applyNumberFormat="0" applyBorder="0" applyAlignment="0" applyProtection="0"/>
    <xf numFmtId="0" fontId="322" fillId="29" borderId="0" applyNumberFormat="0" applyBorder="0" applyAlignment="0" applyProtection="0"/>
    <xf numFmtId="0" fontId="322" fillId="30" borderId="0" applyNumberFormat="0" applyBorder="0" applyAlignment="0" applyProtection="0"/>
    <xf numFmtId="0" fontId="322" fillId="31" borderId="0" applyNumberFormat="0" applyBorder="0" applyAlignment="0" applyProtection="0"/>
    <xf numFmtId="0" fontId="322" fillId="33" borderId="0" applyNumberFormat="0" applyBorder="0" applyAlignment="0" applyProtection="0"/>
    <xf numFmtId="0" fontId="322" fillId="34" borderId="0" applyNumberFormat="0" applyBorder="0" applyAlignment="0" applyProtection="0"/>
    <xf numFmtId="0" fontId="322" fillId="35" borderId="0" applyNumberFormat="0" applyBorder="0" applyAlignment="0" applyProtection="0"/>
    <xf numFmtId="0" fontId="322" fillId="37" borderId="0" applyNumberFormat="0" applyBorder="0" applyAlignment="0" applyProtection="0"/>
    <xf numFmtId="0" fontId="322" fillId="38" borderId="0" applyNumberFormat="0" applyBorder="0" applyAlignment="0" applyProtection="0"/>
    <xf numFmtId="0" fontId="322" fillId="39" borderId="0" applyNumberFormat="0" applyBorder="0" applyAlignment="0" applyProtection="0"/>
    <xf numFmtId="0" fontId="321" fillId="0" borderId="0"/>
    <xf numFmtId="0" fontId="321" fillId="15" borderId="13" applyNumberFormat="0" applyFont="0" applyAlignment="0" applyProtection="0"/>
    <xf numFmtId="0" fontId="321" fillId="17" borderId="0" applyNumberFormat="0" applyBorder="0" applyAlignment="0" applyProtection="0"/>
    <xf numFmtId="0" fontId="321" fillId="18" borderId="0" applyNumberFormat="0" applyBorder="0" applyAlignment="0" applyProtection="0"/>
    <xf numFmtId="0" fontId="321" fillId="19" borderId="0" applyNumberFormat="0" applyBorder="0" applyAlignment="0" applyProtection="0"/>
    <xf numFmtId="0" fontId="321" fillId="21" borderId="0" applyNumberFormat="0" applyBorder="0" applyAlignment="0" applyProtection="0"/>
    <xf numFmtId="0" fontId="321" fillId="22" borderId="0" applyNumberFormat="0" applyBorder="0" applyAlignment="0" applyProtection="0"/>
    <xf numFmtId="0" fontId="321" fillId="23" borderId="0" applyNumberFormat="0" applyBorder="0" applyAlignment="0" applyProtection="0"/>
    <xf numFmtId="0" fontId="321" fillId="25" borderId="0" applyNumberFormat="0" applyBorder="0" applyAlignment="0" applyProtection="0"/>
    <xf numFmtId="0" fontId="321" fillId="26" borderId="0" applyNumberFormat="0" applyBorder="0" applyAlignment="0" applyProtection="0"/>
    <xf numFmtId="0" fontId="321" fillId="27" borderId="0" applyNumberFormat="0" applyBorder="0" applyAlignment="0" applyProtection="0"/>
    <xf numFmtId="0" fontId="321" fillId="29" borderId="0" applyNumberFormat="0" applyBorder="0" applyAlignment="0" applyProtection="0"/>
    <xf numFmtId="0" fontId="321" fillId="30" borderId="0" applyNumberFormat="0" applyBorder="0" applyAlignment="0" applyProtection="0"/>
    <xf numFmtId="0" fontId="321" fillId="31" borderId="0" applyNumberFormat="0" applyBorder="0" applyAlignment="0" applyProtection="0"/>
    <xf numFmtId="0" fontId="321" fillId="33" borderId="0" applyNumberFormat="0" applyBorder="0" applyAlignment="0" applyProtection="0"/>
    <xf numFmtId="0" fontId="321" fillId="34" borderId="0" applyNumberFormat="0" applyBorder="0" applyAlignment="0" applyProtection="0"/>
    <xf numFmtId="0" fontId="321" fillId="35" borderId="0" applyNumberFormat="0" applyBorder="0" applyAlignment="0" applyProtection="0"/>
    <xf numFmtId="0" fontId="321" fillId="37" borderId="0" applyNumberFormat="0" applyBorder="0" applyAlignment="0" applyProtection="0"/>
    <xf numFmtId="0" fontId="321" fillId="38" borderId="0" applyNumberFormat="0" applyBorder="0" applyAlignment="0" applyProtection="0"/>
    <xf numFmtId="0" fontId="321" fillId="39" borderId="0" applyNumberFormat="0" applyBorder="0" applyAlignment="0" applyProtection="0"/>
    <xf numFmtId="0" fontId="320" fillId="0" borderId="0"/>
    <xf numFmtId="0" fontId="320" fillId="15" borderId="13" applyNumberFormat="0" applyFont="0" applyAlignment="0" applyProtection="0"/>
    <xf numFmtId="0" fontId="320" fillId="17" borderId="0" applyNumberFormat="0" applyBorder="0" applyAlignment="0" applyProtection="0"/>
    <xf numFmtId="0" fontId="320" fillId="18" borderId="0" applyNumberFormat="0" applyBorder="0" applyAlignment="0" applyProtection="0"/>
    <xf numFmtId="0" fontId="320" fillId="19" borderId="0" applyNumberFormat="0" applyBorder="0" applyAlignment="0" applyProtection="0"/>
    <xf numFmtId="0" fontId="320" fillId="21" borderId="0" applyNumberFormat="0" applyBorder="0" applyAlignment="0" applyProtection="0"/>
    <xf numFmtId="0" fontId="320" fillId="22" borderId="0" applyNumberFormat="0" applyBorder="0" applyAlignment="0" applyProtection="0"/>
    <xf numFmtId="0" fontId="320" fillId="23" borderId="0" applyNumberFormat="0" applyBorder="0" applyAlignment="0" applyProtection="0"/>
    <xf numFmtId="0" fontId="320" fillId="25" borderId="0" applyNumberFormat="0" applyBorder="0" applyAlignment="0" applyProtection="0"/>
    <xf numFmtId="0" fontId="320" fillId="26" borderId="0" applyNumberFormat="0" applyBorder="0" applyAlignment="0" applyProtection="0"/>
    <xf numFmtId="0" fontId="320" fillId="27" borderId="0" applyNumberFormat="0" applyBorder="0" applyAlignment="0" applyProtection="0"/>
    <xf numFmtId="0" fontId="320" fillId="29" borderId="0" applyNumberFormat="0" applyBorder="0" applyAlignment="0" applyProtection="0"/>
    <xf numFmtId="0" fontId="320" fillId="30" borderId="0" applyNumberFormat="0" applyBorder="0" applyAlignment="0" applyProtection="0"/>
    <xf numFmtId="0" fontId="320" fillId="31" borderId="0" applyNumberFormat="0" applyBorder="0" applyAlignment="0" applyProtection="0"/>
    <xf numFmtId="0" fontId="320" fillId="33" borderId="0" applyNumberFormat="0" applyBorder="0" applyAlignment="0" applyProtection="0"/>
    <xf numFmtId="0" fontId="320" fillId="34" borderId="0" applyNumberFormat="0" applyBorder="0" applyAlignment="0" applyProtection="0"/>
    <xf numFmtId="0" fontId="320" fillId="35" borderId="0" applyNumberFormat="0" applyBorder="0" applyAlignment="0" applyProtection="0"/>
    <xf numFmtId="0" fontId="320" fillId="37" borderId="0" applyNumberFormat="0" applyBorder="0" applyAlignment="0" applyProtection="0"/>
    <xf numFmtId="0" fontId="320" fillId="38" borderId="0" applyNumberFormat="0" applyBorder="0" applyAlignment="0" applyProtection="0"/>
    <xf numFmtId="0" fontId="320" fillId="39" borderId="0" applyNumberFormat="0" applyBorder="0" applyAlignment="0" applyProtection="0"/>
    <xf numFmtId="0" fontId="319" fillId="0" borderId="0"/>
    <xf numFmtId="0" fontId="319" fillId="15" borderId="13" applyNumberFormat="0" applyFont="0" applyAlignment="0" applyProtection="0"/>
    <xf numFmtId="0" fontId="319" fillId="17" borderId="0" applyNumberFormat="0" applyBorder="0" applyAlignment="0" applyProtection="0"/>
    <xf numFmtId="0" fontId="319" fillId="18" borderId="0" applyNumberFormat="0" applyBorder="0" applyAlignment="0" applyProtection="0"/>
    <xf numFmtId="0" fontId="319" fillId="19" borderId="0" applyNumberFormat="0" applyBorder="0" applyAlignment="0" applyProtection="0"/>
    <xf numFmtId="0" fontId="319" fillId="21" borderId="0" applyNumberFormat="0" applyBorder="0" applyAlignment="0" applyProtection="0"/>
    <xf numFmtId="0" fontId="319" fillId="22" borderId="0" applyNumberFormat="0" applyBorder="0" applyAlignment="0" applyProtection="0"/>
    <xf numFmtId="0" fontId="319" fillId="23" borderId="0" applyNumberFormat="0" applyBorder="0" applyAlignment="0" applyProtection="0"/>
    <xf numFmtId="0" fontId="319" fillId="25" borderId="0" applyNumberFormat="0" applyBorder="0" applyAlignment="0" applyProtection="0"/>
    <xf numFmtId="0" fontId="319" fillId="26" borderId="0" applyNumberFormat="0" applyBorder="0" applyAlignment="0" applyProtection="0"/>
    <xf numFmtId="0" fontId="319" fillId="27" borderId="0" applyNumberFormat="0" applyBorder="0" applyAlignment="0" applyProtection="0"/>
    <xf numFmtId="0" fontId="319" fillId="29" borderId="0" applyNumberFormat="0" applyBorder="0" applyAlignment="0" applyProtection="0"/>
    <xf numFmtId="0" fontId="319" fillId="30" borderId="0" applyNumberFormat="0" applyBorder="0" applyAlignment="0" applyProtection="0"/>
    <xf numFmtId="0" fontId="319" fillId="31" borderId="0" applyNumberFormat="0" applyBorder="0" applyAlignment="0" applyProtection="0"/>
    <xf numFmtId="0" fontId="319" fillId="33" borderId="0" applyNumberFormat="0" applyBorder="0" applyAlignment="0" applyProtection="0"/>
    <xf numFmtId="0" fontId="319" fillId="34" borderId="0" applyNumberFormat="0" applyBorder="0" applyAlignment="0" applyProtection="0"/>
    <xf numFmtId="0" fontId="319" fillId="35" borderId="0" applyNumberFormat="0" applyBorder="0" applyAlignment="0" applyProtection="0"/>
    <xf numFmtId="0" fontId="319" fillId="37" borderId="0" applyNumberFormat="0" applyBorder="0" applyAlignment="0" applyProtection="0"/>
    <xf numFmtId="0" fontId="319" fillId="38" borderId="0" applyNumberFormat="0" applyBorder="0" applyAlignment="0" applyProtection="0"/>
    <xf numFmtId="0" fontId="319" fillId="39" borderId="0" applyNumberFormat="0" applyBorder="0" applyAlignment="0" applyProtection="0"/>
    <xf numFmtId="0" fontId="318" fillId="0" borderId="0"/>
    <xf numFmtId="0" fontId="318" fillId="15" borderId="13" applyNumberFormat="0" applyFont="0" applyAlignment="0" applyProtection="0"/>
    <xf numFmtId="0" fontId="318" fillId="17" borderId="0" applyNumberFormat="0" applyBorder="0" applyAlignment="0" applyProtection="0"/>
    <xf numFmtId="0" fontId="318" fillId="18" borderId="0" applyNumberFormat="0" applyBorder="0" applyAlignment="0" applyProtection="0"/>
    <xf numFmtId="0" fontId="318" fillId="19" borderId="0" applyNumberFormat="0" applyBorder="0" applyAlignment="0" applyProtection="0"/>
    <xf numFmtId="0" fontId="318" fillId="21" borderId="0" applyNumberFormat="0" applyBorder="0" applyAlignment="0" applyProtection="0"/>
    <xf numFmtId="0" fontId="318" fillId="22" borderId="0" applyNumberFormat="0" applyBorder="0" applyAlignment="0" applyProtection="0"/>
    <xf numFmtId="0" fontId="318" fillId="23" borderId="0" applyNumberFormat="0" applyBorder="0" applyAlignment="0" applyProtection="0"/>
    <xf numFmtId="0" fontId="318" fillId="25" borderId="0" applyNumberFormat="0" applyBorder="0" applyAlignment="0" applyProtection="0"/>
    <xf numFmtId="0" fontId="318" fillId="26" borderId="0" applyNumberFormat="0" applyBorder="0" applyAlignment="0" applyProtection="0"/>
    <xf numFmtId="0" fontId="318" fillId="27" borderId="0" applyNumberFormat="0" applyBorder="0" applyAlignment="0" applyProtection="0"/>
    <xf numFmtId="0" fontId="318" fillId="29" borderId="0" applyNumberFormat="0" applyBorder="0" applyAlignment="0" applyProtection="0"/>
    <xf numFmtId="0" fontId="318" fillId="30" borderId="0" applyNumberFormat="0" applyBorder="0" applyAlignment="0" applyProtection="0"/>
    <xf numFmtId="0" fontId="318" fillId="31" borderId="0" applyNumberFormat="0" applyBorder="0" applyAlignment="0" applyProtection="0"/>
    <xf numFmtId="0" fontId="318" fillId="33" borderId="0" applyNumberFormat="0" applyBorder="0" applyAlignment="0" applyProtection="0"/>
    <xf numFmtId="0" fontId="318" fillId="34" borderId="0" applyNumberFormat="0" applyBorder="0" applyAlignment="0" applyProtection="0"/>
    <xf numFmtId="0" fontId="318" fillId="35" borderId="0" applyNumberFormat="0" applyBorder="0" applyAlignment="0" applyProtection="0"/>
    <xf numFmtId="0" fontId="318" fillId="37" borderId="0" applyNumberFormat="0" applyBorder="0" applyAlignment="0" applyProtection="0"/>
    <xf numFmtId="0" fontId="318" fillId="38" borderId="0" applyNumberFormat="0" applyBorder="0" applyAlignment="0" applyProtection="0"/>
    <xf numFmtId="0" fontId="318" fillId="39" borderId="0" applyNumberFormat="0" applyBorder="0" applyAlignment="0" applyProtection="0"/>
    <xf numFmtId="0" fontId="317" fillId="0" borderId="0"/>
    <xf numFmtId="0" fontId="317" fillId="15" borderId="13" applyNumberFormat="0" applyFont="0" applyAlignment="0" applyProtection="0"/>
    <xf numFmtId="0" fontId="317" fillId="17" borderId="0" applyNumberFormat="0" applyBorder="0" applyAlignment="0" applyProtection="0"/>
    <xf numFmtId="0" fontId="317" fillId="18" borderId="0" applyNumberFormat="0" applyBorder="0" applyAlignment="0" applyProtection="0"/>
    <xf numFmtId="0" fontId="317" fillId="19" borderId="0" applyNumberFormat="0" applyBorder="0" applyAlignment="0" applyProtection="0"/>
    <xf numFmtId="0" fontId="317" fillId="21" borderId="0" applyNumberFormat="0" applyBorder="0" applyAlignment="0" applyProtection="0"/>
    <xf numFmtId="0" fontId="317" fillId="22" borderId="0" applyNumberFormat="0" applyBorder="0" applyAlignment="0" applyProtection="0"/>
    <xf numFmtId="0" fontId="317" fillId="23" borderId="0" applyNumberFormat="0" applyBorder="0" applyAlignment="0" applyProtection="0"/>
    <xf numFmtId="0" fontId="317" fillId="25" borderId="0" applyNumberFormat="0" applyBorder="0" applyAlignment="0" applyProtection="0"/>
    <xf numFmtId="0" fontId="317" fillId="26" borderId="0" applyNumberFormat="0" applyBorder="0" applyAlignment="0" applyProtection="0"/>
    <xf numFmtId="0" fontId="317" fillId="27" borderId="0" applyNumberFormat="0" applyBorder="0" applyAlignment="0" applyProtection="0"/>
    <xf numFmtId="0" fontId="317" fillId="29" borderId="0" applyNumberFormat="0" applyBorder="0" applyAlignment="0" applyProtection="0"/>
    <xf numFmtId="0" fontId="317" fillId="30" borderId="0" applyNumberFormat="0" applyBorder="0" applyAlignment="0" applyProtection="0"/>
    <xf numFmtId="0" fontId="317" fillId="31" borderId="0" applyNumberFormat="0" applyBorder="0" applyAlignment="0" applyProtection="0"/>
    <xf numFmtId="0" fontId="317" fillId="33" borderId="0" applyNumberFormat="0" applyBorder="0" applyAlignment="0" applyProtection="0"/>
    <xf numFmtId="0" fontId="317" fillId="34" borderId="0" applyNumberFormat="0" applyBorder="0" applyAlignment="0" applyProtection="0"/>
    <xf numFmtId="0" fontId="317" fillId="35" borderId="0" applyNumberFormat="0" applyBorder="0" applyAlignment="0" applyProtection="0"/>
    <xf numFmtId="0" fontId="317" fillId="37" borderId="0" applyNumberFormat="0" applyBorder="0" applyAlignment="0" applyProtection="0"/>
    <xf numFmtId="0" fontId="317" fillId="38" borderId="0" applyNumberFormat="0" applyBorder="0" applyAlignment="0" applyProtection="0"/>
    <xf numFmtId="0" fontId="317" fillId="39" borderId="0" applyNumberFormat="0" applyBorder="0" applyAlignment="0" applyProtection="0"/>
    <xf numFmtId="0" fontId="598" fillId="0" borderId="0" applyNumberFormat="0" applyFill="0" applyBorder="0" applyAlignment="0" applyProtection="0"/>
    <xf numFmtId="0" fontId="316" fillId="0" borderId="0"/>
    <xf numFmtId="0" fontId="316" fillId="15" borderId="13" applyNumberFormat="0" applyFont="0" applyAlignment="0" applyProtection="0"/>
    <xf numFmtId="0" fontId="316" fillId="17" borderId="0" applyNumberFormat="0" applyBorder="0" applyAlignment="0" applyProtection="0"/>
    <xf numFmtId="0" fontId="316" fillId="18" borderId="0" applyNumberFormat="0" applyBorder="0" applyAlignment="0" applyProtection="0"/>
    <xf numFmtId="0" fontId="316" fillId="19" borderId="0" applyNumberFormat="0" applyBorder="0" applyAlignment="0" applyProtection="0"/>
    <xf numFmtId="0" fontId="316" fillId="21" borderId="0" applyNumberFormat="0" applyBorder="0" applyAlignment="0" applyProtection="0"/>
    <xf numFmtId="0" fontId="316" fillId="22" borderId="0" applyNumberFormat="0" applyBorder="0" applyAlignment="0" applyProtection="0"/>
    <xf numFmtId="0" fontId="316" fillId="23" borderId="0" applyNumberFormat="0" applyBorder="0" applyAlignment="0" applyProtection="0"/>
    <xf numFmtId="0" fontId="316" fillId="25" borderId="0" applyNumberFormat="0" applyBorder="0" applyAlignment="0" applyProtection="0"/>
    <xf numFmtId="0" fontId="316" fillId="26" borderId="0" applyNumberFormat="0" applyBorder="0" applyAlignment="0" applyProtection="0"/>
    <xf numFmtId="0" fontId="316" fillId="27" borderId="0" applyNumberFormat="0" applyBorder="0" applyAlignment="0" applyProtection="0"/>
    <xf numFmtId="0" fontId="316" fillId="29" borderId="0" applyNumberFormat="0" applyBorder="0" applyAlignment="0" applyProtection="0"/>
    <xf numFmtId="0" fontId="316" fillId="30" borderId="0" applyNumberFormat="0" applyBorder="0" applyAlignment="0" applyProtection="0"/>
    <xf numFmtId="0" fontId="316" fillId="31" borderId="0" applyNumberFormat="0" applyBorder="0" applyAlignment="0" applyProtection="0"/>
    <xf numFmtId="0" fontId="316" fillId="33" borderId="0" applyNumberFormat="0" applyBorder="0" applyAlignment="0" applyProtection="0"/>
    <xf numFmtId="0" fontId="316" fillId="34" borderId="0" applyNumberFormat="0" applyBorder="0" applyAlignment="0" applyProtection="0"/>
    <xf numFmtId="0" fontId="316" fillId="35" borderId="0" applyNumberFormat="0" applyBorder="0" applyAlignment="0" applyProtection="0"/>
    <xf numFmtId="0" fontId="316" fillId="37" borderId="0" applyNumberFormat="0" applyBorder="0" applyAlignment="0" applyProtection="0"/>
    <xf numFmtId="0" fontId="316" fillId="38" borderId="0" applyNumberFormat="0" applyBorder="0" applyAlignment="0" applyProtection="0"/>
    <xf numFmtId="0" fontId="316" fillId="39" borderId="0" applyNumberFormat="0" applyBorder="0" applyAlignment="0" applyProtection="0"/>
    <xf numFmtId="0" fontId="315" fillId="0" borderId="0"/>
    <xf numFmtId="0" fontId="315" fillId="15" borderId="13" applyNumberFormat="0" applyFont="0" applyAlignment="0" applyProtection="0"/>
    <xf numFmtId="0" fontId="315" fillId="17" borderId="0" applyNumberFormat="0" applyBorder="0" applyAlignment="0" applyProtection="0"/>
    <xf numFmtId="0" fontId="315" fillId="18" borderId="0" applyNumberFormat="0" applyBorder="0" applyAlignment="0" applyProtection="0"/>
    <xf numFmtId="0" fontId="315" fillId="19" borderId="0" applyNumberFormat="0" applyBorder="0" applyAlignment="0" applyProtection="0"/>
    <xf numFmtId="0" fontId="315" fillId="21" borderId="0" applyNumberFormat="0" applyBorder="0" applyAlignment="0" applyProtection="0"/>
    <xf numFmtId="0" fontId="315" fillId="22" borderId="0" applyNumberFormat="0" applyBorder="0" applyAlignment="0" applyProtection="0"/>
    <xf numFmtId="0" fontId="315" fillId="23" borderId="0" applyNumberFormat="0" applyBorder="0" applyAlignment="0" applyProtection="0"/>
    <xf numFmtId="0" fontId="315" fillId="25" borderId="0" applyNumberFormat="0" applyBorder="0" applyAlignment="0" applyProtection="0"/>
    <xf numFmtId="0" fontId="315" fillId="26" borderId="0" applyNumberFormat="0" applyBorder="0" applyAlignment="0" applyProtection="0"/>
    <xf numFmtId="0" fontId="315" fillId="27" borderId="0" applyNumberFormat="0" applyBorder="0" applyAlignment="0" applyProtection="0"/>
    <xf numFmtId="0" fontId="315" fillId="29" borderId="0" applyNumberFormat="0" applyBorder="0" applyAlignment="0" applyProtection="0"/>
    <xf numFmtId="0" fontId="315" fillId="30" borderId="0" applyNumberFormat="0" applyBorder="0" applyAlignment="0" applyProtection="0"/>
    <xf numFmtId="0" fontId="315" fillId="31" borderId="0" applyNumberFormat="0" applyBorder="0" applyAlignment="0" applyProtection="0"/>
    <xf numFmtId="0" fontId="315" fillId="33" borderId="0" applyNumberFormat="0" applyBorder="0" applyAlignment="0" applyProtection="0"/>
    <xf numFmtId="0" fontId="315" fillId="34" borderId="0" applyNumberFormat="0" applyBorder="0" applyAlignment="0" applyProtection="0"/>
    <xf numFmtId="0" fontId="315" fillId="35" borderId="0" applyNumberFormat="0" applyBorder="0" applyAlignment="0" applyProtection="0"/>
    <xf numFmtId="0" fontId="315" fillId="37" borderId="0" applyNumberFormat="0" applyBorder="0" applyAlignment="0" applyProtection="0"/>
    <xf numFmtId="0" fontId="315" fillId="38" borderId="0" applyNumberFormat="0" applyBorder="0" applyAlignment="0" applyProtection="0"/>
    <xf numFmtId="0" fontId="315" fillId="39" borderId="0" applyNumberFormat="0" applyBorder="0" applyAlignment="0" applyProtection="0"/>
    <xf numFmtId="0" fontId="314" fillId="0" borderId="0"/>
    <xf numFmtId="0" fontId="314" fillId="15" borderId="13" applyNumberFormat="0" applyFont="0" applyAlignment="0" applyProtection="0"/>
    <xf numFmtId="0" fontId="314" fillId="17" borderId="0" applyNumberFormat="0" applyBorder="0" applyAlignment="0" applyProtection="0"/>
    <xf numFmtId="0" fontId="314" fillId="18" borderId="0" applyNumberFormat="0" applyBorder="0" applyAlignment="0" applyProtection="0"/>
    <xf numFmtId="0" fontId="314" fillId="19" borderId="0" applyNumberFormat="0" applyBorder="0" applyAlignment="0" applyProtection="0"/>
    <xf numFmtId="0" fontId="314" fillId="21" borderId="0" applyNumberFormat="0" applyBorder="0" applyAlignment="0" applyProtection="0"/>
    <xf numFmtId="0" fontId="314" fillId="22" borderId="0" applyNumberFormat="0" applyBorder="0" applyAlignment="0" applyProtection="0"/>
    <xf numFmtId="0" fontId="314" fillId="23" borderId="0" applyNumberFormat="0" applyBorder="0" applyAlignment="0" applyProtection="0"/>
    <xf numFmtId="0" fontId="314" fillId="25" borderId="0" applyNumberFormat="0" applyBorder="0" applyAlignment="0" applyProtection="0"/>
    <xf numFmtId="0" fontId="314" fillId="26" borderId="0" applyNumberFormat="0" applyBorder="0" applyAlignment="0" applyProtection="0"/>
    <xf numFmtId="0" fontId="314" fillId="27" borderId="0" applyNumberFormat="0" applyBorder="0" applyAlignment="0" applyProtection="0"/>
    <xf numFmtId="0" fontId="314" fillId="29" borderId="0" applyNumberFormat="0" applyBorder="0" applyAlignment="0" applyProtection="0"/>
    <xf numFmtId="0" fontId="314" fillId="30" borderId="0" applyNumberFormat="0" applyBorder="0" applyAlignment="0" applyProtection="0"/>
    <xf numFmtId="0" fontId="314" fillId="31" borderId="0" applyNumberFormat="0" applyBorder="0" applyAlignment="0" applyProtection="0"/>
    <xf numFmtId="0" fontId="314" fillId="33" borderId="0" applyNumberFormat="0" applyBorder="0" applyAlignment="0" applyProtection="0"/>
    <xf numFmtId="0" fontId="314" fillId="34" borderId="0" applyNumberFormat="0" applyBorder="0" applyAlignment="0" applyProtection="0"/>
    <xf numFmtId="0" fontId="314" fillId="35" borderId="0" applyNumberFormat="0" applyBorder="0" applyAlignment="0" applyProtection="0"/>
    <xf numFmtId="0" fontId="314" fillId="37" borderId="0" applyNumberFormat="0" applyBorder="0" applyAlignment="0" applyProtection="0"/>
    <xf numFmtId="0" fontId="314" fillId="38" borderId="0" applyNumberFormat="0" applyBorder="0" applyAlignment="0" applyProtection="0"/>
    <xf numFmtId="0" fontId="314" fillId="39" borderId="0" applyNumberFormat="0" applyBorder="0" applyAlignment="0" applyProtection="0"/>
    <xf numFmtId="0" fontId="313" fillId="0" borderId="0"/>
    <xf numFmtId="0" fontId="313" fillId="15" borderId="13" applyNumberFormat="0" applyFont="0" applyAlignment="0" applyProtection="0"/>
    <xf numFmtId="0" fontId="313" fillId="17" borderId="0" applyNumberFormat="0" applyBorder="0" applyAlignment="0" applyProtection="0"/>
    <xf numFmtId="0" fontId="313" fillId="18" borderId="0" applyNumberFormat="0" applyBorder="0" applyAlignment="0" applyProtection="0"/>
    <xf numFmtId="0" fontId="313" fillId="19" borderId="0" applyNumberFormat="0" applyBorder="0" applyAlignment="0" applyProtection="0"/>
    <xf numFmtId="0" fontId="313" fillId="21" borderId="0" applyNumberFormat="0" applyBorder="0" applyAlignment="0" applyProtection="0"/>
    <xf numFmtId="0" fontId="313" fillId="22" borderId="0" applyNumberFormat="0" applyBorder="0" applyAlignment="0" applyProtection="0"/>
    <xf numFmtId="0" fontId="313" fillId="23" borderId="0" applyNumberFormat="0" applyBorder="0" applyAlignment="0" applyProtection="0"/>
    <xf numFmtId="0" fontId="313" fillId="25" borderId="0" applyNumberFormat="0" applyBorder="0" applyAlignment="0" applyProtection="0"/>
    <xf numFmtId="0" fontId="313" fillId="26" borderId="0" applyNumberFormat="0" applyBorder="0" applyAlignment="0" applyProtection="0"/>
    <xf numFmtId="0" fontId="313" fillId="27" borderId="0" applyNumberFormat="0" applyBorder="0" applyAlignment="0" applyProtection="0"/>
    <xf numFmtId="0" fontId="313" fillId="29" borderId="0" applyNumberFormat="0" applyBorder="0" applyAlignment="0" applyProtection="0"/>
    <xf numFmtId="0" fontId="313" fillId="30" borderId="0" applyNumberFormat="0" applyBorder="0" applyAlignment="0" applyProtection="0"/>
    <xf numFmtId="0" fontId="313" fillId="31" borderId="0" applyNumberFormat="0" applyBorder="0" applyAlignment="0" applyProtection="0"/>
    <xf numFmtId="0" fontId="313" fillId="33" borderId="0" applyNumberFormat="0" applyBorder="0" applyAlignment="0" applyProtection="0"/>
    <xf numFmtId="0" fontId="313" fillId="34" borderId="0" applyNumberFormat="0" applyBorder="0" applyAlignment="0" applyProtection="0"/>
    <xf numFmtId="0" fontId="313" fillId="35" borderId="0" applyNumberFormat="0" applyBorder="0" applyAlignment="0" applyProtection="0"/>
    <xf numFmtId="0" fontId="313" fillId="37" borderId="0" applyNumberFormat="0" applyBorder="0" applyAlignment="0" applyProtection="0"/>
    <xf numFmtId="0" fontId="313" fillId="38" borderId="0" applyNumberFormat="0" applyBorder="0" applyAlignment="0" applyProtection="0"/>
    <xf numFmtId="0" fontId="313" fillId="39" borderId="0" applyNumberFormat="0" applyBorder="0" applyAlignment="0" applyProtection="0"/>
    <xf numFmtId="0" fontId="312" fillId="0" borderId="0"/>
    <xf numFmtId="0" fontId="312" fillId="15" borderId="13" applyNumberFormat="0" applyFont="0" applyAlignment="0" applyProtection="0"/>
    <xf numFmtId="0" fontId="312" fillId="17" borderId="0" applyNumberFormat="0" applyBorder="0" applyAlignment="0" applyProtection="0"/>
    <xf numFmtId="0" fontId="312" fillId="18" borderId="0" applyNumberFormat="0" applyBorder="0" applyAlignment="0" applyProtection="0"/>
    <xf numFmtId="0" fontId="312" fillId="19" borderId="0" applyNumberFormat="0" applyBorder="0" applyAlignment="0" applyProtection="0"/>
    <xf numFmtId="0" fontId="312" fillId="21" borderId="0" applyNumberFormat="0" applyBorder="0" applyAlignment="0" applyProtection="0"/>
    <xf numFmtId="0" fontId="312" fillId="22" borderId="0" applyNumberFormat="0" applyBorder="0" applyAlignment="0" applyProtection="0"/>
    <xf numFmtId="0" fontId="312" fillId="23" borderId="0" applyNumberFormat="0" applyBorder="0" applyAlignment="0" applyProtection="0"/>
    <xf numFmtId="0" fontId="312" fillId="25" borderId="0" applyNumberFormat="0" applyBorder="0" applyAlignment="0" applyProtection="0"/>
    <xf numFmtId="0" fontId="312" fillId="26" borderId="0" applyNumberFormat="0" applyBorder="0" applyAlignment="0" applyProtection="0"/>
    <xf numFmtId="0" fontId="312" fillId="27" borderId="0" applyNumberFormat="0" applyBorder="0" applyAlignment="0" applyProtection="0"/>
    <xf numFmtId="0" fontId="312" fillId="29" borderId="0" applyNumberFormat="0" applyBorder="0" applyAlignment="0" applyProtection="0"/>
    <xf numFmtId="0" fontId="312" fillId="30" borderId="0" applyNumberFormat="0" applyBorder="0" applyAlignment="0" applyProtection="0"/>
    <xf numFmtId="0" fontId="312" fillId="31" borderId="0" applyNumberFormat="0" applyBorder="0" applyAlignment="0" applyProtection="0"/>
    <xf numFmtId="0" fontId="312" fillId="33" borderId="0" applyNumberFormat="0" applyBorder="0" applyAlignment="0" applyProtection="0"/>
    <xf numFmtId="0" fontId="312" fillId="34" borderId="0" applyNumberFormat="0" applyBorder="0" applyAlignment="0" applyProtection="0"/>
    <xf numFmtId="0" fontId="312" fillId="35" borderId="0" applyNumberFormat="0" applyBorder="0" applyAlignment="0" applyProtection="0"/>
    <xf numFmtId="0" fontId="312" fillId="37" borderId="0" applyNumberFormat="0" applyBorder="0" applyAlignment="0" applyProtection="0"/>
    <xf numFmtId="0" fontId="312" fillId="38" borderId="0" applyNumberFormat="0" applyBorder="0" applyAlignment="0" applyProtection="0"/>
    <xf numFmtId="0" fontId="312" fillId="39" borderId="0" applyNumberFormat="0" applyBorder="0" applyAlignment="0" applyProtection="0"/>
    <xf numFmtId="0" fontId="311" fillId="0" borderId="0"/>
    <xf numFmtId="0" fontId="311" fillId="15" borderId="13" applyNumberFormat="0" applyFont="0" applyAlignment="0" applyProtection="0"/>
    <xf numFmtId="0" fontId="311" fillId="17" borderId="0" applyNumberFormat="0" applyBorder="0" applyAlignment="0" applyProtection="0"/>
    <xf numFmtId="0" fontId="311" fillId="18" borderId="0" applyNumberFormat="0" applyBorder="0" applyAlignment="0" applyProtection="0"/>
    <xf numFmtId="0" fontId="311" fillId="19" borderId="0" applyNumberFormat="0" applyBorder="0" applyAlignment="0" applyProtection="0"/>
    <xf numFmtId="0" fontId="311" fillId="21" borderId="0" applyNumberFormat="0" applyBorder="0" applyAlignment="0" applyProtection="0"/>
    <xf numFmtId="0" fontId="311" fillId="22" borderId="0" applyNumberFormat="0" applyBorder="0" applyAlignment="0" applyProtection="0"/>
    <xf numFmtId="0" fontId="311" fillId="23" borderId="0" applyNumberFormat="0" applyBorder="0" applyAlignment="0" applyProtection="0"/>
    <xf numFmtId="0" fontId="311" fillId="25" borderId="0" applyNumberFormat="0" applyBorder="0" applyAlignment="0" applyProtection="0"/>
    <xf numFmtId="0" fontId="311" fillId="26" borderId="0" applyNumberFormat="0" applyBorder="0" applyAlignment="0" applyProtection="0"/>
    <xf numFmtId="0" fontId="311" fillId="27" borderId="0" applyNumberFormat="0" applyBorder="0" applyAlignment="0" applyProtection="0"/>
    <xf numFmtId="0" fontId="311" fillId="29" borderId="0" applyNumberFormat="0" applyBorder="0" applyAlignment="0" applyProtection="0"/>
    <xf numFmtId="0" fontId="311" fillId="30" borderId="0" applyNumberFormat="0" applyBorder="0" applyAlignment="0" applyProtection="0"/>
    <xf numFmtId="0" fontId="311" fillId="31" borderId="0" applyNumberFormat="0" applyBorder="0" applyAlignment="0" applyProtection="0"/>
    <xf numFmtId="0" fontId="311" fillId="33" borderId="0" applyNumberFormat="0" applyBorder="0" applyAlignment="0" applyProtection="0"/>
    <xf numFmtId="0" fontId="311" fillId="34" borderId="0" applyNumberFormat="0" applyBorder="0" applyAlignment="0" applyProtection="0"/>
    <xf numFmtId="0" fontId="311" fillId="35" borderId="0" applyNumberFormat="0" applyBorder="0" applyAlignment="0" applyProtection="0"/>
    <xf numFmtId="0" fontId="311" fillId="37" borderId="0" applyNumberFormat="0" applyBorder="0" applyAlignment="0" applyProtection="0"/>
    <xf numFmtId="0" fontId="311" fillId="38" borderId="0" applyNumberFormat="0" applyBorder="0" applyAlignment="0" applyProtection="0"/>
    <xf numFmtId="0" fontId="311" fillId="39" borderId="0" applyNumberFormat="0" applyBorder="0" applyAlignment="0" applyProtection="0"/>
    <xf numFmtId="0" fontId="310" fillId="0" borderId="0"/>
    <xf numFmtId="0" fontId="310" fillId="15" borderId="13" applyNumberFormat="0" applyFont="0" applyAlignment="0" applyProtection="0"/>
    <xf numFmtId="0" fontId="310" fillId="17" borderId="0" applyNumberFormat="0" applyBorder="0" applyAlignment="0" applyProtection="0"/>
    <xf numFmtId="0" fontId="310" fillId="18" borderId="0" applyNumberFormat="0" applyBorder="0" applyAlignment="0" applyProtection="0"/>
    <xf numFmtId="0" fontId="310" fillId="19" borderId="0" applyNumberFormat="0" applyBorder="0" applyAlignment="0" applyProtection="0"/>
    <xf numFmtId="0" fontId="310" fillId="21" borderId="0" applyNumberFormat="0" applyBorder="0" applyAlignment="0" applyProtection="0"/>
    <xf numFmtId="0" fontId="310" fillId="22" borderId="0" applyNumberFormat="0" applyBorder="0" applyAlignment="0" applyProtection="0"/>
    <xf numFmtId="0" fontId="310" fillId="23" borderId="0" applyNumberFormat="0" applyBorder="0" applyAlignment="0" applyProtection="0"/>
    <xf numFmtId="0" fontId="310" fillId="25" borderId="0" applyNumberFormat="0" applyBorder="0" applyAlignment="0" applyProtection="0"/>
    <xf numFmtId="0" fontId="310" fillId="26" borderId="0" applyNumberFormat="0" applyBorder="0" applyAlignment="0" applyProtection="0"/>
    <xf numFmtId="0" fontId="310" fillId="27" borderId="0" applyNumberFormat="0" applyBorder="0" applyAlignment="0" applyProtection="0"/>
    <xf numFmtId="0" fontId="310" fillId="29" borderId="0" applyNumberFormat="0" applyBorder="0" applyAlignment="0" applyProtection="0"/>
    <xf numFmtId="0" fontId="310" fillId="30" borderId="0" applyNumberFormat="0" applyBorder="0" applyAlignment="0" applyProtection="0"/>
    <xf numFmtId="0" fontId="310" fillId="31" borderId="0" applyNumberFormat="0" applyBorder="0" applyAlignment="0" applyProtection="0"/>
    <xf numFmtId="0" fontId="310" fillId="33" borderId="0" applyNumberFormat="0" applyBorder="0" applyAlignment="0" applyProtection="0"/>
    <xf numFmtId="0" fontId="310" fillId="34" borderId="0" applyNumberFormat="0" applyBorder="0" applyAlignment="0" applyProtection="0"/>
    <xf numFmtId="0" fontId="310" fillId="35" borderId="0" applyNumberFormat="0" applyBorder="0" applyAlignment="0" applyProtection="0"/>
    <xf numFmtId="0" fontId="310" fillId="37" borderId="0" applyNumberFormat="0" applyBorder="0" applyAlignment="0" applyProtection="0"/>
    <xf numFmtId="0" fontId="310" fillId="38" borderId="0" applyNumberFormat="0" applyBorder="0" applyAlignment="0" applyProtection="0"/>
    <xf numFmtId="0" fontId="310" fillId="39" borderId="0" applyNumberFormat="0" applyBorder="0" applyAlignment="0" applyProtection="0"/>
    <xf numFmtId="0" fontId="309" fillId="0" borderId="0"/>
    <xf numFmtId="0" fontId="309" fillId="15" borderId="13" applyNumberFormat="0" applyFont="0" applyAlignment="0" applyProtection="0"/>
    <xf numFmtId="0" fontId="309" fillId="17" borderId="0" applyNumberFormat="0" applyBorder="0" applyAlignment="0" applyProtection="0"/>
    <xf numFmtId="0" fontId="309" fillId="18" borderId="0" applyNumberFormat="0" applyBorder="0" applyAlignment="0" applyProtection="0"/>
    <xf numFmtId="0" fontId="309" fillId="19" borderId="0" applyNumberFormat="0" applyBorder="0" applyAlignment="0" applyProtection="0"/>
    <xf numFmtId="0" fontId="309" fillId="21" borderId="0" applyNumberFormat="0" applyBorder="0" applyAlignment="0" applyProtection="0"/>
    <xf numFmtId="0" fontId="309" fillId="22" borderId="0" applyNumberFormat="0" applyBorder="0" applyAlignment="0" applyProtection="0"/>
    <xf numFmtId="0" fontId="309" fillId="23" borderId="0" applyNumberFormat="0" applyBorder="0" applyAlignment="0" applyProtection="0"/>
    <xf numFmtId="0" fontId="309" fillId="25" borderId="0" applyNumberFormat="0" applyBorder="0" applyAlignment="0" applyProtection="0"/>
    <xf numFmtId="0" fontId="309" fillId="26" borderId="0" applyNumberFormat="0" applyBorder="0" applyAlignment="0" applyProtection="0"/>
    <xf numFmtId="0" fontId="309" fillId="27" borderId="0" applyNumberFormat="0" applyBorder="0" applyAlignment="0" applyProtection="0"/>
    <xf numFmtId="0" fontId="309" fillId="29" borderId="0" applyNumberFormat="0" applyBorder="0" applyAlignment="0" applyProtection="0"/>
    <xf numFmtId="0" fontId="309" fillId="30" borderId="0" applyNumberFormat="0" applyBorder="0" applyAlignment="0" applyProtection="0"/>
    <xf numFmtId="0" fontId="309" fillId="31" borderId="0" applyNumberFormat="0" applyBorder="0" applyAlignment="0" applyProtection="0"/>
    <xf numFmtId="0" fontId="309" fillId="33" borderId="0" applyNumberFormat="0" applyBorder="0" applyAlignment="0" applyProtection="0"/>
    <xf numFmtId="0" fontId="309" fillId="34" borderId="0" applyNumberFormat="0" applyBorder="0" applyAlignment="0" applyProtection="0"/>
    <xf numFmtId="0" fontId="309" fillId="35" borderId="0" applyNumberFormat="0" applyBorder="0" applyAlignment="0" applyProtection="0"/>
    <xf numFmtId="0" fontId="309" fillId="37" borderId="0" applyNumberFormat="0" applyBorder="0" applyAlignment="0" applyProtection="0"/>
    <xf numFmtId="0" fontId="309" fillId="38" borderId="0" applyNumberFormat="0" applyBorder="0" applyAlignment="0" applyProtection="0"/>
    <xf numFmtId="0" fontId="309" fillId="39" borderId="0" applyNumberFormat="0" applyBorder="0" applyAlignment="0" applyProtection="0"/>
    <xf numFmtId="0" fontId="308" fillId="0" borderId="0"/>
    <xf numFmtId="0" fontId="308" fillId="15" borderId="13" applyNumberFormat="0" applyFont="0" applyAlignment="0" applyProtection="0"/>
    <xf numFmtId="0" fontId="308" fillId="17" borderId="0" applyNumberFormat="0" applyBorder="0" applyAlignment="0" applyProtection="0"/>
    <xf numFmtId="0" fontId="308" fillId="18" borderId="0" applyNumberFormat="0" applyBorder="0" applyAlignment="0" applyProtection="0"/>
    <xf numFmtId="0" fontId="308" fillId="19" borderId="0" applyNumberFormat="0" applyBorder="0" applyAlignment="0" applyProtection="0"/>
    <xf numFmtId="0" fontId="308" fillId="21" borderId="0" applyNumberFormat="0" applyBorder="0" applyAlignment="0" applyProtection="0"/>
    <xf numFmtId="0" fontId="308" fillId="22" borderId="0" applyNumberFormat="0" applyBorder="0" applyAlignment="0" applyProtection="0"/>
    <xf numFmtId="0" fontId="308" fillId="23" borderId="0" applyNumberFormat="0" applyBorder="0" applyAlignment="0" applyProtection="0"/>
    <xf numFmtId="0" fontId="308" fillId="25" borderId="0" applyNumberFormat="0" applyBorder="0" applyAlignment="0" applyProtection="0"/>
    <xf numFmtId="0" fontId="308" fillId="26" borderId="0" applyNumberFormat="0" applyBorder="0" applyAlignment="0" applyProtection="0"/>
    <xf numFmtId="0" fontId="308" fillId="27" borderId="0" applyNumberFormat="0" applyBorder="0" applyAlignment="0" applyProtection="0"/>
    <xf numFmtId="0" fontId="308" fillId="29" borderId="0" applyNumberFormat="0" applyBorder="0" applyAlignment="0" applyProtection="0"/>
    <xf numFmtId="0" fontId="308" fillId="30" borderId="0" applyNumberFormat="0" applyBorder="0" applyAlignment="0" applyProtection="0"/>
    <xf numFmtId="0" fontId="308" fillId="31" borderId="0" applyNumberFormat="0" applyBorder="0" applyAlignment="0" applyProtection="0"/>
    <xf numFmtId="0" fontId="308" fillId="33" borderId="0" applyNumberFormat="0" applyBorder="0" applyAlignment="0" applyProtection="0"/>
    <xf numFmtId="0" fontId="308" fillId="34" borderId="0" applyNumberFormat="0" applyBorder="0" applyAlignment="0" applyProtection="0"/>
    <xf numFmtId="0" fontId="308" fillId="35" borderId="0" applyNumberFormat="0" applyBorder="0" applyAlignment="0" applyProtection="0"/>
    <xf numFmtId="0" fontId="308" fillId="37" borderId="0" applyNumberFormat="0" applyBorder="0" applyAlignment="0" applyProtection="0"/>
    <xf numFmtId="0" fontId="308" fillId="38" borderId="0" applyNumberFormat="0" applyBorder="0" applyAlignment="0" applyProtection="0"/>
    <xf numFmtId="0" fontId="308" fillId="39" borderId="0" applyNumberFormat="0" applyBorder="0" applyAlignment="0" applyProtection="0"/>
    <xf numFmtId="0" fontId="307" fillId="0" borderId="0"/>
    <xf numFmtId="0" fontId="307" fillId="15" borderId="13" applyNumberFormat="0" applyFont="0" applyAlignment="0" applyProtection="0"/>
    <xf numFmtId="0" fontId="307" fillId="17" borderId="0" applyNumberFormat="0" applyBorder="0" applyAlignment="0" applyProtection="0"/>
    <xf numFmtId="0" fontId="307" fillId="18" borderId="0" applyNumberFormat="0" applyBorder="0" applyAlignment="0" applyProtection="0"/>
    <xf numFmtId="0" fontId="307" fillId="19" borderId="0" applyNumberFormat="0" applyBorder="0" applyAlignment="0" applyProtection="0"/>
    <xf numFmtId="0" fontId="307" fillId="21" borderId="0" applyNumberFormat="0" applyBorder="0" applyAlignment="0" applyProtection="0"/>
    <xf numFmtId="0" fontId="307" fillId="22" borderId="0" applyNumberFormat="0" applyBorder="0" applyAlignment="0" applyProtection="0"/>
    <xf numFmtId="0" fontId="307" fillId="23" borderId="0" applyNumberFormat="0" applyBorder="0" applyAlignment="0" applyProtection="0"/>
    <xf numFmtId="0" fontId="307" fillId="25" borderId="0" applyNumberFormat="0" applyBorder="0" applyAlignment="0" applyProtection="0"/>
    <xf numFmtId="0" fontId="307" fillId="26" borderId="0" applyNumberFormat="0" applyBorder="0" applyAlignment="0" applyProtection="0"/>
    <xf numFmtId="0" fontId="307" fillId="27" borderId="0" applyNumberFormat="0" applyBorder="0" applyAlignment="0" applyProtection="0"/>
    <xf numFmtId="0" fontId="307" fillId="29" borderId="0" applyNumberFormat="0" applyBorder="0" applyAlignment="0" applyProtection="0"/>
    <xf numFmtId="0" fontId="307" fillId="30" borderId="0" applyNumberFormat="0" applyBorder="0" applyAlignment="0" applyProtection="0"/>
    <xf numFmtId="0" fontId="307" fillId="31" borderId="0" applyNumberFormat="0" applyBorder="0" applyAlignment="0" applyProtection="0"/>
    <xf numFmtId="0" fontId="307" fillId="33" borderId="0" applyNumberFormat="0" applyBorder="0" applyAlignment="0" applyProtection="0"/>
    <xf numFmtId="0" fontId="307" fillId="34" borderId="0" applyNumberFormat="0" applyBorder="0" applyAlignment="0" applyProtection="0"/>
    <xf numFmtId="0" fontId="307" fillId="35" borderId="0" applyNumberFormat="0" applyBorder="0" applyAlignment="0" applyProtection="0"/>
    <xf numFmtId="0" fontId="307" fillId="37" borderId="0" applyNumberFormat="0" applyBorder="0" applyAlignment="0" applyProtection="0"/>
    <xf numFmtId="0" fontId="307" fillId="38" borderId="0" applyNumberFormat="0" applyBorder="0" applyAlignment="0" applyProtection="0"/>
    <xf numFmtId="0" fontId="307" fillId="39" borderId="0" applyNumberFormat="0" applyBorder="0" applyAlignment="0" applyProtection="0"/>
    <xf numFmtId="0" fontId="306" fillId="0" borderId="0"/>
    <xf numFmtId="0" fontId="306" fillId="15" borderId="13" applyNumberFormat="0" applyFont="0" applyAlignment="0" applyProtection="0"/>
    <xf numFmtId="0" fontId="306" fillId="17" borderId="0" applyNumberFormat="0" applyBorder="0" applyAlignment="0" applyProtection="0"/>
    <xf numFmtId="0" fontId="306" fillId="18" borderId="0" applyNumberFormat="0" applyBorder="0" applyAlignment="0" applyProtection="0"/>
    <xf numFmtId="0" fontId="306" fillId="19" borderId="0" applyNumberFormat="0" applyBorder="0" applyAlignment="0" applyProtection="0"/>
    <xf numFmtId="0" fontId="306" fillId="21" borderId="0" applyNumberFormat="0" applyBorder="0" applyAlignment="0" applyProtection="0"/>
    <xf numFmtId="0" fontId="306" fillId="22" borderId="0" applyNumberFormat="0" applyBorder="0" applyAlignment="0" applyProtection="0"/>
    <xf numFmtId="0" fontId="306" fillId="23" borderId="0" applyNumberFormat="0" applyBorder="0" applyAlignment="0" applyProtection="0"/>
    <xf numFmtId="0" fontId="306" fillId="25" borderId="0" applyNumberFormat="0" applyBorder="0" applyAlignment="0" applyProtection="0"/>
    <xf numFmtId="0" fontId="306" fillId="26" borderId="0" applyNumberFormat="0" applyBorder="0" applyAlignment="0" applyProtection="0"/>
    <xf numFmtId="0" fontId="306" fillId="27" borderId="0" applyNumberFormat="0" applyBorder="0" applyAlignment="0" applyProtection="0"/>
    <xf numFmtId="0" fontId="306" fillId="29" borderId="0" applyNumberFormat="0" applyBorder="0" applyAlignment="0" applyProtection="0"/>
    <xf numFmtId="0" fontId="306" fillId="30" borderId="0" applyNumberFormat="0" applyBorder="0" applyAlignment="0" applyProtection="0"/>
    <xf numFmtId="0" fontId="306" fillId="31" borderId="0" applyNumberFormat="0" applyBorder="0" applyAlignment="0" applyProtection="0"/>
    <xf numFmtId="0" fontId="306" fillId="33" borderId="0" applyNumberFormat="0" applyBorder="0" applyAlignment="0" applyProtection="0"/>
    <xf numFmtId="0" fontId="306" fillId="34" borderId="0" applyNumberFormat="0" applyBorder="0" applyAlignment="0" applyProtection="0"/>
    <xf numFmtId="0" fontId="306" fillId="35" borderId="0" applyNumberFormat="0" applyBorder="0" applyAlignment="0" applyProtection="0"/>
    <xf numFmtId="0" fontId="306" fillId="37" borderId="0" applyNumberFormat="0" applyBorder="0" applyAlignment="0" applyProtection="0"/>
    <xf numFmtId="0" fontId="306" fillId="38" borderId="0" applyNumberFormat="0" applyBorder="0" applyAlignment="0" applyProtection="0"/>
    <xf numFmtId="0" fontId="306" fillId="39" borderId="0" applyNumberFormat="0" applyBorder="0" applyAlignment="0" applyProtection="0"/>
    <xf numFmtId="0" fontId="305" fillId="0" borderId="0"/>
    <xf numFmtId="0" fontId="305" fillId="15" borderId="13" applyNumberFormat="0" applyFont="0" applyAlignment="0" applyProtection="0"/>
    <xf numFmtId="0" fontId="305" fillId="17" borderId="0" applyNumberFormat="0" applyBorder="0" applyAlignment="0" applyProtection="0"/>
    <xf numFmtId="0" fontId="305" fillId="18" borderId="0" applyNumberFormat="0" applyBorder="0" applyAlignment="0" applyProtection="0"/>
    <xf numFmtId="0" fontId="305" fillId="19" borderId="0" applyNumberFormat="0" applyBorder="0" applyAlignment="0" applyProtection="0"/>
    <xf numFmtId="0" fontId="305" fillId="21" borderId="0" applyNumberFormat="0" applyBorder="0" applyAlignment="0" applyProtection="0"/>
    <xf numFmtId="0" fontId="305" fillId="22" borderId="0" applyNumberFormat="0" applyBorder="0" applyAlignment="0" applyProtection="0"/>
    <xf numFmtId="0" fontId="305" fillId="23" borderId="0" applyNumberFormat="0" applyBorder="0" applyAlignment="0" applyProtection="0"/>
    <xf numFmtId="0" fontId="305" fillId="25" borderId="0" applyNumberFormat="0" applyBorder="0" applyAlignment="0" applyProtection="0"/>
    <xf numFmtId="0" fontId="305" fillId="26" borderId="0" applyNumberFormat="0" applyBorder="0" applyAlignment="0" applyProtection="0"/>
    <xf numFmtId="0" fontId="305" fillId="27" borderId="0" applyNumberFormat="0" applyBorder="0" applyAlignment="0" applyProtection="0"/>
    <xf numFmtId="0" fontId="305" fillId="29" borderId="0" applyNumberFormat="0" applyBorder="0" applyAlignment="0" applyProtection="0"/>
    <xf numFmtId="0" fontId="305" fillId="30" borderId="0" applyNumberFormat="0" applyBorder="0" applyAlignment="0" applyProtection="0"/>
    <xf numFmtId="0" fontId="305" fillId="31" borderId="0" applyNumberFormat="0" applyBorder="0" applyAlignment="0" applyProtection="0"/>
    <xf numFmtId="0" fontId="305" fillId="33" borderId="0" applyNumberFormat="0" applyBorder="0" applyAlignment="0" applyProtection="0"/>
    <xf numFmtId="0" fontId="305" fillId="34" borderId="0" applyNumberFormat="0" applyBorder="0" applyAlignment="0" applyProtection="0"/>
    <xf numFmtId="0" fontId="305" fillId="35" borderId="0" applyNumberFormat="0" applyBorder="0" applyAlignment="0" applyProtection="0"/>
    <xf numFmtId="0" fontId="305" fillId="37" borderId="0" applyNumberFormat="0" applyBorder="0" applyAlignment="0" applyProtection="0"/>
    <xf numFmtId="0" fontId="305" fillId="38" borderId="0" applyNumberFormat="0" applyBorder="0" applyAlignment="0" applyProtection="0"/>
    <xf numFmtId="0" fontId="305" fillId="39" borderId="0" applyNumberFormat="0" applyBorder="0" applyAlignment="0" applyProtection="0"/>
    <xf numFmtId="0" fontId="304" fillId="0" borderId="0"/>
    <xf numFmtId="0" fontId="304" fillId="15" borderId="13" applyNumberFormat="0" applyFont="0" applyAlignment="0" applyProtection="0"/>
    <xf numFmtId="0" fontId="304" fillId="17" borderId="0" applyNumberFormat="0" applyBorder="0" applyAlignment="0" applyProtection="0"/>
    <xf numFmtId="0" fontId="304" fillId="18" borderId="0" applyNumberFormat="0" applyBorder="0" applyAlignment="0" applyProtection="0"/>
    <xf numFmtId="0" fontId="304" fillId="19" borderId="0" applyNumberFormat="0" applyBorder="0" applyAlignment="0" applyProtection="0"/>
    <xf numFmtId="0" fontId="304" fillId="21" borderId="0" applyNumberFormat="0" applyBorder="0" applyAlignment="0" applyProtection="0"/>
    <xf numFmtId="0" fontId="304" fillId="22" borderId="0" applyNumberFormat="0" applyBorder="0" applyAlignment="0" applyProtection="0"/>
    <xf numFmtId="0" fontId="304" fillId="23" borderId="0" applyNumberFormat="0" applyBorder="0" applyAlignment="0" applyProtection="0"/>
    <xf numFmtId="0" fontId="304" fillId="25" borderId="0" applyNumberFormat="0" applyBorder="0" applyAlignment="0" applyProtection="0"/>
    <xf numFmtId="0" fontId="304" fillId="26" borderId="0" applyNumberFormat="0" applyBorder="0" applyAlignment="0" applyProtection="0"/>
    <xf numFmtId="0" fontId="304" fillId="27" borderId="0" applyNumberFormat="0" applyBorder="0" applyAlignment="0" applyProtection="0"/>
    <xf numFmtId="0" fontId="304" fillId="29" borderId="0" applyNumberFormat="0" applyBorder="0" applyAlignment="0" applyProtection="0"/>
    <xf numFmtId="0" fontId="304" fillId="30" borderId="0" applyNumberFormat="0" applyBorder="0" applyAlignment="0" applyProtection="0"/>
    <xf numFmtId="0" fontId="304" fillId="31" borderId="0" applyNumberFormat="0" applyBorder="0" applyAlignment="0" applyProtection="0"/>
    <xf numFmtId="0" fontId="304" fillId="33" borderId="0" applyNumberFormat="0" applyBorder="0" applyAlignment="0" applyProtection="0"/>
    <xf numFmtId="0" fontId="304" fillId="34" borderId="0" applyNumberFormat="0" applyBorder="0" applyAlignment="0" applyProtection="0"/>
    <xf numFmtId="0" fontId="304" fillId="35" borderId="0" applyNumberFormat="0" applyBorder="0" applyAlignment="0" applyProtection="0"/>
    <xf numFmtId="0" fontId="304" fillId="37" borderId="0" applyNumberFormat="0" applyBorder="0" applyAlignment="0" applyProtection="0"/>
    <xf numFmtId="0" fontId="304" fillId="38" borderId="0" applyNumberFormat="0" applyBorder="0" applyAlignment="0" applyProtection="0"/>
    <xf numFmtId="0" fontId="304" fillId="39" borderId="0" applyNumberFormat="0" applyBorder="0" applyAlignment="0" applyProtection="0"/>
    <xf numFmtId="0" fontId="303" fillId="0" borderId="0"/>
    <xf numFmtId="0" fontId="303" fillId="15" borderId="13" applyNumberFormat="0" applyFont="0" applyAlignment="0" applyProtection="0"/>
    <xf numFmtId="0" fontId="303" fillId="17" borderId="0" applyNumberFormat="0" applyBorder="0" applyAlignment="0" applyProtection="0"/>
    <xf numFmtId="0" fontId="303" fillId="18" borderId="0" applyNumberFormat="0" applyBorder="0" applyAlignment="0" applyProtection="0"/>
    <xf numFmtId="0" fontId="303" fillId="19" borderId="0" applyNumberFormat="0" applyBorder="0" applyAlignment="0" applyProtection="0"/>
    <xf numFmtId="0" fontId="303" fillId="21" borderId="0" applyNumberFormat="0" applyBorder="0" applyAlignment="0" applyProtection="0"/>
    <xf numFmtId="0" fontId="303" fillId="22" borderId="0" applyNumberFormat="0" applyBorder="0" applyAlignment="0" applyProtection="0"/>
    <xf numFmtId="0" fontId="303" fillId="23" borderId="0" applyNumberFormat="0" applyBorder="0" applyAlignment="0" applyProtection="0"/>
    <xf numFmtId="0" fontId="303" fillId="25" borderId="0" applyNumberFormat="0" applyBorder="0" applyAlignment="0" applyProtection="0"/>
    <xf numFmtId="0" fontId="303" fillId="26" borderId="0" applyNumberFormat="0" applyBorder="0" applyAlignment="0" applyProtection="0"/>
    <xf numFmtId="0" fontId="303" fillId="27" borderId="0" applyNumberFormat="0" applyBorder="0" applyAlignment="0" applyProtection="0"/>
    <xf numFmtId="0" fontId="303" fillId="29" borderId="0" applyNumberFormat="0" applyBorder="0" applyAlignment="0" applyProtection="0"/>
    <xf numFmtId="0" fontId="303" fillId="30" borderId="0" applyNumberFormat="0" applyBorder="0" applyAlignment="0" applyProtection="0"/>
    <xf numFmtId="0" fontId="303" fillId="31" borderId="0" applyNumberFormat="0" applyBorder="0" applyAlignment="0" applyProtection="0"/>
    <xf numFmtId="0" fontId="303" fillId="33" borderId="0" applyNumberFormat="0" applyBorder="0" applyAlignment="0" applyProtection="0"/>
    <xf numFmtId="0" fontId="303" fillId="34" borderId="0" applyNumberFormat="0" applyBorder="0" applyAlignment="0" applyProtection="0"/>
    <xf numFmtId="0" fontId="303" fillId="35" borderId="0" applyNumberFormat="0" applyBorder="0" applyAlignment="0" applyProtection="0"/>
    <xf numFmtId="0" fontId="303" fillId="37" borderId="0" applyNumberFormat="0" applyBorder="0" applyAlignment="0" applyProtection="0"/>
    <xf numFmtId="0" fontId="303" fillId="38" borderId="0" applyNumberFormat="0" applyBorder="0" applyAlignment="0" applyProtection="0"/>
    <xf numFmtId="0" fontId="303" fillId="39" borderId="0" applyNumberFormat="0" applyBorder="0" applyAlignment="0" applyProtection="0"/>
    <xf numFmtId="0" fontId="302" fillId="0" borderId="0"/>
    <xf numFmtId="0" fontId="302" fillId="15" borderId="13" applyNumberFormat="0" applyFont="0" applyAlignment="0" applyProtection="0"/>
    <xf numFmtId="0" fontId="302" fillId="17" borderId="0" applyNumberFormat="0" applyBorder="0" applyAlignment="0" applyProtection="0"/>
    <xf numFmtId="0" fontId="302" fillId="18" borderId="0" applyNumberFormat="0" applyBorder="0" applyAlignment="0" applyProtection="0"/>
    <xf numFmtId="0" fontId="302" fillId="19" borderId="0" applyNumberFormat="0" applyBorder="0" applyAlignment="0" applyProtection="0"/>
    <xf numFmtId="0" fontId="302" fillId="21" borderId="0" applyNumberFormat="0" applyBorder="0" applyAlignment="0" applyProtection="0"/>
    <xf numFmtId="0" fontId="302" fillId="22" borderId="0" applyNumberFormat="0" applyBorder="0" applyAlignment="0" applyProtection="0"/>
    <xf numFmtId="0" fontId="302" fillId="23" borderId="0" applyNumberFormat="0" applyBorder="0" applyAlignment="0" applyProtection="0"/>
    <xf numFmtId="0" fontId="302" fillId="25" borderId="0" applyNumberFormat="0" applyBorder="0" applyAlignment="0" applyProtection="0"/>
    <xf numFmtId="0" fontId="302" fillId="26" borderId="0" applyNumberFormat="0" applyBorder="0" applyAlignment="0" applyProtection="0"/>
    <xf numFmtId="0" fontId="302" fillId="27" borderId="0" applyNumberFormat="0" applyBorder="0" applyAlignment="0" applyProtection="0"/>
    <xf numFmtId="0" fontId="302" fillId="29" borderId="0" applyNumberFormat="0" applyBorder="0" applyAlignment="0" applyProtection="0"/>
    <xf numFmtId="0" fontId="302" fillId="30" borderId="0" applyNumberFormat="0" applyBorder="0" applyAlignment="0" applyProtection="0"/>
    <xf numFmtId="0" fontId="302" fillId="31" borderId="0" applyNumberFormat="0" applyBorder="0" applyAlignment="0" applyProtection="0"/>
    <xf numFmtId="0" fontId="302" fillId="33" borderId="0" applyNumberFormat="0" applyBorder="0" applyAlignment="0" applyProtection="0"/>
    <xf numFmtId="0" fontId="302" fillId="34" borderId="0" applyNumberFormat="0" applyBorder="0" applyAlignment="0" applyProtection="0"/>
    <xf numFmtId="0" fontId="302" fillId="35" borderId="0" applyNumberFormat="0" applyBorder="0" applyAlignment="0" applyProtection="0"/>
    <xf numFmtId="0" fontId="302" fillId="37" borderId="0" applyNumberFormat="0" applyBorder="0" applyAlignment="0" applyProtection="0"/>
    <xf numFmtId="0" fontId="302" fillId="38" borderId="0" applyNumberFormat="0" applyBorder="0" applyAlignment="0" applyProtection="0"/>
    <xf numFmtId="0" fontId="302" fillId="39" borderId="0" applyNumberFormat="0" applyBorder="0" applyAlignment="0" applyProtection="0"/>
    <xf numFmtId="0" fontId="301" fillId="0" borderId="0"/>
    <xf numFmtId="0" fontId="301" fillId="15" borderId="13" applyNumberFormat="0" applyFont="0" applyAlignment="0" applyProtection="0"/>
    <xf numFmtId="0" fontId="301" fillId="17" borderId="0" applyNumberFormat="0" applyBorder="0" applyAlignment="0" applyProtection="0"/>
    <xf numFmtId="0" fontId="301" fillId="18" borderId="0" applyNumberFormat="0" applyBorder="0" applyAlignment="0" applyProtection="0"/>
    <xf numFmtId="0" fontId="301" fillId="19" borderId="0" applyNumberFormat="0" applyBorder="0" applyAlignment="0" applyProtection="0"/>
    <xf numFmtId="0" fontId="301" fillId="21" borderId="0" applyNumberFormat="0" applyBorder="0" applyAlignment="0" applyProtection="0"/>
    <xf numFmtId="0" fontId="301" fillId="22" borderId="0" applyNumberFormat="0" applyBorder="0" applyAlignment="0" applyProtection="0"/>
    <xf numFmtId="0" fontId="301" fillId="23" borderId="0" applyNumberFormat="0" applyBorder="0" applyAlignment="0" applyProtection="0"/>
    <xf numFmtId="0" fontId="301" fillId="25" borderId="0" applyNumberFormat="0" applyBorder="0" applyAlignment="0" applyProtection="0"/>
    <xf numFmtId="0" fontId="301" fillId="26" borderId="0" applyNumberFormat="0" applyBorder="0" applyAlignment="0" applyProtection="0"/>
    <xf numFmtId="0" fontId="301" fillId="27" borderId="0" applyNumberFormat="0" applyBorder="0" applyAlignment="0" applyProtection="0"/>
    <xf numFmtId="0" fontId="301" fillId="29" borderId="0" applyNumberFormat="0" applyBorder="0" applyAlignment="0" applyProtection="0"/>
    <xf numFmtId="0" fontId="301" fillId="30" borderId="0" applyNumberFormat="0" applyBorder="0" applyAlignment="0" applyProtection="0"/>
    <xf numFmtId="0" fontId="301" fillId="31" borderId="0" applyNumberFormat="0" applyBorder="0" applyAlignment="0" applyProtection="0"/>
    <xf numFmtId="0" fontId="301" fillId="33" borderId="0" applyNumberFormat="0" applyBorder="0" applyAlignment="0" applyProtection="0"/>
    <xf numFmtId="0" fontId="301" fillId="34" borderId="0" applyNumberFormat="0" applyBorder="0" applyAlignment="0" applyProtection="0"/>
    <xf numFmtId="0" fontId="301" fillId="35" borderId="0" applyNumberFormat="0" applyBorder="0" applyAlignment="0" applyProtection="0"/>
    <xf numFmtId="0" fontId="301" fillId="37" borderId="0" applyNumberFormat="0" applyBorder="0" applyAlignment="0" applyProtection="0"/>
    <xf numFmtId="0" fontId="301" fillId="38" borderId="0" applyNumberFormat="0" applyBorder="0" applyAlignment="0" applyProtection="0"/>
    <xf numFmtId="0" fontId="301" fillId="39" borderId="0" applyNumberFormat="0" applyBorder="0" applyAlignment="0" applyProtection="0"/>
    <xf numFmtId="0" fontId="300" fillId="0" borderId="0"/>
    <xf numFmtId="0" fontId="300" fillId="15" borderId="13" applyNumberFormat="0" applyFont="0" applyAlignment="0" applyProtection="0"/>
    <xf numFmtId="0" fontId="300" fillId="17" borderId="0" applyNumberFormat="0" applyBorder="0" applyAlignment="0" applyProtection="0"/>
    <xf numFmtId="0" fontId="300" fillId="18" borderId="0" applyNumberFormat="0" applyBorder="0" applyAlignment="0" applyProtection="0"/>
    <xf numFmtId="0" fontId="300" fillId="19" borderId="0" applyNumberFormat="0" applyBorder="0" applyAlignment="0" applyProtection="0"/>
    <xf numFmtId="0" fontId="300" fillId="21" borderId="0" applyNumberFormat="0" applyBorder="0" applyAlignment="0" applyProtection="0"/>
    <xf numFmtId="0" fontId="300" fillId="22" borderId="0" applyNumberFormat="0" applyBorder="0" applyAlignment="0" applyProtection="0"/>
    <xf numFmtId="0" fontId="300" fillId="23" borderId="0" applyNumberFormat="0" applyBorder="0" applyAlignment="0" applyProtection="0"/>
    <xf numFmtId="0" fontId="300" fillId="25" borderId="0" applyNumberFormat="0" applyBorder="0" applyAlignment="0" applyProtection="0"/>
    <xf numFmtId="0" fontId="300" fillId="26" borderId="0" applyNumberFormat="0" applyBorder="0" applyAlignment="0" applyProtection="0"/>
    <xf numFmtId="0" fontId="300" fillId="27" borderId="0" applyNumberFormat="0" applyBorder="0" applyAlignment="0" applyProtection="0"/>
    <xf numFmtId="0" fontId="300" fillId="29" borderId="0" applyNumberFormat="0" applyBorder="0" applyAlignment="0" applyProtection="0"/>
    <xf numFmtId="0" fontId="300" fillId="30" borderId="0" applyNumberFormat="0" applyBorder="0" applyAlignment="0" applyProtection="0"/>
    <xf numFmtId="0" fontId="300" fillId="31" borderId="0" applyNumberFormat="0" applyBorder="0" applyAlignment="0" applyProtection="0"/>
    <xf numFmtId="0" fontId="300" fillId="33" borderId="0" applyNumberFormat="0" applyBorder="0" applyAlignment="0" applyProtection="0"/>
    <xf numFmtId="0" fontId="300" fillId="34" borderId="0" applyNumberFormat="0" applyBorder="0" applyAlignment="0" applyProtection="0"/>
    <xf numFmtId="0" fontId="300" fillId="35" borderId="0" applyNumberFormat="0" applyBorder="0" applyAlignment="0" applyProtection="0"/>
    <xf numFmtId="0" fontId="300" fillId="37" borderId="0" applyNumberFormat="0" applyBorder="0" applyAlignment="0" applyProtection="0"/>
    <xf numFmtId="0" fontId="300" fillId="38" borderId="0" applyNumberFormat="0" applyBorder="0" applyAlignment="0" applyProtection="0"/>
    <xf numFmtId="0" fontId="300" fillId="39" borderId="0" applyNumberFormat="0" applyBorder="0" applyAlignment="0" applyProtection="0"/>
    <xf numFmtId="0" fontId="299" fillId="0" borderId="0"/>
    <xf numFmtId="0" fontId="299" fillId="15" borderId="13" applyNumberFormat="0" applyFont="0" applyAlignment="0" applyProtection="0"/>
    <xf numFmtId="0" fontId="299" fillId="17" borderId="0" applyNumberFormat="0" applyBorder="0" applyAlignment="0" applyProtection="0"/>
    <xf numFmtId="0" fontId="299" fillId="18" borderId="0" applyNumberFormat="0" applyBorder="0" applyAlignment="0" applyProtection="0"/>
    <xf numFmtId="0" fontId="299" fillId="19" borderId="0" applyNumberFormat="0" applyBorder="0" applyAlignment="0" applyProtection="0"/>
    <xf numFmtId="0" fontId="299" fillId="21" borderId="0" applyNumberFormat="0" applyBorder="0" applyAlignment="0" applyProtection="0"/>
    <xf numFmtId="0" fontId="299" fillId="22" borderId="0" applyNumberFormat="0" applyBorder="0" applyAlignment="0" applyProtection="0"/>
    <xf numFmtId="0" fontId="299" fillId="23" borderId="0" applyNumberFormat="0" applyBorder="0" applyAlignment="0" applyProtection="0"/>
    <xf numFmtId="0" fontId="299" fillId="25" borderId="0" applyNumberFormat="0" applyBorder="0" applyAlignment="0" applyProtection="0"/>
    <xf numFmtId="0" fontId="299" fillId="26" borderId="0" applyNumberFormat="0" applyBorder="0" applyAlignment="0" applyProtection="0"/>
    <xf numFmtId="0" fontId="299" fillId="27" borderId="0" applyNumberFormat="0" applyBorder="0" applyAlignment="0" applyProtection="0"/>
    <xf numFmtId="0" fontId="299" fillId="29" borderId="0" applyNumberFormat="0" applyBorder="0" applyAlignment="0" applyProtection="0"/>
    <xf numFmtId="0" fontId="299" fillId="30" borderId="0" applyNumberFormat="0" applyBorder="0" applyAlignment="0" applyProtection="0"/>
    <xf numFmtId="0" fontId="299" fillId="31" borderId="0" applyNumberFormat="0" applyBorder="0" applyAlignment="0" applyProtection="0"/>
    <xf numFmtId="0" fontId="299" fillId="33" borderId="0" applyNumberFormat="0" applyBorder="0" applyAlignment="0" applyProtection="0"/>
    <xf numFmtId="0" fontId="299" fillId="34" borderId="0" applyNumberFormat="0" applyBorder="0" applyAlignment="0" applyProtection="0"/>
    <xf numFmtId="0" fontId="299" fillId="35" borderId="0" applyNumberFormat="0" applyBorder="0" applyAlignment="0" applyProtection="0"/>
    <xf numFmtId="0" fontId="299" fillId="37" borderId="0" applyNumberFormat="0" applyBorder="0" applyAlignment="0" applyProtection="0"/>
    <xf numFmtId="0" fontId="299" fillId="38" borderId="0" applyNumberFormat="0" applyBorder="0" applyAlignment="0" applyProtection="0"/>
    <xf numFmtId="0" fontId="299" fillId="39" borderId="0" applyNumberFormat="0" applyBorder="0" applyAlignment="0" applyProtection="0"/>
    <xf numFmtId="0" fontId="298" fillId="0" borderId="0"/>
    <xf numFmtId="0" fontId="298" fillId="15" borderId="13" applyNumberFormat="0" applyFont="0" applyAlignment="0" applyProtection="0"/>
    <xf numFmtId="0" fontId="298" fillId="17" borderId="0" applyNumberFormat="0" applyBorder="0" applyAlignment="0" applyProtection="0"/>
    <xf numFmtId="0" fontId="298" fillId="18" borderId="0" applyNumberFormat="0" applyBorder="0" applyAlignment="0" applyProtection="0"/>
    <xf numFmtId="0" fontId="298" fillId="19" borderId="0" applyNumberFormat="0" applyBorder="0" applyAlignment="0" applyProtection="0"/>
    <xf numFmtId="0" fontId="298" fillId="21" borderId="0" applyNumberFormat="0" applyBorder="0" applyAlignment="0" applyProtection="0"/>
    <xf numFmtId="0" fontId="298" fillId="22" borderId="0" applyNumberFormat="0" applyBorder="0" applyAlignment="0" applyProtection="0"/>
    <xf numFmtId="0" fontId="298" fillId="23" borderId="0" applyNumberFormat="0" applyBorder="0" applyAlignment="0" applyProtection="0"/>
    <xf numFmtId="0" fontId="298" fillId="25" borderId="0" applyNumberFormat="0" applyBorder="0" applyAlignment="0" applyProtection="0"/>
    <xf numFmtId="0" fontId="298" fillId="26" borderId="0" applyNumberFormat="0" applyBorder="0" applyAlignment="0" applyProtection="0"/>
    <xf numFmtId="0" fontId="298" fillId="27" borderId="0" applyNumberFormat="0" applyBorder="0" applyAlignment="0" applyProtection="0"/>
    <xf numFmtId="0" fontId="298" fillId="29" borderId="0" applyNumberFormat="0" applyBorder="0" applyAlignment="0" applyProtection="0"/>
    <xf numFmtId="0" fontId="298" fillId="30" borderId="0" applyNumberFormat="0" applyBorder="0" applyAlignment="0" applyProtection="0"/>
    <xf numFmtId="0" fontId="298" fillId="31" borderId="0" applyNumberFormat="0" applyBorder="0" applyAlignment="0" applyProtection="0"/>
    <xf numFmtId="0" fontId="298" fillId="33" borderId="0" applyNumberFormat="0" applyBorder="0" applyAlignment="0" applyProtection="0"/>
    <xf numFmtId="0" fontId="298" fillId="34" borderId="0" applyNumberFormat="0" applyBorder="0" applyAlignment="0" applyProtection="0"/>
    <xf numFmtId="0" fontId="298" fillId="35" borderId="0" applyNumberFormat="0" applyBorder="0" applyAlignment="0" applyProtection="0"/>
    <xf numFmtId="0" fontId="298" fillId="37" borderId="0" applyNumberFormat="0" applyBorder="0" applyAlignment="0" applyProtection="0"/>
    <xf numFmtId="0" fontId="298" fillId="38" borderId="0" applyNumberFormat="0" applyBorder="0" applyAlignment="0" applyProtection="0"/>
    <xf numFmtId="0" fontId="298" fillId="39" borderId="0" applyNumberFormat="0" applyBorder="0" applyAlignment="0" applyProtection="0"/>
    <xf numFmtId="0" fontId="297" fillId="0" borderId="0"/>
    <xf numFmtId="0" fontId="297" fillId="15" borderId="13" applyNumberFormat="0" applyFont="0" applyAlignment="0" applyProtection="0"/>
    <xf numFmtId="0" fontId="297" fillId="17" borderId="0" applyNumberFormat="0" applyBorder="0" applyAlignment="0" applyProtection="0"/>
    <xf numFmtId="0" fontId="297" fillId="18" borderId="0" applyNumberFormat="0" applyBorder="0" applyAlignment="0" applyProtection="0"/>
    <xf numFmtId="0" fontId="297" fillId="19" borderId="0" applyNumberFormat="0" applyBorder="0" applyAlignment="0" applyProtection="0"/>
    <xf numFmtId="0" fontId="297" fillId="21" borderId="0" applyNumberFormat="0" applyBorder="0" applyAlignment="0" applyProtection="0"/>
    <xf numFmtId="0" fontId="297" fillId="22" borderId="0" applyNumberFormat="0" applyBorder="0" applyAlignment="0" applyProtection="0"/>
    <xf numFmtId="0" fontId="297" fillId="23" borderId="0" applyNumberFormat="0" applyBorder="0" applyAlignment="0" applyProtection="0"/>
    <xf numFmtId="0" fontId="297" fillId="25" borderId="0" applyNumberFormat="0" applyBorder="0" applyAlignment="0" applyProtection="0"/>
    <xf numFmtId="0" fontId="297" fillId="26" borderId="0" applyNumberFormat="0" applyBorder="0" applyAlignment="0" applyProtection="0"/>
    <xf numFmtId="0" fontId="297" fillId="27" borderId="0" applyNumberFormat="0" applyBorder="0" applyAlignment="0" applyProtection="0"/>
    <xf numFmtId="0" fontId="297" fillId="29" borderId="0" applyNumberFormat="0" applyBorder="0" applyAlignment="0" applyProtection="0"/>
    <xf numFmtId="0" fontId="297" fillId="30" borderId="0" applyNumberFormat="0" applyBorder="0" applyAlignment="0" applyProtection="0"/>
    <xf numFmtId="0" fontId="297" fillId="31" borderId="0" applyNumberFormat="0" applyBorder="0" applyAlignment="0" applyProtection="0"/>
    <xf numFmtId="0" fontId="297" fillId="33" borderId="0" applyNumberFormat="0" applyBorder="0" applyAlignment="0" applyProtection="0"/>
    <xf numFmtId="0" fontId="297" fillId="34" borderId="0" applyNumberFormat="0" applyBorder="0" applyAlignment="0" applyProtection="0"/>
    <xf numFmtId="0" fontId="297" fillId="35" borderId="0" applyNumberFormat="0" applyBorder="0" applyAlignment="0" applyProtection="0"/>
    <xf numFmtId="0" fontId="297" fillId="37" borderId="0" applyNumberFormat="0" applyBorder="0" applyAlignment="0" applyProtection="0"/>
    <xf numFmtId="0" fontId="297" fillId="38" borderId="0" applyNumberFormat="0" applyBorder="0" applyAlignment="0" applyProtection="0"/>
    <xf numFmtId="0" fontId="297" fillId="39" borderId="0" applyNumberFormat="0" applyBorder="0" applyAlignment="0" applyProtection="0"/>
    <xf numFmtId="0" fontId="296" fillId="0" borderId="0"/>
    <xf numFmtId="0" fontId="296" fillId="15" borderId="13" applyNumberFormat="0" applyFont="0" applyAlignment="0" applyProtection="0"/>
    <xf numFmtId="0" fontId="296" fillId="17" borderId="0" applyNumberFormat="0" applyBorder="0" applyAlignment="0" applyProtection="0"/>
    <xf numFmtId="0" fontId="296" fillId="18" borderId="0" applyNumberFormat="0" applyBorder="0" applyAlignment="0" applyProtection="0"/>
    <xf numFmtId="0" fontId="296" fillId="19" borderId="0" applyNumberFormat="0" applyBorder="0" applyAlignment="0" applyProtection="0"/>
    <xf numFmtId="0" fontId="296" fillId="21" borderId="0" applyNumberFormat="0" applyBorder="0" applyAlignment="0" applyProtection="0"/>
    <xf numFmtId="0" fontId="296" fillId="22" borderId="0" applyNumberFormat="0" applyBorder="0" applyAlignment="0" applyProtection="0"/>
    <xf numFmtId="0" fontId="296" fillId="23" borderId="0" applyNumberFormat="0" applyBorder="0" applyAlignment="0" applyProtection="0"/>
    <xf numFmtId="0" fontId="296" fillId="25" borderId="0" applyNumberFormat="0" applyBorder="0" applyAlignment="0" applyProtection="0"/>
    <xf numFmtId="0" fontId="296" fillId="26" borderId="0" applyNumberFormat="0" applyBorder="0" applyAlignment="0" applyProtection="0"/>
    <xf numFmtId="0" fontId="296" fillId="27" borderId="0" applyNumberFormat="0" applyBorder="0" applyAlignment="0" applyProtection="0"/>
    <xf numFmtId="0" fontId="296" fillId="29" borderId="0" applyNumberFormat="0" applyBorder="0" applyAlignment="0" applyProtection="0"/>
    <xf numFmtId="0" fontId="296" fillId="30" borderId="0" applyNumberFormat="0" applyBorder="0" applyAlignment="0" applyProtection="0"/>
    <xf numFmtId="0" fontId="296" fillId="31" borderId="0" applyNumberFormat="0" applyBorder="0" applyAlignment="0" applyProtection="0"/>
    <xf numFmtId="0" fontId="296" fillId="33" borderId="0" applyNumberFormat="0" applyBorder="0" applyAlignment="0" applyProtection="0"/>
    <xf numFmtId="0" fontId="296" fillId="34" borderId="0" applyNumberFormat="0" applyBorder="0" applyAlignment="0" applyProtection="0"/>
    <xf numFmtId="0" fontId="296" fillId="35" borderId="0" applyNumberFormat="0" applyBorder="0" applyAlignment="0" applyProtection="0"/>
    <xf numFmtId="0" fontId="296" fillId="37" borderId="0" applyNumberFormat="0" applyBorder="0" applyAlignment="0" applyProtection="0"/>
    <xf numFmtId="0" fontId="296" fillId="38" borderId="0" applyNumberFormat="0" applyBorder="0" applyAlignment="0" applyProtection="0"/>
    <xf numFmtId="0" fontId="296" fillId="39" borderId="0" applyNumberFormat="0" applyBorder="0" applyAlignment="0" applyProtection="0"/>
    <xf numFmtId="0" fontId="295" fillId="0" borderId="0"/>
    <xf numFmtId="0" fontId="295" fillId="15" borderId="13" applyNumberFormat="0" applyFont="0" applyAlignment="0" applyProtection="0"/>
    <xf numFmtId="0" fontId="295" fillId="17" borderId="0" applyNumberFormat="0" applyBorder="0" applyAlignment="0" applyProtection="0"/>
    <xf numFmtId="0" fontId="295" fillId="18" borderId="0" applyNumberFormat="0" applyBorder="0" applyAlignment="0" applyProtection="0"/>
    <xf numFmtId="0" fontId="295" fillId="19" borderId="0" applyNumberFormat="0" applyBorder="0" applyAlignment="0" applyProtection="0"/>
    <xf numFmtId="0" fontId="295" fillId="21" borderId="0" applyNumberFormat="0" applyBorder="0" applyAlignment="0" applyProtection="0"/>
    <xf numFmtId="0" fontId="295" fillId="22" borderId="0" applyNumberFormat="0" applyBorder="0" applyAlignment="0" applyProtection="0"/>
    <xf numFmtId="0" fontId="295" fillId="23" borderId="0" applyNumberFormat="0" applyBorder="0" applyAlignment="0" applyProtection="0"/>
    <xf numFmtId="0" fontId="295" fillId="25" borderId="0" applyNumberFormat="0" applyBorder="0" applyAlignment="0" applyProtection="0"/>
    <xf numFmtId="0" fontId="295" fillId="26" borderId="0" applyNumberFormat="0" applyBorder="0" applyAlignment="0" applyProtection="0"/>
    <xf numFmtId="0" fontId="295" fillId="27" borderId="0" applyNumberFormat="0" applyBorder="0" applyAlignment="0" applyProtection="0"/>
    <xf numFmtId="0" fontId="295" fillId="29" borderId="0" applyNumberFormat="0" applyBorder="0" applyAlignment="0" applyProtection="0"/>
    <xf numFmtId="0" fontId="295" fillId="30" borderId="0" applyNumberFormat="0" applyBorder="0" applyAlignment="0" applyProtection="0"/>
    <xf numFmtId="0" fontId="295" fillId="31" borderId="0" applyNumberFormat="0" applyBorder="0" applyAlignment="0" applyProtection="0"/>
    <xf numFmtId="0" fontId="295" fillId="33" borderId="0" applyNumberFormat="0" applyBorder="0" applyAlignment="0" applyProtection="0"/>
    <xf numFmtId="0" fontId="295" fillId="34" borderId="0" applyNumberFormat="0" applyBorder="0" applyAlignment="0" applyProtection="0"/>
    <xf numFmtId="0" fontId="295" fillId="35" borderId="0" applyNumberFormat="0" applyBorder="0" applyAlignment="0" applyProtection="0"/>
    <xf numFmtId="0" fontId="295" fillId="37" borderId="0" applyNumberFormat="0" applyBorder="0" applyAlignment="0" applyProtection="0"/>
    <xf numFmtId="0" fontId="295" fillId="38" borderId="0" applyNumberFormat="0" applyBorder="0" applyAlignment="0" applyProtection="0"/>
    <xf numFmtId="0" fontId="295" fillId="39" borderId="0" applyNumberFormat="0" applyBorder="0" applyAlignment="0" applyProtection="0"/>
    <xf numFmtId="0" fontId="294" fillId="0" borderId="0"/>
    <xf numFmtId="0" fontId="294" fillId="15" borderId="13" applyNumberFormat="0" applyFont="0" applyAlignment="0" applyProtection="0"/>
    <xf numFmtId="0" fontId="294" fillId="17" borderId="0" applyNumberFormat="0" applyBorder="0" applyAlignment="0" applyProtection="0"/>
    <xf numFmtId="0" fontId="294" fillId="18" borderId="0" applyNumberFormat="0" applyBorder="0" applyAlignment="0" applyProtection="0"/>
    <xf numFmtId="0" fontId="294" fillId="19" borderId="0" applyNumberFormat="0" applyBorder="0" applyAlignment="0" applyProtection="0"/>
    <xf numFmtId="0" fontId="294" fillId="21" borderId="0" applyNumberFormat="0" applyBorder="0" applyAlignment="0" applyProtection="0"/>
    <xf numFmtId="0" fontId="294" fillId="22" borderId="0" applyNumberFormat="0" applyBorder="0" applyAlignment="0" applyProtection="0"/>
    <xf numFmtId="0" fontId="294" fillId="23" borderId="0" applyNumberFormat="0" applyBorder="0" applyAlignment="0" applyProtection="0"/>
    <xf numFmtId="0" fontId="294" fillId="25" borderId="0" applyNumberFormat="0" applyBorder="0" applyAlignment="0" applyProtection="0"/>
    <xf numFmtId="0" fontId="294" fillId="26" borderId="0" applyNumberFormat="0" applyBorder="0" applyAlignment="0" applyProtection="0"/>
    <xf numFmtId="0" fontId="294" fillId="27" borderId="0" applyNumberFormat="0" applyBorder="0" applyAlignment="0" applyProtection="0"/>
    <xf numFmtId="0" fontId="294" fillId="29" borderId="0" applyNumberFormat="0" applyBorder="0" applyAlignment="0" applyProtection="0"/>
    <xf numFmtId="0" fontId="294" fillId="30" borderId="0" applyNumberFormat="0" applyBorder="0" applyAlignment="0" applyProtection="0"/>
    <xf numFmtId="0" fontId="294" fillId="31" borderId="0" applyNumberFormat="0" applyBorder="0" applyAlignment="0" applyProtection="0"/>
    <xf numFmtId="0" fontId="294" fillId="33" borderId="0" applyNumberFormat="0" applyBorder="0" applyAlignment="0" applyProtection="0"/>
    <xf numFmtId="0" fontId="294" fillId="34" borderId="0" applyNumberFormat="0" applyBorder="0" applyAlignment="0" applyProtection="0"/>
    <xf numFmtId="0" fontId="294" fillId="35" borderId="0" applyNumberFormat="0" applyBorder="0" applyAlignment="0" applyProtection="0"/>
    <xf numFmtId="0" fontId="294" fillId="37" borderId="0" applyNumberFormat="0" applyBorder="0" applyAlignment="0" applyProtection="0"/>
    <xf numFmtId="0" fontId="294" fillId="38" borderId="0" applyNumberFormat="0" applyBorder="0" applyAlignment="0" applyProtection="0"/>
    <xf numFmtId="0" fontId="294" fillId="39" borderId="0" applyNumberFormat="0" applyBorder="0" applyAlignment="0" applyProtection="0"/>
    <xf numFmtId="0" fontId="293" fillId="0" borderId="0"/>
    <xf numFmtId="0" fontId="293" fillId="15" borderId="13" applyNumberFormat="0" applyFont="0" applyAlignment="0" applyProtection="0"/>
    <xf numFmtId="0" fontId="293" fillId="17" borderId="0" applyNumberFormat="0" applyBorder="0" applyAlignment="0" applyProtection="0"/>
    <xf numFmtId="0" fontId="293" fillId="18" borderId="0" applyNumberFormat="0" applyBorder="0" applyAlignment="0" applyProtection="0"/>
    <xf numFmtId="0" fontId="293" fillId="19" borderId="0" applyNumberFormat="0" applyBorder="0" applyAlignment="0" applyProtection="0"/>
    <xf numFmtId="0" fontId="293" fillId="21" borderId="0" applyNumberFormat="0" applyBorder="0" applyAlignment="0" applyProtection="0"/>
    <xf numFmtId="0" fontId="293" fillId="22" borderId="0" applyNumberFormat="0" applyBorder="0" applyAlignment="0" applyProtection="0"/>
    <xf numFmtId="0" fontId="293" fillId="23" borderId="0" applyNumberFormat="0" applyBorder="0" applyAlignment="0" applyProtection="0"/>
    <xf numFmtId="0" fontId="293" fillId="25" borderId="0" applyNumberFormat="0" applyBorder="0" applyAlignment="0" applyProtection="0"/>
    <xf numFmtId="0" fontId="293" fillId="26" borderId="0" applyNumberFormat="0" applyBorder="0" applyAlignment="0" applyProtection="0"/>
    <xf numFmtId="0" fontId="293" fillId="27" borderId="0" applyNumberFormat="0" applyBorder="0" applyAlignment="0" applyProtection="0"/>
    <xf numFmtId="0" fontId="293" fillId="29" borderId="0" applyNumberFormat="0" applyBorder="0" applyAlignment="0" applyProtection="0"/>
    <xf numFmtId="0" fontId="293" fillId="30" borderId="0" applyNumberFormat="0" applyBorder="0" applyAlignment="0" applyProtection="0"/>
    <xf numFmtId="0" fontId="293" fillId="31" borderId="0" applyNumberFormat="0" applyBorder="0" applyAlignment="0" applyProtection="0"/>
    <xf numFmtId="0" fontId="293" fillId="33" borderId="0" applyNumberFormat="0" applyBorder="0" applyAlignment="0" applyProtection="0"/>
    <xf numFmtId="0" fontId="293" fillId="34" borderId="0" applyNumberFormat="0" applyBorder="0" applyAlignment="0" applyProtection="0"/>
    <xf numFmtId="0" fontId="293" fillId="35" borderId="0" applyNumberFormat="0" applyBorder="0" applyAlignment="0" applyProtection="0"/>
    <xf numFmtId="0" fontId="293" fillId="37" borderId="0" applyNumberFormat="0" applyBorder="0" applyAlignment="0" applyProtection="0"/>
    <xf numFmtId="0" fontId="293" fillId="38" borderId="0" applyNumberFormat="0" applyBorder="0" applyAlignment="0" applyProtection="0"/>
    <xf numFmtId="0" fontId="293" fillId="39" borderId="0" applyNumberFormat="0" applyBorder="0" applyAlignment="0" applyProtection="0"/>
    <xf numFmtId="0" fontId="292" fillId="0" borderId="0"/>
    <xf numFmtId="0" fontId="292" fillId="15" borderId="13" applyNumberFormat="0" applyFont="0" applyAlignment="0" applyProtection="0"/>
    <xf numFmtId="0" fontId="292" fillId="17" borderId="0" applyNumberFormat="0" applyBorder="0" applyAlignment="0" applyProtection="0"/>
    <xf numFmtId="0" fontId="292" fillId="18" borderId="0" applyNumberFormat="0" applyBorder="0" applyAlignment="0" applyProtection="0"/>
    <xf numFmtId="0" fontId="292" fillId="19" borderId="0" applyNumberFormat="0" applyBorder="0" applyAlignment="0" applyProtection="0"/>
    <xf numFmtId="0" fontId="292" fillId="21" borderId="0" applyNumberFormat="0" applyBorder="0" applyAlignment="0" applyProtection="0"/>
    <xf numFmtId="0" fontId="292" fillId="22" borderId="0" applyNumberFormat="0" applyBorder="0" applyAlignment="0" applyProtection="0"/>
    <xf numFmtId="0" fontId="292" fillId="23" borderId="0" applyNumberFormat="0" applyBorder="0" applyAlignment="0" applyProtection="0"/>
    <xf numFmtId="0" fontId="292" fillId="25" borderId="0" applyNumberFormat="0" applyBorder="0" applyAlignment="0" applyProtection="0"/>
    <xf numFmtId="0" fontId="292" fillId="26" borderId="0" applyNumberFormat="0" applyBorder="0" applyAlignment="0" applyProtection="0"/>
    <xf numFmtId="0" fontId="292" fillId="27" borderId="0" applyNumberFormat="0" applyBorder="0" applyAlignment="0" applyProtection="0"/>
    <xf numFmtId="0" fontId="292" fillId="29" borderId="0" applyNumberFormat="0" applyBorder="0" applyAlignment="0" applyProtection="0"/>
    <xf numFmtId="0" fontId="292" fillId="30" borderId="0" applyNumberFormat="0" applyBorder="0" applyAlignment="0" applyProtection="0"/>
    <xf numFmtId="0" fontId="292" fillId="31" borderId="0" applyNumberFormat="0" applyBorder="0" applyAlignment="0" applyProtection="0"/>
    <xf numFmtId="0" fontId="292" fillId="33" borderId="0" applyNumberFormat="0" applyBorder="0" applyAlignment="0" applyProtection="0"/>
    <xf numFmtId="0" fontId="292" fillId="34" borderId="0" applyNumberFormat="0" applyBorder="0" applyAlignment="0" applyProtection="0"/>
    <xf numFmtId="0" fontId="292" fillId="35" borderId="0" applyNumberFormat="0" applyBorder="0" applyAlignment="0" applyProtection="0"/>
    <xf numFmtId="0" fontId="292" fillId="37" borderId="0" applyNumberFormat="0" applyBorder="0" applyAlignment="0" applyProtection="0"/>
    <xf numFmtId="0" fontId="292" fillId="38" borderId="0" applyNumberFormat="0" applyBorder="0" applyAlignment="0" applyProtection="0"/>
    <xf numFmtId="0" fontId="292" fillId="39" borderId="0" applyNumberFormat="0" applyBorder="0" applyAlignment="0" applyProtection="0"/>
    <xf numFmtId="0" fontId="291" fillId="0" borderId="0"/>
    <xf numFmtId="0" fontId="291" fillId="15" borderId="13" applyNumberFormat="0" applyFont="0" applyAlignment="0" applyProtection="0"/>
    <xf numFmtId="0" fontId="291" fillId="17" borderId="0" applyNumberFormat="0" applyBorder="0" applyAlignment="0" applyProtection="0"/>
    <xf numFmtId="0" fontId="291" fillId="18" borderId="0" applyNumberFormat="0" applyBorder="0" applyAlignment="0" applyProtection="0"/>
    <xf numFmtId="0" fontId="291" fillId="19" borderId="0" applyNumberFormat="0" applyBorder="0" applyAlignment="0" applyProtection="0"/>
    <xf numFmtId="0" fontId="291" fillId="21" borderId="0" applyNumberFormat="0" applyBorder="0" applyAlignment="0" applyProtection="0"/>
    <xf numFmtId="0" fontId="291" fillId="22" borderId="0" applyNumberFormat="0" applyBorder="0" applyAlignment="0" applyProtection="0"/>
    <xf numFmtId="0" fontId="291" fillId="23" borderId="0" applyNumberFormat="0" applyBorder="0" applyAlignment="0" applyProtection="0"/>
    <xf numFmtId="0" fontId="291" fillId="25" borderId="0" applyNumberFormat="0" applyBorder="0" applyAlignment="0" applyProtection="0"/>
    <xf numFmtId="0" fontId="291" fillId="26" borderId="0" applyNumberFormat="0" applyBorder="0" applyAlignment="0" applyProtection="0"/>
    <xf numFmtId="0" fontId="291" fillId="27" borderId="0" applyNumberFormat="0" applyBorder="0" applyAlignment="0" applyProtection="0"/>
    <xf numFmtId="0" fontId="291" fillId="29" borderId="0" applyNumberFormat="0" applyBorder="0" applyAlignment="0" applyProtection="0"/>
    <xf numFmtId="0" fontId="291" fillId="30" borderId="0" applyNumberFormat="0" applyBorder="0" applyAlignment="0" applyProtection="0"/>
    <xf numFmtId="0" fontId="291" fillId="31" borderId="0" applyNumberFormat="0" applyBorder="0" applyAlignment="0" applyProtection="0"/>
    <xf numFmtId="0" fontId="291" fillId="33" borderId="0" applyNumberFormat="0" applyBorder="0" applyAlignment="0" applyProtection="0"/>
    <xf numFmtId="0" fontId="291" fillId="34" borderId="0" applyNumberFormat="0" applyBorder="0" applyAlignment="0" applyProtection="0"/>
    <xf numFmtId="0" fontId="291" fillId="35" borderId="0" applyNumberFormat="0" applyBorder="0" applyAlignment="0" applyProtection="0"/>
    <xf numFmtId="0" fontId="291" fillId="37" borderId="0" applyNumberFormat="0" applyBorder="0" applyAlignment="0" applyProtection="0"/>
    <xf numFmtId="0" fontId="291" fillId="38" borderId="0" applyNumberFormat="0" applyBorder="0" applyAlignment="0" applyProtection="0"/>
    <xf numFmtId="0" fontId="291" fillId="39" borderId="0" applyNumberFormat="0" applyBorder="0" applyAlignment="0" applyProtection="0"/>
    <xf numFmtId="0" fontId="290" fillId="0" borderId="0"/>
    <xf numFmtId="0" fontId="290" fillId="15" borderId="13" applyNumberFormat="0" applyFont="0" applyAlignment="0" applyProtection="0"/>
    <xf numFmtId="0" fontId="290" fillId="17" borderId="0" applyNumberFormat="0" applyBorder="0" applyAlignment="0" applyProtection="0"/>
    <xf numFmtId="0" fontId="290" fillId="18" borderId="0" applyNumberFormat="0" applyBorder="0" applyAlignment="0" applyProtection="0"/>
    <xf numFmtId="0" fontId="290" fillId="19" borderId="0" applyNumberFormat="0" applyBorder="0" applyAlignment="0" applyProtection="0"/>
    <xf numFmtId="0" fontId="290" fillId="21" borderId="0" applyNumberFormat="0" applyBorder="0" applyAlignment="0" applyProtection="0"/>
    <xf numFmtId="0" fontId="290" fillId="22" borderId="0" applyNumberFormat="0" applyBorder="0" applyAlignment="0" applyProtection="0"/>
    <xf numFmtId="0" fontId="290" fillId="23" borderId="0" applyNumberFormat="0" applyBorder="0" applyAlignment="0" applyProtection="0"/>
    <xf numFmtId="0" fontId="290" fillId="25" borderId="0" applyNumberFormat="0" applyBorder="0" applyAlignment="0" applyProtection="0"/>
    <xf numFmtId="0" fontId="290" fillId="26" borderId="0" applyNumberFormat="0" applyBorder="0" applyAlignment="0" applyProtection="0"/>
    <xf numFmtId="0" fontId="290" fillId="27" borderId="0" applyNumberFormat="0" applyBorder="0" applyAlignment="0" applyProtection="0"/>
    <xf numFmtId="0" fontId="290" fillId="29" borderId="0" applyNumberFormat="0" applyBorder="0" applyAlignment="0" applyProtection="0"/>
    <xf numFmtId="0" fontId="290" fillId="30" borderId="0" applyNumberFormat="0" applyBorder="0" applyAlignment="0" applyProtection="0"/>
    <xf numFmtId="0" fontId="290" fillId="31" borderId="0" applyNumberFormat="0" applyBorder="0" applyAlignment="0" applyProtection="0"/>
    <xf numFmtId="0" fontId="290" fillId="33" borderId="0" applyNumberFormat="0" applyBorder="0" applyAlignment="0" applyProtection="0"/>
    <xf numFmtId="0" fontId="290" fillId="34" borderId="0" applyNumberFormat="0" applyBorder="0" applyAlignment="0" applyProtection="0"/>
    <xf numFmtId="0" fontId="290" fillId="35" borderId="0" applyNumberFormat="0" applyBorder="0" applyAlignment="0" applyProtection="0"/>
    <xf numFmtId="0" fontId="290" fillId="37" borderId="0" applyNumberFormat="0" applyBorder="0" applyAlignment="0" applyProtection="0"/>
    <xf numFmtId="0" fontId="290" fillId="38" borderId="0" applyNumberFormat="0" applyBorder="0" applyAlignment="0" applyProtection="0"/>
    <xf numFmtId="0" fontId="290" fillId="39" borderId="0" applyNumberFormat="0" applyBorder="0" applyAlignment="0" applyProtection="0"/>
    <xf numFmtId="0" fontId="289" fillId="0" borderId="0"/>
    <xf numFmtId="0" fontId="289" fillId="15" borderId="13" applyNumberFormat="0" applyFont="0" applyAlignment="0" applyProtection="0"/>
    <xf numFmtId="0" fontId="289" fillId="17" borderId="0" applyNumberFormat="0" applyBorder="0" applyAlignment="0" applyProtection="0"/>
    <xf numFmtId="0" fontId="289" fillId="18" borderId="0" applyNumberFormat="0" applyBorder="0" applyAlignment="0" applyProtection="0"/>
    <xf numFmtId="0" fontId="289" fillId="19" borderId="0" applyNumberFormat="0" applyBorder="0" applyAlignment="0" applyProtection="0"/>
    <xf numFmtId="0" fontId="289" fillId="21" borderId="0" applyNumberFormat="0" applyBorder="0" applyAlignment="0" applyProtection="0"/>
    <xf numFmtId="0" fontId="289" fillId="22" borderId="0" applyNumberFormat="0" applyBorder="0" applyAlignment="0" applyProtection="0"/>
    <xf numFmtId="0" fontId="289" fillId="23" borderId="0" applyNumberFormat="0" applyBorder="0" applyAlignment="0" applyProtection="0"/>
    <xf numFmtId="0" fontId="289" fillId="25" borderId="0" applyNumberFormat="0" applyBorder="0" applyAlignment="0" applyProtection="0"/>
    <xf numFmtId="0" fontId="289" fillId="26" borderId="0" applyNumberFormat="0" applyBorder="0" applyAlignment="0" applyProtection="0"/>
    <xf numFmtId="0" fontId="289" fillId="27" borderId="0" applyNumberFormat="0" applyBorder="0" applyAlignment="0" applyProtection="0"/>
    <xf numFmtId="0" fontId="289" fillId="29" borderId="0" applyNumberFormat="0" applyBorder="0" applyAlignment="0" applyProtection="0"/>
    <xf numFmtId="0" fontId="289" fillId="30" borderId="0" applyNumberFormat="0" applyBorder="0" applyAlignment="0" applyProtection="0"/>
    <xf numFmtId="0" fontId="289" fillId="31" borderId="0" applyNumberFormat="0" applyBorder="0" applyAlignment="0" applyProtection="0"/>
    <xf numFmtId="0" fontId="289" fillId="33" borderId="0" applyNumberFormat="0" applyBorder="0" applyAlignment="0" applyProtection="0"/>
    <xf numFmtId="0" fontId="289" fillId="34" borderId="0" applyNumberFormat="0" applyBorder="0" applyAlignment="0" applyProtection="0"/>
    <xf numFmtId="0" fontId="289" fillId="35" borderId="0" applyNumberFormat="0" applyBorder="0" applyAlignment="0" applyProtection="0"/>
    <xf numFmtId="0" fontId="289" fillId="37" borderId="0" applyNumberFormat="0" applyBorder="0" applyAlignment="0" applyProtection="0"/>
    <xf numFmtId="0" fontId="289" fillId="38" borderId="0" applyNumberFormat="0" applyBorder="0" applyAlignment="0" applyProtection="0"/>
    <xf numFmtId="0" fontId="289" fillId="39" borderId="0" applyNumberFormat="0" applyBorder="0" applyAlignment="0" applyProtection="0"/>
    <xf numFmtId="0" fontId="288" fillId="0" borderId="0"/>
    <xf numFmtId="0" fontId="288" fillId="15" borderId="13" applyNumberFormat="0" applyFont="0" applyAlignment="0" applyProtection="0"/>
    <xf numFmtId="0" fontId="288" fillId="17" borderId="0" applyNumberFormat="0" applyBorder="0" applyAlignment="0" applyProtection="0"/>
    <xf numFmtId="0" fontId="288" fillId="18" borderId="0" applyNumberFormat="0" applyBorder="0" applyAlignment="0" applyProtection="0"/>
    <xf numFmtId="0" fontId="288" fillId="19" borderId="0" applyNumberFormat="0" applyBorder="0" applyAlignment="0" applyProtection="0"/>
    <xf numFmtId="0" fontId="288" fillId="21" borderId="0" applyNumberFormat="0" applyBorder="0" applyAlignment="0" applyProtection="0"/>
    <xf numFmtId="0" fontId="288" fillId="22" borderId="0" applyNumberFormat="0" applyBorder="0" applyAlignment="0" applyProtection="0"/>
    <xf numFmtId="0" fontId="288" fillId="23" borderId="0" applyNumberFormat="0" applyBorder="0" applyAlignment="0" applyProtection="0"/>
    <xf numFmtId="0" fontId="288" fillId="25" borderId="0" applyNumberFormat="0" applyBorder="0" applyAlignment="0" applyProtection="0"/>
    <xf numFmtId="0" fontId="288" fillId="26" borderId="0" applyNumberFormat="0" applyBorder="0" applyAlignment="0" applyProtection="0"/>
    <xf numFmtId="0" fontId="288" fillId="27" borderId="0" applyNumberFormat="0" applyBorder="0" applyAlignment="0" applyProtection="0"/>
    <xf numFmtId="0" fontId="288" fillId="29" borderId="0" applyNumberFormat="0" applyBorder="0" applyAlignment="0" applyProtection="0"/>
    <xf numFmtId="0" fontId="288" fillId="30" borderId="0" applyNumberFormat="0" applyBorder="0" applyAlignment="0" applyProtection="0"/>
    <xf numFmtId="0" fontId="288" fillId="31" borderId="0" applyNumberFormat="0" applyBorder="0" applyAlignment="0" applyProtection="0"/>
    <xf numFmtId="0" fontId="288" fillId="33" borderId="0" applyNumberFormat="0" applyBorder="0" applyAlignment="0" applyProtection="0"/>
    <xf numFmtId="0" fontId="288" fillId="34" borderId="0" applyNumberFormat="0" applyBorder="0" applyAlignment="0" applyProtection="0"/>
    <xf numFmtId="0" fontId="288" fillId="35" borderId="0" applyNumberFormat="0" applyBorder="0" applyAlignment="0" applyProtection="0"/>
    <xf numFmtId="0" fontId="288" fillId="37" borderId="0" applyNumberFormat="0" applyBorder="0" applyAlignment="0" applyProtection="0"/>
    <xf numFmtId="0" fontId="288" fillId="38" borderId="0" applyNumberFormat="0" applyBorder="0" applyAlignment="0" applyProtection="0"/>
    <xf numFmtId="0" fontId="288" fillId="39" borderId="0" applyNumberFormat="0" applyBorder="0" applyAlignment="0" applyProtection="0"/>
    <xf numFmtId="0" fontId="287" fillId="0" borderId="0"/>
    <xf numFmtId="0" fontId="287" fillId="15" borderId="13" applyNumberFormat="0" applyFont="0" applyAlignment="0" applyProtection="0"/>
    <xf numFmtId="0" fontId="287" fillId="17" borderId="0" applyNumberFormat="0" applyBorder="0" applyAlignment="0" applyProtection="0"/>
    <xf numFmtId="0" fontId="287" fillId="18" borderId="0" applyNumberFormat="0" applyBorder="0" applyAlignment="0" applyProtection="0"/>
    <xf numFmtId="0" fontId="287" fillId="19" borderId="0" applyNumberFormat="0" applyBorder="0" applyAlignment="0" applyProtection="0"/>
    <xf numFmtId="0" fontId="287" fillId="21" borderId="0" applyNumberFormat="0" applyBorder="0" applyAlignment="0" applyProtection="0"/>
    <xf numFmtId="0" fontId="287" fillId="22" borderId="0" applyNumberFormat="0" applyBorder="0" applyAlignment="0" applyProtection="0"/>
    <xf numFmtId="0" fontId="287" fillId="23" borderId="0" applyNumberFormat="0" applyBorder="0" applyAlignment="0" applyProtection="0"/>
    <xf numFmtId="0" fontId="287" fillId="25" borderId="0" applyNumberFormat="0" applyBorder="0" applyAlignment="0" applyProtection="0"/>
    <xf numFmtId="0" fontId="287" fillId="26" borderId="0" applyNumberFormat="0" applyBorder="0" applyAlignment="0" applyProtection="0"/>
    <xf numFmtId="0" fontId="287" fillId="27" borderId="0" applyNumberFormat="0" applyBorder="0" applyAlignment="0" applyProtection="0"/>
    <xf numFmtId="0" fontId="287" fillId="29" borderId="0" applyNumberFormat="0" applyBorder="0" applyAlignment="0" applyProtection="0"/>
    <xf numFmtId="0" fontId="287" fillId="30" borderId="0" applyNumberFormat="0" applyBorder="0" applyAlignment="0" applyProtection="0"/>
    <xf numFmtId="0" fontId="287" fillId="31" borderId="0" applyNumberFormat="0" applyBorder="0" applyAlignment="0" applyProtection="0"/>
    <xf numFmtId="0" fontId="287" fillId="33" borderId="0" applyNumberFormat="0" applyBorder="0" applyAlignment="0" applyProtection="0"/>
    <xf numFmtId="0" fontId="287" fillId="34" borderId="0" applyNumberFormat="0" applyBorder="0" applyAlignment="0" applyProtection="0"/>
    <xf numFmtId="0" fontId="287" fillId="35" borderId="0" applyNumberFormat="0" applyBorder="0" applyAlignment="0" applyProtection="0"/>
    <xf numFmtId="0" fontId="287" fillId="37" borderId="0" applyNumberFormat="0" applyBorder="0" applyAlignment="0" applyProtection="0"/>
    <xf numFmtId="0" fontId="287" fillId="38" borderId="0" applyNumberFormat="0" applyBorder="0" applyAlignment="0" applyProtection="0"/>
    <xf numFmtId="0" fontId="287" fillId="39" borderId="0" applyNumberFormat="0" applyBorder="0" applyAlignment="0" applyProtection="0"/>
    <xf numFmtId="0" fontId="286" fillId="0" borderId="0"/>
    <xf numFmtId="0" fontId="286" fillId="15" borderId="13" applyNumberFormat="0" applyFont="0" applyAlignment="0" applyProtection="0"/>
    <xf numFmtId="0" fontId="286" fillId="17" borderId="0" applyNumberFormat="0" applyBorder="0" applyAlignment="0" applyProtection="0"/>
    <xf numFmtId="0" fontId="286" fillId="18" borderId="0" applyNumberFormat="0" applyBorder="0" applyAlignment="0" applyProtection="0"/>
    <xf numFmtId="0" fontId="286" fillId="19" borderId="0" applyNumberFormat="0" applyBorder="0" applyAlignment="0" applyProtection="0"/>
    <xf numFmtId="0" fontId="286" fillId="21" borderId="0" applyNumberFormat="0" applyBorder="0" applyAlignment="0" applyProtection="0"/>
    <xf numFmtId="0" fontId="286" fillId="22" borderId="0" applyNumberFormat="0" applyBorder="0" applyAlignment="0" applyProtection="0"/>
    <xf numFmtId="0" fontId="286" fillId="23" borderId="0" applyNumberFormat="0" applyBorder="0" applyAlignment="0" applyProtection="0"/>
    <xf numFmtId="0" fontId="286" fillId="25" borderId="0" applyNumberFormat="0" applyBorder="0" applyAlignment="0" applyProtection="0"/>
    <xf numFmtId="0" fontId="286" fillId="26" borderId="0" applyNumberFormat="0" applyBorder="0" applyAlignment="0" applyProtection="0"/>
    <xf numFmtId="0" fontId="286" fillId="27" borderId="0" applyNumberFormat="0" applyBorder="0" applyAlignment="0" applyProtection="0"/>
    <xf numFmtId="0" fontId="286" fillId="29" borderId="0" applyNumberFormat="0" applyBorder="0" applyAlignment="0" applyProtection="0"/>
    <xf numFmtId="0" fontId="286" fillId="30" borderId="0" applyNumberFormat="0" applyBorder="0" applyAlignment="0" applyProtection="0"/>
    <xf numFmtId="0" fontId="286" fillId="31" borderId="0" applyNumberFormat="0" applyBorder="0" applyAlignment="0" applyProtection="0"/>
    <xf numFmtId="0" fontId="286" fillId="33" borderId="0" applyNumberFormat="0" applyBorder="0" applyAlignment="0" applyProtection="0"/>
    <xf numFmtId="0" fontId="286" fillId="34" borderId="0" applyNumberFormat="0" applyBorder="0" applyAlignment="0" applyProtection="0"/>
    <xf numFmtId="0" fontId="286" fillId="35" borderId="0" applyNumberFormat="0" applyBorder="0" applyAlignment="0" applyProtection="0"/>
    <xf numFmtId="0" fontId="286" fillId="37" borderId="0" applyNumberFormat="0" applyBorder="0" applyAlignment="0" applyProtection="0"/>
    <xf numFmtId="0" fontId="286" fillId="38" borderId="0" applyNumberFormat="0" applyBorder="0" applyAlignment="0" applyProtection="0"/>
    <xf numFmtId="0" fontId="286" fillId="39" borderId="0" applyNumberFormat="0" applyBorder="0" applyAlignment="0" applyProtection="0"/>
    <xf numFmtId="0" fontId="285" fillId="0" borderId="0"/>
    <xf numFmtId="0" fontId="285" fillId="15" borderId="13" applyNumberFormat="0" applyFont="0" applyAlignment="0" applyProtection="0"/>
    <xf numFmtId="0" fontId="285" fillId="17" borderId="0" applyNumberFormat="0" applyBorder="0" applyAlignment="0" applyProtection="0"/>
    <xf numFmtId="0" fontId="285" fillId="18" borderId="0" applyNumberFormat="0" applyBorder="0" applyAlignment="0" applyProtection="0"/>
    <xf numFmtId="0" fontId="285" fillId="19" borderId="0" applyNumberFormat="0" applyBorder="0" applyAlignment="0" applyProtection="0"/>
    <xf numFmtId="0" fontId="285" fillId="21" borderId="0" applyNumberFormat="0" applyBorder="0" applyAlignment="0" applyProtection="0"/>
    <xf numFmtId="0" fontId="285" fillId="22" borderId="0" applyNumberFormat="0" applyBorder="0" applyAlignment="0" applyProtection="0"/>
    <xf numFmtId="0" fontId="285" fillId="23" borderId="0" applyNumberFormat="0" applyBorder="0" applyAlignment="0" applyProtection="0"/>
    <xf numFmtId="0" fontId="285" fillId="25" borderId="0" applyNumberFormat="0" applyBorder="0" applyAlignment="0" applyProtection="0"/>
    <xf numFmtId="0" fontId="285" fillId="26" borderId="0" applyNumberFormat="0" applyBorder="0" applyAlignment="0" applyProtection="0"/>
    <xf numFmtId="0" fontId="285" fillId="27" borderId="0" applyNumberFormat="0" applyBorder="0" applyAlignment="0" applyProtection="0"/>
    <xf numFmtId="0" fontId="285" fillId="29" borderId="0" applyNumberFormat="0" applyBorder="0" applyAlignment="0" applyProtection="0"/>
    <xf numFmtId="0" fontId="285" fillId="30" borderId="0" applyNumberFormat="0" applyBorder="0" applyAlignment="0" applyProtection="0"/>
    <xf numFmtId="0" fontId="285" fillId="31" borderId="0" applyNumberFormat="0" applyBorder="0" applyAlignment="0" applyProtection="0"/>
    <xf numFmtId="0" fontId="285" fillId="33" borderId="0" applyNumberFormat="0" applyBorder="0" applyAlignment="0" applyProtection="0"/>
    <xf numFmtId="0" fontId="285" fillId="34" borderId="0" applyNumberFormat="0" applyBorder="0" applyAlignment="0" applyProtection="0"/>
    <xf numFmtId="0" fontId="285" fillId="35" borderId="0" applyNumberFormat="0" applyBorder="0" applyAlignment="0" applyProtection="0"/>
    <xf numFmtId="0" fontId="285" fillId="37" borderId="0" applyNumberFormat="0" applyBorder="0" applyAlignment="0" applyProtection="0"/>
    <xf numFmtId="0" fontId="285" fillId="38" borderId="0" applyNumberFormat="0" applyBorder="0" applyAlignment="0" applyProtection="0"/>
    <xf numFmtId="0" fontId="285" fillId="39" borderId="0" applyNumberFormat="0" applyBorder="0" applyAlignment="0" applyProtection="0"/>
    <xf numFmtId="0" fontId="284" fillId="0" borderId="0"/>
    <xf numFmtId="0" fontId="284" fillId="15" borderId="13" applyNumberFormat="0" applyFont="0" applyAlignment="0" applyProtection="0"/>
    <xf numFmtId="0" fontId="284" fillId="17" borderId="0" applyNumberFormat="0" applyBorder="0" applyAlignment="0" applyProtection="0"/>
    <xf numFmtId="0" fontId="284" fillId="18" borderId="0" applyNumberFormat="0" applyBorder="0" applyAlignment="0" applyProtection="0"/>
    <xf numFmtId="0" fontId="284" fillId="19" borderId="0" applyNumberFormat="0" applyBorder="0" applyAlignment="0" applyProtection="0"/>
    <xf numFmtId="0" fontId="284" fillId="21" borderId="0" applyNumberFormat="0" applyBorder="0" applyAlignment="0" applyProtection="0"/>
    <xf numFmtId="0" fontId="284" fillId="22" borderId="0" applyNumberFormat="0" applyBorder="0" applyAlignment="0" applyProtection="0"/>
    <xf numFmtId="0" fontId="284" fillId="23" borderId="0" applyNumberFormat="0" applyBorder="0" applyAlignment="0" applyProtection="0"/>
    <xf numFmtId="0" fontId="284" fillId="25" borderId="0" applyNumberFormat="0" applyBorder="0" applyAlignment="0" applyProtection="0"/>
    <xf numFmtId="0" fontId="284" fillId="26" borderId="0" applyNumberFormat="0" applyBorder="0" applyAlignment="0" applyProtection="0"/>
    <xf numFmtId="0" fontId="284" fillId="27" borderId="0" applyNumberFormat="0" applyBorder="0" applyAlignment="0" applyProtection="0"/>
    <xf numFmtId="0" fontId="284" fillId="29" borderId="0" applyNumberFormat="0" applyBorder="0" applyAlignment="0" applyProtection="0"/>
    <xf numFmtId="0" fontId="284" fillId="30" borderId="0" applyNumberFormat="0" applyBorder="0" applyAlignment="0" applyProtection="0"/>
    <xf numFmtId="0" fontId="284" fillId="31" borderId="0" applyNumberFormat="0" applyBorder="0" applyAlignment="0" applyProtection="0"/>
    <xf numFmtId="0" fontId="284" fillId="33" borderId="0" applyNumberFormat="0" applyBorder="0" applyAlignment="0" applyProtection="0"/>
    <xf numFmtId="0" fontId="284" fillId="34" borderId="0" applyNumberFormat="0" applyBorder="0" applyAlignment="0" applyProtection="0"/>
    <xf numFmtId="0" fontId="284" fillId="35" borderId="0" applyNumberFormat="0" applyBorder="0" applyAlignment="0" applyProtection="0"/>
    <xf numFmtId="0" fontId="284" fillId="37" borderId="0" applyNumberFormat="0" applyBorder="0" applyAlignment="0" applyProtection="0"/>
    <xf numFmtId="0" fontId="284" fillId="38" borderId="0" applyNumberFormat="0" applyBorder="0" applyAlignment="0" applyProtection="0"/>
    <xf numFmtId="0" fontId="284" fillId="39" borderId="0" applyNumberFormat="0" applyBorder="0" applyAlignment="0" applyProtection="0"/>
    <xf numFmtId="0" fontId="283" fillId="0" borderId="0"/>
    <xf numFmtId="0" fontId="283" fillId="15" borderId="13" applyNumberFormat="0" applyFont="0" applyAlignment="0" applyProtection="0"/>
    <xf numFmtId="0" fontId="283" fillId="17" borderId="0" applyNumberFormat="0" applyBorder="0" applyAlignment="0" applyProtection="0"/>
    <xf numFmtId="0" fontId="283" fillId="18" borderId="0" applyNumberFormat="0" applyBorder="0" applyAlignment="0" applyProtection="0"/>
    <xf numFmtId="0" fontId="283" fillId="19" borderId="0" applyNumberFormat="0" applyBorder="0" applyAlignment="0" applyProtection="0"/>
    <xf numFmtId="0" fontId="283" fillId="21" borderId="0" applyNumberFormat="0" applyBorder="0" applyAlignment="0" applyProtection="0"/>
    <xf numFmtId="0" fontId="283" fillId="22" borderId="0" applyNumberFormat="0" applyBorder="0" applyAlignment="0" applyProtection="0"/>
    <xf numFmtId="0" fontId="283" fillId="23" borderId="0" applyNumberFormat="0" applyBorder="0" applyAlignment="0" applyProtection="0"/>
    <xf numFmtId="0" fontId="283" fillId="25" borderId="0" applyNumberFormat="0" applyBorder="0" applyAlignment="0" applyProtection="0"/>
    <xf numFmtId="0" fontId="283" fillId="26" borderId="0" applyNumberFormat="0" applyBorder="0" applyAlignment="0" applyProtection="0"/>
    <xf numFmtId="0" fontId="283" fillId="27" borderId="0" applyNumberFormat="0" applyBorder="0" applyAlignment="0" applyProtection="0"/>
    <xf numFmtId="0" fontId="283" fillId="29" borderId="0" applyNumberFormat="0" applyBorder="0" applyAlignment="0" applyProtection="0"/>
    <xf numFmtId="0" fontId="283" fillId="30" borderId="0" applyNumberFormat="0" applyBorder="0" applyAlignment="0" applyProtection="0"/>
    <xf numFmtId="0" fontId="283" fillId="31" borderId="0" applyNumberFormat="0" applyBorder="0" applyAlignment="0" applyProtection="0"/>
    <xf numFmtId="0" fontId="283" fillId="33" borderId="0" applyNumberFormat="0" applyBorder="0" applyAlignment="0" applyProtection="0"/>
    <xf numFmtId="0" fontId="283" fillId="34" borderId="0" applyNumberFormat="0" applyBorder="0" applyAlignment="0" applyProtection="0"/>
    <xf numFmtId="0" fontId="283" fillId="35" borderId="0" applyNumberFormat="0" applyBorder="0" applyAlignment="0" applyProtection="0"/>
    <xf numFmtId="0" fontId="283" fillId="37" borderId="0" applyNumberFormat="0" applyBorder="0" applyAlignment="0" applyProtection="0"/>
    <xf numFmtId="0" fontId="283" fillId="38" borderId="0" applyNumberFormat="0" applyBorder="0" applyAlignment="0" applyProtection="0"/>
    <xf numFmtId="0" fontId="283" fillId="39" borderId="0" applyNumberFormat="0" applyBorder="0" applyAlignment="0" applyProtection="0"/>
    <xf numFmtId="0" fontId="282" fillId="0" borderId="0"/>
    <xf numFmtId="0" fontId="282" fillId="15" borderId="13" applyNumberFormat="0" applyFont="0" applyAlignment="0" applyProtection="0"/>
    <xf numFmtId="0" fontId="282" fillId="17" borderId="0" applyNumberFormat="0" applyBorder="0" applyAlignment="0" applyProtection="0"/>
    <xf numFmtId="0" fontId="282" fillId="18" borderId="0" applyNumberFormat="0" applyBorder="0" applyAlignment="0" applyProtection="0"/>
    <xf numFmtId="0" fontId="282" fillId="19" borderId="0" applyNumberFormat="0" applyBorder="0" applyAlignment="0" applyProtection="0"/>
    <xf numFmtId="0" fontId="282" fillId="21" borderId="0" applyNumberFormat="0" applyBorder="0" applyAlignment="0" applyProtection="0"/>
    <xf numFmtId="0" fontId="282" fillId="22" borderId="0" applyNumberFormat="0" applyBorder="0" applyAlignment="0" applyProtection="0"/>
    <xf numFmtId="0" fontId="282" fillId="23" borderId="0" applyNumberFormat="0" applyBorder="0" applyAlignment="0" applyProtection="0"/>
    <xf numFmtId="0" fontId="282" fillId="25" borderId="0" applyNumberFormat="0" applyBorder="0" applyAlignment="0" applyProtection="0"/>
    <xf numFmtId="0" fontId="282" fillId="26" borderId="0" applyNumberFormat="0" applyBorder="0" applyAlignment="0" applyProtection="0"/>
    <xf numFmtId="0" fontId="282" fillId="27" borderId="0" applyNumberFormat="0" applyBorder="0" applyAlignment="0" applyProtection="0"/>
    <xf numFmtId="0" fontId="282" fillId="29" borderId="0" applyNumberFormat="0" applyBorder="0" applyAlignment="0" applyProtection="0"/>
    <xf numFmtId="0" fontId="282" fillId="30" borderId="0" applyNumberFormat="0" applyBorder="0" applyAlignment="0" applyProtection="0"/>
    <xf numFmtId="0" fontId="282" fillId="31" borderId="0" applyNumberFormat="0" applyBorder="0" applyAlignment="0" applyProtection="0"/>
    <xf numFmtId="0" fontId="282" fillId="33" borderId="0" applyNumberFormat="0" applyBorder="0" applyAlignment="0" applyProtection="0"/>
    <xf numFmtId="0" fontId="282" fillId="34" borderId="0" applyNumberFormat="0" applyBorder="0" applyAlignment="0" applyProtection="0"/>
    <xf numFmtId="0" fontId="282" fillId="35" borderId="0" applyNumberFormat="0" applyBorder="0" applyAlignment="0" applyProtection="0"/>
    <xf numFmtId="0" fontId="282" fillId="37" borderId="0" applyNumberFormat="0" applyBorder="0" applyAlignment="0" applyProtection="0"/>
    <xf numFmtId="0" fontId="282" fillId="38" borderId="0" applyNumberFormat="0" applyBorder="0" applyAlignment="0" applyProtection="0"/>
    <xf numFmtId="0" fontId="282" fillId="39" borderId="0" applyNumberFormat="0" applyBorder="0" applyAlignment="0" applyProtection="0"/>
    <xf numFmtId="0" fontId="281" fillId="0" borderId="0"/>
    <xf numFmtId="0" fontId="281" fillId="15" borderId="13" applyNumberFormat="0" applyFont="0" applyAlignment="0" applyProtection="0"/>
    <xf numFmtId="0" fontId="281" fillId="17" borderId="0" applyNumberFormat="0" applyBorder="0" applyAlignment="0" applyProtection="0"/>
    <xf numFmtId="0" fontId="281" fillId="18" borderId="0" applyNumberFormat="0" applyBorder="0" applyAlignment="0" applyProtection="0"/>
    <xf numFmtId="0" fontId="281" fillId="19" borderId="0" applyNumberFormat="0" applyBorder="0" applyAlignment="0" applyProtection="0"/>
    <xf numFmtId="0" fontId="281" fillId="21" borderId="0" applyNumberFormat="0" applyBorder="0" applyAlignment="0" applyProtection="0"/>
    <xf numFmtId="0" fontId="281" fillId="22" borderId="0" applyNumberFormat="0" applyBorder="0" applyAlignment="0" applyProtection="0"/>
    <xf numFmtId="0" fontId="281" fillId="23" borderId="0" applyNumberFormat="0" applyBorder="0" applyAlignment="0" applyProtection="0"/>
    <xf numFmtId="0" fontId="281" fillId="25" borderId="0" applyNumberFormat="0" applyBorder="0" applyAlignment="0" applyProtection="0"/>
    <xf numFmtId="0" fontId="281" fillId="26" borderId="0" applyNumberFormat="0" applyBorder="0" applyAlignment="0" applyProtection="0"/>
    <xf numFmtId="0" fontId="281" fillId="27" borderId="0" applyNumberFormat="0" applyBorder="0" applyAlignment="0" applyProtection="0"/>
    <xf numFmtId="0" fontId="281" fillId="29" borderId="0" applyNumberFormat="0" applyBorder="0" applyAlignment="0" applyProtection="0"/>
    <xf numFmtId="0" fontId="281" fillId="30" borderId="0" applyNumberFormat="0" applyBorder="0" applyAlignment="0" applyProtection="0"/>
    <xf numFmtId="0" fontId="281" fillId="31" borderId="0" applyNumberFormat="0" applyBorder="0" applyAlignment="0" applyProtection="0"/>
    <xf numFmtId="0" fontId="281" fillId="33" borderId="0" applyNumberFormat="0" applyBorder="0" applyAlignment="0" applyProtection="0"/>
    <xf numFmtId="0" fontId="281" fillId="34" borderId="0" applyNumberFormat="0" applyBorder="0" applyAlignment="0" applyProtection="0"/>
    <xf numFmtId="0" fontId="281" fillId="35" borderId="0" applyNumberFormat="0" applyBorder="0" applyAlignment="0" applyProtection="0"/>
    <xf numFmtId="0" fontId="281" fillId="37" borderId="0" applyNumberFormat="0" applyBorder="0" applyAlignment="0" applyProtection="0"/>
    <xf numFmtId="0" fontId="281" fillId="38" borderId="0" applyNumberFormat="0" applyBorder="0" applyAlignment="0" applyProtection="0"/>
    <xf numFmtId="0" fontId="281" fillId="39" borderId="0" applyNumberFormat="0" applyBorder="0" applyAlignment="0" applyProtection="0"/>
    <xf numFmtId="0" fontId="280" fillId="0" borderId="0"/>
    <xf numFmtId="0" fontId="280" fillId="15" borderId="13" applyNumberFormat="0" applyFont="0" applyAlignment="0" applyProtection="0"/>
    <xf numFmtId="0" fontId="280" fillId="17" borderId="0" applyNumberFormat="0" applyBorder="0" applyAlignment="0" applyProtection="0"/>
    <xf numFmtId="0" fontId="280" fillId="18" borderId="0" applyNumberFormat="0" applyBorder="0" applyAlignment="0" applyProtection="0"/>
    <xf numFmtId="0" fontId="280" fillId="19" borderId="0" applyNumberFormat="0" applyBorder="0" applyAlignment="0" applyProtection="0"/>
    <xf numFmtId="0" fontId="280" fillId="21" borderId="0" applyNumberFormat="0" applyBorder="0" applyAlignment="0" applyProtection="0"/>
    <xf numFmtId="0" fontId="280" fillId="22" borderId="0" applyNumberFormat="0" applyBorder="0" applyAlignment="0" applyProtection="0"/>
    <xf numFmtId="0" fontId="280" fillId="23" borderId="0" applyNumberFormat="0" applyBorder="0" applyAlignment="0" applyProtection="0"/>
    <xf numFmtId="0" fontId="280" fillId="25" borderId="0" applyNumberFormat="0" applyBorder="0" applyAlignment="0" applyProtection="0"/>
    <xf numFmtId="0" fontId="280" fillId="26" borderId="0" applyNumberFormat="0" applyBorder="0" applyAlignment="0" applyProtection="0"/>
    <xf numFmtId="0" fontId="280" fillId="27" borderId="0" applyNumberFormat="0" applyBorder="0" applyAlignment="0" applyProtection="0"/>
    <xf numFmtId="0" fontId="280" fillId="29" borderId="0" applyNumberFormat="0" applyBorder="0" applyAlignment="0" applyProtection="0"/>
    <xf numFmtId="0" fontId="280" fillId="30" borderId="0" applyNumberFormat="0" applyBorder="0" applyAlignment="0" applyProtection="0"/>
    <xf numFmtId="0" fontId="280" fillId="31" borderId="0" applyNumberFormat="0" applyBorder="0" applyAlignment="0" applyProtection="0"/>
    <xf numFmtId="0" fontId="280" fillId="33" borderId="0" applyNumberFormat="0" applyBorder="0" applyAlignment="0" applyProtection="0"/>
    <xf numFmtId="0" fontId="280" fillId="34" borderId="0" applyNumberFormat="0" applyBorder="0" applyAlignment="0" applyProtection="0"/>
    <xf numFmtId="0" fontId="280" fillId="35" borderId="0" applyNumberFormat="0" applyBorder="0" applyAlignment="0" applyProtection="0"/>
    <xf numFmtId="0" fontId="280" fillId="37" borderId="0" applyNumberFormat="0" applyBorder="0" applyAlignment="0" applyProtection="0"/>
    <xf numFmtId="0" fontId="280" fillId="38" borderId="0" applyNumberFormat="0" applyBorder="0" applyAlignment="0" applyProtection="0"/>
    <xf numFmtId="0" fontId="280" fillId="39" borderId="0" applyNumberFormat="0" applyBorder="0" applyAlignment="0" applyProtection="0"/>
    <xf numFmtId="0" fontId="279" fillId="0" borderId="0"/>
    <xf numFmtId="0" fontId="279" fillId="15" borderId="13" applyNumberFormat="0" applyFont="0" applyAlignment="0" applyProtection="0"/>
    <xf numFmtId="0" fontId="279" fillId="17" borderId="0" applyNumberFormat="0" applyBorder="0" applyAlignment="0" applyProtection="0"/>
    <xf numFmtId="0" fontId="279" fillId="18" borderId="0" applyNumberFormat="0" applyBorder="0" applyAlignment="0" applyProtection="0"/>
    <xf numFmtId="0" fontId="279" fillId="19" borderId="0" applyNumberFormat="0" applyBorder="0" applyAlignment="0" applyProtection="0"/>
    <xf numFmtId="0" fontId="279" fillId="21" borderId="0" applyNumberFormat="0" applyBorder="0" applyAlignment="0" applyProtection="0"/>
    <xf numFmtId="0" fontId="279" fillId="22" borderId="0" applyNumberFormat="0" applyBorder="0" applyAlignment="0" applyProtection="0"/>
    <xf numFmtId="0" fontId="279" fillId="23" borderId="0" applyNumberFormat="0" applyBorder="0" applyAlignment="0" applyProtection="0"/>
    <xf numFmtId="0" fontId="279" fillId="25" borderId="0" applyNumberFormat="0" applyBorder="0" applyAlignment="0" applyProtection="0"/>
    <xf numFmtId="0" fontId="279" fillId="26" borderId="0" applyNumberFormat="0" applyBorder="0" applyAlignment="0" applyProtection="0"/>
    <xf numFmtId="0" fontId="279" fillId="27" borderId="0" applyNumberFormat="0" applyBorder="0" applyAlignment="0" applyProtection="0"/>
    <xf numFmtId="0" fontId="279" fillId="29" borderId="0" applyNumberFormat="0" applyBorder="0" applyAlignment="0" applyProtection="0"/>
    <xf numFmtId="0" fontId="279" fillId="30" borderId="0" applyNumberFormat="0" applyBorder="0" applyAlignment="0" applyProtection="0"/>
    <xf numFmtId="0" fontId="279" fillId="31" borderId="0" applyNumberFormat="0" applyBorder="0" applyAlignment="0" applyProtection="0"/>
    <xf numFmtId="0" fontId="279" fillId="33" borderId="0" applyNumberFormat="0" applyBorder="0" applyAlignment="0" applyProtection="0"/>
    <xf numFmtId="0" fontId="279" fillId="34" borderId="0" applyNumberFormat="0" applyBorder="0" applyAlignment="0" applyProtection="0"/>
    <xf numFmtId="0" fontId="279" fillId="35" borderId="0" applyNumberFormat="0" applyBorder="0" applyAlignment="0" applyProtection="0"/>
    <xf numFmtId="0" fontId="279" fillId="37" borderId="0" applyNumberFormat="0" applyBorder="0" applyAlignment="0" applyProtection="0"/>
    <xf numFmtId="0" fontId="279" fillId="38" borderId="0" applyNumberFormat="0" applyBorder="0" applyAlignment="0" applyProtection="0"/>
    <xf numFmtId="0" fontId="279" fillId="39" borderId="0" applyNumberFormat="0" applyBorder="0" applyAlignment="0" applyProtection="0"/>
    <xf numFmtId="0" fontId="278" fillId="0" borderId="0"/>
    <xf numFmtId="0" fontId="278" fillId="15" borderId="13" applyNumberFormat="0" applyFont="0" applyAlignment="0" applyProtection="0"/>
    <xf numFmtId="0" fontId="278" fillId="17" borderId="0" applyNumberFormat="0" applyBorder="0" applyAlignment="0" applyProtection="0"/>
    <xf numFmtId="0" fontId="278" fillId="18" borderId="0" applyNumberFormat="0" applyBorder="0" applyAlignment="0" applyProtection="0"/>
    <xf numFmtId="0" fontId="278" fillId="19" borderId="0" applyNumberFormat="0" applyBorder="0" applyAlignment="0" applyProtection="0"/>
    <xf numFmtId="0" fontId="278" fillId="21" borderId="0" applyNumberFormat="0" applyBorder="0" applyAlignment="0" applyProtection="0"/>
    <xf numFmtId="0" fontId="278" fillId="22" borderId="0" applyNumberFormat="0" applyBorder="0" applyAlignment="0" applyProtection="0"/>
    <xf numFmtId="0" fontId="278" fillId="23" borderId="0" applyNumberFormat="0" applyBorder="0" applyAlignment="0" applyProtection="0"/>
    <xf numFmtId="0" fontId="278" fillId="25" borderId="0" applyNumberFormat="0" applyBorder="0" applyAlignment="0" applyProtection="0"/>
    <xf numFmtId="0" fontId="278" fillId="26" borderId="0" applyNumberFormat="0" applyBorder="0" applyAlignment="0" applyProtection="0"/>
    <xf numFmtId="0" fontId="278" fillId="27" borderId="0" applyNumberFormat="0" applyBorder="0" applyAlignment="0" applyProtection="0"/>
    <xf numFmtId="0" fontId="278" fillId="29" borderId="0" applyNumberFormat="0" applyBorder="0" applyAlignment="0" applyProtection="0"/>
    <xf numFmtId="0" fontId="278" fillId="30" borderId="0" applyNumberFormat="0" applyBorder="0" applyAlignment="0" applyProtection="0"/>
    <xf numFmtId="0" fontId="278" fillId="31" borderId="0" applyNumberFormat="0" applyBorder="0" applyAlignment="0" applyProtection="0"/>
    <xf numFmtId="0" fontId="278" fillId="33" borderId="0" applyNumberFormat="0" applyBorder="0" applyAlignment="0" applyProtection="0"/>
    <xf numFmtId="0" fontId="278" fillId="34" borderId="0" applyNumberFormat="0" applyBorder="0" applyAlignment="0" applyProtection="0"/>
    <xf numFmtId="0" fontId="278" fillId="35" borderId="0" applyNumberFormat="0" applyBorder="0" applyAlignment="0" applyProtection="0"/>
    <xf numFmtId="0" fontId="278" fillId="37" borderId="0" applyNumberFormat="0" applyBorder="0" applyAlignment="0" applyProtection="0"/>
    <xf numFmtId="0" fontId="278" fillId="38" borderId="0" applyNumberFormat="0" applyBorder="0" applyAlignment="0" applyProtection="0"/>
    <xf numFmtId="0" fontId="278" fillId="39" borderId="0" applyNumberFormat="0" applyBorder="0" applyAlignment="0" applyProtection="0"/>
    <xf numFmtId="0" fontId="277" fillId="0" borderId="0"/>
    <xf numFmtId="0" fontId="277" fillId="15" borderId="13" applyNumberFormat="0" applyFont="0" applyAlignment="0" applyProtection="0"/>
    <xf numFmtId="0" fontId="277" fillId="17" borderId="0" applyNumberFormat="0" applyBorder="0" applyAlignment="0" applyProtection="0"/>
    <xf numFmtId="0" fontId="277" fillId="18" borderId="0" applyNumberFormat="0" applyBorder="0" applyAlignment="0" applyProtection="0"/>
    <xf numFmtId="0" fontId="277" fillId="19" borderId="0" applyNumberFormat="0" applyBorder="0" applyAlignment="0" applyProtection="0"/>
    <xf numFmtId="0" fontId="277" fillId="21" borderId="0" applyNumberFormat="0" applyBorder="0" applyAlignment="0" applyProtection="0"/>
    <xf numFmtId="0" fontId="277" fillId="22" borderId="0" applyNumberFormat="0" applyBorder="0" applyAlignment="0" applyProtection="0"/>
    <xf numFmtId="0" fontId="277" fillId="23" borderId="0" applyNumberFormat="0" applyBorder="0" applyAlignment="0" applyProtection="0"/>
    <xf numFmtId="0" fontId="277" fillId="25" borderId="0" applyNumberFormat="0" applyBorder="0" applyAlignment="0" applyProtection="0"/>
    <xf numFmtId="0" fontId="277" fillId="26" borderId="0" applyNumberFormat="0" applyBorder="0" applyAlignment="0" applyProtection="0"/>
    <xf numFmtId="0" fontId="277" fillId="27" borderId="0" applyNumberFormat="0" applyBorder="0" applyAlignment="0" applyProtection="0"/>
    <xf numFmtId="0" fontId="277" fillId="29" borderId="0" applyNumberFormat="0" applyBorder="0" applyAlignment="0" applyProtection="0"/>
    <xf numFmtId="0" fontId="277" fillId="30" borderId="0" applyNumberFormat="0" applyBorder="0" applyAlignment="0" applyProtection="0"/>
    <xf numFmtId="0" fontId="277" fillId="31" borderId="0" applyNumberFormat="0" applyBorder="0" applyAlignment="0" applyProtection="0"/>
    <xf numFmtId="0" fontId="277" fillId="33" borderId="0" applyNumberFormat="0" applyBorder="0" applyAlignment="0" applyProtection="0"/>
    <xf numFmtId="0" fontId="277" fillId="34" borderId="0" applyNumberFormat="0" applyBorder="0" applyAlignment="0" applyProtection="0"/>
    <xf numFmtId="0" fontId="277" fillId="35" borderId="0" applyNumberFormat="0" applyBorder="0" applyAlignment="0" applyProtection="0"/>
    <xf numFmtId="0" fontId="277" fillId="37" borderId="0" applyNumberFormat="0" applyBorder="0" applyAlignment="0" applyProtection="0"/>
    <xf numFmtId="0" fontId="277" fillId="38" borderId="0" applyNumberFormat="0" applyBorder="0" applyAlignment="0" applyProtection="0"/>
    <xf numFmtId="0" fontId="277" fillId="39" borderId="0" applyNumberFormat="0" applyBorder="0" applyAlignment="0" applyProtection="0"/>
    <xf numFmtId="0" fontId="276" fillId="0" borderId="0"/>
    <xf numFmtId="0" fontId="276" fillId="15" borderId="13" applyNumberFormat="0" applyFont="0" applyAlignment="0" applyProtection="0"/>
    <xf numFmtId="0" fontId="276" fillId="17" borderId="0" applyNumberFormat="0" applyBorder="0" applyAlignment="0" applyProtection="0"/>
    <xf numFmtId="0" fontId="276" fillId="18" borderId="0" applyNumberFormat="0" applyBorder="0" applyAlignment="0" applyProtection="0"/>
    <xf numFmtId="0" fontId="276" fillId="19" borderId="0" applyNumberFormat="0" applyBorder="0" applyAlignment="0" applyProtection="0"/>
    <xf numFmtId="0" fontId="276" fillId="21" borderId="0" applyNumberFormat="0" applyBorder="0" applyAlignment="0" applyProtection="0"/>
    <xf numFmtId="0" fontId="276" fillId="22" borderId="0" applyNumberFormat="0" applyBorder="0" applyAlignment="0" applyProtection="0"/>
    <xf numFmtId="0" fontId="276" fillId="23" borderId="0" applyNumberFormat="0" applyBorder="0" applyAlignment="0" applyProtection="0"/>
    <xf numFmtId="0" fontId="276" fillId="25" borderId="0" applyNumberFormat="0" applyBorder="0" applyAlignment="0" applyProtection="0"/>
    <xf numFmtId="0" fontId="276" fillId="26" borderId="0" applyNumberFormat="0" applyBorder="0" applyAlignment="0" applyProtection="0"/>
    <xf numFmtId="0" fontId="276" fillId="27" borderId="0" applyNumberFormat="0" applyBorder="0" applyAlignment="0" applyProtection="0"/>
    <xf numFmtId="0" fontId="276" fillId="29" borderId="0" applyNumberFormat="0" applyBorder="0" applyAlignment="0" applyProtection="0"/>
    <xf numFmtId="0" fontId="276" fillId="30" borderId="0" applyNumberFormat="0" applyBorder="0" applyAlignment="0" applyProtection="0"/>
    <xf numFmtId="0" fontId="276" fillId="31" borderId="0" applyNumberFormat="0" applyBorder="0" applyAlignment="0" applyProtection="0"/>
    <xf numFmtId="0" fontId="276" fillId="33" borderId="0" applyNumberFormat="0" applyBorder="0" applyAlignment="0" applyProtection="0"/>
    <xf numFmtId="0" fontId="276" fillId="34" borderId="0" applyNumberFormat="0" applyBorder="0" applyAlignment="0" applyProtection="0"/>
    <xf numFmtId="0" fontId="276" fillId="35" borderId="0" applyNumberFormat="0" applyBorder="0" applyAlignment="0" applyProtection="0"/>
    <xf numFmtId="0" fontId="276" fillId="37" borderId="0" applyNumberFormat="0" applyBorder="0" applyAlignment="0" applyProtection="0"/>
    <xf numFmtId="0" fontId="276" fillId="38" borderId="0" applyNumberFormat="0" applyBorder="0" applyAlignment="0" applyProtection="0"/>
    <xf numFmtId="0" fontId="276" fillId="39" borderId="0" applyNumberFormat="0" applyBorder="0" applyAlignment="0" applyProtection="0"/>
    <xf numFmtId="0" fontId="275" fillId="0" borderId="0"/>
    <xf numFmtId="0" fontId="275" fillId="15" borderId="13" applyNumberFormat="0" applyFont="0" applyAlignment="0" applyProtection="0"/>
    <xf numFmtId="0" fontId="275" fillId="17" borderId="0" applyNumberFormat="0" applyBorder="0" applyAlignment="0" applyProtection="0"/>
    <xf numFmtId="0" fontId="275" fillId="18" borderId="0" applyNumberFormat="0" applyBorder="0" applyAlignment="0" applyProtection="0"/>
    <xf numFmtId="0" fontId="275" fillId="19" borderId="0" applyNumberFormat="0" applyBorder="0" applyAlignment="0" applyProtection="0"/>
    <xf numFmtId="0" fontId="275" fillId="21" borderId="0" applyNumberFormat="0" applyBorder="0" applyAlignment="0" applyProtection="0"/>
    <xf numFmtId="0" fontId="275" fillId="22" borderId="0" applyNumberFormat="0" applyBorder="0" applyAlignment="0" applyProtection="0"/>
    <xf numFmtId="0" fontId="275" fillId="23" borderId="0" applyNumberFormat="0" applyBorder="0" applyAlignment="0" applyProtection="0"/>
    <xf numFmtId="0" fontId="275" fillId="25" borderId="0" applyNumberFormat="0" applyBorder="0" applyAlignment="0" applyProtection="0"/>
    <xf numFmtId="0" fontId="275" fillId="26" borderId="0" applyNumberFormat="0" applyBorder="0" applyAlignment="0" applyProtection="0"/>
    <xf numFmtId="0" fontId="275" fillId="27" borderId="0" applyNumberFormat="0" applyBorder="0" applyAlignment="0" applyProtection="0"/>
    <xf numFmtId="0" fontId="275" fillId="29" borderId="0" applyNumberFormat="0" applyBorder="0" applyAlignment="0" applyProtection="0"/>
    <xf numFmtId="0" fontId="275" fillId="30" borderId="0" applyNumberFormat="0" applyBorder="0" applyAlignment="0" applyProtection="0"/>
    <xf numFmtId="0" fontId="275" fillId="31" borderId="0" applyNumberFormat="0" applyBorder="0" applyAlignment="0" applyProtection="0"/>
    <xf numFmtId="0" fontId="275" fillId="33" borderId="0" applyNumberFormat="0" applyBorder="0" applyAlignment="0" applyProtection="0"/>
    <xf numFmtId="0" fontId="275" fillId="34" borderId="0" applyNumberFormat="0" applyBorder="0" applyAlignment="0" applyProtection="0"/>
    <xf numFmtId="0" fontId="275" fillId="35" borderId="0" applyNumberFormat="0" applyBorder="0" applyAlignment="0" applyProtection="0"/>
    <xf numFmtId="0" fontId="275" fillId="37" borderId="0" applyNumberFormat="0" applyBorder="0" applyAlignment="0" applyProtection="0"/>
    <xf numFmtId="0" fontId="275" fillId="38" borderId="0" applyNumberFormat="0" applyBorder="0" applyAlignment="0" applyProtection="0"/>
    <xf numFmtId="0" fontId="275" fillId="39" borderId="0" applyNumberFormat="0" applyBorder="0" applyAlignment="0" applyProtection="0"/>
    <xf numFmtId="0" fontId="274" fillId="0" borderId="0"/>
    <xf numFmtId="0" fontId="274" fillId="15" borderId="13" applyNumberFormat="0" applyFont="0" applyAlignment="0" applyProtection="0"/>
    <xf numFmtId="0" fontId="274" fillId="17" borderId="0" applyNumberFormat="0" applyBorder="0" applyAlignment="0" applyProtection="0"/>
    <xf numFmtId="0" fontId="274" fillId="18" borderId="0" applyNumberFormat="0" applyBorder="0" applyAlignment="0" applyProtection="0"/>
    <xf numFmtId="0" fontId="274" fillId="19" borderId="0" applyNumberFormat="0" applyBorder="0" applyAlignment="0" applyProtection="0"/>
    <xf numFmtId="0" fontId="274" fillId="21" borderId="0" applyNumberFormat="0" applyBorder="0" applyAlignment="0" applyProtection="0"/>
    <xf numFmtId="0" fontId="274" fillId="22" borderId="0" applyNumberFormat="0" applyBorder="0" applyAlignment="0" applyProtection="0"/>
    <xf numFmtId="0" fontId="274" fillId="23" borderId="0" applyNumberFormat="0" applyBorder="0" applyAlignment="0" applyProtection="0"/>
    <xf numFmtId="0" fontId="274" fillId="25" borderId="0" applyNumberFormat="0" applyBorder="0" applyAlignment="0" applyProtection="0"/>
    <xf numFmtId="0" fontId="274" fillId="26" borderId="0" applyNumberFormat="0" applyBorder="0" applyAlignment="0" applyProtection="0"/>
    <xf numFmtId="0" fontId="274" fillId="27" borderId="0" applyNumberFormat="0" applyBorder="0" applyAlignment="0" applyProtection="0"/>
    <xf numFmtId="0" fontId="274" fillId="29" borderId="0" applyNumberFormat="0" applyBorder="0" applyAlignment="0" applyProtection="0"/>
    <xf numFmtId="0" fontId="274" fillId="30" borderId="0" applyNumberFormat="0" applyBorder="0" applyAlignment="0" applyProtection="0"/>
    <xf numFmtId="0" fontId="274" fillId="31" borderId="0" applyNumberFormat="0" applyBorder="0" applyAlignment="0" applyProtection="0"/>
    <xf numFmtId="0" fontId="274" fillId="33" borderId="0" applyNumberFormat="0" applyBorder="0" applyAlignment="0" applyProtection="0"/>
    <xf numFmtId="0" fontId="274" fillId="34" borderId="0" applyNumberFormat="0" applyBorder="0" applyAlignment="0" applyProtection="0"/>
    <xf numFmtId="0" fontId="274" fillId="35" borderId="0" applyNumberFormat="0" applyBorder="0" applyAlignment="0" applyProtection="0"/>
    <xf numFmtId="0" fontId="274" fillId="37" borderId="0" applyNumberFormat="0" applyBorder="0" applyAlignment="0" applyProtection="0"/>
    <xf numFmtId="0" fontId="274" fillId="38" borderId="0" applyNumberFormat="0" applyBorder="0" applyAlignment="0" applyProtection="0"/>
    <xf numFmtId="0" fontId="274" fillId="39" borderId="0" applyNumberFormat="0" applyBorder="0" applyAlignment="0" applyProtection="0"/>
    <xf numFmtId="0" fontId="273" fillId="0" borderId="0"/>
    <xf numFmtId="0" fontId="273" fillId="15" borderId="13" applyNumberFormat="0" applyFont="0" applyAlignment="0" applyProtection="0"/>
    <xf numFmtId="0" fontId="273" fillId="17" borderId="0" applyNumberFormat="0" applyBorder="0" applyAlignment="0" applyProtection="0"/>
    <xf numFmtId="0" fontId="273" fillId="18" borderId="0" applyNumberFormat="0" applyBorder="0" applyAlignment="0" applyProtection="0"/>
    <xf numFmtId="0" fontId="273" fillId="19" borderId="0" applyNumberFormat="0" applyBorder="0" applyAlignment="0" applyProtection="0"/>
    <xf numFmtId="0" fontId="273" fillId="21" borderId="0" applyNumberFormat="0" applyBorder="0" applyAlignment="0" applyProtection="0"/>
    <xf numFmtId="0" fontId="273" fillId="22" borderId="0" applyNumberFormat="0" applyBorder="0" applyAlignment="0" applyProtection="0"/>
    <xf numFmtId="0" fontId="273" fillId="23" borderId="0" applyNumberFormat="0" applyBorder="0" applyAlignment="0" applyProtection="0"/>
    <xf numFmtId="0" fontId="273" fillId="25" borderId="0" applyNumberFormat="0" applyBorder="0" applyAlignment="0" applyProtection="0"/>
    <xf numFmtId="0" fontId="273" fillId="26" borderId="0" applyNumberFormat="0" applyBorder="0" applyAlignment="0" applyProtection="0"/>
    <xf numFmtId="0" fontId="273" fillId="27" borderId="0" applyNumberFormat="0" applyBorder="0" applyAlignment="0" applyProtection="0"/>
    <xf numFmtId="0" fontId="273" fillId="29" borderId="0" applyNumberFormat="0" applyBorder="0" applyAlignment="0" applyProtection="0"/>
    <xf numFmtId="0" fontId="273" fillId="30" borderId="0" applyNumberFormat="0" applyBorder="0" applyAlignment="0" applyProtection="0"/>
    <xf numFmtId="0" fontId="273" fillId="31" borderId="0" applyNumberFormat="0" applyBorder="0" applyAlignment="0" applyProtection="0"/>
    <xf numFmtId="0" fontId="273" fillId="33" borderId="0" applyNumberFormat="0" applyBorder="0" applyAlignment="0" applyProtection="0"/>
    <xf numFmtId="0" fontId="273" fillId="34" borderId="0" applyNumberFormat="0" applyBorder="0" applyAlignment="0" applyProtection="0"/>
    <xf numFmtId="0" fontId="273" fillId="35" borderId="0" applyNumberFormat="0" applyBorder="0" applyAlignment="0" applyProtection="0"/>
    <xf numFmtId="0" fontId="273" fillId="37" borderId="0" applyNumberFormat="0" applyBorder="0" applyAlignment="0" applyProtection="0"/>
    <xf numFmtId="0" fontId="273" fillId="38" borderId="0" applyNumberFormat="0" applyBorder="0" applyAlignment="0" applyProtection="0"/>
    <xf numFmtId="0" fontId="273" fillId="39" borderId="0" applyNumberFormat="0" applyBorder="0" applyAlignment="0" applyProtection="0"/>
    <xf numFmtId="0" fontId="272" fillId="0" borderId="0"/>
    <xf numFmtId="0" fontId="272" fillId="15" borderId="13" applyNumberFormat="0" applyFont="0" applyAlignment="0" applyProtection="0"/>
    <xf numFmtId="0" fontId="272" fillId="17" borderId="0" applyNumberFormat="0" applyBorder="0" applyAlignment="0" applyProtection="0"/>
    <xf numFmtId="0" fontId="272" fillId="18" borderId="0" applyNumberFormat="0" applyBorder="0" applyAlignment="0" applyProtection="0"/>
    <xf numFmtId="0" fontId="272" fillId="19" borderId="0" applyNumberFormat="0" applyBorder="0" applyAlignment="0" applyProtection="0"/>
    <xf numFmtId="0" fontId="272" fillId="21" borderId="0" applyNumberFormat="0" applyBorder="0" applyAlignment="0" applyProtection="0"/>
    <xf numFmtId="0" fontId="272" fillId="22" borderId="0" applyNumberFormat="0" applyBorder="0" applyAlignment="0" applyProtection="0"/>
    <xf numFmtId="0" fontId="272" fillId="23" borderId="0" applyNumberFormat="0" applyBorder="0" applyAlignment="0" applyProtection="0"/>
    <xf numFmtId="0" fontId="272" fillId="25" borderId="0" applyNumberFormat="0" applyBorder="0" applyAlignment="0" applyProtection="0"/>
    <xf numFmtId="0" fontId="272" fillId="26" borderId="0" applyNumberFormat="0" applyBorder="0" applyAlignment="0" applyProtection="0"/>
    <xf numFmtId="0" fontId="272" fillId="27" borderId="0" applyNumberFormat="0" applyBorder="0" applyAlignment="0" applyProtection="0"/>
    <xf numFmtId="0" fontId="272" fillId="29" borderId="0" applyNumberFormat="0" applyBorder="0" applyAlignment="0" applyProtection="0"/>
    <xf numFmtId="0" fontId="272" fillId="30" borderId="0" applyNumberFormat="0" applyBorder="0" applyAlignment="0" applyProtection="0"/>
    <xf numFmtId="0" fontId="272" fillId="31" borderId="0" applyNumberFormat="0" applyBorder="0" applyAlignment="0" applyProtection="0"/>
    <xf numFmtId="0" fontId="272" fillId="33" borderId="0" applyNumberFormat="0" applyBorder="0" applyAlignment="0" applyProtection="0"/>
    <xf numFmtId="0" fontId="272" fillId="34" borderId="0" applyNumberFormat="0" applyBorder="0" applyAlignment="0" applyProtection="0"/>
    <xf numFmtId="0" fontId="272" fillId="35" borderId="0" applyNumberFormat="0" applyBorder="0" applyAlignment="0" applyProtection="0"/>
    <xf numFmtId="0" fontId="272" fillId="37" borderId="0" applyNumberFormat="0" applyBorder="0" applyAlignment="0" applyProtection="0"/>
    <xf numFmtId="0" fontId="272" fillId="38" borderId="0" applyNumberFormat="0" applyBorder="0" applyAlignment="0" applyProtection="0"/>
    <xf numFmtId="0" fontId="272" fillId="39" borderId="0" applyNumberFormat="0" applyBorder="0" applyAlignment="0" applyProtection="0"/>
    <xf numFmtId="0" fontId="271" fillId="0" borderId="0"/>
    <xf numFmtId="0" fontId="271" fillId="15" borderId="13" applyNumberFormat="0" applyFont="0" applyAlignment="0" applyProtection="0"/>
    <xf numFmtId="0" fontId="271" fillId="17" borderId="0" applyNumberFormat="0" applyBorder="0" applyAlignment="0" applyProtection="0"/>
    <xf numFmtId="0" fontId="271" fillId="18" borderId="0" applyNumberFormat="0" applyBorder="0" applyAlignment="0" applyProtection="0"/>
    <xf numFmtId="0" fontId="271" fillId="19" borderId="0" applyNumberFormat="0" applyBorder="0" applyAlignment="0" applyProtection="0"/>
    <xf numFmtId="0" fontId="271" fillId="21" borderId="0" applyNumberFormat="0" applyBorder="0" applyAlignment="0" applyProtection="0"/>
    <xf numFmtId="0" fontId="271" fillId="22" borderId="0" applyNumberFormat="0" applyBorder="0" applyAlignment="0" applyProtection="0"/>
    <xf numFmtId="0" fontId="271" fillId="23" borderId="0" applyNumberFormat="0" applyBorder="0" applyAlignment="0" applyProtection="0"/>
    <xf numFmtId="0" fontId="271" fillId="25" borderId="0" applyNumberFormat="0" applyBorder="0" applyAlignment="0" applyProtection="0"/>
    <xf numFmtId="0" fontId="271" fillId="26" borderId="0" applyNumberFormat="0" applyBorder="0" applyAlignment="0" applyProtection="0"/>
    <xf numFmtId="0" fontId="271" fillId="27" borderId="0" applyNumberFormat="0" applyBorder="0" applyAlignment="0" applyProtection="0"/>
    <xf numFmtId="0" fontId="271" fillId="29" borderId="0" applyNumberFormat="0" applyBorder="0" applyAlignment="0" applyProtection="0"/>
    <xf numFmtId="0" fontId="271" fillId="30" borderId="0" applyNumberFormat="0" applyBorder="0" applyAlignment="0" applyProtection="0"/>
    <xf numFmtId="0" fontId="271" fillId="31" borderId="0" applyNumberFormat="0" applyBorder="0" applyAlignment="0" applyProtection="0"/>
    <xf numFmtId="0" fontId="271" fillId="33" borderId="0" applyNumberFormat="0" applyBorder="0" applyAlignment="0" applyProtection="0"/>
    <xf numFmtId="0" fontId="271" fillId="34" borderId="0" applyNumberFormat="0" applyBorder="0" applyAlignment="0" applyProtection="0"/>
    <xf numFmtId="0" fontId="271" fillId="35" borderId="0" applyNumberFormat="0" applyBorder="0" applyAlignment="0" applyProtection="0"/>
    <xf numFmtId="0" fontId="271" fillId="37" borderId="0" applyNumberFormat="0" applyBorder="0" applyAlignment="0" applyProtection="0"/>
    <xf numFmtId="0" fontId="271" fillId="38" borderId="0" applyNumberFormat="0" applyBorder="0" applyAlignment="0" applyProtection="0"/>
    <xf numFmtId="0" fontId="271" fillId="39" borderId="0" applyNumberFormat="0" applyBorder="0" applyAlignment="0" applyProtection="0"/>
    <xf numFmtId="0" fontId="270" fillId="0" borderId="0"/>
    <xf numFmtId="0" fontId="270" fillId="15" borderId="13" applyNumberFormat="0" applyFont="0" applyAlignment="0" applyProtection="0"/>
    <xf numFmtId="0" fontId="270" fillId="17" borderId="0" applyNumberFormat="0" applyBorder="0" applyAlignment="0" applyProtection="0"/>
    <xf numFmtId="0" fontId="270" fillId="18" borderId="0" applyNumberFormat="0" applyBorder="0" applyAlignment="0" applyProtection="0"/>
    <xf numFmtId="0" fontId="270" fillId="19" borderId="0" applyNumberFormat="0" applyBorder="0" applyAlignment="0" applyProtection="0"/>
    <xf numFmtId="0" fontId="270" fillId="21" borderId="0" applyNumberFormat="0" applyBorder="0" applyAlignment="0" applyProtection="0"/>
    <xf numFmtId="0" fontId="270" fillId="22" borderId="0" applyNumberFormat="0" applyBorder="0" applyAlignment="0" applyProtection="0"/>
    <xf numFmtId="0" fontId="270" fillId="23" borderId="0" applyNumberFormat="0" applyBorder="0" applyAlignment="0" applyProtection="0"/>
    <xf numFmtId="0" fontId="270" fillId="25" borderId="0" applyNumberFormat="0" applyBorder="0" applyAlignment="0" applyProtection="0"/>
    <xf numFmtId="0" fontId="270" fillId="26" borderId="0" applyNumberFormat="0" applyBorder="0" applyAlignment="0" applyProtection="0"/>
    <xf numFmtId="0" fontId="270" fillId="27" borderId="0" applyNumberFormat="0" applyBorder="0" applyAlignment="0" applyProtection="0"/>
    <xf numFmtId="0" fontId="270" fillId="29" borderId="0" applyNumberFormat="0" applyBorder="0" applyAlignment="0" applyProtection="0"/>
    <xf numFmtId="0" fontId="270" fillId="30" borderId="0" applyNumberFormat="0" applyBorder="0" applyAlignment="0" applyProtection="0"/>
    <xf numFmtId="0" fontId="270" fillId="31" borderId="0" applyNumberFormat="0" applyBorder="0" applyAlignment="0" applyProtection="0"/>
    <xf numFmtId="0" fontId="270" fillId="33" borderId="0" applyNumberFormat="0" applyBorder="0" applyAlignment="0" applyProtection="0"/>
    <xf numFmtId="0" fontId="270" fillId="34" borderId="0" applyNumberFormat="0" applyBorder="0" applyAlignment="0" applyProtection="0"/>
    <xf numFmtId="0" fontId="270" fillId="35" borderId="0" applyNumberFormat="0" applyBorder="0" applyAlignment="0" applyProtection="0"/>
    <xf numFmtId="0" fontId="270" fillId="37" borderId="0" applyNumberFormat="0" applyBorder="0" applyAlignment="0" applyProtection="0"/>
    <xf numFmtId="0" fontId="270" fillId="38" borderId="0" applyNumberFormat="0" applyBorder="0" applyAlignment="0" applyProtection="0"/>
    <xf numFmtId="0" fontId="270" fillId="39" borderId="0" applyNumberFormat="0" applyBorder="0" applyAlignment="0" applyProtection="0"/>
    <xf numFmtId="0" fontId="269" fillId="0" borderId="0"/>
    <xf numFmtId="0" fontId="269" fillId="15" borderId="13" applyNumberFormat="0" applyFont="0" applyAlignment="0" applyProtection="0"/>
    <xf numFmtId="0" fontId="269" fillId="17" borderId="0" applyNumberFormat="0" applyBorder="0" applyAlignment="0" applyProtection="0"/>
    <xf numFmtId="0" fontId="269" fillId="18" borderId="0" applyNumberFormat="0" applyBorder="0" applyAlignment="0" applyProtection="0"/>
    <xf numFmtId="0" fontId="269" fillId="19" borderId="0" applyNumberFormat="0" applyBorder="0" applyAlignment="0" applyProtection="0"/>
    <xf numFmtId="0" fontId="269" fillId="21" borderId="0" applyNumberFormat="0" applyBorder="0" applyAlignment="0" applyProtection="0"/>
    <xf numFmtId="0" fontId="269" fillId="22" borderId="0" applyNumberFormat="0" applyBorder="0" applyAlignment="0" applyProtection="0"/>
    <xf numFmtId="0" fontId="269" fillId="23" borderId="0" applyNumberFormat="0" applyBorder="0" applyAlignment="0" applyProtection="0"/>
    <xf numFmtId="0" fontId="269" fillId="25" borderId="0" applyNumberFormat="0" applyBorder="0" applyAlignment="0" applyProtection="0"/>
    <xf numFmtId="0" fontId="269" fillId="26" borderId="0" applyNumberFormat="0" applyBorder="0" applyAlignment="0" applyProtection="0"/>
    <xf numFmtId="0" fontId="269" fillId="27" borderId="0" applyNumberFormat="0" applyBorder="0" applyAlignment="0" applyProtection="0"/>
    <xf numFmtId="0" fontId="269" fillId="29" borderId="0" applyNumberFormat="0" applyBorder="0" applyAlignment="0" applyProtection="0"/>
    <xf numFmtId="0" fontId="269" fillId="30" borderId="0" applyNumberFormat="0" applyBorder="0" applyAlignment="0" applyProtection="0"/>
    <xf numFmtId="0" fontId="269" fillId="31" borderId="0" applyNumberFormat="0" applyBorder="0" applyAlignment="0" applyProtection="0"/>
    <xf numFmtId="0" fontId="269" fillId="33" borderId="0" applyNumberFormat="0" applyBorder="0" applyAlignment="0" applyProtection="0"/>
    <xf numFmtId="0" fontId="269" fillId="34" borderId="0" applyNumberFormat="0" applyBorder="0" applyAlignment="0" applyProtection="0"/>
    <xf numFmtId="0" fontId="269" fillId="35" borderId="0" applyNumberFormat="0" applyBorder="0" applyAlignment="0" applyProtection="0"/>
    <xf numFmtId="0" fontId="269" fillId="37" borderId="0" applyNumberFormat="0" applyBorder="0" applyAlignment="0" applyProtection="0"/>
    <xf numFmtId="0" fontId="269" fillId="38" borderId="0" applyNumberFormat="0" applyBorder="0" applyAlignment="0" applyProtection="0"/>
    <xf numFmtId="0" fontId="269" fillId="39" borderId="0" applyNumberFormat="0" applyBorder="0" applyAlignment="0" applyProtection="0"/>
    <xf numFmtId="0" fontId="268" fillId="0" borderId="0"/>
    <xf numFmtId="0" fontId="268" fillId="15" borderId="13" applyNumberFormat="0" applyFont="0" applyAlignment="0" applyProtection="0"/>
    <xf numFmtId="0" fontId="268" fillId="17" borderId="0" applyNumberFormat="0" applyBorder="0" applyAlignment="0" applyProtection="0"/>
    <xf numFmtId="0" fontId="268" fillId="18" borderId="0" applyNumberFormat="0" applyBorder="0" applyAlignment="0" applyProtection="0"/>
    <xf numFmtId="0" fontId="268" fillId="19" borderId="0" applyNumberFormat="0" applyBorder="0" applyAlignment="0" applyProtection="0"/>
    <xf numFmtId="0" fontId="268" fillId="21" borderId="0" applyNumberFormat="0" applyBorder="0" applyAlignment="0" applyProtection="0"/>
    <xf numFmtId="0" fontId="268" fillId="22" borderId="0" applyNumberFormat="0" applyBorder="0" applyAlignment="0" applyProtection="0"/>
    <xf numFmtId="0" fontId="268" fillId="23" borderId="0" applyNumberFormat="0" applyBorder="0" applyAlignment="0" applyProtection="0"/>
    <xf numFmtId="0" fontId="268" fillId="25" borderId="0" applyNumberFormat="0" applyBorder="0" applyAlignment="0" applyProtection="0"/>
    <xf numFmtId="0" fontId="268" fillId="26" borderId="0" applyNumberFormat="0" applyBorder="0" applyAlignment="0" applyProtection="0"/>
    <xf numFmtId="0" fontId="268" fillId="27" borderId="0" applyNumberFormat="0" applyBorder="0" applyAlignment="0" applyProtection="0"/>
    <xf numFmtId="0" fontId="268" fillId="29" borderId="0" applyNumberFormat="0" applyBorder="0" applyAlignment="0" applyProtection="0"/>
    <xf numFmtId="0" fontId="268" fillId="30" borderId="0" applyNumberFormat="0" applyBorder="0" applyAlignment="0" applyProtection="0"/>
    <xf numFmtId="0" fontId="268" fillId="31" borderId="0" applyNumberFormat="0" applyBorder="0" applyAlignment="0" applyProtection="0"/>
    <xf numFmtId="0" fontId="268" fillId="33" borderId="0" applyNumberFormat="0" applyBorder="0" applyAlignment="0" applyProtection="0"/>
    <xf numFmtId="0" fontId="268" fillId="34" borderId="0" applyNumberFormat="0" applyBorder="0" applyAlignment="0" applyProtection="0"/>
    <xf numFmtId="0" fontId="268" fillId="35" borderId="0" applyNumberFormat="0" applyBorder="0" applyAlignment="0" applyProtection="0"/>
    <xf numFmtId="0" fontId="268" fillId="37" borderId="0" applyNumberFormat="0" applyBorder="0" applyAlignment="0" applyProtection="0"/>
    <xf numFmtId="0" fontId="268" fillId="38" borderId="0" applyNumberFormat="0" applyBorder="0" applyAlignment="0" applyProtection="0"/>
    <xf numFmtId="0" fontId="268" fillId="39" borderId="0" applyNumberFormat="0" applyBorder="0" applyAlignment="0" applyProtection="0"/>
    <xf numFmtId="0" fontId="267" fillId="0" borderId="0"/>
    <xf numFmtId="0" fontId="267" fillId="15" borderId="13" applyNumberFormat="0" applyFont="0" applyAlignment="0" applyProtection="0"/>
    <xf numFmtId="0" fontId="267" fillId="17" borderId="0" applyNumberFormat="0" applyBorder="0" applyAlignment="0" applyProtection="0"/>
    <xf numFmtId="0" fontId="267" fillId="18" borderId="0" applyNumberFormat="0" applyBorder="0" applyAlignment="0" applyProtection="0"/>
    <xf numFmtId="0" fontId="267" fillId="19" borderId="0" applyNumberFormat="0" applyBorder="0" applyAlignment="0" applyProtection="0"/>
    <xf numFmtId="0" fontId="267" fillId="21" borderId="0" applyNumberFormat="0" applyBorder="0" applyAlignment="0" applyProtection="0"/>
    <xf numFmtId="0" fontId="267" fillId="22" borderId="0" applyNumberFormat="0" applyBorder="0" applyAlignment="0" applyProtection="0"/>
    <xf numFmtId="0" fontId="267" fillId="23" borderId="0" applyNumberFormat="0" applyBorder="0" applyAlignment="0" applyProtection="0"/>
    <xf numFmtId="0" fontId="267" fillId="25" borderId="0" applyNumberFormat="0" applyBorder="0" applyAlignment="0" applyProtection="0"/>
    <xf numFmtId="0" fontId="267" fillId="26" borderId="0" applyNumberFormat="0" applyBorder="0" applyAlignment="0" applyProtection="0"/>
    <xf numFmtId="0" fontId="267" fillId="27" borderId="0" applyNumberFormat="0" applyBorder="0" applyAlignment="0" applyProtection="0"/>
    <xf numFmtId="0" fontId="267" fillId="29" borderId="0" applyNumberFormat="0" applyBorder="0" applyAlignment="0" applyProtection="0"/>
    <xf numFmtId="0" fontId="267" fillId="30" borderId="0" applyNumberFormat="0" applyBorder="0" applyAlignment="0" applyProtection="0"/>
    <xf numFmtId="0" fontId="267" fillId="31" borderId="0" applyNumberFormat="0" applyBorder="0" applyAlignment="0" applyProtection="0"/>
    <xf numFmtId="0" fontId="267" fillId="33" borderId="0" applyNumberFormat="0" applyBorder="0" applyAlignment="0" applyProtection="0"/>
    <xf numFmtId="0" fontId="267" fillId="34" borderId="0" applyNumberFormat="0" applyBorder="0" applyAlignment="0" applyProtection="0"/>
    <xf numFmtId="0" fontId="267" fillId="35" borderId="0" applyNumberFormat="0" applyBorder="0" applyAlignment="0" applyProtection="0"/>
    <xf numFmtId="0" fontId="267" fillId="37" borderId="0" applyNumberFormat="0" applyBorder="0" applyAlignment="0" applyProtection="0"/>
    <xf numFmtId="0" fontId="267" fillId="38" borderId="0" applyNumberFormat="0" applyBorder="0" applyAlignment="0" applyProtection="0"/>
    <xf numFmtId="0" fontId="267" fillId="39" borderId="0" applyNumberFormat="0" applyBorder="0" applyAlignment="0" applyProtection="0"/>
    <xf numFmtId="0" fontId="266" fillId="0" borderId="0"/>
    <xf numFmtId="0" fontId="266" fillId="15" borderId="13" applyNumberFormat="0" applyFont="0" applyAlignment="0" applyProtection="0"/>
    <xf numFmtId="0" fontId="266" fillId="17" borderId="0" applyNumberFormat="0" applyBorder="0" applyAlignment="0" applyProtection="0"/>
    <xf numFmtId="0" fontId="266" fillId="18" borderId="0" applyNumberFormat="0" applyBorder="0" applyAlignment="0" applyProtection="0"/>
    <xf numFmtId="0" fontId="266" fillId="19" borderId="0" applyNumberFormat="0" applyBorder="0" applyAlignment="0" applyProtection="0"/>
    <xf numFmtId="0" fontId="266" fillId="21" borderId="0" applyNumberFormat="0" applyBorder="0" applyAlignment="0" applyProtection="0"/>
    <xf numFmtId="0" fontId="266" fillId="22" borderId="0" applyNumberFormat="0" applyBorder="0" applyAlignment="0" applyProtection="0"/>
    <xf numFmtId="0" fontId="266" fillId="23" borderId="0" applyNumberFormat="0" applyBorder="0" applyAlignment="0" applyProtection="0"/>
    <xf numFmtId="0" fontId="266" fillId="25" borderId="0" applyNumberFormat="0" applyBorder="0" applyAlignment="0" applyProtection="0"/>
    <xf numFmtId="0" fontId="266" fillId="26" borderId="0" applyNumberFormat="0" applyBorder="0" applyAlignment="0" applyProtection="0"/>
    <xf numFmtId="0" fontId="266" fillId="27" borderId="0" applyNumberFormat="0" applyBorder="0" applyAlignment="0" applyProtection="0"/>
    <xf numFmtId="0" fontId="266" fillId="29" borderId="0" applyNumberFormat="0" applyBorder="0" applyAlignment="0" applyProtection="0"/>
    <xf numFmtId="0" fontId="266" fillId="30" borderId="0" applyNumberFormat="0" applyBorder="0" applyAlignment="0" applyProtection="0"/>
    <xf numFmtId="0" fontId="266" fillId="31" borderId="0" applyNumberFormat="0" applyBorder="0" applyAlignment="0" applyProtection="0"/>
    <xf numFmtId="0" fontId="266" fillId="33" borderId="0" applyNumberFormat="0" applyBorder="0" applyAlignment="0" applyProtection="0"/>
    <xf numFmtId="0" fontId="266" fillId="34" borderId="0" applyNumberFormat="0" applyBorder="0" applyAlignment="0" applyProtection="0"/>
    <xf numFmtId="0" fontId="266" fillId="35" borderId="0" applyNumberFormat="0" applyBorder="0" applyAlignment="0" applyProtection="0"/>
    <xf numFmtId="0" fontId="266" fillId="37" borderId="0" applyNumberFormat="0" applyBorder="0" applyAlignment="0" applyProtection="0"/>
    <xf numFmtId="0" fontId="266" fillId="38" borderId="0" applyNumberFormat="0" applyBorder="0" applyAlignment="0" applyProtection="0"/>
    <xf numFmtId="0" fontId="266" fillId="39" borderId="0" applyNumberFormat="0" applyBorder="0" applyAlignment="0" applyProtection="0"/>
    <xf numFmtId="0" fontId="265" fillId="0" borderId="0"/>
    <xf numFmtId="0" fontId="265" fillId="15" borderId="13" applyNumberFormat="0" applyFont="0" applyAlignment="0" applyProtection="0"/>
    <xf numFmtId="0" fontId="265" fillId="17" borderId="0" applyNumberFormat="0" applyBorder="0" applyAlignment="0" applyProtection="0"/>
    <xf numFmtId="0" fontId="265" fillId="18" borderId="0" applyNumberFormat="0" applyBorder="0" applyAlignment="0" applyProtection="0"/>
    <xf numFmtId="0" fontId="265" fillId="19" borderId="0" applyNumberFormat="0" applyBorder="0" applyAlignment="0" applyProtection="0"/>
    <xf numFmtId="0" fontId="265" fillId="21" borderId="0" applyNumberFormat="0" applyBorder="0" applyAlignment="0" applyProtection="0"/>
    <xf numFmtId="0" fontId="265" fillId="22" borderId="0" applyNumberFormat="0" applyBorder="0" applyAlignment="0" applyProtection="0"/>
    <xf numFmtId="0" fontId="265" fillId="23" borderId="0" applyNumberFormat="0" applyBorder="0" applyAlignment="0" applyProtection="0"/>
    <xf numFmtId="0" fontId="265" fillId="25" borderId="0" applyNumberFormat="0" applyBorder="0" applyAlignment="0" applyProtection="0"/>
    <xf numFmtId="0" fontId="265" fillId="26" borderId="0" applyNumberFormat="0" applyBorder="0" applyAlignment="0" applyProtection="0"/>
    <xf numFmtId="0" fontId="265" fillId="27" borderId="0" applyNumberFormat="0" applyBorder="0" applyAlignment="0" applyProtection="0"/>
    <xf numFmtId="0" fontId="265" fillId="29" borderId="0" applyNumberFormat="0" applyBorder="0" applyAlignment="0" applyProtection="0"/>
    <xf numFmtId="0" fontId="265" fillId="30" borderId="0" applyNumberFormat="0" applyBorder="0" applyAlignment="0" applyProtection="0"/>
    <xf numFmtId="0" fontId="265" fillId="31" borderId="0" applyNumberFormat="0" applyBorder="0" applyAlignment="0" applyProtection="0"/>
    <xf numFmtId="0" fontId="265" fillId="33" borderId="0" applyNumberFormat="0" applyBorder="0" applyAlignment="0" applyProtection="0"/>
    <xf numFmtId="0" fontId="265" fillId="34" borderId="0" applyNumberFormat="0" applyBorder="0" applyAlignment="0" applyProtection="0"/>
    <xf numFmtId="0" fontId="265" fillId="35" borderId="0" applyNumberFormat="0" applyBorder="0" applyAlignment="0" applyProtection="0"/>
    <xf numFmtId="0" fontId="265" fillId="37" borderId="0" applyNumberFormat="0" applyBorder="0" applyAlignment="0" applyProtection="0"/>
    <xf numFmtId="0" fontId="265" fillId="38" borderId="0" applyNumberFormat="0" applyBorder="0" applyAlignment="0" applyProtection="0"/>
    <xf numFmtId="0" fontId="265" fillId="39" borderId="0" applyNumberFormat="0" applyBorder="0" applyAlignment="0" applyProtection="0"/>
    <xf numFmtId="0" fontId="264" fillId="0" borderId="0"/>
    <xf numFmtId="0" fontId="264" fillId="15" borderId="13" applyNumberFormat="0" applyFont="0" applyAlignment="0" applyProtection="0"/>
    <xf numFmtId="0" fontId="264" fillId="17" borderId="0" applyNumberFormat="0" applyBorder="0" applyAlignment="0" applyProtection="0"/>
    <xf numFmtId="0" fontId="264" fillId="18" borderId="0" applyNumberFormat="0" applyBorder="0" applyAlignment="0" applyProtection="0"/>
    <xf numFmtId="0" fontId="264" fillId="19" borderId="0" applyNumberFormat="0" applyBorder="0" applyAlignment="0" applyProtection="0"/>
    <xf numFmtId="0" fontId="264" fillId="21" borderId="0" applyNumberFormat="0" applyBorder="0" applyAlignment="0" applyProtection="0"/>
    <xf numFmtId="0" fontId="264" fillId="22" borderId="0" applyNumberFormat="0" applyBorder="0" applyAlignment="0" applyProtection="0"/>
    <xf numFmtId="0" fontId="264" fillId="23" borderId="0" applyNumberFormat="0" applyBorder="0" applyAlignment="0" applyProtection="0"/>
    <xf numFmtId="0" fontId="264" fillId="25" borderId="0" applyNumberFormat="0" applyBorder="0" applyAlignment="0" applyProtection="0"/>
    <xf numFmtId="0" fontId="264" fillId="26" borderId="0" applyNumberFormat="0" applyBorder="0" applyAlignment="0" applyProtection="0"/>
    <xf numFmtId="0" fontId="264" fillId="27" borderId="0" applyNumberFormat="0" applyBorder="0" applyAlignment="0" applyProtection="0"/>
    <xf numFmtId="0" fontId="264" fillId="29" borderId="0" applyNumberFormat="0" applyBorder="0" applyAlignment="0" applyProtection="0"/>
    <xf numFmtId="0" fontId="264" fillId="30" borderId="0" applyNumberFormat="0" applyBorder="0" applyAlignment="0" applyProtection="0"/>
    <xf numFmtId="0" fontId="264" fillId="31" borderId="0" applyNumberFormat="0" applyBorder="0" applyAlignment="0" applyProtection="0"/>
    <xf numFmtId="0" fontId="264" fillId="33" borderId="0" applyNumberFormat="0" applyBorder="0" applyAlignment="0" applyProtection="0"/>
    <xf numFmtId="0" fontId="264" fillId="34" borderId="0" applyNumberFormat="0" applyBorder="0" applyAlignment="0" applyProtection="0"/>
    <xf numFmtId="0" fontId="264" fillId="35" borderId="0" applyNumberFormat="0" applyBorder="0" applyAlignment="0" applyProtection="0"/>
    <xf numFmtId="0" fontId="264" fillId="37" borderId="0" applyNumberFormat="0" applyBorder="0" applyAlignment="0" applyProtection="0"/>
    <xf numFmtId="0" fontId="264" fillId="38" borderId="0" applyNumberFormat="0" applyBorder="0" applyAlignment="0" applyProtection="0"/>
    <xf numFmtId="0" fontId="264" fillId="39" borderId="0" applyNumberFormat="0" applyBorder="0" applyAlignment="0" applyProtection="0"/>
    <xf numFmtId="0" fontId="263" fillId="0" borderId="0"/>
    <xf numFmtId="0" fontId="263" fillId="15" borderId="13" applyNumberFormat="0" applyFont="0" applyAlignment="0" applyProtection="0"/>
    <xf numFmtId="0" fontId="263" fillId="17" borderId="0" applyNumberFormat="0" applyBorder="0" applyAlignment="0" applyProtection="0"/>
    <xf numFmtId="0" fontId="263" fillId="18" borderId="0" applyNumberFormat="0" applyBorder="0" applyAlignment="0" applyProtection="0"/>
    <xf numFmtId="0" fontId="263" fillId="19" borderId="0" applyNumberFormat="0" applyBorder="0" applyAlignment="0" applyProtection="0"/>
    <xf numFmtId="0" fontId="263" fillId="21" borderId="0" applyNumberFormat="0" applyBorder="0" applyAlignment="0" applyProtection="0"/>
    <xf numFmtId="0" fontId="263" fillId="22" borderId="0" applyNumberFormat="0" applyBorder="0" applyAlignment="0" applyProtection="0"/>
    <xf numFmtId="0" fontId="263" fillId="23" borderId="0" applyNumberFormat="0" applyBorder="0" applyAlignment="0" applyProtection="0"/>
    <xf numFmtId="0" fontId="263" fillId="25" borderId="0" applyNumberFormat="0" applyBorder="0" applyAlignment="0" applyProtection="0"/>
    <xf numFmtId="0" fontId="263" fillId="26" borderId="0" applyNumberFormat="0" applyBorder="0" applyAlignment="0" applyProtection="0"/>
    <xf numFmtId="0" fontId="263" fillId="27" borderId="0" applyNumberFormat="0" applyBorder="0" applyAlignment="0" applyProtection="0"/>
    <xf numFmtId="0" fontId="263" fillId="29" borderId="0" applyNumberFormat="0" applyBorder="0" applyAlignment="0" applyProtection="0"/>
    <xf numFmtId="0" fontId="263" fillId="30" borderId="0" applyNumberFormat="0" applyBorder="0" applyAlignment="0" applyProtection="0"/>
    <xf numFmtId="0" fontId="263" fillId="31" borderId="0" applyNumberFormat="0" applyBorder="0" applyAlignment="0" applyProtection="0"/>
    <xf numFmtId="0" fontId="263" fillId="33" borderId="0" applyNumberFormat="0" applyBorder="0" applyAlignment="0" applyProtection="0"/>
    <xf numFmtId="0" fontId="263" fillId="34" borderId="0" applyNumberFormat="0" applyBorder="0" applyAlignment="0" applyProtection="0"/>
    <xf numFmtId="0" fontId="263" fillId="35" borderId="0" applyNumberFormat="0" applyBorder="0" applyAlignment="0" applyProtection="0"/>
    <xf numFmtId="0" fontId="263" fillId="37" borderId="0" applyNumberFormat="0" applyBorder="0" applyAlignment="0" applyProtection="0"/>
    <xf numFmtId="0" fontId="263" fillId="38" borderId="0" applyNumberFormat="0" applyBorder="0" applyAlignment="0" applyProtection="0"/>
    <xf numFmtId="0" fontId="263" fillId="39" borderId="0" applyNumberFormat="0" applyBorder="0" applyAlignment="0" applyProtection="0"/>
    <xf numFmtId="0" fontId="262" fillId="0" borderId="0"/>
    <xf numFmtId="0" fontId="262" fillId="15" borderId="13" applyNumberFormat="0" applyFont="0" applyAlignment="0" applyProtection="0"/>
    <xf numFmtId="0" fontId="262" fillId="17" borderId="0" applyNumberFormat="0" applyBorder="0" applyAlignment="0" applyProtection="0"/>
    <xf numFmtId="0" fontId="262" fillId="18" borderId="0" applyNumberFormat="0" applyBorder="0" applyAlignment="0" applyProtection="0"/>
    <xf numFmtId="0" fontId="262" fillId="19" borderId="0" applyNumberFormat="0" applyBorder="0" applyAlignment="0" applyProtection="0"/>
    <xf numFmtId="0" fontId="262" fillId="21" borderId="0" applyNumberFormat="0" applyBorder="0" applyAlignment="0" applyProtection="0"/>
    <xf numFmtId="0" fontId="262" fillId="22" borderId="0" applyNumberFormat="0" applyBorder="0" applyAlignment="0" applyProtection="0"/>
    <xf numFmtId="0" fontId="262" fillId="23" borderId="0" applyNumberFormat="0" applyBorder="0" applyAlignment="0" applyProtection="0"/>
    <xf numFmtId="0" fontId="262" fillId="25" borderId="0" applyNumberFormat="0" applyBorder="0" applyAlignment="0" applyProtection="0"/>
    <xf numFmtId="0" fontId="262" fillId="26" borderId="0" applyNumberFormat="0" applyBorder="0" applyAlignment="0" applyProtection="0"/>
    <xf numFmtId="0" fontId="262" fillId="27" borderId="0" applyNumberFormat="0" applyBorder="0" applyAlignment="0" applyProtection="0"/>
    <xf numFmtId="0" fontId="262" fillId="29" borderId="0" applyNumberFormat="0" applyBorder="0" applyAlignment="0" applyProtection="0"/>
    <xf numFmtId="0" fontId="262" fillId="30" borderId="0" applyNumberFormat="0" applyBorder="0" applyAlignment="0" applyProtection="0"/>
    <xf numFmtId="0" fontId="262" fillId="31" borderId="0" applyNumberFormat="0" applyBorder="0" applyAlignment="0" applyProtection="0"/>
    <xf numFmtId="0" fontId="262" fillId="33" borderId="0" applyNumberFormat="0" applyBorder="0" applyAlignment="0" applyProtection="0"/>
    <xf numFmtId="0" fontId="262" fillId="34" borderId="0" applyNumberFormat="0" applyBorder="0" applyAlignment="0" applyProtection="0"/>
    <xf numFmtId="0" fontId="262" fillId="35" borderId="0" applyNumberFormat="0" applyBorder="0" applyAlignment="0" applyProtection="0"/>
    <xf numFmtId="0" fontId="262" fillId="37" borderId="0" applyNumberFormat="0" applyBorder="0" applyAlignment="0" applyProtection="0"/>
    <xf numFmtId="0" fontId="262" fillId="38" borderId="0" applyNumberFormat="0" applyBorder="0" applyAlignment="0" applyProtection="0"/>
    <xf numFmtId="0" fontId="262" fillId="39" borderId="0" applyNumberFormat="0" applyBorder="0" applyAlignment="0" applyProtection="0"/>
    <xf numFmtId="0" fontId="261" fillId="0" borderId="0"/>
    <xf numFmtId="0" fontId="261" fillId="15" borderId="13" applyNumberFormat="0" applyFont="0" applyAlignment="0" applyProtection="0"/>
    <xf numFmtId="0" fontId="261" fillId="17" borderId="0" applyNumberFormat="0" applyBorder="0" applyAlignment="0" applyProtection="0"/>
    <xf numFmtId="0" fontId="261" fillId="18" borderId="0" applyNumberFormat="0" applyBorder="0" applyAlignment="0" applyProtection="0"/>
    <xf numFmtId="0" fontId="261" fillId="19" borderId="0" applyNumberFormat="0" applyBorder="0" applyAlignment="0" applyProtection="0"/>
    <xf numFmtId="0" fontId="261" fillId="21" borderId="0" applyNumberFormat="0" applyBorder="0" applyAlignment="0" applyProtection="0"/>
    <xf numFmtId="0" fontId="261" fillId="22" borderId="0" applyNumberFormat="0" applyBorder="0" applyAlignment="0" applyProtection="0"/>
    <xf numFmtId="0" fontId="261" fillId="23" borderId="0" applyNumberFormat="0" applyBorder="0" applyAlignment="0" applyProtection="0"/>
    <xf numFmtId="0" fontId="261" fillId="25" borderId="0" applyNumberFormat="0" applyBorder="0" applyAlignment="0" applyProtection="0"/>
    <xf numFmtId="0" fontId="261" fillId="26" borderId="0" applyNumberFormat="0" applyBorder="0" applyAlignment="0" applyProtection="0"/>
    <xf numFmtId="0" fontId="261" fillId="27" borderId="0" applyNumberFormat="0" applyBorder="0" applyAlignment="0" applyProtection="0"/>
    <xf numFmtId="0" fontId="261" fillId="29" borderId="0" applyNumberFormat="0" applyBorder="0" applyAlignment="0" applyProtection="0"/>
    <xf numFmtId="0" fontId="261" fillId="30" borderId="0" applyNumberFormat="0" applyBorder="0" applyAlignment="0" applyProtection="0"/>
    <xf numFmtId="0" fontId="261" fillId="31" borderId="0" applyNumberFormat="0" applyBorder="0" applyAlignment="0" applyProtection="0"/>
    <xf numFmtId="0" fontId="261" fillId="33" borderId="0" applyNumberFormat="0" applyBorder="0" applyAlignment="0" applyProtection="0"/>
    <xf numFmtId="0" fontId="261" fillId="34" borderId="0" applyNumberFormat="0" applyBorder="0" applyAlignment="0" applyProtection="0"/>
    <xf numFmtId="0" fontId="261" fillId="35" borderId="0" applyNumberFormat="0" applyBorder="0" applyAlignment="0" applyProtection="0"/>
    <xf numFmtId="0" fontId="261" fillId="37" borderId="0" applyNumberFormat="0" applyBorder="0" applyAlignment="0" applyProtection="0"/>
    <xf numFmtId="0" fontId="261" fillId="38" borderId="0" applyNumberFormat="0" applyBorder="0" applyAlignment="0" applyProtection="0"/>
    <xf numFmtId="0" fontId="261" fillId="39" borderId="0" applyNumberFormat="0" applyBorder="0" applyAlignment="0" applyProtection="0"/>
    <xf numFmtId="0" fontId="260" fillId="0" borderId="0"/>
    <xf numFmtId="0" fontId="260" fillId="15" borderId="13" applyNumberFormat="0" applyFont="0" applyAlignment="0" applyProtection="0"/>
    <xf numFmtId="0" fontId="260" fillId="17" borderId="0" applyNumberFormat="0" applyBorder="0" applyAlignment="0" applyProtection="0"/>
    <xf numFmtId="0" fontId="260" fillId="18" borderId="0" applyNumberFormat="0" applyBorder="0" applyAlignment="0" applyProtection="0"/>
    <xf numFmtId="0" fontId="260" fillId="19" borderId="0" applyNumberFormat="0" applyBorder="0" applyAlignment="0" applyProtection="0"/>
    <xf numFmtId="0" fontId="260" fillId="21" borderId="0" applyNumberFormat="0" applyBorder="0" applyAlignment="0" applyProtection="0"/>
    <xf numFmtId="0" fontId="260" fillId="22" borderId="0" applyNumberFormat="0" applyBorder="0" applyAlignment="0" applyProtection="0"/>
    <xf numFmtId="0" fontId="260" fillId="23" borderId="0" applyNumberFormat="0" applyBorder="0" applyAlignment="0" applyProtection="0"/>
    <xf numFmtId="0" fontId="260" fillId="25" borderId="0" applyNumberFormat="0" applyBorder="0" applyAlignment="0" applyProtection="0"/>
    <xf numFmtId="0" fontId="260" fillId="26" borderId="0" applyNumberFormat="0" applyBorder="0" applyAlignment="0" applyProtection="0"/>
    <xf numFmtId="0" fontId="260" fillId="27" borderId="0" applyNumberFormat="0" applyBorder="0" applyAlignment="0" applyProtection="0"/>
    <xf numFmtId="0" fontId="260" fillId="29" borderId="0" applyNumberFormat="0" applyBorder="0" applyAlignment="0" applyProtection="0"/>
    <xf numFmtId="0" fontId="260" fillId="30" borderId="0" applyNumberFormat="0" applyBorder="0" applyAlignment="0" applyProtection="0"/>
    <xf numFmtId="0" fontId="260" fillId="31" borderId="0" applyNumberFormat="0" applyBorder="0" applyAlignment="0" applyProtection="0"/>
    <xf numFmtId="0" fontId="260" fillId="33" borderId="0" applyNumberFormat="0" applyBorder="0" applyAlignment="0" applyProtection="0"/>
    <xf numFmtId="0" fontId="260" fillId="34" borderId="0" applyNumberFormat="0" applyBorder="0" applyAlignment="0" applyProtection="0"/>
    <xf numFmtId="0" fontId="260" fillId="35" borderId="0" applyNumberFormat="0" applyBorder="0" applyAlignment="0" applyProtection="0"/>
    <xf numFmtId="0" fontId="260" fillId="37" borderId="0" applyNumberFormat="0" applyBorder="0" applyAlignment="0" applyProtection="0"/>
    <xf numFmtId="0" fontId="260" fillId="38" borderId="0" applyNumberFormat="0" applyBorder="0" applyAlignment="0" applyProtection="0"/>
    <xf numFmtId="0" fontId="260" fillId="39" borderId="0" applyNumberFormat="0" applyBorder="0" applyAlignment="0" applyProtection="0"/>
    <xf numFmtId="0" fontId="259" fillId="0" borderId="0"/>
    <xf numFmtId="0" fontId="259" fillId="15" borderId="13" applyNumberFormat="0" applyFont="0" applyAlignment="0" applyProtection="0"/>
    <xf numFmtId="0" fontId="259" fillId="17" borderId="0" applyNumberFormat="0" applyBorder="0" applyAlignment="0" applyProtection="0"/>
    <xf numFmtId="0" fontId="259" fillId="18" borderId="0" applyNumberFormat="0" applyBorder="0" applyAlignment="0" applyProtection="0"/>
    <xf numFmtId="0" fontId="259" fillId="19" borderId="0" applyNumberFormat="0" applyBorder="0" applyAlignment="0" applyProtection="0"/>
    <xf numFmtId="0" fontId="259" fillId="21" borderId="0" applyNumberFormat="0" applyBorder="0" applyAlignment="0" applyProtection="0"/>
    <xf numFmtId="0" fontId="259" fillId="22" borderId="0" applyNumberFormat="0" applyBorder="0" applyAlignment="0" applyProtection="0"/>
    <xf numFmtId="0" fontId="259" fillId="23" borderId="0" applyNumberFormat="0" applyBorder="0" applyAlignment="0" applyProtection="0"/>
    <xf numFmtId="0" fontId="259" fillId="25" borderId="0" applyNumberFormat="0" applyBorder="0" applyAlignment="0" applyProtection="0"/>
    <xf numFmtId="0" fontId="259" fillId="26" borderId="0" applyNumberFormat="0" applyBorder="0" applyAlignment="0" applyProtection="0"/>
    <xf numFmtId="0" fontId="259" fillId="27" borderId="0" applyNumberFormat="0" applyBorder="0" applyAlignment="0" applyProtection="0"/>
    <xf numFmtId="0" fontId="259" fillId="29" borderId="0" applyNumberFormat="0" applyBorder="0" applyAlignment="0" applyProtection="0"/>
    <xf numFmtId="0" fontId="259" fillId="30" borderId="0" applyNumberFormat="0" applyBorder="0" applyAlignment="0" applyProtection="0"/>
    <xf numFmtId="0" fontId="259" fillId="31" borderId="0" applyNumberFormat="0" applyBorder="0" applyAlignment="0" applyProtection="0"/>
    <xf numFmtId="0" fontId="259" fillId="33" borderId="0" applyNumberFormat="0" applyBorder="0" applyAlignment="0" applyProtection="0"/>
    <xf numFmtId="0" fontId="259" fillId="34" borderId="0" applyNumberFormat="0" applyBorder="0" applyAlignment="0" applyProtection="0"/>
    <xf numFmtId="0" fontId="259" fillId="35" borderId="0" applyNumberFormat="0" applyBorder="0" applyAlignment="0" applyProtection="0"/>
    <xf numFmtId="0" fontId="259" fillId="37" borderId="0" applyNumberFormat="0" applyBorder="0" applyAlignment="0" applyProtection="0"/>
    <xf numFmtId="0" fontId="259" fillId="38" borderId="0" applyNumberFormat="0" applyBorder="0" applyAlignment="0" applyProtection="0"/>
    <xf numFmtId="0" fontId="259" fillId="39" borderId="0" applyNumberFormat="0" applyBorder="0" applyAlignment="0" applyProtection="0"/>
    <xf numFmtId="0" fontId="258" fillId="0" borderId="0"/>
    <xf numFmtId="0" fontId="258" fillId="15" borderId="13" applyNumberFormat="0" applyFont="0" applyAlignment="0" applyProtection="0"/>
    <xf numFmtId="0" fontId="258" fillId="17" borderId="0" applyNumberFormat="0" applyBorder="0" applyAlignment="0" applyProtection="0"/>
    <xf numFmtId="0" fontId="258" fillId="18" borderId="0" applyNumberFormat="0" applyBorder="0" applyAlignment="0" applyProtection="0"/>
    <xf numFmtId="0" fontId="258" fillId="19" borderId="0" applyNumberFormat="0" applyBorder="0" applyAlignment="0" applyProtection="0"/>
    <xf numFmtId="0" fontId="258" fillId="21" borderId="0" applyNumberFormat="0" applyBorder="0" applyAlignment="0" applyProtection="0"/>
    <xf numFmtId="0" fontId="258" fillId="22" borderId="0" applyNumberFormat="0" applyBorder="0" applyAlignment="0" applyProtection="0"/>
    <xf numFmtId="0" fontId="258" fillId="23" borderId="0" applyNumberFormat="0" applyBorder="0" applyAlignment="0" applyProtection="0"/>
    <xf numFmtId="0" fontId="258" fillId="25" borderId="0" applyNumberFormat="0" applyBorder="0" applyAlignment="0" applyProtection="0"/>
    <xf numFmtId="0" fontId="258" fillId="26" borderId="0" applyNumberFormat="0" applyBorder="0" applyAlignment="0" applyProtection="0"/>
    <xf numFmtId="0" fontId="258" fillId="27" borderId="0" applyNumberFormat="0" applyBorder="0" applyAlignment="0" applyProtection="0"/>
    <xf numFmtId="0" fontId="258" fillId="29" borderId="0" applyNumberFormat="0" applyBorder="0" applyAlignment="0" applyProtection="0"/>
    <xf numFmtId="0" fontId="258" fillId="30" borderId="0" applyNumberFormat="0" applyBorder="0" applyAlignment="0" applyProtection="0"/>
    <xf numFmtId="0" fontId="258" fillId="31" borderId="0" applyNumberFormat="0" applyBorder="0" applyAlignment="0" applyProtection="0"/>
    <xf numFmtId="0" fontId="258" fillId="33" borderId="0" applyNumberFormat="0" applyBorder="0" applyAlignment="0" applyProtection="0"/>
    <xf numFmtId="0" fontId="258" fillId="34" borderId="0" applyNumberFormat="0" applyBorder="0" applyAlignment="0" applyProtection="0"/>
    <xf numFmtId="0" fontId="258" fillId="35" borderId="0" applyNumberFormat="0" applyBorder="0" applyAlignment="0" applyProtection="0"/>
    <xf numFmtId="0" fontId="258" fillId="37" borderId="0" applyNumberFormat="0" applyBorder="0" applyAlignment="0" applyProtection="0"/>
    <xf numFmtId="0" fontId="258" fillId="38" borderId="0" applyNumberFormat="0" applyBorder="0" applyAlignment="0" applyProtection="0"/>
    <xf numFmtId="0" fontId="258" fillId="39" borderId="0" applyNumberFormat="0" applyBorder="0" applyAlignment="0" applyProtection="0"/>
    <xf numFmtId="0" fontId="257" fillId="0" borderId="0"/>
    <xf numFmtId="0" fontId="257" fillId="15" borderId="13" applyNumberFormat="0" applyFont="0" applyAlignment="0" applyProtection="0"/>
    <xf numFmtId="0" fontId="257" fillId="17" borderId="0" applyNumberFormat="0" applyBorder="0" applyAlignment="0" applyProtection="0"/>
    <xf numFmtId="0" fontId="257" fillId="18" borderId="0" applyNumberFormat="0" applyBorder="0" applyAlignment="0" applyProtection="0"/>
    <xf numFmtId="0" fontId="257" fillId="19" borderId="0" applyNumberFormat="0" applyBorder="0" applyAlignment="0" applyProtection="0"/>
    <xf numFmtId="0" fontId="257" fillId="21" borderId="0" applyNumberFormat="0" applyBorder="0" applyAlignment="0" applyProtection="0"/>
    <xf numFmtId="0" fontId="257" fillId="22" borderId="0" applyNumberFormat="0" applyBorder="0" applyAlignment="0" applyProtection="0"/>
    <xf numFmtId="0" fontId="257" fillId="23" borderId="0" applyNumberFormat="0" applyBorder="0" applyAlignment="0" applyProtection="0"/>
    <xf numFmtId="0" fontId="257" fillId="25" borderId="0" applyNumberFormat="0" applyBorder="0" applyAlignment="0" applyProtection="0"/>
    <xf numFmtId="0" fontId="257" fillId="26" borderId="0" applyNumberFormat="0" applyBorder="0" applyAlignment="0" applyProtection="0"/>
    <xf numFmtId="0" fontId="257" fillId="27" borderId="0" applyNumberFormat="0" applyBorder="0" applyAlignment="0" applyProtection="0"/>
    <xf numFmtId="0" fontId="257" fillId="29" borderId="0" applyNumberFormat="0" applyBorder="0" applyAlignment="0" applyProtection="0"/>
    <xf numFmtId="0" fontId="257" fillId="30" borderId="0" applyNumberFormat="0" applyBorder="0" applyAlignment="0" applyProtection="0"/>
    <xf numFmtId="0" fontId="257" fillId="31" borderId="0" applyNumberFormat="0" applyBorder="0" applyAlignment="0" applyProtection="0"/>
    <xf numFmtId="0" fontId="257" fillId="33" borderId="0" applyNumberFormat="0" applyBorder="0" applyAlignment="0" applyProtection="0"/>
    <xf numFmtId="0" fontId="257" fillId="34" borderId="0" applyNumberFormat="0" applyBorder="0" applyAlignment="0" applyProtection="0"/>
    <xf numFmtId="0" fontId="257" fillId="35" borderId="0" applyNumberFormat="0" applyBorder="0" applyAlignment="0" applyProtection="0"/>
    <xf numFmtId="0" fontId="257" fillId="37" borderId="0" applyNumberFormat="0" applyBorder="0" applyAlignment="0" applyProtection="0"/>
    <xf numFmtId="0" fontId="257" fillId="38" borderId="0" applyNumberFormat="0" applyBorder="0" applyAlignment="0" applyProtection="0"/>
    <xf numFmtId="0" fontId="257" fillId="39" borderId="0" applyNumberFormat="0" applyBorder="0" applyAlignment="0" applyProtection="0"/>
    <xf numFmtId="0" fontId="256" fillId="0" borderId="0"/>
    <xf numFmtId="0" fontId="256" fillId="15" borderId="13" applyNumberFormat="0" applyFont="0" applyAlignment="0" applyProtection="0"/>
    <xf numFmtId="0" fontId="256" fillId="17" borderId="0" applyNumberFormat="0" applyBorder="0" applyAlignment="0" applyProtection="0"/>
    <xf numFmtId="0" fontId="256" fillId="18" borderId="0" applyNumberFormat="0" applyBorder="0" applyAlignment="0" applyProtection="0"/>
    <xf numFmtId="0" fontId="256" fillId="19" borderId="0" applyNumberFormat="0" applyBorder="0" applyAlignment="0" applyProtection="0"/>
    <xf numFmtId="0" fontId="256" fillId="21" borderId="0" applyNumberFormat="0" applyBorder="0" applyAlignment="0" applyProtection="0"/>
    <xf numFmtId="0" fontId="256" fillId="22" borderId="0" applyNumberFormat="0" applyBorder="0" applyAlignment="0" applyProtection="0"/>
    <xf numFmtId="0" fontId="256" fillId="23" borderId="0" applyNumberFormat="0" applyBorder="0" applyAlignment="0" applyProtection="0"/>
    <xf numFmtId="0" fontId="256" fillId="25" borderId="0" applyNumberFormat="0" applyBorder="0" applyAlignment="0" applyProtection="0"/>
    <xf numFmtId="0" fontId="256" fillId="26" borderId="0" applyNumberFormat="0" applyBorder="0" applyAlignment="0" applyProtection="0"/>
    <xf numFmtId="0" fontId="256" fillId="27" borderId="0" applyNumberFormat="0" applyBorder="0" applyAlignment="0" applyProtection="0"/>
    <xf numFmtId="0" fontId="256" fillId="29" borderId="0" applyNumberFormat="0" applyBorder="0" applyAlignment="0" applyProtection="0"/>
    <xf numFmtId="0" fontId="256" fillId="30" borderId="0" applyNumberFormat="0" applyBorder="0" applyAlignment="0" applyProtection="0"/>
    <xf numFmtId="0" fontId="256" fillId="31" borderId="0" applyNumberFormat="0" applyBorder="0" applyAlignment="0" applyProtection="0"/>
    <xf numFmtId="0" fontId="256" fillId="33" borderId="0" applyNumberFormat="0" applyBorder="0" applyAlignment="0" applyProtection="0"/>
    <xf numFmtId="0" fontId="256" fillId="34" borderId="0" applyNumberFormat="0" applyBorder="0" applyAlignment="0" applyProtection="0"/>
    <xf numFmtId="0" fontId="256" fillId="35" borderId="0" applyNumberFormat="0" applyBorder="0" applyAlignment="0" applyProtection="0"/>
    <xf numFmtId="0" fontId="256" fillId="37" borderId="0" applyNumberFormat="0" applyBorder="0" applyAlignment="0" applyProtection="0"/>
    <xf numFmtId="0" fontId="256" fillId="38" borderId="0" applyNumberFormat="0" applyBorder="0" applyAlignment="0" applyProtection="0"/>
    <xf numFmtId="0" fontId="256" fillId="39" borderId="0" applyNumberFormat="0" applyBorder="0" applyAlignment="0" applyProtection="0"/>
    <xf numFmtId="0" fontId="255" fillId="0" borderId="0"/>
    <xf numFmtId="0" fontId="255" fillId="15" borderId="13" applyNumberFormat="0" applyFont="0" applyAlignment="0" applyProtection="0"/>
    <xf numFmtId="0" fontId="255" fillId="17" borderId="0" applyNumberFormat="0" applyBorder="0" applyAlignment="0" applyProtection="0"/>
    <xf numFmtId="0" fontId="255" fillId="18" borderId="0" applyNumberFormat="0" applyBorder="0" applyAlignment="0" applyProtection="0"/>
    <xf numFmtId="0" fontId="255" fillId="19" borderId="0" applyNumberFormat="0" applyBorder="0" applyAlignment="0" applyProtection="0"/>
    <xf numFmtId="0" fontId="255" fillId="21" borderId="0" applyNumberFormat="0" applyBorder="0" applyAlignment="0" applyProtection="0"/>
    <xf numFmtId="0" fontId="255" fillId="22" borderId="0" applyNumberFormat="0" applyBorder="0" applyAlignment="0" applyProtection="0"/>
    <xf numFmtId="0" fontId="255" fillId="23" borderId="0" applyNumberFormat="0" applyBorder="0" applyAlignment="0" applyProtection="0"/>
    <xf numFmtId="0" fontId="255" fillId="25" borderId="0" applyNumberFormat="0" applyBorder="0" applyAlignment="0" applyProtection="0"/>
    <xf numFmtId="0" fontId="255" fillId="26" borderId="0" applyNumberFormat="0" applyBorder="0" applyAlignment="0" applyProtection="0"/>
    <xf numFmtId="0" fontId="255" fillId="27" borderId="0" applyNumberFormat="0" applyBorder="0" applyAlignment="0" applyProtection="0"/>
    <xf numFmtId="0" fontId="255" fillId="29" borderId="0" applyNumberFormat="0" applyBorder="0" applyAlignment="0" applyProtection="0"/>
    <xf numFmtId="0" fontId="255" fillId="30" borderId="0" applyNumberFormat="0" applyBorder="0" applyAlignment="0" applyProtection="0"/>
    <xf numFmtId="0" fontId="255" fillId="31" borderId="0" applyNumberFormat="0" applyBorder="0" applyAlignment="0" applyProtection="0"/>
    <xf numFmtId="0" fontId="255" fillId="33" borderId="0" applyNumberFormat="0" applyBorder="0" applyAlignment="0" applyProtection="0"/>
    <xf numFmtId="0" fontId="255" fillId="34" borderId="0" applyNumberFormat="0" applyBorder="0" applyAlignment="0" applyProtection="0"/>
    <xf numFmtId="0" fontId="255" fillId="35" borderId="0" applyNumberFormat="0" applyBorder="0" applyAlignment="0" applyProtection="0"/>
    <xf numFmtId="0" fontId="255" fillId="37" borderId="0" applyNumberFormat="0" applyBorder="0" applyAlignment="0" applyProtection="0"/>
    <xf numFmtId="0" fontId="255" fillId="38" borderId="0" applyNumberFormat="0" applyBorder="0" applyAlignment="0" applyProtection="0"/>
    <xf numFmtId="0" fontId="255" fillId="39" borderId="0" applyNumberFormat="0" applyBorder="0" applyAlignment="0" applyProtection="0"/>
    <xf numFmtId="0" fontId="254" fillId="0" borderId="0"/>
    <xf numFmtId="0" fontId="254" fillId="15" borderId="13" applyNumberFormat="0" applyFont="0" applyAlignment="0" applyProtection="0"/>
    <xf numFmtId="0" fontId="254" fillId="17" borderId="0" applyNumberFormat="0" applyBorder="0" applyAlignment="0" applyProtection="0"/>
    <xf numFmtId="0" fontId="254" fillId="18" borderId="0" applyNumberFormat="0" applyBorder="0" applyAlignment="0" applyProtection="0"/>
    <xf numFmtId="0" fontId="254" fillId="19" borderId="0" applyNumberFormat="0" applyBorder="0" applyAlignment="0" applyProtection="0"/>
    <xf numFmtId="0" fontId="254" fillId="21" borderId="0" applyNumberFormat="0" applyBorder="0" applyAlignment="0" applyProtection="0"/>
    <xf numFmtId="0" fontId="254" fillId="22" borderId="0" applyNumberFormat="0" applyBorder="0" applyAlignment="0" applyProtection="0"/>
    <xf numFmtId="0" fontId="254" fillId="23" borderId="0" applyNumberFormat="0" applyBorder="0" applyAlignment="0" applyProtection="0"/>
    <xf numFmtId="0" fontId="254" fillId="25" borderId="0" applyNumberFormat="0" applyBorder="0" applyAlignment="0" applyProtection="0"/>
    <xf numFmtId="0" fontId="254" fillId="26" borderId="0" applyNumberFormat="0" applyBorder="0" applyAlignment="0" applyProtection="0"/>
    <xf numFmtId="0" fontId="254" fillId="27" borderId="0" applyNumberFormat="0" applyBorder="0" applyAlignment="0" applyProtection="0"/>
    <xf numFmtId="0" fontId="254" fillId="29" borderId="0" applyNumberFormat="0" applyBorder="0" applyAlignment="0" applyProtection="0"/>
    <xf numFmtId="0" fontId="254" fillId="30" borderId="0" applyNumberFormat="0" applyBorder="0" applyAlignment="0" applyProtection="0"/>
    <xf numFmtId="0" fontId="254" fillId="31" borderId="0" applyNumberFormat="0" applyBorder="0" applyAlignment="0" applyProtection="0"/>
    <xf numFmtId="0" fontId="254" fillId="33" borderId="0" applyNumberFormat="0" applyBorder="0" applyAlignment="0" applyProtection="0"/>
    <xf numFmtId="0" fontId="254" fillId="34" borderId="0" applyNumberFormat="0" applyBorder="0" applyAlignment="0" applyProtection="0"/>
    <xf numFmtId="0" fontId="254" fillId="35" borderId="0" applyNumberFormat="0" applyBorder="0" applyAlignment="0" applyProtection="0"/>
    <xf numFmtId="0" fontId="254" fillId="37" borderId="0" applyNumberFormat="0" applyBorder="0" applyAlignment="0" applyProtection="0"/>
    <xf numFmtId="0" fontId="254" fillId="38" borderId="0" applyNumberFormat="0" applyBorder="0" applyAlignment="0" applyProtection="0"/>
    <xf numFmtId="0" fontId="254" fillId="39" borderId="0" applyNumberFormat="0" applyBorder="0" applyAlignment="0" applyProtection="0"/>
    <xf numFmtId="0" fontId="253" fillId="0" borderId="0"/>
    <xf numFmtId="0" fontId="253" fillId="15" borderId="13" applyNumberFormat="0" applyFont="0" applyAlignment="0" applyProtection="0"/>
    <xf numFmtId="0" fontId="253" fillId="17" borderId="0" applyNumberFormat="0" applyBorder="0" applyAlignment="0" applyProtection="0"/>
    <xf numFmtId="0" fontId="253" fillId="18" borderId="0" applyNumberFormat="0" applyBorder="0" applyAlignment="0" applyProtection="0"/>
    <xf numFmtId="0" fontId="253" fillId="19" borderId="0" applyNumberFormat="0" applyBorder="0" applyAlignment="0" applyProtection="0"/>
    <xf numFmtId="0" fontId="253" fillId="21" borderId="0" applyNumberFormat="0" applyBorder="0" applyAlignment="0" applyProtection="0"/>
    <xf numFmtId="0" fontId="253" fillId="22" borderId="0" applyNumberFormat="0" applyBorder="0" applyAlignment="0" applyProtection="0"/>
    <xf numFmtId="0" fontId="253" fillId="23" borderId="0" applyNumberFormat="0" applyBorder="0" applyAlignment="0" applyProtection="0"/>
    <xf numFmtId="0" fontId="253" fillId="25" borderId="0" applyNumberFormat="0" applyBorder="0" applyAlignment="0" applyProtection="0"/>
    <xf numFmtId="0" fontId="253" fillId="26" borderId="0" applyNumberFormat="0" applyBorder="0" applyAlignment="0" applyProtection="0"/>
    <xf numFmtId="0" fontId="253" fillId="27" borderId="0" applyNumberFormat="0" applyBorder="0" applyAlignment="0" applyProtection="0"/>
    <xf numFmtId="0" fontId="253" fillId="29" borderId="0" applyNumberFormat="0" applyBorder="0" applyAlignment="0" applyProtection="0"/>
    <xf numFmtId="0" fontId="253" fillId="30" borderId="0" applyNumberFormat="0" applyBorder="0" applyAlignment="0" applyProtection="0"/>
    <xf numFmtId="0" fontId="253" fillId="31" borderId="0" applyNumberFormat="0" applyBorder="0" applyAlignment="0" applyProtection="0"/>
    <xf numFmtId="0" fontId="253" fillId="33" borderId="0" applyNumberFormat="0" applyBorder="0" applyAlignment="0" applyProtection="0"/>
    <xf numFmtId="0" fontId="253" fillId="34" borderId="0" applyNumberFormat="0" applyBorder="0" applyAlignment="0" applyProtection="0"/>
    <xf numFmtId="0" fontId="253" fillId="35" borderId="0" applyNumberFormat="0" applyBorder="0" applyAlignment="0" applyProtection="0"/>
    <xf numFmtId="0" fontId="253" fillId="37" borderId="0" applyNumberFormat="0" applyBorder="0" applyAlignment="0" applyProtection="0"/>
    <xf numFmtId="0" fontId="253" fillId="38" borderId="0" applyNumberFormat="0" applyBorder="0" applyAlignment="0" applyProtection="0"/>
    <xf numFmtId="0" fontId="253" fillId="39" borderId="0" applyNumberFormat="0" applyBorder="0" applyAlignment="0" applyProtection="0"/>
    <xf numFmtId="0" fontId="252" fillId="0" borderId="0"/>
    <xf numFmtId="0" fontId="252" fillId="15" borderId="13" applyNumberFormat="0" applyFont="0" applyAlignment="0" applyProtection="0"/>
    <xf numFmtId="0" fontId="252" fillId="17" borderId="0" applyNumberFormat="0" applyBorder="0" applyAlignment="0" applyProtection="0"/>
    <xf numFmtId="0" fontId="252" fillId="18" borderId="0" applyNumberFormat="0" applyBorder="0" applyAlignment="0" applyProtection="0"/>
    <xf numFmtId="0" fontId="252" fillId="19" borderId="0" applyNumberFormat="0" applyBorder="0" applyAlignment="0" applyProtection="0"/>
    <xf numFmtId="0" fontId="252" fillId="21" borderId="0" applyNumberFormat="0" applyBorder="0" applyAlignment="0" applyProtection="0"/>
    <xf numFmtId="0" fontId="252" fillId="22" borderId="0" applyNumberFormat="0" applyBorder="0" applyAlignment="0" applyProtection="0"/>
    <xf numFmtId="0" fontId="252" fillId="23" borderId="0" applyNumberFormat="0" applyBorder="0" applyAlignment="0" applyProtection="0"/>
    <xf numFmtId="0" fontId="252" fillId="25" borderId="0" applyNumberFormat="0" applyBorder="0" applyAlignment="0" applyProtection="0"/>
    <xf numFmtId="0" fontId="252" fillId="26" borderId="0" applyNumberFormat="0" applyBorder="0" applyAlignment="0" applyProtection="0"/>
    <xf numFmtId="0" fontId="252" fillId="27" borderId="0" applyNumberFormat="0" applyBorder="0" applyAlignment="0" applyProtection="0"/>
    <xf numFmtId="0" fontId="252" fillId="29" borderId="0" applyNumberFormat="0" applyBorder="0" applyAlignment="0" applyProtection="0"/>
    <xf numFmtId="0" fontId="252" fillId="30" borderId="0" applyNumberFormat="0" applyBorder="0" applyAlignment="0" applyProtection="0"/>
    <xf numFmtId="0" fontId="252" fillId="31" borderId="0" applyNumberFormat="0" applyBorder="0" applyAlignment="0" applyProtection="0"/>
    <xf numFmtId="0" fontId="252" fillId="33" borderId="0" applyNumberFormat="0" applyBorder="0" applyAlignment="0" applyProtection="0"/>
    <xf numFmtId="0" fontId="252" fillId="34" borderId="0" applyNumberFormat="0" applyBorder="0" applyAlignment="0" applyProtection="0"/>
    <xf numFmtId="0" fontId="252" fillId="35" borderId="0" applyNumberFormat="0" applyBorder="0" applyAlignment="0" applyProtection="0"/>
    <xf numFmtId="0" fontId="252" fillId="37" borderId="0" applyNumberFormat="0" applyBorder="0" applyAlignment="0" applyProtection="0"/>
    <xf numFmtId="0" fontId="252" fillId="38" borderId="0" applyNumberFormat="0" applyBorder="0" applyAlignment="0" applyProtection="0"/>
    <xf numFmtId="0" fontId="252" fillId="39" borderId="0" applyNumberFormat="0" applyBorder="0" applyAlignment="0" applyProtection="0"/>
    <xf numFmtId="0" fontId="251" fillId="0" borderId="0"/>
    <xf numFmtId="0" fontId="251" fillId="15" borderId="13" applyNumberFormat="0" applyFont="0" applyAlignment="0" applyProtection="0"/>
    <xf numFmtId="0" fontId="251" fillId="17" borderId="0" applyNumberFormat="0" applyBorder="0" applyAlignment="0" applyProtection="0"/>
    <xf numFmtId="0" fontId="251" fillId="18" borderId="0" applyNumberFormat="0" applyBorder="0" applyAlignment="0" applyProtection="0"/>
    <xf numFmtId="0" fontId="251" fillId="19" borderId="0" applyNumberFormat="0" applyBorder="0" applyAlignment="0" applyProtection="0"/>
    <xf numFmtId="0" fontId="251" fillId="21" borderId="0" applyNumberFormat="0" applyBorder="0" applyAlignment="0" applyProtection="0"/>
    <xf numFmtId="0" fontId="251" fillId="22" borderId="0" applyNumberFormat="0" applyBorder="0" applyAlignment="0" applyProtection="0"/>
    <xf numFmtId="0" fontId="251" fillId="23" borderId="0" applyNumberFormat="0" applyBorder="0" applyAlignment="0" applyProtection="0"/>
    <xf numFmtId="0" fontId="251" fillId="25" borderId="0" applyNumberFormat="0" applyBorder="0" applyAlignment="0" applyProtection="0"/>
    <xf numFmtId="0" fontId="251" fillId="26" borderId="0" applyNumberFormat="0" applyBorder="0" applyAlignment="0" applyProtection="0"/>
    <xf numFmtId="0" fontId="251" fillId="27" borderId="0" applyNumberFormat="0" applyBorder="0" applyAlignment="0" applyProtection="0"/>
    <xf numFmtId="0" fontId="251" fillId="29" borderId="0" applyNumberFormat="0" applyBorder="0" applyAlignment="0" applyProtection="0"/>
    <xf numFmtId="0" fontId="251" fillId="30" borderId="0" applyNumberFormat="0" applyBorder="0" applyAlignment="0" applyProtection="0"/>
    <xf numFmtId="0" fontId="251" fillId="31" borderId="0" applyNumberFormat="0" applyBorder="0" applyAlignment="0" applyProtection="0"/>
    <xf numFmtId="0" fontId="251" fillId="33" borderId="0" applyNumberFormat="0" applyBorder="0" applyAlignment="0" applyProtection="0"/>
    <xf numFmtId="0" fontId="251" fillId="34" borderId="0" applyNumberFormat="0" applyBorder="0" applyAlignment="0" applyProtection="0"/>
    <xf numFmtId="0" fontId="251" fillId="35" borderId="0" applyNumberFormat="0" applyBorder="0" applyAlignment="0" applyProtection="0"/>
    <xf numFmtId="0" fontId="251" fillId="37" borderId="0" applyNumberFormat="0" applyBorder="0" applyAlignment="0" applyProtection="0"/>
    <xf numFmtId="0" fontId="251" fillId="38" borderId="0" applyNumberFormat="0" applyBorder="0" applyAlignment="0" applyProtection="0"/>
    <xf numFmtId="0" fontId="251" fillId="39" borderId="0" applyNumberFormat="0" applyBorder="0" applyAlignment="0" applyProtection="0"/>
    <xf numFmtId="0" fontId="250" fillId="0" borderId="0"/>
    <xf numFmtId="0" fontId="250" fillId="15" borderId="13" applyNumberFormat="0" applyFont="0" applyAlignment="0" applyProtection="0"/>
    <xf numFmtId="0" fontId="250" fillId="17" borderId="0" applyNumberFormat="0" applyBorder="0" applyAlignment="0" applyProtection="0"/>
    <xf numFmtId="0" fontId="250" fillId="18" borderId="0" applyNumberFormat="0" applyBorder="0" applyAlignment="0" applyProtection="0"/>
    <xf numFmtId="0" fontId="250" fillId="19" borderId="0" applyNumberFormat="0" applyBorder="0" applyAlignment="0" applyProtection="0"/>
    <xf numFmtId="0" fontId="250" fillId="21" borderId="0" applyNumberFormat="0" applyBorder="0" applyAlignment="0" applyProtection="0"/>
    <xf numFmtId="0" fontId="250" fillId="22" borderId="0" applyNumberFormat="0" applyBorder="0" applyAlignment="0" applyProtection="0"/>
    <xf numFmtId="0" fontId="250" fillId="23" borderId="0" applyNumberFormat="0" applyBorder="0" applyAlignment="0" applyProtection="0"/>
    <xf numFmtId="0" fontId="250" fillId="25" borderId="0" applyNumberFormat="0" applyBorder="0" applyAlignment="0" applyProtection="0"/>
    <xf numFmtId="0" fontId="250" fillId="26" borderId="0" applyNumberFormat="0" applyBorder="0" applyAlignment="0" applyProtection="0"/>
    <xf numFmtId="0" fontId="250" fillId="27" borderId="0" applyNumberFormat="0" applyBorder="0" applyAlignment="0" applyProtection="0"/>
    <xf numFmtId="0" fontId="250" fillId="29" borderId="0" applyNumberFormat="0" applyBorder="0" applyAlignment="0" applyProtection="0"/>
    <xf numFmtId="0" fontId="250" fillId="30" borderId="0" applyNumberFormat="0" applyBorder="0" applyAlignment="0" applyProtection="0"/>
    <xf numFmtId="0" fontId="250" fillId="31" borderId="0" applyNumberFormat="0" applyBorder="0" applyAlignment="0" applyProtection="0"/>
    <xf numFmtId="0" fontId="250" fillId="33" borderId="0" applyNumberFormat="0" applyBorder="0" applyAlignment="0" applyProtection="0"/>
    <xf numFmtId="0" fontId="250" fillId="34" borderId="0" applyNumberFormat="0" applyBorder="0" applyAlignment="0" applyProtection="0"/>
    <xf numFmtId="0" fontId="250" fillId="35" borderId="0" applyNumberFormat="0" applyBorder="0" applyAlignment="0" applyProtection="0"/>
    <xf numFmtId="0" fontId="250" fillId="37" borderId="0" applyNumberFormat="0" applyBorder="0" applyAlignment="0" applyProtection="0"/>
    <xf numFmtId="0" fontId="250" fillId="38" borderId="0" applyNumberFormat="0" applyBorder="0" applyAlignment="0" applyProtection="0"/>
    <xf numFmtId="0" fontId="250" fillId="39" borderId="0" applyNumberFormat="0" applyBorder="0" applyAlignment="0" applyProtection="0"/>
    <xf numFmtId="0" fontId="249" fillId="0" borderId="0"/>
    <xf numFmtId="0" fontId="249" fillId="15" borderId="13" applyNumberFormat="0" applyFont="0" applyAlignment="0" applyProtection="0"/>
    <xf numFmtId="0" fontId="249" fillId="17" borderId="0" applyNumberFormat="0" applyBorder="0" applyAlignment="0" applyProtection="0"/>
    <xf numFmtId="0" fontId="249" fillId="18" borderId="0" applyNumberFormat="0" applyBorder="0" applyAlignment="0" applyProtection="0"/>
    <xf numFmtId="0" fontId="249" fillId="19" borderId="0" applyNumberFormat="0" applyBorder="0" applyAlignment="0" applyProtection="0"/>
    <xf numFmtId="0" fontId="249" fillId="21" borderId="0" applyNumberFormat="0" applyBorder="0" applyAlignment="0" applyProtection="0"/>
    <xf numFmtId="0" fontId="249" fillId="22" borderId="0" applyNumberFormat="0" applyBorder="0" applyAlignment="0" applyProtection="0"/>
    <xf numFmtId="0" fontId="249" fillId="23" borderId="0" applyNumberFormat="0" applyBorder="0" applyAlignment="0" applyProtection="0"/>
    <xf numFmtId="0" fontId="249" fillId="25" borderId="0" applyNumberFormat="0" applyBorder="0" applyAlignment="0" applyProtection="0"/>
    <xf numFmtId="0" fontId="249" fillId="26" borderId="0" applyNumberFormat="0" applyBorder="0" applyAlignment="0" applyProtection="0"/>
    <xf numFmtId="0" fontId="249" fillId="27" borderId="0" applyNumberFormat="0" applyBorder="0" applyAlignment="0" applyProtection="0"/>
    <xf numFmtId="0" fontId="249" fillId="29" borderId="0" applyNumberFormat="0" applyBorder="0" applyAlignment="0" applyProtection="0"/>
    <xf numFmtId="0" fontId="249" fillId="30" borderId="0" applyNumberFormat="0" applyBorder="0" applyAlignment="0" applyProtection="0"/>
    <xf numFmtId="0" fontId="249" fillId="31" borderId="0" applyNumberFormat="0" applyBorder="0" applyAlignment="0" applyProtection="0"/>
    <xf numFmtId="0" fontId="249" fillId="33" borderId="0" applyNumberFormat="0" applyBorder="0" applyAlignment="0" applyProtection="0"/>
    <xf numFmtId="0" fontId="249" fillId="34" borderId="0" applyNumberFormat="0" applyBorder="0" applyAlignment="0" applyProtection="0"/>
    <xf numFmtId="0" fontId="249" fillId="35" borderId="0" applyNumberFormat="0" applyBorder="0" applyAlignment="0" applyProtection="0"/>
    <xf numFmtId="0" fontId="249" fillId="37" borderId="0" applyNumberFormat="0" applyBorder="0" applyAlignment="0" applyProtection="0"/>
    <xf numFmtId="0" fontId="249" fillId="38" borderId="0" applyNumberFormat="0" applyBorder="0" applyAlignment="0" applyProtection="0"/>
    <xf numFmtId="0" fontId="249" fillId="39" borderId="0" applyNumberFormat="0" applyBorder="0" applyAlignment="0" applyProtection="0"/>
    <xf numFmtId="0" fontId="248" fillId="0" borderId="0"/>
    <xf numFmtId="0" fontId="248" fillId="15" borderId="13" applyNumberFormat="0" applyFont="0" applyAlignment="0" applyProtection="0"/>
    <xf numFmtId="0" fontId="248" fillId="17" borderId="0" applyNumberFormat="0" applyBorder="0" applyAlignment="0" applyProtection="0"/>
    <xf numFmtId="0" fontId="248" fillId="18" borderId="0" applyNumberFormat="0" applyBorder="0" applyAlignment="0" applyProtection="0"/>
    <xf numFmtId="0" fontId="248" fillId="19" borderId="0" applyNumberFormat="0" applyBorder="0" applyAlignment="0" applyProtection="0"/>
    <xf numFmtId="0" fontId="248" fillId="21" borderId="0" applyNumberFormat="0" applyBorder="0" applyAlignment="0" applyProtection="0"/>
    <xf numFmtId="0" fontId="248" fillId="22" borderId="0" applyNumberFormat="0" applyBorder="0" applyAlignment="0" applyProtection="0"/>
    <xf numFmtId="0" fontId="248" fillId="23" borderId="0" applyNumberFormat="0" applyBorder="0" applyAlignment="0" applyProtection="0"/>
    <xf numFmtId="0" fontId="248" fillId="25" borderId="0" applyNumberFormat="0" applyBorder="0" applyAlignment="0" applyProtection="0"/>
    <xf numFmtId="0" fontId="248" fillId="26" borderId="0" applyNumberFormat="0" applyBorder="0" applyAlignment="0" applyProtection="0"/>
    <xf numFmtId="0" fontId="248" fillId="27" borderId="0" applyNumberFormat="0" applyBorder="0" applyAlignment="0" applyProtection="0"/>
    <xf numFmtId="0" fontId="248" fillId="29" borderId="0" applyNumberFormat="0" applyBorder="0" applyAlignment="0" applyProtection="0"/>
    <xf numFmtId="0" fontId="248" fillId="30" borderId="0" applyNumberFormat="0" applyBorder="0" applyAlignment="0" applyProtection="0"/>
    <xf numFmtId="0" fontId="248" fillId="31" borderId="0" applyNumberFormat="0" applyBorder="0" applyAlignment="0" applyProtection="0"/>
    <xf numFmtId="0" fontId="248" fillId="33" borderId="0" applyNumberFormat="0" applyBorder="0" applyAlignment="0" applyProtection="0"/>
    <xf numFmtId="0" fontId="248" fillId="34" borderId="0" applyNumberFormat="0" applyBorder="0" applyAlignment="0" applyProtection="0"/>
    <xf numFmtId="0" fontId="248" fillId="35" borderId="0" applyNumberFormat="0" applyBorder="0" applyAlignment="0" applyProtection="0"/>
    <xf numFmtId="0" fontId="248" fillId="37" borderId="0" applyNumberFormat="0" applyBorder="0" applyAlignment="0" applyProtection="0"/>
    <xf numFmtId="0" fontId="248" fillId="38" borderId="0" applyNumberFormat="0" applyBorder="0" applyAlignment="0" applyProtection="0"/>
    <xf numFmtId="0" fontId="248" fillId="39" borderId="0" applyNumberFormat="0" applyBorder="0" applyAlignment="0" applyProtection="0"/>
    <xf numFmtId="0" fontId="247" fillId="0" borderId="0"/>
    <xf numFmtId="0" fontId="247" fillId="15" borderId="13" applyNumberFormat="0" applyFont="0" applyAlignment="0" applyProtection="0"/>
    <xf numFmtId="0" fontId="247" fillId="17" borderId="0" applyNumberFormat="0" applyBorder="0" applyAlignment="0" applyProtection="0"/>
    <xf numFmtId="0" fontId="247" fillId="18" borderId="0" applyNumberFormat="0" applyBorder="0" applyAlignment="0" applyProtection="0"/>
    <xf numFmtId="0" fontId="247" fillId="19" borderId="0" applyNumberFormat="0" applyBorder="0" applyAlignment="0" applyProtection="0"/>
    <xf numFmtId="0" fontId="247" fillId="21" borderId="0" applyNumberFormat="0" applyBorder="0" applyAlignment="0" applyProtection="0"/>
    <xf numFmtId="0" fontId="247" fillId="22" borderId="0" applyNumberFormat="0" applyBorder="0" applyAlignment="0" applyProtection="0"/>
    <xf numFmtId="0" fontId="247" fillId="23" borderId="0" applyNumberFormat="0" applyBorder="0" applyAlignment="0" applyProtection="0"/>
    <xf numFmtId="0" fontId="247" fillId="25" borderId="0" applyNumberFormat="0" applyBorder="0" applyAlignment="0" applyProtection="0"/>
    <xf numFmtId="0" fontId="247" fillId="26" borderId="0" applyNumberFormat="0" applyBorder="0" applyAlignment="0" applyProtection="0"/>
    <xf numFmtId="0" fontId="247" fillId="27" borderId="0" applyNumberFormat="0" applyBorder="0" applyAlignment="0" applyProtection="0"/>
    <xf numFmtId="0" fontId="247" fillId="29" borderId="0" applyNumberFormat="0" applyBorder="0" applyAlignment="0" applyProtection="0"/>
    <xf numFmtId="0" fontId="247" fillId="30" borderId="0" applyNumberFormat="0" applyBorder="0" applyAlignment="0" applyProtection="0"/>
    <xf numFmtId="0" fontId="247" fillId="31" borderId="0" applyNumberFormat="0" applyBorder="0" applyAlignment="0" applyProtection="0"/>
    <xf numFmtId="0" fontId="247" fillId="33" borderId="0" applyNumberFormat="0" applyBorder="0" applyAlignment="0" applyProtection="0"/>
    <xf numFmtId="0" fontId="247" fillId="34" borderId="0" applyNumberFormat="0" applyBorder="0" applyAlignment="0" applyProtection="0"/>
    <xf numFmtId="0" fontId="247" fillId="35" borderId="0" applyNumberFormat="0" applyBorder="0" applyAlignment="0" applyProtection="0"/>
    <xf numFmtId="0" fontId="247" fillId="37" borderId="0" applyNumberFormat="0" applyBorder="0" applyAlignment="0" applyProtection="0"/>
    <xf numFmtId="0" fontId="247" fillId="38" borderId="0" applyNumberFormat="0" applyBorder="0" applyAlignment="0" applyProtection="0"/>
    <xf numFmtId="0" fontId="247" fillId="39" borderId="0" applyNumberFormat="0" applyBorder="0" applyAlignment="0" applyProtection="0"/>
    <xf numFmtId="0" fontId="246" fillId="0" borderId="0"/>
    <xf numFmtId="0" fontId="246" fillId="15" borderId="13" applyNumberFormat="0" applyFont="0" applyAlignment="0" applyProtection="0"/>
    <xf numFmtId="0" fontId="246" fillId="17" borderId="0" applyNumberFormat="0" applyBorder="0" applyAlignment="0" applyProtection="0"/>
    <xf numFmtId="0" fontId="246" fillId="18" borderId="0" applyNumberFormat="0" applyBorder="0" applyAlignment="0" applyProtection="0"/>
    <xf numFmtId="0" fontId="246" fillId="19" borderId="0" applyNumberFormat="0" applyBorder="0" applyAlignment="0" applyProtection="0"/>
    <xf numFmtId="0" fontId="246" fillId="21" borderId="0" applyNumberFormat="0" applyBorder="0" applyAlignment="0" applyProtection="0"/>
    <xf numFmtId="0" fontId="246" fillId="22" borderId="0" applyNumberFormat="0" applyBorder="0" applyAlignment="0" applyProtection="0"/>
    <xf numFmtId="0" fontId="246" fillId="23" borderId="0" applyNumberFormat="0" applyBorder="0" applyAlignment="0" applyProtection="0"/>
    <xf numFmtId="0" fontId="246" fillId="25" borderId="0" applyNumberFormat="0" applyBorder="0" applyAlignment="0" applyProtection="0"/>
    <xf numFmtId="0" fontId="246" fillId="26" borderId="0" applyNumberFormat="0" applyBorder="0" applyAlignment="0" applyProtection="0"/>
    <xf numFmtId="0" fontId="246" fillId="27" borderId="0" applyNumberFormat="0" applyBorder="0" applyAlignment="0" applyProtection="0"/>
    <xf numFmtId="0" fontId="246" fillId="29" borderId="0" applyNumberFormat="0" applyBorder="0" applyAlignment="0" applyProtection="0"/>
    <xf numFmtId="0" fontId="246" fillId="30" borderId="0" applyNumberFormat="0" applyBorder="0" applyAlignment="0" applyProtection="0"/>
    <xf numFmtId="0" fontId="246" fillId="31" borderId="0" applyNumberFormat="0" applyBorder="0" applyAlignment="0" applyProtection="0"/>
    <xf numFmtId="0" fontId="246" fillId="33" borderId="0" applyNumberFormat="0" applyBorder="0" applyAlignment="0" applyProtection="0"/>
    <xf numFmtId="0" fontId="246" fillId="34" borderId="0" applyNumberFormat="0" applyBorder="0" applyAlignment="0" applyProtection="0"/>
    <xf numFmtId="0" fontId="246" fillId="35" borderId="0" applyNumberFormat="0" applyBorder="0" applyAlignment="0" applyProtection="0"/>
    <xf numFmtId="0" fontId="246" fillId="37" borderId="0" applyNumberFormat="0" applyBorder="0" applyAlignment="0" applyProtection="0"/>
    <xf numFmtId="0" fontId="246" fillId="38" borderId="0" applyNumberFormat="0" applyBorder="0" applyAlignment="0" applyProtection="0"/>
    <xf numFmtId="0" fontId="246" fillId="39" borderId="0" applyNumberFormat="0" applyBorder="0" applyAlignment="0" applyProtection="0"/>
    <xf numFmtId="0" fontId="245" fillId="0" borderId="0"/>
    <xf numFmtId="0" fontId="245" fillId="15" borderId="13" applyNumberFormat="0" applyFont="0" applyAlignment="0" applyProtection="0"/>
    <xf numFmtId="0" fontId="245" fillId="17" borderId="0" applyNumberFormat="0" applyBorder="0" applyAlignment="0" applyProtection="0"/>
    <xf numFmtId="0" fontId="245" fillId="18" borderId="0" applyNumberFormat="0" applyBorder="0" applyAlignment="0" applyProtection="0"/>
    <xf numFmtId="0" fontId="245" fillId="19" borderId="0" applyNumberFormat="0" applyBorder="0" applyAlignment="0" applyProtection="0"/>
    <xf numFmtId="0" fontId="245" fillId="21" borderId="0" applyNumberFormat="0" applyBorder="0" applyAlignment="0" applyProtection="0"/>
    <xf numFmtId="0" fontId="245" fillId="22" borderId="0" applyNumberFormat="0" applyBorder="0" applyAlignment="0" applyProtection="0"/>
    <xf numFmtId="0" fontId="245" fillId="23" borderId="0" applyNumberFormat="0" applyBorder="0" applyAlignment="0" applyProtection="0"/>
    <xf numFmtId="0" fontId="245" fillId="25" borderId="0" applyNumberFormat="0" applyBorder="0" applyAlignment="0" applyProtection="0"/>
    <xf numFmtId="0" fontId="245" fillId="26" borderId="0" applyNumberFormat="0" applyBorder="0" applyAlignment="0" applyProtection="0"/>
    <xf numFmtId="0" fontId="245" fillId="27" borderId="0" applyNumberFormat="0" applyBorder="0" applyAlignment="0" applyProtection="0"/>
    <xf numFmtId="0" fontId="245" fillId="29" borderId="0" applyNumberFormat="0" applyBorder="0" applyAlignment="0" applyProtection="0"/>
    <xf numFmtId="0" fontId="245" fillId="30" borderId="0" applyNumberFormat="0" applyBorder="0" applyAlignment="0" applyProtection="0"/>
    <xf numFmtId="0" fontId="245" fillId="31" borderId="0" applyNumberFormat="0" applyBorder="0" applyAlignment="0" applyProtection="0"/>
    <xf numFmtId="0" fontId="245" fillId="33" borderId="0" applyNumberFormat="0" applyBorder="0" applyAlignment="0" applyProtection="0"/>
    <xf numFmtId="0" fontId="245" fillId="34" borderId="0" applyNumberFormat="0" applyBorder="0" applyAlignment="0" applyProtection="0"/>
    <xf numFmtId="0" fontId="245" fillId="35" borderId="0" applyNumberFormat="0" applyBorder="0" applyAlignment="0" applyProtection="0"/>
    <xf numFmtId="0" fontId="245" fillId="37" borderId="0" applyNumberFormat="0" applyBorder="0" applyAlignment="0" applyProtection="0"/>
    <xf numFmtId="0" fontId="245" fillId="38" borderId="0" applyNumberFormat="0" applyBorder="0" applyAlignment="0" applyProtection="0"/>
    <xf numFmtId="0" fontId="245" fillId="39" borderId="0" applyNumberFormat="0" applyBorder="0" applyAlignment="0" applyProtection="0"/>
    <xf numFmtId="0" fontId="244" fillId="0" borderId="0"/>
    <xf numFmtId="0" fontId="244" fillId="15" borderId="13" applyNumberFormat="0" applyFont="0" applyAlignment="0" applyProtection="0"/>
    <xf numFmtId="0" fontId="244" fillId="17" borderId="0" applyNumberFormat="0" applyBorder="0" applyAlignment="0" applyProtection="0"/>
    <xf numFmtId="0" fontId="244" fillId="18" borderId="0" applyNumberFormat="0" applyBorder="0" applyAlignment="0" applyProtection="0"/>
    <xf numFmtId="0" fontId="244" fillId="19" borderId="0" applyNumberFormat="0" applyBorder="0" applyAlignment="0" applyProtection="0"/>
    <xf numFmtId="0" fontId="244" fillId="21" borderId="0" applyNumberFormat="0" applyBorder="0" applyAlignment="0" applyProtection="0"/>
    <xf numFmtId="0" fontId="244" fillId="22" borderId="0" applyNumberFormat="0" applyBorder="0" applyAlignment="0" applyProtection="0"/>
    <xf numFmtId="0" fontId="244" fillId="23" borderId="0" applyNumberFormat="0" applyBorder="0" applyAlignment="0" applyProtection="0"/>
    <xf numFmtId="0" fontId="244" fillId="25" borderId="0" applyNumberFormat="0" applyBorder="0" applyAlignment="0" applyProtection="0"/>
    <xf numFmtId="0" fontId="244" fillId="26" borderId="0" applyNumberFormat="0" applyBorder="0" applyAlignment="0" applyProtection="0"/>
    <xf numFmtId="0" fontId="244" fillId="27" borderId="0" applyNumberFormat="0" applyBorder="0" applyAlignment="0" applyProtection="0"/>
    <xf numFmtId="0" fontId="244" fillId="29" borderId="0" applyNumberFormat="0" applyBorder="0" applyAlignment="0" applyProtection="0"/>
    <xf numFmtId="0" fontId="244" fillId="30" borderId="0" applyNumberFormat="0" applyBorder="0" applyAlignment="0" applyProtection="0"/>
    <xf numFmtId="0" fontId="244" fillId="31" borderId="0" applyNumberFormat="0" applyBorder="0" applyAlignment="0" applyProtection="0"/>
    <xf numFmtId="0" fontId="244" fillId="33" borderId="0" applyNumberFormat="0" applyBorder="0" applyAlignment="0" applyProtection="0"/>
    <xf numFmtId="0" fontId="244" fillId="34" borderId="0" applyNumberFormat="0" applyBorder="0" applyAlignment="0" applyProtection="0"/>
    <xf numFmtId="0" fontId="244" fillId="35" borderId="0" applyNumberFormat="0" applyBorder="0" applyAlignment="0" applyProtection="0"/>
    <xf numFmtId="0" fontId="244" fillId="37" borderId="0" applyNumberFormat="0" applyBorder="0" applyAlignment="0" applyProtection="0"/>
    <xf numFmtId="0" fontId="244" fillId="38" borderId="0" applyNumberFormat="0" applyBorder="0" applyAlignment="0" applyProtection="0"/>
    <xf numFmtId="0" fontId="244" fillId="39" borderId="0" applyNumberFormat="0" applyBorder="0" applyAlignment="0" applyProtection="0"/>
    <xf numFmtId="0" fontId="243" fillId="0" borderId="0"/>
    <xf numFmtId="0" fontId="243" fillId="15" borderId="13" applyNumberFormat="0" applyFont="0" applyAlignment="0" applyProtection="0"/>
    <xf numFmtId="0" fontId="243" fillId="17" borderId="0" applyNumberFormat="0" applyBorder="0" applyAlignment="0" applyProtection="0"/>
    <xf numFmtId="0" fontId="243" fillId="18" borderId="0" applyNumberFormat="0" applyBorder="0" applyAlignment="0" applyProtection="0"/>
    <xf numFmtId="0" fontId="243" fillId="19" borderId="0" applyNumberFormat="0" applyBorder="0" applyAlignment="0" applyProtection="0"/>
    <xf numFmtId="0" fontId="243" fillId="21" borderId="0" applyNumberFormat="0" applyBorder="0" applyAlignment="0" applyProtection="0"/>
    <xf numFmtId="0" fontId="243" fillId="22" borderId="0" applyNumberFormat="0" applyBorder="0" applyAlignment="0" applyProtection="0"/>
    <xf numFmtId="0" fontId="243" fillId="23" borderId="0" applyNumberFormat="0" applyBorder="0" applyAlignment="0" applyProtection="0"/>
    <xf numFmtId="0" fontId="243" fillId="25" borderId="0" applyNumberFormat="0" applyBorder="0" applyAlignment="0" applyProtection="0"/>
    <xf numFmtId="0" fontId="243" fillId="26" borderId="0" applyNumberFormat="0" applyBorder="0" applyAlignment="0" applyProtection="0"/>
    <xf numFmtId="0" fontId="243" fillId="27" borderId="0" applyNumberFormat="0" applyBorder="0" applyAlignment="0" applyProtection="0"/>
    <xf numFmtId="0" fontId="243" fillId="29" borderId="0" applyNumberFormat="0" applyBorder="0" applyAlignment="0" applyProtection="0"/>
    <xf numFmtId="0" fontId="243" fillId="30" borderId="0" applyNumberFormat="0" applyBorder="0" applyAlignment="0" applyProtection="0"/>
    <xf numFmtId="0" fontId="243" fillId="31" borderId="0" applyNumberFormat="0" applyBorder="0" applyAlignment="0" applyProtection="0"/>
    <xf numFmtId="0" fontId="243" fillId="33" borderId="0" applyNumberFormat="0" applyBorder="0" applyAlignment="0" applyProtection="0"/>
    <xf numFmtId="0" fontId="243" fillId="34" borderId="0" applyNumberFormat="0" applyBorder="0" applyAlignment="0" applyProtection="0"/>
    <xf numFmtId="0" fontId="243" fillId="35" borderId="0" applyNumberFormat="0" applyBorder="0" applyAlignment="0" applyProtection="0"/>
    <xf numFmtId="0" fontId="243" fillId="37" borderId="0" applyNumberFormat="0" applyBorder="0" applyAlignment="0" applyProtection="0"/>
    <xf numFmtId="0" fontId="243" fillId="38" borderId="0" applyNumberFormat="0" applyBorder="0" applyAlignment="0" applyProtection="0"/>
    <xf numFmtId="0" fontId="243" fillId="39" borderId="0" applyNumberFormat="0" applyBorder="0" applyAlignment="0" applyProtection="0"/>
    <xf numFmtId="0" fontId="242" fillId="0" borderId="0"/>
    <xf numFmtId="0" fontId="242" fillId="15" borderId="13" applyNumberFormat="0" applyFont="0" applyAlignment="0" applyProtection="0"/>
    <xf numFmtId="0" fontId="242" fillId="17" borderId="0" applyNumberFormat="0" applyBorder="0" applyAlignment="0" applyProtection="0"/>
    <xf numFmtId="0" fontId="242" fillId="18" borderId="0" applyNumberFormat="0" applyBorder="0" applyAlignment="0" applyProtection="0"/>
    <xf numFmtId="0" fontId="242" fillId="19" borderId="0" applyNumberFormat="0" applyBorder="0" applyAlignment="0" applyProtection="0"/>
    <xf numFmtId="0" fontId="242" fillId="21" borderId="0" applyNumberFormat="0" applyBorder="0" applyAlignment="0" applyProtection="0"/>
    <xf numFmtId="0" fontId="242" fillId="22" borderId="0" applyNumberFormat="0" applyBorder="0" applyAlignment="0" applyProtection="0"/>
    <xf numFmtId="0" fontId="242" fillId="23" borderId="0" applyNumberFormat="0" applyBorder="0" applyAlignment="0" applyProtection="0"/>
    <xf numFmtId="0" fontId="242" fillId="25" borderId="0" applyNumberFormat="0" applyBorder="0" applyAlignment="0" applyProtection="0"/>
    <xf numFmtId="0" fontId="242" fillId="26" borderId="0" applyNumberFormat="0" applyBorder="0" applyAlignment="0" applyProtection="0"/>
    <xf numFmtId="0" fontId="242" fillId="27" borderId="0" applyNumberFormat="0" applyBorder="0" applyAlignment="0" applyProtection="0"/>
    <xf numFmtId="0" fontId="242" fillId="29" borderId="0" applyNumberFormat="0" applyBorder="0" applyAlignment="0" applyProtection="0"/>
    <xf numFmtId="0" fontId="242" fillId="30" borderId="0" applyNumberFormat="0" applyBorder="0" applyAlignment="0" applyProtection="0"/>
    <xf numFmtId="0" fontId="242" fillId="31" borderId="0" applyNumberFormat="0" applyBorder="0" applyAlignment="0" applyProtection="0"/>
    <xf numFmtId="0" fontId="242" fillId="33" borderId="0" applyNumberFormat="0" applyBorder="0" applyAlignment="0" applyProtection="0"/>
    <xf numFmtId="0" fontId="242" fillId="34" borderId="0" applyNumberFormat="0" applyBorder="0" applyAlignment="0" applyProtection="0"/>
    <xf numFmtId="0" fontId="242" fillId="35" borderId="0" applyNumberFormat="0" applyBorder="0" applyAlignment="0" applyProtection="0"/>
    <xf numFmtId="0" fontId="242" fillId="37" borderId="0" applyNumberFormat="0" applyBorder="0" applyAlignment="0" applyProtection="0"/>
    <xf numFmtId="0" fontId="242" fillId="38" borderId="0" applyNumberFormat="0" applyBorder="0" applyAlignment="0" applyProtection="0"/>
    <xf numFmtId="0" fontId="242" fillId="39" borderId="0" applyNumberFormat="0" applyBorder="0" applyAlignment="0" applyProtection="0"/>
    <xf numFmtId="0" fontId="241" fillId="0" borderId="0"/>
    <xf numFmtId="0" fontId="241" fillId="15" borderId="13" applyNumberFormat="0" applyFont="0" applyAlignment="0" applyProtection="0"/>
    <xf numFmtId="0" fontId="241" fillId="17" borderId="0" applyNumberFormat="0" applyBorder="0" applyAlignment="0" applyProtection="0"/>
    <xf numFmtId="0" fontId="241" fillId="18" borderId="0" applyNumberFormat="0" applyBorder="0" applyAlignment="0" applyProtection="0"/>
    <xf numFmtId="0" fontId="241" fillId="19" borderId="0" applyNumberFormat="0" applyBorder="0" applyAlignment="0" applyProtection="0"/>
    <xf numFmtId="0" fontId="241" fillId="21" borderId="0" applyNumberFormat="0" applyBorder="0" applyAlignment="0" applyProtection="0"/>
    <xf numFmtId="0" fontId="241" fillId="22" borderId="0" applyNumberFormat="0" applyBorder="0" applyAlignment="0" applyProtection="0"/>
    <xf numFmtId="0" fontId="241" fillId="23" borderId="0" applyNumberFormat="0" applyBorder="0" applyAlignment="0" applyProtection="0"/>
    <xf numFmtId="0" fontId="241" fillId="25" borderId="0" applyNumberFormat="0" applyBorder="0" applyAlignment="0" applyProtection="0"/>
    <xf numFmtId="0" fontId="241" fillId="26" borderId="0" applyNumberFormat="0" applyBorder="0" applyAlignment="0" applyProtection="0"/>
    <xf numFmtId="0" fontId="241" fillId="27" borderId="0" applyNumberFormat="0" applyBorder="0" applyAlignment="0" applyProtection="0"/>
    <xf numFmtId="0" fontId="241" fillId="29" borderId="0" applyNumberFormat="0" applyBorder="0" applyAlignment="0" applyProtection="0"/>
    <xf numFmtId="0" fontId="241" fillId="30" borderId="0" applyNumberFormat="0" applyBorder="0" applyAlignment="0" applyProtection="0"/>
    <xf numFmtId="0" fontId="241" fillId="31" borderId="0" applyNumberFormat="0" applyBorder="0" applyAlignment="0" applyProtection="0"/>
    <xf numFmtId="0" fontId="241" fillId="33" borderId="0" applyNumberFormat="0" applyBorder="0" applyAlignment="0" applyProtection="0"/>
    <xf numFmtId="0" fontId="241" fillId="34" borderId="0" applyNumberFormat="0" applyBorder="0" applyAlignment="0" applyProtection="0"/>
    <xf numFmtId="0" fontId="241" fillId="35" borderId="0" applyNumberFormat="0" applyBorder="0" applyAlignment="0" applyProtection="0"/>
    <xf numFmtId="0" fontId="241" fillId="37" borderId="0" applyNumberFormat="0" applyBorder="0" applyAlignment="0" applyProtection="0"/>
    <xf numFmtId="0" fontId="241" fillId="38" borderId="0" applyNumberFormat="0" applyBorder="0" applyAlignment="0" applyProtection="0"/>
    <xf numFmtId="0" fontId="241" fillId="39" borderId="0" applyNumberFormat="0" applyBorder="0" applyAlignment="0" applyProtection="0"/>
    <xf numFmtId="0" fontId="240" fillId="0" borderId="0"/>
    <xf numFmtId="0" fontId="240" fillId="15" borderId="13" applyNumberFormat="0" applyFont="0" applyAlignment="0" applyProtection="0"/>
    <xf numFmtId="0" fontId="240" fillId="17" borderId="0" applyNumberFormat="0" applyBorder="0" applyAlignment="0" applyProtection="0"/>
    <xf numFmtId="0" fontId="240" fillId="18" borderId="0" applyNumberFormat="0" applyBorder="0" applyAlignment="0" applyProtection="0"/>
    <xf numFmtId="0" fontId="240" fillId="19" borderId="0" applyNumberFormat="0" applyBorder="0" applyAlignment="0" applyProtection="0"/>
    <xf numFmtId="0" fontId="240" fillId="21" borderId="0" applyNumberFormat="0" applyBorder="0" applyAlignment="0" applyProtection="0"/>
    <xf numFmtId="0" fontId="240" fillId="22" borderId="0" applyNumberFormat="0" applyBorder="0" applyAlignment="0" applyProtection="0"/>
    <xf numFmtId="0" fontId="240" fillId="23" borderId="0" applyNumberFormat="0" applyBorder="0" applyAlignment="0" applyProtection="0"/>
    <xf numFmtId="0" fontId="240" fillId="25" borderId="0" applyNumberFormat="0" applyBorder="0" applyAlignment="0" applyProtection="0"/>
    <xf numFmtId="0" fontId="240" fillId="26" borderId="0" applyNumberFormat="0" applyBorder="0" applyAlignment="0" applyProtection="0"/>
    <xf numFmtId="0" fontId="240" fillId="27" borderId="0" applyNumberFormat="0" applyBorder="0" applyAlignment="0" applyProtection="0"/>
    <xf numFmtId="0" fontId="240" fillId="29" borderId="0" applyNumberFormat="0" applyBorder="0" applyAlignment="0" applyProtection="0"/>
    <xf numFmtId="0" fontId="240" fillId="30" borderId="0" applyNumberFormat="0" applyBorder="0" applyAlignment="0" applyProtection="0"/>
    <xf numFmtId="0" fontId="240" fillId="31" borderId="0" applyNumberFormat="0" applyBorder="0" applyAlignment="0" applyProtection="0"/>
    <xf numFmtId="0" fontId="240" fillId="33" borderId="0" applyNumberFormat="0" applyBorder="0" applyAlignment="0" applyProtection="0"/>
    <xf numFmtId="0" fontId="240" fillId="34" borderId="0" applyNumberFormat="0" applyBorder="0" applyAlignment="0" applyProtection="0"/>
    <xf numFmtId="0" fontId="240" fillId="35" borderId="0" applyNumberFormat="0" applyBorder="0" applyAlignment="0" applyProtection="0"/>
    <xf numFmtId="0" fontId="240" fillId="37" borderId="0" applyNumberFormat="0" applyBorder="0" applyAlignment="0" applyProtection="0"/>
    <xf numFmtId="0" fontId="240" fillId="38" borderId="0" applyNumberFormat="0" applyBorder="0" applyAlignment="0" applyProtection="0"/>
    <xf numFmtId="0" fontId="240" fillId="39" borderId="0" applyNumberFormat="0" applyBorder="0" applyAlignment="0" applyProtection="0"/>
    <xf numFmtId="0" fontId="239" fillId="0" borderId="0"/>
    <xf numFmtId="0" fontId="239" fillId="15" borderId="13" applyNumberFormat="0" applyFont="0" applyAlignment="0" applyProtection="0"/>
    <xf numFmtId="0" fontId="239" fillId="17" borderId="0" applyNumberFormat="0" applyBorder="0" applyAlignment="0" applyProtection="0"/>
    <xf numFmtId="0" fontId="239" fillId="18" borderId="0" applyNumberFormat="0" applyBorder="0" applyAlignment="0" applyProtection="0"/>
    <xf numFmtId="0" fontId="239" fillId="19" borderId="0" applyNumberFormat="0" applyBorder="0" applyAlignment="0" applyProtection="0"/>
    <xf numFmtId="0" fontId="239" fillId="21" borderId="0" applyNumberFormat="0" applyBorder="0" applyAlignment="0" applyProtection="0"/>
    <xf numFmtId="0" fontId="239" fillId="22" borderId="0" applyNumberFormat="0" applyBorder="0" applyAlignment="0" applyProtection="0"/>
    <xf numFmtId="0" fontId="239" fillId="23" borderId="0" applyNumberFormat="0" applyBorder="0" applyAlignment="0" applyProtection="0"/>
    <xf numFmtId="0" fontId="239" fillId="25" borderId="0" applyNumberFormat="0" applyBorder="0" applyAlignment="0" applyProtection="0"/>
    <xf numFmtId="0" fontId="239" fillId="26" borderId="0" applyNumberFormat="0" applyBorder="0" applyAlignment="0" applyProtection="0"/>
    <xf numFmtId="0" fontId="239" fillId="27" borderId="0" applyNumberFormat="0" applyBorder="0" applyAlignment="0" applyProtection="0"/>
    <xf numFmtId="0" fontId="239" fillId="29" borderId="0" applyNumberFormat="0" applyBorder="0" applyAlignment="0" applyProtection="0"/>
    <xf numFmtId="0" fontId="239" fillId="30" borderId="0" applyNumberFormat="0" applyBorder="0" applyAlignment="0" applyProtection="0"/>
    <xf numFmtId="0" fontId="239" fillId="31" borderId="0" applyNumberFormat="0" applyBorder="0" applyAlignment="0" applyProtection="0"/>
    <xf numFmtId="0" fontId="239" fillId="33" borderId="0" applyNumberFormat="0" applyBorder="0" applyAlignment="0" applyProtection="0"/>
    <xf numFmtId="0" fontId="239" fillId="34" borderId="0" applyNumberFormat="0" applyBorder="0" applyAlignment="0" applyProtection="0"/>
    <xf numFmtId="0" fontId="239" fillId="35" borderId="0" applyNumberFormat="0" applyBorder="0" applyAlignment="0" applyProtection="0"/>
    <xf numFmtId="0" fontId="239" fillId="37" borderId="0" applyNumberFormat="0" applyBorder="0" applyAlignment="0" applyProtection="0"/>
    <xf numFmtId="0" fontId="239" fillId="38" borderId="0" applyNumberFormat="0" applyBorder="0" applyAlignment="0" applyProtection="0"/>
    <xf numFmtId="0" fontId="239" fillId="39" borderId="0" applyNumberFormat="0" applyBorder="0" applyAlignment="0" applyProtection="0"/>
    <xf numFmtId="0" fontId="238" fillId="0" borderId="0"/>
    <xf numFmtId="0" fontId="238" fillId="15" borderId="13" applyNumberFormat="0" applyFont="0" applyAlignment="0" applyProtection="0"/>
    <xf numFmtId="0" fontId="238" fillId="17" borderId="0" applyNumberFormat="0" applyBorder="0" applyAlignment="0" applyProtection="0"/>
    <xf numFmtId="0" fontId="238" fillId="18" borderId="0" applyNumberFormat="0" applyBorder="0" applyAlignment="0" applyProtection="0"/>
    <xf numFmtId="0" fontId="238" fillId="19" borderId="0" applyNumberFormat="0" applyBorder="0" applyAlignment="0" applyProtection="0"/>
    <xf numFmtId="0" fontId="238" fillId="21" borderId="0" applyNumberFormat="0" applyBorder="0" applyAlignment="0" applyProtection="0"/>
    <xf numFmtId="0" fontId="238" fillId="22" borderId="0" applyNumberFormat="0" applyBorder="0" applyAlignment="0" applyProtection="0"/>
    <xf numFmtId="0" fontId="238" fillId="23" borderId="0" applyNumberFormat="0" applyBorder="0" applyAlignment="0" applyProtection="0"/>
    <xf numFmtId="0" fontId="238" fillId="25" borderId="0" applyNumberFormat="0" applyBorder="0" applyAlignment="0" applyProtection="0"/>
    <xf numFmtId="0" fontId="238" fillId="26" borderId="0" applyNumberFormat="0" applyBorder="0" applyAlignment="0" applyProtection="0"/>
    <xf numFmtId="0" fontId="238" fillId="27" borderId="0" applyNumberFormat="0" applyBorder="0" applyAlignment="0" applyProtection="0"/>
    <xf numFmtId="0" fontId="238" fillId="29" borderId="0" applyNumberFormat="0" applyBorder="0" applyAlignment="0" applyProtection="0"/>
    <xf numFmtId="0" fontId="238" fillId="30" borderId="0" applyNumberFormat="0" applyBorder="0" applyAlignment="0" applyProtection="0"/>
    <xf numFmtId="0" fontId="238" fillId="31" borderId="0" applyNumberFormat="0" applyBorder="0" applyAlignment="0" applyProtection="0"/>
    <xf numFmtId="0" fontId="238" fillId="33" borderId="0" applyNumberFormat="0" applyBorder="0" applyAlignment="0" applyProtection="0"/>
    <xf numFmtId="0" fontId="238" fillId="34" borderId="0" applyNumberFormat="0" applyBorder="0" applyAlignment="0" applyProtection="0"/>
    <xf numFmtId="0" fontId="238" fillId="35" borderId="0" applyNumberFormat="0" applyBorder="0" applyAlignment="0" applyProtection="0"/>
    <xf numFmtId="0" fontId="238" fillId="37" borderId="0" applyNumberFormat="0" applyBorder="0" applyAlignment="0" applyProtection="0"/>
    <xf numFmtId="0" fontId="238" fillId="38" borderId="0" applyNumberFormat="0" applyBorder="0" applyAlignment="0" applyProtection="0"/>
    <xf numFmtId="0" fontId="238" fillId="39" borderId="0" applyNumberFormat="0" applyBorder="0" applyAlignment="0" applyProtection="0"/>
    <xf numFmtId="0" fontId="237" fillId="0" borderId="0"/>
    <xf numFmtId="0" fontId="237" fillId="15" borderId="13" applyNumberFormat="0" applyFont="0" applyAlignment="0" applyProtection="0"/>
    <xf numFmtId="0" fontId="237" fillId="17" borderId="0" applyNumberFormat="0" applyBorder="0" applyAlignment="0" applyProtection="0"/>
    <xf numFmtId="0" fontId="237" fillId="18" borderId="0" applyNumberFormat="0" applyBorder="0" applyAlignment="0" applyProtection="0"/>
    <xf numFmtId="0" fontId="237" fillId="19" borderId="0" applyNumberFormat="0" applyBorder="0" applyAlignment="0" applyProtection="0"/>
    <xf numFmtId="0" fontId="237" fillId="21" borderId="0" applyNumberFormat="0" applyBorder="0" applyAlignment="0" applyProtection="0"/>
    <xf numFmtId="0" fontId="237" fillId="22" borderId="0" applyNumberFormat="0" applyBorder="0" applyAlignment="0" applyProtection="0"/>
    <xf numFmtId="0" fontId="237" fillId="23" borderId="0" applyNumberFormat="0" applyBorder="0" applyAlignment="0" applyProtection="0"/>
    <xf numFmtId="0" fontId="237" fillId="25" borderId="0" applyNumberFormat="0" applyBorder="0" applyAlignment="0" applyProtection="0"/>
    <xf numFmtId="0" fontId="237" fillId="26" borderId="0" applyNumberFormat="0" applyBorder="0" applyAlignment="0" applyProtection="0"/>
    <xf numFmtId="0" fontId="237" fillId="27" borderId="0" applyNumberFormat="0" applyBorder="0" applyAlignment="0" applyProtection="0"/>
    <xf numFmtId="0" fontId="237" fillId="29" borderId="0" applyNumberFormat="0" applyBorder="0" applyAlignment="0" applyProtection="0"/>
    <xf numFmtId="0" fontId="237" fillId="30" borderId="0" applyNumberFormat="0" applyBorder="0" applyAlignment="0" applyProtection="0"/>
    <xf numFmtId="0" fontId="237" fillId="31" borderId="0" applyNumberFormat="0" applyBorder="0" applyAlignment="0" applyProtection="0"/>
    <xf numFmtId="0" fontId="237" fillId="33" borderId="0" applyNumberFormat="0" applyBorder="0" applyAlignment="0" applyProtection="0"/>
    <xf numFmtId="0" fontId="237" fillId="34" borderId="0" applyNumberFormat="0" applyBorder="0" applyAlignment="0" applyProtection="0"/>
    <xf numFmtId="0" fontId="237" fillId="35" borderId="0" applyNumberFormat="0" applyBorder="0" applyAlignment="0" applyProtection="0"/>
    <xf numFmtId="0" fontId="237" fillId="37" borderId="0" applyNumberFormat="0" applyBorder="0" applyAlignment="0" applyProtection="0"/>
    <xf numFmtId="0" fontId="237" fillId="38" borderId="0" applyNumberFormat="0" applyBorder="0" applyAlignment="0" applyProtection="0"/>
    <xf numFmtId="0" fontId="237" fillId="39" borderId="0" applyNumberFormat="0" applyBorder="0" applyAlignment="0" applyProtection="0"/>
    <xf numFmtId="0" fontId="236" fillId="0" borderId="0"/>
    <xf numFmtId="0" fontId="236" fillId="15" borderId="13" applyNumberFormat="0" applyFont="0" applyAlignment="0" applyProtection="0"/>
    <xf numFmtId="0" fontId="236" fillId="17" borderId="0" applyNumberFormat="0" applyBorder="0" applyAlignment="0" applyProtection="0"/>
    <xf numFmtId="0" fontId="236" fillId="18" borderId="0" applyNumberFormat="0" applyBorder="0" applyAlignment="0" applyProtection="0"/>
    <xf numFmtId="0" fontId="236" fillId="19" borderId="0" applyNumberFormat="0" applyBorder="0" applyAlignment="0" applyProtection="0"/>
    <xf numFmtId="0" fontId="236" fillId="21" borderId="0" applyNumberFormat="0" applyBorder="0" applyAlignment="0" applyProtection="0"/>
    <xf numFmtId="0" fontId="236" fillId="22" borderId="0" applyNumberFormat="0" applyBorder="0" applyAlignment="0" applyProtection="0"/>
    <xf numFmtId="0" fontId="236" fillId="23" borderId="0" applyNumberFormat="0" applyBorder="0" applyAlignment="0" applyProtection="0"/>
    <xf numFmtId="0" fontId="236" fillId="25" borderId="0" applyNumberFormat="0" applyBorder="0" applyAlignment="0" applyProtection="0"/>
    <xf numFmtId="0" fontId="236" fillId="26" borderId="0" applyNumberFormat="0" applyBorder="0" applyAlignment="0" applyProtection="0"/>
    <xf numFmtId="0" fontId="236" fillId="27" borderId="0" applyNumberFormat="0" applyBorder="0" applyAlignment="0" applyProtection="0"/>
    <xf numFmtId="0" fontId="236" fillId="29" borderId="0" applyNumberFormat="0" applyBorder="0" applyAlignment="0" applyProtection="0"/>
    <xf numFmtId="0" fontId="236" fillId="30" borderId="0" applyNumberFormat="0" applyBorder="0" applyAlignment="0" applyProtection="0"/>
    <xf numFmtId="0" fontId="236" fillId="31" borderId="0" applyNumberFormat="0" applyBorder="0" applyAlignment="0" applyProtection="0"/>
    <xf numFmtId="0" fontId="236" fillId="33" borderId="0" applyNumberFormat="0" applyBorder="0" applyAlignment="0" applyProtection="0"/>
    <xf numFmtId="0" fontId="236" fillId="34" borderId="0" applyNumberFormat="0" applyBorder="0" applyAlignment="0" applyProtection="0"/>
    <xf numFmtId="0" fontId="236" fillId="35" borderId="0" applyNumberFormat="0" applyBorder="0" applyAlignment="0" applyProtection="0"/>
    <xf numFmtId="0" fontId="236" fillId="37" borderId="0" applyNumberFormat="0" applyBorder="0" applyAlignment="0" applyProtection="0"/>
    <xf numFmtId="0" fontId="236" fillId="38" borderId="0" applyNumberFormat="0" applyBorder="0" applyAlignment="0" applyProtection="0"/>
    <xf numFmtId="0" fontId="236" fillId="39" borderId="0" applyNumberFormat="0" applyBorder="0" applyAlignment="0" applyProtection="0"/>
    <xf numFmtId="0" fontId="235" fillId="0" borderId="0"/>
    <xf numFmtId="0" fontId="235" fillId="15" borderId="13" applyNumberFormat="0" applyFont="0" applyAlignment="0" applyProtection="0"/>
    <xf numFmtId="0" fontId="235" fillId="17" borderId="0" applyNumberFormat="0" applyBorder="0" applyAlignment="0" applyProtection="0"/>
    <xf numFmtId="0" fontId="235" fillId="18" borderId="0" applyNumberFormat="0" applyBorder="0" applyAlignment="0" applyProtection="0"/>
    <xf numFmtId="0" fontId="235" fillId="19" borderId="0" applyNumberFormat="0" applyBorder="0" applyAlignment="0" applyProtection="0"/>
    <xf numFmtId="0" fontId="235" fillId="21" borderId="0" applyNumberFormat="0" applyBorder="0" applyAlignment="0" applyProtection="0"/>
    <xf numFmtId="0" fontId="235" fillId="22" borderId="0" applyNumberFormat="0" applyBorder="0" applyAlignment="0" applyProtection="0"/>
    <xf numFmtId="0" fontId="235" fillId="23" borderId="0" applyNumberFormat="0" applyBorder="0" applyAlignment="0" applyProtection="0"/>
    <xf numFmtId="0" fontId="235" fillId="25" borderId="0" applyNumberFormat="0" applyBorder="0" applyAlignment="0" applyProtection="0"/>
    <xf numFmtId="0" fontId="235" fillId="26" borderId="0" applyNumberFormat="0" applyBorder="0" applyAlignment="0" applyProtection="0"/>
    <xf numFmtId="0" fontId="235" fillId="27" borderId="0" applyNumberFormat="0" applyBorder="0" applyAlignment="0" applyProtection="0"/>
    <xf numFmtId="0" fontId="235" fillId="29" borderId="0" applyNumberFormat="0" applyBorder="0" applyAlignment="0" applyProtection="0"/>
    <xf numFmtId="0" fontId="235" fillId="30" borderId="0" applyNumberFormat="0" applyBorder="0" applyAlignment="0" applyProtection="0"/>
    <xf numFmtId="0" fontId="235" fillId="31" borderId="0" applyNumberFormat="0" applyBorder="0" applyAlignment="0" applyProtection="0"/>
    <xf numFmtId="0" fontId="235" fillId="33" borderId="0" applyNumberFormat="0" applyBorder="0" applyAlignment="0" applyProtection="0"/>
    <xf numFmtId="0" fontId="235" fillId="34" borderId="0" applyNumberFormat="0" applyBorder="0" applyAlignment="0" applyProtection="0"/>
    <xf numFmtId="0" fontId="235" fillId="35" borderId="0" applyNumberFormat="0" applyBorder="0" applyAlignment="0" applyProtection="0"/>
    <xf numFmtId="0" fontId="235" fillId="37" borderId="0" applyNumberFormat="0" applyBorder="0" applyAlignment="0" applyProtection="0"/>
    <xf numFmtId="0" fontId="235" fillId="38" borderId="0" applyNumberFormat="0" applyBorder="0" applyAlignment="0" applyProtection="0"/>
    <xf numFmtId="0" fontId="235" fillId="39" borderId="0" applyNumberFormat="0" applyBorder="0" applyAlignment="0" applyProtection="0"/>
    <xf numFmtId="0" fontId="234" fillId="0" borderId="0"/>
    <xf numFmtId="0" fontId="234" fillId="15" borderId="13" applyNumberFormat="0" applyFont="0" applyAlignment="0" applyProtection="0"/>
    <xf numFmtId="0" fontId="234" fillId="17" borderId="0" applyNumberFormat="0" applyBorder="0" applyAlignment="0" applyProtection="0"/>
    <xf numFmtId="0" fontId="234" fillId="18" borderId="0" applyNumberFormat="0" applyBorder="0" applyAlignment="0" applyProtection="0"/>
    <xf numFmtId="0" fontId="234" fillId="19" borderId="0" applyNumberFormat="0" applyBorder="0" applyAlignment="0" applyProtection="0"/>
    <xf numFmtId="0" fontId="234" fillId="21" borderId="0" applyNumberFormat="0" applyBorder="0" applyAlignment="0" applyProtection="0"/>
    <xf numFmtId="0" fontId="234" fillId="22" borderId="0" applyNumberFormat="0" applyBorder="0" applyAlignment="0" applyProtection="0"/>
    <xf numFmtId="0" fontId="234" fillId="23" borderId="0" applyNumberFormat="0" applyBorder="0" applyAlignment="0" applyProtection="0"/>
    <xf numFmtId="0" fontId="234" fillId="25" borderId="0" applyNumberFormat="0" applyBorder="0" applyAlignment="0" applyProtection="0"/>
    <xf numFmtId="0" fontId="234" fillId="26" borderId="0" applyNumberFormat="0" applyBorder="0" applyAlignment="0" applyProtection="0"/>
    <xf numFmtId="0" fontId="234" fillId="27" borderId="0" applyNumberFormat="0" applyBorder="0" applyAlignment="0" applyProtection="0"/>
    <xf numFmtId="0" fontId="234" fillId="29" borderId="0" applyNumberFormat="0" applyBorder="0" applyAlignment="0" applyProtection="0"/>
    <xf numFmtId="0" fontId="234" fillId="30" borderId="0" applyNumberFormat="0" applyBorder="0" applyAlignment="0" applyProtection="0"/>
    <xf numFmtId="0" fontId="234" fillId="31" borderId="0" applyNumberFormat="0" applyBorder="0" applyAlignment="0" applyProtection="0"/>
    <xf numFmtId="0" fontId="234" fillId="33" borderId="0" applyNumberFormat="0" applyBorder="0" applyAlignment="0" applyProtection="0"/>
    <xf numFmtId="0" fontId="234" fillId="34" borderId="0" applyNumberFormat="0" applyBorder="0" applyAlignment="0" applyProtection="0"/>
    <xf numFmtId="0" fontId="234" fillId="35" borderId="0" applyNumberFormat="0" applyBorder="0" applyAlignment="0" applyProtection="0"/>
    <xf numFmtId="0" fontId="234" fillId="37" borderId="0" applyNumberFormat="0" applyBorder="0" applyAlignment="0" applyProtection="0"/>
    <xf numFmtId="0" fontId="234" fillId="38" borderId="0" applyNumberFormat="0" applyBorder="0" applyAlignment="0" applyProtection="0"/>
    <xf numFmtId="0" fontId="234" fillId="39" borderId="0" applyNumberFormat="0" applyBorder="0" applyAlignment="0" applyProtection="0"/>
    <xf numFmtId="0" fontId="233" fillId="0" borderId="0"/>
    <xf numFmtId="0" fontId="233" fillId="15" borderId="13" applyNumberFormat="0" applyFont="0" applyAlignment="0" applyProtection="0"/>
    <xf numFmtId="0" fontId="233" fillId="17" borderId="0" applyNumberFormat="0" applyBorder="0" applyAlignment="0" applyProtection="0"/>
    <xf numFmtId="0" fontId="233" fillId="18" borderId="0" applyNumberFormat="0" applyBorder="0" applyAlignment="0" applyProtection="0"/>
    <xf numFmtId="0" fontId="233" fillId="19" borderId="0" applyNumberFormat="0" applyBorder="0" applyAlignment="0" applyProtection="0"/>
    <xf numFmtId="0" fontId="233" fillId="21" borderId="0" applyNumberFormat="0" applyBorder="0" applyAlignment="0" applyProtection="0"/>
    <xf numFmtId="0" fontId="233" fillId="22" borderId="0" applyNumberFormat="0" applyBorder="0" applyAlignment="0" applyProtection="0"/>
    <xf numFmtId="0" fontId="233" fillId="23" borderId="0" applyNumberFormat="0" applyBorder="0" applyAlignment="0" applyProtection="0"/>
    <xf numFmtId="0" fontId="233" fillId="25" borderId="0" applyNumberFormat="0" applyBorder="0" applyAlignment="0" applyProtection="0"/>
    <xf numFmtId="0" fontId="233" fillId="26" borderId="0" applyNumberFormat="0" applyBorder="0" applyAlignment="0" applyProtection="0"/>
    <xf numFmtId="0" fontId="233" fillId="27" borderId="0" applyNumberFormat="0" applyBorder="0" applyAlignment="0" applyProtection="0"/>
    <xf numFmtId="0" fontId="233" fillId="29" borderId="0" applyNumberFormat="0" applyBorder="0" applyAlignment="0" applyProtection="0"/>
    <xf numFmtId="0" fontId="233" fillId="30" borderId="0" applyNumberFormat="0" applyBorder="0" applyAlignment="0" applyProtection="0"/>
    <xf numFmtId="0" fontId="233" fillId="31" borderId="0" applyNumberFormat="0" applyBorder="0" applyAlignment="0" applyProtection="0"/>
    <xf numFmtId="0" fontId="233" fillId="33" borderId="0" applyNumberFormat="0" applyBorder="0" applyAlignment="0" applyProtection="0"/>
    <xf numFmtId="0" fontId="233" fillId="34" borderId="0" applyNumberFormat="0" applyBorder="0" applyAlignment="0" applyProtection="0"/>
    <xf numFmtId="0" fontId="233" fillId="35" borderId="0" applyNumberFormat="0" applyBorder="0" applyAlignment="0" applyProtection="0"/>
    <xf numFmtId="0" fontId="233" fillId="37" borderId="0" applyNumberFormat="0" applyBorder="0" applyAlignment="0" applyProtection="0"/>
    <xf numFmtId="0" fontId="233" fillId="38" borderId="0" applyNumberFormat="0" applyBorder="0" applyAlignment="0" applyProtection="0"/>
    <xf numFmtId="0" fontId="233" fillId="39" borderId="0" applyNumberFormat="0" applyBorder="0" applyAlignment="0" applyProtection="0"/>
    <xf numFmtId="0" fontId="232" fillId="0" borderId="0"/>
    <xf numFmtId="0" fontId="232" fillId="15" borderId="13" applyNumberFormat="0" applyFont="0" applyAlignment="0" applyProtection="0"/>
    <xf numFmtId="0" fontId="232" fillId="17" borderId="0" applyNumberFormat="0" applyBorder="0" applyAlignment="0" applyProtection="0"/>
    <xf numFmtId="0" fontId="232" fillId="18" borderId="0" applyNumberFormat="0" applyBorder="0" applyAlignment="0" applyProtection="0"/>
    <xf numFmtId="0" fontId="232" fillId="19" borderId="0" applyNumberFormat="0" applyBorder="0" applyAlignment="0" applyProtection="0"/>
    <xf numFmtId="0" fontId="232" fillId="21" borderId="0" applyNumberFormat="0" applyBorder="0" applyAlignment="0" applyProtection="0"/>
    <xf numFmtId="0" fontId="232" fillId="22" borderId="0" applyNumberFormat="0" applyBorder="0" applyAlignment="0" applyProtection="0"/>
    <xf numFmtId="0" fontId="232" fillId="23" borderId="0" applyNumberFormat="0" applyBorder="0" applyAlignment="0" applyProtection="0"/>
    <xf numFmtId="0" fontId="232" fillId="25" borderId="0" applyNumberFormat="0" applyBorder="0" applyAlignment="0" applyProtection="0"/>
    <xf numFmtId="0" fontId="232" fillId="26" borderId="0" applyNumberFormat="0" applyBorder="0" applyAlignment="0" applyProtection="0"/>
    <xf numFmtId="0" fontId="232" fillId="27" borderId="0" applyNumberFormat="0" applyBorder="0" applyAlignment="0" applyProtection="0"/>
    <xf numFmtId="0" fontId="232" fillId="29" borderId="0" applyNumberFormat="0" applyBorder="0" applyAlignment="0" applyProtection="0"/>
    <xf numFmtId="0" fontId="232" fillId="30" borderId="0" applyNumberFormat="0" applyBorder="0" applyAlignment="0" applyProtection="0"/>
    <xf numFmtId="0" fontId="232" fillId="31" borderId="0" applyNumberFormat="0" applyBorder="0" applyAlignment="0" applyProtection="0"/>
    <xf numFmtId="0" fontId="232" fillId="33" borderId="0" applyNumberFormat="0" applyBorder="0" applyAlignment="0" applyProtection="0"/>
    <xf numFmtId="0" fontId="232" fillId="34" borderId="0" applyNumberFormat="0" applyBorder="0" applyAlignment="0" applyProtection="0"/>
    <xf numFmtId="0" fontId="232" fillId="35" borderId="0" applyNumberFormat="0" applyBorder="0" applyAlignment="0" applyProtection="0"/>
    <xf numFmtId="0" fontId="232" fillId="37" borderId="0" applyNumberFormat="0" applyBorder="0" applyAlignment="0" applyProtection="0"/>
    <xf numFmtId="0" fontId="232" fillId="38" borderId="0" applyNumberFormat="0" applyBorder="0" applyAlignment="0" applyProtection="0"/>
    <xf numFmtId="0" fontId="232" fillId="39" borderId="0" applyNumberFormat="0" applyBorder="0" applyAlignment="0" applyProtection="0"/>
    <xf numFmtId="0" fontId="231" fillId="0" borderId="0"/>
    <xf numFmtId="0" fontId="231" fillId="15" borderId="13" applyNumberFormat="0" applyFont="0" applyAlignment="0" applyProtection="0"/>
    <xf numFmtId="0" fontId="231" fillId="17" borderId="0" applyNumberFormat="0" applyBorder="0" applyAlignment="0" applyProtection="0"/>
    <xf numFmtId="0" fontId="231" fillId="18" borderId="0" applyNumberFormat="0" applyBorder="0" applyAlignment="0" applyProtection="0"/>
    <xf numFmtId="0" fontId="231" fillId="19" borderId="0" applyNumberFormat="0" applyBorder="0" applyAlignment="0" applyProtection="0"/>
    <xf numFmtId="0" fontId="231" fillId="21" borderId="0" applyNumberFormat="0" applyBorder="0" applyAlignment="0" applyProtection="0"/>
    <xf numFmtId="0" fontId="231" fillId="22" borderId="0" applyNumberFormat="0" applyBorder="0" applyAlignment="0" applyProtection="0"/>
    <xf numFmtId="0" fontId="231" fillId="23" borderId="0" applyNumberFormat="0" applyBorder="0" applyAlignment="0" applyProtection="0"/>
    <xf numFmtId="0" fontId="231" fillId="25" borderId="0" applyNumberFormat="0" applyBorder="0" applyAlignment="0" applyProtection="0"/>
    <xf numFmtId="0" fontId="231" fillId="26" borderId="0" applyNumberFormat="0" applyBorder="0" applyAlignment="0" applyProtection="0"/>
    <xf numFmtId="0" fontId="231" fillId="27" borderId="0" applyNumberFormat="0" applyBorder="0" applyAlignment="0" applyProtection="0"/>
    <xf numFmtId="0" fontId="231" fillId="29" borderId="0" applyNumberFormat="0" applyBorder="0" applyAlignment="0" applyProtection="0"/>
    <xf numFmtId="0" fontId="231" fillId="30" borderId="0" applyNumberFormat="0" applyBorder="0" applyAlignment="0" applyProtection="0"/>
    <xf numFmtId="0" fontId="231" fillId="31" borderId="0" applyNumberFormat="0" applyBorder="0" applyAlignment="0" applyProtection="0"/>
    <xf numFmtId="0" fontId="231" fillId="33" borderId="0" applyNumberFormat="0" applyBorder="0" applyAlignment="0" applyProtection="0"/>
    <xf numFmtId="0" fontId="231" fillId="34" borderId="0" applyNumberFormat="0" applyBorder="0" applyAlignment="0" applyProtection="0"/>
    <xf numFmtId="0" fontId="231" fillId="35" borderId="0" applyNumberFormat="0" applyBorder="0" applyAlignment="0" applyProtection="0"/>
    <xf numFmtId="0" fontId="231" fillId="37" borderId="0" applyNumberFormat="0" applyBorder="0" applyAlignment="0" applyProtection="0"/>
    <xf numFmtId="0" fontId="231" fillId="38" borderId="0" applyNumberFormat="0" applyBorder="0" applyAlignment="0" applyProtection="0"/>
    <xf numFmtId="0" fontId="231" fillId="39" borderId="0" applyNumberFormat="0" applyBorder="0" applyAlignment="0" applyProtection="0"/>
    <xf numFmtId="0" fontId="230" fillId="0" borderId="0"/>
    <xf numFmtId="0" fontId="230" fillId="15" borderId="13" applyNumberFormat="0" applyFont="0" applyAlignment="0" applyProtection="0"/>
    <xf numFmtId="0" fontId="230" fillId="17" borderId="0" applyNumberFormat="0" applyBorder="0" applyAlignment="0" applyProtection="0"/>
    <xf numFmtId="0" fontId="230" fillId="18" borderId="0" applyNumberFormat="0" applyBorder="0" applyAlignment="0" applyProtection="0"/>
    <xf numFmtId="0" fontId="230" fillId="19" borderId="0" applyNumberFormat="0" applyBorder="0" applyAlignment="0" applyProtection="0"/>
    <xf numFmtId="0" fontId="230" fillId="21" borderId="0" applyNumberFormat="0" applyBorder="0" applyAlignment="0" applyProtection="0"/>
    <xf numFmtId="0" fontId="230" fillId="22" borderId="0" applyNumberFormat="0" applyBorder="0" applyAlignment="0" applyProtection="0"/>
    <xf numFmtId="0" fontId="230" fillId="23" borderId="0" applyNumberFormat="0" applyBorder="0" applyAlignment="0" applyProtection="0"/>
    <xf numFmtId="0" fontId="230" fillId="25" borderId="0" applyNumberFormat="0" applyBorder="0" applyAlignment="0" applyProtection="0"/>
    <xf numFmtId="0" fontId="230" fillId="26" borderId="0" applyNumberFormat="0" applyBorder="0" applyAlignment="0" applyProtection="0"/>
    <xf numFmtId="0" fontId="230" fillId="27" borderId="0" applyNumberFormat="0" applyBorder="0" applyAlignment="0" applyProtection="0"/>
    <xf numFmtId="0" fontId="230" fillId="29" borderId="0" applyNumberFormat="0" applyBorder="0" applyAlignment="0" applyProtection="0"/>
    <xf numFmtId="0" fontId="230" fillId="30" borderId="0" applyNumberFormat="0" applyBorder="0" applyAlignment="0" applyProtection="0"/>
    <xf numFmtId="0" fontId="230" fillId="31" borderId="0" applyNumberFormat="0" applyBorder="0" applyAlignment="0" applyProtection="0"/>
    <xf numFmtId="0" fontId="230" fillId="33" borderId="0" applyNumberFormat="0" applyBorder="0" applyAlignment="0" applyProtection="0"/>
    <xf numFmtId="0" fontId="230" fillId="34" borderId="0" applyNumberFormat="0" applyBorder="0" applyAlignment="0" applyProtection="0"/>
    <xf numFmtId="0" fontId="230" fillId="35" borderId="0" applyNumberFormat="0" applyBorder="0" applyAlignment="0" applyProtection="0"/>
    <xf numFmtId="0" fontId="230" fillId="37" borderId="0" applyNumberFormat="0" applyBorder="0" applyAlignment="0" applyProtection="0"/>
    <xf numFmtId="0" fontId="230" fillId="38" borderId="0" applyNumberFormat="0" applyBorder="0" applyAlignment="0" applyProtection="0"/>
    <xf numFmtId="0" fontId="230" fillId="39" borderId="0" applyNumberFormat="0" applyBorder="0" applyAlignment="0" applyProtection="0"/>
    <xf numFmtId="0" fontId="229" fillId="0" borderId="0"/>
    <xf numFmtId="0" fontId="229" fillId="15" borderId="13" applyNumberFormat="0" applyFont="0" applyAlignment="0" applyProtection="0"/>
    <xf numFmtId="0" fontId="229" fillId="17" borderId="0" applyNumberFormat="0" applyBorder="0" applyAlignment="0" applyProtection="0"/>
    <xf numFmtId="0" fontId="229" fillId="18" borderId="0" applyNumberFormat="0" applyBorder="0" applyAlignment="0" applyProtection="0"/>
    <xf numFmtId="0" fontId="229" fillId="19" borderId="0" applyNumberFormat="0" applyBorder="0" applyAlignment="0" applyProtection="0"/>
    <xf numFmtId="0" fontId="229" fillId="21" borderId="0" applyNumberFormat="0" applyBorder="0" applyAlignment="0" applyProtection="0"/>
    <xf numFmtId="0" fontId="229" fillId="22" borderId="0" applyNumberFormat="0" applyBorder="0" applyAlignment="0" applyProtection="0"/>
    <xf numFmtId="0" fontId="229" fillId="23" borderId="0" applyNumberFormat="0" applyBorder="0" applyAlignment="0" applyProtection="0"/>
    <xf numFmtId="0" fontId="229" fillId="25" borderId="0" applyNumberFormat="0" applyBorder="0" applyAlignment="0" applyProtection="0"/>
    <xf numFmtId="0" fontId="229" fillId="26" borderId="0" applyNumberFormat="0" applyBorder="0" applyAlignment="0" applyProtection="0"/>
    <xf numFmtId="0" fontId="229" fillId="27" borderId="0" applyNumberFormat="0" applyBorder="0" applyAlignment="0" applyProtection="0"/>
    <xf numFmtId="0" fontId="229" fillId="29" borderId="0" applyNumberFormat="0" applyBorder="0" applyAlignment="0" applyProtection="0"/>
    <xf numFmtId="0" fontId="229" fillId="30" borderId="0" applyNumberFormat="0" applyBorder="0" applyAlignment="0" applyProtection="0"/>
    <xf numFmtId="0" fontId="229" fillId="31" borderId="0" applyNumberFormat="0" applyBorder="0" applyAlignment="0" applyProtection="0"/>
    <xf numFmtId="0" fontId="229" fillId="33" borderId="0" applyNumberFormat="0" applyBorder="0" applyAlignment="0" applyProtection="0"/>
    <xf numFmtId="0" fontId="229" fillId="34" borderId="0" applyNumberFormat="0" applyBorder="0" applyAlignment="0" applyProtection="0"/>
    <xf numFmtId="0" fontId="229" fillId="35" borderId="0" applyNumberFormat="0" applyBorder="0" applyAlignment="0" applyProtection="0"/>
    <xf numFmtId="0" fontId="229" fillId="37" borderId="0" applyNumberFormat="0" applyBorder="0" applyAlignment="0" applyProtection="0"/>
    <xf numFmtId="0" fontId="229" fillId="38" borderId="0" applyNumberFormat="0" applyBorder="0" applyAlignment="0" applyProtection="0"/>
    <xf numFmtId="0" fontId="229" fillId="39" borderId="0" applyNumberFormat="0" applyBorder="0" applyAlignment="0" applyProtection="0"/>
    <xf numFmtId="0" fontId="228" fillId="0" borderId="0"/>
    <xf numFmtId="0" fontId="228" fillId="15" borderId="13" applyNumberFormat="0" applyFont="0" applyAlignment="0" applyProtection="0"/>
    <xf numFmtId="0" fontId="228" fillId="17" borderId="0" applyNumberFormat="0" applyBorder="0" applyAlignment="0" applyProtection="0"/>
    <xf numFmtId="0" fontId="228" fillId="18" borderId="0" applyNumberFormat="0" applyBorder="0" applyAlignment="0" applyProtection="0"/>
    <xf numFmtId="0" fontId="228" fillId="19" borderId="0" applyNumberFormat="0" applyBorder="0" applyAlignment="0" applyProtection="0"/>
    <xf numFmtId="0" fontId="228" fillId="21" borderId="0" applyNumberFormat="0" applyBorder="0" applyAlignment="0" applyProtection="0"/>
    <xf numFmtId="0" fontId="228" fillId="22" borderId="0" applyNumberFormat="0" applyBorder="0" applyAlignment="0" applyProtection="0"/>
    <xf numFmtId="0" fontId="228" fillId="23" borderId="0" applyNumberFormat="0" applyBorder="0" applyAlignment="0" applyProtection="0"/>
    <xf numFmtId="0" fontId="228" fillId="25" borderId="0" applyNumberFormat="0" applyBorder="0" applyAlignment="0" applyProtection="0"/>
    <xf numFmtId="0" fontId="228" fillId="26" borderId="0" applyNumberFormat="0" applyBorder="0" applyAlignment="0" applyProtection="0"/>
    <xf numFmtId="0" fontId="228" fillId="27" borderId="0" applyNumberFormat="0" applyBorder="0" applyAlignment="0" applyProtection="0"/>
    <xf numFmtId="0" fontId="228" fillId="29" borderId="0" applyNumberFormat="0" applyBorder="0" applyAlignment="0" applyProtection="0"/>
    <xf numFmtId="0" fontId="228" fillId="30" borderId="0" applyNumberFormat="0" applyBorder="0" applyAlignment="0" applyProtection="0"/>
    <xf numFmtId="0" fontId="228" fillId="31" borderId="0" applyNumberFormat="0" applyBorder="0" applyAlignment="0" applyProtection="0"/>
    <xf numFmtId="0" fontId="228" fillId="33" borderId="0" applyNumberFormat="0" applyBorder="0" applyAlignment="0" applyProtection="0"/>
    <xf numFmtId="0" fontId="228" fillId="34" borderId="0" applyNumberFormat="0" applyBorder="0" applyAlignment="0" applyProtection="0"/>
    <xf numFmtId="0" fontId="228" fillId="35" borderId="0" applyNumberFormat="0" applyBorder="0" applyAlignment="0" applyProtection="0"/>
    <xf numFmtId="0" fontId="228" fillId="37" borderId="0" applyNumberFormat="0" applyBorder="0" applyAlignment="0" applyProtection="0"/>
    <xf numFmtId="0" fontId="228" fillId="38" borderId="0" applyNumberFormat="0" applyBorder="0" applyAlignment="0" applyProtection="0"/>
    <xf numFmtId="0" fontId="228" fillId="39" borderId="0" applyNumberFormat="0" applyBorder="0" applyAlignment="0" applyProtection="0"/>
    <xf numFmtId="0" fontId="227" fillId="0" borderId="0"/>
    <xf numFmtId="0" fontId="227" fillId="15" borderId="13" applyNumberFormat="0" applyFont="0" applyAlignment="0" applyProtection="0"/>
    <xf numFmtId="0" fontId="227" fillId="17" borderId="0" applyNumberFormat="0" applyBorder="0" applyAlignment="0" applyProtection="0"/>
    <xf numFmtId="0" fontId="227" fillId="18" borderId="0" applyNumberFormat="0" applyBorder="0" applyAlignment="0" applyProtection="0"/>
    <xf numFmtId="0" fontId="227" fillId="19" borderId="0" applyNumberFormat="0" applyBorder="0" applyAlignment="0" applyProtection="0"/>
    <xf numFmtId="0" fontId="227" fillId="21" borderId="0" applyNumberFormat="0" applyBorder="0" applyAlignment="0" applyProtection="0"/>
    <xf numFmtId="0" fontId="227" fillId="22" borderId="0" applyNumberFormat="0" applyBorder="0" applyAlignment="0" applyProtection="0"/>
    <xf numFmtId="0" fontId="227" fillId="23" borderId="0" applyNumberFormat="0" applyBorder="0" applyAlignment="0" applyProtection="0"/>
    <xf numFmtId="0" fontId="227" fillId="25" borderId="0" applyNumberFormat="0" applyBorder="0" applyAlignment="0" applyProtection="0"/>
    <xf numFmtId="0" fontId="227" fillId="26" borderId="0" applyNumberFormat="0" applyBorder="0" applyAlignment="0" applyProtection="0"/>
    <xf numFmtId="0" fontId="227" fillId="27" borderId="0" applyNumberFormat="0" applyBorder="0" applyAlignment="0" applyProtection="0"/>
    <xf numFmtId="0" fontId="227" fillId="29" borderId="0" applyNumberFormat="0" applyBorder="0" applyAlignment="0" applyProtection="0"/>
    <xf numFmtId="0" fontId="227" fillId="30" borderId="0" applyNumberFormat="0" applyBorder="0" applyAlignment="0" applyProtection="0"/>
    <xf numFmtId="0" fontId="227" fillId="31" borderId="0" applyNumberFormat="0" applyBorder="0" applyAlignment="0" applyProtection="0"/>
    <xf numFmtId="0" fontId="227" fillId="33" borderId="0" applyNumberFormat="0" applyBorder="0" applyAlignment="0" applyProtection="0"/>
    <xf numFmtId="0" fontId="227" fillId="34" borderId="0" applyNumberFormat="0" applyBorder="0" applyAlignment="0" applyProtection="0"/>
    <xf numFmtId="0" fontId="227" fillId="35" borderId="0" applyNumberFormat="0" applyBorder="0" applyAlignment="0" applyProtection="0"/>
    <xf numFmtId="0" fontId="227" fillId="37" borderId="0" applyNumberFormat="0" applyBorder="0" applyAlignment="0" applyProtection="0"/>
    <xf numFmtId="0" fontId="227" fillId="38" borderId="0" applyNumberFormat="0" applyBorder="0" applyAlignment="0" applyProtection="0"/>
    <xf numFmtId="0" fontId="227" fillId="39" borderId="0" applyNumberFormat="0" applyBorder="0" applyAlignment="0" applyProtection="0"/>
    <xf numFmtId="0" fontId="226" fillId="0" borderId="0"/>
    <xf numFmtId="0" fontId="226" fillId="15" borderId="13" applyNumberFormat="0" applyFont="0" applyAlignment="0" applyProtection="0"/>
    <xf numFmtId="0" fontId="226" fillId="17" borderId="0" applyNumberFormat="0" applyBorder="0" applyAlignment="0" applyProtection="0"/>
    <xf numFmtId="0" fontId="226" fillId="18" borderId="0" applyNumberFormat="0" applyBorder="0" applyAlignment="0" applyProtection="0"/>
    <xf numFmtId="0" fontId="226" fillId="19" borderId="0" applyNumberFormat="0" applyBorder="0" applyAlignment="0" applyProtection="0"/>
    <xf numFmtId="0" fontId="226" fillId="21" borderId="0" applyNumberFormat="0" applyBorder="0" applyAlignment="0" applyProtection="0"/>
    <xf numFmtId="0" fontId="226" fillId="22" borderId="0" applyNumberFormat="0" applyBorder="0" applyAlignment="0" applyProtection="0"/>
    <xf numFmtId="0" fontId="226" fillId="23" borderId="0" applyNumberFormat="0" applyBorder="0" applyAlignment="0" applyProtection="0"/>
    <xf numFmtId="0" fontId="226" fillId="25" borderId="0" applyNumberFormat="0" applyBorder="0" applyAlignment="0" applyProtection="0"/>
    <xf numFmtId="0" fontId="226" fillId="26" borderId="0" applyNumberFormat="0" applyBorder="0" applyAlignment="0" applyProtection="0"/>
    <xf numFmtId="0" fontId="226" fillId="27" borderId="0" applyNumberFormat="0" applyBorder="0" applyAlignment="0" applyProtection="0"/>
    <xf numFmtId="0" fontId="226" fillId="29" borderId="0" applyNumberFormat="0" applyBorder="0" applyAlignment="0" applyProtection="0"/>
    <xf numFmtId="0" fontId="226" fillId="30" borderId="0" applyNumberFormat="0" applyBorder="0" applyAlignment="0" applyProtection="0"/>
    <xf numFmtId="0" fontId="226" fillId="31" borderId="0" applyNumberFormat="0" applyBorder="0" applyAlignment="0" applyProtection="0"/>
    <xf numFmtId="0" fontId="226" fillId="33" borderId="0" applyNumberFormat="0" applyBorder="0" applyAlignment="0" applyProtection="0"/>
    <xf numFmtId="0" fontId="226" fillId="34" borderId="0" applyNumberFormat="0" applyBorder="0" applyAlignment="0" applyProtection="0"/>
    <xf numFmtId="0" fontId="226" fillId="35" borderId="0" applyNumberFormat="0" applyBorder="0" applyAlignment="0" applyProtection="0"/>
    <xf numFmtId="0" fontId="226" fillId="37" borderId="0" applyNumberFormat="0" applyBorder="0" applyAlignment="0" applyProtection="0"/>
    <xf numFmtId="0" fontId="226" fillId="38" borderId="0" applyNumberFormat="0" applyBorder="0" applyAlignment="0" applyProtection="0"/>
    <xf numFmtId="0" fontId="226" fillId="39" borderId="0" applyNumberFormat="0" applyBorder="0" applyAlignment="0" applyProtection="0"/>
    <xf numFmtId="0" fontId="225" fillId="0" borderId="0"/>
    <xf numFmtId="0" fontId="225" fillId="15" borderId="13" applyNumberFormat="0" applyFont="0" applyAlignment="0" applyProtection="0"/>
    <xf numFmtId="0" fontId="225" fillId="17" borderId="0" applyNumberFormat="0" applyBorder="0" applyAlignment="0" applyProtection="0"/>
    <xf numFmtId="0" fontId="225" fillId="18" borderId="0" applyNumberFormat="0" applyBorder="0" applyAlignment="0" applyProtection="0"/>
    <xf numFmtId="0" fontId="225" fillId="19" borderId="0" applyNumberFormat="0" applyBorder="0" applyAlignment="0" applyProtection="0"/>
    <xf numFmtId="0" fontId="225" fillId="21" borderId="0" applyNumberFormat="0" applyBorder="0" applyAlignment="0" applyProtection="0"/>
    <xf numFmtId="0" fontId="225" fillId="22" borderId="0" applyNumberFormat="0" applyBorder="0" applyAlignment="0" applyProtection="0"/>
    <xf numFmtId="0" fontId="225" fillId="23" borderId="0" applyNumberFormat="0" applyBorder="0" applyAlignment="0" applyProtection="0"/>
    <xf numFmtId="0" fontId="225" fillId="25" borderId="0" applyNumberFormat="0" applyBorder="0" applyAlignment="0" applyProtection="0"/>
    <xf numFmtId="0" fontId="225" fillId="26" borderId="0" applyNumberFormat="0" applyBorder="0" applyAlignment="0" applyProtection="0"/>
    <xf numFmtId="0" fontId="225" fillId="27" borderId="0" applyNumberFormat="0" applyBorder="0" applyAlignment="0" applyProtection="0"/>
    <xf numFmtId="0" fontId="225" fillId="29" borderId="0" applyNumberFormat="0" applyBorder="0" applyAlignment="0" applyProtection="0"/>
    <xf numFmtId="0" fontId="225" fillId="30" borderId="0" applyNumberFormat="0" applyBorder="0" applyAlignment="0" applyProtection="0"/>
    <xf numFmtId="0" fontId="225" fillId="31" borderId="0" applyNumberFormat="0" applyBorder="0" applyAlignment="0" applyProtection="0"/>
    <xf numFmtId="0" fontId="225" fillId="33" borderId="0" applyNumberFormat="0" applyBorder="0" applyAlignment="0" applyProtection="0"/>
    <xf numFmtId="0" fontId="225" fillId="34" borderId="0" applyNumberFormat="0" applyBorder="0" applyAlignment="0" applyProtection="0"/>
    <xf numFmtId="0" fontId="225" fillId="35" borderId="0" applyNumberFormat="0" applyBorder="0" applyAlignment="0" applyProtection="0"/>
    <xf numFmtId="0" fontId="225" fillId="37" borderId="0" applyNumberFormat="0" applyBorder="0" applyAlignment="0" applyProtection="0"/>
    <xf numFmtId="0" fontId="225" fillId="38" borderId="0" applyNumberFormat="0" applyBorder="0" applyAlignment="0" applyProtection="0"/>
    <xf numFmtId="0" fontId="225" fillId="39" borderId="0" applyNumberFormat="0" applyBorder="0" applyAlignment="0" applyProtection="0"/>
    <xf numFmtId="0" fontId="224" fillId="0" borderId="0"/>
    <xf numFmtId="0" fontId="224" fillId="15" borderId="13" applyNumberFormat="0" applyFont="0" applyAlignment="0" applyProtection="0"/>
    <xf numFmtId="0" fontId="224" fillId="17" borderId="0" applyNumberFormat="0" applyBorder="0" applyAlignment="0" applyProtection="0"/>
    <xf numFmtId="0" fontId="224" fillId="18" borderId="0" applyNumberFormat="0" applyBorder="0" applyAlignment="0" applyProtection="0"/>
    <xf numFmtId="0" fontId="224" fillId="19" borderId="0" applyNumberFormat="0" applyBorder="0" applyAlignment="0" applyProtection="0"/>
    <xf numFmtId="0" fontId="224" fillId="21" borderId="0" applyNumberFormat="0" applyBorder="0" applyAlignment="0" applyProtection="0"/>
    <xf numFmtId="0" fontId="224" fillId="22" borderId="0" applyNumberFormat="0" applyBorder="0" applyAlignment="0" applyProtection="0"/>
    <xf numFmtId="0" fontId="224" fillId="23" borderId="0" applyNumberFormat="0" applyBorder="0" applyAlignment="0" applyProtection="0"/>
    <xf numFmtId="0" fontId="224" fillId="25" borderId="0" applyNumberFormat="0" applyBorder="0" applyAlignment="0" applyProtection="0"/>
    <xf numFmtId="0" fontId="224" fillId="26" borderId="0" applyNumberFormat="0" applyBorder="0" applyAlignment="0" applyProtection="0"/>
    <xf numFmtId="0" fontId="224" fillId="27" borderId="0" applyNumberFormat="0" applyBorder="0" applyAlignment="0" applyProtection="0"/>
    <xf numFmtId="0" fontId="224" fillId="29" borderId="0" applyNumberFormat="0" applyBorder="0" applyAlignment="0" applyProtection="0"/>
    <xf numFmtId="0" fontId="224" fillId="30" borderId="0" applyNumberFormat="0" applyBorder="0" applyAlignment="0" applyProtection="0"/>
    <xf numFmtId="0" fontId="224" fillId="31" borderId="0" applyNumberFormat="0" applyBorder="0" applyAlignment="0" applyProtection="0"/>
    <xf numFmtId="0" fontId="224" fillId="33" borderId="0" applyNumberFormat="0" applyBorder="0" applyAlignment="0" applyProtection="0"/>
    <xf numFmtId="0" fontId="224" fillId="34" borderId="0" applyNumberFormat="0" applyBorder="0" applyAlignment="0" applyProtection="0"/>
    <xf numFmtId="0" fontId="224" fillId="35" borderId="0" applyNumberFormat="0" applyBorder="0" applyAlignment="0" applyProtection="0"/>
    <xf numFmtId="0" fontId="224" fillId="37" borderId="0" applyNumberFormat="0" applyBorder="0" applyAlignment="0" applyProtection="0"/>
    <xf numFmtId="0" fontId="224" fillId="38" borderId="0" applyNumberFormat="0" applyBorder="0" applyAlignment="0" applyProtection="0"/>
    <xf numFmtId="0" fontId="224" fillId="39" borderId="0" applyNumberFormat="0" applyBorder="0" applyAlignment="0" applyProtection="0"/>
    <xf numFmtId="0" fontId="223" fillId="0" borderId="0"/>
    <xf numFmtId="0" fontId="223" fillId="15" borderId="13" applyNumberFormat="0" applyFont="0" applyAlignment="0" applyProtection="0"/>
    <xf numFmtId="0" fontId="223" fillId="17" borderId="0" applyNumberFormat="0" applyBorder="0" applyAlignment="0" applyProtection="0"/>
    <xf numFmtId="0" fontId="223" fillId="18" borderId="0" applyNumberFormat="0" applyBorder="0" applyAlignment="0" applyProtection="0"/>
    <xf numFmtId="0" fontId="223" fillId="19" borderId="0" applyNumberFormat="0" applyBorder="0" applyAlignment="0" applyProtection="0"/>
    <xf numFmtId="0" fontId="223" fillId="21" borderId="0" applyNumberFormat="0" applyBorder="0" applyAlignment="0" applyProtection="0"/>
    <xf numFmtId="0" fontId="223" fillId="22" borderId="0" applyNumberFormat="0" applyBorder="0" applyAlignment="0" applyProtection="0"/>
    <xf numFmtId="0" fontId="223" fillId="23" borderId="0" applyNumberFormat="0" applyBorder="0" applyAlignment="0" applyProtection="0"/>
    <xf numFmtId="0" fontId="223" fillId="25" borderId="0" applyNumberFormat="0" applyBorder="0" applyAlignment="0" applyProtection="0"/>
    <xf numFmtId="0" fontId="223" fillId="26" borderId="0" applyNumberFormat="0" applyBorder="0" applyAlignment="0" applyProtection="0"/>
    <xf numFmtId="0" fontId="223" fillId="27" borderId="0" applyNumberFormat="0" applyBorder="0" applyAlignment="0" applyProtection="0"/>
    <xf numFmtId="0" fontId="223" fillId="29" borderId="0" applyNumberFormat="0" applyBorder="0" applyAlignment="0" applyProtection="0"/>
    <xf numFmtId="0" fontId="223" fillId="30" borderId="0" applyNumberFormat="0" applyBorder="0" applyAlignment="0" applyProtection="0"/>
    <xf numFmtId="0" fontId="223" fillId="31" borderId="0" applyNumberFormat="0" applyBorder="0" applyAlignment="0" applyProtection="0"/>
    <xf numFmtId="0" fontId="223" fillId="33" borderId="0" applyNumberFormat="0" applyBorder="0" applyAlignment="0" applyProtection="0"/>
    <xf numFmtId="0" fontId="223" fillId="34" borderId="0" applyNumberFormat="0" applyBorder="0" applyAlignment="0" applyProtection="0"/>
    <xf numFmtId="0" fontId="223" fillId="35" borderId="0" applyNumberFormat="0" applyBorder="0" applyAlignment="0" applyProtection="0"/>
    <xf numFmtId="0" fontId="223" fillId="37" borderId="0" applyNumberFormat="0" applyBorder="0" applyAlignment="0" applyProtection="0"/>
    <xf numFmtId="0" fontId="223" fillId="38" borderId="0" applyNumberFormat="0" applyBorder="0" applyAlignment="0" applyProtection="0"/>
    <xf numFmtId="0" fontId="223" fillId="39" borderId="0" applyNumberFormat="0" applyBorder="0" applyAlignment="0" applyProtection="0"/>
    <xf numFmtId="0" fontId="222" fillId="0" borderId="0"/>
    <xf numFmtId="0" fontId="222" fillId="15" borderId="13" applyNumberFormat="0" applyFont="0" applyAlignment="0" applyProtection="0"/>
    <xf numFmtId="0" fontId="222" fillId="17" borderId="0" applyNumberFormat="0" applyBorder="0" applyAlignment="0" applyProtection="0"/>
    <xf numFmtId="0" fontId="222" fillId="18" borderId="0" applyNumberFormat="0" applyBorder="0" applyAlignment="0" applyProtection="0"/>
    <xf numFmtId="0" fontId="222" fillId="19" borderId="0" applyNumberFormat="0" applyBorder="0" applyAlignment="0" applyProtection="0"/>
    <xf numFmtId="0" fontId="222" fillId="21" borderId="0" applyNumberFormat="0" applyBorder="0" applyAlignment="0" applyProtection="0"/>
    <xf numFmtId="0" fontId="222" fillId="22" borderId="0" applyNumberFormat="0" applyBorder="0" applyAlignment="0" applyProtection="0"/>
    <xf numFmtId="0" fontId="222" fillId="23" borderId="0" applyNumberFormat="0" applyBorder="0" applyAlignment="0" applyProtection="0"/>
    <xf numFmtId="0" fontId="222" fillId="25" borderId="0" applyNumberFormat="0" applyBorder="0" applyAlignment="0" applyProtection="0"/>
    <xf numFmtId="0" fontId="222" fillId="26" borderId="0" applyNumberFormat="0" applyBorder="0" applyAlignment="0" applyProtection="0"/>
    <xf numFmtId="0" fontId="222" fillId="27" borderId="0" applyNumberFormat="0" applyBorder="0" applyAlignment="0" applyProtection="0"/>
    <xf numFmtId="0" fontId="222" fillId="29" borderId="0" applyNumberFormat="0" applyBorder="0" applyAlignment="0" applyProtection="0"/>
    <xf numFmtId="0" fontId="222" fillId="30" borderId="0" applyNumberFormat="0" applyBorder="0" applyAlignment="0" applyProtection="0"/>
    <xf numFmtId="0" fontId="222" fillId="31" borderId="0" applyNumberFormat="0" applyBorder="0" applyAlignment="0" applyProtection="0"/>
    <xf numFmtId="0" fontId="222" fillId="33" borderId="0" applyNumberFormat="0" applyBorder="0" applyAlignment="0" applyProtection="0"/>
    <xf numFmtId="0" fontId="222" fillId="34" borderId="0" applyNumberFormat="0" applyBorder="0" applyAlignment="0" applyProtection="0"/>
    <xf numFmtId="0" fontId="222" fillId="35" borderId="0" applyNumberFormat="0" applyBorder="0" applyAlignment="0" applyProtection="0"/>
    <xf numFmtId="0" fontId="222" fillId="37" borderId="0" applyNumberFormat="0" applyBorder="0" applyAlignment="0" applyProtection="0"/>
    <xf numFmtId="0" fontId="222" fillId="38" borderId="0" applyNumberFormat="0" applyBorder="0" applyAlignment="0" applyProtection="0"/>
    <xf numFmtId="0" fontId="222" fillId="39" borderId="0" applyNumberFormat="0" applyBorder="0" applyAlignment="0" applyProtection="0"/>
    <xf numFmtId="0" fontId="221" fillId="0" borderId="0"/>
    <xf numFmtId="0" fontId="221" fillId="15" borderId="13" applyNumberFormat="0" applyFont="0" applyAlignment="0" applyProtection="0"/>
    <xf numFmtId="0" fontId="221" fillId="17" borderId="0" applyNumberFormat="0" applyBorder="0" applyAlignment="0" applyProtection="0"/>
    <xf numFmtId="0" fontId="221" fillId="18" borderId="0" applyNumberFormat="0" applyBorder="0" applyAlignment="0" applyProtection="0"/>
    <xf numFmtId="0" fontId="221" fillId="19" borderId="0" applyNumberFormat="0" applyBorder="0" applyAlignment="0" applyProtection="0"/>
    <xf numFmtId="0" fontId="221" fillId="21" borderId="0" applyNumberFormat="0" applyBorder="0" applyAlignment="0" applyProtection="0"/>
    <xf numFmtId="0" fontId="221" fillId="22" borderId="0" applyNumberFormat="0" applyBorder="0" applyAlignment="0" applyProtection="0"/>
    <xf numFmtId="0" fontId="221" fillId="23" borderId="0" applyNumberFormat="0" applyBorder="0" applyAlignment="0" applyProtection="0"/>
    <xf numFmtId="0" fontId="221" fillId="25" borderId="0" applyNumberFormat="0" applyBorder="0" applyAlignment="0" applyProtection="0"/>
    <xf numFmtId="0" fontId="221" fillId="26" borderId="0" applyNumberFormat="0" applyBorder="0" applyAlignment="0" applyProtection="0"/>
    <xf numFmtId="0" fontId="221" fillId="27" borderId="0" applyNumberFormat="0" applyBorder="0" applyAlignment="0" applyProtection="0"/>
    <xf numFmtId="0" fontId="221" fillId="29" borderId="0" applyNumberFormat="0" applyBorder="0" applyAlignment="0" applyProtection="0"/>
    <xf numFmtId="0" fontId="221" fillId="30" borderId="0" applyNumberFormat="0" applyBorder="0" applyAlignment="0" applyProtection="0"/>
    <xf numFmtId="0" fontId="221" fillId="31" borderId="0" applyNumberFormat="0" applyBorder="0" applyAlignment="0" applyProtection="0"/>
    <xf numFmtId="0" fontId="221" fillId="33" borderId="0" applyNumberFormat="0" applyBorder="0" applyAlignment="0" applyProtection="0"/>
    <xf numFmtId="0" fontId="221" fillId="34" borderId="0" applyNumberFormat="0" applyBorder="0" applyAlignment="0" applyProtection="0"/>
    <xf numFmtId="0" fontId="221" fillId="35" borderId="0" applyNumberFormat="0" applyBorder="0" applyAlignment="0" applyProtection="0"/>
    <xf numFmtId="0" fontId="221" fillId="37" borderId="0" applyNumberFormat="0" applyBorder="0" applyAlignment="0" applyProtection="0"/>
    <xf numFmtId="0" fontId="221" fillId="38" borderId="0" applyNumberFormat="0" applyBorder="0" applyAlignment="0" applyProtection="0"/>
    <xf numFmtId="0" fontId="221" fillId="39" borderId="0" applyNumberFormat="0" applyBorder="0" applyAlignment="0" applyProtection="0"/>
    <xf numFmtId="0" fontId="220" fillId="0" borderId="0"/>
    <xf numFmtId="0" fontId="220" fillId="15" borderId="13" applyNumberFormat="0" applyFont="0" applyAlignment="0" applyProtection="0"/>
    <xf numFmtId="0" fontId="220" fillId="17" borderId="0" applyNumberFormat="0" applyBorder="0" applyAlignment="0" applyProtection="0"/>
    <xf numFmtId="0" fontId="220" fillId="18" borderId="0" applyNumberFormat="0" applyBorder="0" applyAlignment="0" applyProtection="0"/>
    <xf numFmtId="0" fontId="220" fillId="19" borderId="0" applyNumberFormat="0" applyBorder="0" applyAlignment="0" applyProtection="0"/>
    <xf numFmtId="0" fontId="220" fillId="21" borderId="0" applyNumberFormat="0" applyBorder="0" applyAlignment="0" applyProtection="0"/>
    <xf numFmtId="0" fontId="220" fillId="22" borderId="0" applyNumberFormat="0" applyBorder="0" applyAlignment="0" applyProtection="0"/>
    <xf numFmtId="0" fontId="220" fillId="23" borderId="0" applyNumberFormat="0" applyBorder="0" applyAlignment="0" applyProtection="0"/>
    <xf numFmtId="0" fontId="220" fillId="25" borderId="0" applyNumberFormat="0" applyBorder="0" applyAlignment="0" applyProtection="0"/>
    <xf numFmtId="0" fontId="220" fillId="26" borderId="0" applyNumberFormat="0" applyBorder="0" applyAlignment="0" applyProtection="0"/>
    <xf numFmtId="0" fontId="220" fillId="27" borderId="0" applyNumberFormat="0" applyBorder="0" applyAlignment="0" applyProtection="0"/>
    <xf numFmtId="0" fontId="220" fillId="29" borderId="0" applyNumberFormat="0" applyBorder="0" applyAlignment="0" applyProtection="0"/>
    <xf numFmtId="0" fontId="220" fillId="30" borderId="0" applyNumberFormat="0" applyBorder="0" applyAlignment="0" applyProtection="0"/>
    <xf numFmtId="0" fontId="220" fillId="31" borderId="0" applyNumberFormat="0" applyBorder="0" applyAlignment="0" applyProtection="0"/>
    <xf numFmtId="0" fontId="220" fillId="33" borderId="0" applyNumberFormat="0" applyBorder="0" applyAlignment="0" applyProtection="0"/>
    <xf numFmtId="0" fontId="220" fillId="34" borderId="0" applyNumberFormat="0" applyBorder="0" applyAlignment="0" applyProtection="0"/>
    <xf numFmtId="0" fontId="220" fillId="35" borderId="0" applyNumberFormat="0" applyBorder="0" applyAlignment="0" applyProtection="0"/>
    <xf numFmtId="0" fontId="220" fillId="37" borderId="0" applyNumberFormat="0" applyBorder="0" applyAlignment="0" applyProtection="0"/>
    <xf numFmtId="0" fontId="220" fillId="38" borderId="0" applyNumberFormat="0" applyBorder="0" applyAlignment="0" applyProtection="0"/>
    <xf numFmtId="0" fontId="220" fillId="39" borderId="0" applyNumberFormat="0" applyBorder="0" applyAlignment="0" applyProtection="0"/>
    <xf numFmtId="0" fontId="219" fillId="0" borderId="0"/>
    <xf numFmtId="0" fontId="219" fillId="15" borderId="13" applyNumberFormat="0" applyFont="0" applyAlignment="0" applyProtection="0"/>
    <xf numFmtId="0" fontId="219" fillId="17" borderId="0" applyNumberFormat="0" applyBorder="0" applyAlignment="0" applyProtection="0"/>
    <xf numFmtId="0" fontId="219" fillId="18" borderId="0" applyNumberFormat="0" applyBorder="0" applyAlignment="0" applyProtection="0"/>
    <xf numFmtId="0" fontId="219" fillId="19" borderId="0" applyNumberFormat="0" applyBorder="0" applyAlignment="0" applyProtection="0"/>
    <xf numFmtId="0" fontId="219" fillId="21" borderId="0" applyNumberFormat="0" applyBorder="0" applyAlignment="0" applyProtection="0"/>
    <xf numFmtId="0" fontId="219" fillId="22" borderId="0" applyNumberFormat="0" applyBorder="0" applyAlignment="0" applyProtection="0"/>
    <xf numFmtId="0" fontId="219" fillId="23" borderId="0" applyNumberFormat="0" applyBorder="0" applyAlignment="0" applyProtection="0"/>
    <xf numFmtId="0" fontId="219" fillId="25" borderId="0" applyNumberFormat="0" applyBorder="0" applyAlignment="0" applyProtection="0"/>
    <xf numFmtId="0" fontId="219" fillId="26" borderId="0" applyNumberFormat="0" applyBorder="0" applyAlignment="0" applyProtection="0"/>
    <xf numFmtId="0" fontId="219" fillId="27" borderId="0" applyNumberFormat="0" applyBorder="0" applyAlignment="0" applyProtection="0"/>
    <xf numFmtId="0" fontId="219" fillId="29" borderId="0" applyNumberFormat="0" applyBorder="0" applyAlignment="0" applyProtection="0"/>
    <xf numFmtId="0" fontId="219" fillId="30" borderId="0" applyNumberFormat="0" applyBorder="0" applyAlignment="0" applyProtection="0"/>
    <xf numFmtId="0" fontId="219" fillId="31" borderId="0" applyNumberFormat="0" applyBorder="0" applyAlignment="0" applyProtection="0"/>
    <xf numFmtId="0" fontId="219" fillId="33" borderId="0" applyNumberFormat="0" applyBorder="0" applyAlignment="0" applyProtection="0"/>
    <xf numFmtId="0" fontId="219" fillId="34" borderId="0" applyNumberFormat="0" applyBorder="0" applyAlignment="0" applyProtection="0"/>
    <xf numFmtId="0" fontId="219" fillId="35" borderId="0" applyNumberFormat="0" applyBorder="0" applyAlignment="0" applyProtection="0"/>
    <xf numFmtId="0" fontId="219" fillId="37" borderId="0" applyNumberFormat="0" applyBorder="0" applyAlignment="0" applyProtection="0"/>
    <xf numFmtId="0" fontId="219" fillId="38" borderId="0" applyNumberFormat="0" applyBorder="0" applyAlignment="0" applyProtection="0"/>
    <xf numFmtId="0" fontId="219" fillId="39" borderId="0" applyNumberFormat="0" applyBorder="0" applyAlignment="0" applyProtection="0"/>
    <xf numFmtId="0" fontId="218" fillId="0" borderId="0"/>
    <xf numFmtId="0" fontId="218" fillId="15" borderId="13" applyNumberFormat="0" applyFont="0" applyAlignment="0" applyProtection="0"/>
    <xf numFmtId="0" fontId="218" fillId="17" borderId="0" applyNumberFormat="0" applyBorder="0" applyAlignment="0" applyProtection="0"/>
    <xf numFmtId="0" fontId="218" fillId="18" borderId="0" applyNumberFormat="0" applyBorder="0" applyAlignment="0" applyProtection="0"/>
    <xf numFmtId="0" fontId="218" fillId="19" borderId="0" applyNumberFormat="0" applyBorder="0" applyAlignment="0" applyProtection="0"/>
    <xf numFmtId="0" fontId="218" fillId="21" borderId="0" applyNumberFormat="0" applyBorder="0" applyAlignment="0" applyProtection="0"/>
    <xf numFmtId="0" fontId="218" fillId="22" borderId="0" applyNumberFormat="0" applyBorder="0" applyAlignment="0" applyProtection="0"/>
    <xf numFmtId="0" fontId="218" fillId="23" borderId="0" applyNumberFormat="0" applyBorder="0" applyAlignment="0" applyProtection="0"/>
    <xf numFmtId="0" fontId="218" fillId="25" borderId="0" applyNumberFormat="0" applyBorder="0" applyAlignment="0" applyProtection="0"/>
    <xf numFmtId="0" fontId="218" fillId="26" borderId="0" applyNumberFormat="0" applyBorder="0" applyAlignment="0" applyProtection="0"/>
    <xf numFmtId="0" fontId="218" fillId="27" borderId="0" applyNumberFormat="0" applyBorder="0" applyAlignment="0" applyProtection="0"/>
    <xf numFmtId="0" fontId="218" fillId="29" borderId="0" applyNumberFormat="0" applyBorder="0" applyAlignment="0" applyProtection="0"/>
    <xf numFmtId="0" fontId="218" fillId="30" borderId="0" applyNumberFormat="0" applyBorder="0" applyAlignment="0" applyProtection="0"/>
    <xf numFmtId="0" fontId="218" fillId="31" borderId="0" applyNumberFormat="0" applyBorder="0" applyAlignment="0" applyProtection="0"/>
    <xf numFmtId="0" fontId="218" fillId="33" borderId="0" applyNumberFormat="0" applyBorder="0" applyAlignment="0" applyProtection="0"/>
    <xf numFmtId="0" fontId="218" fillId="34" borderId="0" applyNumberFormat="0" applyBorder="0" applyAlignment="0" applyProtection="0"/>
    <xf numFmtId="0" fontId="218" fillId="35" borderId="0" applyNumberFormat="0" applyBorder="0" applyAlignment="0" applyProtection="0"/>
    <xf numFmtId="0" fontId="218" fillId="37" borderId="0" applyNumberFormat="0" applyBorder="0" applyAlignment="0" applyProtection="0"/>
    <xf numFmtId="0" fontId="218" fillId="38" borderId="0" applyNumberFormat="0" applyBorder="0" applyAlignment="0" applyProtection="0"/>
    <xf numFmtId="0" fontId="218" fillId="39" borderId="0" applyNumberFormat="0" applyBorder="0" applyAlignment="0" applyProtection="0"/>
    <xf numFmtId="0" fontId="217" fillId="0" borderId="0"/>
    <xf numFmtId="0" fontId="217" fillId="15" borderId="13" applyNumberFormat="0" applyFont="0" applyAlignment="0" applyProtection="0"/>
    <xf numFmtId="0" fontId="217" fillId="17" borderId="0" applyNumberFormat="0" applyBorder="0" applyAlignment="0" applyProtection="0"/>
    <xf numFmtId="0" fontId="217" fillId="18" borderId="0" applyNumberFormat="0" applyBorder="0" applyAlignment="0" applyProtection="0"/>
    <xf numFmtId="0" fontId="217" fillId="19" borderId="0" applyNumberFormat="0" applyBorder="0" applyAlignment="0" applyProtection="0"/>
    <xf numFmtId="0" fontId="217" fillId="21" borderId="0" applyNumberFormat="0" applyBorder="0" applyAlignment="0" applyProtection="0"/>
    <xf numFmtId="0" fontId="217" fillId="22" borderId="0" applyNumberFormat="0" applyBorder="0" applyAlignment="0" applyProtection="0"/>
    <xf numFmtId="0" fontId="217" fillId="23" borderId="0" applyNumberFormat="0" applyBorder="0" applyAlignment="0" applyProtection="0"/>
    <xf numFmtId="0" fontId="217" fillId="25" borderId="0" applyNumberFormat="0" applyBorder="0" applyAlignment="0" applyProtection="0"/>
    <xf numFmtId="0" fontId="217" fillId="26" borderId="0" applyNumberFormat="0" applyBorder="0" applyAlignment="0" applyProtection="0"/>
    <xf numFmtId="0" fontId="217" fillId="27" borderId="0" applyNumberFormat="0" applyBorder="0" applyAlignment="0" applyProtection="0"/>
    <xf numFmtId="0" fontId="217" fillId="29" borderId="0" applyNumberFormat="0" applyBorder="0" applyAlignment="0" applyProtection="0"/>
    <xf numFmtId="0" fontId="217" fillId="30" borderId="0" applyNumberFormat="0" applyBorder="0" applyAlignment="0" applyProtection="0"/>
    <xf numFmtId="0" fontId="217" fillId="31" borderId="0" applyNumberFormat="0" applyBorder="0" applyAlignment="0" applyProtection="0"/>
    <xf numFmtId="0" fontId="217" fillId="33" borderId="0" applyNumberFormat="0" applyBorder="0" applyAlignment="0" applyProtection="0"/>
    <xf numFmtId="0" fontId="217" fillId="34" borderId="0" applyNumberFormat="0" applyBorder="0" applyAlignment="0" applyProtection="0"/>
    <xf numFmtId="0" fontId="217" fillId="35" borderId="0" applyNumberFormat="0" applyBorder="0" applyAlignment="0" applyProtection="0"/>
    <xf numFmtId="0" fontId="217" fillId="37" borderId="0" applyNumberFormat="0" applyBorder="0" applyAlignment="0" applyProtection="0"/>
    <xf numFmtId="0" fontId="217" fillId="38" borderId="0" applyNumberFormat="0" applyBorder="0" applyAlignment="0" applyProtection="0"/>
    <xf numFmtId="0" fontId="217" fillId="39" borderId="0" applyNumberFormat="0" applyBorder="0" applyAlignment="0" applyProtection="0"/>
    <xf numFmtId="0" fontId="216" fillId="0" borderId="0"/>
    <xf numFmtId="0" fontId="216" fillId="15" borderId="13" applyNumberFormat="0" applyFont="0" applyAlignment="0" applyProtection="0"/>
    <xf numFmtId="0" fontId="216" fillId="17" borderId="0" applyNumberFormat="0" applyBorder="0" applyAlignment="0" applyProtection="0"/>
    <xf numFmtId="0" fontId="216" fillId="18" borderId="0" applyNumberFormat="0" applyBorder="0" applyAlignment="0" applyProtection="0"/>
    <xf numFmtId="0" fontId="216" fillId="19" borderId="0" applyNumberFormat="0" applyBorder="0" applyAlignment="0" applyProtection="0"/>
    <xf numFmtId="0" fontId="216" fillId="21" borderId="0" applyNumberFormat="0" applyBorder="0" applyAlignment="0" applyProtection="0"/>
    <xf numFmtId="0" fontId="216" fillId="22" borderId="0" applyNumberFormat="0" applyBorder="0" applyAlignment="0" applyProtection="0"/>
    <xf numFmtId="0" fontId="216" fillId="23" borderId="0" applyNumberFormat="0" applyBorder="0" applyAlignment="0" applyProtection="0"/>
    <xf numFmtId="0" fontId="216" fillId="25" borderId="0" applyNumberFormat="0" applyBorder="0" applyAlignment="0" applyProtection="0"/>
    <xf numFmtId="0" fontId="216" fillId="26" borderId="0" applyNumberFormat="0" applyBorder="0" applyAlignment="0" applyProtection="0"/>
    <xf numFmtId="0" fontId="216" fillId="27" borderId="0" applyNumberFormat="0" applyBorder="0" applyAlignment="0" applyProtection="0"/>
    <xf numFmtId="0" fontId="216" fillId="29" borderId="0" applyNumberFormat="0" applyBorder="0" applyAlignment="0" applyProtection="0"/>
    <xf numFmtId="0" fontId="216" fillId="30" borderId="0" applyNumberFormat="0" applyBorder="0" applyAlignment="0" applyProtection="0"/>
    <xf numFmtId="0" fontId="216" fillId="31" borderId="0" applyNumberFormat="0" applyBorder="0" applyAlignment="0" applyProtection="0"/>
    <xf numFmtId="0" fontId="216" fillId="33" borderId="0" applyNumberFormat="0" applyBorder="0" applyAlignment="0" applyProtection="0"/>
    <xf numFmtId="0" fontId="216" fillId="34" borderId="0" applyNumberFormat="0" applyBorder="0" applyAlignment="0" applyProtection="0"/>
    <xf numFmtId="0" fontId="216" fillId="35" borderId="0" applyNumberFormat="0" applyBorder="0" applyAlignment="0" applyProtection="0"/>
    <xf numFmtId="0" fontId="216" fillId="37" borderId="0" applyNumberFormat="0" applyBorder="0" applyAlignment="0" applyProtection="0"/>
    <xf numFmtId="0" fontId="216" fillId="38" borderId="0" applyNumberFormat="0" applyBorder="0" applyAlignment="0" applyProtection="0"/>
    <xf numFmtId="0" fontId="216" fillId="39" borderId="0" applyNumberFormat="0" applyBorder="0" applyAlignment="0" applyProtection="0"/>
    <xf numFmtId="0" fontId="215" fillId="0" borderId="0"/>
    <xf numFmtId="0" fontId="215" fillId="15" borderId="13" applyNumberFormat="0" applyFont="0" applyAlignment="0" applyProtection="0"/>
    <xf numFmtId="0" fontId="215" fillId="17" borderId="0" applyNumberFormat="0" applyBorder="0" applyAlignment="0" applyProtection="0"/>
    <xf numFmtId="0" fontId="215" fillId="18" borderId="0" applyNumberFormat="0" applyBorder="0" applyAlignment="0" applyProtection="0"/>
    <xf numFmtId="0" fontId="215" fillId="19" borderId="0" applyNumberFormat="0" applyBorder="0" applyAlignment="0" applyProtection="0"/>
    <xf numFmtId="0" fontId="215" fillId="21" borderId="0" applyNumberFormat="0" applyBorder="0" applyAlignment="0" applyProtection="0"/>
    <xf numFmtId="0" fontId="215" fillId="22" borderId="0" applyNumberFormat="0" applyBorder="0" applyAlignment="0" applyProtection="0"/>
    <xf numFmtId="0" fontId="215" fillId="23" borderId="0" applyNumberFormat="0" applyBorder="0" applyAlignment="0" applyProtection="0"/>
    <xf numFmtId="0" fontId="215" fillId="25" borderId="0" applyNumberFormat="0" applyBorder="0" applyAlignment="0" applyProtection="0"/>
    <xf numFmtId="0" fontId="215" fillId="26" borderId="0" applyNumberFormat="0" applyBorder="0" applyAlignment="0" applyProtection="0"/>
    <xf numFmtId="0" fontId="215" fillId="27" borderId="0" applyNumberFormat="0" applyBorder="0" applyAlignment="0" applyProtection="0"/>
    <xf numFmtId="0" fontId="215" fillId="29" borderId="0" applyNumberFormat="0" applyBorder="0" applyAlignment="0" applyProtection="0"/>
    <xf numFmtId="0" fontId="215" fillId="30" borderId="0" applyNumberFormat="0" applyBorder="0" applyAlignment="0" applyProtection="0"/>
    <xf numFmtId="0" fontId="215" fillId="31" borderId="0" applyNumberFormat="0" applyBorder="0" applyAlignment="0" applyProtection="0"/>
    <xf numFmtId="0" fontId="215" fillId="33" borderId="0" applyNumberFormat="0" applyBorder="0" applyAlignment="0" applyProtection="0"/>
    <xf numFmtId="0" fontId="215" fillId="34" borderId="0" applyNumberFormat="0" applyBorder="0" applyAlignment="0" applyProtection="0"/>
    <xf numFmtId="0" fontId="215" fillId="35" borderId="0" applyNumberFormat="0" applyBorder="0" applyAlignment="0" applyProtection="0"/>
    <xf numFmtId="0" fontId="215" fillId="37" borderId="0" applyNumberFormat="0" applyBorder="0" applyAlignment="0" applyProtection="0"/>
    <xf numFmtId="0" fontId="215" fillId="38" borderId="0" applyNumberFormat="0" applyBorder="0" applyAlignment="0" applyProtection="0"/>
    <xf numFmtId="0" fontId="215" fillId="39" borderId="0" applyNumberFormat="0" applyBorder="0" applyAlignment="0" applyProtection="0"/>
    <xf numFmtId="0" fontId="214" fillId="0" borderId="0"/>
    <xf numFmtId="0" fontId="214" fillId="15" borderId="13" applyNumberFormat="0" applyFont="0" applyAlignment="0" applyProtection="0"/>
    <xf numFmtId="0" fontId="214" fillId="17" borderId="0" applyNumberFormat="0" applyBorder="0" applyAlignment="0" applyProtection="0"/>
    <xf numFmtId="0" fontId="214" fillId="18" borderId="0" applyNumberFormat="0" applyBorder="0" applyAlignment="0" applyProtection="0"/>
    <xf numFmtId="0" fontId="214" fillId="19" borderId="0" applyNumberFormat="0" applyBorder="0" applyAlignment="0" applyProtection="0"/>
    <xf numFmtId="0" fontId="214" fillId="21" borderId="0" applyNumberFormat="0" applyBorder="0" applyAlignment="0" applyProtection="0"/>
    <xf numFmtId="0" fontId="214" fillId="22" borderId="0" applyNumberFormat="0" applyBorder="0" applyAlignment="0" applyProtection="0"/>
    <xf numFmtId="0" fontId="214" fillId="23" borderId="0" applyNumberFormat="0" applyBorder="0" applyAlignment="0" applyProtection="0"/>
    <xf numFmtId="0" fontId="214" fillId="25" borderId="0" applyNumberFormat="0" applyBorder="0" applyAlignment="0" applyProtection="0"/>
    <xf numFmtId="0" fontId="214" fillId="26" borderId="0" applyNumberFormat="0" applyBorder="0" applyAlignment="0" applyProtection="0"/>
    <xf numFmtId="0" fontId="214" fillId="27" borderId="0" applyNumberFormat="0" applyBorder="0" applyAlignment="0" applyProtection="0"/>
    <xf numFmtId="0" fontId="214" fillId="29" borderId="0" applyNumberFormat="0" applyBorder="0" applyAlignment="0" applyProtection="0"/>
    <xf numFmtId="0" fontId="214" fillId="30" borderId="0" applyNumberFormat="0" applyBorder="0" applyAlignment="0" applyProtection="0"/>
    <xf numFmtId="0" fontId="214" fillId="31" borderId="0" applyNumberFormat="0" applyBorder="0" applyAlignment="0" applyProtection="0"/>
    <xf numFmtId="0" fontId="214" fillId="33" borderId="0" applyNumberFormat="0" applyBorder="0" applyAlignment="0" applyProtection="0"/>
    <xf numFmtId="0" fontId="214" fillId="34" borderId="0" applyNumberFormat="0" applyBorder="0" applyAlignment="0" applyProtection="0"/>
    <xf numFmtId="0" fontId="214" fillId="35" borderId="0" applyNumberFormat="0" applyBorder="0" applyAlignment="0" applyProtection="0"/>
    <xf numFmtId="0" fontId="214" fillId="37" borderId="0" applyNumberFormat="0" applyBorder="0" applyAlignment="0" applyProtection="0"/>
    <xf numFmtId="0" fontId="214" fillId="38" borderId="0" applyNumberFormat="0" applyBorder="0" applyAlignment="0" applyProtection="0"/>
    <xf numFmtId="0" fontId="214" fillId="39" borderId="0" applyNumberFormat="0" applyBorder="0" applyAlignment="0" applyProtection="0"/>
    <xf numFmtId="0" fontId="213" fillId="0" borderId="0"/>
    <xf numFmtId="0" fontId="213" fillId="15" borderId="13" applyNumberFormat="0" applyFont="0" applyAlignment="0" applyProtection="0"/>
    <xf numFmtId="0" fontId="213" fillId="17" borderId="0" applyNumberFormat="0" applyBorder="0" applyAlignment="0" applyProtection="0"/>
    <xf numFmtId="0" fontId="213" fillId="18" borderId="0" applyNumberFormat="0" applyBorder="0" applyAlignment="0" applyProtection="0"/>
    <xf numFmtId="0" fontId="213" fillId="19" borderId="0" applyNumberFormat="0" applyBorder="0" applyAlignment="0" applyProtection="0"/>
    <xf numFmtId="0" fontId="213" fillId="21" borderId="0" applyNumberFormat="0" applyBorder="0" applyAlignment="0" applyProtection="0"/>
    <xf numFmtId="0" fontId="213" fillId="22" borderId="0" applyNumberFormat="0" applyBorder="0" applyAlignment="0" applyProtection="0"/>
    <xf numFmtId="0" fontId="213" fillId="23" borderId="0" applyNumberFormat="0" applyBorder="0" applyAlignment="0" applyProtection="0"/>
    <xf numFmtId="0" fontId="213" fillId="25" borderId="0" applyNumberFormat="0" applyBorder="0" applyAlignment="0" applyProtection="0"/>
    <xf numFmtId="0" fontId="213" fillId="26" borderId="0" applyNumberFormat="0" applyBorder="0" applyAlignment="0" applyProtection="0"/>
    <xf numFmtId="0" fontId="213" fillId="27" borderId="0" applyNumberFormat="0" applyBorder="0" applyAlignment="0" applyProtection="0"/>
    <xf numFmtId="0" fontId="213" fillId="29" borderId="0" applyNumberFormat="0" applyBorder="0" applyAlignment="0" applyProtection="0"/>
    <xf numFmtId="0" fontId="213" fillId="30" borderId="0" applyNumberFormat="0" applyBorder="0" applyAlignment="0" applyProtection="0"/>
    <xf numFmtId="0" fontId="213" fillId="31" borderId="0" applyNumberFormat="0" applyBorder="0" applyAlignment="0" applyProtection="0"/>
    <xf numFmtId="0" fontId="213" fillId="33" borderId="0" applyNumberFormat="0" applyBorder="0" applyAlignment="0" applyProtection="0"/>
    <xf numFmtId="0" fontId="213" fillId="34" borderId="0" applyNumberFormat="0" applyBorder="0" applyAlignment="0" applyProtection="0"/>
    <xf numFmtId="0" fontId="213" fillId="35" borderId="0" applyNumberFormat="0" applyBorder="0" applyAlignment="0" applyProtection="0"/>
    <xf numFmtId="0" fontId="213" fillId="37" borderId="0" applyNumberFormat="0" applyBorder="0" applyAlignment="0" applyProtection="0"/>
    <xf numFmtId="0" fontId="213" fillId="38" borderId="0" applyNumberFormat="0" applyBorder="0" applyAlignment="0" applyProtection="0"/>
    <xf numFmtId="0" fontId="213" fillId="39" borderId="0" applyNumberFormat="0" applyBorder="0" applyAlignment="0" applyProtection="0"/>
    <xf numFmtId="0" fontId="212" fillId="0" borderId="0"/>
    <xf numFmtId="0" fontId="212" fillId="15" borderId="13" applyNumberFormat="0" applyFont="0" applyAlignment="0" applyProtection="0"/>
    <xf numFmtId="0" fontId="212" fillId="17" borderId="0" applyNumberFormat="0" applyBorder="0" applyAlignment="0" applyProtection="0"/>
    <xf numFmtId="0" fontId="212" fillId="18" borderId="0" applyNumberFormat="0" applyBorder="0" applyAlignment="0" applyProtection="0"/>
    <xf numFmtId="0" fontId="212" fillId="19" borderId="0" applyNumberFormat="0" applyBorder="0" applyAlignment="0" applyProtection="0"/>
    <xf numFmtId="0" fontId="212" fillId="21" borderId="0" applyNumberFormat="0" applyBorder="0" applyAlignment="0" applyProtection="0"/>
    <xf numFmtId="0" fontId="212" fillId="22" borderId="0" applyNumberFormat="0" applyBorder="0" applyAlignment="0" applyProtection="0"/>
    <xf numFmtId="0" fontId="212" fillId="23" borderId="0" applyNumberFormat="0" applyBorder="0" applyAlignment="0" applyProtection="0"/>
    <xf numFmtId="0" fontId="212" fillId="25" borderId="0" applyNumberFormat="0" applyBorder="0" applyAlignment="0" applyProtection="0"/>
    <xf numFmtId="0" fontId="212" fillId="26" borderId="0" applyNumberFormat="0" applyBorder="0" applyAlignment="0" applyProtection="0"/>
    <xf numFmtId="0" fontId="212" fillId="27" borderId="0" applyNumberFormat="0" applyBorder="0" applyAlignment="0" applyProtection="0"/>
    <xf numFmtId="0" fontId="212" fillId="29" borderId="0" applyNumberFormat="0" applyBorder="0" applyAlignment="0" applyProtection="0"/>
    <xf numFmtId="0" fontId="212" fillId="30" borderId="0" applyNumberFormat="0" applyBorder="0" applyAlignment="0" applyProtection="0"/>
    <xf numFmtId="0" fontId="212" fillId="31" borderId="0" applyNumberFormat="0" applyBorder="0" applyAlignment="0" applyProtection="0"/>
    <xf numFmtId="0" fontId="212" fillId="33" borderId="0" applyNumberFormat="0" applyBorder="0" applyAlignment="0" applyProtection="0"/>
    <xf numFmtId="0" fontId="212" fillId="34" borderId="0" applyNumberFormat="0" applyBorder="0" applyAlignment="0" applyProtection="0"/>
    <xf numFmtId="0" fontId="212" fillId="35" borderId="0" applyNumberFormat="0" applyBorder="0" applyAlignment="0" applyProtection="0"/>
    <xf numFmtId="0" fontId="212" fillId="37" borderId="0" applyNumberFormat="0" applyBorder="0" applyAlignment="0" applyProtection="0"/>
    <xf numFmtId="0" fontId="212" fillId="38" borderId="0" applyNumberFormat="0" applyBorder="0" applyAlignment="0" applyProtection="0"/>
    <xf numFmtId="0" fontId="212" fillId="39" borderId="0" applyNumberFormat="0" applyBorder="0" applyAlignment="0" applyProtection="0"/>
    <xf numFmtId="0" fontId="211" fillId="0" borderId="0"/>
    <xf numFmtId="0" fontId="211" fillId="15" borderId="13" applyNumberFormat="0" applyFont="0" applyAlignment="0" applyProtection="0"/>
    <xf numFmtId="0" fontId="211" fillId="17" borderId="0" applyNumberFormat="0" applyBorder="0" applyAlignment="0" applyProtection="0"/>
    <xf numFmtId="0" fontId="211" fillId="18" borderId="0" applyNumberFormat="0" applyBorder="0" applyAlignment="0" applyProtection="0"/>
    <xf numFmtId="0" fontId="211" fillId="19" borderId="0" applyNumberFormat="0" applyBorder="0" applyAlignment="0" applyProtection="0"/>
    <xf numFmtId="0" fontId="211" fillId="21" borderId="0" applyNumberFormat="0" applyBorder="0" applyAlignment="0" applyProtection="0"/>
    <xf numFmtId="0" fontId="211" fillId="22" borderId="0" applyNumberFormat="0" applyBorder="0" applyAlignment="0" applyProtection="0"/>
    <xf numFmtId="0" fontId="211" fillId="23" borderId="0" applyNumberFormat="0" applyBorder="0" applyAlignment="0" applyProtection="0"/>
    <xf numFmtId="0" fontId="211" fillId="25" borderId="0" applyNumberFormat="0" applyBorder="0" applyAlignment="0" applyProtection="0"/>
    <xf numFmtId="0" fontId="211" fillId="26" borderId="0" applyNumberFormat="0" applyBorder="0" applyAlignment="0" applyProtection="0"/>
    <xf numFmtId="0" fontId="211" fillId="27" borderId="0" applyNumberFormat="0" applyBorder="0" applyAlignment="0" applyProtection="0"/>
    <xf numFmtId="0" fontId="211" fillId="29" borderId="0" applyNumberFormat="0" applyBorder="0" applyAlignment="0" applyProtection="0"/>
    <xf numFmtId="0" fontId="211" fillId="30" borderId="0" applyNumberFormat="0" applyBorder="0" applyAlignment="0" applyProtection="0"/>
    <xf numFmtId="0" fontId="211" fillId="31" borderId="0" applyNumberFormat="0" applyBorder="0" applyAlignment="0" applyProtection="0"/>
    <xf numFmtId="0" fontId="211" fillId="33" borderId="0" applyNumberFormat="0" applyBorder="0" applyAlignment="0" applyProtection="0"/>
    <xf numFmtId="0" fontId="211" fillId="34" borderId="0" applyNumberFormat="0" applyBorder="0" applyAlignment="0" applyProtection="0"/>
    <xf numFmtId="0" fontId="211" fillId="35" borderId="0" applyNumberFormat="0" applyBorder="0" applyAlignment="0" applyProtection="0"/>
    <xf numFmtId="0" fontId="211" fillId="37" borderId="0" applyNumberFormat="0" applyBorder="0" applyAlignment="0" applyProtection="0"/>
    <xf numFmtId="0" fontId="211" fillId="38" borderId="0" applyNumberFormat="0" applyBorder="0" applyAlignment="0" applyProtection="0"/>
    <xf numFmtId="0" fontId="211" fillId="39" borderId="0" applyNumberFormat="0" applyBorder="0" applyAlignment="0" applyProtection="0"/>
    <xf numFmtId="0" fontId="210" fillId="0" borderId="0"/>
    <xf numFmtId="0" fontId="210" fillId="15" borderId="13" applyNumberFormat="0" applyFont="0" applyAlignment="0" applyProtection="0"/>
    <xf numFmtId="0" fontId="210" fillId="17" borderId="0" applyNumberFormat="0" applyBorder="0" applyAlignment="0" applyProtection="0"/>
    <xf numFmtId="0" fontId="210" fillId="18" borderId="0" applyNumberFormat="0" applyBorder="0" applyAlignment="0" applyProtection="0"/>
    <xf numFmtId="0" fontId="210" fillId="19" borderId="0" applyNumberFormat="0" applyBorder="0" applyAlignment="0" applyProtection="0"/>
    <xf numFmtId="0" fontId="210" fillId="21" borderId="0" applyNumberFormat="0" applyBorder="0" applyAlignment="0" applyProtection="0"/>
    <xf numFmtId="0" fontId="210" fillId="22" borderId="0" applyNumberFormat="0" applyBorder="0" applyAlignment="0" applyProtection="0"/>
    <xf numFmtId="0" fontId="210" fillId="23" borderId="0" applyNumberFormat="0" applyBorder="0" applyAlignment="0" applyProtection="0"/>
    <xf numFmtId="0" fontId="210" fillId="25" borderId="0" applyNumberFormat="0" applyBorder="0" applyAlignment="0" applyProtection="0"/>
    <xf numFmtId="0" fontId="210" fillId="26" borderId="0" applyNumberFormat="0" applyBorder="0" applyAlignment="0" applyProtection="0"/>
    <xf numFmtId="0" fontId="210" fillId="27" borderId="0" applyNumberFormat="0" applyBorder="0" applyAlignment="0" applyProtection="0"/>
    <xf numFmtId="0" fontId="210" fillId="29" borderId="0" applyNumberFormat="0" applyBorder="0" applyAlignment="0" applyProtection="0"/>
    <xf numFmtId="0" fontId="210" fillId="30" borderId="0" applyNumberFormat="0" applyBorder="0" applyAlignment="0" applyProtection="0"/>
    <xf numFmtId="0" fontId="210" fillId="31" borderId="0" applyNumberFormat="0" applyBorder="0" applyAlignment="0" applyProtection="0"/>
    <xf numFmtId="0" fontId="210" fillId="33" borderId="0" applyNumberFormat="0" applyBorder="0" applyAlignment="0" applyProtection="0"/>
    <xf numFmtId="0" fontId="210" fillId="34" borderId="0" applyNumberFormat="0" applyBorder="0" applyAlignment="0" applyProtection="0"/>
    <xf numFmtId="0" fontId="210" fillId="35" borderId="0" applyNumberFormat="0" applyBorder="0" applyAlignment="0" applyProtection="0"/>
    <xf numFmtId="0" fontId="210" fillId="37" borderId="0" applyNumberFormat="0" applyBorder="0" applyAlignment="0" applyProtection="0"/>
    <xf numFmtId="0" fontId="210" fillId="38" borderId="0" applyNumberFormat="0" applyBorder="0" applyAlignment="0" applyProtection="0"/>
    <xf numFmtId="0" fontId="210" fillId="39" borderId="0" applyNumberFormat="0" applyBorder="0" applyAlignment="0" applyProtection="0"/>
    <xf numFmtId="0" fontId="209" fillId="0" borderId="0"/>
    <xf numFmtId="0" fontId="209" fillId="15" borderId="13" applyNumberFormat="0" applyFont="0" applyAlignment="0" applyProtection="0"/>
    <xf numFmtId="0" fontId="209" fillId="17" borderId="0" applyNumberFormat="0" applyBorder="0" applyAlignment="0" applyProtection="0"/>
    <xf numFmtId="0" fontId="209" fillId="18" borderId="0" applyNumberFormat="0" applyBorder="0" applyAlignment="0" applyProtection="0"/>
    <xf numFmtId="0" fontId="209" fillId="19" borderId="0" applyNumberFormat="0" applyBorder="0" applyAlignment="0" applyProtection="0"/>
    <xf numFmtId="0" fontId="209" fillId="21" borderId="0" applyNumberFormat="0" applyBorder="0" applyAlignment="0" applyProtection="0"/>
    <xf numFmtId="0" fontId="209" fillId="22" borderId="0" applyNumberFormat="0" applyBorder="0" applyAlignment="0" applyProtection="0"/>
    <xf numFmtId="0" fontId="209" fillId="23" borderId="0" applyNumberFormat="0" applyBorder="0" applyAlignment="0" applyProtection="0"/>
    <xf numFmtId="0" fontId="209" fillId="25" borderId="0" applyNumberFormat="0" applyBorder="0" applyAlignment="0" applyProtection="0"/>
    <xf numFmtId="0" fontId="209" fillId="26" borderId="0" applyNumberFormat="0" applyBorder="0" applyAlignment="0" applyProtection="0"/>
    <xf numFmtId="0" fontId="209" fillId="27" borderId="0" applyNumberFormat="0" applyBorder="0" applyAlignment="0" applyProtection="0"/>
    <xf numFmtId="0" fontId="209" fillId="29" borderId="0" applyNumberFormat="0" applyBorder="0" applyAlignment="0" applyProtection="0"/>
    <xf numFmtId="0" fontId="209" fillId="30" borderId="0" applyNumberFormat="0" applyBorder="0" applyAlignment="0" applyProtection="0"/>
    <xf numFmtId="0" fontId="209" fillId="31" borderId="0" applyNumberFormat="0" applyBorder="0" applyAlignment="0" applyProtection="0"/>
    <xf numFmtId="0" fontId="209" fillId="33" borderId="0" applyNumberFormat="0" applyBorder="0" applyAlignment="0" applyProtection="0"/>
    <xf numFmtId="0" fontId="209" fillId="34" borderId="0" applyNumberFormat="0" applyBorder="0" applyAlignment="0" applyProtection="0"/>
    <xf numFmtId="0" fontId="209" fillId="35" borderId="0" applyNumberFormat="0" applyBorder="0" applyAlignment="0" applyProtection="0"/>
    <xf numFmtId="0" fontId="209" fillId="37" borderId="0" applyNumberFormat="0" applyBorder="0" applyAlignment="0" applyProtection="0"/>
    <xf numFmtId="0" fontId="209" fillId="38" borderId="0" applyNumberFormat="0" applyBorder="0" applyAlignment="0" applyProtection="0"/>
    <xf numFmtId="0" fontId="209" fillId="39" borderId="0" applyNumberFormat="0" applyBorder="0" applyAlignment="0" applyProtection="0"/>
    <xf numFmtId="0" fontId="208" fillId="0" borderId="0"/>
    <xf numFmtId="0" fontId="208" fillId="15" borderId="13" applyNumberFormat="0" applyFont="0" applyAlignment="0" applyProtection="0"/>
    <xf numFmtId="0" fontId="208" fillId="17" borderId="0" applyNumberFormat="0" applyBorder="0" applyAlignment="0" applyProtection="0"/>
    <xf numFmtId="0" fontId="208" fillId="18" borderId="0" applyNumberFormat="0" applyBorder="0" applyAlignment="0" applyProtection="0"/>
    <xf numFmtId="0" fontId="208" fillId="19" borderId="0" applyNumberFormat="0" applyBorder="0" applyAlignment="0" applyProtection="0"/>
    <xf numFmtId="0" fontId="208" fillId="21" borderId="0" applyNumberFormat="0" applyBorder="0" applyAlignment="0" applyProtection="0"/>
    <xf numFmtId="0" fontId="208" fillId="22" borderId="0" applyNumberFormat="0" applyBorder="0" applyAlignment="0" applyProtection="0"/>
    <xf numFmtId="0" fontId="208" fillId="23" borderId="0" applyNumberFormat="0" applyBorder="0" applyAlignment="0" applyProtection="0"/>
    <xf numFmtId="0" fontId="208" fillId="25" borderId="0" applyNumberFormat="0" applyBorder="0" applyAlignment="0" applyProtection="0"/>
    <xf numFmtId="0" fontId="208" fillId="26" borderId="0" applyNumberFormat="0" applyBorder="0" applyAlignment="0" applyProtection="0"/>
    <xf numFmtId="0" fontId="208" fillId="27" borderId="0" applyNumberFormat="0" applyBorder="0" applyAlignment="0" applyProtection="0"/>
    <xf numFmtId="0" fontId="208" fillId="29" borderId="0" applyNumberFormat="0" applyBorder="0" applyAlignment="0" applyProtection="0"/>
    <xf numFmtId="0" fontId="208" fillId="30" borderId="0" applyNumberFormat="0" applyBorder="0" applyAlignment="0" applyProtection="0"/>
    <xf numFmtId="0" fontId="208" fillId="31" borderId="0" applyNumberFormat="0" applyBorder="0" applyAlignment="0" applyProtection="0"/>
    <xf numFmtId="0" fontId="208" fillId="33" borderId="0" applyNumberFormat="0" applyBorder="0" applyAlignment="0" applyProtection="0"/>
    <xf numFmtId="0" fontId="208" fillId="34" borderId="0" applyNumberFormat="0" applyBorder="0" applyAlignment="0" applyProtection="0"/>
    <xf numFmtId="0" fontId="208" fillId="35" borderId="0" applyNumberFormat="0" applyBorder="0" applyAlignment="0" applyProtection="0"/>
    <xf numFmtId="0" fontId="208" fillId="37" borderId="0" applyNumberFormat="0" applyBorder="0" applyAlignment="0" applyProtection="0"/>
    <xf numFmtId="0" fontId="208" fillId="38" borderId="0" applyNumberFormat="0" applyBorder="0" applyAlignment="0" applyProtection="0"/>
    <xf numFmtId="0" fontId="208" fillId="39" borderId="0" applyNumberFormat="0" applyBorder="0" applyAlignment="0" applyProtection="0"/>
    <xf numFmtId="0" fontId="207" fillId="0" borderId="0"/>
    <xf numFmtId="0" fontId="207" fillId="15" borderId="13" applyNumberFormat="0" applyFont="0" applyAlignment="0" applyProtection="0"/>
    <xf numFmtId="0" fontId="207" fillId="17" borderId="0" applyNumberFormat="0" applyBorder="0" applyAlignment="0" applyProtection="0"/>
    <xf numFmtId="0" fontId="207" fillId="18" borderId="0" applyNumberFormat="0" applyBorder="0" applyAlignment="0" applyProtection="0"/>
    <xf numFmtId="0" fontId="207" fillId="19" borderId="0" applyNumberFormat="0" applyBorder="0" applyAlignment="0" applyProtection="0"/>
    <xf numFmtId="0" fontId="207" fillId="21" borderId="0" applyNumberFormat="0" applyBorder="0" applyAlignment="0" applyProtection="0"/>
    <xf numFmtId="0" fontId="207" fillId="22" borderId="0" applyNumberFormat="0" applyBorder="0" applyAlignment="0" applyProtection="0"/>
    <xf numFmtId="0" fontId="207" fillId="23" borderId="0" applyNumberFormat="0" applyBorder="0" applyAlignment="0" applyProtection="0"/>
    <xf numFmtId="0" fontId="207" fillId="25" borderId="0" applyNumberFormat="0" applyBorder="0" applyAlignment="0" applyProtection="0"/>
    <xf numFmtId="0" fontId="207" fillId="26" borderId="0" applyNumberFormat="0" applyBorder="0" applyAlignment="0" applyProtection="0"/>
    <xf numFmtId="0" fontId="207" fillId="27" borderId="0" applyNumberFormat="0" applyBorder="0" applyAlignment="0" applyProtection="0"/>
    <xf numFmtId="0" fontId="207" fillId="29" borderId="0" applyNumberFormat="0" applyBorder="0" applyAlignment="0" applyProtection="0"/>
    <xf numFmtId="0" fontId="207" fillId="30" borderId="0" applyNumberFormat="0" applyBorder="0" applyAlignment="0" applyProtection="0"/>
    <xf numFmtId="0" fontId="207" fillId="31" borderId="0" applyNumberFormat="0" applyBorder="0" applyAlignment="0" applyProtection="0"/>
    <xf numFmtId="0" fontId="207" fillId="33" borderId="0" applyNumberFormat="0" applyBorder="0" applyAlignment="0" applyProtection="0"/>
    <xf numFmtId="0" fontId="207" fillId="34" borderId="0" applyNumberFormat="0" applyBorder="0" applyAlignment="0" applyProtection="0"/>
    <xf numFmtId="0" fontId="207" fillId="35" borderId="0" applyNumberFormat="0" applyBorder="0" applyAlignment="0" applyProtection="0"/>
    <xf numFmtId="0" fontId="207" fillId="37" borderId="0" applyNumberFormat="0" applyBorder="0" applyAlignment="0" applyProtection="0"/>
    <xf numFmtId="0" fontId="207" fillId="38" borderId="0" applyNumberFormat="0" applyBorder="0" applyAlignment="0" applyProtection="0"/>
    <xf numFmtId="0" fontId="207" fillId="39" borderId="0" applyNumberFormat="0" applyBorder="0" applyAlignment="0" applyProtection="0"/>
    <xf numFmtId="0" fontId="206" fillId="0" borderId="0"/>
    <xf numFmtId="0" fontId="206" fillId="15" borderId="13" applyNumberFormat="0" applyFont="0" applyAlignment="0" applyProtection="0"/>
    <xf numFmtId="0" fontId="206" fillId="17" borderId="0" applyNumberFormat="0" applyBorder="0" applyAlignment="0" applyProtection="0"/>
    <xf numFmtId="0" fontId="206" fillId="18" borderId="0" applyNumberFormat="0" applyBorder="0" applyAlignment="0" applyProtection="0"/>
    <xf numFmtId="0" fontId="206" fillId="19" borderId="0" applyNumberFormat="0" applyBorder="0" applyAlignment="0" applyProtection="0"/>
    <xf numFmtId="0" fontId="206" fillId="21" borderId="0" applyNumberFormat="0" applyBorder="0" applyAlignment="0" applyProtection="0"/>
    <xf numFmtId="0" fontId="206" fillId="22" borderId="0" applyNumberFormat="0" applyBorder="0" applyAlignment="0" applyProtection="0"/>
    <xf numFmtId="0" fontId="206" fillId="23" borderId="0" applyNumberFormat="0" applyBorder="0" applyAlignment="0" applyProtection="0"/>
    <xf numFmtId="0" fontId="206" fillId="25" borderId="0" applyNumberFormat="0" applyBorder="0" applyAlignment="0" applyProtection="0"/>
    <xf numFmtId="0" fontId="206" fillId="26" borderId="0" applyNumberFormat="0" applyBorder="0" applyAlignment="0" applyProtection="0"/>
    <xf numFmtId="0" fontId="206" fillId="27" borderId="0" applyNumberFormat="0" applyBorder="0" applyAlignment="0" applyProtection="0"/>
    <xf numFmtId="0" fontId="206" fillId="29" borderId="0" applyNumberFormat="0" applyBorder="0" applyAlignment="0" applyProtection="0"/>
    <xf numFmtId="0" fontId="206" fillId="30" borderId="0" applyNumberFormat="0" applyBorder="0" applyAlignment="0" applyProtection="0"/>
    <xf numFmtId="0" fontId="206" fillId="31" borderId="0" applyNumberFormat="0" applyBorder="0" applyAlignment="0" applyProtection="0"/>
    <xf numFmtId="0" fontId="206" fillId="33" borderId="0" applyNumberFormat="0" applyBorder="0" applyAlignment="0" applyProtection="0"/>
    <xf numFmtId="0" fontId="206" fillId="34" borderId="0" applyNumberFormat="0" applyBorder="0" applyAlignment="0" applyProtection="0"/>
    <xf numFmtId="0" fontId="206" fillId="35" borderId="0" applyNumberFormat="0" applyBorder="0" applyAlignment="0" applyProtection="0"/>
    <xf numFmtId="0" fontId="206" fillId="37" borderId="0" applyNumberFormat="0" applyBorder="0" applyAlignment="0" applyProtection="0"/>
    <xf numFmtId="0" fontId="206" fillId="38" borderId="0" applyNumberFormat="0" applyBorder="0" applyAlignment="0" applyProtection="0"/>
    <xf numFmtId="0" fontId="206" fillId="39" borderId="0" applyNumberFormat="0" applyBorder="0" applyAlignment="0" applyProtection="0"/>
    <xf numFmtId="0" fontId="205" fillId="0" borderId="0"/>
    <xf numFmtId="0" fontId="205" fillId="15" borderId="13" applyNumberFormat="0" applyFont="0" applyAlignment="0" applyProtection="0"/>
    <xf numFmtId="0" fontId="205" fillId="17" borderId="0" applyNumberFormat="0" applyBorder="0" applyAlignment="0" applyProtection="0"/>
    <xf numFmtId="0" fontId="205" fillId="18" borderId="0" applyNumberFormat="0" applyBorder="0" applyAlignment="0" applyProtection="0"/>
    <xf numFmtId="0" fontId="205" fillId="19" borderId="0" applyNumberFormat="0" applyBorder="0" applyAlignment="0" applyProtection="0"/>
    <xf numFmtId="0" fontId="205" fillId="21" borderId="0" applyNumberFormat="0" applyBorder="0" applyAlignment="0" applyProtection="0"/>
    <xf numFmtId="0" fontId="205" fillId="22" borderId="0" applyNumberFormat="0" applyBorder="0" applyAlignment="0" applyProtection="0"/>
    <xf numFmtId="0" fontId="205" fillId="23" borderId="0" applyNumberFormat="0" applyBorder="0" applyAlignment="0" applyProtection="0"/>
    <xf numFmtId="0" fontId="205" fillId="25" borderId="0" applyNumberFormat="0" applyBorder="0" applyAlignment="0" applyProtection="0"/>
    <xf numFmtId="0" fontId="205" fillId="26" borderId="0" applyNumberFormat="0" applyBorder="0" applyAlignment="0" applyProtection="0"/>
    <xf numFmtId="0" fontId="205" fillId="27" borderId="0" applyNumberFormat="0" applyBorder="0" applyAlignment="0" applyProtection="0"/>
    <xf numFmtId="0" fontId="205" fillId="29" borderId="0" applyNumberFormat="0" applyBorder="0" applyAlignment="0" applyProtection="0"/>
    <xf numFmtId="0" fontId="205" fillId="30" borderId="0" applyNumberFormat="0" applyBorder="0" applyAlignment="0" applyProtection="0"/>
    <xf numFmtId="0" fontId="205" fillId="31" borderId="0" applyNumberFormat="0" applyBorder="0" applyAlignment="0" applyProtection="0"/>
    <xf numFmtId="0" fontId="205" fillId="33" borderId="0" applyNumberFormat="0" applyBorder="0" applyAlignment="0" applyProtection="0"/>
    <xf numFmtId="0" fontId="205" fillId="34" borderId="0" applyNumberFormat="0" applyBorder="0" applyAlignment="0" applyProtection="0"/>
    <xf numFmtId="0" fontId="205" fillId="35" borderId="0" applyNumberFormat="0" applyBorder="0" applyAlignment="0" applyProtection="0"/>
    <xf numFmtId="0" fontId="205" fillId="37" borderId="0" applyNumberFormat="0" applyBorder="0" applyAlignment="0" applyProtection="0"/>
    <xf numFmtId="0" fontId="205" fillId="38" borderId="0" applyNumberFormat="0" applyBorder="0" applyAlignment="0" applyProtection="0"/>
    <xf numFmtId="0" fontId="205" fillId="39" borderId="0" applyNumberFormat="0" applyBorder="0" applyAlignment="0" applyProtection="0"/>
    <xf numFmtId="0" fontId="204" fillId="0" borderId="0"/>
    <xf numFmtId="0" fontId="204" fillId="15" borderId="13" applyNumberFormat="0" applyFont="0" applyAlignment="0" applyProtection="0"/>
    <xf numFmtId="0" fontId="204" fillId="17" borderId="0" applyNumberFormat="0" applyBorder="0" applyAlignment="0" applyProtection="0"/>
    <xf numFmtId="0" fontId="204" fillId="18" borderId="0" applyNumberFormat="0" applyBorder="0" applyAlignment="0" applyProtection="0"/>
    <xf numFmtId="0" fontId="204" fillId="19" borderId="0" applyNumberFormat="0" applyBorder="0" applyAlignment="0" applyProtection="0"/>
    <xf numFmtId="0" fontId="204" fillId="21" borderId="0" applyNumberFormat="0" applyBorder="0" applyAlignment="0" applyProtection="0"/>
    <xf numFmtId="0" fontId="204" fillId="22" borderId="0" applyNumberFormat="0" applyBorder="0" applyAlignment="0" applyProtection="0"/>
    <xf numFmtId="0" fontId="204" fillId="23" borderId="0" applyNumberFormat="0" applyBorder="0" applyAlignment="0" applyProtection="0"/>
    <xf numFmtId="0" fontId="204" fillId="25" borderId="0" applyNumberFormat="0" applyBorder="0" applyAlignment="0" applyProtection="0"/>
    <xf numFmtId="0" fontId="204" fillId="26" borderId="0" applyNumberFormat="0" applyBorder="0" applyAlignment="0" applyProtection="0"/>
    <xf numFmtId="0" fontId="204" fillId="27" borderId="0" applyNumberFormat="0" applyBorder="0" applyAlignment="0" applyProtection="0"/>
    <xf numFmtId="0" fontId="204" fillId="29" borderId="0" applyNumberFormat="0" applyBorder="0" applyAlignment="0" applyProtection="0"/>
    <xf numFmtId="0" fontId="204" fillId="30" borderId="0" applyNumberFormat="0" applyBorder="0" applyAlignment="0" applyProtection="0"/>
    <xf numFmtId="0" fontId="204" fillId="31" borderId="0" applyNumberFormat="0" applyBorder="0" applyAlignment="0" applyProtection="0"/>
    <xf numFmtId="0" fontId="204" fillId="33" borderId="0" applyNumberFormat="0" applyBorder="0" applyAlignment="0" applyProtection="0"/>
    <xf numFmtId="0" fontId="204" fillId="34" borderId="0" applyNumberFormat="0" applyBorder="0" applyAlignment="0" applyProtection="0"/>
    <xf numFmtId="0" fontId="204" fillId="35" borderId="0" applyNumberFormat="0" applyBorder="0" applyAlignment="0" applyProtection="0"/>
    <xf numFmtId="0" fontId="204" fillId="37" borderId="0" applyNumberFormat="0" applyBorder="0" applyAlignment="0" applyProtection="0"/>
    <xf numFmtId="0" fontId="204" fillId="38" borderId="0" applyNumberFormat="0" applyBorder="0" applyAlignment="0" applyProtection="0"/>
    <xf numFmtId="0" fontId="204" fillId="39" borderId="0" applyNumberFormat="0" applyBorder="0" applyAlignment="0" applyProtection="0"/>
    <xf numFmtId="0" fontId="203" fillId="0" borderId="0"/>
    <xf numFmtId="0" fontId="203" fillId="15" borderId="13" applyNumberFormat="0" applyFont="0" applyAlignment="0" applyProtection="0"/>
    <xf numFmtId="0" fontId="203" fillId="17" borderId="0" applyNumberFormat="0" applyBorder="0" applyAlignment="0" applyProtection="0"/>
    <xf numFmtId="0" fontId="203" fillId="18" borderId="0" applyNumberFormat="0" applyBorder="0" applyAlignment="0" applyProtection="0"/>
    <xf numFmtId="0" fontId="203" fillId="19" borderId="0" applyNumberFormat="0" applyBorder="0" applyAlignment="0" applyProtection="0"/>
    <xf numFmtId="0" fontId="203" fillId="21" borderId="0" applyNumberFormat="0" applyBorder="0" applyAlignment="0" applyProtection="0"/>
    <xf numFmtId="0" fontId="203" fillId="22" borderId="0" applyNumberFormat="0" applyBorder="0" applyAlignment="0" applyProtection="0"/>
    <xf numFmtId="0" fontId="203" fillId="23" borderId="0" applyNumberFormat="0" applyBorder="0" applyAlignment="0" applyProtection="0"/>
    <xf numFmtId="0" fontId="203" fillId="25" borderId="0" applyNumberFormat="0" applyBorder="0" applyAlignment="0" applyProtection="0"/>
    <xf numFmtId="0" fontId="203" fillId="26" borderId="0" applyNumberFormat="0" applyBorder="0" applyAlignment="0" applyProtection="0"/>
    <xf numFmtId="0" fontId="203" fillId="27" borderId="0" applyNumberFormat="0" applyBorder="0" applyAlignment="0" applyProtection="0"/>
    <xf numFmtId="0" fontId="203" fillId="29" borderId="0" applyNumberFormat="0" applyBorder="0" applyAlignment="0" applyProtection="0"/>
    <xf numFmtId="0" fontId="203" fillId="30" borderId="0" applyNumberFormat="0" applyBorder="0" applyAlignment="0" applyProtection="0"/>
    <xf numFmtId="0" fontId="203" fillId="31" borderId="0" applyNumberFormat="0" applyBorder="0" applyAlignment="0" applyProtection="0"/>
    <xf numFmtId="0" fontId="203" fillId="33" borderId="0" applyNumberFormat="0" applyBorder="0" applyAlignment="0" applyProtection="0"/>
    <xf numFmtId="0" fontId="203" fillId="34" borderId="0" applyNumberFormat="0" applyBorder="0" applyAlignment="0" applyProtection="0"/>
    <xf numFmtId="0" fontId="203" fillId="35" borderId="0" applyNumberFormat="0" applyBorder="0" applyAlignment="0" applyProtection="0"/>
    <xf numFmtId="0" fontId="203" fillId="37" borderId="0" applyNumberFormat="0" applyBorder="0" applyAlignment="0" applyProtection="0"/>
    <xf numFmtId="0" fontId="203" fillId="38" borderId="0" applyNumberFormat="0" applyBorder="0" applyAlignment="0" applyProtection="0"/>
    <xf numFmtId="0" fontId="203" fillId="39" borderId="0" applyNumberFormat="0" applyBorder="0" applyAlignment="0" applyProtection="0"/>
    <xf numFmtId="0" fontId="202" fillId="0" borderId="0"/>
    <xf numFmtId="0" fontId="202" fillId="15" borderId="13" applyNumberFormat="0" applyFont="0" applyAlignment="0" applyProtection="0"/>
    <xf numFmtId="0" fontId="202" fillId="17" borderId="0" applyNumberFormat="0" applyBorder="0" applyAlignment="0" applyProtection="0"/>
    <xf numFmtId="0" fontId="202" fillId="18" borderId="0" applyNumberFormat="0" applyBorder="0" applyAlignment="0" applyProtection="0"/>
    <xf numFmtId="0" fontId="202" fillId="19" borderId="0" applyNumberFormat="0" applyBorder="0" applyAlignment="0" applyProtection="0"/>
    <xf numFmtId="0" fontId="202" fillId="21" borderId="0" applyNumberFormat="0" applyBorder="0" applyAlignment="0" applyProtection="0"/>
    <xf numFmtId="0" fontId="202" fillId="22" borderId="0" applyNumberFormat="0" applyBorder="0" applyAlignment="0" applyProtection="0"/>
    <xf numFmtId="0" fontId="202" fillId="23" borderId="0" applyNumberFormat="0" applyBorder="0" applyAlignment="0" applyProtection="0"/>
    <xf numFmtId="0" fontId="202" fillId="25" borderId="0" applyNumberFormat="0" applyBorder="0" applyAlignment="0" applyProtection="0"/>
    <xf numFmtId="0" fontId="202" fillId="26" borderId="0" applyNumberFormat="0" applyBorder="0" applyAlignment="0" applyProtection="0"/>
    <xf numFmtId="0" fontId="202" fillId="27" borderId="0" applyNumberFormat="0" applyBorder="0" applyAlignment="0" applyProtection="0"/>
    <xf numFmtId="0" fontId="202" fillId="29" borderId="0" applyNumberFormat="0" applyBorder="0" applyAlignment="0" applyProtection="0"/>
    <xf numFmtId="0" fontId="202" fillId="30" borderId="0" applyNumberFormat="0" applyBorder="0" applyAlignment="0" applyProtection="0"/>
    <xf numFmtId="0" fontId="202" fillId="31" borderId="0" applyNumberFormat="0" applyBorder="0" applyAlignment="0" applyProtection="0"/>
    <xf numFmtId="0" fontId="202" fillId="33" borderId="0" applyNumberFormat="0" applyBorder="0" applyAlignment="0" applyProtection="0"/>
    <xf numFmtId="0" fontId="202" fillId="34" borderId="0" applyNumberFormat="0" applyBorder="0" applyAlignment="0" applyProtection="0"/>
    <xf numFmtId="0" fontId="202" fillId="35" borderId="0" applyNumberFormat="0" applyBorder="0" applyAlignment="0" applyProtection="0"/>
    <xf numFmtId="0" fontId="202" fillId="37" borderId="0" applyNumberFormat="0" applyBorder="0" applyAlignment="0" applyProtection="0"/>
    <xf numFmtId="0" fontId="202" fillId="38" borderId="0" applyNumberFormat="0" applyBorder="0" applyAlignment="0" applyProtection="0"/>
    <xf numFmtId="0" fontId="202" fillId="39" borderId="0" applyNumberFormat="0" applyBorder="0" applyAlignment="0" applyProtection="0"/>
    <xf numFmtId="0" fontId="201" fillId="0" borderId="0"/>
    <xf numFmtId="0" fontId="201" fillId="15" borderId="13" applyNumberFormat="0" applyFont="0" applyAlignment="0" applyProtection="0"/>
    <xf numFmtId="0" fontId="201" fillId="17" borderId="0" applyNumberFormat="0" applyBorder="0" applyAlignment="0" applyProtection="0"/>
    <xf numFmtId="0" fontId="201" fillId="18" borderId="0" applyNumberFormat="0" applyBorder="0" applyAlignment="0" applyProtection="0"/>
    <xf numFmtId="0" fontId="201" fillId="19" borderId="0" applyNumberFormat="0" applyBorder="0" applyAlignment="0" applyProtection="0"/>
    <xf numFmtId="0" fontId="201" fillId="21" borderId="0" applyNumberFormat="0" applyBorder="0" applyAlignment="0" applyProtection="0"/>
    <xf numFmtId="0" fontId="201" fillId="22" borderId="0" applyNumberFormat="0" applyBorder="0" applyAlignment="0" applyProtection="0"/>
    <xf numFmtId="0" fontId="201" fillId="23" borderId="0" applyNumberFormat="0" applyBorder="0" applyAlignment="0" applyProtection="0"/>
    <xf numFmtId="0" fontId="201" fillId="25" borderId="0" applyNumberFormat="0" applyBorder="0" applyAlignment="0" applyProtection="0"/>
    <xf numFmtId="0" fontId="201" fillId="26" borderId="0" applyNumberFormat="0" applyBorder="0" applyAlignment="0" applyProtection="0"/>
    <xf numFmtId="0" fontId="201" fillId="27" borderId="0" applyNumberFormat="0" applyBorder="0" applyAlignment="0" applyProtection="0"/>
    <xf numFmtId="0" fontId="201" fillId="29" borderId="0" applyNumberFormat="0" applyBorder="0" applyAlignment="0" applyProtection="0"/>
    <xf numFmtId="0" fontId="201" fillId="30" borderId="0" applyNumberFormat="0" applyBorder="0" applyAlignment="0" applyProtection="0"/>
    <xf numFmtId="0" fontId="201" fillId="31" borderId="0" applyNumberFormat="0" applyBorder="0" applyAlignment="0" applyProtection="0"/>
    <xf numFmtId="0" fontId="201" fillId="33" borderId="0" applyNumberFormat="0" applyBorder="0" applyAlignment="0" applyProtection="0"/>
    <xf numFmtId="0" fontId="201" fillId="34" borderId="0" applyNumberFormat="0" applyBorder="0" applyAlignment="0" applyProtection="0"/>
    <xf numFmtId="0" fontId="201" fillId="35" borderId="0" applyNumberFormat="0" applyBorder="0" applyAlignment="0" applyProtection="0"/>
    <xf numFmtId="0" fontId="201" fillId="37" borderId="0" applyNumberFormat="0" applyBorder="0" applyAlignment="0" applyProtection="0"/>
    <xf numFmtId="0" fontId="201" fillId="38" borderId="0" applyNumberFormat="0" applyBorder="0" applyAlignment="0" applyProtection="0"/>
    <xf numFmtId="0" fontId="201" fillId="39" borderId="0" applyNumberFormat="0" applyBorder="0" applyAlignment="0" applyProtection="0"/>
    <xf numFmtId="0" fontId="200" fillId="0" borderId="0"/>
    <xf numFmtId="0" fontId="200" fillId="15" borderId="13" applyNumberFormat="0" applyFont="0" applyAlignment="0" applyProtection="0"/>
    <xf numFmtId="0" fontId="200" fillId="17" borderId="0" applyNumberFormat="0" applyBorder="0" applyAlignment="0" applyProtection="0"/>
    <xf numFmtId="0" fontId="200" fillId="18" borderId="0" applyNumberFormat="0" applyBorder="0" applyAlignment="0" applyProtection="0"/>
    <xf numFmtId="0" fontId="200" fillId="19" borderId="0" applyNumberFormat="0" applyBorder="0" applyAlignment="0" applyProtection="0"/>
    <xf numFmtId="0" fontId="200" fillId="21" borderId="0" applyNumberFormat="0" applyBorder="0" applyAlignment="0" applyProtection="0"/>
    <xf numFmtId="0" fontId="200" fillId="22" borderId="0" applyNumberFormat="0" applyBorder="0" applyAlignment="0" applyProtection="0"/>
    <xf numFmtId="0" fontId="200" fillId="23" borderId="0" applyNumberFormat="0" applyBorder="0" applyAlignment="0" applyProtection="0"/>
    <xf numFmtId="0" fontId="200" fillId="25" borderId="0" applyNumberFormat="0" applyBorder="0" applyAlignment="0" applyProtection="0"/>
    <xf numFmtId="0" fontId="200" fillId="26" borderId="0" applyNumberFormat="0" applyBorder="0" applyAlignment="0" applyProtection="0"/>
    <xf numFmtId="0" fontId="200" fillId="27" borderId="0" applyNumberFormat="0" applyBorder="0" applyAlignment="0" applyProtection="0"/>
    <xf numFmtId="0" fontId="200" fillId="29" borderId="0" applyNumberFormat="0" applyBorder="0" applyAlignment="0" applyProtection="0"/>
    <xf numFmtId="0" fontId="200" fillId="30" borderId="0" applyNumberFormat="0" applyBorder="0" applyAlignment="0" applyProtection="0"/>
    <xf numFmtId="0" fontId="200" fillId="31" borderId="0" applyNumberFormat="0" applyBorder="0" applyAlignment="0" applyProtection="0"/>
    <xf numFmtId="0" fontId="200" fillId="33" borderId="0" applyNumberFormat="0" applyBorder="0" applyAlignment="0" applyProtection="0"/>
    <xf numFmtId="0" fontId="200" fillId="34" borderId="0" applyNumberFormat="0" applyBorder="0" applyAlignment="0" applyProtection="0"/>
    <xf numFmtId="0" fontId="200" fillId="35" borderId="0" applyNumberFormat="0" applyBorder="0" applyAlignment="0" applyProtection="0"/>
    <xf numFmtId="0" fontId="200" fillId="37" borderId="0" applyNumberFormat="0" applyBorder="0" applyAlignment="0" applyProtection="0"/>
    <xf numFmtId="0" fontId="200" fillId="38" borderId="0" applyNumberFormat="0" applyBorder="0" applyAlignment="0" applyProtection="0"/>
    <xf numFmtId="0" fontId="200" fillId="39" borderId="0" applyNumberFormat="0" applyBorder="0" applyAlignment="0" applyProtection="0"/>
    <xf numFmtId="0" fontId="199" fillId="0" borderId="0"/>
    <xf numFmtId="0" fontId="199" fillId="15" borderId="13" applyNumberFormat="0" applyFont="0" applyAlignment="0" applyProtection="0"/>
    <xf numFmtId="0" fontId="199" fillId="17" borderId="0" applyNumberFormat="0" applyBorder="0" applyAlignment="0" applyProtection="0"/>
    <xf numFmtId="0" fontId="199" fillId="18" borderId="0" applyNumberFormat="0" applyBorder="0" applyAlignment="0" applyProtection="0"/>
    <xf numFmtId="0" fontId="199" fillId="19" borderId="0" applyNumberFormat="0" applyBorder="0" applyAlignment="0" applyProtection="0"/>
    <xf numFmtId="0" fontId="199" fillId="21" borderId="0" applyNumberFormat="0" applyBorder="0" applyAlignment="0" applyProtection="0"/>
    <xf numFmtId="0" fontId="199" fillId="22" borderId="0" applyNumberFormat="0" applyBorder="0" applyAlignment="0" applyProtection="0"/>
    <xf numFmtId="0" fontId="199" fillId="23" borderId="0" applyNumberFormat="0" applyBorder="0" applyAlignment="0" applyProtection="0"/>
    <xf numFmtId="0" fontId="199" fillId="25" borderId="0" applyNumberFormat="0" applyBorder="0" applyAlignment="0" applyProtection="0"/>
    <xf numFmtId="0" fontId="199" fillId="26" borderId="0" applyNumberFormat="0" applyBorder="0" applyAlignment="0" applyProtection="0"/>
    <xf numFmtId="0" fontId="199" fillId="27" borderId="0" applyNumberFormat="0" applyBorder="0" applyAlignment="0" applyProtection="0"/>
    <xf numFmtId="0" fontId="199" fillId="29" borderId="0" applyNumberFormat="0" applyBorder="0" applyAlignment="0" applyProtection="0"/>
    <xf numFmtId="0" fontId="199" fillId="30" borderId="0" applyNumberFormat="0" applyBorder="0" applyAlignment="0" applyProtection="0"/>
    <xf numFmtId="0" fontId="199" fillId="31" borderId="0" applyNumberFormat="0" applyBorder="0" applyAlignment="0" applyProtection="0"/>
    <xf numFmtId="0" fontId="199" fillId="33" borderId="0" applyNumberFormat="0" applyBorder="0" applyAlignment="0" applyProtection="0"/>
    <xf numFmtId="0" fontId="199" fillId="34" borderId="0" applyNumberFormat="0" applyBorder="0" applyAlignment="0" applyProtection="0"/>
    <xf numFmtId="0" fontId="199" fillId="35" borderId="0" applyNumberFormat="0" applyBorder="0" applyAlignment="0" applyProtection="0"/>
    <xf numFmtId="0" fontId="199" fillId="37" borderId="0" applyNumberFormat="0" applyBorder="0" applyAlignment="0" applyProtection="0"/>
    <xf numFmtId="0" fontId="199" fillId="38" borderId="0" applyNumberFormat="0" applyBorder="0" applyAlignment="0" applyProtection="0"/>
    <xf numFmtId="0" fontId="199" fillId="39" borderId="0" applyNumberFormat="0" applyBorder="0" applyAlignment="0" applyProtection="0"/>
    <xf numFmtId="0" fontId="198" fillId="0" borderId="0"/>
    <xf numFmtId="0" fontId="198" fillId="15" borderId="13" applyNumberFormat="0" applyFont="0" applyAlignment="0" applyProtection="0"/>
    <xf numFmtId="0" fontId="198" fillId="17" borderId="0" applyNumberFormat="0" applyBorder="0" applyAlignment="0" applyProtection="0"/>
    <xf numFmtId="0" fontId="198" fillId="18" borderId="0" applyNumberFormat="0" applyBorder="0" applyAlignment="0" applyProtection="0"/>
    <xf numFmtId="0" fontId="198" fillId="19" borderId="0" applyNumberFormat="0" applyBorder="0" applyAlignment="0" applyProtection="0"/>
    <xf numFmtId="0" fontId="198" fillId="21" borderId="0" applyNumberFormat="0" applyBorder="0" applyAlignment="0" applyProtection="0"/>
    <xf numFmtId="0" fontId="198" fillId="22" borderId="0" applyNumberFormat="0" applyBorder="0" applyAlignment="0" applyProtection="0"/>
    <xf numFmtId="0" fontId="198" fillId="23" borderId="0" applyNumberFormat="0" applyBorder="0" applyAlignment="0" applyProtection="0"/>
    <xf numFmtId="0" fontId="198" fillId="25" borderId="0" applyNumberFormat="0" applyBorder="0" applyAlignment="0" applyProtection="0"/>
    <xf numFmtId="0" fontId="198" fillId="26" borderId="0" applyNumberFormat="0" applyBorder="0" applyAlignment="0" applyProtection="0"/>
    <xf numFmtId="0" fontId="198" fillId="27" borderId="0" applyNumberFormat="0" applyBorder="0" applyAlignment="0" applyProtection="0"/>
    <xf numFmtId="0" fontId="198" fillId="29" borderId="0" applyNumberFormat="0" applyBorder="0" applyAlignment="0" applyProtection="0"/>
    <xf numFmtId="0" fontId="198" fillId="30" borderId="0" applyNumberFormat="0" applyBorder="0" applyAlignment="0" applyProtection="0"/>
    <xf numFmtId="0" fontId="198" fillId="31" borderId="0" applyNumberFormat="0" applyBorder="0" applyAlignment="0" applyProtection="0"/>
    <xf numFmtId="0" fontId="198" fillId="33" borderId="0" applyNumberFormat="0" applyBorder="0" applyAlignment="0" applyProtection="0"/>
    <xf numFmtId="0" fontId="198" fillId="34" borderId="0" applyNumberFormat="0" applyBorder="0" applyAlignment="0" applyProtection="0"/>
    <xf numFmtId="0" fontId="198" fillId="35" borderId="0" applyNumberFormat="0" applyBorder="0" applyAlignment="0" applyProtection="0"/>
    <xf numFmtId="0" fontId="198" fillId="37" borderId="0" applyNumberFormat="0" applyBorder="0" applyAlignment="0" applyProtection="0"/>
    <xf numFmtId="0" fontId="198" fillId="38" borderId="0" applyNumberFormat="0" applyBorder="0" applyAlignment="0" applyProtection="0"/>
    <xf numFmtId="0" fontId="198" fillId="39" borderId="0" applyNumberFormat="0" applyBorder="0" applyAlignment="0" applyProtection="0"/>
    <xf numFmtId="0" fontId="197" fillId="0" borderId="0"/>
    <xf numFmtId="0" fontId="197" fillId="15" borderId="13" applyNumberFormat="0" applyFont="0" applyAlignment="0" applyProtection="0"/>
    <xf numFmtId="0" fontId="197" fillId="17" borderId="0" applyNumberFormat="0" applyBorder="0" applyAlignment="0" applyProtection="0"/>
    <xf numFmtId="0" fontId="197" fillId="18" borderId="0" applyNumberFormat="0" applyBorder="0" applyAlignment="0" applyProtection="0"/>
    <xf numFmtId="0" fontId="197" fillId="19" borderId="0" applyNumberFormat="0" applyBorder="0" applyAlignment="0" applyProtection="0"/>
    <xf numFmtId="0" fontId="197" fillId="21" borderId="0" applyNumberFormat="0" applyBorder="0" applyAlignment="0" applyProtection="0"/>
    <xf numFmtId="0" fontId="197" fillId="22" borderId="0" applyNumberFormat="0" applyBorder="0" applyAlignment="0" applyProtection="0"/>
    <xf numFmtId="0" fontId="197" fillId="23" borderId="0" applyNumberFormat="0" applyBorder="0" applyAlignment="0" applyProtection="0"/>
    <xf numFmtId="0" fontId="197" fillId="25" borderId="0" applyNumberFormat="0" applyBorder="0" applyAlignment="0" applyProtection="0"/>
    <xf numFmtId="0" fontId="197" fillId="26" borderId="0" applyNumberFormat="0" applyBorder="0" applyAlignment="0" applyProtection="0"/>
    <xf numFmtId="0" fontId="197" fillId="27" borderId="0" applyNumberFormat="0" applyBorder="0" applyAlignment="0" applyProtection="0"/>
    <xf numFmtId="0" fontId="197" fillId="29" borderId="0" applyNumberFormat="0" applyBorder="0" applyAlignment="0" applyProtection="0"/>
    <xf numFmtId="0" fontId="197" fillId="30" borderId="0" applyNumberFormat="0" applyBorder="0" applyAlignment="0" applyProtection="0"/>
    <xf numFmtId="0" fontId="197" fillId="31" borderId="0" applyNumberFormat="0" applyBorder="0" applyAlignment="0" applyProtection="0"/>
    <xf numFmtId="0" fontId="197" fillId="33" borderId="0" applyNumberFormat="0" applyBorder="0" applyAlignment="0" applyProtection="0"/>
    <xf numFmtId="0" fontId="197" fillId="34" borderId="0" applyNumberFormat="0" applyBorder="0" applyAlignment="0" applyProtection="0"/>
    <xf numFmtId="0" fontId="197" fillId="35" borderId="0" applyNumberFormat="0" applyBorder="0" applyAlignment="0" applyProtection="0"/>
    <xf numFmtId="0" fontId="197" fillId="37" borderId="0" applyNumberFormat="0" applyBorder="0" applyAlignment="0" applyProtection="0"/>
    <xf numFmtId="0" fontId="197" fillId="38" borderId="0" applyNumberFormat="0" applyBorder="0" applyAlignment="0" applyProtection="0"/>
    <xf numFmtId="0" fontId="197" fillId="39" borderId="0" applyNumberFormat="0" applyBorder="0" applyAlignment="0" applyProtection="0"/>
    <xf numFmtId="0" fontId="196" fillId="0" borderId="0"/>
    <xf numFmtId="0" fontId="196" fillId="15" borderId="13" applyNumberFormat="0" applyFont="0" applyAlignment="0" applyProtection="0"/>
    <xf numFmtId="0" fontId="196" fillId="17" borderId="0" applyNumberFormat="0" applyBorder="0" applyAlignment="0" applyProtection="0"/>
    <xf numFmtId="0" fontId="196" fillId="18" borderId="0" applyNumberFormat="0" applyBorder="0" applyAlignment="0" applyProtection="0"/>
    <xf numFmtId="0" fontId="196" fillId="19" borderId="0" applyNumberFormat="0" applyBorder="0" applyAlignment="0" applyProtection="0"/>
    <xf numFmtId="0" fontId="196" fillId="21" borderId="0" applyNumberFormat="0" applyBorder="0" applyAlignment="0" applyProtection="0"/>
    <xf numFmtId="0" fontId="196" fillId="22" borderId="0" applyNumberFormat="0" applyBorder="0" applyAlignment="0" applyProtection="0"/>
    <xf numFmtId="0" fontId="196" fillId="23" borderId="0" applyNumberFormat="0" applyBorder="0" applyAlignment="0" applyProtection="0"/>
    <xf numFmtId="0" fontId="196" fillId="25" borderId="0" applyNumberFormat="0" applyBorder="0" applyAlignment="0" applyProtection="0"/>
    <xf numFmtId="0" fontId="196" fillId="26" borderId="0" applyNumberFormat="0" applyBorder="0" applyAlignment="0" applyProtection="0"/>
    <xf numFmtId="0" fontId="196" fillId="27" borderId="0" applyNumberFormat="0" applyBorder="0" applyAlignment="0" applyProtection="0"/>
    <xf numFmtId="0" fontId="196" fillId="29" borderId="0" applyNumberFormat="0" applyBorder="0" applyAlignment="0" applyProtection="0"/>
    <xf numFmtId="0" fontId="196" fillId="30" borderId="0" applyNumberFormat="0" applyBorder="0" applyAlignment="0" applyProtection="0"/>
    <xf numFmtId="0" fontId="196" fillId="31" borderId="0" applyNumberFormat="0" applyBorder="0" applyAlignment="0" applyProtection="0"/>
    <xf numFmtId="0" fontId="196" fillId="33" borderId="0" applyNumberFormat="0" applyBorder="0" applyAlignment="0" applyProtection="0"/>
    <xf numFmtId="0" fontId="196" fillId="34" borderId="0" applyNumberFormat="0" applyBorder="0" applyAlignment="0" applyProtection="0"/>
    <xf numFmtId="0" fontId="196" fillId="35" borderId="0" applyNumberFormat="0" applyBorder="0" applyAlignment="0" applyProtection="0"/>
    <xf numFmtId="0" fontId="196" fillId="37" borderId="0" applyNumberFormat="0" applyBorder="0" applyAlignment="0" applyProtection="0"/>
    <xf numFmtId="0" fontId="196" fillId="38" borderId="0" applyNumberFormat="0" applyBorder="0" applyAlignment="0" applyProtection="0"/>
    <xf numFmtId="0" fontId="196" fillId="39" borderId="0" applyNumberFormat="0" applyBorder="0" applyAlignment="0" applyProtection="0"/>
    <xf numFmtId="0" fontId="195" fillId="0" borderId="0"/>
    <xf numFmtId="0" fontId="195" fillId="15" borderId="13" applyNumberFormat="0" applyFont="0" applyAlignment="0" applyProtection="0"/>
    <xf numFmtId="0" fontId="195" fillId="17" borderId="0" applyNumberFormat="0" applyBorder="0" applyAlignment="0" applyProtection="0"/>
    <xf numFmtId="0" fontId="195" fillId="18" borderId="0" applyNumberFormat="0" applyBorder="0" applyAlignment="0" applyProtection="0"/>
    <xf numFmtId="0" fontId="195" fillId="19" borderId="0" applyNumberFormat="0" applyBorder="0" applyAlignment="0" applyProtection="0"/>
    <xf numFmtId="0" fontId="195" fillId="21" borderId="0" applyNumberFormat="0" applyBorder="0" applyAlignment="0" applyProtection="0"/>
    <xf numFmtId="0" fontId="195" fillId="22" borderId="0" applyNumberFormat="0" applyBorder="0" applyAlignment="0" applyProtection="0"/>
    <xf numFmtId="0" fontId="195" fillId="23" borderId="0" applyNumberFormat="0" applyBorder="0" applyAlignment="0" applyProtection="0"/>
    <xf numFmtId="0" fontId="195" fillId="25" borderId="0" applyNumberFormat="0" applyBorder="0" applyAlignment="0" applyProtection="0"/>
    <xf numFmtId="0" fontId="195" fillId="26" borderId="0" applyNumberFormat="0" applyBorder="0" applyAlignment="0" applyProtection="0"/>
    <xf numFmtId="0" fontId="195" fillId="27" borderId="0" applyNumberFormat="0" applyBorder="0" applyAlignment="0" applyProtection="0"/>
    <xf numFmtId="0" fontId="195" fillId="29" borderId="0" applyNumberFormat="0" applyBorder="0" applyAlignment="0" applyProtection="0"/>
    <xf numFmtId="0" fontId="195" fillId="30" borderId="0" applyNumberFormat="0" applyBorder="0" applyAlignment="0" applyProtection="0"/>
    <xf numFmtId="0" fontId="195" fillId="31" borderId="0" applyNumberFormat="0" applyBorder="0" applyAlignment="0" applyProtection="0"/>
    <xf numFmtId="0" fontId="195" fillId="33" borderId="0" applyNumberFormat="0" applyBorder="0" applyAlignment="0" applyProtection="0"/>
    <xf numFmtId="0" fontId="195" fillId="34" borderId="0" applyNumberFormat="0" applyBorder="0" applyAlignment="0" applyProtection="0"/>
    <xf numFmtId="0" fontId="195" fillId="35" borderId="0" applyNumberFormat="0" applyBorder="0" applyAlignment="0" applyProtection="0"/>
    <xf numFmtId="0" fontId="195" fillId="37" borderId="0" applyNumberFormat="0" applyBorder="0" applyAlignment="0" applyProtection="0"/>
    <xf numFmtId="0" fontId="195" fillId="38" borderId="0" applyNumberFormat="0" applyBorder="0" applyAlignment="0" applyProtection="0"/>
    <xf numFmtId="0" fontId="195" fillId="39" borderId="0" applyNumberFormat="0" applyBorder="0" applyAlignment="0" applyProtection="0"/>
    <xf numFmtId="0" fontId="194" fillId="0" borderId="0"/>
    <xf numFmtId="0" fontId="194" fillId="15" borderId="13" applyNumberFormat="0" applyFont="0" applyAlignment="0" applyProtection="0"/>
    <xf numFmtId="0" fontId="194" fillId="17" borderId="0" applyNumberFormat="0" applyBorder="0" applyAlignment="0" applyProtection="0"/>
    <xf numFmtId="0" fontId="194" fillId="18" borderId="0" applyNumberFormat="0" applyBorder="0" applyAlignment="0" applyProtection="0"/>
    <xf numFmtId="0" fontId="194" fillId="19" borderId="0" applyNumberFormat="0" applyBorder="0" applyAlignment="0" applyProtection="0"/>
    <xf numFmtId="0" fontId="194" fillId="21" borderId="0" applyNumberFormat="0" applyBorder="0" applyAlignment="0" applyProtection="0"/>
    <xf numFmtId="0" fontId="194" fillId="22" borderId="0" applyNumberFormat="0" applyBorder="0" applyAlignment="0" applyProtection="0"/>
    <xf numFmtId="0" fontId="194" fillId="23" borderId="0" applyNumberFormat="0" applyBorder="0" applyAlignment="0" applyProtection="0"/>
    <xf numFmtId="0" fontId="194" fillId="25" borderId="0" applyNumberFormat="0" applyBorder="0" applyAlignment="0" applyProtection="0"/>
    <xf numFmtId="0" fontId="194" fillId="26" borderId="0" applyNumberFormat="0" applyBorder="0" applyAlignment="0" applyProtection="0"/>
    <xf numFmtId="0" fontId="194" fillId="27" borderId="0" applyNumberFormat="0" applyBorder="0" applyAlignment="0" applyProtection="0"/>
    <xf numFmtId="0" fontId="194" fillId="29" borderId="0" applyNumberFormat="0" applyBorder="0" applyAlignment="0" applyProtection="0"/>
    <xf numFmtId="0" fontId="194" fillId="30" borderId="0" applyNumberFormat="0" applyBorder="0" applyAlignment="0" applyProtection="0"/>
    <xf numFmtId="0" fontId="194" fillId="31" borderId="0" applyNumberFormat="0" applyBorder="0" applyAlignment="0" applyProtection="0"/>
    <xf numFmtId="0" fontId="194" fillId="33" borderId="0" applyNumberFormat="0" applyBorder="0" applyAlignment="0" applyProtection="0"/>
    <xf numFmtId="0" fontId="194" fillId="34" borderId="0" applyNumberFormat="0" applyBorder="0" applyAlignment="0" applyProtection="0"/>
    <xf numFmtId="0" fontId="194" fillId="35" borderId="0" applyNumberFormat="0" applyBorder="0" applyAlignment="0" applyProtection="0"/>
    <xf numFmtId="0" fontId="194" fillId="37" borderId="0" applyNumberFormat="0" applyBorder="0" applyAlignment="0" applyProtection="0"/>
    <xf numFmtId="0" fontId="194" fillId="38" borderId="0" applyNumberFormat="0" applyBorder="0" applyAlignment="0" applyProtection="0"/>
    <xf numFmtId="0" fontId="194" fillId="39" borderId="0" applyNumberFormat="0" applyBorder="0" applyAlignment="0" applyProtection="0"/>
    <xf numFmtId="0" fontId="193" fillId="0" borderId="0"/>
    <xf numFmtId="0" fontId="193" fillId="15" borderId="13" applyNumberFormat="0" applyFont="0" applyAlignment="0" applyProtection="0"/>
    <xf numFmtId="0" fontId="193" fillId="17" borderId="0" applyNumberFormat="0" applyBorder="0" applyAlignment="0" applyProtection="0"/>
    <xf numFmtId="0" fontId="193" fillId="18" borderId="0" applyNumberFormat="0" applyBorder="0" applyAlignment="0" applyProtection="0"/>
    <xf numFmtId="0" fontId="193" fillId="19" borderId="0" applyNumberFormat="0" applyBorder="0" applyAlignment="0" applyProtection="0"/>
    <xf numFmtId="0" fontId="193" fillId="21" borderId="0" applyNumberFormat="0" applyBorder="0" applyAlignment="0" applyProtection="0"/>
    <xf numFmtId="0" fontId="193" fillId="22" borderId="0" applyNumberFormat="0" applyBorder="0" applyAlignment="0" applyProtection="0"/>
    <xf numFmtId="0" fontId="193" fillId="23" borderId="0" applyNumberFormat="0" applyBorder="0" applyAlignment="0" applyProtection="0"/>
    <xf numFmtId="0" fontId="193" fillId="25" borderId="0" applyNumberFormat="0" applyBorder="0" applyAlignment="0" applyProtection="0"/>
    <xf numFmtId="0" fontId="193" fillId="26" borderId="0" applyNumberFormat="0" applyBorder="0" applyAlignment="0" applyProtection="0"/>
    <xf numFmtId="0" fontId="193" fillId="27" borderId="0" applyNumberFormat="0" applyBorder="0" applyAlignment="0" applyProtection="0"/>
    <xf numFmtId="0" fontId="193" fillId="29" borderId="0" applyNumberFormat="0" applyBorder="0" applyAlignment="0" applyProtection="0"/>
    <xf numFmtId="0" fontId="193" fillId="30" borderId="0" applyNumberFormat="0" applyBorder="0" applyAlignment="0" applyProtection="0"/>
    <xf numFmtId="0" fontId="193" fillId="31" borderId="0" applyNumberFormat="0" applyBorder="0" applyAlignment="0" applyProtection="0"/>
    <xf numFmtId="0" fontId="193" fillId="33" borderId="0" applyNumberFormat="0" applyBorder="0" applyAlignment="0" applyProtection="0"/>
    <xf numFmtId="0" fontId="193" fillId="34" borderId="0" applyNumberFormat="0" applyBorder="0" applyAlignment="0" applyProtection="0"/>
    <xf numFmtId="0" fontId="193" fillId="35" borderId="0" applyNumberFormat="0" applyBorder="0" applyAlignment="0" applyProtection="0"/>
    <xf numFmtId="0" fontId="193" fillId="37" borderId="0" applyNumberFormat="0" applyBorder="0" applyAlignment="0" applyProtection="0"/>
    <xf numFmtId="0" fontId="193" fillId="38" borderId="0" applyNumberFormat="0" applyBorder="0" applyAlignment="0" applyProtection="0"/>
    <xf numFmtId="0" fontId="193" fillId="39" borderId="0" applyNumberFormat="0" applyBorder="0" applyAlignment="0" applyProtection="0"/>
    <xf numFmtId="0" fontId="192" fillId="0" borderId="0"/>
    <xf numFmtId="0" fontId="192" fillId="15" borderId="13" applyNumberFormat="0" applyFont="0" applyAlignment="0" applyProtection="0"/>
    <xf numFmtId="0" fontId="192" fillId="17" borderId="0" applyNumberFormat="0" applyBorder="0" applyAlignment="0" applyProtection="0"/>
    <xf numFmtId="0" fontId="192" fillId="18" borderId="0" applyNumberFormat="0" applyBorder="0" applyAlignment="0" applyProtection="0"/>
    <xf numFmtId="0" fontId="192" fillId="19" borderId="0" applyNumberFormat="0" applyBorder="0" applyAlignment="0" applyProtection="0"/>
    <xf numFmtId="0" fontId="192" fillId="21" borderId="0" applyNumberFormat="0" applyBorder="0" applyAlignment="0" applyProtection="0"/>
    <xf numFmtId="0" fontId="192" fillId="22" borderId="0" applyNumberFormat="0" applyBorder="0" applyAlignment="0" applyProtection="0"/>
    <xf numFmtId="0" fontId="192" fillId="23" borderId="0" applyNumberFormat="0" applyBorder="0" applyAlignment="0" applyProtection="0"/>
    <xf numFmtId="0" fontId="192" fillId="25" borderId="0" applyNumberFormat="0" applyBorder="0" applyAlignment="0" applyProtection="0"/>
    <xf numFmtId="0" fontId="192" fillId="26" borderId="0" applyNumberFormat="0" applyBorder="0" applyAlignment="0" applyProtection="0"/>
    <xf numFmtId="0" fontId="192" fillId="27" borderId="0" applyNumberFormat="0" applyBorder="0" applyAlignment="0" applyProtection="0"/>
    <xf numFmtId="0" fontId="192" fillId="29" borderId="0" applyNumberFormat="0" applyBorder="0" applyAlignment="0" applyProtection="0"/>
    <xf numFmtId="0" fontId="192" fillId="30" borderId="0" applyNumberFormat="0" applyBorder="0" applyAlignment="0" applyProtection="0"/>
    <xf numFmtId="0" fontId="192" fillId="31" borderId="0" applyNumberFormat="0" applyBorder="0" applyAlignment="0" applyProtection="0"/>
    <xf numFmtId="0" fontId="192" fillId="33" borderId="0" applyNumberFormat="0" applyBorder="0" applyAlignment="0" applyProtection="0"/>
    <xf numFmtId="0" fontId="192" fillId="34" borderId="0" applyNumberFormat="0" applyBorder="0" applyAlignment="0" applyProtection="0"/>
    <xf numFmtId="0" fontId="192" fillId="35" borderId="0" applyNumberFormat="0" applyBorder="0" applyAlignment="0" applyProtection="0"/>
    <xf numFmtId="0" fontId="192" fillId="37" borderId="0" applyNumberFormat="0" applyBorder="0" applyAlignment="0" applyProtection="0"/>
    <xf numFmtId="0" fontId="192" fillId="38" borderId="0" applyNumberFormat="0" applyBorder="0" applyAlignment="0" applyProtection="0"/>
    <xf numFmtId="0" fontId="192" fillId="39" borderId="0" applyNumberFormat="0" applyBorder="0" applyAlignment="0" applyProtection="0"/>
    <xf numFmtId="0" fontId="191" fillId="0" borderId="0"/>
    <xf numFmtId="0" fontId="191" fillId="15" borderId="13" applyNumberFormat="0" applyFont="0" applyAlignment="0" applyProtection="0"/>
    <xf numFmtId="0" fontId="191" fillId="17" borderId="0" applyNumberFormat="0" applyBorder="0" applyAlignment="0" applyProtection="0"/>
    <xf numFmtId="0" fontId="191" fillId="18" borderId="0" applyNumberFormat="0" applyBorder="0" applyAlignment="0" applyProtection="0"/>
    <xf numFmtId="0" fontId="191" fillId="19" borderId="0" applyNumberFormat="0" applyBorder="0" applyAlignment="0" applyProtection="0"/>
    <xf numFmtId="0" fontId="191" fillId="21" borderId="0" applyNumberFormat="0" applyBorder="0" applyAlignment="0" applyProtection="0"/>
    <xf numFmtId="0" fontId="191" fillId="22" borderId="0" applyNumberFormat="0" applyBorder="0" applyAlignment="0" applyProtection="0"/>
    <xf numFmtId="0" fontId="191" fillId="23" borderId="0" applyNumberFormat="0" applyBorder="0" applyAlignment="0" applyProtection="0"/>
    <xf numFmtId="0" fontId="191" fillId="25" borderId="0" applyNumberFormat="0" applyBorder="0" applyAlignment="0" applyProtection="0"/>
    <xf numFmtId="0" fontId="191" fillId="26" borderId="0" applyNumberFormat="0" applyBorder="0" applyAlignment="0" applyProtection="0"/>
    <xf numFmtId="0" fontId="191" fillId="27" borderId="0" applyNumberFormat="0" applyBorder="0" applyAlignment="0" applyProtection="0"/>
    <xf numFmtId="0" fontId="191" fillId="29" borderId="0" applyNumberFormat="0" applyBorder="0" applyAlignment="0" applyProtection="0"/>
    <xf numFmtId="0" fontId="191" fillId="30" borderId="0" applyNumberFormat="0" applyBorder="0" applyAlignment="0" applyProtection="0"/>
    <xf numFmtId="0" fontId="191" fillId="31" borderId="0" applyNumberFormat="0" applyBorder="0" applyAlignment="0" applyProtection="0"/>
    <xf numFmtId="0" fontId="191" fillId="33" borderId="0" applyNumberFormat="0" applyBorder="0" applyAlignment="0" applyProtection="0"/>
    <xf numFmtId="0" fontId="191" fillId="34" borderId="0" applyNumberFormat="0" applyBorder="0" applyAlignment="0" applyProtection="0"/>
    <xf numFmtId="0" fontId="191" fillId="35" borderId="0" applyNumberFormat="0" applyBorder="0" applyAlignment="0" applyProtection="0"/>
    <xf numFmtId="0" fontId="191" fillId="37" borderId="0" applyNumberFormat="0" applyBorder="0" applyAlignment="0" applyProtection="0"/>
    <xf numFmtId="0" fontId="191" fillId="38" borderId="0" applyNumberFormat="0" applyBorder="0" applyAlignment="0" applyProtection="0"/>
    <xf numFmtId="0" fontId="191" fillId="39" borderId="0" applyNumberFormat="0" applyBorder="0" applyAlignment="0" applyProtection="0"/>
    <xf numFmtId="0" fontId="190" fillId="0" borderId="0"/>
    <xf numFmtId="0" fontId="190" fillId="15" borderId="13" applyNumberFormat="0" applyFont="0" applyAlignment="0" applyProtection="0"/>
    <xf numFmtId="0" fontId="190" fillId="17" borderId="0" applyNumberFormat="0" applyBorder="0" applyAlignment="0" applyProtection="0"/>
    <xf numFmtId="0" fontId="190" fillId="18" borderId="0" applyNumberFormat="0" applyBorder="0" applyAlignment="0" applyProtection="0"/>
    <xf numFmtId="0" fontId="190" fillId="19" borderId="0" applyNumberFormat="0" applyBorder="0" applyAlignment="0" applyProtection="0"/>
    <xf numFmtId="0" fontId="190" fillId="21" borderId="0" applyNumberFormat="0" applyBorder="0" applyAlignment="0" applyProtection="0"/>
    <xf numFmtId="0" fontId="190" fillId="22" borderId="0" applyNumberFormat="0" applyBorder="0" applyAlignment="0" applyProtection="0"/>
    <xf numFmtId="0" fontId="190" fillId="23" borderId="0" applyNumberFormat="0" applyBorder="0" applyAlignment="0" applyProtection="0"/>
    <xf numFmtId="0" fontId="190" fillId="25" borderId="0" applyNumberFormat="0" applyBorder="0" applyAlignment="0" applyProtection="0"/>
    <xf numFmtId="0" fontId="190" fillId="26" borderId="0" applyNumberFormat="0" applyBorder="0" applyAlignment="0" applyProtection="0"/>
    <xf numFmtId="0" fontId="190" fillId="27" borderId="0" applyNumberFormat="0" applyBorder="0" applyAlignment="0" applyProtection="0"/>
    <xf numFmtId="0" fontId="190" fillId="29" borderId="0" applyNumberFormat="0" applyBorder="0" applyAlignment="0" applyProtection="0"/>
    <xf numFmtId="0" fontId="190" fillId="30" borderId="0" applyNumberFormat="0" applyBorder="0" applyAlignment="0" applyProtection="0"/>
    <xf numFmtId="0" fontId="190" fillId="31" borderId="0" applyNumberFormat="0" applyBorder="0" applyAlignment="0" applyProtection="0"/>
    <xf numFmtId="0" fontId="190" fillId="33" borderId="0" applyNumberFormat="0" applyBorder="0" applyAlignment="0" applyProtection="0"/>
    <xf numFmtId="0" fontId="190" fillId="34" borderId="0" applyNumberFormat="0" applyBorder="0" applyAlignment="0" applyProtection="0"/>
    <xf numFmtId="0" fontId="190" fillId="35" borderId="0" applyNumberFormat="0" applyBorder="0" applyAlignment="0" applyProtection="0"/>
    <xf numFmtId="0" fontId="190" fillId="37" borderId="0" applyNumberFormat="0" applyBorder="0" applyAlignment="0" applyProtection="0"/>
    <xf numFmtId="0" fontId="190" fillId="38" borderId="0" applyNumberFormat="0" applyBorder="0" applyAlignment="0" applyProtection="0"/>
    <xf numFmtId="0" fontId="190" fillId="39" borderId="0" applyNumberFormat="0" applyBorder="0" applyAlignment="0" applyProtection="0"/>
    <xf numFmtId="0" fontId="189" fillId="0" borderId="0"/>
    <xf numFmtId="0" fontId="189" fillId="15" borderId="13" applyNumberFormat="0" applyFont="0" applyAlignment="0" applyProtection="0"/>
    <xf numFmtId="0" fontId="189" fillId="17" borderId="0" applyNumberFormat="0" applyBorder="0" applyAlignment="0" applyProtection="0"/>
    <xf numFmtId="0" fontId="189" fillId="18" borderId="0" applyNumberFormat="0" applyBorder="0" applyAlignment="0" applyProtection="0"/>
    <xf numFmtId="0" fontId="189" fillId="19" borderId="0" applyNumberFormat="0" applyBorder="0" applyAlignment="0" applyProtection="0"/>
    <xf numFmtId="0" fontId="189" fillId="21" borderId="0" applyNumberFormat="0" applyBorder="0" applyAlignment="0" applyProtection="0"/>
    <xf numFmtId="0" fontId="189" fillId="22" borderId="0" applyNumberFormat="0" applyBorder="0" applyAlignment="0" applyProtection="0"/>
    <xf numFmtId="0" fontId="189" fillId="23" borderId="0" applyNumberFormat="0" applyBorder="0" applyAlignment="0" applyProtection="0"/>
    <xf numFmtId="0" fontId="189" fillId="25" borderId="0" applyNumberFormat="0" applyBorder="0" applyAlignment="0" applyProtection="0"/>
    <xf numFmtId="0" fontId="189" fillId="26" borderId="0" applyNumberFormat="0" applyBorder="0" applyAlignment="0" applyProtection="0"/>
    <xf numFmtId="0" fontId="189" fillId="27" borderId="0" applyNumberFormat="0" applyBorder="0" applyAlignment="0" applyProtection="0"/>
    <xf numFmtId="0" fontId="189" fillId="29" borderId="0" applyNumberFormat="0" applyBorder="0" applyAlignment="0" applyProtection="0"/>
    <xf numFmtId="0" fontId="189" fillId="30" borderId="0" applyNumberFormat="0" applyBorder="0" applyAlignment="0" applyProtection="0"/>
    <xf numFmtId="0" fontId="189" fillId="31" borderId="0" applyNumberFormat="0" applyBorder="0" applyAlignment="0" applyProtection="0"/>
    <xf numFmtId="0" fontId="189" fillId="33" borderId="0" applyNumberFormat="0" applyBorder="0" applyAlignment="0" applyProtection="0"/>
    <xf numFmtId="0" fontId="189" fillId="34" borderId="0" applyNumberFormat="0" applyBorder="0" applyAlignment="0" applyProtection="0"/>
    <xf numFmtId="0" fontId="189" fillId="35" borderId="0" applyNumberFormat="0" applyBorder="0" applyAlignment="0" applyProtection="0"/>
    <xf numFmtId="0" fontId="189" fillId="37" borderId="0" applyNumberFormat="0" applyBorder="0" applyAlignment="0" applyProtection="0"/>
    <xf numFmtId="0" fontId="189" fillId="38" borderId="0" applyNumberFormat="0" applyBorder="0" applyAlignment="0" applyProtection="0"/>
    <xf numFmtId="0" fontId="189" fillId="39" borderId="0" applyNumberFormat="0" applyBorder="0" applyAlignment="0" applyProtection="0"/>
    <xf numFmtId="0" fontId="188" fillId="0" borderId="0"/>
    <xf numFmtId="0" fontId="188" fillId="15" borderId="13" applyNumberFormat="0" applyFont="0" applyAlignment="0" applyProtection="0"/>
    <xf numFmtId="0" fontId="188" fillId="17" borderId="0" applyNumberFormat="0" applyBorder="0" applyAlignment="0" applyProtection="0"/>
    <xf numFmtId="0" fontId="188" fillId="18" borderId="0" applyNumberFormat="0" applyBorder="0" applyAlignment="0" applyProtection="0"/>
    <xf numFmtId="0" fontId="188" fillId="19" borderId="0" applyNumberFormat="0" applyBorder="0" applyAlignment="0" applyProtection="0"/>
    <xf numFmtId="0" fontId="188" fillId="21" borderId="0" applyNumberFormat="0" applyBorder="0" applyAlignment="0" applyProtection="0"/>
    <xf numFmtId="0" fontId="188" fillId="22" borderId="0" applyNumberFormat="0" applyBorder="0" applyAlignment="0" applyProtection="0"/>
    <xf numFmtId="0" fontId="188" fillId="23" borderId="0" applyNumberFormat="0" applyBorder="0" applyAlignment="0" applyProtection="0"/>
    <xf numFmtId="0" fontId="188" fillId="25" borderId="0" applyNumberFormat="0" applyBorder="0" applyAlignment="0" applyProtection="0"/>
    <xf numFmtId="0" fontId="188" fillId="26" borderId="0" applyNumberFormat="0" applyBorder="0" applyAlignment="0" applyProtection="0"/>
    <xf numFmtId="0" fontId="188" fillId="27" borderId="0" applyNumberFormat="0" applyBorder="0" applyAlignment="0" applyProtection="0"/>
    <xf numFmtId="0" fontId="188" fillId="29" borderId="0" applyNumberFormat="0" applyBorder="0" applyAlignment="0" applyProtection="0"/>
    <xf numFmtId="0" fontId="188" fillId="30" borderId="0" applyNumberFormat="0" applyBorder="0" applyAlignment="0" applyProtection="0"/>
    <xf numFmtId="0" fontId="188" fillId="31" borderId="0" applyNumberFormat="0" applyBorder="0" applyAlignment="0" applyProtection="0"/>
    <xf numFmtId="0" fontId="188" fillId="33" borderId="0" applyNumberFormat="0" applyBorder="0" applyAlignment="0" applyProtection="0"/>
    <xf numFmtId="0" fontId="188" fillId="34" borderId="0" applyNumberFormat="0" applyBorder="0" applyAlignment="0" applyProtection="0"/>
    <xf numFmtId="0" fontId="188" fillId="35" borderId="0" applyNumberFormat="0" applyBorder="0" applyAlignment="0" applyProtection="0"/>
    <xf numFmtId="0" fontId="188" fillId="37" borderId="0" applyNumberFormat="0" applyBorder="0" applyAlignment="0" applyProtection="0"/>
    <xf numFmtId="0" fontId="188" fillId="38" borderId="0" applyNumberFormat="0" applyBorder="0" applyAlignment="0" applyProtection="0"/>
    <xf numFmtId="0" fontId="188" fillId="39" borderId="0" applyNumberFormat="0" applyBorder="0" applyAlignment="0" applyProtection="0"/>
    <xf numFmtId="0" fontId="187" fillId="0" borderId="0"/>
    <xf numFmtId="0" fontId="187" fillId="15" borderId="13" applyNumberFormat="0" applyFont="0" applyAlignment="0" applyProtection="0"/>
    <xf numFmtId="0" fontId="187" fillId="17" borderId="0" applyNumberFormat="0" applyBorder="0" applyAlignment="0" applyProtection="0"/>
    <xf numFmtId="0" fontId="187" fillId="18" borderId="0" applyNumberFormat="0" applyBorder="0" applyAlignment="0" applyProtection="0"/>
    <xf numFmtId="0" fontId="187" fillId="19" borderId="0" applyNumberFormat="0" applyBorder="0" applyAlignment="0" applyProtection="0"/>
    <xf numFmtId="0" fontId="187" fillId="21" borderId="0" applyNumberFormat="0" applyBorder="0" applyAlignment="0" applyProtection="0"/>
    <xf numFmtId="0" fontId="187" fillId="22" borderId="0" applyNumberFormat="0" applyBorder="0" applyAlignment="0" applyProtection="0"/>
    <xf numFmtId="0" fontId="187" fillId="23" borderId="0" applyNumberFormat="0" applyBorder="0" applyAlignment="0" applyProtection="0"/>
    <xf numFmtId="0" fontId="187" fillId="25" borderId="0" applyNumberFormat="0" applyBorder="0" applyAlignment="0" applyProtection="0"/>
    <xf numFmtId="0" fontId="187" fillId="26" borderId="0" applyNumberFormat="0" applyBorder="0" applyAlignment="0" applyProtection="0"/>
    <xf numFmtId="0" fontId="187" fillId="27" borderId="0" applyNumberFormat="0" applyBorder="0" applyAlignment="0" applyProtection="0"/>
    <xf numFmtId="0" fontId="187" fillId="29" borderId="0" applyNumberFormat="0" applyBorder="0" applyAlignment="0" applyProtection="0"/>
    <xf numFmtId="0" fontId="187" fillId="30" borderId="0" applyNumberFormat="0" applyBorder="0" applyAlignment="0" applyProtection="0"/>
    <xf numFmtId="0" fontId="187" fillId="31" borderId="0" applyNumberFormat="0" applyBorder="0" applyAlignment="0" applyProtection="0"/>
    <xf numFmtId="0" fontId="187" fillId="33" borderId="0" applyNumberFormat="0" applyBorder="0" applyAlignment="0" applyProtection="0"/>
    <xf numFmtId="0" fontId="187" fillId="34" borderId="0" applyNumberFormat="0" applyBorder="0" applyAlignment="0" applyProtection="0"/>
    <xf numFmtId="0" fontId="187" fillId="35" borderId="0" applyNumberFormat="0" applyBorder="0" applyAlignment="0" applyProtection="0"/>
    <xf numFmtId="0" fontId="187" fillId="37" borderId="0" applyNumberFormat="0" applyBorder="0" applyAlignment="0" applyProtection="0"/>
    <xf numFmtId="0" fontId="187" fillId="38" borderId="0" applyNumberFormat="0" applyBorder="0" applyAlignment="0" applyProtection="0"/>
    <xf numFmtId="0" fontId="187" fillId="39" borderId="0" applyNumberFormat="0" applyBorder="0" applyAlignment="0" applyProtection="0"/>
    <xf numFmtId="0" fontId="186" fillId="0" borderId="0"/>
    <xf numFmtId="0" fontId="186" fillId="15" borderId="13" applyNumberFormat="0" applyFont="0" applyAlignment="0" applyProtection="0"/>
    <xf numFmtId="0" fontId="186" fillId="17" borderId="0" applyNumberFormat="0" applyBorder="0" applyAlignment="0" applyProtection="0"/>
    <xf numFmtId="0" fontId="186" fillId="18" borderId="0" applyNumberFormat="0" applyBorder="0" applyAlignment="0" applyProtection="0"/>
    <xf numFmtId="0" fontId="186" fillId="19" borderId="0" applyNumberFormat="0" applyBorder="0" applyAlignment="0" applyProtection="0"/>
    <xf numFmtId="0" fontId="186" fillId="21" borderId="0" applyNumberFormat="0" applyBorder="0" applyAlignment="0" applyProtection="0"/>
    <xf numFmtId="0" fontId="186" fillId="22" borderId="0" applyNumberFormat="0" applyBorder="0" applyAlignment="0" applyProtection="0"/>
    <xf numFmtId="0" fontId="186" fillId="23" borderId="0" applyNumberFormat="0" applyBorder="0" applyAlignment="0" applyProtection="0"/>
    <xf numFmtId="0" fontId="186" fillId="25" borderId="0" applyNumberFormat="0" applyBorder="0" applyAlignment="0" applyProtection="0"/>
    <xf numFmtId="0" fontId="186" fillId="26" borderId="0" applyNumberFormat="0" applyBorder="0" applyAlignment="0" applyProtection="0"/>
    <xf numFmtId="0" fontId="186" fillId="27" borderId="0" applyNumberFormat="0" applyBorder="0" applyAlignment="0" applyProtection="0"/>
    <xf numFmtId="0" fontId="186" fillId="29" borderId="0" applyNumberFormat="0" applyBorder="0" applyAlignment="0" applyProtection="0"/>
    <xf numFmtId="0" fontId="186" fillId="30" borderId="0" applyNumberFormat="0" applyBorder="0" applyAlignment="0" applyProtection="0"/>
    <xf numFmtId="0" fontId="186" fillId="31" borderId="0" applyNumberFormat="0" applyBorder="0" applyAlignment="0" applyProtection="0"/>
    <xf numFmtId="0" fontId="186" fillId="33" borderId="0" applyNumberFormat="0" applyBorder="0" applyAlignment="0" applyProtection="0"/>
    <xf numFmtId="0" fontId="186" fillId="34" borderId="0" applyNumberFormat="0" applyBorder="0" applyAlignment="0" applyProtection="0"/>
    <xf numFmtId="0" fontId="186" fillId="35" borderId="0" applyNumberFormat="0" applyBorder="0" applyAlignment="0" applyProtection="0"/>
    <xf numFmtId="0" fontId="186" fillId="37" borderId="0" applyNumberFormat="0" applyBorder="0" applyAlignment="0" applyProtection="0"/>
    <xf numFmtId="0" fontId="186" fillId="38" borderId="0" applyNumberFormat="0" applyBorder="0" applyAlignment="0" applyProtection="0"/>
    <xf numFmtId="0" fontId="186" fillId="39" borderId="0" applyNumberFormat="0" applyBorder="0" applyAlignment="0" applyProtection="0"/>
    <xf numFmtId="0" fontId="185" fillId="0" borderId="0"/>
    <xf numFmtId="0" fontId="185" fillId="15" borderId="13" applyNumberFormat="0" applyFont="0" applyAlignment="0" applyProtection="0"/>
    <xf numFmtId="0" fontId="185" fillId="17" borderId="0" applyNumberFormat="0" applyBorder="0" applyAlignment="0" applyProtection="0"/>
    <xf numFmtId="0" fontId="185" fillId="18" borderId="0" applyNumberFormat="0" applyBorder="0" applyAlignment="0" applyProtection="0"/>
    <xf numFmtId="0" fontId="185" fillId="19" borderId="0" applyNumberFormat="0" applyBorder="0" applyAlignment="0" applyProtection="0"/>
    <xf numFmtId="0" fontId="185" fillId="21" borderId="0" applyNumberFormat="0" applyBorder="0" applyAlignment="0" applyProtection="0"/>
    <xf numFmtId="0" fontId="185" fillId="22" borderId="0" applyNumberFormat="0" applyBorder="0" applyAlignment="0" applyProtection="0"/>
    <xf numFmtId="0" fontId="185" fillId="23" borderId="0" applyNumberFormat="0" applyBorder="0" applyAlignment="0" applyProtection="0"/>
    <xf numFmtId="0" fontId="185" fillId="25" borderId="0" applyNumberFormat="0" applyBorder="0" applyAlignment="0" applyProtection="0"/>
    <xf numFmtId="0" fontId="185" fillId="26" borderId="0" applyNumberFormat="0" applyBorder="0" applyAlignment="0" applyProtection="0"/>
    <xf numFmtId="0" fontId="185" fillId="27" borderId="0" applyNumberFormat="0" applyBorder="0" applyAlignment="0" applyProtection="0"/>
    <xf numFmtId="0" fontId="185" fillId="29" borderId="0" applyNumberFormat="0" applyBorder="0" applyAlignment="0" applyProtection="0"/>
    <xf numFmtId="0" fontId="185" fillId="30" borderId="0" applyNumberFormat="0" applyBorder="0" applyAlignment="0" applyProtection="0"/>
    <xf numFmtId="0" fontId="185" fillId="31" borderId="0" applyNumberFormat="0" applyBorder="0" applyAlignment="0" applyProtection="0"/>
    <xf numFmtId="0" fontId="185" fillId="33" borderId="0" applyNumberFormat="0" applyBorder="0" applyAlignment="0" applyProtection="0"/>
    <xf numFmtId="0" fontId="185" fillId="34" borderId="0" applyNumberFormat="0" applyBorder="0" applyAlignment="0" applyProtection="0"/>
    <xf numFmtId="0" fontId="185" fillId="35" borderId="0" applyNumberFormat="0" applyBorder="0" applyAlignment="0" applyProtection="0"/>
    <xf numFmtId="0" fontId="185" fillId="37" borderId="0" applyNumberFormat="0" applyBorder="0" applyAlignment="0" applyProtection="0"/>
    <xf numFmtId="0" fontId="185" fillId="38" borderId="0" applyNumberFormat="0" applyBorder="0" applyAlignment="0" applyProtection="0"/>
    <xf numFmtId="0" fontId="185" fillId="39" borderId="0" applyNumberFormat="0" applyBorder="0" applyAlignment="0" applyProtection="0"/>
    <xf numFmtId="0" fontId="184" fillId="0" borderId="0"/>
    <xf numFmtId="0" fontId="184" fillId="15" borderId="13" applyNumberFormat="0" applyFont="0" applyAlignment="0" applyProtection="0"/>
    <xf numFmtId="0" fontId="184" fillId="17" borderId="0" applyNumberFormat="0" applyBorder="0" applyAlignment="0" applyProtection="0"/>
    <xf numFmtId="0" fontId="184" fillId="18" borderId="0" applyNumberFormat="0" applyBorder="0" applyAlignment="0" applyProtection="0"/>
    <xf numFmtId="0" fontId="184" fillId="19" borderId="0" applyNumberFormat="0" applyBorder="0" applyAlignment="0" applyProtection="0"/>
    <xf numFmtId="0" fontId="184" fillId="21" borderId="0" applyNumberFormat="0" applyBorder="0" applyAlignment="0" applyProtection="0"/>
    <xf numFmtId="0" fontId="184" fillId="22" borderId="0" applyNumberFormat="0" applyBorder="0" applyAlignment="0" applyProtection="0"/>
    <xf numFmtId="0" fontId="184" fillId="23" borderId="0" applyNumberFormat="0" applyBorder="0" applyAlignment="0" applyProtection="0"/>
    <xf numFmtId="0" fontId="184" fillId="25" borderId="0" applyNumberFormat="0" applyBorder="0" applyAlignment="0" applyProtection="0"/>
    <xf numFmtId="0" fontId="184" fillId="26" borderId="0" applyNumberFormat="0" applyBorder="0" applyAlignment="0" applyProtection="0"/>
    <xf numFmtId="0" fontId="184" fillId="27" borderId="0" applyNumberFormat="0" applyBorder="0" applyAlignment="0" applyProtection="0"/>
    <xf numFmtId="0" fontId="184" fillId="29" borderId="0" applyNumberFormat="0" applyBorder="0" applyAlignment="0" applyProtection="0"/>
    <xf numFmtId="0" fontId="184" fillId="30" borderId="0" applyNumberFormat="0" applyBorder="0" applyAlignment="0" applyProtection="0"/>
    <xf numFmtId="0" fontId="184" fillId="31" borderId="0" applyNumberFormat="0" applyBorder="0" applyAlignment="0" applyProtection="0"/>
    <xf numFmtId="0" fontId="184" fillId="33" borderId="0" applyNumberFormat="0" applyBorder="0" applyAlignment="0" applyProtection="0"/>
    <xf numFmtId="0" fontId="184" fillId="34" borderId="0" applyNumberFormat="0" applyBorder="0" applyAlignment="0" applyProtection="0"/>
    <xf numFmtId="0" fontId="184" fillId="35" borderId="0" applyNumberFormat="0" applyBorder="0" applyAlignment="0" applyProtection="0"/>
    <xf numFmtId="0" fontId="184" fillId="37" borderId="0" applyNumberFormat="0" applyBorder="0" applyAlignment="0" applyProtection="0"/>
    <xf numFmtId="0" fontId="184" fillId="38" borderId="0" applyNumberFormat="0" applyBorder="0" applyAlignment="0" applyProtection="0"/>
    <xf numFmtId="0" fontId="184" fillId="39" borderId="0" applyNumberFormat="0" applyBorder="0" applyAlignment="0" applyProtection="0"/>
    <xf numFmtId="0" fontId="183" fillId="0" borderId="0"/>
    <xf numFmtId="0" fontId="183" fillId="15" borderId="13" applyNumberFormat="0" applyFont="0" applyAlignment="0" applyProtection="0"/>
    <xf numFmtId="0" fontId="183" fillId="17" borderId="0" applyNumberFormat="0" applyBorder="0" applyAlignment="0" applyProtection="0"/>
    <xf numFmtId="0" fontId="183" fillId="18" borderId="0" applyNumberFormat="0" applyBorder="0" applyAlignment="0" applyProtection="0"/>
    <xf numFmtId="0" fontId="183" fillId="19" borderId="0" applyNumberFormat="0" applyBorder="0" applyAlignment="0" applyProtection="0"/>
    <xf numFmtId="0" fontId="183" fillId="21" borderId="0" applyNumberFormat="0" applyBorder="0" applyAlignment="0" applyProtection="0"/>
    <xf numFmtId="0" fontId="183" fillId="22" borderId="0" applyNumberFormat="0" applyBorder="0" applyAlignment="0" applyProtection="0"/>
    <xf numFmtId="0" fontId="183" fillId="23" borderId="0" applyNumberFormat="0" applyBorder="0" applyAlignment="0" applyProtection="0"/>
    <xf numFmtId="0" fontId="183" fillId="25" borderId="0" applyNumberFormat="0" applyBorder="0" applyAlignment="0" applyProtection="0"/>
    <xf numFmtId="0" fontId="183" fillId="26" borderId="0" applyNumberFormat="0" applyBorder="0" applyAlignment="0" applyProtection="0"/>
    <xf numFmtId="0" fontId="183" fillId="27" borderId="0" applyNumberFormat="0" applyBorder="0" applyAlignment="0" applyProtection="0"/>
    <xf numFmtId="0" fontId="183" fillId="29" borderId="0" applyNumberFormat="0" applyBorder="0" applyAlignment="0" applyProtection="0"/>
    <xf numFmtId="0" fontId="183" fillId="30" borderId="0" applyNumberFormat="0" applyBorder="0" applyAlignment="0" applyProtection="0"/>
    <xf numFmtId="0" fontId="183" fillId="31" borderId="0" applyNumberFormat="0" applyBorder="0" applyAlignment="0" applyProtection="0"/>
    <xf numFmtId="0" fontId="183" fillId="33" borderId="0" applyNumberFormat="0" applyBorder="0" applyAlignment="0" applyProtection="0"/>
    <xf numFmtId="0" fontId="183" fillId="34" borderId="0" applyNumberFormat="0" applyBorder="0" applyAlignment="0" applyProtection="0"/>
    <xf numFmtId="0" fontId="183" fillId="35" borderId="0" applyNumberFormat="0" applyBorder="0" applyAlignment="0" applyProtection="0"/>
    <xf numFmtId="0" fontId="183" fillId="37" borderId="0" applyNumberFormat="0" applyBorder="0" applyAlignment="0" applyProtection="0"/>
    <xf numFmtId="0" fontId="183" fillId="38" borderId="0" applyNumberFormat="0" applyBorder="0" applyAlignment="0" applyProtection="0"/>
    <xf numFmtId="0" fontId="183" fillId="39" borderId="0" applyNumberFormat="0" applyBorder="0" applyAlignment="0" applyProtection="0"/>
    <xf numFmtId="0" fontId="182" fillId="0" borderId="0"/>
    <xf numFmtId="0" fontId="182" fillId="15" borderId="13" applyNumberFormat="0" applyFont="0" applyAlignment="0" applyProtection="0"/>
    <xf numFmtId="0" fontId="182" fillId="17" borderId="0" applyNumberFormat="0" applyBorder="0" applyAlignment="0" applyProtection="0"/>
    <xf numFmtId="0" fontId="182" fillId="18" borderId="0" applyNumberFormat="0" applyBorder="0" applyAlignment="0" applyProtection="0"/>
    <xf numFmtId="0" fontId="182" fillId="19" borderId="0" applyNumberFormat="0" applyBorder="0" applyAlignment="0" applyProtection="0"/>
    <xf numFmtId="0" fontId="182" fillId="21" borderId="0" applyNumberFormat="0" applyBorder="0" applyAlignment="0" applyProtection="0"/>
    <xf numFmtId="0" fontId="182" fillId="22" borderId="0" applyNumberFormat="0" applyBorder="0" applyAlignment="0" applyProtection="0"/>
    <xf numFmtId="0" fontId="182" fillId="23" borderId="0" applyNumberFormat="0" applyBorder="0" applyAlignment="0" applyProtection="0"/>
    <xf numFmtId="0" fontId="182" fillId="25" borderId="0" applyNumberFormat="0" applyBorder="0" applyAlignment="0" applyProtection="0"/>
    <xf numFmtId="0" fontId="182" fillId="26" borderId="0" applyNumberFormat="0" applyBorder="0" applyAlignment="0" applyProtection="0"/>
    <xf numFmtId="0" fontId="182" fillId="27" borderId="0" applyNumberFormat="0" applyBorder="0" applyAlignment="0" applyProtection="0"/>
    <xf numFmtId="0" fontId="182" fillId="29" borderId="0" applyNumberFormat="0" applyBorder="0" applyAlignment="0" applyProtection="0"/>
    <xf numFmtId="0" fontId="182" fillId="30" borderId="0" applyNumberFormat="0" applyBorder="0" applyAlignment="0" applyProtection="0"/>
    <xf numFmtId="0" fontId="182" fillId="31" borderId="0" applyNumberFormat="0" applyBorder="0" applyAlignment="0" applyProtection="0"/>
    <xf numFmtId="0" fontId="182" fillId="33" borderId="0" applyNumberFormat="0" applyBorder="0" applyAlignment="0" applyProtection="0"/>
    <xf numFmtId="0" fontId="182" fillId="34" borderId="0" applyNumberFormat="0" applyBorder="0" applyAlignment="0" applyProtection="0"/>
    <xf numFmtId="0" fontId="182" fillId="35" borderId="0" applyNumberFormat="0" applyBorder="0" applyAlignment="0" applyProtection="0"/>
    <xf numFmtId="0" fontId="182" fillId="37" borderId="0" applyNumberFormat="0" applyBorder="0" applyAlignment="0" applyProtection="0"/>
    <xf numFmtId="0" fontId="182" fillId="38" borderId="0" applyNumberFormat="0" applyBorder="0" applyAlignment="0" applyProtection="0"/>
    <xf numFmtId="0" fontId="182" fillId="39" borderId="0" applyNumberFormat="0" applyBorder="0" applyAlignment="0" applyProtection="0"/>
    <xf numFmtId="0" fontId="181" fillId="0" borderId="0"/>
    <xf numFmtId="0" fontId="181" fillId="15" borderId="13" applyNumberFormat="0" applyFont="0" applyAlignment="0" applyProtection="0"/>
    <xf numFmtId="0" fontId="181" fillId="17" borderId="0" applyNumberFormat="0" applyBorder="0" applyAlignment="0" applyProtection="0"/>
    <xf numFmtId="0" fontId="181" fillId="18" borderId="0" applyNumberFormat="0" applyBorder="0" applyAlignment="0" applyProtection="0"/>
    <xf numFmtId="0" fontId="181" fillId="19" borderId="0" applyNumberFormat="0" applyBorder="0" applyAlignment="0" applyProtection="0"/>
    <xf numFmtId="0" fontId="181" fillId="21" borderId="0" applyNumberFormat="0" applyBorder="0" applyAlignment="0" applyProtection="0"/>
    <xf numFmtId="0" fontId="181" fillId="22" borderId="0" applyNumberFormat="0" applyBorder="0" applyAlignment="0" applyProtection="0"/>
    <xf numFmtId="0" fontId="181" fillId="23" borderId="0" applyNumberFormat="0" applyBorder="0" applyAlignment="0" applyProtection="0"/>
    <xf numFmtId="0" fontId="181" fillId="25" borderId="0" applyNumberFormat="0" applyBorder="0" applyAlignment="0" applyProtection="0"/>
    <xf numFmtId="0" fontId="181" fillId="26" borderId="0" applyNumberFormat="0" applyBorder="0" applyAlignment="0" applyProtection="0"/>
    <xf numFmtId="0" fontId="181" fillId="27" borderId="0" applyNumberFormat="0" applyBorder="0" applyAlignment="0" applyProtection="0"/>
    <xf numFmtId="0" fontId="181" fillId="29" borderId="0" applyNumberFormat="0" applyBorder="0" applyAlignment="0" applyProtection="0"/>
    <xf numFmtId="0" fontId="181" fillId="30" borderId="0" applyNumberFormat="0" applyBorder="0" applyAlignment="0" applyProtection="0"/>
    <xf numFmtId="0" fontId="181" fillId="31" borderId="0" applyNumberFormat="0" applyBorder="0" applyAlignment="0" applyProtection="0"/>
    <xf numFmtId="0" fontId="181" fillId="33" borderId="0" applyNumberFormat="0" applyBorder="0" applyAlignment="0" applyProtection="0"/>
    <xf numFmtId="0" fontId="181" fillId="34" borderId="0" applyNumberFormat="0" applyBorder="0" applyAlignment="0" applyProtection="0"/>
    <xf numFmtId="0" fontId="181" fillId="35" borderId="0" applyNumberFormat="0" applyBorder="0" applyAlignment="0" applyProtection="0"/>
    <xf numFmtId="0" fontId="181" fillId="37" borderId="0" applyNumberFormat="0" applyBorder="0" applyAlignment="0" applyProtection="0"/>
    <xf numFmtId="0" fontId="181" fillId="38" borderId="0" applyNumberFormat="0" applyBorder="0" applyAlignment="0" applyProtection="0"/>
    <xf numFmtId="0" fontId="181" fillId="39" borderId="0" applyNumberFormat="0" applyBorder="0" applyAlignment="0" applyProtection="0"/>
    <xf numFmtId="0" fontId="180" fillId="0" borderId="0"/>
    <xf numFmtId="0" fontId="180" fillId="15" borderId="13" applyNumberFormat="0" applyFont="0" applyAlignment="0" applyProtection="0"/>
    <xf numFmtId="0" fontId="180" fillId="17" borderId="0" applyNumberFormat="0" applyBorder="0" applyAlignment="0" applyProtection="0"/>
    <xf numFmtId="0" fontId="180" fillId="18" borderId="0" applyNumberFormat="0" applyBorder="0" applyAlignment="0" applyProtection="0"/>
    <xf numFmtId="0" fontId="180" fillId="19" borderId="0" applyNumberFormat="0" applyBorder="0" applyAlignment="0" applyProtection="0"/>
    <xf numFmtId="0" fontId="180" fillId="21" borderId="0" applyNumberFormat="0" applyBorder="0" applyAlignment="0" applyProtection="0"/>
    <xf numFmtId="0" fontId="180" fillId="22" borderId="0" applyNumberFormat="0" applyBorder="0" applyAlignment="0" applyProtection="0"/>
    <xf numFmtId="0" fontId="180" fillId="23" borderId="0" applyNumberFormat="0" applyBorder="0" applyAlignment="0" applyProtection="0"/>
    <xf numFmtId="0" fontId="180" fillId="25" borderId="0" applyNumberFormat="0" applyBorder="0" applyAlignment="0" applyProtection="0"/>
    <xf numFmtId="0" fontId="180" fillId="26" borderId="0" applyNumberFormat="0" applyBorder="0" applyAlignment="0" applyProtection="0"/>
    <xf numFmtId="0" fontId="180" fillId="27" borderId="0" applyNumberFormat="0" applyBorder="0" applyAlignment="0" applyProtection="0"/>
    <xf numFmtId="0" fontId="180" fillId="29" borderId="0" applyNumberFormat="0" applyBorder="0" applyAlignment="0" applyProtection="0"/>
    <xf numFmtId="0" fontId="180" fillId="30" borderId="0" applyNumberFormat="0" applyBorder="0" applyAlignment="0" applyProtection="0"/>
    <xf numFmtId="0" fontId="180" fillId="31" borderId="0" applyNumberFormat="0" applyBorder="0" applyAlignment="0" applyProtection="0"/>
    <xf numFmtId="0" fontId="180" fillId="33" borderId="0" applyNumberFormat="0" applyBorder="0" applyAlignment="0" applyProtection="0"/>
    <xf numFmtId="0" fontId="180" fillId="34" borderId="0" applyNumberFormat="0" applyBorder="0" applyAlignment="0" applyProtection="0"/>
    <xf numFmtId="0" fontId="180" fillId="35" borderId="0" applyNumberFormat="0" applyBorder="0" applyAlignment="0" applyProtection="0"/>
    <xf numFmtId="0" fontId="180" fillId="37" borderId="0" applyNumberFormat="0" applyBorder="0" applyAlignment="0" applyProtection="0"/>
    <xf numFmtId="0" fontId="180" fillId="38" borderId="0" applyNumberFormat="0" applyBorder="0" applyAlignment="0" applyProtection="0"/>
    <xf numFmtId="0" fontId="180" fillId="39" borderId="0" applyNumberFormat="0" applyBorder="0" applyAlignment="0" applyProtection="0"/>
    <xf numFmtId="0" fontId="179" fillId="0" borderId="0"/>
    <xf numFmtId="0" fontId="179" fillId="15" borderId="13" applyNumberFormat="0" applyFont="0" applyAlignment="0" applyProtection="0"/>
    <xf numFmtId="0" fontId="179" fillId="17" borderId="0" applyNumberFormat="0" applyBorder="0" applyAlignment="0" applyProtection="0"/>
    <xf numFmtId="0" fontId="179" fillId="18" borderId="0" applyNumberFormat="0" applyBorder="0" applyAlignment="0" applyProtection="0"/>
    <xf numFmtId="0" fontId="179" fillId="19" borderId="0" applyNumberFormat="0" applyBorder="0" applyAlignment="0" applyProtection="0"/>
    <xf numFmtId="0" fontId="179" fillId="21" borderId="0" applyNumberFormat="0" applyBorder="0" applyAlignment="0" applyProtection="0"/>
    <xf numFmtId="0" fontId="179" fillId="22" borderId="0" applyNumberFormat="0" applyBorder="0" applyAlignment="0" applyProtection="0"/>
    <xf numFmtId="0" fontId="179" fillId="23" borderId="0" applyNumberFormat="0" applyBorder="0" applyAlignment="0" applyProtection="0"/>
    <xf numFmtId="0" fontId="179" fillId="25" borderId="0" applyNumberFormat="0" applyBorder="0" applyAlignment="0" applyProtection="0"/>
    <xf numFmtId="0" fontId="179" fillId="26" borderId="0" applyNumberFormat="0" applyBorder="0" applyAlignment="0" applyProtection="0"/>
    <xf numFmtId="0" fontId="179" fillId="27" borderId="0" applyNumberFormat="0" applyBorder="0" applyAlignment="0" applyProtection="0"/>
    <xf numFmtId="0" fontId="179" fillId="29" borderId="0" applyNumberFormat="0" applyBorder="0" applyAlignment="0" applyProtection="0"/>
    <xf numFmtId="0" fontId="179" fillId="30" borderId="0" applyNumberFormat="0" applyBorder="0" applyAlignment="0" applyProtection="0"/>
    <xf numFmtId="0" fontId="179" fillId="31" borderId="0" applyNumberFormat="0" applyBorder="0" applyAlignment="0" applyProtection="0"/>
    <xf numFmtId="0" fontId="179" fillId="33" borderId="0" applyNumberFormat="0" applyBorder="0" applyAlignment="0" applyProtection="0"/>
    <xf numFmtId="0" fontId="179" fillId="34" borderId="0" applyNumberFormat="0" applyBorder="0" applyAlignment="0" applyProtection="0"/>
    <xf numFmtId="0" fontId="179" fillId="35" borderId="0" applyNumberFormat="0" applyBorder="0" applyAlignment="0" applyProtection="0"/>
    <xf numFmtId="0" fontId="179" fillId="37" borderId="0" applyNumberFormat="0" applyBorder="0" applyAlignment="0" applyProtection="0"/>
    <xf numFmtId="0" fontId="179" fillId="38" borderId="0" applyNumberFormat="0" applyBorder="0" applyAlignment="0" applyProtection="0"/>
    <xf numFmtId="0" fontId="179" fillId="39" borderId="0" applyNumberFormat="0" applyBorder="0" applyAlignment="0" applyProtection="0"/>
    <xf numFmtId="0" fontId="178" fillId="0" borderId="0"/>
    <xf numFmtId="0" fontId="178" fillId="15" borderId="13" applyNumberFormat="0" applyFont="0" applyAlignment="0" applyProtection="0"/>
    <xf numFmtId="0" fontId="178" fillId="17" borderId="0" applyNumberFormat="0" applyBorder="0" applyAlignment="0" applyProtection="0"/>
    <xf numFmtId="0" fontId="178" fillId="18" borderId="0" applyNumberFormat="0" applyBorder="0" applyAlignment="0" applyProtection="0"/>
    <xf numFmtId="0" fontId="178" fillId="19" borderId="0" applyNumberFormat="0" applyBorder="0" applyAlignment="0" applyProtection="0"/>
    <xf numFmtId="0" fontId="178" fillId="21" borderId="0" applyNumberFormat="0" applyBorder="0" applyAlignment="0" applyProtection="0"/>
    <xf numFmtId="0" fontId="178" fillId="22" borderId="0" applyNumberFormat="0" applyBorder="0" applyAlignment="0" applyProtection="0"/>
    <xf numFmtId="0" fontId="178" fillId="23" borderId="0" applyNumberFormat="0" applyBorder="0" applyAlignment="0" applyProtection="0"/>
    <xf numFmtId="0" fontId="178" fillId="25" borderId="0" applyNumberFormat="0" applyBorder="0" applyAlignment="0" applyProtection="0"/>
    <xf numFmtId="0" fontId="178" fillId="26" borderId="0" applyNumberFormat="0" applyBorder="0" applyAlignment="0" applyProtection="0"/>
    <xf numFmtId="0" fontId="178" fillId="27" borderId="0" applyNumberFormat="0" applyBorder="0" applyAlignment="0" applyProtection="0"/>
    <xf numFmtId="0" fontId="178" fillId="29" borderId="0" applyNumberFormat="0" applyBorder="0" applyAlignment="0" applyProtection="0"/>
    <xf numFmtId="0" fontId="178" fillId="30" borderId="0" applyNumberFormat="0" applyBorder="0" applyAlignment="0" applyProtection="0"/>
    <xf numFmtId="0" fontId="178" fillId="31" borderId="0" applyNumberFormat="0" applyBorder="0" applyAlignment="0" applyProtection="0"/>
    <xf numFmtId="0" fontId="178" fillId="33" borderId="0" applyNumberFormat="0" applyBorder="0" applyAlignment="0" applyProtection="0"/>
    <xf numFmtId="0" fontId="178" fillId="34" borderId="0" applyNumberFormat="0" applyBorder="0" applyAlignment="0" applyProtection="0"/>
    <xf numFmtId="0" fontId="178" fillId="35" borderId="0" applyNumberFormat="0" applyBorder="0" applyAlignment="0" applyProtection="0"/>
    <xf numFmtId="0" fontId="178" fillId="37" borderId="0" applyNumberFormat="0" applyBorder="0" applyAlignment="0" applyProtection="0"/>
    <xf numFmtId="0" fontId="178" fillId="38" borderId="0" applyNumberFormat="0" applyBorder="0" applyAlignment="0" applyProtection="0"/>
    <xf numFmtId="0" fontId="178" fillId="39" borderId="0" applyNumberFormat="0" applyBorder="0" applyAlignment="0" applyProtection="0"/>
    <xf numFmtId="0" fontId="177" fillId="0" borderId="0"/>
    <xf numFmtId="0" fontId="177" fillId="15" borderId="13" applyNumberFormat="0" applyFont="0" applyAlignment="0" applyProtection="0"/>
    <xf numFmtId="0" fontId="177" fillId="17" borderId="0" applyNumberFormat="0" applyBorder="0" applyAlignment="0" applyProtection="0"/>
    <xf numFmtId="0" fontId="177" fillId="18" borderId="0" applyNumberFormat="0" applyBorder="0" applyAlignment="0" applyProtection="0"/>
    <xf numFmtId="0" fontId="177" fillId="19" borderId="0" applyNumberFormat="0" applyBorder="0" applyAlignment="0" applyProtection="0"/>
    <xf numFmtId="0" fontId="177" fillId="21" borderId="0" applyNumberFormat="0" applyBorder="0" applyAlignment="0" applyProtection="0"/>
    <xf numFmtId="0" fontId="177" fillId="22" borderId="0" applyNumberFormat="0" applyBorder="0" applyAlignment="0" applyProtection="0"/>
    <xf numFmtId="0" fontId="177" fillId="23" borderId="0" applyNumberFormat="0" applyBorder="0" applyAlignment="0" applyProtection="0"/>
    <xf numFmtId="0" fontId="177" fillId="25" borderId="0" applyNumberFormat="0" applyBorder="0" applyAlignment="0" applyProtection="0"/>
    <xf numFmtId="0" fontId="177" fillId="26" borderId="0" applyNumberFormat="0" applyBorder="0" applyAlignment="0" applyProtection="0"/>
    <xf numFmtId="0" fontId="177" fillId="27" borderId="0" applyNumberFormat="0" applyBorder="0" applyAlignment="0" applyProtection="0"/>
    <xf numFmtId="0" fontId="177" fillId="29" borderId="0" applyNumberFormat="0" applyBorder="0" applyAlignment="0" applyProtection="0"/>
    <xf numFmtId="0" fontId="177" fillId="30" borderId="0" applyNumberFormat="0" applyBorder="0" applyAlignment="0" applyProtection="0"/>
    <xf numFmtId="0" fontId="177" fillId="31" borderId="0" applyNumberFormat="0" applyBorder="0" applyAlignment="0" applyProtection="0"/>
    <xf numFmtId="0" fontId="177" fillId="33" borderId="0" applyNumberFormat="0" applyBorder="0" applyAlignment="0" applyProtection="0"/>
    <xf numFmtId="0" fontId="177" fillId="34" borderId="0" applyNumberFormat="0" applyBorder="0" applyAlignment="0" applyProtection="0"/>
    <xf numFmtId="0" fontId="177" fillId="35" borderId="0" applyNumberFormat="0" applyBorder="0" applyAlignment="0" applyProtection="0"/>
    <xf numFmtId="0" fontId="177" fillId="37" borderId="0" applyNumberFormat="0" applyBorder="0" applyAlignment="0" applyProtection="0"/>
    <xf numFmtId="0" fontId="177" fillId="38" borderId="0" applyNumberFormat="0" applyBorder="0" applyAlignment="0" applyProtection="0"/>
    <xf numFmtId="0" fontId="177" fillId="39" borderId="0" applyNumberFormat="0" applyBorder="0" applyAlignment="0" applyProtection="0"/>
    <xf numFmtId="0" fontId="176" fillId="0" borderId="0"/>
    <xf numFmtId="0" fontId="176" fillId="15" borderId="13" applyNumberFormat="0" applyFont="0" applyAlignment="0" applyProtection="0"/>
    <xf numFmtId="0" fontId="176" fillId="17" borderId="0" applyNumberFormat="0" applyBorder="0" applyAlignment="0" applyProtection="0"/>
    <xf numFmtId="0" fontId="176" fillId="18" borderId="0" applyNumberFormat="0" applyBorder="0" applyAlignment="0" applyProtection="0"/>
    <xf numFmtId="0" fontId="176" fillId="19" borderId="0" applyNumberFormat="0" applyBorder="0" applyAlignment="0" applyProtection="0"/>
    <xf numFmtId="0" fontId="176" fillId="21" borderId="0" applyNumberFormat="0" applyBorder="0" applyAlignment="0" applyProtection="0"/>
    <xf numFmtId="0" fontId="176" fillId="22" borderId="0" applyNumberFormat="0" applyBorder="0" applyAlignment="0" applyProtection="0"/>
    <xf numFmtId="0" fontId="176" fillId="23" borderId="0" applyNumberFormat="0" applyBorder="0" applyAlignment="0" applyProtection="0"/>
    <xf numFmtId="0" fontId="176" fillId="25" borderId="0" applyNumberFormat="0" applyBorder="0" applyAlignment="0" applyProtection="0"/>
    <xf numFmtId="0" fontId="176" fillId="26" borderId="0" applyNumberFormat="0" applyBorder="0" applyAlignment="0" applyProtection="0"/>
    <xf numFmtId="0" fontId="176" fillId="27" borderId="0" applyNumberFormat="0" applyBorder="0" applyAlignment="0" applyProtection="0"/>
    <xf numFmtId="0" fontId="176" fillId="29" borderId="0" applyNumberFormat="0" applyBorder="0" applyAlignment="0" applyProtection="0"/>
    <xf numFmtId="0" fontId="176" fillId="30" borderId="0" applyNumberFormat="0" applyBorder="0" applyAlignment="0" applyProtection="0"/>
    <xf numFmtId="0" fontId="176" fillId="31" borderId="0" applyNumberFormat="0" applyBorder="0" applyAlignment="0" applyProtection="0"/>
    <xf numFmtId="0" fontId="176" fillId="33" borderId="0" applyNumberFormat="0" applyBorder="0" applyAlignment="0" applyProtection="0"/>
    <xf numFmtId="0" fontId="176" fillId="34" borderId="0" applyNumberFormat="0" applyBorder="0" applyAlignment="0" applyProtection="0"/>
    <xf numFmtId="0" fontId="176" fillId="35" borderId="0" applyNumberFormat="0" applyBorder="0" applyAlignment="0" applyProtection="0"/>
    <xf numFmtId="0" fontId="176" fillId="37" borderId="0" applyNumberFormat="0" applyBorder="0" applyAlignment="0" applyProtection="0"/>
    <xf numFmtId="0" fontId="176" fillId="38" borderId="0" applyNumberFormat="0" applyBorder="0" applyAlignment="0" applyProtection="0"/>
    <xf numFmtId="0" fontId="176" fillId="39" borderId="0" applyNumberFormat="0" applyBorder="0" applyAlignment="0" applyProtection="0"/>
    <xf numFmtId="0" fontId="175" fillId="0" borderId="0"/>
    <xf numFmtId="0" fontId="175" fillId="15" borderId="13" applyNumberFormat="0" applyFont="0" applyAlignment="0" applyProtection="0"/>
    <xf numFmtId="0" fontId="175" fillId="17" borderId="0" applyNumberFormat="0" applyBorder="0" applyAlignment="0" applyProtection="0"/>
    <xf numFmtId="0" fontId="175" fillId="18" borderId="0" applyNumberFormat="0" applyBorder="0" applyAlignment="0" applyProtection="0"/>
    <xf numFmtId="0" fontId="175" fillId="19" borderId="0" applyNumberFormat="0" applyBorder="0" applyAlignment="0" applyProtection="0"/>
    <xf numFmtId="0" fontId="175" fillId="21" borderId="0" applyNumberFormat="0" applyBorder="0" applyAlignment="0" applyProtection="0"/>
    <xf numFmtId="0" fontId="175" fillId="22" borderId="0" applyNumberFormat="0" applyBorder="0" applyAlignment="0" applyProtection="0"/>
    <xf numFmtId="0" fontId="175" fillId="23" borderId="0" applyNumberFormat="0" applyBorder="0" applyAlignment="0" applyProtection="0"/>
    <xf numFmtId="0" fontId="175" fillId="25" borderId="0" applyNumberFormat="0" applyBorder="0" applyAlignment="0" applyProtection="0"/>
    <xf numFmtId="0" fontId="175" fillId="26" borderId="0" applyNumberFormat="0" applyBorder="0" applyAlignment="0" applyProtection="0"/>
    <xf numFmtId="0" fontId="175" fillId="27" borderId="0" applyNumberFormat="0" applyBorder="0" applyAlignment="0" applyProtection="0"/>
    <xf numFmtId="0" fontId="175" fillId="29" borderId="0" applyNumberFormat="0" applyBorder="0" applyAlignment="0" applyProtection="0"/>
    <xf numFmtId="0" fontId="175" fillId="30" borderId="0" applyNumberFormat="0" applyBorder="0" applyAlignment="0" applyProtection="0"/>
    <xf numFmtId="0" fontId="175" fillId="31" borderId="0" applyNumberFormat="0" applyBorder="0" applyAlignment="0" applyProtection="0"/>
    <xf numFmtId="0" fontId="175" fillId="33" borderId="0" applyNumberFormat="0" applyBorder="0" applyAlignment="0" applyProtection="0"/>
    <xf numFmtId="0" fontId="175" fillId="34" borderId="0" applyNumberFormat="0" applyBorder="0" applyAlignment="0" applyProtection="0"/>
    <xf numFmtId="0" fontId="175" fillId="35" borderId="0" applyNumberFormat="0" applyBorder="0" applyAlignment="0" applyProtection="0"/>
    <xf numFmtId="0" fontId="175" fillId="37" borderId="0" applyNumberFormat="0" applyBorder="0" applyAlignment="0" applyProtection="0"/>
    <xf numFmtId="0" fontId="175" fillId="38" borderId="0" applyNumberFormat="0" applyBorder="0" applyAlignment="0" applyProtection="0"/>
    <xf numFmtId="0" fontId="175" fillId="39" borderId="0" applyNumberFormat="0" applyBorder="0" applyAlignment="0" applyProtection="0"/>
    <xf numFmtId="0" fontId="174" fillId="0" borderId="0"/>
    <xf numFmtId="0" fontId="174" fillId="15" borderId="13" applyNumberFormat="0" applyFont="0" applyAlignment="0" applyProtection="0"/>
    <xf numFmtId="0" fontId="174" fillId="17" borderId="0" applyNumberFormat="0" applyBorder="0" applyAlignment="0" applyProtection="0"/>
    <xf numFmtId="0" fontId="174" fillId="18" borderId="0" applyNumberFormat="0" applyBorder="0" applyAlignment="0" applyProtection="0"/>
    <xf numFmtId="0" fontId="174" fillId="19" borderId="0" applyNumberFormat="0" applyBorder="0" applyAlignment="0" applyProtection="0"/>
    <xf numFmtId="0" fontId="174" fillId="21" borderId="0" applyNumberFormat="0" applyBorder="0" applyAlignment="0" applyProtection="0"/>
    <xf numFmtId="0" fontId="174" fillId="22" borderId="0" applyNumberFormat="0" applyBorder="0" applyAlignment="0" applyProtection="0"/>
    <xf numFmtId="0" fontId="174" fillId="23" borderId="0" applyNumberFormat="0" applyBorder="0" applyAlignment="0" applyProtection="0"/>
    <xf numFmtId="0" fontId="174" fillId="25" borderId="0" applyNumberFormat="0" applyBorder="0" applyAlignment="0" applyProtection="0"/>
    <xf numFmtId="0" fontId="174" fillId="26" borderId="0" applyNumberFormat="0" applyBorder="0" applyAlignment="0" applyProtection="0"/>
    <xf numFmtId="0" fontId="174" fillId="27" borderId="0" applyNumberFormat="0" applyBorder="0" applyAlignment="0" applyProtection="0"/>
    <xf numFmtId="0" fontId="174" fillId="29" borderId="0" applyNumberFormat="0" applyBorder="0" applyAlignment="0" applyProtection="0"/>
    <xf numFmtId="0" fontId="174" fillId="30" borderId="0" applyNumberFormat="0" applyBorder="0" applyAlignment="0" applyProtection="0"/>
    <xf numFmtId="0" fontId="174" fillId="31" borderId="0" applyNumberFormat="0" applyBorder="0" applyAlignment="0" applyProtection="0"/>
    <xf numFmtId="0" fontId="174" fillId="33" borderId="0" applyNumberFormat="0" applyBorder="0" applyAlignment="0" applyProtection="0"/>
    <xf numFmtId="0" fontId="174" fillId="34" borderId="0" applyNumberFormat="0" applyBorder="0" applyAlignment="0" applyProtection="0"/>
    <xf numFmtId="0" fontId="174" fillId="35" borderId="0" applyNumberFormat="0" applyBorder="0" applyAlignment="0" applyProtection="0"/>
    <xf numFmtId="0" fontId="174" fillId="37" borderId="0" applyNumberFormat="0" applyBorder="0" applyAlignment="0" applyProtection="0"/>
    <xf numFmtId="0" fontId="174" fillId="38" borderId="0" applyNumberFormat="0" applyBorder="0" applyAlignment="0" applyProtection="0"/>
    <xf numFmtId="0" fontId="174" fillId="39" borderId="0" applyNumberFormat="0" applyBorder="0" applyAlignment="0" applyProtection="0"/>
    <xf numFmtId="0" fontId="173" fillId="0" borderId="0"/>
    <xf numFmtId="0" fontId="173" fillId="15" borderId="13" applyNumberFormat="0" applyFont="0" applyAlignment="0" applyProtection="0"/>
    <xf numFmtId="0" fontId="173" fillId="17" borderId="0" applyNumberFormat="0" applyBorder="0" applyAlignment="0" applyProtection="0"/>
    <xf numFmtId="0" fontId="173" fillId="18" borderId="0" applyNumberFormat="0" applyBorder="0" applyAlignment="0" applyProtection="0"/>
    <xf numFmtId="0" fontId="173" fillId="19" borderId="0" applyNumberFormat="0" applyBorder="0" applyAlignment="0" applyProtection="0"/>
    <xf numFmtId="0" fontId="173" fillId="21" borderId="0" applyNumberFormat="0" applyBorder="0" applyAlignment="0" applyProtection="0"/>
    <xf numFmtId="0" fontId="173" fillId="22" borderId="0" applyNumberFormat="0" applyBorder="0" applyAlignment="0" applyProtection="0"/>
    <xf numFmtId="0" fontId="173" fillId="23" borderId="0" applyNumberFormat="0" applyBorder="0" applyAlignment="0" applyProtection="0"/>
    <xf numFmtId="0" fontId="173" fillId="25" borderId="0" applyNumberFormat="0" applyBorder="0" applyAlignment="0" applyProtection="0"/>
    <xf numFmtId="0" fontId="173" fillId="26" borderId="0" applyNumberFormat="0" applyBorder="0" applyAlignment="0" applyProtection="0"/>
    <xf numFmtId="0" fontId="173" fillId="27" borderId="0" applyNumberFormat="0" applyBorder="0" applyAlignment="0" applyProtection="0"/>
    <xf numFmtId="0" fontId="173" fillId="29" borderId="0" applyNumberFormat="0" applyBorder="0" applyAlignment="0" applyProtection="0"/>
    <xf numFmtId="0" fontId="173" fillId="30" borderId="0" applyNumberFormat="0" applyBorder="0" applyAlignment="0" applyProtection="0"/>
    <xf numFmtId="0" fontId="173" fillId="31" borderId="0" applyNumberFormat="0" applyBorder="0" applyAlignment="0" applyProtection="0"/>
    <xf numFmtId="0" fontId="173" fillId="33" borderId="0" applyNumberFormat="0" applyBorder="0" applyAlignment="0" applyProtection="0"/>
    <xf numFmtId="0" fontId="173" fillId="34" borderId="0" applyNumberFormat="0" applyBorder="0" applyAlignment="0" applyProtection="0"/>
    <xf numFmtId="0" fontId="173" fillId="35" borderId="0" applyNumberFormat="0" applyBorder="0" applyAlignment="0" applyProtection="0"/>
    <xf numFmtId="0" fontId="173" fillId="37" borderId="0" applyNumberFormat="0" applyBorder="0" applyAlignment="0" applyProtection="0"/>
    <xf numFmtId="0" fontId="173" fillId="38" borderId="0" applyNumberFormat="0" applyBorder="0" applyAlignment="0" applyProtection="0"/>
    <xf numFmtId="0" fontId="173" fillId="39" borderId="0" applyNumberFormat="0" applyBorder="0" applyAlignment="0" applyProtection="0"/>
    <xf numFmtId="0" fontId="172" fillId="0" borderId="0"/>
    <xf numFmtId="0" fontId="172" fillId="15" borderId="13" applyNumberFormat="0" applyFont="0" applyAlignment="0" applyProtection="0"/>
    <xf numFmtId="0" fontId="172" fillId="17" borderId="0" applyNumberFormat="0" applyBorder="0" applyAlignment="0" applyProtection="0"/>
    <xf numFmtId="0" fontId="172" fillId="18" borderId="0" applyNumberFormat="0" applyBorder="0" applyAlignment="0" applyProtection="0"/>
    <xf numFmtId="0" fontId="172" fillId="19" borderId="0" applyNumberFormat="0" applyBorder="0" applyAlignment="0" applyProtection="0"/>
    <xf numFmtId="0" fontId="172" fillId="21" borderId="0" applyNumberFormat="0" applyBorder="0" applyAlignment="0" applyProtection="0"/>
    <xf numFmtId="0" fontId="172" fillId="22" borderId="0" applyNumberFormat="0" applyBorder="0" applyAlignment="0" applyProtection="0"/>
    <xf numFmtId="0" fontId="172" fillId="23" borderId="0" applyNumberFormat="0" applyBorder="0" applyAlignment="0" applyProtection="0"/>
    <xf numFmtId="0" fontId="172" fillId="25" borderId="0" applyNumberFormat="0" applyBorder="0" applyAlignment="0" applyProtection="0"/>
    <xf numFmtId="0" fontId="172" fillId="26" borderId="0" applyNumberFormat="0" applyBorder="0" applyAlignment="0" applyProtection="0"/>
    <xf numFmtId="0" fontId="172" fillId="27" borderId="0" applyNumberFormat="0" applyBorder="0" applyAlignment="0" applyProtection="0"/>
    <xf numFmtId="0" fontId="172" fillId="29" borderId="0" applyNumberFormat="0" applyBorder="0" applyAlignment="0" applyProtection="0"/>
    <xf numFmtId="0" fontId="172" fillId="30" borderId="0" applyNumberFormat="0" applyBorder="0" applyAlignment="0" applyProtection="0"/>
    <xf numFmtId="0" fontId="172" fillId="31" borderId="0" applyNumberFormat="0" applyBorder="0" applyAlignment="0" applyProtection="0"/>
    <xf numFmtId="0" fontId="172" fillId="33" borderId="0" applyNumberFormat="0" applyBorder="0" applyAlignment="0" applyProtection="0"/>
    <xf numFmtId="0" fontId="172" fillId="34" borderId="0" applyNumberFormat="0" applyBorder="0" applyAlignment="0" applyProtection="0"/>
    <xf numFmtId="0" fontId="172" fillId="35" borderId="0" applyNumberFormat="0" applyBorder="0" applyAlignment="0" applyProtection="0"/>
    <xf numFmtId="0" fontId="172" fillId="37" borderId="0" applyNumberFormat="0" applyBorder="0" applyAlignment="0" applyProtection="0"/>
    <xf numFmtId="0" fontId="172" fillId="38" borderId="0" applyNumberFormat="0" applyBorder="0" applyAlignment="0" applyProtection="0"/>
    <xf numFmtId="0" fontId="172" fillId="39" borderId="0" applyNumberFormat="0" applyBorder="0" applyAlignment="0" applyProtection="0"/>
    <xf numFmtId="0" fontId="171" fillId="0" borderId="0"/>
    <xf numFmtId="0" fontId="171" fillId="15" borderId="13" applyNumberFormat="0" applyFont="0" applyAlignment="0" applyProtection="0"/>
    <xf numFmtId="0" fontId="171" fillId="17" borderId="0" applyNumberFormat="0" applyBorder="0" applyAlignment="0" applyProtection="0"/>
    <xf numFmtId="0" fontId="171" fillId="18" borderId="0" applyNumberFormat="0" applyBorder="0" applyAlignment="0" applyProtection="0"/>
    <xf numFmtId="0" fontId="171" fillId="19" borderId="0" applyNumberFormat="0" applyBorder="0" applyAlignment="0" applyProtection="0"/>
    <xf numFmtId="0" fontId="171" fillId="21" borderId="0" applyNumberFormat="0" applyBorder="0" applyAlignment="0" applyProtection="0"/>
    <xf numFmtId="0" fontId="171" fillId="22" borderId="0" applyNumberFormat="0" applyBorder="0" applyAlignment="0" applyProtection="0"/>
    <xf numFmtId="0" fontId="171" fillId="23" borderId="0" applyNumberFormat="0" applyBorder="0" applyAlignment="0" applyProtection="0"/>
    <xf numFmtId="0" fontId="171" fillId="25" borderId="0" applyNumberFormat="0" applyBorder="0" applyAlignment="0" applyProtection="0"/>
    <xf numFmtId="0" fontId="171" fillId="26" borderId="0" applyNumberFormat="0" applyBorder="0" applyAlignment="0" applyProtection="0"/>
    <xf numFmtId="0" fontId="171" fillId="27" borderId="0" applyNumberFormat="0" applyBorder="0" applyAlignment="0" applyProtection="0"/>
    <xf numFmtId="0" fontId="171" fillId="29" borderId="0" applyNumberFormat="0" applyBorder="0" applyAlignment="0" applyProtection="0"/>
    <xf numFmtId="0" fontId="171" fillId="30" borderId="0" applyNumberFormat="0" applyBorder="0" applyAlignment="0" applyProtection="0"/>
    <xf numFmtId="0" fontId="171" fillId="31" borderId="0" applyNumberFormat="0" applyBorder="0" applyAlignment="0" applyProtection="0"/>
    <xf numFmtId="0" fontId="171" fillId="33" borderId="0" applyNumberFormat="0" applyBorder="0" applyAlignment="0" applyProtection="0"/>
    <xf numFmtId="0" fontId="171" fillId="34" borderId="0" applyNumberFormat="0" applyBorder="0" applyAlignment="0" applyProtection="0"/>
    <xf numFmtId="0" fontId="171" fillId="35" borderId="0" applyNumberFormat="0" applyBorder="0" applyAlignment="0" applyProtection="0"/>
    <xf numFmtId="0" fontId="171" fillId="37" borderId="0" applyNumberFormat="0" applyBorder="0" applyAlignment="0" applyProtection="0"/>
    <xf numFmtId="0" fontId="171" fillId="38" borderId="0" applyNumberFormat="0" applyBorder="0" applyAlignment="0" applyProtection="0"/>
    <xf numFmtId="0" fontId="171" fillId="39" borderId="0" applyNumberFormat="0" applyBorder="0" applyAlignment="0" applyProtection="0"/>
    <xf numFmtId="0" fontId="170" fillId="0" borderId="0"/>
    <xf numFmtId="0" fontId="170" fillId="15" borderId="13" applyNumberFormat="0" applyFont="0" applyAlignment="0" applyProtection="0"/>
    <xf numFmtId="0" fontId="170" fillId="17" borderId="0" applyNumberFormat="0" applyBorder="0" applyAlignment="0" applyProtection="0"/>
    <xf numFmtId="0" fontId="170" fillId="18" borderId="0" applyNumberFormat="0" applyBorder="0" applyAlignment="0" applyProtection="0"/>
    <xf numFmtId="0" fontId="170" fillId="19" borderId="0" applyNumberFormat="0" applyBorder="0" applyAlignment="0" applyProtection="0"/>
    <xf numFmtId="0" fontId="170" fillId="21" borderId="0" applyNumberFormat="0" applyBorder="0" applyAlignment="0" applyProtection="0"/>
    <xf numFmtId="0" fontId="170" fillId="22" borderId="0" applyNumberFormat="0" applyBorder="0" applyAlignment="0" applyProtection="0"/>
    <xf numFmtId="0" fontId="170" fillId="23" borderId="0" applyNumberFormat="0" applyBorder="0" applyAlignment="0" applyProtection="0"/>
    <xf numFmtId="0" fontId="170" fillId="25" borderId="0" applyNumberFormat="0" applyBorder="0" applyAlignment="0" applyProtection="0"/>
    <xf numFmtId="0" fontId="170" fillId="26" borderId="0" applyNumberFormat="0" applyBorder="0" applyAlignment="0" applyProtection="0"/>
    <xf numFmtId="0" fontId="170" fillId="27" borderId="0" applyNumberFormat="0" applyBorder="0" applyAlignment="0" applyProtection="0"/>
    <xf numFmtId="0" fontId="170" fillId="29" borderId="0" applyNumberFormat="0" applyBorder="0" applyAlignment="0" applyProtection="0"/>
    <xf numFmtId="0" fontId="170" fillId="30" borderId="0" applyNumberFormat="0" applyBorder="0" applyAlignment="0" applyProtection="0"/>
    <xf numFmtId="0" fontId="170" fillId="31" borderId="0" applyNumberFormat="0" applyBorder="0" applyAlignment="0" applyProtection="0"/>
    <xf numFmtId="0" fontId="170" fillId="33" borderId="0" applyNumberFormat="0" applyBorder="0" applyAlignment="0" applyProtection="0"/>
    <xf numFmtId="0" fontId="170" fillId="34" borderId="0" applyNumberFormat="0" applyBorder="0" applyAlignment="0" applyProtection="0"/>
    <xf numFmtId="0" fontId="170" fillId="35" borderId="0" applyNumberFormat="0" applyBorder="0" applyAlignment="0" applyProtection="0"/>
    <xf numFmtId="0" fontId="170" fillId="37" borderId="0" applyNumberFormat="0" applyBorder="0" applyAlignment="0" applyProtection="0"/>
    <xf numFmtId="0" fontId="170" fillId="38" borderId="0" applyNumberFormat="0" applyBorder="0" applyAlignment="0" applyProtection="0"/>
    <xf numFmtId="0" fontId="170" fillId="39" borderId="0" applyNumberFormat="0" applyBorder="0" applyAlignment="0" applyProtection="0"/>
    <xf numFmtId="0" fontId="169" fillId="0" borderId="0"/>
    <xf numFmtId="0" fontId="169" fillId="15" borderId="13" applyNumberFormat="0" applyFont="0" applyAlignment="0" applyProtection="0"/>
    <xf numFmtId="0" fontId="169" fillId="17" borderId="0" applyNumberFormat="0" applyBorder="0" applyAlignment="0" applyProtection="0"/>
    <xf numFmtId="0" fontId="169" fillId="18" borderId="0" applyNumberFormat="0" applyBorder="0" applyAlignment="0" applyProtection="0"/>
    <xf numFmtId="0" fontId="169" fillId="19" borderId="0" applyNumberFormat="0" applyBorder="0" applyAlignment="0" applyProtection="0"/>
    <xf numFmtId="0" fontId="169" fillId="21" borderId="0" applyNumberFormat="0" applyBorder="0" applyAlignment="0" applyProtection="0"/>
    <xf numFmtId="0" fontId="169" fillId="22" borderId="0" applyNumberFormat="0" applyBorder="0" applyAlignment="0" applyProtection="0"/>
    <xf numFmtId="0" fontId="169" fillId="23" borderId="0" applyNumberFormat="0" applyBorder="0" applyAlignment="0" applyProtection="0"/>
    <xf numFmtId="0" fontId="169" fillId="25" borderId="0" applyNumberFormat="0" applyBorder="0" applyAlignment="0" applyProtection="0"/>
    <xf numFmtId="0" fontId="169" fillId="26" borderId="0" applyNumberFormat="0" applyBorder="0" applyAlignment="0" applyProtection="0"/>
    <xf numFmtId="0" fontId="169" fillId="27" borderId="0" applyNumberFormat="0" applyBorder="0" applyAlignment="0" applyProtection="0"/>
    <xf numFmtId="0" fontId="169" fillId="29" borderId="0" applyNumberFormat="0" applyBorder="0" applyAlignment="0" applyProtection="0"/>
    <xf numFmtId="0" fontId="169" fillId="30" borderId="0" applyNumberFormat="0" applyBorder="0" applyAlignment="0" applyProtection="0"/>
    <xf numFmtId="0" fontId="169" fillId="31" borderId="0" applyNumberFormat="0" applyBorder="0" applyAlignment="0" applyProtection="0"/>
    <xf numFmtId="0" fontId="169" fillId="33" borderId="0" applyNumberFormat="0" applyBorder="0" applyAlignment="0" applyProtection="0"/>
    <xf numFmtId="0" fontId="169" fillId="34" borderId="0" applyNumberFormat="0" applyBorder="0" applyAlignment="0" applyProtection="0"/>
    <xf numFmtId="0" fontId="169" fillId="35" borderId="0" applyNumberFormat="0" applyBorder="0" applyAlignment="0" applyProtection="0"/>
    <xf numFmtId="0" fontId="169" fillId="37" borderId="0" applyNumberFormat="0" applyBorder="0" applyAlignment="0" applyProtection="0"/>
    <xf numFmtId="0" fontId="169" fillId="38" borderId="0" applyNumberFormat="0" applyBorder="0" applyAlignment="0" applyProtection="0"/>
    <xf numFmtId="0" fontId="169" fillId="39" borderId="0" applyNumberFormat="0" applyBorder="0" applyAlignment="0" applyProtection="0"/>
    <xf numFmtId="0" fontId="168" fillId="0" borderId="0"/>
    <xf numFmtId="0" fontId="168" fillId="15" borderId="13" applyNumberFormat="0" applyFont="0" applyAlignment="0" applyProtection="0"/>
    <xf numFmtId="0" fontId="168" fillId="17" borderId="0" applyNumberFormat="0" applyBorder="0" applyAlignment="0" applyProtection="0"/>
    <xf numFmtId="0" fontId="168" fillId="18" borderId="0" applyNumberFormat="0" applyBorder="0" applyAlignment="0" applyProtection="0"/>
    <xf numFmtId="0" fontId="168" fillId="19" borderId="0" applyNumberFormat="0" applyBorder="0" applyAlignment="0" applyProtection="0"/>
    <xf numFmtId="0" fontId="168" fillId="21" borderId="0" applyNumberFormat="0" applyBorder="0" applyAlignment="0" applyProtection="0"/>
    <xf numFmtId="0" fontId="168" fillId="22" borderId="0" applyNumberFormat="0" applyBorder="0" applyAlignment="0" applyProtection="0"/>
    <xf numFmtId="0" fontId="168" fillId="23" borderId="0" applyNumberFormat="0" applyBorder="0" applyAlignment="0" applyProtection="0"/>
    <xf numFmtId="0" fontId="168" fillId="25" borderId="0" applyNumberFormat="0" applyBorder="0" applyAlignment="0" applyProtection="0"/>
    <xf numFmtId="0" fontId="168" fillId="26" borderId="0" applyNumberFormat="0" applyBorder="0" applyAlignment="0" applyProtection="0"/>
    <xf numFmtId="0" fontId="168" fillId="27" borderId="0" applyNumberFormat="0" applyBorder="0" applyAlignment="0" applyProtection="0"/>
    <xf numFmtId="0" fontId="168" fillId="29" borderId="0" applyNumberFormat="0" applyBorder="0" applyAlignment="0" applyProtection="0"/>
    <xf numFmtId="0" fontId="168" fillId="30" borderId="0" applyNumberFormat="0" applyBorder="0" applyAlignment="0" applyProtection="0"/>
    <xf numFmtId="0" fontId="168" fillId="31" borderId="0" applyNumberFormat="0" applyBorder="0" applyAlignment="0" applyProtection="0"/>
    <xf numFmtId="0" fontId="168" fillId="33" borderId="0" applyNumberFormat="0" applyBorder="0" applyAlignment="0" applyProtection="0"/>
    <xf numFmtId="0" fontId="168" fillId="34" borderId="0" applyNumberFormat="0" applyBorder="0" applyAlignment="0" applyProtection="0"/>
    <xf numFmtId="0" fontId="168" fillId="35" borderId="0" applyNumberFormat="0" applyBorder="0" applyAlignment="0" applyProtection="0"/>
    <xf numFmtId="0" fontId="168" fillId="37" borderId="0" applyNumberFormat="0" applyBorder="0" applyAlignment="0" applyProtection="0"/>
    <xf numFmtId="0" fontId="168" fillId="38" borderId="0" applyNumberFormat="0" applyBorder="0" applyAlignment="0" applyProtection="0"/>
    <xf numFmtId="0" fontId="168" fillId="39" borderId="0" applyNumberFormat="0" applyBorder="0" applyAlignment="0" applyProtection="0"/>
    <xf numFmtId="0" fontId="167" fillId="0" borderId="0"/>
    <xf numFmtId="0" fontId="167" fillId="15" borderId="13" applyNumberFormat="0" applyFont="0" applyAlignment="0" applyProtection="0"/>
    <xf numFmtId="0" fontId="167" fillId="17" borderId="0" applyNumberFormat="0" applyBorder="0" applyAlignment="0" applyProtection="0"/>
    <xf numFmtId="0" fontId="167" fillId="18" borderId="0" applyNumberFormat="0" applyBorder="0" applyAlignment="0" applyProtection="0"/>
    <xf numFmtId="0" fontId="167" fillId="19" borderId="0" applyNumberFormat="0" applyBorder="0" applyAlignment="0" applyProtection="0"/>
    <xf numFmtId="0" fontId="167" fillId="21" borderId="0" applyNumberFormat="0" applyBorder="0" applyAlignment="0" applyProtection="0"/>
    <xf numFmtId="0" fontId="167" fillId="22" borderId="0" applyNumberFormat="0" applyBorder="0" applyAlignment="0" applyProtection="0"/>
    <xf numFmtId="0" fontId="167" fillId="23" borderId="0" applyNumberFormat="0" applyBorder="0" applyAlignment="0" applyProtection="0"/>
    <xf numFmtId="0" fontId="167" fillId="25" borderId="0" applyNumberFormat="0" applyBorder="0" applyAlignment="0" applyProtection="0"/>
    <xf numFmtId="0" fontId="167" fillId="26" borderId="0" applyNumberFormat="0" applyBorder="0" applyAlignment="0" applyProtection="0"/>
    <xf numFmtId="0" fontId="167" fillId="27" borderId="0" applyNumberFormat="0" applyBorder="0" applyAlignment="0" applyProtection="0"/>
    <xf numFmtId="0" fontId="167" fillId="29" borderId="0" applyNumberFormat="0" applyBorder="0" applyAlignment="0" applyProtection="0"/>
    <xf numFmtId="0" fontId="167" fillId="30" borderId="0" applyNumberFormat="0" applyBorder="0" applyAlignment="0" applyProtection="0"/>
    <xf numFmtId="0" fontId="167" fillId="31" borderId="0" applyNumberFormat="0" applyBorder="0" applyAlignment="0" applyProtection="0"/>
    <xf numFmtId="0" fontId="167" fillId="33" borderId="0" applyNumberFormat="0" applyBorder="0" applyAlignment="0" applyProtection="0"/>
    <xf numFmtId="0" fontId="167" fillId="34" borderId="0" applyNumberFormat="0" applyBorder="0" applyAlignment="0" applyProtection="0"/>
    <xf numFmtId="0" fontId="167" fillId="35" borderId="0" applyNumberFormat="0" applyBorder="0" applyAlignment="0" applyProtection="0"/>
    <xf numFmtId="0" fontId="167" fillId="37" borderId="0" applyNumberFormat="0" applyBorder="0" applyAlignment="0" applyProtection="0"/>
    <xf numFmtId="0" fontId="167" fillId="38" borderId="0" applyNumberFormat="0" applyBorder="0" applyAlignment="0" applyProtection="0"/>
    <xf numFmtId="0" fontId="167" fillId="39" borderId="0" applyNumberFormat="0" applyBorder="0" applyAlignment="0" applyProtection="0"/>
    <xf numFmtId="0" fontId="166" fillId="0" borderId="0"/>
    <xf numFmtId="0" fontId="166" fillId="15" borderId="13" applyNumberFormat="0" applyFont="0" applyAlignment="0" applyProtection="0"/>
    <xf numFmtId="0" fontId="166" fillId="17" borderId="0" applyNumberFormat="0" applyBorder="0" applyAlignment="0" applyProtection="0"/>
    <xf numFmtId="0" fontId="166" fillId="18" borderId="0" applyNumberFormat="0" applyBorder="0" applyAlignment="0" applyProtection="0"/>
    <xf numFmtId="0" fontId="166" fillId="19" borderId="0" applyNumberFormat="0" applyBorder="0" applyAlignment="0" applyProtection="0"/>
    <xf numFmtId="0" fontId="166" fillId="21" borderId="0" applyNumberFormat="0" applyBorder="0" applyAlignment="0" applyProtection="0"/>
    <xf numFmtId="0" fontId="166" fillId="22" borderId="0" applyNumberFormat="0" applyBorder="0" applyAlignment="0" applyProtection="0"/>
    <xf numFmtId="0" fontId="166" fillId="23" borderId="0" applyNumberFormat="0" applyBorder="0" applyAlignment="0" applyProtection="0"/>
    <xf numFmtId="0" fontId="166" fillId="25" borderId="0" applyNumberFormat="0" applyBorder="0" applyAlignment="0" applyProtection="0"/>
    <xf numFmtId="0" fontId="166" fillId="26" borderId="0" applyNumberFormat="0" applyBorder="0" applyAlignment="0" applyProtection="0"/>
    <xf numFmtId="0" fontId="166" fillId="27" borderId="0" applyNumberFormat="0" applyBorder="0" applyAlignment="0" applyProtection="0"/>
    <xf numFmtId="0" fontId="166" fillId="29" borderId="0" applyNumberFormat="0" applyBorder="0" applyAlignment="0" applyProtection="0"/>
    <xf numFmtId="0" fontId="166" fillId="30" borderId="0" applyNumberFormat="0" applyBorder="0" applyAlignment="0" applyProtection="0"/>
    <xf numFmtId="0" fontId="166" fillId="31" borderId="0" applyNumberFormat="0" applyBorder="0" applyAlignment="0" applyProtection="0"/>
    <xf numFmtId="0" fontId="166" fillId="33" borderId="0" applyNumberFormat="0" applyBorder="0" applyAlignment="0" applyProtection="0"/>
    <xf numFmtId="0" fontId="166" fillId="34" borderId="0" applyNumberFormat="0" applyBorder="0" applyAlignment="0" applyProtection="0"/>
    <xf numFmtId="0" fontId="166" fillId="35" borderId="0" applyNumberFormat="0" applyBorder="0" applyAlignment="0" applyProtection="0"/>
    <xf numFmtId="0" fontId="166" fillId="37" borderId="0" applyNumberFormat="0" applyBorder="0" applyAlignment="0" applyProtection="0"/>
    <xf numFmtId="0" fontId="166" fillId="38" borderId="0" applyNumberFormat="0" applyBorder="0" applyAlignment="0" applyProtection="0"/>
    <xf numFmtId="0" fontId="166" fillId="39" borderId="0" applyNumberFormat="0" applyBorder="0" applyAlignment="0" applyProtection="0"/>
    <xf numFmtId="0" fontId="165" fillId="0" borderId="0"/>
    <xf numFmtId="0" fontId="165" fillId="15" borderId="13" applyNumberFormat="0" applyFont="0" applyAlignment="0" applyProtection="0"/>
    <xf numFmtId="0" fontId="165" fillId="17" borderId="0" applyNumberFormat="0" applyBorder="0" applyAlignment="0" applyProtection="0"/>
    <xf numFmtId="0" fontId="165" fillId="18" borderId="0" applyNumberFormat="0" applyBorder="0" applyAlignment="0" applyProtection="0"/>
    <xf numFmtId="0" fontId="165" fillId="19" borderId="0" applyNumberFormat="0" applyBorder="0" applyAlignment="0" applyProtection="0"/>
    <xf numFmtId="0" fontId="165" fillId="21" borderId="0" applyNumberFormat="0" applyBorder="0" applyAlignment="0" applyProtection="0"/>
    <xf numFmtId="0" fontId="165" fillId="22" borderId="0" applyNumberFormat="0" applyBorder="0" applyAlignment="0" applyProtection="0"/>
    <xf numFmtId="0" fontId="165" fillId="23" borderId="0" applyNumberFormat="0" applyBorder="0" applyAlignment="0" applyProtection="0"/>
    <xf numFmtId="0" fontId="165" fillId="25" borderId="0" applyNumberFormat="0" applyBorder="0" applyAlignment="0" applyProtection="0"/>
    <xf numFmtId="0" fontId="165" fillId="26" borderId="0" applyNumberFormat="0" applyBorder="0" applyAlignment="0" applyProtection="0"/>
    <xf numFmtId="0" fontId="165" fillId="27" borderId="0" applyNumberFormat="0" applyBorder="0" applyAlignment="0" applyProtection="0"/>
    <xf numFmtId="0" fontId="165" fillId="29" borderId="0" applyNumberFormat="0" applyBorder="0" applyAlignment="0" applyProtection="0"/>
    <xf numFmtId="0" fontId="165" fillId="30" borderId="0" applyNumberFormat="0" applyBorder="0" applyAlignment="0" applyProtection="0"/>
    <xf numFmtId="0" fontId="165" fillId="31" borderId="0" applyNumberFormat="0" applyBorder="0" applyAlignment="0" applyProtection="0"/>
    <xf numFmtId="0" fontId="165" fillId="33" borderId="0" applyNumberFormat="0" applyBorder="0" applyAlignment="0" applyProtection="0"/>
    <xf numFmtId="0" fontId="165" fillId="34" borderId="0" applyNumberFormat="0" applyBorder="0" applyAlignment="0" applyProtection="0"/>
    <xf numFmtId="0" fontId="165" fillId="35" borderId="0" applyNumberFormat="0" applyBorder="0" applyAlignment="0" applyProtection="0"/>
    <xf numFmtId="0" fontId="165" fillId="37" borderId="0" applyNumberFormat="0" applyBorder="0" applyAlignment="0" applyProtection="0"/>
    <xf numFmtId="0" fontId="165" fillId="38" borderId="0" applyNumberFormat="0" applyBorder="0" applyAlignment="0" applyProtection="0"/>
    <xf numFmtId="0" fontId="165" fillId="39" borderId="0" applyNumberFormat="0" applyBorder="0" applyAlignment="0" applyProtection="0"/>
    <xf numFmtId="0" fontId="164" fillId="0" borderId="0"/>
    <xf numFmtId="0" fontId="164" fillId="15" borderId="13" applyNumberFormat="0" applyFont="0" applyAlignment="0" applyProtection="0"/>
    <xf numFmtId="0" fontId="164" fillId="17" borderId="0" applyNumberFormat="0" applyBorder="0" applyAlignment="0" applyProtection="0"/>
    <xf numFmtId="0" fontId="164" fillId="18" borderId="0" applyNumberFormat="0" applyBorder="0" applyAlignment="0" applyProtection="0"/>
    <xf numFmtId="0" fontId="164" fillId="19" borderId="0" applyNumberFormat="0" applyBorder="0" applyAlignment="0" applyProtection="0"/>
    <xf numFmtId="0" fontId="164" fillId="21" borderId="0" applyNumberFormat="0" applyBorder="0" applyAlignment="0" applyProtection="0"/>
    <xf numFmtId="0" fontId="164" fillId="22" borderId="0" applyNumberFormat="0" applyBorder="0" applyAlignment="0" applyProtection="0"/>
    <xf numFmtId="0" fontId="164" fillId="23" borderId="0" applyNumberFormat="0" applyBorder="0" applyAlignment="0" applyProtection="0"/>
    <xf numFmtId="0" fontId="164" fillId="25" borderId="0" applyNumberFormat="0" applyBorder="0" applyAlignment="0" applyProtection="0"/>
    <xf numFmtId="0" fontId="164" fillId="26" borderId="0" applyNumberFormat="0" applyBorder="0" applyAlignment="0" applyProtection="0"/>
    <xf numFmtId="0" fontId="164" fillId="27" borderId="0" applyNumberFormat="0" applyBorder="0" applyAlignment="0" applyProtection="0"/>
    <xf numFmtId="0" fontId="164" fillId="29" borderId="0" applyNumberFormat="0" applyBorder="0" applyAlignment="0" applyProtection="0"/>
    <xf numFmtId="0" fontId="164" fillId="30" borderId="0" applyNumberFormat="0" applyBorder="0" applyAlignment="0" applyProtection="0"/>
    <xf numFmtId="0" fontId="164" fillId="31" borderId="0" applyNumberFormat="0" applyBorder="0" applyAlignment="0" applyProtection="0"/>
    <xf numFmtId="0" fontId="164" fillId="33" borderId="0" applyNumberFormat="0" applyBorder="0" applyAlignment="0" applyProtection="0"/>
    <xf numFmtId="0" fontId="164" fillId="34" borderId="0" applyNumberFormat="0" applyBorder="0" applyAlignment="0" applyProtection="0"/>
    <xf numFmtId="0" fontId="164" fillId="35" borderId="0" applyNumberFormat="0" applyBorder="0" applyAlignment="0" applyProtection="0"/>
    <xf numFmtId="0" fontId="164" fillId="37" borderId="0" applyNumberFormat="0" applyBorder="0" applyAlignment="0" applyProtection="0"/>
    <xf numFmtId="0" fontId="164" fillId="38" borderId="0" applyNumberFormat="0" applyBorder="0" applyAlignment="0" applyProtection="0"/>
    <xf numFmtId="0" fontId="164" fillId="39" borderId="0" applyNumberFormat="0" applyBorder="0" applyAlignment="0" applyProtection="0"/>
    <xf numFmtId="0" fontId="163" fillId="0" borderId="0"/>
    <xf numFmtId="0" fontId="163" fillId="15" borderId="13" applyNumberFormat="0" applyFont="0" applyAlignment="0" applyProtection="0"/>
    <xf numFmtId="0" fontId="163" fillId="17"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0" fontId="163" fillId="21" borderId="0" applyNumberFormat="0" applyBorder="0" applyAlignment="0" applyProtection="0"/>
    <xf numFmtId="0" fontId="163" fillId="22" borderId="0" applyNumberFormat="0" applyBorder="0" applyAlignment="0" applyProtection="0"/>
    <xf numFmtId="0" fontId="163" fillId="23" borderId="0" applyNumberFormat="0" applyBorder="0" applyAlignment="0" applyProtection="0"/>
    <xf numFmtId="0" fontId="163" fillId="25" borderId="0" applyNumberFormat="0" applyBorder="0" applyAlignment="0" applyProtection="0"/>
    <xf numFmtId="0" fontId="163" fillId="26" borderId="0" applyNumberFormat="0" applyBorder="0" applyAlignment="0" applyProtection="0"/>
    <xf numFmtId="0" fontId="163" fillId="27" borderId="0" applyNumberFormat="0" applyBorder="0" applyAlignment="0" applyProtection="0"/>
    <xf numFmtId="0" fontId="163" fillId="29" borderId="0" applyNumberFormat="0" applyBorder="0" applyAlignment="0" applyProtection="0"/>
    <xf numFmtId="0" fontId="163" fillId="30" borderId="0" applyNumberFormat="0" applyBorder="0" applyAlignment="0" applyProtection="0"/>
    <xf numFmtId="0" fontId="163" fillId="31" borderId="0" applyNumberFormat="0" applyBorder="0" applyAlignment="0" applyProtection="0"/>
    <xf numFmtId="0" fontId="163" fillId="33" borderId="0" applyNumberFormat="0" applyBorder="0" applyAlignment="0" applyProtection="0"/>
    <xf numFmtId="0" fontId="163" fillId="34" borderId="0" applyNumberFormat="0" applyBorder="0" applyAlignment="0" applyProtection="0"/>
    <xf numFmtId="0" fontId="163" fillId="35" borderId="0" applyNumberFormat="0" applyBorder="0" applyAlignment="0" applyProtection="0"/>
    <xf numFmtId="0" fontId="163" fillId="37" borderId="0" applyNumberFormat="0" applyBorder="0" applyAlignment="0" applyProtection="0"/>
    <xf numFmtId="0" fontId="163" fillId="38" borderId="0" applyNumberFormat="0" applyBorder="0" applyAlignment="0" applyProtection="0"/>
    <xf numFmtId="0" fontId="163" fillId="39" borderId="0" applyNumberFormat="0" applyBorder="0" applyAlignment="0" applyProtection="0"/>
    <xf numFmtId="0" fontId="162" fillId="0" borderId="0"/>
    <xf numFmtId="0" fontId="162" fillId="15" borderId="13" applyNumberFormat="0" applyFont="0" applyAlignment="0" applyProtection="0"/>
    <xf numFmtId="0" fontId="162" fillId="17" borderId="0" applyNumberFormat="0" applyBorder="0" applyAlignment="0" applyProtection="0"/>
    <xf numFmtId="0" fontId="162" fillId="18" borderId="0" applyNumberFormat="0" applyBorder="0" applyAlignment="0" applyProtection="0"/>
    <xf numFmtId="0" fontId="162" fillId="19" borderId="0" applyNumberFormat="0" applyBorder="0" applyAlignment="0" applyProtection="0"/>
    <xf numFmtId="0" fontId="162" fillId="21" borderId="0" applyNumberFormat="0" applyBorder="0" applyAlignment="0" applyProtection="0"/>
    <xf numFmtId="0" fontId="162" fillId="22" borderId="0" applyNumberFormat="0" applyBorder="0" applyAlignment="0" applyProtection="0"/>
    <xf numFmtId="0" fontId="162" fillId="23" borderId="0" applyNumberFormat="0" applyBorder="0" applyAlignment="0" applyProtection="0"/>
    <xf numFmtId="0" fontId="162" fillId="25" borderId="0" applyNumberFormat="0" applyBorder="0" applyAlignment="0" applyProtection="0"/>
    <xf numFmtId="0" fontId="162" fillId="26" borderId="0" applyNumberFormat="0" applyBorder="0" applyAlignment="0" applyProtection="0"/>
    <xf numFmtId="0" fontId="162" fillId="27" borderId="0" applyNumberFormat="0" applyBorder="0" applyAlignment="0" applyProtection="0"/>
    <xf numFmtId="0" fontId="162" fillId="29" borderId="0" applyNumberFormat="0" applyBorder="0" applyAlignment="0" applyProtection="0"/>
    <xf numFmtId="0" fontId="162" fillId="30" borderId="0" applyNumberFormat="0" applyBorder="0" applyAlignment="0" applyProtection="0"/>
    <xf numFmtId="0" fontId="162" fillId="31" borderId="0" applyNumberFormat="0" applyBorder="0" applyAlignment="0" applyProtection="0"/>
    <xf numFmtId="0" fontId="162" fillId="33" borderId="0" applyNumberFormat="0" applyBorder="0" applyAlignment="0" applyProtection="0"/>
    <xf numFmtId="0" fontId="162" fillId="34" borderId="0" applyNumberFormat="0" applyBorder="0" applyAlignment="0" applyProtection="0"/>
    <xf numFmtId="0" fontId="162" fillId="35" borderId="0" applyNumberFormat="0" applyBorder="0" applyAlignment="0" applyProtection="0"/>
    <xf numFmtId="0" fontId="162" fillId="37" borderId="0" applyNumberFormat="0" applyBorder="0" applyAlignment="0" applyProtection="0"/>
    <xf numFmtId="0" fontId="162" fillId="38" borderId="0" applyNumberFormat="0" applyBorder="0" applyAlignment="0" applyProtection="0"/>
    <xf numFmtId="0" fontId="162" fillId="39" borderId="0" applyNumberFormat="0" applyBorder="0" applyAlignment="0" applyProtection="0"/>
    <xf numFmtId="0" fontId="161" fillId="0" borderId="0"/>
    <xf numFmtId="0" fontId="161" fillId="15" borderId="13" applyNumberFormat="0" applyFont="0" applyAlignment="0" applyProtection="0"/>
    <xf numFmtId="0" fontId="161" fillId="17" borderId="0" applyNumberFormat="0" applyBorder="0" applyAlignment="0" applyProtection="0"/>
    <xf numFmtId="0" fontId="161" fillId="18" borderId="0" applyNumberFormat="0" applyBorder="0" applyAlignment="0" applyProtection="0"/>
    <xf numFmtId="0" fontId="161" fillId="19" borderId="0" applyNumberFormat="0" applyBorder="0" applyAlignment="0" applyProtection="0"/>
    <xf numFmtId="0" fontId="161" fillId="21" borderId="0" applyNumberFormat="0" applyBorder="0" applyAlignment="0" applyProtection="0"/>
    <xf numFmtId="0" fontId="161" fillId="22" borderId="0" applyNumberFormat="0" applyBorder="0" applyAlignment="0" applyProtection="0"/>
    <xf numFmtId="0" fontId="161" fillId="23" borderId="0" applyNumberFormat="0" applyBorder="0" applyAlignment="0" applyProtection="0"/>
    <xf numFmtId="0" fontId="161" fillId="25" borderId="0" applyNumberFormat="0" applyBorder="0" applyAlignment="0" applyProtection="0"/>
    <xf numFmtId="0" fontId="161" fillId="26" borderId="0" applyNumberFormat="0" applyBorder="0" applyAlignment="0" applyProtection="0"/>
    <xf numFmtId="0" fontId="161" fillId="27" borderId="0" applyNumberFormat="0" applyBorder="0" applyAlignment="0" applyProtection="0"/>
    <xf numFmtId="0" fontId="161" fillId="29" borderId="0" applyNumberFormat="0" applyBorder="0" applyAlignment="0" applyProtection="0"/>
    <xf numFmtId="0" fontId="161" fillId="30" borderId="0" applyNumberFormat="0" applyBorder="0" applyAlignment="0" applyProtection="0"/>
    <xf numFmtId="0" fontId="161" fillId="31" borderId="0" applyNumberFormat="0" applyBorder="0" applyAlignment="0" applyProtection="0"/>
    <xf numFmtId="0" fontId="161" fillId="33" borderId="0" applyNumberFormat="0" applyBorder="0" applyAlignment="0" applyProtection="0"/>
    <xf numFmtId="0" fontId="161" fillId="34" borderId="0" applyNumberFormat="0" applyBorder="0" applyAlignment="0" applyProtection="0"/>
    <xf numFmtId="0" fontId="161" fillId="35" borderId="0" applyNumberFormat="0" applyBorder="0" applyAlignment="0" applyProtection="0"/>
    <xf numFmtId="0" fontId="161" fillId="37" borderId="0" applyNumberFormat="0" applyBorder="0" applyAlignment="0" applyProtection="0"/>
    <xf numFmtId="0" fontId="161" fillId="38" borderId="0" applyNumberFormat="0" applyBorder="0" applyAlignment="0" applyProtection="0"/>
    <xf numFmtId="0" fontId="161" fillId="39" borderId="0" applyNumberFormat="0" applyBorder="0" applyAlignment="0" applyProtection="0"/>
    <xf numFmtId="0" fontId="160" fillId="0" borderId="0"/>
    <xf numFmtId="0" fontId="160" fillId="15" borderId="13" applyNumberFormat="0" applyFont="0" applyAlignment="0" applyProtection="0"/>
    <xf numFmtId="0" fontId="160" fillId="17" borderId="0" applyNumberFormat="0" applyBorder="0" applyAlignment="0" applyProtection="0"/>
    <xf numFmtId="0" fontId="160" fillId="18" borderId="0" applyNumberFormat="0" applyBorder="0" applyAlignment="0" applyProtection="0"/>
    <xf numFmtId="0" fontId="160" fillId="19" borderId="0" applyNumberFormat="0" applyBorder="0" applyAlignment="0" applyProtection="0"/>
    <xf numFmtId="0" fontId="160" fillId="21" borderId="0" applyNumberFormat="0" applyBorder="0" applyAlignment="0" applyProtection="0"/>
    <xf numFmtId="0" fontId="160" fillId="22" borderId="0" applyNumberFormat="0" applyBorder="0" applyAlignment="0" applyProtection="0"/>
    <xf numFmtId="0" fontId="160" fillId="23" borderId="0" applyNumberFormat="0" applyBorder="0" applyAlignment="0" applyProtection="0"/>
    <xf numFmtId="0" fontId="160" fillId="25" borderId="0" applyNumberFormat="0" applyBorder="0" applyAlignment="0" applyProtection="0"/>
    <xf numFmtId="0" fontId="160" fillId="26" borderId="0" applyNumberFormat="0" applyBorder="0" applyAlignment="0" applyProtection="0"/>
    <xf numFmtId="0" fontId="160" fillId="27" borderId="0" applyNumberFormat="0" applyBorder="0" applyAlignment="0" applyProtection="0"/>
    <xf numFmtId="0" fontId="160" fillId="29" borderId="0" applyNumberFormat="0" applyBorder="0" applyAlignment="0" applyProtection="0"/>
    <xf numFmtId="0" fontId="160" fillId="30" borderId="0" applyNumberFormat="0" applyBorder="0" applyAlignment="0" applyProtection="0"/>
    <xf numFmtId="0" fontId="160" fillId="31" borderId="0" applyNumberFormat="0" applyBorder="0" applyAlignment="0" applyProtection="0"/>
    <xf numFmtId="0" fontId="160" fillId="33" borderId="0" applyNumberFormat="0" applyBorder="0" applyAlignment="0" applyProtection="0"/>
    <xf numFmtId="0" fontId="160" fillId="34" borderId="0" applyNumberFormat="0" applyBorder="0" applyAlignment="0" applyProtection="0"/>
    <xf numFmtId="0" fontId="160" fillId="35" borderId="0" applyNumberFormat="0" applyBorder="0" applyAlignment="0" applyProtection="0"/>
    <xf numFmtId="0" fontId="160" fillId="37" borderId="0" applyNumberFormat="0" applyBorder="0" applyAlignment="0" applyProtection="0"/>
    <xf numFmtId="0" fontId="160" fillId="38" borderId="0" applyNumberFormat="0" applyBorder="0" applyAlignment="0" applyProtection="0"/>
    <xf numFmtId="0" fontId="160" fillId="39" borderId="0" applyNumberFormat="0" applyBorder="0" applyAlignment="0" applyProtection="0"/>
    <xf numFmtId="0" fontId="159" fillId="0" borderId="0"/>
    <xf numFmtId="0" fontId="159" fillId="15" borderId="13" applyNumberFormat="0" applyFont="0" applyAlignment="0" applyProtection="0"/>
    <xf numFmtId="0" fontId="159" fillId="17" borderId="0" applyNumberFormat="0" applyBorder="0" applyAlignment="0" applyProtection="0"/>
    <xf numFmtId="0" fontId="159" fillId="18" borderId="0" applyNumberFormat="0" applyBorder="0" applyAlignment="0" applyProtection="0"/>
    <xf numFmtId="0" fontId="159" fillId="19" borderId="0" applyNumberFormat="0" applyBorder="0" applyAlignment="0" applyProtection="0"/>
    <xf numFmtId="0" fontId="159" fillId="21" borderId="0" applyNumberFormat="0" applyBorder="0" applyAlignment="0" applyProtection="0"/>
    <xf numFmtId="0" fontId="159" fillId="22" borderId="0" applyNumberFormat="0" applyBorder="0" applyAlignment="0" applyProtection="0"/>
    <xf numFmtId="0" fontId="159" fillId="23" borderId="0" applyNumberFormat="0" applyBorder="0" applyAlignment="0" applyProtection="0"/>
    <xf numFmtId="0" fontId="159" fillId="25" borderId="0" applyNumberFormat="0" applyBorder="0" applyAlignment="0" applyProtection="0"/>
    <xf numFmtId="0" fontId="159" fillId="26" borderId="0" applyNumberFormat="0" applyBorder="0" applyAlignment="0" applyProtection="0"/>
    <xf numFmtId="0" fontId="159" fillId="27" borderId="0" applyNumberFormat="0" applyBorder="0" applyAlignment="0" applyProtection="0"/>
    <xf numFmtId="0" fontId="159" fillId="29" borderId="0" applyNumberFormat="0" applyBorder="0" applyAlignment="0" applyProtection="0"/>
    <xf numFmtId="0" fontId="159" fillId="30" borderId="0" applyNumberFormat="0" applyBorder="0" applyAlignment="0" applyProtection="0"/>
    <xf numFmtId="0" fontId="159" fillId="31" borderId="0" applyNumberFormat="0" applyBorder="0" applyAlignment="0" applyProtection="0"/>
    <xf numFmtId="0" fontId="159" fillId="33" borderId="0" applyNumberFormat="0" applyBorder="0" applyAlignment="0" applyProtection="0"/>
    <xf numFmtId="0" fontId="159" fillId="34" borderId="0" applyNumberFormat="0" applyBorder="0" applyAlignment="0" applyProtection="0"/>
    <xf numFmtId="0" fontId="159" fillId="35" borderId="0" applyNumberFormat="0" applyBorder="0" applyAlignment="0" applyProtection="0"/>
    <xf numFmtId="0" fontId="159" fillId="37" borderId="0" applyNumberFormat="0" applyBorder="0" applyAlignment="0" applyProtection="0"/>
    <xf numFmtId="0" fontId="159" fillId="38" borderId="0" applyNumberFormat="0" applyBorder="0" applyAlignment="0" applyProtection="0"/>
    <xf numFmtId="0" fontId="159" fillId="39" borderId="0" applyNumberFormat="0" applyBorder="0" applyAlignment="0" applyProtection="0"/>
    <xf numFmtId="0" fontId="158" fillId="0" borderId="0"/>
    <xf numFmtId="0" fontId="158" fillId="15" borderId="13" applyNumberFormat="0" applyFont="0" applyAlignment="0" applyProtection="0"/>
    <xf numFmtId="0" fontId="158" fillId="17" borderId="0" applyNumberFormat="0" applyBorder="0" applyAlignment="0" applyProtection="0"/>
    <xf numFmtId="0" fontId="158" fillId="18" borderId="0" applyNumberFormat="0" applyBorder="0" applyAlignment="0" applyProtection="0"/>
    <xf numFmtId="0" fontId="158" fillId="19" borderId="0" applyNumberFormat="0" applyBorder="0" applyAlignment="0" applyProtection="0"/>
    <xf numFmtId="0" fontId="158" fillId="21" borderId="0" applyNumberFormat="0" applyBorder="0" applyAlignment="0" applyProtection="0"/>
    <xf numFmtId="0" fontId="158" fillId="22" borderId="0" applyNumberFormat="0" applyBorder="0" applyAlignment="0" applyProtection="0"/>
    <xf numFmtId="0" fontId="158" fillId="23" borderId="0" applyNumberFormat="0" applyBorder="0" applyAlignment="0" applyProtection="0"/>
    <xf numFmtId="0" fontId="158" fillId="25" borderId="0" applyNumberFormat="0" applyBorder="0" applyAlignment="0" applyProtection="0"/>
    <xf numFmtId="0" fontId="158" fillId="26" borderId="0" applyNumberFormat="0" applyBorder="0" applyAlignment="0" applyProtection="0"/>
    <xf numFmtId="0" fontId="158" fillId="27" borderId="0" applyNumberFormat="0" applyBorder="0" applyAlignment="0" applyProtection="0"/>
    <xf numFmtId="0" fontId="158" fillId="29" borderId="0" applyNumberFormat="0" applyBorder="0" applyAlignment="0" applyProtection="0"/>
    <xf numFmtId="0" fontId="158" fillId="30" borderId="0" applyNumberFormat="0" applyBorder="0" applyAlignment="0" applyProtection="0"/>
    <xf numFmtId="0" fontId="158" fillId="31" borderId="0" applyNumberFormat="0" applyBorder="0" applyAlignment="0" applyProtection="0"/>
    <xf numFmtId="0" fontId="158" fillId="33" borderId="0" applyNumberFormat="0" applyBorder="0" applyAlignment="0" applyProtection="0"/>
    <xf numFmtId="0" fontId="158" fillId="34" borderId="0" applyNumberFormat="0" applyBorder="0" applyAlignment="0" applyProtection="0"/>
    <xf numFmtId="0" fontId="158" fillId="35" borderId="0" applyNumberFormat="0" applyBorder="0" applyAlignment="0" applyProtection="0"/>
    <xf numFmtId="0" fontId="158" fillId="37" borderId="0" applyNumberFormat="0" applyBorder="0" applyAlignment="0" applyProtection="0"/>
    <xf numFmtId="0" fontId="158" fillId="38" borderId="0" applyNumberFormat="0" applyBorder="0" applyAlignment="0" applyProtection="0"/>
    <xf numFmtId="0" fontId="158" fillId="39" borderId="0" applyNumberFormat="0" applyBorder="0" applyAlignment="0" applyProtection="0"/>
    <xf numFmtId="0" fontId="157" fillId="0" borderId="0"/>
    <xf numFmtId="0" fontId="157" fillId="15" borderId="13" applyNumberFormat="0" applyFont="0" applyAlignment="0" applyProtection="0"/>
    <xf numFmtId="0" fontId="157" fillId="17" borderId="0" applyNumberFormat="0" applyBorder="0" applyAlignment="0" applyProtection="0"/>
    <xf numFmtId="0" fontId="157" fillId="18" borderId="0" applyNumberFormat="0" applyBorder="0" applyAlignment="0" applyProtection="0"/>
    <xf numFmtId="0" fontId="157" fillId="19" borderId="0" applyNumberFormat="0" applyBorder="0" applyAlignment="0" applyProtection="0"/>
    <xf numFmtId="0" fontId="157" fillId="21" borderId="0" applyNumberFormat="0" applyBorder="0" applyAlignment="0" applyProtection="0"/>
    <xf numFmtId="0" fontId="157" fillId="22" borderId="0" applyNumberFormat="0" applyBorder="0" applyAlignment="0" applyProtection="0"/>
    <xf numFmtId="0" fontId="157" fillId="23" borderId="0" applyNumberFormat="0" applyBorder="0" applyAlignment="0" applyProtection="0"/>
    <xf numFmtId="0" fontId="157" fillId="25" borderId="0" applyNumberFormat="0" applyBorder="0" applyAlignment="0" applyProtection="0"/>
    <xf numFmtId="0" fontId="157" fillId="26" borderId="0" applyNumberFormat="0" applyBorder="0" applyAlignment="0" applyProtection="0"/>
    <xf numFmtId="0" fontId="157" fillId="27" borderId="0" applyNumberFormat="0" applyBorder="0" applyAlignment="0" applyProtection="0"/>
    <xf numFmtId="0" fontId="157" fillId="29" borderId="0" applyNumberFormat="0" applyBorder="0" applyAlignment="0" applyProtection="0"/>
    <xf numFmtId="0" fontId="157" fillId="30" borderId="0" applyNumberFormat="0" applyBorder="0" applyAlignment="0" applyProtection="0"/>
    <xf numFmtId="0" fontId="157" fillId="31" borderId="0" applyNumberFormat="0" applyBorder="0" applyAlignment="0" applyProtection="0"/>
    <xf numFmtId="0" fontId="157" fillId="33" borderId="0" applyNumberFormat="0" applyBorder="0" applyAlignment="0" applyProtection="0"/>
    <xf numFmtId="0" fontId="157" fillId="34" borderId="0" applyNumberFormat="0" applyBorder="0" applyAlignment="0" applyProtection="0"/>
    <xf numFmtId="0" fontId="157" fillId="35" borderId="0" applyNumberFormat="0" applyBorder="0" applyAlignment="0" applyProtection="0"/>
    <xf numFmtId="0" fontId="157" fillId="37" borderId="0" applyNumberFormat="0" applyBorder="0" applyAlignment="0" applyProtection="0"/>
    <xf numFmtId="0" fontId="157" fillId="38" borderId="0" applyNumberFormat="0" applyBorder="0" applyAlignment="0" applyProtection="0"/>
    <xf numFmtId="0" fontId="157" fillId="39" borderId="0" applyNumberFormat="0" applyBorder="0" applyAlignment="0" applyProtection="0"/>
    <xf numFmtId="0" fontId="156" fillId="0" borderId="0"/>
    <xf numFmtId="0" fontId="156" fillId="15" borderId="13" applyNumberFormat="0" applyFont="0" applyAlignment="0" applyProtection="0"/>
    <xf numFmtId="0" fontId="156" fillId="17" borderId="0" applyNumberFormat="0" applyBorder="0" applyAlignment="0" applyProtection="0"/>
    <xf numFmtId="0" fontId="156" fillId="18" borderId="0" applyNumberFormat="0" applyBorder="0" applyAlignment="0" applyProtection="0"/>
    <xf numFmtId="0" fontId="156" fillId="19" borderId="0" applyNumberFormat="0" applyBorder="0" applyAlignment="0" applyProtection="0"/>
    <xf numFmtId="0" fontId="156" fillId="21" borderId="0" applyNumberFormat="0" applyBorder="0" applyAlignment="0" applyProtection="0"/>
    <xf numFmtId="0" fontId="156" fillId="22" borderId="0" applyNumberFormat="0" applyBorder="0" applyAlignment="0" applyProtection="0"/>
    <xf numFmtId="0" fontId="156" fillId="23" borderId="0" applyNumberFormat="0" applyBorder="0" applyAlignment="0" applyProtection="0"/>
    <xf numFmtId="0" fontId="156" fillId="25" borderId="0" applyNumberFormat="0" applyBorder="0" applyAlignment="0" applyProtection="0"/>
    <xf numFmtId="0" fontId="156" fillId="26" borderId="0" applyNumberFormat="0" applyBorder="0" applyAlignment="0" applyProtection="0"/>
    <xf numFmtId="0" fontId="156" fillId="27" borderId="0" applyNumberFormat="0" applyBorder="0" applyAlignment="0" applyProtection="0"/>
    <xf numFmtId="0" fontId="156" fillId="29" borderId="0" applyNumberFormat="0" applyBorder="0" applyAlignment="0" applyProtection="0"/>
    <xf numFmtId="0" fontId="156" fillId="30" borderId="0" applyNumberFormat="0" applyBorder="0" applyAlignment="0" applyProtection="0"/>
    <xf numFmtId="0" fontId="156" fillId="31" borderId="0" applyNumberFormat="0" applyBorder="0" applyAlignment="0" applyProtection="0"/>
    <xf numFmtId="0" fontId="156" fillId="33" borderId="0" applyNumberFormat="0" applyBorder="0" applyAlignment="0" applyProtection="0"/>
    <xf numFmtId="0" fontId="156" fillId="34" borderId="0" applyNumberFormat="0" applyBorder="0" applyAlignment="0" applyProtection="0"/>
    <xf numFmtId="0" fontId="156" fillId="35" borderId="0" applyNumberFormat="0" applyBorder="0" applyAlignment="0" applyProtection="0"/>
    <xf numFmtId="0" fontId="156" fillId="37" borderId="0" applyNumberFormat="0" applyBorder="0" applyAlignment="0" applyProtection="0"/>
    <xf numFmtId="0" fontId="156" fillId="38" borderId="0" applyNumberFormat="0" applyBorder="0" applyAlignment="0" applyProtection="0"/>
    <xf numFmtId="0" fontId="156" fillId="39" borderId="0" applyNumberFormat="0" applyBorder="0" applyAlignment="0" applyProtection="0"/>
    <xf numFmtId="0" fontId="155" fillId="0" borderId="0"/>
    <xf numFmtId="0" fontId="155" fillId="15" borderId="13" applyNumberFormat="0" applyFont="0" applyAlignment="0" applyProtection="0"/>
    <xf numFmtId="0" fontId="155" fillId="17" borderId="0" applyNumberFormat="0" applyBorder="0" applyAlignment="0" applyProtection="0"/>
    <xf numFmtId="0" fontId="155" fillId="18" borderId="0" applyNumberFormat="0" applyBorder="0" applyAlignment="0" applyProtection="0"/>
    <xf numFmtId="0" fontId="155" fillId="19" borderId="0" applyNumberFormat="0" applyBorder="0" applyAlignment="0" applyProtection="0"/>
    <xf numFmtId="0" fontId="155" fillId="21" borderId="0" applyNumberFormat="0" applyBorder="0" applyAlignment="0" applyProtection="0"/>
    <xf numFmtId="0" fontId="155" fillId="22" borderId="0" applyNumberFormat="0" applyBorder="0" applyAlignment="0" applyProtection="0"/>
    <xf numFmtId="0" fontId="155" fillId="23" borderId="0" applyNumberFormat="0" applyBorder="0" applyAlignment="0" applyProtection="0"/>
    <xf numFmtId="0" fontId="155" fillId="25" borderId="0" applyNumberFormat="0" applyBorder="0" applyAlignment="0" applyProtection="0"/>
    <xf numFmtId="0" fontId="155" fillId="26" borderId="0" applyNumberFormat="0" applyBorder="0" applyAlignment="0" applyProtection="0"/>
    <xf numFmtId="0" fontId="155" fillId="27" borderId="0" applyNumberFormat="0" applyBorder="0" applyAlignment="0" applyProtection="0"/>
    <xf numFmtId="0" fontId="155" fillId="29" borderId="0" applyNumberFormat="0" applyBorder="0" applyAlignment="0" applyProtection="0"/>
    <xf numFmtId="0" fontId="155" fillId="30" borderId="0" applyNumberFormat="0" applyBorder="0" applyAlignment="0" applyProtection="0"/>
    <xf numFmtId="0" fontId="155" fillId="31" borderId="0" applyNumberFormat="0" applyBorder="0" applyAlignment="0" applyProtection="0"/>
    <xf numFmtId="0" fontId="155" fillId="33" borderId="0" applyNumberFormat="0" applyBorder="0" applyAlignment="0" applyProtection="0"/>
    <xf numFmtId="0" fontId="155" fillId="34" borderId="0" applyNumberFormat="0" applyBorder="0" applyAlignment="0" applyProtection="0"/>
    <xf numFmtId="0" fontId="155" fillId="35" borderId="0" applyNumberFormat="0" applyBorder="0" applyAlignment="0" applyProtection="0"/>
    <xf numFmtId="0" fontId="155" fillId="37" borderId="0" applyNumberFormat="0" applyBorder="0" applyAlignment="0" applyProtection="0"/>
    <xf numFmtId="0" fontId="155" fillId="38" borderId="0" applyNumberFormat="0" applyBorder="0" applyAlignment="0" applyProtection="0"/>
    <xf numFmtId="0" fontId="155" fillId="39" borderId="0" applyNumberFormat="0" applyBorder="0" applyAlignment="0" applyProtection="0"/>
    <xf numFmtId="0" fontId="154" fillId="0" borderId="0"/>
    <xf numFmtId="0" fontId="154" fillId="15" borderId="13" applyNumberFormat="0" applyFont="0" applyAlignment="0" applyProtection="0"/>
    <xf numFmtId="0" fontId="154" fillId="17" borderId="0" applyNumberFormat="0" applyBorder="0" applyAlignment="0" applyProtection="0"/>
    <xf numFmtId="0" fontId="154" fillId="18" borderId="0" applyNumberFormat="0" applyBorder="0" applyAlignment="0" applyProtection="0"/>
    <xf numFmtId="0" fontId="154" fillId="19" borderId="0" applyNumberFormat="0" applyBorder="0" applyAlignment="0" applyProtection="0"/>
    <xf numFmtId="0" fontId="154" fillId="21" borderId="0" applyNumberFormat="0" applyBorder="0" applyAlignment="0" applyProtection="0"/>
    <xf numFmtId="0" fontId="154" fillId="22" borderId="0" applyNumberFormat="0" applyBorder="0" applyAlignment="0" applyProtection="0"/>
    <xf numFmtId="0" fontId="154" fillId="23" borderId="0" applyNumberFormat="0" applyBorder="0" applyAlignment="0" applyProtection="0"/>
    <xf numFmtId="0" fontId="154" fillId="25" borderId="0" applyNumberFormat="0" applyBorder="0" applyAlignment="0" applyProtection="0"/>
    <xf numFmtId="0" fontId="154" fillId="26" borderId="0" applyNumberFormat="0" applyBorder="0" applyAlignment="0" applyProtection="0"/>
    <xf numFmtId="0" fontId="154" fillId="27" borderId="0" applyNumberFormat="0" applyBorder="0" applyAlignment="0" applyProtection="0"/>
    <xf numFmtId="0" fontId="154" fillId="29" borderId="0" applyNumberFormat="0" applyBorder="0" applyAlignment="0" applyProtection="0"/>
    <xf numFmtId="0" fontId="154" fillId="30" borderId="0" applyNumberFormat="0" applyBorder="0" applyAlignment="0" applyProtection="0"/>
    <xf numFmtId="0" fontId="154" fillId="31" borderId="0" applyNumberFormat="0" applyBorder="0" applyAlignment="0" applyProtection="0"/>
    <xf numFmtId="0" fontId="154" fillId="33" borderId="0" applyNumberFormat="0" applyBorder="0" applyAlignment="0" applyProtection="0"/>
    <xf numFmtId="0" fontId="154" fillId="34" borderId="0" applyNumberFormat="0" applyBorder="0" applyAlignment="0" applyProtection="0"/>
    <xf numFmtId="0" fontId="154" fillId="35" borderId="0" applyNumberFormat="0" applyBorder="0" applyAlignment="0" applyProtection="0"/>
    <xf numFmtId="0" fontId="154" fillId="37" borderId="0" applyNumberFormat="0" applyBorder="0" applyAlignment="0" applyProtection="0"/>
    <xf numFmtId="0" fontId="154" fillId="38" borderId="0" applyNumberFormat="0" applyBorder="0" applyAlignment="0" applyProtection="0"/>
    <xf numFmtId="0" fontId="154" fillId="39" borderId="0" applyNumberFormat="0" applyBorder="0" applyAlignment="0" applyProtection="0"/>
    <xf numFmtId="0" fontId="153" fillId="0" borderId="0"/>
    <xf numFmtId="0" fontId="153" fillId="15" borderId="13" applyNumberFormat="0" applyFont="0" applyAlignment="0" applyProtection="0"/>
    <xf numFmtId="0" fontId="153" fillId="17" borderId="0" applyNumberFormat="0" applyBorder="0" applyAlignment="0" applyProtection="0"/>
    <xf numFmtId="0" fontId="153" fillId="18" borderId="0" applyNumberFormat="0" applyBorder="0" applyAlignment="0" applyProtection="0"/>
    <xf numFmtId="0" fontId="153" fillId="19" borderId="0" applyNumberFormat="0" applyBorder="0" applyAlignment="0" applyProtection="0"/>
    <xf numFmtId="0" fontId="153" fillId="21" borderId="0" applyNumberFormat="0" applyBorder="0" applyAlignment="0" applyProtection="0"/>
    <xf numFmtId="0" fontId="153" fillId="22" borderId="0" applyNumberFormat="0" applyBorder="0" applyAlignment="0" applyProtection="0"/>
    <xf numFmtId="0" fontId="153" fillId="23" borderId="0" applyNumberFormat="0" applyBorder="0" applyAlignment="0" applyProtection="0"/>
    <xf numFmtId="0" fontId="153" fillId="25" borderId="0" applyNumberFormat="0" applyBorder="0" applyAlignment="0" applyProtection="0"/>
    <xf numFmtId="0" fontId="153" fillId="26" borderId="0" applyNumberFormat="0" applyBorder="0" applyAlignment="0" applyProtection="0"/>
    <xf numFmtId="0" fontId="153" fillId="27" borderId="0" applyNumberFormat="0" applyBorder="0" applyAlignment="0" applyProtection="0"/>
    <xf numFmtId="0" fontId="153" fillId="29" borderId="0" applyNumberFormat="0" applyBorder="0" applyAlignment="0" applyProtection="0"/>
    <xf numFmtId="0" fontId="153" fillId="30" borderId="0" applyNumberFormat="0" applyBorder="0" applyAlignment="0" applyProtection="0"/>
    <xf numFmtId="0" fontId="153" fillId="31" borderId="0" applyNumberFormat="0" applyBorder="0" applyAlignment="0" applyProtection="0"/>
    <xf numFmtId="0" fontId="153" fillId="33" borderId="0" applyNumberFormat="0" applyBorder="0" applyAlignment="0" applyProtection="0"/>
    <xf numFmtId="0" fontId="153" fillId="34" borderId="0" applyNumberFormat="0" applyBorder="0" applyAlignment="0" applyProtection="0"/>
    <xf numFmtId="0" fontId="153" fillId="35" borderId="0" applyNumberFormat="0" applyBorder="0" applyAlignment="0" applyProtection="0"/>
    <xf numFmtId="0" fontId="153" fillId="37" borderId="0" applyNumberFormat="0" applyBorder="0" applyAlignment="0" applyProtection="0"/>
    <xf numFmtId="0" fontId="153" fillId="38" borderId="0" applyNumberFormat="0" applyBorder="0" applyAlignment="0" applyProtection="0"/>
    <xf numFmtId="0" fontId="153" fillId="39" borderId="0" applyNumberFormat="0" applyBorder="0" applyAlignment="0" applyProtection="0"/>
    <xf numFmtId="0" fontId="152" fillId="0" borderId="0"/>
    <xf numFmtId="0" fontId="152" fillId="15" borderId="13" applyNumberFormat="0" applyFont="0" applyAlignment="0" applyProtection="0"/>
    <xf numFmtId="0" fontId="152" fillId="17" borderId="0" applyNumberFormat="0" applyBorder="0" applyAlignment="0" applyProtection="0"/>
    <xf numFmtId="0" fontId="152" fillId="18" borderId="0" applyNumberFormat="0" applyBorder="0" applyAlignment="0" applyProtection="0"/>
    <xf numFmtId="0" fontId="152" fillId="19" borderId="0" applyNumberFormat="0" applyBorder="0" applyAlignment="0" applyProtection="0"/>
    <xf numFmtId="0" fontId="152" fillId="21" borderId="0" applyNumberFormat="0" applyBorder="0" applyAlignment="0" applyProtection="0"/>
    <xf numFmtId="0" fontId="152" fillId="22" borderId="0" applyNumberFormat="0" applyBorder="0" applyAlignment="0" applyProtection="0"/>
    <xf numFmtId="0" fontId="152" fillId="23" borderId="0" applyNumberFormat="0" applyBorder="0" applyAlignment="0" applyProtection="0"/>
    <xf numFmtId="0" fontId="152" fillId="25" borderId="0" applyNumberFormat="0" applyBorder="0" applyAlignment="0" applyProtection="0"/>
    <xf numFmtId="0" fontId="152" fillId="26" borderId="0" applyNumberFormat="0" applyBorder="0" applyAlignment="0" applyProtection="0"/>
    <xf numFmtId="0" fontId="152" fillId="27" borderId="0" applyNumberFormat="0" applyBorder="0" applyAlignment="0" applyProtection="0"/>
    <xf numFmtId="0" fontId="152" fillId="29" borderId="0" applyNumberFormat="0" applyBorder="0" applyAlignment="0" applyProtection="0"/>
    <xf numFmtId="0" fontId="152" fillId="30" borderId="0" applyNumberFormat="0" applyBorder="0" applyAlignment="0" applyProtection="0"/>
    <xf numFmtId="0" fontId="152" fillId="31" borderId="0" applyNumberFormat="0" applyBorder="0" applyAlignment="0" applyProtection="0"/>
    <xf numFmtId="0" fontId="152" fillId="33" borderId="0" applyNumberFormat="0" applyBorder="0" applyAlignment="0" applyProtection="0"/>
    <xf numFmtId="0" fontId="152" fillId="34" borderId="0" applyNumberFormat="0" applyBorder="0" applyAlignment="0" applyProtection="0"/>
    <xf numFmtId="0" fontId="152" fillId="35" borderId="0" applyNumberFormat="0" applyBorder="0" applyAlignment="0" applyProtection="0"/>
    <xf numFmtId="0" fontId="152" fillId="37" borderId="0" applyNumberFormat="0" applyBorder="0" applyAlignment="0" applyProtection="0"/>
    <xf numFmtId="0" fontId="152" fillId="38" borderId="0" applyNumberFormat="0" applyBorder="0" applyAlignment="0" applyProtection="0"/>
    <xf numFmtId="0" fontId="152" fillId="39" borderId="0" applyNumberFormat="0" applyBorder="0" applyAlignment="0" applyProtection="0"/>
    <xf numFmtId="0" fontId="151" fillId="0" borderId="0"/>
    <xf numFmtId="0" fontId="151" fillId="15" borderId="13" applyNumberFormat="0" applyFont="0" applyAlignment="0" applyProtection="0"/>
    <xf numFmtId="0" fontId="151" fillId="17" borderId="0" applyNumberFormat="0" applyBorder="0" applyAlignment="0" applyProtection="0"/>
    <xf numFmtId="0" fontId="151" fillId="18" borderId="0" applyNumberFormat="0" applyBorder="0" applyAlignment="0" applyProtection="0"/>
    <xf numFmtId="0" fontId="151" fillId="19" borderId="0" applyNumberFormat="0" applyBorder="0" applyAlignment="0" applyProtection="0"/>
    <xf numFmtId="0" fontId="151" fillId="21" borderId="0" applyNumberFormat="0" applyBorder="0" applyAlignment="0" applyProtection="0"/>
    <xf numFmtId="0" fontId="151" fillId="22" borderId="0" applyNumberFormat="0" applyBorder="0" applyAlignment="0" applyProtection="0"/>
    <xf numFmtId="0" fontId="151" fillId="23" borderId="0" applyNumberFormat="0" applyBorder="0" applyAlignment="0" applyProtection="0"/>
    <xf numFmtId="0" fontId="151" fillId="25" borderId="0" applyNumberFormat="0" applyBorder="0" applyAlignment="0" applyProtection="0"/>
    <xf numFmtId="0" fontId="151" fillId="26" borderId="0" applyNumberFormat="0" applyBorder="0" applyAlignment="0" applyProtection="0"/>
    <xf numFmtId="0" fontId="151" fillId="27" borderId="0" applyNumberFormat="0" applyBorder="0" applyAlignment="0" applyProtection="0"/>
    <xf numFmtId="0" fontId="151" fillId="29" borderId="0" applyNumberFormat="0" applyBorder="0" applyAlignment="0" applyProtection="0"/>
    <xf numFmtId="0" fontId="151" fillId="30" borderId="0" applyNumberFormat="0" applyBorder="0" applyAlignment="0" applyProtection="0"/>
    <xf numFmtId="0" fontId="151" fillId="31" borderId="0" applyNumberFormat="0" applyBorder="0" applyAlignment="0" applyProtection="0"/>
    <xf numFmtId="0" fontId="151" fillId="33" borderId="0" applyNumberFormat="0" applyBorder="0" applyAlignment="0" applyProtection="0"/>
    <xf numFmtId="0" fontId="151" fillId="34" borderId="0" applyNumberFormat="0" applyBorder="0" applyAlignment="0" applyProtection="0"/>
    <xf numFmtId="0" fontId="151" fillId="35" borderId="0" applyNumberFormat="0" applyBorder="0" applyAlignment="0" applyProtection="0"/>
    <xf numFmtId="0" fontId="151" fillId="37" borderId="0" applyNumberFormat="0" applyBorder="0" applyAlignment="0" applyProtection="0"/>
    <xf numFmtId="0" fontId="151" fillId="38" borderId="0" applyNumberFormat="0" applyBorder="0" applyAlignment="0" applyProtection="0"/>
    <xf numFmtId="0" fontId="151" fillId="39" borderId="0" applyNumberFormat="0" applyBorder="0" applyAlignment="0" applyProtection="0"/>
    <xf numFmtId="0" fontId="150" fillId="0" borderId="0"/>
    <xf numFmtId="0" fontId="150" fillId="15" borderId="13" applyNumberFormat="0" applyFont="0" applyAlignment="0" applyProtection="0"/>
    <xf numFmtId="0" fontId="150" fillId="17" borderId="0" applyNumberFormat="0" applyBorder="0" applyAlignment="0" applyProtection="0"/>
    <xf numFmtId="0" fontId="150" fillId="18" borderId="0" applyNumberFormat="0" applyBorder="0" applyAlignment="0" applyProtection="0"/>
    <xf numFmtId="0" fontId="150" fillId="19" borderId="0" applyNumberFormat="0" applyBorder="0" applyAlignment="0" applyProtection="0"/>
    <xf numFmtId="0" fontId="150" fillId="21" borderId="0" applyNumberFormat="0" applyBorder="0" applyAlignment="0" applyProtection="0"/>
    <xf numFmtId="0" fontId="150" fillId="22" borderId="0" applyNumberFormat="0" applyBorder="0" applyAlignment="0" applyProtection="0"/>
    <xf numFmtId="0" fontId="150" fillId="23" borderId="0" applyNumberFormat="0" applyBorder="0" applyAlignment="0" applyProtection="0"/>
    <xf numFmtId="0" fontId="150" fillId="25" borderId="0" applyNumberFormat="0" applyBorder="0" applyAlignment="0" applyProtection="0"/>
    <xf numFmtId="0" fontId="150" fillId="26" borderId="0" applyNumberFormat="0" applyBorder="0" applyAlignment="0" applyProtection="0"/>
    <xf numFmtId="0" fontId="150" fillId="27" borderId="0" applyNumberFormat="0" applyBorder="0" applyAlignment="0" applyProtection="0"/>
    <xf numFmtId="0" fontId="150" fillId="29" borderId="0" applyNumberFormat="0" applyBorder="0" applyAlignment="0" applyProtection="0"/>
    <xf numFmtId="0" fontId="150" fillId="30" borderId="0" applyNumberFormat="0" applyBorder="0" applyAlignment="0" applyProtection="0"/>
    <xf numFmtId="0" fontId="150" fillId="31" borderId="0" applyNumberFormat="0" applyBorder="0" applyAlignment="0" applyProtection="0"/>
    <xf numFmtId="0" fontId="150" fillId="33" borderId="0" applyNumberFormat="0" applyBorder="0" applyAlignment="0" applyProtection="0"/>
    <xf numFmtId="0" fontId="150" fillId="34" borderId="0" applyNumberFormat="0" applyBorder="0" applyAlignment="0" applyProtection="0"/>
    <xf numFmtId="0" fontId="150" fillId="35" borderId="0" applyNumberFormat="0" applyBorder="0" applyAlignment="0" applyProtection="0"/>
    <xf numFmtId="0" fontId="150" fillId="37" borderId="0" applyNumberFormat="0" applyBorder="0" applyAlignment="0" applyProtection="0"/>
    <xf numFmtId="0" fontId="150" fillId="38" borderId="0" applyNumberFormat="0" applyBorder="0" applyAlignment="0" applyProtection="0"/>
    <xf numFmtId="0" fontId="150" fillId="39" borderId="0" applyNumberFormat="0" applyBorder="0" applyAlignment="0" applyProtection="0"/>
    <xf numFmtId="0" fontId="149" fillId="0" borderId="0"/>
    <xf numFmtId="0" fontId="149" fillId="15" borderId="13" applyNumberFormat="0" applyFont="0" applyAlignment="0" applyProtection="0"/>
    <xf numFmtId="0" fontId="149" fillId="17" borderId="0" applyNumberFormat="0" applyBorder="0" applyAlignment="0" applyProtection="0"/>
    <xf numFmtId="0" fontId="149" fillId="18" borderId="0" applyNumberFormat="0" applyBorder="0" applyAlignment="0" applyProtection="0"/>
    <xf numFmtId="0" fontId="149" fillId="19" borderId="0" applyNumberFormat="0" applyBorder="0" applyAlignment="0" applyProtection="0"/>
    <xf numFmtId="0" fontId="149" fillId="21" borderId="0" applyNumberFormat="0" applyBorder="0" applyAlignment="0" applyProtection="0"/>
    <xf numFmtId="0" fontId="149" fillId="22" borderId="0" applyNumberFormat="0" applyBorder="0" applyAlignment="0" applyProtection="0"/>
    <xf numFmtId="0" fontId="149" fillId="23" borderId="0" applyNumberFormat="0" applyBorder="0" applyAlignment="0" applyProtection="0"/>
    <xf numFmtId="0" fontId="149" fillId="25" borderId="0" applyNumberFormat="0" applyBorder="0" applyAlignment="0" applyProtection="0"/>
    <xf numFmtId="0" fontId="149" fillId="26" borderId="0" applyNumberFormat="0" applyBorder="0" applyAlignment="0" applyProtection="0"/>
    <xf numFmtId="0" fontId="149" fillId="27" borderId="0" applyNumberFormat="0" applyBorder="0" applyAlignment="0" applyProtection="0"/>
    <xf numFmtId="0" fontId="149" fillId="29" borderId="0" applyNumberFormat="0" applyBorder="0" applyAlignment="0" applyProtection="0"/>
    <xf numFmtId="0" fontId="149" fillId="30" borderId="0" applyNumberFormat="0" applyBorder="0" applyAlignment="0" applyProtection="0"/>
    <xf numFmtId="0" fontId="149" fillId="31" borderId="0" applyNumberFormat="0" applyBorder="0" applyAlignment="0" applyProtection="0"/>
    <xf numFmtId="0" fontId="149" fillId="33" borderId="0" applyNumberFormat="0" applyBorder="0" applyAlignment="0" applyProtection="0"/>
    <xf numFmtId="0" fontId="149" fillId="34" borderId="0" applyNumberFormat="0" applyBorder="0" applyAlignment="0" applyProtection="0"/>
    <xf numFmtId="0" fontId="149" fillId="35" borderId="0" applyNumberFormat="0" applyBorder="0" applyAlignment="0" applyProtection="0"/>
    <xf numFmtId="0" fontId="149" fillId="37" borderId="0" applyNumberFormat="0" applyBorder="0" applyAlignment="0" applyProtection="0"/>
    <xf numFmtId="0" fontId="149" fillId="38" borderId="0" applyNumberFormat="0" applyBorder="0" applyAlignment="0" applyProtection="0"/>
    <xf numFmtId="0" fontId="149" fillId="39" borderId="0" applyNumberFormat="0" applyBorder="0" applyAlignment="0" applyProtection="0"/>
    <xf numFmtId="0" fontId="148" fillId="0" borderId="0"/>
    <xf numFmtId="0" fontId="148" fillId="15" borderId="13" applyNumberFormat="0" applyFont="0" applyAlignment="0" applyProtection="0"/>
    <xf numFmtId="0" fontId="148" fillId="17" borderId="0" applyNumberFormat="0" applyBorder="0" applyAlignment="0" applyProtection="0"/>
    <xf numFmtId="0" fontId="148" fillId="18" borderId="0" applyNumberFormat="0" applyBorder="0" applyAlignment="0" applyProtection="0"/>
    <xf numFmtId="0" fontId="148" fillId="19" borderId="0" applyNumberFormat="0" applyBorder="0" applyAlignment="0" applyProtection="0"/>
    <xf numFmtId="0" fontId="148" fillId="21" borderId="0" applyNumberFormat="0" applyBorder="0" applyAlignment="0" applyProtection="0"/>
    <xf numFmtId="0" fontId="148" fillId="22" borderId="0" applyNumberFormat="0" applyBorder="0" applyAlignment="0" applyProtection="0"/>
    <xf numFmtId="0" fontId="148" fillId="23" borderId="0" applyNumberFormat="0" applyBorder="0" applyAlignment="0" applyProtection="0"/>
    <xf numFmtId="0" fontId="148" fillId="25" borderId="0" applyNumberFormat="0" applyBorder="0" applyAlignment="0" applyProtection="0"/>
    <xf numFmtId="0" fontId="148" fillId="26" borderId="0" applyNumberFormat="0" applyBorder="0" applyAlignment="0" applyProtection="0"/>
    <xf numFmtId="0" fontId="148" fillId="27" borderId="0" applyNumberFormat="0" applyBorder="0" applyAlignment="0" applyProtection="0"/>
    <xf numFmtId="0" fontId="148" fillId="29" borderId="0" applyNumberFormat="0" applyBorder="0" applyAlignment="0" applyProtection="0"/>
    <xf numFmtId="0" fontId="148" fillId="30" borderId="0" applyNumberFormat="0" applyBorder="0" applyAlignment="0" applyProtection="0"/>
    <xf numFmtId="0" fontId="148" fillId="31" borderId="0" applyNumberFormat="0" applyBorder="0" applyAlignment="0" applyProtection="0"/>
    <xf numFmtId="0" fontId="148" fillId="33" borderId="0" applyNumberFormat="0" applyBorder="0" applyAlignment="0" applyProtection="0"/>
    <xf numFmtId="0" fontId="148" fillId="34" borderId="0" applyNumberFormat="0" applyBorder="0" applyAlignment="0" applyProtection="0"/>
    <xf numFmtId="0" fontId="148" fillId="35" borderId="0" applyNumberFormat="0" applyBorder="0" applyAlignment="0" applyProtection="0"/>
    <xf numFmtId="0" fontId="148" fillId="37" borderId="0" applyNumberFormat="0" applyBorder="0" applyAlignment="0" applyProtection="0"/>
    <xf numFmtId="0" fontId="148" fillId="38" borderId="0" applyNumberFormat="0" applyBorder="0" applyAlignment="0" applyProtection="0"/>
    <xf numFmtId="0" fontId="148" fillId="39" borderId="0" applyNumberFormat="0" applyBorder="0" applyAlignment="0" applyProtection="0"/>
    <xf numFmtId="0" fontId="147" fillId="0" borderId="0"/>
    <xf numFmtId="0" fontId="147" fillId="15" borderId="13" applyNumberFormat="0" applyFont="0" applyAlignment="0" applyProtection="0"/>
    <xf numFmtId="0" fontId="147" fillId="17" borderId="0" applyNumberFormat="0" applyBorder="0" applyAlignment="0" applyProtection="0"/>
    <xf numFmtId="0" fontId="147" fillId="18" borderId="0" applyNumberFormat="0" applyBorder="0" applyAlignment="0" applyProtection="0"/>
    <xf numFmtId="0" fontId="147" fillId="19" borderId="0" applyNumberFormat="0" applyBorder="0" applyAlignment="0" applyProtection="0"/>
    <xf numFmtId="0" fontId="147" fillId="21" borderId="0" applyNumberFormat="0" applyBorder="0" applyAlignment="0" applyProtection="0"/>
    <xf numFmtId="0" fontId="147" fillId="22" borderId="0" applyNumberFormat="0" applyBorder="0" applyAlignment="0" applyProtection="0"/>
    <xf numFmtId="0" fontId="147" fillId="23" borderId="0" applyNumberFormat="0" applyBorder="0" applyAlignment="0" applyProtection="0"/>
    <xf numFmtId="0" fontId="147" fillId="25" borderId="0" applyNumberFormat="0" applyBorder="0" applyAlignment="0" applyProtection="0"/>
    <xf numFmtId="0" fontId="147" fillId="26" borderId="0" applyNumberFormat="0" applyBorder="0" applyAlignment="0" applyProtection="0"/>
    <xf numFmtId="0" fontId="147" fillId="27" borderId="0" applyNumberFormat="0" applyBorder="0" applyAlignment="0" applyProtection="0"/>
    <xf numFmtId="0" fontId="147" fillId="29" borderId="0" applyNumberFormat="0" applyBorder="0" applyAlignment="0" applyProtection="0"/>
    <xf numFmtId="0" fontId="147" fillId="30" borderId="0" applyNumberFormat="0" applyBorder="0" applyAlignment="0" applyProtection="0"/>
    <xf numFmtId="0" fontId="147" fillId="31" borderId="0" applyNumberFormat="0" applyBorder="0" applyAlignment="0" applyProtection="0"/>
    <xf numFmtId="0" fontId="147" fillId="33" borderId="0" applyNumberFormat="0" applyBorder="0" applyAlignment="0" applyProtection="0"/>
    <xf numFmtId="0" fontId="147" fillId="34" borderId="0" applyNumberFormat="0" applyBorder="0" applyAlignment="0" applyProtection="0"/>
    <xf numFmtId="0" fontId="147" fillId="35" borderId="0" applyNumberFormat="0" applyBorder="0" applyAlignment="0" applyProtection="0"/>
    <xf numFmtId="0" fontId="147" fillId="37" borderId="0" applyNumberFormat="0" applyBorder="0" applyAlignment="0" applyProtection="0"/>
    <xf numFmtId="0" fontId="147" fillId="38" borderId="0" applyNumberFormat="0" applyBorder="0" applyAlignment="0" applyProtection="0"/>
    <xf numFmtId="0" fontId="147" fillId="39" borderId="0" applyNumberFormat="0" applyBorder="0" applyAlignment="0" applyProtection="0"/>
    <xf numFmtId="0" fontId="146" fillId="0" borderId="0"/>
    <xf numFmtId="0" fontId="146" fillId="15" borderId="13" applyNumberFormat="0" applyFont="0" applyAlignment="0" applyProtection="0"/>
    <xf numFmtId="0" fontId="146" fillId="17" borderId="0" applyNumberFormat="0" applyBorder="0" applyAlignment="0" applyProtection="0"/>
    <xf numFmtId="0" fontId="146" fillId="18" borderId="0" applyNumberFormat="0" applyBorder="0" applyAlignment="0" applyProtection="0"/>
    <xf numFmtId="0" fontId="146" fillId="19" borderId="0" applyNumberFormat="0" applyBorder="0" applyAlignment="0" applyProtection="0"/>
    <xf numFmtId="0" fontId="146" fillId="21" borderId="0" applyNumberFormat="0" applyBorder="0" applyAlignment="0" applyProtection="0"/>
    <xf numFmtId="0" fontId="146" fillId="22" borderId="0" applyNumberFormat="0" applyBorder="0" applyAlignment="0" applyProtection="0"/>
    <xf numFmtId="0" fontId="146" fillId="23" borderId="0" applyNumberFormat="0" applyBorder="0" applyAlignment="0" applyProtection="0"/>
    <xf numFmtId="0" fontId="146" fillId="25" borderId="0" applyNumberFormat="0" applyBorder="0" applyAlignment="0" applyProtection="0"/>
    <xf numFmtId="0" fontId="146" fillId="26" borderId="0" applyNumberFormat="0" applyBorder="0" applyAlignment="0" applyProtection="0"/>
    <xf numFmtId="0" fontId="146" fillId="27" borderId="0" applyNumberFormat="0" applyBorder="0" applyAlignment="0" applyProtection="0"/>
    <xf numFmtId="0" fontId="146" fillId="29" borderId="0" applyNumberFormat="0" applyBorder="0" applyAlignment="0" applyProtection="0"/>
    <xf numFmtId="0" fontId="146" fillId="30" borderId="0" applyNumberFormat="0" applyBorder="0" applyAlignment="0" applyProtection="0"/>
    <xf numFmtId="0" fontId="146" fillId="31" borderId="0" applyNumberFormat="0" applyBorder="0" applyAlignment="0" applyProtection="0"/>
    <xf numFmtId="0" fontId="146" fillId="33" borderId="0" applyNumberFormat="0" applyBorder="0" applyAlignment="0" applyProtection="0"/>
    <xf numFmtId="0" fontId="146" fillId="34" borderId="0" applyNumberFormat="0" applyBorder="0" applyAlignment="0" applyProtection="0"/>
    <xf numFmtId="0" fontId="146" fillId="35" borderId="0" applyNumberFormat="0" applyBorder="0" applyAlignment="0" applyProtection="0"/>
    <xf numFmtId="0" fontId="146" fillId="37" borderId="0" applyNumberFormat="0" applyBorder="0" applyAlignment="0" applyProtection="0"/>
    <xf numFmtId="0" fontId="146" fillId="38" borderId="0" applyNumberFormat="0" applyBorder="0" applyAlignment="0" applyProtection="0"/>
    <xf numFmtId="0" fontId="146" fillId="39" borderId="0" applyNumberFormat="0" applyBorder="0" applyAlignment="0" applyProtection="0"/>
    <xf numFmtId="0" fontId="145" fillId="0" borderId="0"/>
    <xf numFmtId="0" fontId="145" fillId="15" borderId="13" applyNumberFormat="0" applyFont="0" applyAlignment="0" applyProtection="0"/>
    <xf numFmtId="0" fontId="145" fillId="17" borderId="0" applyNumberFormat="0" applyBorder="0" applyAlignment="0" applyProtection="0"/>
    <xf numFmtId="0" fontId="145" fillId="18" borderId="0" applyNumberFormat="0" applyBorder="0" applyAlignment="0" applyProtection="0"/>
    <xf numFmtId="0" fontId="145" fillId="19" borderId="0" applyNumberFormat="0" applyBorder="0" applyAlignment="0" applyProtection="0"/>
    <xf numFmtId="0" fontId="145" fillId="21" borderId="0" applyNumberFormat="0" applyBorder="0" applyAlignment="0" applyProtection="0"/>
    <xf numFmtId="0" fontId="145" fillId="22" borderId="0" applyNumberFormat="0" applyBorder="0" applyAlignment="0" applyProtection="0"/>
    <xf numFmtId="0" fontId="145" fillId="23" borderId="0" applyNumberFormat="0" applyBorder="0" applyAlignment="0" applyProtection="0"/>
    <xf numFmtId="0" fontId="145" fillId="25" borderId="0" applyNumberFormat="0" applyBorder="0" applyAlignment="0" applyProtection="0"/>
    <xf numFmtId="0" fontId="145" fillId="26" borderId="0" applyNumberFormat="0" applyBorder="0" applyAlignment="0" applyProtection="0"/>
    <xf numFmtId="0" fontId="145" fillId="27" borderId="0" applyNumberFormat="0" applyBorder="0" applyAlignment="0" applyProtection="0"/>
    <xf numFmtId="0" fontId="145" fillId="29" borderId="0" applyNumberFormat="0" applyBorder="0" applyAlignment="0" applyProtection="0"/>
    <xf numFmtId="0" fontId="145" fillId="30" borderId="0" applyNumberFormat="0" applyBorder="0" applyAlignment="0" applyProtection="0"/>
    <xf numFmtId="0" fontId="145" fillId="31" borderId="0" applyNumberFormat="0" applyBorder="0" applyAlignment="0" applyProtection="0"/>
    <xf numFmtId="0" fontId="145" fillId="33" borderId="0" applyNumberFormat="0" applyBorder="0" applyAlignment="0" applyProtection="0"/>
    <xf numFmtId="0" fontId="145" fillId="34" borderId="0" applyNumberFormat="0" applyBorder="0" applyAlignment="0" applyProtection="0"/>
    <xf numFmtId="0" fontId="145" fillId="35" borderId="0" applyNumberFormat="0" applyBorder="0" applyAlignment="0" applyProtection="0"/>
    <xf numFmtId="0" fontId="145" fillId="37" borderId="0" applyNumberFormat="0" applyBorder="0" applyAlignment="0" applyProtection="0"/>
    <xf numFmtId="0" fontId="145" fillId="38" borderId="0" applyNumberFormat="0" applyBorder="0" applyAlignment="0" applyProtection="0"/>
    <xf numFmtId="0" fontId="145" fillId="39" borderId="0" applyNumberFormat="0" applyBorder="0" applyAlignment="0" applyProtection="0"/>
    <xf numFmtId="0" fontId="144" fillId="0" borderId="0"/>
    <xf numFmtId="0" fontId="144" fillId="15" borderId="13" applyNumberFormat="0" applyFont="0" applyAlignment="0" applyProtection="0"/>
    <xf numFmtId="0" fontId="144" fillId="17" borderId="0" applyNumberFormat="0" applyBorder="0" applyAlignment="0" applyProtection="0"/>
    <xf numFmtId="0" fontId="144" fillId="18" borderId="0" applyNumberFormat="0" applyBorder="0" applyAlignment="0" applyProtection="0"/>
    <xf numFmtId="0" fontId="144" fillId="19" borderId="0" applyNumberFormat="0" applyBorder="0" applyAlignment="0" applyProtection="0"/>
    <xf numFmtId="0" fontId="144" fillId="21" borderId="0" applyNumberFormat="0" applyBorder="0" applyAlignment="0" applyProtection="0"/>
    <xf numFmtId="0" fontId="144" fillId="22" borderId="0" applyNumberFormat="0" applyBorder="0" applyAlignment="0" applyProtection="0"/>
    <xf numFmtId="0" fontId="144" fillId="23" borderId="0" applyNumberFormat="0" applyBorder="0" applyAlignment="0" applyProtection="0"/>
    <xf numFmtId="0" fontId="144" fillId="25" borderId="0" applyNumberFormat="0" applyBorder="0" applyAlignment="0" applyProtection="0"/>
    <xf numFmtId="0" fontId="144" fillId="26" borderId="0" applyNumberFormat="0" applyBorder="0" applyAlignment="0" applyProtection="0"/>
    <xf numFmtId="0" fontId="144" fillId="27" borderId="0" applyNumberFormat="0" applyBorder="0" applyAlignment="0" applyProtection="0"/>
    <xf numFmtId="0" fontId="144" fillId="29" borderId="0" applyNumberFormat="0" applyBorder="0" applyAlignment="0" applyProtection="0"/>
    <xf numFmtId="0" fontId="144" fillId="30" borderId="0" applyNumberFormat="0" applyBorder="0" applyAlignment="0" applyProtection="0"/>
    <xf numFmtId="0" fontId="144" fillId="31" borderId="0" applyNumberFormat="0" applyBorder="0" applyAlignment="0" applyProtection="0"/>
    <xf numFmtId="0" fontId="144" fillId="33" borderId="0" applyNumberFormat="0" applyBorder="0" applyAlignment="0" applyProtection="0"/>
    <xf numFmtId="0" fontId="144" fillId="34" borderId="0" applyNumberFormat="0" applyBorder="0" applyAlignment="0" applyProtection="0"/>
    <xf numFmtId="0" fontId="144" fillId="35" borderId="0" applyNumberFormat="0" applyBorder="0" applyAlignment="0" applyProtection="0"/>
    <xf numFmtId="0" fontId="144" fillId="37" borderId="0" applyNumberFormat="0" applyBorder="0" applyAlignment="0" applyProtection="0"/>
    <xf numFmtId="0" fontId="144" fillId="38" borderId="0" applyNumberFormat="0" applyBorder="0" applyAlignment="0" applyProtection="0"/>
    <xf numFmtId="0" fontId="144" fillId="39" borderId="0" applyNumberFormat="0" applyBorder="0" applyAlignment="0" applyProtection="0"/>
    <xf numFmtId="0" fontId="143" fillId="0" borderId="0"/>
    <xf numFmtId="0" fontId="143" fillId="15" borderId="13" applyNumberFormat="0" applyFont="0" applyAlignment="0" applyProtection="0"/>
    <xf numFmtId="0" fontId="143" fillId="17" borderId="0" applyNumberFormat="0" applyBorder="0" applyAlignment="0" applyProtection="0"/>
    <xf numFmtId="0" fontId="143" fillId="18" borderId="0" applyNumberFormat="0" applyBorder="0" applyAlignment="0" applyProtection="0"/>
    <xf numFmtId="0" fontId="143" fillId="19" borderId="0" applyNumberFormat="0" applyBorder="0" applyAlignment="0" applyProtection="0"/>
    <xf numFmtId="0" fontId="143" fillId="21" borderId="0" applyNumberFormat="0" applyBorder="0" applyAlignment="0" applyProtection="0"/>
    <xf numFmtId="0" fontId="143" fillId="22" borderId="0" applyNumberFormat="0" applyBorder="0" applyAlignment="0" applyProtection="0"/>
    <xf numFmtId="0" fontId="143" fillId="23" borderId="0" applyNumberFormat="0" applyBorder="0" applyAlignment="0" applyProtection="0"/>
    <xf numFmtId="0" fontId="143" fillId="25" borderId="0" applyNumberFormat="0" applyBorder="0" applyAlignment="0" applyProtection="0"/>
    <xf numFmtId="0" fontId="143" fillId="26" borderId="0" applyNumberFormat="0" applyBorder="0" applyAlignment="0" applyProtection="0"/>
    <xf numFmtId="0" fontId="143" fillId="27" borderId="0" applyNumberFormat="0" applyBorder="0" applyAlignment="0" applyProtection="0"/>
    <xf numFmtId="0" fontId="143" fillId="29" borderId="0" applyNumberFormat="0" applyBorder="0" applyAlignment="0" applyProtection="0"/>
    <xf numFmtId="0" fontId="143" fillId="30" borderId="0" applyNumberFormat="0" applyBorder="0" applyAlignment="0" applyProtection="0"/>
    <xf numFmtId="0" fontId="143" fillId="31" borderId="0" applyNumberFormat="0" applyBorder="0" applyAlignment="0" applyProtection="0"/>
    <xf numFmtId="0" fontId="143" fillId="33" borderId="0" applyNumberFormat="0" applyBorder="0" applyAlignment="0" applyProtection="0"/>
    <xf numFmtId="0" fontId="143" fillId="34" borderId="0" applyNumberFormat="0" applyBorder="0" applyAlignment="0" applyProtection="0"/>
    <xf numFmtId="0" fontId="143" fillId="35" borderId="0" applyNumberFormat="0" applyBorder="0" applyAlignment="0" applyProtection="0"/>
    <xf numFmtId="0" fontId="143" fillId="37" borderId="0" applyNumberFormat="0" applyBorder="0" applyAlignment="0" applyProtection="0"/>
    <xf numFmtId="0" fontId="143" fillId="38" borderId="0" applyNumberFormat="0" applyBorder="0" applyAlignment="0" applyProtection="0"/>
    <xf numFmtId="0" fontId="143" fillId="39" borderId="0" applyNumberFormat="0" applyBorder="0" applyAlignment="0" applyProtection="0"/>
    <xf numFmtId="0" fontId="142" fillId="0" borderId="0"/>
    <xf numFmtId="0" fontId="142" fillId="15" borderId="13" applyNumberFormat="0" applyFont="0" applyAlignment="0" applyProtection="0"/>
    <xf numFmtId="0" fontId="142" fillId="17" borderId="0" applyNumberFormat="0" applyBorder="0" applyAlignment="0" applyProtection="0"/>
    <xf numFmtId="0" fontId="142" fillId="18" borderId="0" applyNumberFormat="0" applyBorder="0" applyAlignment="0" applyProtection="0"/>
    <xf numFmtId="0" fontId="142" fillId="19" borderId="0" applyNumberFormat="0" applyBorder="0" applyAlignment="0" applyProtection="0"/>
    <xf numFmtId="0" fontId="142" fillId="21" borderId="0" applyNumberFormat="0" applyBorder="0" applyAlignment="0" applyProtection="0"/>
    <xf numFmtId="0" fontId="142" fillId="22" borderId="0" applyNumberFormat="0" applyBorder="0" applyAlignment="0" applyProtection="0"/>
    <xf numFmtId="0" fontId="142" fillId="23" borderId="0" applyNumberFormat="0" applyBorder="0" applyAlignment="0" applyProtection="0"/>
    <xf numFmtId="0" fontId="142" fillId="25" borderId="0" applyNumberFormat="0" applyBorder="0" applyAlignment="0" applyProtection="0"/>
    <xf numFmtId="0" fontId="142" fillId="26" borderId="0" applyNumberFormat="0" applyBorder="0" applyAlignment="0" applyProtection="0"/>
    <xf numFmtId="0" fontId="142" fillId="27" borderId="0" applyNumberFormat="0" applyBorder="0" applyAlignment="0" applyProtection="0"/>
    <xf numFmtId="0" fontId="142" fillId="29" borderId="0" applyNumberFormat="0" applyBorder="0" applyAlignment="0" applyProtection="0"/>
    <xf numFmtId="0" fontId="142" fillId="30" borderId="0" applyNumberFormat="0" applyBorder="0" applyAlignment="0" applyProtection="0"/>
    <xf numFmtId="0" fontId="142" fillId="31" borderId="0" applyNumberFormat="0" applyBorder="0" applyAlignment="0" applyProtection="0"/>
    <xf numFmtId="0" fontId="142" fillId="33"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7" borderId="0" applyNumberFormat="0" applyBorder="0" applyAlignment="0" applyProtection="0"/>
    <xf numFmtId="0" fontId="142" fillId="38" borderId="0" applyNumberFormat="0" applyBorder="0" applyAlignment="0" applyProtection="0"/>
    <xf numFmtId="0" fontId="142" fillId="39" borderId="0" applyNumberFormat="0" applyBorder="0" applyAlignment="0" applyProtection="0"/>
    <xf numFmtId="0" fontId="141" fillId="0" borderId="0"/>
    <xf numFmtId="0" fontId="141" fillId="15" borderId="13" applyNumberFormat="0" applyFont="0" applyAlignment="0" applyProtection="0"/>
    <xf numFmtId="0" fontId="141" fillId="17" borderId="0" applyNumberFormat="0" applyBorder="0" applyAlignment="0" applyProtection="0"/>
    <xf numFmtId="0" fontId="141" fillId="18" borderId="0" applyNumberFormat="0" applyBorder="0" applyAlignment="0" applyProtection="0"/>
    <xf numFmtId="0" fontId="141" fillId="19" borderId="0" applyNumberFormat="0" applyBorder="0" applyAlignment="0" applyProtection="0"/>
    <xf numFmtId="0" fontId="141" fillId="21" borderId="0" applyNumberFormat="0" applyBorder="0" applyAlignment="0" applyProtection="0"/>
    <xf numFmtId="0" fontId="141" fillId="22" borderId="0" applyNumberFormat="0" applyBorder="0" applyAlignment="0" applyProtection="0"/>
    <xf numFmtId="0" fontId="141" fillId="23" borderId="0" applyNumberFormat="0" applyBorder="0" applyAlignment="0" applyProtection="0"/>
    <xf numFmtId="0" fontId="141" fillId="25" borderId="0" applyNumberFormat="0" applyBorder="0" applyAlignment="0" applyProtection="0"/>
    <xf numFmtId="0" fontId="141" fillId="26" borderId="0" applyNumberFormat="0" applyBorder="0" applyAlignment="0" applyProtection="0"/>
    <xf numFmtId="0" fontId="141" fillId="27" borderId="0" applyNumberFormat="0" applyBorder="0" applyAlignment="0" applyProtection="0"/>
    <xf numFmtId="0" fontId="141" fillId="29" borderId="0" applyNumberFormat="0" applyBorder="0" applyAlignment="0" applyProtection="0"/>
    <xf numFmtId="0" fontId="141" fillId="30" borderId="0" applyNumberFormat="0" applyBorder="0" applyAlignment="0" applyProtection="0"/>
    <xf numFmtId="0" fontId="141" fillId="31" borderId="0" applyNumberFormat="0" applyBorder="0" applyAlignment="0" applyProtection="0"/>
    <xf numFmtId="0" fontId="141" fillId="33" borderId="0" applyNumberFormat="0" applyBorder="0" applyAlignment="0" applyProtection="0"/>
    <xf numFmtId="0" fontId="141" fillId="34" borderId="0" applyNumberFormat="0" applyBorder="0" applyAlignment="0" applyProtection="0"/>
    <xf numFmtId="0" fontId="141" fillId="35" borderId="0" applyNumberFormat="0" applyBorder="0" applyAlignment="0" applyProtection="0"/>
    <xf numFmtId="0" fontId="141" fillId="37" borderId="0" applyNumberFormat="0" applyBorder="0" applyAlignment="0" applyProtection="0"/>
    <xf numFmtId="0" fontId="141" fillId="38" borderId="0" applyNumberFormat="0" applyBorder="0" applyAlignment="0" applyProtection="0"/>
    <xf numFmtId="0" fontId="141" fillId="39" borderId="0" applyNumberFormat="0" applyBorder="0" applyAlignment="0" applyProtection="0"/>
    <xf numFmtId="0" fontId="140" fillId="0" borderId="0"/>
    <xf numFmtId="0" fontId="140" fillId="15" borderId="13" applyNumberFormat="0" applyFont="0" applyAlignment="0" applyProtection="0"/>
    <xf numFmtId="0" fontId="140" fillId="17" borderId="0" applyNumberFormat="0" applyBorder="0" applyAlignment="0" applyProtection="0"/>
    <xf numFmtId="0" fontId="140" fillId="18" borderId="0" applyNumberFormat="0" applyBorder="0" applyAlignment="0" applyProtection="0"/>
    <xf numFmtId="0" fontId="140" fillId="19" borderId="0" applyNumberFormat="0" applyBorder="0" applyAlignment="0" applyProtection="0"/>
    <xf numFmtId="0" fontId="140" fillId="21" borderId="0" applyNumberFormat="0" applyBorder="0" applyAlignment="0" applyProtection="0"/>
    <xf numFmtId="0" fontId="140" fillId="22" borderId="0" applyNumberFormat="0" applyBorder="0" applyAlignment="0" applyProtection="0"/>
    <xf numFmtId="0" fontId="140" fillId="23" borderId="0" applyNumberFormat="0" applyBorder="0" applyAlignment="0" applyProtection="0"/>
    <xf numFmtId="0" fontId="140" fillId="25" borderId="0" applyNumberFormat="0" applyBorder="0" applyAlignment="0" applyProtection="0"/>
    <xf numFmtId="0" fontId="140" fillId="26" borderId="0" applyNumberFormat="0" applyBorder="0" applyAlignment="0" applyProtection="0"/>
    <xf numFmtId="0" fontId="140" fillId="27" borderId="0" applyNumberFormat="0" applyBorder="0" applyAlignment="0" applyProtection="0"/>
    <xf numFmtId="0" fontId="140" fillId="29" borderId="0" applyNumberFormat="0" applyBorder="0" applyAlignment="0" applyProtection="0"/>
    <xf numFmtId="0" fontId="140" fillId="30" borderId="0" applyNumberFormat="0" applyBorder="0" applyAlignment="0" applyProtection="0"/>
    <xf numFmtId="0" fontId="140" fillId="31" borderId="0" applyNumberFormat="0" applyBorder="0" applyAlignment="0" applyProtection="0"/>
    <xf numFmtId="0" fontId="140" fillId="33" borderId="0" applyNumberFormat="0" applyBorder="0" applyAlignment="0" applyProtection="0"/>
    <xf numFmtId="0" fontId="140" fillId="34" borderId="0" applyNumberFormat="0" applyBorder="0" applyAlignment="0" applyProtection="0"/>
    <xf numFmtId="0" fontId="140" fillId="35" borderId="0" applyNumberFormat="0" applyBorder="0" applyAlignment="0" applyProtection="0"/>
    <xf numFmtId="0" fontId="140" fillId="37" borderId="0" applyNumberFormat="0" applyBorder="0" applyAlignment="0" applyProtection="0"/>
    <xf numFmtId="0" fontId="140" fillId="38" borderId="0" applyNumberFormat="0" applyBorder="0" applyAlignment="0" applyProtection="0"/>
    <xf numFmtId="0" fontId="140" fillId="39" borderId="0" applyNumberFormat="0" applyBorder="0" applyAlignment="0" applyProtection="0"/>
    <xf numFmtId="0" fontId="139" fillId="0" borderId="0"/>
    <xf numFmtId="0" fontId="139" fillId="15" borderId="13" applyNumberFormat="0" applyFont="0" applyAlignment="0" applyProtection="0"/>
    <xf numFmtId="0" fontId="139" fillId="17" borderId="0" applyNumberFormat="0" applyBorder="0" applyAlignment="0" applyProtection="0"/>
    <xf numFmtId="0" fontId="139" fillId="18" borderId="0" applyNumberFormat="0" applyBorder="0" applyAlignment="0" applyProtection="0"/>
    <xf numFmtId="0" fontId="139" fillId="19" borderId="0" applyNumberFormat="0" applyBorder="0" applyAlignment="0" applyProtection="0"/>
    <xf numFmtId="0" fontId="139" fillId="21" borderId="0" applyNumberFormat="0" applyBorder="0" applyAlignment="0" applyProtection="0"/>
    <xf numFmtId="0" fontId="139" fillId="22" borderId="0" applyNumberFormat="0" applyBorder="0" applyAlignment="0" applyProtection="0"/>
    <xf numFmtId="0" fontId="139" fillId="23" borderId="0" applyNumberFormat="0" applyBorder="0" applyAlignment="0" applyProtection="0"/>
    <xf numFmtId="0" fontId="139" fillId="25" borderId="0" applyNumberFormat="0" applyBorder="0" applyAlignment="0" applyProtection="0"/>
    <xf numFmtId="0" fontId="139" fillId="26" borderId="0" applyNumberFormat="0" applyBorder="0" applyAlignment="0" applyProtection="0"/>
    <xf numFmtId="0" fontId="139" fillId="27" borderId="0" applyNumberFormat="0" applyBorder="0" applyAlignment="0" applyProtection="0"/>
    <xf numFmtId="0" fontId="139" fillId="29" borderId="0" applyNumberFormat="0" applyBorder="0" applyAlignment="0" applyProtection="0"/>
    <xf numFmtId="0" fontId="139" fillId="30" borderId="0" applyNumberFormat="0" applyBorder="0" applyAlignment="0" applyProtection="0"/>
    <xf numFmtId="0" fontId="139" fillId="31" borderId="0" applyNumberFormat="0" applyBorder="0" applyAlignment="0" applyProtection="0"/>
    <xf numFmtId="0" fontId="139" fillId="33" borderId="0" applyNumberFormat="0" applyBorder="0" applyAlignment="0" applyProtection="0"/>
    <xf numFmtId="0" fontId="139" fillId="34" borderId="0" applyNumberFormat="0" applyBorder="0" applyAlignment="0" applyProtection="0"/>
    <xf numFmtId="0" fontId="139" fillId="35" borderId="0" applyNumberFormat="0" applyBorder="0" applyAlignment="0" applyProtection="0"/>
    <xf numFmtId="0" fontId="139" fillId="37" borderId="0" applyNumberFormat="0" applyBorder="0" applyAlignment="0" applyProtection="0"/>
    <xf numFmtId="0" fontId="139" fillId="38" borderId="0" applyNumberFormat="0" applyBorder="0" applyAlignment="0" applyProtection="0"/>
    <xf numFmtId="0" fontId="139" fillId="39" borderId="0" applyNumberFormat="0" applyBorder="0" applyAlignment="0" applyProtection="0"/>
    <xf numFmtId="0" fontId="138" fillId="0" borderId="0"/>
    <xf numFmtId="0" fontId="138" fillId="15" borderId="13" applyNumberFormat="0" applyFont="0" applyAlignment="0" applyProtection="0"/>
    <xf numFmtId="0" fontId="138" fillId="17" borderId="0" applyNumberFormat="0" applyBorder="0" applyAlignment="0" applyProtection="0"/>
    <xf numFmtId="0" fontId="138" fillId="18" borderId="0" applyNumberFormat="0" applyBorder="0" applyAlignment="0" applyProtection="0"/>
    <xf numFmtId="0" fontId="138" fillId="19" borderId="0" applyNumberFormat="0" applyBorder="0" applyAlignment="0" applyProtection="0"/>
    <xf numFmtId="0" fontId="138" fillId="21" borderId="0" applyNumberFormat="0" applyBorder="0" applyAlignment="0" applyProtection="0"/>
    <xf numFmtId="0" fontId="138" fillId="22" borderId="0" applyNumberFormat="0" applyBorder="0" applyAlignment="0" applyProtection="0"/>
    <xf numFmtId="0" fontId="138" fillId="23" borderId="0" applyNumberFormat="0" applyBorder="0" applyAlignment="0" applyProtection="0"/>
    <xf numFmtId="0" fontId="138" fillId="25" borderId="0" applyNumberFormat="0" applyBorder="0" applyAlignment="0" applyProtection="0"/>
    <xf numFmtId="0" fontId="138" fillId="26" borderId="0" applyNumberFormat="0" applyBorder="0" applyAlignment="0" applyProtection="0"/>
    <xf numFmtId="0" fontId="138" fillId="27" borderId="0" applyNumberFormat="0" applyBorder="0" applyAlignment="0" applyProtection="0"/>
    <xf numFmtId="0" fontId="138" fillId="29" borderId="0" applyNumberFormat="0" applyBorder="0" applyAlignment="0" applyProtection="0"/>
    <xf numFmtId="0" fontId="138" fillId="30" borderId="0" applyNumberFormat="0" applyBorder="0" applyAlignment="0" applyProtection="0"/>
    <xf numFmtId="0" fontId="138" fillId="31" borderId="0" applyNumberFormat="0" applyBorder="0" applyAlignment="0" applyProtection="0"/>
    <xf numFmtId="0" fontId="138" fillId="33" borderId="0" applyNumberFormat="0" applyBorder="0" applyAlignment="0" applyProtection="0"/>
    <xf numFmtId="0" fontId="138" fillId="34" borderId="0" applyNumberFormat="0" applyBorder="0" applyAlignment="0" applyProtection="0"/>
    <xf numFmtId="0" fontId="138" fillId="35" borderId="0" applyNumberFormat="0" applyBorder="0" applyAlignment="0" applyProtection="0"/>
    <xf numFmtId="0" fontId="138" fillId="37" borderId="0" applyNumberFormat="0" applyBorder="0" applyAlignment="0" applyProtection="0"/>
    <xf numFmtId="0" fontId="138" fillId="38" borderId="0" applyNumberFormat="0" applyBorder="0" applyAlignment="0" applyProtection="0"/>
    <xf numFmtId="0" fontId="138" fillId="39" borderId="0" applyNumberFormat="0" applyBorder="0" applyAlignment="0" applyProtection="0"/>
    <xf numFmtId="0" fontId="137" fillId="0" borderId="0"/>
    <xf numFmtId="0" fontId="137" fillId="15" borderId="13" applyNumberFormat="0" applyFont="0" applyAlignment="0" applyProtection="0"/>
    <xf numFmtId="0" fontId="137" fillId="17" borderId="0" applyNumberFormat="0" applyBorder="0" applyAlignment="0" applyProtection="0"/>
    <xf numFmtId="0" fontId="137" fillId="18" borderId="0" applyNumberFormat="0" applyBorder="0" applyAlignment="0" applyProtection="0"/>
    <xf numFmtId="0" fontId="137" fillId="19" borderId="0" applyNumberFormat="0" applyBorder="0" applyAlignment="0" applyProtection="0"/>
    <xf numFmtId="0" fontId="137" fillId="21" borderId="0" applyNumberFormat="0" applyBorder="0" applyAlignment="0" applyProtection="0"/>
    <xf numFmtId="0" fontId="137" fillId="22" borderId="0" applyNumberFormat="0" applyBorder="0" applyAlignment="0" applyProtection="0"/>
    <xf numFmtId="0" fontId="137" fillId="23" borderId="0" applyNumberFormat="0" applyBorder="0" applyAlignment="0" applyProtection="0"/>
    <xf numFmtId="0" fontId="137" fillId="25" borderId="0" applyNumberFormat="0" applyBorder="0" applyAlignment="0" applyProtection="0"/>
    <xf numFmtId="0" fontId="137" fillId="26" borderId="0" applyNumberFormat="0" applyBorder="0" applyAlignment="0" applyProtection="0"/>
    <xf numFmtId="0" fontId="137" fillId="27" borderId="0" applyNumberFormat="0" applyBorder="0" applyAlignment="0" applyProtection="0"/>
    <xf numFmtId="0" fontId="137" fillId="29" borderId="0" applyNumberFormat="0" applyBorder="0" applyAlignment="0" applyProtection="0"/>
    <xf numFmtId="0" fontId="137" fillId="30" borderId="0" applyNumberFormat="0" applyBorder="0" applyAlignment="0" applyProtection="0"/>
    <xf numFmtId="0" fontId="137" fillId="31" borderId="0" applyNumberFormat="0" applyBorder="0" applyAlignment="0" applyProtection="0"/>
    <xf numFmtId="0" fontId="137" fillId="33" borderId="0" applyNumberFormat="0" applyBorder="0" applyAlignment="0" applyProtection="0"/>
    <xf numFmtId="0" fontId="137" fillId="34" borderId="0" applyNumberFormat="0" applyBorder="0" applyAlignment="0" applyProtection="0"/>
    <xf numFmtId="0" fontId="137" fillId="35" borderId="0" applyNumberFormat="0" applyBorder="0" applyAlignment="0" applyProtection="0"/>
    <xf numFmtId="0" fontId="137" fillId="37" borderId="0" applyNumberFormat="0" applyBorder="0" applyAlignment="0" applyProtection="0"/>
    <xf numFmtId="0" fontId="137" fillId="38" borderId="0" applyNumberFormat="0" applyBorder="0" applyAlignment="0" applyProtection="0"/>
    <xf numFmtId="0" fontId="137" fillId="39" borderId="0" applyNumberFormat="0" applyBorder="0" applyAlignment="0" applyProtection="0"/>
    <xf numFmtId="0" fontId="136" fillId="0" borderId="0"/>
    <xf numFmtId="0" fontId="136" fillId="15" borderId="13" applyNumberFormat="0" applyFont="0" applyAlignment="0" applyProtection="0"/>
    <xf numFmtId="0" fontId="136" fillId="17" borderId="0" applyNumberFormat="0" applyBorder="0" applyAlignment="0" applyProtection="0"/>
    <xf numFmtId="0" fontId="136" fillId="18" borderId="0" applyNumberFormat="0" applyBorder="0" applyAlignment="0" applyProtection="0"/>
    <xf numFmtId="0" fontId="136" fillId="19" borderId="0" applyNumberFormat="0" applyBorder="0" applyAlignment="0" applyProtection="0"/>
    <xf numFmtId="0" fontId="136" fillId="21" borderId="0" applyNumberFormat="0" applyBorder="0" applyAlignment="0" applyProtection="0"/>
    <xf numFmtId="0" fontId="136" fillId="22" borderId="0" applyNumberFormat="0" applyBorder="0" applyAlignment="0" applyProtection="0"/>
    <xf numFmtId="0" fontId="136" fillId="23" borderId="0" applyNumberFormat="0" applyBorder="0" applyAlignment="0" applyProtection="0"/>
    <xf numFmtId="0" fontId="136" fillId="25" borderId="0" applyNumberFormat="0" applyBorder="0" applyAlignment="0" applyProtection="0"/>
    <xf numFmtId="0" fontId="136" fillId="26" borderId="0" applyNumberFormat="0" applyBorder="0" applyAlignment="0" applyProtection="0"/>
    <xf numFmtId="0" fontId="136" fillId="27" borderId="0" applyNumberFormat="0" applyBorder="0" applyAlignment="0" applyProtection="0"/>
    <xf numFmtId="0" fontId="136" fillId="29" borderId="0" applyNumberFormat="0" applyBorder="0" applyAlignment="0" applyProtection="0"/>
    <xf numFmtId="0" fontId="136" fillId="30" borderId="0" applyNumberFormat="0" applyBorder="0" applyAlignment="0" applyProtection="0"/>
    <xf numFmtId="0" fontId="136" fillId="31" borderId="0" applyNumberFormat="0" applyBorder="0" applyAlignment="0" applyProtection="0"/>
    <xf numFmtId="0" fontId="136" fillId="33" borderId="0" applyNumberFormat="0" applyBorder="0" applyAlignment="0" applyProtection="0"/>
    <xf numFmtId="0" fontId="136" fillId="34" borderId="0" applyNumberFormat="0" applyBorder="0" applyAlignment="0" applyProtection="0"/>
    <xf numFmtId="0" fontId="136" fillId="35" borderId="0" applyNumberFormat="0" applyBorder="0" applyAlignment="0" applyProtection="0"/>
    <xf numFmtId="0" fontId="136" fillId="37" borderId="0" applyNumberFormat="0" applyBorder="0" applyAlignment="0" applyProtection="0"/>
    <xf numFmtId="0" fontId="136" fillId="38" borderId="0" applyNumberFormat="0" applyBorder="0" applyAlignment="0" applyProtection="0"/>
    <xf numFmtId="0" fontId="136" fillId="39" borderId="0" applyNumberFormat="0" applyBorder="0" applyAlignment="0" applyProtection="0"/>
    <xf numFmtId="0" fontId="135" fillId="0" borderId="0"/>
    <xf numFmtId="0" fontId="135" fillId="15" borderId="13" applyNumberFormat="0" applyFont="0" applyAlignment="0" applyProtection="0"/>
    <xf numFmtId="0" fontId="135" fillId="17" borderId="0" applyNumberFormat="0" applyBorder="0" applyAlignment="0" applyProtection="0"/>
    <xf numFmtId="0" fontId="135" fillId="18" borderId="0" applyNumberFormat="0" applyBorder="0" applyAlignment="0" applyProtection="0"/>
    <xf numFmtId="0" fontId="135" fillId="19" borderId="0" applyNumberFormat="0" applyBorder="0" applyAlignment="0" applyProtection="0"/>
    <xf numFmtId="0" fontId="135" fillId="21" borderId="0" applyNumberFormat="0" applyBorder="0" applyAlignment="0" applyProtection="0"/>
    <xf numFmtId="0" fontId="135" fillId="22" borderId="0" applyNumberFormat="0" applyBorder="0" applyAlignment="0" applyProtection="0"/>
    <xf numFmtId="0" fontId="135" fillId="23" borderId="0" applyNumberFormat="0" applyBorder="0" applyAlignment="0" applyProtection="0"/>
    <xf numFmtId="0" fontId="135" fillId="25" borderId="0" applyNumberFormat="0" applyBorder="0" applyAlignment="0" applyProtection="0"/>
    <xf numFmtId="0" fontId="135" fillId="26" borderId="0" applyNumberFormat="0" applyBorder="0" applyAlignment="0" applyProtection="0"/>
    <xf numFmtId="0" fontId="135" fillId="27" borderId="0" applyNumberFormat="0" applyBorder="0" applyAlignment="0" applyProtection="0"/>
    <xf numFmtId="0" fontId="135" fillId="29" borderId="0" applyNumberFormat="0" applyBorder="0" applyAlignment="0" applyProtection="0"/>
    <xf numFmtId="0" fontId="135" fillId="30" borderId="0" applyNumberFormat="0" applyBorder="0" applyAlignment="0" applyProtection="0"/>
    <xf numFmtId="0" fontId="135" fillId="31" borderId="0" applyNumberFormat="0" applyBorder="0" applyAlignment="0" applyProtection="0"/>
    <xf numFmtId="0" fontId="135" fillId="33" borderId="0" applyNumberFormat="0" applyBorder="0" applyAlignment="0" applyProtection="0"/>
    <xf numFmtId="0" fontId="135" fillId="34" borderId="0" applyNumberFormat="0" applyBorder="0" applyAlignment="0" applyProtection="0"/>
    <xf numFmtId="0" fontId="135" fillId="35" borderId="0" applyNumberFormat="0" applyBorder="0" applyAlignment="0" applyProtection="0"/>
    <xf numFmtId="0" fontId="135" fillId="37" borderId="0" applyNumberFormat="0" applyBorder="0" applyAlignment="0" applyProtection="0"/>
    <xf numFmtId="0" fontId="135" fillId="38" borderId="0" applyNumberFormat="0" applyBorder="0" applyAlignment="0" applyProtection="0"/>
    <xf numFmtId="0" fontId="135" fillId="39" borderId="0" applyNumberFormat="0" applyBorder="0" applyAlignment="0" applyProtection="0"/>
    <xf numFmtId="0" fontId="134" fillId="0" borderId="0"/>
    <xf numFmtId="0" fontId="134" fillId="15" borderId="13" applyNumberFormat="0" applyFont="0" applyAlignment="0" applyProtection="0"/>
    <xf numFmtId="0" fontId="134" fillId="17" borderId="0" applyNumberFormat="0" applyBorder="0" applyAlignment="0" applyProtection="0"/>
    <xf numFmtId="0" fontId="134" fillId="18" borderId="0" applyNumberFormat="0" applyBorder="0" applyAlignment="0" applyProtection="0"/>
    <xf numFmtId="0" fontId="134" fillId="19" borderId="0" applyNumberFormat="0" applyBorder="0" applyAlignment="0" applyProtection="0"/>
    <xf numFmtId="0" fontId="134" fillId="21" borderId="0" applyNumberFormat="0" applyBorder="0" applyAlignment="0" applyProtection="0"/>
    <xf numFmtId="0" fontId="134" fillId="22" borderId="0" applyNumberFormat="0" applyBorder="0" applyAlignment="0" applyProtection="0"/>
    <xf numFmtId="0" fontId="134" fillId="23" borderId="0" applyNumberFormat="0" applyBorder="0" applyAlignment="0" applyProtection="0"/>
    <xf numFmtId="0" fontId="134" fillId="25" borderId="0" applyNumberFormat="0" applyBorder="0" applyAlignment="0" applyProtection="0"/>
    <xf numFmtId="0" fontId="134" fillId="26" borderId="0" applyNumberFormat="0" applyBorder="0" applyAlignment="0" applyProtection="0"/>
    <xf numFmtId="0" fontId="134" fillId="27" borderId="0" applyNumberFormat="0" applyBorder="0" applyAlignment="0" applyProtection="0"/>
    <xf numFmtId="0" fontId="134" fillId="29" borderId="0" applyNumberFormat="0" applyBorder="0" applyAlignment="0" applyProtection="0"/>
    <xf numFmtId="0" fontId="134" fillId="30" borderId="0" applyNumberFormat="0" applyBorder="0" applyAlignment="0" applyProtection="0"/>
    <xf numFmtId="0" fontId="134" fillId="31" borderId="0" applyNumberFormat="0" applyBorder="0" applyAlignment="0" applyProtection="0"/>
    <xf numFmtId="0" fontId="134" fillId="33" borderId="0" applyNumberFormat="0" applyBorder="0" applyAlignment="0" applyProtection="0"/>
    <xf numFmtId="0" fontId="134" fillId="34" borderId="0" applyNumberFormat="0" applyBorder="0" applyAlignment="0" applyProtection="0"/>
    <xf numFmtId="0" fontId="134" fillId="35" borderId="0" applyNumberFormat="0" applyBorder="0" applyAlignment="0" applyProtection="0"/>
    <xf numFmtId="0" fontId="134" fillId="37" borderId="0" applyNumberFormat="0" applyBorder="0" applyAlignment="0" applyProtection="0"/>
    <xf numFmtId="0" fontId="134" fillId="38" borderId="0" applyNumberFormat="0" applyBorder="0" applyAlignment="0" applyProtection="0"/>
    <xf numFmtId="0" fontId="134" fillId="39" borderId="0" applyNumberFormat="0" applyBorder="0" applyAlignment="0" applyProtection="0"/>
    <xf numFmtId="0" fontId="133" fillId="0" borderId="0"/>
    <xf numFmtId="0" fontId="133" fillId="15" borderId="13" applyNumberFormat="0" applyFont="0" applyAlignment="0" applyProtection="0"/>
    <xf numFmtId="0" fontId="133" fillId="17" borderId="0" applyNumberFormat="0" applyBorder="0" applyAlignment="0" applyProtection="0"/>
    <xf numFmtId="0" fontId="133" fillId="18" borderId="0" applyNumberFormat="0" applyBorder="0" applyAlignment="0" applyProtection="0"/>
    <xf numFmtId="0" fontId="133" fillId="19" borderId="0" applyNumberFormat="0" applyBorder="0" applyAlignment="0" applyProtection="0"/>
    <xf numFmtId="0" fontId="133" fillId="21" borderId="0" applyNumberFormat="0" applyBorder="0" applyAlignment="0" applyProtection="0"/>
    <xf numFmtId="0" fontId="133" fillId="22" borderId="0" applyNumberFormat="0" applyBorder="0" applyAlignment="0" applyProtection="0"/>
    <xf numFmtId="0" fontId="133" fillId="23" borderId="0" applyNumberFormat="0" applyBorder="0" applyAlignment="0" applyProtection="0"/>
    <xf numFmtId="0" fontId="133" fillId="25" borderId="0" applyNumberFormat="0" applyBorder="0" applyAlignment="0" applyProtection="0"/>
    <xf numFmtId="0" fontId="133" fillId="26" borderId="0" applyNumberFormat="0" applyBorder="0" applyAlignment="0" applyProtection="0"/>
    <xf numFmtId="0" fontId="133" fillId="27" borderId="0" applyNumberFormat="0" applyBorder="0" applyAlignment="0" applyProtection="0"/>
    <xf numFmtId="0" fontId="133" fillId="29" borderId="0" applyNumberFormat="0" applyBorder="0" applyAlignment="0" applyProtection="0"/>
    <xf numFmtId="0" fontId="133" fillId="30" borderId="0" applyNumberFormat="0" applyBorder="0" applyAlignment="0" applyProtection="0"/>
    <xf numFmtId="0" fontId="133" fillId="31" borderId="0" applyNumberFormat="0" applyBorder="0" applyAlignment="0" applyProtection="0"/>
    <xf numFmtId="0" fontId="133" fillId="33" borderId="0" applyNumberFormat="0" applyBorder="0" applyAlignment="0" applyProtection="0"/>
    <xf numFmtId="0" fontId="133" fillId="34" borderId="0" applyNumberFormat="0" applyBorder="0" applyAlignment="0" applyProtection="0"/>
    <xf numFmtId="0" fontId="133" fillId="35" borderId="0" applyNumberFormat="0" applyBorder="0" applyAlignment="0" applyProtection="0"/>
    <xf numFmtId="0" fontId="133" fillId="37" borderId="0" applyNumberFormat="0" applyBorder="0" applyAlignment="0" applyProtection="0"/>
    <xf numFmtId="0" fontId="133" fillId="38" borderId="0" applyNumberFormat="0" applyBorder="0" applyAlignment="0" applyProtection="0"/>
    <xf numFmtId="0" fontId="133" fillId="39" borderId="0" applyNumberFormat="0" applyBorder="0" applyAlignment="0" applyProtection="0"/>
    <xf numFmtId="0" fontId="132" fillId="0" borderId="0"/>
    <xf numFmtId="0" fontId="132" fillId="15" borderId="13" applyNumberFormat="0" applyFont="0" applyAlignment="0" applyProtection="0"/>
    <xf numFmtId="0" fontId="132" fillId="17" borderId="0" applyNumberFormat="0" applyBorder="0" applyAlignment="0" applyProtection="0"/>
    <xf numFmtId="0" fontId="132" fillId="18" borderId="0" applyNumberFormat="0" applyBorder="0" applyAlignment="0" applyProtection="0"/>
    <xf numFmtId="0" fontId="132" fillId="19" borderId="0" applyNumberFormat="0" applyBorder="0" applyAlignment="0" applyProtection="0"/>
    <xf numFmtId="0" fontId="132" fillId="21" borderId="0" applyNumberFormat="0" applyBorder="0" applyAlignment="0" applyProtection="0"/>
    <xf numFmtId="0" fontId="132" fillId="22" borderId="0" applyNumberFormat="0" applyBorder="0" applyAlignment="0" applyProtection="0"/>
    <xf numFmtId="0" fontId="132" fillId="23" borderId="0" applyNumberFormat="0" applyBorder="0" applyAlignment="0" applyProtection="0"/>
    <xf numFmtId="0" fontId="132" fillId="25" borderId="0" applyNumberFormat="0" applyBorder="0" applyAlignment="0" applyProtection="0"/>
    <xf numFmtId="0" fontId="132" fillId="26" borderId="0" applyNumberFormat="0" applyBorder="0" applyAlignment="0" applyProtection="0"/>
    <xf numFmtId="0" fontId="132" fillId="27" borderId="0" applyNumberFormat="0" applyBorder="0" applyAlignment="0" applyProtection="0"/>
    <xf numFmtId="0" fontId="132" fillId="29" borderId="0" applyNumberFormat="0" applyBorder="0" applyAlignment="0" applyProtection="0"/>
    <xf numFmtId="0" fontId="132" fillId="30" borderId="0" applyNumberFormat="0" applyBorder="0" applyAlignment="0" applyProtection="0"/>
    <xf numFmtId="0" fontId="132" fillId="31" borderId="0" applyNumberFormat="0" applyBorder="0" applyAlignment="0" applyProtection="0"/>
    <xf numFmtId="0" fontId="132" fillId="33" borderId="0" applyNumberFormat="0" applyBorder="0" applyAlignment="0" applyProtection="0"/>
    <xf numFmtId="0" fontId="132" fillId="34" borderId="0" applyNumberFormat="0" applyBorder="0" applyAlignment="0" applyProtection="0"/>
    <xf numFmtId="0" fontId="132" fillId="35" borderId="0" applyNumberFormat="0" applyBorder="0" applyAlignment="0" applyProtection="0"/>
    <xf numFmtId="0" fontId="132" fillId="37" borderId="0" applyNumberFormat="0" applyBorder="0" applyAlignment="0" applyProtection="0"/>
    <xf numFmtId="0" fontId="132" fillId="38" borderId="0" applyNumberFormat="0" applyBorder="0" applyAlignment="0" applyProtection="0"/>
    <xf numFmtId="0" fontId="132" fillId="39" borderId="0" applyNumberFormat="0" applyBorder="0" applyAlignment="0" applyProtection="0"/>
    <xf numFmtId="0" fontId="131" fillId="0" borderId="0"/>
    <xf numFmtId="0" fontId="131" fillId="15" borderId="13" applyNumberFormat="0" applyFont="0" applyAlignment="0" applyProtection="0"/>
    <xf numFmtId="0" fontId="131" fillId="17" borderId="0" applyNumberFormat="0" applyBorder="0" applyAlignment="0" applyProtection="0"/>
    <xf numFmtId="0" fontId="131" fillId="18" borderId="0" applyNumberFormat="0" applyBorder="0" applyAlignment="0" applyProtection="0"/>
    <xf numFmtId="0" fontId="131" fillId="19" borderId="0" applyNumberFormat="0" applyBorder="0" applyAlignment="0" applyProtection="0"/>
    <xf numFmtId="0" fontId="131" fillId="21" borderId="0" applyNumberFormat="0" applyBorder="0" applyAlignment="0" applyProtection="0"/>
    <xf numFmtId="0" fontId="131" fillId="22" borderId="0" applyNumberFormat="0" applyBorder="0" applyAlignment="0" applyProtection="0"/>
    <xf numFmtId="0" fontId="131" fillId="23" borderId="0" applyNumberFormat="0" applyBorder="0" applyAlignment="0" applyProtection="0"/>
    <xf numFmtId="0" fontId="131" fillId="25" borderId="0" applyNumberFormat="0" applyBorder="0" applyAlignment="0" applyProtection="0"/>
    <xf numFmtId="0" fontId="131" fillId="26" borderId="0" applyNumberFormat="0" applyBorder="0" applyAlignment="0" applyProtection="0"/>
    <xf numFmtId="0" fontId="131" fillId="27" borderId="0" applyNumberFormat="0" applyBorder="0" applyAlignment="0" applyProtection="0"/>
    <xf numFmtId="0" fontId="131" fillId="29" borderId="0" applyNumberFormat="0" applyBorder="0" applyAlignment="0" applyProtection="0"/>
    <xf numFmtId="0" fontId="131" fillId="30" borderId="0" applyNumberFormat="0" applyBorder="0" applyAlignment="0" applyProtection="0"/>
    <xf numFmtId="0" fontId="131" fillId="31" borderId="0" applyNumberFormat="0" applyBorder="0" applyAlignment="0" applyProtection="0"/>
    <xf numFmtId="0" fontId="131" fillId="33" borderId="0" applyNumberFormat="0" applyBorder="0" applyAlignment="0" applyProtection="0"/>
    <xf numFmtId="0" fontId="131" fillId="34" borderId="0" applyNumberFormat="0" applyBorder="0" applyAlignment="0" applyProtection="0"/>
    <xf numFmtId="0" fontId="131" fillId="35" borderId="0" applyNumberFormat="0" applyBorder="0" applyAlignment="0" applyProtection="0"/>
    <xf numFmtId="0" fontId="131" fillId="37" borderId="0" applyNumberFormat="0" applyBorder="0" applyAlignment="0" applyProtection="0"/>
    <xf numFmtId="0" fontId="131" fillId="38" borderId="0" applyNumberFormat="0" applyBorder="0" applyAlignment="0" applyProtection="0"/>
    <xf numFmtId="0" fontId="131" fillId="39" borderId="0" applyNumberFormat="0" applyBorder="0" applyAlignment="0" applyProtection="0"/>
    <xf numFmtId="0" fontId="130" fillId="0" borderId="0"/>
    <xf numFmtId="0" fontId="130" fillId="15" borderId="13" applyNumberFormat="0" applyFont="0" applyAlignment="0" applyProtection="0"/>
    <xf numFmtId="0" fontId="130" fillId="17" borderId="0" applyNumberFormat="0" applyBorder="0" applyAlignment="0" applyProtection="0"/>
    <xf numFmtId="0" fontId="130" fillId="18" borderId="0" applyNumberFormat="0" applyBorder="0" applyAlignment="0" applyProtection="0"/>
    <xf numFmtId="0" fontId="130" fillId="19" borderId="0" applyNumberFormat="0" applyBorder="0" applyAlignment="0" applyProtection="0"/>
    <xf numFmtId="0" fontId="130" fillId="21" borderId="0" applyNumberFormat="0" applyBorder="0" applyAlignment="0" applyProtection="0"/>
    <xf numFmtId="0" fontId="130" fillId="22" borderId="0" applyNumberFormat="0" applyBorder="0" applyAlignment="0" applyProtection="0"/>
    <xf numFmtId="0" fontId="130" fillId="23" borderId="0" applyNumberFormat="0" applyBorder="0" applyAlignment="0" applyProtection="0"/>
    <xf numFmtId="0" fontId="130" fillId="25" borderId="0" applyNumberFormat="0" applyBorder="0" applyAlignment="0" applyProtection="0"/>
    <xf numFmtId="0" fontId="130" fillId="26" borderId="0" applyNumberFormat="0" applyBorder="0" applyAlignment="0" applyProtection="0"/>
    <xf numFmtId="0" fontId="130" fillId="27" borderId="0" applyNumberFormat="0" applyBorder="0" applyAlignment="0" applyProtection="0"/>
    <xf numFmtId="0" fontId="130" fillId="29" borderId="0" applyNumberFormat="0" applyBorder="0" applyAlignment="0" applyProtection="0"/>
    <xf numFmtId="0" fontId="130" fillId="30" borderId="0" applyNumberFormat="0" applyBorder="0" applyAlignment="0" applyProtection="0"/>
    <xf numFmtId="0" fontId="130" fillId="31" borderId="0" applyNumberFormat="0" applyBorder="0" applyAlignment="0" applyProtection="0"/>
    <xf numFmtId="0" fontId="130" fillId="33" borderId="0" applyNumberFormat="0" applyBorder="0" applyAlignment="0" applyProtection="0"/>
    <xf numFmtId="0" fontId="130" fillId="34" borderId="0" applyNumberFormat="0" applyBorder="0" applyAlignment="0" applyProtection="0"/>
    <xf numFmtId="0" fontId="130" fillId="35" borderId="0" applyNumberFormat="0" applyBorder="0" applyAlignment="0" applyProtection="0"/>
    <xf numFmtId="0" fontId="130" fillId="37" borderId="0" applyNumberFormat="0" applyBorder="0" applyAlignment="0" applyProtection="0"/>
    <xf numFmtId="0" fontId="130" fillId="38" borderId="0" applyNumberFormat="0" applyBorder="0" applyAlignment="0" applyProtection="0"/>
    <xf numFmtId="0" fontId="130" fillId="39" borderId="0" applyNumberFormat="0" applyBorder="0" applyAlignment="0" applyProtection="0"/>
    <xf numFmtId="0" fontId="129" fillId="0" borderId="0"/>
    <xf numFmtId="0" fontId="129" fillId="15" borderId="13" applyNumberFormat="0" applyFont="0" applyAlignment="0" applyProtection="0"/>
    <xf numFmtId="0" fontId="129" fillId="17" borderId="0" applyNumberFormat="0" applyBorder="0" applyAlignment="0" applyProtection="0"/>
    <xf numFmtId="0" fontId="129" fillId="18" borderId="0" applyNumberFormat="0" applyBorder="0" applyAlignment="0" applyProtection="0"/>
    <xf numFmtId="0" fontId="129" fillId="19" borderId="0" applyNumberFormat="0" applyBorder="0" applyAlignment="0" applyProtection="0"/>
    <xf numFmtId="0" fontId="129" fillId="21" borderId="0" applyNumberFormat="0" applyBorder="0" applyAlignment="0" applyProtection="0"/>
    <xf numFmtId="0" fontId="129" fillId="22" borderId="0" applyNumberFormat="0" applyBorder="0" applyAlignment="0" applyProtection="0"/>
    <xf numFmtId="0" fontId="129" fillId="23" borderId="0" applyNumberFormat="0" applyBorder="0" applyAlignment="0" applyProtection="0"/>
    <xf numFmtId="0" fontId="129" fillId="25" borderId="0" applyNumberFormat="0" applyBorder="0" applyAlignment="0" applyProtection="0"/>
    <xf numFmtId="0" fontId="129" fillId="26" borderId="0" applyNumberFormat="0" applyBorder="0" applyAlignment="0" applyProtection="0"/>
    <xf numFmtId="0" fontId="129" fillId="27" borderId="0" applyNumberFormat="0" applyBorder="0" applyAlignment="0" applyProtection="0"/>
    <xf numFmtId="0" fontId="129" fillId="29" borderId="0" applyNumberFormat="0" applyBorder="0" applyAlignment="0" applyProtection="0"/>
    <xf numFmtId="0" fontId="129" fillId="30" borderId="0" applyNumberFormat="0" applyBorder="0" applyAlignment="0" applyProtection="0"/>
    <xf numFmtId="0" fontId="129" fillId="31" borderId="0" applyNumberFormat="0" applyBorder="0" applyAlignment="0" applyProtection="0"/>
    <xf numFmtId="0" fontId="129" fillId="33" borderId="0" applyNumberFormat="0" applyBorder="0" applyAlignment="0" applyProtection="0"/>
    <xf numFmtId="0" fontId="129" fillId="34" borderId="0" applyNumberFormat="0" applyBorder="0" applyAlignment="0" applyProtection="0"/>
    <xf numFmtId="0" fontId="129" fillId="35" borderId="0" applyNumberFormat="0" applyBorder="0" applyAlignment="0" applyProtection="0"/>
    <xf numFmtId="0" fontId="129" fillId="37" borderId="0" applyNumberFormat="0" applyBorder="0" applyAlignment="0" applyProtection="0"/>
    <xf numFmtId="0" fontId="129" fillId="38" borderId="0" applyNumberFormat="0" applyBorder="0" applyAlignment="0" applyProtection="0"/>
    <xf numFmtId="0" fontId="129" fillId="39" borderId="0" applyNumberFormat="0" applyBorder="0" applyAlignment="0" applyProtection="0"/>
    <xf numFmtId="0" fontId="128" fillId="0" borderId="0"/>
    <xf numFmtId="0" fontId="128" fillId="15" borderId="13" applyNumberFormat="0" applyFont="0" applyAlignment="0" applyProtection="0"/>
    <xf numFmtId="0" fontId="128" fillId="17" borderId="0" applyNumberFormat="0" applyBorder="0" applyAlignment="0" applyProtection="0"/>
    <xf numFmtId="0" fontId="128" fillId="18" borderId="0" applyNumberFormat="0" applyBorder="0" applyAlignment="0" applyProtection="0"/>
    <xf numFmtId="0" fontId="128" fillId="19" borderId="0" applyNumberFormat="0" applyBorder="0" applyAlignment="0" applyProtection="0"/>
    <xf numFmtId="0" fontId="128" fillId="21" borderId="0" applyNumberFormat="0" applyBorder="0" applyAlignment="0" applyProtection="0"/>
    <xf numFmtId="0" fontId="128" fillId="22" borderId="0" applyNumberFormat="0" applyBorder="0" applyAlignment="0" applyProtection="0"/>
    <xf numFmtId="0" fontId="128" fillId="23" borderId="0" applyNumberFormat="0" applyBorder="0" applyAlignment="0" applyProtection="0"/>
    <xf numFmtId="0" fontId="128" fillId="25" borderId="0" applyNumberFormat="0" applyBorder="0" applyAlignment="0" applyProtection="0"/>
    <xf numFmtId="0" fontId="128" fillId="26" borderId="0" applyNumberFormat="0" applyBorder="0" applyAlignment="0" applyProtection="0"/>
    <xf numFmtId="0" fontId="128" fillId="27" borderId="0" applyNumberFormat="0" applyBorder="0" applyAlignment="0" applyProtection="0"/>
    <xf numFmtId="0" fontId="128" fillId="29" borderId="0" applyNumberFormat="0" applyBorder="0" applyAlignment="0" applyProtection="0"/>
    <xf numFmtId="0" fontId="128" fillId="30" borderId="0" applyNumberFormat="0" applyBorder="0" applyAlignment="0" applyProtection="0"/>
    <xf numFmtId="0" fontId="128" fillId="31" borderId="0" applyNumberFormat="0" applyBorder="0" applyAlignment="0" applyProtection="0"/>
    <xf numFmtId="0" fontId="128" fillId="33" borderId="0" applyNumberFormat="0" applyBorder="0" applyAlignment="0" applyProtection="0"/>
    <xf numFmtId="0" fontId="128" fillId="34" borderId="0" applyNumberFormat="0" applyBorder="0" applyAlignment="0" applyProtection="0"/>
    <xf numFmtId="0" fontId="128" fillId="35" borderId="0" applyNumberFormat="0" applyBorder="0" applyAlignment="0" applyProtection="0"/>
    <xf numFmtId="0" fontId="128" fillId="37" borderId="0" applyNumberFormat="0" applyBorder="0" applyAlignment="0" applyProtection="0"/>
    <xf numFmtId="0" fontId="128" fillId="38" borderId="0" applyNumberFormat="0" applyBorder="0" applyAlignment="0" applyProtection="0"/>
    <xf numFmtId="0" fontId="128" fillId="39" borderId="0" applyNumberFormat="0" applyBorder="0" applyAlignment="0" applyProtection="0"/>
    <xf numFmtId="0" fontId="127" fillId="0" borderId="0"/>
    <xf numFmtId="0" fontId="127" fillId="15" borderId="13" applyNumberFormat="0" applyFont="0" applyAlignment="0" applyProtection="0"/>
    <xf numFmtId="0" fontId="127" fillId="17" borderId="0" applyNumberFormat="0" applyBorder="0" applyAlignment="0" applyProtection="0"/>
    <xf numFmtId="0" fontId="127" fillId="18" borderId="0" applyNumberFormat="0" applyBorder="0" applyAlignment="0" applyProtection="0"/>
    <xf numFmtId="0" fontId="127" fillId="19" borderId="0" applyNumberFormat="0" applyBorder="0" applyAlignment="0" applyProtection="0"/>
    <xf numFmtId="0" fontId="127" fillId="21" borderId="0" applyNumberFormat="0" applyBorder="0" applyAlignment="0" applyProtection="0"/>
    <xf numFmtId="0" fontId="127" fillId="22" borderId="0" applyNumberFormat="0" applyBorder="0" applyAlignment="0" applyProtection="0"/>
    <xf numFmtId="0" fontId="127" fillId="23" borderId="0" applyNumberFormat="0" applyBorder="0" applyAlignment="0" applyProtection="0"/>
    <xf numFmtId="0" fontId="127" fillId="25" borderId="0" applyNumberFormat="0" applyBorder="0" applyAlignment="0" applyProtection="0"/>
    <xf numFmtId="0" fontId="127" fillId="26" borderId="0" applyNumberFormat="0" applyBorder="0" applyAlignment="0" applyProtection="0"/>
    <xf numFmtId="0" fontId="127" fillId="27" borderId="0" applyNumberFormat="0" applyBorder="0" applyAlignment="0" applyProtection="0"/>
    <xf numFmtId="0" fontId="127" fillId="29" borderId="0" applyNumberFormat="0" applyBorder="0" applyAlignment="0" applyProtection="0"/>
    <xf numFmtId="0" fontId="127" fillId="30" borderId="0" applyNumberFormat="0" applyBorder="0" applyAlignment="0" applyProtection="0"/>
    <xf numFmtId="0" fontId="127" fillId="31" borderId="0" applyNumberFormat="0" applyBorder="0" applyAlignment="0" applyProtection="0"/>
    <xf numFmtId="0" fontId="127" fillId="33" borderId="0" applyNumberFormat="0" applyBorder="0" applyAlignment="0" applyProtection="0"/>
    <xf numFmtId="0" fontId="127" fillId="34" borderId="0" applyNumberFormat="0" applyBorder="0" applyAlignment="0" applyProtection="0"/>
    <xf numFmtId="0" fontId="127" fillId="35" borderId="0" applyNumberFormat="0" applyBorder="0" applyAlignment="0" applyProtection="0"/>
    <xf numFmtId="0" fontId="127" fillId="37" borderId="0" applyNumberFormat="0" applyBorder="0" applyAlignment="0" applyProtection="0"/>
    <xf numFmtId="0" fontId="127" fillId="38" borderId="0" applyNumberFormat="0" applyBorder="0" applyAlignment="0" applyProtection="0"/>
    <xf numFmtId="0" fontId="127" fillId="39" borderId="0" applyNumberFormat="0" applyBorder="0" applyAlignment="0" applyProtection="0"/>
    <xf numFmtId="0" fontId="126" fillId="0" borderId="0"/>
    <xf numFmtId="0" fontId="126" fillId="15" borderId="13" applyNumberFormat="0" applyFont="0" applyAlignment="0" applyProtection="0"/>
    <xf numFmtId="0" fontId="126" fillId="17" borderId="0" applyNumberFormat="0" applyBorder="0" applyAlignment="0" applyProtection="0"/>
    <xf numFmtId="0" fontId="126" fillId="18" borderId="0" applyNumberFormat="0" applyBorder="0" applyAlignment="0" applyProtection="0"/>
    <xf numFmtId="0" fontId="126" fillId="19" borderId="0" applyNumberFormat="0" applyBorder="0" applyAlignment="0" applyProtection="0"/>
    <xf numFmtId="0" fontId="126" fillId="21" borderId="0" applyNumberFormat="0" applyBorder="0" applyAlignment="0" applyProtection="0"/>
    <xf numFmtId="0" fontId="126" fillId="22" borderId="0" applyNumberFormat="0" applyBorder="0" applyAlignment="0" applyProtection="0"/>
    <xf numFmtId="0" fontId="126" fillId="23" borderId="0" applyNumberFormat="0" applyBorder="0" applyAlignment="0" applyProtection="0"/>
    <xf numFmtId="0" fontId="126" fillId="25" borderId="0" applyNumberFormat="0" applyBorder="0" applyAlignment="0" applyProtection="0"/>
    <xf numFmtId="0" fontId="126" fillId="26" borderId="0" applyNumberFormat="0" applyBorder="0" applyAlignment="0" applyProtection="0"/>
    <xf numFmtId="0" fontId="126" fillId="27" borderId="0" applyNumberFormat="0" applyBorder="0" applyAlignment="0" applyProtection="0"/>
    <xf numFmtId="0" fontId="126" fillId="29" borderId="0" applyNumberFormat="0" applyBorder="0" applyAlignment="0" applyProtection="0"/>
    <xf numFmtId="0" fontId="126" fillId="30" borderId="0" applyNumberFormat="0" applyBorder="0" applyAlignment="0" applyProtection="0"/>
    <xf numFmtId="0" fontId="126" fillId="31" borderId="0" applyNumberFormat="0" applyBorder="0" applyAlignment="0" applyProtection="0"/>
    <xf numFmtId="0" fontId="126" fillId="33" borderId="0" applyNumberFormat="0" applyBorder="0" applyAlignment="0" applyProtection="0"/>
    <xf numFmtId="0" fontId="126" fillId="34" borderId="0" applyNumberFormat="0" applyBorder="0" applyAlignment="0" applyProtection="0"/>
    <xf numFmtId="0" fontId="126" fillId="35" borderId="0" applyNumberFormat="0" applyBorder="0" applyAlignment="0" applyProtection="0"/>
    <xf numFmtId="0" fontId="126" fillId="37" borderId="0" applyNumberFormat="0" applyBorder="0" applyAlignment="0" applyProtection="0"/>
    <xf numFmtId="0" fontId="126" fillId="38" borderId="0" applyNumberFormat="0" applyBorder="0" applyAlignment="0" applyProtection="0"/>
    <xf numFmtId="0" fontId="126" fillId="39" borderId="0" applyNumberFormat="0" applyBorder="0" applyAlignment="0" applyProtection="0"/>
    <xf numFmtId="0" fontId="125" fillId="0" borderId="0"/>
    <xf numFmtId="0" fontId="125" fillId="15" borderId="13" applyNumberFormat="0" applyFont="0" applyAlignment="0" applyProtection="0"/>
    <xf numFmtId="0" fontId="125" fillId="17" borderId="0" applyNumberFormat="0" applyBorder="0" applyAlignment="0" applyProtection="0"/>
    <xf numFmtId="0" fontId="125" fillId="18" borderId="0" applyNumberFormat="0" applyBorder="0" applyAlignment="0" applyProtection="0"/>
    <xf numFmtId="0" fontId="125" fillId="19" borderId="0" applyNumberFormat="0" applyBorder="0" applyAlignment="0" applyProtection="0"/>
    <xf numFmtId="0" fontId="125" fillId="21" borderId="0" applyNumberFormat="0" applyBorder="0" applyAlignment="0" applyProtection="0"/>
    <xf numFmtId="0" fontId="125" fillId="22" borderId="0" applyNumberFormat="0" applyBorder="0" applyAlignment="0" applyProtection="0"/>
    <xf numFmtId="0" fontId="125" fillId="23" borderId="0" applyNumberFormat="0" applyBorder="0" applyAlignment="0" applyProtection="0"/>
    <xf numFmtId="0" fontId="125" fillId="25" borderId="0" applyNumberFormat="0" applyBorder="0" applyAlignment="0" applyProtection="0"/>
    <xf numFmtId="0" fontId="125" fillId="26" borderId="0" applyNumberFormat="0" applyBorder="0" applyAlignment="0" applyProtection="0"/>
    <xf numFmtId="0" fontId="125" fillId="27" borderId="0" applyNumberFormat="0" applyBorder="0" applyAlignment="0" applyProtection="0"/>
    <xf numFmtId="0" fontId="125" fillId="29" borderId="0" applyNumberFormat="0" applyBorder="0" applyAlignment="0" applyProtection="0"/>
    <xf numFmtId="0" fontId="125" fillId="30" borderId="0" applyNumberFormat="0" applyBorder="0" applyAlignment="0" applyProtection="0"/>
    <xf numFmtId="0" fontId="125" fillId="31" borderId="0" applyNumberFormat="0" applyBorder="0" applyAlignment="0" applyProtection="0"/>
    <xf numFmtId="0" fontId="125" fillId="33" borderId="0" applyNumberFormat="0" applyBorder="0" applyAlignment="0" applyProtection="0"/>
    <xf numFmtId="0" fontId="125" fillId="34" borderId="0" applyNumberFormat="0" applyBorder="0" applyAlignment="0" applyProtection="0"/>
    <xf numFmtId="0" fontId="125" fillId="35" borderId="0" applyNumberFormat="0" applyBorder="0" applyAlignment="0" applyProtection="0"/>
    <xf numFmtId="0" fontId="125" fillId="37" borderId="0" applyNumberFormat="0" applyBorder="0" applyAlignment="0" applyProtection="0"/>
    <xf numFmtId="0" fontId="125" fillId="38" borderId="0" applyNumberFormat="0" applyBorder="0" applyAlignment="0" applyProtection="0"/>
    <xf numFmtId="0" fontId="125" fillId="39" borderId="0" applyNumberFormat="0" applyBorder="0" applyAlignment="0" applyProtection="0"/>
    <xf numFmtId="0" fontId="124" fillId="0" borderId="0"/>
    <xf numFmtId="0" fontId="124" fillId="15" borderId="13" applyNumberFormat="0" applyFont="0" applyAlignment="0" applyProtection="0"/>
    <xf numFmtId="0" fontId="124" fillId="17" borderId="0" applyNumberFormat="0" applyBorder="0" applyAlignment="0" applyProtection="0"/>
    <xf numFmtId="0" fontId="124" fillId="18" borderId="0" applyNumberFormat="0" applyBorder="0" applyAlignment="0" applyProtection="0"/>
    <xf numFmtId="0" fontId="124" fillId="19" borderId="0" applyNumberFormat="0" applyBorder="0" applyAlignment="0" applyProtection="0"/>
    <xf numFmtId="0" fontId="124" fillId="21" borderId="0" applyNumberFormat="0" applyBorder="0" applyAlignment="0" applyProtection="0"/>
    <xf numFmtId="0" fontId="124" fillId="22" borderId="0" applyNumberFormat="0" applyBorder="0" applyAlignment="0" applyProtection="0"/>
    <xf numFmtId="0" fontId="124" fillId="23" borderId="0" applyNumberFormat="0" applyBorder="0" applyAlignment="0" applyProtection="0"/>
    <xf numFmtId="0" fontId="124" fillId="25" borderId="0" applyNumberFormat="0" applyBorder="0" applyAlignment="0" applyProtection="0"/>
    <xf numFmtId="0" fontId="124" fillId="26" borderId="0" applyNumberFormat="0" applyBorder="0" applyAlignment="0" applyProtection="0"/>
    <xf numFmtId="0" fontId="124" fillId="27" borderId="0" applyNumberFormat="0" applyBorder="0" applyAlignment="0" applyProtection="0"/>
    <xf numFmtId="0" fontId="124" fillId="29" borderId="0" applyNumberFormat="0" applyBorder="0" applyAlignment="0" applyProtection="0"/>
    <xf numFmtId="0" fontId="124" fillId="30" borderId="0" applyNumberFormat="0" applyBorder="0" applyAlignment="0" applyProtection="0"/>
    <xf numFmtId="0" fontId="124" fillId="31" borderId="0" applyNumberFormat="0" applyBorder="0" applyAlignment="0" applyProtection="0"/>
    <xf numFmtId="0" fontId="124" fillId="33" borderId="0" applyNumberFormat="0" applyBorder="0" applyAlignment="0" applyProtection="0"/>
    <xf numFmtId="0" fontId="124" fillId="34" borderId="0" applyNumberFormat="0" applyBorder="0" applyAlignment="0" applyProtection="0"/>
    <xf numFmtId="0" fontId="124" fillId="35" borderId="0" applyNumberFormat="0" applyBorder="0" applyAlignment="0" applyProtection="0"/>
    <xf numFmtId="0" fontId="124" fillId="37" borderId="0" applyNumberFormat="0" applyBorder="0" applyAlignment="0" applyProtection="0"/>
    <xf numFmtId="0" fontId="124" fillId="38" borderId="0" applyNumberFormat="0" applyBorder="0" applyAlignment="0" applyProtection="0"/>
    <xf numFmtId="0" fontId="124" fillId="39" borderId="0" applyNumberFormat="0" applyBorder="0" applyAlignment="0" applyProtection="0"/>
    <xf numFmtId="0" fontId="123" fillId="0" borderId="0"/>
    <xf numFmtId="0" fontId="123" fillId="15" borderId="13" applyNumberFormat="0" applyFont="0" applyAlignment="0" applyProtection="0"/>
    <xf numFmtId="0" fontId="123" fillId="17" borderId="0" applyNumberFormat="0" applyBorder="0" applyAlignment="0" applyProtection="0"/>
    <xf numFmtId="0" fontId="123" fillId="18" borderId="0" applyNumberFormat="0" applyBorder="0" applyAlignment="0" applyProtection="0"/>
    <xf numFmtId="0" fontId="123" fillId="19" borderId="0" applyNumberFormat="0" applyBorder="0" applyAlignment="0" applyProtection="0"/>
    <xf numFmtId="0" fontId="123" fillId="21" borderId="0" applyNumberFormat="0" applyBorder="0" applyAlignment="0" applyProtection="0"/>
    <xf numFmtId="0" fontId="123" fillId="22" borderId="0" applyNumberFormat="0" applyBorder="0" applyAlignment="0" applyProtection="0"/>
    <xf numFmtId="0" fontId="123" fillId="23" borderId="0" applyNumberFormat="0" applyBorder="0" applyAlignment="0" applyProtection="0"/>
    <xf numFmtId="0" fontId="123" fillId="25" borderId="0" applyNumberFormat="0" applyBorder="0" applyAlignment="0" applyProtection="0"/>
    <xf numFmtId="0" fontId="123" fillId="26" borderId="0" applyNumberFormat="0" applyBorder="0" applyAlignment="0" applyProtection="0"/>
    <xf numFmtId="0" fontId="123" fillId="27" borderId="0" applyNumberFormat="0" applyBorder="0" applyAlignment="0" applyProtection="0"/>
    <xf numFmtId="0" fontId="123" fillId="29" borderId="0" applyNumberFormat="0" applyBorder="0" applyAlignment="0" applyProtection="0"/>
    <xf numFmtId="0" fontId="123" fillId="30" borderId="0" applyNumberFormat="0" applyBorder="0" applyAlignment="0" applyProtection="0"/>
    <xf numFmtId="0" fontId="123" fillId="31" borderId="0" applyNumberFormat="0" applyBorder="0" applyAlignment="0" applyProtection="0"/>
    <xf numFmtId="0" fontId="123" fillId="33" borderId="0" applyNumberFormat="0" applyBorder="0" applyAlignment="0" applyProtection="0"/>
    <xf numFmtId="0" fontId="123" fillId="34" borderId="0" applyNumberFormat="0" applyBorder="0" applyAlignment="0" applyProtection="0"/>
    <xf numFmtId="0" fontId="123" fillId="35" borderId="0" applyNumberFormat="0" applyBorder="0" applyAlignment="0" applyProtection="0"/>
    <xf numFmtId="0" fontId="123" fillId="37" borderId="0" applyNumberFormat="0" applyBorder="0" applyAlignment="0" applyProtection="0"/>
    <xf numFmtId="0" fontId="123" fillId="38" borderId="0" applyNumberFormat="0" applyBorder="0" applyAlignment="0" applyProtection="0"/>
    <xf numFmtId="0" fontId="123" fillId="39" borderId="0" applyNumberFormat="0" applyBorder="0" applyAlignment="0" applyProtection="0"/>
    <xf numFmtId="0" fontId="122" fillId="0" borderId="0"/>
    <xf numFmtId="0" fontId="122" fillId="15" borderId="13" applyNumberFormat="0" applyFont="0" applyAlignment="0" applyProtection="0"/>
    <xf numFmtId="0" fontId="122" fillId="17" borderId="0" applyNumberFormat="0" applyBorder="0" applyAlignment="0" applyProtection="0"/>
    <xf numFmtId="0" fontId="122" fillId="18" borderId="0" applyNumberFormat="0" applyBorder="0" applyAlignment="0" applyProtection="0"/>
    <xf numFmtId="0" fontId="122" fillId="19" borderId="0" applyNumberFormat="0" applyBorder="0" applyAlignment="0" applyProtection="0"/>
    <xf numFmtId="0" fontId="122" fillId="21" borderId="0" applyNumberFormat="0" applyBorder="0" applyAlignment="0" applyProtection="0"/>
    <xf numFmtId="0" fontId="122" fillId="22" borderId="0" applyNumberFormat="0" applyBorder="0" applyAlignment="0" applyProtection="0"/>
    <xf numFmtId="0" fontId="122" fillId="23" borderId="0" applyNumberFormat="0" applyBorder="0" applyAlignment="0" applyProtection="0"/>
    <xf numFmtId="0" fontId="122" fillId="25" borderId="0" applyNumberFormat="0" applyBorder="0" applyAlignment="0" applyProtection="0"/>
    <xf numFmtId="0" fontId="122" fillId="26" borderId="0" applyNumberFormat="0" applyBorder="0" applyAlignment="0" applyProtection="0"/>
    <xf numFmtId="0" fontId="122" fillId="27" borderId="0" applyNumberFormat="0" applyBorder="0" applyAlignment="0" applyProtection="0"/>
    <xf numFmtId="0" fontId="122" fillId="29" borderId="0" applyNumberFormat="0" applyBorder="0" applyAlignment="0" applyProtection="0"/>
    <xf numFmtId="0" fontId="122" fillId="30" borderId="0" applyNumberFormat="0" applyBorder="0" applyAlignment="0" applyProtection="0"/>
    <xf numFmtId="0" fontId="122" fillId="31" borderId="0" applyNumberFormat="0" applyBorder="0" applyAlignment="0" applyProtection="0"/>
    <xf numFmtId="0" fontId="122" fillId="33" borderId="0" applyNumberFormat="0" applyBorder="0" applyAlignment="0" applyProtection="0"/>
    <xf numFmtId="0" fontId="122" fillId="34" borderId="0" applyNumberFormat="0" applyBorder="0" applyAlignment="0" applyProtection="0"/>
    <xf numFmtId="0" fontId="122" fillId="35" borderId="0" applyNumberFormat="0" applyBorder="0" applyAlignment="0" applyProtection="0"/>
    <xf numFmtId="0" fontId="122" fillId="37" borderId="0" applyNumberFormat="0" applyBorder="0" applyAlignment="0" applyProtection="0"/>
    <xf numFmtId="0" fontId="122" fillId="38" borderId="0" applyNumberFormat="0" applyBorder="0" applyAlignment="0" applyProtection="0"/>
    <xf numFmtId="0" fontId="122" fillId="39" borderId="0" applyNumberFormat="0" applyBorder="0" applyAlignment="0" applyProtection="0"/>
    <xf numFmtId="0" fontId="121" fillId="0" borderId="0"/>
    <xf numFmtId="0" fontId="121" fillId="15" borderId="13" applyNumberFormat="0" applyFont="0" applyAlignment="0" applyProtection="0"/>
    <xf numFmtId="0" fontId="121" fillId="17" borderId="0" applyNumberFormat="0" applyBorder="0" applyAlignment="0" applyProtection="0"/>
    <xf numFmtId="0" fontId="121" fillId="18" borderId="0" applyNumberFormat="0" applyBorder="0" applyAlignment="0" applyProtection="0"/>
    <xf numFmtId="0" fontId="121" fillId="19" borderId="0" applyNumberFormat="0" applyBorder="0" applyAlignment="0" applyProtection="0"/>
    <xf numFmtId="0" fontId="121" fillId="21" borderId="0" applyNumberFormat="0" applyBorder="0" applyAlignment="0" applyProtection="0"/>
    <xf numFmtId="0" fontId="121" fillId="22" borderId="0" applyNumberFormat="0" applyBorder="0" applyAlignment="0" applyProtection="0"/>
    <xf numFmtId="0" fontId="121" fillId="23" borderId="0" applyNumberFormat="0" applyBorder="0" applyAlignment="0" applyProtection="0"/>
    <xf numFmtId="0" fontId="121" fillId="25" borderId="0" applyNumberFormat="0" applyBorder="0" applyAlignment="0" applyProtection="0"/>
    <xf numFmtId="0" fontId="121" fillId="26" borderId="0" applyNumberFormat="0" applyBorder="0" applyAlignment="0" applyProtection="0"/>
    <xf numFmtId="0" fontId="121" fillId="27" borderId="0" applyNumberFormat="0" applyBorder="0" applyAlignment="0" applyProtection="0"/>
    <xf numFmtId="0" fontId="121" fillId="29" borderId="0" applyNumberFormat="0" applyBorder="0" applyAlignment="0" applyProtection="0"/>
    <xf numFmtId="0" fontId="121" fillId="30" borderId="0" applyNumberFormat="0" applyBorder="0" applyAlignment="0" applyProtection="0"/>
    <xf numFmtId="0" fontId="121" fillId="31" borderId="0" applyNumberFormat="0" applyBorder="0" applyAlignment="0" applyProtection="0"/>
    <xf numFmtId="0" fontId="121" fillId="33" borderId="0" applyNumberFormat="0" applyBorder="0" applyAlignment="0" applyProtection="0"/>
    <xf numFmtId="0" fontId="121" fillId="34" borderId="0" applyNumberFormat="0" applyBorder="0" applyAlignment="0" applyProtection="0"/>
    <xf numFmtId="0" fontId="121" fillId="35" borderId="0" applyNumberFormat="0" applyBorder="0" applyAlignment="0" applyProtection="0"/>
    <xf numFmtId="0" fontId="121" fillId="37" borderId="0" applyNumberFormat="0" applyBorder="0" applyAlignment="0" applyProtection="0"/>
    <xf numFmtId="0" fontId="121" fillId="38" borderId="0" applyNumberFormat="0" applyBorder="0" applyAlignment="0" applyProtection="0"/>
    <xf numFmtId="0" fontId="121" fillId="39" borderId="0" applyNumberFormat="0" applyBorder="0" applyAlignment="0" applyProtection="0"/>
    <xf numFmtId="0" fontId="120" fillId="0" borderId="0"/>
    <xf numFmtId="0" fontId="120" fillId="15" borderId="13" applyNumberFormat="0" applyFont="0" applyAlignment="0" applyProtection="0"/>
    <xf numFmtId="0" fontId="120" fillId="17" borderId="0" applyNumberFormat="0" applyBorder="0" applyAlignment="0" applyProtection="0"/>
    <xf numFmtId="0" fontId="120" fillId="18" borderId="0" applyNumberFormat="0" applyBorder="0" applyAlignment="0" applyProtection="0"/>
    <xf numFmtId="0" fontId="120" fillId="19" borderId="0" applyNumberFormat="0" applyBorder="0" applyAlignment="0" applyProtection="0"/>
    <xf numFmtId="0" fontId="120" fillId="21" borderId="0" applyNumberFormat="0" applyBorder="0" applyAlignment="0" applyProtection="0"/>
    <xf numFmtId="0" fontId="120" fillId="22" borderId="0" applyNumberFormat="0" applyBorder="0" applyAlignment="0" applyProtection="0"/>
    <xf numFmtId="0" fontId="120" fillId="23" borderId="0" applyNumberFormat="0" applyBorder="0" applyAlignment="0" applyProtection="0"/>
    <xf numFmtId="0" fontId="120" fillId="25" borderId="0" applyNumberFormat="0" applyBorder="0" applyAlignment="0" applyProtection="0"/>
    <xf numFmtId="0" fontId="120" fillId="26" borderId="0" applyNumberFormat="0" applyBorder="0" applyAlignment="0" applyProtection="0"/>
    <xf numFmtId="0" fontId="120" fillId="27" borderId="0" applyNumberFormat="0" applyBorder="0" applyAlignment="0" applyProtection="0"/>
    <xf numFmtId="0" fontId="120" fillId="29" borderId="0" applyNumberFormat="0" applyBorder="0" applyAlignment="0" applyProtection="0"/>
    <xf numFmtId="0" fontId="120" fillId="30" borderId="0" applyNumberFormat="0" applyBorder="0" applyAlignment="0" applyProtection="0"/>
    <xf numFmtId="0" fontId="120" fillId="31" borderId="0" applyNumberFormat="0" applyBorder="0" applyAlignment="0" applyProtection="0"/>
    <xf numFmtId="0" fontId="120" fillId="33" borderId="0" applyNumberFormat="0" applyBorder="0" applyAlignment="0" applyProtection="0"/>
    <xf numFmtId="0" fontId="120" fillId="34" borderId="0" applyNumberFormat="0" applyBorder="0" applyAlignment="0" applyProtection="0"/>
    <xf numFmtId="0" fontId="120" fillId="35" borderId="0" applyNumberFormat="0" applyBorder="0" applyAlignment="0" applyProtection="0"/>
    <xf numFmtId="0" fontId="120" fillId="37" borderId="0" applyNumberFormat="0" applyBorder="0" applyAlignment="0" applyProtection="0"/>
    <xf numFmtId="0" fontId="120" fillId="38" borderId="0" applyNumberFormat="0" applyBorder="0" applyAlignment="0" applyProtection="0"/>
    <xf numFmtId="0" fontId="120" fillId="39" borderId="0" applyNumberFormat="0" applyBorder="0" applyAlignment="0" applyProtection="0"/>
    <xf numFmtId="0" fontId="119" fillId="0" borderId="0"/>
    <xf numFmtId="0" fontId="119" fillId="15" borderId="13" applyNumberFormat="0" applyFont="0" applyAlignment="0" applyProtection="0"/>
    <xf numFmtId="0" fontId="119" fillId="17" borderId="0" applyNumberFormat="0" applyBorder="0" applyAlignment="0" applyProtection="0"/>
    <xf numFmtId="0" fontId="119" fillId="18" borderId="0" applyNumberFormat="0" applyBorder="0" applyAlignment="0" applyProtection="0"/>
    <xf numFmtId="0" fontId="119" fillId="19" borderId="0" applyNumberFormat="0" applyBorder="0" applyAlignment="0" applyProtection="0"/>
    <xf numFmtId="0" fontId="119" fillId="21" borderId="0" applyNumberFormat="0" applyBorder="0" applyAlignment="0" applyProtection="0"/>
    <xf numFmtId="0" fontId="119" fillId="22" borderId="0" applyNumberFormat="0" applyBorder="0" applyAlignment="0" applyProtection="0"/>
    <xf numFmtId="0" fontId="119" fillId="23" borderId="0" applyNumberFormat="0" applyBorder="0" applyAlignment="0" applyProtection="0"/>
    <xf numFmtId="0" fontId="119" fillId="25" borderId="0" applyNumberFormat="0" applyBorder="0" applyAlignment="0" applyProtection="0"/>
    <xf numFmtId="0" fontId="119" fillId="26" borderId="0" applyNumberFormat="0" applyBorder="0" applyAlignment="0" applyProtection="0"/>
    <xf numFmtId="0" fontId="119" fillId="27" borderId="0" applyNumberFormat="0" applyBorder="0" applyAlignment="0" applyProtection="0"/>
    <xf numFmtId="0" fontId="119" fillId="29" borderId="0" applyNumberFormat="0" applyBorder="0" applyAlignment="0" applyProtection="0"/>
    <xf numFmtId="0" fontId="119" fillId="30" borderId="0" applyNumberFormat="0" applyBorder="0" applyAlignment="0" applyProtection="0"/>
    <xf numFmtId="0" fontId="119" fillId="31" borderId="0" applyNumberFormat="0" applyBorder="0" applyAlignment="0" applyProtection="0"/>
    <xf numFmtId="0" fontId="119" fillId="33" borderId="0" applyNumberFormat="0" applyBorder="0" applyAlignment="0" applyProtection="0"/>
    <xf numFmtId="0" fontId="119" fillId="34" borderId="0" applyNumberFormat="0" applyBorder="0" applyAlignment="0" applyProtection="0"/>
    <xf numFmtId="0" fontId="119" fillId="35" borderId="0" applyNumberFormat="0" applyBorder="0" applyAlignment="0" applyProtection="0"/>
    <xf numFmtId="0" fontId="119" fillId="37" borderId="0" applyNumberFormat="0" applyBorder="0" applyAlignment="0" applyProtection="0"/>
    <xf numFmtId="0" fontId="119" fillId="38" borderId="0" applyNumberFormat="0" applyBorder="0" applyAlignment="0" applyProtection="0"/>
    <xf numFmtId="0" fontId="119" fillId="39" borderId="0" applyNumberFormat="0" applyBorder="0" applyAlignment="0" applyProtection="0"/>
    <xf numFmtId="0" fontId="118" fillId="0" borderId="0"/>
    <xf numFmtId="0" fontId="118" fillId="15" borderId="13" applyNumberFormat="0" applyFont="0" applyAlignment="0" applyProtection="0"/>
    <xf numFmtId="0" fontId="118" fillId="17" borderId="0" applyNumberFormat="0" applyBorder="0" applyAlignment="0" applyProtection="0"/>
    <xf numFmtId="0" fontId="118" fillId="18" borderId="0" applyNumberFormat="0" applyBorder="0" applyAlignment="0" applyProtection="0"/>
    <xf numFmtId="0" fontId="118" fillId="19" borderId="0" applyNumberFormat="0" applyBorder="0" applyAlignment="0" applyProtection="0"/>
    <xf numFmtId="0" fontId="118" fillId="21" borderId="0" applyNumberFormat="0" applyBorder="0" applyAlignment="0" applyProtection="0"/>
    <xf numFmtId="0" fontId="118" fillId="22" borderId="0" applyNumberFormat="0" applyBorder="0" applyAlignment="0" applyProtection="0"/>
    <xf numFmtId="0" fontId="118" fillId="23" borderId="0" applyNumberFormat="0" applyBorder="0" applyAlignment="0" applyProtection="0"/>
    <xf numFmtId="0" fontId="118" fillId="25" borderId="0" applyNumberFormat="0" applyBorder="0" applyAlignment="0" applyProtection="0"/>
    <xf numFmtId="0" fontId="118" fillId="26" borderId="0" applyNumberFormat="0" applyBorder="0" applyAlignment="0" applyProtection="0"/>
    <xf numFmtId="0" fontId="118" fillId="27" borderId="0" applyNumberFormat="0" applyBorder="0" applyAlignment="0" applyProtection="0"/>
    <xf numFmtId="0" fontId="118" fillId="29" borderId="0" applyNumberFormat="0" applyBorder="0" applyAlignment="0" applyProtection="0"/>
    <xf numFmtId="0" fontId="118" fillId="30" borderId="0" applyNumberFormat="0" applyBorder="0" applyAlignment="0" applyProtection="0"/>
    <xf numFmtId="0" fontId="118" fillId="31" borderId="0" applyNumberFormat="0" applyBorder="0" applyAlignment="0" applyProtection="0"/>
    <xf numFmtId="0" fontId="118" fillId="33" borderId="0" applyNumberFormat="0" applyBorder="0" applyAlignment="0" applyProtection="0"/>
    <xf numFmtId="0" fontId="118" fillId="34" borderId="0" applyNumberFormat="0" applyBorder="0" applyAlignment="0" applyProtection="0"/>
    <xf numFmtId="0" fontId="118" fillId="35" borderId="0" applyNumberFormat="0" applyBorder="0" applyAlignment="0" applyProtection="0"/>
    <xf numFmtId="0" fontId="118" fillId="37" borderId="0" applyNumberFormat="0" applyBorder="0" applyAlignment="0" applyProtection="0"/>
    <xf numFmtId="0" fontId="118" fillId="38" borderId="0" applyNumberFormat="0" applyBorder="0" applyAlignment="0" applyProtection="0"/>
    <xf numFmtId="0" fontId="118" fillId="39" borderId="0" applyNumberFormat="0" applyBorder="0" applyAlignment="0" applyProtection="0"/>
    <xf numFmtId="0" fontId="117" fillId="0" borderId="0"/>
    <xf numFmtId="0" fontId="117" fillId="15" borderId="13" applyNumberFormat="0" applyFont="0" applyAlignment="0" applyProtection="0"/>
    <xf numFmtId="0" fontId="117" fillId="17" borderId="0" applyNumberFormat="0" applyBorder="0" applyAlignment="0" applyProtection="0"/>
    <xf numFmtId="0" fontId="117" fillId="18" borderId="0" applyNumberFormat="0" applyBorder="0" applyAlignment="0" applyProtection="0"/>
    <xf numFmtId="0" fontId="117" fillId="19" borderId="0" applyNumberFormat="0" applyBorder="0" applyAlignment="0" applyProtection="0"/>
    <xf numFmtId="0" fontId="117" fillId="21" borderId="0" applyNumberFormat="0" applyBorder="0" applyAlignment="0" applyProtection="0"/>
    <xf numFmtId="0" fontId="117" fillId="22" borderId="0" applyNumberFormat="0" applyBorder="0" applyAlignment="0" applyProtection="0"/>
    <xf numFmtId="0" fontId="117" fillId="23" borderId="0" applyNumberFormat="0" applyBorder="0" applyAlignment="0" applyProtection="0"/>
    <xf numFmtId="0" fontId="117" fillId="25" borderId="0" applyNumberFormat="0" applyBorder="0" applyAlignment="0" applyProtection="0"/>
    <xf numFmtId="0" fontId="117" fillId="26" borderId="0" applyNumberFormat="0" applyBorder="0" applyAlignment="0" applyProtection="0"/>
    <xf numFmtId="0" fontId="117" fillId="27" borderId="0" applyNumberFormat="0" applyBorder="0" applyAlignment="0" applyProtection="0"/>
    <xf numFmtId="0" fontId="117" fillId="29" borderId="0" applyNumberFormat="0" applyBorder="0" applyAlignment="0" applyProtection="0"/>
    <xf numFmtId="0" fontId="117" fillId="30" borderId="0" applyNumberFormat="0" applyBorder="0" applyAlignment="0" applyProtection="0"/>
    <xf numFmtId="0" fontId="117" fillId="31" borderId="0" applyNumberFormat="0" applyBorder="0" applyAlignment="0" applyProtection="0"/>
    <xf numFmtId="0" fontId="117" fillId="33" borderId="0" applyNumberFormat="0" applyBorder="0" applyAlignment="0" applyProtection="0"/>
    <xf numFmtId="0" fontId="117" fillId="34" borderId="0" applyNumberFormat="0" applyBorder="0" applyAlignment="0" applyProtection="0"/>
    <xf numFmtId="0" fontId="117" fillId="35" borderId="0" applyNumberFormat="0" applyBorder="0" applyAlignment="0" applyProtection="0"/>
    <xf numFmtId="0" fontId="117" fillId="37" borderId="0" applyNumberFormat="0" applyBorder="0" applyAlignment="0" applyProtection="0"/>
    <xf numFmtId="0" fontId="117" fillId="38" borderId="0" applyNumberFormat="0" applyBorder="0" applyAlignment="0" applyProtection="0"/>
    <xf numFmtId="0" fontId="117" fillId="39" borderId="0" applyNumberFormat="0" applyBorder="0" applyAlignment="0" applyProtection="0"/>
    <xf numFmtId="0" fontId="116" fillId="0" borderId="0"/>
    <xf numFmtId="0" fontId="116" fillId="15" borderId="13" applyNumberFormat="0" applyFont="0" applyAlignment="0" applyProtection="0"/>
    <xf numFmtId="0" fontId="116" fillId="17" borderId="0" applyNumberFormat="0" applyBorder="0" applyAlignment="0" applyProtection="0"/>
    <xf numFmtId="0" fontId="116" fillId="18" borderId="0" applyNumberFormat="0" applyBorder="0" applyAlignment="0" applyProtection="0"/>
    <xf numFmtId="0" fontId="116" fillId="19" borderId="0" applyNumberFormat="0" applyBorder="0" applyAlignment="0" applyProtection="0"/>
    <xf numFmtId="0" fontId="116" fillId="21" borderId="0" applyNumberFormat="0" applyBorder="0" applyAlignment="0" applyProtection="0"/>
    <xf numFmtId="0" fontId="116" fillId="22" borderId="0" applyNumberFormat="0" applyBorder="0" applyAlignment="0" applyProtection="0"/>
    <xf numFmtId="0" fontId="116" fillId="23" borderId="0" applyNumberFormat="0" applyBorder="0" applyAlignment="0" applyProtection="0"/>
    <xf numFmtId="0" fontId="116" fillId="25" borderId="0" applyNumberFormat="0" applyBorder="0" applyAlignment="0" applyProtection="0"/>
    <xf numFmtId="0" fontId="116" fillId="26" borderId="0" applyNumberFormat="0" applyBorder="0" applyAlignment="0" applyProtection="0"/>
    <xf numFmtId="0" fontId="116" fillId="27" borderId="0" applyNumberFormat="0" applyBorder="0" applyAlignment="0" applyProtection="0"/>
    <xf numFmtId="0" fontId="116" fillId="29" borderId="0" applyNumberFormat="0" applyBorder="0" applyAlignment="0" applyProtection="0"/>
    <xf numFmtId="0" fontId="116" fillId="30" borderId="0" applyNumberFormat="0" applyBorder="0" applyAlignment="0" applyProtection="0"/>
    <xf numFmtId="0" fontId="116" fillId="31" borderId="0" applyNumberFormat="0" applyBorder="0" applyAlignment="0" applyProtection="0"/>
    <xf numFmtId="0" fontId="116" fillId="33" borderId="0" applyNumberFormat="0" applyBorder="0" applyAlignment="0" applyProtection="0"/>
    <xf numFmtId="0" fontId="116" fillId="34" borderId="0" applyNumberFormat="0" applyBorder="0" applyAlignment="0" applyProtection="0"/>
    <xf numFmtId="0" fontId="116" fillId="35" borderId="0" applyNumberFormat="0" applyBorder="0" applyAlignment="0" applyProtection="0"/>
    <xf numFmtId="0" fontId="116" fillId="37" borderId="0" applyNumberFormat="0" applyBorder="0" applyAlignment="0" applyProtection="0"/>
    <xf numFmtId="0" fontId="116" fillId="38" borderId="0" applyNumberFormat="0" applyBorder="0" applyAlignment="0" applyProtection="0"/>
    <xf numFmtId="0" fontId="116" fillId="39" borderId="0" applyNumberFormat="0" applyBorder="0" applyAlignment="0" applyProtection="0"/>
    <xf numFmtId="0" fontId="115" fillId="0" borderId="0"/>
    <xf numFmtId="0" fontId="115" fillId="15" borderId="13" applyNumberFormat="0" applyFont="0" applyAlignment="0" applyProtection="0"/>
    <xf numFmtId="0" fontId="115" fillId="17" borderId="0" applyNumberFormat="0" applyBorder="0" applyAlignment="0" applyProtection="0"/>
    <xf numFmtId="0" fontId="115" fillId="18" borderId="0" applyNumberFormat="0" applyBorder="0" applyAlignment="0" applyProtection="0"/>
    <xf numFmtId="0" fontId="115" fillId="19" borderId="0" applyNumberFormat="0" applyBorder="0" applyAlignment="0" applyProtection="0"/>
    <xf numFmtId="0" fontId="115" fillId="21" borderId="0" applyNumberFormat="0" applyBorder="0" applyAlignment="0" applyProtection="0"/>
    <xf numFmtId="0" fontId="115" fillId="22" borderId="0" applyNumberFormat="0" applyBorder="0" applyAlignment="0" applyProtection="0"/>
    <xf numFmtId="0" fontId="115" fillId="23" borderId="0" applyNumberFormat="0" applyBorder="0" applyAlignment="0" applyProtection="0"/>
    <xf numFmtId="0" fontId="115" fillId="25" borderId="0" applyNumberFormat="0" applyBorder="0" applyAlignment="0" applyProtection="0"/>
    <xf numFmtId="0" fontId="115" fillId="26" borderId="0" applyNumberFormat="0" applyBorder="0" applyAlignment="0" applyProtection="0"/>
    <xf numFmtId="0" fontId="115" fillId="27" borderId="0" applyNumberFormat="0" applyBorder="0" applyAlignment="0" applyProtection="0"/>
    <xf numFmtId="0" fontId="115" fillId="29" borderId="0" applyNumberFormat="0" applyBorder="0" applyAlignment="0" applyProtection="0"/>
    <xf numFmtId="0" fontId="115" fillId="30" borderId="0" applyNumberFormat="0" applyBorder="0" applyAlignment="0" applyProtection="0"/>
    <xf numFmtId="0" fontId="115" fillId="31" borderId="0" applyNumberFormat="0" applyBorder="0" applyAlignment="0" applyProtection="0"/>
    <xf numFmtId="0" fontId="115" fillId="33" borderId="0" applyNumberFormat="0" applyBorder="0" applyAlignment="0" applyProtection="0"/>
    <xf numFmtId="0" fontId="115" fillId="34" borderId="0" applyNumberFormat="0" applyBorder="0" applyAlignment="0" applyProtection="0"/>
    <xf numFmtId="0" fontId="115" fillId="35" borderId="0" applyNumberFormat="0" applyBorder="0" applyAlignment="0" applyProtection="0"/>
    <xf numFmtId="0" fontId="115" fillId="37" borderId="0" applyNumberFormat="0" applyBorder="0" applyAlignment="0" applyProtection="0"/>
    <xf numFmtId="0" fontId="115" fillId="38" borderId="0" applyNumberFormat="0" applyBorder="0" applyAlignment="0" applyProtection="0"/>
    <xf numFmtId="0" fontId="115" fillId="39" borderId="0" applyNumberFormat="0" applyBorder="0" applyAlignment="0" applyProtection="0"/>
    <xf numFmtId="0" fontId="114" fillId="0" borderId="0"/>
    <xf numFmtId="0" fontId="114" fillId="15" borderId="13" applyNumberFormat="0" applyFont="0" applyAlignment="0" applyProtection="0"/>
    <xf numFmtId="0" fontId="114" fillId="17" borderId="0" applyNumberFormat="0" applyBorder="0" applyAlignment="0" applyProtection="0"/>
    <xf numFmtId="0" fontId="114" fillId="18" borderId="0" applyNumberFormat="0" applyBorder="0" applyAlignment="0" applyProtection="0"/>
    <xf numFmtId="0" fontId="114" fillId="19" borderId="0" applyNumberFormat="0" applyBorder="0" applyAlignment="0" applyProtection="0"/>
    <xf numFmtId="0" fontId="114" fillId="21" borderId="0" applyNumberFormat="0" applyBorder="0" applyAlignment="0" applyProtection="0"/>
    <xf numFmtId="0" fontId="114" fillId="22" borderId="0" applyNumberFormat="0" applyBorder="0" applyAlignment="0" applyProtection="0"/>
    <xf numFmtId="0" fontId="114" fillId="23" borderId="0" applyNumberFormat="0" applyBorder="0" applyAlignment="0" applyProtection="0"/>
    <xf numFmtId="0" fontId="114" fillId="25" borderId="0" applyNumberFormat="0" applyBorder="0" applyAlignment="0" applyProtection="0"/>
    <xf numFmtId="0" fontId="114" fillId="26" borderId="0" applyNumberFormat="0" applyBorder="0" applyAlignment="0" applyProtection="0"/>
    <xf numFmtId="0" fontId="114" fillId="27" borderId="0" applyNumberFormat="0" applyBorder="0" applyAlignment="0" applyProtection="0"/>
    <xf numFmtId="0" fontId="114" fillId="29" borderId="0" applyNumberFormat="0" applyBorder="0" applyAlignment="0" applyProtection="0"/>
    <xf numFmtId="0" fontId="114" fillId="30" borderId="0" applyNumberFormat="0" applyBorder="0" applyAlignment="0" applyProtection="0"/>
    <xf numFmtId="0" fontId="114" fillId="31" borderId="0" applyNumberFormat="0" applyBorder="0" applyAlignment="0" applyProtection="0"/>
    <xf numFmtId="0" fontId="114" fillId="33" borderId="0" applyNumberFormat="0" applyBorder="0" applyAlignment="0" applyProtection="0"/>
    <xf numFmtId="0" fontId="114" fillId="34" borderId="0" applyNumberFormat="0" applyBorder="0" applyAlignment="0" applyProtection="0"/>
    <xf numFmtId="0" fontId="114" fillId="35" borderId="0" applyNumberFormat="0" applyBorder="0" applyAlignment="0" applyProtection="0"/>
    <xf numFmtId="0" fontId="114" fillId="37" borderId="0" applyNumberFormat="0" applyBorder="0" applyAlignment="0" applyProtection="0"/>
    <xf numFmtId="0" fontId="114" fillId="38" borderId="0" applyNumberFormat="0" applyBorder="0" applyAlignment="0" applyProtection="0"/>
    <xf numFmtId="0" fontId="114" fillId="39" borderId="0" applyNumberFormat="0" applyBorder="0" applyAlignment="0" applyProtection="0"/>
    <xf numFmtId="0" fontId="113" fillId="0" borderId="0"/>
    <xf numFmtId="0" fontId="113" fillId="15" borderId="13" applyNumberFormat="0" applyFont="0" applyAlignment="0" applyProtection="0"/>
    <xf numFmtId="0" fontId="113" fillId="17" borderId="0" applyNumberFormat="0" applyBorder="0" applyAlignment="0" applyProtection="0"/>
    <xf numFmtId="0" fontId="113" fillId="18" borderId="0" applyNumberFormat="0" applyBorder="0" applyAlignment="0" applyProtection="0"/>
    <xf numFmtId="0" fontId="113" fillId="19" borderId="0" applyNumberFormat="0" applyBorder="0" applyAlignment="0" applyProtection="0"/>
    <xf numFmtId="0" fontId="113" fillId="21" borderId="0" applyNumberFormat="0" applyBorder="0" applyAlignment="0" applyProtection="0"/>
    <xf numFmtId="0" fontId="113" fillId="22" borderId="0" applyNumberFormat="0" applyBorder="0" applyAlignment="0" applyProtection="0"/>
    <xf numFmtId="0" fontId="113" fillId="23" borderId="0" applyNumberFormat="0" applyBorder="0" applyAlignment="0" applyProtection="0"/>
    <xf numFmtId="0" fontId="113" fillId="25" borderId="0" applyNumberFormat="0" applyBorder="0" applyAlignment="0" applyProtection="0"/>
    <xf numFmtId="0" fontId="113" fillId="26" borderId="0" applyNumberFormat="0" applyBorder="0" applyAlignment="0" applyProtection="0"/>
    <xf numFmtId="0" fontId="113" fillId="27" borderId="0" applyNumberFormat="0" applyBorder="0" applyAlignment="0" applyProtection="0"/>
    <xf numFmtId="0" fontId="113" fillId="29" borderId="0" applyNumberFormat="0" applyBorder="0" applyAlignment="0" applyProtection="0"/>
    <xf numFmtId="0" fontId="113" fillId="30" borderId="0" applyNumberFormat="0" applyBorder="0" applyAlignment="0" applyProtection="0"/>
    <xf numFmtId="0" fontId="113" fillId="31" borderId="0" applyNumberFormat="0" applyBorder="0" applyAlignment="0" applyProtection="0"/>
    <xf numFmtId="0" fontId="113" fillId="33" borderId="0" applyNumberFormat="0" applyBorder="0" applyAlignment="0" applyProtection="0"/>
    <xf numFmtId="0" fontId="113" fillId="34" borderId="0" applyNumberFormat="0" applyBorder="0" applyAlignment="0" applyProtection="0"/>
    <xf numFmtId="0" fontId="113" fillId="35" borderId="0" applyNumberFormat="0" applyBorder="0" applyAlignment="0" applyProtection="0"/>
    <xf numFmtId="0" fontId="113" fillId="37" borderId="0" applyNumberFormat="0" applyBorder="0" applyAlignment="0" applyProtection="0"/>
    <xf numFmtId="0" fontId="113" fillId="38" borderId="0" applyNumberFormat="0" applyBorder="0" applyAlignment="0" applyProtection="0"/>
    <xf numFmtId="0" fontId="113" fillId="39" borderId="0" applyNumberFormat="0" applyBorder="0" applyAlignment="0" applyProtection="0"/>
    <xf numFmtId="0" fontId="112" fillId="0" borderId="0"/>
    <xf numFmtId="0" fontId="112" fillId="15" borderId="13" applyNumberFormat="0" applyFont="0" applyAlignment="0" applyProtection="0"/>
    <xf numFmtId="0" fontId="112" fillId="17" borderId="0" applyNumberFormat="0" applyBorder="0" applyAlignment="0" applyProtection="0"/>
    <xf numFmtId="0" fontId="112" fillId="18" borderId="0" applyNumberFormat="0" applyBorder="0" applyAlignment="0" applyProtection="0"/>
    <xf numFmtId="0" fontId="112" fillId="19" borderId="0" applyNumberFormat="0" applyBorder="0" applyAlignment="0" applyProtection="0"/>
    <xf numFmtId="0" fontId="112" fillId="21" borderId="0" applyNumberFormat="0" applyBorder="0" applyAlignment="0" applyProtection="0"/>
    <xf numFmtId="0" fontId="112" fillId="22" borderId="0" applyNumberFormat="0" applyBorder="0" applyAlignment="0" applyProtection="0"/>
    <xf numFmtId="0" fontId="112" fillId="23" borderId="0" applyNumberFormat="0" applyBorder="0" applyAlignment="0" applyProtection="0"/>
    <xf numFmtId="0" fontId="112" fillId="25" borderId="0" applyNumberFormat="0" applyBorder="0" applyAlignment="0" applyProtection="0"/>
    <xf numFmtId="0" fontId="112" fillId="26" borderId="0" applyNumberFormat="0" applyBorder="0" applyAlignment="0" applyProtection="0"/>
    <xf numFmtId="0" fontId="112" fillId="27" borderId="0" applyNumberFormat="0" applyBorder="0" applyAlignment="0" applyProtection="0"/>
    <xf numFmtId="0" fontId="112" fillId="29" borderId="0" applyNumberFormat="0" applyBorder="0" applyAlignment="0" applyProtection="0"/>
    <xf numFmtId="0" fontId="112" fillId="30" borderId="0" applyNumberFormat="0" applyBorder="0" applyAlignment="0" applyProtection="0"/>
    <xf numFmtId="0" fontId="112" fillId="31" borderId="0" applyNumberFormat="0" applyBorder="0" applyAlignment="0" applyProtection="0"/>
    <xf numFmtId="0" fontId="112" fillId="33" borderId="0" applyNumberFormat="0" applyBorder="0" applyAlignment="0" applyProtection="0"/>
    <xf numFmtId="0" fontId="112" fillId="34" borderId="0" applyNumberFormat="0" applyBorder="0" applyAlignment="0" applyProtection="0"/>
    <xf numFmtId="0" fontId="112" fillId="35" borderId="0" applyNumberFormat="0" applyBorder="0" applyAlignment="0" applyProtection="0"/>
    <xf numFmtId="0" fontId="112" fillId="37" borderId="0" applyNumberFormat="0" applyBorder="0" applyAlignment="0" applyProtection="0"/>
    <xf numFmtId="0" fontId="112" fillId="38" borderId="0" applyNumberFormat="0" applyBorder="0" applyAlignment="0" applyProtection="0"/>
    <xf numFmtId="0" fontId="112" fillId="39" borderId="0" applyNumberFormat="0" applyBorder="0" applyAlignment="0" applyProtection="0"/>
    <xf numFmtId="0" fontId="111" fillId="0" borderId="0"/>
    <xf numFmtId="0" fontId="111" fillId="15" borderId="13" applyNumberFormat="0" applyFont="0" applyAlignment="0" applyProtection="0"/>
    <xf numFmtId="0" fontId="111" fillId="17" borderId="0" applyNumberFormat="0" applyBorder="0" applyAlignment="0" applyProtection="0"/>
    <xf numFmtId="0" fontId="111" fillId="18" borderId="0" applyNumberFormat="0" applyBorder="0" applyAlignment="0" applyProtection="0"/>
    <xf numFmtId="0" fontId="111" fillId="19" borderId="0" applyNumberFormat="0" applyBorder="0" applyAlignment="0" applyProtection="0"/>
    <xf numFmtId="0" fontId="111" fillId="21" borderId="0" applyNumberFormat="0" applyBorder="0" applyAlignment="0" applyProtection="0"/>
    <xf numFmtId="0" fontId="111" fillId="22" borderId="0" applyNumberFormat="0" applyBorder="0" applyAlignment="0" applyProtection="0"/>
    <xf numFmtId="0" fontId="111" fillId="23" borderId="0" applyNumberFormat="0" applyBorder="0" applyAlignment="0" applyProtection="0"/>
    <xf numFmtId="0" fontId="111" fillId="25" borderId="0" applyNumberFormat="0" applyBorder="0" applyAlignment="0" applyProtection="0"/>
    <xf numFmtId="0" fontId="111" fillId="26" borderId="0" applyNumberFormat="0" applyBorder="0" applyAlignment="0" applyProtection="0"/>
    <xf numFmtId="0" fontId="111" fillId="27" borderId="0" applyNumberFormat="0" applyBorder="0" applyAlignment="0" applyProtection="0"/>
    <xf numFmtId="0" fontId="111" fillId="29" borderId="0" applyNumberFormat="0" applyBorder="0" applyAlignment="0" applyProtection="0"/>
    <xf numFmtId="0" fontId="111" fillId="30" borderId="0" applyNumberFormat="0" applyBorder="0" applyAlignment="0" applyProtection="0"/>
    <xf numFmtId="0" fontId="111" fillId="31" borderId="0" applyNumberFormat="0" applyBorder="0" applyAlignment="0" applyProtection="0"/>
    <xf numFmtId="0" fontId="111" fillId="33" borderId="0" applyNumberFormat="0" applyBorder="0" applyAlignment="0" applyProtection="0"/>
    <xf numFmtId="0" fontId="111" fillId="34" borderId="0" applyNumberFormat="0" applyBorder="0" applyAlignment="0" applyProtection="0"/>
    <xf numFmtId="0" fontId="111" fillId="35" borderId="0" applyNumberFormat="0" applyBorder="0" applyAlignment="0" applyProtection="0"/>
    <xf numFmtId="0" fontId="111" fillId="37" borderId="0" applyNumberFormat="0" applyBorder="0" applyAlignment="0" applyProtection="0"/>
    <xf numFmtId="0" fontId="111" fillId="38" borderId="0" applyNumberFormat="0" applyBorder="0" applyAlignment="0" applyProtection="0"/>
    <xf numFmtId="0" fontId="111" fillId="39" borderId="0" applyNumberFormat="0" applyBorder="0" applyAlignment="0" applyProtection="0"/>
    <xf numFmtId="0" fontId="110" fillId="0" borderId="0"/>
    <xf numFmtId="0" fontId="110" fillId="15" borderId="13" applyNumberFormat="0" applyFont="0" applyAlignment="0" applyProtection="0"/>
    <xf numFmtId="0" fontId="110" fillId="17" borderId="0" applyNumberFormat="0" applyBorder="0" applyAlignment="0" applyProtection="0"/>
    <xf numFmtId="0" fontId="110" fillId="18" borderId="0" applyNumberFormat="0" applyBorder="0" applyAlignment="0" applyProtection="0"/>
    <xf numFmtId="0" fontId="110" fillId="19" borderId="0" applyNumberFormat="0" applyBorder="0" applyAlignment="0" applyProtection="0"/>
    <xf numFmtId="0" fontId="110" fillId="21" borderId="0" applyNumberFormat="0" applyBorder="0" applyAlignment="0" applyProtection="0"/>
    <xf numFmtId="0" fontId="110" fillId="22" borderId="0" applyNumberFormat="0" applyBorder="0" applyAlignment="0" applyProtection="0"/>
    <xf numFmtId="0" fontId="110" fillId="23" borderId="0" applyNumberFormat="0" applyBorder="0" applyAlignment="0" applyProtection="0"/>
    <xf numFmtId="0" fontId="110" fillId="25" borderId="0" applyNumberFormat="0" applyBorder="0" applyAlignment="0" applyProtection="0"/>
    <xf numFmtId="0" fontId="110" fillId="26" borderId="0" applyNumberFormat="0" applyBorder="0" applyAlignment="0" applyProtection="0"/>
    <xf numFmtId="0" fontId="110" fillId="27" borderId="0" applyNumberFormat="0" applyBorder="0" applyAlignment="0" applyProtection="0"/>
    <xf numFmtId="0" fontId="110" fillId="29" borderId="0" applyNumberFormat="0" applyBorder="0" applyAlignment="0" applyProtection="0"/>
    <xf numFmtId="0" fontId="110" fillId="30" borderId="0" applyNumberFormat="0" applyBorder="0" applyAlignment="0" applyProtection="0"/>
    <xf numFmtId="0" fontId="110" fillId="31" borderId="0" applyNumberFormat="0" applyBorder="0" applyAlignment="0" applyProtection="0"/>
    <xf numFmtId="0" fontId="110" fillId="33" borderId="0" applyNumberFormat="0" applyBorder="0" applyAlignment="0" applyProtection="0"/>
    <xf numFmtId="0" fontId="110" fillId="34" borderId="0" applyNumberFormat="0" applyBorder="0" applyAlignment="0" applyProtection="0"/>
    <xf numFmtId="0" fontId="110" fillId="35" borderId="0" applyNumberFormat="0" applyBorder="0" applyAlignment="0" applyProtection="0"/>
    <xf numFmtId="0" fontId="110" fillId="37" borderId="0" applyNumberFormat="0" applyBorder="0" applyAlignment="0" applyProtection="0"/>
    <xf numFmtId="0" fontId="110" fillId="38" borderId="0" applyNumberFormat="0" applyBorder="0" applyAlignment="0" applyProtection="0"/>
    <xf numFmtId="0" fontId="110" fillId="39" borderId="0" applyNumberFormat="0" applyBorder="0" applyAlignment="0" applyProtection="0"/>
    <xf numFmtId="0" fontId="109" fillId="0" borderId="0"/>
    <xf numFmtId="0" fontId="109" fillId="15" borderId="13" applyNumberFormat="0" applyFont="0" applyAlignment="0" applyProtection="0"/>
    <xf numFmtId="0" fontId="109" fillId="17" borderId="0" applyNumberFormat="0" applyBorder="0" applyAlignment="0" applyProtection="0"/>
    <xf numFmtId="0" fontId="109" fillId="18" borderId="0" applyNumberFormat="0" applyBorder="0" applyAlignment="0" applyProtection="0"/>
    <xf numFmtId="0" fontId="109" fillId="19" borderId="0" applyNumberFormat="0" applyBorder="0" applyAlignment="0" applyProtection="0"/>
    <xf numFmtId="0" fontId="109" fillId="21" borderId="0" applyNumberFormat="0" applyBorder="0" applyAlignment="0" applyProtection="0"/>
    <xf numFmtId="0" fontId="109" fillId="22" borderId="0" applyNumberFormat="0" applyBorder="0" applyAlignment="0" applyProtection="0"/>
    <xf numFmtId="0" fontId="109" fillId="23" borderId="0" applyNumberFormat="0" applyBorder="0" applyAlignment="0" applyProtection="0"/>
    <xf numFmtId="0" fontId="109" fillId="25" borderId="0" applyNumberFormat="0" applyBorder="0" applyAlignment="0" applyProtection="0"/>
    <xf numFmtId="0" fontId="109" fillId="26" borderId="0" applyNumberFormat="0" applyBorder="0" applyAlignment="0" applyProtection="0"/>
    <xf numFmtId="0" fontId="109" fillId="27" borderId="0" applyNumberFormat="0" applyBorder="0" applyAlignment="0" applyProtection="0"/>
    <xf numFmtId="0" fontId="109" fillId="29" borderId="0" applyNumberFormat="0" applyBorder="0" applyAlignment="0" applyProtection="0"/>
    <xf numFmtId="0" fontId="109" fillId="30" borderId="0" applyNumberFormat="0" applyBorder="0" applyAlignment="0" applyProtection="0"/>
    <xf numFmtId="0" fontId="109" fillId="31" borderId="0" applyNumberFormat="0" applyBorder="0" applyAlignment="0" applyProtection="0"/>
    <xf numFmtId="0" fontId="109" fillId="33" borderId="0" applyNumberFormat="0" applyBorder="0" applyAlignment="0" applyProtection="0"/>
    <xf numFmtId="0" fontId="109" fillId="34" borderId="0" applyNumberFormat="0" applyBorder="0" applyAlignment="0" applyProtection="0"/>
    <xf numFmtId="0" fontId="109" fillId="35" borderId="0" applyNumberFormat="0" applyBorder="0" applyAlignment="0" applyProtection="0"/>
    <xf numFmtId="0" fontId="109" fillId="37" borderId="0" applyNumberFormat="0" applyBorder="0" applyAlignment="0" applyProtection="0"/>
    <xf numFmtId="0" fontId="109" fillId="38" borderId="0" applyNumberFormat="0" applyBorder="0" applyAlignment="0" applyProtection="0"/>
    <xf numFmtId="0" fontId="109" fillId="39" borderId="0" applyNumberFormat="0" applyBorder="0" applyAlignment="0" applyProtection="0"/>
    <xf numFmtId="0" fontId="108" fillId="0" borderId="0"/>
    <xf numFmtId="0" fontId="108" fillId="15" borderId="13" applyNumberFormat="0" applyFont="0" applyAlignment="0" applyProtection="0"/>
    <xf numFmtId="0" fontId="108" fillId="17" borderId="0" applyNumberFormat="0" applyBorder="0" applyAlignment="0" applyProtection="0"/>
    <xf numFmtId="0" fontId="108" fillId="18" borderId="0" applyNumberFormat="0" applyBorder="0" applyAlignment="0" applyProtection="0"/>
    <xf numFmtId="0" fontId="108" fillId="19" borderId="0" applyNumberFormat="0" applyBorder="0" applyAlignment="0" applyProtection="0"/>
    <xf numFmtId="0" fontId="108" fillId="21" borderId="0" applyNumberFormat="0" applyBorder="0" applyAlignment="0" applyProtection="0"/>
    <xf numFmtId="0" fontId="108" fillId="22" borderId="0" applyNumberFormat="0" applyBorder="0" applyAlignment="0" applyProtection="0"/>
    <xf numFmtId="0" fontId="108" fillId="23" borderId="0" applyNumberFormat="0" applyBorder="0" applyAlignment="0" applyProtection="0"/>
    <xf numFmtId="0" fontId="108" fillId="25" borderId="0" applyNumberFormat="0" applyBorder="0" applyAlignment="0" applyProtection="0"/>
    <xf numFmtId="0" fontId="108" fillId="26" borderId="0" applyNumberFormat="0" applyBorder="0" applyAlignment="0" applyProtection="0"/>
    <xf numFmtId="0" fontId="108" fillId="27" borderId="0" applyNumberFormat="0" applyBorder="0" applyAlignment="0" applyProtection="0"/>
    <xf numFmtId="0" fontId="108" fillId="29" borderId="0" applyNumberFormat="0" applyBorder="0" applyAlignment="0" applyProtection="0"/>
    <xf numFmtId="0" fontId="108" fillId="30" borderId="0" applyNumberFormat="0" applyBorder="0" applyAlignment="0" applyProtection="0"/>
    <xf numFmtId="0" fontId="108" fillId="31" borderId="0" applyNumberFormat="0" applyBorder="0" applyAlignment="0" applyProtection="0"/>
    <xf numFmtId="0" fontId="108" fillId="33" borderId="0" applyNumberFormat="0" applyBorder="0" applyAlignment="0" applyProtection="0"/>
    <xf numFmtId="0" fontId="108" fillId="34" borderId="0" applyNumberFormat="0" applyBorder="0" applyAlignment="0" applyProtection="0"/>
    <xf numFmtId="0" fontId="108" fillId="35" borderId="0" applyNumberFormat="0" applyBorder="0" applyAlignment="0" applyProtection="0"/>
    <xf numFmtId="0" fontId="108" fillId="37" borderId="0" applyNumberFormat="0" applyBorder="0" applyAlignment="0" applyProtection="0"/>
    <xf numFmtId="0" fontId="108" fillId="38" borderId="0" applyNumberFormat="0" applyBorder="0" applyAlignment="0" applyProtection="0"/>
    <xf numFmtId="0" fontId="108" fillId="39" borderId="0" applyNumberFormat="0" applyBorder="0" applyAlignment="0" applyProtection="0"/>
    <xf numFmtId="0" fontId="107" fillId="0" borderId="0"/>
    <xf numFmtId="0" fontId="107" fillId="15" borderId="13" applyNumberFormat="0" applyFont="0" applyAlignment="0" applyProtection="0"/>
    <xf numFmtId="0" fontId="107" fillId="17" borderId="0" applyNumberFormat="0" applyBorder="0" applyAlignment="0" applyProtection="0"/>
    <xf numFmtId="0" fontId="107" fillId="18" borderId="0" applyNumberFormat="0" applyBorder="0" applyAlignment="0" applyProtection="0"/>
    <xf numFmtId="0" fontId="107" fillId="19" borderId="0" applyNumberFormat="0" applyBorder="0" applyAlignment="0" applyProtection="0"/>
    <xf numFmtId="0" fontId="107" fillId="21" borderId="0" applyNumberFormat="0" applyBorder="0" applyAlignment="0" applyProtection="0"/>
    <xf numFmtId="0" fontId="107" fillId="22" borderId="0" applyNumberFormat="0" applyBorder="0" applyAlignment="0" applyProtection="0"/>
    <xf numFmtId="0" fontId="107" fillId="23" borderId="0" applyNumberFormat="0" applyBorder="0" applyAlignment="0" applyProtection="0"/>
    <xf numFmtId="0" fontId="107" fillId="25" borderId="0" applyNumberFormat="0" applyBorder="0" applyAlignment="0" applyProtection="0"/>
    <xf numFmtId="0" fontId="107" fillId="26" borderId="0" applyNumberFormat="0" applyBorder="0" applyAlignment="0" applyProtection="0"/>
    <xf numFmtId="0" fontId="107" fillId="27" borderId="0" applyNumberFormat="0" applyBorder="0" applyAlignment="0" applyProtection="0"/>
    <xf numFmtId="0" fontId="107" fillId="29" borderId="0" applyNumberFormat="0" applyBorder="0" applyAlignment="0" applyProtection="0"/>
    <xf numFmtId="0" fontId="107" fillId="30" borderId="0" applyNumberFormat="0" applyBorder="0" applyAlignment="0" applyProtection="0"/>
    <xf numFmtId="0" fontId="107" fillId="31" borderId="0" applyNumberFormat="0" applyBorder="0" applyAlignment="0" applyProtection="0"/>
    <xf numFmtId="0" fontId="107" fillId="33" borderId="0" applyNumberFormat="0" applyBorder="0" applyAlignment="0" applyProtection="0"/>
    <xf numFmtId="0" fontId="107" fillId="34" borderId="0" applyNumberFormat="0" applyBorder="0" applyAlignment="0" applyProtection="0"/>
    <xf numFmtId="0" fontId="107" fillId="35" borderId="0" applyNumberFormat="0" applyBorder="0" applyAlignment="0" applyProtection="0"/>
    <xf numFmtId="0" fontId="107" fillId="37" borderId="0" applyNumberFormat="0" applyBorder="0" applyAlignment="0" applyProtection="0"/>
    <xf numFmtId="0" fontId="107" fillId="38" borderId="0" applyNumberFormat="0" applyBorder="0" applyAlignment="0" applyProtection="0"/>
    <xf numFmtId="0" fontId="107" fillId="39" borderId="0" applyNumberFormat="0" applyBorder="0" applyAlignment="0" applyProtection="0"/>
    <xf numFmtId="0" fontId="106" fillId="0" borderId="0"/>
    <xf numFmtId="0" fontId="106" fillId="15" borderId="13" applyNumberFormat="0" applyFont="0" applyAlignment="0" applyProtection="0"/>
    <xf numFmtId="0" fontId="106" fillId="17" borderId="0" applyNumberFormat="0" applyBorder="0" applyAlignment="0" applyProtection="0"/>
    <xf numFmtId="0" fontId="106" fillId="18" borderId="0" applyNumberFormat="0" applyBorder="0" applyAlignment="0" applyProtection="0"/>
    <xf numFmtId="0" fontId="106" fillId="19" borderId="0" applyNumberFormat="0" applyBorder="0" applyAlignment="0" applyProtection="0"/>
    <xf numFmtId="0" fontId="106" fillId="21" borderId="0" applyNumberFormat="0" applyBorder="0" applyAlignment="0" applyProtection="0"/>
    <xf numFmtId="0" fontId="106" fillId="22" borderId="0" applyNumberFormat="0" applyBorder="0" applyAlignment="0" applyProtection="0"/>
    <xf numFmtId="0" fontId="106" fillId="23"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27" borderId="0" applyNumberFormat="0" applyBorder="0" applyAlignment="0" applyProtection="0"/>
    <xf numFmtId="0" fontId="106" fillId="29" borderId="0" applyNumberFormat="0" applyBorder="0" applyAlignment="0" applyProtection="0"/>
    <xf numFmtId="0" fontId="106" fillId="30" borderId="0" applyNumberFormat="0" applyBorder="0" applyAlignment="0" applyProtection="0"/>
    <xf numFmtId="0" fontId="106" fillId="31" borderId="0" applyNumberFormat="0" applyBorder="0" applyAlignment="0" applyProtection="0"/>
    <xf numFmtId="0" fontId="106" fillId="33" borderId="0" applyNumberFormat="0" applyBorder="0" applyAlignment="0" applyProtection="0"/>
    <xf numFmtId="0" fontId="106" fillId="34" borderId="0" applyNumberFormat="0" applyBorder="0" applyAlignment="0" applyProtection="0"/>
    <xf numFmtId="0" fontId="106" fillId="35" borderId="0" applyNumberFormat="0" applyBorder="0" applyAlignment="0" applyProtection="0"/>
    <xf numFmtId="0" fontId="106" fillId="37" borderId="0" applyNumberFormat="0" applyBorder="0" applyAlignment="0" applyProtection="0"/>
    <xf numFmtId="0" fontId="106" fillId="38" borderId="0" applyNumberFormat="0" applyBorder="0" applyAlignment="0" applyProtection="0"/>
    <xf numFmtId="0" fontId="106" fillId="39" borderId="0" applyNumberFormat="0" applyBorder="0" applyAlignment="0" applyProtection="0"/>
    <xf numFmtId="0" fontId="105" fillId="0" borderId="0"/>
    <xf numFmtId="0" fontId="105" fillId="15" borderId="13" applyNumberFormat="0" applyFont="0" applyAlignment="0" applyProtection="0"/>
    <xf numFmtId="0" fontId="105" fillId="17" borderId="0" applyNumberFormat="0" applyBorder="0" applyAlignment="0" applyProtection="0"/>
    <xf numFmtId="0" fontId="105" fillId="18" borderId="0" applyNumberFormat="0" applyBorder="0" applyAlignment="0" applyProtection="0"/>
    <xf numFmtId="0" fontId="105" fillId="19" borderId="0" applyNumberFormat="0" applyBorder="0" applyAlignment="0" applyProtection="0"/>
    <xf numFmtId="0" fontId="105" fillId="21" borderId="0" applyNumberFormat="0" applyBorder="0" applyAlignment="0" applyProtection="0"/>
    <xf numFmtId="0" fontId="105" fillId="22" borderId="0" applyNumberFormat="0" applyBorder="0" applyAlignment="0" applyProtection="0"/>
    <xf numFmtId="0" fontId="105" fillId="23" borderId="0" applyNumberFormat="0" applyBorder="0" applyAlignment="0" applyProtection="0"/>
    <xf numFmtId="0" fontId="105" fillId="25" borderId="0" applyNumberFormat="0" applyBorder="0" applyAlignment="0" applyProtection="0"/>
    <xf numFmtId="0" fontId="105" fillId="26" borderId="0" applyNumberFormat="0" applyBorder="0" applyAlignment="0" applyProtection="0"/>
    <xf numFmtId="0" fontId="105" fillId="27" borderId="0" applyNumberFormat="0" applyBorder="0" applyAlignment="0" applyProtection="0"/>
    <xf numFmtId="0" fontId="105" fillId="29" borderId="0" applyNumberFormat="0" applyBorder="0" applyAlignment="0" applyProtection="0"/>
    <xf numFmtId="0" fontId="105" fillId="30" borderId="0" applyNumberFormat="0" applyBorder="0" applyAlignment="0" applyProtection="0"/>
    <xf numFmtId="0" fontId="105" fillId="31" borderId="0" applyNumberFormat="0" applyBorder="0" applyAlignment="0" applyProtection="0"/>
    <xf numFmtId="0" fontId="105" fillId="33" borderId="0" applyNumberFormat="0" applyBorder="0" applyAlignment="0" applyProtection="0"/>
    <xf numFmtId="0" fontId="105" fillId="34" borderId="0" applyNumberFormat="0" applyBorder="0" applyAlignment="0" applyProtection="0"/>
    <xf numFmtId="0" fontId="105" fillId="35" borderId="0" applyNumberFormat="0" applyBorder="0" applyAlignment="0" applyProtection="0"/>
    <xf numFmtId="0" fontId="105" fillId="37" borderId="0" applyNumberFormat="0" applyBorder="0" applyAlignment="0" applyProtection="0"/>
    <xf numFmtId="0" fontId="105" fillId="38" borderId="0" applyNumberFormat="0" applyBorder="0" applyAlignment="0" applyProtection="0"/>
    <xf numFmtId="0" fontId="105" fillId="39" borderId="0" applyNumberFormat="0" applyBorder="0" applyAlignment="0" applyProtection="0"/>
    <xf numFmtId="0" fontId="104" fillId="0" borderId="0"/>
    <xf numFmtId="0" fontId="104" fillId="15" borderId="13" applyNumberFormat="0" applyFont="0" applyAlignment="0" applyProtection="0"/>
    <xf numFmtId="0" fontId="104" fillId="17" borderId="0" applyNumberFormat="0" applyBorder="0" applyAlignment="0" applyProtection="0"/>
    <xf numFmtId="0" fontId="104" fillId="18" borderId="0" applyNumberFormat="0" applyBorder="0" applyAlignment="0" applyProtection="0"/>
    <xf numFmtId="0" fontId="104" fillId="19" borderId="0" applyNumberFormat="0" applyBorder="0" applyAlignment="0" applyProtection="0"/>
    <xf numFmtId="0" fontId="104" fillId="21" borderId="0" applyNumberFormat="0" applyBorder="0" applyAlignment="0" applyProtection="0"/>
    <xf numFmtId="0" fontId="104" fillId="22" borderId="0" applyNumberFormat="0" applyBorder="0" applyAlignment="0" applyProtection="0"/>
    <xf numFmtId="0" fontId="104" fillId="23" borderId="0" applyNumberFormat="0" applyBorder="0" applyAlignment="0" applyProtection="0"/>
    <xf numFmtId="0" fontId="104" fillId="25" borderId="0" applyNumberFormat="0" applyBorder="0" applyAlignment="0" applyProtection="0"/>
    <xf numFmtId="0" fontId="104" fillId="26" borderId="0" applyNumberFormat="0" applyBorder="0" applyAlignment="0" applyProtection="0"/>
    <xf numFmtId="0" fontId="104" fillId="27" borderId="0" applyNumberFormat="0" applyBorder="0" applyAlignment="0" applyProtection="0"/>
    <xf numFmtId="0" fontId="104" fillId="29" borderId="0" applyNumberFormat="0" applyBorder="0" applyAlignment="0" applyProtection="0"/>
    <xf numFmtId="0" fontId="104" fillId="30" borderId="0" applyNumberFormat="0" applyBorder="0" applyAlignment="0" applyProtection="0"/>
    <xf numFmtId="0" fontId="104" fillId="31" borderId="0" applyNumberFormat="0" applyBorder="0" applyAlignment="0" applyProtection="0"/>
    <xf numFmtId="0" fontId="104" fillId="33" borderId="0" applyNumberFormat="0" applyBorder="0" applyAlignment="0" applyProtection="0"/>
    <xf numFmtId="0" fontId="104" fillId="34" borderId="0" applyNumberFormat="0" applyBorder="0" applyAlignment="0" applyProtection="0"/>
    <xf numFmtId="0" fontId="104" fillId="35" borderId="0" applyNumberFormat="0" applyBorder="0" applyAlignment="0" applyProtection="0"/>
    <xf numFmtId="0" fontId="104" fillId="37" borderId="0" applyNumberFormat="0" applyBorder="0" applyAlignment="0" applyProtection="0"/>
    <xf numFmtId="0" fontId="104" fillId="38" borderId="0" applyNumberFormat="0" applyBorder="0" applyAlignment="0" applyProtection="0"/>
    <xf numFmtId="0" fontId="104" fillId="39" borderId="0" applyNumberFormat="0" applyBorder="0" applyAlignment="0" applyProtection="0"/>
    <xf numFmtId="0" fontId="103" fillId="0" borderId="0"/>
    <xf numFmtId="0" fontId="103" fillId="15" borderId="13" applyNumberFormat="0" applyFont="0" applyAlignment="0" applyProtection="0"/>
    <xf numFmtId="0" fontId="103" fillId="17" borderId="0" applyNumberFormat="0" applyBorder="0" applyAlignment="0" applyProtection="0"/>
    <xf numFmtId="0" fontId="103" fillId="18" borderId="0" applyNumberFormat="0" applyBorder="0" applyAlignment="0" applyProtection="0"/>
    <xf numFmtId="0" fontId="103" fillId="19" borderId="0" applyNumberFormat="0" applyBorder="0" applyAlignment="0" applyProtection="0"/>
    <xf numFmtId="0" fontId="103" fillId="21" borderId="0" applyNumberFormat="0" applyBorder="0" applyAlignment="0" applyProtection="0"/>
    <xf numFmtId="0" fontId="103" fillId="22" borderId="0" applyNumberFormat="0" applyBorder="0" applyAlignment="0" applyProtection="0"/>
    <xf numFmtId="0" fontId="103" fillId="23" borderId="0" applyNumberFormat="0" applyBorder="0" applyAlignment="0" applyProtection="0"/>
    <xf numFmtId="0" fontId="103" fillId="25" borderId="0" applyNumberFormat="0" applyBorder="0" applyAlignment="0" applyProtection="0"/>
    <xf numFmtId="0" fontId="103" fillId="26" borderId="0" applyNumberFormat="0" applyBorder="0" applyAlignment="0" applyProtection="0"/>
    <xf numFmtId="0" fontId="103" fillId="27" borderId="0" applyNumberFormat="0" applyBorder="0" applyAlignment="0" applyProtection="0"/>
    <xf numFmtId="0" fontId="103" fillId="29" borderId="0" applyNumberFormat="0" applyBorder="0" applyAlignment="0" applyProtection="0"/>
    <xf numFmtId="0" fontId="103" fillId="30" borderId="0" applyNumberFormat="0" applyBorder="0" applyAlignment="0" applyProtection="0"/>
    <xf numFmtId="0" fontId="103" fillId="31" borderId="0" applyNumberFormat="0" applyBorder="0" applyAlignment="0" applyProtection="0"/>
    <xf numFmtId="0" fontId="103" fillId="33" borderId="0" applyNumberFormat="0" applyBorder="0" applyAlignment="0" applyProtection="0"/>
    <xf numFmtId="0" fontId="103" fillId="34" borderId="0" applyNumberFormat="0" applyBorder="0" applyAlignment="0" applyProtection="0"/>
    <xf numFmtId="0" fontId="103" fillId="35" borderId="0" applyNumberFormat="0" applyBorder="0" applyAlignment="0" applyProtection="0"/>
    <xf numFmtId="0" fontId="103" fillId="37" borderId="0" applyNumberFormat="0" applyBorder="0" applyAlignment="0" applyProtection="0"/>
    <xf numFmtId="0" fontId="103" fillId="38" borderId="0" applyNumberFormat="0" applyBorder="0" applyAlignment="0" applyProtection="0"/>
    <xf numFmtId="0" fontId="103" fillId="39" borderId="0" applyNumberFormat="0" applyBorder="0" applyAlignment="0" applyProtection="0"/>
    <xf numFmtId="0" fontId="102" fillId="0" borderId="0"/>
    <xf numFmtId="0" fontId="102" fillId="15" borderId="13" applyNumberFormat="0" applyFont="0" applyAlignment="0" applyProtection="0"/>
    <xf numFmtId="0" fontId="102" fillId="17" borderId="0" applyNumberFormat="0" applyBorder="0" applyAlignment="0" applyProtection="0"/>
    <xf numFmtId="0" fontId="102" fillId="18" borderId="0" applyNumberFormat="0" applyBorder="0" applyAlignment="0" applyProtection="0"/>
    <xf numFmtId="0" fontId="102" fillId="19" borderId="0" applyNumberFormat="0" applyBorder="0" applyAlignment="0" applyProtection="0"/>
    <xf numFmtId="0" fontId="102" fillId="21" borderId="0" applyNumberFormat="0" applyBorder="0" applyAlignment="0" applyProtection="0"/>
    <xf numFmtId="0" fontId="102" fillId="22" borderId="0" applyNumberFormat="0" applyBorder="0" applyAlignment="0" applyProtection="0"/>
    <xf numFmtId="0" fontId="102" fillId="23" borderId="0" applyNumberFormat="0" applyBorder="0" applyAlignment="0" applyProtection="0"/>
    <xf numFmtId="0" fontId="102" fillId="25" borderId="0" applyNumberFormat="0" applyBorder="0" applyAlignment="0" applyProtection="0"/>
    <xf numFmtId="0" fontId="102" fillId="26" borderId="0" applyNumberFormat="0" applyBorder="0" applyAlignment="0" applyProtection="0"/>
    <xf numFmtId="0" fontId="102" fillId="27" borderId="0" applyNumberFormat="0" applyBorder="0" applyAlignment="0" applyProtection="0"/>
    <xf numFmtId="0" fontId="102" fillId="29" borderId="0" applyNumberFormat="0" applyBorder="0" applyAlignment="0" applyProtection="0"/>
    <xf numFmtId="0" fontId="102" fillId="30" borderId="0" applyNumberFormat="0" applyBorder="0" applyAlignment="0" applyProtection="0"/>
    <xf numFmtId="0" fontId="102" fillId="31" borderId="0" applyNumberFormat="0" applyBorder="0" applyAlignment="0" applyProtection="0"/>
    <xf numFmtId="0" fontId="102" fillId="33" borderId="0" applyNumberFormat="0" applyBorder="0" applyAlignment="0" applyProtection="0"/>
    <xf numFmtId="0" fontId="102" fillId="34" borderId="0" applyNumberFormat="0" applyBorder="0" applyAlignment="0" applyProtection="0"/>
    <xf numFmtId="0" fontId="102" fillId="35" borderId="0" applyNumberFormat="0" applyBorder="0" applyAlignment="0" applyProtection="0"/>
    <xf numFmtId="0" fontId="102" fillId="37" borderId="0" applyNumberFormat="0" applyBorder="0" applyAlignment="0" applyProtection="0"/>
    <xf numFmtId="0" fontId="102" fillId="38" borderId="0" applyNumberFormat="0" applyBorder="0" applyAlignment="0" applyProtection="0"/>
    <xf numFmtId="0" fontId="102" fillId="39" borderId="0" applyNumberFormat="0" applyBorder="0" applyAlignment="0" applyProtection="0"/>
    <xf numFmtId="0" fontId="101" fillId="0" borderId="0"/>
    <xf numFmtId="0" fontId="101" fillId="15" borderId="13" applyNumberFormat="0" applyFont="0" applyAlignment="0" applyProtection="0"/>
    <xf numFmtId="0" fontId="101" fillId="17" borderId="0" applyNumberFormat="0" applyBorder="0" applyAlignment="0" applyProtection="0"/>
    <xf numFmtId="0" fontId="101" fillId="18" borderId="0" applyNumberFormat="0" applyBorder="0" applyAlignment="0" applyProtection="0"/>
    <xf numFmtId="0" fontId="101" fillId="19" borderId="0" applyNumberFormat="0" applyBorder="0" applyAlignment="0" applyProtection="0"/>
    <xf numFmtId="0" fontId="101" fillId="21" borderId="0" applyNumberFormat="0" applyBorder="0" applyAlignment="0" applyProtection="0"/>
    <xf numFmtId="0" fontId="101" fillId="22" borderId="0" applyNumberFormat="0" applyBorder="0" applyAlignment="0" applyProtection="0"/>
    <xf numFmtId="0" fontId="101" fillId="23" borderId="0" applyNumberFormat="0" applyBorder="0" applyAlignment="0" applyProtection="0"/>
    <xf numFmtId="0" fontId="101" fillId="25" borderId="0" applyNumberFormat="0" applyBorder="0" applyAlignment="0" applyProtection="0"/>
    <xf numFmtId="0" fontId="101" fillId="26" borderId="0" applyNumberFormat="0" applyBorder="0" applyAlignment="0" applyProtection="0"/>
    <xf numFmtId="0" fontId="101" fillId="27" borderId="0" applyNumberFormat="0" applyBorder="0" applyAlignment="0" applyProtection="0"/>
    <xf numFmtId="0" fontId="101" fillId="29" borderId="0" applyNumberFormat="0" applyBorder="0" applyAlignment="0" applyProtection="0"/>
    <xf numFmtId="0" fontId="101" fillId="30" borderId="0" applyNumberFormat="0" applyBorder="0" applyAlignment="0" applyProtection="0"/>
    <xf numFmtId="0" fontId="101" fillId="31" borderId="0" applyNumberFormat="0" applyBorder="0" applyAlignment="0" applyProtection="0"/>
    <xf numFmtId="0" fontId="101" fillId="33" borderId="0" applyNumberFormat="0" applyBorder="0" applyAlignment="0" applyProtection="0"/>
    <xf numFmtId="0" fontId="101" fillId="34" borderId="0" applyNumberFormat="0" applyBorder="0" applyAlignment="0" applyProtection="0"/>
    <xf numFmtId="0" fontId="101" fillId="35" borderId="0" applyNumberFormat="0" applyBorder="0" applyAlignment="0" applyProtection="0"/>
    <xf numFmtId="0" fontId="101" fillId="37" borderId="0" applyNumberFormat="0" applyBorder="0" applyAlignment="0" applyProtection="0"/>
    <xf numFmtId="0" fontId="101" fillId="38" borderId="0" applyNumberFormat="0" applyBorder="0" applyAlignment="0" applyProtection="0"/>
    <xf numFmtId="0" fontId="101" fillId="39" borderId="0" applyNumberFormat="0" applyBorder="0" applyAlignment="0" applyProtection="0"/>
    <xf numFmtId="0" fontId="100" fillId="0" borderId="0"/>
    <xf numFmtId="0" fontId="100" fillId="15" borderId="13" applyNumberFormat="0" applyFont="0" applyAlignment="0" applyProtection="0"/>
    <xf numFmtId="0" fontId="100" fillId="17" borderId="0" applyNumberFormat="0" applyBorder="0" applyAlignment="0" applyProtection="0"/>
    <xf numFmtId="0" fontId="100" fillId="18" borderId="0" applyNumberFormat="0" applyBorder="0" applyAlignment="0" applyProtection="0"/>
    <xf numFmtId="0" fontId="100" fillId="19" borderId="0" applyNumberFormat="0" applyBorder="0" applyAlignment="0" applyProtection="0"/>
    <xf numFmtId="0" fontId="100" fillId="21" borderId="0" applyNumberFormat="0" applyBorder="0" applyAlignment="0" applyProtection="0"/>
    <xf numFmtId="0" fontId="100" fillId="22" borderId="0" applyNumberFormat="0" applyBorder="0" applyAlignment="0" applyProtection="0"/>
    <xf numFmtId="0" fontId="100" fillId="23" borderId="0" applyNumberFormat="0" applyBorder="0" applyAlignment="0" applyProtection="0"/>
    <xf numFmtId="0" fontId="100" fillId="25" borderId="0" applyNumberFormat="0" applyBorder="0" applyAlignment="0" applyProtection="0"/>
    <xf numFmtId="0" fontId="100" fillId="26" borderId="0" applyNumberFormat="0" applyBorder="0" applyAlignment="0" applyProtection="0"/>
    <xf numFmtId="0" fontId="100" fillId="27" borderId="0" applyNumberFormat="0" applyBorder="0" applyAlignment="0" applyProtection="0"/>
    <xf numFmtId="0" fontId="100" fillId="29" borderId="0" applyNumberFormat="0" applyBorder="0" applyAlignment="0" applyProtection="0"/>
    <xf numFmtId="0" fontId="100" fillId="30" borderId="0" applyNumberFormat="0" applyBorder="0" applyAlignment="0" applyProtection="0"/>
    <xf numFmtId="0" fontId="100" fillId="31" borderId="0" applyNumberFormat="0" applyBorder="0" applyAlignment="0" applyProtection="0"/>
    <xf numFmtId="0" fontId="100" fillId="33" borderId="0" applyNumberFormat="0" applyBorder="0" applyAlignment="0" applyProtection="0"/>
    <xf numFmtId="0" fontId="100" fillId="34" borderId="0" applyNumberFormat="0" applyBorder="0" applyAlignment="0" applyProtection="0"/>
    <xf numFmtId="0" fontId="100" fillId="35" borderId="0" applyNumberFormat="0" applyBorder="0" applyAlignment="0" applyProtection="0"/>
    <xf numFmtId="0" fontId="100" fillId="37" borderId="0" applyNumberFormat="0" applyBorder="0" applyAlignment="0" applyProtection="0"/>
    <xf numFmtId="0" fontId="100" fillId="38" borderId="0" applyNumberFormat="0" applyBorder="0" applyAlignment="0" applyProtection="0"/>
    <xf numFmtId="0" fontId="100" fillId="39" borderId="0" applyNumberFormat="0" applyBorder="0" applyAlignment="0" applyProtection="0"/>
    <xf numFmtId="0" fontId="99" fillId="0" borderId="0"/>
    <xf numFmtId="0" fontId="99" fillId="15" borderId="13" applyNumberFormat="0" applyFont="0" applyAlignment="0" applyProtection="0"/>
    <xf numFmtId="0" fontId="99" fillId="17" borderId="0" applyNumberFormat="0" applyBorder="0" applyAlignment="0" applyProtection="0"/>
    <xf numFmtId="0" fontId="99" fillId="18" borderId="0" applyNumberFormat="0" applyBorder="0" applyAlignment="0" applyProtection="0"/>
    <xf numFmtId="0" fontId="99" fillId="19" borderId="0" applyNumberFormat="0" applyBorder="0" applyAlignment="0" applyProtection="0"/>
    <xf numFmtId="0" fontId="99" fillId="21" borderId="0" applyNumberFormat="0" applyBorder="0" applyAlignment="0" applyProtection="0"/>
    <xf numFmtId="0" fontId="99" fillId="22" borderId="0" applyNumberFormat="0" applyBorder="0" applyAlignment="0" applyProtection="0"/>
    <xf numFmtId="0" fontId="99" fillId="23" borderId="0" applyNumberFormat="0" applyBorder="0" applyAlignment="0" applyProtection="0"/>
    <xf numFmtId="0" fontId="99" fillId="25" borderId="0" applyNumberFormat="0" applyBorder="0" applyAlignment="0" applyProtection="0"/>
    <xf numFmtId="0" fontId="99" fillId="26" borderId="0" applyNumberFormat="0" applyBorder="0" applyAlignment="0" applyProtection="0"/>
    <xf numFmtId="0" fontId="99" fillId="27" borderId="0" applyNumberFormat="0" applyBorder="0" applyAlignment="0" applyProtection="0"/>
    <xf numFmtId="0" fontId="99" fillId="29" borderId="0" applyNumberFormat="0" applyBorder="0" applyAlignment="0" applyProtection="0"/>
    <xf numFmtId="0" fontId="99" fillId="30" borderId="0" applyNumberFormat="0" applyBorder="0" applyAlignment="0" applyProtection="0"/>
    <xf numFmtId="0" fontId="99" fillId="31" borderId="0" applyNumberFormat="0" applyBorder="0" applyAlignment="0" applyProtection="0"/>
    <xf numFmtId="0" fontId="99" fillId="33" borderId="0" applyNumberFormat="0" applyBorder="0" applyAlignment="0" applyProtection="0"/>
    <xf numFmtId="0" fontId="99" fillId="34" borderId="0" applyNumberFormat="0" applyBorder="0" applyAlignment="0" applyProtection="0"/>
    <xf numFmtId="0" fontId="99" fillId="35" borderId="0" applyNumberFormat="0" applyBorder="0" applyAlignment="0" applyProtection="0"/>
    <xf numFmtId="0" fontId="99" fillId="37" borderId="0" applyNumberFormat="0" applyBorder="0" applyAlignment="0" applyProtection="0"/>
    <xf numFmtId="0" fontId="99" fillId="38" borderId="0" applyNumberFormat="0" applyBorder="0" applyAlignment="0" applyProtection="0"/>
    <xf numFmtId="0" fontId="99" fillId="39" borderId="0" applyNumberFormat="0" applyBorder="0" applyAlignment="0" applyProtection="0"/>
    <xf numFmtId="0" fontId="98" fillId="0" borderId="0"/>
    <xf numFmtId="0" fontId="98" fillId="15" borderId="13" applyNumberFormat="0" applyFont="0" applyAlignment="0" applyProtection="0"/>
    <xf numFmtId="0" fontId="98" fillId="17" borderId="0" applyNumberFormat="0" applyBorder="0" applyAlignment="0" applyProtection="0"/>
    <xf numFmtId="0" fontId="98" fillId="18" borderId="0" applyNumberFormat="0" applyBorder="0" applyAlignment="0" applyProtection="0"/>
    <xf numFmtId="0" fontId="98" fillId="19" borderId="0" applyNumberFormat="0" applyBorder="0" applyAlignment="0" applyProtection="0"/>
    <xf numFmtId="0" fontId="98" fillId="21" borderId="0" applyNumberFormat="0" applyBorder="0" applyAlignment="0" applyProtection="0"/>
    <xf numFmtId="0" fontId="98" fillId="22" borderId="0" applyNumberFormat="0" applyBorder="0" applyAlignment="0" applyProtection="0"/>
    <xf numFmtId="0" fontId="98" fillId="23" borderId="0" applyNumberFormat="0" applyBorder="0" applyAlignment="0" applyProtection="0"/>
    <xf numFmtId="0" fontId="98" fillId="25" borderId="0" applyNumberFormat="0" applyBorder="0" applyAlignment="0" applyProtection="0"/>
    <xf numFmtId="0" fontId="98" fillId="26" borderId="0" applyNumberFormat="0" applyBorder="0" applyAlignment="0" applyProtection="0"/>
    <xf numFmtId="0" fontId="98" fillId="27" borderId="0" applyNumberFormat="0" applyBorder="0" applyAlignment="0" applyProtection="0"/>
    <xf numFmtId="0" fontId="98" fillId="29" borderId="0" applyNumberFormat="0" applyBorder="0" applyAlignment="0" applyProtection="0"/>
    <xf numFmtId="0" fontId="98" fillId="30" borderId="0" applyNumberFormat="0" applyBorder="0" applyAlignment="0" applyProtection="0"/>
    <xf numFmtId="0" fontId="98" fillId="31" borderId="0" applyNumberFormat="0" applyBorder="0" applyAlignment="0" applyProtection="0"/>
    <xf numFmtId="0" fontId="98" fillId="33" borderId="0" applyNumberFormat="0" applyBorder="0" applyAlignment="0" applyProtection="0"/>
    <xf numFmtId="0" fontId="98" fillId="34" borderId="0" applyNumberFormat="0" applyBorder="0" applyAlignment="0" applyProtection="0"/>
    <xf numFmtId="0" fontId="98" fillId="35" borderId="0" applyNumberFormat="0" applyBorder="0" applyAlignment="0" applyProtection="0"/>
    <xf numFmtId="0" fontId="98" fillId="37" borderId="0" applyNumberFormat="0" applyBorder="0" applyAlignment="0" applyProtection="0"/>
    <xf numFmtId="0" fontId="98" fillId="38" borderId="0" applyNumberFormat="0" applyBorder="0" applyAlignment="0" applyProtection="0"/>
    <xf numFmtId="0" fontId="98" fillId="39" borderId="0" applyNumberFormat="0" applyBorder="0" applyAlignment="0" applyProtection="0"/>
    <xf numFmtId="0" fontId="97" fillId="0" borderId="0"/>
    <xf numFmtId="0" fontId="97" fillId="15" borderId="13" applyNumberFormat="0" applyFont="0" applyAlignment="0" applyProtection="0"/>
    <xf numFmtId="0" fontId="97" fillId="17" borderId="0" applyNumberFormat="0" applyBorder="0" applyAlignment="0" applyProtection="0"/>
    <xf numFmtId="0" fontId="97" fillId="18" borderId="0" applyNumberFormat="0" applyBorder="0" applyAlignment="0" applyProtection="0"/>
    <xf numFmtId="0" fontId="97" fillId="19" borderId="0" applyNumberFormat="0" applyBorder="0" applyAlignment="0" applyProtection="0"/>
    <xf numFmtId="0" fontId="97" fillId="21" borderId="0" applyNumberFormat="0" applyBorder="0" applyAlignment="0" applyProtection="0"/>
    <xf numFmtId="0" fontId="97" fillId="22" borderId="0" applyNumberFormat="0" applyBorder="0" applyAlignment="0" applyProtection="0"/>
    <xf numFmtId="0" fontId="97" fillId="23" borderId="0" applyNumberFormat="0" applyBorder="0" applyAlignment="0" applyProtection="0"/>
    <xf numFmtId="0" fontId="97" fillId="25" borderId="0" applyNumberFormat="0" applyBorder="0" applyAlignment="0" applyProtection="0"/>
    <xf numFmtId="0" fontId="97" fillId="26" borderId="0" applyNumberFormat="0" applyBorder="0" applyAlignment="0" applyProtection="0"/>
    <xf numFmtId="0" fontId="97" fillId="27" borderId="0" applyNumberFormat="0" applyBorder="0" applyAlignment="0" applyProtection="0"/>
    <xf numFmtId="0" fontId="97" fillId="29" borderId="0" applyNumberFormat="0" applyBorder="0" applyAlignment="0" applyProtection="0"/>
    <xf numFmtId="0" fontId="97" fillId="30" borderId="0" applyNumberFormat="0" applyBorder="0" applyAlignment="0" applyProtection="0"/>
    <xf numFmtId="0" fontId="97" fillId="31" borderId="0" applyNumberFormat="0" applyBorder="0" applyAlignment="0" applyProtection="0"/>
    <xf numFmtId="0" fontId="97" fillId="33" borderId="0" applyNumberFormat="0" applyBorder="0" applyAlignment="0" applyProtection="0"/>
    <xf numFmtId="0" fontId="97" fillId="34" borderId="0" applyNumberFormat="0" applyBorder="0" applyAlignment="0" applyProtection="0"/>
    <xf numFmtId="0" fontId="97" fillId="35" borderId="0" applyNumberFormat="0" applyBorder="0" applyAlignment="0" applyProtection="0"/>
    <xf numFmtId="0" fontId="97" fillId="37" borderId="0" applyNumberFormat="0" applyBorder="0" applyAlignment="0" applyProtection="0"/>
    <xf numFmtId="0" fontId="97" fillId="38" borderId="0" applyNumberFormat="0" applyBorder="0" applyAlignment="0" applyProtection="0"/>
    <xf numFmtId="0" fontId="97" fillId="39" borderId="0" applyNumberFormat="0" applyBorder="0" applyAlignment="0" applyProtection="0"/>
    <xf numFmtId="0" fontId="96" fillId="0" borderId="0"/>
    <xf numFmtId="0" fontId="96" fillId="15" borderId="13" applyNumberFormat="0" applyFont="0" applyAlignment="0" applyProtection="0"/>
    <xf numFmtId="0" fontId="96" fillId="17" borderId="0" applyNumberFormat="0" applyBorder="0" applyAlignment="0" applyProtection="0"/>
    <xf numFmtId="0" fontId="96" fillId="18" borderId="0" applyNumberFormat="0" applyBorder="0" applyAlignment="0" applyProtection="0"/>
    <xf numFmtId="0" fontId="96" fillId="19" borderId="0" applyNumberFormat="0" applyBorder="0" applyAlignment="0" applyProtection="0"/>
    <xf numFmtId="0" fontId="96" fillId="21" borderId="0" applyNumberFormat="0" applyBorder="0" applyAlignment="0" applyProtection="0"/>
    <xf numFmtId="0" fontId="96" fillId="22" borderId="0" applyNumberFormat="0" applyBorder="0" applyAlignment="0" applyProtection="0"/>
    <xf numFmtId="0" fontId="96" fillId="23" borderId="0" applyNumberFormat="0" applyBorder="0" applyAlignment="0" applyProtection="0"/>
    <xf numFmtId="0" fontId="96" fillId="25" borderId="0" applyNumberFormat="0" applyBorder="0" applyAlignment="0" applyProtection="0"/>
    <xf numFmtId="0" fontId="96" fillId="26" borderId="0" applyNumberFormat="0" applyBorder="0" applyAlignment="0" applyProtection="0"/>
    <xf numFmtId="0" fontId="96" fillId="27" borderId="0" applyNumberFormat="0" applyBorder="0" applyAlignment="0" applyProtection="0"/>
    <xf numFmtId="0" fontId="96" fillId="29" borderId="0" applyNumberFormat="0" applyBorder="0" applyAlignment="0" applyProtection="0"/>
    <xf numFmtId="0" fontId="96" fillId="30" borderId="0" applyNumberFormat="0" applyBorder="0" applyAlignment="0" applyProtection="0"/>
    <xf numFmtId="0" fontId="96" fillId="31" borderId="0" applyNumberFormat="0" applyBorder="0" applyAlignment="0" applyProtection="0"/>
    <xf numFmtId="0" fontId="96" fillId="33" borderId="0" applyNumberFormat="0" applyBorder="0" applyAlignment="0" applyProtection="0"/>
    <xf numFmtId="0" fontId="96" fillId="34" borderId="0" applyNumberFormat="0" applyBorder="0" applyAlignment="0" applyProtection="0"/>
    <xf numFmtId="0" fontId="96" fillId="35" borderId="0" applyNumberFormat="0" applyBorder="0" applyAlignment="0" applyProtection="0"/>
    <xf numFmtId="0" fontId="96" fillId="37" borderId="0" applyNumberFormat="0" applyBorder="0" applyAlignment="0" applyProtection="0"/>
    <xf numFmtId="0" fontId="96" fillId="38" borderId="0" applyNumberFormat="0" applyBorder="0" applyAlignment="0" applyProtection="0"/>
    <xf numFmtId="0" fontId="96" fillId="39" borderId="0" applyNumberFormat="0" applyBorder="0" applyAlignment="0" applyProtection="0"/>
    <xf numFmtId="0" fontId="95" fillId="0" borderId="0"/>
    <xf numFmtId="0" fontId="95" fillId="15" borderId="13" applyNumberFormat="0" applyFont="0" applyAlignment="0" applyProtection="0"/>
    <xf numFmtId="0" fontId="95" fillId="17" borderId="0" applyNumberFormat="0" applyBorder="0" applyAlignment="0" applyProtection="0"/>
    <xf numFmtId="0" fontId="95" fillId="18" borderId="0" applyNumberFormat="0" applyBorder="0" applyAlignment="0" applyProtection="0"/>
    <xf numFmtId="0" fontId="95" fillId="19" borderId="0" applyNumberFormat="0" applyBorder="0" applyAlignment="0" applyProtection="0"/>
    <xf numFmtId="0" fontId="95" fillId="21" borderId="0" applyNumberFormat="0" applyBorder="0" applyAlignment="0" applyProtection="0"/>
    <xf numFmtId="0" fontId="95" fillId="22" borderId="0" applyNumberFormat="0" applyBorder="0" applyAlignment="0" applyProtection="0"/>
    <xf numFmtId="0" fontId="95" fillId="23" borderId="0" applyNumberFormat="0" applyBorder="0" applyAlignment="0" applyProtection="0"/>
    <xf numFmtId="0" fontId="95" fillId="25" borderId="0" applyNumberFormat="0" applyBorder="0" applyAlignment="0" applyProtection="0"/>
    <xf numFmtId="0" fontId="95" fillId="26" borderId="0" applyNumberFormat="0" applyBorder="0" applyAlignment="0" applyProtection="0"/>
    <xf numFmtId="0" fontId="95" fillId="27" borderId="0" applyNumberFormat="0" applyBorder="0" applyAlignment="0" applyProtection="0"/>
    <xf numFmtId="0" fontId="95" fillId="29" borderId="0" applyNumberFormat="0" applyBorder="0" applyAlignment="0" applyProtection="0"/>
    <xf numFmtId="0" fontId="95" fillId="30" borderId="0" applyNumberFormat="0" applyBorder="0" applyAlignment="0" applyProtection="0"/>
    <xf numFmtId="0" fontId="95" fillId="31" borderId="0" applyNumberFormat="0" applyBorder="0" applyAlignment="0" applyProtection="0"/>
    <xf numFmtId="0" fontId="95" fillId="33" borderId="0" applyNumberFormat="0" applyBorder="0" applyAlignment="0" applyProtection="0"/>
    <xf numFmtId="0" fontId="95" fillId="34" borderId="0" applyNumberFormat="0" applyBorder="0" applyAlignment="0" applyProtection="0"/>
    <xf numFmtId="0" fontId="95" fillId="35" borderId="0" applyNumberFormat="0" applyBorder="0" applyAlignment="0" applyProtection="0"/>
    <xf numFmtId="0" fontId="95" fillId="37" borderId="0" applyNumberFormat="0" applyBorder="0" applyAlignment="0" applyProtection="0"/>
    <xf numFmtId="0" fontId="95" fillId="38" borderId="0" applyNumberFormat="0" applyBorder="0" applyAlignment="0" applyProtection="0"/>
    <xf numFmtId="0" fontId="95" fillId="39" borderId="0" applyNumberFormat="0" applyBorder="0" applyAlignment="0" applyProtection="0"/>
    <xf numFmtId="0" fontId="94" fillId="0" borderId="0"/>
    <xf numFmtId="0" fontId="94" fillId="15" borderId="13" applyNumberFormat="0" applyFont="0" applyAlignment="0" applyProtection="0"/>
    <xf numFmtId="0" fontId="94" fillId="17" borderId="0" applyNumberFormat="0" applyBorder="0" applyAlignment="0" applyProtection="0"/>
    <xf numFmtId="0" fontId="94" fillId="18" borderId="0" applyNumberFormat="0" applyBorder="0" applyAlignment="0" applyProtection="0"/>
    <xf numFmtId="0" fontId="94" fillId="19" borderId="0" applyNumberFormat="0" applyBorder="0" applyAlignment="0" applyProtection="0"/>
    <xf numFmtId="0" fontId="94" fillId="21" borderId="0" applyNumberFormat="0" applyBorder="0" applyAlignment="0" applyProtection="0"/>
    <xf numFmtId="0" fontId="94" fillId="22" borderId="0" applyNumberFormat="0" applyBorder="0" applyAlignment="0" applyProtection="0"/>
    <xf numFmtId="0" fontId="94" fillId="23" borderId="0" applyNumberFormat="0" applyBorder="0" applyAlignment="0" applyProtection="0"/>
    <xf numFmtId="0" fontId="94" fillId="25" borderId="0" applyNumberFormat="0" applyBorder="0" applyAlignment="0" applyProtection="0"/>
    <xf numFmtId="0" fontId="94" fillId="26" borderId="0" applyNumberFormat="0" applyBorder="0" applyAlignment="0" applyProtection="0"/>
    <xf numFmtId="0" fontId="94" fillId="27" borderId="0" applyNumberFormat="0" applyBorder="0" applyAlignment="0" applyProtection="0"/>
    <xf numFmtId="0" fontId="94" fillId="29" borderId="0" applyNumberFormat="0" applyBorder="0" applyAlignment="0" applyProtection="0"/>
    <xf numFmtId="0" fontId="94" fillId="30" borderId="0" applyNumberFormat="0" applyBorder="0" applyAlignment="0" applyProtection="0"/>
    <xf numFmtId="0" fontId="94" fillId="31" borderId="0" applyNumberFormat="0" applyBorder="0" applyAlignment="0" applyProtection="0"/>
    <xf numFmtId="0" fontId="94" fillId="33" borderId="0" applyNumberFormat="0" applyBorder="0" applyAlignment="0" applyProtection="0"/>
    <xf numFmtId="0" fontId="94" fillId="34" borderId="0" applyNumberFormat="0" applyBorder="0" applyAlignment="0" applyProtection="0"/>
    <xf numFmtId="0" fontId="94" fillId="35" borderId="0" applyNumberFormat="0" applyBorder="0" applyAlignment="0" applyProtection="0"/>
    <xf numFmtId="0" fontId="94" fillId="37" borderId="0" applyNumberFormat="0" applyBorder="0" applyAlignment="0" applyProtection="0"/>
    <xf numFmtId="0" fontId="94" fillId="38" borderId="0" applyNumberFormat="0" applyBorder="0" applyAlignment="0" applyProtection="0"/>
    <xf numFmtId="0" fontId="94" fillId="39" borderId="0" applyNumberFormat="0" applyBorder="0" applyAlignment="0" applyProtection="0"/>
    <xf numFmtId="0" fontId="93" fillId="0" borderId="0"/>
    <xf numFmtId="0" fontId="93" fillId="15" borderId="13" applyNumberFormat="0" applyFont="0" applyAlignment="0" applyProtection="0"/>
    <xf numFmtId="0" fontId="93" fillId="17" borderId="0" applyNumberFormat="0" applyBorder="0" applyAlignment="0" applyProtection="0"/>
    <xf numFmtId="0" fontId="93" fillId="18" borderId="0" applyNumberFormat="0" applyBorder="0" applyAlignment="0" applyProtection="0"/>
    <xf numFmtId="0" fontId="93" fillId="19" borderId="0" applyNumberFormat="0" applyBorder="0" applyAlignment="0" applyProtection="0"/>
    <xf numFmtId="0" fontId="93" fillId="21" borderId="0" applyNumberFormat="0" applyBorder="0" applyAlignment="0" applyProtection="0"/>
    <xf numFmtId="0" fontId="93" fillId="22" borderId="0" applyNumberFormat="0" applyBorder="0" applyAlignment="0" applyProtection="0"/>
    <xf numFmtId="0" fontId="93" fillId="23" borderId="0" applyNumberFormat="0" applyBorder="0" applyAlignment="0" applyProtection="0"/>
    <xf numFmtId="0" fontId="93" fillId="25" borderId="0" applyNumberFormat="0" applyBorder="0" applyAlignment="0" applyProtection="0"/>
    <xf numFmtId="0" fontId="93" fillId="26" borderId="0" applyNumberFormat="0" applyBorder="0" applyAlignment="0" applyProtection="0"/>
    <xf numFmtId="0" fontId="93" fillId="27" borderId="0" applyNumberFormat="0" applyBorder="0" applyAlignment="0" applyProtection="0"/>
    <xf numFmtId="0" fontId="93" fillId="29" borderId="0" applyNumberFormat="0" applyBorder="0" applyAlignment="0" applyProtection="0"/>
    <xf numFmtId="0" fontId="93" fillId="30" borderId="0" applyNumberFormat="0" applyBorder="0" applyAlignment="0" applyProtection="0"/>
    <xf numFmtId="0" fontId="93" fillId="31" borderId="0" applyNumberFormat="0" applyBorder="0" applyAlignment="0" applyProtection="0"/>
    <xf numFmtId="0" fontId="93" fillId="33" borderId="0" applyNumberFormat="0" applyBorder="0" applyAlignment="0" applyProtection="0"/>
    <xf numFmtId="0" fontId="93" fillId="34" borderId="0" applyNumberFormat="0" applyBorder="0" applyAlignment="0" applyProtection="0"/>
    <xf numFmtId="0" fontId="93" fillId="35" borderId="0" applyNumberFormat="0" applyBorder="0" applyAlignment="0" applyProtection="0"/>
    <xf numFmtId="0" fontId="93" fillId="37" borderId="0" applyNumberFormat="0" applyBorder="0" applyAlignment="0" applyProtection="0"/>
    <xf numFmtId="0" fontId="93" fillId="38" borderId="0" applyNumberFormat="0" applyBorder="0" applyAlignment="0" applyProtection="0"/>
    <xf numFmtId="0" fontId="93" fillId="39" borderId="0" applyNumberFormat="0" applyBorder="0" applyAlignment="0" applyProtection="0"/>
    <xf numFmtId="0" fontId="92" fillId="0" borderId="0"/>
    <xf numFmtId="0" fontId="92" fillId="15" borderId="13" applyNumberFormat="0" applyFont="0" applyAlignment="0" applyProtection="0"/>
    <xf numFmtId="0" fontId="92" fillId="17" borderId="0" applyNumberFormat="0" applyBorder="0" applyAlignment="0" applyProtection="0"/>
    <xf numFmtId="0" fontId="92" fillId="18" borderId="0" applyNumberFormat="0" applyBorder="0" applyAlignment="0" applyProtection="0"/>
    <xf numFmtId="0" fontId="92" fillId="19" borderId="0" applyNumberFormat="0" applyBorder="0" applyAlignment="0" applyProtection="0"/>
    <xf numFmtId="0" fontId="92" fillId="21" borderId="0" applyNumberFormat="0" applyBorder="0" applyAlignment="0" applyProtection="0"/>
    <xf numFmtId="0" fontId="92" fillId="22" borderId="0" applyNumberFormat="0" applyBorder="0" applyAlignment="0" applyProtection="0"/>
    <xf numFmtId="0" fontId="92" fillId="23" borderId="0" applyNumberFormat="0" applyBorder="0" applyAlignment="0" applyProtection="0"/>
    <xf numFmtId="0" fontId="92" fillId="25" borderId="0" applyNumberFormat="0" applyBorder="0" applyAlignment="0" applyProtection="0"/>
    <xf numFmtId="0" fontId="92" fillId="26" borderId="0" applyNumberFormat="0" applyBorder="0" applyAlignment="0" applyProtection="0"/>
    <xf numFmtId="0" fontId="92" fillId="27" borderId="0" applyNumberFormat="0" applyBorder="0" applyAlignment="0" applyProtection="0"/>
    <xf numFmtId="0" fontId="92" fillId="29" borderId="0" applyNumberFormat="0" applyBorder="0" applyAlignment="0" applyProtection="0"/>
    <xf numFmtId="0" fontId="92" fillId="30" borderId="0" applyNumberFormat="0" applyBorder="0" applyAlignment="0" applyProtection="0"/>
    <xf numFmtId="0" fontId="92" fillId="31" borderId="0" applyNumberFormat="0" applyBorder="0" applyAlignment="0" applyProtection="0"/>
    <xf numFmtId="0" fontId="92" fillId="33" borderId="0" applyNumberFormat="0" applyBorder="0" applyAlignment="0" applyProtection="0"/>
    <xf numFmtId="0" fontId="92" fillId="34" borderId="0" applyNumberFormat="0" applyBorder="0" applyAlignment="0" applyProtection="0"/>
    <xf numFmtId="0" fontId="92" fillId="35" borderId="0" applyNumberFormat="0" applyBorder="0" applyAlignment="0" applyProtection="0"/>
    <xf numFmtId="0" fontId="92" fillId="37" borderId="0" applyNumberFormat="0" applyBorder="0" applyAlignment="0" applyProtection="0"/>
    <xf numFmtId="0" fontId="92" fillId="38" borderId="0" applyNumberFormat="0" applyBorder="0" applyAlignment="0" applyProtection="0"/>
    <xf numFmtId="0" fontId="92" fillId="39" borderId="0" applyNumberFormat="0" applyBorder="0" applyAlignment="0" applyProtection="0"/>
    <xf numFmtId="0" fontId="91" fillId="0" borderId="0"/>
    <xf numFmtId="0" fontId="91" fillId="15" borderId="13" applyNumberFormat="0" applyFont="0" applyAlignment="0" applyProtection="0"/>
    <xf numFmtId="0" fontId="91" fillId="17" borderId="0" applyNumberFormat="0" applyBorder="0" applyAlignment="0" applyProtection="0"/>
    <xf numFmtId="0" fontId="91" fillId="18" borderId="0" applyNumberFormat="0" applyBorder="0" applyAlignment="0" applyProtection="0"/>
    <xf numFmtId="0" fontId="91" fillId="19" borderId="0" applyNumberFormat="0" applyBorder="0" applyAlignment="0" applyProtection="0"/>
    <xf numFmtId="0" fontId="91" fillId="21" borderId="0" applyNumberFormat="0" applyBorder="0" applyAlignment="0" applyProtection="0"/>
    <xf numFmtId="0" fontId="91" fillId="22" borderId="0" applyNumberFormat="0" applyBorder="0" applyAlignment="0" applyProtection="0"/>
    <xf numFmtId="0" fontId="91" fillId="23" borderId="0" applyNumberFormat="0" applyBorder="0" applyAlignment="0" applyProtection="0"/>
    <xf numFmtId="0" fontId="91" fillId="25" borderId="0" applyNumberFormat="0" applyBorder="0" applyAlignment="0" applyProtection="0"/>
    <xf numFmtId="0" fontId="91" fillId="26" borderId="0" applyNumberFormat="0" applyBorder="0" applyAlignment="0" applyProtection="0"/>
    <xf numFmtId="0" fontId="91" fillId="27" borderId="0" applyNumberFormat="0" applyBorder="0" applyAlignment="0" applyProtection="0"/>
    <xf numFmtId="0" fontId="91" fillId="29" borderId="0" applyNumberFormat="0" applyBorder="0" applyAlignment="0" applyProtection="0"/>
    <xf numFmtId="0" fontId="91" fillId="30" borderId="0" applyNumberFormat="0" applyBorder="0" applyAlignment="0" applyProtection="0"/>
    <xf numFmtId="0" fontId="91" fillId="31" borderId="0" applyNumberFormat="0" applyBorder="0" applyAlignment="0" applyProtection="0"/>
    <xf numFmtId="0" fontId="91" fillId="33" borderId="0" applyNumberFormat="0" applyBorder="0" applyAlignment="0" applyProtection="0"/>
    <xf numFmtId="0" fontId="91" fillId="34" borderId="0" applyNumberFormat="0" applyBorder="0" applyAlignment="0" applyProtection="0"/>
    <xf numFmtId="0" fontId="91" fillId="35" borderId="0" applyNumberFormat="0" applyBorder="0" applyAlignment="0" applyProtection="0"/>
    <xf numFmtId="0" fontId="91" fillId="37" borderId="0" applyNumberFormat="0" applyBorder="0" applyAlignment="0" applyProtection="0"/>
    <xf numFmtId="0" fontId="91" fillId="38" borderId="0" applyNumberFormat="0" applyBorder="0" applyAlignment="0" applyProtection="0"/>
    <xf numFmtId="0" fontId="91" fillId="39" borderId="0" applyNumberFormat="0" applyBorder="0" applyAlignment="0" applyProtection="0"/>
    <xf numFmtId="0" fontId="90" fillId="0" borderId="0"/>
    <xf numFmtId="0" fontId="90" fillId="15" borderId="13" applyNumberFormat="0" applyFont="0" applyAlignment="0" applyProtection="0"/>
    <xf numFmtId="0" fontId="90" fillId="17" borderId="0" applyNumberFormat="0" applyBorder="0" applyAlignment="0" applyProtection="0"/>
    <xf numFmtId="0" fontId="90" fillId="18" borderId="0" applyNumberFormat="0" applyBorder="0" applyAlignment="0" applyProtection="0"/>
    <xf numFmtId="0" fontId="90" fillId="19" borderId="0" applyNumberFormat="0" applyBorder="0" applyAlignment="0" applyProtection="0"/>
    <xf numFmtId="0" fontId="90" fillId="21" borderId="0" applyNumberFormat="0" applyBorder="0" applyAlignment="0" applyProtection="0"/>
    <xf numFmtId="0" fontId="90" fillId="22" borderId="0" applyNumberFormat="0" applyBorder="0" applyAlignment="0" applyProtection="0"/>
    <xf numFmtId="0" fontId="90" fillId="23" borderId="0" applyNumberFormat="0" applyBorder="0" applyAlignment="0" applyProtection="0"/>
    <xf numFmtId="0" fontId="90" fillId="25" borderId="0" applyNumberFormat="0" applyBorder="0" applyAlignment="0" applyProtection="0"/>
    <xf numFmtId="0" fontId="90" fillId="26" borderId="0" applyNumberFormat="0" applyBorder="0" applyAlignment="0" applyProtection="0"/>
    <xf numFmtId="0" fontId="90" fillId="27" borderId="0" applyNumberFormat="0" applyBorder="0" applyAlignment="0" applyProtection="0"/>
    <xf numFmtId="0" fontId="90" fillId="29" borderId="0" applyNumberFormat="0" applyBorder="0" applyAlignment="0" applyProtection="0"/>
    <xf numFmtId="0" fontId="90" fillId="30" borderId="0" applyNumberFormat="0" applyBorder="0" applyAlignment="0" applyProtection="0"/>
    <xf numFmtId="0" fontId="90" fillId="31" borderId="0" applyNumberFormat="0" applyBorder="0" applyAlignment="0" applyProtection="0"/>
    <xf numFmtId="0" fontId="90" fillId="33" borderId="0" applyNumberFormat="0" applyBorder="0" applyAlignment="0" applyProtection="0"/>
    <xf numFmtId="0" fontId="90" fillId="34" borderId="0" applyNumberFormat="0" applyBorder="0" applyAlignment="0" applyProtection="0"/>
    <xf numFmtId="0" fontId="90" fillId="35" borderId="0" applyNumberFormat="0" applyBorder="0" applyAlignment="0" applyProtection="0"/>
    <xf numFmtId="0" fontId="90" fillId="37" borderId="0" applyNumberFormat="0" applyBorder="0" applyAlignment="0" applyProtection="0"/>
    <xf numFmtId="0" fontId="90" fillId="38" borderId="0" applyNumberFormat="0" applyBorder="0" applyAlignment="0" applyProtection="0"/>
    <xf numFmtId="0" fontId="90" fillId="39" borderId="0" applyNumberFormat="0" applyBorder="0" applyAlignment="0" applyProtection="0"/>
    <xf numFmtId="0" fontId="89" fillId="0" borderId="0"/>
    <xf numFmtId="0" fontId="89" fillId="15" borderId="13" applyNumberFormat="0" applyFont="0" applyAlignment="0" applyProtection="0"/>
    <xf numFmtId="0" fontId="89" fillId="17" borderId="0" applyNumberFormat="0" applyBorder="0" applyAlignment="0" applyProtection="0"/>
    <xf numFmtId="0" fontId="89" fillId="18" borderId="0" applyNumberFormat="0" applyBorder="0" applyAlignment="0" applyProtection="0"/>
    <xf numFmtId="0" fontId="89" fillId="19" borderId="0" applyNumberFormat="0" applyBorder="0" applyAlignment="0" applyProtection="0"/>
    <xf numFmtId="0" fontId="89" fillId="21" borderId="0" applyNumberFormat="0" applyBorder="0" applyAlignment="0" applyProtection="0"/>
    <xf numFmtId="0" fontId="89" fillId="22" borderId="0" applyNumberFormat="0" applyBorder="0" applyAlignment="0" applyProtection="0"/>
    <xf numFmtId="0" fontId="89" fillId="23" borderId="0" applyNumberFormat="0" applyBorder="0" applyAlignment="0" applyProtection="0"/>
    <xf numFmtId="0" fontId="89" fillId="25" borderId="0" applyNumberFormat="0" applyBorder="0" applyAlignment="0" applyProtection="0"/>
    <xf numFmtId="0" fontId="89" fillId="26" borderId="0" applyNumberFormat="0" applyBorder="0" applyAlignment="0" applyProtection="0"/>
    <xf numFmtId="0" fontId="89" fillId="27" borderId="0" applyNumberFormat="0" applyBorder="0" applyAlignment="0" applyProtection="0"/>
    <xf numFmtId="0" fontId="89" fillId="29" borderId="0" applyNumberFormat="0" applyBorder="0" applyAlignment="0" applyProtection="0"/>
    <xf numFmtId="0" fontId="89" fillId="30" borderId="0" applyNumberFormat="0" applyBorder="0" applyAlignment="0" applyProtection="0"/>
    <xf numFmtId="0" fontId="89" fillId="31" borderId="0" applyNumberFormat="0" applyBorder="0" applyAlignment="0" applyProtection="0"/>
    <xf numFmtId="0" fontId="89" fillId="33" borderId="0" applyNumberFormat="0" applyBorder="0" applyAlignment="0" applyProtection="0"/>
    <xf numFmtId="0" fontId="89" fillId="34" borderId="0" applyNumberFormat="0" applyBorder="0" applyAlignment="0" applyProtection="0"/>
    <xf numFmtId="0" fontId="89" fillId="35" borderId="0" applyNumberFormat="0" applyBorder="0" applyAlignment="0" applyProtection="0"/>
    <xf numFmtId="0" fontId="89" fillId="37" borderId="0" applyNumberFormat="0" applyBorder="0" applyAlignment="0" applyProtection="0"/>
    <xf numFmtId="0" fontId="89" fillId="38" borderId="0" applyNumberFormat="0" applyBorder="0" applyAlignment="0" applyProtection="0"/>
    <xf numFmtId="0" fontId="89" fillId="39" borderId="0" applyNumberFormat="0" applyBorder="0" applyAlignment="0" applyProtection="0"/>
    <xf numFmtId="0" fontId="88" fillId="0" borderId="0"/>
    <xf numFmtId="0" fontId="88" fillId="15" borderId="13" applyNumberFormat="0" applyFont="0" applyAlignment="0" applyProtection="0"/>
    <xf numFmtId="0" fontId="88" fillId="17" borderId="0" applyNumberFormat="0" applyBorder="0" applyAlignment="0" applyProtection="0"/>
    <xf numFmtId="0" fontId="88" fillId="18" borderId="0" applyNumberFormat="0" applyBorder="0" applyAlignment="0" applyProtection="0"/>
    <xf numFmtId="0" fontId="88" fillId="19" borderId="0" applyNumberFormat="0" applyBorder="0" applyAlignment="0" applyProtection="0"/>
    <xf numFmtId="0" fontId="88" fillId="21" borderId="0" applyNumberFormat="0" applyBorder="0" applyAlignment="0" applyProtection="0"/>
    <xf numFmtId="0" fontId="88" fillId="22" borderId="0" applyNumberFormat="0" applyBorder="0" applyAlignment="0" applyProtection="0"/>
    <xf numFmtId="0" fontId="88" fillId="23" borderId="0" applyNumberFormat="0" applyBorder="0" applyAlignment="0" applyProtection="0"/>
    <xf numFmtId="0" fontId="88" fillId="25" borderId="0" applyNumberFormat="0" applyBorder="0" applyAlignment="0" applyProtection="0"/>
    <xf numFmtId="0" fontId="88" fillId="26" borderId="0" applyNumberFormat="0" applyBorder="0" applyAlignment="0" applyProtection="0"/>
    <xf numFmtId="0" fontId="88" fillId="27" borderId="0" applyNumberFormat="0" applyBorder="0" applyAlignment="0" applyProtection="0"/>
    <xf numFmtId="0" fontId="88" fillId="29" borderId="0" applyNumberFormat="0" applyBorder="0" applyAlignment="0" applyProtection="0"/>
    <xf numFmtId="0" fontId="88" fillId="30" borderId="0" applyNumberFormat="0" applyBorder="0" applyAlignment="0" applyProtection="0"/>
    <xf numFmtId="0" fontId="88" fillId="31" borderId="0" applyNumberFormat="0" applyBorder="0" applyAlignment="0" applyProtection="0"/>
    <xf numFmtId="0" fontId="88" fillId="33" borderId="0" applyNumberFormat="0" applyBorder="0" applyAlignment="0" applyProtection="0"/>
    <xf numFmtId="0" fontId="88" fillId="34" borderId="0" applyNumberFormat="0" applyBorder="0" applyAlignment="0" applyProtection="0"/>
    <xf numFmtId="0" fontId="88" fillId="35" borderId="0" applyNumberFormat="0" applyBorder="0" applyAlignment="0" applyProtection="0"/>
    <xf numFmtId="0" fontId="88" fillId="37" borderId="0" applyNumberFormat="0" applyBorder="0" applyAlignment="0" applyProtection="0"/>
    <xf numFmtId="0" fontId="88" fillId="38" borderId="0" applyNumberFormat="0" applyBorder="0" applyAlignment="0" applyProtection="0"/>
    <xf numFmtId="0" fontId="88" fillId="39" borderId="0" applyNumberFormat="0" applyBorder="0" applyAlignment="0" applyProtection="0"/>
    <xf numFmtId="0" fontId="87" fillId="0" borderId="0"/>
    <xf numFmtId="0" fontId="87" fillId="15" borderId="13" applyNumberFormat="0" applyFont="0" applyAlignment="0" applyProtection="0"/>
    <xf numFmtId="0" fontId="87" fillId="17" borderId="0" applyNumberFormat="0" applyBorder="0" applyAlignment="0" applyProtection="0"/>
    <xf numFmtId="0" fontId="87" fillId="18" borderId="0" applyNumberFormat="0" applyBorder="0" applyAlignment="0" applyProtection="0"/>
    <xf numFmtId="0" fontId="87" fillId="19" borderId="0" applyNumberFormat="0" applyBorder="0" applyAlignment="0" applyProtection="0"/>
    <xf numFmtId="0" fontId="87" fillId="21" borderId="0" applyNumberFormat="0" applyBorder="0" applyAlignment="0" applyProtection="0"/>
    <xf numFmtId="0" fontId="87" fillId="22" borderId="0" applyNumberFormat="0" applyBorder="0" applyAlignment="0" applyProtection="0"/>
    <xf numFmtId="0" fontId="87" fillId="23" borderId="0" applyNumberFormat="0" applyBorder="0" applyAlignment="0" applyProtection="0"/>
    <xf numFmtId="0" fontId="87" fillId="25" borderId="0" applyNumberFormat="0" applyBorder="0" applyAlignment="0" applyProtection="0"/>
    <xf numFmtId="0" fontId="87" fillId="26" borderId="0" applyNumberFormat="0" applyBorder="0" applyAlignment="0" applyProtection="0"/>
    <xf numFmtId="0" fontId="87" fillId="27" borderId="0" applyNumberFormat="0" applyBorder="0" applyAlignment="0" applyProtection="0"/>
    <xf numFmtId="0" fontId="87" fillId="29" borderId="0" applyNumberFormat="0" applyBorder="0" applyAlignment="0" applyProtection="0"/>
    <xf numFmtId="0" fontId="87" fillId="30" borderId="0" applyNumberFormat="0" applyBorder="0" applyAlignment="0" applyProtection="0"/>
    <xf numFmtId="0" fontId="87" fillId="31" borderId="0" applyNumberFormat="0" applyBorder="0" applyAlignment="0" applyProtection="0"/>
    <xf numFmtId="0" fontId="87" fillId="33" borderId="0" applyNumberFormat="0" applyBorder="0" applyAlignment="0" applyProtection="0"/>
    <xf numFmtId="0" fontId="87" fillId="34" borderId="0" applyNumberFormat="0" applyBorder="0" applyAlignment="0" applyProtection="0"/>
    <xf numFmtId="0" fontId="87" fillId="35" borderId="0" applyNumberFormat="0" applyBorder="0" applyAlignment="0" applyProtection="0"/>
    <xf numFmtId="0" fontId="87" fillId="37" borderId="0" applyNumberFormat="0" applyBorder="0" applyAlignment="0" applyProtection="0"/>
    <xf numFmtId="0" fontId="87" fillId="38" borderId="0" applyNumberFormat="0" applyBorder="0" applyAlignment="0" applyProtection="0"/>
    <xf numFmtId="0" fontId="87" fillId="39" borderId="0" applyNumberFormat="0" applyBorder="0" applyAlignment="0" applyProtection="0"/>
    <xf numFmtId="0" fontId="86" fillId="0" borderId="0"/>
    <xf numFmtId="0" fontId="86" fillId="15" borderId="13" applyNumberFormat="0" applyFont="0" applyAlignment="0" applyProtection="0"/>
    <xf numFmtId="0" fontId="86" fillId="17" borderId="0" applyNumberFormat="0" applyBorder="0" applyAlignment="0" applyProtection="0"/>
    <xf numFmtId="0" fontId="86" fillId="18" borderId="0" applyNumberFormat="0" applyBorder="0" applyAlignment="0" applyProtection="0"/>
    <xf numFmtId="0" fontId="86" fillId="19" borderId="0" applyNumberFormat="0" applyBorder="0" applyAlignment="0" applyProtection="0"/>
    <xf numFmtId="0" fontId="86" fillId="21" borderId="0" applyNumberFormat="0" applyBorder="0" applyAlignment="0" applyProtection="0"/>
    <xf numFmtId="0" fontId="86" fillId="22" borderId="0" applyNumberFormat="0" applyBorder="0" applyAlignment="0" applyProtection="0"/>
    <xf numFmtId="0" fontId="86" fillId="23" borderId="0" applyNumberFormat="0" applyBorder="0" applyAlignment="0" applyProtection="0"/>
    <xf numFmtId="0" fontId="86" fillId="25" borderId="0" applyNumberFormat="0" applyBorder="0" applyAlignment="0" applyProtection="0"/>
    <xf numFmtId="0" fontId="86" fillId="26" borderId="0" applyNumberFormat="0" applyBorder="0" applyAlignment="0" applyProtection="0"/>
    <xf numFmtId="0" fontId="86" fillId="27" borderId="0" applyNumberFormat="0" applyBorder="0" applyAlignment="0" applyProtection="0"/>
    <xf numFmtId="0" fontId="86" fillId="29" borderId="0" applyNumberFormat="0" applyBorder="0" applyAlignment="0" applyProtection="0"/>
    <xf numFmtId="0" fontId="86" fillId="30" borderId="0" applyNumberFormat="0" applyBorder="0" applyAlignment="0" applyProtection="0"/>
    <xf numFmtId="0" fontId="86" fillId="31" borderId="0" applyNumberFormat="0" applyBorder="0" applyAlignment="0" applyProtection="0"/>
    <xf numFmtId="0" fontId="86" fillId="33" borderId="0" applyNumberFormat="0" applyBorder="0" applyAlignment="0" applyProtection="0"/>
    <xf numFmtId="0" fontId="86" fillId="34" borderId="0" applyNumberFormat="0" applyBorder="0" applyAlignment="0" applyProtection="0"/>
    <xf numFmtId="0" fontId="86" fillId="35" borderId="0" applyNumberFormat="0" applyBorder="0" applyAlignment="0" applyProtection="0"/>
    <xf numFmtId="0" fontId="86" fillId="37" borderId="0" applyNumberFormat="0" applyBorder="0" applyAlignment="0" applyProtection="0"/>
    <xf numFmtId="0" fontId="86" fillId="38" borderId="0" applyNumberFormat="0" applyBorder="0" applyAlignment="0" applyProtection="0"/>
    <xf numFmtId="0" fontId="86" fillId="39" borderId="0" applyNumberFormat="0" applyBorder="0" applyAlignment="0" applyProtection="0"/>
    <xf numFmtId="0" fontId="89" fillId="17" borderId="0" applyNumberFormat="0" applyBorder="0" applyAlignment="0" applyProtection="0"/>
    <xf numFmtId="0" fontId="89" fillId="21" borderId="0" applyNumberFormat="0" applyBorder="0" applyAlignment="0" applyProtection="0"/>
    <xf numFmtId="0" fontId="89" fillId="25" borderId="0" applyNumberFormat="0" applyBorder="0" applyAlignment="0" applyProtection="0"/>
    <xf numFmtId="0" fontId="89" fillId="29" borderId="0" applyNumberFormat="0" applyBorder="0" applyAlignment="0" applyProtection="0"/>
    <xf numFmtId="0" fontId="89" fillId="33" borderId="0" applyNumberFormat="0" applyBorder="0" applyAlignment="0" applyProtection="0"/>
    <xf numFmtId="0" fontId="89" fillId="37" borderId="0" applyNumberFormat="0" applyBorder="0" applyAlignment="0" applyProtection="0"/>
    <xf numFmtId="0" fontId="89" fillId="18" borderId="0" applyNumberFormat="0" applyBorder="0" applyAlignment="0" applyProtection="0"/>
    <xf numFmtId="0" fontId="89" fillId="22" borderId="0" applyNumberFormat="0" applyBorder="0" applyAlignment="0" applyProtection="0"/>
    <xf numFmtId="0" fontId="89" fillId="26" borderId="0" applyNumberFormat="0" applyBorder="0" applyAlignment="0" applyProtection="0"/>
    <xf numFmtId="0" fontId="89" fillId="30" borderId="0" applyNumberFormat="0" applyBorder="0" applyAlignment="0" applyProtection="0"/>
    <xf numFmtId="0" fontId="89" fillId="34" borderId="0" applyNumberFormat="0" applyBorder="0" applyAlignment="0" applyProtection="0"/>
    <xf numFmtId="0" fontId="89" fillId="38" borderId="0" applyNumberFormat="0" applyBorder="0" applyAlignment="0" applyProtection="0"/>
    <xf numFmtId="0" fontId="89" fillId="19" borderId="0" applyNumberFormat="0" applyBorder="0" applyAlignment="0" applyProtection="0"/>
    <xf numFmtId="0" fontId="89" fillId="23" borderId="0" applyNumberFormat="0" applyBorder="0" applyAlignment="0" applyProtection="0"/>
    <xf numFmtId="0" fontId="89" fillId="27" borderId="0" applyNumberFormat="0" applyBorder="0" applyAlignment="0" applyProtection="0"/>
    <xf numFmtId="0" fontId="89" fillId="31" borderId="0" applyNumberFormat="0" applyBorder="0" applyAlignment="0" applyProtection="0"/>
    <xf numFmtId="0" fontId="89" fillId="35" borderId="0" applyNumberFormat="0" applyBorder="0" applyAlignment="0" applyProtection="0"/>
    <xf numFmtId="0" fontId="89" fillId="39" borderId="0" applyNumberFormat="0" applyBorder="0" applyAlignment="0" applyProtection="0"/>
    <xf numFmtId="0" fontId="89" fillId="0" borderId="0"/>
    <xf numFmtId="0" fontId="89" fillId="15" borderId="13" applyNumberFormat="0" applyFont="0" applyAlignment="0" applyProtection="0"/>
    <xf numFmtId="0" fontId="85" fillId="0" borderId="0"/>
    <xf numFmtId="0" fontId="85" fillId="15" borderId="13" applyNumberFormat="0" applyFont="0" applyAlignment="0" applyProtection="0"/>
    <xf numFmtId="0" fontId="85" fillId="17" borderId="0" applyNumberFormat="0" applyBorder="0" applyAlignment="0" applyProtection="0"/>
    <xf numFmtId="0" fontId="85" fillId="18" borderId="0" applyNumberFormat="0" applyBorder="0" applyAlignment="0" applyProtection="0"/>
    <xf numFmtId="0" fontId="85" fillId="19" borderId="0" applyNumberFormat="0" applyBorder="0" applyAlignment="0" applyProtection="0"/>
    <xf numFmtId="0" fontId="85" fillId="21" borderId="0" applyNumberFormat="0" applyBorder="0" applyAlignment="0" applyProtection="0"/>
    <xf numFmtId="0" fontId="85" fillId="22" borderId="0" applyNumberFormat="0" applyBorder="0" applyAlignment="0" applyProtection="0"/>
    <xf numFmtId="0" fontId="85" fillId="23" borderId="0" applyNumberFormat="0" applyBorder="0" applyAlignment="0" applyProtection="0"/>
    <xf numFmtId="0" fontId="85" fillId="25" borderId="0" applyNumberFormat="0" applyBorder="0" applyAlignment="0" applyProtection="0"/>
    <xf numFmtId="0" fontId="85" fillId="26" borderId="0" applyNumberFormat="0" applyBorder="0" applyAlignment="0" applyProtection="0"/>
    <xf numFmtId="0" fontId="85" fillId="27" borderId="0" applyNumberFormat="0" applyBorder="0" applyAlignment="0" applyProtection="0"/>
    <xf numFmtId="0" fontId="85" fillId="29" borderId="0" applyNumberFormat="0" applyBorder="0" applyAlignment="0" applyProtection="0"/>
    <xf numFmtId="0" fontId="85" fillId="30" borderId="0" applyNumberFormat="0" applyBorder="0" applyAlignment="0" applyProtection="0"/>
    <xf numFmtId="0" fontId="85" fillId="31" borderId="0" applyNumberFormat="0" applyBorder="0" applyAlignment="0" applyProtection="0"/>
    <xf numFmtId="0" fontId="85" fillId="33" borderId="0" applyNumberFormat="0" applyBorder="0" applyAlignment="0" applyProtection="0"/>
    <xf numFmtId="0" fontId="85" fillId="34" borderId="0" applyNumberFormat="0" applyBorder="0" applyAlignment="0" applyProtection="0"/>
    <xf numFmtId="0" fontId="85" fillId="35" borderId="0" applyNumberFormat="0" applyBorder="0" applyAlignment="0" applyProtection="0"/>
    <xf numFmtId="0" fontId="85" fillId="37" borderId="0" applyNumberFormat="0" applyBorder="0" applyAlignment="0" applyProtection="0"/>
    <xf numFmtId="0" fontId="85" fillId="38" borderId="0" applyNumberFormat="0" applyBorder="0" applyAlignment="0" applyProtection="0"/>
    <xf numFmtId="0" fontId="85" fillId="39" borderId="0" applyNumberFormat="0" applyBorder="0" applyAlignment="0" applyProtection="0"/>
    <xf numFmtId="0" fontId="84" fillId="0" borderId="0"/>
    <xf numFmtId="0" fontId="84" fillId="15" borderId="13" applyNumberFormat="0" applyFont="0" applyAlignment="0" applyProtection="0"/>
    <xf numFmtId="0" fontId="84" fillId="17" borderId="0" applyNumberFormat="0" applyBorder="0" applyAlignment="0" applyProtection="0"/>
    <xf numFmtId="0" fontId="84" fillId="18" borderId="0" applyNumberFormat="0" applyBorder="0" applyAlignment="0" applyProtection="0"/>
    <xf numFmtId="0" fontId="84" fillId="19" borderId="0" applyNumberFormat="0" applyBorder="0" applyAlignment="0" applyProtection="0"/>
    <xf numFmtId="0" fontId="84" fillId="21" borderId="0" applyNumberFormat="0" applyBorder="0" applyAlignment="0" applyProtection="0"/>
    <xf numFmtId="0" fontId="84" fillId="22" borderId="0" applyNumberFormat="0" applyBorder="0" applyAlignment="0" applyProtection="0"/>
    <xf numFmtId="0" fontId="84" fillId="23" borderId="0" applyNumberFormat="0" applyBorder="0" applyAlignment="0" applyProtection="0"/>
    <xf numFmtId="0" fontId="84" fillId="25" borderId="0" applyNumberFormat="0" applyBorder="0" applyAlignment="0" applyProtection="0"/>
    <xf numFmtId="0" fontId="84" fillId="26" borderId="0" applyNumberFormat="0" applyBorder="0" applyAlignment="0" applyProtection="0"/>
    <xf numFmtId="0" fontId="84" fillId="27" borderId="0" applyNumberFormat="0" applyBorder="0" applyAlignment="0" applyProtection="0"/>
    <xf numFmtId="0" fontId="84" fillId="29" borderId="0" applyNumberFormat="0" applyBorder="0" applyAlignment="0" applyProtection="0"/>
    <xf numFmtId="0" fontId="84" fillId="30" borderId="0" applyNumberFormat="0" applyBorder="0" applyAlignment="0" applyProtection="0"/>
    <xf numFmtId="0" fontId="84" fillId="31" borderId="0" applyNumberFormat="0" applyBorder="0" applyAlignment="0" applyProtection="0"/>
    <xf numFmtId="0" fontId="84" fillId="33" borderId="0" applyNumberFormat="0" applyBorder="0" applyAlignment="0" applyProtection="0"/>
    <xf numFmtId="0" fontId="84" fillId="34" borderId="0" applyNumberFormat="0" applyBorder="0" applyAlignment="0" applyProtection="0"/>
    <xf numFmtId="0" fontId="84" fillId="35" borderId="0" applyNumberFormat="0" applyBorder="0" applyAlignment="0" applyProtection="0"/>
    <xf numFmtId="0" fontId="84" fillId="37" borderId="0" applyNumberFormat="0" applyBorder="0" applyAlignment="0" applyProtection="0"/>
    <xf numFmtId="0" fontId="84" fillId="38" borderId="0" applyNumberFormat="0" applyBorder="0" applyAlignment="0" applyProtection="0"/>
    <xf numFmtId="0" fontId="84" fillId="39" borderId="0" applyNumberFormat="0" applyBorder="0" applyAlignment="0" applyProtection="0"/>
    <xf numFmtId="0" fontId="83" fillId="0" borderId="0"/>
    <xf numFmtId="0" fontId="83" fillId="15" borderId="13" applyNumberFormat="0" applyFont="0" applyAlignment="0" applyProtection="0"/>
    <xf numFmtId="0" fontId="83" fillId="17" borderId="0" applyNumberFormat="0" applyBorder="0" applyAlignment="0" applyProtection="0"/>
    <xf numFmtId="0" fontId="83" fillId="18" borderId="0" applyNumberFormat="0" applyBorder="0" applyAlignment="0" applyProtection="0"/>
    <xf numFmtId="0" fontId="83" fillId="19" borderId="0" applyNumberFormat="0" applyBorder="0" applyAlignment="0" applyProtection="0"/>
    <xf numFmtId="0" fontId="83" fillId="21" borderId="0" applyNumberFormat="0" applyBorder="0" applyAlignment="0" applyProtection="0"/>
    <xf numFmtId="0" fontId="83" fillId="22" borderId="0" applyNumberFormat="0" applyBorder="0" applyAlignment="0" applyProtection="0"/>
    <xf numFmtId="0" fontId="83" fillId="23" borderId="0" applyNumberFormat="0" applyBorder="0" applyAlignment="0" applyProtection="0"/>
    <xf numFmtId="0" fontId="83" fillId="25" borderId="0" applyNumberFormat="0" applyBorder="0" applyAlignment="0" applyProtection="0"/>
    <xf numFmtId="0" fontId="83" fillId="26" borderId="0" applyNumberFormat="0" applyBorder="0" applyAlignment="0" applyProtection="0"/>
    <xf numFmtId="0" fontId="83" fillId="27" borderId="0" applyNumberFormat="0" applyBorder="0" applyAlignment="0" applyProtection="0"/>
    <xf numFmtId="0" fontId="83" fillId="29" borderId="0" applyNumberFormat="0" applyBorder="0" applyAlignment="0" applyProtection="0"/>
    <xf numFmtId="0" fontId="83" fillId="30" borderId="0" applyNumberFormat="0" applyBorder="0" applyAlignment="0" applyProtection="0"/>
    <xf numFmtId="0" fontId="83" fillId="31" borderId="0" applyNumberFormat="0" applyBorder="0" applyAlignment="0" applyProtection="0"/>
    <xf numFmtId="0" fontId="83" fillId="33" borderId="0" applyNumberFormat="0" applyBorder="0" applyAlignment="0" applyProtection="0"/>
    <xf numFmtId="0" fontId="83" fillId="34" borderId="0" applyNumberFormat="0" applyBorder="0" applyAlignment="0" applyProtection="0"/>
    <xf numFmtId="0" fontId="83" fillId="35" borderId="0" applyNumberFormat="0" applyBorder="0" applyAlignment="0" applyProtection="0"/>
    <xf numFmtId="0" fontId="83" fillId="37" borderId="0" applyNumberFormat="0" applyBorder="0" applyAlignment="0" applyProtection="0"/>
    <xf numFmtId="0" fontId="83" fillId="38" borderId="0" applyNumberFormat="0" applyBorder="0" applyAlignment="0" applyProtection="0"/>
    <xf numFmtId="0" fontId="83" fillId="39" borderId="0" applyNumberFormat="0" applyBorder="0" applyAlignment="0" applyProtection="0"/>
    <xf numFmtId="0" fontId="82" fillId="0" borderId="0"/>
    <xf numFmtId="0" fontId="82" fillId="15" borderId="13" applyNumberFormat="0" applyFont="0" applyAlignment="0" applyProtection="0"/>
    <xf numFmtId="0" fontId="82" fillId="17" borderId="0" applyNumberFormat="0" applyBorder="0" applyAlignment="0" applyProtection="0"/>
    <xf numFmtId="0" fontId="82" fillId="18" borderId="0" applyNumberFormat="0" applyBorder="0" applyAlignment="0" applyProtection="0"/>
    <xf numFmtId="0" fontId="82" fillId="19" borderId="0" applyNumberFormat="0" applyBorder="0" applyAlignment="0" applyProtection="0"/>
    <xf numFmtId="0" fontId="82" fillId="21" borderId="0" applyNumberFormat="0" applyBorder="0" applyAlignment="0" applyProtection="0"/>
    <xf numFmtId="0" fontId="82" fillId="22" borderId="0" applyNumberFormat="0" applyBorder="0" applyAlignment="0" applyProtection="0"/>
    <xf numFmtId="0" fontId="82" fillId="23" borderId="0" applyNumberFormat="0" applyBorder="0" applyAlignment="0" applyProtection="0"/>
    <xf numFmtId="0" fontId="82" fillId="25" borderId="0" applyNumberFormat="0" applyBorder="0" applyAlignment="0" applyProtection="0"/>
    <xf numFmtId="0" fontId="82" fillId="26" borderId="0" applyNumberFormat="0" applyBorder="0" applyAlignment="0" applyProtection="0"/>
    <xf numFmtId="0" fontId="82" fillId="27" borderId="0" applyNumberFormat="0" applyBorder="0" applyAlignment="0" applyProtection="0"/>
    <xf numFmtId="0" fontId="82" fillId="29"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3" borderId="0" applyNumberFormat="0" applyBorder="0" applyAlignment="0" applyProtection="0"/>
    <xf numFmtId="0" fontId="82" fillId="34" borderId="0" applyNumberFormat="0" applyBorder="0" applyAlignment="0" applyProtection="0"/>
    <xf numFmtId="0" fontId="82" fillId="35" borderId="0" applyNumberFormat="0" applyBorder="0" applyAlignment="0" applyProtection="0"/>
    <xf numFmtId="0" fontId="82" fillId="37" borderId="0" applyNumberFormat="0" applyBorder="0" applyAlignment="0" applyProtection="0"/>
    <xf numFmtId="0" fontId="82" fillId="38" borderId="0" applyNumberFormat="0" applyBorder="0" applyAlignment="0" applyProtection="0"/>
    <xf numFmtId="0" fontId="82" fillId="39" borderId="0" applyNumberFormat="0" applyBorder="0" applyAlignment="0" applyProtection="0"/>
    <xf numFmtId="0" fontId="81" fillId="0" borderId="0"/>
    <xf numFmtId="0" fontId="81" fillId="15" borderId="13" applyNumberFormat="0" applyFont="0" applyAlignment="0" applyProtection="0"/>
    <xf numFmtId="0" fontId="81" fillId="17" borderId="0" applyNumberFormat="0" applyBorder="0" applyAlignment="0" applyProtection="0"/>
    <xf numFmtId="0" fontId="81" fillId="18" borderId="0" applyNumberFormat="0" applyBorder="0" applyAlignment="0" applyProtection="0"/>
    <xf numFmtId="0" fontId="81" fillId="19" borderId="0" applyNumberFormat="0" applyBorder="0" applyAlignment="0" applyProtection="0"/>
    <xf numFmtId="0" fontId="81" fillId="21" borderId="0" applyNumberFormat="0" applyBorder="0" applyAlignment="0" applyProtection="0"/>
    <xf numFmtId="0" fontId="81" fillId="22" borderId="0" applyNumberFormat="0" applyBorder="0" applyAlignment="0" applyProtection="0"/>
    <xf numFmtId="0" fontId="81" fillId="23" borderId="0" applyNumberFormat="0" applyBorder="0" applyAlignment="0" applyProtection="0"/>
    <xf numFmtId="0" fontId="81" fillId="25" borderId="0" applyNumberFormat="0" applyBorder="0" applyAlignment="0" applyProtection="0"/>
    <xf numFmtId="0" fontId="81" fillId="26" borderId="0" applyNumberFormat="0" applyBorder="0" applyAlignment="0" applyProtection="0"/>
    <xf numFmtId="0" fontId="81" fillId="27" borderId="0" applyNumberFormat="0" applyBorder="0" applyAlignment="0" applyProtection="0"/>
    <xf numFmtId="0" fontId="81" fillId="29" borderId="0" applyNumberFormat="0" applyBorder="0" applyAlignment="0" applyProtection="0"/>
    <xf numFmtId="0" fontId="81" fillId="30" borderId="0" applyNumberFormat="0" applyBorder="0" applyAlignment="0" applyProtection="0"/>
    <xf numFmtId="0" fontId="81" fillId="31" borderId="0" applyNumberFormat="0" applyBorder="0" applyAlignment="0" applyProtection="0"/>
    <xf numFmtId="0" fontId="81" fillId="33" borderId="0" applyNumberFormat="0" applyBorder="0" applyAlignment="0" applyProtection="0"/>
    <xf numFmtId="0" fontId="81" fillId="34" borderId="0" applyNumberFormat="0" applyBorder="0" applyAlignment="0" applyProtection="0"/>
    <xf numFmtId="0" fontId="81" fillId="35" borderId="0" applyNumberFormat="0" applyBorder="0" applyAlignment="0" applyProtection="0"/>
    <xf numFmtId="0" fontId="81" fillId="37" borderId="0" applyNumberFormat="0" applyBorder="0" applyAlignment="0" applyProtection="0"/>
    <xf numFmtId="0" fontId="81" fillId="38" borderId="0" applyNumberFormat="0" applyBorder="0" applyAlignment="0" applyProtection="0"/>
    <xf numFmtId="0" fontId="81" fillId="39" borderId="0" applyNumberFormat="0" applyBorder="0" applyAlignment="0" applyProtection="0"/>
    <xf numFmtId="0" fontId="80" fillId="0" borderId="0"/>
    <xf numFmtId="0" fontId="80" fillId="15" borderId="13" applyNumberFormat="0" applyFont="0" applyAlignment="0" applyProtection="0"/>
    <xf numFmtId="0" fontId="80" fillId="17" borderId="0" applyNumberFormat="0" applyBorder="0" applyAlignment="0" applyProtection="0"/>
    <xf numFmtId="0" fontId="80" fillId="18" borderId="0" applyNumberFormat="0" applyBorder="0" applyAlignment="0" applyProtection="0"/>
    <xf numFmtId="0" fontId="80" fillId="19" borderId="0" applyNumberFormat="0" applyBorder="0" applyAlignment="0" applyProtection="0"/>
    <xf numFmtId="0" fontId="80" fillId="21" borderId="0" applyNumberFormat="0" applyBorder="0" applyAlignment="0" applyProtection="0"/>
    <xf numFmtId="0" fontId="80" fillId="22" borderId="0" applyNumberFormat="0" applyBorder="0" applyAlignment="0" applyProtection="0"/>
    <xf numFmtId="0" fontId="80" fillId="23" borderId="0" applyNumberFormat="0" applyBorder="0" applyAlignment="0" applyProtection="0"/>
    <xf numFmtId="0" fontId="80" fillId="25" borderId="0" applyNumberFormat="0" applyBorder="0" applyAlignment="0" applyProtection="0"/>
    <xf numFmtId="0" fontId="80" fillId="26" borderId="0" applyNumberFormat="0" applyBorder="0" applyAlignment="0" applyProtection="0"/>
    <xf numFmtId="0" fontId="80" fillId="27" borderId="0" applyNumberFormat="0" applyBorder="0" applyAlignment="0" applyProtection="0"/>
    <xf numFmtId="0" fontId="80" fillId="29"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80" fillId="33" borderId="0" applyNumberFormat="0" applyBorder="0" applyAlignment="0" applyProtection="0"/>
    <xf numFmtId="0" fontId="80" fillId="34" borderId="0" applyNumberFormat="0" applyBorder="0" applyAlignment="0" applyProtection="0"/>
    <xf numFmtId="0" fontId="80" fillId="35" borderId="0" applyNumberFormat="0" applyBorder="0" applyAlignment="0" applyProtection="0"/>
    <xf numFmtId="0" fontId="80" fillId="37" borderId="0" applyNumberFormat="0" applyBorder="0" applyAlignment="0" applyProtection="0"/>
    <xf numFmtId="0" fontId="80" fillId="38" borderId="0" applyNumberFormat="0" applyBorder="0" applyAlignment="0" applyProtection="0"/>
    <xf numFmtId="0" fontId="80" fillId="39" borderId="0" applyNumberFormat="0" applyBorder="0" applyAlignment="0" applyProtection="0"/>
    <xf numFmtId="0" fontId="79" fillId="0" borderId="0"/>
    <xf numFmtId="0" fontId="79" fillId="15" borderId="13" applyNumberFormat="0" applyFont="0" applyAlignment="0" applyProtection="0"/>
    <xf numFmtId="0" fontId="79" fillId="17" borderId="0" applyNumberFormat="0" applyBorder="0" applyAlignment="0" applyProtection="0"/>
    <xf numFmtId="0" fontId="79" fillId="18" borderId="0" applyNumberFormat="0" applyBorder="0" applyAlignment="0" applyProtection="0"/>
    <xf numFmtId="0" fontId="79" fillId="19" borderId="0" applyNumberFormat="0" applyBorder="0" applyAlignment="0" applyProtection="0"/>
    <xf numFmtId="0" fontId="79" fillId="21" borderId="0" applyNumberFormat="0" applyBorder="0" applyAlignment="0" applyProtection="0"/>
    <xf numFmtId="0" fontId="79" fillId="22" borderId="0" applyNumberFormat="0" applyBorder="0" applyAlignment="0" applyProtection="0"/>
    <xf numFmtId="0" fontId="79" fillId="23" borderId="0" applyNumberFormat="0" applyBorder="0" applyAlignment="0" applyProtection="0"/>
    <xf numFmtId="0" fontId="79" fillId="25" borderId="0" applyNumberFormat="0" applyBorder="0" applyAlignment="0" applyProtection="0"/>
    <xf numFmtId="0" fontId="79" fillId="26" borderId="0" applyNumberFormat="0" applyBorder="0" applyAlignment="0" applyProtection="0"/>
    <xf numFmtId="0" fontId="79" fillId="27" borderId="0" applyNumberFormat="0" applyBorder="0" applyAlignment="0" applyProtection="0"/>
    <xf numFmtId="0" fontId="79" fillId="29"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3" borderId="0" applyNumberFormat="0" applyBorder="0" applyAlignment="0" applyProtection="0"/>
    <xf numFmtId="0" fontId="79" fillId="34" borderId="0" applyNumberFormat="0" applyBorder="0" applyAlignment="0" applyProtection="0"/>
    <xf numFmtId="0" fontId="79" fillId="35" borderId="0" applyNumberFormat="0" applyBorder="0" applyAlignment="0" applyProtection="0"/>
    <xf numFmtId="0" fontId="79" fillId="37" borderId="0" applyNumberFormat="0" applyBorder="0" applyAlignment="0" applyProtection="0"/>
    <xf numFmtId="0" fontId="79" fillId="38" borderId="0" applyNumberFormat="0" applyBorder="0" applyAlignment="0" applyProtection="0"/>
    <xf numFmtId="0" fontId="79" fillId="39" borderId="0" applyNumberFormat="0" applyBorder="0" applyAlignment="0" applyProtection="0"/>
    <xf numFmtId="0" fontId="78" fillId="0" borderId="0"/>
    <xf numFmtId="0" fontId="78" fillId="15" borderId="13" applyNumberFormat="0" applyFont="0" applyAlignment="0" applyProtection="0"/>
    <xf numFmtId="0" fontId="78" fillId="17" borderId="0" applyNumberFormat="0" applyBorder="0" applyAlignment="0" applyProtection="0"/>
    <xf numFmtId="0" fontId="78" fillId="18" borderId="0" applyNumberFormat="0" applyBorder="0" applyAlignment="0" applyProtection="0"/>
    <xf numFmtId="0" fontId="78" fillId="19" borderId="0" applyNumberFormat="0" applyBorder="0" applyAlignment="0" applyProtection="0"/>
    <xf numFmtId="0" fontId="78" fillId="21" borderId="0" applyNumberFormat="0" applyBorder="0" applyAlignment="0" applyProtection="0"/>
    <xf numFmtId="0" fontId="78" fillId="22" borderId="0" applyNumberFormat="0" applyBorder="0" applyAlignment="0" applyProtection="0"/>
    <xf numFmtId="0" fontId="78" fillId="23" borderId="0" applyNumberFormat="0" applyBorder="0" applyAlignment="0" applyProtection="0"/>
    <xf numFmtId="0" fontId="78" fillId="25" borderId="0" applyNumberFormat="0" applyBorder="0" applyAlignment="0" applyProtection="0"/>
    <xf numFmtId="0" fontId="78" fillId="26" borderId="0" applyNumberFormat="0" applyBorder="0" applyAlignment="0" applyProtection="0"/>
    <xf numFmtId="0" fontId="78" fillId="27" borderId="0" applyNumberFormat="0" applyBorder="0" applyAlignment="0" applyProtection="0"/>
    <xf numFmtId="0" fontId="78" fillId="29"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3" borderId="0" applyNumberFormat="0" applyBorder="0" applyAlignment="0" applyProtection="0"/>
    <xf numFmtId="0" fontId="78" fillId="34" borderId="0" applyNumberFormat="0" applyBorder="0" applyAlignment="0" applyProtection="0"/>
    <xf numFmtId="0" fontId="78" fillId="35" borderId="0" applyNumberFormat="0" applyBorder="0" applyAlignment="0" applyProtection="0"/>
    <xf numFmtId="0" fontId="78" fillId="37" borderId="0" applyNumberFormat="0" applyBorder="0" applyAlignment="0" applyProtection="0"/>
    <xf numFmtId="0" fontId="78" fillId="38" borderId="0" applyNumberFormat="0" applyBorder="0" applyAlignment="0" applyProtection="0"/>
    <xf numFmtId="0" fontId="78" fillId="39" borderId="0" applyNumberFormat="0" applyBorder="0" applyAlignment="0" applyProtection="0"/>
    <xf numFmtId="0" fontId="77" fillId="0" borderId="0"/>
    <xf numFmtId="0" fontId="77" fillId="15" borderId="13" applyNumberFormat="0" applyFont="0" applyAlignment="0" applyProtection="0"/>
    <xf numFmtId="0" fontId="77" fillId="17" borderId="0" applyNumberFormat="0" applyBorder="0" applyAlignment="0" applyProtection="0"/>
    <xf numFmtId="0" fontId="77" fillId="18" borderId="0" applyNumberFormat="0" applyBorder="0" applyAlignment="0" applyProtection="0"/>
    <xf numFmtId="0" fontId="77" fillId="19" borderId="0" applyNumberFormat="0" applyBorder="0" applyAlignment="0" applyProtection="0"/>
    <xf numFmtId="0" fontId="77" fillId="21" borderId="0" applyNumberFormat="0" applyBorder="0" applyAlignment="0" applyProtection="0"/>
    <xf numFmtId="0" fontId="77" fillId="22" borderId="0" applyNumberFormat="0" applyBorder="0" applyAlignment="0" applyProtection="0"/>
    <xf numFmtId="0" fontId="77" fillId="23"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7" borderId="0" applyNumberFormat="0" applyBorder="0" applyAlignment="0" applyProtection="0"/>
    <xf numFmtId="0" fontId="77" fillId="29" borderId="0" applyNumberFormat="0" applyBorder="0" applyAlignment="0" applyProtection="0"/>
    <xf numFmtId="0" fontId="77" fillId="30" borderId="0" applyNumberFormat="0" applyBorder="0" applyAlignment="0" applyProtection="0"/>
    <xf numFmtId="0" fontId="77" fillId="31" borderId="0" applyNumberFormat="0" applyBorder="0" applyAlignment="0" applyProtection="0"/>
    <xf numFmtId="0" fontId="77" fillId="33" borderId="0" applyNumberFormat="0" applyBorder="0" applyAlignment="0" applyProtection="0"/>
    <xf numFmtId="0" fontId="77" fillId="34" borderId="0" applyNumberFormat="0" applyBorder="0" applyAlignment="0" applyProtection="0"/>
    <xf numFmtId="0" fontId="77" fillId="35" borderId="0" applyNumberFormat="0" applyBorder="0" applyAlignment="0" applyProtection="0"/>
    <xf numFmtId="0" fontId="77" fillId="37" borderId="0" applyNumberFormat="0" applyBorder="0" applyAlignment="0" applyProtection="0"/>
    <xf numFmtId="0" fontId="77" fillId="38" borderId="0" applyNumberFormat="0" applyBorder="0" applyAlignment="0" applyProtection="0"/>
    <xf numFmtId="0" fontId="77" fillId="39" borderId="0" applyNumberFormat="0" applyBorder="0" applyAlignment="0" applyProtection="0"/>
    <xf numFmtId="0" fontId="76" fillId="0" borderId="0"/>
    <xf numFmtId="0" fontId="76" fillId="15" borderId="13" applyNumberFormat="0" applyFont="0" applyAlignment="0" applyProtection="0"/>
    <xf numFmtId="0" fontId="76" fillId="17" borderId="0" applyNumberFormat="0" applyBorder="0" applyAlignment="0" applyProtection="0"/>
    <xf numFmtId="0" fontId="76" fillId="18" borderId="0" applyNumberFormat="0" applyBorder="0" applyAlignment="0" applyProtection="0"/>
    <xf numFmtId="0" fontId="76" fillId="19" borderId="0" applyNumberFormat="0" applyBorder="0" applyAlignment="0" applyProtection="0"/>
    <xf numFmtId="0" fontId="76" fillId="21" borderId="0" applyNumberFormat="0" applyBorder="0" applyAlignment="0" applyProtection="0"/>
    <xf numFmtId="0" fontId="76" fillId="22" borderId="0" applyNumberFormat="0" applyBorder="0" applyAlignment="0" applyProtection="0"/>
    <xf numFmtId="0" fontId="76" fillId="23" borderId="0" applyNumberFormat="0" applyBorder="0" applyAlignment="0" applyProtection="0"/>
    <xf numFmtId="0" fontId="76" fillId="25" borderId="0" applyNumberFormat="0" applyBorder="0" applyAlignment="0" applyProtection="0"/>
    <xf numFmtId="0" fontId="76" fillId="26" borderId="0" applyNumberFormat="0" applyBorder="0" applyAlignment="0" applyProtection="0"/>
    <xf numFmtId="0" fontId="76" fillId="27" borderId="0" applyNumberFormat="0" applyBorder="0" applyAlignment="0" applyProtection="0"/>
    <xf numFmtId="0" fontId="76" fillId="29" borderId="0" applyNumberFormat="0" applyBorder="0" applyAlignment="0" applyProtection="0"/>
    <xf numFmtId="0" fontId="76" fillId="30" borderId="0" applyNumberFormat="0" applyBorder="0" applyAlignment="0" applyProtection="0"/>
    <xf numFmtId="0" fontId="76" fillId="31" borderId="0" applyNumberFormat="0" applyBorder="0" applyAlignment="0" applyProtection="0"/>
    <xf numFmtId="0" fontId="76" fillId="33" borderId="0" applyNumberFormat="0" applyBorder="0" applyAlignment="0" applyProtection="0"/>
    <xf numFmtId="0" fontId="76" fillId="34" borderId="0" applyNumberFormat="0" applyBorder="0" applyAlignment="0" applyProtection="0"/>
    <xf numFmtId="0" fontId="76" fillId="35" borderId="0" applyNumberFormat="0" applyBorder="0" applyAlignment="0" applyProtection="0"/>
    <xf numFmtId="0" fontId="76" fillId="37" borderId="0" applyNumberFormat="0" applyBorder="0" applyAlignment="0" applyProtection="0"/>
    <xf numFmtId="0" fontId="76" fillId="38" borderId="0" applyNumberFormat="0" applyBorder="0" applyAlignment="0" applyProtection="0"/>
    <xf numFmtId="0" fontId="76" fillId="39" borderId="0" applyNumberFormat="0" applyBorder="0" applyAlignment="0" applyProtection="0"/>
    <xf numFmtId="0" fontId="75" fillId="0" borderId="0"/>
    <xf numFmtId="0" fontId="75" fillId="15" borderId="13" applyNumberFormat="0" applyFont="0" applyAlignment="0" applyProtection="0"/>
    <xf numFmtId="0" fontId="75" fillId="17" borderId="0" applyNumberFormat="0" applyBorder="0" applyAlignment="0" applyProtection="0"/>
    <xf numFmtId="0" fontId="75" fillId="18" borderId="0" applyNumberFormat="0" applyBorder="0" applyAlignment="0" applyProtection="0"/>
    <xf numFmtId="0" fontId="75" fillId="19" borderId="0" applyNumberFormat="0" applyBorder="0" applyAlignment="0" applyProtection="0"/>
    <xf numFmtId="0" fontId="75" fillId="21" borderId="0" applyNumberFormat="0" applyBorder="0" applyAlignment="0" applyProtection="0"/>
    <xf numFmtId="0" fontId="75" fillId="22" borderId="0" applyNumberFormat="0" applyBorder="0" applyAlignment="0" applyProtection="0"/>
    <xf numFmtId="0" fontId="75" fillId="23" borderId="0" applyNumberFormat="0" applyBorder="0" applyAlignment="0" applyProtection="0"/>
    <xf numFmtId="0" fontId="75" fillId="25" borderId="0" applyNumberFormat="0" applyBorder="0" applyAlignment="0" applyProtection="0"/>
    <xf numFmtId="0" fontId="75" fillId="26" borderId="0" applyNumberFormat="0" applyBorder="0" applyAlignment="0" applyProtection="0"/>
    <xf numFmtId="0" fontId="75" fillId="27" borderId="0" applyNumberFormat="0" applyBorder="0" applyAlignment="0" applyProtection="0"/>
    <xf numFmtId="0" fontId="75" fillId="29" borderId="0" applyNumberFormat="0" applyBorder="0" applyAlignment="0" applyProtection="0"/>
    <xf numFmtId="0" fontId="75" fillId="30" borderId="0" applyNumberFormat="0" applyBorder="0" applyAlignment="0" applyProtection="0"/>
    <xf numFmtId="0" fontId="75" fillId="31" borderId="0" applyNumberFormat="0" applyBorder="0" applyAlignment="0" applyProtection="0"/>
    <xf numFmtId="0" fontId="75" fillId="33" borderId="0" applyNumberFormat="0" applyBorder="0" applyAlignment="0" applyProtection="0"/>
    <xf numFmtId="0" fontId="75" fillId="34" borderId="0" applyNumberFormat="0" applyBorder="0" applyAlignment="0" applyProtection="0"/>
    <xf numFmtId="0" fontId="75" fillId="35" borderId="0" applyNumberFormat="0" applyBorder="0" applyAlignment="0" applyProtection="0"/>
    <xf numFmtId="0" fontId="75" fillId="37" borderId="0" applyNumberFormat="0" applyBorder="0" applyAlignment="0" applyProtection="0"/>
    <xf numFmtId="0" fontId="75" fillId="38" borderId="0" applyNumberFormat="0" applyBorder="0" applyAlignment="0" applyProtection="0"/>
    <xf numFmtId="0" fontId="75" fillId="39" borderId="0" applyNumberFormat="0" applyBorder="0" applyAlignment="0" applyProtection="0"/>
    <xf numFmtId="0" fontId="74" fillId="0" borderId="0"/>
    <xf numFmtId="0" fontId="74" fillId="15" borderId="13" applyNumberFormat="0" applyFont="0" applyAlignment="0" applyProtection="0"/>
    <xf numFmtId="0" fontId="74" fillId="17" borderId="0" applyNumberFormat="0" applyBorder="0" applyAlignment="0" applyProtection="0"/>
    <xf numFmtId="0" fontId="74" fillId="18" borderId="0" applyNumberFormat="0" applyBorder="0" applyAlignment="0" applyProtection="0"/>
    <xf numFmtId="0" fontId="74" fillId="19" borderId="0" applyNumberFormat="0" applyBorder="0" applyAlignment="0" applyProtection="0"/>
    <xf numFmtId="0" fontId="74" fillId="21" borderId="0" applyNumberFormat="0" applyBorder="0" applyAlignment="0" applyProtection="0"/>
    <xf numFmtId="0" fontId="74" fillId="22" borderId="0" applyNumberFormat="0" applyBorder="0" applyAlignment="0" applyProtection="0"/>
    <xf numFmtId="0" fontId="74" fillId="23" borderId="0" applyNumberFormat="0" applyBorder="0" applyAlignment="0" applyProtection="0"/>
    <xf numFmtId="0" fontId="74" fillId="25" borderId="0" applyNumberFormat="0" applyBorder="0" applyAlignment="0" applyProtection="0"/>
    <xf numFmtId="0" fontId="74" fillId="26" borderId="0" applyNumberFormat="0" applyBorder="0" applyAlignment="0" applyProtection="0"/>
    <xf numFmtId="0" fontId="74" fillId="27" borderId="0" applyNumberFormat="0" applyBorder="0" applyAlignment="0" applyProtection="0"/>
    <xf numFmtId="0" fontId="74" fillId="29" borderId="0" applyNumberFormat="0" applyBorder="0" applyAlignment="0" applyProtection="0"/>
    <xf numFmtId="0" fontId="74" fillId="30" borderId="0" applyNumberFormat="0" applyBorder="0" applyAlignment="0" applyProtection="0"/>
    <xf numFmtId="0" fontId="74" fillId="31" borderId="0" applyNumberFormat="0" applyBorder="0" applyAlignment="0" applyProtection="0"/>
    <xf numFmtId="0" fontId="74" fillId="33" borderId="0" applyNumberFormat="0" applyBorder="0" applyAlignment="0" applyProtection="0"/>
    <xf numFmtId="0" fontId="74" fillId="34" borderId="0" applyNumberFormat="0" applyBorder="0" applyAlignment="0" applyProtection="0"/>
    <xf numFmtId="0" fontId="74" fillId="35" borderId="0" applyNumberFormat="0" applyBorder="0" applyAlignment="0" applyProtection="0"/>
    <xf numFmtId="0" fontId="74" fillId="37" borderId="0" applyNumberFormat="0" applyBorder="0" applyAlignment="0" applyProtection="0"/>
    <xf numFmtId="0" fontId="74" fillId="38" borderId="0" applyNumberFormat="0" applyBorder="0" applyAlignment="0" applyProtection="0"/>
    <xf numFmtId="0" fontId="74" fillId="39" borderId="0" applyNumberFormat="0" applyBorder="0" applyAlignment="0" applyProtection="0"/>
    <xf numFmtId="0" fontId="73" fillId="0" borderId="0"/>
    <xf numFmtId="0" fontId="73" fillId="15" borderId="13" applyNumberFormat="0" applyFont="0" applyAlignment="0" applyProtection="0"/>
    <xf numFmtId="0" fontId="73" fillId="17" borderId="0" applyNumberFormat="0" applyBorder="0" applyAlignment="0" applyProtection="0"/>
    <xf numFmtId="0" fontId="73" fillId="18" borderId="0" applyNumberFormat="0" applyBorder="0" applyAlignment="0" applyProtection="0"/>
    <xf numFmtId="0" fontId="73" fillId="19" borderId="0" applyNumberFormat="0" applyBorder="0" applyAlignment="0" applyProtection="0"/>
    <xf numFmtId="0" fontId="73" fillId="21" borderId="0" applyNumberFormat="0" applyBorder="0" applyAlignment="0" applyProtection="0"/>
    <xf numFmtId="0" fontId="73" fillId="22" borderId="0" applyNumberFormat="0" applyBorder="0" applyAlignment="0" applyProtection="0"/>
    <xf numFmtId="0" fontId="73" fillId="23" borderId="0" applyNumberFormat="0" applyBorder="0" applyAlignment="0" applyProtection="0"/>
    <xf numFmtId="0" fontId="73" fillId="25" borderId="0" applyNumberFormat="0" applyBorder="0" applyAlignment="0" applyProtection="0"/>
    <xf numFmtId="0" fontId="73" fillId="26" borderId="0" applyNumberFormat="0" applyBorder="0" applyAlignment="0" applyProtection="0"/>
    <xf numFmtId="0" fontId="73" fillId="27" borderId="0" applyNumberFormat="0" applyBorder="0" applyAlignment="0" applyProtection="0"/>
    <xf numFmtId="0" fontId="73" fillId="29"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3" borderId="0" applyNumberFormat="0" applyBorder="0" applyAlignment="0" applyProtection="0"/>
    <xf numFmtId="0" fontId="73" fillId="34" borderId="0" applyNumberFormat="0" applyBorder="0" applyAlignment="0" applyProtection="0"/>
    <xf numFmtId="0" fontId="73" fillId="35" borderId="0" applyNumberFormat="0" applyBorder="0" applyAlignment="0" applyProtection="0"/>
    <xf numFmtId="0" fontId="73" fillId="37" borderId="0" applyNumberFormat="0" applyBorder="0" applyAlignment="0" applyProtection="0"/>
    <xf numFmtId="0" fontId="73" fillId="38" borderId="0" applyNumberFormat="0" applyBorder="0" applyAlignment="0" applyProtection="0"/>
    <xf numFmtId="0" fontId="73" fillId="39" borderId="0" applyNumberFormat="0" applyBorder="0" applyAlignment="0" applyProtection="0"/>
    <xf numFmtId="0" fontId="72" fillId="0" borderId="0"/>
    <xf numFmtId="0" fontId="72" fillId="15" borderId="13" applyNumberFormat="0" applyFont="0" applyAlignment="0" applyProtection="0"/>
    <xf numFmtId="0" fontId="72" fillId="17" borderId="0" applyNumberFormat="0" applyBorder="0" applyAlignment="0" applyProtection="0"/>
    <xf numFmtId="0" fontId="72" fillId="18" borderId="0" applyNumberFormat="0" applyBorder="0" applyAlignment="0" applyProtection="0"/>
    <xf numFmtId="0" fontId="72" fillId="19" borderId="0" applyNumberFormat="0" applyBorder="0" applyAlignment="0" applyProtection="0"/>
    <xf numFmtId="0" fontId="72" fillId="21" borderId="0" applyNumberFormat="0" applyBorder="0" applyAlignment="0" applyProtection="0"/>
    <xf numFmtId="0" fontId="72" fillId="22" borderId="0" applyNumberFormat="0" applyBorder="0" applyAlignment="0" applyProtection="0"/>
    <xf numFmtId="0" fontId="72" fillId="23" borderId="0" applyNumberFormat="0" applyBorder="0" applyAlignment="0" applyProtection="0"/>
    <xf numFmtId="0" fontId="72" fillId="25" borderId="0" applyNumberFormat="0" applyBorder="0" applyAlignment="0" applyProtection="0"/>
    <xf numFmtId="0" fontId="72" fillId="26" borderId="0" applyNumberFormat="0" applyBorder="0" applyAlignment="0" applyProtection="0"/>
    <xf numFmtId="0" fontId="72" fillId="27" borderId="0" applyNumberFormat="0" applyBorder="0" applyAlignment="0" applyProtection="0"/>
    <xf numFmtId="0" fontId="72" fillId="29" borderId="0" applyNumberFormat="0" applyBorder="0" applyAlignment="0" applyProtection="0"/>
    <xf numFmtId="0" fontId="72" fillId="30" borderId="0" applyNumberFormat="0" applyBorder="0" applyAlignment="0" applyProtection="0"/>
    <xf numFmtId="0" fontId="72" fillId="31" borderId="0" applyNumberFormat="0" applyBorder="0" applyAlignment="0" applyProtection="0"/>
    <xf numFmtId="0" fontId="72" fillId="33" borderId="0" applyNumberFormat="0" applyBorder="0" applyAlignment="0" applyProtection="0"/>
    <xf numFmtId="0" fontId="72" fillId="34" borderId="0" applyNumberFormat="0" applyBorder="0" applyAlignment="0" applyProtection="0"/>
    <xf numFmtId="0" fontId="72" fillId="35" borderId="0" applyNumberFormat="0" applyBorder="0" applyAlignment="0" applyProtection="0"/>
    <xf numFmtId="0" fontId="72" fillId="37" borderId="0" applyNumberFormat="0" applyBorder="0" applyAlignment="0" applyProtection="0"/>
    <xf numFmtId="0" fontId="72" fillId="38" borderId="0" applyNumberFormat="0" applyBorder="0" applyAlignment="0" applyProtection="0"/>
    <xf numFmtId="0" fontId="72" fillId="39" borderId="0" applyNumberFormat="0" applyBorder="0" applyAlignment="0" applyProtection="0"/>
    <xf numFmtId="0" fontId="71" fillId="0" borderId="0"/>
    <xf numFmtId="0" fontId="71" fillId="15" borderId="13" applyNumberFormat="0" applyFont="0" applyAlignment="0" applyProtection="0"/>
    <xf numFmtId="0" fontId="71" fillId="17" borderId="0" applyNumberFormat="0" applyBorder="0" applyAlignment="0" applyProtection="0"/>
    <xf numFmtId="0" fontId="71" fillId="18" borderId="0" applyNumberFormat="0" applyBorder="0" applyAlignment="0" applyProtection="0"/>
    <xf numFmtId="0" fontId="71" fillId="19" borderId="0" applyNumberFormat="0" applyBorder="0" applyAlignment="0" applyProtection="0"/>
    <xf numFmtId="0" fontId="71" fillId="21"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25" borderId="0" applyNumberFormat="0" applyBorder="0" applyAlignment="0" applyProtection="0"/>
    <xf numFmtId="0" fontId="71" fillId="26" borderId="0" applyNumberFormat="0" applyBorder="0" applyAlignment="0" applyProtection="0"/>
    <xf numFmtId="0" fontId="71" fillId="27" borderId="0" applyNumberFormat="0" applyBorder="0" applyAlignment="0" applyProtection="0"/>
    <xf numFmtId="0" fontId="71" fillId="29" borderId="0" applyNumberFormat="0" applyBorder="0" applyAlignment="0" applyProtection="0"/>
    <xf numFmtId="0" fontId="71" fillId="30" borderId="0" applyNumberFormat="0" applyBorder="0" applyAlignment="0" applyProtection="0"/>
    <xf numFmtId="0" fontId="71" fillId="31" borderId="0" applyNumberFormat="0" applyBorder="0" applyAlignment="0" applyProtection="0"/>
    <xf numFmtId="0" fontId="71" fillId="33" borderId="0" applyNumberFormat="0" applyBorder="0" applyAlignment="0" applyProtection="0"/>
    <xf numFmtId="0" fontId="71" fillId="34" borderId="0" applyNumberFormat="0" applyBorder="0" applyAlignment="0" applyProtection="0"/>
    <xf numFmtId="0" fontId="71" fillId="35" borderId="0" applyNumberFormat="0" applyBorder="0" applyAlignment="0" applyProtection="0"/>
    <xf numFmtId="0" fontId="71" fillId="37" borderId="0" applyNumberFormat="0" applyBorder="0" applyAlignment="0" applyProtection="0"/>
    <xf numFmtId="0" fontId="71" fillId="38" borderId="0" applyNumberFormat="0" applyBorder="0" applyAlignment="0" applyProtection="0"/>
    <xf numFmtId="0" fontId="71" fillId="39" borderId="0" applyNumberFormat="0" applyBorder="0" applyAlignment="0" applyProtection="0"/>
    <xf numFmtId="0" fontId="70" fillId="0" borderId="0"/>
    <xf numFmtId="0" fontId="70" fillId="15" borderId="13" applyNumberFormat="0" applyFont="0" applyAlignment="0" applyProtection="0"/>
    <xf numFmtId="0" fontId="70" fillId="17" borderId="0" applyNumberFormat="0" applyBorder="0" applyAlignment="0" applyProtection="0"/>
    <xf numFmtId="0" fontId="70" fillId="18" borderId="0" applyNumberFormat="0" applyBorder="0" applyAlignment="0" applyProtection="0"/>
    <xf numFmtId="0" fontId="70" fillId="19" borderId="0" applyNumberFormat="0" applyBorder="0" applyAlignment="0" applyProtection="0"/>
    <xf numFmtId="0" fontId="70" fillId="21" borderId="0" applyNumberFormat="0" applyBorder="0" applyAlignment="0" applyProtection="0"/>
    <xf numFmtId="0" fontId="70" fillId="22" borderId="0" applyNumberFormat="0" applyBorder="0" applyAlignment="0" applyProtection="0"/>
    <xf numFmtId="0" fontId="70" fillId="23" borderId="0" applyNumberFormat="0" applyBorder="0" applyAlignment="0" applyProtection="0"/>
    <xf numFmtId="0" fontId="70" fillId="25" borderId="0" applyNumberFormat="0" applyBorder="0" applyAlignment="0" applyProtection="0"/>
    <xf numFmtId="0" fontId="70" fillId="26" borderId="0" applyNumberFormat="0" applyBorder="0" applyAlignment="0" applyProtection="0"/>
    <xf numFmtId="0" fontId="70" fillId="27" borderId="0" applyNumberFormat="0" applyBorder="0" applyAlignment="0" applyProtection="0"/>
    <xf numFmtId="0" fontId="70" fillId="29" borderId="0" applyNumberFormat="0" applyBorder="0" applyAlignment="0" applyProtection="0"/>
    <xf numFmtId="0" fontId="70" fillId="30" borderId="0" applyNumberFormat="0" applyBorder="0" applyAlignment="0" applyProtection="0"/>
    <xf numFmtId="0" fontId="70" fillId="31" borderId="0" applyNumberFormat="0" applyBorder="0" applyAlignment="0" applyProtection="0"/>
    <xf numFmtId="0" fontId="70" fillId="33" borderId="0" applyNumberFormat="0" applyBorder="0" applyAlignment="0" applyProtection="0"/>
    <xf numFmtId="0" fontId="70" fillId="34" borderId="0" applyNumberFormat="0" applyBorder="0" applyAlignment="0" applyProtection="0"/>
    <xf numFmtId="0" fontId="70" fillId="35" borderId="0" applyNumberFormat="0" applyBorder="0" applyAlignment="0" applyProtection="0"/>
    <xf numFmtId="0" fontId="70" fillId="37" borderId="0" applyNumberFormat="0" applyBorder="0" applyAlignment="0" applyProtection="0"/>
    <xf numFmtId="0" fontId="70" fillId="38" borderId="0" applyNumberFormat="0" applyBorder="0" applyAlignment="0" applyProtection="0"/>
    <xf numFmtId="0" fontId="70" fillId="39" borderId="0" applyNumberFormat="0" applyBorder="0" applyAlignment="0" applyProtection="0"/>
    <xf numFmtId="0" fontId="70" fillId="17" borderId="0" applyNumberFormat="0" applyBorder="0" applyAlignment="0" applyProtection="0"/>
    <xf numFmtId="0" fontId="70" fillId="21" borderId="0" applyNumberFormat="0" applyBorder="0" applyAlignment="0" applyProtection="0"/>
    <xf numFmtId="0" fontId="70" fillId="25" borderId="0" applyNumberFormat="0" applyBorder="0" applyAlignment="0" applyProtection="0"/>
    <xf numFmtId="0" fontId="70" fillId="29" borderId="0" applyNumberFormat="0" applyBorder="0" applyAlignment="0" applyProtection="0"/>
    <xf numFmtId="0" fontId="70" fillId="33" borderId="0" applyNumberFormat="0" applyBorder="0" applyAlignment="0" applyProtection="0"/>
    <xf numFmtId="0" fontId="70" fillId="37" borderId="0" applyNumberFormat="0" applyBorder="0" applyAlignment="0" applyProtection="0"/>
    <xf numFmtId="0" fontId="70" fillId="18" borderId="0" applyNumberFormat="0" applyBorder="0" applyAlignment="0" applyProtection="0"/>
    <xf numFmtId="0" fontId="70" fillId="22" borderId="0" applyNumberFormat="0" applyBorder="0" applyAlignment="0" applyProtection="0"/>
    <xf numFmtId="0" fontId="70" fillId="26" borderId="0" applyNumberFormat="0" applyBorder="0" applyAlignment="0" applyProtection="0"/>
    <xf numFmtId="0" fontId="70" fillId="30" borderId="0" applyNumberFormat="0" applyBorder="0" applyAlignment="0" applyProtection="0"/>
    <xf numFmtId="0" fontId="70" fillId="34" borderId="0" applyNumberFormat="0" applyBorder="0" applyAlignment="0" applyProtection="0"/>
    <xf numFmtId="0" fontId="70" fillId="38" borderId="0" applyNumberFormat="0" applyBorder="0" applyAlignment="0" applyProtection="0"/>
    <xf numFmtId="0" fontId="70" fillId="19" borderId="0" applyNumberFormat="0" applyBorder="0" applyAlignment="0" applyProtection="0"/>
    <xf numFmtId="0" fontId="70" fillId="23" borderId="0" applyNumberFormat="0" applyBorder="0" applyAlignment="0" applyProtection="0"/>
    <xf numFmtId="0" fontId="70" fillId="27" borderId="0" applyNumberFormat="0" applyBorder="0" applyAlignment="0" applyProtection="0"/>
    <xf numFmtId="0" fontId="70" fillId="31" borderId="0" applyNumberFormat="0" applyBorder="0" applyAlignment="0" applyProtection="0"/>
    <xf numFmtId="0" fontId="70" fillId="35" borderId="0" applyNumberFormat="0" applyBorder="0" applyAlignment="0" applyProtection="0"/>
    <xf numFmtId="0" fontId="70" fillId="39" borderId="0" applyNumberFormat="0" applyBorder="0" applyAlignment="0" applyProtection="0"/>
    <xf numFmtId="0" fontId="70" fillId="0" borderId="0"/>
    <xf numFmtId="0" fontId="70" fillId="15" borderId="13" applyNumberFormat="0" applyFont="0" applyAlignment="0" applyProtection="0"/>
    <xf numFmtId="0" fontId="70" fillId="17" borderId="0" applyNumberFormat="0" applyBorder="0" applyAlignment="0" applyProtection="0"/>
    <xf numFmtId="0" fontId="70" fillId="21" borderId="0" applyNumberFormat="0" applyBorder="0" applyAlignment="0" applyProtection="0"/>
    <xf numFmtId="0" fontId="70" fillId="25" borderId="0" applyNumberFormat="0" applyBorder="0" applyAlignment="0" applyProtection="0"/>
    <xf numFmtId="0" fontId="70" fillId="29" borderId="0" applyNumberFormat="0" applyBorder="0" applyAlignment="0" applyProtection="0"/>
    <xf numFmtId="0" fontId="70" fillId="33" borderId="0" applyNumberFormat="0" applyBorder="0" applyAlignment="0" applyProtection="0"/>
    <xf numFmtId="0" fontId="70" fillId="37" borderId="0" applyNumberFormat="0" applyBorder="0" applyAlignment="0" applyProtection="0"/>
    <xf numFmtId="0" fontId="70" fillId="18" borderId="0" applyNumberFormat="0" applyBorder="0" applyAlignment="0" applyProtection="0"/>
    <xf numFmtId="0" fontId="70" fillId="22" borderId="0" applyNumberFormat="0" applyBorder="0" applyAlignment="0" applyProtection="0"/>
    <xf numFmtId="0" fontId="70" fillId="26" borderId="0" applyNumberFormat="0" applyBorder="0" applyAlignment="0" applyProtection="0"/>
    <xf numFmtId="0" fontId="70" fillId="30" borderId="0" applyNumberFormat="0" applyBorder="0" applyAlignment="0" applyProtection="0"/>
    <xf numFmtId="0" fontId="70" fillId="34" borderId="0" applyNumberFormat="0" applyBorder="0" applyAlignment="0" applyProtection="0"/>
    <xf numFmtId="0" fontId="70" fillId="38" borderId="0" applyNumberFormat="0" applyBorder="0" applyAlignment="0" applyProtection="0"/>
    <xf numFmtId="0" fontId="70" fillId="19" borderId="0" applyNumberFormat="0" applyBorder="0" applyAlignment="0" applyProtection="0"/>
    <xf numFmtId="0" fontId="70" fillId="23" borderId="0" applyNumberFormat="0" applyBorder="0" applyAlignment="0" applyProtection="0"/>
    <xf numFmtId="0" fontId="70" fillId="27" borderId="0" applyNumberFormat="0" applyBorder="0" applyAlignment="0" applyProtection="0"/>
    <xf numFmtId="0" fontId="70" fillId="31" borderId="0" applyNumberFormat="0" applyBorder="0" applyAlignment="0" applyProtection="0"/>
    <xf numFmtId="0" fontId="70" fillId="35" borderId="0" applyNumberFormat="0" applyBorder="0" applyAlignment="0" applyProtection="0"/>
    <xf numFmtId="0" fontId="70" fillId="39" borderId="0" applyNumberFormat="0" applyBorder="0" applyAlignment="0" applyProtection="0"/>
    <xf numFmtId="0" fontId="70" fillId="0" borderId="0"/>
    <xf numFmtId="0" fontId="70" fillId="15" borderId="13" applyNumberFormat="0" applyFont="0" applyAlignment="0" applyProtection="0"/>
    <xf numFmtId="0" fontId="69" fillId="0" borderId="0"/>
    <xf numFmtId="0" fontId="69" fillId="15" borderId="13" applyNumberFormat="0" applyFont="0" applyAlignment="0" applyProtection="0"/>
    <xf numFmtId="0" fontId="69" fillId="17" borderId="0" applyNumberFormat="0" applyBorder="0" applyAlignment="0" applyProtection="0"/>
    <xf numFmtId="0" fontId="69" fillId="18" borderId="0" applyNumberFormat="0" applyBorder="0" applyAlignment="0" applyProtection="0"/>
    <xf numFmtId="0" fontId="69" fillId="19" borderId="0" applyNumberFormat="0" applyBorder="0" applyAlignment="0" applyProtection="0"/>
    <xf numFmtId="0" fontId="69" fillId="21" borderId="0" applyNumberFormat="0" applyBorder="0" applyAlignment="0" applyProtection="0"/>
    <xf numFmtId="0" fontId="69" fillId="22" borderId="0" applyNumberFormat="0" applyBorder="0" applyAlignment="0" applyProtection="0"/>
    <xf numFmtId="0" fontId="69" fillId="23" borderId="0" applyNumberFormat="0" applyBorder="0" applyAlignment="0" applyProtection="0"/>
    <xf numFmtId="0" fontId="69" fillId="25" borderId="0" applyNumberFormat="0" applyBorder="0" applyAlignment="0" applyProtection="0"/>
    <xf numFmtId="0" fontId="69" fillId="26" borderId="0" applyNumberFormat="0" applyBorder="0" applyAlignment="0" applyProtection="0"/>
    <xf numFmtId="0" fontId="69" fillId="27" borderId="0" applyNumberFormat="0" applyBorder="0" applyAlignment="0" applyProtection="0"/>
    <xf numFmtId="0" fontId="69" fillId="29" borderId="0" applyNumberFormat="0" applyBorder="0" applyAlignment="0" applyProtection="0"/>
    <xf numFmtId="0" fontId="69" fillId="30" borderId="0" applyNumberFormat="0" applyBorder="0" applyAlignment="0" applyProtection="0"/>
    <xf numFmtId="0" fontId="69" fillId="31" borderId="0" applyNumberFormat="0" applyBorder="0" applyAlignment="0" applyProtection="0"/>
    <xf numFmtId="0" fontId="69" fillId="33" borderId="0" applyNumberFormat="0" applyBorder="0" applyAlignment="0" applyProtection="0"/>
    <xf numFmtId="0" fontId="69" fillId="34" borderId="0" applyNumberFormat="0" applyBorder="0" applyAlignment="0" applyProtection="0"/>
    <xf numFmtId="0" fontId="69" fillId="35" borderId="0" applyNumberFormat="0" applyBorder="0" applyAlignment="0" applyProtection="0"/>
    <xf numFmtId="0" fontId="69" fillId="37" borderId="0" applyNumberFormat="0" applyBorder="0" applyAlignment="0" applyProtection="0"/>
    <xf numFmtId="0" fontId="69" fillId="38" borderId="0" applyNumberFormat="0" applyBorder="0" applyAlignment="0" applyProtection="0"/>
    <xf numFmtId="0" fontId="69" fillId="39" borderId="0" applyNumberFormat="0" applyBorder="0" applyAlignment="0" applyProtection="0"/>
    <xf numFmtId="0" fontId="68" fillId="0" borderId="0"/>
    <xf numFmtId="0" fontId="68" fillId="15" borderId="13" applyNumberFormat="0" applyFont="0" applyAlignment="0" applyProtection="0"/>
    <xf numFmtId="0" fontId="68" fillId="17" borderId="0" applyNumberFormat="0" applyBorder="0" applyAlignment="0" applyProtection="0"/>
    <xf numFmtId="0" fontId="68" fillId="18" borderId="0" applyNumberFormat="0" applyBorder="0" applyAlignment="0" applyProtection="0"/>
    <xf numFmtId="0" fontId="68" fillId="19" borderId="0" applyNumberFormat="0" applyBorder="0" applyAlignment="0" applyProtection="0"/>
    <xf numFmtId="0" fontId="68" fillId="21" borderId="0" applyNumberFormat="0" applyBorder="0" applyAlignment="0" applyProtection="0"/>
    <xf numFmtId="0" fontId="68" fillId="22" borderId="0" applyNumberFormat="0" applyBorder="0" applyAlignment="0" applyProtection="0"/>
    <xf numFmtId="0" fontId="68" fillId="23" borderId="0" applyNumberFormat="0" applyBorder="0" applyAlignment="0" applyProtection="0"/>
    <xf numFmtId="0" fontId="68" fillId="25" borderId="0" applyNumberFormat="0" applyBorder="0" applyAlignment="0" applyProtection="0"/>
    <xf numFmtId="0" fontId="68" fillId="26" borderId="0" applyNumberFormat="0" applyBorder="0" applyAlignment="0" applyProtection="0"/>
    <xf numFmtId="0" fontId="68" fillId="27" borderId="0" applyNumberFormat="0" applyBorder="0" applyAlignment="0" applyProtection="0"/>
    <xf numFmtId="0" fontId="68" fillId="29" borderId="0" applyNumberFormat="0" applyBorder="0" applyAlignment="0" applyProtection="0"/>
    <xf numFmtId="0" fontId="68" fillId="30" borderId="0" applyNumberFormat="0" applyBorder="0" applyAlignment="0" applyProtection="0"/>
    <xf numFmtId="0" fontId="68" fillId="31" borderId="0" applyNumberFormat="0" applyBorder="0" applyAlignment="0" applyProtection="0"/>
    <xf numFmtId="0" fontId="68" fillId="33" borderId="0" applyNumberFormat="0" applyBorder="0" applyAlignment="0" applyProtection="0"/>
    <xf numFmtId="0" fontId="68" fillId="34" borderId="0" applyNumberFormat="0" applyBorder="0" applyAlignment="0" applyProtection="0"/>
    <xf numFmtId="0" fontId="68" fillId="35" borderId="0" applyNumberFormat="0" applyBorder="0" applyAlignment="0" applyProtection="0"/>
    <xf numFmtId="0" fontId="68" fillId="37" borderId="0" applyNumberFormat="0" applyBorder="0" applyAlignment="0" applyProtection="0"/>
    <xf numFmtId="0" fontId="68" fillId="38" borderId="0" applyNumberFormat="0" applyBorder="0" applyAlignment="0" applyProtection="0"/>
    <xf numFmtId="0" fontId="68" fillId="39" borderId="0" applyNumberFormat="0" applyBorder="0" applyAlignment="0" applyProtection="0"/>
    <xf numFmtId="0" fontId="67" fillId="0" borderId="0"/>
    <xf numFmtId="0" fontId="67" fillId="15" borderId="13" applyNumberFormat="0" applyFont="0" applyAlignment="0" applyProtection="0"/>
    <xf numFmtId="0" fontId="67" fillId="17" borderId="0" applyNumberFormat="0" applyBorder="0" applyAlignment="0" applyProtection="0"/>
    <xf numFmtId="0" fontId="67" fillId="18" borderId="0" applyNumberFormat="0" applyBorder="0" applyAlignment="0" applyProtection="0"/>
    <xf numFmtId="0" fontId="67" fillId="19" borderId="0" applyNumberFormat="0" applyBorder="0" applyAlignment="0" applyProtection="0"/>
    <xf numFmtId="0" fontId="67" fillId="21" borderId="0" applyNumberFormat="0" applyBorder="0" applyAlignment="0" applyProtection="0"/>
    <xf numFmtId="0" fontId="67" fillId="22" borderId="0" applyNumberFormat="0" applyBorder="0" applyAlignment="0" applyProtection="0"/>
    <xf numFmtId="0" fontId="67" fillId="23" borderId="0" applyNumberFormat="0" applyBorder="0" applyAlignment="0" applyProtection="0"/>
    <xf numFmtId="0" fontId="67" fillId="25" borderId="0" applyNumberFormat="0" applyBorder="0" applyAlignment="0" applyProtection="0"/>
    <xf numFmtId="0" fontId="67" fillId="26" borderId="0" applyNumberFormat="0" applyBorder="0" applyAlignment="0" applyProtection="0"/>
    <xf numFmtId="0" fontId="67" fillId="27" borderId="0" applyNumberFormat="0" applyBorder="0" applyAlignment="0" applyProtection="0"/>
    <xf numFmtId="0" fontId="67" fillId="29" borderId="0" applyNumberFormat="0" applyBorder="0" applyAlignment="0" applyProtection="0"/>
    <xf numFmtId="0" fontId="67" fillId="30" borderId="0" applyNumberFormat="0" applyBorder="0" applyAlignment="0" applyProtection="0"/>
    <xf numFmtId="0" fontId="67" fillId="31" borderId="0" applyNumberFormat="0" applyBorder="0" applyAlignment="0" applyProtection="0"/>
    <xf numFmtId="0" fontId="67" fillId="33" borderId="0" applyNumberFormat="0" applyBorder="0" applyAlignment="0" applyProtection="0"/>
    <xf numFmtId="0" fontId="67" fillId="34" borderId="0" applyNumberFormat="0" applyBorder="0" applyAlignment="0" applyProtection="0"/>
    <xf numFmtId="0" fontId="67" fillId="35" borderId="0" applyNumberFormat="0" applyBorder="0" applyAlignment="0" applyProtection="0"/>
    <xf numFmtId="0" fontId="67" fillId="37" borderId="0" applyNumberFormat="0" applyBorder="0" applyAlignment="0" applyProtection="0"/>
    <xf numFmtId="0" fontId="67" fillId="38" borderId="0" applyNumberFormat="0" applyBorder="0" applyAlignment="0" applyProtection="0"/>
    <xf numFmtId="0" fontId="67" fillId="39" borderId="0" applyNumberFormat="0" applyBorder="0" applyAlignment="0" applyProtection="0"/>
    <xf numFmtId="0" fontId="66" fillId="0" borderId="0"/>
    <xf numFmtId="0" fontId="66" fillId="15" borderId="13" applyNumberFormat="0" applyFont="0" applyAlignment="0" applyProtection="0"/>
    <xf numFmtId="0" fontId="66" fillId="17" borderId="0" applyNumberFormat="0" applyBorder="0" applyAlignment="0" applyProtection="0"/>
    <xf numFmtId="0" fontId="66" fillId="18" borderId="0" applyNumberFormat="0" applyBorder="0" applyAlignment="0" applyProtection="0"/>
    <xf numFmtId="0" fontId="66" fillId="19" borderId="0" applyNumberFormat="0" applyBorder="0" applyAlignment="0" applyProtection="0"/>
    <xf numFmtId="0" fontId="66" fillId="21" borderId="0" applyNumberFormat="0" applyBorder="0" applyAlignment="0" applyProtection="0"/>
    <xf numFmtId="0" fontId="66" fillId="22" borderId="0" applyNumberFormat="0" applyBorder="0" applyAlignment="0" applyProtection="0"/>
    <xf numFmtId="0" fontId="66" fillId="23" borderId="0" applyNumberFormat="0" applyBorder="0" applyAlignment="0" applyProtection="0"/>
    <xf numFmtId="0" fontId="66" fillId="25" borderId="0" applyNumberFormat="0" applyBorder="0" applyAlignment="0" applyProtection="0"/>
    <xf numFmtId="0" fontId="66" fillId="26" borderId="0" applyNumberFormat="0" applyBorder="0" applyAlignment="0" applyProtection="0"/>
    <xf numFmtId="0" fontId="66" fillId="27" borderId="0" applyNumberFormat="0" applyBorder="0" applyAlignment="0" applyProtection="0"/>
    <xf numFmtId="0" fontId="66" fillId="29" borderId="0" applyNumberFormat="0" applyBorder="0" applyAlignment="0" applyProtection="0"/>
    <xf numFmtId="0" fontId="66" fillId="30" borderId="0" applyNumberFormat="0" applyBorder="0" applyAlignment="0" applyProtection="0"/>
    <xf numFmtId="0" fontId="66" fillId="31" borderId="0" applyNumberFormat="0" applyBorder="0" applyAlignment="0" applyProtection="0"/>
    <xf numFmtId="0" fontId="66" fillId="33" borderId="0" applyNumberFormat="0" applyBorder="0" applyAlignment="0" applyProtection="0"/>
    <xf numFmtId="0" fontId="66" fillId="34" borderId="0" applyNumberFormat="0" applyBorder="0" applyAlignment="0" applyProtection="0"/>
    <xf numFmtId="0" fontId="66" fillId="35" borderId="0" applyNumberFormat="0" applyBorder="0" applyAlignment="0" applyProtection="0"/>
    <xf numFmtId="0" fontId="66" fillId="37" borderId="0" applyNumberFormat="0" applyBorder="0" applyAlignment="0" applyProtection="0"/>
    <xf numFmtId="0" fontId="66" fillId="38" borderId="0" applyNumberFormat="0" applyBorder="0" applyAlignment="0" applyProtection="0"/>
    <xf numFmtId="0" fontId="66" fillId="39" borderId="0" applyNumberFormat="0" applyBorder="0" applyAlignment="0" applyProtection="0"/>
    <xf numFmtId="0" fontId="86" fillId="17" borderId="0" applyNumberFormat="0" applyBorder="0" applyAlignment="0" applyProtection="0"/>
    <xf numFmtId="0" fontId="86" fillId="21" borderId="0" applyNumberFormat="0" applyBorder="0" applyAlignment="0" applyProtection="0"/>
    <xf numFmtId="0" fontId="86" fillId="25" borderId="0" applyNumberFormat="0" applyBorder="0" applyAlignment="0" applyProtection="0"/>
    <xf numFmtId="0" fontId="86" fillId="29" borderId="0" applyNumberFormat="0" applyBorder="0" applyAlignment="0" applyProtection="0"/>
    <xf numFmtId="0" fontId="86" fillId="33" borderId="0" applyNumberFormat="0" applyBorder="0" applyAlignment="0" applyProtection="0"/>
    <xf numFmtId="0" fontId="86" fillId="37" borderId="0" applyNumberFormat="0" applyBorder="0" applyAlignment="0" applyProtection="0"/>
    <xf numFmtId="0" fontId="86" fillId="18" borderId="0" applyNumberFormat="0" applyBorder="0" applyAlignment="0" applyProtection="0"/>
    <xf numFmtId="0" fontId="86" fillId="22" borderId="0" applyNumberFormat="0" applyBorder="0" applyAlignment="0" applyProtection="0"/>
    <xf numFmtId="0" fontId="86" fillId="26" borderId="0" applyNumberFormat="0" applyBorder="0" applyAlignment="0" applyProtection="0"/>
    <xf numFmtId="0" fontId="86" fillId="30" borderId="0" applyNumberFormat="0" applyBorder="0" applyAlignment="0" applyProtection="0"/>
    <xf numFmtId="0" fontId="86" fillId="34" borderId="0" applyNumberFormat="0" applyBorder="0" applyAlignment="0" applyProtection="0"/>
    <xf numFmtId="0" fontId="86" fillId="38" borderId="0" applyNumberFormat="0" applyBorder="0" applyAlignment="0" applyProtection="0"/>
    <xf numFmtId="0" fontId="86" fillId="19" borderId="0" applyNumberFormat="0" applyBorder="0" applyAlignment="0" applyProtection="0"/>
    <xf numFmtId="0" fontId="86" fillId="23" borderId="0" applyNumberFormat="0" applyBorder="0" applyAlignment="0" applyProtection="0"/>
    <xf numFmtId="0" fontId="86" fillId="27" borderId="0" applyNumberFormat="0" applyBorder="0" applyAlignment="0" applyProtection="0"/>
    <xf numFmtId="0" fontId="86" fillId="31" borderId="0" applyNumberFormat="0" applyBorder="0" applyAlignment="0" applyProtection="0"/>
    <xf numFmtId="0" fontId="86" fillId="35" borderId="0" applyNumberFormat="0" applyBorder="0" applyAlignment="0" applyProtection="0"/>
    <xf numFmtId="0" fontId="86" fillId="39" borderId="0" applyNumberFormat="0" applyBorder="0" applyAlignment="0" applyProtection="0"/>
    <xf numFmtId="0" fontId="86" fillId="0" borderId="0"/>
    <xf numFmtId="0" fontId="86" fillId="15" borderId="13" applyNumberFormat="0" applyFont="0" applyAlignment="0" applyProtection="0"/>
    <xf numFmtId="0" fontId="65" fillId="0" borderId="0"/>
    <xf numFmtId="0" fontId="86" fillId="22" borderId="0" applyNumberFormat="0" applyBorder="0" applyAlignment="0" applyProtection="0"/>
    <xf numFmtId="0" fontId="86" fillId="18" borderId="0" applyNumberFormat="0" applyBorder="0" applyAlignment="0" applyProtection="0"/>
    <xf numFmtId="0" fontId="86" fillId="37" borderId="0" applyNumberFormat="0" applyBorder="0" applyAlignment="0" applyProtection="0"/>
    <xf numFmtId="0" fontId="86" fillId="33" borderId="0" applyNumberFormat="0" applyBorder="0" applyAlignment="0" applyProtection="0"/>
    <xf numFmtId="0" fontId="86" fillId="26" borderId="0" applyNumberFormat="0" applyBorder="0" applyAlignment="0" applyProtection="0"/>
    <xf numFmtId="0" fontId="86" fillId="19" borderId="0" applyNumberFormat="0" applyBorder="0" applyAlignment="0" applyProtection="0"/>
    <xf numFmtId="0" fontId="86" fillId="21" borderId="0" applyNumberFormat="0" applyBorder="0" applyAlignment="0" applyProtection="0"/>
    <xf numFmtId="0" fontId="86" fillId="29" borderId="0" applyNumberFormat="0" applyBorder="0" applyAlignment="0" applyProtection="0"/>
    <xf numFmtId="0" fontId="86" fillId="38" borderId="0" applyNumberFormat="0" applyBorder="0" applyAlignment="0" applyProtection="0"/>
    <xf numFmtId="0" fontId="86" fillId="25" borderId="0" applyNumberFormat="0" applyBorder="0" applyAlignment="0" applyProtection="0"/>
    <xf numFmtId="0" fontId="86" fillId="34" borderId="0" applyNumberFormat="0" applyBorder="0" applyAlignment="0" applyProtection="0"/>
    <xf numFmtId="0" fontId="65" fillId="15" borderId="13" applyNumberFormat="0" applyFont="0" applyAlignment="0" applyProtection="0"/>
    <xf numFmtId="0" fontId="86" fillId="30" borderId="0" applyNumberFormat="0" applyBorder="0" applyAlignment="0" applyProtection="0"/>
    <xf numFmtId="0" fontId="86" fillId="17" borderId="0" applyNumberFormat="0" applyBorder="0" applyAlignment="0" applyProtection="0"/>
    <xf numFmtId="0" fontId="86" fillId="0" borderId="0"/>
    <xf numFmtId="0" fontId="65" fillId="17" borderId="0" applyNumberFormat="0" applyBorder="0" applyAlignment="0" applyProtection="0"/>
    <xf numFmtId="0" fontId="65" fillId="18" borderId="0" applyNumberFormat="0" applyBorder="0" applyAlignment="0" applyProtection="0"/>
    <xf numFmtId="0" fontId="65" fillId="19" borderId="0" applyNumberFormat="0" applyBorder="0" applyAlignment="0" applyProtection="0"/>
    <xf numFmtId="0" fontId="86" fillId="39" borderId="0" applyNumberFormat="0" applyBorder="0" applyAlignment="0" applyProtection="0"/>
    <xf numFmtId="0" fontId="65" fillId="21" borderId="0" applyNumberFormat="0" applyBorder="0" applyAlignment="0" applyProtection="0"/>
    <xf numFmtId="0" fontId="65" fillId="22" borderId="0" applyNumberFormat="0" applyBorder="0" applyAlignment="0" applyProtection="0"/>
    <xf numFmtId="0" fontId="65" fillId="23" borderId="0" applyNumberFormat="0" applyBorder="0" applyAlignment="0" applyProtection="0"/>
    <xf numFmtId="0" fontId="86" fillId="35" borderId="0" applyNumberFormat="0" applyBorder="0" applyAlignment="0" applyProtection="0"/>
    <xf numFmtId="0" fontId="65" fillId="25" borderId="0" applyNumberFormat="0" applyBorder="0" applyAlignment="0" applyProtection="0"/>
    <xf numFmtId="0" fontId="65" fillId="26" borderId="0" applyNumberFormat="0" applyBorder="0" applyAlignment="0" applyProtection="0"/>
    <xf numFmtId="0" fontId="65" fillId="27" borderId="0" applyNumberFormat="0" applyBorder="0" applyAlignment="0" applyProtection="0"/>
    <xf numFmtId="0" fontId="86" fillId="31" borderId="0" applyNumberFormat="0" applyBorder="0" applyAlignment="0" applyProtection="0"/>
    <xf numFmtId="0" fontId="65" fillId="29" borderId="0" applyNumberFormat="0" applyBorder="0" applyAlignment="0" applyProtection="0"/>
    <xf numFmtId="0" fontId="65" fillId="30" borderId="0" applyNumberFormat="0" applyBorder="0" applyAlignment="0" applyProtection="0"/>
    <xf numFmtId="0" fontId="65" fillId="31" borderId="0" applyNumberFormat="0" applyBorder="0" applyAlignment="0" applyProtection="0"/>
    <xf numFmtId="0" fontId="86" fillId="27" borderId="0" applyNumberFormat="0" applyBorder="0" applyAlignment="0" applyProtection="0"/>
    <xf numFmtId="0" fontId="65" fillId="33" borderId="0" applyNumberFormat="0" applyBorder="0" applyAlignment="0" applyProtection="0"/>
    <xf numFmtId="0" fontId="65" fillId="34" borderId="0" applyNumberFormat="0" applyBorder="0" applyAlignment="0" applyProtection="0"/>
    <xf numFmtId="0" fontId="65" fillId="35" borderId="0" applyNumberFormat="0" applyBorder="0" applyAlignment="0" applyProtection="0"/>
    <xf numFmtId="0" fontId="86" fillId="23" borderId="0" applyNumberFormat="0" applyBorder="0" applyAlignment="0" applyProtection="0"/>
    <xf numFmtId="0" fontId="65"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86" fillId="15" borderId="13" applyNumberFormat="0" applyFont="0" applyAlignment="0" applyProtection="0"/>
    <xf numFmtId="0" fontId="64" fillId="0" borderId="0"/>
    <xf numFmtId="0" fontId="64" fillId="15" borderId="13" applyNumberFormat="0" applyFont="0" applyAlignment="0" applyProtection="0"/>
    <xf numFmtId="0" fontId="64" fillId="17" borderId="0" applyNumberFormat="0" applyBorder="0" applyAlignment="0" applyProtection="0"/>
    <xf numFmtId="0" fontId="64" fillId="18" borderId="0" applyNumberFormat="0" applyBorder="0" applyAlignment="0" applyProtection="0"/>
    <xf numFmtId="0" fontId="64" fillId="19" borderId="0" applyNumberFormat="0" applyBorder="0" applyAlignment="0" applyProtection="0"/>
    <xf numFmtId="0" fontId="64" fillId="21" borderId="0" applyNumberFormat="0" applyBorder="0" applyAlignment="0" applyProtection="0"/>
    <xf numFmtId="0" fontId="64" fillId="22" borderId="0" applyNumberFormat="0" applyBorder="0" applyAlignment="0" applyProtection="0"/>
    <xf numFmtId="0" fontId="64" fillId="23" borderId="0" applyNumberFormat="0" applyBorder="0" applyAlignment="0" applyProtection="0"/>
    <xf numFmtId="0" fontId="64" fillId="25" borderId="0" applyNumberFormat="0" applyBorder="0" applyAlignment="0" applyProtection="0"/>
    <xf numFmtId="0" fontId="64" fillId="26" borderId="0" applyNumberFormat="0" applyBorder="0" applyAlignment="0" applyProtection="0"/>
    <xf numFmtId="0" fontId="64" fillId="27" borderId="0" applyNumberFormat="0" applyBorder="0" applyAlignment="0" applyProtection="0"/>
    <xf numFmtId="0" fontId="64" fillId="29" borderId="0" applyNumberFormat="0" applyBorder="0" applyAlignment="0" applyProtection="0"/>
    <xf numFmtId="0" fontId="64" fillId="30" borderId="0" applyNumberFormat="0" applyBorder="0" applyAlignment="0" applyProtection="0"/>
    <xf numFmtId="0" fontId="64" fillId="31" borderId="0" applyNumberFormat="0" applyBorder="0" applyAlignment="0" applyProtection="0"/>
    <xf numFmtId="0" fontId="64" fillId="33" borderId="0" applyNumberFormat="0" applyBorder="0" applyAlignment="0" applyProtection="0"/>
    <xf numFmtId="0" fontId="64" fillId="34" borderId="0" applyNumberFormat="0" applyBorder="0" applyAlignment="0" applyProtection="0"/>
    <xf numFmtId="0" fontId="64" fillId="35" borderId="0" applyNumberFormat="0" applyBorder="0" applyAlignment="0" applyProtection="0"/>
    <xf numFmtId="0" fontId="64" fillId="37" borderId="0" applyNumberFormat="0" applyBorder="0" applyAlignment="0" applyProtection="0"/>
    <xf numFmtId="0" fontId="64" fillId="38" borderId="0" applyNumberFormat="0" applyBorder="0" applyAlignment="0" applyProtection="0"/>
    <xf numFmtId="0" fontId="64" fillId="39" borderId="0" applyNumberFormat="0" applyBorder="0" applyAlignment="0" applyProtection="0"/>
    <xf numFmtId="0" fontId="63" fillId="0" borderId="0"/>
    <xf numFmtId="0" fontId="63" fillId="15" borderId="13" applyNumberFormat="0" applyFont="0" applyAlignment="0" applyProtection="0"/>
    <xf numFmtId="0" fontId="63" fillId="17" borderId="0" applyNumberFormat="0" applyBorder="0" applyAlignment="0" applyProtection="0"/>
    <xf numFmtId="0" fontId="63" fillId="18" borderId="0" applyNumberFormat="0" applyBorder="0" applyAlignment="0" applyProtection="0"/>
    <xf numFmtId="0" fontId="63" fillId="19" borderId="0" applyNumberFormat="0" applyBorder="0" applyAlignment="0" applyProtection="0"/>
    <xf numFmtId="0" fontId="63" fillId="21" borderId="0" applyNumberFormat="0" applyBorder="0" applyAlignment="0" applyProtection="0"/>
    <xf numFmtId="0" fontId="63" fillId="22" borderId="0" applyNumberFormat="0" applyBorder="0" applyAlignment="0" applyProtection="0"/>
    <xf numFmtId="0" fontId="63" fillId="23" borderId="0" applyNumberFormat="0" applyBorder="0" applyAlignment="0" applyProtection="0"/>
    <xf numFmtId="0" fontId="63" fillId="25" borderId="0" applyNumberFormat="0" applyBorder="0" applyAlignment="0" applyProtection="0"/>
    <xf numFmtId="0" fontId="63" fillId="26" borderId="0" applyNumberFormat="0" applyBorder="0" applyAlignment="0" applyProtection="0"/>
    <xf numFmtId="0" fontId="63" fillId="27" borderId="0" applyNumberFormat="0" applyBorder="0" applyAlignment="0" applyProtection="0"/>
    <xf numFmtId="0" fontId="63" fillId="29" borderId="0" applyNumberFormat="0" applyBorder="0" applyAlignment="0" applyProtection="0"/>
    <xf numFmtId="0" fontId="63" fillId="30" borderId="0" applyNumberFormat="0" applyBorder="0" applyAlignment="0" applyProtection="0"/>
    <xf numFmtId="0" fontId="63" fillId="31" borderId="0" applyNumberFormat="0" applyBorder="0" applyAlignment="0" applyProtection="0"/>
    <xf numFmtId="0" fontId="63" fillId="33" borderId="0" applyNumberFormat="0" applyBorder="0" applyAlignment="0" applyProtection="0"/>
    <xf numFmtId="0" fontId="63" fillId="34" borderId="0" applyNumberFormat="0" applyBorder="0" applyAlignment="0" applyProtection="0"/>
    <xf numFmtId="0" fontId="63" fillId="35" borderId="0" applyNumberFormat="0" applyBorder="0" applyAlignment="0" applyProtection="0"/>
    <xf numFmtId="0" fontId="63" fillId="37" borderId="0" applyNumberFormat="0" applyBorder="0" applyAlignment="0" applyProtection="0"/>
    <xf numFmtId="0" fontId="63" fillId="38" borderId="0" applyNumberFormat="0" applyBorder="0" applyAlignment="0" applyProtection="0"/>
    <xf numFmtId="0" fontId="63" fillId="39" borderId="0" applyNumberFormat="0" applyBorder="0" applyAlignment="0" applyProtection="0"/>
    <xf numFmtId="0" fontId="62" fillId="0" borderId="0"/>
    <xf numFmtId="0" fontId="62" fillId="15" borderId="13" applyNumberFormat="0" applyFont="0" applyAlignment="0" applyProtection="0"/>
    <xf numFmtId="0" fontId="62" fillId="17" borderId="0" applyNumberFormat="0" applyBorder="0" applyAlignment="0" applyProtection="0"/>
    <xf numFmtId="0" fontId="62" fillId="18" borderId="0" applyNumberFormat="0" applyBorder="0" applyAlignment="0" applyProtection="0"/>
    <xf numFmtId="0" fontId="62" fillId="19" borderId="0" applyNumberFormat="0" applyBorder="0" applyAlignment="0" applyProtection="0"/>
    <xf numFmtId="0" fontId="62" fillId="21" borderId="0" applyNumberFormat="0" applyBorder="0" applyAlignment="0" applyProtection="0"/>
    <xf numFmtId="0" fontId="62" fillId="22" borderId="0" applyNumberFormat="0" applyBorder="0" applyAlignment="0" applyProtection="0"/>
    <xf numFmtId="0" fontId="62" fillId="23" borderId="0" applyNumberFormat="0" applyBorder="0" applyAlignment="0" applyProtection="0"/>
    <xf numFmtId="0" fontId="62" fillId="25" borderId="0" applyNumberFormat="0" applyBorder="0" applyAlignment="0" applyProtection="0"/>
    <xf numFmtId="0" fontId="62" fillId="26" borderId="0" applyNumberFormat="0" applyBorder="0" applyAlignment="0" applyProtection="0"/>
    <xf numFmtId="0" fontId="62" fillId="27" borderId="0" applyNumberFormat="0" applyBorder="0" applyAlignment="0" applyProtection="0"/>
    <xf numFmtId="0" fontId="62" fillId="29" borderId="0" applyNumberFormat="0" applyBorder="0" applyAlignment="0" applyProtection="0"/>
    <xf numFmtId="0" fontId="62" fillId="30" borderId="0" applyNumberFormat="0" applyBorder="0" applyAlignment="0" applyProtection="0"/>
    <xf numFmtId="0" fontId="62" fillId="31"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9" borderId="0" applyNumberFormat="0" applyBorder="0" applyAlignment="0" applyProtection="0"/>
    <xf numFmtId="0" fontId="61" fillId="0" borderId="0"/>
    <xf numFmtId="0" fontId="61" fillId="15" borderId="13" applyNumberFormat="0" applyFont="0" applyAlignment="0" applyProtection="0"/>
    <xf numFmtId="0" fontId="61" fillId="17" borderId="0" applyNumberFormat="0" applyBorder="0" applyAlignment="0" applyProtection="0"/>
    <xf numFmtId="0" fontId="61" fillId="18" borderId="0" applyNumberFormat="0" applyBorder="0" applyAlignment="0" applyProtection="0"/>
    <xf numFmtId="0" fontId="61" fillId="19" borderId="0" applyNumberFormat="0" applyBorder="0" applyAlignment="0" applyProtection="0"/>
    <xf numFmtId="0" fontId="61" fillId="21" borderId="0" applyNumberFormat="0" applyBorder="0" applyAlignment="0" applyProtection="0"/>
    <xf numFmtId="0" fontId="61" fillId="22" borderId="0" applyNumberFormat="0" applyBorder="0" applyAlignment="0" applyProtection="0"/>
    <xf numFmtId="0" fontId="61" fillId="23" borderId="0" applyNumberFormat="0" applyBorder="0" applyAlignment="0" applyProtection="0"/>
    <xf numFmtId="0" fontId="61" fillId="25" borderId="0" applyNumberFormat="0" applyBorder="0" applyAlignment="0" applyProtection="0"/>
    <xf numFmtId="0" fontId="61" fillId="26" borderId="0" applyNumberFormat="0" applyBorder="0" applyAlignment="0" applyProtection="0"/>
    <xf numFmtId="0" fontId="61" fillId="27" borderId="0" applyNumberFormat="0" applyBorder="0" applyAlignment="0" applyProtection="0"/>
    <xf numFmtId="0" fontId="61" fillId="29" borderId="0" applyNumberFormat="0" applyBorder="0" applyAlignment="0" applyProtection="0"/>
    <xf numFmtId="0" fontId="61" fillId="30" borderId="0" applyNumberFormat="0" applyBorder="0" applyAlignment="0" applyProtection="0"/>
    <xf numFmtId="0" fontId="61" fillId="31"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5" borderId="0" applyNumberFormat="0" applyBorder="0" applyAlignment="0" applyProtection="0"/>
    <xf numFmtId="0" fontId="61" fillId="37" borderId="0" applyNumberFormat="0" applyBorder="0" applyAlignment="0" applyProtection="0"/>
    <xf numFmtId="0" fontId="61" fillId="38" borderId="0" applyNumberFormat="0" applyBorder="0" applyAlignment="0" applyProtection="0"/>
    <xf numFmtId="0" fontId="61" fillId="39" borderId="0" applyNumberFormat="0" applyBorder="0" applyAlignment="0" applyProtection="0"/>
    <xf numFmtId="0" fontId="62" fillId="17" borderId="0" applyNumberFormat="0" applyBorder="0" applyAlignment="0" applyProtection="0"/>
    <xf numFmtId="0" fontId="62" fillId="21" borderId="0" applyNumberFormat="0" applyBorder="0" applyAlignment="0" applyProtection="0"/>
    <xf numFmtId="0" fontId="62" fillId="25" borderId="0" applyNumberFormat="0" applyBorder="0" applyAlignment="0" applyProtection="0"/>
    <xf numFmtId="0" fontId="62" fillId="29" borderId="0" applyNumberFormat="0" applyBorder="0" applyAlignment="0" applyProtection="0"/>
    <xf numFmtId="0" fontId="62" fillId="33" borderId="0" applyNumberFormat="0" applyBorder="0" applyAlignment="0" applyProtection="0"/>
    <xf numFmtId="0" fontId="62" fillId="37" borderId="0" applyNumberFormat="0" applyBorder="0" applyAlignment="0" applyProtection="0"/>
    <xf numFmtId="0" fontId="62" fillId="18" borderId="0" applyNumberFormat="0" applyBorder="0" applyAlignment="0" applyProtection="0"/>
    <xf numFmtId="0" fontId="62" fillId="22" borderId="0" applyNumberFormat="0" applyBorder="0" applyAlignment="0" applyProtection="0"/>
    <xf numFmtId="0" fontId="62" fillId="26" borderId="0" applyNumberFormat="0" applyBorder="0" applyAlignment="0" applyProtection="0"/>
    <xf numFmtId="0" fontId="62" fillId="30" borderId="0" applyNumberFormat="0" applyBorder="0" applyAlignment="0" applyProtection="0"/>
    <xf numFmtId="0" fontId="62" fillId="34" borderId="0" applyNumberFormat="0" applyBorder="0" applyAlignment="0" applyProtection="0"/>
    <xf numFmtId="0" fontId="62" fillId="38"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62" fillId="0" borderId="0"/>
    <xf numFmtId="0" fontId="62" fillId="15" borderId="13" applyNumberFormat="0" applyFont="0" applyAlignment="0" applyProtection="0"/>
    <xf numFmtId="0" fontId="60" fillId="0" borderId="0"/>
    <xf numFmtId="0" fontId="60" fillId="15" borderId="13" applyNumberFormat="0" applyFont="0" applyAlignment="0" applyProtection="0"/>
    <xf numFmtId="0" fontId="60" fillId="17" borderId="0" applyNumberFormat="0" applyBorder="0" applyAlignment="0" applyProtection="0"/>
    <xf numFmtId="0" fontId="60" fillId="18" borderId="0" applyNumberFormat="0" applyBorder="0" applyAlignment="0" applyProtection="0"/>
    <xf numFmtId="0" fontId="60" fillId="19" borderId="0" applyNumberFormat="0" applyBorder="0" applyAlignment="0" applyProtection="0"/>
    <xf numFmtId="0" fontId="60" fillId="21" borderId="0" applyNumberFormat="0" applyBorder="0" applyAlignment="0" applyProtection="0"/>
    <xf numFmtId="0" fontId="60" fillId="22" borderId="0" applyNumberFormat="0" applyBorder="0" applyAlignment="0" applyProtection="0"/>
    <xf numFmtId="0" fontId="60" fillId="23" borderId="0" applyNumberFormat="0" applyBorder="0" applyAlignment="0" applyProtection="0"/>
    <xf numFmtId="0" fontId="60" fillId="25" borderId="0" applyNumberFormat="0" applyBorder="0" applyAlignment="0" applyProtection="0"/>
    <xf numFmtId="0" fontId="60" fillId="26" borderId="0" applyNumberFormat="0" applyBorder="0" applyAlignment="0" applyProtection="0"/>
    <xf numFmtId="0" fontId="60" fillId="27" borderId="0" applyNumberFormat="0" applyBorder="0" applyAlignment="0" applyProtection="0"/>
    <xf numFmtId="0" fontId="60" fillId="29" borderId="0" applyNumberFormat="0" applyBorder="0" applyAlignment="0" applyProtection="0"/>
    <xf numFmtId="0" fontId="60" fillId="30" borderId="0" applyNumberFormat="0" applyBorder="0" applyAlignment="0" applyProtection="0"/>
    <xf numFmtId="0" fontId="60" fillId="31" borderId="0" applyNumberFormat="0" applyBorder="0" applyAlignment="0" applyProtection="0"/>
    <xf numFmtId="0" fontId="60" fillId="33" borderId="0" applyNumberFormat="0" applyBorder="0" applyAlignment="0" applyProtection="0"/>
    <xf numFmtId="0" fontId="60" fillId="34" borderId="0" applyNumberFormat="0" applyBorder="0" applyAlignment="0" applyProtection="0"/>
    <xf numFmtId="0" fontId="60" fillId="35" borderId="0" applyNumberFormat="0" applyBorder="0" applyAlignment="0" applyProtection="0"/>
    <xf numFmtId="0" fontId="60" fillId="37" borderId="0" applyNumberFormat="0" applyBorder="0" applyAlignment="0" applyProtection="0"/>
    <xf numFmtId="0" fontId="60" fillId="38" borderId="0" applyNumberFormat="0" applyBorder="0" applyAlignment="0" applyProtection="0"/>
    <xf numFmtId="0" fontId="60" fillId="39" borderId="0" applyNumberFormat="0" applyBorder="0" applyAlignment="0" applyProtection="0"/>
    <xf numFmtId="0" fontId="59" fillId="0" borderId="0"/>
    <xf numFmtId="0" fontId="59" fillId="15" borderId="13" applyNumberFormat="0" applyFont="0" applyAlignment="0" applyProtection="0"/>
    <xf numFmtId="0" fontId="59" fillId="17"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23" borderId="0" applyNumberFormat="0" applyBorder="0" applyAlignment="0" applyProtection="0"/>
    <xf numFmtId="0" fontId="59" fillId="25" borderId="0" applyNumberFormat="0" applyBorder="0" applyAlignment="0" applyProtection="0"/>
    <xf numFmtId="0" fontId="59" fillId="26" borderId="0" applyNumberFormat="0" applyBorder="0" applyAlignment="0" applyProtection="0"/>
    <xf numFmtId="0" fontId="59" fillId="27" borderId="0" applyNumberFormat="0" applyBorder="0" applyAlignment="0" applyProtection="0"/>
    <xf numFmtId="0" fontId="59" fillId="29" borderId="0" applyNumberFormat="0" applyBorder="0" applyAlignment="0" applyProtection="0"/>
    <xf numFmtId="0" fontId="59" fillId="30" borderId="0" applyNumberFormat="0" applyBorder="0" applyAlignment="0" applyProtection="0"/>
    <xf numFmtId="0" fontId="59" fillId="31" borderId="0" applyNumberFormat="0" applyBorder="0" applyAlignment="0" applyProtection="0"/>
    <xf numFmtId="0" fontId="59" fillId="33" borderId="0" applyNumberFormat="0" applyBorder="0" applyAlignment="0" applyProtection="0"/>
    <xf numFmtId="0" fontId="59" fillId="34" borderId="0" applyNumberFormat="0" applyBorder="0" applyAlignment="0" applyProtection="0"/>
    <xf numFmtId="0" fontId="59" fillId="35" borderId="0" applyNumberFormat="0" applyBorder="0" applyAlignment="0" applyProtection="0"/>
    <xf numFmtId="0" fontId="59" fillId="37" borderId="0" applyNumberFormat="0" applyBorder="0" applyAlignment="0" applyProtection="0"/>
    <xf numFmtId="0" fontId="59" fillId="38" borderId="0" applyNumberFormat="0" applyBorder="0" applyAlignment="0" applyProtection="0"/>
    <xf numFmtId="0" fontId="59" fillId="39" borderId="0" applyNumberFormat="0" applyBorder="0" applyAlignment="0" applyProtection="0"/>
    <xf numFmtId="0" fontId="58" fillId="0" borderId="0"/>
    <xf numFmtId="0" fontId="58" fillId="15" borderId="13" applyNumberFormat="0" applyFont="0" applyAlignment="0" applyProtection="0"/>
    <xf numFmtId="0" fontId="58" fillId="17" borderId="0" applyNumberFormat="0" applyBorder="0" applyAlignment="0" applyProtection="0"/>
    <xf numFmtId="0" fontId="58" fillId="18" borderId="0" applyNumberFormat="0" applyBorder="0" applyAlignment="0" applyProtection="0"/>
    <xf numFmtId="0" fontId="58" fillId="19" borderId="0" applyNumberFormat="0" applyBorder="0" applyAlignment="0" applyProtection="0"/>
    <xf numFmtId="0" fontId="58" fillId="21" borderId="0" applyNumberFormat="0" applyBorder="0" applyAlignment="0" applyProtection="0"/>
    <xf numFmtId="0" fontId="58" fillId="22" borderId="0" applyNumberFormat="0" applyBorder="0" applyAlignment="0" applyProtection="0"/>
    <xf numFmtId="0" fontId="58" fillId="23" borderId="0" applyNumberFormat="0" applyBorder="0" applyAlignment="0" applyProtection="0"/>
    <xf numFmtId="0" fontId="58" fillId="25" borderId="0" applyNumberFormat="0" applyBorder="0" applyAlignment="0" applyProtection="0"/>
    <xf numFmtId="0" fontId="58" fillId="26" borderId="0" applyNumberFormat="0" applyBorder="0" applyAlignment="0" applyProtection="0"/>
    <xf numFmtId="0" fontId="58" fillId="27" borderId="0" applyNumberFormat="0" applyBorder="0" applyAlignment="0" applyProtection="0"/>
    <xf numFmtId="0" fontId="58" fillId="29" borderId="0" applyNumberFormat="0" applyBorder="0" applyAlignment="0" applyProtection="0"/>
    <xf numFmtId="0" fontId="58" fillId="30" borderId="0" applyNumberFormat="0" applyBorder="0" applyAlignment="0" applyProtection="0"/>
    <xf numFmtId="0" fontId="58" fillId="31" borderId="0" applyNumberFormat="0" applyBorder="0" applyAlignment="0" applyProtection="0"/>
    <xf numFmtId="0" fontId="58" fillId="33" borderId="0" applyNumberFormat="0" applyBorder="0" applyAlignment="0" applyProtection="0"/>
    <xf numFmtId="0" fontId="58" fillId="34" borderId="0" applyNumberFormat="0" applyBorder="0" applyAlignment="0" applyProtection="0"/>
    <xf numFmtId="0" fontId="58" fillId="35" borderId="0" applyNumberFormat="0" applyBorder="0" applyAlignment="0" applyProtection="0"/>
    <xf numFmtId="0" fontId="58" fillId="37"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7" fillId="0" borderId="0"/>
    <xf numFmtId="0" fontId="57" fillId="15" borderId="13" applyNumberFormat="0" applyFont="0" applyAlignment="0" applyProtection="0"/>
    <xf numFmtId="0" fontId="57" fillId="17" borderId="0" applyNumberFormat="0" applyBorder="0" applyAlignment="0" applyProtection="0"/>
    <xf numFmtId="0" fontId="57" fillId="18" borderId="0" applyNumberFormat="0" applyBorder="0" applyAlignment="0" applyProtection="0"/>
    <xf numFmtId="0" fontId="57" fillId="19" borderId="0" applyNumberFormat="0" applyBorder="0" applyAlignment="0" applyProtection="0"/>
    <xf numFmtId="0" fontId="57" fillId="21" borderId="0" applyNumberFormat="0" applyBorder="0" applyAlignment="0" applyProtection="0"/>
    <xf numFmtId="0" fontId="57" fillId="22" borderId="0" applyNumberFormat="0" applyBorder="0" applyAlignment="0" applyProtection="0"/>
    <xf numFmtId="0" fontId="57" fillId="23" borderId="0" applyNumberFormat="0" applyBorder="0" applyAlignment="0" applyProtection="0"/>
    <xf numFmtId="0" fontId="57" fillId="25" borderId="0" applyNumberFormat="0" applyBorder="0" applyAlignment="0" applyProtection="0"/>
    <xf numFmtId="0" fontId="57" fillId="26" borderId="0" applyNumberFormat="0" applyBorder="0" applyAlignment="0" applyProtection="0"/>
    <xf numFmtId="0" fontId="57" fillId="27" borderId="0" applyNumberFormat="0" applyBorder="0" applyAlignment="0" applyProtection="0"/>
    <xf numFmtId="0" fontId="57" fillId="29" borderId="0" applyNumberFormat="0" applyBorder="0" applyAlignment="0" applyProtection="0"/>
    <xf numFmtId="0" fontId="57" fillId="30" borderId="0" applyNumberFormat="0" applyBorder="0" applyAlignment="0" applyProtection="0"/>
    <xf numFmtId="0" fontId="57" fillId="31" borderId="0" applyNumberFormat="0" applyBorder="0" applyAlignment="0" applyProtection="0"/>
    <xf numFmtId="0" fontId="57" fillId="33" borderId="0" applyNumberFormat="0" applyBorder="0" applyAlignment="0" applyProtection="0"/>
    <xf numFmtId="0" fontId="57" fillId="34" borderId="0" applyNumberFormat="0" applyBorder="0" applyAlignment="0" applyProtection="0"/>
    <xf numFmtId="0" fontId="57" fillId="35"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6" fillId="0" borderId="0"/>
    <xf numFmtId="0" fontId="56" fillId="15" borderId="13" applyNumberFormat="0" applyFont="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5" borderId="0" applyNumberFormat="0" applyBorder="0" applyAlignment="0" applyProtection="0"/>
    <xf numFmtId="0" fontId="56" fillId="26" borderId="0" applyNumberFormat="0" applyBorder="0" applyAlignment="0" applyProtection="0"/>
    <xf numFmtId="0" fontId="56" fillId="27" borderId="0" applyNumberFormat="0" applyBorder="0" applyAlignment="0" applyProtection="0"/>
    <xf numFmtId="0" fontId="56" fillId="29" borderId="0" applyNumberFormat="0" applyBorder="0" applyAlignment="0" applyProtection="0"/>
    <xf numFmtId="0" fontId="56" fillId="30" borderId="0" applyNumberFormat="0" applyBorder="0" applyAlignment="0" applyProtection="0"/>
    <xf numFmtId="0" fontId="56" fillId="31" borderId="0" applyNumberFormat="0" applyBorder="0" applyAlignment="0" applyProtection="0"/>
    <xf numFmtId="0" fontId="56" fillId="33" borderId="0" applyNumberFormat="0" applyBorder="0" applyAlignment="0" applyProtection="0"/>
    <xf numFmtId="0" fontId="56" fillId="34" borderId="0" applyNumberFormat="0" applyBorder="0" applyAlignment="0" applyProtection="0"/>
    <xf numFmtId="0" fontId="56" fillId="35" borderId="0" applyNumberFormat="0" applyBorder="0" applyAlignment="0" applyProtection="0"/>
    <xf numFmtId="0" fontId="56" fillId="37" borderId="0" applyNumberFormat="0" applyBorder="0" applyAlignment="0" applyProtection="0"/>
    <xf numFmtId="0" fontId="56" fillId="38" borderId="0" applyNumberFormat="0" applyBorder="0" applyAlignment="0" applyProtection="0"/>
    <xf numFmtId="0" fontId="56" fillId="39" borderId="0" applyNumberFormat="0" applyBorder="0" applyAlignment="0" applyProtection="0"/>
    <xf numFmtId="0" fontId="56" fillId="17" borderId="0" applyNumberFormat="0" applyBorder="0" applyAlignment="0" applyProtection="0"/>
    <xf numFmtId="0" fontId="56" fillId="21" borderId="0" applyNumberFormat="0" applyBorder="0" applyAlignment="0" applyProtection="0"/>
    <xf numFmtId="0" fontId="56" fillId="25" borderId="0" applyNumberFormat="0" applyBorder="0" applyAlignment="0" applyProtection="0"/>
    <xf numFmtId="0" fontId="56" fillId="29" borderId="0" applyNumberFormat="0" applyBorder="0" applyAlignment="0" applyProtection="0"/>
    <xf numFmtId="0" fontId="56" fillId="33" borderId="0" applyNumberFormat="0" applyBorder="0" applyAlignment="0" applyProtection="0"/>
    <xf numFmtId="0" fontId="56" fillId="37" borderId="0" applyNumberFormat="0" applyBorder="0" applyAlignment="0" applyProtection="0"/>
    <xf numFmtId="0" fontId="56" fillId="18" borderId="0" applyNumberFormat="0" applyBorder="0" applyAlignment="0" applyProtection="0"/>
    <xf numFmtId="0" fontId="56" fillId="22" borderId="0" applyNumberFormat="0" applyBorder="0" applyAlignment="0" applyProtection="0"/>
    <xf numFmtId="0" fontId="56" fillId="26" borderId="0" applyNumberFormat="0" applyBorder="0" applyAlignment="0" applyProtection="0"/>
    <xf numFmtId="0" fontId="56" fillId="30" borderId="0" applyNumberFormat="0" applyBorder="0" applyAlignment="0" applyProtection="0"/>
    <xf numFmtId="0" fontId="56" fillId="34" borderId="0" applyNumberFormat="0" applyBorder="0" applyAlignment="0" applyProtection="0"/>
    <xf numFmtId="0" fontId="56" fillId="38" borderId="0" applyNumberFormat="0" applyBorder="0" applyAlignment="0" applyProtection="0"/>
    <xf numFmtId="0" fontId="56" fillId="19" borderId="0" applyNumberFormat="0" applyBorder="0" applyAlignment="0" applyProtection="0"/>
    <xf numFmtId="0" fontId="56" fillId="23" borderId="0" applyNumberFormat="0" applyBorder="0" applyAlignment="0" applyProtection="0"/>
    <xf numFmtId="0" fontId="56" fillId="27" borderId="0" applyNumberFormat="0" applyBorder="0" applyAlignment="0" applyProtection="0"/>
    <xf numFmtId="0" fontId="56" fillId="31" borderId="0" applyNumberFormat="0" applyBorder="0" applyAlignment="0" applyProtection="0"/>
    <xf numFmtId="0" fontId="56" fillId="35" borderId="0" applyNumberFormat="0" applyBorder="0" applyAlignment="0" applyProtection="0"/>
    <xf numFmtId="0" fontId="56" fillId="39" borderId="0" applyNumberFormat="0" applyBorder="0" applyAlignment="0" applyProtection="0"/>
    <xf numFmtId="0" fontId="56" fillId="0" borderId="0"/>
    <xf numFmtId="0" fontId="56" fillId="15" borderId="13" applyNumberFormat="0" applyFont="0" applyAlignment="0" applyProtection="0"/>
    <xf numFmtId="0" fontId="55" fillId="0" borderId="0"/>
    <xf numFmtId="0" fontId="55" fillId="15" borderId="13" applyNumberFormat="0" applyFont="0" applyAlignment="0" applyProtection="0"/>
    <xf numFmtId="0" fontId="55" fillId="17" borderId="0" applyNumberFormat="0" applyBorder="0" applyAlignment="0" applyProtection="0"/>
    <xf numFmtId="0" fontId="55" fillId="18" borderId="0" applyNumberFormat="0" applyBorder="0" applyAlignment="0" applyProtection="0"/>
    <xf numFmtId="0" fontId="55" fillId="19" borderId="0" applyNumberFormat="0" applyBorder="0" applyAlignment="0" applyProtection="0"/>
    <xf numFmtId="0" fontId="55" fillId="21" borderId="0" applyNumberFormat="0" applyBorder="0" applyAlignment="0" applyProtection="0"/>
    <xf numFmtId="0" fontId="55" fillId="22" borderId="0" applyNumberFormat="0" applyBorder="0" applyAlignment="0" applyProtection="0"/>
    <xf numFmtId="0" fontId="55" fillId="23" borderId="0" applyNumberFormat="0" applyBorder="0" applyAlignment="0" applyProtection="0"/>
    <xf numFmtId="0" fontId="55" fillId="25" borderId="0" applyNumberFormat="0" applyBorder="0" applyAlignment="0" applyProtection="0"/>
    <xf numFmtId="0" fontId="55" fillId="26" borderId="0" applyNumberFormat="0" applyBorder="0" applyAlignment="0" applyProtection="0"/>
    <xf numFmtId="0" fontId="55" fillId="27" borderId="0" applyNumberFormat="0" applyBorder="0" applyAlignment="0" applyProtection="0"/>
    <xf numFmtId="0" fontId="55" fillId="29" borderId="0" applyNumberFormat="0" applyBorder="0" applyAlignment="0" applyProtection="0"/>
    <xf numFmtId="0" fontId="55" fillId="30" borderId="0" applyNumberFormat="0" applyBorder="0" applyAlignment="0" applyProtection="0"/>
    <xf numFmtId="0" fontId="55" fillId="31" borderId="0" applyNumberFormat="0" applyBorder="0" applyAlignment="0" applyProtection="0"/>
    <xf numFmtId="0" fontId="55" fillId="33" borderId="0" applyNumberFormat="0" applyBorder="0" applyAlignment="0" applyProtection="0"/>
    <xf numFmtId="0" fontId="55" fillId="34" borderId="0" applyNumberFormat="0" applyBorder="0" applyAlignment="0" applyProtection="0"/>
    <xf numFmtId="0" fontId="55" fillId="35" borderId="0" applyNumberFormat="0" applyBorder="0" applyAlignment="0" applyProtection="0"/>
    <xf numFmtId="0" fontId="55" fillId="37" borderId="0" applyNumberFormat="0" applyBorder="0" applyAlignment="0" applyProtection="0"/>
    <xf numFmtId="0" fontId="55" fillId="38" borderId="0" applyNumberFormat="0" applyBorder="0" applyAlignment="0" applyProtection="0"/>
    <xf numFmtId="0" fontId="55" fillId="39" borderId="0" applyNumberFormat="0" applyBorder="0" applyAlignment="0" applyProtection="0"/>
    <xf numFmtId="0" fontId="54" fillId="0" borderId="0"/>
    <xf numFmtId="0" fontId="54" fillId="15" borderId="13" applyNumberFormat="0" applyFont="0" applyAlignment="0" applyProtection="0"/>
    <xf numFmtId="0" fontId="54" fillId="17" borderId="0" applyNumberFormat="0" applyBorder="0" applyAlignment="0" applyProtection="0"/>
    <xf numFmtId="0" fontId="54" fillId="18" borderId="0" applyNumberFormat="0" applyBorder="0" applyAlignment="0" applyProtection="0"/>
    <xf numFmtId="0" fontId="54" fillId="19" borderId="0" applyNumberFormat="0" applyBorder="0" applyAlignment="0" applyProtection="0"/>
    <xf numFmtId="0" fontId="54" fillId="21" borderId="0" applyNumberFormat="0" applyBorder="0" applyAlignment="0" applyProtection="0"/>
    <xf numFmtId="0" fontId="54" fillId="22" borderId="0" applyNumberFormat="0" applyBorder="0" applyAlignment="0" applyProtection="0"/>
    <xf numFmtId="0" fontId="54" fillId="23" borderId="0" applyNumberFormat="0" applyBorder="0" applyAlignment="0" applyProtection="0"/>
    <xf numFmtId="0" fontId="54" fillId="25" borderId="0" applyNumberFormat="0" applyBorder="0" applyAlignment="0" applyProtection="0"/>
    <xf numFmtId="0" fontId="54" fillId="26" borderId="0" applyNumberFormat="0" applyBorder="0" applyAlignment="0" applyProtection="0"/>
    <xf numFmtId="0" fontId="54" fillId="27" borderId="0" applyNumberFormat="0" applyBorder="0" applyAlignment="0" applyProtection="0"/>
    <xf numFmtId="0" fontId="54" fillId="29" borderId="0" applyNumberFormat="0" applyBorder="0" applyAlignment="0" applyProtection="0"/>
    <xf numFmtId="0" fontId="54" fillId="30" borderId="0" applyNumberFormat="0" applyBorder="0" applyAlignment="0" applyProtection="0"/>
    <xf numFmtId="0" fontId="54" fillId="31" borderId="0" applyNumberFormat="0" applyBorder="0" applyAlignment="0" applyProtection="0"/>
    <xf numFmtId="0" fontId="54" fillId="33" borderId="0" applyNumberFormat="0" applyBorder="0" applyAlignment="0" applyProtection="0"/>
    <xf numFmtId="0" fontId="54" fillId="34" borderId="0" applyNumberFormat="0" applyBorder="0" applyAlignment="0" applyProtection="0"/>
    <xf numFmtId="0" fontId="54" fillId="35" borderId="0" applyNumberFormat="0" applyBorder="0" applyAlignment="0" applyProtection="0"/>
    <xf numFmtId="0" fontId="54" fillId="37" borderId="0" applyNumberFormat="0" applyBorder="0" applyAlignment="0" applyProtection="0"/>
    <xf numFmtId="0" fontId="54" fillId="38" borderId="0" applyNumberFormat="0" applyBorder="0" applyAlignment="0" applyProtection="0"/>
    <xf numFmtId="0" fontId="54" fillId="39" borderId="0" applyNumberFormat="0" applyBorder="0" applyAlignment="0" applyProtection="0"/>
    <xf numFmtId="0" fontId="53" fillId="0" borderId="0"/>
    <xf numFmtId="0" fontId="53" fillId="15" borderId="13" applyNumberFormat="0" applyFont="0" applyAlignment="0" applyProtection="0"/>
    <xf numFmtId="0" fontId="53" fillId="17" borderId="0" applyNumberFormat="0" applyBorder="0" applyAlignment="0" applyProtection="0"/>
    <xf numFmtId="0" fontId="53" fillId="18" borderId="0" applyNumberFormat="0" applyBorder="0" applyAlignment="0" applyProtection="0"/>
    <xf numFmtId="0" fontId="53" fillId="19"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3"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29"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3" borderId="0" applyNumberFormat="0" applyBorder="0" applyAlignment="0" applyProtection="0"/>
    <xf numFmtId="0" fontId="53" fillId="34" borderId="0" applyNumberFormat="0" applyBorder="0" applyAlignment="0" applyProtection="0"/>
    <xf numFmtId="0" fontId="53" fillId="35" borderId="0" applyNumberFormat="0" applyBorder="0" applyAlignment="0" applyProtection="0"/>
    <xf numFmtId="0" fontId="53" fillId="37" borderId="0" applyNumberFormat="0" applyBorder="0" applyAlignment="0" applyProtection="0"/>
    <xf numFmtId="0" fontId="53" fillId="38" borderId="0" applyNumberFormat="0" applyBorder="0" applyAlignment="0" applyProtection="0"/>
    <xf numFmtId="0" fontId="53" fillId="39" borderId="0" applyNumberFormat="0" applyBorder="0" applyAlignment="0" applyProtection="0"/>
    <xf numFmtId="0" fontId="52" fillId="0" borderId="0"/>
    <xf numFmtId="0" fontId="52" fillId="15" borderId="13" applyNumberFormat="0" applyFont="0" applyAlignment="0" applyProtection="0"/>
    <xf numFmtId="0" fontId="52" fillId="17"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52" fillId="21"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5"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2" fillId="29"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5" borderId="0" applyNumberFormat="0" applyBorder="0" applyAlignment="0" applyProtection="0"/>
    <xf numFmtId="0" fontId="52" fillId="37"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0" fontId="52" fillId="17" borderId="0" applyNumberFormat="0" applyBorder="0" applyAlignment="0" applyProtection="0"/>
    <xf numFmtId="0" fontId="52" fillId="21" borderId="0" applyNumberFormat="0" applyBorder="0" applyAlignment="0" applyProtection="0"/>
    <xf numFmtId="0" fontId="52" fillId="25" borderId="0" applyNumberFormat="0" applyBorder="0" applyAlignment="0" applyProtection="0"/>
    <xf numFmtId="0" fontId="52" fillId="29" borderId="0" applyNumberFormat="0" applyBorder="0" applyAlignment="0" applyProtection="0"/>
    <xf numFmtId="0" fontId="52" fillId="33" borderId="0" applyNumberFormat="0" applyBorder="0" applyAlignment="0" applyProtection="0"/>
    <xf numFmtId="0" fontId="52" fillId="37" borderId="0" applyNumberFormat="0" applyBorder="0" applyAlignment="0" applyProtection="0"/>
    <xf numFmtId="0" fontId="52" fillId="18" borderId="0" applyNumberFormat="0" applyBorder="0" applyAlignment="0" applyProtection="0"/>
    <xf numFmtId="0" fontId="52" fillId="22" borderId="0" applyNumberFormat="0" applyBorder="0" applyAlignment="0" applyProtection="0"/>
    <xf numFmtId="0" fontId="52" fillId="26" borderId="0" applyNumberFormat="0" applyBorder="0" applyAlignment="0" applyProtection="0"/>
    <xf numFmtId="0" fontId="52" fillId="30" borderId="0" applyNumberFormat="0" applyBorder="0" applyAlignment="0" applyProtection="0"/>
    <xf numFmtId="0" fontId="52" fillId="34" borderId="0" applyNumberFormat="0" applyBorder="0" applyAlignment="0" applyProtection="0"/>
    <xf numFmtId="0" fontId="52" fillId="38" borderId="0" applyNumberFormat="0" applyBorder="0" applyAlignment="0" applyProtection="0"/>
    <xf numFmtId="0" fontId="52" fillId="19" borderId="0" applyNumberFormat="0" applyBorder="0" applyAlignment="0" applyProtection="0"/>
    <xf numFmtId="0" fontId="52" fillId="23" borderId="0" applyNumberFormat="0" applyBorder="0" applyAlignment="0" applyProtection="0"/>
    <xf numFmtId="0" fontId="52" fillId="27" borderId="0" applyNumberFormat="0" applyBorder="0" applyAlignment="0" applyProtection="0"/>
    <xf numFmtId="0" fontId="52" fillId="31" borderId="0" applyNumberFormat="0" applyBorder="0" applyAlignment="0" applyProtection="0"/>
    <xf numFmtId="0" fontId="52" fillId="35" borderId="0" applyNumberFormat="0" applyBorder="0" applyAlignment="0" applyProtection="0"/>
    <xf numFmtId="0" fontId="52" fillId="39" borderId="0" applyNumberFormat="0" applyBorder="0" applyAlignment="0" applyProtection="0"/>
    <xf numFmtId="0" fontId="52" fillId="0" borderId="0"/>
    <xf numFmtId="0" fontId="52" fillId="15" borderId="13" applyNumberFormat="0" applyFont="0" applyAlignment="0" applyProtection="0"/>
    <xf numFmtId="0" fontId="51" fillId="0" borderId="0"/>
    <xf numFmtId="0" fontId="51" fillId="15" borderId="13" applyNumberFormat="0" applyFont="0" applyAlignment="0" applyProtection="0"/>
    <xf numFmtId="0" fontId="51" fillId="17" borderId="0" applyNumberFormat="0" applyBorder="0" applyAlignment="0" applyProtection="0"/>
    <xf numFmtId="0" fontId="51" fillId="18" borderId="0" applyNumberFormat="0" applyBorder="0" applyAlignment="0" applyProtection="0"/>
    <xf numFmtId="0" fontId="51" fillId="19" borderId="0" applyNumberFormat="0" applyBorder="0" applyAlignment="0" applyProtection="0"/>
    <xf numFmtId="0" fontId="51" fillId="21" borderId="0" applyNumberFormat="0" applyBorder="0" applyAlignment="0" applyProtection="0"/>
    <xf numFmtId="0" fontId="51" fillId="22" borderId="0" applyNumberFormat="0" applyBorder="0" applyAlignment="0" applyProtection="0"/>
    <xf numFmtId="0" fontId="51" fillId="23" borderId="0" applyNumberFormat="0" applyBorder="0" applyAlignment="0" applyProtection="0"/>
    <xf numFmtId="0" fontId="51" fillId="25" borderId="0" applyNumberFormat="0" applyBorder="0" applyAlignment="0" applyProtection="0"/>
    <xf numFmtId="0" fontId="51" fillId="26" borderId="0" applyNumberFormat="0" applyBorder="0" applyAlignment="0" applyProtection="0"/>
    <xf numFmtId="0" fontId="51" fillId="27" borderId="0" applyNumberFormat="0" applyBorder="0" applyAlignment="0" applyProtection="0"/>
    <xf numFmtId="0" fontId="51" fillId="29" borderId="0" applyNumberFormat="0" applyBorder="0" applyAlignment="0" applyProtection="0"/>
    <xf numFmtId="0" fontId="51" fillId="30" borderId="0" applyNumberFormat="0" applyBorder="0" applyAlignment="0" applyProtection="0"/>
    <xf numFmtId="0" fontId="51" fillId="31" borderId="0" applyNumberFormat="0" applyBorder="0" applyAlignment="0" applyProtection="0"/>
    <xf numFmtId="0" fontId="51" fillId="33" borderId="0" applyNumberFormat="0" applyBorder="0" applyAlignment="0" applyProtection="0"/>
    <xf numFmtId="0" fontId="51" fillId="34" borderId="0" applyNumberFormat="0" applyBorder="0" applyAlignment="0" applyProtection="0"/>
    <xf numFmtId="0" fontId="51" fillId="35" borderId="0" applyNumberFormat="0" applyBorder="0" applyAlignment="0" applyProtection="0"/>
    <xf numFmtId="0" fontId="51" fillId="37" borderId="0" applyNumberFormat="0" applyBorder="0" applyAlignment="0" applyProtection="0"/>
    <xf numFmtId="0" fontId="51" fillId="38" borderId="0" applyNumberFormat="0" applyBorder="0" applyAlignment="0" applyProtection="0"/>
    <xf numFmtId="0" fontId="51" fillId="39" borderId="0" applyNumberFormat="0" applyBorder="0" applyAlignment="0" applyProtection="0"/>
    <xf numFmtId="0" fontId="50" fillId="0" borderId="0"/>
    <xf numFmtId="0" fontId="50" fillId="15" borderId="13" applyNumberFormat="0" applyFont="0" applyAlignment="0" applyProtection="0"/>
    <xf numFmtId="0" fontId="50" fillId="17" borderId="0" applyNumberFormat="0" applyBorder="0" applyAlignment="0" applyProtection="0"/>
    <xf numFmtId="0" fontId="50" fillId="18" borderId="0" applyNumberFormat="0" applyBorder="0" applyAlignment="0" applyProtection="0"/>
    <xf numFmtId="0" fontId="50" fillId="19" borderId="0" applyNumberFormat="0" applyBorder="0" applyAlignment="0" applyProtection="0"/>
    <xf numFmtId="0" fontId="50" fillId="21" borderId="0" applyNumberFormat="0" applyBorder="0" applyAlignment="0" applyProtection="0"/>
    <xf numFmtId="0" fontId="50" fillId="22" borderId="0" applyNumberFormat="0" applyBorder="0" applyAlignment="0" applyProtection="0"/>
    <xf numFmtId="0" fontId="50" fillId="23" borderId="0" applyNumberFormat="0" applyBorder="0" applyAlignment="0" applyProtection="0"/>
    <xf numFmtId="0" fontId="50" fillId="25" borderId="0" applyNumberFormat="0" applyBorder="0" applyAlignment="0" applyProtection="0"/>
    <xf numFmtId="0" fontId="50" fillId="26" borderId="0" applyNumberFormat="0" applyBorder="0" applyAlignment="0" applyProtection="0"/>
    <xf numFmtId="0" fontId="50" fillId="27" borderId="0" applyNumberFormat="0" applyBorder="0" applyAlignment="0" applyProtection="0"/>
    <xf numFmtId="0" fontId="50" fillId="29" borderId="0" applyNumberFormat="0" applyBorder="0" applyAlignment="0" applyProtection="0"/>
    <xf numFmtId="0" fontId="50" fillId="30" borderId="0" applyNumberFormat="0" applyBorder="0" applyAlignment="0" applyProtection="0"/>
    <xf numFmtId="0" fontId="50" fillId="31" borderId="0" applyNumberFormat="0" applyBorder="0" applyAlignment="0" applyProtection="0"/>
    <xf numFmtId="0" fontId="50" fillId="33" borderId="0" applyNumberFormat="0" applyBorder="0" applyAlignment="0" applyProtection="0"/>
    <xf numFmtId="0" fontId="50" fillId="34" borderId="0" applyNumberFormat="0" applyBorder="0" applyAlignment="0" applyProtection="0"/>
    <xf numFmtId="0" fontId="50" fillId="35" borderId="0" applyNumberFormat="0" applyBorder="0" applyAlignment="0" applyProtection="0"/>
    <xf numFmtId="0" fontId="50" fillId="37"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49" fillId="0" borderId="0"/>
    <xf numFmtId="0" fontId="49" fillId="15" borderId="13" applyNumberFormat="0" applyFont="0" applyAlignment="0" applyProtection="0"/>
    <xf numFmtId="0" fontId="49" fillId="17" borderId="0" applyNumberFormat="0" applyBorder="0" applyAlignment="0" applyProtection="0"/>
    <xf numFmtId="0" fontId="49" fillId="18" borderId="0" applyNumberFormat="0" applyBorder="0" applyAlignment="0" applyProtection="0"/>
    <xf numFmtId="0" fontId="49" fillId="19" borderId="0" applyNumberFormat="0" applyBorder="0" applyAlignment="0" applyProtection="0"/>
    <xf numFmtId="0" fontId="49" fillId="21" borderId="0" applyNumberFormat="0" applyBorder="0" applyAlignment="0" applyProtection="0"/>
    <xf numFmtId="0" fontId="49" fillId="22" borderId="0" applyNumberFormat="0" applyBorder="0" applyAlignment="0" applyProtection="0"/>
    <xf numFmtId="0" fontId="49" fillId="23" borderId="0" applyNumberFormat="0" applyBorder="0" applyAlignment="0" applyProtection="0"/>
    <xf numFmtId="0" fontId="49" fillId="25" borderId="0" applyNumberFormat="0" applyBorder="0" applyAlignment="0" applyProtection="0"/>
    <xf numFmtId="0" fontId="49" fillId="26" borderId="0" applyNumberFormat="0" applyBorder="0" applyAlignment="0" applyProtection="0"/>
    <xf numFmtId="0" fontId="49" fillId="27" borderId="0" applyNumberFormat="0" applyBorder="0" applyAlignment="0" applyProtection="0"/>
    <xf numFmtId="0" fontId="49"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17" borderId="0" applyNumberFormat="0" applyBorder="0" applyAlignment="0" applyProtection="0"/>
    <xf numFmtId="0" fontId="49" fillId="21" borderId="0" applyNumberFormat="0" applyBorder="0" applyAlignment="0" applyProtection="0"/>
    <xf numFmtId="0" fontId="49" fillId="25" borderId="0" applyNumberFormat="0" applyBorder="0" applyAlignment="0" applyProtection="0"/>
    <xf numFmtId="0" fontId="49" fillId="29" borderId="0" applyNumberFormat="0" applyBorder="0" applyAlignment="0" applyProtection="0"/>
    <xf numFmtId="0" fontId="49" fillId="33" borderId="0" applyNumberFormat="0" applyBorder="0" applyAlignment="0" applyProtection="0"/>
    <xf numFmtId="0" fontId="49" fillId="37" borderId="0" applyNumberFormat="0" applyBorder="0" applyAlignment="0" applyProtection="0"/>
    <xf numFmtId="0" fontId="49" fillId="18" borderId="0" applyNumberFormat="0" applyBorder="0" applyAlignment="0" applyProtection="0"/>
    <xf numFmtId="0" fontId="49" fillId="22" borderId="0" applyNumberFormat="0" applyBorder="0" applyAlignment="0" applyProtection="0"/>
    <xf numFmtId="0" fontId="49" fillId="26" borderId="0" applyNumberFormat="0" applyBorder="0" applyAlignment="0" applyProtection="0"/>
    <xf numFmtId="0" fontId="49" fillId="30" borderId="0" applyNumberFormat="0" applyBorder="0" applyAlignment="0" applyProtection="0"/>
    <xf numFmtId="0" fontId="49" fillId="34" borderId="0" applyNumberFormat="0" applyBorder="0" applyAlignment="0" applyProtection="0"/>
    <xf numFmtId="0" fontId="49" fillId="38" borderId="0" applyNumberFormat="0" applyBorder="0" applyAlignment="0" applyProtection="0"/>
    <xf numFmtId="0" fontId="49" fillId="19" borderId="0" applyNumberFormat="0" applyBorder="0" applyAlignment="0" applyProtection="0"/>
    <xf numFmtId="0" fontId="49" fillId="23" borderId="0" applyNumberFormat="0" applyBorder="0" applyAlignment="0" applyProtection="0"/>
    <xf numFmtId="0" fontId="49" fillId="27" borderId="0" applyNumberFormat="0" applyBorder="0" applyAlignment="0" applyProtection="0"/>
    <xf numFmtId="0" fontId="49" fillId="31" borderId="0" applyNumberFormat="0" applyBorder="0" applyAlignment="0" applyProtection="0"/>
    <xf numFmtId="0" fontId="49" fillId="35" borderId="0" applyNumberFormat="0" applyBorder="0" applyAlignment="0" applyProtection="0"/>
    <xf numFmtId="0" fontId="49" fillId="39" borderId="0" applyNumberFormat="0" applyBorder="0" applyAlignment="0" applyProtection="0"/>
    <xf numFmtId="0" fontId="49" fillId="0" borderId="0"/>
    <xf numFmtId="0" fontId="49" fillId="15" borderId="13" applyNumberFormat="0" applyFont="0" applyAlignment="0" applyProtection="0"/>
    <xf numFmtId="0" fontId="48" fillId="0" borderId="0"/>
    <xf numFmtId="0" fontId="48" fillId="15" borderId="13" applyNumberFormat="0" applyFont="0" applyAlignment="0" applyProtection="0"/>
    <xf numFmtId="0" fontId="48" fillId="17" borderId="0" applyNumberFormat="0" applyBorder="0" applyAlignment="0" applyProtection="0"/>
    <xf numFmtId="0" fontId="48" fillId="18" borderId="0" applyNumberFormat="0" applyBorder="0" applyAlignment="0" applyProtection="0"/>
    <xf numFmtId="0" fontId="48" fillId="19" borderId="0" applyNumberFormat="0" applyBorder="0" applyAlignment="0" applyProtection="0"/>
    <xf numFmtId="0" fontId="48" fillId="21" borderId="0" applyNumberFormat="0" applyBorder="0" applyAlignment="0" applyProtection="0"/>
    <xf numFmtId="0" fontId="48" fillId="22" borderId="0" applyNumberFormat="0" applyBorder="0" applyAlignment="0" applyProtection="0"/>
    <xf numFmtId="0" fontId="48" fillId="23" borderId="0" applyNumberFormat="0" applyBorder="0" applyAlignment="0" applyProtection="0"/>
    <xf numFmtId="0" fontId="48" fillId="25" borderId="0" applyNumberFormat="0" applyBorder="0" applyAlignment="0" applyProtection="0"/>
    <xf numFmtId="0" fontId="48" fillId="26" borderId="0" applyNumberFormat="0" applyBorder="0" applyAlignment="0" applyProtection="0"/>
    <xf numFmtId="0" fontId="48" fillId="27" borderId="0" applyNumberFormat="0" applyBorder="0" applyAlignment="0" applyProtection="0"/>
    <xf numFmtId="0" fontId="48" fillId="29" borderId="0" applyNumberFormat="0" applyBorder="0" applyAlignment="0" applyProtection="0"/>
    <xf numFmtId="0" fontId="48" fillId="30" borderId="0" applyNumberFormat="0" applyBorder="0" applyAlignment="0" applyProtection="0"/>
    <xf numFmtId="0" fontId="48" fillId="31" borderId="0" applyNumberFormat="0" applyBorder="0" applyAlignment="0" applyProtection="0"/>
    <xf numFmtId="0" fontId="48" fillId="33"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7"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7" fillId="0" borderId="0"/>
    <xf numFmtId="0" fontId="47" fillId="15" borderId="13" applyNumberFormat="0" applyFont="0" applyAlignment="0" applyProtection="0"/>
    <xf numFmtId="0" fontId="47" fillId="17"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47"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6" fillId="0" borderId="0"/>
    <xf numFmtId="0" fontId="46" fillId="15" borderId="13" applyNumberFormat="0" applyFont="0" applyAlignment="0" applyProtection="0"/>
    <xf numFmtId="0" fontId="46" fillId="17"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21"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25" borderId="0" applyNumberFormat="0" applyBorder="0" applyAlignment="0" applyProtection="0"/>
    <xf numFmtId="0" fontId="46" fillId="26" borderId="0" applyNumberFormat="0" applyBorder="0" applyAlignment="0" applyProtection="0"/>
    <xf numFmtId="0" fontId="46" fillId="27" borderId="0" applyNumberFormat="0" applyBorder="0" applyAlignment="0" applyProtection="0"/>
    <xf numFmtId="0" fontId="46" fillId="29" borderId="0" applyNumberFormat="0" applyBorder="0" applyAlignment="0" applyProtection="0"/>
    <xf numFmtId="0" fontId="46" fillId="30" borderId="0" applyNumberFormat="0" applyBorder="0" applyAlignment="0" applyProtection="0"/>
    <xf numFmtId="0" fontId="46" fillId="31" borderId="0" applyNumberFormat="0" applyBorder="0" applyAlignment="0" applyProtection="0"/>
    <xf numFmtId="0" fontId="46" fillId="33"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7"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5" fillId="0" borderId="0"/>
    <xf numFmtId="0" fontId="45" fillId="17" borderId="0" applyNumberFormat="0" applyBorder="0" applyAlignment="0" applyProtection="0"/>
    <xf numFmtId="0" fontId="45" fillId="21" borderId="0" applyNumberFormat="0" applyBorder="0" applyAlignment="0" applyProtection="0"/>
    <xf numFmtId="0" fontId="45" fillId="25" borderId="0" applyNumberFormat="0" applyBorder="0" applyAlignment="0" applyProtection="0"/>
    <xf numFmtId="0" fontId="45" fillId="29" borderId="0" applyNumberFormat="0" applyBorder="0" applyAlignment="0" applyProtection="0"/>
    <xf numFmtId="0" fontId="45" fillId="33" borderId="0" applyNumberFormat="0" applyBorder="0" applyAlignment="0" applyProtection="0"/>
    <xf numFmtId="0" fontId="45" fillId="37" borderId="0" applyNumberFormat="0" applyBorder="0" applyAlignment="0" applyProtection="0"/>
    <xf numFmtId="0" fontId="45" fillId="18" borderId="0" applyNumberFormat="0" applyBorder="0" applyAlignment="0" applyProtection="0"/>
    <xf numFmtId="0" fontId="45" fillId="22" borderId="0" applyNumberFormat="0" applyBorder="0" applyAlignment="0" applyProtection="0"/>
    <xf numFmtId="0" fontId="45" fillId="26" borderId="0" applyNumberFormat="0" applyBorder="0" applyAlignment="0" applyProtection="0"/>
    <xf numFmtId="0" fontId="45" fillId="30" borderId="0" applyNumberFormat="0" applyBorder="0" applyAlignment="0" applyProtection="0"/>
    <xf numFmtId="0" fontId="45" fillId="34" borderId="0" applyNumberFormat="0" applyBorder="0" applyAlignment="0" applyProtection="0"/>
    <xf numFmtId="0" fontId="45" fillId="38" borderId="0" applyNumberFormat="0" applyBorder="0" applyAlignment="0" applyProtection="0"/>
    <xf numFmtId="0" fontId="45" fillId="19" borderId="0" applyNumberFormat="0" applyBorder="0" applyAlignment="0" applyProtection="0"/>
    <xf numFmtId="0" fontId="45" fillId="23" borderId="0" applyNumberFormat="0" applyBorder="0" applyAlignment="0" applyProtection="0"/>
    <xf numFmtId="0" fontId="45" fillId="27" borderId="0" applyNumberFormat="0" applyBorder="0" applyAlignment="0" applyProtection="0"/>
    <xf numFmtId="0" fontId="45" fillId="31" borderId="0" applyNumberFormat="0" applyBorder="0" applyAlignment="0" applyProtection="0"/>
    <xf numFmtId="0" fontId="45" fillId="35" borderId="0" applyNumberFormat="0" applyBorder="0" applyAlignment="0" applyProtection="0"/>
    <xf numFmtId="0" fontId="45" fillId="39" borderId="0" applyNumberFormat="0" applyBorder="0" applyAlignment="0" applyProtection="0"/>
    <xf numFmtId="0" fontId="45" fillId="0" borderId="0"/>
    <xf numFmtId="0" fontId="45" fillId="15" borderId="13" applyNumberFormat="0" applyFont="0" applyAlignment="0" applyProtection="0"/>
    <xf numFmtId="0" fontId="46" fillId="17" borderId="0" applyNumberFormat="0" applyBorder="0" applyAlignment="0" applyProtection="0"/>
    <xf numFmtId="0" fontId="46" fillId="21" borderId="0" applyNumberFormat="0" applyBorder="0" applyAlignment="0" applyProtection="0"/>
    <xf numFmtId="0" fontId="46" fillId="25" borderId="0" applyNumberFormat="0" applyBorder="0" applyAlignment="0" applyProtection="0"/>
    <xf numFmtId="0" fontId="46" fillId="29" borderId="0" applyNumberFormat="0" applyBorder="0" applyAlignment="0" applyProtection="0"/>
    <xf numFmtId="0" fontId="46" fillId="33" borderId="0" applyNumberFormat="0" applyBorder="0" applyAlignment="0" applyProtection="0"/>
    <xf numFmtId="0" fontId="46" fillId="37" borderId="0" applyNumberFormat="0" applyBorder="0" applyAlignment="0" applyProtection="0"/>
    <xf numFmtId="0" fontId="46" fillId="18" borderId="0" applyNumberFormat="0" applyBorder="0" applyAlignment="0" applyProtection="0"/>
    <xf numFmtId="0" fontId="46" fillId="22" borderId="0" applyNumberFormat="0" applyBorder="0" applyAlignment="0" applyProtection="0"/>
    <xf numFmtId="0" fontId="46" fillId="26" borderId="0" applyNumberFormat="0" applyBorder="0" applyAlignment="0" applyProtection="0"/>
    <xf numFmtId="0" fontId="46" fillId="30" borderId="0" applyNumberFormat="0" applyBorder="0" applyAlignment="0" applyProtection="0"/>
    <xf numFmtId="0" fontId="46" fillId="34" borderId="0" applyNumberFormat="0" applyBorder="0" applyAlignment="0" applyProtection="0"/>
    <xf numFmtId="0" fontId="46" fillId="38" borderId="0" applyNumberFormat="0" applyBorder="0" applyAlignment="0" applyProtection="0"/>
    <xf numFmtId="0" fontId="46" fillId="19" borderId="0" applyNumberFormat="0" applyBorder="0" applyAlignment="0" applyProtection="0"/>
    <xf numFmtId="0" fontId="46" fillId="23" borderId="0" applyNumberFormat="0" applyBorder="0" applyAlignment="0" applyProtection="0"/>
    <xf numFmtId="0" fontId="46" fillId="27" borderId="0" applyNumberFormat="0" applyBorder="0" applyAlignment="0" applyProtection="0"/>
    <xf numFmtId="0" fontId="46" fillId="31" borderId="0" applyNumberFormat="0" applyBorder="0" applyAlignment="0" applyProtection="0"/>
    <xf numFmtId="0" fontId="46" fillId="35" borderId="0" applyNumberFormat="0" applyBorder="0" applyAlignment="0" applyProtection="0"/>
    <xf numFmtId="0" fontId="46" fillId="39" borderId="0" applyNumberFormat="0" applyBorder="0" applyAlignment="0" applyProtection="0"/>
    <xf numFmtId="0" fontId="46" fillId="0" borderId="0"/>
    <xf numFmtId="0" fontId="46" fillId="15" borderId="13" applyNumberFormat="0" applyFont="0" applyAlignment="0" applyProtection="0"/>
    <xf numFmtId="0" fontId="44" fillId="0" borderId="0"/>
    <xf numFmtId="0" fontId="45" fillId="25" borderId="0" applyNumberFormat="0" applyBorder="0" applyAlignment="0" applyProtection="0"/>
    <xf numFmtId="0" fontId="45" fillId="34" borderId="0" applyNumberFormat="0" applyBorder="0" applyAlignment="0" applyProtection="0"/>
    <xf numFmtId="0" fontId="45" fillId="30" borderId="0" applyNumberFormat="0" applyBorder="0" applyAlignment="0" applyProtection="0"/>
    <xf numFmtId="0" fontId="45" fillId="26" borderId="0" applyNumberFormat="0" applyBorder="0" applyAlignment="0" applyProtection="0"/>
    <xf numFmtId="0" fontId="45" fillId="22" borderId="0" applyNumberFormat="0" applyBorder="0" applyAlignment="0" applyProtection="0"/>
    <xf numFmtId="0" fontId="45" fillId="38" borderId="0" applyNumberFormat="0" applyBorder="0" applyAlignment="0" applyProtection="0"/>
    <xf numFmtId="0" fontId="45" fillId="31" borderId="0" applyNumberFormat="0" applyBorder="0" applyAlignment="0" applyProtection="0"/>
    <xf numFmtId="0" fontId="45" fillId="33" borderId="0" applyNumberFormat="0" applyBorder="0" applyAlignment="0" applyProtection="0"/>
    <xf numFmtId="0" fontId="45" fillId="18" borderId="0" applyNumberFormat="0" applyBorder="0" applyAlignment="0" applyProtection="0"/>
    <xf numFmtId="0" fontId="45" fillId="29" borderId="0" applyNumberFormat="0" applyBorder="0" applyAlignment="0" applyProtection="0"/>
    <xf numFmtId="0" fontId="45" fillId="27" borderId="0" applyNumberFormat="0" applyBorder="0" applyAlignment="0" applyProtection="0"/>
    <xf numFmtId="0" fontId="45" fillId="37" borderId="0" applyNumberFormat="0" applyBorder="0" applyAlignment="0" applyProtection="0"/>
    <xf numFmtId="0" fontId="45" fillId="23" borderId="0" applyNumberFormat="0" applyBorder="0" applyAlignment="0" applyProtection="0"/>
    <xf numFmtId="0" fontId="45" fillId="17" borderId="0" applyNumberFormat="0" applyBorder="0" applyAlignment="0" applyProtection="0"/>
    <xf numFmtId="0" fontId="44" fillId="15" borderId="13" applyNumberFormat="0" applyFont="0" applyAlignment="0" applyProtection="0"/>
    <xf numFmtId="0" fontId="45" fillId="19" borderId="0" applyNumberFormat="0" applyBorder="0" applyAlignment="0" applyProtection="0"/>
    <xf numFmtId="0" fontId="45" fillId="21"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23" borderId="0" applyNumberFormat="0" applyBorder="0" applyAlignment="0" applyProtection="0"/>
    <xf numFmtId="0" fontId="45" fillId="15" borderId="13" applyNumberFormat="0" applyFont="0" applyAlignment="0" applyProtection="0"/>
    <xf numFmtId="0" fontId="44" fillId="25" borderId="0" applyNumberFormat="0" applyBorder="0" applyAlignment="0" applyProtection="0"/>
    <xf numFmtId="0" fontId="44" fillId="26" borderId="0" applyNumberFormat="0" applyBorder="0" applyAlignment="0" applyProtection="0"/>
    <xf numFmtId="0" fontId="44" fillId="27" borderId="0" applyNumberFormat="0" applyBorder="0" applyAlignment="0" applyProtection="0"/>
    <xf numFmtId="0" fontId="45" fillId="0" borderId="0"/>
    <xf numFmtId="0" fontId="44" fillId="29" borderId="0" applyNumberFormat="0" applyBorder="0" applyAlignment="0" applyProtection="0"/>
    <xf numFmtId="0" fontId="44" fillId="30" borderId="0" applyNumberFormat="0" applyBorder="0" applyAlignment="0" applyProtection="0"/>
    <xf numFmtId="0" fontId="44" fillId="31" borderId="0" applyNumberFormat="0" applyBorder="0" applyAlignment="0" applyProtection="0"/>
    <xf numFmtId="0" fontId="45" fillId="39" borderId="0" applyNumberFormat="0" applyBorder="0" applyAlignment="0" applyProtection="0"/>
    <xf numFmtId="0" fontId="44" fillId="33"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5" fillId="35" borderId="0" applyNumberFormat="0" applyBorder="0" applyAlignment="0" applyProtection="0"/>
    <xf numFmtId="0" fontId="44" fillId="37"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3" fillId="0" borderId="0"/>
    <xf numFmtId="0" fontId="43" fillId="15" borderId="13" applyNumberFormat="0" applyFont="0" applyAlignment="0" applyProtection="0"/>
    <xf numFmtId="0" fontId="43" fillId="17" borderId="0" applyNumberFormat="0" applyBorder="0" applyAlignment="0" applyProtection="0"/>
    <xf numFmtId="0" fontId="43" fillId="18" borderId="0" applyNumberFormat="0" applyBorder="0" applyAlignment="0" applyProtection="0"/>
    <xf numFmtId="0" fontId="43" fillId="19" borderId="0" applyNumberFormat="0" applyBorder="0" applyAlignment="0" applyProtection="0"/>
    <xf numFmtId="0" fontId="43" fillId="21"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5" borderId="0" applyNumberFormat="0" applyBorder="0" applyAlignment="0" applyProtection="0"/>
    <xf numFmtId="0" fontId="43" fillId="26" borderId="0" applyNumberFormat="0" applyBorder="0" applyAlignment="0" applyProtection="0"/>
    <xf numFmtId="0" fontId="43" fillId="27" borderId="0" applyNumberFormat="0" applyBorder="0" applyAlignment="0" applyProtection="0"/>
    <xf numFmtId="0" fontId="43" fillId="29"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3"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7"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2" fillId="0" borderId="0"/>
    <xf numFmtId="0" fontId="42" fillId="15" borderId="13" applyNumberFormat="0" applyFont="0" applyAlignment="0" applyProtection="0"/>
    <xf numFmtId="0" fontId="42" fillId="17" borderId="0" applyNumberFormat="0" applyBorder="0" applyAlignment="0" applyProtection="0"/>
    <xf numFmtId="0" fontId="42" fillId="18" borderId="0" applyNumberFormat="0" applyBorder="0" applyAlignment="0" applyProtection="0"/>
    <xf numFmtId="0" fontId="42" fillId="19"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42" fillId="27"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7"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0" fontId="43" fillId="38" borderId="0" applyNumberFormat="0" applyBorder="0" applyAlignment="0" applyProtection="0"/>
    <xf numFmtId="0" fontId="43" fillId="19" borderId="0" applyNumberFormat="0" applyBorder="0" applyAlignment="0" applyProtection="0"/>
    <xf numFmtId="0" fontId="43" fillId="23" borderId="0" applyNumberFormat="0" applyBorder="0" applyAlignment="0" applyProtection="0"/>
    <xf numFmtId="0" fontId="43" fillId="27" borderId="0" applyNumberFormat="0" applyBorder="0" applyAlignment="0" applyProtection="0"/>
    <xf numFmtId="0" fontId="43" fillId="31" borderId="0" applyNumberFormat="0" applyBorder="0" applyAlignment="0" applyProtection="0"/>
    <xf numFmtId="0" fontId="43" fillId="35" borderId="0" applyNumberFormat="0" applyBorder="0" applyAlignment="0" applyProtection="0"/>
    <xf numFmtId="0" fontId="43" fillId="39" borderId="0" applyNumberFormat="0" applyBorder="0" applyAlignment="0" applyProtection="0"/>
    <xf numFmtId="0" fontId="43" fillId="0" borderId="0"/>
    <xf numFmtId="0" fontId="43" fillId="15" borderId="13" applyNumberFormat="0" applyFont="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0" fontId="43" fillId="38" borderId="0" applyNumberFormat="0" applyBorder="0" applyAlignment="0" applyProtection="0"/>
    <xf numFmtId="0" fontId="43" fillId="19" borderId="0" applyNumberFormat="0" applyBorder="0" applyAlignment="0" applyProtection="0"/>
    <xf numFmtId="0" fontId="43" fillId="23" borderId="0" applyNumberFormat="0" applyBorder="0" applyAlignment="0" applyProtection="0"/>
    <xf numFmtId="0" fontId="43" fillId="27" borderId="0" applyNumberFormat="0" applyBorder="0" applyAlignment="0" applyProtection="0"/>
    <xf numFmtId="0" fontId="43" fillId="31" borderId="0" applyNumberFormat="0" applyBorder="0" applyAlignment="0" applyProtection="0"/>
    <xf numFmtId="0" fontId="43" fillId="35" borderId="0" applyNumberFormat="0" applyBorder="0" applyAlignment="0" applyProtection="0"/>
    <xf numFmtId="0" fontId="43" fillId="39" borderId="0" applyNumberFormat="0" applyBorder="0" applyAlignment="0" applyProtection="0"/>
    <xf numFmtId="0" fontId="43" fillId="0" borderId="0"/>
    <xf numFmtId="0" fontId="43" fillId="15" borderId="13" applyNumberFormat="0" applyFont="0" applyAlignment="0" applyProtection="0"/>
    <xf numFmtId="0" fontId="41" fillId="0" borderId="0"/>
    <xf numFmtId="0" fontId="41" fillId="15" borderId="13" applyNumberFormat="0" applyFont="0" applyAlignment="0" applyProtection="0"/>
    <xf numFmtId="0" fontId="41" fillId="17" borderId="0" applyNumberFormat="0" applyBorder="0" applyAlignment="0" applyProtection="0"/>
    <xf numFmtId="0" fontId="41" fillId="18"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41" fillId="25"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41" fillId="29"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41" fillId="33"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0" fillId="0" borderId="0"/>
    <xf numFmtId="0" fontId="40" fillId="15" borderId="13" applyNumberFormat="0" applyFont="0" applyAlignment="0" applyProtection="0"/>
    <xf numFmtId="0" fontId="40" fillId="17" borderId="0" applyNumberFormat="0" applyBorder="0" applyAlignment="0" applyProtection="0"/>
    <xf numFmtId="0" fontId="40" fillId="18" borderId="0" applyNumberFormat="0" applyBorder="0" applyAlignment="0" applyProtection="0"/>
    <xf numFmtId="0" fontId="40" fillId="19" borderId="0" applyNumberFormat="0" applyBorder="0" applyAlignment="0" applyProtection="0"/>
    <xf numFmtId="0" fontId="40" fillId="21" borderId="0" applyNumberFormat="0" applyBorder="0" applyAlignment="0" applyProtection="0"/>
    <xf numFmtId="0" fontId="40" fillId="22" borderId="0" applyNumberFormat="0" applyBorder="0" applyAlignment="0" applyProtection="0"/>
    <xf numFmtId="0" fontId="40" fillId="23" borderId="0" applyNumberFormat="0" applyBorder="0" applyAlignment="0" applyProtection="0"/>
    <xf numFmtId="0" fontId="40" fillId="25" borderId="0" applyNumberFormat="0" applyBorder="0" applyAlignment="0" applyProtection="0"/>
    <xf numFmtId="0" fontId="40" fillId="26" borderId="0" applyNumberFormat="0" applyBorder="0" applyAlignment="0" applyProtection="0"/>
    <xf numFmtId="0" fontId="40" fillId="27" borderId="0" applyNumberFormat="0" applyBorder="0" applyAlignment="0" applyProtection="0"/>
    <xf numFmtId="0" fontId="40" fillId="29" borderId="0" applyNumberFormat="0" applyBorder="0" applyAlignment="0" applyProtection="0"/>
    <xf numFmtId="0" fontId="40" fillId="30" borderId="0" applyNumberFormat="0" applyBorder="0" applyAlignment="0" applyProtection="0"/>
    <xf numFmtId="0" fontId="40" fillId="31" borderId="0" applyNumberFormat="0" applyBorder="0" applyAlignment="0" applyProtection="0"/>
    <xf numFmtId="0" fontId="40" fillId="33"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7"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39" fillId="0" borderId="0"/>
    <xf numFmtId="0" fontId="39" fillId="15" borderId="13" applyNumberFormat="0" applyFont="0" applyAlignment="0" applyProtection="0"/>
    <xf numFmtId="0" fontId="39" fillId="17" borderId="0" applyNumberFormat="0" applyBorder="0" applyAlignment="0" applyProtection="0"/>
    <xf numFmtId="0" fontId="39" fillId="18" borderId="0" applyNumberFormat="0" applyBorder="0" applyAlignment="0" applyProtection="0"/>
    <xf numFmtId="0" fontId="39" fillId="19" borderId="0" applyNumberFormat="0" applyBorder="0" applyAlignment="0" applyProtection="0"/>
    <xf numFmtId="0" fontId="39" fillId="21" borderId="0" applyNumberFormat="0" applyBorder="0" applyAlignment="0" applyProtection="0"/>
    <xf numFmtId="0" fontId="39" fillId="22" borderId="0" applyNumberFormat="0" applyBorder="0" applyAlignment="0" applyProtection="0"/>
    <xf numFmtId="0" fontId="39" fillId="23" borderId="0" applyNumberFormat="0" applyBorder="0" applyAlignment="0" applyProtection="0"/>
    <xf numFmtId="0" fontId="39" fillId="25"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29"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3"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7"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8" fillId="0" borderId="0"/>
    <xf numFmtId="0" fontId="38" fillId="15" borderId="13" applyNumberFormat="0" applyFont="0" applyAlignment="0" applyProtection="0"/>
    <xf numFmtId="0" fontId="38" fillId="17" borderId="0" applyNumberFormat="0" applyBorder="0" applyAlignment="0" applyProtection="0"/>
    <xf numFmtId="0" fontId="38" fillId="18" borderId="0" applyNumberFormat="0" applyBorder="0" applyAlignment="0" applyProtection="0"/>
    <xf numFmtId="0" fontId="38" fillId="19" borderId="0" applyNumberFormat="0" applyBorder="0" applyAlignment="0" applyProtection="0"/>
    <xf numFmtId="0" fontId="38"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29"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38" fillId="33"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7" fillId="0" borderId="0"/>
    <xf numFmtId="0" fontId="37" fillId="15" borderId="13" applyNumberFormat="0" applyFont="0" applyAlignment="0" applyProtection="0"/>
    <xf numFmtId="0" fontId="37" fillId="17"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21"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5"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9" borderId="0" applyNumberFormat="0" applyBorder="0" applyAlignment="0" applyProtection="0"/>
    <xf numFmtId="0" fontId="37" fillId="30" borderId="0" applyNumberFormat="0" applyBorder="0" applyAlignment="0" applyProtection="0"/>
    <xf numFmtId="0" fontId="37" fillId="31" borderId="0" applyNumberFormat="0" applyBorder="0" applyAlignment="0" applyProtection="0"/>
    <xf numFmtId="0" fontId="37" fillId="33"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7"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6" fillId="0" borderId="0"/>
    <xf numFmtId="0" fontId="36" fillId="15" borderId="13" applyNumberFormat="0" applyFont="0" applyAlignment="0" applyProtection="0"/>
    <xf numFmtId="0" fontId="36" fillId="17"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5"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33"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5" fillId="0" borderId="0"/>
    <xf numFmtId="0" fontId="35" fillId="15" borderId="13" applyNumberFormat="0" applyFont="0" applyAlignment="0" applyProtection="0"/>
    <xf numFmtId="0" fontId="35" fillId="17" borderId="0" applyNumberFormat="0" applyBorder="0" applyAlignment="0" applyProtection="0"/>
    <xf numFmtId="0" fontId="35" fillId="18" borderId="0" applyNumberFormat="0" applyBorder="0" applyAlignment="0" applyProtection="0"/>
    <xf numFmtId="0" fontId="35" fillId="19" borderId="0" applyNumberFormat="0" applyBorder="0" applyAlignment="0" applyProtection="0"/>
    <xf numFmtId="0" fontId="35" fillId="21" borderId="0" applyNumberFormat="0" applyBorder="0" applyAlignment="0" applyProtection="0"/>
    <xf numFmtId="0" fontId="35" fillId="22" borderId="0" applyNumberFormat="0" applyBorder="0" applyAlignment="0" applyProtection="0"/>
    <xf numFmtId="0" fontId="35" fillId="23" borderId="0" applyNumberFormat="0" applyBorder="0" applyAlignment="0" applyProtection="0"/>
    <xf numFmtId="0" fontId="35" fillId="25" borderId="0" applyNumberFormat="0" applyBorder="0" applyAlignment="0" applyProtection="0"/>
    <xf numFmtId="0" fontId="35" fillId="26" borderId="0" applyNumberFormat="0" applyBorder="0" applyAlignment="0" applyProtection="0"/>
    <xf numFmtId="0" fontId="35" fillId="27"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4" fillId="0" borderId="0"/>
    <xf numFmtId="0" fontId="34" fillId="15" borderId="13" applyNumberFormat="0" applyFont="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3" fillId="0" borderId="0"/>
    <xf numFmtId="0" fontId="33" fillId="15" borderId="13" applyNumberFormat="0" applyFont="0" applyAlignment="0" applyProtection="0"/>
    <xf numFmtId="0" fontId="33" fillId="17" borderId="0" applyNumberFormat="0" applyBorder="0" applyAlignment="0" applyProtection="0"/>
    <xf numFmtId="0" fontId="33" fillId="18" borderId="0" applyNumberFormat="0" applyBorder="0" applyAlignment="0" applyProtection="0"/>
    <xf numFmtId="0" fontId="33" fillId="19"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33" fillId="23" borderId="0" applyNumberFormat="0" applyBorder="0" applyAlignment="0" applyProtection="0"/>
    <xf numFmtId="0" fontId="33" fillId="25" borderId="0" applyNumberFormat="0" applyBorder="0" applyAlignment="0" applyProtection="0"/>
    <xf numFmtId="0" fontId="33" fillId="26" borderId="0" applyNumberFormat="0" applyBorder="0" applyAlignment="0" applyProtection="0"/>
    <xf numFmtId="0" fontId="33" fillId="27" borderId="0" applyNumberFormat="0" applyBorder="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4" fillId="17" borderId="0" applyNumberFormat="0" applyBorder="0" applyAlignment="0" applyProtection="0"/>
    <xf numFmtId="0" fontId="34" fillId="21" borderId="0" applyNumberFormat="0" applyBorder="0" applyAlignment="0" applyProtection="0"/>
    <xf numFmtId="0" fontId="34" fillId="25" borderId="0" applyNumberFormat="0" applyBorder="0" applyAlignment="0" applyProtection="0"/>
    <xf numFmtId="0" fontId="34" fillId="29" borderId="0" applyNumberFormat="0" applyBorder="0" applyAlignment="0" applyProtection="0"/>
    <xf numFmtId="0" fontId="34" fillId="33" borderId="0" applyNumberFormat="0" applyBorder="0" applyAlignment="0" applyProtection="0"/>
    <xf numFmtId="0" fontId="34" fillId="37" borderId="0" applyNumberFormat="0" applyBorder="0" applyAlignment="0" applyProtection="0"/>
    <xf numFmtId="0" fontId="34" fillId="18" borderId="0" applyNumberFormat="0" applyBorder="0" applyAlignment="0" applyProtection="0"/>
    <xf numFmtId="0" fontId="34" fillId="22" borderId="0" applyNumberFormat="0" applyBorder="0" applyAlignment="0" applyProtection="0"/>
    <xf numFmtId="0" fontId="34" fillId="26" borderId="0" applyNumberFormat="0" applyBorder="0" applyAlignment="0" applyProtection="0"/>
    <xf numFmtId="0" fontId="34" fillId="30" borderId="0" applyNumberFormat="0" applyBorder="0" applyAlignment="0" applyProtection="0"/>
    <xf numFmtId="0" fontId="34" fillId="34" borderId="0" applyNumberFormat="0" applyBorder="0" applyAlignment="0" applyProtection="0"/>
    <xf numFmtId="0" fontId="34" fillId="38" borderId="0" applyNumberFormat="0" applyBorder="0" applyAlignment="0" applyProtection="0"/>
    <xf numFmtId="0" fontId="34" fillId="19" borderId="0" applyNumberFormat="0" applyBorder="0" applyAlignment="0" applyProtection="0"/>
    <xf numFmtId="0" fontId="34" fillId="23" borderId="0" applyNumberFormat="0" applyBorder="0" applyAlignment="0" applyProtection="0"/>
    <xf numFmtId="0" fontId="34" fillId="27" borderId="0" applyNumberFormat="0" applyBorder="0" applyAlignment="0" applyProtection="0"/>
    <xf numFmtId="0" fontId="34" fillId="31" borderId="0" applyNumberFormat="0" applyBorder="0" applyAlignment="0" applyProtection="0"/>
    <xf numFmtId="0" fontId="34" fillId="35" borderId="0" applyNumberFormat="0" applyBorder="0" applyAlignment="0" applyProtection="0"/>
    <xf numFmtId="0" fontId="34" fillId="39" borderId="0" applyNumberFormat="0" applyBorder="0" applyAlignment="0" applyProtection="0"/>
    <xf numFmtId="0" fontId="34" fillId="0" borderId="0"/>
    <xf numFmtId="0" fontId="34" fillId="15" borderId="13" applyNumberFormat="0" applyFont="0" applyAlignment="0" applyProtection="0"/>
    <xf numFmtId="0" fontId="32" fillId="0" borderId="0"/>
    <xf numFmtId="0" fontId="32" fillId="15" borderId="13" applyNumberFormat="0" applyFont="0" applyAlignment="0" applyProtection="0"/>
    <xf numFmtId="0" fontId="32" fillId="17"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21"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32" fillId="25"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17" borderId="0" applyNumberFormat="0" applyBorder="0" applyAlignment="0" applyProtection="0"/>
    <xf numFmtId="0" fontId="32" fillId="21" borderId="0" applyNumberFormat="0" applyBorder="0" applyAlignment="0" applyProtection="0"/>
    <xf numFmtId="0" fontId="32" fillId="25" borderId="0" applyNumberFormat="0" applyBorder="0" applyAlignment="0" applyProtection="0"/>
    <xf numFmtId="0" fontId="32" fillId="29" borderId="0" applyNumberFormat="0" applyBorder="0" applyAlignment="0" applyProtection="0"/>
    <xf numFmtId="0" fontId="32" fillId="33" borderId="0" applyNumberFormat="0" applyBorder="0" applyAlignment="0" applyProtection="0"/>
    <xf numFmtId="0" fontId="32" fillId="37" borderId="0" applyNumberFormat="0" applyBorder="0" applyAlignment="0" applyProtection="0"/>
    <xf numFmtId="0" fontId="32" fillId="18" borderId="0" applyNumberFormat="0" applyBorder="0" applyAlignment="0" applyProtection="0"/>
    <xf numFmtId="0" fontId="32" fillId="22" borderId="0" applyNumberFormat="0" applyBorder="0" applyAlignment="0" applyProtection="0"/>
    <xf numFmtId="0" fontId="32" fillId="26" borderId="0" applyNumberFormat="0" applyBorder="0" applyAlignment="0" applyProtection="0"/>
    <xf numFmtId="0" fontId="32" fillId="30" borderId="0" applyNumberFormat="0" applyBorder="0" applyAlignment="0" applyProtection="0"/>
    <xf numFmtId="0" fontId="32" fillId="34" borderId="0" applyNumberFormat="0" applyBorder="0" applyAlignment="0" applyProtection="0"/>
    <xf numFmtId="0" fontId="32" fillId="38" borderId="0" applyNumberFormat="0" applyBorder="0" applyAlignment="0" applyProtection="0"/>
    <xf numFmtId="0" fontId="32" fillId="19" borderId="0" applyNumberFormat="0" applyBorder="0" applyAlignment="0" applyProtection="0"/>
    <xf numFmtId="0" fontId="32" fillId="23" borderId="0" applyNumberFormat="0" applyBorder="0" applyAlignment="0" applyProtection="0"/>
    <xf numFmtId="0" fontId="32" fillId="27" borderId="0" applyNumberFormat="0" applyBorder="0" applyAlignment="0" applyProtection="0"/>
    <xf numFmtId="0" fontId="32" fillId="31" borderId="0" applyNumberFormat="0" applyBorder="0" applyAlignment="0" applyProtection="0"/>
    <xf numFmtId="0" fontId="32" fillId="35" borderId="0" applyNumberFormat="0" applyBorder="0" applyAlignment="0" applyProtection="0"/>
    <xf numFmtId="0" fontId="32" fillId="39" borderId="0" applyNumberFormat="0" applyBorder="0" applyAlignment="0" applyProtection="0"/>
    <xf numFmtId="0" fontId="32" fillId="0" borderId="0"/>
    <xf numFmtId="0" fontId="32" fillId="15" borderId="13" applyNumberFormat="0" applyFont="0" applyAlignment="0" applyProtection="0"/>
    <xf numFmtId="0" fontId="31" fillId="0" borderId="0"/>
    <xf numFmtId="0" fontId="31" fillId="15" borderId="13" applyNumberFormat="0" applyFont="0" applyAlignment="0" applyProtection="0"/>
    <xf numFmtId="0" fontId="3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0" fillId="0" borderId="0"/>
    <xf numFmtId="0" fontId="31" fillId="21" borderId="0" applyNumberFormat="0" applyBorder="0" applyAlignment="0" applyProtection="0"/>
    <xf numFmtId="0" fontId="31" fillId="30" borderId="0" applyNumberFormat="0" applyBorder="0" applyAlignment="0" applyProtection="0"/>
    <xf numFmtId="0" fontId="31" fillId="26" borderId="0" applyNumberFormat="0" applyBorder="0" applyAlignment="0" applyProtection="0"/>
    <xf numFmtId="0" fontId="31" fillId="22" borderId="0" applyNumberFormat="0" applyBorder="0" applyAlignment="0" applyProtection="0"/>
    <xf numFmtId="0" fontId="31" fillId="18" borderId="0" applyNumberFormat="0" applyBorder="0" applyAlignment="0" applyProtection="0"/>
    <xf numFmtId="0" fontId="31" fillId="34" borderId="0" applyNumberFormat="0" applyBorder="0" applyAlignment="0" applyProtection="0"/>
    <xf numFmtId="0" fontId="31" fillId="27" borderId="0" applyNumberFormat="0" applyBorder="0" applyAlignment="0" applyProtection="0"/>
    <xf numFmtId="0" fontId="31" fillId="29" borderId="0" applyNumberFormat="0" applyBorder="0" applyAlignment="0" applyProtection="0"/>
    <xf numFmtId="0" fontId="31" fillId="37" borderId="0" applyNumberFormat="0" applyBorder="0" applyAlignment="0" applyProtection="0"/>
    <xf numFmtId="0" fontId="31" fillId="25" borderId="0" applyNumberFormat="0" applyBorder="0" applyAlignment="0" applyProtection="0"/>
    <xf numFmtId="0" fontId="31" fillId="23" borderId="0" applyNumberFormat="0" applyBorder="0" applyAlignment="0" applyProtection="0"/>
    <xf numFmtId="0" fontId="31" fillId="33" borderId="0" applyNumberFormat="0" applyBorder="0" applyAlignment="0" applyProtection="0"/>
    <xf numFmtId="0" fontId="31" fillId="19" borderId="0" applyNumberFormat="0" applyBorder="0" applyAlignment="0" applyProtection="0"/>
    <xf numFmtId="0" fontId="30" fillId="15" borderId="13" applyNumberFormat="0" applyFont="0" applyAlignment="0" applyProtection="0"/>
    <xf numFmtId="0" fontId="31" fillId="38" borderId="0" applyNumberFormat="0" applyBorder="0" applyAlignment="0" applyProtection="0"/>
    <xf numFmtId="0" fontId="31" fillId="17"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1" fillId="15" borderId="13" applyNumberFormat="0" applyFont="0" applyAlignment="0" applyProtection="0"/>
    <xf numFmtId="0" fontId="30" fillId="21"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1" fillId="0" borderId="0"/>
    <xf numFmtId="0" fontId="30" fillId="25"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1" fillId="39" borderId="0" applyNumberFormat="0" applyBorder="0" applyAlignment="0" applyProtection="0"/>
    <xf numFmtId="0" fontId="30" fillId="29"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31" fillId="35"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1" fillId="31" borderId="0" applyNumberFormat="0" applyBorder="0" applyAlignment="0" applyProtection="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29" fillId="0" borderId="0"/>
    <xf numFmtId="0" fontId="29" fillId="15" borderId="13" applyNumberFormat="0" applyFont="0" applyAlignment="0" applyProtection="0"/>
    <xf numFmtId="0" fontId="29"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8" fillId="0" borderId="0"/>
    <xf numFmtId="0" fontId="28" fillId="15" borderId="13" applyNumberFormat="0" applyFont="0" applyAlignment="0" applyProtection="0"/>
    <xf numFmtId="0" fontId="28" fillId="17"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8" fillId="21" borderId="0" applyNumberFormat="0" applyBorder="0" applyAlignment="0" applyProtection="0"/>
    <xf numFmtId="0" fontId="28" fillId="22" borderId="0" applyNumberFormat="0" applyBorder="0" applyAlignment="0" applyProtection="0"/>
    <xf numFmtId="0" fontId="28" fillId="23" borderId="0" applyNumberFormat="0" applyBorder="0" applyAlignment="0" applyProtection="0"/>
    <xf numFmtId="0" fontId="28" fillId="25" borderId="0" applyNumberFormat="0" applyBorder="0" applyAlignment="0" applyProtection="0"/>
    <xf numFmtId="0" fontId="28" fillId="26" borderId="0" applyNumberFormat="0" applyBorder="0" applyAlignment="0" applyProtection="0"/>
    <xf numFmtId="0" fontId="28" fillId="27" borderId="0" applyNumberFormat="0" applyBorder="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3"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7"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7" fillId="0" borderId="0"/>
    <xf numFmtId="0" fontId="27" fillId="15" borderId="13" applyNumberFormat="0" applyFont="0" applyAlignment="0" applyProtection="0"/>
    <xf numFmtId="0" fontId="27"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30" fillId="17" borderId="0" applyNumberFormat="0" applyBorder="0" applyAlignment="0" applyProtection="0"/>
    <xf numFmtId="0" fontId="30" fillId="21" borderId="0" applyNumberFormat="0" applyBorder="0" applyAlignment="0" applyProtection="0"/>
    <xf numFmtId="0" fontId="30" fillId="25" borderId="0" applyNumberFormat="0" applyBorder="0" applyAlignment="0" applyProtection="0"/>
    <xf numFmtId="0" fontId="30" fillId="29" borderId="0" applyNumberFormat="0" applyBorder="0" applyAlignment="0" applyProtection="0"/>
    <xf numFmtId="0" fontId="30" fillId="33" borderId="0" applyNumberFormat="0" applyBorder="0" applyAlignment="0" applyProtection="0"/>
    <xf numFmtId="0" fontId="30" fillId="37"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0" fontId="30" fillId="38" borderId="0" applyNumberFormat="0" applyBorder="0" applyAlignment="0" applyProtection="0"/>
    <xf numFmtId="0" fontId="30" fillId="19" borderId="0" applyNumberFormat="0" applyBorder="0" applyAlignment="0" applyProtection="0"/>
    <xf numFmtId="0" fontId="30" fillId="23" borderId="0" applyNumberFormat="0" applyBorder="0" applyAlignment="0" applyProtection="0"/>
    <xf numFmtId="0" fontId="30" fillId="27" borderId="0" applyNumberFormat="0" applyBorder="0" applyAlignment="0" applyProtection="0"/>
    <xf numFmtId="0" fontId="30" fillId="31" borderId="0" applyNumberFormat="0" applyBorder="0" applyAlignment="0" applyProtection="0"/>
    <xf numFmtId="0" fontId="30" fillId="35" borderId="0" applyNumberFormat="0" applyBorder="0" applyAlignment="0" applyProtection="0"/>
    <xf numFmtId="0" fontId="30" fillId="39" borderId="0" applyNumberFormat="0" applyBorder="0" applyAlignment="0" applyProtection="0"/>
    <xf numFmtId="0" fontId="30" fillId="0" borderId="0"/>
    <xf numFmtId="0" fontId="30" fillId="15" borderId="13" applyNumberFormat="0" applyFont="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37"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26" fillId="38" borderId="0" applyNumberFormat="0" applyBorder="0" applyAlignment="0" applyProtection="0"/>
    <xf numFmtId="0" fontId="26" fillId="19" borderId="0" applyNumberFormat="0" applyBorder="0" applyAlignment="0" applyProtection="0"/>
    <xf numFmtId="0" fontId="26" fillId="23" borderId="0" applyNumberFormat="0" applyBorder="0" applyAlignment="0" applyProtection="0"/>
    <xf numFmtId="0" fontId="26" fillId="27" borderId="0" applyNumberFormat="0" applyBorder="0" applyAlignment="0" applyProtection="0"/>
    <xf numFmtId="0" fontId="26" fillId="31" borderId="0" applyNumberFormat="0" applyBorder="0" applyAlignment="0" applyProtection="0"/>
    <xf numFmtId="0" fontId="26" fillId="35" borderId="0" applyNumberFormat="0" applyBorder="0" applyAlignment="0" applyProtection="0"/>
    <xf numFmtId="0" fontId="26" fillId="39" borderId="0" applyNumberFormat="0" applyBorder="0" applyAlignment="0" applyProtection="0"/>
    <xf numFmtId="0" fontId="26" fillId="0" borderId="0"/>
    <xf numFmtId="0" fontId="26" fillId="15" borderId="13" applyNumberFormat="0" applyFont="0" applyAlignment="0" applyProtection="0"/>
    <xf numFmtId="0" fontId="25" fillId="0" borderId="0"/>
    <xf numFmtId="0" fontId="25" fillId="15" borderId="13" applyNumberFormat="0" applyFont="0" applyAlignment="0" applyProtection="0"/>
    <xf numFmtId="0" fontId="25"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37"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38" borderId="0" applyNumberFormat="0" applyBorder="0" applyAlignment="0" applyProtection="0"/>
    <xf numFmtId="0" fontId="25" fillId="19" borderId="0" applyNumberFormat="0" applyBorder="0" applyAlignment="0" applyProtection="0"/>
    <xf numFmtId="0" fontId="25" fillId="23" borderId="0" applyNumberFormat="0" applyBorder="0" applyAlignment="0" applyProtection="0"/>
    <xf numFmtId="0" fontId="25" fillId="27" borderId="0" applyNumberFormat="0" applyBorder="0" applyAlignment="0" applyProtection="0"/>
    <xf numFmtId="0" fontId="25" fillId="31" borderId="0" applyNumberFormat="0" applyBorder="0" applyAlignment="0" applyProtection="0"/>
    <xf numFmtId="0" fontId="25" fillId="35" borderId="0" applyNumberFormat="0" applyBorder="0" applyAlignment="0" applyProtection="0"/>
    <xf numFmtId="0" fontId="25" fillId="39" borderId="0" applyNumberFormat="0" applyBorder="0" applyAlignment="0" applyProtection="0"/>
    <xf numFmtId="0" fontId="25" fillId="0" borderId="0"/>
    <xf numFmtId="0" fontId="25" fillId="15" borderId="13" applyNumberFormat="0" applyFont="0" applyAlignment="0" applyProtection="0"/>
    <xf numFmtId="0" fontId="23" fillId="0" borderId="0"/>
    <xf numFmtId="0" fontId="24" fillId="37" borderId="0" applyNumberFormat="0" applyBorder="0" applyAlignment="0" applyProtection="0"/>
    <xf numFmtId="0" fontId="24" fillId="30" borderId="0" applyNumberFormat="0" applyBorder="0" applyAlignment="0" applyProtection="0"/>
    <xf numFmtId="0" fontId="24" fillId="33" borderId="0" applyNumberFormat="0" applyBorder="0" applyAlignment="0" applyProtection="0"/>
    <xf numFmtId="0" fontId="24" fillId="38" borderId="0" applyNumberFormat="0" applyBorder="0" applyAlignment="0" applyProtection="0"/>
    <xf numFmtId="0" fontId="24" fillId="19" borderId="0" applyNumberFormat="0" applyBorder="0" applyAlignment="0" applyProtection="0"/>
    <xf numFmtId="0" fontId="24" fillId="26" borderId="0" applyNumberFormat="0" applyBorder="0" applyAlignment="0" applyProtection="0"/>
    <xf numFmtId="0" fontId="24" fillId="21" borderId="0" applyNumberFormat="0" applyBorder="0" applyAlignment="0" applyProtection="0"/>
    <xf numFmtId="0" fontId="24" fillId="23" borderId="0" applyNumberFormat="0" applyBorder="0" applyAlignment="0" applyProtection="0"/>
    <xf numFmtId="0" fontId="24" fillId="27" borderId="0" applyNumberFormat="0" applyBorder="0" applyAlignment="0" applyProtection="0"/>
    <xf numFmtId="0" fontId="24" fillId="29" borderId="0" applyNumberFormat="0" applyBorder="0" applyAlignment="0" applyProtection="0"/>
    <xf numFmtId="0" fontId="24" fillId="18" borderId="0" applyNumberFormat="0" applyBorder="0" applyAlignment="0" applyProtection="0"/>
    <xf numFmtId="0" fontId="24" fillId="25" borderId="0" applyNumberFormat="0" applyBorder="0" applyAlignment="0" applyProtection="0"/>
    <xf numFmtId="0" fontId="24" fillId="22" borderId="0" applyNumberFormat="0" applyBorder="0" applyAlignment="0" applyProtection="0"/>
    <xf numFmtId="0" fontId="23" fillId="15" borderId="13" applyNumberFormat="0" applyFont="0" applyAlignment="0" applyProtection="0"/>
    <xf numFmtId="0" fontId="24" fillId="31" borderId="0" applyNumberFormat="0" applyBorder="0" applyAlignment="0" applyProtection="0"/>
    <xf numFmtId="0" fontId="24" fillId="34"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4" fillId="17" borderId="0" applyNumberFormat="0" applyBorder="0" applyAlignment="0" applyProtection="0"/>
    <xf numFmtId="0" fontId="23" fillId="33"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4" fillId="39" borderId="0" applyNumberFormat="0" applyBorder="0" applyAlignment="0" applyProtection="0"/>
    <xf numFmtId="0" fontId="24" fillId="35" borderId="0" applyNumberFormat="0" applyBorder="0" applyAlignment="0" applyProtection="0"/>
    <xf numFmtId="0" fontId="24" fillId="15" borderId="13" applyNumberFormat="0" applyFont="0" applyAlignment="0" applyProtection="0"/>
    <xf numFmtId="0" fontId="24" fillId="0" borderId="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37"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38" borderId="0" applyNumberFormat="0" applyBorder="0" applyAlignment="0" applyProtection="0"/>
    <xf numFmtId="0" fontId="23" fillId="19" borderId="0" applyNumberFormat="0" applyBorder="0" applyAlignment="0" applyProtection="0"/>
    <xf numFmtId="0" fontId="23" fillId="23" borderId="0" applyNumberFormat="0" applyBorder="0" applyAlignment="0" applyProtection="0"/>
    <xf numFmtId="0" fontId="23" fillId="27" borderId="0" applyNumberFormat="0" applyBorder="0" applyAlignment="0" applyProtection="0"/>
    <xf numFmtId="0" fontId="23" fillId="31" borderId="0" applyNumberFormat="0" applyBorder="0" applyAlignment="0" applyProtection="0"/>
    <xf numFmtId="0" fontId="23" fillId="35" borderId="0" applyNumberFormat="0" applyBorder="0" applyAlignment="0" applyProtection="0"/>
    <xf numFmtId="0" fontId="23" fillId="39" borderId="0" applyNumberFormat="0" applyBorder="0" applyAlignment="0" applyProtection="0"/>
    <xf numFmtId="0" fontId="23" fillId="0" borderId="0"/>
    <xf numFmtId="0" fontId="23" fillId="15" borderId="13" applyNumberFormat="0" applyFont="0" applyAlignment="0" applyProtection="0"/>
    <xf numFmtId="0" fontId="22" fillId="0" borderId="0"/>
    <xf numFmtId="0" fontId="22" fillId="15" borderId="13" applyNumberFormat="0" applyFont="0" applyAlignment="0" applyProtection="0"/>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1" fillId="0" borderId="0"/>
    <xf numFmtId="0" fontId="21" fillId="15" borderId="13" applyNumberFormat="0" applyFont="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1" borderId="0" applyNumberFormat="0" applyBorder="0" applyAlignment="0" applyProtection="0"/>
    <xf numFmtId="0" fontId="21" fillId="22" borderId="0" applyNumberFormat="0" applyBorder="0" applyAlignment="0" applyProtection="0"/>
    <xf numFmtId="0" fontId="21" fillId="23" borderId="0" applyNumberFormat="0" applyBorder="0" applyAlignment="0" applyProtection="0"/>
    <xf numFmtId="0" fontId="21" fillId="25" borderId="0" applyNumberFormat="0" applyBorder="0" applyAlignment="0" applyProtection="0"/>
    <xf numFmtId="0" fontId="21" fillId="26" borderId="0" applyNumberFormat="0" applyBorder="0" applyAlignment="0" applyProtection="0"/>
    <xf numFmtId="0" fontId="21" fillId="27" borderId="0" applyNumberFormat="0" applyBorder="0" applyAlignment="0" applyProtection="0"/>
    <xf numFmtId="0" fontId="21"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7"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38" borderId="0" applyNumberFormat="0" applyBorder="0" applyAlignment="0" applyProtection="0"/>
    <xf numFmtId="0" fontId="20" fillId="19" borderId="0" applyNumberFormat="0" applyBorder="0" applyAlignment="0" applyProtection="0"/>
    <xf numFmtId="0" fontId="20" fillId="23" borderId="0" applyNumberFormat="0" applyBorder="0" applyAlignment="0" applyProtection="0"/>
    <xf numFmtId="0" fontId="20" fillId="27" borderId="0" applyNumberFormat="0" applyBorder="0" applyAlignment="0" applyProtection="0"/>
    <xf numFmtId="0" fontId="20" fillId="31" borderId="0" applyNumberFormat="0" applyBorder="0" applyAlignment="0" applyProtection="0"/>
    <xf numFmtId="0" fontId="20" fillId="35" borderId="0" applyNumberFormat="0" applyBorder="0" applyAlignment="0" applyProtection="0"/>
    <xf numFmtId="0" fontId="20" fillId="39" borderId="0" applyNumberFormat="0" applyBorder="0" applyAlignment="0" applyProtection="0"/>
    <xf numFmtId="0" fontId="20" fillId="0" borderId="0"/>
    <xf numFmtId="0" fontId="20" fillId="15" borderId="13" applyNumberFormat="0" applyFont="0" applyAlignment="0" applyProtection="0"/>
    <xf numFmtId="0" fontId="19" fillId="0" borderId="0"/>
    <xf numFmtId="0" fontId="19" fillId="15" borderId="13" applyNumberFormat="0" applyFont="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37"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38" borderId="0" applyNumberFormat="0" applyBorder="0" applyAlignment="0" applyProtection="0"/>
    <xf numFmtId="0" fontId="18" fillId="19" borderId="0" applyNumberFormat="0" applyBorder="0" applyAlignment="0" applyProtection="0"/>
    <xf numFmtId="0" fontId="18" fillId="23" borderId="0" applyNumberFormat="0" applyBorder="0" applyAlignment="0" applyProtection="0"/>
    <xf numFmtId="0" fontId="18" fillId="27" borderId="0" applyNumberFormat="0" applyBorder="0" applyAlignment="0" applyProtection="0"/>
    <xf numFmtId="0" fontId="18" fillId="31" borderId="0" applyNumberFormat="0" applyBorder="0" applyAlignment="0" applyProtection="0"/>
    <xf numFmtId="0" fontId="18" fillId="35" borderId="0" applyNumberFormat="0" applyBorder="0" applyAlignment="0" applyProtection="0"/>
    <xf numFmtId="0" fontId="18" fillId="39" borderId="0" applyNumberFormat="0" applyBorder="0" applyAlignment="0" applyProtection="0"/>
    <xf numFmtId="0" fontId="18" fillId="0" borderId="0"/>
    <xf numFmtId="0" fontId="18" fillId="15" borderId="13" applyNumberFormat="0" applyFont="0" applyAlignment="0" applyProtection="0"/>
    <xf numFmtId="0" fontId="424" fillId="0" borderId="0"/>
    <xf numFmtId="0" fontId="17" fillId="0" borderId="0"/>
    <xf numFmtId="0" fontId="17" fillId="15" borderId="13" applyNumberFormat="0" applyFon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37"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38" borderId="0" applyNumberFormat="0" applyBorder="0" applyAlignment="0" applyProtection="0"/>
    <xf numFmtId="0" fontId="16" fillId="19" borderId="0" applyNumberFormat="0" applyBorder="0" applyAlignment="0" applyProtection="0"/>
    <xf numFmtId="0" fontId="16" fillId="23" borderId="0" applyNumberFormat="0" applyBorder="0" applyAlignment="0" applyProtection="0"/>
    <xf numFmtId="0" fontId="16" fillId="27" borderId="0" applyNumberFormat="0" applyBorder="0" applyAlignment="0" applyProtection="0"/>
    <xf numFmtId="0" fontId="16" fillId="31" borderId="0" applyNumberFormat="0" applyBorder="0" applyAlignment="0" applyProtection="0"/>
    <xf numFmtId="0" fontId="16" fillId="35" borderId="0" applyNumberFormat="0" applyBorder="0" applyAlignment="0" applyProtection="0"/>
    <xf numFmtId="0" fontId="16" fillId="39" borderId="0" applyNumberFormat="0" applyBorder="0" applyAlignment="0" applyProtection="0"/>
    <xf numFmtId="0" fontId="16" fillId="0" borderId="0"/>
    <xf numFmtId="0" fontId="16" fillId="15" borderId="13" applyNumberFormat="0" applyFont="0" applyAlignment="0" applyProtection="0"/>
    <xf numFmtId="0" fontId="15" fillId="0" borderId="0"/>
    <xf numFmtId="0" fontId="15" fillId="15" borderId="13" applyNumberFormat="0" applyFont="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29"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7"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38" borderId="0" applyNumberFormat="0" applyBorder="0" applyAlignment="0" applyProtection="0"/>
    <xf numFmtId="0" fontId="14" fillId="19" borderId="0" applyNumberFormat="0" applyBorder="0" applyAlignment="0" applyProtection="0"/>
    <xf numFmtId="0" fontId="14" fillId="23" borderId="0" applyNumberFormat="0" applyBorder="0" applyAlignment="0" applyProtection="0"/>
    <xf numFmtId="0" fontId="14" fillId="27" borderId="0" applyNumberFormat="0" applyBorder="0" applyAlignment="0" applyProtection="0"/>
    <xf numFmtId="0" fontId="14" fillId="31" borderId="0" applyNumberFormat="0" applyBorder="0" applyAlignment="0" applyProtection="0"/>
    <xf numFmtId="0" fontId="14" fillId="35" borderId="0" applyNumberFormat="0" applyBorder="0" applyAlignment="0" applyProtection="0"/>
    <xf numFmtId="0" fontId="14" fillId="39" borderId="0" applyNumberFormat="0" applyBorder="0" applyAlignment="0" applyProtection="0"/>
    <xf numFmtId="0" fontId="14" fillId="0" borderId="0"/>
    <xf numFmtId="0" fontId="14" fillId="15" borderId="13" applyNumberFormat="0" applyFont="0" applyAlignment="0" applyProtection="0"/>
    <xf numFmtId="0" fontId="13" fillId="0" borderId="0"/>
    <xf numFmtId="0" fontId="561" fillId="0" borderId="0" applyNumberFormat="0" applyFill="0" applyBorder="0" applyAlignment="0" applyProtection="0"/>
    <xf numFmtId="0" fontId="581" fillId="0" borderId="6" applyNumberFormat="0" applyFill="0" applyAlignment="0" applyProtection="0"/>
    <xf numFmtId="0" fontId="582" fillId="0" borderId="7" applyNumberFormat="0" applyFill="0" applyAlignment="0" applyProtection="0"/>
    <xf numFmtId="0" fontId="583" fillId="0" borderId="8" applyNumberFormat="0" applyFill="0" applyAlignment="0" applyProtection="0"/>
    <xf numFmtId="0" fontId="583" fillId="0" borderId="0" applyNumberFormat="0" applyFill="0" applyBorder="0" applyAlignment="0" applyProtection="0"/>
    <xf numFmtId="0" fontId="584" fillId="9" borderId="0" applyNumberFormat="0" applyBorder="0" applyAlignment="0" applyProtection="0"/>
    <xf numFmtId="0" fontId="585" fillId="10" borderId="0" applyNumberFormat="0" applyBorder="0" applyAlignment="0" applyProtection="0"/>
    <xf numFmtId="0" fontId="586" fillId="11" borderId="0" applyNumberFormat="0" applyBorder="0" applyAlignment="0" applyProtection="0"/>
    <xf numFmtId="0" fontId="587" fillId="12" borderId="9" applyNumberFormat="0" applyAlignment="0" applyProtection="0"/>
    <xf numFmtId="0" fontId="588" fillId="13" borderId="10" applyNumberFormat="0" applyAlignment="0" applyProtection="0"/>
    <xf numFmtId="0" fontId="589" fillId="13" borderId="9" applyNumberFormat="0" applyAlignment="0" applyProtection="0"/>
    <xf numFmtId="0" fontId="590" fillId="0" borderId="11" applyNumberFormat="0" applyFill="0" applyAlignment="0" applyProtection="0"/>
    <xf numFmtId="0" fontId="591" fillId="14" borderId="12" applyNumberFormat="0" applyAlignment="0" applyProtection="0"/>
    <xf numFmtId="0" fontId="592" fillId="0" borderId="0" applyNumberFormat="0" applyFill="0" applyBorder="0" applyAlignment="0" applyProtection="0"/>
    <xf numFmtId="0" fontId="13" fillId="15" borderId="13" applyNumberFormat="0" applyFont="0" applyAlignment="0" applyProtection="0"/>
    <xf numFmtId="0" fontId="593" fillId="0" borderId="0" applyNumberFormat="0" applyFill="0" applyBorder="0" applyAlignment="0" applyProtection="0"/>
    <xf numFmtId="0" fontId="594" fillId="0" borderId="14" applyNumberFormat="0" applyFill="0" applyAlignment="0" applyProtection="0"/>
    <xf numFmtId="0" fontId="595"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595" fillId="20"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595" fillId="24"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595" fillId="28"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595" fillId="32"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595" fillId="36"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2" fillId="0" borderId="0"/>
    <xf numFmtId="0" fontId="12" fillId="15" borderId="13" applyNumberFormat="0" applyFont="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1" fillId="0" borderId="0"/>
    <xf numFmtId="0" fontId="11" fillId="15" borderId="13" applyNumberFormat="0" applyFont="0" applyAlignment="0" applyProtection="0"/>
    <xf numFmtId="0" fontId="11" fillId="17"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7"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5"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39" borderId="0" applyNumberFormat="0" applyBorder="0" applyAlignment="0" applyProtection="0"/>
    <xf numFmtId="0" fontId="10" fillId="0" borderId="0"/>
    <xf numFmtId="0" fontId="10" fillId="15" borderId="13" applyNumberFormat="0" applyFont="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9" fillId="0" borderId="0"/>
    <xf numFmtId="0" fontId="9" fillId="15" borderId="13" applyNumberFormat="0" applyFont="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8" fillId="0" borderId="0"/>
    <xf numFmtId="0" fontId="8" fillId="15" borderId="13" applyNumberFormat="0" applyFont="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7" fillId="0" borderId="0"/>
    <xf numFmtId="0" fontId="7" fillId="15" borderId="13" applyNumberFormat="0" applyFont="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39" borderId="0" applyNumberFormat="0" applyBorder="0" applyAlignment="0" applyProtection="0"/>
    <xf numFmtId="0" fontId="7" fillId="0" borderId="0"/>
    <xf numFmtId="0" fontId="6" fillId="17" borderId="0" applyNumberFormat="0" applyBorder="0" applyAlignment="0" applyProtection="0"/>
    <xf numFmtId="0" fontId="6" fillId="21"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0" borderId="0"/>
    <xf numFmtId="0" fontId="6" fillId="15" borderId="13" applyNumberFormat="0" applyFont="0" applyAlignment="0" applyProtection="0"/>
    <xf numFmtId="0" fontId="5" fillId="0" borderId="0"/>
    <xf numFmtId="0" fontId="5" fillId="15" borderId="13" applyNumberFormat="0" applyFont="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39" borderId="0" applyNumberFormat="0" applyBorder="0" applyAlignment="0" applyProtection="0"/>
  </cellStyleXfs>
  <cellXfs count="371">
    <xf numFmtId="0" fontId="0" fillId="0" borderId="0" xfId="0" applyAlignment="1">
      <alignment horizontal="center" vertical="center"/>
    </xf>
    <xf numFmtId="0" fontId="424" fillId="0" borderId="0" xfId="0" applyFont="1" applyAlignment="1">
      <alignment horizontal="center" vertical="center"/>
    </xf>
    <xf numFmtId="0" fontId="0" fillId="0" borderId="0" xfId="0" applyAlignment="1">
      <alignment vertical="center"/>
    </xf>
    <xf numFmtId="0" fontId="428" fillId="0" borderId="0" xfId="1" applyFill="1" applyAlignment="1">
      <alignment horizontal="center" vertical="center"/>
    </xf>
    <xf numFmtId="14" fontId="0" fillId="0" borderId="0" xfId="0" applyNumberFormat="1" applyAlignment="1">
      <alignment horizontal="center" vertical="center"/>
    </xf>
    <xf numFmtId="0" fontId="0" fillId="0" borderId="0" xfId="0"/>
    <xf numFmtId="22" fontId="0" fillId="0" borderId="0" xfId="0" applyNumberFormat="1"/>
    <xf numFmtId="0" fontId="432" fillId="0" borderId="0" xfId="2" applyFont="1" applyAlignment="1" applyProtection="1">
      <alignment horizontal="left" vertical="top"/>
      <protection locked="0"/>
    </xf>
    <xf numFmtId="49" fontId="432" fillId="0" borderId="0" xfId="2" applyNumberFormat="1" applyFont="1" applyAlignment="1" applyProtection="1">
      <alignment horizontal="left" vertical="top"/>
      <protection locked="0"/>
    </xf>
    <xf numFmtId="0" fontId="430" fillId="0" borderId="0" xfId="2" applyFont="1" applyAlignment="1" applyProtection="1">
      <alignment horizontal="left" vertical="top"/>
      <protection locked="0"/>
    </xf>
    <xf numFmtId="0" fontId="432" fillId="0" borderId="0" xfId="2" applyFont="1" applyAlignment="1" applyProtection="1">
      <alignment horizontal="left" vertical="top" wrapText="1"/>
      <protection locked="0"/>
    </xf>
    <xf numFmtId="0" fontId="434" fillId="0" borderId="0" xfId="2" applyFont="1" applyAlignment="1" applyProtection="1">
      <alignment horizontal="left" vertical="top" wrapText="1"/>
      <protection locked="0"/>
    </xf>
    <xf numFmtId="0" fontId="431" fillId="0" borderId="0" xfId="2" applyFont="1" applyAlignment="1" applyProtection="1">
      <alignment horizontal="left" vertical="top"/>
      <protection locked="0"/>
    </xf>
    <xf numFmtId="0" fontId="432" fillId="0" borderId="0" xfId="2" quotePrefix="1" applyFont="1" applyAlignment="1" applyProtection="1">
      <alignment horizontal="left" vertical="top"/>
      <protection locked="0"/>
    </xf>
    <xf numFmtId="0" fontId="433" fillId="0" borderId="0" xfId="2" applyFont="1" applyAlignment="1" applyProtection="1">
      <alignment horizontal="left" vertical="top"/>
      <protection locked="0"/>
    </xf>
    <xf numFmtId="0" fontId="433" fillId="0" borderId="0" xfId="2" applyFont="1" applyAlignment="1" applyProtection="1">
      <alignment horizontal="left" vertical="top" wrapText="1"/>
      <protection locked="0"/>
    </xf>
    <xf numFmtId="0" fontId="0" fillId="0" borderId="0" xfId="0" applyAlignment="1">
      <alignment horizontal="left" vertical="center"/>
    </xf>
    <xf numFmtId="0" fontId="443" fillId="0" borderId="0" xfId="0" applyFont="1" applyAlignment="1">
      <alignment horizontal="left" vertical="center"/>
    </xf>
    <xf numFmtId="0" fontId="424" fillId="0" borderId="0" xfId="0" applyFont="1" applyAlignment="1">
      <alignment horizontal="left" vertical="center"/>
    </xf>
    <xf numFmtId="164" fontId="0" fillId="0" borderId="0" xfId="0" applyNumberFormat="1" applyAlignment="1">
      <alignment horizontal="center" vertical="center"/>
    </xf>
    <xf numFmtId="0" fontId="441" fillId="0" borderId="0" xfId="0" applyFont="1" applyAlignment="1">
      <alignment horizontal="left" vertical="center"/>
    </xf>
    <xf numFmtId="0" fontId="442" fillId="0" borderId="0" xfId="0" applyFont="1" applyAlignment="1">
      <alignment horizontal="left" vertical="center"/>
    </xf>
    <xf numFmtId="0" fontId="424" fillId="3" borderId="0" xfId="0" applyFont="1" applyFill="1" applyAlignment="1">
      <alignment horizontal="center" vertical="center"/>
    </xf>
    <xf numFmtId="14" fontId="0" fillId="3" borderId="0" xfId="0" applyNumberFormat="1" applyFill="1" applyAlignment="1">
      <alignment horizontal="center" vertical="center"/>
    </xf>
    <xf numFmtId="0" fontId="445" fillId="4" borderId="0" xfId="2" applyFont="1" applyFill="1" applyAlignment="1">
      <alignment horizontal="left" vertical="center" wrapText="1"/>
    </xf>
    <xf numFmtId="0" fontId="446" fillId="0" borderId="0" xfId="2" applyFont="1" applyAlignment="1">
      <alignment horizontal="left" vertical="center" wrapText="1"/>
    </xf>
    <xf numFmtId="0" fontId="447" fillId="0" borderId="0" xfId="0" applyFont="1" applyAlignment="1">
      <alignment horizontal="center" vertical="center"/>
    </xf>
    <xf numFmtId="0" fontId="447" fillId="0" borderId="0" xfId="2" applyFont="1" applyAlignment="1">
      <alignment horizontal="left" vertical="center" wrapText="1"/>
    </xf>
    <xf numFmtId="0" fontId="446" fillId="0" borderId="0" xfId="0" quotePrefix="1" applyFont="1" applyAlignment="1">
      <alignment horizontal="left" vertical="center"/>
    </xf>
    <xf numFmtId="0" fontId="446" fillId="0" borderId="0" xfId="0" applyFont="1" applyAlignment="1">
      <alignment horizontal="left" vertical="center"/>
    </xf>
    <xf numFmtId="0" fontId="446" fillId="0" borderId="0" xfId="0" applyFont="1" applyAlignment="1">
      <alignment horizontal="left" vertical="center" wrapText="1"/>
    </xf>
    <xf numFmtId="14" fontId="446" fillId="0" borderId="0" xfId="2" applyNumberFormat="1" applyFont="1" applyAlignment="1">
      <alignment horizontal="left" vertical="center" wrapText="1"/>
    </xf>
    <xf numFmtId="0" fontId="445" fillId="0" borderId="0" xfId="2" applyFont="1" applyAlignment="1">
      <alignment horizontal="left" vertical="center" wrapText="1"/>
    </xf>
    <xf numFmtId="0" fontId="447" fillId="0" borderId="0" xfId="2" applyFont="1" applyAlignment="1">
      <alignment vertical="center" wrapText="1"/>
    </xf>
    <xf numFmtId="0" fontId="447" fillId="0" borderId="0" xfId="2" applyFont="1" applyAlignment="1">
      <alignment horizontal="left" vertical="top" wrapText="1"/>
    </xf>
    <xf numFmtId="0" fontId="446" fillId="0" borderId="0" xfId="2" applyFont="1" applyAlignment="1">
      <alignment vertical="center" wrapText="1"/>
    </xf>
    <xf numFmtId="0" fontId="446" fillId="0" borderId="0" xfId="0" applyFont="1" applyAlignment="1">
      <alignment horizontal="left" vertical="top" wrapText="1"/>
    </xf>
    <xf numFmtId="0" fontId="451" fillId="0" borderId="0" xfId="0" applyFont="1" applyAlignment="1" applyProtection="1">
      <alignment horizontal="left" vertical="center" wrapText="1"/>
      <protection locked="0"/>
    </xf>
    <xf numFmtId="0" fontId="451" fillId="0" borderId="0" xfId="0" applyFont="1" applyAlignment="1" applyProtection="1">
      <alignment horizontal="left" vertical="center"/>
      <protection locked="0"/>
    </xf>
    <xf numFmtId="0" fontId="451" fillId="0" borderId="0" xfId="0" applyFont="1" applyAlignment="1">
      <alignment horizontal="left" vertical="center" wrapText="1"/>
    </xf>
    <xf numFmtId="0" fontId="451" fillId="6" borderId="0" xfId="0" applyFont="1" applyFill="1" applyAlignment="1" applyProtection="1">
      <alignment horizontal="left" vertical="center" wrapText="1"/>
      <protection locked="0"/>
    </xf>
    <xf numFmtId="0" fontId="451" fillId="6" borderId="0" xfId="0" applyFont="1" applyFill="1" applyAlignment="1" applyProtection="1">
      <alignment horizontal="left" vertical="center"/>
      <protection locked="0"/>
    </xf>
    <xf numFmtId="0" fontId="451" fillId="6" borderId="0" xfId="0" applyFont="1" applyFill="1" applyAlignment="1">
      <alignment horizontal="left" vertical="center"/>
    </xf>
    <xf numFmtId="0" fontId="452" fillId="0" borderId="0" xfId="0" applyFont="1" applyAlignment="1" applyProtection="1">
      <alignment horizontal="left" vertical="center" wrapText="1"/>
      <protection locked="0"/>
    </xf>
    <xf numFmtId="0" fontId="447" fillId="0" borderId="0" xfId="0" applyFont="1" applyAlignment="1" applyProtection="1">
      <alignment horizontal="left" vertical="center"/>
      <protection locked="0"/>
    </xf>
    <xf numFmtId="0" fontId="452" fillId="0" borderId="0" xfId="0" applyFont="1" applyAlignment="1" applyProtection="1">
      <alignment horizontal="left" vertical="center"/>
      <protection locked="0"/>
    </xf>
    <xf numFmtId="0" fontId="452" fillId="0" borderId="0" xfId="0" applyFont="1" applyAlignment="1">
      <alignment horizontal="left" vertical="center" wrapText="1"/>
    </xf>
    <xf numFmtId="0" fontId="452" fillId="0" borderId="0" xfId="0" quotePrefix="1" applyFont="1" applyAlignment="1">
      <alignment horizontal="left" vertical="center"/>
    </xf>
    <xf numFmtId="0" fontId="452" fillId="0" borderId="0" xfId="0" applyFont="1" applyAlignment="1">
      <alignment horizontal="left" vertical="center"/>
    </xf>
    <xf numFmtId="0" fontId="451" fillId="6" borderId="0" xfId="0" applyFont="1" applyFill="1" applyAlignment="1">
      <alignment horizontal="left" vertical="center" wrapText="1"/>
    </xf>
    <xf numFmtId="0" fontId="447" fillId="0" borderId="0" xfId="0" applyFont="1" applyAlignment="1">
      <alignment horizontal="left" vertical="center" wrapText="1"/>
    </xf>
    <xf numFmtId="0" fontId="455" fillId="0" borderId="0" xfId="0" applyFont="1" applyAlignment="1" applyProtection="1">
      <alignment horizontal="left" vertical="center" wrapText="1"/>
      <protection locked="0"/>
    </xf>
    <xf numFmtId="0" fontId="456" fillId="0" borderId="0" xfId="0" applyFont="1" applyAlignment="1" applyProtection="1">
      <alignment horizontal="left" vertical="center"/>
      <protection locked="0"/>
    </xf>
    <xf numFmtId="0" fontId="455" fillId="0" borderId="0" xfId="0" applyFont="1" applyAlignment="1">
      <alignment horizontal="left" vertical="top" wrapText="1"/>
    </xf>
    <xf numFmtId="0" fontId="452" fillId="0" borderId="0" xfId="0" applyFont="1" applyAlignment="1">
      <alignment horizontal="left" vertical="top" wrapText="1"/>
    </xf>
    <xf numFmtId="0" fontId="452" fillId="0" borderId="0" xfId="2" applyFont="1" applyAlignment="1" applyProtection="1">
      <alignment horizontal="left" vertical="top" wrapText="1"/>
      <protection locked="0"/>
    </xf>
    <xf numFmtId="0" fontId="457" fillId="0" borderId="0" xfId="0" applyFont="1" applyAlignment="1">
      <alignment horizontal="left" vertical="center" wrapText="1"/>
    </xf>
    <xf numFmtId="0" fontId="447" fillId="0" borderId="0" xfId="0" applyFont="1" applyAlignment="1" applyProtection="1">
      <alignment horizontal="center" vertical="center" wrapText="1"/>
      <protection locked="0"/>
    </xf>
    <xf numFmtId="0" fontId="447" fillId="0" borderId="0" xfId="0" applyFont="1" applyAlignment="1" applyProtection="1">
      <alignment horizontal="center" vertical="center"/>
      <protection locked="0"/>
    </xf>
    <xf numFmtId="0" fontId="446" fillId="0" borderId="0" xfId="2" applyFont="1" applyAlignment="1">
      <alignment horizontal="left" vertical="center"/>
    </xf>
    <xf numFmtId="49" fontId="447" fillId="0" borderId="0" xfId="0" applyNumberFormat="1" applyFont="1" applyAlignment="1">
      <alignment horizontal="center" vertical="center"/>
    </xf>
    <xf numFmtId="0" fontId="0" fillId="0" borderId="0" xfId="0" applyAlignment="1">
      <alignment horizontal="left" vertical="top"/>
    </xf>
    <xf numFmtId="0" fontId="458" fillId="0" borderId="0" xfId="0" applyFont="1" applyAlignment="1">
      <alignment horizontal="center" vertical="center"/>
    </xf>
    <xf numFmtId="0" fontId="424" fillId="6" borderId="0" xfId="0" applyFont="1" applyFill="1" applyAlignment="1">
      <alignment horizontal="center" vertical="center"/>
    </xf>
    <xf numFmtId="0" fontId="0" fillId="6" borderId="0" xfId="0" applyFill="1" applyAlignment="1">
      <alignment horizontal="center" vertical="center"/>
    </xf>
    <xf numFmtId="0" fontId="0" fillId="6" borderId="0" xfId="0" quotePrefix="1" applyFill="1" applyAlignment="1">
      <alignment horizontal="center" vertical="center"/>
    </xf>
    <xf numFmtId="164" fontId="424" fillId="8" borderId="0" xfId="0" applyNumberFormat="1" applyFont="1" applyFill="1" applyAlignment="1">
      <alignment horizontal="left" vertical="center"/>
    </xf>
    <xf numFmtId="0" fontId="0" fillId="8" borderId="0" xfId="0" applyFill="1" applyAlignment="1">
      <alignment horizontal="center" vertical="center"/>
    </xf>
    <xf numFmtId="0" fontId="447" fillId="0" borderId="0" xfId="0" applyFont="1" applyAlignment="1">
      <alignment horizontal="left" vertical="center"/>
    </xf>
    <xf numFmtId="14" fontId="447" fillId="3" borderId="0" xfId="0" applyNumberFormat="1" applyFont="1" applyFill="1" applyAlignment="1">
      <alignment horizontal="center" vertical="center"/>
    </xf>
    <xf numFmtId="0" fontId="505" fillId="0" borderId="0" xfId="0" applyFont="1" applyAlignment="1">
      <alignment horizontal="left" readingOrder="1"/>
    </xf>
    <xf numFmtId="0" fontId="455" fillId="0" borderId="0" xfId="0" applyFont="1" applyAlignment="1">
      <alignment horizontal="left" readingOrder="1"/>
    </xf>
    <xf numFmtId="0" fontId="455" fillId="0" borderId="0" xfId="0" applyFont="1" applyAlignment="1">
      <alignment horizontal="left" wrapText="1" readingOrder="1"/>
    </xf>
    <xf numFmtId="0" fontId="455" fillId="0" borderId="0" xfId="0" quotePrefix="1" applyFont="1" applyAlignment="1">
      <alignment horizontal="left" readingOrder="1"/>
    </xf>
    <xf numFmtId="164" fontId="455" fillId="0" borderId="0" xfId="0" applyNumberFormat="1" applyFont="1" applyAlignment="1">
      <alignment horizontal="left" readingOrder="1"/>
    </xf>
    <xf numFmtId="49" fontId="424" fillId="0" borderId="0" xfId="0" applyNumberFormat="1" applyFont="1" applyAlignment="1">
      <alignment horizontal="left" vertical="center"/>
    </xf>
    <xf numFmtId="49" fontId="424" fillId="0" borderId="0" xfId="0" applyNumberFormat="1" applyFont="1" applyAlignment="1">
      <alignment horizontal="center" vertical="center"/>
    </xf>
    <xf numFmtId="14" fontId="424" fillId="0" borderId="0" xfId="0" applyNumberFormat="1" applyFont="1" applyAlignment="1">
      <alignment horizontal="center" vertical="center"/>
    </xf>
    <xf numFmtId="14" fontId="424" fillId="3" borderId="0" xfId="0" applyNumberFormat="1" applyFont="1" applyFill="1" applyAlignment="1">
      <alignment horizontal="center" vertical="center"/>
    </xf>
    <xf numFmtId="0" fontId="0" fillId="3" borderId="0" xfId="0" applyFill="1"/>
    <xf numFmtId="0" fontId="455" fillId="0" borderId="0" xfId="19" applyFont="1" applyAlignment="1">
      <alignment horizontal="left" wrapText="1" readingOrder="1"/>
    </xf>
    <xf numFmtId="164" fontId="447" fillId="3" borderId="0" xfId="0" applyNumberFormat="1" applyFont="1" applyFill="1" applyAlignment="1">
      <alignment horizontal="center" vertical="center"/>
    </xf>
    <xf numFmtId="164" fontId="447" fillId="0" borderId="0" xfId="0" applyNumberFormat="1" applyFont="1" applyAlignment="1">
      <alignment horizontal="center" vertical="center"/>
    </xf>
    <xf numFmtId="0" fontId="0" fillId="0" borderId="0" xfId="0" applyAlignment="1">
      <alignment horizontal="left" vertical="center" wrapText="1"/>
    </xf>
    <xf numFmtId="49" fontId="447" fillId="2" borderId="4" xfId="0" applyNumberFormat="1" applyFont="1" applyFill="1" applyBorder="1" applyAlignment="1">
      <alignment horizontal="center" vertical="center"/>
    </xf>
    <xf numFmtId="49" fontId="475" fillId="40" borderId="15" xfId="0" applyNumberFormat="1" applyFont="1" applyFill="1" applyBorder="1" applyAlignment="1">
      <alignment horizontal="center" vertical="center"/>
    </xf>
    <xf numFmtId="0" fontId="475" fillId="40" borderId="16" xfId="0" applyFont="1" applyFill="1" applyBorder="1" applyAlignment="1">
      <alignment horizontal="center" vertical="center"/>
    </xf>
    <xf numFmtId="14" fontId="475" fillId="40" borderId="16" xfId="0" applyNumberFormat="1" applyFont="1" applyFill="1" applyBorder="1" applyAlignment="1">
      <alignment horizontal="center" vertical="center"/>
    </xf>
    <xf numFmtId="0" fontId="475" fillId="3" borderId="16" xfId="0" applyFont="1" applyFill="1" applyBorder="1" applyAlignment="1">
      <alignment horizontal="center" vertical="center"/>
    </xf>
    <xf numFmtId="0" fontId="428" fillId="0" borderId="0" xfId="1" quotePrefix="1" applyAlignment="1">
      <alignment horizontal="left" vertical="center"/>
    </xf>
    <xf numFmtId="14" fontId="446" fillId="0" borderId="0" xfId="0" quotePrefix="1" applyNumberFormat="1" applyFont="1" applyAlignment="1">
      <alignment horizontal="left" vertical="center"/>
    </xf>
    <xf numFmtId="0" fontId="447" fillId="0" borderId="0" xfId="2" applyFont="1" applyAlignment="1">
      <alignment vertical="center"/>
    </xf>
    <xf numFmtId="0" fontId="445" fillId="4" borderId="0" xfId="2" applyFont="1" applyFill="1" applyAlignment="1">
      <alignment vertical="center" wrapText="1"/>
    </xf>
    <xf numFmtId="49" fontId="447" fillId="2" borderId="3" xfId="0" applyNumberFormat="1" applyFont="1" applyFill="1" applyBorder="1" applyAlignment="1">
      <alignment horizontal="center" vertical="center"/>
    </xf>
    <xf numFmtId="49" fontId="0" fillId="2" borderId="3" xfId="0" applyNumberFormat="1" applyFill="1" applyBorder="1" applyAlignment="1">
      <alignment horizontal="center" vertical="center"/>
    </xf>
    <xf numFmtId="0" fontId="505" fillId="0" borderId="17" xfId="0" applyFont="1" applyBorder="1" applyAlignment="1">
      <alignment horizontal="left" wrapText="1" readingOrder="1"/>
    </xf>
    <xf numFmtId="0" fontId="505" fillId="42" borderId="17" xfId="0" applyFont="1" applyFill="1" applyBorder="1" applyAlignment="1">
      <alignment horizontal="left" wrapText="1" readingOrder="1"/>
    </xf>
    <xf numFmtId="0" fontId="505" fillId="43" borderId="17" xfId="0" applyFont="1" applyFill="1" applyBorder="1" applyAlignment="1">
      <alignment horizontal="left" wrapText="1" readingOrder="1"/>
    </xf>
    <xf numFmtId="0" fontId="0" fillId="0" borderId="18" xfId="0" applyBorder="1" applyAlignment="1">
      <alignment wrapText="1"/>
    </xf>
    <xf numFmtId="0" fontId="505" fillId="41" borderId="17" xfId="0" applyFont="1" applyFill="1" applyBorder="1" applyAlignment="1">
      <alignment horizontal="left" wrapText="1" readingOrder="1"/>
    </xf>
    <xf numFmtId="164" fontId="505" fillId="0" borderId="17" xfId="0" applyNumberFormat="1" applyFont="1" applyBorder="1" applyAlignment="1">
      <alignment horizontal="left" wrapText="1" readingOrder="1"/>
    </xf>
    <xf numFmtId="0" fontId="455" fillId="0" borderId="0" xfId="0" applyFont="1" applyAlignment="1">
      <alignment wrapText="1"/>
    </xf>
    <xf numFmtId="0" fontId="455" fillId="0" borderId="0" xfId="0" quotePrefix="1" applyFont="1"/>
    <xf numFmtId="0" fontId="455" fillId="0" borderId="0" xfId="0" applyFont="1"/>
    <xf numFmtId="164" fontId="455" fillId="0" borderId="0" xfId="0" applyNumberFormat="1" applyFont="1" applyAlignment="1">
      <alignment horizontal="left" wrapText="1" readingOrder="1"/>
    </xf>
    <xf numFmtId="0" fontId="455" fillId="0" borderId="0" xfId="0" quotePrefix="1" applyFont="1" applyAlignment="1">
      <alignment horizontal="left" wrapText="1" readingOrder="1"/>
    </xf>
    <xf numFmtId="0" fontId="578" fillId="0" borderId="0" xfId="0" applyFont="1" applyAlignment="1">
      <alignment horizontal="left" wrapText="1"/>
    </xf>
    <xf numFmtId="0" fontId="455" fillId="0" borderId="0" xfId="0" applyFont="1" applyAlignment="1">
      <alignment horizontal="left" wrapText="1"/>
    </xf>
    <xf numFmtId="0" fontId="455" fillId="42" borderId="0" xfId="0" applyFont="1" applyFill="1" applyAlignment="1">
      <alignment horizontal="left" wrapText="1" readingOrder="1"/>
    </xf>
    <xf numFmtId="0" fontId="455" fillId="3" borderId="0" xfId="0" applyFont="1" applyFill="1" applyAlignment="1">
      <alignment horizontal="left" readingOrder="1"/>
    </xf>
    <xf numFmtId="0" fontId="455" fillId="0" borderId="0" xfId="17943" quotePrefix="1" applyFont="1" applyAlignment="1">
      <alignment horizontal="left" readingOrder="1"/>
    </xf>
    <xf numFmtId="0" fontId="455" fillId="0" borderId="0" xfId="17943" applyFont="1" applyAlignment="1">
      <alignment horizontal="left" readingOrder="1"/>
    </xf>
    <xf numFmtId="0" fontId="455" fillId="0" borderId="0" xfId="2" applyFont="1" applyAlignment="1">
      <alignment horizontal="left" wrapText="1" readingOrder="1"/>
    </xf>
    <xf numFmtId="0" fontId="455" fillId="0" borderId="0" xfId="2" applyFont="1" applyAlignment="1">
      <alignment horizontal="left" wrapText="1"/>
    </xf>
    <xf numFmtId="0" fontId="455" fillId="0" borderId="0" xfId="2" quotePrefix="1" applyFont="1" applyAlignment="1">
      <alignment horizontal="left"/>
    </xf>
    <xf numFmtId="164" fontId="455" fillId="0" borderId="0" xfId="2" applyNumberFormat="1" applyFont="1" applyAlignment="1">
      <alignment horizontal="left" wrapText="1"/>
    </xf>
    <xf numFmtId="0" fontId="455" fillId="0" borderId="0" xfId="2" applyFont="1" applyAlignment="1">
      <alignment horizontal="left"/>
    </xf>
    <xf numFmtId="164" fontId="455" fillId="0" borderId="0" xfId="2" applyNumberFormat="1" applyFont="1" applyAlignment="1">
      <alignment horizontal="left"/>
    </xf>
    <xf numFmtId="164" fontId="455" fillId="0" borderId="0" xfId="2" applyNumberFormat="1" applyFont="1" applyAlignment="1">
      <alignment horizontal="left" wrapText="1" readingOrder="1"/>
    </xf>
    <xf numFmtId="0" fontId="505" fillId="3" borderId="0" xfId="0" applyFont="1" applyFill="1" applyAlignment="1">
      <alignment horizontal="left" readingOrder="1"/>
    </xf>
    <xf numFmtId="0" fontId="455" fillId="3" borderId="0" xfId="0" applyFont="1" applyFill="1" applyAlignment="1">
      <alignment horizontal="left" wrapText="1" readingOrder="1"/>
    </xf>
    <xf numFmtId="0" fontId="455" fillId="3" borderId="0" xfId="0" quotePrefix="1" applyFont="1" applyFill="1" applyAlignment="1">
      <alignment horizontal="left" readingOrder="1"/>
    </xf>
    <xf numFmtId="0" fontId="455" fillId="3" borderId="0" xfId="0" applyFont="1" applyFill="1"/>
    <xf numFmtId="0" fontId="455" fillId="3" borderId="0" xfId="19" applyFont="1" applyFill="1" applyAlignment="1">
      <alignment horizontal="left" wrapText="1" readingOrder="1"/>
    </xf>
    <xf numFmtId="164" fontId="455" fillId="3" borderId="0" xfId="0" applyNumberFormat="1" applyFont="1" applyFill="1" applyAlignment="1">
      <alignment horizontal="left" readingOrder="1"/>
    </xf>
    <xf numFmtId="164" fontId="455" fillId="3" borderId="0" xfId="0" applyNumberFormat="1" applyFont="1" applyFill="1" applyAlignment="1">
      <alignment horizontal="left" wrapText="1" readingOrder="1"/>
    </xf>
    <xf numFmtId="0" fontId="455" fillId="3" borderId="0" xfId="0" quotePrefix="1" applyFont="1" applyFill="1" applyAlignment="1">
      <alignment horizontal="left" wrapText="1" readingOrder="1"/>
    </xf>
    <xf numFmtId="0" fontId="455" fillId="43" borderId="0" xfId="0" applyFont="1" applyFill="1" applyAlignment="1">
      <alignment horizontal="left" readingOrder="1"/>
    </xf>
    <xf numFmtId="0" fontId="455" fillId="0" borderId="0" xfId="0" applyFont="1" applyAlignment="1" applyProtection="1">
      <alignment horizontal="left" wrapText="1" readingOrder="1"/>
      <protection locked="0"/>
    </xf>
    <xf numFmtId="0" fontId="455" fillId="0" borderId="0" xfId="0" applyFont="1" applyAlignment="1" applyProtection="1">
      <alignment horizontal="left" readingOrder="1"/>
      <protection locked="0"/>
    </xf>
    <xf numFmtId="0" fontId="455" fillId="41" borderId="0" xfId="0" quotePrefix="1" applyFont="1" applyFill="1" applyAlignment="1">
      <alignment horizontal="left" readingOrder="1"/>
    </xf>
    <xf numFmtId="0" fontId="455" fillId="44" borderId="0" xfId="0" applyFont="1" applyFill="1" applyAlignment="1">
      <alignment horizontal="left" readingOrder="1"/>
    </xf>
    <xf numFmtId="0" fontId="455" fillId="0" borderId="5" xfId="19" applyFont="1" applyBorder="1" applyAlignment="1">
      <alignment horizontal="left" wrapText="1" readingOrder="1"/>
    </xf>
    <xf numFmtId="0" fontId="455" fillId="3" borderId="0" xfId="0" quotePrefix="1" applyFont="1" applyFill="1"/>
    <xf numFmtId="0" fontId="455" fillId="43" borderId="0" xfId="17943" applyFont="1" applyFill="1" applyAlignment="1">
      <alignment horizontal="left" readingOrder="1"/>
    </xf>
    <xf numFmtId="0" fontId="455" fillId="0" borderId="0" xfId="17944" applyFont="1" applyAlignment="1">
      <alignment horizontal="left" readingOrder="1"/>
    </xf>
    <xf numFmtId="0" fontId="455" fillId="0" borderId="0" xfId="17944" applyFont="1" applyAlignment="1">
      <alignment horizontal="left" wrapText="1" readingOrder="1"/>
    </xf>
    <xf numFmtId="0" fontId="455" fillId="0" borderId="0" xfId="0" applyFont="1" applyAlignment="1">
      <alignment wrapText="1" readingOrder="1"/>
    </xf>
    <xf numFmtId="0" fontId="455" fillId="0" borderId="0" xfId="17943" quotePrefix="1" applyFont="1" applyAlignment="1">
      <alignment horizontal="left" wrapText="1" readingOrder="1"/>
    </xf>
    <xf numFmtId="0" fontId="505" fillId="0" borderId="0" xfId="0" applyFont="1" applyAlignment="1">
      <alignment horizontal="left" wrapText="1" readingOrder="1"/>
    </xf>
    <xf numFmtId="0" fontId="455" fillId="0" borderId="0" xfId="17943" applyFont="1" applyAlignment="1">
      <alignment horizontal="left" wrapText="1" readingOrder="1"/>
    </xf>
    <xf numFmtId="164" fontId="455" fillId="0" borderId="0" xfId="2" quotePrefix="1" applyNumberFormat="1" applyFont="1" applyAlignment="1">
      <alignment horizontal="left" wrapText="1"/>
    </xf>
    <xf numFmtId="0" fontId="455" fillId="43" borderId="0" xfId="2" applyFont="1" applyFill="1" applyAlignment="1">
      <alignment horizontal="left"/>
    </xf>
    <xf numFmtId="0" fontId="505" fillId="3" borderId="0" xfId="399" applyFont="1" applyFill="1" applyAlignment="1">
      <alignment horizontal="left" readingOrder="1"/>
    </xf>
    <xf numFmtId="0" fontId="455" fillId="3" borderId="0" xfId="399" applyFont="1" applyFill="1" applyAlignment="1">
      <alignment horizontal="left" readingOrder="1"/>
    </xf>
    <xf numFmtId="0" fontId="455" fillId="3" borderId="0" xfId="399" applyFont="1" applyFill="1" applyAlignment="1">
      <alignment horizontal="left" wrapText="1" readingOrder="1"/>
    </xf>
    <xf numFmtId="0" fontId="455" fillId="43" borderId="0" xfId="0" quotePrefix="1" applyFont="1" applyFill="1" applyAlignment="1">
      <alignment horizontal="left" readingOrder="1"/>
    </xf>
    <xf numFmtId="0" fontId="455" fillId="0" borderId="0" xfId="17945" applyFont="1" applyAlignment="1">
      <alignment horizontal="left" wrapText="1" readingOrder="1"/>
    </xf>
    <xf numFmtId="0" fontId="455" fillId="0" borderId="0" xfId="2" applyFont="1" applyAlignment="1">
      <alignment horizontal="left" readingOrder="1"/>
    </xf>
    <xf numFmtId="0" fontId="455" fillId="42" borderId="0" xfId="2" applyFont="1" applyFill="1" applyAlignment="1">
      <alignment horizontal="left" wrapText="1"/>
    </xf>
    <xf numFmtId="164" fontId="455" fillId="0" borderId="0" xfId="2" quotePrefix="1" applyNumberFormat="1" applyFont="1" applyAlignment="1">
      <alignment horizontal="left" wrapText="1" readingOrder="1"/>
    </xf>
    <xf numFmtId="0" fontId="455" fillId="0" borderId="0" xfId="399" applyFont="1" applyAlignment="1">
      <alignment horizontal="left" wrapText="1" readingOrder="1"/>
    </xf>
    <xf numFmtId="0" fontId="455" fillId="0" borderId="0" xfId="399" quotePrefix="1" applyFont="1" applyAlignment="1">
      <alignment horizontal="left" readingOrder="1"/>
    </xf>
    <xf numFmtId="3" fontId="455" fillId="0" borderId="0" xfId="0" quotePrefix="1" applyNumberFormat="1" applyFont="1" applyAlignment="1">
      <alignment horizontal="left" readingOrder="1"/>
    </xf>
    <xf numFmtId="0" fontId="505" fillId="0" borderId="0" xfId="399" applyFont="1" applyAlignment="1">
      <alignment horizontal="left" readingOrder="1"/>
    </xf>
    <xf numFmtId="0" fontId="455" fillId="0" borderId="0" xfId="399" applyFont="1" applyAlignment="1">
      <alignment horizontal="left" readingOrder="1"/>
    </xf>
    <xf numFmtId="0" fontId="455" fillId="0" borderId="0" xfId="399" quotePrefix="1" applyFont="1" applyAlignment="1">
      <alignment horizontal="left" wrapText="1" readingOrder="1"/>
    </xf>
    <xf numFmtId="0" fontId="455" fillId="0" borderId="0" xfId="0" applyFont="1" applyAlignment="1">
      <alignment horizontal="left"/>
    </xf>
    <xf numFmtId="14" fontId="505" fillId="0" borderId="0" xfId="0" applyNumberFormat="1" applyFont="1" applyAlignment="1">
      <alignment horizontal="left" readingOrder="1"/>
    </xf>
    <xf numFmtId="0" fontId="420" fillId="3" borderId="16" xfId="0" applyFont="1" applyFill="1" applyBorder="1" applyAlignment="1">
      <alignment horizontal="center" vertical="center"/>
    </xf>
    <xf numFmtId="0" fontId="429" fillId="0" borderId="2" xfId="404" applyFont="1" applyBorder="1" applyAlignment="1">
      <alignment horizontal="left" vertical="top" wrapText="1"/>
    </xf>
    <xf numFmtId="0" fontId="596" fillId="0" borderId="0" xfId="18067" applyFont="1" applyAlignment="1">
      <alignment horizontal="left" wrapText="1"/>
    </xf>
    <xf numFmtId="0" fontId="596" fillId="3" borderId="0" xfId="18067" applyFont="1" applyFill="1" applyAlignment="1">
      <alignment horizontal="left" wrapText="1"/>
    </xf>
    <xf numFmtId="164" fontId="596" fillId="0" borderId="0" xfId="18067" applyNumberFormat="1" applyFont="1" applyAlignment="1">
      <alignment horizontal="left" wrapText="1"/>
    </xf>
    <xf numFmtId="0" fontId="425" fillId="0" borderId="0" xfId="0" applyFont="1" applyAlignment="1">
      <alignment vertical="center"/>
    </xf>
    <xf numFmtId="0" fontId="424" fillId="0" borderId="0" xfId="0" applyFont="1"/>
    <xf numFmtId="164" fontId="452" fillId="0" borderId="0" xfId="0" applyNumberFormat="1" applyFont="1" applyAlignment="1">
      <alignment horizontal="left" vertical="center"/>
    </xf>
    <xf numFmtId="164" fontId="447" fillId="0" borderId="0" xfId="0" applyNumberFormat="1" applyFont="1" applyAlignment="1">
      <alignment horizontal="left" vertical="center" wrapText="1"/>
    </xf>
    <xf numFmtId="164" fontId="452" fillId="0" borderId="0" xfId="0" applyNumberFormat="1" applyFont="1" applyAlignment="1">
      <alignment horizontal="left" vertical="center" wrapText="1"/>
    </xf>
    <xf numFmtId="164" fontId="441" fillId="0" borderId="0" xfId="0" applyNumberFormat="1" applyFont="1" applyAlignment="1">
      <alignment horizontal="left" vertical="center"/>
    </xf>
    <xf numFmtId="0" fontId="0" fillId="0" borderId="0" xfId="404" applyFont="1" applyAlignment="1">
      <alignment horizontal="center" vertical="center"/>
    </xf>
    <xf numFmtId="164" fontId="502" fillId="48" borderId="2" xfId="404" applyNumberFormat="1" applyFont="1" applyFill="1" applyBorder="1" applyAlignment="1" applyProtection="1">
      <alignment horizontal="left" vertical="top" wrapText="1"/>
      <protection locked="0"/>
    </xf>
    <xf numFmtId="0" fontId="429" fillId="2" borderId="0" xfId="404" applyFont="1" applyFill="1" applyAlignment="1" applyProtection="1">
      <alignment horizontal="left" vertical="top"/>
      <protection locked="0"/>
    </xf>
    <xf numFmtId="0" fontId="429" fillId="2" borderId="1" xfId="404" applyFont="1" applyFill="1" applyBorder="1" applyAlignment="1" applyProtection="1">
      <alignment horizontal="left" vertical="top"/>
      <protection locked="0"/>
    </xf>
    <xf numFmtId="164" fontId="429" fillId="0" borderId="0" xfId="404" applyNumberFormat="1" applyFont="1" applyAlignment="1" applyProtection="1">
      <alignment horizontal="left" vertical="top"/>
      <protection hidden="1"/>
    </xf>
    <xf numFmtId="0" fontId="429" fillId="0" borderId="0" xfId="404" applyFont="1" applyAlignment="1" applyProtection="1">
      <alignment horizontal="left" vertical="top" wrapText="1"/>
      <protection locked="0"/>
    </xf>
    <xf numFmtId="0" fontId="429" fillId="0" borderId="0" xfId="404" applyFont="1" applyAlignment="1">
      <alignment horizontal="left" vertical="top" wrapText="1"/>
    </xf>
    <xf numFmtId="0" fontId="429" fillId="0" borderId="0" xfId="404" applyFont="1" applyAlignment="1">
      <alignment horizontal="left" vertical="top"/>
    </xf>
    <xf numFmtId="164" fontId="429" fillId="2" borderId="0" xfId="404" applyNumberFormat="1" applyFont="1" applyFill="1" applyAlignment="1" applyProtection="1">
      <alignment horizontal="left" vertical="top"/>
      <protection locked="0"/>
    </xf>
    <xf numFmtId="0" fontId="429" fillId="3" borderId="0" xfId="404" applyFont="1" applyFill="1" applyAlignment="1">
      <alignment horizontal="left" vertical="top"/>
    </xf>
    <xf numFmtId="0" fontId="429" fillId="0" borderId="0" xfId="404" applyFont="1" applyAlignment="1" applyProtection="1">
      <alignment horizontal="left" vertical="top"/>
      <protection locked="0"/>
    </xf>
    <xf numFmtId="0" fontId="429" fillId="3" borderId="23" xfId="404" applyFont="1" applyFill="1" applyBorder="1" applyAlignment="1">
      <alignment horizontal="left" vertical="top" wrapText="1"/>
    </xf>
    <xf numFmtId="0" fontId="430" fillId="0" borderId="0" xfId="0" applyFont="1" applyAlignment="1" applyProtection="1">
      <alignment horizontal="left" vertical="center" wrapText="1"/>
      <protection locked="0"/>
    </xf>
    <xf numFmtId="0" fontId="430" fillId="0" borderId="0" xfId="0" applyFont="1" applyAlignment="1" applyProtection="1">
      <alignment horizontal="left" vertical="center"/>
      <protection locked="0"/>
    </xf>
    <xf numFmtId="0" fontId="430" fillId="0" borderId="0" xfId="0" applyFont="1" applyAlignment="1">
      <alignment horizontal="left" vertical="center" wrapText="1"/>
    </xf>
    <xf numFmtId="0" fontId="431" fillId="0" borderId="0" xfId="0" applyFont="1" applyAlignment="1" applyProtection="1">
      <alignment horizontal="center" vertical="center"/>
      <protection locked="0"/>
    </xf>
    <xf numFmtId="0" fontId="430" fillId="6" borderId="0" xfId="0" applyFont="1" applyFill="1" applyAlignment="1" applyProtection="1">
      <alignment horizontal="left" vertical="center" wrapText="1"/>
      <protection locked="0"/>
    </xf>
    <xf numFmtId="0" fontId="430" fillId="6" borderId="0" xfId="0" applyFont="1" applyFill="1" applyAlignment="1" applyProtection="1">
      <alignment horizontal="left" vertical="center"/>
      <protection locked="0"/>
    </xf>
    <xf numFmtId="0" fontId="430" fillId="6" borderId="0" xfId="0" applyFont="1" applyFill="1" applyAlignment="1">
      <alignment horizontal="left" vertical="center"/>
    </xf>
    <xf numFmtId="0" fontId="432" fillId="0" borderId="0" xfId="0" applyFont="1" applyAlignment="1" applyProtection="1">
      <alignment horizontal="left" vertical="center" wrapText="1"/>
      <protection locked="0"/>
    </xf>
    <xf numFmtId="0" fontId="431" fillId="0" borderId="0" xfId="0" applyFont="1" applyAlignment="1" applyProtection="1">
      <alignment horizontal="left" vertical="center"/>
      <protection locked="0"/>
    </xf>
    <xf numFmtId="0" fontId="432" fillId="0" borderId="0" xfId="0" applyFont="1" applyAlignment="1" applyProtection="1">
      <alignment horizontal="left" vertical="center"/>
      <protection locked="0"/>
    </xf>
    <xf numFmtId="0" fontId="432" fillId="0" borderId="0" xfId="0" applyFont="1" applyAlignment="1">
      <alignment horizontal="left" vertical="center" wrapText="1"/>
    </xf>
    <xf numFmtId="164" fontId="432" fillId="0" borderId="0" xfId="0" quotePrefix="1" applyNumberFormat="1" applyFont="1" applyAlignment="1">
      <alignment horizontal="left" vertical="center"/>
    </xf>
    <xf numFmtId="0" fontId="432" fillId="0" borderId="0" xfId="0" applyFont="1" applyAlignment="1">
      <alignment horizontal="left" vertical="center"/>
    </xf>
    <xf numFmtId="0" fontId="432" fillId="0" borderId="0" xfId="0" quotePrefix="1" applyFont="1" applyAlignment="1">
      <alignment horizontal="left" vertical="center"/>
    </xf>
    <xf numFmtId="0" fontId="432" fillId="0" borderId="0" xfId="0" quotePrefix="1" applyFont="1" applyAlignment="1">
      <alignment horizontal="left" vertical="center" wrapText="1"/>
    </xf>
    <xf numFmtId="0" fontId="434" fillId="0" borderId="0" xfId="0" quotePrefix="1" applyFont="1" applyAlignment="1">
      <alignment horizontal="left" vertical="center" wrapText="1"/>
    </xf>
    <xf numFmtId="164" fontId="432" fillId="0" borderId="0" xfId="0" applyNumberFormat="1" applyFont="1" applyAlignment="1">
      <alignment horizontal="left" vertical="center"/>
    </xf>
    <xf numFmtId="164" fontId="431" fillId="0" borderId="0" xfId="0" applyNumberFormat="1" applyFont="1" applyAlignment="1">
      <alignment horizontal="left" vertical="center" wrapText="1"/>
    </xf>
    <xf numFmtId="0" fontId="430" fillId="6" borderId="0" xfId="0" applyFont="1" applyFill="1" applyAlignment="1">
      <alignment horizontal="left" vertical="center" wrapText="1"/>
    </xf>
    <xf numFmtId="164" fontId="432" fillId="0" borderId="0" xfId="0" applyNumberFormat="1" applyFont="1" applyAlignment="1">
      <alignment horizontal="left" vertical="center" wrapText="1"/>
    </xf>
    <xf numFmtId="0" fontId="431" fillId="0" borderId="0" xfId="0" applyFont="1" applyAlignment="1">
      <alignment horizontal="left" vertical="center" wrapText="1"/>
    </xf>
    <xf numFmtId="0" fontId="433" fillId="0" borderId="0" xfId="0" applyFont="1" applyAlignment="1" applyProtection="1">
      <alignment horizontal="left" vertical="center" wrapText="1"/>
      <protection locked="0"/>
    </xf>
    <xf numFmtId="0" fontId="603" fillId="0" borderId="0" xfId="0" applyFont="1" applyAlignment="1" applyProtection="1">
      <alignment horizontal="left" vertical="center"/>
      <protection locked="0"/>
    </xf>
    <xf numFmtId="0" fontId="433" fillId="0" borderId="0" xfId="0" applyFont="1" applyAlignment="1">
      <alignment horizontal="left" vertical="top" wrapText="1"/>
    </xf>
    <xf numFmtId="0" fontId="432" fillId="0" borderId="0" xfId="0" applyFont="1" applyAlignment="1">
      <alignment horizontal="left" vertical="top" wrapText="1"/>
    </xf>
    <xf numFmtId="14" fontId="431" fillId="0" borderId="0" xfId="0" applyNumberFormat="1" applyFont="1" applyAlignment="1" applyProtection="1">
      <alignment horizontal="center" vertical="center"/>
      <protection locked="0"/>
    </xf>
    <xf numFmtId="0" fontId="604" fillId="0" borderId="0" xfId="0" applyFont="1" applyAlignment="1">
      <alignment horizontal="left" vertical="center" wrapText="1"/>
    </xf>
    <xf numFmtId="0" fontId="604" fillId="0" borderId="0" xfId="2" applyFont="1" applyAlignment="1" applyProtection="1">
      <alignment horizontal="left" vertical="top"/>
      <protection locked="0"/>
    </xf>
    <xf numFmtId="0" fontId="431" fillId="0" borderId="0" xfId="0" applyFont="1" applyAlignment="1" applyProtection="1">
      <alignment horizontal="center" vertical="center" wrapText="1"/>
      <protection locked="0"/>
    </xf>
    <xf numFmtId="0" fontId="431" fillId="0" borderId="0" xfId="0" applyFont="1"/>
    <xf numFmtId="22" fontId="431" fillId="0" borderId="0" xfId="0" applyNumberFormat="1" applyFont="1"/>
    <xf numFmtId="0" fontId="431" fillId="0" borderId="0" xfId="0" applyFont="1" applyAlignment="1">
      <alignment horizontal="center" vertical="center"/>
    </xf>
    <xf numFmtId="164" fontId="429" fillId="3" borderId="0" xfId="0" applyNumberFormat="1" applyFont="1" applyFill="1" applyAlignment="1">
      <alignment horizontal="center" vertical="center"/>
    </xf>
    <xf numFmtId="0" fontId="429" fillId="0" borderId="0" xfId="0" applyFont="1" applyAlignment="1">
      <alignment horizontal="center" vertical="center"/>
    </xf>
    <xf numFmtId="0" fontId="429" fillId="2" borderId="4" xfId="0" applyFont="1" applyFill="1" applyBorder="1" applyAlignment="1">
      <alignment horizontal="center" vertical="center"/>
    </xf>
    <xf numFmtId="164" fontId="429" fillId="0" borderId="0" xfId="0" applyNumberFormat="1" applyFont="1" applyAlignment="1">
      <alignment horizontal="center" vertical="center"/>
    </xf>
    <xf numFmtId="49" fontId="429" fillId="0" borderId="0" xfId="0" applyNumberFormat="1" applyFont="1" applyAlignment="1">
      <alignment horizontal="center" vertical="center"/>
    </xf>
    <xf numFmtId="49" fontId="429" fillId="2" borderId="4" xfId="0" applyNumberFormat="1" applyFont="1" applyFill="1" applyBorder="1" applyAlignment="1">
      <alignment horizontal="center" vertical="center"/>
    </xf>
    <xf numFmtId="0" fontId="429" fillId="0" borderId="0" xfId="404" applyFont="1" applyAlignment="1">
      <alignment horizontal="center" vertical="center"/>
    </xf>
    <xf numFmtId="164" fontId="429" fillId="0" borderId="0" xfId="404" applyNumberFormat="1" applyFont="1" applyAlignment="1">
      <alignment horizontal="center" vertical="center"/>
    </xf>
    <xf numFmtId="0" fontId="429" fillId="0" borderId="0" xfId="0" quotePrefix="1" applyFont="1" applyAlignment="1">
      <alignment horizontal="center" vertical="center"/>
    </xf>
    <xf numFmtId="14" fontId="429" fillId="0" borderId="0" xfId="0" applyNumberFormat="1" applyFont="1" applyAlignment="1">
      <alignment horizontal="center" vertical="center"/>
    </xf>
    <xf numFmtId="0" fontId="424" fillId="0" borderId="0" xfId="404" applyAlignment="1">
      <alignment horizontal="center" vertical="center"/>
    </xf>
    <xf numFmtId="14" fontId="596" fillId="0" borderId="0" xfId="41769" applyNumberFormat="1" applyFont="1" applyAlignment="1">
      <alignment horizontal="left" wrapText="1"/>
    </xf>
    <xf numFmtId="0" fontId="596" fillId="0" borderId="0" xfId="41769" applyFont="1" applyAlignment="1">
      <alignment horizontal="left" wrapText="1"/>
    </xf>
    <xf numFmtId="0" fontId="429" fillId="2" borderId="0" xfId="404" applyFont="1" applyFill="1" applyAlignment="1" applyProtection="1">
      <alignment horizontal="center" vertical="top"/>
      <protection locked="0"/>
    </xf>
    <xf numFmtId="164" fontId="424" fillId="0" borderId="0" xfId="0" applyNumberFormat="1" applyFont="1" applyAlignment="1">
      <alignment horizontal="center" vertical="center"/>
    </xf>
    <xf numFmtId="164" fontId="0" fillId="0" borderId="0" xfId="404" applyNumberFormat="1" applyFont="1" applyAlignment="1">
      <alignment horizontal="center" vertical="center"/>
    </xf>
    <xf numFmtId="164" fontId="424" fillId="0" borderId="0" xfId="404" applyNumberFormat="1" applyAlignment="1">
      <alignment horizontal="center" vertical="center"/>
    </xf>
    <xf numFmtId="164" fontId="475" fillId="40" borderId="16" xfId="0" applyNumberFormat="1" applyFont="1" applyFill="1" applyBorder="1" applyAlignment="1">
      <alignment horizontal="center" vertical="center"/>
    </xf>
    <xf numFmtId="0" fontId="0" fillId="0" borderId="0" xfId="404" applyFont="1" applyAlignment="1">
      <alignment horizontal="center" vertical="center" wrapText="1"/>
    </xf>
    <xf numFmtId="0" fontId="596" fillId="0" borderId="0" xfId="42430" applyFont="1" applyAlignment="1">
      <alignment horizontal="left" wrapText="1"/>
    </xf>
    <xf numFmtId="14" fontId="596" fillId="0" borderId="0" xfId="42430" applyNumberFormat="1" applyFont="1" applyAlignment="1">
      <alignment horizontal="left" wrapText="1"/>
    </xf>
    <xf numFmtId="0" fontId="596" fillId="0" borderId="0" xfId="42450" applyFont="1" applyAlignment="1">
      <alignment horizontal="left" wrapText="1"/>
    </xf>
    <xf numFmtId="14" fontId="596" fillId="0" borderId="0" xfId="42450" applyNumberFormat="1" applyFont="1" applyAlignment="1">
      <alignment horizontal="left" wrapText="1"/>
    </xf>
    <xf numFmtId="0" fontId="596" fillId="0" borderId="0" xfId="42488" applyFont="1" applyAlignment="1">
      <alignment horizontal="left" wrapText="1"/>
    </xf>
    <xf numFmtId="14" fontId="596" fillId="0" borderId="0" xfId="42488" applyNumberFormat="1" applyFont="1" applyAlignment="1">
      <alignment horizontal="left" wrapText="1"/>
    </xf>
    <xf numFmtId="164" fontId="502" fillId="7" borderId="21" xfId="404" applyNumberFormat="1" applyFont="1" applyFill="1" applyBorder="1" applyAlignment="1" applyProtection="1">
      <alignment horizontal="left" vertical="top" wrapText="1"/>
      <protection locked="0"/>
    </xf>
    <xf numFmtId="0" fontId="502" fillId="7" borderId="21" xfId="404" applyFont="1" applyFill="1" applyBorder="1" applyAlignment="1" applyProtection="1">
      <alignment horizontal="left" vertical="top" wrapText="1"/>
      <protection locked="0"/>
    </xf>
    <xf numFmtId="0" fontId="605" fillId="7" borderId="21" xfId="404" applyFont="1" applyFill="1" applyBorder="1" applyAlignment="1" applyProtection="1">
      <alignment horizontal="left" vertical="top" wrapText="1"/>
      <protection locked="0"/>
    </xf>
    <xf numFmtId="164" fontId="605" fillId="7" borderId="21" xfId="404" applyNumberFormat="1" applyFont="1" applyFill="1" applyBorder="1" applyAlignment="1" applyProtection="1">
      <alignment horizontal="left" vertical="top" wrapText="1"/>
      <protection locked="0"/>
    </xf>
    <xf numFmtId="164" fontId="502" fillId="7" borderId="20" xfId="404" applyNumberFormat="1" applyFont="1" applyFill="1" applyBorder="1" applyAlignment="1" applyProtection="1">
      <alignment horizontal="left" vertical="top" wrapText="1"/>
      <protection locked="0"/>
    </xf>
    <xf numFmtId="14" fontId="596" fillId="0" borderId="0" xfId="0" applyNumberFormat="1" applyFont="1" applyAlignment="1">
      <alignment horizontal="left" wrapText="1"/>
    </xf>
    <xf numFmtId="0" fontId="605" fillId="7" borderId="20" xfId="404" applyFont="1" applyFill="1" applyBorder="1" applyAlignment="1" applyProtection="1">
      <alignment horizontal="left" vertical="top" wrapText="1"/>
      <protection locked="0"/>
    </xf>
    <xf numFmtId="0" fontId="596" fillId="0" borderId="0" xfId="0" applyFont="1" applyAlignment="1">
      <alignment horizontal="left" wrapText="1"/>
    </xf>
    <xf numFmtId="0" fontId="429" fillId="3" borderId="0" xfId="404" applyFont="1" applyFill="1" applyAlignment="1">
      <alignment horizontal="left" vertical="top" wrapText="1"/>
    </xf>
    <xf numFmtId="0" fontId="605" fillId="7" borderId="19" xfId="404" applyFont="1" applyFill="1" applyBorder="1" applyAlignment="1" applyProtection="1">
      <alignment horizontal="left" vertical="top" wrapText="1"/>
      <protection locked="0"/>
    </xf>
    <xf numFmtId="0" fontId="429" fillId="3" borderId="22" xfId="404" applyFont="1" applyFill="1" applyBorder="1" applyAlignment="1">
      <alignment horizontal="left" vertical="top" wrapText="1"/>
    </xf>
    <xf numFmtId="0" fontId="19" fillId="0" borderId="0" xfId="404" applyFont="1" applyAlignment="1">
      <alignment horizontal="left" vertical="top"/>
    </xf>
    <xf numFmtId="0" fontId="596" fillId="0" borderId="0" xfId="42528" applyFont="1" applyAlignment="1">
      <alignment horizontal="left" wrapText="1"/>
    </xf>
    <xf numFmtId="14" fontId="596" fillId="0" borderId="0" xfId="42528" applyNumberFormat="1" applyFont="1" applyAlignment="1">
      <alignment horizontal="left" wrapText="1"/>
    </xf>
    <xf numFmtId="0" fontId="605" fillId="50" borderId="21" xfId="404" applyFont="1" applyFill="1" applyBorder="1" applyAlignment="1" applyProtection="1">
      <alignment horizontal="left" vertical="top" wrapText="1"/>
      <protection locked="0"/>
    </xf>
    <xf numFmtId="0" fontId="429" fillId="50" borderId="0" xfId="404" applyFont="1" applyFill="1" applyAlignment="1">
      <alignment horizontal="left" vertical="top" wrapText="1"/>
    </xf>
    <xf numFmtId="0" fontId="429" fillId="50" borderId="0" xfId="404" applyFont="1" applyFill="1" applyAlignment="1">
      <alignment horizontal="left" vertical="top"/>
    </xf>
    <xf numFmtId="0" fontId="606" fillId="0" borderId="0" xfId="0" applyFont="1" applyAlignment="1">
      <alignment horizontal="left" vertical="center"/>
    </xf>
    <xf numFmtId="49" fontId="424" fillId="2" borderId="3" xfId="0" applyNumberFormat="1" applyFont="1" applyFill="1" applyBorder="1" applyAlignment="1">
      <alignment horizontal="center" vertical="center"/>
    </xf>
    <xf numFmtId="0" fontId="596" fillId="0" borderId="0" xfId="42531" applyFont="1" applyAlignment="1">
      <alignment horizontal="left" wrapText="1"/>
    </xf>
    <xf numFmtId="14" fontId="596" fillId="0" borderId="0" xfId="42531" applyNumberFormat="1" applyFont="1" applyAlignment="1">
      <alignment horizontal="left" wrapText="1"/>
    </xf>
    <xf numFmtId="0" fontId="420" fillId="0" borderId="0" xfId="404" applyFont="1" applyAlignment="1">
      <alignment horizontal="center" vertical="center"/>
    </xf>
    <xf numFmtId="0" fontId="596" fillId="0" borderId="0" xfId="42569" applyFont="1" applyAlignment="1">
      <alignment horizontal="left" wrapText="1"/>
    </xf>
    <xf numFmtId="14" fontId="596" fillId="0" borderId="0" xfId="42569" applyNumberFormat="1" applyFont="1" applyAlignment="1">
      <alignment horizontal="left" wrapText="1"/>
    </xf>
    <xf numFmtId="0" fontId="596" fillId="0" borderId="0" xfId="42571" applyFont="1" applyAlignment="1">
      <alignment horizontal="left" wrapText="1"/>
    </xf>
    <xf numFmtId="14" fontId="596" fillId="0" borderId="0" xfId="42571" applyNumberFormat="1" applyFont="1" applyAlignment="1">
      <alignment horizontal="left" wrapText="1"/>
    </xf>
    <xf numFmtId="0" fontId="420" fillId="0" borderId="0" xfId="0" applyFont="1" applyAlignment="1">
      <alignment horizontal="center" vertical="center"/>
    </xf>
    <xf numFmtId="0" fontId="0" fillId="49" borderId="0" xfId="404" applyFont="1" applyFill="1" applyAlignment="1">
      <alignment horizontal="center" vertical="center"/>
    </xf>
    <xf numFmtId="0" fontId="596" fillId="0" borderId="0" xfId="42609" applyFont="1" applyAlignment="1">
      <alignment horizontal="left" wrapText="1"/>
    </xf>
    <xf numFmtId="14" fontId="596" fillId="0" borderId="0" xfId="42609" applyNumberFormat="1" applyFont="1" applyAlignment="1">
      <alignment horizontal="left" wrapText="1"/>
    </xf>
    <xf numFmtId="0" fontId="0" fillId="0" borderId="0" xfId="42530" applyFont="1" applyAlignment="1">
      <alignment horizontal="center" vertical="center"/>
    </xf>
    <xf numFmtId="49" fontId="429" fillId="0" borderId="0" xfId="404" applyNumberFormat="1" applyFont="1" applyAlignment="1" applyProtection="1">
      <alignment horizontal="left" vertical="top"/>
      <protection locked="0"/>
    </xf>
    <xf numFmtId="164" fontId="429" fillId="0" borderId="0" xfId="404" applyNumberFormat="1" applyFont="1" applyAlignment="1">
      <alignment horizontal="left" vertical="top"/>
    </xf>
    <xf numFmtId="0" fontId="424" fillId="0" borderId="0" xfId="42530" applyAlignment="1">
      <alignment horizontal="center" vertical="center"/>
    </xf>
    <xf numFmtId="0" fontId="596" fillId="0" borderId="0" xfId="42653" applyFont="1" applyAlignment="1">
      <alignment horizontal="left" wrapText="1"/>
    </xf>
    <xf numFmtId="14" fontId="596" fillId="0" borderId="0" xfId="42653" applyNumberFormat="1" applyFont="1" applyAlignment="1">
      <alignment horizontal="left" wrapText="1"/>
    </xf>
    <xf numFmtId="0" fontId="596" fillId="0" borderId="0" xfId="42713" applyFont="1" applyAlignment="1">
      <alignment horizontal="left" wrapText="1"/>
    </xf>
    <xf numFmtId="14" fontId="596" fillId="0" borderId="0" xfId="42713" applyNumberFormat="1" applyFont="1" applyAlignment="1">
      <alignment horizontal="left" wrapText="1"/>
    </xf>
    <xf numFmtId="0" fontId="596" fillId="0" borderId="0" xfId="42733" applyFont="1" applyAlignment="1">
      <alignment horizontal="left" wrapText="1"/>
    </xf>
    <xf numFmtId="14" fontId="596" fillId="0" borderId="0" xfId="42733" applyNumberFormat="1" applyFont="1" applyAlignment="1">
      <alignment horizontal="left" wrapText="1"/>
    </xf>
    <xf numFmtId="0" fontId="0" fillId="0" borderId="0" xfId="0" applyAlignment="1">
      <alignment horizontal="center" vertical="center" wrapText="1"/>
    </xf>
    <xf numFmtId="0" fontId="596" fillId="0" borderId="0" xfId="42753" applyFont="1" applyAlignment="1">
      <alignment horizontal="left" wrapText="1"/>
    </xf>
    <xf numFmtId="14" fontId="596" fillId="0" borderId="0" xfId="42753" applyNumberFormat="1" applyFont="1" applyAlignment="1">
      <alignment horizontal="left" wrapText="1"/>
    </xf>
    <xf numFmtId="14" fontId="424" fillId="0" borderId="0" xfId="404" applyNumberFormat="1" applyAlignment="1">
      <alignment horizontal="center" vertical="center"/>
    </xf>
    <xf numFmtId="14" fontId="0" fillId="0" borderId="0" xfId="404" applyNumberFormat="1" applyFont="1" applyAlignment="1">
      <alignment horizontal="center" vertical="center"/>
    </xf>
    <xf numFmtId="14" fontId="0" fillId="0" borderId="0" xfId="42530" applyNumberFormat="1" applyFont="1" applyAlignment="1">
      <alignment horizontal="center" vertical="center"/>
    </xf>
    <xf numFmtId="14" fontId="424" fillId="0" borderId="0" xfId="42530" applyNumberFormat="1" applyAlignment="1">
      <alignment horizontal="center" vertical="center"/>
    </xf>
    <xf numFmtId="14" fontId="577" fillId="3" borderId="16" xfId="0" applyNumberFormat="1" applyFont="1" applyFill="1" applyBorder="1" applyAlignment="1">
      <alignment horizontal="center" vertical="center"/>
    </xf>
    <xf numFmtId="0" fontId="500" fillId="0" borderId="0" xfId="404" applyFont="1" applyAlignment="1">
      <alignment horizontal="left" vertical="top"/>
    </xf>
    <xf numFmtId="0" fontId="609" fillId="0" borderId="0" xfId="0" applyFont="1" applyAlignment="1">
      <alignment horizontal="left" vertical="center" wrapText="1"/>
    </xf>
    <xf numFmtId="0" fontId="609" fillId="3" borderId="0" xfId="0" applyFont="1" applyFill="1" applyAlignment="1">
      <alignment horizontal="left" vertical="center" wrapText="1"/>
    </xf>
    <xf numFmtId="164" fontId="609" fillId="0" borderId="0" xfId="0" applyNumberFormat="1" applyFont="1" applyAlignment="1">
      <alignment horizontal="left" vertical="center" wrapText="1"/>
    </xf>
    <xf numFmtId="0" fontId="596" fillId="3" borderId="0" xfId="0" applyFont="1" applyFill="1" applyAlignment="1">
      <alignment horizontal="left" wrapText="1"/>
    </xf>
    <xf numFmtId="164" fontId="596" fillId="0" borderId="0" xfId="0" applyNumberFormat="1" applyFont="1" applyAlignment="1">
      <alignment horizontal="left" wrapText="1"/>
    </xf>
    <xf numFmtId="0" fontId="596" fillId="0" borderId="0" xfId="41269" applyFont="1" applyAlignment="1">
      <alignment horizontal="left" wrapText="1"/>
    </xf>
    <xf numFmtId="0" fontId="596" fillId="0" borderId="0" xfId="41409" applyFont="1" applyAlignment="1">
      <alignment horizontal="left" wrapText="1"/>
    </xf>
    <xf numFmtId="0" fontId="596" fillId="0" borderId="0" xfId="41449" applyFont="1" applyAlignment="1">
      <alignment horizontal="left" wrapText="1"/>
    </xf>
    <xf numFmtId="0" fontId="596" fillId="0" borderId="0" xfId="41469" applyFont="1" applyAlignment="1">
      <alignment horizontal="left" wrapText="1"/>
    </xf>
    <xf numFmtId="0" fontId="596" fillId="0" borderId="0" xfId="41569" applyFont="1" applyAlignment="1">
      <alignment horizontal="left" wrapText="1"/>
    </xf>
    <xf numFmtId="0" fontId="431" fillId="0" borderId="0" xfId="0" applyFont="1" applyAlignment="1">
      <alignment horizontal="left" vertical="center"/>
    </xf>
    <xf numFmtId="0" fontId="431" fillId="3" borderId="0" xfId="0" applyFont="1" applyFill="1" applyAlignment="1">
      <alignment horizontal="left" vertical="center"/>
    </xf>
    <xf numFmtId="164" fontId="431" fillId="0" borderId="0" xfId="0" applyNumberFormat="1" applyFont="1" applyAlignment="1">
      <alignment horizontal="left" vertical="center"/>
    </xf>
    <xf numFmtId="0" fontId="608" fillId="0" borderId="0" xfId="0" applyFont="1" applyAlignment="1">
      <alignment horizontal="left" vertical="center"/>
    </xf>
    <xf numFmtId="0" fontId="431" fillId="0" borderId="0" xfId="0" applyFont="1" applyAlignment="1">
      <alignment horizontal="left"/>
    </xf>
    <xf numFmtId="0" fontId="608" fillId="0" borderId="0" xfId="0" applyFont="1" applyAlignment="1">
      <alignment horizontal="left" wrapText="1"/>
    </xf>
    <xf numFmtId="0" fontId="429" fillId="0" borderId="0" xfId="404" quotePrefix="1" applyFont="1" applyAlignment="1" applyProtection="1">
      <alignment horizontal="left" vertical="top"/>
      <protection locked="0"/>
    </xf>
    <xf numFmtId="0" fontId="596" fillId="0" borderId="0" xfId="42792" applyFont="1" applyAlignment="1">
      <alignment horizontal="left" wrapText="1"/>
    </xf>
    <xf numFmtId="14" fontId="596" fillId="0" borderId="0" xfId="42792" applyNumberFormat="1" applyFont="1" applyAlignment="1">
      <alignment horizontal="left" wrapText="1"/>
    </xf>
    <xf numFmtId="14" fontId="610" fillId="0" borderId="0" xfId="0" applyNumberFormat="1" applyFont="1" applyAlignment="1">
      <alignment horizontal="center" vertical="center"/>
    </xf>
    <xf numFmtId="0" fontId="610" fillId="0" borderId="0" xfId="0" applyFont="1" applyAlignment="1">
      <alignment horizontal="center" vertical="center"/>
    </xf>
    <xf numFmtId="0" fontId="611" fillId="0" borderId="0" xfId="0" pivotButton="1" applyFont="1" applyAlignment="1">
      <alignment horizontal="center" vertical="center"/>
    </xf>
    <xf numFmtId="0" fontId="611" fillId="0" borderId="0" xfId="0" applyFont="1" applyAlignment="1">
      <alignment horizontal="center" vertical="center"/>
    </xf>
    <xf numFmtId="0" fontId="611" fillId="0" borderId="0" xfId="0" applyFont="1" applyAlignment="1">
      <alignment horizontal="left" vertical="center"/>
    </xf>
    <xf numFmtId="0" fontId="611" fillId="0" borderId="0" xfId="0" applyFont="1" applyAlignment="1">
      <alignment horizontal="left" vertical="center" indent="1"/>
    </xf>
    <xf numFmtId="0" fontId="0" fillId="0" borderId="0" xfId="42530" applyFont="1" applyAlignment="1">
      <alignment horizontal="center" vertical="center" wrapText="1"/>
    </xf>
    <xf numFmtId="0" fontId="611" fillId="0" borderId="0" xfId="0" applyFont="1" applyAlignment="1">
      <alignment horizontal="left" vertical="center" indent="2"/>
    </xf>
    <xf numFmtId="0" fontId="420" fillId="0" borderId="0" xfId="42530" applyFont="1" applyAlignment="1">
      <alignment horizontal="center" vertical="center"/>
    </xf>
    <xf numFmtId="0" fontId="475" fillId="41" borderId="0" xfId="0" applyFont="1" applyFill="1" applyAlignment="1">
      <alignment horizontal="center" vertical="center"/>
    </xf>
    <xf numFmtId="49" fontId="0" fillId="0" borderId="0" xfId="0" applyNumberFormat="1" applyAlignment="1">
      <alignment horizontal="center" vertical="center"/>
    </xf>
    <xf numFmtId="0" fontId="424" fillId="0" borderId="0" xfId="0" applyFont="1" applyAlignment="1">
      <alignment horizontal="center" vertical="center" wrapText="1"/>
    </xf>
    <xf numFmtId="0" fontId="424" fillId="0" borderId="0" xfId="42530" applyAlignment="1">
      <alignment horizontal="center" vertical="center" wrapText="1"/>
    </xf>
    <xf numFmtId="0" fontId="500" fillId="2" borderId="0" xfId="404" applyFont="1" applyFill="1" applyAlignment="1" applyProtection="1">
      <alignment horizontal="left" vertical="top"/>
      <protection locked="0"/>
    </xf>
    <xf numFmtId="0" fontId="612" fillId="2" borderId="0" xfId="404" applyFont="1" applyFill="1" applyAlignment="1" applyProtection="1">
      <alignment horizontal="left" vertical="top"/>
      <protection locked="0"/>
    </xf>
    <xf numFmtId="0" fontId="420" fillId="0" borderId="0" xfId="42530" applyFont="1" applyAlignment="1">
      <alignment horizontal="left" vertical="center"/>
    </xf>
    <xf numFmtId="0" fontId="613" fillId="0" borderId="0" xfId="0" applyFont="1" applyAlignment="1">
      <alignment horizontal="left" vertical="center" wrapText="1"/>
    </xf>
    <xf numFmtId="0" fontId="614" fillId="0" borderId="0" xfId="404" applyFont="1" applyAlignment="1">
      <alignment horizontal="left" vertical="top"/>
    </xf>
    <xf numFmtId="0" fontId="596" fillId="0" borderId="0" xfId="42794" applyFont="1" applyAlignment="1">
      <alignment horizontal="left" wrapText="1"/>
    </xf>
    <xf numFmtId="164" fontId="4" fillId="0" borderId="0" xfId="404" applyNumberFormat="1" applyFont="1" applyAlignment="1">
      <alignment horizontal="left" vertical="top"/>
    </xf>
    <xf numFmtId="0" fontId="4" fillId="0" borderId="0" xfId="404" applyFont="1" applyAlignment="1" applyProtection="1">
      <alignment horizontal="left" vertical="top"/>
      <protection locked="0"/>
    </xf>
    <xf numFmtId="0" fontId="4" fillId="2" borderId="0" xfId="404" applyFont="1" applyFill="1" applyAlignment="1" applyProtection="1">
      <alignment horizontal="left" vertical="top"/>
      <protection locked="0"/>
    </xf>
    <xf numFmtId="0" fontId="4" fillId="0" borderId="0" xfId="404" applyFont="1" applyAlignment="1">
      <alignment horizontal="left" vertical="top"/>
    </xf>
    <xf numFmtId="49" fontId="4" fillId="2" borderId="4" xfId="0" applyNumberFormat="1" applyFont="1" applyFill="1" applyBorder="1" applyAlignment="1">
      <alignment horizontal="center" vertical="center"/>
    </xf>
    <xf numFmtId="0" fontId="3" fillId="2" borderId="0" xfId="404" applyFont="1" applyFill="1" applyAlignment="1" applyProtection="1">
      <alignment horizontal="left" vertical="top"/>
      <protection locked="0"/>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424" fillId="0" borderId="0" xfId="0" applyFont="1" applyAlignment="1">
      <alignment horizontal="center" vertical="center"/>
    </xf>
    <xf numFmtId="164" fontId="3" fillId="0" borderId="0" xfId="404" applyNumberFormat="1" applyFont="1" applyAlignment="1">
      <alignment horizontal="left" vertical="top"/>
    </xf>
    <xf numFmtId="0" fontId="615" fillId="0" borderId="24"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2" fillId="2" borderId="0" xfId="404" applyFont="1" applyFill="1" applyAlignment="1" applyProtection="1">
      <alignment horizontal="left" vertical="top"/>
      <protection locked="0"/>
    </xf>
    <xf numFmtId="0" fontId="424" fillId="0" borderId="0" xfId="404" applyAlignment="1">
      <alignment horizontal="center" vertical="center"/>
    </xf>
    <xf numFmtId="0" fontId="424" fillId="0" borderId="0" xfId="42530" applyAlignment="1">
      <alignment horizontal="center" vertical="center"/>
    </xf>
    <xf numFmtId="164" fontId="429" fillId="3" borderId="0" xfId="404" applyNumberFormat="1" applyFont="1" applyFill="1" applyAlignment="1" applyProtection="1">
      <alignment horizontal="left" vertical="top"/>
      <protection hidden="1"/>
    </xf>
    <xf numFmtId="0" fontId="429" fillId="3" borderId="0" xfId="404" applyFont="1" applyFill="1" applyAlignment="1" applyProtection="1">
      <alignment horizontal="left" vertical="top"/>
      <protection locked="0"/>
    </xf>
    <xf numFmtId="0" fontId="429" fillId="3" borderId="0" xfId="404" applyFont="1" applyFill="1" applyAlignment="1" applyProtection="1">
      <alignment horizontal="left" vertical="top" wrapText="1"/>
      <protection locked="0"/>
    </xf>
    <xf numFmtId="164" fontId="429" fillId="3" borderId="0" xfId="404" applyNumberFormat="1" applyFont="1" applyFill="1" applyAlignment="1">
      <alignment horizontal="left" vertical="top"/>
    </xf>
    <xf numFmtId="164" fontId="4" fillId="3" borderId="0" xfId="404" applyNumberFormat="1" applyFont="1" applyFill="1" applyAlignment="1">
      <alignment horizontal="left" vertical="top"/>
    </xf>
    <xf numFmtId="0" fontId="0" fillId="0" borderId="0" xfId="0" applyAlignment="1">
      <alignment horizontal="center" vertical="center"/>
    </xf>
    <xf numFmtId="0" fontId="424" fillId="0" borderId="0" xfId="4253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25" fillId="5" borderId="0" xfId="0" applyFont="1" applyFill="1" applyAlignment="1">
      <alignment horizontal="center" vertical="center"/>
    </xf>
    <xf numFmtId="0" fontId="0" fillId="0" borderId="0" xfId="0" applyAlignment="1">
      <alignment horizontal="left" vertical="center" wrapText="1"/>
    </xf>
    <xf numFmtId="0" fontId="424" fillId="0" borderId="0" xfId="0" applyFont="1" applyAlignment="1">
      <alignment horizontal="center" vertical="center"/>
    </xf>
    <xf numFmtId="0" fontId="0" fillId="0" borderId="0" xfId="0" applyAlignment="1">
      <alignment horizontal="center" vertical="center"/>
    </xf>
    <xf numFmtId="0" fontId="600" fillId="45" borderId="0" xfId="0" applyFont="1" applyFill="1" applyAlignment="1">
      <alignment vertical="center"/>
    </xf>
    <xf numFmtId="0" fontId="600" fillId="46" borderId="0" xfId="0" applyFont="1" applyFill="1" applyAlignment="1">
      <alignment vertical="center"/>
    </xf>
    <xf numFmtId="0" fontId="600" fillId="47" borderId="0" xfId="0" applyFont="1" applyFill="1" applyAlignment="1">
      <alignment vertical="center"/>
    </xf>
    <xf numFmtId="0" fontId="424" fillId="0" borderId="0" xfId="0" applyFont="1" applyAlignment="1">
      <alignment horizontal="left" vertical="center" wrapText="1"/>
    </xf>
    <xf numFmtId="164" fontId="429" fillId="0" borderId="0" xfId="404" applyNumberFormat="1" applyFont="1" applyFill="1" applyAlignment="1" applyProtection="1">
      <alignment horizontal="left" vertical="top"/>
      <protection hidden="1"/>
    </xf>
    <xf numFmtId="0" fontId="429" fillId="0" borderId="0" xfId="404" applyFont="1" applyFill="1" applyAlignment="1" applyProtection="1">
      <alignment horizontal="left" vertical="top"/>
      <protection locked="0"/>
    </xf>
    <xf numFmtId="0" fontId="429" fillId="0" borderId="0" xfId="404" applyFont="1" applyFill="1" applyAlignment="1" applyProtection="1">
      <alignment horizontal="left" vertical="top" wrapText="1"/>
      <protection locked="0"/>
    </xf>
    <xf numFmtId="0" fontId="429" fillId="0" borderId="0" xfId="404" applyFont="1" applyFill="1" applyAlignment="1">
      <alignment horizontal="left" vertical="top" wrapText="1"/>
    </xf>
    <xf numFmtId="0" fontId="429" fillId="0" borderId="0" xfId="404" applyFont="1" applyFill="1" applyAlignment="1">
      <alignment horizontal="left" vertical="top"/>
    </xf>
    <xf numFmtId="164" fontId="429" fillId="0" borderId="0" xfId="404" applyNumberFormat="1" applyFont="1" applyFill="1" applyAlignment="1">
      <alignment horizontal="left" vertical="top"/>
    </xf>
    <xf numFmtId="164" fontId="4" fillId="0" borderId="0" xfId="404" applyNumberFormat="1" applyFont="1" applyFill="1" applyAlignment="1">
      <alignment horizontal="left" vertical="top"/>
    </xf>
    <xf numFmtId="0" fontId="1" fillId="0" borderId="24" xfId="404" applyNumberFormat="1" applyFont="1" applyBorder="1" applyAlignment="1">
      <alignment horizontal="left" vertical="top"/>
    </xf>
    <xf numFmtId="0" fontId="424" fillId="0" borderId="0" xfId="404" applyAlignment="1">
      <alignment horizontal="center" vertical="center"/>
    </xf>
    <xf numFmtId="0" fontId="611" fillId="0" borderId="0" xfId="0" applyNumberFormat="1" applyFont="1" applyAlignment="1">
      <alignment horizontal="center" vertical="center"/>
    </xf>
  </cellXfs>
  <cellStyles count="42814">
    <cellStyle name="20% - Accent1" xfId="41" builtinId="30" customBuiltin="1"/>
    <cellStyle name="20% - Accent1 10" xfId="733" xr:uid="{B305CA2E-4AEB-402B-8121-3D3D619B957A}"/>
    <cellStyle name="20% - Accent1 10 2" xfId="1339" xr:uid="{05F7E423-CC7D-44CB-B8BE-15569079562A}"/>
    <cellStyle name="20% - Accent1 10 2 2" xfId="2422" xr:uid="{966EFB3E-4B07-4069-83FC-A6D73838D63B}"/>
    <cellStyle name="20% - Accent1 10 2 2 2" xfId="4502" xr:uid="{C6392696-F5B3-4091-BE22-95B7ECA2517C}"/>
    <cellStyle name="20% - Accent1 10 2 2 2 2" xfId="8662" xr:uid="{87F9DBA8-2476-466F-AFDA-DE6DA1B3B217}"/>
    <cellStyle name="20% - Accent1 10 2 2 2 2 2" xfId="17245" xr:uid="{7AA3A2EC-3F40-4FC9-806E-D6970450B963}"/>
    <cellStyle name="20% - Accent1 10 2 2 2 2 2 2" xfId="35070" xr:uid="{76053F0C-3FBC-4119-BA3A-B267CA3CAF97}"/>
    <cellStyle name="20% - Accent1 10 2 2 2 2 3" xfId="26570" xr:uid="{307C21FA-E8C9-48F4-BCF7-835E9686E0FD}"/>
    <cellStyle name="20% - Accent1 10 2 2 2 3" xfId="13085" xr:uid="{95DBAA7D-C55F-49BD-9F58-CCDF393A0889}"/>
    <cellStyle name="20% - Accent1 10 2 2 2 3 2" xfId="30910" xr:uid="{5A857BC3-94BA-4ACE-89DC-C2488E8580C0}"/>
    <cellStyle name="20% - Accent1 10 2 2 2 4" xfId="22410" xr:uid="{9BF92661-72AD-4565-8FDE-B989136DA091}"/>
    <cellStyle name="20% - Accent1 10 2 2 3" xfId="6582" xr:uid="{2123347F-217B-42E8-9CA7-B4762AB66719}"/>
    <cellStyle name="20% - Accent1 10 2 2 3 2" xfId="15165" xr:uid="{F2AC8C3C-886D-4EA9-8DCC-92664055DA7A}"/>
    <cellStyle name="20% - Accent1 10 2 2 3 2 2" xfId="32990" xr:uid="{FAEC4276-C316-4CEE-B71D-5067B666F8FD}"/>
    <cellStyle name="20% - Accent1 10 2 2 3 3" xfId="24490" xr:uid="{0689B6BF-ED45-4B76-BDF9-1386AF82C4DC}"/>
    <cellStyle name="20% - Accent1 10 2 2 4" xfId="11005" xr:uid="{4FD4F9BF-1F19-48E0-AC61-95E104C21702}"/>
    <cellStyle name="20% - Accent1 10 2 2 4 2" xfId="28830" xr:uid="{DA015D8D-0F1D-4D4B-B4E4-84D1618D90A2}"/>
    <cellStyle name="20% - Accent1 10 2 2 5" xfId="20330" xr:uid="{31EB3D47-6E57-4983-AA62-781B3F5E5B35}"/>
    <cellStyle name="20% - Accent1 10 2 3" xfId="3522" xr:uid="{977A8BF3-9362-483E-8324-7A6256CF7885}"/>
    <cellStyle name="20% - Accent1 10 2 3 2" xfId="7682" xr:uid="{FD5A83A5-A332-47C0-AED4-8182E5AE55B8}"/>
    <cellStyle name="20% - Accent1 10 2 3 2 2" xfId="16265" xr:uid="{DAB47D60-BF3D-456F-9B19-70A2A5B777B9}"/>
    <cellStyle name="20% - Accent1 10 2 3 2 2 2" xfId="34090" xr:uid="{9B34C84A-B2BD-4881-AFD9-FD0477CFDB6E}"/>
    <cellStyle name="20% - Accent1 10 2 3 2 3" xfId="25590" xr:uid="{D988586F-BDE9-4534-B97A-A838D7638F73}"/>
    <cellStyle name="20% - Accent1 10 2 3 3" xfId="12105" xr:uid="{A381461A-35A3-46D5-8856-B45B8967BA86}"/>
    <cellStyle name="20% - Accent1 10 2 3 3 2" xfId="29930" xr:uid="{A0A12911-8F52-4A5C-BB9A-88549F0908CE}"/>
    <cellStyle name="20% - Accent1 10 2 3 4" xfId="21430" xr:uid="{66E7CAB7-D3CE-4EF7-A3F4-11180C703B19}"/>
    <cellStyle name="20% - Accent1 10 2 4" xfId="5602" xr:uid="{134DC11B-E11A-4AC2-9A79-4E1204B6E731}"/>
    <cellStyle name="20% - Accent1 10 2 4 2" xfId="14185" xr:uid="{02D600A7-B831-44A2-9BF1-58DCDC3434C2}"/>
    <cellStyle name="20% - Accent1 10 2 4 2 2" xfId="32010" xr:uid="{DDDEDFB4-4F5E-4965-8FD4-73E39EF891AE}"/>
    <cellStyle name="20% - Accent1 10 2 4 3" xfId="23510" xr:uid="{EB9E3BEE-0FC5-4EE5-9D26-2390005C5DE9}"/>
    <cellStyle name="20% - Accent1 10 2 5" xfId="10025" xr:uid="{676BFBE9-A248-41D7-AB49-3E1870650573}"/>
    <cellStyle name="20% - Accent1 10 2 5 2" xfId="27850" xr:uid="{0BFD009B-04F9-438F-923A-63F61CB488B7}"/>
    <cellStyle name="20% - Accent1 10 2 6" xfId="19350" xr:uid="{4AA6A39E-A7C3-45E5-A5F6-9E776440156B}"/>
    <cellStyle name="20% - Accent1 10 3" xfId="1942" xr:uid="{18C196FD-8842-4FC7-89DD-FBEB32D37F68}"/>
    <cellStyle name="20% - Accent1 10 3 2" xfId="4022" xr:uid="{34BE51A8-1646-4285-B3D6-F3DC3CE2F9AF}"/>
    <cellStyle name="20% - Accent1 10 3 2 2" xfId="8182" xr:uid="{13A9E49B-9DB6-453E-9D1E-D9F74EC1E79B}"/>
    <cellStyle name="20% - Accent1 10 3 2 2 2" xfId="16765" xr:uid="{E0738B28-206E-41E4-B0ED-7367F08C295D}"/>
    <cellStyle name="20% - Accent1 10 3 2 2 2 2" xfId="34590" xr:uid="{0F13CEB5-E9AD-4794-9A44-B96AC955CDE9}"/>
    <cellStyle name="20% - Accent1 10 3 2 2 3" xfId="26090" xr:uid="{72E581A9-E454-429F-8101-5D5479DEEE38}"/>
    <cellStyle name="20% - Accent1 10 3 2 3" xfId="12605" xr:uid="{1AE79EFC-CC4C-4206-94D0-F23AF25BF07B}"/>
    <cellStyle name="20% - Accent1 10 3 2 3 2" xfId="30430" xr:uid="{CBBE542D-BA2F-4BE1-9816-FDE244011C12}"/>
    <cellStyle name="20% - Accent1 10 3 2 4" xfId="21930" xr:uid="{8D0750A0-554E-4D27-AECF-0C0AC23D77D3}"/>
    <cellStyle name="20% - Accent1 10 3 3" xfId="6102" xr:uid="{EA2BEF76-CEB8-459B-9381-07CFBF896A5C}"/>
    <cellStyle name="20% - Accent1 10 3 3 2" xfId="14685" xr:uid="{94F271D9-4807-4FEB-BC3E-EEB160DF28CD}"/>
    <cellStyle name="20% - Accent1 10 3 3 2 2" xfId="32510" xr:uid="{53673AE0-FC8A-4F5A-AD04-138236457428}"/>
    <cellStyle name="20% - Accent1 10 3 3 3" xfId="24010" xr:uid="{EB6F89E2-27DF-49CD-A1E0-B003C049A9FF}"/>
    <cellStyle name="20% - Accent1 10 3 4" xfId="10525" xr:uid="{1FA04D10-08E5-4C34-B35C-F899F536E570}"/>
    <cellStyle name="20% - Accent1 10 3 4 2" xfId="28350" xr:uid="{CE00E1AA-77CF-4C30-92B2-DE02B52BBE80}"/>
    <cellStyle name="20% - Accent1 10 3 5" xfId="19850" xr:uid="{B1E21143-ECF0-4229-AB48-E3724CFBF90A}"/>
    <cellStyle name="20% - Accent1 10 4" xfId="3042" xr:uid="{3CFBCCED-BF7D-423C-A867-7D8D10A758C6}"/>
    <cellStyle name="20% - Accent1 10 4 2" xfId="7202" xr:uid="{9AE51E21-4C46-439D-AEB6-AC1C71B716E5}"/>
    <cellStyle name="20% - Accent1 10 4 2 2" xfId="15785" xr:uid="{9DCD5B10-184E-4A2D-99F0-4CEBE346B069}"/>
    <cellStyle name="20% - Accent1 10 4 2 2 2" xfId="33610" xr:uid="{40C5EA9A-CCA2-4D8B-A136-674C7D08E781}"/>
    <cellStyle name="20% - Accent1 10 4 2 3" xfId="25110" xr:uid="{E0FB7524-D7F3-4E5E-AD80-4047E10E7671}"/>
    <cellStyle name="20% - Accent1 10 4 3" xfId="11625" xr:uid="{93C8E1C5-028B-436E-A698-ADF570851087}"/>
    <cellStyle name="20% - Accent1 10 4 3 2" xfId="29450" xr:uid="{F2A9101C-00AD-4FBD-B45C-4B1442677D41}"/>
    <cellStyle name="20% - Accent1 10 4 4" xfId="20950" xr:uid="{65907131-0E26-4A09-A3B7-0643613AE8CA}"/>
    <cellStyle name="20% - Accent1 10 5" xfId="5122" xr:uid="{EEA44837-0DA6-4F5D-9B68-EB51D9ADA65C}"/>
    <cellStyle name="20% - Accent1 10 5 2" xfId="13705" xr:uid="{6378196C-3903-416F-BB85-67F5EF67EED8}"/>
    <cellStyle name="20% - Accent1 10 5 2 2" xfId="31530" xr:uid="{33D1D20F-4C95-4981-B8C9-614C5BA242EE}"/>
    <cellStyle name="20% - Accent1 10 5 3" xfId="23030" xr:uid="{0F07D96A-F654-4540-B857-ACEC7ECADFC4}"/>
    <cellStyle name="20% - Accent1 10 6" xfId="9545" xr:uid="{D95EE76C-ECD3-499F-863E-8A3445AF8D4D}"/>
    <cellStyle name="20% - Accent1 10 6 2" xfId="27370" xr:uid="{152A0B3E-991D-46E5-AAA2-6874048E02B6}"/>
    <cellStyle name="20% - Accent1 10 7" xfId="18870" xr:uid="{C4FC0590-74B3-4B32-A75A-14E4794ED7C9}"/>
    <cellStyle name="20% - Accent1 100" xfId="36130" xr:uid="{7EA26313-2C01-40EF-A8F2-840A88BA3798}"/>
    <cellStyle name="20% - Accent1 101" xfId="36150" xr:uid="{B14862D4-7F3A-4D74-9C52-DF926E8B574E}"/>
    <cellStyle name="20% - Accent1 102" xfId="36171" xr:uid="{E108248D-937F-4C89-B3DA-12BA37A6744F}"/>
    <cellStyle name="20% - Accent1 103" xfId="36191" xr:uid="{3BC0332E-A81F-4C7D-BAA7-19E8ADE1A794}"/>
    <cellStyle name="20% - Accent1 104" xfId="36211" xr:uid="{34C92CEE-E5A1-4C4B-A939-04224C87806D}"/>
    <cellStyle name="20% - Accent1 105" xfId="36231" xr:uid="{9A969248-28F7-4EC6-86A1-E031132329A1}"/>
    <cellStyle name="20% - Accent1 106" xfId="36251" xr:uid="{39B65DC7-16B0-4312-B653-19919E74B9E5}"/>
    <cellStyle name="20% - Accent1 107" xfId="36271" xr:uid="{1C17B36C-86EE-4307-AC83-C93A3059CFF8}"/>
    <cellStyle name="20% - Accent1 108" xfId="36291" xr:uid="{3F13284D-FD8C-469C-95FA-145BB7FB27A0}"/>
    <cellStyle name="20% - Accent1 109" xfId="36311" xr:uid="{FC630FF4-F06D-4CB6-92A9-5E777E83DEAF}"/>
    <cellStyle name="20% - Accent1 11" xfId="792" xr:uid="{68AF9277-CC29-4C79-82A1-FB5F38760CB6}"/>
    <cellStyle name="20% - Accent1 11 2" xfId="1398" xr:uid="{E5841AC4-8D9B-4778-B7AB-004520AF721A}"/>
    <cellStyle name="20% - Accent1 11 2 2" xfId="2442" xr:uid="{795FC345-B67C-45BF-BBF3-6FE85B9F52E4}"/>
    <cellStyle name="20% - Accent1 11 2 2 2" xfId="4522" xr:uid="{0C48F24E-C902-4EA8-9133-C76F9320047B}"/>
    <cellStyle name="20% - Accent1 11 2 2 2 2" xfId="8682" xr:uid="{5E932793-F1D5-42DE-BF3B-59AF6D0C0875}"/>
    <cellStyle name="20% - Accent1 11 2 2 2 2 2" xfId="17265" xr:uid="{3E61866A-BB4A-4684-9C9F-25953B2B7347}"/>
    <cellStyle name="20% - Accent1 11 2 2 2 2 2 2" xfId="35090" xr:uid="{80D9C993-C8E1-4A09-B74F-996ED34CFDF0}"/>
    <cellStyle name="20% - Accent1 11 2 2 2 2 3" xfId="26590" xr:uid="{98C627FA-15E6-46DD-AB14-E7CA1FAD6589}"/>
    <cellStyle name="20% - Accent1 11 2 2 2 3" xfId="13105" xr:uid="{B4641B19-86C3-49D2-B895-22CDB1AF646A}"/>
    <cellStyle name="20% - Accent1 11 2 2 2 3 2" xfId="30930" xr:uid="{02E969FE-FC4F-45FB-AB56-75DED83AFEAD}"/>
    <cellStyle name="20% - Accent1 11 2 2 2 4" xfId="22430" xr:uid="{31E2046E-2BB9-41D8-AD90-E616650A38C7}"/>
    <cellStyle name="20% - Accent1 11 2 2 3" xfId="6602" xr:uid="{C4FDEF22-7DE9-4260-B210-936B90AC426C}"/>
    <cellStyle name="20% - Accent1 11 2 2 3 2" xfId="15185" xr:uid="{30F40AFD-B317-478D-8BFD-293099B6FF7A}"/>
    <cellStyle name="20% - Accent1 11 2 2 3 2 2" xfId="33010" xr:uid="{CE18DE04-786A-432D-A28F-3CDB2CFBB62F}"/>
    <cellStyle name="20% - Accent1 11 2 2 3 3" xfId="24510" xr:uid="{7EB67BA9-A826-4D08-A40E-E3D983050950}"/>
    <cellStyle name="20% - Accent1 11 2 2 4" xfId="11025" xr:uid="{15410F9E-31B4-422E-A4A7-5B82819C9452}"/>
    <cellStyle name="20% - Accent1 11 2 2 4 2" xfId="28850" xr:uid="{6C4C0998-BC42-489A-96D1-A2589AB0364C}"/>
    <cellStyle name="20% - Accent1 11 2 2 5" xfId="20350" xr:uid="{B097A84C-35CA-4C26-82CD-B68F7BF6175E}"/>
    <cellStyle name="20% - Accent1 11 2 3" xfId="3542" xr:uid="{3655CB87-41D3-4CEE-A37A-D24A7E33A30C}"/>
    <cellStyle name="20% - Accent1 11 2 3 2" xfId="7702" xr:uid="{2FF8C9FE-BB09-4CDA-BDF2-AA1106A7283C}"/>
    <cellStyle name="20% - Accent1 11 2 3 2 2" xfId="16285" xr:uid="{39A6DA28-869A-4AA4-9F2E-2212224F2645}"/>
    <cellStyle name="20% - Accent1 11 2 3 2 2 2" xfId="34110" xr:uid="{23E60CE2-B1B6-4C0A-97E0-689339CA0831}"/>
    <cellStyle name="20% - Accent1 11 2 3 2 3" xfId="25610" xr:uid="{62580287-6501-4B2F-9011-2F0D267024B0}"/>
    <cellStyle name="20% - Accent1 11 2 3 3" xfId="12125" xr:uid="{49F130CE-093A-4837-9C7F-2630CC3F59E5}"/>
    <cellStyle name="20% - Accent1 11 2 3 3 2" xfId="29950" xr:uid="{4417842B-EFEB-484D-B7D4-6A5412F30DD0}"/>
    <cellStyle name="20% - Accent1 11 2 3 4" xfId="21450" xr:uid="{2AE5A9D5-4256-443A-9D0A-7A190A000832}"/>
    <cellStyle name="20% - Accent1 11 2 4" xfId="5622" xr:uid="{3C7A41DD-A991-459A-AAD0-EB7BE010BE18}"/>
    <cellStyle name="20% - Accent1 11 2 4 2" xfId="14205" xr:uid="{7675BEB0-2A1C-4BFC-A58B-7CE144358399}"/>
    <cellStyle name="20% - Accent1 11 2 4 2 2" xfId="32030" xr:uid="{3220D8A1-20F3-4439-8FB0-4CF9DDC6B55E}"/>
    <cellStyle name="20% - Accent1 11 2 4 3" xfId="23530" xr:uid="{84736EF4-E2FC-4D3D-83C0-DD7C46D1F3E4}"/>
    <cellStyle name="20% - Accent1 11 2 5" xfId="10045" xr:uid="{93C87D23-3EEC-497C-91F4-805A5DC4CC09}"/>
    <cellStyle name="20% - Accent1 11 2 5 2" xfId="27870" xr:uid="{1CA6DB7C-894F-4AF1-8A6D-3299A0D20BD7}"/>
    <cellStyle name="20% - Accent1 11 2 6" xfId="19370" xr:uid="{9BA75F83-4B43-45ED-8C14-0AF4E6EA0524}"/>
    <cellStyle name="20% - Accent1 11 3" xfId="1962" xr:uid="{3B564842-8A10-4C7B-A95F-096D38BFCABF}"/>
    <cellStyle name="20% - Accent1 11 3 2" xfId="4042" xr:uid="{90B2FBD1-20B9-4F20-8E81-B75E09964430}"/>
    <cellStyle name="20% - Accent1 11 3 2 2" xfId="8202" xr:uid="{EE6C6994-5099-4705-8A6A-14E59B259E16}"/>
    <cellStyle name="20% - Accent1 11 3 2 2 2" xfId="16785" xr:uid="{1BB4E2FA-7B79-4F20-9170-783826227B93}"/>
    <cellStyle name="20% - Accent1 11 3 2 2 2 2" xfId="34610" xr:uid="{1149DF7B-5717-4365-9B51-E855557105CE}"/>
    <cellStyle name="20% - Accent1 11 3 2 2 3" xfId="26110" xr:uid="{5402EED5-155A-4E32-BC65-F235EA2693F4}"/>
    <cellStyle name="20% - Accent1 11 3 2 3" xfId="12625" xr:uid="{0646CBFA-0547-46ED-ABB6-94766DCB1B86}"/>
    <cellStyle name="20% - Accent1 11 3 2 3 2" xfId="30450" xr:uid="{A5869FA7-98CB-428A-BC4D-79621A3AB227}"/>
    <cellStyle name="20% - Accent1 11 3 2 4" xfId="21950" xr:uid="{9147C0F3-C7BC-4A65-9F22-D56A297681A8}"/>
    <cellStyle name="20% - Accent1 11 3 3" xfId="6122" xr:uid="{058C5EE3-95A8-464A-8D84-642A66D21D43}"/>
    <cellStyle name="20% - Accent1 11 3 3 2" xfId="14705" xr:uid="{F672F83A-DA00-4711-8D93-85A3AB918830}"/>
    <cellStyle name="20% - Accent1 11 3 3 2 2" xfId="32530" xr:uid="{81BEEE90-CF51-4F70-91FA-7AFFE39C344B}"/>
    <cellStyle name="20% - Accent1 11 3 3 3" xfId="24030" xr:uid="{B65D78A0-6624-4BE5-AF36-4869B4320AFF}"/>
    <cellStyle name="20% - Accent1 11 3 4" xfId="10545" xr:uid="{8C2E201D-259C-4C3E-92E1-CB16C209B982}"/>
    <cellStyle name="20% - Accent1 11 3 4 2" xfId="28370" xr:uid="{EC559303-C6E7-4E94-B630-D1800632D869}"/>
    <cellStyle name="20% - Accent1 11 3 5" xfId="19870" xr:uid="{ECD4B86E-4C4A-4D49-B148-DECC75246414}"/>
    <cellStyle name="20% - Accent1 11 4" xfId="3062" xr:uid="{1EFAC876-A350-4A7B-873C-4F7D649AAB85}"/>
    <cellStyle name="20% - Accent1 11 4 2" xfId="7222" xr:uid="{88B75CAB-8077-47F9-ABB0-23220D8AD50B}"/>
    <cellStyle name="20% - Accent1 11 4 2 2" xfId="15805" xr:uid="{4704F7AF-AC82-4C04-A699-699A250764D0}"/>
    <cellStyle name="20% - Accent1 11 4 2 2 2" xfId="33630" xr:uid="{3807ED61-9B36-409D-8974-FDFE0DA0E138}"/>
    <cellStyle name="20% - Accent1 11 4 2 3" xfId="25130" xr:uid="{678D38ED-A2FF-455E-9DFE-A5F030D48A34}"/>
    <cellStyle name="20% - Accent1 11 4 3" xfId="11645" xr:uid="{5A064639-CCF4-4C3D-ACBA-2C4EB2403960}"/>
    <cellStyle name="20% - Accent1 11 4 3 2" xfId="29470" xr:uid="{8A17C235-51B7-4F65-8D55-3E96309D6F6B}"/>
    <cellStyle name="20% - Accent1 11 4 4" xfId="20970" xr:uid="{94886B27-61CC-4495-A44A-0194C960AE93}"/>
    <cellStyle name="20% - Accent1 11 5" xfId="5142" xr:uid="{ACACDFA0-9280-43CD-A4DA-3A940C5EAF33}"/>
    <cellStyle name="20% - Accent1 11 5 2" xfId="13725" xr:uid="{DADC6A18-8CE3-4C3E-82AD-C4847259680F}"/>
    <cellStyle name="20% - Accent1 11 5 2 2" xfId="31550" xr:uid="{100FEBFB-337A-46C9-9EFA-3E44274D75FC}"/>
    <cellStyle name="20% - Accent1 11 5 3" xfId="23050" xr:uid="{DEE4A4C5-06F3-4605-859C-560E77B91520}"/>
    <cellStyle name="20% - Accent1 11 6" xfId="9565" xr:uid="{39A67DC0-3212-442D-8738-99914A8357CD}"/>
    <cellStyle name="20% - Accent1 11 6 2" xfId="27390" xr:uid="{41298257-1784-404C-8D91-899261628F63}"/>
    <cellStyle name="20% - Accent1 11 7" xfId="18890" xr:uid="{6880F833-313E-41F4-8A00-F327F24E117F}"/>
    <cellStyle name="20% - Accent1 110" xfId="36331" xr:uid="{8C37622E-2FD8-4102-B140-94445816F280}"/>
    <cellStyle name="20% - Accent1 111" xfId="36351" xr:uid="{CE4989BE-DF3F-4CBC-8C62-70C0C8B1A7F2}"/>
    <cellStyle name="20% - Accent1 112" xfId="36371" xr:uid="{B5B312BC-A7C1-4CCF-B956-C5F07AE8D746}"/>
    <cellStyle name="20% - Accent1 113" xfId="36391" xr:uid="{B54755CB-49C1-4B33-A28C-D2B71664322B}"/>
    <cellStyle name="20% - Accent1 114" xfId="36411" xr:uid="{A59AA562-F31F-4FB6-960D-AF408AEF424E}"/>
    <cellStyle name="20% - Accent1 115" xfId="36431" xr:uid="{E2199C08-2348-4C5D-9864-3CC46DDA3FF6}"/>
    <cellStyle name="20% - Accent1 116" xfId="36451" xr:uid="{213D18F2-4960-4BAC-B48F-5A472C54D0F1}"/>
    <cellStyle name="20% - Accent1 117" xfId="36471" xr:uid="{0C310A84-CAF5-43CC-AA04-006DD6FEECCD}"/>
    <cellStyle name="20% - Accent1 118" xfId="36491" xr:uid="{BA9DB9EF-EF37-4DBB-B5E9-17A53C38BE49}"/>
    <cellStyle name="20% - Accent1 119" xfId="36511" xr:uid="{7242DE6D-7802-4F35-9474-F5E2C8223A39}"/>
    <cellStyle name="20% - Accent1 12" xfId="821" xr:uid="{4A217BBE-ED38-410B-AD8A-5A0A4E433022}"/>
    <cellStyle name="20% - Accent1 12 2" xfId="1427" xr:uid="{E701D565-A32A-413C-86C5-4DBB5FE444F1}"/>
    <cellStyle name="20% - Accent1 12 2 2" xfId="2462" xr:uid="{4D078E8D-A485-4BE3-9483-B99FC1D73340}"/>
    <cellStyle name="20% - Accent1 12 2 2 2" xfId="4542" xr:uid="{6CFDE64D-1AC2-476E-8153-E7C3ED0BF1A6}"/>
    <cellStyle name="20% - Accent1 12 2 2 2 2" xfId="8702" xr:uid="{4115BF61-9055-472A-AA5C-2E2342846269}"/>
    <cellStyle name="20% - Accent1 12 2 2 2 2 2" xfId="17285" xr:uid="{05E8E699-E80D-4862-875E-BB831A2A94E6}"/>
    <cellStyle name="20% - Accent1 12 2 2 2 2 2 2" xfId="35110" xr:uid="{F6122492-A160-4457-ADEF-2628A8C6CA15}"/>
    <cellStyle name="20% - Accent1 12 2 2 2 2 3" xfId="26610" xr:uid="{D872ECF8-4641-441E-ADA5-791622B554B3}"/>
    <cellStyle name="20% - Accent1 12 2 2 2 3" xfId="13125" xr:uid="{541C5C61-3511-41ED-B1C0-355060881209}"/>
    <cellStyle name="20% - Accent1 12 2 2 2 3 2" xfId="30950" xr:uid="{66A7A332-BECD-408C-AC09-B90C2ADD2A32}"/>
    <cellStyle name="20% - Accent1 12 2 2 2 4" xfId="22450" xr:uid="{9686A872-BCAC-47C6-9F13-2F89D28A97D1}"/>
    <cellStyle name="20% - Accent1 12 2 2 3" xfId="6622" xr:uid="{258F6FDF-4BC5-49CB-B53F-E51447581A95}"/>
    <cellStyle name="20% - Accent1 12 2 2 3 2" xfId="15205" xr:uid="{38A465B9-24C6-41B8-BC66-8982FDF622D0}"/>
    <cellStyle name="20% - Accent1 12 2 2 3 2 2" xfId="33030" xr:uid="{868545ED-5C04-499B-B6FF-AEBA8D2C1311}"/>
    <cellStyle name="20% - Accent1 12 2 2 3 3" xfId="24530" xr:uid="{F2D639E0-E64D-4313-93D7-F515DC926722}"/>
    <cellStyle name="20% - Accent1 12 2 2 4" xfId="11045" xr:uid="{46E5C971-39FD-4506-9F38-24E4F2A84AA5}"/>
    <cellStyle name="20% - Accent1 12 2 2 4 2" xfId="28870" xr:uid="{42EA7114-C2E8-49BF-8E91-918B0D4B2872}"/>
    <cellStyle name="20% - Accent1 12 2 2 5" xfId="20370" xr:uid="{A7D1C799-E3E8-4065-8718-29D03FC6A50C}"/>
    <cellStyle name="20% - Accent1 12 2 3" xfId="3562" xr:uid="{AE39AEE6-3596-40E8-94E5-4360433CEBE4}"/>
    <cellStyle name="20% - Accent1 12 2 3 2" xfId="7722" xr:uid="{87CE0C39-0382-4302-A3C5-F378529ECFAF}"/>
    <cellStyle name="20% - Accent1 12 2 3 2 2" xfId="16305" xr:uid="{E896C8D6-CD91-4385-AB3A-FC6D6A5E650A}"/>
    <cellStyle name="20% - Accent1 12 2 3 2 2 2" xfId="34130" xr:uid="{6E09059A-8BBA-4E87-A69E-F385F57F5417}"/>
    <cellStyle name="20% - Accent1 12 2 3 2 3" xfId="25630" xr:uid="{D222A96A-9E69-471F-9950-AA3B6F067310}"/>
    <cellStyle name="20% - Accent1 12 2 3 3" xfId="12145" xr:uid="{24CA9D4B-969E-4DD6-89DD-E9D2A3981176}"/>
    <cellStyle name="20% - Accent1 12 2 3 3 2" xfId="29970" xr:uid="{E55CA0BB-2382-49D4-9CBC-EC3960AE8EBB}"/>
    <cellStyle name="20% - Accent1 12 2 3 4" xfId="21470" xr:uid="{3CAF3625-29E4-4B46-9ABB-542C94C5D2CC}"/>
    <cellStyle name="20% - Accent1 12 2 4" xfId="5642" xr:uid="{329612BA-5FDE-49EF-9EA5-A1D8A5EE2402}"/>
    <cellStyle name="20% - Accent1 12 2 4 2" xfId="14225" xr:uid="{C5D93742-799A-47A9-9309-1109169B70CC}"/>
    <cellStyle name="20% - Accent1 12 2 4 2 2" xfId="32050" xr:uid="{07FD3DC0-BFF5-468B-88E6-FDB632E93608}"/>
    <cellStyle name="20% - Accent1 12 2 4 3" xfId="23550" xr:uid="{AF5D5A77-105B-4BB1-B2AB-931BF537E620}"/>
    <cellStyle name="20% - Accent1 12 2 5" xfId="10065" xr:uid="{4BA0AB58-E999-4A11-BB83-7393FCFFA8C4}"/>
    <cellStyle name="20% - Accent1 12 2 5 2" xfId="27890" xr:uid="{7E73B19E-14D1-4B06-8321-826517973186}"/>
    <cellStyle name="20% - Accent1 12 2 6" xfId="19390" xr:uid="{5F5DC2D0-9B6E-4380-A2A4-A3B5DC914D12}"/>
    <cellStyle name="20% - Accent1 12 3" xfId="1982" xr:uid="{55357A9E-5FA7-4191-B61E-CF4CEFE261AB}"/>
    <cellStyle name="20% - Accent1 12 3 2" xfId="4062" xr:uid="{F1152D59-9AAE-4369-84E4-D95566CB99BE}"/>
    <cellStyle name="20% - Accent1 12 3 2 2" xfId="8222" xr:uid="{97522C2C-AF09-479B-8B52-A8ED2F21319E}"/>
    <cellStyle name="20% - Accent1 12 3 2 2 2" xfId="16805" xr:uid="{5A1D72A5-C5FA-487C-92BF-FCC0A2CF2F9E}"/>
    <cellStyle name="20% - Accent1 12 3 2 2 2 2" xfId="34630" xr:uid="{70780EDD-3579-40DA-A277-33CE158D2BB7}"/>
    <cellStyle name="20% - Accent1 12 3 2 2 3" xfId="26130" xr:uid="{80574DBE-7AF9-4CDB-8E3D-C01D1D933143}"/>
    <cellStyle name="20% - Accent1 12 3 2 3" xfId="12645" xr:uid="{187FD513-9B5A-4871-86F6-206B234B678B}"/>
    <cellStyle name="20% - Accent1 12 3 2 3 2" xfId="30470" xr:uid="{592AB905-7287-48EA-8546-DF2770CE5526}"/>
    <cellStyle name="20% - Accent1 12 3 2 4" xfId="21970" xr:uid="{393B2E99-748E-4E8F-AACE-E6CD91ECB978}"/>
    <cellStyle name="20% - Accent1 12 3 3" xfId="6142" xr:uid="{FF86AD7A-4396-4FB7-8DF3-5F37D4625D29}"/>
    <cellStyle name="20% - Accent1 12 3 3 2" xfId="14725" xr:uid="{3DFC114B-4852-41E4-9306-5821A594FA73}"/>
    <cellStyle name="20% - Accent1 12 3 3 2 2" xfId="32550" xr:uid="{AF57165F-BFEF-46F1-BC42-9633CF3735FE}"/>
    <cellStyle name="20% - Accent1 12 3 3 3" xfId="24050" xr:uid="{6133B9D3-74CB-4E12-8F23-0E6CB732CD82}"/>
    <cellStyle name="20% - Accent1 12 3 4" xfId="10565" xr:uid="{C750B8A1-AB73-462D-AD67-5934E431B550}"/>
    <cellStyle name="20% - Accent1 12 3 4 2" xfId="28390" xr:uid="{C03D8F02-5C8B-49E4-89CA-926D80C91D64}"/>
    <cellStyle name="20% - Accent1 12 3 5" xfId="19890" xr:uid="{1A3C7237-F036-41A8-8BD8-ABD5D3E57805}"/>
    <cellStyle name="20% - Accent1 12 4" xfId="3082" xr:uid="{5C0AF4E4-6D8D-40D8-B04F-6AE70E46B8FC}"/>
    <cellStyle name="20% - Accent1 12 4 2" xfId="7242" xr:uid="{D5B54FBD-91FA-4473-BB8D-E4F4E46A6BCD}"/>
    <cellStyle name="20% - Accent1 12 4 2 2" xfId="15825" xr:uid="{2C40DF71-E091-4A27-AD35-BA8E38BD5403}"/>
    <cellStyle name="20% - Accent1 12 4 2 2 2" xfId="33650" xr:uid="{8701F6CC-F055-48B9-9B89-318CB1D398CC}"/>
    <cellStyle name="20% - Accent1 12 4 2 3" xfId="25150" xr:uid="{E81BCD30-D28A-431E-9BE9-75789B31CEE0}"/>
    <cellStyle name="20% - Accent1 12 4 3" xfId="11665" xr:uid="{569F5E47-9A26-4AFC-A0E4-068CD137FB8B}"/>
    <cellStyle name="20% - Accent1 12 4 3 2" xfId="29490" xr:uid="{2181A3D1-8BAE-4F26-A0B1-BFE761A3F131}"/>
    <cellStyle name="20% - Accent1 12 4 4" xfId="20990" xr:uid="{B49C51AF-1013-417A-90C2-1A5DE190CE07}"/>
    <cellStyle name="20% - Accent1 12 5" xfId="5162" xr:uid="{F22C4AAD-2262-4569-8FE2-3835D4597832}"/>
    <cellStyle name="20% - Accent1 12 5 2" xfId="13745" xr:uid="{A87F190F-7925-430A-9A8A-4DCC87AF12C3}"/>
    <cellStyle name="20% - Accent1 12 5 2 2" xfId="31570" xr:uid="{151D2E39-3663-430A-A3FD-A642450435F0}"/>
    <cellStyle name="20% - Accent1 12 5 3" xfId="23070" xr:uid="{7EF47D4D-8D94-4472-9CA0-EFA878D6033D}"/>
    <cellStyle name="20% - Accent1 12 6" xfId="9585" xr:uid="{B3005522-6C64-4FA6-80D8-26D31FCC6734}"/>
    <cellStyle name="20% - Accent1 12 6 2" xfId="27410" xr:uid="{6411E753-561D-4E35-AC95-F1BDDC02B56D}"/>
    <cellStyle name="20% - Accent1 12 7" xfId="18910" xr:uid="{EF0981AE-D4E0-4855-A01C-5D7EDA3460BF}"/>
    <cellStyle name="20% - Accent1 120" xfId="36531" xr:uid="{AA24249B-9832-485A-B3ED-6D1F2AF61EEA}"/>
    <cellStyle name="20% - Accent1 121" xfId="36551" xr:uid="{591D8C5F-A57C-4F00-9007-CA3EDBF1F351}"/>
    <cellStyle name="20% - Accent1 122" xfId="36571" xr:uid="{8705AAAE-362D-404B-B72A-F4A18C2ED5A3}"/>
    <cellStyle name="20% - Accent1 123" xfId="36591" xr:uid="{E974E294-0885-4B44-8498-4A15B16EB4FA}"/>
    <cellStyle name="20% - Accent1 124" xfId="36611" xr:uid="{C5825ABD-212F-4558-A7CD-AF88851317F5}"/>
    <cellStyle name="20% - Accent1 125" xfId="36631" xr:uid="{40F549A4-8D39-44D7-8354-FE2A55F3A4B1}"/>
    <cellStyle name="20% - Accent1 126" xfId="36651" xr:uid="{2967E3CF-8689-4A31-BA55-96DE33AC62DB}"/>
    <cellStyle name="20% - Accent1 127" xfId="36671" xr:uid="{AA005C00-F51F-4716-A5AC-C6090533F9CA}"/>
    <cellStyle name="20% - Accent1 128" xfId="36691" xr:uid="{A86DF724-B57E-4E51-B6A0-AAB4EB454267}"/>
    <cellStyle name="20% - Accent1 129" xfId="36711" xr:uid="{9507EDF0-6D45-49CC-8654-85DF2CB5E630}"/>
    <cellStyle name="20% - Accent1 13" xfId="845" xr:uid="{678E0D18-EB85-42E2-AC9E-F929E6C221F5}"/>
    <cellStyle name="20% - Accent1 13 2" xfId="1451" xr:uid="{B1793388-FCE5-49C9-81F6-1950A058983E}"/>
    <cellStyle name="20% - Accent1 13 2 2" xfId="2482" xr:uid="{6E7D6FA5-1BD2-4A70-B1B4-CDE00DDBCA1A}"/>
    <cellStyle name="20% - Accent1 13 2 2 2" xfId="4562" xr:uid="{A8B903A2-5D88-480E-ACB5-DEA7A580254B}"/>
    <cellStyle name="20% - Accent1 13 2 2 2 2" xfId="8722" xr:uid="{BDC96411-9BB1-4415-8DF6-E9280728B73A}"/>
    <cellStyle name="20% - Accent1 13 2 2 2 2 2" xfId="17305" xr:uid="{C13100E4-E250-4F1A-894D-C6B41D784CDB}"/>
    <cellStyle name="20% - Accent1 13 2 2 2 2 2 2" xfId="35130" xr:uid="{A682EFA4-0240-4238-BF8B-9DB10EF5B39A}"/>
    <cellStyle name="20% - Accent1 13 2 2 2 2 3" xfId="26630" xr:uid="{91B9FFFC-DB6B-409F-9931-E8666C54FBD4}"/>
    <cellStyle name="20% - Accent1 13 2 2 2 3" xfId="13145" xr:uid="{0C0893E0-C719-436A-AEA8-00B9079BA20A}"/>
    <cellStyle name="20% - Accent1 13 2 2 2 3 2" xfId="30970" xr:uid="{DFAC16F8-7A55-47DB-B3A1-BF313943AD80}"/>
    <cellStyle name="20% - Accent1 13 2 2 2 4" xfId="22470" xr:uid="{01FF6DA9-A268-4548-993D-A8E4F35FB6F6}"/>
    <cellStyle name="20% - Accent1 13 2 2 3" xfId="6642" xr:uid="{1876E979-9EF3-45B4-92A9-B837BF371898}"/>
    <cellStyle name="20% - Accent1 13 2 2 3 2" xfId="15225" xr:uid="{8B85E65D-7700-402A-9A6B-B3E71BAA8019}"/>
    <cellStyle name="20% - Accent1 13 2 2 3 2 2" xfId="33050" xr:uid="{176FC5E6-3DEB-4A53-B1AA-0E4113F90786}"/>
    <cellStyle name="20% - Accent1 13 2 2 3 3" xfId="24550" xr:uid="{8777C8C3-EFBE-4BF6-B94C-7BF90270B047}"/>
    <cellStyle name="20% - Accent1 13 2 2 4" xfId="11065" xr:uid="{9C38E904-4FA3-4273-A7A8-D324E2C729FA}"/>
    <cellStyle name="20% - Accent1 13 2 2 4 2" xfId="28890" xr:uid="{67276506-F3C1-423E-8148-72B74B7B3E3E}"/>
    <cellStyle name="20% - Accent1 13 2 2 5" xfId="20390" xr:uid="{B622EA78-4B49-4D9B-84BD-EF7E86DEBF73}"/>
    <cellStyle name="20% - Accent1 13 2 3" xfId="3582" xr:uid="{DCC4A2FD-B858-4CF3-8FA7-2CD542F7767E}"/>
    <cellStyle name="20% - Accent1 13 2 3 2" xfId="7742" xr:uid="{7EB1403A-4C30-45EE-A86D-AB4140BBBA6C}"/>
    <cellStyle name="20% - Accent1 13 2 3 2 2" xfId="16325" xr:uid="{B2C8E719-654D-4EC9-BBB3-59AB93C20658}"/>
    <cellStyle name="20% - Accent1 13 2 3 2 2 2" xfId="34150" xr:uid="{BFC27492-010C-4822-B45E-852A71B5B2A1}"/>
    <cellStyle name="20% - Accent1 13 2 3 2 3" xfId="25650" xr:uid="{7141D507-71E5-447E-BE6B-D0D50794D9C0}"/>
    <cellStyle name="20% - Accent1 13 2 3 3" xfId="12165" xr:uid="{FE94B9C4-AE70-4B84-ADA6-4F10874472F0}"/>
    <cellStyle name="20% - Accent1 13 2 3 3 2" xfId="29990" xr:uid="{E7FC6554-800F-489B-99B0-CAB462255858}"/>
    <cellStyle name="20% - Accent1 13 2 3 4" xfId="21490" xr:uid="{8BD3E709-708B-4A95-A9E2-7B1F91101E25}"/>
    <cellStyle name="20% - Accent1 13 2 4" xfId="5662" xr:uid="{6854A36E-A077-412D-B9CB-93B662A1F79E}"/>
    <cellStyle name="20% - Accent1 13 2 4 2" xfId="14245" xr:uid="{D8FDE309-D2F4-4407-9758-C0887932F63F}"/>
    <cellStyle name="20% - Accent1 13 2 4 2 2" xfId="32070" xr:uid="{9D9ABE54-1D23-4BC3-96F7-9885800ACA85}"/>
    <cellStyle name="20% - Accent1 13 2 4 3" xfId="23570" xr:uid="{D9956AC3-53B0-4D68-B570-A14E9E4DEA52}"/>
    <cellStyle name="20% - Accent1 13 2 5" xfId="10085" xr:uid="{1196ABDF-4065-4B5A-ABF4-A935CAA760BA}"/>
    <cellStyle name="20% - Accent1 13 2 5 2" xfId="27910" xr:uid="{F62EACC1-D372-4450-8B3E-2422F12DBFA7}"/>
    <cellStyle name="20% - Accent1 13 2 6" xfId="19410" xr:uid="{9F111A24-E03D-4747-85E5-39BC481DECD4}"/>
    <cellStyle name="20% - Accent1 13 3" xfId="2002" xr:uid="{475349CB-F0A6-4580-83EB-B17D9E2A1C7D}"/>
    <cellStyle name="20% - Accent1 13 3 2" xfId="4082" xr:uid="{1DF1EF31-87FA-492D-824D-70ADE22C4859}"/>
    <cellStyle name="20% - Accent1 13 3 2 2" xfId="8242" xr:uid="{9729410B-1612-402B-A653-C88C60CD2A3C}"/>
    <cellStyle name="20% - Accent1 13 3 2 2 2" xfId="16825" xr:uid="{E035287B-7B59-433D-83E5-E181935CC48C}"/>
    <cellStyle name="20% - Accent1 13 3 2 2 2 2" xfId="34650" xr:uid="{43E6247C-352B-4943-A57A-26C1C2E4453A}"/>
    <cellStyle name="20% - Accent1 13 3 2 2 3" xfId="26150" xr:uid="{0F6E84D6-0C18-44D5-8154-DC40E41AF599}"/>
    <cellStyle name="20% - Accent1 13 3 2 3" xfId="12665" xr:uid="{09BF5496-5AD9-4895-AFA3-2C883CB5A302}"/>
    <cellStyle name="20% - Accent1 13 3 2 3 2" xfId="30490" xr:uid="{757D550C-0AA3-4D17-92E7-E5EAA3B93368}"/>
    <cellStyle name="20% - Accent1 13 3 2 4" xfId="21990" xr:uid="{8E1CAB3F-1934-4411-9E64-90C27EF8B8B6}"/>
    <cellStyle name="20% - Accent1 13 3 3" xfId="6162" xr:uid="{FE6EDF68-3193-478C-8A76-FB89DDEAE94C}"/>
    <cellStyle name="20% - Accent1 13 3 3 2" xfId="14745" xr:uid="{3A4B6B4D-AF22-4787-9F4A-AFEFD027494F}"/>
    <cellStyle name="20% - Accent1 13 3 3 2 2" xfId="32570" xr:uid="{EE2A34C9-4252-41B0-9463-6BFD37F6ACC3}"/>
    <cellStyle name="20% - Accent1 13 3 3 3" xfId="24070" xr:uid="{F3309673-EA09-4828-8B44-5B275200608C}"/>
    <cellStyle name="20% - Accent1 13 3 4" xfId="10585" xr:uid="{A25CAF31-7204-4194-8F5A-8FA9AD4364A2}"/>
    <cellStyle name="20% - Accent1 13 3 4 2" xfId="28410" xr:uid="{7FCFBB1F-A3CB-4580-96B0-D86C8020ED8F}"/>
    <cellStyle name="20% - Accent1 13 3 5" xfId="19910" xr:uid="{671E5DB4-0580-457F-9F1C-20D49248C67C}"/>
    <cellStyle name="20% - Accent1 13 4" xfId="3102" xr:uid="{B1A5E734-ED5B-46D2-B7D2-58AE85A600E7}"/>
    <cellStyle name="20% - Accent1 13 4 2" xfId="7262" xr:uid="{4968C0F6-472C-4F62-9EC9-9634CE36FE1E}"/>
    <cellStyle name="20% - Accent1 13 4 2 2" xfId="15845" xr:uid="{A4FFE715-653D-48B3-917F-73F542182334}"/>
    <cellStyle name="20% - Accent1 13 4 2 2 2" xfId="33670" xr:uid="{B09C1270-CA62-4B16-B101-0530F3B6FE95}"/>
    <cellStyle name="20% - Accent1 13 4 2 3" xfId="25170" xr:uid="{B190A015-4D29-467F-8C3D-BD0CFC38C662}"/>
    <cellStyle name="20% - Accent1 13 4 3" xfId="11685" xr:uid="{32B87D99-C8CD-4520-BCBE-A75A27E4D8F7}"/>
    <cellStyle name="20% - Accent1 13 4 3 2" xfId="29510" xr:uid="{5410191C-DD86-4F77-9524-981A770AD1B1}"/>
    <cellStyle name="20% - Accent1 13 4 4" xfId="21010" xr:uid="{D897E077-CB87-4A05-9577-2DAE4ED9F503}"/>
    <cellStyle name="20% - Accent1 13 5" xfId="5182" xr:uid="{ABF46438-F4E3-4C38-9D5E-A3EF5901092C}"/>
    <cellStyle name="20% - Accent1 13 5 2" xfId="13765" xr:uid="{37C9025D-B3F6-46AA-A9D8-FF5EE5E6BD9F}"/>
    <cellStyle name="20% - Accent1 13 5 2 2" xfId="31590" xr:uid="{932BBB82-74FD-4D05-B7C5-D141547C79E0}"/>
    <cellStyle name="20% - Accent1 13 5 3" xfId="23090" xr:uid="{A203C0FE-39CE-4872-8C42-E424309B0A80}"/>
    <cellStyle name="20% - Accent1 13 6" xfId="9605" xr:uid="{37952D70-DC28-41AB-A3F8-C306DEEF155F}"/>
    <cellStyle name="20% - Accent1 13 6 2" xfId="27430" xr:uid="{D67A91FE-C2B5-4EA8-AC82-79B30412523F}"/>
    <cellStyle name="20% - Accent1 13 7" xfId="18930" xr:uid="{85DFE066-3F2E-4938-90B9-FB1EC462EAAA}"/>
    <cellStyle name="20% - Accent1 130" xfId="36731" xr:uid="{48EAEE65-293E-4D9C-838A-CB02EA0ACABF}"/>
    <cellStyle name="20% - Accent1 131" xfId="36751" xr:uid="{4E81C749-EA38-4462-8B9A-4FEEED75607B}"/>
    <cellStyle name="20% - Accent1 132" xfId="36771" xr:uid="{38F8B914-11F3-4FA4-8020-97FD8D7C7082}"/>
    <cellStyle name="20% - Accent1 133" xfId="36791" xr:uid="{6417DFA8-453A-451C-8E70-23D11796DFEC}"/>
    <cellStyle name="20% - Accent1 134" xfId="36811" xr:uid="{CE729AEA-050C-45F7-8E55-0246923746EE}"/>
    <cellStyle name="20% - Accent1 135" xfId="36831" xr:uid="{F81C45DC-DE83-47AA-B24A-3A6EE24D8209}"/>
    <cellStyle name="20% - Accent1 136" xfId="36851" xr:uid="{AAFA4594-420B-4735-9409-02E5E335B19B}"/>
    <cellStyle name="20% - Accent1 137" xfId="36871" xr:uid="{1C7E8D08-239A-4F63-BFBF-B478E9B4676A}"/>
    <cellStyle name="20% - Accent1 138" xfId="36891" xr:uid="{3FCBB73A-5B4F-474E-A924-DBF7842C8861}"/>
    <cellStyle name="20% - Accent1 139" xfId="36911" xr:uid="{D8F19449-F169-46B7-B7AC-C556A145743A}"/>
    <cellStyle name="20% - Accent1 14" xfId="904" xr:uid="{1A26213F-D689-478A-91D1-32EB87404552}"/>
    <cellStyle name="20% - Accent1 14 2" xfId="1510" xr:uid="{755EC010-A15C-4327-9CE6-0CAD49ADE776}"/>
    <cellStyle name="20% - Accent1 14 2 2" xfId="2502" xr:uid="{730942EE-3401-4D0B-A2E6-1BA9D137768C}"/>
    <cellStyle name="20% - Accent1 14 2 2 2" xfId="4582" xr:uid="{4155A631-4359-4DDD-96CD-67022BAD7675}"/>
    <cellStyle name="20% - Accent1 14 2 2 2 2" xfId="8742" xr:uid="{91E8AA7F-223B-45AA-8A6E-9B757AD59443}"/>
    <cellStyle name="20% - Accent1 14 2 2 2 2 2" xfId="17325" xr:uid="{F9A780B8-DCA2-4511-B866-A2B0D48F0E94}"/>
    <cellStyle name="20% - Accent1 14 2 2 2 2 2 2" xfId="35150" xr:uid="{C0C8F7A5-E42E-4FBD-BBA0-1B6DB76B44A8}"/>
    <cellStyle name="20% - Accent1 14 2 2 2 2 3" xfId="26650" xr:uid="{84EE2CF8-9B70-43D8-A118-E6FA7581198C}"/>
    <cellStyle name="20% - Accent1 14 2 2 2 3" xfId="13165" xr:uid="{19A71BDC-8DCF-4066-9804-9C67F723DC96}"/>
    <cellStyle name="20% - Accent1 14 2 2 2 3 2" xfId="30990" xr:uid="{C279A197-120D-4E35-9634-1805A30B8BC7}"/>
    <cellStyle name="20% - Accent1 14 2 2 2 4" xfId="22490" xr:uid="{C61E90DA-5347-4C38-B492-EA3A5C6032D4}"/>
    <cellStyle name="20% - Accent1 14 2 2 3" xfId="6662" xr:uid="{229BCD15-65D3-431B-B026-951C82D9EE82}"/>
    <cellStyle name="20% - Accent1 14 2 2 3 2" xfId="15245" xr:uid="{AE5FC43B-331E-462B-AE12-26813B156013}"/>
    <cellStyle name="20% - Accent1 14 2 2 3 2 2" xfId="33070" xr:uid="{50B48B0A-0131-4C68-B3CF-B3079CB9F64C}"/>
    <cellStyle name="20% - Accent1 14 2 2 3 3" xfId="24570" xr:uid="{547C77DF-29FF-4A5D-B310-ECAE39548B54}"/>
    <cellStyle name="20% - Accent1 14 2 2 4" xfId="11085" xr:uid="{D9F33819-1F63-4C08-9121-719581CC5475}"/>
    <cellStyle name="20% - Accent1 14 2 2 4 2" xfId="28910" xr:uid="{20500C0C-8736-4245-A5F2-66FB00E3DBFA}"/>
    <cellStyle name="20% - Accent1 14 2 2 5" xfId="20410" xr:uid="{6C8EC7EB-79B8-415B-BFC8-E55C9FE7ECEB}"/>
    <cellStyle name="20% - Accent1 14 2 3" xfId="3602" xr:uid="{A2B9D792-7813-4B2F-870D-EFDAAC097380}"/>
    <cellStyle name="20% - Accent1 14 2 3 2" xfId="7762" xr:uid="{7BE2CBBC-EBC4-48BD-BB25-1CB1292077A2}"/>
    <cellStyle name="20% - Accent1 14 2 3 2 2" xfId="16345" xr:uid="{A19943E2-D865-421B-AA0C-0DBF1B65C7F5}"/>
    <cellStyle name="20% - Accent1 14 2 3 2 2 2" xfId="34170" xr:uid="{186B0FF7-E9C2-45F2-B8F5-F597DF8DBA00}"/>
    <cellStyle name="20% - Accent1 14 2 3 2 3" xfId="25670" xr:uid="{E73E1130-544D-40DB-9009-44835F6384DE}"/>
    <cellStyle name="20% - Accent1 14 2 3 3" xfId="12185" xr:uid="{37100D1C-7F3B-483F-BF90-1296785800DF}"/>
    <cellStyle name="20% - Accent1 14 2 3 3 2" xfId="30010" xr:uid="{9AAF7B33-9066-4DC4-B763-B6391AAFF3D3}"/>
    <cellStyle name="20% - Accent1 14 2 3 4" xfId="21510" xr:uid="{952763C8-D1CC-49D2-BDF9-121554C76F0A}"/>
    <cellStyle name="20% - Accent1 14 2 4" xfId="5682" xr:uid="{32321F06-F7E3-4BD7-98ED-C98810ADB145}"/>
    <cellStyle name="20% - Accent1 14 2 4 2" xfId="14265" xr:uid="{0FC7BAAA-CAA5-4772-B33A-D86A60761754}"/>
    <cellStyle name="20% - Accent1 14 2 4 2 2" xfId="32090" xr:uid="{C0CCEEE7-E91B-410D-ADC0-CC794621528A}"/>
    <cellStyle name="20% - Accent1 14 2 4 3" xfId="23590" xr:uid="{1C24EDED-E4E3-4719-847D-7282C7C7558F}"/>
    <cellStyle name="20% - Accent1 14 2 5" xfId="10105" xr:uid="{4BF52F7D-D7BC-4F81-8111-995C7C3EDFCF}"/>
    <cellStyle name="20% - Accent1 14 2 5 2" xfId="27930" xr:uid="{38D60520-21AD-4F6F-BE0D-58AA64261EEE}"/>
    <cellStyle name="20% - Accent1 14 2 6" xfId="19430" xr:uid="{BA04C5F5-BA0E-4582-9C6E-F1A70B8B8B86}"/>
    <cellStyle name="20% - Accent1 14 3" xfId="2022" xr:uid="{0391E16D-67C4-4223-84B2-352815EE0DA9}"/>
    <cellStyle name="20% - Accent1 14 3 2" xfId="4102" xr:uid="{CBF9A0DA-BE47-473C-A8D5-5D9336BC7D91}"/>
    <cellStyle name="20% - Accent1 14 3 2 2" xfId="8262" xr:uid="{9529B341-8F06-4DFC-90B1-B29998BFEACA}"/>
    <cellStyle name="20% - Accent1 14 3 2 2 2" xfId="16845" xr:uid="{1F9D1B1D-6616-41BD-BDED-98F3DE3FFBB4}"/>
    <cellStyle name="20% - Accent1 14 3 2 2 2 2" xfId="34670" xr:uid="{E6862AAD-1230-4ACE-9BD8-EB2703075A6E}"/>
    <cellStyle name="20% - Accent1 14 3 2 2 3" xfId="26170" xr:uid="{7E49B928-63EC-4EC2-80AA-B73B9840D314}"/>
    <cellStyle name="20% - Accent1 14 3 2 3" xfId="12685" xr:uid="{A773766A-1A49-4131-BD7A-4647788C71BF}"/>
    <cellStyle name="20% - Accent1 14 3 2 3 2" xfId="30510" xr:uid="{DC2C70AA-83D0-4D32-8565-895396F9268D}"/>
    <cellStyle name="20% - Accent1 14 3 2 4" xfId="22010" xr:uid="{1FEF8783-381B-4486-A3EE-AED8B48D7008}"/>
    <cellStyle name="20% - Accent1 14 3 3" xfId="6182" xr:uid="{7FBE132F-3A00-4951-80D2-3F2EC8552A90}"/>
    <cellStyle name="20% - Accent1 14 3 3 2" xfId="14765" xr:uid="{526EBECB-C3F0-428D-BD97-B7078E1541EB}"/>
    <cellStyle name="20% - Accent1 14 3 3 2 2" xfId="32590" xr:uid="{706FC1F0-CABE-4A2F-B17A-B4469F080741}"/>
    <cellStyle name="20% - Accent1 14 3 3 3" xfId="24090" xr:uid="{9DFB7D04-93C4-44C2-8792-B0231E36E959}"/>
    <cellStyle name="20% - Accent1 14 3 4" xfId="10605" xr:uid="{550A2978-2B0F-46AF-B02F-54FE2EF30741}"/>
    <cellStyle name="20% - Accent1 14 3 4 2" xfId="28430" xr:uid="{4D4266DF-3953-4DB9-B14E-A3E3BE124316}"/>
    <cellStyle name="20% - Accent1 14 3 5" xfId="19930" xr:uid="{C0E3383C-FB29-4230-8512-4B9C0EF2939B}"/>
    <cellStyle name="20% - Accent1 14 4" xfId="3122" xr:uid="{478E4D40-AEF4-4B0C-9CD8-11BA0989280D}"/>
    <cellStyle name="20% - Accent1 14 4 2" xfId="7282" xr:uid="{A8D0826F-4518-4790-9C03-EF5BC41506CA}"/>
    <cellStyle name="20% - Accent1 14 4 2 2" xfId="15865" xr:uid="{850F9950-2DC8-4FE2-953C-BF93768755D6}"/>
    <cellStyle name="20% - Accent1 14 4 2 2 2" xfId="33690" xr:uid="{36F2CBAB-A00A-4943-A6E1-97D82A04A375}"/>
    <cellStyle name="20% - Accent1 14 4 2 3" xfId="25190" xr:uid="{FA4FB864-C8F2-4BAD-AD0C-58793DFA0261}"/>
    <cellStyle name="20% - Accent1 14 4 3" xfId="11705" xr:uid="{41A57D72-AAF0-488E-B572-227ACB5EDBF7}"/>
    <cellStyle name="20% - Accent1 14 4 3 2" xfId="29530" xr:uid="{A2CF6A38-C352-49DD-B8B7-168CE27AB8FD}"/>
    <cellStyle name="20% - Accent1 14 4 4" xfId="21030" xr:uid="{DB937583-EA56-438B-A35E-ABD94E165146}"/>
    <cellStyle name="20% - Accent1 14 5" xfId="5202" xr:uid="{56CDD242-05DE-4101-B45A-8BAE16E05BDC}"/>
    <cellStyle name="20% - Accent1 14 5 2" xfId="13785" xr:uid="{86C304AF-1324-4907-B79D-F1383A57FD0C}"/>
    <cellStyle name="20% - Accent1 14 5 2 2" xfId="31610" xr:uid="{44850628-B07B-4832-B7DA-B69ADFA3B322}"/>
    <cellStyle name="20% - Accent1 14 5 3" xfId="23110" xr:uid="{03D92901-514C-48F3-A0E2-3FCE711C9CA2}"/>
    <cellStyle name="20% - Accent1 14 6" xfId="9625" xr:uid="{0E02F8DC-4EF9-4C3F-9103-D8E2FBD1CCFE}"/>
    <cellStyle name="20% - Accent1 14 6 2" xfId="27450" xr:uid="{A14A6965-DC01-4020-B59F-07508EBE63D5}"/>
    <cellStyle name="20% - Accent1 14 7" xfId="18950" xr:uid="{CE0DDEF8-4E15-48E5-8F96-B78A1E915820}"/>
    <cellStyle name="20% - Accent1 140" xfId="36931" xr:uid="{2DD2B458-8F1F-4618-9852-0E488A26FDCD}"/>
    <cellStyle name="20% - Accent1 141" xfId="36951" xr:uid="{B1E5D73C-33CD-45E1-BB3E-212D2BCDC7B7}"/>
    <cellStyle name="20% - Accent1 142" xfId="36971" xr:uid="{C6ABDEA7-8000-488D-B4EF-5C0CE81E4360}"/>
    <cellStyle name="20% - Accent1 143" xfId="36991" xr:uid="{3EF44E14-BF09-44B0-A5A0-ADA36A9EFE24}"/>
    <cellStyle name="20% - Accent1 144" xfId="37011" xr:uid="{03232643-3415-41CF-8DF7-4F98A3990DBA}"/>
    <cellStyle name="20% - Accent1 145" xfId="37031" xr:uid="{7BD81DF8-9423-44A1-AE23-C35EB8960D85}"/>
    <cellStyle name="20% - Accent1 146" xfId="37051" xr:uid="{555543DE-FF51-4DA6-882D-B9E2A96F0408}"/>
    <cellStyle name="20% - Accent1 147" xfId="37071" xr:uid="{92815D54-5B56-4500-B991-554B142A8C76}"/>
    <cellStyle name="20% - Accent1 148" xfId="37091" xr:uid="{78411966-2F1A-446D-A6FC-24D7EAE8633C}"/>
    <cellStyle name="20% - Accent1 149" xfId="37111" xr:uid="{DBBED564-8778-4507-8B3B-8CC9A084BBCE}"/>
    <cellStyle name="20% - Accent1 15" xfId="928" xr:uid="{0DEFE99A-E256-418B-9C4E-E6989E6ED4C6}"/>
    <cellStyle name="20% - Accent1 15 2" xfId="1534" xr:uid="{81FF1552-31AC-4BD8-ABCD-BD36F995F47D}"/>
    <cellStyle name="20% - Accent1 15 2 2" xfId="2522" xr:uid="{AEDFCA4C-882A-4850-A530-5949D1264C83}"/>
    <cellStyle name="20% - Accent1 15 2 2 2" xfId="4602" xr:uid="{05EB4E4D-9DE0-4D06-9C23-5AAA12DF09EF}"/>
    <cellStyle name="20% - Accent1 15 2 2 2 2" xfId="8762" xr:uid="{609CE076-7596-4619-9066-52E926646DF5}"/>
    <cellStyle name="20% - Accent1 15 2 2 2 2 2" xfId="17345" xr:uid="{25269D84-1164-4CED-AAB6-274F858BBF44}"/>
    <cellStyle name="20% - Accent1 15 2 2 2 2 2 2" xfId="35170" xr:uid="{E2A48DE6-1C8A-4330-A9B9-1474DB3CEADA}"/>
    <cellStyle name="20% - Accent1 15 2 2 2 2 3" xfId="26670" xr:uid="{2AA9CE43-70CA-4894-AC69-23046BA55743}"/>
    <cellStyle name="20% - Accent1 15 2 2 2 3" xfId="13185" xr:uid="{06F93E9A-4A7A-44DD-B76E-DC56BD734844}"/>
    <cellStyle name="20% - Accent1 15 2 2 2 3 2" xfId="31010" xr:uid="{ED51CC32-46F4-42BB-BBE0-0BBC932B02C0}"/>
    <cellStyle name="20% - Accent1 15 2 2 2 4" xfId="22510" xr:uid="{1ED635B8-D516-4E0B-A7EC-2418E5874507}"/>
    <cellStyle name="20% - Accent1 15 2 2 3" xfId="6682" xr:uid="{26903DD3-15A5-410F-A769-B7E277ACF487}"/>
    <cellStyle name="20% - Accent1 15 2 2 3 2" xfId="15265" xr:uid="{C5D403C0-B7CE-4F16-B607-D837442602E5}"/>
    <cellStyle name="20% - Accent1 15 2 2 3 2 2" xfId="33090" xr:uid="{A2DA72F5-81CC-498F-91A2-5DCEDFE254E3}"/>
    <cellStyle name="20% - Accent1 15 2 2 3 3" xfId="24590" xr:uid="{2DBFD92B-9B2A-49E8-A27A-22C08156FD28}"/>
    <cellStyle name="20% - Accent1 15 2 2 4" xfId="11105" xr:uid="{487ABA72-82A6-4420-A76C-9612FB31CC8D}"/>
    <cellStyle name="20% - Accent1 15 2 2 4 2" xfId="28930" xr:uid="{50AEA8E4-E9F6-48DF-9C15-0A2B3B304325}"/>
    <cellStyle name="20% - Accent1 15 2 2 5" xfId="20430" xr:uid="{FE0F974E-F7AB-4FF1-B2DF-06AC50E1BC4F}"/>
    <cellStyle name="20% - Accent1 15 2 3" xfId="3622" xr:uid="{A2FBBFB3-6C10-415A-ABE1-05D57732415D}"/>
    <cellStyle name="20% - Accent1 15 2 3 2" xfId="7782" xr:uid="{7DEB28EC-0D4E-41A1-9ADC-1D98194530B4}"/>
    <cellStyle name="20% - Accent1 15 2 3 2 2" xfId="16365" xr:uid="{A7663681-C964-4B8A-B40E-DF69EF8C5800}"/>
    <cellStyle name="20% - Accent1 15 2 3 2 2 2" xfId="34190" xr:uid="{FA9311EB-8E73-48C0-92F4-58DE9E0E4885}"/>
    <cellStyle name="20% - Accent1 15 2 3 2 3" xfId="25690" xr:uid="{6474BA31-6B19-459A-BDC5-7AB3064917AF}"/>
    <cellStyle name="20% - Accent1 15 2 3 3" xfId="12205" xr:uid="{42BBCC1F-7244-4607-A4DC-BE12EC625B44}"/>
    <cellStyle name="20% - Accent1 15 2 3 3 2" xfId="30030" xr:uid="{06971C29-1B5E-4BD1-910B-21E556747554}"/>
    <cellStyle name="20% - Accent1 15 2 3 4" xfId="21530" xr:uid="{5179522C-2CB8-4348-8747-98ED04BA6D6B}"/>
    <cellStyle name="20% - Accent1 15 2 4" xfId="5702" xr:uid="{B3CBE414-C029-4A3B-9CAC-D28C2A2BF1FC}"/>
    <cellStyle name="20% - Accent1 15 2 4 2" xfId="14285" xr:uid="{3C662D02-6FA7-4D8F-9E52-C4C830A05929}"/>
    <cellStyle name="20% - Accent1 15 2 4 2 2" xfId="32110" xr:uid="{1EF504A7-BA31-4679-8F36-52C0C326C911}"/>
    <cellStyle name="20% - Accent1 15 2 4 3" xfId="23610" xr:uid="{50F3E561-7CBC-4E6E-BDD9-C3E97A370F40}"/>
    <cellStyle name="20% - Accent1 15 2 5" xfId="10125" xr:uid="{4784C5FC-2665-4C09-A05C-A76256064DE9}"/>
    <cellStyle name="20% - Accent1 15 2 5 2" xfId="27950" xr:uid="{90A5916C-2355-49E4-890C-7CFE812CAD4C}"/>
    <cellStyle name="20% - Accent1 15 2 6" xfId="19450" xr:uid="{93038874-BD9F-4257-B6F8-AAC6B205C83C}"/>
    <cellStyle name="20% - Accent1 15 3" xfId="2042" xr:uid="{DBDC5151-9007-441C-8786-67BE47A29FD1}"/>
    <cellStyle name="20% - Accent1 15 3 2" xfId="4122" xr:uid="{AF5C14B5-D298-4925-A93A-F31525BA5207}"/>
    <cellStyle name="20% - Accent1 15 3 2 2" xfId="8282" xr:uid="{F6060E11-31A9-4CA8-8F0B-D3A4A93416DB}"/>
    <cellStyle name="20% - Accent1 15 3 2 2 2" xfId="16865" xr:uid="{FBCF9DB7-63A7-48AA-B689-E4C557A470DA}"/>
    <cellStyle name="20% - Accent1 15 3 2 2 2 2" xfId="34690" xr:uid="{E80092E8-F865-48F5-8A75-B068B09ACF58}"/>
    <cellStyle name="20% - Accent1 15 3 2 2 3" xfId="26190" xr:uid="{5CC68C90-E5D8-40C1-8640-BDF9F6A5EBDB}"/>
    <cellStyle name="20% - Accent1 15 3 2 3" xfId="12705" xr:uid="{B652E376-3B98-49DD-9987-E355F09A4329}"/>
    <cellStyle name="20% - Accent1 15 3 2 3 2" xfId="30530" xr:uid="{2EE409DB-3ACC-4F1F-ABFA-2976C195F601}"/>
    <cellStyle name="20% - Accent1 15 3 2 4" xfId="22030" xr:uid="{C6B29D19-BEF1-4EFC-89FF-EF75A3EEDD00}"/>
    <cellStyle name="20% - Accent1 15 3 3" xfId="6202" xr:uid="{ACB9EB09-5DEB-47B5-93A0-FBE21A8C30FD}"/>
    <cellStyle name="20% - Accent1 15 3 3 2" xfId="14785" xr:uid="{18F647D9-5DA6-417F-AE3A-B501B71DC95B}"/>
    <cellStyle name="20% - Accent1 15 3 3 2 2" xfId="32610" xr:uid="{2DEA029B-3E00-443F-BC9E-0C47BA13D384}"/>
    <cellStyle name="20% - Accent1 15 3 3 3" xfId="24110" xr:uid="{32651259-1728-4FBF-81DC-A37753B3334C}"/>
    <cellStyle name="20% - Accent1 15 3 4" xfId="10625" xr:uid="{DDD29C35-9FAF-4340-A4A3-E24316D8688F}"/>
    <cellStyle name="20% - Accent1 15 3 4 2" xfId="28450" xr:uid="{4F8392A2-7370-47CE-AC30-DD7E643376E6}"/>
    <cellStyle name="20% - Accent1 15 3 5" xfId="19950" xr:uid="{A5E59A32-E1DB-4AD7-A110-82B300431C18}"/>
    <cellStyle name="20% - Accent1 15 4" xfId="3142" xr:uid="{1F4C2A50-82B8-45DE-A165-EDC8D1196965}"/>
    <cellStyle name="20% - Accent1 15 4 2" xfId="7302" xr:uid="{9F4586FD-D214-4A3D-98E2-7D663348D672}"/>
    <cellStyle name="20% - Accent1 15 4 2 2" xfId="15885" xr:uid="{9A54D14C-EF6A-4E6F-A4B8-B159E53B65F3}"/>
    <cellStyle name="20% - Accent1 15 4 2 2 2" xfId="33710" xr:uid="{499A2053-30C7-4739-9C2A-15EBD47731E6}"/>
    <cellStyle name="20% - Accent1 15 4 2 3" xfId="25210" xr:uid="{45FB264E-AB75-4DE3-8E4C-3A04CC16DC6A}"/>
    <cellStyle name="20% - Accent1 15 4 3" xfId="11725" xr:uid="{37250BB7-1EBA-4331-9880-1AD68D125E8E}"/>
    <cellStyle name="20% - Accent1 15 4 3 2" xfId="29550" xr:uid="{3128A1EC-6B6D-449A-8A93-7F8D16360637}"/>
    <cellStyle name="20% - Accent1 15 4 4" xfId="21050" xr:uid="{17D41401-42CC-4478-BDFE-360AEF958303}"/>
    <cellStyle name="20% - Accent1 15 5" xfId="5222" xr:uid="{83A23A92-937F-473B-962C-FB57757F155D}"/>
    <cellStyle name="20% - Accent1 15 5 2" xfId="13805" xr:uid="{1E76A184-A733-471F-A3A1-F49E687851C7}"/>
    <cellStyle name="20% - Accent1 15 5 2 2" xfId="31630" xr:uid="{044D9689-E5C6-4ECB-A0E2-0265E8DECEE6}"/>
    <cellStyle name="20% - Accent1 15 5 3" xfId="23130" xr:uid="{F53CE2CC-4387-43EE-AA6B-86EF2ADA92C4}"/>
    <cellStyle name="20% - Accent1 15 6" xfId="9645" xr:uid="{1EC8EC3A-8F19-42A3-BDA6-ECEB86FCF576}"/>
    <cellStyle name="20% - Accent1 15 6 2" xfId="27470" xr:uid="{2E96C4BC-2F33-4260-BE21-65FB094970CB}"/>
    <cellStyle name="20% - Accent1 15 7" xfId="18970" xr:uid="{C7A534FB-04ED-4FAA-8961-CDB5D8341E86}"/>
    <cellStyle name="20% - Accent1 150" xfId="37131" xr:uid="{CB0D13E5-F669-4C29-A6F5-B6D4B9CD39AC}"/>
    <cellStyle name="20% - Accent1 151" xfId="37151" xr:uid="{9521BC61-6800-4D5B-A0D0-9432F68D55D5}"/>
    <cellStyle name="20% - Accent1 152" xfId="37171" xr:uid="{C683BCEA-3849-4A09-A1F5-87D97B2FEFF2}"/>
    <cellStyle name="20% - Accent1 153" xfId="37191" xr:uid="{3A12BF73-3097-4438-AF9B-0EE0C3E02180}"/>
    <cellStyle name="20% - Accent1 154" xfId="37211" xr:uid="{1EAD3135-6F78-4AA1-A7E0-EA939DAEF55E}"/>
    <cellStyle name="20% - Accent1 155" xfId="37231" xr:uid="{EBA40B87-9F92-4EAD-806E-8924330E95A7}"/>
    <cellStyle name="20% - Accent1 156" xfId="37251" xr:uid="{BE86ED83-E444-45EA-8EEB-CFA6411C7DF4}"/>
    <cellStyle name="20% - Accent1 157" xfId="37271" xr:uid="{6F99444C-1E15-4011-BF89-9E759A51B0F0}"/>
    <cellStyle name="20% - Accent1 158" xfId="37291" xr:uid="{90F916A8-A412-447C-8D49-D02834EEBCEF}"/>
    <cellStyle name="20% - Accent1 159" xfId="37311" xr:uid="{5CFC88E7-6325-47B2-8F3C-F1BF206D342B}"/>
    <cellStyle name="20% - Accent1 16" xfId="956" xr:uid="{11B22659-869C-4D29-BC7B-D0C2BAFAA20B}"/>
    <cellStyle name="20% - Accent1 16 2" xfId="1562" xr:uid="{2B77EC42-C4BF-4775-BD1E-4F06AC42E912}"/>
    <cellStyle name="20% - Accent1 16 2 2" xfId="2542" xr:uid="{047DCBBD-B050-4A9B-9529-823251CF10F3}"/>
    <cellStyle name="20% - Accent1 16 2 2 2" xfId="4622" xr:uid="{9241D4AB-EF04-4C30-9B7F-F36BD37BD4CD}"/>
    <cellStyle name="20% - Accent1 16 2 2 2 2" xfId="8782" xr:uid="{08BCC19F-414B-49C4-9A89-59B6FA9F8663}"/>
    <cellStyle name="20% - Accent1 16 2 2 2 2 2" xfId="17365" xr:uid="{9E4E91BF-A174-4CF9-AB09-63C17207EF63}"/>
    <cellStyle name="20% - Accent1 16 2 2 2 2 2 2" xfId="35190" xr:uid="{795B6083-05B0-4590-808A-E43F95484092}"/>
    <cellStyle name="20% - Accent1 16 2 2 2 2 3" xfId="26690" xr:uid="{10AF4884-6447-4D71-A1DC-647CAA0E55C9}"/>
    <cellStyle name="20% - Accent1 16 2 2 2 3" xfId="13205" xr:uid="{B25EA30E-2E59-4A87-851F-97EBD515F9FC}"/>
    <cellStyle name="20% - Accent1 16 2 2 2 3 2" xfId="31030" xr:uid="{4304581E-9104-4C4F-B072-38167E9F56F9}"/>
    <cellStyle name="20% - Accent1 16 2 2 2 4" xfId="22530" xr:uid="{44725102-5775-4EE1-9544-BFB8EF1F6430}"/>
    <cellStyle name="20% - Accent1 16 2 2 3" xfId="6702" xr:uid="{58855324-D71E-4C25-B609-A1D19ACEB029}"/>
    <cellStyle name="20% - Accent1 16 2 2 3 2" xfId="15285" xr:uid="{EB860622-8A40-4EFC-ADA9-B09D281F801C}"/>
    <cellStyle name="20% - Accent1 16 2 2 3 2 2" xfId="33110" xr:uid="{201D030B-822B-47FA-AF1A-53D964960610}"/>
    <cellStyle name="20% - Accent1 16 2 2 3 3" xfId="24610" xr:uid="{B1900411-1B48-4ABA-8C35-6A5C54D72C0B}"/>
    <cellStyle name="20% - Accent1 16 2 2 4" xfId="11125" xr:uid="{D34C4D7E-1D17-470A-A834-B60B4C69D790}"/>
    <cellStyle name="20% - Accent1 16 2 2 4 2" xfId="28950" xr:uid="{44C9B129-F487-4BFA-93DA-31B5879D57A2}"/>
    <cellStyle name="20% - Accent1 16 2 2 5" xfId="20450" xr:uid="{976E441C-3EAF-4C2E-8C43-350AB48DB668}"/>
    <cellStyle name="20% - Accent1 16 2 3" xfId="3642" xr:uid="{13C7CE6E-B4B6-4827-86E3-C664046BCD64}"/>
    <cellStyle name="20% - Accent1 16 2 3 2" xfId="7802" xr:uid="{917984B3-CA56-441C-876F-2535EC11D05A}"/>
    <cellStyle name="20% - Accent1 16 2 3 2 2" xfId="16385" xr:uid="{BA0B46AA-5264-4DBD-A325-4AA0498467B3}"/>
    <cellStyle name="20% - Accent1 16 2 3 2 2 2" xfId="34210" xr:uid="{619A1532-1943-4389-B549-E9DD5318C775}"/>
    <cellStyle name="20% - Accent1 16 2 3 2 3" xfId="25710" xr:uid="{9C956EEC-5699-498E-8254-9283178AB576}"/>
    <cellStyle name="20% - Accent1 16 2 3 3" xfId="12225" xr:uid="{1E9FA20B-4EE7-46F4-AEF2-263345662B0A}"/>
    <cellStyle name="20% - Accent1 16 2 3 3 2" xfId="30050" xr:uid="{1A512C13-6814-4BEE-A7A3-DA419E3C3A25}"/>
    <cellStyle name="20% - Accent1 16 2 3 4" xfId="21550" xr:uid="{89B0652F-8B82-4B4F-A6A2-91DB87384973}"/>
    <cellStyle name="20% - Accent1 16 2 4" xfId="5722" xr:uid="{E01BC8E4-8A02-4122-8F42-416ECCE455FA}"/>
    <cellStyle name="20% - Accent1 16 2 4 2" xfId="14305" xr:uid="{334A63B4-1CD9-4F22-A9AA-07447CA4C0DC}"/>
    <cellStyle name="20% - Accent1 16 2 4 2 2" xfId="32130" xr:uid="{679481F2-56F7-4594-9D04-ABEAD2E3EDEC}"/>
    <cellStyle name="20% - Accent1 16 2 4 3" xfId="23630" xr:uid="{3B0C2332-7222-40CA-8BF8-6941163BBAA6}"/>
    <cellStyle name="20% - Accent1 16 2 5" xfId="10145" xr:uid="{C91CFF81-66E6-427A-96B2-AE3E9EF36515}"/>
    <cellStyle name="20% - Accent1 16 2 5 2" xfId="27970" xr:uid="{01543F54-B78C-44B2-BFCD-82CEE407BF25}"/>
    <cellStyle name="20% - Accent1 16 2 6" xfId="19470" xr:uid="{5959FF22-58FE-49C4-8BE3-CB35A0D4B814}"/>
    <cellStyle name="20% - Accent1 16 3" xfId="2062" xr:uid="{953BFAFB-A8B5-4E8F-B1DA-7721243F4A16}"/>
    <cellStyle name="20% - Accent1 16 3 2" xfId="4142" xr:uid="{35C39CA0-3B72-49AE-85BF-3A84BB46A37D}"/>
    <cellStyle name="20% - Accent1 16 3 2 2" xfId="8302" xr:uid="{64DE71DC-7BFA-4771-91CD-68DCA84D8B90}"/>
    <cellStyle name="20% - Accent1 16 3 2 2 2" xfId="16885" xr:uid="{05DB3595-6C95-4217-A341-A14DB3539647}"/>
    <cellStyle name="20% - Accent1 16 3 2 2 2 2" xfId="34710" xr:uid="{9CC98773-07B3-428B-A701-B56F481C18F0}"/>
    <cellStyle name="20% - Accent1 16 3 2 2 3" xfId="26210" xr:uid="{FBDB136C-8603-4A7E-AA17-BB3376C94D4A}"/>
    <cellStyle name="20% - Accent1 16 3 2 3" xfId="12725" xr:uid="{8578561F-0252-498F-9910-CD2F160ED949}"/>
    <cellStyle name="20% - Accent1 16 3 2 3 2" xfId="30550" xr:uid="{534565B8-9618-4E9F-A3DD-3CCC3D2E8C75}"/>
    <cellStyle name="20% - Accent1 16 3 2 4" xfId="22050" xr:uid="{E0DAEB4E-F6D9-42B7-B703-DAF034912C90}"/>
    <cellStyle name="20% - Accent1 16 3 3" xfId="6222" xr:uid="{30972DAD-B522-42C2-A235-FC23C9EBAF22}"/>
    <cellStyle name="20% - Accent1 16 3 3 2" xfId="14805" xr:uid="{0053EAA6-F1D4-4A5D-B1AF-62397BD41DFB}"/>
    <cellStyle name="20% - Accent1 16 3 3 2 2" xfId="32630" xr:uid="{59C7B8D9-5DA1-4F7C-8CD2-327B9CA5AD5E}"/>
    <cellStyle name="20% - Accent1 16 3 3 3" xfId="24130" xr:uid="{208FAA4E-0429-4617-89F6-72DF1DC82D8E}"/>
    <cellStyle name="20% - Accent1 16 3 4" xfId="10645" xr:uid="{A8E5A191-9A13-436A-AE8B-98E59F0E5286}"/>
    <cellStyle name="20% - Accent1 16 3 4 2" xfId="28470" xr:uid="{0B21160B-DBB4-4676-A15F-78AA599F2D1D}"/>
    <cellStyle name="20% - Accent1 16 3 5" xfId="19970" xr:uid="{6622F4A4-0BBE-40D2-9243-97F08371AD62}"/>
    <cellStyle name="20% - Accent1 16 4" xfId="3162" xr:uid="{2B444A30-BE2D-40D1-8702-B716C7FEFACF}"/>
    <cellStyle name="20% - Accent1 16 4 2" xfId="7322" xr:uid="{F56C968A-5258-4B38-87FB-1627525E5B53}"/>
    <cellStyle name="20% - Accent1 16 4 2 2" xfId="15905" xr:uid="{7DBDFA01-9D19-4F0E-88D8-F272052F5B35}"/>
    <cellStyle name="20% - Accent1 16 4 2 2 2" xfId="33730" xr:uid="{415DDF4C-4948-4B4C-B26A-7C4E42BB699D}"/>
    <cellStyle name="20% - Accent1 16 4 2 3" xfId="25230" xr:uid="{2096507D-EC1F-47FD-B47C-9CC8C005B521}"/>
    <cellStyle name="20% - Accent1 16 4 3" xfId="11745" xr:uid="{85375D7E-D64B-413F-A332-3B5BD355BB92}"/>
    <cellStyle name="20% - Accent1 16 4 3 2" xfId="29570" xr:uid="{E7D6731B-E1E6-4E36-AD9D-8D5C4576A056}"/>
    <cellStyle name="20% - Accent1 16 4 4" xfId="21070" xr:uid="{107393D7-D5D5-4223-A3F2-0B261FEB565C}"/>
    <cellStyle name="20% - Accent1 16 5" xfId="5242" xr:uid="{2D82B296-AC69-48A4-B72A-C804D7B62032}"/>
    <cellStyle name="20% - Accent1 16 5 2" xfId="13825" xr:uid="{1FB41426-CF24-4FAE-89D8-52AE381AFAAC}"/>
    <cellStyle name="20% - Accent1 16 5 2 2" xfId="31650" xr:uid="{DAA0A837-F5B5-4B71-A77D-BCD68C4DD36E}"/>
    <cellStyle name="20% - Accent1 16 5 3" xfId="23150" xr:uid="{2CE52357-37E9-4278-9935-5276B32A317B}"/>
    <cellStyle name="20% - Accent1 16 6" xfId="9665" xr:uid="{155CC629-B5EE-4EBA-B476-27A5C32242C6}"/>
    <cellStyle name="20% - Accent1 16 6 2" xfId="27490" xr:uid="{E18C60EC-5C30-4063-9599-4E1229A2749D}"/>
    <cellStyle name="20% - Accent1 16 7" xfId="18990" xr:uid="{4557EF5D-4BAB-4970-8068-32FDD9835694}"/>
    <cellStyle name="20% - Accent1 160" xfId="37331" xr:uid="{9DC70D3B-0040-4619-80C9-FE5CD18896BD}"/>
    <cellStyle name="20% - Accent1 161" xfId="37351" xr:uid="{917E0C77-3FB3-4A96-BD5B-13CE43412FB7}"/>
    <cellStyle name="20% - Accent1 162" xfId="37371" xr:uid="{99301608-448C-491D-9735-7B0EA0645889}"/>
    <cellStyle name="20% - Accent1 163" xfId="37391" xr:uid="{D17CE541-1421-4B8E-8AF4-B636526D4A6D}"/>
    <cellStyle name="20% - Accent1 164" xfId="37411" xr:uid="{2F09D685-E324-49B9-B277-E4EF21440DEA}"/>
    <cellStyle name="20% - Accent1 165" xfId="37431" xr:uid="{2BB5C9FA-C713-4B0B-9DD4-8443CABE0B49}"/>
    <cellStyle name="20% - Accent1 166" xfId="37451" xr:uid="{A94D8F00-DD17-4049-B110-9A69A40C9FBA}"/>
    <cellStyle name="20% - Accent1 167" xfId="37471" xr:uid="{E7DE8377-8E7C-4C0B-938A-B24A538B02CB}"/>
    <cellStyle name="20% - Accent1 168" xfId="37491" xr:uid="{3A9BFF81-734A-4BB8-A7C0-1263745B8193}"/>
    <cellStyle name="20% - Accent1 169" xfId="37511" xr:uid="{AD31282A-EC0B-4368-A59A-2415563EFF08}"/>
    <cellStyle name="20% - Accent1 17" xfId="976" xr:uid="{A1F3C02F-9E37-4332-8446-D305E395886D}"/>
    <cellStyle name="20% - Accent1 17 2" xfId="1582" xr:uid="{F62D1DCE-7882-4390-933A-51ABDAE2CD07}"/>
    <cellStyle name="20% - Accent1 17 2 2" xfId="2562" xr:uid="{59904A58-93C4-4E40-9983-EB46E098A6FE}"/>
    <cellStyle name="20% - Accent1 17 2 2 2" xfId="4642" xr:uid="{658A8BCD-184F-4327-971C-4E7189494C51}"/>
    <cellStyle name="20% - Accent1 17 2 2 2 2" xfId="8802" xr:uid="{040996AC-8CBF-4AC5-8237-D38C353C0380}"/>
    <cellStyle name="20% - Accent1 17 2 2 2 2 2" xfId="17385" xr:uid="{03947FD0-B546-48B0-A607-FCDC7FCF1338}"/>
    <cellStyle name="20% - Accent1 17 2 2 2 2 2 2" xfId="35210" xr:uid="{F9861329-5DF1-43F6-9D35-12E70EA7E08D}"/>
    <cellStyle name="20% - Accent1 17 2 2 2 2 3" xfId="26710" xr:uid="{DB186369-04DA-4D25-955D-35B62A34A5E0}"/>
    <cellStyle name="20% - Accent1 17 2 2 2 3" xfId="13225" xr:uid="{27E8FA45-8BD9-4F9F-8C45-C50CBF10F23B}"/>
    <cellStyle name="20% - Accent1 17 2 2 2 3 2" xfId="31050" xr:uid="{10672F6B-36D7-4724-BDE2-C407B2879EAD}"/>
    <cellStyle name="20% - Accent1 17 2 2 2 4" xfId="22550" xr:uid="{07F71AB2-BA49-44BC-B8D2-EABB1BBF1947}"/>
    <cellStyle name="20% - Accent1 17 2 2 3" xfId="6722" xr:uid="{17E24BCA-73DB-4055-9F11-93BDBF0C62B0}"/>
    <cellStyle name="20% - Accent1 17 2 2 3 2" xfId="15305" xr:uid="{3C9247C8-EBAD-4CE0-96AF-23E0AE909C7E}"/>
    <cellStyle name="20% - Accent1 17 2 2 3 2 2" xfId="33130" xr:uid="{D82DA4B0-258F-4358-86B3-AEFC2CB8541B}"/>
    <cellStyle name="20% - Accent1 17 2 2 3 3" xfId="24630" xr:uid="{6C86BB8A-DAE7-46FC-A8EC-22BA268B6C53}"/>
    <cellStyle name="20% - Accent1 17 2 2 4" xfId="11145" xr:uid="{52726760-54D7-4EB8-BE98-47872BE2733A}"/>
    <cellStyle name="20% - Accent1 17 2 2 4 2" xfId="28970" xr:uid="{E21F2B3B-5EFA-48AB-934C-3AE15481F6EB}"/>
    <cellStyle name="20% - Accent1 17 2 2 5" xfId="20470" xr:uid="{53C0B404-9344-4123-86BB-F6E96830EAC0}"/>
    <cellStyle name="20% - Accent1 17 2 3" xfId="3662" xr:uid="{EF579186-2D77-4AC2-A1A4-AA2D6B1E5B67}"/>
    <cellStyle name="20% - Accent1 17 2 3 2" xfId="7822" xr:uid="{F850073B-DDE6-41EA-891E-0C354BE3D01F}"/>
    <cellStyle name="20% - Accent1 17 2 3 2 2" xfId="16405" xr:uid="{F5D948A4-F374-423F-81F7-911A69862E27}"/>
    <cellStyle name="20% - Accent1 17 2 3 2 2 2" xfId="34230" xr:uid="{1C9089A6-4C20-41CF-83BE-6877E961E5D7}"/>
    <cellStyle name="20% - Accent1 17 2 3 2 3" xfId="25730" xr:uid="{DAFAC11F-5619-4E64-B496-13460EBB01EC}"/>
    <cellStyle name="20% - Accent1 17 2 3 3" xfId="12245" xr:uid="{F6ED1B7C-D440-416D-B820-E54F7CA92785}"/>
    <cellStyle name="20% - Accent1 17 2 3 3 2" xfId="30070" xr:uid="{2B9279E5-A749-4C3C-8D60-0D1316D2E379}"/>
    <cellStyle name="20% - Accent1 17 2 3 4" xfId="21570" xr:uid="{56332487-C5E7-47EA-83BF-14230D4CB8A5}"/>
    <cellStyle name="20% - Accent1 17 2 4" xfId="5742" xr:uid="{2E2297C0-89E5-4291-ABD9-0071DB0BA75F}"/>
    <cellStyle name="20% - Accent1 17 2 4 2" xfId="14325" xr:uid="{FDA20D5F-F96E-406E-AE1D-95B9C259F2DE}"/>
    <cellStyle name="20% - Accent1 17 2 4 2 2" xfId="32150" xr:uid="{E312FD51-4750-4C35-8933-168525720EA1}"/>
    <cellStyle name="20% - Accent1 17 2 4 3" xfId="23650" xr:uid="{C0896C06-9731-4B26-BD8F-D3E2989C5E0F}"/>
    <cellStyle name="20% - Accent1 17 2 5" xfId="10165" xr:uid="{0BB0C128-E858-4BA4-AB71-397217219E6C}"/>
    <cellStyle name="20% - Accent1 17 2 5 2" xfId="27990" xr:uid="{A7AE2EE9-B015-4049-847E-ED11BC7B7F2B}"/>
    <cellStyle name="20% - Accent1 17 2 6" xfId="19490" xr:uid="{561CFB7E-8BB2-4050-AA2E-5336A366F019}"/>
    <cellStyle name="20% - Accent1 17 3" xfId="2082" xr:uid="{6898B5FC-3196-4E7D-A88C-E9F0AA7A8F1F}"/>
    <cellStyle name="20% - Accent1 17 3 2" xfId="4162" xr:uid="{741177DB-E51A-497B-9083-0C7DDF7E2EB0}"/>
    <cellStyle name="20% - Accent1 17 3 2 2" xfId="8322" xr:uid="{BA994865-32B5-4556-A8A0-A2B77A717061}"/>
    <cellStyle name="20% - Accent1 17 3 2 2 2" xfId="16905" xr:uid="{30F40D72-756A-473C-83AE-FC2AC8DAD2C8}"/>
    <cellStyle name="20% - Accent1 17 3 2 2 2 2" xfId="34730" xr:uid="{D5663FB9-25E6-4956-9FC0-FA55E822395A}"/>
    <cellStyle name="20% - Accent1 17 3 2 2 3" xfId="26230" xr:uid="{3B140A7C-CD1B-4F96-819D-4348305D3094}"/>
    <cellStyle name="20% - Accent1 17 3 2 3" xfId="12745" xr:uid="{98BE4442-CB2A-4397-8848-400F4E603FFD}"/>
    <cellStyle name="20% - Accent1 17 3 2 3 2" xfId="30570" xr:uid="{CADF105F-8FA6-4153-BDF2-960EB3E262E2}"/>
    <cellStyle name="20% - Accent1 17 3 2 4" xfId="22070" xr:uid="{87AC4082-528B-4747-BD08-09C4E009C036}"/>
    <cellStyle name="20% - Accent1 17 3 3" xfId="6242" xr:uid="{D30B0255-0199-452C-92AB-C9DCDEF565E7}"/>
    <cellStyle name="20% - Accent1 17 3 3 2" xfId="14825" xr:uid="{066E356E-44EE-443B-A0B9-AAEC8BC31567}"/>
    <cellStyle name="20% - Accent1 17 3 3 2 2" xfId="32650" xr:uid="{DA548BE3-F20D-4115-A2EC-93F7F8C0EDC8}"/>
    <cellStyle name="20% - Accent1 17 3 3 3" xfId="24150" xr:uid="{36DD471E-C3FC-4046-A082-947454AF2355}"/>
    <cellStyle name="20% - Accent1 17 3 4" xfId="10665" xr:uid="{E6C9B014-7060-4208-ADD1-669B2D6B4F8D}"/>
    <cellStyle name="20% - Accent1 17 3 4 2" xfId="28490" xr:uid="{B88700D9-34D5-4965-B219-E06DC42F5C9A}"/>
    <cellStyle name="20% - Accent1 17 3 5" xfId="19990" xr:uid="{B39B7C63-AB11-4494-A08B-114F37AFF661}"/>
    <cellStyle name="20% - Accent1 17 4" xfId="3182" xr:uid="{5151547C-DA1B-463B-B308-6020CFAA50D2}"/>
    <cellStyle name="20% - Accent1 17 4 2" xfId="7342" xr:uid="{0734DBB3-4116-4D27-8786-0F156C283972}"/>
    <cellStyle name="20% - Accent1 17 4 2 2" xfId="15925" xr:uid="{5A162489-D9C9-4F8F-B6A3-920C2A7C6DD2}"/>
    <cellStyle name="20% - Accent1 17 4 2 2 2" xfId="33750" xr:uid="{C280CE11-0CDE-4E53-9D5A-6721A894D064}"/>
    <cellStyle name="20% - Accent1 17 4 2 3" xfId="25250" xr:uid="{E7FA54CE-28AC-4012-A0C9-D2CB92C6B2BF}"/>
    <cellStyle name="20% - Accent1 17 4 3" xfId="11765" xr:uid="{747B5716-FC0B-4850-BEC0-4D2FD3360FF0}"/>
    <cellStyle name="20% - Accent1 17 4 3 2" xfId="29590" xr:uid="{EDAF36A2-EDB1-4B02-9CF0-6EE9414EEBDE}"/>
    <cellStyle name="20% - Accent1 17 4 4" xfId="21090" xr:uid="{83A329F2-3DCF-4EC1-B8C7-A923B6AAAB74}"/>
    <cellStyle name="20% - Accent1 17 5" xfId="5262" xr:uid="{CD32D638-0E6D-4D44-9662-B78F36717AD0}"/>
    <cellStyle name="20% - Accent1 17 5 2" xfId="13845" xr:uid="{8322D00C-E2AC-42EC-BE7F-6445FFAB3FF2}"/>
    <cellStyle name="20% - Accent1 17 5 2 2" xfId="31670" xr:uid="{F7A3296A-4EC1-4CA7-81E0-AED79794304C}"/>
    <cellStyle name="20% - Accent1 17 5 3" xfId="23170" xr:uid="{778255EA-4716-41B6-A343-80131F45DDF1}"/>
    <cellStyle name="20% - Accent1 17 6" xfId="9685" xr:uid="{F4D7411B-7D66-4D9B-B13C-F14DD6661ABE}"/>
    <cellStyle name="20% - Accent1 17 6 2" xfId="27510" xr:uid="{95BF7BB2-1B5A-4160-91C1-CEDD17E9D076}"/>
    <cellStyle name="20% - Accent1 17 7" xfId="19010" xr:uid="{83CAEA54-E5D4-4A84-9213-AFA4489D0DF1}"/>
    <cellStyle name="20% - Accent1 170" xfId="37531" xr:uid="{2AB8C41D-D327-4E4D-8DEE-B3E6C79EEA6F}"/>
    <cellStyle name="20% - Accent1 171" xfId="37551" xr:uid="{1B6BC478-86F1-475B-8E7C-01DB5982D940}"/>
    <cellStyle name="20% - Accent1 172" xfId="37571" xr:uid="{3E24C49C-0FC2-4313-B368-D0FA457DFDEA}"/>
    <cellStyle name="20% - Accent1 173" xfId="37591" xr:uid="{42BB7628-5804-4EBF-8D04-F7B0FF452411}"/>
    <cellStyle name="20% - Accent1 174" xfId="37611" xr:uid="{3FD455A8-795C-4A41-B9D4-5CD22E2EBBAF}"/>
    <cellStyle name="20% - Accent1 175" xfId="37631" xr:uid="{8F8B061B-443A-4AF9-8451-88FB89F9A9F9}"/>
    <cellStyle name="20% - Accent1 176" xfId="37651" xr:uid="{FAB9253B-EAD5-46E2-90EB-37C862B60219}"/>
    <cellStyle name="20% - Accent1 177" xfId="37671" xr:uid="{85FB5FEC-B7B0-42BE-8D0E-A42BE98C3C97}"/>
    <cellStyle name="20% - Accent1 178" xfId="37691" xr:uid="{AB19F4AF-5368-4A00-950C-3A021EC2111C}"/>
    <cellStyle name="20% - Accent1 179" xfId="37711" xr:uid="{BE06E73D-A00C-4C50-A375-7C6A4B220608}"/>
    <cellStyle name="20% - Accent1 18" xfId="996" xr:uid="{469BBD06-55F5-4187-9714-4B612756131B}"/>
    <cellStyle name="20% - Accent1 18 2" xfId="1602" xr:uid="{E4D7DD9C-3BAE-4886-99CE-82B7AA50F4AC}"/>
    <cellStyle name="20% - Accent1 18 2 2" xfId="2582" xr:uid="{ED0CF805-5D01-4356-BA00-0A83FCFDE426}"/>
    <cellStyle name="20% - Accent1 18 2 2 2" xfId="4662" xr:uid="{F187611D-BC30-40A5-9E72-8CB7D0224472}"/>
    <cellStyle name="20% - Accent1 18 2 2 2 2" xfId="8822" xr:uid="{400DFBB9-4167-4931-8375-AAF2EB96D8E7}"/>
    <cellStyle name="20% - Accent1 18 2 2 2 2 2" xfId="17405" xr:uid="{297D8680-48F9-43AB-A943-975232CEA3F8}"/>
    <cellStyle name="20% - Accent1 18 2 2 2 2 2 2" xfId="35230" xr:uid="{D3C95A79-A7CC-4D92-AE94-F7B84F36F67D}"/>
    <cellStyle name="20% - Accent1 18 2 2 2 2 3" xfId="26730" xr:uid="{AD4F4943-B7FD-41C7-AAE7-8256F2D20681}"/>
    <cellStyle name="20% - Accent1 18 2 2 2 3" xfId="13245" xr:uid="{6C5F210F-E2F4-453E-9309-CA8ABADE1EA3}"/>
    <cellStyle name="20% - Accent1 18 2 2 2 3 2" xfId="31070" xr:uid="{A5CC4B33-5B8E-444F-81F6-FC425D4871A1}"/>
    <cellStyle name="20% - Accent1 18 2 2 2 4" xfId="22570" xr:uid="{E3B5A07D-A263-4CD5-A984-EA5D2A63210E}"/>
    <cellStyle name="20% - Accent1 18 2 2 3" xfId="6742" xr:uid="{D32A124E-6C89-4085-87E8-427FA6E0846F}"/>
    <cellStyle name="20% - Accent1 18 2 2 3 2" xfId="15325" xr:uid="{C438A809-86DD-4EA2-8560-216250E8DF3B}"/>
    <cellStyle name="20% - Accent1 18 2 2 3 2 2" xfId="33150" xr:uid="{6B398F80-AA96-4651-8ABC-D6D2729EA62C}"/>
    <cellStyle name="20% - Accent1 18 2 2 3 3" xfId="24650" xr:uid="{8EF3D619-29C0-4246-892C-103F0FB2DE21}"/>
    <cellStyle name="20% - Accent1 18 2 2 4" xfId="11165" xr:uid="{8EA3FE73-5123-4676-B277-8F39EF07EADE}"/>
    <cellStyle name="20% - Accent1 18 2 2 4 2" xfId="28990" xr:uid="{05A916A7-2F32-4952-81DF-00512BE32B75}"/>
    <cellStyle name="20% - Accent1 18 2 2 5" xfId="20490" xr:uid="{3962DE69-0BF3-4B4A-9C46-B983E9B540B8}"/>
    <cellStyle name="20% - Accent1 18 2 3" xfId="3682" xr:uid="{E5092F29-EF68-46F6-B08A-B4011B4FDD78}"/>
    <cellStyle name="20% - Accent1 18 2 3 2" xfId="7842" xr:uid="{53C5C164-B2D7-475F-8FF1-80FE38F935D1}"/>
    <cellStyle name="20% - Accent1 18 2 3 2 2" xfId="16425" xr:uid="{D516E862-9EE6-41F6-9008-F4DF7BEF18F4}"/>
    <cellStyle name="20% - Accent1 18 2 3 2 2 2" xfId="34250" xr:uid="{46D703EE-57FB-40A1-BEDD-DAE83F7AD441}"/>
    <cellStyle name="20% - Accent1 18 2 3 2 3" xfId="25750" xr:uid="{3A561EAB-59A0-4428-B717-3EE71AF1B9B6}"/>
    <cellStyle name="20% - Accent1 18 2 3 3" xfId="12265" xr:uid="{8A09C66A-39DE-465A-B91A-C64897C974DF}"/>
    <cellStyle name="20% - Accent1 18 2 3 3 2" xfId="30090" xr:uid="{DFC52971-440A-4688-B393-C72BCDB33A18}"/>
    <cellStyle name="20% - Accent1 18 2 3 4" xfId="21590" xr:uid="{7C80E386-109A-4DFF-8C8B-1AB714F4D299}"/>
    <cellStyle name="20% - Accent1 18 2 4" xfId="5762" xr:uid="{867AAFFB-530C-43AD-930B-D061F00E6ADA}"/>
    <cellStyle name="20% - Accent1 18 2 4 2" xfId="14345" xr:uid="{774BF598-1674-45EE-8203-F31D80987FE0}"/>
    <cellStyle name="20% - Accent1 18 2 4 2 2" xfId="32170" xr:uid="{E27AF8CB-BA6B-4C37-B02A-BBB1ECB17FDC}"/>
    <cellStyle name="20% - Accent1 18 2 4 3" xfId="23670" xr:uid="{AED2D92A-1C4A-40B4-9D51-157E0F3AB2D0}"/>
    <cellStyle name="20% - Accent1 18 2 5" xfId="10185" xr:uid="{9B1C8FCA-9197-4712-9043-DB11F5F64AD5}"/>
    <cellStyle name="20% - Accent1 18 2 5 2" xfId="28010" xr:uid="{2F0009CE-38DD-43CA-AE3F-B5560DAAEFE7}"/>
    <cellStyle name="20% - Accent1 18 2 6" xfId="19510" xr:uid="{15D26858-7C96-427A-AB1B-1F07A1EF77D1}"/>
    <cellStyle name="20% - Accent1 18 3" xfId="2102" xr:uid="{6118CD16-F656-4105-A0C3-9DCF12FFE68D}"/>
    <cellStyle name="20% - Accent1 18 3 2" xfId="4182" xr:uid="{1AD344C1-DC50-4457-AD56-EFD882B774A4}"/>
    <cellStyle name="20% - Accent1 18 3 2 2" xfId="8342" xr:uid="{47C8591C-3152-45FF-A390-575AF34FA8ED}"/>
    <cellStyle name="20% - Accent1 18 3 2 2 2" xfId="16925" xr:uid="{3E720102-94C6-4037-A6D1-7AF389BC141D}"/>
    <cellStyle name="20% - Accent1 18 3 2 2 2 2" xfId="34750" xr:uid="{1B14D0DF-122B-4593-8372-CB8389C8A3D1}"/>
    <cellStyle name="20% - Accent1 18 3 2 2 3" xfId="26250" xr:uid="{21784E32-6A2F-411F-A596-09F932E9C556}"/>
    <cellStyle name="20% - Accent1 18 3 2 3" xfId="12765" xr:uid="{85AA8FD1-5BC8-47CA-A332-7E2E89760FD8}"/>
    <cellStyle name="20% - Accent1 18 3 2 3 2" xfId="30590" xr:uid="{4C4A8054-825C-463A-9106-B6039511E3F2}"/>
    <cellStyle name="20% - Accent1 18 3 2 4" xfId="22090" xr:uid="{E980B259-67AF-45B3-A749-DB27B36B181C}"/>
    <cellStyle name="20% - Accent1 18 3 3" xfId="6262" xr:uid="{5CB11886-051F-4009-8C83-01A11186134D}"/>
    <cellStyle name="20% - Accent1 18 3 3 2" xfId="14845" xr:uid="{8997EAC7-F4FD-47D4-8CA5-E54A77C471A4}"/>
    <cellStyle name="20% - Accent1 18 3 3 2 2" xfId="32670" xr:uid="{C5AFFC20-A69B-4501-BE51-0FD15290F935}"/>
    <cellStyle name="20% - Accent1 18 3 3 3" xfId="24170" xr:uid="{9414835E-010D-4F13-AE07-A7371D89CBE6}"/>
    <cellStyle name="20% - Accent1 18 3 4" xfId="10685" xr:uid="{EB977223-85AA-49EE-8B6F-56EEEFD15FB2}"/>
    <cellStyle name="20% - Accent1 18 3 4 2" xfId="28510" xr:uid="{0D37FFA6-F2ED-411D-B500-023AD54202AD}"/>
    <cellStyle name="20% - Accent1 18 3 5" xfId="20010" xr:uid="{63BE4A79-E99A-4291-B0EC-88512D8A265E}"/>
    <cellStyle name="20% - Accent1 18 4" xfId="3202" xr:uid="{A3EE1381-C521-40E8-98C9-D974FD2CE113}"/>
    <cellStyle name="20% - Accent1 18 4 2" xfId="7362" xr:uid="{B780B1C7-6A47-4A32-B63F-F800CE6B6020}"/>
    <cellStyle name="20% - Accent1 18 4 2 2" xfId="15945" xr:uid="{9A7B596F-E280-420A-B330-0049AECB32C2}"/>
    <cellStyle name="20% - Accent1 18 4 2 2 2" xfId="33770" xr:uid="{73CB4B8B-2189-4D54-9668-3380DEA5D1E4}"/>
    <cellStyle name="20% - Accent1 18 4 2 3" xfId="25270" xr:uid="{F7DC5957-92C8-4B45-A23D-B7A1AF7C9393}"/>
    <cellStyle name="20% - Accent1 18 4 3" xfId="11785" xr:uid="{07D6B4B1-FA54-4CED-8080-10F3DE96277E}"/>
    <cellStyle name="20% - Accent1 18 4 3 2" xfId="29610" xr:uid="{64864CB6-74C5-4719-984F-224A68BDD85E}"/>
    <cellStyle name="20% - Accent1 18 4 4" xfId="21110" xr:uid="{3F5E8035-816F-4187-B0DE-9BAD0DF64E8D}"/>
    <cellStyle name="20% - Accent1 18 5" xfId="5282" xr:uid="{06372A86-F4C4-4BC5-88CB-6C32F0594058}"/>
    <cellStyle name="20% - Accent1 18 5 2" xfId="13865" xr:uid="{A4FFA1F4-E85C-4BF5-87C4-8847A51510FE}"/>
    <cellStyle name="20% - Accent1 18 5 2 2" xfId="31690" xr:uid="{DAF36A90-F8A1-44AC-B935-1E410A316440}"/>
    <cellStyle name="20% - Accent1 18 5 3" xfId="23190" xr:uid="{C9F2DBE8-9091-4636-9A4F-B9D5C14B639D}"/>
    <cellStyle name="20% - Accent1 18 6" xfId="9705" xr:uid="{26928AD0-2B56-4710-B7FD-D95549215CC1}"/>
    <cellStyle name="20% - Accent1 18 6 2" xfId="27530" xr:uid="{F9D90E31-6A6D-463E-8592-730189F912AC}"/>
    <cellStyle name="20% - Accent1 18 7" xfId="19030" xr:uid="{EB4CB6B6-1830-4374-A379-B96A1EF531C8}"/>
    <cellStyle name="20% - Accent1 180" xfId="37731" xr:uid="{253F2B93-B12D-4C38-9A08-4BFF3B93B175}"/>
    <cellStyle name="20% - Accent1 181" xfId="37751" xr:uid="{13B1E1DB-F46F-490A-91FF-DD835D37559E}"/>
    <cellStyle name="20% - Accent1 182" xfId="37771" xr:uid="{86BAAFB9-0CA0-4D41-B235-CCD6047B044E}"/>
    <cellStyle name="20% - Accent1 183" xfId="37791" xr:uid="{3E3B02EA-8FD9-4C06-A36C-9BD809301DE4}"/>
    <cellStyle name="20% - Accent1 184" xfId="37811" xr:uid="{C7AEDACE-E45C-4A9A-AAE6-B3338F607569}"/>
    <cellStyle name="20% - Accent1 185" xfId="37831" xr:uid="{2B7C131E-17DB-491C-9776-091B80C2E7F7}"/>
    <cellStyle name="20% - Accent1 186" xfId="37851" xr:uid="{41A34A90-DEDB-4D28-8044-6B521E21B85E}"/>
    <cellStyle name="20% - Accent1 187" xfId="37871" xr:uid="{2EF17EC2-AD7B-482C-BE5A-C57DD0251A2E}"/>
    <cellStyle name="20% - Accent1 188" xfId="37891" xr:uid="{13309D5B-FC97-4F1B-9E99-30DAE4C7F1AF}"/>
    <cellStyle name="20% - Accent1 189" xfId="37911" xr:uid="{7C430E40-05CD-4F4A-8CB0-2135F30EA5AF}"/>
    <cellStyle name="20% - Accent1 19" xfId="1016" xr:uid="{91FC01A0-3FEA-4264-B6BB-B3C7109DD4C0}"/>
    <cellStyle name="20% - Accent1 19 2" xfId="1622" xr:uid="{9B1C6EEE-8E78-4344-AEC0-4F3EC95EAADD}"/>
    <cellStyle name="20% - Accent1 19 2 2" xfId="2602" xr:uid="{AB0857D8-1B73-4A37-A9AA-3AE0EC045FF7}"/>
    <cellStyle name="20% - Accent1 19 2 2 2" xfId="4682" xr:uid="{9BBD2F72-7513-4A57-9729-DD68AF5BE9B8}"/>
    <cellStyle name="20% - Accent1 19 2 2 2 2" xfId="8842" xr:uid="{3C424DCB-C0A9-43EF-B1AA-5B0E0BDDAFBB}"/>
    <cellStyle name="20% - Accent1 19 2 2 2 2 2" xfId="17425" xr:uid="{1CF3273F-BEBD-4FCE-84BA-62DBD1097493}"/>
    <cellStyle name="20% - Accent1 19 2 2 2 2 2 2" xfId="35250" xr:uid="{3F118742-A154-4BC3-9260-FC77FDD16BAE}"/>
    <cellStyle name="20% - Accent1 19 2 2 2 2 3" xfId="26750" xr:uid="{78D37A20-A999-42A6-9737-47CC5349502A}"/>
    <cellStyle name="20% - Accent1 19 2 2 2 3" xfId="13265" xr:uid="{A98E8793-F4AB-4D74-BCDD-DCEC0ADDD354}"/>
    <cellStyle name="20% - Accent1 19 2 2 2 3 2" xfId="31090" xr:uid="{00F1563E-2A48-4796-A67F-3F685B194107}"/>
    <cellStyle name="20% - Accent1 19 2 2 2 4" xfId="22590" xr:uid="{F47B2963-9652-4D6D-8EC8-51859A5DE18C}"/>
    <cellStyle name="20% - Accent1 19 2 2 3" xfId="6762" xr:uid="{862C51F5-A5E8-4B96-BFB4-33610D993235}"/>
    <cellStyle name="20% - Accent1 19 2 2 3 2" xfId="15345" xr:uid="{B4F33B72-CEBE-4051-B285-B7303798DFE0}"/>
    <cellStyle name="20% - Accent1 19 2 2 3 2 2" xfId="33170" xr:uid="{6795C201-3007-4288-9379-0BFF3600CC4E}"/>
    <cellStyle name="20% - Accent1 19 2 2 3 3" xfId="24670" xr:uid="{9D505D91-45B1-40DF-990C-35489A0E28D3}"/>
    <cellStyle name="20% - Accent1 19 2 2 4" xfId="11185" xr:uid="{C8EA404E-F0E2-491E-B1B9-93451ED92CE9}"/>
    <cellStyle name="20% - Accent1 19 2 2 4 2" xfId="29010" xr:uid="{D59F814A-6403-400B-8D71-E20A61488933}"/>
    <cellStyle name="20% - Accent1 19 2 2 5" xfId="20510" xr:uid="{3C38B841-B555-4B65-AF64-CDF83955D601}"/>
    <cellStyle name="20% - Accent1 19 2 3" xfId="3702" xr:uid="{738CD454-6530-442B-9DBA-949C98401E2D}"/>
    <cellStyle name="20% - Accent1 19 2 3 2" xfId="7862" xr:uid="{DD90EB2A-0948-4A13-B02F-2AF9FCE06EC7}"/>
    <cellStyle name="20% - Accent1 19 2 3 2 2" xfId="16445" xr:uid="{46FA5ED9-63F8-40FF-A49E-9491E25CC44A}"/>
    <cellStyle name="20% - Accent1 19 2 3 2 2 2" xfId="34270" xr:uid="{DC3EA7DE-BED4-4DAD-9EB6-4B2904E31492}"/>
    <cellStyle name="20% - Accent1 19 2 3 2 3" xfId="25770" xr:uid="{E4BE5690-6DD3-4855-A93F-8DACC80257D8}"/>
    <cellStyle name="20% - Accent1 19 2 3 3" xfId="12285" xr:uid="{2077D06E-6DCD-4216-8004-33534367B5E5}"/>
    <cellStyle name="20% - Accent1 19 2 3 3 2" xfId="30110" xr:uid="{FBC93C12-43B6-4F92-9EA1-4BE1EDDAAFFD}"/>
    <cellStyle name="20% - Accent1 19 2 3 4" xfId="21610" xr:uid="{879CC40E-2880-44C5-B027-4816BA040C5C}"/>
    <cellStyle name="20% - Accent1 19 2 4" xfId="5782" xr:uid="{8FBC567E-2A57-46C7-86D8-ECFBD396F085}"/>
    <cellStyle name="20% - Accent1 19 2 4 2" xfId="14365" xr:uid="{5A330532-C567-4CD5-8248-CC0CA38DCD03}"/>
    <cellStyle name="20% - Accent1 19 2 4 2 2" xfId="32190" xr:uid="{FE9F2CA3-9083-48D4-8AF4-FF1D8B3D6619}"/>
    <cellStyle name="20% - Accent1 19 2 4 3" xfId="23690" xr:uid="{7EC12B54-5098-45AE-87B4-CD8D20D8DBE1}"/>
    <cellStyle name="20% - Accent1 19 2 5" xfId="10205" xr:uid="{907F8F93-E341-466B-8C62-9D20E94A989D}"/>
    <cellStyle name="20% - Accent1 19 2 5 2" xfId="28030" xr:uid="{51A14DE7-345B-4FF7-AB69-FF1B8DAEE3EB}"/>
    <cellStyle name="20% - Accent1 19 2 6" xfId="19530" xr:uid="{ADAE992E-569E-4CF4-844C-318AF219817E}"/>
    <cellStyle name="20% - Accent1 19 3" xfId="2122" xr:uid="{9DE53F7B-2BC7-4F10-B001-0C845F5BED22}"/>
    <cellStyle name="20% - Accent1 19 3 2" xfId="4202" xr:uid="{EA48CF5B-18E0-47EA-81A3-5E44FB11B56B}"/>
    <cellStyle name="20% - Accent1 19 3 2 2" xfId="8362" xr:uid="{E4053E29-960B-4852-9A43-1276EA451441}"/>
    <cellStyle name="20% - Accent1 19 3 2 2 2" xfId="16945" xr:uid="{3CF8F769-6C47-4CE1-9A14-106888A1E545}"/>
    <cellStyle name="20% - Accent1 19 3 2 2 2 2" xfId="34770" xr:uid="{5D4B432D-1F1D-4B53-B850-D91C0E927B01}"/>
    <cellStyle name="20% - Accent1 19 3 2 2 3" xfId="26270" xr:uid="{E6AFBB44-6E6A-485F-8A0C-7420562F75B2}"/>
    <cellStyle name="20% - Accent1 19 3 2 3" xfId="12785" xr:uid="{AD63D32B-1361-4E11-A95F-398DCDC07DB4}"/>
    <cellStyle name="20% - Accent1 19 3 2 3 2" xfId="30610" xr:uid="{C8F6032D-406E-4A43-9BE2-81F031C85648}"/>
    <cellStyle name="20% - Accent1 19 3 2 4" xfId="22110" xr:uid="{23F58D17-946F-4039-917E-9FBCA44AAB9D}"/>
    <cellStyle name="20% - Accent1 19 3 3" xfId="6282" xr:uid="{A8D182AE-9FE6-4873-912E-9A0AF981CCF3}"/>
    <cellStyle name="20% - Accent1 19 3 3 2" xfId="14865" xr:uid="{E4416A7A-E477-4185-9E80-B54D5048EE70}"/>
    <cellStyle name="20% - Accent1 19 3 3 2 2" xfId="32690" xr:uid="{686C28EA-EAA0-4F6F-B68E-568C6C2CFB6B}"/>
    <cellStyle name="20% - Accent1 19 3 3 3" xfId="24190" xr:uid="{77B143A7-8D63-46AD-BDA9-9636525AEBC3}"/>
    <cellStyle name="20% - Accent1 19 3 4" xfId="10705" xr:uid="{5650FB4F-8128-4239-9B2E-51C224C55371}"/>
    <cellStyle name="20% - Accent1 19 3 4 2" xfId="28530" xr:uid="{E78BEA0F-3466-4847-9993-A5BE2A88BE23}"/>
    <cellStyle name="20% - Accent1 19 3 5" xfId="20030" xr:uid="{4FB6B107-5A42-4CA7-8CEA-641A830D1ADA}"/>
    <cellStyle name="20% - Accent1 19 4" xfId="3222" xr:uid="{7F51D393-0757-41A8-8915-F53BA5AF4483}"/>
    <cellStyle name="20% - Accent1 19 4 2" xfId="7382" xr:uid="{6B99D3DD-6488-4660-B030-AB7B63D7B8D4}"/>
    <cellStyle name="20% - Accent1 19 4 2 2" xfId="15965" xr:uid="{259E6C8B-1361-4402-BE01-F39458E70084}"/>
    <cellStyle name="20% - Accent1 19 4 2 2 2" xfId="33790" xr:uid="{360BD28B-DB9E-482F-A6FB-3EACFD1AF7DF}"/>
    <cellStyle name="20% - Accent1 19 4 2 3" xfId="25290" xr:uid="{A418BC41-3424-4FD8-8CA0-43D1A23B9C7A}"/>
    <cellStyle name="20% - Accent1 19 4 3" xfId="11805" xr:uid="{A12FAB5F-A375-4665-8C30-740020F7691F}"/>
    <cellStyle name="20% - Accent1 19 4 3 2" xfId="29630" xr:uid="{E930A7B8-7E5C-459E-BABD-884F9E69A68B}"/>
    <cellStyle name="20% - Accent1 19 4 4" xfId="21130" xr:uid="{4065A1E4-C818-4AB7-B8B5-56FB98F21EE0}"/>
    <cellStyle name="20% - Accent1 19 5" xfId="5302" xr:uid="{CA216243-27F0-47A2-A87D-DE6D331DED91}"/>
    <cellStyle name="20% - Accent1 19 5 2" xfId="13885" xr:uid="{040252FF-E8EF-4717-A173-1C0ECCAEBCC5}"/>
    <cellStyle name="20% - Accent1 19 5 2 2" xfId="31710" xr:uid="{4752B321-6D65-427A-AC99-EC507B2A65C2}"/>
    <cellStyle name="20% - Accent1 19 5 3" xfId="23210" xr:uid="{6431DFB4-1922-43D1-A0C1-4CF22A07EA65}"/>
    <cellStyle name="20% - Accent1 19 6" xfId="9725" xr:uid="{521A436F-8537-42E3-AA1D-D75A1C3D5566}"/>
    <cellStyle name="20% - Accent1 19 6 2" xfId="27550" xr:uid="{E0987D4D-2D8C-4683-B2F0-F5AFDF890F84}"/>
    <cellStyle name="20% - Accent1 19 7" xfId="19050" xr:uid="{997D98A4-D3AF-43B2-AD46-FD3FD4B20B67}"/>
    <cellStyle name="20% - Accent1 190" xfId="37931" xr:uid="{2CE7FCB5-2B8C-409A-8AFE-2726C3A0521C}"/>
    <cellStyle name="20% - Accent1 191" xfId="37951" xr:uid="{FC96EA4F-21DA-4E34-947F-5A3D62FBBF73}"/>
    <cellStyle name="20% - Accent1 192" xfId="37971" xr:uid="{206EA3E3-8FA0-4C07-96CE-A7BBEB3DC02A}"/>
    <cellStyle name="20% - Accent1 193" xfId="37991" xr:uid="{D343CA2D-ECBF-4ABB-90D1-AECC2723E86B}"/>
    <cellStyle name="20% - Accent1 194" xfId="38011" xr:uid="{EEE1E54B-1F8F-4C33-86E4-E5711A7CC636}"/>
    <cellStyle name="20% - Accent1 195" xfId="38031" xr:uid="{9D778A1C-C708-4892-9EA8-DA0B9B6C1576}"/>
    <cellStyle name="20% - Accent1 196" xfId="38051" xr:uid="{ECD97FB6-6FD3-4FBD-AD69-FE8AF48ABC94}"/>
    <cellStyle name="20% - Accent1 197" xfId="38071" xr:uid="{5E2A79A1-EA5E-4BB4-9C94-E9A04C39EAF9}"/>
    <cellStyle name="20% - Accent1 198" xfId="38091" xr:uid="{A6FE07D8-46F9-493F-9316-77FD24578F8E}"/>
    <cellStyle name="20% - Accent1 199" xfId="38111" xr:uid="{3054B5A2-87B8-4B34-9276-1E2B7FD13329}"/>
    <cellStyle name="20% - Accent1 2" xfId="119" xr:uid="{00000000-0005-0000-0000-000001000000}"/>
    <cellStyle name="20% - Accent1 2 2" xfId="447" xr:uid="{86928D0F-2352-4FAF-9ABC-20FDD7D5A654}"/>
    <cellStyle name="20% - Accent1 2 2 2" xfId="1177" xr:uid="{C7BBC846-7E61-4D51-B203-032A6041B4BF}"/>
    <cellStyle name="20% - Accent1 2 2 2 2" xfId="2282" xr:uid="{55A72EBB-5A2E-46D8-A616-F9A90EA4575B}"/>
    <cellStyle name="20% - Accent1 2 2 2 2 2" xfId="4362" xr:uid="{1B040210-1BC4-4C0C-B9C7-280E5785EAA9}"/>
    <cellStyle name="20% - Accent1 2 2 2 2 2 2" xfId="8522" xr:uid="{DE982396-1385-4517-A966-75E85EBE3F23}"/>
    <cellStyle name="20% - Accent1 2 2 2 2 2 2 2" xfId="17105" xr:uid="{623DFD87-B426-404B-9D43-FD979C847EEA}"/>
    <cellStyle name="20% - Accent1 2 2 2 2 2 2 2 2" xfId="34930" xr:uid="{853C5BAC-E75A-4C90-B3CF-62051D55F6DC}"/>
    <cellStyle name="20% - Accent1 2 2 2 2 2 2 3" xfId="26430" xr:uid="{E40CD4F5-81F7-4068-9CD2-C7158AEAB83D}"/>
    <cellStyle name="20% - Accent1 2 2 2 2 2 3" xfId="12945" xr:uid="{48A3C880-DD88-4DC4-A7DC-CBA71FACC4A7}"/>
    <cellStyle name="20% - Accent1 2 2 2 2 2 3 2" xfId="30770" xr:uid="{51AA8CE9-1ECF-4D16-9F2D-C90F03580315}"/>
    <cellStyle name="20% - Accent1 2 2 2 2 2 4" xfId="22270" xr:uid="{E7CC3537-66F0-4C96-962B-525FFF05D7D8}"/>
    <cellStyle name="20% - Accent1 2 2 2 2 3" xfId="6442" xr:uid="{E98B0FDE-D6A1-4724-B83A-EAFE4374E5D3}"/>
    <cellStyle name="20% - Accent1 2 2 2 2 3 2" xfId="15025" xr:uid="{4661110E-39BB-47BB-BCED-926BF2C9BA07}"/>
    <cellStyle name="20% - Accent1 2 2 2 2 3 2 2" xfId="32850" xr:uid="{2DA310F2-ECB9-4EF9-BEDD-E13A0CBEA655}"/>
    <cellStyle name="20% - Accent1 2 2 2 2 3 3" xfId="24350" xr:uid="{E7DE4A00-1307-4B90-A158-665AEC3DD285}"/>
    <cellStyle name="20% - Accent1 2 2 2 2 4" xfId="10865" xr:uid="{723E26E3-F58A-40C1-8EEC-C23AF1F9EC19}"/>
    <cellStyle name="20% - Accent1 2 2 2 2 4 2" xfId="28690" xr:uid="{CCC799DA-27AE-4F98-A841-3C6A7C535294}"/>
    <cellStyle name="20% - Accent1 2 2 2 2 5" xfId="20190" xr:uid="{315A3A18-BE3E-48A1-ABF5-17A42AB7E2F8}"/>
    <cellStyle name="20% - Accent1 2 2 2 3" xfId="3382" xr:uid="{68375D55-D10F-4E8F-AC63-425648653854}"/>
    <cellStyle name="20% - Accent1 2 2 2 3 2" xfId="7542" xr:uid="{AF93F50E-27F1-4557-97CF-681A2310471B}"/>
    <cellStyle name="20% - Accent1 2 2 2 3 2 2" xfId="16125" xr:uid="{CA402CF3-B74D-4F6C-9C35-2FE00751C780}"/>
    <cellStyle name="20% - Accent1 2 2 2 3 2 2 2" xfId="33950" xr:uid="{324445DE-F55D-413D-B0AD-AFD877A95374}"/>
    <cellStyle name="20% - Accent1 2 2 2 3 2 3" xfId="25450" xr:uid="{25B27A95-F7BC-465A-89A4-A740D7EEA4B9}"/>
    <cellStyle name="20% - Accent1 2 2 2 3 3" xfId="11965" xr:uid="{66755418-2F79-40F7-8245-3EA2DD57FB2B}"/>
    <cellStyle name="20% - Accent1 2 2 2 3 3 2" xfId="29790" xr:uid="{12491E26-9396-402F-8D61-FF16D4959056}"/>
    <cellStyle name="20% - Accent1 2 2 2 3 4" xfId="21290" xr:uid="{4E108E5D-1C38-4E8A-B4DC-110223C5400D}"/>
    <cellStyle name="20% - Accent1 2 2 2 4" xfId="5462" xr:uid="{52C1E6D2-E27B-4B94-B7DE-26E9FC55508E}"/>
    <cellStyle name="20% - Accent1 2 2 2 4 2" xfId="14045" xr:uid="{897C9885-2B26-45EB-BE03-CE22B7F23654}"/>
    <cellStyle name="20% - Accent1 2 2 2 4 2 2" xfId="31870" xr:uid="{172AE546-5766-4989-84CA-75FA5BD27656}"/>
    <cellStyle name="20% - Accent1 2 2 2 4 3" xfId="23370" xr:uid="{9F693E2B-0EE8-4AEE-9EF7-8A737074506A}"/>
    <cellStyle name="20% - Accent1 2 2 2 5" xfId="9885" xr:uid="{9DFDFED8-E6E8-4DFE-913B-CD774BB706ED}"/>
    <cellStyle name="20% - Accent1 2 2 2 5 2" xfId="27710" xr:uid="{A2C3039D-6637-4532-8378-9E63B36D6411}"/>
    <cellStyle name="20% - Accent1 2 2 2 6" xfId="19210" xr:uid="{8A708E43-8777-4ADD-9046-8B20B2BB0ACD}"/>
    <cellStyle name="20% - Accent1 2 2 3" xfId="1802" xr:uid="{7A4118CC-F7BD-4269-95D3-C50B50A026D0}"/>
    <cellStyle name="20% - Accent1 2 2 3 2" xfId="3882" xr:uid="{D6BA4788-1714-4727-A381-55945A8B7C3E}"/>
    <cellStyle name="20% - Accent1 2 2 3 2 2" xfId="8042" xr:uid="{DE12886D-C8C5-4686-B2E5-7450AD00BD93}"/>
    <cellStyle name="20% - Accent1 2 2 3 2 2 2" xfId="16625" xr:uid="{3FD43BFA-BC0A-4CF0-B838-4F9CFE87282C}"/>
    <cellStyle name="20% - Accent1 2 2 3 2 2 2 2" xfId="34450" xr:uid="{0A7C7931-E0BC-4910-8F3F-C979B90F3D4D}"/>
    <cellStyle name="20% - Accent1 2 2 3 2 2 3" xfId="25950" xr:uid="{399D5D3B-4949-4D24-9FEC-3EBD73AE9DA8}"/>
    <cellStyle name="20% - Accent1 2 2 3 2 3" xfId="12465" xr:uid="{2D0E6149-91AE-46B0-BBE1-9E85FEC9E55B}"/>
    <cellStyle name="20% - Accent1 2 2 3 2 3 2" xfId="30290" xr:uid="{107B5A27-ECDD-49CF-8694-E1E424500497}"/>
    <cellStyle name="20% - Accent1 2 2 3 2 4" xfId="21790" xr:uid="{1A5A93EE-0780-487F-8D51-B6F3E90B2AC6}"/>
    <cellStyle name="20% - Accent1 2 2 3 3" xfId="5962" xr:uid="{9300E1A0-7D54-4595-955B-4BF546AED018}"/>
    <cellStyle name="20% - Accent1 2 2 3 3 2" xfId="14545" xr:uid="{89F3D979-1CBE-406A-B10D-7FA8CA3C25B9}"/>
    <cellStyle name="20% - Accent1 2 2 3 3 2 2" xfId="32370" xr:uid="{1538D5A8-794C-4979-8484-34B5ED06E655}"/>
    <cellStyle name="20% - Accent1 2 2 3 3 3" xfId="23870" xr:uid="{B748C5AC-31F5-41DD-9E58-D14F192BDC3E}"/>
    <cellStyle name="20% - Accent1 2 2 3 4" xfId="10385" xr:uid="{3AD23A9D-53B1-420D-835C-B5620E7ADB96}"/>
    <cellStyle name="20% - Accent1 2 2 3 4 2" xfId="28210" xr:uid="{5DCF678F-1938-47EF-9529-F7827F1D2D5C}"/>
    <cellStyle name="20% - Accent1 2 2 3 5" xfId="19710" xr:uid="{4B8690B4-4440-437B-A17F-286DC2CB769F}"/>
    <cellStyle name="20% - Accent1 2 2 4" xfId="2902" xr:uid="{14A9BEC0-0E85-4B2A-93A4-D6A41DE56914}"/>
    <cellStyle name="20% - Accent1 2 2 4 2" xfId="7062" xr:uid="{4FA46655-D791-40BC-B63D-9E4881715902}"/>
    <cellStyle name="20% - Accent1 2 2 4 2 2" xfId="15645" xr:uid="{E8D41C87-A171-4BC0-9553-BCCBD0A45A83}"/>
    <cellStyle name="20% - Accent1 2 2 4 2 2 2" xfId="33470" xr:uid="{BEB3B674-ECDD-4C7C-8327-D881FA0A97A3}"/>
    <cellStyle name="20% - Accent1 2 2 4 2 3" xfId="24970" xr:uid="{23788E0D-E2F8-4C78-8AEC-F169785F3E4F}"/>
    <cellStyle name="20% - Accent1 2 2 4 3" xfId="11485" xr:uid="{DB62BF3D-D001-4348-869C-545DF249C6BB}"/>
    <cellStyle name="20% - Accent1 2 2 4 3 2" xfId="29310" xr:uid="{5E3DD4E6-A2D0-4D86-86DD-97A324263EEE}"/>
    <cellStyle name="20% - Accent1 2 2 4 4" xfId="20810" xr:uid="{A2F18635-203A-4060-AE68-4DF26E12DAA4}"/>
    <cellStyle name="20% - Accent1 2 2 5" xfId="4982" xr:uid="{2C528003-64EE-4E56-ACED-164257203159}"/>
    <cellStyle name="20% - Accent1 2 2 5 2" xfId="13565" xr:uid="{BBA1683B-991D-495C-9184-8C5DD479DBD2}"/>
    <cellStyle name="20% - Accent1 2 2 5 2 2" xfId="31390" xr:uid="{260ECDA8-7B53-4977-B6A6-EEA4877D1458}"/>
    <cellStyle name="20% - Accent1 2 2 5 3" xfId="22890" xr:uid="{638A1D4A-16C6-4FA5-8473-9170F4CDDE8A}"/>
    <cellStyle name="20% - Accent1 2 2 6" xfId="9405" xr:uid="{BDC599A1-93FF-4FD4-9A71-F8E0BD96B5A7}"/>
    <cellStyle name="20% - Accent1 2 2 6 2" xfId="27230" xr:uid="{EEC2C8D2-410B-429F-AF3E-38122180E4B3}"/>
    <cellStyle name="20% - Accent1 2 2 7" xfId="18730" xr:uid="{9711B591-550E-497C-915A-036EB2C5982C}"/>
    <cellStyle name="20% - Accent1 2 3" xfId="1116" xr:uid="{0E7D1D5C-F4DB-4377-B72E-2FA068EDDD8D}"/>
    <cellStyle name="20% - Accent1 2 3 2" xfId="2222" xr:uid="{A64AE536-0895-40BF-9FF7-EBB1621A4A2A}"/>
    <cellStyle name="20% - Accent1 2 3 2 2" xfId="4302" xr:uid="{EB0C5FA4-76EB-410E-AB39-9A7A64A7395C}"/>
    <cellStyle name="20% - Accent1 2 3 2 2 2" xfId="8462" xr:uid="{1F82ABFB-27F7-4FBC-9DF2-37C92DF5BA44}"/>
    <cellStyle name="20% - Accent1 2 3 2 2 2 2" xfId="17045" xr:uid="{8AEDA0C4-8361-415E-96F2-F4F3998D8952}"/>
    <cellStyle name="20% - Accent1 2 3 2 2 2 2 2" xfId="34870" xr:uid="{52955078-AE22-4FE1-BE40-547513089300}"/>
    <cellStyle name="20% - Accent1 2 3 2 2 2 3" xfId="26370" xr:uid="{F691AB74-9619-4117-8D2E-CF13705CD74C}"/>
    <cellStyle name="20% - Accent1 2 3 2 2 3" xfId="12885" xr:uid="{9C2692E4-6428-49B8-95DF-BB0E488054C0}"/>
    <cellStyle name="20% - Accent1 2 3 2 2 3 2" xfId="30710" xr:uid="{8993DF39-67FD-4FF1-9FD0-ABEBCBC10CE0}"/>
    <cellStyle name="20% - Accent1 2 3 2 2 4" xfId="22210" xr:uid="{3381328C-0629-49AF-BD0D-0D3AEBC5558A}"/>
    <cellStyle name="20% - Accent1 2 3 2 3" xfId="6382" xr:uid="{47FBCDFA-F0DB-4CFE-8CAB-811E5785C7D5}"/>
    <cellStyle name="20% - Accent1 2 3 2 3 2" xfId="14965" xr:uid="{C8ACF217-6B38-45EC-98B7-EB9B1D544F01}"/>
    <cellStyle name="20% - Accent1 2 3 2 3 2 2" xfId="32790" xr:uid="{8DC3112F-42A2-4AEB-AC95-3EA7B0CB8E16}"/>
    <cellStyle name="20% - Accent1 2 3 2 3 3" xfId="24290" xr:uid="{72BCC280-72B2-449C-A405-2F6D2BCA8A74}"/>
    <cellStyle name="20% - Accent1 2 3 2 4" xfId="10805" xr:uid="{4D1663F4-E00F-4378-BE6F-906CE898C867}"/>
    <cellStyle name="20% - Accent1 2 3 2 4 2" xfId="28630" xr:uid="{2E0BEB93-08D9-4F9A-BE79-638F73CD50D2}"/>
    <cellStyle name="20% - Accent1 2 3 2 5" xfId="20130" xr:uid="{C41C8324-E57A-438B-BCA2-340B881CB585}"/>
    <cellStyle name="20% - Accent1 2 3 3" xfId="3322" xr:uid="{CD81D2F6-A813-4D4E-ABBE-4DE2F7500218}"/>
    <cellStyle name="20% - Accent1 2 3 3 2" xfId="7482" xr:uid="{27892B76-0C89-461E-9023-4FAAE0CAADFC}"/>
    <cellStyle name="20% - Accent1 2 3 3 2 2" xfId="16065" xr:uid="{27608C13-1AD6-4FAD-92B1-AF39BC5AB8E4}"/>
    <cellStyle name="20% - Accent1 2 3 3 2 2 2" xfId="33890" xr:uid="{4E5F63D9-1906-4034-AD43-F983373681D5}"/>
    <cellStyle name="20% - Accent1 2 3 3 2 3" xfId="25390" xr:uid="{6F31DC25-E47C-4E07-A448-7CF35E671D1E}"/>
    <cellStyle name="20% - Accent1 2 3 3 3" xfId="11905" xr:uid="{4F2681BC-3D91-4880-81CD-1DAA5F54DE7A}"/>
    <cellStyle name="20% - Accent1 2 3 3 3 2" xfId="29730" xr:uid="{041D04C9-40EC-4111-911C-C72758C64FFB}"/>
    <cellStyle name="20% - Accent1 2 3 3 4" xfId="21230" xr:uid="{58019DBE-F0CA-4F43-BD32-3F77FB6D5981}"/>
    <cellStyle name="20% - Accent1 2 3 4" xfId="5402" xr:uid="{A1BF1FE9-05D1-4D39-9348-579D2205F4A0}"/>
    <cellStyle name="20% - Accent1 2 3 4 2" xfId="13985" xr:uid="{0F903472-18D2-44B0-9F63-ADB7CF12AB6C}"/>
    <cellStyle name="20% - Accent1 2 3 4 2 2" xfId="31810" xr:uid="{66AA21E3-23AD-4B23-9053-B99794E07C44}"/>
    <cellStyle name="20% - Accent1 2 3 4 3" xfId="23310" xr:uid="{A5A105FE-0CE3-4459-9673-92DE7AC02FF6}"/>
    <cellStyle name="20% - Accent1 2 3 5" xfId="9825" xr:uid="{A8373FC3-F5C0-4F06-8F5D-BEADDF0A0D56}"/>
    <cellStyle name="20% - Accent1 2 3 5 2" xfId="27650" xr:uid="{312363C0-1EE1-4CAB-A62C-F46397E30801}"/>
    <cellStyle name="20% - Accent1 2 3 6" xfId="19150" xr:uid="{01340408-DC2F-4FB2-B9A1-50F0457B8D14}"/>
    <cellStyle name="20% - Accent1 2 4" xfId="1742" xr:uid="{C9655436-9B37-4F37-8318-E7A044344411}"/>
    <cellStyle name="20% - Accent1 2 4 2" xfId="3822" xr:uid="{0F240614-1536-4FA7-8622-A3366A0F4BA3}"/>
    <cellStyle name="20% - Accent1 2 4 2 2" xfId="7982" xr:uid="{20A90B54-8FF5-447F-8B71-DC9F018EB532}"/>
    <cellStyle name="20% - Accent1 2 4 2 2 2" xfId="16565" xr:uid="{A0D9857E-1C64-4E06-B7B1-F5124EC9A39A}"/>
    <cellStyle name="20% - Accent1 2 4 2 2 2 2" xfId="34390" xr:uid="{8BA73B21-3D18-4612-A10D-7CC8066A0355}"/>
    <cellStyle name="20% - Accent1 2 4 2 2 3" xfId="25890" xr:uid="{C0FCF84E-4FD5-4F21-AD5D-E721E193E4FA}"/>
    <cellStyle name="20% - Accent1 2 4 2 3" xfId="12405" xr:uid="{517B50A4-1DE4-43C4-B25C-749319F40B3A}"/>
    <cellStyle name="20% - Accent1 2 4 2 3 2" xfId="30230" xr:uid="{DF2353DB-CE65-4C4B-A8E8-50C595BE0918}"/>
    <cellStyle name="20% - Accent1 2 4 2 4" xfId="21730" xr:uid="{3FF000F2-3280-4824-A9B3-34E581E90565}"/>
    <cellStyle name="20% - Accent1 2 4 3" xfId="5902" xr:uid="{C86F2E50-16D4-4349-8F8C-8295105775E0}"/>
    <cellStyle name="20% - Accent1 2 4 3 2" xfId="14485" xr:uid="{5DF1FB7C-881F-429F-8358-9BFCD5292CD2}"/>
    <cellStyle name="20% - Accent1 2 4 3 2 2" xfId="32310" xr:uid="{F529A60C-8095-496C-A2F3-8197C07C6850}"/>
    <cellStyle name="20% - Accent1 2 4 3 3" xfId="23810" xr:uid="{D64EFFF2-F902-4BDF-8ACD-2B8FE0AFD6DA}"/>
    <cellStyle name="20% - Accent1 2 4 4" xfId="10325" xr:uid="{D4B1BFF2-D3DC-4C69-B42F-A058DEC80469}"/>
    <cellStyle name="20% - Accent1 2 4 4 2" xfId="28150" xr:uid="{42F9956A-2D0E-4B3C-9731-A8D1B3D4D0AF}"/>
    <cellStyle name="20% - Accent1 2 4 5" xfId="19650" xr:uid="{75915C2B-3A1E-4B1A-8684-B495C8D9E03D}"/>
    <cellStyle name="20% - Accent1 2 5" xfId="2842" xr:uid="{FB553C18-8B82-46C4-BB6A-8377A2FD83AE}"/>
    <cellStyle name="20% - Accent1 2 5 2" xfId="7002" xr:uid="{5E3C4456-08ED-44ED-8B74-70326F0D5AD2}"/>
    <cellStyle name="20% - Accent1 2 5 2 2" xfId="15585" xr:uid="{CC6596E5-F8CB-43D7-8C7F-04913628D14B}"/>
    <cellStyle name="20% - Accent1 2 5 2 2 2" xfId="33410" xr:uid="{985C4A6A-6400-4BF5-BF2D-E105911BCD40}"/>
    <cellStyle name="20% - Accent1 2 5 2 3" xfId="24910" xr:uid="{4643891C-D95C-421D-86C8-DD67159FDD36}"/>
    <cellStyle name="20% - Accent1 2 5 3" xfId="11425" xr:uid="{CF3443B7-3A02-4BF8-B624-4392B714C3E8}"/>
    <cellStyle name="20% - Accent1 2 5 3 2" xfId="29250" xr:uid="{2FD877FD-65E2-41F4-91CB-7E26E68C6249}"/>
    <cellStyle name="20% - Accent1 2 5 4" xfId="20750" xr:uid="{137FEFCC-8FD0-4B91-8416-140E71E7195D}"/>
    <cellStyle name="20% - Accent1 2 6" xfId="4922" xr:uid="{E8FB37C9-15CF-43A6-97C3-DEBCA37D12F1}"/>
    <cellStyle name="20% - Accent1 2 6 2" xfId="13505" xr:uid="{56AD9807-8938-4877-9059-A0894FF5F467}"/>
    <cellStyle name="20% - Accent1 2 6 2 2" xfId="31330" xr:uid="{19CD3117-31DE-474F-9711-42D059707C76}"/>
    <cellStyle name="20% - Accent1 2 6 3" xfId="22830" xr:uid="{0DBB4E10-68D4-4897-AA52-4FF6CC0C8869}"/>
    <cellStyle name="20% - Accent1 2 7" xfId="9345" xr:uid="{A06FE339-170F-4248-9D1C-CE9AF58F9F33}"/>
    <cellStyle name="20% - Accent1 2 7 2" xfId="27170" xr:uid="{25F1B060-03B8-489A-BFD4-76048A3C4BD4}"/>
    <cellStyle name="20% - Accent1 2 8" xfId="18670" xr:uid="{1A3A8943-1575-4853-91AE-A3BC2EB42760}"/>
    <cellStyle name="20% - Accent1 20" xfId="1036" xr:uid="{76C9BC28-3C82-4938-9E5C-0F3A462FB5E8}"/>
    <cellStyle name="20% - Accent1 20 2" xfId="1642" xr:uid="{53C189C3-B60B-4B98-A66E-FDB9E5E3EA92}"/>
    <cellStyle name="20% - Accent1 20 2 2" xfId="2622" xr:uid="{E6568C41-B7A3-4303-8BB8-4B2990CD6F00}"/>
    <cellStyle name="20% - Accent1 20 2 2 2" xfId="4702" xr:uid="{D720AC41-725E-4033-A38B-E270BE9D0751}"/>
    <cellStyle name="20% - Accent1 20 2 2 2 2" xfId="8862" xr:uid="{B5D7B0F5-D26D-43D9-B133-24ADF2E55740}"/>
    <cellStyle name="20% - Accent1 20 2 2 2 2 2" xfId="17445" xr:uid="{C24610B8-1844-48CF-A24C-30696A688E6A}"/>
    <cellStyle name="20% - Accent1 20 2 2 2 2 2 2" xfId="35270" xr:uid="{9BAA64F8-45EE-4F95-B295-2066016779DD}"/>
    <cellStyle name="20% - Accent1 20 2 2 2 2 3" xfId="26770" xr:uid="{259A75C5-724D-4CBF-AED7-AFFF2AA9E797}"/>
    <cellStyle name="20% - Accent1 20 2 2 2 3" xfId="13285" xr:uid="{F80C228D-20A2-46F4-9EF9-3798B63EFA76}"/>
    <cellStyle name="20% - Accent1 20 2 2 2 3 2" xfId="31110" xr:uid="{83B8209F-24D7-46F7-9203-6BE8021919E8}"/>
    <cellStyle name="20% - Accent1 20 2 2 2 4" xfId="22610" xr:uid="{1D63C90E-7080-4E2E-ABE9-24B84B08B906}"/>
    <cellStyle name="20% - Accent1 20 2 2 3" xfId="6782" xr:uid="{F09B31EA-8652-4BC0-BFB3-E7B61DD6E2CF}"/>
    <cellStyle name="20% - Accent1 20 2 2 3 2" xfId="15365" xr:uid="{7EFAE2A6-DA41-4204-AE44-63C36892762D}"/>
    <cellStyle name="20% - Accent1 20 2 2 3 2 2" xfId="33190" xr:uid="{4B5D8202-F7F0-405A-BDD6-B9E01B23E862}"/>
    <cellStyle name="20% - Accent1 20 2 2 3 3" xfId="24690" xr:uid="{55A3CD0F-A80E-4CFB-9C26-DD16837566EF}"/>
    <cellStyle name="20% - Accent1 20 2 2 4" xfId="11205" xr:uid="{394177DB-20AA-4722-86B2-2789D21879EB}"/>
    <cellStyle name="20% - Accent1 20 2 2 4 2" xfId="29030" xr:uid="{5B78AAC9-D5BD-4867-B922-1BD85C6B9B75}"/>
    <cellStyle name="20% - Accent1 20 2 2 5" xfId="20530" xr:uid="{6C56AF59-AC4A-4557-8C7F-56CFEFFD6877}"/>
    <cellStyle name="20% - Accent1 20 2 3" xfId="3722" xr:uid="{45104FB5-F8B1-4CE4-8661-AA0519944603}"/>
    <cellStyle name="20% - Accent1 20 2 3 2" xfId="7882" xr:uid="{BD86F92F-3AC3-44DF-922C-2A2D4D439737}"/>
    <cellStyle name="20% - Accent1 20 2 3 2 2" xfId="16465" xr:uid="{E10EA2BE-5C93-4C14-A9EC-FC4294CEA9BE}"/>
    <cellStyle name="20% - Accent1 20 2 3 2 2 2" xfId="34290" xr:uid="{DDCE13A5-2BBF-4064-B6E3-7BD4C90FE8CA}"/>
    <cellStyle name="20% - Accent1 20 2 3 2 3" xfId="25790" xr:uid="{2ED8AB9E-22D8-409E-BC88-2A118AB3C9E9}"/>
    <cellStyle name="20% - Accent1 20 2 3 3" xfId="12305" xr:uid="{2E1FD085-C510-4F68-BDDE-A47CF67AFEAC}"/>
    <cellStyle name="20% - Accent1 20 2 3 3 2" xfId="30130" xr:uid="{E5B79228-BDED-451E-9A5A-36725D8FE804}"/>
    <cellStyle name="20% - Accent1 20 2 3 4" xfId="21630" xr:uid="{60DE61A4-DEF0-4FE6-9307-7C40B40B80FE}"/>
    <cellStyle name="20% - Accent1 20 2 4" xfId="5802" xr:uid="{366922F6-DB29-461F-8476-B98729B3D231}"/>
    <cellStyle name="20% - Accent1 20 2 4 2" xfId="14385" xr:uid="{84F594CB-FF24-4A0E-9E3B-21769B655925}"/>
    <cellStyle name="20% - Accent1 20 2 4 2 2" xfId="32210" xr:uid="{011F2085-B081-4FF8-80E5-8CB89D1185EA}"/>
    <cellStyle name="20% - Accent1 20 2 4 3" xfId="23710" xr:uid="{DA8F587D-0D83-4374-98A9-C91BBE8E94EE}"/>
    <cellStyle name="20% - Accent1 20 2 5" xfId="10225" xr:uid="{D1356C86-5FE4-4CFE-ACD0-B114DEB28C15}"/>
    <cellStyle name="20% - Accent1 20 2 5 2" xfId="28050" xr:uid="{398D5601-2377-41C9-A9A4-1856B41214D3}"/>
    <cellStyle name="20% - Accent1 20 2 6" xfId="19550" xr:uid="{6FB64AEB-C9F2-4F41-B506-A37D9973A094}"/>
    <cellStyle name="20% - Accent1 20 3" xfId="2142" xr:uid="{5361507D-846B-45F0-B0A0-9741E9958940}"/>
    <cellStyle name="20% - Accent1 20 3 2" xfId="4222" xr:uid="{DD8AD478-827C-4C06-91F9-D9838927E0F9}"/>
    <cellStyle name="20% - Accent1 20 3 2 2" xfId="8382" xr:uid="{F2D772C8-51AA-4408-9FB6-399F5FDE6F1D}"/>
    <cellStyle name="20% - Accent1 20 3 2 2 2" xfId="16965" xr:uid="{16E0E5CF-A78B-459D-88F4-B450FCBB87E6}"/>
    <cellStyle name="20% - Accent1 20 3 2 2 2 2" xfId="34790" xr:uid="{529C330B-556F-42D7-9F0C-23BEB0C81DDC}"/>
    <cellStyle name="20% - Accent1 20 3 2 2 3" xfId="26290" xr:uid="{6FECD841-82E0-4B6D-AE00-5F287895A51A}"/>
    <cellStyle name="20% - Accent1 20 3 2 3" xfId="12805" xr:uid="{1D44A98E-E660-48AE-9EF5-3EFF3EA2F5C5}"/>
    <cellStyle name="20% - Accent1 20 3 2 3 2" xfId="30630" xr:uid="{3B9D20FA-9A0D-4A42-ADC2-5E917691C934}"/>
    <cellStyle name="20% - Accent1 20 3 2 4" xfId="22130" xr:uid="{B0E43917-83E5-406F-B7E8-EF05E56A65C8}"/>
    <cellStyle name="20% - Accent1 20 3 3" xfId="6302" xr:uid="{2F70E74B-F9FB-4889-BADC-6037E8B7D157}"/>
    <cellStyle name="20% - Accent1 20 3 3 2" xfId="14885" xr:uid="{2733BA3E-93B2-4B83-BDB9-4F1DCFB47B78}"/>
    <cellStyle name="20% - Accent1 20 3 3 2 2" xfId="32710" xr:uid="{E587641C-9462-4545-8BFF-8482DB8A981A}"/>
    <cellStyle name="20% - Accent1 20 3 3 3" xfId="24210" xr:uid="{6B636DD5-84B4-4AD3-AF4C-87B55393A96C}"/>
    <cellStyle name="20% - Accent1 20 3 4" xfId="10725" xr:uid="{BAD0DAFD-D440-45BC-A28B-27DE60497EA0}"/>
    <cellStyle name="20% - Accent1 20 3 4 2" xfId="28550" xr:uid="{9E679BC7-91F4-4866-93BD-3AA522CA706C}"/>
    <cellStyle name="20% - Accent1 20 3 5" xfId="20050" xr:uid="{6F709858-10EC-4880-B595-B0D9B5198162}"/>
    <cellStyle name="20% - Accent1 20 4" xfId="3242" xr:uid="{97DB4A49-D816-4850-A042-9847618D308A}"/>
    <cellStyle name="20% - Accent1 20 4 2" xfId="7402" xr:uid="{2567791A-D814-4773-A2CD-B9432D719DE9}"/>
    <cellStyle name="20% - Accent1 20 4 2 2" xfId="15985" xr:uid="{5E7A79C3-6B69-47CD-B4BD-BE101C683E9E}"/>
    <cellStyle name="20% - Accent1 20 4 2 2 2" xfId="33810" xr:uid="{325338F6-BBDE-4EA3-B375-B3CAA5DF3D10}"/>
    <cellStyle name="20% - Accent1 20 4 2 3" xfId="25310" xr:uid="{6A40FB13-AF66-4A0C-871F-218CD0C2AF5B}"/>
    <cellStyle name="20% - Accent1 20 4 3" xfId="11825" xr:uid="{54B2E5A3-0AA9-48B8-9194-D2474B71BFB0}"/>
    <cellStyle name="20% - Accent1 20 4 3 2" xfId="29650" xr:uid="{5FACBC10-51FB-4F48-9676-A7D1636DF259}"/>
    <cellStyle name="20% - Accent1 20 4 4" xfId="21150" xr:uid="{A5EF68EE-96BF-4C06-BB46-CA48CFF02128}"/>
    <cellStyle name="20% - Accent1 20 5" xfId="5322" xr:uid="{8CD2A2F7-F8BA-43BC-B647-E15975F08C6C}"/>
    <cellStyle name="20% - Accent1 20 5 2" xfId="13905" xr:uid="{8ADE3A4D-527F-4E68-9AF7-F0BFF48F2C9E}"/>
    <cellStyle name="20% - Accent1 20 5 2 2" xfId="31730" xr:uid="{BEB7D8EC-A0A7-4A61-B267-01D285A188ED}"/>
    <cellStyle name="20% - Accent1 20 5 3" xfId="23230" xr:uid="{51C4C2F5-CA46-4663-B09D-999731C2A310}"/>
    <cellStyle name="20% - Accent1 20 6" xfId="9745" xr:uid="{53205F5D-AEF6-4F14-85B9-490698155980}"/>
    <cellStyle name="20% - Accent1 20 6 2" xfId="27570" xr:uid="{90837E2E-4D79-401D-B1B2-C93684378E4D}"/>
    <cellStyle name="20% - Accent1 20 7" xfId="19070" xr:uid="{7063C91F-6DAF-4F36-AF0C-0DB7761B3844}"/>
    <cellStyle name="20% - Accent1 200" xfId="38131" xr:uid="{45B2873A-8DDB-472E-A354-1F353D4D2102}"/>
    <cellStyle name="20% - Accent1 201" xfId="38151" xr:uid="{A1975009-4C59-4B7E-8D5D-35E4A57AE27D}"/>
    <cellStyle name="20% - Accent1 202" xfId="38171" xr:uid="{A7BB441B-C5C1-48D2-B5BC-7EF8F70E4911}"/>
    <cellStyle name="20% - Accent1 203" xfId="38191" xr:uid="{7366676C-248D-46DA-B5B9-DCC64D76120F}"/>
    <cellStyle name="20% - Accent1 204" xfId="38211" xr:uid="{E244C39A-BB1B-4DBA-9456-0C7ABB36F95F}"/>
    <cellStyle name="20% - Accent1 205" xfId="38231" xr:uid="{D8EB99D9-4DBF-4E73-BB79-72AFD0FBB1C7}"/>
    <cellStyle name="20% - Accent1 206" xfId="38251" xr:uid="{DC209487-1FB0-4C98-A5B3-75A553F37990}"/>
    <cellStyle name="20% - Accent1 207" xfId="38271" xr:uid="{489EA7AA-CF37-49AD-B8BA-1927B0CDD70A}"/>
    <cellStyle name="20% - Accent1 208" xfId="38291" xr:uid="{90364894-F0F5-48FD-AEB4-FBA269B7530F}"/>
    <cellStyle name="20% - Accent1 209" xfId="38311" xr:uid="{DAAF96C4-CB07-4650-AC14-807C5D27398D}"/>
    <cellStyle name="20% - Accent1 21" xfId="1056" xr:uid="{97A73D83-5B4F-44C9-878A-D707E8A7BCAA}"/>
    <cellStyle name="20% - Accent1 21 2" xfId="1662" xr:uid="{7A1F3948-B312-43EA-B873-56FF05156179}"/>
    <cellStyle name="20% - Accent1 21 2 2" xfId="2642" xr:uid="{C777942E-3C25-4B27-9F29-0CE36E37C398}"/>
    <cellStyle name="20% - Accent1 21 2 2 2" xfId="4722" xr:uid="{97EE1185-3E31-47B4-832A-9EE21ECD6FD0}"/>
    <cellStyle name="20% - Accent1 21 2 2 2 2" xfId="8882" xr:uid="{773F4043-8747-403C-978A-D80154E83F44}"/>
    <cellStyle name="20% - Accent1 21 2 2 2 2 2" xfId="17465" xr:uid="{F598B958-F088-4E70-AC1B-783C5FA3EC3B}"/>
    <cellStyle name="20% - Accent1 21 2 2 2 2 2 2" xfId="35290" xr:uid="{B735EFE0-A274-46CA-860C-9C57F695D4B2}"/>
    <cellStyle name="20% - Accent1 21 2 2 2 2 3" xfId="26790" xr:uid="{1412D89A-6A9C-48A7-AE9F-0F34E54AD9BD}"/>
    <cellStyle name="20% - Accent1 21 2 2 2 3" xfId="13305" xr:uid="{1153FE47-F7B0-4F6C-8FFB-BAA16B3A7B9C}"/>
    <cellStyle name="20% - Accent1 21 2 2 2 3 2" xfId="31130" xr:uid="{4CDBC8AC-4A69-46C5-B6E2-53C285A3ACF7}"/>
    <cellStyle name="20% - Accent1 21 2 2 2 4" xfId="22630" xr:uid="{2FF2D89F-7166-4447-A1E6-09EFD5706851}"/>
    <cellStyle name="20% - Accent1 21 2 2 3" xfId="6802" xr:uid="{B830AF0A-CE4D-4ECA-B6FC-E9BCD5612CFC}"/>
    <cellStyle name="20% - Accent1 21 2 2 3 2" xfId="15385" xr:uid="{8DBEA8F0-E29B-4583-9252-E5CFAD4103B4}"/>
    <cellStyle name="20% - Accent1 21 2 2 3 2 2" xfId="33210" xr:uid="{D2F41A14-87F6-4177-BB28-B791C6F4947F}"/>
    <cellStyle name="20% - Accent1 21 2 2 3 3" xfId="24710" xr:uid="{8605B0A1-E7D6-43F6-A704-962B2D0710CC}"/>
    <cellStyle name="20% - Accent1 21 2 2 4" xfId="11225" xr:uid="{81CD71FB-F568-42A6-A6FB-5D5DA902E5D3}"/>
    <cellStyle name="20% - Accent1 21 2 2 4 2" xfId="29050" xr:uid="{76C08FFE-C625-4508-B9FE-3D7DF9CDB79C}"/>
    <cellStyle name="20% - Accent1 21 2 2 5" xfId="20550" xr:uid="{941BCDF0-7C8E-4705-AA13-D470ADAD4CD2}"/>
    <cellStyle name="20% - Accent1 21 2 3" xfId="3742" xr:uid="{F9A8E29A-4A20-4ED9-88E7-05C59EADA25F}"/>
    <cellStyle name="20% - Accent1 21 2 3 2" xfId="7902" xr:uid="{DA475C6F-FFED-4805-9754-1AF477E6ABC0}"/>
    <cellStyle name="20% - Accent1 21 2 3 2 2" xfId="16485" xr:uid="{9E92FAFD-C30F-4EF6-9582-C80243809B7A}"/>
    <cellStyle name="20% - Accent1 21 2 3 2 2 2" xfId="34310" xr:uid="{928881DB-B272-421E-90B8-DE9AADD77F6B}"/>
    <cellStyle name="20% - Accent1 21 2 3 2 3" xfId="25810" xr:uid="{31D83CE3-1C10-4006-901F-2E8958AEC159}"/>
    <cellStyle name="20% - Accent1 21 2 3 3" xfId="12325" xr:uid="{543AA8CF-1429-4B14-BA8F-28AD28131032}"/>
    <cellStyle name="20% - Accent1 21 2 3 3 2" xfId="30150" xr:uid="{7E09C1BF-25C0-4FAB-B189-3EAA307610A4}"/>
    <cellStyle name="20% - Accent1 21 2 3 4" xfId="21650" xr:uid="{64009B29-55BC-41FD-A307-003FF88D6AC0}"/>
    <cellStyle name="20% - Accent1 21 2 4" xfId="5822" xr:uid="{AA0AA8E2-8E3A-4B08-840D-1E3349A26F65}"/>
    <cellStyle name="20% - Accent1 21 2 4 2" xfId="14405" xr:uid="{3C47EF77-7C9D-47DA-A478-C9496BA3A289}"/>
    <cellStyle name="20% - Accent1 21 2 4 2 2" xfId="32230" xr:uid="{F6C076B6-36B6-4100-B58A-DFA9EDBD8CAF}"/>
    <cellStyle name="20% - Accent1 21 2 4 3" xfId="23730" xr:uid="{C7535346-EE55-42A4-B263-4545F1FC8280}"/>
    <cellStyle name="20% - Accent1 21 2 5" xfId="10245" xr:uid="{C8EABCA8-C3DF-4260-905B-2405B29C3D1E}"/>
    <cellStyle name="20% - Accent1 21 2 5 2" xfId="28070" xr:uid="{745B28AA-DC62-43B2-94A4-DCF0D233419F}"/>
    <cellStyle name="20% - Accent1 21 2 6" xfId="19570" xr:uid="{4DC09115-B070-4D38-BFC9-896FA1E73110}"/>
    <cellStyle name="20% - Accent1 21 3" xfId="2162" xr:uid="{5F718E55-57E3-4FA9-8439-A9E40312A1CC}"/>
    <cellStyle name="20% - Accent1 21 3 2" xfId="4242" xr:uid="{8509070B-8F16-4BAE-BF37-E04930EF1908}"/>
    <cellStyle name="20% - Accent1 21 3 2 2" xfId="8402" xr:uid="{586F9159-A549-49C4-8A08-A5CF7B466E67}"/>
    <cellStyle name="20% - Accent1 21 3 2 2 2" xfId="16985" xr:uid="{4E59F9A7-F317-4EAE-9A58-75C6813D233D}"/>
    <cellStyle name="20% - Accent1 21 3 2 2 2 2" xfId="34810" xr:uid="{49F7ADA2-D2DE-4AA3-BF49-43D3F4B4D583}"/>
    <cellStyle name="20% - Accent1 21 3 2 2 3" xfId="26310" xr:uid="{D5AF659C-8595-4084-AFE3-9027370C6C58}"/>
    <cellStyle name="20% - Accent1 21 3 2 3" xfId="12825" xr:uid="{DE85FEFE-7172-4D0A-8CBD-F4FB7C448D33}"/>
    <cellStyle name="20% - Accent1 21 3 2 3 2" xfId="30650" xr:uid="{9DB770F7-CFF3-496C-9D2D-A4B7CB3E3031}"/>
    <cellStyle name="20% - Accent1 21 3 2 4" xfId="22150" xr:uid="{C42D8182-F6F6-4239-B1AC-606BFA4BA42D}"/>
    <cellStyle name="20% - Accent1 21 3 3" xfId="6322" xr:uid="{DBE1F971-2B1B-46C8-9787-457185664332}"/>
    <cellStyle name="20% - Accent1 21 3 3 2" xfId="14905" xr:uid="{94EE40D8-C300-4A42-B456-983584B2E906}"/>
    <cellStyle name="20% - Accent1 21 3 3 2 2" xfId="32730" xr:uid="{8F200127-DA9E-4F72-9B46-0F3EE94C2325}"/>
    <cellStyle name="20% - Accent1 21 3 3 3" xfId="24230" xr:uid="{37D09044-4543-4DC6-862A-6B2E5BBB9D30}"/>
    <cellStyle name="20% - Accent1 21 3 4" xfId="10745" xr:uid="{856962C2-BF5C-4E8F-8519-2D0FCC06E5AD}"/>
    <cellStyle name="20% - Accent1 21 3 4 2" xfId="28570" xr:uid="{883E4771-B36D-4378-8E5C-79E410F09F0D}"/>
    <cellStyle name="20% - Accent1 21 3 5" xfId="20070" xr:uid="{0DECB069-060A-488F-A009-72E94E51AEEB}"/>
    <cellStyle name="20% - Accent1 21 4" xfId="3262" xr:uid="{0FA8111C-D9C0-458B-9A70-14A921634D29}"/>
    <cellStyle name="20% - Accent1 21 4 2" xfId="7422" xr:uid="{76AE4E94-D504-4E7C-8B52-292A0F967AB0}"/>
    <cellStyle name="20% - Accent1 21 4 2 2" xfId="16005" xr:uid="{97D557F5-508A-4084-AE4E-8A12DEC560C4}"/>
    <cellStyle name="20% - Accent1 21 4 2 2 2" xfId="33830" xr:uid="{384EB1BA-758C-4222-AD28-24D56190D3D5}"/>
    <cellStyle name="20% - Accent1 21 4 2 3" xfId="25330" xr:uid="{45077421-0C31-4649-A1BE-EC3164886097}"/>
    <cellStyle name="20% - Accent1 21 4 3" xfId="11845" xr:uid="{1A8C95D9-E485-416E-BD61-155FF4B242D2}"/>
    <cellStyle name="20% - Accent1 21 4 3 2" xfId="29670" xr:uid="{14F41F50-6894-429C-B071-44A02314A3E7}"/>
    <cellStyle name="20% - Accent1 21 4 4" xfId="21170" xr:uid="{977CACFB-36BC-4DC4-93B5-5E5BA1B34DB8}"/>
    <cellStyle name="20% - Accent1 21 5" xfId="5342" xr:uid="{2DE6882E-3F67-45CF-97CC-2AA7AB67F5F6}"/>
    <cellStyle name="20% - Accent1 21 5 2" xfId="13925" xr:uid="{D96E3EB2-4790-4174-8C96-65F508E33530}"/>
    <cellStyle name="20% - Accent1 21 5 2 2" xfId="31750" xr:uid="{64D1FD8C-A4A6-4DBF-84B2-7BD38F21EBAB}"/>
    <cellStyle name="20% - Accent1 21 5 3" xfId="23250" xr:uid="{B8121CA6-6504-46B8-A80A-92EC7D4CEEE3}"/>
    <cellStyle name="20% - Accent1 21 6" xfId="9765" xr:uid="{D9B1DDCD-4906-4621-8F1C-94FA6C5524E4}"/>
    <cellStyle name="20% - Accent1 21 6 2" xfId="27590" xr:uid="{A09AE3ED-BBFC-4511-8092-42223D960CDD}"/>
    <cellStyle name="20% - Accent1 21 7" xfId="19090" xr:uid="{294B4124-28A9-44E3-AA17-9344E559458F}"/>
    <cellStyle name="20% - Accent1 210" xfId="38331" xr:uid="{62AF6E9D-4C09-4E62-8757-317B5BD377F0}"/>
    <cellStyle name="20% - Accent1 211" xfId="38351" xr:uid="{9CB1505E-A697-442E-8A7E-353A43A4E5EB}"/>
    <cellStyle name="20% - Accent1 212" xfId="38371" xr:uid="{3D3E459E-BF17-4F7A-B8A5-FB818130FF26}"/>
    <cellStyle name="20% - Accent1 213" xfId="38391" xr:uid="{C71C92E2-1046-4EE6-89E1-5C317DDEAE45}"/>
    <cellStyle name="20% - Accent1 214" xfId="38411" xr:uid="{186597D7-4E8F-41BC-8242-E48DE69F4BB6}"/>
    <cellStyle name="20% - Accent1 215" xfId="38431" xr:uid="{CC8E2363-3423-46FA-8A61-F6978430267A}"/>
    <cellStyle name="20% - Accent1 216" xfId="38451" xr:uid="{67CBB13D-B757-41FB-9ED5-788DF8D7FF32}"/>
    <cellStyle name="20% - Accent1 217" xfId="38471" xr:uid="{61BAA3E6-8329-4778-9F80-7A8C4E8ED582}"/>
    <cellStyle name="20% - Accent1 218" xfId="38491" xr:uid="{54FDF2C2-1E95-49BE-BB66-3390A3F1A120}"/>
    <cellStyle name="20% - Accent1 219" xfId="38511" xr:uid="{FB8750B4-19A9-4CF8-ACC9-33D5D80C865B}"/>
    <cellStyle name="20% - Accent1 22" xfId="1076" xr:uid="{8E2FE898-3F7A-4C1D-9B53-63A5A85F2684}"/>
    <cellStyle name="20% - Accent1 22 2" xfId="1682" xr:uid="{41B83272-D756-499C-9220-EF5370B448AB}"/>
    <cellStyle name="20% - Accent1 22 2 2" xfId="2662" xr:uid="{D803A085-31DA-488B-992F-DB977A8BE406}"/>
    <cellStyle name="20% - Accent1 22 2 2 2" xfId="4742" xr:uid="{5F5822E5-7938-4048-8512-600925C0FD09}"/>
    <cellStyle name="20% - Accent1 22 2 2 2 2" xfId="8902" xr:uid="{83EEAF65-69F9-4276-BADE-45BC49D7C33D}"/>
    <cellStyle name="20% - Accent1 22 2 2 2 2 2" xfId="17485" xr:uid="{B834F2D2-CCEE-4295-B450-8ABB61A7BB68}"/>
    <cellStyle name="20% - Accent1 22 2 2 2 2 2 2" xfId="35310" xr:uid="{D74F678F-5772-46C1-B149-ECD942C49E1E}"/>
    <cellStyle name="20% - Accent1 22 2 2 2 2 3" xfId="26810" xr:uid="{C1EE802A-613A-4175-9383-2FB109EB3500}"/>
    <cellStyle name="20% - Accent1 22 2 2 2 3" xfId="13325" xr:uid="{4EF28295-892A-4EF3-9E95-2B7CA910A6E8}"/>
    <cellStyle name="20% - Accent1 22 2 2 2 3 2" xfId="31150" xr:uid="{FDC3A5AA-B32C-4691-BDBA-1BC6151C1B54}"/>
    <cellStyle name="20% - Accent1 22 2 2 2 4" xfId="22650" xr:uid="{D4D29EFD-F054-4AC5-A701-4E28EAD15753}"/>
    <cellStyle name="20% - Accent1 22 2 2 3" xfId="6822" xr:uid="{A24302CB-B830-484C-BF11-FA6282A14A47}"/>
    <cellStyle name="20% - Accent1 22 2 2 3 2" xfId="15405" xr:uid="{9DDC8AAA-6F22-481A-AD96-3009DD0B9C35}"/>
    <cellStyle name="20% - Accent1 22 2 2 3 2 2" xfId="33230" xr:uid="{3BFCFF69-CB53-44E6-8433-3617697164B4}"/>
    <cellStyle name="20% - Accent1 22 2 2 3 3" xfId="24730" xr:uid="{E7107961-5B6D-4133-9A7C-6CF54C79C0A6}"/>
    <cellStyle name="20% - Accent1 22 2 2 4" xfId="11245" xr:uid="{EDB6F1CE-E762-4185-A280-8DCC8A385681}"/>
    <cellStyle name="20% - Accent1 22 2 2 4 2" xfId="29070" xr:uid="{FAC60D85-D21D-4814-ADED-BDBD9F62E85E}"/>
    <cellStyle name="20% - Accent1 22 2 2 5" xfId="20570" xr:uid="{C5DC9C64-5596-4310-B8BA-B110222B5D4D}"/>
    <cellStyle name="20% - Accent1 22 2 3" xfId="3762" xr:uid="{C1F749F2-7E87-4E96-AED6-D25EFE9E9488}"/>
    <cellStyle name="20% - Accent1 22 2 3 2" xfId="7922" xr:uid="{872EC450-B0AF-4830-96C8-572286C62A05}"/>
    <cellStyle name="20% - Accent1 22 2 3 2 2" xfId="16505" xr:uid="{6F7ADC52-13B0-4881-A8B4-BEAF39BB742A}"/>
    <cellStyle name="20% - Accent1 22 2 3 2 2 2" xfId="34330" xr:uid="{14C2A2F1-92ED-49B4-9BF3-E5990A5FA0A2}"/>
    <cellStyle name="20% - Accent1 22 2 3 2 3" xfId="25830" xr:uid="{685B9E0E-7944-43E8-8DDB-B6198EB1F689}"/>
    <cellStyle name="20% - Accent1 22 2 3 3" xfId="12345" xr:uid="{779FA5A9-D974-467A-8FCE-2351EF4E114E}"/>
    <cellStyle name="20% - Accent1 22 2 3 3 2" xfId="30170" xr:uid="{E78A0837-69B1-4E7B-960A-8AA8908455BB}"/>
    <cellStyle name="20% - Accent1 22 2 3 4" xfId="21670" xr:uid="{C6D46A43-67A5-44B7-AA36-8AFBA6135177}"/>
    <cellStyle name="20% - Accent1 22 2 4" xfId="5842" xr:uid="{892D5E08-C5CF-4775-955F-EEB4C168CEC8}"/>
    <cellStyle name="20% - Accent1 22 2 4 2" xfId="14425" xr:uid="{CAFB93B4-13C4-49BD-9B03-DDA039E9E1D0}"/>
    <cellStyle name="20% - Accent1 22 2 4 2 2" xfId="32250" xr:uid="{973B783E-0AD8-49A1-AB9D-F7E1BF819DE2}"/>
    <cellStyle name="20% - Accent1 22 2 4 3" xfId="23750" xr:uid="{0602E0E4-34B9-43D7-A0DA-C8FD9FDA1B2C}"/>
    <cellStyle name="20% - Accent1 22 2 5" xfId="10265" xr:uid="{1CFD8F3B-5C5F-4E47-9317-751BBE5752A3}"/>
    <cellStyle name="20% - Accent1 22 2 5 2" xfId="28090" xr:uid="{9DB47A99-676A-40A6-862D-A068D9B5D8B4}"/>
    <cellStyle name="20% - Accent1 22 2 6" xfId="19590" xr:uid="{C3654395-986B-435C-882A-697D572F1097}"/>
    <cellStyle name="20% - Accent1 22 3" xfId="2182" xr:uid="{A371A3A7-484E-49BE-8931-1C3FA427449C}"/>
    <cellStyle name="20% - Accent1 22 3 2" xfId="4262" xr:uid="{C00BB0FE-EAF2-4C0B-9739-8D505D90D94A}"/>
    <cellStyle name="20% - Accent1 22 3 2 2" xfId="8422" xr:uid="{9DE2EBD5-7851-48BA-9021-C90935B6E13F}"/>
    <cellStyle name="20% - Accent1 22 3 2 2 2" xfId="17005" xr:uid="{45E942C8-96B1-4B97-AD2C-63793AC0546D}"/>
    <cellStyle name="20% - Accent1 22 3 2 2 2 2" xfId="34830" xr:uid="{9D0E4C7F-E9B4-4A3D-BD13-7F7FE021A637}"/>
    <cellStyle name="20% - Accent1 22 3 2 2 3" xfId="26330" xr:uid="{A188C729-AE97-4ACC-A065-C41BAFB3B3A9}"/>
    <cellStyle name="20% - Accent1 22 3 2 3" xfId="12845" xr:uid="{F47CDE31-0181-4F3A-8960-1C452310A655}"/>
    <cellStyle name="20% - Accent1 22 3 2 3 2" xfId="30670" xr:uid="{D265ACF8-87E0-4CBA-B224-5CB6CD114A01}"/>
    <cellStyle name="20% - Accent1 22 3 2 4" xfId="22170" xr:uid="{3EDAA764-C275-400C-B813-AE8116E5CF6F}"/>
    <cellStyle name="20% - Accent1 22 3 3" xfId="6342" xr:uid="{DE3E8F88-1482-4F4A-A84E-DE8618722C97}"/>
    <cellStyle name="20% - Accent1 22 3 3 2" xfId="14925" xr:uid="{A5073B85-1B4B-49E9-A8DC-2BAA72BC2C58}"/>
    <cellStyle name="20% - Accent1 22 3 3 2 2" xfId="32750" xr:uid="{DB736B41-B47D-48DD-9C0D-E76BD498157E}"/>
    <cellStyle name="20% - Accent1 22 3 3 3" xfId="24250" xr:uid="{B94A0AFC-D814-47F1-9EFA-B240E802FFC5}"/>
    <cellStyle name="20% - Accent1 22 3 4" xfId="10765" xr:uid="{E6165320-C7DB-46B5-BA98-941E761B1789}"/>
    <cellStyle name="20% - Accent1 22 3 4 2" xfId="28590" xr:uid="{771511DA-5C10-4623-B2DA-221977F6AB75}"/>
    <cellStyle name="20% - Accent1 22 3 5" xfId="20090" xr:uid="{37E2869A-9F1E-496B-B0BC-F5439611A3E0}"/>
    <cellStyle name="20% - Accent1 22 4" xfId="3282" xr:uid="{C44D1CAE-3DBA-4434-85FA-688E06564861}"/>
    <cellStyle name="20% - Accent1 22 4 2" xfId="7442" xr:uid="{C94852A1-962D-461D-9C32-B5691FFC33B9}"/>
    <cellStyle name="20% - Accent1 22 4 2 2" xfId="16025" xr:uid="{0F152A3B-01D6-448E-A0DE-55037128C008}"/>
    <cellStyle name="20% - Accent1 22 4 2 2 2" xfId="33850" xr:uid="{0F93FE4C-FD41-430A-8D35-2EBAEA3BC087}"/>
    <cellStyle name="20% - Accent1 22 4 2 3" xfId="25350" xr:uid="{A5B2D4BB-4A4C-4B11-A96E-BA4D04378D58}"/>
    <cellStyle name="20% - Accent1 22 4 3" xfId="11865" xr:uid="{0D6B85FB-F097-4F42-9A24-184B21DD2061}"/>
    <cellStyle name="20% - Accent1 22 4 3 2" xfId="29690" xr:uid="{EDBCB6D3-C0A4-4EEA-9853-495576BFCAA4}"/>
    <cellStyle name="20% - Accent1 22 4 4" xfId="21190" xr:uid="{336C54FF-C495-44A3-A8B4-3B70F2D5B68B}"/>
    <cellStyle name="20% - Accent1 22 5" xfId="5362" xr:uid="{28AB0BC5-AA78-4E73-B7EF-662D11359284}"/>
    <cellStyle name="20% - Accent1 22 5 2" xfId="13945" xr:uid="{16E038AA-D957-4732-A4AC-8A96FA20F2BA}"/>
    <cellStyle name="20% - Accent1 22 5 2 2" xfId="31770" xr:uid="{175009FD-C1D2-4BC6-AB09-EDE3C019A7A9}"/>
    <cellStyle name="20% - Accent1 22 5 3" xfId="23270" xr:uid="{A48E5948-3063-4F8A-8DB6-98E6B3FBF5F6}"/>
    <cellStyle name="20% - Accent1 22 6" xfId="9785" xr:uid="{A1385C38-9DB8-4CDE-84D5-E037FD00337D}"/>
    <cellStyle name="20% - Accent1 22 6 2" xfId="27610" xr:uid="{40F727B8-F934-441C-9039-58355BA7F6D1}"/>
    <cellStyle name="20% - Accent1 22 7" xfId="19110" xr:uid="{82E220DC-46A8-4149-ACA6-D03AD849FD1A}"/>
    <cellStyle name="20% - Accent1 220" xfId="38531" xr:uid="{D39461B2-2207-4AA5-9B8E-83F141B312A6}"/>
    <cellStyle name="20% - Accent1 221" xfId="38551" xr:uid="{11F70DB5-D0D5-46C1-84C7-EA70D51FFD68}"/>
    <cellStyle name="20% - Accent1 222" xfId="38571" xr:uid="{DB348313-CBCF-4833-A603-C43903722EF5}"/>
    <cellStyle name="20% - Accent1 223" xfId="38591" xr:uid="{D6A2FBD8-9BE6-4668-8F47-DA5D21E226F1}"/>
    <cellStyle name="20% - Accent1 224" xfId="38611" xr:uid="{C23B6D32-1F63-4CC8-84BD-1CA2E11968A8}"/>
    <cellStyle name="20% - Accent1 225" xfId="38631" xr:uid="{D8912D40-B7C4-45E4-B468-A833DE7F886E}"/>
    <cellStyle name="20% - Accent1 226" xfId="38651" xr:uid="{950F018C-A854-4970-9253-C1FFB33A6C8F}"/>
    <cellStyle name="20% - Accent1 227" xfId="38671" xr:uid="{64436384-0D2F-4E79-B86E-B182BD806767}"/>
    <cellStyle name="20% - Accent1 228" xfId="38691" xr:uid="{396D401B-02E6-4E6D-AE1E-0E22205B3C95}"/>
    <cellStyle name="20% - Accent1 229" xfId="38711" xr:uid="{0A1DC197-1CCA-45E9-849A-5920F8373A14}"/>
    <cellStyle name="20% - Accent1 23" xfId="1096" xr:uid="{64124CA8-F0CE-4C6B-AB83-3C6C5B92D81D}"/>
    <cellStyle name="20% - Accent1 23 2" xfId="1702" xr:uid="{04C51C09-335F-4E19-9577-5500A733A16B}"/>
    <cellStyle name="20% - Accent1 23 2 2" xfId="2682" xr:uid="{F664F750-6E42-4774-873B-3BD83D7571D3}"/>
    <cellStyle name="20% - Accent1 23 2 2 2" xfId="4762" xr:uid="{48779F1C-2FFD-4AE1-A5EA-AE79CC3FC411}"/>
    <cellStyle name="20% - Accent1 23 2 2 2 2" xfId="8922" xr:uid="{D9D138A0-5C04-4F29-B96C-05F6B43B384B}"/>
    <cellStyle name="20% - Accent1 23 2 2 2 2 2" xfId="17505" xr:uid="{9DDA6098-9C53-4E62-AC77-9054EC5A540F}"/>
    <cellStyle name="20% - Accent1 23 2 2 2 2 2 2" xfId="35330" xr:uid="{D9256355-76C6-4AF6-B227-2D0C701CE730}"/>
    <cellStyle name="20% - Accent1 23 2 2 2 2 3" xfId="26830" xr:uid="{64B48B0F-9694-47CA-AAE7-707AA07C6101}"/>
    <cellStyle name="20% - Accent1 23 2 2 2 3" xfId="13345" xr:uid="{087E5F89-0DE1-4707-BF02-177E3EA1B3A4}"/>
    <cellStyle name="20% - Accent1 23 2 2 2 3 2" xfId="31170" xr:uid="{3FEAA9B6-2C96-4908-91BB-D567B38A1519}"/>
    <cellStyle name="20% - Accent1 23 2 2 2 4" xfId="22670" xr:uid="{63331256-99E9-40FE-8B76-3622A61425C9}"/>
    <cellStyle name="20% - Accent1 23 2 2 3" xfId="6842" xr:uid="{C6670D50-68DF-4CF3-9DB1-55963955990F}"/>
    <cellStyle name="20% - Accent1 23 2 2 3 2" xfId="15425" xr:uid="{D27108B5-84C0-48AC-BAF8-779A9AC975F0}"/>
    <cellStyle name="20% - Accent1 23 2 2 3 2 2" xfId="33250" xr:uid="{88B6D6E3-4A5B-49E9-A0D1-B56756DC85D8}"/>
    <cellStyle name="20% - Accent1 23 2 2 3 3" xfId="24750" xr:uid="{E9BD4ACF-2240-4937-BCBF-3F1099CA52E1}"/>
    <cellStyle name="20% - Accent1 23 2 2 4" xfId="11265" xr:uid="{1530FD64-CE3C-40FF-82FA-C520594937A2}"/>
    <cellStyle name="20% - Accent1 23 2 2 4 2" xfId="29090" xr:uid="{187CA4B9-697A-455F-928B-16038B3FA5AE}"/>
    <cellStyle name="20% - Accent1 23 2 2 5" xfId="20590" xr:uid="{41904C65-0A00-49E3-9093-D0D90E4D446B}"/>
    <cellStyle name="20% - Accent1 23 2 3" xfId="3782" xr:uid="{E5AEDD5B-46E5-4249-8ABC-4AF464FF8244}"/>
    <cellStyle name="20% - Accent1 23 2 3 2" xfId="7942" xr:uid="{38A4AEC1-21D8-46A1-B8D7-E3DB3FB762D2}"/>
    <cellStyle name="20% - Accent1 23 2 3 2 2" xfId="16525" xr:uid="{2BA842AA-E2B0-41C8-818E-1B0382858D37}"/>
    <cellStyle name="20% - Accent1 23 2 3 2 2 2" xfId="34350" xr:uid="{28FEDA95-5055-41F1-81D6-B9A364326FC5}"/>
    <cellStyle name="20% - Accent1 23 2 3 2 3" xfId="25850" xr:uid="{FDF57DD8-681E-4E9D-87BA-D684C8E3BC61}"/>
    <cellStyle name="20% - Accent1 23 2 3 3" xfId="12365" xr:uid="{3A376273-4A46-42AF-8890-DE21D142046E}"/>
    <cellStyle name="20% - Accent1 23 2 3 3 2" xfId="30190" xr:uid="{88160F14-89B5-421E-8821-769D7FE1D034}"/>
    <cellStyle name="20% - Accent1 23 2 3 4" xfId="21690" xr:uid="{8EF8E872-FC29-4295-A1A4-E702196142DA}"/>
    <cellStyle name="20% - Accent1 23 2 4" xfId="5862" xr:uid="{60B8C89F-912A-41F1-911B-613D3BFD443A}"/>
    <cellStyle name="20% - Accent1 23 2 4 2" xfId="14445" xr:uid="{E59ED00D-5024-4E19-A5B4-C2DA22E0356A}"/>
    <cellStyle name="20% - Accent1 23 2 4 2 2" xfId="32270" xr:uid="{27E90EA3-65DD-4E70-80EF-D10805C342AA}"/>
    <cellStyle name="20% - Accent1 23 2 4 3" xfId="23770" xr:uid="{4009A315-71F5-4077-87FB-463B1C053AFA}"/>
    <cellStyle name="20% - Accent1 23 2 5" xfId="10285" xr:uid="{E7D207A5-AB2E-4CA3-9ED7-542A525CCFC7}"/>
    <cellStyle name="20% - Accent1 23 2 5 2" xfId="28110" xr:uid="{992C7826-8DAA-4BC2-848B-467AB3E44B30}"/>
    <cellStyle name="20% - Accent1 23 2 6" xfId="19610" xr:uid="{0B8283EB-56A1-4D54-8C3D-AFB42135D5B1}"/>
    <cellStyle name="20% - Accent1 23 3" xfId="2202" xr:uid="{1CB94E0F-18EB-4A89-B7C7-822F57093819}"/>
    <cellStyle name="20% - Accent1 23 3 2" xfId="4282" xr:uid="{C4F866E1-6662-4263-83EF-3D1F09AB317B}"/>
    <cellStyle name="20% - Accent1 23 3 2 2" xfId="8442" xr:uid="{15FE8497-17C8-48AA-ACA1-4E81B281B81C}"/>
    <cellStyle name="20% - Accent1 23 3 2 2 2" xfId="17025" xr:uid="{25B5284B-CE57-4F9E-A484-482A11F77D35}"/>
    <cellStyle name="20% - Accent1 23 3 2 2 2 2" xfId="34850" xr:uid="{73DB8A03-2A31-4E30-9EFA-EFCB2EB886C1}"/>
    <cellStyle name="20% - Accent1 23 3 2 2 3" xfId="26350" xr:uid="{025A74BE-4A6E-4D8A-A6B1-F28A71793DDC}"/>
    <cellStyle name="20% - Accent1 23 3 2 3" xfId="12865" xr:uid="{9586B27C-974B-4F1E-A884-5FC1AC33909F}"/>
    <cellStyle name="20% - Accent1 23 3 2 3 2" xfId="30690" xr:uid="{AC89BE74-E594-421E-B9D9-1EB8288930C5}"/>
    <cellStyle name="20% - Accent1 23 3 2 4" xfId="22190" xr:uid="{A67BE58A-6352-49F3-BDC1-711C4A3FF10C}"/>
    <cellStyle name="20% - Accent1 23 3 3" xfId="6362" xr:uid="{24C5C2BD-E18E-4D1D-9744-395360E5CC4C}"/>
    <cellStyle name="20% - Accent1 23 3 3 2" xfId="14945" xr:uid="{BC835EA5-067F-4436-AFAA-BA0E065E3D3F}"/>
    <cellStyle name="20% - Accent1 23 3 3 2 2" xfId="32770" xr:uid="{36020161-532C-48F6-870A-434828C09794}"/>
    <cellStyle name="20% - Accent1 23 3 3 3" xfId="24270" xr:uid="{CC095183-5B84-4564-8FA9-859BC91B9230}"/>
    <cellStyle name="20% - Accent1 23 3 4" xfId="10785" xr:uid="{79A6BD5B-5CF3-4137-9C6F-1B38A23FC384}"/>
    <cellStyle name="20% - Accent1 23 3 4 2" xfId="28610" xr:uid="{8C64276D-B343-4F52-9CF0-417748214B33}"/>
    <cellStyle name="20% - Accent1 23 3 5" xfId="20110" xr:uid="{114861B1-F511-408D-BF58-AD0AB325BB71}"/>
    <cellStyle name="20% - Accent1 23 4" xfId="3302" xr:uid="{DB55ABDB-83CC-4A48-BC3C-0FA592A64B4C}"/>
    <cellStyle name="20% - Accent1 23 4 2" xfId="7462" xr:uid="{95826F45-1ABB-4BC2-8384-5E34021C34D9}"/>
    <cellStyle name="20% - Accent1 23 4 2 2" xfId="16045" xr:uid="{CF73B797-0720-4EFF-9924-8D241E6E5157}"/>
    <cellStyle name="20% - Accent1 23 4 2 2 2" xfId="33870" xr:uid="{0B978FDF-D19E-431F-B6E7-F72CF830873C}"/>
    <cellStyle name="20% - Accent1 23 4 2 3" xfId="25370" xr:uid="{D37814F3-C46D-4888-A802-25BC06876A07}"/>
    <cellStyle name="20% - Accent1 23 4 3" xfId="11885" xr:uid="{56355C39-709C-471F-9D09-1DBB22A86E20}"/>
    <cellStyle name="20% - Accent1 23 4 3 2" xfId="29710" xr:uid="{B1A9D0EF-AE67-4EF6-9A26-D9667DE5FCA3}"/>
    <cellStyle name="20% - Accent1 23 4 4" xfId="21210" xr:uid="{30AD8766-C706-459E-98B1-A252FD194914}"/>
    <cellStyle name="20% - Accent1 23 5" xfId="5382" xr:uid="{8B2C3BC3-A5CB-4025-8A82-0A5A9EEB66DF}"/>
    <cellStyle name="20% - Accent1 23 5 2" xfId="13965" xr:uid="{C91C7EA6-AA98-4BBA-A0F7-E2EE982FC5D1}"/>
    <cellStyle name="20% - Accent1 23 5 2 2" xfId="31790" xr:uid="{6AEF05D0-E072-4DFC-9908-EA57D520DBD3}"/>
    <cellStyle name="20% - Accent1 23 5 3" xfId="23290" xr:uid="{811616F7-4AAF-4ABA-8272-98C368A47054}"/>
    <cellStyle name="20% - Accent1 23 6" xfId="9805" xr:uid="{7694C7F8-22CA-47D3-B1F2-E98DFC7EAA78}"/>
    <cellStyle name="20% - Accent1 23 6 2" xfId="27630" xr:uid="{FD9E6B10-A946-4D44-AA49-C4A6DA591D9B}"/>
    <cellStyle name="20% - Accent1 23 7" xfId="19130" xr:uid="{0266AF98-90CF-4827-888A-A191868432AB}"/>
    <cellStyle name="20% - Accent1 230" xfId="38731" xr:uid="{3C9351C9-ED2F-4FA1-8858-6337EAD3E8BC}"/>
    <cellStyle name="20% - Accent1 231" xfId="38751" xr:uid="{44605BFD-BFB9-4564-A5C1-B35BFA6A8952}"/>
    <cellStyle name="20% - Accent1 232" xfId="38771" xr:uid="{AEE0A985-F643-4534-9887-B7961318C99E}"/>
    <cellStyle name="20% - Accent1 233" xfId="38791" xr:uid="{D5EC9F8C-9D2C-4AF8-BDB3-0DDA0D45DD42}"/>
    <cellStyle name="20% - Accent1 234" xfId="38811" xr:uid="{B2749EA0-8A40-4190-82BE-CD146DAD717F}"/>
    <cellStyle name="20% - Accent1 235" xfId="38831" xr:uid="{47551DC8-2D47-4EEF-8F77-ACABC4A78EA1}"/>
    <cellStyle name="20% - Accent1 236" xfId="38851" xr:uid="{7DC1B0AB-BDD9-4516-BB40-37A362594BC8}"/>
    <cellStyle name="20% - Accent1 237" xfId="38871" xr:uid="{1A1D2E99-CF28-4CB0-A754-8FAF869D26B8}"/>
    <cellStyle name="20% - Accent1 238" xfId="38891" xr:uid="{A58B122F-7A20-4EFA-83B5-3B4BA82779F9}"/>
    <cellStyle name="20% - Accent1 239" xfId="38911" xr:uid="{C2F45928-2EC4-4E3F-A32A-AA608C8C75EA}"/>
    <cellStyle name="20% - Accent1 24" xfId="1722" xr:uid="{1343899A-AD21-4EF9-BBC2-95F00F6A5899}"/>
    <cellStyle name="20% - Accent1 24 2" xfId="2702" xr:uid="{9B27EF97-3A55-4FD0-BEF7-A0915770919F}"/>
    <cellStyle name="20% - Accent1 24 2 2" xfId="4782" xr:uid="{7642DDEA-0EFB-45E3-900D-F7D9E2C1550E}"/>
    <cellStyle name="20% - Accent1 24 2 2 2" xfId="8942" xr:uid="{1833CE82-F64C-40BB-AB3E-4B5E1C3AA1EC}"/>
    <cellStyle name="20% - Accent1 24 2 2 2 2" xfId="17525" xr:uid="{B164B16B-320B-438B-96BC-393BC6BCD2CF}"/>
    <cellStyle name="20% - Accent1 24 2 2 2 2 2" xfId="35350" xr:uid="{2EE057BB-61B7-406E-9013-9537F12DA7F0}"/>
    <cellStyle name="20% - Accent1 24 2 2 2 3" xfId="26850" xr:uid="{487D3A93-0C08-4375-B283-0F4A96CDD561}"/>
    <cellStyle name="20% - Accent1 24 2 2 3" xfId="13365" xr:uid="{F51C3F37-3F63-4C1F-BE05-D89ECAEBFA73}"/>
    <cellStyle name="20% - Accent1 24 2 2 3 2" xfId="31190" xr:uid="{BFDE45F6-D287-44C5-93A1-17C956FF1A9A}"/>
    <cellStyle name="20% - Accent1 24 2 2 4" xfId="22690" xr:uid="{37DB0FE7-3A84-4C2C-A532-FFDA66B9C75C}"/>
    <cellStyle name="20% - Accent1 24 2 3" xfId="6862" xr:uid="{DBC5C887-8245-403E-A93F-07F68FAD68B2}"/>
    <cellStyle name="20% - Accent1 24 2 3 2" xfId="15445" xr:uid="{2E1F1D6A-3870-4936-A9BB-CA0EE7CE2B78}"/>
    <cellStyle name="20% - Accent1 24 2 3 2 2" xfId="33270" xr:uid="{FA79F0C6-BD7C-4B39-A01A-E824CAE4020A}"/>
    <cellStyle name="20% - Accent1 24 2 3 3" xfId="24770" xr:uid="{30568B73-6934-4DEA-87FE-2B2D5DB21A22}"/>
    <cellStyle name="20% - Accent1 24 2 4" xfId="11285" xr:uid="{A719D6E2-26B2-445F-9E93-9F8358EDABDC}"/>
    <cellStyle name="20% - Accent1 24 2 4 2" xfId="29110" xr:uid="{7739C0AC-2D1A-46BD-9E36-6F679A4C3122}"/>
    <cellStyle name="20% - Accent1 24 2 5" xfId="20610" xr:uid="{9EDA6678-30EF-4AF4-A17F-BD890C903781}"/>
    <cellStyle name="20% - Accent1 24 3" xfId="3802" xr:uid="{815C0462-E4E7-4CD2-AFB1-B9EC5303BACA}"/>
    <cellStyle name="20% - Accent1 24 3 2" xfId="7962" xr:uid="{92FF1377-C753-4308-BFC0-157C86138E5A}"/>
    <cellStyle name="20% - Accent1 24 3 2 2" xfId="16545" xr:uid="{0B4003F2-1896-43E2-9523-39961FE6523B}"/>
    <cellStyle name="20% - Accent1 24 3 2 2 2" xfId="34370" xr:uid="{D7E754DC-878F-4DEC-A191-73958C486B98}"/>
    <cellStyle name="20% - Accent1 24 3 2 3" xfId="25870" xr:uid="{08E8D977-441A-4EDE-84E4-3F52D63F56E7}"/>
    <cellStyle name="20% - Accent1 24 3 3" xfId="12385" xr:uid="{8AD6DABD-41AF-49C1-9623-8BCC6DA96090}"/>
    <cellStyle name="20% - Accent1 24 3 3 2" xfId="30210" xr:uid="{4049FFE3-ACF6-4B0E-966A-32F81AE1CA63}"/>
    <cellStyle name="20% - Accent1 24 3 4" xfId="21710" xr:uid="{B79DADB1-AF80-4892-BBDD-E55854C390F9}"/>
    <cellStyle name="20% - Accent1 24 4" xfId="5882" xr:uid="{BFEB01EF-B1D5-4858-A8C8-716D91530542}"/>
    <cellStyle name="20% - Accent1 24 4 2" xfId="14465" xr:uid="{3933BD91-6FE6-4B43-8C99-816512A9A807}"/>
    <cellStyle name="20% - Accent1 24 4 2 2" xfId="32290" xr:uid="{AD143DB3-C7B6-4B0D-8727-5A80AACA8005}"/>
    <cellStyle name="20% - Accent1 24 4 3" xfId="23790" xr:uid="{E937427C-9813-4836-9D56-25C01A92017E}"/>
    <cellStyle name="20% - Accent1 24 5" xfId="10305" xr:uid="{673472B3-A868-401A-A387-C6E6BDE221DE}"/>
    <cellStyle name="20% - Accent1 24 5 2" xfId="28130" xr:uid="{32DB7A24-F93C-4E8A-BE00-0FDB99916317}"/>
    <cellStyle name="20% - Accent1 24 6" xfId="19630" xr:uid="{8171ED77-504C-4FBB-9297-0E07AF5743C6}"/>
    <cellStyle name="20% - Accent1 240" xfId="38931" xr:uid="{EB6E0FB5-8043-494F-B62E-198905CDDE79}"/>
    <cellStyle name="20% - Accent1 241" xfId="38951" xr:uid="{C248173B-0063-4189-ABF1-F8F5858774A7}"/>
    <cellStyle name="20% - Accent1 242" xfId="38971" xr:uid="{555EBF0B-DD48-44A8-B297-98866C323F3D}"/>
    <cellStyle name="20% - Accent1 243" xfId="38991" xr:uid="{A8199BEF-BF35-42D9-A11A-281F78C63BA1}"/>
    <cellStyle name="20% - Accent1 244" xfId="39011" xr:uid="{C05F51C6-3837-4ABC-8A3B-50D1316DFC81}"/>
    <cellStyle name="20% - Accent1 245" xfId="39031" xr:uid="{D3CDF231-6AA1-4029-AB03-C2F877673F7E}"/>
    <cellStyle name="20% - Accent1 246" xfId="39051" xr:uid="{78BC6A42-B285-4596-BB9F-B94D76E6CE1B}"/>
    <cellStyle name="20% - Accent1 247" xfId="39071" xr:uid="{655B1B5A-E7A7-43D6-A11A-F81C4F5BF9BA}"/>
    <cellStyle name="20% - Accent1 248" xfId="39091" xr:uid="{E9124BD7-CD53-42E1-84F8-A2C13491D477}"/>
    <cellStyle name="20% - Accent1 249" xfId="39111" xr:uid="{EAACE7A1-A3BA-4CF2-BF79-6E528ED0CF07}"/>
    <cellStyle name="20% - Accent1 25" xfId="2722" xr:uid="{DC5413F5-8834-4308-A6A8-5A01C9CDE5F1}"/>
    <cellStyle name="20% - Accent1 25 2" xfId="4802" xr:uid="{CA7187E4-EED1-4BD9-86CC-860CDE13ADC4}"/>
    <cellStyle name="20% - Accent1 25 2 2" xfId="8962" xr:uid="{89D4D6D2-B29D-4FDB-A695-C7795C222172}"/>
    <cellStyle name="20% - Accent1 25 2 2 2" xfId="17545" xr:uid="{70B82BE3-A6D3-450F-96C1-BB39AAA21221}"/>
    <cellStyle name="20% - Accent1 25 2 2 2 2" xfId="35370" xr:uid="{D1045B09-01FB-4E45-A9BF-E01742439292}"/>
    <cellStyle name="20% - Accent1 25 2 2 3" xfId="26870" xr:uid="{EEFDF0BC-C417-442E-ABA3-2D7FFB6C6E47}"/>
    <cellStyle name="20% - Accent1 25 2 3" xfId="13385" xr:uid="{E6C54F8D-5F54-47A0-9F36-F19C2779389B}"/>
    <cellStyle name="20% - Accent1 25 2 3 2" xfId="31210" xr:uid="{887657A4-5400-4053-86B1-AF41D81AA8BB}"/>
    <cellStyle name="20% - Accent1 25 2 4" xfId="22710" xr:uid="{A1D17BBF-F0E8-4B56-B61B-8F67466D8364}"/>
    <cellStyle name="20% - Accent1 25 3" xfId="6882" xr:uid="{389EFBBE-3696-4598-8383-10EB22D110CF}"/>
    <cellStyle name="20% - Accent1 25 3 2" xfId="15465" xr:uid="{B1BA817C-CD39-48F6-A293-52C8D63D9BF4}"/>
    <cellStyle name="20% - Accent1 25 3 2 2" xfId="33290" xr:uid="{BB0B5EAE-35DB-4F98-9BF8-9D017C14C3D5}"/>
    <cellStyle name="20% - Accent1 25 3 3" xfId="24790" xr:uid="{B8B57940-1023-495F-A097-289944190B09}"/>
    <cellStyle name="20% - Accent1 25 4" xfId="11305" xr:uid="{C666D144-A094-4550-989B-F46AB2C4DB07}"/>
    <cellStyle name="20% - Accent1 25 4 2" xfId="29130" xr:uid="{A760C73B-050C-4461-9956-690B85BFB2F8}"/>
    <cellStyle name="20% - Accent1 25 5" xfId="20630" xr:uid="{6F312956-E04E-45B4-9782-8C9838628FD0}"/>
    <cellStyle name="20% - Accent1 250" xfId="39131" xr:uid="{10608E9C-2CD9-4102-BD21-F05E3FAFD998}"/>
    <cellStyle name="20% - Accent1 251" xfId="39151" xr:uid="{43B26382-B4FC-47FE-ABE9-0975FBC40869}"/>
    <cellStyle name="20% - Accent1 252" xfId="39171" xr:uid="{D2C89144-4053-4888-812C-200345D10F09}"/>
    <cellStyle name="20% - Accent1 253" xfId="39191" xr:uid="{A53CFB9E-C8E8-4FE2-92DA-2AE74F1871DF}"/>
    <cellStyle name="20% - Accent1 254" xfId="39211" xr:uid="{69A93367-D21E-4E7F-BB72-28313653EF15}"/>
    <cellStyle name="20% - Accent1 255" xfId="39231" xr:uid="{0809BEAC-CA28-4776-862A-F80AEFB0D29B}"/>
    <cellStyle name="20% - Accent1 256" xfId="39251" xr:uid="{4596547F-B9D6-4DC0-A5D5-5A1EA813ECB4}"/>
    <cellStyle name="20% - Accent1 257" xfId="39271" xr:uid="{EB89F3BB-5ADE-4FE5-9EB0-8269B404011E}"/>
    <cellStyle name="20% - Accent1 258" xfId="39291" xr:uid="{D390C79E-29CF-4180-A15E-653A891D7919}"/>
    <cellStyle name="20% - Accent1 259" xfId="39311" xr:uid="{C45F4009-BFDC-490A-AD8A-0D0866B87010}"/>
    <cellStyle name="20% - Accent1 26" xfId="2742" xr:uid="{207FE64F-A680-4D39-89D5-B39A979DD1F5}"/>
    <cellStyle name="20% - Accent1 26 2" xfId="4822" xr:uid="{B3BE31A8-EDF3-4104-A658-A7C055140DC0}"/>
    <cellStyle name="20% - Accent1 26 2 2" xfId="8982" xr:uid="{E8C367BC-C0D5-4310-A83F-58104CC7A617}"/>
    <cellStyle name="20% - Accent1 26 2 2 2" xfId="17565" xr:uid="{A8E63F3D-3F79-4D3A-9C0D-02F2592277C4}"/>
    <cellStyle name="20% - Accent1 26 2 2 2 2" xfId="35390" xr:uid="{F1A53D95-167E-47AA-AEEE-7893A1A3CD96}"/>
    <cellStyle name="20% - Accent1 26 2 2 3" xfId="26890" xr:uid="{B7336BC2-44A0-474A-AA07-C1A58E6D3BEB}"/>
    <cellStyle name="20% - Accent1 26 2 3" xfId="13405" xr:uid="{8A5C72FC-AC97-412F-932B-A81DAA204923}"/>
    <cellStyle name="20% - Accent1 26 2 3 2" xfId="31230" xr:uid="{01B33685-ED6E-4852-888F-F54546E9041C}"/>
    <cellStyle name="20% - Accent1 26 2 4" xfId="22730" xr:uid="{508C8CBC-174B-479D-8DD7-7F564953460F}"/>
    <cellStyle name="20% - Accent1 26 3" xfId="6902" xr:uid="{07CE1EE8-35C9-404A-B406-FEF37A1F8FE6}"/>
    <cellStyle name="20% - Accent1 26 3 2" xfId="15485" xr:uid="{9E945E88-EC20-4157-99C0-88E839CADD05}"/>
    <cellStyle name="20% - Accent1 26 3 2 2" xfId="33310" xr:uid="{4319B409-0BEC-47DC-A445-AF6CB165EB11}"/>
    <cellStyle name="20% - Accent1 26 3 3" xfId="24810" xr:uid="{56677A98-F843-4F17-9AD3-E79020CAEB93}"/>
    <cellStyle name="20% - Accent1 26 4" xfId="11325" xr:uid="{2B8A72CE-B186-40CE-ADAE-76535EBEC987}"/>
    <cellStyle name="20% - Accent1 26 4 2" xfId="29150" xr:uid="{B4F67B16-67EE-4352-8447-87E8A3B0A35D}"/>
    <cellStyle name="20% - Accent1 26 5" xfId="20650" xr:uid="{D7EF1C8D-6E85-4A5A-A00F-961B1A11A5EB}"/>
    <cellStyle name="20% - Accent1 260" xfId="39331" xr:uid="{51FF20D6-45B0-4C4A-A9AC-0BB317D0E608}"/>
    <cellStyle name="20% - Accent1 261" xfId="39351" xr:uid="{2037A3E3-160B-4A77-B44C-36960DA1E310}"/>
    <cellStyle name="20% - Accent1 262" xfId="39371" xr:uid="{D9C78EBA-B687-4312-8FE6-D6B1F6776F77}"/>
    <cellStyle name="20% - Accent1 263" xfId="39391" xr:uid="{59C60E2E-8170-4521-9955-13F87A002E1D}"/>
    <cellStyle name="20% - Accent1 264" xfId="39411" xr:uid="{33DC8B06-EED4-4679-A0EF-B10A04D29506}"/>
    <cellStyle name="20% - Accent1 265" xfId="39431" xr:uid="{0CE7BE02-DD76-4C9A-A475-BC73CAA1F9F5}"/>
    <cellStyle name="20% - Accent1 266" xfId="39451" xr:uid="{507174DB-D3F3-4CF7-ABF6-CC5F533AB64A}"/>
    <cellStyle name="20% - Accent1 267" xfId="39471" xr:uid="{64D5B18E-CC61-41E5-8257-B8091BEEED3D}"/>
    <cellStyle name="20% - Accent1 268" xfId="39491" xr:uid="{6CB46AD7-3DA8-439C-9267-372B8234EB11}"/>
    <cellStyle name="20% - Accent1 269" xfId="39511" xr:uid="{50A7A537-C7AE-4DF5-9B00-3DAB0BD817E9}"/>
    <cellStyle name="20% - Accent1 27" xfId="2762" xr:uid="{72BC158F-E63E-446B-9345-B60081D8435D}"/>
    <cellStyle name="20% - Accent1 27 2" xfId="4842" xr:uid="{A064B2FB-05F1-42C5-B1A1-BA9189374183}"/>
    <cellStyle name="20% - Accent1 27 2 2" xfId="9002" xr:uid="{93B8D8BC-415B-40CF-9014-B123314EF808}"/>
    <cellStyle name="20% - Accent1 27 2 2 2" xfId="17585" xr:uid="{69A25FEA-2F8C-4A85-8A4A-E390D9EE4A96}"/>
    <cellStyle name="20% - Accent1 27 2 2 2 2" xfId="35410" xr:uid="{116BEFCF-76B3-4F8A-A7C7-CA6BBB653546}"/>
    <cellStyle name="20% - Accent1 27 2 2 3" xfId="26910" xr:uid="{F08F9AEE-CAB3-4DFD-9644-431AD6C24D87}"/>
    <cellStyle name="20% - Accent1 27 2 3" xfId="13425" xr:uid="{F72D3F26-5030-4F24-91A2-324CD916534C}"/>
    <cellStyle name="20% - Accent1 27 2 3 2" xfId="31250" xr:uid="{D5B5B527-A344-444F-962B-29D8254577BD}"/>
    <cellStyle name="20% - Accent1 27 2 4" xfId="22750" xr:uid="{61C89379-43A1-472C-8B1F-107535E471EB}"/>
    <cellStyle name="20% - Accent1 27 3" xfId="6922" xr:uid="{50F4DA1A-1732-4C0E-A862-6226AA49B6AE}"/>
    <cellStyle name="20% - Accent1 27 3 2" xfId="15505" xr:uid="{3FCB2771-70AC-4AF2-9D87-3AFEE36E0990}"/>
    <cellStyle name="20% - Accent1 27 3 2 2" xfId="33330" xr:uid="{B3FC7267-5157-469C-8CD2-760C76D72A3D}"/>
    <cellStyle name="20% - Accent1 27 3 3" xfId="24830" xr:uid="{CFACA576-2CCC-4002-AD7E-F03E1C637C8C}"/>
    <cellStyle name="20% - Accent1 27 4" xfId="11345" xr:uid="{C455B1BF-E373-4825-88D0-5AA64427657E}"/>
    <cellStyle name="20% - Accent1 27 4 2" xfId="29170" xr:uid="{677BC5BA-3A07-43F5-BC03-C290D2B9443C}"/>
    <cellStyle name="20% - Accent1 27 5" xfId="20670" xr:uid="{DC7911FB-F4ED-49A5-963B-EAE67F2B190C}"/>
    <cellStyle name="20% - Accent1 270" xfId="39531" xr:uid="{A7CE61D0-B1D7-457E-9401-35AC45BC0B0F}"/>
    <cellStyle name="20% - Accent1 271" xfId="39551" xr:uid="{493C3D8B-D24E-4AA7-9EAF-0CBA5F0770D4}"/>
    <cellStyle name="20% - Accent1 272" xfId="39571" xr:uid="{AB0E0865-2E4B-4221-AE16-49BFD1BE10E5}"/>
    <cellStyle name="20% - Accent1 273" xfId="39591" xr:uid="{D5B53ACF-7EE3-496A-9328-FD2DAF9BBDE0}"/>
    <cellStyle name="20% - Accent1 274" xfId="39611" xr:uid="{DD7B3385-8481-42DD-A316-979252B1AC61}"/>
    <cellStyle name="20% - Accent1 275" xfId="39631" xr:uid="{FD2C4E53-7929-4501-B6DA-A19387465DEE}"/>
    <cellStyle name="20% - Accent1 276" xfId="39651" xr:uid="{611ADB2D-34C9-43A7-853C-678B071984B6}"/>
    <cellStyle name="20% - Accent1 277" xfId="39671" xr:uid="{931971A2-8429-4750-8614-1D008D8F366F}"/>
    <cellStyle name="20% - Accent1 278" xfId="39691" xr:uid="{56785A15-E494-453B-8140-5C481EC4DF35}"/>
    <cellStyle name="20% - Accent1 279" xfId="39711" xr:uid="{7968931A-A58C-4132-B338-6906DABA6301}"/>
    <cellStyle name="20% - Accent1 28" xfId="2782" xr:uid="{2F0FB322-B0CB-46B2-A492-F33B41259C9B}"/>
    <cellStyle name="20% - Accent1 28 2" xfId="4862" xr:uid="{2BC64C25-8258-4B18-96E8-4CCB705DCBED}"/>
    <cellStyle name="20% - Accent1 28 2 2" xfId="9022" xr:uid="{E5E88A0B-30D6-49FD-AED7-82AE8885BC3A}"/>
    <cellStyle name="20% - Accent1 28 2 2 2" xfId="17605" xr:uid="{CC1403E9-7D71-4E80-B964-D690A07D3780}"/>
    <cellStyle name="20% - Accent1 28 2 2 2 2" xfId="35430" xr:uid="{E2CFF365-D920-4EC9-B80E-9FD988CB9DF9}"/>
    <cellStyle name="20% - Accent1 28 2 2 3" xfId="26930" xr:uid="{17BC808D-5B6B-4380-81F0-89670ED3A327}"/>
    <cellStyle name="20% - Accent1 28 2 3" xfId="13445" xr:uid="{CDC5AFB5-F395-4459-B50F-1E04F9528C0D}"/>
    <cellStyle name="20% - Accent1 28 2 3 2" xfId="31270" xr:uid="{1BF63FB6-3520-481C-8D0D-ABCE08451769}"/>
    <cellStyle name="20% - Accent1 28 2 4" xfId="22770" xr:uid="{FBE73A01-0E8C-4C4F-8434-B75D92F1DBD5}"/>
    <cellStyle name="20% - Accent1 28 3" xfId="6942" xr:uid="{069BDB4E-93D2-45BC-A506-94E727D9E3D3}"/>
    <cellStyle name="20% - Accent1 28 3 2" xfId="15525" xr:uid="{0B4FD93F-C86A-47C5-8D90-5C8D532B73F0}"/>
    <cellStyle name="20% - Accent1 28 3 2 2" xfId="33350" xr:uid="{0CBDA678-0C53-4E55-ABBB-C71086561D67}"/>
    <cellStyle name="20% - Accent1 28 3 3" xfId="24850" xr:uid="{FC3534F7-FD39-4384-A4CB-17406857370A}"/>
    <cellStyle name="20% - Accent1 28 4" xfId="11365" xr:uid="{9E0C1001-137D-48F7-A412-B7194FD61D3D}"/>
    <cellStyle name="20% - Accent1 28 4 2" xfId="29190" xr:uid="{4E57D751-B120-4573-8888-A6CCBC2C0F72}"/>
    <cellStyle name="20% - Accent1 28 5" xfId="20690" xr:uid="{0E3CA31E-3AC7-4393-9C3B-A86E64BA5379}"/>
    <cellStyle name="20% - Accent1 280" xfId="39731" xr:uid="{F8FD1AE4-1488-4192-B139-70414E990390}"/>
    <cellStyle name="20% - Accent1 281" xfId="39751" xr:uid="{55470633-513C-44E6-9D62-B53397C526B3}"/>
    <cellStyle name="20% - Accent1 282" xfId="39771" xr:uid="{E2B9C510-A4F1-4599-BAA9-31BE5BF287A7}"/>
    <cellStyle name="20% - Accent1 283" xfId="39791" xr:uid="{1C77C8EB-7775-47AE-AD56-F9A8A3449A44}"/>
    <cellStyle name="20% - Accent1 284" xfId="39811" xr:uid="{1379BA88-B7E2-464C-8856-643B1225C84A}"/>
    <cellStyle name="20% - Accent1 285" xfId="39831" xr:uid="{C6B1C971-1189-4265-AD66-F655F75175B5}"/>
    <cellStyle name="20% - Accent1 286" xfId="39851" xr:uid="{BCF6A8F7-DFC1-42E7-A5D2-F88BECFD130C}"/>
    <cellStyle name="20% - Accent1 287" xfId="39871" xr:uid="{E0290FA1-BB2F-411B-BFB7-F75EB15BAC1C}"/>
    <cellStyle name="20% - Accent1 288" xfId="39891" xr:uid="{9E01168C-2CE1-42EA-B123-8AD52ABD198A}"/>
    <cellStyle name="20% - Accent1 289" xfId="39911" xr:uid="{C2463748-FDEB-4B1E-B027-E707459945B2}"/>
    <cellStyle name="20% - Accent1 29" xfId="2802" xr:uid="{3350450F-145F-4A52-AD2C-16533D0E072A}"/>
    <cellStyle name="20% - Accent1 29 2" xfId="4882" xr:uid="{EECE0C34-D47A-4812-9B02-33B058850E9C}"/>
    <cellStyle name="20% - Accent1 29 2 2" xfId="9042" xr:uid="{F1859D99-710E-4F57-8E78-0E6B9110BF77}"/>
    <cellStyle name="20% - Accent1 29 2 2 2" xfId="17625" xr:uid="{5C5812A7-C142-4D1A-8BF1-851973E5FA76}"/>
    <cellStyle name="20% - Accent1 29 2 2 2 2" xfId="35450" xr:uid="{EAFE17D4-2AD7-422D-AD19-6EABE10B53F1}"/>
    <cellStyle name="20% - Accent1 29 2 2 3" xfId="26950" xr:uid="{5095517A-BC25-4FF9-87E4-2FE3AF18AA17}"/>
    <cellStyle name="20% - Accent1 29 2 3" xfId="13465" xr:uid="{A3174EA4-369B-481B-95BA-A02FF4034F08}"/>
    <cellStyle name="20% - Accent1 29 2 3 2" xfId="31290" xr:uid="{4C0D0AAC-8A2B-41FC-BB3E-8B3966221D67}"/>
    <cellStyle name="20% - Accent1 29 2 4" xfId="22790" xr:uid="{268D06F4-39A0-4D6F-B418-E44E5515AD87}"/>
    <cellStyle name="20% - Accent1 29 3" xfId="6962" xr:uid="{38F481AD-3A36-4A44-BCA2-9B87F78597A4}"/>
    <cellStyle name="20% - Accent1 29 3 2" xfId="15545" xr:uid="{D76C19FC-E2B1-4562-B002-05AD0628CFCE}"/>
    <cellStyle name="20% - Accent1 29 3 2 2" xfId="33370" xr:uid="{959EB338-03B2-49BA-92A9-F30721C0CF9D}"/>
    <cellStyle name="20% - Accent1 29 3 3" xfId="24870" xr:uid="{15590FD0-EFCA-417E-A901-83CE33B35C44}"/>
    <cellStyle name="20% - Accent1 29 4" xfId="11385" xr:uid="{2A96F52A-6106-40A4-8718-CB0E627D9970}"/>
    <cellStyle name="20% - Accent1 29 4 2" xfId="29210" xr:uid="{5B337138-9874-44F6-8B7D-4780D345FC93}"/>
    <cellStyle name="20% - Accent1 29 5" xfId="20710" xr:uid="{0B10E12B-7A0A-4913-99B7-2DCB5ED0BC35}"/>
    <cellStyle name="20% - Accent1 290" xfId="39931" xr:uid="{C84A30E8-71F7-4555-ADE8-13B801145637}"/>
    <cellStyle name="20% - Accent1 291" xfId="39951" xr:uid="{F35EA4C4-A7C0-420A-8DA3-E75DC5958ED6}"/>
    <cellStyle name="20% - Accent1 292" xfId="39971" xr:uid="{4FC542F8-DF96-4FBB-86F9-AD59BB5E1BEA}"/>
    <cellStyle name="20% - Accent1 293" xfId="39991" xr:uid="{E7F2CC90-71DD-4F31-BDFA-BC3847AA2574}"/>
    <cellStyle name="20% - Accent1 294" xfId="40011" xr:uid="{B3C41786-1454-440D-8336-F032FC62E48D}"/>
    <cellStyle name="20% - Accent1 295" xfId="40031" xr:uid="{1B199672-BC74-4928-93CF-F1C38C8B10B7}"/>
    <cellStyle name="20% - Accent1 296" xfId="40051" xr:uid="{0BF959F0-3ECA-44A5-B803-238A5306D7E4}"/>
    <cellStyle name="20% - Accent1 297" xfId="40071" xr:uid="{062638EA-EF62-4118-9CA2-4D48C2820DA4}"/>
    <cellStyle name="20% - Accent1 298" xfId="40091" xr:uid="{D7FBDB50-CFC6-4625-95D9-3CF7420960FD}"/>
    <cellStyle name="20% - Accent1 299" xfId="40111" xr:uid="{83D002ED-A9D4-4B48-A920-E295623D63F8}"/>
    <cellStyle name="20% - Accent1 3" xfId="161" xr:uid="{00000000-0005-0000-0000-000002000000}"/>
    <cellStyle name="20% - Accent1 3 2" xfId="467" xr:uid="{FDEA529F-5D75-416D-B119-92C0257A9F77}"/>
    <cellStyle name="20% - Accent1 3 2 2" xfId="1197" xr:uid="{B7D685E6-5564-4E29-876D-04F41E776CDC}"/>
    <cellStyle name="20% - Accent1 3 2 2 2" xfId="2302" xr:uid="{C0F9B678-3FB6-4AA4-BCCC-5C7550F75EAA}"/>
    <cellStyle name="20% - Accent1 3 2 2 2 2" xfId="4382" xr:uid="{085D2D6C-8120-4450-8AB4-6698033FDB58}"/>
    <cellStyle name="20% - Accent1 3 2 2 2 2 2" xfId="8542" xr:uid="{582EB997-F21A-4F67-8632-AE6BFC416973}"/>
    <cellStyle name="20% - Accent1 3 2 2 2 2 2 2" xfId="17125" xr:uid="{295341DE-A8BB-4369-94C1-166D56F141CB}"/>
    <cellStyle name="20% - Accent1 3 2 2 2 2 2 2 2" xfId="34950" xr:uid="{204681B5-D4E7-4A10-9206-BAB657B4532D}"/>
    <cellStyle name="20% - Accent1 3 2 2 2 2 2 3" xfId="26450" xr:uid="{43076E9C-9101-449D-B31F-B6D0151CE5D8}"/>
    <cellStyle name="20% - Accent1 3 2 2 2 2 3" xfId="12965" xr:uid="{1863FB3A-5274-454D-ACF6-F1445373B9DA}"/>
    <cellStyle name="20% - Accent1 3 2 2 2 2 3 2" xfId="30790" xr:uid="{1EF59750-5CB7-4C0E-8D4B-ABA6B05DCFCD}"/>
    <cellStyle name="20% - Accent1 3 2 2 2 2 4" xfId="22290" xr:uid="{98D769B3-690F-4D60-85D0-2B2E2A7CED0F}"/>
    <cellStyle name="20% - Accent1 3 2 2 2 3" xfId="6462" xr:uid="{8D50A653-5183-4AB2-BBB1-CCBD90242944}"/>
    <cellStyle name="20% - Accent1 3 2 2 2 3 2" xfId="15045" xr:uid="{5737873C-D2EA-46C0-BECF-989EF68EFB4B}"/>
    <cellStyle name="20% - Accent1 3 2 2 2 3 2 2" xfId="32870" xr:uid="{95604F3F-1C01-4265-AFF0-15BD7EA1689A}"/>
    <cellStyle name="20% - Accent1 3 2 2 2 3 3" xfId="24370" xr:uid="{CE0A7101-7D21-48EC-86B0-E15066F8DCDC}"/>
    <cellStyle name="20% - Accent1 3 2 2 2 4" xfId="10885" xr:uid="{F5D40A99-DF51-4629-AA1D-B8F55BD54C2C}"/>
    <cellStyle name="20% - Accent1 3 2 2 2 4 2" xfId="28710" xr:uid="{2628D50C-01C3-4EFA-920E-6B81CDF21B1E}"/>
    <cellStyle name="20% - Accent1 3 2 2 2 5" xfId="20210" xr:uid="{D4A52439-544E-4E15-8B00-A373296F3D65}"/>
    <cellStyle name="20% - Accent1 3 2 2 3" xfId="3402" xr:uid="{6E12C0A1-1D06-4155-94CA-AE34CF7033E7}"/>
    <cellStyle name="20% - Accent1 3 2 2 3 2" xfId="7562" xr:uid="{BE7D84DC-5D2D-4C85-9992-C6DD0100F846}"/>
    <cellStyle name="20% - Accent1 3 2 2 3 2 2" xfId="16145" xr:uid="{70A1CF1A-620A-4C71-973D-58835420233A}"/>
    <cellStyle name="20% - Accent1 3 2 2 3 2 2 2" xfId="33970" xr:uid="{D252154F-2767-4BFC-A56E-C5F1E7FCC2EB}"/>
    <cellStyle name="20% - Accent1 3 2 2 3 2 3" xfId="25470" xr:uid="{3E50F8A2-8F11-4C33-9E5F-6AA6476E0933}"/>
    <cellStyle name="20% - Accent1 3 2 2 3 3" xfId="11985" xr:uid="{85026FBD-E78C-4D4E-92DD-6145C95BEE0E}"/>
    <cellStyle name="20% - Accent1 3 2 2 3 3 2" xfId="29810" xr:uid="{47F180CB-96EA-485F-83C4-C50D916FB43A}"/>
    <cellStyle name="20% - Accent1 3 2 2 3 4" xfId="21310" xr:uid="{739C7FFD-F471-4AF8-BC53-301AD7A9BE2F}"/>
    <cellStyle name="20% - Accent1 3 2 2 4" xfId="5482" xr:uid="{D44C1B19-F658-49B3-940C-A9ADB9CE0CB0}"/>
    <cellStyle name="20% - Accent1 3 2 2 4 2" xfId="14065" xr:uid="{E0C77F08-5914-4BA0-B953-66D78B36BDE6}"/>
    <cellStyle name="20% - Accent1 3 2 2 4 2 2" xfId="31890" xr:uid="{3F849DEA-858D-4C0F-92BB-3C3B4E5C3EDB}"/>
    <cellStyle name="20% - Accent1 3 2 2 4 3" xfId="23390" xr:uid="{57C60E3A-6FA7-4011-AFBA-4F4F0964DA46}"/>
    <cellStyle name="20% - Accent1 3 2 2 5" xfId="9905" xr:uid="{7477565E-A777-43EB-8BC0-AB2F0B11789C}"/>
    <cellStyle name="20% - Accent1 3 2 2 5 2" xfId="27730" xr:uid="{235DACDD-27D2-4F98-A45C-EDBF9AD79482}"/>
    <cellStyle name="20% - Accent1 3 2 2 6" xfId="19230" xr:uid="{F1EE748C-C1D7-40DC-8738-29D5B9982C28}"/>
    <cellStyle name="20% - Accent1 3 2 3" xfId="1822" xr:uid="{B21C7B51-3B10-4548-B2AD-67264A371DB6}"/>
    <cellStyle name="20% - Accent1 3 2 3 2" xfId="3902" xr:uid="{539250B7-B379-400F-93E5-B3D8E98C5420}"/>
    <cellStyle name="20% - Accent1 3 2 3 2 2" xfId="8062" xr:uid="{314FBB7A-FA39-4A42-AE42-6ACFA1C52C9F}"/>
    <cellStyle name="20% - Accent1 3 2 3 2 2 2" xfId="16645" xr:uid="{B3B1A325-1209-40C8-A20A-19A381D8A9DF}"/>
    <cellStyle name="20% - Accent1 3 2 3 2 2 2 2" xfId="34470" xr:uid="{D0C7144E-ADF0-4B1C-B581-0E3B9F99A54C}"/>
    <cellStyle name="20% - Accent1 3 2 3 2 2 3" xfId="25970" xr:uid="{D29B9A59-96B1-4140-99BA-BFF4DDC4F67A}"/>
    <cellStyle name="20% - Accent1 3 2 3 2 3" xfId="12485" xr:uid="{D99DC7CE-1259-46C2-BEDB-8618DAD8AEDA}"/>
    <cellStyle name="20% - Accent1 3 2 3 2 3 2" xfId="30310" xr:uid="{262B5184-FC90-44F9-8C31-6A3180180FA2}"/>
    <cellStyle name="20% - Accent1 3 2 3 2 4" xfId="21810" xr:uid="{D96792FD-7E9D-4121-A166-E24C87B2554F}"/>
    <cellStyle name="20% - Accent1 3 2 3 3" xfId="5982" xr:uid="{50180B58-B4D6-4E60-BD7B-D3C8E9B50E94}"/>
    <cellStyle name="20% - Accent1 3 2 3 3 2" xfId="14565" xr:uid="{24BC5408-6331-4AB9-8107-E5FEA51B0CB3}"/>
    <cellStyle name="20% - Accent1 3 2 3 3 2 2" xfId="32390" xr:uid="{BACCFD24-A753-4569-AC5B-6335601FE540}"/>
    <cellStyle name="20% - Accent1 3 2 3 3 3" xfId="23890" xr:uid="{46AAF029-7459-4B4D-B5B6-016AB2A98B7F}"/>
    <cellStyle name="20% - Accent1 3 2 3 4" xfId="10405" xr:uid="{6CAD81D2-3AFE-4E5D-B097-28BF3BF1F12A}"/>
    <cellStyle name="20% - Accent1 3 2 3 4 2" xfId="28230" xr:uid="{427BCBC3-5619-4EFA-8AEA-F891C5998F4A}"/>
    <cellStyle name="20% - Accent1 3 2 3 5" xfId="19730" xr:uid="{624FFE80-78CE-4F25-8466-59FF95DAD71D}"/>
    <cellStyle name="20% - Accent1 3 2 4" xfId="2922" xr:uid="{5DB30149-FA8C-4FFF-AABC-8FA0A9F41752}"/>
    <cellStyle name="20% - Accent1 3 2 4 2" xfId="7082" xr:uid="{164352A1-6AE9-453D-B0FF-05B37009E455}"/>
    <cellStyle name="20% - Accent1 3 2 4 2 2" xfId="15665" xr:uid="{1829537C-7B9B-4C75-A8D6-F8323336B853}"/>
    <cellStyle name="20% - Accent1 3 2 4 2 2 2" xfId="33490" xr:uid="{0B5CB2AD-E92B-4839-8FAE-B3CC5C63AFCF}"/>
    <cellStyle name="20% - Accent1 3 2 4 2 3" xfId="24990" xr:uid="{7AB33F24-3F57-43C0-AC63-4D1C4BFFCAA4}"/>
    <cellStyle name="20% - Accent1 3 2 4 3" xfId="11505" xr:uid="{0599BA57-FAD1-43B4-BAB3-3FA132DB747A}"/>
    <cellStyle name="20% - Accent1 3 2 4 3 2" xfId="29330" xr:uid="{74D19186-D4C9-4132-8161-652AD1D276EB}"/>
    <cellStyle name="20% - Accent1 3 2 4 4" xfId="20830" xr:uid="{D148008A-BF53-4537-925B-4ABA20E54755}"/>
    <cellStyle name="20% - Accent1 3 2 5" xfId="5002" xr:uid="{110EBDDD-911D-461F-B4CB-A71D1B5C8CE9}"/>
    <cellStyle name="20% - Accent1 3 2 5 2" xfId="13585" xr:uid="{88754654-B7C0-434D-A4FB-01003CC5A6F3}"/>
    <cellStyle name="20% - Accent1 3 2 5 2 2" xfId="31410" xr:uid="{E79D3A70-9C06-4A7E-8AF6-956C9ACF8CD5}"/>
    <cellStyle name="20% - Accent1 3 2 5 3" xfId="22910" xr:uid="{A7A70277-6A6A-4CF3-A6BA-1426BF71B106}"/>
    <cellStyle name="20% - Accent1 3 2 6" xfId="9425" xr:uid="{BB2FA3DC-72DE-4E9C-80EF-BF939A4EF644}"/>
    <cellStyle name="20% - Accent1 3 2 6 2" xfId="27250" xr:uid="{5502C59B-30CE-4EBE-A30C-D716A278FEDA}"/>
    <cellStyle name="20% - Accent1 3 2 7" xfId="18750" xr:uid="{F082A0F9-590B-4789-A75F-6D065690B1E2}"/>
    <cellStyle name="20% - Accent1 3 3" xfId="1136" xr:uid="{6B5C891D-9B64-49DE-BE28-E2273C49A87C}"/>
    <cellStyle name="20% - Accent1 3 3 2" xfId="2242" xr:uid="{EECFA9D4-A2F3-4732-BDD1-93F7854D112B}"/>
    <cellStyle name="20% - Accent1 3 3 2 2" xfId="4322" xr:uid="{FACDBD8A-FB55-4D52-BAE2-6F52AC4ACDD8}"/>
    <cellStyle name="20% - Accent1 3 3 2 2 2" xfId="8482" xr:uid="{B995B6DF-38FA-483B-B4F8-695C3DE32A30}"/>
    <cellStyle name="20% - Accent1 3 3 2 2 2 2" xfId="17065" xr:uid="{438B5E0A-E94A-4870-A5CA-FCC62B7F7FA0}"/>
    <cellStyle name="20% - Accent1 3 3 2 2 2 2 2" xfId="34890" xr:uid="{80A67215-DD09-4735-B627-DC6E137B9D5F}"/>
    <cellStyle name="20% - Accent1 3 3 2 2 2 3" xfId="26390" xr:uid="{4ABF3F43-01D3-45AF-AFCA-D2E933591608}"/>
    <cellStyle name="20% - Accent1 3 3 2 2 3" xfId="12905" xr:uid="{187A67E6-F1A7-40B8-BD53-77117D56470D}"/>
    <cellStyle name="20% - Accent1 3 3 2 2 3 2" xfId="30730" xr:uid="{EFD204DE-8FB7-4E74-931D-D3B724F67ABE}"/>
    <cellStyle name="20% - Accent1 3 3 2 2 4" xfId="22230" xr:uid="{8241A5E3-4A94-4F53-8395-533BD1B96D55}"/>
    <cellStyle name="20% - Accent1 3 3 2 3" xfId="6402" xr:uid="{9F0B61E4-90DA-4BEC-81FD-E9E29735B509}"/>
    <cellStyle name="20% - Accent1 3 3 2 3 2" xfId="14985" xr:uid="{D3BE1788-CAC1-4451-9687-05A35C1EDF5B}"/>
    <cellStyle name="20% - Accent1 3 3 2 3 2 2" xfId="32810" xr:uid="{C8D4F4CE-6E0E-4D85-ABCD-26584C7EEE34}"/>
    <cellStyle name="20% - Accent1 3 3 2 3 3" xfId="24310" xr:uid="{A5BC811A-19D3-421E-986C-F4E778A938DB}"/>
    <cellStyle name="20% - Accent1 3 3 2 4" xfId="10825" xr:uid="{EEDFF681-9DD5-4862-A08F-C05D1D142991}"/>
    <cellStyle name="20% - Accent1 3 3 2 4 2" xfId="28650" xr:uid="{EFB62C14-7EB3-4C9E-855D-128039E8C63E}"/>
    <cellStyle name="20% - Accent1 3 3 2 5" xfId="20150" xr:uid="{B7B01E1E-5CB2-4BB0-9417-140965667C99}"/>
    <cellStyle name="20% - Accent1 3 3 3" xfId="3342" xr:uid="{7742F1B3-57BA-4422-82BB-FF6E42880514}"/>
    <cellStyle name="20% - Accent1 3 3 3 2" xfId="7502" xr:uid="{65C44330-1EAD-4405-AD9D-AB8613C9C5EC}"/>
    <cellStyle name="20% - Accent1 3 3 3 2 2" xfId="16085" xr:uid="{7B7B62D6-AFB3-46E0-91F9-3E30F81EB2D6}"/>
    <cellStyle name="20% - Accent1 3 3 3 2 2 2" xfId="33910" xr:uid="{7CA64312-47CB-42DF-B0C1-C21933386F31}"/>
    <cellStyle name="20% - Accent1 3 3 3 2 3" xfId="25410" xr:uid="{413142AB-D0B1-44CA-ADF6-8BD420F90A30}"/>
    <cellStyle name="20% - Accent1 3 3 3 3" xfId="11925" xr:uid="{FBF34615-4A98-4C2F-B8A5-3ED508BAA8F7}"/>
    <cellStyle name="20% - Accent1 3 3 3 3 2" xfId="29750" xr:uid="{EB288AF0-9732-486F-8BB9-E7E536F644FD}"/>
    <cellStyle name="20% - Accent1 3 3 3 4" xfId="21250" xr:uid="{A6DD31DF-3756-4893-AF13-3F72A805B7FE}"/>
    <cellStyle name="20% - Accent1 3 3 4" xfId="5422" xr:uid="{4115D89C-793E-41D7-9F46-F31C7E24F32A}"/>
    <cellStyle name="20% - Accent1 3 3 4 2" xfId="14005" xr:uid="{3184C34D-0B8F-4DC7-B358-4E8352296311}"/>
    <cellStyle name="20% - Accent1 3 3 4 2 2" xfId="31830" xr:uid="{44D0D5C0-A710-49C5-B35A-09294999818F}"/>
    <cellStyle name="20% - Accent1 3 3 4 3" xfId="23330" xr:uid="{937EE336-6A12-4C87-AE83-3DAA24EC5FDE}"/>
    <cellStyle name="20% - Accent1 3 3 5" xfId="9845" xr:uid="{DD723227-58FB-4850-A5EE-F3D028E8E1BC}"/>
    <cellStyle name="20% - Accent1 3 3 5 2" xfId="27670" xr:uid="{CC81CA7D-5F99-4849-9AF9-10FFE869B85E}"/>
    <cellStyle name="20% - Accent1 3 3 6" xfId="19170" xr:uid="{278A272A-C222-4D08-BE79-3EF26269394B}"/>
    <cellStyle name="20% - Accent1 3 4" xfId="1762" xr:uid="{DF5996BD-BE26-4454-BCD5-D4352B84B4DE}"/>
    <cellStyle name="20% - Accent1 3 4 2" xfId="3842" xr:uid="{926AA5A3-611C-4029-B7BE-C9BFF742F435}"/>
    <cellStyle name="20% - Accent1 3 4 2 2" xfId="8002" xr:uid="{36914336-B89B-4192-B792-C9CE98F49E37}"/>
    <cellStyle name="20% - Accent1 3 4 2 2 2" xfId="16585" xr:uid="{5A931F9D-C5F9-4610-A07A-C7E41DC69A52}"/>
    <cellStyle name="20% - Accent1 3 4 2 2 2 2" xfId="34410" xr:uid="{3B28A336-1E4E-4045-8539-D93A5E9CB5A7}"/>
    <cellStyle name="20% - Accent1 3 4 2 2 3" xfId="25910" xr:uid="{0C3F1247-E48E-4473-9E3F-406642765048}"/>
    <cellStyle name="20% - Accent1 3 4 2 3" xfId="12425" xr:uid="{6EB52E2A-D7D9-47D7-BB2F-E94ADEBFE8F2}"/>
    <cellStyle name="20% - Accent1 3 4 2 3 2" xfId="30250" xr:uid="{9BAF182D-CA19-4692-8716-F8011E516614}"/>
    <cellStyle name="20% - Accent1 3 4 2 4" xfId="21750" xr:uid="{9D8B3BF0-4559-46A5-A8DA-C94E3D49B5B9}"/>
    <cellStyle name="20% - Accent1 3 4 3" xfId="5922" xr:uid="{F3D000AA-517A-4CA2-9A9B-DFF4D3344F58}"/>
    <cellStyle name="20% - Accent1 3 4 3 2" xfId="14505" xr:uid="{37BF2B35-72DF-439F-9CD8-A1466E3BFC00}"/>
    <cellStyle name="20% - Accent1 3 4 3 2 2" xfId="32330" xr:uid="{DA181BE5-0DA4-4657-83DC-6B62D0E90CA0}"/>
    <cellStyle name="20% - Accent1 3 4 3 3" xfId="23830" xr:uid="{61B4AB85-9CF5-4454-8013-192B3AE4623D}"/>
    <cellStyle name="20% - Accent1 3 4 4" xfId="10345" xr:uid="{CCFED41D-55C3-4408-8385-AF421365681F}"/>
    <cellStyle name="20% - Accent1 3 4 4 2" xfId="28170" xr:uid="{FEAF18FA-2D59-433D-9E47-08AEBD38E35C}"/>
    <cellStyle name="20% - Accent1 3 4 5" xfId="19670" xr:uid="{83568FAB-D6B7-44D9-B03B-B280554EC39D}"/>
    <cellStyle name="20% - Accent1 3 5" xfId="2862" xr:uid="{789B5C9C-6C2D-49FA-94A6-DA9CB856BC34}"/>
    <cellStyle name="20% - Accent1 3 5 2" xfId="7022" xr:uid="{9F73DC8C-2C98-4D00-AA07-E66C11CF91D4}"/>
    <cellStyle name="20% - Accent1 3 5 2 2" xfId="15605" xr:uid="{65BF32AC-AE52-4B1A-95A7-875E9E820CD2}"/>
    <cellStyle name="20% - Accent1 3 5 2 2 2" xfId="33430" xr:uid="{5DBF8949-1542-4FE4-9DE6-52413EB5DBB4}"/>
    <cellStyle name="20% - Accent1 3 5 2 3" xfId="24930" xr:uid="{6EB58C98-2A45-4D44-86FB-143417A4DCD4}"/>
    <cellStyle name="20% - Accent1 3 5 3" xfId="11445" xr:uid="{250D3383-0E59-4CC2-A25E-9E89F518B025}"/>
    <cellStyle name="20% - Accent1 3 5 3 2" xfId="29270" xr:uid="{236755F9-4EEC-42B9-941A-5E2B57FAD714}"/>
    <cellStyle name="20% - Accent1 3 5 4" xfId="20770" xr:uid="{4EDA963C-0EC8-4038-B4DC-9BE4B9F42381}"/>
    <cellStyle name="20% - Accent1 3 6" xfId="4942" xr:uid="{9D39531F-2CFB-4D50-BD21-A1B6C486BDA2}"/>
    <cellStyle name="20% - Accent1 3 6 2" xfId="13525" xr:uid="{B30AF21E-1CB6-4DEC-98CB-24114C9374BD}"/>
    <cellStyle name="20% - Accent1 3 6 2 2" xfId="31350" xr:uid="{EC517D9A-4DAA-4C9E-8A6B-5DF84D25B205}"/>
    <cellStyle name="20% - Accent1 3 6 3" xfId="22850" xr:uid="{2A19A6A8-0C17-4685-8070-FDCBBFF961B2}"/>
    <cellStyle name="20% - Accent1 3 7" xfId="9365" xr:uid="{83D1F524-EC20-48AC-8B50-EAA0BF1D1500}"/>
    <cellStyle name="20% - Accent1 3 7 2" xfId="27190" xr:uid="{B5476656-119F-4B4E-9C14-F21ACF43102F}"/>
    <cellStyle name="20% - Accent1 3 8" xfId="18690" xr:uid="{FC148FA1-60E3-48D8-A25E-C3448FD1EF7E}"/>
    <cellStyle name="20% - Accent1 30" xfId="2822" xr:uid="{C8D83270-280D-491A-B9BD-4AA8C161B2C8}"/>
    <cellStyle name="20% - Accent1 30 2" xfId="4902" xr:uid="{C34F936E-1FD1-467C-9CB6-EC6CFCE1D905}"/>
    <cellStyle name="20% - Accent1 30 2 2" xfId="9062" xr:uid="{72DEC16E-EF68-4A2B-BA80-1E0C62B524DC}"/>
    <cellStyle name="20% - Accent1 30 2 2 2" xfId="17645" xr:uid="{D2CCB84C-22BC-4AB3-9BD3-065296575CF1}"/>
    <cellStyle name="20% - Accent1 30 2 2 2 2" xfId="35470" xr:uid="{71CA05CB-04CC-4DAA-B3A3-E7A236E3B262}"/>
    <cellStyle name="20% - Accent1 30 2 2 3" xfId="26970" xr:uid="{08630698-F321-4983-9AEA-D37D9B23AA9F}"/>
    <cellStyle name="20% - Accent1 30 2 3" xfId="13485" xr:uid="{1EA72BF5-B004-4D8F-81DC-227CA0B56F0C}"/>
    <cellStyle name="20% - Accent1 30 2 3 2" xfId="31310" xr:uid="{59A754F7-F663-4C6A-AB4B-F3B1518AD5C5}"/>
    <cellStyle name="20% - Accent1 30 2 4" xfId="22810" xr:uid="{3AD67BB1-2443-4BFA-9A82-8ABAE7B57ED5}"/>
    <cellStyle name="20% - Accent1 30 3" xfId="6982" xr:uid="{99A875B7-770E-404D-B319-58D14ED77F67}"/>
    <cellStyle name="20% - Accent1 30 3 2" xfId="15565" xr:uid="{3E5F7E80-5FD7-47D7-A9A0-ED9351520AB7}"/>
    <cellStyle name="20% - Accent1 30 3 2 2" xfId="33390" xr:uid="{51CBF424-E722-42CB-880B-38EF74D39FE2}"/>
    <cellStyle name="20% - Accent1 30 3 3" xfId="24890" xr:uid="{04DA2A9F-5897-4DB5-AE9B-10C0DD27B156}"/>
    <cellStyle name="20% - Accent1 30 4" xfId="11405" xr:uid="{BF86E779-E453-4D41-85F4-8FF5CE0D42B8}"/>
    <cellStyle name="20% - Accent1 30 4 2" xfId="29230" xr:uid="{E22615E1-0957-4624-9551-328B7D95FD69}"/>
    <cellStyle name="20% - Accent1 30 5" xfId="20730" xr:uid="{094245C9-D783-46CE-A1B7-E2D7224D5EEC}"/>
    <cellStyle name="20% - Accent1 300" xfId="40131" xr:uid="{CE6CE656-2098-4FE2-B8AC-927F826EA42F}"/>
    <cellStyle name="20% - Accent1 301" xfId="40151" xr:uid="{3A70C64E-EF38-4D3C-846F-94AA488EB9DC}"/>
    <cellStyle name="20% - Accent1 302" xfId="40171" xr:uid="{450A3584-0EE2-43BC-951A-A0858C210A33}"/>
    <cellStyle name="20% - Accent1 303" xfId="40191" xr:uid="{5ECED0F7-CC14-4574-91F9-65B9C79E8AD2}"/>
    <cellStyle name="20% - Accent1 304" xfId="40211" xr:uid="{7C540482-2268-4A4D-A7E8-532E2058B555}"/>
    <cellStyle name="20% - Accent1 305" xfId="40231" xr:uid="{7887B7F2-DC21-4D8E-8944-6E856A063DDF}"/>
    <cellStyle name="20% - Accent1 306" xfId="40251" xr:uid="{F400247B-29B7-4456-A605-DE14604FB5DD}"/>
    <cellStyle name="20% - Accent1 307" xfId="40271" xr:uid="{DB270A77-9073-46B9-B757-AE23EC5C0298}"/>
    <cellStyle name="20% - Accent1 308" xfId="40291" xr:uid="{0A4320E4-611F-4B55-81D2-8E69F899B06A}"/>
    <cellStyle name="20% - Accent1 309" xfId="40311" xr:uid="{60045493-416C-47E5-AAB9-894E294FA7EC}"/>
    <cellStyle name="20% - Accent1 31" xfId="9098" xr:uid="{60DD62AF-96F0-4C66-A6F4-ECA560C7BD23}"/>
    <cellStyle name="20% - Accent1 31 2" xfId="17665" xr:uid="{9472BC84-5172-45B0-B58A-4A57F04BA030}"/>
    <cellStyle name="20% - Accent1 310" xfId="40331" xr:uid="{C707BB73-B3FD-41CC-980F-5C89A5E5EA91}"/>
    <cellStyle name="20% - Accent1 311" xfId="40351" xr:uid="{7F889599-DF7D-4FB6-8A42-965ADC73714D}"/>
    <cellStyle name="20% - Accent1 312" xfId="40371" xr:uid="{63A5F09A-BB2C-4361-9E74-82C57C1E5798}"/>
    <cellStyle name="20% - Accent1 313" xfId="40391" xr:uid="{8729AAF6-A41C-4189-9BAD-5EDFF964A743}"/>
    <cellStyle name="20% - Accent1 314" xfId="40411" xr:uid="{0EB8F557-91E2-4DC9-9D19-C466B338E072}"/>
    <cellStyle name="20% - Accent1 315" xfId="40431" xr:uid="{CA04018D-7C48-4E9C-BDD8-81FE39731816}"/>
    <cellStyle name="20% - Accent1 316" xfId="40451" xr:uid="{CC99F7B0-D1DB-4CB3-9E26-7E8D7A9F7DEA}"/>
    <cellStyle name="20% - Accent1 317" xfId="40471" xr:uid="{D8A704E3-D44F-4208-A0CE-AFD9A78F33A9}"/>
    <cellStyle name="20% - Accent1 318" xfId="40491" xr:uid="{D86677ED-5D7D-4491-BC96-3FDB3723BC22}"/>
    <cellStyle name="20% - Accent1 319" xfId="40511" xr:uid="{8DDE4BD2-2F3B-4145-9EBF-D3FD6F1777EA}"/>
    <cellStyle name="20% - Accent1 32" xfId="9123" xr:uid="{30080C33-93F1-4F6D-BEA4-6820BCA5E87C}"/>
    <cellStyle name="20% - Accent1 32 2" xfId="17685" xr:uid="{2274C3BE-5194-4B3C-AC3F-793F79811009}"/>
    <cellStyle name="20% - Accent1 32 2 2" xfId="35490" xr:uid="{03902D91-EC30-4DC9-B448-BB28DD589794}"/>
    <cellStyle name="20% - Accent1 32 3" xfId="26990" xr:uid="{516BC5C5-A78D-481F-BBDD-9BFEF172C8C6}"/>
    <cellStyle name="20% - Accent1 320" xfId="40531" xr:uid="{CF77C983-2E2A-4AB9-BC27-C4DD080A3D5A}"/>
    <cellStyle name="20% - Accent1 321" xfId="40551" xr:uid="{5A3E4045-7BDD-42A7-8E53-213D8787B3C4}"/>
    <cellStyle name="20% - Accent1 322" xfId="40571" xr:uid="{CF74E66C-C761-4098-9B43-B6CBF5CB1F14}"/>
    <cellStyle name="20% - Accent1 323" xfId="40591" xr:uid="{6CA91DFC-A888-40A3-B9AB-E38FDFADE63D}"/>
    <cellStyle name="20% - Accent1 324" xfId="40611" xr:uid="{7F389DC9-5EF6-4E2B-893E-64CE76D44B6B}"/>
    <cellStyle name="20% - Accent1 325" xfId="40631" xr:uid="{C9BCC84F-9033-4A92-A74C-2C73748CAB6A}"/>
    <cellStyle name="20% - Accent1 326" xfId="40651" xr:uid="{81E058D2-2D2A-4EDD-B554-F4CC41E4E8CD}"/>
    <cellStyle name="20% - Accent1 327" xfId="40671" xr:uid="{A818B04C-391E-4FDE-94EE-50D51B8E8884}"/>
    <cellStyle name="20% - Accent1 328" xfId="40691" xr:uid="{11EBED52-AEB5-498C-BE79-E9D88B0C4ABC}"/>
    <cellStyle name="20% - Accent1 329" xfId="40711" xr:uid="{381742DC-1818-45F9-900C-89AF93378A71}"/>
    <cellStyle name="20% - Accent1 33" xfId="9143" xr:uid="{E53218D5-F456-4039-80BC-708A68D473CF}"/>
    <cellStyle name="20% - Accent1 33 2" xfId="17705" xr:uid="{2B4A6746-30A0-44CB-87B2-9C043574851D}"/>
    <cellStyle name="20% - Accent1 33 2 2" xfId="35510" xr:uid="{8EEDB38D-E775-4525-958C-B5521144F292}"/>
    <cellStyle name="20% - Accent1 33 3" xfId="27010" xr:uid="{8FCD58B9-7FE8-400C-882B-EF83E771F1C6}"/>
    <cellStyle name="20% - Accent1 330" xfId="40731" xr:uid="{DD0DE10F-29A6-4414-955B-4D2898AFEA89}"/>
    <cellStyle name="20% - Accent1 331" xfId="40751" xr:uid="{61D97CCF-912A-45EA-BE62-C8F8CAF37D88}"/>
    <cellStyle name="20% - Accent1 332" xfId="40771" xr:uid="{09982627-6EFE-46B4-89FD-1E188EFF733A}"/>
    <cellStyle name="20% - Accent1 333" xfId="40789" xr:uid="{DA4AFD31-E4D6-41BD-AA3B-D101E17BF7EA}"/>
    <cellStyle name="20% - Accent1 334" xfId="40811" xr:uid="{3052042C-65C0-4099-8245-564D5F53DE4A}"/>
    <cellStyle name="20% - Accent1 335" xfId="40831" xr:uid="{3D7B7E93-09CE-4357-A6B2-1455DD3A58E0}"/>
    <cellStyle name="20% - Accent1 336" xfId="40851" xr:uid="{41085C63-39C6-41FA-85F0-06F0E84B8E10}"/>
    <cellStyle name="20% - Accent1 337" xfId="40871" xr:uid="{585D7B53-DADB-4B3F-823D-9B7A8B68E5F7}"/>
    <cellStyle name="20% - Accent1 338" xfId="40891" xr:uid="{8B5AC04C-3157-4061-984A-7602CEBB09B0}"/>
    <cellStyle name="20% - Accent1 339" xfId="40911" xr:uid="{F980FE2E-3799-4198-93D9-18511CBD6542}"/>
    <cellStyle name="20% - Accent1 34" xfId="9163" xr:uid="{DFF3E538-8E16-4014-8FCD-B6DB0D777514}"/>
    <cellStyle name="20% - Accent1 340" xfId="40931" xr:uid="{33368833-0431-47B2-A741-C09E1CE322A8}"/>
    <cellStyle name="20% - Accent1 341" xfId="40951" xr:uid="{44CAAA0B-0E33-4590-AFBD-DF9CE8A925BD}"/>
    <cellStyle name="20% - Accent1 342" xfId="40971" xr:uid="{B21C2DD1-08F6-4E86-A492-2AF3640BCD2F}"/>
    <cellStyle name="20% - Accent1 343" xfId="40991" xr:uid="{354DB56D-CC06-4CB1-84AC-F233B5D9A502}"/>
    <cellStyle name="20% - Accent1 344" xfId="41011" xr:uid="{E1CC418F-81D9-431A-9E11-8446ED43152C}"/>
    <cellStyle name="20% - Accent1 345" xfId="41031" xr:uid="{E47FD253-79C9-4E43-967C-0F0ECC40EBCC}"/>
    <cellStyle name="20% - Accent1 346" xfId="41051" xr:uid="{A084DF7F-871B-49C5-A136-36B55AE12C96}"/>
    <cellStyle name="20% - Accent1 347" xfId="41071" xr:uid="{8A6CACA4-AC2F-476B-946F-AFB1482566DC}"/>
    <cellStyle name="20% - Accent1 348" xfId="41091" xr:uid="{DF03D118-0413-414B-A916-25FBC386C04B}"/>
    <cellStyle name="20% - Accent1 349" xfId="41111" xr:uid="{FB55B741-6365-4DC3-8CC1-F8003573369E}"/>
    <cellStyle name="20% - Accent1 35" xfId="9200" xr:uid="{2E39C21A-8624-42A0-90E1-5779CACDB44F}"/>
    <cellStyle name="20% - Accent1 35 2" xfId="17725" xr:uid="{A6648AC7-1CC2-4D3D-9B8B-8AFCDD396B06}"/>
    <cellStyle name="20% - Accent1 35 2 2" xfId="35530" xr:uid="{56F91DCF-33D4-4CCD-BBBC-E03852EBEEFB}"/>
    <cellStyle name="20% - Accent1 35 3" xfId="27030" xr:uid="{74DC9B8B-1908-44E1-A736-A5F6EE8777A8}"/>
    <cellStyle name="20% - Accent1 350" xfId="41129" xr:uid="{5FEC78DB-8B36-4085-8889-17342C525350}"/>
    <cellStyle name="20% - Accent1 351" xfId="41149" xr:uid="{5A584984-3652-4342-B1C0-6B6F9E6B8908}"/>
    <cellStyle name="20% - Accent1 352" xfId="41171" xr:uid="{735C7697-D2FB-4D66-B468-7D68F3997ED1}"/>
    <cellStyle name="20% - Accent1 353" xfId="41191" xr:uid="{D6CD2B48-BE54-40D6-975A-68F74EE25776}"/>
    <cellStyle name="20% - Accent1 354" xfId="41211" xr:uid="{53302AAC-59C9-4E26-B752-E4F29A9A36F3}"/>
    <cellStyle name="20% - Accent1 355" xfId="41231" xr:uid="{A0AE2488-E201-4521-9984-A9EEB98AD8D8}"/>
    <cellStyle name="20% - Accent1 356" xfId="41249" xr:uid="{508EA3C2-AAE4-468E-BD34-97915B5E76B9}"/>
    <cellStyle name="20% - Accent1 357" xfId="41285" xr:uid="{915AD9EF-8BA2-4AD1-9368-821B7075A70D}"/>
    <cellStyle name="20% - Accent1 358" xfId="41283" xr:uid="{D8BD4AC5-3C3E-4A03-A0F1-F26EA12A7043}"/>
    <cellStyle name="20% - Accent1 359" xfId="41311" xr:uid="{D6CA5D12-59B1-4598-881C-C5ACE5545DE9}"/>
    <cellStyle name="20% - Accent1 36" xfId="9225" xr:uid="{F0F8D390-B3F6-4A7E-AA2A-8B3E346A30FF}"/>
    <cellStyle name="20% - Accent1 36 2" xfId="17745" xr:uid="{49DA87C1-6BE5-4403-BFE2-E5265B29C82F}"/>
    <cellStyle name="20% - Accent1 36 2 2" xfId="35550" xr:uid="{E8D96F6F-F567-43EF-85E4-7B727862A636}"/>
    <cellStyle name="20% - Accent1 36 3" xfId="27050" xr:uid="{E2289384-F24F-40B6-8F14-BE4DFA62FFB9}"/>
    <cellStyle name="20% - Accent1 360" xfId="41331" xr:uid="{4602413E-BA90-4529-9577-090A1FA1A6F9}"/>
    <cellStyle name="20% - Accent1 361" xfId="41351" xr:uid="{3F599653-D9AB-475C-9B74-37B1B236C4AD}"/>
    <cellStyle name="20% - Accent1 362" xfId="41371" xr:uid="{D2F63A10-8D7F-44B1-AB40-20C7A0CC84F2}"/>
    <cellStyle name="20% - Accent1 363" xfId="41389" xr:uid="{BECBB857-DCB9-4540-9BA4-B04A243A54B0}"/>
    <cellStyle name="20% - Accent1 364" xfId="41411" xr:uid="{20CF7626-389B-409B-85DE-EBDB28990EA5}"/>
    <cellStyle name="20% - Accent1 365" xfId="41431" xr:uid="{3AA0CFA3-F15F-47F0-B08B-CE44CC0D4757}"/>
    <cellStyle name="20% - Accent1 366" xfId="41451" xr:uid="{435CB2F8-2BBB-499A-8162-14BA62D0B046}"/>
    <cellStyle name="20% - Accent1 367" xfId="41471" xr:uid="{7C22C1C7-3B2F-4A10-9EEA-ADCDD78DE212}"/>
    <cellStyle name="20% - Accent1 368" xfId="41491" xr:uid="{ECBB35E0-0C62-491C-86D5-E693F2965831}"/>
    <cellStyle name="20% - Accent1 369" xfId="41509" xr:uid="{439FF18D-3F17-4A41-99C9-F1A6B6A676C3}"/>
    <cellStyle name="20% - Accent1 37" xfId="9245" xr:uid="{3CC9522F-DED5-4B5C-9F53-238B9D88281E}"/>
    <cellStyle name="20% - Accent1 37 2" xfId="17765" xr:uid="{66FC0870-A3C7-4692-AEBD-F41AFC19E6D0}"/>
    <cellStyle name="20% - Accent1 37 2 2" xfId="35570" xr:uid="{5F58F292-FACD-42A6-9ED1-E78ED05401EA}"/>
    <cellStyle name="20% - Accent1 37 3" xfId="27070" xr:uid="{567B780D-DEF7-40F8-B40B-5DBB6ED365B8}"/>
    <cellStyle name="20% - Accent1 370" xfId="41531" xr:uid="{52187645-2DCF-4A99-96EF-835C6F4ACC6B}"/>
    <cellStyle name="20% - Accent1 371" xfId="41551" xr:uid="{F5704EB4-CFA6-48E6-B402-4102798715CF}"/>
    <cellStyle name="20% - Accent1 372" xfId="41571" xr:uid="{66E546E6-7A61-4A7A-B456-0D719B647ADB}"/>
    <cellStyle name="20% - Accent1 373" xfId="41591" xr:uid="{1C75AD8D-84E0-4591-ABE3-D295912A8F6C}"/>
    <cellStyle name="20% - Accent1 374" xfId="41609" xr:uid="{59047553-5D4A-4051-B7F0-378B4EF071BA}"/>
    <cellStyle name="20% - Accent1 375" xfId="41631" xr:uid="{6FECC1B9-BE29-424D-94E2-BDA2B714A097}"/>
    <cellStyle name="20% - Accent1 376" xfId="41651" xr:uid="{99A336AC-F681-47B9-885D-B07A75F92FE0}"/>
    <cellStyle name="20% - Accent1 377" xfId="41671" xr:uid="{6354DF95-2173-4230-9BA9-534B390E15D3}"/>
    <cellStyle name="20% - Accent1 378" xfId="41689" xr:uid="{8F60DDB5-AB8E-4204-A18C-A3C463236337}"/>
    <cellStyle name="20% - Accent1 379" xfId="41711" xr:uid="{97579C74-8C8F-4A6C-A299-0E81834D8704}"/>
    <cellStyle name="20% - Accent1 38" xfId="9265" xr:uid="{460C30E6-7CDB-439B-A0D6-F2B9FFD4DF50}"/>
    <cellStyle name="20% - Accent1 38 2" xfId="17785" xr:uid="{7530100B-BF56-40D4-A2FD-2299BCFB627B}"/>
    <cellStyle name="20% - Accent1 38 2 2" xfId="35590" xr:uid="{CEECC4E4-18C9-43F9-9812-B92DE8D9BCC0}"/>
    <cellStyle name="20% - Accent1 38 3" xfId="27090" xr:uid="{B244D0C7-3EDE-4FC6-8168-AB10439F4948}"/>
    <cellStyle name="20% - Accent1 380" xfId="41731" xr:uid="{D5404EAC-06D9-4AB8-968A-A81A86EBE345}"/>
    <cellStyle name="20% - Accent1 381" xfId="41751" xr:uid="{6C714A13-9055-411B-80C0-610F8A0B6730}"/>
    <cellStyle name="20% - Accent1 382" xfId="41770" xr:uid="{1E301D49-A473-4802-8258-7EB8B1719A12}"/>
    <cellStyle name="20% - Accent1 383" xfId="41790" xr:uid="{B0148900-39D4-406B-8DE8-D96524DC973F}"/>
    <cellStyle name="20% - Accent1 384" xfId="41828" xr:uid="{0F3FD76E-2365-44D3-9661-C56687C9ADC6}"/>
    <cellStyle name="20% - Accent1 385" xfId="41824" xr:uid="{5382388A-642C-48B7-888F-48C026091D52}"/>
    <cellStyle name="20% - Accent1 386" xfId="41852" xr:uid="{C1F88741-5692-4FBB-B7E4-E9C5E08AA3F4}"/>
    <cellStyle name="20% - Accent1 387" xfId="41872" xr:uid="{766F5B5C-7249-4582-8B0A-F53B248926ED}"/>
    <cellStyle name="20% - Accent1 388" xfId="41890" xr:uid="{2E4F4537-C2A9-48D8-A5FE-A8793F40D36A}"/>
    <cellStyle name="20% - Accent1 389" xfId="41910" xr:uid="{0F0FD714-38CF-4816-AB1F-9BB85108EABA}"/>
    <cellStyle name="20% - Accent1 39" xfId="9285" xr:uid="{8A29DD1F-5106-44ED-B6F9-5DD2DE17D306}"/>
    <cellStyle name="20% - Accent1 39 2" xfId="27110" xr:uid="{54286E3A-0435-495D-BB73-1BC444CE4A66}"/>
    <cellStyle name="20% - Accent1 390" xfId="41932" xr:uid="{3A95D3FA-D1FB-43EE-805B-D8C2456F0F94}"/>
    <cellStyle name="20% - Accent1 391" xfId="41952" xr:uid="{9B141102-1206-4891-B034-90B2526D4D65}"/>
    <cellStyle name="20% - Accent1 392" xfId="41972" xr:uid="{FDC14B5C-F5D8-4612-B47E-78C3FBC9161B}"/>
    <cellStyle name="20% - Accent1 393" xfId="41992" xr:uid="{F1101ACB-534F-44C5-8626-BCB4D84BE56C}"/>
    <cellStyle name="20% - Accent1 394" xfId="42012" xr:uid="{EA3C93DA-74CC-4D67-81F8-B3184EB7449B}"/>
    <cellStyle name="20% - Accent1 395" xfId="42032" xr:uid="{6CE5107C-0E4B-4A1F-97BF-938E13453A0C}"/>
    <cellStyle name="20% - Accent1 396" xfId="42052" xr:uid="{4EAA63A0-0938-4ECB-9C34-E9B13213095D}"/>
    <cellStyle name="20% - Accent1 397" xfId="42072" xr:uid="{9C5C4333-582F-4729-A26D-B00DD582C572}"/>
    <cellStyle name="20% - Accent1 398" xfId="42092" xr:uid="{F18CAF30-8773-4300-9EF1-41471A0B86D7}"/>
    <cellStyle name="20% - Accent1 399" xfId="42110" xr:uid="{69C93945-F219-4BCC-80D8-F66ED3613F93}"/>
    <cellStyle name="20% - Accent1 4" xfId="217" xr:uid="{00000000-0005-0000-0000-000003000000}"/>
    <cellStyle name="20% - Accent1 40" xfId="9305" xr:uid="{FF5EBB11-BEDB-4349-9240-837AC9D64CD7}"/>
    <cellStyle name="20% - Accent1 40 2" xfId="17805" xr:uid="{596BAC39-9161-4D17-8D0F-8D820B0CB78A}"/>
    <cellStyle name="20% - Accent1 40 2 2" xfId="35610" xr:uid="{B86D1BEF-87A2-4412-98FC-54E8B4DD6DCB}"/>
    <cellStyle name="20% - Accent1 40 3" xfId="27130" xr:uid="{C27C1EB6-B369-4509-BBAD-1B8FB2224C4B}"/>
    <cellStyle name="20% - Accent1 400" xfId="42132" xr:uid="{B51F5AAA-216E-4099-ABAB-A95DFF3D27EC}"/>
    <cellStyle name="20% - Accent1 401" xfId="42150" xr:uid="{90AD3C38-35E9-4FB3-9835-030CF191E3CF}"/>
    <cellStyle name="20% - Accent1 402" xfId="42172" xr:uid="{C50D9B2C-B1C2-4D3C-A0C5-49260B059500}"/>
    <cellStyle name="20% - Accent1 403" xfId="42207" xr:uid="{1E66197B-C837-40D9-BE53-084FBBC014DB}"/>
    <cellStyle name="20% - Accent1 404" xfId="42206" xr:uid="{B246D7CF-1145-4A28-8D82-225F04BD882F}"/>
    <cellStyle name="20% - Accent1 405" xfId="42232" xr:uid="{E422D6DA-096A-4D74-B376-6DA0D913362D}"/>
    <cellStyle name="20% - Accent1 406" xfId="42252" xr:uid="{83F6E348-C963-451D-87AF-0F2B659AC5D0}"/>
    <cellStyle name="20% - Accent1 407" xfId="42272" xr:uid="{F5E65B6F-9CC4-4D04-A8F5-FC0A94149506}"/>
    <cellStyle name="20% - Accent1 408" xfId="42290" xr:uid="{075A229C-9F7C-405C-8C58-190A668DD6C5}"/>
    <cellStyle name="20% - Accent1 409" xfId="42310" xr:uid="{89EFD825-2D4F-424D-BC29-97684962C9C9}"/>
    <cellStyle name="20% - Accent1 41" xfId="9325" xr:uid="{DD872C83-232A-4730-B0F5-2880C32C6A3E}"/>
    <cellStyle name="20% - Accent1 41 2" xfId="17825" xr:uid="{2E16B9D1-3F6F-4466-935C-01A7096F7FF1}"/>
    <cellStyle name="20% - Accent1 41 2 2" xfId="35630" xr:uid="{4B62FE93-7030-417C-BEDB-29E2009E57CB}"/>
    <cellStyle name="20% - Accent1 41 3" xfId="27150" xr:uid="{B906032A-8FDD-4961-B755-59A83BD6134E}"/>
    <cellStyle name="20% - Accent1 410" xfId="42332" xr:uid="{65E0F85C-7E6C-4A78-B690-959CCA32168C}"/>
    <cellStyle name="20% - Accent1 411" xfId="42350" xr:uid="{DA4203DA-A25B-4004-AA76-B8F5D7D57532}"/>
    <cellStyle name="20% - Accent1 412" xfId="42387" xr:uid="{D6E20EB1-D864-4F22-A107-A3BFF1DE482F}"/>
    <cellStyle name="20% - Accent1 413" xfId="42399" xr:uid="{50414658-8A30-4815-A1D3-EE583FA89AAD}"/>
    <cellStyle name="20% - Accent1 414" xfId="42410" xr:uid="{9DD5F521-ADA4-4C26-848F-4FFFD424F5DD}"/>
    <cellStyle name="20% - Accent1 415" xfId="42432" xr:uid="{59166649-E681-4078-BE72-EC643E34DFE5}"/>
    <cellStyle name="20% - Accent1 416" xfId="42452" xr:uid="{E83C34B7-54DF-468B-833D-B7A6FDB0F20E}"/>
    <cellStyle name="20% - Accent1 417" xfId="42470" xr:uid="{CC5CE5F7-3B28-4902-9281-AC48FBD56D4E}"/>
    <cellStyle name="20% - Accent1 418" xfId="42492" xr:uid="{27354E4C-6159-498C-8769-5E94582B7FDE}"/>
    <cellStyle name="20% - Accent1 419" xfId="42510" xr:uid="{AE064553-BAF9-4CFA-8A08-DD754A192482}"/>
    <cellStyle name="20% - Accent1 42" xfId="17845" xr:uid="{79514BEE-9471-4D05-BB1B-ADF9567DFC35}"/>
    <cellStyle name="20% - Accent1 42 2" xfId="35650" xr:uid="{2740BB2D-19CC-46FA-A7FF-6270F6C9AC14}"/>
    <cellStyle name="20% - Accent1 420" xfId="42533" xr:uid="{2E46400A-49A8-4387-9892-16CE25069ECA}"/>
    <cellStyle name="20% - Accent1 421" xfId="42551" xr:uid="{1221EBFC-B1AD-42C9-851E-20AF1311E782}"/>
    <cellStyle name="20% - Accent1 422" xfId="42573" xr:uid="{D6AE0B2E-4C08-4FCE-80F8-19120DC84851}"/>
    <cellStyle name="20% - Accent1 423" xfId="42591" xr:uid="{F4B3B16C-91E8-4CAF-B63F-7BDFBF584908}"/>
    <cellStyle name="20% - Accent1 424" xfId="42675" xr:uid="{7A099EA5-2078-41B2-BE29-05A5C8C95D36}"/>
    <cellStyle name="20% - Accent1 425" xfId="42695" xr:uid="{6F444266-F232-497C-8A6F-F36BFE10161A}"/>
    <cellStyle name="20% - Accent1 426" xfId="42715" xr:uid="{4CE462B5-7611-4D2A-805A-5ACED447AAF2}"/>
    <cellStyle name="20% - Accent1 427" xfId="42735" xr:uid="{CBEB470D-2CC1-469B-9A1F-123AB68A371B}"/>
    <cellStyle name="20% - Accent1 428" xfId="42755" xr:uid="{869D81FC-4A18-4411-9183-11E2F349324C}"/>
    <cellStyle name="20% - Accent1 429" xfId="42774" xr:uid="{985F8504-2184-4BDC-A55F-992EC19E2728}"/>
    <cellStyle name="20% - Accent1 43" xfId="17865" xr:uid="{AE939EB1-B383-443F-A816-3A8485BC065D}"/>
    <cellStyle name="20% - Accent1 43 2" xfId="35670" xr:uid="{DE77AEB3-66C2-49FC-8DC8-CD0FD6C25969}"/>
    <cellStyle name="20% - Accent1 44" xfId="17885" xr:uid="{70BEC7F3-6C06-466F-AD69-1992980939D3}"/>
    <cellStyle name="20% - Accent1 44 2" xfId="35690" xr:uid="{5AF700BA-F3AE-4F9F-B327-AF1C636C80DE}"/>
    <cellStyle name="20% - Accent1 45" xfId="17905" xr:uid="{CC35BC0A-7D15-4CA6-8541-C69A20622998}"/>
    <cellStyle name="20% - Accent1 45 2" xfId="35710" xr:uid="{CEC791C0-847C-4261-9EB5-9CDFBBA152EB}"/>
    <cellStyle name="20% - Accent1 46" xfId="17925" xr:uid="{23061DCD-ECE9-4E78-9CF5-60D130F5997C}"/>
    <cellStyle name="20% - Accent1 46 2" xfId="35730" xr:uid="{860DF99E-2FE7-468D-B580-C73D805007EB}"/>
    <cellStyle name="20% - Accent1 47" xfId="17964" xr:uid="{9D41C02B-6063-4D03-BFA1-3D8FA417545A}"/>
    <cellStyle name="20% - Accent1 47 2" xfId="35750" xr:uid="{7F9DA9C2-D2CD-4D1D-B4E9-7E55F3E418B8}"/>
    <cellStyle name="20% - Accent1 48" xfId="17989" xr:uid="{4B577D91-2E0A-4F2C-9F9E-06E0C68F2D9A}"/>
    <cellStyle name="20% - Accent1 49" xfId="18009" xr:uid="{5BFEE84B-ED76-4973-96B0-527709283126}"/>
    <cellStyle name="20% - Accent1 5" xfId="281" xr:uid="{C257C11E-FE63-4F0F-8521-313B712C8AD8}"/>
    <cellStyle name="20% - Accent1 5 2" xfId="518" xr:uid="{722D303E-6829-4844-85AF-ECBFA7F7344A}"/>
    <cellStyle name="20% - Accent1 5 2 2" xfId="1217" xr:uid="{320D798F-D780-4ED7-9DE5-A52A16EC226F}"/>
    <cellStyle name="20% - Accent1 5 2 2 2" xfId="2322" xr:uid="{5731A137-9D26-4477-B44E-B4DD4E056409}"/>
    <cellStyle name="20% - Accent1 5 2 2 2 2" xfId="4402" xr:uid="{26E89AA6-0CF6-4EE3-A723-F260ADB0C527}"/>
    <cellStyle name="20% - Accent1 5 2 2 2 2 2" xfId="8562" xr:uid="{0641E394-F7B5-42E6-B5D8-23862A4212E6}"/>
    <cellStyle name="20% - Accent1 5 2 2 2 2 2 2" xfId="17145" xr:uid="{3ECBF111-EAD7-4055-A9D9-A969B1BA8D66}"/>
    <cellStyle name="20% - Accent1 5 2 2 2 2 2 2 2" xfId="34970" xr:uid="{8B4F296D-EEFE-40B5-A866-A13BEC8C0FFE}"/>
    <cellStyle name="20% - Accent1 5 2 2 2 2 2 3" xfId="26470" xr:uid="{C8A71E88-6EDE-4E6C-BCDE-8CC730DAA79D}"/>
    <cellStyle name="20% - Accent1 5 2 2 2 2 3" xfId="12985" xr:uid="{6C6CF844-8E4A-47CA-A6BB-B0E7AAC31A3A}"/>
    <cellStyle name="20% - Accent1 5 2 2 2 2 3 2" xfId="30810" xr:uid="{275AC01B-8E56-4214-B7BC-5D959DA753C9}"/>
    <cellStyle name="20% - Accent1 5 2 2 2 2 4" xfId="22310" xr:uid="{6DCC827A-46BE-46F4-9333-B4035C0B0998}"/>
    <cellStyle name="20% - Accent1 5 2 2 2 3" xfId="6482" xr:uid="{72E5ACD5-5739-42B6-9FC2-3AA9FCA88D5F}"/>
    <cellStyle name="20% - Accent1 5 2 2 2 3 2" xfId="15065" xr:uid="{CDE22F2D-C270-4940-9105-F5473F71BC09}"/>
    <cellStyle name="20% - Accent1 5 2 2 2 3 2 2" xfId="32890" xr:uid="{19CB3BE0-1C92-43D6-8F2F-53D65F4437BF}"/>
    <cellStyle name="20% - Accent1 5 2 2 2 3 3" xfId="24390" xr:uid="{00E18835-407C-4D31-9979-BF6B2728F181}"/>
    <cellStyle name="20% - Accent1 5 2 2 2 4" xfId="10905" xr:uid="{EE333A4C-87DD-4B4C-826A-3322E13E6397}"/>
    <cellStyle name="20% - Accent1 5 2 2 2 4 2" xfId="28730" xr:uid="{E09ECC4C-05F3-4D74-918F-5ADC15891A8E}"/>
    <cellStyle name="20% - Accent1 5 2 2 2 5" xfId="20230" xr:uid="{7B16442F-6D61-4D55-9415-E005D78E3C0E}"/>
    <cellStyle name="20% - Accent1 5 2 2 3" xfId="3422" xr:uid="{51FA9783-7772-471E-95CF-8ADFC7F20EAE}"/>
    <cellStyle name="20% - Accent1 5 2 2 3 2" xfId="7582" xr:uid="{AA17E711-44C6-40E8-87E8-9F687E068F84}"/>
    <cellStyle name="20% - Accent1 5 2 2 3 2 2" xfId="16165" xr:uid="{4B4251C1-F33C-4CC4-905F-49022EF92956}"/>
    <cellStyle name="20% - Accent1 5 2 2 3 2 2 2" xfId="33990" xr:uid="{BB235F46-38AD-4C7B-A299-0718D7FF5B32}"/>
    <cellStyle name="20% - Accent1 5 2 2 3 2 3" xfId="25490" xr:uid="{B9A7F7EB-5138-4325-9CFF-D0C1E4D5945F}"/>
    <cellStyle name="20% - Accent1 5 2 2 3 3" xfId="12005" xr:uid="{AA8FD1CA-1248-4E91-9849-D659E60BC6A4}"/>
    <cellStyle name="20% - Accent1 5 2 2 3 3 2" xfId="29830" xr:uid="{A09EE178-A7F8-456C-B885-06452921AEA4}"/>
    <cellStyle name="20% - Accent1 5 2 2 3 4" xfId="21330" xr:uid="{1722463D-A668-44A8-8BFD-E016D01CC724}"/>
    <cellStyle name="20% - Accent1 5 2 2 4" xfId="5502" xr:uid="{BEF3CA54-409F-4706-8D39-119FC92989E2}"/>
    <cellStyle name="20% - Accent1 5 2 2 4 2" xfId="14085" xr:uid="{8F25E9BE-0835-46B3-8490-8F1B5F0F8CA7}"/>
    <cellStyle name="20% - Accent1 5 2 2 4 2 2" xfId="31910" xr:uid="{452865B6-299D-417D-BBC4-4488182F2879}"/>
    <cellStyle name="20% - Accent1 5 2 2 4 3" xfId="23410" xr:uid="{FF5C6302-34DB-4208-A379-D779C5D1CAEE}"/>
    <cellStyle name="20% - Accent1 5 2 2 5" xfId="9925" xr:uid="{EA63F3D0-1899-4F2C-89CE-483B51BE40DB}"/>
    <cellStyle name="20% - Accent1 5 2 2 5 2" xfId="27750" xr:uid="{B7C6F77F-430C-4136-B681-6CA32D0CC05E}"/>
    <cellStyle name="20% - Accent1 5 2 2 6" xfId="19250" xr:uid="{9BE5D615-263E-414B-9CD5-40EB61547326}"/>
    <cellStyle name="20% - Accent1 5 2 3" xfId="1842" xr:uid="{D1211F58-58CF-45C6-AD2F-BB1604107AFC}"/>
    <cellStyle name="20% - Accent1 5 2 3 2" xfId="3922" xr:uid="{EFE05CBA-68C0-4CBF-BCC8-9180E23A6779}"/>
    <cellStyle name="20% - Accent1 5 2 3 2 2" xfId="8082" xr:uid="{5D3FD4DB-1BEF-4443-B2B6-24E415AC2A3B}"/>
    <cellStyle name="20% - Accent1 5 2 3 2 2 2" xfId="16665" xr:uid="{0B55EF31-8053-4EF4-AAB1-F23A32253C86}"/>
    <cellStyle name="20% - Accent1 5 2 3 2 2 2 2" xfId="34490" xr:uid="{25A389D1-E245-4DE4-AA58-AF7F97B7C905}"/>
    <cellStyle name="20% - Accent1 5 2 3 2 2 3" xfId="25990" xr:uid="{7051E4B4-6BB7-4D56-A0DE-913B703E9403}"/>
    <cellStyle name="20% - Accent1 5 2 3 2 3" xfId="12505" xr:uid="{AEDF7994-CC4E-4667-ACC4-42FDBFF2BEE8}"/>
    <cellStyle name="20% - Accent1 5 2 3 2 3 2" xfId="30330" xr:uid="{89E63C7F-9237-4E07-8848-2F080F9D0E53}"/>
    <cellStyle name="20% - Accent1 5 2 3 2 4" xfId="21830" xr:uid="{21597963-473A-42A7-978A-E71C369BF7A8}"/>
    <cellStyle name="20% - Accent1 5 2 3 3" xfId="6002" xr:uid="{B57AB489-4986-4307-9126-DF8EB84F6B23}"/>
    <cellStyle name="20% - Accent1 5 2 3 3 2" xfId="14585" xr:uid="{332A5F0F-1B29-4450-A990-F896F86DAE33}"/>
    <cellStyle name="20% - Accent1 5 2 3 3 2 2" xfId="32410" xr:uid="{ABB2D4CA-CE85-4883-A9CC-E0AA1EB3010D}"/>
    <cellStyle name="20% - Accent1 5 2 3 3 3" xfId="23910" xr:uid="{941701C8-ECD4-4684-A8A9-66FC8C1FFF43}"/>
    <cellStyle name="20% - Accent1 5 2 3 4" xfId="10425" xr:uid="{9FE5771A-9F01-49FD-9F79-D0F4551178F5}"/>
    <cellStyle name="20% - Accent1 5 2 3 4 2" xfId="28250" xr:uid="{C8EDDFA6-A075-47F2-8975-449032EF1C93}"/>
    <cellStyle name="20% - Accent1 5 2 3 5" xfId="19750" xr:uid="{03EB3B19-DA71-471E-BEE1-29F7CA470D68}"/>
    <cellStyle name="20% - Accent1 5 2 4" xfId="2942" xr:uid="{DE9462DC-53CA-493E-9C00-47662B139285}"/>
    <cellStyle name="20% - Accent1 5 2 4 2" xfId="7102" xr:uid="{0B9576B3-9FB3-488A-A5EC-A73E174BE95D}"/>
    <cellStyle name="20% - Accent1 5 2 4 2 2" xfId="15685" xr:uid="{8D30EE88-D048-4284-B632-15B567233AA8}"/>
    <cellStyle name="20% - Accent1 5 2 4 2 2 2" xfId="33510" xr:uid="{DF50D917-780B-44AC-AED8-E3CB0158F72B}"/>
    <cellStyle name="20% - Accent1 5 2 4 2 3" xfId="25010" xr:uid="{C80C6E07-08F5-4DD4-9FD5-4BBFB1FC02F7}"/>
    <cellStyle name="20% - Accent1 5 2 4 3" xfId="11525" xr:uid="{12AF7508-E785-4170-B0C4-97A99FD5C2FF}"/>
    <cellStyle name="20% - Accent1 5 2 4 3 2" xfId="29350" xr:uid="{52F98E84-6774-441C-90FC-D9071C0BD343}"/>
    <cellStyle name="20% - Accent1 5 2 4 4" xfId="20850" xr:uid="{215047E2-CBE1-4167-BD8D-55AE02F968A7}"/>
    <cellStyle name="20% - Accent1 5 2 5" xfId="5022" xr:uid="{DB7DD8AE-085C-4F4E-884C-E33EB45143A2}"/>
    <cellStyle name="20% - Accent1 5 2 5 2" xfId="13605" xr:uid="{C1B06D37-C03C-4552-A167-EF1B9FBD8E36}"/>
    <cellStyle name="20% - Accent1 5 2 5 2 2" xfId="31430" xr:uid="{F3CA3D12-9ED5-4471-81EB-210C4A60AAD1}"/>
    <cellStyle name="20% - Accent1 5 2 5 3" xfId="22930" xr:uid="{349949DE-E048-4C04-9ADF-E1E31317B510}"/>
    <cellStyle name="20% - Accent1 5 2 6" xfId="9445" xr:uid="{99C961A9-82EE-45BC-A89A-0D13CCF6A1CC}"/>
    <cellStyle name="20% - Accent1 5 2 6 2" xfId="27270" xr:uid="{9C2BD3DE-1772-45F5-83AD-922895B31F24}"/>
    <cellStyle name="20% - Accent1 5 2 7" xfId="18770" xr:uid="{778540CD-E1AF-4D9A-80C0-4B172975B5D6}"/>
    <cellStyle name="20% - Accent1 5 3" xfId="1156" xr:uid="{43E6F41A-F2D0-43C0-A315-7A09A045C1BE}"/>
    <cellStyle name="20% - Accent1 5 3 2" xfId="2262" xr:uid="{CF85E256-FCB4-40E8-BB0C-D2D8AF5CCEBB}"/>
    <cellStyle name="20% - Accent1 5 3 2 2" xfId="4342" xr:uid="{3BA85557-77D9-4D9F-B7E5-32A972A9366E}"/>
    <cellStyle name="20% - Accent1 5 3 2 2 2" xfId="8502" xr:uid="{ECF86D2B-6057-4D80-874D-E44B37EB03B8}"/>
    <cellStyle name="20% - Accent1 5 3 2 2 2 2" xfId="17085" xr:uid="{2EF0E0B8-B7D5-457C-BB3D-0917BF75851C}"/>
    <cellStyle name="20% - Accent1 5 3 2 2 2 2 2" xfId="34910" xr:uid="{EFF4AB43-61C1-468C-A0A9-56854565ED01}"/>
    <cellStyle name="20% - Accent1 5 3 2 2 2 3" xfId="26410" xr:uid="{EB9AD13D-1A77-4886-9D5C-DF637C68118D}"/>
    <cellStyle name="20% - Accent1 5 3 2 2 3" xfId="12925" xr:uid="{71CB7212-DCDC-4032-A0DE-DBE14D99C7FD}"/>
    <cellStyle name="20% - Accent1 5 3 2 2 3 2" xfId="30750" xr:uid="{F6ABE7BC-ADBE-4BE3-BD7C-5952C980D677}"/>
    <cellStyle name="20% - Accent1 5 3 2 2 4" xfId="22250" xr:uid="{7C6F92F6-5FD9-4598-ACE4-D0D1569226CA}"/>
    <cellStyle name="20% - Accent1 5 3 2 3" xfId="6422" xr:uid="{F93058CE-598E-4EB6-BCE1-38B2164AE750}"/>
    <cellStyle name="20% - Accent1 5 3 2 3 2" xfId="15005" xr:uid="{6E43F71E-250D-4FC7-B632-718F21FF57A0}"/>
    <cellStyle name="20% - Accent1 5 3 2 3 2 2" xfId="32830" xr:uid="{40CE2F80-609F-40FC-81C3-F5E2814C977A}"/>
    <cellStyle name="20% - Accent1 5 3 2 3 3" xfId="24330" xr:uid="{86FF3360-4D58-4BD5-BAF7-A9C844E602CB}"/>
    <cellStyle name="20% - Accent1 5 3 2 4" xfId="10845" xr:uid="{647775AE-A574-49DB-A678-F1A299686167}"/>
    <cellStyle name="20% - Accent1 5 3 2 4 2" xfId="28670" xr:uid="{58C8CD47-5AF8-4ED1-B22E-F7E2EBD49651}"/>
    <cellStyle name="20% - Accent1 5 3 2 5" xfId="20170" xr:uid="{0CDAB835-4816-4336-AC52-39899AC97F7A}"/>
    <cellStyle name="20% - Accent1 5 3 3" xfId="3362" xr:uid="{9E58C987-040B-42A3-909C-EC25809D1BF4}"/>
    <cellStyle name="20% - Accent1 5 3 3 2" xfId="7522" xr:uid="{4C678588-1370-4049-9A33-04C59BE33382}"/>
    <cellStyle name="20% - Accent1 5 3 3 2 2" xfId="16105" xr:uid="{ECDFC5CA-003C-4271-AA74-881AD1673A01}"/>
    <cellStyle name="20% - Accent1 5 3 3 2 2 2" xfId="33930" xr:uid="{8A7B224A-6559-4ED5-A665-227508FA9515}"/>
    <cellStyle name="20% - Accent1 5 3 3 2 3" xfId="25430" xr:uid="{46D73FD4-4498-43F6-9EA4-5EEF87C57F55}"/>
    <cellStyle name="20% - Accent1 5 3 3 3" xfId="11945" xr:uid="{B2CF1CA1-E337-47C1-9BE0-574CED675A18}"/>
    <cellStyle name="20% - Accent1 5 3 3 3 2" xfId="29770" xr:uid="{51013600-69FE-4367-9A96-C64A2DDA8650}"/>
    <cellStyle name="20% - Accent1 5 3 3 4" xfId="21270" xr:uid="{6D18703D-D2C1-4B8B-9AAB-FFA49B46EFEE}"/>
    <cellStyle name="20% - Accent1 5 3 4" xfId="5442" xr:uid="{1D343173-CF6B-4DFC-944A-15B8E2538E7C}"/>
    <cellStyle name="20% - Accent1 5 3 4 2" xfId="14025" xr:uid="{4936E314-B178-49A5-BFA0-095871187BBA}"/>
    <cellStyle name="20% - Accent1 5 3 4 2 2" xfId="31850" xr:uid="{3F2EBF19-6647-41A2-8ABC-FF4967E440D8}"/>
    <cellStyle name="20% - Accent1 5 3 4 3" xfId="23350" xr:uid="{85C0F479-949B-4B80-B969-4EE40B5292E4}"/>
    <cellStyle name="20% - Accent1 5 3 5" xfId="9865" xr:uid="{199A799C-AEB1-486F-811C-D7D3F35E33D1}"/>
    <cellStyle name="20% - Accent1 5 3 5 2" xfId="27690" xr:uid="{4F5EE8CF-8097-42D8-BE17-57524D6785DE}"/>
    <cellStyle name="20% - Accent1 5 3 6" xfId="19190" xr:uid="{5A623D2D-9276-4FB9-B712-7D3CFB881E38}"/>
    <cellStyle name="20% - Accent1 5 4" xfId="1782" xr:uid="{DEF39BB2-1161-43EB-B269-523E0DA4D095}"/>
    <cellStyle name="20% - Accent1 5 4 2" xfId="3862" xr:uid="{5CCBDD69-70F8-4810-BE23-5D710414259A}"/>
    <cellStyle name="20% - Accent1 5 4 2 2" xfId="8022" xr:uid="{94A04B5C-F939-418C-A01C-CE150DB15CCE}"/>
    <cellStyle name="20% - Accent1 5 4 2 2 2" xfId="16605" xr:uid="{4F1BB5CE-2CE5-4C22-ACF0-17E3E2C55D26}"/>
    <cellStyle name="20% - Accent1 5 4 2 2 2 2" xfId="34430" xr:uid="{F4C4B8FA-05CB-4F7B-B773-74823AE9B4B5}"/>
    <cellStyle name="20% - Accent1 5 4 2 2 3" xfId="25930" xr:uid="{CD623BC2-3D68-44B0-92D9-CEDD6864DD11}"/>
    <cellStyle name="20% - Accent1 5 4 2 3" xfId="12445" xr:uid="{9DF25F8E-370C-44BD-BF93-1F54CE504E69}"/>
    <cellStyle name="20% - Accent1 5 4 2 3 2" xfId="30270" xr:uid="{2B4BE4D7-F9DD-4E88-968F-D37F36991827}"/>
    <cellStyle name="20% - Accent1 5 4 2 4" xfId="21770" xr:uid="{00ADAF9A-D3A7-4464-89C0-5826D3CDCFB8}"/>
    <cellStyle name="20% - Accent1 5 4 3" xfId="5942" xr:uid="{9EC5299C-0415-4928-A6D4-E82E0DC2B723}"/>
    <cellStyle name="20% - Accent1 5 4 3 2" xfId="14525" xr:uid="{F6E8AC39-211A-4814-AD88-BEA3F0EFA629}"/>
    <cellStyle name="20% - Accent1 5 4 3 2 2" xfId="32350" xr:uid="{1268CC84-C453-4FDD-85A3-46AD3D5C8446}"/>
    <cellStyle name="20% - Accent1 5 4 3 3" xfId="23850" xr:uid="{3755B6FC-CF42-4B36-A2B2-88E6DF16B38D}"/>
    <cellStyle name="20% - Accent1 5 4 4" xfId="10365" xr:uid="{A727210D-EC06-4865-A5FA-633CA5C34C28}"/>
    <cellStyle name="20% - Accent1 5 4 4 2" xfId="28190" xr:uid="{D532CEA0-396F-4CF8-B2F7-EBC904B9F4D3}"/>
    <cellStyle name="20% - Accent1 5 4 5" xfId="19690" xr:uid="{92EADCD8-F3B4-416F-B289-1182AFF6B13D}"/>
    <cellStyle name="20% - Accent1 5 5" xfId="2882" xr:uid="{ED3A85F9-D1A6-411D-A91E-F2E4D77C0A9E}"/>
    <cellStyle name="20% - Accent1 5 5 2" xfId="7042" xr:uid="{3B481889-496D-4A0A-9E7F-F91F4108BA58}"/>
    <cellStyle name="20% - Accent1 5 5 2 2" xfId="15625" xr:uid="{D8E25BD2-AEEB-4F4C-920E-EC6AAC74C25F}"/>
    <cellStyle name="20% - Accent1 5 5 2 2 2" xfId="33450" xr:uid="{45420CE1-769B-4064-A757-BFEEEF02EDBF}"/>
    <cellStyle name="20% - Accent1 5 5 2 3" xfId="24950" xr:uid="{13651A7A-AAB3-44B2-9206-C7293B3DE8EE}"/>
    <cellStyle name="20% - Accent1 5 5 3" xfId="11465" xr:uid="{6C64508D-64FA-4872-8E91-39DB1AC7C1FD}"/>
    <cellStyle name="20% - Accent1 5 5 3 2" xfId="29290" xr:uid="{AFE67931-E4E5-4BB6-A46D-519E86313BEE}"/>
    <cellStyle name="20% - Accent1 5 5 4" xfId="20790" xr:uid="{329535E1-E79F-49DF-8AD4-5BA8F8DAC770}"/>
    <cellStyle name="20% - Accent1 5 6" xfId="4962" xr:uid="{E434194A-0528-404E-88C7-D45321539DCA}"/>
    <cellStyle name="20% - Accent1 5 6 2" xfId="13545" xr:uid="{DED32E98-D4A5-4048-96BC-7C58A52CC4C8}"/>
    <cellStyle name="20% - Accent1 5 6 2 2" xfId="31370" xr:uid="{20D9881A-2621-47A4-AA8B-ACC17CBA609D}"/>
    <cellStyle name="20% - Accent1 5 6 3" xfId="22870" xr:uid="{CB0D40B5-E6DD-44FB-ACD5-095DCFD61FDF}"/>
    <cellStyle name="20% - Accent1 5 7" xfId="9385" xr:uid="{DF2DBF0B-8959-43B1-B5E5-83B66EBC4580}"/>
    <cellStyle name="20% - Accent1 5 7 2" xfId="27210" xr:uid="{523015DE-8D19-40AB-A972-BACE5BEB50E5}"/>
    <cellStyle name="20% - Accent1 5 8" xfId="18710" xr:uid="{A7D8EE27-26B5-479A-A650-08F83CD8BC10}"/>
    <cellStyle name="20% - Accent1 50" xfId="18029" xr:uid="{1CA57F64-93A6-4738-BB5B-FC09EBC1072A}"/>
    <cellStyle name="20% - Accent1 51" xfId="18049" xr:uid="{6F089545-5CE9-4651-A2D5-59A97FB17682}"/>
    <cellStyle name="20% - Accent1 52" xfId="18069" xr:uid="{AB3FFC7A-43E7-47A1-B9DA-25519CB12ABF}"/>
    <cellStyle name="20% - Accent1 53" xfId="18089" xr:uid="{6E4BB22F-654D-4E08-9C72-9E33FB7E82B4}"/>
    <cellStyle name="20% - Accent1 54" xfId="18109" xr:uid="{44116DF2-DAC0-4062-A442-A41CB6A6829C}"/>
    <cellStyle name="20% - Accent1 55" xfId="18129" xr:uid="{7289B4F3-F702-49CE-9C77-602E5709BE3B}"/>
    <cellStyle name="20% - Accent1 56" xfId="18149" xr:uid="{A5F33C9E-979E-4061-BDE2-601B346A8EB5}"/>
    <cellStyle name="20% - Accent1 57" xfId="18169" xr:uid="{57750AC2-A8A4-4B3B-BF6C-AE4EB2172086}"/>
    <cellStyle name="20% - Accent1 58" xfId="18189" xr:uid="{9615CD07-BA6A-4BA8-8E2D-87D890A457B1}"/>
    <cellStyle name="20% - Accent1 59" xfId="18209" xr:uid="{7735F843-8F3E-4854-A56A-7AA34FC79930}"/>
    <cellStyle name="20% - Accent1 6" xfId="646" xr:uid="{73D22E66-AE95-4267-9A63-15704F64D0F1}"/>
    <cellStyle name="20% - Accent1 6 2" xfId="1252" xr:uid="{A5F4FC0A-52CD-46C5-8C6C-583701DF3EE4}"/>
    <cellStyle name="20% - Accent1 6 2 2" xfId="2342" xr:uid="{D5DF6751-1980-47E0-B84B-D2E14F0484EC}"/>
    <cellStyle name="20% - Accent1 6 2 2 2" xfId="4422" xr:uid="{AAC816CB-BE62-4BB1-BD53-E0A787364F8F}"/>
    <cellStyle name="20% - Accent1 6 2 2 2 2" xfId="8582" xr:uid="{1768401D-709E-4070-A569-55F1BA693B3C}"/>
    <cellStyle name="20% - Accent1 6 2 2 2 2 2" xfId="17165" xr:uid="{316DAB1B-A018-4E2A-BADE-43E1846777D8}"/>
    <cellStyle name="20% - Accent1 6 2 2 2 2 2 2" xfId="34990" xr:uid="{93066471-A44D-45FE-A9F2-1249298BD992}"/>
    <cellStyle name="20% - Accent1 6 2 2 2 2 3" xfId="26490" xr:uid="{FF04A5DC-CF1C-4798-83D2-1586BB67C456}"/>
    <cellStyle name="20% - Accent1 6 2 2 2 3" xfId="13005" xr:uid="{51008EDB-E762-44E7-A5B9-BCC10646E971}"/>
    <cellStyle name="20% - Accent1 6 2 2 2 3 2" xfId="30830" xr:uid="{021185A4-1FA4-43D2-9A9D-75C5D3D2EBD9}"/>
    <cellStyle name="20% - Accent1 6 2 2 2 4" xfId="22330" xr:uid="{9AD822B3-276B-4279-953B-924DB0E0C8F0}"/>
    <cellStyle name="20% - Accent1 6 2 2 3" xfId="6502" xr:uid="{E60AEBC8-2F26-4A44-8915-3B9B61E0461B}"/>
    <cellStyle name="20% - Accent1 6 2 2 3 2" xfId="15085" xr:uid="{81FA1C2C-3E22-401B-B152-A5F511F7573B}"/>
    <cellStyle name="20% - Accent1 6 2 2 3 2 2" xfId="32910" xr:uid="{790AEFC8-036E-4397-840A-CC4D1A9E186C}"/>
    <cellStyle name="20% - Accent1 6 2 2 3 3" xfId="24410" xr:uid="{0C8BF011-7AE3-4DBF-8B06-62F6052F3200}"/>
    <cellStyle name="20% - Accent1 6 2 2 4" xfId="10925" xr:uid="{E440743A-7D55-4516-8C72-9B962E5735C7}"/>
    <cellStyle name="20% - Accent1 6 2 2 4 2" xfId="28750" xr:uid="{80A01E97-6861-42CB-A3BF-0441562F8F3E}"/>
    <cellStyle name="20% - Accent1 6 2 2 5" xfId="20250" xr:uid="{157C454C-E2AC-4024-889D-8192CF01D548}"/>
    <cellStyle name="20% - Accent1 6 2 3" xfId="3442" xr:uid="{16659BA1-D8CA-433D-AA81-551E815B157F}"/>
    <cellStyle name="20% - Accent1 6 2 3 2" xfId="7602" xr:uid="{76E3653E-F484-489E-B0C1-14E05A7B43BC}"/>
    <cellStyle name="20% - Accent1 6 2 3 2 2" xfId="16185" xr:uid="{ACF15E5B-4411-48EC-9A7A-14F9EBE86E95}"/>
    <cellStyle name="20% - Accent1 6 2 3 2 2 2" xfId="34010" xr:uid="{FC8E6CD4-8D90-44EC-B79B-93DAE56683ED}"/>
    <cellStyle name="20% - Accent1 6 2 3 2 3" xfId="25510" xr:uid="{4C9E7640-B0D2-4E48-8408-58B6BABE7B38}"/>
    <cellStyle name="20% - Accent1 6 2 3 3" xfId="12025" xr:uid="{72EFF1FD-D3F1-4B85-AEA9-7F5A98B1EDBB}"/>
    <cellStyle name="20% - Accent1 6 2 3 3 2" xfId="29850" xr:uid="{BE948856-49AD-4BFB-9691-4DB55D113FB6}"/>
    <cellStyle name="20% - Accent1 6 2 3 4" xfId="21350" xr:uid="{C534CEB9-A883-4706-8B1E-597826E2CBDB}"/>
    <cellStyle name="20% - Accent1 6 2 4" xfId="5522" xr:uid="{7AA8643C-348C-4EEB-8F1B-C165FD7FB833}"/>
    <cellStyle name="20% - Accent1 6 2 4 2" xfId="14105" xr:uid="{37EDAA7E-5FA8-44E5-8CF3-8B92FFE8BECA}"/>
    <cellStyle name="20% - Accent1 6 2 4 2 2" xfId="31930" xr:uid="{D78C9364-25B0-4F92-BE45-9612F7BD4B88}"/>
    <cellStyle name="20% - Accent1 6 2 4 3" xfId="23430" xr:uid="{2C9C2CFD-8347-4BAC-A114-EF7A391D7E55}"/>
    <cellStyle name="20% - Accent1 6 2 5" xfId="9945" xr:uid="{946E1B0F-6A27-4311-9C4D-6A26600EABF3}"/>
    <cellStyle name="20% - Accent1 6 2 5 2" xfId="27770" xr:uid="{72F15844-2E5A-4D9D-8D46-0D541BF675E9}"/>
    <cellStyle name="20% - Accent1 6 2 6" xfId="19270" xr:uid="{296F3AE0-CB83-4892-B1A0-E0A8D4C9E81E}"/>
    <cellStyle name="20% - Accent1 6 3" xfId="1862" xr:uid="{15FA70A2-7F5A-44AA-A63F-AC4E8B44FA1F}"/>
    <cellStyle name="20% - Accent1 6 3 2" xfId="3942" xr:uid="{703BEA86-E2C0-43F7-80A2-45749012C917}"/>
    <cellStyle name="20% - Accent1 6 3 2 2" xfId="8102" xr:uid="{7A58E5D1-B7C4-4FED-A5E5-D7E9FABF243A}"/>
    <cellStyle name="20% - Accent1 6 3 2 2 2" xfId="16685" xr:uid="{8B6AA2EF-B767-4042-9002-B49C4341DA59}"/>
    <cellStyle name="20% - Accent1 6 3 2 2 2 2" xfId="34510" xr:uid="{EC990D8C-1F40-43C4-AC10-F921E2CFC28F}"/>
    <cellStyle name="20% - Accent1 6 3 2 2 3" xfId="26010" xr:uid="{0C0A6D00-8C32-47C5-94BB-2A273344B0D0}"/>
    <cellStyle name="20% - Accent1 6 3 2 3" xfId="12525" xr:uid="{F7D2E4B0-6886-47B4-959F-2E3C0B975709}"/>
    <cellStyle name="20% - Accent1 6 3 2 3 2" xfId="30350" xr:uid="{29DD8194-6EE7-4313-994F-FD9CA2E1160D}"/>
    <cellStyle name="20% - Accent1 6 3 2 4" xfId="21850" xr:uid="{3E706573-0834-4566-9D70-B8BA7883DAD9}"/>
    <cellStyle name="20% - Accent1 6 3 3" xfId="6022" xr:uid="{F2A669CF-69B2-4F09-98E5-A2AD59B309D0}"/>
    <cellStyle name="20% - Accent1 6 3 3 2" xfId="14605" xr:uid="{440AD501-5DD9-48C2-BF77-D8095A78A817}"/>
    <cellStyle name="20% - Accent1 6 3 3 2 2" xfId="32430" xr:uid="{33C0454A-E46B-408B-910D-2EBBA9BAF4E3}"/>
    <cellStyle name="20% - Accent1 6 3 3 3" xfId="23930" xr:uid="{EB1A0001-8A5E-4338-8AAF-140B7CED79D7}"/>
    <cellStyle name="20% - Accent1 6 3 4" xfId="10445" xr:uid="{842EAD42-C63B-4ACF-96CF-8D63F1E357A9}"/>
    <cellStyle name="20% - Accent1 6 3 4 2" xfId="28270" xr:uid="{5E621BAC-13A0-4267-ABF5-2FDFB29C59EF}"/>
    <cellStyle name="20% - Accent1 6 3 5" xfId="19770" xr:uid="{1B4B1B02-EA73-46FF-92A0-089720595561}"/>
    <cellStyle name="20% - Accent1 6 4" xfId="2962" xr:uid="{AD49BD52-C65D-4975-BBC5-AB70C8410F0F}"/>
    <cellStyle name="20% - Accent1 6 4 2" xfId="7122" xr:uid="{56CD273D-93FE-4A99-8345-F7624DC40337}"/>
    <cellStyle name="20% - Accent1 6 4 2 2" xfId="15705" xr:uid="{AF2DDC95-B705-4118-839E-52191F6098BB}"/>
    <cellStyle name="20% - Accent1 6 4 2 2 2" xfId="33530" xr:uid="{A1762B48-4EDE-4A3B-A396-6198C6E4A409}"/>
    <cellStyle name="20% - Accent1 6 4 2 3" xfId="25030" xr:uid="{CEADE7FA-50C5-4444-8195-C83CE399A129}"/>
    <cellStyle name="20% - Accent1 6 4 3" xfId="11545" xr:uid="{5773CBD8-22A5-4C99-90A3-3FDD4E89FC7F}"/>
    <cellStyle name="20% - Accent1 6 4 3 2" xfId="29370" xr:uid="{D16361DC-E8CF-409E-B2BC-E8B97D49984D}"/>
    <cellStyle name="20% - Accent1 6 4 4" xfId="20870" xr:uid="{E30BEAA6-8241-4C48-99F9-8459CB09CF26}"/>
    <cellStyle name="20% - Accent1 6 5" xfId="5042" xr:uid="{781AB517-B543-4507-BF59-785F5F966D9C}"/>
    <cellStyle name="20% - Accent1 6 5 2" xfId="13625" xr:uid="{1AAEEECB-A94C-410A-BC30-F58224E4A1F8}"/>
    <cellStyle name="20% - Accent1 6 5 2 2" xfId="31450" xr:uid="{210A44A3-609F-4793-8B32-AD7542A8B751}"/>
    <cellStyle name="20% - Accent1 6 5 3" xfId="22950" xr:uid="{06777164-ED09-4250-B273-F2CC3AC301EC}"/>
    <cellStyle name="20% - Accent1 6 6" xfId="9465" xr:uid="{9619DF61-9283-4045-BEE8-2AE7D8E56977}"/>
    <cellStyle name="20% - Accent1 6 6 2" xfId="27290" xr:uid="{67A4F009-C71F-4F69-BB62-DCD4BB501487}"/>
    <cellStyle name="20% - Accent1 6 7" xfId="18790" xr:uid="{65197C57-2DE0-4E05-B08B-5151E5BA9BD3}"/>
    <cellStyle name="20% - Accent1 60" xfId="18229" xr:uid="{1908BFEA-DC78-4119-B360-E14DCDDFF0B6}"/>
    <cellStyle name="20% - Accent1 61" xfId="18249" xr:uid="{D6C12AC8-B146-4D38-83C8-69ACA20855DC}"/>
    <cellStyle name="20% - Accent1 62" xfId="18269" xr:uid="{74A2F17F-EFBB-4697-9033-FCC1DF9A0AA0}"/>
    <cellStyle name="20% - Accent1 63" xfId="18289" xr:uid="{CC61A764-C5AA-4F1D-B794-ADD90C5DB034}"/>
    <cellStyle name="20% - Accent1 64" xfId="18309" xr:uid="{0E5ED76E-B450-4B3D-AB5F-31539E67A89E}"/>
    <cellStyle name="20% - Accent1 65" xfId="18329" xr:uid="{187E67EC-78C0-4415-9F40-B2A75B1FB929}"/>
    <cellStyle name="20% - Accent1 66" xfId="18349" xr:uid="{7612D93F-99BA-466D-A474-24AF47057EAB}"/>
    <cellStyle name="20% - Accent1 67" xfId="18369" xr:uid="{E760ABB8-D4B9-4345-8D3E-08FD4E015892}"/>
    <cellStyle name="20% - Accent1 68" xfId="18389" xr:uid="{7E261D7D-556F-4375-AF4C-0427C6DC1524}"/>
    <cellStyle name="20% - Accent1 69" xfId="18410" xr:uid="{272C4E6B-98A9-42FC-9D27-975073F9FCC3}"/>
    <cellStyle name="20% - Accent1 7" xfId="666" xr:uid="{077CF7F1-7F61-41B2-B2C5-805177F4F92C}"/>
    <cellStyle name="20% - Accent1 7 2" xfId="1272" xr:uid="{3C043825-B428-4509-936F-8E288C3449C5}"/>
    <cellStyle name="20% - Accent1 7 2 2" xfId="2362" xr:uid="{AF96067E-8EA2-47F3-9D50-310B00A87A13}"/>
    <cellStyle name="20% - Accent1 7 2 2 2" xfId="4442" xr:uid="{07D0B7C9-C23C-40F7-9F4D-C6612EC337FC}"/>
    <cellStyle name="20% - Accent1 7 2 2 2 2" xfId="8602" xr:uid="{ADBF6D32-AA0F-4D08-960B-91871E72E599}"/>
    <cellStyle name="20% - Accent1 7 2 2 2 2 2" xfId="17185" xr:uid="{E7F02064-F669-46F3-ABBE-B7027FFE46CB}"/>
    <cellStyle name="20% - Accent1 7 2 2 2 2 2 2" xfId="35010" xr:uid="{001BF59F-CBC0-43E3-857B-BDF7700EEE98}"/>
    <cellStyle name="20% - Accent1 7 2 2 2 2 3" xfId="26510" xr:uid="{61DC2FC8-7523-4BA5-93FE-83A6B49F354E}"/>
    <cellStyle name="20% - Accent1 7 2 2 2 3" xfId="13025" xr:uid="{DDD5332F-6078-45F0-AAA9-ACCE677E718B}"/>
    <cellStyle name="20% - Accent1 7 2 2 2 3 2" xfId="30850" xr:uid="{01702512-9269-4446-B033-1EC61EFA921F}"/>
    <cellStyle name="20% - Accent1 7 2 2 2 4" xfId="22350" xr:uid="{CEE18BDC-63FE-4C29-8B47-18E6ABA8A4A9}"/>
    <cellStyle name="20% - Accent1 7 2 2 3" xfId="6522" xr:uid="{77C551D6-6CC8-4173-940D-099695D5D399}"/>
    <cellStyle name="20% - Accent1 7 2 2 3 2" xfId="15105" xr:uid="{657AB369-8B7A-4B04-8195-6D30C758AF15}"/>
    <cellStyle name="20% - Accent1 7 2 2 3 2 2" xfId="32930" xr:uid="{5BE598B2-E8F3-4630-8B12-0ADB2931908A}"/>
    <cellStyle name="20% - Accent1 7 2 2 3 3" xfId="24430" xr:uid="{D5AF3502-24C0-4FAC-BBF6-D04DE5F09123}"/>
    <cellStyle name="20% - Accent1 7 2 2 4" xfId="10945" xr:uid="{CD1B6FE8-7C4F-42C5-AEB8-DAA5783334AB}"/>
    <cellStyle name="20% - Accent1 7 2 2 4 2" xfId="28770" xr:uid="{3B206BBF-4F68-4AAA-A9BC-81CECF07459E}"/>
    <cellStyle name="20% - Accent1 7 2 2 5" xfId="20270" xr:uid="{F5D041B5-2567-4D84-9517-EF6B98C8AB50}"/>
    <cellStyle name="20% - Accent1 7 2 3" xfId="3462" xr:uid="{847128D1-087A-439B-A6FD-ECE8E4306EE4}"/>
    <cellStyle name="20% - Accent1 7 2 3 2" xfId="7622" xr:uid="{36C66DDF-C9B6-45AB-A957-AEBDC1D7A21F}"/>
    <cellStyle name="20% - Accent1 7 2 3 2 2" xfId="16205" xr:uid="{1B7C3C5A-F1AC-4063-BC4A-9AB80EADEA6E}"/>
    <cellStyle name="20% - Accent1 7 2 3 2 2 2" xfId="34030" xr:uid="{713BA466-526A-40BE-8F63-F34F86924108}"/>
    <cellStyle name="20% - Accent1 7 2 3 2 3" xfId="25530" xr:uid="{1627E0CB-6EE4-4C8D-A90C-A0C02E36936A}"/>
    <cellStyle name="20% - Accent1 7 2 3 3" xfId="12045" xr:uid="{3E50D0FE-8DCD-4D94-B125-C87A91E88941}"/>
    <cellStyle name="20% - Accent1 7 2 3 3 2" xfId="29870" xr:uid="{3F2F6A2E-D763-43DB-B803-88FF1E1E4426}"/>
    <cellStyle name="20% - Accent1 7 2 3 4" xfId="21370" xr:uid="{B2874975-B01A-4B42-95DD-F639279E7112}"/>
    <cellStyle name="20% - Accent1 7 2 4" xfId="5542" xr:uid="{20435108-70A3-43E4-9A01-0CFDF1443890}"/>
    <cellStyle name="20% - Accent1 7 2 4 2" xfId="14125" xr:uid="{FDFBD914-F1FB-4778-ABA7-409A907187E2}"/>
    <cellStyle name="20% - Accent1 7 2 4 2 2" xfId="31950" xr:uid="{C363075E-B962-4028-BE03-51FE2795FC06}"/>
    <cellStyle name="20% - Accent1 7 2 4 3" xfId="23450" xr:uid="{F4C5A57B-EB75-4BB2-BCA0-31A46202CD16}"/>
    <cellStyle name="20% - Accent1 7 2 5" xfId="9965" xr:uid="{7B1E4E62-9340-4D72-AB54-20304F005E9A}"/>
    <cellStyle name="20% - Accent1 7 2 5 2" xfId="27790" xr:uid="{F2686527-7AF5-4235-A33A-3F3C7027B316}"/>
    <cellStyle name="20% - Accent1 7 2 6" xfId="19290" xr:uid="{33559796-65D4-4113-93F0-24BB0BC17E29}"/>
    <cellStyle name="20% - Accent1 7 3" xfId="1882" xr:uid="{5D469783-C1F9-4190-94B5-8369577B5616}"/>
    <cellStyle name="20% - Accent1 7 3 2" xfId="3962" xr:uid="{13369301-D7F7-49B3-AD20-A21AA0539D21}"/>
    <cellStyle name="20% - Accent1 7 3 2 2" xfId="8122" xr:uid="{7D42B94E-06B4-4AF7-B8DB-E154169872A4}"/>
    <cellStyle name="20% - Accent1 7 3 2 2 2" xfId="16705" xr:uid="{AA8406F0-47AB-4DE3-A754-CF8F4E9798C4}"/>
    <cellStyle name="20% - Accent1 7 3 2 2 2 2" xfId="34530" xr:uid="{505263D5-C1FC-4750-8323-9D679FDFF601}"/>
    <cellStyle name="20% - Accent1 7 3 2 2 3" xfId="26030" xr:uid="{915DF88C-3BBB-4E4C-8227-59CB3599A270}"/>
    <cellStyle name="20% - Accent1 7 3 2 3" xfId="12545" xr:uid="{4E1B4666-7825-42A8-B8A2-FC89BE722994}"/>
    <cellStyle name="20% - Accent1 7 3 2 3 2" xfId="30370" xr:uid="{1DF2027B-0D38-43B1-B0E9-0363D112552C}"/>
    <cellStyle name="20% - Accent1 7 3 2 4" xfId="21870" xr:uid="{7C677D63-42A2-4C45-9FCC-737C485B5AC5}"/>
    <cellStyle name="20% - Accent1 7 3 3" xfId="6042" xr:uid="{6DBEE565-0410-4602-9056-5194D30075BD}"/>
    <cellStyle name="20% - Accent1 7 3 3 2" xfId="14625" xr:uid="{47D42873-730A-4B7B-9C13-3984C8EB2E56}"/>
    <cellStyle name="20% - Accent1 7 3 3 2 2" xfId="32450" xr:uid="{3B45B18C-2859-482C-806F-A61923579CF8}"/>
    <cellStyle name="20% - Accent1 7 3 3 3" xfId="23950" xr:uid="{EFC96E38-1F44-4742-8301-351499CF623E}"/>
    <cellStyle name="20% - Accent1 7 3 4" xfId="10465" xr:uid="{41AE57B0-BEDD-47B7-93D8-87CAA8053ACA}"/>
    <cellStyle name="20% - Accent1 7 3 4 2" xfId="28290" xr:uid="{8A224CAD-CE59-4AB5-8ED3-63B20ED7B936}"/>
    <cellStyle name="20% - Accent1 7 3 5" xfId="19790" xr:uid="{A7C8F593-6071-4D17-B3D5-09DA53580069}"/>
    <cellStyle name="20% - Accent1 7 4" xfId="2982" xr:uid="{1FE147DE-210D-4DFA-80F8-D015ED8B24E4}"/>
    <cellStyle name="20% - Accent1 7 4 2" xfId="7142" xr:uid="{9EF351EC-0F8F-46A1-B1EC-423387929892}"/>
    <cellStyle name="20% - Accent1 7 4 2 2" xfId="15725" xr:uid="{BB0CAF86-245C-4B92-B7BD-005B92E09280}"/>
    <cellStyle name="20% - Accent1 7 4 2 2 2" xfId="33550" xr:uid="{2CCB0437-EA3C-4450-9D37-56F743F944C7}"/>
    <cellStyle name="20% - Accent1 7 4 2 3" xfId="25050" xr:uid="{80B5BBA1-B36A-4A7A-8435-AB7E3FB5600C}"/>
    <cellStyle name="20% - Accent1 7 4 3" xfId="11565" xr:uid="{FA5EC3AF-F367-42E6-B1E2-D6F28DCC3DF8}"/>
    <cellStyle name="20% - Accent1 7 4 3 2" xfId="29390" xr:uid="{4D4DBDB5-9E6B-4A3D-852A-0CD5D031AA58}"/>
    <cellStyle name="20% - Accent1 7 4 4" xfId="20890" xr:uid="{8D0316F9-D5A4-4BFF-B2E0-75DDF36142A0}"/>
    <cellStyle name="20% - Accent1 7 5" xfId="5062" xr:uid="{7525047F-DBFC-4B28-9EEF-4657F07A599B}"/>
    <cellStyle name="20% - Accent1 7 5 2" xfId="13645" xr:uid="{9C3EEB29-5D2E-4E58-9729-2395D2E0F910}"/>
    <cellStyle name="20% - Accent1 7 5 2 2" xfId="31470" xr:uid="{DC72AE66-187D-427B-B3EF-5121FA0B0DFE}"/>
    <cellStyle name="20% - Accent1 7 5 3" xfId="22970" xr:uid="{AC6F44E0-21DD-4BF6-8791-B226F657BB01}"/>
    <cellStyle name="20% - Accent1 7 6" xfId="9485" xr:uid="{AAD10A7C-BC58-424D-B653-47C211DF98E7}"/>
    <cellStyle name="20% - Accent1 7 6 2" xfId="27310" xr:uid="{BC68EB9B-0BF3-44A6-A355-E4ED5FE946C3}"/>
    <cellStyle name="20% - Accent1 7 7" xfId="18810" xr:uid="{BC3BD7FE-6487-4704-96FC-33E4449F2C56}"/>
    <cellStyle name="20% - Accent1 70" xfId="18430" xr:uid="{3B39DF5E-D658-41B5-AC87-1B4BBDCF3A41}"/>
    <cellStyle name="20% - Accent1 71" xfId="18450" xr:uid="{B183A6CC-18FD-4CFF-86F3-1404FCE29E4E}"/>
    <cellStyle name="20% - Accent1 72" xfId="18470" xr:uid="{A833B0D5-BC53-47B8-B850-01130CD19301}"/>
    <cellStyle name="20% - Accent1 73" xfId="18490" xr:uid="{566624AA-C497-4DCB-A4EC-5D7D7949032A}"/>
    <cellStyle name="20% - Accent1 74" xfId="18510" xr:uid="{54D860F1-72E2-4210-9371-D45E4A37CDEF}"/>
    <cellStyle name="20% - Accent1 75" xfId="18530" xr:uid="{A9DA5283-D704-4B39-B5D5-E6F7B2F723CF}"/>
    <cellStyle name="20% - Accent1 76" xfId="18550" xr:uid="{6ADB5F7C-8AD6-4E2D-93A2-FA310B18C3A2}"/>
    <cellStyle name="20% - Accent1 77" xfId="18570" xr:uid="{C750D56F-41A5-4D89-B035-5CA41BBF65E4}"/>
    <cellStyle name="20% - Accent1 78" xfId="18590" xr:uid="{6800A998-61B9-4E09-BDE5-B3881EAFCCED}"/>
    <cellStyle name="20% - Accent1 79" xfId="18610" xr:uid="{0680B926-E06E-424D-875E-0AE1BFEB342F}"/>
    <cellStyle name="20% - Accent1 8" xfId="687" xr:uid="{A83B4F04-9921-4A55-9D16-6FA9285E74E9}"/>
    <cellStyle name="20% - Accent1 8 2" xfId="1293" xr:uid="{8279CF70-293F-4690-9FAC-5A6CF98B468D}"/>
    <cellStyle name="20% - Accent1 8 2 2" xfId="2382" xr:uid="{3E9006B4-C636-46CF-864B-B2F449D04B78}"/>
    <cellStyle name="20% - Accent1 8 2 2 2" xfId="4462" xr:uid="{DA7A8F23-B822-4EF6-AC8A-E9F7B5E1B79E}"/>
    <cellStyle name="20% - Accent1 8 2 2 2 2" xfId="8622" xr:uid="{31AF3758-E7C4-475D-B89E-0711B98F412A}"/>
    <cellStyle name="20% - Accent1 8 2 2 2 2 2" xfId="17205" xr:uid="{DBE24289-BAA0-494F-A463-1E7691281368}"/>
    <cellStyle name="20% - Accent1 8 2 2 2 2 2 2" xfId="35030" xr:uid="{9F988038-147C-4025-A161-721E3F4C4470}"/>
    <cellStyle name="20% - Accent1 8 2 2 2 2 3" xfId="26530" xr:uid="{03A6F113-B92D-4AA1-8230-E28BFD4B5929}"/>
    <cellStyle name="20% - Accent1 8 2 2 2 3" xfId="13045" xr:uid="{48B4569B-874E-4972-9B51-7030B9B2C19D}"/>
    <cellStyle name="20% - Accent1 8 2 2 2 3 2" xfId="30870" xr:uid="{6A63B030-4D28-4832-A03E-0EA6D59BD379}"/>
    <cellStyle name="20% - Accent1 8 2 2 2 4" xfId="22370" xr:uid="{3594B39F-35A4-409D-B242-DCA53741050E}"/>
    <cellStyle name="20% - Accent1 8 2 2 3" xfId="6542" xr:uid="{873C75E1-0740-422F-9A60-0975C3BFA88D}"/>
    <cellStyle name="20% - Accent1 8 2 2 3 2" xfId="15125" xr:uid="{695D87EF-A30D-4B2B-A2E2-CD60BD3B14DF}"/>
    <cellStyle name="20% - Accent1 8 2 2 3 2 2" xfId="32950" xr:uid="{0BDDBB0A-4BAC-4E6B-B03C-ECEE7674FBD5}"/>
    <cellStyle name="20% - Accent1 8 2 2 3 3" xfId="24450" xr:uid="{3001CE31-C153-4CA6-AB97-30CE22B327A5}"/>
    <cellStyle name="20% - Accent1 8 2 2 4" xfId="10965" xr:uid="{6F191240-0113-4926-A9AB-E1C9E81B847C}"/>
    <cellStyle name="20% - Accent1 8 2 2 4 2" xfId="28790" xr:uid="{612CA564-610A-470B-804D-58E39FA888F8}"/>
    <cellStyle name="20% - Accent1 8 2 2 5" xfId="20290" xr:uid="{3AE3EEC8-3337-4780-899D-B31C0DE87E62}"/>
    <cellStyle name="20% - Accent1 8 2 3" xfId="3482" xr:uid="{B15208D5-2119-4C10-A3E8-E6C3EA22A313}"/>
    <cellStyle name="20% - Accent1 8 2 3 2" xfId="7642" xr:uid="{2D103BC2-E4A3-4301-9C75-19E1D84DAC7C}"/>
    <cellStyle name="20% - Accent1 8 2 3 2 2" xfId="16225" xr:uid="{2A68B5AB-66AD-48BF-9254-96EF5D18338D}"/>
    <cellStyle name="20% - Accent1 8 2 3 2 2 2" xfId="34050" xr:uid="{76D478AC-6509-4BE7-AA41-3B028C417432}"/>
    <cellStyle name="20% - Accent1 8 2 3 2 3" xfId="25550" xr:uid="{F6241DBE-9016-4D9B-A144-267516248EE5}"/>
    <cellStyle name="20% - Accent1 8 2 3 3" xfId="12065" xr:uid="{58785E2D-174C-453B-912F-D43FC14420FF}"/>
    <cellStyle name="20% - Accent1 8 2 3 3 2" xfId="29890" xr:uid="{C51B3CDD-18DB-41D4-BE40-611F15647B49}"/>
    <cellStyle name="20% - Accent1 8 2 3 4" xfId="21390" xr:uid="{58B3B8E2-CE2B-42A2-8CA4-BAB46DDD58B9}"/>
    <cellStyle name="20% - Accent1 8 2 4" xfId="5562" xr:uid="{29188722-B946-4B49-905D-6FB7343BC6A3}"/>
    <cellStyle name="20% - Accent1 8 2 4 2" xfId="14145" xr:uid="{8CC0A419-44A1-4DEB-98EA-07E39472388E}"/>
    <cellStyle name="20% - Accent1 8 2 4 2 2" xfId="31970" xr:uid="{0D0EA0A9-B1FD-4F11-8C37-668F500CB482}"/>
    <cellStyle name="20% - Accent1 8 2 4 3" xfId="23470" xr:uid="{9B819EDA-4E18-4695-8F4D-B68E962B2CB8}"/>
    <cellStyle name="20% - Accent1 8 2 5" xfId="9985" xr:uid="{A88BAC38-D118-4507-AE6B-1F51F40B64D9}"/>
    <cellStyle name="20% - Accent1 8 2 5 2" xfId="27810" xr:uid="{BE071720-86B1-4D3D-8AAF-6FF1E2A0E60F}"/>
    <cellStyle name="20% - Accent1 8 2 6" xfId="19310" xr:uid="{B3799DCC-21A4-49CE-8E6E-1D6199F4E7E1}"/>
    <cellStyle name="20% - Accent1 8 3" xfId="1902" xr:uid="{8CA2DC41-F725-493E-8B08-DB3A25C3AED9}"/>
    <cellStyle name="20% - Accent1 8 3 2" xfId="3982" xr:uid="{620C8E0A-E5C8-4CDE-AEA2-3D72CA2BBF30}"/>
    <cellStyle name="20% - Accent1 8 3 2 2" xfId="8142" xr:uid="{1EDA1B8B-D3F1-450A-AFA9-A0904EE459E8}"/>
    <cellStyle name="20% - Accent1 8 3 2 2 2" xfId="16725" xr:uid="{CACA06B1-FFA5-4226-8235-3AC527CE1A13}"/>
    <cellStyle name="20% - Accent1 8 3 2 2 2 2" xfId="34550" xr:uid="{5604E3EE-0E99-489D-9B25-795E205A4ECB}"/>
    <cellStyle name="20% - Accent1 8 3 2 2 3" xfId="26050" xr:uid="{09720924-CC9D-4A7A-8E4B-8586E3685AAA}"/>
    <cellStyle name="20% - Accent1 8 3 2 3" xfId="12565" xr:uid="{6072EB65-1512-4DD9-BD92-49B4D498A0B5}"/>
    <cellStyle name="20% - Accent1 8 3 2 3 2" xfId="30390" xr:uid="{65EDB5CC-7624-4BFD-84E9-CB92B3611DFE}"/>
    <cellStyle name="20% - Accent1 8 3 2 4" xfId="21890" xr:uid="{1271DB20-2DC8-4A3C-9CB6-1715D81E2DFA}"/>
    <cellStyle name="20% - Accent1 8 3 3" xfId="6062" xr:uid="{2C477B0A-54B4-4341-A794-1FFAD166450E}"/>
    <cellStyle name="20% - Accent1 8 3 3 2" xfId="14645" xr:uid="{06D91EBA-D27F-407A-B804-43FAB4500DDF}"/>
    <cellStyle name="20% - Accent1 8 3 3 2 2" xfId="32470" xr:uid="{4DF45797-21C7-4D14-B17A-750F66A10CE6}"/>
    <cellStyle name="20% - Accent1 8 3 3 3" xfId="23970" xr:uid="{F998F67D-C831-4F5D-9FAA-6A241E34FFB2}"/>
    <cellStyle name="20% - Accent1 8 3 4" xfId="10485" xr:uid="{7026CB90-DD59-4A78-93A3-660110376DB4}"/>
    <cellStyle name="20% - Accent1 8 3 4 2" xfId="28310" xr:uid="{FFA38E97-83D0-4598-9DE0-D548B47273F9}"/>
    <cellStyle name="20% - Accent1 8 3 5" xfId="19810" xr:uid="{DE2D5E24-2394-40D7-B569-5B98F5549EDA}"/>
    <cellStyle name="20% - Accent1 8 4" xfId="3002" xr:uid="{B04E31F7-0520-4209-ABCA-F8EDDB5CE3B1}"/>
    <cellStyle name="20% - Accent1 8 4 2" xfId="7162" xr:uid="{AC3907A2-A0D5-40E3-A9E1-5B5157A6E75A}"/>
    <cellStyle name="20% - Accent1 8 4 2 2" xfId="15745" xr:uid="{7778B051-BB0F-4ACB-9360-2BF6AB2FA5CD}"/>
    <cellStyle name="20% - Accent1 8 4 2 2 2" xfId="33570" xr:uid="{8E6E91B0-F39A-475F-9C61-6D2740825E04}"/>
    <cellStyle name="20% - Accent1 8 4 2 3" xfId="25070" xr:uid="{CF84427C-1878-4D8D-AD74-7E883A272D1A}"/>
    <cellStyle name="20% - Accent1 8 4 3" xfId="11585" xr:uid="{49397B19-0D6C-4410-9FD1-01789C4F598D}"/>
    <cellStyle name="20% - Accent1 8 4 3 2" xfId="29410" xr:uid="{D2726EA9-2F81-4461-B91A-4080266480AB}"/>
    <cellStyle name="20% - Accent1 8 4 4" xfId="20910" xr:uid="{9A32F898-819A-4755-A8FA-6B6C9B5FD1E1}"/>
    <cellStyle name="20% - Accent1 8 5" xfId="5082" xr:uid="{5020B1A7-F868-43E3-B9D4-F828F544FEBC}"/>
    <cellStyle name="20% - Accent1 8 5 2" xfId="13665" xr:uid="{030D30D9-2FBD-4C8D-AFDA-296132452DD2}"/>
    <cellStyle name="20% - Accent1 8 5 2 2" xfId="31490" xr:uid="{2FF22AB2-767E-4AE5-81D7-17644BF47AAC}"/>
    <cellStyle name="20% - Accent1 8 5 3" xfId="22990" xr:uid="{82C65B60-4C1F-460D-BE31-4B5B2E1419B5}"/>
    <cellStyle name="20% - Accent1 8 6" xfId="9505" xr:uid="{F50CBEA0-AFC0-4127-A51A-D07A6C357A57}"/>
    <cellStyle name="20% - Accent1 8 6 2" xfId="27330" xr:uid="{7BE8ED85-B6DB-4CAD-BA4A-3B6F55FBE775}"/>
    <cellStyle name="20% - Accent1 8 7" xfId="18830" xr:uid="{6DEE6AD3-4229-446F-97E9-A53BD4659774}"/>
    <cellStyle name="20% - Accent1 80" xfId="18630" xr:uid="{D342D871-8D88-4550-A712-0C0805C05E1A}"/>
    <cellStyle name="20% - Accent1 81" xfId="18650" xr:uid="{8FF07F39-D395-473A-A93A-76FFC87EACE8}"/>
    <cellStyle name="20% - Accent1 82" xfId="35770" xr:uid="{7E97EC55-F8A5-470A-B484-89E5B4166603}"/>
    <cellStyle name="20% - Accent1 83" xfId="35790" xr:uid="{6EBA059D-FB7D-469C-BCAC-E1A97D63C2EF}"/>
    <cellStyle name="20% - Accent1 84" xfId="35810" xr:uid="{E38A8DE0-3A3B-4278-80C1-06597207E367}"/>
    <cellStyle name="20% - Accent1 85" xfId="35830" xr:uid="{24CC872E-6795-4976-BB00-9953E0BA0C1B}"/>
    <cellStyle name="20% - Accent1 86" xfId="35850" xr:uid="{058E14C5-C84D-457F-9D1C-BECDDB351FB9}"/>
    <cellStyle name="20% - Accent1 87" xfId="35870" xr:uid="{7EFA21DA-5A21-44B7-8470-44CE14809250}"/>
    <cellStyle name="20% - Accent1 88" xfId="35890" xr:uid="{6FD14AD3-9653-4DC7-BAA2-74B19FA70EB6}"/>
    <cellStyle name="20% - Accent1 89" xfId="35910" xr:uid="{11ABFCC2-B0EF-454C-B258-AA9D51029B10}"/>
    <cellStyle name="20% - Accent1 9" xfId="710" xr:uid="{65AAD788-5037-43B8-9F98-1B7910064156}"/>
    <cellStyle name="20% - Accent1 9 2" xfId="1316" xr:uid="{97856E80-3662-482E-BFBC-C073789C73FC}"/>
    <cellStyle name="20% - Accent1 9 2 2" xfId="2402" xr:uid="{3BF63407-E9C4-41FB-96A0-6282131F5605}"/>
    <cellStyle name="20% - Accent1 9 2 2 2" xfId="4482" xr:uid="{DD77B2E3-7D0B-4CC9-A20C-C14C8919F2E9}"/>
    <cellStyle name="20% - Accent1 9 2 2 2 2" xfId="8642" xr:uid="{17738B83-3804-46B6-B10C-F7EA3111FE14}"/>
    <cellStyle name="20% - Accent1 9 2 2 2 2 2" xfId="17225" xr:uid="{5B89068E-E901-45A6-BCBE-D45A4E617D01}"/>
    <cellStyle name="20% - Accent1 9 2 2 2 2 2 2" xfId="35050" xr:uid="{5C45261B-E4DB-4B31-816A-6EFE2B16F833}"/>
    <cellStyle name="20% - Accent1 9 2 2 2 2 3" xfId="26550" xr:uid="{79BE7D1E-4E59-40D1-AE6B-CC38533195C3}"/>
    <cellStyle name="20% - Accent1 9 2 2 2 3" xfId="13065" xr:uid="{F184ABD1-0A34-4FA9-A113-F24942550713}"/>
    <cellStyle name="20% - Accent1 9 2 2 2 3 2" xfId="30890" xr:uid="{4B0BA458-1534-4B54-B040-E88E4FF4E26A}"/>
    <cellStyle name="20% - Accent1 9 2 2 2 4" xfId="22390" xr:uid="{DB5F6180-900E-4E06-8D6D-89303A7CFC7C}"/>
    <cellStyle name="20% - Accent1 9 2 2 3" xfId="6562" xr:uid="{DD9766CE-239F-4430-9DEC-DB1A7DD40BCB}"/>
    <cellStyle name="20% - Accent1 9 2 2 3 2" xfId="15145" xr:uid="{BCE3530B-BDCF-4BBE-8A63-A6DC84200BB5}"/>
    <cellStyle name="20% - Accent1 9 2 2 3 2 2" xfId="32970" xr:uid="{AA89A5F1-8FA8-4275-AA54-29A1BD1ED007}"/>
    <cellStyle name="20% - Accent1 9 2 2 3 3" xfId="24470" xr:uid="{1FB8DD25-D3C9-45BA-9604-884B16A6A4DD}"/>
    <cellStyle name="20% - Accent1 9 2 2 4" xfId="10985" xr:uid="{7658BB36-65DF-44B5-8240-1925281525A6}"/>
    <cellStyle name="20% - Accent1 9 2 2 4 2" xfId="28810" xr:uid="{42CEB871-5D54-4498-A251-E5B5451A750F}"/>
    <cellStyle name="20% - Accent1 9 2 2 5" xfId="20310" xr:uid="{CEF10652-EAE3-4D61-BB61-228DFA527E62}"/>
    <cellStyle name="20% - Accent1 9 2 3" xfId="3502" xr:uid="{65872EAA-8DEC-4FFE-9F1C-2488F45C53AF}"/>
    <cellStyle name="20% - Accent1 9 2 3 2" xfId="7662" xr:uid="{897ED4CA-1C57-4D13-AE30-A04BDDA16067}"/>
    <cellStyle name="20% - Accent1 9 2 3 2 2" xfId="16245" xr:uid="{904EDF80-6D54-49B5-998B-6C6E5AA1783F}"/>
    <cellStyle name="20% - Accent1 9 2 3 2 2 2" xfId="34070" xr:uid="{4D835D34-638A-4ECB-8419-B6285C4B8816}"/>
    <cellStyle name="20% - Accent1 9 2 3 2 3" xfId="25570" xr:uid="{16084563-84ED-48A8-9CC1-151491251784}"/>
    <cellStyle name="20% - Accent1 9 2 3 3" xfId="12085" xr:uid="{6302300C-5863-4212-802F-C7BAFA400C8E}"/>
    <cellStyle name="20% - Accent1 9 2 3 3 2" xfId="29910" xr:uid="{473C32F7-23B3-4FD5-8BA8-D2BEF1AAFE2E}"/>
    <cellStyle name="20% - Accent1 9 2 3 4" xfId="21410" xr:uid="{5C90A51A-5B92-4A62-96AE-44A6B0CEF1B6}"/>
    <cellStyle name="20% - Accent1 9 2 4" xfId="5582" xr:uid="{1554528B-156D-4FB0-B685-18C28AAAB335}"/>
    <cellStyle name="20% - Accent1 9 2 4 2" xfId="14165" xr:uid="{8180560D-B501-48C6-A5DE-59EDC8008B44}"/>
    <cellStyle name="20% - Accent1 9 2 4 2 2" xfId="31990" xr:uid="{861843BB-01E2-4833-AE1D-BBBE066D91A0}"/>
    <cellStyle name="20% - Accent1 9 2 4 3" xfId="23490" xr:uid="{793434CE-7D06-4872-B0CA-19C790134012}"/>
    <cellStyle name="20% - Accent1 9 2 5" xfId="10005" xr:uid="{10B0F8C8-4CFD-49B4-BF58-E363CD045C80}"/>
    <cellStyle name="20% - Accent1 9 2 5 2" xfId="27830" xr:uid="{5A6E4415-E2F4-4364-800B-FA9A65E1A372}"/>
    <cellStyle name="20% - Accent1 9 2 6" xfId="19330" xr:uid="{FAA9E344-73F0-4F05-B4DD-8EE5AFA3370F}"/>
    <cellStyle name="20% - Accent1 9 3" xfId="1922" xr:uid="{32F21DE2-2A9E-40B2-B2D6-25460A58ACBE}"/>
    <cellStyle name="20% - Accent1 9 3 2" xfId="4002" xr:uid="{DECF88B4-8F61-4A0E-8797-3565B839CA8F}"/>
    <cellStyle name="20% - Accent1 9 3 2 2" xfId="8162" xr:uid="{BB864EA8-98A6-43AF-8EAE-9C55B2AD6C75}"/>
    <cellStyle name="20% - Accent1 9 3 2 2 2" xfId="16745" xr:uid="{7889E97A-5F8B-45BE-B235-44EEF57779BB}"/>
    <cellStyle name="20% - Accent1 9 3 2 2 2 2" xfId="34570" xr:uid="{CF99473E-262F-46AC-95E8-92F38F3599DF}"/>
    <cellStyle name="20% - Accent1 9 3 2 2 3" xfId="26070" xr:uid="{37B273E2-32B1-41F0-9DA8-D650BFE38252}"/>
    <cellStyle name="20% - Accent1 9 3 2 3" xfId="12585" xr:uid="{55FD1F00-C85B-449D-8349-09B013434C93}"/>
    <cellStyle name="20% - Accent1 9 3 2 3 2" xfId="30410" xr:uid="{5824026A-5D0E-496A-B7CB-85ADE2CCCABA}"/>
    <cellStyle name="20% - Accent1 9 3 2 4" xfId="21910" xr:uid="{62819974-311D-4C19-85AA-5FC485368D3D}"/>
    <cellStyle name="20% - Accent1 9 3 3" xfId="6082" xr:uid="{1E154120-828A-454F-93D2-FA96CC649412}"/>
    <cellStyle name="20% - Accent1 9 3 3 2" xfId="14665" xr:uid="{7DAAF826-5C59-4F76-9641-52B43793923E}"/>
    <cellStyle name="20% - Accent1 9 3 3 2 2" xfId="32490" xr:uid="{3C73B25B-312D-4F0C-8DA5-548A79737DB9}"/>
    <cellStyle name="20% - Accent1 9 3 3 3" xfId="23990" xr:uid="{DB4B5E0B-939D-4AB3-91DE-CB0870F836AA}"/>
    <cellStyle name="20% - Accent1 9 3 4" xfId="10505" xr:uid="{EE55C0F5-2041-4D00-9912-77558B2F2DE0}"/>
    <cellStyle name="20% - Accent1 9 3 4 2" xfId="28330" xr:uid="{4D4C7CEB-BF09-40D7-A7D5-24BBCBA498B7}"/>
    <cellStyle name="20% - Accent1 9 3 5" xfId="19830" xr:uid="{508EAC20-917B-42AC-93B3-6C8BB63AF451}"/>
    <cellStyle name="20% - Accent1 9 4" xfId="3022" xr:uid="{A3B80BD9-54DC-423B-8955-FE3E41CBC569}"/>
    <cellStyle name="20% - Accent1 9 4 2" xfId="7182" xr:uid="{ACFDA82F-20A9-46FD-B895-C75E3A1B1642}"/>
    <cellStyle name="20% - Accent1 9 4 2 2" xfId="15765" xr:uid="{2014A231-A724-4D25-B74B-EDE1DF682209}"/>
    <cellStyle name="20% - Accent1 9 4 2 2 2" xfId="33590" xr:uid="{7B55D9B6-F26B-4540-827D-DC989EB55FC1}"/>
    <cellStyle name="20% - Accent1 9 4 2 3" xfId="25090" xr:uid="{14A13A73-AD38-4E3E-9F59-FDB51AAB636D}"/>
    <cellStyle name="20% - Accent1 9 4 3" xfId="11605" xr:uid="{3E0A16A6-CA09-4C3C-BA30-1B7F4F1C4ED7}"/>
    <cellStyle name="20% - Accent1 9 4 3 2" xfId="29430" xr:uid="{3661B5B5-9C91-4FE9-B431-4D434F640C2B}"/>
    <cellStyle name="20% - Accent1 9 4 4" xfId="20930" xr:uid="{AC5B2353-FD68-4BFD-B3E8-7637B0CD75DF}"/>
    <cellStyle name="20% - Accent1 9 5" xfId="5102" xr:uid="{CD6E5F35-F67D-4634-821E-1C4BD3B1D927}"/>
    <cellStyle name="20% - Accent1 9 5 2" xfId="13685" xr:uid="{9DF17DBF-D310-4076-835C-722F50FFA6BE}"/>
    <cellStyle name="20% - Accent1 9 5 2 2" xfId="31510" xr:uid="{2AAE3029-0913-4C86-BA20-8A7B9CCD5472}"/>
    <cellStyle name="20% - Accent1 9 5 3" xfId="23010" xr:uid="{563B0F8D-C526-49A3-81C3-E0545130904F}"/>
    <cellStyle name="20% - Accent1 9 6" xfId="9525" xr:uid="{E95343DA-2720-459A-A298-96298F51D2B8}"/>
    <cellStyle name="20% - Accent1 9 6 2" xfId="27350" xr:uid="{DD1D621E-1D87-4FB5-BDA5-9733FA07F4D5}"/>
    <cellStyle name="20% - Accent1 9 7" xfId="18850" xr:uid="{561EA29A-7720-4FB9-82E2-622E6D740644}"/>
    <cellStyle name="20% - Accent1 90" xfId="35930" xr:uid="{BF73D934-174D-4285-AB4F-9CB308C25238}"/>
    <cellStyle name="20% - Accent1 91" xfId="35950" xr:uid="{B61F4B60-C4EB-4740-BA3D-262B462E2778}"/>
    <cellStyle name="20% - Accent1 92" xfId="35970" xr:uid="{04356185-69F0-4CA5-9BC5-DF20CFF7681A}"/>
    <cellStyle name="20% - Accent1 93" xfId="35990" xr:uid="{37DA622D-3DAF-4A3B-BB63-824B2F9E0FC5}"/>
    <cellStyle name="20% - Accent1 94" xfId="36010" xr:uid="{933A6689-48E0-4DCF-B2AE-7E902C8973B9}"/>
    <cellStyle name="20% - Accent1 95" xfId="36030" xr:uid="{823F81E1-9787-463A-A18E-07CEDB11B2A3}"/>
    <cellStyle name="20% - Accent1 96" xfId="36050" xr:uid="{C67434C2-7C6D-48FF-99CD-595080174491}"/>
    <cellStyle name="20% - Accent1 97" xfId="36070" xr:uid="{95110986-3F6B-4173-9A5F-F3A4B8875777}"/>
    <cellStyle name="20% - Accent1 98" xfId="36090" xr:uid="{DD972C1D-4362-4359-9F95-B5A36EAEF778}"/>
    <cellStyle name="20% - Accent1 99" xfId="36110" xr:uid="{582E8D70-B912-4842-AEE9-14468F064C5A}"/>
    <cellStyle name="20% - Accent2" xfId="45" builtinId="34" customBuiltin="1"/>
    <cellStyle name="20% - Accent2 10" xfId="736" xr:uid="{10F132FF-3A74-4B34-B0B8-1A325A847429}"/>
    <cellStyle name="20% - Accent2 10 2" xfId="1342" xr:uid="{1D881313-B1E6-4B37-B648-B4F7E35B7A12}"/>
    <cellStyle name="20% - Accent2 10 2 2" xfId="2425" xr:uid="{34ACE143-1D35-49DA-BA1C-97F068E3C27E}"/>
    <cellStyle name="20% - Accent2 10 2 2 2" xfId="4505" xr:uid="{2F3F7008-220E-4613-BFDE-F36E9B7DD323}"/>
    <cellStyle name="20% - Accent2 10 2 2 2 2" xfId="8665" xr:uid="{20B34295-45C4-4306-8489-F2D0BDD020A9}"/>
    <cellStyle name="20% - Accent2 10 2 2 2 2 2" xfId="17248" xr:uid="{91507E5E-F9EF-4496-8E49-CF7DBC67AC82}"/>
    <cellStyle name="20% - Accent2 10 2 2 2 2 2 2" xfId="35073" xr:uid="{CFF7013E-164B-4CFA-8E6B-131C56E59897}"/>
    <cellStyle name="20% - Accent2 10 2 2 2 2 3" xfId="26573" xr:uid="{1A96B47E-34B3-40EA-B732-319650DF5046}"/>
    <cellStyle name="20% - Accent2 10 2 2 2 3" xfId="13088" xr:uid="{831EE928-2CC8-408B-A1CD-2BE4D4C3C19E}"/>
    <cellStyle name="20% - Accent2 10 2 2 2 3 2" xfId="30913" xr:uid="{9DACE7CE-8464-40A3-A1E8-49ED732020AB}"/>
    <cellStyle name="20% - Accent2 10 2 2 2 4" xfId="22413" xr:uid="{92A1D809-6673-47C4-A3F8-233E5B5DA373}"/>
    <cellStyle name="20% - Accent2 10 2 2 3" xfId="6585" xr:uid="{56B69366-9AC3-49FE-93A9-695DA4A8DCE1}"/>
    <cellStyle name="20% - Accent2 10 2 2 3 2" xfId="15168" xr:uid="{E2A9796E-09D9-4BC8-9782-1CC2E031EB2D}"/>
    <cellStyle name="20% - Accent2 10 2 2 3 2 2" xfId="32993" xr:uid="{E35811C1-97B6-49F4-97D7-4700A1584DB7}"/>
    <cellStyle name="20% - Accent2 10 2 2 3 3" xfId="24493" xr:uid="{30DA5E25-A4E4-4CA3-AA18-4E56C95C4FD7}"/>
    <cellStyle name="20% - Accent2 10 2 2 4" xfId="11008" xr:uid="{DBA52243-2881-47DA-A280-360C9399D6B4}"/>
    <cellStyle name="20% - Accent2 10 2 2 4 2" xfId="28833" xr:uid="{EC0D5D20-66AF-4125-9953-255A53CF4E81}"/>
    <cellStyle name="20% - Accent2 10 2 2 5" xfId="20333" xr:uid="{24B5880B-8722-4F24-9670-9719277D3A3B}"/>
    <cellStyle name="20% - Accent2 10 2 3" xfId="3525" xr:uid="{DFB72D77-5F58-4AD4-A6DC-660524C45EEB}"/>
    <cellStyle name="20% - Accent2 10 2 3 2" xfId="7685" xr:uid="{2527D707-A093-4EE8-B9DD-6355E71A9F9C}"/>
    <cellStyle name="20% - Accent2 10 2 3 2 2" xfId="16268" xr:uid="{3D15297E-71B4-49DF-9C63-BF1AC18E5E1A}"/>
    <cellStyle name="20% - Accent2 10 2 3 2 2 2" xfId="34093" xr:uid="{F4E70BAA-C22E-41C3-8BDE-708C5DC8D6A4}"/>
    <cellStyle name="20% - Accent2 10 2 3 2 3" xfId="25593" xr:uid="{D7047C4D-51F3-4BA8-8480-AEFB915AB706}"/>
    <cellStyle name="20% - Accent2 10 2 3 3" xfId="12108" xr:uid="{88749FBB-35E2-4F6D-994C-D792A26A1574}"/>
    <cellStyle name="20% - Accent2 10 2 3 3 2" xfId="29933" xr:uid="{77FFE142-1CF6-48A0-8CD0-04AE1BF7A038}"/>
    <cellStyle name="20% - Accent2 10 2 3 4" xfId="21433" xr:uid="{5B19A035-ACE9-403C-A90C-15371292FB7A}"/>
    <cellStyle name="20% - Accent2 10 2 4" xfId="5605" xr:uid="{A12D083F-C3BC-4E77-97BE-C5B3D7675984}"/>
    <cellStyle name="20% - Accent2 10 2 4 2" xfId="14188" xr:uid="{996F5C0F-D3B5-45CF-88A1-C2002334CD3E}"/>
    <cellStyle name="20% - Accent2 10 2 4 2 2" xfId="32013" xr:uid="{3C12F0B5-5A5C-466E-B233-9FC4B4D7130F}"/>
    <cellStyle name="20% - Accent2 10 2 4 3" xfId="23513" xr:uid="{232D9B2B-A6E7-4ABF-BD4E-44F86F10A9BB}"/>
    <cellStyle name="20% - Accent2 10 2 5" xfId="10028" xr:uid="{B988E0EC-C28B-40BB-82F7-22A6714210B5}"/>
    <cellStyle name="20% - Accent2 10 2 5 2" xfId="27853" xr:uid="{9C8C2444-DE94-4F74-973A-1B0C9392EE5C}"/>
    <cellStyle name="20% - Accent2 10 2 6" xfId="19353" xr:uid="{F3434E4E-921E-456A-83E1-FE14AFFF4D3E}"/>
    <cellStyle name="20% - Accent2 10 3" xfId="1945" xr:uid="{B3549902-413D-46B5-AD83-8F94088D54D0}"/>
    <cellStyle name="20% - Accent2 10 3 2" xfId="4025" xr:uid="{613472D1-6D48-497B-9E02-C834FDA0D84A}"/>
    <cellStyle name="20% - Accent2 10 3 2 2" xfId="8185" xr:uid="{85DE1092-F071-4FCA-83D0-07B144861FAD}"/>
    <cellStyle name="20% - Accent2 10 3 2 2 2" xfId="16768" xr:uid="{378A05FF-2859-43E5-9353-75D492278C42}"/>
    <cellStyle name="20% - Accent2 10 3 2 2 2 2" xfId="34593" xr:uid="{7CF17F27-A8CA-4C2A-9EA7-CCC46C3099BD}"/>
    <cellStyle name="20% - Accent2 10 3 2 2 3" xfId="26093" xr:uid="{99E5B9A2-B917-4E04-8D31-2000C4D4B0EE}"/>
    <cellStyle name="20% - Accent2 10 3 2 3" xfId="12608" xr:uid="{F12A0932-EB7C-4B58-80D2-0F0644D2BAC8}"/>
    <cellStyle name="20% - Accent2 10 3 2 3 2" xfId="30433" xr:uid="{4FC1CBC3-62E7-491A-9B36-541CAB715E92}"/>
    <cellStyle name="20% - Accent2 10 3 2 4" xfId="21933" xr:uid="{48B73497-FAB3-4345-82F5-88C7F784A0B7}"/>
    <cellStyle name="20% - Accent2 10 3 3" xfId="6105" xr:uid="{5DA5AE01-9E3E-48B3-B940-C474BED173AD}"/>
    <cellStyle name="20% - Accent2 10 3 3 2" xfId="14688" xr:uid="{0351C1EC-A7D7-4256-B1FF-2B6949D33A25}"/>
    <cellStyle name="20% - Accent2 10 3 3 2 2" xfId="32513" xr:uid="{2C597C39-607F-4D53-8AEB-D982B6AC434A}"/>
    <cellStyle name="20% - Accent2 10 3 3 3" xfId="24013" xr:uid="{39789420-806E-4E59-9DE1-82EF08111999}"/>
    <cellStyle name="20% - Accent2 10 3 4" xfId="10528" xr:uid="{1F5083E0-95F3-465C-9A82-7ED2B1A8E374}"/>
    <cellStyle name="20% - Accent2 10 3 4 2" xfId="28353" xr:uid="{2D0FB0B9-B081-4A7E-B114-09C5E390B791}"/>
    <cellStyle name="20% - Accent2 10 3 5" xfId="19853" xr:uid="{56AC425C-30E9-4418-9B15-380B284E39B5}"/>
    <cellStyle name="20% - Accent2 10 4" xfId="3045" xr:uid="{B2F9949C-6087-4D4C-93EA-14E52F8780D8}"/>
    <cellStyle name="20% - Accent2 10 4 2" xfId="7205" xr:uid="{CF6C3DCD-CD17-4526-B238-EEA1ADDCC285}"/>
    <cellStyle name="20% - Accent2 10 4 2 2" xfId="15788" xr:uid="{D724D7BF-A241-49BC-8350-A6C254B94A3F}"/>
    <cellStyle name="20% - Accent2 10 4 2 2 2" xfId="33613" xr:uid="{6429DCB1-1274-4FA8-9FDC-75B4340A2558}"/>
    <cellStyle name="20% - Accent2 10 4 2 3" xfId="25113" xr:uid="{2EFB8C88-E66C-4180-BDDD-30B7E132F9C3}"/>
    <cellStyle name="20% - Accent2 10 4 3" xfId="11628" xr:uid="{CC47AE7E-5CC4-445D-A55A-78DCC360F5B9}"/>
    <cellStyle name="20% - Accent2 10 4 3 2" xfId="29453" xr:uid="{080B2719-D5BC-44B6-AC82-BF3F6C9EAFDC}"/>
    <cellStyle name="20% - Accent2 10 4 4" xfId="20953" xr:uid="{CAB996BD-13C1-4984-A601-D978F0C1C0A4}"/>
    <cellStyle name="20% - Accent2 10 5" xfId="5125" xr:uid="{DE6DFEE0-FC82-44CD-8038-726A192019CF}"/>
    <cellStyle name="20% - Accent2 10 5 2" xfId="13708" xr:uid="{5AC1D213-916C-43B6-AA39-CBB8F5DFEBE0}"/>
    <cellStyle name="20% - Accent2 10 5 2 2" xfId="31533" xr:uid="{E6460A4D-E6E9-4FBC-821F-E325275D059E}"/>
    <cellStyle name="20% - Accent2 10 5 3" xfId="23033" xr:uid="{5A546E02-14DE-4639-8918-3609984C2F74}"/>
    <cellStyle name="20% - Accent2 10 6" xfId="9548" xr:uid="{3088FD25-3363-4113-9C58-989F89A62187}"/>
    <cellStyle name="20% - Accent2 10 6 2" xfId="27373" xr:uid="{5097B0CF-A930-423F-842B-F9DA942E1D86}"/>
    <cellStyle name="20% - Accent2 10 7" xfId="18873" xr:uid="{02D9A0EA-0509-4599-BBE0-28214AD12D77}"/>
    <cellStyle name="20% - Accent2 100" xfId="36133" xr:uid="{BCEFFE96-8EC5-497A-946F-B013E6A7EC31}"/>
    <cellStyle name="20% - Accent2 101" xfId="36153" xr:uid="{923C0A29-6597-4E62-B8E6-B58D4954326B}"/>
    <cellStyle name="20% - Accent2 102" xfId="36174" xr:uid="{EDDA9E60-BF9E-4CA2-9FED-0422889D7857}"/>
    <cellStyle name="20% - Accent2 103" xfId="36194" xr:uid="{569AB197-23F4-41A6-B6DA-5824656A0BA7}"/>
    <cellStyle name="20% - Accent2 104" xfId="36214" xr:uid="{4969BAC4-5235-4A40-AE71-6699FAD9F265}"/>
    <cellStyle name="20% - Accent2 105" xfId="36234" xr:uid="{3B8A6EAB-E14C-471D-8D15-85052426152C}"/>
    <cellStyle name="20% - Accent2 106" xfId="36254" xr:uid="{2C6E683C-CDAC-4F08-815C-B4F39094174B}"/>
    <cellStyle name="20% - Accent2 107" xfId="36274" xr:uid="{EC98AD54-6318-4C50-8747-796C23FEA612}"/>
    <cellStyle name="20% - Accent2 108" xfId="36294" xr:uid="{1CCC0D7E-CEE9-4277-BF6A-49E0988E948D}"/>
    <cellStyle name="20% - Accent2 109" xfId="36314" xr:uid="{524E6D41-D28A-4194-891E-ABC600E4F7BE}"/>
    <cellStyle name="20% - Accent2 11" xfId="795" xr:uid="{FAF11AED-635F-4B32-9CB8-E8894010FBF9}"/>
    <cellStyle name="20% - Accent2 11 2" xfId="1401" xr:uid="{2AEBD86F-51C8-4A89-8339-F0054AD5E4D4}"/>
    <cellStyle name="20% - Accent2 11 2 2" xfId="2445" xr:uid="{60AC44AB-CA44-4950-9C6F-F03EE3434CFC}"/>
    <cellStyle name="20% - Accent2 11 2 2 2" xfId="4525" xr:uid="{E8353822-BE1D-412A-BCE2-4E11F4B67A52}"/>
    <cellStyle name="20% - Accent2 11 2 2 2 2" xfId="8685" xr:uid="{7A39B061-C1C0-464D-8456-856F06110A9B}"/>
    <cellStyle name="20% - Accent2 11 2 2 2 2 2" xfId="17268" xr:uid="{4C214AC9-5584-4CE1-AA07-459971C99CF4}"/>
    <cellStyle name="20% - Accent2 11 2 2 2 2 2 2" xfId="35093" xr:uid="{DBF48024-BF11-4426-9F05-FB65D3125A31}"/>
    <cellStyle name="20% - Accent2 11 2 2 2 2 3" xfId="26593" xr:uid="{EE0DA105-E808-4947-9EC7-D5D28CCEF73C}"/>
    <cellStyle name="20% - Accent2 11 2 2 2 3" xfId="13108" xr:uid="{0E308008-2C5A-4C40-8305-CDDF69735D73}"/>
    <cellStyle name="20% - Accent2 11 2 2 2 3 2" xfId="30933" xr:uid="{99059F3E-ED34-49FD-B9DE-629293AB2CE1}"/>
    <cellStyle name="20% - Accent2 11 2 2 2 4" xfId="22433" xr:uid="{61B367BE-1096-43FC-900F-8D362CEBAA12}"/>
    <cellStyle name="20% - Accent2 11 2 2 3" xfId="6605" xr:uid="{26329DA0-6D57-466E-A2AE-9A8DD1B2C711}"/>
    <cellStyle name="20% - Accent2 11 2 2 3 2" xfId="15188" xr:uid="{8558D1F7-0B62-4D46-B3B6-2CEB5AEA005D}"/>
    <cellStyle name="20% - Accent2 11 2 2 3 2 2" xfId="33013" xr:uid="{85A1A429-6B1B-4E56-9772-A08CAC425286}"/>
    <cellStyle name="20% - Accent2 11 2 2 3 3" xfId="24513" xr:uid="{5763E8C0-48D4-450A-A6DA-717856E39A92}"/>
    <cellStyle name="20% - Accent2 11 2 2 4" xfId="11028" xr:uid="{A035E771-D68F-4D4E-9594-DC96A305E53F}"/>
    <cellStyle name="20% - Accent2 11 2 2 4 2" xfId="28853" xr:uid="{6750E31B-957A-4699-A930-5A49D6A56B33}"/>
    <cellStyle name="20% - Accent2 11 2 2 5" xfId="20353" xr:uid="{5A189E7F-BAB4-4517-BD8F-9566FF706981}"/>
    <cellStyle name="20% - Accent2 11 2 3" xfId="3545" xr:uid="{7EC410A3-466E-4210-BF49-F7C4E8DBA765}"/>
    <cellStyle name="20% - Accent2 11 2 3 2" xfId="7705" xr:uid="{74F23A62-1DC6-4BF8-98A4-10FADCD15386}"/>
    <cellStyle name="20% - Accent2 11 2 3 2 2" xfId="16288" xr:uid="{4989E250-748E-48B4-9E86-7F2B03BB0DAE}"/>
    <cellStyle name="20% - Accent2 11 2 3 2 2 2" xfId="34113" xr:uid="{8BD4A018-3831-433D-A9A1-4FCDCC53B81F}"/>
    <cellStyle name="20% - Accent2 11 2 3 2 3" xfId="25613" xr:uid="{50C8065D-924C-441D-AC16-79CBFB3B0B7C}"/>
    <cellStyle name="20% - Accent2 11 2 3 3" xfId="12128" xr:uid="{CCD3205E-5B50-4C85-B2E8-468B4A63A167}"/>
    <cellStyle name="20% - Accent2 11 2 3 3 2" xfId="29953" xr:uid="{176845F4-FE08-4657-860D-CB11C2D11FA7}"/>
    <cellStyle name="20% - Accent2 11 2 3 4" xfId="21453" xr:uid="{DDE32598-FD55-460F-A4A2-18F502D12B75}"/>
    <cellStyle name="20% - Accent2 11 2 4" xfId="5625" xr:uid="{7F3D84A0-F823-4955-81E0-FC61ADC87B73}"/>
    <cellStyle name="20% - Accent2 11 2 4 2" xfId="14208" xr:uid="{9B2BEC0D-3BBB-4B53-AE90-BC0ECFB4B2FD}"/>
    <cellStyle name="20% - Accent2 11 2 4 2 2" xfId="32033" xr:uid="{E35F5F94-71D0-4CEE-9260-130CA6ADDAA7}"/>
    <cellStyle name="20% - Accent2 11 2 4 3" xfId="23533" xr:uid="{BB015A8E-16C5-474E-B138-55DE246693C5}"/>
    <cellStyle name="20% - Accent2 11 2 5" xfId="10048" xr:uid="{8B312A2F-C618-450F-977E-527C4535787C}"/>
    <cellStyle name="20% - Accent2 11 2 5 2" xfId="27873" xr:uid="{8CDD2010-D399-4551-AE25-C5B9D256D4BF}"/>
    <cellStyle name="20% - Accent2 11 2 6" xfId="19373" xr:uid="{B86331ED-096D-4516-8FEF-DBCC322CC751}"/>
    <cellStyle name="20% - Accent2 11 3" xfId="1965" xr:uid="{6D354367-512D-4F19-BDBE-E5B1420CE7D3}"/>
    <cellStyle name="20% - Accent2 11 3 2" xfId="4045" xr:uid="{3337AFBB-E043-4B5A-8A59-7E73BF2489B6}"/>
    <cellStyle name="20% - Accent2 11 3 2 2" xfId="8205" xr:uid="{E37558D4-BF06-4AD7-8DA2-76C677126E2E}"/>
    <cellStyle name="20% - Accent2 11 3 2 2 2" xfId="16788" xr:uid="{59AA4EC4-C462-47CA-A524-803F0C10AC36}"/>
    <cellStyle name="20% - Accent2 11 3 2 2 2 2" xfId="34613" xr:uid="{70AFA61E-1B0B-4A3A-9039-6E28195C0BE8}"/>
    <cellStyle name="20% - Accent2 11 3 2 2 3" xfId="26113" xr:uid="{05F13F1B-3D8D-4D33-9195-E9F6C3FC3A9F}"/>
    <cellStyle name="20% - Accent2 11 3 2 3" xfId="12628" xr:uid="{F51FDE97-F6CA-4F80-AC7D-DB6AEDFAE32B}"/>
    <cellStyle name="20% - Accent2 11 3 2 3 2" xfId="30453" xr:uid="{B0477297-1B0A-4B0F-906B-FCCBA3C70281}"/>
    <cellStyle name="20% - Accent2 11 3 2 4" xfId="21953" xr:uid="{53B583CA-AF47-4057-BF0B-4AF0BD6DB988}"/>
    <cellStyle name="20% - Accent2 11 3 3" xfId="6125" xr:uid="{1B8D950E-C368-4E69-B5D2-B98B24804CCD}"/>
    <cellStyle name="20% - Accent2 11 3 3 2" xfId="14708" xr:uid="{43B639D9-66C4-43F6-876A-D9FBA20522E4}"/>
    <cellStyle name="20% - Accent2 11 3 3 2 2" xfId="32533" xr:uid="{5A0F4597-1210-4515-AE39-CE4801C0A187}"/>
    <cellStyle name="20% - Accent2 11 3 3 3" xfId="24033" xr:uid="{C31A7429-F4FE-4FC0-8D77-57AA4164FD1D}"/>
    <cellStyle name="20% - Accent2 11 3 4" xfId="10548" xr:uid="{F81D58A3-D35B-40E7-B841-E72FA0CCE988}"/>
    <cellStyle name="20% - Accent2 11 3 4 2" xfId="28373" xr:uid="{47C202F6-8BA7-4B17-8A73-F899E5F12850}"/>
    <cellStyle name="20% - Accent2 11 3 5" xfId="19873" xr:uid="{1704D483-2466-4235-A48C-5B9AA0A57CC4}"/>
    <cellStyle name="20% - Accent2 11 4" xfId="3065" xr:uid="{D04D6F17-8896-44D3-B45C-6FE28F4A66C7}"/>
    <cellStyle name="20% - Accent2 11 4 2" xfId="7225" xr:uid="{C8852C10-D5CB-4B62-B5C8-F48BD118C79D}"/>
    <cellStyle name="20% - Accent2 11 4 2 2" xfId="15808" xr:uid="{32A772A1-E83C-49BE-A802-4D8AC64E77BD}"/>
    <cellStyle name="20% - Accent2 11 4 2 2 2" xfId="33633" xr:uid="{EDCC98E7-D058-45B2-AC68-7ED102478A19}"/>
    <cellStyle name="20% - Accent2 11 4 2 3" xfId="25133" xr:uid="{C30D5726-5FD6-485E-A503-E92191407CDB}"/>
    <cellStyle name="20% - Accent2 11 4 3" xfId="11648" xr:uid="{562F774B-A5A8-4F9A-873D-C75C072EB005}"/>
    <cellStyle name="20% - Accent2 11 4 3 2" xfId="29473" xr:uid="{8B587AB2-0DFB-4B19-9D4F-06A655047535}"/>
    <cellStyle name="20% - Accent2 11 4 4" xfId="20973" xr:uid="{FCE1F3EE-EA67-426F-93C0-BDA0591598BE}"/>
    <cellStyle name="20% - Accent2 11 5" xfId="5145" xr:uid="{83463552-7E8A-493C-9145-A052C7EA5724}"/>
    <cellStyle name="20% - Accent2 11 5 2" xfId="13728" xr:uid="{3615EFB3-AAE8-4960-9BB4-2F7C963301FB}"/>
    <cellStyle name="20% - Accent2 11 5 2 2" xfId="31553" xr:uid="{3E3500E8-F68A-4E29-8B68-E4645381AC3B}"/>
    <cellStyle name="20% - Accent2 11 5 3" xfId="23053" xr:uid="{2A573A6B-8B37-4436-80B4-8B2B521A6356}"/>
    <cellStyle name="20% - Accent2 11 6" xfId="9568" xr:uid="{F711B008-5B9A-411F-A38B-4A6FA28C0C69}"/>
    <cellStyle name="20% - Accent2 11 6 2" xfId="27393" xr:uid="{9CBBD76E-ABC7-4DC0-8686-3AA424176AB8}"/>
    <cellStyle name="20% - Accent2 11 7" xfId="18893" xr:uid="{3E59EBD8-2BAD-464F-8EB8-0624FDC0EA8A}"/>
    <cellStyle name="20% - Accent2 110" xfId="36334" xr:uid="{C0383DA2-A7D9-46B2-8DB8-8368E4AC1592}"/>
    <cellStyle name="20% - Accent2 111" xfId="36354" xr:uid="{E7ADE69A-38AC-42D7-B76F-6A09365CC540}"/>
    <cellStyle name="20% - Accent2 112" xfId="36374" xr:uid="{5196742B-7628-4AC9-B23C-23122D6EABC1}"/>
    <cellStyle name="20% - Accent2 113" xfId="36394" xr:uid="{E585D5D1-2191-4DCB-A183-B73014AEA816}"/>
    <cellStyle name="20% - Accent2 114" xfId="36414" xr:uid="{F3F0585F-A9C2-473E-B7CE-76D245128981}"/>
    <cellStyle name="20% - Accent2 115" xfId="36434" xr:uid="{CE299FF0-F0FF-46BC-8E31-43EE365F9BF3}"/>
    <cellStyle name="20% - Accent2 116" xfId="36454" xr:uid="{41CEEEBF-08DC-4280-8F85-6631870F48E0}"/>
    <cellStyle name="20% - Accent2 117" xfId="36474" xr:uid="{E1222FDE-0019-4C43-95F5-A0B481C70457}"/>
    <cellStyle name="20% - Accent2 118" xfId="36494" xr:uid="{C3950AE7-CF3A-4816-90B8-1C407CA72435}"/>
    <cellStyle name="20% - Accent2 119" xfId="36514" xr:uid="{14816262-1935-4149-922F-AC603AC53E8F}"/>
    <cellStyle name="20% - Accent2 12" xfId="824" xr:uid="{1088EF06-393C-4A8D-A241-DEA0A95EF3A3}"/>
    <cellStyle name="20% - Accent2 12 2" xfId="1430" xr:uid="{93504CA2-0A9B-4CA6-94AE-B66BC12D5CA7}"/>
    <cellStyle name="20% - Accent2 12 2 2" xfId="2465" xr:uid="{D90DD3EA-BA14-46F5-978A-B1C9BEE79E8B}"/>
    <cellStyle name="20% - Accent2 12 2 2 2" xfId="4545" xr:uid="{67B70B14-60C7-492B-9702-7CEE2A5AA5E1}"/>
    <cellStyle name="20% - Accent2 12 2 2 2 2" xfId="8705" xr:uid="{694DA7B3-F248-4FF4-AD0C-EE288041F17E}"/>
    <cellStyle name="20% - Accent2 12 2 2 2 2 2" xfId="17288" xr:uid="{A16CC3B4-DF47-4FFB-B5E7-4DC02E2CD1CC}"/>
    <cellStyle name="20% - Accent2 12 2 2 2 2 2 2" xfId="35113" xr:uid="{ED7F5180-6BA7-447E-900A-769BAD7CE87D}"/>
    <cellStyle name="20% - Accent2 12 2 2 2 2 3" xfId="26613" xr:uid="{812FA3B6-F6B2-4172-BAFE-37406E447650}"/>
    <cellStyle name="20% - Accent2 12 2 2 2 3" xfId="13128" xr:uid="{B11F0506-23AE-4268-9784-C1F6EB7AB91A}"/>
    <cellStyle name="20% - Accent2 12 2 2 2 3 2" xfId="30953" xr:uid="{80267FF2-0A7F-463E-A867-649B052E69BC}"/>
    <cellStyle name="20% - Accent2 12 2 2 2 4" xfId="22453" xr:uid="{DC44DFA5-1B84-42A2-9C6D-824D59FC3DA2}"/>
    <cellStyle name="20% - Accent2 12 2 2 3" xfId="6625" xr:uid="{B179FE8C-1CE3-4B59-9228-CDBDE395EB80}"/>
    <cellStyle name="20% - Accent2 12 2 2 3 2" xfId="15208" xr:uid="{D947DF9B-371E-45DD-9466-E52FDC184EE3}"/>
    <cellStyle name="20% - Accent2 12 2 2 3 2 2" xfId="33033" xr:uid="{321B21AA-2CE0-42CF-8428-D83EE7F77D13}"/>
    <cellStyle name="20% - Accent2 12 2 2 3 3" xfId="24533" xr:uid="{F06D04F6-37DE-4891-B847-9E0759AB6F15}"/>
    <cellStyle name="20% - Accent2 12 2 2 4" xfId="11048" xr:uid="{4432F3E5-C281-4D22-B48E-21CF32729BCB}"/>
    <cellStyle name="20% - Accent2 12 2 2 4 2" xfId="28873" xr:uid="{14B8E14A-57B2-4604-9128-288D5EBBE6D6}"/>
    <cellStyle name="20% - Accent2 12 2 2 5" xfId="20373" xr:uid="{A25270AF-4008-4CDB-AF5A-8182A988CC60}"/>
    <cellStyle name="20% - Accent2 12 2 3" xfId="3565" xr:uid="{9D5C082D-7DA6-422A-8FE6-97FC8BD1F148}"/>
    <cellStyle name="20% - Accent2 12 2 3 2" xfId="7725" xr:uid="{931F594C-8B3E-4E56-86F1-3299684EF235}"/>
    <cellStyle name="20% - Accent2 12 2 3 2 2" xfId="16308" xr:uid="{279FD34E-B1EB-46A2-80B8-6BABC2B66C1E}"/>
    <cellStyle name="20% - Accent2 12 2 3 2 2 2" xfId="34133" xr:uid="{669B5319-239B-417F-9FC6-D14493FBA9FD}"/>
    <cellStyle name="20% - Accent2 12 2 3 2 3" xfId="25633" xr:uid="{5E4ED250-8AAE-47AC-9C21-8B47A08AD152}"/>
    <cellStyle name="20% - Accent2 12 2 3 3" xfId="12148" xr:uid="{0DC19E03-4933-4ECB-9F4A-859FAB89F68B}"/>
    <cellStyle name="20% - Accent2 12 2 3 3 2" xfId="29973" xr:uid="{36977691-6FF7-45DF-AEF5-4364B21E3252}"/>
    <cellStyle name="20% - Accent2 12 2 3 4" xfId="21473" xr:uid="{5F5CA306-0C66-4155-A6E1-94F79DB98FC9}"/>
    <cellStyle name="20% - Accent2 12 2 4" xfId="5645" xr:uid="{8434D2CF-BB1B-4447-8366-3C6D1911D5BD}"/>
    <cellStyle name="20% - Accent2 12 2 4 2" xfId="14228" xr:uid="{7F4BBE8E-BB8F-4DC4-B0E9-DE3A19149511}"/>
    <cellStyle name="20% - Accent2 12 2 4 2 2" xfId="32053" xr:uid="{A40A7A6E-01DB-4CA9-98B5-45EA73382ACF}"/>
    <cellStyle name="20% - Accent2 12 2 4 3" xfId="23553" xr:uid="{9793784C-BC21-4E9E-947E-5BCEB225E77A}"/>
    <cellStyle name="20% - Accent2 12 2 5" xfId="10068" xr:uid="{EE7D40DD-B8FE-47DA-8CD5-4E3B55188CB9}"/>
    <cellStyle name="20% - Accent2 12 2 5 2" xfId="27893" xr:uid="{D7F47509-0503-41A2-A5AC-FAA5AF5BA19E}"/>
    <cellStyle name="20% - Accent2 12 2 6" xfId="19393" xr:uid="{BC1DC009-7100-4208-BE02-1CBA7C6347DD}"/>
    <cellStyle name="20% - Accent2 12 3" xfId="1985" xr:uid="{F092BB02-2465-4279-B466-380AB479BB75}"/>
    <cellStyle name="20% - Accent2 12 3 2" xfId="4065" xr:uid="{8EC189A3-78F0-4992-914F-03451583D0B8}"/>
    <cellStyle name="20% - Accent2 12 3 2 2" xfId="8225" xr:uid="{E6C908E7-F621-48A3-BEF2-2EC973DAB934}"/>
    <cellStyle name="20% - Accent2 12 3 2 2 2" xfId="16808" xr:uid="{49B2124C-61CE-46E6-81D7-E50463ECC807}"/>
    <cellStyle name="20% - Accent2 12 3 2 2 2 2" xfId="34633" xr:uid="{D4268751-65F1-46BC-943B-1312B56EB160}"/>
    <cellStyle name="20% - Accent2 12 3 2 2 3" xfId="26133" xr:uid="{8D8B09F8-E290-4070-8DC5-3C06215938C6}"/>
    <cellStyle name="20% - Accent2 12 3 2 3" xfId="12648" xr:uid="{EC830DBE-0B97-4285-946E-BE68F80CEB93}"/>
    <cellStyle name="20% - Accent2 12 3 2 3 2" xfId="30473" xr:uid="{B0FA39FD-F96A-42CF-9CB7-72D859A77370}"/>
    <cellStyle name="20% - Accent2 12 3 2 4" xfId="21973" xr:uid="{136037D9-6F3A-41BA-9EA4-C298496D6303}"/>
    <cellStyle name="20% - Accent2 12 3 3" xfId="6145" xr:uid="{8138C878-511A-471A-8392-7FB8C6D4E375}"/>
    <cellStyle name="20% - Accent2 12 3 3 2" xfId="14728" xr:uid="{61C3C7B0-7DEB-4333-93A1-87AF05E829C7}"/>
    <cellStyle name="20% - Accent2 12 3 3 2 2" xfId="32553" xr:uid="{FABBE1C2-0309-4497-9067-D19AF3EF8C80}"/>
    <cellStyle name="20% - Accent2 12 3 3 3" xfId="24053" xr:uid="{90C9F4BC-B207-4FC8-B575-87723B848FC0}"/>
    <cellStyle name="20% - Accent2 12 3 4" xfId="10568" xr:uid="{5BA8D280-DB79-45D3-AE14-3BC4DC620AD5}"/>
    <cellStyle name="20% - Accent2 12 3 4 2" xfId="28393" xr:uid="{465D76F8-80B8-4224-BCD5-79220E8C8D08}"/>
    <cellStyle name="20% - Accent2 12 3 5" xfId="19893" xr:uid="{B5969C4C-CE27-4950-8F24-E64BA1DB6185}"/>
    <cellStyle name="20% - Accent2 12 4" xfId="3085" xr:uid="{A72DAEAD-D49C-4E67-8097-DE2EAE19A908}"/>
    <cellStyle name="20% - Accent2 12 4 2" xfId="7245" xr:uid="{25040AAB-53FE-4317-B792-841C9DA58FB6}"/>
    <cellStyle name="20% - Accent2 12 4 2 2" xfId="15828" xr:uid="{DBC7098F-F93B-40DC-8265-CAE6F60E8CFE}"/>
    <cellStyle name="20% - Accent2 12 4 2 2 2" xfId="33653" xr:uid="{BCE64935-9EA7-4299-916D-F34E12A44EF1}"/>
    <cellStyle name="20% - Accent2 12 4 2 3" xfId="25153" xr:uid="{A3ED3CF8-3DDD-4BFB-BA30-6EE07DF83094}"/>
    <cellStyle name="20% - Accent2 12 4 3" xfId="11668" xr:uid="{711DABAD-6FFD-49F3-8715-D7A9B06BDFEB}"/>
    <cellStyle name="20% - Accent2 12 4 3 2" xfId="29493" xr:uid="{E8F2A7A3-8E6D-4F39-898E-F9553BDE51C7}"/>
    <cellStyle name="20% - Accent2 12 4 4" xfId="20993" xr:uid="{3503E4A7-1EB5-4948-83BD-4CBAED3A17A9}"/>
    <cellStyle name="20% - Accent2 12 5" xfId="5165" xr:uid="{A417A0BD-92CA-42D9-AB9C-432E735936A2}"/>
    <cellStyle name="20% - Accent2 12 5 2" xfId="13748" xr:uid="{8F3E2991-EB4D-4825-AEBB-E925EE24612C}"/>
    <cellStyle name="20% - Accent2 12 5 2 2" xfId="31573" xr:uid="{451FB40D-7721-40D2-9105-1658AAE108DE}"/>
    <cellStyle name="20% - Accent2 12 5 3" xfId="23073" xr:uid="{F896525A-4B61-4879-8C31-E86D47763B9A}"/>
    <cellStyle name="20% - Accent2 12 6" xfId="9588" xr:uid="{B87D0627-5B35-4624-AA6C-10F7656E31EE}"/>
    <cellStyle name="20% - Accent2 12 6 2" xfId="27413" xr:uid="{FF5D8ADB-5F88-4B16-A063-8376F52D9BA3}"/>
    <cellStyle name="20% - Accent2 12 7" xfId="18913" xr:uid="{60CAE41F-1123-4F9A-B665-D20B26F70B84}"/>
    <cellStyle name="20% - Accent2 120" xfId="36534" xr:uid="{E32292D9-EC22-4039-83DE-8B73983E2B5E}"/>
    <cellStyle name="20% - Accent2 121" xfId="36554" xr:uid="{0CCE243B-3828-4E37-8E0B-8B302E0E6F90}"/>
    <cellStyle name="20% - Accent2 122" xfId="36574" xr:uid="{976E53AF-3F44-4B3E-AC0C-6462B6E540AB}"/>
    <cellStyle name="20% - Accent2 123" xfId="36594" xr:uid="{4BDD968B-E0AF-4B20-8ACC-6A0B13C04039}"/>
    <cellStyle name="20% - Accent2 124" xfId="36614" xr:uid="{3BFC5462-CAD2-4C31-BE28-A2CC1091BF95}"/>
    <cellStyle name="20% - Accent2 125" xfId="36634" xr:uid="{9D2D5484-9B12-4973-93BD-E203CC7F9BED}"/>
    <cellStyle name="20% - Accent2 126" xfId="36654" xr:uid="{9BB3022B-AC45-4E59-A283-B783E40EAB27}"/>
    <cellStyle name="20% - Accent2 127" xfId="36674" xr:uid="{3887DA75-F141-4F87-9B6B-892AB8B4A800}"/>
    <cellStyle name="20% - Accent2 128" xfId="36694" xr:uid="{5B0BB027-7C69-45FA-B1D4-1FC38CA125AB}"/>
    <cellStyle name="20% - Accent2 129" xfId="36714" xr:uid="{2E63DB27-6B3B-4A25-B984-ED4FF864DD93}"/>
    <cellStyle name="20% - Accent2 13" xfId="848" xr:uid="{A7CC45A4-CB34-47AD-B928-BED56EF64798}"/>
    <cellStyle name="20% - Accent2 13 2" xfId="1454" xr:uid="{59ACDB4D-E65E-4F35-9ED8-805CF81C341D}"/>
    <cellStyle name="20% - Accent2 13 2 2" xfId="2485" xr:uid="{BF1F1DF4-5619-4512-9A73-A3E06234F551}"/>
    <cellStyle name="20% - Accent2 13 2 2 2" xfId="4565" xr:uid="{4FFCE93C-9365-407B-ABA4-DA81444F5435}"/>
    <cellStyle name="20% - Accent2 13 2 2 2 2" xfId="8725" xr:uid="{D16F8EAB-01FC-4449-9321-37FD7430D856}"/>
    <cellStyle name="20% - Accent2 13 2 2 2 2 2" xfId="17308" xr:uid="{D00DE97C-1EE2-4C22-A806-C9EECFDF36A4}"/>
    <cellStyle name="20% - Accent2 13 2 2 2 2 2 2" xfId="35133" xr:uid="{2F87EA92-E996-41AB-B008-0EE906B853AD}"/>
    <cellStyle name="20% - Accent2 13 2 2 2 2 3" xfId="26633" xr:uid="{1738C19D-D85F-4D73-84AE-71E4CD0B8881}"/>
    <cellStyle name="20% - Accent2 13 2 2 2 3" xfId="13148" xr:uid="{CD1D9D2B-6455-4DC3-A99F-5C55DC7F7870}"/>
    <cellStyle name="20% - Accent2 13 2 2 2 3 2" xfId="30973" xr:uid="{78DCCAF1-73CC-420B-9D4F-72EB6E514078}"/>
    <cellStyle name="20% - Accent2 13 2 2 2 4" xfId="22473" xr:uid="{68050748-D5CA-4377-B753-DA98AFE0EC4E}"/>
    <cellStyle name="20% - Accent2 13 2 2 3" xfId="6645" xr:uid="{01351217-367E-4F4B-B622-A00B1E1CF0BF}"/>
    <cellStyle name="20% - Accent2 13 2 2 3 2" xfId="15228" xr:uid="{7CA5FA72-2ED6-46D4-BB8F-4BA8A76D5F11}"/>
    <cellStyle name="20% - Accent2 13 2 2 3 2 2" xfId="33053" xr:uid="{80B36BCF-99B8-46D5-8D06-C0A2BA93B3AD}"/>
    <cellStyle name="20% - Accent2 13 2 2 3 3" xfId="24553" xr:uid="{A857B166-88FB-4E61-8049-536473294C07}"/>
    <cellStyle name="20% - Accent2 13 2 2 4" xfId="11068" xr:uid="{CAC2520E-1F67-4D4B-BEEE-E27A9AE2D3F1}"/>
    <cellStyle name="20% - Accent2 13 2 2 4 2" xfId="28893" xr:uid="{BDBE4D89-7257-4B95-AE6E-C52E9611E070}"/>
    <cellStyle name="20% - Accent2 13 2 2 5" xfId="20393" xr:uid="{6796AEEE-D94B-4134-ADFD-D8E7D8AE5418}"/>
    <cellStyle name="20% - Accent2 13 2 3" xfId="3585" xr:uid="{65CC4C30-85FE-41A4-A64B-3146463E3A6E}"/>
    <cellStyle name="20% - Accent2 13 2 3 2" xfId="7745" xr:uid="{886A65EF-4B06-47A3-BD41-FE92E195D8BD}"/>
    <cellStyle name="20% - Accent2 13 2 3 2 2" xfId="16328" xr:uid="{4B5B7D0B-4A9D-4C4E-B428-A713DDB8A933}"/>
    <cellStyle name="20% - Accent2 13 2 3 2 2 2" xfId="34153" xr:uid="{688EDDB5-DE81-4176-9105-E7A90C37F587}"/>
    <cellStyle name="20% - Accent2 13 2 3 2 3" xfId="25653" xr:uid="{50B77A31-039B-43A3-B860-17CA7E5F54E1}"/>
    <cellStyle name="20% - Accent2 13 2 3 3" xfId="12168" xr:uid="{22CC982C-1282-47FB-BA1C-0E05A8B1E42A}"/>
    <cellStyle name="20% - Accent2 13 2 3 3 2" xfId="29993" xr:uid="{04BB230B-0C96-48AB-9FCF-DA4B9070729C}"/>
    <cellStyle name="20% - Accent2 13 2 3 4" xfId="21493" xr:uid="{B35A0889-9A61-4EC4-B626-485879C8F337}"/>
    <cellStyle name="20% - Accent2 13 2 4" xfId="5665" xr:uid="{6AD79C47-C718-4F13-86EA-C92223EF36B0}"/>
    <cellStyle name="20% - Accent2 13 2 4 2" xfId="14248" xr:uid="{6B07AB14-1C01-4D42-BF83-56A5246A9C6D}"/>
    <cellStyle name="20% - Accent2 13 2 4 2 2" xfId="32073" xr:uid="{6A7ED89E-A5A1-414B-BD72-EDEC07244F0E}"/>
    <cellStyle name="20% - Accent2 13 2 4 3" xfId="23573" xr:uid="{6D2FDD04-F4F7-4724-855F-AA72157A08C5}"/>
    <cellStyle name="20% - Accent2 13 2 5" xfId="10088" xr:uid="{F4781180-60A3-44D8-9E01-F733C1AA90C0}"/>
    <cellStyle name="20% - Accent2 13 2 5 2" xfId="27913" xr:uid="{006C5374-6DB5-4278-9830-B511CCDCF2DC}"/>
    <cellStyle name="20% - Accent2 13 2 6" xfId="19413" xr:uid="{DFAD976F-D406-4411-86BC-854A7A1F096A}"/>
    <cellStyle name="20% - Accent2 13 3" xfId="2005" xr:uid="{71C1ACA9-BCB4-40E1-AF45-5D8D14FBC83B}"/>
    <cellStyle name="20% - Accent2 13 3 2" xfId="4085" xr:uid="{8EF56D42-9B26-42E6-8AE8-6210B755C505}"/>
    <cellStyle name="20% - Accent2 13 3 2 2" xfId="8245" xr:uid="{6A9B557B-D1F8-4C47-89EF-6DB070F550EE}"/>
    <cellStyle name="20% - Accent2 13 3 2 2 2" xfId="16828" xr:uid="{9926B9F1-9C20-4A2C-A0C7-6C49C071979F}"/>
    <cellStyle name="20% - Accent2 13 3 2 2 2 2" xfId="34653" xr:uid="{AEC3163B-70AB-466E-BF6A-D6620C0296A8}"/>
    <cellStyle name="20% - Accent2 13 3 2 2 3" xfId="26153" xr:uid="{AF691F4A-9135-4CF1-B92B-CF3EE5C2E1CE}"/>
    <cellStyle name="20% - Accent2 13 3 2 3" xfId="12668" xr:uid="{3F0FCC1C-1F2A-49F5-B7FE-FA6265D94C5A}"/>
    <cellStyle name="20% - Accent2 13 3 2 3 2" xfId="30493" xr:uid="{5747B3BB-9320-4620-9BCD-3CF05AB65F2E}"/>
    <cellStyle name="20% - Accent2 13 3 2 4" xfId="21993" xr:uid="{3625C672-B000-44C4-91FF-91C0D0AD39AF}"/>
    <cellStyle name="20% - Accent2 13 3 3" xfId="6165" xr:uid="{EA10097B-838A-4D88-95DE-CDEE4C7F235D}"/>
    <cellStyle name="20% - Accent2 13 3 3 2" xfId="14748" xr:uid="{D182C204-0380-4DC0-BB3A-527468783FCD}"/>
    <cellStyle name="20% - Accent2 13 3 3 2 2" xfId="32573" xr:uid="{2A1CE900-40D5-442D-BBF5-B6DF86DE169B}"/>
    <cellStyle name="20% - Accent2 13 3 3 3" xfId="24073" xr:uid="{0F4AE165-9FC7-47B5-B6A4-4E1838CC8C82}"/>
    <cellStyle name="20% - Accent2 13 3 4" xfId="10588" xr:uid="{5B7C48F8-CD85-416F-A66C-CCE460B8D6D8}"/>
    <cellStyle name="20% - Accent2 13 3 4 2" xfId="28413" xr:uid="{65EC8F4D-FDE2-4C81-A29B-CFEBFC0DC36D}"/>
    <cellStyle name="20% - Accent2 13 3 5" xfId="19913" xr:uid="{B7695E30-72C0-4EF1-BE72-5AC5F5CD7610}"/>
    <cellStyle name="20% - Accent2 13 4" xfId="3105" xr:uid="{2316A26D-D84E-45AC-9EEE-E819771239B1}"/>
    <cellStyle name="20% - Accent2 13 4 2" xfId="7265" xr:uid="{0E484FAC-12CD-44D2-BC83-DA98C52D6471}"/>
    <cellStyle name="20% - Accent2 13 4 2 2" xfId="15848" xr:uid="{F3F37613-7417-443F-9D2E-22306AA1E150}"/>
    <cellStyle name="20% - Accent2 13 4 2 2 2" xfId="33673" xr:uid="{2C8EDEE0-3FE7-44E8-8251-729385542005}"/>
    <cellStyle name="20% - Accent2 13 4 2 3" xfId="25173" xr:uid="{45804BD5-80AD-4B54-B633-FB15B6475150}"/>
    <cellStyle name="20% - Accent2 13 4 3" xfId="11688" xr:uid="{7AEA1595-2C84-4F19-AD43-575A8169E3C5}"/>
    <cellStyle name="20% - Accent2 13 4 3 2" xfId="29513" xr:uid="{8635145C-F3F7-4986-939E-CEEF5C3BDE53}"/>
    <cellStyle name="20% - Accent2 13 4 4" xfId="21013" xr:uid="{2F3DE5D9-32E3-494E-9AE8-F7C5E827C70A}"/>
    <cellStyle name="20% - Accent2 13 5" xfId="5185" xr:uid="{FF7E1894-CBFE-447E-B5D3-343FABFF5EA8}"/>
    <cellStyle name="20% - Accent2 13 5 2" xfId="13768" xr:uid="{306DFD6E-879E-46CB-9D52-446FD4910C7F}"/>
    <cellStyle name="20% - Accent2 13 5 2 2" xfId="31593" xr:uid="{953541DA-19BD-4C8C-82BE-26AFB78DEFF8}"/>
    <cellStyle name="20% - Accent2 13 5 3" xfId="23093" xr:uid="{D83479FA-4B87-45E4-84A1-3E8A0BF8A27D}"/>
    <cellStyle name="20% - Accent2 13 6" xfId="9608" xr:uid="{87EC3C4D-AADE-44EC-B1F4-19E5DF9D0400}"/>
    <cellStyle name="20% - Accent2 13 6 2" xfId="27433" xr:uid="{2343BB88-3F5E-4483-9903-0B8CC98527D7}"/>
    <cellStyle name="20% - Accent2 13 7" xfId="18933" xr:uid="{E3F589AD-C09E-4E41-89F0-3B9E1D51DCE6}"/>
    <cellStyle name="20% - Accent2 130" xfId="36734" xr:uid="{29C2919B-E348-44CB-A190-F04EE3F38C69}"/>
    <cellStyle name="20% - Accent2 131" xfId="36754" xr:uid="{95150997-22C4-4191-B75A-4A195D5DFEF6}"/>
    <cellStyle name="20% - Accent2 132" xfId="36774" xr:uid="{B1E698A0-A041-4A73-8CAA-7862CC6E88B3}"/>
    <cellStyle name="20% - Accent2 133" xfId="36794" xr:uid="{0BB23E93-3CFB-4BC4-8829-74D30A491B47}"/>
    <cellStyle name="20% - Accent2 134" xfId="36814" xr:uid="{0D53DDAD-FEFB-4E48-B370-B49F43CFBE45}"/>
    <cellStyle name="20% - Accent2 135" xfId="36834" xr:uid="{D44AD6D6-69C3-494B-93A4-A8B2343E84DC}"/>
    <cellStyle name="20% - Accent2 136" xfId="36854" xr:uid="{2249D635-6827-4819-9AC6-EE1DE1FA14D9}"/>
    <cellStyle name="20% - Accent2 137" xfId="36874" xr:uid="{D41B5C62-F39C-4968-A296-76E34A2A9800}"/>
    <cellStyle name="20% - Accent2 138" xfId="36894" xr:uid="{EE83D437-4035-4C1D-89A1-9AFF3423DFAA}"/>
    <cellStyle name="20% - Accent2 139" xfId="36914" xr:uid="{63FE0F59-9F79-4282-AD46-81C6021D1901}"/>
    <cellStyle name="20% - Accent2 14" xfId="907" xr:uid="{956E394D-E0EA-432B-A8A3-6DC0495907BA}"/>
    <cellStyle name="20% - Accent2 14 2" xfId="1513" xr:uid="{C554C64F-2BE9-4103-ADDD-44A26A383B73}"/>
    <cellStyle name="20% - Accent2 14 2 2" xfId="2505" xr:uid="{E05A77ED-3632-4FBA-A67D-ED917A1756D3}"/>
    <cellStyle name="20% - Accent2 14 2 2 2" xfId="4585" xr:uid="{3719F7A7-DB46-46E3-892C-B3B77343C9B5}"/>
    <cellStyle name="20% - Accent2 14 2 2 2 2" xfId="8745" xr:uid="{5BA5DB17-F607-4F01-8385-936DC169B132}"/>
    <cellStyle name="20% - Accent2 14 2 2 2 2 2" xfId="17328" xr:uid="{1F07FBFE-C4C2-4C45-88E5-BE0EFE77B82F}"/>
    <cellStyle name="20% - Accent2 14 2 2 2 2 2 2" xfId="35153" xr:uid="{BB4E9803-2679-4085-B232-463DDE3520B2}"/>
    <cellStyle name="20% - Accent2 14 2 2 2 2 3" xfId="26653" xr:uid="{112701F0-6FAC-4182-8BDD-1DC44A2CF5DE}"/>
    <cellStyle name="20% - Accent2 14 2 2 2 3" xfId="13168" xr:uid="{B05F4158-BC65-4716-A26B-CB62CDA2710D}"/>
    <cellStyle name="20% - Accent2 14 2 2 2 3 2" xfId="30993" xr:uid="{E4588B2B-CB7C-4BD8-AFF3-A8452F35D80B}"/>
    <cellStyle name="20% - Accent2 14 2 2 2 4" xfId="22493" xr:uid="{CE3A9E9C-F658-4F2B-8797-1C31E39A201C}"/>
    <cellStyle name="20% - Accent2 14 2 2 3" xfId="6665" xr:uid="{68D035DE-8F41-40A5-831E-5B5F0579BEFC}"/>
    <cellStyle name="20% - Accent2 14 2 2 3 2" xfId="15248" xr:uid="{ABEF3EEF-3269-4A73-9F57-7C0373D78565}"/>
    <cellStyle name="20% - Accent2 14 2 2 3 2 2" xfId="33073" xr:uid="{DF862D9C-C811-4C54-A274-1F3A12DC6EA2}"/>
    <cellStyle name="20% - Accent2 14 2 2 3 3" xfId="24573" xr:uid="{FCD09796-0471-4BFF-87AE-93A961747B76}"/>
    <cellStyle name="20% - Accent2 14 2 2 4" xfId="11088" xr:uid="{9E45A23C-E110-49C0-BCAB-84A07C764E6D}"/>
    <cellStyle name="20% - Accent2 14 2 2 4 2" xfId="28913" xr:uid="{1D00B4BB-6FBF-473C-9DBF-7928A85E5A4C}"/>
    <cellStyle name="20% - Accent2 14 2 2 5" xfId="20413" xr:uid="{B6C35A60-11DD-4792-8437-06A70731A92C}"/>
    <cellStyle name="20% - Accent2 14 2 3" xfId="3605" xr:uid="{C67A7737-648D-4650-94B0-8EF09D842999}"/>
    <cellStyle name="20% - Accent2 14 2 3 2" xfId="7765" xr:uid="{43B8E3B4-7E53-498C-95CE-EDFCB383960C}"/>
    <cellStyle name="20% - Accent2 14 2 3 2 2" xfId="16348" xr:uid="{57D087AE-80D1-4838-9D37-D2C7BD1EC997}"/>
    <cellStyle name="20% - Accent2 14 2 3 2 2 2" xfId="34173" xr:uid="{B39B04DE-9081-4511-B99B-C36F8F078183}"/>
    <cellStyle name="20% - Accent2 14 2 3 2 3" xfId="25673" xr:uid="{03D5FEA0-E45E-4FFA-8620-2F5F6A303760}"/>
    <cellStyle name="20% - Accent2 14 2 3 3" xfId="12188" xr:uid="{71FB1F7E-0A9C-4BAF-B600-184B139B7332}"/>
    <cellStyle name="20% - Accent2 14 2 3 3 2" xfId="30013" xr:uid="{47355C15-45B2-4F59-BE12-0511546CFA31}"/>
    <cellStyle name="20% - Accent2 14 2 3 4" xfId="21513" xr:uid="{51DDA09D-8917-4045-AF07-7499D6A6FF0F}"/>
    <cellStyle name="20% - Accent2 14 2 4" xfId="5685" xr:uid="{226FA82E-FE4A-4650-A60E-1B363EC8481B}"/>
    <cellStyle name="20% - Accent2 14 2 4 2" xfId="14268" xr:uid="{272019F1-33E0-4124-BB66-6197896B6CD8}"/>
    <cellStyle name="20% - Accent2 14 2 4 2 2" xfId="32093" xr:uid="{7C54E755-4690-4A4D-95DB-7C60CBD539A4}"/>
    <cellStyle name="20% - Accent2 14 2 4 3" xfId="23593" xr:uid="{8EFF5D28-DD75-4DF4-B12C-961E669F4748}"/>
    <cellStyle name="20% - Accent2 14 2 5" xfId="10108" xr:uid="{125ABB52-984D-4DBD-B262-CD65A0B86760}"/>
    <cellStyle name="20% - Accent2 14 2 5 2" xfId="27933" xr:uid="{E29768E2-603C-425C-9DC4-F0A2C2B98FD7}"/>
    <cellStyle name="20% - Accent2 14 2 6" xfId="19433" xr:uid="{E11DA98C-41E6-4C21-BF70-1D82D148CFDF}"/>
    <cellStyle name="20% - Accent2 14 3" xfId="2025" xr:uid="{B77BB026-0132-405F-89F1-1D64E70F25B9}"/>
    <cellStyle name="20% - Accent2 14 3 2" xfId="4105" xr:uid="{C735BA21-8154-4CBD-A3A5-D3616E641918}"/>
    <cellStyle name="20% - Accent2 14 3 2 2" xfId="8265" xr:uid="{814C65B0-668D-4049-93B0-CE0C8211D8D4}"/>
    <cellStyle name="20% - Accent2 14 3 2 2 2" xfId="16848" xr:uid="{BBC8ABF4-356E-40DF-9AE0-8A4C7ADB211E}"/>
    <cellStyle name="20% - Accent2 14 3 2 2 2 2" xfId="34673" xr:uid="{7C7E4FD3-0BE8-4A2C-9E3C-98A82DB3F690}"/>
    <cellStyle name="20% - Accent2 14 3 2 2 3" xfId="26173" xr:uid="{B1C43AAE-C248-4CC5-9286-421A6A2F5DA0}"/>
    <cellStyle name="20% - Accent2 14 3 2 3" xfId="12688" xr:uid="{62E39151-535A-4ADF-9849-6761586C1252}"/>
    <cellStyle name="20% - Accent2 14 3 2 3 2" xfId="30513" xr:uid="{B60CF3CF-D837-4109-B621-67B5512A83F2}"/>
    <cellStyle name="20% - Accent2 14 3 2 4" xfId="22013" xr:uid="{BED3AFD8-2537-454D-A636-8BF02D0F7002}"/>
    <cellStyle name="20% - Accent2 14 3 3" xfId="6185" xr:uid="{18AFE602-BA45-4669-A431-898BC949C1FD}"/>
    <cellStyle name="20% - Accent2 14 3 3 2" xfId="14768" xr:uid="{5A7B552E-E62E-4C09-A403-0AAECC4BD0F0}"/>
    <cellStyle name="20% - Accent2 14 3 3 2 2" xfId="32593" xr:uid="{0A580D6E-C450-4069-8213-40B9A57F4BB0}"/>
    <cellStyle name="20% - Accent2 14 3 3 3" xfId="24093" xr:uid="{46F5885E-E1FE-47BD-AFA5-3432C7FEF465}"/>
    <cellStyle name="20% - Accent2 14 3 4" xfId="10608" xr:uid="{48180032-26A7-4EA0-9864-25FAAD56A629}"/>
    <cellStyle name="20% - Accent2 14 3 4 2" xfId="28433" xr:uid="{C232F604-8E6D-40AF-B7AB-55E52861B349}"/>
    <cellStyle name="20% - Accent2 14 3 5" xfId="19933" xr:uid="{5F088C58-61D5-47CF-A773-3F0052D650A9}"/>
    <cellStyle name="20% - Accent2 14 4" xfId="3125" xr:uid="{D74DC12F-4C74-4916-9725-B7BE9DF42951}"/>
    <cellStyle name="20% - Accent2 14 4 2" xfId="7285" xr:uid="{54B33795-0349-46DB-8FDD-52F87049EC2F}"/>
    <cellStyle name="20% - Accent2 14 4 2 2" xfId="15868" xr:uid="{1702120D-2A0D-41CB-887C-A8FF93BE7017}"/>
    <cellStyle name="20% - Accent2 14 4 2 2 2" xfId="33693" xr:uid="{CAA4B7E3-41D8-4DA4-86AB-AB884D963A5A}"/>
    <cellStyle name="20% - Accent2 14 4 2 3" xfId="25193" xr:uid="{8F7D617B-29EA-4BF6-8E2C-042B4F3EA6F3}"/>
    <cellStyle name="20% - Accent2 14 4 3" xfId="11708" xr:uid="{6CA3D9A8-5E79-422B-9E5E-CFFE5E64BBD7}"/>
    <cellStyle name="20% - Accent2 14 4 3 2" xfId="29533" xr:uid="{49E32732-D89D-4BA9-A956-DB10057AAD15}"/>
    <cellStyle name="20% - Accent2 14 4 4" xfId="21033" xr:uid="{59CCB890-7C49-4988-AD9A-F95E2A1221A3}"/>
    <cellStyle name="20% - Accent2 14 5" xfId="5205" xr:uid="{DD364A2A-364E-4BA8-BEA8-167A604FD77C}"/>
    <cellStyle name="20% - Accent2 14 5 2" xfId="13788" xr:uid="{282042AC-51FB-4438-B051-22279D31EB34}"/>
    <cellStyle name="20% - Accent2 14 5 2 2" xfId="31613" xr:uid="{BB9DD22F-10BF-46DE-B2AD-3DA87429168D}"/>
    <cellStyle name="20% - Accent2 14 5 3" xfId="23113" xr:uid="{671E392E-5BCB-4AC2-BC77-86E8F6AE96F0}"/>
    <cellStyle name="20% - Accent2 14 6" xfId="9628" xr:uid="{0B37C43C-583A-44E1-83C5-338CD1D2D38B}"/>
    <cellStyle name="20% - Accent2 14 6 2" xfId="27453" xr:uid="{4759E14F-3DC9-42BC-98DF-7A9FA170B401}"/>
    <cellStyle name="20% - Accent2 14 7" xfId="18953" xr:uid="{5366CA85-2969-49D1-A0EB-B9DACB27ED27}"/>
    <cellStyle name="20% - Accent2 140" xfId="36934" xr:uid="{FE7300A9-00AE-40A5-A083-C314888CCBB6}"/>
    <cellStyle name="20% - Accent2 141" xfId="36954" xr:uid="{EC7CF191-C889-45E8-9388-C829561939F8}"/>
    <cellStyle name="20% - Accent2 142" xfId="36974" xr:uid="{A2FD5D3C-2C43-4D6C-A9E0-635F8B017998}"/>
    <cellStyle name="20% - Accent2 143" xfId="36994" xr:uid="{4582F6A9-CA19-41F8-BE3F-E7B2B4B421B5}"/>
    <cellStyle name="20% - Accent2 144" xfId="37014" xr:uid="{F4A0ACCC-F431-41D2-8901-ECEFA84C4D45}"/>
    <cellStyle name="20% - Accent2 145" xfId="37034" xr:uid="{0F7FEA71-EDF3-4E06-8BCD-F7363A922226}"/>
    <cellStyle name="20% - Accent2 146" xfId="37054" xr:uid="{D6BAF1CA-A7EB-4493-A336-B85EB2AA9427}"/>
    <cellStyle name="20% - Accent2 147" xfId="37074" xr:uid="{9CA36E6B-F950-4E63-9179-9A16175DCB4A}"/>
    <cellStyle name="20% - Accent2 148" xfId="37094" xr:uid="{708FEF4F-F379-4D91-90DF-5C760F5637C4}"/>
    <cellStyle name="20% - Accent2 149" xfId="37114" xr:uid="{A291F77F-4FED-407F-A219-2BCFB5D7547E}"/>
    <cellStyle name="20% - Accent2 15" xfId="931" xr:uid="{41292396-73C7-4F5B-80C0-5B96B41CDA08}"/>
    <cellStyle name="20% - Accent2 15 2" xfId="1537" xr:uid="{12F206C4-9CC8-4F2D-B65E-0A2D62A3A465}"/>
    <cellStyle name="20% - Accent2 15 2 2" xfId="2525" xr:uid="{09B8D8AA-8BC4-4C33-A21B-3C9CF622CEFD}"/>
    <cellStyle name="20% - Accent2 15 2 2 2" xfId="4605" xr:uid="{4CD919AC-A24A-43DC-AC03-3326051552EF}"/>
    <cellStyle name="20% - Accent2 15 2 2 2 2" xfId="8765" xr:uid="{2E01A8F9-4A5E-46A1-AE70-E255319AF343}"/>
    <cellStyle name="20% - Accent2 15 2 2 2 2 2" xfId="17348" xr:uid="{E96CE7F9-B0EA-4428-A9B7-9EACEFE78CD3}"/>
    <cellStyle name="20% - Accent2 15 2 2 2 2 2 2" xfId="35173" xr:uid="{E5DE9E11-950C-4001-ADB4-6AF226D91916}"/>
    <cellStyle name="20% - Accent2 15 2 2 2 2 3" xfId="26673" xr:uid="{F986FA9F-92DF-4ADA-A4C3-66E912E62A54}"/>
    <cellStyle name="20% - Accent2 15 2 2 2 3" xfId="13188" xr:uid="{51EB6670-36A1-48E9-87E1-69A4090705E9}"/>
    <cellStyle name="20% - Accent2 15 2 2 2 3 2" xfId="31013" xr:uid="{3FE3CA1F-06D9-40C4-80BA-5DE4E67C7492}"/>
    <cellStyle name="20% - Accent2 15 2 2 2 4" xfId="22513" xr:uid="{7A2378C0-FFF5-4AF1-AB4E-3BF70D2886D7}"/>
    <cellStyle name="20% - Accent2 15 2 2 3" xfId="6685" xr:uid="{9EA981BF-2D0B-4068-B6B4-FB7302DEC47E}"/>
    <cellStyle name="20% - Accent2 15 2 2 3 2" xfId="15268" xr:uid="{577212E3-DCFA-4FCC-9B7A-4E7F7BB94206}"/>
    <cellStyle name="20% - Accent2 15 2 2 3 2 2" xfId="33093" xr:uid="{2261FC7E-9450-4EC7-BF9B-B51EE6C9C418}"/>
    <cellStyle name="20% - Accent2 15 2 2 3 3" xfId="24593" xr:uid="{43CF2850-CA12-4E58-9CAA-6C42B79242E1}"/>
    <cellStyle name="20% - Accent2 15 2 2 4" xfId="11108" xr:uid="{FA8B85ED-0AEB-48E0-BB08-9D69BB030CF2}"/>
    <cellStyle name="20% - Accent2 15 2 2 4 2" xfId="28933" xr:uid="{F835FDA8-209C-44D3-A5F7-DCE2EB749507}"/>
    <cellStyle name="20% - Accent2 15 2 2 5" xfId="20433" xr:uid="{12B4F2D3-468B-4F04-9E18-627391A06BF6}"/>
    <cellStyle name="20% - Accent2 15 2 3" xfId="3625" xr:uid="{78CAC347-0637-4654-A894-4299909166EB}"/>
    <cellStyle name="20% - Accent2 15 2 3 2" xfId="7785" xr:uid="{1B3483CE-A96A-43EF-BB62-9EAFC95AA9DF}"/>
    <cellStyle name="20% - Accent2 15 2 3 2 2" xfId="16368" xr:uid="{B05B1D1F-C42C-4AAC-A4B2-2EF3C8082B9D}"/>
    <cellStyle name="20% - Accent2 15 2 3 2 2 2" xfId="34193" xr:uid="{199230C7-01E3-4D44-8381-5DA2EFEB40F3}"/>
    <cellStyle name="20% - Accent2 15 2 3 2 3" xfId="25693" xr:uid="{8E035F70-5B43-4BFE-85BE-5664D597D155}"/>
    <cellStyle name="20% - Accent2 15 2 3 3" xfId="12208" xr:uid="{45598253-B776-4E23-A958-7A9FFC00CB13}"/>
    <cellStyle name="20% - Accent2 15 2 3 3 2" xfId="30033" xr:uid="{22051EC2-BF4D-42F8-B6FE-43F02AC85993}"/>
    <cellStyle name="20% - Accent2 15 2 3 4" xfId="21533" xr:uid="{2051BC2A-7BBD-44D8-A25B-8EE515F99A97}"/>
    <cellStyle name="20% - Accent2 15 2 4" xfId="5705" xr:uid="{3DD81E70-D665-4FFC-BF89-2F0027F52742}"/>
    <cellStyle name="20% - Accent2 15 2 4 2" xfId="14288" xr:uid="{62337279-FD5B-43D7-A179-9DD9D4080AC5}"/>
    <cellStyle name="20% - Accent2 15 2 4 2 2" xfId="32113" xr:uid="{A493438E-7E0F-4913-8203-3E27C53A843B}"/>
    <cellStyle name="20% - Accent2 15 2 4 3" xfId="23613" xr:uid="{14D56C58-6D1A-4DED-A9E8-EC689603D85A}"/>
    <cellStyle name="20% - Accent2 15 2 5" xfId="10128" xr:uid="{6AD76183-B7D3-4F50-A27C-CBEE6F6BC50F}"/>
    <cellStyle name="20% - Accent2 15 2 5 2" xfId="27953" xr:uid="{A0449040-B5DF-4C3F-B66E-CEFE0C30B4E5}"/>
    <cellStyle name="20% - Accent2 15 2 6" xfId="19453" xr:uid="{A1BB2637-9A6B-4A4E-B0AE-B521CAD5ACD7}"/>
    <cellStyle name="20% - Accent2 15 3" xfId="2045" xr:uid="{9F93733E-A9EE-4217-90C0-0331EB954ADD}"/>
    <cellStyle name="20% - Accent2 15 3 2" xfId="4125" xr:uid="{413EE3EF-AC5C-4A37-AC99-141EBCF35091}"/>
    <cellStyle name="20% - Accent2 15 3 2 2" xfId="8285" xr:uid="{97281EFB-67A8-4BE0-9FCE-1C4BD1484840}"/>
    <cellStyle name="20% - Accent2 15 3 2 2 2" xfId="16868" xr:uid="{511C501C-796A-43B1-8C3D-E6C55E42E1B7}"/>
    <cellStyle name="20% - Accent2 15 3 2 2 2 2" xfId="34693" xr:uid="{7D593975-7903-406F-909D-2F465606C1BC}"/>
    <cellStyle name="20% - Accent2 15 3 2 2 3" xfId="26193" xr:uid="{9DDB7C55-42E4-49F2-8C41-2A382962B472}"/>
    <cellStyle name="20% - Accent2 15 3 2 3" xfId="12708" xr:uid="{15B069FD-D9B1-403D-A1C5-54EEDDA7B832}"/>
    <cellStyle name="20% - Accent2 15 3 2 3 2" xfId="30533" xr:uid="{C3EEDD4E-2ABD-427A-8715-3714341466D2}"/>
    <cellStyle name="20% - Accent2 15 3 2 4" xfId="22033" xr:uid="{7CFCC3C9-2D9A-4518-AB33-1DEF394A1BB9}"/>
    <cellStyle name="20% - Accent2 15 3 3" xfId="6205" xr:uid="{AAAAFF43-6CFC-4C38-81DC-4506FD3878AD}"/>
    <cellStyle name="20% - Accent2 15 3 3 2" xfId="14788" xr:uid="{222C1DEC-75E8-486E-A54F-C925130B80D4}"/>
    <cellStyle name="20% - Accent2 15 3 3 2 2" xfId="32613" xr:uid="{77F22480-AE34-4325-942D-EF115ED7CE66}"/>
    <cellStyle name="20% - Accent2 15 3 3 3" xfId="24113" xr:uid="{5FA414BB-6F71-4CD2-968B-24CDE7E8ABDF}"/>
    <cellStyle name="20% - Accent2 15 3 4" xfId="10628" xr:uid="{EDF087E2-FB07-4770-A753-D47AF7F1680D}"/>
    <cellStyle name="20% - Accent2 15 3 4 2" xfId="28453" xr:uid="{2DA9290E-89F3-4879-A200-777FB432CDC8}"/>
    <cellStyle name="20% - Accent2 15 3 5" xfId="19953" xr:uid="{1AAD7390-264E-405B-A3BD-83DAD1D4B2A6}"/>
    <cellStyle name="20% - Accent2 15 4" xfId="3145" xr:uid="{CD5A2BEF-8634-4A2D-B20A-C656F91D078F}"/>
    <cellStyle name="20% - Accent2 15 4 2" xfId="7305" xr:uid="{3B240940-C8B2-43CE-98CF-E00960E5315B}"/>
    <cellStyle name="20% - Accent2 15 4 2 2" xfId="15888" xr:uid="{C7DBCC75-27A3-40F3-96EE-03FEE47469DF}"/>
    <cellStyle name="20% - Accent2 15 4 2 2 2" xfId="33713" xr:uid="{107C15FA-4637-48CC-A2E7-6D92F9024D6A}"/>
    <cellStyle name="20% - Accent2 15 4 2 3" xfId="25213" xr:uid="{F94ACEAE-66D0-4EF9-9158-048B218146A2}"/>
    <cellStyle name="20% - Accent2 15 4 3" xfId="11728" xr:uid="{547EE0A5-6268-4716-88A3-407C9D2DD46B}"/>
    <cellStyle name="20% - Accent2 15 4 3 2" xfId="29553" xr:uid="{052A97F1-0ABF-4D6B-A7E5-443067F5D211}"/>
    <cellStyle name="20% - Accent2 15 4 4" xfId="21053" xr:uid="{C709A237-69CF-40A5-A741-BF80CFA98DA7}"/>
    <cellStyle name="20% - Accent2 15 5" xfId="5225" xr:uid="{08D3A680-FEB1-40FF-B863-A10B8E81DA47}"/>
    <cellStyle name="20% - Accent2 15 5 2" xfId="13808" xr:uid="{42657D70-8989-4CD9-9D24-954EBAD1F158}"/>
    <cellStyle name="20% - Accent2 15 5 2 2" xfId="31633" xr:uid="{E73E906C-CE06-4B64-B394-5BD7AC8CFA21}"/>
    <cellStyle name="20% - Accent2 15 5 3" xfId="23133" xr:uid="{7B1B553D-698F-41BF-8374-32B1DF124F79}"/>
    <cellStyle name="20% - Accent2 15 6" xfId="9648" xr:uid="{E938C8F0-7223-4EE1-938C-47E87E8F52D7}"/>
    <cellStyle name="20% - Accent2 15 6 2" xfId="27473" xr:uid="{CDD70AF9-89FF-4765-8552-62D78B17A546}"/>
    <cellStyle name="20% - Accent2 15 7" xfId="18973" xr:uid="{FD2E01C1-E939-41F0-AB6F-64D7C9F77716}"/>
    <cellStyle name="20% - Accent2 150" xfId="37134" xr:uid="{202D1C51-A81F-45C0-9F46-6841808A4239}"/>
    <cellStyle name="20% - Accent2 151" xfId="37154" xr:uid="{89458CAE-54E4-4A35-9EEE-81E7DBC8A7EB}"/>
    <cellStyle name="20% - Accent2 152" xfId="37174" xr:uid="{C3949462-4489-45B9-9A8E-A7C5E17BC76C}"/>
    <cellStyle name="20% - Accent2 153" xfId="37194" xr:uid="{D8B1336B-8094-442E-9771-E9B8D5F60967}"/>
    <cellStyle name="20% - Accent2 154" xfId="37214" xr:uid="{45DB7305-91B6-4699-98DF-0816BFE73128}"/>
    <cellStyle name="20% - Accent2 155" xfId="37234" xr:uid="{74D66686-CC25-4654-B3F1-C9FA7AC4E428}"/>
    <cellStyle name="20% - Accent2 156" xfId="37254" xr:uid="{5EE9FF4E-302A-4F87-AE3E-23202D82C143}"/>
    <cellStyle name="20% - Accent2 157" xfId="37274" xr:uid="{30A67365-81A8-46E2-B6B5-DA9AAED86F22}"/>
    <cellStyle name="20% - Accent2 158" xfId="37294" xr:uid="{1EC0C9B7-77D8-4DF6-ADD7-1A7422280E38}"/>
    <cellStyle name="20% - Accent2 159" xfId="37314" xr:uid="{A8A930B4-BA4D-4D6D-BD27-17B0E55556CE}"/>
    <cellStyle name="20% - Accent2 16" xfId="959" xr:uid="{DADB52C1-BCD6-4782-B3B6-C7406A26D5BB}"/>
    <cellStyle name="20% - Accent2 16 2" xfId="1565" xr:uid="{8E8160E7-B93C-4C96-B759-41E780DCCEDB}"/>
    <cellStyle name="20% - Accent2 16 2 2" xfId="2545" xr:uid="{529A163C-F46F-44F8-ACB0-3FC441DF7F5F}"/>
    <cellStyle name="20% - Accent2 16 2 2 2" xfId="4625" xr:uid="{60DEE989-BC77-4F4B-A35C-B92E7347C307}"/>
    <cellStyle name="20% - Accent2 16 2 2 2 2" xfId="8785" xr:uid="{A218975A-5FCA-44B3-B314-142E9E84DD21}"/>
    <cellStyle name="20% - Accent2 16 2 2 2 2 2" xfId="17368" xr:uid="{B1E5CD23-14AE-4CCD-951C-59936128A3F4}"/>
    <cellStyle name="20% - Accent2 16 2 2 2 2 2 2" xfId="35193" xr:uid="{31A5402A-C6DE-4889-B250-EB9C5494B261}"/>
    <cellStyle name="20% - Accent2 16 2 2 2 2 3" xfId="26693" xr:uid="{60DB10B2-5177-497F-94FD-A2B2943D5B28}"/>
    <cellStyle name="20% - Accent2 16 2 2 2 3" xfId="13208" xr:uid="{CAC94CE9-A4B4-4249-AA53-6E17820C8350}"/>
    <cellStyle name="20% - Accent2 16 2 2 2 3 2" xfId="31033" xr:uid="{875E469F-4AD9-4E0F-A54E-B5A834A3561B}"/>
    <cellStyle name="20% - Accent2 16 2 2 2 4" xfId="22533" xr:uid="{0E82C09F-21A8-421D-95C6-2573B75BE135}"/>
    <cellStyle name="20% - Accent2 16 2 2 3" xfId="6705" xr:uid="{DCD9FFC8-5466-461D-98C4-4EC750384B54}"/>
    <cellStyle name="20% - Accent2 16 2 2 3 2" xfId="15288" xr:uid="{175E5A9A-61A9-4E1D-9902-BF3B6E5FC092}"/>
    <cellStyle name="20% - Accent2 16 2 2 3 2 2" xfId="33113" xr:uid="{024FCE03-322B-4FC2-918A-C946404D0953}"/>
    <cellStyle name="20% - Accent2 16 2 2 3 3" xfId="24613" xr:uid="{09910117-06B9-44D8-B5A5-A6BB93220195}"/>
    <cellStyle name="20% - Accent2 16 2 2 4" xfId="11128" xr:uid="{336FB77E-6B8D-4E4C-898F-C993530732D3}"/>
    <cellStyle name="20% - Accent2 16 2 2 4 2" xfId="28953" xr:uid="{74CD819C-63A3-4FF4-A8EB-FBE07E05B4CB}"/>
    <cellStyle name="20% - Accent2 16 2 2 5" xfId="20453" xr:uid="{8CCAC7C6-2E0F-492A-BB77-AC5C50CF12DE}"/>
    <cellStyle name="20% - Accent2 16 2 3" xfId="3645" xr:uid="{6D78E509-BB17-4A39-99AD-A697A633A8C1}"/>
    <cellStyle name="20% - Accent2 16 2 3 2" xfId="7805" xr:uid="{ED9F5EB9-5AB0-4908-99BC-0AFFF60A9B91}"/>
    <cellStyle name="20% - Accent2 16 2 3 2 2" xfId="16388" xr:uid="{3F1E1703-813E-49FB-8294-0BAE16583A8D}"/>
    <cellStyle name="20% - Accent2 16 2 3 2 2 2" xfId="34213" xr:uid="{A471EA39-1DD3-4DD4-8F54-65933DD4D287}"/>
    <cellStyle name="20% - Accent2 16 2 3 2 3" xfId="25713" xr:uid="{061BD7D5-D2C8-4255-BF86-ECFCED3A6025}"/>
    <cellStyle name="20% - Accent2 16 2 3 3" xfId="12228" xr:uid="{99149838-8EBB-4266-B6A7-F8651905F7E1}"/>
    <cellStyle name="20% - Accent2 16 2 3 3 2" xfId="30053" xr:uid="{BAF1B783-D746-42F8-90E4-E13379ABD7EC}"/>
    <cellStyle name="20% - Accent2 16 2 3 4" xfId="21553" xr:uid="{5F470EEC-EA7B-481A-A4EC-7025345313BE}"/>
    <cellStyle name="20% - Accent2 16 2 4" xfId="5725" xr:uid="{B507FD14-9B37-41C5-A741-DF4FB224632A}"/>
    <cellStyle name="20% - Accent2 16 2 4 2" xfId="14308" xr:uid="{DB8376F1-AF45-41AA-8EC4-2366F015B61B}"/>
    <cellStyle name="20% - Accent2 16 2 4 2 2" xfId="32133" xr:uid="{5E0279DA-4543-41C7-A20A-14C2316D01BF}"/>
    <cellStyle name="20% - Accent2 16 2 4 3" xfId="23633" xr:uid="{76D4C2F5-73FC-486C-89A8-27B1175FFEE9}"/>
    <cellStyle name="20% - Accent2 16 2 5" xfId="10148" xr:uid="{1846D3D9-4EA4-48B5-8A9C-2177CF0557F9}"/>
    <cellStyle name="20% - Accent2 16 2 5 2" xfId="27973" xr:uid="{11F87A0D-0BFE-4AB3-A04A-4C2EE904D6F4}"/>
    <cellStyle name="20% - Accent2 16 2 6" xfId="19473" xr:uid="{E1237502-184E-4F99-9D50-E4EFCE932D23}"/>
    <cellStyle name="20% - Accent2 16 3" xfId="2065" xr:uid="{B7DAC107-85FF-4E64-9079-DD673F41C013}"/>
    <cellStyle name="20% - Accent2 16 3 2" xfId="4145" xr:uid="{9B592CD2-04E3-4F07-BAEF-4F306CF0CF34}"/>
    <cellStyle name="20% - Accent2 16 3 2 2" xfId="8305" xr:uid="{282C3EFF-B1F5-4053-9D02-83DDA039EAD6}"/>
    <cellStyle name="20% - Accent2 16 3 2 2 2" xfId="16888" xr:uid="{967B0B3B-3E49-403F-A123-09D928E42CEF}"/>
    <cellStyle name="20% - Accent2 16 3 2 2 2 2" xfId="34713" xr:uid="{ADF68F56-3A73-4762-85C8-44520637E927}"/>
    <cellStyle name="20% - Accent2 16 3 2 2 3" xfId="26213" xr:uid="{7336C07A-3C56-4EE9-84FE-57C549F19C4B}"/>
    <cellStyle name="20% - Accent2 16 3 2 3" xfId="12728" xr:uid="{8BEDF1B5-EA4F-449B-98D2-80CA04C8E4CC}"/>
    <cellStyle name="20% - Accent2 16 3 2 3 2" xfId="30553" xr:uid="{E46EA4A3-903E-4245-8840-60672EE68579}"/>
    <cellStyle name="20% - Accent2 16 3 2 4" xfId="22053" xr:uid="{7EFBBA29-4EA0-472A-9E0C-6C93E00D313F}"/>
    <cellStyle name="20% - Accent2 16 3 3" xfId="6225" xr:uid="{544D193E-9D9D-4B48-8235-4B7EDCC9DF90}"/>
    <cellStyle name="20% - Accent2 16 3 3 2" xfId="14808" xr:uid="{F4C205EC-3E66-4BF6-9CDB-C53F899F71F1}"/>
    <cellStyle name="20% - Accent2 16 3 3 2 2" xfId="32633" xr:uid="{FFF99498-865D-4544-9E3B-404D8424B445}"/>
    <cellStyle name="20% - Accent2 16 3 3 3" xfId="24133" xr:uid="{C7AA2E05-DCCC-44D7-A79A-BBF1EC5C0C5C}"/>
    <cellStyle name="20% - Accent2 16 3 4" xfId="10648" xr:uid="{5660FF4C-9FF3-4F2E-98C0-2FA3B2F43513}"/>
    <cellStyle name="20% - Accent2 16 3 4 2" xfId="28473" xr:uid="{7F4D518F-95CC-4893-8671-1B2E2F84BD2C}"/>
    <cellStyle name="20% - Accent2 16 3 5" xfId="19973" xr:uid="{4E505B87-24F9-4D97-853F-57549D979BA8}"/>
    <cellStyle name="20% - Accent2 16 4" xfId="3165" xr:uid="{C77E73B5-F9FC-4993-869C-2279BDE7D3D5}"/>
    <cellStyle name="20% - Accent2 16 4 2" xfId="7325" xr:uid="{9E735A09-A5FA-44D0-B8BD-EDAA6D6219DD}"/>
    <cellStyle name="20% - Accent2 16 4 2 2" xfId="15908" xr:uid="{3F0F373E-128A-4B1E-95A4-686E0E9ED17A}"/>
    <cellStyle name="20% - Accent2 16 4 2 2 2" xfId="33733" xr:uid="{7EED373D-FB61-4F61-BF49-75FCE145382C}"/>
    <cellStyle name="20% - Accent2 16 4 2 3" xfId="25233" xr:uid="{C1A04081-8EB4-4A38-B714-3F511B40C85B}"/>
    <cellStyle name="20% - Accent2 16 4 3" xfId="11748" xr:uid="{C271C9FE-7605-4D50-BE03-BA2B10621163}"/>
    <cellStyle name="20% - Accent2 16 4 3 2" xfId="29573" xr:uid="{738F576C-A322-4D6A-AC03-53CBC5A2857E}"/>
    <cellStyle name="20% - Accent2 16 4 4" xfId="21073" xr:uid="{8C60E7E8-CA30-4894-95DB-8B12BC64AA70}"/>
    <cellStyle name="20% - Accent2 16 5" xfId="5245" xr:uid="{911A586E-6C92-493B-ABFD-C74AFA62B94F}"/>
    <cellStyle name="20% - Accent2 16 5 2" xfId="13828" xr:uid="{8A1C07EA-88AC-47C7-9123-2D651E76AD12}"/>
    <cellStyle name="20% - Accent2 16 5 2 2" xfId="31653" xr:uid="{A01C3AFE-E68F-491D-81B7-0AAA1C88B71D}"/>
    <cellStyle name="20% - Accent2 16 5 3" xfId="23153" xr:uid="{703DF5C0-4AEF-4FB5-9586-428BF399D089}"/>
    <cellStyle name="20% - Accent2 16 6" xfId="9668" xr:uid="{42520DEB-A7B6-477D-8254-028977D96D35}"/>
    <cellStyle name="20% - Accent2 16 6 2" xfId="27493" xr:uid="{C4F06518-5205-44A9-94DE-C61E0575FC37}"/>
    <cellStyle name="20% - Accent2 16 7" xfId="18993" xr:uid="{F27D7275-6905-4F55-8130-F9603E4F86C9}"/>
    <cellStyle name="20% - Accent2 160" xfId="37334" xr:uid="{18B0E97A-3473-42FD-B805-E9843C078A0D}"/>
    <cellStyle name="20% - Accent2 161" xfId="37354" xr:uid="{C8E331CB-E496-4CA3-8AA7-124E1D036AE4}"/>
    <cellStyle name="20% - Accent2 162" xfId="37374" xr:uid="{B7EF22D2-8D10-483E-ADA1-C512C98776AA}"/>
    <cellStyle name="20% - Accent2 163" xfId="37394" xr:uid="{85D33DAB-D8F5-4FF6-8148-04B005895758}"/>
    <cellStyle name="20% - Accent2 164" xfId="37414" xr:uid="{AE18F149-C3AC-4A1B-94E7-1C970E8D58BD}"/>
    <cellStyle name="20% - Accent2 165" xfId="37434" xr:uid="{C301AA60-FE6D-4ECF-BBE0-D79D08A201D0}"/>
    <cellStyle name="20% - Accent2 166" xfId="37454" xr:uid="{DB5F8F69-41D8-49E7-924D-0CBF961F5B63}"/>
    <cellStyle name="20% - Accent2 167" xfId="37474" xr:uid="{86BACCA8-7AF0-4ADD-8DD8-DF4A1287E17D}"/>
    <cellStyle name="20% - Accent2 168" xfId="37494" xr:uid="{4B3D4537-6AE1-4875-A360-73B9D166BA1D}"/>
    <cellStyle name="20% - Accent2 169" xfId="37514" xr:uid="{DDE4C625-EF35-4E9A-B64E-D28C64F43521}"/>
    <cellStyle name="20% - Accent2 17" xfId="979" xr:uid="{FD5F5138-B5C4-4F82-95CB-98DBD53A7D28}"/>
    <cellStyle name="20% - Accent2 17 2" xfId="1585" xr:uid="{F2539269-2DA8-4E07-B63F-136D6F1C8550}"/>
    <cellStyle name="20% - Accent2 17 2 2" xfId="2565" xr:uid="{0506FFEE-3900-4F74-AD53-0BE482A891BC}"/>
    <cellStyle name="20% - Accent2 17 2 2 2" xfId="4645" xr:uid="{539C455F-0F19-4001-8618-2150B1B94C8F}"/>
    <cellStyle name="20% - Accent2 17 2 2 2 2" xfId="8805" xr:uid="{7C98180F-1038-44F5-84D8-87F55A6A4D0B}"/>
    <cellStyle name="20% - Accent2 17 2 2 2 2 2" xfId="17388" xr:uid="{3B64B638-DC4D-43DF-8BE5-1DC23DACCD08}"/>
    <cellStyle name="20% - Accent2 17 2 2 2 2 2 2" xfId="35213" xr:uid="{CEFA0068-E4B3-460D-B519-4822368B4B09}"/>
    <cellStyle name="20% - Accent2 17 2 2 2 2 3" xfId="26713" xr:uid="{494CB18E-B91F-4194-9EF8-095BBE40814E}"/>
    <cellStyle name="20% - Accent2 17 2 2 2 3" xfId="13228" xr:uid="{F00837E1-3C53-4C70-B6A8-6F7AEF08CE6F}"/>
    <cellStyle name="20% - Accent2 17 2 2 2 3 2" xfId="31053" xr:uid="{5084C822-1C77-4113-B84A-B66A04F4572C}"/>
    <cellStyle name="20% - Accent2 17 2 2 2 4" xfId="22553" xr:uid="{55B61070-09BC-47C8-9D56-2717DD5F5F34}"/>
    <cellStyle name="20% - Accent2 17 2 2 3" xfId="6725" xr:uid="{0CAE27DB-9A71-4953-A9C8-690DB288056F}"/>
    <cellStyle name="20% - Accent2 17 2 2 3 2" xfId="15308" xr:uid="{64A19352-07B1-4228-A958-F88FDFD3A8DE}"/>
    <cellStyle name="20% - Accent2 17 2 2 3 2 2" xfId="33133" xr:uid="{4EF95180-0603-40F1-A67B-2ACE3381CC2C}"/>
    <cellStyle name="20% - Accent2 17 2 2 3 3" xfId="24633" xr:uid="{BC2C2ABC-C8FA-4D09-ABA7-1360E078455B}"/>
    <cellStyle name="20% - Accent2 17 2 2 4" xfId="11148" xr:uid="{70E3A019-AA4B-4D4A-B3E3-343E6D295CEB}"/>
    <cellStyle name="20% - Accent2 17 2 2 4 2" xfId="28973" xr:uid="{029C283A-199A-40D1-9994-32B94BC4B87E}"/>
    <cellStyle name="20% - Accent2 17 2 2 5" xfId="20473" xr:uid="{6EAA0F19-28C8-4E98-9BF5-71B2CCCF8CCB}"/>
    <cellStyle name="20% - Accent2 17 2 3" xfId="3665" xr:uid="{C3EE0EFF-EE48-4318-AD51-BC742F885DF8}"/>
    <cellStyle name="20% - Accent2 17 2 3 2" xfId="7825" xr:uid="{4305ECE6-5915-4720-AC36-32F4A9704F91}"/>
    <cellStyle name="20% - Accent2 17 2 3 2 2" xfId="16408" xr:uid="{F69CD9C6-D33B-4394-AF90-E7371A29DBD3}"/>
    <cellStyle name="20% - Accent2 17 2 3 2 2 2" xfId="34233" xr:uid="{60991076-AA86-4C16-B466-7DC88FEF720B}"/>
    <cellStyle name="20% - Accent2 17 2 3 2 3" xfId="25733" xr:uid="{212EB02C-4DC2-4C6C-8838-83A332C6C836}"/>
    <cellStyle name="20% - Accent2 17 2 3 3" xfId="12248" xr:uid="{5A47A2B9-C724-40CA-93F7-5DB31A05BB31}"/>
    <cellStyle name="20% - Accent2 17 2 3 3 2" xfId="30073" xr:uid="{3FB77D32-53AF-4CE6-B290-3CD8C5976065}"/>
    <cellStyle name="20% - Accent2 17 2 3 4" xfId="21573" xr:uid="{237CC7A7-6819-4A2E-A1BC-6A4285B5BC91}"/>
    <cellStyle name="20% - Accent2 17 2 4" xfId="5745" xr:uid="{7E643EA0-C26A-483A-B05F-C82E22378B59}"/>
    <cellStyle name="20% - Accent2 17 2 4 2" xfId="14328" xr:uid="{4CA61C0E-F0AA-43D6-BC77-F2758A631660}"/>
    <cellStyle name="20% - Accent2 17 2 4 2 2" xfId="32153" xr:uid="{FD37BC5E-B46F-4C48-8BE6-BB2E267DFE52}"/>
    <cellStyle name="20% - Accent2 17 2 4 3" xfId="23653" xr:uid="{13C9E4B9-F123-44EF-AAFF-EC4F3D168059}"/>
    <cellStyle name="20% - Accent2 17 2 5" xfId="10168" xr:uid="{5C2A9E1F-7D0C-4AF8-89DF-8059F0CFB484}"/>
    <cellStyle name="20% - Accent2 17 2 5 2" xfId="27993" xr:uid="{D957DCE7-124D-46EF-B015-7A2931D1DECE}"/>
    <cellStyle name="20% - Accent2 17 2 6" xfId="19493" xr:uid="{2A862081-B82F-4359-BBBE-A52BCDBD4B1B}"/>
    <cellStyle name="20% - Accent2 17 3" xfId="2085" xr:uid="{3C8655CD-561D-46C5-9741-518CE217FA7B}"/>
    <cellStyle name="20% - Accent2 17 3 2" xfId="4165" xr:uid="{FF948C08-9954-4DE0-AD05-DD7B8916A9C9}"/>
    <cellStyle name="20% - Accent2 17 3 2 2" xfId="8325" xr:uid="{32F67526-F187-487C-8F30-1296449A3774}"/>
    <cellStyle name="20% - Accent2 17 3 2 2 2" xfId="16908" xr:uid="{A91BF515-1AA7-4BC3-9C99-528331F3FE5E}"/>
    <cellStyle name="20% - Accent2 17 3 2 2 2 2" xfId="34733" xr:uid="{921EC652-88F2-46F7-9ED3-450FFA20A517}"/>
    <cellStyle name="20% - Accent2 17 3 2 2 3" xfId="26233" xr:uid="{CFB1B47A-26B1-4888-9EC7-3B525E2CB774}"/>
    <cellStyle name="20% - Accent2 17 3 2 3" xfId="12748" xr:uid="{71E87C88-D537-4DDF-BC47-58C81F3E660C}"/>
    <cellStyle name="20% - Accent2 17 3 2 3 2" xfId="30573" xr:uid="{52177594-346A-48C2-B641-5E6B4DDCC4EE}"/>
    <cellStyle name="20% - Accent2 17 3 2 4" xfId="22073" xr:uid="{0C5FF5EB-3D55-486D-A944-53F507F4B17E}"/>
    <cellStyle name="20% - Accent2 17 3 3" xfId="6245" xr:uid="{8DD99EC7-E6E3-485C-A4A4-BDB706C886B5}"/>
    <cellStyle name="20% - Accent2 17 3 3 2" xfId="14828" xr:uid="{67AAD24D-4135-4936-82A2-5F9188125156}"/>
    <cellStyle name="20% - Accent2 17 3 3 2 2" xfId="32653" xr:uid="{1D793956-057C-4874-90B1-9847E23F938F}"/>
    <cellStyle name="20% - Accent2 17 3 3 3" xfId="24153" xr:uid="{3C220FA0-C0D4-4345-A2C7-4AA2035203E3}"/>
    <cellStyle name="20% - Accent2 17 3 4" xfId="10668" xr:uid="{658FF1F9-D6BE-4DC1-B4C0-D1245FFA26F5}"/>
    <cellStyle name="20% - Accent2 17 3 4 2" xfId="28493" xr:uid="{4F74D0F0-1E6C-43F9-BB81-16FA3135AF0D}"/>
    <cellStyle name="20% - Accent2 17 3 5" xfId="19993" xr:uid="{28E24ACB-53CF-4410-A9A4-7A8A8790AFB3}"/>
    <cellStyle name="20% - Accent2 17 4" xfId="3185" xr:uid="{3A2B4B6F-704C-4382-BD17-9FC13A98727A}"/>
    <cellStyle name="20% - Accent2 17 4 2" xfId="7345" xr:uid="{EB1B00A8-5B81-471F-9088-6B2E0E4A98F1}"/>
    <cellStyle name="20% - Accent2 17 4 2 2" xfId="15928" xr:uid="{BAC633E8-5FD9-4F9B-85BD-6287F1A22AC5}"/>
    <cellStyle name="20% - Accent2 17 4 2 2 2" xfId="33753" xr:uid="{EFF48B09-B8E6-4972-BD7C-1AC8653D2976}"/>
    <cellStyle name="20% - Accent2 17 4 2 3" xfId="25253" xr:uid="{A8EE8715-B130-4521-9CDF-9CB634C94218}"/>
    <cellStyle name="20% - Accent2 17 4 3" xfId="11768" xr:uid="{148EFBA5-0EAE-45FA-AED3-6F614B287860}"/>
    <cellStyle name="20% - Accent2 17 4 3 2" xfId="29593" xr:uid="{0A298ACB-F96E-44B2-B090-E8FA12116904}"/>
    <cellStyle name="20% - Accent2 17 4 4" xfId="21093" xr:uid="{201D2367-53A3-46CD-804E-18C40DDE2047}"/>
    <cellStyle name="20% - Accent2 17 5" xfId="5265" xr:uid="{A58B618C-D242-4848-B9E1-EDD0726ADD25}"/>
    <cellStyle name="20% - Accent2 17 5 2" xfId="13848" xr:uid="{655E4AD1-C9FF-49D5-BFE0-21115D5A98E1}"/>
    <cellStyle name="20% - Accent2 17 5 2 2" xfId="31673" xr:uid="{3A84C2ED-6A70-4C58-928B-47401B4FAF97}"/>
    <cellStyle name="20% - Accent2 17 5 3" xfId="23173" xr:uid="{756B6E7D-5A84-44C5-8231-4CD50536B2E9}"/>
    <cellStyle name="20% - Accent2 17 6" xfId="9688" xr:uid="{D73E3480-19BA-4A91-94A0-845CE7D4BBF6}"/>
    <cellStyle name="20% - Accent2 17 6 2" xfId="27513" xr:uid="{3A381D0C-2E2B-4C46-A7FA-AFAB69DD552C}"/>
    <cellStyle name="20% - Accent2 17 7" xfId="19013" xr:uid="{DBC7EE3F-45D6-4AA4-BB58-D700784DED9C}"/>
    <cellStyle name="20% - Accent2 170" xfId="37534" xr:uid="{3569073C-BD09-4FE2-97BD-47BA9BE5047C}"/>
    <cellStyle name="20% - Accent2 171" xfId="37554" xr:uid="{1EB238FA-15D0-4132-999A-094E3EB11FAA}"/>
    <cellStyle name="20% - Accent2 172" xfId="37574" xr:uid="{CF9F7E5B-A16C-488F-9EB4-BF56F61B6830}"/>
    <cellStyle name="20% - Accent2 173" xfId="37594" xr:uid="{964A8301-94D3-41E3-BF69-3E69BEA4193E}"/>
    <cellStyle name="20% - Accent2 174" xfId="37614" xr:uid="{0ED08346-2F83-4522-B155-BB63394C58A3}"/>
    <cellStyle name="20% - Accent2 175" xfId="37634" xr:uid="{656CAEAB-59AD-418D-9A4E-3EA4847DCAA8}"/>
    <cellStyle name="20% - Accent2 176" xfId="37654" xr:uid="{BB3B9532-D6B0-41D2-B2E0-A52BC2EA3049}"/>
    <cellStyle name="20% - Accent2 177" xfId="37674" xr:uid="{7B314037-9E2F-40A1-8AAE-2FF6C2A6A8CC}"/>
    <cellStyle name="20% - Accent2 178" xfId="37694" xr:uid="{D2752B0C-C77C-4674-B7C0-1C33E4487A61}"/>
    <cellStyle name="20% - Accent2 179" xfId="37714" xr:uid="{E019BBA2-6170-4BED-A6AC-A2A53096C6B2}"/>
    <cellStyle name="20% - Accent2 18" xfId="999" xr:uid="{EC207090-CB14-4404-AF47-F8B45B9E85C8}"/>
    <cellStyle name="20% - Accent2 18 2" xfId="1605" xr:uid="{9AE0C2C7-F360-4036-BA81-78C45DA55D2B}"/>
    <cellStyle name="20% - Accent2 18 2 2" xfId="2585" xr:uid="{05946C77-D8F4-4510-8013-67AAB3A55AAD}"/>
    <cellStyle name="20% - Accent2 18 2 2 2" xfId="4665" xr:uid="{08095AAB-1720-4F89-936C-8D27BEB2D98C}"/>
    <cellStyle name="20% - Accent2 18 2 2 2 2" xfId="8825" xr:uid="{FF6E2BD5-009A-4A68-A07E-7EEF0D5DE817}"/>
    <cellStyle name="20% - Accent2 18 2 2 2 2 2" xfId="17408" xr:uid="{57D051C6-AB8F-4B84-9533-558925EC8BEC}"/>
    <cellStyle name="20% - Accent2 18 2 2 2 2 2 2" xfId="35233" xr:uid="{B9319018-CE74-4876-8252-CA8BE14B90EF}"/>
    <cellStyle name="20% - Accent2 18 2 2 2 2 3" xfId="26733" xr:uid="{73E0675F-D12C-40B6-B150-041272C64D15}"/>
    <cellStyle name="20% - Accent2 18 2 2 2 3" xfId="13248" xr:uid="{3ECD078C-DBF4-4FA9-86F5-1A271D4A1FF6}"/>
    <cellStyle name="20% - Accent2 18 2 2 2 3 2" xfId="31073" xr:uid="{E9A6F169-D85D-4596-956E-F3AF91375134}"/>
    <cellStyle name="20% - Accent2 18 2 2 2 4" xfId="22573" xr:uid="{0FC14171-71FC-4626-A4C3-261F8033D8AD}"/>
    <cellStyle name="20% - Accent2 18 2 2 3" xfId="6745" xr:uid="{0D3A7097-9569-4F5F-9301-AD408FA9E3E3}"/>
    <cellStyle name="20% - Accent2 18 2 2 3 2" xfId="15328" xr:uid="{5F315A62-00B6-4062-B956-9CAA12E8BB18}"/>
    <cellStyle name="20% - Accent2 18 2 2 3 2 2" xfId="33153" xr:uid="{645E1D35-CC35-4D55-BFAA-AF34C3DA367D}"/>
    <cellStyle name="20% - Accent2 18 2 2 3 3" xfId="24653" xr:uid="{665C28BB-E4CC-4893-BB8F-6FA530BABF24}"/>
    <cellStyle name="20% - Accent2 18 2 2 4" xfId="11168" xr:uid="{62919FCB-267F-4E33-AC78-1BC68D8ECE48}"/>
    <cellStyle name="20% - Accent2 18 2 2 4 2" xfId="28993" xr:uid="{C87BA5D2-A0A3-425E-880C-E5F2C9CAB32A}"/>
    <cellStyle name="20% - Accent2 18 2 2 5" xfId="20493" xr:uid="{955AA4B2-8C57-4F3B-962F-A72322CCBAE6}"/>
    <cellStyle name="20% - Accent2 18 2 3" xfId="3685" xr:uid="{55ABE130-16C8-4BCC-938C-9C8B8994CB9E}"/>
    <cellStyle name="20% - Accent2 18 2 3 2" xfId="7845" xr:uid="{77C3FE50-4E9C-46A7-96DE-5D90F118700A}"/>
    <cellStyle name="20% - Accent2 18 2 3 2 2" xfId="16428" xr:uid="{EFCE4A1E-7E0B-4F74-A2FA-D641E5EA232C}"/>
    <cellStyle name="20% - Accent2 18 2 3 2 2 2" xfId="34253" xr:uid="{339F0933-0EFB-4564-A0ED-80046CF144E9}"/>
    <cellStyle name="20% - Accent2 18 2 3 2 3" xfId="25753" xr:uid="{CBF3B567-5245-487E-805F-B35AAE51F6DD}"/>
    <cellStyle name="20% - Accent2 18 2 3 3" xfId="12268" xr:uid="{BE99B939-5AC4-4E3C-8129-19A0F98AAB02}"/>
    <cellStyle name="20% - Accent2 18 2 3 3 2" xfId="30093" xr:uid="{43A8731C-F039-48D8-918C-21ACB3C22E28}"/>
    <cellStyle name="20% - Accent2 18 2 3 4" xfId="21593" xr:uid="{EE951E0B-CDDF-44FD-8D38-81D72F197530}"/>
    <cellStyle name="20% - Accent2 18 2 4" xfId="5765" xr:uid="{EF53BEE2-BBC2-4D90-AB1D-5BCF8C0DC2B1}"/>
    <cellStyle name="20% - Accent2 18 2 4 2" xfId="14348" xr:uid="{AC172B76-EF0D-4826-8CC7-35985F938120}"/>
    <cellStyle name="20% - Accent2 18 2 4 2 2" xfId="32173" xr:uid="{1353A666-13E5-4AFB-B1F0-5C81295D2A22}"/>
    <cellStyle name="20% - Accent2 18 2 4 3" xfId="23673" xr:uid="{526ACF77-BFF8-4C09-9278-DDD7511E9EFF}"/>
    <cellStyle name="20% - Accent2 18 2 5" xfId="10188" xr:uid="{7BB4F3F7-9232-4FBD-976A-925D376D01B3}"/>
    <cellStyle name="20% - Accent2 18 2 5 2" xfId="28013" xr:uid="{B22F18DF-E7C7-41B9-9F90-A41D81A98E96}"/>
    <cellStyle name="20% - Accent2 18 2 6" xfId="19513" xr:uid="{7FF9AB65-8448-4FAF-BCEF-5293A2AF8DD0}"/>
    <cellStyle name="20% - Accent2 18 3" xfId="2105" xr:uid="{6402A4E3-A455-4159-84EC-620CBF1651D2}"/>
    <cellStyle name="20% - Accent2 18 3 2" xfId="4185" xr:uid="{22007DA5-9B73-4364-85B4-EEDB31BAB0FB}"/>
    <cellStyle name="20% - Accent2 18 3 2 2" xfId="8345" xr:uid="{249081E4-E7BD-4D0D-BADA-C9D04AD80D55}"/>
    <cellStyle name="20% - Accent2 18 3 2 2 2" xfId="16928" xr:uid="{D459E05E-6F99-4602-893F-20F1EE711243}"/>
    <cellStyle name="20% - Accent2 18 3 2 2 2 2" xfId="34753" xr:uid="{40BC7AF5-BCAF-4696-86C8-95BE79F1503E}"/>
    <cellStyle name="20% - Accent2 18 3 2 2 3" xfId="26253" xr:uid="{BB8D3A3C-70F5-4241-B3A9-4F58D99B4303}"/>
    <cellStyle name="20% - Accent2 18 3 2 3" xfId="12768" xr:uid="{6713ADFB-A20B-4E02-8A91-BDB4B0859810}"/>
    <cellStyle name="20% - Accent2 18 3 2 3 2" xfId="30593" xr:uid="{7FBE1532-32F7-48D7-8FD8-AE876EDF03C7}"/>
    <cellStyle name="20% - Accent2 18 3 2 4" xfId="22093" xr:uid="{0C9FAC32-1E2F-4BD2-89C5-09A141FF50CB}"/>
    <cellStyle name="20% - Accent2 18 3 3" xfId="6265" xr:uid="{C6FFFD3B-8460-4443-BE21-DB7ABA5BA607}"/>
    <cellStyle name="20% - Accent2 18 3 3 2" xfId="14848" xr:uid="{23C9DB54-3728-4A72-B389-1B115D750A79}"/>
    <cellStyle name="20% - Accent2 18 3 3 2 2" xfId="32673" xr:uid="{5DB5DA84-38F7-41D0-95BB-26605DAD7C0D}"/>
    <cellStyle name="20% - Accent2 18 3 3 3" xfId="24173" xr:uid="{373DE478-22A9-4E27-98EC-7F8EA5B15C29}"/>
    <cellStyle name="20% - Accent2 18 3 4" xfId="10688" xr:uid="{6565C76D-8E39-4383-94C2-93EB957A658B}"/>
    <cellStyle name="20% - Accent2 18 3 4 2" xfId="28513" xr:uid="{788371FE-A28E-40F0-9237-041162C34E3E}"/>
    <cellStyle name="20% - Accent2 18 3 5" xfId="20013" xr:uid="{DB6BD7B6-0F1A-47DA-98F7-B1B39279E1AA}"/>
    <cellStyle name="20% - Accent2 18 4" xfId="3205" xr:uid="{A8DB5260-A856-4FAF-ACC9-238F2D2ECA68}"/>
    <cellStyle name="20% - Accent2 18 4 2" xfId="7365" xr:uid="{DD4B063C-6E1D-4BB3-A58E-88D20355CED0}"/>
    <cellStyle name="20% - Accent2 18 4 2 2" xfId="15948" xr:uid="{42C2D369-5F4C-4EE5-A55F-F8216BE62D5C}"/>
    <cellStyle name="20% - Accent2 18 4 2 2 2" xfId="33773" xr:uid="{1A8CC250-1B65-460C-8CDE-E467E1FC53A8}"/>
    <cellStyle name="20% - Accent2 18 4 2 3" xfId="25273" xr:uid="{CCD033FA-C194-4BFC-8953-DF9BAC7A1A2F}"/>
    <cellStyle name="20% - Accent2 18 4 3" xfId="11788" xr:uid="{3300D0EE-C85D-4FAF-B076-161B91D414A3}"/>
    <cellStyle name="20% - Accent2 18 4 3 2" xfId="29613" xr:uid="{5BB63F08-3268-404D-9121-F36FA8C3233F}"/>
    <cellStyle name="20% - Accent2 18 4 4" xfId="21113" xr:uid="{9E9C93BC-AEDD-4058-A381-8508B5F01F22}"/>
    <cellStyle name="20% - Accent2 18 5" xfId="5285" xr:uid="{56D5F7EA-579F-4467-9112-F628DB6D69F1}"/>
    <cellStyle name="20% - Accent2 18 5 2" xfId="13868" xr:uid="{71D69C7C-9368-4830-9C0D-C14CE3364D17}"/>
    <cellStyle name="20% - Accent2 18 5 2 2" xfId="31693" xr:uid="{DB996594-4F53-4FC9-9B6B-F10259159590}"/>
    <cellStyle name="20% - Accent2 18 5 3" xfId="23193" xr:uid="{E1546A91-28D5-49DD-9F1B-F70B971C76D9}"/>
    <cellStyle name="20% - Accent2 18 6" xfId="9708" xr:uid="{D64BD990-0702-4A46-BA71-03F1C8B6892D}"/>
    <cellStyle name="20% - Accent2 18 6 2" xfId="27533" xr:uid="{0FC20AD8-FA78-4D0A-8173-06F2A732EFD7}"/>
    <cellStyle name="20% - Accent2 18 7" xfId="19033" xr:uid="{7E109A50-771B-403A-A647-223A1B832600}"/>
    <cellStyle name="20% - Accent2 180" xfId="37734" xr:uid="{20A8BB0E-AD9F-4609-A90F-0A4121BF932E}"/>
    <cellStyle name="20% - Accent2 181" xfId="37754" xr:uid="{E7417320-A19D-4B74-9985-B9BBF7583425}"/>
    <cellStyle name="20% - Accent2 182" xfId="37774" xr:uid="{60C635F6-6C5D-4470-83B9-9D0B933BE44D}"/>
    <cellStyle name="20% - Accent2 183" xfId="37794" xr:uid="{B5933253-012D-48DE-B1F7-F2FD8C7940C4}"/>
    <cellStyle name="20% - Accent2 184" xfId="37814" xr:uid="{9F933533-B87E-40B9-9BB1-6F7A40ECDE33}"/>
    <cellStyle name="20% - Accent2 185" xfId="37834" xr:uid="{F449B88A-EBA7-498E-BA0B-2CBD9CCE2856}"/>
    <cellStyle name="20% - Accent2 186" xfId="37854" xr:uid="{51033171-35F8-4AA5-9282-DEF9979A019E}"/>
    <cellStyle name="20% - Accent2 187" xfId="37874" xr:uid="{6FE1640E-C60E-4553-89C8-0E0ED9EBAFE1}"/>
    <cellStyle name="20% - Accent2 188" xfId="37894" xr:uid="{8708E3E8-F9A7-4C6C-89D6-F728D74296FF}"/>
    <cellStyle name="20% - Accent2 189" xfId="37914" xr:uid="{F953AA5A-91A4-4B8A-9CB1-048D34154E07}"/>
    <cellStyle name="20% - Accent2 19" xfId="1019" xr:uid="{EB3E7AA5-19DB-4030-A5F6-A541E62F60D3}"/>
    <cellStyle name="20% - Accent2 19 2" xfId="1625" xr:uid="{AF45AB22-F035-42C8-A6C4-5DF299573FF4}"/>
    <cellStyle name="20% - Accent2 19 2 2" xfId="2605" xr:uid="{F6CD9696-867A-405B-AF28-4F1F068C4367}"/>
    <cellStyle name="20% - Accent2 19 2 2 2" xfId="4685" xr:uid="{453C07BA-9916-405D-9D9C-F7EE93A963F8}"/>
    <cellStyle name="20% - Accent2 19 2 2 2 2" xfId="8845" xr:uid="{E85B5379-F07A-4225-ABE8-A6FC535E89AF}"/>
    <cellStyle name="20% - Accent2 19 2 2 2 2 2" xfId="17428" xr:uid="{5A64EA42-DD87-4C82-BFCB-5C8C10AE05C5}"/>
    <cellStyle name="20% - Accent2 19 2 2 2 2 2 2" xfId="35253" xr:uid="{DF379D82-9A64-4A27-B6D3-49CCFAA0A37F}"/>
    <cellStyle name="20% - Accent2 19 2 2 2 2 3" xfId="26753" xr:uid="{C263A5A3-FCF7-4FC8-B340-36B24AB0D0D2}"/>
    <cellStyle name="20% - Accent2 19 2 2 2 3" xfId="13268" xr:uid="{11BB8827-5F76-42F3-BC51-DB5F40ACA35A}"/>
    <cellStyle name="20% - Accent2 19 2 2 2 3 2" xfId="31093" xr:uid="{0198A1CE-8FB0-4928-92EB-327CCE50EA7E}"/>
    <cellStyle name="20% - Accent2 19 2 2 2 4" xfId="22593" xr:uid="{538BA675-8C3D-4EDA-9613-A09C69BB4A80}"/>
    <cellStyle name="20% - Accent2 19 2 2 3" xfId="6765" xr:uid="{A7DB1C4A-F32D-425C-888F-A0FA5EBD4CAF}"/>
    <cellStyle name="20% - Accent2 19 2 2 3 2" xfId="15348" xr:uid="{6A24682D-6E02-428D-A499-58F3FAA458D2}"/>
    <cellStyle name="20% - Accent2 19 2 2 3 2 2" xfId="33173" xr:uid="{C1EDA832-AE39-4509-9081-0B86A8260838}"/>
    <cellStyle name="20% - Accent2 19 2 2 3 3" xfId="24673" xr:uid="{4E9CCEFE-5F48-4F68-98A8-2C67E9C90660}"/>
    <cellStyle name="20% - Accent2 19 2 2 4" xfId="11188" xr:uid="{4288DBF6-601D-4E5E-A05B-2D7A31C422FC}"/>
    <cellStyle name="20% - Accent2 19 2 2 4 2" xfId="29013" xr:uid="{2F9E141F-15BD-422F-93AE-6E34254C6239}"/>
    <cellStyle name="20% - Accent2 19 2 2 5" xfId="20513" xr:uid="{B26C1E07-6CB1-46AC-A84C-AB1E53978A3C}"/>
    <cellStyle name="20% - Accent2 19 2 3" xfId="3705" xr:uid="{316F913A-A923-4C36-B0AF-11FB66525F27}"/>
    <cellStyle name="20% - Accent2 19 2 3 2" xfId="7865" xr:uid="{FAC76F62-E718-4864-A21A-63AE3AC4F724}"/>
    <cellStyle name="20% - Accent2 19 2 3 2 2" xfId="16448" xr:uid="{95F2B855-07F3-4CCE-BF48-579C2084D210}"/>
    <cellStyle name="20% - Accent2 19 2 3 2 2 2" xfId="34273" xr:uid="{02625D17-9A8D-4419-9E8C-B41700C48E53}"/>
    <cellStyle name="20% - Accent2 19 2 3 2 3" xfId="25773" xr:uid="{4AD697DA-F16C-4007-ACE7-DF5BBDAD9E9E}"/>
    <cellStyle name="20% - Accent2 19 2 3 3" xfId="12288" xr:uid="{7E04F986-7713-4C28-B9D8-942E12AD9BA3}"/>
    <cellStyle name="20% - Accent2 19 2 3 3 2" xfId="30113" xr:uid="{C4361D3F-CFFA-4AC6-8272-EA559789AE04}"/>
    <cellStyle name="20% - Accent2 19 2 3 4" xfId="21613" xr:uid="{9322286C-CDE4-46D9-BA18-8E0752CEC3C2}"/>
    <cellStyle name="20% - Accent2 19 2 4" xfId="5785" xr:uid="{75A3BCD5-3780-4039-B21A-F14AE29F847A}"/>
    <cellStyle name="20% - Accent2 19 2 4 2" xfId="14368" xr:uid="{BC892FCC-48A6-4578-864C-D22F555DC6D2}"/>
    <cellStyle name="20% - Accent2 19 2 4 2 2" xfId="32193" xr:uid="{D26EAD82-FFE6-437E-B7F9-2A62892F75FD}"/>
    <cellStyle name="20% - Accent2 19 2 4 3" xfId="23693" xr:uid="{B213591D-B7E4-4291-B74C-D00CC56F88ED}"/>
    <cellStyle name="20% - Accent2 19 2 5" xfId="10208" xr:uid="{62B0AE20-F18C-4C04-83A3-A34F19F37804}"/>
    <cellStyle name="20% - Accent2 19 2 5 2" xfId="28033" xr:uid="{9919D16F-48A3-474D-8E9E-82C7E4EC1BC8}"/>
    <cellStyle name="20% - Accent2 19 2 6" xfId="19533" xr:uid="{F652FB68-ADEE-48E2-8688-9B9CC1881F68}"/>
    <cellStyle name="20% - Accent2 19 3" xfId="2125" xr:uid="{B8046F27-48B8-4A62-A715-A1776AB18279}"/>
    <cellStyle name="20% - Accent2 19 3 2" xfId="4205" xr:uid="{7A95A279-8565-45EC-80F9-AD67A9F00ECA}"/>
    <cellStyle name="20% - Accent2 19 3 2 2" xfId="8365" xr:uid="{9586A167-40CA-4EB7-B260-4580571739B2}"/>
    <cellStyle name="20% - Accent2 19 3 2 2 2" xfId="16948" xr:uid="{B252E986-C904-4109-8252-C4B94C51D5AD}"/>
    <cellStyle name="20% - Accent2 19 3 2 2 2 2" xfId="34773" xr:uid="{31C3F52E-3D6B-465E-B75C-D4C2B2635F8C}"/>
    <cellStyle name="20% - Accent2 19 3 2 2 3" xfId="26273" xr:uid="{E8712A67-5910-4243-9BCD-AD25FAAAFCFC}"/>
    <cellStyle name="20% - Accent2 19 3 2 3" xfId="12788" xr:uid="{A6E3A67D-5190-44B7-8BDA-39F39FBDD0B5}"/>
    <cellStyle name="20% - Accent2 19 3 2 3 2" xfId="30613" xr:uid="{8ED99D10-3B13-443E-9F4C-51195A8FAF51}"/>
    <cellStyle name="20% - Accent2 19 3 2 4" xfId="22113" xr:uid="{C78C4845-3B59-43DD-B285-723368DF4A23}"/>
    <cellStyle name="20% - Accent2 19 3 3" xfId="6285" xr:uid="{88CD6353-C0D2-42BE-A516-6DC942302F54}"/>
    <cellStyle name="20% - Accent2 19 3 3 2" xfId="14868" xr:uid="{7968D22D-BF37-4AA8-B29B-BC5E8756129F}"/>
    <cellStyle name="20% - Accent2 19 3 3 2 2" xfId="32693" xr:uid="{2BC727C1-4D01-4195-8052-79CC856A6F19}"/>
    <cellStyle name="20% - Accent2 19 3 3 3" xfId="24193" xr:uid="{C439B638-D06B-4388-9D58-8D171EC3D5B9}"/>
    <cellStyle name="20% - Accent2 19 3 4" xfId="10708" xr:uid="{EDC27CAD-5E0B-4BAD-A0C1-39C65B771C0A}"/>
    <cellStyle name="20% - Accent2 19 3 4 2" xfId="28533" xr:uid="{C462BB99-04BB-41C1-A76B-4A83E3D0534E}"/>
    <cellStyle name="20% - Accent2 19 3 5" xfId="20033" xr:uid="{09CD2664-AF40-400C-9311-1AB87762C0CB}"/>
    <cellStyle name="20% - Accent2 19 4" xfId="3225" xr:uid="{1861D7B5-586F-49AE-9013-2589BA066755}"/>
    <cellStyle name="20% - Accent2 19 4 2" xfId="7385" xr:uid="{82CA092D-7719-4D18-B597-E0455E363F22}"/>
    <cellStyle name="20% - Accent2 19 4 2 2" xfId="15968" xr:uid="{A054D9FE-E89E-4DC0-A1A1-08C98ABCF45A}"/>
    <cellStyle name="20% - Accent2 19 4 2 2 2" xfId="33793" xr:uid="{FA633346-AE93-4135-9C18-EC8CFD3CC5CE}"/>
    <cellStyle name="20% - Accent2 19 4 2 3" xfId="25293" xr:uid="{6FF4299A-94B1-4281-A112-AA5347D047DA}"/>
    <cellStyle name="20% - Accent2 19 4 3" xfId="11808" xr:uid="{ECF1361B-2E17-4646-8054-7CE73764AB82}"/>
    <cellStyle name="20% - Accent2 19 4 3 2" xfId="29633" xr:uid="{2C73A120-6D5C-4340-9F34-D73508881172}"/>
    <cellStyle name="20% - Accent2 19 4 4" xfId="21133" xr:uid="{77A92131-F08B-4C15-91A6-49989D2865AD}"/>
    <cellStyle name="20% - Accent2 19 5" xfId="5305" xr:uid="{3F3E6462-37FD-4A92-B750-6866B4B24269}"/>
    <cellStyle name="20% - Accent2 19 5 2" xfId="13888" xr:uid="{C64CE989-4EC6-468D-AD2F-5C64B7F02531}"/>
    <cellStyle name="20% - Accent2 19 5 2 2" xfId="31713" xr:uid="{B646DAAF-1640-488E-A334-9A3936518985}"/>
    <cellStyle name="20% - Accent2 19 5 3" xfId="23213" xr:uid="{C01ADEAF-BBD1-4876-BF5D-26B7F5E8B3F5}"/>
    <cellStyle name="20% - Accent2 19 6" xfId="9728" xr:uid="{408B2EBD-69B0-4DF1-8633-50A52FB4FBB2}"/>
    <cellStyle name="20% - Accent2 19 6 2" xfId="27553" xr:uid="{D0FEC76A-5FF0-4C0E-B437-310C16D5972A}"/>
    <cellStyle name="20% - Accent2 19 7" xfId="19053" xr:uid="{0F7C51EF-D187-490C-8211-72B6776AEA32}"/>
    <cellStyle name="20% - Accent2 190" xfId="37934" xr:uid="{F70F6EA6-30F8-4042-82CF-8E8FCC68C20C}"/>
    <cellStyle name="20% - Accent2 191" xfId="37954" xr:uid="{28FB218D-728D-48B4-8220-C8DBCBF35B5F}"/>
    <cellStyle name="20% - Accent2 192" xfId="37974" xr:uid="{832F8087-033F-44F8-83B0-A38D7B015A25}"/>
    <cellStyle name="20% - Accent2 193" xfId="37994" xr:uid="{3B6C68DB-18DC-4679-9D74-8D8BE2DDC828}"/>
    <cellStyle name="20% - Accent2 194" xfId="38014" xr:uid="{4CCF0334-2BF3-451F-8CC9-32637C785CC5}"/>
    <cellStyle name="20% - Accent2 195" xfId="38034" xr:uid="{DAE6C4C9-7C7B-49DB-BEE1-0AA432F2B945}"/>
    <cellStyle name="20% - Accent2 196" xfId="38054" xr:uid="{47F15DFC-6BBE-4ACB-88EB-2C7F8605F939}"/>
    <cellStyle name="20% - Accent2 197" xfId="38074" xr:uid="{E262D309-BA34-44A2-8775-898CB3B9F23D}"/>
    <cellStyle name="20% - Accent2 198" xfId="38094" xr:uid="{E6129C7D-845C-48DA-A4E3-E3B9D16AC5AB}"/>
    <cellStyle name="20% - Accent2 199" xfId="38114" xr:uid="{5E63C483-2D45-47B1-BA59-32026580E34C}"/>
    <cellStyle name="20% - Accent2 2" xfId="123" xr:uid="{00000000-0005-0000-0000-000005000000}"/>
    <cellStyle name="20% - Accent2 2 2" xfId="450" xr:uid="{3A745A85-5F19-40DD-B9C1-2D172997065B}"/>
    <cellStyle name="20% - Accent2 2 2 2" xfId="1180" xr:uid="{547F44A7-318F-4C97-834C-45AA3D50F11D}"/>
    <cellStyle name="20% - Accent2 2 2 2 2" xfId="2285" xr:uid="{9C4A514F-79BE-4E01-B834-12698FC53780}"/>
    <cellStyle name="20% - Accent2 2 2 2 2 2" xfId="4365" xr:uid="{3282E1EA-64F5-4227-90B5-2AEC6711F172}"/>
    <cellStyle name="20% - Accent2 2 2 2 2 2 2" xfId="8525" xr:uid="{7F0A6AFE-B399-4209-8E11-FF5D326F94A0}"/>
    <cellStyle name="20% - Accent2 2 2 2 2 2 2 2" xfId="17108" xr:uid="{F51E5F62-C3D6-492F-9FAA-F419D685B993}"/>
    <cellStyle name="20% - Accent2 2 2 2 2 2 2 2 2" xfId="34933" xr:uid="{1452A9BC-8153-4ACF-BE9E-F47CAEEBC540}"/>
    <cellStyle name="20% - Accent2 2 2 2 2 2 2 3" xfId="26433" xr:uid="{26410A5F-9BD1-4E57-9BAA-92DB0CBF6206}"/>
    <cellStyle name="20% - Accent2 2 2 2 2 2 3" xfId="12948" xr:uid="{A0B27781-2E94-4948-9A1D-3F30918AB383}"/>
    <cellStyle name="20% - Accent2 2 2 2 2 2 3 2" xfId="30773" xr:uid="{D5E3EE65-ACAA-43D0-BC07-63EF76EC849E}"/>
    <cellStyle name="20% - Accent2 2 2 2 2 2 4" xfId="22273" xr:uid="{E227C43E-597E-46B1-A89B-24F84E6A45F7}"/>
    <cellStyle name="20% - Accent2 2 2 2 2 3" xfId="6445" xr:uid="{1DD32037-95DC-4937-BD77-9D338C2ADBF4}"/>
    <cellStyle name="20% - Accent2 2 2 2 2 3 2" xfId="15028" xr:uid="{460363DB-EA7C-413E-8207-D97638DC79D9}"/>
    <cellStyle name="20% - Accent2 2 2 2 2 3 2 2" xfId="32853" xr:uid="{04649A09-AB45-44C6-BBA8-1DBB7A2D7F2F}"/>
    <cellStyle name="20% - Accent2 2 2 2 2 3 3" xfId="24353" xr:uid="{FA7A1ED5-A7E3-4613-B23C-B83CEFB0B8C3}"/>
    <cellStyle name="20% - Accent2 2 2 2 2 4" xfId="10868" xr:uid="{4F0D6368-0A17-4C52-B4C6-8EC8ED868713}"/>
    <cellStyle name="20% - Accent2 2 2 2 2 4 2" xfId="28693" xr:uid="{13CD1841-9FF0-4E05-AACC-442489AA98C2}"/>
    <cellStyle name="20% - Accent2 2 2 2 2 5" xfId="20193" xr:uid="{A1AD9896-703A-454E-BD05-20030D09AF3A}"/>
    <cellStyle name="20% - Accent2 2 2 2 3" xfId="3385" xr:uid="{0B95D496-1692-48A2-AAAC-0860FC81F4C6}"/>
    <cellStyle name="20% - Accent2 2 2 2 3 2" xfId="7545" xr:uid="{B70907F8-4352-4C4D-BB6A-14DE1FD2B62D}"/>
    <cellStyle name="20% - Accent2 2 2 2 3 2 2" xfId="16128" xr:uid="{C821400B-C9C3-451E-A611-6B9BE5556AEC}"/>
    <cellStyle name="20% - Accent2 2 2 2 3 2 2 2" xfId="33953" xr:uid="{52DBB868-DC46-425F-B870-83759D7B9060}"/>
    <cellStyle name="20% - Accent2 2 2 2 3 2 3" xfId="25453" xr:uid="{837C4FB7-C26A-4AB6-83B2-400F2DE01A3A}"/>
    <cellStyle name="20% - Accent2 2 2 2 3 3" xfId="11968" xr:uid="{D5C792AA-4E27-48B4-B0A1-2F7A83DF7648}"/>
    <cellStyle name="20% - Accent2 2 2 2 3 3 2" xfId="29793" xr:uid="{3F18AC24-BF41-4942-8876-16771E7217F7}"/>
    <cellStyle name="20% - Accent2 2 2 2 3 4" xfId="21293" xr:uid="{94FAC9B2-21BE-410C-AE1B-24740359D444}"/>
    <cellStyle name="20% - Accent2 2 2 2 4" xfId="5465" xr:uid="{4CEF7BE5-1AE1-4687-9D59-A6E599689521}"/>
    <cellStyle name="20% - Accent2 2 2 2 4 2" xfId="14048" xr:uid="{87B294A0-8E55-405D-A744-6A78FE79009B}"/>
    <cellStyle name="20% - Accent2 2 2 2 4 2 2" xfId="31873" xr:uid="{31539670-0140-4608-AEBA-C8DCB7046282}"/>
    <cellStyle name="20% - Accent2 2 2 2 4 3" xfId="23373" xr:uid="{FD3BABFD-9308-4E10-BE88-B252BA7C17CD}"/>
    <cellStyle name="20% - Accent2 2 2 2 5" xfId="9888" xr:uid="{96C2445E-F6D8-4E92-B030-025007DCDADE}"/>
    <cellStyle name="20% - Accent2 2 2 2 5 2" xfId="27713" xr:uid="{8F5CADA0-6518-4DCD-ABB8-9DB7E7E7939C}"/>
    <cellStyle name="20% - Accent2 2 2 2 6" xfId="19213" xr:uid="{3B1FEFCF-4F51-4B31-B5F5-2C4CF3C05351}"/>
    <cellStyle name="20% - Accent2 2 2 3" xfId="1805" xr:uid="{17E10247-2E3C-45FA-ACFD-B62BDBDB0A92}"/>
    <cellStyle name="20% - Accent2 2 2 3 2" xfId="3885" xr:uid="{6CAEFC89-993B-4F2D-925C-AEEE5E537774}"/>
    <cellStyle name="20% - Accent2 2 2 3 2 2" xfId="8045" xr:uid="{D7608427-306A-4CCB-AC5F-D6F31843AB93}"/>
    <cellStyle name="20% - Accent2 2 2 3 2 2 2" xfId="16628" xr:uid="{9AFFAFB0-AFD2-4CE0-AE3C-12582D278CFC}"/>
    <cellStyle name="20% - Accent2 2 2 3 2 2 2 2" xfId="34453" xr:uid="{C461A9EA-C43D-4043-B024-318684D23531}"/>
    <cellStyle name="20% - Accent2 2 2 3 2 2 3" xfId="25953" xr:uid="{373F72CB-18B4-4DF4-81A8-5095A5AF2876}"/>
    <cellStyle name="20% - Accent2 2 2 3 2 3" xfId="12468" xr:uid="{DA63460D-3698-44BE-99CE-8B646A6B3F9C}"/>
    <cellStyle name="20% - Accent2 2 2 3 2 3 2" xfId="30293" xr:uid="{F827C9B7-3DF3-45C7-90FA-B96362E17D25}"/>
    <cellStyle name="20% - Accent2 2 2 3 2 4" xfId="21793" xr:uid="{20334AF1-01AB-40F0-8872-57E7A53207E2}"/>
    <cellStyle name="20% - Accent2 2 2 3 3" xfId="5965" xr:uid="{443E7FF6-4063-4C4C-9F54-0BAED09E2197}"/>
    <cellStyle name="20% - Accent2 2 2 3 3 2" xfId="14548" xr:uid="{6237DB85-761C-43D8-ABD6-0E64EEC527C2}"/>
    <cellStyle name="20% - Accent2 2 2 3 3 2 2" xfId="32373" xr:uid="{8570FB23-ED43-4BE3-A366-9DE10F147797}"/>
    <cellStyle name="20% - Accent2 2 2 3 3 3" xfId="23873" xr:uid="{655F3111-6F7B-4384-A489-2F0C1222B361}"/>
    <cellStyle name="20% - Accent2 2 2 3 4" xfId="10388" xr:uid="{3843E972-81DA-49A9-B09B-907087C35122}"/>
    <cellStyle name="20% - Accent2 2 2 3 4 2" xfId="28213" xr:uid="{D8A01C19-22B3-4718-ADB8-6D1672E897C5}"/>
    <cellStyle name="20% - Accent2 2 2 3 5" xfId="19713" xr:uid="{17392DDD-C7BF-4847-B557-0994BB5430A6}"/>
    <cellStyle name="20% - Accent2 2 2 4" xfId="2905" xr:uid="{7BC68FFD-4445-4DBB-A16B-2C269B803615}"/>
    <cellStyle name="20% - Accent2 2 2 4 2" xfId="7065" xr:uid="{7660FFA2-7BEF-4C93-B8C0-70812AB57520}"/>
    <cellStyle name="20% - Accent2 2 2 4 2 2" xfId="15648" xr:uid="{218D8C1E-1291-443E-BF47-4A3D5C000213}"/>
    <cellStyle name="20% - Accent2 2 2 4 2 2 2" xfId="33473" xr:uid="{DE987AA2-F6BB-40CE-AE98-BA7BE462C9B0}"/>
    <cellStyle name="20% - Accent2 2 2 4 2 3" xfId="24973" xr:uid="{EAB41C1D-D7CD-409B-ADBF-E967CDE69231}"/>
    <cellStyle name="20% - Accent2 2 2 4 3" xfId="11488" xr:uid="{EBBA6FCD-6E32-4EC3-823C-A03F3F7739E3}"/>
    <cellStyle name="20% - Accent2 2 2 4 3 2" xfId="29313" xr:uid="{677F0520-B521-463F-BACA-D58268B43490}"/>
    <cellStyle name="20% - Accent2 2 2 4 4" xfId="20813" xr:uid="{B312FD0A-FEA9-44A0-8DBC-9C054E04A2A2}"/>
    <cellStyle name="20% - Accent2 2 2 5" xfId="4985" xr:uid="{078F1DB0-857A-42A0-BC00-79014AD983E9}"/>
    <cellStyle name="20% - Accent2 2 2 5 2" xfId="13568" xr:uid="{6686D3B1-5965-444D-B458-BB971C908BE1}"/>
    <cellStyle name="20% - Accent2 2 2 5 2 2" xfId="31393" xr:uid="{2EFA6543-C711-447F-B702-AF875EDA068E}"/>
    <cellStyle name="20% - Accent2 2 2 5 3" xfId="22893" xr:uid="{B1975FAF-531F-494C-8EE1-9F433364DA17}"/>
    <cellStyle name="20% - Accent2 2 2 6" xfId="9408" xr:uid="{4E016C63-AB9C-4AC8-ABE5-7C0884779402}"/>
    <cellStyle name="20% - Accent2 2 2 6 2" xfId="27233" xr:uid="{4705D9C5-0973-496D-8CB8-23591BF304EF}"/>
    <cellStyle name="20% - Accent2 2 2 7" xfId="18733" xr:uid="{CB8E4B5D-DBF5-4180-89DE-0C26C1436E1A}"/>
    <cellStyle name="20% - Accent2 2 3" xfId="1119" xr:uid="{AAE4F6A9-D485-4C88-A91B-A6DBB081E9A7}"/>
    <cellStyle name="20% - Accent2 2 3 2" xfId="2225" xr:uid="{75C58966-4FE1-4240-99BB-E4340F2898BF}"/>
    <cellStyle name="20% - Accent2 2 3 2 2" xfId="4305" xr:uid="{03BFF13A-6F70-4F4F-A328-D7D32EBF010F}"/>
    <cellStyle name="20% - Accent2 2 3 2 2 2" xfId="8465" xr:uid="{CFABE651-6A97-4695-9007-D85CB85B994A}"/>
    <cellStyle name="20% - Accent2 2 3 2 2 2 2" xfId="17048" xr:uid="{2D2612FD-134B-4591-B34F-2965B4EE2416}"/>
    <cellStyle name="20% - Accent2 2 3 2 2 2 2 2" xfId="34873" xr:uid="{DD014417-BE1F-4BE0-B817-299CC213082C}"/>
    <cellStyle name="20% - Accent2 2 3 2 2 2 3" xfId="26373" xr:uid="{C1F3DF10-242E-4CD3-A26C-A323BEB4A4BD}"/>
    <cellStyle name="20% - Accent2 2 3 2 2 3" xfId="12888" xr:uid="{EC2CFCF9-F4E6-4A29-A157-24C901A3F3FF}"/>
    <cellStyle name="20% - Accent2 2 3 2 2 3 2" xfId="30713" xr:uid="{ADF80040-60E6-4D87-ADB7-124B91C7651C}"/>
    <cellStyle name="20% - Accent2 2 3 2 2 4" xfId="22213" xr:uid="{09DDDA5B-AE0B-44B2-8A2B-E0C6879DD40F}"/>
    <cellStyle name="20% - Accent2 2 3 2 3" xfId="6385" xr:uid="{00712FF4-6C41-43F8-9D59-E5C21E20C87D}"/>
    <cellStyle name="20% - Accent2 2 3 2 3 2" xfId="14968" xr:uid="{6D31004B-1327-4F1B-B91C-C2254694BE51}"/>
    <cellStyle name="20% - Accent2 2 3 2 3 2 2" xfId="32793" xr:uid="{F3E2AA30-1049-4BFD-80B2-3CE78B44EEE8}"/>
    <cellStyle name="20% - Accent2 2 3 2 3 3" xfId="24293" xr:uid="{7BCCA1BC-CE90-4D0A-BE27-4E09980B90D9}"/>
    <cellStyle name="20% - Accent2 2 3 2 4" xfId="10808" xr:uid="{A5CE5E14-0630-4876-A0E4-A0029ED319DF}"/>
    <cellStyle name="20% - Accent2 2 3 2 4 2" xfId="28633" xr:uid="{3BBEB92F-B42A-4127-89F4-3F30DC1B2A05}"/>
    <cellStyle name="20% - Accent2 2 3 2 5" xfId="20133" xr:uid="{6D31C483-1ECA-4676-92AD-84617FC7F9A5}"/>
    <cellStyle name="20% - Accent2 2 3 3" xfId="3325" xr:uid="{4227ED21-B4A6-440C-87A9-30A36C1CBE35}"/>
    <cellStyle name="20% - Accent2 2 3 3 2" xfId="7485" xr:uid="{934407E9-B27C-4BAA-B404-30D5460F75E3}"/>
    <cellStyle name="20% - Accent2 2 3 3 2 2" xfId="16068" xr:uid="{999FD85C-649F-447A-BF7D-C099EC1B4D19}"/>
    <cellStyle name="20% - Accent2 2 3 3 2 2 2" xfId="33893" xr:uid="{46005983-EDDE-4984-A16A-8DE9175D97FC}"/>
    <cellStyle name="20% - Accent2 2 3 3 2 3" xfId="25393" xr:uid="{CDB1A033-A8EB-4DB0-9D4E-B6158FF4549A}"/>
    <cellStyle name="20% - Accent2 2 3 3 3" xfId="11908" xr:uid="{EA9D44C2-9344-4718-AFBF-F1435699F0E3}"/>
    <cellStyle name="20% - Accent2 2 3 3 3 2" xfId="29733" xr:uid="{AD2A3CD0-AA30-4EC3-962A-9785CBF5FAA9}"/>
    <cellStyle name="20% - Accent2 2 3 3 4" xfId="21233" xr:uid="{46DB2C24-53B0-4C6B-BE8A-EB94DB76BCBD}"/>
    <cellStyle name="20% - Accent2 2 3 4" xfId="5405" xr:uid="{DD2643E5-A8F3-44BC-B3DE-9D40A2401BE5}"/>
    <cellStyle name="20% - Accent2 2 3 4 2" xfId="13988" xr:uid="{70424D79-BABA-4B59-ABB7-2625146DCB5D}"/>
    <cellStyle name="20% - Accent2 2 3 4 2 2" xfId="31813" xr:uid="{035064DB-19E5-48D1-952A-38AA8EE7C915}"/>
    <cellStyle name="20% - Accent2 2 3 4 3" xfId="23313" xr:uid="{12B817D0-D770-46E1-BC8E-84EABA78F21D}"/>
    <cellStyle name="20% - Accent2 2 3 5" xfId="9828" xr:uid="{80DAB509-AA34-4434-82BB-7EC0233FCAB8}"/>
    <cellStyle name="20% - Accent2 2 3 5 2" xfId="27653" xr:uid="{18A6ABDD-35DC-4AFB-ADE6-0CBE8917762B}"/>
    <cellStyle name="20% - Accent2 2 3 6" xfId="19153" xr:uid="{61825A91-26FA-4356-A477-CF9B6945AD47}"/>
    <cellStyle name="20% - Accent2 2 4" xfId="1745" xr:uid="{5DEDAA1F-ECC2-4191-9C59-B6933FDAD492}"/>
    <cellStyle name="20% - Accent2 2 4 2" xfId="3825" xr:uid="{A0AC1847-C759-4DD2-8AAD-66D1E4D987B1}"/>
    <cellStyle name="20% - Accent2 2 4 2 2" xfId="7985" xr:uid="{B81F6DC3-E34D-48B6-9640-F3F1EABE2B44}"/>
    <cellStyle name="20% - Accent2 2 4 2 2 2" xfId="16568" xr:uid="{F3CBA74F-A864-4735-BEAF-CE9C71A60F4D}"/>
    <cellStyle name="20% - Accent2 2 4 2 2 2 2" xfId="34393" xr:uid="{8090E0B5-E970-410E-A997-ABCFBCA277DB}"/>
    <cellStyle name="20% - Accent2 2 4 2 2 3" xfId="25893" xr:uid="{6F3FECC0-96AD-4CA7-B94A-75650E2F7A97}"/>
    <cellStyle name="20% - Accent2 2 4 2 3" xfId="12408" xr:uid="{93AB87EC-6CF4-4A4C-8E23-ACDE703AB157}"/>
    <cellStyle name="20% - Accent2 2 4 2 3 2" xfId="30233" xr:uid="{51B9BA0C-3A67-4754-9EBB-5C2ABD880D53}"/>
    <cellStyle name="20% - Accent2 2 4 2 4" xfId="21733" xr:uid="{6C27603C-43A8-4901-9854-BC7A16851157}"/>
    <cellStyle name="20% - Accent2 2 4 3" xfId="5905" xr:uid="{859742B1-30E9-4A8E-9A2C-8466FF3F995C}"/>
    <cellStyle name="20% - Accent2 2 4 3 2" xfId="14488" xr:uid="{7A15CC4C-3D74-4D40-AB74-22752BB75FFA}"/>
    <cellStyle name="20% - Accent2 2 4 3 2 2" xfId="32313" xr:uid="{6F6D3C59-E8EB-4F35-817E-F2C9BBE1F9C2}"/>
    <cellStyle name="20% - Accent2 2 4 3 3" xfId="23813" xr:uid="{07853ED6-2C10-447E-BCC9-D24688532E00}"/>
    <cellStyle name="20% - Accent2 2 4 4" xfId="10328" xr:uid="{FFE44A42-D902-40C9-B7B7-EA6A03D7D7AD}"/>
    <cellStyle name="20% - Accent2 2 4 4 2" xfId="28153" xr:uid="{A5551CB5-2A06-4AC2-B76B-FA63A27AFCC1}"/>
    <cellStyle name="20% - Accent2 2 4 5" xfId="19653" xr:uid="{EB2F04F5-F53A-42D6-A9F5-2B581276AF52}"/>
    <cellStyle name="20% - Accent2 2 5" xfId="2845" xr:uid="{1E25CC10-E516-4CA5-8F5A-956569DE9282}"/>
    <cellStyle name="20% - Accent2 2 5 2" xfId="7005" xr:uid="{D732CDF3-A0C6-4E04-9289-B1AD440FB8AD}"/>
    <cellStyle name="20% - Accent2 2 5 2 2" xfId="15588" xr:uid="{A4DCB178-F529-41E5-A93A-67355439F114}"/>
    <cellStyle name="20% - Accent2 2 5 2 2 2" xfId="33413" xr:uid="{99F152A3-1614-4DC3-9851-C5FAD97583D7}"/>
    <cellStyle name="20% - Accent2 2 5 2 3" xfId="24913" xr:uid="{903467E9-2252-4113-A7DA-5CE291156B49}"/>
    <cellStyle name="20% - Accent2 2 5 3" xfId="11428" xr:uid="{7B6FAE95-52CD-4063-8170-78B3B833F041}"/>
    <cellStyle name="20% - Accent2 2 5 3 2" xfId="29253" xr:uid="{4343B92C-EA07-472F-A5B9-273E6AB80FB0}"/>
    <cellStyle name="20% - Accent2 2 5 4" xfId="20753" xr:uid="{40A0F8F0-AC28-4A5F-9B4D-7ABB19A57191}"/>
    <cellStyle name="20% - Accent2 2 6" xfId="4925" xr:uid="{34498B1B-B8FC-4FB3-BBD6-3CDC39E12BD9}"/>
    <cellStyle name="20% - Accent2 2 6 2" xfId="13508" xr:uid="{E6B8C4D6-8A5F-4115-96B1-714AAADBCD7B}"/>
    <cellStyle name="20% - Accent2 2 6 2 2" xfId="31333" xr:uid="{B21C9451-7112-42ED-A445-FE5BE9C3CB9D}"/>
    <cellStyle name="20% - Accent2 2 6 3" xfId="22833" xr:uid="{C749EF0B-5286-4536-90C7-418C197CFCD7}"/>
    <cellStyle name="20% - Accent2 2 7" xfId="9348" xr:uid="{6509AD07-FBEF-470F-A75A-7A32BCCBD0A1}"/>
    <cellStyle name="20% - Accent2 2 7 2" xfId="27173" xr:uid="{2B5815CE-6DB8-4FDC-B452-4C082E1651AC}"/>
    <cellStyle name="20% - Accent2 2 8" xfId="18673" xr:uid="{03F75217-4D7C-4E19-BBF3-7243CB094642}"/>
    <cellStyle name="20% - Accent2 20" xfId="1039" xr:uid="{658AE45D-683C-42B9-94F7-7B523AAE5740}"/>
    <cellStyle name="20% - Accent2 20 2" xfId="1645" xr:uid="{CA7393C0-0C22-437C-836C-6DC118FC9EEC}"/>
    <cellStyle name="20% - Accent2 20 2 2" xfId="2625" xr:uid="{8D787BDF-4667-4748-8B5E-A2BAC85A1EED}"/>
    <cellStyle name="20% - Accent2 20 2 2 2" xfId="4705" xr:uid="{E8F7435B-335D-4B28-9BAF-F613F38E67AE}"/>
    <cellStyle name="20% - Accent2 20 2 2 2 2" xfId="8865" xr:uid="{6A3939C1-BC0F-47EC-A2B7-DE8BACB50B1F}"/>
    <cellStyle name="20% - Accent2 20 2 2 2 2 2" xfId="17448" xr:uid="{D7B686A6-F740-41B5-BA59-8837DA62F757}"/>
    <cellStyle name="20% - Accent2 20 2 2 2 2 2 2" xfId="35273" xr:uid="{3C3A3C38-6FE8-46E0-94FF-66EE367D3D7F}"/>
    <cellStyle name="20% - Accent2 20 2 2 2 2 3" xfId="26773" xr:uid="{3FC9529A-0600-4DBD-A387-683941426F7B}"/>
    <cellStyle name="20% - Accent2 20 2 2 2 3" xfId="13288" xr:uid="{1D312A67-16D7-4C28-A922-460C829CEFE6}"/>
    <cellStyle name="20% - Accent2 20 2 2 2 3 2" xfId="31113" xr:uid="{2C839DF9-9AD7-4787-A4F6-7D3D478F9315}"/>
    <cellStyle name="20% - Accent2 20 2 2 2 4" xfId="22613" xr:uid="{BD6E594F-2AE6-48E2-A8B6-D9D50E17F723}"/>
    <cellStyle name="20% - Accent2 20 2 2 3" xfId="6785" xr:uid="{D130B555-E996-41CC-BA5D-4AD0ABE6D659}"/>
    <cellStyle name="20% - Accent2 20 2 2 3 2" xfId="15368" xr:uid="{FF7969D8-164E-48C0-A514-BD091B6A6D28}"/>
    <cellStyle name="20% - Accent2 20 2 2 3 2 2" xfId="33193" xr:uid="{AECF751D-F4A3-45C1-B1CF-6B84189806DE}"/>
    <cellStyle name="20% - Accent2 20 2 2 3 3" xfId="24693" xr:uid="{4CBBA686-D5B3-4268-95EA-7854325C1B27}"/>
    <cellStyle name="20% - Accent2 20 2 2 4" xfId="11208" xr:uid="{85F97A29-4230-4C77-94AF-50D64B652FBC}"/>
    <cellStyle name="20% - Accent2 20 2 2 4 2" xfId="29033" xr:uid="{59767AD9-DE0E-4439-9036-57EAA5E3ABBB}"/>
    <cellStyle name="20% - Accent2 20 2 2 5" xfId="20533" xr:uid="{C9F856C2-906B-4869-9074-1128423B4437}"/>
    <cellStyle name="20% - Accent2 20 2 3" xfId="3725" xr:uid="{57180006-3245-4051-A5E0-FD71128948B3}"/>
    <cellStyle name="20% - Accent2 20 2 3 2" xfId="7885" xr:uid="{9847B6A1-F95E-4500-B531-452902A93848}"/>
    <cellStyle name="20% - Accent2 20 2 3 2 2" xfId="16468" xr:uid="{B373DE25-31E9-4DA5-9BCF-50EDCCC82A6B}"/>
    <cellStyle name="20% - Accent2 20 2 3 2 2 2" xfId="34293" xr:uid="{D7371272-3AC0-4FD6-91D6-A5F561300A00}"/>
    <cellStyle name="20% - Accent2 20 2 3 2 3" xfId="25793" xr:uid="{735534DE-DCE1-4E07-B16D-AC115B269081}"/>
    <cellStyle name="20% - Accent2 20 2 3 3" xfId="12308" xr:uid="{378F235C-D7ED-4D43-9692-9BD96C7448FD}"/>
    <cellStyle name="20% - Accent2 20 2 3 3 2" xfId="30133" xr:uid="{C94CB195-15F8-4A1A-92B1-702F3464AFBC}"/>
    <cellStyle name="20% - Accent2 20 2 3 4" xfId="21633" xr:uid="{8E97DFEC-EFEA-4159-A89C-55E79FE10581}"/>
    <cellStyle name="20% - Accent2 20 2 4" xfId="5805" xr:uid="{9A750A83-D843-43FF-98F1-3A1837C3255E}"/>
    <cellStyle name="20% - Accent2 20 2 4 2" xfId="14388" xr:uid="{100F83E1-0884-4575-BCD0-ED1E5F37BBB2}"/>
    <cellStyle name="20% - Accent2 20 2 4 2 2" xfId="32213" xr:uid="{B79CCA1E-09B1-4736-8816-A16DBD020954}"/>
    <cellStyle name="20% - Accent2 20 2 4 3" xfId="23713" xr:uid="{7A7CA62E-553A-4AA0-984B-0D960B350B29}"/>
    <cellStyle name="20% - Accent2 20 2 5" xfId="10228" xr:uid="{EF1B86BA-2C72-4466-91FB-0B2FA53D5273}"/>
    <cellStyle name="20% - Accent2 20 2 5 2" xfId="28053" xr:uid="{CC0468F9-EBFD-42FD-9384-C0AEE95B9E34}"/>
    <cellStyle name="20% - Accent2 20 2 6" xfId="19553" xr:uid="{8C7ECADE-3E9B-4F8D-98DC-DE13512D7E0E}"/>
    <cellStyle name="20% - Accent2 20 3" xfId="2145" xr:uid="{478BCCE7-0B31-452F-A1E9-D78B4EED4F84}"/>
    <cellStyle name="20% - Accent2 20 3 2" xfId="4225" xr:uid="{B3087A7B-8B5F-4757-A75A-971764AFC7EE}"/>
    <cellStyle name="20% - Accent2 20 3 2 2" xfId="8385" xr:uid="{38F5F4B6-5FA1-486F-9B7A-ADDF29E8AB47}"/>
    <cellStyle name="20% - Accent2 20 3 2 2 2" xfId="16968" xr:uid="{4F0320BD-613D-44B1-B9AD-62F03EF0DDF0}"/>
    <cellStyle name="20% - Accent2 20 3 2 2 2 2" xfId="34793" xr:uid="{5B92E63B-C26E-4592-A2D1-A0975EDA484B}"/>
    <cellStyle name="20% - Accent2 20 3 2 2 3" xfId="26293" xr:uid="{D98EB58E-CD13-4940-8B1D-0D0665EF774E}"/>
    <cellStyle name="20% - Accent2 20 3 2 3" xfId="12808" xr:uid="{E34565CD-D89F-4F6D-A073-28BCA750B6B2}"/>
    <cellStyle name="20% - Accent2 20 3 2 3 2" xfId="30633" xr:uid="{F26990FE-3A7C-4D58-94FA-7D2EF19FD4C6}"/>
    <cellStyle name="20% - Accent2 20 3 2 4" xfId="22133" xr:uid="{4C5D683E-00E8-4259-9AA0-13544BD52358}"/>
    <cellStyle name="20% - Accent2 20 3 3" xfId="6305" xr:uid="{2F7E1877-6738-4381-A681-6862D187A3E5}"/>
    <cellStyle name="20% - Accent2 20 3 3 2" xfId="14888" xr:uid="{1B353652-0EA5-445A-AE77-FD8957FC1B64}"/>
    <cellStyle name="20% - Accent2 20 3 3 2 2" xfId="32713" xr:uid="{0105542F-71DF-4317-A587-3E973E84466D}"/>
    <cellStyle name="20% - Accent2 20 3 3 3" xfId="24213" xr:uid="{361F7F15-7F08-46E6-8F94-B72B3887AE61}"/>
    <cellStyle name="20% - Accent2 20 3 4" xfId="10728" xr:uid="{15578294-0369-427D-ADD6-144A9E692AC2}"/>
    <cellStyle name="20% - Accent2 20 3 4 2" xfId="28553" xr:uid="{75713792-004C-4DC9-856A-4F3AE9B01E60}"/>
    <cellStyle name="20% - Accent2 20 3 5" xfId="20053" xr:uid="{DAB0E0C5-182C-4986-9A48-4B53FF58AAE3}"/>
    <cellStyle name="20% - Accent2 20 4" xfId="3245" xr:uid="{1E16CC67-6B82-4B15-9D09-D56961BB2A97}"/>
    <cellStyle name="20% - Accent2 20 4 2" xfId="7405" xr:uid="{FC428BCA-772D-472D-B822-889820755C5C}"/>
    <cellStyle name="20% - Accent2 20 4 2 2" xfId="15988" xr:uid="{778EED8C-9579-4A1C-A789-3FFC5B1144B5}"/>
    <cellStyle name="20% - Accent2 20 4 2 2 2" xfId="33813" xr:uid="{AFFC6523-E3E0-44B3-9251-607779950C28}"/>
    <cellStyle name="20% - Accent2 20 4 2 3" xfId="25313" xr:uid="{BB742268-63C9-4147-B926-5C271D1CBB32}"/>
    <cellStyle name="20% - Accent2 20 4 3" xfId="11828" xr:uid="{8A3CE1CC-9029-4359-8E20-99538E5E515C}"/>
    <cellStyle name="20% - Accent2 20 4 3 2" xfId="29653" xr:uid="{49F18FE0-3342-49D5-8D17-A5C8FD7FC4C8}"/>
    <cellStyle name="20% - Accent2 20 4 4" xfId="21153" xr:uid="{914C6366-B8BE-446F-8A00-571E1EDBBB81}"/>
    <cellStyle name="20% - Accent2 20 5" xfId="5325" xr:uid="{8B55355C-DE41-434E-8837-51539EA74F29}"/>
    <cellStyle name="20% - Accent2 20 5 2" xfId="13908" xr:uid="{69EE73F8-FD4C-4D4C-B258-B5568B3BBB52}"/>
    <cellStyle name="20% - Accent2 20 5 2 2" xfId="31733" xr:uid="{3578ACFC-E1E2-4C7C-8118-E3AFB2BDEBEC}"/>
    <cellStyle name="20% - Accent2 20 5 3" xfId="23233" xr:uid="{9E7F71CE-D13E-4113-83DE-850A265583DE}"/>
    <cellStyle name="20% - Accent2 20 6" xfId="9748" xr:uid="{3BD6ED68-C047-4680-9A74-A7FCDF271B40}"/>
    <cellStyle name="20% - Accent2 20 6 2" xfId="27573" xr:uid="{4F6314C0-F6BC-4121-9EC1-7869714FEC6F}"/>
    <cellStyle name="20% - Accent2 20 7" xfId="19073" xr:uid="{D2D357E9-3CE0-4DB9-A532-8D54A740C021}"/>
    <cellStyle name="20% - Accent2 200" xfId="38134" xr:uid="{CFD0389A-8625-459F-8801-54B4A929212C}"/>
    <cellStyle name="20% - Accent2 201" xfId="38154" xr:uid="{D056C5A0-8CFB-461A-82C9-23F4AF2786F3}"/>
    <cellStyle name="20% - Accent2 202" xfId="38174" xr:uid="{0A448131-ED1D-4B81-A66D-FB29E8FDB458}"/>
    <cellStyle name="20% - Accent2 203" xfId="38194" xr:uid="{6F0F5AF9-1933-4E5B-AE16-77D8515C14DF}"/>
    <cellStyle name="20% - Accent2 204" xfId="38214" xr:uid="{0FBE23B0-77C7-41B9-8DCB-96A1946D0DFA}"/>
    <cellStyle name="20% - Accent2 205" xfId="38234" xr:uid="{67547B3B-802E-4F14-A676-817ED4DB7E1C}"/>
    <cellStyle name="20% - Accent2 206" xfId="38254" xr:uid="{662E2D12-95BA-46DF-A185-A5BB8C8173BF}"/>
    <cellStyle name="20% - Accent2 207" xfId="38274" xr:uid="{A36CE375-2CA8-4721-A119-B7F8D26474F1}"/>
    <cellStyle name="20% - Accent2 208" xfId="38294" xr:uid="{34B5EB5A-3B72-486B-BCB2-95A92686E089}"/>
    <cellStyle name="20% - Accent2 209" xfId="38314" xr:uid="{1AA52551-E57C-4645-84C1-898CA23D1B8B}"/>
    <cellStyle name="20% - Accent2 21" xfId="1059" xr:uid="{E5B2DEDD-4A36-483F-90DB-93B6C2FACCF7}"/>
    <cellStyle name="20% - Accent2 21 2" xfId="1665" xr:uid="{15E2F531-AE1D-4E88-B721-F5EF16244D81}"/>
    <cellStyle name="20% - Accent2 21 2 2" xfId="2645" xr:uid="{12821875-DCA1-412A-A6EA-799C5C89C4CA}"/>
    <cellStyle name="20% - Accent2 21 2 2 2" xfId="4725" xr:uid="{D545BE66-7D77-4ACE-A3F9-E1E5157E78C9}"/>
    <cellStyle name="20% - Accent2 21 2 2 2 2" xfId="8885" xr:uid="{72D925B9-BADC-439E-B4B9-6CB1F8E4C782}"/>
    <cellStyle name="20% - Accent2 21 2 2 2 2 2" xfId="17468" xr:uid="{96832E83-0961-4521-90DC-6F2A35DE81BA}"/>
    <cellStyle name="20% - Accent2 21 2 2 2 2 2 2" xfId="35293" xr:uid="{162A195D-7135-4205-8D57-EFBD3633C1ED}"/>
    <cellStyle name="20% - Accent2 21 2 2 2 2 3" xfId="26793" xr:uid="{1FD35F8D-3382-497B-93D7-586922D94FD1}"/>
    <cellStyle name="20% - Accent2 21 2 2 2 3" xfId="13308" xr:uid="{7E845153-D27A-40D3-B4B6-44A7DB8EDE0D}"/>
    <cellStyle name="20% - Accent2 21 2 2 2 3 2" xfId="31133" xr:uid="{FE5FD939-07D3-4089-85BF-C20FE976AA06}"/>
    <cellStyle name="20% - Accent2 21 2 2 2 4" xfId="22633" xr:uid="{01F78559-E650-40C6-8541-7DF187FBA695}"/>
    <cellStyle name="20% - Accent2 21 2 2 3" xfId="6805" xr:uid="{75F059CD-8A06-423C-8EDC-4248B0F6D66C}"/>
    <cellStyle name="20% - Accent2 21 2 2 3 2" xfId="15388" xr:uid="{4651B288-C07B-4ED6-B9C7-9460E44DE92C}"/>
    <cellStyle name="20% - Accent2 21 2 2 3 2 2" xfId="33213" xr:uid="{5BF37AE8-9C6F-41CE-9890-836F2DD3D0AC}"/>
    <cellStyle name="20% - Accent2 21 2 2 3 3" xfId="24713" xr:uid="{763E2153-8C4B-49F1-9F35-DB6C5CAC664B}"/>
    <cellStyle name="20% - Accent2 21 2 2 4" xfId="11228" xr:uid="{B7C9972F-E1BB-40E1-A5C6-F2C3D1ABDCB6}"/>
    <cellStyle name="20% - Accent2 21 2 2 4 2" xfId="29053" xr:uid="{6B445D0F-2B6E-43C6-B7D3-A073F68C1521}"/>
    <cellStyle name="20% - Accent2 21 2 2 5" xfId="20553" xr:uid="{FE24E54C-4C79-41A1-AAE0-50E48B6B5EC9}"/>
    <cellStyle name="20% - Accent2 21 2 3" xfId="3745" xr:uid="{51D2B783-C81A-4650-9B99-344A1AED2FB2}"/>
    <cellStyle name="20% - Accent2 21 2 3 2" xfId="7905" xr:uid="{EA0D356A-73CC-46DB-AC15-2D2666C1E7EF}"/>
    <cellStyle name="20% - Accent2 21 2 3 2 2" xfId="16488" xr:uid="{9E35D317-192C-40D5-BA12-3FE2725759D9}"/>
    <cellStyle name="20% - Accent2 21 2 3 2 2 2" xfId="34313" xr:uid="{A9B6E9C7-2B71-4086-8AEC-511B00184887}"/>
    <cellStyle name="20% - Accent2 21 2 3 2 3" xfId="25813" xr:uid="{C1450E8C-20CB-4FC5-9F1C-6304FDF47610}"/>
    <cellStyle name="20% - Accent2 21 2 3 3" xfId="12328" xr:uid="{00144D59-9319-4C98-A1EE-56367931F54C}"/>
    <cellStyle name="20% - Accent2 21 2 3 3 2" xfId="30153" xr:uid="{211543C4-439D-4877-9F63-FB391A6CCD4E}"/>
    <cellStyle name="20% - Accent2 21 2 3 4" xfId="21653" xr:uid="{5304F940-BDB8-42AC-BDA6-EBFE9A7C0C22}"/>
    <cellStyle name="20% - Accent2 21 2 4" xfId="5825" xr:uid="{AF0C60B7-BDC6-4D68-9146-83ED2E7655E7}"/>
    <cellStyle name="20% - Accent2 21 2 4 2" xfId="14408" xr:uid="{3EC35777-0AB1-47DC-84A7-0E7AC4D08189}"/>
    <cellStyle name="20% - Accent2 21 2 4 2 2" xfId="32233" xr:uid="{1CCF4D09-BFDD-495E-AC12-698D8A8D1D51}"/>
    <cellStyle name="20% - Accent2 21 2 4 3" xfId="23733" xr:uid="{F8BE3B04-B958-4789-8C21-DB2A7F3EFC5D}"/>
    <cellStyle name="20% - Accent2 21 2 5" xfId="10248" xr:uid="{396A9CB9-F4CE-4C43-9326-D768732DF8AF}"/>
    <cellStyle name="20% - Accent2 21 2 5 2" xfId="28073" xr:uid="{F65B36B0-FFEF-4034-A694-77DDDF87AE6F}"/>
    <cellStyle name="20% - Accent2 21 2 6" xfId="19573" xr:uid="{542350C6-2A44-4FCA-91DD-867455337857}"/>
    <cellStyle name="20% - Accent2 21 3" xfId="2165" xr:uid="{C4BCBB2D-7E8F-4715-AA65-DEDCBA3D7C29}"/>
    <cellStyle name="20% - Accent2 21 3 2" xfId="4245" xr:uid="{329A86C4-5917-48D0-8789-227D7A5E57BE}"/>
    <cellStyle name="20% - Accent2 21 3 2 2" xfId="8405" xr:uid="{2D02F2B0-23AC-402D-A377-759ABD7E904D}"/>
    <cellStyle name="20% - Accent2 21 3 2 2 2" xfId="16988" xr:uid="{D7C91C9E-4B8D-48C9-9171-8D30558C213B}"/>
    <cellStyle name="20% - Accent2 21 3 2 2 2 2" xfId="34813" xr:uid="{6AB91EEE-3E64-46F3-B162-D6E6EF1D2BD0}"/>
    <cellStyle name="20% - Accent2 21 3 2 2 3" xfId="26313" xr:uid="{57376D27-447D-42A4-8C48-F7F4C47C3491}"/>
    <cellStyle name="20% - Accent2 21 3 2 3" xfId="12828" xr:uid="{A64A10D7-3FA3-48C5-903A-07C024421909}"/>
    <cellStyle name="20% - Accent2 21 3 2 3 2" xfId="30653" xr:uid="{97A89517-6A2D-4F8A-83BC-8ABE30D06097}"/>
    <cellStyle name="20% - Accent2 21 3 2 4" xfId="22153" xr:uid="{1EE4A51A-9655-49B4-B653-5095498B67C7}"/>
    <cellStyle name="20% - Accent2 21 3 3" xfId="6325" xr:uid="{6D843AC0-F8E3-4652-8907-C5915B60C21B}"/>
    <cellStyle name="20% - Accent2 21 3 3 2" xfId="14908" xr:uid="{8AE651DC-6A34-4CFD-A28E-1FF7F683EA18}"/>
    <cellStyle name="20% - Accent2 21 3 3 2 2" xfId="32733" xr:uid="{25FDA107-B8E7-4E00-8F36-091B7DE13DB5}"/>
    <cellStyle name="20% - Accent2 21 3 3 3" xfId="24233" xr:uid="{773EC7FE-FF11-437C-8B7E-BFBBAD1559C1}"/>
    <cellStyle name="20% - Accent2 21 3 4" xfId="10748" xr:uid="{64BB1D13-5E0F-43CA-B64C-5D93C8F17494}"/>
    <cellStyle name="20% - Accent2 21 3 4 2" xfId="28573" xr:uid="{BC25D504-30C6-42BC-972C-2C5832C10A25}"/>
    <cellStyle name="20% - Accent2 21 3 5" xfId="20073" xr:uid="{9DFBA79A-2441-4F1C-9A40-450166F8F5FF}"/>
    <cellStyle name="20% - Accent2 21 4" xfId="3265" xr:uid="{7C4272D3-B607-4102-AB5D-62B95306058F}"/>
    <cellStyle name="20% - Accent2 21 4 2" xfId="7425" xr:uid="{0B739384-798A-40FF-93C8-0509602B3D9A}"/>
    <cellStyle name="20% - Accent2 21 4 2 2" xfId="16008" xr:uid="{3EB0F1C6-E377-4A47-ACD5-E4C06FF0C053}"/>
    <cellStyle name="20% - Accent2 21 4 2 2 2" xfId="33833" xr:uid="{B81FD418-128F-4370-B44E-C84BE49FF2C6}"/>
    <cellStyle name="20% - Accent2 21 4 2 3" xfId="25333" xr:uid="{C386E47F-2D2F-4D93-9F4A-6CF805F7340B}"/>
    <cellStyle name="20% - Accent2 21 4 3" xfId="11848" xr:uid="{A8703FB1-EB55-46A1-8B6B-BE0C21BB3CCC}"/>
    <cellStyle name="20% - Accent2 21 4 3 2" xfId="29673" xr:uid="{07C2F6AE-76F3-44D3-A9CB-8CE1CFB833A7}"/>
    <cellStyle name="20% - Accent2 21 4 4" xfId="21173" xr:uid="{1EBC4AD7-454F-4A18-B67C-B30815E9495C}"/>
    <cellStyle name="20% - Accent2 21 5" xfId="5345" xr:uid="{611F9251-69F9-490E-8D1F-8D7FDFE497C0}"/>
    <cellStyle name="20% - Accent2 21 5 2" xfId="13928" xr:uid="{DB996021-82B6-4562-B268-A44FF9C49B27}"/>
    <cellStyle name="20% - Accent2 21 5 2 2" xfId="31753" xr:uid="{2F5DE459-4BDC-49A4-AFFE-23242EA30186}"/>
    <cellStyle name="20% - Accent2 21 5 3" xfId="23253" xr:uid="{00C5FF13-DF83-4BDA-9B3A-24E4FD0E6DD6}"/>
    <cellStyle name="20% - Accent2 21 6" xfId="9768" xr:uid="{67E76815-888B-49B5-BC97-2807FE180A82}"/>
    <cellStyle name="20% - Accent2 21 6 2" xfId="27593" xr:uid="{41F96423-3FF1-4906-844C-591D6D2F0619}"/>
    <cellStyle name="20% - Accent2 21 7" xfId="19093" xr:uid="{A46DCA1E-FBBD-4DD7-9530-574E72D01E63}"/>
    <cellStyle name="20% - Accent2 210" xfId="38334" xr:uid="{58C9B3B1-27EB-47FD-B173-2EDD79D26845}"/>
    <cellStyle name="20% - Accent2 211" xfId="38354" xr:uid="{76DFE5C7-543C-405C-9F84-F3FCE3D5476C}"/>
    <cellStyle name="20% - Accent2 212" xfId="38374" xr:uid="{650D3CDD-74D2-4911-A1D8-86AE6AF7A24A}"/>
    <cellStyle name="20% - Accent2 213" xfId="38394" xr:uid="{ADEA95EB-5CFF-403E-9D52-9C784FF35250}"/>
    <cellStyle name="20% - Accent2 214" xfId="38414" xr:uid="{8B8071B6-E3D1-4288-A70C-D968F135AB30}"/>
    <cellStyle name="20% - Accent2 215" xfId="38434" xr:uid="{E08609EB-498D-498D-A001-F2FE141810A1}"/>
    <cellStyle name="20% - Accent2 216" xfId="38454" xr:uid="{3CA943BC-8856-4893-8308-6FA2EA7BB871}"/>
    <cellStyle name="20% - Accent2 217" xfId="38474" xr:uid="{C2478320-F01B-4487-BDB8-45B8B0768516}"/>
    <cellStyle name="20% - Accent2 218" xfId="38494" xr:uid="{919CDF9B-354C-4835-9C4C-3544D6F90C94}"/>
    <cellStyle name="20% - Accent2 219" xfId="38514" xr:uid="{4341A56C-F75E-411A-A4D7-BDDC43C2BC1A}"/>
    <cellStyle name="20% - Accent2 22" xfId="1079" xr:uid="{24351362-BEC3-4AD3-BEAE-47A5CF69525F}"/>
    <cellStyle name="20% - Accent2 22 2" xfId="1685" xr:uid="{FAA12A83-A147-408C-8EE9-623BFBF7B757}"/>
    <cellStyle name="20% - Accent2 22 2 2" xfId="2665" xr:uid="{97233F9B-3CD3-43F3-B37F-0889578A046D}"/>
    <cellStyle name="20% - Accent2 22 2 2 2" xfId="4745" xr:uid="{DE7F0AB4-E288-4822-B671-4F933D7FC719}"/>
    <cellStyle name="20% - Accent2 22 2 2 2 2" xfId="8905" xr:uid="{204A6EB4-1D09-48A4-8BAD-4FF3CFF0CAB2}"/>
    <cellStyle name="20% - Accent2 22 2 2 2 2 2" xfId="17488" xr:uid="{373E7A4F-B316-4CFB-89DF-C75BBD1CF69F}"/>
    <cellStyle name="20% - Accent2 22 2 2 2 2 2 2" xfId="35313" xr:uid="{EA5658F0-CD09-4547-875C-EF3EE42408F1}"/>
    <cellStyle name="20% - Accent2 22 2 2 2 2 3" xfId="26813" xr:uid="{566CDD9B-B152-4E4D-8BCC-E1299C52BBC5}"/>
    <cellStyle name="20% - Accent2 22 2 2 2 3" xfId="13328" xr:uid="{8F7FD17C-7838-485E-9465-FB471CD44323}"/>
    <cellStyle name="20% - Accent2 22 2 2 2 3 2" xfId="31153" xr:uid="{2548669C-907D-4E0D-91E8-DFB3EF9B1B8F}"/>
    <cellStyle name="20% - Accent2 22 2 2 2 4" xfId="22653" xr:uid="{0952C2BF-BF11-465A-A8F9-47D65CE9D6F3}"/>
    <cellStyle name="20% - Accent2 22 2 2 3" xfId="6825" xr:uid="{798BBF09-B2DF-4045-B328-273F71B054C2}"/>
    <cellStyle name="20% - Accent2 22 2 2 3 2" xfId="15408" xr:uid="{F45DA4A2-FBAA-4595-90F1-F56B06866973}"/>
    <cellStyle name="20% - Accent2 22 2 2 3 2 2" xfId="33233" xr:uid="{69FDBD1B-632C-4DCA-BC77-096730EAD8FD}"/>
    <cellStyle name="20% - Accent2 22 2 2 3 3" xfId="24733" xr:uid="{5AF315C1-3B92-4427-A596-15412DE53118}"/>
    <cellStyle name="20% - Accent2 22 2 2 4" xfId="11248" xr:uid="{A1164EC8-8E97-408C-B5B2-07E5F2F44D4D}"/>
    <cellStyle name="20% - Accent2 22 2 2 4 2" xfId="29073" xr:uid="{B01B0785-D846-413C-8491-D4D28B05124D}"/>
    <cellStyle name="20% - Accent2 22 2 2 5" xfId="20573" xr:uid="{79FE2F47-309D-4F97-B12E-135A832CED5B}"/>
    <cellStyle name="20% - Accent2 22 2 3" xfId="3765" xr:uid="{B7DE4366-4447-44AE-A1CB-39FBF9D336ED}"/>
    <cellStyle name="20% - Accent2 22 2 3 2" xfId="7925" xr:uid="{D98BB6D3-91E1-46CE-A263-2083E57AB657}"/>
    <cellStyle name="20% - Accent2 22 2 3 2 2" xfId="16508" xr:uid="{1FF08478-6834-4220-BD3A-B0B3A3E440FE}"/>
    <cellStyle name="20% - Accent2 22 2 3 2 2 2" xfId="34333" xr:uid="{677DBBCF-8084-4301-A1F9-D97EF641FA8C}"/>
    <cellStyle name="20% - Accent2 22 2 3 2 3" xfId="25833" xr:uid="{7538B6F7-8C8E-4A3B-BD13-2DF97BD98A4E}"/>
    <cellStyle name="20% - Accent2 22 2 3 3" xfId="12348" xr:uid="{689B846E-1F30-49F0-B673-C770A07972FA}"/>
    <cellStyle name="20% - Accent2 22 2 3 3 2" xfId="30173" xr:uid="{E9FC03FE-7BA0-474D-9ADB-840A6C86042E}"/>
    <cellStyle name="20% - Accent2 22 2 3 4" xfId="21673" xr:uid="{01E239C5-130C-4C90-BC5F-2121EBD9682B}"/>
    <cellStyle name="20% - Accent2 22 2 4" xfId="5845" xr:uid="{447CC069-F580-4C82-A685-4BE4C3A1FD1D}"/>
    <cellStyle name="20% - Accent2 22 2 4 2" xfId="14428" xr:uid="{205A3F71-6ED6-4B95-AF85-FBDA46C35B20}"/>
    <cellStyle name="20% - Accent2 22 2 4 2 2" xfId="32253" xr:uid="{D4FCD3FD-5C5F-4432-AFB1-08A9166280DA}"/>
    <cellStyle name="20% - Accent2 22 2 4 3" xfId="23753" xr:uid="{C63F3119-8805-4B4F-B34E-4FBC2EF8CE6C}"/>
    <cellStyle name="20% - Accent2 22 2 5" xfId="10268" xr:uid="{52DB2A2B-213A-4C75-91F8-114D69B98444}"/>
    <cellStyle name="20% - Accent2 22 2 5 2" xfId="28093" xr:uid="{429F1D41-EC7F-42D8-8877-79C274715F0C}"/>
    <cellStyle name="20% - Accent2 22 2 6" xfId="19593" xr:uid="{53D6CBB6-A20D-477B-8F46-3C9D929C106C}"/>
    <cellStyle name="20% - Accent2 22 3" xfId="2185" xr:uid="{80284360-3FDD-4C40-9DB1-AF2AFFACF6F8}"/>
    <cellStyle name="20% - Accent2 22 3 2" xfId="4265" xr:uid="{9D456E8C-9723-4CF3-8FAE-49083D0B8DF2}"/>
    <cellStyle name="20% - Accent2 22 3 2 2" xfId="8425" xr:uid="{A9534A9F-6E45-45E6-A019-B4083F74E3F0}"/>
    <cellStyle name="20% - Accent2 22 3 2 2 2" xfId="17008" xr:uid="{170093B3-E889-48B5-B903-B6A280AC7005}"/>
    <cellStyle name="20% - Accent2 22 3 2 2 2 2" xfId="34833" xr:uid="{5F1418D8-ECEA-429D-ABD3-AB0F775F050D}"/>
    <cellStyle name="20% - Accent2 22 3 2 2 3" xfId="26333" xr:uid="{0D20706D-B5B4-4D47-8D4E-FC6F39EDDEAD}"/>
    <cellStyle name="20% - Accent2 22 3 2 3" xfId="12848" xr:uid="{7220A7E3-A5B3-475F-B437-D621BDEE62A7}"/>
    <cellStyle name="20% - Accent2 22 3 2 3 2" xfId="30673" xr:uid="{2224475F-8985-433C-9559-A3D9F06C3F6B}"/>
    <cellStyle name="20% - Accent2 22 3 2 4" xfId="22173" xr:uid="{665FB79A-8CAB-4E2E-BF45-ED08EB7C9C68}"/>
    <cellStyle name="20% - Accent2 22 3 3" xfId="6345" xr:uid="{B47F668C-1919-4711-B32C-BC1F2C5CB804}"/>
    <cellStyle name="20% - Accent2 22 3 3 2" xfId="14928" xr:uid="{6367B1F6-4EB4-4083-94D0-1D1DBA006DEC}"/>
    <cellStyle name="20% - Accent2 22 3 3 2 2" xfId="32753" xr:uid="{E2B24545-456D-4F97-AF7F-88BD7AC271C9}"/>
    <cellStyle name="20% - Accent2 22 3 3 3" xfId="24253" xr:uid="{D2554EDC-CE7B-471E-990D-6EA3343B61C6}"/>
    <cellStyle name="20% - Accent2 22 3 4" xfId="10768" xr:uid="{158B3AF8-7AB0-4C46-BC28-9DBA15CAF033}"/>
    <cellStyle name="20% - Accent2 22 3 4 2" xfId="28593" xr:uid="{5C692F5B-4854-4EC8-9318-9C39D4C2744B}"/>
    <cellStyle name="20% - Accent2 22 3 5" xfId="20093" xr:uid="{C84F296A-8C08-4836-95C3-581FDA8DBBFD}"/>
    <cellStyle name="20% - Accent2 22 4" xfId="3285" xr:uid="{1B9559A2-1A47-4FFE-96B7-2970DCB23405}"/>
    <cellStyle name="20% - Accent2 22 4 2" xfId="7445" xr:uid="{EA01888E-6255-4920-8F9C-320A2ECC6D8F}"/>
    <cellStyle name="20% - Accent2 22 4 2 2" xfId="16028" xr:uid="{7A638BC3-2494-424A-A1EF-4D064C379A34}"/>
    <cellStyle name="20% - Accent2 22 4 2 2 2" xfId="33853" xr:uid="{97DE93CD-147A-41B7-A8F4-B501DBE422A0}"/>
    <cellStyle name="20% - Accent2 22 4 2 3" xfId="25353" xr:uid="{DC347A6D-A3CF-44E2-B0E5-6A9914420472}"/>
    <cellStyle name="20% - Accent2 22 4 3" xfId="11868" xr:uid="{DD09EBAD-009A-4193-9E77-4156B626F133}"/>
    <cellStyle name="20% - Accent2 22 4 3 2" xfId="29693" xr:uid="{7952EF88-06B6-41B4-A921-A23367A57A25}"/>
    <cellStyle name="20% - Accent2 22 4 4" xfId="21193" xr:uid="{68132BDF-9B4E-4A9D-B2C0-539C7391973A}"/>
    <cellStyle name="20% - Accent2 22 5" xfId="5365" xr:uid="{C11F9A3F-CA34-480C-B52E-FA59DBC22CD3}"/>
    <cellStyle name="20% - Accent2 22 5 2" xfId="13948" xr:uid="{5A870AE8-11A2-4E0B-B767-089CCCE0933B}"/>
    <cellStyle name="20% - Accent2 22 5 2 2" xfId="31773" xr:uid="{937CD9FD-C4A4-435B-9F8D-F375AE06FFD3}"/>
    <cellStyle name="20% - Accent2 22 5 3" xfId="23273" xr:uid="{D5E6790C-9B94-40DD-9232-DB65B18B6491}"/>
    <cellStyle name="20% - Accent2 22 6" xfId="9788" xr:uid="{A9CFEAA4-F064-4A49-8527-BBA20838E0DE}"/>
    <cellStyle name="20% - Accent2 22 6 2" xfId="27613" xr:uid="{B8620A96-6B0A-4C5B-8A7C-DE44C22C26AF}"/>
    <cellStyle name="20% - Accent2 22 7" xfId="19113" xr:uid="{B61A73C0-3B1C-4BA6-A76E-9069C16B6758}"/>
    <cellStyle name="20% - Accent2 220" xfId="38534" xr:uid="{2FD57408-C927-4DFA-A0DA-1F169CDA3F4A}"/>
    <cellStyle name="20% - Accent2 221" xfId="38554" xr:uid="{635CB9A9-9968-4AAF-A4E6-F84B816F89FB}"/>
    <cellStyle name="20% - Accent2 222" xfId="38574" xr:uid="{94F9066C-BC1A-47D1-9AC9-F96091715A94}"/>
    <cellStyle name="20% - Accent2 223" xfId="38594" xr:uid="{99B8A040-664D-4ACE-921D-41DE7A69CEDC}"/>
    <cellStyle name="20% - Accent2 224" xfId="38614" xr:uid="{02157F4A-00D7-4AAB-B5A0-9A7F1A465D17}"/>
    <cellStyle name="20% - Accent2 225" xfId="38634" xr:uid="{1E652666-3239-4623-B70C-4D20952F86B3}"/>
    <cellStyle name="20% - Accent2 226" xfId="38654" xr:uid="{448821A3-134F-4CB6-AD9B-9B8E381871FC}"/>
    <cellStyle name="20% - Accent2 227" xfId="38674" xr:uid="{12B8DFAA-A5F6-4CBF-B9BB-A885FAE03515}"/>
    <cellStyle name="20% - Accent2 228" xfId="38694" xr:uid="{8C3E3659-9C1A-4A0D-BACF-836C8560477F}"/>
    <cellStyle name="20% - Accent2 229" xfId="38714" xr:uid="{B6F4B696-9C3E-43BF-9853-391142EE9C67}"/>
    <cellStyle name="20% - Accent2 23" xfId="1099" xr:uid="{3614D343-EE8D-460F-BE4C-4BA3A1828FEF}"/>
    <cellStyle name="20% - Accent2 23 2" xfId="1705" xr:uid="{6D7CC3D9-BB55-4865-ABD3-10AFF0026A9D}"/>
    <cellStyle name="20% - Accent2 23 2 2" xfId="2685" xr:uid="{75702FDA-70DE-4543-B22E-19E461611F9B}"/>
    <cellStyle name="20% - Accent2 23 2 2 2" xfId="4765" xr:uid="{A8D965CC-BA79-4363-88E4-7AA0ED91AC55}"/>
    <cellStyle name="20% - Accent2 23 2 2 2 2" xfId="8925" xr:uid="{C8F48CE4-231E-438A-88B8-77DFC23B7269}"/>
    <cellStyle name="20% - Accent2 23 2 2 2 2 2" xfId="17508" xr:uid="{D36ECA5B-48FF-4997-B549-2F151D439BAD}"/>
    <cellStyle name="20% - Accent2 23 2 2 2 2 2 2" xfId="35333" xr:uid="{8DF20D6F-0750-40C8-90D7-BBA5A02E9781}"/>
    <cellStyle name="20% - Accent2 23 2 2 2 2 3" xfId="26833" xr:uid="{6E70F1C2-CBDD-4967-9BDE-917D59F08A11}"/>
    <cellStyle name="20% - Accent2 23 2 2 2 3" xfId="13348" xr:uid="{C966A8D1-F7CA-48BE-B868-4287FC9F50E1}"/>
    <cellStyle name="20% - Accent2 23 2 2 2 3 2" xfId="31173" xr:uid="{64CF7B88-8CAF-4FC9-9D5D-D0C80894AFB8}"/>
    <cellStyle name="20% - Accent2 23 2 2 2 4" xfId="22673" xr:uid="{8F0F2FEB-3C31-4D5F-9C3F-5ED1CBEA1429}"/>
    <cellStyle name="20% - Accent2 23 2 2 3" xfId="6845" xr:uid="{E455CA77-18FB-4491-B8D9-BF142907EA8A}"/>
    <cellStyle name="20% - Accent2 23 2 2 3 2" xfId="15428" xr:uid="{B91B6027-B545-4CD5-8029-E1656BBD9B6A}"/>
    <cellStyle name="20% - Accent2 23 2 2 3 2 2" xfId="33253" xr:uid="{DD47E32F-AF99-4338-B901-65AA85FDF0CC}"/>
    <cellStyle name="20% - Accent2 23 2 2 3 3" xfId="24753" xr:uid="{7E3E1B51-C11E-4F87-8918-2A1673D97BE5}"/>
    <cellStyle name="20% - Accent2 23 2 2 4" xfId="11268" xr:uid="{3D605B87-91A6-416A-A1BF-B1F75C484F31}"/>
    <cellStyle name="20% - Accent2 23 2 2 4 2" xfId="29093" xr:uid="{D074D5D3-8163-493D-969B-824FC0BA03C2}"/>
    <cellStyle name="20% - Accent2 23 2 2 5" xfId="20593" xr:uid="{FF55218F-09C6-49CA-B90E-CD836C5114F9}"/>
    <cellStyle name="20% - Accent2 23 2 3" xfId="3785" xr:uid="{41401A55-3754-46E2-8F5D-E0348C9B37D2}"/>
    <cellStyle name="20% - Accent2 23 2 3 2" xfId="7945" xr:uid="{DF19CEB2-9A77-428C-BFE2-FC8E45231B6B}"/>
    <cellStyle name="20% - Accent2 23 2 3 2 2" xfId="16528" xr:uid="{D5333C52-2344-4285-ACD3-7D5DE1575B60}"/>
    <cellStyle name="20% - Accent2 23 2 3 2 2 2" xfId="34353" xr:uid="{8C7755D8-41DA-4C74-A471-49B7E1CD0E77}"/>
    <cellStyle name="20% - Accent2 23 2 3 2 3" xfId="25853" xr:uid="{6F61CF52-3442-450D-BCF6-231174DF6B03}"/>
    <cellStyle name="20% - Accent2 23 2 3 3" xfId="12368" xr:uid="{8DB48848-3096-4F8F-97E2-60B7339ABEA3}"/>
    <cellStyle name="20% - Accent2 23 2 3 3 2" xfId="30193" xr:uid="{35C6875A-6670-47CE-AB9B-D27582B6D3F0}"/>
    <cellStyle name="20% - Accent2 23 2 3 4" xfId="21693" xr:uid="{7419E52D-2316-4050-9D73-D13353D96CC9}"/>
    <cellStyle name="20% - Accent2 23 2 4" xfId="5865" xr:uid="{C883AADB-1F50-4F80-9D05-A5B8DEAF8B36}"/>
    <cellStyle name="20% - Accent2 23 2 4 2" xfId="14448" xr:uid="{3A4D1C02-A1C8-454C-8C24-9F7DEDF494D6}"/>
    <cellStyle name="20% - Accent2 23 2 4 2 2" xfId="32273" xr:uid="{DB12E158-02BA-4DD1-87EF-21DDFC34E218}"/>
    <cellStyle name="20% - Accent2 23 2 4 3" xfId="23773" xr:uid="{BB314372-19FD-4537-9599-8C900C0DB256}"/>
    <cellStyle name="20% - Accent2 23 2 5" xfId="10288" xr:uid="{AE30F325-C19F-4590-A53B-A7A8D0962221}"/>
    <cellStyle name="20% - Accent2 23 2 5 2" xfId="28113" xr:uid="{0E5C9CC1-4F16-4FA6-8EEB-0F774E4F3994}"/>
    <cellStyle name="20% - Accent2 23 2 6" xfId="19613" xr:uid="{116F4202-EEF1-41B9-B771-06EE3D3B9158}"/>
    <cellStyle name="20% - Accent2 23 3" xfId="2205" xr:uid="{0DFCFCAF-B949-4925-8698-556121A3C802}"/>
    <cellStyle name="20% - Accent2 23 3 2" xfId="4285" xr:uid="{1D8D3D28-8819-454E-AB9D-C0E3E131B44B}"/>
    <cellStyle name="20% - Accent2 23 3 2 2" xfId="8445" xr:uid="{56D3A845-A85E-472E-B7D8-BB723A81A29A}"/>
    <cellStyle name="20% - Accent2 23 3 2 2 2" xfId="17028" xr:uid="{7131A521-6967-4B34-8608-5AADE8B86442}"/>
    <cellStyle name="20% - Accent2 23 3 2 2 2 2" xfId="34853" xr:uid="{FAD1F23C-B2B2-4E85-AF2C-65554C5960B5}"/>
    <cellStyle name="20% - Accent2 23 3 2 2 3" xfId="26353" xr:uid="{1D937C9C-5768-4ED7-B4FC-667E1A828104}"/>
    <cellStyle name="20% - Accent2 23 3 2 3" xfId="12868" xr:uid="{0F6A67E9-AA4D-4344-91B3-FB9ED10C9D9D}"/>
    <cellStyle name="20% - Accent2 23 3 2 3 2" xfId="30693" xr:uid="{0ED7A873-8023-4766-9B42-44EB94748979}"/>
    <cellStyle name="20% - Accent2 23 3 2 4" xfId="22193" xr:uid="{D5578F3C-EC01-4778-A967-D885B600941C}"/>
    <cellStyle name="20% - Accent2 23 3 3" xfId="6365" xr:uid="{48DAE618-670E-4AAD-80AB-087D4496DE9F}"/>
    <cellStyle name="20% - Accent2 23 3 3 2" xfId="14948" xr:uid="{8E8CE661-8CB8-44A0-8A67-B069FB800D92}"/>
    <cellStyle name="20% - Accent2 23 3 3 2 2" xfId="32773" xr:uid="{C46CFF3B-73B8-4A99-8CF7-8C5A3C0CBCD9}"/>
    <cellStyle name="20% - Accent2 23 3 3 3" xfId="24273" xr:uid="{8596B5A2-37DE-4FBC-B8F2-C3DF734F1759}"/>
    <cellStyle name="20% - Accent2 23 3 4" xfId="10788" xr:uid="{852AFFF4-DDF6-4A16-94E4-160D67060EE7}"/>
    <cellStyle name="20% - Accent2 23 3 4 2" xfId="28613" xr:uid="{ADFD7E41-2D63-4883-91FD-6272200E915B}"/>
    <cellStyle name="20% - Accent2 23 3 5" xfId="20113" xr:uid="{9FE95F6C-7A58-4DAB-BE0C-01EB4AA2836D}"/>
    <cellStyle name="20% - Accent2 23 4" xfId="3305" xr:uid="{BC0CF5FE-ED75-4AF4-ABB2-3260BE0C248A}"/>
    <cellStyle name="20% - Accent2 23 4 2" xfId="7465" xr:uid="{F10C15FD-1AD4-460B-A7C7-DA46B44D6333}"/>
    <cellStyle name="20% - Accent2 23 4 2 2" xfId="16048" xr:uid="{7A0905B8-F058-4147-BE8F-0629B5F919FF}"/>
    <cellStyle name="20% - Accent2 23 4 2 2 2" xfId="33873" xr:uid="{C906309C-85CB-462B-A001-DDB7026559CE}"/>
    <cellStyle name="20% - Accent2 23 4 2 3" xfId="25373" xr:uid="{73FA8A0A-4DEA-4AFD-99CE-4F64BD458815}"/>
    <cellStyle name="20% - Accent2 23 4 3" xfId="11888" xr:uid="{15FC3DAC-3BC4-43E3-9477-88EF35D96FF8}"/>
    <cellStyle name="20% - Accent2 23 4 3 2" xfId="29713" xr:uid="{9505BE1C-776A-44DC-84CA-E6F8BB8931F2}"/>
    <cellStyle name="20% - Accent2 23 4 4" xfId="21213" xr:uid="{74AD777A-3040-49D1-945C-2B5A5215BBC8}"/>
    <cellStyle name="20% - Accent2 23 5" xfId="5385" xr:uid="{D7245CD0-5F72-436A-B1DA-D0A02B69DD3D}"/>
    <cellStyle name="20% - Accent2 23 5 2" xfId="13968" xr:uid="{8B4AF2CE-4541-40D2-9FBE-26098F14D1AB}"/>
    <cellStyle name="20% - Accent2 23 5 2 2" xfId="31793" xr:uid="{591D00BA-0D7F-4815-8D4D-5F8B164E3783}"/>
    <cellStyle name="20% - Accent2 23 5 3" xfId="23293" xr:uid="{7F94186B-FEF5-4B87-AF55-06BB9BD16521}"/>
    <cellStyle name="20% - Accent2 23 6" xfId="9808" xr:uid="{E894984C-A35B-4D34-9CDC-4B0D07357825}"/>
    <cellStyle name="20% - Accent2 23 6 2" xfId="27633" xr:uid="{4DE16415-314F-43FC-B8D3-54C683761BF7}"/>
    <cellStyle name="20% - Accent2 23 7" xfId="19133" xr:uid="{B5197F44-3D7F-4A6E-9D9E-55FCAE846CF3}"/>
    <cellStyle name="20% - Accent2 230" xfId="38734" xr:uid="{F5EE66EE-BC7B-4791-89AE-80DFC5063436}"/>
    <cellStyle name="20% - Accent2 231" xfId="38754" xr:uid="{B320DE94-6E2D-4D89-9C07-4EC9062763EE}"/>
    <cellStyle name="20% - Accent2 232" xfId="38774" xr:uid="{29C79A7F-1FC8-4906-8F5C-C892698DDDB5}"/>
    <cellStyle name="20% - Accent2 233" xfId="38794" xr:uid="{193038D1-15DF-40BB-ADE0-EF1463DE84BA}"/>
    <cellStyle name="20% - Accent2 234" xfId="38814" xr:uid="{2985556D-5E56-463F-88BB-23A5FDA8C91A}"/>
    <cellStyle name="20% - Accent2 235" xfId="38834" xr:uid="{968F5FE7-43B4-4E68-B43C-99CB594293A0}"/>
    <cellStyle name="20% - Accent2 236" xfId="38854" xr:uid="{DE4C4823-ABE1-4987-B7EE-F5726712F132}"/>
    <cellStyle name="20% - Accent2 237" xfId="38874" xr:uid="{36098B82-FC74-4EA1-9FE1-B052E69623AE}"/>
    <cellStyle name="20% - Accent2 238" xfId="38894" xr:uid="{99D77D3E-D3C2-4A94-BF1D-BC650534795E}"/>
    <cellStyle name="20% - Accent2 239" xfId="38914" xr:uid="{F267478F-F435-4BC4-A88C-5BDDB795F5A9}"/>
    <cellStyle name="20% - Accent2 24" xfId="1725" xr:uid="{75ED0BCC-CA2B-442D-865A-52FA415DFAF1}"/>
    <cellStyle name="20% - Accent2 24 2" xfId="2705" xr:uid="{E34D3877-3C53-4C25-A2C0-1C976241376F}"/>
    <cellStyle name="20% - Accent2 24 2 2" xfId="4785" xr:uid="{B38055DE-2423-4079-BE6F-B5F5E0E4B2C0}"/>
    <cellStyle name="20% - Accent2 24 2 2 2" xfId="8945" xr:uid="{B46405C7-FBBF-48CE-A9E1-06E5B7E098CC}"/>
    <cellStyle name="20% - Accent2 24 2 2 2 2" xfId="17528" xr:uid="{F34EBF8C-9E7F-4834-913E-5ADEDD725741}"/>
    <cellStyle name="20% - Accent2 24 2 2 2 2 2" xfId="35353" xr:uid="{EAA4DA16-C716-4CDF-8089-E285719D7121}"/>
    <cellStyle name="20% - Accent2 24 2 2 2 3" xfId="26853" xr:uid="{97D35418-9376-4071-A897-552FFE4467C2}"/>
    <cellStyle name="20% - Accent2 24 2 2 3" xfId="13368" xr:uid="{4A2EE790-6118-4870-89DC-383BAF84BE31}"/>
    <cellStyle name="20% - Accent2 24 2 2 3 2" xfId="31193" xr:uid="{33C7DD6B-9D0B-47B1-900B-EE3F21D26E17}"/>
    <cellStyle name="20% - Accent2 24 2 2 4" xfId="22693" xr:uid="{C8A21C77-3A85-479D-A30A-36D2A4E32651}"/>
    <cellStyle name="20% - Accent2 24 2 3" xfId="6865" xr:uid="{3B02A656-70BA-458E-AE15-113F118FE5DD}"/>
    <cellStyle name="20% - Accent2 24 2 3 2" xfId="15448" xr:uid="{01469215-291C-411E-B1D9-C991AE1D744D}"/>
    <cellStyle name="20% - Accent2 24 2 3 2 2" xfId="33273" xr:uid="{ADA4D459-5F04-4EE6-81C5-1ECF9F441B8B}"/>
    <cellStyle name="20% - Accent2 24 2 3 3" xfId="24773" xr:uid="{4BC36CB3-5451-41DB-B60B-15F5A51B6398}"/>
    <cellStyle name="20% - Accent2 24 2 4" xfId="11288" xr:uid="{C5B65801-AC30-4DEC-B25B-49EA6050EBA8}"/>
    <cellStyle name="20% - Accent2 24 2 4 2" xfId="29113" xr:uid="{AB39E691-DAAE-4061-A03A-B366C7D3DE92}"/>
    <cellStyle name="20% - Accent2 24 2 5" xfId="20613" xr:uid="{F2D8B0C3-2A8C-4297-9109-D3B304B6C61B}"/>
    <cellStyle name="20% - Accent2 24 3" xfId="3805" xr:uid="{082623E7-5AFD-44B2-9193-C3DBA6AE5CC1}"/>
    <cellStyle name="20% - Accent2 24 3 2" xfId="7965" xr:uid="{D802AE03-4036-46C8-B184-046BDB9316A2}"/>
    <cellStyle name="20% - Accent2 24 3 2 2" xfId="16548" xr:uid="{DBC2B4C7-76D0-4A32-8AD2-3E238916CC36}"/>
    <cellStyle name="20% - Accent2 24 3 2 2 2" xfId="34373" xr:uid="{BF2ADDD7-B1E7-467A-9A24-37AC0B0D4C9B}"/>
    <cellStyle name="20% - Accent2 24 3 2 3" xfId="25873" xr:uid="{076778EA-7914-4C90-9070-E74D5BDD1BAB}"/>
    <cellStyle name="20% - Accent2 24 3 3" xfId="12388" xr:uid="{915C8C72-777A-499A-8AB2-BFC7C4E3A606}"/>
    <cellStyle name="20% - Accent2 24 3 3 2" xfId="30213" xr:uid="{1F6A56CD-4ACD-4913-BBDF-704687144BF7}"/>
    <cellStyle name="20% - Accent2 24 3 4" xfId="21713" xr:uid="{10238F31-CEB0-44B7-8E5B-B95C590B64BC}"/>
    <cellStyle name="20% - Accent2 24 4" xfId="5885" xr:uid="{E76B7A57-F3BC-4A94-BCF1-C394A0C3A07C}"/>
    <cellStyle name="20% - Accent2 24 4 2" xfId="14468" xr:uid="{B679DCDF-FCA7-4A90-A5B1-0B2F265D62C0}"/>
    <cellStyle name="20% - Accent2 24 4 2 2" xfId="32293" xr:uid="{82BDC477-FF56-44FC-A0E4-A7FD163579AF}"/>
    <cellStyle name="20% - Accent2 24 4 3" xfId="23793" xr:uid="{8042A922-F2C9-4B9A-97C7-B87A4A88100A}"/>
    <cellStyle name="20% - Accent2 24 5" xfId="10308" xr:uid="{89CC07F7-665A-44DF-846D-F8B5DFA9C913}"/>
    <cellStyle name="20% - Accent2 24 5 2" xfId="28133" xr:uid="{8751181F-4B78-4EFE-AD9D-6324B148E47F}"/>
    <cellStyle name="20% - Accent2 24 6" xfId="19633" xr:uid="{4A501BDF-6074-4BD7-AAC7-C1968B0643B6}"/>
    <cellStyle name="20% - Accent2 240" xfId="38934" xr:uid="{5402839A-D4B1-42BA-A6EA-6931759013E4}"/>
    <cellStyle name="20% - Accent2 241" xfId="38954" xr:uid="{30BC2450-C7D0-4444-A09F-0B0CFBA568FE}"/>
    <cellStyle name="20% - Accent2 242" xfId="38974" xr:uid="{2D05818D-E80D-43C5-9EE8-0DD7749022DC}"/>
    <cellStyle name="20% - Accent2 243" xfId="38994" xr:uid="{2B340AA5-DB3A-4F7A-BB8E-D69BFA97B65F}"/>
    <cellStyle name="20% - Accent2 244" xfId="39014" xr:uid="{397946C8-F6CF-49B2-BD77-37FC311921E3}"/>
    <cellStyle name="20% - Accent2 245" xfId="39034" xr:uid="{E9297C5D-D562-4842-8C00-44968B3DBC2B}"/>
    <cellStyle name="20% - Accent2 246" xfId="39054" xr:uid="{9EF09E31-A0FE-4779-B1E7-27C90CE968B5}"/>
    <cellStyle name="20% - Accent2 247" xfId="39074" xr:uid="{25ECF153-49C8-4B72-AEC4-BECC76174216}"/>
    <cellStyle name="20% - Accent2 248" xfId="39094" xr:uid="{1EBDF5E6-3E82-4097-8871-ADCE111C74F7}"/>
    <cellStyle name="20% - Accent2 249" xfId="39114" xr:uid="{611C2F1A-4E2C-4241-9F12-D64E828D2E15}"/>
    <cellStyle name="20% - Accent2 25" xfId="2725" xr:uid="{5E22E4A4-5373-4971-AD26-0B07EB5CA56A}"/>
    <cellStyle name="20% - Accent2 25 2" xfId="4805" xr:uid="{E1319226-BCD9-479B-A894-D41A8F07CE7D}"/>
    <cellStyle name="20% - Accent2 25 2 2" xfId="8965" xr:uid="{60628014-349B-4CF8-9CB9-48911D9A2E99}"/>
    <cellStyle name="20% - Accent2 25 2 2 2" xfId="17548" xr:uid="{E94F709E-BA66-4736-B91D-1720A9ED5245}"/>
    <cellStyle name="20% - Accent2 25 2 2 2 2" xfId="35373" xr:uid="{10C1C730-6291-4FF0-AB06-C58D5FAE828A}"/>
    <cellStyle name="20% - Accent2 25 2 2 3" xfId="26873" xr:uid="{1F16E4B4-5A7B-4ADF-BABC-80E0057552CC}"/>
    <cellStyle name="20% - Accent2 25 2 3" xfId="13388" xr:uid="{E3AF9C4A-4D80-429D-A1F0-586F0D9204CF}"/>
    <cellStyle name="20% - Accent2 25 2 3 2" xfId="31213" xr:uid="{EBE823FA-9593-4CAC-B884-66A400C464C1}"/>
    <cellStyle name="20% - Accent2 25 2 4" xfId="22713" xr:uid="{30E519E1-046B-49FA-AEAA-7102DFD4C814}"/>
    <cellStyle name="20% - Accent2 25 3" xfId="6885" xr:uid="{B76C17DD-96F8-48B8-B11A-250B4131BB24}"/>
    <cellStyle name="20% - Accent2 25 3 2" xfId="15468" xr:uid="{878A9228-11BD-4E7C-9ABE-6B714BF944FB}"/>
    <cellStyle name="20% - Accent2 25 3 2 2" xfId="33293" xr:uid="{4B107776-36FA-4DC1-B140-6B0685D68614}"/>
    <cellStyle name="20% - Accent2 25 3 3" xfId="24793" xr:uid="{986B0BE3-6C6D-497D-95BD-2D8C07B6DC5E}"/>
    <cellStyle name="20% - Accent2 25 4" xfId="11308" xr:uid="{B42C3E3F-98C3-4D78-B9DA-4BD8C15319A1}"/>
    <cellStyle name="20% - Accent2 25 4 2" xfId="29133" xr:uid="{5BF12157-04FB-4D99-8BB1-AC670696F2AF}"/>
    <cellStyle name="20% - Accent2 25 5" xfId="20633" xr:uid="{03A7A198-5C2D-455F-A3A0-141F7D79F42B}"/>
    <cellStyle name="20% - Accent2 250" xfId="39134" xr:uid="{0471BD82-3FD7-4C97-8526-98FE30FE54CD}"/>
    <cellStyle name="20% - Accent2 251" xfId="39154" xr:uid="{0BB60FDA-04F4-4542-8D5D-38FD456BB66D}"/>
    <cellStyle name="20% - Accent2 252" xfId="39174" xr:uid="{F80485FD-8726-4AEC-A673-4CE0A308C1C8}"/>
    <cellStyle name="20% - Accent2 253" xfId="39194" xr:uid="{EE12C762-4FAC-417B-B45B-BF81C832A069}"/>
    <cellStyle name="20% - Accent2 254" xfId="39214" xr:uid="{D7D1CB74-D4D7-45E2-911A-7B1BE502B505}"/>
    <cellStyle name="20% - Accent2 255" xfId="39234" xr:uid="{C9226614-4B50-4D4D-9616-104213ABDB50}"/>
    <cellStyle name="20% - Accent2 256" xfId="39254" xr:uid="{E9485F7B-E760-4330-AFF8-154E98E7AA2D}"/>
    <cellStyle name="20% - Accent2 257" xfId="39274" xr:uid="{DC229DAA-2EAC-418B-AF61-1AF920991D74}"/>
    <cellStyle name="20% - Accent2 258" xfId="39294" xr:uid="{D583EAC6-0D63-474A-B1EB-36EC43E92A5A}"/>
    <cellStyle name="20% - Accent2 259" xfId="39314" xr:uid="{6C155F8A-5DAB-4F0C-881E-407C5CC8E9CD}"/>
    <cellStyle name="20% - Accent2 26" xfId="2745" xr:uid="{548E2936-E4BE-4EAA-90A8-119092836FD8}"/>
    <cellStyle name="20% - Accent2 26 2" xfId="4825" xr:uid="{1150861B-6672-4E01-AB7C-56C5D7A51033}"/>
    <cellStyle name="20% - Accent2 26 2 2" xfId="8985" xr:uid="{B9B75534-8728-4FB6-AD13-6A0A83EAE3DF}"/>
    <cellStyle name="20% - Accent2 26 2 2 2" xfId="17568" xr:uid="{2CFEBFB1-1364-4562-96F5-0AD0A85CA177}"/>
    <cellStyle name="20% - Accent2 26 2 2 2 2" xfId="35393" xr:uid="{044B3118-DA30-4B45-9636-C6EE7FB1F977}"/>
    <cellStyle name="20% - Accent2 26 2 2 3" xfId="26893" xr:uid="{3246F1CB-D02A-40B2-BD05-450EC7954CE2}"/>
    <cellStyle name="20% - Accent2 26 2 3" xfId="13408" xr:uid="{76500A7B-7766-4CE2-B0A1-81B977FA03AD}"/>
    <cellStyle name="20% - Accent2 26 2 3 2" xfId="31233" xr:uid="{9C6F3B5C-F181-47D8-8533-5DF8E580E65D}"/>
    <cellStyle name="20% - Accent2 26 2 4" xfId="22733" xr:uid="{632C9D0F-A6E4-4494-B300-A74DFD607915}"/>
    <cellStyle name="20% - Accent2 26 3" xfId="6905" xr:uid="{CEF46231-5B5E-48C8-8D37-E2195F95B7AC}"/>
    <cellStyle name="20% - Accent2 26 3 2" xfId="15488" xr:uid="{9010366C-625D-48F9-9B1C-10F35BFD1144}"/>
    <cellStyle name="20% - Accent2 26 3 2 2" xfId="33313" xr:uid="{C64011D6-170F-4229-8EBF-3D15CB6B0CDD}"/>
    <cellStyle name="20% - Accent2 26 3 3" xfId="24813" xr:uid="{931A9CA7-FC36-429A-A2AE-FC0ED70744D5}"/>
    <cellStyle name="20% - Accent2 26 4" xfId="11328" xr:uid="{FB0AF971-57B3-43E1-8A5D-14AC34624208}"/>
    <cellStyle name="20% - Accent2 26 4 2" xfId="29153" xr:uid="{7375CEDC-88A7-45F4-AB2A-EAD14EFF9CE2}"/>
    <cellStyle name="20% - Accent2 26 5" xfId="20653" xr:uid="{6BD4944C-9039-4BC0-9BCF-1BA88A03AF52}"/>
    <cellStyle name="20% - Accent2 260" xfId="39334" xr:uid="{41CE2C51-FF06-4E34-8197-8E9D66A0348B}"/>
    <cellStyle name="20% - Accent2 261" xfId="39354" xr:uid="{0B928C8A-B9B8-495B-82D0-A8CB6872677A}"/>
    <cellStyle name="20% - Accent2 262" xfId="39374" xr:uid="{B1670949-96C9-495A-A743-E58BC5DF338E}"/>
    <cellStyle name="20% - Accent2 263" xfId="39394" xr:uid="{5083E7D6-0772-4E2B-82A8-A82B138251A0}"/>
    <cellStyle name="20% - Accent2 264" xfId="39414" xr:uid="{03C0970F-F9DF-4AAD-8413-3BEC6FFBF395}"/>
    <cellStyle name="20% - Accent2 265" xfId="39434" xr:uid="{9872E365-7A81-403A-B1B2-FA105F09E65B}"/>
    <cellStyle name="20% - Accent2 266" xfId="39454" xr:uid="{99EB0FA2-FAD1-46AC-A18B-1942CCF5D0CC}"/>
    <cellStyle name="20% - Accent2 267" xfId="39474" xr:uid="{2FD192C9-57B4-44FF-A767-70548C6A752D}"/>
    <cellStyle name="20% - Accent2 268" xfId="39494" xr:uid="{476286A2-84BC-402F-8AD8-926B06A8B18C}"/>
    <cellStyle name="20% - Accent2 269" xfId="39514" xr:uid="{913A9231-6CBD-4CD0-9A99-A67464A6D7F7}"/>
    <cellStyle name="20% - Accent2 27" xfId="2765" xr:uid="{B22A038A-4379-49DA-BCC3-66C2A0C9370F}"/>
    <cellStyle name="20% - Accent2 27 2" xfId="4845" xr:uid="{2EC0E059-394C-4B6D-BFE8-4BCF82F97EC2}"/>
    <cellStyle name="20% - Accent2 27 2 2" xfId="9005" xr:uid="{E78801DA-9C0B-4126-8BFD-5B9E9BB3DAF5}"/>
    <cellStyle name="20% - Accent2 27 2 2 2" xfId="17588" xr:uid="{76CA9C7D-2AFA-4698-9293-F8641F57837D}"/>
    <cellStyle name="20% - Accent2 27 2 2 2 2" xfId="35413" xr:uid="{2BAC95EE-BEB9-41EE-BCF6-95F01F72A0DE}"/>
    <cellStyle name="20% - Accent2 27 2 2 3" xfId="26913" xr:uid="{AE4A25D6-0977-4059-8917-061A6DF0DE7E}"/>
    <cellStyle name="20% - Accent2 27 2 3" xfId="13428" xr:uid="{25C06B9B-56E8-4F10-B738-8D95E4452601}"/>
    <cellStyle name="20% - Accent2 27 2 3 2" xfId="31253" xr:uid="{FD9A37B0-D5BD-49CA-89C7-EA19F271B146}"/>
    <cellStyle name="20% - Accent2 27 2 4" xfId="22753" xr:uid="{6135A6D5-26A6-4892-AC63-ED361B4344B0}"/>
    <cellStyle name="20% - Accent2 27 3" xfId="6925" xr:uid="{47C42B92-FD41-4123-A461-0DB1C2D75362}"/>
    <cellStyle name="20% - Accent2 27 3 2" xfId="15508" xr:uid="{8EC547E0-5EB3-4EBD-A0BE-FCFF279B29C1}"/>
    <cellStyle name="20% - Accent2 27 3 2 2" xfId="33333" xr:uid="{A98D3378-D497-4753-9BA7-6140FB47493D}"/>
    <cellStyle name="20% - Accent2 27 3 3" xfId="24833" xr:uid="{94392FD0-04A7-4F87-BA22-7B8634F4A12F}"/>
    <cellStyle name="20% - Accent2 27 4" xfId="11348" xr:uid="{BD1FE627-A95F-42A3-B0C8-64209CB29AB8}"/>
    <cellStyle name="20% - Accent2 27 4 2" xfId="29173" xr:uid="{8C1699EF-8E7B-430D-AD2B-C96EB2B65FCA}"/>
    <cellStyle name="20% - Accent2 27 5" xfId="20673" xr:uid="{64543599-758B-4683-9B8F-FC29AD7C7FFA}"/>
    <cellStyle name="20% - Accent2 270" xfId="39534" xr:uid="{3824A052-305A-4363-9EBD-E50C3D092CA3}"/>
    <cellStyle name="20% - Accent2 271" xfId="39554" xr:uid="{396B493D-9C89-4926-90BF-22A78E703AA5}"/>
    <cellStyle name="20% - Accent2 272" xfId="39574" xr:uid="{DE2A0025-B3E3-410A-BD0D-A6AF72E5174D}"/>
    <cellStyle name="20% - Accent2 273" xfId="39594" xr:uid="{407C4522-F157-471C-B574-7C199ED7D9E0}"/>
    <cellStyle name="20% - Accent2 274" xfId="39614" xr:uid="{041E2975-20E7-4C87-A482-F059E47C3966}"/>
    <cellStyle name="20% - Accent2 275" xfId="39634" xr:uid="{AF739E06-66FD-4736-AB2B-03873B6B6070}"/>
    <cellStyle name="20% - Accent2 276" xfId="39654" xr:uid="{4EC54337-1208-4ED5-8655-EA2C8F63ABA1}"/>
    <cellStyle name="20% - Accent2 277" xfId="39674" xr:uid="{023A6956-BB0D-4CA7-8EB0-2589C74ACC8B}"/>
    <cellStyle name="20% - Accent2 278" xfId="39694" xr:uid="{9F3D0EC8-F0F8-4373-97C7-BCC8697D0A5C}"/>
    <cellStyle name="20% - Accent2 279" xfId="39714" xr:uid="{860C5FB0-56C6-4353-834E-202E1F0789E2}"/>
    <cellStyle name="20% - Accent2 28" xfId="2785" xr:uid="{6EAE9276-BF30-4BF7-88A5-9A3D25A98226}"/>
    <cellStyle name="20% - Accent2 28 2" xfId="4865" xr:uid="{0DCD7F27-5694-4926-9D21-4F604061A0B6}"/>
    <cellStyle name="20% - Accent2 28 2 2" xfId="9025" xr:uid="{663A6725-CEA2-41BC-8CCE-B3796C9BDD32}"/>
    <cellStyle name="20% - Accent2 28 2 2 2" xfId="17608" xr:uid="{8A5F7FF0-C234-4278-814F-1712178389AE}"/>
    <cellStyle name="20% - Accent2 28 2 2 2 2" xfId="35433" xr:uid="{E76AC6CA-F87B-42C5-A23D-0656172F6A6B}"/>
    <cellStyle name="20% - Accent2 28 2 2 3" xfId="26933" xr:uid="{44E2939A-D59B-4807-AC0D-3530C8501023}"/>
    <cellStyle name="20% - Accent2 28 2 3" xfId="13448" xr:uid="{FB127E6F-761D-4B7A-9176-93188A8C5F98}"/>
    <cellStyle name="20% - Accent2 28 2 3 2" xfId="31273" xr:uid="{DEE98D3C-CED0-4EAE-9F21-2E2AEA140A33}"/>
    <cellStyle name="20% - Accent2 28 2 4" xfId="22773" xr:uid="{65E7F3C0-6EB2-40FB-908B-D3D6C41DF244}"/>
    <cellStyle name="20% - Accent2 28 3" xfId="6945" xr:uid="{BEB0CCE4-24D3-485B-ADDE-288D28E4D1C6}"/>
    <cellStyle name="20% - Accent2 28 3 2" xfId="15528" xr:uid="{67E43B15-1626-499D-8027-819EE7A630D2}"/>
    <cellStyle name="20% - Accent2 28 3 2 2" xfId="33353" xr:uid="{4F67DB78-9DF7-443F-827A-88C5F04DD633}"/>
    <cellStyle name="20% - Accent2 28 3 3" xfId="24853" xr:uid="{3F769DC6-6752-4F4B-AE22-6C091A312912}"/>
    <cellStyle name="20% - Accent2 28 4" xfId="11368" xr:uid="{867DDF28-2229-4467-B320-FFDD0F9FFC89}"/>
    <cellStyle name="20% - Accent2 28 4 2" xfId="29193" xr:uid="{26EA99CA-2B4F-4A8B-9506-EA842958B009}"/>
    <cellStyle name="20% - Accent2 28 5" xfId="20693" xr:uid="{529D0559-7B0A-4117-821E-59DA78114686}"/>
    <cellStyle name="20% - Accent2 280" xfId="39734" xr:uid="{87519EA8-FAB9-4BC4-BF89-BA28FBA24527}"/>
    <cellStyle name="20% - Accent2 281" xfId="39754" xr:uid="{EACB9276-A59E-4452-9F75-20DD0F93AEF6}"/>
    <cellStyle name="20% - Accent2 282" xfId="39774" xr:uid="{55D2A6BC-DC8F-4F56-B883-E07518738C21}"/>
    <cellStyle name="20% - Accent2 283" xfId="39794" xr:uid="{FAD3C4A8-9D2E-4363-97B1-A177DC25F75B}"/>
    <cellStyle name="20% - Accent2 284" xfId="39814" xr:uid="{7CBB1692-09AF-423A-A616-E4DCDF92248A}"/>
    <cellStyle name="20% - Accent2 285" xfId="39834" xr:uid="{EF5CCE19-8FA5-4353-8FCD-E6CB376247E3}"/>
    <cellStyle name="20% - Accent2 286" xfId="39854" xr:uid="{A9062DFC-79E4-472B-B6A6-79244CBECF5D}"/>
    <cellStyle name="20% - Accent2 287" xfId="39874" xr:uid="{538A85BF-7643-429A-A491-511A4B6C4C8F}"/>
    <cellStyle name="20% - Accent2 288" xfId="39894" xr:uid="{96F0CFC8-B0E6-49BD-84B5-08FA43C400E2}"/>
    <cellStyle name="20% - Accent2 289" xfId="39914" xr:uid="{6CB0CC41-D722-41F5-9160-EE0E15A9F0FD}"/>
    <cellStyle name="20% - Accent2 29" xfId="2805" xr:uid="{EB46C95C-1528-4250-92A7-37B48BFA0520}"/>
    <cellStyle name="20% - Accent2 29 2" xfId="4885" xr:uid="{91AA109A-B6EF-4984-BD09-3C1B05CE3742}"/>
    <cellStyle name="20% - Accent2 29 2 2" xfId="9045" xr:uid="{69659F0F-1056-46A0-BD8F-0A7D07A919E9}"/>
    <cellStyle name="20% - Accent2 29 2 2 2" xfId="17628" xr:uid="{148D9040-4C8C-4424-9524-F275F3DB103F}"/>
    <cellStyle name="20% - Accent2 29 2 2 2 2" xfId="35453" xr:uid="{7979753D-5E29-44B3-BBB6-46DA05D80E4F}"/>
    <cellStyle name="20% - Accent2 29 2 2 3" xfId="26953" xr:uid="{59A4CA52-4899-45A4-A41C-003488A1D7F4}"/>
    <cellStyle name="20% - Accent2 29 2 3" xfId="13468" xr:uid="{6B2918C0-6D85-4D17-A722-B4DED0EC322C}"/>
    <cellStyle name="20% - Accent2 29 2 3 2" xfId="31293" xr:uid="{2264804B-859B-4CB3-B0DC-60B5E3C37F85}"/>
    <cellStyle name="20% - Accent2 29 2 4" xfId="22793" xr:uid="{C6BFED4D-AF7E-4193-AB53-A34FB92F6B45}"/>
    <cellStyle name="20% - Accent2 29 3" xfId="6965" xr:uid="{A12FD825-14A8-4153-A29E-E55AC53E5B6D}"/>
    <cellStyle name="20% - Accent2 29 3 2" xfId="15548" xr:uid="{8828285B-0F2F-4B90-8012-27B5B21E7E08}"/>
    <cellStyle name="20% - Accent2 29 3 2 2" xfId="33373" xr:uid="{E0B82587-8C35-4F5D-BC56-5E3DCCAF9D9B}"/>
    <cellStyle name="20% - Accent2 29 3 3" xfId="24873" xr:uid="{F3735B7C-4370-40E9-8162-798B60FBE41C}"/>
    <cellStyle name="20% - Accent2 29 4" xfId="11388" xr:uid="{DF1C8303-A47C-4FC5-9572-5DA44B0ABD6C}"/>
    <cellStyle name="20% - Accent2 29 4 2" xfId="29213" xr:uid="{33971614-A97E-4AE8-AA37-0ADEE55DB04A}"/>
    <cellStyle name="20% - Accent2 29 5" xfId="20713" xr:uid="{9C4557E8-C2A0-4DF5-B09B-58357642CE2A}"/>
    <cellStyle name="20% - Accent2 290" xfId="39934" xr:uid="{A97BE187-8EA6-4F3C-A914-ECE1DDEFF3B1}"/>
    <cellStyle name="20% - Accent2 291" xfId="39954" xr:uid="{39348444-C86E-4796-AC5C-0D83AEE62000}"/>
    <cellStyle name="20% - Accent2 292" xfId="39974" xr:uid="{C53EB014-1AF3-4C1B-B712-E2F2EC46CC0E}"/>
    <cellStyle name="20% - Accent2 293" xfId="39994" xr:uid="{06C328D1-4AAF-49A1-8407-879665032464}"/>
    <cellStyle name="20% - Accent2 294" xfId="40014" xr:uid="{E806120B-B86A-42DD-A31B-E8030D27E3F5}"/>
    <cellStyle name="20% - Accent2 295" xfId="40034" xr:uid="{B81C4BA3-A041-4A07-B274-40482B2C8834}"/>
    <cellStyle name="20% - Accent2 296" xfId="40054" xr:uid="{BF26164D-5719-459B-9D6B-F2682A69D11C}"/>
    <cellStyle name="20% - Accent2 297" xfId="40074" xr:uid="{F702120E-7784-4663-A5B2-372A5CC9D59B}"/>
    <cellStyle name="20% - Accent2 298" xfId="40094" xr:uid="{5BBEE845-D812-45BD-A36F-90E9563213F1}"/>
    <cellStyle name="20% - Accent2 299" xfId="40114" xr:uid="{EB086160-8504-419F-883D-E7E21FAAA833}"/>
    <cellStyle name="20% - Accent2 3" xfId="165" xr:uid="{00000000-0005-0000-0000-000006000000}"/>
    <cellStyle name="20% - Accent2 3 2" xfId="470" xr:uid="{9FF73348-869C-4AFB-AE9D-54AF4A10498C}"/>
    <cellStyle name="20% - Accent2 3 2 2" xfId="1200" xr:uid="{F9A2D325-74FD-4FE8-A1F4-8CC85AE5A851}"/>
    <cellStyle name="20% - Accent2 3 2 2 2" xfId="2305" xr:uid="{7BE6EB2E-E0B1-450E-9318-4608FEED6BEC}"/>
    <cellStyle name="20% - Accent2 3 2 2 2 2" xfId="4385" xr:uid="{88FA5CED-84B0-4C72-BCEA-C545D9FD05AB}"/>
    <cellStyle name="20% - Accent2 3 2 2 2 2 2" xfId="8545" xr:uid="{D08B2E69-6E30-4A16-ABFE-2005F4E70FB0}"/>
    <cellStyle name="20% - Accent2 3 2 2 2 2 2 2" xfId="17128" xr:uid="{F49098F8-F143-4437-BE5D-167F78E64606}"/>
    <cellStyle name="20% - Accent2 3 2 2 2 2 2 2 2" xfId="34953" xr:uid="{E6DBFCFF-3FF6-44F3-9A97-89124B8C399A}"/>
    <cellStyle name="20% - Accent2 3 2 2 2 2 2 3" xfId="26453" xr:uid="{69CD8590-EA55-4867-86E3-E6F85BB961F9}"/>
    <cellStyle name="20% - Accent2 3 2 2 2 2 3" xfId="12968" xr:uid="{A16B988A-4919-4E66-9894-03B834135392}"/>
    <cellStyle name="20% - Accent2 3 2 2 2 2 3 2" xfId="30793" xr:uid="{92DD48ED-EE2A-4044-9390-7E7CBAF2464D}"/>
    <cellStyle name="20% - Accent2 3 2 2 2 2 4" xfId="22293" xr:uid="{CB4EAC53-DBE7-44F5-AE36-55E0C5C05FBA}"/>
    <cellStyle name="20% - Accent2 3 2 2 2 3" xfId="6465" xr:uid="{3ECC6F1F-18B8-490A-9B1E-F0808CE6CAD3}"/>
    <cellStyle name="20% - Accent2 3 2 2 2 3 2" xfId="15048" xr:uid="{13053484-3AFB-42FD-9A5D-6A6650B9DFB8}"/>
    <cellStyle name="20% - Accent2 3 2 2 2 3 2 2" xfId="32873" xr:uid="{A76D6BAB-4047-47EF-AE01-10DD4F66F796}"/>
    <cellStyle name="20% - Accent2 3 2 2 2 3 3" xfId="24373" xr:uid="{FF91C4F6-E000-486A-AC2D-37E20C94F6D4}"/>
    <cellStyle name="20% - Accent2 3 2 2 2 4" xfId="10888" xr:uid="{DD485963-0A25-41EB-9AB1-EC709313CB28}"/>
    <cellStyle name="20% - Accent2 3 2 2 2 4 2" xfId="28713" xr:uid="{9F85CC77-15B5-40D6-BB3C-F79549DFADFF}"/>
    <cellStyle name="20% - Accent2 3 2 2 2 5" xfId="20213" xr:uid="{AF61BE44-657B-43D5-895A-39A303E8CA2C}"/>
    <cellStyle name="20% - Accent2 3 2 2 3" xfId="3405" xr:uid="{A0E9D4A0-26B0-42A6-8242-6356815C05B1}"/>
    <cellStyle name="20% - Accent2 3 2 2 3 2" xfId="7565" xr:uid="{152F85D3-402C-456B-B18D-8D2F5955C8B7}"/>
    <cellStyle name="20% - Accent2 3 2 2 3 2 2" xfId="16148" xr:uid="{2667FA9A-7EDF-45A8-846F-B32A821294EA}"/>
    <cellStyle name="20% - Accent2 3 2 2 3 2 2 2" xfId="33973" xr:uid="{9B1E88BE-BDF2-468E-A565-270345E1EB18}"/>
    <cellStyle name="20% - Accent2 3 2 2 3 2 3" xfId="25473" xr:uid="{BE4969DE-3C3B-4363-AA0A-F68874145261}"/>
    <cellStyle name="20% - Accent2 3 2 2 3 3" xfId="11988" xr:uid="{0D49650C-C1B7-4A3D-8C07-70E08C1C84D2}"/>
    <cellStyle name="20% - Accent2 3 2 2 3 3 2" xfId="29813" xr:uid="{6F2741DF-854F-4C7D-81F5-7FC18A787B30}"/>
    <cellStyle name="20% - Accent2 3 2 2 3 4" xfId="21313" xr:uid="{93308221-495B-4F25-9318-72307F86C680}"/>
    <cellStyle name="20% - Accent2 3 2 2 4" xfId="5485" xr:uid="{F99080E0-49A3-4083-82DE-3BCAE029E268}"/>
    <cellStyle name="20% - Accent2 3 2 2 4 2" xfId="14068" xr:uid="{1B04027A-4144-4C9E-9D0E-62CDEF9C81DC}"/>
    <cellStyle name="20% - Accent2 3 2 2 4 2 2" xfId="31893" xr:uid="{9B3FCE3D-D873-4B8B-990D-6401B30024D8}"/>
    <cellStyle name="20% - Accent2 3 2 2 4 3" xfId="23393" xr:uid="{034E6D7D-6491-43D4-A430-B9900669C1E2}"/>
    <cellStyle name="20% - Accent2 3 2 2 5" xfId="9908" xr:uid="{0A2F5EEA-6DD1-4D53-BE40-019E49778212}"/>
    <cellStyle name="20% - Accent2 3 2 2 5 2" xfId="27733" xr:uid="{C7460BF5-3353-4721-B6D4-6CC62108B7CC}"/>
    <cellStyle name="20% - Accent2 3 2 2 6" xfId="19233" xr:uid="{B0072A74-2C60-4507-904F-D06589ABFD8A}"/>
    <cellStyle name="20% - Accent2 3 2 3" xfId="1825" xr:uid="{3A30E1B9-43DC-48DB-A194-B720FEC65191}"/>
    <cellStyle name="20% - Accent2 3 2 3 2" xfId="3905" xr:uid="{1A593344-F236-4766-BC84-CE5A52F8B4C9}"/>
    <cellStyle name="20% - Accent2 3 2 3 2 2" xfId="8065" xr:uid="{9D258689-FB75-4BBD-9B08-3DBD074D3FA9}"/>
    <cellStyle name="20% - Accent2 3 2 3 2 2 2" xfId="16648" xr:uid="{70863A69-4F2F-4E7D-ACD3-CC0B18F8B7CC}"/>
    <cellStyle name="20% - Accent2 3 2 3 2 2 2 2" xfId="34473" xr:uid="{01118663-320A-4D12-9FB9-004703CE8090}"/>
    <cellStyle name="20% - Accent2 3 2 3 2 2 3" xfId="25973" xr:uid="{3480D233-AC3A-4C8D-AE51-50CE0B78DC98}"/>
    <cellStyle name="20% - Accent2 3 2 3 2 3" xfId="12488" xr:uid="{2551A61D-FF81-4F98-994D-EFBF29F93AD5}"/>
    <cellStyle name="20% - Accent2 3 2 3 2 3 2" xfId="30313" xr:uid="{1852A156-2D77-4756-8640-2E35110DF808}"/>
    <cellStyle name="20% - Accent2 3 2 3 2 4" xfId="21813" xr:uid="{1C2F5B1D-9E1F-4F7A-8A78-F287AE53E4CA}"/>
    <cellStyle name="20% - Accent2 3 2 3 3" xfId="5985" xr:uid="{3A58CE1A-C982-4FD1-8F1C-9A09962DA458}"/>
    <cellStyle name="20% - Accent2 3 2 3 3 2" xfId="14568" xr:uid="{08385C45-ACD0-42E8-AFB3-D1417F5A3129}"/>
    <cellStyle name="20% - Accent2 3 2 3 3 2 2" xfId="32393" xr:uid="{332C4128-0B2D-4FD7-ACA5-11DBACE1FC9B}"/>
    <cellStyle name="20% - Accent2 3 2 3 3 3" xfId="23893" xr:uid="{3A38A3B1-384D-4164-ADBA-963E2CB4BD27}"/>
    <cellStyle name="20% - Accent2 3 2 3 4" xfId="10408" xr:uid="{19056366-2B78-4573-883B-659145411042}"/>
    <cellStyle name="20% - Accent2 3 2 3 4 2" xfId="28233" xr:uid="{E576F0F0-3830-4B3C-B4F4-B97B5D108720}"/>
    <cellStyle name="20% - Accent2 3 2 3 5" xfId="19733" xr:uid="{6735652A-FA0A-4713-B478-4D07BE4C9435}"/>
    <cellStyle name="20% - Accent2 3 2 4" xfId="2925" xr:uid="{848BB229-5135-48A6-B780-F8434BDC2B3F}"/>
    <cellStyle name="20% - Accent2 3 2 4 2" xfId="7085" xr:uid="{AB490754-4293-4381-8869-BCF49DB021FB}"/>
    <cellStyle name="20% - Accent2 3 2 4 2 2" xfId="15668" xr:uid="{0FB94CAE-E0BD-4667-BCA7-BB41D3C0A5ED}"/>
    <cellStyle name="20% - Accent2 3 2 4 2 2 2" xfId="33493" xr:uid="{8AE81AD5-70AE-4F2C-AD4B-BC3C9A9B6891}"/>
    <cellStyle name="20% - Accent2 3 2 4 2 3" xfId="24993" xr:uid="{6B3652AF-3C00-4041-8299-33DAD4F68A73}"/>
    <cellStyle name="20% - Accent2 3 2 4 3" xfId="11508" xr:uid="{16D2A1A5-049B-48C0-987B-535CFA54627D}"/>
    <cellStyle name="20% - Accent2 3 2 4 3 2" xfId="29333" xr:uid="{FC547A41-B710-438A-931D-8B11486D16BB}"/>
    <cellStyle name="20% - Accent2 3 2 4 4" xfId="20833" xr:uid="{D7DAF229-17F5-49E7-9749-088C9A4611F8}"/>
    <cellStyle name="20% - Accent2 3 2 5" xfId="5005" xr:uid="{39FD1BC4-8A1E-4211-84B4-02928C8D29BA}"/>
    <cellStyle name="20% - Accent2 3 2 5 2" xfId="13588" xr:uid="{338A871E-06E6-4B6B-95CC-1D052CD5FB52}"/>
    <cellStyle name="20% - Accent2 3 2 5 2 2" xfId="31413" xr:uid="{33D78655-F0B3-43E8-A565-2E95E4908D0A}"/>
    <cellStyle name="20% - Accent2 3 2 5 3" xfId="22913" xr:uid="{FD2D3342-3479-4D99-8338-96821CCAFF08}"/>
    <cellStyle name="20% - Accent2 3 2 6" xfId="9428" xr:uid="{A711A32B-317F-4975-A6F7-215E5E41C622}"/>
    <cellStyle name="20% - Accent2 3 2 6 2" xfId="27253" xr:uid="{5AAADD40-77D2-48C9-B171-77CD6EAB606B}"/>
    <cellStyle name="20% - Accent2 3 2 7" xfId="18753" xr:uid="{FF4C8206-A51B-4C42-8A98-2477B0353686}"/>
    <cellStyle name="20% - Accent2 3 3" xfId="1139" xr:uid="{2EA132FE-4F1A-4DB2-9959-FDD888C18624}"/>
    <cellStyle name="20% - Accent2 3 3 2" xfId="2245" xr:uid="{F725C03F-2F61-4A14-BC33-1C616999E704}"/>
    <cellStyle name="20% - Accent2 3 3 2 2" xfId="4325" xr:uid="{91476346-B72D-40CC-8716-F09DCEC7B074}"/>
    <cellStyle name="20% - Accent2 3 3 2 2 2" xfId="8485" xr:uid="{067F6A4E-F336-43B3-8DE7-82A7C84CA5F9}"/>
    <cellStyle name="20% - Accent2 3 3 2 2 2 2" xfId="17068" xr:uid="{D3C16424-64C4-4680-8910-9348A9035138}"/>
    <cellStyle name="20% - Accent2 3 3 2 2 2 2 2" xfId="34893" xr:uid="{86EE9CF9-96FD-40A7-8055-3A94F97C9827}"/>
    <cellStyle name="20% - Accent2 3 3 2 2 2 3" xfId="26393" xr:uid="{2AF43F4A-E32F-4B18-B1DE-8F413C0A30AD}"/>
    <cellStyle name="20% - Accent2 3 3 2 2 3" xfId="12908" xr:uid="{3E85FDA4-1F5A-4F25-9DB3-3E03C0A9C403}"/>
    <cellStyle name="20% - Accent2 3 3 2 2 3 2" xfId="30733" xr:uid="{E872E268-C2F2-4C75-AFE4-6406A7945D42}"/>
    <cellStyle name="20% - Accent2 3 3 2 2 4" xfId="22233" xr:uid="{0C13AEA1-DB70-4405-A292-93B903994056}"/>
    <cellStyle name="20% - Accent2 3 3 2 3" xfId="6405" xr:uid="{0391B61A-E370-487C-9EA8-76AE7A7E01D7}"/>
    <cellStyle name="20% - Accent2 3 3 2 3 2" xfId="14988" xr:uid="{EA1BAC5A-C456-4FEA-8F38-BE01D22D56FD}"/>
    <cellStyle name="20% - Accent2 3 3 2 3 2 2" xfId="32813" xr:uid="{BBA50528-FC08-48D4-8103-DDF0CBFFF1E9}"/>
    <cellStyle name="20% - Accent2 3 3 2 3 3" xfId="24313" xr:uid="{CCC578DC-0F1A-49FD-B751-163CBB3E71FC}"/>
    <cellStyle name="20% - Accent2 3 3 2 4" xfId="10828" xr:uid="{A90AB268-851B-45B8-8688-0E03B8A6751C}"/>
    <cellStyle name="20% - Accent2 3 3 2 4 2" xfId="28653" xr:uid="{06460B09-5464-4BC6-BD6D-122CDB66A59E}"/>
    <cellStyle name="20% - Accent2 3 3 2 5" xfId="20153" xr:uid="{CADB85BD-BBA0-408F-B740-607C777DCC5C}"/>
    <cellStyle name="20% - Accent2 3 3 3" xfId="3345" xr:uid="{BC9848A1-151B-4136-A4A0-7794AE0144EB}"/>
    <cellStyle name="20% - Accent2 3 3 3 2" xfId="7505" xr:uid="{96E1DFD3-19F3-4239-86BB-CFF8FAE4B424}"/>
    <cellStyle name="20% - Accent2 3 3 3 2 2" xfId="16088" xr:uid="{932A2F97-FAE4-4C90-9374-1C5E81206C8E}"/>
    <cellStyle name="20% - Accent2 3 3 3 2 2 2" xfId="33913" xr:uid="{8C646BAB-719A-4933-B8C2-7E4548CE8339}"/>
    <cellStyle name="20% - Accent2 3 3 3 2 3" xfId="25413" xr:uid="{86E307DA-1614-4744-827A-C682B76F264B}"/>
    <cellStyle name="20% - Accent2 3 3 3 3" xfId="11928" xr:uid="{5B316840-45B9-497D-9F1D-EFE92AF6E8D2}"/>
    <cellStyle name="20% - Accent2 3 3 3 3 2" xfId="29753" xr:uid="{8DAC3FE7-828C-488C-8D4F-4940AE416AD7}"/>
    <cellStyle name="20% - Accent2 3 3 3 4" xfId="21253" xr:uid="{97EC0D3F-90E2-4499-A5DF-FC0C9926F22B}"/>
    <cellStyle name="20% - Accent2 3 3 4" xfId="5425" xr:uid="{DE01A76A-650A-44E5-8CE5-7FC18E57C6C7}"/>
    <cellStyle name="20% - Accent2 3 3 4 2" xfId="14008" xr:uid="{8E6C04A6-F800-44B4-A21A-10C1EDC2ADCE}"/>
    <cellStyle name="20% - Accent2 3 3 4 2 2" xfId="31833" xr:uid="{361D4463-742A-49E5-A310-C72771AE1A27}"/>
    <cellStyle name="20% - Accent2 3 3 4 3" xfId="23333" xr:uid="{EC9E621E-8C88-484D-88D9-272A77C00B4E}"/>
    <cellStyle name="20% - Accent2 3 3 5" xfId="9848" xr:uid="{FE2CC019-BE68-4AF0-AADE-803BC6D0E937}"/>
    <cellStyle name="20% - Accent2 3 3 5 2" xfId="27673" xr:uid="{089CFB99-F074-4154-8314-B55AB3626539}"/>
    <cellStyle name="20% - Accent2 3 3 6" xfId="19173" xr:uid="{49766D7C-E01E-4201-81FD-8B4E682FF99E}"/>
    <cellStyle name="20% - Accent2 3 4" xfId="1765" xr:uid="{A4646AE9-7D09-417D-B84D-7B6666D753DE}"/>
    <cellStyle name="20% - Accent2 3 4 2" xfId="3845" xr:uid="{006D3F12-BC4D-44F4-AA56-2FA3B67CFF79}"/>
    <cellStyle name="20% - Accent2 3 4 2 2" xfId="8005" xr:uid="{FD3F4110-EFEE-43AF-9428-F204E94B8DDF}"/>
    <cellStyle name="20% - Accent2 3 4 2 2 2" xfId="16588" xr:uid="{25A1B6DA-7677-4D01-BED1-F0B47F8A9415}"/>
    <cellStyle name="20% - Accent2 3 4 2 2 2 2" xfId="34413" xr:uid="{28AB9150-6CD1-4951-A8A5-78C0F9B58216}"/>
    <cellStyle name="20% - Accent2 3 4 2 2 3" xfId="25913" xr:uid="{3C5A3B46-6428-457E-BE75-E65FE90000EE}"/>
    <cellStyle name="20% - Accent2 3 4 2 3" xfId="12428" xr:uid="{D76F6677-F02F-47A0-99BE-A796C40A3075}"/>
    <cellStyle name="20% - Accent2 3 4 2 3 2" xfId="30253" xr:uid="{DDA3A3F0-8196-4A92-A7F4-976363AA86F3}"/>
    <cellStyle name="20% - Accent2 3 4 2 4" xfId="21753" xr:uid="{D663CB01-D6AC-4533-A084-E0C696E78D47}"/>
    <cellStyle name="20% - Accent2 3 4 3" xfId="5925" xr:uid="{9D7D7966-8F1D-4E26-A362-9808B65E5D72}"/>
    <cellStyle name="20% - Accent2 3 4 3 2" xfId="14508" xr:uid="{ABB42371-B4E8-4C90-93DA-0C7CC81CCBDE}"/>
    <cellStyle name="20% - Accent2 3 4 3 2 2" xfId="32333" xr:uid="{E1AC81A9-60D2-4A9B-8856-BC278D40713B}"/>
    <cellStyle name="20% - Accent2 3 4 3 3" xfId="23833" xr:uid="{051E5151-EFA3-45DA-B514-4705864FEE1B}"/>
    <cellStyle name="20% - Accent2 3 4 4" xfId="10348" xr:uid="{7A3F8C5A-6618-4CAF-84D6-63250FADF232}"/>
    <cellStyle name="20% - Accent2 3 4 4 2" xfId="28173" xr:uid="{62C57459-68BB-4252-9BB6-1791283FCAEC}"/>
    <cellStyle name="20% - Accent2 3 4 5" xfId="19673" xr:uid="{55D3D5EC-C8E0-4ED2-B766-ABDD9BB54FEF}"/>
    <cellStyle name="20% - Accent2 3 5" xfId="2865" xr:uid="{18BC386D-666E-4FF9-9C0D-8B3D7826BDF8}"/>
    <cellStyle name="20% - Accent2 3 5 2" xfId="7025" xr:uid="{9D238B4F-06C4-4A7C-9521-5B43430184BD}"/>
    <cellStyle name="20% - Accent2 3 5 2 2" xfId="15608" xr:uid="{B9E190A0-7EC7-40B8-A871-96E2EBE2254E}"/>
    <cellStyle name="20% - Accent2 3 5 2 2 2" xfId="33433" xr:uid="{F12B0DDE-0B96-4F10-BB56-480CB87B808C}"/>
    <cellStyle name="20% - Accent2 3 5 2 3" xfId="24933" xr:uid="{82CD2E29-5F3D-4957-87E5-141B981EE1E0}"/>
    <cellStyle name="20% - Accent2 3 5 3" xfId="11448" xr:uid="{F5FEB924-3309-4FC6-9E1B-F8344DB03F73}"/>
    <cellStyle name="20% - Accent2 3 5 3 2" xfId="29273" xr:uid="{7CD2AC99-3FE9-4893-B84B-A97E04BFEF8F}"/>
    <cellStyle name="20% - Accent2 3 5 4" xfId="20773" xr:uid="{D1E4D93F-185D-4E76-9E4D-2863242B1105}"/>
    <cellStyle name="20% - Accent2 3 6" xfId="4945" xr:uid="{55DB0370-F130-462E-94D6-4A4A4C412FC6}"/>
    <cellStyle name="20% - Accent2 3 6 2" xfId="13528" xr:uid="{A9BB32D1-FFB1-4B82-96FC-96230395069D}"/>
    <cellStyle name="20% - Accent2 3 6 2 2" xfId="31353" xr:uid="{3F031920-E75E-48B9-8D1D-0816722B6F71}"/>
    <cellStyle name="20% - Accent2 3 6 3" xfId="22853" xr:uid="{344AB914-5DFB-4A9B-8CBB-CE92827633B7}"/>
    <cellStyle name="20% - Accent2 3 7" xfId="9368" xr:uid="{ED548CB8-3845-44EC-A229-507C37C65453}"/>
    <cellStyle name="20% - Accent2 3 7 2" xfId="27193" xr:uid="{F62D962B-6186-4303-95F7-5A1915829EBB}"/>
    <cellStyle name="20% - Accent2 3 8" xfId="18693" xr:uid="{16C0B0F7-148E-4446-A2C5-E98B10D61164}"/>
    <cellStyle name="20% - Accent2 30" xfId="2825" xr:uid="{2DD788DA-FBD5-46CE-9110-9FA6272F3518}"/>
    <cellStyle name="20% - Accent2 30 2" xfId="4905" xr:uid="{3A100EB5-9F32-4DFA-9343-8F2B80D21B67}"/>
    <cellStyle name="20% - Accent2 30 2 2" xfId="9065" xr:uid="{1AF594FC-F71E-47FE-9A45-34253F59E8CA}"/>
    <cellStyle name="20% - Accent2 30 2 2 2" xfId="17648" xr:uid="{F43401B0-5451-4718-9F16-F7881B1E3BAA}"/>
    <cellStyle name="20% - Accent2 30 2 2 2 2" xfId="35473" xr:uid="{858C85CB-0B50-4BAA-BF6E-891708AA1BF5}"/>
    <cellStyle name="20% - Accent2 30 2 2 3" xfId="26973" xr:uid="{0ACFF5D2-AFC7-41A1-A6F7-EE514ED34929}"/>
    <cellStyle name="20% - Accent2 30 2 3" xfId="13488" xr:uid="{C80232B0-802E-4CA3-BB0D-D5F0779B5AA2}"/>
    <cellStyle name="20% - Accent2 30 2 3 2" xfId="31313" xr:uid="{3AA7C5D9-F0F8-4DF7-AC86-8C2EFBFC1897}"/>
    <cellStyle name="20% - Accent2 30 2 4" xfId="22813" xr:uid="{F297FB5D-8AA8-44B4-9EAE-D6E16F6DAD4B}"/>
    <cellStyle name="20% - Accent2 30 3" xfId="6985" xr:uid="{E4493809-1560-47ED-8DCC-FEED2C84DAA8}"/>
    <cellStyle name="20% - Accent2 30 3 2" xfId="15568" xr:uid="{96358574-0069-43EF-9F53-932CF9B62FBA}"/>
    <cellStyle name="20% - Accent2 30 3 2 2" xfId="33393" xr:uid="{C80B881A-D03F-4E77-88CD-1F3EA73BF20B}"/>
    <cellStyle name="20% - Accent2 30 3 3" xfId="24893" xr:uid="{D3247762-CCA4-4BA2-8E53-A472C9C3FEA4}"/>
    <cellStyle name="20% - Accent2 30 4" xfId="11408" xr:uid="{1FF18B04-764A-458D-AE0D-ACCAF9262A51}"/>
    <cellStyle name="20% - Accent2 30 4 2" xfId="29233" xr:uid="{B3B34ECA-F8AF-4A35-B1CB-F944D25CE123}"/>
    <cellStyle name="20% - Accent2 30 5" xfId="20733" xr:uid="{5654B85D-84B5-4119-B0EC-16E4F8D932BF}"/>
    <cellStyle name="20% - Accent2 300" xfId="40134" xr:uid="{DE70F447-8856-4363-801F-9B6A5A2282E6}"/>
    <cellStyle name="20% - Accent2 301" xfId="40154" xr:uid="{48A5CA2E-B44D-4D10-AEB3-434FAC651EA8}"/>
    <cellStyle name="20% - Accent2 302" xfId="40174" xr:uid="{CE389580-A3CF-43F5-8550-9909166C48B0}"/>
    <cellStyle name="20% - Accent2 303" xfId="40194" xr:uid="{FA02C9E8-FF7F-4120-9E6B-BC75517AD0C7}"/>
    <cellStyle name="20% - Accent2 304" xfId="40214" xr:uid="{F8D063CE-1379-4B77-907F-306BE7F07349}"/>
    <cellStyle name="20% - Accent2 305" xfId="40234" xr:uid="{61D4D47A-8B2E-4B77-85D5-315BBBED4D02}"/>
    <cellStyle name="20% - Accent2 306" xfId="40254" xr:uid="{F4A91568-E0C4-4EEF-8885-7CC3F09A9925}"/>
    <cellStyle name="20% - Accent2 307" xfId="40274" xr:uid="{8DB8392C-A042-4127-94BA-9DDFDAF48FF9}"/>
    <cellStyle name="20% - Accent2 308" xfId="40294" xr:uid="{0CC22ED9-46AF-46DC-9C17-941C4A209263}"/>
    <cellStyle name="20% - Accent2 309" xfId="40314" xr:uid="{D2941560-3D0B-4F0B-9E67-4146DA8F4AF2}"/>
    <cellStyle name="20% - Accent2 31" xfId="9102" xr:uid="{01116B7C-75BF-4A25-929C-A6858F99E7E5}"/>
    <cellStyle name="20% - Accent2 31 2" xfId="17668" xr:uid="{06600BDF-C049-471A-B1F9-CBAB1BEF293D}"/>
    <cellStyle name="20% - Accent2 310" xfId="40334" xr:uid="{A0636CFF-F855-45AD-AB76-D7AC5FB5E49F}"/>
    <cellStyle name="20% - Accent2 311" xfId="40354" xr:uid="{10EA51E8-0084-474C-A920-9B8E2C3099B2}"/>
    <cellStyle name="20% - Accent2 312" xfId="40374" xr:uid="{A034675F-EBF5-4BEE-9E3F-17637F437DDB}"/>
    <cellStyle name="20% - Accent2 313" xfId="40394" xr:uid="{1B455790-02E1-4625-B237-3DC64C0F062A}"/>
    <cellStyle name="20% - Accent2 314" xfId="40414" xr:uid="{77F5D5BF-A023-4D02-8F01-15BBCA2F05A2}"/>
    <cellStyle name="20% - Accent2 315" xfId="40434" xr:uid="{429A1322-D64D-451E-8F43-BEB904BA037F}"/>
    <cellStyle name="20% - Accent2 316" xfId="40454" xr:uid="{DCC0C613-8F04-4B61-8B9D-1087805AED22}"/>
    <cellStyle name="20% - Accent2 317" xfId="40474" xr:uid="{7C15B1C9-1D64-429E-934E-FAB65A46CC3F}"/>
    <cellStyle name="20% - Accent2 318" xfId="40494" xr:uid="{850C16A8-2C96-4936-8F08-C73380F641C7}"/>
    <cellStyle name="20% - Accent2 319" xfId="40514" xr:uid="{36E5C4EE-C6EE-4258-BD5A-4598B35CE5DC}"/>
    <cellStyle name="20% - Accent2 32" xfId="9126" xr:uid="{1E3242E2-A8C2-409B-BC0B-D6E2EFEAC409}"/>
    <cellStyle name="20% - Accent2 32 2" xfId="17688" xr:uid="{F8B73684-DE55-49FA-8486-52BB0D900F98}"/>
    <cellStyle name="20% - Accent2 32 2 2" xfId="35493" xr:uid="{A6AD237E-482C-440E-9723-1CC228D4F765}"/>
    <cellStyle name="20% - Accent2 32 3" xfId="26993" xr:uid="{02E54257-868A-4DDF-AF3A-7315C2EA6EB3}"/>
    <cellStyle name="20% - Accent2 320" xfId="40534" xr:uid="{6CCDC588-F399-4529-B19E-8C38B6C39B23}"/>
    <cellStyle name="20% - Accent2 321" xfId="40554" xr:uid="{BB458655-163E-4C26-8B02-477524B17389}"/>
    <cellStyle name="20% - Accent2 322" xfId="40574" xr:uid="{287C53FF-16E6-4E98-B3F5-E2AFCCA4E9FE}"/>
    <cellStyle name="20% - Accent2 323" xfId="40594" xr:uid="{CF45682A-9AA6-4445-953C-ADF5DA53977A}"/>
    <cellStyle name="20% - Accent2 324" xfId="40614" xr:uid="{8AAEFE7C-B9B8-45BB-B714-B1E5C1420E90}"/>
    <cellStyle name="20% - Accent2 325" xfId="40634" xr:uid="{B29BBB99-BA83-4CE7-ACB1-5C6FFAF79AFA}"/>
    <cellStyle name="20% - Accent2 326" xfId="40654" xr:uid="{A002026D-AC2C-417D-BB04-A00DBECD3672}"/>
    <cellStyle name="20% - Accent2 327" xfId="40674" xr:uid="{08DA185B-1383-42F8-8D39-C56F6F6F49DF}"/>
    <cellStyle name="20% - Accent2 328" xfId="40694" xr:uid="{20287FF6-C168-4949-8AA0-65DC22EBDD90}"/>
    <cellStyle name="20% - Accent2 329" xfId="40714" xr:uid="{7A6D51D1-E261-4570-B864-1FAC859F28F7}"/>
    <cellStyle name="20% - Accent2 33" xfId="9146" xr:uid="{49791C4D-6D6F-4F21-8D6E-953993C93FAF}"/>
    <cellStyle name="20% - Accent2 33 2" xfId="17708" xr:uid="{69EE081D-81F5-4884-9B51-04908E782843}"/>
    <cellStyle name="20% - Accent2 33 2 2" xfId="35513" xr:uid="{710FEB75-2664-4578-A264-96E31D730EB8}"/>
    <cellStyle name="20% - Accent2 33 3" xfId="27013" xr:uid="{08CC85EB-29C3-4850-BDC1-2673465CCD45}"/>
    <cellStyle name="20% - Accent2 330" xfId="40734" xr:uid="{994E6F6F-0755-4A52-B081-2656155C5F89}"/>
    <cellStyle name="20% - Accent2 331" xfId="40754" xr:uid="{CEA10E87-1676-4908-AE33-A756F1531BCE}"/>
    <cellStyle name="20% - Accent2 332" xfId="40774" xr:uid="{7A6E850E-076E-4679-81BF-94836A2EA75D}"/>
    <cellStyle name="20% - Accent2 333" xfId="40790" xr:uid="{70DD2EA2-EFCE-4D6B-912C-81FC0A31AAFC}"/>
    <cellStyle name="20% - Accent2 334" xfId="40814" xr:uid="{D13465F4-B11A-493B-9ACF-02CB4A1FFE64}"/>
    <cellStyle name="20% - Accent2 335" xfId="40834" xr:uid="{86166B14-A7B9-472A-9C04-580E5FBDBED6}"/>
    <cellStyle name="20% - Accent2 336" xfId="40854" xr:uid="{BC728F95-678E-4F8D-AB5B-B03C73361660}"/>
    <cellStyle name="20% - Accent2 337" xfId="40874" xr:uid="{552E595C-7E88-4952-B34C-8AF60A162001}"/>
    <cellStyle name="20% - Accent2 338" xfId="40894" xr:uid="{B629B399-14D8-4CFB-B7D2-B8680C8F78C7}"/>
    <cellStyle name="20% - Accent2 339" xfId="40914" xr:uid="{6F366D46-9A6A-4049-87CD-0C8C9ED303A3}"/>
    <cellStyle name="20% - Accent2 34" xfId="9166" xr:uid="{1BF892CF-7B03-431F-8634-184AB60519D0}"/>
    <cellStyle name="20% - Accent2 340" xfId="40934" xr:uid="{41592C82-93BA-4C68-89CF-5E1B27E14D20}"/>
    <cellStyle name="20% - Accent2 341" xfId="40954" xr:uid="{306E2289-6EA3-49B7-80CE-E643F7C824AA}"/>
    <cellStyle name="20% - Accent2 342" xfId="40974" xr:uid="{0C59DA2F-EE3B-4D59-ABA9-9CE25D1A2C2A}"/>
    <cellStyle name="20% - Accent2 343" xfId="40994" xr:uid="{BBD41B11-BFD2-47B3-B43A-464004B6BC36}"/>
    <cellStyle name="20% - Accent2 344" xfId="41014" xr:uid="{60F4915C-613B-476E-8608-60BD88276219}"/>
    <cellStyle name="20% - Accent2 345" xfId="41034" xr:uid="{90A52E7C-413F-4627-BA00-C9ACF6111041}"/>
    <cellStyle name="20% - Accent2 346" xfId="41054" xr:uid="{2F1C3A8B-4199-4AEF-8AF2-FA818B82E79E}"/>
    <cellStyle name="20% - Accent2 347" xfId="41074" xr:uid="{3F9FA2FD-E1D4-4618-8C05-28107BE12ACF}"/>
    <cellStyle name="20% - Accent2 348" xfId="41094" xr:uid="{7E1396B0-4B02-439B-BA70-C2EF4E85308A}"/>
    <cellStyle name="20% - Accent2 349" xfId="41114" xr:uid="{C3EC1D0C-140F-4233-9E1A-9D1DEFC7DC3D}"/>
    <cellStyle name="20% - Accent2 35" xfId="9204" xr:uid="{FAD4ADD4-EF15-4FF8-881C-107AD81A99F3}"/>
    <cellStyle name="20% - Accent2 35 2" xfId="17728" xr:uid="{5086805C-809E-4D9D-8F36-19A9CACC85E8}"/>
    <cellStyle name="20% - Accent2 35 2 2" xfId="35533" xr:uid="{68FA3750-94B5-4FCF-B78F-CCD8020451FB}"/>
    <cellStyle name="20% - Accent2 35 3" xfId="27033" xr:uid="{83531E74-B702-4989-B4A6-EB65817F2AC8}"/>
    <cellStyle name="20% - Accent2 350" xfId="41130" xr:uid="{25C11E9D-DEF8-4020-9FFD-5B36D9428897}"/>
    <cellStyle name="20% - Accent2 351" xfId="41150" xr:uid="{352C0869-213F-41FD-8E1F-BC67CB1DAC84}"/>
    <cellStyle name="20% - Accent2 352" xfId="41174" xr:uid="{8828FBDC-9689-4980-9A18-6917971B40AE}"/>
    <cellStyle name="20% - Accent2 353" xfId="41194" xr:uid="{1845071E-BF65-4899-B9EF-E4B2E3D53ECA}"/>
    <cellStyle name="20% - Accent2 354" xfId="41214" xr:uid="{0B55D5AD-5DF7-4968-8648-BDE576884CC0}"/>
    <cellStyle name="20% - Accent2 355" xfId="41234" xr:uid="{FF71AF21-49D3-41AC-8F13-D25C75D2DC9D}"/>
    <cellStyle name="20% - Accent2 356" xfId="41250" xr:uid="{B1376CE0-5872-4458-A5B2-FCDBE85D0B2A}"/>
    <cellStyle name="20% - Accent2 357" xfId="41289" xr:uid="{45AC2FDE-BF03-43AB-9A26-FEFF6EDD5472}"/>
    <cellStyle name="20% - Accent2 358" xfId="41276" xr:uid="{F1487E49-9E5B-42EB-BA31-4B953AB5B687}"/>
    <cellStyle name="20% - Accent2 359" xfId="41314" xr:uid="{3D3DA73F-03E9-459D-8036-38911E296F95}"/>
    <cellStyle name="20% - Accent2 36" xfId="9228" xr:uid="{D0433321-8A42-416A-AC55-ACF2BEE7A9D4}"/>
    <cellStyle name="20% - Accent2 36 2" xfId="17748" xr:uid="{EF01D83D-1CB7-4645-A5FC-B1F755EEC76A}"/>
    <cellStyle name="20% - Accent2 36 2 2" xfId="35553" xr:uid="{3FA76F9A-9F48-4D94-A993-33BB945F4BB2}"/>
    <cellStyle name="20% - Accent2 36 3" xfId="27053" xr:uid="{A8964BD2-21E5-4B84-88BF-033DD8671B67}"/>
    <cellStyle name="20% - Accent2 360" xfId="41334" xr:uid="{7D884654-A766-44D9-AAF7-3DD237CAE06E}"/>
    <cellStyle name="20% - Accent2 361" xfId="41354" xr:uid="{DE7BF32E-3DCB-4E44-8079-EF8C593CEF54}"/>
    <cellStyle name="20% - Accent2 362" xfId="41374" xr:uid="{B2D5CC55-DD3E-4AC4-9B6A-0E1EC8CA30F5}"/>
    <cellStyle name="20% - Accent2 363" xfId="41390" xr:uid="{7C94CF58-685F-46B4-8309-8B97958D3B45}"/>
    <cellStyle name="20% - Accent2 364" xfId="41414" xr:uid="{A259E763-86EE-438A-9743-E6BD92384DF4}"/>
    <cellStyle name="20% - Accent2 365" xfId="41434" xr:uid="{1D01BF50-EE60-4403-8E71-003D3B3F2F79}"/>
    <cellStyle name="20% - Accent2 366" xfId="41454" xr:uid="{40F79223-2B25-4270-807E-161386C0FA51}"/>
    <cellStyle name="20% - Accent2 367" xfId="41474" xr:uid="{E7A5A847-07AC-44FF-B78A-BB0B8A8C6D13}"/>
    <cellStyle name="20% - Accent2 368" xfId="41494" xr:uid="{6F096229-6062-4199-B9AE-63E02EFEB150}"/>
    <cellStyle name="20% - Accent2 369" xfId="41510" xr:uid="{5770E8DF-D739-4035-8E3B-6EBE8B25E2CD}"/>
    <cellStyle name="20% - Accent2 37" xfId="9248" xr:uid="{3BF79E30-6E56-4A0C-9214-F495B651D62F}"/>
    <cellStyle name="20% - Accent2 37 2" xfId="17768" xr:uid="{0CA485BE-D149-4F18-ADCB-D7641A2B7498}"/>
    <cellStyle name="20% - Accent2 37 2 2" xfId="35573" xr:uid="{CE33FADD-D4EF-4F66-8828-A7BD31D0A2AF}"/>
    <cellStyle name="20% - Accent2 37 3" xfId="27073" xr:uid="{76324159-1A2E-47BA-A055-764731D7291F}"/>
    <cellStyle name="20% - Accent2 370" xfId="41534" xr:uid="{4C05C7DF-BDEB-48BC-B034-F1F56BA02076}"/>
    <cellStyle name="20% - Accent2 371" xfId="41554" xr:uid="{3D9B7FFA-1662-44B6-B654-562EF31EC13C}"/>
    <cellStyle name="20% - Accent2 372" xfId="41574" xr:uid="{A3BA5DBD-A66B-4C53-9EA6-D982716AD464}"/>
    <cellStyle name="20% - Accent2 373" xfId="41594" xr:uid="{C5A56E2C-5122-4BC1-8ADC-8583E03D426D}"/>
    <cellStyle name="20% - Accent2 374" xfId="41610" xr:uid="{623C0345-832C-488C-8036-519720AA1F1E}"/>
    <cellStyle name="20% - Accent2 375" xfId="41634" xr:uid="{8376B62E-5DA0-4B08-8FF3-F666AEAE390B}"/>
    <cellStyle name="20% - Accent2 376" xfId="41654" xr:uid="{69A67D1E-5C90-46CB-B520-62D3F5911CFB}"/>
    <cellStyle name="20% - Accent2 377" xfId="41674" xr:uid="{AEE0EC72-507B-4DF2-9556-1F34AB71C8EF}"/>
    <cellStyle name="20% - Accent2 378" xfId="41690" xr:uid="{2942C915-2DB2-4CCB-9B09-3BFEDFEDBAB4}"/>
    <cellStyle name="20% - Accent2 379" xfId="41714" xr:uid="{3EBF946B-2A4B-4617-A602-934E17D31FD2}"/>
    <cellStyle name="20% - Accent2 38" xfId="9268" xr:uid="{A4137225-F813-459C-947F-AA6E3AD476BC}"/>
    <cellStyle name="20% - Accent2 38 2" xfId="17788" xr:uid="{62FDAA06-4FAB-4DEE-8AEF-23F412214A98}"/>
    <cellStyle name="20% - Accent2 38 2 2" xfId="35593" xr:uid="{85920A77-DF4A-47C4-A8F6-722917C268E0}"/>
    <cellStyle name="20% - Accent2 38 3" xfId="27093" xr:uid="{FCEF09DC-BB16-44C7-95B0-7C21A936D57B}"/>
    <cellStyle name="20% - Accent2 380" xfId="41734" xr:uid="{51C42540-A0BD-48F7-98EE-525A422ED708}"/>
    <cellStyle name="20% - Accent2 381" xfId="41754" xr:uid="{876D7AE9-7F85-483F-9258-1E9FD9843DC4}"/>
    <cellStyle name="20% - Accent2 382" xfId="41771" xr:uid="{CDE6F6AC-D99B-4EBB-B674-54E9BBD4155A}"/>
    <cellStyle name="20% - Accent2 383" xfId="41791" xr:uid="{C718F301-81F0-43CE-9A26-B349FB1D84E9}"/>
    <cellStyle name="20% - Accent2 384" xfId="41831" xr:uid="{882DAA6E-6C49-4368-B34B-32135FE800F8}"/>
    <cellStyle name="20% - Accent2 385" xfId="41827" xr:uid="{45B619D0-A7CA-44FA-BA91-8A5F3870CECB}"/>
    <cellStyle name="20% - Accent2 386" xfId="41855" xr:uid="{75B71927-69E8-4286-BE20-5789006890BF}"/>
    <cellStyle name="20% - Accent2 387" xfId="41875" xr:uid="{898A0FEE-9358-4B02-8EC5-E2CA7082FCAC}"/>
    <cellStyle name="20% - Accent2 388" xfId="41891" xr:uid="{A46FCFA6-E053-40BF-ADBD-CB7A144136A8}"/>
    <cellStyle name="20% - Accent2 389" xfId="41911" xr:uid="{C345EAFA-86A5-4CC9-96C0-36E44510EF06}"/>
    <cellStyle name="20% - Accent2 39" xfId="9288" xr:uid="{35E21515-00F1-49F6-ABE5-E3282E3290BA}"/>
    <cellStyle name="20% - Accent2 39 2" xfId="27113" xr:uid="{17FDCBCA-080C-4C08-A09A-78284DB20309}"/>
    <cellStyle name="20% - Accent2 390" xfId="41935" xr:uid="{675AA11D-EF07-44D0-8242-0329A06C3C1E}"/>
    <cellStyle name="20% - Accent2 391" xfId="41955" xr:uid="{FE41E813-9B25-4828-847E-9244597C2D37}"/>
    <cellStyle name="20% - Accent2 392" xfId="41975" xr:uid="{1526FE20-C5EB-4C2B-AFEA-E80941246C6E}"/>
    <cellStyle name="20% - Accent2 393" xfId="41995" xr:uid="{161FFEBC-AFE2-464A-9145-7C1786A5A563}"/>
    <cellStyle name="20% - Accent2 394" xfId="42015" xr:uid="{517B1D75-5ABA-4B24-8031-10C5DDC2FC4B}"/>
    <cellStyle name="20% - Accent2 395" xfId="42035" xr:uid="{4581B69C-3B25-4C56-A11C-993E34806BCB}"/>
    <cellStyle name="20% - Accent2 396" xfId="42055" xr:uid="{598A78EE-F40A-41AA-B4BB-38FAFC2921A9}"/>
    <cellStyle name="20% - Accent2 397" xfId="42075" xr:uid="{CC94490C-D145-445D-8CCA-BB0908F6D6EB}"/>
    <cellStyle name="20% - Accent2 398" xfId="42095" xr:uid="{9B1CC921-A28E-42FC-ADCC-D4D9FFA8875E}"/>
    <cellStyle name="20% - Accent2 399" xfId="42111" xr:uid="{C8DA3173-461B-4434-8354-783B3EF45F5D}"/>
    <cellStyle name="20% - Accent2 4" xfId="221" xr:uid="{00000000-0005-0000-0000-000007000000}"/>
    <cellStyle name="20% - Accent2 40" xfId="9308" xr:uid="{C1F53DB9-DDDA-449A-966A-F3D01D310B43}"/>
    <cellStyle name="20% - Accent2 40 2" xfId="17808" xr:uid="{55E36BD5-43B7-4BBC-9C59-59AB0A0321C2}"/>
    <cellStyle name="20% - Accent2 40 2 2" xfId="35613" xr:uid="{7B15D90F-E77B-46CB-BE99-538E8E481715}"/>
    <cellStyle name="20% - Accent2 40 3" xfId="27133" xr:uid="{5FF0BBFD-6A01-41B7-A0BB-5A6AA24BD6AF}"/>
    <cellStyle name="20% - Accent2 400" xfId="42135" xr:uid="{A9875A3C-CB6F-4A30-B7BD-FE1F99885094}"/>
    <cellStyle name="20% - Accent2 401" xfId="42151" xr:uid="{79B505A3-AF4C-48AF-88B4-17B8293F6B6A}"/>
    <cellStyle name="20% - Accent2 402" xfId="42175" xr:uid="{10BB4CDD-DFB5-42AA-BBF8-E8CF17591B49}"/>
    <cellStyle name="20% - Accent2 403" xfId="42211" xr:uid="{AFE5DD3B-0C04-4FFA-B028-57164E946B4F}"/>
    <cellStyle name="20% - Accent2 404" xfId="42191" xr:uid="{02D7BC65-BF73-4BD5-BA1B-DBF1258DCC3D}"/>
    <cellStyle name="20% - Accent2 405" xfId="42235" xr:uid="{9967AE41-5CB2-4339-A6F6-B35E97E9BA43}"/>
    <cellStyle name="20% - Accent2 406" xfId="42255" xr:uid="{FB116A4E-30F0-44F9-AC0A-EA0082DC979F}"/>
    <cellStyle name="20% - Accent2 407" xfId="42275" xr:uid="{F56F9EAF-B8B5-4D18-A679-8ED85E5F2C1F}"/>
    <cellStyle name="20% - Accent2 408" xfId="42291" xr:uid="{627583E9-FC60-4A56-ACC5-296E17537966}"/>
    <cellStyle name="20% - Accent2 409" xfId="42311" xr:uid="{7DA13D2B-1076-4D49-8C37-BCDBCD7FEDC3}"/>
    <cellStyle name="20% - Accent2 41" xfId="9328" xr:uid="{88C9516B-D28C-4904-9CAD-CA7AF77EB527}"/>
    <cellStyle name="20% - Accent2 41 2" xfId="17828" xr:uid="{A62C967A-2D0C-40DF-B7A1-FA763E90527A}"/>
    <cellStyle name="20% - Accent2 41 2 2" xfId="35633" xr:uid="{7D2CF444-6716-4109-896B-23D35247E329}"/>
    <cellStyle name="20% - Accent2 41 3" xfId="27153" xr:uid="{13B53D80-1E73-4C13-9AF4-56F321C91FB8}"/>
    <cellStyle name="20% - Accent2 410" xfId="42335" xr:uid="{263CC8EB-88F2-4CC2-9ED9-1C2F15C40430}"/>
    <cellStyle name="20% - Accent2 411" xfId="42351" xr:uid="{E898C2FD-0DE1-4718-AF42-912ABE9DEF23}"/>
    <cellStyle name="20% - Accent2 412" xfId="42390" xr:uid="{0A39EE82-656A-4457-9679-33B33BC5ABE3}"/>
    <cellStyle name="20% - Accent2 413" xfId="42377" xr:uid="{69D75A3F-1B40-45FF-B755-03F54E274987}"/>
    <cellStyle name="20% - Accent2 414" xfId="42411" xr:uid="{C328B3DE-43AA-4132-932D-FA3CD5F86D0B}"/>
    <cellStyle name="20% - Accent2 415" xfId="42435" xr:uid="{C6B7F2ED-2366-44A0-AE52-0FD20CE1B125}"/>
    <cellStyle name="20% - Accent2 416" xfId="42455" xr:uid="{A2C0CAF6-2DFE-4BC0-9ECC-E57BB7302DBB}"/>
    <cellStyle name="20% - Accent2 417" xfId="42471" xr:uid="{6C398E89-6D8A-4BB1-A31C-1B9A768C8599}"/>
    <cellStyle name="20% - Accent2 418" xfId="42495" xr:uid="{65AA2B61-5A56-4D1D-A2B2-27507AA0B3BD}"/>
    <cellStyle name="20% - Accent2 419" xfId="42511" xr:uid="{94C6C9D5-CC21-4128-8BE0-69FD96CBBC85}"/>
    <cellStyle name="20% - Accent2 42" xfId="17848" xr:uid="{1B9C828F-A8FA-430D-95D0-86E9B36FB759}"/>
    <cellStyle name="20% - Accent2 42 2" xfId="35653" xr:uid="{B76F8C77-3E30-46AA-8EF0-1F7E6226EA69}"/>
    <cellStyle name="20% - Accent2 420" xfId="42536" xr:uid="{23C23B41-5660-4844-89A1-0DAA6892CE92}"/>
    <cellStyle name="20% - Accent2 421" xfId="42552" xr:uid="{6D27DFC9-A425-41F7-BC6C-D10311755172}"/>
    <cellStyle name="20% - Accent2 422" xfId="42576" xr:uid="{8B4E90CE-2328-4A51-96AC-C8C5047C9DF6}"/>
    <cellStyle name="20% - Accent2 423" xfId="42592" xr:uid="{BBE63FB1-65A1-4E28-8254-8D5DF5837C9C}"/>
    <cellStyle name="20% - Accent2 424" xfId="42678" xr:uid="{F07F1DAB-B829-4924-ADEB-C329AD8E3403}"/>
    <cellStyle name="20% - Accent2 425" xfId="42698" xr:uid="{3A3925F0-7DE5-493A-B8B2-4880EB92A442}"/>
    <cellStyle name="20% - Accent2 426" xfId="42718" xr:uid="{1A827CB0-3754-45B5-99BC-1D8F7DBFB0C1}"/>
    <cellStyle name="20% - Accent2 427" xfId="42738" xr:uid="{861459D0-B279-49EB-BEEB-9FF45EC62C29}"/>
    <cellStyle name="20% - Accent2 428" xfId="42758" xr:uid="{9140AA71-0361-4F16-B6BE-529465F91509}"/>
    <cellStyle name="20% - Accent2 429" xfId="42775" xr:uid="{3A691241-623C-49B5-9F4E-19DEF7D18500}"/>
    <cellStyle name="20% - Accent2 43" xfId="17868" xr:uid="{A10D1E83-C774-4D71-BB76-1D1B9ECCFCE4}"/>
    <cellStyle name="20% - Accent2 43 2" xfId="35673" xr:uid="{5D8C47F3-5EB6-436E-8AA4-B5919D712B42}"/>
    <cellStyle name="20% - Accent2 44" xfId="17888" xr:uid="{D4B8057F-BA25-4E0D-970F-54169286179E}"/>
    <cellStyle name="20% - Accent2 44 2" xfId="35693" xr:uid="{8687E6B5-291E-4778-A6DC-E2DE0A7F62CA}"/>
    <cellStyle name="20% - Accent2 45" xfId="17908" xr:uid="{7333CB00-E17A-4FB0-B0B3-7A89E4A2E6A0}"/>
    <cellStyle name="20% - Accent2 45 2" xfId="35713" xr:uid="{CE4868D2-3628-4F6F-A6C3-78117C6F7D6C}"/>
    <cellStyle name="20% - Accent2 46" xfId="17928" xr:uid="{8EC0E075-FA0D-4B38-950F-EACFDF6B5B98}"/>
    <cellStyle name="20% - Accent2 46 2" xfId="35733" xr:uid="{3EE872BF-0C69-487B-8FC3-E170FB48ED5F}"/>
    <cellStyle name="20% - Accent2 47" xfId="17968" xr:uid="{B4B74676-FC79-4A9F-9C87-6A5123DB3F07}"/>
    <cellStyle name="20% - Accent2 47 2" xfId="35753" xr:uid="{C1D03BBC-91EE-4574-8C59-4618DE4E3873}"/>
    <cellStyle name="20% - Accent2 48" xfId="17992" xr:uid="{5391FB27-80EA-4DF2-8ED0-A5C7B5BE6CA9}"/>
    <cellStyle name="20% - Accent2 49" xfId="18012" xr:uid="{9BA84907-6574-4D89-BE05-711DD8D80450}"/>
    <cellStyle name="20% - Accent2 5" xfId="285" xr:uid="{CD55E5A8-8070-4B68-8DF2-1ED35B4AEC2C}"/>
    <cellStyle name="20% - Accent2 5 2" xfId="521" xr:uid="{650CBECD-4E9E-4393-A750-4D3DB06DB3E4}"/>
    <cellStyle name="20% - Accent2 5 2 2" xfId="1220" xr:uid="{8583A7C4-4289-49C3-8D70-97F9AEE2D611}"/>
    <cellStyle name="20% - Accent2 5 2 2 2" xfId="2325" xr:uid="{50B8A726-201B-40AD-8344-710359BC2E74}"/>
    <cellStyle name="20% - Accent2 5 2 2 2 2" xfId="4405" xr:uid="{04283661-540E-4735-ABC8-103F96FDC73F}"/>
    <cellStyle name="20% - Accent2 5 2 2 2 2 2" xfId="8565" xr:uid="{5FE95C5A-2FCD-4A0F-A685-3BD34D14357E}"/>
    <cellStyle name="20% - Accent2 5 2 2 2 2 2 2" xfId="17148" xr:uid="{84E41209-9268-46BC-BE40-DCE1F31870C1}"/>
    <cellStyle name="20% - Accent2 5 2 2 2 2 2 2 2" xfId="34973" xr:uid="{F3262C45-B51E-432A-83ED-23BD3E3A4DB3}"/>
    <cellStyle name="20% - Accent2 5 2 2 2 2 2 3" xfId="26473" xr:uid="{9C093F68-2C8E-4B6F-8FDA-FA0E6E26B5D1}"/>
    <cellStyle name="20% - Accent2 5 2 2 2 2 3" xfId="12988" xr:uid="{80B6E90E-4646-413D-881E-397A85E448E1}"/>
    <cellStyle name="20% - Accent2 5 2 2 2 2 3 2" xfId="30813" xr:uid="{CAC0A0D2-0A9D-49B0-AFCB-379987AB8FDD}"/>
    <cellStyle name="20% - Accent2 5 2 2 2 2 4" xfId="22313" xr:uid="{5219D059-9B39-4712-9A78-E140AAA53A06}"/>
    <cellStyle name="20% - Accent2 5 2 2 2 3" xfId="6485" xr:uid="{2A790CD6-08AF-42FD-96E3-1A9E8746CB41}"/>
    <cellStyle name="20% - Accent2 5 2 2 2 3 2" xfId="15068" xr:uid="{E08D7EAE-3E3C-4A17-9044-F9E774DBDE5E}"/>
    <cellStyle name="20% - Accent2 5 2 2 2 3 2 2" xfId="32893" xr:uid="{62FEA449-1F71-4AE3-861C-6BAE3A92D344}"/>
    <cellStyle name="20% - Accent2 5 2 2 2 3 3" xfId="24393" xr:uid="{F68193E7-5F37-4443-9FD7-31C464D9A552}"/>
    <cellStyle name="20% - Accent2 5 2 2 2 4" xfId="10908" xr:uid="{4E2BC4EB-129A-4D30-A1A1-E1A75A105CF9}"/>
    <cellStyle name="20% - Accent2 5 2 2 2 4 2" xfId="28733" xr:uid="{E4D2CA19-880D-4CB5-A050-4A7743E230BF}"/>
    <cellStyle name="20% - Accent2 5 2 2 2 5" xfId="20233" xr:uid="{83D6B49E-E015-4114-9980-6CFC09FF1DA6}"/>
    <cellStyle name="20% - Accent2 5 2 2 3" xfId="3425" xr:uid="{58568554-9296-4DE1-ACC5-C111CCB292E8}"/>
    <cellStyle name="20% - Accent2 5 2 2 3 2" xfId="7585" xr:uid="{E4444ADD-681B-4261-8998-B3DFECED9A23}"/>
    <cellStyle name="20% - Accent2 5 2 2 3 2 2" xfId="16168" xr:uid="{3ECA0061-0BFB-4FBE-87B9-8B98E6DB20B7}"/>
    <cellStyle name="20% - Accent2 5 2 2 3 2 2 2" xfId="33993" xr:uid="{18CF3204-5507-48A5-9588-C57CA0CEF4AD}"/>
    <cellStyle name="20% - Accent2 5 2 2 3 2 3" xfId="25493" xr:uid="{B096D8E6-22CC-4063-8D8B-89FDDE49DA53}"/>
    <cellStyle name="20% - Accent2 5 2 2 3 3" xfId="12008" xr:uid="{0902CB2E-5585-4D77-8731-B669112256B6}"/>
    <cellStyle name="20% - Accent2 5 2 2 3 3 2" xfId="29833" xr:uid="{9AB59472-A2F4-4B4C-A160-D4B59290E1A0}"/>
    <cellStyle name="20% - Accent2 5 2 2 3 4" xfId="21333" xr:uid="{8D521BE7-4A57-44F1-96C3-B088A628932D}"/>
    <cellStyle name="20% - Accent2 5 2 2 4" xfId="5505" xr:uid="{C7973405-16D0-4DCA-910D-43FFA635130E}"/>
    <cellStyle name="20% - Accent2 5 2 2 4 2" xfId="14088" xr:uid="{D753C6C5-FA20-403F-982F-40686D17A969}"/>
    <cellStyle name="20% - Accent2 5 2 2 4 2 2" xfId="31913" xr:uid="{4347FD08-845A-4A7B-82F6-595CE3389ADC}"/>
    <cellStyle name="20% - Accent2 5 2 2 4 3" xfId="23413" xr:uid="{1902F3DA-9F84-4B72-9E0A-FFFA35D08565}"/>
    <cellStyle name="20% - Accent2 5 2 2 5" xfId="9928" xr:uid="{36736C49-576F-4B68-B8F5-17AE8B4219A3}"/>
    <cellStyle name="20% - Accent2 5 2 2 5 2" xfId="27753" xr:uid="{4F639A35-30B2-4D13-9B83-2B6AA7C2CF36}"/>
    <cellStyle name="20% - Accent2 5 2 2 6" xfId="19253" xr:uid="{3813E19E-98EE-466A-988C-4D1FD4CBB086}"/>
    <cellStyle name="20% - Accent2 5 2 3" xfId="1845" xr:uid="{46B949AA-5DFE-4DEC-AE79-396B764A0120}"/>
    <cellStyle name="20% - Accent2 5 2 3 2" xfId="3925" xr:uid="{B56EE1E4-8043-42CE-9DC7-0F12C361380F}"/>
    <cellStyle name="20% - Accent2 5 2 3 2 2" xfId="8085" xr:uid="{89F48A75-51ED-4EF1-A446-317F545AD956}"/>
    <cellStyle name="20% - Accent2 5 2 3 2 2 2" xfId="16668" xr:uid="{A904E05C-EFBD-4D17-9504-17F65F28B90F}"/>
    <cellStyle name="20% - Accent2 5 2 3 2 2 2 2" xfId="34493" xr:uid="{3BAB9076-8015-4E09-BE84-4563C3A301E9}"/>
    <cellStyle name="20% - Accent2 5 2 3 2 2 3" xfId="25993" xr:uid="{9FEADC38-061C-46F7-B0EC-C115608980D9}"/>
    <cellStyle name="20% - Accent2 5 2 3 2 3" xfId="12508" xr:uid="{B4BE1EAB-B7BF-4C6F-8081-4AFE2367BC10}"/>
    <cellStyle name="20% - Accent2 5 2 3 2 3 2" xfId="30333" xr:uid="{6F114375-416C-46F4-8CD6-78889F809469}"/>
    <cellStyle name="20% - Accent2 5 2 3 2 4" xfId="21833" xr:uid="{146DFEAC-6BDD-447A-AD64-0943F1BE8C25}"/>
    <cellStyle name="20% - Accent2 5 2 3 3" xfId="6005" xr:uid="{36D54276-3A46-4B28-9462-1D9DF0C54E5C}"/>
    <cellStyle name="20% - Accent2 5 2 3 3 2" xfId="14588" xr:uid="{0B9B095D-180D-499E-98F5-A6C716B07625}"/>
    <cellStyle name="20% - Accent2 5 2 3 3 2 2" xfId="32413" xr:uid="{5AF343D8-8ED1-4B84-8D48-3468DE56CADC}"/>
    <cellStyle name="20% - Accent2 5 2 3 3 3" xfId="23913" xr:uid="{31521DEA-9F97-47B6-BD40-3B074E80BE00}"/>
    <cellStyle name="20% - Accent2 5 2 3 4" xfId="10428" xr:uid="{D693E753-B4EC-40CB-8F45-552462782CF9}"/>
    <cellStyle name="20% - Accent2 5 2 3 4 2" xfId="28253" xr:uid="{0A7E3F43-53EA-4EB3-8A25-D8DC8FC4B3DA}"/>
    <cellStyle name="20% - Accent2 5 2 3 5" xfId="19753" xr:uid="{702C1975-EACE-4E33-BE9C-1CD03FCF4470}"/>
    <cellStyle name="20% - Accent2 5 2 4" xfId="2945" xr:uid="{8C362DFA-872E-4044-8FB2-969E23A057F2}"/>
    <cellStyle name="20% - Accent2 5 2 4 2" xfId="7105" xr:uid="{10D4B4D6-EA54-43FB-8A20-529F1303769B}"/>
    <cellStyle name="20% - Accent2 5 2 4 2 2" xfId="15688" xr:uid="{1A4F396E-73D3-464B-9936-5C76B798E1D8}"/>
    <cellStyle name="20% - Accent2 5 2 4 2 2 2" xfId="33513" xr:uid="{4E3ECACE-9B6A-4444-8F7B-D5D1F5028F4C}"/>
    <cellStyle name="20% - Accent2 5 2 4 2 3" xfId="25013" xr:uid="{BBF0BEBF-51B7-4CF0-8071-11924E6A136C}"/>
    <cellStyle name="20% - Accent2 5 2 4 3" xfId="11528" xr:uid="{EC221C7A-0021-4CC5-9E3B-815B0E47FBFF}"/>
    <cellStyle name="20% - Accent2 5 2 4 3 2" xfId="29353" xr:uid="{B8834D3A-5499-47A6-BA71-9874E1560F77}"/>
    <cellStyle name="20% - Accent2 5 2 4 4" xfId="20853" xr:uid="{85CA29CA-1F52-4C10-9C7C-0007CA642531}"/>
    <cellStyle name="20% - Accent2 5 2 5" xfId="5025" xr:uid="{DF5876D6-7D33-4B75-904B-0E7C26B2FD52}"/>
    <cellStyle name="20% - Accent2 5 2 5 2" xfId="13608" xr:uid="{26C1ED79-B620-4152-9B63-8755111DF1E6}"/>
    <cellStyle name="20% - Accent2 5 2 5 2 2" xfId="31433" xr:uid="{2893DDA8-EA3A-4E35-8260-49E185BAC66D}"/>
    <cellStyle name="20% - Accent2 5 2 5 3" xfId="22933" xr:uid="{C624F3C5-24EB-419A-83C7-DCA217EC1141}"/>
    <cellStyle name="20% - Accent2 5 2 6" xfId="9448" xr:uid="{7FE28710-72EF-4879-97EF-47111AECF41E}"/>
    <cellStyle name="20% - Accent2 5 2 6 2" xfId="27273" xr:uid="{0AEC2BE6-9233-412D-BF3F-67624FC79CAB}"/>
    <cellStyle name="20% - Accent2 5 2 7" xfId="18773" xr:uid="{24F50B88-606E-47F1-AFBE-1A9147ECAC0D}"/>
    <cellStyle name="20% - Accent2 5 3" xfId="1159" xr:uid="{1983D6BA-E84A-4FCE-95E1-7CB217ABB184}"/>
    <cellStyle name="20% - Accent2 5 3 2" xfId="2265" xr:uid="{13065401-96F2-4264-B0C2-27ADE20BCAE5}"/>
    <cellStyle name="20% - Accent2 5 3 2 2" xfId="4345" xr:uid="{BB09160A-1CCD-47F1-9C4D-677AD3532F33}"/>
    <cellStyle name="20% - Accent2 5 3 2 2 2" xfId="8505" xr:uid="{FD6D780B-07DD-4A92-97DE-628699C117C7}"/>
    <cellStyle name="20% - Accent2 5 3 2 2 2 2" xfId="17088" xr:uid="{19896DD5-FC2C-4AB4-B2B5-5334E872C63D}"/>
    <cellStyle name="20% - Accent2 5 3 2 2 2 2 2" xfId="34913" xr:uid="{23D1CAB4-D9A6-43BB-B751-327313660167}"/>
    <cellStyle name="20% - Accent2 5 3 2 2 2 3" xfId="26413" xr:uid="{3B9E959D-D669-4DCA-A698-B9F9EF6A1873}"/>
    <cellStyle name="20% - Accent2 5 3 2 2 3" xfId="12928" xr:uid="{98C94BC3-524E-4DE7-8F9D-6C01B33B0114}"/>
    <cellStyle name="20% - Accent2 5 3 2 2 3 2" xfId="30753" xr:uid="{44D62DE3-607F-4C6D-94C3-8C71C0F71564}"/>
    <cellStyle name="20% - Accent2 5 3 2 2 4" xfId="22253" xr:uid="{9E29C36A-C138-4215-8E57-CA0185D219FD}"/>
    <cellStyle name="20% - Accent2 5 3 2 3" xfId="6425" xr:uid="{6C4D159C-E10F-46FF-BAE8-5819B38E9497}"/>
    <cellStyle name="20% - Accent2 5 3 2 3 2" xfId="15008" xr:uid="{0AF3CFAA-67E4-408C-B490-36D7989CE0C3}"/>
    <cellStyle name="20% - Accent2 5 3 2 3 2 2" xfId="32833" xr:uid="{BABAEC35-DAC9-481C-A0A9-4C1524AD6C3B}"/>
    <cellStyle name="20% - Accent2 5 3 2 3 3" xfId="24333" xr:uid="{FBF5EA9C-C11F-4F3B-A3B5-14444136E799}"/>
    <cellStyle name="20% - Accent2 5 3 2 4" xfId="10848" xr:uid="{492CF012-F883-4466-A1EE-D9768EB17A97}"/>
    <cellStyle name="20% - Accent2 5 3 2 4 2" xfId="28673" xr:uid="{9B34E7AF-9F88-41D4-A46E-0ADF739C4F4A}"/>
    <cellStyle name="20% - Accent2 5 3 2 5" xfId="20173" xr:uid="{123C02F2-1806-4F7B-BA5C-2B8BDEB61247}"/>
    <cellStyle name="20% - Accent2 5 3 3" xfId="3365" xr:uid="{1E94DB3E-8B3E-49E0-B3E2-CFCC5937F136}"/>
    <cellStyle name="20% - Accent2 5 3 3 2" xfId="7525" xr:uid="{46F8CA73-0FA1-449A-965E-6F9385BED1FE}"/>
    <cellStyle name="20% - Accent2 5 3 3 2 2" xfId="16108" xr:uid="{FD5C20A5-1B31-4E74-A395-17748F1A59CC}"/>
    <cellStyle name="20% - Accent2 5 3 3 2 2 2" xfId="33933" xr:uid="{EFD71EC6-5F94-431B-883F-98EAAD49B8C7}"/>
    <cellStyle name="20% - Accent2 5 3 3 2 3" xfId="25433" xr:uid="{107C9AF6-2FB6-4170-9DBE-A4376ACDA7C5}"/>
    <cellStyle name="20% - Accent2 5 3 3 3" xfId="11948" xr:uid="{DDC38AD7-68A4-423C-BE04-821A2334B3BD}"/>
    <cellStyle name="20% - Accent2 5 3 3 3 2" xfId="29773" xr:uid="{9849861F-67C0-43E9-B212-412871FB3028}"/>
    <cellStyle name="20% - Accent2 5 3 3 4" xfId="21273" xr:uid="{1022164B-7804-45F8-A3DC-0348BFCE6DF1}"/>
    <cellStyle name="20% - Accent2 5 3 4" xfId="5445" xr:uid="{1B1C9535-5E01-4AB2-8451-AA893511E4C1}"/>
    <cellStyle name="20% - Accent2 5 3 4 2" xfId="14028" xr:uid="{9D968A2C-373A-485F-96D4-1D45A7ADFDD7}"/>
    <cellStyle name="20% - Accent2 5 3 4 2 2" xfId="31853" xr:uid="{727DAA66-26C0-4FD1-97B6-417FF9F365EE}"/>
    <cellStyle name="20% - Accent2 5 3 4 3" xfId="23353" xr:uid="{8CF1F2B3-E306-4697-B4B7-1A12C472CA93}"/>
    <cellStyle name="20% - Accent2 5 3 5" xfId="9868" xr:uid="{0C675657-70D1-4C34-8176-4A508B1EC246}"/>
    <cellStyle name="20% - Accent2 5 3 5 2" xfId="27693" xr:uid="{CFE9075E-6B7C-4FB0-B09E-3986D5A56135}"/>
    <cellStyle name="20% - Accent2 5 3 6" xfId="19193" xr:uid="{47696FE5-C70F-4E69-8BBF-1DCA64286930}"/>
    <cellStyle name="20% - Accent2 5 4" xfId="1785" xr:uid="{9D1B946C-85A2-4C32-9345-ACAAA0AC73D6}"/>
    <cellStyle name="20% - Accent2 5 4 2" xfId="3865" xr:uid="{C467497B-02B0-4CE6-98A7-BE7D0F89749F}"/>
    <cellStyle name="20% - Accent2 5 4 2 2" xfId="8025" xr:uid="{F6978099-22FD-43CD-8527-7A1F9827FF87}"/>
    <cellStyle name="20% - Accent2 5 4 2 2 2" xfId="16608" xr:uid="{70A4BE43-D43F-4C5A-8356-74DE1CDECF5C}"/>
    <cellStyle name="20% - Accent2 5 4 2 2 2 2" xfId="34433" xr:uid="{FEB5851A-97F5-4C4A-A24F-11B35FC95C18}"/>
    <cellStyle name="20% - Accent2 5 4 2 2 3" xfId="25933" xr:uid="{0FEEBE18-7B7B-412A-A5C4-34EEDCA39DBF}"/>
    <cellStyle name="20% - Accent2 5 4 2 3" xfId="12448" xr:uid="{84141305-EEAE-4AE2-AE82-5320469933B2}"/>
    <cellStyle name="20% - Accent2 5 4 2 3 2" xfId="30273" xr:uid="{E6387F44-F766-41DA-A341-E2F0368F9205}"/>
    <cellStyle name="20% - Accent2 5 4 2 4" xfId="21773" xr:uid="{B86322DE-D243-47B4-B1E9-52372938F85F}"/>
    <cellStyle name="20% - Accent2 5 4 3" xfId="5945" xr:uid="{A35DD90C-AC06-4A51-9DBD-C12FE254D3FE}"/>
    <cellStyle name="20% - Accent2 5 4 3 2" xfId="14528" xr:uid="{DCF6B9A9-449C-4574-8FEF-408E27C69C8E}"/>
    <cellStyle name="20% - Accent2 5 4 3 2 2" xfId="32353" xr:uid="{62788D79-0DB5-4E84-A897-405F6BDC3415}"/>
    <cellStyle name="20% - Accent2 5 4 3 3" xfId="23853" xr:uid="{361FEC21-DECD-4E1E-B130-E3E2CEAF5B56}"/>
    <cellStyle name="20% - Accent2 5 4 4" xfId="10368" xr:uid="{C2782683-7D08-4198-976F-CF896DFDE705}"/>
    <cellStyle name="20% - Accent2 5 4 4 2" xfId="28193" xr:uid="{9F08A919-92DA-4D2A-BD42-39093D488EF4}"/>
    <cellStyle name="20% - Accent2 5 4 5" xfId="19693" xr:uid="{251A8D83-6759-4FA2-B4CA-6D08424EF141}"/>
    <cellStyle name="20% - Accent2 5 5" xfId="2885" xr:uid="{9B59B8C7-BA0F-4C3F-8B52-847589558BAF}"/>
    <cellStyle name="20% - Accent2 5 5 2" xfId="7045" xr:uid="{35984490-561D-4E01-B0FF-3AB11D0F5B64}"/>
    <cellStyle name="20% - Accent2 5 5 2 2" xfId="15628" xr:uid="{7ACAE5C1-A86B-423B-BF27-FCD80B4A79C8}"/>
    <cellStyle name="20% - Accent2 5 5 2 2 2" xfId="33453" xr:uid="{025FD8D8-CCE5-47E0-BDBD-7890086E541E}"/>
    <cellStyle name="20% - Accent2 5 5 2 3" xfId="24953" xr:uid="{38D6FE98-C712-4806-AC52-0CFB0F00F365}"/>
    <cellStyle name="20% - Accent2 5 5 3" xfId="11468" xr:uid="{DAAFE516-3EF9-4116-B292-48AD0AAEE00E}"/>
    <cellStyle name="20% - Accent2 5 5 3 2" xfId="29293" xr:uid="{5FB3EE5B-72B5-42F5-B6C5-EC041019FD28}"/>
    <cellStyle name="20% - Accent2 5 5 4" xfId="20793" xr:uid="{B7CECBE6-6E5B-491F-82D0-785127916A8D}"/>
    <cellStyle name="20% - Accent2 5 6" xfId="4965" xr:uid="{4C89E4C0-1D12-4D1A-9C03-8FCEE21A1FCC}"/>
    <cellStyle name="20% - Accent2 5 6 2" xfId="13548" xr:uid="{E8FD8A23-83C8-4D96-8C0A-7A41263858CB}"/>
    <cellStyle name="20% - Accent2 5 6 2 2" xfId="31373" xr:uid="{6900461A-AE8F-4D25-A40E-67FD2A143927}"/>
    <cellStyle name="20% - Accent2 5 6 3" xfId="22873" xr:uid="{CD50C0EB-903B-4010-81B7-08242DF73EA5}"/>
    <cellStyle name="20% - Accent2 5 7" xfId="9388" xr:uid="{6CD54EBF-3E34-4992-B0CC-87D75FA50580}"/>
    <cellStyle name="20% - Accent2 5 7 2" xfId="27213" xr:uid="{4F76A879-25E8-43A7-8B58-480EA30FEFA6}"/>
    <cellStyle name="20% - Accent2 5 8" xfId="18713" xr:uid="{4F5F37E1-D11F-4114-8916-16DA973AE5DB}"/>
    <cellStyle name="20% - Accent2 50" xfId="18032" xr:uid="{2CA6AF36-AE1F-4CF2-A6E0-D18838661797}"/>
    <cellStyle name="20% - Accent2 51" xfId="18052" xr:uid="{92F2AF97-0A55-4172-95FE-D71A230CDBE6}"/>
    <cellStyle name="20% - Accent2 52" xfId="18072" xr:uid="{8129F8B1-D646-4CE4-9447-3C63D613A5B0}"/>
    <cellStyle name="20% - Accent2 53" xfId="18092" xr:uid="{1D319D11-40AF-42FC-95AD-297B56482884}"/>
    <cellStyle name="20% - Accent2 54" xfId="18112" xr:uid="{BB3BEA45-714C-4C31-B412-B05EAEC9DA04}"/>
    <cellStyle name="20% - Accent2 55" xfId="18132" xr:uid="{8A6A354D-B997-4B57-84C6-9155E4BA17F8}"/>
    <cellStyle name="20% - Accent2 56" xfId="18152" xr:uid="{6E7D5364-79DE-4F66-8819-DE539665DD6E}"/>
    <cellStyle name="20% - Accent2 57" xfId="18172" xr:uid="{F2697007-0C1D-43BC-B8C0-0726233295B2}"/>
    <cellStyle name="20% - Accent2 58" xfId="18192" xr:uid="{B44D34F9-AECA-4D73-B930-E0D4631151D1}"/>
    <cellStyle name="20% - Accent2 59" xfId="18212" xr:uid="{BF8ABA24-C56A-4FE4-885D-4080E3E65BC4}"/>
    <cellStyle name="20% - Accent2 6" xfId="649" xr:uid="{A5723345-F5A3-46E4-B52F-10349EBA8E53}"/>
    <cellStyle name="20% - Accent2 6 2" xfId="1255" xr:uid="{774F8328-D9F6-403D-95AE-F2C5BA407FAA}"/>
    <cellStyle name="20% - Accent2 6 2 2" xfId="2345" xr:uid="{E24A3EA2-3EF5-4FE6-A176-56AB3395DB9C}"/>
    <cellStyle name="20% - Accent2 6 2 2 2" xfId="4425" xr:uid="{7690B5AC-08DE-464C-A5AA-83D6AA86178C}"/>
    <cellStyle name="20% - Accent2 6 2 2 2 2" xfId="8585" xr:uid="{2C7808DB-75DB-4105-B2F6-010D8749B094}"/>
    <cellStyle name="20% - Accent2 6 2 2 2 2 2" xfId="17168" xr:uid="{6B5E2774-1F32-4057-81C1-DB633776D751}"/>
    <cellStyle name="20% - Accent2 6 2 2 2 2 2 2" xfId="34993" xr:uid="{E13EE7B3-49C1-4D7E-967D-B78B39AA41F8}"/>
    <cellStyle name="20% - Accent2 6 2 2 2 2 3" xfId="26493" xr:uid="{2771688B-2DE5-4559-B939-8A478B125618}"/>
    <cellStyle name="20% - Accent2 6 2 2 2 3" xfId="13008" xr:uid="{1EF77DAF-4162-47DB-B9EA-1BE05744F7E2}"/>
    <cellStyle name="20% - Accent2 6 2 2 2 3 2" xfId="30833" xr:uid="{90C327B6-C06B-4CFC-8B5D-B1C0C2BBE451}"/>
    <cellStyle name="20% - Accent2 6 2 2 2 4" xfId="22333" xr:uid="{F9A012FC-FDBB-470F-865C-F902C24DF495}"/>
    <cellStyle name="20% - Accent2 6 2 2 3" xfId="6505" xr:uid="{294D9F04-6209-4E2C-8524-B38B634408B5}"/>
    <cellStyle name="20% - Accent2 6 2 2 3 2" xfId="15088" xr:uid="{BFAC35E4-421B-4093-BB2B-C5452A70F357}"/>
    <cellStyle name="20% - Accent2 6 2 2 3 2 2" xfId="32913" xr:uid="{4C7EFA2B-7328-4EFB-8555-F613A4A17D22}"/>
    <cellStyle name="20% - Accent2 6 2 2 3 3" xfId="24413" xr:uid="{410CFD99-47AF-4476-8128-D5897BE84AE5}"/>
    <cellStyle name="20% - Accent2 6 2 2 4" xfId="10928" xr:uid="{D47D8A46-A922-4882-82DF-EEE4FA411A33}"/>
    <cellStyle name="20% - Accent2 6 2 2 4 2" xfId="28753" xr:uid="{00DA5FFB-7481-4EB8-A5AC-538B8EDA6112}"/>
    <cellStyle name="20% - Accent2 6 2 2 5" xfId="20253" xr:uid="{E95EA03A-20B6-4783-A0F2-7D5E2CAC726E}"/>
    <cellStyle name="20% - Accent2 6 2 3" xfId="3445" xr:uid="{83DAA5EA-B31A-4C1B-B6BF-31A8F8447C7C}"/>
    <cellStyle name="20% - Accent2 6 2 3 2" xfId="7605" xr:uid="{A9A50B58-7C33-44DB-8E96-03E177F104BE}"/>
    <cellStyle name="20% - Accent2 6 2 3 2 2" xfId="16188" xr:uid="{FB56E02E-2781-4AD7-A5E9-D088970B7025}"/>
    <cellStyle name="20% - Accent2 6 2 3 2 2 2" xfId="34013" xr:uid="{8BAAF187-9412-42B7-BB12-FCEDDC6D9578}"/>
    <cellStyle name="20% - Accent2 6 2 3 2 3" xfId="25513" xr:uid="{99426D10-D72C-42CB-9EF0-60661E127472}"/>
    <cellStyle name="20% - Accent2 6 2 3 3" xfId="12028" xr:uid="{3481C5DE-D5D6-4C31-A22E-05313E63CE7D}"/>
    <cellStyle name="20% - Accent2 6 2 3 3 2" xfId="29853" xr:uid="{EA2FA585-EA87-45B2-920D-7654E76C174B}"/>
    <cellStyle name="20% - Accent2 6 2 3 4" xfId="21353" xr:uid="{F589E6D1-75DE-42AE-A3E9-1790BAA5E1AA}"/>
    <cellStyle name="20% - Accent2 6 2 4" xfId="5525" xr:uid="{083C614E-A46F-424B-BD7A-71978D3E9882}"/>
    <cellStyle name="20% - Accent2 6 2 4 2" xfId="14108" xr:uid="{08BF57A7-262A-460D-8A1D-34DC4770C54A}"/>
    <cellStyle name="20% - Accent2 6 2 4 2 2" xfId="31933" xr:uid="{31BF287A-AAC0-4AB4-821C-D79B480CA721}"/>
    <cellStyle name="20% - Accent2 6 2 4 3" xfId="23433" xr:uid="{F2B60303-6CE5-4A48-BAEF-889890DFF4BC}"/>
    <cellStyle name="20% - Accent2 6 2 5" xfId="9948" xr:uid="{0F659E86-A56B-4AE4-A584-75EE6D545F77}"/>
    <cellStyle name="20% - Accent2 6 2 5 2" xfId="27773" xr:uid="{1FE5E307-5CB7-4EAD-9D11-890FE21A4555}"/>
    <cellStyle name="20% - Accent2 6 2 6" xfId="19273" xr:uid="{0DA646DC-5475-47E2-88D8-C3582E04249D}"/>
    <cellStyle name="20% - Accent2 6 3" xfId="1865" xr:uid="{5D4DCD8E-4FA7-4CE1-A1B2-C1B7C9830723}"/>
    <cellStyle name="20% - Accent2 6 3 2" xfId="3945" xr:uid="{2E73BAC7-A9DD-4D0E-925F-500527AB0AD4}"/>
    <cellStyle name="20% - Accent2 6 3 2 2" xfId="8105" xr:uid="{3CD48E29-6A9F-4816-A1E6-BA02EBC96976}"/>
    <cellStyle name="20% - Accent2 6 3 2 2 2" xfId="16688" xr:uid="{6E798FDC-CB4B-42E3-9D77-4FC3A1B01540}"/>
    <cellStyle name="20% - Accent2 6 3 2 2 2 2" xfId="34513" xr:uid="{BA33D7F4-2F5E-4E22-A3CF-39F181E2E935}"/>
    <cellStyle name="20% - Accent2 6 3 2 2 3" xfId="26013" xr:uid="{CBFCB22E-61C7-41C2-8F11-28F0B179B754}"/>
    <cellStyle name="20% - Accent2 6 3 2 3" xfId="12528" xr:uid="{1984FFC3-8063-49E8-AA4F-D7458E3D39A2}"/>
    <cellStyle name="20% - Accent2 6 3 2 3 2" xfId="30353" xr:uid="{4BDF26C7-3387-4567-8F02-3F5D3ED06949}"/>
    <cellStyle name="20% - Accent2 6 3 2 4" xfId="21853" xr:uid="{9447F4C0-A153-496F-8D54-A8E40DE624B8}"/>
    <cellStyle name="20% - Accent2 6 3 3" xfId="6025" xr:uid="{5A29E1D1-F4DE-4E77-9890-26F34F4E838D}"/>
    <cellStyle name="20% - Accent2 6 3 3 2" xfId="14608" xr:uid="{A9943E53-B8BB-4189-9826-055861711FC8}"/>
    <cellStyle name="20% - Accent2 6 3 3 2 2" xfId="32433" xr:uid="{4A3A7A8A-092D-4E91-8A50-E1DAA28D22C7}"/>
    <cellStyle name="20% - Accent2 6 3 3 3" xfId="23933" xr:uid="{56869EA0-3C48-45A9-AB61-42BF7C078C5A}"/>
    <cellStyle name="20% - Accent2 6 3 4" xfId="10448" xr:uid="{81BAA818-D993-415F-9ECA-ACF11E1FAA03}"/>
    <cellStyle name="20% - Accent2 6 3 4 2" xfId="28273" xr:uid="{D9E5CEF3-82AB-4A4C-8B54-981CF98DF948}"/>
    <cellStyle name="20% - Accent2 6 3 5" xfId="19773" xr:uid="{0472F9F5-F4F4-4E85-AF29-0393AA5517EE}"/>
    <cellStyle name="20% - Accent2 6 4" xfId="2965" xr:uid="{502912FE-ABFE-41E9-A583-4B39AB48028A}"/>
    <cellStyle name="20% - Accent2 6 4 2" xfId="7125" xr:uid="{7B5D7A93-0650-4DF9-BD0D-405096383AC7}"/>
    <cellStyle name="20% - Accent2 6 4 2 2" xfId="15708" xr:uid="{E7F141C2-2D0A-4101-AA56-20FB6FBC8D53}"/>
    <cellStyle name="20% - Accent2 6 4 2 2 2" xfId="33533" xr:uid="{6D451966-D33E-4492-A79F-820DE848FA56}"/>
    <cellStyle name="20% - Accent2 6 4 2 3" xfId="25033" xr:uid="{62FC6662-33EC-4247-B8D6-0CC87464257E}"/>
    <cellStyle name="20% - Accent2 6 4 3" xfId="11548" xr:uid="{2665B867-CE8D-412B-8713-99C8E5B4BBED}"/>
    <cellStyle name="20% - Accent2 6 4 3 2" xfId="29373" xr:uid="{03F7AF7F-0EB2-496E-BFF8-44D6FF04763C}"/>
    <cellStyle name="20% - Accent2 6 4 4" xfId="20873" xr:uid="{792EA690-E3FE-4CC1-B126-EA0D3EC45923}"/>
    <cellStyle name="20% - Accent2 6 5" xfId="5045" xr:uid="{A1318C16-B72F-4417-A65F-075C36176EC1}"/>
    <cellStyle name="20% - Accent2 6 5 2" xfId="13628" xr:uid="{0CC7F1A3-8C97-4B14-902E-BE7D520E5B97}"/>
    <cellStyle name="20% - Accent2 6 5 2 2" xfId="31453" xr:uid="{04E05C90-23FD-4CB5-803F-F79D03B98654}"/>
    <cellStyle name="20% - Accent2 6 5 3" xfId="22953" xr:uid="{CC719BF1-0230-4BDA-8EF1-01F0F93A4AB7}"/>
    <cellStyle name="20% - Accent2 6 6" xfId="9468" xr:uid="{6DBE8AB2-8DD7-4F42-8C03-8BB9A8F30914}"/>
    <cellStyle name="20% - Accent2 6 6 2" xfId="27293" xr:uid="{90688BDE-BA1F-45AC-B6B1-8192E61E187E}"/>
    <cellStyle name="20% - Accent2 6 7" xfId="18793" xr:uid="{B382597F-BA30-4516-BCD2-66B4876DF834}"/>
    <cellStyle name="20% - Accent2 60" xfId="18232" xr:uid="{8862B360-81FD-4103-B996-2BD2ABCD805C}"/>
    <cellStyle name="20% - Accent2 61" xfId="18252" xr:uid="{A40C3519-339F-41BD-B673-61CA486B2A9B}"/>
    <cellStyle name="20% - Accent2 62" xfId="18272" xr:uid="{AE91E9EB-9A15-487C-B0B7-E9D7ECD4B5DF}"/>
    <cellStyle name="20% - Accent2 63" xfId="18292" xr:uid="{664A9797-646E-4607-8A22-500CA44E7071}"/>
    <cellStyle name="20% - Accent2 64" xfId="18312" xr:uid="{634BC8B5-23E3-4E49-9A1E-DDA2C6C6CC69}"/>
    <cellStyle name="20% - Accent2 65" xfId="18332" xr:uid="{2B184D69-AB56-459B-80BD-9C1D3AC4F870}"/>
    <cellStyle name="20% - Accent2 66" xfId="18352" xr:uid="{D7F93428-872C-46F1-932C-143884BB5A78}"/>
    <cellStyle name="20% - Accent2 67" xfId="18372" xr:uid="{DE37FB29-D156-4720-820C-31A931DEB0E0}"/>
    <cellStyle name="20% - Accent2 68" xfId="18392" xr:uid="{F2512EC0-C4F4-4D0E-ABF9-F154B435B214}"/>
    <cellStyle name="20% - Accent2 69" xfId="18413" xr:uid="{A8AD9260-EB2B-47C7-BFC9-C1FD1B2DA2F7}"/>
    <cellStyle name="20% - Accent2 7" xfId="669" xr:uid="{65A7D255-C925-4114-A1E2-5462A64796D1}"/>
    <cellStyle name="20% - Accent2 7 2" xfId="1275" xr:uid="{BFA089CC-EAEE-4E73-BA0F-6820EBA366FC}"/>
    <cellStyle name="20% - Accent2 7 2 2" xfId="2365" xr:uid="{DBEF4B98-7D37-4577-8787-C32AA48E4588}"/>
    <cellStyle name="20% - Accent2 7 2 2 2" xfId="4445" xr:uid="{6D6DE591-8907-4A3C-811B-133C50B47091}"/>
    <cellStyle name="20% - Accent2 7 2 2 2 2" xfId="8605" xr:uid="{904DD93E-C132-4E3C-85EF-586DA834BB62}"/>
    <cellStyle name="20% - Accent2 7 2 2 2 2 2" xfId="17188" xr:uid="{CBE99C61-623E-4D90-9063-D87BB400C538}"/>
    <cellStyle name="20% - Accent2 7 2 2 2 2 2 2" xfId="35013" xr:uid="{530EE792-E092-4F1B-84F3-BB734AAE9DBD}"/>
    <cellStyle name="20% - Accent2 7 2 2 2 2 3" xfId="26513" xr:uid="{EFFCC6F5-A455-449D-B219-A3AD26BA220D}"/>
    <cellStyle name="20% - Accent2 7 2 2 2 3" xfId="13028" xr:uid="{3D519ADE-CAD1-40A8-A271-0289386F780F}"/>
    <cellStyle name="20% - Accent2 7 2 2 2 3 2" xfId="30853" xr:uid="{945B4256-437F-4A16-B720-092A34969611}"/>
    <cellStyle name="20% - Accent2 7 2 2 2 4" xfId="22353" xr:uid="{67BAB3CF-DC37-4888-8B8C-3EB08F63650A}"/>
    <cellStyle name="20% - Accent2 7 2 2 3" xfId="6525" xr:uid="{C4D51675-D602-4EF6-A00D-EE06EB2429F3}"/>
    <cellStyle name="20% - Accent2 7 2 2 3 2" xfId="15108" xr:uid="{7EF25D5D-CF0A-4E90-AC92-A852F1E4E99D}"/>
    <cellStyle name="20% - Accent2 7 2 2 3 2 2" xfId="32933" xr:uid="{D28CB777-1E23-47A2-9870-83091EB51124}"/>
    <cellStyle name="20% - Accent2 7 2 2 3 3" xfId="24433" xr:uid="{FB14F0C0-7894-4BC2-BB22-3751271B6858}"/>
    <cellStyle name="20% - Accent2 7 2 2 4" xfId="10948" xr:uid="{02F5A6AF-D0B9-4104-8ADE-541C0E4BF3E4}"/>
    <cellStyle name="20% - Accent2 7 2 2 4 2" xfId="28773" xr:uid="{15277DE7-7CB2-43CD-9E42-7B9956DB0312}"/>
    <cellStyle name="20% - Accent2 7 2 2 5" xfId="20273" xr:uid="{3EEF9663-D36F-4FE6-8A5D-7D437AD519A8}"/>
    <cellStyle name="20% - Accent2 7 2 3" xfId="3465" xr:uid="{1C5AC6BC-3CE1-4293-9DFD-B1C14A4EA7F2}"/>
    <cellStyle name="20% - Accent2 7 2 3 2" xfId="7625" xr:uid="{687DCE0C-D1EB-4DE9-9D2A-3234C595BC33}"/>
    <cellStyle name="20% - Accent2 7 2 3 2 2" xfId="16208" xr:uid="{DF007074-79E1-4A06-A8B3-617212776C42}"/>
    <cellStyle name="20% - Accent2 7 2 3 2 2 2" xfId="34033" xr:uid="{1FF3E711-F047-423D-836D-1D086527E235}"/>
    <cellStyle name="20% - Accent2 7 2 3 2 3" xfId="25533" xr:uid="{96E0CF90-21F6-4553-98EA-4B3DE196B674}"/>
    <cellStyle name="20% - Accent2 7 2 3 3" xfId="12048" xr:uid="{3CC6C227-2E8F-4A51-AF11-FBE7E5D08220}"/>
    <cellStyle name="20% - Accent2 7 2 3 3 2" xfId="29873" xr:uid="{65E72E74-73A2-4C12-A2EA-75F84C7E0BF7}"/>
    <cellStyle name="20% - Accent2 7 2 3 4" xfId="21373" xr:uid="{AC043E26-46D5-4F94-9AB7-AB40FC302949}"/>
    <cellStyle name="20% - Accent2 7 2 4" xfId="5545" xr:uid="{D167B70E-98A8-42D1-92B1-D5A0A93D1155}"/>
    <cellStyle name="20% - Accent2 7 2 4 2" xfId="14128" xr:uid="{ADAD1646-7FD2-40A9-A9C4-D940E6A5FEFB}"/>
    <cellStyle name="20% - Accent2 7 2 4 2 2" xfId="31953" xr:uid="{3BEE8A8A-5CD4-426B-BE91-B663D879D82D}"/>
    <cellStyle name="20% - Accent2 7 2 4 3" xfId="23453" xr:uid="{8CFCBEFB-C644-4CB1-B6AF-E93C1B17A3F1}"/>
    <cellStyle name="20% - Accent2 7 2 5" xfId="9968" xr:uid="{AA28760D-8399-491C-B98C-57C66838F2F1}"/>
    <cellStyle name="20% - Accent2 7 2 5 2" xfId="27793" xr:uid="{F424C980-2A89-4667-A61F-0E52B1333747}"/>
    <cellStyle name="20% - Accent2 7 2 6" xfId="19293" xr:uid="{EA767EDE-3958-43A5-A7E4-6605EFA329FB}"/>
    <cellStyle name="20% - Accent2 7 3" xfId="1885" xr:uid="{761A83FD-39DA-4565-91C8-3515AD5A7413}"/>
    <cellStyle name="20% - Accent2 7 3 2" xfId="3965" xr:uid="{8CF343CE-F310-4B0C-89D7-239D97795E4A}"/>
    <cellStyle name="20% - Accent2 7 3 2 2" xfId="8125" xr:uid="{4B85A1BF-EAFC-4ECB-8899-81EF3F433BB8}"/>
    <cellStyle name="20% - Accent2 7 3 2 2 2" xfId="16708" xr:uid="{D3F6CF1C-646A-479B-A5CD-5650931F3395}"/>
    <cellStyle name="20% - Accent2 7 3 2 2 2 2" xfId="34533" xr:uid="{BFD134F4-97D2-44F7-8AF8-9C4A3F9C2AE4}"/>
    <cellStyle name="20% - Accent2 7 3 2 2 3" xfId="26033" xr:uid="{0C8F14B3-7B18-4116-AADE-5060C8A7B065}"/>
    <cellStyle name="20% - Accent2 7 3 2 3" xfId="12548" xr:uid="{1165821F-C2B8-4C04-90F3-BA5252BE37A2}"/>
    <cellStyle name="20% - Accent2 7 3 2 3 2" xfId="30373" xr:uid="{214B8322-F465-41E4-A950-A33D44608950}"/>
    <cellStyle name="20% - Accent2 7 3 2 4" xfId="21873" xr:uid="{42DE07AA-9A42-4C57-B650-D0BFAFCA6B7D}"/>
    <cellStyle name="20% - Accent2 7 3 3" xfId="6045" xr:uid="{45B3D365-959B-49B0-986E-096738814731}"/>
    <cellStyle name="20% - Accent2 7 3 3 2" xfId="14628" xr:uid="{988B3543-6E0A-4C56-8600-478800571E12}"/>
    <cellStyle name="20% - Accent2 7 3 3 2 2" xfId="32453" xr:uid="{FE277B75-D37A-4877-96E9-8191E6D2EE23}"/>
    <cellStyle name="20% - Accent2 7 3 3 3" xfId="23953" xr:uid="{0ACF4DFD-68A1-4E86-A59E-6EEA9EB6A02E}"/>
    <cellStyle name="20% - Accent2 7 3 4" xfId="10468" xr:uid="{D2C196AC-D357-4D6F-8067-B2C9FEEEB9D1}"/>
    <cellStyle name="20% - Accent2 7 3 4 2" xfId="28293" xr:uid="{C1BE8D7A-96EE-47EB-BA42-0212F811C4BA}"/>
    <cellStyle name="20% - Accent2 7 3 5" xfId="19793" xr:uid="{8315C0F5-F78E-46E5-882F-81FADC460DEE}"/>
    <cellStyle name="20% - Accent2 7 4" xfId="2985" xr:uid="{730D751D-2BA1-4D4A-A5B3-88AEDB054201}"/>
    <cellStyle name="20% - Accent2 7 4 2" xfId="7145" xr:uid="{CB962079-44B0-4F7B-9056-EBD2BF2C8F0E}"/>
    <cellStyle name="20% - Accent2 7 4 2 2" xfId="15728" xr:uid="{EAA60B57-EA6F-49A4-A84A-CE70BFCEC15B}"/>
    <cellStyle name="20% - Accent2 7 4 2 2 2" xfId="33553" xr:uid="{314B887D-B6BF-4ADF-9F8E-1DB4E978DA0B}"/>
    <cellStyle name="20% - Accent2 7 4 2 3" xfId="25053" xr:uid="{3C136CC9-833B-49A0-ACFE-950BC60D2B1F}"/>
    <cellStyle name="20% - Accent2 7 4 3" xfId="11568" xr:uid="{AC17AAAF-2E06-4736-BF80-155ACD0ECF0B}"/>
    <cellStyle name="20% - Accent2 7 4 3 2" xfId="29393" xr:uid="{5304E5EB-143A-4875-94B6-2BEEBDBB9F4E}"/>
    <cellStyle name="20% - Accent2 7 4 4" xfId="20893" xr:uid="{14F26191-0051-4446-B4A6-2BAD5DE3330D}"/>
    <cellStyle name="20% - Accent2 7 5" xfId="5065" xr:uid="{C8113E70-F2AF-4386-B019-DCB88CC011A2}"/>
    <cellStyle name="20% - Accent2 7 5 2" xfId="13648" xr:uid="{103A0070-D9D9-4DCB-A1CA-27EAF2FD596C}"/>
    <cellStyle name="20% - Accent2 7 5 2 2" xfId="31473" xr:uid="{6B3AF261-4F2E-41D6-86A5-F4F295DA357E}"/>
    <cellStyle name="20% - Accent2 7 5 3" xfId="22973" xr:uid="{18AA49C4-6A3E-4C01-8749-431EFE2EE6B4}"/>
    <cellStyle name="20% - Accent2 7 6" xfId="9488" xr:uid="{A4A61E20-8EBC-4BB8-A711-8AD3EB0D3ACB}"/>
    <cellStyle name="20% - Accent2 7 6 2" xfId="27313" xr:uid="{CD971285-ED80-486A-97E1-026F3785B9B0}"/>
    <cellStyle name="20% - Accent2 7 7" xfId="18813" xr:uid="{2C8FE156-A117-438A-A663-3095E359C0C9}"/>
    <cellStyle name="20% - Accent2 70" xfId="18433" xr:uid="{947546F2-0511-487F-AB3B-845BCC42575B}"/>
    <cellStyle name="20% - Accent2 71" xfId="18453" xr:uid="{C181BEA2-D459-4167-9A94-A1DAB3D0AF29}"/>
    <cellStyle name="20% - Accent2 72" xfId="18473" xr:uid="{F90A7933-FD3F-42B9-91D7-9034F8F546C8}"/>
    <cellStyle name="20% - Accent2 73" xfId="18493" xr:uid="{CF715BBA-CEE9-4F66-B8C3-90F74C5E5958}"/>
    <cellStyle name="20% - Accent2 74" xfId="18513" xr:uid="{09E9CF9D-A6F5-49A7-9594-EC2D713DEEF3}"/>
    <cellStyle name="20% - Accent2 75" xfId="18533" xr:uid="{7BD87128-64F5-4A2B-A4AF-7B8BE13FACDD}"/>
    <cellStyle name="20% - Accent2 76" xfId="18553" xr:uid="{0194132A-AFEF-47C0-86D5-6BCF50E53793}"/>
    <cellStyle name="20% - Accent2 77" xfId="18573" xr:uid="{7302509C-5506-4B21-A065-3962A9B2D339}"/>
    <cellStyle name="20% - Accent2 78" xfId="18593" xr:uid="{AFEF7D72-DD64-4E98-86BE-3FFEF564434D}"/>
    <cellStyle name="20% - Accent2 79" xfId="18613" xr:uid="{4C70EF35-571B-44A0-B34F-75F69791498D}"/>
    <cellStyle name="20% - Accent2 8" xfId="690" xr:uid="{2BC53E9A-5035-472E-A8B6-50520FC02A5D}"/>
    <cellStyle name="20% - Accent2 8 2" xfId="1296" xr:uid="{D88208EB-A2D6-4416-BED3-1F680D4506F6}"/>
    <cellStyle name="20% - Accent2 8 2 2" xfId="2385" xr:uid="{527C1CF8-DAED-4D49-AC96-39E2C9DE2B23}"/>
    <cellStyle name="20% - Accent2 8 2 2 2" xfId="4465" xr:uid="{25F63C50-BD1E-42BE-A5B2-352A0CB6619F}"/>
    <cellStyle name="20% - Accent2 8 2 2 2 2" xfId="8625" xr:uid="{A177F332-2772-4E20-9BEC-404D93D3BC59}"/>
    <cellStyle name="20% - Accent2 8 2 2 2 2 2" xfId="17208" xr:uid="{3F705419-4A57-47FC-BCB0-095CFD17B47B}"/>
    <cellStyle name="20% - Accent2 8 2 2 2 2 2 2" xfId="35033" xr:uid="{16B71469-4179-4709-92EC-2D5C3A0ABDF9}"/>
    <cellStyle name="20% - Accent2 8 2 2 2 2 3" xfId="26533" xr:uid="{6F069A3F-6C22-403C-8039-392322CF106D}"/>
    <cellStyle name="20% - Accent2 8 2 2 2 3" xfId="13048" xr:uid="{2F399612-9FC8-4860-ADAE-5B3A7BEEBA56}"/>
    <cellStyle name="20% - Accent2 8 2 2 2 3 2" xfId="30873" xr:uid="{527925D2-E1A2-43AC-A6F7-C9195C550EA5}"/>
    <cellStyle name="20% - Accent2 8 2 2 2 4" xfId="22373" xr:uid="{EB26CCF0-448D-4B8F-B4D0-46DCCDAFBEC0}"/>
    <cellStyle name="20% - Accent2 8 2 2 3" xfId="6545" xr:uid="{A5687B35-1E33-4688-BF44-FCCDDE1F5B96}"/>
    <cellStyle name="20% - Accent2 8 2 2 3 2" xfId="15128" xr:uid="{984B0FDD-E02D-455D-B150-FAE6CDDB9EDB}"/>
    <cellStyle name="20% - Accent2 8 2 2 3 2 2" xfId="32953" xr:uid="{719F7F48-EEFA-47D8-9635-9D1911F79256}"/>
    <cellStyle name="20% - Accent2 8 2 2 3 3" xfId="24453" xr:uid="{0AB5C89F-8DD0-4F9B-B3F2-2F81C237D154}"/>
    <cellStyle name="20% - Accent2 8 2 2 4" xfId="10968" xr:uid="{76A15910-1286-4364-B041-A255B9A8484E}"/>
    <cellStyle name="20% - Accent2 8 2 2 4 2" xfId="28793" xr:uid="{D18E77EF-8569-4815-A7C1-B0DB4567BE02}"/>
    <cellStyle name="20% - Accent2 8 2 2 5" xfId="20293" xr:uid="{BB6854FF-DE28-4617-BE93-874F7BC4537B}"/>
    <cellStyle name="20% - Accent2 8 2 3" xfId="3485" xr:uid="{413E0226-86C8-4901-8111-2BEE4F363E3C}"/>
    <cellStyle name="20% - Accent2 8 2 3 2" xfId="7645" xr:uid="{B3850547-3AEE-4970-BF64-5673D39E2500}"/>
    <cellStyle name="20% - Accent2 8 2 3 2 2" xfId="16228" xr:uid="{DB4A2B64-7CA2-465A-96D0-D973D2EBC91C}"/>
    <cellStyle name="20% - Accent2 8 2 3 2 2 2" xfId="34053" xr:uid="{F0A11249-4007-492B-A9A9-771F03CBCCA1}"/>
    <cellStyle name="20% - Accent2 8 2 3 2 3" xfId="25553" xr:uid="{EC098462-4DF9-4E85-936C-1EFF034CC3B4}"/>
    <cellStyle name="20% - Accent2 8 2 3 3" xfId="12068" xr:uid="{58182BA1-A103-4C71-BDA4-C151435A13D8}"/>
    <cellStyle name="20% - Accent2 8 2 3 3 2" xfId="29893" xr:uid="{C468F29C-54B5-4BC5-A63F-D95229020B66}"/>
    <cellStyle name="20% - Accent2 8 2 3 4" xfId="21393" xr:uid="{22A4E5E1-4743-4A5A-819D-1B516C32CE5C}"/>
    <cellStyle name="20% - Accent2 8 2 4" xfId="5565" xr:uid="{F5C8601C-C458-4545-82EB-D14B30E7EE89}"/>
    <cellStyle name="20% - Accent2 8 2 4 2" xfId="14148" xr:uid="{055E7C43-182C-4582-B543-2082D53F0227}"/>
    <cellStyle name="20% - Accent2 8 2 4 2 2" xfId="31973" xr:uid="{37C43005-DC61-4648-B861-9362806C653C}"/>
    <cellStyle name="20% - Accent2 8 2 4 3" xfId="23473" xr:uid="{888E7BC7-EA25-4352-BED9-8E1055B5DA3F}"/>
    <cellStyle name="20% - Accent2 8 2 5" xfId="9988" xr:uid="{FBBE0704-00F9-4D97-BA48-18833E64A6B0}"/>
    <cellStyle name="20% - Accent2 8 2 5 2" xfId="27813" xr:uid="{4BB15AEA-290C-42B1-9825-770E439C9EDC}"/>
    <cellStyle name="20% - Accent2 8 2 6" xfId="19313" xr:uid="{991D7832-FFB3-4F45-8F74-4C20FB23A04A}"/>
    <cellStyle name="20% - Accent2 8 3" xfId="1905" xr:uid="{11BF5136-1943-4250-9B38-4B145FD7BDA1}"/>
    <cellStyle name="20% - Accent2 8 3 2" xfId="3985" xr:uid="{23D6F21B-B26E-4685-81A4-4F8EB768BAC3}"/>
    <cellStyle name="20% - Accent2 8 3 2 2" xfId="8145" xr:uid="{7EBD0A13-839D-47CB-8840-CC5BC60542E8}"/>
    <cellStyle name="20% - Accent2 8 3 2 2 2" xfId="16728" xr:uid="{DCB3BA05-9B8B-4E41-A2D3-5933D5CE8A88}"/>
    <cellStyle name="20% - Accent2 8 3 2 2 2 2" xfId="34553" xr:uid="{9047764F-5945-471A-A003-3357A1696F50}"/>
    <cellStyle name="20% - Accent2 8 3 2 2 3" xfId="26053" xr:uid="{0376F30B-284D-49E8-B6AF-0B6CC171B7DA}"/>
    <cellStyle name="20% - Accent2 8 3 2 3" xfId="12568" xr:uid="{FBADE1D0-47D3-466D-922D-83CE6A4BFB68}"/>
    <cellStyle name="20% - Accent2 8 3 2 3 2" xfId="30393" xr:uid="{8F690A47-B9D4-41C4-AF68-2F9AB9B72F41}"/>
    <cellStyle name="20% - Accent2 8 3 2 4" xfId="21893" xr:uid="{E15B6917-A5D0-4CAB-A74F-F62DCD0E5BB2}"/>
    <cellStyle name="20% - Accent2 8 3 3" xfId="6065" xr:uid="{9C79DC65-EA57-44DB-8A2F-4C68066C391D}"/>
    <cellStyle name="20% - Accent2 8 3 3 2" xfId="14648" xr:uid="{EC35FA8F-9D4F-4310-913A-8D4A6FA9AC57}"/>
    <cellStyle name="20% - Accent2 8 3 3 2 2" xfId="32473" xr:uid="{64AE791F-80D5-4B6E-99B5-3CBC0E23DF49}"/>
    <cellStyle name="20% - Accent2 8 3 3 3" xfId="23973" xr:uid="{41B70AAC-DD6A-4437-9C50-2F57B35A4F0E}"/>
    <cellStyle name="20% - Accent2 8 3 4" xfId="10488" xr:uid="{606944E2-45C7-4BC5-AB72-26638EED77C5}"/>
    <cellStyle name="20% - Accent2 8 3 4 2" xfId="28313" xr:uid="{25CD543A-3AC3-40AE-B4C0-2F295422DC78}"/>
    <cellStyle name="20% - Accent2 8 3 5" xfId="19813" xr:uid="{BF8B2751-9503-4E01-A444-0FE469C03B4E}"/>
    <cellStyle name="20% - Accent2 8 4" xfId="3005" xr:uid="{8538E9E2-1E18-45A6-B3DD-C087E5A2920E}"/>
    <cellStyle name="20% - Accent2 8 4 2" xfId="7165" xr:uid="{32D78435-84CF-4790-921D-577B9A5A741C}"/>
    <cellStyle name="20% - Accent2 8 4 2 2" xfId="15748" xr:uid="{76B61522-013E-4683-BA30-A5BBDC6FBA0E}"/>
    <cellStyle name="20% - Accent2 8 4 2 2 2" xfId="33573" xr:uid="{6D7ECF9F-9504-43E7-AC6D-8A90BBE8140E}"/>
    <cellStyle name="20% - Accent2 8 4 2 3" xfId="25073" xr:uid="{B0C37AA2-E03E-48A1-8A7F-93797653EB20}"/>
    <cellStyle name="20% - Accent2 8 4 3" xfId="11588" xr:uid="{988A6EBA-6A36-430B-82DB-B9ABDFF4DE04}"/>
    <cellStyle name="20% - Accent2 8 4 3 2" xfId="29413" xr:uid="{EC19D04C-31EC-4A2B-B07E-614AB6273DD4}"/>
    <cellStyle name="20% - Accent2 8 4 4" xfId="20913" xr:uid="{3A433D24-7CFD-4241-AAEC-5DE2FF73A07A}"/>
    <cellStyle name="20% - Accent2 8 5" xfId="5085" xr:uid="{7EEC8BBC-F03B-4C1D-BF79-9310DD417567}"/>
    <cellStyle name="20% - Accent2 8 5 2" xfId="13668" xr:uid="{0FE486F2-AD50-427B-8FA2-BAE682CC697E}"/>
    <cellStyle name="20% - Accent2 8 5 2 2" xfId="31493" xr:uid="{CDDB6B62-9852-46A4-8590-C1A9E8B14D93}"/>
    <cellStyle name="20% - Accent2 8 5 3" xfId="22993" xr:uid="{73B92E1D-90B8-4EE4-AC12-6265887FD8A4}"/>
    <cellStyle name="20% - Accent2 8 6" xfId="9508" xr:uid="{0E81D694-91B5-49B1-AD15-9338A6B71E31}"/>
    <cellStyle name="20% - Accent2 8 6 2" xfId="27333" xr:uid="{17D194F4-8E0F-4ADB-A7FB-643F550274DA}"/>
    <cellStyle name="20% - Accent2 8 7" xfId="18833" xr:uid="{78B28F58-6499-4E19-868F-B9A0E782B186}"/>
    <cellStyle name="20% - Accent2 80" xfId="18633" xr:uid="{BBCE8531-F741-4BEE-9AF1-130A0714AE0C}"/>
    <cellStyle name="20% - Accent2 81" xfId="18653" xr:uid="{3CFEA9BE-921B-4BCF-B914-57F1FC70FD1E}"/>
    <cellStyle name="20% - Accent2 82" xfId="35773" xr:uid="{9E56F150-9D8A-4DDE-938F-66D22CF00AD5}"/>
    <cellStyle name="20% - Accent2 83" xfId="35793" xr:uid="{3894DC4C-4E46-4479-9CCF-ABDA2F1D6B30}"/>
    <cellStyle name="20% - Accent2 84" xfId="35813" xr:uid="{C6750E45-DA0C-4B60-8A2D-FC0FBBD7E20D}"/>
    <cellStyle name="20% - Accent2 85" xfId="35833" xr:uid="{0B4F7B9F-41AB-48A2-A608-69971F6BC4DF}"/>
    <cellStyle name="20% - Accent2 86" xfId="35853" xr:uid="{E38524B5-8894-4061-B566-14B27BDFC73F}"/>
    <cellStyle name="20% - Accent2 87" xfId="35873" xr:uid="{CC8C2963-8D2A-4694-990D-9C1F899E4ED9}"/>
    <cellStyle name="20% - Accent2 88" xfId="35893" xr:uid="{5700F029-78B4-418C-8064-02086CCD709F}"/>
    <cellStyle name="20% - Accent2 89" xfId="35913" xr:uid="{CBA69C39-77F5-406A-86E1-8584B2C58B30}"/>
    <cellStyle name="20% - Accent2 9" xfId="713" xr:uid="{B970D32C-4C4A-4775-A4C1-86964F726A7A}"/>
    <cellStyle name="20% - Accent2 9 2" xfId="1319" xr:uid="{2E4C2DE9-17A0-468D-AB7A-26A65C9B3B8A}"/>
    <cellStyle name="20% - Accent2 9 2 2" xfId="2405" xr:uid="{0BBE8E84-AE94-4EFC-88B7-C3E2767AA6A4}"/>
    <cellStyle name="20% - Accent2 9 2 2 2" xfId="4485" xr:uid="{F5F55F39-537E-4ADF-B99A-7C6017EC65CF}"/>
    <cellStyle name="20% - Accent2 9 2 2 2 2" xfId="8645" xr:uid="{0AE04E3A-0E8E-483A-87A9-A477B928F18A}"/>
    <cellStyle name="20% - Accent2 9 2 2 2 2 2" xfId="17228" xr:uid="{CB8976E0-AC91-4E17-92EC-DD7015D86410}"/>
    <cellStyle name="20% - Accent2 9 2 2 2 2 2 2" xfId="35053" xr:uid="{7E716EF5-DA8A-40F7-B107-A2311D4168EE}"/>
    <cellStyle name="20% - Accent2 9 2 2 2 2 3" xfId="26553" xr:uid="{5FB75C6E-D6B4-41E9-B3EA-04FF76F1224D}"/>
    <cellStyle name="20% - Accent2 9 2 2 2 3" xfId="13068" xr:uid="{150AB25D-B1CE-426B-B804-686294245E89}"/>
    <cellStyle name="20% - Accent2 9 2 2 2 3 2" xfId="30893" xr:uid="{6B9C2906-5E08-4319-B860-5B07C022D0D8}"/>
    <cellStyle name="20% - Accent2 9 2 2 2 4" xfId="22393" xr:uid="{26B8BA59-E231-4E5F-AD28-669DD6E8A024}"/>
    <cellStyle name="20% - Accent2 9 2 2 3" xfId="6565" xr:uid="{E636A44E-A5F3-4AF5-A41D-959510627549}"/>
    <cellStyle name="20% - Accent2 9 2 2 3 2" xfId="15148" xr:uid="{7BF5862F-618E-424E-A442-2B74F6DF44CD}"/>
    <cellStyle name="20% - Accent2 9 2 2 3 2 2" xfId="32973" xr:uid="{CE14F4C0-642D-4A1D-9285-2A7A875ADF6F}"/>
    <cellStyle name="20% - Accent2 9 2 2 3 3" xfId="24473" xr:uid="{B55DA6D5-757D-4521-BCDE-CA78292B1CAA}"/>
    <cellStyle name="20% - Accent2 9 2 2 4" xfId="10988" xr:uid="{3DFF9E71-CEF5-4F69-9FB5-C4E09730306C}"/>
    <cellStyle name="20% - Accent2 9 2 2 4 2" xfId="28813" xr:uid="{ED180729-7D66-4062-86BB-DC82D478FFEC}"/>
    <cellStyle name="20% - Accent2 9 2 2 5" xfId="20313" xr:uid="{9A5D8FB0-C0AC-4615-B299-13BD9F3B640E}"/>
    <cellStyle name="20% - Accent2 9 2 3" xfId="3505" xr:uid="{1E7A82C3-508A-4BCB-99D3-3ED345FE429B}"/>
    <cellStyle name="20% - Accent2 9 2 3 2" xfId="7665" xr:uid="{F8CD54B6-984D-45FA-B496-33694CF6CC09}"/>
    <cellStyle name="20% - Accent2 9 2 3 2 2" xfId="16248" xr:uid="{8BD673CB-E32F-46D1-B55B-F8B4EC1C2BD6}"/>
    <cellStyle name="20% - Accent2 9 2 3 2 2 2" xfId="34073" xr:uid="{1C7F7A59-9D4F-4F67-9942-35EB6C4D0614}"/>
    <cellStyle name="20% - Accent2 9 2 3 2 3" xfId="25573" xr:uid="{0BCE4AA1-A39F-49BF-BE1A-408B383AEE12}"/>
    <cellStyle name="20% - Accent2 9 2 3 3" xfId="12088" xr:uid="{ACE6EAE9-D73C-40B1-B096-12F0509FD569}"/>
    <cellStyle name="20% - Accent2 9 2 3 3 2" xfId="29913" xr:uid="{ACACCA15-F659-4267-B62C-92B6B313A162}"/>
    <cellStyle name="20% - Accent2 9 2 3 4" xfId="21413" xr:uid="{0054E3F6-460A-4C94-AF01-6E81321D7CD9}"/>
    <cellStyle name="20% - Accent2 9 2 4" xfId="5585" xr:uid="{81F97D75-9EAD-48D1-AE4A-9CFB6282C713}"/>
    <cellStyle name="20% - Accent2 9 2 4 2" xfId="14168" xr:uid="{8299EFB2-8E40-4E75-9654-0174A165630D}"/>
    <cellStyle name="20% - Accent2 9 2 4 2 2" xfId="31993" xr:uid="{6FACFF42-646C-4EB1-9570-316FEE9A874A}"/>
    <cellStyle name="20% - Accent2 9 2 4 3" xfId="23493" xr:uid="{A296356E-9ADB-4DF1-B3D2-2465DC9B2777}"/>
    <cellStyle name="20% - Accent2 9 2 5" xfId="10008" xr:uid="{171DE0FC-19A8-423A-A10D-B2F1A67C67F8}"/>
    <cellStyle name="20% - Accent2 9 2 5 2" xfId="27833" xr:uid="{24A1B7A6-075C-47E6-9B0E-535AF7BF8C13}"/>
    <cellStyle name="20% - Accent2 9 2 6" xfId="19333" xr:uid="{55B709A0-1285-4DFD-A83E-2E691E34F06A}"/>
    <cellStyle name="20% - Accent2 9 3" xfId="1925" xr:uid="{65ED4E41-E785-4B46-90AC-5B823BBBF850}"/>
    <cellStyle name="20% - Accent2 9 3 2" xfId="4005" xr:uid="{878B7762-DDFE-4E55-9E6A-1309128F25CE}"/>
    <cellStyle name="20% - Accent2 9 3 2 2" xfId="8165" xr:uid="{165C584A-1A24-4DD3-A081-0740FA0AAA97}"/>
    <cellStyle name="20% - Accent2 9 3 2 2 2" xfId="16748" xr:uid="{38094CA3-BE8D-4DE9-8A05-A15E780947B4}"/>
    <cellStyle name="20% - Accent2 9 3 2 2 2 2" xfId="34573" xr:uid="{DD779DBB-30ED-4206-A1FB-12BC43FC617D}"/>
    <cellStyle name="20% - Accent2 9 3 2 2 3" xfId="26073" xr:uid="{C4A0BF3C-D5FF-492E-A21C-68248AC2050A}"/>
    <cellStyle name="20% - Accent2 9 3 2 3" xfId="12588" xr:uid="{72C47CA8-09A9-4F94-BE35-2EBCFB828A1B}"/>
    <cellStyle name="20% - Accent2 9 3 2 3 2" xfId="30413" xr:uid="{E7C143DB-EBF3-4673-8900-10BD7396496B}"/>
    <cellStyle name="20% - Accent2 9 3 2 4" xfId="21913" xr:uid="{F60BD7AA-466F-48C3-B7D6-6DCA6EF7A5A5}"/>
    <cellStyle name="20% - Accent2 9 3 3" xfId="6085" xr:uid="{AF1B0CE5-C6D5-4D50-827A-F10E27856551}"/>
    <cellStyle name="20% - Accent2 9 3 3 2" xfId="14668" xr:uid="{56C49D51-4B5B-49D0-A20E-7F616313DA46}"/>
    <cellStyle name="20% - Accent2 9 3 3 2 2" xfId="32493" xr:uid="{029074C1-D869-4BF1-A006-4BBBF0828979}"/>
    <cellStyle name="20% - Accent2 9 3 3 3" xfId="23993" xr:uid="{532B9DF2-BF0A-4EC7-B6F0-288EA472DAB5}"/>
    <cellStyle name="20% - Accent2 9 3 4" xfId="10508" xr:uid="{8F91849A-391E-477B-89E9-8579F51F858D}"/>
    <cellStyle name="20% - Accent2 9 3 4 2" xfId="28333" xr:uid="{1CB4EA7D-094C-4A13-A0CC-A34295D15B77}"/>
    <cellStyle name="20% - Accent2 9 3 5" xfId="19833" xr:uid="{14B5C581-9210-444C-8A2C-2B4586E32E52}"/>
    <cellStyle name="20% - Accent2 9 4" xfId="3025" xr:uid="{C93B0046-9F86-47FF-84B9-3E4B7731D93F}"/>
    <cellStyle name="20% - Accent2 9 4 2" xfId="7185" xr:uid="{488347AB-2ABA-4ADF-A5AF-FFB4DBC5097C}"/>
    <cellStyle name="20% - Accent2 9 4 2 2" xfId="15768" xr:uid="{B45A9C80-3246-4274-9EE2-E6A40C8BCC72}"/>
    <cellStyle name="20% - Accent2 9 4 2 2 2" xfId="33593" xr:uid="{7331EA03-CA0E-469A-A8F2-FA666A56C4AC}"/>
    <cellStyle name="20% - Accent2 9 4 2 3" xfId="25093" xr:uid="{3C138706-AB5B-4D80-A464-C11C351A38CE}"/>
    <cellStyle name="20% - Accent2 9 4 3" xfId="11608" xr:uid="{C56765F3-7CD9-4AFF-845B-F259A00B945C}"/>
    <cellStyle name="20% - Accent2 9 4 3 2" xfId="29433" xr:uid="{5090F09E-DCCC-4AC7-A516-8D34BCB4C710}"/>
    <cellStyle name="20% - Accent2 9 4 4" xfId="20933" xr:uid="{F19F5619-39E1-4996-9E9E-F0472209B7AD}"/>
    <cellStyle name="20% - Accent2 9 5" xfId="5105" xr:uid="{B6336116-3256-4DF9-8EB8-0D75B2A5ACF9}"/>
    <cellStyle name="20% - Accent2 9 5 2" xfId="13688" xr:uid="{C1103EDC-8094-4ADA-9229-884675154522}"/>
    <cellStyle name="20% - Accent2 9 5 2 2" xfId="31513" xr:uid="{46C1E4DD-BF25-40FA-B38B-D97166068C45}"/>
    <cellStyle name="20% - Accent2 9 5 3" xfId="23013" xr:uid="{C9558675-FD3C-4D35-AA63-901D75439542}"/>
    <cellStyle name="20% - Accent2 9 6" xfId="9528" xr:uid="{C29DFB23-DBE8-436D-92FB-E4BBD9F986CC}"/>
    <cellStyle name="20% - Accent2 9 6 2" xfId="27353" xr:uid="{8258922D-81CF-418F-B2A3-2E997EDDE897}"/>
    <cellStyle name="20% - Accent2 9 7" xfId="18853" xr:uid="{44562B2D-CC51-4BE5-A9A0-4731E5E01896}"/>
    <cellStyle name="20% - Accent2 90" xfId="35933" xr:uid="{F465EA12-1A01-4371-9FDF-C0E06A605C5E}"/>
    <cellStyle name="20% - Accent2 91" xfId="35953" xr:uid="{40CBC283-D61A-4D00-B737-04903427FE75}"/>
    <cellStyle name="20% - Accent2 92" xfId="35973" xr:uid="{A3F24AFB-8167-422D-A3C3-137737045921}"/>
    <cellStyle name="20% - Accent2 93" xfId="35993" xr:uid="{90AE4B3E-83B9-41A6-A518-8B8524BA1CD6}"/>
    <cellStyle name="20% - Accent2 94" xfId="36013" xr:uid="{19925802-77E9-443D-A682-B8BE5C4BDC81}"/>
    <cellStyle name="20% - Accent2 95" xfId="36033" xr:uid="{7800C024-A488-42FC-959D-4CAA641EF748}"/>
    <cellStyle name="20% - Accent2 96" xfId="36053" xr:uid="{EE2B3A4C-4B9F-4FA9-9C9F-7BCDECACA57B}"/>
    <cellStyle name="20% - Accent2 97" xfId="36073" xr:uid="{7AC900E3-29FF-44E8-B946-A9B0BDFB9A50}"/>
    <cellStyle name="20% - Accent2 98" xfId="36093" xr:uid="{575AECEF-F82B-4EA6-A8E9-39D61388FB75}"/>
    <cellStyle name="20% - Accent2 99" xfId="36113" xr:uid="{E6EA2BAB-C771-4BE6-AFA0-2D2B35C4A829}"/>
    <cellStyle name="20% - Accent3" xfId="49" builtinId="38" customBuiltin="1"/>
    <cellStyle name="20% - Accent3 10" xfId="739" xr:uid="{199D1599-AF13-4991-80BF-302AB5794B42}"/>
    <cellStyle name="20% - Accent3 10 2" xfId="1345" xr:uid="{4BAE8DF6-C489-497D-95FF-A9E1779625B7}"/>
    <cellStyle name="20% - Accent3 10 2 2" xfId="2428" xr:uid="{206D558D-5F87-4F14-98D5-F2ACDB205862}"/>
    <cellStyle name="20% - Accent3 10 2 2 2" xfId="4508" xr:uid="{AF60B632-FE18-4CDB-BF24-53AB828815E9}"/>
    <cellStyle name="20% - Accent3 10 2 2 2 2" xfId="8668" xr:uid="{CC514811-A5A0-4901-AC0B-2F78E558320E}"/>
    <cellStyle name="20% - Accent3 10 2 2 2 2 2" xfId="17251" xr:uid="{DD49C7DD-7286-4C48-B9D3-504A9973BDF9}"/>
    <cellStyle name="20% - Accent3 10 2 2 2 2 2 2" xfId="35076" xr:uid="{D69D5C97-48D1-4A95-BDB4-9A60E2B8C34A}"/>
    <cellStyle name="20% - Accent3 10 2 2 2 2 3" xfId="26576" xr:uid="{CE5A6F07-EA10-4967-BD31-86A60F7385A9}"/>
    <cellStyle name="20% - Accent3 10 2 2 2 3" xfId="13091" xr:uid="{37E27BF4-C754-4795-9BBB-DA5E7EF9B895}"/>
    <cellStyle name="20% - Accent3 10 2 2 2 3 2" xfId="30916" xr:uid="{C940B454-6F2C-400B-9140-3966C5B647BC}"/>
    <cellStyle name="20% - Accent3 10 2 2 2 4" xfId="22416" xr:uid="{A287A9DD-325A-4DAD-A296-A553C7C8E69A}"/>
    <cellStyle name="20% - Accent3 10 2 2 3" xfId="6588" xr:uid="{CA4F4821-C8AA-45A5-BDA7-6684404DBE90}"/>
    <cellStyle name="20% - Accent3 10 2 2 3 2" xfId="15171" xr:uid="{78046D02-CED8-4255-B2A0-9934AF939621}"/>
    <cellStyle name="20% - Accent3 10 2 2 3 2 2" xfId="32996" xr:uid="{C5A5D220-33A0-4229-85AA-EB52FBB241B0}"/>
    <cellStyle name="20% - Accent3 10 2 2 3 3" xfId="24496" xr:uid="{CCEE7926-7ACC-415E-8670-294975D527C7}"/>
    <cellStyle name="20% - Accent3 10 2 2 4" xfId="11011" xr:uid="{8D1D6454-84ED-4099-ACCB-68FF21E935C1}"/>
    <cellStyle name="20% - Accent3 10 2 2 4 2" xfId="28836" xr:uid="{37EF665C-C5CF-4426-A4A3-14510BB56AD7}"/>
    <cellStyle name="20% - Accent3 10 2 2 5" xfId="20336" xr:uid="{F288D930-E4A3-4284-B576-C21CF6778D26}"/>
    <cellStyle name="20% - Accent3 10 2 3" xfId="3528" xr:uid="{58FA7DA4-C4E6-4887-A628-057277796E4A}"/>
    <cellStyle name="20% - Accent3 10 2 3 2" xfId="7688" xr:uid="{ECC04FED-232B-42F8-B333-3787A0CEB28A}"/>
    <cellStyle name="20% - Accent3 10 2 3 2 2" xfId="16271" xr:uid="{DD6AE949-4F1B-47AB-8C27-236AC3F71FD8}"/>
    <cellStyle name="20% - Accent3 10 2 3 2 2 2" xfId="34096" xr:uid="{D26A5923-7EE1-416D-A900-F5030DDC9BBB}"/>
    <cellStyle name="20% - Accent3 10 2 3 2 3" xfId="25596" xr:uid="{74DA4AC0-1163-4CB5-A140-C95A37A13A74}"/>
    <cellStyle name="20% - Accent3 10 2 3 3" xfId="12111" xr:uid="{E375E5AD-AA64-4EC9-9D5E-61FE1C5DB173}"/>
    <cellStyle name="20% - Accent3 10 2 3 3 2" xfId="29936" xr:uid="{71165F65-587F-4846-94E1-4AA5E98D3EA9}"/>
    <cellStyle name="20% - Accent3 10 2 3 4" xfId="21436" xr:uid="{1AA458E9-7C9E-4BAE-B4E4-B8BEA3BF1E7D}"/>
    <cellStyle name="20% - Accent3 10 2 4" xfId="5608" xr:uid="{1E1B2B7C-3F47-4A27-B398-40FA0724EAF8}"/>
    <cellStyle name="20% - Accent3 10 2 4 2" xfId="14191" xr:uid="{B8208A4D-2732-42D5-B0DE-7563DAE0442D}"/>
    <cellStyle name="20% - Accent3 10 2 4 2 2" xfId="32016" xr:uid="{8FC1099F-6942-4ADD-B298-B293BA37E264}"/>
    <cellStyle name="20% - Accent3 10 2 4 3" xfId="23516" xr:uid="{59F02588-F610-4D70-8238-20A23C30AA1A}"/>
    <cellStyle name="20% - Accent3 10 2 5" xfId="10031" xr:uid="{B1DEB7FE-7BDD-4B35-B663-85D18118173C}"/>
    <cellStyle name="20% - Accent3 10 2 5 2" xfId="27856" xr:uid="{7F40C6B7-49D9-4EAF-80FC-E0F59462D68D}"/>
    <cellStyle name="20% - Accent3 10 2 6" xfId="19356" xr:uid="{B1F10D27-F762-4A4E-8DCB-783E3F107AE2}"/>
    <cellStyle name="20% - Accent3 10 3" xfId="1948" xr:uid="{EB77A2BE-3098-4AD1-841E-E6403892325E}"/>
    <cellStyle name="20% - Accent3 10 3 2" xfId="4028" xr:uid="{7A5E1617-F631-492F-861A-3702FFA7C838}"/>
    <cellStyle name="20% - Accent3 10 3 2 2" xfId="8188" xr:uid="{8FAF2A93-5F4D-4011-8831-CB363000B5E1}"/>
    <cellStyle name="20% - Accent3 10 3 2 2 2" xfId="16771" xr:uid="{D4F6B4DD-14F5-4919-9145-6D94E3997CC4}"/>
    <cellStyle name="20% - Accent3 10 3 2 2 2 2" xfId="34596" xr:uid="{DA188386-DAA3-4893-A387-C74CF69C489F}"/>
    <cellStyle name="20% - Accent3 10 3 2 2 3" xfId="26096" xr:uid="{CD577301-E0F5-436F-84F8-AFA67C399E17}"/>
    <cellStyle name="20% - Accent3 10 3 2 3" xfId="12611" xr:uid="{75C604FB-B3A8-43B3-9684-EDBECFC7E75D}"/>
    <cellStyle name="20% - Accent3 10 3 2 3 2" xfId="30436" xr:uid="{2B561DA6-E749-419B-AA50-5E758455591E}"/>
    <cellStyle name="20% - Accent3 10 3 2 4" xfId="21936" xr:uid="{5E9BC47B-5431-45E8-870D-03AF410B888E}"/>
    <cellStyle name="20% - Accent3 10 3 3" xfId="6108" xr:uid="{D3EB58EA-17E4-46D9-AD89-335D68F78F9B}"/>
    <cellStyle name="20% - Accent3 10 3 3 2" xfId="14691" xr:uid="{D51402FF-375A-4DB8-9A52-BA563FE38232}"/>
    <cellStyle name="20% - Accent3 10 3 3 2 2" xfId="32516" xr:uid="{6167438B-CF36-43F9-BC3F-7468A66F1FB8}"/>
    <cellStyle name="20% - Accent3 10 3 3 3" xfId="24016" xr:uid="{CBD67466-1120-4DF8-B3CE-EEF6292F0BB4}"/>
    <cellStyle name="20% - Accent3 10 3 4" xfId="10531" xr:uid="{F32402E1-459F-49A4-A989-72A8510B03A3}"/>
    <cellStyle name="20% - Accent3 10 3 4 2" xfId="28356" xr:uid="{38D4D719-A37A-425C-85D0-881CF40C97A6}"/>
    <cellStyle name="20% - Accent3 10 3 5" xfId="19856" xr:uid="{6C27E7CD-36A9-4F7B-B2AA-FBF616FBF341}"/>
    <cellStyle name="20% - Accent3 10 4" xfId="3048" xr:uid="{0EDAB86D-5CA5-4786-9C1A-4C098C8AA732}"/>
    <cellStyle name="20% - Accent3 10 4 2" xfId="7208" xr:uid="{8AEF2587-45B3-4186-B5FD-A75673203D2C}"/>
    <cellStyle name="20% - Accent3 10 4 2 2" xfId="15791" xr:uid="{ED34CA79-6026-4884-B497-1C80B99F565A}"/>
    <cellStyle name="20% - Accent3 10 4 2 2 2" xfId="33616" xr:uid="{8A6E6297-495D-4C53-9F7F-7705918F570D}"/>
    <cellStyle name="20% - Accent3 10 4 2 3" xfId="25116" xr:uid="{EFD0C25F-FEF5-4576-9A02-ED3E6823726C}"/>
    <cellStyle name="20% - Accent3 10 4 3" xfId="11631" xr:uid="{D09CE14A-C0E3-4FDD-9AA0-D5D36EB8D71B}"/>
    <cellStyle name="20% - Accent3 10 4 3 2" xfId="29456" xr:uid="{E74CB684-A83B-4F5E-AA01-B80F46EAA15C}"/>
    <cellStyle name="20% - Accent3 10 4 4" xfId="20956" xr:uid="{F1BEF813-CA0E-4A65-BFCE-BE174913D153}"/>
    <cellStyle name="20% - Accent3 10 5" xfId="5128" xr:uid="{1BB3FA29-5AF6-4624-96A6-0B3E9CF04F1D}"/>
    <cellStyle name="20% - Accent3 10 5 2" xfId="13711" xr:uid="{FF5A91DA-527D-42F2-8233-0E6D07BD7970}"/>
    <cellStyle name="20% - Accent3 10 5 2 2" xfId="31536" xr:uid="{F1C0095E-49AD-4080-B109-13BD19B6EA5A}"/>
    <cellStyle name="20% - Accent3 10 5 3" xfId="23036" xr:uid="{92601EF5-6EC3-4DE4-80B1-4B3EE51816EE}"/>
    <cellStyle name="20% - Accent3 10 6" xfId="9551" xr:uid="{BF60F0D8-5427-4993-B06C-4867844CAD6B}"/>
    <cellStyle name="20% - Accent3 10 6 2" xfId="27376" xr:uid="{81C13594-D301-4BDB-B65B-C0443FBA3BED}"/>
    <cellStyle name="20% - Accent3 10 7" xfId="18876" xr:uid="{337AE7F6-D15A-4F6D-A466-9B1D0F3DEAA7}"/>
    <cellStyle name="20% - Accent3 100" xfId="36136" xr:uid="{DCC7401E-413C-43C6-9ABC-D5E53C473FAD}"/>
    <cellStyle name="20% - Accent3 101" xfId="36156" xr:uid="{134216C5-0D5D-481C-B172-8C38AC8F2F94}"/>
    <cellStyle name="20% - Accent3 102" xfId="36177" xr:uid="{8E6C396B-21F6-4963-931F-E89590E69689}"/>
    <cellStyle name="20% - Accent3 103" xfId="36197" xr:uid="{E6EC3F7F-A2DB-49F9-9EC0-894DD21CB0D1}"/>
    <cellStyle name="20% - Accent3 104" xfId="36217" xr:uid="{0BB55789-445C-49CA-BD57-FFB37B56D5FA}"/>
    <cellStyle name="20% - Accent3 105" xfId="36237" xr:uid="{4D55CAB2-443C-4C13-9830-DA0C57D10A90}"/>
    <cellStyle name="20% - Accent3 106" xfId="36257" xr:uid="{118F918B-7D90-48C6-BD96-D8B4C7C131AC}"/>
    <cellStyle name="20% - Accent3 107" xfId="36277" xr:uid="{F70FFF79-C8C2-448B-8053-3A61C9496889}"/>
    <cellStyle name="20% - Accent3 108" xfId="36297" xr:uid="{58A46575-2642-4098-8CD6-7E096FC04084}"/>
    <cellStyle name="20% - Accent3 109" xfId="36317" xr:uid="{7B645C9B-947D-49EF-B603-2EC2A7A4CF30}"/>
    <cellStyle name="20% - Accent3 11" xfId="798" xr:uid="{725C9B01-CA8F-4AB9-984D-4AF9F7001966}"/>
    <cellStyle name="20% - Accent3 11 2" xfId="1404" xr:uid="{9C827EA1-810E-4D7B-A70E-A784873CF9B7}"/>
    <cellStyle name="20% - Accent3 11 2 2" xfId="2448" xr:uid="{394B638A-945D-4853-A088-437E9B3E5DE6}"/>
    <cellStyle name="20% - Accent3 11 2 2 2" xfId="4528" xr:uid="{77A780A7-F0E0-4A47-934F-B602E27176EA}"/>
    <cellStyle name="20% - Accent3 11 2 2 2 2" xfId="8688" xr:uid="{7B8B8BFC-C52C-4949-B05B-038A4826C08F}"/>
    <cellStyle name="20% - Accent3 11 2 2 2 2 2" xfId="17271" xr:uid="{92174C0C-4E50-4791-A080-B3FF2A43959A}"/>
    <cellStyle name="20% - Accent3 11 2 2 2 2 2 2" xfId="35096" xr:uid="{82EE6EF1-7C7C-4132-A82D-A02EB118E002}"/>
    <cellStyle name="20% - Accent3 11 2 2 2 2 3" xfId="26596" xr:uid="{9523AB1A-C7A5-4F20-98D9-C8E3E542E30F}"/>
    <cellStyle name="20% - Accent3 11 2 2 2 3" xfId="13111" xr:uid="{BECECFF4-C5AD-4449-BA5C-149084A7AB66}"/>
    <cellStyle name="20% - Accent3 11 2 2 2 3 2" xfId="30936" xr:uid="{759F05BF-C6E1-46D4-B3DE-0C37C72D0DB8}"/>
    <cellStyle name="20% - Accent3 11 2 2 2 4" xfId="22436" xr:uid="{0ACDE01D-B301-4829-8FC2-FA46804DA69A}"/>
    <cellStyle name="20% - Accent3 11 2 2 3" xfId="6608" xr:uid="{939712BF-3556-47A9-9D0E-9B15AC90134C}"/>
    <cellStyle name="20% - Accent3 11 2 2 3 2" xfId="15191" xr:uid="{74A11F73-5F9F-4116-94B3-410A39DEC9B8}"/>
    <cellStyle name="20% - Accent3 11 2 2 3 2 2" xfId="33016" xr:uid="{A59D769A-2138-4C4B-B8F2-B505236371AB}"/>
    <cellStyle name="20% - Accent3 11 2 2 3 3" xfId="24516" xr:uid="{355BE700-3CCC-46E1-A784-1E2B46E69C4C}"/>
    <cellStyle name="20% - Accent3 11 2 2 4" xfId="11031" xr:uid="{E3F478C6-AED9-43FC-AB7C-214A6DAAF938}"/>
    <cellStyle name="20% - Accent3 11 2 2 4 2" xfId="28856" xr:uid="{463B4BFA-0162-4ACF-AA91-EF21A0007737}"/>
    <cellStyle name="20% - Accent3 11 2 2 5" xfId="20356" xr:uid="{B7532137-7BA2-4D1A-BB0E-E1A853A86036}"/>
    <cellStyle name="20% - Accent3 11 2 3" xfId="3548" xr:uid="{01FAB022-216E-4195-8589-77610F607A32}"/>
    <cellStyle name="20% - Accent3 11 2 3 2" xfId="7708" xr:uid="{2238134C-D112-4D4E-92E7-350862BDFD2D}"/>
    <cellStyle name="20% - Accent3 11 2 3 2 2" xfId="16291" xr:uid="{A7C9E304-E338-4CCE-BB5F-40A0C3CDA6B2}"/>
    <cellStyle name="20% - Accent3 11 2 3 2 2 2" xfId="34116" xr:uid="{39063808-CECE-4F48-8E81-D83318E45EE4}"/>
    <cellStyle name="20% - Accent3 11 2 3 2 3" xfId="25616" xr:uid="{0A87F540-D461-4919-B460-2260CEA15CF7}"/>
    <cellStyle name="20% - Accent3 11 2 3 3" xfId="12131" xr:uid="{3DB08DE2-DDD6-4961-AC32-771097310CBF}"/>
    <cellStyle name="20% - Accent3 11 2 3 3 2" xfId="29956" xr:uid="{90A26FF9-B2C5-4584-9615-1FDE5CEBA313}"/>
    <cellStyle name="20% - Accent3 11 2 3 4" xfId="21456" xr:uid="{1B414C8E-5880-4327-A658-A442F906EA22}"/>
    <cellStyle name="20% - Accent3 11 2 4" xfId="5628" xr:uid="{36EB25C0-CDCB-4057-96F7-A2674DDD311C}"/>
    <cellStyle name="20% - Accent3 11 2 4 2" xfId="14211" xr:uid="{70BCE825-2817-45C9-B5AE-3E38CDE2F8C2}"/>
    <cellStyle name="20% - Accent3 11 2 4 2 2" xfId="32036" xr:uid="{1D016E36-3EC9-45D7-A2B0-B419B4EF3CBC}"/>
    <cellStyle name="20% - Accent3 11 2 4 3" xfId="23536" xr:uid="{1909DEE6-AD67-42F9-A8E2-FE309B667DF7}"/>
    <cellStyle name="20% - Accent3 11 2 5" xfId="10051" xr:uid="{282EF631-BF05-470B-BB91-15EE6F0B1760}"/>
    <cellStyle name="20% - Accent3 11 2 5 2" xfId="27876" xr:uid="{9A191F21-247A-4F98-89BC-170B2E6E498C}"/>
    <cellStyle name="20% - Accent3 11 2 6" xfId="19376" xr:uid="{0256272B-A69D-4FF2-AE6A-FFB929708966}"/>
    <cellStyle name="20% - Accent3 11 3" xfId="1968" xr:uid="{2D401CA7-963F-43C3-9103-430628F73E29}"/>
    <cellStyle name="20% - Accent3 11 3 2" xfId="4048" xr:uid="{41B30EC3-5483-4BA7-9C4F-44C04AD82A53}"/>
    <cellStyle name="20% - Accent3 11 3 2 2" xfId="8208" xr:uid="{A2A73502-B73A-4FEA-8171-AB0EC335C873}"/>
    <cellStyle name="20% - Accent3 11 3 2 2 2" xfId="16791" xr:uid="{2FADDE35-EDB0-42A0-B90A-7AA6D6D8D636}"/>
    <cellStyle name="20% - Accent3 11 3 2 2 2 2" xfId="34616" xr:uid="{B5274AEA-DC31-426B-9DBF-04A9AABB52AB}"/>
    <cellStyle name="20% - Accent3 11 3 2 2 3" xfId="26116" xr:uid="{1C740869-2712-49B0-B8BD-722A5A598C78}"/>
    <cellStyle name="20% - Accent3 11 3 2 3" xfId="12631" xr:uid="{7C738A45-2E4B-4B2E-B497-9A158BE12E66}"/>
    <cellStyle name="20% - Accent3 11 3 2 3 2" xfId="30456" xr:uid="{4654EFEC-6DD7-4B54-B021-572184DABD0D}"/>
    <cellStyle name="20% - Accent3 11 3 2 4" xfId="21956" xr:uid="{6F3C6D26-910A-4555-905F-FA4C3598B74F}"/>
    <cellStyle name="20% - Accent3 11 3 3" xfId="6128" xr:uid="{C45F81D1-AC18-4CFC-A71C-1BA326B670E3}"/>
    <cellStyle name="20% - Accent3 11 3 3 2" xfId="14711" xr:uid="{8EE7B10C-CA27-4031-BAC3-11EA88C99153}"/>
    <cellStyle name="20% - Accent3 11 3 3 2 2" xfId="32536" xr:uid="{90D81A77-4551-4830-9F8E-12082836C645}"/>
    <cellStyle name="20% - Accent3 11 3 3 3" xfId="24036" xr:uid="{07F68074-EC08-4A01-BA9D-005453DC8F59}"/>
    <cellStyle name="20% - Accent3 11 3 4" xfId="10551" xr:uid="{D1F1B46A-F181-4287-AD91-21115048EF81}"/>
    <cellStyle name="20% - Accent3 11 3 4 2" xfId="28376" xr:uid="{C408EA5E-CCCF-4DEB-900F-A6C40E9D4960}"/>
    <cellStyle name="20% - Accent3 11 3 5" xfId="19876" xr:uid="{B9076427-B085-443E-B084-FEEA8007832F}"/>
    <cellStyle name="20% - Accent3 11 4" xfId="3068" xr:uid="{3A5E9D2C-54C6-4B47-BA0D-E2DF41901C40}"/>
    <cellStyle name="20% - Accent3 11 4 2" xfId="7228" xr:uid="{A76A401E-2ADE-4D19-99DE-A19B6518C7A4}"/>
    <cellStyle name="20% - Accent3 11 4 2 2" xfId="15811" xr:uid="{84CEF29C-9CF2-40D8-8972-BECFA6A86353}"/>
    <cellStyle name="20% - Accent3 11 4 2 2 2" xfId="33636" xr:uid="{59457A67-B888-4EBE-90BA-319FCA369841}"/>
    <cellStyle name="20% - Accent3 11 4 2 3" xfId="25136" xr:uid="{391C0631-6A2B-44A2-8206-DD5D0A7D81D8}"/>
    <cellStyle name="20% - Accent3 11 4 3" xfId="11651" xr:uid="{BD3BFFA5-B5AE-414C-9B7A-4F57CE680DD5}"/>
    <cellStyle name="20% - Accent3 11 4 3 2" xfId="29476" xr:uid="{454D5D6E-C3DD-4136-ABBF-F2F97BC4B976}"/>
    <cellStyle name="20% - Accent3 11 4 4" xfId="20976" xr:uid="{0B926C2E-E8CE-499F-9AFE-C22F195B85D0}"/>
    <cellStyle name="20% - Accent3 11 5" xfId="5148" xr:uid="{E865F4EE-A9C9-48B2-A0A5-ABDB7C7A2C84}"/>
    <cellStyle name="20% - Accent3 11 5 2" xfId="13731" xr:uid="{19131386-444D-448C-9252-BD6AE7771679}"/>
    <cellStyle name="20% - Accent3 11 5 2 2" xfId="31556" xr:uid="{44F70606-3461-49B8-AFD0-BAEB0AE6BA34}"/>
    <cellStyle name="20% - Accent3 11 5 3" xfId="23056" xr:uid="{CA0F6E1E-1DD8-4CC8-A78A-3814021133BD}"/>
    <cellStyle name="20% - Accent3 11 6" xfId="9571" xr:uid="{75E44378-C8B4-4051-956E-50A82735F18C}"/>
    <cellStyle name="20% - Accent3 11 6 2" xfId="27396" xr:uid="{32CC34E8-A99E-4BDB-8F9F-2BEB6F97AF0C}"/>
    <cellStyle name="20% - Accent3 11 7" xfId="18896" xr:uid="{98D3E795-E1C7-43C3-8670-3B3ADC9B4F90}"/>
    <cellStyle name="20% - Accent3 110" xfId="36337" xr:uid="{0593BB50-019F-4B78-AEC2-619C67D1EE4B}"/>
    <cellStyle name="20% - Accent3 111" xfId="36357" xr:uid="{5A9BE3A4-823B-44DB-8303-453B708F4206}"/>
    <cellStyle name="20% - Accent3 112" xfId="36377" xr:uid="{12FF75BA-7931-437A-8009-6CA5C597104A}"/>
    <cellStyle name="20% - Accent3 113" xfId="36397" xr:uid="{1FD70C88-B8B0-48FF-90BB-20CAE01DC190}"/>
    <cellStyle name="20% - Accent3 114" xfId="36417" xr:uid="{93B67746-6271-433E-94D7-128B385B0893}"/>
    <cellStyle name="20% - Accent3 115" xfId="36437" xr:uid="{7F553766-51B0-4D75-894F-C9BC9B06A761}"/>
    <cellStyle name="20% - Accent3 116" xfId="36457" xr:uid="{4FACF34D-3623-4994-ABC2-5028566930AD}"/>
    <cellStyle name="20% - Accent3 117" xfId="36477" xr:uid="{B60601AB-A1A1-484B-8706-50E717D310DE}"/>
    <cellStyle name="20% - Accent3 118" xfId="36497" xr:uid="{F4004196-4EAA-465C-AE28-1849A6AD62EB}"/>
    <cellStyle name="20% - Accent3 119" xfId="36517" xr:uid="{C1461CBC-7380-483C-B339-8251FC57855D}"/>
    <cellStyle name="20% - Accent3 12" xfId="827" xr:uid="{B20831EF-30A7-4C08-A6D1-AA3011EB2E9A}"/>
    <cellStyle name="20% - Accent3 12 2" xfId="1433" xr:uid="{CA7F9091-B7F7-4852-86BF-16712983E538}"/>
    <cellStyle name="20% - Accent3 12 2 2" xfId="2468" xr:uid="{F99D4F2D-076D-4B6A-A9CE-6F018052F0A3}"/>
    <cellStyle name="20% - Accent3 12 2 2 2" xfId="4548" xr:uid="{F85F1394-D5C9-4C2D-BA75-5A0C244EE6C9}"/>
    <cellStyle name="20% - Accent3 12 2 2 2 2" xfId="8708" xr:uid="{E220422B-5CCF-43C6-8C0C-73A0E0265A46}"/>
    <cellStyle name="20% - Accent3 12 2 2 2 2 2" xfId="17291" xr:uid="{51574584-8EC0-4260-88BE-A3D1668C53B8}"/>
    <cellStyle name="20% - Accent3 12 2 2 2 2 2 2" xfId="35116" xr:uid="{8EB9BCF7-34A8-424E-A93C-FF0DD628D1CF}"/>
    <cellStyle name="20% - Accent3 12 2 2 2 2 3" xfId="26616" xr:uid="{0ADC6643-7E12-4458-870E-723894F8581B}"/>
    <cellStyle name="20% - Accent3 12 2 2 2 3" xfId="13131" xr:uid="{48E00D3F-7F25-47DF-9276-4D0AC797A123}"/>
    <cellStyle name="20% - Accent3 12 2 2 2 3 2" xfId="30956" xr:uid="{D8E694AB-58FD-42F4-A90E-5672EE2FDCF0}"/>
    <cellStyle name="20% - Accent3 12 2 2 2 4" xfId="22456" xr:uid="{E7AC5C45-448A-49D8-B241-EBE60DE07044}"/>
    <cellStyle name="20% - Accent3 12 2 2 3" xfId="6628" xr:uid="{FDDED43F-3846-4200-9B10-87EDDA146A98}"/>
    <cellStyle name="20% - Accent3 12 2 2 3 2" xfId="15211" xr:uid="{EFEAB991-9BFA-489C-BD65-650C9A3D1F9A}"/>
    <cellStyle name="20% - Accent3 12 2 2 3 2 2" xfId="33036" xr:uid="{C05B8BD2-6151-4F01-B023-AA5454E12CF8}"/>
    <cellStyle name="20% - Accent3 12 2 2 3 3" xfId="24536" xr:uid="{B454F6DF-210F-4560-98E7-467A6FF6BFDD}"/>
    <cellStyle name="20% - Accent3 12 2 2 4" xfId="11051" xr:uid="{00F2ACFA-E18B-43B0-8A74-C81A92425820}"/>
    <cellStyle name="20% - Accent3 12 2 2 4 2" xfId="28876" xr:uid="{902BDEC7-6D31-4AA9-9CD8-8BC5221E69E9}"/>
    <cellStyle name="20% - Accent3 12 2 2 5" xfId="20376" xr:uid="{2A9991F6-C825-45EB-9E0D-7391A5A81C35}"/>
    <cellStyle name="20% - Accent3 12 2 3" xfId="3568" xr:uid="{A1435AC2-FE22-492D-973F-37FFF3AF8F26}"/>
    <cellStyle name="20% - Accent3 12 2 3 2" xfId="7728" xr:uid="{4F48D09B-D635-4976-8780-CD83796FD9C9}"/>
    <cellStyle name="20% - Accent3 12 2 3 2 2" xfId="16311" xr:uid="{568488F7-37D7-4D36-9C41-4679B61E071F}"/>
    <cellStyle name="20% - Accent3 12 2 3 2 2 2" xfId="34136" xr:uid="{FDA6F8CD-87FB-4EAE-AE23-C886A02807F0}"/>
    <cellStyle name="20% - Accent3 12 2 3 2 3" xfId="25636" xr:uid="{4AF42A4B-9973-4C0B-89FB-3C3E8D89FF4E}"/>
    <cellStyle name="20% - Accent3 12 2 3 3" xfId="12151" xr:uid="{931D07F0-BE89-496F-A95D-7ECFDFDCC541}"/>
    <cellStyle name="20% - Accent3 12 2 3 3 2" xfId="29976" xr:uid="{F616D282-91DB-4FDB-8C27-1AC1E44B5C8C}"/>
    <cellStyle name="20% - Accent3 12 2 3 4" xfId="21476" xr:uid="{CDED093B-6D2E-4BB5-A454-8C352DED9EA9}"/>
    <cellStyle name="20% - Accent3 12 2 4" xfId="5648" xr:uid="{2058563A-DF03-4E5C-A5C7-9AF183FC7669}"/>
    <cellStyle name="20% - Accent3 12 2 4 2" xfId="14231" xr:uid="{E6DCA859-F9FD-4E3E-B45F-A76E92369933}"/>
    <cellStyle name="20% - Accent3 12 2 4 2 2" xfId="32056" xr:uid="{220DD2A5-003A-4E1C-9CB0-A8A7D8790EE3}"/>
    <cellStyle name="20% - Accent3 12 2 4 3" xfId="23556" xr:uid="{368F03D6-A0B5-46E5-8211-3799681AFC28}"/>
    <cellStyle name="20% - Accent3 12 2 5" xfId="10071" xr:uid="{AD233818-4A35-4F71-89C0-A003230134C4}"/>
    <cellStyle name="20% - Accent3 12 2 5 2" xfId="27896" xr:uid="{29B30A8B-2E79-4E42-B1D3-6EB456DC7371}"/>
    <cellStyle name="20% - Accent3 12 2 6" xfId="19396" xr:uid="{662211E9-1A26-4D68-BD23-624B389C108C}"/>
    <cellStyle name="20% - Accent3 12 3" xfId="1988" xr:uid="{3FA62487-8788-44B9-9982-5AD5329C092D}"/>
    <cellStyle name="20% - Accent3 12 3 2" xfId="4068" xr:uid="{3C12FF59-76DE-4A2F-9E52-060329B34D95}"/>
    <cellStyle name="20% - Accent3 12 3 2 2" xfId="8228" xr:uid="{7135C3E0-D2A2-47CD-9A1D-CEECB1F68458}"/>
    <cellStyle name="20% - Accent3 12 3 2 2 2" xfId="16811" xr:uid="{2E872FC8-2862-4943-9D9A-5D6489DBF9B9}"/>
    <cellStyle name="20% - Accent3 12 3 2 2 2 2" xfId="34636" xr:uid="{61D1218B-4339-464C-895A-5B9CD0A59157}"/>
    <cellStyle name="20% - Accent3 12 3 2 2 3" xfId="26136" xr:uid="{60F50EB5-46CB-4510-A162-EAB0AA259691}"/>
    <cellStyle name="20% - Accent3 12 3 2 3" xfId="12651" xr:uid="{913990B7-D10A-4055-9029-78326B8A573E}"/>
    <cellStyle name="20% - Accent3 12 3 2 3 2" xfId="30476" xr:uid="{F427AC49-00F7-41CB-AB5D-16AE4312023C}"/>
    <cellStyle name="20% - Accent3 12 3 2 4" xfId="21976" xr:uid="{8465413E-3551-4E59-9B64-511F589FB6E6}"/>
    <cellStyle name="20% - Accent3 12 3 3" xfId="6148" xr:uid="{934D4A55-5700-4EED-BCF1-03C611E8DBC7}"/>
    <cellStyle name="20% - Accent3 12 3 3 2" xfId="14731" xr:uid="{A6A1892D-1CF8-4BDF-AFDD-FC026A339E30}"/>
    <cellStyle name="20% - Accent3 12 3 3 2 2" xfId="32556" xr:uid="{C493DD44-C72E-4E5B-880A-B4CB00C20789}"/>
    <cellStyle name="20% - Accent3 12 3 3 3" xfId="24056" xr:uid="{5BFFE24E-1062-402C-93AD-3CB985F47DE9}"/>
    <cellStyle name="20% - Accent3 12 3 4" xfId="10571" xr:uid="{E9028BE9-2DBC-4F86-917F-2C4ACAABF764}"/>
    <cellStyle name="20% - Accent3 12 3 4 2" xfId="28396" xr:uid="{E3E2A8A3-373A-47AF-ACBE-87D1D2E48B7F}"/>
    <cellStyle name="20% - Accent3 12 3 5" xfId="19896" xr:uid="{F0553532-6864-4DAE-A149-F707DD40E879}"/>
    <cellStyle name="20% - Accent3 12 4" xfId="3088" xr:uid="{8266F12E-2A3D-4AD6-B729-1CB63F387AF8}"/>
    <cellStyle name="20% - Accent3 12 4 2" xfId="7248" xr:uid="{0B0F220C-06F7-481F-8E49-7258375FF18B}"/>
    <cellStyle name="20% - Accent3 12 4 2 2" xfId="15831" xr:uid="{60D43434-B291-43A8-B5A8-D00D95058CD2}"/>
    <cellStyle name="20% - Accent3 12 4 2 2 2" xfId="33656" xr:uid="{4B1D1CAB-B79A-4356-95F6-1098D4D1E50D}"/>
    <cellStyle name="20% - Accent3 12 4 2 3" xfId="25156" xr:uid="{29FA9DD9-C0D5-4B03-98F2-88980D945776}"/>
    <cellStyle name="20% - Accent3 12 4 3" xfId="11671" xr:uid="{57301B74-A399-480E-BD53-107E54571F76}"/>
    <cellStyle name="20% - Accent3 12 4 3 2" xfId="29496" xr:uid="{6368263B-7A1A-4334-975C-DB57D2DFDDE7}"/>
    <cellStyle name="20% - Accent3 12 4 4" xfId="20996" xr:uid="{142F1DC7-84B1-4C9E-88CD-9D14EC736543}"/>
    <cellStyle name="20% - Accent3 12 5" xfId="5168" xr:uid="{30E0A39E-204F-41C0-BE4C-D993DBED1CBB}"/>
    <cellStyle name="20% - Accent3 12 5 2" xfId="13751" xr:uid="{455C79A3-5B82-4BF2-8073-EFFC1B52EF54}"/>
    <cellStyle name="20% - Accent3 12 5 2 2" xfId="31576" xr:uid="{DEC4691B-8729-4C45-B5A5-5EA3914205B6}"/>
    <cellStyle name="20% - Accent3 12 5 3" xfId="23076" xr:uid="{FD7F2B61-1774-4C9D-AC77-020D3235676B}"/>
    <cellStyle name="20% - Accent3 12 6" xfId="9591" xr:uid="{E4B133DA-6233-4B47-A8A1-562E39BAD20C}"/>
    <cellStyle name="20% - Accent3 12 6 2" xfId="27416" xr:uid="{12A711CD-FA60-430D-8C23-A2B5ED6041B1}"/>
    <cellStyle name="20% - Accent3 12 7" xfId="18916" xr:uid="{412A6521-7A8E-44E9-A9EA-89CA4CE8C89F}"/>
    <cellStyle name="20% - Accent3 120" xfId="36537" xr:uid="{3C937276-D8E8-4522-9C0B-BC693F02E351}"/>
    <cellStyle name="20% - Accent3 121" xfId="36557" xr:uid="{2175E138-5E28-4FBD-A929-590E23344AF0}"/>
    <cellStyle name="20% - Accent3 122" xfId="36577" xr:uid="{834A6706-7AFA-4E5A-B379-ACD7451F8BE5}"/>
    <cellStyle name="20% - Accent3 123" xfId="36597" xr:uid="{6C4F1279-9BEC-4562-8277-A013D4C68806}"/>
    <cellStyle name="20% - Accent3 124" xfId="36617" xr:uid="{63264869-AEC9-4EDE-97A5-B39238ECB783}"/>
    <cellStyle name="20% - Accent3 125" xfId="36637" xr:uid="{FE1C0A5A-9F7F-4D16-9A5B-B617B142B85E}"/>
    <cellStyle name="20% - Accent3 126" xfId="36657" xr:uid="{95A61F26-7C3F-4F5D-A7DA-88A331F6216F}"/>
    <cellStyle name="20% - Accent3 127" xfId="36677" xr:uid="{438FFF32-A635-4CC6-87E7-196A28B0CEE5}"/>
    <cellStyle name="20% - Accent3 128" xfId="36697" xr:uid="{BC9D6FEB-FDAE-4421-9AE5-C9D96C0262DD}"/>
    <cellStyle name="20% - Accent3 129" xfId="36717" xr:uid="{A94EC282-443E-41E8-9D59-0813D50A7B3F}"/>
    <cellStyle name="20% - Accent3 13" xfId="851" xr:uid="{D152C699-F931-4CE6-B118-84DC3FFF1AE8}"/>
    <cellStyle name="20% - Accent3 13 2" xfId="1457" xr:uid="{5DCF80E9-E8FF-46A6-8DB0-67D65608A02D}"/>
    <cellStyle name="20% - Accent3 13 2 2" xfId="2488" xr:uid="{8BC22EE7-607A-4C3E-AF2F-E149A0C25FC4}"/>
    <cellStyle name="20% - Accent3 13 2 2 2" xfId="4568" xr:uid="{32BA86EE-B2C3-4CB3-9B34-949CCADA7595}"/>
    <cellStyle name="20% - Accent3 13 2 2 2 2" xfId="8728" xr:uid="{AC8CED6A-24A2-41B7-BB02-6032D883DC67}"/>
    <cellStyle name="20% - Accent3 13 2 2 2 2 2" xfId="17311" xr:uid="{20335D77-E35A-42DE-8F53-59D4D00322EC}"/>
    <cellStyle name="20% - Accent3 13 2 2 2 2 2 2" xfId="35136" xr:uid="{B1642246-D984-43E5-AEBC-F80F8E23184D}"/>
    <cellStyle name="20% - Accent3 13 2 2 2 2 3" xfId="26636" xr:uid="{4C846115-A54A-40F2-9D76-711EB839679C}"/>
    <cellStyle name="20% - Accent3 13 2 2 2 3" xfId="13151" xr:uid="{397F31DD-E5D7-4615-A909-BEE864D480F0}"/>
    <cellStyle name="20% - Accent3 13 2 2 2 3 2" xfId="30976" xr:uid="{BC422400-B153-41B7-B6B9-E781DD98BE06}"/>
    <cellStyle name="20% - Accent3 13 2 2 2 4" xfId="22476" xr:uid="{C183C16B-F56B-4B42-8E8B-20142CD5E975}"/>
    <cellStyle name="20% - Accent3 13 2 2 3" xfId="6648" xr:uid="{A556F04E-58DD-4620-93DF-F53A4076BA90}"/>
    <cellStyle name="20% - Accent3 13 2 2 3 2" xfId="15231" xr:uid="{E1B9564A-6C7D-4065-A806-8FD40A8EECCF}"/>
    <cellStyle name="20% - Accent3 13 2 2 3 2 2" xfId="33056" xr:uid="{67C87F05-7F19-4BBD-B20C-4E21482B1711}"/>
    <cellStyle name="20% - Accent3 13 2 2 3 3" xfId="24556" xr:uid="{C6F66782-C62F-476B-AAF4-FD39FDF26117}"/>
    <cellStyle name="20% - Accent3 13 2 2 4" xfId="11071" xr:uid="{18B528EF-F028-4BEE-85DD-1AB81A32088F}"/>
    <cellStyle name="20% - Accent3 13 2 2 4 2" xfId="28896" xr:uid="{D0C93E14-1292-42FC-BA3A-B16C95AF00F4}"/>
    <cellStyle name="20% - Accent3 13 2 2 5" xfId="20396" xr:uid="{3690E6CF-35F7-46AC-8F30-4C2D3BDF8D83}"/>
    <cellStyle name="20% - Accent3 13 2 3" xfId="3588" xr:uid="{65A9F2BD-E29B-404D-BBCD-0AC2A1BA2D09}"/>
    <cellStyle name="20% - Accent3 13 2 3 2" xfId="7748" xr:uid="{058DE98F-0745-4CB3-B09B-962C7AF92BA8}"/>
    <cellStyle name="20% - Accent3 13 2 3 2 2" xfId="16331" xr:uid="{1B49503E-CDC2-4BE5-AD5F-77EADDDF1EE2}"/>
    <cellStyle name="20% - Accent3 13 2 3 2 2 2" xfId="34156" xr:uid="{375D3ABB-D828-48A2-A6BC-5E7617C65798}"/>
    <cellStyle name="20% - Accent3 13 2 3 2 3" xfId="25656" xr:uid="{840ED65B-7B6E-4836-9568-62AA0F6B409B}"/>
    <cellStyle name="20% - Accent3 13 2 3 3" xfId="12171" xr:uid="{B90C4AD5-639B-44C5-8144-A859BC39D42A}"/>
    <cellStyle name="20% - Accent3 13 2 3 3 2" xfId="29996" xr:uid="{8A9A3250-F1B4-4482-8B26-CEB1DC8B06F6}"/>
    <cellStyle name="20% - Accent3 13 2 3 4" xfId="21496" xr:uid="{A354E366-14A3-4B04-8E54-35EF4E568B53}"/>
    <cellStyle name="20% - Accent3 13 2 4" xfId="5668" xr:uid="{F3F91EDB-47A5-40CB-8527-A23243B0DF7E}"/>
    <cellStyle name="20% - Accent3 13 2 4 2" xfId="14251" xr:uid="{DF773F5C-BCFF-48C4-B5DD-2117EB97B0A2}"/>
    <cellStyle name="20% - Accent3 13 2 4 2 2" xfId="32076" xr:uid="{0DF6BBA9-D3A2-44F5-8926-07E9F295D7D0}"/>
    <cellStyle name="20% - Accent3 13 2 4 3" xfId="23576" xr:uid="{D7866CBE-1ACC-4987-9F6E-D9FD60A15426}"/>
    <cellStyle name="20% - Accent3 13 2 5" xfId="10091" xr:uid="{10C542B4-9992-456D-BD35-CFFC587D7DA8}"/>
    <cellStyle name="20% - Accent3 13 2 5 2" xfId="27916" xr:uid="{A55A3C00-399F-4058-8F5B-4B864457383A}"/>
    <cellStyle name="20% - Accent3 13 2 6" xfId="19416" xr:uid="{E1791D15-569C-4462-A49B-AD32622074E9}"/>
    <cellStyle name="20% - Accent3 13 3" xfId="2008" xr:uid="{A2AFD298-E85A-4A52-8133-4CEEEB780C5C}"/>
    <cellStyle name="20% - Accent3 13 3 2" xfId="4088" xr:uid="{29E34B6C-0508-4EA7-B484-411A00347B4A}"/>
    <cellStyle name="20% - Accent3 13 3 2 2" xfId="8248" xr:uid="{9BEA40F4-01AF-42F8-8141-6BF215D7816F}"/>
    <cellStyle name="20% - Accent3 13 3 2 2 2" xfId="16831" xr:uid="{29679CD7-1B44-486A-908E-161C379235C2}"/>
    <cellStyle name="20% - Accent3 13 3 2 2 2 2" xfId="34656" xr:uid="{E3DCA72D-E552-4241-AB18-5188A8BD11DF}"/>
    <cellStyle name="20% - Accent3 13 3 2 2 3" xfId="26156" xr:uid="{480FC07C-E070-44D8-97CB-849FE9235CCC}"/>
    <cellStyle name="20% - Accent3 13 3 2 3" xfId="12671" xr:uid="{9DECDE24-CC85-4496-9830-5DCE759A1437}"/>
    <cellStyle name="20% - Accent3 13 3 2 3 2" xfId="30496" xr:uid="{00D0AF7E-B6DC-448E-B518-313A200F14D1}"/>
    <cellStyle name="20% - Accent3 13 3 2 4" xfId="21996" xr:uid="{7C78959E-F22A-4C95-B1F8-7B3F0445C61B}"/>
    <cellStyle name="20% - Accent3 13 3 3" xfId="6168" xr:uid="{A099F9E3-E640-4F4E-9D77-36A5DC312121}"/>
    <cellStyle name="20% - Accent3 13 3 3 2" xfId="14751" xr:uid="{5C20A7F6-135D-4985-A9AF-F89DF1FAA1D8}"/>
    <cellStyle name="20% - Accent3 13 3 3 2 2" xfId="32576" xr:uid="{F20C41F1-192B-4742-AAB7-7A79F1EF7B09}"/>
    <cellStyle name="20% - Accent3 13 3 3 3" xfId="24076" xr:uid="{F8109F90-CF92-45E8-A36E-65A22FDDBEB2}"/>
    <cellStyle name="20% - Accent3 13 3 4" xfId="10591" xr:uid="{AD18E399-7553-4F67-A9DC-5194E72840AE}"/>
    <cellStyle name="20% - Accent3 13 3 4 2" xfId="28416" xr:uid="{4526DFE6-59EF-4C98-8387-0E5443859F43}"/>
    <cellStyle name="20% - Accent3 13 3 5" xfId="19916" xr:uid="{FA3398A1-0AFE-41CF-BE0F-EC2C0CEF4E9B}"/>
    <cellStyle name="20% - Accent3 13 4" xfId="3108" xr:uid="{E52B7E02-8D93-4F1E-8393-FAC22489F2D5}"/>
    <cellStyle name="20% - Accent3 13 4 2" xfId="7268" xr:uid="{247B8216-4634-4905-9A7D-A350001D4264}"/>
    <cellStyle name="20% - Accent3 13 4 2 2" xfId="15851" xr:uid="{53A18681-70A3-4356-9C43-E9082EA19FE5}"/>
    <cellStyle name="20% - Accent3 13 4 2 2 2" xfId="33676" xr:uid="{F009B50C-7B52-4E82-ADA4-0EB66583D78C}"/>
    <cellStyle name="20% - Accent3 13 4 2 3" xfId="25176" xr:uid="{191B1CAD-982D-4B35-B888-74704242D3E7}"/>
    <cellStyle name="20% - Accent3 13 4 3" xfId="11691" xr:uid="{FE3CE62B-0358-4F29-90C1-6DB39133B1F5}"/>
    <cellStyle name="20% - Accent3 13 4 3 2" xfId="29516" xr:uid="{9944417B-FD7E-4017-8056-EAA649455793}"/>
    <cellStyle name="20% - Accent3 13 4 4" xfId="21016" xr:uid="{2EDCCC14-FDBC-4108-A2D4-59A888F82DC0}"/>
    <cellStyle name="20% - Accent3 13 5" xfId="5188" xr:uid="{6386DC22-D4BC-4896-A726-A26945501F7B}"/>
    <cellStyle name="20% - Accent3 13 5 2" xfId="13771" xr:uid="{51E95BAD-465E-46F4-95AB-E2761159D0F0}"/>
    <cellStyle name="20% - Accent3 13 5 2 2" xfId="31596" xr:uid="{3671AA6A-493C-42A0-AA4A-C4216965BD72}"/>
    <cellStyle name="20% - Accent3 13 5 3" xfId="23096" xr:uid="{39FA7DA1-F396-4262-9DF6-6A2132F288F7}"/>
    <cellStyle name="20% - Accent3 13 6" xfId="9611" xr:uid="{9974A0FC-01F0-4DAA-8484-12369354287B}"/>
    <cellStyle name="20% - Accent3 13 6 2" xfId="27436" xr:uid="{3AF3DAF4-E3D4-4710-B099-FE60E47C5C4B}"/>
    <cellStyle name="20% - Accent3 13 7" xfId="18936" xr:uid="{637B8EA4-04B7-48C3-948A-476ED958ECF1}"/>
    <cellStyle name="20% - Accent3 130" xfId="36737" xr:uid="{51CD4E37-0016-4727-9A7F-2CA092D4455E}"/>
    <cellStyle name="20% - Accent3 131" xfId="36757" xr:uid="{2B6A9D7F-4DB4-4D24-924A-A46D9FADEC4B}"/>
    <cellStyle name="20% - Accent3 132" xfId="36777" xr:uid="{364B4F8C-5590-427A-ADFD-C4674D84C176}"/>
    <cellStyle name="20% - Accent3 133" xfId="36797" xr:uid="{71834EEE-1E58-415A-81EC-C3C20F52C3E4}"/>
    <cellStyle name="20% - Accent3 134" xfId="36817" xr:uid="{DCF48656-F06E-45C1-A70A-59FA22E80FA3}"/>
    <cellStyle name="20% - Accent3 135" xfId="36837" xr:uid="{E18223AA-FA3F-422B-BF9C-CDF9679F5105}"/>
    <cellStyle name="20% - Accent3 136" xfId="36857" xr:uid="{0017A895-ED42-45C2-9396-75E7EE9240AD}"/>
    <cellStyle name="20% - Accent3 137" xfId="36877" xr:uid="{0770FF10-5A80-4F02-82F7-F60AAC9C6328}"/>
    <cellStyle name="20% - Accent3 138" xfId="36897" xr:uid="{DDC7ABD6-3098-4226-B318-33259329D4CE}"/>
    <cellStyle name="20% - Accent3 139" xfId="36917" xr:uid="{B0385BB2-EEF1-4C72-AE31-D1DFEF5F5ADF}"/>
    <cellStyle name="20% - Accent3 14" xfId="910" xr:uid="{5B91A456-69B4-46B1-B046-CEAC306BF682}"/>
    <cellStyle name="20% - Accent3 14 2" xfId="1516" xr:uid="{74B85344-887E-4C56-BA7D-D2184CC4D80F}"/>
    <cellStyle name="20% - Accent3 14 2 2" xfId="2508" xr:uid="{0ED670D9-C283-4C52-B51D-8B5D9046DD42}"/>
    <cellStyle name="20% - Accent3 14 2 2 2" xfId="4588" xr:uid="{BB3E0AAF-9376-4A8A-A817-6EDAB157775A}"/>
    <cellStyle name="20% - Accent3 14 2 2 2 2" xfId="8748" xr:uid="{879CAD66-6787-4028-A7B8-4AE9228B3909}"/>
    <cellStyle name="20% - Accent3 14 2 2 2 2 2" xfId="17331" xr:uid="{A61B8899-7EC0-4134-A001-08304DFE32F6}"/>
    <cellStyle name="20% - Accent3 14 2 2 2 2 2 2" xfId="35156" xr:uid="{6936F555-19EB-4402-8669-601AB750441C}"/>
    <cellStyle name="20% - Accent3 14 2 2 2 2 3" xfId="26656" xr:uid="{9C99AA05-8739-4884-B9D3-FC5112AC2A80}"/>
    <cellStyle name="20% - Accent3 14 2 2 2 3" xfId="13171" xr:uid="{03E7651D-581A-46DE-B67D-16FB30395BAE}"/>
    <cellStyle name="20% - Accent3 14 2 2 2 3 2" xfId="30996" xr:uid="{04B42543-C8FA-4071-8614-427F2BB24C43}"/>
    <cellStyle name="20% - Accent3 14 2 2 2 4" xfId="22496" xr:uid="{C649EE91-44DD-4CD1-8435-1580F88E20B8}"/>
    <cellStyle name="20% - Accent3 14 2 2 3" xfId="6668" xr:uid="{A837393B-5D48-4C60-A3B1-09B58F006C87}"/>
    <cellStyle name="20% - Accent3 14 2 2 3 2" xfId="15251" xr:uid="{F1240AC0-90BE-4B5C-B7AF-84F6B686FB4D}"/>
    <cellStyle name="20% - Accent3 14 2 2 3 2 2" xfId="33076" xr:uid="{99BF86DC-79F0-42FE-A2ED-0D3411C2E501}"/>
    <cellStyle name="20% - Accent3 14 2 2 3 3" xfId="24576" xr:uid="{25F4369E-6C3F-4820-948A-9B7547D48681}"/>
    <cellStyle name="20% - Accent3 14 2 2 4" xfId="11091" xr:uid="{CF0C86EA-55C8-485D-81C7-D98696C72CD6}"/>
    <cellStyle name="20% - Accent3 14 2 2 4 2" xfId="28916" xr:uid="{E5971EC6-72C8-4BDC-AAE7-816B2BC413D0}"/>
    <cellStyle name="20% - Accent3 14 2 2 5" xfId="20416" xr:uid="{7CAB53CE-2646-4D4A-9721-07305F27880E}"/>
    <cellStyle name="20% - Accent3 14 2 3" xfId="3608" xr:uid="{69C68591-0DDE-4B67-BB35-B3F58962B93C}"/>
    <cellStyle name="20% - Accent3 14 2 3 2" xfId="7768" xr:uid="{7AF6244C-90CD-4A06-8299-3ADDEF2EEFB1}"/>
    <cellStyle name="20% - Accent3 14 2 3 2 2" xfId="16351" xr:uid="{B9E4E72F-CE97-4E6A-9A1E-AE915736D6FF}"/>
    <cellStyle name="20% - Accent3 14 2 3 2 2 2" xfId="34176" xr:uid="{AE01A8F2-E469-4BDE-85C5-7B9BAF613E5A}"/>
    <cellStyle name="20% - Accent3 14 2 3 2 3" xfId="25676" xr:uid="{B82A33C7-09BC-467D-9963-CE0081C8C8BE}"/>
    <cellStyle name="20% - Accent3 14 2 3 3" xfId="12191" xr:uid="{781C3D59-C53D-4513-B5BF-35D018A98CFB}"/>
    <cellStyle name="20% - Accent3 14 2 3 3 2" xfId="30016" xr:uid="{33C14603-0EF5-47DF-90D9-4471B312A4B0}"/>
    <cellStyle name="20% - Accent3 14 2 3 4" xfId="21516" xr:uid="{80BA21A5-B420-4BAB-BF13-EA5A0C5CBD9B}"/>
    <cellStyle name="20% - Accent3 14 2 4" xfId="5688" xr:uid="{AB027C48-CC76-49A1-B2B9-4C2570289110}"/>
    <cellStyle name="20% - Accent3 14 2 4 2" xfId="14271" xr:uid="{12BADDEB-DC9D-4E07-9E1F-51CA2C615A97}"/>
    <cellStyle name="20% - Accent3 14 2 4 2 2" xfId="32096" xr:uid="{ABB1848A-29B2-402F-8FCE-FD94BA04098D}"/>
    <cellStyle name="20% - Accent3 14 2 4 3" xfId="23596" xr:uid="{832153D0-E61D-494D-8034-8BD5F4912071}"/>
    <cellStyle name="20% - Accent3 14 2 5" xfId="10111" xr:uid="{EFA1F402-F483-4A51-9C97-1421626CA09A}"/>
    <cellStyle name="20% - Accent3 14 2 5 2" xfId="27936" xr:uid="{39A60B03-4E34-4302-BC9B-A8D2D46A1F8B}"/>
    <cellStyle name="20% - Accent3 14 2 6" xfId="19436" xr:uid="{C22A6EFC-B31C-4629-B49F-9A424C090B53}"/>
    <cellStyle name="20% - Accent3 14 3" xfId="2028" xr:uid="{7A5C78D2-D628-410B-9C54-7A5AF2000C8A}"/>
    <cellStyle name="20% - Accent3 14 3 2" xfId="4108" xr:uid="{7CA73ACE-A436-4AFE-B3F6-DC556BC7796D}"/>
    <cellStyle name="20% - Accent3 14 3 2 2" xfId="8268" xr:uid="{6B606F82-0F3F-4FAE-A0F9-54CE5409651E}"/>
    <cellStyle name="20% - Accent3 14 3 2 2 2" xfId="16851" xr:uid="{047C20DB-4FD6-47DB-A6F3-BD63595890A2}"/>
    <cellStyle name="20% - Accent3 14 3 2 2 2 2" xfId="34676" xr:uid="{84C3ACA6-C907-4608-AD50-DCBDF4DB9969}"/>
    <cellStyle name="20% - Accent3 14 3 2 2 3" xfId="26176" xr:uid="{6F56D820-18C9-4094-BAA9-0AE31D098934}"/>
    <cellStyle name="20% - Accent3 14 3 2 3" xfId="12691" xr:uid="{621F5AE4-6D48-4EB4-9D28-F2FCE2E12240}"/>
    <cellStyle name="20% - Accent3 14 3 2 3 2" xfId="30516" xr:uid="{04FC172D-AA92-42F6-A6DB-209F09D565D8}"/>
    <cellStyle name="20% - Accent3 14 3 2 4" xfId="22016" xr:uid="{EA37318C-5D12-4D1B-A40D-A068914B1F2D}"/>
    <cellStyle name="20% - Accent3 14 3 3" xfId="6188" xr:uid="{4D82610A-16E3-44C5-8F9D-8A073FCE6D16}"/>
    <cellStyle name="20% - Accent3 14 3 3 2" xfId="14771" xr:uid="{CB532238-5F68-4308-A030-CEA0D9F0F6FD}"/>
    <cellStyle name="20% - Accent3 14 3 3 2 2" xfId="32596" xr:uid="{278ECE15-F4ED-4297-A7B5-565AD6887468}"/>
    <cellStyle name="20% - Accent3 14 3 3 3" xfId="24096" xr:uid="{3173AE02-B7AD-4C73-BD9B-3CAEC6EC606A}"/>
    <cellStyle name="20% - Accent3 14 3 4" xfId="10611" xr:uid="{2DC8B120-402B-4A38-B03A-C3BB07B3C06A}"/>
    <cellStyle name="20% - Accent3 14 3 4 2" xfId="28436" xr:uid="{B7B8B484-72BB-4E7D-A4AD-37A60C92BA88}"/>
    <cellStyle name="20% - Accent3 14 3 5" xfId="19936" xr:uid="{EA968378-2233-4EF8-AD76-908D59935829}"/>
    <cellStyle name="20% - Accent3 14 4" xfId="3128" xr:uid="{8FAFDA5C-A103-40F0-821C-E5EEC70250AE}"/>
    <cellStyle name="20% - Accent3 14 4 2" xfId="7288" xr:uid="{955C9AAA-5D51-4DDE-B8B9-30F1CEECA187}"/>
    <cellStyle name="20% - Accent3 14 4 2 2" xfId="15871" xr:uid="{198712A9-1764-42A1-954C-4F5B98EDD458}"/>
    <cellStyle name="20% - Accent3 14 4 2 2 2" xfId="33696" xr:uid="{113CFD2F-2FA2-445F-8310-8B01FDB42A80}"/>
    <cellStyle name="20% - Accent3 14 4 2 3" xfId="25196" xr:uid="{20DC861F-5F8A-464E-A23A-1ED80A302719}"/>
    <cellStyle name="20% - Accent3 14 4 3" xfId="11711" xr:uid="{550EA7A9-6B95-45D2-A213-DB3F8A28F040}"/>
    <cellStyle name="20% - Accent3 14 4 3 2" xfId="29536" xr:uid="{7DFD65BB-75C1-4937-8B0C-1AF06171AD87}"/>
    <cellStyle name="20% - Accent3 14 4 4" xfId="21036" xr:uid="{F36302C9-E5B2-48B0-BDB9-55694D0ECB80}"/>
    <cellStyle name="20% - Accent3 14 5" xfId="5208" xr:uid="{C532A9E8-A6C7-4ACF-BB54-3CAD64F5AB7C}"/>
    <cellStyle name="20% - Accent3 14 5 2" xfId="13791" xr:uid="{89C853FB-2A1D-4C2C-8972-F4B7BDBE0F03}"/>
    <cellStyle name="20% - Accent3 14 5 2 2" xfId="31616" xr:uid="{E689C543-E4E7-4C74-9A20-79A0C76816DC}"/>
    <cellStyle name="20% - Accent3 14 5 3" xfId="23116" xr:uid="{46EDA973-8B0D-490B-A532-A46ABFB3668E}"/>
    <cellStyle name="20% - Accent3 14 6" xfId="9631" xr:uid="{6C7997B3-19F0-4B0A-BDF2-B331EB35668B}"/>
    <cellStyle name="20% - Accent3 14 6 2" xfId="27456" xr:uid="{1E33225A-CBD4-47C6-8951-240836E142F7}"/>
    <cellStyle name="20% - Accent3 14 7" xfId="18956" xr:uid="{D85E011D-BF81-404A-B310-3B550724C838}"/>
    <cellStyle name="20% - Accent3 140" xfId="36937" xr:uid="{C8421AA6-1DD2-4FB9-AF9C-E51C8E5DA719}"/>
    <cellStyle name="20% - Accent3 141" xfId="36957" xr:uid="{996D25A7-BB1B-45E7-9CA5-5E4E376D5B8E}"/>
    <cellStyle name="20% - Accent3 142" xfId="36977" xr:uid="{2BAC6071-0B2D-406B-B01D-386CA535DC48}"/>
    <cellStyle name="20% - Accent3 143" xfId="36997" xr:uid="{1DDF09C8-D1E4-462F-A442-87019544EDDF}"/>
    <cellStyle name="20% - Accent3 144" xfId="37017" xr:uid="{A5C64589-5AF0-41FF-A01C-DFF974EAFBC1}"/>
    <cellStyle name="20% - Accent3 145" xfId="37037" xr:uid="{5ABAC7B9-19D8-496A-8950-3AAB38B77EB5}"/>
    <cellStyle name="20% - Accent3 146" xfId="37057" xr:uid="{443EF64E-E027-491C-8139-B1517C6BDCD2}"/>
    <cellStyle name="20% - Accent3 147" xfId="37077" xr:uid="{A384C81D-4510-4B27-9516-5782B80CF02A}"/>
    <cellStyle name="20% - Accent3 148" xfId="37097" xr:uid="{BCF9B713-AEC2-4E07-8416-E267233EB8BC}"/>
    <cellStyle name="20% - Accent3 149" xfId="37117" xr:uid="{79B29D40-9046-42D3-A80E-DDD6A1D03D84}"/>
    <cellStyle name="20% - Accent3 15" xfId="934" xr:uid="{5C65CDB1-CE77-48BB-9A55-3EF4786EFF35}"/>
    <cellStyle name="20% - Accent3 15 2" xfId="1540" xr:uid="{2D382C43-0633-4D15-8D42-3814D6551DFF}"/>
    <cellStyle name="20% - Accent3 15 2 2" xfId="2528" xr:uid="{E4701F68-FF89-48FC-AF33-DE352F3F81AC}"/>
    <cellStyle name="20% - Accent3 15 2 2 2" xfId="4608" xr:uid="{AC9DE2F3-E7DB-495D-BF21-4FD2EA8F47AE}"/>
    <cellStyle name="20% - Accent3 15 2 2 2 2" xfId="8768" xr:uid="{93F04172-3884-4657-85DD-2D967881A41F}"/>
    <cellStyle name="20% - Accent3 15 2 2 2 2 2" xfId="17351" xr:uid="{2E0787E1-CD80-4924-8F22-805EF9A9589C}"/>
    <cellStyle name="20% - Accent3 15 2 2 2 2 2 2" xfId="35176" xr:uid="{178D0A54-5372-43ED-B491-24EE55A36F14}"/>
    <cellStyle name="20% - Accent3 15 2 2 2 2 3" xfId="26676" xr:uid="{0D520119-9857-40EE-B5CA-D939C8C27E98}"/>
    <cellStyle name="20% - Accent3 15 2 2 2 3" xfId="13191" xr:uid="{33B1FB0A-ADE5-4735-A71C-AC31781AF245}"/>
    <cellStyle name="20% - Accent3 15 2 2 2 3 2" xfId="31016" xr:uid="{FCDE8D57-FF5D-417F-8B77-9491BDECC608}"/>
    <cellStyle name="20% - Accent3 15 2 2 2 4" xfId="22516" xr:uid="{EC9296AD-AF2C-4C17-B0D1-21455CEBAC09}"/>
    <cellStyle name="20% - Accent3 15 2 2 3" xfId="6688" xr:uid="{91ED7112-F8EC-4C09-8334-4E8D7D9A2E8D}"/>
    <cellStyle name="20% - Accent3 15 2 2 3 2" xfId="15271" xr:uid="{454979E4-4FC1-42CC-8B78-451497094CEC}"/>
    <cellStyle name="20% - Accent3 15 2 2 3 2 2" xfId="33096" xr:uid="{85BEC7ED-F0D8-4391-80F9-7953BB12A0FE}"/>
    <cellStyle name="20% - Accent3 15 2 2 3 3" xfId="24596" xr:uid="{A4936512-2218-42BA-B852-C8B629F36922}"/>
    <cellStyle name="20% - Accent3 15 2 2 4" xfId="11111" xr:uid="{A08CF885-3FCD-4E1E-951E-3BE791D4F592}"/>
    <cellStyle name="20% - Accent3 15 2 2 4 2" xfId="28936" xr:uid="{E1FCCAA6-8DD7-40CC-8F79-BE19A90C895E}"/>
    <cellStyle name="20% - Accent3 15 2 2 5" xfId="20436" xr:uid="{62DBB811-5AAD-4ED7-B1C5-6E46B96DECC3}"/>
    <cellStyle name="20% - Accent3 15 2 3" xfId="3628" xr:uid="{EE4E943C-36F9-45CD-A557-1BA2CE6E98D3}"/>
    <cellStyle name="20% - Accent3 15 2 3 2" xfId="7788" xr:uid="{D891E56F-5C31-4E3B-88C8-D11498FBCEFD}"/>
    <cellStyle name="20% - Accent3 15 2 3 2 2" xfId="16371" xr:uid="{B8DB676D-26BD-4BB7-A812-50489701024D}"/>
    <cellStyle name="20% - Accent3 15 2 3 2 2 2" xfId="34196" xr:uid="{02D9C396-147E-488C-83FA-862858BA633A}"/>
    <cellStyle name="20% - Accent3 15 2 3 2 3" xfId="25696" xr:uid="{0C2F7BC9-CE34-4E19-8722-440BAAA9C6E7}"/>
    <cellStyle name="20% - Accent3 15 2 3 3" xfId="12211" xr:uid="{414872EF-0F08-490B-8775-7E238DCBBCA6}"/>
    <cellStyle name="20% - Accent3 15 2 3 3 2" xfId="30036" xr:uid="{F9705EEA-4101-47A9-BD67-813491691E8B}"/>
    <cellStyle name="20% - Accent3 15 2 3 4" xfId="21536" xr:uid="{7D30DE40-BC5C-4D0B-8E85-9C69A43AA21E}"/>
    <cellStyle name="20% - Accent3 15 2 4" xfId="5708" xr:uid="{A757DEB9-6008-4AE1-B5C2-B208EE74CAD2}"/>
    <cellStyle name="20% - Accent3 15 2 4 2" xfId="14291" xr:uid="{82D29655-0680-421F-86C1-FC3C5C4B7460}"/>
    <cellStyle name="20% - Accent3 15 2 4 2 2" xfId="32116" xr:uid="{BE442619-7889-4CBB-B9F2-763722AFA2C9}"/>
    <cellStyle name="20% - Accent3 15 2 4 3" xfId="23616" xr:uid="{0E3A6911-E817-4604-A78A-F1F372F5C17E}"/>
    <cellStyle name="20% - Accent3 15 2 5" xfId="10131" xr:uid="{BD031D3F-94F2-40F8-9FE1-A1B477D90A94}"/>
    <cellStyle name="20% - Accent3 15 2 5 2" xfId="27956" xr:uid="{3880454C-0EA3-40F6-A5A8-119EBC3A069B}"/>
    <cellStyle name="20% - Accent3 15 2 6" xfId="19456" xr:uid="{AF73DAA3-920F-4C2E-9200-C745C7F42017}"/>
    <cellStyle name="20% - Accent3 15 3" xfId="2048" xr:uid="{50A79DFB-1B65-44E8-9230-DED4ACBC894E}"/>
    <cellStyle name="20% - Accent3 15 3 2" xfId="4128" xr:uid="{3129042A-DBE4-4765-9A24-33462C3A7AC2}"/>
    <cellStyle name="20% - Accent3 15 3 2 2" xfId="8288" xr:uid="{4854C829-167E-4A04-BCC9-AC1C9BD5E827}"/>
    <cellStyle name="20% - Accent3 15 3 2 2 2" xfId="16871" xr:uid="{23FCEA88-9282-4403-A1F7-85AA1FA9C68B}"/>
    <cellStyle name="20% - Accent3 15 3 2 2 2 2" xfId="34696" xr:uid="{3C7B5EE1-B483-49AF-BBB7-F572195299EB}"/>
    <cellStyle name="20% - Accent3 15 3 2 2 3" xfId="26196" xr:uid="{308F91CA-0EC9-4ACF-B214-9A32B50E1791}"/>
    <cellStyle name="20% - Accent3 15 3 2 3" xfId="12711" xr:uid="{2A11900A-87FD-4319-9B51-8289D6A565B2}"/>
    <cellStyle name="20% - Accent3 15 3 2 3 2" xfId="30536" xr:uid="{2C0E8677-36F8-4423-BFB2-439ECFE4E4BE}"/>
    <cellStyle name="20% - Accent3 15 3 2 4" xfId="22036" xr:uid="{828B9FCC-BD26-48CD-A9D9-545EA0404702}"/>
    <cellStyle name="20% - Accent3 15 3 3" xfId="6208" xr:uid="{603CF697-73B3-4CB7-9A6E-8705F5958C5A}"/>
    <cellStyle name="20% - Accent3 15 3 3 2" xfId="14791" xr:uid="{04A6FA5A-5802-43B4-A2B8-8763FD2C55CA}"/>
    <cellStyle name="20% - Accent3 15 3 3 2 2" xfId="32616" xr:uid="{482F07B7-7265-45AA-93E9-095D2A16BBD6}"/>
    <cellStyle name="20% - Accent3 15 3 3 3" xfId="24116" xr:uid="{22056EE4-FECD-4337-BEA7-1C62E59135EE}"/>
    <cellStyle name="20% - Accent3 15 3 4" xfId="10631" xr:uid="{08BDA540-C5D0-41F5-8C6D-5F124C446F8D}"/>
    <cellStyle name="20% - Accent3 15 3 4 2" xfId="28456" xr:uid="{C3B155FE-9EC5-4B0C-B066-EBAE7ED76670}"/>
    <cellStyle name="20% - Accent3 15 3 5" xfId="19956" xr:uid="{8B95D3A3-2CC5-4896-946A-F0BE2CF8C244}"/>
    <cellStyle name="20% - Accent3 15 4" xfId="3148" xr:uid="{985A87DB-536F-4620-AD15-1A8CE0156F88}"/>
    <cellStyle name="20% - Accent3 15 4 2" xfId="7308" xr:uid="{4390F207-13DB-4570-8A1B-BDF8E1204179}"/>
    <cellStyle name="20% - Accent3 15 4 2 2" xfId="15891" xr:uid="{398A7B77-03CF-4A1D-B383-8B0F627955AF}"/>
    <cellStyle name="20% - Accent3 15 4 2 2 2" xfId="33716" xr:uid="{04C96FDB-A2AD-4BC7-933C-2A9DDC96FA56}"/>
    <cellStyle name="20% - Accent3 15 4 2 3" xfId="25216" xr:uid="{346ACA48-A9A6-4A50-8C29-AC50BE4E351A}"/>
    <cellStyle name="20% - Accent3 15 4 3" xfId="11731" xr:uid="{328934C9-DE42-4D76-9C49-E6F8FB408DA9}"/>
    <cellStyle name="20% - Accent3 15 4 3 2" xfId="29556" xr:uid="{29F4A3A9-58C7-4FE1-9D18-5B1CA072EAA8}"/>
    <cellStyle name="20% - Accent3 15 4 4" xfId="21056" xr:uid="{6155F161-27CF-4A20-A6DF-C1BCE5F00772}"/>
    <cellStyle name="20% - Accent3 15 5" xfId="5228" xr:uid="{3FF9E84E-3AC8-4ED5-BD12-7D81F7649FDE}"/>
    <cellStyle name="20% - Accent3 15 5 2" xfId="13811" xr:uid="{520DDCE2-F4F1-4147-8DA3-321F5D9B629F}"/>
    <cellStyle name="20% - Accent3 15 5 2 2" xfId="31636" xr:uid="{44A15365-F0CD-41A0-82CA-B18E2BC79616}"/>
    <cellStyle name="20% - Accent3 15 5 3" xfId="23136" xr:uid="{D37C483C-964A-4311-8C9E-91AB377B3BB1}"/>
    <cellStyle name="20% - Accent3 15 6" xfId="9651" xr:uid="{487AB1EE-D0AD-44FB-88E3-69BD6CC60D5E}"/>
    <cellStyle name="20% - Accent3 15 6 2" xfId="27476" xr:uid="{D1BBD7F3-90F5-4033-B515-4CECCC252C0B}"/>
    <cellStyle name="20% - Accent3 15 7" xfId="18976" xr:uid="{E6A7D875-E43D-4C66-AE67-2DA853D2BADA}"/>
    <cellStyle name="20% - Accent3 150" xfId="37137" xr:uid="{9A55654F-A418-48D7-8FB4-DB9D3959234A}"/>
    <cellStyle name="20% - Accent3 151" xfId="37157" xr:uid="{86DB36F4-8942-4F79-93BC-6D167122FC06}"/>
    <cellStyle name="20% - Accent3 152" xfId="37177" xr:uid="{66041AC7-94E9-4F21-8FB0-5E65E915C947}"/>
    <cellStyle name="20% - Accent3 153" xfId="37197" xr:uid="{38639B20-E980-44A2-AD5F-60A2B4E882EE}"/>
    <cellStyle name="20% - Accent3 154" xfId="37217" xr:uid="{214A5A50-3339-4DF9-B8F7-C44FC1198F3D}"/>
    <cellStyle name="20% - Accent3 155" xfId="37237" xr:uid="{219EA4D9-A6DA-458F-8BA0-CD5BBDDD7781}"/>
    <cellStyle name="20% - Accent3 156" xfId="37257" xr:uid="{6CC57BBC-9205-44B7-BC27-18CFE3B3D9ED}"/>
    <cellStyle name="20% - Accent3 157" xfId="37277" xr:uid="{9F205BB6-B0B8-4B00-BA4A-243A7E9DC2E1}"/>
    <cellStyle name="20% - Accent3 158" xfId="37297" xr:uid="{9D0098A1-8819-4B57-A3A1-C68B16CAA81C}"/>
    <cellStyle name="20% - Accent3 159" xfId="37317" xr:uid="{537260D5-D62F-4A35-A31E-6D5AFF31EFF9}"/>
    <cellStyle name="20% - Accent3 16" xfId="962" xr:uid="{C3E3A800-D5B0-4C0B-B52E-ADA6066E65E7}"/>
    <cellStyle name="20% - Accent3 16 2" xfId="1568" xr:uid="{5F919834-3625-44CC-A5AC-A30DB67AF385}"/>
    <cellStyle name="20% - Accent3 16 2 2" xfId="2548" xr:uid="{2B797014-4508-4DA9-B165-8614A99A72C7}"/>
    <cellStyle name="20% - Accent3 16 2 2 2" xfId="4628" xr:uid="{CB66FB0E-F22A-4BD7-9654-49C734094DB1}"/>
    <cellStyle name="20% - Accent3 16 2 2 2 2" xfId="8788" xr:uid="{0269CF38-8220-442D-896E-3F29AD842411}"/>
    <cellStyle name="20% - Accent3 16 2 2 2 2 2" xfId="17371" xr:uid="{BAF2491A-7E77-4EF0-BE9F-C039F697B456}"/>
    <cellStyle name="20% - Accent3 16 2 2 2 2 2 2" xfId="35196" xr:uid="{4A3EDFBA-F145-44AE-A215-480EBE61D0AA}"/>
    <cellStyle name="20% - Accent3 16 2 2 2 2 3" xfId="26696" xr:uid="{D8FCA09A-D7A7-42BB-9F79-8A550C1DD4E0}"/>
    <cellStyle name="20% - Accent3 16 2 2 2 3" xfId="13211" xr:uid="{64FF16A0-ECB4-43FD-BB52-37C8E8C5FFDC}"/>
    <cellStyle name="20% - Accent3 16 2 2 2 3 2" xfId="31036" xr:uid="{79960A74-50DC-4A73-BD37-1568C1441ED3}"/>
    <cellStyle name="20% - Accent3 16 2 2 2 4" xfId="22536" xr:uid="{CF166B76-0F58-4C88-B4BB-0ED948974948}"/>
    <cellStyle name="20% - Accent3 16 2 2 3" xfId="6708" xr:uid="{9BC3FF72-DAA7-44A8-AA3E-4C76D504712B}"/>
    <cellStyle name="20% - Accent3 16 2 2 3 2" xfId="15291" xr:uid="{D493829D-8F64-4875-ADB3-D404E435A31F}"/>
    <cellStyle name="20% - Accent3 16 2 2 3 2 2" xfId="33116" xr:uid="{C769EE70-0DE0-4A1C-AB69-00929FBB9F73}"/>
    <cellStyle name="20% - Accent3 16 2 2 3 3" xfId="24616" xr:uid="{052EF94F-5CE8-4753-9BD0-E79A9DB649C3}"/>
    <cellStyle name="20% - Accent3 16 2 2 4" xfId="11131" xr:uid="{F6EDA3BF-73A6-4446-ACBD-0CECDE3FB516}"/>
    <cellStyle name="20% - Accent3 16 2 2 4 2" xfId="28956" xr:uid="{962D3806-F0F8-46E7-9560-6F7A5C590947}"/>
    <cellStyle name="20% - Accent3 16 2 2 5" xfId="20456" xr:uid="{D5791D6A-D4B8-4D54-86A8-C81F8B5AD23D}"/>
    <cellStyle name="20% - Accent3 16 2 3" xfId="3648" xr:uid="{3295DAD9-E45E-4670-BAFA-79FE83E4A415}"/>
    <cellStyle name="20% - Accent3 16 2 3 2" xfId="7808" xr:uid="{3F3ED721-5414-40A6-9F0E-19815BB39145}"/>
    <cellStyle name="20% - Accent3 16 2 3 2 2" xfId="16391" xr:uid="{C9F382D2-0AAE-4FAC-8382-9E2FFE4E8CBA}"/>
    <cellStyle name="20% - Accent3 16 2 3 2 2 2" xfId="34216" xr:uid="{5AD0B0E6-6B17-4070-B96D-75480517A22A}"/>
    <cellStyle name="20% - Accent3 16 2 3 2 3" xfId="25716" xr:uid="{61A8E67A-DD29-464A-BCCB-54EE0C39F618}"/>
    <cellStyle name="20% - Accent3 16 2 3 3" xfId="12231" xr:uid="{3BFF8438-2B60-4D51-892F-64A0FF3E3BC8}"/>
    <cellStyle name="20% - Accent3 16 2 3 3 2" xfId="30056" xr:uid="{9562FAE7-D7DA-4D7D-8F6A-EF9622EF6002}"/>
    <cellStyle name="20% - Accent3 16 2 3 4" xfId="21556" xr:uid="{E006B57E-88CF-4D76-A203-60FD3F335AFC}"/>
    <cellStyle name="20% - Accent3 16 2 4" xfId="5728" xr:uid="{E77FAE81-7B07-474F-9FDE-E6571C6DDD55}"/>
    <cellStyle name="20% - Accent3 16 2 4 2" xfId="14311" xr:uid="{C8CDCD00-4B12-4CE2-8A35-D10D02618611}"/>
    <cellStyle name="20% - Accent3 16 2 4 2 2" xfId="32136" xr:uid="{4722E23E-5A64-43DF-95C2-A2298355AAE1}"/>
    <cellStyle name="20% - Accent3 16 2 4 3" xfId="23636" xr:uid="{9B2CBECA-E9AE-4634-A185-9FCB29F9A4AB}"/>
    <cellStyle name="20% - Accent3 16 2 5" xfId="10151" xr:uid="{159CE3F8-7149-4512-86AF-3795BC24A0E9}"/>
    <cellStyle name="20% - Accent3 16 2 5 2" xfId="27976" xr:uid="{F03613DD-918C-41A6-B526-1923B964C811}"/>
    <cellStyle name="20% - Accent3 16 2 6" xfId="19476" xr:uid="{5BB065DA-9661-454B-9119-98D2481D605C}"/>
    <cellStyle name="20% - Accent3 16 3" xfId="2068" xr:uid="{AB38B543-8DA2-488B-93CB-D21BA08E4EF1}"/>
    <cellStyle name="20% - Accent3 16 3 2" xfId="4148" xr:uid="{B2B8EC4C-AA6F-48A9-86D7-93130251C9FE}"/>
    <cellStyle name="20% - Accent3 16 3 2 2" xfId="8308" xr:uid="{EEFA0BB5-A969-4188-A1A8-67585D2376BC}"/>
    <cellStyle name="20% - Accent3 16 3 2 2 2" xfId="16891" xr:uid="{3C1B54A0-E285-416F-BFDA-86A338C42946}"/>
    <cellStyle name="20% - Accent3 16 3 2 2 2 2" xfId="34716" xr:uid="{09A82D8D-F3D6-487F-B440-DC70F982B145}"/>
    <cellStyle name="20% - Accent3 16 3 2 2 3" xfId="26216" xr:uid="{9818394E-012A-4D50-886C-1C053ED36F3A}"/>
    <cellStyle name="20% - Accent3 16 3 2 3" xfId="12731" xr:uid="{850EC02E-D51A-45B2-9004-9BB95A384C0B}"/>
    <cellStyle name="20% - Accent3 16 3 2 3 2" xfId="30556" xr:uid="{C4BE52A5-4DED-4C38-A5AD-877E18CB81E8}"/>
    <cellStyle name="20% - Accent3 16 3 2 4" xfId="22056" xr:uid="{32A2E022-3836-424B-88A4-D66E11428128}"/>
    <cellStyle name="20% - Accent3 16 3 3" xfId="6228" xr:uid="{B896D562-B255-49A2-A10A-EA419E7D21B4}"/>
    <cellStyle name="20% - Accent3 16 3 3 2" xfId="14811" xr:uid="{68BDC880-5F6F-4D25-9D83-CEA129584BE6}"/>
    <cellStyle name="20% - Accent3 16 3 3 2 2" xfId="32636" xr:uid="{C6BC7473-CC17-433A-B037-F2831876D164}"/>
    <cellStyle name="20% - Accent3 16 3 3 3" xfId="24136" xr:uid="{6403BF74-99A5-4513-88A7-5065614640E5}"/>
    <cellStyle name="20% - Accent3 16 3 4" xfId="10651" xr:uid="{E355ABD3-CBBB-45BC-9DAE-8FF13CC5E764}"/>
    <cellStyle name="20% - Accent3 16 3 4 2" xfId="28476" xr:uid="{AD318379-CE71-4DAB-B671-BBCB3190CAB7}"/>
    <cellStyle name="20% - Accent3 16 3 5" xfId="19976" xr:uid="{8608EE5B-9C9A-4E70-82AE-C8CE43C32940}"/>
    <cellStyle name="20% - Accent3 16 4" xfId="3168" xr:uid="{0DB29AE0-6A91-4F09-B3A0-4490B1C7EB7D}"/>
    <cellStyle name="20% - Accent3 16 4 2" xfId="7328" xr:uid="{8583AA82-FFF7-44E8-82DD-F046464ADDCF}"/>
    <cellStyle name="20% - Accent3 16 4 2 2" xfId="15911" xr:uid="{C9B2ADCA-09A6-49DD-A2D7-3CFB67316CC0}"/>
    <cellStyle name="20% - Accent3 16 4 2 2 2" xfId="33736" xr:uid="{6D0F33F2-F42D-4AD5-A4DF-AA2500697EB3}"/>
    <cellStyle name="20% - Accent3 16 4 2 3" xfId="25236" xr:uid="{0F143E06-DDF4-46FB-9B6E-77CFBF00E73C}"/>
    <cellStyle name="20% - Accent3 16 4 3" xfId="11751" xr:uid="{A848BF4E-FC6C-4DA6-B346-53E17BF2A323}"/>
    <cellStyle name="20% - Accent3 16 4 3 2" xfId="29576" xr:uid="{B13FB6DB-BBDB-4B06-8BDA-620AE883C2D0}"/>
    <cellStyle name="20% - Accent3 16 4 4" xfId="21076" xr:uid="{4589CB7E-4D41-4E4C-A998-860A82607170}"/>
    <cellStyle name="20% - Accent3 16 5" xfId="5248" xr:uid="{251DF6DF-33B7-4AE5-837A-E15BE120768D}"/>
    <cellStyle name="20% - Accent3 16 5 2" xfId="13831" xr:uid="{6E7148CF-EDCD-49D6-AF08-576A186D4EB3}"/>
    <cellStyle name="20% - Accent3 16 5 2 2" xfId="31656" xr:uid="{0675F874-641B-45AE-932F-B85CEAC1041A}"/>
    <cellStyle name="20% - Accent3 16 5 3" xfId="23156" xr:uid="{00A51E2D-3DA1-4F37-AC8F-1D2037CDF11D}"/>
    <cellStyle name="20% - Accent3 16 6" xfId="9671" xr:uid="{72FCD30C-43AB-4CFC-8809-B98FE265CF17}"/>
    <cellStyle name="20% - Accent3 16 6 2" xfId="27496" xr:uid="{FE071440-770A-490E-965F-75EFE5159E73}"/>
    <cellStyle name="20% - Accent3 16 7" xfId="18996" xr:uid="{531C8DDA-95C5-4EF9-AE02-1ACEC448489E}"/>
    <cellStyle name="20% - Accent3 160" xfId="37337" xr:uid="{9FEA959A-CFE4-487D-AA7E-3B58D794AA93}"/>
    <cellStyle name="20% - Accent3 161" xfId="37357" xr:uid="{6FC56D9E-2448-4528-A3AE-5CF5DE27E9F1}"/>
    <cellStyle name="20% - Accent3 162" xfId="37377" xr:uid="{369761C2-685E-45DC-85D8-A8BB2AA6553E}"/>
    <cellStyle name="20% - Accent3 163" xfId="37397" xr:uid="{6B289528-04C9-4AFA-B991-8C5690D9C496}"/>
    <cellStyle name="20% - Accent3 164" xfId="37417" xr:uid="{0D1E2062-4D88-449C-B3B6-64E90A553EE1}"/>
    <cellStyle name="20% - Accent3 165" xfId="37437" xr:uid="{7964EB78-E5A8-4FB9-8312-82F0B1D56315}"/>
    <cellStyle name="20% - Accent3 166" xfId="37457" xr:uid="{2EF16220-8C47-4813-B776-FE7B35564BBB}"/>
    <cellStyle name="20% - Accent3 167" xfId="37477" xr:uid="{3553AF6D-E9E4-4EE3-A5E9-3AB99182807A}"/>
    <cellStyle name="20% - Accent3 168" xfId="37497" xr:uid="{0CFA600E-3310-47DE-9C29-378B3010FB79}"/>
    <cellStyle name="20% - Accent3 169" xfId="37517" xr:uid="{93FE201C-EEAF-4DEC-992D-03E8EB721AA8}"/>
    <cellStyle name="20% - Accent3 17" xfId="982" xr:uid="{D05842B3-AA95-45DC-9700-A9DFA0D2A0AF}"/>
    <cellStyle name="20% - Accent3 17 2" xfId="1588" xr:uid="{23B2CAA2-846E-4E14-BAD7-52D98AD0D13C}"/>
    <cellStyle name="20% - Accent3 17 2 2" xfId="2568" xr:uid="{C5BD5577-9CA8-4D3B-BD1F-076EEFEAC5B4}"/>
    <cellStyle name="20% - Accent3 17 2 2 2" xfId="4648" xr:uid="{3EBD43C9-ACBA-481A-B30A-0A57F103962B}"/>
    <cellStyle name="20% - Accent3 17 2 2 2 2" xfId="8808" xr:uid="{EFF519B1-7DC4-4060-9509-9CF4CE019460}"/>
    <cellStyle name="20% - Accent3 17 2 2 2 2 2" xfId="17391" xr:uid="{1A992EA7-9745-4434-8CFB-FB585D5C3A94}"/>
    <cellStyle name="20% - Accent3 17 2 2 2 2 2 2" xfId="35216" xr:uid="{A2F83ECD-D088-46C4-98E8-80084CF7977D}"/>
    <cellStyle name="20% - Accent3 17 2 2 2 2 3" xfId="26716" xr:uid="{BFE65A6E-A3A5-45D3-A866-55F93517A332}"/>
    <cellStyle name="20% - Accent3 17 2 2 2 3" xfId="13231" xr:uid="{2E23B501-A3C0-44EE-93AF-D27D19612BA8}"/>
    <cellStyle name="20% - Accent3 17 2 2 2 3 2" xfId="31056" xr:uid="{06CD0E16-BC1F-45C3-B88D-A8116859D9B2}"/>
    <cellStyle name="20% - Accent3 17 2 2 2 4" xfId="22556" xr:uid="{946FAB0E-71CB-4325-9EC6-E51EFD0E7EDA}"/>
    <cellStyle name="20% - Accent3 17 2 2 3" xfId="6728" xr:uid="{8AB6B61C-73E6-48E5-9087-710604760DA2}"/>
    <cellStyle name="20% - Accent3 17 2 2 3 2" xfId="15311" xr:uid="{65FC4A65-64D7-42D3-9AA5-9AF236B41A48}"/>
    <cellStyle name="20% - Accent3 17 2 2 3 2 2" xfId="33136" xr:uid="{D04EC17C-137A-4341-9082-22AA3BC2E3BE}"/>
    <cellStyle name="20% - Accent3 17 2 2 3 3" xfId="24636" xr:uid="{1781046B-6894-442C-A26B-1F06A5C4088B}"/>
    <cellStyle name="20% - Accent3 17 2 2 4" xfId="11151" xr:uid="{1E24FCCC-16F0-45C3-BBA4-C05752A60B0D}"/>
    <cellStyle name="20% - Accent3 17 2 2 4 2" xfId="28976" xr:uid="{4B89531F-A839-40F2-8C3B-0D198A822764}"/>
    <cellStyle name="20% - Accent3 17 2 2 5" xfId="20476" xr:uid="{4EDF6151-A103-41AE-A5C1-7B736F67909E}"/>
    <cellStyle name="20% - Accent3 17 2 3" xfId="3668" xr:uid="{CB8D3E0F-6F72-4002-A7B4-06ACCA1AD9DE}"/>
    <cellStyle name="20% - Accent3 17 2 3 2" xfId="7828" xr:uid="{E2297A3E-9115-4357-82EF-762E2EB198F0}"/>
    <cellStyle name="20% - Accent3 17 2 3 2 2" xfId="16411" xr:uid="{C7BB65C1-4D5A-462E-B145-CD4824261650}"/>
    <cellStyle name="20% - Accent3 17 2 3 2 2 2" xfId="34236" xr:uid="{798F0AAB-7D5A-4D48-ADAA-3687BED25BD5}"/>
    <cellStyle name="20% - Accent3 17 2 3 2 3" xfId="25736" xr:uid="{25ADBB68-839F-48A8-A8DF-0CCA52AE6833}"/>
    <cellStyle name="20% - Accent3 17 2 3 3" xfId="12251" xr:uid="{26CFD0A7-2FB6-4729-BF1B-6B2F595FBA27}"/>
    <cellStyle name="20% - Accent3 17 2 3 3 2" xfId="30076" xr:uid="{E5586667-A5BF-4042-B2AC-367D7F044F55}"/>
    <cellStyle name="20% - Accent3 17 2 3 4" xfId="21576" xr:uid="{72AF688E-EF26-422D-A2E8-2F6D64260849}"/>
    <cellStyle name="20% - Accent3 17 2 4" xfId="5748" xr:uid="{48B2807D-E360-41AD-8632-4D3E7824E05B}"/>
    <cellStyle name="20% - Accent3 17 2 4 2" xfId="14331" xr:uid="{6935AAAE-71EB-4689-8435-71E20D306D5A}"/>
    <cellStyle name="20% - Accent3 17 2 4 2 2" xfId="32156" xr:uid="{27931971-6E04-40A3-AF21-FDF2402A151C}"/>
    <cellStyle name="20% - Accent3 17 2 4 3" xfId="23656" xr:uid="{1F851B5C-2B13-4CA7-9C24-55ECA55FD96A}"/>
    <cellStyle name="20% - Accent3 17 2 5" xfId="10171" xr:uid="{1062FE77-7ADA-4538-BE26-60F3CBCE91BB}"/>
    <cellStyle name="20% - Accent3 17 2 5 2" xfId="27996" xr:uid="{38C5B9DA-CEB8-451F-A1CB-D560E97CEF97}"/>
    <cellStyle name="20% - Accent3 17 2 6" xfId="19496" xr:uid="{2F9F69B5-595B-46C9-A3E5-6FE572E99C77}"/>
    <cellStyle name="20% - Accent3 17 3" xfId="2088" xr:uid="{CAA6B741-26B2-4AD9-BAB4-5425E0283C63}"/>
    <cellStyle name="20% - Accent3 17 3 2" xfId="4168" xr:uid="{A6F9BED3-C9DB-4954-B001-CE4DF2F3F1E8}"/>
    <cellStyle name="20% - Accent3 17 3 2 2" xfId="8328" xr:uid="{6EBA9A9F-C805-4FB2-A6F1-CAA4063C43D1}"/>
    <cellStyle name="20% - Accent3 17 3 2 2 2" xfId="16911" xr:uid="{3FF12EB9-021B-4457-8F47-F50D06419600}"/>
    <cellStyle name="20% - Accent3 17 3 2 2 2 2" xfId="34736" xr:uid="{3603E1BA-CA0B-468F-860D-A69B1727AB17}"/>
    <cellStyle name="20% - Accent3 17 3 2 2 3" xfId="26236" xr:uid="{0350EAED-C047-4AA8-8C37-A3C01F70AF9C}"/>
    <cellStyle name="20% - Accent3 17 3 2 3" xfId="12751" xr:uid="{205D8BD6-5471-42E3-AA59-4F294CBD1628}"/>
    <cellStyle name="20% - Accent3 17 3 2 3 2" xfId="30576" xr:uid="{2B4E0AC6-3E59-4CB0-A42B-1430CC49CD44}"/>
    <cellStyle name="20% - Accent3 17 3 2 4" xfId="22076" xr:uid="{82F9A691-A921-41D2-96B8-84C25915ADA4}"/>
    <cellStyle name="20% - Accent3 17 3 3" xfId="6248" xr:uid="{ECB729AD-5EF1-4969-9198-7EDC70D80D39}"/>
    <cellStyle name="20% - Accent3 17 3 3 2" xfId="14831" xr:uid="{F3F62FF3-6486-4966-AE54-C12691A1EB13}"/>
    <cellStyle name="20% - Accent3 17 3 3 2 2" xfId="32656" xr:uid="{DFA8A224-8BFC-43F9-A23A-B4DE2ED975C8}"/>
    <cellStyle name="20% - Accent3 17 3 3 3" xfId="24156" xr:uid="{2F1755C4-DBF2-4237-8289-455D27D731B1}"/>
    <cellStyle name="20% - Accent3 17 3 4" xfId="10671" xr:uid="{9087A5C1-A105-4C2E-B84E-BA9D1578FC8C}"/>
    <cellStyle name="20% - Accent3 17 3 4 2" xfId="28496" xr:uid="{1E240B16-03EF-4814-A311-97337176ECCC}"/>
    <cellStyle name="20% - Accent3 17 3 5" xfId="19996" xr:uid="{29A7B6C3-21B7-4946-B33D-FBE498D11D01}"/>
    <cellStyle name="20% - Accent3 17 4" xfId="3188" xr:uid="{5578698F-C1AB-4896-B98D-3A46BF51BCC4}"/>
    <cellStyle name="20% - Accent3 17 4 2" xfId="7348" xr:uid="{CEACBFD1-ED99-475A-B95F-F25A52415FF1}"/>
    <cellStyle name="20% - Accent3 17 4 2 2" xfId="15931" xr:uid="{879B7AE6-7E06-4E5C-8A36-FA9D0D589219}"/>
    <cellStyle name="20% - Accent3 17 4 2 2 2" xfId="33756" xr:uid="{A674E858-63BE-416C-B954-810ED75CD6C0}"/>
    <cellStyle name="20% - Accent3 17 4 2 3" xfId="25256" xr:uid="{86D27B92-2DE7-48DD-BFD2-9709D0C9CCBE}"/>
    <cellStyle name="20% - Accent3 17 4 3" xfId="11771" xr:uid="{43B873D1-6DD8-4C9F-9244-7B101D17E105}"/>
    <cellStyle name="20% - Accent3 17 4 3 2" xfId="29596" xr:uid="{CF6F16E7-2674-42AA-B625-FB7FCE0264FA}"/>
    <cellStyle name="20% - Accent3 17 4 4" xfId="21096" xr:uid="{90844A37-8163-48E3-A270-65420D32B68C}"/>
    <cellStyle name="20% - Accent3 17 5" xfId="5268" xr:uid="{56290071-69A3-49C8-8950-736FB2653216}"/>
    <cellStyle name="20% - Accent3 17 5 2" xfId="13851" xr:uid="{84C9B82C-A3EB-4926-A609-D06D6A278362}"/>
    <cellStyle name="20% - Accent3 17 5 2 2" xfId="31676" xr:uid="{81A151E2-4BB0-4BFB-9BF9-1CFE3EAE3EA1}"/>
    <cellStyle name="20% - Accent3 17 5 3" xfId="23176" xr:uid="{89EE6D61-9E82-4747-83F6-FEF4CE309300}"/>
    <cellStyle name="20% - Accent3 17 6" xfId="9691" xr:uid="{531A3C29-78B7-4ACD-8BF6-AE91038BC85F}"/>
    <cellStyle name="20% - Accent3 17 6 2" xfId="27516" xr:uid="{A0ED5E23-550E-43E9-867D-CF7354823631}"/>
    <cellStyle name="20% - Accent3 17 7" xfId="19016" xr:uid="{CF102EA8-D940-443B-8B34-D114319FB13A}"/>
    <cellStyle name="20% - Accent3 170" xfId="37537" xr:uid="{B7E47F1C-991C-42D5-AB9E-7BA3436DB7E0}"/>
    <cellStyle name="20% - Accent3 171" xfId="37557" xr:uid="{AD3A28B0-F93C-4466-A8D8-E5D61316D145}"/>
    <cellStyle name="20% - Accent3 172" xfId="37577" xr:uid="{E0407024-B95D-4DDB-9CCD-CD375245E0A3}"/>
    <cellStyle name="20% - Accent3 173" xfId="37597" xr:uid="{DD52525E-82D5-4253-8EB7-A114A9718B8B}"/>
    <cellStyle name="20% - Accent3 174" xfId="37617" xr:uid="{32D0BBFF-BC51-4A74-8A1C-1855F8D13772}"/>
    <cellStyle name="20% - Accent3 175" xfId="37637" xr:uid="{CA8C34F6-32D6-401A-85CA-7E522E257276}"/>
    <cellStyle name="20% - Accent3 176" xfId="37657" xr:uid="{EF00C5DE-AFB3-4994-8427-D42C92323E2A}"/>
    <cellStyle name="20% - Accent3 177" xfId="37677" xr:uid="{CE36461C-B02C-4BCC-9EB3-E5CC0BAEA1C7}"/>
    <cellStyle name="20% - Accent3 178" xfId="37697" xr:uid="{A2B4ECA1-91B8-4439-9F34-0EF5EA58C3E1}"/>
    <cellStyle name="20% - Accent3 179" xfId="37717" xr:uid="{AB5AC6F6-EB33-43C0-8125-6733DE9A76EB}"/>
    <cellStyle name="20% - Accent3 18" xfId="1002" xr:uid="{8054CE44-A34A-4CBF-A5DE-3E0ABA0E8EA8}"/>
    <cellStyle name="20% - Accent3 18 2" xfId="1608" xr:uid="{EFB647F5-1610-4501-AC3D-511DBFAEBC53}"/>
    <cellStyle name="20% - Accent3 18 2 2" xfId="2588" xr:uid="{3F2D56B1-1E38-4C3C-9513-18996893B894}"/>
    <cellStyle name="20% - Accent3 18 2 2 2" xfId="4668" xr:uid="{BE8B01F1-1F07-4C4D-B382-B442285E445A}"/>
    <cellStyle name="20% - Accent3 18 2 2 2 2" xfId="8828" xr:uid="{CBB7D18D-3E9D-4ACE-9332-363E67418B4C}"/>
    <cellStyle name="20% - Accent3 18 2 2 2 2 2" xfId="17411" xr:uid="{D780BA3B-3AEA-47AB-8EF9-93CA88E80B22}"/>
    <cellStyle name="20% - Accent3 18 2 2 2 2 2 2" xfId="35236" xr:uid="{A2E4478D-5784-44AF-8D21-686C43EE7CF4}"/>
    <cellStyle name="20% - Accent3 18 2 2 2 2 3" xfId="26736" xr:uid="{C70CD63B-73D9-46EF-88F5-9221E2063E7C}"/>
    <cellStyle name="20% - Accent3 18 2 2 2 3" xfId="13251" xr:uid="{EC742E56-4D44-4DA7-8EB7-647D20467BCC}"/>
    <cellStyle name="20% - Accent3 18 2 2 2 3 2" xfId="31076" xr:uid="{56D6D1FB-ED18-4822-95E4-5478F5F0D5C0}"/>
    <cellStyle name="20% - Accent3 18 2 2 2 4" xfId="22576" xr:uid="{005F4E24-FB4A-4AC6-8200-BB6D6B21C5A5}"/>
    <cellStyle name="20% - Accent3 18 2 2 3" xfId="6748" xr:uid="{7AC3B2AA-E988-44A7-810C-B66A050D084A}"/>
    <cellStyle name="20% - Accent3 18 2 2 3 2" xfId="15331" xr:uid="{F5317E4D-4D12-495C-8517-1D2544244B0C}"/>
    <cellStyle name="20% - Accent3 18 2 2 3 2 2" xfId="33156" xr:uid="{8CA7996A-B836-421E-8E9B-98C6E0FAF954}"/>
    <cellStyle name="20% - Accent3 18 2 2 3 3" xfId="24656" xr:uid="{B80900CD-34E0-4A5E-B671-E2F3249136CE}"/>
    <cellStyle name="20% - Accent3 18 2 2 4" xfId="11171" xr:uid="{25C894CC-B6C1-4613-93DE-5737E86D622A}"/>
    <cellStyle name="20% - Accent3 18 2 2 4 2" xfId="28996" xr:uid="{931C00A7-FDCE-48BF-8095-2CF82775ADDD}"/>
    <cellStyle name="20% - Accent3 18 2 2 5" xfId="20496" xr:uid="{DD9B4BBB-4EF0-44E0-8864-466D93BC96F3}"/>
    <cellStyle name="20% - Accent3 18 2 3" xfId="3688" xr:uid="{C94573C6-AA41-4999-A624-5EA7836F7BB4}"/>
    <cellStyle name="20% - Accent3 18 2 3 2" xfId="7848" xr:uid="{4FAD8922-6B87-47CD-BF14-12F0C9914620}"/>
    <cellStyle name="20% - Accent3 18 2 3 2 2" xfId="16431" xr:uid="{8AF7831E-AD96-4F77-8C1F-394B0E7C102B}"/>
    <cellStyle name="20% - Accent3 18 2 3 2 2 2" xfId="34256" xr:uid="{F3C96CC8-1DF5-40D1-94EB-5CE3ABDD0052}"/>
    <cellStyle name="20% - Accent3 18 2 3 2 3" xfId="25756" xr:uid="{5FCFCF8D-8EB0-4A95-8118-BE115990C220}"/>
    <cellStyle name="20% - Accent3 18 2 3 3" xfId="12271" xr:uid="{3A00BFAC-48C5-4A0D-A960-F83F7B513005}"/>
    <cellStyle name="20% - Accent3 18 2 3 3 2" xfId="30096" xr:uid="{6D7BB111-ED36-4F0E-A839-05D4B53BE4A6}"/>
    <cellStyle name="20% - Accent3 18 2 3 4" xfId="21596" xr:uid="{5D937B38-3542-4714-AE35-C07E6017BB11}"/>
    <cellStyle name="20% - Accent3 18 2 4" xfId="5768" xr:uid="{A3B2CAE4-367B-40A7-99EB-AC6CAB3C7E8A}"/>
    <cellStyle name="20% - Accent3 18 2 4 2" xfId="14351" xr:uid="{F69E0C5B-E100-4F5E-B61A-79BCB8FA9099}"/>
    <cellStyle name="20% - Accent3 18 2 4 2 2" xfId="32176" xr:uid="{439CC921-2F94-458C-8FA6-D75BAB35E23F}"/>
    <cellStyle name="20% - Accent3 18 2 4 3" xfId="23676" xr:uid="{69D36673-9516-45CC-9FCB-2B9D475D83F2}"/>
    <cellStyle name="20% - Accent3 18 2 5" xfId="10191" xr:uid="{F3E61AE1-2444-4F3C-A7BC-E36B68871973}"/>
    <cellStyle name="20% - Accent3 18 2 5 2" xfId="28016" xr:uid="{F611B1E2-D627-48DD-BCF7-069D4A971F5B}"/>
    <cellStyle name="20% - Accent3 18 2 6" xfId="19516" xr:uid="{AF6485CE-68D2-4FC2-B3AD-0F2B17BB4FA3}"/>
    <cellStyle name="20% - Accent3 18 3" xfId="2108" xr:uid="{7B309E07-C2A3-4AAE-B05C-949054FF52FE}"/>
    <cellStyle name="20% - Accent3 18 3 2" xfId="4188" xr:uid="{6C50B76F-4750-4921-8148-113AD27BA987}"/>
    <cellStyle name="20% - Accent3 18 3 2 2" xfId="8348" xr:uid="{EFB0FAC9-64EE-41F8-84B5-09B968C34FF1}"/>
    <cellStyle name="20% - Accent3 18 3 2 2 2" xfId="16931" xr:uid="{ABABF619-F30D-41A6-A9D3-E096CDC6DC98}"/>
    <cellStyle name="20% - Accent3 18 3 2 2 2 2" xfId="34756" xr:uid="{D3E1367B-83BB-443E-B1BD-5C7555B947CF}"/>
    <cellStyle name="20% - Accent3 18 3 2 2 3" xfId="26256" xr:uid="{1E489948-157A-4032-8DC4-B0AB26420A5D}"/>
    <cellStyle name="20% - Accent3 18 3 2 3" xfId="12771" xr:uid="{5E18B1EA-C5C1-49C1-A4CF-E88E07AD0171}"/>
    <cellStyle name="20% - Accent3 18 3 2 3 2" xfId="30596" xr:uid="{6413ADEA-7F7F-4CD9-8D92-769344248ED6}"/>
    <cellStyle name="20% - Accent3 18 3 2 4" xfId="22096" xr:uid="{80FEB8C2-421B-4140-B61B-E2F9450F11F4}"/>
    <cellStyle name="20% - Accent3 18 3 3" xfId="6268" xr:uid="{20349091-9598-425F-9858-6876436E2D29}"/>
    <cellStyle name="20% - Accent3 18 3 3 2" xfId="14851" xr:uid="{532D159B-96DD-4251-A33C-D632D5267CAB}"/>
    <cellStyle name="20% - Accent3 18 3 3 2 2" xfId="32676" xr:uid="{16D4CFC7-78C1-486C-959E-17FC1BEEB93D}"/>
    <cellStyle name="20% - Accent3 18 3 3 3" xfId="24176" xr:uid="{8B33C540-BC05-44A5-BF70-30BF27855F6C}"/>
    <cellStyle name="20% - Accent3 18 3 4" xfId="10691" xr:uid="{80ADFF64-123E-456F-9CAB-738315F668FA}"/>
    <cellStyle name="20% - Accent3 18 3 4 2" xfId="28516" xr:uid="{8E6DA872-810E-489D-A990-715FE427EF40}"/>
    <cellStyle name="20% - Accent3 18 3 5" xfId="20016" xr:uid="{B47C0D4A-5D11-4F4C-A823-E6AFABF649CC}"/>
    <cellStyle name="20% - Accent3 18 4" xfId="3208" xr:uid="{2588B3BF-2938-4750-9057-35F97610A7D2}"/>
    <cellStyle name="20% - Accent3 18 4 2" xfId="7368" xr:uid="{E52C96DA-554A-4741-BF00-B4D1A8C553DD}"/>
    <cellStyle name="20% - Accent3 18 4 2 2" xfId="15951" xr:uid="{318B0A09-1C26-4309-9D30-30FA781A25C1}"/>
    <cellStyle name="20% - Accent3 18 4 2 2 2" xfId="33776" xr:uid="{FFC9185B-AC33-438A-97BF-BA3777DB5FDF}"/>
    <cellStyle name="20% - Accent3 18 4 2 3" xfId="25276" xr:uid="{1CFB044E-1FC2-4192-A966-C55605E5C3C6}"/>
    <cellStyle name="20% - Accent3 18 4 3" xfId="11791" xr:uid="{CF26CACD-A537-4CD1-A621-F0BBD33950B7}"/>
    <cellStyle name="20% - Accent3 18 4 3 2" xfId="29616" xr:uid="{6E67B9C8-549A-4D49-BCB6-5231BE92C5B1}"/>
    <cellStyle name="20% - Accent3 18 4 4" xfId="21116" xr:uid="{6AA94650-AFEB-4074-8479-99149296CF9C}"/>
    <cellStyle name="20% - Accent3 18 5" xfId="5288" xr:uid="{DE54275E-2F56-4C46-8D93-8397FFBBE528}"/>
    <cellStyle name="20% - Accent3 18 5 2" xfId="13871" xr:uid="{41770284-9D62-48F7-BDC8-EB71BB2E51F5}"/>
    <cellStyle name="20% - Accent3 18 5 2 2" xfId="31696" xr:uid="{C39E76E0-894A-455C-A16B-5839974BC456}"/>
    <cellStyle name="20% - Accent3 18 5 3" xfId="23196" xr:uid="{E14221B0-F1A8-4E5B-AD81-5B8A41E5FE12}"/>
    <cellStyle name="20% - Accent3 18 6" xfId="9711" xr:uid="{34D45E8A-1F24-4623-AD5E-9FCFFC64BCFE}"/>
    <cellStyle name="20% - Accent3 18 6 2" xfId="27536" xr:uid="{6304B8F8-2DDA-499C-A885-DC4BE5017B8C}"/>
    <cellStyle name="20% - Accent3 18 7" xfId="19036" xr:uid="{89AA0E15-7E90-4564-AD92-2B3DF6E9F1F1}"/>
    <cellStyle name="20% - Accent3 180" xfId="37737" xr:uid="{6A41FF78-DBBE-49C5-965D-DCC8CD6B1039}"/>
    <cellStyle name="20% - Accent3 181" xfId="37757" xr:uid="{55E6E57C-1BED-475F-A647-11F3E9E4286B}"/>
    <cellStyle name="20% - Accent3 182" xfId="37777" xr:uid="{23EF69D1-15CB-446F-91C8-0A4E1897C105}"/>
    <cellStyle name="20% - Accent3 183" xfId="37797" xr:uid="{D8E3441B-1C41-4C40-8D84-569A0B0A826A}"/>
    <cellStyle name="20% - Accent3 184" xfId="37817" xr:uid="{2CF6925E-4686-4C5C-BCF7-DAD19EDEB977}"/>
    <cellStyle name="20% - Accent3 185" xfId="37837" xr:uid="{357D1F1C-F4E4-4531-A8CB-EACA10518F2C}"/>
    <cellStyle name="20% - Accent3 186" xfId="37857" xr:uid="{42C59A7C-E638-4837-B813-A9787B16EA82}"/>
    <cellStyle name="20% - Accent3 187" xfId="37877" xr:uid="{06F8A47F-EF18-4325-8147-71C5002D57EF}"/>
    <cellStyle name="20% - Accent3 188" xfId="37897" xr:uid="{BA574803-5DBD-411E-B8DC-339F94996A7A}"/>
    <cellStyle name="20% - Accent3 189" xfId="37917" xr:uid="{BD023B10-B83E-4F8C-9800-E89FB535A810}"/>
    <cellStyle name="20% - Accent3 19" xfId="1022" xr:uid="{EB8C679D-BE5A-4464-A2CC-F1A6F1854937}"/>
    <cellStyle name="20% - Accent3 19 2" xfId="1628" xr:uid="{8B361C01-B35C-4D0F-86A0-A868D8A2B7DD}"/>
    <cellStyle name="20% - Accent3 19 2 2" xfId="2608" xr:uid="{D47F679C-D69E-4762-96DB-2EA3AC5F79CE}"/>
    <cellStyle name="20% - Accent3 19 2 2 2" xfId="4688" xr:uid="{2C92A9AB-FFA5-4D10-81E9-22570282679D}"/>
    <cellStyle name="20% - Accent3 19 2 2 2 2" xfId="8848" xr:uid="{9352CE8B-937A-4086-B2A8-905BD630000A}"/>
    <cellStyle name="20% - Accent3 19 2 2 2 2 2" xfId="17431" xr:uid="{36525111-7B68-4ADF-B095-CBA5F169DEE1}"/>
    <cellStyle name="20% - Accent3 19 2 2 2 2 2 2" xfId="35256" xr:uid="{B89CCE3D-A8B4-404E-8AC7-86CB1B1D4F06}"/>
    <cellStyle name="20% - Accent3 19 2 2 2 2 3" xfId="26756" xr:uid="{B115FD0C-7F2C-4D8E-9087-A815DD388ADA}"/>
    <cellStyle name="20% - Accent3 19 2 2 2 3" xfId="13271" xr:uid="{92C20FE6-6688-476A-AE56-76FB88CAA95D}"/>
    <cellStyle name="20% - Accent3 19 2 2 2 3 2" xfId="31096" xr:uid="{F400BFD5-9059-417B-B11E-6B0670E387B3}"/>
    <cellStyle name="20% - Accent3 19 2 2 2 4" xfId="22596" xr:uid="{BA37DAE8-126D-481B-85A4-F9065BABCAB9}"/>
    <cellStyle name="20% - Accent3 19 2 2 3" xfId="6768" xr:uid="{43625D1B-FB0C-4720-9E15-7FFD45564DE5}"/>
    <cellStyle name="20% - Accent3 19 2 2 3 2" xfId="15351" xr:uid="{82B1391A-9597-4730-81B9-8EE463F6F4A0}"/>
    <cellStyle name="20% - Accent3 19 2 2 3 2 2" xfId="33176" xr:uid="{16142C19-11B0-43B3-A50F-5DC543A93583}"/>
    <cellStyle name="20% - Accent3 19 2 2 3 3" xfId="24676" xr:uid="{C60F66CE-5FF2-470F-AAA0-F0B84CBC8D4E}"/>
    <cellStyle name="20% - Accent3 19 2 2 4" xfId="11191" xr:uid="{D8FA44C1-440E-48DC-B42E-955208EDC3E3}"/>
    <cellStyle name="20% - Accent3 19 2 2 4 2" xfId="29016" xr:uid="{00B3E5AE-3076-436C-BD15-AD7F73B77275}"/>
    <cellStyle name="20% - Accent3 19 2 2 5" xfId="20516" xr:uid="{D05D5C05-8166-4393-928F-F559693BE6EF}"/>
    <cellStyle name="20% - Accent3 19 2 3" xfId="3708" xr:uid="{54EBB0BE-6C63-4802-BD5C-B4EBFF5CFE1C}"/>
    <cellStyle name="20% - Accent3 19 2 3 2" xfId="7868" xr:uid="{6341772B-D885-4F1F-8D62-BEA53DA1E999}"/>
    <cellStyle name="20% - Accent3 19 2 3 2 2" xfId="16451" xr:uid="{3720143E-3324-4F4C-BCC6-A1F68B9DC9B1}"/>
    <cellStyle name="20% - Accent3 19 2 3 2 2 2" xfId="34276" xr:uid="{1F7D151E-D94F-4840-8734-C823FA5BF0F0}"/>
    <cellStyle name="20% - Accent3 19 2 3 2 3" xfId="25776" xr:uid="{FC439285-D855-4C85-A9D7-259FCC4CA87F}"/>
    <cellStyle name="20% - Accent3 19 2 3 3" xfId="12291" xr:uid="{6E41A694-376C-4B93-8933-40010E529A01}"/>
    <cellStyle name="20% - Accent3 19 2 3 3 2" xfId="30116" xr:uid="{8C188AB6-1A0E-47EE-87D4-85A2CCC66D03}"/>
    <cellStyle name="20% - Accent3 19 2 3 4" xfId="21616" xr:uid="{9C6458D3-5DB9-4F73-9F0D-9BB4928F34DA}"/>
    <cellStyle name="20% - Accent3 19 2 4" xfId="5788" xr:uid="{35003C12-4CA4-493C-844E-E7DA7A2613EF}"/>
    <cellStyle name="20% - Accent3 19 2 4 2" xfId="14371" xr:uid="{90C758CE-F073-4DC1-A7F2-EE85C5992635}"/>
    <cellStyle name="20% - Accent3 19 2 4 2 2" xfId="32196" xr:uid="{B418CFBA-3AC8-4CE5-83BD-9CB116676A37}"/>
    <cellStyle name="20% - Accent3 19 2 4 3" xfId="23696" xr:uid="{EBED5181-329B-47B6-83A8-94341B5E642A}"/>
    <cellStyle name="20% - Accent3 19 2 5" xfId="10211" xr:uid="{24D900CB-8E51-493F-8250-BFDDA57DCDD1}"/>
    <cellStyle name="20% - Accent3 19 2 5 2" xfId="28036" xr:uid="{E9CB77BC-4745-42BE-8B46-B364BDA3C9C0}"/>
    <cellStyle name="20% - Accent3 19 2 6" xfId="19536" xr:uid="{BD218456-E400-440A-801F-9FD4ED1CBCED}"/>
    <cellStyle name="20% - Accent3 19 3" xfId="2128" xr:uid="{19188F70-0973-446D-B15F-B45D01667185}"/>
    <cellStyle name="20% - Accent3 19 3 2" xfId="4208" xr:uid="{EC7F1BCA-3340-4C32-A593-760B34AFFAEE}"/>
    <cellStyle name="20% - Accent3 19 3 2 2" xfId="8368" xr:uid="{E7081602-BE5D-4473-AB40-2C337D67507A}"/>
    <cellStyle name="20% - Accent3 19 3 2 2 2" xfId="16951" xr:uid="{4B4DA9B9-BF23-4FA8-9767-01B4608B84CA}"/>
    <cellStyle name="20% - Accent3 19 3 2 2 2 2" xfId="34776" xr:uid="{8E43E228-E587-4EC5-92D2-A8D35FFED297}"/>
    <cellStyle name="20% - Accent3 19 3 2 2 3" xfId="26276" xr:uid="{A982DA2C-D977-4BA7-B0ED-7D0E69914FD8}"/>
    <cellStyle name="20% - Accent3 19 3 2 3" xfId="12791" xr:uid="{267EE7DF-50D2-4BA1-9CFB-FAFB77D9272B}"/>
    <cellStyle name="20% - Accent3 19 3 2 3 2" xfId="30616" xr:uid="{9D10912C-5E28-42FF-A67D-291B4A423925}"/>
    <cellStyle name="20% - Accent3 19 3 2 4" xfId="22116" xr:uid="{32943A1A-01E0-4915-B18E-15BA4C82A9C2}"/>
    <cellStyle name="20% - Accent3 19 3 3" xfId="6288" xr:uid="{07D970D2-6B15-46FC-886B-9B245C35889B}"/>
    <cellStyle name="20% - Accent3 19 3 3 2" xfId="14871" xr:uid="{D414EA6A-251C-4ED2-AF26-C222D7915B82}"/>
    <cellStyle name="20% - Accent3 19 3 3 2 2" xfId="32696" xr:uid="{263839B9-CB1D-4931-A982-3BEB0CAB5122}"/>
    <cellStyle name="20% - Accent3 19 3 3 3" xfId="24196" xr:uid="{6CD49848-48D0-49C6-B1E9-C929809EC601}"/>
    <cellStyle name="20% - Accent3 19 3 4" xfId="10711" xr:uid="{694BCA20-8C5B-4C0E-A316-996A9A49AE97}"/>
    <cellStyle name="20% - Accent3 19 3 4 2" xfId="28536" xr:uid="{16D6BB9B-A8B6-472E-9030-987C482C8265}"/>
    <cellStyle name="20% - Accent3 19 3 5" xfId="20036" xr:uid="{23AE7EF2-6F7D-4E28-BF50-359DC26FF3DC}"/>
    <cellStyle name="20% - Accent3 19 4" xfId="3228" xr:uid="{1B0EA4C1-E5FF-47FB-90FD-49A6375545A7}"/>
    <cellStyle name="20% - Accent3 19 4 2" xfId="7388" xr:uid="{C1FE188E-7D70-40CA-B1B6-34C06008B9E7}"/>
    <cellStyle name="20% - Accent3 19 4 2 2" xfId="15971" xr:uid="{5E7CB850-9AD9-48EF-ACE1-072890313292}"/>
    <cellStyle name="20% - Accent3 19 4 2 2 2" xfId="33796" xr:uid="{5696F9D4-9D89-43F7-97F6-BE7D71F472DF}"/>
    <cellStyle name="20% - Accent3 19 4 2 3" xfId="25296" xr:uid="{5E3CEA1F-335C-4529-996F-894A412CEEE3}"/>
    <cellStyle name="20% - Accent3 19 4 3" xfId="11811" xr:uid="{3CDEBDBF-1C42-4AC5-8551-78737AF81A45}"/>
    <cellStyle name="20% - Accent3 19 4 3 2" xfId="29636" xr:uid="{26B264CF-2929-4A39-A6E8-C6E80343FD1F}"/>
    <cellStyle name="20% - Accent3 19 4 4" xfId="21136" xr:uid="{6C9D2637-3D2A-4037-83DC-348FF872F7B4}"/>
    <cellStyle name="20% - Accent3 19 5" xfId="5308" xr:uid="{282E054C-E249-42EF-A0C6-7E5B73CEEE50}"/>
    <cellStyle name="20% - Accent3 19 5 2" xfId="13891" xr:uid="{75069D82-53DB-4425-8C39-2C93D3671B5D}"/>
    <cellStyle name="20% - Accent3 19 5 2 2" xfId="31716" xr:uid="{36DEBCA2-71CB-46B1-A51D-CED8C9FD771D}"/>
    <cellStyle name="20% - Accent3 19 5 3" xfId="23216" xr:uid="{ED86B8CA-2932-41C9-A2BE-F394960D6060}"/>
    <cellStyle name="20% - Accent3 19 6" xfId="9731" xr:uid="{2E79E2E1-4B48-4311-BFF9-93ACF31A024F}"/>
    <cellStyle name="20% - Accent3 19 6 2" xfId="27556" xr:uid="{96D51DD0-872C-4232-8014-42ADAC5DD89D}"/>
    <cellStyle name="20% - Accent3 19 7" xfId="19056" xr:uid="{71785A9D-11DE-4F49-B403-2B4FCFD8149E}"/>
    <cellStyle name="20% - Accent3 190" xfId="37937" xr:uid="{1A20F0A5-4AC3-4A32-AA8B-00E8FA808AFC}"/>
    <cellStyle name="20% - Accent3 191" xfId="37957" xr:uid="{5F4C2509-FE5F-443F-857C-B1C3C843E3B4}"/>
    <cellStyle name="20% - Accent3 192" xfId="37977" xr:uid="{86E3AF82-9047-4BB6-A56B-BD265ABF5312}"/>
    <cellStyle name="20% - Accent3 193" xfId="37997" xr:uid="{D7B527E9-E16F-4C00-B588-2BDC6767CEB6}"/>
    <cellStyle name="20% - Accent3 194" xfId="38017" xr:uid="{8BE0FBB4-0B86-4368-A8F7-057EEAFBB0C2}"/>
    <cellStyle name="20% - Accent3 195" xfId="38037" xr:uid="{D6A61314-7705-4344-9F38-256A32F2012F}"/>
    <cellStyle name="20% - Accent3 196" xfId="38057" xr:uid="{7C6D2D06-091E-4615-AD0A-0D57CD7191A5}"/>
    <cellStyle name="20% - Accent3 197" xfId="38077" xr:uid="{26B201B8-4EEB-41D7-8488-41A06A17DF5B}"/>
    <cellStyle name="20% - Accent3 198" xfId="38097" xr:uid="{F9E3B284-1699-4DF9-A67A-CB90A3247E8A}"/>
    <cellStyle name="20% - Accent3 199" xfId="38117" xr:uid="{D70FD05E-2CB6-44AC-BF5C-ABE862E1603C}"/>
    <cellStyle name="20% - Accent3 2" xfId="127" xr:uid="{00000000-0005-0000-0000-000009000000}"/>
    <cellStyle name="20% - Accent3 2 2" xfId="453" xr:uid="{3CD44B53-61A6-40F4-9EC5-76F2834D04A5}"/>
    <cellStyle name="20% - Accent3 2 2 2" xfId="1183" xr:uid="{20D66F12-8571-4A85-BDB0-A98AB7CBB0F6}"/>
    <cellStyle name="20% - Accent3 2 2 2 2" xfId="2288" xr:uid="{B9F5DC59-ABB7-49D5-B115-7C7D23DBAA17}"/>
    <cellStyle name="20% - Accent3 2 2 2 2 2" xfId="4368" xr:uid="{E39737CA-613E-4D8B-BF5E-D46237AE20F2}"/>
    <cellStyle name="20% - Accent3 2 2 2 2 2 2" xfId="8528" xr:uid="{C1E94260-A10F-43CF-A3BE-2AF97A6A0527}"/>
    <cellStyle name="20% - Accent3 2 2 2 2 2 2 2" xfId="17111" xr:uid="{0B0A4BCF-3408-43CA-A12E-A34196B0CE59}"/>
    <cellStyle name="20% - Accent3 2 2 2 2 2 2 2 2" xfId="34936" xr:uid="{EF231DC1-B237-450A-9D36-17AEDEE86538}"/>
    <cellStyle name="20% - Accent3 2 2 2 2 2 2 3" xfId="26436" xr:uid="{C10BE6FC-C93D-4ACD-8378-2D8206064E33}"/>
    <cellStyle name="20% - Accent3 2 2 2 2 2 3" xfId="12951" xr:uid="{94ACB4C3-BC39-4FD4-A1EC-69F0BB32DD25}"/>
    <cellStyle name="20% - Accent3 2 2 2 2 2 3 2" xfId="30776" xr:uid="{9D652C54-4310-4C8B-84C6-EED59ABAF9F0}"/>
    <cellStyle name="20% - Accent3 2 2 2 2 2 4" xfId="22276" xr:uid="{1825A106-583D-4B67-A84E-DD8E4C6AB70C}"/>
    <cellStyle name="20% - Accent3 2 2 2 2 3" xfId="6448" xr:uid="{355AC658-B0DF-46AA-812B-833FB8B62734}"/>
    <cellStyle name="20% - Accent3 2 2 2 2 3 2" xfId="15031" xr:uid="{DD550400-042B-4997-A8F0-2FDF1FD36A66}"/>
    <cellStyle name="20% - Accent3 2 2 2 2 3 2 2" xfId="32856" xr:uid="{69DA5B62-1E4E-4BF7-9D6E-54AE095CB1EC}"/>
    <cellStyle name="20% - Accent3 2 2 2 2 3 3" xfId="24356" xr:uid="{046FA61E-3498-4B37-9533-9512CD1C54FF}"/>
    <cellStyle name="20% - Accent3 2 2 2 2 4" xfId="10871" xr:uid="{F4702A0D-1D82-4B95-93F2-83B95DECC5D0}"/>
    <cellStyle name="20% - Accent3 2 2 2 2 4 2" xfId="28696" xr:uid="{9EAD7BF9-B1C6-46C4-9C62-C524A4F0C5D7}"/>
    <cellStyle name="20% - Accent3 2 2 2 2 5" xfId="20196" xr:uid="{5C083902-F85F-4589-BCB8-3622EDEB1356}"/>
    <cellStyle name="20% - Accent3 2 2 2 3" xfId="3388" xr:uid="{CE5E7D04-6300-471B-A504-01383F3C313C}"/>
    <cellStyle name="20% - Accent3 2 2 2 3 2" xfId="7548" xr:uid="{DF5E5A35-9FB5-4409-A981-4E8549B5C9BA}"/>
    <cellStyle name="20% - Accent3 2 2 2 3 2 2" xfId="16131" xr:uid="{05163ADF-3EEE-4BDE-85A7-586A43D256BD}"/>
    <cellStyle name="20% - Accent3 2 2 2 3 2 2 2" xfId="33956" xr:uid="{5C14F39D-6480-4DD0-B4DB-3E295056726E}"/>
    <cellStyle name="20% - Accent3 2 2 2 3 2 3" xfId="25456" xr:uid="{33BDF7FC-484A-4C42-955E-D43F68DAA317}"/>
    <cellStyle name="20% - Accent3 2 2 2 3 3" xfId="11971" xr:uid="{CB735D0E-1E11-4819-834B-D2328A84646E}"/>
    <cellStyle name="20% - Accent3 2 2 2 3 3 2" xfId="29796" xr:uid="{ADB7219F-09C5-4C08-888B-98725BBF495F}"/>
    <cellStyle name="20% - Accent3 2 2 2 3 4" xfId="21296" xr:uid="{C8B3D758-4952-4D6C-8B6C-D9E6E460B56A}"/>
    <cellStyle name="20% - Accent3 2 2 2 4" xfId="5468" xr:uid="{2F8B2B09-352E-4503-9867-52FD725700CB}"/>
    <cellStyle name="20% - Accent3 2 2 2 4 2" xfId="14051" xr:uid="{FDFF9399-C23E-4784-A6CE-EC9D86018D16}"/>
    <cellStyle name="20% - Accent3 2 2 2 4 2 2" xfId="31876" xr:uid="{F8504848-5B3C-4B0F-9D0E-FCEADDCDABCD}"/>
    <cellStyle name="20% - Accent3 2 2 2 4 3" xfId="23376" xr:uid="{CBAC7C1C-B6C7-4F01-82C1-A923E9D0942F}"/>
    <cellStyle name="20% - Accent3 2 2 2 5" xfId="9891" xr:uid="{E1785933-19CD-44C4-A533-691A16356180}"/>
    <cellStyle name="20% - Accent3 2 2 2 5 2" xfId="27716" xr:uid="{58E6B29E-86F5-4F79-AE0F-786E95E5584F}"/>
    <cellStyle name="20% - Accent3 2 2 2 6" xfId="19216" xr:uid="{563D18CF-9589-4245-AB45-C7785648285F}"/>
    <cellStyle name="20% - Accent3 2 2 3" xfId="1808" xr:uid="{67824B4E-9B24-4F6C-BC47-D7C0DF4326BE}"/>
    <cellStyle name="20% - Accent3 2 2 3 2" xfId="3888" xr:uid="{35112FB2-05E7-49F3-A50C-9CE4101F0811}"/>
    <cellStyle name="20% - Accent3 2 2 3 2 2" xfId="8048" xr:uid="{3F4385B1-B015-44D8-AC5B-7238033B01C6}"/>
    <cellStyle name="20% - Accent3 2 2 3 2 2 2" xfId="16631" xr:uid="{EE901257-1651-4F04-B764-ADD34E89D581}"/>
    <cellStyle name="20% - Accent3 2 2 3 2 2 2 2" xfId="34456" xr:uid="{104BE708-42C7-4876-BEC0-571EAEA30419}"/>
    <cellStyle name="20% - Accent3 2 2 3 2 2 3" xfId="25956" xr:uid="{60E51BEE-71C4-464E-AAF5-6873BAE3FB3C}"/>
    <cellStyle name="20% - Accent3 2 2 3 2 3" xfId="12471" xr:uid="{D626D87D-DAB3-4ACB-AD7D-D4AFE287D552}"/>
    <cellStyle name="20% - Accent3 2 2 3 2 3 2" xfId="30296" xr:uid="{0D952BD4-B799-4602-A688-945D61CA9160}"/>
    <cellStyle name="20% - Accent3 2 2 3 2 4" xfId="21796" xr:uid="{027D5F90-6A9D-40DA-8C71-AEEEAEB911CC}"/>
    <cellStyle name="20% - Accent3 2 2 3 3" xfId="5968" xr:uid="{0DAE0F96-D146-4A88-A1A7-B143C713424E}"/>
    <cellStyle name="20% - Accent3 2 2 3 3 2" xfId="14551" xr:uid="{3E295431-5C45-47B6-8F1A-A22C1AAE8E12}"/>
    <cellStyle name="20% - Accent3 2 2 3 3 2 2" xfId="32376" xr:uid="{DAE42390-15E8-48B2-AE85-30106F109E26}"/>
    <cellStyle name="20% - Accent3 2 2 3 3 3" xfId="23876" xr:uid="{7B6304F6-C35C-4838-A37D-F9321B452CE4}"/>
    <cellStyle name="20% - Accent3 2 2 3 4" xfId="10391" xr:uid="{62E2B444-7959-4BE6-9EC2-4875F650BD2D}"/>
    <cellStyle name="20% - Accent3 2 2 3 4 2" xfId="28216" xr:uid="{190E2A69-77CE-4106-A211-B5AB79A269C7}"/>
    <cellStyle name="20% - Accent3 2 2 3 5" xfId="19716" xr:uid="{52ADB0D6-611B-4BE8-9B14-A8735F0DBBAA}"/>
    <cellStyle name="20% - Accent3 2 2 4" xfId="2908" xr:uid="{2647435D-5DAF-4C0A-B018-5829CC91B6EC}"/>
    <cellStyle name="20% - Accent3 2 2 4 2" xfId="7068" xr:uid="{AD449292-3F1D-4C2B-BC49-4043E09E9C13}"/>
    <cellStyle name="20% - Accent3 2 2 4 2 2" xfId="15651" xr:uid="{80CE8E55-A509-4D2A-A93E-B9901E98ECA0}"/>
    <cellStyle name="20% - Accent3 2 2 4 2 2 2" xfId="33476" xr:uid="{7DF73E4B-1C31-4C96-B0D2-4D56E768FC31}"/>
    <cellStyle name="20% - Accent3 2 2 4 2 3" xfId="24976" xr:uid="{197F4C01-8819-4B58-A2FB-B109FE324DCF}"/>
    <cellStyle name="20% - Accent3 2 2 4 3" xfId="11491" xr:uid="{FE72BE21-A417-48E8-8508-C622E5887EFA}"/>
    <cellStyle name="20% - Accent3 2 2 4 3 2" xfId="29316" xr:uid="{DD1B3CC0-EFE2-47FC-B955-90A3BF51A274}"/>
    <cellStyle name="20% - Accent3 2 2 4 4" xfId="20816" xr:uid="{E615B131-7FE4-4948-A517-0DC34CE8B2C7}"/>
    <cellStyle name="20% - Accent3 2 2 5" xfId="4988" xr:uid="{937DC787-2CD0-402F-B608-F52A7719D222}"/>
    <cellStyle name="20% - Accent3 2 2 5 2" xfId="13571" xr:uid="{F09929CC-D841-4A1C-A496-F395283C13AC}"/>
    <cellStyle name="20% - Accent3 2 2 5 2 2" xfId="31396" xr:uid="{76AD9A6D-9E4F-4D7F-AC3F-A63129B292E0}"/>
    <cellStyle name="20% - Accent3 2 2 5 3" xfId="22896" xr:uid="{F0F313E3-920F-4D46-9BDE-53740BC3955D}"/>
    <cellStyle name="20% - Accent3 2 2 6" xfId="9411" xr:uid="{7F7FDEFA-4D7A-4373-8151-AD6872C51590}"/>
    <cellStyle name="20% - Accent3 2 2 6 2" xfId="27236" xr:uid="{18582709-17C8-4996-808C-76D36FB1A83D}"/>
    <cellStyle name="20% - Accent3 2 2 7" xfId="18736" xr:uid="{11246305-8B72-41B9-BE85-F90DA16C5439}"/>
    <cellStyle name="20% - Accent3 2 3" xfId="1122" xr:uid="{9E9016F4-DBE5-44F0-A650-24AEF5BE0C8B}"/>
    <cellStyle name="20% - Accent3 2 3 2" xfId="2228" xr:uid="{57CF7590-D0E3-4716-87BF-75BDCA68B784}"/>
    <cellStyle name="20% - Accent3 2 3 2 2" xfId="4308" xr:uid="{D957853A-6179-426B-B01B-423CC15BFA1C}"/>
    <cellStyle name="20% - Accent3 2 3 2 2 2" xfId="8468" xr:uid="{521022E7-82AA-40D0-B71C-5630E816E7EC}"/>
    <cellStyle name="20% - Accent3 2 3 2 2 2 2" xfId="17051" xr:uid="{88C6C3DA-EBE2-4983-9282-59D6A280490B}"/>
    <cellStyle name="20% - Accent3 2 3 2 2 2 2 2" xfId="34876" xr:uid="{F25F2E96-8F98-4A88-A487-389ACE90E44D}"/>
    <cellStyle name="20% - Accent3 2 3 2 2 2 3" xfId="26376" xr:uid="{53EAF56C-E15E-48F3-8D11-271E2D353076}"/>
    <cellStyle name="20% - Accent3 2 3 2 2 3" xfId="12891" xr:uid="{D3993441-7F35-41D8-B1C0-66340AE22820}"/>
    <cellStyle name="20% - Accent3 2 3 2 2 3 2" xfId="30716" xr:uid="{E86D8749-6DEB-407A-92F0-5A8E383A4F28}"/>
    <cellStyle name="20% - Accent3 2 3 2 2 4" xfId="22216" xr:uid="{64F58EC5-8FBD-4D9C-92D7-0D256365B97E}"/>
    <cellStyle name="20% - Accent3 2 3 2 3" xfId="6388" xr:uid="{590138D8-1331-4450-AEF8-F34F469CB082}"/>
    <cellStyle name="20% - Accent3 2 3 2 3 2" xfId="14971" xr:uid="{0646B877-15F2-40DC-A68A-20D715D6F94B}"/>
    <cellStyle name="20% - Accent3 2 3 2 3 2 2" xfId="32796" xr:uid="{5387DB22-CE8B-4CF1-AA3F-F7270952F31E}"/>
    <cellStyle name="20% - Accent3 2 3 2 3 3" xfId="24296" xr:uid="{A86A8057-E9C6-4840-A423-66A9A5411910}"/>
    <cellStyle name="20% - Accent3 2 3 2 4" xfId="10811" xr:uid="{1159B38A-D915-4446-80B1-27600D2A397A}"/>
    <cellStyle name="20% - Accent3 2 3 2 4 2" xfId="28636" xr:uid="{48B3F27D-2754-421D-97D0-1D69140ACAF1}"/>
    <cellStyle name="20% - Accent3 2 3 2 5" xfId="20136" xr:uid="{D3133E3E-6676-4397-B978-60055B475F23}"/>
    <cellStyle name="20% - Accent3 2 3 3" xfId="3328" xr:uid="{357A5832-D274-446B-B85C-70DB4E2DE022}"/>
    <cellStyle name="20% - Accent3 2 3 3 2" xfId="7488" xr:uid="{F5C2846B-FE4C-44EA-B434-5F3A7E915331}"/>
    <cellStyle name="20% - Accent3 2 3 3 2 2" xfId="16071" xr:uid="{9AC519BB-119E-4ACC-BD54-C15C1420F045}"/>
    <cellStyle name="20% - Accent3 2 3 3 2 2 2" xfId="33896" xr:uid="{FFAAE66B-5A6A-4313-8A7D-1FF3B11E0B1D}"/>
    <cellStyle name="20% - Accent3 2 3 3 2 3" xfId="25396" xr:uid="{857502DB-1652-403B-A536-80029965E86F}"/>
    <cellStyle name="20% - Accent3 2 3 3 3" xfId="11911" xr:uid="{DE3C523D-E660-4C2D-919A-32D048247314}"/>
    <cellStyle name="20% - Accent3 2 3 3 3 2" xfId="29736" xr:uid="{2A164024-0FEC-479D-85F9-1D27FE744138}"/>
    <cellStyle name="20% - Accent3 2 3 3 4" xfId="21236" xr:uid="{8871B192-8725-4408-8C3D-E506F36DD205}"/>
    <cellStyle name="20% - Accent3 2 3 4" xfId="5408" xr:uid="{E8F7CD21-3D0A-4848-AB87-BE20CBCBACA7}"/>
    <cellStyle name="20% - Accent3 2 3 4 2" xfId="13991" xr:uid="{1F873EC2-942F-4835-A32E-548F6E0C8AE0}"/>
    <cellStyle name="20% - Accent3 2 3 4 2 2" xfId="31816" xr:uid="{EA0269BE-F1C7-4197-8BAF-15FF0B3ACA86}"/>
    <cellStyle name="20% - Accent3 2 3 4 3" xfId="23316" xr:uid="{E1F6B1F9-49D5-4998-A521-4BD5085DD5A6}"/>
    <cellStyle name="20% - Accent3 2 3 5" xfId="9831" xr:uid="{94983E61-9720-4823-AF2E-BAC5F33BB670}"/>
    <cellStyle name="20% - Accent3 2 3 5 2" xfId="27656" xr:uid="{F43B98AA-29A8-40DE-84AD-E098DB218ED4}"/>
    <cellStyle name="20% - Accent3 2 3 6" xfId="19156" xr:uid="{A5ED5FB0-0BD3-414C-B589-3CF422AC80DD}"/>
    <cellStyle name="20% - Accent3 2 4" xfId="1748" xr:uid="{4ACB6BEF-3661-432C-831D-587F269A5FD4}"/>
    <cellStyle name="20% - Accent3 2 4 2" xfId="3828" xr:uid="{C7137086-8C15-4258-AE73-E175A0D64985}"/>
    <cellStyle name="20% - Accent3 2 4 2 2" xfId="7988" xr:uid="{BA2F08DA-320E-4342-8A8E-5911D1BBAEE6}"/>
    <cellStyle name="20% - Accent3 2 4 2 2 2" xfId="16571" xr:uid="{74D3556B-A857-41AF-BBFF-3555E3359FD8}"/>
    <cellStyle name="20% - Accent3 2 4 2 2 2 2" xfId="34396" xr:uid="{4BD27347-10C8-4D58-A90C-504201432AE2}"/>
    <cellStyle name="20% - Accent3 2 4 2 2 3" xfId="25896" xr:uid="{6483B11F-E417-4974-B7EF-4A63E32153F8}"/>
    <cellStyle name="20% - Accent3 2 4 2 3" xfId="12411" xr:uid="{CB4A3240-CAEF-47E8-8CAA-9FD2E2E649A5}"/>
    <cellStyle name="20% - Accent3 2 4 2 3 2" xfId="30236" xr:uid="{7E2FAAD0-52DE-4DB8-931C-9FFF02FB76C0}"/>
    <cellStyle name="20% - Accent3 2 4 2 4" xfId="21736" xr:uid="{2D07C33A-8785-46DF-BCD6-1D5ED6941D98}"/>
    <cellStyle name="20% - Accent3 2 4 3" xfId="5908" xr:uid="{56448E84-5684-42A7-B272-701740946CAB}"/>
    <cellStyle name="20% - Accent3 2 4 3 2" xfId="14491" xr:uid="{8169F7CB-C8B5-44A8-86BF-DE68DA3DF1B8}"/>
    <cellStyle name="20% - Accent3 2 4 3 2 2" xfId="32316" xr:uid="{4F4C9FC9-3CA1-4093-BD05-276993E33139}"/>
    <cellStyle name="20% - Accent3 2 4 3 3" xfId="23816" xr:uid="{278ED433-9D2C-42A8-976B-F537535E4260}"/>
    <cellStyle name="20% - Accent3 2 4 4" xfId="10331" xr:uid="{C7FF4BC6-D484-4E50-82A1-299AE41980A5}"/>
    <cellStyle name="20% - Accent3 2 4 4 2" xfId="28156" xr:uid="{6590BD23-F23B-45AF-B702-1BB7B8760E1E}"/>
    <cellStyle name="20% - Accent3 2 4 5" xfId="19656" xr:uid="{C9199483-CB51-4624-8476-A93DBEA2E230}"/>
    <cellStyle name="20% - Accent3 2 5" xfId="2848" xr:uid="{2D548E08-A4F2-49F2-B4E8-E68FF7D27758}"/>
    <cellStyle name="20% - Accent3 2 5 2" xfId="7008" xr:uid="{3F106D69-561E-48B1-B296-4D85719BCF45}"/>
    <cellStyle name="20% - Accent3 2 5 2 2" xfId="15591" xr:uid="{1FD3C5AB-76C5-45C0-92A5-D3606F0D366B}"/>
    <cellStyle name="20% - Accent3 2 5 2 2 2" xfId="33416" xr:uid="{01C254BE-1508-4D94-82DC-D7B8132D34A9}"/>
    <cellStyle name="20% - Accent3 2 5 2 3" xfId="24916" xr:uid="{527016CD-666C-4278-8FA1-552DBE5B30C8}"/>
    <cellStyle name="20% - Accent3 2 5 3" xfId="11431" xr:uid="{1C5FB0B3-8A0B-41FC-9A8E-D24568083287}"/>
    <cellStyle name="20% - Accent3 2 5 3 2" xfId="29256" xr:uid="{93240AB3-C569-4B01-B009-B4DEAF905857}"/>
    <cellStyle name="20% - Accent3 2 5 4" xfId="20756" xr:uid="{F6D55C6D-4C7E-492F-9745-42FF3187882F}"/>
    <cellStyle name="20% - Accent3 2 6" xfId="4928" xr:uid="{B3736BB6-E11A-4558-80C3-625ED3AA0250}"/>
    <cellStyle name="20% - Accent3 2 6 2" xfId="13511" xr:uid="{B1C72D13-7577-408D-ADCF-E9B37FC0C567}"/>
    <cellStyle name="20% - Accent3 2 6 2 2" xfId="31336" xr:uid="{6BEA0AFD-052A-4239-8143-A0F8CBFEFDB5}"/>
    <cellStyle name="20% - Accent3 2 6 3" xfId="22836" xr:uid="{B22BB324-C415-401B-9D04-36793D42AE45}"/>
    <cellStyle name="20% - Accent3 2 7" xfId="9351" xr:uid="{1F1850B2-EA0C-4BB5-8C21-3D21B293C718}"/>
    <cellStyle name="20% - Accent3 2 7 2" xfId="27176" xr:uid="{EA3D7DBD-371A-47AC-A9A5-B51C8EA6D197}"/>
    <cellStyle name="20% - Accent3 2 8" xfId="18676" xr:uid="{963A4D66-34E6-417F-9813-E45C6B0081A5}"/>
    <cellStyle name="20% - Accent3 20" xfId="1042" xr:uid="{B332C08E-4E11-4C83-BC10-C9F4ECB77DDC}"/>
    <cellStyle name="20% - Accent3 20 2" xfId="1648" xr:uid="{08969D7D-9D2D-4876-93F0-6DB72A42023D}"/>
    <cellStyle name="20% - Accent3 20 2 2" xfId="2628" xr:uid="{492D269B-CF64-4ED2-80EB-03CA7E21E66F}"/>
    <cellStyle name="20% - Accent3 20 2 2 2" xfId="4708" xr:uid="{073E5C04-ACA4-4B4C-AA79-BC2389C32C36}"/>
    <cellStyle name="20% - Accent3 20 2 2 2 2" xfId="8868" xr:uid="{91B71573-47FE-410A-93B1-FF8F839BEEAA}"/>
    <cellStyle name="20% - Accent3 20 2 2 2 2 2" xfId="17451" xr:uid="{0D11A8CC-190D-48B7-BCCF-E9973D944649}"/>
    <cellStyle name="20% - Accent3 20 2 2 2 2 2 2" xfId="35276" xr:uid="{3692EF36-D85D-4D4E-AE88-53571344F855}"/>
    <cellStyle name="20% - Accent3 20 2 2 2 2 3" xfId="26776" xr:uid="{230D539B-76E4-4ACC-AD43-FC0D965F90C2}"/>
    <cellStyle name="20% - Accent3 20 2 2 2 3" xfId="13291" xr:uid="{9EC44389-122C-4960-B5F5-D82B10D79B5D}"/>
    <cellStyle name="20% - Accent3 20 2 2 2 3 2" xfId="31116" xr:uid="{3613A79D-0B37-40DA-A11A-136F435FFE29}"/>
    <cellStyle name="20% - Accent3 20 2 2 2 4" xfId="22616" xr:uid="{82CF6440-07F6-4FA3-85CB-952161D52DCA}"/>
    <cellStyle name="20% - Accent3 20 2 2 3" xfId="6788" xr:uid="{2D9CB898-5F9C-435D-80C2-FD1766030DEC}"/>
    <cellStyle name="20% - Accent3 20 2 2 3 2" xfId="15371" xr:uid="{CBD09E7B-1865-4F4E-A481-4303ECD5119B}"/>
    <cellStyle name="20% - Accent3 20 2 2 3 2 2" xfId="33196" xr:uid="{E0FD85C7-F01B-4EDC-81E9-BF6F1314912B}"/>
    <cellStyle name="20% - Accent3 20 2 2 3 3" xfId="24696" xr:uid="{2C315616-E60D-4241-8B61-3D1513546543}"/>
    <cellStyle name="20% - Accent3 20 2 2 4" xfId="11211" xr:uid="{DC2EE994-9323-47FB-A342-AFA57575B7AB}"/>
    <cellStyle name="20% - Accent3 20 2 2 4 2" xfId="29036" xr:uid="{25ED842A-4F53-4C33-8DA6-F065C5E5395F}"/>
    <cellStyle name="20% - Accent3 20 2 2 5" xfId="20536" xr:uid="{156F4700-0CDD-44C8-9191-71E270052E74}"/>
    <cellStyle name="20% - Accent3 20 2 3" xfId="3728" xr:uid="{BE176537-3681-4D39-9354-E1E1CB4F088A}"/>
    <cellStyle name="20% - Accent3 20 2 3 2" xfId="7888" xr:uid="{C99007AD-FD8C-4423-94D8-33DB4616722A}"/>
    <cellStyle name="20% - Accent3 20 2 3 2 2" xfId="16471" xr:uid="{95855759-B8D2-48BB-B23E-3A40EC3C983D}"/>
    <cellStyle name="20% - Accent3 20 2 3 2 2 2" xfId="34296" xr:uid="{13FF3769-D9C3-41B7-98DD-3DE8C57E0DCA}"/>
    <cellStyle name="20% - Accent3 20 2 3 2 3" xfId="25796" xr:uid="{537D78F2-E801-47CD-804E-D31522557791}"/>
    <cellStyle name="20% - Accent3 20 2 3 3" xfId="12311" xr:uid="{92B932A5-F4E3-4C2D-B820-B9605844D89C}"/>
    <cellStyle name="20% - Accent3 20 2 3 3 2" xfId="30136" xr:uid="{8ECDF575-0198-4A11-9B24-BCB2489DFEC1}"/>
    <cellStyle name="20% - Accent3 20 2 3 4" xfId="21636" xr:uid="{0A91B716-6C74-4679-B6A1-B46D10F4B470}"/>
    <cellStyle name="20% - Accent3 20 2 4" xfId="5808" xr:uid="{B556BF2E-F1FE-4792-8D40-E4F3300EF8E6}"/>
    <cellStyle name="20% - Accent3 20 2 4 2" xfId="14391" xr:uid="{AA3CBBB4-CE0D-4B28-ACD7-86096175B1E9}"/>
    <cellStyle name="20% - Accent3 20 2 4 2 2" xfId="32216" xr:uid="{C74BCA9F-20B8-492C-9E73-E860699C1D45}"/>
    <cellStyle name="20% - Accent3 20 2 4 3" xfId="23716" xr:uid="{883BA917-FD8E-4694-B89B-9FCA21935068}"/>
    <cellStyle name="20% - Accent3 20 2 5" xfId="10231" xr:uid="{34869B0B-6313-48AD-8AFB-00B1EAFA7E25}"/>
    <cellStyle name="20% - Accent3 20 2 5 2" xfId="28056" xr:uid="{FC3C3D97-F6BA-4296-A5DE-C4888015C194}"/>
    <cellStyle name="20% - Accent3 20 2 6" xfId="19556" xr:uid="{54C09542-2CE2-4183-9C86-3F3CEB467105}"/>
    <cellStyle name="20% - Accent3 20 3" xfId="2148" xr:uid="{E4345A0B-4801-4D4A-9785-13D9B2FF477B}"/>
    <cellStyle name="20% - Accent3 20 3 2" xfId="4228" xr:uid="{E6F1644F-B8FE-4001-94AE-FDD9F8333514}"/>
    <cellStyle name="20% - Accent3 20 3 2 2" xfId="8388" xr:uid="{D5DC5CDB-059D-4E75-84FF-C01A7B3D6EA1}"/>
    <cellStyle name="20% - Accent3 20 3 2 2 2" xfId="16971" xr:uid="{19479C7E-4068-4EF7-A4A4-C62F25F52417}"/>
    <cellStyle name="20% - Accent3 20 3 2 2 2 2" xfId="34796" xr:uid="{72A76165-3115-4505-A27A-B7BAD0766704}"/>
    <cellStyle name="20% - Accent3 20 3 2 2 3" xfId="26296" xr:uid="{37C14BD9-36D6-43E2-87B7-B5DF8EB11E00}"/>
    <cellStyle name="20% - Accent3 20 3 2 3" xfId="12811" xr:uid="{CD39B31C-3433-4126-8C60-4408A16047CD}"/>
    <cellStyle name="20% - Accent3 20 3 2 3 2" xfId="30636" xr:uid="{0C7A1044-B100-4B2C-9A67-D2E0F16BF4F0}"/>
    <cellStyle name="20% - Accent3 20 3 2 4" xfId="22136" xr:uid="{0C6DAE16-6642-4B57-8990-04766EA851C4}"/>
    <cellStyle name="20% - Accent3 20 3 3" xfId="6308" xr:uid="{EF6FBC88-E3BB-4DF1-816C-A6C0751C2D44}"/>
    <cellStyle name="20% - Accent3 20 3 3 2" xfId="14891" xr:uid="{BADFBCCF-729C-4581-B52C-490F2E8B1B25}"/>
    <cellStyle name="20% - Accent3 20 3 3 2 2" xfId="32716" xr:uid="{F4AA8EAC-E801-4693-B1FA-785734EFC38C}"/>
    <cellStyle name="20% - Accent3 20 3 3 3" xfId="24216" xr:uid="{2EF7978B-599B-4387-B7F1-606F8DEC3490}"/>
    <cellStyle name="20% - Accent3 20 3 4" xfId="10731" xr:uid="{D5E63CF3-0856-4F6D-995D-D91435B54EFD}"/>
    <cellStyle name="20% - Accent3 20 3 4 2" xfId="28556" xr:uid="{22AD7FCC-23FE-47EB-B9C4-B5DC065A4DC1}"/>
    <cellStyle name="20% - Accent3 20 3 5" xfId="20056" xr:uid="{FA056254-7F4D-4E61-85E3-60DA08D31490}"/>
    <cellStyle name="20% - Accent3 20 4" xfId="3248" xr:uid="{AA2D749D-3BC4-4FE5-9D26-B9FFF1F0149A}"/>
    <cellStyle name="20% - Accent3 20 4 2" xfId="7408" xr:uid="{2386F474-4C53-4E77-8EBA-E937C2A8D52D}"/>
    <cellStyle name="20% - Accent3 20 4 2 2" xfId="15991" xr:uid="{F594CC9A-025D-4084-A67F-726127355FD6}"/>
    <cellStyle name="20% - Accent3 20 4 2 2 2" xfId="33816" xr:uid="{F2E8F29D-AE68-47B5-A3BD-5F6AA3486E25}"/>
    <cellStyle name="20% - Accent3 20 4 2 3" xfId="25316" xr:uid="{0534F9D0-10C7-4965-A66C-D6F0E92C1516}"/>
    <cellStyle name="20% - Accent3 20 4 3" xfId="11831" xr:uid="{50E08D27-3210-4C4C-8836-A1C5EC105FA3}"/>
    <cellStyle name="20% - Accent3 20 4 3 2" xfId="29656" xr:uid="{820CD168-0447-4226-8A86-C51E1F3593EF}"/>
    <cellStyle name="20% - Accent3 20 4 4" xfId="21156" xr:uid="{E0551434-5587-4498-B0C8-8AB4D1860D78}"/>
    <cellStyle name="20% - Accent3 20 5" xfId="5328" xr:uid="{21950612-40C8-473E-8B62-CDB62291A6D2}"/>
    <cellStyle name="20% - Accent3 20 5 2" xfId="13911" xr:uid="{0881B33E-7B28-4651-99F1-BBB70DD0D0A8}"/>
    <cellStyle name="20% - Accent3 20 5 2 2" xfId="31736" xr:uid="{565E8589-5F4E-44F5-9732-A01208CFA9FA}"/>
    <cellStyle name="20% - Accent3 20 5 3" xfId="23236" xr:uid="{7ECD6F4A-54A4-4202-B64A-3A8B4AEAF868}"/>
    <cellStyle name="20% - Accent3 20 6" xfId="9751" xr:uid="{C6046474-7A2F-4317-9B78-26782138C91C}"/>
    <cellStyle name="20% - Accent3 20 6 2" xfId="27576" xr:uid="{6A04263E-F0F3-4C60-A3A4-835B7BEC699C}"/>
    <cellStyle name="20% - Accent3 20 7" xfId="19076" xr:uid="{A2863122-F61C-4943-AC79-8E198C444137}"/>
    <cellStyle name="20% - Accent3 200" xfId="38137" xr:uid="{EABF1171-5299-42BA-BDA2-17F606AE2CD6}"/>
    <cellStyle name="20% - Accent3 201" xfId="38157" xr:uid="{C95947D1-CF28-4ED7-967B-DFF05A441A3A}"/>
    <cellStyle name="20% - Accent3 202" xfId="38177" xr:uid="{4FB582D1-F953-4AB7-AF45-3F91CD802E03}"/>
    <cellStyle name="20% - Accent3 203" xfId="38197" xr:uid="{A17BC6DE-D4C7-491E-AD9D-FA4AB5CD82F7}"/>
    <cellStyle name="20% - Accent3 204" xfId="38217" xr:uid="{4905AB3B-8F09-49CB-9E74-2EC0572FB928}"/>
    <cellStyle name="20% - Accent3 205" xfId="38237" xr:uid="{DF437A6F-2632-4B84-8C7F-25903A0A4BF7}"/>
    <cellStyle name="20% - Accent3 206" xfId="38257" xr:uid="{217C3A85-FC88-4EED-BA1D-F5C5BE91CCC5}"/>
    <cellStyle name="20% - Accent3 207" xfId="38277" xr:uid="{390AAE68-489D-4F1B-AEC6-F304908A8FF1}"/>
    <cellStyle name="20% - Accent3 208" xfId="38297" xr:uid="{29A7FFC2-1241-4ED5-9801-B4C457C623C0}"/>
    <cellStyle name="20% - Accent3 209" xfId="38317" xr:uid="{52987968-334E-4788-A886-8707DEA27B3B}"/>
    <cellStyle name="20% - Accent3 21" xfId="1062" xr:uid="{395778BD-1B68-4880-8B41-06D0DAEDD88A}"/>
    <cellStyle name="20% - Accent3 21 2" xfId="1668" xr:uid="{2F9FE3E4-1824-4A63-9D3C-18EF0A237F8B}"/>
    <cellStyle name="20% - Accent3 21 2 2" xfId="2648" xr:uid="{D429D82A-6956-4AC8-875F-2B10C66526F9}"/>
    <cellStyle name="20% - Accent3 21 2 2 2" xfId="4728" xr:uid="{DEE2C30F-3272-40B8-A644-9AF508FC68AA}"/>
    <cellStyle name="20% - Accent3 21 2 2 2 2" xfId="8888" xr:uid="{A37C973D-80C9-4236-B291-7AEE075C08D0}"/>
    <cellStyle name="20% - Accent3 21 2 2 2 2 2" xfId="17471" xr:uid="{954F6D7F-CAB0-4703-8ED9-07BC3A7FED70}"/>
    <cellStyle name="20% - Accent3 21 2 2 2 2 2 2" xfId="35296" xr:uid="{918E5BC6-4985-45EE-9FBA-356A8ADEB08C}"/>
    <cellStyle name="20% - Accent3 21 2 2 2 2 3" xfId="26796" xr:uid="{A961481F-8CB0-40CD-87DB-177D938B46F1}"/>
    <cellStyle name="20% - Accent3 21 2 2 2 3" xfId="13311" xr:uid="{52E32644-4607-44BD-A11C-F14D3DCA133A}"/>
    <cellStyle name="20% - Accent3 21 2 2 2 3 2" xfId="31136" xr:uid="{35A710F9-E660-40A4-B982-ADE29929A327}"/>
    <cellStyle name="20% - Accent3 21 2 2 2 4" xfId="22636" xr:uid="{4D12D78C-BF42-433B-96EB-AB747624DD98}"/>
    <cellStyle name="20% - Accent3 21 2 2 3" xfId="6808" xr:uid="{69F40470-53D7-4BFC-9683-E24EBA02986F}"/>
    <cellStyle name="20% - Accent3 21 2 2 3 2" xfId="15391" xr:uid="{69A198FE-1F24-4F64-B8AD-FD172999859B}"/>
    <cellStyle name="20% - Accent3 21 2 2 3 2 2" xfId="33216" xr:uid="{F10F0AB3-4247-452D-A132-EABBC9591D7C}"/>
    <cellStyle name="20% - Accent3 21 2 2 3 3" xfId="24716" xr:uid="{9EA8F4B0-2A41-4C25-8A1B-F847907ABD55}"/>
    <cellStyle name="20% - Accent3 21 2 2 4" xfId="11231" xr:uid="{48186694-93F1-4053-84F4-3AAE64228A71}"/>
    <cellStyle name="20% - Accent3 21 2 2 4 2" xfId="29056" xr:uid="{DA85C3D9-E817-4BED-8F15-91C82637FE77}"/>
    <cellStyle name="20% - Accent3 21 2 2 5" xfId="20556" xr:uid="{5F5079ED-D927-456E-9795-1B9382EC90E3}"/>
    <cellStyle name="20% - Accent3 21 2 3" xfId="3748" xr:uid="{C0E2E81F-F584-4650-B404-958389319EE1}"/>
    <cellStyle name="20% - Accent3 21 2 3 2" xfId="7908" xr:uid="{0C6EB737-0AA5-42A6-946B-BE992A4A33EE}"/>
    <cellStyle name="20% - Accent3 21 2 3 2 2" xfId="16491" xr:uid="{598F03FE-C84D-4570-BA7A-E2C8AD0A4A3C}"/>
    <cellStyle name="20% - Accent3 21 2 3 2 2 2" xfId="34316" xr:uid="{2BF5B530-1646-4063-99BC-31D7B3D1ADD4}"/>
    <cellStyle name="20% - Accent3 21 2 3 2 3" xfId="25816" xr:uid="{0940B7D6-3FAB-4E1A-92EC-577E131E2E0A}"/>
    <cellStyle name="20% - Accent3 21 2 3 3" xfId="12331" xr:uid="{136166EE-0AA8-49E7-80AE-8AC1B7281023}"/>
    <cellStyle name="20% - Accent3 21 2 3 3 2" xfId="30156" xr:uid="{5084BE6B-2B0E-464D-A204-0FE54ED7833F}"/>
    <cellStyle name="20% - Accent3 21 2 3 4" xfId="21656" xr:uid="{0ED017F6-8144-4139-9301-ECF0FD4B6A46}"/>
    <cellStyle name="20% - Accent3 21 2 4" xfId="5828" xr:uid="{62DC8444-AAF2-4B8A-9EA2-6B22FA876993}"/>
    <cellStyle name="20% - Accent3 21 2 4 2" xfId="14411" xr:uid="{92964960-7185-4246-AC0A-FD29301540CF}"/>
    <cellStyle name="20% - Accent3 21 2 4 2 2" xfId="32236" xr:uid="{93916220-7850-4EE1-888D-28B46813B7F3}"/>
    <cellStyle name="20% - Accent3 21 2 4 3" xfId="23736" xr:uid="{7EB0D420-F436-484F-9EE8-73126F1931A9}"/>
    <cellStyle name="20% - Accent3 21 2 5" xfId="10251" xr:uid="{593FB605-7A80-4D62-95FA-C5AC0350CA1D}"/>
    <cellStyle name="20% - Accent3 21 2 5 2" xfId="28076" xr:uid="{778C846C-2436-4F86-8B0E-74E2EA243661}"/>
    <cellStyle name="20% - Accent3 21 2 6" xfId="19576" xr:uid="{195E99F3-B74C-4430-A8B1-1395330ABE6C}"/>
    <cellStyle name="20% - Accent3 21 3" xfId="2168" xr:uid="{B50C9F3D-A7DF-432B-B069-B8EA2BB5CDA0}"/>
    <cellStyle name="20% - Accent3 21 3 2" xfId="4248" xr:uid="{4C126BA8-F7AB-48C8-B527-29FEB0BEFFDA}"/>
    <cellStyle name="20% - Accent3 21 3 2 2" xfId="8408" xr:uid="{DAE2611B-F61C-4F0B-B336-68DD5FC1D42A}"/>
    <cellStyle name="20% - Accent3 21 3 2 2 2" xfId="16991" xr:uid="{07C3942A-4621-4889-BFEA-5D4098B9AACC}"/>
    <cellStyle name="20% - Accent3 21 3 2 2 2 2" xfId="34816" xr:uid="{4F076F17-241E-4A59-B9F5-989EF6CBB9E2}"/>
    <cellStyle name="20% - Accent3 21 3 2 2 3" xfId="26316" xr:uid="{11B3E049-7660-47C7-B3B4-B10A4392E1BA}"/>
    <cellStyle name="20% - Accent3 21 3 2 3" xfId="12831" xr:uid="{7A58EB4B-6C6C-4658-9880-06D430848BEE}"/>
    <cellStyle name="20% - Accent3 21 3 2 3 2" xfId="30656" xr:uid="{66581D0C-4B71-4072-9AEF-B19CC480B161}"/>
    <cellStyle name="20% - Accent3 21 3 2 4" xfId="22156" xr:uid="{99B78B98-B59A-4611-B2EF-CDA805BA3655}"/>
    <cellStyle name="20% - Accent3 21 3 3" xfId="6328" xr:uid="{D839A5B5-C722-4A79-9DE0-E6AD0FEC4F0C}"/>
    <cellStyle name="20% - Accent3 21 3 3 2" xfId="14911" xr:uid="{7C0C27E5-9A75-471D-AD1F-D4B11C6E2EA6}"/>
    <cellStyle name="20% - Accent3 21 3 3 2 2" xfId="32736" xr:uid="{4E3C9CE3-7A76-4725-B9A7-65FE4D62E9E3}"/>
    <cellStyle name="20% - Accent3 21 3 3 3" xfId="24236" xr:uid="{4602FB59-7BA6-4B7D-80D7-BF350E14C593}"/>
    <cellStyle name="20% - Accent3 21 3 4" xfId="10751" xr:uid="{054EE6F7-B76E-47C4-B6A3-318ACAF2F0ED}"/>
    <cellStyle name="20% - Accent3 21 3 4 2" xfId="28576" xr:uid="{E3A9F802-A4CF-467B-8F99-B4F49811ED00}"/>
    <cellStyle name="20% - Accent3 21 3 5" xfId="20076" xr:uid="{22069077-1BBE-423F-823F-B3671884C2E0}"/>
    <cellStyle name="20% - Accent3 21 4" xfId="3268" xr:uid="{4C61AEA3-ECE6-4BA9-99B3-312391C837EA}"/>
    <cellStyle name="20% - Accent3 21 4 2" xfId="7428" xr:uid="{605CEA64-E201-4D09-A9FA-4729FE9ED78A}"/>
    <cellStyle name="20% - Accent3 21 4 2 2" xfId="16011" xr:uid="{3C034F4B-44BA-4F0D-A139-B9D9FAD2E86E}"/>
    <cellStyle name="20% - Accent3 21 4 2 2 2" xfId="33836" xr:uid="{89501493-4AE4-480E-AAB3-B911FD06594B}"/>
    <cellStyle name="20% - Accent3 21 4 2 3" xfId="25336" xr:uid="{E437FF58-CCDF-423F-889D-664B1D28D026}"/>
    <cellStyle name="20% - Accent3 21 4 3" xfId="11851" xr:uid="{72D6FC0C-5858-44F3-A4A0-2E3564E077DC}"/>
    <cellStyle name="20% - Accent3 21 4 3 2" xfId="29676" xr:uid="{EB12D3A4-C518-4FC9-94BB-C0944924D162}"/>
    <cellStyle name="20% - Accent3 21 4 4" xfId="21176" xr:uid="{51CDCCC2-70D3-4319-AB32-D29A9F694C8A}"/>
    <cellStyle name="20% - Accent3 21 5" xfId="5348" xr:uid="{277F1386-2170-4EB8-8C88-6FC263832383}"/>
    <cellStyle name="20% - Accent3 21 5 2" xfId="13931" xr:uid="{32EF6EDF-5E66-4C61-AE0A-BE25EDBD59FA}"/>
    <cellStyle name="20% - Accent3 21 5 2 2" xfId="31756" xr:uid="{280E436D-1388-4B43-AB85-8CBF79059802}"/>
    <cellStyle name="20% - Accent3 21 5 3" xfId="23256" xr:uid="{DC4E7136-FB8F-4380-B61D-685874C91E84}"/>
    <cellStyle name="20% - Accent3 21 6" xfId="9771" xr:uid="{0CFD92C6-A165-4985-8217-20B1A82983DB}"/>
    <cellStyle name="20% - Accent3 21 6 2" xfId="27596" xr:uid="{6E16015C-B091-4C6C-89DE-E6944D0050A7}"/>
    <cellStyle name="20% - Accent3 21 7" xfId="19096" xr:uid="{A9DF3EE8-BA89-4048-894F-46310BC586D6}"/>
    <cellStyle name="20% - Accent3 210" xfId="38337" xr:uid="{3E8277DA-9929-4421-85CF-D92C646A76B1}"/>
    <cellStyle name="20% - Accent3 211" xfId="38357" xr:uid="{A92A2DA0-6F44-4CE2-8D53-C1330669ABA5}"/>
    <cellStyle name="20% - Accent3 212" xfId="38377" xr:uid="{22AF3DE6-7EE1-4656-9E9F-FA1F60EBBD8A}"/>
    <cellStyle name="20% - Accent3 213" xfId="38397" xr:uid="{9EAA1D8B-403C-4558-9D3C-CE4EA87EE1B2}"/>
    <cellStyle name="20% - Accent3 214" xfId="38417" xr:uid="{2C643533-80F5-4BD3-95E4-35A1AFA42389}"/>
    <cellStyle name="20% - Accent3 215" xfId="38437" xr:uid="{693AE32A-F16B-4A5F-A1BD-0BE3620567F1}"/>
    <cellStyle name="20% - Accent3 216" xfId="38457" xr:uid="{626274C4-6B70-410B-81FB-36E6C47DFB72}"/>
    <cellStyle name="20% - Accent3 217" xfId="38477" xr:uid="{16B8C7F4-FFDE-4E2B-8FAA-A1BEA02E47D2}"/>
    <cellStyle name="20% - Accent3 218" xfId="38497" xr:uid="{6F2DEE06-2A3B-4B21-9CFF-1B5B2D03EC5C}"/>
    <cellStyle name="20% - Accent3 219" xfId="38517" xr:uid="{656D0A63-5D29-4557-8DE4-E2C03E465907}"/>
    <cellStyle name="20% - Accent3 22" xfId="1082" xr:uid="{8F839046-7258-441B-868C-0D1A49653952}"/>
    <cellStyle name="20% - Accent3 22 2" xfId="1688" xr:uid="{49960CF1-B9B6-42C1-BB2C-A4D0FEA65B8A}"/>
    <cellStyle name="20% - Accent3 22 2 2" xfId="2668" xr:uid="{289FD346-1EFB-46F9-B81E-4A0AD8F0D84B}"/>
    <cellStyle name="20% - Accent3 22 2 2 2" xfId="4748" xr:uid="{95D75536-81FF-4D97-8C96-E21288E74CD5}"/>
    <cellStyle name="20% - Accent3 22 2 2 2 2" xfId="8908" xr:uid="{50B37280-AB67-4595-854B-7B3A4577006A}"/>
    <cellStyle name="20% - Accent3 22 2 2 2 2 2" xfId="17491" xr:uid="{4A768F0B-FDFE-4524-B68C-BF334FE093CE}"/>
    <cellStyle name="20% - Accent3 22 2 2 2 2 2 2" xfId="35316" xr:uid="{625A2B06-5FFA-40CC-B0FE-07133A9B9725}"/>
    <cellStyle name="20% - Accent3 22 2 2 2 2 3" xfId="26816" xr:uid="{584E3F30-AACD-4AEF-AE06-0A696EBEE91A}"/>
    <cellStyle name="20% - Accent3 22 2 2 2 3" xfId="13331" xr:uid="{88C253D4-0786-4DFA-86BB-F0508146C0B6}"/>
    <cellStyle name="20% - Accent3 22 2 2 2 3 2" xfId="31156" xr:uid="{BD68BCD3-9B84-4581-8D71-FBDF714BC918}"/>
    <cellStyle name="20% - Accent3 22 2 2 2 4" xfId="22656" xr:uid="{84225DD9-7F3A-4E75-A828-25F435A16E9F}"/>
    <cellStyle name="20% - Accent3 22 2 2 3" xfId="6828" xr:uid="{DD4FC7B3-B4E2-43CE-9C28-0451171C66DA}"/>
    <cellStyle name="20% - Accent3 22 2 2 3 2" xfId="15411" xr:uid="{1C8BC267-63C6-4204-9D1E-AABB3ECD531C}"/>
    <cellStyle name="20% - Accent3 22 2 2 3 2 2" xfId="33236" xr:uid="{A926C12E-6BD4-463A-A5D0-0B14FB6BC568}"/>
    <cellStyle name="20% - Accent3 22 2 2 3 3" xfId="24736" xr:uid="{5D29D89D-AB4E-4961-8CBE-8130BC995247}"/>
    <cellStyle name="20% - Accent3 22 2 2 4" xfId="11251" xr:uid="{91852EAE-2444-4124-AAE7-1732B9083DED}"/>
    <cellStyle name="20% - Accent3 22 2 2 4 2" xfId="29076" xr:uid="{DB093A8F-79EC-4D10-8429-19905A939A9D}"/>
    <cellStyle name="20% - Accent3 22 2 2 5" xfId="20576" xr:uid="{38BF00F5-F1A3-4F02-8E55-4E29802312F0}"/>
    <cellStyle name="20% - Accent3 22 2 3" xfId="3768" xr:uid="{DF182B11-3AAD-4F45-B918-B81396865387}"/>
    <cellStyle name="20% - Accent3 22 2 3 2" xfId="7928" xr:uid="{8F455443-D1E4-422F-B619-40349B34F14A}"/>
    <cellStyle name="20% - Accent3 22 2 3 2 2" xfId="16511" xr:uid="{D15BA7F8-190D-4334-ABCD-5605B3A5BFD6}"/>
    <cellStyle name="20% - Accent3 22 2 3 2 2 2" xfId="34336" xr:uid="{F7B30B23-D388-4631-B9C4-A6A1A45472D3}"/>
    <cellStyle name="20% - Accent3 22 2 3 2 3" xfId="25836" xr:uid="{C2610C02-4546-4380-8E0E-EC99699DA67E}"/>
    <cellStyle name="20% - Accent3 22 2 3 3" xfId="12351" xr:uid="{CE4FBB3C-8AF4-46CB-81EB-19F4892F1019}"/>
    <cellStyle name="20% - Accent3 22 2 3 3 2" xfId="30176" xr:uid="{C266E33B-7F55-4837-8E7F-9F254BE56D39}"/>
    <cellStyle name="20% - Accent3 22 2 3 4" xfId="21676" xr:uid="{30988DB5-D171-43EE-BB9A-00F5B011C723}"/>
    <cellStyle name="20% - Accent3 22 2 4" xfId="5848" xr:uid="{7BAC6690-0BA0-4078-97DB-BECD0DBE1936}"/>
    <cellStyle name="20% - Accent3 22 2 4 2" xfId="14431" xr:uid="{58DFB6E9-D414-48AC-BDCE-D7F90424852B}"/>
    <cellStyle name="20% - Accent3 22 2 4 2 2" xfId="32256" xr:uid="{91DB499D-9A5E-4A3B-8B3D-F95394F14FA3}"/>
    <cellStyle name="20% - Accent3 22 2 4 3" xfId="23756" xr:uid="{39A55B3B-A380-42A9-8245-86D9D6D97835}"/>
    <cellStyle name="20% - Accent3 22 2 5" xfId="10271" xr:uid="{CC1EDED2-6440-4E46-BFE3-F1A96844260A}"/>
    <cellStyle name="20% - Accent3 22 2 5 2" xfId="28096" xr:uid="{336717E1-2A3D-4A82-B5E4-E1C7736EBE3F}"/>
    <cellStyle name="20% - Accent3 22 2 6" xfId="19596" xr:uid="{F46152B2-84E1-431F-82F1-D1DD977C75E5}"/>
    <cellStyle name="20% - Accent3 22 3" xfId="2188" xr:uid="{A2C890C0-6F1A-4A95-904C-720D9D6CD5B4}"/>
    <cellStyle name="20% - Accent3 22 3 2" xfId="4268" xr:uid="{4E8AFC0E-C65F-4EDC-A23A-C84567DBF5C0}"/>
    <cellStyle name="20% - Accent3 22 3 2 2" xfId="8428" xr:uid="{D9F1E59A-7270-4700-A97D-33A969DB81D2}"/>
    <cellStyle name="20% - Accent3 22 3 2 2 2" xfId="17011" xr:uid="{A07E119F-B36E-4934-8161-3E88F8A0122B}"/>
    <cellStyle name="20% - Accent3 22 3 2 2 2 2" xfId="34836" xr:uid="{DEDA40D9-865F-4D08-A1A1-9F43739C9B48}"/>
    <cellStyle name="20% - Accent3 22 3 2 2 3" xfId="26336" xr:uid="{84353FAE-021A-4499-B5C2-C4FD5F107DAE}"/>
    <cellStyle name="20% - Accent3 22 3 2 3" xfId="12851" xr:uid="{3DB070EB-2C71-4653-873B-D913CAD264FD}"/>
    <cellStyle name="20% - Accent3 22 3 2 3 2" xfId="30676" xr:uid="{B384BAC5-61EC-4622-A0F9-3AA0B4D28425}"/>
    <cellStyle name="20% - Accent3 22 3 2 4" xfId="22176" xr:uid="{6F8DEFEF-6769-4491-AF10-6CAB264B3A24}"/>
    <cellStyle name="20% - Accent3 22 3 3" xfId="6348" xr:uid="{B19914F7-03BC-40C5-8F91-E1DB42BE0FD0}"/>
    <cellStyle name="20% - Accent3 22 3 3 2" xfId="14931" xr:uid="{13AE52F0-3CFA-4F6C-92FB-964AC4E65213}"/>
    <cellStyle name="20% - Accent3 22 3 3 2 2" xfId="32756" xr:uid="{A46ECC4E-1745-431A-9C6A-07BFE36D7BB2}"/>
    <cellStyle name="20% - Accent3 22 3 3 3" xfId="24256" xr:uid="{1BFA7629-1B3D-4C63-B628-9B815F2CDEFD}"/>
    <cellStyle name="20% - Accent3 22 3 4" xfId="10771" xr:uid="{74750326-1904-47B1-A12D-47B654727DBD}"/>
    <cellStyle name="20% - Accent3 22 3 4 2" xfId="28596" xr:uid="{A3187F5E-58EC-4E04-8ED3-4CBE13308455}"/>
    <cellStyle name="20% - Accent3 22 3 5" xfId="20096" xr:uid="{A3881540-F520-49E2-B262-927287D809FE}"/>
    <cellStyle name="20% - Accent3 22 4" xfId="3288" xr:uid="{5FCD03E0-232E-464D-8D3C-B7D78FB4C172}"/>
    <cellStyle name="20% - Accent3 22 4 2" xfId="7448" xr:uid="{FD939A34-9191-42A8-BF33-48E86492E18F}"/>
    <cellStyle name="20% - Accent3 22 4 2 2" xfId="16031" xr:uid="{89072B59-3B54-4FB1-BBFF-BC9FDB6180E1}"/>
    <cellStyle name="20% - Accent3 22 4 2 2 2" xfId="33856" xr:uid="{8D7E3C54-E11D-4D47-82DC-A977ED6F3F44}"/>
    <cellStyle name="20% - Accent3 22 4 2 3" xfId="25356" xr:uid="{D0F656D7-AF00-4AD0-BF91-95735CE364CE}"/>
    <cellStyle name="20% - Accent3 22 4 3" xfId="11871" xr:uid="{563B6DCF-ADB2-49AE-BAFB-50153A91F649}"/>
    <cellStyle name="20% - Accent3 22 4 3 2" xfId="29696" xr:uid="{54A617B6-F240-4B9C-BA72-4EEE5CE57E8B}"/>
    <cellStyle name="20% - Accent3 22 4 4" xfId="21196" xr:uid="{5B08DE42-37A8-4F44-BFA1-61AEF67B1810}"/>
    <cellStyle name="20% - Accent3 22 5" xfId="5368" xr:uid="{27F1227B-BB1B-44D1-859E-8D8AD83771D1}"/>
    <cellStyle name="20% - Accent3 22 5 2" xfId="13951" xr:uid="{C76BCD09-5D3D-40AC-90D8-48CFB040C7FE}"/>
    <cellStyle name="20% - Accent3 22 5 2 2" xfId="31776" xr:uid="{28AAB829-2F87-4661-900C-815DE7D0EEF9}"/>
    <cellStyle name="20% - Accent3 22 5 3" xfId="23276" xr:uid="{42D1A4B9-0566-4463-8EE9-F30E012B2452}"/>
    <cellStyle name="20% - Accent3 22 6" xfId="9791" xr:uid="{60E65CE1-330C-42FD-ADAE-7B6E64DAE788}"/>
    <cellStyle name="20% - Accent3 22 6 2" xfId="27616" xr:uid="{35C5750F-DF61-4F9B-BCC9-CABFCE7BD296}"/>
    <cellStyle name="20% - Accent3 22 7" xfId="19116" xr:uid="{1EBC941E-C5C8-441E-AE09-10C4352D4B9B}"/>
    <cellStyle name="20% - Accent3 220" xfId="38537" xr:uid="{14694E69-B754-4F96-8C18-530C711B4F49}"/>
    <cellStyle name="20% - Accent3 221" xfId="38557" xr:uid="{48CAF909-0856-4DAE-8BF2-FA5A1E009E4C}"/>
    <cellStyle name="20% - Accent3 222" xfId="38577" xr:uid="{8F0826E0-8AE0-4A2D-83A6-E36D90DA268D}"/>
    <cellStyle name="20% - Accent3 223" xfId="38597" xr:uid="{00CD7569-3D0E-4276-8662-CEDFA8D036CF}"/>
    <cellStyle name="20% - Accent3 224" xfId="38617" xr:uid="{0E805AD1-9823-4F29-B90A-C915A35F0BB1}"/>
    <cellStyle name="20% - Accent3 225" xfId="38637" xr:uid="{46330598-597F-4182-A4EE-A7C41EEB4A62}"/>
    <cellStyle name="20% - Accent3 226" xfId="38657" xr:uid="{CAA8DB9C-4342-49DD-905D-CA638C187ABC}"/>
    <cellStyle name="20% - Accent3 227" xfId="38677" xr:uid="{C2CCE00C-9C89-4FE1-AD48-D6FE81B24C9A}"/>
    <cellStyle name="20% - Accent3 228" xfId="38697" xr:uid="{37FE6C21-6C04-47CB-9894-559D62B8328D}"/>
    <cellStyle name="20% - Accent3 229" xfId="38717" xr:uid="{470BBD5E-EDBA-4A86-B290-8FD206591558}"/>
    <cellStyle name="20% - Accent3 23" xfId="1102" xr:uid="{EA068B74-D191-4A1C-B62A-9360418F3EC9}"/>
    <cellStyle name="20% - Accent3 23 2" xfId="1708" xr:uid="{A515A8F3-E170-4EF7-96D7-B76683C0FD07}"/>
    <cellStyle name="20% - Accent3 23 2 2" xfId="2688" xr:uid="{21AB636E-774D-469B-A398-E81412B95B57}"/>
    <cellStyle name="20% - Accent3 23 2 2 2" xfId="4768" xr:uid="{3FF1373A-0CD5-4A26-ADFA-002F9FD55A17}"/>
    <cellStyle name="20% - Accent3 23 2 2 2 2" xfId="8928" xr:uid="{3A913DC7-EE09-4C87-B593-1B5485B9D5B9}"/>
    <cellStyle name="20% - Accent3 23 2 2 2 2 2" xfId="17511" xr:uid="{0F5D2471-C04D-40DF-8E12-A1FB9429BD0C}"/>
    <cellStyle name="20% - Accent3 23 2 2 2 2 2 2" xfId="35336" xr:uid="{8EA6ED6A-C86F-4DC0-B91E-6C1788C97FE3}"/>
    <cellStyle name="20% - Accent3 23 2 2 2 2 3" xfId="26836" xr:uid="{603DFA87-E64E-4BFA-A5C9-C859B77C98D1}"/>
    <cellStyle name="20% - Accent3 23 2 2 2 3" xfId="13351" xr:uid="{5CFDB37C-BE2A-4D1D-AE34-C81C221D3840}"/>
    <cellStyle name="20% - Accent3 23 2 2 2 3 2" xfId="31176" xr:uid="{5A443E87-2E98-49EC-BF8C-F56156AB2A31}"/>
    <cellStyle name="20% - Accent3 23 2 2 2 4" xfId="22676" xr:uid="{7BE00420-479E-470B-BBF9-CB50D04E3A38}"/>
    <cellStyle name="20% - Accent3 23 2 2 3" xfId="6848" xr:uid="{4A2402B3-AB67-4541-A06F-0796D104B245}"/>
    <cellStyle name="20% - Accent3 23 2 2 3 2" xfId="15431" xr:uid="{F66C0DC0-D230-4282-810E-D83EFDFCCD69}"/>
    <cellStyle name="20% - Accent3 23 2 2 3 2 2" xfId="33256" xr:uid="{77C66473-EF03-4DB9-A5DE-3A463FC4BE33}"/>
    <cellStyle name="20% - Accent3 23 2 2 3 3" xfId="24756" xr:uid="{684B7295-9BDF-46BD-B826-CABAFBC96451}"/>
    <cellStyle name="20% - Accent3 23 2 2 4" xfId="11271" xr:uid="{3AD07B0E-7F8F-4614-8854-16CC6E9755EB}"/>
    <cellStyle name="20% - Accent3 23 2 2 4 2" xfId="29096" xr:uid="{7EC35051-3653-4FA0-A30E-7FCDDC26339C}"/>
    <cellStyle name="20% - Accent3 23 2 2 5" xfId="20596" xr:uid="{6BA0DC61-FD7C-40C1-BE98-2B946384F13D}"/>
    <cellStyle name="20% - Accent3 23 2 3" xfId="3788" xr:uid="{BDF4DC5A-E780-4A3A-AF78-46F09FAA0CFE}"/>
    <cellStyle name="20% - Accent3 23 2 3 2" xfId="7948" xr:uid="{83E84569-98EC-4C6A-A48D-14739ED1849F}"/>
    <cellStyle name="20% - Accent3 23 2 3 2 2" xfId="16531" xr:uid="{952D8525-4F49-4C3A-B98A-5B63B5F230C9}"/>
    <cellStyle name="20% - Accent3 23 2 3 2 2 2" xfId="34356" xr:uid="{85530BD6-14EE-4E90-BF88-97521B434595}"/>
    <cellStyle name="20% - Accent3 23 2 3 2 3" xfId="25856" xr:uid="{ABC12066-0E9B-4FC2-B770-22BEC680362F}"/>
    <cellStyle name="20% - Accent3 23 2 3 3" xfId="12371" xr:uid="{6CB69629-ECAF-476E-9441-0FE103650CC4}"/>
    <cellStyle name="20% - Accent3 23 2 3 3 2" xfId="30196" xr:uid="{C71B214A-509E-476C-BCC9-7F6785F6A515}"/>
    <cellStyle name="20% - Accent3 23 2 3 4" xfId="21696" xr:uid="{8E2A88A6-4E11-4A55-BCBA-B064A5A01409}"/>
    <cellStyle name="20% - Accent3 23 2 4" xfId="5868" xr:uid="{1CC70920-DB1F-4C53-ACF4-DF4074F16614}"/>
    <cellStyle name="20% - Accent3 23 2 4 2" xfId="14451" xr:uid="{F83A4528-4319-4D3C-B3E7-9C6EB5BD380E}"/>
    <cellStyle name="20% - Accent3 23 2 4 2 2" xfId="32276" xr:uid="{192EC283-A5DB-4655-A543-DB82EFD9668D}"/>
    <cellStyle name="20% - Accent3 23 2 4 3" xfId="23776" xr:uid="{D1FE69D2-599C-441E-AE6B-695D369EFE95}"/>
    <cellStyle name="20% - Accent3 23 2 5" xfId="10291" xr:uid="{5B7DD338-0160-48AD-AE09-9C388B9E7F70}"/>
    <cellStyle name="20% - Accent3 23 2 5 2" xfId="28116" xr:uid="{C3F16475-2196-4DDE-8EF2-46F9201052A4}"/>
    <cellStyle name="20% - Accent3 23 2 6" xfId="19616" xr:uid="{4E936ACA-2ABB-4032-A635-8546EA83F82E}"/>
    <cellStyle name="20% - Accent3 23 3" xfId="2208" xr:uid="{6B5FAC7F-DCE6-45CB-8E4E-08DFB5625F7A}"/>
    <cellStyle name="20% - Accent3 23 3 2" xfId="4288" xr:uid="{3DC2E0F9-31A7-49C0-9104-982581EC2350}"/>
    <cellStyle name="20% - Accent3 23 3 2 2" xfId="8448" xr:uid="{4D74B1DC-C2AA-474F-8532-D939D1081C6D}"/>
    <cellStyle name="20% - Accent3 23 3 2 2 2" xfId="17031" xr:uid="{52695531-FD39-4DED-83B4-BBBA0237946D}"/>
    <cellStyle name="20% - Accent3 23 3 2 2 2 2" xfId="34856" xr:uid="{FCBCC3FE-21CE-47C8-83E2-94ECE90ECE37}"/>
    <cellStyle name="20% - Accent3 23 3 2 2 3" xfId="26356" xr:uid="{E0E4366F-EBA1-4E75-AE8B-A3040B2168E8}"/>
    <cellStyle name="20% - Accent3 23 3 2 3" xfId="12871" xr:uid="{E6688C71-4656-4CFD-8839-4A46D1E84362}"/>
    <cellStyle name="20% - Accent3 23 3 2 3 2" xfId="30696" xr:uid="{B1734571-5232-43B2-B30A-E2CCA7CBD00F}"/>
    <cellStyle name="20% - Accent3 23 3 2 4" xfId="22196" xr:uid="{827CB852-B7DC-4185-BB68-784C0D7BDAA8}"/>
    <cellStyle name="20% - Accent3 23 3 3" xfId="6368" xr:uid="{8A909182-7755-458F-ACD6-6BFE47C2364D}"/>
    <cellStyle name="20% - Accent3 23 3 3 2" xfId="14951" xr:uid="{29A635B0-6FEE-4460-86C8-7AC12DBDF0D9}"/>
    <cellStyle name="20% - Accent3 23 3 3 2 2" xfId="32776" xr:uid="{BA5528E0-C3A1-43B0-A737-9221CBBDE620}"/>
    <cellStyle name="20% - Accent3 23 3 3 3" xfId="24276" xr:uid="{47823C32-0788-483E-8F38-0A78F261E267}"/>
    <cellStyle name="20% - Accent3 23 3 4" xfId="10791" xr:uid="{88E0E527-CBF8-47F2-9D91-154238531EBD}"/>
    <cellStyle name="20% - Accent3 23 3 4 2" xfId="28616" xr:uid="{C240908A-E0FD-41EA-B379-FC0C08239E9A}"/>
    <cellStyle name="20% - Accent3 23 3 5" xfId="20116" xr:uid="{809CFA8D-8E82-467A-8286-398A3F2A5DEB}"/>
    <cellStyle name="20% - Accent3 23 4" xfId="3308" xr:uid="{CCD8A85B-9B7F-4008-AF19-94C014A14042}"/>
    <cellStyle name="20% - Accent3 23 4 2" xfId="7468" xr:uid="{680482E5-4CA8-4B9F-930E-8B68B83C5C17}"/>
    <cellStyle name="20% - Accent3 23 4 2 2" xfId="16051" xr:uid="{4A87E3B7-AB21-4B60-B925-E6AB5B0920A1}"/>
    <cellStyle name="20% - Accent3 23 4 2 2 2" xfId="33876" xr:uid="{3F8176F9-4086-4055-B498-530B55401102}"/>
    <cellStyle name="20% - Accent3 23 4 2 3" xfId="25376" xr:uid="{51B013AB-52B4-4903-9F99-56416309BB0E}"/>
    <cellStyle name="20% - Accent3 23 4 3" xfId="11891" xr:uid="{63A5A049-E4A6-4949-91F7-7D893F0A6C86}"/>
    <cellStyle name="20% - Accent3 23 4 3 2" xfId="29716" xr:uid="{3FFE861E-D2CD-49ED-9BFA-6096B0D4DF6E}"/>
    <cellStyle name="20% - Accent3 23 4 4" xfId="21216" xr:uid="{F494355D-5EB7-4AA0-8163-AC3D195A2295}"/>
    <cellStyle name="20% - Accent3 23 5" xfId="5388" xr:uid="{D6BB6BF9-FAE3-4956-B21E-0CC9C7DCCBEC}"/>
    <cellStyle name="20% - Accent3 23 5 2" xfId="13971" xr:uid="{B27FE17F-B6EA-4325-9C4B-106F5A9A4699}"/>
    <cellStyle name="20% - Accent3 23 5 2 2" xfId="31796" xr:uid="{D8E9D910-9039-44F1-81DD-B9403D3BE048}"/>
    <cellStyle name="20% - Accent3 23 5 3" xfId="23296" xr:uid="{11D1532F-07F4-41B8-BCF2-B931AB3BC575}"/>
    <cellStyle name="20% - Accent3 23 6" xfId="9811" xr:uid="{B6E8AE25-CD93-40AE-A0AB-70F861FB401E}"/>
    <cellStyle name="20% - Accent3 23 6 2" xfId="27636" xr:uid="{817FA501-60E7-42FC-A50E-EAA5A2862B40}"/>
    <cellStyle name="20% - Accent3 23 7" xfId="19136" xr:uid="{DE633A51-D9EF-4B48-BDB3-26CAF97F7025}"/>
    <cellStyle name="20% - Accent3 230" xfId="38737" xr:uid="{4F534BC4-B48E-421C-B3D4-3B3529DDF582}"/>
    <cellStyle name="20% - Accent3 231" xfId="38757" xr:uid="{8FDFE93D-2156-453E-80B4-B3CA510D2E06}"/>
    <cellStyle name="20% - Accent3 232" xfId="38777" xr:uid="{7245ACD8-3BB4-4A5D-8ECA-F929AEFE001A}"/>
    <cellStyle name="20% - Accent3 233" xfId="38797" xr:uid="{977A1BD4-CB55-45BA-BA75-D91F8B3A0BE8}"/>
    <cellStyle name="20% - Accent3 234" xfId="38817" xr:uid="{C2F82DBE-9CCD-44A5-8004-BD44FD07FCE6}"/>
    <cellStyle name="20% - Accent3 235" xfId="38837" xr:uid="{A338E44F-DF75-4B8A-BD1C-AB6C6E76A182}"/>
    <cellStyle name="20% - Accent3 236" xfId="38857" xr:uid="{DBEE164C-6807-4A05-A857-9845DBB6146A}"/>
    <cellStyle name="20% - Accent3 237" xfId="38877" xr:uid="{32178FEB-CC4C-470B-8EBA-CC04615FA9EB}"/>
    <cellStyle name="20% - Accent3 238" xfId="38897" xr:uid="{45BF1C0A-A3B3-4EC1-AAD7-A4BAC75A618F}"/>
    <cellStyle name="20% - Accent3 239" xfId="38917" xr:uid="{0C275A2A-8872-46D6-9B8A-E6B339782C17}"/>
    <cellStyle name="20% - Accent3 24" xfId="1728" xr:uid="{BFDE07F8-2FEE-48CE-B9D3-DCC3CDD30205}"/>
    <cellStyle name="20% - Accent3 24 2" xfId="2708" xr:uid="{83C0CDCB-5CBE-4A01-A11A-E3DF625BAAD8}"/>
    <cellStyle name="20% - Accent3 24 2 2" xfId="4788" xr:uid="{32DB224F-0BE8-40A0-896E-F7421DC237B6}"/>
    <cellStyle name="20% - Accent3 24 2 2 2" xfId="8948" xr:uid="{19C07F3C-0A15-49DD-9754-FFC3A9C5C971}"/>
    <cellStyle name="20% - Accent3 24 2 2 2 2" xfId="17531" xr:uid="{181A7000-9555-461D-A2C3-0327A79554E3}"/>
    <cellStyle name="20% - Accent3 24 2 2 2 2 2" xfId="35356" xr:uid="{8B54F60F-DD65-4CF8-AAC5-678639289D35}"/>
    <cellStyle name="20% - Accent3 24 2 2 2 3" xfId="26856" xr:uid="{87B7A3AD-EF62-4C7D-91CC-CEACB0076FEE}"/>
    <cellStyle name="20% - Accent3 24 2 2 3" xfId="13371" xr:uid="{F175CDF3-1541-4021-9D7A-8D1211D5732B}"/>
    <cellStyle name="20% - Accent3 24 2 2 3 2" xfId="31196" xr:uid="{BAFF7D4C-A61D-4E40-9306-8326219A917A}"/>
    <cellStyle name="20% - Accent3 24 2 2 4" xfId="22696" xr:uid="{A57DCF6B-884F-47B1-8D95-3255D67465E6}"/>
    <cellStyle name="20% - Accent3 24 2 3" xfId="6868" xr:uid="{26BF2C23-9F84-45A1-8DC0-A1D326073FA5}"/>
    <cellStyle name="20% - Accent3 24 2 3 2" xfId="15451" xr:uid="{BB13886D-8C8C-478B-899C-87AFEAF150A4}"/>
    <cellStyle name="20% - Accent3 24 2 3 2 2" xfId="33276" xr:uid="{8A6DCC9C-800E-463B-B3F1-C61E1E661D84}"/>
    <cellStyle name="20% - Accent3 24 2 3 3" xfId="24776" xr:uid="{1F763F20-8D33-42E1-927D-60F257D9955D}"/>
    <cellStyle name="20% - Accent3 24 2 4" xfId="11291" xr:uid="{71BFE3A6-DEC9-4956-B452-583FE307B970}"/>
    <cellStyle name="20% - Accent3 24 2 4 2" xfId="29116" xr:uid="{8A2475D4-4E4B-46E8-9D32-5E8710B9BD3B}"/>
    <cellStyle name="20% - Accent3 24 2 5" xfId="20616" xr:uid="{965956E9-C7FA-4E42-91EF-0B168392F1B5}"/>
    <cellStyle name="20% - Accent3 24 3" xfId="3808" xr:uid="{19BEDF8D-F663-4943-AB76-A596B3D69EBA}"/>
    <cellStyle name="20% - Accent3 24 3 2" xfId="7968" xr:uid="{E925571B-B544-4AA9-9A4E-A3E4A9CCD26D}"/>
    <cellStyle name="20% - Accent3 24 3 2 2" xfId="16551" xr:uid="{06F98FB6-CF2E-4855-BB3D-279B64C563F8}"/>
    <cellStyle name="20% - Accent3 24 3 2 2 2" xfId="34376" xr:uid="{3DA031F8-916E-48D7-80C3-7B206F7CC9AD}"/>
    <cellStyle name="20% - Accent3 24 3 2 3" xfId="25876" xr:uid="{F72DFCF0-D11E-495E-97C4-70204024A300}"/>
    <cellStyle name="20% - Accent3 24 3 3" xfId="12391" xr:uid="{2982D730-1A01-4522-B6BE-A698684A3B59}"/>
    <cellStyle name="20% - Accent3 24 3 3 2" xfId="30216" xr:uid="{FCBC04EA-88B3-4F97-A5D9-98DAC144DC24}"/>
    <cellStyle name="20% - Accent3 24 3 4" xfId="21716" xr:uid="{FFEE333D-164A-4652-B97D-82E53B05DB25}"/>
    <cellStyle name="20% - Accent3 24 4" xfId="5888" xr:uid="{AA36A5F8-A62F-41A7-8E54-2FE8F1FAACAC}"/>
    <cellStyle name="20% - Accent3 24 4 2" xfId="14471" xr:uid="{138E6080-C25F-4B3B-A9BF-F918B33FA89F}"/>
    <cellStyle name="20% - Accent3 24 4 2 2" xfId="32296" xr:uid="{D4DDF14E-4BB5-4311-804F-3ADBADA2D67D}"/>
    <cellStyle name="20% - Accent3 24 4 3" xfId="23796" xr:uid="{591574B7-E323-4B3C-8846-8DF9D585941C}"/>
    <cellStyle name="20% - Accent3 24 5" xfId="10311" xr:uid="{375AAA44-972A-4FE7-B42B-5F0FD1BAFD85}"/>
    <cellStyle name="20% - Accent3 24 5 2" xfId="28136" xr:uid="{E539F611-B8CD-436D-8BFB-F4ED3490B59E}"/>
    <cellStyle name="20% - Accent3 24 6" xfId="19636" xr:uid="{7E823807-E0E2-475C-A811-E192327CC265}"/>
    <cellStyle name="20% - Accent3 240" xfId="38937" xr:uid="{DEBCEC48-C00E-4FF6-88BB-AA6029C58CF7}"/>
    <cellStyle name="20% - Accent3 241" xfId="38957" xr:uid="{D233416C-19AB-48EC-B035-B8EC9CF6C7C8}"/>
    <cellStyle name="20% - Accent3 242" xfId="38977" xr:uid="{0C67CF43-647C-4058-9896-33780036A236}"/>
    <cellStyle name="20% - Accent3 243" xfId="38997" xr:uid="{549BE3BD-81B5-471D-AB1D-42491AA56341}"/>
    <cellStyle name="20% - Accent3 244" xfId="39017" xr:uid="{1AAD1C05-7C86-4AB8-958E-5D97A2B95973}"/>
    <cellStyle name="20% - Accent3 245" xfId="39037" xr:uid="{1175CB9D-5913-4124-AE56-6B9FD049754D}"/>
    <cellStyle name="20% - Accent3 246" xfId="39057" xr:uid="{11B9C170-FDCE-469D-A2CF-64CBE0DB2C5A}"/>
    <cellStyle name="20% - Accent3 247" xfId="39077" xr:uid="{9F6DE870-DBBD-418E-8064-3F5DA99FBC97}"/>
    <cellStyle name="20% - Accent3 248" xfId="39097" xr:uid="{D4462E86-223B-405C-9439-98D01F4D2597}"/>
    <cellStyle name="20% - Accent3 249" xfId="39117" xr:uid="{7F3CB0BA-F602-4507-83D0-B93D8262D09F}"/>
    <cellStyle name="20% - Accent3 25" xfId="2728" xr:uid="{B23BACC3-B04F-4FFC-BC40-5951C3B992C4}"/>
    <cellStyle name="20% - Accent3 25 2" xfId="4808" xr:uid="{5D4DAF79-B68D-4AF8-B049-DF96524B0DFB}"/>
    <cellStyle name="20% - Accent3 25 2 2" xfId="8968" xr:uid="{6AB38703-BE24-4DA9-AB4F-0DC85F686EF9}"/>
    <cellStyle name="20% - Accent3 25 2 2 2" xfId="17551" xr:uid="{62A9D103-04C6-4426-BD22-D496FC31281A}"/>
    <cellStyle name="20% - Accent3 25 2 2 2 2" xfId="35376" xr:uid="{1C14540F-6822-48EB-9772-842816ED0AF7}"/>
    <cellStyle name="20% - Accent3 25 2 2 3" xfId="26876" xr:uid="{63049E2B-59E5-4369-B2CE-EB1767ABA9C3}"/>
    <cellStyle name="20% - Accent3 25 2 3" xfId="13391" xr:uid="{9057F754-0248-42A0-A2B8-E4CDA8E58A57}"/>
    <cellStyle name="20% - Accent3 25 2 3 2" xfId="31216" xr:uid="{9380D3CF-FC2C-4AA0-8711-215ADE73AEF3}"/>
    <cellStyle name="20% - Accent3 25 2 4" xfId="22716" xr:uid="{2F12CE25-A2FB-48F8-A037-C2EEB52BF2C1}"/>
    <cellStyle name="20% - Accent3 25 3" xfId="6888" xr:uid="{7FD1A4B0-139E-4461-BCF6-DDAA02C81758}"/>
    <cellStyle name="20% - Accent3 25 3 2" xfId="15471" xr:uid="{D1A9E6C8-B34F-4F59-9266-93A1256C059A}"/>
    <cellStyle name="20% - Accent3 25 3 2 2" xfId="33296" xr:uid="{DD6B4536-BF14-4A0B-AC11-894C55881AD5}"/>
    <cellStyle name="20% - Accent3 25 3 3" xfId="24796" xr:uid="{6957E3EA-51B8-4C59-93B5-DB8B7C50175D}"/>
    <cellStyle name="20% - Accent3 25 4" xfId="11311" xr:uid="{3B2E71EA-1C6C-4D70-891E-F5E8DB71F62E}"/>
    <cellStyle name="20% - Accent3 25 4 2" xfId="29136" xr:uid="{01DAB45A-06BC-4145-BA9A-49D99D89CC5C}"/>
    <cellStyle name="20% - Accent3 25 5" xfId="20636" xr:uid="{B4334AAA-B9DE-418A-8B30-38D6930C91AB}"/>
    <cellStyle name="20% - Accent3 250" xfId="39137" xr:uid="{10ED1DCC-F943-45F2-B0CF-F03A94E146A3}"/>
    <cellStyle name="20% - Accent3 251" xfId="39157" xr:uid="{71C133FF-1B4A-422F-AA93-E21BDDCF1D28}"/>
    <cellStyle name="20% - Accent3 252" xfId="39177" xr:uid="{3053ADC4-0A1B-4568-88B6-7EDC729021C9}"/>
    <cellStyle name="20% - Accent3 253" xfId="39197" xr:uid="{21EE00FE-13FE-49F8-85BC-72108D9EA165}"/>
    <cellStyle name="20% - Accent3 254" xfId="39217" xr:uid="{C2D54A97-E80F-46AE-A075-448BF737F872}"/>
    <cellStyle name="20% - Accent3 255" xfId="39237" xr:uid="{B42C2030-9421-476A-87C3-2EBA84E7226E}"/>
    <cellStyle name="20% - Accent3 256" xfId="39257" xr:uid="{29E751F3-49C8-4C0D-AFA0-128D57706D92}"/>
    <cellStyle name="20% - Accent3 257" xfId="39277" xr:uid="{4D888366-E076-41B4-8464-C33246379442}"/>
    <cellStyle name="20% - Accent3 258" xfId="39297" xr:uid="{917CEAA5-3938-4639-8D75-DB61B577384B}"/>
    <cellStyle name="20% - Accent3 259" xfId="39317" xr:uid="{450789CB-8ADD-4641-B08E-180E3D97FD68}"/>
    <cellStyle name="20% - Accent3 26" xfId="2748" xr:uid="{0C505AD0-B22F-42AB-A95A-04485B41C1A5}"/>
    <cellStyle name="20% - Accent3 26 2" xfId="4828" xr:uid="{AAC6F580-2171-4FCD-997B-CBFF71FC83CF}"/>
    <cellStyle name="20% - Accent3 26 2 2" xfId="8988" xr:uid="{AB5A5CBC-C8D0-4FED-BCCF-AEED942F4D7E}"/>
    <cellStyle name="20% - Accent3 26 2 2 2" xfId="17571" xr:uid="{0761AAA1-3B8B-42D7-8A93-63DE9EC4D8AB}"/>
    <cellStyle name="20% - Accent3 26 2 2 2 2" xfId="35396" xr:uid="{1D705BDD-001E-44C6-A47E-42D157386B81}"/>
    <cellStyle name="20% - Accent3 26 2 2 3" xfId="26896" xr:uid="{6616576B-A6C7-4A7E-A76E-D8AEAFE98BF8}"/>
    <cellStyle name="20% - Accent3 26 2 3" xfId="13411" xr:uid="{3E964A3D-A2C2-49C2-B606-F8CB575CCE9B}"/>
    <cellStyle name="20% - Accent3 26 2 3 2" xfId="31236" xr:uid="{662ED5D1-F135-439B-98AE-CE9B5570D8D8}"/>
    <cellStyle name="20% - Accent3 26 2 4" xfId="22736" xr:uid="{BC0F32B7-DE96-4D0C-BF49-25CE1A9671E4}"/>
    <cellStyle name="20% - Accent3 26 3" xfId="6908" xr:uid="{3E6327EC-F2BB-4F05-A3B1-D6338050C60B}"/>
    <cellStyle name="20% - Accent3 26 3 2" xfId="15491" xr:uid="{4EC6D043-295E-422B-B287-8B49B37A01C7}"/>
    <cellStyle name="20% - Accent3 26 3 2 2" xfId="33316" xr:uid="{A3AB1B91-C269-4632-8C22-847A75C37017}"/>
    <cellStyle name="20% - Accent3 26 3 3" xfId="24816" xr:uid="{680AF3E8-389C-4B52-95A9-2E335B84EF57}"/>
    <cellStyle name="20% - Accent3 26 4" xfId="11331" xr:uid="{5871B84A-6DE3-4902-83AD-ECACF8751D23}"/>
    <cellStyle name="20% - Accent3 26 4 2" xfId="29156" xr:uid="{25C74236-DD0D-471E-B4DB-405D4CA1D7A4}"/>
    <cellStyle name="20% - Accent3 26 5" xfId="20656" xr:uid="{D233611F-61A1-418F-8103-D8F5C0E1B9C3}"/>
    <cellStyle name="20% - Accent3 260" xfId="39337" xr:uid="{3C967A8E-FD34-491C-8207-50D9890E1AF2}"/>
    <cellStyle name="20% - Accent3 261" xfId="39357" xr:uid="{751ED4E6-5C5E-459C-B35B-22C31270F3B8}"/>
    <cellStyle name="20% - Accent3 262" xfId="39377" xr:uid="{AD140621-6C23-4112-9DEC-B84B31B4B309}"/>
    <cellStyle name="20% - Accent3 263" xfId="39397" xr:uid="{0AA6BD41-9E3C-48DA-9811-66B2ECF4628E}"/>
    <cellStyle name="20% - Accent3 264" xfId="39417" xr:uid="{9822E527-5C34-4373-A8BF-117559D89A84}"/>
    <cellStyle name="20% - Accent3 265" xfId="39437" xr:uid="{217521DF-A1D8-4E4A-A92A-D7AF923541A0}"/>
    <cellStyle name="20% - Accent3 266" xfId="39457" xr:uid="{A4EFEDC4-12ED-4442-BB86-2DCA88F5B5D9}"/>
    <cellStyle name="20% - Accent3 267" xfId="39477" xr:uid="{9DABAAE3-0524-46FD-9C7E-242B05D666C0}"/>
    <cellStyle name="20% - Accent3 268" xfId="39497" xr:uid="{410840E2-85E8-4250-A4AE-B264BB9DAA53}"/>
    <cellStyle name="20% - Accent3 269" xfId="39517" xr:uid="{335B85F3-BA50-4090-B9B2-3A0B10F10E64}"/>
    <cellStyle name="20% - Accent3 27" xfId="2768" xr:uid="{17806C54-4651-4DF1-A4A7-2D49BDE18612}"/>
    <cellStyle name="20% - Accent3 27 2" xfId="4848" xr:uid="{CED61F04-ED0C-43EF-AB12-D6BEC5C1F279}"/>
    <cellStyle name="20% - Accent3 27 2 2" xfId="9008" xr:uid="{E474F7F6-12EA-4FED-9DE2-8012096EC25F}"/>
    <cellStyle name="20% - Accent3 27 2 2 2" xfId="17591" xr:uid="{2782746A-2813-4DD9-AF42-A643281D184E}"/>
    <cellStyle name="20% - Accent3 27 2 2 2 2" xfId="35416" xr:uid="{6DF7EE60-C02C-44B4-8782-2A6ED6652548}"/>
    <cellStyle name="20% - Accent3 27 2 2 3" xfId="26916" xr:uid="{65E2F633-6E6C-4DFA-B2EF-E72BEDB0A55F}"/>
    <cellStyle name="20% - Accent3 27 2 3" xfId="13431" xr:uid="{B195EB94-2F84-4B36-9F86-208E01514BCF}"/>
    <cellStyle name="20% - Accent3 27 2 3 2" xfId="31256" xr:uid="{E603AFED-644A-471E-BB81-2CDE363A0638}"/>
    <cellStyle name="20% - Accent3 27 2 4" xfId="22756" xr:uid="{DEFB857D-91F7-4B6F-B8CE-1607F5C10CA7}"/>
    <cellStyle name="20% - Accent3 27 3" xfId="6928" xr:uid="{04DA7165-67DC-468C-8847-811C9178B9CD}"/>
    <cellStyle name="20% - Accent3 27 3 2" xfId="15511" xr:uid="{8384932B-E3D1-4C03-8598-247DB2C317E6}"/>
    <cellStyle name="20% - Accent3 27 3 2 2" xfId="33336" xr:uid="{27A8C7FE-7E78-4EBB-9FF7-DDCD8A002A16}"/>
    <cellStyle name="20% - Accent3 27 3 3" xfId="24836" xr:uid="{04F684CC-0CFE-40DA-8276-0A60F7E6C194}"/>
    <cellStyle name="20% - Accent3 27 4" xfId="11351" xr:uid="{4ACADCDA-BBBA-44D6-B426-2536E037A844}"/>
    <cellStyle name="20% - Accent3 27 4 2" xfId="29176" xr:uid="{78CC3E6F-E33B-4ABE-83F2-CF4150880947}"/>
    <cellStyle name="20% - Accent3 27 5" xfId="20676" xr:uid="{5CA42D3B-BCD5-4215-9C6A-8F864E685220}"/>
    <cellStyle name="20% - Accent3 270" xfId="39537" xr:uid="{9741CAD8-E4AC-4F6C-8BA2-894EAE22744E}"/>
    <cellStyle name="20% - Accent3 271" xfId="39557" xr:uid="{D869526F-084F-4C0C-9656-043773A08349}"/>
    <cellStyle name="20% - Accent3 272" xfId="39577" xr:uid="{0D1EFBC0-5B76-4268-B3A9-723155A5DBC5}"/>
    <cellStyle name="20% - Accent3 273" xfId="39597" xr:uid="{11250D63-6379-4CBA-80CE-1D8A4D245772}"/>
    <cellStyle name="20% - Accent3 274" xfId="39617" xr:uid="{919BBCE7-92E2-4B61-ABC7-64E16F383474}"/>
    <cellStyle name="20% - Accent3 275" xfId="39637" xr:uid="{1FF23A0D-D2A6-4E0A-83EF-BF3B4E047438}"/>
    <cellStyle name="20% - Accent3 276" xfId="39657" xr:uid="{FD492C1C-9B89-40DF-B932-13A33A699373}"/>
    <cellStyle name="20% - Accent3 277" xfId="39677" xr:uid="{33DF946A-8EAE-43BC-819D-4F4CD6941A7E}"/>
    <cellStyle name="20% - Accent3 278" xfId="39697" xr:uid="{76CD1E5F-0DE2-45D3-8712-636FDD8A180E}"/>
    <cellStyle name="20% - Accent3 279" xfId="39717" xr:uid="{6F77AFAF-A56A-41AD-83EC-9DA927637562}"/>
    <cellStyle name="20% - Accent3 28" xfId="2788" xr:uid="{D1403D38-6E36-43FD-ABC4-32F7F8F8595A}"/>
    <cellStyle name="20% - Accent3 28 2" xfId="4868" xr:uid="{6CD37109-83D7-4974-AD2C-06D37B504C7F}"/>
    <cellStyle name="20% - Accent3 28 2 2" xfId="9028" xr:uid="{1753D801-6738-456A-829D-3898E1A77310}"/>
    <cellStyle name="20% - Accent3 28 2 2 2" xfId="17611" xr:uid="{7BB4C558-3F10-43E6-AD88-001506001545}"/>
    <cellStyle name="20% - Accent3 28 2 2 2 2" xfId="35436" xr:uid="{3B360BAB-CCD0-4486-B350-E98F1ADF0C40}"/>
    <cellStyle name="20% - Accent3 28 2 2 3" xfId="26936" xr:uid="{3228639C-07A4-442A-8CFD-B452D9107F32}"/>
    <cellStyle name="20% - Accent3 28 2 3" xfId="13451" xr:uid="{5C26C812-2DE5-44B1-8E85-410526DAEBE3}"/>
    <cellStyle name="20% - Accent3 28 2 3 2" xfId="31276" xr:uid="{EA7A45AE-F239-472B-8D23-F0B7FF14C438}"/>
    <cellStyle name="20% - Accent3 28 2 4" xfId="22776" xr:uid="{B3E3557B-04BC-4F91-919F-EE698C2E929C}"/>
    <cellStyle name="20% - Accent3 28 3" xfId="6948" xr:uid="{DB7C99C5-3483-4BAB-AB9B-7D5C8BDAAD42}"/>
    <cellStyle name="20% - Accent3 28 3 2" xfId="15531" xr:uid="{684B5F37-BA92-4B3C-A983-B992B0340D99}"/>
    <cellStyle name="20% - Accent3 28 3 2 2" xfId="33356" xr:uid="{B79EBB28-4971-4A75-935D-743FC35A01BF}"/>
    <cellStyle name="20% - Accent3 28 3 3" xfId="24856" xr:uid="{4449644C-9E53-4375-BFC0-DED3236C913A}"/>
    <cellStyle name="20% - Accent3 28 4" xfId="11371" xr:uid="{33889653-5127-4EA4-950A-63057850A119}"/>
    <cellStyle name="20% - Accent3 28 4 2" xfId="29196" xr:uid="{DFEDA5FB-EF4F-450D-A10F-7F7E76A014A1}"/>
    <cellStyle name="20% - Accent3 28 5" xfId="20696" xr:uid="{B228DBFF-0CEC-4790-ABF1-743A874C9FCC}"/>
    <cellStyle name="20% - Accent3 280" xfId="39737" xr:uid="{AB66BFC7-F3F8-4013-B492-23DA0F244ED3}"/>
    <cellStyle name="20% - Accent3 281" xfId="39757" xr:uid="{A376FFD7-414C-4964-AE71-95FDBE9B6346}"/>
    <cellStyle name="20% - Accent3 282" xfId="39777" xr:uid="{F227D023-D999-4FF1-B9A2-52A0E9AFB622}"/>
    <cellStyle name="20% - Accent3 283" xfId="39797" xr:uid="{6A902430-FB11-41CB-910D-74AD5B78A5D3}"/>
    <cellStyle name="20% - Accent3 284" xfId="39817" xr:uid="{E539DDE4-79E2-48EB-98AB-B4834D400D8A}"/>
    <cellStyle name="20% - Accent3 285" xfId="39837" xr:uid="{750BE299-3BD8-4B5C-93F1-C3242DA6A648}"/>
    <cellStyle name="20% - Accent3 286" xfId="39857" xr:uid="{E2F2797C-E13E-4D25-9925-59F4351898ED}"/>
    <cellStyle name="20% - Accent3 287" xfId="39877" xr:uid="{B1BE88CA-7DB0-4F51-A0C7-36385C7D77BA}"/>
    <cellStyle name="20% - Accent3 288" xfId="39897" xr:uid="{950DBE09-5857-44EB-99FD-338383411531}"/>
    <cellStyle name="20% - Accent3 289" xfId="39917" xr:uid="{72AB3265-AB23-4A23-8899-0A1BFFABCFD6}"/>
    <cellStyle name="20% - Accent3 29" xfId="2808" xr:uid="{1161B96C-ECE9-4359-AB7C-17DDF82704B6}"/>
    <cellStyle name="20% - Accent3 29 2" xfId="4888" xr:uid="{E488C8C6-2790-442F-BA26-B32D4045F169}"/>
    <cellStyle name="20% - Accent3 29 2 2" xfId="9048" xr:uid="{E1C8B9C7-B4CC-43CD-B3E6-65639029F9DA}"/>
    <cellStyle name="20% - Accent3 29 2 2 2" xfId="17631" xr:uid="{DD974894-9A49-4256-9334-6E1D425FFB69}"/>
    <cellStyle name="20% - Accent3 29 2 2 2 2" xfId="35456" xr:uid="{3AC86A19-692B-4C66-BEBD-4D18661886F3}"/>
    <cellStyle name="20% - Accent3 29 2 2 3" xfId="26956" xr:uid="{D8340EF8-226C-4041-9362-700D7F166E91}"/>
    <cellStyle name="20% - Accent3 29 2 3" xfId="13471" xr:uid="{30C934AF-6FBC-4436-9747-016FD23C8603}"/>
    <cellStyle name="20% - Accent3 29 2 3 2" xfId="31296" xr:uid="{0DEBDA15-1F71-46F7-93FD-7B48098D3C9D}"/>
    <cellStyle name="20% - Accent3 29 2 4" xfId="22796" xr:uid="{4EBD46FE-BD0C-45D0-B993-D8E143D70011}"/>
    <cellStyle name="20% - Accent3 29 3" xfId="6968" xr:uid="{4826E987-96B2-4996-84B0-AF456B099C77}"/>
    <cellStyle name="20% - Accent3 29 3 2" xfId="15551" xr:uid="{ECAA6681-A652-48FF-974D-E7FBAF137A18}"/>
    <cellStyle name="20% - Accent3 29 3 2 2" xfId="33376" xr:uid="{2415D5EC-314E-47D2-A8F8-824992136AE3}"/>
    <cellStyle name="20% - Accent3 29 3 3" xfId="24876" xr:uid="{9B92C83F-B66A-4FD5-A827-6AC71B3E2C32}"/>
    <cellStyle name="20% - Accent3 29 4" xfId="11391" xr:uid="{C3C01CAD-195A-47BC-B03D-5B0587DF26A8}"/>
    <cellStyle name="20% - Accent3 29 4 2" xfId="29216" xr:uid="{5278EFF1-2B5E-4152-A715-2A3CBBFD7C52}"/>
    <cellStyle name="20% - Accent3 29 5" xfId="20716" xr:uid="{A2901448-BF12-4D20-BCA5-8A084791BEFE}"/>
    <cellStyle name="20% - Accent3 290" xfId="39937" xr:uid="{6AE77855-A394-4EB7-81D8-E8150F14F8C4}"/>
    <cellStyle name="20% - Accent3 291" xfId="39957" xr:uid="{E17818E2-29F2-4F9E-95AE-A28DCC6FAAA9}"/>
    <cellStyle name="20% - Accent3 292" xfId="39977" xr:uid="{0819915C-D9F5-4DC8-AC3B-B9763AAEA1DD}"/>
    <cellStyle name="20% - Accent3 293" xfId="39997" xr:uid="{E1560C14-88F6-41AE-913D-BE595CF76B28}"/>
    <cellStyle name="20% - Accent3 294" xfId="40017" xr:uid="{22E260E6-C0E7-4AEC-9B1B-8518D13EF1B5}"/>
    <cellStyle name="20% - Accent3 295" xfId="40037" xr:uid="{56B5692A-AE86-42D7-B94D-8FC1DEEB3C3A}"/>
    <cellStyle name="20% - Accent3 296" xfId="40057" xr:uid="{2B9A596A-F7AD-4686-80D7-17020D0D56AF}"/>
    <cellStyle name="20% - Accent3 297" xfId="40077" xr:uid="{B245ACE3-A14F-4D21-8460-511F6B6CA304}"/>
    <cellStyle name="20% - Accent3 298" xfId="40097" xr:uid="{75108EB9-F70C-442D-80A9-709C3D08D1B2}"/>
    <cellStyle name="20% - Accent3 299" xfId="40117" xr:uid="{20AA33DD-FDC7-4563-B13C-72805E925375}"/>
    <cellStyle name="20% - Accent3 3" xfId="169" xr:uid="{00000000-0005-0000-0000-00000A000000}"/>
    <cellStyle name="20% - Accent3 3 2" xfId="473" xr:uid="{27E7A1CF-57E5-43C8-B081-BFF0519DB19F}"/>
    <cellStyle name="20% - Accent3 3 2 2" xfId="1203" xr:uid="{05761CBA-1837-410B-AD79-6E9839621D06}"/>
    <cellStyle name="20% - Accent3 3 2 2 2" xfId="2308" xr:uid="{CCEBF607-1034-4C4E-8C8F-6F37A54D001D}"/>
    <cellStyle name="20% - Accent3 3 2 2 2 2" xfId="4388" xr:uid="{3994B352-CD8D-40EC-A8AC-89B5263C282F}"/>
    <cellStyle name="20% - Accent3 3 2 2 2 2 2" xfId="8548" xr:uid="{07AD80E0-F829-4EE6-B668-BC16D8FAD225}"/>
    <cellStyle name="20% - Accent3 3 2 2 2 2 2 2" xfId="17131" xr:uid="{377EFD65-93C3-44B9-A240-B369A965FB2F}"/>
    <cellStyle name="20% - Accent3 3 2 2 2 2 2 2 2" xfId="34956" xr:uid="{E8B4EA84-2F9A-4D56-BED0-0ADDC61203D2}"/>
    <cellStyle name="20% - Accent3 3 2 2 2 2 2 3" xfId="26456" xr:uid="{CC5F2139-B63B-4FCE-870E-80F3BA6DDCDC}"/>
    <cellStyle name="20% - Accent3 3 2 2 2 2 3" xfId="12971" xr:uid="{70AFC275-EA94-4FA6-98B4-9D4592172FB2}"/>
    <cellStyle name="20% - Accent3 3 2 2 2 2 3 2" xfId="30796" xr:uid="{6DA85E08-2AB2-4255-B9E5-E901B9C8D033}"/>
    <cellStyle name="20% - Accent3 3 2 2 2 2 4" xfId="22296" xr:uid="{CDBEB60A-3781-4F79-AE88-A5F081E87360}"/>
    <cellStyle name="20% - Accent3 3 2 2 2 3" xfId="6468" xr:uid="{F7474004-1BA5-418D-96F7-B42573D3CF8E}"/>
    <cellStyle name="20% - Accent3 3 2 2 2 3 2" xfId="15051" xr:uid="{FCA8C03A-5A98-4147-838C-D3CEC0AE8007}"/>
    <cellStyle name="20% - Accent3 3 2 2 2 3 2 2" xfId="32876" xr:uid="{C2AC6EE4-FFA4-4242-9846-42A12E84360F}"/>
    <cellStyle name="20% - Accent3 3 2 2 2 3 3" xfId="24376" xr:uid="{2F92E054-8E7F-48BB-9AD3-7F0A6C446C0B}"/>
    <cellStyle name="20% - Accent3 3 2 2 2 4" xfId="10891" xr:uid="{A044CD04-6E51-452A-B0B2-36D086DA6E98}"/>
    <cellStyle name="20% - Accent3 3 2 2 2 4 2" xfId="28716" xr:uid="{5E904511-B8B7-4174-8C6C-78BF6E1CED10}"/>
    <cellStyle name="20% - Accent3 3 2 2 2 5" xfId="20216" xr:uid="{182A1696-71EA-4067-9F97-09E519E961B5}"/>
    <cellStyle name="20% - Accent3 3 2 2 3" xfId="3408" xr:uid="{BF03B7ED-ED17-4374-96EF-A414A251D6A7}"/>
    <cellStyle name="20% - Accent3 3 2 2 3 2" xfId="7568" xr:uid="{6DB84322-5653-4E5D-B4B1-17BFF565D820}"/>
    <cellStyle name="20% - Accent3 3 2 2 3 2 2" xfId="16151" xr:uid="{4B58394D-C1E6-426E-8A14-C37BBA7E2193}"/>
    <cellStyle name="20% - Accent3 3 2 2 3 2 2 2" xfId="33976" xr:uid="{F7504C34-4CA8-4F7D-8AAE-1A3AFBE0AE8D}"/>
    <cellStyle name="20% - Accent3 3 2 2 3 2 3" xfId="25476" xr:uid="{A0A818B9-659B-411A-8EDD-8D295253ACB8}"/>
    <cellStyle name="20% - Accent3 3 2 2 3 3" xfId="11991" xr:uid="{F4E3F2EA-F7A3-49B8-A8D1-DCA3C2934AF0}"/>
    <cellStyle name="20% - Accent3 3 2 2 3 3 2" xfId="29816" xr:uid="{04FDFFD5-508D-42C5-818C-12E1CED5B89B}"/>
    <cellStyle name="20% - Accent3 3 2 2 3 4" xfId="21316" xr:uid="{F44F8688-A395-428C-AC13-BE95BF023977}"/>
    <cellStyle name="20% - Accent3 3 2 2 4" xfId="5488" xr:uid="{8ED300C6-67A2-4633-895F-B4F81D28CF3E}"/>
    <cellStyle name="20% - Accent3 3 2 2 4 2" xfId="14071" xr:uid="{F31326EC-3D3F-475A-9553-895F719E3D9F}"/>
    <cellStyle name="20% - Accent3 3 2 2 4 2 2" xfId="31896" xr:uid="{BBE23F1F-EC7D-41EE-B05E-54C108484A18}"/>
    <cellStyle name="20% - Accent3 3 2 2 4 3" xfId="23396" xr:uid="{F439E3BB-D19F-4F82-AAE1-419DAE0CEEC6}"/>
    <cellStyle name="20% - Accent3 3 2 2 5" xfId="9911" xr:uid="{13FEFDB5-340E-462B-8DB6-599CD80AC459}"/>
    <cellStyle name="20% - Accent3 3 2 2 5 2" xfId="27736" xr:uid="{7681CEA9-631D-4D81-9E57-BB7562553B90}"/>
    <cellStyle name="20% - Accent3 3 2 2 6" xfId="19236" xr:uid="{1A32EC96-4334-4A31-9D73-50255D4A1ACE}"/>
    <cellStyle name="20% - Accent3 3 2 3" xfId="1828" xr:uid="{4FEF0A54-A3AE-48D2-8518-4D7C4139287D}"/>
    <cellStyle name="20% - Accent3 3 2 3 2" xfId="3908" xr:uid="{5EDC5ECE-A471-4EB3-8E95-94B38F385A59}"/>
    <cellStyle name="20% - Accent3 3 2 3 2 2" xfId="8068" xr:uid="{4649B442-F080-40F1-925E-4D14739875B4}"/>
    <cellStyle name="20% - Accent3 3 2 3 2 2 2" xfId="16651" xr:uid="{9589EEA0-09B7-4C6A-AD80-6CD60193FC07}"/>
    <cellStyle name="20% - Accent3 3 2 3 2 2 2 2" xfId="34476" xr:uid="{DD28A386-297D-45AB-86D5-8070AFFDA5BA}"/>
    <cellStyle name="20% - Accent3 3 2 3 2 2 3" xfId="25976" xr:uid="{158E4FD1-65F3-46F3-83B0-1C7E06035357}"/>
    <cellStyle name="20% - Accent3 3 2 3 2 3" xfId="12491" xr:uid="{2C993854-0232-40EA-A6FE-BC13DB391D7A}"/>
    <cellStyle name="20% - Accent3 3 2 3 2 3 2" xfId="30316" xr:uid="{D9B609F4-F1CA-4AFC-BCF4-995966F47283}"/>
    <cellStyle name="20% - Accent3 3 2 3 2 4" xfId="21816" xr:uid="{40CC4A98-6434-4AF4-9B99-47E4B963EA8E}"/>
    <cellStyle name="20% - Accent3 3 2 3 3" xfId="5988" xr:uid="{5C106DEE-50B5-4F59-8E13-402E63913DFD}"/>
    <cellStyle name="20% - Accent3 3 2 3 3 2" xfId="14571" xr:uid="{2A0853FA-03FC-44A0-8864-188E1C94E0EF}"/>
    <cellStyle name="20% - Accent3 3 2 3 3 2 2" xfId="32396" xr:uid="{5DFCBA13-9FF4-43BC-8649-641CE77D5806}"/>
    <cellStyle name="20% - Accent3 3 2 3 3 3" xfId="23896" xr:uid="{5A22605C-3C92-4E5A-8FBC-F0DF47FDFEE2}"/>
    <cellStyle name="20% - Accent3 3 2 3 4" xfId="10411" xr:uid="{427D925F-2FE3-400E-8FAB-4FC6174311C7}"/>
    <cellStyle name="20% - Accent3 3 2 3 4 2" xfId="28236" xr:uid="{CE6A6A02-5EE8-487A-AE94-61617283C238}"/>
    <cellStyle name="20% - Accent3 3 2 3 5" xfId="19736" xr:uid="{6426CD14-C255-4BAE-8A54-D259EC69D79C}"/>
    <cellStyle name="20% - Accent3 3 2 4" xfId="2928" xr:uid="{FDEA917F-A99F-4092-9553-4DC4491FE998}"/>
    <cellStyle name="20% - Accent3 3 2 4 2" xfId="7088" xr:uid="{D3A9E26E-C6FA-4F69-8044-E4A56D53D9AB}"/>
    <cellStyle name="20% - Accent3 3 2 4 2 2" xfId="15671" xr:uid="{27D2049C-5078-48AE-A7FE-D4F3C79398BE}"/>
    <cellStyle name="20% - Accent3 3 2 4 2 2 2" xfId="33496" xr:uid="{BD533810-C10B-4B19-B184-9912D6A024C7}"/>
    <cellStyle name="20% - Accent3 3 2 4 2 3" xfId="24996" xr:uid="{B47389DA-C0E9-4EEA-890A-D29C1B1CA5A3}"/>
    <cellStyle name="20% - Accent3 3 2 4 3" xfId="11511" xr:uid="{C12022D9-10F8-4A3B-9616-AFC72D8BCA3C}"/>
    <cellStyle name="20% - Accent3 3 2 4 3 2" xfId="29336" xr:uid="{01F0400A-0750-480B-A397-75BBC922104D}"/>
    <cellStyle name="20% - Accent3 3 2 4 4" xfId="20836" xr:uid="{E514654A-C5BE-44D2-B897-312B8D072AFD}"/>
    <cellStyle name="20% - Accent3 3 2 5" xfId="5008" xr:uid="{E8FDE6AB-3517-43AF-AE01-8B3352909512}"/>
    <cellStyle name="20% - Accent3 3 2 5 2" xfId="13591" xr:uid="{77740F32-6E0F-423B-A782-138E3C20F945}"/>
    <cellStyle name="20% - Accent3 3 2 5 2 2" xfId="31416" xr:uid="{6630F869-06D6-4CD7-BF34-41A2243C37D0}"/>
    <cellStyle name="20% - Accent3 3 2 5 3" xfId="22916" xr:uid="{4F59462A-4C43-4AE2-8BC5-97AB834E0F53}"/>
    <cellStyle name="20% - Accent3 3 2 6" xfId="9431" xr:uid="{E2305BC3-EE10-42AF-8B07-61AD94D511B8}"/>
    <cellStyle name="20% - Accent3 3 2 6 2" xfId="27256" xr:uid="{9C4A18E0-AC02-4307-8344-57030D94E0BB}"/>
    <cellStyle name="20% - Accent3 3 2 7" xfId="18756" xr:uid="{732879CA-A495-4484-BF4E-6BF8C34CC8ED}"/>
    <cellStyle name="20% - Accent3 3 3" xfId="1142" xr:uid="{5281E07D-39E3-4735-9F0C-A0A972DAF7D6}"/>
    <cellStyle name="20% - Accent3 3 3 2" xfId="2248" xr:uid="{E943AFAC-4AF5-4907-85FF-BBBEBF101465}"/>
    <cellStyle name="20% - Accent3 3 3 2 2" xfId="4328" xr:uid="{459EDA73-9F9A-4D2C-ADA0-06AB91047143}"/>
    <cellStyle name="20% - Accent3 3 3 2 2 2" xfId="8488" xr:uid="{CAA56757-9AEA-4C9F-8BA6-C885D5995BA8}"/>
    <cellStyle name="20% - Accent3 3 3 2 2 2 2" xfId="17071" xr:uid="{4C738C22-093D-4A4E-AC57-C523CD9A81F1}"/>
    <cellStyle name="20% - Accent3 3 3 2 2 2 2 2" xfId="34896" xr:uid="{DE35422B-233F-4259-927E-7F77AD1092F0}"/>
    <cellStyle name="20% - Accent3 3 3 2 2 2 3" xfId="26396" xr:uid="{2CCB513C-65F0-452F-88E8-33C5C6C38009}"/>
    <cellStyle name="20% - Accent3 3 3 2 2 3" xfId="12911" xr:uid="{9E5D476D-6045-4D1A-A2C2-C67FAFD4F968}"/>
    <cellStyle name="20% - Accent3 3 3 2 2 3 2" xfId="30736" xr:uid="{8F13F1EB-6D88-4F8A-8B96-12D7656CFBC6}"/>
    <cellStyle name="20% - Accent3 3 3 2 2 4" xfId="22236" xr:uid="{3E2B4E9B-FD20-4C23-8B60-7FA332E6CE05}"/>
    <cellStyle name="20% - Accent3 3 3 2 3" xfId="6408" xr:uid="{991D7694-BCBB-4B92-852B-38803FFE5777}"/>
    <cellStyle name="20% - Accent3 3 3 2 3 2" xfId="14991" xr:uid="{1E06F7EC-4AA7-463F-83FC-45823A8351DC}"/>
    <cellStyle name="20% - Accent3 3 3 2 3 2 2" xfId="32816" xr:uid="{85052E33-C3FD-4FF8-8B85-A510696DF194}"/>
    <cellStyle name="20% - Accent3 3 3 2 3 3" xfId="24316" xr:uid="{FB24F7D6-BC8D-4D56-BAFC-A86491037874}"/>
    <cellStyle name="20% - Accent3 3 3 2 4" xfId="10831" xr:uid="{779A823E-3298-4471-B918-57FBA58A3F5D}"/>
    <cellStyle name="20% - Accent3 3 3 2 4 2" xfId="28656" xr:uid="{14B269C7-051D-484F-8C50-08E5DF360838}"/>
    <cellStyle name="20% - Accent3 3 3 2 5" xfId="20156" xr:uid="{C3F2C1F0-0D85-4414-984D-D3DAB1675A8D}"/>
    <cellStyle name="20% - Accent3 3 3 3" xfId="3348" xr:uid="{B99E8C4B-B632-466E-B0E1-82721A91EECE}"/>
    <cellStyle name="20% - Accent3 3 3 3 2" xfId="7508" xr:uid="{4B51AD05-5B56-445A-87F9-9CE51247EE69}"/>
    <cellStyle name="20% - Accent3 3 3 3 2 2" xfId="16091" xr:uid="{AC09CAE5-BA1B-4552-BEA1-8EC58ACCA7DD}"/>
    <cellStyle name="20% - Accent3 3 3 3 2 2 2" xfId="33916" xr:uid="{0A305A25-EAB6-48B9-9B1E-9833E233732D}"/>
    <cellStyle name="20% - Accent3 3 3 3 2 3" xfId="25416" xr:uid="{2B282751-CB57-4CE1-9B10-0DC55513B3C1}"/>
    <cellStyle name="20% - Accent3 3 3 3 3" xfId="11931" xr:uid="{7D8D598B-2053-44BC-87BA-05B85EB996CD}"/>
    <cellStyle name="20% - Accent3 3 3 3 3 2" xfId="29756" xr:uid="{45E8BF1A-B892-490D-BB80-C95BBB3E85FB}"/>
    <cellStyle name="20% - Accent3 3 3 3 4" xfId="21256" xr:uid="{C394DC26-B8AF-477D-B8F7-90A368FBD4F1}"/>
    <cellStyle name="20% - Accent3 3 3 4" xfId="5428" xr:uid="{470F69BE-7944-4956-9CF3-6F0E0483D761}"/>
    <cellStyle name="20% - Accent3 3 3 4 2" xfId="14011" xr:uid="{D748CF00-7E7A-4356-8BC1-CFAE22FEF78A}"/>
    <cellStyle name="20% - Accent3 3 3 4 2 2" xfId="31836" xr:uid="{0A2D73D6-F453-43CA-A64E-450B448FBB2F}"/>
    <cellStyle name="20% - Accent3 3 3 4 3" xfId="23336" xr:uid="{9D7E2614-7C6A-4E4D-8340-2A8BDB6B0F95}"/>
    <cellStyle name="20% - Accent3 3 3 5" xfId="9851" xr:uid="{7BF9B7E5-35A1-43AB-8D3D-B16F2898B743}"/>
    <cellStyle name="20% - Accent3 3 3 5 2" xfId="27676" xr:uid="{D3AC56A3-2748-4854-8FEA-A26833A68C0D}"/>
    <cellStyle name="20% - Accent3 3 3 6" xfId="19176" xr:uid="{D99878FD-A2A5-42C8-AF52-AEF0C352374D}"/>
    <cellStyle name="20% - Accent3 3 4" xfId="1768" xr:uid="{C0E8C3B6-2F92-4759-97CF-FDD5F7DC866F}"/>
    <cellStyle name="20% - Accent3 3 4 2" xfId="3848" xr:uid="{86146E9A-4B9E-4238-9D55-11632039BC95}"/>
    <cellStyle name="20% - Accent3 3 4 2 2" xfId="8008" xr:uid="{DA13D4DF-83E2-471A-A75C-D68E9C503C16}"/>
    <cellStyle name="20% - Accent3 3 4 2 2 2" xfId="16591" xr:uid="{76806C8D-2681-47A5-9CDC-07E9589BC0CB}"/>
    <cellStyle name="20% - Accent3 3 4 2 2 2 2" xfId="34416" xr:uid="{01C471E1-EBC4-4E43-8B8B-3C1E9172EABD}"/>
    <cellStyle name="20% - Accent3 3 4 2 2 3" xfId="25916" xr:uid="{EDD34824-1408-45B1-9142-F11D45CB2C7B}"/>
    <cellStyle name="20% - Accent3 3 4 2 3" xfId="12431" xr:uid="{42888D0F-A852-4136-A378-FC692FD77987}"/>
    <cellStyle name="20% - Accent3 3 4 2 3 2" xfId="30256" xr:uid="{434DF520-5BF7-4B85-9564-BA4E9FEADA48}"/>
    <cellStyle name="20% - Accent3 3 4 2 4" xfId="21756" xr:uid="{9816FABF-3391-4FA0-BFBB-311EE9356BFD}"/>
    <cellStyle name="20% - Accent3 3 4 3" xfId="5928" xr:uid="{6DB83BC1-DA06-40A9-9B79-954DA1437D10}"/>
    <cellStyle name="20% - Accent3 3 4 3 2" xfId="14511" xr:uid="{81924581-7FEB-4442-8712-C94CFBDDED92}"/>
    <cellStyle name="20% - Accent3 3 4 3 2 2" xfId="32336" xr:uid="{DF458BB2-5ED4-43DE-B1BA-B57C492CBD4E}"/>
    <cellStyle name="20% - Accent3 3 4 3 3" xfId="23836" xr:uid="{CFA57CD6-F21E-42B0-B4B2-0D30ED7FB8DB}"/>
    <cellStyle name="20% - Accent3 3 4 4" xfId="10351" xr:uid="{03D0A9B0-62C9-4E8D-8A39-7193038AFAB1}"/>
    <cellStyle name="20% - Accent3 3 4 4 2" xfId="28176" xr:uid="{AB6A206B-1AC2-4B46-B6CD-C9E0253533C5}"/>
    <cellStyle name="20% - Accent3 3 4 5" xfId="19676" xr:uid="{7018F2B9-2E10-4AD8-AC3F-7F4BD2F3D428}"/>
    <cellStyle name="20% - Accent3 3 5" xfId="2868" xr:uid="{F730DA10-5044-4B42-B135-17F6437A13E3}"/>
    <cellStyle name="20% - Accent3 3 5 2" xfId="7028" xr:uid="{5853A549-BA79-49C9-BC15-C254FE2223CE}"/>
    <cellStyle name="20% - Accent3 3 5 2 2" xfId="15611" xr:uid="{2615F751-3D83-4AE6-AE77-6DFDC36C0F4D}"/>
    <cellStyle name="20% - Accent3 3 5 2 2 2" xfId="33436" xr:uid="{EB89D958-33C6-4C67-B036-E3B24DDDD384}"/>
    <cellStyle name="20% - Accent3 3 5 2 3" xfId="24936" xr:uid="{6CA74F33-8FF7-4A4A-BF6A-0CCF4A7F83CE}"/>
    <cellStyle name="20% - Accent3 3 5 3" xfId="11451" xr:uid="{CD466780-7DAD-4318-9242-22489773CD87}"/>
    <cellStyle name="20% - Accent3 3 5 3 2" xfId="29276" xr:uid="{58E47FD9-B309-4CDE-9E77-7900174C882F}"/>
    <cellStyle name="20% - Accent3 3 5 4" xfId="20776" xr:uid="{3554784B-3860-4C27-8375-8D7C2782868D}"/>
    <cellStyle name="20% - Accent3 3 6" xfId="4948" xr:uid="{CD5402D4-2F6F-45E2-A144-5CE622DDF6CC}"/>
    <cellStyle name="20% - Accent3 3 6 2" xfId="13531" xr:uid="{72CF5A65-34C3-4794-825A-54109FE0C2F4}"/>
    <cellStyle name="20% - Accent3 3 6 2 2" xfId="31356" xr:uid="{E59758BC-4BDE-46B6-9BD2-7237FAB8E0E9}"/>
    <cellStyle name="20% - Accent3 3 6 3" xfId="22856" xr:uid="{850A4C3B-9047-4870-8F3F-73A533DFE85F}"/>
    <cellStyle name="20% - Accent3 3 7" xfId="9371" xr:uid="{D704FBF4-E1D9-4689-BB7B-61E08A405729}"/>
    <cellStyle name="20% - Accent3 3 7 2" xfId="27196" xr:uid="{D9343EAD-0FC5-404C-9D65-748B92F79BFC}"/>
    <cellStyle name="20% - Accent3 3 8" xfId="18696" xr:uid="{64ADF3A9-1456-4C8F-8B64-16D637E21C45}"/>
    <cellStyle name="20% - Accent3 30" xfId="2828" xr:uid="{810F9608-CDF5-4A1A-8C5C-47026859E6D3}"/>
    <cellStyle name="20% - Accent3 30 2" xfId="4908" xr:uid="{97E4DF9D-8103-428A-BAF8-23D1B3CC9E8D}"/>
    <cellStyle name="20% - Accent3 30 2 2" xfId="9068" xr:uid="{E89BBEFB-AC8B-4CC5-9383-B51B0CCD2B0C}"/>
    <cellStyle name="20% - Accent3 30 2 2 2" xfId="17651" xr:uid="{0B9D2F4B-A258-402F-94D1-4D64984C69BB}"/>
    <cellStyle name="20% - Accent3 30 2 2 2 2" xfId="35476" xr:uid="{E8F04C3A-66AD-4A60-8065-03535E4F5DE0}"/>
    <cellStyle name="20% - Accent3 30 2 2 3" xfId="26976" xr:uid="{85C1776A-000B-44B0-9A7C-54BA612F056A}"/>
    <cellStyle name="20% - Accent3 30 2 3" xfId="13491" xr:uid="{6CD0B874-D372-424F-94FF-19CB4D8E2883}"/>
    <cellStyle name="20% - Accent3 30 2 3 2" xfId="31316" xr:uid="{F99A344F-76B0-4D2F-92DB-B4E12EB5C70C}"/>
    <cellStyle name="20% - Accent3 30 2 4" xfId="22816" xr:uid="{B04BD81C-DBA2-4EFB-9B76-0C4D91DBB239}"/>
    <cellStyle name="20% - Accent3 30 3" xfId="6988" xr:uid="{BFA9C8E0-0E6D-4214-A447-B186A76033DA}"/>
    <cellStyle name="20% - Accent3 30 3 2" xfId="15571" xr:uid="{C9AB9B5E-8187-4EDA-A5FE-32E486A4F3F1}"/>
    <cellStyle name="20% - Accent3 30 3 2 2" xfId="33396" xr:uid="{267AE5CB-E287-48B1-8EFE-115522D24852}"/>
    <cellStyle name="20% - Accent3 30 3 3" xfId="24896" xr:uid="{8782DD30-E497-4647-BA0A-A9AB39D81D4A}"/>
    <cellStyle name="20% - Accent3 30 4" xfId="11411" xr:uid="{B3241630-CB0D-43A5-BA7B-8F6D2FCFB5EF}"/>
    <cellStyle name="20% - Accent3 30 4 2" xfId="29236" xr:uid="{A53FB817-9114-4AF1-B858-47522C182756}"/>
    <cellStyle name="20% - Accent3 30 5" xfId="20736" xr:uid="{2C7F0625-0704-405E-A754-9C615962B985}"/>
    <cellStyle name="20% - Accent3 300" xfId="40137" xr:uid="{D66CEECA-A919-4E58-885D-FEB28E306600}"/>
    <cellStyle name="20% - Accent3 301" xfId="40157" xr:uid="{0074205A-3B7F-4E5A-AAB7-DF9656523CD8}"/>
    <cellStyle name="20% - Accent3 302" xfId="40177" xr:uid="{87B0E1F8-69E1-47FD-9196-F31B97323E6E}"/>
    <cellStyle name="20% - Accent3 303" xfId="40197" xr:uid="{5BDC6E79-E566-4885-989F-050AAC4D56CB}"/>
    <cellStyle name="20% - Accent3 304" xfId="40217" xr:uid="{4D45EA10-950D-4C19-B88D-75ABAF3186F5}"/>
    <cellStyle name="20% - Accent3 305" xfId="40237" xr:uid="{ECB47D8B-235B-4612-A1BF-29872866A036}"/>
    <cellStyle name="20% - Accent3 306" xfId="40257" xr:uid="{A75CFB08-B4A1-47F8-AFB2-8AA358C741EA}"/>
    <cellStyle name="20% - Accent3 307" xfId="40277" xr:uid="{1598E266-F127-4775-8EE1-39BC72403EDC}"/>
    <cellStyle name="20% - Accent3 308" xfId="40297" xr:uid="{733195B1-2611-4ADF-BFDE-F0843C89B62F}"/>
    <cellStyle name="20% - Accent3 309" xfId="40317" xr:uid="{E9EABE92-E09F-4C5B-88EF-8BDFB4088C60}"/>
    <cellStyle name="20% - Accent3 31" xfId="9106" xr:uid="{E6E2ACE7-773B-4C16-B73D-CE2625680C68}"/>
    <cellStyle name="20% - Accent3 31 2" xfId="17671" xr:uid="{97E2647B-B2FA-418E-9B28-FDF72E5D2905}"/>
    <cellStyle name="20% - Accent3 310" xfId="40337" xr:uid="{27DDDAE5-89E1-497E-B122-0ACCBBE8788A}"/>
    <cellStyle name="20% - Accent3 311" xfId="40357" xr:uid="{479A76D0-A1E6-4D9F-AFF3-7FBFE7ABBF04}"/>
    <cellStyle name="20% - Accent3 312" xfId="40377" xr:uid="{57C120E1-972A-4CA6-B609-2004F9AD451B}"/>
    <cellStyle name="20% - Accent3 313" xfId="40397" xr:uid="{4ACA2B8A-875D-4BF6-8D96-0D5256F42422}"/>
    <cellStyle name="20% - Accent3 314" xfId="40417" xr:uid="{FCE195D2-A764-48C7-882E-6120D008BF33}"/>
    <cellStyle name="20% - Accent3 315" xfId="40437" xr:uid="{0C33EDAD-651F-40B8-A520-7A4696AAD816}"/>
    <cellStyle name="20% - Accent3 316" xfId="40457" xr:uid="{BEBAA83E-7456-4146-B927-00F644C16FA8}"/>
    <cellStyle name="20% - Accent3 317" xfId="40477" xr:uid="{3DF2FF28-2645-4542-A0AE-3EF47F443B61}"/>
    <cellStyle name="20% - Accent3 318" xfId="40497" xr:uid="{3CF91121-F88B-4425-805A-DD882B046635}"/>
    <cellStyle name="20% - Accent3 319" xfId="40517" xr:uid="{AFAB320D-A487-46F9-BF8F-9FF38EBE4EDC}"/>
    <cellStyle name="20% - Accent3 32" xfId="9129" xr:uid="{8D94CE69-0FE6-4007-8B57-081857371FC2}"/>
    <cellStyle name="20% - Accent3 32 2" xfId="17691" xr:uid="{CA9FE778-9CCE-4AD1-A000-4B4D4626D321}"/>
    <cellStyle name="20% - Accent3 32 2 2" xfId="35496" xr:uid="{E2B3B1BD-9C74-4C93-A533-D96468D494D9}"/>
    <cellStyle name="20% - Accent3 32 3" xfId="26996" xr:uid="{8A6B4CC0-FD8D-41B3-89B1-21A96F1B6111}"/>
    <cellStyle name="20% - Accent3 320" xfId="40537" xr:uid="{3DFCE098-D3D6-4FD4-A0C2-876F375A2F2A}"/>
    <cellStyle name="20% - Accent3 321" xfId="40557" xr:uid="{9BC4C977-24DF-4F71-9936-82CD1D0F8C67}"/>
    <cellStyle name="20% - Accent3 322" xfId="40577" xr:uid="{2951C16D-4801-43FE-B68E-30F307827781}"/>
    <cellStyle name="20% - Accent3 323" xfId="40597" xr:uid="{A23DCA42-E2AE-4B13-91F3-A611DCE5FDB7}"/>
    <cellStyle name="20% - Accent3 324" xfId="40617" xr:uid="{558ED876-6065-4DF2-AB14-14F9B4CC8A4E}"/>
    <cellStyle name="20% - Accent3 325" xfId="40637" xr:uid="{2F5D29F1-6E5A-4DF8-8504-85C28675B495}"/>
    <cellStyle name="20% - Accent3 326" xfId="40657" xr:uid="{6A93E669-FB40-4E63-856F-8DB74FCDCD6A}"/>
    <cellStyle name="20% - Accent3 327" xfId="40677" xr:uid="{0DD0519A-4588-46D2-BBDF-6651E8FF83F5}"/>
    <cellStyle name="20% - Accent3 328" xfId="40697" xr:uid="{62A96591-136E-45D2-BBD0-FD0D93910241}"/>
    <cellStyle name="20% - Accent3 329" xfId="40717" xr:uid="{6B1D6DCE-8E59-4F39-910E-77B944EE7B7A}"/>
    <cellStyle name="20% - Accent3 33" xfId="9149" xr:uid="{78D225C5-511F-4B22-B917-8274021E82AA}"/>
    <cellStyle name="20% - Accent3 33 2" xfId="17711" xr:uid="{68DD82AE-E4E3-45C4-BD19-A231665C2FEC}"/>
    <cellStyle name="20% - Accent3 33 2 2" xfId="35516" xr:uid="{A77E219D-AEB7-4565-AADF-1AB8657B8180}"/>
    <cellStyle name="20% - Accent3 33 3" xfId="27016" xr:uid="{D4BE9650-8043-4383-9412-87634EEED80E}"/>
    <cellStyle name="20% - Accent3 330" xfId="40737" xr:uid="{ADE3EE79-6A6A-4B04-9190-4C7DD1152B8E}"/>
    <cellStyle name="20% - Accent3 331" xfId="40757" xr:uid="{E2BAA8BF-276B-47C9-9C4C-4670D648DB86}"/>
    <cellStyle name="20% - Accent3 332" xfId="40777" xr:uid="{1A39C345-6FCD-474B-9292-B04BBD14353C}"/>
    <cellStyle name="20% - Accent3 333" xfId="40791" xr:uid="{E81680B2-9DE4-4164-8C54-134DB9B359B8}"/>
    <cellStyle name="20% - Accent3 334" xfId="40817" xr:uid="{9CD96F75-B06D-4DBD-A26F-F82EBFFFF097}"/>
    <cellStyle name="20% - Accent3 335" xfId="40837" xr:uid="{FDB120F5-2428-4A85-9471-E79F5DD4BDB2}"/>
    <cellStyle name="20% - Accent3 336" xfId="40857" xr:uid="{39998EBA-3700-48DF-A932-931CBAA42B91}"/>
    <cellStyle name="20% - Accent3 337" xfId="40877" xr:uid="{4F645F18-9693-482B-8DBC-BD07E526D9C8}"/>
    <cellStyle name="20% - Accent3 338" xfId="40897" xr:uid="{A32378A2-69AB-4C10-86A6-22768D85FE91}"/>
    <cellStyle name="20% - Accent3 339" xfId="40917" xr:uid="{5AEEF0FC-B590-4084-B13E-03791E48FB53}"/>
    <cellStyle name="20% - Accent3 34" xfId="9169" xr:uid="{CFA3C3C6-A14D-4948-8C52-518C5CF08D78}"/>
    <cellStyle name="20% - Accent3 340" xfId="40937" xr:uid="{27E8F4C1-CCBE-4D84-8436-A6917D9BC769}"/>
    <cellStyle name="20% - Accent3 341" xfId="40957" xr:uid="{BDC3B49C-0C40-41E0-90C1-DEE17F1B48ED}"/>
    <cellStyle name="20% - Accent3 342" xfId="40977" xr:uid="{F30FC95C-3F22-4939-9C4C-3163F4A8514A}"/>
    <cellStyle name="20% - Accent3 343" xfId="40997" xr:uid="{5B9695EA-960B-48A0-AFF7-2F48CCC22CA1}"/>
    <cellStyle name="20% - Accent3 344" xfId="41017" xr:uid="{5F871F96-59E9-4721-9D53-70A61AB0A5C1}"/>
    <cellStyle name="20% - Accent3 345" xfId="41037" xr:uid="{92EB831A-D747-4664-A364-40C165877F89}"/>
    <cellStyle name="20% - Accent3 346" xfId="41057" xr:uid="{0CD784D9-3F96-43FF-9D5E-717CB7771B0F}"/>
    <cellStyle name="20% - Accent3 347" xfId="41077" xr:uid="{2247229F-7D3B-4F8A-B95F-D68F10147AF1}"/>
    <cellStyle name="20% - Accent3 348" xfId="41097" xr:uid="{E50EC5B4-AC10-43A1-B782-F08561A6F766}"/>
    <cellStyle name="20% - Accent3 349" xfId="41117" xr:uid="{8AD68335-E16F-4229-A347-D068B10C3FCF}"/>
    <cellStyle name="20% - Accent3 35" xfId="9208" xr:uid="{29A445B5-0E34-4A65-9B19-0B1FCCA05A38}"/>
    <cellStyle name="20% - Accent3 35 2" xfId="17731" xr:uid="{64EA4359-510C-4B44-8D22-7BE54D470AAA}"/>
    <cellStyle name="20% - Accent3 35 2 2" xfId="35536" xr:uid="{A2FAAE89-7B8B-4D1A-B817-99067D24501A}"/>
    <cellStyle name="20% - Accent3 35 3" xfId="27036" xr:uid="{1B23D1D0-856B-4B87-9439-3EA1CAC28549}"/>
    <cellStyle name="20% - Accent3 350" xfId="41131" xr:uid="{EDE6551A-87F3-456E-9428-6491FEC97232}"/>
    <cellStyle name="20% - Accent3 351" xfId="41151" xr:uid="{426886AA-E8D4-48AF-9398-3CCB8EFA7CB5}"/>
    <cellStyle name="20% - Accent3 352" xfId="41177" xr:uid="{24FC253F-ED2D-414E-B6BE-1C007D266D12}"/>
    <cellStyle name="20% - Accent3 353" xfId="41197" xr:uid="{A607F8A8-74D6-47DF-B478-B0F6CF96F5B5}"/>
    <cellStyle name="20% - Accent3 354" xfId="41217" xr:uid="{BAEAF116-CF8E-4AF7-8F59-681618A1E84F}"/>
    <cellStyle name="20% - Accent3 355" xfId="41237" xr:uid="{20507234-EFC8-4721-B384-097A1786EDC1}"/>
    <cellStyle name="20% - Accent3 356" xfId="41251" xr:uid="{5FBC5FD9-0925-41C5-810A-1C27BDDC961D}"/>
    <cellStyle name="20% - Accent3 357" xfId="41293" xr:uid="{8D7480FF-97D9-4287-94B1-3D6EE968F815}"/>
    <cellStyle name="20% - Accent3 358" xfId="41279" xr:uid="{57CA2321-53AA-43A8-8EA7-6C88CB35EFDE}"/>
    <cellStyle name="20% - Accent3 359" xfId="41317" xr:uid="{466901A5-444F-4ED1-BABE-B352F80F75FD}"/>
    <cellStyle name="20% - Accent3 36" xfId="9231" xr:uid="{4781A69A-E7AD-433F-B5E8-85008DC4C9E9}"/>
    <cellStyle name="20% - Accent3 36 2" xfId="17751" xr:uid="{A525C9D9-D003-470B-BEF2-98570862B0BB}"/>
    <cellStyle name="20% - Accent3 36 2 2" xfId="35556" xr:uid="{36338EA4-414D-449A-AF15-4EBDEA8D1C9B}"/>
    <cellStyle name="20% - Accent3 36 3" xfId="27056" xr:uid="{3CFFF5AC-9D9F-4E04-A301-19EA4AE1509A}"/>
    <cellStyle name="20% - Accent3 360" xfId="41337" xr:uid="{A786C188-8423-4436-9CAC-CA5ADDEFECBC}"/>
    <cellStyle name="20% - Accent3 361" xfId="41357" xr:uid="{551E40F2-01ED-400E-9D24-B71ACF15E59B}"/>
    <cellStyle name="20% - Accent3 362" xfId="41377" xr:uid="{EF947699-C094-429B-BD5D-A97A8ABE2F01}"/>
    <cellStyle name="20% - Accent3 363" xfId="41391" xr:uid="{993257A6-06D7-49C2-8D38-E1BAE456C887}"/>
    <cellStyle name="20% - Accent3 364" xfId="41417" xr:uid="{3758CCF0-8D5B-4F01-B2E3-7F683FF645A9}"/>
    <cellStyle name="20% - Accent3 365" xfId="41437" xr:uid="{4B48E2A7-9421-44A1-B4A7-0DABCFE2C0D7}"/>
    <cellStyle name="20% - Accent3 366" xfId="41457" xr:uid="{299ED69A-803B-454D-A0F8-D9A6CB23E9F9}"/>
    <cellStyle name="20% - Accent3 367" xfId="41477" xr:uid="{350B22D8-692D-4C63-B341-E9ED89CFC535}"/>
    <cellStyle name="20% - Accent3 368" xfId="41497" xr:uid="{4719688D-1632-478C-8FA1-27A627A4570B}"/>
    <cellStyle name="20% - Accent3 369" xfId="41511" xr:uid="{D0D0E079-4007-4C26-B0E9-A4E950D52854}"/>
    <cellStyle name="20% - Accent3 37" xfId="9251" xr:uid="{EA7A0D50-2A0E-469E-8ED0-EA05D9D447D6}"/>
    <cellStyle name="20% - Accent3 37 2" xfId="17771" xr:uid="{BC24CF53-06E4-4C7B-963D-2BB48128433E}"/>
    <cellStyle name="20% - Accent3 37 2 2" xfId="35576" xr:uid="{9DA8BF09-BC8B-4219-8E1B-310706B81881}"/>
    <cellStyle name="20% - Accent3 37 3" xfId="27076" xr:uid="{638BD30F-7AD8-49FF-AE02-7C7297911B63}"/>
    <cellStyle name="20% - Accent3 370" xfId="41537" xr:uid="{0AB82628-A697-48FA-B2B0-115FFAE21C46}"/>
    <cellStyle name="20% - Accent3 371" xfId="41557" xr:uid="{7CCA47C0-0ECA-4F29-B473-D9E239C8A557}"/>
    <cellStyle name="20% - Accent3 372" xfId="41577" xr:uid="{82A2F794-051E-408C-8CF8-D37D7EAB19CA}"/>
    <cellStyle name="20% - Accent3 373" xfId="41597" xr:uid="{E7456D16-866A-494F-A62D-6BF2E50F4AC2}"/>
    <cellStyle name="20% - Accent3 374" xfId="41611" xr:uid="{7638C48B-9853-4109-B572-9B27239205AA}"/>
    <cellStyle name="20% - Accent3 375" xfId="41637" xr:uid="{FF7E562F-1CF8-41D9-ABD0-981557A29957}"/>
    <cellStyle name="20% - Accent3 376" xfId="41657" xr:uid="{A37AE3BE-EBAC-4170-917D-D1CA1EBD1050}"/>
    <cellStyle name="20% - Accent3 377" xfId="41677" xr:uid="{35C36CAD-90DF-4E2E-8BF7-F202E32E79AA}"/>
    <cellStyle name="20% - Accent3 378" xfId="41691" xr:uid="{0013BEBC-6F3A-4E13-81C9-74C08155D2F5}"/>
    <cellStyle name="20% - Accent3 379" xfId="41717" xr:uid="{8E2210DA-7D6F-4269-896B-38A87BE1F95C}"/>
    <cellStyle name="20% - Accent3 38" xfId="9271" xr:uid="{B2A6594E-28CD-4E0E-BB34-305C39B7699C}"/>
    <cellStyle name="20% - Accent3 38 2" xfId="17791" xr:uid="{889FB3A7-1E22-4834-8D59-81F453C0DE8C}"/>
    <cellStyle name="20% - Accent3 38 2 2" xfId="35596" xr:uid="{7AD8DC1D-E006-44C9-B523-2F3A9D61B86C}"/>
    <cellStyle name="20% - Accent3 38 3" xfId="27096" xr:uid="{823E5C5D-0CD9-4F58-B2D3-D2C3B6D11DA2}"/>
    <cellStyle name="20% - Accent3 380" xfId="41737" xr:uid="{72A5B60F-9BD1-4BF2-8D3A-EFBB296B1497}"/>
    <cellStyle name="20% - Accent3 381" xfId="41757" xr:uid="{04780C66-FFDF-47F5-8ABB-634885EDAC7F}"/>
    <cellStyle name="20% - Accent3 382" xfId="41772" xr:uid="{CD077DB4-ADB0-4743-ACEC-122B1810CB7F}"/>
    <cellStyle name="20% - Accent3 383" xfId="41792" xr:uid="{E7918567-210A-42EA-81C4-AA180753017E}"/>
    <cellStyle name="20% - Accent3 384" xfId="41835" xr:uid="{A1C087D1-F1E6-4E49-892A-AB21BC3ED3CA}"/>
    <cellStyle name="20% - Accent3 385" xfId="41811" xr:uid="{2A3E1754-C12A-42A3-A802-3E72FA9B36D7}"/>
    <cellStyle name="20% - Accent3 386" xfId="41858" xr:uid="{30780A11-5318-4ACC-8EB4-9DA0ED43AA0E}"/>
    <cellStyle name="20% - Accent3 387" xfId="41878" xr:uid="{A5EA6E47-C8FE-475C-8789-9E54CF45E44D}"/>
    <cellStyle name="20% - Accent3 388" xfId="41892" xr:uid="{E4BD2BA8-9BB3-471D-A9CC-95490963228A}"/>
    <cellStyle name="20% - Accent3 389" xfId="41912" xr:uid="{A8F0571B-23F6-40D8-B585-A8BBE96CC1C1}"/>
    <cellStyle name="20% - Accent3 39" xfId="9291" xr:uid="{4343BE32-7FEA-46F9-9AD8-D33071765AAF}"/>
    <cellStyle name="20% - Accent3 39 2" xfId="27116" xr:uid="{D8135637-3B26-4EB7-B199-6E592C4393BD}"/>
    <cellStyle name="20% - Accent3 390" xfId="41938" xr:uid="{5B66F891-15AD-48B6-ADDD-22B61D30B7F9}"/>
    <cellStyle name="20% - Accent3 391" xfId="41958" xr:uid="{6B5B3EDE-4ECE-4523-8403-AAC78A55B56E}"/>
    <cellStyle name="20% - Accent3 392" xfId="41978" xr:uid="{39F5E6CC-9931-4229-8FC3-75B304C3052F}"/>
    <cellStyle name="20% - Accent3 393" xfId="41998" xr:uid="{052EC3B7-3A5E-408A-B919-8BC26F622CB2}"/>
    <cellStyle name="20% - Accent3 394" xfId="42018" xr:uid="{84B15B45-295C-4213-9413-334A14646DE4}"/>
    <cellStyle name="20% - Accent3 395" xfId="42038" xr:uid="{E2B551E9-42A7-457A-8E91-13D137B6971E}"/>
    <cellStyle name="20% - Accent3 396" xfId="42058" xr:uid="{52842BB3-9557-46E1-A388-2388B4FC6970}"/>
    <cellStyle name="20% - Accent3 397" xfId="42078" xr:uid="{FF092D63-C927-466F-B6FF-566533388D62}"/>
    <cellStyle name="20% - Accent3 398" xfId="42098" xr:uid="{0C404E5C-EC47-423F-8C14-89E9C80C5677}"/>
    <cellStyle name="20% - Accent3 399" xfId="42112" xr:uid="{D92024E7-FB93-4ABE-B6A3-C500366430B7}"/>
    <cellStyle name="20% - Accent3 4" xfId="225" xr:uid="{00000000-0005-0000-0000-00000B000000}"/>
    <cellStyle name="20% - Accent3 40" xfId="9311" xr:uid="{FA2CEBE5-75A2-455A-8010-7A3E8C550E44}"/>
    <cellStyle name="20% - Accent3 40 2" xfId="17811" xr:uid="{1788DC99-0C88-4AE6-8A5C-74F5BED11DF4}"/>
    <cellStyle name="20% - Accent3 40 2 2" xfId="35616" xr:uid="{8A6666D2-873B-4963-8D42-91AB13EB2FA7}"/>
    <cellStyle name="20% - Accent3 40 3" xfId="27136" xr:uid="{0F80ADA8-98EC-4E88-8429-FAE19BA35BF1}"/>
    <cellStyle name="20% - Accent3 400" xfId="42138" xr:uid="{57AFAD13-D33A-4760-B32F-010CD36CB0F3}"/>
    <cellStyle name="20% - Accent3 401" xfId="42152" xr:uid="{B7382F98-C12D-48C5-ABC1-0CC4688F13D5}"/>
    <cellStyle name="20% - Accent3 402" xfId="42178" xr:uid="{5E2DE21B-F22F-4DF7-BBEB-043EAF7F528B}"/>
    <cellStyle name="20% - Accent3 403" xfId="42215" xr:uid="{35FA87FE-FBAF-4A16-8D36-3867CD64D498}"/>
    <cellStyle name="20% - Accent3 404" xfId="42200" xr:uid="{6EBC4B25-719F-481A-B510-0BD96199EB26}"/>
    <cellStyle name="20% - Accent3 405" xfId="42238" xr:uid="{EA677A40-EFD1-4004-8FF2-5A2041626378}"/>
    <cellStyle name="20% - Accent3 406" xfId="42258" xr:uid="{A8E53B56-4A08-47A2-B20E-FB06CEFD40A8}"/>
    <cellStyle name="20% - Accent3 407" xfId="42278" xr:uid="{616AF518-A229-45FF-9F55-CBAB9CB7079E}"/>
    <cellStyle name="20% - Accent3 408" xfId="42292" xr:uid="{6D46202F-9B9D-4F17-A85D-878944ADF8B1}"/>
    <cellStyle name="20% - Accent3 409" xfId="42312" xr:uid="{CA921015-271B-41D0-A8DB-5DC963E33280}"/>
    <cellStyle name="20% - Accent3 41" xfId="9331" xr:uid="{0C9222B4-E228-48BB-8436-C25186ACB8E9}"/>
    <cellStyle name="20% - Accent3 41 2" xfId="17831" xr:uid="{1E2CB017-1811-4D28-B451-8C1B637AC986}"/>
    <cellStyle name="20% - Accent3 41 2 2" xfId="35636" xr:uid="{A926FD28-27D0-40CB-8E60-77A56C1006E7}"/>
    <cellStyle name="20% - Accent3 41 3" xfId="27156" xr:uid="{CEE7CC6C-23E3-49E5-B939-F84E3F534B06}"/>
    <cellStyle name="20% - Accent3 410" xfId="42338" xr:uid="{27A30DE2-EFB7-4E9E-8BE8-08E0B0C72A03}"/>
    <cellStyle name="20% - Accent3 411" xfId="42352" xr:uid="{9FDA995A-A19A-411E-893A-5E7813C56436}"/>
    <cellStyle name="20% - Accent3 412" xfId="42393" xr:uid="{3E1FFF38-362A-4892-A64A-CD83AF947835}"/>
    <cellStyle name="20% - Accent3 413" xfId="42382" xr:uid="{9BBB1945-2D20-487A-AC0D-DC3DF50E68DE}"/>
    <cellStyle name="20% - Accent3 414" xfId="42412" xr:uid="{63ABE3F4-53C2-4328-808C-119D52DC2412}"/>
    <cellStyle name="20% - Accent3 415" xfId="42438" xr:uid="{D6B2803E-32BA-455B-9FB5-776141D0AE8C}"/>
    <cellStyle name="20% - Accent3 416" xfId="42458" xr:uid="{A686871D-5434-464E-AF3D-6FB9C63C56B3}"/>
    <cellStyle name="20% - Accent3 417" xfId="42472" xr:uid="{83CB3B27-ADF7-4D0C-8C58-55D864B1394F}"/>
    <cellStyle name="20% - Accent3 418" xfId="42498" xr:uid="{4CD16241-9928-43EE-AB08-A9F1FB23C5C9}"/>
    <cellStyle name="20% - Accent3 419" xfId="42512" xr:uid="{21840488-5D9B-4BFC-BB6B-38AD19107C1E}"/>
    <cellStyle name="20% - Accent3 42" xfId="17851" xr:uid="{10624E0F-A662-4587-80C5-D11E3D717336}"/>
    <cellStyle name="20% - Accent3 42 2" xfId="35656" xr:uid="{B52A3C18-C51B-42A8-AF32-CC890928C83B}"/>
    <cellStyle name="20% - Accent3 420" xfId="42539" xr:uid="{E5A0AD80-4379-4709-91DA-B32443BEB309}"/>
    <cellStyle name="20% - Accent3 421" xfId="42553" xr:uid="{E53D9DE5-29EE-4FD0-851C-525DDEA193E0}"/>
    <cellStyle name="20% - Accent3 422" xfId="42579" xr:uid="{2BA7763E-1BBE-4C35-AE98-3183B93E2DE7}"/>
    <cellStyle name="20% - Accent3 423" xfId="42593" xr:uid="{F9BEC00C-FC56-4AE7-9AB5-7DE02FC21144}"/>
    <cellStyle name="20% - Accent3 424" xfId="42681" xr:uid="{22056344-2444-40D6-A6DB-BB32168B3373}"/>
    <cellStyle name="20% - Accent3 425" xfId="42701" xr:uid="{E9C4C15B-5C56-48E7-9D11-22F3189C3911}"/>
    <cellStyle name="20% - Accent3 426" xfId="42721" xr:uid="{A4703A5F-D778-4EE9-80C8-B4457F7C1745}"/>
    <cellStyle name="20% - Accent3 427" xfId="42741" xr:uid="{63353178-AFDC-4C90-AF08-5099FDD70B76}"/>
    <cellStyle name="20% - Accent3 428" xfId="42761" xr:uid="{5970B529-9B10-4982-99FA-AA5B62B998AE}"/>
    <cellStyle name="20% - Accent3 429" xfId="42776" xr:uid="{51D647DD-BDF0-4E14-9394-FD85E63C0ACC}"/>
    <cellStyle name="20% - Accent3 43" xfId="17871" xr:uid="{5EB6891C-EA37-4316-9E96-B6891B723AD5}"/>
    <cellStyle name="20% - Accent3 43 2" xfId="35676" xr:uid="{E700C80A-36D8-43C4-952A-25F8D9D378C6}"/>
    <cellStyle name="20% - Accent3 44" xfId="17891" xr:uid="{D2C9F7C8-9DE6-4D01-9A69-11F08200A6A6}"/>
    <cellStyle name="20% - Accent3 44 2" xfId="35696" xr:uid="{FF83F9AF-CF63-4CA1-A8CD-2147EE260DC7}"/>
    <cellStyle name="20% - Accent3 45" xfId="17911" xr:uid="{0CB019F1-63AA-48BE-BE22-AB81A1B4C5A5}"/>
    <cellStyle name="20% - Accent3 45 2" xfId="35716" xr:uid="{1BADA112-FE27-484E-AA7E-E6C7D368E2E5}"/>
    <cellStyle name="20% - Accent3 46" xfId="17931" xr:uid="{F6E21FF0-A6DC-4B1C-A0D2-D6C10AEE1BE1}"/>
    <cellStyle name="20% - Accent3 46 2" xfId="35736" xr:uid="{765DDF60-2CB2-415F-8674-CDA3348FE489}"/>
    <cellStyle name="20% - Accent3 47" xfId="17972" xr:uid="{50A6AE13-5BCF-4D0F-A800-4B76C85529FC}"/>
    <cellStyle name="20% - Accent3 47 2" xfId="35756" xr:uid="{FD19207A-2C26-4D5D-95FE-21E2F71A3B2F}"/>
    <cellStyle name="20% - Accent3 48" xfId="17995" xr:uid="{5C96594B-71CB-42CC-9401-0FEEB6A4B8B8}"/>
    <cellStyle name="20% - Accent3 49" xfId="18015" xr:uid="{E21A3918-5A2B-4124-B89A-60524D7CA926}"/>
    <cellStyle name="20% - Accent3 5" xfId="289" xr:uid="{79271249-C1AE-41B3-8CE4-5225C85B1A30}"/>
    <cellStyle name="20% - Accent3 5 2" xfId="524" xr:uid="{6A192DDE-D1DE-42CE-901B-18256EE26C7D}"/>
    <cellStyle name="20% - Accent3 5 2 2" xfId="1223" xr:uid="{ED14AA11-64C6-4FB5-A393-5EB51193FC10}"/>
    <cellStyle name="20% - Accent3 5 2 2 2" xfId="2328" xr:uid="{738FD62B-85BD-4B9A-BF20-1795DE121C82}"/>
    <cellStyle name="20% - Accent3 5 2 2 2 2" xfId="4408" xr:uid="{2820250E-4E60-42E0-BE2A-6D8C35D6F282}"/>
    <cellStyle name="20% - Accent3 5 2 2 2 2 2" xfId="8568" xr:uid="{838DCED8-D0D2-4168-8BB9-7C6D82C8B84F}"/>
    <cellStyle name="20% - Accent3 5 2 2 2 2 2 2" xfId="17151" xr:uid="{9318F91E-938B-43CB-8959-B6C07AF617DA}"/>
    <cellStyle name="20% - Accent3 5 2 2 2 2 2 2 2" xfId="34976" xr:uid="{9DBF59E2-1F5D-4F05-8C5A-1A042484ED68}"/>
    <cellStyle name="20% - Accent3 5 2 2 2 2 2 3" xfId="26476" xr:uid="{D7A04497-3284-48FD-B293-59CEDE5AD6FB}"/>
    <cellStyle name="20% - Accent3 5 2 2 2 2 3" xfId="12991" xr:uid="{C9FA170B-348B-4F7C-8170-B49575E18769}"/>
    <cellStyle name="20% - Accent3 5 2 2 2 2 3 2" xfId="30816" xr:uid="{6813F032-E26B-4E2E-AC70-983856E25AB2}"/>
    <cellStyle name="20% - Accent3 5 2 2 2 2 4" xfId="22316" xr:uid="{293D721B-ED32-4AF2-A757-D45553A23072}"/>
    <cellStyle name="20% - Accent3 5 2 2 2 3" xfId="6488" xr:uid="{2E6EC83F-3D20-441D-B078-B5C6D7310FB7}"/>
    <cellStyle name="20% - Accent3 5 2 2 2 3 2" xfId="15071" xr:uid="{0D34AB5A-365B-43B3-A2B7-826E5272BBD9}"/>
    <cellStyle name="20% - Accent3 5 2 2 2 3 2 2" xfId="32896" xr:uid="{CE2E6583-F490-4D21-A8BC-BA690012C0AD}"/>
    <cellStyle name="20% - Accent3 5 2 2 2 3 3" xfId="24396" xr:uid="{9302AAD8-FA50-43AB-B4A2-1DB919FAE4FA}"/>
    <cellStyle name="20% - Accent3 5 2 2 2 4" xfId="10911" xr:uid="{0DE13823-5116-4230-A69B-596C3B4F4273}"/>
    <cellStyle name="20% - Accent3 5 2 2 2 4 2" xfId="28736" xr:uid="{89C03165-C7A2-43A7-818C-C04246A36DA0}"/>
    <cellStyle name="20% - Accent3 5 2 2 2 5" xfId="20236" xr:uid="{F4179A3C-E90E-41D6-8F1B-E8A6837407A1}"/>
    <cellStyle name="20% - Accent3 5 2 2 3" xfId="3428" xr:uid="{DA0548B9-57D4-4B2E-80A7-3563F427D837}"/>
    <cellStyle name="20% - Accent3 5 2 2 3 2" xfId="7588" xr:uid="{49F0F022-4B0B-42C3-8804-92C07A37F80A}"/>
    <cellStyle name="20% - Accent3 5 2 2 3 2 2" xfId="16171" xr:uid="{928CE8DA-E224-474D-B4D7-0FC755DA5E18}"/>
    <cellStyle name="20% - Accent3 5 2 2 3 2 2 2" xfId="33996" xr:uid="{E4087609-41FB-41F6-9263-A753908780D5}"/>
    <cellStyle name="20% - Accent3 5 2 2 3 2 3" xfId="25496" xr:uid="{65E1F325-A7A2-44E4-9F65-1A64A2F10365}"/>
    <cellStyle name="20% - Accent3 5 2 2 3 3" xfId="12011" xr:uid="{809E10DF-1A52-4251-9EA9-D467675A7DB2}"/>
    <cellStyle name="20% - Accent3 5 2 2 3 3 2" xfId="29836" xr:uid="{90544BE5-0F98-4543-ACE6-754622D1D79E}"/>
    <cellStyle name="20% - Accent3 5 2 2 3 4" xfId="21336" xr:uid="{85249528-E186-44CF-A82A-3408C0443544}"/>
    <cellStyle name="20% - Accent3 5 2 2 4" xfId="5508" xr:uid="{B5899A56-5309-4A41-A08A-E26C375CEC32}"/>
    <cellStyle name="20% - Accent3 5 2 2 4 2" xfId="14091" xr:uid="{3AA6276D-522A-413B-B0E0-E006F6D7FC61}"/>
    <cellStyle name="20% - Accent3 5 2 2 4 2 2" xfId="31916" xr:uid="{0BC5F8FA-696E-4EDD-8B84-90117A9A2B6D}"/>
    <cellStyle name="20% - Accent3 5 2 2 4 3" xfId="23416" xr:uid="{226FB922-C636-4D62-9304-349105789BD8}"/>
    <cellStyle name="20% - Accent3 5 2 2 5" xfId="9931" xr:uid="{8A3FFBE5-A131-47BE-B3A3-2193BFFD4770}"/>
    <cellStyle name="20% - Accent3 5 2 2 5 2" xfId="27756" xr:uid="{F79A7E56-E314-4AA3-9910-0E13E95073CC}"/>
    <cellStyle name="20% - Accent3 5 2 2 6" xfId="19256" xr:uid="{B4DA4BF5-4E7A-43F5-9321-E709D0296ADC}"/>
    <cellStyle name="20% - Accent3 5 2 3" xfId="1848" xr:uid="{8F060906-BA66-43CB-8570-1AB9180EF090}"/>
    <cellStyle name="20% - Accent3 5 2 3 2" xfId="3928" xr:uid="{DDBDC0E1-6D76-4F1E-A2CD-15485CA2E0F7}"/>
    <cellStyle name="20% - Accent3 5 2 3 2 2" xfId="8088" xr:uid="{9B3BFE80-32AE-4E4E-9B6D-5156813A3B44}"/>
    <cellStyle name="20% - Accent3 5 2 3 2 2 2" xfId="16671" xr:uid="{0606BFD2-4F27-476D-9953-D618216A4B3C}"/>
    <cellStyle name="20% - Accent3 5 2 3 2 2 2 2" xfId="34496" xr:uid="{F77F7384-3F93-4AD8-AAD2-17E668F77CDB}"/>
    <cellStyle name="20% - Accent3 5 2 3 2 2 3" xfId="25996" xr:uid="{B7A5A35E-5164-4F81-BA08-A51179E3F699}"/>
    <cellStyle name="20% - Accent3 5 2 3 2 3" xfId="12511" xr:uid="{DCF73050-54C1-4280-88C9-69B969CB5BB1}"/>
    <cellStyle name="20% - Accent3 5 2 3 2 3 2" xfId="30336" xr:uid="{07D42E8C-88B3-46FD-A6D7-26A63599B181}"/>
    <cellStyle name="20% - Accent3 5 2 3 2 4" xfId="21836" xr:uid="{75C8C87C-B7FA-427B-8D32-2313AAF9460D}"/>
    <cellStyle name="20% - Accent3 5 2 3 3" xfId="6008" xr:uid="{751C5780-BC15-4B65-A431-F09EE0612982}"/>
    <cellStyle name="20% - Accent3 5 2 3 3 2" xfId="14591" xr:uid="{A8AA1966-5C32-4C01-92B2-0BE255525874}"/>
    <cellStyle name="20% - Accent3 5 2 3 3 2 2" xfId="32416" xr:uid="{A1517092-D15D-46DE-A9CF-A97A4634B91A}"/>
    <cellStyle name="20% - Accent3 5 2 3 3 3" xfId="23916" xr:uid="{7332FEDE-3867-4B50-B25D-5973547EB8D8}"/>
    <cellStyle name="20% - Accent3 5 2 3 4" xfId="10431" xr:uid="{A52D5129-AEF5-48A3-AF15-0F867D7DF77C}"/>
    <cellStyle name="20% - Accent3 5 2 3 4 2" xfId="28256" xr:uid="{CD4C3A90-FA4F-484D-AE02-6BAB7334D11E}"/>
    <cellStyle name="20% - Accent3 5 2 3 5" xfId="19756" xr:uid="{AAD94560-7301-48E1-9DD0-F79529A82EF6}"/>
    <cellStyle name="20% - Accent3 5 2 4" xfId="2948" xr:uid="{E7FC9FC2-2940-47D2-B94D-A77C90E3D562}"/>
    <cellStyle name="20% - Accent3 5 2 4 2" xfId="7108" xr:uid="{A9A1D401-9D9F-432B-9BE2-DD66C3DBE8E5}"/>
    <cellStyle name="20% - Accent3 5 2 4 2 2" xfId="15691" xr:uid="{133C44CC-E575-4B5D-AE3D-4CC9B1C36A30}"/>
    <cellStyle name="20% - Accent3 5 2 4 2 2 2" xfId="33516" xr:uid="{D41B1D8A-F9B4-4B64-9372-17C4E0936466}"/>
    <cellStyle name="20% - Accent3 5 2 4 2 3" xfId="25016" xr:uid="{D87DCA74-20E9-44BF-8C84-64D1C0107DF0}"/>
    <cellStyle name="20% - Accent3 5 2 4 3" xfId="11531" xr:uid="{C6D007D4-6E4B-44ED-AB6F-B6ED106554F2}"/>
    <cellStyle name="20% - Accent3 5 2 4 3 2" xfId="29356" xr:uid="{4CF2F266-8F15-4ED9-ABD5-542B1CEEAC81}"/>
    <cellStyle name="20% - Accent3 5 2 4 4" xfId="20856" xr:uid="{A3399D6B-CF2A-4231-9470-07348168795D}"/>
    <cellStyle name="20% - Accent3 5 2 5" xfId="5028" xr:uid="{ADD36843-2CE7-459C-99A3-8913C630B38B}"/>
    <cellStyle name="20% - Accent3 5 2 5 2" xfId="13611" xr:uid="{3F9158FC-50C0-4E0A-9E6A-43E39A79E7EF}"/>
    <cellStyle name="20% - Accent3 5 2 5 2 2" xfId="31436" xr:uid="{2EF5338F-E8BF-4906-ABA0-98231AE2A71C}"/>
    <cellStyle name="20% - Accent3 5 2 5 3" xfId="22936" xr:uid="{7242E952-7DEB-448E-8987-A00E35A61667}"/>
    <cellStyle name="20% - Accent3 5 2 6" xfId="9451" xr:uid="{49829A45-FF39-4C0F-8ED9-1060BD6977D7}"/>
    <cellStyle name="20% - Accent3 5 2 6 2" xfId="27276" xr:uid="{FA6D4E45-BBC9-4658-84D5-234F01F482AB}"/>
    <cellStyle name="20% - Accent3 5 2 7" xfId="18776" xr:uid="{8AD0D5E2-FCB7-4033-9B78-1CDE38782DD0}"/>
    <cellStyle name="20% - Accent3 5 3" xfId="1162" xr:uid="{CE622305-D456-4912-92E5-FEF2E7CF99C7}"/>
    <cellStyle name="20% - Accent3 5 3 2" xfId="2268" xr:uid="{C7C5F0F6-3C11-4ED7-BBE7-79317C3C6B46}"/>
    <cellStyle name="20% - Accent3 5 3 2 2" xfId="4348" xr:uid="{AEEA44E3-C5DF-4037-B147-88318F3D9BE3}"/>
    <cellStyle name="20% - Accent3 5 3 2 2 2" xfId="8508" xr:uid="{FC6CD519-7ACE-4893-900C-493D0C372333}"/>
    <cellStyle name="20% - Accent3 5 3 2 2 2 2" xfId="17091" xr:uid="{56E58705-5149-4073-A7B2-1311F1444082}"/>
    <cellStyle name="20% - Accent3 5 3 2 2 2 2 2" xfId="34916" xr:uid="{FF2B7BBD-5E96-4E76-91C3-1AC43ACC0FB3}"/>
    <cellStyle name="20% - Accent3 5 3 2 2 2 3" xfId="26416" xr:uid="{2BBA6491-84CF-4E35-9247-F8F58BB16BA1}"/>
    <cellStyle name="20% - Accent3 5 3 2 2 3" xfId="12931" xr:uid="{4EEBF3E9-A07F-4B96-BE82-6635E16C77BE}"/>
    <cellStyle name="20% - Accent3 5 3 2 2 3 2" xfId="30756" xr:uid="{58FEC572-0246-4FF5-9572-FC22E23132D7}"/>
    <cellStyle name="20% - Accent3 5 3 2 2 4" xfId="22256" xr:uid="{4BA4C74D-D7B4-48D8-A373-924284955097}"/>
    <cellStyle name="20% - Accent3 5 3 2 3" xfId="6428" xr:uid="{EFFA2EE3-C2F2-4F27-9F2E-F68D58FBE879}"/>
    <cellStyle name="20% - Accent3 5 3 2 3 2" xfId="15011" xr:uid="{B51B6314-10D1-44C6-9932-BFA85ACDF24C}"/>
    <cellStyle name="20% - Accent3 5 3 2 3 2 2" xfId="32836" xr:uid="{F40FCB19-6DDF-4894-B2A8-18A1E4771AA4}"/>
    <cellStyle name="20% - Accent3 5 3 2 3 3" xfId="24336" xr:uid="{228893CF-C3D8-4511-AD28-71A5B6EEC643}"/>
    <cellStyle name="20% - Accent3 5 3 2 4" xfId="10851" xr:uid="{5A6A97AE-261D-4738-BB9C-B323680A7493}"/>
    <cellStyle name="20% - Accent3 5 3 2 4 2" xfId="28676" xr:uid="{F02C6631-DB3A-4C9D-9162-99CE8D7F3AD9}"/>
    <cellStyle name="20% - Accent3 5 3 2 5" xfId="20176" xr:uid="{830938FF-F7D5-4135-87A9-A1FABD161740}"/>
    <cellStyle name="20% - Accent3 5 3 3" xfId="3368" xr:uid="{CD809118-235E-4626-901D-87C5DDD92205}"/>
    <cellStyle name="20% - Accent3 5 3 3 2" xfId="7528" xr:uid="{791B7F28-18D7-4C2B-AF8A-EC3E4D1BB141}"/>
    <cellStyle name="20% - Accent3 5 3 3 2 2" xfId="16111" xr:uid="{D5D0EC0C-1EB6-4AFD-899E-C154AC8AAAFA}"/>
    <cellStyle name="20% - Accent3 5 3 3 2 2 2" xfId="33936" xr:uid="{FCB9A25E-8738-4558-951E-FC4BC169BB48}"/>
    <cellStyle name="20% - Accent3 5 3 3 2 3" xfId="25436" xr:uid="{439333F7-1C96-4091-9569-0803DBF11F1A}"/>
    <cellStyle name="20% - Accent3 5 3 3 3" xfId="11951" xr:uid="{39DAA13D-1DF5-4BA3-A949-E99405C07204}"/>
    <cellStyle name="20% - Accent3 5 3 3 3 2" xfId="29776" xr:uid="{6EE692CB-64C5-444D-BEE6-91B6B72359DD}"/>
    <cellStyle name="20% - Accent3 5 3 3 4" xfId="21276" xr:uid="{F1DE1EF3-1B4C-45B4-8F81-431A4C129501}"/>
    <cellStyle name="20% - Accent3 5 3 4" xfId="5448" xr:uid="{BDD4B798-B131-42A2-9D1B-DAFFABEB50ED}"/>
    <cellStyle name="20% - Accent3 5 3 4 2" xfId="14031" xr:uid="{C7D3E5CA-6B54-40B1-B1CB-7BEDED6CBDF2}"/>
    <cellStyle name="20% - Accent3 5 3 4 2 2" xfId="31856" xr:uid="{1EF54253-7ACA-4507-ABDC-D115F0F607CC}"/>
    <cellStyle name="20% - Accent3 5 3 4 3" xfId="23356" xr:uid="{CB110D74-A7D2-41D1-B96E-8076F8223312}"/>
    <cellStyle name="20% - Accent3 5 3 5" xfId="9871" xr:uid="{36BC4594-2EB0-4049-A106-83ED52CD34BD}"/>
    <cellStyle name="20% - Accent3 5 3 5 2" xfId="27696" xr:uid="{E59BA405-B6BA-4A25-87AD-7578E2E733E1}"/>
    <cellStyle name="20% - Accent3 5 3 6" xfId="19196" xr:uid="{888D17E5-2FB5-44D1-BCE2-01430B599D8A}"/>
    <cellStyle name="20% - Accent3 5 4" xfId="1788" xr:uid="{58C7CCB0-59F2-415A-A47C-2FE8DE7B5067}"/>
    <cellStyle name="20% - Accent3 5 4 2" xfId="3868" xr:uid="{AE48BF75-661B-41A3-88DB-3F0507CB3CE0}"/>
    <cellStyle name="20% - Accent3 5 4 2 2" xfId="8028" xr:uid="{C3276E13-8960-45D3-A138-20CD7E3140A4}"/>
    <cellStyle name="20% - Accent3 5 4 2 2 2" xfId="16611" xr:uid="{8131DC4A-785E-4452-ADAC-04D1E06BF5C4}"/>
    <cellStyle name="20% - Accent3 5 4 2 2 2 2" xfId="34436" xr:uid="{7E094230-5776-4381-BE52-0FA3054158FD}"/>
    <cellStyle name="20% - Accent3 5 4 2 2 3" xfId="25936" xr:uid="{DC905D53-55FC-44F5-AC9D-0460155A7C0B}"/>
    <cellStyle name="20% - Accent3 5 4 2 3" xfId="12451" xr:uid="{BADD9168-1F83-4109-AF1E-9B30B744B577}"/>
    <cellStyle name="20% - Accent3 5 4 2 3 2" xfId="30276" xr:uid="{2EB3E8CE-7493-4B5E-BF38-F962B55686BE}"/>
    <cellStyle name="20% - Accent3 5 4 2 4" xfId="21776" xr:uid="{36C9775E-2A76-431B-AF85-6B282F762C1A}"/>
    <cellStyle name="20% - Accent3 5 4 3" xfId="5948" xr:uid="{A264387C-A7C1-4E56-A151-05E273923593}"/>
    <cellStyle name="20% - Accent3 5 4 3 2" xfId="14531" xr:uid="{2153C47D-3EEA-4443-93BF-ABB890D20627}"/>
    <cellStyle name="20% - Accent3 5 4 3 2 2" xfId="32356" xr:uid="{66E7CED3-3E16-4ADA-87B7-8B0A3DA4CCFE}"/>
    <cellStyle name="20% - Accent3 5 4 3 3" xfId="23856" xr:uid="{8692DA7D-098F-4006-AAFC-68DFDA42C7A3}"/>
    <cellStyle name="20% - Accent3 5 4 4" xfId="10371" xr:uid="{2E8A21E0-2AFA-4E3A-949D-CF0B35215A8F}"/>
    <cellStyle name="20% - Accent3 5 4 4 2" xfId="28196" xr:uid="{9090CECB-6837-4A7D-9557-44C3C112E13A}"/>
    <cellStyle name="20% - Accent3 5 4 5" xfId="19696" xr:uid="{466DCA34-FD41-4F96-828F-919D34A7BD5D}"/>
    <cellStyle name="20% - Accent3 5 5" xfId="2888" xr:uid="{DC3F4E30-FDD8-4E87-B2DE-76E9A69F3676}"/>
    <cellStyle name="20% - Accent3 5 5 2" xfId="7048" xr:uid="{152C05F8-DE6D-46CE-85B1-4C3B6CE29DE0}"/>
    <cellStyle name="20% - Accent3 5 5 2 2" xfId="15631" xr:uid="{BEF20DA8-07A8-4559-A563-5CE89D49211E}"/>
    <cellStyle name="20% - Accent3 5 5 2 2 2" xfId="33456" xr:uid="{98EF34A3-2374-425F-81F9-8AA2BE7E63ED}"/>
    <cellStyle name="20% - Accent3 5 5 2 3" xfId="24956" xr:uid="{5CC4870C-FE8C-4904-8377-E262EB70836D}"/>
    <cellStyle name="20% - Accent3 5 5 3" xfId="11471" xr:uid="{711BED2F-33A2-4136-BF19-CB7A007F7785}"/>
    <cellStyle name="20% - Accent3 5 5 3 2" xfId="29296" xr:uid="{BA4F2CBC-A56B-431C-9D80-D68F2AF6A47A}"/>
    <cellStyle name="20% - Accent3 5 5 4" xfId="20796" xr:uid="{8B51487D-4B28-4D7C-BA0E-0EE603DDD355}"/>
    <cellStyle name="20% - Accent3 5 6" xfId="4968" xr:uid="{BDB4DF17-F52E-4B73-914C-1290A3AE7CB9}"/>
    <cellStyle name="20% - Accent3 5 6 2" xfId="13551" xr:uid="{94B48942-389B-4B40-973C-32F992F8CFD1}"/>
    <cellStyle name="20% - Accent3 5 6 2 2" xfId="31376" xr:uid="{B23DA1A2-3793-4D4F-BCAC-524AE929D881}"/>
    <cellStyle name="20% - Accent3 5 6 3" xfId="22876" xr:uid="{CFDEE6C1-2A3F-4DF8-BA78-E87F84902B8A}"/>
    <cellStyle name="20% - Accent3 5 7" xfId="9391" xr:uid="{574E4A70-3A5A-40DD-8B63-AD86DA47FD09}"/>
    <cellStyle name="20% - Accent3 5 7 2" xfId="27216" xr:uid="{EE7C7BFF-5A63-48D4-9923-8CDCB273D392}"/>
    <cellStyle name="20% - Accent3 5 8" xfId="18716" xr:uid="{1FBEB2D3-490B-436E-B545-8807F730AAD7}"/>
    <cellStyle name="20% - Accent3 50" xfId="18035" xr:uid="{E9F18549-3861-40C5-A1B0-D08DDF095F48}"/>
    <cellStyle name="20% - Accent3 51" xfId="18055" xr:uid="{986FB546-F40B-4A36-88EF-064EC2BF8E15}"/>
    <cellStyle name="20% - Accent3 52" xfId="18075" xr:uid="{F66087EF-BD1C-428E-A075-34043E79DA2A}"/>
    <cellStyle name="20% - Accent3 53" xfId="18095" xr:uid="{D61C9F21-07D7-4E6A-B4AF-ED04C504BB86}"/>
    <cellStyle name="20% - Accent3 54" xfId="18115" xr:uid="{E10AE934-0683-43E9-861D-3F44022E935C}"/>
    <cellStyle name="20% - Accent3 55" xfId="18135" xr:uid="{C8A5B39A-20FD-4DA6-8C98-7F3C686A98CE}"/>
    <cellStyle name="20% - Accent3 56" xfId="18155" xr:uid="{EB435E88-2EEF-42C8-ABE0-6A696E402E62}"/>
    <cellStyle name="20% - Accent3 57" xfId="18175" xr:uid="{298A58B4-D824-4D6F-B544-537189B3B143}"/>
    <cellStyle name="20% - Accent3 58" xfId="18195" xr:uid="{3680C2C0-83B1-44FE-8ABF-DBFC2B3E5C9E}"/>
    <cellStyle name="20% - Accent3 59" xfId="18215" xr:uid="{28C95835-1EAF-4318-9C40-A7330F7B94EA}"/>
    <cellStyle name="20% - Accent3 6" xfId="652" xr:uid="{549B0606-3008-44E7-B491-23F0DDE87C1F}"/>
    <cellStyle name="20% - Accent3 6 2" xfId="1258" xr:uid="{E19E7DCF-2D30-4357-9312-B6B5021D0501}"/>
    <cellStyle name="20% - Accent3 6 2 2" xfId="2348" xr:uid="{EE96C27B-5F7A-4844-9842-F6BF4FF572E8}"/>
    <cellStyle name="20% - Accent3 6 2 2 2" xfId="4428" xr:uid="{1971ED3D-AEDA-455A-97A1-6CFF0753788E}"/>
    <cellStyle name="20% - Accent3 6 2 2 2 2" xfId="8588" xr:uid="{84C3C69D-4305-4E3C-83B1-75FEDC6D84AE}"/>
    <cellStyle name="20% - Accent3 6 2 2 2 2 2" xfId="17171" xr:uid="{0E1C2E51-659F-4F00-B2D0-A334F801419E}"/>
    <cellStyle name="20% - Accent3 6 2 2 2 2 2 2" xfId="34996" xr:uid="{0EA1C093-F97A-4E9F-AD7B-F4722D7DDAEF}"/>
    <cellStyle name="20% - Accent3 6 2 2 2 2 3" xfId="26496" xr:uid="{122F3A01-BCD0-469C-B414-FC81EDBED8CC}"/>
    <cellStyle name="20% - Accent3 6 2 2 2 3" xfId="13011" xr:uid="{23A8B452-8A85-483B-BED2-3F0AE753CC2E}"/>
    <cellStyle name="20% - Accent3 6 2 2 2 3 2" xfId="30836" xr:uid="{66C93591-2AA4-4D9D-B1C2-C308FC804EE6}"/>
    <cellStyle name="20% - Accent3 6 2 2 2 4" xfId="22336" xr:uid="{73B0D688-0F5B-479A-B6B2-5EF9A367AC76}"/>
    <cellStyle name="20% - Accent3 6 2 2 3" xfId="6508" xr:uid="{8940B061-C982-44EF-8176-CDF56F12B2E4}"/>
    <cellStyle name="20% - Accent3 6 2 2 3 2" xfId="15091" xr:uid="{9078CDDA-E25F-4318-87CA-E1B698F267E8}"/>
    <cellStyle name="20% - Accent3 6 2 2 3 2 2" xfId="32916" xr:uid="{F36C96BB-C4AF-4D11-9C28-3EB75E814192}"/>
    <cellStyle name="20% - Accent3 6 2 2 3 3" xfId="24416" xr:uid="{4DC7C43C-5F7B-41F8-A19A-8BD91E36BE1E}"/>
    <cellStyle name="20% - Accent3 6 2 2 4" xfId="10931" xr:uid="{4048A2A8-571D-4CB4-9FFF-462C11640AC0}"/>
    <cellStyle name="20% - Accent3 6 2 2 4 2" xfId="28756" xr:uid="{77AC0AB2-1DBF-420B-B8FC-A38AE8240A08}"/>
    <cellStyle name="20% - Accent3 6 2 2 5" xfId="20256" xr:uid="{5C753D53-EC78-429C-9849-41F5992B8BE6}"/>
    <cellStyle name="20% - Accent3 6 2 3" xfId="3448" xr:uid="{BB809C86-25C0-4EFA-8CC9-F5559C058DBA}"/>
    <cellStyle name="20% - Accent3 6 2 3 2" xfId="7608" xr:uid="{F32EDD58-D321-40E1-B933-8EF349347C2E}"/>
    <cellStyle name="20% - Accent3 6 2 3 2 2" xfId="16191" xr:uid="{D8C9F15C-8C6C-4261-B5EE-AD48C6ED8143}"/>
    <cellStyle name="20% - Accent3 6 2 3 2 2 2" xfId="34016" xr:uid="{78DFED13-3254-4E7C-8647-B10902C1E10A}"/>
    <cellStyle name="20% - Accent3 6 2 3 2 3" xfId="25516" xr:uid="{52B9DFEF-2A70-490A-A3D6-84A7DD949FA1}"/>
    <cellStyle name="20% - Accent3 6 2 3 3" xfId="12031" xr:uid="{537C60BA-7649-42F0-964A-31219D350DD0}"/>
    <cellStyle name="20% - Accent3 6 2 3 3 2" xfId="29856" xr:uid="{A8BE70BF-2D35-49EC-BEB0-3A07B83BBEF2}"/>
    <cellStyle name="20% - Accent3 6 2 3 4" xfId="21356" xr:uid="{F46DC23C-9402-4489-BE7F-B54326E9FFCC}"/>
    <cellStyle name="20% - Accent3 6 2 4" xfId="5528" xr:uid="{EA5B6B0B-A539-4A1F-9DBA-A0CB26035952}"/>
    <cellStyle name="20% - Accent3 6 2 4 2" xfId="14111" xr:uid="{B6F9BEDF-A55C-4243-9859-B5C8F58AA791}"/>
    <cellStyle name="20% - Accent3 6 2 4 2 2" xfId="31936" xr:uid="{D2B0E0EA-7854-4C09-8298-FBBBA651397B}"/>
    <cellStyle name="20% - Accent3 6 2 4 3" xfId="23436" xr:uid="{121F7E65-70BD-4A36-AC59-B92967180B17}"/>
    <cellStyle name="20% - Accent3 6 2 5" xfId="9951" xr:uid="{9E55EBF4-9E52-4F6C-9138-70995DC54AD7}"/>
    <cellStyle name="20% - Accent3 6 2 5 2" xfId="27776" xr:uid="{FE403F34-D932-4B5D-B434-470ABF048CF6}"/>
    <cellStyle name="20% - Accent3 6 2 6" xfId="19276" xr:uid="{367F4D40-A1B2-4AE8-B77A-04F28D9C980D}"/>
    <cellStyle name="20% - Accent3 6 3" xfId="1868" xr:uid="{C1F31DB1-3A5D-46C1-A4B2-B1F7380166FA}"/>
    <cellStyle name="20% - Accent3 6 3 2" xfId="3948" xr:uid="{66A6B461-F065-42EB-988A-0237DC21CF5B}"/>
    <cellStyle name="20% - Accent3 6 3 2 2" xfId="8108" xr:uid="{9FA60AB9-FD46-410E-AF7C-37D84E7E3E72}"/>
    <cellStyle name="20% - Accent3 6 3 2 2 2" xfId="16691" xr:uid="{4D6382BF-4FE6-417B-B968-419B80519C93}"/>
    <cellStyle name="20% - Accent3 6 3 2 2 2 2" xfId="34516" xr:uid="{7A3BA935-B952-4EFD-B052-B370B0B20B82}"/>
    <cellStyle name="20% - Accent3 6 3 2 2 3" xfId="26016" xr:uid="{08E92F47-9FE7-4580-B3D7-C6FC85F075D2}"/>
    <cellStyle name="20% - Accent3 6 3 2 3" xfId="12531" xr:uid="{6C06D846-F67A-4190-A104-A690546EE3B5}"/>
    <cellStyle name="20% - Accent3 6 3 2 3 2" xfId="30356" xr:uid="{9FE7DEF3-FB49-4A81-BF1F-8D20CA314461}"/>
    <cellStyle name="20% - Accent3 6 3 2 4" xfId="21856" xr:uid="{89D9350E-8983-4DD6-BEBE-4107C3E6CB29}"/>
    <cellStyle name="20% - Accent3 6 3 3" xfId="6028" xr:uid="{72E71D71-9301-485C-A997-F80BE44CF50A}"/>
    <cellStyle name="20% - Accent3 6 3 3 2" xfId="14611" xr:uid="{C6667785-3BDF-4FFA-BB9D-0535E9B8DC8C}"/>
    <cellStyle name="20% - Accent3 6 3 3 2 2" xfId="32436" xr:uid="{871E2F8C-DBA7-42B8-B032-19A24017456A}"/>
    <cellStyle name="20% - Accent3 6 3 3 3" xfId="23936" xr:uid="{6023224E-1928-4377-AB55-240157996AB4}"/>
    <cellStyle name="20% - Accent3 6 3 4" xfId="10451" xr:uid="{4E1EA0B9-E857-4C2E-8E17-A8C6B68A40BF}"/>
    <cellStyle name="20% - Accent3 6 3 4 2" xfId="28276" xr:uid="{75BAD4FD-861B-4EA9-A374-1892D89D013F}"/>
    <cellStyle name="20% - Accent3 6 3 5" xfId="19776" xr:uid="{800122AC-F967-44EE-8C1E-34FD47705B80}"/>
    <cellStyle name="20% - Accent3 6 4" xfId="2968" xr:uid="{D8BB2FFE-4333-42D4-80DB-708E18414C12}"/>
    <cellStyle name="20% - Accent3 6 4 2" xfId="7128" xr:uid="{9806D8EE-0BB7-4D2C-9F13-2B5CEEDCD524}"/>
    <cellStyle name="20% - Accent3 6 4 2 2" xfId="15711" xr:uid="{DDCEA824-8A74-4917-BAB4-75B81A521FA5}"/>
    <cellStyle name="20% - Accent3 6 4 2 2 2" xfId="33536" xr:uid="{629F2355-E291-4F48-964C-DC44074174E8}"/>
    <cellStyle name="20% - Accent3 6 4 2 3" xfId="25036" xr:uid="{BFE7A64F-B8ED-482E-8AA3-D61051D55BDB}"/>
    <cellStyle name="20% - Accent3 6 4 3" xfId="11551" xr:uid="{5A951F4F-08E8-4FCB-9312-F0BDC48DA5CF}"/>
    <cellStyle name="20% - Accent3 6 4 3 2" xfId="29376" xr:uid="{F865C839-5029-4628-8FF6-632668C135D9}"/>
    <cellStyle name="20% - Accent3 6 4 4" xfId="20876" xr:uid="{5FB92AB3-D19A-4698-B06B-1C2CB644D73B}"/>
    <cellStyle name="20% - Accent3 6 5" xfId="5048" xr:uid="{770868E3-BCDB-4290-A4F8-F3B28F46CB94}"/>
    <cellStyle name="20% - Accent3 6 5 2" xfId="13631" xr:uid="{9701EDD4-CF5D-42D9-AE46-B119C23FE7BE}"/>
    <cellStyle name="20% - Accent3 6 5 2 2" xfId="31456" xr:uid="{75FF1B87-6BB3-49D8-A947-7E01F531294E}"/>
    <cellStyle name="20% - Accent3 6 5 3" xfId="22956" xr:uid="{35B868F3-2FBB-4AB8-98A7-1D4B781BFB60}"/>
    <cellStyle name="20% - Accent3 6 6" xfId="9471" xr:uid="{6FE21A87-85D0-44E6-AEAD-ABACB5AE058B}"/>
    <cellStyle name="20% - Accent3 6 6 2" xfId="27296" xr:uid="{B432D493-12E7-4467-BC88-60588CF679CA}"/>
    <cellStyle name="20% - Accent3 6 7" xfId="18796" xr:uid="{6B2B2575-307D-43F4-A08E-505150DA9D8F}"/>
    <cellStyle name="20% - Accent3 60" xfId="18235" xr:uid="{735E4770-4EB6-40F9-8AE9-BE97642925D4}"/>
    <cellStyle name="20% - Accent3 61" xfId="18255" xr:uid="{4C4EB43E-8EB5-430E-B059-87D2B44D9959}"/>
    <cellStyle name="20% - Accent3 62" xfId="18275" xr:uid="{525D768B-FD3E-4AA3-818F-857A3429D87B}"/>
    <cellStyle name="20% - Accent3 63" xfId="18295" xr:uid="{C99DA7A4-6F40-42FF-B849-115B9550CBB5}"/>
    <cellStyle name="20% - Accent3 64" xfId="18315" xr:uid="{A0000996-3CE1-453D-A5E2-283FD3FBDE43}"/>
    <cellStyle name="20% - Accent3 65" xfId="18335" xr:uid="{AF2EB0BF-B99B-436B-B713-D71AD265D242}"/>
    <cellStyle name="20% - Accent3 66" xfId="18355" xr:uid="{57C69EFD-8330-4E7C-8A92-0B307D1302E4}"/>
    <cellStyle name="20% - Accent3 67" xfId="18375" xr:uid="{BAC38424-DD37-4B00-A794-90138381B62C}"/>
    <cellStyle name="20% - Accent3 68" xfId="18395" xr:uid="{690081DC-A098-4295-B443-BF13BC7A7540}"/>
    <cellStyle name="20% - Accent3 69" xfId="18416" xr:uid="{80998470-CA51-4225-8F2D-4A565041FBC6}"/>
    <cellStyle name="20% - Accent3 7" xfId="672" xr:uid="{CD1FA593-8B6C-4BAA-A41B-CCDD6863D8B2}"/>
    <cellStyle name="20% - Accent3 7 2" xfId="1278" xr:uid="{ABB500A3-97A4-4CE3-9D0C-64898389080F}"/>
    <cellStyle name="20% - Accent3 7 2 2" xfId="2368" xr:uid="{7A766AC5-6741-4BA7-A666-44BCB10F42C3}"/>
    <cellStyle name="20% - Accent3 7 2 2 2" xfId="4448" xr:uid="{B427F55D-358D-4E52-8F88-9A9E9BEEB7CC}"/>
    <cellStyle name="20% - Accent3 7 2 2 2 2" xfId="8608" xr:uid="{DFBBF146-8BC5-4C92-A938-A0A1B980F996}"/>
    <cellStyle name="20% - Accent3 7 2 2 2 2 2" xfId="17191" xr:uid="{D6F73D09-59E8-4856-9264-77E59CCBE2FB}"/>
    <cellStyle name="20% - Accent3 7 2 2 2 2 2 2" xfId="35016" xr:uid="{337B2E05-A684-48EE-8F0A-AE25B46AB6E2}"/>
    <cellStyle name="20% - Accent3 7 2 2 2 2 3" xfId="26516" xr:uid="{8AFA253F-AE0D-4621-96A6-7413EF047375}"/>
    <cellStyle name="20% - Accent3 7 2 2 2 3" xfId="13031" xr:uid="{B585B1FE-3614-42E4-852B-025742637759}"/>
    <cellStyle name="20% - Accent3 7 2 2 2 3 2" xfId="30856" xr:uid="{7D406186-BBDF-48F9-8A18-4506FD6F615F}"/>
    <cellStyle name="20% - Accent3 7 2 2 2 4" xfId="22356" xr:uid="{FEE70C7D-A2A7-448A-AA49-07C0F374B801}"/>
    <cellStyle name="20% - Accent3 7 2 2 3" xfId="6528" xr:uid="{27C8700A-0483-498A-9190-14C183360D18}"/>
    <cellStyle name="20% - Accent3 7 2 2 3 2" xfId="15111" xr:uid="{614C4869-AED6-45C1-94F9-D3D8DF2785F7}"/>
    <cellStyle name="20% - Accent3 7 2 2 3 2 2" xfId="32936" xr:uid="{3C68C052-C624-4047-9D6F-E5EDFF58B98B}"/>
    <cellStyle name="20% - Accent3 7 2 2 3 3" xfId="24436" xr:uid="{02218B34-A9E4-453C-9C2E-A38993D809EA}"/>
    <cellStyle name="20% - Accent3 7 2 2 4" xfId="10951" xr:uid="{CDE59425-BA07-431B-8343-200975381A35}"/>
    <cellStyle name="20% - Accent3 7 2 2 4 2" xfId="28776" xr:uid="{A6948E53-B2F7-4DFB-87F8-9F7C2A83329C}"/>
    <cellStyle name="20% - Accent3 7 2 2 5" xfId="20276" xr:uid="{0A5E0963-2E6A-4AB3-B454-63ADCA215CD5}"/>
    <cellStyle name="20% - Accent3 7 2 3" xfId="3468" xr:uid="{6C65B25B-F08C-4D96-A7DA-6DEB1F15FDCE}"/>
    <cellStyle name="20% - Accent3 7 2 3 2" xfId="7628" xr:uid="{C3F6EE42-6DC9-4113-8613-BD4CA8E31839}"/>
    <cellStyle name="20% - Accent3 7 2 3 2 2" xfId="16211" xr:uid="{1804229B-580A-432F-900C-A983B1BE9D37}"/>
    <cellStyle name="20% - Accent3 7 2 3 2 2 2" xfId="34036" xr:uid="{08A5A542-15EE-4077-A966-E2C1E054ACFA}"/>
    <cellStyle name="20% - Accent3 7 2 3 2 3" xfId="25536" xr:uid="{59E109DD-9963-45B5-A1A8-A75E99BB5934}"/>
    <cellStyle name="20% - Accent3 7 2 3 3" xfId="12051" xr:uid="{0304225F-BAB2-47A4-B01F-3A6BA1C6B310}"/>
    <cellStyle name="20% - Accent3 7 2 3 3 2" xfId="29876" xr:uid="{41402E42-0812-4E2B-8E12-5B531A8BB3BC}"/>
    <cellStyle name="20% - Accent3 7 2 3 4" xfId="21376" xr:uid="{1EA176E0-92EA-4EC4-A877-501BCDA0407C}"/>
    <cellStyle name="20% - Accent3 7 2 4" xfId="5548" xr:uid="{EF5D2842-033B-482A-8D58-2C36A064FF42}"/>
    <cellStyle name="20% - Accent3 7 2 4 2" xfId="14131" xr:uid="{B3618D62-58B0-4E1B-84DC-4A321CCCD870}"/>
    <cellStyle name="20% - Accent3 7 2 4 2 2" xfId="31956" xr:uid="{BD3C92C8-CE75-4B5E-B792-71C8E36D4C53}"/>
    <cellStyle name="20% - Accent3 7 2 4 3" xfId="23456" xr:uid="{FCE4CCD3-27C6-49DF-9254-9C7757CDEF54}"/>
    <cellStyle name="20% - Accent3 7 2 5" xfId="9971" xr:uid="{A0EC2BA6-1FAC-439D-9E01-2F490FE82543}"/>
    <cellStyle name="20% - Accent3 7 2 5 2" xfId="27796" xr:uid="{5DEADD7B-0826-4EA4-AE4F-46847ED80B32}"/>
    <cellStyle name="20% - Accent3 7 2 6" xfId="19296" xr:uid="{794BBBB1-7012-409B-9D9F-27A46EF1ACAA}"/>
    <cellStyle name="20% - Accent3 7 3" xfId="1888" xr:uid="{51EE3F1A-632B-4F6F-95E5-88829A84B55A}"/>
    <cellStyle name="20% - Accent3 7 3 2" xfId="3968" xr:uid="{9C9B06B1-A24A-47C4-984F-62529F017560}"/>
    <cellStyle name="20% - Accent3 7 3 2 2" xfId="8128" xr:uid="{303FADF1-836A-4DA2-B929-7353D2E87AC6}"/>
    <cellStyle name="20% - Accent3 7 3 2 2 2" xfId="16711" xr:uid="{66688B99-125A-45DE-ABFB-2990FC843D32}"/>
    <cellStyle name="20% - Accent3 7 3 2 2 2 2" xfId="34536" xr:uid="{29F5F08D-5EA2-4BCC-83F1-5F553FDB1A16}"/>
    <cellStyle name="20% - Accent3 7 3 2 2 3" xfId="26036" xr:uid="{0669170B-DBB9-4005-8A2A-7DACDDB55AB2}"/>
    <cellStyle name="20% - Accent3 7 3 2 3" xfId="12551" xr:uid="{F367B167-CBFD-413A-8443-B8FD66E0A97E}"/>
    <cellStyle name="20% - Accent3 7 3 2 3 2" xfId="30376" xr:uid="{43BC38C5-5518-4B0C-9911-3E81368AC9D5}"/>
    <cellStyle name="20% - Accent3 7 3 2 4" xfId="21876" xr:uid="{FDEF49A8-C0D3-4B9D-B9B9-DAB1EEC6C4FC}"/>
    <cellStyle name="20% - Accent3 7 3 3" xfId="6048" xr:uid="{FEDB15BE-F2A7-4B24-856B-4671EF24734B}"/>
    <cellStyle name="20% - Accent3 7 3 3 2" xfId="14631" xr:uid="{8C9D9591-BB2C-4169-8A00-326A4BDD1546}"/>
    <cellStyle name="20% - Accent3 7 3 3 2 2" xfId="32456" xr:uid="{ABBC87D8-BB3D-4F29-9658-5F27C7835314}"/>
    <cellStyle name="20% - Accent3 7 3 3 3" xfId="23956" xr:uid="{AFB50645-3CED-40B4-9342-8ABA6B14869F}"/>
    <cellStyle name="20% - Accent3 7 3 4" xfId="10471" xr:uid="{905E5404-259D-49C2-9628-A81EB49364E3}"/>
    <cellStyle name="20% - Accent3 7 3 4 2" xfId="28296" xr:uid="{C75E9808-0FBF-457B-83AF-BA2F6010BB43}"/>
    <cellStyle name="20% - Accent3 7 3 5" xfId="19796" xr:uid="{60936939-8413-4AE1-9789-042E835733E7}"/>
    <cellStyle name="20% - Accent3 7 4" xfId="2988" xr:uid="{07F061D9-289C-4726-80F2-54DCFC33EF95}"/>
    <cellStyle name="20% - Accent3 7 4 2" xfId="7148" xr:uid="{27BEED20-22B8-4F79-A3D0-E604CC7822F8}"/>
    <cellStyle name="20% - Accent3 7 4 2 2" xfId="15731" xr:uid="{FF3B31CC-B313-4E5B-98AD-1BC957C342B1}"/>
    <cellStyle name="20% - Accent3 7 4 2 2 2" xfId="33556" xr:uid="{62424AB6-436A-45E3-91D4-E07D936BA2BE}"/>
    <cellStyle name="20% - Accent3 7 4 2 3" xfId="25056" xr:uid="{66AD2DC8-4584-4A5D-9DB1-00E5014DBFAD}"/>
    <cellStyle name="20% - Accent3 7 4 3" xfId="11571" xr:uid="{7F41CD57-D620-408D-A76A-80CE545BD4BE}"/>
    <cellStyle name="20% - Accent3 7 4 3 2" xfId="29396" xr:uid="{F92D9981-B7D4-49EC-AF74-3D14C7BB650E}"/>
    <cellStyle name="20% - Accent3 7 4 4" xfId="20896" xr:uid="{2559A97E-34F3-461C-82DF-0010E18E42D2}"/>
    <cellStyle name="20% - Accent3 7 5" xfId="5068" xr:uid="{C6ACC7C6-9AB7-4A53-9847-21FF2D144FF1}"/>
    <cellStyle name="20% - Accent3 7 5 2" xfId="13651" xr:uid="{B719AAA8-0BBD-4F6F-9FFA-D172C643343C}"/>
    <cellStyle name="20% - Accent3 7 5 2 2" xfId="31476" xr:uid="{14E950E2-2426-4FF6-9B06-204E05C2F3C7}"/>
    <cellStyle name="20% - Accent3 7 5 3" xfId="22976" xr:uid="{17432BC6-4AF5-4A54-818F-1BD9F9991FE1}"/>
    <cellStyle name="20% - Accent3 7 6" xfId="9491" xr:uid="{EEB26BC6-4230-4AC5-97A1-987FCC4D9D7F}"/>
    <cellStyle name="20% - Accent3 7 6 2" xfId="27316" xr:uid="{ADC68498-B76D-4E2D-A0AE-94C3E0C1386E}"/>
    <cellStyle name="20% - Accent3 7 7" xfId="18816" xr:uid="{BA14FB73-F083-4E69-B5B0-4BFE55E40108}"/>
    <cellStyle name="20% - Accent3 70" xfId="18436" xr:uid="{5C6E9257-F0F8-4755-B196-5142A9688ADA}"/>
    <cellStyle name="20% - Accent3 71" xfId="18456" xr:uid="{854C64F1-5A80-42F9-81E0-A54D93A35FB5}"/>
    <cellStyle name="20% - Accent3 72" xfId="18476" xr:uid="{52FF852A-E0E4-430F-89E6-726606E8AC1D}"/>
    <cellStyle name="20% - Accent3 73" xfId="18496" xr:uid="{E4DD5014-8ADF-4819-A7DD-4CEC8EC9F829}"/>
    <cellStyle name="20% - Accent3 74" xfId="18516" xr:uid="{AE5D72CB-78E0-4DC6-8E81-79C8BD8C96D2}"/>
    <cellStyle name="20% - Accent3 75" xfId="18536" xr:uid="{BA85DBAF-34B7-40D4-AAAB-0BF22C0005D1}"/>
    <cellStyle name="20% - Accent3 76" xfId="18556" xr:uid="{D3E4AD19-6C57-4631-BC3D-31887FAB3389}"/>
    <cellStyle name="20% - Accent3 77" xfId="18576" xr:uid="{E6792426-A1AF-4E5B-AC6B-CA03FB4C8096}"/>
    <cellStyle name="20% - Accent3 78" xfId="18596" xr:uid="{31814794-5444-4E75-976F-403B95186892}"/>
    <cellStyle name="20% - Accent3 79" xfId="18616" xr:uid="{B10239E0-65B6-4475-B668-8BEA5392F120}"/>
    <cellStyle name="20% - Accent3 8" xfId="693" xr:uid="{6BF60F46-20F2-45FC-B20F-60A0E0DF6AFA}"/>
    <cellStyle name="20% - Accent3 8 2" xfId="1299" xr:uid="{56E78E5B-90EB-45D4-ABD2-CA5C2F8D3B87}"/>
    <cellStyle name="20% - Accent3 8 2 2" xfId="2388" xr:uid="{D2D6371D-BCA1-412D-B94C-B726283ACCFB}"/>
    <cellStyle name="20% - Accent3 8 2 2 2" xfId="4468" xr:uid="{98C2360F-1937-4EEC-8FA9-CF689E8D5DD1}"/>
    <cellStyle name="20% - Accent3 8 2 2 2 2" xfId="8628" xr:uid="{AD27C7E3-56CF-40F4-9EB1-B93EF8640F4C}"/>
    <cellStyle name="20% - Accent3 8 2 2 2 2 2" xfId="17211" xr:uid="{C3165140-165C-4B3C-9B9F-9613B819AE6C}"/>
    <cellStyle name="20% - Accent3 8 2 2 2 2 2 2" xfId="35036" xr:uid="{DC91BF9B-390F-4FE6-A006-5C40871A92B6}"/>
    <cellStyle name="20% - Accent3 8 2 2 2 2 3" xfId="26536" xr:uid="{335DD05F-BD64-4C29-9948-79479B70C267}"/>
    <cellStyle name="20% - Accent3 8 2 2 2 3" xfId="13051" xr:uid="{FA670FCD-13F9-4257-B8D0-C542D2121CB2}"/>
    <cellStyle name="20% - Accent3 8 2 2 2 3 2" xfId="30876" xr:uid="{388C0736-F948-42DF-96C9-950870A61867}"/>
    <cellStyle name="20% - Accent3 8 2 2 2 4" xfId="22376" xr:uid="{579E977F-1415-4531-A2C4-9A7D8FFCC645}"/>
    <cellStyle name="20% - Accent3 8 2 2 3" xfId="6548" xr:uid="{90FDB10C-0AD5-4CA4-B823-1D2D47F25D40}"/>
    <cellStyle name="20% - Accent3 8 2 2 3 2" xfId="15131" xr:uid="{B16EC8B2-95C9-41ED-9FE7-C6814683C0D5}"/>
    <cellStyle name="20% - Accent3 8 2 2 3 2 2" xfId="32956" xr:uid="{4714D521-856A-4F0C-A23B-476581795FEE}"/>
    <cellStyle name="20% - Accent3 8 2 2 3 3" xfId="24456" xr:uid="{3F05CBD2-C3C9-41F3-8033-81C8E8D8B0EF}"/>
    <cellStyle name="20% - Accent3 8 2 2 4" xfId="10971" xr:uid="{1CCFD472-870A-4D74-B322-DD16F0398935}"/>
    <cellStyle name="20% - Accent3 8 2 2 4 2" xfId="28796" xr:uid="{BC8FA823-E430-4AEE-BDAE-EA738546B010}"/>
    <cellStyle name="20% - Accent3 8 2 2 5" xfId="20296" xr:uid="{480E80BE-407D-4D40-A658-92E8958F3F7B}"/>
    <cellStyle name="20% - Accent3 8 2 3" xfId="3488" xr:uid="{84C8AF79-421F-4A89-8E8F-3318462669C3}"/>
    <cellStyle name="20% - Accent3 8 2 3 2" xfId="7648" xr:uid="{2044F5F1-1705-47D8-A7CF-157E95D11C13}"/>
    <cellStyle name="20% - Accent3 8 2 3 2 2" xfId="16231" xr:uid="{8CC737D8-7A1A-45DC-9A8F-76C96130BDD6}"/>
    <cellStyle name="20% - Accent3 8 2 3 2 2 2" xfId="34056" xr:uid="{C1A59114-A754-4F38-A46B-3FE5744A8D27}"/>
    <cellStyle name="20% - Accent3 8 2 3 2 3" xfId="25556" xr:uid="{DAA92A4F-1757-4BEE-BC98-E3B71BE8C7F1}"/>
    <cellStyle name="20% - Accent3 8 2 3 3" xfId="12071" xr:uid="{BD6069B8-BE34-457E-8C3F-B43A7B2FA25D}"/>
    <cellStyle name="20% - Accent3 8 2 3 3 2" xfId="29896" xr:uid="{E37F7A8F-86CB-49DA-8405-C34CC287C2A2}"/>
    <cellStyle name="20% - Accent3 8 2 3 4" xfId="21396" xr:uid="{1B023F2F-CC47-4886-ABA6-96EB1AC785BB}"/>
    <cellStyle name="20% - Accent3 8 2 4" xfId="5568" xr:uid="{6FFDF26C-594C-4D98-BEF2-ABE32A44D467}"/>
    <cellStyle name="20% - Accent3 8 2 4 2" xfId="14151" xr:uid="{44207B4E-4E4E-4158-BC1E-C2018592B674}"/>
    <cellStyle name="20% - Accent3 8 2 4 2 2" xfId="31976" xr:uid="{F22104E8-480D-462B-A5FC-3377B4002AA9}"/>
    <cellStyle name="20% - Accent3 8 2 4 3" xfId="23476" xr:uid="{6B2B85DB-B02D-4B1E-9B5A-D06473E1C5EA}"/>
    <cellStyle name="20% - Accent3 8 2 5" xfId="9991" xr:uid="{C30BB7BA-17BF-44A0-B723-F124B0E7F51E}"/>
    <cellStyle name="20% - Accent3 8 2 5 2" xfId="27816" xr:uid="{CAFC6F89-FF41-46CC-A037-FB4DA423D160}"/>
    <cellStyle name="20% - Accent3 8 2 6" xfId="19316" xr:uid="{27909B9F-B5E4-49C4-805D-E770D2549F80}"/>
    <cellStyle name="20% - Accent3 8 3" xfId="1908" xr:uid="{D8C5EAB8-E3CD-4172-8A24-1B5EE4D5245C}"/>
    <cellStyle name="20% - Accent3 8 3 2" xfId="3988" xr:uid="{40356F62-9F35-4BBE-A2CD-52405A7D7CF5}"/>
    <cellStyle name="20% - Accent3 8 3 2 2" xfId="8148" xr:uid="{7E23A585-3CEE-4B0E-B754-D9A546F5F107}"/>
    <cellStyle name="20% - Accent3 8 3 2 2 2" xfId="16731" xr:uid="{A47DA69C-DEF5-4457-BC9E-F36DDF51F6BD}"/>
    <cellStyle name="20% - Accent3 8 3 2 2 2 2" xfId="34556" xr:uid="{6E8C41F1-E231-4888-B5D7-07C29E59A8C6}"/>
    <cellStyle name="20% - Accent3 8 3 2 2 3" xfId="26056" xr:uid="{94CB4B59-0877-41DB-BE8E-ECF9C300DCCA}"/>
    <cellStyle name="20% - Accent3 8 3 2 3" xfId="12571" xr:uid="{5B958B6B-8E3F-46BF-955F-553A6B141D15}"/>
    <cellStyle name="20% - Accent3 8 3 2 3 2" xfId="30396" xr:uid="{00CDD3B2-DB6E-473B-A717-2D275AD75DBF}"/>
    <cellStyle name="20% - Accent3 8 3 2 4" xfId="21896" xr:uid="{0E8318B8-EBE8-4131-9947-8DACE0F6F9EF}"/>
    <cellStyle name="20% - Accent3 8 3 3" xfId="6068" xr:uid="{84F334E8-697A-4213-B7CD-FBFFBA1CB5F6}"/>
    <cellStyle name="20% - Accent3 8 3 3 2" xfId="14651" xr:uid="{0DBCC5B5-9DFC-457E-A811-01FFF2D686BB}"/>
    <cellStyle name="20% - Accent3 8 3 3 2 2" xfId="32476" xr:uid="{40D3FEA0-633E-4C5E-916A-3ADCF4C6D9C3}"/>
    <cellStyle name="20% - Accent3 8 3 3 3" xfId="23976" xr:uid="{4A4FFCEF-ADEB-473C-BF7C-ABD95D0D55E6}"/>
    <cellStyle name="20% - Accent3 8 3 4" xfId="10491" xr:uid="{7A758C3F-712E-4431-BB7B-1B1E363F2D9D}"/>
    <cellStyle name="20% - Accent3 8 3 4 2" xfId="28316" xr:uid="{260F9CBF-0637-4C4D-A9FD-68E4CB555E28}"/>
    <cellStyle name="20% - Accent3 8 3 5" xfId="19816" xr:uid="{8F6D6D49-8A73-4F34-ABEE-A15697288E61}"/>
    <cellStyle name="20% - Accent3 8 4" xfId="3008" xr:uid="{3128E7A2-A5B7-43EF-B19E-C61D03D1E116}"/>
    <cellStyle name="20% - Accent3 8 4 2" xfId="7168" xr:uid="{ECA0B723-AADB-4603-9602-FF8DDEBE5AE2}"/>
    <cellStyle name="20% - Accent3 8 4 2 2" xfId="15751" xr:uid="{27604251-6A0F-47AD-A3C1-2DAFE818D7ED}"/>
    <cellStyle name="20% - Accent3 8 4 2 2 2" xfId="33576" xr:uid="{70512482-78EF-4D50-96B4-F496DC376825}"/>
    <cellStyle name="20% - Accent3 8 4 2 3" xfId="25076" xr:uid="{AAC256D5-66E2-40B6-957D-2795A41EA686}"/>
    <cellStyle name="20% - Accent3 8 4 3" xfId="11591" xr:uid="{C8A251C8-BF8D-4E5B-8B37-D85465C09218}"/>
    <cellStyle name="20% - Accent3 8 4 3 2" xfId="29416" xr:uid="{71B8246C-F606-465C-96C9-D619501FE3E9}"/>
    <cellStyle name="20% - Accent3 8 4 4" xfId="20916" xr:uid="{EC552B8E-7AD6-4557-907F-30B31016A504}"/>
    <cellStyle name="20% - Accent3 8 5" xfId="5088" xr:uid="{144C6BC2-4D1A-4592-AF52-AE056A8C6ED6}"/>
    <cellStyle name="20% - Accent3 8 5 2" xfId="13671" xr:uid="{95378CD5-B361-4D61-9582-621EF548C7F7}"/>
    <cellStyle name="20% - Accent3 8 5 2 2" xfId="31496" xr:uid="{3950E0FD-8EB8-45D6-9EEF-8FB3878FE80C}"/>
    <cellStyle name="20% - Accent3 8 5 3" xfId="22996" xr:uid="{62C8F2D6-A0DB-4956-A471-F32E5283BAC0}"/>
    <cellStyle name="20% - Accent3 8 6" xfId="9511" xr:uid="{E2CF043E-FF34-46CF-A12B-352F2E50111A}"/>
    <cellStyle name="20% - Accent3 8 6 2" xfId="27336" xr:uid="{430480F2-CE13-4F0D-9FB5-27647C188D36}"/>
    <cellStyle name="20% - Accent3 8 7" xfId="18836" xr:uid="{4DB2A3FA-62B8-4295-AEA1-96C0AC969A81}"/>
    <cellStyle name="20% - Accent3 80" xfId="18636" xr:uid="{E832F28A-7CBD-4B2F-827A-4EC81BF41C2F}"/>
    <cellStyle name="20% - Accent3 81" xfId="18656" xr:uid="{CEB354C6-11E5-4F6F-A62E-78842808071C}"/>
    <cellStyle name="20% - Accent3 82" xfId="35776" xr:uid="{77F0E618-92C1-4974-8D5A-0E1BAED294E9}"/>
    <cellStyle name="20% - Accent3 83" xfId="35796" xr:uid="{F7A9014C-9904-454F-9DCB-E50E49A17CC6}"/>
    <cellStyle name="20% - Accent3 84" xfId="35816" xr:uid="{2F59422B-537D-4CA5-9E21-56E616F777C5}"/>
    <cellStyle name="20% - Accent3 85" xfId="35836" xr:uid="{495AFCB6-06E6-4ADD-9E61-B71E0065D7F9}"/>
    <cellStyle name="20% - Accent3 86" xfId="35856" xr:uid="{AEBDCFDE-42AF-4628-926A-C5182E4378F8}"/>
    <cellStyle name="20% - Accent3 87" xfId="35876" xr:uid="{4B1336F0-76B4-48CD-8919-91873638A043}"/>
    <cellStyle name="20% - Accent3 88" xfId="35896" xr:uid="{88682F24-6D38-4855-90B9-F755D3DE58EC}"/>
    <cellStyle name="20% - Accent3 89" xfId="35916" xr:uid="{049379E9-A54B-40B6-A386-AAD2DB2738E3}"/>
    <cellStyle name="20% - Accent3 9" xfId="716" xr:uid="{7BFC29C9-5284-486D-9094-95004B6F60D0}"/>
    <cellStyle name="20% - Accent3 9 2" xfId="1322" xr:uid="{7DD74899-8A45-4575-9FEA-92640F2509CF}"/>
    <cellStyle name="20% - Accent3 9 2 2" xfId="2408" xr:uid="{630D9523-00D4-4086-A729-F83A1D758715}"/>
    <cellStyle name="20% - Accent3 9 2 2 2" xfId="4488" xr:uid="{2ED932F2-D3E6-4515-ABEB-88027FDAC058}"/>
    <cellStyle name="20% - Accent3 9 2 2 2 2" xfId="8648" xr:uid="{F1923FDA-F615-4DD0-9FA8-BC66119AD6F9}"/>
    <cellStyle name="20% - Accent3 9 2 2 2 2 2" xfId="17231" xr:uid="{9ABB6CF6-9D32-4CED-BF32-67A7B4679C8C}"/>
    <cellStyle name="20% - Accent3 9 2 2 2 2 2 2" xfId="35056" xr:uid="{D09D391C-C6DA-440C-ACC0-5B4F19D21892}"/>
    <cellStyle name="20% - Accent3 9 2 2 2 2 3" xfId="26556" xr:uid="{D1432B5F-0E0A-45FE-AE8F-F4DC43B38508}"/>
    <cellStyle name="20% - Accent3 9 2 2 2 3" xfId="13071" xr:uid="{ADF0977F-BBF9-4433-A6C3-B259012021A1}"/>
    <cellStyle name="20% - Accent3 9 2 2 2 3 2" xfId="30896" xr:uid="{BD410420-5ADD-4888-999C-E206FE537CBF}"/>
    <cellStyle name="20% - Accent3 9 2 2 2 4" xfId="22396" xr:uid="{5D3A9A9F-3A41-48CD-B532-A943B657C7BA}"/>
    <cellStyle name="20% - Accent3 9 2 2 3" xfId="6568" xr:uid="{99D97CAF-ED3B-4DBA-A127-4A0AA75617F9}"/>
    <cellStyle name="20% - Accent3 9 2 2 3 2" xfId="15151" xr:uid="{6762261D-2826-487C-AE09-D486CD6136C5}"/>
    <cellStyle name="20% - Accent3 9 2 2 3 2 2" xfId="32976" xr:uid="{87375231-6244-406F-B747-17A629883CF8}"/>
    <cellStyle name="20% - Accent3 9 2 2 3 3" xfId="24476" xr:uid="{7EF28F84-C209-4828-826C-C08DABA9EDD3}"/>
    <cellStyle name="20% - Accent3 9 2 2 4" xfId="10991" xr:uid="{8FE52215-8423-4593-9B3D-880B7B3E71BB}"/>
    <cellStyle name="20% - Accent3 9 2 2 4 2" xfId="28816" xr:uid="{1446C2C2-C107-41E7-B34F-66E3A0B3E4AE}"/>
    <cellStyle name="20% - Accent3 9 2 2 5" xfId="20316" xr:uid="{FC72BF48-119C-4880-9515-313B4B55AE83}"/>
    <cellStyle name="20% - Accent3 9 2 3" xfId="3508" xr:uid="{A9AA69FE-0334-4F2C-80F9-026379E43F4C}"/>
    <cellStyle name="20% - Accent3 9 2 3 2" xfId="7668" xr:uid="{356FDC64-7944-4CA2-B6BA-304895248D78}"/>
    <cellStyle name="20% - Accent3 9 2 3 2 2" xfId="16251" xr:uid="{4D524ED3-E156-49F4-B7B7-1DB2039E68F7}"/>
    <cellStyle name="20% - Accent3 9 2 3 2 2 2" xfId="34076" xr:uid="{8FADA617-650D-4B44-9C4E-066C2FAA0693}"/>
    <cellStyle name="20% - Accent3 9 2 3 2 3" xfId="25576" xr:uid="{F8FB6478-1182-4CD0-80BB-B765F2884E49}"/>
    <cellStyle name="20% - Accent3 9 2 3 3" xfId="12091" xr:uid="{634D6A35-4F8A-4092-9B60-C54429C60F21}"/>
    <cellStyle name="20% - Accent3 9 2 3 3 2" xfId="29916" xr:uid="{97EEB8B9-EE4F-41DF-80E4-B9C4226B340F}"/>
    <cellStyle name="20% - Accent3 9 2 3 4" xfId="21416" xr:uid="{B141FA43-FDB7-4E91-951E-00703F5B7440}"/>
    <cellStyle name="20% - Accent3 9 2 4" xfId="5588" xr:uid="{4C10DCBC-365C-4F7A-8E01-9E7EE8676FDF}"/>
    <cellStyle name="20% - Accent3 9 2 4 2" xfId="14171" xr:uid="{017A696E-2B33-4F39-B951-63800FAD93F0}"/>
    <cellStyle name="20% - Accent3 9 2 4 2 2" xfId="31996" xr:uid="{EF2AC0BE-B831-493E-8901-69EEE1A0880D}"/>
    <cellStyle name="20% - Accent3 9 2 4 3" xfId="23496" xr:uid="{0D31BB63-880C-4495-95D1-50F60C5899A3}"/>
    <cellStyle name="20% - Accent3 9 2 5" xfId="10011" xr:uid="{4583CB0F-671B-4F6A-A01E-F7EFC9D55F44}"/>
    <cellStyle name="20% - Accent3 9 2 5 2" xfId="27836" xr:uid="{C3E79971-C3B1-44A5-9232-1893C133FABD}"/>
    <cellStyle name="20% - Accent3 9 2 6" xfId="19336" xr:uid="{BCA723B5-1163-4ECB-99F6-8EEAE18E90BA}"/>
    <cellStyle name="20% - Accent3 9 3" xfId="1928" xr:uid="{DCEF7F21-4F35-4EFD-94AC-9D460C2DB1A1}"/>
    <cellStyle name="20% - Accent3 9 3 2" xfId="4008" xr:uid="{DC0D6F78-CA9A-4589-A929-52533EF0D2F4}"/>
    <cellStyle name="20% - Accent3 9 3 2 2" xfId="8168" xr:uid="{3A5B3B09-757C-4A1D-BF41-A51EBD9D08D1}"/>
    <cellStyle name="20% - Accent3 9 3 2 2 2" xfId="16751" xr:uid="{C43B0C59-1B5E-45F7-9171-4E845472389C}"/>
    <cellStyle name="20% - Accent3 9 3 2 2 2 2" xfId="34576" xr:uid="{9986BFA5-47B3-4C1A-AD25-9DFA2A01085F}"/>
    <cellStyle name="20% - Accent3 9 3 2 2 3" xfId="26076" xr:uid="{14160FDA-4B1D-4F2B-A628-4830C6022704}"/>
    <cellStyle name="20% - Accent3 9 3 2 3" xfId="12591" xr:uid="{9A5A08BC-58D8-40C8-9463-48923E94C342}"/>
    <cellStyle name="20% - Accent3 9 3 2 3 2" xfId="30416" xr:uid="{6581B2DA-7234-42EE-A43D-8F21F6296C9E}"/>
    <cellStyle name="20% - Accent3 9 3 2 4" xfId="21916" xr:uid="{B6F3B422-E6E3-4D38-BDD4-2C817FA410C2}"/>
    <cellStyle name="20% - Accent3 9 3 3" xfId="6088" xr:uid="{45E523F6-7C57-4663-A024-C87714E846E8}"/>
    <cellStyle name="20% - Accent3 9 3 3 2" xfId="14671" xr:uid="{C1091ABB-F788-4E8C-86DA-B69B507EC01C}"/>
    <cellStyle name="20% - Accent3 9 3 3 2 2" xfId="32496" xr:uid="{C2D7A877-528F-47FF-906C-BA6881631497}"/>
    <cellStyle name="20% - Accent3 9 3 3 3" xfId="23996" xr:uid="{45AFA29B-738C-427A-A0EE-5FA14D62A0DD}"/>
    <cellStyle name="20% - Accent3 9 3 4" xfId="10511" xr:uid="{BB38C2A5-219F-4E69-8011-2EDEA3651B6A}"/>
    <cellStyle name="20% - Accent3 9 3 4 2" xfId="28336" xr:uid="{E05A478B-203B-44E1-8FCF-01695A1A71BC}"/>
    <cellStyle name="20% - Accent3 9 3 5" xfId="19836" xr:uid="{17E33C54-4642-4F0B-AD74-AE9FE4036AEA}"/>
    <cellStyle name="20% - Accent3 9 4" xfId="3028" xr:uid="{7CABEFA6-3691-46B2-9C4D-ED82B4354732}"/>
    <cellStyle name="20% - Accent3 9 4 2" xfId="7188" xr:uid="{3190BF13-6FB3-4C74-BE8E-8229D0AFD1B4}"/>
    <cellStyle name="20% - Accent3 9 4 2 2" xfId="15771" xr:uid="{B0EBD354-5145-435B-88E8-041DACED144B}"/>
    <cellStyle name="20% - Accent3 9 4 2 2 2" xfId="33596" xr:uid="{D74375AC-90C1-4E1E-8F3E-5F90444390A5}"/>
    <cellStyle name="20% - Accent3 9 4 2 3" xfId="25096" xr:uid="{809377D3-8F2D-4898-9F79-D8CEE1A52D1F}"/>
    <cellStyle name="20% - Accent3 9 4 3" xfId="11611" xr:uid="{3418F269-30FD-4A0C-A15F-BCA9B37B184E}"/>
    <cellStyle name="20% - Accent3 9 4 3 2" xfId="29436" xr:uid="{92D7013D-FCFA-4C82-ACF7-63F6E347AD3F}"/>
    <cellStyle name="20% - Accent3 9 4 4" xfId="20936" xr:uid="{E43DEB76-6428-4AD8-B21D-1B241111102A}"/>
    <cellStyle name="20% - Accent3 9 5" xfId="5108" xr:uid="{0724801D-598C-45EC-824B-4C73A205B541}"/>
    <cellStyle name="20% - Accent3 9 5 2" xfId="13691" xr:uid="{2223C7D3-E98D-4134-A73E-03B15255A59C}"/>
    <cellStyle name="20% - Accent3 9 5 2 2" xfId="31516" xr:uid="{1A105BCD-2322-4ED9-953A-2621B49985D4}"/>
    <cellStyle name="20% - Accent3 9 5 3" xfId="23016" xr:uid="{85463E21-FE5E-4BA6-A813-9D1B50DFFC70}"/>
    <cellStyle name="20% - Accent3 9 6" xfId="9531" xr:uid="{5A2B8B56-957C-4AFC-8030-3C15CBE2AC73}"/>
    <cellStyle name="20% - Accent3 9 6 2" xfId="27356" xr:uid="{AC1049B1-E2B3-4FDA-B082-9D1FC8E25B48}"/>
    <cellStyle name="20% - Accent3 9 7" xfId="18856" xr:uid="{DC692B08-5345-4730-A837-5F23F43CB94E}"/>
    <cellStyle name="20% - Accent3 90" xfId="35936" xr:uid="{EF4E1E2C-DC1D-4A23-864A-E04513F3EBE6}"/>
    <cellStyle name="20% - Accent3 91" xfId="35956" xr:uid="{FE539C4E-5014-4484-AA72-9122CBB37F26}"/>
    <cellStyle name="20% - Accent3 92" xfId="35976" xr:uid="{6B6CA6D2-31A5-4991-8F01-20AE482188A1}"/>
    <cellStyle name="20% - Accent3 93" xfId="35996" xr:uid="{8BBD9F34-7BBD-4543-9690-5A2AD2A8ABA8}"/>
    <cellStyle name="20% - Accent3 94" xfId="36016" xr:uid="{84753791-A393-41AF-9331-48F6BA6D35A5}"/>
    <cellStyle name="20% - Accent3 95" xfId="36036" xr:uid="{3560B89B-7702-41FD-BDD0-85A60C58BD18}"/>
    <cellStyle name="20% - Accent3 96" xfId="36056" xr:uid="{D4D6F2D1-F1E6-4C5E-8C7A-E2FD0B436B25}"/>
    <cellStyle name="20% - Accent3 97" xfId="36076" xr:uid="{D99FA963-DF03-48D1-80D4-7A4388D9B81B}"/>
    <cellStyle name="20% - Accent3 98" xfId="36096" xr:uid="{56F3BF59-864F-4C7F-A775-4CE76590D2CE}"/>
    <cellStyle name="20% - Accent3 99" xfId="36116" xr:uid="{3B84B3F3-E916-421E-93A0-5AF65FD3A01E}"/>
    <cellStyle name="20% - Accent4" xfId="53" builtinId="42" customBuiltin="1"/>
    <cellStyle name="20% - Accent4 10" xfId="742" xr:uid="{7DF9782C-A62A-49C3-92DF-FB8D0A790208}"/>
    <cellStyle name="20% - Accent4 10 2" xfId="1348" xr:uid="{258C0A9F-954F-46FB-8B3F-32EA792878D2}"/>
    <cellStyle name="20% - Accent4 10 2 2" xfId="2431" xr:uid="{946B68D2-AE18-4D05-B96C-0AB2EA4D4A80}"/>
    <cellStyle name="20% - Accent4 10 2 2 2" xfId="4511" xr:uid="{3292D217-602F-4D48-8F16-A685173C2F2D}"/>
    <cellStyle name="20% - Accent4 10 2 2 2 2" xfId="8671" xr:uid="{970C84EA-4A20-4E0D-BA67-598E1B0F0659}"/>
    <cellStyle name="20% - Accent4 10 2 2 2 2 2" xfId="17254" xr:uid="{7E20E151-694C-4FB1-A725-DF4EDFDEB24C}"/>
    <cellStyle name="20% - Accent4 10 2 2 2 2 2 2" xfId="35079" xr:uid="{16CD48B7-2D7A-45FF-B22A-315CD056A30A}"/>
    <cellStyle name="20% - Accent4 10 2 2 2 2 3" xfId="26579" xr:uid="{73CCBF74-0D19-43B9-B417-B9B183CA0FB0}"/>
    <cellStyle name="20% - Accent4 10 2 2 2 3" xfId="13094" xr:uid="{1DEB0DAE-A918-460B-BF49-F9C514439B4B}"/>
    <cellStyle name="20% - Accent4 10 2 2 2 3 2" xfId="30919" xr:uid="{17CC7AFB-8E3A-4058-B01E-1495AC86D9F7}"/>
    <cellStyle name="20% - Accent4 10 2 2 2 4" xfId="22419" xr:uid="{D7CBA70E-E769-4F05-A677-BB43DEFA58BD}"/>
    <cellStyle name="20% - Accent4 10 2 2 3" xfId="6591" xr:uid="{5326583E-0A2F-4AB4-9F66-091077514206}"/>
    <cellStyle name="20% - Accent4 10 2 2 3 2" xfId="15174" xr:uid="{6E213D86-8DA7-48C1-91AD-094F738FC6BA}"/>
    <cellStyle name="20% - Accent4 10 2 2 3 2 2" xfId="32999" xr:uid="{53AB58DB-E864-4471-BF6A-FA65CFDCFD70}"/>
    <cellStyle name="20% - Accent4 10 2 2 3 3" xfId="24499" xr:uid="{6EC89AE6-5F42-437F-8BF0-D1785505EB8C}"/>
    <cellStyle name="20% - Accent4 10 2 2 4" xfId="11014" xr:uid="{B2366158-1CA7-477F-8BDF-B19C70558FB9}"/>
    <cellStyle name="20% - Accent4 10 2 2 4 2" xfId="28839" xr:uid="{6FA5E395-96BF-4F13-8DCE-231F36FA688B}"/>
    <cellStyle name="20% - Accent4 10 2 2 5" xfId="20339" xr:uid="{6C6163BF-D359-41D7-A6B2-75C07FBBBF7F}"/>
    <cellStyle name="20% - Accent4 10 2 3" xfId="3531" xr:uid="{E72033E9-B835-46A5-89BB-B0216A2FA06D}"/>
    <cellStyle name="20% - Accent4 10 2 3 2" xfId="7691" xr:uid="{E0537306-C702-4A1A-8E8E-0FF95BA304E1}"/>
    <cellStyle name="20% - Accent4 10 2 3 2 2" xfId="16274" xr:uid="{384B1282-FA9B-48E3-A141-ABB71EEF721A}"/>
    <cellStyle name="20% - Accent4 10 2 3 2 2 2" xfId="34099" xr:uid="{65F67852-9E3C-4485-BC27-8441279930F6}"/>
    <cellStyle name="20% - Accent4 10 2 3 2 3" xfId="25599" xr:uid="{26A14BF4-4545-4CBB-B807-BABDFE4D950F}"/>
    <cellStyle name="20% - Accent4 10 2 3 3" xfId="12114" xr:uid="{71AFBB9C-B21A-431D-8C0E-A9358F82E1CA}"/>
    <cellStyle name="20% - Accent4 10 2 3 3 2" xfId="29939" xr:uid="{3E7CA30F-8503-4BE0-8CE1-22F4C923E64D}"/>
    <cellStyle name="20% - Accent4 10 2 3 4" xfId="21439" xr:uid="{32DBF860-05E4-4B91-B2B2-460D4EDB9AD2}"/>
    <cellStyle name="20% - Accent4 10 2 4" xfId="5611" xr:uid="{6F52429E-DCDD-48EA-BF21-808D21DF1A0B}"/>
    <cellStyle name="20% - Accent4 10 2 4 2" xfId="14194" xr:uid="{A37F511A-24C6-4C28-A29B-2E1BEFD9300A}"/>
    <cellStyle name="20% - Accent4 10 2 4 2 2" xfId="32019" xr:uid="{CB18B536-A4B8-4C85-A892-35CC38BDBF9D}"/>
    <cellStyle name="20% - Accent4 10 2 4 3" xfId="23519" xr:uid="{67C3273D-7620-4053-9E12-B32666F968AD}"/>
    <cellStyle name="20% - Accent4 10 2 5" xfId="10034" xr:uid="{7EB9DAFA-ABFE-4057-93B9-32DAF88260C4}"/>
    <cellStyle name="20% - Accent4 10 2 5 2" xfId="27859" xr:uid="{8C9B44B1-079A-45BA-913E-603E977365A3}"/>
    <cellStyle name="20% - Accent4 10 2 6" xfId="19359" xr:uid="{2642F565-3C18-4458-AFBE-5D7DE22027DA}"/>
    <cellStyle name="20% - Accent4 10 3" xfId="1951" xr:uid="{2B085C17-3E8D-4011-8C7A-770239437998}"/>
    <cellStyle name="20% - Accent4 10 3 2" xfId="4031" xr:uid="{53046A49-8A24-4925-B1DB-2281B80E146D}"/>
    <cellStyle name="20% - Accent4 10 3 2 2" xfId="8191" xr:uid="{83C694DB-4D64-448A-92E6-FE79A926E993}"/>
    <cellStyle name="20% - Accent4 10 3 2 2 2" xfId="16774" xr:uid="{9669639F-A90B-4E23-A6FD-DAB13E76EEF0}"/>
    <cellStyle name="20% - Accent4 10 3 2 2 2 2" xfId="34599" xr:uid="{A4C467CE-4715-470E-9A25-F48C301619D9}"/>
    <cellStyle name="20% - Accent4 10 3 2 2 3" xfId="26099" xr:uid="{BD67017A-F933-4493-86F1-505DDAFF18F7}"/>
    <cellStyle name="20% - Accent4 10 3 2 3" xfId="12614" xr:uid="{04CF6A76-D293-41B5-8203-AC32E39E98BC}"/>
    <cellStyle name="20% - Accent4 10 3 2 3 2" xfId="30439" xr:uid="{620FD2A6-7C56-4957-A361-8929935BD92B}"/>
    <cellStyle name="20% - Accent4 10 3 2 4" xfId="21939" xr:uid="{1D771774-A544-4FC6-B071-17C50BAD9362}"/>
    <cellStyle name="20% - Accent4 10 3 3" xfId="6111" xr:uid="{EC0943D2-2CBD-472E-A8BA-4E43D79A6DF7}"/>
    <cellStyle name="20% - Accent4 10 3 3 2" xfId="14694" xr:uid="{4450C57E-0EF0-4E08-A1A8-715B3D08690F}"/>
    <cellStyle name="20% - Accent4 10 3 3 2 2" xfId="32519" xr:uid="{8D2FFAE8-D349-4E48-B257-5F231424389C}"/>
    <cellStyle name="20% - Accent4 10 3 3 3" xfId="24019" xr:uid="{69ACBC20-C178-4CE0-8E6A-486B670EEB74}"/>
    <cellStyle name="20% - Accent4 10 3 4" xfId="10534" xr:uid="{7A75542B-6281-44D2-8406-0816154F0EFC}"/>
    <cellStyle name="20% - Accent4 10 3 4 2" xfId="28359" xr:uid="{9DDB1A82-8E24-4029-9CF0-280A58820312}"/>
    <cellStyle name="20% - Accent4 10 3 5" xfId="19859" xr:uid="{315B0A40-E72E-4438-BBF4-CE5C4F8D8E52}"/>
    <cellStyle name="20% - Accent4 10 4" xfId="3051" xr:uid="{83629631-0081-48B1-A5F5-BEEC191B5783}"/>
    <cellStyle name="20% - Accent4 10 4 2" xfId="7211" xr:uid="{AA1A6D1E-5354-47D5-98CB-4B44F6CCCEFD}"/>
    <cellStyle name="20% - Accent4 10 4 2 2" xfId="15794" xr:uid="{2C0BDEAB-280A-42DD-8820-8B7DD9CE47A9}"/>
    <cellStyle name="20% - Accent4 10 4 2 2 2" xfId="33619" xr:uid="{B3DB032C-F9D1-42ED-8076-C18D7FB28EF8}"/>
    <cellStyle name="20% - Accent4 10 4 2 3" xfId="25119" xr:uid="{C2D742CD-0615-4301-8B16-B72D8A326DD4}"/>
    <cellStyle name="20% - Accent4 10 4 3" xfId="11634" xr:uid="{C3BB7562-318A-4487-9ADD-B62199C53E88}"/>
    <cellStyle name="20% - Accent4 10 4 3 2" xfId="29459" xr:uid="{54492DEF-50D5-42DC-B6B3-BBFECC59EF10}"/>
    <cellStyle name="20% - Accent4 10 4 4" xfId="20959" xr:uid="{2B747D52-CCE1-441C-8689-174C896CBF93}"/>
    <cellStyle name="20% - Accent4 10 5" xfId="5131" xr:uid="{5A8BCB71-B466-46EB-B011-55BD39B451F1}"/>
    <cellStyle name="20% - Accent4 10 5 2" xfId="13714" xr:uid="{D52ECBB3-1DA3-4E67-B4D1-78477851CBD2}"/>
    <cellStyle name="20% - Accent4 10 5 2 2" xfId="31539" xr:uid="{D7B1BE8C-3174-47E7-960F-5E623A0BA2C6}"/>
    <cellStyle name="20% - Accent4 10 5 3" xfId="23039" xr:uid="{F7346D36-F6C9-4847-8444-EE8A1E8BF913}"/>
    <cellStyle name="20% - Accent4 10 6" xfId="9554" xr:uid="{BE72E8CE-E9A8-4E7C-90B7-AE5FC383EC50}"/>
    <cellStyle name="20% - Accent4 10 6 2" xfId="27379" xr:uid="{CCF572CB-BE38-472F-B76A-84DEBC538A92}"/>
    <cellStyle name="20% - Accent4 10 7" xfId="18879" xr:uid="{C2ECBEEB-7761-4CF5-9943-7593CAECEF77}"/>
    <cellStyle name="20% - Accent4 100" xfId="36139" xr:uid="{93FA7342-778B-4D2E-A36F-45DBEBD07662}"/>
    <cellStyle name="20% - Accent4 101" xfId="36159" xr:uid="{C313E975-1E9D-4265-AA8D-3BE60F637F39}"/>
    <cellStyle name="20% - Accent4 102" xfId="36180" xr:uid="{62335A48-2B2D-4908-B2B3-8F4FDDA3278A}"/>
    <cellStyle name="20% - Accent4 103" xfId="36200" xr:uid="{10427E22-A0F4-4E8D-8CB8-3CCD3552B3ED}"/>
    <cellStyle name="20% - Accent4 104" xfId="36220" xr:uid="{E6CEC2EB-C5C7-43ED-BE3F-E808F32E7D23}"/>
    <cellStyle name="20% - Accent4 105" xfId="36240" xr:uid="{53AA3233-6805-4B05-9D5B-FDD57B8AF153}"/>
    <cellStyle name="20% - Accent4 106" xfId="36260" xr:uid="{A38C7CE8-5ACE-412A-B458-977BED8945E1}"/>
    <cellStyle name="20% - Accent4 107" xfId="36280" xr:uid="{C60A2D53-E7C4-4170-8299-F45A7C40F312}"/>
    <cellStyle name="20% - Accent4 108" xfId="36300" xr:uid="{FBEB626C-1984-443C-9F19-35178C0A52F6}"/>
    <cellStyle name="20% - Accent4 109" xfId="36320" xr:uid="{E5D36CFE-E649-4C1F-8725-C2A73F9B57D9}"/>
    <cellStyle name="20% - Accent4 11" xfId="801" xr:uid="{2F1579F4-7B24-4579-834C-DA9C181112EB}"/>
    <cellStyle name="20% - Accent4 11 2" xfId="1407" xr:uid="{8816966C-9C4E-4E89-ADCD-133F4103C4C0}"/>
    <cellStyle name="20% - Accent4 11 2 2" xfId="2451" xr:uid="{27ADA2B6-9E52-4BFE-AA76-2B896097B517}"/>
    <cellStyle name="20% - Accent4 11 2 2 2" xfId="4531" xr:uid="{CFAEDCEC-6DD9-48DD-A072-19A0E0086037}"/>
    <cellStyle name="20% - Accent4 11 2 2 2 2" xfId="8691" xr:uid="{9E00D729-184E-46FC-B8C5-EF9868E71B1D}"/>
    <cellStyle name="20% - Accent4 11 2 2 2 2 2" xfId="17274" xr:uid="{DC51CEBE-FE72-4808-BED7-9934A11F4128}"/>
    <cellStyle name="20% - Accent4 11 2 2 2 2 2 2" xfId="35099" xr:uid="{403DC1D6-7569-44EE-B06E-09B6C966705D}"/>
    <cellStyle name="20% - Accent4 11 2 2 2 2 3" xfId="26599" xr:uid="{904F8EA6-92F0-4B69-B67E-1E0B3E0080A9}"/>
    <cellStyle name="20% - Accent4 11 2 2 2 3" xfId="13114" xr:uid="{72118E6D-B93F-412E-A03F-CEDACD4DF204}"/>
    <cellStyle name="20% - Accent4 11 2 2 2 3 2" xfId="30939" xr:uid="{C480FFB4-C06A-4A9B-9D9B-C6F895C00415}"/>
    <cellStyle name="20% - Accent4 11 2 2 2 4" xfId="22439" xr:uid="{B02932B2-3B13-4150-99BA-CAFA0AD34F35}"/>
    <cellStyle name="20% - Accent4 11 2 2 3" xfId="6611" xr:uid="{BAACEBCE-5852-473D-BB34-63F665636EB5}"/>
    <cellStyle name="20% - Accent4 11 2 2 3 2" xfId="15194" xr:uid="{796DE1B2-7F92-49A2-A127-4EF560717067}"/>
    <cellStyle name="20% - Accent4 11 2 2 3 2 2" xfId="33019" xr:uid="{B00FF7A2-8920-4773-93C8-B3AD971A0EB3}"/>
    <cellStyle name="20% - Accent4 11 2 2 3 3" xfId="24519" xr:uid="{B1194D97-492D-4D76-9405-73DEAD53D316}"/>
    <cellStyle name="20% - Accent4 11 2 2 4" xfId="11034" xr:uid="{4DDE5F12-FD2E-4878-9E25-BD41DAD97F6C}"/>
    <cellStyle name="20% - Accent4 11 2 2 4 2" xfId="28859" xr:uid="{5EE2E014-6324-481B-A821-0B64C9B1848B}"/>
    <cellStyle name="20% - Accent4 11 2 2 5" xfId="20359" xr:uid="{878D65B3-C6F8-48C5-837F-AEA2C5DAFE93}"/>
    <cellStyle name="20% - Accent4 11 2 3" xfId="3551" xr:uid="{C5D15AE8-3B12-415B-A8EB-F58C63B0001B}"/>
    <cellStyle name="20% - Accent4 11 2 3 2" xfId="7711" xr:uid="{4894E236-1AD8-4E03-B843-B945406A9E18}"/>
    <cellStyle name="20% - Accent4 11 2 3 2 2" xfId="16294" xr:uid="{50DBB5A2-E64D-401C-AB20-25C0E48BF782}"/>
    <cellStyle name="20% - Accent4 11 2 3 2 2 2" xfId="34119" xr:uid="{005AF872-F379-431A-8B22-56408E3447C7}"/>
    <cellStyle name="20% - Accent4 11 2 3 2 3" xfId="25619" xr:uid="{C3FC19A7-06A4-4310-AB8E-C05A07D18521}"/>
    <cellStyle name="20% - Accent4 11 2 3 3" xfId="12134" xr:uid="{FE66566C-3FAC-466F-BBF9-03B05AEC0584}"/>
    <cellStyle name="20% - Accent4 11 2 3 3 2" xfId="29959" xr:uid="{8C234AB0-1107-4431-BAE8-441E80FFCE8E}"/>
    <cellStyle name="20% - Accent4 11 2 3 4" xfId="21459" xr:uid="{CC05B878-039E-4C7A-9313-9C8B6FD92A6B}"/>
    <cellStyle name="20% - Accent4 11 2 4" xfId="5631" xr:uid="{6E659964-C01F-40F6-AFFA-A543ACF51317}"/>
    <cellStyle name="20% - Accent4 11 2 4 2" xfId="14214" xr:uid="{00E8A196-0CE4-484E-8240-E01DB14BAB0A}"/>
    <cellStyle name="20% - Accent4 11 2 4 2 2" xfId="32039" xr:uid="{4BCE06CE-AD76-4001-99CA-AC2F61B7E83C}"/>
    <cellStyle name="20% - Accent4 11 2 4 3" xfId="23539" xr:uid="{E8336827-DA1C-47C1-98C8-38EC2DD517C0}"/>
    <cellStyle name="20% - Accent4 11 2 5" xfId="10054" xr:uid="{3BC6F6FA-AE03-43E5-974A-2BB21AF65C3D}"/>
    <cellStyle name="20% - Accent4 11 2 5 2" xfId="27879" xr:uid="{3E65F174-7D5A-4376-A91B-9687CC6E2433}"/>
    <cellStyle name="20% - Accent4 11 2 6" xfId="19379" xr:uid="{746F6626-42DC-46D8-8CC0-21AFAAB84B61}"/>
    <cellStyle name="20% - Accent4 11 3" xfId="1971" xr:uid="{D6E16499-3A43-4FC4-B9AC-20B9E0DEDE85}"/>
    <cellStyle name="20% - Accent4 11 3 2" xfId="4051" xr:uid="{832BCA13-E25A-4732-84F7-9908CEA8AB1E}"/>
    <cellStyle name="20% - Accent4 11 3 2 2" xfId="8211" xr:uid="{9747BE24-59E0-46E6-A829-0846665A3F62}"/>
    <cellStyle name="20% - Accent4 11 3 2 2 2" xfId="16794" xr:uid="{8B132F52-6065-43B1-AAE3-83FBD64D4C80}"/>
    <cellStyle name="20% - Accent4 11 3 2 2 2 2" xfId="34619" xr:uid="{F5C8F5E9-AF1E-48D3-8B54-504BCD95FE4A}"/>
    <cellStyle name="20% - Accent4 11 3 2 2 3" xfId="26119" xr:uid="{E0A8FDF7-4EEB-449E-ADA0-1BDB4CAFFFC8}"/>
    <cellStyle name="20% - Accent4 11 3 2 3" xfId="12634" xr:uid="{3109549E-D337-4369-B84E-397F00B4BA93}"/>
    <cellStyle name="20% - Accent4 11 3 2 3 2" xfId="30459" xr:uid="{DFBA8AF8-B988-4A6B-BFD0-E19940DA49B9}"/>
    <cellStyle name="20% - Accent4 11 3 2 4" xfId="21959" xr:uid="{14CEE180-9DEE-4520-ABCE-EEA31B3D43D4}"/>
    <cellStyle name="20% - Accent4 11 3 3" xfId="6131" xr:uid="{2377AD54-26F3-4F5D-A7A7-4ED795453D4C}"/>
    <cellStyle name="20% - Accent4 11 3 3 2" xfId="14714" xr:uid="{267CA423-49F5-4362-B064-D1E73F5241FF}"/>
    <cellStyle name="20% - Accent4 11 3 3 2 2" xfId="32539" xr:uid="{D1CAFB97-14AA-4892-9245-373F3D629B8B}"/>
    <cellStyle name="20% - Accent4 11 3 3 3" xfId="24039" xr:uid="{C7DA2EF9-3B47-4616-B82B-AB80B9B9E0CD}"/>
    <cellStyle name="20% - Accent4 11 3 4" xfId="10554" xr:uid="{26D42055-A275-492A-85DC-8515C8EC0502}"/>
    <cellStyle name="20% - Accent4 11 3 4 2" xfId="28379" xr:uid="{E0281EB9-7345-4F0E-9EB8-E392188344B4}"/>
    <cellStyle name="20% - Accent4 11 3 5" xfId="19879" xr:uid="{5DC7AA8C-DD8B-4BC9-86E1-C54F4B03813D}"/>
    <cellStyle name="20% - Accent4 11 4" xfId="3071" xr:uid="{E327264B-8A1A-4234-83FF-810C57CB72AA}"/>
    <cellStyle name="20% - Accent4 11 4 2" xfId="7231" xr:uid="{0AEBC86F-4102-4D97-8D97-24E170207BA7}"/>
    <cellStyle name="20% - Accent4 11 4 2 2" xfId="15814" xr:uid="{C1C9FF87-EF9B-49D8-9C59-8AC6E7A99CD0}"/>
    <cellStyle name="20% - Accent4 11 4 2 2 2" xfId="33639" xr:uid="{8AF4A4F4-1C68-4455-9D76-374340399085}"/>
    <cellStyle name="20% - Accent4 11 4 2 3" xfId="25139" xr:uid="{1D8FEB5C-BCAD-45EB-84A9-AC2A14D8B10F}"/>
    <cellStyle name="20% - Accent4 11 4 3" xfId="11654" xr:uid="{2D044698-7D7B-4A63-AE9D-013FC9C123B3}"/>
    <cellStyle name="20% - Accent4 11 4 3 2" xfId="29479" xr:uid="{77716618-2D4C-4059-9C6B-D26887BC4F36}"/>
    <cellStyle name="20% - Accent4 11 4 4" xfId="20979" xr:uid="{86CA465A-226B-4F4B-BF75-2A3A10E74C7A}"/>
    <cellStyle name="20% - Accent4 11 5" xfId="5151" xr:uid="{409A27C5-AA52-4BDD-A898-EEB60F30EC9E}"/>
    <cellStyle name="20% - Accent4 11 5 2" xfId="13734" xr:uid="{F5C7313A-A97C-475F-81FA-409A8DF5EE0D}"/>
    <cellStyle name="20% - Accent4 11 5 2 2" xfId="31559" xr:uid="{BB9177C6-09B4-4FF9-AEE7-D0040A9F616B}"/>
    <cellStyle name="20% - Accent4 11 5 3" xfId="23059" xr:uid="{4A109327-E4E2-4915-BC62-8A16560F84B4}"/>
    <cellStyle name="20% - Accent4 11 6" xfId="9574" xr:uid="{D04B1F9E-07D9-4921-936B-555EBFF37155}"/>
    <cellStyle name="20% - Accent4 11 6 2" xfId="27399" xr:uid="{B498246B-3674-4F44-A54D-3A0C59F4CC88}"/>
    <cellStyle name="20% - Accent4 11 7" xfId="18899" xr:uid="{F65743FD-C7F8-430D-9B0B-9D126F763755}"/>
    <cellStyle name="20% - Accent4 110" xfId="36340" xr:uid="{DF09BFEE-0DF0-4682-A720-349606662F73}"/>
    <cellStyle name="20% - Accent4 111" xfId="36360" xr:uid="{2B565E7F-1525-4611-88F3-E181BAE7A578}"/>
    <cellStyle name="20% - Accent4 112" xfId="36380" xr:uid="{84EB17FE-0FB8-4474-ADA2-0EFEDFCDA7F5}"/>
    <cellStyle name="20% - Accent4 113" xfId="36400" xr:uid="{76F74EB1-6530-4D32-888E-086A3DC694CF}"/>
    <cellStyle name="20% - Accent4 114" xfId="36420" xr:uid="{46FEC68E-28A0-47E5-B726-FE94A436B926}"/>
    <cellStyle name="20% - Accent4 115" xfId="36440" xr:uid="{6210B76E-B1F1-4364-9009-E126CEAC62DE}"/>
    <cellStyle name="20% - Accent4 116" xfId="36460" xr:uid="{608E32B0-EBC0-4EB1-85B0-72D10ACDB06B}"/>
    <cellStyle name="20% - Accent4 117" xfId="36480" xr:uid="{A193A2DB-3D3C-4C8A-A758-B6816E8A9CCF}"/>
    <cellStyle name="20% - Accent4 118" xfId="36500" xr:uid="{206DAD1F-4C6C-485A-BC3E-9E9BD73F49B2}"/>
    <cellStyle name="20% - Accent4 119" xfId="36520" xr:uid="{BCD1DF48-C11D-45FE-99C5-A49B7FD4F3C9}"/>
    <cellStyle name="20% - Accent4 12" xfId="830" xr:uid="{2A916090-2B53-424F-8570-0E4ADDCA62F0}"/>
    <cellStyle name="20% - Accent4 12 2" xfId="1436" xr:uid="{0CDAE710-FDB8-477B-9BC5-34923D1D9753}"/>
    <cellStyle name="20% - Accent4 12 2 2" xfId="2471" xr:uid="{8B9E5A78-325A-4A7F-9825-A56ED1154589}"/>
    <cellStyle name="20% - Accent4 12 2 2 2" xfId="4551" xr:uid="{BA056038-9CBA-40D4-B212-6A20C97584E2}"/>
    <cellStyle name="20% - Accent4 12 2 2 2 2" xfId="8711" xr:uid="{214008FF-D2AD-4820-B3E7-8121D4F89D7F}"/>
    <cellStyle name="20% - Accent4 12 2 2 2 2 2" xfId="17294" xr:uid="{BC735406-9824-4836-A469-220F1A02EB25}"/>
    <cellStyle name="20% - Accent4 12 2 2 2 2 2 2" xfId="35119" xr:uid="{D3F06AC7-5A47-40CE-AAD9-04320EC00B17}"/>
    <cellStyle name="20% - Accent4 12 2 2 2 2 3" xfId="26619" xr:uid="{2BF3448E-16BD-4114-AB7E-88E4458FE27B}"/>
    <cellStyle name="20% - Accent4 12 2 2 2 3" xfId="13134" xr:uid="{43AE95E8-B16D-48CA-AE75-3C9B1E1E8206}"/>
    <cellStyle name="20% - Accent4 12 2 2 2 3 2" xfId="30959" xr:uid="{C2A1B101-BE89-42CA-A336-068A7CE7BA61}"/>
    <cellStyle name="20% - Accent4 12 2 2 2 4" xfId="22459" xr:uid="{01B4F7AA-ED6E-4F09-9777-DC7E3E6758F3}"/>
    <cellStyle name="20% - Accent4 12 2 2 3" xfId="6631" xr:uid="{CD989B17-022B-42D7-B600-7FB5210006B3}"/>
    <cellStyle name="20% - Accent4 12 2 2 3 2" xfId="15214" xr:uid="{1FDF8628-B011-40DE-8D75-9C92D2EA8EC2}"/>
    <cellStyle name="20% - Accent4 12 2 2 3 2 2" xfId="33039" xr:uid="{89F79538-2DD9-495C-B211-D33638B3FA8B}"/>
    <cellStyle name="20% - Accent4 12 2 2 3 3" xfId="24539" xr:uid="{5B999C1A-E5C9-4490-8236-19039714481A}"/>
    <cellStyle name="20% - Accent4 12 2 2 4" xfId="11054" xr:uid="{11229DFC-DE14-468F-963F-457CDA54FC63}"/>
    <cellStyle name="20% - Accent4 12 2 2 4 2" xfId="28879" xr:uid="{2C819181-51BF-474E-85CE-DF780FC564F9}"/>
    <cellStyle name="20% - Accent4 12 2 2 5" xfId="20379" xr:uid="{8D15D759-B4C7-4E9F-9738-009852A8BBA1}"/>
    <cellStyle name="20% - Accent4 12 2 3" xfId="3571" xr:uid="{D80C88B6-E869-4E8F-9282-E71F3B82C2BA}"/>
    <cellStyle name="20% - Accent4 12 2 3 2" xfId="7731" xr:uid="{CE240050-0FCB-46DD-B8A5-4DB85ED9F9AE}"/>
    <cellStyle name="20% - Accent4 12 2 3 2 2" xfId="16314" xr:uid="{EA5CC048-2F60-4474-9514-C833F20AC14C}"/>
    <cellStyle name="20% - Accent4 12 2 3 2 2 2" xfId="34139" xr:uid="{5E4DECC7-CC23-427B-9B61-EF0076D690EF}"/>
    <cellStyle name="20% - Accent4 12 2 3 2 3" xfId="25639" xr:uid="{E0AEF75C-18D0-4779-8AB0-5EF33DBFD7A4}"/>
    <cellStyle name="20% - Accent4 12 2 3 3" xfId="12154" xr:uid="{0395F997-CC86-46F5-9D0E-97D7010D2FA3}"/>
    <cellStyle name="20% - Accent4 12 2 3 3 2" xfId="29979" xr:uid="{1CBCAA9D-B8F3-40BC-B4C9-D6A33396D8C5}"/>
    <cellStyle name="20% - Accent4 12 2 3 4" xfId="21479" xr:uid="{C5DB232E-7AFB-43DD-A5C9-0B1A676EB537}"/>
    <cellStyle name="20% - Accent4 12 2 4" xfId="5651" xr:uid="{88078D8D-8431-4C84-AB69-A72B8FA0BD7F}"/>
    <cellStyle name="20% - Accent4 12 2 4 2" xfId="14234" xr:uid="{34A9479C-3CBD-4400-9853-DBAA29BA8594}"/>
    <cellStyle name="20% - Accent4 12 2 4 2 2" xfId="32059" xr:uid="{133397F6-3E9F-420E-92FE-1E8143878B75}"/>
    <cellStyle name="20% - Accent4 12 2 4 3" xfId="23559" xr:uid="{3F3B5614-91E4-45F7-89D8-2A9F3C6999DA}"/>
    <cellStyle name="20% - Accent4 12 2 5" xfId="10074" xr:uid="{75C5D368-992F-4E0E-B94A-FF22F8F26190}"/>
    <cellStyle name="20% - Accent4 12 2 5 2" xfId="27899" xr:uid="{627B2945-F957-4A34-ADD2-0E648BF7524C}"/>
    <cellStyle name="20% - Accent4 12 2 6" xfId="19399" xr:uid="{45FEE810-96DA-44B0-92B5-EE69400D2535}"/>
    <cellStyle name="20% - Accent4 12 3" xfId="1991" xr:uid="{0E9A18BC-F425-4C41-A0A9-87D26D1FDD96}"/>
    <cellStyle name="20% - Accent4 12 3 2" xfId="4071" xr:uid="{B8DAE5FB-84BE-427B-9988-8CDBB974A97E}"/>
    <cellStyle name="20% - Accent4 12 3 2 2" xfId="8231" xr:uid="{40303134-250C-4C0A-8CA5-3F55F2050470}"/>
    <cellStyle name="20% - Accent4 12 3 2 2 2" xfId="16814" xr:uid="{EFC1E2F6-3C55-4C1F-83DE-5425C036CB62}"/>
    <cellStyle name="20% - Accent4 12 3 2 2 2 2" xfId="34639" xr:uid="{E170BCE4-A9BE-456B-BFAF-0E4D55335B3A}"/>
    <cellStyle name="20% - Accent4 12 3 2 2 3" xfId="26139" xr:uid="{CD10C468-8AA9-44C3-A6C9-65805EE4D7B0}"/>
    <cellStyle name="20% - Accent4 12 3 2 3" xfId="12654" xr:uid="{71D3E65A-E897-4B40-8746-6B4B5054EE70}"/>
    <cellStyle name="20% - Accent4 12 3 2 3 2" xfId="30479" xr:uid="{25B62D12-D222-43BD-AFD7-776D8535D9FA}"/>
    <cellStyle name="20% - Accent4 12 3 2 4" xfId="21979" xr:uid="{6CD2A70A-F778-4ED3-8F22-1D68DCA56EA4}"/>
    <cellStyle name="20% - Accent4 12 3 3" xfId="6151" xr:uid="{784EF767-D8A0-47B8-870E-F688B45C49A6}"/>
    <cellStyle name="20% - Accent4 12 3 3 2" xfId="14734" xr:uid="{9B14F8D2-CE76-4CBB-9362-86EC84D8DCC2}"/>
    <cellStyle name="20% - Accent4 12 3 3 2 2" xfId="32559" xr:uid="{C4B232A1-9752-4995-8639-733C2DADC99D}"/>
    <cellStyle name="20% - Accent4 12 3 3 3" xfId="24059" xr:uid="{8EA73FB1-D5ED-4B39-BCA4-B57FD5EC3440}"/>
    <cellStyle name="20% - Accent4 12 3 4" xfId="10574" xr:uid="{269494D0-0A4F-42EF-9497-4AB823AFF7F8}"/>
    <cellStyle name="20% - Accent4 12 3 4 2" xfId="28399" xr:uid="{242E3800-90A9-4369-8976-D07325721689}"/>
    <cellStyle name="20% - Accent4 12 3 5" xfId="19899" xr:uid="{31520EF5-9695-4B90-837D-9353126B3BB7}"/>
    <cellStyle name="20% - Accent4 12 4" xfId="3091" xr:uid="{73AD7478-A6F6-4F3F-861F-9CFF3E2EA454}"/>
    <cellStyle name="20% - Accent4 12 4 2" xfId="7251" xr:uid="{81F4271F-8ABF-4EBB-A73E-2B22A4759CBD}"/>
    <cellStyle name="20% - Accent4 12 4 2 2" xfId="15834" xr:uid="{6699D835-D0F7-4E68-8B79-FDC270E25B4F}"/>
    <cellStyle name="20% - Accent4 12 4 2 2 2" xfId="33659" xr:uid="{E72C0F09-76AD-45A7-93C1-43346FA5157F}"/>
    <cellStyle name="20% - Accent4 12 4 2 3" xfId="25159" xr:uid="{D4839DC9-9576-444E-A004-1F3FA4BA0A74}"/>
    <cellStyle name="20% - Accent4 12 4 3" xfId="11674" xr:uid="{A9829ADE-0CFC-4C25-A5B7-6E3E6895CB2D}"/>
    <cellStyle name="20% - Accent4 12 4 3 2" xfId="29499" xr:uid="{D9782B76-298C-460A-8EFA-CD7FFAE0020D}"/>
    <cellStyle name="20% - Accent4 12 4 4" xfId="20999" xr:uid="{6C380B69-45E2-4E0B-91CD-F99B48BE3595}"/>
    <cellStyle name="20% - Accent4 12 5" xfId="5171" xr:uid="{EE350B5B-EE27-43D1-803D-9B2BC1081952}"/>
    <cellStyle name="20% - Accent4 12 5 2" xfId="13754" xr:uid="{3E9F04E7-7DFD-4F4A-A192-5966B3612991}"/>
    <cellStyle name="20% - Accent4 12 5 2 2" xfId="31579" xr:uid="{23D687F0-0B17-4EF1-B98D-4AB0EC163A68}"/>
    <cellStyle name="20% - Accent4 12 5 3" xfId="23079" xr:uid="{E380E4B6-63BE-467C-8558-16616E1994CE}"/>
    <cellStyle name="20% - Accent4 12 6" xfId="9594" xr:uid="{CE3ECD33-418B-4192-AB54-47C6DDDA1E4B}"/>
    <cellStyle name="20% - Accent4 12 6 2" xfId="27419" xr:uid="{C859C7DC-B2B9-473B-AA11-D883C5E5FC45}"/>
    <cellStyle name="20% - Accent4 12 7" xfId="18919" xr:uid="{89944902-49DB-4EDE-B98E-957BF0147A18}"/>
    <cellStyle name="20% - Accent4 120" xfId="36540" xr:uid="{06BCE917-C762-4810-8046-1C42E10AFEF9}"/>
    <cellStyle name="20% - Accent4 121" xfId="36560" xr:uid="{BE3BD350-41DF-4107-9484-BE47C8DF9D8C}"/>
    <cellStyle name="20% - Accent4 122" xfId="36580" xr:uid="{95375921-E717-4416-BBA8-0B6B9AF5A95F}"/>
    <cellStyle name="20% - Accent4 123" xfId="36600" xr:uid="{EEA4A4E5-469C-4F46-B49E-BF3F6DF03CE6}"/>
    <cellStyle name="20% - Accent4 124" xfId="36620" xr:uid="{ED8AF51A-8B75-4098-851D-7FA461AD3772}"/>
    <cellStyle name="20% - Accent4 125" xfId="36640" xr:uid="{B526D89E-94C2-435A-A4AC-D20CE10A7818}"/>
    <cellStyle name="20% - Accent4 126" xfId="36660" xr:uid="{C155E44B-DE53-4BE2-95CC-86D2C48E8490}"/>
    <cellStyle name="20% - Accent4 127" xfId="36680" xr:uid="{2E2B13FF-A813-4EF1-9537-D2743D5E4268}"/>
    <cellStyle name="20% - Accent4 128" xfId="36700" xr:uid="{3A51C59E-0A0C-4C07-B34E-702BABADA917}"/>
    <cellStyle name="20% - Accent4 129" xfId="36720" xr:uid="{1E6F4018-8DFB-43FD-8A35-AF6714CD8465}"/>
    <cellStyle name="20% - Accent4 13" xfId="854" xr:uid="{3BDB13FC-7664-4A75-9930-A24259C74A86}"/>
    <cellStyle name="20% - Accent4 13 2" xfId="1460" xr:uid="{6494C045-3ECB-4D8B-B01C-08FFBD52D79B}"/>
    <cellStyle name="20% - Accent4 13 2 2" xfId="2491" xr:uid="{3C7DB89A-C7A3-4771-B713-F562A1969286}"/>
    <cellStyle name="20% - Accent4 13 2 2 2" xfId="4571" xr:uid="{19782A64-0E07-4CB3-BBC8-2FA7A174CC84}"/>
    <cellStyle name="20% - Accent4 13 2 2 2 2" xfId="8731" xr:uid="{ED2C87DF-294C-4780-9601-5EEEA836868F}"/>
    <cellStyle name="20% - Accent4 13 2 2 2 2 2" xfId="17314" xr:uid="{E3E94214-8631-439A-A099-FCABD16C09BF}"/>
    <cellStyle name="20% - Accent4 13 2 2 2 2 2 2" xfId="35139" xr:uid="{4E66B2C1-ABFA-4DD4-BE92-B31CF2822B39}"/>
    <cellStyle name="20% - Accent4 13 2 2 2 2 3" xfId="26639" xr:uid="{3AA2CF6E-0C75-407C-B5AB-E19CD0710514}"/>
    <cellStyle name="20% - Accent4 13 2 2 2 3" xfId="13154" xr:uid="{58FC65C0-62F4-4276-9C1D-EC584F544311}"/>
    <cellStyle name="20% - Accent4 13 2 2 2 3 2" xfId="30979" xr:uid="{AAF44CD6-4DE9-4D94-A358-17E37383F3F8}"/>
    <cellStyle name="20% - Accent4 13 2 2 2 4" xfId="22479" xr:uid="{45416571-5626-4C16-9FAB-67F2053DCCA7}"/>
    <cellStyle name="20% - Accent4 13 2 2 3" xfId="6651" xr:uid="{4058F84E-2CEF-444D-ABAF-46E50EA359A5}"/>
    <cellStyle name="20% - Accent4 13 2 2 3 2" xfId="15234" xr:uid="{D196D6FA-1944-449F-A04A-6F46EBC56B3C}"/>
    <cellStyle name="20% - Accent4 13 2 2 3 2 2" xfId="33059" xr:uid="{A6E592D8-3599-4DD0-AE3B-EB5CDAFCB9A4}"/>
    <cellStyle name="20% - Accent4 13 2 2 3 3" xfId="24559" xr:uid="{771C9BD1-BFE7-4BF5-A47F-D5836FF9C856}"/>
    <cellStyle name="20% - Accent4 13 2 2 4" xfId="11074" xr:uid="{41EC3C8F-3F3A-4135-8726-2540E30953F2}"/>
    <cellStyle name="20% - Accent4 13 2 2 4 2" xfId="28899" xr:uid="{189A8FB0-7EA5-4D15-807A-ECB430DEECBB}"/>
    <cellStyle name="20% - Accent4 13 2 2 5" xfId="20399" xr:uid="{A79E1FAA-219D-44E0-9A5D-ED98FE85C79B}"/>
    <cellStyle name="20% - Accent4 13 2 3" xfId="3591" xr:uid="{66DBC22D-3A1F-475D-B0B8-1D0DFC94BB74}"/>
    <cellStyle name="20% - Accent4 13 2 3 2" xfId="7751" xr:uid="{0526B31B-0E56-4CA1-8CE5-A8D99D8C4434}"/>
    <cellStyle name="20% - Accent4 13 2 3 2 2" xfId="16334" xr:uid="{EB974CE2-9084-4382-9FCB-EA6922B08DD4}"/>
    <cellStyle name="20% - Accent4 13 2 3 2 2 2" xfId="34159" xr:uid="{C6543C3C-08E0-4CEA-96CA-7C880E8BFC3F}"/>
    <cellStyle name="20% - Accent4 13 2 3 2 3" xfId="25659" xr:uid="{F34290B2-7B91-4155-960D-935BA3ADB401}"/>
    <cellStyle name="20% - Accent4 13 2 3 3" xfId="12174" xr:uid="{BC06417F-9959-495D-BADB-A7D848219E64}"/>
    <cellStyle name="20% - Accent4 13 2 3 3 2" xfId="29999" xr:uid="{266EBD59-B9C0-4D59-AE37-DA131BE29E8F}"/>
    <cellStyle name="20% - Accent4 13 2 3 4" xfId="21499" xr:uid="{4CA6FFD2-A9A5-498A-A23D-33FBA52F2899}"/>
    <cellStyle name="20% - Accent4 13 2 4" xfId="5671" xr:uid="{58131BDC-0BAA-4811-9EAD-3D4557F397D5}"/>
    <cellStyle name="20% - Accent4 13 2 4 2" xfId="14254" xr:uid="{9D991892-6925-43D4-A576-6481D02E8D17}"/>
    <cellStyle name="20% - Accent4 13 2 4 2 2" xfId="32079" xr:uid="{AC3F0856-68A8-4066-A759-8EDCB10644EC}"/>
    <cellStyle name="20% - Accent4 13 2 4 3" xfId="23579" xr:uid="{CCE6FAB0-7CFC-44FB-ADEF-8C2BE70F0A00}"/>
    <cellStyle name="20% - Accent4 13 2 5" xfId="10094" xr:uid="{5AF666DA-4038-4B6F-AD50-1EEFFA978B80}"/>
    <cellStyle name="20% - Accent4 13 2 5 2" xfId="27919" xr:uid="{8D99FB6F-0443-4911-8A3B-6D47B3F6A82C}"/>
    <cellStyle name="20% - Accent4 13 2 6" xfId="19419" xr:uid="{BAA1E2BA-9657-4E4E-A041-5511087B3B92}"/>
    <cellStyle name="20% - Accent4 13 3" xfId="2011" xr:uid="{BAF99D9A-13D3-45D0-B323-BC7FE8B2A5F6}"/>
    <cellStyle name="20% - Accent4 13 3 2" xfId="4091" xr:uid="{83CD6E1A-E206-474B-A0A0-D0BAB7B792BA}"/>
    <cellStyle name="20% - Accent4 13 3 2 2" xfId="8251" xr:uid="{EF1BA8FA-9361-4AB5-84E3-311B554506E2}"/>
    <cellStyle name="20% - Accent4 13 3 2 2 2" xfId="16834" xr:uid="{39BA4AFD-1C34-49D7-9D69-4BBEED8D89B9}"/>
    <cellStyle name="20% - Accent4 13 3 2 2 2 2" xfId="34659" xr:uid="{FA250BD8-E8A6-491F-8EB2-B456E72DF0CA}"/>
    <cellStyle name="20% - Accent4 13 3 2 2 3" xfId="26159" xr:uid="{5BACC54C-1D72-4521-9BA1-327D9D3644BE}"/>
    <cellStyle name="20% - Accent4 13 3 2 3" xfId="12674" xr:uid="{688DA2F5-AE62-4FAB-83AE-AA71214935D4}"/>
    <cellStyle name="20% - Accent4 13 3 2 3 2" xfId="30499" xr:uid="{6A9E08EC-CE82-4CFB-99EC-83C5551846AE}"/>
    <cellStyle name="20% - Accent4 13 3 2 4" xfId="21999" xr:uid="{21075C52-D596-400B-AD53-5299382B6778}"/>
    <cellStyle name="20% - Accent4 13 3 3" xfId="6171" xr:uid="{D6813AB8-9E51-4903-B04F-6E56F0DBA6C6}"/>
    <cellStyle name="20% - Accent4 13 3 3 2" xfId="14754" xr:uid="{F3899455-4803-4FDA-99B1-B434DF55DDC9}"/>
    <cellStyle name="20% - Accent4 13 3 3 2 2" xfId="32579" xr:uid="{22E673D8-98F6-427C-8993-F2B250F43368}"/>
    <cellStyle name="20% - Accent4 13 3 3 3" xfId="24079" xr:uid="{90347348-BEA9-4064-B777-52D44C53B012}"/>
    <cellStyle name="20% - Accent4 13 3 4" xfId="10594" xr:uid="{BF028EF3-077B-47FA-8874-A49A38AD9FB4}"/>
    <cellStyle name="20% - Accent4 13 3 4 2" xfId="28419" xr:uid="{0C263020-8A9C-4AE0-BD19-0517A2BF5C3C}"/>
    <cellStyle name="20% - Accent4 13 3 5" xfId="19919" xr:uid="{DB716222-48D4-480E-91EE-E9561E3232AB}"/>
    <cellStyle name="20% - Accent4 13 4" xfId="3111" xr:uid="{5EC4527F-3754-459D-8222-A637CA7BF60E}"/>
    <cellStyle name="20% - Accent4 13 4 2" xfId="7271" xr:uid="{E070BD89-6E4E-4202-A393-3448D9037FEC}"/>
    <cellStyle name="20% - Accent4 13 4 2 2" xfId="15854" xr:uid="{1082EE06-4196-40CA-84CF-F913B89D1D33}"/>
    <cellStyle name="20% - Accent4 13 4 2 2 2" xfId="33679" xr:uid="{2AA5A575-33FB-4A55-96AE-FC164B5EF6F2}"/>
    <cellStyle name="20% - Accent4 13 4 2 3" xfId="25179" xr:uid="{A1B5ED3B-35D4-4E7C-A4F5-25B24CCA802D}"/>
    <cellStyle name="20% - Accent4 13 4 3" xfId="11694" xr:uid="{4BBD3349-61BF-4CD5-A7B9-9BA49B3199AA}"/>
    <cellStyle name="20% - Accent4 13 4 3 2" xfId="29519" xr:uid="{F2B4B99A-AB26-4362-8BD2-BB1A512FAFE0}"/>
    <cellStyle name="20% - Accent4 13 4 4" xfId="21019" xr:uid="{E83A47D8-129F-487A-917C-452D22E59DBE}"/>
    <cellStyle name="20% - Accent4 13 5" xfId="5191" xr:uid="{1C53C482-034E-4B00-97BC-4137A6C1B680}"/>
    <cellStyle name="20% - Accent4 13 5 2" xfId="13774" xr:uid="{8B59F9F9-EB17-4703-A1F7-AE77E44C0C86}"/>
    <cellStyle name="20% - Accent4 13 5 2 2" xfId="31599" xr:uid="{BE99B2CB-6737-4934-BB6D-429BA4392D9E}"/>
    <cellStyle name="20% - Accent4 13 5 3" xfId="23099" xr:uid="{185AE768-E68B-45B3-B8A2-E6F010776D40}"/>
    <cellStyle name="20% - Accent4 13 6" xfId="9614" xr:uid="{A148378C-08F5-4EAD-AB0B-9AA5CEB3D701}"/>
    <cellStyle name="20% - Accent4 13 6 2" xfId="27439" xr:uid="{FB7D9F15-A172-467F-BBBE-716FF8967489}"/>
    <cellStyle name="20% - Accent4 13 7" xfId="18939" xr:uid="{EACA8DD6-0A70-4C67-AE18-16D2EFA575B3}"/>
    <cellStyle name="20% - Accent4 130" xfId="36740" xr:uid="{EBECA495-49EA-4D68-B5C2-E1DF40B99B35}"/>
    <cellStyle name="20% - Accent4 131" xfId="36760" xr:uid="{C51FDE50-EF0F-4B9A-8634-20D4FCB71349}"/>
    <cellStyle name="20% - Accent4 132" xfId="36780" xr:uid="{9E5BA201-4FC4-4006-965C-296A400BA23B}"/>
    <cellStyle name="20% - Accent4 133" xfId="36800" xr:uid="{9F635837-007B-4DE7-9EC6-C3ECBD3623D3}"/>
    <cellStyle name="20% - Accent4 134" xfId="36820" xr:uid="{625B3499-9C92-4C2D-8C3A-11659DEE9C99}"/>
    <cellStyle name="20% - Accent4 135" xfId="36840" xr:uid="{DAFCFBB0-70EB-4278-ACBD-7E4F2B119D67}"/>
    <cellStyle name="20% - Accent4 136" xfId="36860" xr:uid="{20B70DD6-9EDD-4174-BB63-2F35663017A2}"/>
    <cellStyle name="20% - Accent4 137" xfId="36880" xr:uid="{ADECF8D0-E2EE-4732-B12F-999A55BDFE27}"/>
    <cellStyle name="20% - Accent4 138" xfId="36900" xr:uid="{502AFBA1-CC94-4BF3-BF0F-9A2EA5C8CFFA}"/>
    <cellStyle name="20% - Accent4 139" xfId="36920" xr:uid="{7B933A88-5EC1-4917-8B9E-49897773B9E7}"/>
    <cellStyle name="20% - Accent4 14" xfId="913" xr:uid="{D5A41580-4CBB-4621-902A-B25077CDA93B}"/>
    <cellStyle name="20% - Accent4 14 2" xfId="1519" xr:uid="{D2E99787-CC9F-4FAB-840B-FC4F2D224FCE}"/>
    <cellStyle name="20% - Accent4 14 2 2" xfId="2511" xr:uid="{21CD0123-600D-48E8-B201-C33DA923D700}"/>
    <cellStyle name="20% - Accent4 14 2 2 2" xfId="4591" xr:uid="{76117AD0-4F74-415F-A3DA-677AD14E676C}"/>
    <cellStyle name="20% - Accent4 14 2 2 2 2" xfId="8751" xr:uid="{FB2581DE-265B-4F1F-A910-722F6A23EE2C}"/>
    <cellStyle name="20% - Accent4 14 2 2 2 2 2" xfId="17334" xr:uid="{0BE902C6-FEB2-4304-A6D1-7ED0CED8D8E5}"/>
    <cellStyle name="20% - Accent4 14 2 2 2 2 2 2" xfId="35159" xr:uid="{6FAA776B-704B-4FE5-B486-91C3E1663EC9}"/>
    <cellStyle name="20% - Accent4 14 2 2 2 2 3" xfId="26659" xr:uid="{B96043C5-2D54-4C0A-B34C-CD6689ADAC93}"/>
    <cellStyle name="20% - Accent4 14 2 2 2 3" xfId="13174" xr:uid="{E64E98F5-8C81-4A52-83C4-20A1738AE4BD}"/>
    <cellStyle name="20% - Accent4 14 2 2 2 3 2" xfId="30999" xr:uid="{F914633E-CCB0-4930-ADDD-FB6015580680}"/>
    <cellStyle name="20% - Accent4 14 2 2 2 4" xfId="22499" xr:uid="{147A759A-A377-4FAF-982D-F6689F130738}"/>
    <cellStyle name="20% - Accent4 14 2 2 3" xfId="6671" xr:uid="{CA5A3627-02F8-4EEA-85A3-DCE7FA36AE52}"/>
    <cellStyle name="20% - Accent4 14 2 2 3 2" xfId="15254" xr:uid="{8E6E1C04-15CC-4B26-92E6-B15738E5D916}"/>
    <cellStyle name="20% - Accent4 14 2 2 3 2 2" xfId="33079" xr:uid="{0808DF3C-6098-47A7-AEB5-B6005C63FCD2}"/>
    <cellStyle name="20% - Accent4 14 2 2 3 3" xfId="24579" xr:uid="{7D2898A6-461C-4A27-B2D2-28AE81CCE527}"/>
    <cellStyle name="20% - Accent4 14 2 2 4" xfId="11094" xr:uid="{96B6C378-1F72-4EEB-AE01-64F49D9744DB}"/>
    <cellStyle name="20% - Accent4 14 2 2 4 2" xfId="28919" xr:uid="{0F5E3880-B96F-4BDF-8DE3-B79D99223063}"/>
    <cellStyle name="20% - Accent4 14 2 2 5" xfId="20419" xr:uid="{47CCC1EC-13D9-4847-A3E0-C2FB1280D7AA}"/>
    <cellStyle name="20% - Accent4 14 2 3" xfId="3611" xr:uid="{476CEAEB-3559-4802-ADB5-64BCC28BA883}"/>
    <cellStyle name="20% - Accent4 14 2 3 2" xfId="7771" xr:uid="{FA76FCF3-DB40-48DE-AF0A-0D9CFD6B2920}"/>
    <cellStyle name="20% - Accent4 14 2 3 2 2" xfId="16354" xr:uid="{D67D586E-C442-4004-AADF-B9EC006BA056}"/>
    <cellStyle name="20% - Accent4 14 2 3 2 2 2" xfId="34179" xr:uid="{C641ECBA-8C7E-477C-9E2E-3116F1464B2A}"/>
    <cellStyle name="20% - Accent4 14 2 3 2 3" xfId="25679" xr:uid="{2314453B-36EA-4C22-8996-1C7ECD0AAC49}"/>
    <cellStyle name="20% - Accent4 14 2 3 3" xfId="12194" xr:uid="{01A82554-8532-4FC3-93CE-166DBEE7DB31}"/>
    <cellStyle name="20% - Accent4 14 2 3 3 2" xfId="30019" xr:uid="{440B0E10-5D1B-481F-A2C3-5BB7EDC26761}"/>
    <cellStyle name="20% - Accent4 14 2 3 4" xfId="21519" xr:uid="{B5536E6F-1F6D-4769-978E-C3BF69CD86AF}"/>
    <cellStyle name="20% - Accent4 14 2 4" xfId="5691" xr:uid="{22E7C822-972E-48A8-9D8D-9EADF8446494}"/>
    <cellStyle name="20% - Accent4 14 2 4 2" xfId="14274" xr:uid="{33726426-82AC-483C-A707-B4CB9826F2E3}"/>
    <cellStyle name="20% - Accent4 14 2 4 2 2" xfId="32099" xr:uid="{B1F33AB3-B296-4D7E-9576-018A37DB5E6E}"/>
    <cellStyle name="20% - Accent4 14 2 4 3" xfId="23599" xr:uid="{20AB994F-73D6-4196-99C7-B803FE29BA7B}"/>
    <cellStyle name="20% - Accent4 14 2 5" xfId="10114" xr:uid="{066F1710-F1B0-4AAB-A9F4-F814A85B3B63}"/>
    <cellStyle name="20% - Accent4 14 2 5 2" xfId="27939" xr:uid="{42F0016D-0C42-4633-93B6-9B05404AA6D1}"/>
    <cellStyle name="20% - Accent4 14 2 6" xfId="19439" xr:uid="{C7A2D2EA-AD68-47DA-82EC-34144DA1E7C0}"/>
    <cellStyle name="20% - Accent4 14 3" xfId="2031" xr:uid="{611B05BB-06D5-4468-B778-4732E261C20D}"/>
    <cellStyle name="20% - Accent4 14 3 2" xfId="4111" xr:uid="{E328FC49-D1CD-4847-8A19-EE7ABE212139}"/>
    <cellStyle name="20% - Accent4 14 3 2 2" xfId="8271" xr:uid="{16145C03-95A0-40FB-9089-A09623B0ABC1}"/>
    <cellStyle name="20% - Accent4 14 3 2 2 2" xfId="16854" xr:uid="{6B344AA4-F76B-41E2-8E8A-DD049FE7EAF1}"/>
    <cellStyle name="20% - Accent4 14 3 2 2 2 2" xfId="34679" xr:uid="{381D8F29-701B-4361-BEF6-CEF05942D766}"/>
    <cellStyle name="20% - Accent4 14 3 2 2 3" xfId="26179" xr:uid="{5790FD4F-67C8-4187-9804-35D8987827CA}"/>
    <cellStyle name="20% - Accent4 14 3 2 3" xfId="12694" xr:uid="{45A145CF-5C84-4BCB-B721-266AAEE9E4BB}"/>
    <cellStyle name="20% - Accent4 14 3 2 3 2" xfId="30519" xr:uid="{F8A5E381-580C-4B6A-8846-B15EE8C13C95}"/>
    <cellStyle name="20% - Accent4 14 3 2 4" xfId="22019" xr:uid="{08DA7111-36D9-4AA7-ACC4-2CD61169B633}"/>
    <cellStyle name="20% - Accent4 14 3 3" xfId="6191" xr:uid="{CB4FB06E-5892-43EB-BD05-5BD0F4294313}"/>
    <cellStyle name="20% - Accent4 14 3 3 2" xfId="14774" xr:uid="{970842EA-4F86-4B48-B62E-29B47B37F6D8}"/>
    <cellStyle name="20% - Accent4 14 3 3 2 2" xfId="32599" xr:uid="{31114CF7-2A31-421C-A00C-3C7A97B756E9}"/>
    <cellStyle name="20% - Accent4 14 3 3 3" xfId="24099" xr:uid="{08287C94-524D-45E9-98B0-99DB20770961}"/>
    <cellStyle name="20% - Accent4 14 3 4" xfId="10614" xr:uid="{0D5F656F-FAB1-4EC2-970C-58B89712F1C5}"/>
    <cellStyle name="20% - Accent4 14 3 4 2" xfId="28439" xr:uid="{69EB2039-F4D1-49FD-860D-3A1B87A47FDA}"/>
    <cellStyle name="20% - Accent4 14 3 5" xfId="19939" xr:uid="{FE67387D-2FA2-4165-95F9-C1C359A90737}"/>
    <cellStyle name="20% - Accent4 14 4" xfId="3131" xr:uid="{68124B86-BC3C-438C-93B3-68D524C7E136}"/>
    <cellStyle name="20% - Accent4 14 4 2" xfId="7291" xr:uid="{6E052755-A75E-4D2A-BA00-A0233F8A18AE}"/>
    <cellStyle name="20% - Accent4 14 4 2 2" xfId="15874" xr:uid="{7141D35E-58F6-4F8A-A767-372DA924FD22}"/>
    <cellStyle name="20% - Accent4 14 4 2 2 2" xfId="33699" xr:uid="{7532AF44-F8D1-4708-A6C0-CB181FF856B4}"/>
    <cellStyle name="20% - Accent4 14 4 2 3" xfId="25199" xr:uid="{C16ED393-752A-4719-BF26-2C23E5162F9C}"/>
    <cellStyle name="20% - Accent4 14 4 3" xfId="11714" xr:uid="{2D2DB6B9-67DF-499A-A6CB-9D8154375AEC}"/>
    <cellStyle name="20% - Accent4 14 4 3 2" xfId="29539" xr:uid="{967D7FF7-E28E-4F49-AC37-E2FBC23A8FC5}"/>
    <cellStyle name="20% - Accent4 14 4 4" xfId="21039" xr:uid="{CC2A25AD-902F-4DAD-84AE-BEDB4EA7B277}"/>
    <cellStyle name="20% - Accent4 14 5" xfId="5211" xr:uid="{674B7155-49BD-45FB-B4A9-86A0DC5150FC}"/>
    <cellStyle name="20% - Accent4 14 5 2" xfId="13794" xr:uid="{3296242A-17F0-4DD2-88AA-6DF8E8962746}"/>
    <cellStyle name="20% - Accent4 14 5 2 2" xfId="31619" xr:uid="{3B8D2F75-BD7A-42AB-AD8E-E2401C058ECE}"/>
    <cellStyle name="20% - Accent4 14 5 3" xfId="23119" xr:uid="{3308B1F6-B549-45DA-A665-BAA9CFC7E800}"/>
    <cellStyle name="20% - Accent4 14 6" xfId="9634" xr:uid="{D016F93B-AC10-4072-94B7-745764EFE92C}"/>
    <cellStyle name="20% - Accent4 14 6 2" xfId="27459" xr:uid="{910F9759-3A1A-4DFE-9F2F-3BF23177740D}"/>
    <cellStyle name="20% - Accent4 14 7" xfId="18959" xr:uid="{4493E09C-9431-457D-9E59-751F2998CABF}"/>
    <cellStyle name="20% - Accent4 140" xfId="36940" xr:uid="{F5141CE0-043C-4939-8051-847B60BA2B3F}"/>
    <cellStyle name="20% - Accent4 141" xfId="36960" xr:uid="{6918EE0C-49A5-45FF-9805-E8777EC3A25E}"/>
    <cellStyle name="20% - Accent4 142" xfId="36980" xr:uid="{FB7959AA-16F5-461B-B1B7-B308ABC89AE8}"/>
    <cellStyle name="20% - Accent4 143" xfId="37000" xr:uid="{98065D2A-46E6-4AB0-9256-5131545EBE22}"/>
    <cellStyle name="20% - Accent4 144" xfId="37020" xr:uid="{13C3534E-265A-4DE2-8DBB-89A9CF3008CA}"/>
    <cellStyle name="20% - Accent4 145" xfId="37040" xr:uid="{FFB8EB52-9CF5-4730-9C4D-7D0E42D41186}"/>
    <cellStyle name="20% - Accent4 146" xfId="37060" xr:uid="{37EE63F2-5BF5-4FEE-B116-01C207152A63}"/>
    <cellStyle name="20% - Accent4 147" xfId="37080" xr:uid="{6785152B-CC59-4369-A8E4-31E45CB0C4BB}"/>
    <cellStyle name="20% - Accent4 148" xfId="37100" xr:uid="{330C6DEC-1D2B-43D2-947B-95F0C60B6772}"/>
    <cellStyle name="20% - Accent4 149" xfId="37120" xr:uid="{6F4CCD92-EF04-4A5A-BAF8-33EAF4BA870E}"/>
    <cellStyle name="20% - Accent4 15" xfId="937" xr:uid="{25B588B4-C1AD-4298-86E3-8B4C7DFC07DF}"/>
    <cellStyle name="20% - Accent4 15 2" xfId="1543" xr:uid="{8DAF759D-3E61-4C22-8BFE-1838D8147C9F}"/>
    <cellStyle name="20% - Accent4 15 2 2" xfId="2531" xr:uid="{640A07F3-9012-4B1C-A1C6-B1983601191F}"/>
    <cellStyle name="20% - Accent4 15 2 2 2" xfId="4611" xr:uid="{A0632321-1BD6-4655-8C60-0E590A1FFA05}"/>
    <cellStyle name="20% - Accent4 15 2 2 2 2" xfId="8771" xr:uid="{7CB985F7-24BB-441F-B5F8-2AE856165E8C}"/>
    <cellStyle name="20% - Accent4 15 2 2 2 2 2" xfId="17354" xr:uid="{47189D08-129C-4A47-A76B-C24CA85394A1}"/>
    <cellStyle name="20% - Accent4 15 2 2 2 2 2 2" xfId="35179" xr:uid="{8F6905B7-5132-4123-8579-0F7CB925BF47}"/>
    <cellStyle name="20% - Accent4 15 2 2 2 2 3" xfId="26679" xr:uid="{B959A3D3-F048-409C-B4B7-D5AD3F1250C7}"/>
    <cellStyle name="20% - Accent4 15 2 2 2 3" xfId="13194" xr:uid="{ED1D6D60-8973-415C-B193-7CC5C1B6743E}"/>
    <cellStyle name="20% - Accent4 15 2 2 2 3 2" xfId="31019" xr:uid="{825594CC-B00B-40FC-8070-1B65D7474A34}"/>
    <cellStyle name="20% - Accent4 15 2 2 2 4" xfId="22519" xr:uid="{E305AF79-F253-4F0E-B7C2-C1433489B138}"/>
    <cellStyle name="20% - Accent4 15 2 2 3" xfId="6691" xr:uid="{AB0FCD14-1790-4019-840D-D742E9AA0266}"/>
    <cellStyle name="20% - Accent4 15 2 2 3 2" xfId="15274" xr:uid="{97FD53D0-50F6-45CD-8F7F-5F90132F5881}"/>
    <cellStyle name="20% - Accent4 15 2 2 3 2 2" xfId="33099" xr:uid="{34DA28BF-AF4F-40DE-8327-99D281610869}"/>
    <cellStyle name="20% - Accent4 15 2 2 3 3" xfId="24599" xr:uid="{4B8A0A78-84A5-47EE-9FAA-0D3E311639E2}"/>
    <cellStyle name="20% - Accent4 15 2 2 4" xfId="11114" xr:uid="{A5865293-AEA4-45F3-A221-9AE118D643D7}"/>
    <cellStyle name="20% - Accent4 15 2 2 4 2" xfId="28939" xr:uid="{D2DB4A6A-9437-4F24-92A9-9E1E3516F9AB}"/>
    <cellStyle name="20% - Accent4 15 2 2 5" xfId="20439" xr:uid="{4EC3C2F8-D2E6-40FB-87B4-50B571FD94F6}"/>
    <cellStyle name="20% - Accent4 15 2 3" xfId="3631" xr:uid="{90103A5D-A1E5-4901-8982-BFE3D018A008}"/>
    <cellStyle name="20% - Accent4 15 2 3 2" xfId="7791" xr:uid="{1CD072A3-9B1A-4EF1-8319-763B0D3AA471}"/>
    <cellStyle name="20% - Accent4 15 2 3 2 2" xfId="16374" xr:uid="{B2101AEF-DFD8-4729-9459-EAA98A9EE4A5}"/>
    <cellStyle name="20% - Accent4 15 2 3 2 2 2" xfId="34199" xr:uid="{A082C09E-0E0F-468E-85EC-149A8FC058D7}"/>
    <cellStyle name="20% - Accent4 15 2 3 2 3" xfId="25699" xr:uid="{11666BCE-54A5-4A4A-BFB9-3567AFA418BB}"/>
    <cellStyle name="20% - Accent4 15 2 3 3" xfId="12214" xr:uid="{04CF28D5-B6BE-4BF8-B16C-41A6B13939D4}"/>
    <cellStyle name="20% - Accent4 15 2 3 3 2" xfId="30039" xr:uid="{2527E510-3EB7-4DCF-99E1-CA339710B3D5}"/>
    <cellStyle name="20% - Accent4 15 2 3 4" xfId="21539" xr:uid="{B771B152-24BF-41F1-B8A7-DA9804B7A12D}"/>
    <cellStyle name="20% - Accent4 15 2 4" xfId="5711" xr:uid="{CC49A744-33D8-4ECD-B7A2-9B7F60D52E55}"/>
    <cellStyle name="20% - Accent4 15 2 4 2" xfId="14294" xr:uid="{5420B129-A8BF-4E98-A07E-BAAD27A3DED2}"/>
    <cellStyle name="20% - Accent4 15 2 4 2 2" xfId="32119" xr:uid="{0BA3BA16-44F6-4971-84F7-30E221B54AAD}"/>
    <cellStyle name="20% - Accent4 15 2 4 3" xfId="23619" xr:uid="{7CBBBB22-A05D-450C-9EDC-E11738683D08}"/>
    <cellStyle name="20% - Accent4 15 2 5" xfId="10134" xr:uid="{D200CE2F-9CF7-4C5C-8631-9A5C590ABD0E}"/>
    <cellStyle name="20% - Accent4 15 2 5 2" xfId="27959" xr:uid="{9039CCED-7428-4082-8C8C-9E782A678FAC}"/>
    <cellStyle name="20% - Accent4 15 2 6" xfId="19459" xr:uid="{1C8DD5F0-F8B8-42F5-9A55-DCD237CA3B9F}"/>
    <cellStyle name="20% - Accent4 15 3" xfId="2051" xr:uid="{4AB6425F-7CD0-4909-AF54-CDA32595FAA5}"/>
    <cellStyle name="20% - Accent4 15 3 2" xfId="4131" xr:uid="{7CDD0B3F-9E6F-4770-A731-20C21706259B}"/>
    <cellStyle name="20% - Accent4 15 3 2 2" xfId="8291" xr:uid="{A7974981-35CB-4C6A-B120-CE263881CC00}"/>
    <cellStyle name="20% - Accent4 15 3 2 2 2" xfId="16874" xr:uid="{0805F7CB-0F19-4806-B079-4528D9A0D055}"/>
    <cellStyle name="20% - Accent4 15 3 2 2 2 2" xfId="34699" xr:uid="{DAFB1183-2172-45E4-A0B3-15B0E593F093}"/>
    <cellStyle name="20% - Accent4 15 3 2 2 3" xfId="26199" xr:uid="{17F4D5C2-9F37-4F92-80E1-59B34DB41020}"/>
    <cellStyle name="20% - Accent4 15 3 2 3" xfId="12714" xr:uid="{EE1B5DAA-B277-418C-A489-7767D3E93330}"/>
    <cellStyle name="20% - Accent4 15 3 2 3 2" xfId="30539" xr:uid="{AF875011-E45D-4CC7-844B-92B9AD61C745}"/>
    <cellStyle name="20% - Accent4 15 3 2 4" xfId="22039" xr:uid="{D93CA8EE-A132-4EAB-AC29-E21C893F5EDF}"/>
    <cellStyle name="20% - Accent4 15 3 3" xfId="6211" xr:uid="{7060CCC1-2058-4FA7-BFAA-3F4873900AD1}"/>
    <cellStyle name="20% - Accent4 15 3 3 2" xfId="14794" xr:uid="{741C5C37-57E7-4CD5-AF1B-F52349744DA7}"/>
    <cellStyle name="20% - Accent4 15 3 3 2 2" xfId="32619" xr:uid="{E17C98DF-9155-457D-A3FC-E16558F8A0BC}"/>
    <cellStyle name="20% - Accent4 15 3 3 3" xfId="24119" xr:uid="{B8077B15-98F4-4B23-9A63-657A92285046}"/>
    <cellStyle name="20% - Accent4 15 3 4" xfId="10634" xr:uid="{5E373AB1-B54B-4BEC-9A7C-C09064B14CCC}"/>
    <cellStyle name="20% - Accent4 15 3 4 2" xfId="28459" xr:uid="{FE4FFB95-EC07-4AB5-9871-DE3AA946A03B}"/>
    <cellStyle name="20% - Accent4 15 3 5" xfId="19959" xr:uid="{88BEB09B-88CD-4C60-AF17-3BD40E9772EF}"/>
    <cellStyle name="20% - Accent4 15 4" xfId="3151" xr:uid="{F108F820-AA94-4DB7-B747-966476CD8B05}"/>
    <cellStyle name="20% - Accent4 15 4 2" xfId="7311" xr:uid="{D04F8D05-61AA-46D6-A512-1F09E13441D8}"/>
    <cellStyle name="20% - Accent4 15 4 2 2" xfId="15894" xr:uid="{8EE6CEE6-0316-49EE-BB6A-32E8508A3617}"/>
    <cellStyle name="20% - Accent4 15 4 2 2 2" xfId="33719" xr:uid="{F2AB50B2-35DB-4F36-96BA-37A214FDD116}"/>
    <cellStyle name="20% - Accent4 15 4 2 3" xfId="25219" xr:uid="{874C493D-D4D8-4D6A-AC82-6481B05BE312}"/>
    <cellStyle name="20% - Accent4 15 4 3" xfId="11734" xr:uid="{F340C5CA-6E5B-4E4C-97A1-EE31131A05CF}"/>
    <cellStyle name="20% - Accent4 15 4 3 2" xfId="29559" xr:uid="{F6C9B435-4498-45B1-9F60-A9811B2CB874}"/>
    <cellStyle name="20% - Accent4 15 4 4" xfId="21059" xr:uid="{12FE0F52-31E3-46C9-952D-7F6223A0ACDC}"/>
    <cellStyle name="20% - Accent4 15 5" xfId="5231" xr:uid="{F911FAC2-2DEC-4B9C-BFDD-F270B2238D6B}"/>
    <cellStyle name="20% - Accent4 15 5 2" xfId="13814" xr:uid="{98E07669-EEB4-4B32-8BCA-E1FC36900AC2}"/>
    <cellStyle name="20% - Accent4 15 5 2 2" xfId="31639" xr:uid="{2D359F28-05E2-430C-A759-38A7431CE339}"/>
    <cellStyle name="20% - Accent4 15 5 3" xfId="23139" xr:uid="{27E80E5E-4EB1-4594-9A18-A5F192AB96FB}"/>
    <cellStyle name="20% - Accent4 15 6" xfId="9654" xr:uid="{F58C6EAA-594E-4EB6-8727-D41345091CA1}"/>
    <cellStyle name="20% - Accent4 15 6 2" xfId="27479" xr:uid="{DA644997-7189-4F9C-A6FA-77DF7853B7FE}"/>
    <cellStyle name="20% - Accent4 15 7" xfId="18979" xr:uid="{00B77B7C-960E-4C8D-8073-A4BC75D92807}"/>
    <cellStyle name="20% - Accent4 150" xfId="37140" xr:uid="{1088FEE2-3FAD-405E-ACB1-ADABF6B141BF}"/>
    <cellStyle name="20% - Accent4 151" xfId="37160" xr:uid="{EFA542E8-52AB-48F2-AD6E-A83B50588C5C}"/>
    <cellStyle name="20% - Accent4 152" xfId="37180" xr:uid="{478A3466-F648-46AA-AE6E-B537A3CEEF66}"/>
    <cellStyle name="20% - Accent4 153" xfId="37200" xr:uid="{472CC67E-098F-484E-ADAC-501BABBCAA88}"/>
    <cellStyle name="20% - Accent4 154" xfId="37220" xr:uid="{38B79B86-554B-4FB7-86E7-0F01F66A2F55}"/>
    <cellStyle name="20% - Accent4 155" xfId="37240" xr:uid="{D535E205-DDE6-4308-98B3-0925554E2869}"/>
    <cellStyle name="20% - Accent4 156" xfId="37260" xr:uid="{3C67F8DC-7382-4FD7-9E0D-BE7901A6320D}"/>
    <cellStyle name="20% - Accent4 157" xfId="37280" xr:uid="{CCBAE5EE-65E7-49B0-AE0D-2A46708DF347}"/>
    <cellStyle name="20% - Accent4 158" xfId="37300" xr:uid="{BDC0F661-A78D-424F-86B4-057315FE9D29}"/>
    <cellStyle name="20% - Accent4 159" xfId="37320" xr:uid="{1795A01E-381F-498C-98BB-F6E6ED32CC26}"/>
    <cellStyle name="20% - Accent4 16" xfId="965" xr:uid="{03FCDCE5-7054-45C4-A948-C78CF2B12E8F}"/>
    <cellStyle name="20% - Accent4 16 2" xfId="1571" xr:uid="{24E48101-001B-45ED-A133-B3F084F9A16B}"/>
    <cellStyle name="20% - Accent4 16 2 2" xfId="2551" xr:uid="{68FA3CDF-6E3A-4CD8-A610-505C1B6CD971}"/>
    <cellStyle name="20% - Accent4 16 2 2 2" xfId="4631" xr:uid="{77D08F02-524E-4793-954C-DE4A03E70703}"/>
    <cellStyle name="20% - Accent4 16 2 2 2 2" xfId="8791" xr:uid="{B921EB09-25C4-4C9F-9732-8B2F705C1416}"/>
    <cellStyle name="20% - Accent4 16 2 2 2 2 2" xfId="17374" xr:uid="{59D0F943-C8AC-4DDA-911A-CA5AB42D300E}"/>
    <cellStyle name="20% - Accent4 16 2 2 2 2 2 2" xfId="35199" xr:uid="{98764E64-12EB-4369-8642-B3A7266C5E7F}"/>
    <cellStyle name="20% - Accent4 16 2 2 2 2 3" xfId="26699" xr:uid="{29A84173-C6F5-444B-BC5F-5326D03F9D94}"/>
    <cellStyle name="20% - Accent4 16 2 2 2 3" xfId="13214" xr:uid="{68A3F875-77CC-4FD4-B5B2-972256EBEFBB}"/>
    <cellStyle name="20% - Accent4 16 2 2 2 3 2" xfId="31039" xr:uid="{32308F5B-58B5-4B14-94A1-2E5BACE994A0}"/>
    <cellStyle name="20% - Accent4 16 2 2 2 4" xfId="22539" xr:uid="{8224F789-290E-4A3F-BC16-D89A8191AA6E}"/>
    <cellStyle name="20% - Accent4 16 2 2 3" xfId="6711" xr:uid="{AEBD4D14-F8BB-45F4-A53C-69B6DD3AC174}"/>
    <cellStyle name="20% - Accent4 16 2 2 3 2" xfId="15294" xr:uid="{D0EEA03F-A0F9-4035-84B3-FAFE70784E23}"/>
    <cellStyle name="20% - Accent4 16 2 2 3 2 2" xfId="33119" xr:uid="{2B5A71FE-57E6-43F8-AFC8-09F525F22C69}"/>
    <cellStyle name="20% - Accent4 16 2 2 3 3" xfId="24619" xr:uid="{E0032B99-3FB0-4E79-94C4-5FF94D6C26A3}"/>
    <cellStyle name="20% - Accent4 16 2 2 4" xfId="11134" xr:uid="{307276E4-9F94-47EE-A3DB-F7340214D125}"/>
    <cellStyle name="20% - Accent4 16 2 2 4 2" xfId="28959" xr:uid="{A0427529-1FAB-422C-8262-263EC43C9464}"/>
    <cellStyle name="20% - Accent4 16 2 2 5" xfId="20459" xr:uid="{02E8EE80-E086-4A9F-949A-559D406AFE3C}"/>
    <cellStyle name="20% - Accent4 16 2 3" xfId="3651" xr:uid="{6AC704A4-9B9F-4BC7-835C-493926D24130}"/>
    <cellStyle name="20% - Accent4 16 2 3 2" xfId="7811" xr:uid="{3E139E24-D5FC-4133-996E-774B19F8D819}"/>
    <cellStyle name="20% - Accent4 16 2 3 2 2" xfId="16394" xr:uid="{AE1F0BCB-356F-4941-809D-2842C1E45A11}"/>
    <cellStyle name="20% - Accent4 16 2 3 2 2 2" xfId="34219" xr:uid="{F66C4CE2-D87B-4FA8-BF3F-E673C06CF6AF}"/>
    <cellStyle name="20% - Accent4 16 2 3 2 3" xfId="25719" xr:uid="{682BB88A-437D-4E53-92EE-A3ACB57B3D61}"/>
    <cellStyle name="20% - Accent4 16 2 3 3" xfId="12234" xr:uid="{10B2421A-4E96-4A1B-BAD0-7ACC43C72DDA}"/>
    <cellStyle name="20% - Accent4 16 2 3 3 2" xfId="30059" xr:uid="{80A4890E-E8BE-466E-BDC2-8BC8FD87915F}"/>
    <cellStyle name="20% - Accent4 16 2 3 4" xfId="21559" xr:uid="{550468D4-00AB-4AAE-9BB1-C610387C868C}"/>
    <cellStyle name="20% - Accent4 16 2 4" xfId="5731" xr:uid="{15A35BB8-1718-4BD0-A9CA-2BBF0A46165A}"/>
    <cellStyle name="20% - Accent4 16 2 4 2" xfId="14314" xr:uid="{9B6C3456-B15A-4200-B3B2-9AE2A09A68B8}"/>
    <cellStyle name="20% - Accent4 16 2 4 2 2" xfId="32139" xr:uid="{C35FBB85-15C4-4E87-BD48-9417459981E4}"/>
    <cellStyle name="20% - Accent4 16 2 4 3" xfId="23639" xr:uid="{99EFE20C-D573-483F-9FCB-8FF8C4189956}"/>
    <cellStyle name="20% - Accent4 16 2 5" xfId="10154" xr:uid="{340D0EC1-E43A-4031-A374-AB7A6E9A2B1C}"/>
    <cellStyle name="20% - Accent4 16 2 5 2" xfId="27979" xr:uid="{9F69D099-0F9A-41AF-A734-948180168329}"/>
    <cellStyle name="20% - Accent4 16 2 6" xfId="19479" xr:uid="{A8F19504-075A-424D-9978-EC5AA44EFD08}"/>
    <cellStyle name="20% - Accent4 16 3" xfId="2071" xr:uid="{D2E743E9-F55E-4A87-9E74-B4E41F74BE18}"/>
    <cellStyle name="20% - Accent4 16 3 2" xfId="4151" xr:uid="{709A094D-E576-4883-A6C7-5767A6A32C7C}"/>
    <cellStyle name="20% - Accent4 16 3 2 2" xfId="8311" xr:uid="{A49DB614-1BB8-4154-B13F-A4976BEB7A8C}"/>
    <cellStyle name="20% - Accent4 16 3 2 2 2" xfId="16894" xr:uid="{E96FE6FE-C226-457E-96A1-16C1590833D1}"/>
    <cellStyle name="20% - Accent4 16 3 2 2 2 2" xfId="34719" xr:uid="{D192795F-7C19-4AA6-AC94-4BA5974ED5B5}"/>
    <cellStyle name="20% - Accent4 16 3 2 2 3" xfId="26219" xr:uid="{ADDB9AA3-DE46-4CD3-8CB9-1C7CDB1C7D9C}"/>
    <cellStyle name="20% - Accent4 16 3 2 3" xfId="12734" xr:uid="{940E9CEC-77D3-49FB-A6FE-6E383DC66481}"/>
    <cellStyle name="20% - Accent4 16 3 2 3 2" xfId="30559" xr:uid="{9B35A96E-501D-4D46-ADC5-9E6600B31001}"/>
    <cellStyle name="20% - Accent4 16 3 2 4" xfId="22059" xr:uid="{58D42748-AE18-4263-AE22-1A40A2C773D9}"/>
    <cellStyle name="20% - Accent4 16 3 3" xfId="6231" xr:uid="{56F0DFAA-338C-4654-A6AE-3B538E68D81F}"/>
    <cellStyle name="20% - Accent4 16 3 3 2" xfId="14814" xr:uid="{B57B4436-F4AB-4C02-AA5B-DCE042961DB8}"/>
    <cellStyle name="20% - Accent4 16 3 3 2 2" xfId="32639" xr:uid="{940686D4-1D09-43BA-BE11-83A7BF899DB6}"/>
    <cellStyle name="20% - Accent4 16 3 3 3" xfId="24139" xr:uid="{062080A7-EE56-41F4-95F0-24EB0868BFCE}"/>
    <cellStyle name="20% - Accent4 16 3 4" xfId="10654" xr:uid="{A5DA1F5F-3551-4A03-9389-BF4694009012}"/>
    <cellStyle name="20% - Accent4 16 3 4 2" xfId="28479" xr:uid="{3716F105-C495-416B-8D82-F95B34C0822A}"/>
    <cellStyle name="20% - Accent4 16 3 5" xfId="19979" xr:uid="{DAFD7D38-884C-4B13-A08D-071BD38B4BD4}"/>
    <cellStyle name="20% - Accent4 16 4" xfId="3171" xr:uid="{5C1170E1-4187-408F-B2E4-80B444154C80}"/>
    <cellStyle name="20% - Accent4 16 4 2" xfId="7331" xr:uid="{230CE1E2-54F3-40AF-9320-C232F9E4E20D}"/>
    <cellStyle name="20% - Accent4 16 4 2 2" xfId="15914" xr:uid="{7FF56DBA-F202-4805-A702-5692E0763843}"/>
    <cellStyle name="20% - Accent4 16 4 2 2 2" xfId="33739" xr:uid="{BC2A7B3B-0F47-4145-B509-3766FD016418}"/>
    <cellStyle name="20% - Accent4 16 4 2 3" xfId="25239" xr:uid="{06D88EA6-3AB8-4B5E-B778-7C0D8A91BE4D}"/>
    <cellStyle name="20% - Accent4 16 4 3" xfId="11754" xr:uid="{3B27D602-C9D3-430C-81A3-761BC1129DBC}"/>
    <cellStyle name="20% - Accent4 16 4 3 2" xfId="29579" xr:uid="{CC14D790-0CF4-4DE4-B02B-19FDFD7F7BCA}"/>
    <cellStyle name="20% - Accent4 16 4 4" xfId="21079" xr:uid="{4A22B5BB-F812-434B-971D-C16F1C3EA1EC}"/>
    <cellStyle name="20% - Accent4 16 5" xfId="5251" xr:uid="{ED0CEA6D-5648-45B6-97FB-7141EB5BE3D7}"/>
    <cellStyle name="20% - Accent4 16 5 2" xfId="13834" xr:uid="{A59B7D3A-2B9A-4775-A9CF-603B73BE21E3}"/>
    <cellStyle name="20% - Accent4 16 5 2 2" xfId="31659" xr:uid="{E3DB248F-24D3-4D70-A433-ACF2F9CD7194}"/>
    <cellStyle name="20% - Accent4 16 5 3" xfId="23159" xr:uid="{7DBC83FB-F15E-4316-BC62-BAAED57C220A}"/>
    <cellStyle name="20% - Accent4 16 6" xfId="9674" xr:uid="{1D2AE776-2E7E-4B82-8018-DB0D6E80B42F}"/>
    <cellStyle name="20% - Accent4 16 6 2" xfId="27499" xr:uid="{C6681036-A52D-4111-96BD-A85CE9F7227F}"/>
    <cellStyle name="20% - Accent4 16 7" xfId="18999" xr:uid="{8DF17316-A46C-4E68-8DC8-0C6BFF3EAE46}"/>
    <cellStyle name="20% - Accent4 160" xfId="37340" xr:uid="{82F2BE9D-8C0B-4BA9-A50A-6B92D457FEB2}"/>
    <cellStyle name="20% - Accent4 161" xfId="37360" xr:uid="{EB5B445D-8382-43EF-A920-76DF9B424FA5}"/>
    <cellStyle name="20% - Accent4 162" xfId="37380" xr:uid="{66C2F79B-239F-4FD9-A41E-2E0E5B776A69}"/>
    <cellStyle name="20% - Accent4 163" xfId="37400" xr:uid="{9EBF77BB-42D0-4D1B-B443-B22EC5482A69}"/>
    <cellStyle name="20% - Accent4 164" xfId="37420" xr:uid="{EB39FC68-685A-4616-9420-D59F7F90DF06}"/>
    <cellStyle name="20% - Accent4 165" xfId="37440" xr:uid="{B8F901C9-AAFB-461C-8F30-E91413F7A505}"/>
    <cellStyle name="20% - Accent4 166" xfId="37460" xr:uid="{D3003875-D004-4CC1-91CD-761E8B646336}"/>
    <cellStyle name="20% - Accent4 167" xfId="37480" xr:uid="{362B0785-D3AB-48C4-8FF3-2990A0AD5A27}"/>
    <cellStyle name="20% - Accent4 168" xfId="37500" xr:uid="{DB18CF39-66EC-4FA7-B296-B04CFFE3F3FE}"/>
    <cellStyle name="20% - Accent4 169" xfId="37520" xr:uid="{A5CA0571-C9FA-4D67-9BD7-1739EEB1A06E}"/>
    <cellStyle name="20% - Accent4 17" xfId="985" xr:uid="{E05C2A4E-E0C6-4C1E-858D-4B68D4BF494D}"/>
    <cellStyle name="20% - Accent4 17 2" xfId="1591" xr:uid="{E1AFE59C-9B0F-4143-BCD5-5E857B9C1829}"/>
    <cellStyle name="20% - Accent4 17 2 2" xfId="2571" xr:uid="{0299716A-5219-4259-B716-540BAE6CA4B7}"/>
    <cellStyle name="20% - Accent4 17 2 2 2" xfId="4651" xr:uid="{21F8B4F1-E112-48FC-A1EC-EFABCAD498AF}"/>
    <cellStyle name="20% - Accent4 17 2 2 2 2" xfId="8811" xr:uid="{76BA2EC6-E148-472C-938F-6AB659C4CE2D}"/>
    <cellStyle name="20% - Accent4 17 2 2 2 2 2" xfId="17394" xr:uid="{7806AAEB-C5AE-4F47-A045-7DDFF6BFF59A}"/>
    <cellStyle name="20% - Accent4 17 2 2 2 2 2 2" xfId="35219" xr:uid="{F8AB4173-0C9C-445A-96CD-8A92A1D8D4A3}"/>
    <cellStyle name="20% - Accent4 17 2 2 2 2 3" xfId="26719" xr:uid="{78C8CDD0-1FEE-452E-9973-E49759AA09D8}"/>
    <cellStyle name="20% - Accent4 17 2 2 2 3" xfId="13234" xr:uid="{0EAB656C-572B-4B2F-850A-8086A658AE02}"/>
    <cellStyle name="20% - Accent4 17 2 2 2 3 2" xfId="31059" xr:uid="{C4B471D1-4FBD-4474-BAE3-A44901955A0C}"/>
    <cellStyle name="20% - Accent4 17 2 2 2 4" xfId="22559" xr:uid="{E4238A1F-087F-42F0-971C-0AF9BE6FCA75}"/>
    <cellStyle name="20% - Accent4 17 2 2 3" xfId="6731" xr:uid="{0DB80E4B-E488-427B-9533-B50E77E468C4}"/>
    <cellStyle name="20% - Accent4 17 2 2 3 2" xfId="15314" xr:uid="{D884F14F-7964-48DB-8462-4641BC57F785}"/>
    <cellStyle name="20% - Accent4 17 2 2 3 2 2" xfId="33139" xr:uid="{81CC24DE-84A6-4080-81D5-2E741A3F8916}"/>
    <cellStyle name="20% - Accent4 17 2 2 3 3" xfId="24639" xr:uid="{8D7D6CFC-0E67-42F1-9F83-A055A6EA6C0F}"/>
    <cellStyle name="20% - Accent4 17 2 2 4" xfId="11154" xr:uid="{C5063954-D933-449E-B095-37CFC98C690B}"/>
    <cellStyle name="20% - Accent4 17 2 2 4 2" xfId="28979" xr:uid="{F36A4825-1510-4E8F-B174-2EBF739A92C1}"/>
    <cellStyle name="20% - Accent4 17 2 2 5" xfId="20479" xr:uid="{A92237D1-1F73-4938-A4A0-46A2393B92BD}"/>
    <cellStyle name="20% - Accent4 17 2 3" xfId="3671" xr:uid="{41F723C9-DB29-436A-8FBB-E16171FC7BA3}"/>
    <cellStyle name="20% - Accent4 17 2 3 2" xfId="7831" xr:uid="{09A09791-F1B5-407C-B8BB-CE14E8D0C5C5}"/>
    <cellStyle name="20% - Accent4 17 2 3 2 2" xfId="16414" xr:uid="{0D5F1110-D42E-4E8E-94DA-BF7FD09A1B3F}"/>
    <cellStyle name="20% - Accent4 17 2 3 2 2 2" xfId="34239" xr:uid="{A9CCDACB-4752-402A-A5DE-A7A46BEEAAEC}"/>
    <cellStyle name="20% - Accent4 17 2 3 2 3" xfId="25739" xr:uid="{61391AD6-38D0-4D18-B13E-C00D2D5D8EEA}"/>
    <cellStyle name="20% - Accent4 17 2 3 3" xfId="12254" xr:uid="{460C3A0E-FB02-4006-A921-85193A3D0F83}"/>
    <cellStyle name="20% - Accent4 17 2 3 3 2" xfId="30079" xr:uid="{2E02AA1A-3135-4BC6-BA79-D0706F37F0F2}"/>
    <cellStyle name="20% - Accent4 17 2 3 4" xfId="21579" xr:uid="{1D87C342-5389-43F6-92FD-29CB920848FD}"/>
    <cellStyle name="20% - Accent4 17 2 4" xfId="5751" xr:uid="{9457426E-01C5-43B0-93A1-F404ABF59806}"/>
    <cellStyle name="20% - Accent4 17 2 4 2" xfId="14334" xr:uid="{2B1E08C0-8C36-4A84-BDAF-A3003E910200}"/>
    <cellStyle name="20% - Accent4 17 2 4 2 2" xfId="32159" xr:uid="{5C8906FA-1C83-4461-BFAE-B5ECAC60B9F0}"/>
    <cellStyle name="20% - Accent4 17 2 4 3" xfId="23659" xr:uid="{A5A8DD15-4A56-4F7E-911C-73FABAE84990}"/>
    <cellStyle name="20% - Accent4 17 2 5" xfId="10174" xr:uid="{B0D4AC26-FA90-46D5-BC32-58D50CF8EF3A}"/>
    <cellStyle name="20% - Accent4 17 2 5 2" xfId="27999" xr:uid="{98016762-53F4-46B1-835E-58EF7C444881}"/>
    <cellStyle name="20% - Accent4 17 2 6" xfId="19499" xr:uid="{AFD6EF6C-2429-45F1-AC9C-3190335B3691}"/>
    <cellStyle name="20% - Accent4 17 3" xfId="2091" xr:uid="{79006874-A0A6-450E-BF8A-8D05EF3FBC76}"/>
    <cellStyle name="20% - Accent4 17 3 2" xfId="4171" xr:uid="{42BF29B5-321D-40A5-B90F-4FAAE12BF9C6}"/>
    <cellStyle name="20% - Accent4 17 3 2 2" xfId="8331" xr:uid="{01477FE0-3551-4EE9-8249-D5A9967437E4}"/>
    <cellStyle name="20% - Accent4 17 3 2 2 2" xfId="16914" xr:uid="{BD5AD9B7-30A9-4128-8CBF-E723FF78E7A7}"/>
    <cellStyle name="20% - Accent4 17 3 2 2 2 2" xfId="34739" xr:uid="{C2D9B071-59E7-4242-A365-209C87B8748C}"/>
    <cellStyle name="20% - Accent4 17 3 2 2 3" xfId="26239" xr:uid="{6F229EFC-A85E-4393-A9F4-EADE1209822B}"/>
    <cellStyle name="20% - Accent4 17 3 2 3" xfId="12754" xr:uid="{4BAFF28D-76C9-4CE4-8851-B400D7E0416E}"/>
    <cellStyle name="20% - Accent4 17 3 2 3 2" xfId="30579" xr:uid="{354C8215-73EF-49C0-A127-8D87957E45B9}"/>
    <cellStyle name="20% - Accent4 17 3 2 4" xfId="22079" xr:uid="{51C0AA83-389B-4815-9ECE-5E5BC937F3BA}"/>
    <cellStyle name="20% - Accent4 17 3 3" xfId="6251" xr:uid="{87155FD0-E8AD-47A0-A93F-16098B487BF0}"/>
    <cellStyle name="20% - Accent4 17 3 3 2" xfId="14834" xr:uid="{FC715F63-4B6F-4F23-B364-D29613E66F95}"/>
    <cellStyle name="20% - Accent4 17 3 3 2 2" xfId="32659" xr:uid="{C37DCEA0-8FDC-473A-A149-F521B138549D}"/>
    <cellStyle name="20% - Accent4 17 3 3 3" xfId="24159" xr:uid="{88D2D522-B615-4CE6-BC0A-94EE103836E5}"/>
    <cellStyle name="20% - Accent4 17 3 4" xfId="10674" xr:uid="{185AC6E0-A19D-4455-BADF-7F432A42CE89}"/>
    <cellStyle name="20% - Accent4 17 3 4 2" xfId="28499" xr:uid="{2152591C-9E3C-40D3-AE8A-516BDAA812D1}"/>
    <cellStyle name="20% - Accent4 17 3 5" xfId="19999" xr:uid="{EC03D02A-1626-467C-9F64-174987584BF2}"/>
    <cellStyle name="20% - Accent4 17 4" xfId="3191" xr:uid="{48D30E66-A667-414D-8A49-C2AB4E625797}"/>
    <cellStyle name="20% - Accent4 17 4 2" xfId="7351" xr:uid="{C5C871AF-1FA5-43B7-AF2E-B92ED779C0D0}"/>
    <cellStyle name="20% - Accent4 17 4 2 2" xfId="15934" xr:uid="{D81539DC-9502-4D58-9B85-941EBDC1EC48}"/>
    <cellStyle name="20% - Accent4 17 4 2 2 2" xfId="33759" xr:uid="{1F112B2B-F964-4B84-87F5-DF1E2FFE74EE}"/>
    <cellStyle name="20% - Accent4 17 4 2 3" xfId="25259" xr:uid="{7945ECEB-F7FE-472B-A58E-F04701340A02}"/>
    <cellStyle name="20% - Accent4 17 4 3" xfId="11774" xr:uid="{751C7FB6-A6CD-4972-BF31-2FE8EE580003}"/>
    <cellStyle name="20% - Accent4 17 4 3 2" xfId="29599" xr:uid="{119A19CA-15C6-4759-903B-CCEC4085E568}"/>
    <cellStyle name="20% - Accent4 17 4 4" xfId="21099" xr:uid="{9A08E891-0375-48C5-8266-5B3405284961}"/>
    <cellStyle name="20% - Accent4 17 5" xfId="5271" xr:uid="{630102F8-CAA2-4E95-9FB2-4385B75998D0}"/>
    <cellStyle name="20% - Accent4 17 5 2" xfId="13854" xr:uid="{A62AAAFF-8543-43B7-A78E-7B559A3E7525}"/>
    <cellStyle name="20% - Accent4 17 5 2 2" xfId="31679" xr:uid="{26ADE706-2617-422A-B0C6-6EC345794946}"/>
    <cellStyle name="20% - Accent4 17 5 3" xfId="23179" xr:uid="{BC4C1A6D-D7AF-4A35-9E9A-68C0A7379AF2}"/>
    <cellStyle name="20% - Accent4 17 6" xfId="9694" xr:uid="{D2E4E189-61F1-4CC7-8B98-7F2C29E0F13E}"/>
    <cellStyle name="20% - Accent4 17 6 2" xfId="27519" xr:uid="{86E46ECB-FC17-4515-95FB-63FC09AA9280}"/>
    <cellStyle name="20% - Accent4 17 7" xfId="19019" xr:uid="{E51FEC8F-7993-46CF-8A5D-4495659163B4}"/>
    <cellStyle name="20% - Accent4 170" xfId="37540" xr:uid="{1B4B2273-3917-40AC-8687-C703368DEE2E}"/>
    <cellStyle name="20% - Accent4 171" xfId="37560" xr:uid="{E44DE602-FA70-4D44-886A-7405F6FAE3AD}"/>
    <cellStyle name="20% - Accent4 172" xfId="37580" xr:uid="{CF5B7469-A960-46B0-B7D4-33F8F87048DF}"/>
    <cellStyle name="20% - Accent4 173" xfId="37600" xr:uid="{EF401350-2536-4C05-A29C-E89CEAEE5C78}"/>
    <cellStyle name="20% - Accent4 174" xfId="37620" xr:uid="{599C04FA-BE2A-41A5-92F6-3B1B30890453}"/>
    <cellStyle name="20% - Accent4 175" xfId="37640" xr:uid="{FECC58DC-0B8F-4729-A391-876D2AD0B929}"/>
    <cellStyle name="20% - Accent4 176" xfId="37660" xr:uid="{1EB7E032-AA33-48F1-AA97-F7006F6FEB36}"/>
    <cellStyle name="20% - Accent4 177" xfId="37680" xr:uid="{2D8E858B-602D-4F58-A132-607B0A34F387}"/>
    <cellStyle name="20% - Accent4 178" xfId="37700" xr:uid="{3462CD4D-5799-4399-AECF-60BA4C30D355}"/>
    <cellStyle name="20% - Accent4 179" xfId="37720" xr:uid="{C4C5C887-4801-429F-A6EF-95E5694BDE51}"/>
    <cellStyle name="20% - Accent4 18" xfId="1005" xr:uid="{524F3CA6-7258-48C0-99A9-D683BEDBBE2F}"/>
    <cellStyle name="20% - Accent4 18 2" xfId="1611" xr:uid="{316E8A7F-2AA1-453D-BB53-703BFC76F242}"/>
    <cellStyle name="20% - Accent4 18 2 2" xfId="2591" xr:uid="{9C7639EC-6120-4608-8901-646647F9B48C}"/>
    <cellStyle name="20% - Accent4 18 2 2 2" xfId="4671" xr:uid="{D38C7047-5C2E-47DB-8FDA-0AC725527C47}"/>
    <cellStyle name="20% - Accent4 18 2 2 2 2" xfId="8831" xr:uid="{37E5F781-76A5-416F-AB3D-7134C285DF25}"/>
    <cellStyle name="20% - Accent4 18 2 2 2 2 2" xfId="17414" xr:uid="{EF06F96F-5E43-40A6-9760-86CEEFF4818C}"/>
    <cellStyle name="20% - Accent4 18 2 2 2 2 2 2" xfId="35239" xr:uid="{B2C60DA1-45F8-4391-AF68-D91849D06A0F}"/>
    <cellStyle name="20% - Accent4 18 2 2 2 2 3" xfId="26739" xr:uid="{01F1A86C-565E-4B45-AA4B-4FC5A9B23638}"/>
    <cellStyle name="20% - Accent4 18 2 2 2 3" xfId="13254" xr:uid="{1D30F626-79B5-42E9-B3A7-DE51D55C51A1}"/>
    <cellStyle name="20% - Accent4 18 2 2 2 3 2" xfId="31079" xr:uid="{F0E41A0D-4430-49B3-8D62-27E00D72BEC1}"/>
    <cellStyle name="20% - Accent4 18 2 2 2 4" xfId="22579" xr:uid="{674E5A0D-70EA-4B7E-94F0-ACF60DCC63B1}"/>
    <cellStyle name="20% - Accent4 18 2 2 3" xfId="6751" xr:uid="{44BA27E8-354C-4E19-84D1-53B9E21C0F51}"/>
    <cellStyle name="20% - Accent4 18 2 2 3 2" xfId="15334" xr:uid="{24E2C258-A55E-4B9F-9E0B-6C0AA5F2D4A8}"/>
    <cellStyle name="20% - Accent4 18 2 2 3 2 2" xfId="33159" xr:uid="{52320C53-C03C-4CC8-A8A6-E9AEDA83974C}"/>
    <cellStyle name="20% - Accent4 18 2 2 3 3" xfId="24659" xr:uid="{E533A815-5C6E-4BC4-8C23-E036EAFBD1EF}"/>
    <cellStyle name="20% - Accent4 18 2 2 4" xfId="11174" xr:uid="{ED54DF38-378C-4193-8FE2-457DE47FA5E6}"/>
    <cellStyle name="20% - Accent4 18 2 2 4 2" xfId="28999" xr:uid="{57F18991-D50E-4480-9D87-A20DE8D2865B}"/>
    <cellStyle name="20% - Accent4 18 2 2 5" xfId="20499" xr:uid="{FF653D9D-403C-49E1-AC29-066F98B219B4}"/>
    <cellStyle name="20% - Accent4 18 2 3" xfId="3691" xr:uid="{E5068057-DD9F-48E8-A74E-75BCF7E020D0}"/>
    <cellStyle name="20% - Accent4 18 2 3 2" xfId="7851" xr:uid="{3376F4D9-B35E-4989-930C-50D2AF09F794}"/>
    <cellStyle name="20% - Accent4 18 2 3 2 2" xfId="16434" xr:uid="{972FCBB3-28AF-4E7A-A6B9-46BD94BAE899}"/>
    <cellStyle name="20% - Accent4 18 2 3 2 2 2" xfId="34259" xr:uid="{E593C3FC-4998-40F8-8966-4CB5FBBC7CD6}"/>
    <cellStyle name="20% - Accent4 18 2 3 2 3" xfId="25759" xr:uid="{4370939E-7783-4CB9-B7EA-D92D1E80C465}"/>
    <cellStyle name="20% - Accent4 18 2 3 3" xfId="12274" xr:uid="{A0EB50F9-6775-4FD5-B314-93AB3BA5AB03}"/>
    <cellStyle name="20% - Accent4 18 2 3 3 2" xfId="30099" xr:uid="{7CFF9955-E610-4B81-A3D5-82E80995C423}"/>
    <cellStyle name="20% - Accent4 18 2 3 4" xfId="21599" xr:uid="{7BFED219-5E47-423E-974B-E23716BF3F3E}"/>
    <cellStyle name="20% - Accent4 18 2 4" xfId="5771" xr:uid="{60865494-9C91-4916-87D1-CF5093681570}"/>
    <cellStyle name="20% - Accent4 18 2 4 2" xfId="14354" xr:uid="{ECB8E6A2-D7B1-4623-8BF3-39264571EDF1}"/>
    <cellStyle name="20% - Accent4 18 2 4 2 2" xfId="32179" xr:uid="{EB001406-C293-40D9-8D44-8B1A2169ACE7}"/>
    <cellStyle name="20% - Accent4 18 2 4 3" xfId="23679" xr:uid="{BD37BE82-ADAF-47F7-84F5-EB439411DB97}"/>
    <cellStyle name="20% - Accent4 18 2 5" xfId="10194" xr:uid="{43EBA0CE-7AF5-4D5B-9035-D34B2F0840CD}"/>
    <cellStyle name="20% - Accent4 18 2 5 2" xfId="28019" xr:uid="{63C94B1C-06BD-4391-A99C-8F705C24E422}"/>
    <cellStyle name="20% - Accent4 18 2 6" xfId="19519" xr:uid="{37E83287-6872-4D73-8248-499CFC9E1BE6}"/>
    <cellStyle name="20% - Accent4 18 3" xfId="2111" xr:uid="{7AA4537E-5500-4B09-BFC2-3A8C7B33A90A}"/>
    <cellStyle name="20% - Accent4 18 3 2" xfId="4191" xr:uid="{1A576A33-3EDC-4C9F-8B7F-875288274ABC}"/>
    <cellStyle name="20% - Accent4 18 3 2 2" xfId="8351" xr:uid="{9F50FBE0-9953-4999-98C1-DAB574F60C39}"/>
    <cellStyle name="20% - Accent4 18 3 2 2 2" xfId="16934" xr:uid="{4103C39B-65ED-4514-A747-E9DA75058220}"/>
    <cellStyle name="20% - Accent4 18 3 2 2 2 2" xfId="34759" xr:uid="{0A1FBF91-9D23-4D71-B10D-00348868F1C9}"/>
    <cellStyle name="20% - Accent4 18 3 2 2 3" xfId="26259" xr:uid="{44C1E3C5-E60D-46B5-80DD-2B0002668075}"/>
    <cellStyle name="20% - Accent4 18 3 2 3" xfId="12774" xr:uid="{673F7607-D76C-4C63-94F8-BC6C83947726}"/>
    <cellStyle name="20% - Accent4 18 3 2 3 2" xfId="30599" xr:uid="{6CA5ACE5-799E-4AFD-88E4-C04D97935A96}"/>
    <cellStyle name="20% - Accent4 18 3 2 4" xfId="22099" xr:uid="{FED36C50-25E5-4C84-8042-63CD0639DEC9}"/>
    <cellStyle name="20% - Accent4 18 3 3" xfId="6271" xr:uid="{3208571A-0C0C-4D7E-806E-F2AC62F4AF85}"/>
    <cellStyle name="20% - Accent4 18 3 3 2" xfId="14854" xr:uid="{46510E33-F835-495A-98CB-FFD19DBD0DDB}"/>
    <cellStyle name="20% - Accent4 18 3 3 2 2" xfId="32679" xr:uid="{90E2EEC1-4E9D-484C-AFBC-FF63F7C9BC6D}"/>
    <cellStyle name="20% - Accent4 18 3 3 3" xfId="24179" xr:uid="{B4B8F772-BFFE-40A3-ABDF-8E655C8D0EBA}"/>
    <cellStyle name="20% - Accent4 18 3 4" xfId="10694" xr:uid="{D769EE8F-8B56-4FCD-8128-39BFAFCBFA8D}"/>
    <cellStyle name="20% - Accent4 18 3 4 2" xfId="28519" xr:uid="{4ADC5C74-89EF-4EB2-A121-B9FAFB292BD7}"/>
    <cellStyle name="20% - Accent4 18 3 5" xfId="20019" xr:uid="{AD0FCAE8-5793-436E-8FDA-5F4AD0E6AD8E}"/>
    <cellStyle name="20% - Accent4 18 4" xfId="3211" xr:uid="{E9BA5DC9-8C5E-47B0-8B38-7286DA362251}"/>
    <cellStyle name="20% - Accent4 18 4 2" xfId="7371" xr:uid="{0DD4AF50-39F0-41D6-832B-DBDCCED6B9E4}"/>
    <cellStyle name="20% - Accent4 18 4 2 2" xfId="15954" xr:uid="{957595D5-E344-4C92-B277-351AC22E1AE2}"/>
    <cellStyle name="20% - Accent4 18 4 2 2 2" xfId="33779" xr:uid="{E91CEA87-9FDE-42D5-A8B5-7262AFA42CD9}"/>
    <cellStyle name="20% - Accent4 18 4 2 3" xfId="25279" xr:uid="{39228849-B01A-4DB3-9B78-F420CF76D4ED}"/>
    <cellStyle name="20% - Accent4 18 4 3" xfId="11794" xr:uid="{E94F21EC-0B27-4C35-8F19-CEBFE7F2EE51}"/>
    <cellStyle name="20% - Accent4 18 4 3 2" xfId="29619" xr:uid="{FA44F31E-BFF7-4485-A7CF-930476FB9535}"/>
    <cellStyle name="20% - Accent4 18 4 4" xfId="21119" xr:uid="{D701252D-25D6-4862-81D2-C37E950645CA}"/>
    <cellStyle name="20% - Accent4 18 5" xfId="5291" xr:uid="{082A1A17-6A50-46F4-85CF-B7BD44D79F6D}"/>
    <cellStyle name="20% - Accent4 18 5 2" xfId="13874" xr:uid="{039313CB-3391-4122-A837-0EC33406D5B7}"/>
    <cellStyle name="20% - Accent4 18 5 2 2" xfId="31699" xr:uid="{E1CCFF81-1C78-439E-A23F-81DA309760E1}"/>
    <cellStyle name="20% - Accent4 18 5 3" xfId="23199" xr:uid="{DB2F7D8B-54F5-4B57-89DC-07A000601E47}"/>
    <cellStyle name="20% - Accent4 18 6" xfId="9714" xr:uid="{9DCBEB06-E73E-4703-8D52-7124B58E69DE}"/>
    <cellStyle name="20% - Accent4 18 6 2" xfId="27539" xr:uid="{80A1F4CF-F3F0-46C1-8C9D-DC3E0EBCEA5B}"/>
    <cellStyle name="20% - Accent4 18 7" xfId="19039" xr:uid="{4796FDB4-4A51-4138-8B86-6A7C03207E38}"/>
    <cellStyle name="20% - Accent4 180" xfId="37740" xr:uid="{5608B439-8AAA-4E03-B70C-92BA3D588AB5}"/>
    <cellStyle name="20% - Accent4 181" xfId="37760" xr:uid="{F9A38BC2-334A-41C8-8EF9-FA6F81567BA6}"/>
    <cellStyle name="20% - Accent4 182" xfId="37780" xr:uid="{29D8BBFD-ACA4-4984-9D51-F0820EA9C9B2}"/>
    <cellStyle name="20% - Accent4 183" xfId="37800" xr:uid="{1930B124-B455-427E-83E9-FAA9655BA4FB}"/>
    <cellStyle name="20% - Accent4 184" xfId="37820" xr:uid="{62D29203-3520-42D5-9291-FDF02390E9E3}"/>
    <cellStyle name="20% - Accent4 185" xfId="37840" xr:uid="{480D6CE5-BA46-495C-8A73-2E9A8362562D}"/>
    <cellStyle name="20% - Accent4 186" xfId="37860" xr:uid="{3701E086-CF7B-41B4-8A73-C55F4E5CE6DF}"/>
    <cellStyle name="20% - Accent4 187" xfId="37880" xr:uid="{290DE43F-52BA-4A19-8CCD-99B3CC9C2CE1}"/>
    <cellStyle name="20% - Accent4 188" xfId="37900" xr:uid="{26781D16-EC56-43E3-8771-A7C3E27B6E77}"/>
    <cellStyle name="20% - Accent4 189" xfId="37920" xr:uid="{2D16E3C8-9FB5-4F19-B1B0-98467A7AB810}"/>
    <cellStyle name="20% - Accent4 19" xfId="1025" xr:uid="{1737A45F-E0E9-421E-9D46-30529FE8C32A}"/>
    <cellStyle name="20% - Accent4 19 2" xfId="1631" xr:uid="{BF1A8BDE-282E-46F5-B2C6-0B38F87CD23C}"/>
    <cellStyle name="20% - Accent4 19 2 2" xfId="2611" xr:uid="{B976602C-E59E-4783-8E99-AA9B803C4558}"/>
    <cellStyle name="20% - Accent4 19 2 2 2" xfId="4691" xr:uid="{B829B454-EC97-44CC-95D5-8C0E2D224F9C}"/>
    <cellStyle name="20% - Accent4 19 2 2 2 2" xfId="8851" xr:uid="{ED90F0B6-4C91-4094-85E2-FADAE493FD48}"/>
    <cellStyle name="20% - Accent4 19 2 2 2 2 2" xfId="17434" xr:uid="{47D45032-4A38-4C17-A818-1F8CF79D2DA1}"/>
    <cellStyle name="20% - Accent4 19 2 2 2 2 2 2" xfId="35259" xr:uid="{2C35E2A7-E7E6-481C-8645-AAB5C0ECAB36}"/>
    <cellStyle name="20% - Accent4 19 2 2 2 2 3" xfId="26759" xr:uid="{1154D37A-DD14-45CE-9D08-A13DB96BF4ED}"/>
    <cellStyle name="20% - Accent4 19 2 2 2 3" xfId="13274" xr:uid="{0F8B74B9-5F95-4AB0-A48C-B90AE2B52764}"/>
    <cellStyle name="20% - Accent4 19 2 2 2 3 2" xfId="31099" xr:uid="{982A081E-BE37-49E2-979C-5403E4C35652}"/>
    <cellStyle name="20% - Accent4 19 2 2 2 4" xfId="22599" xr:uid="{263F6595-3F7A-44C0-B63C-B1734F7DCDC9}"/>
    <cellStyle name="20% - Accent4 19 2 2 3" xfId="6771" xr:uid="{490595FE-F85B-40C2-B18A-A510635529DE}"/>
    <cellStyle name="20% - Accent4 19 2 2 3 2" xfId="15354" xr:uid="{D8EED8E1-E2AA-44C0-A238-D25E63AB1058}"/>
    <cellStyle name="20% - Accent4 19 2 2 3 2 2" xfId="33179" xr:uid="{BE40D2C3-648D-4E79-A71B-DBFB724954FB}"/>
    <cellStyle name="20% - Accent4 19 2 2 3 3" xfId="24679" xr:uid="{A023A018-3674-4A48-A20B-A803A3664286}"/>
    <cellStyle name="20% - Accent4 19 2 2 4" xfId="11194" xr:uid="{26D493B4-1A47-45BC-BEEB-BB463F543A86}"/>
    <cellStyle name="20% - Accent4 19 2 2 4 2" xfId="29019" xr:uid="{3FF7F581-531A-4D78-B693-69776FCA9087}"/>
    <cellStyle name="20% - Accent4 19 2 2 5" xfId="20519" xr:uid="{52DB85E7-484B-4A6B-B5FF-E3219E4007A5}"/>
    <cellStyle name="20% - Accent4 19 2 3" xfId="3711" xr:uid="{1D1BE219-705A-46FE-9C36-9F44C59AA4C6}"/>
    <cellStyle name="20% - Accent4 19 2 3 2" xfId="7871" xr:uid="{7C450D0C-019F-46D6-961C-3A315B3796E7}"/>
    <cellStyle name="20% - Accent4 19 2 3 2 2" xfId="16454" xr:uid="{10B4D3B1-E72A-48CB-9CE2-A18981DDB5BE}"/>
    <cellStyle name="20% - Accent4 19 2 3 2 2 2" xfId="34279" xr:uid="{64CCFF68-39FB-4C0D-9FE9-38AD33F52FD2}"/>
    <cellStyle name="20% - Accent4 19 2 3 2 3" xfId="25779" xr:uid="{D5BF5C14-3FED-4D0B-BCFD-B950470D2E88}"/>
    <cellStyle name="20% - Accent4 19 2 3 3" xfId="12294" xr:uid="{DBC4D8D6-E89F-4520-88EE-FC980C00B25F}"/>
    <cellStyle name="20% - Accent4 19 2 3 3 2" xfId="30119" xr:uid="{CFCF4D4A-9A81-4651-AE1C-2A650D810C30}"/>
    <cellStyle name="20% - Accent4 19 2 3 4" xfId="21619" xr:uid="{80B11049-EC9E-4424-BBE3-1204499310DF}"/>
    <cellStyle name="20% - Accent4 19 2 4" xfId="5791" xr:uid="{F0220F06-8ED5-448D-9ADD-BCD93B6C8A4A}"/>
    <cellStyle name="20% - Accent4 19 2 4 2" xfId="14374" xr:uid="{71476917-3593-47DB-988D-5D3D757A30B4}"/>
    <cellStyle name="20% - Accent4 19 2 4 2 2" xfId="32199" xr:uid="{4EC3AEAC-82B8-4237-8236-EBD1A3186DFF}"/>
    <cellStyle name="20% - Accent4 19 2 4 3" xfId="23699" xr:uid="{123C23BC-E08A-409C-B588-65687953B77B}"/>
    <cellStyle name="20% - Accent4 19 2 5" xfId="10214" xr:uid="{588482A5-9F3E-4287-87BC-820AAE5063C8}"/>
    <cellStyle name="20% - Accent4 19 2 5 2" xfId="28039" xr:uid="{7B2FFEB4-F862-42B1-8D22-9BF4EBC22BBD}"/>
    <cellStyle name="20% - Accent4 19 2 6" xfId="19539" xr:uid="{0E1A689C-90BE-406B-839C-CA8B7327EAC9}"/>
    <cellStyle name="20% - Accent4 19 3" xfId="2131" xr:uid="{7CA8E931-C319-41BF-B4A8-4134A8CCDD1E}"/>
    <cellStyle name="20% - Accent4 19 3 2" xfId="4211" xr:uid="{E3BEE765-5B81-4215-85DD-30A6DC4D241D}"/>
    <cellStyle name="20% - Accent4 19 3 2 2" xfId="8371" xr:uid="{92040CD4-1BAF-4915-9E17-602A768FA715}"/>
    <cellStyle name="20% - Accent4 19 3 2 2 2" xfId="16954" xr:uid="{43BE4E2A-AD67-4288-AEAB-483F5B9B64B0}"/>
    <cellStyle name="20% - Accent4 19 3 2 2 2 2" xfId="34779" xr:uid="{8897F477-B450-46D5-9CA7-9AA5D24957D3}"/>
    <cellStyle name="20% - Accent4 19 3 2 2 3" xfId="26279" xr:uid="{400B225F-6366-4202-9A0B-5847DB29AA15}"/>
    <cellStyle name="20% - Accent4 19 3 2 3" xfId="12794" xr:uid="{91F69482-9831-4AAB-B7DA-9CD49B6E9734}"/>
    <cellStyle name="20% - Accent4 19 3 2 3 2" xfId="30619" xr:uid="{83BAA149-51BD-44C6-91F5-CD10E63F4308}"/>
    <cellStyle name="20% - Accent4 19 3 2 4" xfId="22119" xr:uid="{F0CE397B-DE45-4735-8758-9C4B66FFFD9C}"/>
    <cellStyle name="20% - Accent4 19 3 3" xfId="6291" xr:uid="{B5460492-B940-4518-8381-6B1B682934A0}"/>
    <cellStyle name="20% - Accent4 19 3 3 2" xfId="14874" xr:uid="{D468F17E-29F4-4215-8645-5AA3913907EC}"/>
    <cellStyle name="20% - Accent4 19 3 3 2 2" xfId="32699" xr:uid="{3B2527C7-C18E-4FFA-A17C-E5F0AE0B74ED}"/>
    <cellStyle name="20% - Accent4 19 3 3 3" xfId="24199" xr:uid="{A93B218E-E51F-444E-90DE-CE7A81D60034}"/>
    <cellStyle name="20% - Accent4 19 3 4" xfId="10714" xr:uid="{54370F26-79E1-49D2-B488-685F7DBA8234}"/>
    <cellStyle name="20% - Accent4 19 3 4 2" xfId="28539" xr:uid="{75253091-3AB3-4874-9943-B59639808504}"/>
    <cellStyle name="20% - Accent4 19 3 5" xfId="20039" xr:uid="{CB4D70C8-DD61-4CB6-9CBF-9B6B5DC4985F}"/>
    <cellStyle name="20% - Accent4 19 4" xfId="3231" xr:uid="{BF196BC7-0186-48CA-8AF7-DBD53FAFEFDD}"/>
    <cellStyle name="20% - Accent4 19 4 2" xfId="7391" xr:uid="{F80268DB-E708-4DC7-B912-B53C283F76AB}"/>
    <cellStyle name="20% - Accent4 19 4 2 2" xfId="15974" xr:uid="{535484E5-32D5-4635-92AD-BDF201943F2F}"/>
    <cellStyle name="20% - Accent4 19 4 2 2 2" xfId="33799" xr:uid="{43AF6193-1FAE-4ADA-B2FC-1DD765B3263D}"/>
    <cellStyle name="20% - Accent4 19 4 2 3" xfId="25299" xr:uid="{36ED8517-62BD-4A99-BA14-804B9CCABEC7}"/>
    <cellStyle name="20% - Accent4 19 4 3" xfId="11814" xr:uid="{3760CAB6-7C61-4BF7-BED2-ED4018D130FB}"/>
    <cellStyle name="20% - Accent4 19 4 3 2" xfId="29639" xr:uid="{5B896D6E-C5C5-4FDB-BBBD-D27431AE6FE0}"/>
    <cellStyle name="20% - Accent4 19 4 4" xfId="21139" xr:uid="{8C4F6837-BFF5-4B34-B0B1-61519A51D466}"/>
    <cellStyle name="20% - Accent4 19 5" xfId="5311" xr:uid="{D5997A07-2255-4F9D-8416-641D322004AC}"/>
    <cellStyle name="20% - Accent4 19 5 2" xfId="13894" xr:uid="{4EC1B078-0769-461A-8961-C0F778BB49A0}"/>
    <cellStyle name="20% - Accent4 19 5 2 2" xfId="31719" xr:uid="{98613C4E-A312-4B67-A77F-15C3EA01E9B4}"/>
    <cellStyle name="20% - Accent4 19 5 3" xfId="23219" xr:uid="{C7831EA1-E43E-4653-967E-2714C5AAF6D7}"/>
    <cellStyle name="20% - Accent4 19 6" xfId="9734" xr:uid="{6BF18190-ADB3-4C92-9EFF-135F3DF688CC}"/>
    <cellStyle name="20% - Accent4 19 6 2" xfId="27559" xr:uid="{379707D2-2502-4DC2-80E6-3AD19204CD4A}"/>
    <cellStyle name="20% - Accent4 19 7" xfId="19059" xr:uid="{A6AD6FD3-D11E-44B5-B6F4-D956713EC457}"/>
    <cellStyle name="20% - Accent4 190" xfId="37940" xr:uid="{52A760A3-51F1-4BB2-B5B2-8BEAD6D25C21}"/>
    <cellStyle name="20% - Accent4 191" xfId="37960" xr:uid="{5913F2F3-F5C8-4FF8-852C-20674FABE77E}"/>
    <cellStyle name="20% - Accent4 192" xfId="37980" xr:uid="{8C677E95-4D16-4CCA-9E6C-1B4506374505}"/>
    <cellStyle name="20% - Accent4 193" xfId="38000" xr:uid="{ACA9ED11-8E29-4CAE-827B-61058C7F499F}"/>
    <cellStyle name="20% - Accent4 194" xfId="38020" xr:uid="{9723FCAB-0587-4D33-A7F5-12474FEFB4E6}"/>
    <cellStyle name="20% - Accent4 195" xfId="38040" xr:uid="{93EF6E02-3583-421A-B671-75F0001C993E}"/>
    <cellStyle name="20% - Accent4 196" xfId="38060" xr:uid="{2EAA982D-B2B3-4851-AF5D-7A0BB83AA427}"/>
    <cellStyle name="20% - Accent4 197" xfId="38080" xr:uid="{E193F83E-027B-4209-9CF5-3D16A62D2CA6}"/>
    <cellStyle name="20% - Accent4 198" xfId="38100" xr:uid="{F85268FA-BC9C-4B8F-81C0-61BA3F318BCA}"/>
    <cellStyle name="20% - Accent4 199" xfId="38120" xr:uid="{9B0BEB27-9524-479A-9005-27B9D129AB92}"/>
    <cellStyle name="20% - Accent4 2" xfId="131" xr:uid="{00000000-0005-0000-0000-00000D000000}"/>
    <cellStyle name="20% - Accent4 2 2" xfId="456" xr:uid="{9090836F-6FC6-452A-A15D-33008E66498B}"/>
    <cellStyle name="20% - Accent4 2 2 2" xfId="1186" xr:uid="{381D7EBE-6D8F-48ED-A431-48272ECD2893}"/>
    <cellStyle name="20% - Accent4 2 2 2 2" xfId="2291" xr:uid="{8C2B376A-B932-49C3-88C1-FDEB41A66456}"/>
    <cellStyle name="20% - Accent4 2 2 2 2 2" xfId="4371" xr:uid="{AF7372C5-55FE-457C-900D-FDEDE7052E89}"/>
    <cellStyle name="20% - Accent4 2 2 2 2 2 2" xfId="8531" xr:uid="{2C08217C-B0BF-4575-8A73-CB6228BEC4E4}"/>
    <cellStyle name="20% - Accent4 2 2 2 2 2 2 2" xfId="17114" xr:uid="{84FD5D7D-D9F2-4D0E-82C7-243186758FFF}"/>
    <cellStyle name="20% - Accent4 2 2 2 2 2 2 2 2" xfId="34939" xr:uid="{241691D7-728A-44DF-89A0-5D2D698B7DE0}"/>
    <cellStyle name="20% - Accent4 2 2 2 2 2 2 3" xfId="26439" xr:uid="{F1D65F96-EF14-43B8-8F16-108EB3E353B6}"/>
    <cellStyle name="20% - Accent4 2 2 2 2 2 3" xfId="12954" xr:uid="{0B9CFF2C-67CD-484D-99E9-D284D1B4CF8C}"/>
    <cellStyle name="20% - Accent4 2 2 2 2 2 3 2" xfId="30779" xr:uid="{9E12EF0A-7748-4A09-BBCC-C0180E743385}"/>
    <cellStyle name="20% - Accent4 2 2 2 2 2 4" xfId="22279" xr:uid="{EAA1985D-C656-46C7-B338-E437C9EB2E02}"/>
    <cellStyle name="20% - Accent4 2 2 2 2 3" xfId="6451" xr:uid="{AF244CEB-03D3-4A40-8DBB-816321197867}"/>
    <cellStyle name="20% - Accent4 2 2 2 2 3 2" xfId="15034" xr:uid="{F71893DC-3764-412E-9F44-5FC0EC69EE55}"/>
    <cellStyle name="20% - Accent4 2 2 2 2 3 2 2" xfId="32859" xr:uid="{8CDD4A49-411A-4E43-9FD7-AA48C4B076A4}"/>
    <cellStyle name="20% - Accent4 2 2 2 2 3 3" xfId="24359" xr:uid="{3E52D310-5312-451D-960A-01ABFC288BD1}"/>
    <cellStyle name="20% - Accent4 2 2 2 2 4" xfId="10874" xr:uid="{7CDB0CE5-14BA-4067-B8C2-AB04CDD92DB9}"/>
    <cellStyle name="20% - Accent4 2 2 2 2 4 2" xfId="28699" xr:uid="{18941E11-4DA1-4264-A7D2-75ACCAD00573}"/>
    <cellStyle name="20% - Accent4 2 2 2 2 5" xfId="20199" xr:uid="{506CBC78-63FB-4071-BC7C-041049898F10}"/>
    <cellStyle name="20% - Accent4 2 2 2 3" xfId="3391" xr:uid="{F54777B3-0798-4F7A-A9CC-7419A18CF0BC}"/>
    <cellStyle name="20% - Accent4 2 2 2 3 2" xfId="7551" xr:uid="{1994CA20-30AB-4243-A4AF-8DC4112E3F26}"/>
    <cellStyle name="20% - Accent4 2 2 2 3 2 2" xfId="16134" xr:uid="{187257CF-62DF-4BD7-B233-AE0C9C40D8E3}"/>
    <cellStyle name="20% - Accent4 2 2 2 3 2 2 2" xfId="33959" xr:uid="{472C5969-7B7E-4969-956E-FC779E6BD84C}"/>
    <cellStyle name="20% - Accent4 2 2 2 3 2 3" xfId="25459" xr:uid="{6328E0DE-3AC1-4047-AC0A-FEFCAE1A1F2D}"/>
    <cellStyle name="20% - Accent4 2 2 2 3 3" xfId="11974" xr:uid="{D9146A41-5F57-4D22-AD7A-F764C8E39E72}"/>
    <cellStyle name="20% - Accent4 2 2 2 3 3 2" xfId="29799" xr:uid="{C0FDAA1B-49A1-413E-BECE-2B8CD482A6BD}"/>
    <cellStyle name="20% - Accent4 2 2 2 3 4" xfId="21299" xr:uid="{37F62EE6-4E5F-4210-9D05-92AE1AAF78BF}"/>
    <cellStyle name="20% - Accent4 2 2 2 4" xfId="5471" xr:uid="{0987E399-6299-4759-B1D0-DE8BD156CF31}"/>
    <cellStyle name="20% - Accent4 2 2 2 4 2" xfId="14054" xr:uid="{59C2FD17-53C6-4008-9461-1F16D6880E85}"/>
    <cellStyle name="20% - Accent4 2 2 2 4 2 2" xfId="31879" xr:uid="{E3034BF0-EC9D-4B13-80AD-65AE6F3B15A8}"/>
    <cellStyle name="20% - Accent4 2 2 2 4 3" xfId="23379" xr:uid="{1C8E977B-5612-4453-ACDD-321517CE4AFC}"/>
    <cellStyle name="20% - Accent4 2 2 2 5" xfId="9894" xr:uid="{AC51B28D-760D-4FCE-87B1-F1C8107E04A6}"/>
    <cellStyle name="20% - Accent4 2 2 2 5 2" xfId="27719" xr:uid="{EE3B8F46-2E9C-4275-9029-1E702DA105C2}"/>
    <cellStyle name="20% - Accent4 2 2 2 6" xfId="19219" xr:uid="{52C1B29B-7166-4E2D-A1AD-AED8DD85D3A4}"/>
    <cellStyle name="20% - Accent4 2 2 3" xfId="1811" xr:uid="{0830AEF9-2CFD-4F76-B7AA-872389821490}"/>
    <cellStyle name="20% - Accent4 2 2 3 2" xfId="3891" xr:uid="{E7041ADD-E8BB-4C67-BD91-4D1D13C76BED}"/>
    <cellStyle name="20% - Accent4 2 2 3 2 2" xfId="8051" xr:uid="{4752E4E2-9ABB-4E66-9B50-64EC336F3A63}"/>
    <cellStyle name="20% - Accent4 2 2 3 2 2 2" xfId="16634" xr:uid="{99AAC36F-985C-4522-87E5-423AE85B6B48}"/>
    <cellStyle name="20% - Accent4 2 2 3 2 2 2 2" xfId="34459" xr:uid="{7C33FC8D-5422-4600-BC0E-1C2194C77918}"/>
    <cellStyle name="20% - Accent4 2 2 3 2 2 3" xfId="25959" xr:uid="{2439F428-45EF-49BE-A343-CFBFEF4103D2}"/>
    <cellStyle name="20% - Accent4 2 2 3 2 3" xfId="12474" xr:uid="{0CB0F7EF-5D79-40A1-BE64-AC07AF8C7215}"/>
    <cellStyle name="20% - Accent4 2 2 3 2 3 2" xfId="30299" xr:uid="{EC44D3B8-CADC-47F3-8619-155364DBF5A9}"/>
    <cellStyle name="20% - Accent4 2 2 3 2 4" xfId="21799" xr:uid="{0E38D959-3180-4CC1-AB52-4E3A7BB84E43}"/>
    <cellStyle name="20% - Accent4 2 2 3 3" xfId="5971" xr:uid="{9A52F1F8-B3FA-45B8-8AB5-FB00482EF3C5}"/>
    <cellStyle name="20% - Accent4 2 2 3 3 2" xfId="14554" xr:uid="{1516D390-071B-4FC1-A0DF-FDED2A7AB2E7}"/>
    <cellStyle name="20% - Accent4 2 2 3 3 2 2" xfId="32379" xr:uid="{079459CB-C4DC-42C0-9350-3C1B21C5E33F}"/>
    <cellStyle name="20% - Accent4 2 2 3 3 3" xfId="23879" xr:uid="{BA9CD39C-FC8A-4281-99ED-822F3CBA991A}"/>
    <cellStyle name="20% - Accent4 2 2 3 4" xfId="10394" xr:uid="{D5A98DDD-80BF-4538-B375-8DEFB2BAD51A}"/>
    <cellStyle name="20% - Accent4 2 2 3 4 2" xfId="28219" xr:uid="{500EA1BD-07A5-4E40-8696-CBEC4CB453BE}"/>
    <cellStyle name="20% - Accent4 2 2 3 5" xfId="19719" xr:uid="{EAC1EEC4-7322-4E7E-A841-32D3CB000E93}"/>
    <cellStyle name="20% - Accent4 2 2 4" xfId="2911" xr:uid="{3C9EB6D7-B639-447A-B818-99165A09430F}"/>
    <cellStyle name="20% - Accent4 2 2 4 2" xfId="7071" xr:uid="{889009BC-4A01-4B10-A131-C31813447FAE}"/>
    <cellStyle name="20% - Accent4 2 2 4 2 2" xfId="15654" xr:uid="{65F94A1A-D0B4-4E3B-A498-17BFE6627DEA}"/>
    <cellStyle name="20% - Accent4 2 2 4 2 2 2" xfId="33479" xr:uid="{094D6962-D4D4-442C-B1AB-E41DD964FDEC}"/>
    <cellStyle name="20% - Accent4 2 2 4 2 3" xfId="24979" xr:uid="{7D454C40-2209-451E-8CBA-5D6340F52F7E}"/>
    <cellStyle name="20% - Accent4 2 2 4 3" xfId="11494" xr:uid="{009E4C85-3750-4C39-8C0A-67FCDBEC93B0}"/>
    <cellStyle name="20% - Accent4 2 2 4 3 2" xfId="29319" xr:uid="{26F0D08B-9120-427D-A47F-534E75BBF7C6}"/>
    <cellStyle name="20% - Accent4 2 2 4 4" xfId="20819" xr:uid="{1AC2A06F-91F6-497D-BCEF-661917C6C4F2}"/>
    <cellStyle name="20% - Accent4 2 2 5" xfId="4991" xr:uid="{B4680E14-7B61-4CEC-8E81-F0132B334977}"/>
    <cellStyle name="20% - Accent4 2 2 5 2" xfId="13574" xr:uid="{C5F4EF80-822D-426A-8E6A-BFF884D33C40}"/>
    <cellStyle name="20% - Accent4 2 2 5 2 2" xfId="31399" xr:uid="{715A81D4-2282-4E2C-9A31-A5469333B52B}"/>
    <cellStyle name="20% - Accent4 2 2 5 3" xfId="22899" xr:uid="{BE04D0F0-051D-4575-BFC3-678A727EA81C}"/>
    <cellStyle name="20% - Accent4 2 2 6" xfId="9414" xr:uid="{FFFD85DC-42B8-4227-B117-AD9DDF854498}"/>
    <cellStyle name="20% - Accent4 2 2 6 2" xfId="27239" xr:uid="{51E82A63-BB36-42E3-998C-CFE51909F095}"/>
    <cellStyle name="20% - Accent4 2 2 7" xfId="18739" xr:uid="{F363D117-CCAE-4B3A-92B8-B6F8E681DF31}"/>
    <cellStyle name="20% - Accent4 2 3" xfId="1125" xr:uid="{FB5F810D-02AE-421B-B9F6-26E4A22F6E20}"/>
    <cellStyle name="20% - Accent4 2 3 2" xfId="2231" xr:uid="{F3B72845-00A0-4783-BEB6-8E89B28D3B5A}"/>
    <cellStyle name="20% - Accent4 2 3 2 2" xfId="4311" xr:uid="{D92CF094-1DE1-4428-8293-D7216C9B4466}"/>
    <cellStyle name="20% - Accent4 2 3 2 2 2" xfId="8471" xr:uid="{EBB265DF-B7BE-4FDF-8180-9F6AD55A4189}"/>
    <cellStyle name="20% - Accent4 2 3 2 2 2 2" xfId="17054" xr:uid="{5A4387A3-510F-4872-9457-322D42AA9288}"/>
    <cellStyle name="20% - Accent4 2 3 2 2 2 2 2" xfId="34879" xr:uid="{982F4CE4-34E0-4DFD-8840-E8BCA56920A8}"/>
    <cellStyle name="20% - Accent4 2 3 2 2 2 3" xfId="26379" xr:uid="{EFDB54D2-FDE1-4DEE-8109-30670AA8F880}"/>
    <cellStyle name="20% - Accent4 2 3 2 2 3" xfId="12894" xr:uid="{53B08A78-0132-4C34-BB2F-761A1EE78139}"/>
    <cellStyle name="20% - Accent4 2 3 2 2 3 2" xfId="30719" xr:uid="{5185DC1C-C9F5-4BAB-B5B1-0E20E005705D}"/>
    <cellStyle name="20% - Accent4 2 3 2 2 4" xfId="22219" xr:uid="{D661CC8C-C28B-4DE3-9A1F-931F7EFC68C9}"/>
    <cellStyle name="20% - Accent4 2 3 2 3" xfId="6391" xr:uid="{48FDB60A-2990-43FC-98EB-CCD853EBBB8D}"/>
    <cellStyle name="20% - Accent4 2 3 2 3 2" xfId="14974" xr:uid="{829A364D-8576-41D0-A75C-5EAC8E63D138}"/>
    <cellStyle name="20% - Accent4 2 3 2 3 2 2" xfId="32799" xr:uid="{87A4ACF0-1B79-4152-A799-DD0A47356D93}"/>
    <cellStyle name="20% - Accent4 2 3 2 3 3" xfId="24299" xr:uid="{028C94E6-A0F0-4BA1-9B9B-2AF19EB379D9}"/>
    <cellStyle name="20% - Accent4 2 3 2 4" xfId="10814" xr:uid="{8D12B438-0162-44EE-A26C-80C281C1A6FE}"/>
    <cellStyle name="20% - Accent4 2 3 2 4 2" xfId="28639" xr:uid="{48631C0C-9C20-4FB4-A682-6FE05FFA5FAD}"/>
    <cellStyle name="20% - Accent4 2 3 2 5" xfId="20139" xr:uid="{8AA1939A-893E-481E-914C-BC06B9199C57}"/>
    <cellStyle name="20% - Accent4 2 3 3" xfId="3331" xr:uid="{A8D4DC21-B353-4057-AD2F-98E3E56824C3}"/>
    <cellStyle name="20% - Accent4 2 3 3 2" xfId="7491" xr:uid="{F78D8151-E941-4E65-BE5A-6B55D67E6836}"/>
    <cellStyle name="20% - Accent4 2 3 3 2 2" xfId="16074" xr:uid="{65507A92-6981-4ACA-B530-9FBEAB10B296}"/>
    <cellStyle name="20% - Accent4 2 3 3 2 2 2" xfId="33899" xr:uid="{537A4687-9393-4F17-BFBF-C9A5FAF4D15A}"/>
    <cellStyle name="20% - Accent4 2 3 3 2 3" xfId="25399" xr:uid="{350737D1-DBE2-4444-8DC2-45586B66D17C}"/>
    <cellStyle name="20% - Accent4 2 3 3 3" xfId="11914" xr:uid="{1847C093-B1FA-4422-9E44-43A9A920A54F}"/>
    <cellStyle name="20% - Accent4 2 3 3 3 2" xfId="29739" xr:uid="{C65AA959-3B62-469A-B68F-91853792E68C}"/>
    <cellStyle name="20% - Accent4 2 3 3 4" xfId="21239" xr:uid="{407FA748-AD70-4E64-999D-29D098A3A396}"/>
    <cellStyle name="20% - Accent4 2 3 4" xfId="5411" xr:uid="{D4F3922F-AAD3-44BB-9761-A8D2C0DD22E2}"/>
    <cellStyle name="20% - Accent4 2 3 4 2" xfId="13994" xr:uid="{B28FFEDC-7B6D-4A27-B109-A9A2758C6210}"/>
    <cellStyle name="20% - Accent4 2 3 4 2 2" xfId="31819" xr:uid="{0C3E22A9-4798-41E0-A982-8DBEF7BEEBB4}"/>
    <cellStyle name="20% - Accent4 2 3 4 3" xfId="23319" xr:uid="{029C85B5-09A4-439A-8D47-E17995D439DF}"/>
    <cellStyle name="20% - Accent4 2 3 5" xfId="9834" xr:uid="{E6EFC628-31DC-4755-A1F9-61A367D21EBE}"/>
    <cellStyle name="20% - Accent4 2 3 5 2" xfId="27659" xr:uid="{C1F528B6-CC83-48F1-8190-E010D018551F}"/>
    <cellStyle name="20% - Accent4 2 3 6" xfId="19159" xr:uid="{A0A6B2F3-8AF9-4DAF-85AC-764ADAFE2080}"/>
    <cellStyle name="20% - Accent4 2 4" xfId="1751" xr:uid="{80A80749-F954-4854-BAEF-FDE3DC0A4AE7}"/>
    <cellStyle name="20% - Accent4 2 4 2" xfId="3831" xr:uid="{3FF3A251-A7CF-4C13-BEEF-4E6523AD3AAE}"/>
    <cellStyle name="20% - Accent4 2 4 2 2" xfId="7991" xr:uid="{0AACB950-05E7-4EEC-99C6-752EDAC0D797}"/>
    <cellStyle name="20% - Accent4 2 4 2 2 2" xfId="16574" xr:uid="{217233CB-7CFA-490B-AA51-21D1901921B9}"/>
    <cellStyle name="20% - Accent4 2 4 2 2 2 2" xfId="34399" xr:uid="{17B4F2E0-DD6E-4730-B86C-C62B19A7918C}"/>
    <cellStyle name="20% - Accent4 2 4 2 2 3" xfId="25899" xr:uid="{A2443951-7BF2-462B-812D-C6EAD5BF00A2}"/>
    <cellStyle name="20% - Accent4 2 4 2 3" xfId="12414" xr:uid="{9E994C7F-4086-4912-92EE-9C728C164A7A}"/>
    <cellStyle name="20% - Accent4 2 4 2 3 2" xfId="30239" xr:uid="{AB926179-C04D-496A-92AA-433A7D7CE320}"/>
    <cellStyle name="20% - Accent4 2 4 2 4" xfId="21739" xr:uid="{ADF33911-53A1-4717-85A4-F3157A3575D1}"/>
    <cellStyle name="20% - Accent4 2 4 3" xfId="5911" xr:uid="{19415C21-0708-4A57-8225-B421E380D1E7}"/>
    <cellStyle name="20% - Accent4 2 4 3 2" xfId="14494" xr:uid="{8A407B0D-0808-4764-BCE2-BE0D5DB72921}"/>
    <cellStyle name="20% - Accent4 2 4 3 2 2" xfId="32319" xr:uid="{94BFD9AC-D47B-4F62-B90A-56BB469630A4}"/>
    <cellStyle name="20% - Accent4 2 4 3 3" xfId="23819" xr:uid="{5C347B1E-DB71-4EC7-B8E7-28D6FF56A067}"/>
    <cellStyle name="20% - Accent4 2 4 4" xfId="10334" xr:uid="{8B3DDC99-3B19-4F31-9092-CDD6DE28D607}"/>
    <cellStyle name="20% - Accent4 2 4 4 2" xfId="28159" xr:uid="{4B2D67D8-60F7-4140-9650-EFA3297B5254}"/>
    <cellStyle name="20% - Accent4 2 4 5" xfId="19659" xr:uid="{E3EAC03F-0EFE-4642-9AD9-AF2DBA8200EF}"/>
    <cellStyle name="20% - Accent4 2 5" xfId="2851" xr:uid="{14A93232-A0C3-4CAD-BCDE-E9C16AD6D252}"/>
    <cellStyle name="20% - Accent4 2 5 2" xfId="7011" xr:uid="{38DAEA15-37CE-4335-9A5B-3C487801EC69}"/>
    <cellStyle name="20% - Accent4 2 5 2 2" xfId="15594" xr:uid="{0682D6ED-9D8A-45CB-8EC2-786232940395}"/>
    <cellStyle name="20% - Accent4 2 5 2 2 2" xfId="33419" xr:uid="{3AC9CC26-B3FE-4101-90B7-000311F0CEB8}"/>
    <cellStyle name="20% - Accent4 2 5 2 3" xfId="24919" xr:uid="{6E38ADBF-9AD4-41A2-A63D-87263893BD1C}"/>
    <cellStyle name="20% - Accent4 2 5 3" xfId="11434" xr:uid="{B5B8FF46-A894-41E7-81A1-38DD5C0918F4}"/>
    <cellStyle name="20% - Accent4 2 5 3 2" xfId="29259" xr:uid="{C9E00CA5-AB04-40DA-8328-0CC818A1E322}"/>
    <cellStyle name="20% - Accent4 2 5 4" xfId="20759" xr:uid="{ECE0E096-AE05-4A7F-AADF-399BE814A118}"/>
    <cellStyle name="20% - Accent4 2 6" xfId="4931" xr:uid="{9518EAD3-CCD5-461C-AC55-4EF3F8FB7681}"/>
    <cellStyle name="20% - Accent4 2 6 2" xfId="13514" xr:uid="{A75DB7F3-C45B-4137-ACFF-6D7EC3AF7734}"/>
    <cellStyle name="20% - Accent4 2 6 2 2" xfId="31339" xr:uid="{AEDDC968-944F-463A-AC40-220FE747870D}"/>
    <cellStyle name="20% - Accent4 2 6 3" xfId="22839" xr:uid="{F2D7516D-2E54-4F05-A781-F3753CC61CA8}"/>
    <cellStyle name="20% - Accent4 2 7" xfId="9354" xr:uid="{393A3661-71B6-40A6-8438-5EF6B4F1C656}"/>
    <cellStyle name="20% - Accent4 2 7 2" xfId="27179" xr:uid="{BA509CD9-D58E-4902-888A-1A1927986330}"/>
    <cellStyle name="20% - Accent4 2 8" xfId="18679" xr:uid="{2AC0CEC9-43C4-4A1F-9AB6-37BFCE2AE595}"/>
    <cellStyle name="20% - Accent4 20" xfId="1045" xr:uid="{126D48F2-95DA-4591-B819-6B094350253B}"/>
    <cellStyle name="20% - Accent4 20 2" xfId="1651" xr:uid="{BEE299BC-61D3-4FBD-83DA-340F6E17F21A}"/>
    <cellStyle name="20% - Accent4 20 2 2" xfId="2631" xr:uid="{B08E0E46-88ED-478F-98A8-0E8B9B764A90}"/>
    <cellStyle name="20% - Accent4 20 2 2 2" xfId="4711" xr:uid="{A13EFCB6-A6A4-482B-BECF-D453BED033A3}"/>
    <cellStyle name="20% - Accent4 20 2 2 2 2" xfId="8871" xr:uid="{8AF455CF-FF35-4574-968A-8E7DBAB866D2}"/>
    <cellStyle name="20% - Accent4 20 2 2 2 2 2" xfId="17454" xr:uid="{EB400920-D181-4D30-90FD-550365706CE2}"/>
    <cellStyle name="20% - Accent4 20 2 2 2 2 2 2" xfId="35279" xr:uid="{24199AA5-E942-41F1-A97F-A68DD9B880CD}"/>
    <cellStyle name="20% - Accent4 20 2 2 2 2 3" xfId="26779" xr:uid="{D144D3D7-9E77-43B8-8CE1-D6BF1F34CC91}"/>
    <cellStyle name="20% - Accent4 20 2 2 2 3" xfId="13294" xr:uid="{771CC2BA-1585-406E-8F2C-6BE1779799AF}"/>
    <cellStyle name="20% - Accent4 20 2 2 2 3 2" xfId="31119" xr:uid="{62B58DE1-8AF4-4354-88FE-16C7C5609869}"/>
    <cellStyle name="20% - Accent4 20 2 2 2 4" xfId="22619" xr:uid="{25B0F9D0-084E-40C7-87AE-67ADE9DF6DF6}"/>
    <cellStyle name="20% - Accent4 20 2 2 3" xfId="6791" xr:uid="{6E8D1508-26B6-486F-BD92-5FA5442844BB}"/>
    <cellStyle name="20% - Accent4 20 2 2 3 2" xfId="15374" xr:uid="{661A132F-A663-445B-B5C8-5570EB02E5D0}"/>
    <cellStyle name="20% - Accent4 20 2 2 3 2 2" xfId="33199" xr:uid="{73DF758F-29AF-4233-AB45-A56A802D772B}"/>
    <cellStyle name="20% - Accent4 20 2 2 3 3" xfId="24699" xr:uid="{BB8F9927-466B-4EC8-A9B6-574CEF69F27E}"/>
    <cellStyle name="20% - Accent4 20 2 2 4" xfId="11214" xr:uid="{128EDDA5-E746-4B40-AEDA-464955FBC839}"/>
    <cellStyle name="20% - Accent4 20 2 2 4 2" xfId="29039" xr:uid="{FB21B789-36AB-4BDC-974D-6769990BCCCF}"/>
    <cellStyle name="20% - Accent4 20 2 2 5" xfId="20539" xr:uid="{9D20B78D-5249-4480-9916-B24002D91C89}"/>
    <cellStyle name="20% - Accent4 20 2 3" xfId="3731" xr:uid="{D0F912D8-0114-4537-8882-570D8AB4D81E}"/>
    <cellStyle name="20% - Accent4 20 2 3 2" xfId="7891" xr:uid="{C8E01DA8-F801-4003-8FC7-D13CF00D1551}"/>
    <cellStyle name="20% - Accent4 20 2 3 2 2" xfId="16474" xr:uid="{DED698A8-3D11-48D4-8777-CA5C621670DC}"/>
    <cellStyle name="20% - Accent4 20 2 3 2 2 2" xfId="34299" xr:uid="{86FDBE4A-3BD4-4E56-BAC6-AFA0921124E8}"/>
    <cellStyle name="20% - Accent4 20 2 3 2 3" xfId="25799" xr:uid="{0081B147-98BD-4FD8-A06E-51259B47991B}"/>
    <cellStyle name="20% - Accent4 20 2 3 3" xfId="12314" xr:uid="{3383FA46-93AB-4D66-9F74-9C1630A99188}"/>
    <cellStyle name="20% - Accent4 20 2 3 3 2" xfId="30139" xr:uid="{C242F559-3C02-4330-8B75-6CCDC05BF1F0}"/>
    <cellStyle name="20% - Accent4 20 2 3 4" xfId="21639" xr:uid="{85F0F58A-F8BF-4E21-A58D-7F76EE0770C5}"/>
    <cellStyle name="20% - Accent4 20 2 4" xfId="5811" xr:uid="{721DBCF2-9A95-4DF4-970C-4F893D12BDD4}"/>
    <cellStyle name="20% - Accent4 20 2 4 2" xfId="14394" xr:uid="{E72CE836-70B2-47D9-AF69-FE9ABE35C63E}"/>
    <cellStyle name="20% - Accent4 20 2 4 2 2" xfId="32219" xr:uid="{B01908F0-678F-4FD5-9452-6777389BFF44}"/>
    <cellStyle name="20% - Accent4 20 2 4 3" xfId="23719" xr:uid="{A843086E-A480-4191-8202-BE97AB640F6F}"/>
    <cellStyle name="20% - Accent4 20 2 5" xfId="10234" xr:uid="{6B0019C1-E7B8-4FA7-8944-1E32594884BB}"/>
    <cellStyle name="20% - Accent4 20 2 5 2" xfId="28059" xr:uid="{555F7F4D-B347-4319-A9F1-7AF7E83829C7}"/>
    <cellStyle name="20% - Accent4 20 2 6" xfId="19559" xr:uid="{FDA75826-3792-4885-9D55-DE72A9B3A439}"/>
    <cellStyle name="20% - Accent4 20 3" xfId="2151" xr:uid="{9E15E0D4-4849-4C53-8D29-31BD441F6B3F}"/>
    <cellStyle name="20% - Accent4 20 3 2" xfId="4231" xr:uid="{96668893-E8BB-4967-BC13-06DBB187BD88}"/>
    <cellStyle name="20% - Accent4 20 3 2 2" xfId="8391" xr:uid="{6196C35F-E9AE-4270-BE8D-D3F97895B541}"/>
    <cellStyle name="20% - Accent4 20 3 2 2 2" xfId="16974" xr:uid="{E39562FA-EE0A-4FB4-AA15-C4443201CE2F}"/>
    <cellStyle name="20% - Accent4 20 3 2 2 2 2" xfId="34799" xr:uid="{56992943-259F-4220-888B-E0DFC52992EF}"/>
    <cellStyle name="20% - Accent4 20 3 2 2 3" xfId="26299" xr:uid="{76E490FE-178A-4A76-9E29-C94071724ECD}"/>
    <cellStyle name="20% - Accent4 20 3 2 3" xfId="12814" xr:uid="{4A16B9D5-1D37-4E75-8BA8-FF358454C519}"/>
    <cellStyle name="20% - Accent4 20 3 2 3 2" xfId="30639" xr:uid="{059114D7-E903-4702-BCB5-E25503FB6B7A}"/>
    <cellStyle name="20% - Accent4 20 3 2 4" xfId="22139" xr:uid="{E48E597A-A040-492A-B5ED-37A95052674C}"/>
    <cellStyle name="20% - Accent4 20 3 3" xfId="6311" xr:uid="{032880A0-E7E8-41D6-9AB4-EECFBC8A27DB}"/>
    <cellStyle name="20% - Accent4 20 3 3 2" xfId="14894" xr:uid="{7B046A74-AB93-4228-AA28-B142A04A4271}"/>
    <cellStyle name="20% - Accent4 20 3 3 2 2" xfId="32719" xr:uid="{768C885E-FB88-4B6D-BB86-2B8689FFD58E}"/>
    <cellStyle name="20% - Accent4 20 3 3 3" xfId="24219" xr:uid="{9F321FA3-09B4-483D-A8B1-404F14596E12}"/>
    <cellStyle name="20% - Accent4 20 3 4" xfId="10734" xr:uid="{209F82F3-BEAC-4594-BDFC-4A346BE7EFFD}"/>
    <cellStyle name="20% - Accent4 20 3 4 2" xfId="28559" xr:uid="{22BBAB42-5624-460B-A5A6-9C8B8B8BF29B}"/>
    <cellStyle name="20% - Accent4 20 3 5" xfId="20059" xr:uid="{DCBA42A9-9D03-456D-8B65-F54926DCBBFC}"/>
    <cellStyle name="20% - Accent4 20 4" xfId="3251" xr:uid="{FA4616FC-7997-428C-A279-90138F025DAE}"/>
    <cellStyle name="20% - Accent4 20 4 2" xfId="7411" xr:uid="{BBC550DC-9651-4ED6-BCCA-B83EFA1328B4}"/>
    <cellStyle name="20% - Accent4 20 4 2 2" xfId="15994" xr:uid="{C77DAAF5-545F-44F7-9E5B-FB318953C27C}"/>
    <cellStyle name="20% - Accent4 20 4 2 2 2" xfId="33819" xr:uid="{379BE01C-A295-41AF-9CF2-1025CB5A8B0E}"/>
    <cellStyle name="20% - Accent4 20 4 2 3" xfId="25319" xr:uid="{CC9A8D96-CDBD-4EB8-9F96-5AD4A6D171EE}"/>
    <cellStyle name="20% - Accent4 20 4 3" xfId="11834" xr:uid="{D6F88C41-DAD4-4F10-84FD-2736440A19CA}"/>
    <cellStyle name="20% - Accent4 20 4 3 2" xfId="29659" xr:uid="{A1CC3688-40FA-4353-A7B7-9743DF785D38}"/>
    <cellStyle name="20% - Accent4 20 4 4" xfId="21159" xr:uid="{2B966F33-2A29-422C-84A8-1D359F268270}"/>
    <cellStyle name="20% - Accent4 20 5" xfId="5331" xr:uid="{4ED95CB7-50A4-49B1-8AD4-C0B7E0567475}"/>
    <cellStyle name="20% - Accent4 20 5 2" xfId="13914" xr:uid="{5F061CEB-6431-48C9-8A6A-220092787C41}"/>
    <cellStyle name="20% - Accent4 20 5 2 2" xfId="31739" xr:uid="{091777DB-8D27-4BD7-8317-07406D805C8E}"/>
    <cellStyle name="20% - Accent4 20 5 3" xfId="23239" xr:uid="{25704360-60D6-46B5-93E4-265450530F99}"/>
    <cellStyle name="20% - Accent4 20 6" xfId="9754" xr:uid="{32D519AF-34F9-4411-8F9A-11001EA0FFF7}"/>
    <cellStyle name="20% - Accent4 20 6 2" xfId="27579" xr:uid="{C8EFC73B-BDEE-4FB9-ACF9-24DD76F30E2C}"/>
    <cellStyle name="20% - Accent4 20 7" xfId="19079" xr:uid="{4F4E4907-BD69-4C35-8D85-17D9BE87969B}"/>
    <cellStyle name="20% - Accent4 200" xfId="38140" xr:uid="{74A7D8C6-5B7A-4EF7-8E96-7CF6599AAA16}"/>
    <cellStyle name="20% - Accent4 201" xfId="38160" xr:uid="{C9249480-9031-4566-AC63-E12D0927BA5C}"/>
    <cellStyle name="20% - Accent4 202" xfId="38180" xr:uid="{F1CCF539-B25C-4D12-B703-80AD19BEB708}"/>
    <cellStyle name="20% - Accent4 203" xfId="38200" xr:uid="{56ABE29E-CD1F-47DB-9825-1CBDAC2CB51F}"/>
    <cellStyle name="20% - Accent4 204" xfId="38220" xr:uid="{48AB2F02-953F-44FE-B58D-EC806D6C1ED7}"/>
    <cellStyle name="20% - Accent4 205" xfId="38240" xr:uid="{89FD88D7-A206-4AD3-9C3F-F640D79FE2CB}"/>
    <cellStyle name="20% - Accent4 206" xfId="38260" xr:uid="{EAFD5DFC-602F-4793-AB7B-B475301B2743}"/>
    <cellStyle name="20% - Accent4 207" xfId="38280" xr:uid="{FBB014DD-A913-45EE-AAD4-3877D755A3BF}"/>
    <cellStyle name="20% - Accent4 208" xfId="38300" xr:uid="{FA80FF38-8107-4407-9D1E-F472A4CB3615}"/>
    <cellStyle name="20% - Accent4 209" xfId="38320" xr:uid="{CC3CD639-4954-41EC-B8CA-C17E7BAF0407}"/>
    <cellStyle name="20% - Accent4 21" xfId="1065" xr:uid="{25A998B9-2407-4387-B7ED-E5688B1FA370}"/>
    <cellStyle name="20% - Accent4 21 2" xfId="1671" xr:uid="{06CF9560-8802-4815-AB73-9E5B37C711FF}"/>
    <cellStyle name="20% - Accent4 21 2 2" xfId="2651" xr:uid="{7CFCC19D-5A87-4BBD-8B82-9AAA354A9075}"/>
    <cellStyle name="20% - Accent4 21 2 2 2" xfId="4731" xr:uid="{41855C83-7A33-4627-BBD5-065B28AA15AE}"/>
    <cellStyle name="20% - Accent4 21 2 2 2 2" xfId="8891" xr:uid="{12DBACB2-8357-40A6-8957-8BEC848D7410}"/>
    <cellStyle name="20% - Accent4 21 2 2 2 2 2" xfId="17474" xr:uid="{9B6C2F18-7C18-4888-82CB-F2DB84C3D4F0}"/>
    <cellStyle name="20% - Accent4 21 2 2 2 2 2 2" xfId="35299" xr:uid="{BB6B5C7C-D50D-40E4-9519-114302352497}"/>
    <cellStyle name="20% - Accent4 21 2 2 2 2 3" xfId="26799" xr:uid="{5C739D62-EA70-4579-BABC-BCADB0DAA691}"/>
    <cellStyle name="20% - Accent4 21 2 2 2 3" xfId="13314" xr:uid="{B230AF59-01B7-45A5-BD3B-0153DE289A65}"/>
    <cellStyle name="20% - Accent4 21 2 2 2 3 2" xfId="31139" xr:uid="{5B5B595C-0939-46E6-8B6C-3D6E7AB8E66D}"/>
    <cellStyle name="20% - Accent4 21 2 2 2 4" xfId="22639" xr:uid="{3FAB0AF6-A11F-4108-AE40-1351B53B4401}"/>
    <cellStyle name="20% - Accent4 21 2 2 3" xfId="6811" xr:uid="{392E65DA-0282-4A83-A860-75A920E84997}"/>
    <cellStyle name="20% - Accent4 21 2 2 3 2" xfId="15394" xr:uid="{8E253AAF-C182-4A77-B93A-140DA1D3B6D6}"/>
    <cellStyle name="20% - Accent4 21 2 2 3 2 2" xfId="33219" xr:uid="{112C4FC7-DB9C-4311-91C2-BB37F350A833}"/>
    <cellStyle name="20% - Accent4 21 2 2 3 3" xfId="24719" xr:uid="{9F3607EF-87E8-4815-B3F7-C4707CAE0D5B}"/>
    <cellStyle name="20% - Accent4 21 2 2 4" xfId="11234" xr:uid="{35F3E58E-09CA-499E-989B-88E2DC4844F4}"/>
    <cellStyle name="20% - Accent4 21 2 2 4 2" xfId="29059" xr:uid="{2727333A-1D32-4EC0-8C52-42D0736A2863}"/>
    <cellStyle name="20% - Accent4 21 2 2 5" xfId="20559" xr:uid="{02EBFCA2-8886-4950-ACAD-006EED5B2955}"/>
    <cellStyle name="20% - Accent4 21 2 3" xfId="3751" xr:uid="{47A4E7F0-0CAC-42CD-A0BA-14C02F7962BC}"/>
    <cellStyle name="20% - Accent4 21 2 3 2" xfId="7911" xr:uid="{5011C88A-8D6E-43F8-8D9D-21E4138B11D1}"/>
    <cellStyle name="20% - Accent4 21 2 3 2 2" xfId="16494" xr:uid="{334A383A-3B0E-4C12-8C21-DD2A245B8A52}"/>
    <cellStyle name="20% - Accent4 21 2 3 2 2 2" xfId="34319" xr:uid="{E8108E3F-1A0B-44D6-98A1-3949BE2F07DD}"/>
    <cellStyle name="20% - Accent4 21 2 3 2 3" xfId="25819" xr:uid="{EDA985B3-D90C-44FC-A888-2A6D87F5BFB6}"/>
    <cellStyle name="20% - Accent4 21 2 3 3" xfId="12334" xr:uid="{98B9D9E2-9A9A-4877-AF31-1DAD8F369789}"/>
    <cellStyle name="20% - Accent4 21 2 3 3 2" xfId="30159" xr:uid="{7703F000-51BA-4C81-BF7C-B97C04C38701}"/>
    <cellStyle name="20% - Accent4 21 2 3 4" xfId="21659" xr:uid="{F54B2EA0-7B46-4675-93EA-F67564396908}"/>
    <cellStyle name="20% - Accent4 21 2 4" xfId="5831" xr:uid="{4C82CD53-AC1D-4A89-80E3-A08024CB800D}"/>
    <cellStyle name="20% - Accent4 21 2 4 2" xfId="14414" xr:uid="{03AD1244-A1A5-4BD2-A9AC-CA5E60C496D1}"/>
    <cellStyle name="20% - Accent4 21 2 4 2 2" xfId="32239" xr:uid="{331D1202-A90C-463B-BCB5-6C950C683C20}"/>
    <cellStyle name="20% - Accent4 21 2 4 3" xfId="23739" xr:uid="{448FFE7A-A7ED-4097-85B4-BBEB76CFFB38}"/>
    <cellStyle name="20% - Accent4 21 2 5" xfId="10254" xr:uid="{2879D400-7B55-4BE3-BA69-55A02190B17A}"/>
    <cellStyle name="20% - Accent4 21 2 5 2" xfId="28079" xr:uid="{DF3176F3-5FA0-4DF2-A3BC-567357DFE485}"/>
    <cellStyle name="20% - Accent4 21 2 6" xfId="19579" xr:uid="{B17D75C5-F54F-4161-98D6-CDA777A28D5B}"/>
    <cellStyle name="20% - Accent4 21 3" xfId="2171" xr:uid="{910CFF1C-F2A4-4CA0-92E9-ADA6A087903B}"/>
    <cellStyle name="20% - Accent4 21 3 2" xfId="4251" xr:uid="{0159B96D-3A4B-4328-B213-AA0808EA4616}"/>
    <cellStyle name="20% - Accent4 21 3 2 2" xfId="8411" xr:uid="{534591D3-4A8A-4BA0-82F5-8BE6186280CB}"/>
    <cellStyle name="20% - Accent4 21 3 2 2 2" xfId="16994" xr:uid="{8732B373-F3A4-4709-89DD-99AFDCFABF4E}"/>
    <cellStyle name="20% - Accent4 21 3 2 2 2 2" xfId="34819" xr:uid="{895D71F4-4A93-4A21-93EB-5A35EF48231F}"/>
    <cellStyle name="20% - Accent4 21 3 2 2 3" xfId="26319" xr:uid="{15899575-E0EA-4DA1-9CCC-B7A31DA1FC57}"/>
    <cellStyle name="20% - Accent4 21 3 2 3" xfId="12834" xr:uid="{2AD2B89A-D729-4EFA-AC8E-AC2B8D2746C8}"/>
    <cellStyle name="20% - Accent4 21 3 2 3 2" xfId="30659" xr:uid="{5A2A4EBD-8748-4F96-BD61-44A0DFED1FCB}"/>
    <cellStyle name="20% - Accent4 21 3 2 4" xfId="22159" xr:uid="{9A3BF920-412D-4298-9A12-E52D04AC649E}"/>
    <cellStyle name="20% - Accent4 21 3 3" xfId="6331" xr:uid="{E4561C18-8D90-4AA2-8037-BB51583C8106}"/>
    <cellStyle name="20% - Accent4 21 3 3 2" xfId="14914" xr:uid="{D6D4EA0E-B344-4136-AA11-02459E281F2B}"/>
    <cellStyle name="20% - Accent4 21 3 3 2 2" xfId="32739" xr:uid="{707E2AFF-6403-4F24-8B4E-7E3BD264C89C}"/>
    <cellStyle name="20% - Accent4 21 3 3 3" xfId="24239" xr:uid="{12DEA409-8576-4765-A826-1D3153CCBE9D}"/>
    <cellStyle name="20% - Accent4 21 3 4" xfId="10754" xr:uid="{94697EC8-18DF-4C3A-BCA7-062BF398C3D3}"/>
    <cellStyle name="20% - Accent4 21 3 4 2" xfId="28579" xr:uid="{57BAC647-A73C-4764-AB69-8E4921BF8E00}"/>
    <cellStyle name="20% - Accent4 21 3 5" xfId="20079" xr:uid="{F5EE822B-D368-4563-B896-A25696BE2117}"/>
    <cellStyle name="20% - Accent4 21 4" xfId="3271" xr:uid="{06F2606B-3C6D-4730-8AA4-F00F22BE6B3D}"/>
    <cellStyle name="20% - Accent4 21 4 2" xfId="7431" xr:uid="{74029D40-0347-40A6-9321-2797D1C79FDE}"/>
    <cellStyle name="20% - Accent4 21 4 2 2" xfId="16014" xr:uid="{E789E107-705B-4EB4-82BE-99D65E72C42B}"/>
    <cellStyle name="20% - Accent4 21 4 2 2 2" xfId="33839" xr:uid="{EE70381C-509E-48FA-884E-EFB83E457FF2}"/>
    <cellStyle name="20% - Accent4 21 4 2 3" xfId="25339" xr:uid="{E301BCE8-A965-469F-86A6-239597785584}"/>
    <cellStyle name="20% - Accent4 21 4 3" xfId="11854" xr:uid="{DE542AC3-C1D5-4B59-ACF8-6F5F770EAD71}"/>
    <cellStyle name="20% - Accent4 21 4 3 2" xfId="29679" xr:uid="{59AA006D-3CF7-4C52-AE0E-0C252E3A2D5E}"/>
    <cellStyle name="20% - Accent4 21 4 4" xfId="21179" xr:uid="{2BCE6009-6C45-45B2-A663-51CECF7F7C5E}"/>
    <cellStyle name="20% - Accent4 21 5" xfId="5351" xr:uid="{0FA92944-F864-4E0E-AC16-3C42E37EA253}"/>
    <cellStyle name="20% - Accent4 21 5 2" xfId="13934" xr:uid="{08EA4CF2-56B2-4495-86E2-073AE1466349}"/>
    <cellStyle name="20% - Accent4 21 5 2 2" xfId="31759" xr:uid="{79196183-9339-494B-8F1D-E007C21A2BE5}"/>
    <cellStyle name="20% - Accent4 21 5 3" xfId="23259" xr:uid="{54D965D0-D13C-455D-81D8-62FD7596E06C}"/>
    <cellStyle name="20% - Accent4 21 6" xfId="9774" xr:uid="{0A6909C6-9BFD-4C5C-A8C7-888E4D40D141}"/>
    <cellStyle name="20% - Accent4 21 6 2" xfId="27599" xr:uid="{EDC151A1-0712-4B22-B6CB-669BA41CF954}"/>
    <cellStyle name="20% - Accent4 21 7" xfId="19099" xr:uid="{2444E71B-3429-4136-9FF7-8CC2F7599D65}"/>
    <cellStyle name="20% - Accent4 210" xfId="38340" xr:uid="{EBD6F9B0-B22B-4914-88D6-C3B5138C654D}"/>
    <cellStyle name="20% - Accent4 211" xfId="38360" xr:uid="{99F8C3FC-4BB6-463B-961A-8107C7B5A1B0}"/>
    <cellStyle name="20% - Accent4 212" xfId="38380" xr:uid="{43EAAB39-A16B-43F8-92F1-7E7D4CCA67B3}"/>
    <cellStyle name="20% - Accent4 213" xfId="38400" xr:uid="{B9D970CE-1E5C-4E79-8741-709DA9313236}"/>
    <cellStyle name="20% - Accent4 214" xfId="38420" xr:uid="{2DC9C2D4-8991-4F0F-A85D-ABAFDCC19FB3}"/>
    <cellStyle name="20% - Accent4 215" xfId="38440" xr:uid="{22528E79-2702-430F-B67A-F5AE09A062C8}"/>
    <cellStyle name="20% - Accent4 216" xfId="38460" xr:uid="{6A1EFDE6-C860-4513-8D2D-61B8FFA1290E}"/>
    <cellStyle name="20% - Accent4 217" xfId="38480" xr:uid="{122FC2FD-FE97-4006-BC90-8CE898266548}"/>
    <cellStyle name="20% - Accent4 218" xfId="38500" xr:uid="{7DF3DC6E-EAD9-407A-B389-7459E3CE5E3B}"/>
    <cellStyle name="20% - Accent4 219" xfId="38520" xr:uid="{53A31EBB-D129-4334-8CD3-396F3E71D488}"/>
    <cellStyle name="20% - Accent4 22" xfId="1085" xr:uid="{9FBB5968-8500-435C-AE4E-06486339500C}"/>
    <cellStyle name="20% - Accent4 22 2" xfId="1691" xr:uid="{68A376AF-0794-4E79-9701-D7FDF4B7A7B2}"/>
    <cellStyle name="20% - Accent4 22 2 2" xfId="2671" xr:uid="{B2AC5CFD-B694-4B3E-ADEC-DA5DBAEA6376}"/>
    <cellStyle name="20% - Accent4 22 2 2 2" xfId="4751" xr:uid="{F66B3367-CAD1-4415-9C79-D109890A4CE5}"/>
    <cellStyle name="20% - Accent4 22 2 2 2 2" xfId="8911" xr:uid="{0217179A-0313-4C59-A931-3602B9EB404F}"/>
    <cellStyle name="20% - Accent4 22 2 2 2 2 2" xfId="17494" xr:uid="{C18717DA-1908-4ECD-844A-84BD3DDE0E28}"/>
    <cellStyle name="20% - Accent4 22 2 2 2 2 2 2" xfId="35319" xr:uid="{95869EB7-4170-4AE0-873C-DDB15A3541EF}"/>
    <cellStyle name="20% - Accent4 22 2 2 2 2 3" xfId="26819" xr:uid="{4393FCDE-B997-4A61-B495-6E0BBA6D87C6}"/>
    <cellStyle name="20% - Accent4 22 2 2 2 3" xfId="13334" xr:uid="{7131CDAD-866C-4C2C-B195-855A9776AAF8}"/>
    <cellStyle name="20% - Accent4 22 2 2 2 3 2" xfId="31159" xr:uid="{91171F36-2599-4BEE-BC97-BA91A69B2850}"/>
    <cellStyle name="20% - Accent4 22 2 2 2 4" xfId="22659" xr:uid="{38374D51-46FF-432F-B359-277F8FF7112E}"/>
    <cellStyle name="20% - Accent4 22 2 2 3" xfId="6831" xr:uid="{F9A207FB-A5A1-4E87-B97B-430C3DFF8766}"/>
    <cellStyle name="20% - Accent4 22 2 2 3 2" xfId="15414" xr:uid="{D5394E2F-67E0-4460-8AA4-33D005ACC97F}"/>
    <cellStyle name="20% - Accent4 22 2 2 3 2 2" xfId="33239" xr:uid="{0E963FAB-BFBF-4DCB-B83F-F357B07844F5}"/>
    <cellStyle name="20% - Accent4 22 2 2 3 3" xfId="24739" xr:uid="{375ABAAD-8D2F-4D5D-BE0B-1E3DC78FFCBA}"/>
    <cellStyle name="20% - Accent4 22 2 2 4" xfId="11254" xr:uid="{C1FFD726-CF8A-44A3-B3A3-47E47C652ACA}"/>
    <cellStyle name="20% - Accent4 22 2 2 4 2" xfId="29079" xr:uid="{2DF11AC4-A25D-4ACF-A92A-A07BBF87D895}"/>
    <cellStyle name="20% - Accent4 22 2 2 5" xfId="20579" xr:uid="{DBBDA61C-DEF6-49D1-B31B-9CDC2270B6E3}"/>
    <cellStyle name="20% - Accent4 22 2 3" xfId="3771" xr:uid="{F71B3478-EE32-4BDD-A3A3-0A8E3A91477D}"/>
    <cellStyle name="20% - Accent4 22 2 3 2" xfId="7931" xr:uid="{8C675747-25ED-4ECD-97F9-E4FC698980FF}"/>
    <cellStyle name="20% - Accent4 22 2 3 2 2" xfId="16514" xr:uid="{9EE47E30-30AB-47DB-A55A-C54BFCA37110}"/>
    <cellStyle name="20% - Accent4 22 2 3 2 2 2" xfId="34339" xr:uid="{9E7A19A4-E99B-4914-A48B-232FD446AFEE}"/>
    <cellStyle name="20% - Accent4 22 2 3 2 3" xfId="25839" xr:uid="{D4B54A75-3D8C-4493-834B-65DFD3DD761E}"/>
    <cellStyle name="20% - Accent4 22 2 3 3" xfId="12354" xr:uid="{B09765F3-5371-4BA3-B527-02AE2935FA5E}"/>
    <cellStyle name="20% - Accent4 22 2 3 3 2" xfId="30179" xr:uid="{F43BC494-5718-4D82-9D98-615739971446}"/>
    <cellStyle name="20% - Accent4 22 2 3 4" xfId="21679" xr:uid="{DDE117D9-57F0-40EE-B7E3-A85150FB2C87}"/>
    <cellStyle name="20% - Accent4 22 2 4" xfId="5851" xr:uid="{104AA195-14F5-44CE-B1A5-E9E82E0E45D0}"/>
    <cellStyle name="20% - Accent4 22 2 4 2" xfId="14434" xr:uid="{F84E8B08-E0EB-48BD-A379-0F8FF47BAC51}"/>
    <cellStyle name="20% - Accent4 22 2 4 2 2" xfId="32259" xr:uid="{D06691DC-1F9D-4C70-A502-26C25FFE4034}"/>
    <cellStyle name="20% - Accent4 22 2 4 3" xfId="23759" xr:uid="{CE498D74-50AD-40F1-B4E2-9C6A159A886E}"/>
    <cellStyle name="20% - Accent4 22 2 5" xfId="10274" xr:uid="{2F84D3DF-BA0A-4036-A180-BF683801C36D}"/>
    <cellStyle name="20% - Accent4 22 2 5 2" xfId="28099" xr:uid="{B4F3D313-FC45-43C5-A441-B0016CE1ECB9}"/>
    <cellStyle name="20% - Accent4 22 2 6" xfId="19599" xr:uid="{20C1C573-CA37-4806-8305-F8B87D167AC7}"/>
    <cellStyle name="20% - Accent4 22 3" xfId="2191" xr:uid="{FF29702D-8358-48B8-A8EA-DFFD1BB6AC25}"/>
    <cellStyle name="20% - Accent4 22 3 2" xfId="4271" xr:uid="{A8561AE5-B411-4134-98FC-B3F1E396A912}"/>
    <cellStyle name="20% - Accent4 22 3 2 2" xfId="8431" xr:uid="{0F200E88-AE5C-41F0-A9A4-7995C8AC182B}"/>
    <cellStyle name="20% - Accent4 22 3 2 2 2" xfId="17014" xr:uid="{86B5FAD0-C5E1-4233-B65A-25D5610CFBF8}"/>
    <cellStyle name="20% - Accent4 22 3 2 2 2 2" xfId="34839" xr:uid="{45E67F35-75D4-4C5A-A082-F3FE8B57BF46}"/>
    <cellStyle name="20% - Accent4 22 3 2 2 3" xfId="26339" xr:uid="{13EDC223-EC1F-40EF-83A2-2E622C301863}"/>
    <cellStyle name="20% - Accent4 22 3 2 3" xfId="12854" xr:uid="{A9BA0A05-CFED-446C-8A69-209AF2B37CF6}"/>
    <cellStyle name="20% - Accent4 22 3 2 3 2" xfId="30679" xr:uid="{19048605-B7F6-4DD0-BCEE-08ADD2BB500F}"/>
    <cellStyle name="20% - Accent4 22 3 2 4" xfId="22179" xr:uid="{7E9C6BDF-B72D-4824-933A-FCB8F9E5D947}"/>
    <cellStyle name="20% - Accent4 22 3 3" xfId="6351" xr:uid="{D1061C65-B2AA-4DE9-BBA5-0A8DE0BE1353}"/>
    <cellStyle name="20% - Accent4 22 3 3 2" xfId="14934" xr:uid="{38539942-972C-460B-9A19-FEE80E1544A8}"/>
    <cellStyle name="20% - Accent4 22 3 3 2 2" xfId="32759" xr:uid="{361D917D-23D8-4A6D-8081-6033232B9509}"/>
    <cellStyle name="20% - Accent4 22 3 3 3" xfId="24259" xr:uid="{C8D5943D-736F-4456-9415-5CA5DD53B3A9}"/>
    <cellStyle name="20% - Accent4 22 3 4" xfId="10774" xr:uid="{5317CCA7-81BB-4151-8FF6-25BE28ABE547}"/>
    <cellStyle name="20% - Accent4 22 3 4 2" xfId="28599" xr:uid="{C64A6788-1FA6-4E9F-BD9F-49BAFDAD8949}"/>
    <cellStyle name="20% - Accent4 22 3 5" xfId="20099" xr:uid="{E5A10591-FC34-4172-A95B-9CB5ABA4F529}"/>
    <cellStyle name="20% - Accent4 22 4" xfId="3291" xr:uid="{DB3D0313-B0B9-4EEA-8E32-86EA4D733F68}"/>
    <cellStyle name="20% - Accent4 22 4 2" xfId="7451" xr:uid="{D97CCC13-D532-4CF1-8C98-DCFBD4CC3CAD}"/>
    <cellStyle name="20% - Accent4 22 4 2 2" xfId="16034" xr:uid="{5FEA2B79-149A-4358-9B72-F36AE0FAE988}"/>
    <cellStyle name="20% - Accent4 22 4 2 2 2" xfId="33859" xr:uid="{6C91129E-A212-4456-A00E-AF352108C5DD}"/>
    <cellStyle name="20% - Accent4 22 4 2 3" xfId="25359" xr:uid="{1DC014BA-A383-4F3A-B150-2A199F59E7C0}"/>
    <cellStyle name="20% - Accent4 22 4 3" xfId="11874" xr:uid="{20B25AD6-615E-4E8B-B61D-323554218EBC}"/>
    <cellStyle name="20% - Accent4 22 4 3 2" xfId="29699" xr:uid="{75C9A8FC-0504-44A4-8782-AB789149F126}"/>
    <cellStyle name="20% - Accent4 22 4 4" xfId="21199" xr:uid="{38931B0A-21C8-472B-B414-1AAF6DBC9136}"/>
    <cellStyle name="20% - Accent4 22 5" xfId="5371" xr:uid="{362371EA-9D3C-42EA-A5F5-B73F00C0BEEF}"/>
    <cellStyle name="20% - Accent4 22 5 2" xfId="13954" xr:uid="{4678AC18-FFDD-4F1D-8B48-055E2C0830D7}"/>
    <cellStyle name="20% - Accent4 22 5 2 2" xfId="31779" xr:uid="{8CAE72AD-908A-4EBE-9FAA-B2AC6311E196}"/>
    <cellStyle name="20% - Accent4 22 5 3" xfId="23279" xr:uid="{9093B239-3AA6-426C-82CD-C6FBAE2D88CB}"/>
    <cellStyle name="20% - Accent4 22 6" xfId="9794" xr:uid="{666D57BC-0200-49D4-B745-DCFB6685B56F}"/>
    <cellStyle name="20% - Accent4 22 6 2" xfId="27619" xr:uid="{77484B11-A870-4BB8-914E-1DAD78F441E8}"/>
    <cellStyle name="20% - Accent4 22 7" xfId="19119" xr:uid="{B7A4DDAA-0AD3-4D48-82BE-94A259B66A60}"/>
    <cellStyle name="20% - Accent4 220" xfId="38540" xr:uid="{EE877A3F-5812-4343-8BB2-7D526990BE78}"/>
    <cellStyle name="20% - Accent4 221" xfId="38560" xr:uid="{055D8BC8-AB9F-41F3-BDF2-6CDBFBFC766D}"/>
    <cellStyle name="20% - Accent4 222" xfId="38580" xr:uid="{861C5C20-F131-460A-88CB-B6D7E6B5D534}"/>
    <cellStyle name="20% - Accent4 223" xfId="38600" xr:uid="{5FA0529F-2ADB-48F5-B156-044546773A1E}"/>
    <cellStyle name="20% - Accent4 224" xfId="38620" xr:uid="{6029B1E3-937A-47BD-95AF-3088553A81DA}"/>
    <cellStyle name="20% - Accent4 225" xfId="38640" xr:uid="{EED12C2D-DBF5-4070-B3C3-DA050D3E866F}"/>
    <cellStyle name="20% - Accent4 226" xfId="38660" xr:uid="{57708FDB-12E2-47A1-8CFC-B8B08A65C90B}"/>
    <cellStyle name="20% - Accent4 227" xfId="38680" xr:uid="{D066BA00-9129-4193-BF94-370E605A9B28}"/>
    <cellStyle name="20% - Accent4 228" xfId="38700" xr:uid="{8C4B193F-2BA1-4B38-8659-B2D70DD8A60B}"/>
    <cellStyle name="20% - Accent4 229" xfId="38720" xr:uid="{D945FCBB-7021-4E57-9140-FAF04EB03FC0}"/>
    <cellStyle name="20% - Accent4 23" xfId="1105" xr:uid="{51256EA9-1521-4FBC-BD2C-0B03D4D9881E}"/>
    <cellStyle name="20% - Accent4 23 2" xfId="1711" xr:uid="{7C69CFB2-B70B-47B0-907F-F6F52002787D}"/>
    <cellStyle name="20% - Accent4 23 2 2" xfId="2691" xr:uid="{BD3FEF58-E6CA-4F6E-BAD2-423DA503F2BA}"/>
    <cellStyle name="20% - Accent4 23 2 2 2" xfId="4771" xr:uid="{8964C7DA-1AB0-465C-AF84-A5BA8A6A8150}"/>
    <cellStyle name="20% - Accent4 23 2 2 2 2" xfId="8931" xr:uid="{C3DD997D-12C2-4E31-B68D-02D4ABDCAEDE}"/>
    <cellStyle name="20% - Accent4 23 2 2 2 2 2" xfId="17514" xr:uid="{115E9C78-E5FB-4778-8A1F-2352668BB86D}"/>
    <cellStyle name="20% - Accent4 23 2 2 2 2 2 2" xfId="35339" xr:uid="{06CF80C3-0D89-4785-8759-3A67D75912F5}"/>
    <cellStyle name="20% - Accent4 23 2 2 2 2 3" xfId="26839" xr:uid="{78597ABA-4EDB-4C70-AD9D-7FF643C5FEAC}"/>
    <cellStyle name="20% - Accent4 23 2 2 2 3" xfId="13354" xr:uid="{F8CB1623-9CD5-446D-AD31-203B2C0AA472}"/>
    <cellStyle name="20% - Accent4 23 2 2 2 3 2" xfId="31179" xr:uid="{E113E188-A119-4ECA-9588-8CD3B7D87294}"/>
    <cellStyle name="20% - Accent4 23 2 2 2 4" xfId="22679" xr:uid="{DB9C402A-5ED6-442A-83BD-78E8EFEC86E4}"/>
    <cellStyle name="20% - Accent4 23 2 2 3" xfId="6851" xr:uid="{29497D19-7A81-4757-8573-75B9A258DD10}"/>
    <cellStyle name="20% - Accent4 23 2 2 3 2" xfId="15434" xr:uid="{44F907D4-5167-4B15-B7AA-D0079445067E}"/>
    <cellStyle name="20% - Accent4 23 2 2 3 2 2" xfId="33259" xr:uid="{AF610DFD-9A47-4790-BBF0-035AC20072D5}"/>
    <cellStyle name="20% - Accent4 23 2 2 3 3" xfId="24759" xr:uid="{938EF2AA-35A8-4292-B26D-F3AA9E5E3596}"/>
    <cellStyle name="20% - Accent4 23 2 2 4" xfId="11274" xr:uid="{30C71703-E84E-46A2-AED8-67E60276940E}"/>
    <cellStyle name="20% - Accent4 23 2 2 4 2" xfId="29099" xr:uid="{A8E8F111-BF90-45B5-B1C2-2654C294B495}"/>
    <cellStyle name="20% - Accent4 23 2 2 5" xfId="20599" xr:uid="{EE257012-7B2A-478D-B773-A7D2ACBABD0A}"/>
    <cellStyle name="20% - Accent4 23 2 3" xfId="3791" xr:uid="{9A9B26D8-9568-400A-ADDB-9CA7DE11B011}"/>
    <cellStyle name="20% - Accent4 23 2 3 2" xfId="7951" xr:uid="{B8CF0148-4AB8-4EDA-9BFF-FA96FD3E4C35}"/>
    <cellStyle name="20% - Accent4 23 2 3 2 2" xfId="16534" xr:uid="{F501E144-7578-4CB0-8C28-91235E170304}"/>
    <cellStyle name="20% - Accent4 23 2 3 2 2 2" xfId="34359" xr:uid="{DE9A1A05-1819-4053-B0E1-B8C4E93E3C89}"/>
    <cellStyle name="20% - Accent4 23 2 3 2 3" xfId="25859" xr:uid="{96E1CA07-2EE7-4BBE-B783-98320A2F65F4}"/>
    <cellStyle name="20% - Accent4 23 2 3 3" xfId="12374" xr:uid="{0B724787-1216-444A-97E5-B1D75D01D5B4}"/>
    <cellStyle name="20% - Accent4 23 2 3 3 2" xfId="30199" xr:uid="{3EDA70D5-F012-4548-A213-71DA6ABD17B8}"/>
    <cellStyle name="20% - Accent4 23 2 3 4" xfId="21699" xr:uid="{14ACA40D-E12A-4BDA-9B4F-CD7B59AB7D99}"/>
    <cellStyle name="20% - Accent4 23 2 4" xfId="5871" xr:uid="{BFE3A59A-99A4-4618-A84F-926AFDABE0B9}"/>
    <cellStyle name="20% - Accent4 23 2 4 2" xfId="14454" xr:uid="{D03D675E-3069-43C6-8677-39DFAB873135}"/>
    <cellStyle name="20% - Accent4 23 2 4 2 2" xfId="32279" xr:uid="{6DF338E5-0A5B-4A8E-91A0-13406C52A653}"/>
    <cellStyle name="20% - Accent4 23 2 4 3" xfId="23779" xr:uid="{3B25829C-8110-40B8-B21B-4A0301645456}"/>
    <cellStyle name="20% - Accent4 23 2 5" xfId="10294" xr:uid="{9EB1EE63-5FA5-47A4-AB80-D51B3D1DC8ED}"/>
    <cellStyle name="20% - Accent4 23 2 5 2" xfId="28119" xr:uid="{8EB353A9-D8FB-4324-BB8A-0FBB9EB0B330}"/>
    <cellStyle name="20% - Accent4 23 2 6" xfId="19619" xr:uid="{DE919BFB-C9B8-44DE-AF6A-19D79BC07332}"/>
    <cellStyle name="20% - Accent4 23 3" xfId="2211" xr:uid="{923B721B-9310-48E3-8F0D-852D6C76BCC4}"/>
    <cellStyle name="20% - Accent4 23 3 2" xfId="4291" xr:uid="{06288F9F-D7FC-4D47-A9B4-B7DA9F9CFE7F}"/>
    <cellStyle name="20% - Accent4 23 3 2 2" xfId="8451" xr:uid="{F168529E-A727-48FE-B177-2872072AEC2D}"/>
    <cellStyle name="20% - Accent4 23 3 2 2 2" xfId="17034" xr:uid="{D25E2BA6-5E07-4DD2-82A7-A5A4B7898952}"/>
    <cellStyle name="20% - Accent4 23 3 2 2 2 2" xfId="34859" xr:uid="{1EC314A5-D9B0-4698-8B89-03F1EEE89631}"/>
    <cellStyle name="20% - Accent4 23 3 2 2 3" xfId="26359" xr:uid="{87DCC22E-7107-44EE-9017-078D141565C7}"/>
    <cellStyle name="20% - Accent4 23 3 2 3" xfId="12874" xr:uid="{72EFEF24-2966-4064-B843-CDA4E1C27458}"/>
    <cellStyle name="20% - Accent4 23 3 2 3 2" xfId="30699" xr:uid="{4DF657B4-4200-42B9-B586-37FCAA3AFE19}"/>
    <cellStyle name="20% - Accent4 23 3 2 4" xfId="22199" xr:uid="{025A4388-4D03-4723-8534-EFF9CDAF273D}"/>
    <cellStyle name="20% - Accent4 23 3 3" xfId="6371" xr:uid="{260634D6-160B-4DD2-9833-87F6F739497E}"/>
    <cellStyle name="20% - Accent4 23 3 3 2" xfId="14954" xr:uid="{55251F2A-A420-4C91-ACD9-57305D8DC33D}"/>
    <cellStyle name="20% - Accent4 23 3 3 2 2" xfId="32779" xr:uid="{D958E3E6-B66B-4EA2-9DF9-27FD3DBEE3B6}"/>
    <cellStyle name="20% - Accent4 23 3 3 3" xfId="24279" xr:uid="{9C5F4493-9879-4868-B36F-CE74F0C5CA25}"/>
    <cellStyle name="20% - Accent4 23 3 4" xfId="10794" xr:uid="{52DF7239-8AF1-4D2B-A1BE-45D5A6D1A398}"/>
    <cellStyle name="20% - Accent4 23 3 4 2" xfId="28619" xr:uid="{26AE08E3-536F-4B95-9161-F5A081A9249B}"/>
    <cellStyle name="20% - Accent4 23 3 5" xfId="20119" xr:uid="{EE806C54-D175-4DD1-B4CA-90B9E36BB251}"/>
    <cellStyle name="20% - Accent4 23 4" xfId="3311" xr:uid="{38353C9A-1E52-437A-B925-4669A96C5233}"/>
    <cellStyle name="20% - Accent4 23 4 2" xfId="7471" xr:uid="{4E32DB82-A4FE-484B-8176-3947C1806CB2}"/>
    <cellStyle name="20% - Accent4 23 4 2 2" xfId="16054" xr:uid="{5C48D9E1-3A37-425D-9460-85A05D525A17}"/>
    <cellStyle name="20% - Accent4 23 4 2 2 2" xfId="33879" xr:uid="{80DDB24C-D58E-4288-9CDE-64B61111DC28}"/>
    <cellStyle name="20% - Accent4 23 4 2 3" xfId="25379" xr:uid="{B0849CA8-7F6D-49F2-919C-60F36F817F2F}"/>
    <cellStyle name="20% - Accent4 23 4 3" xfId="11894" xr:uid="{E7128B0B-7110-4027-980C-2688B91CD682}"/>
    <cellStyle name="20% - Accent4 23 4 3 2" xfId="29719" xr:uid="{ED168BED-1ADF-40F1-BD0C-677400774C6B}"/>
    <cellStyle name="20% - Accent4 23 4 4" xfId="21219" xr:uid="{64D72BB7-0C32-40F8-8D0C-82A5E5A762DA}"/>
    <cellStyle name="20% - Accent4 23 5" xfId="5391" xr:uid="{B8637AEE-E60B-4B99-B56B-7998762B8BCC}"/>
    <cellStyle name="20% - Accent4 23 5 2" xfId="13974" xr:uid="{B312B751-2882-45C1-B852-AD03343D56CB}"/>
    <cellStyle name="20% - Accent4 23 5 2 2" xfId="31799" xr:uid="{5AB3A21F-4508-4D8A-B30C-533713DC72E1}"/>
    <cellStyle name="20% - Accent4 23 5 3" xfId="23299" xr:uid="{8D056FA8-90EA-474E-8D7A-E2154B9F7CB5}"/>
    <cellStyle name="20% - Accent4 23 6" xfId="9814" xr:uid="{63592E67-DBF9-4C2D-84BA-8A5689C33573}"/>
    <cellStyle name="20% - Accent4 23 6 2" xfId="27639" xr:uid="{79F2A818-8032-4022-9C71-DEE43588BDF9}"/>
    <cellStyle name="20% - Accent4 23 7" xfId="19139" xr:uid="{DC2BE5F9-010C-473B-9299-4EA125804D21}"/>
    <cellStyle name="20% - Accent4 230" xfId="38740" xr:uid="{141BD934-B032-41B6-9FD1-369402119BEA}"/>
    <cellStyle name="20% - Accent4 231" xfId="38760" xr:uid="{9051EE42-0B0F-4E30-9AFA-FFBF917CB862}"/>
    <cellStyle name="20% - Accent4 232" xfId="38780" xr:uid="{7DC86077-B6F4-4D78-9CE6-01FA348DDA70}"/>
    <cellStyle name="20% - Accent4 233" xfId="38800" xr:uid="{E6A8012E-0B2C-477F-A06B-D5010AA571C4}"/>
    <cellStyle name="20% - Accent4 234" xfId="38820" xr:uid="{7A32D6E0-26CE-4473-9C45-F84D24C7BD18}"/>
    <cellStyle name="20% - Accent4 235" xfId="38840" xr:uid="{F354B8F5-F6BE-4043-BAEB-F6CD7ED20F92}"/>
    <cellStyle name="20% - Accent4 236" xfId="38860" xr:uid="{24E70358-A095-403D-A04B-7A1E63397B17}"/>
    <cellStyle name="20% - Accent4 237" xfId="38880" xr:uid="{C09D7D06-9814-4E73-91ED-667214F6F7B0}"/>
    <cellStyle name="20% - Accent4 238" xfId="38900" xr:uid="{56BECAFD-2A08-41E5-9EB7-2B39DBDC99C3}"/>
    <cellStyle name="20% - Accent4 239" xfId="38920" xr:uid="{DB2B962B-39AF-49D6-9FE0-E74141EBAD9B}"/>
    <cellStyle name="20% - Accent4 24" xfId="1731" xr:uid="{434CFC31-7C3B-4A18-A23A-EC7B970FF4DA}"/>
    <cellStyle name="20% - Accent4 24 2" xfId="2711" xr:uid="{063858E8-CA6B-45EB-9DED-686827F4CB09}"/>
    <cellStyle name="20% - Accent4 24 2 2" xfId="4791" xr:uid="{9C543633-C53B-457F-A95D-14317295BDA1}"/>
    <cellStyle name="20% - Accent4 24 2 2 2" xfId="8951" xr:uid="{7FB676BE-B5E7-4D49-9C5A-D3F63579979C}"/>
    <cellStyle name="20% - Accent4 24 2 2 2 2" xfId="17534" xr:uid="{FFC63D76-A2B2-4EE6-B062-F8E9B348181D}"/>
    <cellStyle name="20% - Accent4 24 2 2 2 2 2" xfId="35359" xr:uid="{5F4ED5A5-D5B9-471F-8C8B-FCC3699DAF44}"/>
    <cellStyle name="20% - Accent4 24 2 2 2 3" xfId="26859" xr:uid="{8FABE72C-53E3-4B04-B975-DBBAED4B1220}"/>
    <cellStyle name="20% - Accent4 24 2 2 3" xfId="13374" xr:uid="{50C7EDFE-FB00-48C7-AA48-ED8B497DCA38}"/>
    <cellStyle name="20% - Accent4 24 2 2 3 2" xfId="31199" xr:uid="{C09E80B5-3094-4C03-B61B-9E6C8F40231A}"/>
    <cellStyle name="20% - Accent4 24 2 2 4" xfId="22699" xr:uid="{34C9B438-78EA-4DF3-A235-8B01181DA0A8}"/>
    <cellStyle name="20% - Accent4 24 2 3" xfId="6871" xr:uid="{EAB72159-FE47-404D-B75D-3BA382424D2E}"/>
    <cellStyle name="20% - Accent4 24 2 3 2" xfId="15454" xr:uid="{370BD2D8-8615-4D9D-B16D-48C531162CA9}"/>
    <cellStyle name="20% - Accent4 24 2 3 2 2" xfId="33279" xr:uid="{4965A4BE-4D8A-4CE9-B14B-9E2FC767B0D4}"/>
    <cellStyle name="20% - Accent4 24 2 3 3" xfId="24779" xr:uid="{E42F0C6B-E81E-4452-A46F-D7368FDC0755}"/>
    <cellStyle name="20% - Accent4 24 2 4" xfId="11294" xr:uid="{A1DFA15C-B575-4921-AF3E-E46223B7D64E}"/>
    <cellStyle name="20% - Accent4 24 2 4 2" xfId="29119" xr:uid="{FAD98E0E-C3DC-4794-9F5E-554A318F1234}"/>
    <cellStyle name="20% - Accent4 24 2 5" xfId="20619" xr:uid="{D5C2CFAA-6A94-424C-AEB6-E1A2CA0A77D3}"/>
    <cellStyle name="20% - Accent4 24 3" xfId="3811" xr:uid="{26E64996-15DA-401A-A32C-5EC36FF10E2E}"/>
    <cellStyle name="20% - Accent4 24 3 2" xfId="7971" xr:uid="{2D9CACB0-D159-4091-B51A-FDB29D704777}"/>
    <cellStyle name="20% - Accent4 24 3 2 2" xfId="16554" xr:uid="{06F2FF28-8BAD-4498-A83A-A41B305A42C6}"/>
    <cellStyle name="20% - Accent4 24 3 2 2 2" xfId="34379" xr:uid="{4B4D637C-B618-4A46-B119-2483DC429BA5}"/>
    <cellStyle name="20% - Accent4 24 3 2 3" xfId="25879" xr:uid="{0460B7B0-F956-48CB-9093-C32E958BC76B}"/>
    <cellStyle name="20% - Accent4 24 3 3" xfId="12394" xr:uid="{CD8C87E9-8F0C-484C-A33D-F8F210E5A65B}"/>
    <cellStyle name="20% - Accent4 24 3 3 2" xfId="30219" xr:uid="{F90EB434-E8F4-4870-B92C-21F2450B8E32}"/>
    <cellStyle name="20% - Accent4 24 3 4" xfId="21719" xr:uid="{4E0D6546-BB21-42EE-A214-18099A762EFC}"/>
    <cellStyle name="20% - Accent4 24 4" xfId="5891" xr:uid="{70C24D63-4CEF-488F-953B-F12BE6C39C9E}"/>
    <cellStyle name="20% - Accent4 24 4 2" xfId="14474" xr:uid="{70618892-D28F-4643-BCEA-A20A0B0DF6AC}"/>
    <cellStyle name="20% - Accent4 24 4 2 2" xfId="32299" xr:uid="{3D217DFA-0910-48A0-9C91-BF9354477191}"/>
    <cellStyle name="20% - Accent4 24 4 3" xfId="23799" xr:uid="{9913F762-5B49-45EB-948B-17FCF45A2DEE}"/>
    <cellStyle name="20% - Accent4 24 5" xfId="10314" xr:uid="{B7351506-6E06-416E-899A-638F407C2225}"/>
    <cellStyle name="20% - Accent4 24 5 2" xfId="28139" xr:uid="{DB8BF5FC-A44E-4424-8001-03BBE2416C9B}"/>
    <cellStyle name="20% - Accent4 24 6" xfId="19639" xr:uid="{4157F2E6-5A53-448A-8C71-848D0F0FDC0B}"/>
    <cellStyle name="20% - Accent4 240" xfId="38940" xr:uid="{A6B223CF-5528-49A8-913A-8FBF0FEB4206}"/>
    <cellStyle name="20% - Accent4 241" xfId="38960" xr:uid="{D61E6ACA-26C7-4771-B3D0-5C7C27ADFCDF}"/>
    <cellStyle name="20% - Accent4 242" xfId="38980" xr:uid="{7EEF434B-D365-4E3D-9150-916F43C53782}"/>
    <cellStyle name="20% - Accent4 243" xfId="39000" xr:uid="{C545F25D-BDFC-432A-9545-80AC248B7E96}"/>
    <cellStyle name="20% - Accent4 244" xfId="39020" xr:uid="{F96EC638-1361-4AB8-A9D2-2879319F942C}"/>
    <cellStyle name="20% - Accent4 245" xfId="39040" xr:uid="{CA4D4948-BE6D-44BC-8706-75B2622A334E}"/>
    <cellStyle name="20% - Accent4 246" xfId="39060" xr:uid="{0E5CC48D-8692-4DA3-B250-0CB6AD308366}"/>
    <cellStyle name="20% - Accent4 247" xfId="39080" xr:uid="{FF2B52B4-6E7E-4C92-971B-FB3CDF136370}"/>
    <cellStyle name="20% - Accent4 248" xfId="39100" xr:uid="{ACE1F9C9-FB11-4244-A9B9-E2FE9FB3CCE1}"/>
    <cellStyle name="20% - Accent4 249" xfId="39120" xr:uid="{C36AC840-0F2D-4D89-A64E-F0ADE885F76D}"/>
    <cellStyle name="20% - Accent4 25" xfId="2731" xr:uid="{EBEAF8CD-264D-4567-B6EE-7F37AC18657A}"/>
    <cellStyle name="20% - Accent4 25 2" xfId="4811" xr:uid="{D146817F-6F00-4336-8AB8-A8B9B9383449}"/>
    <cellStyle name="20% - Accent4 25 2 2" xfId="8971" xr:uid="{6BB8871A-2E64-4A78-8D13-D796381721F5}"/>
    <cellStyle name="20% - Accent4 25 2 2 2" xfId="17554" xr:uid="{3FE0A163-4B4F-4E83-8153-83B4B5B1E693}"/>
    <cellStyle name="20% - Accent4 25 2 2 2 2" xfId="35379" xr:uid="{6E37DC4E-1746-4CDA-98ED-789AE59B89C7}"/>
    <cellStyle name="20% - Accent4 25 2 2 3" xfId="26879" xr:uid="{8F827A8A-E616-4BD1-A431-63EFDE2D78C9}"/>
    <cellStyle name="20% - Accent4 25 2 3" xfId="13394" xr:uid="{9D816BC3-CD61-4621-864B-CAEB99AF6339}"/>
    <cellStyle name="20% - Accent4 25 2 3 2" xfId="31219" xr:uid="{53AFA098-597C-4E04-A208-B923B0A4E78F}"/>
    <cellStyle name="20% - Accent4 25 2 4" xfId="22719" xr:uid="{B8E3D857-3902-43CD-A663-AB1865C5E23A}"/>
    <cellStyle name="20% - Accent4 25 3" xfId="6891" xr:uid="{31952F2B-DBA6-4E54-8650-85B6C63DF1F1}"/>
    <cellStyle name="20% - Accent4 25 3 2" xfId="15474" xr:uid="{00F0842F-C88D-4418-A2C0-9BA519053A5B}"/>
    <cellStyle name="20% - Accent4 25 3 2 2" xfId="33299" xr:uid="{085EB260-48DF-4942-AF08-B27099669D32}"/>
    <cellStyle name="20% - Accent4 25 3 3" xfId="24799" xr:uid="{BFBAED78-3B61-463A-8A63-6FB35C2F60F3}"/>
    <cellStyle name="20% - Accent4 25 4" xfId="11314" xr:uid="{17819586-00F8-425D-AFC6-1306BA82647B}"/>
    <cellStyle name="20% - Accent4 25 4 2" xfId="29139" xr:uid="{C4E5224C-D09D-40F4-81F5-260160F67E68}"/>
    <cellStyle name="20% - Accent4 25 5" xfId="20639" xr:uid="{89683108-9A87-4394-A78A-D60A0E57EB44}"/>
    <cellStyle name="20% - Accent4 250" xfId="39140" xr:uid="{09930A86-F059-4A78-84BE-4D8226CCE99D}"/>
    <cellStyle name="20% - Accent4 251" xfId="39160" xr:uid="{3AC195C6-1C82-4458-B29C-2BB2A0AC33DF}"/>
    <cellStyle name="20% - Accent4 252" xfId="39180" xr:uid="{845F7953-E717-49A1-8550-45C2DB72AE47}"/>
    <cellStyle name="20% - Accent4 253" xfId="39200" xr:uid="{6999BAF0-8C44-4C90-935E-EAD496A58F87}"/>
    <cellStyle name="20% - Accent4 254" xfId="39220" xr:uid="{77041AB9-C15F-452D-B007-C01F3448278A}"/>
    <cellStyle name="20% - Accent4 255" xfId="39240" xr:uid="{271524B3-DB4F-4E08-92F7-E0FB8D35D62C}"/>
    <cellStyle name="20% - Accent4 256" xfId="39260" xr:uid="{A0038BC6-21A5-4812-BBB3-44D3AF071F61}"/>
    <cellStyle name="20% - Accent4 257" xfId="39280" xr:uid="{67061DF0-91A4-4217-AC11-078CC72219F8}"/>
    <cellStyle name="20% - Accent4 258" xfId="39300" xr:uid="{9EF39BA3-D2C5-4FA3-8113-F2C4BEB0A46E}"/>
    <cellStyle name="20% - Accent4 259" xfId="39320" xr:uid="{B56CAC1B-90BA-454C-ACD5-86315C31CD2E}"/>
    <cellStyle name="20% - Accent4 26" xfId="2751" xr:uid="{B15ACC1F-E0B6-4D53-9849-62C69841FA7B}"/>
    <cellStyle name="20% - Accent4 26 2" xfId="4831" xr:uid="{B11CB3EB-4B14-4FFC-B68C-C9338341BDB5}"/>
    <cellStyle name="20% - Accent4 26 2 2" xfId="8991" xr:uid="{7252B49E-F448-46DF-A380-F3FE1D3994D1}"/>
    <cellStyle name="20% - Accent4 26 2 2 2" xfId="17574" xr:uid="{2B4B8CC8-F501-40B2-956E-B86AD1459570}"/>
    <cellStyle name="20% - Accent4 26 2 2 2 2" xfId="35399" xr:uid="{7512C14A-2785-47A5-B781-1352BED2E035}"/>
    <cellStyle name="20% - Accent4 26 2 2 3" xfId="26899" xr:uid="{82E8914E-C913-4AD5-B9E5-E165DFF6E36A}"/>
    <cellStyle name="20% - Accent4 26 2 3" xfId="13414" xr:uid="{3B44BD3A-378C-4D3A-BC16-A0F8FB944DD6}"/>
    <cellStyle name="20% - Accent4 26 2 3 2" xfId="31239" xr:uid="{6260090E-81E8-4181-B3D9-FA8DE377D338}"/>
    <cellStyle name="20% - Accent4 26 2 4" xfId="22739" xr:uid="{9EFABA8A-5334-46B2-9C0D-BB48A73BA340}"/>
    <cellStyle name="20% - Accent4 26 3" xfId="6911" xr:uid="{9FA004BD-DF10-4044-8578-822D80BD3F4B}"/>
    <cellStyle name="20% - Accent4 26 3 2" xfId="15494" xr:uid="{22765A45-3F79-4E96-8248-8A948ADAD680}"/>
    <cellStyle name="20% - Accent4 26 3 2 2" xfId="33319" xr:uid="{D38CCA5E-4384-4619-B45C-242D3070C1B5}"/>
    <cellStyle name="20% - Accent4 26 3 3" xfId="24819" xr:uid="{D71BC79B-62DA-4FC0-8524-094927294BDA}"/>
    <cellStyle name="20% - Accent4 26 4" xfId="11334" xr:uid="{A7D0860A-ABBB-438B-985C-48FF41C40B88}"/>
    <cellStyle name="20% - Accent4 26 4 2" xfId="29159" xr:uid="{E337CE93-4B8C-46DE-B016-5A1A408C1476}"/>
    <cellStyle name="20% - Accent4 26 5" xfId="20659" xr:uid="{1FEF553D-3DF4-4CD4-86A1-56C214E5975C}"/>
    <cellStyle name="20% - Accent4 260" xfId="39340" xr:uid="{2A5354BB-1803-423E-84FE-1264D1763EBA}"/>
    <cellStyle name="20% - Accent4 261" xfId="39360" xr:uid="{8085889E-7560-4F0B-B8F0-A97A02B65C07}"/>
    <cellStyle name="20% - Accent4 262" xfId="39380" xr:uid="{F1A56F52-B51E-4AD7-AE58-F1DAB11AF89A}"/>
    <cellStyle name="20% - Accent4 263" xfId="39400" xr:uid="{4D3890D5-F285-4213-A9E8-9EF12DD89E57}"/>
    <cellStyle name="20% - Accent4 264" xfId="39420" xr:uid="{5DA2E26B-E571-4ECE-B3A1-CAFE6CA13CEE}"/>
    <cellStyle name="20% - Accent4 265" xfId="39440" xr:uid="{359FFB26-294D-48AB-A6EF-5720AF0657BC}"/>
    <cellStyle name="20% - Accent4 266" xfId="39460" xr:uid="{83D23FDF-477D-4F9C-8B11-A57E718F3981}"/>
    <cellStyle name="20% - Accent4 267" xfId="39480" xr:uid="{F8588140-219A-4958-B2EB-19253689B361}"/>
    <cellStyle name="20% - Accent4 268" xfId="39500" xr:uid="{6E1CF2D8-4F41-4D5E-999C-8303F97DAB88}"/>
    <cellStyle name="20% - Accent4 269" xfId="39520" xr:uid="{55EFFBD6-FCF9-4B5E-8A3C-1E0FF1CEF9CB}"/>
    <cellStyle name="20% - Accent4 27" xfId="2771" xr:uid="{26901AE1-E808-4BA2-9671-640887935484}"/>
    <cellStyle name="20% - Accent4 27 2" xfId="4851" xr:uid="{3AAD5F5C-85AD-4770-8035-BAC42ABCB218}"/>
    <cellStyle name="20% - Accent4 27 2 2" xfId="9011" xr:uid="{C2599052-B500-4EB2-948A-B2E158242AA8}"/>
    <cellStyle name="20% - Accent4 27 2 2 2" xfId="17594" xr:uid="{3FB3EA14-348F-46D3-99E9-643C4E85CEA7}"/>
    <cellStyle name="20% - Accent4 27 2 2 2 2" xfId="35419" xr:uid="{ADF06C36-C32A-4A02-9A88-B1B1392C7843}"/>
    <cellStyle name="20% - Accent4 27 2 2 3" xfId="26919" xr:uid="{F0783F75-A187-40FD-BB46-302A2539CF66}"/>
    <cellStyle name="20% - Accent4 27 2 3" xfId="13434" xr:uid="{293CB044-36B9-4E0C-8BB9-C29CC0CC5BC9}"/>
    <cellStyle name="20% - Accent4 27 2 3 2" xfId="31259" xr:uid="{925E8536-E868-46A9-AA59-6AC680EAC36E}"/>
    <cellStyle name="20% - Accent4 27 2 4" xfId="22759" xr:uid="{FEC31C2B-090A-4191-AFE7-58C787D9D1DD}"/>
    <cellStyle name="20% - Accent4 27 3" xfId="6931" xr:uid="{BE4B56A4-B630-419E-9CAE-B39BE47B1AA4}"/>
    <cellStyle name="20% - Accent4 27 3 2" xfId="15514" xr:uid="{0624C804-EBF4-441F-8968-D5A051F12BB5}"/>
    <cellStyle name="20% - Accent4 27 3 2 2" xfId="33339" xr:uid="{90F40C0E-7A1D-42D4-8B0E-3CB89DBC079C}"/>
    <cellStyle name="20% - Accent4 27 3 3" xfId="24839" xr:uid="{A22AF5C6-9183-4BBA-BFE6-39BA51CD8FE1}"/>
    <cellStyle name="20% - Accent4 27 4" xfId="11354" xr:uid="{4E67B14C-35FD-4DB2-A817-516B137CFDD8}"/>
    <cellStyle name="20% - Accent4 27 4 2" xfId="29179" xr:uid="{1E05853A-05AB-43D3-924E-9C4DA963A92C}"/>
    <cellStyle name="20% - Accent4 27 5" xfId="20679" xr:uid="{7553FA12-7930-44D4-BB60-CCD4510D4748}"/>
    <cellStyle name="20% - Accent4 270" xfId="39540" xr:uid="{79D7D59F-AA8D-492D-A1C5-942B8C34E70B}"/>
    <cellStyle name="20% - Accent4 271" xfId="39560" xr:uid="{6F9E99F8-8F88-4EC5-982C-4EB6EC8654EF}"/>
    <cellStyle name="20% - Accent4 272" xfId="39580" xr:uid="{C2E8342F-6A2B-4DC3-81D7-31816EF4F8A6}"/>
    <cellStyle name="20% - Accent4 273" xfId="39600" xr:uid="{051DE0A0-AA3B-4083-97F2-11D20F13A2BD}"/>
    <cellStyle name="20% - Accent4 274" xfId="39620" xr:uid="{B9609FEF-4AD3-4214-B2AD-84E2F3D5742E}"/>
    <cellStyle name="20% - Accent4 275" xfId="39640" xr:uid="{4A97EB75-C849-4700-AC83-5E58FD0BF27F}"/>
    <cellStyle name="20% - Accent4 276" xfId="39660" xr:uid="{9A24BFBD-A18C-4640-BF6F-2A59019EAF54}"/>
    <cellStyle name="20% - Accent4 277" xfId="39680" xr:uid="{4C983BD5-38E7-4EB9-AF00-82C1B2560AA9}"/>
    <cellStyle name="20% - Accent4 278" xfId="39700" xr:uid="{3AC9A734-84B1-451F-95FC-CEBD17B2F350}"/>
    <cellStyle name="20% - Accent4 279" xfId="39720" xr:uid="{8FB76B72-D52F-49C6-8B51-F6FC0F640D8D}"/>
    <cellStyle name="20% - Accent4 28" xfId="2791" xr:uid="{D5FFE507-58BC-40EF-B550-4C3A848687FE}"/>
    <cellStyle name="20% - Accent4 28 2" xfId="4871" xr:uid="{606CD6C0-AAFC-4528-973D-E95B0A692F8B}"/>
    <cellStyle name="20% - Accent4 28 2 2" xfId="9031" xr:uid="{976F9462-0529-4DB4-AF3A-D836E9A2CC8F}"/>
    <cellStyle name="20% - Accent4 28 2 2 2" xfId="17614" xr:uid="{0039156F-F2A5-414C-B0E4-C997E4DE7E83}"/>
    <cellStyle name="20% - Accent4 28 2 2 2 2" xfId="35439" xr:uid="{6BAB2717-69D4-4A7C-813F-C7AACFB9BEB7}"/>
    <cellStyle name="20% - Accent4 28 2 2 3" xfId="26939" xr:uid="{6E979F59-C93A-46B6-A525-855E7E1027F9}"/>
    <cellStyle name="20% - Accent4 28 2 3" xfId="13454" xr:uid="{D73F8A60-0218-49C4-BB8C-A8321AA22AE5}"/>
    <cellStyle name="20% - Accent4 28 2 3 2" xfId="31279" xr:uid="{102F1245-88C8-43D7-BBF9-5B009F0FFE56}"/>
    <cellStyle name="20% - Accent4 28 2 4" xfId="22779" xr:uid="{12104C75-C153-458E-961A-1F25FFA04035}"/>
    <cellStyle name="20% - Accent4 28 3" xfId="6951" xr:uid="{F736A5F5-C60B-43C3-8200-5805963A9756}"/>
    <cellStyle name="20% - Accent4 28 3 2" xfId="15534" xr:uid="{5A8C8794-FFD3-49BF-A871-8BD9681A2B81}"/>
    <cellStyle name="20% - Accent4 28 3 2 2" xfId="33359" xr:uid="{D43DC296-4D40-4DA5-BC90-E7B3CC9004E5}"/>
    <cellStyle name="20% - Accent4 28 3 3" xfId="24859" xr:uid="{54A53A49-BDF3-424C-AB2A-2B4E1DECC3F1}"/>
    <cellStyle name="20% - Accent4 28 4" xfId="11374" xr:uid="{7EE7E6C4-3EC7-4F14-A199-AEBB1C7A235A}"/>
    <cellStyle name="20% - Accent4 28 4 2" xfId="29199" xr:uid="{170D1562-17F9-4917-B0A0-6B29C16ED67A}"/>
    <cellStyle name="20% - Accent4 28 5" xfId="20699" xr:uid="{E5FBB7A1-0302-4E0B-ADA5-DB4A0276293C}"/>
    <cellStyle name="20% - Accent4 280" xfId="39740" xr:uid="{0B6DB155-9689-4483-8266-38501515EF71}"/>
    <cellStyle name="20% - Accent4 281" xfId="39760" xr:uid="{F0F811AE-ECEC-4F4E-A4AB-8C47CE7F6C8D}"/>
    <cellStyle name="20% - Accent4 282" xfId="39780" xr:uid="{FE260BA6-C07E-454E-93C7-AE4028579187}"/>
    <cellStyle name="20% - Accent4 283" xfId="39800" xr:uid="{C6A05023-BA52-41C6-82A7-55782FCFE6DB}"/>
    <cellStyle name="20% - Accent4 284" xfId="39820" xr:uid="{1E701933-03E7-4ED7-BB0B-AA337F7F4AC0}"/>
    <cellStyle name="20% - Accent4 285" xfId="39840" xr:uid="{6C8617EF-80C4-48E9-8C83-788BAA83C589}"/>
    <cellStyle name="20% - Accent4 286" xfId="39860" xr:uid="{BBE8DD3E-2E78-434F-BAA0-CD77955F46A0}"/>
    <cellStyle name="20% - Accent4 287" xfId="39880" xr:uid="{BE59B56E-F085-40CC-96EB-8833567A4AD6}"/>
    <cellStyle name="20% - Accent4 288" xfId="39900" xr:uid="{17EC30FC-574F-4D15-9B04-863113168122}"/>
    <cellStyle name="20% - Accent4 289" xfId="39920" xr:uid="{B083F9BC-752D-43F2-BA46-08B1FD77C6B2}"/>
    <cellStyle name="20% - Accent4 29" xfId="2811" xr:uid="{E1853553-40FF-4027-A219-DB79326D7C5E}"/>
    <cellStyle name="20% - Accent4 29 2" xfId="4891" xr:uid="{4C672014-8CCE-4E69-8E20-523AC24212BF}"/>
    <cellStyle name="20% - Accent4 29 2 2" xfId="9051" xr:uid="{E21EB8DD-ACF3-438E-99BC-5018A4CFBCAB}"/>
    <cellStyle name="20% - Accent4 29 2 2 2" xfId="17634" xr:uid="{9194C357-19CA-49AE-8A66-235C26034DB8}"/>
    <cellStyle name="20% - Accent4 29 2 2 2 2" xfId="35459" xr:uid="{6744CAD1-CDB2-491E-9B08-B7FA7299BD29}"/>
    <cellStyle name="20% - Accent4 29 2 2 3" xfId="26959" xr:uid="{132CDC39-7AC4-4015-A89B-021241E117C6}"/>
    <cellStyle name="20% - Accent4 29 2 3" xfId="13474" xr:uid="{6EA18B69-F7A1-457F-A0C6-CBBA30623BC2}"/>
    <cellStyle name="20% - Accent4 29 2 3 2" xfId="31299" xr:uid="{44E0B734-4041-4A20-80BA-6E128FC9E9C9}"/>
    <cellStyle name="20% - Accent4 29 2 4" xfId="22799" xr:uid="{FD50C280-F5BB-49B4-89D4-D6210A4F214D}"/>
    <cellStyle name="20% - Accent4 29 3" xfId="6971" xr:uid="{3F8E2908-505B-471B-8365-DF1BF8CA6461}"/>
    <cellStyle name="20% - Accent4 29 3 2" xfId="15554" xr:uid="{66130C12-02EF-4BE4-A79B-3A60385DCB45}"/>
    <cellStyle name="20% - Accent4 29 3 2 2" xfId="33379" xr:uid="{B0868E72-D540-4E77-B634-FE34EED76FDF}"/>
    <cellStyle name="20% - Accent4 29 3 3" xfId="24879" xr:uid="{D41ACF67-B09B-4B4B-8C43-68C5FAABE94D}"/>
    <cellStyle name="20% - Accent4 29 4" xfId="11394" xr:uid="{28E1D6FB-27DC-4C53-8C26-AF29C5954318}"/>
    <cellStyle name="20% - Accent4 29 4 2" xfId="29219" xr:uid="{22743D2D-7D03-497A-BC6F-15A4EBA30EA7}"/>
    <cellStyle name="20% - Accent4 29 5" xfId="20719" xr:uid="{5942E9D7-C3BD-4DC1-ABFE-FCC223AFF707}"/>
    <cellStyle name="20% - Accent4 290" xfId="39940" xr:uid="{99DA8DDF-2168-4F76-A59C-35D589D3B87C}"/>
    <cellStyle name="20% - Accent4 291" xfId="39960" xr:uid="{1C1D0A79-E4D2-4712-BF63-C95AF5E4A422}"/>
    <cellStyle name="20% - Accent4 292" xfId="39980" xr:uid="{804352D4-C950-4CD5-A0DD-CDF28AC6EDC6}"/>
    <cellStyle name="20% - Accent4 293" xfId="40000" xr:uid="{4AEF4B01-B49C-49A4-9EB1-DB1EDC978B96}"/>
    <cellStyle name="20% - Accent4 294" xfId="40020" xr:uid="{A38AE0D2-11CC-46A6-9580-62AEB2148DDF}"/>
    <cellStyle name="20% - Accent4 295" xfId="40040" xr:uid="{7B6E8A21-223A-4FB7-9A9D-9A730CEB0DC1}"/>
    <cellStyle name="20% - Accent4 296" xfId="40060" xr:uid="{7D6B1116-0E23-43DE-AE8B-2D95F81E2E9D}"/>
    <cellStyle name="20% - Accent4 297" xfId="40080" xr:uid="{CC245844-B288-4CD8-807B-2A9BD17FCCE8}"/>
    <cellStyle name="20% - Accent4 298" xfId="40100" xr:uid="{8D335162-DBD8-4A72-B5C6-CB46F57E2B4B}"/>
    <cellStyle name="20% - Accent4 299" xfId="40120" xr:uid="{2645936A-24F9-4D19-81A9-9A4828444544}"/>
    <cellStyle name="20% - Accent4 3" xfId="173" xr:uid="{00000000-0005-0000-0000-00000E000000}"/>
    <cellStyle name="20% - Accent4 3 2" xfId="476" xr:uid="{375D4C06-B4CD-4CAF-BDEF-8528EF2FC404}"/>
    <cellStyle name="20% - Accent4 3 2 2" xfId="1206" xr:uid="{2EE320EB-BB49-4BC0-93CE-79AF9685BEFD}"/>
    <cellStyle name="20% - Accent4 3 2 2 2" xfId="2311" xr:uid="{9CF3EE1D-4C9C-4BB7-870C-A65916393B64}"/>
    <cellStyle name="20% - Accent4 3 2 2 2 2" xfId="4391" xr:uid="{0C785A3A-2D03-4541-8FC2-50175E4B80AC}"/>
    <cellStyle name="20% - Accent4 3 2 2 2 2 2" xfId="8551" xr:uid="{F9B67B77-565E-443F-A179-E8C9E84366A0}"/>
    <cellStyle name="20% - Accent4 3 2 2 2 2 2 2" xfId="17134" xr:uid="{0585C655-ED15-4DC8-80EE-CA2FE99B25A3}"/>
    <cellStyle name="20% - Accent4 3 2 2 2 2 2 2 2" xfId="34959" xr:uid="{76E99D00-3A80-4D37-84B8-DCE3DCE79F49}"/>
    <cellStyle name="20% - Accent4 3 2 2 2 2 2 3" xfId="26459" xr:uid="{0BD7BB1D-D2F9-4327-A837-A94BE248B067}"/>
    <cellStyle name="20% - Accent4 3 2 2 2 2 3" xfId="12974" xr:uid="{99B70A0E-C4A7-488F-866B-DF527868B06D}"/>
    <cellStyle name="20% - Accent4 3 2 2 2 2 3 2" xfId="30799" xr:uid="{F740FD51-D3A4-4A75-98A5-98CD39635A4B}"/>
    <cellStyle name="20% - Accent4 3 2 2 2 2 4" xfId="22299" xr:uid="{1EF3E649-9B56-4E16-916C-786C3D8F246F}"/>
    <cellStyle name="20% - Accent4 3 2 2 2 3" xfId="6471" xr:uid="{F16872E8-9836-45DF-9471-846BD08D6397}"/>
    <cellStyle name="20% - Accent4 3 2 2 2 3 2" xfId="15054" xr:uid="{503795DB-9DD9-4EE7-AC37-045EB14D502F}"/>
    <cellStyle name="20% - Accent4 3 2 2 2 3 2 2" xfId="32879" xr:uid="{C95E9D0B-1709-4240-A074-7ABCBF5C5E50}"/>
    <cellStyle name="20% - Accent4 3 2 2 2 3 3" xfId="24379" xr:uid="{B4AC6E1C-9506-4E91-B45F-045777995EB4}"/>
    <cellStyle name="20% - Accent4 3 2 2 2 4" xfId="10894" xr:uid="{67F7FC02-54A7-44D7-A56B-1A31C6596B46}"/>
    <cellStyle name="20% - Accent4 3 2 2 2 4 2" xfId="28719" xr:uid="{9C119584-5D44-480F-9032-E96E9C8818A7}"/>
    <cellStyle name="20% - Accent4 3 2 2 2 5" xfId="20219" xr:uid="{DA430EBF-82C6-444A-AD2D-F33B06B37D13}"/>
    <cellStyle name="20% - Accent4 3 2 2 3" xfId="3411" xr:uid="{C0AAEC70-C31A-47D7-8AC8-52489E345FC0}"/>
    <cellStyle name="20% - Accent4 3 2 2 3 2" xfId="7571" xr:uid="{0AEF6552-843F-4C5E-9EFA-67052BA9534E}"/>
    <cellStyle name="20% - Accent4 3 2 2 3 2 2" xfId="16154" xr:uid="{778DA4D1-C3F9-4F15-A0E2-406840572F11}"/>
    <cellStyle name="20% - Accent4 3 2 2 3 2 2 2" xfId="33979" xr:uid="{E33A2497-CC8F-48C7-A631-9BAE7D5506E7}"/>
    <cellStyle name="20% - Accent4 3 2 2 3 2 3" xfId="25479" xr:uid="{DBBF42CA-869F-4D86-A5C4-E2BF7455CFE8}"/>
    <cellStyle name="20% - Accent4 3 2 2 3 3" xfId="11994" xr:uid="{F3763B2F-46F6-4832-8D80-E571F2517230}"/>
    <cellStyle name="20% - Accent4 3 2 2 3 3 2" xfId="29819" xr:uid="{07CC8C81-4C40-4915-8BE6-F2C2A4A21FE7}"/>
    <cellStyle name="20% - Accent4 3 2 2 3 4" xfId="21319" xr:uid="{94CFCF28-B690-4F80-94A9-580C65034D71}"/>
    <cellStyle name="20% - Accent4 3 2 2 4" xfId="5491" xr:uid="{CA7A62B8-9946-4FD6-8437-54339A037018}"/>
    <cellStyle name="20% - Accent4 3 2 2 4 2" xfId="14074" xr:uid="{EBC5C0E8-D9ED-47A5-91BD-793F77E9CD47}"/>
    <cellStyle name="20% - Accent4 3 2 2 4 2 2" xfId="31899" xr:uid="{B014F7A8-9C7C-4653-ADE6-BDD5B8E0DDFA}"/>
    <cellStyle name="20% - Accent4 3 2 2 4 3" xfId="23399" xr:uid="{2549C7BA-17EB-4C70-9C70-DF1FBEDE6B44}"/>
    <cellStyle name="20% - Accent4 3 2 2 5" xfId="9914" xr:uid="{07770751-AAF2-4AFF-AEE7-130D726B397F}"/>
    <cellStyle name="20% - Accent4 3 2 2 5 2" xfId="27739" xr:uid="{AB1CB9E3-ED26-4456-986B-15F4B2C54976}"/>
    <cellStyle name="20% - Accent4 3 2 2 6" xfId="19239" xr:uid="{D56EAB84-6C33-4F31-A11E-07EA5E10597B}"/>
    <cellStyle name="20% - Accent4 3 2 3" xfId="1831" xr:uid="{E8CFEB70-CB27-41BB-BA77-B92287F4939F}"/>
    <cellStyle name="20% - Accent4 3 2 3 2" xfId="3911" xr:uid="{7D632ED2-212D-466E-8018-5DD371A9A00B}"/>
    <cellStyle name="20% - Accent4 3 2 3 2 2" xfId="8071" xr:uid="{934C6D37-20A8-4D8A-AE5B-DB9674BE631F}"/>
    <cellStyle name="20% - Accent4 3 2 3 2 2 2" xfId="16654" xr:uid="{96654424-8037-412E-9423-3B416FED323B}"/>
    <cellStyle name="20% - Accent4 3 2 3 2 2 2 2" xfId="34479" xr:uid="{EB259477-AAEC-47D5-BFAA-9B020AB66B82}"/>
    <cellStyle name="20% - Accent4 3 2 3 2 2 3" xfId="25979" xr:uid="{B8543382-5D34-455F-B27D-4A05A4F13345}"/>
    <cellStyle name="20% - Accent4 3 2 3 2 3" xfId="12494" xr:uid="{E2E0C260-DB6D-45C9-B40E-205B9064BA6D}"/>
    <cellStyle name="20% - Accent4 3 2 3 2 3 2" xfId="30319" xr:uid="{567CCCC0-4316-458B-B278-7829C07CB8F4}"/>
    <cellStyle name="20% - Accent4 3 2 3 2 4" xfId="21819" xr:uid="{9C277FFB-4602-4B44-860B-0998DCEBE010}"/>
    <cellStyle name="20% - Accent4 3 2 3 3" xfId="5991" xr:uid="{8E9CA7BF-DE94-4B7E-85BF-1D81A1CCD6B7}"/>
    <cellStyle name="20% - Accent4 3 2 3 3 2" xfId="14574" xr:uid="{93B55B7B-1CC5-4A0C-9EA8-963C13C5BE6C}"/>
    <cellStyle name="20% - Accent4 3 2 3 3 2 2" xfId="32399" xr:uid="{582D878B-BC42-4512-92E4-6BDFFDBB59DB}"/>
    <cellStyle name="20% - Accent4 3 2 3 3 3" xfId="23899" xr:uid="{29FBF8F9-9558-4585-818C-0F2044B53747}"/>
    <cellStyle name="20% - Accent4 3 2 3 4" xfId="10414" xr:uid="{CD5BE73A-8F6B-4428-B2D5-2315BBC2CCE1}"/>
    <cellStyle name="20% - Accent4 3 2 3 4 2" xfId="28239" xr:uid="{0A006CFE-FC9F-44FE-9924-49FAA3AD1DF7}"/>
    <cellStyle name="20% - Accent4 3 2 3 5" xfId="19739" xr:uid="{EFF7D6D1-6C23-4098-AD6E-E83676125008}"/>
    <cellStyle name="20% - Accent4 3 2 4" xfId="2931" xr:uid="{ABFBA594-AEB2-4544-A182-54C4A034585E}"/>
    <cellStyle name="20% - Accent4 3 2 4 2" xfId="7091" xr:uid="{A253488D-05FA-4629-B0FB-0A387C59696D}"/>
    <cellStyle name="20% - Accent4 3 2 4 2 2" xfId="15674" xr:uid="{FDDE7DC6-2C93-4F0B-B3E0-C5488064846F}"/>
    <cellStyle name="20% - Accent4 3 2 4 2 2 2" xfId="33499" xr:uid="{6551BCD8-162D-4E85-A493-957ED246EFA7}"/>
    <cellStyle name="20% - Accent4 3 2 4 2 3" xfId="24999" xr:uid="{86413BA8-87DA-431E-960E-4825B6DE0BEF}"/>
    <cellStyle name="20% - Accent4 3 2 4 3" xfId="11514" xr:uid="{93849386-B6DA-4805-96DC-DFEFD72D39D4}"/>
    <cellStyle name="20% - Accent4 3 2 4 3 2" xfId="29339" xr:uid="{4822C3FA-79B4-4FA9-8ADF-DE9A921D7F71}"/>
    <cellStyle name="20% - Accent4 3 2 4 4" xfId="20839" xr:uid="{C0D59595-B721-4C85-B3C6-4489B1624F0C}"/>
    <cellStyle name="20% - Accent4 3 2 5" xfId="5011" xr:uid="{82342C70-86A8-4656-AD33-F5D321B13D4B}"/>
    <cellStyle name="20% - Accent4 3 2 5 2" xfId="13594" xr:uid="{2721EA58-1A5E-4A9D-AFC7-38A8D28DF8D5}"/>
    <cellStyle name="20% - Accent4 3 2 5 2 2" xfId="31419" xr:uid="{901C54F5-BAD4-4E67-AA0A-BB6388FF9F5E}"/>
    <cellStyle name="20% - Accent4 3 2 5 3" xfId="22919" xr:uid="{0D586C38-CC05-45F4-A902-B39E9B93C9C9}"/>
    <cellStyle name="20% - Accent4 3 2 6" xfId="9434" xr:uid="{E710EE99-296C-41D5-BEEE-415A310EF821}"/>
    <cellStyle name="20% - Accent4 3 2 6 2" xfId="27259" xr:uid="{ABDC5BBD-097D-41BB-9E11-36D16971F5E9}"/>
    <cellStyle name="20% - Accent4 3 2 7" xfId="18759" xr:uid="{6822073D-3483-4B61-A696-9AEB70527896}"/>
    <cellStyle name="20% - Accent4 3 3" xfId="1145" xr:uid="{E09C7228-AB02-429A-AF32-178FFE155F95}"/>
    <cellStyle name="20% - Accent4 3 3 2" xfId="2251" xr:uid="{3626F2BB-E6D8-4820-B4C1-AEDFC30434A4}"/>
    <cellStyle name="20% - Accent4 3 3 2 2" xfId="4331" xr:uid="{5244E608-2569-43A8-8746-091932ED7AE9}"/>
    <cellStyle name="20% - Accent4 3 3 2 2 2" xfId="8491" xr:uid="{AAC07BB7-EC87-4227-A4C7-65C7EFA00825}"/>
    <cellStyle name="20% - Accent4 3 3 2 2 2 2" xfId="17074" xr:uid="{74B36290-F8D9-4657-89BB-66E39690E579}"/>
    <cellStyle name="20% - Accent4 3 3 2 2 2 2 2" xfId="34899" xr:uid="{45E50E5C-226D-4DD2-9E08-9F3C35DFC807}"/>
    <cellStyle name="20% - Accent4 3 3 2 2 2 3" xfId="26399" xr:uid="{1D0D40BA-BC6B-4EC7-A0B9-89A61128039F}"/>
    <cellStyle name="20% - Accent4 3 3 2 2 3" xfId="12914" xr:uid="{5DA8F6D4-0375-4A17-B9A5-AE2631AB660D}"/>
    <cellStyle name="20% - Accent4 3 3 2 2 3 2" xfId="30739" xr:uid="{845D6DB5-B426-4B16-974A-BEF1BDBD572D}"/>
    <cellStyle name="20% - Accent4 3 3 2 2 4" xfId="22239" xr:uid="{7DC3D0F7-D3DD-4AEC-98C8-406C255EC801}"/>
    <cellStyle name="20% - Accent4 3 3 2 3" xfId="6411" xr:uid="{8DE84C24-D54B-401E-BE55-0E6A255E0AA8}"/>
    <cellStyle name="20% - Accent4 3 3 2 3 2" xfId="14994" xr:uid="{592EA8CB-F7C5-477C-A019-EB16B04B3C15}"/>
    <cellStyle name="20% - Accent4 3 3 2 3 2 2" xfId="32819" xr:uid="{1851A41A-9243-4876-847E-7D6C22201802}"/>
    <cellStyle name="20% - Accent4 3 3 2 3 3" xfId="24319" xr:uid="{4396BB75-2672-46C8-8CDD-7FFAD04F702C}"/>
    <cellStyle name="20% - Accent4 3 3 2 4" xfId="10834" xr:uid="{2FB14619-217D-4219-9E78-CAF43393E396}"/>
    <cellStyle name="20% - Accent4 3 3 2 4 2" xfId="28659" xr:uid="{FA5448FE-EE1A-4570-8C02-7E4A053B0409}"/>
    <cellStyle name="20% - Accent4 3 3 2 5" xfId="20159" xr:uid="{5C05C3B7-D890-4237-B749-8D639B7DE601}"/>
    <cellStyle name="20% - Accent4 3 3 3" xfId="3351" xr:uid="{3F400F9E-8B2F-4E0C-8BB9-65BDDF60C9A7}"/>
    <cellStyle name="20% - Accent4 3 3 3 2" xfId="7511" xr:uid="{56BECB51-9F2A-40A7-B838-318F4D0FB002}"/>
    <cellStyle name="20% - Accent4 3 3 3 2 2" xfId="16094" xr:uid="{8D9391D6-7D22-4563-A76B-7C0CBBD0BD28}"/>
    <cellStyle name="20% - Accent4 3 3 3 2 2 2" xfId="33919" xr:uid="{92579254-BC4F-4B03-8C20-AAE5EF69DFAD}"/>
    <cellStyle name="20% - Accent4 3 3 3 2 3" xfId="25419" xr:uid="{7280B56A-FF12-4553-819C-7B9D5D76D56F}"/>
    <cellStyle name="20% - Accent4 3 3 3 3" xfId="11934" xr:uid="{038CE73D-A422-4172-9548-935B86D2389E}"/>
    <cellStyle name="20% - Accent4 3 3 3 3 2" xfId="29759" xr:uid="{6141C3AC-DF49-40C3-B9D4-5F4B539A427F}"/>
    <cellStyle name="20% - Accent4 3 3 3 4" xfId="21259" xr:uid="{CFDAB3AB-0852-4C07-ABEE-B2F268BC13F7}"/>
    <cellStyle name="20% - Accent4 3 3 4" xfId="5431" xr:uid="{465035BC-B153-45D0-B4FD-08809CC464A1}"/>
    <cellStyle name="20% - Accent4 3 3 4 2" xfId="14014" xr:uid="{59344234-3CEF-45D9-AD5E-C960C7E033D0}"/>
    <cellStyle name="20% - Accent4 3 3 4 2 2" xfId="31839" xr:uid="{062BB11F-8834-40B5-9193-A927AC00B614}"/>
    <cellStyle name="20% - Accent4 3 3 4 3" xfId="23339" xr:uid="{09B6C901-0BEA-424E-B972-D01469A37AD7}"/>
    <cellStyle name="20% - Accent4 3 3 5" xfId="9854" xr:uid="{3C447FE6-4487-4642-9D68-80FB98BAA70E}"/>
    <cellStyle name="20% - Accent4 3 3 5 2" xfId="27679" xr:uid="{CD2AB206-EFDB-4CBF-9C56-2C47C5C39908}"/>
    <cellStyle name="20% - Accent4 3 3 6" xfId="19179" xr:uid="{C5BACC7D-7E67-4D16-A95E-B5A6F8B6147A}"/>
    <cellStyle name="20% - Accent4 3 4" xfId="1771" xr:uid="{03C58F76-019C-46B3-AEA3-3345E95B5D6E}"/>
    <cellStyle name="20% - Accent4 3 4 2" xfId="3851" xr:uid="{6FE4F76D-43E1-4D43-A821-35ADC2152A5F}"/>
    <cellStyle name="20% - Accent4 3 4 2 2" xfId="8011" xr:uid="{791D9751-4780-4D56-9B82-ADB6C6C3A909}"/>
    <cellStyle name="20% - Accent4 3 4 2 2 2" xfId="16594" xr:uid="{601436F8-3CBA-4131-8AE4-BD96A11A6026}"/>
    <cellStyle name="20% - Accent4 3 4 2 2 2 2" xfId="34419" xr:uid="{1630A934-90CC-42A5-8456-3169921E4FDE}"/>
    <cellStyle name="20% - Accent4 3 4 2 2 3" xfId="25919" xr:uid="{732F1A14-4DA9-44D0-BE8D-96D75432ACB9}"/>
    <cellStyle name="20% - Accent4 3 4 2 3" xfId="12434" xr:uid="{B75A8060-D8F9-4BB4-A1EB-E58D80A75520}"/>
    <cellStyle name="20% - Accent4 3 4 2 3 2" xfId="30259" xr:uid="{5F805A05-354E-42AF-8526-7145CEA28E1C}"/>
    <cellStyle name="20% - Accent4 3 4 2 4" xfId="21759" xr:uid="{EFC57425-52A4-48A6-BB49-1A110FE1152B}"/>
    <cellStyle name="20% - Accent4 3 4 3" xfId="5931" xr:uid="{016F2E52-01AD-42ED-BF14-42D885346377}"/>
    <cellStyle name="20% - Accent4 3 4 3 2" xfId="14514" xr:uid="{7F7567A6-12DB-44A3-B706-A01D1521E566}"/>
    <cellStyle name="20% - Accent4 3 4 3 2 2" xfId="32339" xr:uid="{FDC1EA93-C13B-4560-AED2-677DA916B258}"/>
    <cellStyle name="20% - Accent4 3 4 3 3" xfId="23839" xr:uid="{A87DD39D-E0A9-4FAA-AA06-93C446B5C965}"/>
    <cellStyle name="20% - Accent4 3 4 4" xfId="10354" xr:uid="{C5F2B7F8-206F-40CF-BEA5-DE8E37714430}"/>
    <cellStyle name="20% - Accent4 3 4 4 2" xfId="28179" xr:uid="{BABC9920-1853-4C8F-BEF9-DBE7EA0B8556}"/>
    <cellStyle name="20% - Accent4 3 4 5" xfId="19679" xr:uid="{FBEFD902-9A9D-4A48-AE59-D165B5DBFE66}"/>
    <cellStyle name="20% - Accent4 3 5" xfId="2871" xr:uid="{87CFB488-D3C5-4CDD-BFDB-837FB737E7D8}"/>
    <cellStyle name="20% - Accent4 3 5 2" xfId="7031" xr:uid="{4534C526-C0B9-4532-8009-C2323975FBB9}"/>
    <cellStyle name="20% - Accent4 3 5 2 2" xfId="15614" xr:uid="{3128C755-EF49-47F9-9AA9-33C270CE5C79}"/>
    <cellStyle name="20% - Accent4 3 5 2 2 2" xfId="33439" xr:uid="{7B8729DF-0E10-4280-BCD5-E3016DD49DE8}"/>
    <cellStyle name="20% - Accent4 3 5 2 3" xfId="24939" xr:uid="{0597662F-F0DC-4D16-83B4-B94000CD8F3C}"/>
    <cellStyle name="20% - Accent4 3 5 3" xfId="11454" xr:uid="{BB420F60-2296-437D-A7CF-0514BF85F2FB}"/>
    <cellStyle name="20% - Accent4 3 5 3 2" xfId="29279" xr:uid="{B4C97F5F-75B8-4B34-BFF7-43B72EB61E28}"/>
    <cellStyle name="20% - Accent4 3 5 4" xfId="20779" xr:uid="{72500893-6222-4237-B670-3C8A1DEE499F}"/>
    <cellStyle name="20% - Accent4 3 6" xfId="4951" xr:uid="{DFB46D4D-889B-413C-8F24-EF1D30A58ED9}"/>
    <cellStyle name="20% - Accent4 3 6 2" xfId="13534" xr:uid="{F6CEF525-4030-44BB-B467-AFCD8851A9BC}"/>
    <cellStyle name="20% - Accent4 3 6 2 2" xfId="31359" xr:uid="{BB89EB6A-4E24-4FC8-B896-DB1062CC2D38}"/>
    <cellStyle name="20% - Accent4 3 6 3" xfId="22859" xr:uid="{7CE68F4C-9105-4AEB-B101-D814351EC84C}"/>
    <cellStyle name="20% - Accent4 3 7" xfId="9374" xr:uid="{1A21793B-F643-4C27-87B3-97AB92B8165A}"/>
    <cellStyle name="20% - Accent4 3 7 2" xfId="27199" xr:uid="{EE9ADF62-C878-4EE1-9652-E7BCD64D39E2}"/>
    <cellStyle name="20% - Accent4 3 8" xfId="18699" xr:uid="{1213A629-7979-4F0E-B5E8-3A38D8FE409B}"/>
    <cellStyle name="20% - Accent4 30" xfId="2831" xr:uid="{149C9AF4-BC9B-4448-88A5-604B6DD00BF4}"/>
    <cellStyle name="20% - Accent4 30 2" xfId="4911" xr:uid="{62FC55B2-75E2-467F-8897-DA5B316868AA}"/>
    <cellStyle name="20% - Accent4 30 2 2" xfId="9071" xr:uid="{C72A4D53-BF7B-49CB-9499-AFE061061F2D}"/>
    <cellStyle name="20% - Accent4 30 2 2 2" xfId="17654" xr:uid="{45B35EF7-2B91-4EA6-AAD0-0C5B85A50A58}"/>
    <cellStyle name="20% - Accent4 30 2 2 2 2" xfId="35479" xr:uid="{7FFD3E2D-96A7-4592-9B1A-D2FD428DBFFD}"/>
    <cellStyle name="20% - Accent4 30 2 2 3" xfId="26979" xr:uid="{49A53814-FB24-4242-811A-D24CA79B2EC0}"/>
    <cellStyle name="20% - Accent4 30 2 3" xfId="13494" xr:uid="{FCF66FBA-990E-42B1-B6AF-5FD65A6B5BDC}"/>
    <cellStyle name="20% - Accent4 30 2 3 2" xfId="31319" xr:uid="{EF3E2D43-B972-4800-A2F9-C94F87D5126D}"/>
    <cellStyle name="20% - Accent4 30 2 4" xfId="22819" xr:uid="{67AD86BA-C008-4095-8661-EBBF6B8D120B}"/>
    <cellStyle name="20% - Accent4 30 3" xfId="6991" xr:uid="{7F7CB452-71CF-4E8A-AF73-1F05660D8C38}"/>
    <cellStyle name="20% - Accent4 30 3 2" xfId="15574" xr:uid="{A3D6AEFE-46AE-4BDE-BEDC-1A93C859ADBD}"/>
    <cellStyle name="20% - Accent4 30 3 2 2" xfId="33399" xr:uid="{77E5E70D-0B37-4AD0-85F8-CEBE229E9115}"/>
    <cellStyle name="20% - Accent4 30 3 3" xfId="24899" xr:uid="{C00266CE-D6E0-4F1F-8A97-4A7A88EE287A}"/>
    <cellStyle name="20% - Accent4 30 4" xfId="11414" xr:uid="{D22F2DE1-98DC-40BB-B40A-DC684EC49377}"/>
    <cellStyle name="20% - Accent4 30 4 2" xfId="29239" xr:uid="{C9677A51-7D4F-4905-A272-198F0CAAF3E3}"/>
    <cellStyle name="20% - Accent4 30 5" xfId="20739" xr:uid="{3424E6DF-A160-4BAB-A463-ADCDAF01344A}"/>
    <cellStyle name="20% - Accent4 300" xfId="40140" xr:uid="{1EF6073C-E258-423B-BD4F-8F5F2D9AD5E5}"/>
    <cellStyle name="20% - Accent4 301" xfId="40160" xr:uid="{134337D3-DD1A-45F2-A8F9-ECD29B2B8388}"/>
    <cellStyle name="20% - Accent4 302" xfId="40180" xr:uid="{20FE3516-5169-425D-8FE0-7BF7C3A19DA9}"/>
    <cellStyle name="20% - Accent4 303" xfId="40200" xr:uid="{207F4162-ADF9-4454-B50F-134A3A82A5A0}"/>
    <cellStyle name="20% - Accent4 304" xfId="40220" xr:uid="{64ED57CD-ACE4-4F87-BB9F-40DBDE2B27FC}"/>
    <cellStyle name="20% - Accent4 305" xfId="40240" xr:uid="{FDAB745B-A52B-4ED6-B03D-CAA1BBBE2FDF}"/>
    <cellStyle name="20% - Accent4 306" xfId="40260" xr:uid="{9B3297D3-F523-49D2-B300-9ABA06A8F246}"/>
    <cellStyle name="20% - Accent4 307" xfId="40280" xr:uid="{25C06D3F-0F5D-4731-891A-78CAFFBC26EA}"/>
    <cellStyle name="20% - Accent4 308" xfId="40300" xr:uid="{D6343274-8331-4F23-A923-82455136F9A2}"/>
    <cellStyle name="20% - Accent4 309" xfId="40320" xr:uid="{8986EB83-071F-4375-8F52-BCF42B25B5BE}"/>
    <cellStyle name="20% - Accent4 31" xfId="9110" xr:uid="{EED4F08F-FBE8-4405-82FD-041D59E1BEEB}"/>
    <cellStyle name="20% - Accent4 31 2" xfId="17674" xr:uid="{16E320C9-9A92-44C1-AED3-E73284C8B751}"/>
    <cellStyle name="20% - Accent4 310" xfId="40340" xr:uid="{4136C396-0F48-4209-8968-9505AA5189C1}"/>
    <cellStyle name="20% - Accent4 311" xfId="40360" xr:uid="{F085D4E1-CE7A-4455-BD43-7F2ABBE1602A}"/>
    <cellStyle name="20% - Accent4 312" xfId="40380" xr:uid="{3C9AF732-04EA-4EBF-B0C1-1CEF95B78117}"/>
    <cellStyle name="20% - Accent4 313" xfId="40400" xr:uid="{2DEEF7E4-0F62-4165-9A38-F3CC36680ED2}"/>
    <cellStyle name="20% - Accent4 314" xfId="40420" xr:uid="{204366DA-50D7-4804-AC80-7D138AD071D4}"/>
    <cellStyle name="20% - Accent4 315" xfId="40440" xr:uid="{8429AC52-A230-457F-B0A7-4E0DD3D63453}"/>
    <cellStyle name="20% - Accent4 316" xfId="40460" xr:uid="{CCC28E67-F1C6-4510-B667-531CA20254D2}"/>
    <cellStyle name="20% - Accent4 317" xfId="40480" xr:uid="{CD32CF19-6BBC-45B1-A15A-C1366E6AA2CE}"/>
    <cellStyle name="20% - Accent4 318" xfId="40500" xr:uid="{466DDA99-FAD7-41C8-B066-152A9FC0CB3B}"/>
    <cellStyle name="20% - Accent4 319" xfId="40520" xr:uid="{A7EF3B04-19E5-4831-9139-906D2F9FFB4D}"/>
    <cellStyle name="20% - Accent4 32" xfId="9132" xr:uid="{1879F6B3-16D0-4EA4-B5A6-1723B3890D16}"/>
    <cellStyle name="20% - Accent4 32 2" xfId="17694" xr:uid="{C6E7BD2F-940E-45FD-94C0-406903C1663D}"/>
    <cellStyle name="20% - Accent4 32 2 2" xfId="35499" xr:uid="{99898F2C-C702-409C-AE6A-CE970B4357B5}"/>
    <cellStyle name="20% - Accent4 32 3" xfId="26999" xr:uid="{9B5487AD-F646-4995-8090-1CDB5B2D6961}"/>
    <cellStyle name="20% - Accent4 320" xfId="40540" xr:uid="{2CD02AEE-F165-47CD-BFA3-F196BA32C113}"/>
    <cellStyle name="20% - Accent4 321" xfId="40560" xr:uid="{8AE4DA0D-16F5-46E4-BD22-B4078C8DC5F9}"/>
    <cellStyle name="20% - Accent4 322" xfId="40580" xr:uid="{D2CBCEA1-E2F9-451B-8EDD-5AB370061CBD}"/>
    <cellStyle name="20% - Accent4 323" xfId="40600" xr:uid="{79961BBC-2254-4191-B651-7996F120BBE2}"/>
    <cellStyle name="20% - Accent4 324" xfId="40620" xr:uid="{F52C1A53-6D90-4896-B30E-345AC188AE84}"/>
    <cellStyle name="20% - Accent4 325" xfId="40640" xr:uid="{F4132582-19E7-4C79-BCEC-9FFE01BDEFAB}"/>
    <cellStyle name="20% - Accent4 326" xfId="40660" xr:uid="{C5CACABA-9563-4DC1-B871-9CE6F2941E57}"/>
    <cellStyle name="20% - Accent4 327" xfId="40680" xr:uid="{3AD58968-200F-470E-B91F-8C209357249F}"/>
    <cellStyle name="20% - Accent4 328" xfId="40700" xr:uid="{41017A8F-C4FF-4D09-8CBC-31F709BDCFFD}"/>
    <cellStyle name="20% - Accent4 329" xfId="40720" xr:uid="{7C26AE79-8846-4E7D-84A3-6DE27B1BE6A2}"/>
    <cellStyle name="20% - Accent4 33" xfId="9152" xr:uid="{A9E0420A-2221-480D-A0A9-5A43B324241C}"/>
    <cellStyle name="20% - Accent4 33 2" xfId="17714" xr:uid="{04750007-007C-4363-BA73-2A165B61BD1C}"/>
    <cellStyle name="20% - Accent4 33 2 2" xfId="35519" xr:uid="{887A1932-EEB3-40A8-A5ED-A1DD2E0FE6D1}"/>
    <cellStyle name="20% - Accent4 33 3" xfId="27019" xr:uid="{2E3E6885-19CA-455A-8278-E84ABA6EE13C}"/>
    <cellStyle name="20% - Accent4 330" xfId="40740" xr:uid="{D5D4D55C-70AF-4A05-B48A-17B40D9365BA}"/>
    <cellStyle name="20% - Accent4 331" xfId="40760" xr:uid="{AFA7B4AA-009C-4262-95C0-EBA79FD5745F}"/>
    <cellStyle name="20% - Accent4 332" xfId="40780" xr:uid="{E615194F-2B2E-484E-B2AC-2055A7D7AB1E}"/>
    <cellStyle name="20% - Accent4 333" xfId="40792" xr:uid="{265F5290-D0B9-4F9C-8C95-5FBE9EDB24B6}"/>
    <cellStyle name="20% - Accent4 334" xfId="40820" xr:uid="{3C4B45BA-9E2B-4C69-9F38-2F225B12E8A8}"/>
    <cellStyle name="20% - Accent4 335" xfId="40840" xr:uid="{261B6ED4-242A-4B44-9F07-B7B6B783B192}"/>
    <cellStyle name="20% - Accent4 336" xfId="40860" xr:uid="{9CAA9D26-7226-4C99-8E34-C39F247471A9}"/>
    <cellStyle name="20% - Accent4 337" xfId="40880" xr:uid="{8DF768D0-CE88-4DA4-AC5D-D7FC53CEF6B6}"/>
    <cellStyle name="20% - Accent4 338" xfId="40900" xr:uid="{0EC4EF28-A44A-4829-9115-90D320F5389D}"/>
    <cellStyle name="20% - Accent4 339" xfId="40920" xr:uid="{1612770D-664A-4564-B089-AF648BF58F96}"/>
    <cellStyle name="20% - Accent4 34" xfId="9172" xr:uid="{30402B41-3D8A-4142-98F6-420AF045A921}"/>
    <cellStyle name="20% - Accent4 340" xfId="40940" xr:uid="{7E0AECAD-6443-4D7D-A1EC-AD50EE89EE47}"/>
    <cellStyle name="20% - Accent4 341" xfId="40960" xr:uid="{BF451785-D868-4C30-9143-D20179461BAB}"/>
    <cellStyle name="20% - Accent4 342" xfId="40980" xr:uid="{4458062B-B222-4B94-8837-9A8117C161A1}"/>
    <cellStyle name="20% - Accent4 343" xfId="41000" xr:uid="{4884EAD4-94D4-41FC-AA34-DF514B9641AA}"/>
    <cellStyle name="20% - Accent4 344" xfId="41020" xr:uid="{4BE81B49-83EC-4B16-9E29-CA4B56ACF8A5}"/>
    <cellStyle name="20% - Accent4 345" xfId="41040" xr:uid="{FBB19C80-DA56-4551-BFA0-844AA3C464B4}"/>
    <cellStyle name="20% - Accent4 346" xfId="41060" xr:uid="{58E5A6E2-ED54-4B00-B08F-7DD2FFBA986B}"/>
    <cellStyle name="20% - Accent4 347" xfId="41080" xr:uid="{09397352-4B52-4364-931E-35914A0C3423}"/>
    <cellStyle name="20% - Accent4 348" xfId="41100" xr:uid="{725C4C1A-6B94-4157-8B3F-C128039FEDA4}"/>
    <cellStyle name="20% - Accent4 349" xfId="41120" xr:uid="{35EF52CA-AF53-469A-B5F8-5D3C1C477A0E}"/>
    <cellStyle name="20% - Accent4 35" xfId="9212" xr:uid="{3DF9FA55-512E-4CAE-82C6-99DC4DCE7B50}"/>
    <cellStyle name="20% - Accent4 35 2" xfId="17734" xr:uid="{9F821910-265C-4441-AE27-7107A2ABB041}"/>
    <cellStyle name="20% - Accent4 35 2 2" xfId="35539" xr:uid="{28ACF482-DA82-4EAE-95D3-9AA4BD1ADE30}"/>
    <cellStyle name="20% - Accent4 35 3" xfId="27039" xr:uid="{C25E83B6-C4B0-4920-A5DE-B6CEA77BBBCD}"/>
    <cellStyle name="20% - Accent4 350" xfId="41132" xr:uid="{AA9C649B-2AD4-4DA3-ABF8-1C0A0721F1A1}"/>
    <cellStyle name="20% - Accent4 351" xfId="41152" xr:uid="{5AAD770A-CF64-46B6-BED7-E7510C79EA17}"/>
    <cellStyle name="20% - Accent4 352" xfId="41180" xr:uid="{A1F3DB99-BF3A-427E-B55A-D2CE0969E3C7}"/>
    <cellStyle name="20% - Accent4 353" xfId="41200" xr:uid="{FBB174A3-6DCF-44CB-8440-7706A720AD8F}"/>
    <cellStyle name="20% - Accent4 354" xfId="41220" xr:uid="{268D226E-D380-49C1-95D2-5209339720EE}"/>
    <cellStyle name="20% - Accent4 355" xfId="41240" xr:uid="{D628FED9-D024-4EF2-AD20-15701D7069F0}"/>
    <cellStyle name="20% - Accent4 356" xfId="41252" xr:uid="{2E06665D-8738-4C12-9A3B-5C1BA50185CE}"/>
    <cellStyle name="20% - Accent4 357" xfId="41297" xr:uid="{F01CEAA0-25CA-4803-9B42-9933D219B10B}"/>
    <cellStyle name="20% - Accent4 358" xfId="41277" xr:uid="{A08F168F-A505-4539-B69A-2C9B491F49DC}"/>
    <cellStyle name="20% - Accent4 359" xfId="41320" xr:uid="{5D572A3C-9F5C-45DC-8E63-4C1252D39E1C}"/>
    <cellStyle name="20% - Accent4 36" xfId="9234" xr:uid="{2516406F-B94E-4336-84DF-8970BF4293AB}"/>
    <cellStyle name="20% - Accent4 36 2" xfId="17754" xr:uid="{083D845A-D6A5-4397-8713-1C6DD50960B2}"/>
    <cellStyle name="20% - Accent4 36 2 2" xfId="35559" xr:uid="{4FA24822-BE37-420D-B125-786DE5DCDA0B}"/>
    <cellStyle name="20% - Accent4 36 3" xfId="27059" xr:uid="{8A1531C8-B651-4176-BA63-A97B9756A280}"/>
    <cellStyle name="20% - Accent4 360" xfId="41340" xr:uid="{EEB79F28-19BC-4D53-9ADE-20BF89A01C8D}"/>
    <cellStyle name="20% - Accent4 361" xfId="41360" xr:uid="{85A50769-020A-4A42-ADD3-5C3CA86D29AC}"/>
    <cellStyle name="20% - Accent4 362" xfId="41380" xr:uid="{85A26662-5AE3-410D-85DE-A3D304DFF02E}"/>
    <cellStyle name="20% - Accent4 363" xfId="41392" xr:uid="{CDD083CE-6EAE-44D0-AE1B-5E13F1710FE1}"/>
    <cellStyle name="20% - Accent4 364" xfId="41420" xr:uid="{00B76807-3FD6-46F9-BAA6-516BAD293A4B}"/>
    <cellStyle name="20% - Accent4 365" xfId="41440" xr:uid="{8D867A00-02A3-462E-963A-0007CC4FB18E}"/>
    <cellStyle name="20% - Accent4 366" xfId="41460" xr:uid="{D05095CF-CCA3-46EA-8834-96A3E70A57B2}"/>
    <cellStyle name="20% - Accent4 367" xfId="41480" xr:uid="{C0BB4896-FCCA-4199-9F0D-65A324506EE8}"/>
    <cellStyle name="20% - Accent4 368" xfId="41500" xr:uid="{8E7C1175-458B-4B6D-850C-DDFE1B622F36}"/>
    <cellStyle name="20% - Accent4 369" xfId="41512" xr:uid="{D246DD5F-401F-46D8-8D6C-4107E6802991}"/>
    <cellStyle name="20% - Accent4 37" xfId="9254" xr:uid="{99B7C3C7-9EA3-4738-964F-8CB870A7C19D}"/>
    <cellStyle name="20% - Accent4 37 2" xfId="17774" xr:uid="{D1AD0143-D6DB-4A0A-B957-3EDBB3230F40}"/>
    <cellStyle name="20% - Accent4 37 2 2" xfId="35579" xr:uid="{965E18ED-9842-4A8C-BF95-F31D8DC6EA7B}"/>
    <cellStyle name="20% - Accent4 37 3" xfId="27079" xr:uid="{B50985B1-0467-4B85-99E9-56C7945A6293}"/>
    <cellStyle name="20% - Accent4 370" xfId="41540" xr:uid="{402D490D-F34B-45D3-B951-DA5AC772C508}"/>
    <cellStyle name="20% - Accent4 371" xfId="41560" xr:uid="{1CC99492-AD54-4BB1-AEBB-81EDA7CE5903}"/>
    <cellStyle name="20% - Accent4 372" xfId="41580" xr:uid="{3708A508-993C-4FA9-A537-402D6F59593D}"/>
    <cellStyle name="20% - Accent4 373" xfId="41600" xr:uid="{4C344614-253B-4169-82C5-EE99992B647A}"/>
    <cellStyle name="20% - Accent4 374" xfId="41612" xr:uid="{38AEF5D3-5475-4436-A267-4B1096CCE335}"/>
    <cellStyle name="20% - Accent4 375" xfId="41640" xr:uid="{8A6DF791-35CC-4468-B169-487BCA7A481D}"/>
    <cellStyle name="20% - Accent4 376" xfId="41660" xr:uid="{30D818B7-8BE8-4BA9-975A-30386BDB8B7F}"/>
    <cellStyle name="20% - Accent4 377" xfId="41680" xr:uid="{BBF492FD-F948-4C80-8215-63C0FA3B1BCA}"/>
    <cellStyle name="20% - Accent4 378" xfId="41692" xr:uid="{2DC4832D-5320-48CE-AE07-E68ACA81B722}"/>
    <cellStyle name="20% - Accent4 379" xfId="41720" xr:uid="{24B1383D-975E-4717-86E8-05ED8191A893}"/>
    <cellStyle name="20% - Accent4 38" xfId="9274" xr:uid="{BA22F30D-645A-43F5-901E-825F923A6F4A}"/>
    <cellStyle name="20% - Accent4 38 2" xfId="17794" xr:uid="{5591E9F7-D754-4EDC-83EF-E72575502B0B}"/>
    <cellStyle name="20% - Accent4 38 2 2" xfId="35599" xr:uid="{24FDC5DB-8833-40DB-ABF3-C82A16791754}"/>
    <cellStyle name="20% - Accent4 38 3" xfId="27099" xr:uid="{4AD62144-99C0-48E3-8D4D-BD745F8E27A3}"/>
    <cellStyle name="20% - Accent4 380" xfId="41740" xr:uid="{F49816CC-A7E5-416B-B256-9EDC62E609BB}"/>
    <cellStyle name="20% - Accent4 381" xfId="41760" xr:uid="{C6D4FE0B-6B8F-4D2F-A5D6-E1191BEC4DFA}"/>
    <cellStyle name="20% - Accent4 382" xfId="41773" xr:uid="{4290B22A-9F04-4B1B-A709-725A43F071E4}"/>
    <cellStyle name="20% - Accent4 383" xfId="41793" xr:uid="{9894B914-4086-4D5B-9DE0-E68778775FA5}"/>
    <cellStyle name="20% - Accent4 384" xfId="41839" xr:uid="{124B4FA0-0191-4218-B700-714F5CF64006}"/>
    <cellStyle name="20% - Accent4 385" xfId="41820" xr:uid="{C50CB03E-DA8D-4DAF-A066-7D8F73270A90}"/>
    <cellStyle name="20% - Accent4 386" xfId="41861" xr:uid="{C2B732FD-7F0C-4467-89A3-C6144C601DC3}"/>
    <cellStyle name="20% - Accent4 387" xfId="41881" xr:uid="{446A7A71-F2FD-475E-ADF8-3F439446E396}"/>
    <cellStyle name="20% - Accent4 388" xfId="41893" xr:uid="{20BD11A5-3195-4E8D-BC52-6DEA0968A4D3}"/>
    <cellStyle name="20% - Accent4 389" xfId="41913" xr:uid="{14724575-952D-4507-B65D-7237228056AF}"/>
    <cellStyle name="20% - Accent4 39" xfId="9294" xr:uid="{9972DFC0-8C4A-4261-966E-CD15946D37C8}"/>
    <cellStyle name="20% - Accent4 39 2" xfId="27119" xr:uid="{79729490-FA09-47A8-A0BC-676FA7F48216}"/>
    <cellStyle name="20% - Accent4 390" xfId="41941" xr:uid="{55E1AE60-F37F-4769-A0CE-D801587CCBA6}"/>
    <cellStyle name="20% - Accent4 391" xfId="41961" xr:uid="{8CE415C5-CAD0-4B56-879D-79F9804AD5A5}"/>
    <cellStyle name="20% - Accent4 392" xfId="41981" xr:uid="{F9B73DE8-B978-432C-9925-703E3893F853}"/>
    <cellStyle name="20% - Accent4 393" xfId="42001" xr:uid="{22550200-3A49-4A33-A2E3-D967C965E89F}"/>
    <cellStyle name="20% - Accent4 394" xfId="42021" xr:uid="{D9B41F86-2CB6-4889-B132-7BE5590F60F3}"/>
    <cellStyle name="20% - Accent4 395" xfId="42041" xr:uid="{1645C75C-771C-41B6-BF7F-1123DC70D4A4}"/>
    <cellStyle name="20% - Accent4 396" xfId="42061" xr:uid="{9B1DFAD7-A125-44B5-B5F7-7DE63B9E9FE5}"/>
    <cellStyle name="20% - Accent4 397" xfId="42081" xr:uid="{86DC3961-84D3-4F9D-8966-EC8798544C38}"/>
    <cellStyle name="20% - Accent4 398" xfId="42101" xr:uid="{E0ACEEB9-32D3-44E3-B488-64A300142889}"/>
    <cellStyle name="20% - Accent4 399" xfId="42113" xr:uid="{FC68A806-E414-4027-84C1-5D6539A09CFB}"/>
    <cellStyle name="20% - Accent4 4" xfId="229" xr:uid="{00000000-0005-0000-0000-00000F000000}"/>
    <cellStyle name="20% - Accent4 40" xfId="9314" xr:uid="{2B116462-34F3-4D8E-9D16-8BE2C87B1DFA}"/>
    <cellStyle name="20% - Accent4 40 2" xfId="17814" xr:uid="{95F5EA6F-654F-4AB1-9BF3-CF326AA9BBA2}"/>
    <cellStyle name="20% - Accent4 40 2 2" xfId="35619" xr:uid="{50C11CCE-047A-4A9C-9B94-B88DCAAD23CA}"/>
    <cellStyle name="20% - Accent4 40 3" xfId="27139" xr:uid="{B1A9B6AB-0407-4A15-86EB-C0BF7D7755FE}"/>
    <cellStyle name="20% - Accent4 400" xfId="42141" xr:uid="{62DC3B01-EAF8-44BD-9923-AB03D3DB85BE}"/>
    <cellStyle name="20% - Accent4 401" xfId="42153" xr:uid="{688B230F-1BA9-4389-92B8-F67D66934806}"/>
    <cellStyle name="20% - Accent4 402" xfId="42181" xr:uid="{8A47E5EE-1BA0-462F-9ADC-390812500476}"/>
    <cellStyle name="20% - Accent4 403" xfId="42219" xr:uid="{E6BA4E97-F82C-4D69-B8FE-3D73800D3575}"/>
    <cellStyle name="20% - Accent4 404" xfId="42198" xr:uid="{E2A9E316-2088-4C7D-B915-D3B9A4A45506}"/>
    <cellStyle name="20% - Accent4 405" xfId="42241" xr:uid="{FE86C7B7-A40F-4CCC-94A2-647129E44456}"/>
    <cellStyle name="20% - Accent4 406" xfId="42261" xr:uid="{0C15BAC5-531C-42C7-8494-BA8BDAF8B29A}"/>
    <cellStyle name="20% - Accent4 407" xfId="42281" xr:uid="{B02266F3-8515-4483-840E-1C962194A2F6}"/>
    <cellStyle name="20% - Accent4 408" xfId="42293" xr:uid="{AC2760B5-D39B-4FC2-80B5-2B336468C4E9}"/>
    <cellStyle name="20% - Accent4 409" xfId="42313" xr:uid="{A2925E1A-4A62-4E4F-9F7C-F569559C56A4}"/>
    <cellStyle name="20% - Accent4 41" xfId="9334" xr:uid="{73F078AE-9A69-461E-8020-4113770DDA30}"/>
    <cellStyle name="20% - Accent4 41 2" xfId="17834" xr:uid="{A9FC3185-B09E-4A08-950C-C7CF07E4A080}"/>
    <cellStyle name="20% - Accent4 41 2 2" xfId="35639" xr:uid="{5D39ADE1-C45B-492C-8B78-0FD28EE58CA4}"/>
    <cellStyle name="20% - Accent4 41 3" xfId="27159" xr:uid="{8B108491-78BE-4FCB-A672-8ADAB7EC1846}"/>
    <cellStyle name="20% - Accent4 410" xfId="42341" xr:uid="{0228AE4D-FEA8-4513-8D52-7D63BE1035AC}"/>
    <cellStyle name="20% - Accent4 411" xfId="42353" xr:uid="{E41D3C42-72B2-46B2-96EA-1E9AECBF1843}"/>
    <cellStyle name="20% - Accent4 412" xfId="42396" xr:uid="{A731E51A-0B4D-43C1-B232-23077038F898}"/>
    <cellStyle name="20% - Accent4 413" xfId="42380" xr:uid="{A192104A-A97B-42D9-B2E6-09377059ED74}"/>
    <cellStyle name="20% - Accent4 414" xfId="42413" xr:uid="{C8C2876A-D19C-4A10-9BF9-FFA19D6BF684}"/>
    <cellStyle name="20% - Accent4 415" xfId="42441" xr:uid="{7BA3B80E-6768-4A6A-A32D-8395CEBC020A}"/>
    <cellStyle name="20% - Accent4 416" xfId="42461" xr:uid="{27747643-E0D6-47F5-9C15-0967007B4342}"/>
    <cellStyle name="20% - Accent4 417" xfId="42473" xr:uid="{B49E33F5-10EB-419B-97EE-EB8C44BAFD27}"/>
    <cellStyle name="20% - Accent4 418" xfId="42501" xr:uid="{337D6687-4CCA-405C-85DB-00A055ECE7FF}"/>
    <cellStyle name="20% - Accent4 419" xfId="42513" xr:uid="{9FDFADBE-47CE-47E9-A476-A50DCCBB794D}"/>
    <cellStyle name="20% - Accent4 42" xfId="17854" xr:uid="{F922CA8D-C606-4168-9D00-C06F4C9E97FB}"/>
    <cellStyle name="20% - Accent4 42 2" xfId="35659" xr:uid="{FD8D2A52-FC09-4D41-AE51-AA31ABB63C28}"/>
    <cellStyle name="20% - Accent4 420" xfId="42542" xr:uid="{9B18059E-A8AA-4FBC-954C-1AB442E16893}"/>
    <cellStyle name="20% - Accent4 421" xfId="42554" xr:uid="{4F730C10-127D-4AC4-B5A2-A3A4314CCFF0}"/>
    <cellStyle name="20% - Accent4 422" xfId="42582" xr:uid="{106483C4-9FEC-4C3B-8D46-5FB61F57F355}"/>
    <cellStyle name="20% - Accent4 423" xfId="42594" xr:uid="{CB9E31D4-D8C4-4CF0-AE7C-E1EDACF6DA26}"/>
    <cellStyle name="20% - Accent4 424" xfId="42684" xr:uid="{57109878-71AE-4B4F-BA66-71A3F94CDE99}"/>
    <cellStyle name="20% - Accent4 425" xfId="42704" xr:uid="{CDC6AD7A-2206-4191-9265-AD82C3F67003}"/>
    <cellStyle name="20% - Accent4 426" xfId="42724" xr:uid="{AB62C214-ED5C-455C-AEFE-5167FFFB6E30}"/>
    <cellStyle name="20% - Accent4 427" xfId="42744" xr:uid="{51F4C14E-079B-4F93-B57B-CDC0D163ED4C}"/>
    <cellStyle name="20% - Accent4 428" xfId="42764" xr:uid="{169A9334-B1A3-472D-95F6-97933490A18D}"/>
    <cellStyle name="20% - Accent4 429" xfId="42777" xr:uid="{B2B141FC-A99E-441D-99E0-936B4AAD1FC7}"/>
    <cellStyle name="20% - Accent4 43" xfId="17874" xr:uid="{BEB84DC5-3264-4A9D-86BC-9EA4CF0271AE}"/>
    <cellStyle name="20% - Accent4 43 2" xfId="35679" xr:uid="{2550A5BB-C79E-4760-8005-9F0727987CD1}"/>
    <cellStyle name="20% - Accent4 44" xfId="17894" xr:uid="{95BF9DF5-F66C-48A0-8409-45D2232991D6}"/>
    <cellStyle name="20% - Accent4 44 2" xfId="35699" xr:uid="{5BB1F0B6-E9C5-4A89-8475-D65B9F42DD24}"/>
    <cellStyle name="20% - Accent4 45" xfId="17914" xr:uid="{FE41C8C1-342F-4323-9F31-737F1D454F85}"/>
    <cellStyle name="20% - Accent4 45 2" xfId="35719" xr:uid="{6D8545B1-CEDD-4372-9E3E-F190C6DC46DA}"/>
    <cellStyle name="20% - Accent4 46" xfId="17934" xr:uid="{4E06935A-158C-4DBD-AB91-B948AC67BACC}"/>
    <cellStyle name="20% - Accent4 46 2" xfId="35739" xr:uid="{3702A452-E213-406C-BB59-909E6A08FF5F}"/>
    <cellStyle name="20% - Accent4 47" xfId="17976" xr:uid="{ADB96636-A4CA-42EB-BE77-4AD54A1FBDEB}"/>
    <cellStyle name="20% - Accent4 47 2" xfId="35759" xr:uid="{8AF7A999-8E3C-45DF-8594-FFABCC2ADBB1}"/>
    <cellStyle name="20% - Accent4 48" xfId="17998" xr:uid="{7FE9AA3F-9541-4A4E-8823-F4963BA578C2}"/>
    <cellStyle name="20% - Accent4 49" xfId="18018" xr:uid="{8FF472A3-A33A-4A5E-8653-49D624B1F392}"/>
    <cellStyle name="20% - Accent4 5" xfId="293" xr:uid="{4E012D3C-7400-4B8A-8124-1A3B317F65B9}"/>
    <cellStyle name="20% - Accent4 5 2" xfId="527" xr:uid="{064C6CBA-844F-4AFD-89E6-06CB1E4A899B}"/>
    <cellStyle name="20% - Accent4 5 2 2" xfId="1226" xr:uid="{D9CA60C1-C3EB-4C69-A3F7-E96571147FFB}"/>
    <cellStyle name="20% - Accent4 5 2 2 2" xfId="2331" xr:uid="{2409278C-C744-406A-B5CF-FD680B089137}"/>
    <cellStyle name="20% - Accent4 5 2 2 2 2" xfId="4411" xr:uid="{C18881BE-977D-4D4E-B28B-83FD2EF31397}"/>
    <cellStyle name="20% - Accent4 5 2 2 2 2 2" xfId="8571" xr:uid="{905B40C6-DC26-47C5-B9A3-6F7EF11A9BA8}"/>
    <cellStyle name="20% - Accent4 5 2 2 2 2 2 2" xfId="17154" xr:uid="{353806C1-B882-4E00-B757-9FDAB7DBF3AD}"/>
    <cellStyle name="20% - Accent4 5 2 2 2 2 2 2 2" xfId="34979" xr:uid="{34F40118-E97A-42AB-A91C-BCADB469DD03}"/>
    <cellStyle name="20% - Accent4 5 2 2 2 2 2 3" xfId="26479" xr:uid="{40433EE2-A0F0-4F64-A658-2CC1A4768CC3}"/>
    <cellStyle name="20% - Accent4 5 2 2 2 2 3" xfId="12994" xr:uid="{F7249CA2-0774-4447-9B16-732EDAB3B70A}"/>
    <cellStyle name="20% - Accent4 5 2 2 2 2 3 2" xfId="30819" xr:uid="{E740719C-CD8A-4E5F-B909-956B1AE9ABBF}"/>
    <cellStyle name="20% - Accent4 5 2 2 2 2 4" xfId="22319" xr:uid="{16EEC3BA-34B1-4F44-A282-A515D681E0DC}"/>
    <cellStyle name="20% - Accent4 5 2 2 2 3" xfId="6491" xr:uid="{9A81CBCE-9822-4D47-81DA-7C58725BF64C}"/>
    <cellStyle name="20% - Accent4 5 2 2 2 3 2" xfId="15074" xr:uid="{903070D0-D8DF-4A8B-AD55-6F7FBFF86923}"/>
    <cellStyle name="20% - Accent4 5 2 2 2 3 2 2" xfId="32899" xr:uid="{F64B3E5E-0DA4-46FE-8CE7-D6DEDE1A448D}"/>
    <cellStyle name="20% - Accent4 5 2 2 2 3 3" xfId="24399" xr:uid="{E6A8EE0C-09FB-4D50-8219-D00E6E074567}"/>
    <cellStyle name="20% - Accent4 5 2 2 2 4" xfId="10914" xr:uid="{AF440D24-B7E2-4AA8-A2F2-4CA9988878A9}"/>
    <cellStyle name="20% - Accent4 5 2 2 2 4 2" xfId="28739" xr:uid="{F89FE73F-B0ED-441B-B41B-6A590842EC97}"/>
    <cellStyle name="20% - Accent4 5 2 2 2 5" xfId="20239" xr:uid="{268CD5B4-80A2-49A5-96D9-B076F9DC0F44}"/>
    <cellStyle name="20% - Accent4 5 2 2 3" xfId="3431" xr:uid="{702D6482-11EC-46D6-B464-107261310D71}"/>
    <cellStyle name="20% - Accent4 5 2 2 3 2" xfId="7591" xr:uid="{A8084949-7DFE-4A17-891D-F36B36CC5FC1}"/>
    <cellStyle name="20% - Accent4 5 2 2 3 2 2" xfId="16174" xr:uid="{F3095540-2887-4BB2-A0BF-C9F906224360}"/>
    <cellStyle name="20% - Accent4 5 2 2 3 2 2 2" xfId="33999" xr:uid="{6D955E9E-3BD0-4AF1-BD37-6BE7D75E421E}"/>
    <cellStyle name="20% - Accent4 5 2 2 3 2 3" xfId="25499" xr:uid="{3E99091B-1E7B-468B-BA96-FCA3F2BF2948}"/>
    <cellStyle name="20% - Accent4 5 2 2 3 3" xfId="12014" xr:uid="{8FF171CE-ED47-43EB-8A73-3B8F3578660B}"/>
    <cellStyle name="20% - Accent4 5 2 2 3 3 2" xfId="29839" xr:uid="{F04264D9-8757-441B-9C64-D8EA7D848708}"/>
    <cellStyle name="20% - Accent4 5 2 2 3 4" xfId="21339" xr:uid="{0D28191D-FE60-4B15-A5E5-296B0DC3BF78}"/>
    <cellStyle name="20% - Accent4 5 2 2 4" xfId="5511" xr:uid="{5AB46B59-5BD1-4337-A229-15DFBA20DDF2}"/>
    <cellStyle name="20% - Accent4 5 2 2 4 2" xfId="14094" xr:uid="{F9996F8F-B10A-490E-A7C0-4C0A738F6988}"/>
    <cellStyle name="20% - Accent4 5 2 2 4 2 2" xfId="31919" xr:uid="{B4AD69A3-0A69-4122-8405-A8CFF33F980E}"/>
    <cellStyle name="20% - Accent4 5 2 2 4 3" xfId="23419" xr:uid="{FFD23C54-988C-4C00-8337-070011A3007F}"/>
    <cellStyle name="20% - Accent4 5 2 2 5" xfId="9934" xr:uid="{57DF78E6-283D-4B11-8FE8-C226F7732ADC}"/>
    <cellStyle name="20% - Accent4 5 2 2 5 2" xfId="27759" xr:uid="{59B65184-5A02-42BA-98D4-4AA7893A80A2}"/>
    <cellStyle name="20% - Accent4 5 2 2 6" xfId="19259" xr:uid="{7374DDBB-59E0-4AEC-A593-0F229FC1917C}"/>
    <cellStyle name="20% - Accent4 5 2 3" xfId="1851" xr:uid="{E36E21F2-4E28-4DD6-81BE-5E4CDA75FE78}"/>
    <cellStyle name="20% - Accent4 5 2 3 2" xfId="3931" xr:uid="{90476465-C2C0-4CEA-B534-70919FD247E1}"/>
    <cellStyle name="20% - Accent4 5 2 3 2 2" xfId="8091" xr:uid="{361547E2-3BD3-4E99-BC66-FB9A59960B3C}"/>
    <cellStyle name="20% - Accent4 5 2 3 2 2 2" xfId="16674" xr:uid="{B8946404-1157-45FC-8DE9-D522F749CDBE}"/>
    <cellStyle name="20% - Accent4 5 2 3 2 2 2 2" xfId="34499" xr:uid="{247907F6-E909-4C7A-A280-BCA5A0438F3F}"/>
    <cellStyle name="20% - Accent4 5 2 3 2 2 3" xfId="25999" xr:uid="{6C6065DA-B141-4910-B2F7-AAE63B847532}"/>
    <cellStyle name="20% - Accent4 5 2 3 2 3" xfId="12514" xr:uid="{6F0D9895-7645-4A8B-B378-CA4E03D5E53B}"/>
    <cellStyle name="20% - Accent4 5 2 3 2 3 2" xfId="30339" xr:uid="{C2DDC8E6-055A-4C6D-B1C0-19BA492158AC}"/>
    <cellStyle name="20% - Accent4 5 2 3 2 4" xfId="21839" xr:uid="{ABF7A05B-2A77-4D78-BDD4-A98F1A3C6201}"/>
    <cellStyle name="20% - Accent4 5 2 3 3" xfId="6011" xr:uid="{236D6587-2C4B-4CD1-A202-1CD1613EAB87}"/>
    <cellStyle name="20% - Accent4 5 2 3 3 2" xfId="14594" xr:uid="{B28418BE-D2B7-449D-B765-B84F42FC407C}"/>
    <cellStyle name="20% - Accent4 5 2 3 3 2 2" xfId="32419" xr:uid="{2F79FF5A-8271-4C51-9136-19E103126995}"/>
    <cellStyle name="20% - Accent4 5 2 3 3 3" xfId="23919" xr:uid="{FC24235D-6836-4D67-B76A-AB841C2844B0}"/>
    <cellStyle name="20% - Accent4 5 2 3 4" xfId="10434" xr:uid="{AE122125-9A59-4A8A-82F8-259C7B55C5AB}"/>
    <cellStyle name="20% - Accent4 5 2 3 4 2" xfId="28259" xr:uid="{880CC5AB-2B3D-4A28-8AC1-4A960501F068}"/>
    <cellStyle name="20% - Accent4 5 2 3 5" xfId="19759" xr:uid="{D6255EDF-3F80-4ECD-A1B5-BE6DA0E4FC27}"/>
    <cellStyle name="20% - Accent4 5 2 4" xfId="2951" xr:uid="{F5C9EFDB-745A-450D-8DEB-2D790D1A22B6}"/>
    <cellStyle name="20% - Accent4 5 2 4 2" xfId="7111" xr:uid="{54455C37-05AC-44B4-B529-C7AE0E034F03}"/>
    <cellStyle name="20% - Accent4 5 2 4 2 2" xfId="15694" xr:uid="{F747FCD6-BD0E-4B85-A886-5A885A120A60}"/>
    <cellStyle name="20% - Accent4 5 2 4 2 2 2" xfId="33519" xr:uid="{7E218300-008C-40DC-BCD4-458A87C1982B}"/>
    <cellStyle name="20% - Accent4 5 2 4 2 3" xfId="25019" xr:uid="{1B051069-AE38-43A5-9836-8A0FF3135204}"/>
    <cellStyle name="20% - Accent4 5 2 4 3" xfId="11534" xr:uid="{F0F19E7E-B7F2-4A10-8306-6DE84DDD1102}"/>
    <cellStyle name="20% - Accent4 5 2 4 3 2" xfId="29359" xr:uid="{EBA10DF3-1401-426D-B758-DC7F7E44686E}"/>
    <cellStyle name="20% - Accent4 5 2 4 4" xfId="20859" xr:uid="{ED3FE2D9-2143-4F6D-B762-87434B9298D4}"/>
    <cellStyle name="20% - Accent4 5 2 5" xfId="5031" xr:uid="{54F22F69-7653-43F0-ADA1-6E9225CF4079}"/>
    <cellStyle name="20% - Accent4 5 2 5 2" xfId="13614" xr:uid="{0D15725D-85BD-40CA-9ADC-44E0C487531B}"/>
    <cellStyle name="20% - Accent4 5 2 5 2 2" xfId="31439" xr:uid="{4D58F3E5-6B6E-4743-AA72-1D61FB59DCCA}"/>
    <cellStyle name="20% - Accent4 5 2 5 3" xfId="22939" xr:uid="{FCB372FB-8CF5-415C-A5DC-72B7098DEDCA}"/>
    <cellStyle name="20% - Accent4 5 2 6" xfId="9454" xr:uid="{5E043ABF-3DF0-46ED-B630-D9D933FE7255}"/>
    <cellStyle name="20% - Accent4 5 2 6 2" xfId="27279" xr:uid="{2AC65BC4-5D66-4982-8C0E-6CECED229741}"/>
    <cellStyle name="20% - Accent4 5 2 7" xfId="18779" xr:uid="{FC3EBD56-7311-4FD6-B9ED-DC8FA92D2ABF}"/>
    <cellStyle name="20% - Accent4 5 3" xfId="1165" xr:uid="{B10B30B1-8579-44F0-875A-EFD0468D50B3}"/>
    <cellStyle name="20% - Accent4 5 3 2" xfId="2271" xr:uid="{A8EFEEAA-7D76-41B5-BF18-EAFF3054832D}"/>
    <cellStyle name="20% - Accent4 5 3 2 2" xfId="4351" xr:uid="{6BD6F2BC-CA7E-48CC-8F59-DCE62E7E44A6}"/>
    <cellStyle name="20% - Accent4 5 3 2 2 2" xfId="8511" xr:uid="{68650526-3801-440A-BA5B-5757FDA87938}"/>
    <cellStyle name="20% - Accent4 5 3 2 2 2 2" xfId="17094" xr:uid="{F077EE18-A867-4590-9BC8-833120F3B2D8}"/>
    <cellStyle name="20% - Accent4 5 3 2 2 2 2 2" xfId="34919" xr:uid="{F1A0CFDC-4439-491B-89D0-558CCD3C224D}"/>
    <cellStyle name="20% - Accent4 5 3 2 2 2 3" xfId="26419" xr:uid="{CB1B3B97-DB5B-4DCD-988E-6761DBB441A1}"/>
    <cellStyle name="20% - Accent4 5 3 2 2 3" xfId="12934" xr:uid="{7DBCBC60-45BB-41CB-A3E0-AF1B55718137}"/>
    <cellStyle name="20% - Accent4 5 3 2 2 3 2" xfId="30759" xr:uid="{5C34D50A-9FB5-4326-9961-2A547B2F7A27}"/>
    <cellStyle name="20% - Accent4 5 3 2 2 4" xfId="22259" xr:uid="{F9ED8833-1342-4AAB-B7F3-D8081CDF934D}"/>
    <cellStyle name="20% - Accent4 5 3 2 3" xfId="6431" xr:uid="{DE1DEA6C-EBE2-48A6-BDE0-4A5B2D8D2703}"/>
    <cellStyle name="20% - Accent4 5 3 2 3 2" xfId="15014" xr:uid="{59E2E178-410D-4DDC-AF89-3CB75EF60F46}"/>
    <cellStyle name="20% - Accent4 5 3 2 3 2 2" xfId="32839" xr:uid="{42B5CA9B-4D78-4AF5-8BB8-10F67703D89A}"/>
    <cellStyle name="20% - Accent4 5 3 2 3 3" xfId="24339" xr:uid="{5CAB01F6-22CF-4724-9AB3-618A756C50F8}"/>
    <cellStyle name="20% - Accent4 5 3 2 4" xfId="10854" xr:uid="{65D40F58-F009-4F6C-89D5-4AE505546ACA}"/>
    <cellStyle name="20% - Accent4 5 3 2 4 2" xfId="28679" xr:uid="{3C89B4C1-9506-4BA1-A6F5-DF8B68A02963}"/>
    <cellStyle name="20% - Accent4 5 3 2 5" xfId="20179" xr:uid="{5A0D71FF-F669-4A37-A0A9-4C0FF7B0B1B8}"/>
    <cellStyle name="20% - Accent4 5 3 3" xfId="3371" xr:uid="{502D2D22-0990-449C-8301-C244079EF6B1}"/>
    <cellStyle name="20% - Accent4 5 3 3 2" xfId="7531" xr:uid="{910E155D-04C6-471A-A83A-7F864DC9AE76}"/>
    <cellStyle name="20% - Accent4 5 3 3 2 2" xfId="16114" xr:uid="{687B7812-B270-44D9-96B4-2B0B26A5447D}"/>
    <cellStyle name="20% - Accent4 5 3 3 2 2 2" xfId="33939" xr:uid="{D6629F4A-BFA4-4386-8800-D0330B1B58BC}"/>
    <cellStyle name="20% - Accent4 5 3 3 2 3" xfId="25439" xr:uid="{038CE63E-2E55-4E35-8F7C-1B5B83AD850B}"/>
    <cellStyle name="20% - Accent4 5 3 3 3" xfId="11954" xr:uid="{56A1AFD2-48D4-4F1B-89FA-D3082E402913}"/>
    <cellStyle name="20% - Accent4 5 3 3 3 2" xfId="29779" xr:uid="{48CB43CF-E980-4BDD-925B-B48EA9D01E38}"/>
    <cellStyle name="20% - Accent4 5 3 3 4" xfId="21279" xr:uid="{091EC81A-C6F8-43E0-8FE9-2A68B0457A0B}"/>
    <cellStyle name="20% - Accent4 5 3 4" xfId="5451" xr:uid="{CBE7177A-17B2-43A3-A68F-150D45F8B6A1}"/>
    <cellStyle name="20% - Accent4 5 3 4 2" xfId="14034" xr:uid="{F068AFF6-0387-4CE8-8876-DA36862ED8B3}"/>
    <cellStyle name="20% - Accent4 5 3 4 2 2" xfId="31859" xr:uid="{0511BE11-0A46-456C-A777-2AACFDAF2FA1}"/>
    <cellStyle name="20% - Accent4 5 3 4 3" xfId="23359" xr:uid="{3D905CA5-4382-46C2-B494-F59AA2BCC8BE}"/>
    <cellStyle name="20% - Accent4 5 3 5" xfId="9874" xr:uid="{D1CFA180-8A1C-40E7-A785-C47C305C7EF1}"/>
    <cellStyle name="20% - Accent4 5 3 5 2" xfId="27699" xr:uid="{AB9CD25E-0720-4904-A5A3-0A8F84CC3338}"/>
    <cellStyle name="20% - Accent4 5 3 6" xfId="19199" xr:uid="{ED7F954A-A83D-4C9E-9E66-923383A577B9}"/>
    <cellStyle name="20% - Accent4 5 4" xfId="1791" xr:uid="{87BA3B47-0C9C-47B3-BCB4-DD757CDFAC18}"/>
    <cellStyle name="20% - Accent4 5 4 2" xfId="3871" xr:uid="{E4709B68-0328-4E62-AF47-B5CEFC71804B}"/>
    <cellStyle name="20% - Accent4 5 4 2 2" xfId="8031" xr:uid="{3EDC8C41-6EA0-4C0C-9389-74B081CC7BD9}"/>
    <cellStyle name="20% - Accent4 5 4 2 2 2" xfId="16614" xr:uid="{87039D24-E9B0-4BD9-9FFC-C4B262D23D45}"/>
    <cellStyle name="20% - Accent4 5 4 2 2 2 2" xfId="34439" xr:uid="{E1D1ABB0-FC56-4545-80FA-3906C50745B7}"/>
    <cellStyle name="20% - Accent4 5 4 2 2 3" xfId="25939" xr:uid="{86C996F4-1C0E-4B25-87A8-D88EAAC498A7}"/>
    <cellStyle name="20% - Accent4 5 4 2 3" xfId="12454" xr:uid="{9B7B2E05-D929-4A54-9815-27525451BAFD}"/>
    <cellStyle name="20% - Accent4 5 4 2 3 2" xfId="30279" xr:uid="{8AA7396E-4DA4-470C-B0A7-81DA5E88562E}"/>
    <cellStyle name="20% - Accent4 5 4 2 4" xfId="21779" xr:uid="{08B332D3-000C-4C0A-B22A-D6D9B7B90007}"/>
    <cellStyle name="20% - Accent4 5 4 3" xfId="5951" xr:uid="{2DBF6F6F-F8E7-4461-9D26-D55FB72F24A2}"/>
    <cellStyle name="20% - Accent4 5 4 3 2" xfId="14534" xr:uid="{9569827D-6F98-44CE-8C08-4752D6A1BC3B}"/>
    <cellStyle name="20% - Accent4 5 4 3 2 2" xfId="32359" xr:uid="{F117648F-F389-4E2B-841C-04007A3479CC}"/>
    <cellStyle name="20% - Accent4 5 4 3 3" xfId="23859" xr:uid="{153E5499-3CEC-4D2F-8F26-2E0FA8BC025F}"/>
    <cellStyle name="20% - Accent4 5 4 4" xfId="10374" xr:uid="{E9E919AD-3ED5-427E-B9E9-480E882F8D96}"/>
    <cellStyle name="20% - Accent4 5 4 4 2" xfId="28199" xr:uid="{40BFD5E7-87FE-47FB-B3DF-B617058725B0}"/>
    <cellStyle name="20% - Accent4 5 4 5" xfId="19699" xr:uid="{AB60D297-3108-47F3-AE9C-E213F715271F}"/>
    <cellStyle name="20% - Accent4 5 5" xfId="2891" xr:uid="{4F441424-02E6-4A6D-843E-72C142D8C399}"/>
    <cellStyle name="20% - Accent4 5 5 2" xfId="7051" xr:uid="{04C8EFB4-DA49-48D3-ABF3-57A93F9C615C}"/>
    <cellStyle name="20% - Accent4 5 5 2 2" xfId="15634" xr:uid="{4F58C716-1311-4BD1-B705-57C4DCB57E05}"/>
    <cellStyle name="20% - Accent4 5 5 2 2 2" xfId="33459" xr:uid="{F9D123B5-05F2-4BC8-AF61-633F7F8A254F}"/>
    <cellStyle name="20% - Accent4 5 5 2 3" xfId="24959" xr:uid="{CF4CA646-211E-4508-A695-19B2ED5C6CBD}"/>
    <cellStyle name="20% - Accent4 5 5 3" xfId="11474" xr:uid="{A344AA8A-2021-4158-9E9C-49E228FFDD06}"/>
    <cellStyle name="20% - Accent4 5 5 3 2" xfId="29299" xr:uid="{0E630398-91B4-43A8-A0C3-C2F573DACD70}"/>
    <cellStyle name="20% - Accent4 5 5 4" xfId="20799" xr:uid="{8F644DC1-14DC-4FB8-8E0B-D65DEB35A7CF}"/>
    <cellStyle name="20% - Accent4 5 6" xfId="4971" xr:uid="{FDAEE815-8693-4A4F-A55F-CAFC748A875E}"/>
    <cellStyle name="20% - Accent4 5 6 2" xfId="13554" xr:uid="{345F5C6B-0B10-494A-ADFE-79CC0CE4545E}"/>
    <cellStyle name="20% - Accent4 5 6 2 2" xfId="31379" xr:uid="{B589B099-711A-475E-BC05-C6F36B2F6C11}"/>
    <cellStyle name="20% - Accent4 5 6 3" xfId="22879" xr:uid="{50FE2E4F-F312-4437-86B6-198CC77F1E93}"/>
    <cellStyle name="20% - Accent4 5 7" xfId="9394" xr:uid="{9C9A1D8C-BDC5-48C0-8FD0-A51670CA55B1}"/>
    <cellStyle name="20% - Accent4 5 7 2" xfId="27219" xr:uid="{6FD159FC-E56F-4BCC-B49D-896AA71A2605}"/>
    <cellStyle name="20% - Accent4 5 8" xfId="18719" xr:uid="{760FF240-C9D7-4A7A-892D-0E9B9D94669F}"/>
    <cellStyle name="20% - Accent4 50" xfId="18038" xr:uid="{4871F5DA-F064-4078-8549-6CA1C0BA0C68}"/>
    <cellStyle name="20% - Accent4 51" xfId="18058" xr:uid="{06C97948-775B-4BF2-A258-646C8065BAD1}"/>
    <cellStyle name="20% - Accent4 52" xfId="18078" xr:uid="{86DF4AF2-E13A-4505-94CC-3E42390B3497}"/>
    <cellStyle name="20% - Accent4 53" xfId="18098" xr:uid="{6E172CD4-3C2D-4E3F-AD55-F2E90D9685DF}"/>
    <cellStyle name="20% - Accent4 54" xfId="18118" xr:uid="{FA50BF8F-C698-4113-BC4E-F0EE2C93B2BA}"/>
    <cellStyle name="20% - Accent4 55" xfId="18138" xr:uid="{E7114952-B13D-4F90-98BE-247BFEC29C9A}"/>
    <cellStyle name="20% - Accent4 56" xfId="18158" xr:uid="{1D938711-8250-4C91-BB57-1EC2CB1905AF}"/>
    <cellStyle name="20% - Accent4 57" xfId="18178" xr:uid="{1B0A9CB8-3602-4FF6-BF33-A85D3E52A926}"/>
    <cellStyle name="20% - Accent4 58" xfId="18198" xr:uid="{43099A8A-ECC3-4FF3-AF4B-EC5AE184D756}"/>
    <cellStyle name="20% - Accent4 59" xfId="18218" xr:uid="{C7B5D156-16F5-4330-83C1-0F45D0E84EA3}"/>
    <cellStyle name="20% - Accent4 6" xfId="655" xr:uid="{DDA59DBD-E05D-4A06-94BE-F5D4208DD540}"/>
    <cellStyle name="20% - Accent4 6 2" xfId="1261" xr:uid="{ABD4D7B4-8C47-4B80-A8C2-467A1D8D232B}"/>
    <cellStyle name="20% - Accent4 6 2 2" xfId="2351" xr:uid="{10CF4EC3-14F4-4B88-8A1C-AAB4C9345267}"/>
    <cellStyle name="20% - Accent4 6 2 2 2" xfId="4431" xr:uid="{044CBCB2-00FC-4F8D-AF3D-BF10A302D052}"/>
    <cellStyle name="20% - Accent4 6 2 2 2 2" xfId="8591" xr:uid="{FE0F61A2-86F2-404B-9055-5C6674685516}"/>
    <cellStyle name="20% - Accent4 6 2 2 2 2 2" xfId="17174" xr:uid="{1A1A22DD-AFBA-423F-B90F-A9568672C9EB}"/>
    <cellStyle name="20% - Accent4 6 2 2 2 2 2 2" xfId="34999" xr:uid="{922C15F2-4739-4D5E-ABFB-5F53DA6C77C6}"/>
    <cellStyle name="20% - Accent4 6 2 2 2 2 3" xfId="26499" xr:uid="{F610C15D-2C1B-41ED-A8CA-0D19BD877A5E}"/>
    <cellStyle name="20% - Accent4 6 2 2 2 3" xfId="13014" xr:uid="{CF1EB345-76A0-439F-9CA6-CD0DF8422F2B}"/>
    <cellStyle name="20% - Accent4 6 2 2 2 3 2" xfId="30839" xr:uid="{E9F6E850-3D89-4E1D-8D2F-137A99203CFD}"/>
    <cellStyle name="20% - Accent4 6 2 2 2 4" xfId="22339" xr:uid="{E2EDD0DD-E01F-4BE7-9604-AF171D6EF12B}"/>
    <cellStyle name="20% - Accent4 6 2 2 3" xfId="6511" xr:uid="{F7F700A7-496E-4928-8EC9-7D915EA34CD6}"/>
    <cellStyle name="20% - Accent4 6 2 2 3 2" xfId="15094" xr:uid="{1D4748C1-1619-4BD9-9955-7B545A78FA5B}"/>
    <cellStyle name="20% - Accent4 6 2 2 3 2 2" xfId="32919" xr:uid="{A4E4F1E3-685B-4E38-987A-1E1C91CB95AE}"/>
    <cellStyle name="20% - Accent4 6 2 2 3 3" xfId="24419" xr:uid="{9C90BD91-EC75-4B4B-97E0-C1C2B95BFCE5}"/>
    <cellStyle name="20% - Accent4 6 2 2 4" xfId="10934" xr:uid="{73D9BB83-2849-4D32-A5FF-968B9FD1E898}"/>
    <cellStyle name="20% - Accent4 6 2 2 4 2" xfId="28759" xr:uid="{19C38B6C-E1FD-44A5-83DC-180D0C519F29}"/>
    <cellStyle name="20% - Accent4 6 2 2 5" xfId="20259" xr:uid="{C2C6B87A-1A44-4AA9-A267-42323A4E744B}"/>
    <cellStyle name="20% - Accent4 6 2 3" xfId="3451" xr:uid="{A4E9554A-39EE-41B2-BFF3-645574D1F8B2}"/>
    <cellStyle name="20% - Accent4 6 2 3 2" xfId="7611" xr:uid="{84A5C254-FE0B-4E3D-989E-D0411727AC49}"/>
    <cellStyle name="20% - Accent4 6 2 3 2 2" xfId="16194" xr:uid="{683A95FC-6A08-49A7-8CF4-65C6BBD63219}"/>
    <cellStyle name="20% - Accent4 6 2 3 2 2 2" xfId="34019" xr:uid="{06233C4D-FDD7-4BD4-AE6D-B5C1F64F219E}"/>
    <cellStyle name="20% - Accent4 6 2 3 2 3" xfId="25519" xr:uid="{802C4843-FEA8-4760-8409-E301848391FB}"/>
    <cellStyle name="20% - Accent4 6 2 3 3" xfId="12034" xr:uid="{608F90C8-72F6-443A-8ACC-89F4BC1FBC57}"/>
    <cellStyle name="20% - Accent4 6 2 3 3 2" xfId="29859" xr:uid="{6DBB78FC-6CE6-484B-866F-91ACA37BCCAD}"/>
    <cellStyle name="20% - Accent4 6 2 3 4" xfId="21359" xr:uid="{A9F3C2BD-8816-448E-B555-D4C70BAE2925}"/>
    <cellStyle name="20% - Accent4 6 2 4" xfId="5531" xr:uid="{ED8A633B-6FC3-4917-9422-49AFBCD7B73B}"/>
    <cellStyle name="20% - Accent4 6 2 4 2" xfId="14114" xr:uid="{FAACBA81-92A5-43E7-9126-6AD96357F4A5}"/>
    <cellStyle name="20% - Accent4 6 2 4 2 2" xfId="31939" xr:uid="{5915678A-9BC5-40A4-8202-3D65D1E40EA4}"/>
    <cellStyle name="20% - Accent4 6 2 4 3" xfId="23439" xr:uid="{EDC962ED-CD88-45EA-8368-758D94395A83}"/>
    <cellStyle name="20% - Accent4 6 2 5" xfId="9954" xr:uid="{95D99110-9BDB-4E96-B830-311F988B6BFC}"/>
    <cellStyle name="20% - Accent4 6 2 5 2" xfId="27779" xr:uid="{1DD8EAA6-AC2B-4A83-BE59-BECD49561005}"/>
    <cellStyle name="20% - Accent4 6 2 6" xfId="19279" xr:uid="{A5F4337C-6EC0-4AD4-9CF9-FD68908968E4}"/>
    <cellStyle name="20% - Accent4 6 3" xfId="1871" xr:uid="{E1850F84-F2AE-41E9-9A59-C091B33CA5E9}"/>
    <cellStyle name="20% - Accent4 6 3 2" xfId="3951" xr:uid="{53FF3F90-0DAD-4131-ABCC-A490C1CF626C}"/>
    <cellStyle name="20% - Accent4 6 3 2 2" xfId="8111" xr:uid="{ED34B911-9C90-43F1-A8A8-5C5E51188571}"/>
    <cellStyle name="20% - Accent4 6 3 2 2 2" xfId="16694" xr:uid="{418910CB-E814-434F-87CB-4E78E6726C7A}"/>
    <cellStyle name="20% - Accent4 6 3 2 2 2 2" xfId="34519" xr:uid="{EC1EAE3D-41A4-4676-B8CE-AEB7027B6C82}"/>
    <cellStyle name="20% - Accent4 6 3 2 2 3" xfId="26019" xr:uid="{1B5CB191-F713-4C72-BAB4-76CC3A48FC6B}"/>
    <cellStyle name="20% - Accent4 6 3 2 3" xfId="12534" xr:uid="{47A27F35-A872-44EA-95BC-85F9154AD40E}"/>
    <cellStyle name="20% - Accent4 6 3 2 3 2" xfId="30359" xr:uid="{B3070060-9D18-4874-AB6D-AD339478C756}"/>
    <cellStyle name="20% - Accent4 6 3 2 4" xfId="21859" xr:uid="{CE6E1096-EBD9-4640-9160-39DD436DB8E8}"/>
    <cellStyle name="20% - Accent4 6 3 3" xfId="6031" xr:uid="{0E5C7B8B-9AE0-413D-B86B-CEBFD60F6B95}"/>
    <cellStyle name="20% - Accent4 6 3 3 2" xfId="14614" xr:uid="{C9C7C94D-5B31-4160-9ED8-36F4C31C3D96}"/>
    <cellStyle name="20% - Accent4 6 3 3 2 2" xfId="32439" xr:uid="{FF85305B-0053-4361-9FF7-1C04E2C94694}"/>
    <cellStyle name="20% - Accent4 6 3 3 3" xfId="23939" xr:uid="{153EB16A-12C2-4DCF-84CA-E85DD6591403}"/>
    <cellStyle name="20% - Accent4 6 3 4" xfId="10454" xr:uid="{6D0846F1-DC81-4A9B-BFAD-3B47D3F9B5CC}"/>
    <cellStyle name="20% - Accent4 6 3 4 2" xfId="28279" xr:uid="{A0D6AD16-C973-464E-B649-6D8DB98AF348}"/>
    <cellStyle name="20% - Accent4 6 3 5" xfId="19779" xr:uid="{B9BE9808-EE4B-4790-B643-E70B90955F55}"/>
    <cellStyle name="20% - Accent4 6 4" xfId="2971" xr:uid="{46C8DA02-5BE2-4833-9B82-CFA9F10F23DF}"/>
    <cellStyle name="20% - Accent4 6 4 2" xfId="7131" xr:uid="{21AA431F-37F7-4274-BC1E-14D4309C78ED}"/>
    <cellStyle name="20% - Accent4 6 4 2 2" xfId="15714" xr:uid="{F95BFA85-5AB8-4847-8E7D-E9AC4C5FC67C}"/>
    <cellStyle name="20% - Accent4 6 4 2 2 2" xfId="33539" xr:uid="{D48BB0B2-83B0-42A1-9E94-FAE16002C2A4}"/>
    <cellStyle name="20% - Accent4 6 4 2 3" xfId="25039" xr:uid="{836F3ACD-B51B-4997-BFFA-07EB8B4C5323}"/>
    <cellStyle name="20% - Accent4 6 4 3" xfId="11554" xr:uid="{78581BF2-1BF9-4DDF-8E02-30109CF63CE7}"/>
    <cellStyle name="20% - Accent4 6 4 3 2" xfId="29379" xr:uid="{AEF75ED0-BDFD-4E00-8D38-8FA036B03DAB}"/>
    <cellStyle name="20% - Accent4 6 4 4" xfId="20879" xr:uid="{71B499B9-6EC8-4DC3-B706-2AEC927D0637}"/>
    <cellStyle name="20% - Accent4 6 5" xfId="5051" xr:uid="{B06794CA-3288-4286-B21D-6AE2B3EAC8AC}"/>
    <cellStyle name="20% - Accent4 6 5 2" xfId="13634" xr:uid="{0E896D86-C34B-47A3-B154-3BE520B3D0D2}"/>
    <cellStyle name="20% - Accent4 6 5 2 2" xfId="31459" xr:uid="{D0BB680C-7FD1-4B2E-B39D-322C39825DF6}"/>
    <cellStyle name="20% - Accent4 6 5 3" xfId="22959" xr:uid="{B4F0CEEB-5141-4750-9BC2-B4162137FA2F}"/>
    <cellStyle name="20% - Accent4 6 6" xfId="9474" xr:uid="{A0834AFE-D90E-42FB-8CAA-ADD68B0504B2}"/>
    <cellStyle name="20% - Accent4 6 6 2" xfId="27299" xr:uid="{89883B0E-EA93-44EB-9D82-03ED584F1C08}"/>
    <cellStyle name="20% - Accent4 6 7" xfId="18799" xr:uid="{C6D2E23E-21B9-40D4-BB79-D102ECBEC297}"/>
    <cellStyle name="20% - Accent4 60" xfId="18238" xr:uid="{C7216194-FA75-4D49-B251-0709659C85B5}"/>
    <cellStyle name="20% - Accent4 61" xfId="18258" xr:uid="{622CE38A-8AEE-4F77-B7BE-4C97D52E4C5D}"/>
    <cellStyle name="20% - Accent4 62" xfId="18278" xr:uid="{DE8BB47C-B36F-4E10-81B8-4499B35A8FAB}"/>
    <cellStyle name="20% - Accent4 63" xfId="18298" xr:uid="{34CE2DD9-CFAA-4F4F-B267-E1CE080B0231}"/>
    <cellStyle name="20% - Accent4 64" xfId="18318" xr:uid="{59BB52BA-4D26-49DD-B974-E0E3CD1320D5}"/>
    <cellStyle name="20% - Accent4 65" xfId="18338" xr:uid="{2E145A62-4157-410E-978B-CFB466305D0A}"/>
    <cellStyle name="20% - Accent4 66" xfId="18358" xr:uid="{55277220-ACCC-4A79-B0FB-091BB641597B}"/>
    <cellStyle name="20% - Accent4 67" xfId="18378" xr:uid="{B801782E-F941-4DFA-910F-6F05F1F38B1D}"/>
    <cellStyle name="20% - Accent4 68" xfId="18398" xr:uid="{867BC1D4-C406-48F0-83EC-AD6FD3F9583E}"/>
    <cellStyle name="20% - Accent4 69" xfId="18419" xr:uid="{38B1F9C6-0D2B-412E-945A-D3207DF1EEEF}"/>
    <cellStyle name="20% - Accent4 7" xfId="675" xr:uid="{A01C21FF-4CAF-48C9-8E98-D26ECCE18D80}"/>
    <cellStyle name="20% - Accent4 7 2" xfId="1281" xr:uid="{5FB8546F-9100-4BFC-9293-E2BE8F52EE71}"/>
    <cellStyle name="20% - Accent4 7 2 2" xfId="2371" xr:uid="{4602A888-D625-4C93-A855-502679A5AE4A}"/>
    <cellStyle name="20% - Accent4 7 2 2 2" xfId="4451" xr:uid="{487C24A2-2B3A-40FC-B33D-492D26088578}"/>
    <cellStyle name="20% - Accent4 7 2 2 2 2" xfId="8611" xr:uid="{3A9DAA29-2140-406C-8754-A1C09C346F81}"/>
    <cellStyle name="20% - Accent4 7 2 2 2 2 2" xfId="17194" xr:uid="{4B4151CC-5CD0-4163-AF73-7D568E53620A}"/>
    <cellStyle name="20% - Accent4 7 2 2 2 2 2 2" xfId="35019" xr:uid="{39B62F02-EB3E-4EA0-99DF-811AFFEF8236}"/>
    <cellStyle name="20% - Accent4 7 2 2 2 2 3" xfId="26519" xr:uid="{0C21E057-1F96-49C5-82E1-F790E6CC2FC2}"/>
    <cellStyle name="20% - Accent4 7 2 2 2 3" xfId="13034" xr:uid="{BBE10FE5-9C42-4754-9637-BD6F01BCBDC2}"/>
    <cellStyle name="20% - Accent4 7 2 2 2 3 2" xfId="30859" xr:uid="{17DDC4D2-868F-48A0-8722-89E47D8BADCB}"/>
    <cellStyle name="20% - Accent4 7 2 2 2 4" xfId="22359" xr:uid="{1089DFEB-FBDC-4E1B-AD62-EFD73238744B}"/>
    <cellStyle name="20% - Accent4 7 2 2 3" xfId="6531" xr:uid="{B707DF7A-4C41-410C-B5C3-087CFE6252AF}"/>
    <cellStyle name="20% - Accent4 7 2 2 3 2" xfId="15114" xr:uid="{4935EF20-EC1A-47B0-8E3E-43AC27918DE0}"/>
    <cellStyle name="20% - Accent4 7 2 2 3 2 2" xfId="32939" xr:uid="{98A02C1B-253E-4FDA-A6B2-7ACE90211BFC}"/>
    <cellStyle name="20% - Accent4 7 2 2 3 3" xfId="24439" xr:uid="{750343B9-F26E-44A2-AC61-0EF9BFDA4D2A}"/>
    <cellStyle name="20% - Accent4 7 2 2 4" xfId="10954" xr:uid="{407FA44F-21E0-4DCE-930C-CEA47E222031}"/>
    <cellStyle name="20% - Accent4 7 2 2 4 2" xfId="28779" xr:uid="{13775B1F-4306-4E78-86FE-DDE5A2E4D73A}"/>
    <cellStyle name="20% - Accent4 7 2 2 5" xfId="20279" xr:uid="{53A27326-3611-412E-A8CA-2751CD18CB57}"/>
    <cellStyle name="20% - Accent4 7 2 3" xfId="3471" xr:uid="{31B21698-5EE2-4518-A1CB-D3DA391CCF49}"/>
    <cellStyle name="20% - Accent4 7 2 3 2" xfId="7631" xr:uid="{A01B96E8-3090-48D6-B976-EAA176DADA56}"/>
    <cellStyle name="20% - Accent4 7 2 3 2 2" xfId="16214" xr:uid="{43E67BF3-35CD-484A-BE2A-DB8A594AFEEB}"/>
    <cellStyle name="20% - Accent4 7 2 3 2 2 2" xfId="34039" xr:uid="{03481566-6B7A-4422-8118-8D408E2F6731}"/>
    <cellStyle name="20% - Accent4 7 2 3 2 3" xfId="25539" xr:uid="{659627AA-D9F0-49EC-B5AE-2165C79612CC}"/>
    <cellStyle name="20% - Accent4 7 2 3 3" xfId="12054" xr:uid="{5E99DD53-4A5C-46D1-9819-9C09AF7DA4DF}"/>
    <cellStyle name="20% - Accent4 7 2 3 3 2" xfId="29879" xr:uid="{99041336-2595-4F65-9E09-42402B976856}"/>
    <cellStyle name="20% - Accent4 7 2 3 4" xfId="21379" xr:uid="{DD0E3761-A2E4-45B7-8B98-632B0D07D229}"/>
    <cellStyle name="20% - Accent4 7 2 4" xfId="5551" xr:uid="{02D219CA-29D1-4835-8A45-F84F4070EA7A}"/>
    <cellStyle name="20% - Accent4 7 2 4 2" xfId="14134" xr:uid="{918D0B5B-29C8-4142-B5B3-48EFDD3B992A}"/>
    <cellStyle name="20% - Accent4 7 2 4 2 2" xfId="31959" xr:uid="{DACA530B-16D4-42B4-B0B8-BA7A6601F9E0}"/>
    <cellStyle name="20% - Accent4 7 2 4 3" xfId="23459" xr:uid="{1669F324-04CB-4D17-B5B8-52C131B5E078}"/>
    <cellStyle name="20% - Accent4 7 2 5" xfId="9974" xr:uid="{6E89CD82-B5BE-48BB-AF3F-E65B2956A2EB}"/>
    <cellStyle name="20% - Accent4 7 2 5 2" xfId="27799" xr:uid="{485A69A4-A6F9-4185-9C59-2403DD12FFCC}"/>
    <cellStyle name="20% - Accent4 7 2 6" xfId="19299" xr:uid="{E9FD9062-E6AB-40A2-B805-E586D2A160AD}"/>
    <cellStyle name="20% - Accent4 7 3" xfId="1891" xr:uid="{22178F65-5718-41B8-A9D0-26BCDB4993F6}"/>
    <cellStyle name="20% - Accent4 7 3 2" xfId="3971" xr:uid="{5676C2CE-BC07-4719-A22A-B5F9CA886D22}"/>
    <cellStyle name="20% - Accent4 7 3 2 2" xfId="8131" xr:uid="{B89E1D69-1124-47B4-8F3E-38F27739B358}"/>
    <cellStyle name="20% - Accent4 7 3 2 2 2" xfId="16714" xr:uid="{78FB3A13-BDB6-4DB7-BEAA-3A9471BE7DFA}"/>
    <cellStyle name="20% - Accent4 7 3 2 2 2 2" xfId="34539" xr:uid="{93C256FF-1BE2-4245-8F70-D744E8785447}"/>
    <cellStyle name="20% - Accent4 7 3 2 2 3" xfId="26039" xr:uid="{BA5BA67D-6307-474B-905B-4B2A0307631D}"/>
    <cellStyle name="20% - Accent4 7 3 2 3" xfId="12554" xr:uid="{DDED6583-99A3-4D34-8F4B-25973654931E}"/>
    <cellStyle name="20% - Accent4 7 3 2 3 2" xfId="30379" xr:uid="{F9F858BC-CEB4-4BD5-93F8-7C063D0B0485}"/>
    <cellStyle name="20% - Accent4 7 3 2 4" xfId="21879" xr:uid="{A828F02F-2F20-43F3-A1D4-688A881ED28D}"/>
    <cellStyle name="20% - Accent4 7 3 3" xfId="6051" xr:uid="{8E872736-23CD-4CF8-B27E-84AD848530D3}"/>
    <cellStyle name="20% - Accent4 7 3 3 2" xfId="14634" xr:uid="{300401ED-5589-42AB-89D1-97487FD1AE6B}"/>
    <cellStyle name="20% - Accent4 7 3 3 2 2" xfId="32459" xr:uid="{D46FEC89-AF63-465F-8F22-4D53E5113974}"/>
    <cellStyle name="20% - Accent4 7 3 3 3" xfId="23959" xr:uid="{E70D5C6E-20CD-4528-B7BD-CFE8163D0D85}"/>
    <cellStyle name="20% - Accent4 7 3 4" xfId="10474" xr:uid="{A5376010-76F8-46A5-8BCA-158F3E954A6B}"/>
    <cellStyle name="20% - Accent4 7 3 4 2" xfId="28299" xr:uid="{6C380000-26A5-41AA-8977-7155C4AC9B0C}"/>
    <cellStyle name="20% - Accent4 7 3 5" xfId="19799" xr:uid="{69E26C1F-5C95-4401-909B-02BE2B739537}"/>
    <cellStyle name="20% - Accent4 7 4" xfId="2991" xr:uid="{4BB632A3-2ECC-452F-81ED-10AC8C552B22}"/>
    <cellStyle name="20% - Accent4 7 4 2" xfId="7151" xr:uid="{13317092-2EAA-496D-811B-CEA83A881DBB}"/>
    <cellStyle name="20% - Accent4 7 4 2 2" xfId="15734" xr:uid="{BBD9A0C6-672E-40C0-966A-85AB96E33049}"/>
    <cellStyle name="20% - Accent4 7 4 2 2 2" xfId="33559" xr:uid="{F24209F0-3FF1-493B-8CEC-59EF4FB7A72A}"/>
    <cellStyle name="20% - Accent4 7 4 2 3" xfId="25059" xr:uid="{191C8D93-F11F-488B-89B0-69B436591506}"/>
    <cellStyle name="20% - Accent4 7 4 3" xfId="11574" xr:uid="{2571C1B3-6987-4E91-81DC-DF50E93CF91B}"/>
    <cellStyle name="20% - Accent4 7 4 3 2" xfId="29399" xr:uid="{8B9D7A4A-8A65-4929-B832-1E8C5D3829FD}"/>
    <cellStyle name="20% - Accent4 7 4 4" xfId="20899" xr:uid="{5D0D486A-CB09-4C9F-B260-3A7389986C1C}"/>
    <cellStyle name="20% - Accent4 7 5" xfId="5071" xr:uid="{3EB81672-C9EE-4D32-B720-6BCF7344ACFC}"/>
    <cellStyle name="20% - Accent4 7 5 2" xfId="13654" xr:uid="{6AC567B8-FEC4-4482-9E50-A475E772A454}"/>
    <cellStyle name="20% - Accent4 7 5 2 2" xfId="31479" xr:uid="{3CB4DE2E-84B3-4A9D-8DA7-3CD2A436FED8}"/>
    <cellStyle name="20% - Accent4 7 5 3" xfId="22979" xr:uid="{60BBE34F-A56C-452A-B08A-D373263C6BAC}"/>
    <cellStyle name="20% - Accent4 7 6" xfId="9494" xr:uid="{52BCF0F4-C692-4940-A771-78D69C2DD95B}"/>
    <cellStyle name="20% - Accent4 7 6 2" xfId="27319" xr:uid="{A12161A3-02EF-470F-B8AF-C7DE6DA79F98}"/>
    <cellStyle name="20% - Accent4 7 7" xfId="18819" xr:uid="{7956F68D-3CC5-420D-B258-7C540635A910}"/>
    <cellStyle name="20% - Accent4 70" xfId="18439" xr:uid="{2B283B63-4DA2-44D8-880D-7E4D098F3319}"/>
    <cellStyle name="20% - Accent4 71" xfId="18459" xr:uid="{386428F3-B944-45AE-B5EC-75A3B7252239}"/>
    <cellStyle name="20% - Accent4 72" xfId="18479" xr:uid="{7C75BA7E-051C-4794-9BF3-5BC6D6B6B893}"/>
    <cellStyle name="20% - Accent4 73" xfId="18499" xr:uid="{8ED7E850-2472-4DB9-BF2D-5492A5DB5442}"/>
    <cellStyle name="20% - Accent4 74" xfId="18519" xr:uid="{AA30F62E-D783-4900-83BD-B1A2DF5D085E}"/>
    <cellStyle name="20% - Accent4 75" xfId="18539" xr:uid="{65919FAF-8248-4FCA-A6A9-F15305C75F68}"/>
    <cellStyle name="20% - Accent4 76" xfId="18559" xr:uid="{38255523-1C96-4A3C-A55B-13D63F5FE6B5}"/>
    <cellStyle name="20% - Accent4 77" xfId="18579" xr:uid="{0D622C34-3C28-4FEE-A642-E012B853FF33}"/>
    <cellStyle name="20% - Accent4 78" xfId="18599" xr:uid="{1BF64E4A-9D0F-4092-BB9F-6900AF8DBB46}"/>
    <cellStyle name="20% - Accent4 79" xfId="18619" xr:uid="{14AAC3CB-241F-4423-B85D-C780B7E305FE}"/>
    <cellStyle name="20% - Accent4 8" xfId="696" xr:uid="{FEFB6971-FB1B-44E2-B64E-FC84492D8330}"/>
    <cellStyle name="20% - Accent4 8 2" xfId="1302" xr:uid="{BBF38E4D-A4F6-452E-B141-DAF92ED36201}"/>
    <cellStyle name="20% - Accent4 8 2 2" xfId="2391" xr:uid="{EB21601E-30A0-465F-B88E-639CA05E8711}"/>
    <cellStyle name="20% - Accent4 8 2 2 2" xfId="4471" xr:uid="{A4A0AE54-8D06-4020-B451-6E47630A45BC}"/>
    <cellStyle name="20% - Accent4 8 2 2 2 2" xfId="8631" xr:uid="{5408C3C5-0EDE-4153-B72B-8BC98DC22961}"/>
    <cellStyle name="20% - Accent4 8 2 2 2 2 2" xfId="17214" xr:uid="{FA63D738-DF5A-4AF1-9EB6-080056F14514}"/>
    <cellStyle name="20% - Accent4 8 2 2 2 2 2 2" xfId="35039" xr:uid="{E7528D21-1BCD-49A6-86AD-5C10C26A63F6}"/>
    <cellStyle name="20% - Accent4 8 2 2 2 2 3" xfId="26539" xr:uid="{D1FC62E5-CDD9-47E6-A173-28FF0D55FF71}"/>
    <cellStyle name="20% - Accent4 8 2 2 2 3" xfId="13054" xr:uid="{D63C52CF-618E-4F58-A9AF-17972D538118}"/>
    <cellStyle name="20% - Accent4 8 2 2 2 3 2" xfId="30879" xr:uid="{476BB8C8-171C-4323-9CE3-9F3885220247}"/>
    <cellStyle name="20% - Accent4 8 2 2 2 4" xfId="22379" xr:uid="{49C5FFFD-3683-48E3-81E3-EFC81078FCA1}"/>
    <cellStyle name="20% - Accent4 8 2 2 3" xfId="6551" xr:uid="{1BBD0929-997E-494B-99B5-B4A1FAC7C2A3}"/>
    <cellStyle name="20% - Accent4 8 2 2 3 2" xfId="15134" xr:uid="{837AE914-D0CE-409E-A51B-2E1899F40D79}"/>
    <cellStyle name="20% - Accent4 8 2 2 3 2 2" xfId="32959" xr:uid="{D8C544FD-60D2-4230-A153-0390CE32435A}"/>
    <cellStyle name="20% - Accent4 8 2 2 3 3" xfId="24459" xr:uid="{F59A9244-F4B3-432C-8A1B-F29C9A14DC56}"/>
    <cellStyle name="20% - Accent4 8 2 2 4" xfId="10974" xr:uid="{9F3EEEEC-BD0D-419C-BB8B-7D947F735C3F}"/>
    <cellStyle name="20% - Accent4 8 2 2 4 2" xfId="28799" xr:uid="{9731C891-05FC-4334-A242-8129A78CCC48}"/>
    <cellStyle name="20% - Accent4 8 2 2 5" xfId="20299" xr:uid="{7ADD0660-135F-417F-A50B-FE78FC6DB5D4}"/>
    <cellStyle name="20% - Accent4 8 2 3" xfId="3491" xr:uid="{BDE2A9F4-7D12-42DA-88D1-96B502D5C435}"/>
    <cellStyle name="20% - Accent4 8 2 3 2" xfId="7651" xr:uid="{19B09BEE-99EC-4870-962E-ECA72C2F082A}"/>
    <cellStyle name="20% - Accent4 8 2 3 2 2" xfId="16234" xr:uid="{D3479BD8-C7F9-4A88-8826-C30E0638A1D6}"/>
    <cellStyle name="20% - Accent4 8 2 3 2 2 2" xfId="34059" xr:uid="{AE851F8D-3534-4F48-80DE-0856EC1596FF}"/>
    <cellStyle name="20% - Accent4 8 2 3 2 3" xfId="25559" xr:uid="{9E65D4EC-F61C-4654-BBBC-009C67E6F93C}"/>
    <cellStyle name="20% - Accent4 8 2 3 3" xfId="12074" xr:uid="{7031783C-7C57-4E56-A3AC-1CAF17AB1F7A}"/>
    <cellStyle name="20% - Accent4 8 2 3 3 2" xfId="29899" xr:uid="{AEEFDCEF-7EB9-4DC0-98AB-DA9CB015CAE3}"/>
    <cellStyle name="20% - Accent4 8 2 3 4" xfId="21399" xr:uid="{7FCB72F9-4C5D-4B32-BF06-64F5C7B9ABC3}"/>
    <cellStyle name="20% - Accent4 8 2 4" xfId="5571" xr:uid="{D25525C8-EA4D-424D-BBC9-9E2B585D9FCA}"/>
    <cellStyle name="20% - Accent4 8 2 4 2" xfId="14154" xr:uid="{BD53CB77-ED1A-44AB-91A5-298EFC8C3149}"/>
    <cellStyle name="20% - Accent4 8 2 4 2 2" xfId="31979" xr:uid="{46BE387B-2B8F-4922-80DC-3B3CE95A4854}"/>
    <cellStyle name="20% - Accent4 8 2 4 3" xfId="23479" xr:uid="{5E2D4F8E-DB38-440F-AB4E-A1D8CF38D0E1}"/>
    <cellStyle name="20% - Accent4 8 2 5" xfId="9994" xr:uid="{7FF1A25E-5D05-498E-BE1A-CECFBA362525}"/>
    <cellStyle name="20% - Accent4 8 2 5 2" xfId="27819" xr:uid="{3A0D69D1-9C7D-4F31-9F2F-9CECE44AD24C}"/>
    <cellStyle name="20% - Accent4 8 2 6" xfId="19319" xr:uid="{FC639A08-959E-4921-A9B2-9ACDE1D2168F}"/>
    <cellStyle name="20% - Accent4 8 3" xfId="1911" xr:uid="{89D238BD-4346-44C0-AAB8-08F3C638F05B}"/>
    <cellStyle name="20% - Accent4 8 3 2" xfId="3991" xr:uid="{A5783103-A65B-4968-9E9F-E6DF5BF76AD5}"/>
    <cellStyle name="20% - Accent4 8 3 2 2" xfId="8151" xr:uid="{09337C59-DC70-4885-9BCE-73FEAD61F75D}"/>
    <cellStyle name="20% - Accent4 8 3 2 2 2" xfId="16734" xr:uid="{FEBE18E6-5E50-4858-9088-944C9E3C9F20}"/>
    <cellStyle name="20% - Accent4 8 3 2 2 2 2" xfId="34559" xr:uid="{59AD5925-9DD3-44B3-B72A-56BDA686ADDB}"/>
    <cellStyle name="20% - Accent4 8 3 2 2 3" xfId="26059" xr:uid="{E4E3532E-0BAC-482A-B447-1F2F4C95D2B2}"/>
    <cellStyle name="20% - Accent4 8 3 2 3" xfId="12574" xr:uid="{E5EE8F99-2AE9-410B-AFCC-2E61DFC68B39}"/>
    <cellStyle name="20% - Accent4 8 3 2 3 2" xfId="30399" xr:uid="{68B79497-24FD-490B-AFEC-5200165EEB93}"/>
    <cellStyle name="20% - Accent4 8 3 2 4" xfId="21899" xr:uid="{60A5F9CF-48E5-4CCE-81F2-5147BC666FF6}"/>
    <cellStyle name="20% - Accent4 8 3 3" xfId="6071" xr:uid="{B780D3D3-C1C7-417D-A250-99B46EB816CE}"/>
    <cellStyle name="20% - Accent4 8 3 3 2" xfId="14654" xr:uid="{0327CCC2-E1E5-42CA-BF19-6D9B9F5D6A00}"/>
    <cellStyle name="20% - Accent4 8 3 3 2 2" xfId="32479" xr:uid="{3332A96B-92DF-4151-BF5B-ED50666ECABE}"/>
    <cellStyle name="20% - Accent4 8 3 3 3" xfId="23979" xr:uid="{4F5EF55E-02A1-49D3-8BD1-CE2F5ACDA1F4}"/>
    <cellStyle name="20% - Accent4 8 3 4" xfId="10494" xr:uid="{1B591F59-8376-44A0-A83E-C2FBF0851D2B}"/>
    <cellStyle name="20% - Accent4 8 3 4 2" xfId="28319" xr:uid="{E861EFD5-4160-4F05-97B6-BCE865C178CC}"/>
    <cellStyle name="20% - Accent4 8 3 5" xfId="19819" xr:uid="{368DAE87-7DFE-4E73-BC72-664B14D6B7A0}"/>
    <cellStyle name="20% - Accent4 8 4" xfId="3011" xr:uid="{2D560747-128A-4E92-816E-F361281FEE6B}"/>
    <cellStyle name="20% - Accent4 8 4 2" xfId="7171" xr:uid="{B2255905-8D83-46E3-B452-127869703753}"/>
    <cellStyle name="20% - Accent4 8 4 2 2" xfId="15754" xr:uid="{04802B4C-B4F3-4BE5-B36E-6F5FB16FDA24}"/>
    <cellStyle name="20% - Accent4 8 4 2 2 2" xfId="33579" xr:uid="{FBCF1A78-C745-4B86-A7D4-6964CF27D22C}"/>
    <cellStyle name="20% - Accent4 8 4 2 3" xfId="25079" xr:uid="{36E7167B-447C-41E1-AB06-B32D3B14E699}"/>
    <cellStyle name="20% - Accent4 8 4 3" xfId="11594" xr:uid="{161E6AE7-A660-4AFC-A61F-EBE76ECC6EC1}"/>
    <cellStyle name="20% - Accent4 8 4 3 2" xfId="29419" xr:uid="{D964A835-C579-4DE0-898B-9D3CB82BD82E}"/>
    <cellStyle name="20% - Accent4 8 4 4" xfId="20919" xr:uid="{2FCB6EF5-EB61-4291-9C59-C887E520951E}"/>
    <cellStyle name="20% - Accent4 8 5" xfId="5091" xr:uid="{776FD839-B50F-467F-ADE8-0475A842789D}"/>
    <cellStyle name="20% - Accent4 8 5 2" xfId="13674" xr:uid="{A3C7E9AB-8F1C-43F3-AA11-3C8BB40A0F08}"/>
    <cellStyle name="20% - Accent4 8 5 2 2" xfId="31499" xr:uid="{5FB26E79-AEA9-4442-927A-E8DB273EC9F8}"/>
    <cellStyle name="20% - Accent4 8 5 3" xfId="22999" xr:uid="{93F627FE-ABAD-4CB9-B6AD-26F386165C8B}"/>
    <cellStyle name="20% - Accent4 8 6" xfId="9514" xr:uid="{C195D6EE-E27C-4754-B566-E1B67492233A}"/>
    <cellStyle name="20% - Accent4 8 6 2" xfId="27339" xr:uid="{4F971091-8F42-40B0-B729-10F2FB50C633}"/>
    <cellStyle name="20% - Accent4 8 7" xfId="18839" xr:uid="{6099FD0F-AE5D-47F4-9C3B-C7C1298B5324}"/>
    <cellStyle name="20% - Accent4 80" xfId="18639" xr:uid="{68DDE8EC-1EBC-4BE0-8489-27743EBE6FDF}"/>
    <cellStyle name="20% - Accent4 81" xfId="18659" xr:uid="{4613787F-2478-4AE1-8E60-F4B5E1B1ED0E}"/>
    <cellStyle name="20% - Accent4 82" xfId="35779" xr:uid="{66F221DA-2180-4A6A-A18B-7C347BA4E2F9}"/>
    <cellStyle name="20% - Accent4 83" xfId="35799" xr:uid="{0813CE28-7DAB-4477-B57F-A78A0042A4C3}"/>
    <cellStyle name="20% - Accent4 84" xfId="35819" xr:uid="{63A96CE3-574F-4915-A4BE-97CE1ACCEFDC}"/>
    <cellStyle name="20% - Accent4 85" xfId="35839" xr:uid="{000786E0-B2A7-4179-A19E-1152AA546E58}"/>
    <cellStyle name="20% - Accent4 86" xfId="35859" xr:uid="{E04ACECF-4F8A-4A18-8A9E-38C5031BA509}"/>
    <cellStyle name="20% - Accent4 87" xfId="35879" xr:uid="{35BBE779-7F1E-482D-8F48-564C60D9BE5C}"/>
    <cellStyle name="20% - Accent4 88" xfId="35899" xr:uid="{7A30EFE8-439F-4894-9CA3-FE036EE7E53C}"/>
    <cellStyle name="20% - Accent4 89" xfId="35919" xr:uid="{0469863E-C795-4CC6-9013-E8CF188957E3}"/>
    <cellStyle name="20% - Accent4 9" xfId="719" xr:uid="{D7850EF8-C569-43FF-A264-515883C87F44}"/>
    <cellStyle name="20% - Accent4 9 2" xfId="1325" xr:uid="{0180AE31-D388-4181-840C-D34AB9E7CE23}"/>
    <cellStyle name="20% - Accent4 9 2 2" xfId="2411" xr:uid="{ECD59CCD-660D-4968-95B6-82174DA48CE7}"/>
    <cellStyle name="20% - Accent4 9 2 2 2" xfId="4491" xr:uid="{B44E2F7E-B8B5-42AB-8699-CC29EA3A18F0}"/>
    <cellStyle name="20% - Accent4 9 2 2 2 2" xfId="8651" xr:uid="{0BBA9044-1511-484B-89BC-BCCBC56E8595}"/>
    <cellStyle name="20% - Accent4 9 2 2 2 2 2" xfId="17234" xr:uid="{E287AA9F-6466-4FFC-A2CA-618B802CC4E0}"/>
    <cellStyle name="20% - Accent4 9 2 2 2 2 2 2" xfId="35059" xr:uid="{09BE7AE4-88C1-42DC-9C0C-907711470624}"/>
    <cellStyle name="20% - Accent4 9 2 2 2 2 3" xfId="26559" xr:uid="{0AF287D7-CCED-469A-97C4-CAAB3C7EBE71}"/>
    <cellStyle name="20% - Accent4 9 2 2 2 3" xfId="13074" xr:uid="{72508383-B4FF-4534-951D-956B8427617B}"/>
    <cellStyle name="20% - Accent4 9 2 2 2 3 2" xfId="30899" xr:uid="{CCBA0E4F-AE56-4505-932C-E71CFE9CE5B0}"/>
    <cellStyle name="20% - Accent4 9 2 2 2 4" xfId="22399" xr:uid="{6EC18FE4-F976-4053-B875-A2CE8A30593A}"/>
    <cellStyle name="20% - Accent4 9 2 2 3" xfId="6571" xr:uid="{71854F2C-75AD-4066-9D1E-D884754EB804}"/>
    <cellStyle name="20% - Accent4 9 2 2 3 2" xfId="15154" xr:uid="{201C88B5-CAB8-4105-BB87-C51789B3F188}"/>
    <cellStyle name="20% - Accent4 9 2 2 3 2 2" xfId="32979" xr:uid="{E428761D-282F-4AE1-BB25-3D921944C4CB}"/>
    <cellStyle name="20% - Accent4 9 2 2 3 3" xfId="24479" xr:uid="{62F4B472-93E5-4F9A-BD92-1BDE6B2D4C38}"/>
    <cellStyle name="20% - Accent4 9 2 2 4" xfId="10994" xr:uid="{60DA36AF-AC9E-4630-B448-751FDFD53F6F}"/>
    <cellStyle name="20% - Accent4 9 2 2 4 2" xfId="28819" xr:uid="{264C7B17-95F9-4CC2-96A9-90D6761D2A28}"/>
    <cellStyle name="20% - Accent4 9 2 2 5" xfId="20319" xr:uid="{17867776-E139-4450-9EA2-518C2102DD93}"/>
    <cellStyle name="20% - Accent4 9 2 3" xfId="3511" xr:uid="{95A8B86D-C6C1-45AD-9766-AFE0C552AD17}"/>
    <cellStyle name="20% - Accent4 9 2 3 2" xfId="7671" xr:uid="{649CA3EE-C3CB-465F-BA2D-D32DD7D39907}"/>
    <cellStyle name="20% - Accent4 9 2 3 2 2" xfId="16254" xr:uid="{728FEEF4-D71D-47A0-BEF6-59B68D591822}"/>
    <cellStyle name="20% - Accent4 9 2 3 2 2 2" xfId="34079" xr:uid="{7E7FE1BC-C509-416B-B427-79026EC32026}"/>
    <cellStyle name="20% - Accent4 9 2 3 2 3" xfId="25579" xr:uid="{5DAD85D3-6D79-44FA-8B47-4525A27ED349}"/>
    <cellStyle name="20% - Accent4 9 2 3 3" xfId="12094" xr:uid="{25B2AFA9-4AF8-43A5-B596-669B5D63F325}"/>
    <cellStyle name="20% - Accent4 9 2 3 3 2" xfId="29919" xr:uid="{A26BE537-B882-4F72-BE99-505DA6B471E9}"/>
    <cellStyle name="20% - Accent4 9 2 3 4" xfId="21419" xr:uid="{BDDE09CC-3868-42C6-9B18-7BE8F771AA95}"/>
    <cellStyle name="20% - Accent4 9 2 4" xfId="5591" xr:uid="{9F3FC26B-F9B8-4784-BF64-2CA1B3B51212}"/>
    <cellStyle name="20% - Accent4 9 2 4 2" xfId="14174" xr:uid="{5A6DD935-ED5A-4923-8A10-09BE5BF754B4}"/>
    <cellStyle name="20% - Accent4 9 2 4 2 2" xfId="31999" xr:uid="{31830B59-30F7-4FE1-AD00-06ECE70FD288}"/>
    <cellStyle name="20% - Accent4 9 2 4 3" xfId="23499" xr:uid="{7FD5A259-D9A2-4C52-97F0-1CCAE85047C1}"/>
    <cellStyle name="20% - Accent4 9 2 5" xfId="10014" xr:uid="{4B5DCBA1-7F3C-4AF7-8FAB-FD108A80DCF4}"/>
    <cellStyle name="20% - Accent4 9 2 5 2" xfId="27839" xr:uid="{D554CC02-8107-44DC-8552-201B31220D1A}"/>
    <cellStyle name="20% - Accent4 9 2 6" xfId="19339" xr:uid="{19975330-5503-4F07-8EEF-C06427213BDA}"/>
    <cellStyle name="20% - Accent4 9 3" xfId="1931" xr:uid="{116ACC0D-B347-401A-B228-C0B32536A17A}"/>
    <cellStyle name="20% - Accent4 9 3 2" xfId="4011" xr:uid="{EF863F73-F152-453F-A3BD-98C3DD3123AA}"/>
    <cellStyle name="20% - Accent4 9 3 2 2" xfId="8171" xr:uid="{7D586FBB-3F9B-4DCD-9B44-83E26FFEC20E}"/>
    <cellStyle name="20% - Accent4 9 3 2 2 2" xfId="16754" xr:uid="{0A021AD3-D60B-4352-8279-0036E41E7E44}"/>
    <cellStyle name="20% - Accent4 9 3 2 2 2 2" xfId="34579" xr:uid="{327D9B19-CF57-48BE-851C-B5F18CEE3AC9}"/>
    <cellStyle name="20% - Accent4 9 3 2 2 3" xfId="26079" xr:uid="{41C9D821-8601-4FAC-85AD-5FA311978DA6}"/>
    <cellStyle name="20% - Accent4 9 3 2 3" xfId="12594" xr:uid="{3A1F13C8-7A8E-48E5-96FD-CED3F5AB69E0}"/>
    <cellStyle name="20% - Accent4 9 3 2 3 2" xfId="30419" xr:uid="{5A0BF67A-0611-4475-B91D-E03B49944E7B}"/>
    <cellStyle name="20% - Accent4 9 3 2 4" xfId="21919" xr:uid="{5736465D-FC8D-45E2-B3A2-1C175A48D87C}"/>
    <cellStyle name="20% - Accent4 9 3 3" xfId="6091" xr:uid="{C5E9F64E-0356-4808-80A3-EA9768FB6B8D}"/>
    <cellStyle name="20% - Accent4 9 3 3 2" xfId="14674" xr:uid="{2422690C-F25E-486D-89E1-83ED7CF735CC}"/>
    <cellStyle name="20% - Accent4 9 3 3 2 2" xfId="32499" xr:uid="{6B43D0F6-B367-4217-8F14-897A48A05DB5}"/>
    <cellStyle name="20% - Accent4 9 3 3 3" xfId="23999" xr:uid="{D38D5588-30DA-4311-9610-8841B5C53752}"/>
    <cellStyle name="20% - Accent4 9 3 4" xfId="10514" xr:uid="{52125B30-6CFB-4362-B1EE-895B64B2DB79}"/>
    <cellStyle name="20% - Accent4 9 3 4 2" xfId="28339" xr:uid="{C97D16F8-96EA-4B40-90D7-78A05289B573}"/>
    <cellStyle name="20% - Accent4 9 3 5" xfId="19839" xr:uid="{18911DC1-8AF5-48FB-9376-81FD08EDC0DD}"/>
    <cellStyle name="20% - Accent4 9 4" xfId="3031" xr:uid="{0B7CD28A-DCA6-4A0A-9557-B1E512F7CA4E}"/>
    <cellStyle name="20% - Accent4 9 4 2" xfId="7191" xr:uid="{145BCE54-0622-4E22-B283-C0271755F595}"/>
    <cellStyle name="20% - Accent4 9 4 2 2" xfId="15774" xr:uid="{CE664AF4-0331-450D-9903-EBCCE1B78F1A}"/>
    <cellStyle name="20% - Accent4 9 4 2 2 2" xfId="33599" xr:uid="{B8DD68B3-2380-42C4-87ED-BEF154C9CECC}"/>
    <cellStyle name="20% - Accent4 9 4 2 3" xfId="25099" xr:uid="{FAB287BA-83F5-4954-8E59-5676B30D5883}"/>
    <cellStyle name="20% - Accent4 9 4 3" xfId="11614" xr:uid="{5ABC8BF4-9C86-43E5-8358-1BE02073C02C}"/>
    <cellStyle name="20% - Accent4 9 4 3 2" xfId="29439" xr:uid="{578A1B2F-6634-4703-9304-9D2395B67572}"/>
    <cellStyle name="20% - Accent4 9 4 4" xfId="20939" xr:uid="{E7D9D4AD-64A2-413C-A279-E5FD73E848A7}"/>
    <cellStyle name="20% - Accent4 9 5" xfId="5111" xr:uid="{D5B40995-6938-4D4A-9CB8-4A29C4E04119}"/>
    <cellStyle name="20% - Accent4 9 5 2" xfId="13694" xr:uid="{137B0718-3A47-4450-9FF9-60C466C0820D}"/>
    <cellStyle name="20% - Accent4 9 5 2 2" xfId="31519" xr:uid="{6B5ACF99-200F-448C-8C65-C833C8E1924C}"/>
    <cellStyle name="20% - Accent4 9 5 3" xfId="23019" xr:uid="{1D0B647E-D6D6-439B-AD20-CAA9B82C7311}"/>
    <cellStyle name="20% - Accent4 9 6" xfId="9534" xr:uid="{D500CBED-4EA7-42CE-B426-9F45E2E6FCF8}"/>
    <cellStyle name="20% - Accent4 9 6 2" xfId="27359" xr:uid="{0037A00D-6596-48BB-8A53-373C7936B104}"/>
    <cellStyle name="20% - Accent4 9 7" xfId="18859" xr:uid="{B0142324-AD1B-468E-AAAB-2697F20CAA9C}"/>
    <cellStyle name="20% - Accent4 90" xfId="35939" xr:uid="{27ADA384-D795-4057-8B54-3363E6AF91D3}"/>
    <cellStyle name="20% - Accent4 91" xfId="35959" xr:uid="{68980756-20C7-4594-9CBB-42A529062B4B}"/>
    <cellStyle name="20% - Accent4 92" xfId="35979" xr:uid="{C798C330-B435-4D2B-A775-8C8157F5138D}"/>
    <cellStyle name="20% - Accent4 93" xfId="35999" xr:uid="{3A6BA628-AA5D-42C0-B994-84EC65D67BFE}"/>
    <cellStyle name="20% - Accent4 94" xfId="36019" xr:uid="{038C40AF-0370-4C0C-9C2A-51BB7AE97664}"/>
    <cellStyle name="20% - Accent4 95" xfId="36039" xr:uid="{02C7C8DF-783E-40B3-8396-4FF5AD907113}"/>
    <cellStyle name="20% - Accent4 96" xfId="36059" xr:uid="{F7B57446-23D5-4196-A4FA-9E0E8F53FD06}"/>
    <cellStyle name="20% - Accent4 97" xfId="36079" xr:uid="{7B99A1A8-0399-4DD8-894A-110078D9931A}"/>
    <cellStyle name="20% - Accent4 98" xfId="36099" xr:uid="{76EE7121-7D6D-402E-A6F9-EA9CC8E16F8F}"/>
    <cellStyle name="20% - Accent4 99" xfId="36119" xr:uid="{1DA64029-70C5-4FA7-BE51-D6A46B7D7794}"/>
    <cellStyle name="20% - Accent5" xfId="57" builtinId="46" customBuiltin="1"/>
    <cellStyle name="20% - Accent5 10" xfId="745" xr:uid="{5884AC38-EAB8-4193-A69C-BD15F5EB5324}"/>
    <cellStyle name="20% - Accent5 10 2" xfId="1351" xr:uid="{98C9E27E-F92B-4D53-A063-CC07FCE4E611}"/>
    <cellStyle name="20% - Accent5 10 2 2" xfId="2434" xr:uid="{3A6B5060-3BFF-4759-B155-C1410E97637E}"/>
    <cellStyle name="20% - Accent5 10 2 2 2" xfId="4514" xr:uid="{E75DB5F6-061A-4815-875F-F12A6657A240}"/>
    <cellStyle name="20% - Accent5 10 2 2 2 2" xfId="8674" xr:uid="{0B63405A-C6A2-461D-8A95-72F45663A88E}"/>
    <cellStyle name="20% - Accent5 10 2 2 2 2 2" xfId="17257" xr:uid="{4E6237FF-4A8E-4786-B347-66C8530D0870}"/>
    <cellStyle name="20% - Accent5 10 2 2 2 2 2 2" xfId="35082" xr:uid="{EB5967F9-F8A3-48D9-BF21-17428F8E59CC}"/>
    <cellStyle name="20% - Accent5 10 2 2 2 2 3" xfId="26582" xr:uid="{49FEBED8-A9DE-409B-AE5F-561E7F8DD8DB}"/>
    <cellStyle name="20% - Accent5 10 2 2 2 3" xfId="13097" xr:uid="{B2D316F8-24CB-41A0-9A25-B2B58B7575DF}"/>
    <cellStyle name="20% - Accent5 10 2 2 2 3 2" xfId="30922" xr:uid="{BEB4DAF0-9B63-4DD5-8AD6-9C70C9515436}"/>
    <cellStyle name="20% - Accent5 10 2 2 2 4" xfId="22422" xr:uid="{A5252BB9-C0F6-4CA2-8EEE-9BF622634C6F}"/>
    <cellStyle name="20% - Accent5 10 2 2 3" xfId="6594" xr:uid="{BA2447DB-CED7-4D6F-B42D-89B6F60ACABC}"/>
    <cellStyle name="20% - Accent5 10 2 2 3 2" xfId="15177" xr:uid="{5C5ED1B1-3EC0-4271-8591-69C0863530FF}"/>
    <cellStyle name="20% - Accent5 10 2 2 3 2 2" xfId="33002" xr:uid="{6ED1889F-ABD1-4893-B22A-1B9543B56933}"/>
    <cellStyle name="20% - Accent5 10 2 2 3 3" xfId="24502" xr:uid="{D4E483CF-459B-4B13-BB4D-83D0BC948A39}"/>
    <cellStyle name="20% - Accent5 10 2 2 4" xfId="11017" xr:uid="{92AF90B4-3039-4773-8B87-C29C95E31E7D}"/>
    <cellStyle name="20% - Accent5 10 2 2 4 2" xfId="28842" xr:uid="{9FBAFBF9-D53B-4F1A-8AC9-75F49E82267D}"/>
    <cellStyle name="20% - Accent5 10 2 2 5" xfId="20342" xr:uid="{ED30D3C9-B2B3-43C9-AFDA-82DE656EBD44}"/>
    <cellStyle name="20% - Accent5 10 2 3" xfId="3534" xr:uid="{97824214-EBBE-4E05-9FBB-725B265A56C0}"/>
    <cellStyle name="20% - Accent5 10 2 3 2" xfId="7694" xr:uid="{9F8903DA-1FA6-4880-97E5-FA49A372AF80}"/>
    <cellStyle name="20% - Accent5 10 2 3 2 2" xfId="16277" xr:uid="{3C9FA916-9BC3-4BB1-8A72-16EFE3B1B874}"/>
    <cellStyle name="20% - Accent5 10 2 3 2 2 2" xfId="34102" xr:uid="{89629778-0883-412A-A2BB-D001AC30A0FF}"/>
    <cellStyle name="20% - Accent5 10 2 3 2 3" xfId="25602" xr:uid="{17A06A18-4FEF-4DB3-B0DB-89D78755F567}"/>
    <cellStyle name="20% - Accent5 10 2 3 3" xfId="12117" xr:uid="{F9D2D34B-19BE-422C-A867-27DB3FB75D44}"/>
    <cellStyle name="20% - Accent5 10 2 3 3 2" xfId="29942" xr:uid="{3223DCF3-B0E7-4447-8CCD-C8513EF76AFB}"/>
    <cellStyle name="20% - Accent5 10 2 3 4" xfId="21442" xr:uid="{B54566B3-DC40-4A4F-9194-831B37F73C6C}"/>
    <cellStyle name="20% - Accent5 10 2 4" xfId="5614" xr:uid="{0B8D1C2A-3BC9-4645-B4C5-7ECBE9171FD5}"/>
    <cellStyle name="20% - Accent5 10 2 4 2" xfId="14197" xr:uid="{96818B82-9292-4D21-9165-3EDB49A9ACED}"/>
    <cellStyle name="20% - Accent5 10 2 4 2 2" xfId="32022" xr:uid="{36F64B28-938C-4B8B-8A97-A286478AFAF2}"/>
    <cellStyle name="20% - Accent5 10 2 4 3" xfId="23522" xr:uid="{1F0D037B-DF40-467E-841A-75982983547F}"/>
    <cellStyle name="20% - Accent5 10 2 5" xfId="10037" xr:uid="{10E1D8C8-F04C-454A-8F7A-C5A75EF1E4B0}"/>
    <cellStyle name="20% - Accent5 10 2 5 2" xfId="27862" xr:uid="{8200EE60-F389-412D-98A2-DB3163D13293}"/>
    <cellStyle name="20% - Accent5 10 2 6" xfId="19362" xr:uid="{DA43EE6F-FA22-403D-90FB-C7A30B5AF52A}"/>
    <cellStyle name="20% - Accent5 10 3" xfId="1954" xr:uid="{E5ABE2F9-09DF-45D9-AA17-81BCED591C75}"/>
    <cellStyle name="20% - Accent5 10 3 2" xfId="4034" xr:uid="{26A1909E-1359-479B-B203-009B92CDC07A}"/>
    <cellStyle name="20% - Accent5 10 3 2 2" xfId="8194" xr:uid="{26C30801-4806-46B0-8C7B-45B2088CC6D0}"/>
    <cellStyle name="20% - Accent5 10 3 2 2 2" xfId="16777" xr:uid="{53C0D106-C59F-427B-898F-2F3A4425FE4A}"/>
    <cellStyle name="20% - Accent5 10 3 2 2 2 2" xfId="34602" xr:uid="{8E9FA763-8DB4-4F44-8E9F-A0A0DF5C0927}"/>
    <cellStyle name="20% - Accent5 10 3 2 2 3" xfId="26102" xr:uid="{2006B559-8C00-4B63-ABFA-306F49C52FE8}"/>
    <cellStyle name="20% - Accent5 10 3 2 3" xfId="12617" xr:uid="{C7589099-18EA-4AB5-AEF9-5C5083CFF32E}"/>
    <cellStyle name="20% - Accent5 10 3 2 3 2" xfId="30442" xr:uid="{6B412357-7740-4B69-BCF5-BBE060FE8A06}"/>
    <cellStyle name="20% - Accent5 10 3 2 4" xfId="21942" xr:uid="{7485E23C-02AF-405A-82CA-6285405DFA52}"/>
    <cellStyle name="20% - Accent5 10 3 3" xfId="6114" xr:uid="{2E207E3D-91B5-47D1-A60D-4D6FE68F8941}"/>
    <cellStyle name="20% - Accent5 10 3 3 2" xfId="14697" xr:uid="{AFACD80E-C78C-4CC6-9390-A310636D0F4E}"/>
    <cellStyle name="20% - Accent5 10 3 3 2 2" xfId="32522" xr:uid="{3A597C3B-81CA-42B9-BEBB-3F64515A8FFA}"/>
    <cellStyle name="20% - Accent5 10 3 3 3" xfId="24022" xr:uid="{E4FCC10A-CE88-4A93-A04F-E4C3810ABD2C}"/>
    <cellStyle name="20% - Accent5 10 3 4" xfId="10537" xr:uid="{2AC1E12A-723D-47B2-A194-284E5185263A}"/>
    <cellStyle name="20% - Accent5 10 3 4 2" xfId="28362" xr:uid="{06041EA2-1E3F-4678-8025-938D41D51BA8}"/>
    <cellStyle name="20% - Accent5 10 3 5" xfId="19862" xr:uid="{6B625308-8392-4DED-A9B3-25FF518DCFE5}"/>
    <cellStyle name="20% - Accent5 10 4" xfId="3054" xr:uid="{F0D9FC83-2087-49CC-916F-F8389BC67BD0}"/>
    <cellStyle name="20% - Accent5 10 4 2" xfId="7214" xr:uid="{E7767943-8535-4028-926D-537ADC309FD8}"/>
    <cellStyle name="20% - Accent5 10 4 2 2" xfId="15797" xr:uid="{D49A4740-9028-484F-AC86-83E2BE3D620C}"/>
    <cellStyle name="20% - Accent5 10 4 2 2 2" xfId="33622" xr:uid="{661957F5-6D76-41E4-9779-6F38C99CD368}"/>
    <cellStyle name="20% - Accent5 10 4 2 3" xfId="25122" xr:uid="{4C658DF5-ADD8-46FF-BCA3-C3564176D593}"/>
    <cellStyle name="20% - Accent5 10 4 3" xfId="11637" xr:uid="{F2A3F246-576A-4E20-B82E-37B61B0F4B51}"/>
    <cellStyle name="20% - Accent5 10 4 3 2" xfId="29462" xr:uid="{CBF631C7-D713-4D5E-917C-A860AFE67A00}"/>
    <cellStyle name="20% - Accent5 10 4 4" xfId="20962" xr:uid="{797C1440-54C3-4D60-8850-4A83156D1F56}"/>
    <cellStyle name="20% - Accent5 10 5" xfId="5134" xr:uid="{050353DD-06F8-4301-A4B5-63908000FD4D}"/>
    <cellStyle name="20% - Accent5 10 5 2" xfId="13717" xr:uid="{BF0E2D7E-951E-49D6-9024-7E48D1BEEFC9}"/>
    <cellStyle name="20% - Accent5 10 5 2 2" xfId="31542" xr:uid="{2275CA72-1C11-4B0F-B7EC-1B247049857E}"/>
    <cellStyle name="20% - Accent5 10 5 3" xfId="23042" xr:uid="{A86B87A0-9BE9-4B96-892C-3BB3370A2AD3}"/>
    <cellStyle name="20% - Accent5 10 6" xfId="9557" xr:uid="{DF494296-6C9E-42E7-8043-4EE4D63415A6}"/>
    <cellStyle name="20% - Accent5 10 6 2" xfId="27382" xr:uid="{3E4F4DB9-D813-479D-A182-6301680505F4}"/>
    <cellStyle name="20% - Accent5 10 7" xfId="18882" xr:uid="{4D700D7A-DFBF-48B0-9D5C-39760384FE58}"/>
    <cellStyle name="20% - Accent5 100" xfId="36142" xr:uid="{B46CF08D-1DF3-416C-85F8-842A3113A0DF}"/>
    <cellStyle name="20% - Accent5 101" xfId="36162" xr:uid="{2B60F560-4692-4A2C-8836-970BCDECF13E}"/>
    <cellStyle name="20% - Accent5 102" xfId="36183" xr:uid="{F96AC45A-F7D6-47B3-A606-294CCAA23190}"/>
    <cellStyle name="20% - Accent5 103" xfId="36203" xr:uid="{B0ABE8D8-0A25-4947-AB53-39C3B278DB4C}"/>
    <cellStyle name="20% - Accent5 104" xfId="36223" xr:uid="{13435B24-8E2B-4F04-BB1F-92315F5611D7}"/>
    <cellStyle name="20% - Accent5 105" xfId="36243" xr:uid="{1F2D2994-D191-424E-AC35-D33B321F5EA4}"/>
    <cellStyle name="20% - Accent5 106" xfId="36263" xr:uid="{C93C46D4-6365-4D2A-8E90-59EDDCE6EFD3}"/>
    <cellStyle name="20% - Accent5 107" xfId="36283" xr:uid="{16035C3D-9E3D-4C70-9E11-26FB5E2C97FB}"/>
    <cellStyle name="20% - Accent5 108" xfId="36303" xr:uid="{A8C6CE75-4774-43D8-9EE7-C0E046A7015A}"/>
    <cellStyle name="20% - Accent5 109" xfId="36323" xr:uid="{DFEC1332-7EF3-4747-9C54-2F5C72413A96}"/>
    <cellStyle name="20% - Accent5 11" xfId="804" xr:uid="{90A25A6B-F3BE-42F2-8B93-C44AFBAB29A5}"/>
    <cellStyle name="20% - Accent5 11 2" xfId="1410" xr:uid="{509616D5-D08F-4A81-A7AD-5FD5AE7013F3}"/>
    <cellStyle name="20% - Accent5 11 2 2" xfId="2454" xr:uid="{3438DAB9-D61E-41B6-9952-1EFE62DA4B80}"/>
    <cellStyle name="20% - Accent5 11 2 2 2" xfId="4534" xr:uid="{45049D8D-641C-4F04-99BB-071A72527401}"/>
    <cellStyle name="20% - Accent5 11 2 2 2 2" xfId="8694" xr:uid="{2793B95E-C576-498D-A6DD-A6E509BA1DA4}"/>
    <cellStyle name="20% - Accent5 11 2 2 2 2 2" xfId="17277" xr:uid="{136C03DB-A8E8-4B13-923A-E91E3FD7DB86}"/>
    <cellStyle name="20% - Accent5 11 2 2 2 2 2 2" xfId="35102" xr:uid="{052E05A6-CBBF-4273-BDD1-F33490968537}"/>
    <cellStyle name="20% - Accent5 11 2 2 2 2 3" xfId="26602" xr:uid="{04F66312-3285-459A-904C-3FEF1E375289}"/>
    <cellStyle name="20% - Accent5 11 2 2 2 3" xfId="13117" xr:uid="{126CE7A6-7FFF-4DD8-A97A-A5A6ADFF4F08}"/>
    <cellStyle name="20% - Accent5 11 2 2 2 3 2" xfId="30942" xr:uid="{BFD50B41-EB58-43E2-9E85-598AB9C7FEC5}"/>
    <cellStyle name="20% - Accent5 11 2 2 2 4" xfId="22442" xr:uid="{6D497C07-8DFA-4722-880C-6EC3F2E860D6}"/>
    <cellStyle name="20% - Accent5 11 2 2 3" xfId="6614" xr:uid="{85C163C8-B817-4A85-8637-CF24B7D234E9}"/>
    <cellStyle name="20% - Accent5 11 2 2 3 2" xfId="15197" xr:uid="{8A90A1DC-AF4E-4FE7-875B-112BF086A95E}"/>
    <cellStyle name="20% - Accent5 11 2 2 3 2 2" xfId="33022" xr:uid="{37158C7C-B7D5-4FE7-B22E-DF1323AA4D4B}"/>
    <cellStyle name="20% - Accent5 11 2 2 3 3" xfId="24522" xr:uid="{6B1B42CE-F57D-450F-AD94-155ABC1210B3}"/>
    <cellStyle name="20% - Accent5 11 2 2 4" xfId="11037" xr:uid="{17D11470-3201-469C-8512-7BA099BE01EE}"/>
    <cellStyle name="20% - Accent5 11 2 2 4 2" xfId="28862" xr:uid="{85BF179F-133F-4D2E-A803-4A84AAF5A3DA}"/>
    <cellStyle name="20% - Accent5 11 2 2 5" xfId="20362" xr:uid="{AC933A4A-41C3-44B1-B200-7F5162135901}"/>
    <cellStyle name="20% - Accent5 11 2 3" xfId="3554" xr:uid="{8991C090-12C8-421F-8C6D-795F59EDE18C}"/>
    <cellStyle name="20% - Accent5 11 2 3 2" xfId="7714" xr:uid="{94E9CE9E-7A39-4FF7-AE8C-769CF28EA12E}"/>
    <cellStyle name="20% - Accent5 11 2 3 2 2" xfId="16297" xr:uid="{B2B1E5F8-A5E5-4E19-8E6A-6A83FF81066C}"/>
    <cellStyle name="20% - Accent5 11 2 3 2 2 2" xfId="34122" xr:uid="{1B0E323F-0EB1-4C7D-AF11-EEF94B659E3D}"/>
    <cellStyle name="20% - Accent5 11 2 3 2 3" xfId="25622" xr:uid="{427ED021-6E1E-460D-8179-4B8C5F4A3DA6}"/>
    <cellStyle name="20% - Accent5 11 2 3 3" xfId="12137" xr:uid="{8CCB3583-6CAF-4D3E-86E6-EA84505722AC}"/>
    <cellStyle name="20% - Accent5 11 2 3 3 2" xfId="29962" xr:uid="{AAE61BCD-ACD5-49D0-9D41-A5598B812EAB}"/>
    <cellStyle name="20% - Accent5 11 2 3 4" xfId="21462" xr:uid="{2B37A753-BCC0-40BB-9A9E-29C8071F2D31}"/>
    <cellStyle name="20% - Accent5 11 2 4" xfId="5634" xr:uid="{7082C417-8785-40F9-9719-35A6C79FE9C4}"/>
    <cellStyle name="20% - Accent5 11 2 4 2" xfId="14217" xr:uid="{27E625F4-CC3D-4DD8-9309-BD1A7288410F}"/>
    <cellStyle name="20% - Accent5 11 2 4 2 2" xfId="32042" xr:uid="{5B2CB48A-694F-4A67-AA9D-43CB821B4630}"/>
    <cellStyle name="20% - Accent5 11 2 4 3" xfId="23542" xr:uid="{96F32A77-0A54-42F5-A436-737DD73B23B0}"/>
    <cellStyle name="20% - Accent5 11 2 5" xfId="10057" xr:uid="{A0576164-0177-4787-BC85-63EB3534D5D1}"/>
    <cellStyle name="20% - Accent5 11 2 5 2" xfId="27882" xr:uid="{D8401170-9DDB-4F11-84AA-ECC23D3E9B57}"/>
    <cellStyle name="20% - Accent5 11 2 6" xfId="19382" xr:uid="{2CD9E87B-A861-47BD-A611-6AD63C9D92AA}"/>
    <cellStyle name="20% - Accent5 11 3" xfId="1974" xr:uid="{59FCC2AB-6A9F-4CA1-AB05-CA189DF12A94}"/>
    <cellStyle name="20% - Accent5 11 3 2" xfId="4054" xr:uid="{896CA7EE-D3CD-4F0A-89C8-BAF7FDF8F805}"/>
    <cellStyle name="20% - Accent5 11 3 2 2" xfId="8214" xr:uid="{2210C3E4-CA53-49FA-BF2B-4A34091DD2A9}"/>
    <cellStyle name="20% - Accent5 11 3 2 2 2" xfId="16797" xr:uid="{317813D5-0F74-4A92-8670-964ED8EB5571}"/>
    <cellStyle name="20% - Accent5 11 3 2 2 2 2" xfId="34622" xr:uid="{3D1F643C-B999-4F82-8C90-0A97563A6B22}"/>
    <cellStyle name="20% - Accent5 11 3 2 2 3" xfId="26122" xr:uid="{CCB242E9-CAEB-4D5F-94BD-56290880720E}"/>
    <cellStyle name="20% - Accent5 11 3 2 3" xfId="12637" xr:uid="{6132FBFF-5A61-4E9E-9FC2-136511B0CB0B}"/>
    <cellStyle name="20% - Accent5 11 3 2 3 2" xfId="30462" xr:uid="{773170AD-9E4A-4936-B8FE-DE5D43BF353F}"/>
    <cellStyle name="20% - Accent5 11 3 2 4" xfId="21962" xr:uid="{C0CE5BD5-A2B7-4288-AEBD-F6C55763D4FF}"/>
    <cellStyle name="20% - Accent5 11 3 3" xfId="6134" xr:uid="{4F8554F3-5D2C-4505-A5A7-0DB1DA0B6239}"/>
    <cellStyle name="20% - Accent5 11 3 3 2" xfId="14717" xr:uid="{8A1C4787-CA9B-45C1-995D-4C8CE901A118}"/>
    <cellStyle name="20% - Accent5 11 3 3 2 2" xfId="32542" xr:uid="{2B64D6A2-223E-4467-A6DD-4CA09BA28671}"/>
    <cellStyle name="20% - Accent5 11 3 3 3" xfId="24042" xr:uid="{4D550F24-00F1-43AF-ACE8-FCC3C1BA0A64}"/>
    <cellStyle name="20% - Accent5 11 3 4" xfId="10557" xr:uid="{CD64C4B5-85FA-4572-B3F8-55F440472E38}"/>
    <cellStyle name="20% - Accent5 11 3 4 2" xfId="28382" xr:uid="{AD722425-B17A-4EDA-A246-DCCB079B0925}"/>
    <cellStyle name="20% - Accent5 11 3 5" xfId="19882" xr:uid="{51B4E9F3-A100-4B7C-ADE8-31758A58726E}"/>
    <cellStyle name="20% - Accent5 11 4" xfId="3074" xr:uid="{A5666E15-62A8-4645-97B1-62E50B5CA5B9}"/>
    <cellStyle name="20% - Accent5 11 4 2" xfId="7234" xr:uid="{07F54642-A405-46E5-8A0E-7C729B400751}"/>
    <cellStyle name="20% - Accent5 11 4 2 2" xfId="15817" xr:uid="{39EEBA7E-1434-401A-84F4-B2BA7397D248}"/>
    <cellStyle name="20% - Accent5 11 4 2 2 2" xfId="33642" xr:uid="{93C5B1FC-AD1E-4ED3-939C-EF561AAE782A}"/>
    <cellStyle name="20% - Accent5 11 4 2 3" xfId="25142" xr:uid="{1626A793-2601-4FF4-97C1-12DE6A3014B4}"/>
    <cellStyle name="20% - Accent5 11 4 3" xfId="11657" xr:uid="{234AAC41-21AD-4F5D-9927-378CA5F810C1}"/>
    <cellStyle name="20% - Accent5 11 4 3 2" xfId="29482" xr:uid="{2A2B2054-C4E4-49FE-B39E-49E91C700EF6}"/>
    <cellStyle name="20% - Accent5 11 4 4" xfId="20982" xr:uid="{6CC5ACC9-193B-47B9-A5C2-A982F0574489}"/>
    <cellStyle name="20% - Accent5 11 5" xfId="5154" xr:uid="{69E62DB8-824C-4117-9CD0-9DF5C1C96889}"/>
    <cellStyle name="20% - Accent5 11 5 2" xfId="13737" xr:uid="{0B789AA4-205C-448D-8CF8-A73E51AB58E0}"/>
    <cellStyle name="20% - Accent5 11 5 2 2" xfId="31562" xr:uid="{EBBDABCF-FA56-4E1D-B240-F3C0CEF33C12}"/>
    <cellStyle name="20% - Accent5 11 5 3" xfId="23062" xr:uid="{1C2E03AC-71AC-463C-88EF-1127BF61DE9A}"/>
    <cellStyle name="20% - Accent5 11 6" xfId="9577" xr:uid="{5B90FC29-D096-4C6A-9802-B89AEAA6D268}"/>
    <cellStyle name="20% - Accent5 11 6 2" xfId="27402" xr:uid="{BF121077-89B8-4A98-8B02-C3DCAEC80595}"/>
    <cellStyle name="20% - Accent5 11 7" xfId="18902" xr:uid="{9A763A36-FC71-49A6-B7E1-67AD8A8EDB65}"/>
    <cellStyle name="20% - Accent5 110" xfId="36343" xr:uid="{7DDB9F87-49A6-4A94-BA18-94B7295656BD}"/>
    <cellStyle name="20% - Accent5 111" xfId="36363" xr:uid="{B59DD1BD-25D4-4515-9ABA-58D5CA6B01E3}"/>
    <cellStyle name="20% - Accent5 112" xfId="36383" xr:uid="{8C0720CB-2DE1-4FFF-BD46-864500689119}"/>
    <cellStyle name="20% - Accent5 113" xfId="36403" xr:uid="{525A7693-7E15-4677-9B46-8597A057246D}"/>
    <cellStyle name="20% - Accent5 114" xfId="36423" xr:uid="{95859FCE-0F0D-4209-857E-4BD2D2A0BB74}"/>
    <cellStyle name="20% - Accent5 115" xfId="36443" xr:uid="{98B492F5-E21E-42A4-BE4C-CD2954BA757D}"/>
    <cellStyle name="20% - Accent5 116" xfId="36463" xr:uid="{EF7A3479-4A1E-48FC-9A9F-33E1D41CFCBF}"/>
    <cellStyle name="20% - Accent5 117" xfId="36483" xr:uid="{FCBD1ABE-8689-44A4-A391-C10231A110D1}"/>
    <cellStyle name="20% - Accent5 118" xfId="36503" xr:uid="{66F280CE-3035-4060-805D-1867648490B5}"/>
    <cellStyle name="20% - Accent5 119" xfId="36523" xr:uid="{EF1F03C5-1347-4A19-8408-7FECF37E5FFC}"/>
    <cellStyle name="20% - Accent5 12" xfId="833" xr:uid="{9C25FB8E-A087-4EBC-81D4-F12B37F48DA3}"/>
    <cellStyle name="20% - Accent5 12 2" xfId="1439" xr:uid="{9C88BA32-7656-43A3-9435-7B0F13AB6F94}"/>
    <cellStyle name="20% - Accent5 12 2 2" xfId="2474" xr:uid="{859426C8-EDC5-4C80-99C6-D7CC13FE1327}"/>
    <cellStyle name="20% - Accent5 12 2 2 2" xfId="4554" xr:uid="{5AACC6F5-E892-440B-BC37-716489F54608}"/>
    <cellStyle name="20% - Accent5 12 2 2 2 2" xfId="8714" xr:uid="{C635FB31-F79F-4889-B389-3934254C788D}"/>
    <cellStyle name="20% - Accent5 12 2 2 2 2 2" xfId="17297" xr:uid="{ECCEA5BC-15C6-49D9-B2D7-A2B8819D4F5E}"/>
    <cellStyle name="20% - Accent5 12 2 2 2 2 2 2" xfId="35122" xr:uid="{F0D7D42F-C99A-47EA-92AE-51DE702449AC}"/>
    <cellStyle name="20% - Accent5 12 2 2 2 2 3" xfId="26622" xr:uid="{7EFAC9CF-D603-421D-B828-845B257059A2}"/>
    <cellStyle name="20% - Accent5 12 2 2 2 3" xfId="13137" xr:uid="{BE05F997-18FB-4075-8F6F-C63045A66AC7}"/>
    <cellStyle name="20% - Accent5 12 2 2 2 3 2" xfId="30962" xr:uid="{6BA74CDA-2EEE-479C-B235-5C67FA2504D7}"/>
    <cellStyle name="20% - Accent5 12 2 2 2 4" xfId="22462" xr:uid="{1EB227CB-AE28-4C65-B160-039D178E4611}"/>
    <cellStyle name="20% - Accent5 12 2 2 3" xfId="6634" xr:uid="{C1F66228-5103-47E7-A939-7C4C5A174577}"/>
    <cellStyle name="20% - Accent5 12 2 2 3 2" xfId="15217" xr:uid="{00E69442-FFD1-4006-B2EB-41944EE912C8}"/>
    <cellStyle name="20% - Accent5 12 2 2 3 2 2" xfId="33042" xr:uid="{82E539FD-A26E-49BB-9B25-2873737A29D9}"/>
    <cellStyle name="20% - Accent5 12 2 2 3 3" xfId="24542" xr:uid="{9BCDE155-7746-4C37-A6AA-253373BCD846}"/>
    <cellStyle name="20% - Accent5 12 2 2 4" xfId="11057" xr:uid="{C4C3D18A-E00F-4F15-B02C-AE67873F6D09}"/>
    <cellStyle name="20% - Accent5 12 2 2 4 2" xfId="28882" xr:uid="{AC0DA06C-A8FA-4366-8681-64E91683BF82}"/>
    <cellStyle name="20% - Accent5 12 2 2 5" xfId="20382" xr:uid="{F76209B0-64B8-4C32-8E31-F688325765E5}"/>
    <cellStyle name="20% - Accent5 12 2 3" xfId="3574" xr:uid="{BC6E9518-AA8C-4E69-94F3-737803EBD532}"/>
    <cellStyle name="20% - Accent5 12 2 3 2" xfId="7734" xr:uid="{0E6DE464-5DED-4B68-B230-E47DD3164D1D}"/>
    <cellStyle name="20% - Accent5 12 2 3 2 2" xfId="16317" xr:uid="{C24966C0-456E-47F2-9FD3-DC1EC5BABC5E}"/>
    <cellStyle name="20% - Accent5 12 2 3 2 2 2" xfId="34142" xr:uid="{A992E244-1764-4BD2-926C-D62945EA2C57}"/>
    <cellStyle name="20% - Accent5 12 2 3 2 3" xfId="25642" xr:uid="{0EF9DC37-3BAC-4B85-836D-BEC8236301F9}"/>
    <cellStyle name="20% - Accent5 12 2 3 3" xfId="12157" xr:uid="{975854CF-79F0-4130-8153-6339D4554B2B}"/>
    <cellStyle name="20% - Accent5 12 2 3 3 2" xfId="29982" xr:uid="{04009EC8-62E7-431B-9C65-BAF494AFE447}"/>
    <cellStyle name="20% - Accent5 12 2 3 4" xfId="21482" xr:uid="{DE3C5F40-83FA-40DA-9564-4EBB9ED75D7A}"/>
    <cellStyle name="20% - Accent5 12 2 4" xfId="5654" xr:uid="{5EFBE354-BB5F-42A7-8CA7-0FB8874D17DE}"/>
    <cellStyle name="20% - Accent5 12 2 4 2" xfId="14237" xr:uid="{59A6DAAF-AFB6-495D-9DAC-21E42F55D10D}"/>
    <cellStyle name="20% - Accent5 12 2 4 2 2" xfId="32062" xr:uid="{DE56CE77-F0F4-41F9-A367-E795B4CCA3FB}"/>
    <cellStyle name="20% - Accent5 12 2 4 3" xfId="23562" xr:uid="{C22BCEDD-032C-4774-BB7D-363325A5C329}"/>
    <cellStyle name="20% - Accent5 12 2 5" xfId="10077" xr:uid="{1F66C44A-C531-485E-A6CE-81696546E63A}"/>
    <cellStyle name="20% - Accent5 12 2 5 2" xfId="27902" xr:uid="{1616BD9C-C5A6-46BF-A608-378CCE7CC807}"/>
    <cellStyle name="20% - Accent5 12 2 6" xfId="19402" xr:uid="{79A39025-DD8B-4A9E-B15C-12E428051F4B}"/>
    <cellStyle name="20% - Accent5 12 3" xfId="1994" xr:uid="{870322FC-25AE-480D-8D2A-FAD5902103AF}"/>
    <cellStyle name="20% - Accent5 12 3 2" xfId="4074" xr:uid="{C7827517-F5C3-4BD4-9F7A-1286F9266FE8}"/>
    <cellStyle name="20% - Accent5 12 3 2 2" xfId="8234" xr:uid="{415A1DC0-B53D-41C2-8B46-F6BFB2C43632}"/>
    <cellStyle name="20% - Accent5 12 3 2 2 2" xfId="16817" xr:uid="{48428281-6D40-475D-8722-0C3E97AD4207}"/>
    <cellStyle name="20% - Accent5 12 3 2 2 2 2" xfId="34642" xr:uid="{12A01AD3-2BEC-4389-8CF8-CF2FDFA4B7E5}"/>
    <cellStyle name="20% - Accent5 12 3 2 2 3" xfId="26142" xr:uid="{15F46FD3-1B08-46D8-867F-F5D19639393F}"/>
    <cellStyle name="20% - Accent5 12 3 2 3" xfId="12657" xr:uid="{4F100EA2-706B-4246-9DDE-2AE7CA28CDB3}"/>
    <cellStyle name="20% - Accent5 12 3 2 3 2" xfId="30482" xr:uid="{DBAFC01F-AB8F-411A-B953-7B98F3DE2EC6}"/>
    <cellStyle name="20% - Accent5 12 3 2 4" xfId="21982" xr:uid="{76BE3BB0-DA80-4199-AF97-B7661C9909B5}"/>
    <cellStyle name="20% - Accent5 12 3 3" xfId="6154" xr:uid="{A3A2802D-486E-4834-814D-20BFCA74185F}"/>
    <cellStyle name="20% - Accent5 12 3 3 2" xfId="14737" xr:uid="{56F4C682-8302-43A9-93B9-6AA8B7914297}"/>
    <cellStyle name="20% - Accent5 12 3 3 2 2" xfId="32562" xr:uid="{90AB62FD-51DF-4607-9095-2EC3E069337B}"/>
    <cellStyle name="20% - Accent5 12 3 3 3" xfId="24062" xr:uid="{B530B211-61B4-406F-9823-7122549F1F86}"/>
    <cellStyle name="20% - Accent5 12 3 4" xfId="10577" xr:uid="{1EE0034F-C332-41D1-AC1D-B994C55AC6AD}"/>
    <cellStyle name="20% - Accent5 12 3 4 2" xfId="28402" xr:uid="{0F49618D-E630-49C1-8E3A-DC4B814DC4D4}"/>
    <cellStyle name="20% - Accent5 12 3 5" xfId="19902" xr:uid="{54FE506E-61FA-4E8F-9640-C53B68278E29}"/>
    <cellStyle name="20% - Accent5 12 4" xfId="3094" xr:uid="{38DEBEFA-9FF5-4E1D-88F1-C3C200111CEA}"/>
    <cellStyle name="20% - Accent5 12 4 2" xfId="7254" xr:uid="{26136CD4-E8EB-463F-A2C9-E01A2FBC338B}"/>
    <cellStyle name="20% - Accent5 12 4 2 2" xfId="15837" xr:uid="{A5AA1DDA-7C9F-4FC4-AD87-B12F4E500A94}"/>
    <cellStyle name="20% - Accent5 12 4 2 2 2" xfId="33662" xr:uid="{3DD69721-15E6-4905-A431-ABE387D6380D}"/>
    <cellStyle name="20% - Accent5 12 4 2 3" xfId="25162" xr:uid="{7FDB03ED-7CED-4E90-AFA1-CB1C7A18EA5C}"/>
    <cellStyle name="20% - Accent5 12 4 3" xfId="11677" xr:uid="{78210272-7312-49DA-A886-0630B1F420F4}"/>
    <cellStyle name="20% - Accent5 12 4 3 2" xfId="29502" xr:uid="{DC055608-3889-4EF5-B945-2C0E3565FF7D}"/>
    <cellStyle name="20% - Accent5 12 4 4" xfId="21002" xr:uid="{7717BDF9-DB8D-4E82-AA7D-C31F8016A077}"/>
    <cellStyle name="20% - Accent5 12 5" xfId="5174" xr:uid="{D35939D4-2FA5-468A-AA65-76CAC68C756C}"/>
    <cellStyle name="20% - Accent5 12 5 2" xfId="13757" xr:uid="{A27E9A10-3C95-471B-A6D9-1672FCB3CEF0}"/>
    <cellStyle name="20% - Accent5 12 5 2 2" xfId="31582" xr:uid="{F98AC92B-B6BF-42B4-A3A4-B737459B6B6F}"/>
    <cellStyle name="20% - Accent5 12 5 3" xfId="23082" xr:uid="{0F690831-D8D8-42AB-96AE-F038369359BA}"/>
    <cellStyle name="20% - Accent5 12 6" xfId="9597" xr:uid="{C2E2BC5B-E5E4-4AE9-80BA-2F3E61A44BBA}"/>
    <cellStyle name="20% - Accent5 12 6 2" xfId="27422" xr:uid="{656D36A3-F74C-4E9F-A363-8D5FA6FD5CD4}"/>
    <cellStyle name="20% - Accent5 12 7" xfId="18922" xr:uid="{D56A9853-67EF-4BB8-B966-94968A76B4A1}"/>
    <cellStyle name="20% - Accent5 120" xfId="36543" xr:uid="{BBD402EB-EC3E-4F47-A921-53BF054F171C}"/>
    <cellStyle name="20% - Accent5 121" xfId="36563" xr:uid="{6CD9D876-6813-4884-869B-F10581189BBE}"/>
    <cellStyle name="20% - Accent5 122" xfId="36583" xr:uid="{F0671290-2F66-4F37-9A4C-E176C5D5C3A6}"/>
    <cellStyle name="20% - Accent5 123" xfId="36603" xr:uid="{E4C94E27-559F-4E0E-9686-77E5A48FE9EF}"/>
    <cellStyle name="20% - Accent5 124" xfId="36623" xr:uid="{CAE23463-0752-4DA2-8D9F-0FFC7E7F0388}"/>
    <cellStyle name="20% - Accent5 125" xfId="36643" xr:uid="{2207C908-DFF8-4ED9-B536-143A87D71E66}"/>
    <cellStyle name="20% - Accent5 126" xfId="36663" xr:uid="{54BAC838-2096-47CE-8D53-08A157F0F196}"/>
    <cellStyle name="20% - Accent5 127" xfId="36683" xr:uid="{8D6F9961-80DD-40F5-8B31-E2E2AA624A07}"/>
    <cellStyle name="20% - Accent5 128" xfId="36703" xr:uid="{282A3003-501A-4427-B8C2-4EECB4A8E0D0}"/>
    <cellStyle name="20% - Accent5 129" xfId="36723" xr:uid="{EEA57092-A2B6-481F-BDB4-FFBF6432ACE6}"/>
    <cellStyle name="20% - Accent5 13" xfId="857" xr:uid="{6E5B46C9-4CB7-42F8-BCD2-4E2A9230DD04}"/>
    <cellStyle name="20% - Accent5 13 2" xfId="1463" xr:uid="{3177984F-FB1B-4BFB-A025-6AC01697610C}"/>
    <cellStyle name="20% - Accent5 13 2 2" xfId="2494" xr:uid="{8D679CD7-BB05-4A07-90D5-363D4ECE333D}"/>
    <cellStyle name="20% - Accent5 13 2 2 2" xfId="4574" xr:uid="{0E1F61AF-954F-4CCA-80FE-F273F76D1692}"/>
    <cellStyle name="20% - Accent5 13 2 2 2 2" xfId="8734" xr:uid="{603F0F75-4671-4D6F-9FC1-ED01141BFE82}"/>
    <cellStyle name="20% - Accent5 13 2 2 2 2 2" xfId="17317" xr:uid="{8B4AAF18-116A-4E05-9F8A-EF41FB53201B}"/>
    <cellStyle name="20% - Accent5 13 2 2 2 2 2 2" xfId="35142" xr:uid="{816F2AA5-296D-4421-B7C2-AECC4AE1FCD2}"/>
    <cellStyle name="20% - Accent5 13 2 2 2 2 3" xfId="26642" xr:uid="{EBCBF4C5-666A-405B-BB3E-CA54AFA3AD5C}"/>
    <cellStyle name="20% - Accent5 13 2 2 2 3" xfId="13157" xr:uid="{BC5DD83E-C9A8-4FEB-8F91-9346109533B5}"/>
    <cellStyle name="20% - Accent5 13 2 2 2 3 2" xfId="30982" xr:uid="{4A1CBEA5-A63F-4843-8281-DBBF02245C98}"/>
    <cellStyle name="20% - Accent5 13 2 2 2 4" xfId="22482" xr:uid="{FCA1B21E-E332-4306-9662-B1090DB08B0B}"/>
    <cellStyle name="20% - Accent5 13 2 2 3" xfId="6654" xr:uid="{81D218A1-6C35-4C1D-9481-C484BB8856E3}"/>
    <cellStyle name="20% - Accent5 13 2 2 3 2" xfId="15237" xr:uid="{522AB07B-7647-4ED3-921E-941A2D6658AB}"/>
    <cellStyle name="20% - Accent5 13 2 2 3 2 2" xfId="33062" xr:uid="{6C82D953-E10D-48ED-8CC4-A843397C316B}"/>
    <cellStyle name="20% - Accent5 13 2 2 3 3" xfId="24562" xr:uid="{EF864785-6A53-4A10-B8A4-6D0FC484E211}"/>
    <cellStyle name="20% - Accent5 13 2 2 4" xfId="11077" xr:uid="{D72FE257-7D3B-41F7-87A1-5A6D6E8807D6}"/>
    <cellStyle name="20% - Accent5 13 2 2 4 2" xfId="28902" xr:uid="{B9E6C279-D22E-4B35-B00E-282A2C8753A3}"/>
    <cellStyle name="20% - Accent5 13 2 2 5" xfId="20402" xr:uid="{F845DCC0-BA7D-40C4-ACF5-77C989310090}"/>
    <cellStyle name="20% - Accent5 13 2 3" xfId="3594" xr:uid="{B01D00E1-CDDD-4DCC-8731-8250D51E6219}"/>
    <cellStyle name="20% - Accent5 13 2 3 2" xfId="7754" xr:uid="{32680A8F-74A8-4B7D-A5A0-EDF083321792}"/>
    <cellStyle name="20% - Accent5 13 2 3 2 2" xfId="16337" xr:uid="{E547FB36-32CC-4C7E-A590-EE056F68BF93}"/>
    <cellStyle name="20% - Accent5 13 2 3 2 2 2" xfId="34162" xr:uid="{2DDA89AB-DD7B-4FB3-A9A4-153125572929}"/>
    <cellStyle name="20% - Accent5 13 2 3 2 3" xfId="25662" xr:uid="{2B85217B-AE4F-4F48-8C84-92FFD20FE365}"/>
    <cellStyle name="20% - Accent5 13 2 3 3" xfId="12177" xr:uid="{3FE3906A-2A66-46F2-9DF3-5A14589206C4}"/>
    <cellStyle name="20% - Accent5 13 2 3 3 2" xfId="30002" xr:uid="{B5EC1218-1978-4947-A43E-BDC5ADB9ACE9}"/>
    <cellStyle name="20% - Accent5 13 2 3 4" xfId="21502" xr:uid="{17277C5D-07E5-45B5-889C-E1E4DAC6E5EF}"/>
    <cellStyle name="20% - Accent5 13 2 4" xfId="5674" xr:uid="{66B64F1A-853F-43B7-983E-8B4C98B40A8F}"/>
    <cellStyle name="20% - Accent5 13 2 4 2" xfId="14257" xr:uid="{62C8C8A1-00AC-491D-9C4E-AE21611A74A4}"/>
    <cellStyle name="20% - Accent5 13 2 4 2 2" xfId="32082" xr:uid="{615BBE4C-3038-49B8-B42B-85EF5E739863}"/>
    <cellStyle name="20% - Accent5 13 2 4 3" xfId="23582" xr:uid="{E3980071-984C-453F-9763-1D2E16F778A5}"/>
    <cellStyle name="20% - Accent5 13 2 5" xfId="10097" xr:uid="{12790E79-A52D-4F24-8992-4E9F9BF381F3}"/>
    <cellStyle name="20% - Accent5 13 2 5 2" xfId="27922" xr:uid="{9F73535E-414B-4C7B-B031-5836B22A460D}"/>
    <cellStyle name="20% - Accent5 13 2 6" xfId="19422" xr:uid="{440A7C6E-B10D-48BA-B735-9FF38C2A225E}"/>
    <cellStyle name="20% - Accent5 13 3" xfId="2014" xr:uid="{7713CA31-A2CA-4F4A-8BF2-6086ABCA45A1}"/>
    <cellStyle name="20% - Accent5 13 3 2" xfId="4094" xr:uid="{B841B80A-519D-4598-8EE6-85B46116C54E}"/>
    <cellStyle name="20% - Accent5 13 3 2 2" xfId="8254" xr:uid="{FC9815F5-EDE4-431D-9B04-765A1059CC77}"/>
    <cellStyle name="20% - Accent5 13 3 2 2 2" xfId="16837" xr:uid="{416A0678-6171-469F-B0D7-73FF7B37ED57}"/>
    <cellStyle name="20% - Accent5 13 3 2 2 2 2" xfId="34662" xr:uid="{BAB20153-64B4-42EC-8422-8ACF5C145E00}"/>
    <cellStyle name="20% - Accent5 13 3 2 2 3" xfId="26162" xr:uid="{D16C46D9-9729-4D9C-9763-CB82A7D07479}"/>
    <cellStyle name="20% - Accent5 13 3 2 3" xfId="12677" xr:uid="{9217F746-54FC-4943-B802-DAB1CD164FCF}"/>
    <cellStyle name="20% - Accent5 13 3 2 3 2" xfId="30502" xr:uid="{F4F94060-F452-4E9D-8C18-520CC491E49A}"/>
    <cellStyle name="20% - Accent5 13 3 2 4" xfId="22002" xr:uid="{8BDA97E7-5C08-4AF5-AEEB-615D30803F4E}"/>
    <cellStyle name="20% - Accent5 13 3 3" xfId="6174" xr:uid="{0127D414-13F1-43F4-A364-0F4CAB9B0E82}"/>
    <cellStyle name="20% - Accent5 13 3 3 2" xfId="14757" xr:uid="{2B3445C6-EF53-4AE7-A1C4-C5880BA62398}"/>
    <cellStyle name="20% - Accent5 13 3 3 2 2" xfId="32582" xr:uid="{F3866F83-70A9-4E6A-A843-C0CA00350943}"/>
    <cellStyle name="20% - Accent5 13 3 3 3" xfId="24082" xr:uid="{D5258C4B-22C0-408D-B600-50F0E0AA6595}"/>
    <cellStyle name="20% - Accent5 13 3 4" xfId="10597" xr:uid="{CBC30021-B71A-4CCC-BF8A-E6BA0C47A305}"/>
    <cellStyle name="20% - Accent5 13 3 4 2" xfId="28422" xr:uid="{0D790022-C411-4424-B07B-4FA6BC1FDAC4}"/>
    <cellStyle name="20% - Accent5 13 3 5" xfId="19922" xr:uid="{3489809F-7C99-4DD4-A29A-F252081A6F09}"/>
    <cellStyle name="20% - Accent5 13 4" xfId="3114" xr:uid="{2943CF86-57EF-4B13-B258-9074FDA888CD}"/>
    <cellStyle name="20% - Accent5 13 4 2" xfId="7274" xr:uid="{A19343E7-C47E-49BC-BDE3-ADEC8BD90A38}"/>
    <cellStyle name="20% - Accent5 13 4 2 2" xfId="15857" xr:uid="{003ED310-3567-4639-AFDB-ACD76E5BC223}"/>
    <cellStyle name="20% - Accent5 13 4 2 2 2" xfId="33682" xr:uid="{713EF537-D462-4549-98B3-7BF417BD1671}"/>
    <cellStyle name="20% - Accent5 13 4 2 3" xfId="25182" xr:uid="{0BA421C6-AA1E-47DB-BF6A-7E49D9132785}"/>
    <cellStyle name="20% - Accent5 13 4 3" xfId="11697" xr:uid="{1F223010-1ED7-4411-8ABC-F5FC3D1D3856}"/>
    <cellStyle name="20% - Accent5 13 4 3 2" xfId="29522" xr:uid="{BBE57E03-D771-4B22-A9A0-17EAC40145FD}"/>
    <cellStyle name="20% - Accent5 13 4 4" xfId="21022" xr:uid="{E41D5ACE-95C2-42FC-B637-E0D53F28F7A8}"/>
    <cellStyle name="20% - Accent5 13 5" xfId="5194" xr:uid="{F4EC5B89-9C33-491C-BCC4-CB9792C5CA54}"/>
    <cellStyle name="20% - Accent5 13 5 2" xfId="13777" xr:uid="{B764A467-9A65-45AB-A2AF-4068BBB4D74F}"/>
    <cellStyle name="20% - Accent5 13 5 2 2" xfId="31602" xr:uid="{8D7ADC5E-D4CB-4CFC-B57E-B962B62A50B9}"/>
    <cellStyle name="20% - Accent5 13 5 3" xfId="23102" xr:uid="{89E99F02-120E-4789-8738-58468371A197}"/>
    <cellStyle name="20% - Accent5 13 6" xfId="9617" xr:uid="{9CEB2FF2-E105-447D-A0D3-5D88268C30BE}"/>
    <cellStyle name="20% - Accent5 13 6 2" xfId="27442" xr:uid="{5F6A9965-F4E3-47B0-A036-ED4AB9ECA26E}"/>
    <cellStyle name="20% - Accent5 13 7" xfId="18942" xr:uid="{4306FC36-FD36-4967-AA9E-B48EFCD60551}"/>
    <cellStyle name="20% - Accent5 130" xfId="36743" xr:uid="{DAE646AA-8D4E-4816-98ED-D4FB370E15C8}"/>
    <cellStyle name="20% - Accent5 131" xfId="36763" xr:uid="{79DF28DB-CF51-4DD9-9B8C-9523A9EF8371}"/>
    <cellStyle name="20% - Accent5 132" xfId="36783" xr:uid="{6504E7BC-342A-47D6-8728-920504078975}"/>
    <cellStyle name="20% - Accent5 133" xfId="36803" xr:uid="{F4D68D9A-80C7-4A8D-8AB2-B87697ABEB2C}"/>
    <cellStyle name="20% - Accent5 134" xfId="36823" xr:uid="{BE4A7FBC-C62C-4F3D-B6EE-FC135ECC54A6}"/>
    <cellStyle name="20% - Accent5 135" xfId="36843" xr:uid="{018EC981-45A5-49BF-9905-31D29C606602}"/>
    <cellStyle name="20% - Accent5 136" xfId="36863" xr:uid="{1956986F-DE15-4018-9861-5787A8B9FC27}"/>
    <cellStyle name="20% - Accent5 137" xfId="36883" xr:uid="{3AD22837-DE76-44BD-8EA2-CDA0B0BEBAC2}"/>
    <cellStyle name="20% - Accent5 138" xfId="36903" xr:uid="{51D797E3-A584-4A19-84CD-679618F3E02A}"/>
    <cellStyle name="20% - Accent5 139" xfId="36923" xr:uid="{44890EBE-3A13-4A10-8AF6-09A4F1042214}"/>
    <cellStyle name="20% - Accent5 14" xfId="916" xr:uid="{8BEC3FB5-7513-4B39-938D-A2BB15653989}"/>
    <cellStyle name="20% - Accent5 14 2" xfId="1522" xr:uid="{C2381FDA-B962-492B-A627-C159ED7C8048}"/>
    <cellStyle name="20% - Accent5 14 2 2" xfId="2514" xr:uid="{40F582FD-02A3-459F-A1F6-20CA88E41862}"/>
    <cellStyle name="20% - Accent5 14 2 2 2" xfId="4594" xr:uid="{6C29B9C8-2A05-4578-B383-3A1FEFC75240}"/>
    <cellStyle name="20% - Accent5 14 2 2 2 2" xfId="8754" xr:uid="{1213646D-B7C3-481F-B400-C4AC6E3423AD}"/>
    <cellStyle name="20% - Accent5 14 2 2 2 2 2" xfId="17337" xr:uid="{BA774147-438F-4A48-81F0-464CAED1B2B8}"/>
    <cellStyle name="20% - Accent5 14 2 2 2 2 2 2" xfId="35162" xr:uid="{80BE1ED1-D222-407C-8636-2CDF9DE8CD3E}"/>
    <cellStyle name="20% - Accent5 14 2 2 2 2 3" xfId="26662" xr:uid="{3CF592FB-51DE-48CA-944C-BE1A95BE2CCA}"/>
    <cellStyle name="20% - Accent5 14 2 2 2 3" xfId="13177" xr:uid="{22FF6948-83AE-447D-A618-549B3D7E5604}"/>
    <cellStyle name="20% - Accent5 14 2 2 2 3 2" xfId="31002" xr:uid="{653AD5DF-B983-46F3-B7F6-E598D13EE484}"/>
    <cellStyle name="20% - Accent5 14 2 2 2 4" xfId="22502" xr:uid="{29E5E65C-3D85-4D30-9094-326BD8FA5530}"/>
    <cellStyle name="20% - Accent5 14 2 2 3" xfId="6674" xr:uid="{7A8F04D2-05DB-456A-A250-0F878249BC33}"/>
    <cellStyle name="20% - Accent5 14 2 2 3 2" xfId="15257" xr:uid="{10C6A805-2B0F-4168-9061-B64916BE5443}"/>
    <cellStyle name="20% - Accent5 14 2 2 3 2 2" xfId="33082" xr:uid="{7C1C9E10-0D3E-4ECF-A8DB-0E3486A18402}"/>
    <cellStyle name="20% - Accent5 14 2 2 3 3" xfId="24582" xr:uid="{875F36C3-2A3B-44D5-B1E0-FC6DAA8AFCEA}"/>
    <cellStyle name="20% - Accent5 14 2 2 4" xfId="11097" xr:uid="{9CB9E2D3-CB9A-4E4C-803E-E1E79FFA6D21}"/>
    <cellStyle name="20% - Accent5 14 2 2 4 2" xfId="28922" xr:uid="{A038C7FA-9889-423B-ABEA-F6EF9A26C8D1}"/>
    <cellStyle name="20% - Accent5 14 2 2 5" xfId="20422" xr:uid="{353598CF-8392-4DEB-87AE-8F684C86548E}"/>
    <cellStyle name="20% - Accent5 14 2 3" xfId="3614" xr:uid="{B14CEFE5-5195-470A-A543-CF94114A4828}"/>
    <cellStyle name="20% - Accent5 14 2 3 2" xfId="7774" xr:uid="{0C65A06B-B044-4D96-BF3D-423E4E944179}"/>
    <cellStyle name="20% - Accent5 14 2 3 2 2" xfId="16357" xr:uid="{6BC7ABC4-32B0-4BF1-8BEF-48EB1682CFF5}"/>
    <cellStyle name="20% - Accent5 14 2 3 2 2 2" xfId="34182" xr:uid="{D201EAF1-1679-4918-8A33-2C2363EB8E23}"/>
    <cellStyle name="20% - Accent5 14 2 3 2 3" xfId="25682" xr:uid="{01E23A32-4CAB-49B2-8A79-105DC670F120}"/>
    <cellStyle name="20% - Accent5 14 2 3 3" xfId="12197" xr:uid="{B70A78A6-BB73-4486-87B3-ADA510004135}"/>
    <cellStyle name="20% - Accent5 14 2 3 3 2" xfId="30022" xr:uid="{4E9AF871-1ED1-492C-AA82-3309E5D5FFC7}"/>
    <cellStyle name="20% - Accent5 14 2 3 4" xfId="21522" xr:uid="{350E2102-90ED-4F03-BCAD-12E819BE6043}"/>
    <cellStyle name="20% - Accent5 14 2 4" xfId="5694" xr:uid="{1BC3EC3F-0934-4CE4-976F-EA8B01787DC2}"/>
    <cellStyle name="20% - Accent5 14 2 4 2" xfId="14277" xr:uid="{5E5FE2FE-38FC-4C2F-BAE2-46B3E56ABFE2}"/>
    <cellStyle name="20% - Accent5 14 2 4 2 2" xfId="32102" xr:uid="{7CF5603F-A303-4D2E-AF82-861AC45FE4B1}"/>
    <cellStyle name="20% - Accent5 14 2 4 3" xfId="23602" xr:uid="{298909D5-31F9-444D-8E22-E908E8115B4C}"/>
    <cellStyle name="20% - Accent5 14 2 5" xfId="10117" xr:uid="{8E5DBB36-DB4E-4B72-A0CD-81E91584C66B}"/>
    <cellStyle name="20% - Accent5 14 2 5 2" xfId="27942" xr:uid="{A88B2125-2851-4F4D-8414-0D234D5E13CD}"/>
    <cellStyle name="20% - Accent5 14 2 6" xfId="19442" xr:uid="{2C6A998A-C853-4CE4-B169-8943E130544F}"/>
    <cellStyle name="20% - Accent5 14 3" xfId="2034" xr:uid="{0EB0A983-0963-4ACC-A657-800AFDAA461F}"/>
    <cellStyle name="20% - Accent5 14 3 2" xfId="4114" xr:uid="{2C879ABA-8B88-45D8-862E-82DB17A472A5}"/>
    <cellStyle name="20% - Accent5 14 3 2 2" xfId="8274" xr:uid="{994410C5-938F-463E-A617-C018CD2F1BDB}"/>
    <cellStyle name="20% - Accent5 14 3 2 2 2" xfId="16857" xr:uid="{25A7DD10-EB8D-4CD6-B619-B4D3025774C8}"/>
    <cellStyle name="20% - Accent5 14 3 2 2 2 2" xfId="34682" xr:uid="{C229D8DF-D4EE-4A4F-9FC4-989CBDF36BE3}"/>
    <cellStyle name="20% - Accent5 14 3 2 2 3" xfId="26182" xr:uid="{40CD9997-7A55-42F3-BE78-4F40F670A485}"/>
    <cellStyle name="20% - Accent5 14 3 2 3" xfId="12697" xr:uid="{1D11DCA7-E2C9-4B9E-B3A3-AED5A26F18C5}"/>
    <cellStyle name="20% - Accent5 14 3 2 3 2" xfId="30522" xr:uid="{9E8B18F0-4916-470B-A15A-82FC2BFC5FF5}"/>
    <cellStyle name="20% - Accent5 14 3 2 4" xfId="22022" xr:uid="{623B85F5-8559-4841-B22F-76B26BF06515}"/>
    <cellStyle name="20% - Accent5 14 3 3" xfId="6194" xr:uid="{2F4EBF33-30DE-4414-9DCF-A2DA5532E0D4}"/>
    <cellStyle name="20% - Accent5 14 3 3 2" xfId="14777" xr:uid="{68D9D6EC-6734-408D-8467-A31973A8E22F}"/>
    <cellStyle name="20% - Accent5 14 3 3 2 2" xfId="32602" xr:uid="{AD6BA51A-7C9B-48EC-9D30-332E15F766B7}"/>
    <cellStyle name="20% - Accent5 14 3 3 3" xfId="24102" xr:uid="{0B30F450-3ACC-4372-9BF7-6C1564B21957}"/>
    <cellStyle name="20% - Accent5 14 3 4" xfId="10617" xr:uid="{B0380F46-23A8-4540-AFF5-1452856C2D13}"/>
    <cellStyle name="20% - Accent5 14 3 4 2" xfId="28442" xr:uid="{3613B404-BD64-40D9-A9B6-41B05709C58B}"/>
    <cellStyle name="20% - Accent5 14 3 5" xfId="19942" xr:uid="{8D875C14-DEE2-467A-A927-E86006C696A5}"/>
    <cellStyle name="20% - Accent5 14 4" xfId="3134" xr:uid="{DC50158A-1D27-4E19-8633-B00537D025ED}"/>
    <cellStyle name="20% - Accent5 14 4 2" xfId="7294" xr:uid="{60716479-6916-4E83-97ED-AC25088BE551}"/>
    <cellStyle name="20% - Accent5 14 4 2 2" xfId="15877" xr:uid="{C5C8224A-5313-4F5F-993B-DB7C5A6738FB}"/>
    <cellStyle name="20% - Accent5 14 4 2 2 2" xfId="33702" xr:uid="{F33D77DF-B557-4E13-AFD4-6130AE71E19D}"/>
    <cellStyle name="20% - Accent5 14 4 2 3" xfId="25202" xr:uid="{C4B2FDC8-C733-4AF3-A148-B2CBC7175099}"/>
    <cellStyle name="20% - Accent5 14 4 3" xfId="11717" xr:uid="{8F41C9FE-6517-4949-8F1C-8B8A3D3D1B0F}"/>
    <cellStyle name="20% - Accent5 14 4 3 2" xfId="29542" xr:uid="{FCB19A86-D51C-4838-9D7C-5534325F0197}"/>
    <cellStyle name="20% - Accent5 14 4 4" xfId="21042" xr:uid="{0DF5DBA2-3599-4E5C-B586-059DC712A43E}"/>
    <cellStyle name="20% - Accent5 14 5" xfId="5214" xr:uid="{165EFBDA-05BF-41D6-AC09-7CB8329ACBEB}"/>
    <cellStyle name="20% - Accent5 14 5 2" xfId="13797" xr:uid="{2E489F3D-6AFB-47BC-A281-FCF3B94B9000}"/>
    <cellStyle name="20% - Accent5 14 5 2 2" xfId="31622" xr:uid="{2EB00506-2962-4957-8AAD-E74552FE93AA}"/>
    <cellStyle name="20% - Accent5 14 5 3" xfId="23122" xr:uid="{CFD3BD59-1C16-40E9-9ABC-848D1BEE2A6C}"/>
    <cellStyle name="20% - Accent5 14 6" xfId="9637" xr:uid="{3F16D93C-8F3A-4500-94E5-83C59640D750}"/>
    <cellStyle name="20% - Accent5 14 6 2" xfId="27462" xr:uid="{40D8385E-AF42-4C48-8FA4-52DFD1CB9798}"/>
    <cellStyle name="20% - Accent5 14 7" xfId="18962" xr:uid="{B931571C-D57E-4FAA-B555-C1B768611B1B}"/>
    <cellStyle name="20% - Accent5 140" xfId="36943" xr:uid="{0524A507-8235-4276-8CF8-53F223E9C7B7}"/>
    <cellStyle name="20% - Accent5 141" xfId="36963" xr:uid="{1E667EEE-D8BB-4930-BCBC-F82F592C7627}"/>
    <cellStyle name="20% - Accent5 142" xfId="36983" xr:uid="{8F6B7ED3-FA1F-4573-9A1B-FFA3283619C9}"/>
    <cellStyle name="20% - Accent5 143" xfId="37003" xr:uid="{705A5EF5-B326-4B4E-AC34-48D08CAF602E}"/>
    <cellStyle name="20% - Accent5 144" xfId="37023" xr:uid="{3B6862B3-5E60-4B97-9D07-71C58FEC1E9E}"/>
    <cellStyle name="20% - Accent5 145" xfId="37043" xr:uid="{17589409-8225-42A3-8F3C-02BCAAC19252}"/>
    <cellStyle name="20% - Accent5 146" xfId="37063" xr:uid="{02A0D57F-083F-4B98-A639-DA48A0A9EAAA}"/>
    <cellStyle name="20% - Accent5 147" xfId="37083" xr:uid="{1BAB91CC-75F6-417D-98D2-83A08793C690}"/>
    <cellStyle name="20% - Accent5 148" xfId="37103" xr:uid="{74B1CCCB-1213-4E72-A220-F7A6D01F9D95}"/>
    <cellStyle name="20% - Accent5 149" xfId="37123" xr:uid="{D2A58EF4-3A9E-4737-8188-82A838892BCC}"/>
    <cellStyle name="20% - Accent5 15" xfId="940" xr:uid="{08B08F02-A54B-4815-91A5-D869E3DB849E}"/>
    <cellStyle name="20% - Accent5 15 2" xfId="1546" xr:uid="{23C16804-8942-49DB-AC94-BB0C507AF163}"/>
    <cellStyle name="20% - Accent5 15 2 2" xfId="2534" xr:uid="{45ACAA8F-5E56-433B-A984-827311E41DE7}"/>
    <cellStyle name="20% - Accent5 15 2 2 2" xfId="4614" xr:uid="{822ADFBA-A09D-4846-A3AC-F0F27E32C6B4}"/>
    <cellStyle name="20% - Accent5 15 2 2 2 2" xfId="8774" xr:uid="{DAF6B162-6304-4ACA-9013-5876895E6304}"/>
    <cellStyle name="20% - Accent5 15 2 2 2 2 2" xfId="17357" xr:uid="{134AE5D0-7759-411D-A897-874DF2C47C0D}"/>
    <cellStyle name="20% - Accent5 15 2 2 2 2 2 2" xfId="35182" xr:uid="{44D440BC-D3D3-42E0-8F85-9F71E0940316}"/>
    <cellStyle name="20% - Accent5 15 2 2 2 2 3" xfId="26682" xr:uid="{855FF388-D6BA-4E0A-8E2F-1CFAA731385F}"/>
    <cellStyle name="20% - Accent5 15 2 2 2 3" xfId="13197" xr:uid="{7AE1A15B-9A19-4190-ACB6-24A4B7A249AC}"/>
    <cellStyle name="20% - Accent5 15 2 2 2 3 2" xfId="31022" xr:uid="{F4C3919D-428E-4D8E-BCC1-49650A909E28}"/>
    <cellStyle name="20% - Accent5 15 2 2 2 4" xfId="22522" xr:uid="{7E86B75E-7025-4911-93E6-51E713060C84}"/>
    <cellStyle name="20% - Accent5 15 2 2 3" xfId="6694" xr:uid="{BE2235B1-A4A5-482A-9AA2-3AC48CC66985}"/>
    <cellStyle name="20% - Accent5 15 2 2 3 2" xfId="15277" xr:uid="{5F137521-A343-4423-85F1-B54C2732C06F}"/>
    <cellStyle name="20% - Accent5 15 2 2 3 2 2" xfId="33102" xr:uid="{A367CC27-7C65-49F4-B0CC-DAD6839B4A16}"/>
    <cellStyle name="20% - Accent5 15 2 2 3 3" xfId="24602" xr:uid="{BDA3DCA8-0520-45A9-AAA9-158B02BD923D}"/>
    <cellStyle name="20% - Accent5 15 2 2 4" xfId="11117" xr:uid="{46907F55-1789-468F-8CD5-E7C471F64DF2}"/>
    <cellStyle name="20% - Accent5 15 2 2 4 2" xfId="28942" xr:uid="{A5C99FE4-CF41-45A3-9C77-ADFA6AB33D66}"/>
    <cellStyle name="20% - Accent5 15 2 2 5" xfId="20442" xr:uid="{0BED86EF-D664-4617-A668-6C77A6035971}"/>
    <cellStyle name="20% - Accent5 15 2 3" xfId="3634" xr:uid="{777863C5-57CE-44BA-9407-72AAE2904C93}"/>
    <cellStyle name="20% - Accent5 15 2 3 2" xfId="7794" xr:uid="{5EE9836C-7D41-4850-918E-F7DB00D93863}"/>
    <cellStyle name="20% - Accent5 15 2 3 2 2" xfId="16377" xr:uid="{9F633BC4-2E34-441A-B4F2-574FA9F4D420}"/>
    <cellStyle name="20% - Accent5 15 2 3 2 2 2" xfId="34202" xr:uid="{BAF72B76-E74E-4DCF-A16E-AE28EB12FDDE}"/>
    <cellStyle name="20% - Accent5 15 2 3 2 3" xfId="25702" xr:uid="{EBFCD6D0-1E7B-4E3A-8FF8-CA54A1434CD6}"/>
    <cellStyle name="20% - Accent5 15 2 3 3" xfId="12217" xr:uid="{C2F90B23-1DB7-4158-9241-11E27E092535}"/>
    <cellStyle name="20% - Accent5 15 2 3 3 2" xfId="30042" xr:uid="{7D64CAE3-F28F-49CE-BFB4-72316932A259}"/>
    <cellStyle name="20% - Accent5 15 2 3 4" xfId="21542" xr:uid="{979DD4C0-E9ED-4418-B750-10ED90735335}"/>
    <cellStyle name="20% - Accent5 15 2 4" xfId="5714" xr:uid="{B13053E4-5A50-4D4C-9CC4-B8EDE02AF9EB}"/>
    <cellStyle name="20% - Accent5 15 2 4 2" xfId="14297" xr:uid="{084ECD0F-6F6D-4034-8F68-0CF1C684C6CA}"/>
    <cellStyle name="20% - Accent5 15 2 4 2 2" xfId="32122" xr:uid="{BAF7CACE-004B-44B0-817D-F199AD7BE979}"/>
    <cellStyle name="20% - Accent5 15 2 4 3" xfId="23622" xr:uid="{15F6BA51-CFB2-4BC7-A2FD-BEA4A9ABBBF4}"/>
    <cellStyle name="20% - Accent5 15 2 5" xfId="10137" xr:uid="{06C2ED3E-FEF4-4DA2-936C-01689DE3C54A}"/>
    <cellStyle name="20% - Accent5 15 2 5 2" xfId="27962" xr:uid="{C1E13E50-8B99-43F6-BE76-8C7857126430}"/>
    <cellStyle name="20% - Accent5 15 2 6" xfId="19462" xr:uid="{A797926A-2E74-4806-943D-3E5D94FEFB2E}"/>
    <cellStyle name="20% - Accent5 15 3" xfId="2054" xr:uid="{B74A62E9-076D-45DF-9885-1A02E9BA43DB}"/>
    <cellStyle name="20% - Accent5 15 3 2" xfId="4134" xr:uid="{69B6DC19-F886-4A77-800C-71FE1DB5EECF}"/>
    <cellStyle name="20% - Accent5 15 3 2 2" xfId="8294" xr:uid="{CADD492D-CB65-4AFB-9BAD-7169DB226B3E}"/>
    <cellStyle name="20% - Accent5 15 3 2 2 2" xfId="16877" xr:uid="{E304349D-57B6-412A-A4C6-30AFE0EFA95B}"/>
    <cellStyle name="20% - Accent5 15 3 2 2 2 2" xfId="34702" xr:uid="{F9A7BAA8-DA7A-42E7-8C52-33CDA3C20A44}"/>
    <cellStyle name="20% - Accent5 15 3 2 2 3" xfId="26202" xr:uid="{7F548427-60B3-425B-876F-9DF6958E041D}"/>
    <cellStyle name="20% - Accent5 15 3 2 3" xfId="12717" xr:uid="{9C3DB033-30D3-4EF0-8654-2A2A8DF50ED3}"/>
    <cellStyle name="20% - Accent5 15 3 2 3 2" xfId="30542" xr:uid="{DC946156-8DE8-4EFC-917D-2A14640DA258}"/>
    <cellStyle name="20% - Accent5 15 3 2 4" xfId="22042" xr:uid="{4749BFD4-B83E-44BF-AA79-88A55928C49E}"/>
    <cellStyle name="20% - Accent5 15 3 3" xfId="6214" xr:uid="{3AB0E5C1-B162-464B-A81E-2C4FE386546C}"/>
    <cellStyle name="20% - Accent5 15 3 3 2" xfId="14797" xr:uid="{C8B87EB3-A96C-44D5-9918-E0D2D367D688}"/>
    <cellStyle name="20% - Accent5 15 3 3 2 2" xfId="32622" xr:uid="{94F05815-3DE3-4D52-B050-2B567DA1A975}"/>
    <cellStyle name="20% - Accent5 15 3 3 3" xfId="24122" xr:uid="{350278C8-1514-4FC7-B028-8DDBB9F178AE}"/>
    <cellStyle name="20% - Accent5 15 3 4" xfId="10637" xr:uid="{B4F624C6-D830-4090-AE89-833712607084}"/>
    <cellStyle name="20% - Accent5 15 3 4 2" xfId="28462" xr:uid="{BC027375-6751-48A0-8937-680F8EE66BD9}"/>
    <cellStyle name="20% - Accent5 15 3 5" xfId="19962" xr:uid="{D5BF0A1F-960B-4DCD-949E-70035C294D18}"/>
    <cellStyle name="20% - Accent5 15 4" xfId="3154" xr:uid="{14A5E4D4-3509-4273-A4B9-F772DD4CD395}"/>
    <cellStyle name="20% - Accent5 15 4 2" xfId="7314" xr:uid="{EF1CC653-34A2-4F25-BEA1-751D41F0E15B}"/>
    <cellStyle name="20% - Accent5 15 4 2 2" xfId="15897" xr:uid="{C987E8B7-7121-4BE6-9092-E54DD5C3D349}"/>
    <cellStyle name="20% - Accent5 15 4 2 2 2" xfId="33722" xr:uid="{94E2BA50-5978-46BC-919E-D182DFB1656E}"/>
    <cellStyle name="20% - Accent5 15 4 2 3" xfId="25222" xr:uid="{C7217058-F6CF-4612-B3AD-3B1E194C4071}"/>
    <cellStyle name="20% - Accent5 15 4 3" xfId="11737" xr:uid="{A986AE45-0939-47BD-92D7-E2DB0D7AB0ED}"/>
    <cellStyle name="20% - Accent5 15 4 3 2" xfId="29562" xr:uid="{B11BA751-5AFE-4B34-8867-B4F582D1664D}"/>
    <cellStyle name="20% - Accent5 15 4 4" xfId="21062" xr:uid="{206F2DBD-34EC-4D25-ABED-90853F59911D}"/>
    <cellStyle name="20% - Accent5 15 5" xfId="5234" xr:uid="{B25B167E-4398-442A-9918-9F4B69D27E58}"/>
    <cellStyle name="20% - Accent5 15 5 2" xfId="13817" xr:uid="{AD173BB4-A1AA-4EB4-8C5F-70A61208A5B5}"/>
    <cellStyle name="20% - Accent5 15 5 2 2" xfId="31642" xr:uid="{28CA3AF6-F82F-48EE-AEA1-B82DE17D5B95}"/>
    <cellStyle name="20% - Accent5 15 5 3" xfId="23142" xr:uid="{C14DFAC2-F153-4DFE-A5E2-5075EF557DC3}"/>
    <cellStyle name="20% - Accent5 15 6" xfId="9657" xr:uid="{B6453DDD-CE12-4E6F-9BEA-F45A835A3D13}"/>
    <cellStyle name="20% - Accent5 15 6 2" xfId="27482" xr:uid="{C6563937-5FF7-45F1-ABC6-13382BED6EA8}"/>
    <cellStyle name="20% - Accent5 15 7" xfId="18982" xr:uid="{E398F300-0A83-40C3-9700-148F4E0B1F55}"/>
    <cellStyle name="20% - Accent5 150" xfId="37143" xr:uid="{83B821DA-3956-423D-A1E0-80C5863C0C66}"/>
    <cellStyle name="20% - Accent5 151" xfId="37163" xr:uid="{4224CD55-BACB-40DA-8C75-2FA3734B324F}"/>
    <cellStyle name="20% - Accent5 152" xfId="37183" xr:uid="{ED83D400-A5D7-4110-9725-ABE737D63F34}"/>
    <cellStyle name="20% - Accent5 153" xfId="37203" xr:uid="{13EB7034-55D5-427A-895B-B6501081A526}"/>
    <cellStyle name="20% - Accent5 154" xfId="37223" xr:uid="{274EF67F-371A-4B0F-A4E8-B90E1E959098}"/>
    <cellStyle name="20% - Accent5 155" xfId="37243" xr:uid="{730D6527-CDC9-4213-8B16-6EEF60CDDA4C}"/>
    <cellStyle name="20% - Accent5 156" xfId="37263" xr:uid="{C67E9FC7-FE0E-4B74-AC9E-3563801E5A2D}"/>
    <cellStyle name="20% - Accent5 157" xfId="37283" xr:uid="{3170DF9A-D8D9-4A16-9AF3-08707346810B}"/>
    <cellStyle name="20% - Accent5 158" xfId="37303" xr:uid="{ABB5B881-77FD-47BF-BC37-AE282D29BDB5}"/>
    <cellStyle name="20% - Accent5 159" xfId="37323" xr:uid="{9407C104-B971-4D6D-9991-0881D00D328E}"/>
    <cellStyle name="20% - Accent5 16" xfId="968" xr:uid="{6E6F7A1D-EBEB-4FA3-AA38-A94458D07665}"/>
    <cellStyle name="20% - Accent5 16 2" xfId="1574" xr:uid="{ECF9B74D-15D1-4F6A-9E19-1D6E5F6E9971}"/>
    <cellStyle name="20% - Accent5 16 2 2" xfId="2554" xr:uid="{F8BFD19A-FEFB-4D7F-96C9-AE96863FDF52}"/>
    <cellStyle name="20% - Accent5 16 2 2 2" xfId="4634" xr:uid="{F6B4B2C7-991D-4835-AF36-E5A9BDCF2DAA}"/>
    <cellStyle name="20% - Accent5 16 2 2 2 2" xfId="8794" xr:uid="{4F652D6B-C1CE-452E-BCEE-7F897C459B92}"/>
    <cellStyle name="20% - Accent5 16 2 2 2 2 2" xfId="17377" xr:uid="{E30844BB-1AF4-47B8-B6DD-9E7306B3D5C9}"/>
    <cellStyle name="20% - Accent5 16 2 2 2 2 2 2" xfId="35202" xr:uid="{ECD8EDBC-1815-4B03-AA09-173E74D5DB25}"/>
    <cellStyle name="20% - Accent5 16 2 2 2 2 3" xfId="26702" xr:uid="{8C7DE394-834C-4E9B-ADFB-F2E4AFD50B04}"/>
    <cellStyle name="20% - Accent5 16 2 2 2 3" xfId="13217" xr:uid="{947B3634-4A59-41CF-834D-30F16854307F}"/>
    <cellStyle name="20% - Accent5 16 2 2 2 3 2" xfId="31042" xr:uid="{C08E03A0-A138-465B-9020-E0F06AD3480D}"/>
    <cellStyle name="20% - Accent5 16 2 2 2 4" xfId="22542" xr:uid="{23501B62-6802-4105-9D5D-8BFA7C61DDB5}"/>
    <cellStyle name="20% - Accent5 16 2 2 3" xfId="6714" xr:uid="{CED729DF-5271-4589-B14F-D86D6DAE5D27}"/>
    <cellStyle name="20% - Accent5 16 2 2 3 2" xfId="15297" xr:uid="{C741885B-34F2-45D9-AA7A-A1BC2CA10A63}"/>
    <cellStyle name="20% - Accent5 16 2 2 3 2 2" xfId="33122" xr:uid="{7704BD14-1198-4AB1-A372-90B5733C554F}"/>
    <cellStyle name="20% - Accent5 16 2 2 3 3" xfId="24622" xr:uid="{182AB75D-378C-4EBF-9F45-BCB4A87100DA}"/>
    <cellStyle name="20% - Accent5 16 2 2 4" xfId="11137" xr:uid="{873DE76B-706C-4B8F-AEE7-5679A474C2E9}"/>
    <cellStyle name="20% - Accent5 16 2 2 4 2" xfId="28962" xr:uid="{C7F05FEC-2F08-45A7-9F38-25CE9421C2D2}"/>
    <cellStyle name="20% - Accent5 16 2 2 5" xfId="20462" xr:uid="{C001497B-6317-4FDC-94F3-88A4B1360417}"/>
    <cellStyle name="20% - Accent5 16 2 3" xfId="3654" xr:uid="{6876897D-2BE7-4C16-B23F-22E3475A1A20}"/>
    <cellStyle name="20% - Accent5 16 2 3 2" xfId="7814" xr:uid="{96757E1A-3874-4064-B989-D865F2F8403C}"/>
    <cellStyle name="20% - Accent5 16 2 3 2 2" xfId="16397" xr:uid="{E8411151-3E87-4E49-A023-DB31BF07D431}"/>
    <cellStyle name="20% - Accent5 16 2 3 2 2 2" xfId="34222" xr:uid="{223E7CB3-C3AB-4692-8BD6-3F7A6C962A55}"/>
    <cellStyle name="20% - Accent5 16 2 3 2 3" xfId="25722" xr:uid="{D0B48973-E07D-4805-98D2-F2972FADC74A}"/>
    <cellStyle name="20% - Accent5 16 2 3 3" xfId="12237" xr:uid="{63564271-A195-4C94-84E5-DF8C50D37148}"/>
    <cellStyle name="20% - Accent5 16 2 3 3 2" xfId="30062" xr:uid="{30CE9067-4F5E-4055-BD97-EB6EC3A79DC1}"/>
    <cellStyle name="20% - Accent5 16 2 3 4" xfId="21562" xr:uid="{8EFF9438-FCBA-4BE7-B7BA-F25616A5CF9B}"/>
    <cellStyle name="20% - Accent5 16 2 4" xfId="5734" xr:uid="{85E18C48-329D-4CBF-9596-76C45739A83C}"/>
    <cellStyle name="20% - Accent5 16 2 4 2" xfId="14317" xr:uid="{0E135242-28FC-4C5A-979A-EFABA7AEFE5C}"/>
    <cellStyle name="20% - Accent5 16 2 4 2 2" xfId="32142" xr:uid="{D10C7D6E-7FE1-481B-A76B-F278E7A3B7CF}"/>
    <cellStyle name="20% - Accent5 16 2 4 3" xfId="23642" xr:uid="{87C2D301-D7E9-4E82-BB72-5F478F4DEE6F}"/>
    <cellStyle name="20% - Accent5 16 2 5" xfId="10157" xr:uid="{C73F39C2-73F1-4531-AC8E-281DCB6E1637}"/>
    <cellStyle name="20% - Accent5 16 2 5 2" xfId="27982" xr:uid="{E33525E5-991C-4F53-9F4C-406FB28EAC80}"/>
    <cellStyle name="20% - Accent5 16 2 6" xfId="19482" xr:uid="{BAB63CE0-1B3A-48BF-998E-CF7C53F0B956}"/>
    <cellStyle name="20% - Accent5 16 3" xfId="2074" xr:uid="{B2360188-6AC7-43DB-9440-48457A174A7B}"/>
    <cellStyle name="20% - Accent5 16 3 2" xfId="4154" xr:uid="{1AD1D5AB-AABB-4E6A-B181-015B7D9E0C1E}"/>
    <cellStyle name="20% - Accent5 16 3 2 2" xfId="8314" xr:uid="{468136DF-A81A-402E-B824-5795728D0DAB}"/>
    <cellStyle name="20% - Accent5 16 3 2 2 2" xfId="16897" xr:uid="{0CE0E28D-A555-488B-AA8F-87D2A590A485}"/>
    <cellStyle name="20% - Accent5 16 3 2 2 2 2" xfId="34722" xr:uid="{6B484F15-4536-48BD-8160-AF715624282E}"/>
    <cellStyle name="20% - Accent5 16 3 2 2 3" xfId="26222" xr:uid="{821CE69B-3700-45B3-9B87-5A9D1B82E58F}"/>
    <cellStyle name="20% - Accent5 16 3 2 3" xfId="12737" xr:uid="{F1EA2CB8-AF76-4DA6-A653-A2876A963988}"/>
    <cellStyle name="20% - Accent5 16 3 2 3 2" xfId="30562" xr:uid="{2BC42ECD-0E2D-41AC-A523-794B537B73A9}"/>
    <cellStyle name="20% - Accent5 16 3 2 4" xfId="22062" xr:uid="{5611D8A0-A83A-4A44-A161-6293638C0ED2}"/>
    <cellStyle name="20% - Accent5 16 3 3" xfId="6234" xr:uid="{7CF3095C-A35F-44F8-90F7-1E4FE6DAE346}"/>
    <cellStyle name="20% - Accent5 16 3 3 2" xfId="14817" xr:uid="{909A17A8-5D44-4325-BA8C-A334855F5BCD}"/>
    <cellStyle name="20% - Accent5 16 3 3 2 2" xfId="32642" xr:uid="{20A33560-21F8-4E21-88AB-6EEF9A0D327A}"/>
    <cellStyle name="20% - Accent5 16 3 3 3" xfId="24142" xr:uid="{1BA8F045-1CD4-48A2-A55A-D6C2B459003A}"/>
    <cellStyle name="20% - Accent5 16 3 4" xfId="10657" xr:uid="{0AF311F8-A85C-41EF-AB63-89EF7EF60208}"/>
    <cellStyle name="20% - Accent5 16 3 4 2" xfId="28482" xr:uid="{8896D74E-E08E-4453-8883-B7D4A769763B}"/>
    <cellStyle name="20% - Accent5 16 3 5" xfId="19982" xr:uid="{FEC15F35-AD46-4B70-8D29-480F147D9324}"/>
    <cellStyle name="20% - Accent5 16 4" xfId="3174" xr:uid="{0C5992ED-D228-444C-B906-089FAFA93221}"/>
    <cellStyle name="20% - Accent5 16 4 2" xfId="7334" xr:uid="{CB06BF4B-5B3F-4454-BAA5-FA5F4BAF422C}"/>
    <cellStyle name="20% - Accent5 16 4 2 2" xfId="15917" xr:uid="{ACC8A20E-4167-429B-B2C2-74C542000AF6}"/>
    <cellStyle name="20% - Accent5 16 4 2 2 2" xfId="33742" xr:uid="{639F7F2E-E6CD-48D5-95B7-F9163D1B475D}"/>
    <cellStyle name="20% - Accent5 16 4 2 3" xfId="25242" xr:uid="{44E67A54-2ADC-4042-97AF-DF18B13EF2F0}"/>
    <cellStyle name="20% - Accent5 16 4 3" xfId="11757" xr:uid="{E038A192-5232-45DC-9207-C4FA653AF67E}"/>
    <cellStyle name="20% - Accent5 16 4 3 2" xfId="29582" xr:uid="{37E765AF-7D11-4D83-B460-C79A670BF5E3}"/>
    <cellStyle name="20% - Accent5 16 4 4" xfId="21082" xr:uid="{54B2DA99-305B-4B94-9D81-5188E189B3E5}"/>
    <cellStyle name="20% - Accent5 16 5" xfId="5254" xr:uid="{A02467FF-20D4-4955-8D7B-9E1DA5458933}"/>
    <cellStyle name="20% - Accent5 16 5 2" xfId="13837" xr:uid="{75E8AF41-59E3-4F1A-B088-48A23F0C13CC}"/>
    <cellStyle name="20% - Accent5 16 5 2 2" xfId="31662" xr:uid="{9713C574-CC4B-42AF-B611-E18E614FD380}"/>
    <cellStyle name="20% - Accent5 16 5 3" xfId="23162" xr:uid="{AB21BA2D-6A51-4B5D-9C3A-4C42AD944F25}"/>
    <cellStyle name="20% - Accent5 16 6" xfId="9677" xr:uid="{939180CB-1088-4BEC-8FBA-65D98CF1EA73}"/>
    <cellStyle name="20% - Accent5 16 6 2" xfId="27502" xr:uid="{B87BB360-71EA-484E-B0D1-223E698AD417}"/>
    <cellStyle name="20% - Accent5 16 7" xfId="19002" xr:uid="{84CE799D-C97E-4B80-B087-E23494D31958}"/>
    <cellStyle name="20% - Accent5 160" xfId="37343" xr:uid="{549EA17B-5364-4968-84A5-B1F43CD93EF3}"/>
    <cellStyle name="20% - Accent5 161" xfId="37363" xr:uid="{5C811F7F-82DD-4C59-902D-D60CEC125BEC}"/>
    <cellStyle name="20% - Accent5 162" xfId="37383" xr:uid="{1FAE787E-4A2A-4542-BC99-B6C0F233C9D0}"/>
    <cellStyle name="20% - Accent5 163" xfId="37403" xr:uid="{A90A5BA5-46CB-4849-8AB9-14196B5DBDF9}"/>
    <cellStyle name="20% - Accent5 164" xfId="37423" xr:uid="{8F9726DD-0B95-4571-AAFE-E3B8042760A9}"/>
    <cellStyle name="20% - Accent5 165" xfId="37443" xr:uid="{F7D1822C-4142-49BE-ADBC-1DC0CB097364}"/>
    <cellStyle name="20% - Accent5 166" xfId="37463" xr:uid="{347DB935-0AC8-4B0A-B8F4-05836637F398}"/>
    <cellStyle name="20% - Accent5 167" xfId="37483" xr:uid="{ECF70448-35F2-4D5C-AC30-9F1567F02E0F}"/>
    <cellStyle name="20% - Accent5 168" xfId="37503" xr:uid="{905A1D0B-A358-4451-AB52-6EAAC4521A7A}"/>
    <cellStyle name="20% - Accent5 169" xfId="37523" xr:uid="{26FFDC65-3C3B-44EF-897E-339D70330F62}"/>
    <cellStyle name="20% - Accent5 17" xfId="988" xr:uid="{B3DAF4EF-181B-4D69-A556-085A50759711}"/>
    <cellStyle name="20% - Accent5 17 2" xfId="1594" xr:uid="{DBFD7885-3350-4FD9-8B46-EB84F722C680}"/>
    <cellStyle name="20% - Accent5 17 2 2" xfId="2574" xr:uid="{13E7B4F1-0481-48CC-9CC2-3710A00B5056}"/>
    <cellStyle name="20% - Accent5 17 2 2 2" xfId="4654" xr:uid="{07F82D9E-8C12-453D-A4B4-8038CF87CD0B}"/>
    <cellStyle name="20% - Accent5 17 2 2 2 2" xfId="8814" xr:uid="{1E5CDDCC-580C-4EDE-BF29-2D9DCEDAAE85}"/>
    <cellStyle name="20% - Accent5 17 2 2 2 2 2" xfId="17397" xr:uid="{A64F1325-B76F-48D0-A851-63DFE40C28C3}"/>
    <cellStyle name="20% - Accent5 17 2 2 2 2 2 2" xfId="35222" xr:uid="{327F95AC-012B-4453-A6AA-DA6076FFEC51}"/>
    <cellStyle name="20% - Accent5 17 2 2 2 2 3" xfId="26722" xr:uid="{720D647B-6685-47B2-BB5E-E030BB1F9AAA}"/>
    <cellStyle name="20% - Accent5 17 2 2 2 3" xfId="13237" xr:uid="{CF0BD2E2-B6D5-45B2-9CE3-F91ED5BF4B67}"/>
    <cellStyle name="20% - Accent5 17 2 2 2 3 2" xfId="31062" xr:uid="{53DE3DC2-ED37-46EC-9808-F7899A85672F}"/>
    <cellStyle name="20% - Accent5 17 2 2 2 4" xfId="22562" xr:uid="{F1698A17-93D8-4666-892B-94DA6A30DA92}"/>
    <cellStyle name="20% - Accent5 17 2 2 3" xfId="6734" xr:uid="{CB6888EE-7369-4A83-95AE-0C122DB7FC55}"/>
    <cellStyle name="20% - Accent5 17 2 2 3 2" xfId="15317" xr:uid="{03A1B198-6F83-4A93-ABC5-3A23F5997460}"/>
    <cellStyle name="20% - Accent5 17 2 2 3 2 2" xfId="33142" xr:uid="{3E9B7330-246D-4263-9666-89C19186BA53}"/>
    <cellStyle name="20% - Accent5 17 2 2 3 3" xfId="24642" xr:uid="{078D2F7D-A96B-4588-B39D-BC80468BB68F}"/>
    <cellStyle name="20% - Accent5 17 2 2 4" xfId="11157" xr:uid="{1AC8FCF3-8D10-4FDF-A1BD-F4B3075D0CAB}"/>
    <cellStyle name="20% - Accent5 17 2 2 4 2" xfId="28982" xr:uid="{63C00426-2975-4B10-B3DE-2772197053D7}"/>
    <cellStyle name="20% - Accent5 17 2 2 5" xfId="20482" xr:uid="{6C101D2D-7499-4056-90AC-A65DAB88CA16}"/>
    <cellStyle name="20% - Accent5 17 2 3" xfId="3674" xr:uid="{63D18164-EE72-4001-9B0B-2E19D7EE776B}"/>
    <cellStyle name="20% - Accent5 17 2 3 2" xfId="7834" xr:uid="{EC08615E-DD39-4B18-B22A-C8AD8BB6DDFF}"/>
    <cellStyle name="20% - Accent5 17 2 3 2 2" xfId="16417" xr:uid="{AE45F95D-3C1E-4DEE-9843-A07818C00B13}"/>
    <cellStyle name="20% - Accent5 17 2 3 2 2 2" xfId="34242" xr:uid="{A2F8FD71-5330-4764-8373-95424BF3FF57}"/>
    <cellStyle name="20% - Accent5 17 2 3 2 3" xfId="25742" xr:uid="{DE7667B0-C969-4F0B-8BAA-92BFF1848BB1}"/>
    <cellStyle name="20% - Accent5 17 2 3 3" xfId="12257" xr:uid="{03B992BC-03BB-4E15-BB11-6A856ECC6EC3}"/>
    <cellStyle name="20% - Accent5 17 2 3 3 2" xfId="30082" xr:uid="{08D63036-5301-423F-8D05-C4C59F7BC912}"/>
    <cellStyle name="20% - Accent5 17 2 3 4" xfId="21582" xr:uid="{46A2A065-DB5C-41C4-85B1-C437A7317B2A}"/>
    <cellStyle name="20% - Accent5 17 2 4" xfId="5754" xr:uid="{AE3F5477-B0B6-4DD0-AED9-3D4C6FB87C64}"/>
    <cellStyle name="20% - Accent5 17 2 4 2" xfId="14337" xr:uid="{C1222976-061F-4227-A640-BDA97C096CC8}"/>
    <cellStyle name="20% - Accent5 17 2 4 2 2" xfId="32162" xr:uid="{A9161761-ECB7-4F6A-A1E9-B7978D7182EA}"/>
    <cellStyle name="20% - Accent5 17 2 4 3" xfId="23662" xr:uid="{3A124356-3C5F-4E30-8334-B8EBD3CF9055}"/>
    <cellStyle name="20% - Accent5 17 2 5" xfId="10177" xr:uid="{654A4ADA-0BC5-49A0-AF85-D1D5CD321DE7}"/>
    <cellStyle name="20% - Accent5 17 2 5 2" xfId="28002" xr:uid="{F84A4ACB-687B-438C-B377-BF46041D342C}"/>
    <cellStyle name="20% - Accent5 17 2 6" xfId="19502" xr:uid="{8DE68A26-06D6-4798-B61E-BD33CBC71372}"/>
    <cellStyle name="20% - Accent5 17 3" xfId="2094" xr:uid="{C69399C6-763A-4CCD-A3B0-9B3BAAE4C97F}"/>
    <cellStyle name="20% - Accent5 17 3 2" xfId="4174" xr:uid="{E1FB457A-F49D-4A69-9D27-2F364CBDFDEC}"/>
    <cellStyle name="20% - Accent5 17 3 2 2" xfId="8334" xr:uid="{9AF0707E-8A1F-4933-BB6E-7C3D729CE5AD}"/>
    <cellStyle name="20% - Accent5 17 3 2 2 2" xfId="16917" xr:uid="{F78691E0-DCCD-49E4-AA44-2290DC79F0C1}"/>
    <cellStyle name="20% - Accent5 17 3 2 2 2 2" xfId="34742" xr:uid="{5BE8A34C-0503-425D-8BBA-104073F6172B}"/>
    <cellStyle name="20% - Accent5 17 3 2 2 3" xfId="26242" xr:uid="{6B32C329-2F84-46BE-B21C-7D91CF7B6020}"/>
    <cellStyle name="20% - Accent5 17 3 2 3" xfId="12757" xr:uid="{7457E2F4-582B-4261-8F7A-6F2E95F6B04F}"/>
    <cellStyle name="20% - Accent5 17 3 2 3 2" xfId="30582" xr:uid="{DCA31353-55EB-40DC-B6E5-30F80AF29CEC}"/>
    <cellStyle name="20% - Accent5 17 3 2 4" xfId="22082" xr:uid="{F7C22FDE-2DDE-4881-B3FE-535983F3920C}"/>
    <cellStyle name="20% - Accent5 17 3 3" xfId="6254" xr:uid="{C16E8AA3-C770-42DD-BE7A-BE615BD638D2}"/>
    <cellStyle name="20% - Accent5 17 3 3 2" xfId="14837" xr:uid="{7B2BAC86-080E-4FD7-BC0F-E407E1187EDD}"/>
    <cellStyle name="20% - Accent5 17 3 3 2 2" xfId="32662" xr:uid="{01D4CF04-4596-4BB4-9CC4-FEF1D6C15C0C}"/>
    <cellStyle name="20% - Accent5 17 3 3 3" xfId="24162" xr:uid="{C4FB1685-7A56-4A2C-88FB-8864E7ECE95B}"/>
    <cellStyle name="20% - Accent5 17 3 4" xfId="10677" xr:uid="{C6F4ACC0-2F6D-4442-9613-D8D3DC6DED2B}"/>
    <cellStyle name="20% - Accent5 17 3 4 2" xfId="28502" xr:uid="{0EA4ABF4-5002-4E72-98EB-B326DCB50930}"/>
    <cellStyle name="20% - Accent5 17 3 5" xfId="20002" xr:uid="{E8AAE6A1-54D2-48D6-BAEF-8E633155E510}"/>
    <cellStyle name="20% - Accent5 17 4" xfId="3194" xr:uid="{77C2E37A-53DF-44BB-8D34-0F63F3EADAF5}"/>
    <cellStyle name="20% - Accent5 17 4 2" xfId="7354" xr:uid="{757F8C92-831D-4818-B835-D63F50D84211}"/>
    <cellStyle name="20% - Accent5 17 4 2 2" xfId="15937" xr:uid="{F499A1B8-A26A-481B-921D-BB78CFCD664C}"/>
    <cellStyle name="20% - Accent5 17 4 2 2 2" xfId="33762" xr:uid="{C2BDD60C-DE84-4193-A8C5-2EE04F76591B}"/>
    <cellStyle name="20% - Accent5 17 4 2 3" xfId="25262" xr:uid="{3FA5AAFE-0191-4A4C-8503-35BED16BAF90}"/>
    <cellStyle name="20% - Accent5 17 4 3" xfId="11777" xr:uid="{89E4FD42-6780-4FCB-840C-BF861DCD4C79}"/>
    <cellStyle name="20% - Accent5 17 4 3 2" xfId="29602" xr:uid="{80BDFDC0-F350-4D2E-8029-8F164CD8EA8C}"/>
    <cellStyle name="20% - Accent5 17 4 4" xfId="21102" xr:uid="{B8A4A4D0-3287-4DA3-B890-0D4843837B3D}"/>
    <cellStyle name="20% - Accent5 17 5" xfId="5274" xr:uid="{2FF3D197-6A34-4694-B6CE-41CE95437DF2}"/>
    <cellStyle name="20% - Accent5 17 5 2" xfId="13857" xr:uid="{A9B23668-9297-4B0C-ADE0-55587E3C1FF6}"/>
    <cellStyle name="20% - Accent5 17 5 2 2" xfId="31682" xr:uid="{3FE1D4C0-D6AB-4B81-B23F-955CE879A774}"/>
    <cellStyle name="20% - Accent5 17 5 3" xfId="23182" xr:uid="{7377FFC6-0628-4E49-880C-9C0D31852416}"/>
    <cellStyle name="20% - Accent5 17 6" xfId="9697" xr:uid="{8E4D1CAC-63BD-45E0-AB47-03C101C687D7}"/>
    <cellStyle name="20% - Accent5 17 6 2" xfId="27522" xr:uid="{221930B1-C320-4899-B1CF-BC31E311AFE7}"/>
    <cellStyle name="20% - Accent5 17 7" xfId="19022" xr:uid="{5AA8CBC8-5D1B-407A-ABE3-600AFB639C02}"/>
    <cellStyle name="20% - Accent5 170" xfId="37543" xr:uid="{918648DE-FB73-4E2F-9DCD-E8459493E25E}"/>
    <cellStyle name="20% - Accent5 171" xfId="37563" xr:uid="{E1F93463-893C-41A9-9F95-EB094609051C}"/>
    <cellStyle name="20% - Accent5 172" xfId="37583" xr:uid="{B7662ED4-5C50-4662-8499-704062DDA35A}"/>
    <cellStyle name="20% - Accent5 173" xfId="37603" xr:uid="{C6BE05AC-598B-434C-AD56-A823D1405E3A}"/>
    <cellStyle name="20% - Accent5 174" xfId="37623" xr:uid="{831A44C5-C3B2-455F-8E31-5F29C13DAC15}"/>
    <cellStyle name="20% - Accent5 175" xfId="37643" xr:uid="{80DC851D-373A-47E9-B7A4-371CBD811636}"/>
    <cellStyle name="20% - Accent5 176" xfId="37663" xr:uid="{2685FF56-258E-4647-AE40-715BF5CD6C1C}"/>
    <cellStyle name="20% - Accent5 177" xfId="37683" xr:uid="{DC0214CB-0C7F-4A3E-B65F-0A6DD7D47F41}"/>
    <cellStyle name="20% - Accent5 178" xfId="37703" xr:uid="{42E1D836-9B81-4752-8C6D-47EBE10A086F}"/>
    <cellStyle name="20% - Accent5 179" xfId="37723" xr:uid="{27DB48A2-2B9D-4009-891E-8618F5128676}"/>
    <cellStyle name="20% - Accent5 18" xfId="1008" xr:uid="{C9198CCF-E471-4CA6-8A4B-326700858283}"/>
    <cellStyle name="20% - Accent5 18 2" xfId="1614" xr:uid="{7717E50C-805A-494A-B7C1-ACE727D21E78}"/>
    <cellStyle name="20% - Accent5 18 2 2" xfId="2594" xr:uid="{05C3648C-7591-49C8-B264-7A85793BF6BA}"/>
    <cellStyle name="20% - Accent5 18 2 2 2" xfId="4674" xr:uid="{667790D3-049C-483A-AFF2-F7BC3AB0389B}"/>
    <cellStyle name="20% - Accent5 18 2 2 2 2" xfId="8834" xr:uid="{5318F3ED-A1D8-4FAB-B6E5-05A817462A45}"/>
    <cellStyle name="20% - Accent5 18 2 2 2 2 2" xfId="17417" xr:uid="{10958E75-5A13-4E2C-8697-28736EA89180}"/>
    <cellStyle name="20% - Accent5 18 2 2 2 2 2 2" xfId="35242" xr:uid="{30359D9F-1D7D-4554-B05C-2F447DC9803B}"/>
    <cellStyle name="20% - Accent5 18 2 2 2 2 3" xfId="26742" xr:uid="{E072FB6B-446E-4CD8-B76F-538249894A25}"/>
    <cellStyle name="20% - Accent5 18 2 2 2 3" xfId="13257" xr:uid="{9CD6929C-E4A2-4368-9210-569139A2BDD6}"/>
    <cellStyle name="20% - Accent5 18 2 2 2 3 2" xfId="31082" xr:uid="{5655F662-B714-4088-B44D-F2DB7E30566C}"/>
    <cellStyle name="20% - Accent5 18 2 2 2 4" xfId="22582" xr:uid="{51AA2B57-08FA-484E-B711-6D8D7792AB8A}"/>
    <cellStyle name="20% - Accent5 18 2 2 3" xfId="6754" xr:uid="{D36BDE0C-D0BF-4829-B1BE-B3ED6D5EFB00}"/>
    <cellStyle name="20% - Accent5 18 2 2 3 2" xfId="15337" xr:uid="{4E871E12-51FC-45A1-B0B2-62A7B489CD23}"/>
    <cellStyle name="20% - Accent5 18 2 2 3 2 2" xfId="33162" xr:uid="{469C54A3-7A90-4A3F-8186-BEC7EEDB2F8F}"/>
    <cellStyle name="20% - Accent5 18 2 2 3 3" xfId="24662" xr:uid="{6289182B-74A0-4342-9E99-39D92ABFD144}"/>
    <cellStyle name="20% - Accent5 18 2 2 4" xfId="11177" xr:uid="{B6A6AF0C-6244-4A67-95CB-77E83B1F35A2}"/>
    <cellStyle name="20% - Accent5 18 2 2 4 2" xfId="29002" xr:uid="{00291FD8-1585-4B23-9712-4DCDBAAF9B04}"/>
    <cellStyle name="20% - Accent5 18 2 2 5" xfId="20502" xr:uid="{855AEAE7-CD57-4B6A-A05D-BCA190BAE779}"/>
    <cellStyle name="20% - Accent5 18 2 3" xfId="3694" xr:uid="{DD3D5428-DC0A-4340-A539-CB3F6E7C438A}"/>
    <cellStyle name="20% - Accent5 18 2 3 2" xfId="7854" xr:uid="{55DBAFD7-22A6-4448-8FB4-2D771B0EC088}"/>
    <cellStyle name="20% - Accent5 18 2 3 2 2" xfId="16437" xr:uid="{D1D49B8F-1826-454F-AD12-F34F866412D7}"/>
    <cellStyle name="20% - Accent5 18 2 3 2 2 2" xfId="34262" xr:uid="{2264FBDF-8352-4ED3-A084-639EF1FAC4B7}"/>
    <cellStyle name="20% - Accent5 18 2 3 2 3" xfId="25762" xr:uid="{E4BE0CDD-D362-4842-BFAA-B2711520A7F2}"/>
    <cellStyle name="20% - Accent5 18 2 3 3" xfId="12277" xr:uid="{B339B24A-49F2-4C1B-96D9-CCEA333305BA}"/>
    <cellStyle name="20% - Accent5 18 2 3 3 2" xfId="30102" xr:uid="{37EBAD6A-9854-4FB4-9F6D-02BFD909E2CB}"/>
    <cellStyle name="20% - Accent5 18 2 3 4" xfId="21602" xr:uid="{808B2628-5D3D-413C-9683-D71F2972C18C}"/>
    <cellStyle name="20% - Accent5 18 2 4" xfId="5774" xr:uid="{129969C4-C6F0-4765-861E-5CF5DC89C1DD}"/>
    <cellStyle name="20% - Accent5 18 2 4 2" xfId="14357" xr:uid="{749E4DDB-51F2-4591-9DC9-B603D5C6AD1F}"/>
    <cellStyle name="20% - Accent5 18 2 4 2 2" xfId="32182" xr:uid="{C03ECB44-880A-4144-BC3E-5ABAFB03260E}"/>
    <cellStyle name="20% - Accent5 18 2 4 3" xfId="23682" xr:uid="{DE03256D-1648-4789-861C-8442281783DF}"/>
    <cellStyle name="20% - Accent5 18 2 5" xfId="10197" xr:uid="{49D21436-62CF-4A8D-8D25-D385D94BFCCD}"/>
    <cellStyle name="20% - Accent5 18 2 5 2" xfId="28022" xr:uid="{28823C11-39F7-4D11-9EAE-D8C581EA200F}"/>
    <cellStyle name="20% - Accent5 18 2 6" xfId="19522" xr:uid="{51CDC68D-D176-4B8A-B86A-5D19087AE02F}"/>
    <cellStyle name="20% - Accent5 18 3" xfId="2114" xr:uid="{586B3492-45C1-4352-894C-F66EBD25B859}"/>
    <cellStyle name="20% - Accent5 18 3 2" xfId="4194" xr:uid="{C4BC2B02-11EC-4DD1-87B2-EC68D0D4024F}"/>
    <cellStyle name="20% - Accent5 18 3 2 2" xfId="8354" xr:uid="{C869ECFA-43C5-4B70-857F-EAE3381ADE04}"/>
    <cellStyle name="20% - Accent5 18 3 2 2 2" xfId="16937" xr:uid="{EA81207B-63B4-48AE-9765-2C7CA67961D2}"/>
    <cellStyle name="20% - Accent5 18 3 2 2 2 2" xfId="34762" xr:uid="{0529824C-5F52-4560-B898-7A086F264CA4}"/>
    <cellStyle name="20% - Accent5 18 3 2 2 3" xfId="26262" xr:uid="{28E05D79-AC04-41EF-B86F-6AF3A29FFB3A}"/>
    <cellStyle name="20% - Accent5 18 3 2 3" xfId="12777" xr:uid="{8CF693BA-89A8-41F7-A763-E304A6092DF8}"/>
    <cellStyle name="20% - Accent5 18 3 2 3 2" xfId="30602" xr:uid="{CC114895-87F2-4C81-862D-2DD8342705F2}"/>
    <cellStyle name="20% - Accent5 18 3 2 4" xfId="22102" xr:uid="{D104A961-37C6-4E34-86B1-2E55AFF72FDF}"/>
    <cellStyle name="20% - Accent5 18 3 3" xfId="6274" xr:uid="{9B4BE778-983B-4759-875F-09AB353866F4}"/>
    <cellStyle name="20% - Accent5 18 3 3 2" xfId="14857" xr:uid="{F6789A54-8655-4443-8074-FC8A570D2392}"/>
    <cellStyle name="20% - Accent5 18 3 3 2 2" xfId="32682" xr:uid="{2D0FB1E6-4221-4C5A-AB5D-4B1AB57363AC}"/>
    <cellStyle name="20% - Accent5 18 3 3 3" xfId="24182" xr:uid="{5EA4A41C-C178-44E1-88C6-E392CF49BCCD}"/>
    <cellStyle name="20% - Accent5 18 3 4" xfId="10697" xr:uid="{52E63BF5-101E-45B3-A03D-DB234095F7D9}"/>
    <cellStyle name="20% - Accent5 18 3 4 2" xfId="28522" xr:uid="{B705BB92-9911-4B69-A314-B9E4E2489A07}"/>
    <cellStyle name="20% - Accent5 18 3 5" xfId="20022" xr:uid="{58155D35-3584-4C83-91BE-60E71C0EB30F}"/>
    <cellStyle name="20% - Accent5 18 4" xfId="3214" xr:uid="{53126032-8B67-42F1-BE54-85C6F2538C51}"/>
    <cellStyle name="20% - Accent5 18 4 2" xfId="7374" xr:uid="{CFC6DFD9-EEAD-4F60-BC58-C0660372956F}"/>
    <cellStyle name="20% - Accent5 18 4 2 2" xfId="15957" xr:uid="{B2D592AA-C7E9-4480-934C-45F14372877C}"/>
    <cellStyle name="20% - Accent5 18 4 2 2 2" xfId="33782" xr:uid="{B77920E9-8510-4619-A199-20FCD3FFB6C4}"/>
    <cellStyle name="20% - Accent5 18 4 2 3" xfId="25282" xr:uid="{539E72FB-94B8-4430-978C-AA0991129A20}"/>
    <cellStyle name="20% - Accent5 18 4 3" xfId="11797" xr:uid="{84AAD4E3-BEC6-4821-951F-1FE16785F89F}"/>
    <cellStyle name="20% - Accent5 18 4 3 2" xfId="29622" xr:uid="{C51C1488-0FFF-46B6-B8C5-B807C74D8E3F}"/>
    <cellStyle name="20% - Accent5 18 4 4" xfId="21122" xr:uid="{6554B236-D61D-47E9-9DA5-8011FB7351BA}"/>
    <cellStyle name="20% - Accent5 18 5" xfId="5294" xr:uid="{2D431625-C2F0-48BE-B276-9D3783710DB8}"/>
    <cellStyle name="20% - Accent5 18 5 2" xfId="13877" xr:uid="{5D73B063-E732-4E3B-B5F6-8D6B1EF2A633}"/>
    <cellStyle name="20% - Accent5 18 5 2 2" xfId="31702" xr:uid="{B89DE26F-F3A6-448F-9C09-EF947FDF279B}"/>
    <cellStyle name="20% - Accent5 18 5 3" xfId="23202" xr:uid="{8418A50E-DFCE-4844-A4B8-F953C82F7049}"/>
    <cellStyle name="20% - Accent5 18 6" xfId="9717" xr:uid="{0F948E92-2BC2-48A7-82D0-FE40241FE797}"/>
    <cellStyle name="20% - Accent5 18 6 2" xfId="27542" xr:uid="{B6E886A2-E5C9-46B4-BAEC-8AA6C10D8E46}"/>
    <cellStyle name="20% - Accent5 18 7" xfId="19042" xr:uid="{2F409FCE-A38A-4ACF-8A9A-859BDFCAD6B0}"/>
    <cellStyle name="20% - Accent5 180" xfId="37743" xr:uid="{EE3E6F90-A451-46F1-9F17-436264B0D81A}"/>
    <cellStyle name="20% - Accent5 181" xfId="37763" xr:uid="{61A96504-99CD-45F1-9EEB-B5159A49F823}"/>
    <cellStyle name="20% - Accent5 182" xfId="37783" xr:uid="{E12162A9-42AC-4D49-B2A8-1D83F86F8F07}"/>
    <cellStyle name="20% - Accent5 183" xfId="37803" xr:uid="{18E4443D-71C9-4277-99E2-89050B7BE2BC}"/>
    <cellStyle name="20% - Accent5 184" xfId="37823" xr:uid="{98D59372-1D14-49A5-8263-6D8D9DFB874A}"/>
    <cellStyle name="20% - Accent5 185" xfId="37843" xr:uid="{D7BC92D1-65C8-4C70-9D68-F6F59318EB6E}"/>
    <cellStyle name="20% - Accent5 186" xfId="37863" xr:uid="{AFFC22C3-52F7-47B8-98E4-8072D97290E5}"/>
    <cellStyle name="20% - Accent5 187" xfId="37883" xr:uid="{2860F94C-3B1B-411B-BFA4-BFA76D62F308}"/>
    <cellStyle name="20% - Accent5 188" xfId="37903" xr:uid="{B91E75F7-9CD6-4C1E-BEBB-DA0E6E1D1091}"/>
    <cellStyle name="20% - Accent5 189" xfId="37923" xr:uid="{4677B728-D363-4627-B4B2-F9D26F3E0F3C}"/>
    <cellStyle name="20% - Accent5 19" xfId="1028" xr:uid="{E048166C-F462-475C-8EA9-99547D8C80B0}"/>
    <cellStyle name="20% - Accent5 19 2" xfId="1634" xr:uid="{FF7FA9B1-DD34-4C44-8239-FA26EEC4757E}"/>
    <cellStyle name="20% - Accent5 19 2 2" xfId="2614" xr:uid="{4FBDFE69-C9C6-42B9-9099-3F880953A18C}"/>
    <cellStyle name="20% - Accent5 19 2 2 2" xfId="4694" xr:uid="{C8883CC6-F012-43D5-A8FB-EAFF79ACA1AC}"/>
    <cellStyle name="20% - Accent5 19 2 2 2 2" xfId="8854" xr:uid="{72317943-F719-400E-8859-9922964CF736}"/>
    <cellStyle name="20% - Accent5 19 2 2 2 2 2" xfId="17437" xr:uid="{660B86E0-8827-4BFB-8B6A-7EA1007EBDA2}"/>
    <cellStyle name="20% - Accent5 19 2 2 2 2 2 2" xfId="35262" xr:uid="{2EDAF3B2-0298-4863-A33A-422AC2DC4B5C}"/>
    <cellStyle name="20% - Accent5 19 2 2 2 2 3" xfId="26762" xr:uid="{7046F968-7FEF-42BD-82CC-A9CCAA603C34}"/>
    <cellStyle name="20% - Accent5 19 2 2 2 3" xfId="13277" xr:uid="{6933CCD6-B80F-44A7-9F63-80ADD2E03B44}"/>
    <cellStyle name="20% - Accent5 19 2 2 2 3 2" xfId="31102" xr:uid="{DDE9F4E5-B059-4A5F-B9A3-9E78C832B388}"/>
    <cellStyle name="20% - Accent5 19 2 2 2 4" xfId="22602" xr:uid="{16331FE1-D3FA-45A6-9F94-B76EA273BB35}"/>
    <cellStyle name="20% - Accent5 19 2 2 3" xfId="6774" xr:uid="{2A59FA00-2822-4AD3-BFCC-24995748B647}"/>
    <cellStyle name="20% - Accent5 19 2 2 3 2" xfId="15357" xr:uid="{00F6B8A1-63EC-43B0-BE75-67DAB81A2ED3}"/>
    <cellStyle name="20% - Accent5 19 2 2 3 2 2" xfId="33182" xr:uid="{F919B35B-4CA8-4608-8772-6F4CBE2777E7}"/>
    <cellStyle name="20% - Accent5 19 2 2 3 3" xfId="24682" xr:uid="{CB8ED928-07AC-4A21-B68B-D8A2026FB0E1}"/>
    <cellStyle name="20% - Accent5 19 2 2 4" xfId="11197" xr:uid="{5392755C-91C9-4961-AF16-125C4E9F85FB}"/>
    <cellStyle name="20% - Accent5 19 2 2 4 2" xfId="29022" xr:uid="{B0146CCE-7D15-49F8-B784-30DB64CAC590}"/>
    <cellStyle name="20% - Accent5 19 2 2 5" xfId="20522" xr:uid="{63C65B72-45B7-4DEB-B902-E191FD9A3C68}"/>
    <cellStyle name="20% - Accent5 19 2 3" xfId="3714" xr:uid="{2B5633BA-FAA4-44B0-95CC-67CCEC817C7C}"/>
    <cellStyle name="20% - Accent5 19 2 3 2" xfId="7874" xr:uid="{D1B7E803-B983-4331-BB9A-37D86AF6AAD6}"/>
    <cellStyle name="20% - Accent5 19 2 3 2 2" xfId="16457" xr:uid="{19846A75-B38D-472B-84F3-B854BA6D7E30}"/>
    <cellStyle name="20% - Accent5 19 2 3 2 2 2" xfId="34282" xr:uid="{465E3BC1-1BB2-4F6C-9E0C-9E99FF052B5B}"/>
    <cellStyle name="20% - Accent5 19 2 3 2 3" xfId="25782" xr:uid="{CF9593D8-4AC9-49D8-97BF-7ABAC8681748}"/>
    <cellStyle name="20% - Accent5 19 2 3 3" xfId="12297" xr:uid="{A96B1F1F-59F2-4C71-AC87-CB0DB9C73228}"/>
    <cellStyle name="20% - Accent5 19 2 3 3 2" xfId="30122" xr:uid="{0F632651-C180-4810-B29D-8F921AD3714D}"/>
    <cellStyle name="20% - Accent5 19 2 3 4" xfId="21622" xr:uid="{2DBFCD74-EB54-4BF2-8EF0-EE68CC73CCCC}"/>
    <cellStyle name="20% - Accent5 19 2 4" xfId="5794" xr:uid="{F29C834E-6E25-4B05-9606-ACD92177E88A}"/>
    <cellStyle name="20% - Accent5 19 2 4 2" xfId="14377" xr:uid="{2EFDCF5B-A52A-4646-AED4-3643EC5E7AC8}"/>
    <cellStyle name="20% - Accent5 19 2 4 2 2" xfId="32202" xr:uid="{2A6AF3BE-F781-4BA3-9C0A-044AC332F99F}"/>
    <cellStyle name="20% - Accent5 19 2 4 3" xfId="23702" xr:uid="{6C1BCADE-A9B7-44A6-AEFC-4A239A0446F8}"/>
    <cellStyle name="20% - Accent5 19 2 5" xfId="10217" xr:uid="{AAE33C7A-721B-4862-ADA5-AEC7A69AA7F5}"/>
    <cellStyle name="20% - Accent5 19 2 5 2" xfId="28042" xr:uid="{C8E8D022-D088-44ED-878B-B518AB945FB3}"/>
    <cellStyle name="20% - Accent5 19 2 6" xfId="19542" xr:uid="{6336FA10-B4A8-4E4F-9A95-3F3F791BA01C}"/>
    <cellStyle name="20% - Accent5 19 3" xfId="2134" xr:uid="{A9E844A5-FADB-4CD8-8A77-69D4F21BB4E9}"/>
    <cellStyle name="20% - Accent5 19 3 2" xfId="4214" xr:uid="{C3A05235-5D32-4272-A156-B929155800A2}"/>
    <cellStyle name="20% - Accent5 19 3 2 2" xfId="8374" xr:uid="{1F29E8ED-DB08-4FB2-A326-919C0A7602C5}"/>
    <cellStyle name="20% - Accent5 19 3 2 2 2" xfId="16957" xr:uid="{B129F366-5210-41A1-9B11-A0B6DBF7E371}"/>
    <cellStyle name="20% - Accent5 19 3 2 2 2 2" xfId="34782" xr:uid="{0F1BBFDA-91E2-4CB1-8248-746C02BB5F13}"/>
    <cellStyle name="20% - Accent5 19 3 2 2 3" xfId="26282" xr:uid="{FDC717FB-4ED5-4CD5-81F5-DC6691827ABB}"/>
    <cellStyle name="20% - Accent5 19 3 2 3" xfId="12797" xr:uid="{BE425B7B-7B08-4215-A803-A01AE55D6701}"/>
    <cellStyle name="20% - Accent5 19 3 2 3 2" xfId="30622" xr:uid="{0B5D79A0-A043-461E-BFBB-06DA66CC4170}"/>
    <cellStyle name="20% - Accent5 19 3 2 4" xfId="22122" xr:uid="{869D9E85-CD0C-45E3-BC8A-200F6FE6C4CE}"/>
    <cellStyle name="20% - Accent5 19 3 3" xfId="6294" xr:uid="{FF38FC82-A884-488F-B74F-C10F9FAC6793}"/>
    <cellStyle name="20% - Accent5 19 3 3 2" xfId="14877" xr:uid="{4DEF2FEB-74D5-4DCA-B3B0-6B8073B65FCC}"/>
    <cellStyle name="20% - Accent5 19 3 3 2 2" xfId="32702" xr:uid="{99955C70-A406-4ED3-8340-F1EEB5D81BD9}"/>
    <cellStyle name="20% - Accent5 19 3 3 3" xfId="24202" xr:uid="{09CED6E4-9A3F-4330-8815-3333B2A2C8C7}"/>
    <cellStyle name="20% - Accent5 19 3 4" xfId="10717" xr:uid="{F60A38C7-E48B-4954-ACC7-CD86F479F572}"/>
    <cellStyle name="20% - Accent5 19 3 4 2" xfId="28542" xr:uid="{29C92FEA-C7C5-4F2C-99FF-9D439F1B3E2C}"/>
    <cellStyle name="20% - Accent5 19 3 5" xfId="20042" xr:uid="{770C0F04-89B0-4D11-9A10-BEEC79499C69}"/>
    <cellStyle name="20% - Accent5 19 4" xfId="3234" xr:uid="{7BA61DAF-E514-421A-98DB-B98F23F097F5}"/>
    <cellStyle name="20% - Accent5 19 4 2" xfId="7394" xr:uid="{CA156D5A-10EA-4A2F-8734-1A3A1F7E9C16}"/>
    <cellStyle name="20% - Accent5 19 4 2 2" xfId="15977" xr:uid="{D0219038-D484-4B88-990F-59C686F001F1}"/>
    <cellStyle name="20% - Accent5 19 4 2 2 2" xfId="33802" xr:uid="{55E59BBF-2185-4001-ADB0-E3AE822D58D8}"/>
    <cellStyle name="20% - Accent5 19 4 2 3" xfId="25302" xr:uid="{9E6343F2-B765-49E6-A3EF-F8A00AA7AACE}"/>
    <cellStyle name="20% - Accent5 19 4 3" xfId="11817" xr:uid="{089D68A5-0075-4B59-A072-A6A493481888}"/>
    <cellStyle name="20% - Accent5 19 4 3 2" xfId="29642" xr:uid="{D357CCD5-BCC0-4F5C-A6DB-FDF6E4FC7D17}"/>
    <cellStyle name="20% - Accent5 19 4 4" xfId="21142" xr:uid="{F9A7D3AA-6EFE-4430-851D-63E671B04856}"/>
    <cellStyle name="20% - Accent5 19 5" xfId="5314" xr:uid="{9FE13444-5C6F-4597-A426-7B03997080DC}"/>
    <cellStyle name="20% - Accent5 19 5 2" xfId="13897" xr:uid="{42E3C3E6-C0E0-4DF5-82F4-EBF71708E3AB}"/>
    <cellStyle name="20% - Accent5 19 5 2 2" xfId="31722" xr:uid="{0051407D-6C96-4225-B0B8-A58190CF5994}"/>
    <cellStyle name="20% - Accent5 19 5 3" xfId="23222" xr:uid="{2F8E73F7-8472-424E-A677-EBD4953DAB4C}"/>
    <cellStyle name="20% - Accent5 19 6" xfId="9737" xr:uid="{9E2396FD-594C-4742-9CA4-C968B3484B6D}"/>
    <cellStyle name="20% - Accent5 19 6 2" xfId="27562" xr:uid="{0F5FED97-5852-442E-AA4C-B606DBA37FBC}"/>
    <cellStyle name="20% - Accent5 19 7" xfId="19062" xr:uid="{2DAA92C7-F1F5-46AC-8242-FEA02EA4878E}"/>
    <cellStyle name="20% - Accent5 190" xfId="37943" xr:uid="{3C01261D-97A2-4B78-8095-11782308037E}"/>
    <cellStyle name="20% - Accent5 191" xfId="37963" xr:uid="{D3D2EA89-5FF5-46EC-96F6-7FB73199C567}"/>
    <cellStyle name="20% - Accent5 192" xfId="37983" xr:uid="{09008206-FF46-472A-A4CB-8D202A1B3B57}"/>
    <cellStyle name="20% - Accent5 193" xfId="38003" xr:uid="{E6654E4F-57A8-4B9C-9FDA-7B42C91EB646}"/>
    <cellStyle name="20% - Accent5 194" xfId="38023" xr:uid="{FA8E8362-2E68-4563-B097-09635E2DC3FE}"/>
    <cellStyle name="20% - Accent5 195" xfId="38043" xr:uid="{17B90178-EC92-4706-876C-B0DFA8C145C6}"/>
    <cellStyle name="20% - Accent5 196" xfId="38063" xr:uid="{87656AD8-E904-4862-93FC-D793980F4EF0}"/>
    <cellStyle name="20% - Accent5 197" xfId="38083" xr:uid="{D9928FFD-E968-41C0-AC11-1E0AFA40D695}"/>
    <cellStyle name="20% - Accent5 198" xfId="38103" xr:uid="{301CB228-CB6C-4A9E-9003-AE36B4459BF9}"/>
    <cellStyle name="20% - Accent5 199" xfId="38123" xr:uid="{DA6FCF5C-FBC8-4661-8107-2B3EE1E628EB}"/>
    <cellStyle name="20% - Accent5 2" xfId="135" xr:uid="{00000000-0005-0000-0000-000011000000}"/>
    <cellStyle name="20% - Accent5 2 2" xfId="459" xr:uid="{9F96EF00-595D-47A7-A426-0E75D51149C3}"/>
    <cellStyle name="20% - Accent5 2 2 2" xfId="1189" xr:uid="{48EEC4DD-B629-4322-9FC0-693E6E75B25F}"/>
    <cellStyle name="20% - Accent5 2 2 2 2" xfId="2294" xr:uid="{0DE9A843-02A4-461A-B6D2-6BBC0E05EA43}"/>
    <cellStyle name="20% - Accent5 2 2 2 2 2" xfId="4374" xr:uid="{7464CBA6-2D49-4BD9-B4B0-F0AE44A93332}"/>
    <cellStyle name="20% - Accent5 2 2 2 2 2 2" xfId="8534" xr:uid="{07298713-C6AC-4D2E-B6D3-C27ED70BB5E9}"/>
    <cellStyle name="20% - Accent5 2 2 2 2 2 2 2" xfId="17117" xr:uid="{AE4DAD01-63E7-4086-8FC5-EEC59085C9F2}"/>
    <cellStyle name="20% - Accent5 2 2 2 2 2 2 2 2" xfId="34942" xr:uid="{81B982FC-B3A2-4960-8998-8E5F7DA5F903}"/>
    <cellStyle name="20% - Accent5 2 2 2 2 2 2 3" xfId="26442" xr:uid="{3A964345-C57D-461D-A614-0AB44BDA2E02}"/>
    <cellStyle name="20% - Accent5 2 2 2 2 2 3" xfId="12957" xr:uid="{BFB68F4F-CBCA-462F-81D1-DDEBC6A51D48}"/>
    <cellStyle name="20% - Accent5 2 2 2 2 2 3 2" xfId="30782" xr:uid="{2D3866A6-7898-4484-9EB9-9A66B1A3D6D4}"/>
    <cellStyle name="20% - Accent5 2 2 2 2 2 4" xfId="22282" xr:uid="{DBFFB398-D180-4437-9101-B15CBDAA3C02}"/>
    <cellStyle name="20% - Accent5 2 2 2 2 3" xfId="6454" xr:uid="{DACC3E4B-EC0F-4111-B9FF-B24E292B524B}"/>
    <cellStyle name="20% - Accent5 2 2 2 2 3 2" xfId="15037" xr:uid="{75F68ED5-75C1-49EB-B257-689BA902958F}"/>
    <cellStyle name="20% - Accent5 2 2 2 2 3 2 2" xfId="32862" xr:uid="{B1AE207D-73F5-4DF5-81A8-5C7BC266784A}"/>
    <cellStyle name="20% - Accent5 2 2 2 2 3 3" xfId="24362" xr:uid="{25F6F7F9-0A5E-4F2F-A906-9ED4348A4FDD}"/>
    <cellStyle name="20% - Accent5 2 2 2 2 4" xfId="10877" xr:uid="{645B635B-AD6E-43DB-BF3C-D3197C31A471}"/>
    <cellStyle name="20% - Accent5 2 2 2 2 4 2" xfId="28702" xr:uid="{455EBDFB-078F-4292-82C2-C76123CC8010}"/>
    <cellStyle name="20% - Accent5 2 2 2 2 5" xfId="20202" xr:uid="{19D546C8-F7C6-4384-B139-4E478A776E30}"/>
    <cellStyle name="20% - Accent5 2 2 2 3" xfId="3394" xr:uid="{8228DDF9-DDC8-4A65-8B13-9AFCC05CFCB1}"/>
    <cellStyle name="20% - Accent5 2 2 2 3 2" xfId="7554" xr:uid="{BB628EB2-0FC7-44B4-B212-7E9FD3EF2A72}"/>
    <cellStyle name="20% - Accent5 2 2 2 3 2 2" xfId="16137" xr:uid="{F57FC086-FB93-447A-B71F-84AB7A763874}"/>
    <cellStyle name="20% - Accent5 2 2 2 3 2 2 2" xfId="33962" xr:uid="{5154C16A-FB35-4E6B-8856-5CA064FD3FFC}"/>
    <cellStyle name="20% - Accent5 2 2 2 3 2 3" xfId="25462" xr:uid="{A8D6DBCD-6CFA-49CF-B292-B761532B5DC6}"/>
    <cellStyle name="20% - Accent5 2 2 2 3 3" xfId="11977" xr:uid="{8B0733CD-CBEB-4139-A124-FBCBCAC7A33E}"/>
    <cellStyle name="20% - Accent5 2 2 2 3 3 2" xfId="29802" xr:uid="{1EDF30D7-DF24-4BCC-BB0A-7C5632F63CD1}"/>
    <cellStyle name="20% - Accent5 2 2 2 3 4" xfId="21302" xr:uid="{5CDA4DC5-8ADE-4172-A644-13A614A30AB0}"/>
    <cellStyle name="20% - Accent5 2 2 2 4" xfId="5474" xr:uid="{18B21992-3B89-4756-9FFC-6310F084E472}"/>
    <cellStyle name="20% - Accent5 2 2 2 4 2" xfId="14057" xr:uid="{D57C37CF-9ED4-4B3F-AAE3-3F959CD4F6B1}"/>
    <cellStyle name="20% - Accent5 2 2 2 4 2 2" xfId="31882" xr:uid="{3DF533A8-07FF-43C1-BC84-AFCCA21A4D59}"/>
    <cellStyle name="20% - Accent5 2 2 2 4 3" xfId="23382" xr:uid="{8368A11C-78CF-4DC2-88C1-DD7730E549E0}"/>
    <cellStyle name="20% - Accent5 2 2 2 5" xfId="9897" xr:uid="{59F8D850-E670-4239-9AD9-3B29DC79789C}"/>
    <cellStyle name="20% - Accent5 2 2 2 5 2" xfId="27722" xr:uid="{511E0AA6-30AE-4F22-972F-03D60ABB49BD}"/>
    <cellStyle name="20% - Accent5 2 2 2 6" xfId="19222" xr:uid="{6EF5C781-00AF-410F-9DDC-2BC92ACB1659}"/>
    <cellStyle name="20% - Accent5 2 2 3" xfId="1814" xr:uid="{0D35126F-05A6-457B-B06C-8F8345955B09}"/>
    <cellStyle name="20% - Accent5 2 2 3 2" xfId="3894" xr:uid="{13B32268-F6C1-4DF2-BDB5-88707912B6CA}"/>
    <cellStyle name="20% - Accent5 2 2 3 2 2" xfId="8054" xr:uid="{D2B509B8-28DA-43F1-867E-09DEABB8880C}"/>
    <cellStyle name="20% - Accent5 2 2 3 2 2 2" xfId="16637" xr:uid="{ABAEEEED-61D6-4BBA-968E-0776D4FE3023}"/>
    <cellStyle name="20% - Accent5 2 2 3 2 2 2 2" xfId="34462" xr:uid="{A597ED5E-53D7-4CBC-9066-A1B49BFB4D52}"/>
    <cellStyle name="20% - Accent5 2 2 3 2 2 3" xfId="25962" xr:uid="{4FE227F7-EDC0-4460-B0B7-5CD0A0792A01}"/>
    <cellStyle name="20% - Accent5 2 2 3 2 3" xfId="12477" xr:uid="{15D6C626-EE71-4351-A084-3EB0428775DC}"/>
    <cellStyle name="20% - Accent5 2 2 3 2 3 2" xfId="30302" xr:uid="{1437BF7E-740C-45E6-B00E-1980EEB862E0}"/>
    <cellStyle name="20% - Accent5 2 2 3 2 4" xfId="21802" xr:uid="{8AC01D86-607C-49FA-AB72-07D952909300}"/>
    <cellStyle name="20% - Accent5 2 2 3 3" xfId="5974" xr:uid="{4E970BE9-6E7F-4675-8E4E-285F985E6449}"/>
    <cellStyle name="20% - Accent5 2 2 3 3 2" xfId="14557" xr:uid="{AA87B29A-D007-4795-9444-6463E05488F5}"/>
    <cellStyle name="20% - Accent5 2 2 3 3 2 2" xfId="32382" xr:uid="{AC116476-2F5B-4348-93EC-5150452C0C7E}"/>
    <cellStyle name="20% - Accent5 2 2 3 3 3" xfId="23882" xr:uid="{B43DE949-3339-48E0-AA02-FF1EE47433B2}"/>
    <cellStyle name="20% - Accent5 2 2 3 4" xfId="10397" xr:uid="{E6DF8CE5-F7FB-48E6-9BAF-FD45CF970F9E}"/>
    <cellStyle name="20% - Accent5 2 2 3 4 2" xfId="28222" xr:uid="{6C9B9C84-5969-4F73-B58F-DE015A6E9BAD}"/>
    <cellStyle name="20% - Accent5 2 2 3 5" xfId="19722" xr:uid="{F9FB5586-823A-405D-9D89-02D281AE5F98}"/>
    <cellStyle name="20% - Accent5 2 2 4" xfId="2914" xr:uid="{CF5C3877-C15E-4622-92B2-62E625E58F9C}"/>
    <cellStyle name="20% - Accent5 2 2 4 2" xfId="7074" xr:uid="{89DA862C-38E7-4F1C-82F9-0EA9210D54C9}"/>
    <cellStyle name="20% - Accent5 2 2 4 2 2" xfId="15657" xr:uid="{F6F99394-D3EF-48AF-8982-4D06ADC67B94}"/>
    <cellStyle name="20% - Accent5 2 2 4 2 2 2" xfId="33482" xr:uid="{119B5269-EB27-430A-990A-C033967D9B74}"/>
    <cellStyle name="20% - Accent5 2 2 4 2 3" xfId="24982" xr:uid="{8E1DC330-E188-434E-AAE7-228B7F41D57C}"/>
    <cellStyle name="20% - Accent5 2 2 4 3" xfId="11497" xr:uid="{92EB6CF0-CCDD-4D1C-AF8F-127965DD2CBE}"/>
    <cellStyle name="20% - Accent5 2 2 4 3 2" xfId="29322" xr:uid="{DDAB2B15-9984-4CEE-BCF3-449C9B5A7CDE}"/>
    <cellStyle name="20% - Accent5 2 2 4 4" xfId="20822" xr:uid="{59E92BC4-CF1E-4EF8-A935-849015F812B6}"/>
    <cellStyle name="20% - Accent5 2 2 5" xfId="4994" xr:uid="{45765BA3-C65E-418F-96F4-D37C5A590C25}"/>
    <cellStyle name="20% - Accent5 2 2 5 2" xfId="13577" xr:uid="{B13D1651-1651-447D-9958-DF537F08B2EB}"/>
    <cellStyle name="20% - Accent5 2 2 5 2 2" xfId="31402" xr:uid="{E824F6ED-DA8B-4BD6-9E2B-F5E7AF8CEF24}"/>
    <cellStyle name="20% - Accent5 2 2 5 3" xfId="22902" xr:uid="{87ECFE57-E4D8-4983-9CC8-E1AC64B273A5}"/>
    <cellStyle name="20% - Accent5 2 2 6" xfId="9417" xr:uid="{D570AF9D-1FC2-463A-9CDE-F6D8CBD1E087}"/>
    <cellStyle name="20% - Accent5 2 2 6 2" xfId="27242" xr:uid="{C922665B-2318-4EB1-9410-0521564B9D12}"/>
    <cellStyle name="20% - Accent5 2 2 7" xfId="18742" xr:uid="{CB0CCAA2-AF6A-43DD-9CE2-7F2216E5BD64}"/>
    <cellStyle name="20% - Accent5 2 3" xfId="1128" xr:uid="{3D8AACC3-4797-4F33-BD91-9901405B71C1}"/>
    <cellStyle name="20% - Accent5 2 3 2" xfId="2234" xr:uid="{6FC039EE-FE09-4B94-BF86-ED25773F924B}"/>
    <cellStyle name="20% - Accent5 2 3 2 2" xfId="4314" xr:uid="{220CFA13-85A6-484B-AC0C-815683510E94}"/>
    <cellStyle name="20% - Accent5 2 3 2 2 2" xfId="8474" xr:uid="{CB0C7439-76B2-4B1D-8628-E0F9F7854558}"/>
    <cellStyle name="20% - Accent5 2 3 2 2 2 2" xfId="17057" xr:uid="{B974DA27-D471-41CA-9FC6-7FD07415EB1D}"/>
    <cellStyle name="20% - Accent5 2 3 2 2 2 2 2" xfId="34882" xr:uid="{AD6E4F9F-6E47-4143-857C-BB31B1B17655}"/>
    <cellStyle name="20% - Accent5 2 3 2 2 2 3" xfId="26382" xr:uid="{0060A3C3-931C-4305-A775-192045E1EC33}"/>
    <cellStyle name="20% - Accent5 2 3 2 2 3" xfId="12897" xr:uid="{042A3379-BF3F-4794-BD47-DA226E4D4E93}"/>
    <cellStyle name="20% - Accent5 2 3 2 2 3 2" xfId="30722" xr:uid="{DB285D4F-FE5D-4698-AFA6-F908B0964CBB}"/>
    <cellStyle name="20% - Accent5 2 3 2 2 4" xfId="22222" xr:uid="{C1EA04FD-5735-4421-BB3C-89E811BBF29F}"/>
    <cellStyle name="20% - Accent5 2 3 2 3" xfId="6394" xr:uid="{9F5A3B24-A942-4066-BE8A-CE2AE624248A}"/>
    <cellStyle name="20% - Accent5 2 3 2 3 2" xfId="14977" xr:uid="{1B4D1149-E49A-4B12-890E-79AF2309B9AE}"/>
    <cellStyle name="20% - Accent5 2 3 2 3 2 2" xfId="32802" xr:uid="{1DBDB00F-A8A1-4868-B30C-F5565DC2D009}"/>
    <cellStyle name="20% - Accent5 2 3 2 3 3" xfId="24302" xr:uid="{DF656E27-3DB5-4BE5-85CF-DEB54433AB9E}"/>
    <cellStyle name="20% - Accent5 2 3 2 4" xfId="10817" xr:uid="{BDEA7CEB-74E0-4916-8887-A002B1E087B8}"/>
    <cellStyle name="20% - Accent5 2 3 2 4 2" xfId="28642" xr:uid="{512A7A36-1AE4-432A-BCC8-49FFD3DE0185}"/>
    <cellStyle name="20% - Accent5 2 3 2 5" xfId="20142" xr:uid="{9C16F0F7-C40C-4416-87FF-838A49E0D370}"/>
    <cellStyle name="20% - Accent5 2 3 3" xfId="3334" xr:uid="{B671D346-D838-4D01-9D8C-FD27B95EA6D5}"/>
    <cellStyle name="20% - Accent5 2 3 3 2" xfId="7494" xr:uid="{D63D1423-D597-4B7A-B098-FDE9AB3C27D9}"/>
    <cellStyle name="20% - Accent5 2 3 3 2 2" xfId="16077" xr:uid="{B03CE18E-DB62-4086-9A47-25D892EA3421}"/>
    <cellStyle name="20% - Accent5 2 3 3 2 2 2" xfId="33902" xr:uid="{9D3F2B6F-D1F4-4179-AF59-85F67F0473D2}"/>
    <cellStyle name="20% - Accent5 2 3 3 2 3" xfId="25402" xr:uid="{8EB57D53-EE95-4A07-9047-352630ED194D}"/>
    <cellStyle name="20% - Accent5 2 3 3 3" xfId="11917" xr:uid="{B9A6C8F2-90B2-4AEF-ADC3-A40293BF0AC8}"/>
    <cellStyle name="20% - Accent5 2 3 3 3 2" xfId="29742" xr:uid="{F14B1A93-E016-4CB0-B6CA-4BAC08247320}"/>
    <cellStyle name="20% - Accent5 2 3 3 4" xfId="21242" xr:uid="{74AC1C79-11A8-478F-AD04-7186617EA559}"/>
    <cellStyle name="20% - Accent5 2 3 4" xfId="5414" xr:uid="{220C15BE-7FB8-48A4-9E6B-4AA96C75225D}"/>
    <cellStyle name="20% - Accent5 2 3 4 2" xfId="13997" xr:uid="{6DD319BD-51FE-4379-8763-44D8F565C2A3}"/>
    <cellStyle name="20% - Accent5 2 3 4 2 2" xfId="31822" xr:uid="{C9C72290-5D81-4F32-A926-0A4F3CD58A6B}"/>
    <cellStyle name="20% - Accent5 2 3 4 3" xfId="23322" xr:uid="{0CCB2D41-2F7D-406C-B150-ECC410A1F6AC}"/>
    <cellStyle name="20% - Accent5 2 3 5" xfId="9837" xr:uid="{E945B79F-C5A5-4358-9169-4A1F907E4F4D}"/>
    <cellStyle name="20% - Accent5 2 3 5 2" xfId="27662" xr:uid="{C4C52938-59F2-4070-ADF3-4B31BD20CA5A}"/>
    <cellStyle name="20% - Accent5 2 3 6" xfId="19162" xr:uid="{577B5BB9-473E-45E6-AF8D-89257CC20E0E}"/>
    <cellStyle name="20% - Accent5 2 4" xfId="1754" xr:uid="{60150046-FB93-4F63-BB17-7252D22EEE0B}"/>
    <cellStyle name="20% - Accent5 2 4 2" xfId="3834" xr:uid="{414CC749-CC2A-44B3-9803-661A7AB48F24}"/>
    <cellStyle name="20% - Accent5 2 4 2 2" xfId="7994" xr:uid="{78DEF424-9310-420D-9299-78E389175CE8}"/>
    <cellStyle name="20% - Accent5 2 4 2 2 2" xfId="16577" xr:uid="{B223319E-8A9F-46BC-917C-28FA4F24F0DA}"/>
    <cellStyle name="20% - Accent5 2 4 2 2 2 2" xfId="34402" xr:uid="{5932DADF-650F-4945-BFF3-1268EA5CA75D}"/>
    <cellStyle name="20% - Accent5 2 4 2 2 3" xfId="25902" xr:uid="{55239043-07EC-461C-B494-9284CB59F705}"/>
    <cellStyle name="20% - Accent5 2 4 2 3" xfId="12417" xr:uid="{C852794E-D769-494E-9696-9EADA7BCDADA}"/>
    <cellStyle name="20% - Accent5 2 4 2 3 2" xfId="30242" xr:uid="{EB05CE6C-8201-43B6-98BF-DB242B7CF900}"/>
    <cellStyle name="20% - Accent5 2 4 2 4" xfId="21742" xr:uid="{3F3B447F-582C-4986-82C5-0C93460D8EF0}"/>
    <cellStyle name="20% - Accent5 2 4 3" xfId="5914" xr:uid="{B7C23C0F-4C3D-4323-8307-5FDDE6E1443A}"/>
    <cellStyle name="20% - Accent5 2 4 3 2" xfId="14497" xr:uid="{C182038E-FB2F-4ADE-81D7-A06006F8E30F}"/>
    <cellStyle name="20% - Accent5 2 4 3 2 2" xfId="32322" xr:uid="{1D571325-3D2E-4146-A0DA-31B5069A4150}"/>
    <cellStyle name="20% - Accent5 2 4 3 3" xfId="23822" xr:uid="{4604E83A-72E4-477F-BE30-098BDF4E308A}"/>
    <cellStyle name="20% - Accent5 2 4 4" xfId="10337" xr:uid="{2D751EB0-C65A-4E9F-8F37-654D56C45061}"/>
    <cellStyle name="20% - Accent5 2 4 4 2" xfId="28162" xr:uid="{4299C230-9364-432C-BE27-0E4635F36F43}"/>
    <cellStyle name="20% - Accent5 2 4 5" xfId="19662" xr:uid="{2FADDD87-6595-48F3-87F3-88F0C25EE5CD}"/>
    <cellStyle name="20% - Accent5 2 5" xfId="2854" xr:uid="{176F1B59-C082-4B2B-A97C-3E80A5ADA027}"/>
    <cellStyle name="20% - Accent5 2 5 2" xfId="7014" xr:uid="{8F35EACA-C260-4F4B-B556-86A9A7872DB3}"/>
    <cellStyle name="20% - Accent5 2 5 2 2" xfId="15597" xr:uid="{F212ECF1-41E5-443E-8194-FC969E96F222}"/>
    <cellStyle name="20% - Accent5 2 5 2 2 2" xfId="33422" xr:uid="{0AFB788D-3B7A-4C4E-939D-712924F58392}"/>
    <cellStyle name="20% - Accent5 2 5 2 3" xfId="24922" xr:uid="{B5205B75-DB18-4B27-9DF2-B3FFF2EB0ED8}"/>
    <cellStyle name="20% - Accent5 2 5 3" xfId="11437" xr:uid="{DB3BF4CC-3C91-4BEA-93DF-109ADF1ACB10}"/>
    <cellStyle name="20% - Accent5 2 5 3 2" xfId="29262" xr:uid="{948A19F7-A911-4FE4-B0E9-FBB509E86691}"/>
    <cellStyle name="20% - Accent5 2 5 4" xfId="20762" xr:uid="{A7954A2A-B6C2-4444-82CF-A4DA3648AFD7}"/>
    <cellStyle name="20% - Accent5 2 6" xfId="4934" xr:uid="{566910CA-C3AA-4D28-80A8-422B29A65C75}"/>
    <cellStyle name="20% - Accent5 2 6 2" xfId="13517" xr:uid="{25D62327-2BBC-480E-A14F-22922C6805D5}"/>
    <cellStyle name="20% - Accent5 2 6 2 2" xfId="31342" xr:uid="{F6EFC86A-9A11-48D4-8E12-605FB8FB6DCF}"/>
    <cellStyle name="20% - Accent5 2 6 3" xfId="22842" xr:uid="{118283D2-AE39-45D1-A63F-6EE960DD1B5C}"/>
    <cellStyle name="20% - Accent5 2 7" xfId="9357" xr:uid="{5E069DC0-6AAC-4B02-8915-E4258CE731AA}"/>
    <cellStyle name="20% - Accent5 2 7 2" xfId="27182" xr:uid="{6F059403-785C-40EB-8EAE-1E865EF8F83A}"/>
    <cellStyle name="20% - Accent5 2 8" xfId="18682" xr:uid="{BBFE2BC3-D7CB-4BD7-8F57-0B7CE821BD79}"/>
    <cellStyle name="20% - Accent5 20" xfId="1048" xr:uid="{45A80751-0F3F-4303-82AA-EEEA6E7F5FB5}"/>
    <cellStyle name="20% - Accent5 20 2" xfId="1654" xr:uid="{32DFD0FB-D2FE-47E6-8338-D9CCE04AE599}"/>
    <cellStyle name="20% - Accent5 20 2 2" xfId="2634" xr:uid="{2C54160D-1D3D-4FE0-9263-A7A0B83ACCBB}"/>
    <cellStyle name="20% - Accent5 20 2 2 2" xfId="4714" xr:uid="{CDA6F57B-7CEC-44EE-81C1-5AEEC1A85BC6}"/>
    <cellStyle name="20% - Accent5 20 2 2 2 2" xfId="8874" xr:uid="{70C513AF-5BFE-42C4-A49E-13B585B27416}"/>
    <cellStyle name="20% - Accent5 20 2 2 2 2 2" xfId="17457" xr:uid="{F05D89EE-9B6A-4D91-A409-A9FF1C9ACA0F}"/>
    <cellStyle name="20% - Accent5 20 2 2 2 2 2 2" xfId="35282" xr:uid="{85A08C34-7C04-42E3-956A-7369B0A0AC7E}"/>
    <cellStyle name="20% - Accent5 20 2 2 2 2 3" xfId="26782" xr:uid="{32A93BA2-127A-4DC1-9BCB-EAADC743D922}"/>
    <cellStyle name="20% - Accent5 20 2 2 2 3" xfId="13297" xr:uid="{EF489AFB-5A8A-4FD7-A967-83A669C86198}"/>
    <cellStyle name="20% - Accent5 20 2 2 2 3 2" xfId="31122" xr:uid="{54EB73C6-60CE-4DE2-8008-A2C0390C186A}"/>
    <cellStyle name="20% - Accent5 20 2 2 2 4" xfId="22622" xr:uid="{20A0F212-C5E0-4BED-8AF0-EF0B8609ECE7}"/>
    <cellStyle name="20% - Accent5 20 2 2 3" xfId="6794" xr:uid="{ED7FD2DF-6058-4900-BA18-14B0EEEE107F}"/>
    <cellStyle name="20% - Accent5 20 2 2 3 2" xfId="15377" xr:uid="{E8EF7027-1B32-47B3-9223-7F64FCF2190A}"/>
    <cellStyle name="20% - Accent5 20 2 2 3 2 2" xfId="33202" xr:uid="{AE6A021B-A344-42C7-BCC4-5E14B86D3D71}"/>
    <cellStyle name="20% - Accent5 20 2 2 3 3" xfId="24702" xr:uid="{29A8BC93-97EE-4AFB-B1A8-9E1E961697F7}"/>
    <cellStyle name="20% - Accent5 20 2 2 4" xfId="11217" xr:uid="{1F06E5CA-FED9-46DF-8A67-A4FA131DEF94}"/>
    <cellStyle name="20% - Accent5 20 2 2 4 2" xfId="29042" xr:uid="{E551EFB2-899E-46F8-9192-E7BD3213CF45}"/>
    <cellStyle name="20% - Accent5 20 2 2 5" xfId="20542" xr:uid="{2B2659F6-4DBD-4E8D-B687-5667625C0D3B}"/>
    <cellStyle name="20% - Accent5 20 2 3" xfId="3734" xr:uid="{B95B0F0D-1B1D-4480-A804-2118D0342508}"/>
    <cellStyle name="20% - Accent5 20 2 3 2" xfId="7894" xr:uid="{A06E2A73-0F1F-485F-AADB-0E9030A6C036}"/>
    <cellStyle name="20% - Accent5 20 2 3 2 2" xfId="16477" xr:uid="{1E709DE7-BEAD-4ABA-997F-DB00745BAF13}"/>
    <cellStyle name="20% - Accent5 20 2 3 2 2 2" xfId="34302" xr:uid="{B3D0D4F7-F3B8-4DC4-8088-35E31F3D0A1A}"/>
    <cellStyle name="20% - Accent5 20 2 3 2 3" xfId="25802" xr:uid="{3A1EA182-36F8-4747-9978-3676D46E81EC}"/>
    <cellStyle name="20% - Accent5 20 2 3 3" xfId="12317" xr:uid="{F1BA1093-F12B-41C4-984D-3E41F3EFEE1C}"/>
    <cellStyle name="20% - Accent5 20 2 3 3 2" xfId="30142" xr:uid="{5746B893-AD06-4EE6-B1BC-7DBD9AFF613F}"/>
    <cellStyle name="20% - Accent5 20 2 3 4" xfId="21642" xr:uid="{3F8CEE56-3E69-4AF5-B154-43B788A68BA5}"/>
    <cellStyle name="20% - Accent5 20 2 4" xfId="5814" xr:uid="{B4765873-30F0-40DE-9AC4-BCCB72231A53}"/>
    <cellStyle name="20% - Accent5 20 2 4 2" xfId="14397" xr:uid="{62CA0C85-8BCE-4391-87B8-4DAE4F2AC458}"/>
    <cellStyle name="20% - Accent5 20 2 4 2 2" xfId="32222" xr:uid="{1DEE9376-C1D8-4914-99CF-EEE0D95A483D}"/>
    <cellStyle name="20% - Accent5 20 2 4 3" xfId="23722" xr:uid="{FD174B20-8864-451F-BA9E-A52C5C38429D}"/>
    <cellStyle name="20% - Accent5 20 2 5" xfId="10237" xr:uid="{C072A27E-8F4C-4589-BB3F-BEEB64720682}"/>
    <cellStyle name="20% - Accent5 20 2 5 2" xfId="28062" xr:uid="{D174547C-A928-4261-9EBE-8C268A3A7086}"/>
    <cellStyle name="20% - Accent5 20 2 6" xfId="19562" xr:uid="{9CB7E6EA-EAD6-4B1B-832D-EDA6CF872A6B}"/>
    <cellStyle name="20% - Accent5 20 3" xfId="2154" xr:uid="{6143ADB2-FA82-4501-BB09-C0A7BD100A86}"/>
    <cellStyle name="20% - Accent5 20 3 2" xfId="4234" xr:uid="{07B85670-F4D5-4ED2-B137-E8B6F2A85374}"/>
    <cellStyle name="20% - Accent5 20 3 2 2" xfId="8394" xr:uid="{3704792D-34E0-4E91-AF7E-E21482663325}"/>
    <cellStyle name="20% - Accent5 20 3 2 2 2" xfId="16977" xr:uid="{68D27F51-0F13-4B90-B44A-9C672FC7A3B2}"/>
    <cellStyle name="20% - Accent5 20 3 2 2 2 2" xfId="34802" xr:uid="{79721DC0-AF52-44B0-AC62-55BDEF78ACE9}"/>
    <cellStyle name="20% - Accent5 20 3 2 2 3" xfId="26302" xr:uid="{96F102DA-5BC4-4F71-B998-5C9ED80E31D6}"/>
    <cellStyle name="20% - Accent5 20 3 2 3" xfId="12817" xr:uid="{CFC68586-10CB-4F3D-A95E-44D0085C1B80}"/>
    <cellStyle name="20% - Accent5 20 3 2 3 2" xfId="30642" xr:uid="{A828AD3B-5F4A-4CC7-9276-66EB39F5C0E3}"/>
    <cellStyle name="20% - Accent5 20 3 2 4" xfId="22142" xr:uid="{886A8780-E3F2-416C-9AD2-CA9D097B65CF}"/>
    <cellStyle name="20% - Accent5 20 3 3" xfId="6314" xr:uid="{A926C96D-9C14-4B70-A745-31123E7FCAF6}"/>
    <cellStyle name="20% - Accent5 20 3 3 2" xfId="14897" xr:uid="{EC7509FC-037F-49AF-988D-0D598898289C}"/>
    <cellStyle name="20% - Accent5 20 3 3 2 2" xfId="32722" xr:uid="{9D9122F8-91BC-41F2-92B0-59053DE529D2}"/>
    <cellStyle name="20% - Accent5 20 3 3 3" xfId="24222" xr:uid="{85597147-1601-4FB9-8A73-037C52466588}"/>
    <cellStyle name="20% - Accent5 20 3 4" xfId="10737" xr:uid="{606C650E-6CFF-4700-8C0C-7B82E2E76FA0}"/>
    <cellStyle name="20% - Accent5 20 3 4 2" xfId="28562" xr:uid="{9B943525-FC04-4BDB-92B6-9D1081E1E012}"/>
    <cellStyle name="20% - Accent5 20 3 5" xfId="20062" xr:uid="{8E09F140-B7D2-429B-8EC5-7B1DA21A74D5}"/>
    <cellStyle name="20% - Accent5 20 4" xfId="3254" xr:uid="{07AD18CA-4598-4095-AA38-D5E18D135985}"/>
    <cellStyle name="20% - Accent5 20 4 2" xfId="7414" xr:uid="{734E6CFC-FD36-48C3-A4DB-16C0096E07CF}"/>
    <cellStyle name="20% - Accent5 20 4 2 2" xfId="15997" xr:uid="{6B49D1D4-FC51-4295-A178-13A8ECB7C188}"/>
    <cellStyle name="20% - Accent5 20 4 2 2 2" xfId="33822" xr:uid="{407D1F29-E2F0-4657-8016-3C52FC930661}"/>
    <cellStyle name="20% - Accent5 20 4 2 3" xfId="25322" xr:uid="{E9696315-806D-46F5-95E2-97490A1E265E}"/>
    <cellStyle name="20% - Accent5 20 4 3" xfId="11837" xr:uid="{899F5C2D-91D7-4488-BA39-06B803D29363}"/>
    <cellStyle name="20% - Accent5 20 4 3 2" xfId="29662" xr:uid="{27248881-A96F-401B-99BA-94D2B365BFAD}"/>
    <cellStyle name="20% - Accent5 20 4 4" xfId="21162" xr:uid="{69FA582D-C752-4121-81C4-42B32606BBCD}"/>
    <cellStyle name="20% - Accent5 20 5" xfId="5334" xr:uid="{361FFB81-AE70-4479-A88E-558429AC3EE3}"/>
    <cellStyle name="20% - Accent5 20 5 2" xfId="13917" xr:uid="{41ACDF10-F514-4895-8F34-9ABC8322596B}"/>
    <cellStyle name="20% - Accent5 20 5 2 2" xfId="31742" xr:uid="{7BDD82A8-685D-4ECE-8ED5-0C388BD53528}"/>
    <cellStyle name="20% - Accent5 20 5 3" xfId="23242" xr:uid="{98463E62-AEFF-4C64-8C87-B4CFC1614A80}"/>
    <cellStyle name="20% - Accent5 20 6" xfId="9757" xr:uid="{26F57BB8-253B-4231-A043-61DF871DE2E2}"/>
    <cellStyle name="20% - Accent5 20 6 2" xfId="27582" xr:uid="{157E3714-4872-4140-948A-EA859F459B83}"/>
    <cellStyle name="20% - Accent5 20 7" xfId="19082" xr:uid="{6641D707-F46C-4F05-85A6-D165D3220745}"/>
    <cellStyle name="20% - Accent5 200" xfId="38143" xr:uid="{723221BA-08C4-4EA5-9EE1-90B48D41C39F}"/>
    <cellStyle name="20% - Accent5 201" xfId="38163" xr:uid="{43E29753-C8D6-49EF-B59F-93ED23976787}"/>
    <cellStyle name="20% - Accent5 202" xfId="38183" xr:uid="{DC9464C4-8E0C-4BBF-A57F-DA53DB248C3E}"/>
    <cellStyle name="20% - Accent5 203" xfId="38203" xr:uid="{044472F4-4A1A-45A8-BC85-DDBD6AD3DAB6}"/>
    <cellStyle name="20% - Accent5 204" xfId="38223" xr:uid="{532F1BD8-C217-4FF3-86C9-BB9962178C2E}"/>
    <cellStyle name="20% - Accent5 205" xfId="38243" xr:uid="{BEDADF86-265D-4FF3-B078-3EBEEE115F3F}"/>
    <cellStyle name="20% - Accent5 206" xfId="38263" xr:uid="{4571AF92-4E5C-4645-8526-3718D4C51ACD}"/>
    <cellStyle name="20% - Accent5 207" xfId="38283" xr:uid="{BE0E3289-C732-475E-A61E-26754D0DA0EA}"/>
    <cellStyle name="20% - Accent5 208" xfId="38303" xr:uid="{999D735C-5FF0-438B-888A-F70121B8BB63}"/>
    <cellStyle name="20% - Accent5 209" xfId="38323" xr:uid="{5BEDCAEF-5E34-46EE-AD11-0B4AEEC80035}"/>
    <cellStyle name="20% - Accent5 21" xfId="1068" xr:uid="{84C2132C-7A6F-4365-9E05-F2C6ACF4AB2E}"/>
    <cellStyle name="20% - Accent5 21 2" xfId="1674" xr:uid="{F0F5A25C-BB69-44DC-B42F-0B1CD7691362}"/>
    <cellStyle name="20% - Accent5 21 2 2" xfId="2654" xr:uid="{F15556C1-22EF-492F-956A-0E7A6693D67B}"/>
    <cellStyle name="20% - Accent5 21 2 2 2" xfId="4734" xr:uid="{7396A647-18B8-4A4F-B091-89F2E7192DE3}"/>
    <cellStyle name="20% - Accent5 21 2 2 2 2" xfId="8894" xr:uid="{9991E5B2-56DF-4EE2-877A-B9286912115E}"/>
    <cellStyle name="20% - Accent5 21 2 2 2 2 2" xfId="17477" xr:uid="{A6BC3FCF-21AC-48FF-98A6-854F5AB2D69F}"/>
    <cellStyle name="20% - Accent5 21 2 2 2 2 2 2" xfId="35302" xr:uid="{6AA41286-1CB8-42A0-9B17-1E3641A14896}"/>
    <cellStyle name="20% - Accent5 21 2 2 2 2 3" xfId="26802" xr:uid="{090A636E-92DE-4517-BC1A-A18A6E5F0D1E}"/>
    <cellStyle name="20% - Accent5 21 2 2 2 3" xfId="13317" xr:uid="{F07A91AC-8315-42FC-A92B-8FADA510E608}"/>
    <cellStyle name="20% - Accent5 21 2 2 2 3 2" xfId="31142" xr:uid="{A34E8811-1DCE-4A49-9C38-D9E4B82DA568}"/>
    <cellStyle name="20% - Accent5 21 2 2 2 4" xfId="22642" xr:uid="{138F9088-4F5D-4F19-BBA5-36F041A4CB08}"/>
    <cellStyle name="20% - Accent5 21 2 2 3" xfId="6814" xr:uid="{C3F8A801-1440-479B-85AA-17E9EF1505B8}"/>
    <cellStyle name="20% - Accent5 21 2 2 3 2" xfId="15397" xr:uid="{7F0A1173-787E-43A5-9E79-2FCD96DDF165}"/>
    <cellStyle name="20% - Accent5 21 2 2 3 2 2" xfId="33222" xr:uid="{7AAA65A7-20DB-42BF-92D1-997FCD22E357}"/>
    <cellStyle name="20% - Accent5 21 2 2 3 3" xfId="24722" xr:uid="{45FF1765-678F-4C46-B9A4-149CD9A9A328}"/>
    <cellStyle name="20% - Accent5 21 2 2 4" xfId="11237" xr:uid="{166A4FC3-8D3F-4491-8DBD-CC241EC8C3C3}"/>
    <cellStyle name="20% - Accent5 21 2 2 4 2" xfId="29062" xr:uid="{06696027-8333-4BDB-90EF-514CE34E9351}"/>
    <cellStyle name="20% - Accent5 21 2 2 5" xfId="20562" xr:uid="{B058DEDB-F0F9-44A4-92AC-690B545C6B1D}"/>
    <cellStyle name="20% - Accent5 21 2 3" xfId="3754" xr:uid="{1C52F057-5173-40B9-9117-587DED86C08C}"/>
    <cellStyle name="20% - Accent5 21 2 3 2" xfId="7914" xr:uid="{D8D1BCD1-5B36-4BA9-8838-59137CF8D621}"/>
    <cellStyle name="20% - Accent5 21 2 3 2 2" xfId="16497" xr:uid="{7F34E7F3-EAEE-4DDF-B203-08E5548E6C87}"/>
    <cellStyle name="20% - Accent5 21 2 3 2 2 2" xfId="34322" xr:uid="{D7105911-6CF6-481E-8DC5-F95C7A7BC0CF}"/>
    <cellStyle name="20% - Accent5 21 2 3 2 3" xfId="25822" xr:uid="{044AE985-FF9D-4FD6-A1F2-1E1924435D7F}"/>
    <cellStyle name="20% - Accent5 21 2 3 3" xfId="12337" xr:uid="{A4C6C23F-BC93-421D-B799-459C662B612C}"/>
    <cellStyle name="20% - Accent5 21 2 3 3 2" xfId="30162" xr:uid="{9A2CFCA2-144B-46DD-A205-327C0455E563}"/>
    <cellStyle name="20% - Accent5 21 2 3 4" xfId="21662" xr:uid="{F25CEE8D-5204-4DA7-BE39-5E05BEE24BAC}"/>
    <cellStyle name="20% - Accent5 21 2 4" xfId="5834" xr:uid="{8EE0D4AE-6EEE-4C84-82B8-60F71C4336A3}"/>
    <cellStyle name="20% - Accent5 21 2 4 2" xfId="14417" xr:uid="{CF6AD185-18A5-4C4F-ADF2-D38CAE31DD7D}"/>
    <cellStyle name="20% - Accent5 21 2 4 2 2" xfId="32242" xr:uid="{D3954425-F9DD-4BEE-8ABC-C026AD7448DC}"/>
    <cellStyle name="20% - Accent5 21 2 4 3" xfId="23742" xr:uid="{4F1034A3-0D4A-4D24-A891-DF9FDC5BC637}"/>
    <cellStyle name="20% - Accent5 21 2 5" xfId="10257" xr:uid="{73591CC2-4130-45BC-8522-212E4DEDDE27}"/>
    <cellStyle name="20% - Accent5 21 2 5 2" xfId="28082" xr:uid="{0A79F246-2971-46D0-BD6D-C4734FC699C0}"/>
    <cellStyle name="20% - Accent5 21 2 6" xfId="19582" xr:uid="{8B77D6D9-1810-4781-BC41-D792D04CC28B}"/>
    <cellStyle name="20% - Accent5 21 3" xfId="2174" xr:uid="{561AB257-34C4-4520-9931-19FB0407008B}"/>
    <cellStyle name="20% - Accent5 21 3 2" xfId="4254" xr:uid="{A4E370B6-8F04-4953-8EB1-F8276133F52D}"/>
    <cellStyle name="20% - Accent5 21 3 2 2" xfId="8414" xr:uid="{B1BAF22F-AD35-4F9B-9C41-4B18CD196BD6}"/>
    <cellStyle name="20% - Accent5 21 3 2 2 2" xfId="16997" xr:uid="{E2275DB9-CC08-4A8D-83A0-F32FC274F391}"/>
    <cellStyle name="20% - Accent5 21 3 2 2 2 2" xfId="34822" xr:uid="{6EFFBE2A-48B4-4023-B9AC-FFD829F72216}"/>
    <cellStyle name="20% - Accent5 21 3 2 2 3" xfId="26322" xr:uid="{8CB2BBC0-E56C-4D33-A63B-3D366B544365}"/>
    <cellStyle name="20% - Accent5 21 3 2 3" xfId="12837" xr:uid="{7C3587EC-BC52-42FC-8BDB-D90116161981}"/>
    <cellStyle name="20% - Accent5 21 3 2 3 2" xfId="30662" xr:uid="{C84E449C-7095-4074-9065-A12190DD53DD}"/>
    <cellStyle name="20% - Accent5 21 3 2 4" xfId="22162" xr:uid="{98F5C5C2-41E9-4858-AD81-47F91EB43D49}"/>
    <cellStyle name="20% - Accent5 21 3 3" xfId="6334" xr:uid="{93BEE97D-0A3F-4A03-9879-CD5587DE3183}"/>
    <cellStyle name="20% - Accent5 21 3 3 2" xfId="14917" xr:uid="{31487358-6C72-489B-974F-7C8F0EAD8930}"/>
    <cellStyle name="20% - Accent5 21 3 3 2 2" xfId="32742" xr:uid="{8289E71C-0372-4039-939A-DAEC06A8C869}"/>
    <cellStyle name="20% - Accent5 21 3 3 3" xfId="24242" xr:uid="{DD677DD6-649C-42EF-9AE9-C8AC152D4CF3}"/>
    <cellStyle name="20% - Accent5 21 3 4" xfId="10757" xr:uid="{FFD170AC-0C2B-4B7B-969A-862F6041D3D2}"/>
    <cellStyle name="20% - Accent5 21 3 4 2" xfId="28582" xr:uid="{8533D7B4-5B76-4208-9DB2-F957AF77ABDD}"/>
    <cellStyle name="20% - Accent5 21 3 5" xfId="20082" xr:uid="{AE07FA7B-2176-468B-A6D8-2B252B737A42}"/>
    <cellStyle name="20% - Accent5 21 4" xfId="3274" xr:uid="{83AD97A9-FD98-45B7-87E3-D7AC23ACF348}"/>
    <cellStyle name="20% - Accent5 21 4 2" xfId="7434" xr:uid="{619C3977-85B8-4BEE-A9F1-7331A6D0896A}"/>
    <cellStyle name="20% - Accent5 21 4 2 2" xfId="16017" xr:uid="{6244965F-3A6E-4F67-9677-035809B368D4}"/>
    <cellStyle name="20% - Accent5 21 4 2 2 2" xfId="33842" xr:uid="{2356FD35-2F02-4537-A25B-2B7F0718CB7F}"/>
    <cellStyle name="20% - Accent5 21 4 2 3" xfId="25342" xr:uid="{F64C1CAC-D141-4402-95B1-BC0E2490459A}"/>
    <cellStyle name="20% - Accent5 21 4 3" xfId="11857" xr:uid="{4B972D47-2D9D-4AC0-A9FF-27E481F53B93}"/>
    <cellStyle name="20% - Accent5 21 4 3 2" xfId="29682" xr:uid="{6EF416A2-00EE-408D-92C8-5044F6EF0053}"/>
    <cellStyle name="20% - Accent5 21 4 4" xfId="21182" xr:uid="{3BBF27A0-DDDF-49EA-ACCE-81C47118D1EA}"/>
    <cellStyle name="20% - Accent5 21 5" xfId="5354" xr:uid="{D7793520-CE47-413F-94EA-81A35F571F44}"/>
    <cellStyle name="20% - Accent5 21 5 2" xfId="13937" xr:uid="{8ACD9086-2F20-4765-B5C9-02870590E9A0}"/>
    <cellStyle name="20% - Accent5 21 5 2 2" xfId="31762" xr:uid="{E69BFC46-4544-4F5C-9E7F-7A965E9F81B0}"/>
    <cellStyle name="20% - Accent5 21 5 3" xfId="23262" xr:uid="{BCCC419D-6922-47F5-819E-C26AA6BA3574}"/>
    <cellStyle name="20% - Accent5 21 6" xfId="9777" xr:uid="{90A034B7-DE5C-4F51-B19B-EC436F4CEA8D}"/>
    <cellStyle name="20% - Accent5 21 6 2" xfId="27602" xr:uid="{726166DC-7B8D-4EA7-B4F5-5504DE15B434}"/>
    <cellStyle name="20% - Accent5 21 7" xfId="19102" xr:uid="{94CBCB1C-CDDC-4138-AE74-D1A5E1298CBD}"/>
    <cellStyle name="20% - Accent5 210" xfId="38343" xr:uid="{88A895F2-8822-4258-9B0C-4D422E2C8231}"/>
    <cellStyle name="20% - Accent5 211" xfId="38363" xr:uid="{265E458A-E4B1-4B03-85E8-568C3FD596F3}"/>
    <cellStyle name="20% - Accent5 212" xfId="38383" xr:uid="{2215BFCD-FD26-4A1C-827C-D57EE2CA639C}"/>
    <cellStyle name="20% - Accent5 213" xfId="38403" xr:uid="{9A99C913-A4FB-41CB-A8D0-51E0F488D6FF}"/>
    <cellStyle name="20% - Accent5 214" xfId="38423" xr:uid="{49AFA54B-0824-4505-B904-11CA7C26011F}"/>
    <cellStyle name="20% - Accent5 215" xfId="38443" xr:uid="{5F3C0DB0-039B-4B25-9235-97666CD51DD8}"/>
    <cellStyle name="20% - Accent5 216" xfId="38463" xr:uid="{329AB2EB-4419-4030-9363-BA2785197BC6}"/>
    <cellStyle name="20% - Accent5 217" xfId="38483" xr:uid="{0FC3BD6E-D5E0-47E6-93DA-BD9BF99C1A42}"/>
    <cellStyle name="20% - Accent5 218" xfId="38503" xr:uid="{44D44334-C33E-46FA-A980-AF42B85BC561}"/>
    <cellStyle name="20% - Accent5 219" xfId="38523" xr:uid="{0F3A1CC9-9E95-49DE-B353-AA1B5B0E7B44}"/>
    <cellStyle name="20% - Accent5 22" xfId="1088" xr:uid="{7EEF552B-D073-48D6-9310-A830846F51A4}"/>
    <cellStyle name="20% - Accent5 22 2" xfId="1694" xr:uid="{8E3A2960-224A-4D5F-91FE-4D6E04CF7C5F}"/>
    <cellStyle name="20% - Accent5 22 2 2" xfId="2674" xr:uid="{EC0A0121-F156-439C-8280-AD08E2590A84}"/>
    <cellStyle name="20% - Accent5 22 2 2 2" xfId="4754" xr:uid="{E423086E-E42C-42D9-9B9F-04E01B3D7A93}"/>
    <cellStyle name="20% - Accent5 22 2 2 2 2" xfId="8914" xr:uid="{5474C2E3-4E54-4B04-9E4F-8329A87041BE}"/>
    <cellStyle name="20% - Accent5 22 2 2 2 2 2" xfId="17497" xr:uid="{0991ADF1-94A0-4690-AB78-826B18B1CAA5}"/>
    <cellStyle name="20% - Accent5 22 2 2 2 2 2 2" xfId="35322" xr:uid="{CA6FD38A-5782-4A75-A7D7-EC1E3C0E100D}"/>
    <cellStyle name="20% - Accent5 22 2 2 2 2 3" xfId="26822" xr:uid="{CEDCA1DC-CD59-4F51-8854-716559650FD1}"/>
    <cellStyle name="20% - Accent5 22 2 2 2 3" xfId="13337" xr:uid="{4691F5ED-0AD7-4187-B6B9-61C61BCA4CA4}"/>
    <cellStyle name="20% - Accent5 22 2 2 2 3 2" xfId="31162" xr:uid="{8C0A73FC-3304-4724-B090-8372CCF16706}"/>
    <cellStyle name="20% - Accent5 22 2 2 2 4" xfId="22662" xr:uid="{478D5370-B006-415A-A30A-4A0717577F79}"/>
    <cellStyle name="20% - Accent5 22 2 2 3" xfId="6834" xr:uid="{CAFA3B06-D596-48DA-8F6E-961E03674BE9}"/>
    <cellStyle name="20% - Accent5 22 2 2 3 2" xfId="15417" xr:uid="{5FB834BC-ABBB-46D3-8FD1-56C389000D8A}"/>
    <cellStyle name="20% - Accent5 22 2 2 3 2 2" xfId="33242" xr:uid="{A4113862-5570-4488-8439-E864EA7BAF10}"/>
    <cellStyle name="20% - Accent5 22 2 2 3 3" xfId="24742" xr:uid="{A46BB6A7-34FC-4FC3-8F0A-021C567B9179}"/>
    <cellStyle name="20% - Accent5 22 2 2 4" xfId="11257" xr:uid="{418B6D8C-58F3-4CC7-8F29-60269306F6A5}"/>
    <cellStyle name="20% - Accent5 22 2 2 4 2" xfId="29082" xr:uid="{C1B306EE-7243-4963-854C-21292F8EDD83}"/>
    <cellStyle name="20% - Accent5 22 2 2 5" xfId="20582" xr:uid="{8DFC8B93-0106-45F6-897E-388C733749A6}"/>
    <cellStyle name="20% - Accent5 22 2 3" xfId="3774" xr:uid="{74BB8C50-73FD-4BEE-B073-CBD7B0C0CF5C}"/>
    <cellStyle name="20% - Accent5 22 2 3 2" xfId="7934" xr:uid="{1DE9FD07-F5B5-4417-9E55-034E40DA7FC7}"/>
    <cellStyle name="20% - Accent5 22 2 3 2 2" xfId="16517" xr:uid="{AFC35D20-C2D9-45AA-B025-076417E24D8E}"/>
    <cellStyle name="20% - Accent5 22 2 3 2 2 2" xfId="34342" xr:uid="{AFD74814-1DF4-430D-933D-142301F06800}"/>
    <cellStyle name="20% - Accent5 22 2 3 2 3" xfId="25842" xr:uid="{B5B6D9AD-D692-470E-8943-A4B89119BAB3}"/>
    <cellStyle name="20% - Accent5 22 2 3 3" xfId="12357" xr:uid="{40F42EF4-B5B5-4DF5-91A8-238BCEA82640}"/>
    <cellStyle name="20% - Accent5 22 2 3 3 2" xfId="30182" xr:uid="{5777E349-F394-4B5E-93FF-7C3EA886C6CA}"/>
    <cellStyle name="20% - Accent5 22 2 3 4" xfId="21682" xr:uid="{F657A737-3A77-49C7-86BE-BC509B00002E}"/>
    <cellStyle name="20% - Accent5 22 2 4" xfId="5854" xr:uid="{FAA5AFA4-2357-45A5-BF24-2B8D1A458836}"/>
    <cellStyle name="20% - Accent5 22 2 4 2" xfId="14437" xr:uid="{C49D1841-3B8D-443B-847B-2A188489FF01}"/>
    <cellStyle name="20% - Accent5 22 2 4 2 2" xfId="32262" xr:uid="{2F0CD2F0-A56A-4A18-A18F-28D1924B6DAF}"/>
    <cellStyle name="20% - Accent5 22 2 4 3" xfId="23762" xr:uid="{4F47F170-DF28-44A0-A428-BF3F32CBB540}"/>
    <cellStyle name="20% - Accent5 22 2 5" xfId="10277" xr:uid="{B4400D11-9ABE-47B4-8A0C-5A237E2076A1}"/>
    <cellStyle name="20% - Accent5 22 2 5 2" xfId="28102" xr:uid="{0A203046-AC37-43E8-AEC8-D1E852ECE2CE}"/>
    <cellStyle name="20% - Accent5 22 2 6" xfId="19602" xr:uid="{D6949406-B9D5-4A86-A765-7FA880248D0A}"/>
    <cellStyle name="20% - Accent5 22 3" xfId="2194" xr:uid="{70EA367A-FC54-4702-9426-9EB7C9566D19}"/>
    <cellStyle name="20% - Accent5 22 3 2" xfId="4274" xr:uid="{83935C94-E0A9-4126-8280-5ACC7D59433E}"/>
    <cellStyle name="20% - Accent5 22 3 2 2" xfId="8434" xr:uid="{51A380CE-36A4-40B7-9BFE-4E36EA5ACBAA}"/>
    <cellStyle name="20% - Accent5 22 3 2 2 2" xfId="17017" xr:uid="{C0FC9467-6DD3-4048-8440-5C5D395D1654}"/>
    <cellStyle name="20% - Accent5 22 3 2 2 2 2" xfId="34842" xr:uid="{B84AF060-683B-472A-B13D-7D357A82AC97}"/>
    <cellStyle name="20% - Accent5 22 3 2 2 3" xfId="26342" xr:uid="{3F7842DB-0627-42C0-ABE0-1AA06B6A3328}"/>
    <cellStyle name="20% - Accent5 22 3 2 3" xfId="12857" xr:uid="{A061001A-D8B1-4B5C-80B2-1A09EA4EA17B}"/>
    <cellStyle name="20% - Accent5 22 3 2 3 2" xfId="30682" xr:uid="{A4A0B5D3-B2A0-4EEF-8D7A-6A877D9F9368}"/>
    <cellStyle name="20% - Accent5 22 3 2 4" xfId="22182" xr:uid="{A92FE874-6357-42DC-9233-4E6845C61E12}"/>
    <cellStyle name="20% - Accent5 22 3 3" xfId="6354" xr:uid="{B8B1F982-82F0-4AC4-8253-7DA5475AE2FA}"/>
    <cellStyle name="20% - Accent5 22 3 3 2" xfId="14937" xr:uid="{CD72C2FE-7D52-43CD-9AEA-6A8883F774F2}"/>
    <cellStyle name="20% - Accent5 22 3 3 2 2" xfId="32762" xr:uid="{7E3527BA-9B3A-4204-8B1F-085A53AB000B}"/>
    <cellStyle name="20% - Accent5 22 3 3 3" xfId="24262" xr:uid="{F80D4804-9734-48B8-A8C2-5F6C3AD15398}"/>
    <cellStyle name="20% - Accent5 22 3 4" xfId="10777" xr:uid="{59E13F24-EC2E-44BF-85A6-6DBBAEEB64D4}"/>
    <cellStyle name="20% - Accent5 22 3 4 2" xfId="28602" xr:uid="{6042D671-79BB-4BCA-A87A-6798BA7F381C}"/>
    <cellStyle name="20% - Accent5 22 3 5" xfId="20102" xr:uid="{5A9C7D7A-0117-46F1-A6FE-10EFDA625C09}"/>
    <cellStyle name="20% - Accent5 22 4" xfId="3294" xr:uid="{7E166FEA-2E08-4556-AEE4-A44A093A5089}"/>
    <cellStyle name="20% - Accent5 22 4 2" xfId="7454" xr:uid="{3CCAC796-6625-4981-913E-6BC0832833C1}"/>
    <cellStyle name="20% - Accent5 22 4 2 2" xfId="16037" xr:uid="{C60B5C99-D185-4391-BFF3-77CB7AB6DBD2}"/>
    <cellStyle name="20% - Accent5 22 4 2 2 2" xfId="33862" xr:uid="{F8C0F9DA-1214-4FDE-A244-1B9100D2A5E9}"/>
    <cellStyle name="20% - Accent5 22 4 2 3" xfId="25362" xr:uid="{C581DBDD-3D2F-4EC6-9203-D6F3184E5AFF}"/>
    <cellStyle name="20% - Accent5 22 4 3" xfId="11877" xr:uid="{63711BA6-B4D2-41C1-B32D-39349DD63779}"/>
    <cellStyle name="20% - Accent5 22 4 3 2" xfId="29702" xr:uid="{C4C9CCB7-4021-47B0-8352-891211A5DD71}"/>
    <cellStyle name="20% - Accent5 22 4 4" xfId="21202" xr:uid="{D9E2DAFC-6899-4AAB-862A-36A9B994289A}"/>
    <cellStyle name="20% - Accent5 22 5" xfId="5374" xr:uid="{974F35E3-B49D-48FA-8320-F1AC786EB4E2}"/>
    <cellStyle name="20% - Accent5 22 5 2" xfId="13957" xr:uid="{E6E0DDC2-DD05-4B64-9984-D995A2B8D86D}"/>
    <cellStyle name="20% - Accent5 22 5 2 2" xfId="31782" xr:uid="{0B21256C-E213-48F4-92C3-D2E8565F02D7}"/>
    <cellStyle name="20% - Accent5 22 5 3" xfId="23282" xr:uid="{F9FE8976-3173-462F-A5F0-256759E1E39C}"/>
    <cellStyle name="20% - Accent5 22 6" xfId="9797" xr:uid="{10105598-8BBE-48DE-B0AE-712162443E7B}"/>
    <cellStyle name="20% - Accent5 22 6 2" xfId="27622" xr:uid="{41FDAD04-CFB6-4489-8A3A-0D3E51AE93E9}"/>
    <cellStyle name="20% - Accent5 22 7" xfId="19122" xr:uid="{33DAF3D4-A000-4C15-B704-C55ADC79161A}"/>
    <cellStyle name="20% - Accent5 220" xfId="38543" xr:uid="{E45EF32E-9DED-405C-B7C7-53235C26E51A}"/>
    <cellStyle name="20% - Accent5 221" xfId="38563" xr:uid="{2A72DAA8-0514-4F7F-8358-DF91A53A40F5}"/>
    <cellStyle name="20% - Accent5 222" xfId="38583" xr:uid="{3E7DECD8-5296-43E2-9C8F-E3A3EE99BD80}"/>
    <cellStyle name="20% - Accent5 223" xfId="38603" xr:uid="{86DB7720-53EA-431C-A039-5C427A214529}"/>
    <cellStyle name="20% - Accent5 224" xfId="38623" xr:uid="{BD3057EE-7AF9-4661-A861-F6E3E4E998F1}"/>
    <cellStyle name="20% - Accent5 225" xfId="38643" xr:uid="{6A0E5942-30EC-4F34-BE1B-78649CF115DA}"/>
    <cellStyle name="20% - Accent5 226" xfId="38663" xr:uid="{C900B9E0-233D-452B-97A3-1B3FF7E6952B}"/>
    <cellStyle name="20% - Accent5 227" xfId="38683" xr:uid="{4EB3BD4E-FD06-4B06-9E86-7E0BC6E6D9E0}"/>
    <cellStyle name="20% - Accent5 228" xfId="38703" xr:uid="{918B4C54-2B7E-4314-9A37-955ED0A99FB6}"/>
    <cellStyle name="20% - Accent5 229" xfId="38723" xr:uid="{D61DBCA5-6E76-49E3-9482-EBC50ECB27D6}"/>
    <cellStyle name="20% - Accent5 23" xfId="1108" xr:uid="{E7CF62BE-E929-4D58-AB24-877223F0E356}"/>
    <cellStyle name="20% - Accent5 23 2" xfId="1714" xr:uid="{87102A8A-543B-4B52-899D-A1492E01830A}"/>
    <cellStyle name="20% - Accent5 23 2 2" xfId="2694" xr:uid="{784A7974-97BE-4F9A-B58D-37873050E44E}"/>
    <cellStyle name="20% - Accent5 23 2 2 2" xfId="4774" xr:uid="{AC4F5949-ACD0-422C-9164-EAC5B05021B2}"/>
    <cellStyle name="20% - Accent5 23 2 2 2 2" xfId="8934" xr:uid="{2603C6A1-9038-4AD5-83B6-7AED3588B2C9}"/>
    <cellStyle name="20% - Accent5 23 2 2 2 2 2" xfId="17517" xr:uid="{7E813C4B-891E-4410-B344-0873F7A2B905}"/>
    <cellStyle name="20% - Accent5 23 2 2 2 2 2 2" xfId="35342" xr:uid="{FBEF9768-3C12-486D-830E-DFA5229B6DCD}"/>
    <cellStyle name="20% - Accent5 23 2 2 2 2 3" xfId="26842" xr:uid="{011048D7-6B70-4929-8FD7-2DB37639C350}"/>
    <cellStyle name="20% - Accent5 23 2 2 2 3" xfId="13357" xr:uid="{18C47189-F220-47B5-A610-790AD4659299}"/>
    <cellStyle name="20% - Accent5 23 2 2 2 3 2" xfId="31182" xr:uid="{1D6AB66C-B59C-47E5-8D96-9688E0B5F365}"/>
    <cellStyle name="20% - Accent5 23 2 2 2 4" xfId="22682" xr:uid="{22A92F1F-B230-4D43-B586-60F34F818EB8}"/>
    <cellStyle name="20% - Accent5 23 2 2 3" xfId="6854" xr:uid="{85D74F28-4245-408A-85A8-1A9844E9F49F}"/>
    <cellStyle name="20% - Accent5 23 2 2 3 2" xfId="15437" xr:uid="{487DFD83-3841-4078-BC88-C2598C61972B}"/>
    <cellStyle name="20% - Accent5 23 2 2 3 2 2" xfId="33262" xr:uid="{41C7366B-6D91-4975-A33D-7BA6AB8E9944}"/>
    <cellStyle name="20% - Accent5 23 2 2 3 3" xfId="24762" xr:uid="{96C75B07-95E0-4460-903A-E5F69B9A8894}"/>
    <cellStyle name="20% - Accent5 23 2 2 4" xfId="11277" xr:uid="{45B79C79-37AD-4374-A746-D54132A38EED}"/>
    <cellStyle name="20% - Accent5 23 2 2 4 2" xfId="29102" xr:uid="{904988E7-0710-4D85-A032-3DE98797034F}"/>
    <cellStyle name="20% - Accent5 23 2 2 5" xfId="20602" xr:uid="{C9604806-CD77-4739-8598-FD990EEC7571}"/>
    <cellStyle name="20% - Accent5 23 2 3" xfId="3794" xr:uid="{F2D34DCE-AB42-498A-8404-165FD97C216D}"/>
    <cellStyle name="20% - Accent5 23 2 3 2" xfId="7954" xr:uid="{7970DC7D-F01D-40C1-B93B-4C800E764A18}"/>
    <cellStyle name="20% - Accent5 23 2 3 2 2" xfId="16537" xr:uid="{795BD2F3-E4B9-4BF4-93B3-5D660C4C26AD}"/>
    <cellStyle name="20% - Accent5 23 2 3 2 2 2" xfId="34362" xr:uid="{B7C912FA-245E-46BC-98BC-A288571544EE}"/>
    <cellStyle name="20% - Accent5 23 2 3 2 3" xfId="25862" xr:uid="{AB01DF8D-3659-4194-B3D6-07C320CFD06C}"/>
    <cellStyle name="20% - Accent5 23 2 3 3" xfId="12377" xr:uid="{8F6A993E-8750-4194-91A8-7B1C6A8F12AA}"/>
    <cellStyle name="20% - Accent5 23 2 3 3 2" xfId="30202" xr:uid="{D85EA2EB-8988-4B6D-BFF9-82A1A8C3E693}"/>
    <cellStyle name="20% - Accent5 23 2 3 4" xfId="21702" xr:uid="{F8B017DB-A31B-4D8D-831C-584CAA88CDE9}"/>
    <cellStyle name="20% - Accent5 23 2 4" xfId="5874" xr:uid="{08B9DDEA-8CF3-43F0-9D0F-3BD7E70D6F93}"/>
    <cellStyle name="20% - Accent5 23 2 4 2" xfId="14457" xr:uid="{91DA712B-1DAE-46CD-8016-F0C3711C4C9F}"/>
    <cellStyle name="20% - Accent5 23 2 4 2 2" xfId="32282" xr:uid="{FA7C8C65-FCFE-476D-A3BF-82F61017FD5E}"/>
    <cellStyle name="20% - Accent5 23 2 4 3" xfId="23782" xr:uid="{4580A248-63D2-4B36-B2D2-BEDACB334A7A}"/>
    <cellStyle name="20% - Accent5 23 2 5" xfId="10297" xr:uid="{1C04EA01-12E4-42D4-8244-C22C1380C540}"/>
    <cellStyle name="20% - Accent5 23 2 5 2" xfId="28122" xr:uid="{091BF6E5-287D-42E0-A9FE-4D2752C36C34}"/>
    <cellStyle name="20% - Accent5 23 2 6" xfId="19622" xr:uid="{F8DA8F62-E43C-4E15-8B0C-E89C66462504}"/>
    <cellStyle name="20% - Accent5 23 3" xfId="2214" xr:uid="{E993C3D2-3385-42D4-ABE7-728DEC72BF93}"/>
    <cellStyle name="20% - Accent5 23 3 2" xfId="4294" xr:uid="{9BB78A9D-8F31-4DB2-A0F6-A17C5C8D06FB}"/>
    <cellStyle name="20% - Accent5 23 3 2 2" xfId="8454" xr:uid="{687BE58C-E461-4B31-81EC-8AFBBCAD3B4B}"/>
    <cellStyle name="20% - Accent5 23 3 2 2 2" xfId="17037" xr:uid="{18AF69F3-CDD8-4588-8F63-4B78B39FA9EF}"/>
    <cellStyle name="20% - Accent5 23 3 2 2 2 2" xfId="34862" xr:uid="{0E8964E7-32BD-4A31-AB60-3EF52DF4E484}"/>
    <cellStyle name="20% - Accent5 23 3 2 2 3" xfId="26362" xr:uid="{F08AD8A8-DA38-4DC9-9030-7431E755719D}"/>
    <cellStyle name="20% - Accent5 23 3 2 3" xfId="12877" xr:uid="{97024133-B67E-4882-8C33-A70C54F45F9E}"/>
    <cellStyle name="20% - Accent5 23 3 2 3 2" xfId="30702" xr:uid="{3294475C-29B8-4409-8152-CDB52D2DC88C}"/>
    <cellStyle name="20% - Accent5 23 3 2 4" xfId="22202" xr:uid="{0394F300-185F-4267-803C-F9A303184CC4}"/>
    <cellStyle name="20% - Accent5 23 3 3" xfId="6374" xr:uid="{5F3EEB72-4DF0-42D3-9CDD-938B4049EEF2}"/>
    <cellStyle name="20% - Accent5 23 3 3 2" xfId="14957" xr:uid="{C3259C0F-A33D-4E0C-8B26-79A936BC5314}"/>
    <cellStyle name="20% - Accent5 23 3 3 2 2" xfId="32782" xr:uid="{807A74D8-3CB5-43A1-9C98-B0F28AB05D7B}"/>
    <cellStyle name="20% - Accent5 23 3 3 3" xfId="24282" xr:uid="{32B53C47-0EE0-4DA1-AB3A-96F110CB5F0C}"/>
    <cellStyle name="20% - Accent5 23 3 4" xfId="10797" xr:uid="{C24AF58B-6147-46CE-BA55-BB1E12E9D627}"/>
    <cellStyle name="20% - Accent5 23 3 4 2" xfId="28622" xr:uid="{E40028D6-CF73-49A7-AF2F-C9B118355CFA}"/>
    <cellStyle name="20% - Accent5 23 3 5" xfId="20122" xr:uid="{387CF4C1-1938-444F-8E43-332EB5EEE547}"/>
    <cellStyle name="20% - Accent5 23 4" xfId="3314" xr:uid="{2B795BDE-60B4-4856-8DF2-9A37CCE396E7}"/>
    <cellStyle name="20% - Accent5 23 4 2" xfId="7474" xr:uid="{36148D47-9E5B-450F-9570-12A1658150FF}"/>
    <cellStyle name="20% - Accent5 23 4 2 2" xfId="16057" xr:uid="{2E7B334A-BB33-4953-A165-DD570EFEDE64}"/>
    <cellStyle name="20% - Accent5 23 4 2 2 2" xfId="33882" xr:uid="{19AF7314-5387-402B-BDC3-558B5BDF7BDB}"/>
    <cellStyle name="20% - Accent5 23 4 2 3" xfId="25382" xr:uid="{A0724D71-5265-4FEA-B1B8-76677FBB2A41}"/>
    <cellStyle name="20% - Accent5 23 4 3" xfId="11897" xr:uid="{C96A1F2D-FCB5-4EF1-89C9-FBF703470CD9}"/>
    <cellStyle name="20% - Accent5 23 4 3 2" xfId="29722" xr:uid="{27358D0F-19D8-4DBA-8D96-32BD722CCE80}"/>
    <cellStyle name="20% - Accent5 23 4 4" xfId="21222" xr:uid="{88806981-B265-4F2D-8A4C-CB61518DFA3C}"/>
    <cellStyle name="20% - Accent5 23 5" xfId="5394" xr:uid="{AD1AD8BA-AD83-4938-BF15-53E816DB7F28}"/>
    <cellStyle name="20% - Accent5 23 5 2" xfId="13977" xr:uid="{AB4EBF94-F823-49E1-9724-2DADBBBCC129}"/>
    <cellStyle name="20% - Accent5 23 5 2 2" xfId="31802" xr:uid="{2A85945A-DFCD-436F-BB21-86E6BB124D19}"/>
    <cellStyle name="20% - Accent5 23 5 3" xfId="23302" xr:uid="{D4A57907-AB33-48A7-A533-68630A322334}"/>
    <cellStyle name="20% - Accent5 23 6" xfId="9817" xr:uid="{F7211A9B-263B-4F13-9628-636FF5F7FBE5}"/>
    <cellStyle name="20% - Accent5 23 6 2" xfId="27642" xr:uid="{593AF4AF-EB3A-4BB7-8507-E4B5C819A9BD}"/>
    <cellStyle name="20% - Accent5 23 7" xfId="19142" xr:uid="{43590D37-5365-4EF3-8F37-3D2081EAF89B}"/>
    <cellStyle name="20% - Accent5 230" xfId="38743" xr:uid="{EBB6CE57-27D5-4175-A898-BA9C79DA1EEC}"/>
    <cellStyle name="20% - Accent5 231" xfId="38763" xr:uid="{515DEDBB-4073-42FC-BC38-DBEF312B8E3A}"/>
    <cellStyle name="20% - Accent5 232" xfId="38783" xr:uid="{3FCAD065-1A41-4967-A225-BAE49E88B3F1}"/>
    <cellStyle name="20% - Accent5 233" xfId="38803" xr:uid="{18027AAE-38E7-4638-A41E-7411D624075B}"/>
    <cellStyle name="20% - Accent5 234" xfId="38823" xr:uid="{C3579275-F956-4223-B2C5-3494F132B57E}"/>
    <cellStyle name="20% - Accent5 235" xfId="38843" xr:uid="{7E502FE5-900F-456A-B3DB-03481E2B9471}"/>
    <cellStyle name="20% - Accent5 236" xfId="38863" xr:uid="{7D1C2867-28B0-4B4A-B42B-0416A157CD85}"/>
    <cellStyle name="20% - Accent5 237" xfId="38883" xr:uid="{F22D78B1-25B3-4E6C-A4F2-E0B13A20DFCF}"/>
    <cellStyle name="20% - Accent5 238" xfId="38903" xr:uid="{7B2F4207-951B-48F1-86BD-76CD24165DE6}"/>
    <cellStyle name="20% - Accent5 239" xfId="38923" xr:uid="{F44A882A-B06F-4621-AA09-E2E6E1B85622}"/>
    <cellStyle name="20% - Accent5 24" xfId="1734" xr:uid="{B6ADC20E-8E14-456F-9DA1-4153C61FF8F8}"/>
    <cellStyle name="20% - Accent5 24 2" xfId="2714" xr:uid="{C59091CD-3A54-40FD-841B-83A060A4E71D}"/>
    <cellStyle name="20% - Accent5 24 2 2" xfId="4794" xr:uid="{B0F0B365-1202-4505-A461-33A970EBE6D3}"/>
    <cellStyle name="20% - Accent5 24 2 2 2" xfId="8954" xr:uid="{26105402-F94F-4EE4-9594-716ACB271059}"/>
    <cellStyle name="20% - Accent5 24 2 2 2 2" xfId="17537" xr:uid="{D3C35E0A-9D65-4B6D-A9F9-6F5394D70208}"/>
    <cellStyle name="20% - Accent5 24 2 2 2 2 2" xfId="35362" xr:uid="{68BC1276-74A7-487C-A6EA-3E749B751313}"/>
    <cellStyle name="20% - Accent5 24 2 2 2 3" xfId="26862" xr:uid="{B9C75845-9C5D-4834-9CA2-192C28D99671}"/>
    <cellStyle name="20% - Accent5 24 2 2 3" xfId="13377" xr:uid="{52C91BE0-8F8A-4D18-A5AC-05DF316A24F5}"/>
    <cellStyle name="20% - Accent5 24 2 2 3 2" xfId="31202" xr:uid="{B5376EC0-351B-40FB-B0CA-61DF9EA9DD56}"/>
    <cellStyle name="20% - Accent5 24 2 2 4" xfId="22702" xr:uid="{BAD11D3D-E99E-493C-90A0-FA46244118FA}"/>
    <cellStyle name="20% - Accent5 24 2 3" xfId="6874" xr:uid="{B7D31757-1467-4BAB-ABAF-C528E4AEE281}"/>
    <cellStyle name="20% - Accent5 24 2 3 2" xfId="15457" xr:uid="{3991F926-AE44-4DCB-815F-157C9AEA5126}"/>
    <cellStyle name="20% - Accent5 24 2 3 2 2" xfId="33282" xr:uid="{B6645938-9319-47C8-8E64-E79B3EC3DF8A}"/>
    <cellStyle name="20% - Accent5 24 2 3 3" xfId="24782" xr:uid="{149A3A65-B3D7-42A7-8802-94169BAECDD7}"/>
    <cellStyle name="20% - Accent5 24 2 4" xfId="11297" xr:uid="{5D80DE6F-829B-45C7-9478-4856E4353ABE}"/>
    <cellStyle name="20% - Accent5 24 2 4 2" xfId="29122" xr:uid="{F86ECC36-AD6C-4088-9022-19BEE92DC881}"/>
    <cellStyle name="20% - Accent5 24 2 5" xfId="20622" xr:uid="{ACA2779D-2B2E-453D-95A1-BEF4B64B1818}"/>
    <cellStyle name="20% - Accent5 24 3" xfId="3814" xr:uid="{3876AA52-3438-4BD4-91AD-25260A0B7623}"/>
    <cellStyle name="20% - Accent5 24 3 2" xfId="7974" xr:uid="{1BF0853B-2982-4BE8-8302-C208C06B5D72}"/>
    <cellStyle name="20% - Accent5 24 3 2 2" xfId="16557" xr:uid="{54D38F18-2B51-4995-B680-852B4A90A1CD}"/>
    <cellStyle name="20% - Accent5 24 3 2 2 2" xfId="34382" xr:uid="{3833BD82-D018-455E-8C48-F91150F19A37}"/>
    <cellStyle name="20% - Accent5 24 3 2 3" xfId="25882" xr:uid="{A27B58B4-3DA6-460C-B9E8-29A8E6E9B0A5}"/>
    <cellStyle name="20% - Accent5 24 3 3" xfId="12397" xr:uid="{300F1735-43C5-4551-8F33-08A2E85B9B86}"/>
    <cellStyle name="20% - Accent5 24 3 3 2" xfId="30222" xr:uid="{30029D88-45E4-4918-8905-883EC953F9A1}"/>
    <cellStyle name="20% - Accent5 24 3 4" xfId="21722" xr:uid="{F584B400-D45B-41D6-9280-BF30FA64E9B3}"/>
    <cellStyle name="20% - Accent5 24 4" xfId="5894" xr:uid="{99ED88F5-C7A5-4164-B168-1B77BD677D04}"/>
    <cellStyle name="20% - Accent5 24 4 2" xfId="14477" xr:uid="{8BC0C41D-9500-4B38-9333-A9C0AF396A81}"/>
    <cellStyle name="20% - Accent5 24 4 2 2" xfId="32302" xr:uid="{F5D346AB-9F1A-4154-96B7-AEEB05C6F217}"/>
    <cellStyle name="20% - Accent5 24 4 3" xfId="23802" xr:uid="{69BA52D6-AC08-45BF-B988-E6B1CFA0F3B3}"/>
    <cellStyle name="20% - Accent5 24 5" xfId="10317" xr:uid="{1EB2C7FA-C99C-47D8-B70F-F17B9CD8E3F1}"/>
    <cellStyle name="20% - Accent5 24 5 2" xfId="28142" xr:uid="{CC02028C-8D3B-4932-9E82-0E010D36BC36}"/>
    <cellStyle name="20% - Accent5 24 6" xfId="19642" xr:uid="{1E0B1E3B-8571-4CE7-A403-1C85D985131E}"/>
    <cellStyle name="20% - Accent5 240" xfId="38943" xr:uid="{413891AB-333A-4A9B-B1AC-FFFDA5C0650F}"/>
    <cellStyle name="20% - Accent5 241" xfId="38963" xr:uid="{33B2D45F-F131-49FB-A3CA-77761EDADC74}"/>
    <cellStyle name="20% - Accent5 242" xfId="38983" xr:uid="{0B8121A5-CA1D-4CB1-B282-55271EEB5884}"/>
    <cellStyle name="20% - Accent5 243" xfId="39003" xr:uid="{181C4E78-81B9-495F-A22B-85F8B1E1A614}"/>
    <cellStyle name="20% - Accent5 244" xfId="39023" xr:uid="{47BD914B-5ED3-4F29-958C-15568A9E444D}"/>
    <cellStyle name="20% - Accent5 245" xfId="39043" xr:uid="{D3527693-6156-4471-BB31-11218F059D75}"/>
    <cellStyle name="20% - Accent5 246" xfId="39063" xr:uid="{8EDA41C9-FF6D-4B85-B08C-289665EB24C3}"/>
    <cellStyle name="20% - Accent5 247" xfId="39083" xr:uid="{1F2192F7-7A9F-4F2A-99F9-4B5812CD14A9}"/>
    <cellStyle name="20% - Accent5 248" xfId="39103" xr:uid="{3CCFDDF5-E351-4765-BBE5-73F89C5AACEF}"/>
    <cellStyle name="20% - Accent5 249" xfId="39123" xr:uid="{C2DCA816-D561-4A41-9F43-35C6DEC6E8AF}"/>
    <cellStyle name="20% - Accent5 25" xfId="2734" xr:uid="{929968EF-BB8D-4FA0-AC06-D0533A9DC4E6}"/>
    <cellStyle name="20% - Accent5 25 2" xfId="4814" xr:uid="{94DD4034-E4B1-45D5-817F-6A0F6D20DEE8}"/>
    <cellStyle name="20% - Accent5 25 2 2" xfId="8974" xr:uid="{23BF228F-6B5A-4DCF-93EB-07C8CF68D7BD}"/>
    <cellStyle name="20% - Accent5 25 2 2 2" xfId="17557" xr:uid="{197A7058-1C6C-45BA-9BA7-0DE71DBDE7C4}"/>
    <cellStyle name="20% - Accent5 25 2 2 2 2" xfId="35382" xr:uid="{DBDDA524-02E2-4D60-9D17-F61BC68409C2}"/>
    <cellStyle name="20% - Accent5 25 2 2 3" xfId="26882" xr:uid="{6EDEF6F9-09DB-41CB-9A8D-F24718871072}"/>
    <cellStyle name="20% - Accent5 25 2 3" xfId="13397" xr:uid="{564FFF46-5D0F-41EF-95E1-0B726FFAEC25}"/>
    <cellStyle name="20% - Accent5 25 2 3 2" xfId="31222" xr:uid="{91167D32-BC6D-46DC-8CF0-B45A014E54D7}"/>
    <cellStyle name="20% - Accent5 25 2 4" xfId="22722" xr:uid="{457BF891-24BC-46A2-A408-3C7D9E03E15C}"/>
    <cellStyle name="20% - Accent5 25 3" xfId="6894" xr:uid="{6BD4C438-1E83-4E54-8A90-CD474411369F}"/>
    <cellStyle name="20% - Accent5 25 3 2" xfId="15477" xr:uid="{F0A091BB-1D81-4595-973A-AA0EA6E3C6DB}"/>
    <cellStyle name="20% - Accent5 25 3 2 2" xfId="33302" xr:uid="{0AE9DC02-D629-42F0-A768-A860B6B16369}"/>
    <cellStyle name="20% - Accent5 25 3 3" xfId="24802" xr:uid="{40EB5344-915A-4A2E-A687-63818B178288}"/>
    <cellStyle name="20% - Accent5 25 4" xfId="11317" xr:uid="{306DC461-AF25-4F4F-907B-6FD0EC5404AA}"/>
    <cellStyle name="20% - Accent5 25 4 2" xfId="29142" xr:uid="{E55A1EE5-AAE5-4AB0-99BA-27273F38524F}"/>
    <cellStyle name="20% - Accent5 25 5" xfId="20642" xr:uid="{616755C0-BC20-49BD-AC1F-C9112EDADA9F}"/>
    <cellStyle name="20% - Accent5 250" xfId="39143" xr:uid="{3529E7C7-83EC-4204-BA09-5CDF57592AB5}"/>
    <cellStyle name="20% - Accent5 251" xfId="39163" xr:uid="{4D6B4D23-F94F-40AB-AAB1-193FBC6E59F0}"/>
    <cellStyle name="20% - Accent5 252" xfId="39183" xr:uid="{B5FF5943-380E-4872-B228-6D42DA8FF087}"/>
    <cellStyle name="20% - Accent5 253" xfId="39203" xr:uid="{CB3A1435-1CBA-412A-8F5F-9C494C749900}"/>
    <cellStyle name="20% - Accent5 254" xfId="39223" xr:uid="{945983DA-4052-41EC-88FF-2F40DD9EFEED}"/>
    <cellStyle name="20% - Accent5 255" xfId="39243" xr:uid="{8B0463DE-F9B9-4BE5-BDFD-8CEB2FF108D7}"/>
    <cellStyle name="20% - Accent5 256" xfId="39263" xr:uid="{EB3272A4-1AB6-4384-81D9-AF469C13C880}"/>
    <cellStyle name="20% - Accent5 257" xfId="39283" xr:uid="{F07F6C8A-1981-4D2A-ABFB-E582867469FC}"/>
    <cellStyle name="20% - Accent5 258" xfId="39303" xr:uid="{6BA43AEC-0FE7-4F93-9E23-F3C6669901B4}"/>
    <cellStyle name="20% - Accent5 259" xfId="39323" xr:uid="{D53AF073-BC16-471E-9A64-B6187414A8C9}"/>
    <cellStyle name="20% - Accent5 26" xfId="2754" xr:uid="{FB4F9FB6-CC70-4393-9A08-D40D3C261F01}"/>
    <cellStyle name="20% - Accent5 26 2" xfId="4834" xr:uid="{E8FFD3F2-9576-4508-B488-093451584E42}"/>
    <cellStyle name="20% - Accent5 26 2 2" xfId="8994" xr:uid="{DF5D7A38-3B85-4CA8-BFDA-4AF478BA99B6}"/>
    <cellStyle name="20% - Accent5 26 2 2 2" xfId="17577" xr:uid="{90A1D721-DF1D-4352-9204-6A31BA811542}"/>
    <cellStyle name="20% - Accent5 26 2 2 2 2" xfId="35402" xr:uid="{77299309-4EFB-4531-87C9-05623A4CD102}"/>
    <cellStyle name="20% - Accent5 26 2 2 3" xfId="26902" xr:uid="{C9CF5690-A499-4940-AA5C-9CCB98BD8B36}"/>
    <cellStyle name="20% - Accent5 26 2 3" xfId="13417" xr:uid="{703B62BE-3E78-4275-85A5-E54EA2F1057D}"/>
    <cellStyle name="20% - Accent5 26 2 3 2" xfId="31242" xr:uid="{2EB2CE11-3AC0-4D34-83C5-8A8CD4B7C2AC}"/>
    <cellStyle name="20% - Accent5 26 2 4" xfId="22742" xr:uid="{E2E626EB-6089-46A9-9003-0E23F2B37352}"/>
    <cellStyle name="20% - Accent5 26 3" xfId="6914" xr:uid="{13008A9D-BE14-4D04-90DF-76238099F800}"/>
    <cellStyle name="20% - Accent5 26 3 2" xfId="15497" xr:uid="{6A2D4228-8D2B-4D82-AF1B-07CB5BF35931}"/>
    <cellStyle name="20% - Accent5 26 3 2 2" xfId="33322" xr:uid="{7461A512-E84A-43A7-863D-A0C273DE6A51}"/>
    <cellStyle name="20% - Accent5 26 3 3" xfId="24822" xr:uid="{D4A00F0D-37A7-4526-A1AB-B7A447275B57}"/>
    <cellStyle name="20% - Accent5 26 4" xfId="11337" xr:uid="{5EDC5A54-7671-4A7D-9B3A-540EF6F8EA0A}"/>
    <cellStyle name="20% - Accent5 26 4 2" xfId="29162" xr:uid="{92AA77B9-C05B-4951-A805-268C8384E0CB}"/>
    <cellStyle name="20% - Accent5 26 5" xfId="20662" xr:uid="{AB0A06ED-D107-4851-B883-DEF1E055FE7C}"/>
    <cellStyle name="20% - Accent5 260" xfId="39343" xr:uid="{5D751DD6-4CE0-4FB1-B489-C338E73AA704}"/>
    <cellStyle name="20% - Accent5 261" xfId="39363" xr:uid="{EA7A3C36-68AB-4515-B882-9D4B73B6251E}"/>
    <cellStyle name="20% - Accent5 262" xfId="39383" xr:uid="{7BF9C650-ABA2-4461-AEA7-6C04D8E5CF7F}"/>
    <cellStyle name="20% - Accent5 263" xfId="39403" xr:uid="{8268B524-CF35-4721-A964-16E9552C0EB0}"/>
    <cellStyle name="20% - Accent5 264" xfId="39423" xr:uid="{BA4898D3-B6D1-4C12-AC6A-5E73E07CAFD4}"/>
    <cellStyle name="20% - Accent5 265" xfId="39443" xr:uid="{10F80B0D-1025-4381-A34C-FDED6DC804AB}"/>
    <cellStyle name="20% - Accent5 266" xfId="39463" xr:uid="{5DC459EF-56E9-4045-8ED4-E0FEF65084B5}"/>
    <cellStyle name="20% - Accent5 267" xfId="39483" xr:uid="{C9144954-F716-4FAE-BFC9-CF2FE099D5A4}"/>
    <cellStyle name="20% - Accent5 268" xfId="39503" xr:uid="{EE4352D8-FA76-476F-900A-7D9A8F008387}"/>
    <cellStyle name="20% - Accent5 269" xfId="39523" xr:uid="{574146D2-3D9F-4934-B80C-6812515B1155}"/>
    <cellStyle name="20% - Accent5 27" xfId="2774" xr:uid="{BB6414DB-7229-4E8B-B696-B0AC2C351C29}"/>
    <cellStyle name="20% - Accent5 27 2" xfId="4854" xr:uid="{266CDFB5-12BD-45A6-B5B1-E9B3C04A391F}"/>
    <cellStyle name="20% - Accent5 27 2 2" xfId="9014" xr:uid="{792B85DA-770D-4D6E-A07D-7E9AAE9BE0D7}"/>
    <cellStyle name="20% - Accent5 27 2 2 2" xfId="17597" xr:uid="{2E9E72BB-8813-47E9-B5D4-045E50CB5977}"/>
    <cellStyle name="20% - Accent5 27 2 2 2 2" xfId="35422" xr:uid="{FAD9062B-1660-42BF-BD46-4C2A91BDC141}"/>
    <cellStyle name="20% - Accent5 27 2 2 3" xfId="26922" xr:uid="{C2DAAA6B-F2C4-45E8-951C-17B30AC203EB}"/>
    <cellStyle name="20% - Accent5 27 2 3" xfId="13437" xr:uid="{63DE9493-BCB3-423E-A8C6-DC9136CF9B2D}"/>
    <cellStyle name="20% - Accent5 27 2 3 2" xfId="31262" xr:uid="{2F2DB8B5-4F73-4E79-B069-AE51A4C50340}"/>
    <cellStyle name="20% - Accent5 27 2 4" xfId="22762" xr:uid="{5B664F62-E884-4E07-B6E6-E30EC0D3D4F9}"/>
    <cellStyle name="20% - Accent5 27 3" xfId="6934" xr:uid="{447FB292-4BF4-4E49-B108-5ABD549C96BB}"/>
    <cellStyle name="20% - Accent5 27 3 2" xfId="15517" xr:uid="{8348241F-A7A0-491B-9022-5BA8CA440BB6}"/>
    <cellStyle name="20% - Accent5 27 3 2 2" xfId="33342" xr:uid="{F5933ACD-5790-40D2-A258-2778780E90FB}"/>
    <cellStyle name="20% - Accent5 27 3 3" xfId="24842" xr:uid="{2741E554-FCDB-482F-9EA1-3138D7F3C133}"/>
    <cellStyle name="20% - Accent5 27 4" xfId="11357" xr:uid="{E3B58EC1-94FA-4CD6-A59E-DFBB3D03ECB2}"/>
    <cellStyle name="20% - Accent5 27 4 2" xfId="29182" xr:uid="{210EA5EE-AD75-4617-A8A8-0AD57BDEB293}"/>
    <cellStyle name="20% - Accent5 27 5" xfId="20682" xr:uid="{80CBE738-6834-45BB-8361-B0712D66226B}"/>
    <cellStyle name="20% - Accent5 270" xfId="39543" xr:uid="{8D8478AC-0ED4-41FF-A962-DDE6550F4D39}"/>
    <cellStyle name="20% - Accent5 271" xfId="39563" xr:uid="{6667EEB8-F4C1-4EC4-8A52-3457A37C9F96}"/>
    <cellStyle name="20% - Accent5 272" xfId="39583" xr:uid="{D08B7664-E032-47E7-BA47-6E279BCDC115}"/>
    <cellStyle name="20% - Accent5 273" xfId="39603" xr:uid="{7AFDBC1E-E56E-44A0-9195-2CF629A3C4CB}"/>
    <cellStyle name="20% - Accent5 274" xfId="39623" xr:uid="{60CCEFC1-9725-4675-8B40-754CA622832B}"/>
    <cellStyle name="20% - Accent5 275" xfId="39643" xr:uid="{9C5174E4-BA3B-42C5-87AE-FF6B856760CC}"/>
    <cellStyle name="20% - Accent5 276" xfId="39663" xr:uid="{713F1512-FEEA-400D-884E-082A8989AF33}"/>
    <cellStyle name="20% - Accent5 277" xfId="39683" xr:uid="{6FC616B2-ED89-4C73-BE3E-E9F84B146708}"/>
    <cellStyle name="20% - Accent5 278" xfId="39703" xr:uid="{EB234129-6D11-422D-9BD5-5742D46A10E9}"/>
    <cellStyle name="20% - Accent5 279" xfId="39723" xr:uid="{43DB6B75-1DC6-4F61-8EC1-B84440D13BE7}"/>
    <cellStyle name="20% - Accent5 28" xfId="2794" xr:uid="{BA1210AB-D712-40F2-A91F-0634797DAE29}"/>
    <cellStyle name="20% - Accent5 28 2" xfId="4874" xr:uid="{173B06BF-E2FC-45CC-9D1F-0493D92308E8}"/>
    <cellStyle name="20% - Accent5 28 2 2" xfId="9034" xr:uid="{A25239CE-5DBC-46B5-9F04-FEDA59B12216}"/>
    <cellStyle name="20% - Accent5 28 2 2 2" xfId="17617" xr:uid="{2497079D-484B-498C-82A5-BE3C225C9B34}"/>
    <cellStyle name="20% - Accent5 28 2 2 2 2" xfId="35442" xr:uid="{F00CFE05-10D1-489A-A30A-6FA7287ABC82}"/>
    <cellStyle name="20% - Accent5 28 2 2 3" xfId="26942" xr:uid="{D380252C-E37D-4951-85FB-4F4626C2982C}"/>
    <cellStyle name="20% - Accent5 28 2 3" xfId="13457" xr:uid="{96B51B10-BF49-41F9-BFD8-22F6C7197F62}"/>
    <cellStyle name="20% - Accent5 28 2 3 2" xfId="31282" xr:uid="{DD11EC44-3333-41E4-9CA3-048770CC11C1}"/>
    <cellStyle name="20% - Accent5 28 2 4" xfId="22782" xr:uid="{BA076FE2-7EEF-4292-8618-7DEE1DAC6553}"/>
    <cellStyle name="20% - Accent5 28 3" xfId="6954" xr:uid="{D7D8663F-4433-42BB-8428-4776B9A65306}"/>
    <cellStyle name="20% - Accent5 28 3 2" xfId="15537" xr:uid="{2F67CC4F-D8AE-44BC-BEF0-6171521C9CC5}"/>
    <cellStyle name="20% - Accent5 28 3 2 2" xfId="33362" xr:uid="{0E490D45-422B-43F8-980A-F6736E77FAD8}"/>
    <cellStyle name="20% - Accent5 28 3 3" xfId="24862" xr:uid="{BF4C312A-66C8-416E-AB6B-81E6436655D4}"/>
    <cellStyle name="20% - Accent5 28 4" xfId="11377" xr:uid="{71A656F0-22C6-49EE-B8DA-7A2EE3B13B23}"/>
    <cellStyle name="20% - Accent5 28 4 2" xfId="29202" xr:uid="{51FC2B0F-1B58-4E15-8E59-5E8C6D916BD3}"/>
    <cellStyle name="20% - Accent5 28 5" xfId="20702" xr:uid="{11E90795-6C34-4885-BCDD-60889AF87B7C}"/>
    <cellStyle name="20% - Accent5 280" xfId="39743" xr:uid="{599DA264-11C6-497F-B36D-5E0987B215F8}"/>
    <cellStyle name="20% - Accent5 281" xfId="39763" xr:uid="{1E57AB7C-A067-427A-9304-201B6D00A4C0}"/>
    <cellStyle name="20% - Accent5 282" xfId="39783" xr:uid="{E29570B1-C6E2-4D54-B6BC-D37AAE9222EE}"/>
    <cellStyle name="20% - Accent5 283" xfId="39803" xr:uid="{24C45921-80B7-40E9-A8E0-4C6FC682FDD8}"/>
    <cellStyle name="20% - Accent5 284" xfId="39823" xr:uid="{63413613-BD25-4B72-B881-8ABB9ACCCD85}"/>
    <cellStyle name="20% - Accent5 285" xfId="39843" xr:uid="{90217D01-1BD1-48A4-AB81-7AF32ECDD8C3}"/>
    <cellStyle name="20% - Accent5 286" xfId="39863" xr:uid="{B365E5F6-BDFA-4C5C-AB09-ED02B6AF9AF8}"/>
    <cellStyle name="20% - Accent5 287" xfId="39883" xr:uid="{75F46EED-63CA-4C19-BAF9-0C5A1E97C986}"/>
    <cellStyle name="20% - Accent5 288" xfId="39903" xr:uid="{846E6572-CADA-4E86-8175-7239B7ACF2E4}"/>
    <cellStyle name="20% - Accent5 289" xfId="39923" xr:uid="{36FA671D-DC12-47D6-B9AC-DF29BFAB7B05}"/>
    <cellStyle name="20% - Accent5 29" xfId="2814" xr:uid="{1E22BDDC-3D29-4699-BEBC-689FD5127BA7}"/>
    <cellStyle name="20% - Accent5 29 2" xfId="4894" xr:uid="{EC76CCF3-3CE2-4742-9E82-5DB779470E6F}"/>
    <cellStyle name="20% - Accent5 29 2 2" xfId="9054" xr:uid="{8CE0428C-48A6-4F7F-869E-19A1AA5A56E0}"/>
    <cellStyle name="20% - Accent5 29 2 2 2" xfId="17637" xr:uid="{BA93E189-0AF2-4F3D-9998-E931888C6EE1}"/>
    <cellStyle name="20% - Accent5 29 2 2 2 2" xfId="35462" xr:uid="{5C0F7FB9-10C2-4BD7-A0A9-BC4EBA01DF46}"/>
    <cellStyle name="20% - Accent5 29 2 2 3" xfId="26962" xr:uid="{040074DA-9E1A-47F4-9F42-1859A0A6DD77}"/>
    <cellStyle name="20% - Accent5 29 2 3" xfId="13477" xr:uid="{C9AC3AAE-57DC-47D4-BD1F-2AABFD8B10C8}"/>
    <cellStyle name="20% - Accent5 29 2 3 2" xfId="31302" xr:uid="{5E76E423-7E0C-4754-9F6F-FF11B553255F}"/>
    <cellStyle name="20% - Accent5 29 2 4" xfId="22802" xr:uid="{133D12A7-7960-4C27-82C6-E5A5A55C19CD}"/>
    <cellStyle name="20% - Accent5 29 3" xfId="6974" xr:uid="{A750EB04-0077-47CF-8F0C-7BA034E83D40}"/>
    <cellStyle name="20% - Accent5 29 3 2" xfId="15557" xr:uid="{60381774-B10F-47F5-A548-7884C4E79393}"/>
    <cellStyle name="20% - Accent5 29 3 2 2" xfId="33382" xr:uid="{1480B063-6060-4E3A-87FD-C9D524127F5B}"/>
    <cellStyle name="20% - Accent5 29 3 3" xfId="24882" xr:uid="{6973042C-B1F1-42F2-B032-573B3D191BB1}"/>
    <cellStyle name="20% - Accent5 29 4" xfId="11397" xr:uid="{FEFE95C8-D90A-4869-A932-56F01C14C86C}"/>
    <cellStyle name="20% - Accent5 29 4 2" xfId="29222" xr:uid="{EF2379E3-333D-4064-AEE7-CB8BD58A54C2}"/>
    <cellStyle name="20% - Accent5 29 5" xfId="20722" xr:uid="{2D61E8DA-CB35-4704-A335-CA6CD2952C1D}"/>
    <cellStyle name="20% - Accent5 290" xfId="39943" xr:uid="{D0023AF1-CD39-4C81-BCCA-C046359AEA1C}"/>
    <cellStyle name="20% - Accent5 291" xfId="39963" xr:uid="{5B5E238C-DB8A-4729-A1A4-C74293A4D542}"/>
    <cellStyle name="20% - Accent5 292" xfId="39983" xr:uid="{734FA71C-4208-452F-B607-5FD9FB3D4528}"/>
    <cellStyle name="20% - Accent5 293" xfId="40003" xr:uid="{D79F9CC9-CE81-44F0-82C2-9717437D9D04}"/>
    <cellStyle name="20% - Accent5 294" xfId="40023" xr:uid="{D20E47B4-D15E-49B2-8220-1DBF8C31F4C6}"/>
    <cellStyle name="20% - Accent5 295" xfId="40043" xr:uid="{DDE5F062-7F1B-466F-83CB-B35E3761943E}"/>
    <cellStyle name="20% - Accent5 296" xfId="40063" xr:uid="{02B79439-2CE7-45AE-9533-1977C937A276}"/>
    <cellStyle name="20% - Accent5 297" xfId="40083" xr:uid="{8363B327-12BF-487A-AE9B-00FD380139C5}"/>
    <cellStyle name="20% - Accent5 298" xfId="40103" xr:uid="{C54A6A31-9D97-451D-AFA1-FF1C48CD6DCB}"/>
    <cellStyle name="20% - Accent5 299" xfId="40123" xr:uid="{3F9F9360-6C6F-4C76-9898-55461E45EA83}"/>
    <cellStyle name="20% - Accent5 3" xfId="177" xr:uid="{00000000-0005-0000-0000-000012000000}"/>
    <cellStyle name="20% - Accent5 3 2" xfId="479" xr:uid="{A4D3FABC-B0D9-4719-8EE7-7B515D18503A}"/>
    <cellStyle name="20% - Accent5 3 2 2" xfId="1209" xr:uid="{5B9A8080-9992-4B6D-88FF-1FF4FFEF686E}"/>
    <cellStyle name="20% - Accent5 3 2 2 2" xfId="2314" xr:uid="{716F8C3A-52B6-48FA-ACA8-A0D60F0C02AE}"/>
    <cellStyle name="20% - Accent5 3 2 2 2 2" xfId="4394" xr:uid="{06CD04E7-64B0-4A20-B515-45615C3E900D}"/>
    <cellStyle name="20% - Accent5 3 2 2 2 2 2" xfId="8554" xr:uid="{240B23A8-1198-4B5E-B593-1071A0020D2E}"/>
    <cellStyle name="20% - Accent5 3 2 2 2 2 2 2" xfId="17137" xr:uid="{4702EC14-CE66-41CA-A508-57C9E09CDCF9}"/>
    <cellStyle name="20% - Accent5 3 2 2 2 2 2 2 2" xfId="34962" xr:uid="{52980ECB-B716-40A6-BCA3-165739417D74}"/>
    <cellStyle name="20% - Accent5 3 2 2 2 2 2 3" xfId="26462" xr:uid="{AA4DFF18-B7D6-4036-ABEE-8DCF2711E440}"/>
    <cellStyle name="20% - Accent5 3 2 2 2 2 3" xfId="12977" xr:uid="{87AC0CA9-73E8-4833-B1C3-2AD514C21EE9}"/>
    <cellStyle name="20% - Accent5 3 2 2 2 2 3 2" xfId="30802" xr:uid="{64669EA1-18A2-422E-90A7-DE4830CD6DF8}"/>
    <cellStyle name="20% - Accent5 3 2 2 2 2 4" xfId="22302" xr:uid="{A59A87AD-F40C-47D0-AEA0-D9745500F2A4}"/>
    <cellStyle name="20% - Accent5 3 2 2 2 3" xfId="6474" xr:uid="{45FD56A3-DD6A-4CD5-9034-CA4B3DC01BC2}"/>
    <cellStyle name="20% - Accent5 3 2 2 2 3 2" xfId="15057" xr:uid="{2AC71167-055B-495D-897E-B1068BCB011A}"/>
    <cellStyle name="20% - Accent5 3 2 2 2 3 2 2" xfId="32882" xr:uid="{7E3BAB08-7CE7-44EC-81DB-DEA1C41DAAF8}"/>
    <cellStyle name="20% - Accent5 3 2 2 2 3 3" xfId="24382" xr:uid="{3E945899-C67A-4ADC-BB12-5329142D8DFF}"/>
    <cellStyle name="20% - Accent5 3 2 2 2 4" xfId="10897" xr:uid="{66D61992-560B-4F6F-A765-0C725C90B6B2}"/>
    <cellStyle name="20% - Accent5 3 2 2 2 4 2" xfId="28722" xr:uid="{E5FF5C54-14BD-44AB-B567-0F7AF9837111}"/>
    <cellStyle name="20% - Accent5 3 2 2 2 5" xfId="20222" xr:uid="{74EFFDE0-9FE6-4DDC-B1BC-831B8E0BD489}"/>
    <cellStyle name="20% - Accent5 3 2 2 3" xfId="3414" xr:uid="{6F206D1C-4662-4110-B4E6-F50549278C60}"/>
    <cellStyle name="20% - Accent5 3 2 2 3 2" xfId="7574" xr:uid="{65F6F6FF-1F22-4976-A7D7-C90A2A9167E0}"/>
    <cellStyle name="20% - Accent5 3 2 2 3 2 2" xfId="16157" xr:uid="{89923C9C-962F-400D-A733-797EC86A7EB1}"/>
    <cellStyle name="20% - Accent5 3 2 2 3 2 2 2" xfId="33982" xr:uid="{BB48E9F6-B3D7-414B-B1C7-E16EF438E4CD}"/>
    <cellStyle name="20% - Accent5 3 2 2 3 2 3" xfId="25482" xr:uid="{1F6AE979-EAF2-4830-A048-7D227C79CBBF}"/>
    <cellStyle name="20% - Accent5 3 2 2 3 3" xfId="11997" xr:uid="{55812085-CBB8-4F0C-87A6-731208ED2297}"/>
    <cellStyle name="20% - Accent5 3 2 2 3 3 2" xfId="29822" xr:uid="{9B7A0CDA-11D7-448C-8A6F-1F3D064C059A}"/>
    <cellStyle name="20% - Accent5 3 2 2 3 4" xfId="21322" xr:uid="{31CCA356-8D87-4512-9885-B8B1D4539EE3}"/>
    <cellStyle name="20% - Accent5 3 2 2 4" xfId="5494" xr:uid="{B3802425-CDE7-4E43-B922-BC0DD144210F}"/>
    <cellStyle name="20% - Accent5 3 2 2 4 2" xfId="14077" xr:uid="{B1E5ADCD-E42A-4051-8C78-22304299AD2C}"/>
    <cellStyle name="20% - Accent5 3 2 2 4 2 2" xfId="31902" xr:uid="{237D0224-CEB0-4A8E-B028-1FE49886B579}"/>
    <cellStyle name="20% - Accent5 3 2 2 4 3" xfId="23402" xr:uid="{A0E3F238-C176-4045-A26E-49F3678AB788}"/>
    <cellStyle name="20% - Accent5 3 2 2 5" xfId="9917" xr:uid="{15B9D6CF-82F0-457B-AB56-E37ACF06D6E1}"/>
    <cellStyle name="20% - Accent5 3 2 2 5 2" xfId="27742" xr:uid="{620107CA-2243-4174-BD80-DB8B1D577D60}"/>
    <cellStyle name="20% - Accent5 3 2 2 6" xfId="19242" xr:uid="{F4A4F26A-EBDB-470E-BEA8-7622AFAC9104}"/>
    <cellStyle name="20% - Accent5 3 2 3" xfId="1834" xr:uid="{0799B2F4-84AA-4510-80D5-26BCF882ED11}"/>
    <cellStyle name="20% - Accent5 3 2 3 2" xfId="3914" xr:uid="{2B3835F6-DE49-4096-82A3-7A921094830B}"/>
    <cellStyle name="20% - Accent5 3 2 3 2 2" xfId="8074" xr:uid="{0BD11ABD-E18E-4149-BBE5-57374801D57C}"/>
    <cellStyle name="20% - Accent5 3 2 3 2 2 2" xfId="16657" xr:uid="{00152AD6-B22E-4F07-BD18-E6C8F7A8A6DC}"/>
    <cellStyle name="20% - Accent5 3 2 3 2 2 2 2" xfId="34482" xr:uid="{43D035CB-C3DC-417F-BD1F-32CFE2A9A8A0}"/>
    <cellStyle name="20% - Accent5 3 2 3 2 2 3" xfId="25982" xr:uid="{A068F426-35CA-4D36-BA38-F99A9299996D}"/>
    <cellStyle name="20% - Accent5 3 2 3 2 3" xfId="12497" xr:uid="{91C6A7AA-FDE7-415C-B192-458E4DA1322E}"/>
    <cellStyle name="20% - Accent5 3 2 3 2 3 2" xfId="30322" xr:uid="{31CC74DF-C650-4600-B4EC-7FDD5C5C2EE4}"/>
    <cellStyle name="20% - Accent5 3 2 3 2 4" xfId="21822" xr:uid="{C00E8AD8-C8CB-483F-B881-92080CD12827}"/>
    <cellStyle name="20% - Accent5 3 2 3 3" xfId="5994" xr:uid="{A3794A66-5E5D-449E-A62C-E0606B3BBAC8}"/>
    <cellStyle name="20% - Accent5 3 2 3 3 2" xfId="14577" xr:uid="{B6BBEFE8-D109-4BA8-B8B9-CDAABD396085}"/>
    <cellStyle name="20% - Accent5 3 2 3 3 2 2" xfId="32402" xr:uid="{D4F0DD88-9058-475C-A375-79634CB83D3F}"/>
    <cellStyle name="20% - Accent5 3 2 3 3 3" xfId="23902" xr:uid="{9BF850C0-F15B-41B1-8FB9-A02B1B9D8AE4}"/>
    <cellStyle name="20% - Accent5 3 2 3 4" xfId="10417" xr:uid="{6C945292-B467-46B6-B461-0C3CFEDFC097}"/>
    <cellStyle name="20% - Accent5 3 2 3 4 2" xfId="28242" xr:uid="{76CDA0E3-8C47-462C-AFD3-FF259D793DE6}"/>
    <cellStyle name="20% - Accent5 3 2 3 5" xfId="19742" xr:uid="{FBB2D5A7-3E96-4C3C-A22C-049178E0C797}"/>
    <cellStyle name="20% - Accent5 3 2 4" xfId="2934" xr:uid="{8C073CDB-14C2-4273-BAE8-E138516C468E}"/>
    <cellStyle name="20% - Accent5 3 2 4 2" xfId="7094" xr:uid="{9AC2FAA8-EA7E-4F06-8170-992116480DE1}"/>
    <cellStyle name="20% - Accent5 3 2 4 2 2" xfId="15677" xr:uid="{6AB71DE5-F46C-461A-9D36-3E90AD9ABD1D}"/>
    <cellStyle name="20% - Accent5 3 2 4 2 2 2" xfId="33502" xr:uid="{DC0E9917-AE6C-478A-A722-3F6ED6A73ABD}"/>
    <cellStyle name="20% - Accent5 3 2 4 2 3" xfId="25002" xr:uid="{649339C5-CE2B-48ED-931E-07F45EE4210C}"/>
    <cellStyle name="20% - Accent5 3 2 4 3" xfId="11517" xr:uid="{D40C34C7-D3DB-4874-B1A6-F013198DFEF7}"/>
    <cellStyle name="20% - Accent5 3 2 4 3 2" xfId="29342" xr:uid="{EDBEEBA9-6144-4EA8-BA52-F1454E4B7FA2}"/>
    <cellStyle name="20% - Accent5 3 2 4 4" xfId="20842" xr:uid="{F13A3DE5-086F-49E4-9154-FDF8EC29EB6B}"/>
    <cellStyle name="20% - Accent5 3 2 5" xfId="5014" xr:uid="{5F953305-5B5B-4ACB-919D-9FB99C033FB6}"/>
    <cellStyle name="20% - Accent5 3 2 5 2" xfId="13597" xr:uid="{E1D06922-6049-44C5-9A53-3A15B8D6907F}"/>
    <cellStyle name="20% - Accent5 3 2 5 2 2" xfId="31422" xr:uid="{6C7057C8-ADA1-4EA1-A43A-B6633D1449E8}"/>
    <cellStyle name="20% - Accent5 3 2 5 3" xfId="22922" xr:uid="{9F6FC571-D4E2-4BB0-BD12-62CB6AF2DA81}"/>
    <cellStyle name="20% - Accent5 3 2 6" xfId="9437" xr:uid="{6E028475-1BD1-4C17-9C95-9179ABC85925}"/>
    <cellStyle name="20% - Accent5 3 2 6 2" xfId="27262" xr:uid="{39999A66-9756-42C7-ABF5-31196C885180}"/>
    <cellStyle name="20% - Accent5 3 2 7" xfId="18762" xr:uid="{F414CFAF-DD3D-4C46-967F-5FBC00E9DB94}"/>
    <cellStyle name="20% - Accent5 3 3" xfId="1148" xr:uid="{915E4AE6-076B-4955-9EAC-8C72126EAA22}"/>
    <cellStyle name="20% - Accent5 3 3 2" xfId="2254" xr:uid="{1B5E3AB5-FAD7-4923-87BB-0A3BBBFC0E20}"/>
    <cellStyle name="20% - Accent5 3 3 2 2" xfId="4334" xr:uid="{D78E7EC5-3DF6-4071-B973-D75FAF3EEE0B}"/>
    <cellStyle name="20% - Accent5 3 3 2 2 2" xfId="8494" xr:uid="{7405B2DF-5731-4A52-9BB7-3C1AB25238E5}"/>
    <cellStyle name="20% - Accent5 3 3 2 2 2 2" xfId="17077" xr:uid="{F9F4894C-519F-4069-8F12-B5896EDF0371}"/>
    <cellStyle name="20% - Accent5 3 3 2 2 2 2 2" xfId="34902" xr:uid="{847FA85A-8F05-44E4-B87F-351AF0C7D80B}"/>
    <cellStyle name="20% - Accent5 3 3 2 2 2 3" xfId="26402" xr:uid="{B61F7192-242E-4CCB-85F7-69AC3EECAFB0}"/>
    <cellStyle name="20% - Accent5 3 3 2 2 3" xfId="12917" xr:uid="{B8755D7F-41AD-41BD-86A0-706CAEB60806}"/>
    <cellStyle name="20% - Accent5 3 3 2 2 3 2" xfId="30742" xr:uid="{57E99CAC-7A46-4F89-A277-8614F1697FEF}"/>
    <cellStyle name="20% - Accent5 3 3 2 2 4" xfId="22242" xr:uid="{4892B4F7-BB2D-4627-BD4B-35688E9B0C7A}"/>
    <cellStyle name="20% - Accent5 3 3 2 3" xfId="6414" xr:uid="{B19F48AC-2D68-43C7-85AA-B3483C318C86}"/>
    <cellStyle name="20% - Accent5 3 3 2 3 2" xfId="14997" xr:uid="{81B6A2F4-9582-4096-BBF2-F20608628E39}"/>
    <cellStyle name="20% - Accent5 3 3 2 3 2 2" xfId="32822" xr:uid="{4BC7E9B5-E399-454E-8A26-C6889E0AE020}"/>
    <cellStyle name="20% - Accent5 3 3 2 3 3" xfId="24322" xr:uid="{38004A60-8D5F-44CC-AF5E-189D1CD54828}"/>
    <cellStyle name="20% - Accent5 3 3 2 4" xfId="10837" xr:uid="{EC293E30-2AC5-49E5-8E9D-7F32518E11D8}"/>
    <cellStyle name="20% - Accent5 3 3 2 4 2" xfId="28662" xr:uid="{04BD1463-6D87-4850-8FE3-54A67A4CBFCA}"/>
    <cellStyle name="20% - Accent5 3 3 2 5" xfId="20162" xr:uid="{6661D5FE-9B2A-4F86-8243-EA2D48E009FC}"/>
    <cellStyle name="20% - Accent5 3 3 3" xfId="3354" xr:uid="{20844674-5932-47B1-969F-BDFE2D72C6AA}"/>
    <cellStyle name="20% - Accent5 3 3 3 2" xfId="7514" xr:uid="{266BB15E-BA7F-4126-A5D5-7DD171D3BFF5}"/>
    <cellStyle name="20% - Accent5 3 3 3 2 2" xfId="16097" xr:uid="{E7506939-1F80-4B27-8AC4-BCBCDFFBF83D}"/>
    <cellStyle name="20% - Accent5 3 3 3 2 2 2" xfId="33922" xr:uid="{6208E5C8-3965-4898-956A-2E618D3C9B7D}"/>
    <cellStyle name="20% - Accent5 3 3 3 2 3" xfId="25422" xr:uid="{19972922-94BE-4974-BD81-0F08382595FE}"/>
    <cellStyle name="20% - Accent5 3 3 3 3" xfId="11937" xr:uid="{EAB7639D-442B-40AD-A1F5-F000A4F16844}"/>
    <cellStyle name="20% - Accent5 3 3 3 3 2" xfId="29762" xr:uid="{9E2B9022-9BF1-4FD1-A319-4D8EBED9D2A7}"/>
    <cellStyle name="20% - Accent5 3 3 3 4" xfId="21262" xr:uid="{D494A017-2782-4D59-970C-D7B0D43D87CA}"/>
    <cellStyle name="20% - Accent5 3 3 4" xfId="5434" xr:uid="{2FF85EF6-5850-443B-B1B3-633F6DBE7587}"/>
    <cellStyle name="20% - Accent5 3 3 4 2" xfId="14017" xr:uid="{BC0CB36E-E868-4ADA-A530-1D3479E1F659}"/>
    <cellStyle name="20% - Accent5 3 3 4 2 2" xfId="31842" xr:uid="{D0A71141-65C9-40CC-9251-AF3456009ED9}"/>
    <cellStyle name="20% - Accent5 3 3 4 3" xfId="23342" xr:uid="{CBBA19FC-CE42-453F-B225-0CD8F0C31503}"/>
    <cellStyle name="20% - Accent5 3 3 5" xfId="9857" xr:uid="{2654D67A-EFF6-40F0-825F-EDFF15F76519}"/>
    <cellStyle name="20% - Accent5 3 3 5 2" xfId="27682" xr:uid="{5B7BC3F0-7DB6-4C38-BDD3-ED8A794D23BE}"/>
    <cellStyle name="20% - Accent5 3 3 6" xfId="19182" xr:uid="{366F67E5-336A-43DC-B896-7D8724F41B16}"/>
    <cellStyle name="20% - Accent5 3 4" xfId="1774" xr:uid="{65E9B1EE-CA8E-44B8-B2DE-C2A733CB1F90}"/>
    <cellStyle name="20% - Accent5 3 4 2" xfId="3854" xr:uid="{3E54DC9D-FB42-4EB2-81C6-A8AF28A0DF88}"/>
    <cellStyle name="20% - Accent5 3 4 2 2" xfId="8014" xr:uid="{2D73C6D4-0C1D-4AD5-B1F4-35676F39D2C3}"/>
    <cellStyle name="20% - Accent5 3 4 2 2 2" xfId="16597" xr:uid="{7737E628-D4AC-463F-BECD-03E4A891C467}"/>
    <cellStyle name="20% - Accent5 3 4 2 2 2 2" xfId="34422" xr:uid="{B1477B6F-2B37-407F-BCD9-2A0A18371426}"/>
    <cellStyle name="20% - Accent5 3 4 2 2 3" xfId="25922" xr:uid="{A13ED21C-23AC-44C4-9A1A-1DF558DAD825}"/>
    <cellStyle name="20% - Accent5 3 4 2 3" xfId="12437" xr:uid="{F6A99786-67FA-44A1-B017-BA3328F60A74}"/>
    <cellStyle name="20% - Accent5 3 4 2 3 2" xfId="30262" xr:uid="{52719934-51E2-407C-8752-AFAD146469EC}"/>
    <cellStyle name="20% - Accent5 3 4 2 4" xfId="21762" xr:uid="{D8F3E3F5-4138-4712-907D-8C5C7969D780}"/>
    <cellStyle name="20% - Accent5 3 4 3" xfId="5934" xr:uid="{907DE323-B426-4404-A875-AB8152A8406B}"/>
    <cellStyle name="20% - Accent5 3 4 3 2" xfId="14517" xr:uid="{D6966B1F-2D81-4CB7-BF55-8D88140D9502}"/>
    <cellStyle name="20% - Accent5 3 4 3 2 2" xfId="32342" xr:uid="{6D794708-55D3-4C77-B321-7027FB4F1CC0}"/>
    <cellStyle name="20% - Accent5 3 4 3 3" xfId="23842" xr:uid="{9B2B7797-42C8-4C8B-8208-74018B97F8D9}"/>
    <cellStyle name="20% - Accent5 3 4 4" xfId="10357" xr:uid="{3E3C9ACF-857C-42CA-BB4E-7EF443FDE940}"/>
    <cellStyle name="20% - Accent5 3 4 4 2" xfId="28182" xr:uid="{DA60F97D-D2D7-428D-80AC-CD9F56616BFC}"/>
    <cellStyle name="20% - Accent5 3 4 5" xfId="19682" xr:uid="{40B16B96-4EBD-4C5B-89A5-424998794789}"/>
    <cellStyle name="20% - Accent5 3 5" xfId="2874" xr:uid="{E1BB4860-7EE9-42D0-948C-81447B3D01E4}"/>
    <cellStyle name="20% - Accent5 3 5 2" xfId="7034" xr:uid="{921C502B-5699-4F9F-BA5B-4750C2E40E62}"/>
    <cellStyle name="20% - Accent5 3 5 2 2" xfId="15617" xr:uid="{C4D92526-5FFD-44C2-AF21-0DB8B35B578A}"/>
    <cellStyle name="20% - Accent5 3 5 2 2 2" xfId="33442" xr:uid="{C2C4BB1D-CA16-4D98-B0B8-2D9E64C91877}"/>
    <cellStyle name="20% - Accent5 3 5 2 3" xfId="24942" xr:uid="{D69290A4-D48E-4C72-A65A-D57B12A57C69}"/>
    <cellStyle name="20% - Accent5 3 5 3" xfId="11457" xr:uid="{0C327992-9A8A-445B-B670-C352BA85B9D2}"/>
    <cellStyle name="20% - Accent5 3 5 3 2" xfId="29282" xr:uid="{146B18AB-129B-41CD-A9C9-0F38FEA6A439}"/>
    <cellStyle name="20% - Accent5 3 5 4" xfId="20782" xr:uid="{5BBC76E5-4E53-4C10-BFDC-CF3BE423E94D}"/>
    <cellStyle name="20% - Accent5 3 6" xfId="4954" xr:uid="{9A19DC2D-AA33-402F-A577-DD88E0216D4A}"/>
    <cellStyle name="20% - Accent5 3 6 2" xfId="13537" xr:uid="{0FA8E061-55C1-419A-8099-BC868584F520}"/>
    <cellStyle name="20% - Accent5 3 6 2 2" xfId="31362" xr:uid="{49E24989-C4D0-49C4-A2C6-5680259732BB}"/>
    <cellStyle name="20% - Accent5 3 6 3" xfId="22862" xr:uid="{B1F9E549-37B1-4FFE-911D-74A4B49E49CF}"/>
    <cellStyle name="20% - Accent5 3 7" xfId="9377" xr:uid="{29F56093-490C-4690-BC0B-B0A9510DE704}"/>
    <cellStyle name="20% - Accent5 3 7 2" xfId="27202" xr:uid="{CED225D0-8FD2-41EE-BFEA-983D9B90E4F1}"/>
    <cellStyle name="20% - Accent5 3 8" xfId="18702" xr:uid="{AECC03D5-1E20-4DD0-9349-A4C96E562D82}"/>
    <cellStyle name="20% - Accent5 30" xfId="2834" xr:uid="{2ECA2C91-AFE4-465B-BDB4-E521CB8FE25F}"/>
    <cellStyle name="20% - Accent5 30 2" xfId="4914" xr:uid="{8FEB67BC-FA16-439F-A1E8-35596CDCCAA6}"/>
    <cellStyle name="20% - Accent5 30 2 2" xfId="9074" xr:uid="{252B6162-F6BA-4706-8767-559FCDC68F66}"/>
    <cellStyle name="20% - Accent5 30 2 2 2" xfId="17657" xr:uid="{D61282DB-0198-4406-8C4B-776447004B8D}"/>
    <cellStyle name="20% - Accent5 30 2 2 2 2" xfId="35482" xr:uid="{139738E2-E1EF-4FD1-8218-D1C6A3A533F9}"/>
    <cellStyle name="20% - Accent5 30 2 2 3" xfId="26982" xr:uid="{C52FEFD6-88DF-4B09-820F-3331856E07AE}"/>
    <cellStyle name="20% - Accent5 30 2 3" xfId="13497" xr:uid="{8E7B8C90-96A9-4B67-876A-B0DBA8CB3882}"/>
    <cellStyle name="20% - Accent5 30 2 3 2" xfId="31322" xr:uid="{602B1683-B7CF-4510-BFFF-231ECBDF1E03}"/>
    <cellStyle name="20% - Accent5 30 2 4" xfId="22822" xr:uid="{F8D0CCD8-AEA2-48CA-8F44-D0E23C112DAB}"/>
    <cellStyle name="20% - Accent5 30 3" xfId="6994" xr:uid="{AA942EAD-3D3E-42AF-AFD6-E8E501B9FE2C}"/>
    <cellStyle name="20% - Accent5 30 3 2" xfId="15577" xr:uid="{D85F31A6-9CCC-4850-A759-ED4E4B70FA27}"/>
    <cellStyle name="20% - Accent5 30 3 2 2" xfId="33402" xr:uid="{DDC3B7F6-9E7C-498A-B5CA-2434BB3A4F39}"/>
    <cellStyle name="20% - Accent5 30 3 3" xfId="24902" xr:uid="{9F955439-2464-4E26-A034-4EF121CDCCF3}"/>
    <cellStyle name="20% - Accent5 30 4" xfId="11417" xr:uid="{C6A4007F-33EE-4190-9E49-0C97C6599BD5}"/>
    <cellStyle name="20% - Accent5 30 4 2" xfId="29242" xr:uid="{88276758-CDF8-4024-B550-854FBA1E0517}"/>
    <cellStyle name="20% - Accent5 30 5" xfId="20742" xr:uid="{E53ACA64-6415-43B5-9D0F-792D8CE1CEA2}"/>
    <cellStyle name="20% - Accent5 300" xfId="40143" xr:uid="{1EDF471B-AD6A-4267-8879-C8EEC99C6B9A}"/>
    <cellStyle name="20% - Accent5 301" xfId="40163" xr:uid="{1BC16423-0225-47DD-9A57-FEDBDCB5D22B}"/>
    <cellStyle name="20% - Accent5 302" xfId="40183" xr:uid="{D859197A-6CB1-4A55-9BCF-1DD3963A9AEF}"/>
    <cellStyle name="20% - Accent5 303" xfId="40203" xr:uid="{F66AE0F5-FC33-4B25-8988-11242ADFA7D6}"/>
    <cellStyle name="20% - Accent5 304" xfId="40223" xr:uid="{3E0665C1-E5FF-4635-97AE-CE08AA2B019A}"/>
    <cellStyle name="20% - Accent5 305" xfId="40243" xr:uid="{3057BC65-7B98-402D-AC14-16D7CD96D441}"/>
    <cellStyle name="20% - Accent5 306" xfId="40263" xr:uid="{3D276842-C780-4606-B9DB-3DCE85B684EC}"/>
    <cellStyle name="20% - Accent5 307" xfId="40283" xr:uid="{2E222C49-970E-41D1-A226-EEFA464DF6A9}"/>
    <cellStyle name="20% - Accent5 308" xfId="40303" xr:uid="{9FA0A103-A183-488E-9EEF-00A7E9F332C5}"/>
    <cellStyle name="20% - Accent5 309" xfId="40323" xr:uid="{F9B274CB-07C3-48A4-A4A3-138552A09740}"/>
    <cellStyle name="20% - Accent5 31" xfId="9114" xr:uid="{2F53AFF7-0590-4730-9750-7B78971B228C}"/>
    <cellStyle name="20% - Accent5 31 2" xfId="17677" xr:uid="{4F9BEFFE-00DE-49A7-9A16-999B5325EAE0}"/>
    <cellStyle name="20% - Accent5 310" xfId="40343" xr:uid="{7C2D30C0-AA58-4BD2-90A7-670369D9E9AF}"/>
    <cellStyle name="20% - Accent5 311" xfId="40363" xr:uid="{FF229C88-1826-4D56-84B6-B54D7DD71965}"/>
    <cellStyle name="20% - Accent5 312" xfId="40383" xr:uid="{A5B47D45-D01B-4195-AE69-91BD34495A33}"/>
    <cellStyle name="20% - Accent5 313" xfId="40403" xr:uid="{F39AE367-C4DB-4F61-9475-E53B479D68DA}"/>
    <cellStyle name="20% - Accent5 314" xfId="40423" xr:uid="{03BDD564-97F2-4EA5-8D1F-B92FFDE61CB9}"/>
    <cellStyle name="20% - Accent5 315" xfId="40443" xr:uid="{EC28ADB1-BDBF-4094-A1CD-3F3016A48460}"/>
    <cellStyle name="20% - Accent5 316" xfId="40463" xr:uid="{CE3BAF91-9C41-4511-9AD2-E2848C3F1266}"/>
    <cellStyle name="20% - Accent5 317" xfId="40483" xr:uid="{4754F81B-60AA-4BB1-8458-3A12AC3A3AEC}"/>
    <cellStyle name="20% - Accent5 318" xfId="40503" xr:uid="{BA8AD8C0-DB1E-4276-883D-BE86A47F3D4E}"/>
    <cellStyle name="20% - Accent5 319" xfId="40523" xr:uid="{7379A8F3-9FE0-489F-BFA9-FDEC848C7A3B}"/>
    <cellStyle name="20% - Accent5 32" xfId="9135" xr:uid="{6BA68985-8977-4DAE-9C8B-BD39AE90CCBA}"/>
    <cellStyle name="20% - Accent5 32 2" xfId="17697" xr:uid="{4D1C4326-9807-4A80-B67F-86068951F0FD}"/>
    <cellStyle name="20% - Accent5 32 2 2" xfId="35502" xr:uid="{E66C2093-B185-44CC-9190-16B7E7FB11E2}"/>
    <cellStyle name="20% - Accent5 32 3" xfId="27002" xr:uid="{3B21F9B5-F8D7-4347-9B1A-BD4FC816A3E3}"/>
    <cellStyle name="20% - Accent5 320" xfId="40543" xr:uid="{00118372-563D-45F8-B234-7E5B7B4474D5}"/>
    <cellStyle name="20% - Accent5 321" xfId="40563" xr:uid="{8924AFD8-11F7-4D21-A084-833286F5143B}"/>
    <cellStyle name="20% - Accent5 322" xfId="40583" xr:uid="{6EDEE242-2A4A-4100-8FD6-10C52A62DABE}"/>
    <cellStyle name="20% - Accent5 323" xfId="40603" xr:uid="{BA871047-E457-417E-BBFC-A8714EC30F29}"/>
    <cellStyle name="20% - Accent5 324" xfId="40623" xr:uid="{4B81E9DD-3071-4E6F-A061-F55848F4E2B2}"/>
    <cellStyle name="20% - Accent5 325" xfId="40643" xr:uid="{8064C7D6-9530-4262-B986-1285A0DCF633}"/>
    <cellStyle name="20% - Accent5 326" xfId="40663" xr:uid="{2BE680FA-6A54-4570-9C0F-ABF088340C7F}"/>
    <cellStyle name="20% - Accent5 327" xfId="40683" xr:uid="{B581B61E-E13B-487B-AF2D-85E34407F8B5}"/>
    <cellStyle name="20% - Accent5 328" xfId="40703" xr:uid="{D80111C7-95C6-4D07-BC66-D7CCE272D668}"/>
    <cellStyle name="20% - Accent5 329" xfId="40723" xr:uid="{A3230D4E-C386-466E-9BA4-3337927E5A5C}"/>
    <cellStyle name="20% - Accent5 33" xfId="9155" xr:uid="{BDE2839D-5637-4F60-B52A-B6A49411D770}"/>
    <cellStyle name="20% - Accent5 33 2" xfId="17717" xr:uid="{98EAE651-634A-4E52-98C1-9AB4F319FB9E}"/>
    <cellStyle name="20% - Accent5 33 2 2" xfId="35522" xr:uid="{6E4C5346-3517-42AF-9D40-E3A58B87852E}"/>
    <cellStyle name="20% - Accent5 33 3" xfId="27022" xr:uid="{31B0FE58-8C74-4573-B295-7A2DE4113E1A}"/>
    <cellStyle name="20% - Accent5 330" xfId="40743" xr:uid="{5CCE1C07-C2EF-4DDD-BFDD-D57AA37769C3}"/>
    <cellStyle name="20% - Accent5 331" xfId="40763" xr:uid="{6A615291-30E3-4466-801D-303FDD512808}"/>
    <cellStyle name="20% - Accent5 332" xfId="40783" xr:uid="{ECBF30C7-D254-4238-BE3F-0DC705B4EA61}"/>
    <cellStyle name="20% - Accent5 333" xfId="40793" xr:uid="{ED3F9A54-F6BA-43AE-B8B3-795BB8560548}"/>
    <cellStyle name="20% - Accent5 334" xfId="40823" xr:uid="{D8A82522-00A8-4F5D-A5B2-404920320169}"/>
    <cellStyle name="20% - Accent5 335" xfId="40843" xr:uid="{8F5D5004-8495-4B1E-B776-91A55CC2BAB6}"/>
    <cellStyle name="20% - Accent5 336" xfId="40863" xr:uid="{C1D2C31D-52FA-4E76-A152-456AF0A4B34F}"/>
    <cellStyle name="20% - Accent5 337" xfId="40883" xr:uid="{E07A4F51-8AC4-4534-ACDA-4E01F4DC2C17}"/>
    <cellStyle name="20% - Accent5 338" xfId="40903" xr:uid="{A08FDB52-1B2E-4FD7-9351-1CEF26C1C80F}"/>
    <cellStyle name="20% - Accent5 339" xfId="40923" xr:uid="{47316947-D674-4DB8-9FE5-76EEEC823022}"/>
    <cellStyle name="20% - Accent5 34" xfId="9175" xr:uid="{649F7110-B254-4030-9356-DB70D011B18B}"/>
    <cellStyle name="20% - Accent5 340" xfId="40943" xr:uid="{2AE7B52E-1A22-4F46-A45D-DC8BE3491F7E}"/>
    <cellStyle name="20% - Accent5 341" xfId="40963" xr:uid="{65FEB153-03C4-4B74-95A1-EC9F4A76F19B}"/>
    <cellStyle name="20% - Accent5 342" xfId="40983" xr:uid="{61576ACC-2058-4A3A-B26A-6ADADBD6E811}"/>
    <cellStyle name="20% - Accent5 343" xfId="41003" xr:uid="{D8AC2BC6-D509-46FF-ADC2-6B914DDFE072}"/>
    <cellStyle name="20% - Accent5 344" xfId="41023" xr:uid="{83190E48-92BA-4655-8F42-7CBB1BE4D6C7}"/>
    <cellStyle name="20% - Accent5 345" xfId="41043" xr:uid="{0E8FA3DF-22EF-4486-ADD6-0A5CD88E5530}"/>
    <cellStyle name="20% - Accent5 346" xfId="41063" xr:uid="{3F6FDEC6-FCA3-4FE2-869B-238E342874EC}"/>
    <cellStyle name="20% - Accent5 347" xfId="41083" xr:uid="{A6399EA3-CE2E-4C18-8261-89B6A6E06CB9}"/>
    <cellStyle name="20% - Accent5 348" xfId="41103" xr:uid="{95A81729-E04F-4100-96F4-B07E9C66BF66}"/>
    <cellStyle name="20% - Accent5 349" xfId="41123" xr:uid="{B2352124-2CC8-422C-91E1-0B5A869900AE}"/>
    <cellStyle name="20% - Accent5 35" xfId="9216" xr:uid="{01904ACE-3553-4550-A09F-75D5AEAD39C2}"/>
    <cellStyle name="20% - Accent5 35 2" xfId="17737" xr:uid="{566AD171-0502-4668-9542-D69BB05D3D09}"/>
    <cellStyle name="20% - Accent5 35 2 2" xfId="35542" xr:uid="{39463008-9307-4382-876F-DCD37DFB772D}"/>
    <cellStyle name="20% - Accent5 35 3" xfId="27042" xr:uid="{0DFB0C4E-0B2E-4B21-90C2-90ECA2D51884}"/>
    <cellStyle name="20% - Accent5 350" xfId="41133" xr:uid="{B53B1DED-5B6C-498B-BDB4-702839AC09B1}"/>
    <cellStyle name="20% - Accent5 351" xfId="41153" xr:uid="{85BEC976-3541-4EA7-874B-47878D037AD7}"/>
    <cellStyle name="20% - Accent5 352" xfId="41183" xr:uid="{451B6408-1A78-430C-8BEE-DC896EAF2C76}"/>
    <cellStyle name="20% - Accent5 353" xfId="41203" xr:uid="{543A1044-9D18-4C02-BD73-9F6B4D1F6B81}"/>
    <cellStyle name="20% - Accent5 354" xfId="41223" xr:uid="{B4AAC843-461E-4B28-8B67-879E8348CE1C}"/>
    <cellStyle name="20% - Accent5 355" xfId="41243" xr:uid="{ABB29E09-3160-4022-8F04-60D7FB3F8CDD}"/>
    <cellStyle name="20% - Accent5 356" xfId="41253" xr:uid="{756D7F30-6DFF-4ED5-807E-02782C38EDA4}"/>
    <cellStyle name="20% - Accent5 357" xfId="41301" xr:uid="{59F35215-B6F6-4E2C-86DB-E47182900D2F}"/>
    <cellStyle name="20% - Accent5 358" xfId="41273" xr:uid="{BCEC8F5D-FE4D-4D5C-B792-C94B18E35982}"/>
    <cellStyle name="20% - Accent5 359" xfId="41323" xr:uid="{A8B1E8CB-BC12-4224-BCE4-252BE43A1E10}"/>
    <cellStyle name="20% - Accent5 36" xfId="9237" xr:uid="{D97D49ED-ED45-48A7-9468-5122A8DA9CB9}"/>
    <cellStyle name="20% - Accent5 36 2" xfId="17757" xr:uid="{B8ED033C-C111-42D0-9710-AAB73A27676E}"/>
    <cellStyle name="20% - Accent5 36 2 2" xfId="35562" xr:uid="{D1E49E50-6ACF-4BF1-B4D6-B01DED11DD2D}"/>
    <cellStyle name="20% - Accent5 36 3" xfId="27062" xr:uid="{A469F123-B976-4A09-9ABC-E9705EFD4EBE}"/>
    <cellStyle name="20% - Accent5 360" xfId="41343" xr:uid="{3C375634-6246-4704-8E2D-3855C28D7758}"/>
    <cellStyle name="20% - Accent5 361" xfId="41363" xr:uid="{33214109-7276-4DB8-9D50-2A8C45D692FF}"/>
    <cellStyle name="20% - Accent5 362" xfId="41383" xr:uid="{D4144569-24CC-4C7C-B766-FA99EEF1F2D0}"/>
    <cellStyle name="20% - Accent5 363" xfId="41393" xr:uid="{A7B3BAAD-906B-465B-B06D-388929D8F9D6}"/>
    <cellStyle name="20% - Accent5 364" xfId="41423" xr:uid="{1773C314-5157-40F5-802E-49EF3B7E9751}"/>
    <cellStyle name="20% - Accent5 365" xfId="41443" xr:uid="{747AA1B8-82BC-4C44-964A-63312FDC3E91}"/>
    <cellStyle name="20% - Accent5 366" xfId="41463" xr:uid="{5AC0D0B6-7E66-4800-96B3-E21D57E01729}"/>
    <cellStyle name="20% - Accent5 367" xfId="41483" xr:uid="{D5325D75-AA75-481C-98E9-F32C7CB398B6}"/>
    <cellStyle name="20% - Accent5 368" xfId="41503" xr:uid="{C6E36F0A-7E73-409C-967E-2474F9258C6C}"/>
    <cellStyle name="20% - Accent5 369" xfId="41513" xr:uid="{A009633C-434C-4732-A468-E6A7AAF44551}"/>
    <cellStyle name="20% - Accent5 37" xfId="9257" xr:uid="{884058B2-36F9-4D27-9BE7-E9899B19D1A1}"/>
    <cellStyle name="20% - Accent5 37 2" xfId="17777" xr:uid="{CFA55E3B-B644-4D2C-A7D5-C2BD6FAE9F08}"/>
    <cellStyle name="20% - Accent5 37 2 2" xfId="35582" xr:uid="{CFB5C5B1-BDA7-47F6-9CDC-D25D7980E85B}"/>
    <cellStyle name="20% - Accent5 37 3" xfId="27082" xr:uid="{69948DEF-E54E-4EBC-AE7F-EABEC5E4736C}"/>
    <cellStyle name="20% - Accent5 370" xfId="41543" xr:uid="{C19374A0-7FF5-4565-A736-8AE0607CFFB8}"/>
    <cellStyle name="20% - Accent5 371" xfId="41563" xr:uid="{37D10413-9F19-4E2C-A4EA-187D26A239C5}"/>
    <cellStyle name="20% - Accent5 372" xfId="41583" xr:uid="{BD515AB9-32B4-486F-AA59-D2AC325FD19F}"/>
    <cellStyle name="20% - Accent5 373" xfId="41603" xr:uid="{4AE65B16-2B6B-4B13-83AE-9BF51383BCE7}"/>
    <cellStyle name="20% - Accent5 374" xfId="41613" xr:uid="{1A1CBB65-AEC9-4CBC-A5F7-7044B99C6329}"/>
    <cellStyle name="20% - Accent5 375" xfId="41643" xr:uid="{B537FDF7-3147-4246-8F95-420A366FFF62}"/>
    <cellStyle name="20% - Accent5 376" xfId="41663" xr:uid="{DF9FC73D-ED15-43E6-901E-46B2FAB256BA}"/>
    <cellStyle name="20% - Accent5 377" xfId="41683" xr:uid="{4A7E4140-FADD-4CCD-ADE3-7DFD1DD5CAEA}"/>
    <cellStyle name="20% - Accent5 378" xfId="41693" xr:uid="{63597947-55B4-4068-8C0D-6A348EC4C9E7}"/>
    <cellStyle name="20% - Accent5 379" xfId="41723" xr:uid="{13D7B446-B8E3-4C82-918A-9F0CD827EE89}"/>
    <cellStyle name="20% - Accent5 38" xfId="9277" xr:uid="{ABBA7BDB-1391-4B26-8E0F-3A64B7DBD43D}"/>
    <cellStyle name="20% - Accent5 38 2" xfId="17797" xr:uid="{E1886E99-EB20-44F6-8FA9-0E985FC2F6C0}"/>
    <cellStyle name="20% - Accent5 38 2 2" xfId="35602" xr:uid="{2EB75547-4BB1-4ED8-ACE5-3DA36CA4DB0E}"/>
    <cellStyle name="20% - Accent5 38 3" xfId="27102" xr:uid="{E2A3CD42-8292-42C6-A5BA-0A1D6DE8FEF4}"/>
    <cellStyle name="20% - Accent5 380" xfId="41743" xr:uid="{E3B746A8-7C3E-49D5-B034-5ED4EFE7171A}"/>
    <cellStyle name="20% - Accent5 381" xfId="41763" xr:uid="{BEC9FDDC-411A-4040-BEE8-79C0AB924C26}"/>
    <cellStyle name="20% - Accent5 382" xfId="41774" xr:uid="{9574A0C8-F2B2-4DDB-A8E7-50F8D100F8CC}"/>
    <cellStyle name="20% - Accent5 383" xfId="41794" xr:uid="{1C8B565B-1B31-4A96-A6B4-2C4070E2045C}"/>
    <cellStyle name="20% - Accent5 384" xfId="41843" xr:uid="{42A4ECFD-F8FF-4C51-9735-2EB267FC8D07}"/>
    <cellStyle name="20% - Accent5 385" xfId="41818" xr:uid="{ECD98CC4-0653-41AC-9C61-BB00C6A69E49}"/>
    <cellStyle name="20% - Accent5 386" xfId="41864" xr:uid="{2CC02E20-5DF3-4EFE-8D55-859E8B9AE9A0}"/>
    <cellStyle name="20% - Accent5 387" xfId="41884" xr:uid="{6C2ADC42-F605-4EFA-939E-C24349DEF3A0}"/>
    <cellStyle name="20% - Accent5 388" xfId="41894" xr:uid="{71999273-EF6B-4357-959E-A01AE1F1317E}"/>
    <cellStyle name="20% - Accent5 389" xfId="41914" xr:uid="{310AF5CA-33A8-43B8-A5A8-2B4C006506F8}"/>
    <cellStyle name="20% - Accent5 39" xfId="9297" xr:uid="{11E82EC9-148C-414F-AA3E-1674375C3926}"/>
    <cellStyle name="20% - Accent5 39 2" xfId="27122" xr:uid="{B5163EEA-5566-44BE-83B0-6E1CBF3A14A8}"/>
    <cellStyle name="20% - Accent5 390" xfId="41944" xr:uid="{BABF1F12-55BA-4993-BFCB-6E9C00BC6B1D}"/>
    <cellStyle name="20% - Accent5 391" xfId="41964" xr:uid="{C16E8B75-16F3-462A-8F96-A8C5F99AC607}"/>
    <cellStyle name="20% - Accent5 392" xfId="41984" xr:uid="{EF49439A-ABB7-4F38-BB5B-E85DC5F697EF}"/>
    <cellStyle name="20% - Accent5 393" xfId="42004" xr:uid="{96674009-5E0D-4FD4-A62D-9A07CF6F23EC}"/>
    <cellStyle name="20% - Accent5 394" xfId="42024" xr:uid="{BAF1F445-3D30-4DF4-846A-7BB29878B9AC}"/>
    <cellStyle name="20% - Accent5 395" xfId="42044" xr:uid="{B4F6B289-2663-4F32-96E9-C723DF960490}"/>
    <cellStyle name="20% - Accent5 396" xfId="42064" xr:uid="{5C765B56-77C1-405F-BE34-E397485F754B}"/>
    <cellStyle name="20% - Accent5 397" xfId="42084" xr:uid="{3B60864B-D863-4363-8F4B-B64F241A5726}"/>
    <cellStyle name="20% - Accent5 398" xfId="42104" xr:uid="{B6118A53-C0B2-453E-883C-AEFBDF095E90}"/>
    <cellStyle name="20% - Accent5 399" xfId="42114" xr:uid="{E7EE92FC-9D7C-49A5-A1B9-2EB2C6231F54}"/>
    <cellStyle name="20% - Accent5 4" xfId="233" xr:uid="{00000000-0005-0000-0000-000013000000}"/>
    <cellStyle name="20% - Accent5 40" xfId="9317" xr:uid="{F1B37940-868E-4C56-8FBB-AA1A712C9E69}"/>
    <cellStyle name="20% - Accent5 40 2" xfId="17817" xr:uid="{0E603032-AC55-4410-9BCC-AFCB0F46BE8C}"/>
    <cellStyle name="20% - Accent5 40 2 2" xfId="35622" xr:uid="{AF06AA5B-6D6E-41E1-A4D9-D6428B05D57C}"/>
    <cellStyle name="20% - Accent5 40 3" xfId="27142" xr:uid="{F959B4B0-79D4-4CA6-B6BE-1DD9B896A0C5}"/>
    <cellStyle name="20% - Accent5 400" xfId="42144" xr:uid="{20961180-5CC8-49CE-96AD-13EAD6D74127}"/>
    <cellStyle name="20% - Accent5 401" xfId="42154" xr:uid="{E7AAD574-B89D-4A78-AEC7-83013A9F3A9A}"/>
    <cellStyle name="20% - Accent5 402" xfId="42184" xr:uid="{F9AD3043-3F9A-4DAD-88E0-8BF7C9D6D7A1}"/>
    <cellStyle name="20% - Accent5 403" xfId="42223" xr:uid="{E703AA8A-005A-41CB-ABD7-5460F1EF5DFE}"/>
    <cellStyle name="20% - Accent5 404" xfId="42202" xr:uid="{0135EA72-ACFB-43AC-9FA3-A498B8B10370}"/>
    <cellStyle name="20% - Accent5 405" xfId="42244" xr:uid="{51CC22D5-634A-4A03-A184-90951636F884}"/>
    <cellStyle name="20% - Accent5 406" xfId="42264" xr:uid="{0B7AB063-40EA-49CE-8E5A-2F58FA76A868}"/>
    <cellStyle name="20% - Accent5 407" xfId="42284" xr:uid="{343A0AB8-ECF2-41B4-BA52-6409D453F752}"/>
    <cellStyle name="20% - Accent5 408" xfId="42294" xr:uid="{C235897D-92AB-4B0F-AE86-E9CAEF81D83E}"/>
    <cellStyle name="20% - Accent5 409" xfId="42314" xr:uid="{C168F692-06B6-4B44-AF18-567AD6C6C18E}"/>
    <cellStyle name="20% - Accent5 41" xfId="9337" xr:uid="{6B64FC4F-0347-483A-A104-59AD5DEC797E}"/>
    <cellStyle name="20% - Accent5 41 2" xfId="17837" xr:uid="{28B0B0AE-C605-46B6-B81E-11DBDA8C0EFA}"/>
    <cellStyle name="20% - Accent5 41 2 2" xfId="35642" xr:uid="{56550531-72BA-4BB3-BA1A-36872690F5DB}"/>
    <cellStyle name="20% - Accent5 41 3" xfId="27162" xr:uid="{029777A3-8E63-4C04-9BB0-0A256DAC6989}"/>
    <cellStyle name="20% - Accent5 410" xfId="42344" xr:uid="{2EF7FA2C-7CAA-4640-B445-F65590EA564E}"/>
    <cellStyle name="20% - Accent5 411" xfId="42354" xr:uid="{87904EE3-F3DB-427D-BF1F-BD779E2B9D22}"/>
    <cellStyle name="20% - Accent5 412" xfId="42400" xr:uid="{2F53688A-1AF9-4F51-8C01-CCB15F866918}"/>
    <cellStyle name="20% - Accent5 413" xfId="42373" xr:uid="{28400EE7-E5DB-441B-ADDF-81787CB3A068}"/>
    <cellStyle name="20% - Accent5 414" xfId="42414" xr:uid="{EA9DE5D3-FBA5-4825-81EC-35FA220E76EB}"/>
    <cellStyle name="20% - Accent5 415" xfId="42444" xr:uid="{E34BB4A7-F7E3-48BB-A426-BCCC2291ED94}"/>
    <cellStyle name="20% - Accent5 416" xfId="42464" xr:uid="{CAF64B60-454E-437D-888C-DA90834EFCCC}"/>
    <cellStyle name="20% - Accent5 417" xfId="42474" xr:uid="{E7908ECB-8769-4DFE-B450-35E9C320CF7B}"/>
    <cellStyle name="20% - Accent5 418" xfId="42504" xr:uid="{F94C8095-9DBD-4A04-8D1F-3688678112F7}"/>
    <cellStyle name="20% - Accent5 419" xfId="42514" xr:uid="{7CC9AF81-8DB1-4769-AE67-48864E5D11D5}"/>
    <cellStyle name="20% - Accent5 42" xfId="17857" xr:uid="{659670E5-2404-4D7F-9552-1B54CA2E3B51}"/>
    <cellStyle name="20% - Accent5 42 2" xfId="35662" xr:uid="{6740E809-3C52-4027-AD44-95F1EC092893}"/>
    <cellStyle name="20% - Accent5 420" xfId="42545" xr:uid="{792F6708-C3A6-4402-A4AD-43FDA3B117C2}"/>
    <cellStyle name="20% - Accent5 421" xfId="42555" xr:uid="{8559C909-8D4C-418A-AE32-7D8EFFC5F8A5}"/>
    <cellStyle name="20% - Accent5 422" xfId="42585" xr:uid="{2BF17419-EE52-4B25-9417-E3FC0C51302E}"/>
    <cellStyle name="20% - Accent5 423" xfId="42595" xr:uid="{683D9048-2E58-4930-94A8-B260DE84724C}"/>
    <cellStyle name="20% - Accent5 424" xfId="42687" xr:uid="{A8A6389B-1C3D-4288-8F32-586F9AFF50D6}"/>
    <cellStyle name="20% - Accent5 425" xfId="42707" xr:uid="{BC6D85D4-5BD1-4B30-943A-E5A9F48B2150}"/>
    <cellStyle name="20% - Accent5 426" xfId="42727" xr:uid="{92691014-EC82-4452-8926-E441D3D7753B}"/>
    <cellStyle name="20% - Accent5 427" xfId="42747" xr:uid="{B8A064FB-36FE-4C7F-853A-9BB237773F5C}"/>
    <cellStyle name="20% - Accent5 428" xfId="42767" xr:uid="{1466965A-FF9B-44D4-BE9D-32A684A51E9F}"/>
    <cellStyle name="20% - Accent5 429" xfId="42778" xr:uid="{9549DB56-CBD3-4FA9-A641-DB4C5A2FA903}"/>
    <cellStyle name="20% - Accent5 43" xfId="17877" xr:uid="{861EB8B2-7710-4667-B037-86F3BB5E3A86}"/>
    <cellStyle name="20% - Accent5 43 2" xfId="35682" xr:uid="{011F566B-B652-4BA0-820D-C9233B0161FE}"/>
    <cellStyle name="20% - Accent5 44" xfId="17897" xr:uid="{FC9EADCA-B0F6-468E-9279-E561A92A6A4D}"/>
    <cellStyle name="20% - Accent5 44 2" xfId="35702" xr:uid="{6F469424-ED11-4FB5-8ED7-BB654994E3D1}"/>
    <cellStyle name="20% - Accent5 45" xfId="17917" xr:uid="{09FB6326-9742-43B2-8389-4116A3BBFC5D}"/>
    <cellStyle name="20% - Accent5 45 2" xfId="35722" xr:uid="{ACA153DE-993C-435D-B996-48E4E2649843}"/>
    <cellStyle name="20% - Accent5 46" xfId="17937" xr:uid="{1E0ED0A0-AEBE-493F-8B29-0C1334EBC218}"/>
    <cellStyle name="20% - Accent5 46 2" xfId="35742" xr:uid="{7900F9A0-5D2E-46D7-9BD1-B8A896F6F578}"/>
    <cellStyle name="20% - Accent5 47" xfId="17980" xr:uid="{E4A35C32-0942-4807-890A-15F3124026BC}"/>
    <cellStyle name="20% - Accent5 47 2" xfId="35762" xr:uid="{D2D05D75-CE5E-4518-B773-1227DB1DD3EF}"/>
    <cellStyle name="20% - Accent5 48" xfId="18001" xr:uid="{91BE3734-DA4D-4499-8AE1-74F172D6D298}"/>
    <cellStyle name="20% - Accent5 49" xfId="18021" xr:uid="{60F4C59C-966D-4058-9299-809628804CC0}"/>
    <cellStyle name="20% - Accent5 5" xfId="297" xr:uid="{61EC97F9-8604-45E0-86D8-C39FFD28CF24}"/>
    <cellStyle name="20% - Accent5 5 2" xfId="530" xr:uid="{B4B0E42E-3755-4337-80F0-D9E75AAFAEA0}"/>
    <cellStyle name="20% - Accent5 5 2 2" xfId="1229" xr:uid="{42BC2880-2B24-4E2F-9E52-4CE379EC59E9}"/>
    <cellStyle name="20% - Accent5 5 2 2 2" xfId="2334" xr:uid="{43BE9DF1-5407-4079-995E-575FF315F1D3}"/>
    <cellStyle name="20% - Accent5 5 2 2 2 2" xfId="4414" xr:uid="{33103D03-90A9-429F-97F0-A9568966B758}"/>
    <cellStyle name="20% - Accent5 5 2 2 2 2 2" xfId="8574" xr:uid="{2B7CBBBF-1C13-49B0-B7DD-6A8C435FBA44}"/>
    <cellStyle name="20% - Accent5 5 2 2 2 2 2 2" xfId="17157" xr:uid="{D22449E1-0632-4A18-86C8-257DD452AD16}"/>
    <cellStyle name="20% - Accent5 5 2 2 2 2 2 2 2" xfId="34982" xr:uid="{C8EAC561-149E-4C21-BF46-0CC141650587}"/>
    <cellStyle name="20% - Accent5 5 2 2 2 2 2 3" xfId="26482" xr:uid="{96FCAAB7-A8EA-469D-8F14-69E6B3D5858E}"/>
    <cellStyle name="20% - Accent5 5 2 2 2 2 3" xfId="12997" xr:uid="{368A5312-879A-4E6D-8155-55465C7267D0}"/>
    <cellStyle name="20% - Accent5 5 2 2 2 2 3 2" xfId="30822" xr:uid="{D283AE02-6303-4D6B-B9EC-CE8AD0A5695E}"/>
    <cellStyle name="20% - Accent5 5 2 2 2 2 4" xfId="22322" xr:uid="{B9E0F78B-CF06-4696-89AC-6BE94240B127}"/>
    <cellStyle name="20% - Accent5 5 2 2 2 3" xfId="6494" xr:uid="{504F7C4F-730C-4987-BBA8-77639320C61C}"/>
    <cellStyle name="20% - Accent5 5 2 2 2 3 2" xfId="15077" xr:uid="{38C8F58B-0AA8-4137-80F9-75907188183F}"/>
    <cellStyle name="20% - Accent5 5 2 2 2 3 2 2" xfId="32902" xr:uid="{47CAD1E0-B017-4085-99DB-79D1B526228D}"/>
    <cellStyle name="20% - Accent5 5 2 2 2 3 3" xfId="24402" xr:uid="{03C0F475-3541-4644-9294-01902CFB5BB8}"/>
    <cellStyle name="20% - Accent5 5 2 2 2 4" xfId="10917" xr:uid="{E5693605-EE84-448F-9A93-C01A69ABE89A}"/>
    <cellStyle name="20% - Accent5 5 2 2 2 4 2" xfId="28742" xr:uid="{81893A61-3665-4E0A-A315-6C0DAF244A29}"/>
    <cellStyle name="20% - Accent5 5 2 2 2 5" xfId="20242" xr:uid="{0009F4AB-6005-4CC1-9C7E-49AFD5F2BF4D}"/>
    <cellStyle name="20% - Accent5 5 2 2 3" xfId="3434" xr:uid="{8643EBE8-B7D7-436A-90B9-EEA45542BDD2}"/>
    <cellStyle name="20% - Accent5 5 2 2 3 2" xfId="7594" xr:uid="{6DADBD1E-EE96-454E-9A28-22989A3E27ED}"/>
    <cellStyle name="20% - Accent5 5 2 2 3 2 2" xfId="16177" xr:uid="{C42215B5-B802-47EF-835F-5DEE626C5DC6}"/>
    <cellStyle name="20% - Accent5 5 2 2 3 2 2 2" xfId="34002" xr:uid="{2730F1BF-E5E0-4469-9B71-8EDAA1AD0A8F}"/>
    <cellStyle name="20% - Accent5 5 2 2 3 2 3" xfId="25502" xr:uid="{576F6501-9D71-44A0-9404-01FC23AF54E1}"/>
    <cellStyle name="20% - Accent5 5 2 2 3 3" xfId="12017" xr:uid="{CBACAA8A-4692-41CD-ABAF-E94CB4AE960D}"/>
    <cellStyle name="20% - Accent5 5 2 2 3 3 2" xfId="29842" xr:uid="{024FF45A-6D5D-4D61-B43A-BAA62F9C4722}"/>
    <cellStyle name="20% - Accent5 5 2 2 3 4" xfId="21342" xr:uid="{F6EA6458-C0EB-4451-AC56-21A05F1FEC24}"/>
    <cellStyle name="20% - Accent5 5 2 2 4" xfId="5514" xr:uid="{B61A51CF-7B77-4BC9-918D-E1364C8231F7}"/>
    <cellStyle name="20% - Accent5 5 2 2 4 2" xfId="14097" xr:uid="{CECF7175-6F5F-4122-9F2C-F4C7D7C52613}"/>
    <cellStyle name="20% - Accent5 5 2 2 4 2 2" xfId="31922" xr:uid="{134F9742-B87C-426A-A1F8-A6934C63F1D7}"/>
    <cellStyle name="20% - Accent5 5 2 2 4 3" xfId="23422" xr:uid="{5BFAEB56-1C56-4AD6-9A7C-D5E91B1727F7}"/>
    <cellStyle name="20% - Accent5 5 2 2 5" xfId="9937" xr:uid="{AC3F30C6-CAB7-4C1B-A5C6-7B842FFC29F1}"/>
    <cellStyle name="20% - Accent5 5 2 2 5 2" xfId="27762" xr:uid="{519BDED1-E042-4654-90E9-2C1F34D8EE0E}"/>
    <cellStyle name="20% - Accent5 5 2 2 6" xfId="19262" xr:uid="{E263BCD2-0422-4AED-888E-1BFD452B7DFE}"/>
    <cellStyle name="20% - Accent5 5 2 3" xfId="1854" xr:uid="{7F65E216-04F3-412D-ACAD-0E0DE60CFED9}"/>
    <cellStyle name="20% - Accent5 5 2 3 2" xfId="3934" xr:uid="{0EEBDE4C-8E6E-444F-8119-B2B85CD0D5A5}"/>
    <cellStyle name="20% - Accent5 5 2 3 2 2" xfId="8094" xr:uid="{017CCA20-4271-467E-AB6E-BCEE6159EB7D}"/>
    <cellStyle name="20% - Accent5 5 2 3 2 2 2" xfId="16677" xr:uid="{3CB04467-C437-4D00-A927-60D868642DCC}"/>
    <cellStyle name="20% - Accent5 5 2 3 2 2 2 2" xfId="34502" xr:uid="{21421F41-F6A1-4FB7-91D2-388B43EB5938}"/>
    <cellStyle name="20% - Accent5 5 2 3 2 2 3" xfId="26002" xr:uid="{337E8935-1EC9-445E-9932-8018BE961FCF}"/>
    <cellStyle name="20% - Accent5 5 2 3 2 3" xfId="12517" xr:uid="{07B8A72D-B0A9-442A-A321-E21ECC5434AE}"/>
    <cellStyle name="20% - Accent5 5 2 3 2 3 2" xfId="30342" xr:uid="{42EC86BC-0F39-422A-BC28-51E6FFC742FD}"/>
    <cellStyle name="20% - Accent5 5 2 3 2 4" xfId="21842" xr:uid="{95D857B8-1798-4FC2-BC52-03AF7F576C0A}"/>
    <cellStyle name="20% - Accent5 5 2 3 3" xfId="6014" xr:uid="{BD00C660-E294-4BE3-B19F-721D3C69045E}"/>
    <cellStyle name="20% - Accent5 5 2 3 3 2" xfId="14597" xr:uid="{C0089397-7385-4B20-BA68-24CC36C50CEE}"/>
    <cellStyle name="20% - Accent5 5 2 3 3 2 2" xfId="32422" xr:uid="{14824764-24D4-4F5C-A769-C2D8C2BA8D0B}"/>
    <cellStyle name="20% - Accent5 5 2 3 3 3" xfId="23922" xr:uid="{AB012247-92AB-4547-AB16-467C553D35F8}"/>
    <cellStyle name="20% - Accent5 5 2 3 4" xfId="10437" xr:uid="{051983F2-89F7-4B09-9793-7AE2BC402ECD}"/>
    <cellStyle name="20% - Accent5 5 2 3 4 2" xfId="28262" xr:uid="{E02E17DC-2B73-4BFE-B8E7-901FDEED5059}"/>
    <cellStyle name="20% - Accent5 5 2 3 5" xfId="19762" xr:uid="{E024701D-296D-4AEB-A3D9-14FD25B0FDFE}"/>
    <cellStyle name="20% - Accent5 5 2 4" xfId="2954" xr:uid="{8B0B1799-3045-4626-AB53-6AD340EECA8C}"/>
    <cellStyle name="20% - Accent5 5 2 4 2" xfId="7114" xr:uid="{046594F3-809A-4A83-9F8E-04D3F38CB8F0}"/>
    <cellStyle name="20% - Accent5 5 2 4 2 2" xfId="15697" xr:uid="{25DBE25C-D0D5-4851-9621-6B525B5DDC63}"/>
    <cellStyle name="20% - Accent5 5 2 4 2 2 2" xfId="33522" xr:uid="{259A77A6-E49F-429B-B4A8-BD6743FF974E}"/>
    <cellStyle name="20% - Accent5 5 2 4 2 3" xfId="25022" xr:uid="{90549CB8-4E60-40A0-8DCE-EBF493009E12}"/>
    <cellStyle name="20% - Accent5 5 2 4 3" xfId="11537" xr:uid="{4DE31436-A1B0-4EA4-909E-3ACD79F145EA}"/>
    <cellStyle name="20% - Accent5 5 2 4 3 2" xfId="29362" xr:uid="{B0B16482-E779-4678-B5D0-D9E320901755}"/>
    <cellStyle name="20% - Accent5 5 2 4 4" xfId="20862" xr:uid="{DB910888-D5ED-4EB4-AC7F-D6F316FCEB87}"/>
    <cellStyle name="20% - Accent5 5 2 5" xfId="5034" xr:uid="{27E9E90D-64E9-4A31-8284-9FBE3E9587C8}"/>
    <cellStyle name="20% - Accent5 5 2 5 2" xfId="13617" xr:uid="{8CB70F04-15E2-459A-924D-B90CBF646ABF}"/>
    <cellStyle name="20% - Accent5 5 2 5 2 2" xfId="31442" xr:uid="{B9F7336D-FC4C-4244-8CEA-09EF5152F4C3}"/>
    <cellStyle name="20% - Accent5 5 2 5 3" xfId="22942" xr:uid="{C1B051E2-E08B-47DA-AF8B-5AC7008451D8}"/>
    <cellStyle name="20% - Accent5 5 2 6" xfId="9457" xr:uid="{371ED64A-9953-4A93-B8DB-E328494217DE}"/>
    <cellStyle name="20% - Accent5 5 2 6 2" xfId="27282" xr:uid="{860FDF47-61B0-479E-8F68-E083964A2A6E}"/>
    <cellStyle name="20% - Accent5 5 2 7" xfId="18782" xr:uid="{B1F81812-407C-44EA-A1A5-C59C0095D1B7}"/>
    <cellStyle name="20% - Accent5 5 3" xfId="1168" xr:uid="{7E19D3A4-4562-4A1A-A59A-7BCCCEAEC9C8}"/>
    <cellStyle name="20% - Accent5 5 3 2" xfId="2274" xr:uid="{81273736-D352-4753-B1B2-73AFA24AE596}"/>
    <cellStyle name="20% - Accent5 5 3 2 2" xfId="4354" xr:uid="{C021FD3F-7228-429E-B1DC-1E0CBCA8DD8B}"/>
    <cellStyle name="20% - Accent5 5 3 2 2 2" xfId="8514" xr:uid="{CA59F95B-8896-4D5B-905E-4B0C02D44ABD}"/>
    <cellStyle name="20% - Accent5 5 3 2 2 2 2" xfId="17097" xr:uid="{2D792B29-B3F9-4F24-A123-B804DAFF15E1}"/>
    <cellStyle name="20% - Accent5 5 3 2 2 2 2 2" xfId="34922" xr:uid="{92AF5870-CD7C-4984-AF8E-0387036E6DE0}"/>
    <cellStyle name="20% - Accent5 5 3 2 2 2 3" xfId="26422" xr:uid="{CDBD2A49-B88C-40AB-A698-B2D4207675EC}"/>
    <cellStyle name="20% - Accent5 5 3 2 2 3" xfId="12937" xr:uid="{047F9AAA-21E9-4FBC-80AE-1E9048A1A564}"/>
    <cellStyle name="20% - Accent5 5 3 2 2 3 2" xfId="30762" xr:uid="{4B573F2E-F4D6-4CB1-8B50-8BCB0F7AFB07}"/>
    <cellStyle name="20% - Accent5 5 3 2 2 4" xfId="22262" xr:uid="{402973D7-7BB1-4857-A953-1FAE927556C3}"/>
    <cellStyle name="20% - Accent5 5 3 2 3" xfId="6434" xr:uid="{4101FE0E-F8A6-4512-B079-35A896885160}"/>
    <cellStyle name="20% - Accent5 5 3 2 3 2" xfId="15017" xr:uid="{BF899223-C1CB-4F38-B96B-B531521B56C0}"/>
    <cellStyle name="20% - Accent5 5 3 2 3 2 2" xfId="32842" xr:uid="{2EC90DD6-6A62-4DC4-AAA4-D0C50246B54A}"/>
    <cellStyle name="20% - Accent5 5 3 2 3 3" xfId="24342" xr:uid="{1162736A-FF0B-4E1E-A241-78AE4931EF3A}"/>
    <cellStyle name="20% - Accent5 5 3 2 4" xfId="10857" xr:uid="{2A19750A-EB88-4062-BA73-FBE4C84D147D}"/>
    <cellStyle name="20% - Accent5 5 3 2 4 2" xfId="28682" xr:uid="{1D7B0A91-669E-43C5-98CD-045F1D8901AA}"/>
    <cellStyle name="20% - Accent5 5 3 2 5" xfId="20182" xr:uid="{F00CC9D3-F2F4-472C-B231-45B7D9F6F84B}"/>
    <cellStyle name="20% - Accent5 5 3 3" xfId="3374" xr:uid="{EE067ADF-E801-4D4C-A776-144E2A7A3E5E}"/>
    <cellStyle name="20% - Accent5 5 3 3 2" xfId="7534" xr:uid="{E7BE690C-32B8-413E-9D57-631FBCEFF698}"/>
    <cellStyle name="20% - Accent5 5 3 3 2 2" xfId="16117" xr:uid="{FA60DF19-6E1D-45F0-AF42-AEAE5F4F3D36}"/>
    <cellStyle name="20% - Accent5 5 3 3 2 2 2" xfId="33942" xr:uid="{B91BDFAE-D17E-451F-BE3A-BE6AF3AFC392}"/>
    <cellStyle name="20% - Accent5 5 3 3 2 3" xfId="25442" xr:uid="{E9B8E9D3-28A7-4660-85FD-4AB87CF7EC82}"/>
    <cellStyle name="20% - Accent5 5 3 3 3" xfId="11957" xr:uid="{463678CF-8FB7-4E06-97FD-1DC217CA3FA3}"/>
    <cellStyle name="20% - Accent5 5 3 3 3 2" xfId="29782" xr:uid="{8DD8B2CE-78AE-4556-8A4B-8BB9DF4C5126}"/>
    <cellStyle name="20% - Accent5 5 3 3 4" xfId="21282" xr:uid="{11DEE784-6602-4894-A1ED-4895DA436C31}"/>
    <cellStyle name="20% - Accent5 5 3 4" xfId="5454" xr:uid="{00E9C615-3FCC-4B84-A9B1-58662F0FEBD7}"/>
    <cellStyle name="20% - Accent5 5 3 4 2" xfId="14037" xr:uid="{0CD10F43-6797-430A-A828-0E67A66EE4EB}"/>
    <cellStyle name="20% - Accent5 5 3 4 2 2" xfId="31862" xr:uid="{350188A6-572A-43F9-BD00-7595255BB735}"/>
    <cellStyle name="20% - Accent5 5 3 4 3" xfId="23362" xr:uid="{840CE8C1-0C0E-41A6-8391-4025B08354A8}"/>
    <cellStyle name="20% - Accent5 5 3 5" xfId="9877" xr:uid="{BC72AA88-E65E-4B30-A9EF-39663622A2BD}"/>
    <cellStyle name="20% - Accent5 5 3 5 2" xfId="27702" xr:uid="{449035D8-FB53-4AFB-A05D-DC6086FAA5AC}"/>
    <cellStyle name="20% - Accent5 5 3 6" xfId="19202" xr:uid="{384D1BDB-6AF2-4615-A318-B0839ABDEA48}"/>
    <cellStyle name="20% - Accent5 5 4" xfId="1794" xr:uid="{D388FE46-C006-4C6E-A118-3871D5615494}"/>
    <cellStyle name="20% - Accent5 5 4 2" xfId="3874" xr:uid="{A3DB2E17-1A64-4536-8B21-29A72B5B9D1F}"/>
    <cellStyle name="20% - Accent5 5 4 2 2" xfId="8034" xr:uid="{22FBCC8D-016B-4E20-9708-21546D1726D7}"/>
    <cellStyle name="20% - Accent5 5 4 2 2 2" xfId="16617" xr:uid="{7F4BFA50-224C-4145-9E48-0C9B7B0F01D2}"/>
    <cellStyle name="20% - Accent5 5 4 2 2 2 2" xfId="34442" xr:uid="{09BC5B81-ADB8-4CF8-A47E-32CF07218AB7}"/>
    <cellStyle name="20% - Accent5 5 4 2 2 3" xfId="25942" xr:uid="{DC6FAC11-06A4-4F2E-82A7-5150E3AA1261}"/>
    <cellStyle name="20% - Accent5 5 4 2 3" xfId="12457" xr:uid="{7D1B0B64-FB4A-4274-9D8D-A771E3D45515}"/>
    <cellStyle name="20% - Accent5 5 4 2 3 2" xfId="30282" xr:uid="{7615D029-D98E-435F-BD1D-A50C7CC7B690}"/>
    <cellStyle name="20% - Accent5 5 4 2 4" xfId="21782" xr:uid="{A6626FFB-0269-4EBB-88DF-373C6BDED313}"/>
    <cellStyle name="20% - Accent5 5 4 3" xfId="5954" xr:uid="{9B6BB670-06E9-4317-A941-8850EB2A30BA}"/>
    <cellStyle name="20% - Accent5 5 4 3 2" xfId="14537" xr:uid="{05EA9AF9-FD03-4B85-9B58-502FD75617CB}"/>
    <cellStyle name="20% - Accent5 5 4 3 2 2" xfId="32362" xr:uid="{29FDA17D-E651-4B3F-B373-D63812628F86}"/>
    <cellStyle name="20% - Accent5 5 4 3 3" xfId="23862" xr:uid="{A411B671-2868-4400-AF21-E776103F4776}"/>
    <cellStyle name="20% - Accent5 5 4 4" xfId="10377" xr:uid="{46F70329-A339-47AA-8BA8-1ADAEEEA3BB8}"/>
    <cellStyle name="20% - Accent5 5 4 4 2" xfId="28202" xr:uid="{E85908EA-F5E7-423B-BEB6-7BC0CAA75EAE}"/>
    <cellStyle name="20% - Accent5 5 4 5" xfId="19702" xr:uid="{7A155D85-2449-4818-89CD-4EE369B53502}"/>
    <cellStyle name="20% - Accent5 5 5" xfId="2894" xr:uid="{A49DFBF3-865A-4827-870A-0AC7D5B3ADED}"/>
    <cellStyle name="20% - Accent5 5 5 2" xfId="7054" xr:uid="{25776D50-1DC7-4ABA-91B2-72B43D34A7C0}"/>
    <cellStyle name="20% - Accent5 5 5 2 2" xfId="15637" xr:uid="{F4960684-21D3-4836-9C0F-C181DD085740}"/>
    <cellStyle name="20% - Accent5 5 5 2 2 2" xfId="33462" xr:uid="{EF49940E-C4ED-478B-B89E-864ACA06165D}"/>
    <cellStyle name="20% - Accent5 5 5 2 3" xfId="24962" xr:uid="{BB7017F9-2F9C-4CE5-8F72-D5A89413ECF2}"/>
    <cellStyle name="20% - Accent5 5 5 3" xfId="11477" xr:uid="{B7D580BE-C321-4F08-8934-043AD731F584}"/>
    <cellStyle name="20% - Accent5 5 5 3 2" xfId="29302" xr:uid="{C5C4D8C6-6DD3-4416-A333-D1402B9A1A63}"/>
    <cellStyle name="20% - Accent5 5 5 4" xfId="20802" xr:uid="{71605170-58DD-4835-9569-76C8CC76201E}"/>
    <cellStyle name="20% - Accent5 5 6" xfId="4974" xr:uid="{6DC13F1D-EF05-4401-A4F1-475844E8FFB2}"/>
    <cellStyle name="20% - Accent5 5 6 2" xfId="13557" xr:uid="{FE64F3D6-FDA5-4F35-9855-965AC519660E}"/>
    <cellStyle name="20% - Accent5 5 6 2 2" xfId="31382" xr:uid="{7D432256-708D-4CD8-ACC7-C6C9389FBD39}"/>
    <cellStyle name="20% - Accent5 5 6 3" xfId="22882" xr:uid="{122DD361-F49D-4E7C-917B-0DFEFCC9C785}"/>
    <cellStyle name="20% - Accent5 5 7" xfId="9397" xr:uid="{819D6FD8-6544-43DE-A015-956B8E3E79C7}"/>
    <cellStyle name="20% - Accent5 5 7 2" xfId="27222" xr:uid="{BF9F12BC-EDD1-4E1F-84E6-7B72CAAEAA35}"/>
    <cellStyle name="20% - Accent5 5 8" xfId="18722" xr:uid="{AB76BC72-1C62-4FAC-907E-DD6AF0730AEA}"/>
    <cellStyle name="20% - Accent5 50" xfId="18041" xr:uid="{933EFCD4-69BB-4893-A86F-63AD5891AF65}"/>
    <cellStyle name="20% - Accent5 51" xfId="18061" xr:uid="{ABAD6BD7-FFFF-486E-BB1E-D4C7C34D7C24}"/>
    <cellStyle name="20% - Accent5 52" xfId="18081" xr:uid="{A2E603E4-3CD3-4211-B28A-C26E26088683}"/>
    <cellStyle name="20% - Accent5 53" xfId="18101" xr:uid="{DA973E9F-56C5-4E13-80B6-C4AB6C8952CD}"/>
    <cellStyle name="20% - Accent5 54" xfId="18121" xr:uid="{2B7C4481-B266-451C-8423-3FC0B17064D8}"/>
    <cellStyle name="20% - Accent5 55" xfId="18141" xr:uid="{D4580280-EC55-497B-87E8-40016AF3657F}"/>
    <cellStyle name="20% - Accent5 56" xfId="18161" xr:uid="{AAA85283-A726-467D-B236-6D2F8FF39398}"/>
    <cellStyle name="20% - Accent5 57" xfId="18181" xr:uid="{AFCA90BE-4CAC-4366-AD3E-9AE9B8ABEB3C}"/>
    <cellStyle name="20% - Accent5 58" xfId="18201" xr:uid="{F6F36D02-BCE3-4438-83C6-4187AD296797}"/>
    <cellStyle name="20% - Accent5 59" xfId="18221" xr:uid="{5D41D3F1-7FBD-4C71-85AF-93120E92FE76}"/>
    <cellStyle name="20% - Accent5 6" xfId="658" xr:uid="{09E07EE3-957D-48B5-938C-A96404957720}"/>
    <cellStyle name="20% - Accent5 6 2" xfId="1264" xr:uid="{A286E148-D925-40A5-A8B8-D18441D044C0}"/>
    <cellStyle name="20% - Accent5 6 2 2" xfId="2354" xr:uid="{A0C0754F-9908-431B-AF70-01252D17DAE8}"/>
    <cellStyle name="20% - Accent5 6 2 2 2" xfId="4434" xr:uid="{327F8420-8077-4471-8940-3844A5E97E61}"/>
    <cellStyle name="20% - Accent5 6 2 2 2 2" xfId="8594" xr:uid="{A1B8FA7A-4FC8-4234-A7C0-7121E55F5F6E}"/>
    <cellStyle name="20% - Accent5 6 2 2 2 2 2" xfId="17177" xr:uid="{8A7104DD-7CEB-4732-BECF-33965828EEB2}"/>
    <cellStyle name="20% - Accent5 6 2 2 2 2 2 2" xfId="35002" xr:uid="{C5BDC311-082F-44C2-AA45-42FFF8D4F910}"/>
    <cellStyle name="20% - Accent5 6 2 2 2 2 3" xfId="26502" xr:uid="{0AA6BB5D-2BFE-4ECD-8799-3DFD4EE3B24D}"/>
    <cellStyle name="20% - Accent5 6 2 2 2 3" xfId="13017" xr:uid="{4751A1AF-869C-4572-B3BD-35030ED54279}"/>
    <cellStyle name="20% - Accent5 6 2 2 2 3 2" xfId="30842" xr:uid="{395DB708-B5E3-4960-ACEE-9ECE0986D6A9}"/>
    <cellStyle name="20% - Accent5 6 2 2 2 4" xfId="22342" xr:uid="{AAC0D864-5702-407C-8198-F3005C31C0D0}"/>
    <cellStyle name="20% - Accent5 6 2 2 3" xfId="6514" xr:uid="{FD8F5596-5E9A-4293-B030-D070D184F4FD}"/>
    <cellStyle name="20% - Accent5 6 2 2 3 2" xfId="15097" xr:uid="{B618E519-2E3A-4579-AA7A-AF75AE27CA17}"/>
    <cellStyle name="20% - Accent5 6 2 2 3 2 2" xfId="32922" xr:uid="{8A48ADBE-89BA-4A37-BDF4-35BA6C13811D}"/>
    <cellStyle name="20% - Accent5 6 2 2 3 3" xfId="24422" xr:uid="{B04FACA4-8224-4FDF-91F8-DCFF51E6F440}"/>
    <cellStyle name="20% - Accent5 6 2 2 4" xfId="10937" xr:uid="{AC1F73BF-9320-4883-B911-672C9560CFDF}"/>
    <cellStyle name="20% - Accent5 6 2 2 4 2" xfId="28762" xr:uid="{8450B2FC-ECC4-4492-A0CE-6B753B725667}"/>
    <cellStyle name="20% - Accent5 6 2 2 5" xfId="20262" xr:uid="{51EFAFC2-8BE9-4044-9FDD-D65D1241C343}"/>
    <cellStyle name="20% - Accent5 6 2 3" xfId="3454" xr:uid="{73D51158-E03A-4FDD-874B-68A32AB730B1}"/>
    <cellStyle name="20% - Accent5 6 2 3 2" xfId="7614" xr:uid="{CCB385F8-2946-469D-82DC-661B2628A684}"/>
    <cellStyle name="20% - Accent5 6 2 3 2 2" xfId="16197" xr:uid="{BC590972-7D2A-4524-B36E-E197338631F3}"/>
    <cellStyle name="20% - Accent5 6 2 3 2 2 2" xfId="34022" xr:uid="{78119068-92B9-41E4-A5BA-996C436F984B}"/>
    <cellStyle name="20% - Accent5 6 2 3 2 3" xfId="25522" xr:uid="{5A77ACE7-DE4E-457C-9C3A-5AD7B0C5EFB0}"/>
    <cellStyle name="20% - Accent5 6 2 3 3" xfId="12037" xr:uid="{4AC73C85-E579-419C-BD7D-C8DAA2D3ADD5}"/>
    <cellStyle name="20% - Accent5 6 2 3 3 2" xfId="29862" xr:uid="{40B06372-9F5A-4755-B5A8-A70229A8D9EB}"/>
    <cellStyle name="20% - Accent5 6 2 3 4" xfId="21362" xr:uid="{482AB6D9-E891-422F-9DD6-7BA02E204DEA}"/>
    <cellStyle name="20% - Accent5 6 2 4" xfId="5534" xr:uid="{C36FE01E-FB65-4858-89A6-46B87D3E9282}"/>
    <cellStyle name="20% - Accent5 6 2 4 2" xfId="14117" xr:uid="{42951A0E-B881-40D2-AE0A-D0E5569C445D}"/>
    <cellStyle name="20% - Accent5 6 2 4 2 2" xfId="31942" xr:uid="{6866AC21-5759-4537-8EB7-6EAA24D87DB0}"/>
    <cellStyle name="20% - Accent5 6 2 4 3" xfId="23442" xr:uid="{F019E720-85EA-4668-9A26-8C78E378E4B8}"/>
    <cellStyle name="20% - Accent5 6 2 5" xfId="9957" xr:uid="{867FDBD7-E177-4272-9517-4AF83541212E}"/>
    <cellStyle name="20% - Accent5 6 2 5 2" xfId="27782" xr:uid="{C3A93364-DEFF-4709-8B97-0F26BD42201F}"/>
    <cellStyle name="20% - Accent5 6 2 6" xfId="19282" xr:uid="{D7A72858-CD9A-4AB5-8CE9-2F72BDAAFB9C}"/>
    <cellStyle name="20% - Accent5 6 3" xfId="1874" xr:uid="{43303115-04C5-4066-8D18-F90D5DCDB2AC}"/>
    <cellStyle name="20% - Accent5 6 3 2" xfId="3954" xr:uid="{3631EBCE-C2BC-4369-9256-1963295BC879}"/>
    <cellStyle name="20% - Accent5 6 3 2 2" xfId="8114" xr:uid="{6E1D610D-A6D7-4C01-AC5C-FE7144F94A97}"/>
    <cellStyle name="20% - Accent5 6 3 2 2 2" xfId="16697" xr:uid="{C2875A50-9DA5-4178-81F8-A81EDC79347C}"/>
    <cellStyle name="20% - Accent5 6 3 2 2 2 2" xfId="34522" xr:uid="{4C29CACA-8A12-4AF0-ACF5-E8F45DA0A7C1}"/>
    <cellStyle name="20% - Accent5 6 3 2 2 3" xfId="26022" xr:uid="{D7138331-4938-4B8C-B8F1-81A965B19D29}"/>
    <cellStyle name="20% - Accent5 6 3 2 3" xfId="12537" xr:uid="{DB76FD5F-14F9-4E79-B94F-86DC2E1BBD58}"/>
    <cellStyle name="20% - Accent5 6 3 2 3 2" xfId="30362" xr:uid="{D93AC0E7-77D3-463C-AE4A-AD8369259A82}"/>
    <cellStyle name="20% - Accent5 6 3 2 4" xfId="21862" xr:uid="{E08C1963-7FAE-49C5-B272-A5F6D80E6933}"/>
    <cellStyle name="20% - Accent5 6 3 3" xfId="6034" xr:uid="{DAEF4C6F-6D4F-4EB3-B46A-83F3C755C6FD}"/>
    <cellStyle name="20% - Accent5 6 3 3 2" xfId="14617" xr:uid="{4486A5F9-8C7C-4E06-86DF-F183CEC11D64}"/>
    <cellStyle name="20% - Accent5 6 3 3 2 2" xfId="32442" xr:uid="{56C72DDB-1051-40DD-B258-C8210071D53E}"/>
    <cellStyle name="20% - Accent5 6 3 3 3" xfId="23942" xr:uid="{4A56901C-3833-4B61-9408-38F63F894697}"/>
    <cellStyle name="20% - Accent5 6 3 4" xfId="10457" xr:uid="{84DE7305-3F1A-4061-85FB-6560A3282C2B}"/>
    <cellStyle name="20% - Accent5 6 3 4 2" xfId="28282" xr:uid="{CA54EA2A-6148-45C6-B843-9E8D7E9FF515}"/>
    <cellStyle name="20% - Accent5 6 3 5" xfId="19782" xr:uid="{7367A49D-8E89-413F-9167-A6A4B2A1F4AE}"/>
    <cellStyle name="20% - Accent5 6 4" xfId="2974" xr:uid="{10826BC5-06DB-489D-A22E-6806075249D8}"/>
    <cellStyle name="20% - Accent5 6 4 2" xfId="7134" xr:uid="{41784326-FA37-4775-8D73-91BB34A5ECFA}"/>
    <cellStyle name="20% - Accent5 6 4 2 2" xfId="15717" xr:uid="{B7104A08-845B-4681-BF4A-BD789CEF89E1}"/>
    <cellStyle name="20% - Accent5 6 4 2 2 2" xfId="33542" xr:uid="{152E9002-C61B-4536-AE32-D657B422BCC9}"/>
    <cellStyle name="20% - Accent5 6 4 2 3" xfId="25042" xr:uid="{7D803411-26F1-453A-8832-0B5876C79405}"/>
    <cellStyle name="20% - Accent5 6 4 3" xfId="11557" xr:uid="{44AD9329-A5F6-48EB-9626-9E1EE056A351}"/>
    <cellStyle name="20% - Accent5 6 4 3 2" xfId="29382" xr:uid="{FC98DE16-6EF4-44C1-B190-6B8A5F62EB4F}"/>
    <cellStyle name="20% - Accent5 6 4 4" xfId="20882" xr:uid="{CD4FCABD-0CB9-48B8-B2EE-C970D4168F5A}"/>
    <cellStyle name="20% - Accent5 6 5" xfId="5054" xr:uid="{E16EA85D-BEBF-4DA2-A9D8-AD8B78E73729}"/>
    <cellStyle name="20% - Accent5 6 5 2" xfId="13637" xr:uid="{F6540F1D-D02C-4BD7-9577-3D52BEBD9E71}"/>
    <cellStyle name="20% - Accent5 6 5 2 2" xfId="31462" xr:uid="{6DFC7429-6D4B-4D14-83B4-C7576E147C27}"/>
    <cellStyle name="20% - Accent5 6 5 3" xfId="22962" xr:uid="{74BEB7D7-0ECE-40F5-A3D4-D93AB330024B}"/>
    <cellStyle name="20% - Accent5 6 6" xfId="9477" xr:uid="{D6F2A3CB-89EB-4813-A2C4-65BE13CAA938}"/>
    <cellStyle name="20% - Accent5 6 6 2" xfId="27302" xr:uid="{0E1CA5E0-047F-465B-B3DD-1F2DFE937F15}"/>
    <cellStyle name="20% - Accent5 6 7" xfId="18802" xr:uid="{EBAE86BA-48D4-456A-98FC-1E0973487F90}"/>
    <cellStyle name="20% - Accent5 60" xfId="18241" xr:uid="{FF2814C5-201C-4F0E-95CA-E33EB0EFE1A9}"/>
    <cellStyle name="20% - Accent5 61" xfId="18261" xr:uid="{511989D4-2BD0-455E-9DE7-ECD66CB37335}"/>
    <cellStyle name="20% - Accent5 62" xfId="18281" xr:uid="{50C3EC05-572C-46B9-8DBA-1CEA8B4AC9C1}"/>
    <cellStyle name="20% - Accent5 63" xfId="18301" xr:uid="{159D728B-6D39-4CE1-B29A-58384D8172AB}"/>
    <cellStyle name="20% - Accent5 64" xfId="18321" xr:uid="{3DB0F0C0-0FDA-4D40-A641-DD86149297B6}"/>
    <cellStyle name="20% - Accent5 65" xfId="18341" xr:uid="{999F80D9-0D45-49A7-B003-77BF89576541}"/>
    <cellStyle name="20% - Accent5 66" xfId="18361" xr:uid="{BE8A2FE4-CA02-4605-A228-62DCB3CB0F40}"/>
    <cellStyle name="20% - Accent5 67" xfId="18381" xr:uid="{A6B8D07A-5F03-4D8A-B6B6-AA55E8FB5078}"/>
    <cellStyle name="20% - Accent5 68" xfId="18401" xr:uid="{E9C0E204-8512-4756-94D0-CC3199C1BD59}"/>
    <cellStyle name="20% - Accent5 69" xfId="18422" xr:uid="{4889C3A5-44FF-468A-9B5E-5C6F565A67BA}"/>
    <cellStyle name="20% - Accent5 7" xfId="678" xr:uid="{1871DB42-501B-4F87-8D5D-F515CF5D79E2}"/>
    <cellStyle name="20% - Accent5 7 2" xfId="1284" xr:uid="{24F6861F-939F-45AA-90CA-3446E6EBB3D3}"/>
    <cellStyle name="20% - Accent5 7 2 2" xfId="2374" xr:uid="{33A88055-8401-453E-8FEF-E07C731C533D}"/>
    <cellStyle name="20% - Accent5 7 2 2 2" xfId="4454" xr:uid="{C6D2C1F1-CE0A-40DF-BEE3-CECA474539A2}"/>
    <cellStyle name="20% - Accent5 7 2 2 2 2" xfId="8614" xr:uid="{49B4ED5B-231B-46D3-A28C-A45BB9C814D0}"/>
    <cellStyle name="20% - Accent5 7 2 2 2 2 2" xfId="17197" xr:uid="{EF7E3B2C-990B-44DF-8019-F82232899F3B}"/>
    <cellStyle name="20% - Accent5 7 2 2 2 2 2 2" xfId="35022" xr:uid="{C2297D2F-0DF2-4682-9DED-4C0140091C31}"/>
    <cellStyle name="20% - Accent5 7 2 2 2 2 3" xfId="26522" xr:uid="{26E437BB-945E-4380-AE92-E63D13DCE654}"/>
    <cellStyle name="20% - Accent5 7 2 2 2 3" xfId="13037" xr:uid="{DD062B28-22B9-4256-97C9-250ACE808FD6}"/>
    <cellStyle name="20% - Accent5 7 2 2 2 3 2" xfId="30862" xr:uid="{BAD4FB86-300E-4323-88E9-517099BD63AD}"/>
    <cellStyle name="20% - Accent5 7 2 2 2 4" xfId="22362" xr:uid="{E04AE538-C3E3-4D8A-86D6-2D49B1F470D8}"/>
    <cellStyle name="20% - Accent5 7 2 2 3" xfId="6534" xr:uid="{87488283-141B-4D94-9512-432970ED9156}"/>
    <cellStyle name="20% - Accent5 7 2 2 3 2" xfId="15117" xr:uid="{37309D0B-EBC8-4B79-8EA8-649B356DEFD8}"/>
    <cellStyle name="20% - Accent5 7 2 2 3 2 2" xfId="32942" xr:uid="{52B20F93-C73E-4648-82DD-EF5944E87892}"/>
    <cellStyle name="20% - Accent5 7 2 2 3 3" xfId="24442" xr:uid="{0BB21418-FCF3-4116-AAED-B919FB3E8CB1}"/>
    <cellStyle name="20% - Accent5 7 2 2 4" xfId="10957" xr:uid="{F7C32C2D-9110-4255-BBA8-25DC2B608524}"/>
    <cellStyle name="20% - Accent5 7 2 2 4 2" xfId="28782" xr:uid="{97994B75-DEC8-4C4B-8BEE-FD6A27455BA1}"/>
    <cellStyle name="20% - Accent5 7 2 2 5" xfId="20282" xr:uid="{6C81503C-B8BB-4946-A393-E9B9B15116A3}"/>
    <cellStyle name="20% - Accent5 7 2 3" xfId="3474" xr:uid="{3267B0D1-D847-409B-BE5A-8842262AD930}"/>
    <cellStyle name="20% - Accent5 7 2 3 2" xfId="7634" xr:uid="{5DA45F10-75FD-45B5-8B50-2C66AA1A18BF}"/>
    <cellStyle name="20% - Accent5 7 2 3 2 2" xfId="16217" xr:uid="{EF0218A9-3BDF-4A32-97B3-1E48FB96C3C4}"/>
    <cellStyle name="20% - Accent5 7 2 3 2 2 2" xfId="34042" xr:uid="{E1D5BC34-C119-43EF-9DA4-DEFAECD29ACF}"/>
    <cellStyle name="20% - Accent5 7 2 3 2 3" xfId="25542" xr:uid="{A7333356-2798-4D80-9941-072D0FDC07F8}"/>
    <cellStyle name="20% - Accent5 7 2 3 3" xfId="12057" xr:uid="{1B472259-9953-4EBA-9A68-D8108CB900DC}"/>
    <cellStyle name="20% - Accent5 7 2 3 3 2" xfId="29882" xr:uid="{845EF0F2-3D46-4BC5-B4D0-A8E454EC6CA1}"/>
    <cellStyle name="20% - Accent5 7 2 3 4" xfId="21382" xr:uid="{DB28E690-EF57-4031-8CA4-6AB6D4558DFC}"/>
    <cellStyle name="20% - Accent5 7 2 4" xfId="5554" xr:uid="{454EFFF9-9F14-47B7-90F0-B63B97818C0F}"/>
    <cellStyle name="20% - Accent5 7 2 4 2" xfId="14137" xr:uid="{5824334D-5FFE-41F2-9A66-E4D85449792C}"/>
    <cellStyle name="20% - Accent5 7 2 4 2 2" xfId="31962" xr:uid="{32DF1950-69DE-4E26-805C-DA0E48F446A1}"/>
    <cellStyle name="20% - Accent5 7 2 4 3" xfId="23462" xr:uid="{9F409825-8EA4-49A6-82E4-0474FCCFE4C1}"/>
    <cellStyle name="20% - Accent5 7 2 5" xfId="9977" xr:uid="{BE873DE7-32FC-4E16-BFDE-A53836F43FBF}"/>
    <cellStyle name="20% - Accent5 7 2 5 2" xfId="27802" xr:uid="{3F8DB0D0-6176-4136-933A-A3A06132677E}"/>
    <cellStyle name="20% - Accent5 7 2 6" xfId="19302" xr:uid="{52CA6BDE-54CF-41A2-9F7B-774650D95631}"/>
    <cellStyle name="20% - Accent5 7 3" xfId="1894" xr:uid="{03D5EBA2-9D36-43F1-9F85-4066B125AA7C}"/>
    <cellStyle name="20% - Accent5 7 3 2" xfId="3974" xr:uid="{0768B18A-BFA3-4FCF-AFA8-21F42B52881A}"/>
    <cellStyle name="20% - Accent5 7 3 2 2" xfId="8134" xr:uid="{38EB4472-6B8F-43CC-8653-233DCB27962B}"/>
    <cellStyle name="20% - Accent5 7 3 2 2 2" xfId="16717" xr:uid="{FE127E97-4D62-40F5-A6FD-431B1353596F}"/>
    <cellStyle name="20% - Accent5 7 3 2 2 2 2" xfId="34542" xr:uid="{C5C9F5C4-FC8C-4FD0-B471-A1DCD0283D2B}"/>
    <cellStyle name="20% - Accent5 7 3 2 2 3" xfId="26042" xr:uid="{31506AE2-A85D-4443-BFC0-84B36D4D7D39}"/>
    <cellStyle name="20% - Accent5 7 3 2 3" xfId="12557" xr:uid="{A0645C11-B74B-41AA-907B-5A50C3CA8CAE}"/>
    <cellStyle name="20% - Accent5 7 3 2 3 2" xfId="30382" xr:uid="{7B63CAD1-14A3-465D-B835-12A8174537B2}"/>
    <cellStyle name="20% - Accent5 7 3 2 4" xfId="21882" xr:uid="{D99879B7-72F2-4589-AC89-00BD714EA136}"/>
    <cellStyle name="20% - Accent5 7 3 3" xfId="6054" xr:uid="{34E2867C-1108-451F-B325-C5639EE059DF}"/>
    <cellStyle name="20% - Accent5 7 3 3 2" xfId="14637" xr:uid="{BDA38E09-0047-4640-8747-738935D712BA}"/>
    <cellStyle name="20% - Accent5 7 3 3 2 2" xfId="32462" xr:uid="{D67FFB82-8DB1-4615-8F63-0504BC1E854B}"/>
    <cellStyle name="20% - Accent5 7 3 3 3" xfId="23962" xr:uid="{673A769C-00E9-4526-BCA9-57D9DBC716B3}"/>
    <cellStyle name="20% - Accent5 7 3 4" xfId="10477" xr:uid="{FCB3D633-F338-44F8-A991-5043B2B1FD1D}"/>
    <cellStyle name="20% - Accent5 7 3 4 2" xfId="28302" xr:uid="{6100FC9D-EF88-4EF4-AFA1-D118672F8F98}"/>
    <cellStyle name="20% - Accent5 7 3 5" xfId="19802" xr:uid="{3D52E998-23E3-45AC-BF01-40E93CEBAF83}"/>
    <cellStyle name="20% - Accent5 7 4" xfId="2994" xr:uid="{4453B2F6-5C36-43EE-AE5F-EC48C8EDED37}"/>
    <cellStyle name="20% - Accent5 7 4 2" xfId="7154" xr:uid="{E602CEDE-D565-43B3-A723-74D278BE829F}"/>
    <cellStyle name="20% - Accent5 7 4 2 2" xfId="15737" xr:uid="{FDE5E251-F83E-463A-9D7C-57BBD0E58F20}"/>
    <cellStyle name="20% - Accent5 7 4 2 2 2" xfId="33562" xr:uid="{D65D5631-B990-4BCD-A705-E9DFBEE28933}"/>
    <cellStyle name="20% - Accent5 7 4 2 3" xfId="25062" xr:uid="{DAC6B7AD-5BFB-4B55-A035-6A314ABFF847}"/>
    <cellStyle name="20% - Accent5 7 4 3" xfId="11577" xr:uid="{63E61C3D-C408-461E-8850-27FBC5D44C4C}"/>
    <cellStyle name="20% - Accent5 7 4 3 2" xfId="29402" xr:uid="{601B6D8F-CF5E-445F-AEFB-7019568129CF}"/>
    <cellStyle name="20% - Accent5 7 4 4" xfId="20902" xr:uid="{8D3AA653-A2AB-4F91-AEFA-2EABB38350DF}"/>
    <cellStyle name="20% - Accent5 7 5" xfId="5074" xr:uid="{5AD76B83-9498-4F8E-9B40-17C84277C8DF}"/>
    <cellStyle name="20% - Accent5 7 5 2" xfId="13657" xr:uid="{233558D1-8CF2-4296-898B-C0F3616E1DDD}"/>
    <cellStyle name="20% - Accent5 7 5 2 2" xfId="31482" xr:uid="{B24491FD-3DA3-4DDF-89B0-3A3362D65B7A}"/>
    <cellStyle name="20% - Accent5 7 5 3" xfId="22982" xr:uid="{858F6496-DB71-44F7-BDEF-01CADF3B853C}"/>
    <cellStyle name="20% - Accent5 7 6" xfId="9497" xr:uid="{29B3555C-2891-44C7-B7AB-1A283879D7F5}"/>
    <cellStyle name="20% - Accent5 7 6 2" xfId="27322" xr:uid="{F1F0B732-8BD1-4EF5-A250-FECC2C316144}"/>
    <cellStyle name="20% - Accent5 7 7" xfId="18822" xr:uid="{2A29A4DD-96B6-43F4-B1E5-13FA1ED1EA4C}"/>
    <cellStyle name="20% - Accent5 70" xfId="18442" xr:uid="{03D49AA9-041D-483E-9221-8093EC2A99FE}"/>
    <cellStyle name="20% - Accent5 71" xfId="18462" xr:uid="{F7397849-3F8F-4BFC-B69E-882D5E880BA0}"/>
    <cellStyle name="20% - Accent5 72" xfId="18482" xr:uid="{F0FE1871-F763-4AE8-83A4-1D84AF83D26A}"/>
    <cellStyle name="20% - Accent5 73" xfId="18502" xr:uid="{D23525D4-614A-40D9-A94E-336196E26004}"/>
    <cellStyle name="20% - Accent5 74" xfId="18522" xr:uid="{4F17EEDD-38C0-4985-9536-249588EFDDAA}"/>
    <cellStyle name="20% - Accent5 75" xfId="18542" xr:uid="{9A1A9B97-5029-4691-B8D7-DB5D58D5B96A}"/>
    <cellStyle name="20% - Accent5 76" xfId="18562" xr:uid="{B6552D57-C52E-42C2-9C8D-A0FD0319B566}"/>
    <cellStyle name="20% - Accent5 77" xfId="18582" xr:uid="{8D0FF932-CC20-47B5-BF80-EDA999F33B18}"/>
    <cellStyle name="20% - Accent5 78" xfId="18602" xr:uid="{91B1EBB8-FE5E-47AC-B575-86FAF0D1A189}"/>
    <cellStyle name="20% - Accent5 79" xfId="18622" xr:uid="{6AD2E04A-1EC9-4BE3-8ED0-0D75DA94F492}"/>
    <cellStyle name="20% - Accent5 8" xfId="699" xr:uid="{C8066BAF-3E70-4FCA-888D-9DF3F1E28AB1}"/>
    <cellStyle name="20% - Accent5 8 2" xfId="1305" xr:uid="{795B702A-04B8-4EDA-BDDE-6CDC2D514522}"/>
    <cellStyle name="20% - Accent5 8 2 2" xfId="2394" xr:uid="{AAF45426-B879-43F9-A66D-1450FE43314B}"/>
    <cellStyle name="20% - Accent5 8 2 2 2" xfId="4474" xr:uid="{F6B1115D-F680-453C-BB34-1B8027947F91}"/>
    <cellStyle name="20% - Accent5 8 2 2 2 2" xfId="8634" xr:uid="{9592CFD9-74F2-4E4D-9D50-C77F1D528440}"/>
    <cellStyle name="20% - Accent5 8 2 2 2 2 2" xfId="17217" xr:uid="{7C65FD7A-685C-4EEB-A7D7-2F2FE02F3978}"/>
    <cellStyle name="20% - Accent5 8 2 2 2 2 2 2" xfId="35042" xr:uid="{4BF761F6-0165-4304-BDFF-8F3AF21197D5}"/>
    <cellStyle name="20% - Accent5 8 2 2 2 2 3" xfId="26542" xr:uid="{12CBFDF8-67E9-4C24-997A-0DE32CB6D430}"/>
    <cellStyle name="20% - Accent5 8 2 2 2 3" xfId="13057" xr:uid="{684C08AF-7588-48AD-816F-1BE8B5615DDE}"/>
    <cellStyle name="20% - Accent5 8 2 2 2 3 2" xfId="30882" xr:uid="{E21B0076-4557-4B80-8EB9-C775B82106CA}"/>
    <cellStyle name="20% - Accent5 8 2 2 2 4" xfId="22382" xr:uid="{3B7875BF-9FA5-45A9-AB6C-78988199C08A}"/>
    <cellStyle name="20% - Accent5 8 2 2 3" xfId="6554" xr:uid="{1F251CCC-78AF-4DE9-9E88-BAE83A26738D}"/>
    <cellStyle name="20% - Accent5 8 2 2 3 2" xfId="15137" xr:uid="{5BE1D681-1705-485F-9BC7-E5DFAECFB784}"/>
    <cellStyle name="20% - Accent5 8 2 2 3 2 2" xfId="32962" xr:uid="{CD3C621A-0FEE-49CE-9418-534DE9206119}"/>
    <cellStyle name="20% - Accent5 8 2 2 3 3" xfId="24462" xr:uid="{F45BB407-46EB-41CF-80F2-E05E28E72A31}"/>
    <cellStyle name="20% - Accent5 8 2 2 4" xfId="10977" xr:uid="{D070870B-19BC-4B78-8712-E044F9E872DC}"/>
    <cellStyle name="20% - Accent5 8 2 2 4 2" xfId="28802" xr:uid="{B6DA51E1-0DCB-48B7-B9B0-2A3D90471516}"/>
    <cellStyle name="20% - Accent5 8 2 2 5" xfId="20302" xr:uid="{4E09C73E-81AC-49A0-BF51-F2948979E49E}"/>
    <cellStyle name="20% - Accent5 8 2 3" xfId="3494" xr:uid="{529873DD-50C0-4B6E-A2D0-03E9D3D9FA5F}"/>
    <cellStyle name="20% - Accent5 8 2 3 2" xfId="7654" xr:uid="{E74BD82F-9910-4570-8E08-7EC81B426A79}"/>
    <cellStyle name="20% - Accent5 8 2 3 2 2" xfId="16237" xr:uid="{A3B1ABAA-49F5-43C8-B7CF-651717DA113C}"/>
    <cellStyle name="20% - Accent5 8 2 3 2 2 2" xfId="34062" xr:uid="{0036EA30-1992-44E8-A713-843CFA293C83}"/>
    <cellStyle name="20% - Accent5 8 2 3 2 3" xfId="25562" xr:uid="{04C26898-55E3-4979-B753-B0F87B65FF3D}"/>
    <cellStyle name="20% - Accent5 8 2 3 3" xfId="12077" xr:uid="{4FF13B8D-0CD5-473F-93F6-D8B403D4DBDF}"/>
    <cellStyle name="20% - Accent5 8 2 3 3 2" xfId="29902" xr:uid="{C6186E6F-D449-4C0F-A47F-CA83C7750364}"/>
    <cellStyle name="20% - Accent5 8 2 3 4" xfId="21402" xr:uid="{378BEF98-8FDB-4773-BF85-FB685C4013F6}"/>
    <cellStyle name="20% - Accent5 8 2 4" xfId="5574" xr:uid="{4370BB35-C9AE-42A1-AC51-98C132888F91}"/>
    <cellStyle name="20% - Accent5 8 2 4 2" xfId="14157" xr:uid="{EBA36894-03A6-493F-BAFB-48ED4C8CDB55}"/>
    <cellStyle name="20% - Accent5 8 2 4 2 2" xfId="31982" xr:uid="{C51823D1-F6DD-4B44-848F-454E520F1D6A}"/>
    <cellStyle name="20% - Accent5 8 2 4 3" xfId="23482" xr:uid="{856D282F-6E07-4CDF-B281-6A8BB8405E5C}"/>
    <cellStyle name="20% - Accent5 8 2 5" xfId="9997" xr:uid="{57B607D6-F3CD-4AE4-8D6D-C60B7623B756}"/>
    <cellStyle name="20% - Accent5 8 2 5 2" xfId="27822" xr:uid="{449745D8-8C02-4DEA-8310-A618668660D6}"/>
    <cellStyle name="20% - Accent5 8 2 6" xfId="19322" xr:uid="{D2972FB6-6083-44CB-8116-EC3FEEF7A2FB}"/>
    <cellStyle name="20% - Accent5 8 3" xfId="1914" xr:uid="{624B8869-A1D5-4071-AA5B-7161683BC7B5}"/>
    <cellStyle name="20% - Accent5 8 3 2" xfId="3994" xr:uid="{934AA25B-4D02-4DCB-852D-7D1F6BAD6578}"/>
    <cellStyle name="20% - Accent5 8 3 2 2" xfId="8154" xr:uid="{89801765-436E-436A-AA23-8465421D4CC0}"/>
    <cellStyle name="20% - Accent5 8 3 2 2 2" xfId="16737" xr:uid="{42688E8F-D72F-4F9A-AE65-1812AC2219DE}"/>
    <cellStyle name="20% - Accent5 8 3 2 2 2 2" xfId="34562" xr:uid="{423B76C3-2619-4D40-83C3-ECEFE2981A70}"/>
    <cellStyle name="20% - Accent5 8 3 2 2 3" xfId="26062" xr:uid="{E4FA67DF-5F6D-4C13-853F-93B91D8484F1}"/>
    <cellStyle name="20% - Accent5 8 3 2 3" xfId="12577" xr:uid="{C0B09AF6-F309-4BC0-B008-D6718A77B071}"/>
    <cellStyle name="20% - Accent5 8 3 2 3 2" xfId="30402" xr:uid="{DEE2710C-2FF5-419A-A63F-3B6B05A2B0FE}"/>
    <cellStyle name="20% - Accent5 8 3 2 4" xfId="21902" xr:uid="{8E3B5A3A-D690-4770-80F1-0EC7B48E150D}"/>
    <cellStyle name="20% - Accent5 8 3 3" xfId="6074" xr:uid="{16A0ED9E-770F-4E9D-BA19-81424F976E67}"/>
    <cellStyle name="20% - Accent5 8 3 3 2" xfId="14657" xr:uid="{58643D41-790B-428A-8E65-50E495DF918E}"/>
    <cellStyle name="20% - Accent5 8 3 3 2 2" xfId="32482" xr:uid="{3DD4490F-57EC-4BD0-8865-A801D782B274}"/>
    <cellStyle name="20% - Accent5 8 3 3 3" xfId="23982" xr:uid="{B6A7A9AE-1E87-4BC8-8EBD-2A01F8165C2F}"/>
    <cellStyle name="20% - Accent5 8 3 4" xfId="10497" xr:uid="{1B486E4C-1ABE-4470-BBC5-D7104CD05F64}"/>
    <cellStyle name="20% - Accent5 8 3 4 2" xfId="28322" xr:uid="{C83E9F9B-F519-4203-8CCF-3BA15550D68E}"/>
    <cellStyle name="20% - Accent5 8 3 5" xfId="19822" xr:uid="{9474BCF6-BFB9-46C2-AA5F-C9B8FF7E9693}"/>
    <cellStyle name="20% - Accent5 8 4" xfId="3014" xr:uid="{4CCD2314-2253-4F80-AFD4-D09F2707F90A}"/>
    <cellStyle name="20% - Accent5 8 4 2" xfId="7174" xr:uid="{2D425173-158D-45FD-9158-4DD7DE8D9D47}"/>
    <cellStyle name="20% - Accent5 8 4 2 2" xfId="15757" xr:uid="{922D0C95-DF56-4BB2-B520-E9E69E753570}"/>
    <cellStyle name="20% - Accent5 8 4 2 2 2" xfId="33582" xr:uid="{F17CB1A3-AB44-4289-91C8-543882B9035C}"/>
    <cellStyle name="20% - Accent5 8 4 2 3" xfId="25082" xr:uid="{297CDDBD-765F-4610-B416-337DBE79D07C}"/>
    <cellStyle name="20% - Accent5 8 4 3" xfId="11597" xr:uid="{23E6B281-02A3-4560-94CD-F54FACC4ED2B}"/>
    <cellStyle name="20% - Accent5 8 4 3 2" xfId="29422" xr:uid="{62BD49BB-D0C3-4106-AFB2-B2E2C2F56C1C}"/>
    <cellStyle name="20% - Accent5 8 4 4" xfId="20922" xr:uid="{20AB4592-29CB-4CD5-BB72-0769862D8112}"/>
    <cellStyle name="20% - Accent5 8 5" xfId="5094" xr:uid="{67D14E2A-C077-475A-98EE-205A438B9636}"/>
    <cellStyle name="20% - Accent5 8 5 2" xfId="13677" xr:uid="{20632118-4F94-43C1-ADD3-B48E5C80BDDF}"/>
    <cellStyle name="20% - Accent5 8 5 2 2" xfId="31502" xr:uid="{5F973E68-C0B9-4913-8AA4-73A741D5889C}"/>
    <cellStyle name="20% - Accent5 8 5 3" xfId="23002" xr:uid="{676E3CB1-2562-4E77-A97F-172033515E7B}"/>
    <cellStyle name="20% - Accent5 8 6" xfId="9517" xr:uid="{5871F7E4-CA80-4203-8634-80ED3EAFE36C}"/>
    <cellStyle name="20% - Accent5 8 6 2" xfId="27342" xr:uid="{913BAB76-0CAB-4CD0-9C6D-27C2FDEB65C6}"/>
    <cellStyle name="20% - Accent5 8 7" xfId="18842" xr:uid="{4E191542-76AB-47BF-8D24-87C0BAB0F412}"/>
    <cellStyle name="20% - Accent5 80" xfId="18642" xr:uid="{0B713E84-6FB1-45D7-A17E-B1D0E852F4F0}"/>
    <cellStyle name="20% - Accent5 81" xfId="18662" xr:uid="{B7DF49F0-34B7-49AA-84D6-8E8636BD0EE7}"/>
    <cellStyle name="20% - Accent5 82" xfId="35782" xr:uid="{4681E541-842A-44E3-AE59-BE94809C8CA2}"/>
    <cellStyle name="20% - Accent5 83" xfId="35802" xr:uid="{967A7B38-C089-4F06-A24C-92635F8890DD}"/>
    <cellStyle name="20% - Accent5 84" xfId="35822" xr:uid="{9435FA2D-2866-4928-9374-263306A73A81}"/>
    <cellStyle name="20% - Accent5 85" xfId="35842" xr:uid="{5BCD7CDC-4DF5-4FD5-97B5-D2DF2A84AD9E}"/>
    <cellStyle name="20% - Accent5 86" xfId="35862" xr:uid="{22C2268F-37A0-4587-9B9A-E9EC87D82B14}"/>
    <cellStyle name="20% - Accent5 87" xfId="35882" xr:uid="{FB4B5743-ABF3-47DF-BEA8-238CB3C94009}"/>
    <cellStyle name="20% - Accent5 88" xfId="35902" xr:uid="{DFE7B718-06C7-4A7D-99B0-C7B53DCD68C3}"/>
    <cellStyle name="20% - Accent5 89" xfId="35922" xr:uid="{386275BF-2198-432D-BA87-58DF72622401}"/>
    <cellStyle name="20% - Accent5 9" xfId="722" xr:uid="{74923878-7DEE-458B-88C6-33B914F31AE3}"/>
    <cellStyle name="20% - Accent5 9 2" xfId="1328" xr:uid="{89D80114-E3B5-40EB-B45E-C0E6003E2E9A}"/>
    <cellStyle name="20% - Accent5 9 2 2" xfId="2414" xr:uid="{4B8718FC-491B-4A64-8623-F8DE82490A5C}"/>
    <cellStyle name="20% - Accent5 9 2 2 2" xfId="4494" xr:uid="{4A2A3351-9FD4-4237-A3FC-C126D7C28495}"/>
    <cellStyle name="20% - Accent5 9 2 2 2 2" xfId="8654" xr:uid="{5223AC88-E1BB-44DF-888F-3A079F1917CC}"/>
    <cellStyle name="20% - Accent5 9 2 2 2 2 2" xfId="17237" xr:uid="{4EBAC0A6-7902-4CEB-A983-26ADE54DA555}"/>
    <cellStyle name="20% - Accent5 9 2 2 2 2 2 2" xfId="35062" xr:uid="{43DFED3D-1823-41AB-8C60-77396487BBC4}"/>
    <cellStyle name="20% - Accent5 9 2 2 2 2 3" xfId="26562" xr:uid="{EDFFD55D-3916-4512-83B4-414FBBA6DFD8}"/>
    <cellStyle name="20% - Accent5 9 2 2 2 3" xfId="13077" xr:uid="{3355DE9E-8E95-4AD5-87F3-43E3C31B0585}"/>
    <cellStyle name="20% - Accent5 9 2 2 2 3 2" xfId="30902" xr:uid="{B6B467D8-9A3B-4301-A2A2-BC50462D161B}"/>
    <cellStyle name="20% - Accent5 9 2 2 2 4" xfId="22402" xr:uid="{04921BE6-A9C7-4768-8696-6DAA31514BD5}"/>
    <cellStyle name="20% - Accent5 9 2 2 3" xfId="6574" xr:uid="{BDF0A2D0-4F11-437B-A5D1-21128AF07D2E}"/>
    <cellStyle name="20% - Accent5 9 2 2 3 2" xfId="15157" xr:uid="{81959708-A971-495C-BC0C-A8FFB9D728C2}"/>
    <cellStyle name="20% - Accent5 9 2 2 3 2 2" xfId="32982" xr:uid="{27B74E2C-79AF-4C3C-BB3B-91863C889254}"/>
    <cellStyle name="20% - Accent5 9 2 2 3 3" xfId="24482" xr:uid="{D1800C4B-BE61-4F94-9A65-F09B20ED344A}"/>
    <cellStyle name="20% - Accent5 9 2 2 4" xfId="10997" xr:uid="{6F4993CE-1270-47D5-9B36-2F9494854A4F}"/>
    <cellStyle name="20% - Accent5 9 2 2 4 2" xfId="28822" xr:uid="{38453F6E-4893-45E3-A633-28852E9348F8}"/>
    <cellStyle name="20% - Accent5 9 2 2 5" xfId="20322" xr:uid="{211E610E-2EB1-4142-A0AA-F4D46DD96503}"/>
    <cellStyle name="20% - Accent5 9 2 3" xfId="3514" xr:uid="{7A1E3BE2-E882-4742-9EF1-D094B8F1D67E}"/>
    <cellStyle name="20% - Accent5 9 2 3 2" xfId="7674" xr:uid="{7B050E2F-460D-438C-8E8B-337A71F246E2}"/>
    <cellStyle name="20% - Accent5 9 2 3 2 2" xfId="16257" xr:uid="{452F7E20-5167-408C-877E-B997327C1136}"/>
    <cellStyle name="20% - Accent5 9 2 3 2 2 2" xfId="34082" xr:uid="{F106F802-A1A4-4B10-B9CF-C039C3F5F0D6}"/>
    <cellStyle name="20% - Accent5 9 2 3 2 3" xfId="25582" xr:uid="{A8D6218E-DB61-4E33-A7A4-4EFAC3309080}"/>
    <cellStyle name="20% - Accent5 9 2 3 3" xfId="12097" xr:uid="{5C3EFA5A-C5E5-44E3-82AE-016A2D770554}"/>
    <cellStyle name="20% - Accent5 9 2 3 3 2" xfId="29922" xr:uid="{F415FA8A-D228-4796-91AF-9AF72EAF2E2C}"/>
    <cellStyle name="20% - Accent5 9 2 3 4" xfId="21422" xr:uid="{8BCEFA3F-66EB-43EE-BE71-670B5BB2FC8D}"/>
    <cellStyle name="20% - Accent5 9 2 4" xfId="5594" xr:uid="{52E8DF65-9918-46E7-B447-FB31B435ADC9}"/>
    <cellStyle name="20% - Accent5 9 2 4 2" xfId="14177" xr:uid="{7C4A4006-6DC0-4ADE-90E3-80B760FF40AE}"/>
    <cellStyle name="20% - Accent5 9 2 4 2 2" xfId="32002" xr:uid="{0A77E284-48FB-4DC8-822D-972300716D17}"/>
    <cellStyle name="20% - Accent5 9 2 4 3" xfId="23502" xr:uid="{91A6EA7C-C2CC-4B6A-9F46-DEA7C4B4A081}"/>
    <cellStyle name="20% - Accent5 9 2 5" xfId="10017" xr:uid="{6FA20E19-2EB3-4D99-BF01-5F6C200DF2BD}"/>
    <cellStyle name="20% - Accent5 9 2 5 2" xfId="27842" xr:uid="{1E224746-DFFA-4D8F-9B38-FEF92A004B8B}"/>
    <cellStyle name="20% - Accent5 9 2 6" xfId="19342" xr:uid="{FB7EB92A-1AC0-4EC3-8D4C-78442BEF60C1}"/>
    <cellStyle name="20% - Accent5 9 3" xfId="1934" xr:uid="{11D61E9C-00FD-4E56-B8E2-AB8B77EF1BBC}"/>
    <cellStyle name="20% - Accent5 9 3 2" xfId="4014" xr:uid="{08F22371-A15D-42EE-98FD-D68F2E7306AC}"/>
    <cellStyle name="20% - Accent5 9 3 2 2" xfId="8174" xr:uid="{4D6A9A7C-C4D4-493B-AFC3-587D16ADA439}"/>
    <cellStyle name="20% - Accent5 9 3 2 2 2" xfId="16757" xr:uid="{D69DA0ED-6BF5-4330-9163-FB76E4C543C0}"/>
    <cellStyle name="20% - Accent5 9 3 2 2 2 2" xfId="34582" xr:uid="{6B4B4603-0F9C-4973-B6C1-538AED7A14E8}"/>
    <cellStyle name="20% - Accent5 9 3 2 2 3" xfId="26082" xr:uid="{8768B13C-486D-40B4-BC9D-2438312D6D4B}"/>
    <cellStyle name="20% - Accent5 9 3 2 3" xfId="12597" xr:uid="{EFA0E037-2469-4DD2-B623-198DD5414DA6}"/>
    <cellStyle name="20% - Accent5 9 3 2 3 2" xfId="30422" xr:uid="{51757D3F-0195-4750-A6A8-F3A34C4A7780}"/>
    <cellStyle name="20% - Accent5 9 3 2 4" xfId="21922" xr:uid="{8E334505-C57E-4646-8769-3C32481BEAE5}"/>
    <cellStyle name="20% - Accent5 9 3 3" xfId="6094" xr:uid="{04398222-8EA4-439D-A2D3-3CA5BE3DB4AD}"/>
    <cellStyle name="20% - Accent5 9 3 3 2" xfId="14677" xr:uid="{FCE171B7-AB01-4CF9-AEA0-483C6C558260}"/>
    <cellStyle name="20% - Accent5 9 3 3 2 2" xfId="32502" xr:uid="{2BD6A1E3-2F2F-4231-B233-65EE81E057FD}"/>
    <cellStyle name="20% - Accent5 9 3 3 3" xfId="24002" xr:uid="{A8C3DB7E-A2F2-4935-B024-2AB799E52162}"/>
    <cellStyle name="20% - Accent5 9 3 4" xfId="10517" xr:uid="{F5D76AB8-8238-4D29-B21A-4EF905692406}"/>
    <cellStyle name="20% - Accent5 9 3 4 2" xfId="28342" xr:uid="{4C05F563-759B-4B07-BE43-828526AD2369}"/>
    <cellStyle name="20% - Accent5 9 3 5" xfId="19842" xr:uid="{6EB2475E-63D1-44B4-A583-E155BE9D2363}"/>
    <cellStyle name="20% - Accent5 9 4" xfId="3034" xr:uid="{EAC65C80-072A-4A93-849F-DB0090B6DA81}"/>
    <cellStyle name="20% - Accent5 9 4 2" xfId="7194" xr:uid="{0C964D3C-0666-4104-B650-640334D2C702}"/>
    <cellStyle name="20% - Accent5 9 4 2 2" xfId="15777" xr:uid="{72969417-108D-4DB1-B2E0-9BF3429B1C45}"/>
    <cellStyle name="20% - Accent5 9 4 2 2 2" xfId="33602" xr:uid="{175C2959-072D-4AD4-846F-8F971CAABC63}"/>
    <cellStyle name="20% - Accent5 9 4 2 3" xfId="25102" xr:uid="{F48B7147-B0F8-474D-8ECA-59551AD285D6}"/>
    <cellStyle name="20% - Accent5 9 4 3" xfId="11617" xr:uid="{9AB8CEED-CA97-4011-B4C6-E8F4682FC57F}"/>
    <cellStyle name="20% - Accent5 9 4 3 2" xfId="29442" xr:uid="{50F19760-45D3-4AA6-BACB-07AC02CB212E}"/>
    <cellStyle name="20% - Accent5 9 4 4" xfId="20942" xr:uid="{2E8B5E39-C0FC-4352-A403-085379B5CB1D}"/>
    <cellStyle name="20% - Accent5 9 5" xfId="5114" xr:uid="{01440E2E-4B14-40EF-8891-EB39A0E367AF}"/>
    <cellStyle name="20% - Accent5 9 5 2" xfId="13697" xr:uid="{F891C10F-E659-4E9F-87C9-C5C9C69E8048}"/>
    <cellStyle name="20% - Accent5 9 5 2 2" xfId="31522" xr:uid="{8D21418D-6D8A-427A-A16D-7DD8E89659FC}"/>
    <cellStyle name="20% - Accent5 9 5 3" xfId="23022" xr:uid="{D17FDD59-18A8-47BF-9759-735F57115E82}"/>
    <cellStyle name="20% - Accent5 9 6" xfId="9537" xr:uid="{3B760439-5754-400D-8492-98734D538DD8}"/>
    <cellStyle name="20% - Accent5 9 6 2" xfId="27362" xr:uid="{CF0BB6E6-B62A-41DE-9539-9B0987CD7DE9}"/>
    <cellStyle name="20% - Accent5 9 7" xfId="18862" xr:uid="{FA20F26F-F246-49E2-9E27-7A5AB85BC1D2}"/>
    <cellStyle name="20% - Accent5 90" xfId="35942" xr:uid="{BDC4ADEE-9657-428E-A87A-9086EE3F25DE}"/>
    <cellStyle name="20% - Accent5 91" xfId="35962" xr:uid="{35D2AAFF-0D58-4A67-8456-68CC73156E06}"/>
    <cellStyle name="20% - Accent5 92" xfId="35982" xr:uid="{4DB3A072-C18C-460B-A058-9C47CC44B954}"/>
    <cellStyle name="20% - Accent5 93" xfId="36002" xr:uid="{708C1D9A-F815-4E84-81D0-0328F0A6E06F}"/>
    <cellStyle name="20% - Accent5 94" xfId="36022" xr:uid="{F0CC40C0-5235-4EBC-A7D0-AB8EC1892448}"/>
    <cellStyle name="20% - Accent5 95" xfId="36042" xr:uid="{FF5747D2-AE98-406E-A8D2-8BF46EC93DAB}"/>
    <cellStyle name="20% - Accent5 96" xfId="36062" xr:uid="{6534CD74-7D4F-4820-A972-C1672D83C650}"/>
    <cellStyle name="20% - Accent5 97" xfId="36082" xr:uid="{077383D5-772A-4A86-AE99-2AB847ED4F43}"/>
    <cellStyle name="20% - Accent5 98" xfId="36102" xr:uid="{51073A29-9264-4291-AD97-6651E4844A95}"/>
    <cellStyle name="20% - Accent5 99" xfId="36122" xr:uid="{8AA8D49B-D239-4CC4-A071-984504B7177E}"/>
    <cellStyle name="20% - Accent6" xfId="61" builtinId="50" customBuiltin="1"/>
    <cellStyle name="20% - Accent6 10" xfId="748" xr:uid="{A3729556-A739-4133-B186-DAC844FBE10B}"/>
    <cellStyle name="20% - Accent6 10 2" xfId="1354" xr:uid="{9111D8EB-5092-4B28-B351-EBB04BC71DF9}"/>
    <cellStyle name="20% - Accent6 10 2 2" xfId="2437" xr:uid="{E57BFF33-F86D-47C3-92FF-F5B20CD035A6}"/>
    <cellStyle name="20% - Accent6 10 2 2 2" xfId="4517" xr:uid="{EDE481AC-05AA-450B-8E71-530775E6B390}"/>
    <cellStyle name="20% - Accent6 10 2 2 2 2" xfId="8677" xr:uid="{6FFEC3E0-C1ED-459B-809E-DD8E5FE2462E}"/>
    <cellStyle name="20% - Accent6 10 2 2 2 2 2" xfId="17260" xr:uid="{BC67C170-18D6-4682-9D11-CC9382795EB8}"/>
    <cellStyle name="20% - Accent6 10 2 2 2 2 2 2" xfId="35085" xr:uid="{A4F79DCE-E60F-4024-9512-9F2BDBE2B6F5}"/>
    <cellStyle name="20% - Accent6 10 2 2 2 2 3" xfId="26585" xr:uid="{EF58A2E6-360C-480D-A87F-359FA480B99D}"/>
    <cellStyle name="20% - Accent6 10 2 2 2 3" xfId="13100" xr:uid="{D8F1D922-C95C-4AB6-A13C-C896CD668F5B}"/>
    <cellStyle name="20% - Accent6 10 2 2 2 3 2" xfId="30925" xr:uid="{BB167550-16A1-42FE-8A34-115AD75D95B6}"/>
    <cellStyle name="20% - Accent6 10 2 2 2 4" xfId="22425" xr:uid="{AFB094B4-A483-4647-8BE2-2C4800892B72}"/>
    <cellStyle name="20% - Accent6 10 2 2 3" xfId="6597" xr:uid="{62E6A0BF-5A36-4A2A-ABD1-BA7399D06803}"/>
    <cellStyle name="20% - Accent6 10 2 2 3 2" xfId="15180" xr:uid="{52CB712E-7F18-4104-84C0-B2C624380265}"/>
    <cellStyle name="20% - Accent6 10 2 2 3 2 2" xfId="33005" xr:uid="{C41CCB56-ED81-4DFB-AA50-083D342B8A38}"/>
    <cellStyle name="20% - Accent6 10 2 2 3 3" xfId="24505" xr:uid="{2B87E7A9-6DF3-4D26-ABCC-0025604C471A}"/>
    <cellStyle name="20% - Accent6 10 2 2 4" xfId="11020" xr:uid="{E7BA404F-D26E-4B8F-BC1B-58E4B481A38F}"/>
    <cellStyle name="20% - Accent6 10 2 2 4 2" xfId="28845" xr:uid="{6CF769D0-C2B4-433A-A4AF-0D0451CFD3B4}"/>
    <cellStyle name="20% - Accent6 10 2 2 5" xfId="20345" xr:uid="{836E4BD0-1F31-40D2-B765-3816280116B5}"/>
    <cellStyle name="20% - Accent6 10 2 3" xfId="3537" xr:uid="{EB8A505C-FF2F-4482-8820-5F80DB052D2D}"/>
    <cellStyle name="20% - Accent6 10 2 3 2" xfId="7697" xr:uid="{2E4427AC-4FC5-4D29-8ECF-BE2A11AC2CD0}"/>
    <cellStyle name="20% - Accent6 10 2 3 2 2" xfId="16280" xr:uid="{3A50311A-AA93-4081-9F0C-9A6057ECEBA2}"/>
    <cellStyle name="20% - Accent6 10 2 3 2 2 2" xfId="34105" xr:uid="{9FA78667-E4D1-4294-B6AD-CE299B5F3008}"/>
    <cellStyle name="20% - Accent6 10 2 3 2 3" xfId="25605" xr:uid="{4ED8F7CC-429F-442D-AD98-FB6898BCB261}"/>
    <cellStyle name="20% - Accent6 10 2 3 3" xfId="12120" xr:uid="{6ED22C19-938C-40FE-B723-D29575C96362}"/>
    <cellStyle name="20% - Accent6 10 2 3 3 2" xfId="29945" xr:uid="{6E774D45-DE0A-4B06-B536-5D8358C8CCC5}"/>
    <cellStyle name="20% - Accent6 10 2 3 4" xfId="21445" xr:uid="{03ED115E-B7C8-4FF7-A9FB-33BBB53D0081}"/>
    <cellStyle name="20% - Accent6 10 2 4" xfId="5617" xr:uid="{1D6D042A-85C2-4CE0-8175-CDB21E3B1162}"/>
    <cellStyle name="20% - Accent6 10 2 4 2" xfId="14200" xr:uid="{5D492B8B-1B76-4AFF-A1D9-6C2A38CBEB6F}"/>
    <cellStyle name="20% - Accent6 10 2 4 2 2" xfId="32025" xr:uid="{DAA71892-9C15-4FFA-BCD1-B3F511284E8E}"/>
    <cellStyle name="20% - Accent6 10 2 4 3" xfId="23525" xr:uid="{20278085-E30B-4CD4-BD31-9790481F695A}"/>
    <cellStyle name="20% - Accent6 10 2 5" xfId="10040" xr:uid="{A0963CCB-71D6-464E-AD4B-9E071D3537BB}"/>
    <cellStyle name="20% - Accent6 10 2 5 2" xfId="27865" xr:uid="{9EDA03E4-0CE8-4FC0-8C68-A541B400C3A4}"/>
    <cellStyle name="20% - Accent6 10 2 6" xfId="19365" xr:uid="{C68BE01B-2094-49B3-9A05-9855EC4F24A2}"/>
    <cellStyle name="20% - Accent6 10 3" xfId="1957" xr:uid="{BFCF2BE6-9C68-4055-99AE-A3938B06CD68}"/>
    <cellStyle name="20% - Accent6 10 3 2" xfId="4037" xr:uid="{5194100C-BC2A-4240-AC2C-F759A9F9F086}"/>
    <cellStyle name="20% - Accent6 10 3 2 2" xfId="8197" xr:uid="{48E80E52-0FA4-40D8-BB55-B078729146BE}"/>
    <cellStyle name="20% - Accent6 10 3 2 2 2" xfId="16780" xr:uid="{6C4C6869-EB19-40EC-98DE-F609931CF6AE}"/>
    <cellStyle name="20% - Accent6 10 3 2 2 2 2" xfId="34605" xr:uid="{48CA4A5C-3DE9-4FEF-9692-A8C4772179F9}"/>
    <cellStyle name="20% - Accent6 10 3 2 2 3" xfId="26105" xr:uid="{3200A29D-783A-42F8-BE4E-6CCF80E0BA22}"/>
    <cellStyle name="20% - Accent6 10 3 2 3" xfId="12620" xr:uid="{C36A2E8D-9A3A-4F06-AF80-BA181F4AB691}"/>
    <cellStyle name="20% - Accent6 10 3 2 3 2" xfId="30445" xr:uid="{46160885-F4B1-42F4-B2EB-A28A7169D1F2}"/>
    <cellStyle name="20% - Accent6 10 3 2 4" xfId="21945" xr:uid="{8D1BE19B-F274-4875-B4A6-501CDB70A614}"/>
    <cellStyle name="20% - Accent6 10 3 3" xfId="6117" xr:uid="{EDAD8FED-2BE4-42DF-94C8-A0C8F7BFE256}"/>
    <cellStyle name="20% - Accent6 10 3 3 2" xfId="14700" xr:uid="{81F6C6ED-2F7C-4B9B-8CCC-90BCBC75F843}"/>
    <cellStyle name="20% - Accent6 10 3 3 2 2" xfId="32525" xr:uid="{A1F0E907-0821-4510-8559-312F1496EAF0}"/>
    <cellStyle name="20% - Accent6 10 3 3 3" xfId="24025" xr:uid="{33C6FC48-DC9C-47CC-8A37-80DE2B205814}"/>
    <cellStyle name="20% - Accent6 10 3 4" xfId="10540" xr:uid="{1E24A18C-2F1B-4E65-A3ED-2BBAA6B1E6AF}"/>
    <cellStyle name="20% - Accent6 10 3 4 2" xfId="28365" xr:uid="{F61968AA-D72D-46A4-A16E-2B97721EA99E}"/>
    <cellStyle name="20% - Accent6 10 3 5" xfId="19865" xr:uid="{E45020C1-4B8B-4151-A62E-69CFD0E6AF76}"/>
    <cellStyle name="20% - Accent6 10 4" xfId="3057" xr:uid="{65E19C9E-8584-4660-ADE2-A0D8B60160C5}"/>
    <cellStyle name="20% - Accent6 10 4 2" xfId="7217" xr:uid="{4C3377CF-17D8-44DF-B371-EFEA23FC6B72}"/>
    <cellStyle name="20% - Accent6 10 4 2 2" xfId="15800" xr:uid="{9C07119E-8732-40F3-83BD-412A3F5590D3}"/>
    <cellStyle name="20% - Accent6 10 4 2 2 2" xfId="33625" xr:uid="{4BDB4F85-6000-4B80-8FBD-9C3487846163}"/>
    <cellStyle name="20% - Accent6 10 4 2 3" xfId="25125" xr:uid="{0F33B3A9-F966-4A02-AA61-5E4E98D97342}"/>
    <cellStyle name="20% - Accent6 10 4 3" xfId="11640" xr:uid="{D5EE08A0-A19C-41F7-ADC9-CF7BF1087AAF}"/>
    <cellStyle name="20% - Accent6 10 4 3 2" xfId="29465" xr:uid="{4336AA47-1C5A-40C3-A47A-DC4DEF10C609}"/>
    <cellStyle name="20% - Accent6 10 4 4" xfId="20965" xr:uid="{30D6F812-EA7A-4BA8-B490-D05FBDA24383}"/>
    <cellStyle name="20% - Accent6 10 5" xfId="5137" xr:uid="{392CCBDF-3A5B-4C80-B1DC-BA9B3B3F29BB}"/>
    <cellStyle name="20% - Accent6 10 5 2" xfId="13720" xr:uid="{4B1FDEC2-7459-4C1C-A902-9DCD568155B1}"/>
    <cellStyle name="20% - Accent6 10 5 2 2" xfId="31545" xr:uid="{9C82E834-1826-432D-AEA7-FBF2299C1DA9}"/>
    <cellStyle name="20% - Accent6 10 5 3" xfId="23045" xr:uid="{4E6740E1-E977-4275-AA7D-23910EE86633}"/>
    <cellStyle name="20% - Accent6 10 6" xfId="9560" xr:uid="{F6AAEB7C-06C0-4D3E-B571-5A0D53A60088}"/>
    <cellStyle name="20% - Accent6 10 6 2" xfId="27385" xr:uid="{E37865AA-9532-4479-8B20-98617EE325CF}"/>
    <cellStyle name="20% - Accent6 10 7" xfId="18885" xr:uid="{6C35718D-FA8B-4791-80BC-191FDF8CB0C2}"/>
    <cellStyle name="20% - Accent6 100" xfId="36145" xr:uid="{93CB7907-6271-4991-BC0A-56552E85EED7}"/>
    <cellStyle name="20% - Accent6 101" xfId="36165" xr:uid="{B9BEB803-B48F-4373-A2F4-B12BCC2AC7D2}"/>
    <cellStyle name="20% - Accent6 102" xfId="36186" xr:uid="{5BBD945F-16F6-489B-8590-9EF59B36CE98}"/>
    <cellStyle name="20% - Accent6 103" xfId="36206" xr:uid="{956F2894-7CCD-4650-9A54-40378036BABB}"/>
    <cellStyle name="20% - Accent6 104" xfId="36226" xr:uid="{E08E1ADF-C8FB-4233-8084-A44F88333630}"/>
    <cellStyle name="20% - Accent6 105" xfId="36246" xr:uid="{A3662F33-3CD3-4ECC-A424-CA05333DB5EC}"/>
    <cellStyle name="20% - Accent6 106" xfId="36266" xr:uid="{4FE175F6-61C6-404A-A661-7C10B230DD2F}"/>
    <cellStyle name="20% - Accent6 107" xfId="36286" xr:uid="{55B72851-B824-48ED-A352-EDA24CFB6215}"/>
    <cellStyle name="20% - Accent6 108" xfId="36306" xr:uid="{1DA15B51-041B-45E4-9423-1F957EA141BB}"/>
    <cellStyle name="20% - Accent6 109" xfId="36326" xr:uid="{973D62E6-841B-481E-A8A4-122BD9F384DB}"/>
    <cellStyle name="20% - Accent6 11" xfId="807" xr:uid="{CCB55E15-D0A3-4661-9D61-EE56FD9E43EA}"/>
    <cellStyle name="20% - Accent6 11 2" xfId="1413" xr:uid="{78618E96-8782-403F-9D57-C96558D30124}"/>
    <cellStyle name="20% - Accent6 11 2 2" xfId="2457" xr:uid="{E85B9C51-52A8-4B8E-9A26-871C5B2D242C}"/>
    <cellStyle name="20% - Accent6 11 2 2 2" xfId="4537" xr:uid="{0B977E2B-1A6D-46AB-AD17-BF87014D10D4}"/>
    <cellStyle name="20% - Accent6 11 2 2 2 2" xfId="8697" xr:uid="{EDBEB09E-15A8-4381-9FAF-0737252081E4}"/>
    <cellStyle name="20% - Accent6 11 2 2 2 2 2" xfId="17280" xr:uid="{C415589D-0124-4F87-9428-C9B17C1ED944}"/>
    <cellStyle name="20% - Accent6 11 2 2 2 2 2 2" xfId="35105" xr:uid="{F05DBFAE-212D-4226-84B1-0BED732007D9}"/>
    <cellStyle name="20% - Accent6 11 2 2 2 2 3" xfId="26605" xr:uid="{FF3C1840-89C0-417D-83C0-936338F67F2E}"/>
    <cellStyle name="20% - Accent6 11 2 2 2 3" xfId="13120" xr:uid="{1AA4188A-FC0C-4BC1-A56D-3A4DC9C06612}"/>
    <cellStyle name="20% - Accent6 11 2 2 2 3 2" xfId="30945" xr:uid="{8781D751-3E36-4325-A57C-0A39B6D7ABF2}"/>
    <cellStyle name="20% - Accent6 11 2 2 2 4" xfId="22445" xr:uid="{070C35A2-46C5-461B-BCD3-CCEB734D0BA6}"/>
    <cellStyle name="20% - Accent6 11 2 2 3" xfId="6617" xr:uid="{82B1DF8E-A2CA-4B34-84FE-41437FA26C6C}"/>
    <cellStyle name="20% - Accent6 11 2 2 3 2" xfId="15200" xr:uid="{262408D2-0084-435A-A55F-6D63E8335355}"/>
    <cellStyle name="20% - Accent6 11 2 2 3 2 2" xfId="33025" xr:uid="{8EF884B6-2C62-4E1C-BEF3-F0986298CF82}"/>
    <cellStyle name="20% - Accent6 11 2 2 3 3" xfId="24525" xr:uid="{C2146571-9087-4011-98EB-CE668BAF3926}"/>
    <cellStyle name="20% - Accent6 11 2 2 4" xfId="11040" xr:uid="{94ED33E4-0336-435D-B098-9601A74B7AED}"/>
    <cellStyle name="20% - Accent6 11 2 2 4 2" xfId="28865" xr:uid="{08456F00-A7CD-42EC-9FCB-A5060245E638}"/>
    <cellStyle name="20% - Accent6 11 2 2 5" xfId="20365" xr:uid="{B94D78FE-936E-498A-8322-577E99FF8B09}"/>
    <cellStyle name="20% - Accent6 11 2 3" xfId="3557" xr:uid="{B6F78D35-40F9-4CF8-81D4-787A62B845C0}"/>
    <cellStyle name="20% - Accent6 11 2 3 2" xfId="7717" xr:uid="{DF5B5410-6A9E-4ECF-8BC2-0152ECC70C5C}"/>
    <cellStyle name="20% - Accent6 11 2 3 2 2" xfId="16300" xr:uid="{EF7AD870-FBCF-4D5D-87B2-084C80738030}"/>
    <cellStyle name="20% - Accent6 11 2 3 2 2 2" xfId="34125" xr:uid="{1F4ED48F-5831-44D8-8472-1EE3737650C1}"/>
    <cellStyle name="20% - Accent6 11 2 3 2 3" xfId="25625" xr:uid="{CBE9C2BA-3073-4A26-BDC8-53132250554A}"/>
    <cellStyle name="20% - Accent6 11 2 3 3" xfId="12140" xr:uid="{E4C268BF-1636-4369-BAAF-37D82D9C9809}"/>
    <cellStyle name="20% - Accent6 11 2 3 3 2" xfId="29965" xr:uid="{BF7BED86-AEE0-4ED5-817A-672ED06A88D9}"/>
    <cellStyle name="20% - Accent6 11 2 3 4" xfId="21465" xr:uid="{96D48364-E648-46DA-B52E-774C102BC1B8}"/>
    <cellStyle name="20% - Accent6 11 2 4" xfId="5637" xr:uid="{E83A6F53-A624-4B7B-84AE-561A8C727465}"/>
    <cellStyle name="20% - Accent6 11 2 4 2" xfId="14220" xr:uid="{E5F5C0CA-6C48-47F6-8ED3-EFBEB1754219}"/>
    <cellStyle name="20% - Accent6 11 2 4 2 2" xfId="32045" xr:uid="{1BA9FBB0-16AA-4AB1-A4E2-B220F908A8F6}"/>
    <cellStyle name="20% - Accent6 11 2 4 3" xfId="23545" xr:uid="{3E0F206C-39D3-4168-9AF7-DF7694F06A43}"/>
    <cellStyle name="20% - Accent6 11 2 5" xfId="10060" xr:uid="{B75A29CB-9847-44D1-93A7-B27478F53AA3}"/>
    <cellStyle name="20% - Accent6 11 2 5 2" xfId="27885" xr:uid="{4711780B-82EC-43AC-8A4F-3E60BF7F9DEC}"/>
    <cellStyle name="20% - Accent6 11 2 6" xfId="19385" xr:uid="{8CA6EB5F-99F9-4F22-93D0-AD4645EC2D00}"/>
    <cellStyle name="20% - Accent6 11 3" xfId="1977" xr:uid="{506A8006-200C-431D-A726-127FBDD021B3}"/>
    <cellStyle name="20% - Accent6 11 3 2" xfId="4057" xr:uid="{6335EC1D-1D6D-49B6-9FBD-383EA5EEC744}"/>
    <cellStyle name="20% - Accent6 11 3 2 2" xfId="8217" xr:uid="{BE5F71D5-57A1-4DE9-BC31-AC47B7F21624}"/>
    <cellStyle name="20% - Accent6 11 3 2 2 2" xfId="16800" xr:uid="{6A16D2C4-2171-443C-A5F4-9F541BB50941}"/>
    <cellStyle name="20% - Accent6 11 3 2 2 2 2" xfId="34625" xr:uid="{30E5E649-35BA-4492-80E2-74163B1E9D8E}"/>
    <cellStyle name="20% - Accent6 11 3 2 2 3" xfId="26125" xr:uid="{79B3D0D0-78AC-4CE0-B654-0FD59066DF77}"/>
    <cellStyle name="20% - Accent6 11 3 2 3" xfId="12640" xr:uid="{4C365583-43FE-45C2-86DD-231AD041B1E4}"/>
    <cellStyle name="20% - Accent6 11 3 2 3 2" xfId="30465" xr:uid="{A80D4E14-15A5-437F-A070-22E03335D9D8}"/>
    <cellStyle name="20% - Accent6 11 3 2 4" xfId="21965" xr:uid="{435A5169-3698-4A87-91C0-2DEE1B8D3F50}"/>
    <cellStyle name="20% - Accent6 11 3 3" xfId="6137" xr:uid="{2CC1E421-FCEC-43C8-92C7-1E56A9942BBF}"/>
    <cellStyle name="20% - Accent6 11 3 3 2" xfId="14720" xr:uid="{B7EEDBFB-F8C7-4CD7-8636-3C9D042EE2FF}"/>
    <cellStyle name="20% - Accent6 11 3 3 2 2" xfId="32545" xr:uid="{E789DDBE-74B8-4848-AB5A-8FD52221A5B1}"/>
    <cellStyle name="20% - Accent6 11 3 3 3" xfId="24045" xr:uid="{25BA1027-85EE-405C-9E2E-2836513918A0}"/>
    <cellStyle name="20% - Accent6 11 3 4" xfId="10560" xr:uid="{648655A6-F97D-40F7-8638-7EAE69E85588}"/>
    <cellStyle name="20% - Accent6 11 3 4 2" xfId="28385" xr:uid="{4147CCAA-DF0A-44FF-BCB7-89407DB1FE79}"/>
    <cellStyle name="20% - Accent6 11 3 5" xfId="19885" xr:uid="{AD209154-0402-43AA-9527-6F660B418191}"/>
    <cellStyle name="20% - Accent6 11 4" xfId="3077" xr:uid="{6C5C2301-CD47-43DF-A856-6BDD1FD5AA00}"/>
    <cellStyle name="20% - Accent6 11 4 2" xfId="7237" xr:uid="{D4D52222-CB49-4170-92DB-6153254D3BCB}"/>
    <cellStyle name="20% - Accent6 11 4 2 2" xfId="15820" xr:uid="{D9212718-4199-4F08-B77D-EA479D4753C4}"/>
    <cellStyle name="20% - Accent6 11 4 2 2 2" xfId="33645" xr:uid="{207FF4AC-AD9B-4461-B929-1D1628B289E5}"/>
    <cellStyle name="20% - Accent6 11 4 2 3" xfId="25145" xr:uid="{C799EF49-76D3-49A0-AB4D-9B8755ABEC92}"/>
    <cellStyle name="20% - Accent6 11 4 3" xfId="11660" xr:uid="{AC373486-5543-43CA-B5D9-0BC1FA492BC6}"/>
    <cellStyle name="20% - Accent6 11 4 3 2" xfId="29485" xr:uid="{C1CB77D7-2CBB-495E-BCCC-B386E32AE191}"/>
    <cellStyle name="20% - Accent6 11 4 4" xfId="20985" xr:uid="{C1B3FF75-1A78-4562-A2F7-87DC5F5FBF68}"/>
    <cellStyle name="20% - Accent6 11 5" xfId="5157" xr:uid="{FB8A5AFB-7228-4386-ACBD-9B81C1F8C016}"/>
    <cellStyle name="20% - Accent6 11 5 2" xfId="13740" xr:uid="{81E017C8-1318-4D73-961B-B5A2725CE35A}"/>
    <cellStyle name="20% - Accent6 11 5 2 2" xfId="31565" xr:uid="{2E785B54-8650-4723-9E1B-B24D3EBAC5EF}"/>
    <cellStyle name="20% - Accent6 11 5 3" xfId="23065" xr:uid="{5AD15AC6-D41B-4E58-A7E5-0342380EC9CB}"/>
    <cellStyle name="20% - Accent6 11 6" xfId="9580" xr:uid="{AE3DF4BC-35FE-49DF-8CAF-B7AF914702B3}"/>
    <cellStyle name="20% - Accent6 11 6 2" xfId="27405" xr:uid="{7ED723E6-AA6B-4EB5-BC4A-99E698393942}"/>
    <cellStyle name="20% - Accent6 11 7" xfId="18905" xr:uid="{28087A16-7CDE-4D30-8366-43EA59D6358E}"/>
    <cellStyle name="20% - Accent6 110" xfId="36346" xr:uid="{BF5C4E2B-220F-4B5E-9026-A9F5CB8ADF7C}"/>
    <cellStyle name="20% - Accent6 111" xfId="36366" xr:uid="{89805B4E-608D-4EF4-A598-D7B02EED1B95}"/>
    <cellStyle name="20% - Accent6 112" xfId="36386" xr:uid="{F956B915-44AB-4533-81C4-4941E2E52148}"/>
    <cellStyle name="20% - Accent6 113" xfId="36406" xr:uid="{0DC04B27-CEF5-4040-BFC0-CBF53FD67098}"/>
    <cellStyle name="20% - Accent6 114" xfId="36426" xr:uid="{BC038F57-A294-4096-82F6-5CFD2EE5D5B9}"/>
    <cellStyle name="20% - Accent6 115" xfId="36446" xr:uid="{59B3BB9D-77DA-41D2-9987-330AC9600C1A}"/>
    <cellStyle name="20% - Accent6 116" xfId="36466" xr:uid="{A538C999-6025-44B6-B892-CEFA1527FC7A}"/>
    <cellStyle name="20% - Accent6 117" xfId="36486" xr:uid="{33F2D249-9CD6-4CC8-AC75-0785A696A12C}"/>
    <cellStyle name="20% - Accent6 118" xfId="36506" xr:uid="{23118B56-B625-4339-9518-B7CAC4748F9A}"/>
    <cellStyle name="20% - Accent6 119" xfId="36526" xr:uid="{3C49D94C-88B3-4E42-AA33-5DF2803CCEC9}"/>
    <cellStyle name="20% - Accent6 12" xfId="836" xr:uid="{39DFAA0A-E01D-4E2A-A6FC-60CC8DB5D4B6}"/>
    <cellStyle name="20% - Accent6 12 2" xfId="1442" xr:uid="{90CB5263-F3ED-4A13-A433-0272AB862373}"/>
    <cellStyle name="20% - Accent6 12 2 2" xfId="2477" xr:uid="{85FE4CC0-B36B-4946-A75B-0722A2F25F01}"/>
    <cellStyle name="20% - Accent6 12 2 2 2" xfId="4557" xr:uid="{843942DC-FF28-44FC-BC16-B62167FB4035}"/>
    <cellStyle name="20% - Accent6 12 2 2 2 2" xfId="8717" xr:uid="{A81D00C6-4CB3-4EB8-8D37-F2D81BFD8A75}"/>
    <cellStyle name="20% - Accent6 12 2 2 2 2 2" xfId="17300" xr:uid="{F45D00B6-8BDC-42CD-81D6-7ADD26D0DD88}"/>
    <cellStyle name="20% - Accent6 12 2 2 2 2 2 2" xfId="35125" xr:uid="{51C46141-B0F4-49DA-BC24-D44317D1DE8B}"/>
    <cellStyle name="20% - Accent6 12 2 2 2 2 3" xfId="26625" xr:uid="{9B98FCBC-0B08-4093-8F70-010558DD0474}"/>
    <cellStyle name="20% - Accent6 12 2 2 2 3" xfId="13140" xr:uid="{4621497A-60B3-40F2-B427-2E4FDE49071F}"/>
    <cellStyle name="20% - Accent6 12 2 2 2 3 2" xfId="30965" xr:uid="{F4C1BF68-86CA-4E30-8AFB-DD4A17B02401}"/>
    <cellStyle name="20% - Accent6 12 2 2 2 4" xfId="22465" xr:uid="{40CC5DBE-3973-4485-8F34-481B7CE36C90}"/>
    <cellStyle name="20% - Accent6 12 2 2 3" xfId="6637" xr:uid="{BD5DC957-E0F5-4EAE-84E2-70A470CC49C7}"/>
    <cellStyle name="20% - Accent6 12 2 2 3 2" xfId="15220" xr:uid="{90FFE2CA-05AF-4834-9955-5460C4A5CBD3}"/>
    <cellStyle name="20% - Accent6 12 2 2 3 2 2" xfId="33045" xr:uid="{3A75B76D-514E-4DF1-88F1-A7A24F7305F7}"/>
    <cellStyle name="20% - Accent6 12 2 2 3 3" xfId="24545" xr:uid="{3B34F555-D43D-48DB-8E6F-61A0361E2BBB}"/>
    <cellStyle name="20% - Accent6 12 2 2 4" xfId="11060" xr:uid="{48CFD46F-841B-494A-9CC4-91C4A16C4861}"/>
    <cellStyle name="20% - Accent6 12 2 2 4 2" xfId="28885" xr:uid="{BFD9D988-39D3-469F-A8ED-9C228C525D93}"/>
    <cellStyle name="20% - Accent6 12 2 2 5" xfId="20385" xr:uid="{3793EBA4-0694-4868-AE82-6D15D44F6556}"/>
    <cellStyle name="20% - Accent6 12 2 3" xfId="3577" xr:uid="{218B1DB3-2D77-4695-9604-457E2A9AECB4}"/>
    <cellStyle name="20% - Accent6 12 2 3 2" xfId="7737" xr:uid="{0335AC51-F748-4C25-B279-EC421024F722}"/>
    <cellStyle name="20% - Accent6 12 2 3 2 2" xfId="16320" xr:uid="{FDCC3C30-6745-4646-B98B-7CE0E4AAAFE1}"/>
    <cellStyle name="20% - Accent6 12 2 3 2 2 2" xfId="34145" xr:uid="{A09E4545-BE28-4A61-9627-7988A946C22C}"/>
    <cellStyle name="20% - Accent6 12 2 3 2 3" xfId="25645" xr:uid="{9D8EBA08-22DE-405D-B339-90F951613210}"/>
    <cellStyle name="20% - Accent6 12 2 3 3" xfId="12160" xr:uid="{4B5B221C-11FB-40A5-9014-03EB1CE530A1}"/>
    <cellStyle name="20% - Accent6 12 2 3 3 2" xfId="29985" xr:uid="{D718E54C-EE68-447F-9B2F-AE53B3003687}"/>
    <cellStyle name="20% - Accent6 12 2 3 4" xfId="21485" xr:uid="{C5C4F246-34C8-42EA-B721-4C0AB56D8C79}"/>
    <cellStyle name="20% - Accent6 12 2 4" xfId="5657" xr:uid="{30ADD803-CACF-4552-A1B7-071465375506}"/>
    <cellStyle name="20% - Accent6 12 2 4 2" xfId="14240" xr:uid="{DE8FB0DF-4CC8-4A0F-9D2C-45EB34A505A5}"/>
    <cellStyle name="20% - Accent6 12 2 4 2 2" xfId="32065" xr:uid="{70A74BC7-A245-4D39-A0AF-BF11BB8409B4}"/>
    <cellStyle name="20% - Accent6 12 2 4 3" xfId="23565" xr:uid="{29A84CBF-4B98-429A-8A7E-3C873EABC556}"/>
    <cellStyle name="20% - Accent6 12 2 5" xfId="10080" xr:uid="{851D3F94-8C7B-40AC-84C4-6C1B40961452}"/>
    <cellStyle name="20% - Accent6 12 2 5 2" xfId="27905" xr:uid="{66B1BF26-D078-48F5-B48F-05E97B6FF7C3}"/>
    <cellStyle name="20% - Accent6 12 2 6" xfId="19405" xr:uid="{EBBF237C-34AA-40FC-A4D0-B3CB06E98A22}"/>
    <cellStyle name="20% - Accent6 12 3" xfId="1997" xr:uid="{22727877-DEC1-49BC-B57E-F43A754B3568}"/>
    <cellStyle name="20% - Accent6 12 3 2" xfId="4077" xr:uid="{F9CDFEEB-16A6-4F33-938E-5F91F1A4C9A1}"/>
    <cellStyle name="20% - Accent6 12 3 2 2" xfId="8237" xr:uid="{47BCB53A-25B9-4280-8390-7D76ADA8BFCE}"/>
    <cellStyle name="20% - Accent6 12 3 2 2 2" xfId="16820" xr:uid="{04D30FC8-1272-4744-8C85-57A0A3E18AF1}"/>
    <cellStyle name="20% - Accent6 12 3 2 2 2 2" xfId="34645" xr:uid="{B2097E6D-56F5-4AB0-B83F-C76176F32580}"/>
    <cellStyle name="20% - Accent6 12 3 2 2 3" xfId="26145" xr:uid="{9CF22FCC-A0F2-4F04-A241-1A6241053ED6}"/>
    <cellStyle name="20% - Accent6 12 3 2 3" xfId="12660" xr:uid="{2DE1B83F-A153-43F7-8CF5-A2AF09379471}"/>
    <cellStyle name="20% - Accent6 12 3 2 3 2" xfId="30485" xr:uid="{EEB008B6-D069-4A0B-AA77-2E15908EF8B9}"/>
    <cellStyle name="20% - Accent6 12 3 2 4" xfId="21985" xr:uid="{2B552407-8DA4-4551-ABE0-3DE7416B3C3E}"/>
    <cellStyle name="20% - Accent6 12 3 3" xfId="6157" xr:uid="{C9835A51-38E8-43D1-9EAC-C92A8751FEE7}"/>
    <cellStyle name="20% - Accent6 12 3 3 2" xfId="14740" xr:uid="{ACF1D1AE-18A9-4A2C-B4E2-B4F5BB445560}"/>
    <cellStyle name="20% - Accent6 12 3 3 2 2" xfId="32565" xr:uid="{3D03A5C1-1434-4F25-8B34-F855E310359F}"/>
    <cellStyle name="20% - Accent6 12 3 3 3" xfId="24065" xr:uid="{C34CC4B1-267E-4157-A9AD-B77E69D1114A}"/>
    <cellStyle name="20% - Accent6 12 3 4" xfId="10580" xr:uid="{D0EEF7A4-EB35-499D-BE4D-06503934798D}"/>
    <cellStyle name="20% - Accent6 12 3 4 2" xfId="28405" xr:uid="{4B0F2D10-477B-4824-8585-09F2C0FFF24F}"/>
    <cellStyle name="20% - Accent6 12 3 5" xfId="19905" xr:uid="{96D2CF0B-2F4C-4B26-A5E7-4B7A043FD655}"/>
    <cellStyle name="20% - Accent6 12 4" xfId="3097" xr:uid="{C69CC5A7-C7AE-4289-824A-AFF634B68B26}"/>
    <cellStyle name="20% - Accent6 12 4 2" xfId="7257" xr:uid="{FE662100-4708-479A-BA8D-B1FEB03406ED}"/>
    <cellStyle name="20% - Accent6 12 4 2 2" xfId="15840" xr:uid="{3814EA10-6F3D-448E-BF17-AE2769AEDE70}"/>
    <cellStyle name="20% - Accent6 12 4 2 2 2" xfId="33665" xr:uid="{DFC0D08A-2BAF-45A4-B6BB-24A1DA93F8D8}"/>
    <cellStyle name="20% - Accent6 12 4 2 3" xfId="25165" xr:uid="{FF1E7D00-E5D9-481F-BDBA-2525C776275D}"/>
    <cellStyle name="20% - Accent6 12 4 3" xfId="11680" xr:uid="{BEDB8E42-E158-4626-934A-5A3DFCB5384B}"/>
    <cellStyle name="20% - Accent6 12 4 3 2" xfId="29505" xr:uid="{09325096-E959-4B84-ABD5-68A0BD24060A}"/>
    <cellStyle name="20% - Accent6 12 4 4" xfId="21005" xr:uid="{40A08908-13AA-473A-BCF1-A33DCBD0B910}"/>
    <cellStyle name="20% - Accent6 12 5" xfId="5177" xr:uid="{01D48BBD-C52D-4281-92F3-41A6D0856A08}"/>
    <cellStyle name="20% - Accent6 12 5 2" xfId="13760" xr:uid="{5FD242F1-7B87-4C91-9F68-385BCC59EA4B}"/>
    <cellStyle name="20% - Accent6 12 5 2 2" xfId="31585" xr:uid="{DDC6E53D-2A13-4F73-BE75-5A8A3AF75164}"/>
    <cellStyle name="20% - Accent6 12 5 3" xfId="23085" xr:uid="{ED2BCF98-7C27-474D-B925-FA9552F7DE75}"/>
    <cellStyle name="20% - Accent6 12 6" xfId="9600" xr:uid="{7B5A2334-31E2-458A-BF50-78FC2DCBC8BB}"/>
    <cellStyle name="20% - Accent6 12 6 2" xfId="27425" xr:uid="{5A9267CF-F263-4757-A9F4-5984496B108C}"/>
    <cellStyle name="20% - Accent6 12 7" xfId="18925" xr:uid="{2172EBFB-7470-4FAF-9526-F3582B5651FB}"/>
    <cellStyle name="20% - Accent6 120" xfId="36546" xr:uid="{C39D550B-5EDF-457D-8655-B9688E907DD4}"/>
    <cellStyle name="20% - Accent6 121" xfId="36566" xr:uid="{55C7EC40-B3AD-44E1-8511-9B810940BC06}"/>
    <cellStyle name="20% - Accent6 122" xfId="36586" xr:uid="{84953CD6-BB2F-40F6-88B3-3F19387C6995}"/>
    <cellStyle name="20% - Accent6 123" xfId="36606" xr:uid="{4C5D7AB9-748F-4B88-B237-998C570A32FF}"/>
    <cellStyle name="20% - Accent6 124" xfId="36626" xr:uid="{44217D61-B382-4A3A-A7AF-DCCEE8E9C168}"/>
    <cellStyle name="20% - Accent6 125" xfId="36646" xr:uid="{B5C25F8C-1022-4A94-9911-BF03C0044791}"/>
    <cellStyle name="20% - Accent6 126" xfId="36666" xr:uid="{5179F59E-78A0-4CEF-8C1C-2A2FAE0BE02F}"/>
    <cellStyle name="20% - Accent6 127" xfId="36686" xr:uid="{3CC5E215-656B-4528-A3E0-4CDDECE5D80E}"/>
    <cellStyle name="20% - Accent6 128" xfId="36706" xr:uid="{5D3CDBBB-15FD-4B4E-99A0-68F8583C0653}"/>
    <cellStyle name="20% - Accent6 129" xfId="36726" xr:uid="{844AECB3-F490-49AF-BBC6-168A1D63DE4F}"/>
    <cellStyle name="20% - Accent6 13" xfId="860" xr:uid="{FCAFB5E3-B91A-4C45-BEE4-739C2A1EC63D}"/>
    <cellStyle name="20% - Accent6 13 2" xfId="1466" xr:uid="{F37D081C-476E-41FC-9B01-BAD5A1990A3B}"/>
    <cellStyle name="20% - Accent6 13 2 2" xfId="2497" xr:uid="{F66B6E43-6E57-41E2-A574-D4C3FFE8D775}"/>
    <cellStyle name="20% - Accent6 13 2 2 2" xfId="4577" xr:uid="{1E93CD91-E2ED-4D05-B40C-6B1CE53F26F8}"/>
    <cellStyle name="20% - Accent6 13 2 2 2 2" xfId="8737" xr:uid="{99C1CAE1-7EE2-496C-B21D-3E3797491109}"/>
    <cellStyle name="20% - Accent6 13 2 2 2 2 2" xfId="17320" xr:uid="{9A0EE6C5-A956-4B70-92E6-15B6460A6D22}"/>
    <cellStyle name="20% - Accent6 13 2 2 2 2 2 2" xfId="35145" xr:uid="{FC8E0258-254C-46F7-82E1-281A47545F4D}"/>
    <cellStyle name="20% - Accent6 13 2 2 2 2 3" xfId="26645" xr:uid="{F41BCDCF-79E6-49B4-8DB7-CF888A77DEB7}"/>
    <cellStyle name="20% - Accent6 13 2 2 2 3" xfId="13160" xr:uid="{3315A41A-71A0-4727-A891-4E981B98382F}"/>
    <cellStyle name="20% - Accent6 13 2 2 2 3 2" xfId="30985" xr:uid="{EB1C969D-9AF5-47BF-9336-4572B7905C4F}"/>
    <cellStyle name="20% - Accent6 13 2 2 2 4" xfId="22485" xr:uid="{FF228B1C-8285-414C-B9EE-D17CA3D03A03}"/>
    <cellStyle name="20% - Accent6 13 2 2 3" xfId="6657" xr:uid="{D921E50D-C691-4BF8-8219-CEBF9DD83F7D}"/>
    <cellStyle name="20% - Accent6 13 2 2 3 2" xfId="15240" xr:uid="{3B8CA997-3F39-44B1-9573-927E8678BF7D}"/>
    <cellStyle name="20% - Accent6 13 2 2 3 2 2" xfId="33065" xr:uid="{A7F05304-44BC-4058-A681-7DA4ADC5BDB0}"/>
    <cellStyle name="20% - Accent6 13 2 2 3 3" xfId="24565" xr:uid="{4540C99B-8EC4-418A-860B-945ECFC67984}"/>
    <cellStyle name="20% - Accent6 13 2 2 4" xfId="11080" xr:uid="{7454B080-34BA-428B-93C1-FD6C31CF32E1}"/>
    <cellStyle name="20% - Accent6 13 2 2 4 2" xfId="28905" xr:uid="{664662A8-08A4-4665-92AF-6CFAC3FD8AC9}"/>
    <cellStyle name="20% - Accent6 13 2 2 5" xfId="20405" xr:uid="{B653B917-EC89-419C-8FE2-6731CA8A2942}"/>
    <cellStyle name="20% - Accent6 13 2 3" xfId="3597" xr:uid="{4BA0E753-4AB1-4A68-9122-6DAAB0DD1295}"/>
    <cellStyle name="20% - Accent6 13 2 3 2" xfId="7757" xr:uid="{E8DCAE7D-CA38-4B1B-8B70-DFAE8F0F3B16}"/>
    <cellStyle name="20% - Accent6 13 2 3 2 2" xfId="16340" xr:uid="{DC46A58B-1514-4A1F-9241-4D3D085BAD34}"/>
    <cellStyle name="20% - Accent6 13 2 3 2 2 2" xfId="34165" xr:uid="{B367F706-077A-43BB-83FA-8B3D37161740}"/>
    <cellStyle name="20% - Accent6 13 2 3 2 3" xfId="25665" xr:uid="{5FACEE03-7B13-482F-B761-B1310E72AF53}"/>
    <cellStyle name="20% - Accent6 13 2 3 3" xfId="12180" xr:uid="{86F3DFE2-9209-47D1-8E06-AA205E857DEB}"/>
    <cellStyle name="20% - Accent6 13 2 3 3 2" xfId="30005" xr:uid="{D3118B74-72F8-429F-84FA-09BF9DAEE6EB}"/>
    <cellStyle name="20% - Accent6 13 2 3 4" xfId="21505" xr:uid="{52972772-E1C3-4DAA-BFF5-FBD7DA8F859A}"/>
    <cellStyle name="20% - Accent6 13 2 4" xfId="5677" xr:uid="{0AA0788D-4965-46D0-A1A7-264CF3073BD5}"/>
    <cellStyle name="20% - Accent6 13 2 4 2" xfId="14260" xr:uid="{0A1ACE1F-CF26-44F6-8F0B-8B2390BA69A9}"/>
    <cellStyle name="20% - Accent6 13 2 4 2 2" xfId="32085" xr:uid="{0F095020-7177-4E50-BA11-01F912ADB462}"/>
    <cellStyle name="20% - Accent6 13 2 4 3" xfId="23585" xr:uid="{0C36512C-7CCB-41B8-AD5E-BA47359D61A7}"/>
    <cellStyle name="20% - Accent6 13 2 5" xfId="10100" xr:uid="{743620D1-2D25-4921-BBBA-DFBDA431BC52}"/>
    <cellStyle name="20% - Accent6 13 2 5 2" xfId="27925" xr:uid="{64360371-1A30-4130-8B12-C09FCA3DDC7F}"/>
    <cellStyle name="20% - Accent6 13 2 6" xfId="19425" xr:uid="{56E16866-7D66-4409-9DBB-CD513AEC0131}"/>
    <cellStyle name="20% - Accent6 13 3" xfId="2017" xr:uid="{C3FA194B-94F2-4C10-A4C3-824F7B98B26E}"/>
    <cellStyle name="20% - Accent6 13 3 2" xfId="4097" xr:uid="{1D9CFF6D-71A3-48E7-8A88-1C0099CDDCB2}"/>
    <cellStyle name="20% - Accent6 13 3 2 2" xfId="8257" xr:uid="{9C98A372-6D83-4038-A71E-FE189B064A9B}"/>
    <cellStyle name="20% - Accent6 13 3 2 2 2" xfId="16840" xr:uid="{30FAF9CF-77F3-4165-9953-54EFFC3B1216}"/>
    <cellStyle name="20% - Accent6 13 3 2 2 2 2" xfId="34665" xr:uid="{1546B60F-B5D8-4517-A28B-6D6C9E82A0FF}"/>
    <cellStyle name="20% - Accent6 13 3 2 2 3" xfId="26165" xr:uid="{15D16F68-9332-4B53-BFDC-6BE1031D2DF3}"/>
    <cellStyle name="20% - Accent6 13 3 2 3" xfId="12680" xr:uid="{222076C0-F02F-430E-863A-C209FB41D30F}"/>
    <cellStyle name="20% - Accent6 13 3 2 3 2" xfId="30505" xr:uid="{FCD13FC1-D492-4B2C-BC69-3F5C2CC6BAE9}"/>
    <cellStyle name="20% - Accent6 13 3 2 4" xfId="22005" xr:uid="{DB3C4AB3-AF96-40D7-80A8-9F66FBCE454C}"/>
    <cellStyle name="20% - Accent6 13 3 3" xfId="6177" xr:uid="{082CAF29-85A5-4E0D-BB3A-B3E569B91D35}"/>
    <cellStyle name="20% - Accent6 13 3 3 2" xfId="14760" xr:uid="{036B8C2A-1DE7-4DE5-B49E-C8DDD4AFEC2A}"/>
    <cellStyle name="20% - Accent6 13 3 3 2 2" xfId="32585" xr:uid="{A795E003-0595-4D16-A86E-53F45BD2322F}"/>
    <cellStyle name="20% - Accent6 13 3 3 3" xfId="24085" xr:uid="{36DA4C17-75E5-4B80-9FF3-4E7E390893E5}"/>
    <cellStyle name="20% - Accent6 13 3 4" xfId="10600" xr:uid="{52A57AE9-9E82-4D72-B12F-623E296AA99C}"/>
    <cellStyle name="20% - Accent6 13 3 4 2" xfId="28425" xr:uid="{EA605B8D-5B8F-4CA3-8D7E-505D82CA23ED}"/>
    <cellStyle name="20% - Accent6 13 3 5" xfId="19925" xr:uid="{9C2F1AC4-74E9-44EF-ADFB-13CD78B501E6}"/>
    <cellStyle name="20% - Accent6 13 4" xfId="3117" xr:uid="{A49D038D-3512-4781-89AE-FF46E30E8CD1}"/>
    <cellStyle name="20% - Accent6 13 4 2" xfId="7277" xr:uid="{528E0801-6F19-4CAC-9B59-0A5E8C68027B}"/>
    <cellStyle name="20% - Accent6 13 4 2 2" xfId="15860" xr:uid="{386B6BE9-2EA7-4CEB-8094-26B367912CB1}"/>
    <cellStyle name="20% - Accent6 13 4 2 2 2" xfId="33685" xr:uid="{57983481-1AE3-4D41-AEEE-E437F06EBBA1}"/>
    <cellStyle name="20% - Accent6 13 4 2 3" xfId="25185" xr:uid="{D91AA13D-52D8-4F18-8B5D-996044447C10}"/>
    <cellStyle name="20% - Accent6 13 4 3" xfId="11700" xr:uid="{A94036BC-250C-4A0C-9DC1-07884A8832ED}"/>
    <cellStyle name="20% - Accent6 13 4 3 2" xfId="29525" xr:uid="{3F6ABEAF-2783-4F7C-87D8-AEA5D0F1E8A7}"/>
    <cellStyle name="20% - Accent6 13 4 4" xfId="21025" xr:uid="{32F57237-9E1B-4B1F-AAE8-E0C10CE3A1B2}"/>
    <cellStyle name="20% - Accent6 13 5" xfId="5197" xr:uid="{AF0681BD-BF18-435D-91AF-D143E77952DC}"/>
    <cellStyle name="20% - Accent6 13 5 2" xfId="13780" xr:uid="{3E19FFE8-337A-41A8-B559-56EBFA83B39D}"/>
    <cellStyle name="20% - Accent6 13 5 2 2" xfId="31605" xr:uid="{E3E7BC40-A905-4838-9EE7-371715A3322D}"/>
    <cellStyle name="20% - Accent6 13 5 3" xfId="23105" xr:uid="{31664B82-BEC0-44C3-B698-A063C217DFF6}"/>
    <cellStyle name="20% - Accent6 13 6" xfId="9620" xr:uid="{0CAEF945-1523-4696-A816-673A4C2EA146}"/>
    <cellStyle name="20% - Accent6 13 6 2" xfId="27445" xr:uid="{38E9D765-6AD6-4044-BD4D-A61B0C754363}"/>
    <cellStyle name="20% - Accent6 13 7" xfId="18945" xr:uid="{41F420B2-E3F0-4B4A-9D35-2759AE47D6FE}"/>
    <cellStyle name="20% - Accent6 130" xfId="36746" xr:uid="{5195B24D-6073-4A02-AB5D-ABA025708DE0}"/>
    <cellStyle name="20% - Accent6 131" xfId="36766" xr:uid="{5300C9CE-E631-4A3A-A8CB-73455FEB930B}"/>
    <cellStyle name="20% - Accent6 132" xfId="36786" xr:uid="{D51F308D-8F80-42EB-B660-8A3CE88C7B24}"/>
    <cellStyle name="20% - Accent6 133" xfId="36806" xr:uid="{E64FDD1C-F231-4CE9-9F5F-61D3F8F8522B}"/>
    <cellStyle name="20% - Accent6 134" xfId="36826" xr:uid="{4341A73B-BFCD-444D-A6AE-87D56D285CBA}"/>
    <cellStyle name="20% - Accent6 135" xfId="36846" xr:uid="{53380EF8-82E9-41C2-80ED-ED7C74DA5770}"/>
    <cellStyle name="20% - Accent6 136" xfId="36866" xr:uid="{D8A0CE1B-C43A-4554-B7E5-E4526739EC67}"/>
    <cellStyle name="20% - Accent6 137" xfId="36886" xr:uid="{1E023BD2-AEFA-4193-AC68-A95B35F4B502}"/>
    <cellStyle name="20% - Accent6 138" xfId="36906" xr:uid="{71C593CA-2260-427D-974B-BB82BC808A7F}"/>
    <cellStyle name="20% - Accent6 139" xfId="36926" xr:uid="{F8795205-1E03-4A0C-B308-FA4A66F8348D}"/>
    <cellStyle name="20% - Accent6 14" xfId="919" xr:uid="{32B04955-6503-4716-A857-E10A854409B4}"/>
    <cellStyle name="20% - Accent6 14 2" xfId="1525" xr:uid="{2AA0577B-B3D6-46D6-873D-13EC813A0591}"/>
    <cellStyle name="20% - Accent6 14 2 2" xfId="2517" xr:uid="{0DC2B568-7CFD-408C-9EF8-D7EF44A4E4BB}"/>
    <cellStyle name="20% - Accent6 14 2 2 2" xfId="4597" xr:uid="{E011A1A7-8710-4DA8-B6F3-F22E63BDF79F}"/>
    <cellStyle name="20% - Accent6 14 2 2 2 2" xfId="8757" xr:uid="{B5306552-D933-40CB-8419-C983B1F7D571}"/>
    <cellStyle name="20% - Accent6 14 2 2 2 2 2" xfId="17340" xr:uid="{190CEBB5-08B1-4DB0-975B-66E28281FD8B}"/>
    <cellStyle name="20% - Accent6 14 2 2 2 2 2 2" xfId="35165" xr:uid="{0F2EF0D0-4C2B-46CD-9C31-680D51FBF9A1}"/>
    <cellStyle name="20% - Accent6 14 2 2 2 2 3" xfId="26665" xr:uid="{0BF27A45-D98E-4F1D-A3D4-3EDA21F51DFB}"/>
    <cellStyle name="20% - Accent6 14 2 2 2 3" xfId="13180" xr:uid="{EEB794BA-B866-42DA-BF0E-D33D893C969D}"/>
    <cellStyle name="20% - Accent6 14 2 2 2 3 2" xfId="31005" xr:uid="{6BD1452D-D8E0-42A4-A62F-34834F9080FC}"/>
    <cellStyle name="20% - Accent6 14 2 2 2 4" xfId="22505" xr:uid="{E7192690-C243-47AF-8D1E-6B502BBD1A12}"/>
    <cellStyle name="20% - Accent6 14 2 2 3" xfId="6677" xr:uid="{0BDF4167-795C-4B71-8095-428BC7D5A568}"/>
    <cellStyle name="20% - Accent6 14 2 2 3 2" xfId="15260" xr:uid="{DC094D1F-D066-45A1-86BE-865315B50736}"/>
    <cellStyle name="20% - Accent6 14 2 2 3 2 2" xfId="33085" xr:uid="{832396AF-0FFA-401D-8B83-25FF42A200C7}"/>
    <cellStyle name="20% - Accent6 14 2 2 3 3" xfId="24585" xr:uid="{0C9DDE74-3F2F-4BDD-B7FD-D19BAE7600DE}"/>
    <cellStyle name="20% - Accent6 14 2 2 4" xfId="11100" xr:uid="{E6DA6012-BF53-4CD5-ACDE-1EA4FA3231BE}"/>
    <cellStyle name="20% - Accent6 14 2 2 4 2" xfId="28925" xr:uid="{8EA104FE-F15B-4260-BE4D-1D913BC4EBFB}"/>
    <cellStyle name="20% - Accent6 14 2 2 5" xfId="20425" xr:uid="{CE875FDD-705F-4EBD-9B57-A5BD99FB0E0C}"/>
    <cellStyle name="20% - Accent6 14 2 3" xfId="3617" xr:uid="{9ACA7DF5-8E2F-487E-9F42-5BA60278EA0B}"/>
    <cellStyle name="20% - Accent6 14 2 3 2" xfId="7777" xr:uid="{EEF46479-E158-4B9D-8D2D-2A878E54FE96}"/>
    <cellStyle name="20% - Accent6 14 2 3 2 2" xfId="16360" xr:uid="{150832BD-9C44-48CB-B69E-2EB1A5829937}"/>
    <cellStyle name="20% - Accent6 14 2 3 2 2 2" xfId="34185" xr:uid="{B33CF39F-32BE-4C0F-8D13-EF7E1A11534A}"/>
    <cellStyle name="20% - Accent6 14 2 3 2 3" xfId="25685" xr:uid="{A07D4B7B-331E-43BB-8A2B-4A89BCB53489}"/>
    <cellStyle name="20% - Accent6 14 2 3 3" xfId="12200" xr:uid="{CC23CBF6-98A0-4E71-AC07-7693935BF694}"/>
    <cellStyle name="20% - Accent6 14 2 3 3 2" xfId="30025" xr:uid="{EE090F1D-F644-4CF6-96BB-5A3B14191919}"/>
    <cellStyle name="20% - Accent6 14 2 3 4" xfId="21525" xr:uid="{28694870-0947-4821-AE38-F211E707635E}"/>
    <cellStyle name="20% - Accent6 14 2 4" xfId="5697" xr:uid="{40A78505-CBB7-4A95-A1D3-85038FF36197}"/>
    <cellStyle name="20% - Accent6 14 2 4 2" xfId="14280" xr:uid="{2EB969A8-BC02-4550-9AE1-6F66CA0BEB54}"/>
    <cellStyle name="20% - Accent6 14 2 4 2 2" xfId="32105" xr:uid="{92DB2B4A-13FA-4693-99D1-4DDEABB5F73F}"/>
    <cellStyle name="20% - Accent6 14 2 4 3" xfId="23605" xr:uid="{458C4707-CE9F-4242-B228-DA9AA90C76E5}"/>
    <cellStyle name="20% - Accent6 14 2 5" xfId="10120" xr:uid="{194319CE-0849-4107-956C-BE86016E4010}"/>
    <cellStyle name="20% - Accent6 14 2 5 2" xfId="27945" xr:uid="{3360B369-5FE5-42A6-9555-2D06BD7E8A8F}"/>
    <cellStyle name="20% - Accent6 14 2 6" xfId="19445" xr:uid="{1C5EB979-BB86-4488-B5E6-D0F2A6BC0B95}"/>
    <cellStyle name="20% - Accent6 14 3" xfId="2037" xr:uid="{708FD3A1-3F9D-46B6-B0F0-B16233EF62DB}"/>
    <cellStyle name="20% - Accent6 14 3 2" xfId="4117" xr:uid="{A954FFD1-E5D0-4F6B-AF00-21AD2E17A7E0}"/>
    <cellStyle name="20% - Accent6 14 3 2 2" xfId="8277" xr:uid="{8F23FD60-654C-45FD-803C-0DB510F750CE}"/>
    <cellStyle name="20% - Accent6 14 3 2 2 2" xfId="16860" xr:uid="{3905FA46-99F5-45E4-8FFE-457787C9FC3B}"/>
    <cellStyle name="20% - Accent6 14 3 2 2 2 2" xfId="34685" xr:uid="{AFA58782-89E5-4847-9C07-6280AC651E88}"/>
    <cellStyle name="20% - Accent6 14 3 2 2 3" xfId="26185" xr:uid="{72A26843-A115-45C6-AB2D-B04958944E74}"/>
    <cellStyle name="20% - Accent6 14 3 2 3" xfId="12700" xr:uid="{DD97F159-E81D-45DB-A595-0DAFCC10648F}"/>
    <cellStyle name="20% - Accent6 14 3 2 3 2" xfId="30525" xr:uid="{2F5E640F-7F91-4501-A7C6-79B69D2B279B}"/>
    <cellStyle name="20% - Accent6 14 3 2 4" xfId="22025" xr:uid="{4B66D466-B198-4E0D-869A-3580025DF6AE}"/>
    <cellStyle name="20% - Accent6 14 3 3" xfId="6197" xr:uid="{BC8BB166-3AB6-4EAC-9485-03A7D6CFA9E2}"/>
    <cellStyle name="20% - Accent6 14 3 3 2" xfId="14780" xr:uid="{9F5606F1-8E47-4C3D-9915-5EF0E90F7542}"/>
    <cellStyle name="20% - Accent6 14 3 3 2 2" xfId="32605" xr:uid="{B04A3B1E-3F36-4286-92BD-60CFE61FFDC5}"/>
    <cellStyle name="20% - Accent6 14 3 3 3" xfId="24105" xr:uid="{40D7B1FA-0354-49BA-BEC7-1BBBF20E4B08}"/>
    <cellStyle name="20% - Accent6 14 3 4" xfId="10620" xr:uid="{B7EC5410-B617-4422-9730-898BDB11E9D5}"/>
    <cellStyle name="20% - Accent6 14 3 4 2" xfId="28445" xr:uid="{F75E95D1-FB62-4DB4-B15C-7303DED650F4}"/>
    <cellStyle name="20% - Accent6 14 3 5" xfId="19945" xr:uid="{E76C3347-86BA-45A3-88A8-99933E6C91DD}"/>
    <cellStyle name="20% - Accent6 14 4" xfId="3137" xr:uid="{07FB66B7-F459-4A6C-AE3B-9BEBEB9B5F36}"/>
    <cellStyle name="20% - Accent6 14 4 2" xfId="7297" xr:uid="{BD8307FF-B58F-481C-A039-1A7FBD413237}"/>
    <cellStyle name="20% - Accent6 14 4 2 2" xfId="15880" xr:uid="{0AB497B0-85A4-41B9-8CF9-CE619F4FB05E}"/>
    <cellStyle name="20% - Accent6 14 4 2 2 2" xfId="33705" xr:uid="{EB1B161D-43C0-45C7-87CE-800843FE7A33}"/>
    <cellStyle name="20% - Accent6 14 4 2 3" xfId="25205" xr:uid="{871C2C80-569C-4071-904E-A57B12CF9DCA}"/>
    <cellStyle name="20% - Accent6 14 4 3" xfId="11720" xr:uid="{48DD0CE4-F2DD-4E04-9DB3-5F750D9DD66C}"/>
    <cellStyle name="20% - Accent6 14 4 3 2" xfId="29545" xr:uid="{95B91114-32C2-4E35-A240-68031D2B8CF9}"/>
    <cellStyle name="20% - Accent6 14 4 4" xfId="21045" xr:uid="{3809264E-1CF0-4FD4-9BFE-22EB70C7A7CD}"/>
    <cellStyle name="20% - Accent6 14 5" xfId="5217" xr:uid="{26CB719F-0909-47D9-845C-754E0E44EAD6}"/>
    <cellStyle name="20% - Accent6 14 5 2" xfId="13800" xr:uid="{6A6463CD-E56A-4445-A956-93792DC6464F}"/>
    <cellStyle name="20% - Accent6 14 5 2 2" xfId="31625" xr:uid="{5D8F4BAD-680D-4893-82AF-457069B53CDB}"/>
    <cellStyle name="20% - Accent6 14 5 3" xfId="23125" xr:uid="{2329D712-4638-4E64-9A9A-5C029FB375A1}"/>
    <cellStyle name="20% - Accent6 14 6" xfId="9640" xr:uid="{2C366342-A00D-4E6E-988A-1F2DCF1C11DC}"/>
    <cellStyle name="20% - Accent6 14 6 2" xfId="27465" xr:uid="{B1E93B66-D350-458E-98F1-9EFB25FD39F3}"/>
    <cellStyle name="20% - Accent6 14 7" xfId="18965" xr:uid="{EC19AEA8-E6DA-4957-A9E2-6A0751CC8D56}"/>
    <cellStyle name="20% - Accent6 140" xfId="36946" xr:uid="{312D481E-8BF2-4A4B-8C63-945F2359CD5F}"/>
    <cellStyle name="20% - Accent6 141" xfId="36966" xr:uid="{B1EF9F19-94CC-4301-B2D6-431FB35B844B}"/>
    <cellStyle name="20% - Accent6 142" xfId="36986" xr:uid="{2108B23F-BA86-4F5C-964B-976894433B36}"/>
    <cellStyle name="20% - Accent6 143" xfId="37006" xr:uid="{CD1C7067-29D7-42F6-978B-A1520D43F61C}"/>
    <cellStyle name="20% - Accent6 144" xfId="37026" xr:uid="{D5437B69-1B2E-46C0-9292-C3A3F192F70A}"/>
    <cellStyle name="20% - Accent6 145" xfId="37046" xr:uid="{FE346008-6399-4A07-80BE-48DB459AC89C}"/>
    <cellStyle name="20% - Accent6 146" xfId="37066" xr:uid="{D6A748CE-0C20-4818-A991-89A1A6991DDA}"/>
    <cellStyle name="20% - Accent6 147" xfId="37086" xr:uid="{D332F3B7-4299-416A-9895-ED01A492F62E}"/>
    <cellStyle name="20% - Accent6 148" xfId="37106" xr:uid="{0557DB5E-B7C2-4BBB-8F01-145D6CC14516}"/>
    <cellStyle name="20% - Accent6 149" xfId="37126" xr:uid="{7A084BC8-4284-487C-9B90-0C7426ED9518}"/>
    <cellStyle name="20% - Accent6 15" xfId="943" xr:uid="{9AFF3B02-2421-446E-BC39-F0CF2AF51F5F}"/>
    <cellStyle name="20% - Accent6 15 2" xfId="1549" xr:uid="{033CEEA5-9A9A-473A-9076-BEA62F20B3D8}"/>
    <cellStyle name="20% - Accent6 15 2 2" xfId="2537" xr:uid="{786286BB-A39A-4B59-8016-7CACB28727AD}"/>
    <cellStyle name="20% - Accent6 15 2 2 2" xfId="4617" xr:uid="{ACB6F6CA-1E4C-4C29-B1ED-A0424D51353A}"/>
    <cellStyle name="20% - Accent6 15 2 2 2 2" xfId="8777" xr:uid="{01BA1809-2856-43B4-A269-2E9BFC800E70}"/>
    <cellStyle name="20% - Accent6 15 2 2 2 2 2" xfId="17360" xr:uid="{FEE38FC2-6D15-49D2-B2CC-3798CDB013DC}"/>
    <cellStyle name="20% - Accent6 15 2 2 2 2 2 2" xfId="35185" xr:uid="{9E864472-1258-48BE-B750-ED240677CC98}"/>
    <cellStyle name="20% - Accent6 15 2 2 2 2 3" xfId="26685" xr:uid="{09D4DCD6-8E6D-46C5-9AB9-ECFBFE01D264}"/>
    <cellStyle name="20% - Accent6 15 2 2 2 3" xfId="13200" xr:uid="{99B1ACE2-4D9F-4E8D-B332-9A34011ED380}"/>
    <cellStyle name="20% - Accent6 15 2 2 2 3 2" xfId="31025" xr:uid="{F33F05F2-50B0-4995-85D8-16465FD76425}"/>
    <cellStyle name="20% - Accent6 15 2 2 2 4" xfId="22525" xr:uid="{296AB0A5-4C9B-4962-BB89-205FBD400546}"/>
    <cellStyle name="20% - Accent6 15 2 2 3" xfId="6697" xr:uid="{33503EA0-0DA1-4D90-A9D5-DFE339C4A8E8}"/>
    <cellStyle name="20% - Accent6 15 2 2 3 2" xfId="15280" xr:uid="{F3AD032A-CB6E-4B2A-A21A-3422C65D95D3}"/>
    <cellStyle name="20% - Accent6 15 2 2 3 2 2" xfId="33105" xr:uid="{0CDE48BE-5B57-4423-940E-3C1B42423343}"/>
    <cellStyle name="20% - Accent6 15 2 2 3 3" xfId="24605" xr:uid="{8F8DA59F-48C5-468B-813D-25E8703B1F49}"/>
    <cellStyle name="20% - Accent6 15 2 2 4" xfId="11120" xr:uid="{2B614710-8B6B-48BE-8CDC-40559370EBBC}"/>
    <cellStyle name="20% - Accent6 15 2 2 4 2" xfId="28945" xr:uid="{658BE776-B6F8-4EBF-973B-E269B39F4395}"/>
    <cellStyle name="20% - Accent6 15 2 2 5" xfId="20445" xr:uid="{43ECEC68-151D-4E05-88AD-B044EB8DDAC5}"/>
    <cellStyle name="20% - Accent6 15 2 3" xfId="3637" xr:uid="{EE96EC5C-B1AA-4BFE-AE1F-70BE5DBC1C27}"/>
    <cellStyle name="20% - Accent6 15 2 3 2" xfId="7797" xr:uid="{7586689F-D1B6-404A-8B6F-F29F9E6FD744}"/>
    <cellStyle name="20% - Accent6 15 2 3 2 2" xfId="16380" xr:uid="{5D5AF49E-16CA-4B73-90C4-EC333A769C6E}"/>
    <cellStyle name="20% - Accent6 15 2 3 2 2 2" xfId="34205" xr:uid="{BDCCD80B-3F16-42E1-B425-8E72F92689E6}"/>
    <cellStyle name="20% - Accent6 15 2 3 2 3" xfId="25705" xr:uid="{2137F494-059A-4843-B398-CEBE7066A2AB}"/>
    <cellStyle name="20% - Accent6 15 2 3 3" xfId="12220" xr:uid="{B869028E-1DB1-476D-8E91-DB483FFCE21D}"/>
    <cellStyle name="20% - Accent6 15 2 3 3 2" xfId="30045" xr:uid="{B776E9CE-F878-4C4D-94F8-DD6CF03BC14E}"/>
    <cellStyle name="20% - Accent6 15 2 3 4" xfId="21545" xr:uid="{089A4C3C-8876-4CA1-9AC4-4A55111D85FB}"/>
    <cellStyle name="20% - Accent6 15 2 4" xfId="5717" xr:uid="{FC2B3E31-2431-4FDE-9CC3-F9302661310B}"/>
    <cellStyle name="20% - Accent6 15 2 4 2" xfId="14300" xr:uid="{2B3F1932-45FC-4579-9F51-77659EF79BF3}"/>
    <cellStyle name="20% - Accent6 15 2 4 2 2" xfId="32125" xr:uid="{8936E29B-AB9D-40D7-9E94-AE5DCB8264AD}"/>
    <cellStyle name="20% - Accent6 15 2 4 3" xfId="23625" xr:uid="{4CF60520-CB16-4750-B1B6-1407A06A538C}"/>
    <cellStyle name="20% - Accent6 15 2 5" xfId="10140" xr:uid="{009C3475-A093-46B0-AE56-8B8B20463847}"/>
    <cellStyle name="20% - Accent6 15 2 5 2" xfId="27965" xr:uid="{73C2122A-FC26-4E9D-8214-EA1974E0A576}"/>
    <cellStyle name="20% - Accent6 15 2 6" xfId="19465" xr:uid="{3F115F8B-E89A-4EB8-A925-B2D4B5E8DF50}"/>
    <cellStyle name="20% - Accent6 15 3" xfId="2057" xr:uid="{3A97A853-DFD6-465B-B6FB-5D5E5197AC5C}"/>
    <cellStyle name="20% - Accent6 15 3 2" xfId="4137" xr:uid="{60F0AD6D-9F15-4437-9D56-13FBE95B05F5}"/>
    <cellStyle name="20% - Accent6 15 3 2 2" xfId="8297" xr:uid="{53BE71D8-87AA-43EB-83BF-7BB4890265B3}"/>
    <cellStyle name="20% - Accent6 15 3 2 2 2" xfId="16880" xr:uid="{BC467348-13E2-42FC-90DE-216C0A183D4B}"/>
    <cellStyle name="20% - Accent6 15 3 2 2 2 2" xfId="34705" xr:uid="{26457E19-10D6-4609-AC08-D0B6ED67C58E}"/>
    <cellStyle name="20% - Accent6 15 3 2 2 3" xfId="26205" xr:uid="{07346D77-D04F-4631-8120-ACEC97A4CCAD}"/>
    <cellStyle name="20% - Accent6 15 3 2 3" xfId="12720" xr:uid="{FC289BF9-D809-45F6-A9E0-1FA0D5167F7D}"/>
    <cellStyle name="20% - Accent6 15 3 2 3 2" xfId="30545" xr:uid="{05AFA6FA-A5AA-4C0D-A595-50C308FCF40D}"/>
    <cellStyle name="20% - Accent6 15 3 2 4" xfId="22045" xr:uid="{3B1580A3-7BFA-422F-AFE3-3BCD28492049}"/>
    <cellStyle name="20% - Accent6 15 3 3" xfId="6217" xr:uid="{F8B7D99D-EC70-4B38-885D-6EF1A6DC9AA9}"/>
    <cellStyle name="20% - Accent6 15 3 3 2" xfId="14800" xr:uid="{DEF2738F-E610-4D70-8D15-F8B96D1DD36B}"/>
    <cellStyle name="20% - Accent6 15 3 3 2 2" xfId="32625" xr:uid="{6030B0F8-A698-4B6C-9E94-A131A32BB144}"/>
    <cellStyle name="20% - Accent6 15 3 3 3" xfId="24125" xr:uid="{E03DEEFB-C64F-40E9-85A8-25763DD43D0E}"/>
    <cellStyle name="20% - Accent6 15 3 4" xfId="10640" xr:uid="{210E933F-F60D-47C0-91AD-1C31E0025D34}"/>
    <cellStyle name="20% - Accent6 15 3 4 2" xfId="28465" xr:uid="{59CBA542-8172-443C-9711-C16835E89C7F}"/>
    <cellStyle name="20% - Accent6 15 3 5" xfId="19965" xr:uid="{99A03564-7DC2-4677-B68D-3C23844E43B2}"/>
    <cellStyle name="20% - Accent6 15 4" xfId="3157" xr:uid="{866C504B-F0EB-44C4-A66E-601EA59E544F}"/>
    <cellStyle name="20% - Accent6 15 4 2" xfId="7317" xr:uid="{BDA70429-8765-4317-873F-3C659520DA3F}"/>
    <cellStyle name="20% - Accent6 15 4 2 2" xfId="15900" xr:uid="{9D64626D-9D63-4790-9251-F094E715AF97}"/>
    <cellStyle name="20% - Accent6 15 4 2 2 2" xfId="33725" xr:uid="{4B7C2AF5-E347-4EF6-81C4-34082A140FB6}"/>
    <cellStyle name="20% - Accent6 15 4 2 3" xfId="25225" xr:uid="{FF6AE1B1-72CD-4C7D-BC76-7102C9060232}"/>
    <cellStyle name="20% - Accent6 15 4 3" xfId="11740" xr:uid="{D1673CB1-1CE5-46A2-93C4-1DAA867F5C60}"/>
    <cellStyle name="20% - Accent6 15 4 3 2" xfId="29565" xr:uid="{ED129CE3-1E19-4068-8ABE-452B4D6C55FE}"/>
    <cellStyle name="20% - Accent6 15 4 4" xfId="21065" xr:uid="{922ED2D7-CD64-42DB-813F-B952FBA5DE4E}"/>
    <cellStyle name="20% - Accent6 15 5" xfId="5237" xr:uid="{7757FF6E-BE12-451F-BD52-8E1D4AE519D6}"/>
    <cellStyle name="20% - Accent6 15 5 2" xfId="13820" xr:uid="{24674F62-DE22-4382-880B-255D3BC5938B}"/>
    <cellStyle name="20% - Accent6 15 5 2 2" xfId="31645" xr:uid="{FC3F084D-AB33-4F74-91A0-0BDD49AEE3D5}"/>
    <cellStyle name="20% - Accent6 15 5 3" xfId="23145" xr:uid="{DD8D0AB3-685B-4DA3-88D3-ACD0CA26AC8E}"/>
    <cellStyle name="20% - Accent6 15 6" xfId="9660" xr:uid="{F5580031-6DEE-4A8A-8B8B-3DBBE6EE5937}"/>
    <cellStyle name="20% - Accent6 15 6 2" xfId="27485" xr:uid="{B641FD7A-528C-47A8-8C1A-C0EC0E7696DE}"/>
    <cellStyle name="20% - Accent6 15 7" xfId="18985" xr:uid="{71780F22-627D-4337-B9B5-29248558B79F}"/>
    <cellStyle name="20% - Accent6 150" xfId="37146" xr:uid="{95185337-26DE-450D-9CC5-30EA0EB0B834}"/>
    <cellStyle name="20% - Accent6 151" xfId="37166" xr:uid="{F1AA5D58-E355-49FE-98C3-EB78BEC9D3DB}"/>
    <cellStyle name="20% - Accent6 152" xfId="37186" xr:uid="{E6629012-17E0-435B-BA69-97DF2C12E5C5}"/>
    <cellStyle name="20% - Accent6 153" xfId="37206" xr:uid="{4FA2B88A-48C4-4E7F-A8FF-0E57B1687C3E}"/>
    <cellStyle name="20% - Accent6 154" xfId="37226" xr:uid="{C00E1439-E3A8-4BDE-A11D-2531F902BFC6}"/>
    <cellStyle name="20% - Accent6 155" xfId="37246" xr:uid="{4501F36E-D0F1-46D4-B351-D1E7D998E5C8}"/>
    <cellStyle name="20% - Accent6 156" xfId="37266" xr:uid="{83BB6EBF-2407-44AA-A8B2-C98360964C09}"/>
    <cellStyle name="20% - Accent6 157" xfId="37286" xr:uid="{1DD3A178-8244-47BE-8F2B-754E3D7190CC}"/>
    <cellStyle name="20% - Accent6 158" xfId="37306" xr:uid="{2DA673DE-475F-4260-A720-F4950F5FE8DB}"/>
    <cellStyle name="20% - Accent6 159" xfId="37326" xr:uid="{160AF097-6B03-4907-8AFE-BF9C7AE509CB}"/>
    <cellStyle name="20% - Accent6 16" xfId="971" xr:uid="{9E35260C-67A5-43CF-BFE0-76DE379B4BEC}"/>
    <cellStyle name="20% - Accent6 16 2" xfId="1577" xr:uid="{86DCEF2C-5F36-47B3-98E7-CC8AC95586E0}"/>
    <cellStyle name="20% - Accent6 16 2 2" xfId="2557" xr:uid="{659DFA26-E58E-4D09-96D4-1A8ACC4C82E4}"/>
    <cellStyle name="20% - Accent6 16 2 2 2" xfId="4637" xr:uid="{48993BA2-86D1-477C-BA38-84EADB4A39A7}"/>
    <cellStyle name="20% - Accent6 16 2 2 2 2" xfId="8797" xr:uid="{263D4024-DE81-446F-88A7-CBA6618A591A}"/>
    <cellStyle name="20% - Accent6 16 2 2 2 2 2" xfId="17380" xr:uid="{58E20ACB-86ED-48EF-A01D-F70EEC691373}"/>
    <cellStyle name="20% - Accent6 16 2 2 2 2 2 2" xfId="35205" xr:uid="{B1E28E2D-6478-41E5-BCBA-AF3340AC18B4}"/>
    <cellStyle name="20% - Accent6 16 2 2 2 2 3" xfId="26705" xr:uid="{FBC74D91-E8DD-4D15-948A-7852B26AD5DE}"/>
    <cellStyle name="20% - Accent6 16 2 2 2 3" xfId="13220" xr:uid="{8793BB9A-E861-43FC-A822-7E0B1241172C}"/>
    <cellStyle name="20% - Accent6 16 2 2 2 3 2" xfId="31045" xr:uid="{797ECD22-2A97-4A3D-BAB8-7D152E4B4D2E}"/>
    <cellStyle name="20% - Accent6 16 2 2 2 4" xfId="22545" xr:uid="{801F9B58-97A1-45CC-814F-0C400A765610}"/>
    <cellStyle name="20% - Accent6 16 2 2 3" xfId="6717" xr:uid="{0F0891D1-E8DF-4BF5-B895-E140D42E3788}"/>
    <cellStyle name="20% - Accent6 16 2 2 3 2" xfId="15300" xr:uid="{9CB194DA-D14F-4D65-A17B-AACC510907ED}"/>
    <cellStyle name="20% - Accent6 16 2 2 3 2 2" xfId="33125" xr:uid="{BAB47DEF-6D0F-4B4B-BEF1-447DADBEC73B}"/>
    <cellStyle name="20% - Accent6 16 2 2 3 3" xfId="24625" xr:uid="{A735FC5C-DBEC-4AA6-8EF1-86C815C544B7}"/>
    <cellStyle name="20% - Accent6 16 2 2 4" xfId="11140" xr:uid="{97B9DC23-9C47-4333-93FC-8C5DF9DCFBCC}"/>
    <cellStyle name="20% - Accent6 16 2 2 4 2" xfId="28965" xr:uid="{4AC7EB18-4AE7-4794-A0DE-2CED62288341}"/>
    <cellStyle name="20% - Accent6 16 2 2 5" xfId="20465" xr:uid="{C171949E-3DC5-4C8E-A6FE-EFD062E9F8D5}"/>
    <cellStyle name="20% - Accent6 16 2 3" xfId="3657" xr:uid="{EE4D36CC-3642-40A8-B4E4-C1BCA4A8A91A}"/>
    <cellStyle name="20% - Accent6 16 2 3 2" xfId="7817" xr:uid="{B1BB72EE-B0FF-420E-A825-D333915C07A7}"/>
    <cellStyle name="20% - Accent6 16 2 3 2 2" xfId="16400" xr:uid="{BBE00D81-1875-43BA-BEE5-A92B2BD827E2}"/>
    <cellStyle name="20% - Accent6 16 2 3 2 2 2" xfId="34225" xr:uid="{0FA208DF-8597-4936-B4DE-27520F6061C8}"/>
    <cellStyle name="20% - Accent6 16 2 3 2 3" xfId="25725" xr:uid="{020F5DDC-2B8C-4C86-9038-6BF417327D52}"/>
    <cellStyle name="20% - Accent6 16 2 3 3" xfId="12240" xr:uid="{4499459C-A8E6-4864-AC0A-7553F7391E90}"/>
    <cellStyle name="20% - Accent6 16 2 3 3 2" xfId="30065" xr:uid="{E1C6E57B-DFAB-4FEB-B275-EA2C714A37B2}"/>
    <cellStyle name="20% - Accent6 16 2 3 4" xfId="21565" xr:uid="{9D7ECE65-57EA-4E75-9C06-C3FB14109B78}"/>
    <cellStyle name="20% - Accent6 16 2 4" xfId="5737" xr:uid="{79F0FE84-F231-4049-8730-BFCA0B45FD21}"/>
    <cellStyle name="20% - Accent6 16 2 4 2" xfId="14320" xr:uid="{64947254-3127-46EE-9D1D-6346699F622A}"/>
    <cellStyle name="20% - Accent6 16 2 4 2 2" xfId="32145" xr:uid="{B2AD82FF-49FF-413E-80AF-25EB490C978F}"/>
    <cellStyle name="20% - Accent6 16 2 4 3" xfId="23645" xr:uid="{83BA1671-E01F-4218-A03D-D9083A6167C6}"/>
    <cellStyle name="20% - Accent6 16 2 5" xfId="10160" xr:uid="{1AA29E4B-9B88-4D79-A4FF-8B0C283BA958}"/>
    <cellStyle name="20% - Accent6 16 2 5 2" xfId="27985" xr:uid="{807BAC07-7441-42E2-A365-D45DB6B3C906}"/>
    <cellStyle name="20% - Accent6 16 2 6" xfId="19485" xr:uid="{429FBF36-1F6C-461B-BC2C-02266F2DCD8A}"/>
    <cellStyle name="20% - Accent6 16 3" xfId="2077" xr:uid="{EC89D29E-93C4-439A-BB91-9F45CFEEE013}"/>
    <cellStyle name="20% - Accent6 16 3 2" xfId="4157" xr:uid="{6AEBCDF6-B480-49E5-BF6C-5613A2D5DE7A}"/>
    <cellStyle name="20% - Accent6 16 3 2 2" xfId="8317" xr:uid="{DCA1CB02-371D-4104-A5CB-7AD836D58B93}"/>
    <cellStyle name="20% - Accent6 16 3 2 2 2" xfId="16900" xr:uid="{31F9D363-6349-4A32-92D0-057367665647}"/>
    <cellStyle name="20% - Accent6 16 3 2 2 2 2" xfId="34725" xr:uid="{62426BF3-B3FF-40D8-8A60-7225F341D4A3}"/>
    <cellStyle name="20% - Accent6 16 3 2 2 3" xfId="26225" xr:uid="{B8828D35-EFC0-49BB-BF6F-6CCD9C79A3E9}"/>
    <cellStyle name="20% - Accent6 16 3 2 3" xfId="12740" xr:uid="{1292C81B-C81A-4013-BE80-750F31F73B03}"/>
    <cellStyle name="20% - Accent6 16 3 2 3 2" xfId="30565" xr:uid="{15C04110-5571-427C-8BFE-F0B68A3F5A5C}"/>
    <cellStyle name="20% - Accent6 16 3 2 4" xfId="22065" xr:uid="{98211B3F-1629-4091-9E13-020A30423FA7}"/>
    <cellStyle name="20% - Accent6 16 3 3" xfId="6237" xr:uid="{308B257D-9B2B-468A-B26C-D3D5174692F8}"/>
    <cellStyle name="20% - Accent6 16 3 3 2" xfId="14820" xr:uid="{C7E681EE-F8CD-49A0-B99B-551428BB2F76}"/>
    <cellStyle name="20% - Accent6 16 3 3 2 2" xfId="32645" xr:uid="{A0582DDF-20F5-4D57-B8A0-588D3F83163B}"/>
    <cellStyle name="20% - Accent6 16 3 3 3" xfId="24145" xr:uid="{97BD82FF-A190-415B-BF70-0B599CB46096}"/>
    <cellStyle name="20% - Accent6 16 3 4" xfId="10660" xr:uid="{13325BC5-1B3C-4A8E-B75A-987F28FC503C}"/>
    <cellStyle name="20% - Accent6 16 3 4 2" xfId="28485" xr:uid="{94F0D280-86BC-4BEC-9281-BD5AC5885D8E}"/>
    <cellStyle name="20% - Accent6 16 3 5" xfId="19985" xr:uid="{595DA21D-8F38-415B-9B8B-C3F5817CD1AB}"/>
    <cellStyle name="20% - Accent6 16 4" xfId="3177" xr:uid="{FFA30F34-CD1A-47DE-90BD-39A5396440AA}"/>
    <cellStyle name="20% - Accent6 16 4 2" xfId="7337" xr:uid="{C0514BFD-DA55-49A8-A4E5-5E6EC587E00B}"/>
    <cellStyle name="20% - Accent6 16 4 2 2" xfId="15920" xr:uid="{A20C47E6-D220-41B3-8C59-759069E0E424}"/>
    <cellStyle name="20% - Accent6 16 4 2 2 2" xfId="33745" xr:uid="{D89834A0-204F-437A-ADF4-CD6B86590401}"/>
    <cellStyle name="20% - Accent6 16 4 2 3" xfId="25245" xr:uid="{184C07CE-92E8-4E35-9953-629A6A623896}"/>
    <cellStyle name="20% - Accent6 16 4 3" xfId="11760" xr:uid="{901774C6-16F0-44E6-9A4C-4752471F904A}"/>
    <cellStyle name="20% - Accent6 16 4 3 2" xfId="29585" xr:uid="{2AE793F1-C2BE-4851-A4B8-DC7BEB484E4B}"/>
    <cellStyle name="20% - Accent6 16 4 4" xfId="21085" xr:uid="{FFE00ED1-FC7F-4CC9-B3B5-CE9D978F8B18}"/>
    <cellStyle name="20% - Accent6 16 5" xfId="5257" xr:uid="{3F0BD134-77AC-4B5E-8FBF-935D229289E2}"/>
    <cellStyle name="20% - Accent6 16 5 2" xfId="13840" xr:uid="{D78B9D36-F4FF-404D-B222-EB4A96AADD66}"/>
    <cellStyle name="20% - Accent6 16 5 2 2" xfId="31665" xr:uid="{8DEC3435-D25E-4BCE-B832-91DBC7DC16B2}"/>
    <cellStyle name="20% - Accent6 16 5 3" xfId="23165" xr:uid="{DB7D22FD-94E1-4851-AC55-558042893FFA}"/>
    <cellStyle name="20% - Accent6 16 6" xfId="9680" xr:uid="{6A086FBC-D057-4EBE-A18A-3DD97C65C919}"/>
    <cellStyle name="20% - Accent6 16 6 2" xfId="27505" xr:uid="{2250EBF1-761C-4B0B-AFAF-976D72F200DF}"/>
    <cellStyle name="20% - Accent6 16 7" xfId="19005" xr:uid="{482B86AA-94D7-4440-A5F9-C44ED4810861}"/>
    <cellStyle name="20% - Accent6 160" xfId="37346" xr:uid="{1B9E4915-836E-4B74-8C27-A75207A37611}"/>
    <cellStyle name="20% - Accent6 161" xfId="37366" xr:uid="{B8658B8A-9FE7-467B-B103-1EB0FB41AB14}"/>
    <cellStyle name="20% - Accent6 162" xfId="37386" xr:uid="{54A9EABA-E1C2-4572-BEF9-43CC9E7FCFDE}"/>
    <cellStyle name="20% - Accent6 163" xfId="37406" xr:uid="{913E9F51-0821-444E-9811-683ECCC31B62}"/>
    <cellStyle name="20% - Accent6 164" xfId="37426" xr:uid="{1EE059D1-8BC4-40CF-A72E-471752D32C6A}"/>
    <cellStyle name="20% - Accent6 165" xfId="37446" xr:uid="{68DD002B-EE13-4B27-9A68-2CEED8C6FBF6}"/>
    <cellStyle name="20% - Accent6 166" xfId="37466" xr:uid="{3796FF74-6AD6-4D28-891F-B0FC1FAEE293}"/>
    <cellStyle name="20% - Accent6 167" xfId="37486" xr:uid="{BDA0245E-42E0-463D-80A5-D8A579A6CBEC}"/>
    <cellStyle name="20% - Accent6 168" xfId="37506" xr:uid="{7CCCF109-3B84-489D-B4B5-90FB544DD4E4}"/>
    <cellStyle name="20% - Accent6 169" xfId="37526" xr:uid="{6FFCB255-4565-4BDB-8ACA-924C68A880CD}"/>
    <cellStyle name="20% - Accent6 17" xfId="991" xr:uid="{5E0AB043-6E6D-46B9-BD16-E267BF3CF1E2}"/>
    <cellStyle name="20% - Accent6 17 2" xfId="1597" xr:uid="{6E13BD4C-686D-464C-BA03-6A1837A208CE}"/>
    <cellStyle name="20% - Accent6 17 2 2" xfId="2577" xr:uid="{3F127569-5039-421D-AED9-8D4EC140B509}"/>
    <cellStyle name="20% - Accent6 17 2 2 2" xfId="4657" xr:uid="{E8A879FC-C103-4EA2-B527-781FDC8DEAD6}"/>
    <cellStyle name="20% - Accent6 17 2 2 2 2" xfId="8817" xr:uid="{D9A14D12-5DFE-42C3-80B8-1C1517A11C9C}"/>
    <cellStyle name="20% - Accent6 17 2 2 2 2 2" xfId="17400" xr:uid="{2D114833-71C2-4251-8C03-6E05C00BEDF0}"/>
    <cellStyle name="20% - Accent6 17 2 2 2 2 2 2" xfId="35225" xr:uid="{817A2DD2-AA0B-434E-8E62-34959F90B6C7}"/>
    <cellStyle name="20% - Accent6 17 2 2 2 2 3" xfId="26725" xr:uid="{8153F273-93E9-4B21-B16B-5582C5B53EDE}"/>
    <cellStyle name="20% - Accent6 17 2 2 2 3" xfId="13240" xr:uid="{408FBD33-DC1E-4C46-95AA-2BEEF21631DA}"/>
    <cellStyle name="20% - Accent6 17 2 2 2 3 2" xfId="31065" xr:uid="{C466BB06-01CF-4C74-BD80-9A68A647CB2A}"/>
    <cellStyle name="20% - Accent6 17 2 2 2 4" xfId="22565" xr:uid="{FABC1F0D-3538-40BB-A0C9-0A67EF56A86F}"/>
    <cellStyle name="20% - Accent6 17 2 2 3" xfId="6737" xr:uid="{F24DCC77-A4C5-4332-A2E3-395D254A33D0}"/>
    <cellStyle name="20% - Accent6 17 2 2 3 2" xfId="15320" xr:uid="{85913F8C-D5BE-4AF5-96A1-AEF58CE785B6}"/>
    <cellStyle name="20% - Accent6 17 2 2 3 2 2" xfId="33145" xr:uid="{15AFDF88-D464-49CA-A127-A8ACD8B215F8}"/>
    <cellStyle name="20% - Accent6 17 2 2 3 3" xfId="24645" xr:uid="{2D3C60FC-CF33-4376-A889-8AF779CCCCD4}"/>
    <cellStyle name="20% - Accent6 17 2 2 4" xfId="11160" xr:uid="{48FE992E-9F89-4579-808C-3AAE040B7C0E}"/>
    <cellStyle name="20% - Accent6 17 2 2 4 2" xfId="28985" xr:uid="{17DDC163-4AB0-403C-9C24-326FF57A0348}"/>
    <cellStyle name="20% - Accent6 17 2 2 5" xfId="20485" xr:uid="{E1C8564A-63A6-4CAE-8A25-8DBABF3DA68E}"/>
    <cellStyle name="20% - Accent6 17 2 3" xfId="3677" xr:uid="{935B9BDF-8B07-4F7A-9AB6-CBCAA419CCF5}"/>
    <cellStyle name="20% - Accent6 17 2 3 2" xfId="7837" xr:uid="{A00B48C7-3B9C-4F26-AF21-9861C5FC91BB}"/>
    <cellStyle name="20% - Accent6 17 2 3 2 2" xfId="16420" xr:uid="{A7971C9B-4774-4B68-BBB3-ADDA6D9C5381}"/>
    <cellStyle name="20% - Accent6 17 2 3 2 2 2" xfId="34245" xr:uid="{D386ED13-21AD-41BD-9556-A3AF0E8B77CC}"/>
    <cellStyle name="20% - Accent6 17 2 3 2 3" xfId="25745" xr:uid="{8D3E60D1-E448-4743-9182-1C610E92F76F}"/>
    <cellStyle name="20% - Accent6 17 2 3 3" xfId="12260" xr:uid="{6A6955CF-BEB0-47B8-9824-7BF4BB7966D6}"/>
    <cellStyle name="20% - Accent6 17 2 3 3 2" xfId="30085" xr:uid="{34A6DFDF-02F2-4135-A634-915A478BAE2E}"/>
    <cellStyle name="20% - Accent6 17 2 3 4" xfId="21585" xr:uid="{5EEA8248-C3ED-4E00-8C65-9D9415A9A831}"/>
    <cellStyle name="20% - Accent6 17 2 4" xfId="5757" xr:uid="{2A3AC998-ED06-403E-8F65-2564F49ACD76}"/>
    <cellStyle name="20% - Accent6 17 2 4 2" xfId="14340" xr:uid="{F19CE31F-40AC-4751-A32A-3F36129B2098}"/>
    <cellStyle name="20% - Accent6 17 2 4 2 2" xfId="32165" xr:uid="{1EE15798-89F1-4A6C-A846-BFE624D34069}"/>
    <cellStyle name="20% - Accent6 17 2 4 3" xfId="23665" xr:uid="{4A8C096F-5CC3-4D48-AD29-F7BF2F5AEAEE}"/>
    <cellStyle name="20% - Accent6 17 2 5" xfId="10180" xr:uid="{88DC8DB4-DECA-4CE7-BFD5-4F7282C09DAA}"/>
    <cellStyle name="20% - Accent6 17 2 5 2" xfId="28005" xr:uid="{BE578278-B89B-469A-91EC-0DD6756FC9CB}"/>
    <cellStyle name="20% - Accent6 17 2 6" xfId="19505" xr:uid="{B393ABEE-5A2E-4D14-8DD4-A3BF9EF4F84D}"/>
    <cellStyle name="20% - Accent6 17 3" xfId="2097" xr:uid="{A2E724E6-05B6-45BA-B808-23D29BE7055A}"/>
    <cellStyle name="20% - Accent6 17 3 2" xfId="4177" xr:uid="{DA8D35B9-1F59-43FE-992B-572B884A6D33}"/>
    <cellStyle name="20% - Accent6 17 3 2 2" xfId="8337" xr:uid="{C7BBF937-C458-4248-9EBF-C29D4A2A5D0B}"/>
    <cellStyle name="20% - Accent6 17 3 2 2 2" xfId="16920" xr:uid="{B32B773C-5C30-4DFF-9C0C-20D60AF43B78}"/>
    <cellStyle name="20% - Accent6 17 3 2 2 2 2" xfId="34745" xr:uid="{90355E25-B20D-4102-BB06-A20B03EC4781}"/>
    <cellStyle name="20% - Accent6 17 3 2 2 3" xfId="26245" xr:uid="{12C07AF7-5C0E-4061-83D7-F228B719EADD}"/>
    <cellStyle name="20% - Accent6 17 3 2 3" xfId="12760" xr:uid="{9E44C764-F7B5-41AF-A802-26B87FB22DEF}"/>
    <cellStyle name="20% - Accent6 17 3 2 3 2" xfId="30585" xr:uid="{48646FAF-B798-40BF-A00B-3B0E3220966A}"/>
    <cellStyle name="20% - Accent6 17 3 2 4" xfId="22085" xr:uid="{C4035C88-5C44-458F-90FB-7E02614D623B}"/>
    <cellStyle name="20% - Accent6 17 3 3" xfId="6257" xr:uid="{6C827DAA-92B9-484D-9668-D5A912F06506}"/>
    <cellStyle name="20% - Accent6 17 3 3 2" xfId="14840" xr:uid="{9E2E67D4-3D01-427D-9950-9F9C18355C9D}"/>
    <cellStyle name="20% - Accent6 17 3 3 2 2" xfId="32665" xr:uid="{9FB65130-5DA5-474B-9FD0-F1214D10F20E}"/>
    <cellStyle name="20% - Accent6 17 3 3 3" xfId="24165" xr:uid="{6E659E90-B812-46FB-B804-D61B4025E818}"/>
    <cellStyle name="20% - Accent6 17 3 4" xfId="10680" xr:uid="{FC80BD62-2003-4EF2-AF38-5351F1267236}"/>
    <cellStyle name="20% - Accent6 17 3 4 2" xfId="28505" xr:uid="{1E557409-E8C8-41DE-9CBA-A0AB3861D626}"/>
    <cellStyle name="20% - Accent6 17 3 5" xfId="20005" xr:uid="{2AEB06EE-2978-4770-9FF0-D562267FD32A}"/>
    <cellStyle name="20% - Accent6 17 4" xfId="3197" xr:uid="{C376D4AF-9DC4-4F76-B7D0-7829DAFB7F91}"/>
    <cellStyle name="20% - Accent6 17 4 2" xfId="7357" xr:uid="{D0B58EA8-27D8-4CC0-B5A0-4596A668E7C3}"/>
    <cellStyle name="20% - Accent6 17 4 2 2" xfId="15940" xr:uid="{30A6D6F7-FCD0-4AA9-87CD-DC88D4FE793E}"/>
    <cellStyle name="20% - Accent6 17 4 2 2 2" xfId="33765" xr:uid="{FF24B45E-B5A1-4113-A4BB-8A833CB5B62A}"/>
    <cellStyle name="20% - Accent6 17 4 2 3" xfId="25265" xr:uid="{80107634-470D-4608-A56A-BE9621136DCC}"/>
    <cellStyle name="20% - Accent6 17 4 3" xfId="11780" xr:uid="{4DF72DDB-9365-4E94-8242-0AD88447966D}"/>
    <cellStyle name="20% - Accent6 17 4 3 2" xfId="29605" xr:uid="{1FD71F8D-DC47-460D-9505-A312C9AF6BFA}"/>
    <cellStyle name="20% - Accent6 17 4 4" xfId="21105" xr:uid="{B477EBA3-9B02-45E6-8702-3714FEB5D5D4}"/>
    <cellStyle name="20% - Accent6 17 5" xfId="5277" xr:uid="{8715DDE8-6558-47C8-938F-D693E9619D55}"/>
    <cellStyle name="20% - Accent6 17 5 2" xfId="13860" xr:uid="{AC6AB14C-8CBF-4217-A0A6-E0569BF40DCF}"/>
    <cellStyle name="20% - Accent6 17 5 2 2" xfId="31685" xr:uid="{287A2BF3-C57A-46B3-AC31-6EF1D22ECE9E}"/>
    <cellStyle name="20% - Accent6 17 5 3" xfId="23185" xr:uid="{0F465747-6E27-490E-BA5A-D77DA143C3CC}"/>
    <cellStyle name="20% - Accent6 17 6" xfId="9700" xr:uid="{854D0DFC-12CA-49A3-BF4B-EC13E8B0C7B2}"/>
    <cellStyle name="20% - Accent6 17 6 2" xfId="27525" xr:uid="{8A7F2F53-611B-4038-86DE-9A2C0ECFC2D3}"/>
    <cellStyle name="20% - Accent6 17 7" xfId="19025" xr:uid="{562C4368-F609-4B2E-8B0A-DA9F08E7D732}"/>
    <cellStyle name="20% - Accent6 170" xfId="37546" xr:uid="{A7F285DF-DD80-4D49-91D7-44904ECA906E}"/>
    <cellStyle name="20% - Accent6 171" xfId="37566" xr:uid="{3CDCB186-6597-43CE-B69E-25FA7C14D164}"/>
    <cellStyle name="20% - Accent6 172" xfId="37586" xr:uid="{47597ED4-8099-4C7B-8756-342F67F070CE}"/>
    <cellStyle name="20% - Accent6 173" xfId="37606" xr:uid="{F585BDE4-F2C1-460A-86CD-5DE71FFD09BA}"/>
    <cellStyle name="20% - Accent6 174" xfId="37626" xr:uid="{4B921E77-515B-458F-9B6F-556D623CD878}"/>
    <cellStyle name="20% - Accent6 175" xfId="37646" xr:uid="{07077317-0126-40B3-B5DB-0D199ED94D0A}"/>
    <cellStyle name="20% - Accent6 176" xfId="37666" xr:uid="{200649CC-852F-4F88-9863-69BB8702C2BA}"/>
    <cellStyle name="20% - Accent6 177" xfId="37686" xr:uid="{9991C9E4-5966-4071-BC7A-1A83C6603F15}"/>
    <cellStyle name="20% - Accent6 178" xfId="37706" xr:uid="{8C0D71B9-1B58-471E-8372-5310B78FBC6D}"/>
    <cellStyle name="20% - Accent6 179" xfId="37726" xr:uid="{9290E965-35D5-42A6-993F-919A69CDF776}"/>
    <cellStyle name="20% - Accent6 18" xfId="1011" xr:uid="{E9F10E13-FD81-4AEA-B0A1-885EEB4D7EC6}"/>
    <cellStyle name="20% - Accent6 18 2" xfId="1617" xr:uid="{42D9C12B-37E0-4D78-BC7E-11FA96DE647A}"/>
    <cellStyle name="20% - Accent6 18 2 2" xfId="2597" xr:uid="{DBF5EDA2-DB73-49AC-ABD9-5951C445230E}"/>
    <cellStyle name="20% - Accent6 18 2 2 2" xfId="4677" xr:uid="{0136D301-8BC7-46FF-A264-4129F1697E77}"/>
    <cellStyle name="20% - Accent6 18 2 2 2 2" xfId="8837" xr:uid="{7FC31406-F812-415B-86B2-A270EFA92E06}"/>
    <cellStyle name="20% - Accent6 18 2 2 2 2 2" xfId="17420" xr:uid="{51D807AB-3389-4783-8E30-1B022641CF01}"/>
    <cellStyle name="20% - Accent6 18 2 2 2 2 2 2" xfId="35245" xr:uid="{587B1E07-B332-4BFD-A0D3-E3C2D0C176AC}"/>
    <cellStyle name="20% - Accent6 18 2 2 2 2 3" xfId="26745" xr:uid="{2B2FEF10-D19D-4B54-9E43-ABEB53641A62}"/>
    <cellStyle name="20% - Accent6 18 2 2 2 3" xfId="13260" xr:uid="{DFB0F45B-9A9C-40AC-B229-668BCD1D8965}"/>
    <cellStyle name="20% - Accent6 18 2 2 2 3 2" xfId="31085" xr:uid="{D3293D0E-72A3-4F0A-9B73-971EB1008005}"/>
    <cellStyle name="20% - Accent6 18 2 2 2 4" xfId="22585" xr:uid="{B19CB888-BE70-47F7-8DBC-C2236C01EA22}"/>
    <cellStyle name="20% - Accent6 18 2 2 3" xfId="6757" xr:uid="{006B0C74-DB5F-4D2B-A9E6-0798BDCE4E9F}"/>
    <cellStyle name="20% - Accent6 18 2 2 3 2" xfId="15340" xr:uid="{4E350B59-3D20-4509-9602-7B9A59A8EFAA}"/>
    <cellStyle name="20% - Accent6 18 2 2 3 2 2" xfId="33165" xr:uid="{12E33045-C23F-40E8-A210-3C67A06B484A}"/>
    <cellStyle name="20% - Accent6 18 2 2 3 3" xfId="24665" xr:uid="{0C2449B7-E15B-4399-865C-8E4753A4A9CD}"/>
    <cellStyle name="20% - Accent6 18 2 2 4" xfId="11180" xr:uid="{9BFD2E66-046E-4D99-A138-531C25887C57}"/>
    <cellStyle name="20% - Accent6 18 2 2 4 2" xfId="29005" xr:uid="{527AAA85-062D-4F71-A9E0-D15D4D951BD4}"/>
    <cellStyle name="20% - Accent6 18 2 2 5" xfId="20505" xr:uid="{CD198CEF-19BE-48CA-BD8B-BA895E870D39}"/>
    <cellStyle name="20% - Accent6 18 2 3" xfId="3697" xr:uid="{13BE4AC3-68AA-47FD-9DE7-FBB8C14F75E8}"/>
    <cellStyle name="20% - Accent6 18 2 3 2" xfId="7857" xr:uid="{DC3B128D-6BC4-4BCB-9941-DD16870D805A}"/>
    <cellStyle name="20% - Accent6 18 2 3 2 2" xfId="16440" xr:uid="{1E27F4D2-EDF8-4BAF-AB47-93A96F67C757}"/>
    <cellStyle name="20% - Accent6 18 2 3 2 2 2" xfId="34265" xr:uid="{F8021E77-74F4-4761-AB36-05440F3FAD99}"/>
    <cellStyle name="20% - Accent6 18 2 3 2 3" xfId="25765" xr:uid="{9932427B-B2F7-45BE-9945-3E5B96AA8349}"/>
    <cellStyle name="20% - Accent6 18 2 3 3" xfId="12280" xr:uid="{53DE7895-3D8E-422A-8054-151B0E708F18}"/>
    <cellStyle name="20% - Accent6 18 2 3 3 2" xfId="30105" xr:uid="{D15719F1-684A-466D-8277-7D0DDECB778C}"/>
    <cellStyle name="20% - Accent6 18 2 3 4" xfId="21605" xr:uid="{105E2DA2-BDC9-4C16-A47F-C84FB2AC45FC}"/>
    <cellStyle name="20% - Accent6 18 2 4" xfId="5777" xr:uid="{C78702AB-C530-4A79-8F0F-6C8878CF3E55}"/>
    <cellStyle name="20% - Accent6 18 2 4 2" xfId="14360" xr:uid="{792853D1-295B-41D3-BA3F-80B2D34C7F24}"/>
    <cellStyle name="20% - Accent6 18 2 4 2 2" xfId="32185" xr:uid="{EC20A599-8656-453C-B539-958D40E4AD53}"/>
    <cellStyle name="20% - Accent6 18 2 4 3" xfId="23685" xr:uid="{70F7C68A-0C99-4609-91E5-1C862C39DCDE}"/>
    <cellStyle name="20% - Accent6 18 2 5" xfId="10200" xr:uid="{C99289BF-418F-4DDF-86F2-296DA90E62FC}"/>
    <cellStyle name="20% - Accent6 18 2 5 2" xfId="28025" xr:uid="{A231536F-6560-42BA-BFA4-944A1A91F6DE}"/>
    <cellStyle name="20% - Accent6 18 2 6" xfId="19525" xr:uid="{F87A6294-12C0-4FAF-A38F-28953EFD2046}"/>
    <cellStyle name="20% - Accent6 18 3" xfId="2117" xr:uid="{1F5206C5-0A06-4253-89E7-4B0D39838FF7}"/>
    <cellStyle name="20% - Accent6 18 3 2" xfId="4197" xr:uid="{97BD594B-20E1-42CC-8CD1-81B27D541215}"/>
    <cellStyle name="20% - Accent6 18 3 2 2" xfId="8357" xr:uid="{A203B6FF-770C-421C-A2DE-3186E6345081}"/>
    <cellStyle name="20% - Accent6 18 3 2 2 2" xfId="16940" xr:uid="{57FA16F5-9180-406B-85A9-2E4DCAAD8D4E}"/>
    <cellStyle name="20% - Accent6 18 3 2 2 2 2" xfId="34765" xr:uid="{1713C2C5-20FE-4CFB-BB8E-D138A6C97801}"/>
    <cellStyle name="20% - Accent6 18 3 2 2 3" xfId="26265" xr:uid="{48B98FCA-2F66-4B40-9297-F613696DE2EB}"/>
    <cellStyle name="20% - Accent6 18 3 2 3" xfId="12780" xr:uid="{F932B7E1-2C14-4BD9-9B25-0348724076A4}"/>
    <cellStyle name="20% - Accent6 18 3 2 3 2" xfId="30605" xr:uid="{7984A0F1-CB67-479D-A522-16CE4224EA15}"/>
    <cellStyle name="20% - Accent6 18 3 2 4" xfId="22105" xr:uid="{E45D108C-470E-4871-95B6-A25A89BE576A}"/>
    <cellStyle name="20% - Accent6 18 3 3" xfId="6277" xr:uid="{2FBA41DB-19FE-4DA7-8DC3-75C9BFA1A6AF}"/>
    <cellStyle name="20% - Accent6 18 3 3 2" xfId="14860" xr:uid="{99DDFCBC-5C0B-4232-ABAB-740FE2AE9B5E}"/>
    <cellStyle name="20% - Accent6 18 3 3 2 2" xfId="32685" xr:uid="{2FFCA399-AC75-415B-9CC9-D26A121F1E25}"/>
    <cellStyle name="20% - Accent6 18 3 3 3" xfId="24185" xr:uid="{EC6EB8AD-41D0-4E09-962C-495FC328395E}"/>
    <cellStyle name="20% - Accent6 18 3 4" xfId="10700" xr:uid="{1A21C679-6A36-4323-AF3C-A7750A5A4D1A}"/>
    <cellStyle name="20% - Accent6 18 3 4 2" xfId="28525" xr:uid="{F6CDBBAB-D0B1-41C2-88C5-DF7675534EF7}"/>
    <cellStyle name="20% - Accent6 18 3 5" xfId="20025" xr:uid="{8642FE08-DF77-4B64-AD55-1D3FAEA25E14}"/>
    <cellStyle name="20% - Accent6 18 4" xfId="3217" xr:uid="{A9ED6831-96EA-4728-90B9-15225702964A}"/>
    <cellStyle name="20% - Accent6 18 4 2" xfId="7377" xr:uid="{B267EAD1-4D3E-489E-807B-D9DDB7C04A53}"/>
    <cellStyle name="20% - Accent6 18 4 2 2" xfId="15960" xr:uid="{24DAC730-DD43-4C7D-9CBE-EFEDF74C22CC}"/>
    <cellStyle name="20% - Accent6 18 4 2 2 2" xfId="33785" xr:uid="{82B8CFFC-B6DE-4875-89AD-A5A8D34144FA}"/>
    <cellStyle name="20% - Accent6 18 4 2 3" xfId="25285" xr:uid="{53DCD512-D541-441E-A7A5-3C8C14E48C57}"/>
    <cellStyle name="20% - Accent6 18 4 3" xfId="11800" xr:uid="{B3C1690C-DC2C-40FF-8072-F419C650B8B4}"/>
    <cellStyle name="20% - Accent6 18 4 3 2" xfId="29625" xr:uid="{87E7EB90-ED3A-4628-9B5F-4799FD9A6066}"/>
    <cellStyle name="20% - Accent6 18 4 4" xfId="21125" xr:uid="{B3DB6F40-023F-4279-A170-2A6C7D876E6D}"/>
    <cellStyle name="20% - Accent6 18 5" xfId="5297" xr:uid="{18370FA4-89D3-4172-8FEA-EA36F9A27A0C}"/>
    <cellStyle name="20% - Accent6 18 5 2" xfId="13880" xr:uid="{9BA37507-43FF-48C8-BB2A-7A9B8314B68E}"/>
    <cellStyle name="20% - Accent6 18 5 2 2" xfId="31705" xr:uid="{2F7A64F9-1834-4F43-9541-EA025AC27E81}"/>
    <cellStyle name="20% - Accent6 18 5 3" xfId="23205" xr:uid="{B176646E-B536-4ACE-87E3-A7D5ED96DB34}"/>
    <cellStyle name="20% - Accent6 18 6" xfId="9720" xr:uid="{1FEF72AC-3E2D-4F09-BB10-1C26A217A680}"/>
    <cellStyle name="20% - Accent6 18 6 2" xfId="27545" xr:uid="{1DD64716-8FB1-45DE-A2EF-2FFEB9FC0A53}"/>
    <cellStyle name="20% - Accent6 18 7" xfId="19045" xr:uid="{C5B7201B-BC38-43FD-9393-1C76449E100C}"/>
    <cellStyle name="20% - Accent6 180" xfId="37746" xr:uid="{5AC62A47-9903-4F71-B79B-013DEE9542D9}"/>
    <cellStyle name="20% - Accent6 181" xfId="37766" xr:uid="{0F167B13-6789-4CD2-BBA0-1E28FB3C1BFA}"/>
    <cellStyle name="20% - Accent6 182" xfId="37786" xr:uid="{DEF9A679-B3F4-4504-8AA5-A7A6B6F83D40}"/>
    <cellStyle name="20% - Accent6 183" xfId="37806" xr:uid="{E8669A65-EDF2-4AA1-875C-2EE871E5365A}"/>
    <cellStyle name="20% - Accent6 184" xfId="37826" xr:uid="{0EEF0267-BD53-45DF-87B5-417C3DAA884E}"/>
    <cellStyle name="20% - Accent6 185" xfId="37846" xr:uid="{53F3567F-8058-49C1-9F08-80D50EF097EB}"/>
    <cellStyle name="20% - Accent6 186" xfId="37866" xr:uid="{7ABDB330-985D-4AEF-BC82-93AA6FDF2E4A}"/>
    <cellStyle name="20% - Accent6 187" xfId="37886" xr:uid="{BB9DCD50-7D69-4DA0-AF17-884D3E1FCABD}"/>
    <cellStyle name="20% - Accent6 188" xfId="37906" xr:uid="{A52F2053-A7C1-46DB-930D-AEAA809AB385}"/>
    <cellStyle name="20% - Accent6 189" xfId="37926" xr:uid="{7FFAC6F8-6F12-4667-A4F1-8690A858C87A}"/>
    <cellStyle name="20% - Accent6 19" xfId="1031" xr:uid="{FB7810F4-009E-40D7-98E4-0F5211D17AEF}"/>
    <cellStyle name="20% - Accent6 19 2" xfId="1637" xr:uid="{79E4F269-7E36-4FC4-8F30-8CBF39F967F1}"/>
    <cellStyle name="20% - Accent6 19 2 2" xfId="2617" xr:uid="{ABAD362C-CDC7-495C-8421-64CEBEAF280A}"/>
    <cellStyle name="20% - Accent6 19 2 2 2" xfId="4697" xr:uid="{7C2AA260-2E5F-4CB5-B3B4-30F438382D08}"/>
    <cellStyle name="20% - Accent6 19 2 2 2 2" xfId="8857" xr:uid="{80A1DAE7-EA2C-44B5-BB12-6BA34272530B}"/>
    <cellStyle name="20% - Accent6 19 2 2 2 2 2" xfId="17440" xr:uid="{06EA61C2-CFB2-474B-B172-55FF0347C6C8}"/>
    <cellStyle name="20% - Accent6 19 2 2 2 2 2 2" xfId="35265" xr:uid="{62F5B3C1-3578-4791-B434-9272C3BA3DFA}"/>
    <cellStyle name="20% - Accent6 19 2 2 2 2 3" xfId="26765" xr:uid="{861317D7-5B34-4B4D-89FD-A39C2D2F6252}"/>
    <cellStyle name="20% - Accent6 19 2 2 2 3" xfId="13280" xr:uid="{88A97489-92FC-4993-A639-BD14ED5EBD16}"/>
    <cellStyle name="20% - Accent6 19 2 2 2 3 2" xfId="31105" xr:uid="{F7C56AE7-7113-4B98-A506-87455DA8D2C5}"/>
    <cellStyle name="20% - Accent6 19 2 2 2 4" xfId="22605" xr:uid="{FB16A2FA-9255-4A1A-A689-B50DBB80E0DE}"/>
    <cellStyle name="20% - Accent6 19 2 2 3" xfId="6777" xr:uid="{E41025CC-4646-4749-BF98-ED32E21752A0}"/>
    <cellStyle name="20% - Accent6 19 2 2 3 2" xfId="15360" xr:uid="{2DA4E619-68A2-4E23-AA21-82C095888016}"/>
    <cellStyle name="20% - Accent6 19 2 2 3 2 2" xfId="33185" xr:uid="{8C070AF5-5458-43AA-8FC1-91793B55419F}"/>
    <cellStyle name="20% - Accent6 19 2 2 3 3" xfId="24685" xr:uid="{471FA624-1E9E-4BC8-948F-6D6240836227}"/>
    <cellStyle name="20% - Accent6 19 2 2 4" xfId="11200" xr:uid="{BC430552-0B0C-4846-91AD-E9D8B510D11C}"/>
    <cellStyle name="20% - Accent6 19 2 2 4 2" xfId="29025" xr:uid="{93E184FF-9B62-4306-A7D0-5B73EB9AD99C}"/>
    <cellStyle name="20% - Accent6 19 2 2 5" xfId="20525" xr:uid="{22A1FCD4-9322-4A56-B71E-5C065ADE0D85}"/>
    <cellStyle name="20% - Accent6 19 2 3" xfId="3717" xr:uid="{A55962F2-4127-4BA6-9BBE-6181406419F3}"/>
    <cellStyle name="20% - Accent6 19 2 3 2" xfId="7877" xr:uid="{3CD3EDC1-722B-461A-9686-93E97AC9620D}"/>
    <cellStyle name="20% - Accent6 19 2 3 2 2" xfId="16460" xr:uid="{6939D1BD-0733-49AB-ABB8-0CFB7DCE8D7A}"/>
    <cellStyle name="20% - Accent6 19 2 3 2 2 2" xfId="34285" xr:uid="{508DDDA8-4DBA-46C9-90B1-8BAFD7EB88EB}"/>
    <cellStyle name="20% - Accent6 19 2 3 2 3" xfId="25785" xr:uid="{9B577AA2-8056-49E8-AA6E-4E4356B3F729}"/>
    <cellStyle name="20% - Accent6 19 2 3 3" xfId="12300" xr:uid="{ED5DF51C-749A-40CE-85A8-D3B9D1AE8E86}"/>
    <cellStyle name="20% - Accent6 19 2 3 3 2" xfId="30125" xr:uid="{27F4D085-6E52-4F26-AC51-4FF17EEAACCE}"/>
    <cellStyle name="20% - Accent6 19 2 3 4" xfId="21625" xr:uid="{D3ED2D33-D93A-4890-A0AF-82A8F09C22CC}"/>
    <cellStyle name="20% - Accent6 19 2 4" xfId="5797" xr:uid="{EE57EBE3-D832-4C0E-9BE0-2CDBC69AD140}"/>
    <cellStyle name="20% - Accent6 19 2 4 2" xfId="14380" xr:uid="{7EDDA478-CE0A-479C-97F7-80F97F56FD20}"/>
    <cellStyle name="20% - Accent6 19 2 4 2 2" xfId="32205" xr:uid="{E4E9CD2F-0025-47F5-BB23-783532ECD938}"/>
    <cellStyle name="20% - Accent6 19 2 4 3" xfId="23705" xr:uid="{A0D438A4-DC7F-4C52-A006-B2E56DAB3BCE}"/>
    <cellStyle name="20% - Accent6 19 2 5" xfId="10220" xr:uid="{438D4528-48E8-4A7D-B05E-3722AAD841FB}"/>
    <cellStyle name="20% - Accent6 19 2 5 2" xfId="28045" xr:uid="{34E650FE-EEEF-4946-9729-14628F99DE31}"/>
    <cellStyle name="20% - Accent6 19 2 6" xfId="19545" xr:uid="{A58D0B05-EF6A-44FB-8F6F-61AE79D573B6}"/>
    <cellStyle name="20% - Accent6 19 3" xfId="2137" xr:uid="{A9FC4F46-2080-489C-8D98-40FCBC10B8EB}"/>
    <cellStyle name="20% - Accent6 19 3 2" xfId="4217" xr:uid="{E99B7B5E-CD3E-4B25-BA1F-34E469A3DF7C}"/>
    <cellStyle name="20% - Accent6 19 3 2 2" xfId="8377" xr:uid="{F9BED784-F209-4DDF-AF82-8195EAFF1E48}"/>
    <cellStyle name="20% - Accent6 19 3 2 2 2" xfId="16960" xr:uid="{9640A11F-F961-47C4-B3D9-72DB7C0665E9}"/>
    <cellStyle name="20% - Accent6 19 3 2 2 2 2" xfId="34785" xr:uid="{33747A99-983B-4C39-B4B8-35B4564B69DB}"/>
    <cellStyle name="20% - Accent6 19 3 2 2 3" xfId="26285" xr:uid="{A11AAE4C-26A3-4DB2-A794-63C6E17EC769}"/>
    <cellStyle name="20% - Accent6 19 3 2 3" xfId="12800" xr:uid="{778150F5-5AC8-4D63-B8C5-F40BC89CAC7B}"/>
    <cellStyle name="20% - Accent6 19 3 2 3 2" xfId="30625" xr:uid="{77124577-76F4-4014-92F3-6FE476DDFDA3}"/>
    <cellStyle name="20% - Accent6 19 3 2 4" xfId="22125" xr:uid="{9B33BD45-E8DF-4D4A-BC65-B3C8384F37AB}"/>
    <cellStyle name="20% - Accent6 19 3 3" xfId="6297" xr:uid="{52FDB875-52BB-4037-B68D-2FEFCD5403AE}"/>
    <cellStyle name="20% - Accent6 19 3 3 2" xfId="14880" xr:uid="{5E9484D9-DE41-43F0-BE0D-4445A4759D7F}"/>
    <cellStyle name="20% - Accent6 19 3 3 2 2" xfId="32705" xr:uid="{BD7C23C3-F2E5-42D8-8F14-64F95F883EAD}"/>
    <cellStyle name="20% - Accent6 19 3 3 3" xfId="24205" xr:uid="{58AE344E-1D14-4A69-B7B4-8400E41AD979}"/>
    <cellStyle name="20% - Accent6 19 3 4" xfId="10720" xr:uid="{8DF9BFB8-0B6D-401B-A64E-0A5527C6A9E8}"/>
    <cellStyle name="20% - Accent6 19 3 4 2" xfId="28545" xr:uid="{DC1F8996-0615-4E2F-BBF6-5B7637587107}"/>
    <cellStyle name="20% - Accent6 19 3 5" xfId="20045" xr:uid="{7FBC3D4B-9E20-4BEC-A1B8-22143E9984F8}"/>
    <cellStyle name="20% - Accent6 19 4" xfId="3237" xr:uid="{4567244B-429C-4E62-9401-3D138B3C5B14}"/>
    <cellStyle name="20% - Accent6 19 4 2" xfId="7397" xr:uid="{CEEE171C-5831-4770-9507-922E893B7903}"/>
    <cellStyle name="20% - Accent6 19 4 2 2" xfId="15980" xr:uid="{49F5C610-A943-4F47-A7AF-95035BE8FE88}"/>
    <cellStyle name="20% - Accent6 19 4 2 2 2" xfId="33805" xr:uid="{C57447EC-2887-44F6-AD9F-766BA3ED198C}"/>
    <cellStyle name="20% - Accent6 19 4 2 3" xfId="25305" xr:uid="{F83A738A-599F-49E6-83A1-962645A37165}"/>
    <cellStyle name="20% - Accent6 19 4 3" xfId="11820" xr:uid="{303BEB06-5877-4C24-923E-247A31174D89}"/>
    <cellStyle name="20% - Accent6 19 4 3 2" xfId="29645" xr:uid="{9912CC67-8FD8-4E2C-BC07-C7B9A7D3375B}"/>
    <cellStyle name="20% - Accent6 19 4 4" xfId="21145" xr:uid="{82861E89-C11C-41A5-B685-B50619A1F7B9}"/>
    <cellStyle name="20% - Accent6 19 5" xfId="5317" xr:uid="{06A7522C-3EA8-49A6-A9ED-E22DB622268F}"/>
    <cellStyle name="20% - Accent6 19 5 2" xfId="13900" xr:uid="{D655197D-A25C-4A83-9970-9D628D407A96}"/>
    <cellStyle name="20% - Accent6 19 5 2 2" xfId="31725" xr:uid="{7B00DB1B-6C2A-4D1A-932A-A43668049D75}"/>
    <cellStyle name="20% - Accent6 19 5 3" xfId="23225" xr:uid="{CF4506E8-77AD-4C4B-8287-22C458607EA6}"/>
    <cellStyle name="20% - Accent6 19 6" xfId="9740" xr:uid="{24FDF12A-2E7E-46E9-8500-D86F8EE2A9C7}"/>
    <cellStyle name="20% - Accent6 19 6 2" xfId="27565" xr:uid="{4D7C3C6F-60DC-49BC-8C49-3EF7A0663B34}"/>
    <cellStyle name="20% - Accent6 19 7" xfId="19065" xr:uid="{84DB27C4-8302-4011-A732-E830DA4AC79A}"/>
    <cellStyle name="20% - Accent6 190" xfId="37946" xr:uid="{6BA67ADB-16C7-4ADA-A043-7F2B1770436B}"/>
    <cellStyle name="20% - Accent6 191" xfId="37966" xr:uid="{17B5F48E-5E11-4005-99A6-1843E8E42833}"/>
    <cellStyle name="20% - Accent6 192" xfId="37986" xr:uid="{7BC8664E-F139-4FEE-BB42-BF061F007A86}"/>
    <cellStyle name="20% - Accent6 193" xfId="38006" xr:uid="{0573EEBC-2450-4D77-B21D-38D0B6313097}"/>
    <cellStyle name="20% - Accent6 194" xfId="38026" xr:uid="{77F01ED9-6700-43C9-BDF6-3239A93B8A25}"/>
    <cellStyle name="20% - Accent6 195" xfId="38046" xr:uid="{22CFA9C2-4A33-4F1F-95AB-3F7D4C51D5E2}"/>
    <cellStyle name="20% - Accent6 196" xfId="38066" xr:uid="{B080BE4F-FB0C-43C4-BFEC-EE8AAD1F431A}"/>
    <cellStyle name="20% - Accent6 197" xfId="38086" xr:uid="{51C8D500-8908-4DEE-AEC1-437DD5EFDEE0}"/>
    <cellStyle name="20% - Accent6 198" xfId="38106" xr:uid="{2C6A5F25-DF87-451F-9430-EC167C666B25}"/>
    <cellStyle name="20% - Accent6 199" xfId="38126" xr:uid="{A5AE9469-0897-4F55-8C9B-4711ECAB6E53}"/>
    <cellStyle name="20% - Accent6 2" xfId="139" xr:uid="{00000000-0005-0000-0000-000015000000}"/>
    <cellStyle name="20% - Accent6 2 2" xfId="462" xr:uid="{D8BCC921-E471-4C05-B057-933F8C455669}"/>
    <cellStyle name="20% - Accent6 2 2 2" xfId="1192" xr:uid="{68F44296-872E-4F3D-8B8A-87E503C35E20}"/>
    <cellStyle name="20% - Accent6 2 2 2 2" xfId="2297" xr:uid="{9DABFA14-6994-420D-8768-F3DBAF4BCC28}"/>
    <cellStyle name="20% - Accent6 2 2 2 2 2" xfId="4377" xr:uid="{E1577718-3C78-460F-967D-D8CFDD55F25A}"/>
    <cellStyle name="20% - Accent6 2 2 2 2 2 2" xfId="8537" xr:uid="{4DFF0D2B-2FED-44B3-A5C4-9D01505674F1}"/>
    <cellStyle name="20% - Accent6 2 2 2 2 2 2 2" xfId="17120" xr:uid="{01897771-69D6-444D-A692-6D5BFCFD0589}"/>
    <cellStyle name="20% - Accent6 2 2 2 2 2 2 2 2" xfId="34945" xr:uid="{38AEEC66-40B9-452B-ABAC-A17566E6E594}"/>
    <cellStyle name="20% - Accent6 2 2 2 2 2 2 3" xfId="26445" xr:uid="{0BB43560-972F-4038-87B7-96966109B99C}"/>
    <cellStyle name="20% - Accent6 2 2 2 2 2 3" xfId="12960" xr:uid="{E956A625-E8CB-436C-AEF1-5AE430B82C3B}"/>
    <cellStyle name="20% - Accent6 2 2 2 2 2 3 2" xfId="30785" xr:uid="{BE292CEC-46BB-4240-BE07-A4382D6288F1}"/>
    <cellStyle name="20% - Accent6 2 2 2 2 2 4" xfId="22285" xr:uid="{167633FF-2516-4DD4-ACFD-7A556A09F0AC}"/>
    <cellStyle name="20% - Accent6 2 2 2 2 3" xfId="6457" xr:uid="{03512342-CCE9-49FF-9A00-3CF55E0D5108}"/>
    <cellStyle name="20% - Accent6 2 2 2 2 3 2" xfId="15040" xr:uid="{B9FB6B97-A867-4D38-B04C-2143019F5305}"/>
    <cellStyle name="20% - Accent6 2 2 2 2 3 2 2" xfId="32865" xr:uid="{007753F5-4BAF-4F46-9AAE-F032759EA66F}"/>
    <cellStyle name="20% - Accent6 2 2 2 2 3 3" xfId="24365" xr:uid="{913981FE-D269-4A19-8A1D-DB25081401B3}"/>
    <cellStyle name="20% - Accent6 2 2 2 2 4" xfId="10880" xr:uid="{D0A80F0D-9C5D-4E5C-9919-98B4AA78DCF1}"/>
    <cellStyle name="20% - Accent6 2 2 2 2 4 2" xfId="28705" xr:uid="{5C492F60-2564-495D-8A20-0AF76BE82544}"/>
    <cellStyle name="20% - Accent6 2 2 2 2 5" xfId="20205" xr:uid="{3D9F08C0-5FA4-4B54-8F9E-29F1E3C5E4B1}"/>
    <cellStyle name="20% - Accent6 2 2 2 3" xfId="3397" xr:uid="{787CEBA6-EB5C-4836-94FF-49F3D30B66E7}"/>
    <cellStyle name="20% - Accent6 2 2 2 3 2" xfId="7557" xr:uid="{D91A7AF7-63AC-4034-B980-406BFA5022E0}"/>
    <cellStyle name="20% - Accent6 2 2 2 3 2 2" xfId="16140" xr:uid="{67CB97F2-9CAF-414F-900A-E1897ABF2B53}"/>
    <cellStyle name="20% - Accent6 2 2 2 3 2 2 2" xfId="33965" xr:uid="{4FA6F31B-AA4E-458A-8B6C-5C0B8A38A3CE}"/>
    <cellStyle name="20% - Accent6 2 2 2 3 2 3" xfId="25465" xr:uid="{137D5141-61CF-46A4-909C-438B99210F0E}"/>
    <cellStyle name="20% - Accent6 2 2 2 3 3" xfId="11980" xr:uid="{F7171843-26A9-42E6-AE1E-7673EAB6FB02}"/>
    <cellStyle name="20% - Accent6 2 2 2 3 3 2" xfId="29805" xr:uid="{A4F07894-9EC6-458D-8EC1-C51D4BD30AF2}"/>
    <cellStyle name="20% - Accent6 2 2 2 3 4" xfId="21305" xr:uid="{CF518D9B-B0B5-4BF0-B264-E7F304EED217}"/>
    <cellStyle name="20% - Accent6 2 2 2 4" xfId="5477" xr:uid="{8788CDA2-8A3B-4203-983A-F2ED1C4DE342}"/>
    <cellStyle name="20% - Accent6 2 2 2 4 2" xfId="14060" xr:uid="{3B9014CB-FCE2-4E44-AB8C-A347920B39D2}"/>
    <cellStyle name="20% - Accent6 2 2 2 4 2 2" xfId="31885" xr:uid="{5394976B-C08E-4BB6-9981-BB374F51528A}"/>
    <cellStyle name="20% - Accent6 2 2 2 4 3" xfId="23385" xr:uid="{EA571C6B-4D4A-4667-915C-A210F426ECB3}"/>
    <cellStyle name="20% - Accent6 2 2 2 5" xfId="9900" xr:uid="{C9C2C2EA-7583-4359-AB1C-5BD1AA43E7CF}"/>
    <cellStyle name="20% - Accent6 2 2 2 5 2" xfId="27725" xr:uid="{05F8CC2E-F752-49C3-B5A8-9E0CC167D3DF}"/>
    <cellStyle name="20% - Accent6 2 2 2 6" xfId="19225" xr:uid="{D6D13D3B-FC51-4C4C-815C-9B206B0C7507}"/>
    <cellStyle name="20% - Accent6 2 2 3" xfId="1817" xr:uid="{493CA3BD-8D91-49EE-AEED-8570B0C411CA}"/>
    <cellStyle name="20% - Accent6 2 2 3 2" xfId="3897" xr:uid="{07C997BB-9B8B-4838-8C52-0FFA6C84EE80}"/>
    <cellStyle name="20% - Accent6 2 2 3 2 2" xfId="8057" xr:uid="{9223EA86-6AA0-4E09-9B41-0642CD6392BD}"/>
    <cellStyle name="20% - Accent6 2 2 3 2 2 2" xfId="16640" xr:uid="{F893BCCE-9F93-4BE3-91A1-9CD0DA462F2B}"/>
    <cellStyle name="20% - Accent6 2 2 3 2 2 2 2" xfId="34465" xr:uid="{702A5B3D-11CE-4011-837E-871EF2476F88}"/>
    <cellStyle name="20% - Accent6 2 2 3 2 2 3" xfId="25965" xr:uid="{7D2E2649-89B6-4AE0-B01B-693DA9505D77}"/>
    <cellStyle name="20% - Accent6 2 2 3 2 3" xfId="12480" xr:uid="{0463E68B-A61B-4190-BB27-4AB24F738868}"/>
    <cellStyle name="20% - Accent6 2 2 3 2 3 2" xfId="30305" xr:uid="{FAE2B048-5C85-4612-BC14-D9960E601D73}"/>
    <cellStyle name="20% - Accent6 2 2 3 2 4" xfId="21805" xr:uid="{F5289683-32AB-4ED9-BCE4-3656631E77FC}"/>
    <cellStyle name="20% - Accent6 2 2 3 3" xfId="5977" xr:uid="{FF55651F-8F89-4847-BBC7-6BD94095FCF6}"/>
    <cellStyle name="20% - Accent6 2 2 3 3 2" xfId="14560" xr:uid="{7AF54440-5D95-4D66-B361-4C238B9F5A03}"/>
    <cellStyle name="20% - Accent6 2 2 3 3 2 2" xfId="32385" xr:uid="{31554405-F3D7-4FCC-81BF-C32D65062E3F}"/>
    <cellStyle name="20% - Accent6 2 2 3 3 3" xfId="23885" xr:uid="{A766F577-3148-44B4-B48C-9838EA1F954D}"/>
    <cellStyle name="20% - Accent6 2 2 3 4" xfId="10400" xr:uid="{3AA75D3D-38DA-4604-9E7C-CCF5677E036D}"/>
    <cellStyle name="20% - Accent6 2 2 3 4 2" xfId="28225" xr:uid="{A7F6C4BA-6022-46A1-9786-293593CB51D3}"/>
    <cellStyle name="20% - Accent6 2 2 3 5" xfId="19725" xr:uid="{D4E556A5-1F68-4C7B-A0D4-488F1DECB935}"/>
    <cellStyle name="20% - Accent6 2 2 4" xfId="2917" xr:uid="{030954A6-CBBD-4179-99AB-8B7A15860DA6}"/>
    <cellStyle name="20% - Accent6 2 2 4 2" xfId="7077" xr:uid="{1C7B70D0-E4AD-4DAA-8524-EF08F6DD6CE6}"/>
    <cellStyle name="20% - Accent6 2 2 4 2 2" xfId="15660" xr:uid="{C0564AFC-02B5-47D8-BA0E-F68456195CF8}"/>
    <cellStyle name="20% - Accent6 2 2 4 2 2 2" xfId="33485" xr:uid="{255E8217-FF6D-458C-8641-B121BDD44440}"/>
    <cellStyle name="20% - Accent6 2 2 4 2 3" xfId="24985" xr:uid="{F0ABB4FA-EBD6-48AC-A7AA-E35B7DE8DDD2}"/>
    <cellStyle name="20% - Accent6 2 2 4 3" xfId="11500" xr:uid="{C1C9D123-8BD6-4F5D-899B-9A28B50E1D26}"/>
    <cellStyle name="20% - Accent6 2 2 4 3 2" xfId="29325" xr:uid="{26F4CFA3-38B9-437F-B2D2-365AF1EF2F04}"/>
    <cellStyle name="20% - Accent6 2 2 4 4" xfId="20825" xr:uid="{EEC4E66F-C855-407C-9CA1-2F334CBCDF05}"/>
    <cellStyle name="20% - Accent6 2 2 5" xfId="4997" xr:uid="{AF18DD13-4E1A-4B23-82FE-92EFD012DCF4}"/>
    <cellStyle name="20% - Accent6 2 2 5 2" xfId="13580" xr:uid="{AC763C01-DD89-421C-A468-1DC87ED29CC3}"/>
    <cellStyle name="20% - Accent6 2 2 5 2 2" xfId="31405" xr:uid="{7743DFA0-22B7-4B16-A9A3-064A3F635E30}"/>
    <cellStyle name="20% - Accent6 2 2 5 3" xfId="22905" xr:uid="{DB2C4246-820D-4D87-A483-F548446EFCB4}"/>
    <cellStyle name="20% - Accent6 2 2 6" xfId="9420" xr:uid="{6FBC6DF1-3171-4813-8FE6-E474399407A5}"/>
    <cellStyle name="20% - Accent6 2 2 6 2" xfId="27245" xr:uid="{CC142CF7-4C6C-428A-B672-3918AC722B3E}"/>
    <cellStyle name="20% - Accent6 2 2 7" xfId="18745" xr:uid="{03CF2396-0640-41FC-99F1-8C475617B906}"/>
    <cellStyle name="20% - Accent6 2 3" xfId="1131" xr:uid="{3979D3A5-2318-4454-B56B-6946495DAAA1}"/>
    <cellStyle name="20% - Accent6 2 3 2" xfId="2237" xr:uid="{72B25A4C-BE7A-4CBA-96CE-FB0FB9055318}"/>
    <cellStyle name="20% - Accent6 2 3 2 2" xfId="4317" xr:uid="{5F8F3ECB-E482-4518-BE0B-1862EFEFB205}"/>
    <cellStyle name="20% - Accent6 2 3 2 2 2" xfId="8477" xr:uid="{8D6EDA47-4AC0-4825-9004-D7CDC4C473BC}"/>
    <cellStyle name="20% - Accent6 2 3 2 2 2 2" xfId="17060" xr:uid="{23A39E6B-4B94-4517-8970-F81C3B9DC222}"/>
    <cellStyle name="20% - Accent6 2 3 2 2 2 2 2" xfId="34885" xr:uid="{4636C4F3-25FB-469F-8C95-D5270F018D90}"/>
    <cellStyle name="20% - Accent6 2 3 2 2 2 3" xfId="26385" xr:uid="{B6EE8754-44DF-45A9-A035-EDB58526A20C}"/>
    <cellStyle name="20% - Accent6 2 3 2 2 3" xfId="12900" xr:uid="{7CCE1524-2599-4062-BCE4-A5F5527ECD49}"/>
    <cellStyle name="20% - Accent6 2 3 2 2 3 2" xfId="30725" xr:uid="{F4492CFA-F16D-42C6-8C74-DDB0D18DE18A}"/>
    <cellStyle name="20% - Accent6 2 3 2 2 4" xfId="22225" xr:uid="{EEB4BAEC-FCE0-4922-B7AA-E8CCC635FFC1}"/>
    <cellStyle name="20% - Accent6 2 3 2 3" xfId="6397" xr:uid="{104556BC-0285-40DF-9621-13095CB87AA8}"/>
    <cellStyle name="20% - Accent6 2 3 2 3 2" xfId="14980" xr:uid="{E856011C-A334-4434-B5A0-32AA094F4CA7}"/>
    <cellStyle name="20% - Accent6 2 3 2 3 2 2" xfId="32805" xr:uid="{6B192B03-2EBF-4707-8973-A25ABB3BC59F}"/>
    <cellStyle name="20% - Accent6 2 3 2 3 3" xfId="24305" xr:uid="{8243A2A4-4CAC-4EEC-A092-7B3BC18DCBF9}"/>
    <cellStyle name="20% - Accent6 2 3 2 4" xfId="10820" xr:uid="{E35ED0AA-7395-48CE-94EE-63CADB3B6829}"/>
    <cellStyle name="20% - Accent6 2 3 2 4 2" xfId="28645" xr:uid="{6A7E82C9-75AD-4026-A2BA-4F47C75A1C2C}"/>
    <cellStyle name="20% - Accent6 2 3 2 5" xfId="20145" xr:uid="{0E6690FC-12F0-4232-8DD2-2B7FF59C7786}"/>
    <cellStyle name="20% - Accent6 2 3 3" xfId="3337" xr:uid="{44C35C0B-E53F-40A0-A3F8-FFFC736B2A7C}"/>
    <cellStyle name="20% - Accent6 2 3 3 2" xfId="7497" xr:uid="{83416BDC-19A0-4671-8756-D599567A619C}"/>
    <cellStyle name="20% - Accent6 2 3 3 2 2" xfId="16080" xr:uid="{801A8798-D3F0-4FA0-940F-1CCF925DE271}"/>
    <cellStyle name="20% - Accent6 2 3 3 2 2 2" xfId="33905" xr:uid="{0E1E0A01-0524-47B3-B16F-F31B7C9BD158}"/>
    <cellStyle name="20% - Accent6 2 3 3 2 3" xfId="25405" xr:uid="{7362CE97-EDAB-4969-B9CD-5EF00441518C}"/>
    <cellStyle name="20% - Accent6 2 3 3 3" xfId="11920" xr:uid="{7711592C-A878-495C-A2A0-AE5CBE1F03B7}"/>
    <cellStyle name="20% - Accent6 2 3 3 3 2" xfId="29745" xr:uid="{E0F4F1A7-D8B1-4DD0-A1A9-13792D0EE19D}"/>
    <cellStyle name="20% - Accent6 2 3 3 4" xfId="21245" xr:uid="{B3C4150A-F00A-46CA-B1A3-612FD82C7A7C}"/>
    <cellStyle name="20% - Accent6 2 3 4" xfId="5417" xr:uid="{41BA3AD7-2004-499F-8B72-595C87B55D37}"/>
    <cellStyle name="20% - Accent6 2 3 4 2" xfId="14000" xr:uid="{C7DCAD67-2C43-4847-9ED9-B74FC676685C}"/>
    <cellStyle name="20% - Accent6 2 3 4 2 2" xfId="31825" xr:uid="{7FBD8C10-6FF7-465A-A315-080201336FF5}"/>
    <cellStyle name="20% - Accent6 2 3 4 3" xfId="23325" xr:uid="{BE6130D8-3930-4A50-B0EB-1F124AFC98DA}"/>
    <cellStyle name="20% - Accent6 2 3 5" xfId="9840" xr:uid="{36575367-9560-49E8-9F75-85BB6DBE6CCF}"/>
    <cellStyle name="20% - Accent6 2 3 5 2" xfId="27665" xr:uid="{C5629EED-67D2-4406-ABF6-3FA3FA6B3812}"/>
    <cellStyle name="20% - Accent6 2 3 6" xfId="19165" xr:uid="{044F1600-4F7F-44A7-9580-393C08CBCEE7}"/>
    <cellStyle name="20% - Accent6 2 4" xfId="1757" xr:uid="{2C3375A1-9617-46E8-8D08-FD726195EDB8}"/>
    <cellStyle name="20% - Accent6 2 4 2" xfId="3837" xr:uid="{AD64420D-DE4D-4D91-B74F-577B85DD00B9}"/>
    <cellStyle name="20% - Accent6 2 4 2 2" xfId="7997" xr:uid="{D6EA1150-D63F-473E-8CAC-2D167A7269B0}"/>
    <cellStyle name="20% - Accent6 2 4 2 2 2" xfId="16580" xr:uid="{14897DFF-1FA4-4644-904B-4CC28B97832C}"/>
    <cellStyle name="20% - Accent6 2 4 2 2 2 2" xfId="34405" xr:uid="{103E6FF0-3050-4ECB-BA7D-795FDCBB7129}"/>
    <cellStyle name="20% - Accent6 2 4 2 2 3" xfId="25905" xr:uid="{EB5C3C0F-64A6-4F74-813E-71DA45081521}"/>
    <cellStyle name="20% - Accent6 2 4 2 3" xfId="12420" xr:uid="{441100A9-907E-43B6-8FDA-E99B24A6E55D}"/>
    <cellStyle name="20% - Accent6 2 4 2 3 2" xfId="30245" xr:uid="{1C5B1FAD-BB28-4F98-A72C-C7346C7B1A84}"/>
    <cellStyle name="20% - Accent6 2 4 2 4" xfId="21745" xr:uid="{534073F0-0714-4EAE-ABEA-3E026BCB11BA}"/>
    <cellStyle name="20% - Accent6 2 4 3" xfId="5917" xr:uid="{6F7D20D5-6358-4117-A457-9FFC912000B7}"/>
    <cellStyle name="20% - Accent6 2 4 3 2" xfId="14500" xr:uid="{3FDF361E-9B8F-45F5-94F0-03E8B6D8DC36}"/>
    <cellStyle name="20% - Accent6 2 4 3 2 2" xfId="32325" xr:uid="{ABA38500-ADC7-43D7-A6A6-85A90CEE5B00}"/>
    <cellStyle name="20% - Accent6 2 4 3 3" xfId="23825" xr:uid="{12B506AA-C75D-4B8D-A4A7-0B2F63230FDB}"/>
    <cellStyle name="20% - Accent6 2 4 4" xfId="10340" xr:uid="{72F4C012-BE4B-49A4-9108-659F9542D289}"/>
    <cellStyle name="20% - Accent6 2 4 4 2" xfId="28165" xr:uid="{9D0363AF-B9B3-4203-9DDB-81CA167AF5BF}"/>
    <cellStyle name="20% - Accent6 2 4 5" xfId="19665" xr:uid="{697B9A55-569D-427E-8B48-FAC1250C4562}"/>
    <cellStyle name="20% - Accent6 2 5" xfId="2857" xr:uid="{52B8D20A-D696-4381-89B2-35CB6A3BCE7A}"/>
    <cellStyle name="20% - Accent6 2 5 2" xfId="7017" xr:uid="{474A5810-9967-4EA1-B9B2-E64E43784D8A}"/>
    <cellStyle name="20% - Accent6 2 5 2 2" xfId="15600" xr:uid="{96975266-8641-4ADB-87BE-51DB559C347D}"/>
    <cellStyle name="20% - Accent6 2 5 2 2 2" xfId="33425" xr:uid="{EB52BC1E-87A5-4AF5-B5E1-5C288AF63D86}"/>
    <cellStyle name="20% - Accent6 2 5 2 3" xfId="24925" xr:uid="{45504993-EE5B-40E3-AB00-CE1C6BED035D}"/>
    <cellStyle name="20% - Accent6 2 5 3" xfId="11440" xr:uid="{6570EDBA-F0DB-4DCC-B6BC-6980BBD0A212}"/>
    <cellStyle name="20% - Accent6 2 5 3 2" xfId="29265" xr:uid="{EBD1931F-9F03-425E-8ED1-6386EFAEE91D}"/>
    <cellStyle name="20% - Accent6 2 5 4" xfId="20765" xr:uid="{96EDE607-EDA4-49DF-9778-BBCDF647A971}"/>
    <cellStyle name="20% - Accent6 2 6" xfId="4937" xr:uid="{8473B464-1B61-4728-A0AD-C641C47EF391}"/>
    <cellStyle name="20% - Accent6 2 6 2" xfId="13520" xr:uid="{971EEEDA-4A26-4C71-8456-EE0CB3FF44FD}"/>
    <cellStyle name="20% - Accent6 2 6 2 2" xfId="31345" xr:uid="{436DDA7B-6248-45EF-B91B-F00A6114384D}"/>
    <cellStyle name="20% - Accent6 2 6 3" xfId="22845" xr:uid="{229BD2FA-A497-43A3-9DED-EA9DACD8F5A6}"/>
    <cellStyle name="20% - Accent6 2 7" xfId="9360" xr:uid="{9BDC97BE-D886-4F73-96AB-416D690E2FF2}"/>
    <cellStyle name="20% - Accent6 2 7 2" xfId="27185" xr:uid="{6609A1B2-99B1-47AC-8289-8CDD84A56644}"/>
    <cellStyle name="20% - Accent6 2 8" xfId="18685" xr:uid="{8C7DEC22-D5B2-4D3B-893A-7ACE97A90EF3}"/>
    <cellStyle name="20% - Accent6 20" xfId="1051" xr:uid="{BFC843D9-05EE-471D-AF38-18E69485E5A4}"/>
    <cellStyle name="20% - Accent6 20 2" xfId="1657" xr:uid="{C39F3466-BA25-4915-9139-E4F8AABEBA31}"/>
    <cellStyle name="20% - Accent6 20 2 2" xfId="2637" xr:uid="{458D0594-529C-42F4-B520-EF87141D0A22}"/>
    <cellStyle name="20% - Accent6 20 2 2 2" xfId="4717" xr:uid="{3D0D4F63-BE44-4F18-BCD9-DD50A5D71991}"/>
    <cellStyle name="20% - Accent6 20 2 2 2 2" xfId="8877" xr:uid="{EA139219-484F-46AE-B757-BC44CDB7A103}"/>
    <cellStyle name="20% - Accent6 20 2 2 2 2 2" xfId="17460" xr:uid="{9AF0F05B-0D24-4545-A40A-389DDD57D970}"/>
    <cellStyle name="20% - Accent6 20 2 2 2 2 2 2" xfId="35285" xr:uid="{937AFEBB-8FFF-4E4B-92D7-FB47049FF5A6}"/>
    <cellStyle name="20% - Accent6 20 2 2 2 2 3" xfId="26785" xr:uid="{6EE72171-F728-4222-A1E9-9654ABD49168}"/>
    <cellStyle name="20% - Accent6 20 2 2 2 3" xfId="13300" xr:uid="{5376AF06-BA95-46E3-A2F8-8560BB56FF79}"/>
    <cellStyle name="20% - Accent6 20 2 2 2 3 2" xfId="31125" xr:uid="{05822A93-4816-43B4-AD50-1D4252A0D1E7}"/>
    <cellStyle name="20% - Accent6 20 2 2 2 4" xfId="22625" xr:uid="{0A734469-4F20-41FF-A94A-8F1E2B3992D3}"/>
    <cellStyle name="20% - Accent6 20 2 2 3" xfId="6797" xr:uid="{83913E8C-9821-4C00-B8C2-4BF2CA34AC19}"/>
    <cellStyle name="20% - Accent6 20 2 2 3 2" xfId="15380" xr:uid="{CFB7C42C-934E-4C74-8E54-F63B4E154738}"/>
    <cellStyle name="20% - Accent6 20 2 2 3 2 2" xfId="33205" xr:uid="{DC888609-D404-4FE7-B86B-F3B43D26F943}"/>
    <cellStyle name="20% - Accent6 20 2 2 3 3" xfId="24705" xr:uid="{CF6F590B-7D60-4384-BB9A-751E62215077}"/>
    <cellStyle name="20% - Accent6 20 2 2 4" xfId="11220" xr:uid="{22EE79F6-11D5-4B98-9967-91D25530AEF9}"/>
    <cellStyle name="20% - Accent6 20 2 2 4 2" xfId="29045" xr:uid="{BDBE684A-F075-4C12-85FD-E68DC18106C0}"/>
    <cellStyle name="20% - Accent6 20 2 2 5" xfId="20545" xr:uid="{222EE384-CD20-429F-8D8E-857AFAFD5D06}"/>
    <cellStyle name="20% - Accent6 20 2 3" xfId="3737" xr:uid="{0180B329-C3A5-4B33-8B23-4350B9228AAC}"/>
    <cellStyle name="20% - Accent6 20 2 3 2" xfId="7897" xr:uid="{882493CC-96A9-4F18-BCAA-5EFDCD59BDCF}"/>
    <cellStyle name="20% - Accent6 20 2 3 2 2" xfId="16480" xr:uid="{F3DFDEB4-C2A5-4A83-8BC7-5514B1D66AFC}"/>
    <cellStyle name="20% - Accent6 20 2 3 2 2 2" xfId="34305" xr:uid="{AD05AF0D-10B5-4A33-9B71-F2E42EF9FA52}"/>
    <cellStyle name="20% - Accent6 20 2 3 2 3" xfId="25805" xr:uid="{E4C8BC36-1983-4B87-93C2-581B19278788}"/>
    <cellStyle name="20% - Accent6 20 2 3 3" xfId="12320" xr:uid="{D23A08EB-719D-412D-A06B-3A6FB167C5A1}"/>
    <cellStyle name="20% - Accent6 20 2 3 3 2" xfId="30145" xr:uid="{6E6FA2E1-B726-46D9-9EA0-BB49F6A196DA}"/>
    <cellStyle name="20% - Accent6 20 2 3 4" xfId="21645" xr:uid="{08B83529-A159-4AAD-9ED7-B47FE90E7C6B}"/>
    <cellStyle name="20% - Accent6 20 2 4" xfId="5817" xr:uid="{5C278B2E-99C2-43D7-9523-ECEDD8E46C31}"/>
    <cellStyle name="20% - Accent6 20 2 4 2" xfId="14400" xr:uid="{9D5B2047-9AE8-4CFD-8A41-DB77E0EBA34F}"/>
    <cellStyle name="20% - Accent6 20 2 4 2 2" xfId="32225" xr:uid="{D5B2D1DA-2325-480F-BD44-7AD0F1B34E1E}"/>
    <cellStyle name="20% - Accent6 20 2 4 3" xfId="23725" xr:uid="{EFCBB8DF-292B-4E06-9A53-FCFD50F3D320}"/>
    <cellStyle name="20% - Accent6 20 2 5" xfId="10240" xr:uid="{805F058F-8E53-4E1C-B426-CEEF685118B5}"/>
    <cellStyle name="20% - Accent6 20 2 5 2" xfId="28065" xr:uid="{5603F92A-779C-4811-B10F-C3E7E2299378}"/>
    <cellStyle name="20% - Accent6 20 2 6" xfId="19565" xr:uid="{72277A6D-16FE-4352-8CF2-8B738D507861}"/>
    <cellStyle name="20% - Accent6 20 3" xfId="2157" xr:uid="{362B75A3-D60D-44BB-BC28-7AF3B57ABCC5}"/>
    <cellStyle name="20% - Accent6 20 3 2" xfId="4237" xr:uid="{D100B58D-7654-4E90-8E0B-4F6FE36A66F8}"/>
    <cellStyle name="20% - Accent6 20 3 2 2" xfId="8397" xr:uid="{4267514B-E272-45B5-BA2F-6C3A24B61F75}"/>
    <cellStyle name="20% - Accent6 20 3 2 2 2" xfId="16980" xr:uid="{988B978E-0940-4C28-BF96-163B7FAA4CEC}"/>
    <cellStyle name="20% - Accent6 20 3 2 2 2 2" xfId="34805" xr:uid="{CCDF5F9B-6ACD-43EE-A2E3-C6219CA95F1A}"/>
    <cellStyle name="20% - Accent6 20 3 2 2 3" xfId="26305" xr:uid="{CBA819AA-EB77-4497-86E0-EF20B276F424}"/>
    <cellStyle name="20% - Accent6 20 3 2 3" xfId="12820" xr:uid="{BC19A121-71CB-41F5-87D4-48D0A1BF3373}"/>
    <cellStyle name="20% - Accent6 20 3 2 3 2" xfId="30645" xr:uid="{A6BD10CA-EE9A-4BD4-8C51-4D697F7C7FA6}"/>
    <cellStyle name="20% - Accent6 20 3 2 4" xfId="22145" xr:uid="{4CE01402-F43A-4E56-B395-177967467CD6}"/>
    <cellStyle name="20% - Accent6 20 3 3" xfId="6317" xr:uid="{B6DB0273-6290-4CE4-A1BA-C8F0EFF660A4}"/>
    <cellStyle name="20% - Accent6 20 3 3 2" xfId="14900" xr:uid="{52CA84C8-FAD8-4823-B55D-DBAEBD24FFAD}"/>
    <cellStyle name="20% - Accent6 20 3 3 2 2" xfId="32725" xr:uid="{BE35244F-8FF9-429A-8E4F-E933D62C55D2}"/>
    <cellStyle name="20% - Accent6 20 3 3 3" xfId="24225" xr:uid="{D9341636-F947-49AE-B628-C632EB679319}"/>
    <cellStyle name="20% - Accent6 20 3 4" xfId="10740" xr:uid="{60A2FFCC-D976-4FA1-8F95-FF95E4914CDD}"/>
    <cellStyle name="20% - Accent6 20 3 4 2" xfId="28565" xr:uid="{9EFC8447-DEEC-4072-AD7B-3FBAADDC5CD4}"/>
    <cellStyle name="20% - Accent6 20 3 5" xfId="20065" xr:uid="{91A2AFE1-867C-445B-888D-646B17A9677E}"/>
    <cellStyle name="20% - Accent6 20 4" xfId="3257" xr:uid="{7F322A2F-B7D0-427F-B63D-72EDA0210A6E}"/>
    <cellStyle name="20% - Accent6 20 4 2" xfId="7417" xr:uid="{63A641DE-5F31-4381-9892-DAF7CC4093BD}"/>
    <cellStyle name="20% - Accent6 20 4 2 2" xfId="16000" xr:uid="{5B16D314-98B1-474F-AC13-BB433D819E84}"/>
    <cellStyle name="20% - Accent6 20 4 2 2 2" xfId="33825" xr:uid="{B2DC788D-59C4-4C09-BBF0-70674F8A3053}"/>
    <cellStyle name="20% - Accent6 20 4 2 3" xfId="25325" xr:uid="{CC73EAEB-0D9F-444E-BDE2-1DFB213C8F44}"/>
    <cellStyle name="20% - Accent6 20 4 3" xfId="11840" xr:uid="{7C5D0B84-3AE1-4AB1-BD29-FC4E6BA9E473}"/>
    <cellStyle name="20% - Accent6 20 4 3 2" xfId="29665" xr:uid="{CCE33565-C56A-437D-BABC-82E346BB3278}"/>
    <cellStyle name="20% - Accent6 20 4 4" xfId="21165" xr:uid="{EEA45B56-02FD-4EF9-9D02-8DA58EEEDAEF}"/>
    <cellStyle name="20% - Accent6 20 5" xfId="5337" xr:uid="{363F3266-62CF-46C6-B422-0D503A6DC25F}"/>
    <cellStyle name="20% - Accent6 20 5 2" xfId="13920" xr:uid="{CC05B406-4252-4BE8-A26B-4B3CAC3EFA25}"/>
    <cellStyle name="20% - Accent6 20 5 2 2" xfId="31745" xr:uid="{47FF32A9-B4F9-47AD-B267-4FB00A05DBFA}"/>
    <cellStyle name="20% - Accent6 20 5 3" xfId="23245" xr:uid="{54960A30-7D57-4364-B741-BC9447041C5A}"/>
    <cellStyle name="20% - Accent6 20 6" xfId="9760" xr:uid="{86044260-E07F-46D4-96A2-01F522B74EEA}"/>
    <cellStyle name="20% - Accent6 20 6 2" xfId="27585" xr:uid="{FDF268C2-E96E-458F-9EFD-7B57900930A7}"/>
    <cellStyle name="20% - Accent6 20 7" xfId="19085" xr:uid="{BA7D006C-D7CC-4B31-B11E-8B32A8C7C20B}"/>
    <cellStyle name="20% - Accent6 200" xfId="38146" xr:uid="{1DFC8185-A8D9-492C-8089-F68C99EA6B8C}"/>
    <cellStyle name="20% - Accent6 201" xfId="38166" xr:uid="{ED9099AB-A90F-4B25-9106-6EFFEDC0B7C3}"/>
    <cellStyle name="20% - Accent6 202" xfId="38186" xr:uid="{F567B465-D7F2-4D3D-A478-EF5CB8E1072D}"/>
    <cellStyle name="20% - Accent6 203" xfId="38206" xr:uid="{618C6156-4EAD-4466-A568-1676250E9F04}"/>
    <cellStyle name="20% - Accent6 204" xfId="38226" xr:uid="{9DCE90D4-4275-41AA-9CE1-890BB3F03419}"/>
    <cellStyle name="20% - Accent6 205" xfId="38246" xr:uid="{9575E31E-FD92-4598-9EEA-6979CA4710D9}"/>
    <cellStyle name="20% - Accent6 206" xfId="38266" xr:uid="{CD1A59EB-36C7-4BD5-9E6F-94B57D930D46}"/>
    <cellStyle name="20% - Accent6 207" xfId="38286" xr:uid="{4A3C1145-1C4D-45F8-8502-0D1C557A0B4E}"/>
    <cellStyle name="20% - Accent6 208" xfId="38306" xr:uid="{1438C7B8-2613-4769-A202-0DA784C47E80}"/>
    <cellStyle name="20% - Accent6 209" xfId="38326" xr:uid="{842893E3-C279-4DF4-9195-76C574323789}"/>
    <cellStyle name="20% - Accent6 21" xfId="1071" xr:uid="{C4249D70-5EE3-494C-B502-98AA60D2B09D}"/>
    <cellStyle name="20% - Accent6 21 2" xfId="1677" xr:uid="{33C0E181-8653-428E-854F-F372DF9EA931}"/>
    <cellStyle name="20% - Accent6 21 2 2" xfId="2657" xr:uid="{42589E6D-CF1F-48C9-ABCA-CE25E65960AC}"/>
    <cellStyle name="20% - Accent6 21 2 2 2" xfId="4737" xr:uid="{6A2C0F9A-DBE0-45BE-B51F-BDAE1AAE59DB}"/>
    <cellStyle name="20% - Accent6 21 2 2 2 2" xfId="8897" xr:uid="{2CD07475-C733-4136-B4C7-6C9E41E37934}"/>
    <cellStyle name="20% - Accent6 21 2 2 2 2 2" xfId="17480" xr:uid="{84E28BAE-8EF9-48D7-A539-9FC0D7A15202}"/>
    <cellStyle name="20% - Accent6 21 2 2 2 2 2 2" xfId="35305" xr:uid="{DC1D4FC4-4A67-4A21-A152-B627CC69AE0B}"/>
    <cellStyle name="20% - Accent6 21 2 2 2 2 3" xfId="26805" xr:uid="{72971839-E278-4CCD-BB21-625EDC5F0E7A}"/>
    <cellStyle name="20% - Accent6 21 2 2 2 3" xfId="13320" xr:uid="{933797FC-F78C-4725-9B5B-BE1BA426F2DF}"/>
    <cellStyle name="20% - Accent6 21 2 2 2 3 2" xfId="31145" xr:uid="{097F15D1-0608-42F1-B765-E379005EDE97}"/>
    <cellStyle name="20% - Accent6 21 2 2 2 4" xfId="22645" xr:uid="{AB2EE52D-8707-48C6-992C-7D71194C6043}"/>
    <cellStyle name="20% - Accent6 21 2 2 3" xfId="6817" xr:uid="{48024B76-49CE-47F3-B57D-7DC66889D4A5}"/>
    <cellStyle name="20% - Accent6 21 2 2 3 2" xfId="15400" xr:uid="{E033BC46-6573-4533-9379-223C3724D331}"/>
    <cellStyle name="20% - Accent6 21 2 2 3 2 2" xfId="33225" xr:uid="{CBC3A0BD-7CD6-4AB1-BB26-2219E7E94040}"/>
    <cellStyle name="20% - Accent6 21 2 2 3 3" xfId="24725" xr:uid="{C3050112-669C-4DF4-8C2B-53C2478A9AA5}"/>
    <cellStyle name="20% - Accent6 21 2 2 4" xfId="11240" xr:uid="{12E1D27A-160E-4AD1-BD88-168589573669}"/>
    <cellStyle name="20% - Accent6 21 2 2 4 2" xfId="29065" xr:uid="{05B1342B-C83C-4565-A3D3-65FC87FBBADB}"/>
    <cellStyle name="20% - Accent6 21 2 2 5" xfId="20565" xr:uid="{6CCB2831-1371-4149-A483-C75B596126EF}"/>
    <cellStyle name="20% - Accent6 21 2 3" xfId="3757" xr:uid="{A4617938-9786-4E02-B902-E09CE15AC2F0}"/>
    <cellStyle name="20% - Accent6 21 2 3 2" xfId="7917" xr:uid="{8F30ECF0-3012-4B95-9A22-CABBC7884958}"/>
    <cellStyle name="20% - Accent6 21 2 3 2 2" xfId="16500" xr:uid="{A72340F8-598A-42A6-94F8-307D6FA26F38}"/>
    <cellStyle name="20% - Accent6 21 2 3 2 2 2" xfId="34325" xr:uid="{3D41CC93-13E6-4D76-A3B5-C478E15FFAC0}"/>
    <cellStyle name="20% - Accent6 21 2 3 2 3" xfId="25825" xr:uid="{8804CAE9-4137-49BD-A5BD-99EF3FB28536}"/>
    <cellStyle name="20% - Accent6 21 2 3 3" xfId="12340" xr:uid="{176DB7A2-051E-4FB8-8072-90A5AB7E5FD8}"/>
    <cellStyle name="20% - Accent6 21 2 3 3 2" xfId="30165" xr:uid="{54E3DE7D-EEBC-40FF-8401-65F2A650AB17}"/>
    <cellStyle name="20% - Accent6 21 2 3 4" xfId="21665" xr:uid="{F3AF0956-989A-48E5-9DE6-3D6EA9ED941D}"/>
    <cellStyle name="20% - Accent6 21 2 4" xfId="5837" xr:uid="{E3D39E7A-03D0-44D0-BEF9-7258628EB241}"/>
    <cellStyle name="20% - Accent6 21 2 4 2" xfId="14420" xr:uid="{5612449F-2E44-425A-9E56-57F43E726948}"/>
    <cellStyle name="20% - Accent6 21 2 4 2 2" xfId="32245" xr:uid="{1DBB5F4C-FEB2-4C2E-A290-38DBA4AF652A}"/>
    <cellStyle name="20% - Accent6 21 2 4 3" xfId="23745" xr:uid="{56651A0C-6C76-4B86-B3BE-D3CFD3615FC0}"/>
    <cellStyle name="20% - Accent6 21 2 5" xfId="10260" xr:uid="{1930E6E3-D867-43DC-9589-1ACD8373B917}"/>
    <cellStyle name="20% - Accent6 21 2 5 2" xfId="28085" xr:uid="{37849C23-F43F-48C4-A67F-6B34FA0BE284}"/>
    <cellStyle name="20% - Accent6 21 2 6" xfId="19585" xr:uid="{0464671D-C76F-4D66-A4E9-D6519C6D7BD3}"/>
    <cellStyle name="20% - Accent6 21 3" xfId="2177" xr:uid="{A5259082-D782-4A3D-B136-24384E0A06AC}"/>
    <cellStyle name="20% - Accent6 21 3 2" xfId="4257" xr:uid="{98742A02-87C8-4106-9989-97EDD3E4393D}"/>
    <cellStyle name="20% - Accent6 21 3 2 2" xfId="8417" xr:uid="{7CBE7FE8-12EB-4C07-90E2-CBE2C30609BB}"/>
    <cellStyle name="20% - Accent6 21 3 2 2 2" xfId="17000" xr:uid="{41DBC74C-60BE-478F-BE80-18D6C6859328}"/>
    <cellStyle name="20% - Accent6 21 3 2 2 2 2" xfId="34825" xr:uid="{74CE6736-224F-4D35-BF78-51299919F3E1}"/>
    <cellStyle name="20% - Accent6 21 3 2 2 3" xfId="26325" xr:uid="{90E818B0-041F-4826-8FE3-9F0E35A9C70D}"/>
    <cellStyle name="20% - Accent6 21 3 2 3" xfId="12840" xr:uid="{2C6C5E11-F336-4EF8-A51A-BE055582B444}"/>
    <cellStyle name="20% - Accent6 21 3 2 3 2" xfId="30665" xr:uid="{C4EBAF57-999C-4532-8CA2-682348DE0400}"/>
    <cellStyle name="20% - Accent6 21 3 2 4" xfId="22165" xr:uid="{649134A9-FB99-4ED7-8707-7B82E49D044F}"/>
    <cellStyle name="20% - Accent6 21 3 3" xfId="6337" xr:uid="{5538AB8B-23DB-4CCB-8A55-94B5AC383554}"/>
    <cellStyle name="20% - Accent6 21 3 3 2" xfId="14920" xr:uid="{1293313E-0F56-437E-89A6-0C8869B466FF}"/>
    <cellStyle name="20% - Accent6 21 3 3 2 2" xfId="32745" xr:uid="{ACCF8E78-F3EA-48E6-902A-8190B66FD774}"/>
    <cellStyle name="20% - Accent6 21 3 3 3" xfId="24245" xr:uid="{71D13C8F-9711-499C-A259-D6BB352DF0A2}"/>
    <cellStyle name="20% - Accent6 21 3 4" xfId="10760" xr:uid="{FACACAD8-4A46-44BD-A959-2F25325901EE}"/>
    <cellStyle name="20% - Accent6 21 3 4 2" xfId="28585" xr:uid="{08706C15-B31D-418D-BA06-84C179AACA0C}"/>
    <cellStyle name="20% - Accent6 21 3 5" xfId="20085" xr:uid="{041FDE3F-EF73-4B63-B98E-A52414CAD1AE}"/>
    <cellStyle name="20% - Accent6 21 4" xfId="3277" xr:uid="{14CBCC8A-C676-440C-B4F2-54BF5C98B649}"/>
    <cellStyle name="20% - Accent6 21 4 2" xfId="7437" xr:uid="{A6ED5EC5-3139-4E1D-BA78-F68B17A7381B}"/>
    <cellStyle name="20% - Accent6 21 4 2 2" xfId="16020" xr:uid="{EF413489-365C-46C2-8BB5-7C0A42FF3D8C}"/>
    <cellStyle name="20% - Accent6 21 4 2 2 2" xfId="33845" xr:uid="{7E9DBA9F-0F19-41D7-8CE3-CF82ABE36B5C}"/>
    <cellStyle name="20% - Accent6 21 4 2 3" xfId="25345" xr:uid="{A4A62532-C648-4695-B12E-5FE31D895117}"/>
    <cellStyle name="20% - Accent6 21 4 3" xfId="11860" xr:uid="{6BB7BFE1-7898-40B9-B871-38FD6AFC39EC}"/>
    <cellStyle name="20% - Accent6 21 4 3 2" xfId="29685" xr:uid="{5794B316-0E1E-4B1A-88BB-85E919979627}"/>
    <cellStyle name="20% - Accent6 21 4 4" xfId="21185" xr:uid="{2C20E708-94C7-4232-8A8F-F261048695E8}"/>
    <cellStyle name="20% - Accent6 21 5" xfId="5357" xr:uid="{D1805F36-54B6-44F8-8C6F-4B0D9C2A1BFE}"/>
    <cellStyle name="20% - Accent6 21 5 2" xfId="13940" xr:uid="{074D6EDC-4239-4786-AA60-46051BE7C549}"/>
    <cellStyle name="20% - Accent6 21 5 2 2" xfId="31765" xr:uid="{80C55BD1-B392-4A37-93EA-3DF28AF3AD32}"/>
    <cellStyle name="20% - Accent6 21 5 3" xfId="23265" xr:uid="{3E50ED31-6C0B-4A08-A02A-485D8ADB9621}"/>
    <cellStyle name="20% - Accent6 21 6" xfId="9780" xr:uid="{2EEC8C39-25F7-4D4B-B9E6-70D840A679FC}"/>
    <cellStyle name="20% - Accent6 21 6 2" xfId="27605" xr:uid="{A0BDEF88-B1E4-48A4-A44B-C028101CF26E}"/>
    <cellStyle name="20% - Accent6 21 7" xfId="19105" xr:uid="{74E00F13-970B-4B6A-B73B-F490761B6C7F}"/>
    <cellStyle name="20% - Accent6 210" xfId="38346" xr:uid="{C2C8E04F-FCDF-40C2-82D8-DE95696FDF86}"/>
    <cellStyle name="20% - Accent6 211" xfId="38366" xr:uid="{A9BDC54D-FFDA-4356-BC8E-2375A9F70992}"/>
    <cellStyle name="20% - Accent6 212" xfId="38386" xr:uid="{911DFAC2-B915-43E8-A806-75632F74E422}"/>
    <cellStyle name="20% - Accent6 213" xfId="38406" xr:uid="{F88B6C22-04A8-4E17-8B49-EE724F68B166}"/>
    <cellStyle name="20% - Accent6 214" xfId="38426" xr:uid="{0CA82267-332A-4D00-BEE0-BF1A10E796EF}"/>
    <cellStyle name="20% - Accent6 215" xfId="38446" xr:uid="{F5D1D0DA-CD0B-4B41-A39F-F14938355402}"/>
    <cellStyle name="20% - Accent6 216" xfId="38466" xr:uid="{AC33BA14-EE60-48D5-A91D-D337B0E54177}"/>
    <cellStyle name="20% - Accent6 217" xfId="38486" xr:uid="{2961F51F-CCBE-4C87-A9D1-A0AF7D3AF5BC}"/>
    <cellStyle name="20% - Accent6 218" xfId="38506" xr:uid="{01657F76-9D65-4207-8A48-D04F42D5FD6A}"/>
    <cellStyle name="20% - Accent6 219" xfId="38526" xr:uid="{AA5650AA-B3B9-4D0B-916A-15FD68281623}"/>
    <cellStyle name="20% - Accent6 22" xfId="1091" xr:uid="{CB3F3FBE-2BA7-4B31-996A-D4EA4225CEA4}"/>
    <cellStyle name="20% - Accent6 22 2" xfId="1697" xr:uid="{6A577F57-E259-40E9-BD17-4EF87D3AF3A8}"/>
    <cellStyle name="20% - Accent6 22 2 2" xfId="2677" xr:uid="{FB7373D0-9818-4523-A4CC-6CDBFC2E1F76}"/>
    <cellStyle name="20% - Accent6 22 2 2 2" xfId="4757" xr:uid="{800A0437-5B7A-4DBB-9FBB-7EEC5EA006C2}"/>
    <cellStyle name="20% - Accent6 22 2 2 2 2" xfId="8917" xr:uid="{CE9BB14F-4F17-4CA4-8A55-6CD8A74B952A}"/>
    <cellStyle name="20% - Accent6 22 2 2 2 2 2" xfId="17500" xr:uid="{44B6DDF3-AB85-4A15-9AAD-95D613359181}"/>
    <cellStyle name="20% - Accent6 22 2 2 2 2 2 2" xfId="35325" xr:uid="{73B35556-05F7-4E15-9EF4-FF29A0819E9D}"/>
    <cellStyle name="20% - Accent6 22 2 2 2 2 3" xfId="26825" xr:uid="{25E7F01C-BB8C-411D-A854-F0CAB794F57F}"/>
    <cellStyle name="20% - Accent6 22 2 2 2 3" xfId="13340" xr:uid="{C23FDF61-9717-4E17-BF02-1401567AF86C}"/>
    <cellStyle name="20% - Accent6 22 2 2 2 3 2" xfId="31165" xr:uid="{C17B07DA-39E9-4B68-B904-BBC171596861}"/>
    <cellStyle name="20% - Accent6 22 2 2 2 4" xfId="22665" xr:uid="{5F310B87-7BB2-44D9-9F80-C364AA0E101B}"/>
    <cellStyle name="20% - Accent6 22 2 2 3" xfId="6837" xr:uid="{5D5B844D-2427-45C7-AE0B-94EFD6D38132}"/>
    <cellStyle name="20% - Accent6 22 2 2 3 2" xfId="15420" xr:uid="{63915EFD-C9A0-4B30-A164-455DAC1A7D00}"/>
    <cellStyle name="20% - Accent6 22 2 2 3 2 2" xfId="33245" xr:uid="{FDC96101-801F-4927-8C70-D3C75CBF0113}"/>
    <cellStyle name="20% - Accent6 22 2 2 3 3" xfId="24745" xr:uid="{13FE6B01-7664-4BCB-9A34-3CD2076BFD84}"/>
    <cellStyle name="20% - Accent6 22 2 2 4" xfId="11260" xr:uid="{A159A1E2-6D0F-4CD6-A9B1-66C8823C10C8}"/>
    <cellStyle name="20% - Accent6 22 2 2 4 2" xfId="29085" xr:uid="{A124AC16-D325-4098-AB28-4DB25E18A90F}"/>
    <cellStyle name="20% - Accent6 22 2 2 5" xfId="20585" xr:uid="{AB5268C9-C67D-4C05-ABEF-C1F69C4DCB07}"/>
    <cellStyle name="20% - Accent6 22 2 3" xfId="3777" xr:uid="{6221E7A1-9B07-4CDC-9294-2518E10D9217}"/>
    <cellStyle name="20% - Accent6 22 2 3 2" xfId="7937" xr:uid="{0ED3EECA-22B8-4605-8891-3109A134C882}"/>
    <cellStyle name="20% - Accent6 22 2 3 2 2" xfId="16520" xr:uid="{1D804A7D-1C75-4A4A-B1FB-F377B76C4E8E}"/>
    <cellStyle name="20% - Accent6 22 2 3 2 2 2" xfId="34345" xr:uid="{EB014645-8110-47A0-ADAD-DAD016B46C97}"/>
    <cellStyle name="20% - Accent6 22 2 3 2 3" xfId="25845" xr:uid="{5D186977-5E6C-4CE4-A8FD-A34759085578}"/>
    <cellStyle name="20% - Accent6 22 2 3 3" xfId="12360" xr:uid="{D0806B53-6D88-43E2-B128-AFD258D9DB10}"/>
    <cellStyle name="20% - Accent6 22 2 3 3 2" xfId="30185" xr:uid="{EB978FB5-9781-4672-A154-FEAC4FFFF9B9}"/>
    <cellStyle name="20% - Accent6 22 2 3 4" xfId="21685" xr:uid="{C2CB4F67-650A-4DB9-8121-998EFFB4F65E}"/>
    <cellStyle name="20% - Accent6 22 2 4" xfId="5857" xr:uid="{6106D090-FB2F-44DA-A597-5CFE1BEE7C84}"/>
    <cellStyle name="20% - Accent6 22 2 4 2" xfId="14440" xr:uid="{3B747968-EEDF-408B-B038-D005C3BE74EB}"/>
    <cellStyle name="20% - Accent6 22 2 4 2 2" xfId="32265" xr:uid="{7DBB24BC-774E-429F-A90B-5FA524B63111}"/>
    <cellStyle name="20% - Accent6 22 2 4 3" xfId="23765" xr:uid="{D070B252-CFCC-40A1-9C27-302849159CE9}"/>
    <cellStyle name="20% - Accent6 22 2 5" xfId="10280" xr:uid="{FC8AB4BB-DEEF-4855-B749-FEF0B3F42EA7}"/>
    <cellStyle name="20% - Accent6 22 2 5 2" xfId="28105" xr:uid="{4F105F8F-47A2-496E-8E46-74E8AFCFB3A0}"/>
    <cellStyle name="20% - Accent6 22 2 6" xfId="19605" xr:uid="{F75ECB2F-E7DC-4254-888A-A092F312E522}"/>
    <cellStyle name="20% - Accent6 22 3" xfId="2197" xr:uid="{2B9F044E-9474-4448-ACF0-7F0233CCE044}"/>
    <cellStyle name="20% - Accent6 22 3 2" xfId="4277" xr:uid="{9F4375B5-B98A-45CE-8393-251F3E4EC181}"/>
    <cellStyle name="20% - Accent6 22 3 2 2" xfId="8437" xr:uid="{6D3818C0-871C-4365-8701-68BFC4BDE3C1}"/>
    <cellStyle name="20% - Accent6 22 3 2 2 2" xfId="17020" xr:uid="{2F10967C-C5CD-41D7-B363-637AA2D33E77}"/>
    <cellStyle name="20% - Accent6 22 3 2 2 2 2" xfId="34845" xr:uid="{3A9DE656-5BAF-4EB0-B3B9-3942575C26C5}"/>
    <cellStyle name="20% - Accent6 22 3 2 2 3" xfId="26345" xr:uid="{DF603372-F1E5-4A0D-B097-03CE2A60F67A}"/>
    <cellStyle name="20% - Accent6 22 3 2 3" xfId="12860" xr:uid="{9E8818B4-02E3-4079-B323-805D1687D3B0}"/>
    <cellStyle name="20% - Accent6 22 3 2 3 2" xfId="30685" xr:uid="{A1F78A1D-F4F5-4A7C-A287-47855192E70A}"/>
    <cellStyle name="20% - Accent6 22 3 2 4" xfId="22185" xr:uid="{24785B64-CD06-4C5E-9E68-19DEB8B30C42}"/>
    <cellStyle name="20% - Accent6 22 3 3" xfId="6357" xr:uid="{5306525B-1D4C-4D61-A372-1FEAEDD1CBF2}"/>
    <cellStyle name="20% - Accent6 22 3 3 2" xfId="14940" xr:uid="{7B41E3CF-4826-4C13-8968-6E662EACF853}"/>
    <cellStyle name="20% - Accent6 22 3 3 2 2" xfId="32765" xr:uid="{DDB72A3F-BF2F-4C7B-A0FD-57E5AD9B535B}"/>
    <cellStyle name="20% - Accent6 22 3 3 3" xfId="24265" xr:uid="{94379617-E013-42E9-A180-50C9A23FA523}"/>
    <cellStyle name="20% - Accent6 22 3 4" xfId="10780" xr:uid="{6F5A89CC-4D92-4BA2-8483-521CE9856D36}"/>
    <cellStyle name="20% - Accent6 22 3 4 2" xfId="28605" xr:uid="{BFEE0603-B7BE-419A-B357-AB90C68D72CB}"/>
    <cellStyle name="20% - Accent6 22 3 5" xfId="20105" xr:uid="{06D6A63E-9926-4D18-A9EB-302FC0E16B5C}"/>
    <cellStyle name="20% - Accent6 22 4" xfId="3297" xr:uid="{7395F30A-C9AB-4D0D-BDDC-086A3A1154C0}"/>
    <cellStyle name="20% - Accent6 22 4 2" xfId="7457" xr:uid="{208E5DC3-E43C-4103-A204-BFEB41B5A872}"/>
    <cellStyle name="20% - Accent6 22 4 2 2" xfId="16040" xr:uid="{157B43B4-D2C5-4F58-A1F5-27AA01DD7A2B}"/>
    <cellStyle name="20% - Accent6 22 4 2 2 2" xfId="33865" xr:uid="{490DA2C7-B773-4494-A560-8A15859511D7}"/>
    <cellStyle name="20% - Accent6 22 4 2 3" xfId="25365" xr:uid="{5AF3E12A-4289-43F4-87AD-8DFF2FF1696D}"/>
    <cellStyle name="20% - Accent6 22 4 3" xfId="11880" xr:uid="{069029DE-8499-4F3A-8A1B-CD712611DD4D}"/>
    <cellStyle name="20% - Accent6 22 4 3 2" xfId="29705" xr:uid="{1986A5D3-69C7-4EDF-83C3-62D430C73911}"/>
    <cellStyle name="20% - Accent6 22 4 4" xfId="21205" xr:uid="{3209FBDE-EAC4-463C-B4AC-D925D8D19A6A}"/>
    <cellStyle name="20% - Accent6 22 5" xfId="5377" xr:uid="{683EE45F-3DEF-4C5F-A68D-C69F64E1CC24}"/>
    <cellStyle name="20% - Accent6 22 5 2" xfId="13960" xr:uid="{ACBB1C2F-8FB8-468C-B3AB-47AD15FC4757}"/>
    <cellStyle name="20% - Accent6 22 5 2 2" xfId="31785" xr:uid="{B5FD1ECE-2202-444F-8D38-541614CAD781}"/>
    <cellStyle name="20% - Accent6 22 5 3" xfId="23285" xr:uid="{741CFA1A-8999-48FB-A739-00CADB8AE8E1}"/>
    <cellStyle name="20% - Accent6 22 6" xfId="9800" xr:uid="{911DADF9-0167-4EC9-92CD-3357F1FD284F}"/>
    <cellStyle name="20% - Accent6 22 6 2" xfId="27625" xr:uid="{52D6E7C5-4F73-4EFD-9A9D-70BB0F9DAC27}"/>
    <cellStyle name="20% - Accent6 22 7" xfId="19125" xr:uid="{A8E4C400-B4FB-4628-ACB0-2B6E8E28E659}"/>
    <cellStyle name="20% - Accent6 220" xfId="38546" xr:uid="{9925DF13-C568-4532-B954-E02059F9C341}"/>
    <cellStyle name="20% - Accent6 221" xfId="38566" xr:uid="{A7427042-0DC6-45BC-BA26-74D287F1640E}"/>
    <cellStyle name="20% - Accent6 222" xfId="38586" xr:uid="{EDCC9D5E-DEB1-4343-9761-7E851E9772B0}"/>
    <cellStyle name="20% - Accent6 223" xfId="38606" xr:uid="{1F2C912E-8796-4040-8736-97144EADB76D}"/>
    <cellStyle name="20% - Accent6 224" xfId="38626" xr:uid="{E8123463-7CD2-43E8-AE1F-69FB267EC78A}"/>
    <cellStyle name="20% - Accent6 225" xfId="38646" xr:uid="{29E1C9AA-2789-4B80-9890-95352AD09673}"/>
    <cellStyle name="20% - Accent6 226" xfId="38666" xr:uid="{EEEA0B04-735C-4436-AEAB-B4057CE46D78}"/>
    <cellStyle name="20% - Accent6 227" xfId="38686" xr:uid="{C157D837-71CF-4B19-9F48-30E5F5F3565D}"/>
    <cellStyle name="20% - Accent6 228" xfId="38706" xr:uid="{97CA7CEF-B9F8-4A2B-B1BC-C781569F3CFC}"/>
    <cellStyle name="20% - Accent6 229" xfId="38726" xr:uid="{67DD28FF-8C5B-4C8F-848A-842C61EFE958}"/>
    <cellStyle name="20% - Accent6 23" xfId="1111" xr:uid="{602DF0F9-4A97-4F8F-A6DE-6D28AE482239}"/>
    <cellStyle name="20% - Accent6 23 2" xfId="1717" xr:uid="{B87E46D3-D497-409F-AB61-96AABDBF76D1}"/>
    <cellStyle name="20% - Accent6 23 2 2" xfId="2697" xr:uid="{88AC6D5E-A518-4F4C-A67D-20354B77FB29}"/>
    <cellStyle name="20% - Accent6 23 2 2 2" xfId="4777" xr:uid="{10D90BC5-94B3-4B1E-9503-E09DF460B1CD}"/>
    <cellStyle name="20% - Accent6 23 2 2 2 2" xfId="8937" xr:uid="{FC10C869-302F-4B7F-BEEB-F7A8C1D77EFC}"/>
    <cellStyle name="20% - Accent6 23 2 2 2 2 2" xfId="17520" xr:uid="{86E8D9A1-3A16-41C9-82C1-C4547C7726B7}"/>
    <cellStyle name="20% - Accent6 23 2 2 2 2 2 2" xfId="35345" xr:uid="{C53DA1E1-E35B-4D9F-AFFE-3EB98F5E3AE7}"/>
    <cellStyle name="20% - Accent6 23 2 2 2 2 3" xfId="26845" xr:uid="{6A3C6204-7BD7-4AD2-AA40-C214B4DC9B37}"/>
    <cellStyle name="20% - Accent6 23 2 2 2 3" xfId="13360" xr:uid="{2B9CCF5E-8CFD-4FB3-A352-70AA22E0D389}"/>
    <cellStyle name="20% - Accent6 23 2 2 2 3 2" xfId="31185" xr:uid="{1796BDB4-121E-46AC-85D2-0A4E4007148B}"/>
    <cellStyle name="20% - Accent6 23 2 2 2 4" xfId="22685" xr:uid="{F56B39F7-BCBA-4C92-951E-75FC34F93365}"/>
    <cellStyle name="20% - Accent6 23 2 2 3" xfId="6857" xr:uid="{A2445726-D824-4F9A-869E-4B75C238C74E}"/>
    <cellStyle name="20% - Accent6 23 2 2 3 2" xfId="15440" xr:uid="{98EAC06B-4941-437B-BF73-2E7EB4735E81}"/>
    <cellStyle name="20% - Accent6 23 2 2 3 2 2" xfId="33265" xr:uid="{87D98DEB-0F2D-4C38-8ECA-E451C1C904C3}"/>
    <cellStyle name="20% - Accent6 23 2 2 3 3" xfId="24765" xr:uid="{826DDDEC-D39D-4631-8A9E-8895390C4EE3}"/>
    <cellStyle name="20% - Accent6 23 2 2 4" xfId="11280" xr:uid="{AFB3971B-2EC3-4512-B6E5-4AF2497EBE0D}"/>
    <cellStyle name="20% - Accent6 23 2 2 4 2" xfId="29105" xr:uid="{EE2FBD44-1ED0-4E9C-8C80-C9A65794BCA7}"/>
    <cellStyle name="20% - Accent6 23 2 2 5" xfId="20605" xr:uid="{71CB5A0D-002E-42B8-B19F-50916D79B221}"/>
    <cellStyle name="20% - Accent6 23 2 3" xfId="3797" xr:uid="{7FDA5E54-1C33-4234-A02C-BC51074936BF}"/>
    <cellStyle name="20% - Accent6 23 2 3 2" xfId="7957" xr:uid="{3B450F77-E433-4327-9C53-CDF6D2BBFCBB}"/>
    <cellStyle name="20% - Accent6 23 2 3 2 2" xfId="16540" xr:uid="{B186D2D4-1632-4787-AECE-BD40B70121FB}"/>
    <cellStyle name="20% - Accent6 23 2 3 2 2 2" xfId="34365" xr:uid="{66C48727-5F44-436F-80E8-A2A2085CA09C}"/>
    <cellStyle name="20% - Accent6 23 2 3 2 3" xfId="25865" xr:uid="{B34276F4-684B-4DD0-97CA-0E36DFCB01BF}"/>
    <cellStyle name="20% - Accent6 23 2 3 3" xfId="12380" xr:uid="{12993904-D4E8-4CB3-8B37-2D5D3F74D645}"/>
    <cellStyle name="20% - Accent6 23 2 3 3 2" xfId="30205" xr:uid="{2126B4FE-BC5B-40BC-86D1-3CA5951B548F}"/>
    <cellStyle name="20% - Accent6 23 2 3 4" xfId="21705" xr:uid="{84F3F698-57DA-4F2E-8859-ECD1DFB80491}"/>
    <cellStyle name="20% - Accent6 23 2 4" xfId="5877" xr:uid="{69654F67-FB09-4736-9B4E-42141919210E}"/>
    <cellStyle name="20% - Accent6 23 2 4 2" xfId="14460" xr:uid="{095A3430-1A68-4683-9AFD-52D2A320824C}"/>
    <cellStyle name="20% - Accent6 23 2 4 2 2" xfId="32285" xr:uid="{AC588FDD-2B4E-417B-B0B4-055D4F01AF3A}"/>
    <cellStyle name="20% - Accent6 23 2 4 3" xfId="23785" xr:uid="{6F97C91E-999A-4BD3-9B16-99D0D0450E6E}"/>
    <cellStyle name="20% - Accent6 23 2 5" xfId="10300" xr:uid="{4295103F-D6EA-492C-98B3-81541453875F}"/>
    <cellStyle name="20% - Accent6 23 2 5 2" xfId="28125" xr:uid="{AF923726-8387-4182-857B-51BF2DA5D11C}"/>
    <cellStyle name="20% - Accent6 23 2 6" xfId="19625" xr:uid="{AC443EAE-D1B0-4310-917D-CC9CD6F6941B}"/>
    <cellStyle name="20% - Accent6 23 3" xfId="2217" xr:uid="{F0AE5CDB-45C5-4998-B511-562FEE202FDC}"/>
    <cellStyle name="20% - Accent6 23 3 2" xfId="4297" xr:uid="{887FECF4-D287-443D-B21E-9EA3002333DA}"/>
    <cellStyle name="20% - Accent6 23 3 2 2" xfId="8457" xr:uid="{6F65029B-F6E7-4F0F-958D-7489B3A87DCB}"/>
    <cellStyle name="20% - Accent6 23 3 2 2 2" xfId="17040" xr:uid="{2039E8B5-4871-403B-9C6B-136A714F85E7}"/>
    <cellStyle name="20% - Accent6 23 3 2 2 2 2" xfId="34865" xr:uid="{A18FE5D3-D7C6-4D9C-8735-8F4E4EE9FC13}"/>
    <cellStyle name="20% - Accent6 23 3 2 2 3" xfId="26365" xr:uid="{4C51BA1F-6063-4A91-8654-1DB637A43D31}"/>
    <cellStyle name="20% - Accent6 23 3 2 3" xfId="12880" xr:uid="{BE0E02EE-DDD6-4114-8B93-7FA9ED9D33AD}"/>
    <cellStyle name="20% - Accent6 23 3 2 3 2" xfId="30705" xr:uid="{420548B2-39E5-432C-A665-55BBC3A6C975}"/>
    <cellStyle name="20% - Accent6 23 3 2 4" xfId="22205" xr:uid="{E6667C80-A9C7-4635-B715-7F37E6185A4F}"/>
    <cellStyle name="20% - Accent6 23 3 3" xfId="6377" xr:uid="{83DFCD6C-24E6-40B4-AA4E-FFB9CB1FF313}"/>
    <cellStyle name="20% - Accent6 23 3 3 2" xfId="14960" xr:uid="{84608880-BDEA-4D4E-904E-A4304E61759A}"/>
    <cellStyle name="20% - Accent6 23 3 3 2 2" xfId="32785" xr:uid="{B546B6C8-6F2F-4ED1-AEFA-5A77A9D8F70B}"/>
    <cellStyle name="20% - Accent6 23 3 3 3" xfId="24285" xr:uid="{F5AE6FC9-1C99-4A9A-B314-75F308C0360C}"/>
    <cellStyle name="20% - Accent6 23 3 4" xfId="10800" xr:uid="{70D3D35F-2DCC-45C7-9F3C-28EDF33798EC}"/>
    <cellStyle name="20% - Accent6 23 3 4 2" xfId="28625" xr:uid="{1476780C-3EA3-42F4-A2FA-4157D4362DA4}"/>
    <cellStyle name="20% - Accent6 23 3 5" xfId="20125" xr:uid="{874A3BA7-00BB-4811-B302-32B49C8531C5}"/>
    <cellStyle name="20% - Accent6 23 4" xfId="3317" xr:uid="{39F55CFA-B335-49C6-9533-C0647FE78B0C}"/>
    <cellStyle name="20% - Accent6 23 4 2" xfId="7477" xr:uid="{3AA9A77B-1BB5-455A-8697-AAC56D599E60}"/>
    <cellStyle name="20% - Accent6 23 4 2 2" xfId="16060" xr:uid="{475097AC-338E-4602-848C-7AF64E56C289}"/>
    <cellStyle name="20% - Accent6 23 4 2 2 2" xfId="33885" xr:uid="{179F798E-E760-4DEA-84DB-99926EB76958}"/>
    <cellStyle name="20% - Accent6 23 4 2 3" xfId="25385" xr:uid="{91CF9209-7077-4D35-B673-30FE6162EBD2}"/>
    <cellStyle name="20% - Accent6 23 4 3" xfId="11900" xr:uid="{62B3E522-7F80-4BA2-BC09-4972139ED498}"/>
    <cellStyle name="20% - Accent6 23 4 3 2" xfId="29725" xr:uid="{2397777F-D268-4374-A1CB-3440F0F1AE57}"/>
    <cellStyle name="20% - Accent6 23 4 4" xfId="21225" xr:uid="{A2E890F8-0E51-4D60-991F-1A7E1DD58F46}"/>
    <cellStyle name="20% - Accent6 23 5" xfId="5397" xr:uid="{C0929945-09CE-4A9A-A554-B5CCE298534A}"/>
    <cellStyle name="20% - Accent6 23 5 2" xfId="13980" xr:uid="{22C91783-4F83-45A3-A397-861D872E6EE1}"/>
    <cellStyle name="20% - Accent6 23 5 2 2" xfId="31805" xr:uid="{704C9460-5A3A-48EA-B074-DB679B130812}"/>
    <cellStyle name="20% - Accent6 23 5 3" xfId="23305" xr:uid="{7A264B45-8C5F-46D1-AFF0-11DD2D43D05F}"/>
    <cellStyle name="20% - Accent6 23 6" xfId="9820" xr:uid="{D9852028-65C2-4B27-99D7-EF66014DFC60}"/>
    <cellStyle name="20% - Accent6 23 6 2" xfId="27645" xr:uid="{F0B7B096-9090-4705-BE61-2BB51BDF222C}"/>
    <cellStyle name="20% - Accent6 23 7" xfId="19145" xr:uid="{5C2D1D6B-98CC-4A05-94FB-90BF7E2BCF99}"/>
    <cellStyle name="20% - Accent6 230" xfId="38746" xr:uid="{D43A3974-E891-48AD-97FC-D2037748D98E}"/>
    <cellStyle name="20% - Accent6 231" xfId="38766" xr:uid="{C8001CD2-3D1F-43A6-A9D3-C054BC41D570}"/>
    <cellStyle name="20% - Accent6 232" xfId="38786" xr:uid="{B915B94F-1718-4B5B-AA80-B0F8101CBAB2}"/>
    <cellStyle name="20% - Accent6 233" xfId="38806" xr:uid="{18300B0B-0636-4F23-B124-8C9AFC538395}"/>
    <cellStyle name="20% - Accent6 234" xfId="38826" xr:uid="{0536FBA3-5A19-4773-8313-9848923ADECC}"/>
    <cellStyle name="20% - Accent6 235" xfId="38846" xr:uid="{B828867E-DBC4-42E9-9BB2-7E1C167CE682}"/>
    <cellStyle name="20% - Accent6 236" xfId="38866" xr:uid="{084AA2EB-3C30-4F3D-81C3-9A2FDFD864D5}"/>
    <cellStyle name="20% - Accent6 237" xfId="38886" xr:uid="{873B0378-0BED-4090-99DB-1F1A391D3EAA}"/>
    <cellStyle name="20% - Accent6 238" xfId="38906" xr:uid="{BF682938-BF56-4B66-9256-9D29E653DF6A}"/>
    <cellStyle name="20% - Accent6 239" xfId="38926" xr:uid="{22071295-BDD4-4EFF-A65E-5C8DF31FF44D}"/>
    <cellStyle name="20% - Accent6 24" xfId="1737" xr:uid="{7B872C74-618A-4DE4-90E1-6A931AE00754}"/>
    <cellStyle name="20% - Accent6 24 2" xfId="2717" xr:uid="{1CAE6912-B279-469E-A65C-95F78C6AE021}"/>
    <cellStyle name="20% - Accent6 24 2 2" xfId="4797" xr:uid="{D4B2802C-FC25-40E5-9DA5-4DE47667F411}"/>
    <cellStyle name="20% - Accent6 24 2 2 2" xfId="8957" xr:uid="{0810DAE5-796F-4BE9-8D6B-4D9A74AC738B}"/>
    <cellStyle name="20% - Accent6 24 2 2 2 2" xfId="17540" xr:uid="{C32FE443-445A-4EAD-856F-6C9C8B6A0760}"/>
    <cellStyle name="20% - Accent6 24 2 2 2 2 2" xfId="35365" xr:uid="{6008698E-C157-40D3-A48F-EED6DFD9F6EC}"/>
    <cellStyle name="20% - Accent6 24 2 2 2 3" xfId="26865" xr:uid="{6A9B1AA2-9957-48B7-BF62-D3785334EDC6}"/>
    <cellStyle name="20% - Accent6 24 2 2 3" xfId="13380" xr:uid="{4D3DFD31-2D9B-4AE0-A57C-AE2FF2169288}"/>
    <cellStyle name="20% - Accent6 24 2 2 3 2" xfId="31205" xr:uid="{160D45E9-8888-4BCF-BCF3-E2E6F2BEBA48}"/>
    <cellStyle name="20% - Accent6 24 2 2 4" xfId="22705" xr:uid="{904B4A86-4575-4454-965C-4B1663A7004C}"/>
    <cellStyle name="20% - Accent6 24 2 3" xfId="6877" xr:uid="{CF074AF6-C899-4C3A-BED2-0C9747240795}"/>
    <cellStyle name="20% - Accent6 24 2 3 2" xfId="15460" xr:uid="{795D8E04-0793-41D8-8B20-9BDC4FB13DA7}"/>
    <cellStyle name="20% - Accent6 24 2 3 2 2" xfId="33285" xr:uid="{F0F481E3-BB08-45AA-965A-1815EB609E43}"/>
    <cellStyle name="20% - Accent6 24 2 3 3" xfId="24785" xr:uid="{1DC65E23-DBF1-43DC-BDC1-3084CFC10C4A}"/>
    <cellStyle name="20% - Accent6 24 2 4" xfId="11300" xr:uid="{D8ED8E98-1B22-4229-9ABE-82B679A46F81}"/>
    <cellStyle name="20% - Accent6 24 2 4 2" xfId="29125" xr:uid="{33F71B54-174D-4A9F-8F45-EEC9D61A0AEA}"/>
    <cellStyle name="20% - Accent6 24 2 5" xfId="20625" xr:uid="{C0D0288E-A4E5-4FE5-9354-ADE6B87930F8}"/>
    <cellStyle name="20% - Accent6 24 3" xfId="3817" xr:uid="{42DD0808-6AFD-4825-8C6C-F958D271D2D6}"/>
    <cellStyle name="20% - Accent6 24 3 2" xfId="7977" xr:uid="{70C14691-9CDE-4E78-8EBB-73C1CBF48B46}"/>
    <cellStyle name="20% - Accent6 24 3 2 2" xfId="16560" xr:uid="{FE9488FF-DA9C-4DB8-9764-773AC999A969}"/>
    <cellStyle name="20% - Accent6 24 3 2 2 2" xfId="34385" xr:uid="{D24C92D1-540B-416D-928E-48A3FEEA13FC}"/>
    <cellStyle name="20% - Accent6 24 3 2 3" xfId="25885" xr:uid="{D36EDC22-DDD5-42C8-8FBE-C92232E3E8A7}"/>
    <cellStyle name="20% - Accent6 24 3 3" xfId="12400" xr:uid="{05607961-F4DB-4E0B-A077-61613D28CFFA}"/>
    <cellStyle name="20% - Accent6 24 3 3 2" xfId="30225" xr:uid="{6E68AD01-5341-4DEB-829C-F64E30EC79D9}"/>
    <cellStyle name="20% - Accent6 24 3 4" xfId="21725" xr:uid="{859985D7-E7B5-4604-AE9C-0FF6F515153E}"/>
    <cellStyle name="20% - Accent6 24 4" xfId="5897" xr:uid="{084FD8F7-93C1-409D-B634-467C2D1C06DA}"/>
    <cellStyle name="20% - Accent6 24 4 2" xfId="14480" xr:uid="{89C566F4-B113-4EF9-ABD6-EAC970C6E183}"/>
    <cellStyle name="20% - Accent6 24 4 2 2" xfId="32305" xr:uid="{93E34CBF-CD1B-455A-B431-F3EDDCB92D7F}"/>
    <cellStyle name="20% - Accent6 24 4 3" xfId="23805" xr:uid="{3F7F5B25-401C-4419-AE29-25B34A1D8CE7}"/>
    <cellStyle name="20% - Accent6 24 5" xfId="10320" xr:uid="{62C10635-7518-4DB6-B87B-21500E4EF14C}"/>
    <cellStyle name="20% - Accent6 24 5 2" xfId="28145" xr:uid="{5331010D-F971-4AC2-A324-6C0BF3167430}"/>
    <cellStyle name="20% - Accent6 24 6" xfId="19645" xr:uid="{32D61828-08A5-43DB-8628-C5A58D1852A6}"/>
    <cellStyle name="20% - Accent6 240" xfId="38946" xr:uid="{1A0A0581-1C48-40FF-9A78-A609ECEE1CF8}"/>
    <cellStyle name="20% - Accent6 241" xfId="38966" xr:uid="{E31D07AE-7945-41BB-B018-3A228406FF0F}"/>
    <cellStyle name="20% - Accent6 242" xfId="38986" xr:uid="{41D596A1-A456-4515-93F9-99BF7C55F1D8}"/>
    <cellStyle name="20% - Accent6 243" xfId="39006" xr:uid="{DD6790C2-DF16-46D6-8342-454C1F497589}"/>
    <cellStyle name="20% - Accent6 244" xfId="39026" xr:uid="{0D235601-B65C-475C-B64F-F7FDAC66ED23}"/>
    <cellStyle name="20% - Accent6 245" xfId="39046" xr:uid="{CE786F11-3C25-4351-81FF-CF8E88A8F405}"/>
    <cellStyle name="20% - Accent6 246" xfId="39066" xr:uid="{ACA46288-7122-4AF0-9452-D2A566262904}"/>
    <cellStyle name="20% - Accent6 247" xfId="39086" xr:uid="{E3369BC3-F88A-4B45-B07C-D62E6B34832F}"/>
    <cellStyle name="20% - Accent6 248" xfId="39106" xr:uid="{65D25E9B-9052-450C-838B-5D4C5C47F6B5}"/>
    <cellStyle name="20% - Accent6 249" xfId="39126" xr:uid="{92840504-0C87-42AD-A7E5-A1A5895D7EF8}"/>
    <cellStyle name="20% - Accent6 25" xfId="2737" xr:uid="{CE56BE43-3861-4380-BEFC-CB3024F28AB0}"/>
    <cellStyle name="20% - Accent6 25 2" xfId="4817" xr:uid="{2DF1A1B1-96E0-40FF-9D9D-C6328A014E85}"/>
    <cellStyle name="20% - Accent6 25 2 2" xfId="8977" xr:uid="{2D307BE5-FDE5-4ED2-9184-BFA352323942}"/>
    <cellStyle name="20% - Accent6 25 2 2 2" xfId="17560" xr:uid="{9EAE5288-A7A6-4F6C-AF46-260AA032A4A2}"/>
    <cellStyle name="20% - Accent6 25 2 2 2 2" xfId="35385" xr:uid="{C427AAA6-27D3-4FD9-A2A2-3835CD17C5E9}"/>
    <cellStyle name="20% - Accent6 25 2 2 3" xfId="26885" xr:uid="{CE32531B-B7C3-451F-ACF5-B53726707F9F}"/>
    <cellStyle name="20% - Accent6 25 2 3" xfId="13400" xr:uid="{6CC21CF6-9E72-41C0-92D6-E6231E48E31E}"/>
    <cellStyle name="20% - Accent6 25 2 3 2" xfId="31225" xr:uid="{7A70D87D-2DCF-44D3-99BE-D747DA5BAE54}"/>
    <cellStyle name="20% - Accent6 25 2 4" xfId="22725" xr:uid="{F20CCE30-0544-4FDA-B14A-64E420D31ACD}"/>
    <cellStyle name="20% - Accent6 25 3" xfId="6897" xr:uid="{3B4DC8E1-2318-4DF5-999D-EC6864028CA0}"/>
    <cellStyle name="20% - Accent6 25 3 2" xfId="15480" xr:uid="{21345B5C-6682-412D-8884-394EFB101402}"/>
    <cellStyle name="20% - Accent6 25 3 2 2" xfId="33305" xr:uid="{E6F2B4EB-235D-4036-B8F6-039E5AA0ED1E}"/>
    <cellStyle name="20% - Accent6 25 3 3" xfId="24805" xr:uid="{4D89728D-FE0A-412F-A97E-0C418E0AEDBE}"/>
    <cellStyle name="20% - Accent6 25 4" xfId="11320" xr:uid="{134A2B44-C414-4EDD-BE3F-79151EEB6378}"/>
    <cellStyle name="20% - Accent6 25 4 2" xfId="29145" xr:uid="{C757B58D-0994-45DE-AE21-3292AB380F77}"/>
    <cellStyle name="20% - Accent6 25 5" xfId="20645" xr:uid="{0E0607C1-B4EE-4CA0-B46A-B1C6D9DE2CDA}"/>
    <cellStyle name="20% - Accent6 250" xfId="39146" xr:uid="{ECE078C0-5EC3-47FE-8EA8-E26073EC6532}"/>
    <cellStyle name="20% - Accent6 251" xfId="39166" xr:uid="{82A37C2F-546B-4311-A98D-372C8B31D401}"/>
    <cellStyle name="20% - Accent6 252" xfId="39186" xr:uid="{F91798BA-3733-4F61-9D6D-5167A9CB82E8}"/>
    <cellStyle name="20% - Accent6 253" xfId="39206" xr:uid="{361258A0-56EF-496C-9895-8037236D42C3}"/>
    <cellStyle name="20% - Accent6 254" xfId="39226" xr:uid="{C073FAD5-7688-4952-9E9D-BD6AF7B46640}"/>
    <cellStyle name="20% - Accent6 255" xfId="39246" xr:uid="{2329800B-1F8F-4504-B708-6F6A7115F61D}"/>
    <cellStyle name="20% - Accent6 256" xfId="39266" xr:uid="{B214191D-FE1F-418B-9C8F-FA994D257284}"/>
    <cellStyle name="20% - Accent6 257" xfId="39286" xr:uid="{24131093-DA0B-4232-ABE1-35E9A7D5D4F0}"/>
    <cellStyle name="20% - Accent6 258" xfId="39306" xr:uid="{0879F23A-E322-4301-9928-7E5A2893F6C0}"/>
    <cellStyle name="20% - Accent6 259" xfId="39326" xr:uid="{9793BD07-862B-46E2-AC38-CD197CC1E442}"/>
    <cellStyle name="20% - Accent6 26" xfId="2757" xr:uid="{9B567951-6A89-4599-9ECD-11380F992946}"/>
    <cellStyle name="20% - Accent6 26 2" xfId="4837" xr:uid="{C0D318ED-E8EC-421C-AD1E-5720E6408FD7}"/>
    <cellStyle name="20% - Accent6 26 2 2" xfId="8997" xr:uid="{9C1FB7BA-6704-42CB-B441-CB116AC7EE0D}"/>
    <cellStyle name="20% - Accent6 26 2 2 2" xfId="17580" xr:uid="{51F47FBF-C655-4F7C-9D7D-A7E56B69D9B4}"/>
    <cellStyle name="20% - Accent6 26 2 2 2 2" xfId="35405" xr:uid="{FC29C8EB-2F45-4543-AD1B-B8A768903DC5}"/>
    <cellStyle name="20% - Accent6 26 2 2 3" xfId="26905" xr:uid="{13C45DEF-DC94-439A-9E5F-A9701727DFBE}"/>
    <cellStyle name="20% - Accent6 26 2 3" xfId="13420" xr:uid="{7A7DDD5B-7FA5-4705-B675-00601FA244C9}"/>
    <cellStyle name="20% - Accent6 26 2 3 2" xfId="31245" xr:uid="{D2FD6654-7045-415A-8299-F2AE52F87552}"/>
    <cellStyle name="20% - Accent6 26 2 4" xfId="22745" xr:uid="{8E3D9513-5155-42FE-90FA-603F95757F34}"/>
    <cellStyle name="20% - Accent6 26 3" xfId="6917" xr:uid="{17EA84F2-1CA8-409D-8703-DD3614CD8B59}"/>
    <cellStyle name="20% - Accent6 26 3 2" xfId="15500" xr:uid="{9EDACF7F-3779-4F0C-986D-AC74019AB0DE}"/>
    <cellStyle name="20% - Accent6 26 3 2 2" xfId="33325" xr:uid="{BB0249F3-4F4D-4723-A96F-2E72BAAB1D5A}"/>
    <cellStyle name="20% - Accent6 26 3 3" xfId="24825" xr:uid="{B1DA7371-7641-4958-8F77-C8F84CB54DAF}"/>
    <cellStyle name="20% - Accent6 26 4" xfId="11340" xr:uid="{317EC094-51F1-44FF-8B8A-458BE62B0D4B}"/>
    <cellStyle name="20% - Accent6 26 4 2" xfId="29165" xr:uid="{B3E5B01F-ECA2-4CC6-9A1C-B2DF29AE8E2B}"/>
    <cellStyle name="20% - Accent6 26 5" xfId="20665" xr:uid="{7D366E5E-C653-4FD8-AAA3-165C640AA41E}"/>
    <cellStyle name="20% - Accent6 260" xfId="39346" xr:uid="{A74A5388-598F-41A0-9B8C-4EEA5B9DC397}"/>
    <cellStyle name="20% - Accent6 261" xfId="39366" xr:uid="{7A1F3B88-78BD-4FC8-A54A-FC3BBECA7663}"/>
    <cellStyle name="20% - Accent6 262" xfId="39386" xr:uid="{068A46E2-5501-4CEE-9A12-179B5F42D9F4}"/>
    <cellStyle name="20% - Accent6 263" xfId="39406" xr:uid="{68C166F7-5239-402F-B7D8-77FF5172BAE0}"/>
    <cellStyle name="20% - Accent6 264" xfId="39426" xr:uid="{95957736-5624-42AD-BBC3-A73273E72459}"/>
    <cellStyle name="20% - Accent6 265" xfId="39446" xr:uid="{371A8728-5E52-4F92-A933-7C0CA7A578A3}"/>
    <cellStyle name="20% - Accent6 266" xfId="39466" xr:uid="{9A650638-8FDD-459B-8B95-11BBCF7C0E0B}"/>
    <cellStyle name="20% - Accent6 267" xfId="39486" xr:uid="{1D24AFB0-8D7D-4490-970B-4D59490264C7}"/>
    <cellStyle name="20% - Accent6 268" xfId="39506" xr:uid="{00B7FF9E-07FE-4CA6-B0BA-A4560894B9D2}"/>
    <cellStyle name="20% - Accent6 269" xfId="39526" xr:uid="{963AECDD-112A-4DDC-9C86-52889C2483F2}"/>
    <cellStyle name="20% - Accent6 27" xfId="2777" xr:uid="{BFEC23B1-BACF-40EB-ABDE-EC0058A4BCAC}"/>
    <cellStyle name="20% - Accent6 27 2" xfId="4857" xr:uid="{E94C2BC4-F6E9-4847-BC49-8ACA53051D99}"/>
    <cellStyle name="20% - Accent6 27 2 2" xfId="9017" xr:uid="{241B8DD4-C3A6-4F40-93DE-85BD2B25D8A8}"/>
    <cellStyle name="20% - Accent6 27 2 2 2" xfId="17600" xr:uid="{62023E53-0176-40A9-90A1-FA49AB2A30AF}"/>
    <cellStyle name="20% - Accent6 27 2 2 2 2" xfId="35425" xr:uid="{8F8B8E95-5259-4E95-ABE5-0743F85FC424}"/>
    <cellStyle name="20% - Accent6 27 2 2 3" xfId="26925" xr:uid="{60E85615-D8AD-43D5-B231-E9FE394B83AA}"/>
    <cellStyle name="20% - Accent6 27 2 3" xfId="13440" xr:uid="{9FC66B42-F0AA-4CBF-8A50-4189ACA1F188}"/>
    <cellStyle name="20% - Accent6 27 2 3 2" xfId="31265" xr:uid="{F7EA49B8-9D37-4333-A31A-4D21994F41A2}"/>
    <cellStyle name="20% - Accent6 27 2 4" xfId="22765" xr:uid="{A88CBC8D-37BA-4547-892C-207351438EF1}"/>
    <cellStyle name="20% - Accent6 27 3" xfId="6937" xr:uid="{95AC484A-CD30-4C6D-A797-18AF9969C497}"/>
    <cellStyle name="20% - Accent6 27 3 2" xfId="15520" xr:uid="{33ED2BB6-46BA-452A-9B1E-06528E37DE59}"/>
    <cellStyle name="20% - Accent6 27 3 2 2" xfId="33345" xr:uid="{3B7D222B-8273-4768-814E-483F0D369A7F}"/>
    <cellStyle name="20% - Accent6 27 3 3" xfId="24845" xr:uid="{09D138C0-FA6C-41DE-9730-BAA2FB617345}"/>
    <cellStyle name="20% - Accent6 27 4" xfId="11360" xr:uid="{84371D54-8A56-43E5-8C50-9FA25EA70C67}"/>
    <cellStyle name="20% - Accent6 27 4 2" xfId="29185" xr:uid="{2033DFE7-77E3-4C30-8CAA-8A00FEE19741}"/>
    <cellStyle name="20% - Accent6 27 5" xfId="20685" xr:uid="{1FF82715-BFBC-4558-A985-3D9F36412E06}"/>
    <cellStyle name="20% - Accent6 270" xfId="39546" xr:uid="{8B4CE38C-C927-4A9D-81FB-FADF0C0C5EC4}"/>
    <cellStyle name="20% - Accent6 271" xfId="39566" xr:uid="{92F45843-839B-4194-A15D-C8917C262733}"/>
    <cellStyle name="20% - Accent6 272" xfId="39586" xr:uid="{D59A5FC2-6E98-4B60-9759-BBE1A1C5274B}"/>
    <cellStyle name="20% - Accent6 273" xfId="39606" xr:uid="{DB823C9F-B59C-40D9-BBFC-9C6328E6D26D}"/>
    <cellStyle name="20% - Accent6 274" xfId="39626" xr:uid="{861D3375-E2E6-4A5E-8628-5ADECBA7CEA7}"/>
    <cellStyle name="20% - Accent6 275" xfId="39646" xr:uid="{B3801F6F-CD83-46F4-9D45-023A0FB7649E}"/>
    <cellStyle name="20% - Accent6 276" xfId="39666" xr:uid="{B0F12E34-0A49-4093-9C36-8B6B1EA11488}"/>
    <cellStyle name="20% - Accent6 277" xfId="39686" xr:uid="{FD1F0C78-9CD1-4B2C-BF58-AC1213AE5095}"/>
    <cellStyle name="20% - Accent6 278" xfId="39706" xr:uid="{709B4887-C57D-4F5A-AE0D-D774530DDA0E}"/>
    <cellStyle name="20% - Accent6 279" xfId="39726" xr:uid="{9A6BD2AE-8AA1-4BAC-9468-A73437376C46}"/>
    <cellStyle name="20% - Accent6 28" xfId="2797" xr:uid="{9276754E-2DA5-419C-9353-17164D6A38FF}"/>
    <cellStyle name="20% - Accent6 28 2" xfId="4877" xr:uid="{BD17F12B-02E7-49F1-8105-7430CEBCAE83}"/>
    <cellStyle name="20% - Accent6 28 2 2" xfId="9037" xr:uid="{45A193F5-42C7-4B38-8C5F-3A26E56167E6}"/>
    <cellStyle name="20% - Accent6 28 2 2 2" xfId="17620" xr:uid="{DAC47B84-EA1D-4E9E-914F-F86A56926812}"/>
    <cellStyle name="20% - Accent6 28 2 2 2 2" xfId="35445" xr:uid="{FE0AD54E-3122-4C3B-B08C-E7E8A9F5614C}"/>
    <cellStyle name="20% - Accent6 28 2 2 3" xfId="26945" xr:uid="{1DC8322C-7C57-48F8-99A6-AC35F379DD9B}"/>
    <cellStyle name="20% - Accent6 28 2 3" xfId="13460" xr:uid="{EA12FF1C-0592-4D7F-8AD5-663DE4DA9C0A}"/>
    <cellStyle name="20% - Accent6 28 2 3 2" xfId="31285" xr:uid="{1D61A1AD-700F-4574-821C-4573C2662212}"/>
    <cellStyle name="20% - Accent6 28 2 4" xfId="22785" xr:uid="{B561BA6C-5AEB-4F0E-B689-93F2ED89D0AC}"/>
    <cellStyle name="20% - Accent6 28 3" xfId="6957" xr:uid="{C6939045-2C94-4493-A135-10DAD9669C2C}"/>
    <cellStyle name="20% - Accent6 28 3 2" xfId="15540" xr:uid="{263B6CED-771C-4FCE-BCDE-F3362A791A46}"/>
    <cellStyle name="20% - Accent6 28 3 2 2" xfId="33365" xr:uid="{203A6938-A674-4D5E-A627-0EF1D3918EDE}"/>
    <cellStyle name="20% - Accent6 28 3 3" xfId="24865" xr:uid="{8309E4AA-7E32-4CAC-97E2-2CADA10AF40D}"/>
    <cellStyle name="20% - Accent6 28 4" xfId="11380" xr:uid="{8EB76264-D0B2-49B7-AC58-62221FBF0A6D}"/>
    <cellStyle name="20% - Accent6 28 4 2" xfId="29205" xr:uid="{0F8CAA4D-2F5D-427A-B107-4C5BB5DE0899}"/>
    <cellStyle name="20% - Accent6 28 5" xfId="20705" xr:uid="{0FE8384E-3F08-4421-982E-697CD73913A7}"/>
    <cellStyle name="20% - Accent6 280" xfId="39746" xr:uid="{6871F821-70A8-4212-84FC-D5B132C25670}"/>
    <cellStyle name="20% - Accent6 281" xfId="39766" xr:uid="{8C703E40-B7A2-4E1F-A813-C87C3338D571}"/>
    <cellStyle name="20% - Accent6 282" xfId="39786" xr:uid="{9EAA7C57-7C57-47D9-893D-5599337FD16A}"/>
    <cellStyle name="20% - Accent6 283" xfId="39806" xr:uid="{3C1AFEB4-7461-4173-83C3-982548D4EB2F}"/>
    <cellStyle name="20% - Accent6 284" xfId="39826" xr:uid="{DC952CC4-62AA-44D7-831A-59A49750959B}"/>
    <cellStyle name="20% - Accent6 285" xfId="39846" xr:uid="{09C89ED2-9C6B-4F28-B3B2-09A9DC0AEE85}"/>
    <cellStyle name="20% - Accent6 286" xfId="39866" xr:uid="{A509C252-5EA4-4D31-A54D-99E0759EC8C2}"/>
    <cellStyle name="20% - Accent6 287" xfId="39886" xr:uid="{FD7E850D-857D-4639-8518-E34024200EFB}"/>
    <cellStyle name="20% - Accent6 288" xfId="39906" xr:uid="{2F8F1545-29B9-4CBE-BD7C-0C02C72101F5}"/>
    <cellStyle name="20% - Accent6 289" xfId="39926" xr:uid="{14BB4EDE-772C-4A3D-B70E-3F1EF7B6FBB4}"/>
    <cellStyle name="20% - Accent6 29" xfId="2817" xr:uid="{CAC66FE5-AA61-494B-85C1-D3E224FA38BC}"/>
    <cellStyle name="20% - Accent6 29 2" xfId="4897" xr:uid="{E4AB3580-F7E4-4BC1-81E3-12D3B5D9146F}"/>
    <cellStyle name="20% - Accent6 29 2 2" xfId="9057" xr:uid="{9E37FEB0-EAC9-4D67-894F-CC7049C14354}"/>
    <cellStyle name="20% - Accent6 29 2 2 2" xfId="17640" xr:uid="{8E318B10-FDB8-4269-9BE8-B107143A0C27}"/>
    <cellStyle name="20% - Accent6 29 2 2 2 2" xfId="35465" xr:uid="{AD0C6AEF-7C5B-4859-8279-34162D099434}"/>
    <cellStyle name="20% - Accent6 29 2 2 3" xfId="26965" xr:uid="{80A18AAA-DC74-404B-97B1-441AD510AC70}"/>
    <cellStyle name="20% - Accent6 29 2 3" xfId="13480" xr:uid="{1E2BC35D-D93D-4EE4-9A79-F2C1EF173A3C}"/>
    <cellStyle name="20% - Accent6 29 2 3 2" xfId="31305" xr:uid="{3DBB5383-AC1E-4CDD-AAB3-7B0D9A867233}"/>
    <cellStyle name="20% - Accent6 29 2 4" xfId="22805" xr:uid="{E01AE6F1-07B3-4538-B375-DAFD46AAA53D}"/>
    <cellStyle name="20% - Accent6 29 3" xfId="6977" xr:uid="{1C719FA2-412F-4D5A-9B1F-419B1E8D7565}"/>
    <cellStyle name="20% - Accent6 29 3 2" xfId="15560" xr:uid="{4C021FCE-9536-43C2-BF07-5E104FE9EFA4}"/>
    <cellStyle name="20% - Accent6 29 3 2 2" xfId="33385" xr:uid="{26D000BD-F1A6-4065-86FD-532124FD0EB9}"/>
    <cellStyle name="20% - Accent6 29 3 3" xfId="24885" xr:uid="{184B63A4-ED45-490D-975D-9DCDCD8AB166}"/>
    <cellStyle name="20% - Accent6 29 4" xfId="11400" xr:uid="{447A70AD-EF80-44FE-A90C-22F0C1343998}"/>
    <cellStyle name="20% - Accent6 29 4 2" xfId="29225" xr:uid="{EE7AA4CF-0F76-4C12-931B-1F1A901794BD}"/>
    <cellStyle name="20% - Accent6 29 5" xfId="20725" xr:uid="{588DDCD1-E890-4A0F-B6B4-1457A779FD0A}"/>
    <cellStyle name="20% - Accent6 290" xfId="39946" xr:uid="{1C798B85-E2F5-456A-A2BD-6A3D6D61E6DE}"/>
    <cellStyle name="20% - Accent6 291" xfId="39966" xr:uid="{D86BE7F7-3B48-4AA4-9433-4851C3FAC0C0}"/>
    <cellStyle name="20% - Accent6 292" xfId="39986" xr:uid="{C4EFC2C5-2A94-465E-AB9C-490D12086369}"/>
    <cellStyle name="20% - Accent6 293" xfId="40006" xr:uid="{797D16A4-7362-4DF9-AE55-F07C3CD27CDC}"/>
    <cellStyle name="20% - Accent6 294" xfId="40026" xr:uid="{FF90DA74-5FA4-494B-A9A5-636833B2EB01}"/>
    <cellStyle name="20% - Accent6 295" xfId="40046" xr:uid="{37C05D13-5E60-471F-817E-99EE184A7BF2}"/>
    <cellStyle name="20% - Accent6 296" xfId="40066" xr:uid="{DA3DD9C6-07F0-4D52-BD81-78DD7FB982F6}"/>
    <cellStyle name="20% - Accent6 297" xfId="40086" xr:uid="{4F2B741A-9277-44BA-84D9-BDEA28FD2722}"/>
    <cellStyle name="20% - Accent6 298" xfId="40106" xr:uid="{0DE83B14-282F-4A5D-8AD3-35997DE9FD52}"/>
    <cellStyle name="20% - Accent6 299" xfId="40126" xr:uid="{19401B1A-3220-4921-8832-DF8141ED3889}"/>
    <cellStyle name="20% - Accent6 3" xfId="181" xr:uid="{00000000-0005-0000-0000-000016000000}"/>
    <cellStyle name="20% - Accent6 3 2" xfId="482" xr:uid="{DDC714DB-AF8A-4931-BC12-9A4F7F80CB8E}"/>
    <cellStyle name="20% - Accent6 3 2 2" xfId="1212" xr:uid="{670CC2AC-44AB-4473-9D2F-BE9EF2B0ADA8}"/>
    <cellStyle name="20% - Accent6 3 2 2 2" xfId="2317" xr:uid="{F50E5ACB-A6ED-428F-BF82-387ACDC4BF4B}"/>
    <cellStyle name="20% - Accent6 3 2 2 2 2" xfId="4397" xr:uid="{32D9DF6A-9AC1-4134-AD8D-92B081F26928}"/>
    <cellStyle name="20% - Accent6 3 2 2 2 2 2" xfId="8557" xr:uid="{40662900-BCED-49E9-9923-EB2F12507599}"/>
    <cellStyle name="20% - Accent6 3 2 2 2 2 2 2" xfId="17140" xr:uid="{80CE33B0-16AD-445C-A491-23404FABEE3E}"/>
    <cellStyle name="20% - Accent6 3 2 2 2 2 2 2 2" xfId="34965" xr:uid="{C2D017BB-7110-458E-869E-856E2E571D60}"/>
    <cellStyle name="20% - Accent6 3 2 2 2 2 2 3" xfId="26465" xr:uid="{EEA1B4F0-0854-4F79-8935-4F17B4E0F14E}"/>
    <cellStyle name="20% - Accent6 3 2 2 2 2 3" xfId="12980" xr:uid="{53EF2D51-E267-4BE3-B2D0-F67296718B1D}"/>
    <cellStyle name="20% - Accent6 3 2 2 2 2 3 2" xfId="30805" xr:uid="{32F649ED-2D11-48F3-BB11-E3C7D575EF62}"/>
    <cellStyle name="20% - Accent6 3 2 2 2 2 4" xfId="22305" xr:uid="{6E446793-7746-4CA1-BA54-644E9DD6BEDC}"/>
    <cellStyle name="20% - Accent6 3 2 2 2 3" xfId="6477" xr:uid="{B67C18C9-A864-4641-8142-09E18F63A349}"/>
    <cellStyle name="20% - Accent6 3 2 2 2 3 2" xfId="15060" xr:uid="{6445B53A-93BA-4E79-8C97-6D8D0FC68B26}"/>
    <cellStyle name="20% - Accent6 3 2 2 2 3 2 2" xfId="32885" xr:uid="{A1F98290-9157-490B-92E0-EF2E98D16B5B}"/>
    <cellStyle name="20% - Accent6 3 2 2 2 3 3" xfId="24385" xr:uid="{26118596-050C-4B15-B6B6-26BAA8AADA31}"/>
    <cellStyle name="20% - Accent6 3 2 2 2 4" xfId="10900" xr:uid="{596014EC-54C7-4B2F-9D93-4FC32AD5D4D5}"/>
    <cellStyle name="20% - Accent6 3 2 2 2 4 2" xfId="28725" xr:uid="{28DB800E-DD9D-43B8-987B-CA79E6580ADA}"/>
    <cellStyle name="20% - Accent6 3 2 2 2 5" xfId="20225" xr:uid="{9BDABFC1-A77E-4E4F-81A0-188529F6286D}"/>
    <cellStyle name="20% - Accent6 3 2 2 3" xfId="3417" xr:uid="{E87F9EF9-EAC6-488E-BD21-F75ED8E930FA}"/>
    <cellStyle name="20% - Accent6 3 2 2 3 2" xfId="7577" xr:uid="{6CE9E27A-7AE5-4150-8E99-3120D4610DCA}"/>
    <cellStyle name="20% - Accent6 3 2 2 3 2 2" xfId="16160" xr:uid="{59AD29D1-71D1-4E92-B56C-B08D4A804123}"/>
    <cellStyle name="20% - Accent6 3 2 2 3 2 2 2" xfId="33985" xr:uid="{806D2369-40CB-4039-8E95-AA18A27D5198}"/>
    <cellStyle name="20% - Accent6 3 2 2 3 2 3" xfId="25485" xr:uid="{ADD8CF3F-F864-42AE-ACA2-7BE0DDDB7B0A}"/>
    <cellStyle name="20% - Accent6 3 2 2 3 3" xfId="12000" xr:uid="{A011006D-5E3E-4860-8E74-94A1B399CE58}"/>
    <cellStyle name="20% - Accent6 3 2 2 3 3 2" xfId="29825" xr:uid="{A46090CE-35C6-41E2-8222-D5A7E2045D9E}"/>
    <cellStyle name="20% - Accent6 3 2 2 3 4" xfId="21325" xr:uid="{1F4A01BF-B4A3-43BA-B1C8-B0AD731DB177}"/>
    <cellStyle name="20% - Accent6 3 2 2 4" xfId="5497" xr:uid="{B809052F-7992-4A26-B7F7-A925D1DD865C}"/>
    <cellStyle name="20% - Accent6 3 2 2 4 2" xfId="14080" xr:uid="{85741D63-AB22-423E-80E9-E199560AE7C4}"/>
    <cellStyle name="20% - Accent6 3 2 2 4 2 2" xfId="31905" xr:uid="{9F5E0FAC-01EF-4B54-9B32-3B50A5A028D3}"/>
    <cellStyle name="20% - Accent6 3 2 2 4 3" xfId="23405" xr:uid="{7181964E-4255-4FC7-8C97-0C89422F24AF}"/>
    <cellStyle name="20% - Accent6 3 2 2 5" xfId="9920" xr:uid="{29C240BD-CDA9-4DF0-9CD7-04C33E08ECEE}"/>
    <cellStyle name="20% - Accent6 3 2 2 5 2" xfId="27745" xr:uid="{39E84AE8-E213-4FB7-8818-1ED0514E4C36}"/>
    <cellStyle name="20% - Accent6 3 2 2 6" xfId="19245" xr:uid="{53499C8E-86CA-4DA2-BC34-B0A78228D75F}"/>
    <cellStyle name="20% - Accent6 3 2 3" xfId="1837" xr:uid="{3583D35F-4020-4C59-A79A-6C6D07B198C1}"/>
    <cellStyle name="20% - Accent6 3 2 3 2" xfId="3917" xr:uid="{6FB13098-E9E0-4CA7-A398-57DA1E6E4006}"/>
    <cellStyle name="20% - Accent6 3 2 3 2 2" xfId="8077" xr:uid="{B9B5399E-998D-43A0-98BE-120E9DD8ACD9}"/>
    <cellStyle name="20% - Accent6 3 2 3 2 2 2" xfId="16660" xr:uid="{77BF4698-C2EC-4D7A-9E98-FE3E4E5111B8}"/>
    <cellStyle name="20% - Accent6 3 2 3 2 2 2 2" xfId="34485" xr:uid="{EA02058F-1C18-4799-A1A3-66A6083EABB7}"/>
    <cellStyle name="20% - Accent6 3 2 3 2 2 3" xfId="25985" xr:uid="{0538E23A-ED56-4346-8D60-50E6BB775E0B}"/>
    <cellStyle name="20% - Accent6 3 2 3 2 3" xfId="12500" xr:uid="{486D2D79-7592-4C14-9F36-0D0A357CEBAB}"/>
    <cellStyle name="20% - Accent6 3 2 3 2 3 2" xfId="30325" xr:uid="{148317CE-B1A0-444E-AF05-897799782C0E}"/>
    <cellStyle name="20% - Accent6 3 2 3 2 4" xfId="21825" xr:uid="{05E84110-419B-46C3-AF5D-B42A1F8406E7}"/>
    <cellStyle name="20% - Accent6 3 2 3 3" xfId="5997" xr:uid="{899BC85D-65F6-4EE5-8A66-8066FCCB7F54}"/>
    <cellStyle name="20% - Accent6 3 2 3 3 2" xfId="14580" xr:uid="{BAB751B6-EE44-4952-90CF-04D6C4B4CD70}"/>
    <cellStyle name="20% - Accent6 3 2 3 3 2 2" xfId="32405" xr:uid="{ADB7A3E7-F977-45D0-B6FD-99BCCD2B4F08}"/>
    <cellStyle name="20% - Accent6 3 2 3 3 3" xfId="23905" xr:uid="{91017AB8-4F1A-4226-93CA-E8ABC7B0A52D}"/>
    <cellStyle name="20% - Accent6 3 2 3 4" xfId="10420" xr:uid="{FBAE1B71-A839-493B-BF9D-180309FB52AC}"/>
    <cellStyle name="20% - Accent6 3 2 3 4 2" xfId="28245" xr:uid="{CD8F6BF5-81A7-4DFB-8735-8B6EBD7A51B9}"/>
    <cellStyle name="20% - Accent6 3 2 3 5" xfId="19745" xr:uid="{BF02C9DC-B427-4CC7-91F5-39089D350235}"/>
    <cellStyle name="20% - Accent6 3 2 4" xfId="2937" xr:uid="{EA15361C-AF81-4C26-A2FF-6F48DC7E53DD}"/>
    <cellStyle name="20% - Accent6 3 2 4 2" xfId="7097" xr:uid="{4C7E0D94-671E-4266-BCDC-E6A420D155B9}"/>
    <cellStyle name="20% - Accent6 3 2 4 2 2" xfId="15680" xr:uid="{A4436AF2-2DA6-41BA-99C1-30CCCD9C7B8D}"/>
    <cellStyle name="20% - Accent6 3 2 4 2 2 2" xfId="33505" xr:uid="{C384B89D-712D-4D36-BE78-F81E10E853A8}"/>
    <cellStyle name="20% - Accent6 3 2 4 2 3" xfId="25005" xr:uid="{7F7B0508-5AE9-4BC9-AC9A-8B1DD1991C86}"/>
    <cellStyle name="20% - Accent6 3 2 4 3" xfId="11520" xr:uid="{E03E0457-D9FD-4F87-8A0A-783E2A9A7660}"/>
    <cellStyle name="20% - Accent6 3 2 4 3 2" xfId="29345" xr:uid="{24D36746-424F-424D-9CCA-B9548BAAFF09}"/>
    <cellStyle name="20% - Accent6 3 2 4 4" xfId="20845" xr:uid="{6A35FDAB-339B-45D2-B2EF-D1EDA2CF0400}"/>
    <cellStyle name="20% - Accent6 3 2 5" xfId="5017" xr:uid="{C5BD4570-BD74-4FD6-98E1-D326987069CC}"/>
    <cellStyle name="20% - Accent6 3 2 5 2" xfId="13600" xr:uid="{E5734E55-13E9-4136-8CD5-9483B3AEEDBD}"/>
    <cellStyle name="20% - Accent6 3 2 5 2 2" xfId="31425" xr:uid="{99D176A4-2DC3-4AAF-83C4-25E464A317AA}"/>
    <cellStyle name="20% - Accent6 3 2 5 3" xfId="22925" xr:uid="{C7647140-26DB-490E-83C3-DDF52E759DC5}"/>
    <cellStyle name="20% - Accent6 3 2 6" xfId="9440" xr:uid="{1C18D717-AEA1-4105-9F67-408BDA3FF928}"/>
    <cellStyle name="20% - Accent6 3 2 6 2" xfId="27265" xr:uid="{DA331F84-6D4C-4393-81D5-8937F4745468}"/>
    <cellStyle name="20% - Accent6 3 2 7" xfId="18765" xr:uid="{115C4C69-0FA5-418B-9670-90C80174085A}"/>
    <cellStyle name="20% - Accent6 3 3" xfId="1151" xr:uid="{9D6B6C84-30F2-4297-A64F-F11031407324}"/>
    <cellStyle name="20% - Accent6 3 3 2" xfId="2257" xr:uid="{07F5CABB-A86D-44AF-838A-4ED86AA09CFE}"/>
    <cellStyle name="20% - Accent6 3 3 2 2" xfId="4337" xr:uid="{60096AB2-C7A1-45E5-A94A-6008F8FD1C7E}"/>
    <cellStyle name="20% - Accent6 3 3 2 2 2" xfId="8497" xr:uid="{C061D9AB-6ABF-42E2-B790-DCFF6A2EF361}"/>
    <cellStyle name="20% - Accent6 3 3 2 2 2 2" xfId="17080" xr:uid="{94B0217B-4189-40C4-A043-E7AC2E87BB36}"/>
    <cellStyle name="20% - Accent6 3 3 2 2 2 2 2" xfId="34905" xr:uid="{B4CA3960-CC47-44FC-B0C6-0ABA14B63243}"/>
    <cellStyle name="20% - Accent6 3 3 2 2 2 3" xfId="26405" xr:uid="{73536001-5B8A-40BA-B03C-28D508945560}"/>
    <cellStyle name="20% - Accent6 3 3 2 2 3" xfId="12920" xr:uid="{B4ED3561-CBFD-4208-A017-328FB56FEBCC}"/>
    <cellStyle name="20% - Accent6 3 3 2 2 3 2" xfId="30745" xr:uid="{7A1B81F2-1581-41D2-B6A4-2E692DE7D9F1}"/>
    <cellStyle name="20% - Accent6 3 3 2 2 4" xfId="22245" xr:uid="{FCD92681-DF17-4393-9B52-E18EB986BB91}"/>
    <cellStyle name="20% - Accent6 3 3 2 3" xfId="6417" xr:uid="{EE9DBE3C-E595-43A1-A2CF-40202ACCD6A5}"/>
    <cellStyle name="20% - Accent6 3 3 2 3 2" xfId="15000" xr:uid="{EF9672BF-AF7D-4C00-9706-512D1A195002}"/>
    <cellStyle name="20% - Accent6 3 3 2 3 2 2" xfId="32825" xr:uid="{A92CF9E6-8C7C-4D99-8E9D-31C46357276B}"/>
    <cellStyle name="20% - Accent6 3 3 2 3 3" xfId="24325" xr:uid="{1C1F8EBA-8BE0-47CF-93FD-7707E9422F78}"/>
    <cellStyle name="20% - Accent6 3 3 2 4" xfId="10840" xr:uid="{F2801C92-2027-46B0-A8A0-3891388E5873}"/>
    <cellStyle name="20% - Accent6 3 3 2 4 2" xfId="28665" xr:uid="{35AADD21-F396-46E8-BFF5-467D7D07508D}"/>
    <cellStyle name="20% - Accent6 3 3 2 5" xfId="20165" xr:uid="{0C1C773C-E21F-4085-93F8-1D81D08E9E68}"/>
    <cellStyle name="20% - Accent6 3 3 3" xfId="3357" xr:uid="{37ED41CC-09A6-4986-9F97-DC19F3D8E065}"/>
    <cellStyle name="20% - Accent6 3 3 3 2" xfId="7517" xr:uid="{789F8137-E057-4055-BAAB-6D5E3AFA62CF}"/>
    <cellStyle name="20% - Accent6 3 3 3 2 2" xfId="16100" xr:uid="{9AD09C96-ED64-479D-9EF7-D8EAAF751B26}"/>
    <cellStyle name="20% - Accent6 3 3 3 2 2 2" xfId="33925" xr:uid="{9DBEA457-B3BB-4A31-8FB8-677F55F2F2BC}"/>
    <cellStyle name="20% - Accent6 3 3 3 2 3" xfId="25425" xr:uid="{ECFA78AF-20AF-4D7D-8BD9-1D8E4E2EC619}"/>
    <cellStyle name="20% - Accent6 3 3 3 3" xfId="11940" xr:uid="{9D7DED4F-A4FD-4E91-A055-A1214544B46A}"/>
    <cellStyle name="20% - Accent6 3 3 3 3 2" xfId="29765" xr:uid="{BA9DFF33-0148-42E4-A763-2505174BE993}"/>
    <cellStyle name="20% - Accent6 3 3 3 4" xfId="21265" xr:uid="{2358A0C2-E0C2-4E68-9324-F6732E0879E7}"/>
    <cellStyle name="20% - Accent6 3 3 4" xfId="5437" xr:uid="{B7ADCA7E-B432-4903-AD19-1F4DEC57F0A9}"/>
    <cellStyle name="20% - Accent6 3 3 4 2" xfId="14020" xr:uid="{D60E3286-E356-40FF-83B7-1FAA202A018C}"/>
    <cellStyle name="20% - Accent6 3 3 4 2 2" xfId="31845" xr:uid="{C49379B2-2D22-4B35-9E2B-F549A1C0B8DA}"/>
    <cellStyle name="20% - Accent6 3 3 4 3" xfId="23345" xr:uid="{21189141-7E55-4FB2-B079-42B512AC54CE}"/>
    <cellStyle name="20% - Accent6 3 3 5" xfId="9860" xr:uid="{2C02A91A-FFAC-4116-B8A6-359626E10F73}"/>
    <cellStyle name="20% - Accent6 3 3 5 2" xfId="27685" xr:uid="{2D572D35-A56E-4C23-8931-ED4E5087F1A3}"/>
    <cellStyle name="20% - Accent6 3 3 6" xfId="19185" xr:uid="{77C4DA1D-4747-4A71-9E83-139FBEFCA7BF}"/>
    <cellStyle name="20% - Accent6 3 4" xfId="1777" xr:uid="{80717EB8-41E8-4360-8E8F-BA00F46B011F}"/>
    <cellStyle name="20% - Accent6 3 4 2" xfId="3857" xr:uid="{8AA9FEFE-6FBC-4643-B986-C089A29592CF}"/>
    <cellStyle name="20% - Accent6 3 4 2 2" xfId="8017" xr:uid="{ECE7D6FB-27F4-4F57-AFD3-71B8C2911F01}"/>
    <cellStyle name="20% - Accent6 3 4 2 2 2" xfId="16600" xr:uid="{33504CE6-2A67-40D8-8D2F-B2B711F15BE0}"/>
    <cellStyle name="20% - Accent6 3 4 2 2 2 2" xfId="34425" xr:uid="{36E76A3C-44DD-4434-8225-859E0075110B}"/>
    <cellStyle name="20% - Accent6 3 4 2 2 3" xfId="25925" xr:uid="{A9E293D2-5783-4525-BE8E-3E2674FDEA6D}"/>
    <cellStyle name="20% - Accent6 3 4 2 3" xfId="12440" xr:uid="{16B99E4E-4BFE-4B4D-8458-75D4F92E236E}"/>
    <cellStyle name="20% - Accent6 3 4 2 3 2" xfId="30265" xr:uid="{3AA7E5A2-C627-4075-9453-5EB8C7AE6596}"/>
    <cellStyle name="20% - Accent6 3 4 2 4" xfId="21765" xr:uid="{FBF42A08-3DB7-4933-9CFC-49FBC9D7C4EC}"/>
    <cellStyle name="20% - Accent6 3 4 3" xfId="5937" xr:uid="{CF118917-E17D-44DD-8C62-66DD378F84F5}"/>
    <cellStyle name="20% - Accent6 3 4 3 2" xfId="14520" xr:uid="{EAC6A834-8B96-4709-9605-356BFCAEADE5}"/>
    <cellStyle name="20% - Accent6 3 4 3 2 2" xfId="32345" xr:uid="{A1107E9D-52EE-43DF-B5EB-FD0DE521C761}"/>
    <cellStyle name="20% - Accent6 3 4 3 3" xfId="23845" xr:uid="{09D5C377-24A6-4A53-85BE-1326976E49F3}"/>
    <cellStyle name="20% - Accent6 3 4 4" xfId="10360" xr:uid="{FF43A6F6-CADE-4068-BF1D-356B92BCA4AB}"/>
    <cellStyle name="20% - Accent6 3 4 4 2" xfId="28185" xr:uid="{D7974FE4-DDC1-4449-8A31-64E906F929EF}"/>
    <cellStyle name="20% - Accent6 3 4 5" xfId="19685" xr:uid="{4D58308D-FE19-4550-BCA4-25E6A4D21865}"/>
    <cellStyle name="20% - Accent6 3 5" xfId="2877" xr:uid="{0B6F075E-C10B-480B-98CF-04FB2C745CE0}"/>
    <cellStyle name="20% - Accent6 3 5 2" xfId="7037" xr:uid="{4FB08B20-FA18-4DEB-82C8-B4125EE306F1}"/>
    <cellStyle name="20% - Accent6 3 5 2 2" xfId="15620" xr:uid="{5BAB6929-B77C-49B1-B703-7B6ADDC5D6F2}"/>
    <cellStyle name="20% - Accent6 3 5 2 2 2" xfId="33445" xr:uid="{32FEC94C-2F4D-4196-BBBE-457E94B0A1D9}"/>
    <cellStyle name="20% - Accent6 3 5 2 3" xfId="24945" xr:uid="{F107EC9E-8904-4D6D-AE23-399CB02902B2}"/>
    <cellStyle name="20% - Accent6 3 5 3" xfId="11460" xr:uid="{D6B4D41C-ACEB-49AF-B546-B47B464F6935}"/>
    <cellStyle name="20% - Accent6 3 5 3 2" xfId="29285" xr:uid="{548F7F9F-60D9-42FE-89BA-7EB221180E7C}"/>
    <cellStyle name="20% - Accent6 3 5 4" xfId="20785" xr:uid="{D9796BC6-525B-46A8-98BB-557ABEBE957B}"/>
    <cellStyle name="20% - Accent6 3 6" xfId="4957" xr:uid="{104E15C5-F3EB-432B-ACF7-C45581BE01F9}"/>
    <cellStyle name="20% - Accent6 3 6 2" xfId="13540" xr:uid="{62C2A7EB-1346-40BD-A985-19E34732548F}"/>
    <cellStyle name="20% - Accent6 3 6 2 2" xfId="31365" xr:uid="{0B1D391E-3756-4898-A273-5FC7E32B146D}"/>
    <cellStyle name="20% - Accent6 3 6 3" xfId="22865" xr:uid="{4C34B867-745B-490E-A761-9437AD6C2BFD}"/>
    <cellStyle name="20% - Accent6 3 7" xfId="9380" xr:uid="{312E1096-2B97-4933-BAE6-A68368541750}"/>
    <cellStyle name="20% - Accent6 3 7 2" xfId="27205" xr:uid="{4FF8A8BC-A1A8-49DB-BE0D-DF6A7DB8BE9A}"/>
    <cellStyle name="20% - Accent6 3 8" xfId="18705" xr:uid="{0B47FBD8-8FBD-477D-A854-43DC03510640}"/>
    <cellStyle name="20% - Accent6 30" xfId="2837" xr:uid="{94CE737C-3692-464D-B271-C75AAED0359C}"/>
    <cellStyle name="20% - Accent6 30 2" xfId="4917" xr:uid="{35523AF9-D71D-4E51-AF5A-46D4FA5E8F3A}"/>
    <cellStyle name="20% - Accent6 30 2 2" xfId="9077" xr:uid="{43F33C03-7920-4AFF-854B-235E20CC77D6}"/>
    <cellStyle name="20% - Accent6 30 2 2 2" xfId="17660" xr:uid="{3B775D30-5D28-4AC6-89DD-41993B3CA0A3}"/>
    <cellStyle name="20% - Accent6 30 2 2 2 2" xfId="35485" xr:uid="{509933EB-51E0-4786-89C7-B171EDEC2170}"/>
    <cellStyle name="20% - Accent6 30 2 2 3" xfId="26985" xr:uid="{D0E43E2C-6741-4139-9FA3-88C9CA18CD85}"/>
    <cellStyle name="20% - Accent6 30 2 3" xfId="13500" xr:uid="{1C59465B-C3F0-412A-9A73-B4CA80B370CA}"/>
    <cellStyle name="20% - Accent6 30 2 3 2" xfId="31325" xr:uid="{F1849CB8-8B16-4A06-A3A3-DB6D68D5A28F}"/>
    <cellStyle name="20% - Accent6 30 2 4" xfId="22825" xr:uid="{DCCC9883-84A5-41AE-8CDF-E040DA60C247}"/>
    <cellStyle name="20% - Accent6 30 3" xfId="6997" xr:uid="{12A06F92-31E9-4622-A8EB-1A81FF49C2BD}"/>
    <cellStyle name="20% - Accent6 30 3 2" xfId="15580" xr:uid="{012B8698-7B12-4A75-A704-8A602275EE7E}"/>
    <cellStyle name="20% - Accent6 30 3 2 2" xfId="33405" xr:uid="{ABFD141A-997B-4354-B267-D40AC27D2645}"/>
    <cellStyle name="20% - Accent6 30 3 3" xfId="24905" xr:uid="{F9972AA6-59C6-433A-9C5D-CB0FD0B13D52}"/>
    <cellStyle name="20% - Accent6 30 4" xfId="11420" xr:uid="{30EDE4B5-6E0A-4208-9473-A4C4BBA6C5F5}"/>
    <cellStyle name="20% - Accent6 30 4 2" xfId="29245" xr:uid="{2FC69EAF-5DA9-4A5D-8C27-EE67926226C9}"/>
    <cellStyle name="20% - Accent6 30 5" xfId="20745" xr:uid="{DDCCF1A8-4C6B-4AA0-8978-579654774D01}"/>
    <cellStyle name="20% - Accent6 300" xfId="40146" xr:uid="{2FCA4846-B7C4-4D1D-BD9D-BECC1BC80990}"/>
    <cellStyle name="20% - Accent6 301" xfId="40166" xr:uid="{AC02161A-1CD5-4C26-A065-97E1E8E53976}"/>
    <cellStyle name="20% - Accent6 302" xfId="40186" xr:uid="{F68AB553-9C0E-448D-AB75-0AF934022222}"/>
    <cellStyle name="20% - Accent6 303" xfId="40206" xr:uid="{6327590D-AFB8-44F2-8610-5D4F7BFC1F4D}"/>
    <cellStyle name="20% - Accent6 304" xfId="40226" xr:uid="{FC373E01-E769-4D9D-A4D0-06370900FA63}"/>
    <cellStyle name="20% - Accent6 305" xfId="40246" xr:uid="{96C58AE3-D289-42A1-BB75-E0D7E4D8E387}"/>
    <cellStyle name="20% - Accent6 306" xfId="40266" xr:uid="{71ED5166-EC98-47F6-9283-009B83CFEDD8}"/>
    <cellStyle name="20% - Accent6 307" xfId="40286" xr:uid="{701F0597-F0F8-4DCC-BF0C-A0716579EB56}"/>
    <cellStyle name="20% - Accent6 308" xfId="40306" xr:uid="{A3187E25-A08B-4E25-A83E-E1797E74367D}"/>
    <cellStyle name="20% - Accent6 309" xfId="40326" xr:uid="{D3A2A301-C8AB-42D5-BF73-7B8671E455F2}"/>
    <cellStyle name="20% - Accent6 31" xfId="9118" xr:uid="{FD054255-B52F-4F05-BEDC-AE72E01349F2}"/>
    <cellStyle name="20% - Accent6 31 2" xfId="17680" xr:uid="{C7E8A958-E6D2-4CCE-B9E1-38DB5B95E362}"/>
    <cellStyle name="20% - Accent6 310" xfId="40346" xr:uid="{719C0C5E-FF2E-4E72-BA27-BC5024F3B641}"/>
    <cellStyle name="20% - Accent6 311" xfId="40366" xr:uid="{EAB81AB8-75A6-43BE-A2BE-F6E7F953CF56}"/>
    <cellStyle name="20% - Accent6 312" xfId="40386" xr:uid="{ADD16F33-8765-4CF5-80AD-9F513EDB0878}"/>
    <cellStyle name="20% - Accent6 313" xfId="40406" xr:uid="{4A4E2923-4557-456A-BAA6-C428D457D23C}"/>
    <cellStyle name="20% - Accent6 314" xfId="40426" xr:uid="{A84F4A4E-CDD0-4A67-AAB4-849261E6BEFF}"/>
    <cellStyle name="20% - Accent6 315" xfId="40446" xr:uid="{1C0C780B-1499-4293-8817-D7D4B1A43083}"/>
    <cellStyle name="20% - Accent6 316" xfId="40466" xr:uid="{6C8D075C-C7CF-411D-9980-603544AE76E1}"/>
    <cellStyle name="20% - Accent6 317" xfId="40486" xr:uid="{A04F0097-BDC3-433C-8404-047BF957D805}"/>
    <cellStyle name="20% - Accent6 318" xfId="40506" xr:uid="{7159F462-D4D6-4702-89A3-A2626BFC987B}"/>
    <cellStyle name="20% - Accent6 319" xfId="40526" xr:uid="{3BD2F3DC-7DBC-43E2-8569-3F5CBA0064EF}"/>
    <cellStyle name="20% - Accent6 32" xfId="9138" xr:uid="{A630378D-506E-4AAD-B2D4-814486CDB923}"/>
    <cellStyle name="20% - Accent6 32 2" xfId="17700" xr:uid="{E9F88622-9E3D-4695-8D02-75E91D4B6AF9}"/>
    <cellStyle name="20% - Accent6 32 2 2" xfId="35505" xr:uid="{BAA1E861-0FC2-479C-B5D1-EBD57E085EF0}"/>
    <cellStyle name="20% - Accent6 32 3" xfId="27005" xr:uid="{C1CCC82C-BC26-4289-9A49-E419E7DCDF8A}"/>
    <cellStyle name="20% - Accent6 320" xfId="40546" xr:uid="{B084A8BC-621A-4FBC-82C2-B207A1FE68CD}"/>
    <cellStyle name="20% - Accent6 321" xfId="40566" xr:uid="{8C2879CD-7F7F-4410-B03F-B928C5A21C63}"/>
    <cellStyle name="20% - Accent6 322" xfId="40586" xr:uid="{3B6796AD-E1C3-47C6-9463-59C10439AEA6}"/>
    <cellStyle name="20% - Accent6 323" xfId="40606" xr:uid="{FF5F2D43-62A5-48FD-A4BD-243448F8C0B2}"/>
    <cellStyle name="20% - Accent6 324" xfId="40626" xr:uid="{35294003-71F2-492A-870D-776701C711B5}"/>
    <cellStyle name="20% - Accent6 325" xfId="40646" xr:uid="{3C0B162B-1D1F-4E7A-93E7-778EE769D687}"/>
    <cellStyle name="20% - Accent6 326" xfId="40666" xr:uid="{0743740D-9238-405F-8167-0306D8D3A780}"/>
    <cellStyle name="20% - Accent6 327" xfId="40686" xr:uid="{A2A4C0FA-715C-41DE-997D-08F2B62854D8}"/>
    <cellStyle name="20% - Accent6 328" xfId="40706" xr:uid="{83694057-C832-4CCF-AB11-31C904DFF38A}"/>
    <cellStyle name="20% - Accent6 329" xfId="40726" xr:uid="{E638E497-CD4A-4878-A3F9-3253085799B0}"/>
    <cellStyle name="20% - Accent6 33" xfId="9158" xr:uid="{F9BAFE50-DCC5-4283-96CF-19999554CC51}"/>
    <cellStyle name="20% - Accent6 33 2" xfId="17720" xr:uid="{313CCD1E-C2A5-4642-A345-2648C8AAB0EC}"/>
    <cellStyle name="20% - Accent6 33 2 2" xfId="35525" xr:uid="{251F7FC3-311A-467A-84A5-0B587B2026C4}"/>
    <cellStyle name="20% - Accent6 33 3" xfId="27025" xr:uid="{E40A1D41-A2C8-44B2-8CF6-8CB6EDAAE3F3}"/>
    <cellStyle name="20% - Accent6 330" xfId="40746" xr:uid="{95D992C2-5BD6-4429-BD58-4F45C55BFCBD}"/>
    <cellStyle name="20% - Accent6 331" xfId="40766" xr:uid="{468B50EB-BEA0-490D-8C19-A251EC5E0DA4}"/>
    <cellStyle name="20% - Accent6 332" xfId="40786" xr:uid="{4056DF00-41A0-460C-A521-8C057A9B19CC}"/>
    <cellStyle name="20% - Accent6 333" xfId="40794" xr:uid="{37FB7C03-4665-4AD4-A28B-B0A0A9637AD4}"/>
    <cellStyle name="20% - Accent6 334" xfId="40826" xr:uid="{B98F06EE-9838-4D20-8A89-1E55FD446513}"/>
    <cellStyle name="20% - Accent6 335" xfId="40846" xr:uid="{35165DB7-DC68-4187-910B-4AA99D866E7A}"/>
    <cellStyle name="20% - Accent6 336" xfId="40866" xr:uid="{57328F97-1E82-41A8-A418-E18C1BB1677F}"/>
    <cellStyle name="20% - Accent6 337" xfId="40886" xr:uid="{4AC97B18-AC1B-41F7-9BB2-95D1372B5CEE}"/>
    <cellStyle name="20% - Accent6 338" xfId="40906" xr:uid="{513C6733-74EB-40D2-A98A-38F18607560E}"/>
    <cellStyle name="20% - Accent6 339" xfId="40926" xr:uid="{C4043DAC-B486-4045-A1E9-6FF330F1EDA7}"/>
    <cellStyle name="20% - Accent6 34" xfId="9178" xr:uid="{846BDD3A-2581-44C2-8FD7-AF8C4DC278BF}"/>
    <cellStyle name="20% - Accent6 340" xfId="40946" xr:uid="{C350C629-74C2-4B1F-A2D2-3151359D273B}"/>
    <cellStyle name="20% - Accent6 341" xfId="40966" xr:uid="{1D1C89D6-4E3B-48D4-9717-844C5CDCD1A2}"/>
    <cellStyle name="20% - Accent6 342" xfId="40986" xr:uid="{5937A866-F947-4076-9248-92432855C4ED}"/>
    <cellStyle name="20% - Accent6 343" xfId="41006" xr:uid="{71C41639-B479-4460-8D0A-23DECF0688A3}"/>
    <cellStyle name="20% - Accent6 344" xfId="41026" xr:uid="{95789078-C65D-491B-A196-FE7AE3285C7C}"/>
    <cellStyle name="20% - Accent6 345" xfId="41046" xr:uid="{3179ED31-FC03-48B8-93F9-1EEF3700AD80}"/>
    <cellStyle name="20% - Accent6 346" xfId="41066" xr:uid="{0F146402-7D82-4F40-8D2D-D6C2E075FD9A}"/>
    <cellStyle name="20% - Accent6 347" xfId="41086" xr:uid="{ECE6CE5B-CB8F-4327-8858-81C5F914FCA1}"/>
    <cellStyle name="20% - Accent6 348" xfId="41106" xr:uid="{671F5505-BB60-439F-AAAF-A9A198A25C84}"/>
    <cellStyle name="20% - Accent6 349" xfId="41126" xr:uid="{2856BCCB-3784-4EE7-8166-FE45B2172E77}"/>
    <cellStyle name="20% - Accent6 35" xfId="9220" xr:uid="{448ED939-812E-4F71-9DA0-4B6338EB455C}"/>
    <cellStyle name="20% - Accent6 35 2" xfId="17740" xr:uid="{1A69C8B5-85BE-4736-B776-3E3844E5402E}"/>
    <cellStyle name="20% - Accent6 35 2 2" xfId="35545" xr:uid="{69E0F98D-00B0-4C76-B071-5DD23FA8FD24}"/>
    <cellStyle name="20% - Accent6 35 3" xfId="27045" xr:uid="{03A413E6-7402-435C-B987-8C6DE629D9E4}"/>
    <cellStyle name="20% - Accent6 350" xfId="41134" xr:uid="{F7844C17-B8AE-4825-BA7F-4BD1456FC4E9}"/>
    <cellStyle name="20% - Accent6 351" xfId="41154" xr:uid="{DB1194E5-D8F3-46CE-8F79-858CC54653E1}"/>
    <cellStyle name="20% - Accent6 352" xfId="41186" xr:uid="{16B9845B-A1DB-430F-A372-165BB660F0E0}"/>
    <cellStyle name="20% - Accent6 353" xfId="41206" xr:uid="{2F14FE3B-03E5-41DA-B7AB-9A6A469E8B3D}"/>
    <cellStyle name="20% - Accent6 354" xfId="41226" xr:uid="{CBD5F7A3-54FB-4C2C-BE31-B129D124B0AB}"/>
    <cellStyle name="20% - Accent6 355" xfId="41246" xr:uid="{C73F3898-85E2-4CD5-AF1D-DEAF621DC81B}"/>
    <cellStyle name="20% - Accent6 356" xfId="41254" xr:uid="{6CFD15D0-CB6B-4FCA-99CE-B6F51B70AB76}"/>
    <cellStyle name="20% - Accent6 357" xfId="41305" xr:uid="{46D29A14-354B-4144-B868-4285150C3D6D}"/>
    <cellStyle name="20% - Accent6 358" xfId="41272" xr:uid="{1E96325E-03A0-42D7-8C6B-ED99D6CE8E58}"/>
    <cellStyle name="20% - Accent6 359" xfId="41326" xr:uid="{A6AF7615-B0B4-4D5F-8DCA-903D7D24153F}"/>
    <cellStyle name="20% - Accent6 36" xfId="9240" xr:uid="{D68CBD4A-B191-4467-90F5-943A7C3EA9A1}"/>
    <cellStyle name="20% - Accent6 36 2" xfId="17760" xr:uid="{48E5D2B0-2FBE-447A-A8CC-5A3A39A4796F}"/>
    <cellStyle name="20% - Accent6 36 2 2" xfId="35565" xr:uid="{3A7F2D02-574A-4A08-A699-BDDC5113D9F7}"/>
    <cellStyle name="20% - Accent6 36 3" xfId="27065" xr:uid="{119BA893-EC36-44F5-BC9B-BFDB6C95CCE3}"/>
    <cellStyle name="20% - Accent6 360" xfId="41346" xr:uid="{4AA47CAB-CEC3-41C4-A82A-42206690153C}"/>
    <cellStyle name="20% - Accent6 361" xfId="41366" xr:uid="{C5A67A86-C11D-402E-B9C5-D5D83EF22707}"/>
    <cellStyle name="20% - Accent6 362" xfId="41386" xr:uid="{471ED260-5A98-48C3-8CD8-A1245214E175}"/>
    <cellStyle name="20% - Accent6 363" xfId="41394" xr:uid="{17540A48-6A35-41CF-B31E-20B59B2A48BD}"/>
    <cellStyle name="20% - Accent6 364" xfId="41426" xr:uid="{B019955D-9B56-4973-A54D-2A9F1091C8F1}"/>
    <cellStyle name="20% - Accent6 365" xfId="41446" xr:uid="{2C2BB5F7-8055-40FB-AD11-537E1781B133}"/>
    <cellStyle name="20% - Accent6 366" xfId="41466" xr:uid="{8AB4D014-0D60-468C-BF57-CE515C7A6627}"/>
    <cellStyle name="20% - Accent6 367" xfId="41486" xr:uid="{5659A42C-D40A-45CA-80F3-F3D8826B77D5}"/>
    <cellStyle name="20% - Accent6 368" xfId="41506" xr:uid="{5F0F4873-ECBA-4573-AA24-13ACEC8C24BB}"/>
    <cellStyle name="20% - Accent6 369" xfId="41514" xr:uid="{7C7817D3-90D3-42D7-B3B9-21E403BED799}"/>
    <cellStyle name="20% - Accent6 37" xfId="9260" xr:uid="{FE7E1926-397D-440A-9223-1FDF1B0C61CB}"/>
    <cellStyle name="20% - Accent6 37 2" xfId="17780" xr:uid="{44C9F192-C047-4ADF-87B7-0BA2277F3C3D}"/>
    <cellStyle name="20% - Accent6 37 2 2" xfId="35585" xr:uid="{524BC0A3-899D-4C75-8E5D-34F26C397512}"/>
    <cellStyle name="20% - Accent6 37 3" xfId="27085" xr:uid="{C79188E6-B534-4383-8F33-2210DF3D1C3F}"/>
    <cellStyle name="20% - Accent6 370" xfId="41546" xr:uid="{453C5D78-765C-4827-A7AD-62902CA89932}"/>
    <cellStyle name="20% - Accent6 371" xfId="41566" xr:uid="{39500AFA-3AD4-431F-971F-06EE68F9D3F5}"/>
    <cellStyle name="20% - Accent6 372" xfId="41586" xr:uid="{72E76879-BE38-4167-BE7A-541B562B12AC}"/>
    <cellStyle name="20% - Accent6 373" xfId="41606" xr:uid="{9B5AC786-04D3-452E-B4BA-E7829553EB77}"/>
    <cellStyle name="20% - Accent6 374" xfId="41614" xr:uid="{9EE78E8D-E287-43AA-8737-74E6131269A3}"/>
    <cellStyle name="20% - Accent6 375" xfId="41646" xr:uid="{3AAD3426-94DF-4751-9E4C-B45F7CCB3934}"/>
    <cellStyle name="20% - Accent6 376" xfId="41666" xr:uid="{256203F3-7583-42EF-9597-EA326A765BDB}"/>
    <cellStyle name="20% - Accent6 377" xfId="41686" xr:uid="{5426D60D-B077-45DA-BD93-0E2682A27213}"/>
    <cellStyle name="20% - Accent6 378" xfId="41694" xr:uid="{1A20A646-E3FF-4633-8D51-CA4AB92E9B58}"/>
    <cellStyle name="20% - Accent6 379" xfId="41726" xr:uid="{B6B20600-40DF-48D0-97C1-E77D91A7AEEC}"/>
    <cellStyle name="20% - Accent6 38" xfId="9280" xr:uid="{590F7B2E-A339-4F33-976B-6169FA1805BF}"/>
    <cellStyle name="20% - Accent6 38 2" xfId="17800" xr:uid="{214F45B5-29D5-437F-925E-A3D5EB4FDCA6}"/>
    <cellStyle name="20% - Accent6 38 2 2" xfId="35605" xr:uid="{DC2E1097-A9B5-4659-9D0E-DD2799E70CB6}"/>
    <cellStyle name="20% - Accent6 38 3" xfId="27105" xr:uid="{6E4CE85E-A54E-417A-A5D0-37663687BB5F}"/>
    <cellStyle name="20% - Accent6 380" xfId="41746" xr:uid="{3256D9DF-2D8D-4B8D-9620-7923CA768846}"/>
    <cellStyle name="20% - Accent6 381" xfId="41766" xr:uid="{AA554507-FF17-4B0B-87EE-A9CBD152FDC1}"/>
    <cellStyle name="20% - Accent6 382" xfId="41775" xr:uid="{DFB92224-8300-442E-8E12-8E1344AB0F6B}"/>
    <cellStyle name="20% - Accent6 383" xfId="41795" xr:uid="{850ECA32-1EA0-41FE-8F41-7738A9071A7E}"/>
    <cellStyle name="20% - Accent6 384" xfId="41847" xr:uid="{D3AA5E23-D998-4E96-B7B4-2454592331F0}"/>
    <cellStyle name="20% - Accent6 385" xfId="41822" xr:uid="{A0DE970C-1198-4F0A-B03A-F9DE2D50BBE3}"/>
    <cellStyle name="20% - Accent6 386" xfId="41867" xr:uid="{6A11603C-7B8F-43E2-8273-084F33494106}"/>
    <cellStyle name="20% - Accent6 387" xfId="41887" xr:uid="{05969C5E-1E74-4296-8CD9-78F38DC2B930}"/>
    <cellStyle name="20% - Accent6 388" xfId="41895" xr:uid="{06540775-2E8C-4CBB-83F0-BEA593DE711F}"/>
    <cellStyle name="20% - Accent6 389" xfId="41915" xr:uid="{20F302DE-AB65-44AE-9D78-0F3D0A7D8A3F}"/>
    <cellStyle name="20% - Accent6 39" xfId="9300" xr:uid="{A218B95B-7DFD-4127-B9CB-693F3D284BEE}"/>
    <cellStyle name="20% - Accent6 39 2" xfId="27125" xr:uid="{0792997F-D6C0-457D-B6A4-EF233485D58E}"/>
    <cellStyle name="20% - Accent6 390" xfId="41947" xr:uid="{ED810CB1-4F91-47AB-B6D7-4A4D73725340}"/>
    <cellStyle name="20% - Accent6 391" xfId="41967" xr:uid="{996EB972-9E6A-472F-9A34-437A686C0B08}"/>
    <cellStyle name="20% - Accent6 392" xfId="41987" xr:uid="{7F85293C-44D8-4A9C-B4BC-ECCD6BA60175}"/>
    <cellStyle name="20% - Accent6 393" xfId="42007" xr:uid="{27F4628F-3B29-4CE8-9657-32FC58BB3A47}"/>
    <cellStyle name="20% - Accent6 394" xfId="42027" xr:uid="{ED427ACE-E5AD-46A2-94AB-BD427A5C65F0}"/>
    <cellStyle name="20% - Accent6 395" xfId="42047" xr:uid="{96930F00-B58B-4C45-B1AA-C939C4F343AC}"/>
    <cellStyle name="20% - Accent6 396" xfId="42067" xr:uid="{B1B10DB2-9E69-408C-8F77-85E03F5A238B}"/>
    <cellStyle name="20% - Accent6 397" xfId="42087" xr:uid="{899EB24E-578B-4F98-8D23-4441C71587EC}"/>
    <cellStyle name="20% - Accent6 398" xfId="42107" xr:uid="{BA55B096-BBFF-43B1-8E06-CA00010B7D93}"/>
    <cellStyle name="20% - Accent6 399" xfId="42115" xr:uid="{915F66A3-659D-4478-B7AD-860B75DB57D8}"/>
    <cellStyle name="20% - Accent6 4" xfId="237" xr:uid="{00000000-0005-0000-0000-000017000000}"/>
    <cellStyle name="20% - Accent6 40" xfId="9320" xr:uid="{0373AA3E-FC3D-4E44-8C87-D29D0F8181FF}"/>
    <cellStyle name="20% - Accent6 40 2" xfId="17820" xr:uid="{62A6F792-ED7A-42D5-A605-E630E6C9BA3A}"/>
    <cellStyle name="20% - Accent6 40 2 2" xfId="35625" xr:uid="{AA752511-2238-46A4-9C5A-FDA1C11EBABE}"/>
    <cellStyle name="20% - Accent6 40 3" xfId="27145" xr:uid="{1289BED7-147B-497E-A975-A3396B96074F}"/>
    <cellStyle name="20% - Accent6 400" xfId="42147" xr:uid="{A5E553D5-2935-4913-94A7-462EAEBFFA20}"/>
    <cellStyle name="20% - Accent6 401" xfId="42155" xr:uid="{E815AC21-3EB0-49B8-B287-10C9BD0D957B}"/>
    <cellStyle name="20% - Accent6 402" xfId="42187" xr:uid="{C77F0BB8-8077-4F70-967A-C3446F214027}"/>
    <cellStyle name="20% - Accent6 403" xfId="42227" xr:uid="{43AA37EA-56E1-4261-99E3-167EE3875DAD}"/>
    <cellStyle name="20% - Accent6 404" xfId="42199" xr:uid="{92514E7A-F56D-4B45-99FA-3F46610B2106}"/>
    <cellStyle name="20% - Accent6 405" xfId="42247" xr:uid="{0C3609C1-D758-42A3-88D5-E83121981CC7}"/>
    <cellStyle name="20% - Accent6 406" xfId="42267" xr:uid="{B2A09AFE-69D2-4C2E-9260-5D6AAF10A8DF}"/>
    <cellStyle name="20% - Accent6 407" xfId="42287" xr:uid="{746B0A3F-0B14-4323-B1A6-2A1E093C835F}"/>
    <cellStyle name="20% - Accent6 408" xfId="42295" xr:uid="{44DC333D-F79A-4F50-9FB4-C967E4CF5FD2}"/>
    <cellStyle name="20% - Accent6 409" xfId="42315" xr:uid="{BA01EDE4-793E-4221-80DA-851DF4F8D840}"/>
    <cellStyle name="20% - Accent6 41" xfId="9340" xr:uid="{8C34A145-F3C1-447D-8D5D-51FB7920CBB6}"/>
    <cellStyle name="20% - Accent6 41 2" xfId="17840" xr:uid="{0D144191-DD6D-46B2-BD47-B6110E385029}"/>
    <cellStyle name="20% - Accent6 41 2 2" xfId="35645" xr:uid="{89A14BE7-C1B6-4FD0-96C9-6335330988B5}"/>
    <cellStyle name="20% - Accent6 41 3" xfId="27165" xr:uid="{B499C622-004A-4613-886A-DD606181BC7B}"/>
    <cellStyle name="20% - Accent6 410" xfId="42347" xr:uid="{CCD555C1-0B20-4D53-9846-50FB06E6B201}"/>
    <cellStyle name="20% - Accent6 411" xfId="42355" xr:uid="{434D390C-1DB5-4BD0-9E7F-AE7CC2EC5742}"/>
    <cellStyle name="20% - Accent6 412" xfId="42403" xr:uid="{3F1AE10D-BE30-4909-AA63-B5A385C6E2F0}"/>
    <cellStyle name="20% - Accent6 413" xfId="42371" xr:uid="{C25D7A7B-A8DB-4723-B580-4AEA295F1CB3}"/>
    <cellStyle name="20% - Accent6 414" xfId="42415" xr:uid="{2063EBC7-C721-485D-94DF-6E8349E8CAFC}"/>
    <cellStyle name="20% - Accent6 415" xfId="42447" xr:uid="{87FBC97C-7C76-4E75-BADC-8DB7666CA9BD}"/>
    <cellStyle name="20% - Accent6 416" xfId="42467" xr:uid="{3E2166D7-6E6C-4011-B161-4C1FF28D231D}"/>
    <cellStyle name="20% - Accent6 417" xfId="42475" xr:uid="{93659A33-B8E9-47D6-8A7D-BC1A67753CFC}"/>
    <cellStyle name="20% - Accent6 418" xfId="42507" xr:uid="{70395626-0187-4637-9D03-4D37100E2DF3}"/>
    <cellStyle name="20% - Accent6 419" xfId="42515" xr:uid="{50F3A232-708E-4E54-8D4A-4FEAED7EA7A0}"/>
    <cellStyle name="20% - Accent6 42" xfId="17860" xr:uid="{A4B3AB22-5B17-4348-BD8F-FC1F2571FB9C}"/>
    <cellStyle name="20% - Accent6 42 2" xfId="35665" xr:uid="{987727C1-7F54-4104-A415-92774063563D}"/>
    <cellStyle name="20% - Accent6 420" xfId="42548" xr:uid="{755BA3A8-6429-44DA-BB37-6C13DFEC0D7E}"/>
    <cellStyle name="20% - Accent6 421" xfId="42556" xr:uid="{63C67D39-67EA-47C8-BDF5-3B565BF94AAE}"/>
    <cellStyle name="20% - Accent6 422" xfId="42588" xr:uid="{43152F27-3F20-4CE1-B6F4-F11A9F7C5B81}"/>
    <cellStyle name="20% - Accent6 423" xfId="42596" xr:uid="{51D2CF12-949D-45A0-9E6E-F177F73D058A}"/>
    <cellStyle name="20% - Accent6 424" xfId="42690" xr:uid="{9A66DCC6-71FD-44D7-BFE7-CCCFAB177093}"/>
    <cellStyle name="20% - Accent6 425" xfId="42710" xr:uid="{3F4737E2-4E4E-4055-BE12-0608123E6589}"/>
    <cellStyle name="20% - Accent6 426" xfId="42730" xr:uid="{E341E588-EA8C-4BCA-98CB-41D4555446E4}"/>
    <cellStyle name="20% - Accent6 427" xfId="42750" xr:uid="{22640A9C-7EE9-4FFC-B814-98261B5E60AA}"/>
    <cellStyle name="20% - Accent6 428" xfId="42770" xr:uid="{1E15E589-E88E-47AD-8BEA-396AA791DD75}"/>
    <cellStyle name="20% - Accent6 429" xfId="42779" xr:uid="{BE57258A-979B-4242-8AC3-48407B486421}"/>
    <cellStyle name="20% - Accent6 43" xfId="17880" xr:uid="{327A0A89-C76F-4D9B-9447-62EF73723BF9}"/>
    <cellStyle name="20% - Accent6 43 2" xfId="35685" xr:uid="{EDC5BE30-1D92-4C74-99B2-DC97880F1858}"/>
    <cellStyle name="20% - Accent6 44" xfId="17900" xr:uid="{D9C20293-1386-4BF2-8583-2317038CCD6F}"/>
    <cellStyle name="20% - Accent6 44 2" xfId="35705" xr:uid="{CE9EEF2F-77E9-4996-8A2B-E8268EC6B4DA}"/>
    <cellStyle name="20% - Accent6 45" xfId="17920" xr:uid="{133F3938-A177-4B09-AC1F-6595674EF005}"/>
    <cellStyle name="20% - Accent6 45 2" xfId="35725" xr:uid="{0C1DE54D-C4AD-42BF-9847-C4AC4C022C10}"/>
    <cellStyle name="20% - Accent6 46" xfId="17940" xr:uid="{4534DA79-17E1-466B-B380-125BA5467F48}"/>
    <cellStyle name="20% - Accent6 46 2" xfId="35745" xr:uid="{95FB3983-1749-4C2C-98D4-8D318C75BE43}"/>
    <cellStyle name="20% - Accent6 47" xfId="17984" xr:uid="{BBD53A2E-C51A-4A76-A635-C39077E01679}"/>
    <cellStyle name="20% - Accent6 47 2" xfId="35765" xr:uid="{977CDF1E-A538-4277-984B-9A2A5616B046}"/>
    <cellStyle name="20% - Accent6 48" xfId="18004" xr:uid="{20A37256-E255-4DC6-B495-D3809946A29E}"/>
    <cellStyle name="20% - Accent6 49" xfId="18024" xr:uid="{BD113944-28E8-4AC7-91DD-7683DB5CCEAE}"/>
    <cellStyle name="20% - Accent6 5" xfId="301" xr:uid="{1EB8C7D5-BD95-40A9-B98D-9CCAF42BC7E8}"/>
    <cellStyle name="20% - Accent6 5 2" xfId="533" xr:uid="{178D06D8-0A11-4201-9324-5DDD3A7EE9D7}"/>
    <cellStyle name="20% - Accent6 5 2 2" xfId="1232" xr:uid="{BF41A5BC-39AC-4536-AAE9-181AAB89F3A9}"/>
    <cellStyle name="20% - Accent6 5 2 2 2" xfId="2337" xr:uid="{53B83805-01C9-48E8-AF88-EB46906A6EFB}"/>
    <cellStyle name="20% - Accent6 5 2 2 2 2" xfId="4417" xr:uid="{0395A497-671A-4E4B-A644-EC516FF2D363}"/>
    <cellStyle name="20% - Accent6 5 2 2 2 2 2" xfId="8577" xr:uid="{D55A9C14-53B8-4CB1-BFC2-B29C76003714}"/>
    <cellStyle name="20% - Accent6 5 2 2 2 2 2 2" xfId="17160" xr:uid="{9B9B9BE9-CA1E-4655-8E73-17C0CDBB3D07}"/>
    <cellStyle name="20% - Accent6 5 2 2 2 2 2 2 2" xfId="34985" xr:uid="{45F378A4-112A-463C-AAFE-9F5566594F9E}"/>
    <cellStyle name="20% - Accent6 5 2 2 2 2 2 3" xfId="26485" xr:uid="{A0412082-3174-47BC-954D-A569FAF30897}"/>
    <cellStyle name="20% - Accent6 5 2 2 2 2 3" xfId="13000" xr:uid="{DCC67A05-48E2-4CDD-8C81-60272509792D}"/>
    <cellStyle name="20% - Accent6 5 2 2 2 2 3 2" xfId="30825" xr:uid="{FBC7AF0F-FCF6-442A-AD96-7AC9FCC06E58}"/>
    <cellStyle name="20% - Accent6 5 2 2 2 2 4" xfId="22325" xr:uid="{69479E9C-44E6-49BA-9AE1-57F43E3C4FEE}"/>
    <cellStyle name="20% - Accent6 5 2 2 2 3" xfId="6497" xr:uid="{481B5825-A0A0-462C-912D-310025F11C0B}"/>
    <cellStyle name="20% - Accent6 5 2 2 2 3 2" xfId="15080" xr:uid="{C0F21841-BDA9-47A6-B22D-DE71FED5EF3F}"/>
    <cellStyle name="20% - Accent6 5 2 2 2 3 2 2" xfId="32905" xr:uid="{3778E295-5A73-49B2-81BC-009815014DE8}"/>
    <cellStyle name="20% - Accent6 5 2 2 2 3 3" xfId="24405" xr:uid="{8DE3FF77-20C7-4DAA-9171-0013797209FA}"/>
    <cellStyle name="20% - Accent6 5 2 2 2 4" xfId="10920" xr:uid="{595429FC-8265-4B5A-B214-7262BBF73C6D}"/>
    <cellStyle name="20% - Accent6 5 2 2 2 4 2" xfId="28745" xr:uid="{4178363B-D51C-4079-8F73-E7A01AEA6E79}"/>
    <cellStyle name="20% - Accent6 5 2 2 2 5" xfId="20245" xr:uid="{1C4DE0C7-B598-40B7-B485-F56E837849BF}"/>
    <cellStyle name="20% - Accent6 5 2 2 3" xfId="3437" xr:uid="{40773719-52A2-4678-ACA2-88130A6681AD}"/>
    <cellStyle name="20% - Accent6 5 2 2 3 2" xfId="7597" xr:uid="{E17121FB-B382-4B55-ABD3-FB9765D59D98}"/>
    <cellStyle name="20% - Accent6 5 2 2 3 2 2" xfId="16180" xr:uid="{97F85534-DA08-4098-A2B8-9F4700560841}"/>
    <cellStyle name="20% - Accent6 5 2 2 3 2 2 2" xfId="34005" xr:uid="{37F68B0E-9FDF-4FB7-ABEA-4125FEC11EFA}"/>
    <cellStyle name="20% - Accent6 5 2 2 3 2 3" xfId="25505" xr:uid="{0664943A-1CE3-4F4A-B080-7546B02A6169}"/>
    <cellStyle name="20% - Accent6 5 2 2 3 3" xfId="12020" xr:uid="{2E691E9D-637C-4EA6-8D1F-F1AC9E45107E}"/>
    <cellStyle name="20% - Accent6 5 2 2 3 3 2" xfId="29845" xr:uid="{9C7A5AE7-4258-4BCB-9022-FC961BF843EF}"/>
    <cellStyle name="20% - Accent6 5 2 2 3 4" xfId="21345" xr:uid="{2BB73919-8017-44AC-8DC3-22FBA82559C7}"/>
    <cellStyle name="20% - Accent6 5 2 2 4" xfId="5517" xr:uid="{79BA3E2F-6E42-4731-8E65-3861628C013C}"/>
    <cellStyle name="20% - Accent6 5 2 2 4 2" xfId="14100" xr:uid="{FF87788B-7D3D-4088-93C9-8E2AB582E44D}"/>
    <cellStyle name="20% - Accent6 5 2 2 4 2 2" xfId="31925" xr:uid="{C22952EE-37A9-476B-83A8-82751A4E8818}"/>
    <cellStyle name="20% - Accent6 5 2 2 4 3" xfId="23425" xr:uid="{1A89AD50-929E-40BC-8E91-4AFA8E87D0A5}"/>
    <cellStyle name="20% - Accent6 5 2 2 5" xfId="9940" xr:uid="{B23F18E8-C9C9-4D49-B84E-62E2486B0C96}"/>
    <cellStyle name="20% - Accent6 5 2 2 5 2" xfId="27765" xr:uid="{8178775D-B7C5-495A-B07C-7F129A3A13E6}"/>
    <cellStyle name="20% - Accent6 5 2 2 6" xfId="19265" xr:uid="{A7A3219D-A95F-4207-8E69-66B2B82EAEAB}"/>
    <cellStyle name="20% - Accent6 5 2 3" xfId="1857" xr:uid="{45463F91-ED75-402A-9429-BA5C85AE3ACC}"/>
    <cellStyle name="20% - Accent6 5 2 3 2" xfId="3937" xr:uid="{FFD938B0-AC19-467D-A50A-B19E862A8DE3}"/>
    <cellStyle name="20% - Accent6 5 2 3 2 2" xfId="8097" xr:uid="{6D06B431-D888-42D5-985B-166F174EAF35}"/>
    <cellStyle name="20% - Accent6 5 2 3 2 2 2" xfId="16680" xr:uid="{FFE941C1-E2DB-4906-8C4B-1A4A394DFD39}"/>
    <cellStyle name="20% - Accent6 5 2 3 2 2 2 2" xfId="34505" xr:uid="{931807BB-3896-47BE-B85F-B382DDEB43CE}"/>
    <cellStyle name="20% - Accent6 5 2 3 2 2 3" xfId="26005" xr:uid="{25B40F9C-5FC4-4785-9D19-8BBDAFCDD3B2}"/>
    <cellStyle name="20% - Accent6 5 2 3 2 3" xfId="12520" xr:uid="{857A725F-EB3E-41E9-9A69-35566340A7FD}"/>
    <cellStyle name="20% - Accent6 5 2 3 2 3 2" xfId="30345" xr:uid="{F18F49D1-C8EB-478F-90DD-BEB277473BA1}"/>
    <cellStyle name="20% - Accent6 5 2 3 2 4" xfId="21845" xr:uid="{F5D6BF75-2767-43E8-9731-28EDDCCAEBD3}"/>
    <cellStyle name="20% - Accent6 5 2 3 3" xfId="6017" xr:uid="{67261DB7-81F7-4841-977C-65AE575BB928}"/>
    <cellStyle name="20% - Accent6 5 2 3 3 2" xfId="14600" xr:uid="{48F808BD-B948-424E-8AAB-2CEA63E8FDB7}"/>
    <cellStyle name="20% - Accent6 5 2 3 3 2 2" xfId="32425" xr:uid="{A50F8EF2-53A1-4640-919A-7CBEA1337D23}"/>
    <cellStyle name="20% - Accent6 5 2 3 3 3" xfId="23925" xr:uid="{1CFC0856-E7BA-4575-A583-8A87E8D6CB5C}"/>
    <cellStyle name="20% - Accent6 5 2 3 4" xfId="10440" xr:uid="{44E3AA6D-D371-449A-8C15-584BA23181B5}"/>
    <cellStyle name="20% - Accent6 5 2 3 4 2" xfId="28265" xr:uid="{21DD1AD8-74C4-4B27-B166-D0673E4AD5B4}"/>
    <cellStyle name="20% - Accent6 5 2 3 5" xfId="19765" xr:uid="{D754C726-F623-4482-BE6B-B463F94B0182}"/>
    <cellStyle name="20% - Accent6 5 2 4" xfId="2957" xr:uid="{0A4EE6B0-B91C-409A-AC5E-49BC88112029}"/>
    <cellStyle name="20% - Accent6 5 2 4 2" xfId="7117" xr:uid="{D216CF41-E9FD-414C-B0F5-72E02DE74A14}"/>
    <cellStyle name="20% - Accent6 5 2 4 2 2" xfId="15700" xr:uid="{2F21C8A8-508C-46EC-B8DF-CBAF96287F75}"/>
    <cellStyle name="20% - Accent6 5 2 4 2 2 2" xfId="33525" xr:uid="{C1059562-067F-47A8-8B48-4F6353C52401}"/>
    <cellStyle name="20% - Accent6 5 2 4 2 3" xfId="25025" xr:uid="{BC9F73B3-13AA-49D0-9549-521DF5603D40}"/>
    <cellStyle name="20% - Accent6 5 2 4 3" xfId="11540" xr:uid="{7FA2727F-655A-42F9-AFD8-9C7DFA79A266}"/>
    <cellStyle name="20% - Accent6 5 2 4 3 2" xfId="29365" xr:uid="{283C92CC-F3B3-425F-8D0A-E4566D88FBE4}"/>
    <cellStyle name="20% - Accent6 5 2 4 4" xfId="20865" xr:uid="{BA9C6808-1D7E-421D-8F6A-2D736D070739}"/>
    <cellStyle name="20% - Accent6 5 2 5" xfId="5037" xr:uid="{9D3CB059-E002-43CD-9421-2EF192BFE816}"/>
    <cellStyle name="20% - Accent6 5 2 5 2" xfId="13620" xr:uid="{3D756BA7-FF2E-44B9-83B1-18C27E5E7651}"/>
    <cellStyle name="20% - Accent6 5 2 5 2 2" xfId="31445" xr:uid="{6B609933-075C-4D50-AB7F-A8F04602016F}"/>
    <cellStyle name="20% - Accent6 5 2 5 3" xfId="22945" xr:uid="{1EAEC5B6-9A34-459B-BB29-FB2E5E48416A}"/>
    <cellStyle name="20% - Accent6 5 2 6" xfId="9460" xr:uid="{7F7AB80F-F446-4434-A60D-D24C87AFC737}"/>
    <cellStyle name="20% - Accent6 5 2 6 2" xfId="27285" xr:uid="{7375BAA1-5377-4CF5-A838-9FF69EAC08D0}"/>
    <cellStyle name="20% - Accent6 5 2 7" xfId="18785" xr:uid="{786EA50F-307F-4B81-A11F-5AFF5EEC7B0A}"/>
    <cellStyle name="20% - Accent6 5 3" xfId="1171" xr:uid="{5147736D-AB84-4E51-91EC-53F7D3341B9C}"/>
    <cellStyle name="20% - Accent6 5 3 2" xfId="2277" xr:uid="{36848C1F-33F7-4A60-95B3-B83DC931F0D3}"/>
    <cellStyle name="20% - Accent6 5 3 2 2" xfId="4357" xr:uid="{22C9FFBD-65AE-40B9-A297-BC44C7F83E12}"/>
    <cellStyle name="20% - Accent6 5 3 2 2 2" xfId="8517" xr:uid="{F94112A5-087B-4C72-84ED-3A556A6CF8C9}"/>
    <cellStyle name="20% - Accent6 5 3 2 2 2 2" xfId="17100" xr:uid="{0BF60730-62E5-42FA-9133-88B6700E4C46}"/>
    <cellStyle name="20% - Accent6 5 3 2 2 2 2 2" xfId="34925" xr:uid="{5811BBA2-575C-46F7-9313-648A3EB5B256}"/>
    <cellStyle name="20% - Accent6 5 3 2 2 2 3" xfId="26425" xr:uid="{EE58BFBE-EEDB-48BC-9AFB-57A6031A8C3A}"/>
    <cellStyle name="20% - Accent6 5 3 2 2 3" xfId="12940" xr:uid="{33B4E7E9-F015-44C4-8B81-54F1AA89F73C}"/>
    <cellStyle name="20% - Accent6 5 3 2 2 3 2" xfId="30765" xr:uid="{D0720054-8A39-4227-9C15-A80E9344D644}"/>
    <cellStyle name="20% - Accent6 5 3 2 2 4" xfId="22265" xr:uid="{B0793AF3-4C38-4BC0-9C38-75FB9931B805}"/>
    <cellStyle name="20% - Accent6 5 3 2 3" xfId="6437" xr:uid="{17A1756B-3FF6-4058-900B-1E3F411FAFFB}"/>
    <cellStyle name="20% - Accent6 5 3 2 3 2" xfId="15020" xr:uid="{8A464572-D40B-4F27-A656-0D72363D57CD}"/>
    <cellStyle name="20% - Accent6 5 3 2 3 2 2" xfId="32845" xr:uid="{4DED4ABE-941C-43BC-9D89-9B3421B1E72E}"/>
    <cellStyle name="20% - Accent6 5 3 2 3 3" xfId="24345" xr:uid="{F173F72C-9214-4758-AA58-0134DCB3089D}"/>
    <cellStyle name="20% - Accent6 5 3 2 4" xfId="10860" xr:uid="{7377841C-B104-4988-9170-1758B0C3DF46}"/>
    <cellStyle name="20% - Accent6 5 3 2 4 2" xfId="28685" xr:uid="{091F7768-8DFA-4A26-8BBA-C6C031D157B7}"/>
    <cellStyle name="20% - Accent6 5 3 2 5" xfId="20185" xr:uid="{FB4EDCCC-1526-4F93-84E3-74A8D08FDF8D}"/>
    <cellStyle name="20% - Accent6 5 3 3" xfId="3377" xr:uid="{D5FBDF06-3F59-4C86-AA66-B60B6FEF80B5}"/>
    <cellStyle name="20% - Accent6 5 3 3 2" xfId="7537" xr:uid="{0CE91E9C-6662-4ACF-ACA1-5CD191B7B599}"/>
    <cellStyle name="20% - Accent6 5 3 3 2 2" xfId="16120" xr:uid="{AD79A99A-8A53-45C6-83B5-5024FEBCFCB0}"/>
    <cellStyle name="20% - Accent6 5 3 3 2 2 2" xfId="33945" xr:uid="{14A275A1-80CD-4CDA-83BF-6B5CE521648C}"/>
    <cellStyle name="20% - Accent6 5 3 3 2 3" xfId="25445" xr:uid="{6474D56A-1F5D-48F7-8C59-C563BFD35DDA}"/>
    <cellStyle name="20% - Accent6 5 3 3 3" xfId="11960" xr:uid="{2603335C-F4C9-47E9-8E68-0C56E6BE45D0}"/>
    <cellStyle name="20% - Accent6 5 3 3 3 2" xfId="29785" xr:uid="{A7A7BFD1-996B-4883-9050-0AA4AB43FDF2}"/>
    <cellStyle name="20% - Accent6 5 3 3 4" xfId="21285" xr:uid="{21BEDDB5-9F0A-4595-8C86-0C2F47A23008}"/>
    <cellStyle name="20% - Accent6 5 3 4" xfId="5457" xr:uid="{87DAAB4B-ABF8-4A3F-AA98-2712BD122F4F}"/>
    <cellStyle name="20% - Accent6 5 3 4 2" xfId="14040" xr:uid="{3EE548BE-5FDE-4C2D-9F5D-456CDE608B9E}"/>
    <cellStyle name="20% - Accent6 5 3 4 2 2" xfId="31865" xr:uid="{3EBB99B4-8B04-4AF6-8C36-BFD58630D426}"/>
    <cellStyle name="20% - Accent6 5 3 4 3" xfId="23365" xr:uid="{41C6F1DA-F0B4-4883-89C2-5CE2015F476E}"/>
    <cellStyle name="20% - Accent6 5 3 5" xfId="9880" xr:uid="{E8E16F37-B226-4A2A-AAC3-AC54659DD45F}"/>
    <cellStyle name="20% - Accent6 5 3 5 2" xfId="27705" xr:uid="{577FAEDD-FBAB-4472-98F1-645A00AB72F5}"/>
    <cellStyle name="20% - Accent6 5 3 6" xfId="19205" xr:uid="{B6E939C5-7F09-4C27-A4C6-86C6E3156396}"/>
    <cellStyle name="20% - Accent6 5 4" xfId="1797" xr:uid="{F88E6F33-EFE6-41BB-816A-C328C0366D8F}"/>
    <cellStyle name="20% - Accent6 5 4 2" xfId="3877" xr:uid="{170FBEF4-4C21-41A5-87E9-BD1F779C2BE9}"/>
    <cellStyle name="20% - Accent6 5 4 2 2" xfId="8037" xr:uid="{9EBC0045-3A49-49B3-9030-A05877E647C1}"/>
    <cellStyle name="20% - Accent6 5 4 2 2 2" xfId="16620" xr:uid="{EF5A10AA-52B2-47D4-9274-213CCFE5AD75}"/>
    <cellStyle name="20% - Accent6 5 4 2 2 2 2" xfId="34445" xr:uid="{CBFF21BF-AC3D-4883-9FD3-FAC92468A15C}"/>
    <cellStyle name="20% - Accent6 5 4 2 2 3" xfId="25945" xr:uid="{A090CF17-8D74-4247-86AF-82A1994EC27A}"/>
    <cellStyle name="20% - Accent6 5 4 2 3" xfId="12460" xr:uid="{6CD13185-F1A6-4599-8B88-F49DC6C7F6B8}"/>
    <cellStyle name="20% - Accent6 5 4 2 3 2" xfId="30285" xr:uid="{FCA3B948-B405-4DE4-84D4-9A69DDDD407A}"/>
    <cellStyle name="20% - Accent6 5 4 2 4" xfId="21785" xr:uid="{C4F2292A-C8F8-4323-96D1-1F16D8AE2FD9}"/>
    <cellStyle name="20% - Accent6 5 4 3" xfId="5957" xr:uid="{F8645CEA-9ED7-4A7B-AB4D-334B1AF0BB71}"/>
    <cellStyle name="20% - Accent6 5 4 3 2" xfId="14540" xr:uid="{8F240DDD-3978-4270-9A1B-AED6DE55A62B}"/>
    <cellStyle name="20% - Accent6 5 4 3 2 2" xfId="32365" xr:uid="{78C7408B-7523-47B1-A78F-B7012B9F420D}"/>
    <cellStyle name="20% - Accent6 5 4 3 3" xfId="23865" xr:uid="{FB191B88-A9CF-40BC-8DCE-B27CE278EE58}"/>
    <cellStyle name="20% - Accent6 5 4 4" xfId="10380" xr:uid="{A1A4045D-34A6-42A2-BE86-E71E1BC15CB6}"/>
    <cellStyle name="20% - Accent6 5 4 4 2" xfId="28205" xr:uid="{58167929-4676-4C8F-9BBD-3B64666E0077}"/>
    <cellStyle name="20% - Accent6 5 4 5" xfId="19705" xr:uid="{C50346D1-6138-4891-9FBF-F8FFFE92D0F5}"/>
    <cellStyle name="20% - Accent6 5 5" xfId="2897" xr:uid="{14E98B0E-D072-43A9-9447-33F1AA61D2EA}"/>
    <cellStyle name="20% - Accent6 5 5 2" xfId="7057" xr:uid="{FC747CA0-7A51-4845-A62B-FBCC366A390D}"/>
    <cellStyle name="20% - Accent6 5 5 2 2" xfId="15640" xr:uid="{53ECCABC-21B3-4858-A212-95963CA5DE96}"/>
    <cellStyle name="20% - Accent6 5 5 2 2 2" xfId="33465" xr:uid="{14130B0C-3BD3-4603-BED7-0C92C6BE5B1F}"/>
    <cellStyle name="20% - Accent6 5 5 2 3" xfId="24965" xr:uid="{70B6A034-D018-4EE4-835E-36920DE8C3C3}"/>
    <cellStyle name="20% - Accent6 5 5 3" xfId="11480" xr:uid="{8A0B626F-BBD1-4C83-9809-492438EC548E}"/>
    <cellStyle name="20% - Accent6 5 5 3 2" xfId="29305" xr:uid="{EEA0125A-E197-450E-8D0B-10F3F01DA333}"/>
    <cellStyle name="20% - Accent6 5 5 4" xfId="20805" xr:uid="{743EBFA5-8F69-482A-89AB-25E78BF77394}"/>
    <cellStyle name="20% - Accent6 5 6" xfId="4977" xr:uid="{ED05F084-EAEE-46AA-906B-B3F8FBBF1229}"/>
    <cellStyle name="20% - Accent6 5 6 2" xfId="13560" xr:uid="{48AB1C00-B4C4-438F-99D5-EDE5C74F4990}"/>
    <cellStyle name="20% - Accent6 5 6 2 2" xfId="31385" xr:uid="{3E209B1A-9D87-404A-B81F-38A401AEB552}"/>
    <cellStyle name="20% - Accent6 5 6 3" xfId="22885" xr:uid="{4A909D52-CFA2-4F28-981E-2133C677E29E}"/>
    <cellStyle name="20% - Accent6 5 7" xfId="9400" xr:uid="{9CF96946-5156-4AED-BB36-DB56AC45EE61}"/>
    <cellStyle name="20% - Accent6 5 7 2" xfId="27225" xr:uid="{13E1953F-E3BB-49B5-9D49-46727C99B7EF}"/>
    <cellStyle name="20% - Accent6 5 8" xfId="18725" xr:uid="{DFFDB194-CBD6-4580-B518-737B41595075}"/>
    <cellStyle name="20% - Accent6 50" xfId="18044" xr:uid="{72E1F488-15BC-43CA-AABA-7489F5DB5E5D}"/>
    <cellStyle name="20% - Accent6 51" xfId="18064" xr:uid="{717CD515-ABB3-405C-A0A1-2830C77AC447}"/>
    <cellStyle name="20% - Accent6 52" xfId="18084" xr:uid="{1CB730F1-C1AA-4EDE-A30C-EA3E4EEF4481}"/>
    <cellStyle name="20% - Accent6 53" xfId="18104" xr:uid="{FE92DE24-53D4-4777-8D59-0320595A7850}"/>
    <cellStyle name="20% - Accent6 54" xfId="18124" xr:uid="{98CFFC71-3B70-41A6-B3D8-677291A6CD15}"/>
    <cellStyle name="20% - Accent6 55" xfId="18144" xr:uid="{42B38445-79EF-4CEE-A3F6-B7B639547756}"/>
    <cellStyle name="20% - Accent6 56" xfId="18164" xr:uid="{766EAD74-1BF3-4B1B-9118-ACCACAA5D426}"/>
    <cellStyle name="20% - Accent6 57" xfId="18184" xr:uid="{29882C08-2C28-4CF2-8FAA-4855BD1ADDD5}"/>
    <cellStyle name="20% - Accent6 58" xfId="18204" xr:uid="{AB5904F1-65D6-426D-9932-16FD380F77B2}"/>
    <cellStyle name="20% - Accent6 59" xfId="18224" xr:uid="{507A7183-634A-4243-B554-15A2002BD8AE}"/>
    <cellStyle name="20% - Accent6 6" xfId="661" xr:uid="{302C72A9-3BFC-479D-A354-8BAEA8E2BEF6}"/>
    <cellStyle name="20% - Accent6 6 2" xfId="1267" xr:uid="{C0E86393-0114-48C3-A754-A0C2F6ED8F4E}"/>
    <cellStyle name="20% - Accent6 6 2 2" xfId="2357" xr:uid="{92AFA62C-78A1-4E76-8A91-6F22270467CE}"/>
    <cellStyle name="20% - Accent6 6 2 2 2" xfId="4437" xr:uid="{C32387B6-4B39-4EEB-9621-88D2CBA1FC14}"/>
    <cellStyle name="20% - Accent6 6 2 2 2 2" xfId="8597" xr:uid="{1963C9B0-D450-4D5E-8C6D-BF58229345C6}"/>
    <cellStyle name="20% - Accent6 6 2 2 2 2 2" xfId="17180" xr:uid="{3D1A42DC-54ED-4581-BF24-1C56D256BF0E}"/>
    <cellStyle name="20% - Accent6 6 2 2 2 2 2 2" xfId="35005" xr:uid="{2EB4082F-25A5-4CDC-A967-F35445908141}"/>
    <cellStyle name="20% - Accent6 6 2 2 2 2 3" xfId="26505" xr:uid="{D2B3391F-986B-4E08-8C6A-5A0ECD338152}"/>
    <cellStyle name="20% - Accent6 6 2 2 2 3" xfId="13020" xr:uid="{49E5DA17-B634-4F6B-9188-783327AEFF99}"/>
    <cellStyle name="20% - Accent6 6 2 2 2 3 2" xfId="30845" xr:uid="{C5FA7263-02A4-4549-B8A3-7E32A4058624}"/>
    <cellStyle name="20% - Accent6 6 2 2 2 4" xfId="22345" xr:uid="{F446282E-CC5A-4118-93A5-D5C1B3F47579}"/>
    <cellStyle name="20% - Accent6 6 2 2 3" xfId="6517" xr:uid="{16BF5DA9-FCD8-4784-BB94-62FABD7220CA}"/>
    <cellStyle name="20% - Accent6 6 2 2 3 2" xfId="15100" xr:uid="{DFA7A371-8422-416D-B600-C754B0267452}"/>
    <cellStyle name="20% - Accent6 6 2 2 3 2 2" xfId="32925" xr:uid="{9F47CE09-1355-4029-8978-B2126576AAB1}"/>
    <cellStyle name="20% - Accent6 6 2 2 3 3" xfId="24425" xr:uid="{B16A323C-9909-40E7-AFB2-EE8D534531DF}"/>
    <cellStyle name="20% - Accent6 6 2 2 4" xfId="10940" xr:uid="{EC98EC51-72A6-48AA-8F4A-53BF908D6360}"/>
    <cellStyle name="20% - Accent6 6 2 2 4 2" xfId="28765" xr:uid="{C1FE8DC1-2BF6-4016-A200-F6056C9539E6}"/>
    <cellStyle name="20% - Accent6 6 2 2 5" xfId="20265" xr:uid="{5731FAFD-91BA-4797-BFFA-64ED50A9F829}"/>
    <cellStyle name="20% - Accent6 6 2 3" xfId="3457" xr:uid="{5D8B22C2-0BEE-4EA2-84F0-4C438D76594F}"/>
    <cellStyle name="20% - Accent6 6 2 3 2" xfId="7617" xr:uid="{50B7011B-5CEC-47CA-A297-526E205650F2}"/>
    <cellStyle name="20% - Accent6 6 2 3 2 2" xfId="16200" xr:uid="{D0EE6C77-CCFA-4146-A8CA-C8F6BC22D930}"/>
    <cellStyle name="20% - Accent6 6 2 3 2 2 2" xfId="34025" xr:uid="{BAAC7A8A-C124-49AD-BB66-50E5763014F0}"/>
    <cellStyle name="20% - Accent6 6 2 3 2 3" xfId="25525" xr:uid="{14AF16AB-2F26-44F6-BCCA-A2B98BAE3776}"/>
    <cellStyle name="20% - Accent6 6 2 3 3" xfId="12040" xr:uid="{FED0ABAC-7075-4146-993C-D331C0F96127}"/>
    <cellStyle name="20% - Accent6 6 2 3 3 2" xfId="29865" xr:uid="{9C067B9F-7662-4684-A769-EA20F370304C}"/>
    <cellStyle name="20% - Accent6 6 2 3 4" xfId="21365" xr:uid="{81769D8F-45ED-44C2-BF12-DABBA08A36CB}"/>
    <cellStyle name="20% - Accent6 6 2 4" xfId="5537" xr:uid="{8DC8B29B-9AD9-426C-8073-79C69664E70B}"/>
    <cellStyle name="20% - Accent6 6 2 4 2" xfId="14120" xr:uid="{FD1CB45F-9F99-4DF7-B27D-54191B40FF47}"/>
    <cellStyle name="20% - Accent6 6 2 4 2 2" xfId="31945" xr:uid="{CE3F4D39-053C-4197-B135-03FF714D719D}"/>
    <cellStyle name="20% - Accent6 6 2 4 3" xfId="23445" xr:uid="{AA2F1B6A-1821-4D74-9693-E2C41A271378}"/>
    <cellStyle name="20% - Accent6 6 2 5" xfId="9960" xr:uid="{F3BD3783-4126-432A-88B5-71AB051805C7}"/>
    <cellStyle name="20% - Accent6 6 2 5 2" xfId="27785" xr:uid="{D02CD3E5-C373-4FD6-8545-F72178874A38}"/>
    <cellStyle name="20% - Accent6 6 2 6" xfId="19285" xr:uid="{BD1C96D0-5CE2-4719-AEB2-3BD6629DCF6F}"/>
    <cellStyle name="20% - Accent6 6 3" xfId="1877" xr:uid="{9416A040-833C-4D7A-9D6E-BBE54ACC9BAF}"/>
    <cellStyle name="20% - Accent6 6 3 2" xfId="3957" xr:uid="{87CE5408-98C5-408B-A9D5-EB519ACB1C76}"/>
    <cellStyle name="20% - Accent6 6 3 2 2" xfId="8117" xr:uid="{ED25D480-10B6-41A8-B609-F846DDA7E290}"/>
    <cellStyle name="20% - Accent6 6 3 2 2 2" xfId="16700" xr:uid="{779925FD-3BCB-4D75-9BEF-596A8F917B07}"/>
    <cellStyle name="20% - Accent6 6 3 2 2 2 2" xfId="34525" xr:uid="{92A4A99C-8BC6-408C-8A75-F4492EC8EF59}"/>
    <cellStyle name="20% - Accent6 6 3 2 2 3" xfId="26025" xr:uid="{4CF14912-E9F0-42EC-8494-09C2CCDD5590}"/>
    <cellStyle name="20% - Accent6 6 3 2 3" xfId="12540" xr:uid="{DF0C99EC-1200-4BDC-A6FB-3CB0BC2F3880}"/>
    <cellStyle name="20% - Accent6 6 3 2 3 2" xfId="30365" xr:uid="{F94F105D-79E3-4BE2-B2C5-1C2FADF5CEEE}"/>
    <cellStyle name="20% - Accent6 6 3 2 4" xfId="21865" xr:uid="{01D0CF25-3FA4-4925-9F2A-8C03F5FC0C21}"/>
    <cellStyle name="20% - Accent6 6 3 3" xfId="6037" xr:uid="{2CAB080B-698B-408E-A0C0-76845B56270F}"/>
    <cellStyle name="20% - Accent6 6 3 3 2" xfId="14620" xr:uid="{A22E2651-0AD9-4A8B-BCC5-D67F5FA73967}"/>
    <cellStyle name="20% - Accent6 6 3 3 2 2" xfId="32445" xr:uid="{2A9C02A7-1F9C-4AAD-BB3A-1A61150886FF}"/>
    <cellStyle name="20% - Accent6 6 3 3 3" xfId="23945" xr:uid="{B1A47400-EDC6-4D09-94BD-B7DC40870B81}"/>
    <cellStyle name="20% - Accent6 6 3 4" xfId="10460" xr:uid="{DEFF0100-F3C7-4408-9419-A547BB123289}"/>
    <cellStyle name="20% - Accent6 6 3 4 2" xfId="28285" xr:uid="{42E354BE-4D9E-4093-8CD3-FCA6A9958D2E}"/>
    <cellStyle name="20% - Accent6 6 3 5" xfId="19785" xr:uid="{B00FEA1D-44A8-4463-A172-A763EC2F98AA}"/>
    <cellStyle name="20% - Accent6 6 4" xfId="2977" xr:uid="{0E8FEA96-E6A7-4273-A705-0DF83C94E1C4}"/>
    <cellStyle name="20% - Accent6 6 4 2" xfId="7137" xr:uid="{1C500A61-6F37-4054-A2FD-8AC5DA612DBB}"/>
    <cellStyle name="20% - Accent6 6 4 2 2" xfId="15720" xr:uid="{DE8362D1-6884-425A-952B-F37532B00C7C}"/>
    <cellStyle name="20% - Accent6 6 4 2 2 2" xfId="33545" xr:uid="{77A34A04-DB8F-4D89-9DB7-26386D9FD967}"/>
    <cellStyle name="20% - Accent6 6 4 2 3" xfId="25045" xr:uid="{A78DCCEA-8A8B-490F-809B-17E033060FCA}"/>
    <cellStyle name="20% - Accent6 6 4 3" xfId="11560" xr:uid="{581DF230-16C1-4B03-B77B-5B89E69FBAD0}"/>
    <cellStyle name="20% - Accent6 6 4 3 2" xfId="29385" xr:uid="{330B6F5B-739F-4589-857E-EE544C43FBFA}"/>
    <cellStyle name="20% - Accent6 6 4 4" xfId="20885" xr:uid="{C0C5EC45-0719-49B9-B2F9-DD138C6ECF04}"/>
    <cellStyle name="20% - Accent6 6 5" xfId="5057" xr:uid="{358F69B2-07EB-4F7B-A76B-58874E27CC07}"/>
    <cellStyle name="20% - Accent6 6 5 2" xfId="13640" xr:uid="{57EE38F6-47B2-4EE2-BFCE-8FEF02D7A4A7}"/>
    <cellStyle name="20% - Accent6 6 5 2 2" xfId="31465" xr:uid="{0B09DD26-1650-44F7-96A5-EBB64DE2376B}"/>
    <cellStyle name="20% - Accent6 6 5 3" xfId="22965" xr:uid="{2ECB49B7-8E3C-41B3-A9B1-E0218ACBF750}"/>
    <cellStyle name="20% - Accent6 6 6" xfId="9480" xr:uid="{9F3369E6-349D-44E0-B114-2708C210830C}"/>
    <cellStyle name="20% - Accent6 6 6 2" xfId="27305" xr:uid="{4E890E99-C74E-40FF-9201-0DB40B287CED}"/>
    <cellStyle name="20% - Accent6 6 7" xfId="18805" xr:uid="{C08ED5A4-4E8F-48D6-BF1F-5A267399D7FC}"/>
    <cellStyle name="20% - Accent6 60" xfId="18244" xr:uid="{3E1BC7D6-B30D-421F-9F49-AF9ECDCE577A}"/>
    <cellStyle name="20% - Accent6 61" xfId="18264" xr:uid="{268BB4E1-6283-48AE-AFBE-823AE9DFEF77}"/>
    <cellStyle name="20% - Accent6 62" xfId="18284" xr:uid="{698C7FD4-C4F8-46C2-BA87-5DD2FEB26673}"/>
    <cellStyle name="20% - Accent6 63" xfId="18304" xr:uid="{CE43E72E-C49D-4F66-83D3-EBB7B8DC8923}"/>
    <cellStyle name="20% - Accent6 64" xfId="18324" xr:uid="{B9A6FA56-0D70-41C7-892F-1569ED788DFA}"/>
    <cellStyle name="20% - Accent6 65" xfId="18344" xr:uid="{E3F984E5-478D-4E8A-8A0A-5A380C67268D}"/>
    <cellStyle name="20% - Accent6 66" xfId="18364" xr:uid="{28641770-D1E6-4611-88E9-A59038340DB3}"/>
    <cellStyle name="20% - Accent6 67" xfId="18384" xr:uid="{8219CD7A-06F4-4DF9-8EC9-E27374762C1D}"/>
    <cellStyle name="20% - Accent6 68" xfId="18404" xr:uid="{1AAAF8A7-E4D2-4DDC-B804-9C5BBC60A39B}"/>
    <cellStyle name="20% - Accent6 69" xfId="18425" xr:uid="{639708AC-303B-470F-83CB-B1D21DB30B2C}"/>
    <cellStyle name="20% - Accent6 7" xfId="681" xr:uid="{C501EB3D-92FD-4836-820E-9B1334FE0241}"/>
    <cellStyle name="20% - Accent6 7 2" xfId="1287" xr:uid="{5E2B10AA-C80D-4348-9905-1D79B14873C8}"/>
    <cellStyle name="20% - Accent6 7 2 2" xfId="2377" xr:uid="{1C18CF40-04D5-4A4A-94DF-901C35014048}"/>
    <cellStyle name="20% - Accent6 7 2 2 2" xfId="4457" xr:uid="{2F18DDAD-1B45-4FD2-8821-2D2290126EC7}"/>
    <cellStyle name="20% - Accent6 7 2 2 2 2" xfId="8617" xr:uid="{B1DC79E1-D8DC-4AAE-8767-2F63EFB06AA6}"/>
    <cellStyle name="20% - Accent6 7 2 2 2 2 2" xfId="17200" xr:uid="{BD277300-B99D-4603-B2C0-E1B190C781AD}"/>
    <cellStyle name="20% - Accent6 7 2 2 2 2 2 2" xfId="35025" xr:uid="{2172A6EC-A926-41D3-9A7A-D89750DB1F8B}"/>
    <cellStyle name="20% - Accent6 7 2 2 2 2 3" xfId="26525" xr:uid="{9016BCC6-B30A-42ED-AFF1-FFABCF85E730}"/>
    <cellStyle name="20% - Accent6 7 2 2 2 3" xfId="13040" xr:uid="{9427669E-FD1A-4E76-83FA-7938EB68EB24}"/>
    <cellStyle name="20% - Accent6 7 2 2 2 3 2" xfId="30865" xr:uid="{A706F164-9045-4D38-AD1F-23D01859C950}"/>
    <cellStyle name="20% - Accent6 7 2 2 2 4" xfId="22365" xr:uid="{0BD7A54C-24D2-4703-AD63-7B0DB5225358}"/>
    <cellStyle name="20% - Accent6 7 2 2 3" xfId="6537" xr:uid="{E2C39826-6960-4ECF-AE82-A9E629015AA2}"/>
    <cellStyle name="20% - Accent6 7 2 2 3 2" xfId="15120" xr:uid="{68E2D4E2-CDCD-4DB7-8B60-C2901267304D}"/>
    <cellStyle name="20% - Accent6 7 2 2 3 2 2" xfId="32945" xr:uid="{40C7259C-8956-40E7-8EC8-4C024D9EF858}"/>
    <cellStyle name="20% - Accent6 7 2 2 3 3" xfId="24445" xr:uid="{3649EC8A-CBF9-4782-8803-57E8D3EAE61C}"/>
    <cellStyle name="20% - Accent6 7 2 2 4" xfId="10960" xr:uid="{0A0F65EF-1C26-4353-B27C-D447C45F245D}"/>
    <cellStyle name="20% - Accent6 7 2 2 4 2" xfId="28785" xr:uid="{5905D920-A958-4185-B37A-A162BBD839B0}"/>
    <cellStyle name="20% - Accent6 7 2 2 5" xfId="20285" xr:uid="{65166DB1-A000-42E2-8A5E-762DDEEC2BF2}"/>
    <cellStyle name="20% - Accent6 7 2 3" xfId="3477" xr:uid="{8390CEB6-C985-490D-9A86-E00AFEA8D5BA}"/>
    <cellStyle name="20% - Accent6 7 2 3 2" xfId="7637" xr:uid="{69271DD2-9439-4594-A441-E82D3F5C8796}"/>
    <cellStyle name="20% - Accent6 7 2 3 2 2" xfId="16220" xr:uid="{0D4B7F00-16CB-428C-9C19-BCA4C864BD5C}"/>
    <cellStyle name="20% - Accent6 7 2 3 2 2 2" xfId="34045" xr:uid="{27D90888-C1D0-4DFF-806C-8B82793357A9}"/>
    <cellStyle name="20% - Accent6 7 2 3 2 3" xfId="25545" xr:uid="{A6896A83-C9D8-4A21-8EC0-303FF2AE18BB}"/>
    <cellStyle name="20% - Accent6 7 2 3 3" xfId="12060" xr:uid="{32254F24-CA5D-46F3-B424-A6A4FDF5FE60}"/>
    <cellStyle name="20% - Accent6 7 2 3 3 2" xfId="29885" xr:uid="{56A87B13-3924-49C6-BF2B-E552A9527100}"/>
    <cellStyle name="20% - Accent6 7 2 3 4" xfId="21385" xr:uid="{9540EC02-DC0A-4BFE-9A7D-D9029F2A792B}"/>
    <cellStyle name="20% - Accent6 7 2 4" xfId="5557" xr:uid="{671BE8C7-BD8A-40A2-880F-E9F9AD8C7A2F}"/>
    <cellStyle name="20% - Accent6 7 2 4 2" xfId="14140" xr:uid="{8BF4DABD-6D0E-49A4-A536-D1E73081340E}"/>
    <cellStyle name="20% - Accent6 7 2 4 2 2" xfId="31965" xr:uid="{59EDCF80-9AF3-40E5-BF98-38DE709AB51F}"/>
    <cellStyle name="20% - Accent6 7 2 4 3" xfId="23465" xr:uid="{62111459-2C2E-431E-9962-B48B9F54C8E1}"/>
    <cellStyle name="20% - Accent6 7 2 5" xfId="9980" xr:uid="{1DF95E98-18A9-4D2D-9FEB-702A19B9496C}"/>
    <cellStyle name="20% - Accent6 7 2 5 2" xfId="27805" xr:uid="{F18FC818-C75D-4797-A268-56868D9E24EB}"/>
    <cellStyle name="20% - Accent6 7 2 6" xfId="19305" xr:uid="{E1A61904-7CA8-4291-BF19-180DDDC14788}"/>
    <cellStyle name="20% - Accent6 7 3" xfId="1897" xr:uid="{17A26612-B32F-4CD7-A97E-029A625215E7}"/>
    <cellStyle name="20% - Accent6 7 3 2" xfId="3977" xr:uid="{361C615C-6BA9-4BCB-B40B-5B5BF6D6989F}"/>
    <cellStyle name="20% - Accent6 7 3 2 2" xfId="8137" xr:uid="{9D201FE8-6FE5-478C-8E91-E19A3DD1E515}"/>
    <cellStyle name="20% - Accent6 7 3 2 2 2" xfId="16720" xr:uid="{9FAE95A5-2643-4861-8649-E130A2F55E49}"/>
    <cellStyle name="20% - Accent6 7 3 2 2 2 2" xfId="34545" xr:uid="{FA04A3AB-C4ED-4F87-9DAB-15726B94C979}"/>
    <cellStyle name="20% - Accent6 7 3 2 2 3" xfId="26045" xr:uid="{D8DA7841-4C79-43BF-81A4-436EB4A74185}"/>
    <cellStyle name="20% - Accent6 7 3 2 3" xfId="12560" xr:uid="{4150E1DE-9CFE-4B93-9982-5D1873D27F73}"/>
    <cellStyle name="20% - Accent6 7 3 2 3 2" xfId="30385" xr:uid="{1E338A4F-E6B4-43F9-A7BE-4F2A168171BC}"/>
    <cellStyle name="20% - Accent6 7 3 2 4" xfId="21885" xr:uid="{4493BC53-51C4-4FEF-BEB8-6DE932784685}"/>
    <cellStyle name="20% - Accent6 7 3 3" xfId="6057" xr:uid="{3C87C664-8E7B-46A7-A6F7-0D7AC23B8D46}"/>
    <cellStyle name="20% - Accent6 7 3 3 2" xfId="14640" xr:uid="{2E7D7150-5D48-4C11-8C47-BAAF8CC6C750}"/>
    <cellStyle name="20% - Accent6 7 3 3 2 2" xfId="32465" xr:uid="{60A0BAF1-9241-4409-914A-74A39D25693B}"/>
    <cellStyle name="20% - Accent6 7 3 3 3" xfId="23965" xr:uid="{03584FCA-68F0-4230-AB0B-D6FC070A84C4}"/>
    <cellStyle name="20% - Accent6 7 3 4" xfId="10480" xr:uid="{B3306082-C8DD-4BC1-A70B-17C9086031A1}"/>
    <cellStyle name="20% - Accent6 7 3 4 2" xfId="28305" xr:uid="{8E06B59D-F8F0-49D9-9E93-6A89F848B582}"/>
    <cellStyle name="20% - Accent6 7 3 5" xfId="19805" xr:uid="{AA0A2132-70AD-482F-B5F0-9BDC364CA6BD}"/>
    <cellStyle name="20% - Accent6 7 4" xfId="2997" xr:uid="{72DBA7D1-109D-47FE-943B-F0DDCEAB3B8A}"/>
    <cellStyle name="20% - Accent6 7 4 2" xfId="7157" xr:uid="{1833B3D6-41DC-48D7-808A-FEE5D99ABEDA}"/>
    <cellStyle name="20% - Accent6 7 4 2 2" xfId="15740" xr:uid="{28D5EF52-A8AA-496E-AFCD-CDDF8EA2EBF4}"/>
    <cellStyle name="20% - Accent6 7 4 2 2 2" xfId="33565" xr:uid="{6531FDBB-68B3-4AB5-95DC-39C58312E24C}"/>
    <cellStyle name="20% - Accent6 7 4 2 3" xfId="25065" xr:uid="{DDD6D634-9F90-4054-8DBB-EE6A23F16D6C}"/>
    <cellStyle name="20% - Accent6 7 4 3" xfId="11580" xr:uid="{B765DA7B-3AD5-437C-B7C1-95E55AFA22AF}"/>
    <cellStyle name="20% - Accent6 7 4 3 2" xfId="29405" xr:uid="{D1292FCA-130B-4885-AC28-397AD397B4CC}"/>
    <cellStyle name="20% - Accent6 7 4 4" xfId="20905" xr:uid="{E3AEB3FF-ED61-4E9A-87EC-3B2772564B32}"/>
    <cellStyle name="20% - Accent6 7 5" xfId="5077" xr:uid="{C23EBE39-6484-4791-BBBA-E33ED6AD165E}"/>
    <cellStyle name="20% - Accent6 7 5 2" xfId="13660" xr:uid="{7948A119-0C0E-4DD1-91A3-BF9B1E9A2821}"/>
    <cellStyle name="20% - Accent6 7 5 2 2" xfId="31485" xr:uid="{EBEBF394-7379-4016-A3EC-A9F299894EF6}"/>
    <cellStyle name="20% - Accent6 7 5 3" xfId="22985" xr:uid="{71402FDB-CAA5-4873-BF0B-810F8C8B14CE}"/>
    <cellStyle name="20% - Accent6 7 6" xfId="9500" xr:uid="{2DA21F8A-53C6-4379-B8E9-DD35E773092A}"/>
    <cellStyle name="20% - Accent6 7 6 2" xfId="27325" xr:uid="{3CA9DCE8-5663-40F9-A6BA-B7BE806F64E6}"/>
    <cellStyle name="20% - Accent6 7 7" xfId="18825" xr:uid="{7FA14A26-7AE9-415D-8A19-0901B87F699B}"/>
    <cellStyle name="20% - Accent6 70" xfId="18445" xr:uid="{97D9F2F5-E2B9-4348-B239-4EE01DE7208E}"/>
    <cellStyle name="20% - Accent6 71" xfId="18465" xr:uid="{A2F28209-012E-4E3D-A8E6-BC930369BE2B}"/>
    <cellStyle name="20% - Accent6 72" xfId="18485" xr:uid="{E68CF510-2712-4914-9E1D-B572B182F447}"/>
    <cellStyle name="20% - Accent6 73" xfId="18505" xr:uid="{1925C704-7EDD-49EC-BA64-B00086057E06}"/>
    <cellStyle name="20% - Accent6 74" xfId="18525" xr:uid="{F7470577-5336-4650-8AC5-4AAB3A984F5E}"/>
    <cellStyle name="20% - Accent6 75" xfId="18545" xr:uid="{2EECB550-97A9-4250-A2D9-96E3C551E529}"/>
    <cellStyle name="20% - Accent6 76" xfId="18565" xr:uid="{31A34D9A-ED0A-426E-AAB1-BEA2577CB7A6}"/>
    <cellStyle name="20% - Accent6 77" xfId="18585" xr:uid="{E64A82E8-CD02-4654-9931-D7CE496E74DA}"/>
    <cellStyle name="20% - Accent6 78" xfId="18605" xr:uid="{2FF019D0-897C-4EF0-B872-1530232E6529}"/>
    <cellStyle name="20% - Accent6 79" xfId="18625" xr:uid="{F23D4D1A-5232-4839-B9EC-1DAFB2BBD510}"/>
    <cellStyle name="20% - Accent6 8" xfId="702" xr:uid="{8382C0F6-1175-46A9-9BA2-D851B579A45C}"/>
    <cellStyle name="20% - Accent6 8 2" xfId="1308" xr:uid="{5CEB8436-5A62-4660-AE95-86A7059E8A45}"/>
    <cellStyle name="20% - Accent6 8 2 2" xfId="2397" xr:uid="{A9158B95-6823-428A-B5D3-F915ADF824C2}"/>
    <cellStyle name="20% - Accent6 8 2 2 2" xfId="4477" xr:uid="{C702F245-BDA8-4438-A5B5-43CAE255C2CE}"/>
    <cellStyle name="20% - Accent6 8 2 2 2 2" xfId="8637" xr:uid="{B5654641-98E7-43A1-ADD0-DD9F1EBBEBED}"/>
    <cellStyle name="20% - Accent6 8 2 2 2 2 2" xfId="17220" xr:uid="{7F9573EF-57FE-4079-A525-A422D31ED39D}"/>
    <cellStyle name="20% - Accent6 8 2 2 2 2 2 2" xfId="35045" xr:uid="{8CA0AE8D-02B0-4B8B-9CF9-41B010E52C57}"/>
    <cellStyle name="20% - Accent6 8 2 2 2 2 3" xfId="26545" xr:uid="{BF6C3952-2011-4C1F-9897-B49A633A4FBC}"/>
    <cellStyle name="20% - Accent6 8 2 2 2 3" xfId="13060" xr:uid="{48D3F11F-77B0-4C5B-A9D8-E73A7126BF35}"/>
    <cellStyle name="20% - Accent6 8 2 2 2 3 2" xfId="30885" xr:uid="{2BDCC297-234D-419C-AEF0-DC9389802121}"/>
    <cellStyle name="20% - Accent6 8 2 2 2 4" xfId="22385" xr:uid="{8A2173A4-2CA6-465A-B846-D2506B40AE04}"/>
    <cellStyle name="20% - Accent6 8 2 2 3" xfId="6557" xr:uid="{58571F74-EF31-45E0-8AC0-39F3CCFAFD43}"/>
    <cellStyle name="20% - Accent6 8 2 2 3 2" xfId="15140" xr:uid="{2D089C5F-9601-4B08-8CF2-F6AC47E6C6D1}"/>
    <cellStyle name="20% - Accent6 8 2 2 3 2 2" xfId="32965" xr:uid="{D01A00DC-9FF2-4857-B600-EE5B0D3AA12A}"/>
    <cellStyle name="20% - Accent6 8 2 2 3 3" xfId="24465" xr:uid="{27664F49-A9DE-4505-8C78-57E0A6F545AE}"/>
    <cellStyle name="20% - Accent6 8 2 2 4" xfId="10980" xr:uid="{8E582A4B-F93A-4AE2-98DE-C1385E2A3A74}"/>
    <cellStyle name="20% - Accent6 8 2 2 4 2" xfId="28805" xr:uid="{44B6B114-283B-4E09-B988-CE2948A6FDE9}"/>
    <cellStyle name="20% - Accent6 8 2 2 5" xfId="20305" xr:uid="{BC71F3A5-4F54-48B6-83BF-1EE23F8518B5}"/>
    <cellStyle name="20% - Accent6 8 2 3" xfId="3497" xr:uid="{1EE297F7-F31A-484F-81B4-E2B12C3BAB83}"/>
    <cellStyle name="20% - Accent6 8 2 3 2" xfId="7657" xr:uid="{42B7CB92-FAEA-4177-89C0-FFF3205520FF}"/>
    <cellStyle name="20% - Accent6 8 2 3 2 2" xfId="16240" xr:uid="{B34AB842-7AEB-4E94-B038-F9707C46F280}"/>
    <cellStyle name="20% - Accent6 8 2 3 2 2 2" xfId="34065" xr:uid="{564A8F3A-44E2-4E61-9579-CFB662885086}"/>
    <cellStyle name="20% - Accent6 8 2 3 2 3" xfId="25565" xr:uid="{C3A774DB-1300-45C5-B927-0CDEB0B1E5B1}"/>
    <cellStyle name="20% - Accent6 8 2 3 3" xfId="12080" xr:uid="{81442F6A-9F29-4419-A71C-D8CB4E0DD509}"/>
    <cellStyle name="20% - Accent6 8 2 3 3 2" xfId="29905" xr:uid="{964A9C1B-EF19-420E-8947-58E285659E44}"/>
    <cellStyle name="20% - Accent6 8 2 3 4" xfId="21405" xr:uid="{8CFD5B88-874D-4915-B273-BBFA8B7FC84B}"/>
    <cellStyle name="20% - Accent6 8 2 4" xfId="5577" xr:uid="{C555B218-9F52-4E69-97E6-EDB37C3E806B}"/>
    <cellStyle name="20% - Accent6 8 2 4 2" xfId="14160" xr:uid="{BB1D1265-3504-48BC-BF12-1609D09C2A13}"/>
    <cellStyle name="20% - Accent6 8 2 4 2 2" xfId="31985" xr:uid="{A9DC49CB-6DDA-40FE-BE44-C03E2D0EBC60}"/>
    <cellStyle name="20% - Accent6 8 2 4 3" xfId="23485" xr:uid="{0260AB78-E2D2-452C-94A2-835A4C83D4C4}"/>
    <cellStyle name="20% - Accent6 8 2 5" xfId="10000" xr:uid="{F48FF50C-FBC7-433F-9907-1D33246BF520}"/>
    <cellStyle name="20% - Accent6 8 2 5 2" xfId="27825" xr:uid="{79B9E5E9-C5D5-4924-8CEC-5C43C4FB5A29}"/>
    <cellStyle name="20% - Accent6 8 2 6" xfId="19325" xr:uid="{CF973A55-C40D-4355-8F4E-D0C1699C4BAA}"/>
    <cellStyle name="20% - Accent6 8 3" xfId="1917" xr:uid="{0A462150-3A5F-44BE-BA99-DD00C140105F}"/>
    <cellStyle name="20% - Accent6 8 3 2" xfId="3997" xr:uid="{8C73FA16-364D-4754-94E5-2C079DC4AE0D}"/>
    <cellStyle name="20% - Accent6 8 3 2 2" xfId="8157" xr:uid="{518BE58C-F13D-4573-A3A5-BF7B2C386168}"/>
    <cellStyle name="20% - Accent6 8 3 2 2 2" xfId="16740" xr:uid="{E20314C6-BCD9-402B-9EEF-169511C2A346}"/>
    <cellStyle name="20% - Accent6 8 3 2 2 2 2" xfId="34565" xr:uid="{73F2D3B7-B7E0-42F8-AE29-D85751AAAD45}"/>
    <cellStyle name="20% - Accent6 8 3 2 2 3" xfId="26065" xr:uid="{43B5896B-6651-4E77-A6A3-A8A68D692FC4}"/>
    <cellStyle name="20% - Accent6 8 3 2 3" xfId="12580" xr:uid="{0BB0968B-357C-426B-93C2-D857848B3D6F}"/>
    <cellStyle name="20% - Accent6 8 3 2 3 2" xfId="30405" xr:uid="{A1EC28AA-FF10-4365-931E-8A9B5D54CE16}"/>
    <cellStyle name="20% - Accent6 8 3 2 4" xfId="21905" xr:uid="{6C373D75-40C9-4FC2-921F-1E22C118C3BC}"/>
    <cellStyle name="20% - Accent6 8 3 3" xfId="6077" xr:uid="{AF9618FC-527A-43D5-BCF3-D8D11B451BAD}"/>
    <cellStyle name="20% - Accent6 8 3 3 2" xfId="14660" xr:uid="{8ADE4A2B-0E38-4DB6-AB1D-F71F83D18453}"/>
    <cellStyle name="20% - Accent6 8 3 3 2 2" xfId="32485" xr:uid="{C34325B2-07EC-4857-84C7-2D3D1E3F6381}"/>
    <cellStyle name="20% - Accent6 8 3 3 3" xfId="23985" xr:uid="{F62BD084-34E5-4828-AD12-094996F9FE47}"/>
    <cellStyle name="20% - Accent6 8 3 4" xfId="10500" xr:uid="{417FBDA6-7F90-4B95-82D9-64A7F574BB6A}"/>
    <cellStyle name="20% - Accent6 8 3 4 2" xfId="28325" xr:uid="{B3FB452C-97E4-4386-A09E-3CD8DC2B4000}"/>
    <cellStyle name="20% - Accent6 8 3 5" xfId="19825" xr:uid="{6A1A2C31-54B1-4555-B0B0-A5828C66A22F}"/>
    <cellStyle name="20% - Accent6 8 4" xfId="3017" xr:uid="{532AA072-56B0-4F77-9BD4-B48EC3D18C1D}"/>
    <cellStyle name="20% - Accent6 8 4 2" xfId="7177" xr:uid="{C95506D3-0214-4F09-A280-225BE9D32884}"/>
    <cellStyle name="20% - Accent6 8 4 2 2" xfId="15760" xr:uid="{16C2D0F2-05BB-4A78-BA84-B09857583591}"/>
    <cellStyle name="20% - Accent6 8 4 2 2 2" xfId="33585" xr:uid="{C9631C34-3E6C-49FE-9FF3-BA6585D8BCFC}"/>
    <cellStyle name="20% - Accent6 8 4 2 3" xfId="25085" xr:uid="{791B17EC-138D-4892-909F-EB4B265B3D77}"/>
    <cellStyle name="20% - Accent6 8 4 3" xfId="11600" xr:uid="{F5A9A3A6-CA9C-46CA-AF56-6A15A230E566}"/>
    <cellStyle name="20% - Accent6 8 4 3 2" xfId="29425" xr:uid="{24C4A896-EDFE-4A4A-B777-C6E82329F08D}"/>
    <cellStyle name="20% - Accent6 8 4 4" xfId="20925" xr:uid="{FF33B28B-EE80-42CD-B93E-6956280193F9}"/>
    <cellStyle name="20% - Accent6 8 5" xfId="5097" xr:uid="{621B1DCC-406F-4944-9C58-0D3F1EFC62C0}"/>
    <cellStyle name="20% - Accent6 8 5 2" xfId="13680" xr:uid="{AA0558B5-9900-4E1F-870D-9871AE558F9A}"/>
    <cellStyle name="20% - Accent6 8 5 2 2" xfId="31505" xr:uid="{E012E2BB-5254-4CE7-8901-010E21251F13}"/>
    <cellStyle name="20% - Accent6 8 5 3" xfId="23005" xr:uid="{F1DE9E8A-71EA-4EE2-8241-7C1FB2313A40}"/>
    <cellStyle name="20% - Accent6 8 6" xfId="9520" xr:uid="{C811F483-D531-4361-A08C-DD25574438E2}"/>
    <cellStyle name="20% - Accent6 8 6 2" xfId="27345" xr:uid="{80245274-9F54-476B-AD61-8D9F10DE75C7}"/>
    <cellStyle name="20% - Accent6 8 7" xfId="18845" xr:uid="{A8A140EA-3672-43DE-80DD-99B03AA5361F}"/>
    <cellStyle name="20% - Accent6 80" xfId="18645" xr:uid="{8752831E-DB0F-4FE5-8672-B163DAC353BC}"/>
    <cellStyle name="20% - Accent6 81" xfId="18665" xr:uid="{BA6F19FC-3D74-4621-88AC-16DE6B8071B2}"/>
    <cellStyle name="20% - Accent6 82" xfId="35785" xr:uid="{3D1BA2B1-F505-497A-9390-592245926EE8}"/>
    <cellStyle name="20% - Accent6 83" xfId="35805" xr:uid="{F0D03B42-F324-4725-A1C4-287DCBF05F62}"/>
    <cellStyle name="20% - Accent6 84" xfId="35825" xr:uid="{576855F8-1FEC-4BB2-B57C-944D8ABED25A}"/>
    <cellStyle name="20% - Accent6 85" xfId="35845" xr:uid="{00622810-6EE5-4F63-9D17-8F34740EF527}"/>
    <cellStyle name="20% - Accent6 86" xfId="35865" xr:uid="{EF5329D1-94D7-4C95-9E4E-3577E39FF13A}"/>
    <cellStyle name="20% - Accent6 87" xfId="35885" xr:uid="{18595108-EF93-4E95-8CB9-A2F44EA329D4}"/>
    <cellStyle name="20% - Accent6 88" xfId="35905" xr:uid="{CCE33769-9E34-4C3C-9EE2-B58B8748F9E4}"/>
    <cellStyle name="20% - Accent6 89" xfId="35925" xr:uid="{1780D92A-D28C-4407-8F28-D924E0B5AD18}"/>
    <cellStyle name="20% - Accent6 9" xfId="725" xr:uid="{A2D4B7B9-6E6E-44F3-83A6-480D0B2DBE0B}"/>
    <cellStyle name="20% - Accent6 9 2" xfId="1331" xr:uid="{10A195E1-1386-46B1-AFDA-26055538E775}"/>
    <cellStyle name="20% - Accent6 9 2 2" xfId="2417" xr:uid="{9BB18F0D-81C0-4440-8618-B6CA1587E153}"/>
    <cellStyle name="20% - Accent6 9 2 2 2" xfId="4497" xr:uid="{FC7BF474-F574-4AF8-B188-41FE994AFFCB}"/>
    <cellStyle name="20% - Accent6 9 2 2 2 2" xfId="8657" xr:uid="{D66F2027-046A-4703-8C2C-E474545A3358}"/>
    <cellStyle name="20% - Accent6 9 2 2 2 2 2" xfId="17240" xr:uid="{F4BFF3D9-B3C7-4038-B7EA-7D9E4D974C86}"/>
    <cellStyle name="20% - Accent6 9 2 2 2 2 2 2" xfId="35065" xr:uid="{9BA49FEC-83AC-456C-856B-C6CEB1846D12}"/>
    <cellStyle name="20% - Accent6 9 2 2 2 2 3" xfId="26565" xr:uid="{4B0D1208-95A9-4F4D-A010-A15DD39BCD13}"/>
    <cellStyle name="20% - Accent6 9 2 2 2 3" xfId="13080" xr:uid="{07F8CA2D-B09A-406A-A204-DD19B12C247A}"/>
    <cellStyle name="20% - Accent6 9 2 2 2 3 2" xfId="30905" xr:uid="{AE734DC4-EFB4-4141-8D4B-26EFD6187725}"/>
    <cellStyle name="20% - Accent6 9 2 2 2 4" xfId="22405" xr:uid="{1E17D8F1-EB04-429C-B525-80BFEF6EA042}"/>
    <cellStyle name="20% - Accent6 9 2 2 3" xfId="6577" xr:uid="{1321CBA7-2CE9-4A55-B424-41A8BF5FED4F}"/>
    <cellStyle name="20% - Accent6 9 2 2 3 2" xfId="15160" xr:uid="{9AADFBF7-491B-4DCE-A1ED-1137433A361F}"/>
    <cellStyle name="20% - Accent6 9 2 2 3 2 2" xfId="32985" xr:uid="{923C7083-3E33-4BE7-B717-4344CC35C7BD}"/>
    <cellStyle name="20% - Accent6 9 2 2 3 3" xfId="24485" xr:uid="{23242D74-8F94-46A2-A716-B3716636C4CE}"/>
    <cellStyle name="20% - Accent6 9 2 2 4" xfId="11000" xr:uid="{F6BB5E26-4FF1-4D54-8448-C5C9D11421EE}"/>
    <cellStyle name="20% - Accent6 9 2 2 4 2" xfId="28825" xr:uid="{245C880E-0D36-4E38-A364-F1D3D3F56638}"/>
    <cellStyle name="20% - Accent6 9 2 2 5" xfId="20325" xr:uid="{9AB2D8C5-6523-46FF-A4DD-EC9B0CEAD6DA}"/>
    <cellStyle name="20% - Accent6 9 2 3" xfId="3517" xr:uid="{122B65A7-1BBF-46AE-A7EB-D8EFF96DCD38}"/>
    <cellStyle name="20% - Accent6 9 2 3 2" xfId="7677" xr:uid="{0091C7FC-FD13-455D-A5AC-2B50C437CB5E}"/>
    <cellStyle name="20% - Accent6 9 2 3 2 2" xfId="16260" xr:uid="{AA690E1C-082F-4DDF-84B0-339A603A3BDF}"/>
    <cellStyle name="20% - Accent6 9 2 3 2 2 2" xfId="34085" xr:uid="{CEDC9E52-74E7-4F01-81EC-5B6D5354A72D}"/>
    <cellStyle name="20% - Accent6 9 2 3 2 3" xfId="25585" xr:uid="{A9C057D9-E086-4E49-A498-57B1C44341DA}"/>
    <cellStyle name="20% - Accent6 9 2 3 3" xfId="12100" xr:uid="{F8C8E133-2D97-42FF-9DE6-9BACFA79D489}"/>
    <cellStyle name="20% - Accent6 9 2 3 3 2" xfId="29925" xr:uid="{D30D85A5-ABD0-4774-9EA8-3154E5434255}"/>
    <cellStyle name="20% - Accent6 9 2 3 4" xfId="21425" xr:uid="{4BE95A83-A9B2-4738-88A7-B3B35153BAA4}"/>
    <cellStyle name="20% - Accent6 9 2 4" xfId="5597" xr:uid="{1F8F972A-1E5C-4FCE-9939-4DC2278CB893}"/>
    <cellStyle name="20% - Accent6 9 2 4 2" xfId="14180" xr:uid="{54369A86-D12B-4A44-B8E3-36288CACEB54}"/>
    <cellStyle name="20% - Accent6 9 2 4 2 2" xfId="32005" xr:uid="{66D7CF5C-68F1-4C50-968F-D62BB7E8A6AE}"/>
    <cellStyle name="20% - Accent6 9 2 4 3" xfId="23505" xr:uid="{69688859-F00F-4687-843E-7B15D1F93B2D}"/>
    <cellStyle name="20% - Accent6 9 2 5" xfId="10020" xr:uid="{59685CFE-5B09-4C02-A53C-1BAB58A9C57D}"/>
    <cellStyle name="20% - Accent6 9 2 5 2" xfId="27845" xr:uid="{870A800E-9B60-464D-BF2F-CFDCD2C6121C}"/>
    <cellStyle name="20% - Accent6 9 2 6" xfId="19345" xr:uid="{5A449B20-9240-4A54-AA45-066A3244F732}"/>
    <cellStyle name="20% - Accent6 9 3" xfId="1937" xr:uid="{7A85EB16-561E-4396-A8B2-8D8A766C001F}"/>
    <cellStyle name="20% - Accent6 9 3 2" xfId="4017" xr:uid="{FC527BCB-C4F9-4483-A9AB-8B5B6DE04E2E}"/>
    <cellStyle name="20% - Accent6 9 3 2 2" xfId="8177" xr:uid="{ABB39790-D550-47D0-BD97-74B79C1AFCDC}"/>
    <cellStyle name="20% - Accent6 9 3 2 2 2" xfId="16760" xr:uid="{85A51468-0243-4686-A5F3-C3298A0E11D0}"/>
    <cellStyle name="20% - Accent6 9 3 2 2 2 2" xfId="34585" xr:uid="{222E327C-E0CD-4194-B27D-CDCAFE62FE9F}"/>
    <cellStyle name="20% - Accent6 9 3 2 2 3" xfId="26085" xr:uid="{043B1308-6615-4605-9BA4-5DC313AC5A01}"/>
    <cellStyle name="20% - Accent6 9 3 2 3" xfId="12600" xr:uid="{B89C1D6A-1F6C-452F-937F-F7FF6BEAC70B}"/>
    <cellStyle name="20% - Accent6 9 3 2 3 2" xfId="30425" xr:uid="{67E821A0-4478-4DC2-A39A-C2D57CFF255D}"/>
    <cellStyle name="20% - Accent6 9 3 2 4" xfId="21925" xr:uid="{AE2FB9A1-53F3-434F-8204-8AA2F286153D}"/>
    <cellStyle name="20% - Accent6 9 3 3" xfId="6097" xr:uid="{43FAFB07-1943-45FD-9307-F9A15BD0A116}"/>
    <cellStyle name="20% - Accent6 9 3 3 2" xfId="14680" xr:uid="{13A2ED5C-6A34-4260-B2F6-A43EFC7BB6F9}"/>
    <cellStyle name="20% - Accent6 9 3 3 2 2" xfId="32505" xr:uid="{A397C21C-6511-4E0A-803A-2825E6E6065B}"/>
    <cellStyle name="20% - Accent6 9 3 3 3" xfId="24005" xr:uid="{B74BCF71-809F-4CD4-B5D4-C9811B4323F2}"/>
    <cellStyle name="20% - Accent6 9 3 4" xfId="10520" xr:uid="{DB7FCA63-51A3-4C3A-9271-CC7B0FEF6700}"/>
    <cellStyle name="20% - Accent6 9 3 4 2" xfId="28345" xr:uid="{A82CA58B-EA5A-445E-843B-14E0140955BD}"/>
    <cellStyle name="20% - Accent6 9 3 5" xfId="19845" xr:uid="{818C4C91-9D53-4A0A-ADC0-8BC6EC2F0F1D}"/>
    <cellStyle name="20% - Accent6 9 4" xfId="3037" xr:uid="{9744AFF3-EE69-477B-AFBC-068C1F892983}"/>
    <cellStyle name="20% - Accent6 9 4 2" xfId="7197" xr:uid="{2E16DABD-999A-4231-A445-99EE63A978C3}"/>
    <cellStyle name="20% - Accent6 9 4 2 2" xfId="15780" xr:uid="{B5B77315-03FD-4EEF-AD49-4E3FF88E57F9}"/>
    <cellStyle name="20% - Accent6 9 4 2 2 2" xfId="33605" xr:uid="{67ED7530-6B2C-430B-AA47-550041665A56}"/>
    <cellStyle name="20% - Accent6 9 4 2 3" xfId="25105" xr:uid="{2DD2DF58-1A6D-4463-9034-EBF76EC70276}"/>
    <cellStyle name="20% - Accent6 9 4 3" xfId="11620" xr:uid="{8D34B485-04F8-4598-AC7B-E507ABF13285}"/>
    <cellStyle name="20% - Accent6 9 4 3 2" xfId="29445" xr:uid="{0047840A-62BA-47CD-A83E-AD9D5D0A2752}"/>
    <cellStyle name="20% - Accent6 9 4 4" xfId="20945" xr:uid="{F6A2363E-AEB1-4384-AB74-8C82A5436DF8}"/>
    <cellStyle name="20% - Accent6 9 5" xfId="5117" xr:uid="{7B713B25-0ED5-4D9C-AD88-BD768EE1E8FE}"/>
    <cellStyle name="20% - Accent6 9 5 2" xfId="13700" xr:uid="{1628C138-7398-47B8-B78F-41DB34A041DC}"/>
    <cellStyle name="20% - Accent6 9 5 2 2" xfId="31525" xr:uid="{6AF0131E-BAD0-41C2-BC93-FD0E1461277D}"/>
    <cellStyle name="20% - Accent6 9 5 3" xfId="23025" xr:uid="{A5893B73-291F-499C-A7F9-BD5BD542C517}"/>
    <cellStyle name="20% - Accent6 9 6" xfId="9540" xr:uid="{ADFAFB48-0795-4ED9-A879-15957B5A0E60}"/>
    <cellStyle name="20% - Accent6 9 6 2" xfId="27365" xr:uid="{136DCF97-DE36-45C2-8EEE-01759944F85C}"/>
    <cellStyle name="20% - Accent6 9 7" xfId="18865" xr:uid="{455D48A6-B964-4AAC-AF22-00A0C46F294D}"/>
    <cellStyle name="20% - Accent6 90" xfId="35945" xr:uid="{DD5DCFEB-34B6-4DB2-9CB2-DA60D8BADDF5}"/>
    <cellStyle name="20% - Accent6 91" xfId="35965" xr:uid="{D02E001E-9A87-4182-9767-D284D634230F}"/>
    <cellStyle name="20% - Accent6 92" xfId="35985" xr:uid="{2A4DF43A-1F28-4903-B44C-920D1939FF07}"/>
    <cellStyle name="20% - Accent6 93" xfId="36005" xr:uid="{76FAB992-616E-418F-95CC-29807C0E8E3D}"/>
    <cellStyle name="20% - Accent6 94" xfId="36025" xr:uid="{CC20A8AF-168B-4117-9AA4-8C0D9B26E116}"/>
    <cellStyle name="20% - Accent6 95" xfId="36045" xr:uid="{528F9BE2-51CC-456B-B32C-093370E0A384}"/>
    <cellStyle name="20% - Accent6 96" xfId="36065" xr:uid="{919E2AB8-18C1-4166-8323-56B4BB7317E4}"/>
    <cellStyle name="20% - Accent6 97" xfId="36085" xr:uid="{959C6128-6F07-46E6-95FD-67797E173B49}"/>
    <cellStyle name="20% - Accent6 98" xfId="36105" xr:uid="{4BF034A2-B1CE-464C-B571-B4CCC75C70AF}"/>
    <cellStyle name="20% - Accent6 99" xfId="36125" xr:uid="{4210909A-AFD3-4081-88E1-43B735EC6AE9}"/>
    <cellStyle name="20% - 着色 1 2" xfId="42630" xr:uid="{E3F6930F-89A7-4C1D-A1C3-DC9F0C5EBA51}"/>
    <cellStyle name="20% - 着色 1 3" xfId="42655" xr:uid="{7902495E-251E-4521-8D42-B40E1B81039E}"/>
    <cellStyle name="20% - 着色 1 4" xfId="42796" xr:uid="{5AC067C3-13C5-4E59-A237-5087E54F23E3}"/>
    <cellStyle name="20% - 着色 2 2" xfId="42634" xr:uid="{D0ED0AE5-8906-4990-B05A-9C2DE8383B78}"/>
    <cellStyle name="20% - 着色 2 3" xfId="42658" xr:uid="{54F68A83-0BA7-42F2-8279-E8823AE881C2}"/>
    <cellStyle name="20% - 着色 2 4" xfId="42799" xr:uid="{5958AB3F-645F-4503-8553-6A9F4BF98989}"/>
    <cellStyle name="20% - 着色 3 2" xfId="42638" xr:uid="{3B5F7E99-790E-4E39-938B-E621AC445ABA}"/>
    <cellStyle name="20% - 着色 3 3" xfId="42661" xr:uid="{D05AD536-9707-4D0A-89FD-C8EA7B182F3E}"/>
    <cellStyle name="20% - 着色 3 4" xfId="42802" xr:uid="{BFD4321F-FE1D-4D9A-8314-B65C5E6F4B45}"/>
    <cellStyle name="20% - 着色 4 2" xfId="42642" xr:uid="{4220FCBB-E4AC-4B13-A272-8668FDC08438}"/>
    <cellStyle name="20% - 着色 4 3" xfId="42664" xr:uid="{3A54440B-87AF-4F88-AC49-4A7F70B0B314}"/>
    <cellStyle name="20% - 着色 4 4" xfId="42805" xr:uid="{BCA7FD5E-2868-4F7A-BDDA-D27CCD6A2272}"/>
    <cellStyle name="20% - 着色 5 2" xfId="42646" xr:uid="{A4A8209F-92FC-48E8-9A8F-C8C714CC2C3C}"/>
    <cellStyle name="20% - 着色 5 3" xfId="42667" xr:uid="{FF159CA6-5DED-4837-85FA-F4705C52F222}"/>
    <cellStyle name="20% - 着色 5 4" xfId="42808" xr:uid="{53BE29D0-07F6-4167-9B0B-D25D333CB3B2}"/>
    <cellStyle name="20% - 着色 6 2" xfId="42650" xr:uid="{28F00B9C-F5F8-4F2E-A5FB-FC41E48AF288}"/>
    <cellStyle name="20% - 着色 6 3" xfId="42670" xr:uid="{9B90B089-BA6D-4F6F-A5DF-915DF5A2F9DF}"/>
    <cellStyle name="20% - 着色 6 4" xfId="42811" xr:uid="{80832E82-BE08-483E-AB5E-1EC775DD6AEC}"/>
    <cellStyle name="40% - Accent1" xfId="42" builtinId="31" customBuiltin="1"/>
    <cellStyle name="40% - Accent1 10" xfId="734" xr:uid="{4DDCF72C-5DDB-429D-9ED6-D5FF1B654957}"/>
    <cellStyle name="40% - Accent1 10 2" xfId="1340" xr:uid="{96E642D9-422B-4400-9DC5-9F59AFC06A24}"/>
    <cellStyle name="40% - Accent1 10 2 2" xfId="2423" xr:uid="{6E21E001-DE6A-429F-B206-2C9F5498604A}"/>
    <cellStyle name="40% - Accent1 10 2 2 2" xfId="4503" xr:uid="{AF8BE061-B352-4B04-B0FC-CB57548C2DEA}"/>
    <cellStyle name="40% - Accent1 10 2 2 2 2" xfId="8663" xr:uid="{58B2BD95-EC9E-4EE9-ABB5-9C404C4E1884}"/>
    <cellStyle name="40% - Accent1 10 2 2 2 2 2" xfId="17246" xr:uid="{6592ECA4-1739-4EC2-BCA9-F27692ABF5F2}"/>
    <cellStyle name="40% - Accent1 10 2 2 2 2 2 2" xfId="35071" xr:uid="{54EC5C08-E41A-4F3B-8AA2-491516606025}"/>
    <cellStyle name="40% - Accent1 10 2 2 2 2 3" xfId="26571" xr:uid="{BA45F037-ADF5-43AB-91CF-9DA51686A2A7}"/>
    <cellStyle name="40% - Accent1 10 2 2 2 3" xfId="13086" xr:uid="{45534433-11EA-4C5F-8742-32D658FE5A58}"/>
    <cellStyle name="40% - Accent1 10 2 2 2 3 2" xfId="30911" xr:uid="{304C942A-326F-41B1-8C54-4D29213791F4}"/>
    <cellStyle name="40% - Accent1 10 2 2 2 4" xfId="22411" xr:uid="{F6EC56E5-8031-4194-9ADF-4C884D1A1C6E}"/>
    <cellStyle name="40% - Accent1 10 2 2 3" xfId="6583" xr:uid="{D66F6A20-E3E8-474D-B4F5-505D9EAD7BA3}"/>
    <cellStyle name="40% - Accent1 10 2 2 3 2" xfId="15166" xr:uid="{AE5B1427-116D-4625-BC50-E0D5938E17B5}"/>
    <cellStyle name="40% - Accent1 10 2 2 3 2 2" xfId="32991" xr:uid="{85807C47-DA39-4A6A-91B2-EBF0F261BDE6}"/>
    <cellStyle name="40% - Accent1 10 2 2 3 3" xfId="24491" xr:uid="{6C53F2A1-B1B5-41FA-B9B3-7699C2CD53B1}"/>
    <cellStyle name="40% - Accent1 10 2 2 4" xfId="11006" xr:uid="{5E18C565-468F-4916-A8F6-B8A2C5888796}"/>
    <cellStyle name="40% - Accent1 10 2 2 4 2" xfId="28831" xr:uid="{058B4487-9EF4-45E6-880E-DE49DBC92D8D}"/>
    <cellStyle name="40% - Accent1 10 2 2 5" xfId="20331" xr:uid="{A82D57A8-3116-48DB-B3A7-82FF482C7856}"/>
    <cellStyle name="40% - Accent1 10 2 3" xfId="3523" xr:uid="{8DB3A77B-5A87-4ECB-A5FE-9155D664C190}"/>
    <cellStyle name="40% - Accent1 10 2 3 2" xfId="7683" xr:uid="{7FA3EE50-95E2-45F7-92C3-2782568622AA}"/>
    <cellStyle name="40% - Accent1 10 2 3 2 2" xfId="16266" xr:uid="{F9A48B45-BF71-4AAF-9BB2-C9872B5DE0C1}"/>
    <cellStyle name="40% - Accent1 10 2 3 2 2 2" xfId="34091" xr:uid="{14406284-3259-402C-A8E6-4B57BA1E1493}"/>
    <cellStyle name="40% - Accent1 10 2 3 2 3" xfId="25591" xr:uid="{EAD6E063-507D-4B53-8B91-796DAD0566C2}"/>
    <cellStyle name="40% - Accent1 10 2 3 3" xfId="12106" xr:uid="{4A425D69-A33D-46E1-BB8B-51F709F0B5E1}"/>
    <cellStyle name="40% - Accent1 10 2 3 3 2" xfId="29931" xr:uid="{F0BA11AB-7A78-4BA3-9DCD-77BE707AF539}"/>
    <cellStyle name="40% - Accent1 10 2 3 4" xfId="21431" xr:uid="{1C1FD73E-4074-48E3-A315-4A7FE9F59CA5}"/>
    <cellStyle name="40% - Accent1 10 2 4" xfId="5603" xr:uid="{E0202CBB-F936-4569-8CCB-D8476BCA050E}"/>
    <cellStyle name="40% - Accent1 10 2 4 2" xfId="14186" xr:uid="{D23F9208-B727-4876-8BA3-37688C25AA88}"/>
    <cellStyle name="40% - Accent1 10 2 4 2 2" xfId="32011" xr:uid="{94AA0A38-A11D-4D52-B7CC-9DACFE957161}"/>
    <cellStyle name="40% - Accent1 10 2 4 3" xfId="23511" xr:uid="{DF2D0E15-3D31-4637-8F57-56988053C9DE}"/>
    <cellStyle name="40% - Accent1 10 2 5" xfId="10026" xr:uid="{6B6AB865-A748-423A-8A58-3AB2A100CF3A}"/>
    <cellStyle name="40% - Accent1 10 2 5 2" xfId="27851" xr:uid="{F3A9D8A5-B4F7-43C1-B47A-C2BEEDEF694A}"/>
    <cellStyle name="40% - Accent1 10 2 6" xfId="19351" xr:uid="{B535616D-05E1-43CE-A45C-E1EC85394AC1}"/>
    <cellStyle name="40% - Accent1 10 3" xfId="1943" xr:uid="{2B6B0714-10AD-48F2-87F3-BFFF922F95B8}"/>
    <cellStyle name="40% - Accent1 10 3 2" xfId="4023" xr:uid="{EC7B11D3-8A88-48ED-A62B-4FEED445D3C3}"/>
    <cellStyle name="40% - Accent1 10 3 2 2" xfId="8183" xr:uid="{9198B358-CA88-44C1-96BD-A480CB394E47}"/>
    <cellStyle name="40% - Accent1 10 3 2 2 2" xfId="16766" xr:uid="{F17BD8D2-E614-4EA2-B1FD-48CEE51F4E66}"/>
    <cellStyle name="40% - Accent1 10 3 2 2 2 2" xfId="34591" xr:uid="{E3CA42FA-75B6-4513-A474-221E60ACBC14}"/>
    <cellStyle name="40% - Accent1 10 3 2 2 3" xfId="26091" xr:uid="{0F34CDEF-7F20-4FF6-BF86-E77E98644A2C}"/>
    <cellStyle name="40% - Accent1 10 3 2 3" xfId="12606" xr:uid="{46D6BBB0-6B8F-4CC1-90D5-65E59CEED05B}"/>
    <cellStyle name="40% - Accent1 10 3 2 3 2" xfId="30431" xr:uid="{04D19A44-BB20-4435-A0C5-8A66FAE12FD4}"/>
    <cellStyle name="40% - Accent1 10 3 2 4" xfId="21931" xr:uid="{66A7E84A-2708-4748-8308-2511B0CC8E78}"/>
    <cellStyle name="40% - Accent1 10 3 3" xfId="6103" xr:uid="{0150504D-1CD2-4D02-A201-4410ED46EB08}"/>
    <cellStyle name="40% - Accent1 10 3 3 2" xfId="14686" xr:uid="{5AC4BFBD-2325-4637-95AC-D3BBC69BC0FB}"/>
    <cellStyle name="40% - Accent1 10 3 3 2 2" xfId="32511" xr:uid="{56AE306D-E52F-4B1C-B651-B7F1C87F2D3E}"/>
    <cellStyle name="40% - Accent1 10 3 3 3" xfId="24011" xr:uid="{7014F8D3-4365-4D90-9D79-86926CD69D2A}"/>
    <cellStyle name="40% - Accent1 10 3 4" xfId="10526" xr:uid="{2A8F9833-FF31-4EA9-99C1-9EE0E906437E}"/>
    <cellStyle name="40% - Accent1 10 3 4 2" xfId="28351" xr:uid="{41DFE6F4-3E8D-45F1-9743-41D8C1A8EDCF}"/>
    <cellStyle name="40% - Accent1 10 3 5" xfId="19851" xr:uid="{3BFC468C-8EC9-492C-B615-000691B0CC6E}"/>
    <cellStyle name="40% - Accent1 10 4" xfId="3043" xr:uid="{FB4C8D82-B7F6-424C-9F82-80B62B0BDF13}"/>
    <cellStyle name="40% - Accent1 10 4 2" xfId="7203" xr:uid="{EC609CC5-FB38-40AB-B7C7-DDE113284C37}"/>
    <cellStyle name="40% - Accent1 10 4 2 2" xfId="15786" xr:uid="{E45012C9-DD87-4765-AE35-FF49AF1B1935}"/>
    <cellStyle name="40% - Accent1 10 4 2 2 2" xfId="33611" xr:uid="{13D5F063-4F3A-40C2-81C0-F5DC92B5BBA5}"/>
    <cellStyle name="40% - Accent1 10 4 2 3" xfId="25111" xr:uid="{378B1D57-E3D9-427F-91A5-1398197CECE0}"/>
    <cellStyle name="40% - Accent1 10 4 3" xfId="11626" xr:uid="{23284D74-FAE7-46AC-B963-D80665FA8F1D}"/>
    <cellStyle name="40% - Accent1 10 4 3 2" xfId="29451" xr:uid="{FF0CF6B0-1198-48DD-A9AC-8B1F6F95E163}"/>
    <cellStyle name="40% - Accent1 10 4 4" xfId="20951" xr:uid="{F8E587C7-B90B-4EDD-A8C9-F3EFAE856039}"/>
    <cellStyle name="40% - Accent1 10 5" xfId="5123" xr:uid="{AC53D243-0B55-4DAB-AC73-71EC96BB63AA}"/>
    <cellStyle name="40% - Accent1 10 5 2" xfId="13706" xr:uid="{6E564CC7-8DAB-455D-9D39-2E6F68656042}"/>
    <cellStyle name="40% - Accent1 10 5 2 2" xfId="31531" xr:uid="{919679F7-87C6-4EC5-9C2C-F6EC71D12075}"/>
    <cellStyle name="40% - Accent1 10 5 3" xfId="23031" xr:uid="{3C4B580C-3C76-4E2E-AFFA-8A81A11D7F85}"/>
    <cellStyle name="40% - Accent1 10 6" xfId="9546" xr:uid="{FD5E026A-4056-4EA4-8552-7283042BDAD6}"/>
    <cellStyle name="40% - Accent1 10 6 2" xfId="27371" xr:uid="{C00C63E2-7029-4D7C-989E-4BA1BD791648}"/>
    <cellStyle name="40% - Accent1 10 7" xfId="18871" xr:uid="{B0B09FC6-1BC0-4491-A5F9-61A6683A63DF}"/>
    <cellStyle name="40% - Accent1 100" xfId="36131" xr:uid="{71DF7A04-2815-46CE-9A24-E1F1EF741A6A}"/>
    <cellStyle name="40% - Accent1 101" xfId="36151" xr:uid="{D3972359-DE76-44B2-9E17-90B11618C318}"/>
    <cellStyle name="40% - Accent1 102" xfId="36172" xr:uid="{962AE4AB-A51F-4FF9-AEAE-962F37BAE339}"/>
    <cellStyle name="40% - Accent1 103" xfId="36192" xr:uid="{CC70721F-2C12-4650-9D93-4CC496848F5C}"/>
    <cellStyle name="40% - Accent1 104" xfId="36212" xr:uid="{01489A43-C060-48B3-A667-92EA134C4AC6}"/>
    <cellStyle name="40% - Accent1 105" xfId="36232" xr:uid="{16F9A05D-3ED5-4391-82A1-C9948D8040BF}"/>
    <cellStyle name="40% - Accent1 106" xfId="36252" xr:uid="{F9A40004-3058-4653-9598-89576D4D9C58}"/>
    <cellStyle name="40% - Accent1 107" xfId="36272" xr:uid="{0358B531-C595-41AD-ABB7-885E839FC429}"/>
    <cellStyle name="40% - Accent1 108" xfId="36292" xr:uid="{EC83BDAA-5184-48E4-872A-7B948553E31C}"/>
    <cellStyle name="40% - Accent1 109" xfId="36312" xr:uid="{E65D9C13-A67C-486A-B431-2E97E0EF6262}"/>
    <cellStyle name="40% - Accent1 11" xfId="793" xr:uid="{25A60C81-7B2B-43C0-BC45-7FEC0CBAFEDE}"/>
    <cellStyle name="40% - Accent1 11 2" xfId="1399" xr:uid="{4F939979-748A-473F-BBDC-BF1BCCFCABB7}"/>
    <cellStyle name="40% - Accent1 11 2 2" xfId="2443" xr:uid="{97331DF1-E2A6-4D95-8FCF-160CEC8AF318}"/>
    <cellStyle name="40% - Accent1 11 2 2 2" xfId="4523" xr:uid="{6F62BDB4-AA7F-492B-9B7D-6734230B8D18}"/>
    <cellStyle name="40% - Accent1 11 2 2 2 2" xfId="8683" xr:uid="{99CAE691-52B5-4EF4-AA7C-E8FC586528BF}"/>
    <cellStyle name="40% - Accent1 11 2 2 2 2 2" xfId="17266" xr:uid="{B8A3E0CB-0392-47C3-9D71-8340BDBD44A7}"/>
    <cellStyle name="40% - Accent1 11 2 2 2 2 2 2" xfId="35091" xr:uid="{E9E09D3B-6B53-4C7B-BA9A-69A3DA50C033}"/>
    <cellStyle name="40% - Accent1 11 2 2 2 2 3" xfId="26591" xr:uid="{6076C864-403D-4801-9D29-1DECB47E5550}"/>
    <cellStyle name="40% - Accent1 11 2 2 2 3" xfId="13106" xr:uid="{D0C1FE69-EAE7-4F3A-8540-6B6623941FCB}"/>
    <cellStyle name="40% - Accent1 11 2 2 2 3 2" xfId="30931" xr:uid="{D2BA94B0-55BF-4B09-ACD7-6897FC144314}"/>
    <cellStyle name="40% - Accent1 11 2 2 2 4" xfId="22431" xr:uid="{3AC835C6-AC31-4969-8BB3-E31F657AF25E}"/>
    <cellStyle name="40% - Accent1 11 2 2 3" xfId="6603" xr:uid="{2227E58D-4E10-4F52-8DD5-4E66A244370B}"/>
    <cellStyle name="40% - Accent1 11 2 2 3 2" xfId="15186" xr:uid="{CB829B6F-60EB-45BE-816B-5E04009D172E}"/>
    <cellStyle name="40% - Accent1 11 2 2 3 2 2" xfId="33011" xr:uid="{EBBF9CC4-6BA2-41C2-A4F9-123A162A385C}"/>
    <cellStyle name="40% - Accent1 11 2 2 3 3" xfId="24511" xr:uid="{ABD4E3F2-BCF6-491F-8275-3BCFFECCE62E}"/>
    <cellStyle name="40% - Accent1 11 2 2 4" xfId="11026" xr:uid="{4DCE1705-2399-4950-8F54-AB738B4F2412}"/>
    <cellStyle name="40% - Accent1 11 2 2 4 2" xfId="28851" xr:uid="{D72858E5-E729-4366-A6FF-E062EF1D414F}"/>
    <cellStyle name="40% - Accent1 11 2 2 5" xfId="20351" xr:uid="{5C302645-D8B5-42DA-BF83-CAADF57D75C2}"/>
    <cellStyle name="40% - Accent1 11 2 3" xfId="3543" xr:uid="{C75DEB82-5941-4CA8-B81C-F85FFEC95016}"/>
    <cellStyle name="40% - Accent1 11 2 3 2" xfId="7703" xr:uid="{856678A1-6343-47EE-B943-C280FBC7C530}"/>
    <cellStyle name="40% - Accent1 11 2 3 2 2" xfId="16286" xr:uid="{3C52B661-2F9C-4BC7-A992-00395975EE92}"/>
    <cellStyle name="40% - Accent1 11 2 3 2 2 2" xfId="34111" xr:uid="{1070D40D-F492-4B0C-9756-34F9C1D3FBD5}"/>
    <cellStyle name="40% - Accent1 11 2 3 2 3" xfId="25611" xr:uid="{52509BDB-F8CF-4068-88EF-9F0F98835121}"/>
    <cellStyle name="40% - Accent1 11 2 3 3" xfId="12126" xr:uid="{AA56118C-8AD2-4C9F-8FF3-07375563A013}"/>
    <cellStyle name="40% - Accent1 11 2 3 3 2" xfId="29951" xr:uid="{2A11DD0F-8A64-48C0-BDF9-E3C018E4527C}"/>
    <cellStyle name="40% - Accent1 11 2 3 4" xfId="21451" xr:uid="{5389D97A-C939-47A8-8B1B-916E231D32E2}"/>
    <cellStyle name="40% - Accent1 11 2 4" xfId="5623" xr:uid="{543CFD1C-4567-4717-B537-3EA64941D284}"/>
    <cellStyle name="40% - Accent1 11 2 4 2" xfId="14206" xr:uid="{5F43656A-AE36-4C22-8B22-F041BE636FAD}"/>
    <cellStyle name="40% - Accent1 11 2 4 2 2" xfId="32031" xr:uid="{3315D655-041F-4030-BCBE-2F375E9E82A9}"/>
    <cellStyle name="40% - Accent1 11 2 4 3" xfId="23531" xr:uid="{ECF62FCF-572F-442B-B118-223E135CD01C}"/>
    <cellStyle name="40% - Accent1 11 2 5" xfId="10046" xr:uid="{94E19E39-3A70-4232-B72E-1816FA79C71D}"/>
    <cellStyle name="40% - Accent1 11 2 5 2" xfId="27871" xr:uid="{84B4BBB8-0C26-47F2-A5F5-DFF62DF8411C}"/>
    <cellStyle name="40% - Accent1 11 2 6" xfId="19371" xr:uid="{7BC973D3-209D-48F4-AD4A-1D595281DDD7}"/>
    <cellStyle name="40% - Accent1 11 3" xfId="1963" xr:uid="{36B3B5C5-2DAC-4431-B09F-33CE1E321CF6}"/>
    <cellStyle name="40% - Accent1 11 3 2" xfId="4043" xr:uid="{231B084E-8506-4C2C-A0E4-8EA5DFA16155}"/>
    <cellStyle name="40% - Accent1 11 3 2 2" xfId="8203" xr:uid="{C2F56CEE-F218-4AA9-B21B-EFB77CC52DCB}"/>
    <cellStyle name="40% - Accent1 11 3 2 2 2" xfId="16786" xr:uid="{6609CD1B-937F-4420-867D-EDB6A970B412}"/>
    <cellStyle name="40% - Accent1 11 3 2 2 2 2" xfId="34611" xr:uid="{90CDC8B1-D68C-49D7-A116-789904A4D473}"/>
    <cellStyle name="40% - Accent1 11 3 2 2 3" xfId="26111" xr:uid="{A94DCE24-3EA0-49DC-B2D1-C2670E7E426C}"/>
    <cellStyle name="40% - Accent1 11 3 2 3" xfId="12626" xr:uid="{54C709D5-BFE1-4D5C-9777-7C0802D6DC2F}"/>
    <cellStyle name="40% - Accent1 11 3 2 3 2" xfId="30451" xr:uid="{6893D563-093A-4279-8CCB-F73FD9464845}"/>
    <cellStyle name="40% - Accent1 11 3 2 4" xfId="21951" xr:uid="{E75C1D50-3E97-4C53-B1AA-52C17FC644E8}"/>
    <cellStyle name="40% - Accent1 11 3 3" xfId="6123" xr:uid="{BE20360D-72CC-4EF5-A92D-8F3D1F6856CC}"/>
    <cellStyle name="40% - Accent1 11 3 3 2" xfId="14706" xr:uid="{D9D84359-10C3-4D06-B2C1-0CD39D318C7D}"/>
    <cellStyle name="40% - Accent1 11 3 3 2 2" xfId="32531" xr:uid="{6095BDF0-6C02-475A-8D38-9041EF17EA97}"/>
    <cellStyle name="40% - Accent1 11 3 3 3" xfId="24031" xr:uid="{BA7BAC39-66E8-4F67-8495-46839009A25E}"/>
    <cellStyle name="40% - Accent1 11 3 4" xfId="10546" xr:uid="{752CCCE2-4BC6-434D-91C9-32651707635E}"/>
    <cellStyle name="40% - Accent1 11 3 4 2" xfId="28371" xr:uid="{23B437B0-6F4B-4654-811C-83B4890D7ED8}"/>
    <cellStyle name="40% - Accent1 11 3 5" xfId="19871" xr:uid="{80EE6FB4-2BDD-4FF1-8CFB-14B6F751127B}"/>
    <cellStyle name="40% - Accent1 11 4" xfId="3063" xr:uid="{A0DE209C-A553-497D-A26E-C38BBEA06340}"/>
    <cellStyle name="40% - Accent1 11 4 2" xfId="7223" xr:uid="{05ADFE93-DEC5-4586-AB2A-93AECA0F26F1}"/>
    <cellStyle name="40% - Accent1 11 4 2 2" xfId="15806" xr:uid="{58F1EBD3-1063-409B-AAA0-CB93981D177F}"/>
    <cellStyle name="40% - Accent1 11 4 2 2 2" xfId="33631" xr:uid="{8000E8B5-3FDE-4F70-96DA-558920360A1A}"/>
    <cellStyle name="40% - Accent1 11 4 2 3" xfId="25131" xr:uid="{DF89B858-DCFD-4442-8167-C0C77EDB71F5}"/>
    <cellStyle name="40% - Accent1 11 4 3" xfId="11646" xr:uid="{D3A7A52F-0A74-4D82-867D-E6484106B38E}"/>
    <cellStyle name="40% - Accent1 11 4 3 2" xfId="29471" xr:uid="{CB7ABA7D-5B8F-45EE-A1A9-DBDC23C19456}"/>
    <cellStyle name="40% - Accent1 11 4 4" xfId="20971" xr:uid="{9A536280-F22F-4725-9D5B-247FC911FCC8}"/>
    <cellStyle name="40% - Accent1 11 5" xfId="5143" xr:uid="{E6ACC165-9FEE-47F4-A986-1C3A6F16265D}"/>
    <cellStyle name="40% - Accent1 11 5 2" xfId="13726" xr:uid="{1B5CEFA2-9E29-44E8-BE8B-B0D3C5AA0E6F}"/>
    <cellStyle name="40% - Accent1 11 5 2 2" xfId="31551" xr:uid="{CDECD8F2-8922-4F8C-B26A-3D6B9898FB57}"/>
    <cellStyle name="40% - Accent1 11 5 3" xfId="23051" xr:uid="{737C84B4-4904-4F56-873A-A628854FBAAF}"/>
    <cellStyle name="40% - Accent1 11 6" xfId="9566" xr:uid="{358793D3-01F8-4348-956B-8E9C7F9DCD82}"/>
    <cellStyle name="40% - Accent1 11 6 2" xfId="27391" xr:uid="{5574D308-119A-4905-B671-14A0A5A66D50}"/>
    <cellStyle name="40% - Accent1 11 7" xfId="18891" xr:uid="{28ABFE99-8D9A-45C0-B9C0-FB56F024639B}"/>
    <cellStyle name="40% - Accent1 110" xfId="36332" xr:uid="{4CEB0A45-1C4D-4991-BC15-90E727CD165C}"/>
    <cellStyle name="40% - Accent1 111" xfId="36352" xr:uid="{A07C7CDD-B18C-4776-AC79-08112343463B}"/>
    <cellStyle name="40% - Accent1 112" xfId="36372" xr:uid="{9088B75C-19AE-4C94-B415-1CD77D8E4CDA}"/>
    <cellStyle name="40% - Accent1 113" xfId="36392" xr:uid="{D29C5CDA-76A4-4CBF-81BA-C6C5FE09A27D}"/>
    <cellStyle name="40% - Accent1 114" xfId="36412" xr:uid="{E08310DA-BCD5-452D-B5AF-C45B30E9DB03}"/>
    <cellStyle name="40% - Accent1 115" xfId="36432" xr:uid="{66274FA4-B9BB-4EBB-95E1-3DDDD3E6C73E}"/>
    <cellStyle name="40% - Accent1 116" xfId="36452" xr:uid="{CBBE6677-9F2B-4C7A-BC6B-16E823771ADF}"/>
    <cellStyle name="40% - Accent1 117" xfId="36472" xr:uid="{13709AC5-7387-4356-9264-FC4F0C195256}"/>
    <cellStyle name="40% - Accent1 118" xfId="36492" xr:uid="{70C380A3-6405-4AF8-B0B0-8670C10E0A8A}"/>
    <cellStyle name="40% - Accent1 119" xfId="36512" xr:uid="{1E165D9E-0CE7-442C-B4C2-80A6BAF3B2C7}"/>
    <cellStyle name="40% - Accent1 12" xfId="822" xr:uid="{118267AD-6F5F-4209-BB61-A61F15555A01}"/>
    <cellStyle name="40% - Accent1 12 2" xfId="1428" xr:uid="{29A7E644-6E08-4EC1-B60C-F007ECB278BC}"/>
    <cellStyle name="40% - Accent1 12 2 2" xfId="2463" xr:uid="{3CD0D718-CAE7-44E2-828E-9A6EDAA438D6}"/>
    <cellStyle name="40% - Accent1 12 2 2 2" xfId="4543" xr:uid="{ECE0F377-608F-4752-8DDA-DE2D31AB0EB2}"/>
    <cellStyle name="40% - Accent1 12 2 2 2 2" xfId="8703" xr:uid="{9A405AD3-B076-45E8-AFB7-09026CBD6CB2}"/>
    <cellStyle name="40% - Accent1 12 2 2 2 2 2" xfId="17286" xr:uid="{4B5BB0C0-9382-4696-BF5C-9EBE5EE6C23E}"/>
    <cellStyle name="40% - Accent1 12 2 2 2 2 2 2" xfId="35111" xr:uid="{1609493F-DB73-481A-B159-540D147A9AC2}"/>
    <cellStyle name="40% - Accent1 12 2 2 2 2 3" xfId="26611" xr:uid="{2C3F6236-E0B5-48BE-8ADE-FC626CE29AF1}"/>
    <cellStyle name="40% - Accent1 12 2 2 2 3" xfId="13126" xr:uid="{59BCC38D-73EA-4D2C-94F0-A29888BA4CE2}"/>
    <cellStyle name="40% - Accent1 12 2 2 2 3 2" xfId="30951" xr:uid="{2F3599C1-F672-4984-8FE3-C22AD5F99DBC}"/>
    <cellStyle name="40% - Accent1 12 2 2 2 4" xfId="22451" xr:uid="{3DD452CD-8DEE-4C2D-907D-C063A6397587}"/>
    <cellStyle name="40% - Accent1 12 2 2 3" xfId="6623" xr:uid="{8B195A85-5258-4661-896C-8C13C4E10002}"/>
    <cellStyle name="40% - Accent1 12 2 2 3 2" xfId="15206" xr:uid="{53373C07-13DA-4CE4-8B5A-5CA0F9542BFC}"/>
    <cellStyle name="40% - Accent1 12 2 2 3 2 2" xfId="33031" xr:uid="{A86A82ED-0E45-4D39-B022-9E00F1513C3F}"/>
    <cellStyle name="40% - Accent1 12 2 2 3 3" xfId="24531" xr:uid="{2ECC872D-44D3-4C00-BD80-7D621E31C9C0}"/>
    <cellStyle name="40% - Accent1 12 2 2 4" xfId="11046" xr:uid="{A9E4458C-B980-4D2A-9949-5DF826651C4C}"/>
    <cellStyle name="40% - Accent1 12 2 2 4 2" xfId="28871" xr:uid="{47922E3A-9569-476A-B4AC-12EB673DACA9}"/>
    <cellStyle name="40% - Accent1 12 2 2 5" xfId="20371" xr:uid="{E04D1E65-EAE8-4731-91CF-863EDDDD9341}"/>
    <cellStyle name="40% - Accent1 12 2 3" xfId="3563" xr:uid="{3BCF8503-3CBB-40F0-AAA2-1690FED2628C}"/>
    <cellStyle name="40% - Accent1 12 2 3 2" xfId="7723" xr:uid="{BFE3E30A-500C-4B45-B9FA-592429221FD0}"/>
    <cellStyle name="40% - Accent1 12 2 3 2 2" xfId="16306" xr:uid="{3F036F78-1BC8-41D0-AF62-F337E35DC250}"/>
    <cellStyle name="40% - Accent1 12 2 3 2 2 2" xfId="34131" xr:uid="{5B89ED74-F3AA-4CB9-9D2C-9B3FF53B9BCC}"/>
    <cellStyle name="40% - Accent1 12 2 3 2 3" xfId="25631" xr:uid="{767594AC-1F4F-4739-90DB-7E549327D15B}"/>
    <cellStyle name="40% - Accent1 12 2 3 3" xfId="12146" xr:uid="{9BE15484-BC0B-4754-8BD2-468CA70A018E}"/>
    <cellStyle name="40% - Accent1 12 2 3 3 2" xfId="29971" xr:uid="{90D5C193-DB93-4C30-83E5-FDC689BF3D56}"/>
    <cellStyle name="40% - Accent1 12 2 3 4" xfId="21471" xr:uid="{85D23A71-A81D-41D0-B74B-FFE17DC42C8B}"/>
    <cellStyle name="40% - Accent1 12 2 4" xfId="5643" xr:uid="{DA0D55AB-7EBF-479D-83F3-FD5F18621AAF}"/>
    <cellStyle name="40% - Accent1 12 2 4 2" xfId="14226" xr:uid="{5AB7690B-0949-4FAC-8F37-2501F77A8455}"/>
    <cellStyle name="40% - Accent1 12 2 4 2 2" xfId="32051" xr:uid="{39EE9957-3464-4AD7-AEAE-9567FBEAE461}"/>
    <cellStyle name="40% - Accent1 12 2 4 3" xfId="23551" xr:uid="{39A2A023-5409-43DD-8BB1-6068C8DB07E2}"/>
    <cellStyle name="40% - Accent1 12 2 5" xfId="10066" xr:uid="{53E32ED5-0104-4F19-9179-4E19B1C08532}"/>
    <cellStyle name="40% - Accent1 12 2 5 2" xfId="27891" xr:uid="{AC1997CF-63F5-4709-AB55-0908C96C765C}"/>
    <cellStyle name="40% - Accent1 12 2 6" xfId="19391" xr:uid="{46FA58D0-40F1-4090-9C5A-0777A827D660}"/>
    <cellStyle name="40% - Accent1 12 3" xfId="1983" xr:uid="{1EDCA051-B792-4A8D-A707-64407D36903C}"/>
    <cellStyle name="40% - Accent1 12 3 2" xfId="4063" xr:uid="{E99326C4-34A9-4AC0-B7D5-6535824BC7A3}"/>
    <cellStyle name="40% - Accent1 12 3 2 2" xfId="8223" xr:uid="{97355B15-DE34-4119-9B75-99A8FC3C9879}"/>
    <cellStyle name="40% - Accent1 12 3 2 2 2" xfId="16806" xr:uid="{03D0B39C-C458-4F9F-AA14-6ED8FEC51931}"/>
    <cellStyle name="40% - Accent1 12 3 2 2 2 2" xfId="34631" xr:uid="{D4A69AA7-CB17-4276-A05B-329D3B2E62A8}"/>
    <cellStyle name="40% - Accent1 12 3 2 2 3" xfId="26131" xr:uid="{01F09755-985A-4BA0-955F-6D0C91FCDBF5}"/>
    <cellStyle name="40% - Accent1 12 3 2 3" xfId="12646" xr:uid="{FF2A4EC3-BC97-4558-847C-B7986BBE84A1}"/>
    <cellStyle name="40% - Accent1 12 3 2 3 2" xfId="30471" xr:uid="{8FBC0311-9B42-4894-962B-B3F5D163EF36}"/>
    <cellStyle name="40% - Accent1 12 3 2 4" xfId="21971" xr:uid="{81D464C0-6001-4B66-8AB1-4AA6D41029B4}"/>
    <cellStyle name="40% - Accent1 12 3 3" xfId="6143" xr:uid="{42211995-F36E-4B7B-9F6B-77C4AE5FE1DD}"/>
    <cellStyle name="40% - Accent1 12 3 3 2" xfId="14726" xr:uid="{73532F50-0090-4332-B21F-CE763CD4CB6A}"/>
    <cellStyle name="40% - Accent1 12 3 3 2 2" xfId="32551" xr:uid="{02282592-D502-4E9F-862F-998E2CA2381B}"/>
    <cellStyle name="40% - Accent1 12 3 3 3" xfId="24051" xr:uid="{E53CC509-2CC0-4854-A5BE-95ED1874097F}"/>
    <cellStyle name="40% - Accent1 12 3 4" xfId="10566" xr:uid="{753C8480-47CA-403F-8329-9809125BBCCC}"/>
    <cellStyle name="40% - Accent1 12 3 4 2" xfId="28391" xr:uid="{AAD1472B-7D15-4325-BB57-1DF15D04BD4E}"/>
    <cellStyle name="40% - Accent1 12 3 5" xfId="19891" xr:uid="{5C025774-D4F5-4F57-9843-591226D5FCF3}"/>
    <cellStyle name="40% - Accent1 12 4" xfId="3083" xr:uid="{76121175-86AB-4BC4-8D4B-499E699299B6}"/>
    <cellStyle name="40% - Accent1 12 4 2" xfId="7243" xr:uid="{B888BC17-288B-477F-A5CC-5DE7764FFE9A}"/>
    <cellStyle name="40% - Accent1 12 4 2 2" xfId="15826" xr:uid="{5B5DDEBC-66C7-42F4-AB8F-36D9930A8DE7}"/>
    <cellStyle name="40% - Accent1 12 4 2 2 2" xfId="33651" xr:uid="{143C4C4D-F74B-41DF-9FFD-AD3AD9F0E4A5}"/>
    <cellStyle name="40% - Accent1 12 4 2 3" xfId="25151" xr:uid="{C37B80C9-F9C1-4C39-A15C-E14570052250}"/>
    <cellStyle name="40% - Accent1 12 4 3" xfId="11666" xr:uid="{A7598045-B171-4286-A1A8-F6950FE4553B}"/>
    <cellStyle name="40% - Accent1 12 4 3 2" xfId="29491" xr:uid="{D3BC18A8-32A3-44F7-8D23-9E45B16F51BA}"/>
    <cellStyle name="40% - Accent1 12 4 4" xfId="20991" xr:uid="{D095A74F-FC9F-4859-953C-467117086688}"/>
    <cellStyle name="40% - Accent1 12 5" xfId="5163" xr:uid="{909F1510-E189-4AD8-B42B-63ACE530D6A6}"/>
    <cellStyle name="40% - Accent1 12 5 2" xfId="13746" xr:uid="{F4CDCC03-0E76-4F36-A1A7-4EF5085183E8}"/>
    <cellStyle name="40% - Accent1 12 5 2 2" xfId="31571" xr:uid="{8B2D051A-A9FC-461C-99CC-337809C5A598}"/>
    <cellStyle name="40% - Accent1 12 5 3" xfId="23071" xr:uid="{80522808-288F-496E-86E0-CA3425E7E569}"/>
    <cellStyle name="40% - Accent1 12 6" xfId="9586" xr:uid="{8FD5D7E2-EE7B-4834-B984-2E8FE7B5C3A3}"/>
    <cellStyle name="40% - Accent1 12 6 2" xfId="27411" xr:uid="{307B7F18-114A-44F5-9A62-30F37521AE1E}"/>
    <cellStyle name="40% - Accent1 12 7" xfId="18911" xr:uid="{71985D32-D3A3-4D4E-A429-0D7B1C7F3246}"/>
    <cellStyle name="40% - Accent1 120" xfId="36532" xr:uid="{D6015864-557E-416E-ADCC-89EEF5E7B036}"/>
    <cellStyle name="40% - Accent1 121" xfId="36552" xr:uid="{BC3DE870-B8E6-497C-BFEF-CA45B19CA237}"/>
    <cellStyle name="40% - Accent1 122" xfId="36572" xr:uid="{7B88DD78-4B6E-4D47-82D6-8C385E0759D7}"/>
    <cellStyle name="40% - Accent1 123" xfId="36592" xr:uid="{654915AE-60C4-4076-8E5A-10283278C6F3}"/>
    <cellStyle name="40% - Accent1 124" xfId="36612" xr:uid="{40E1D887-2A50-4F24-AEBE-EBE0723F895E}"/>
    <cellStyle name="40% - Accent1 125" xfId="36632" xr:uid="{5E85C667-21F8-4078-97AA-019D522FB8DE}"/>
    <cellStyle name="40% - Accent1 126" xfId="36652" xr:uid="{40D319E4-CC9B-4F02-A0B7-425081A88B6C}"/>
    <cellStyle name="40% - Accent1 127" xfId="36672" xr:uid="{CE5EABFF-A70F-4E49-98D6-D8FB3A2C9D36}"/>
    <cellStyle name="40% - Accent1 128" xfId="36692" xr:uid="{DBC15F15-827C-4A03-B490-A5AD53C2C5AF}"/>
    <cellStyle name="40% - Accent1 129" xfId="36712" xr:uid="{3848F19E-344F-4179-9E60-AA615E53C691}"/>
    <cellStyle name="40% - Accent1 13" xfId="846" xr:uid="{CE8F26A9-1213-4B6F-B59D-116F6DAFD741}"/>
    <cellStyle name="40% - Accent1 13 2" xfId="1452" xr:uid="{68FB646E-C8D9-47D5-A863-E97A39763F0C}"/>
    <cellStyle name="40% - Accent1 13 2 2" xfId="2483" xr:uid="{7B4E9D18-A5B2-43B6-8817-90C1285061DF}"/>
    <cellStyle name="40% - Accent1 13 2 2 2" xfId="4563" xr:uid="{402CE68D-7106-405F-B672-92C2BD64680A}"/>
    <cellStyle name="40% - Accent1 13 2 2 2 2" xfId="8723" xr:uid="{2F358E25-7CFD-4BA6-85A9-41C0DC5D188A}"/>
    <cellStyle name="40% - Accent1 13 2 2 2 2 2" xfId="17306" xr:uid="{601A998C-3FC0-44A5-AFDB-7CF7569D9E2A}"/>
    <cellStyle name="40% - Accent1 13 2 2 2 2 2 2" xfId="35131" xr:uid="{D34B714A-2834-452D-B2E8-DD87E6179AD4}"/>
    <cellStyle name="40% - Accent1 13 2 2 2 2 3" xfId="26631" xr:uid="{A7B25745-D4EA-466E-8507-B7318E05F7DF}"/>
    <cellStyle name="40% - Accent1 13 2 2 2 3" xfId="13146" xr:uid="{99F0C36B-9058-405E-B48B-19CA67D962D0}"/>
    <cellStyle name="40% - Accent1 13 2 2 2 3 2" xfId="30971" xr:uid="{5590BF9F-9A2D-44F3-83E4-1071993D880C}"/>
    <cellStyle name="40% - Accent1 13 2 2 2 4" xfId="22471" xr:uid="{C2C7EF3A-516E-4B8A-AF09-EC5153BE1CEB}"/>
    <cellStyle name="40% - Accent1 13 2 2 3" xfId="6643" xr:uid="{64F2F21F-F63B-4AAD-84AE-60AE5FCFF115}"/>
    <cellStyle name="40% - Accent1 13 2 2 3 2" xfId="15226" xr:uid="{C92D5043-2E85-41B9-8E92-0001C959873B}"/>
    <cellStyle name="40% - Accent1 13 2 2 3 2 2" xfId="33051" xr:uid="{578C8F2E-5E1A-4CCF-9A13-8B0F2319D952}"/>
    <cellStyle name="40% - Accent1 13 2 2 3 3" xfId="24551" xr:uid="{F009E2CF-5BF8-4902-B558-1B8F68F5C0D7}"/>
    <cellStyle name="40% - Accent1 13 2 2 4" xfId="11066" xr:uid="{BC81D652-E7EA-46F1-882F-389B72F27C26}"/>
    <cellStyle name="40% - Accent1 13 2 2 4 2" xfId="28891" xr:uid="{F036D864-A9BF-440A-AA51-1C1E900E1E54}"/>
    <cellStyle name="40% - Accent1 13 2 2 5" xfId="20391" xr:uid="{B076EB38-CEB1-4D68-A689-354CB769A4D5}"/>
    <cellStyle name="40% - Accent1 13 2 3" xfId="3583" xr:uid="{E927647F-6D39-461D-A7DE-A9987A312F82}"/>
    <cellStyle name="40% - Accent1 13 2 3 2" xfId="7743" xr:uid="{01623AD2-4D49-4DB1-9AE9-48BA3A2835FC}"/>
    <cellStyle name="40% - Accent1 13 2 3 2 2" xfId="16326" xr:uid="{A7213790-F694-479F-A63B-94B99D3B2D05}"/>
    <cellStyle name="40% - Accent1 13 2 3 2 2 2" xfId="34151" xr:uid="{8A08A38B-3C0C-4762-8CBB-EED0F6290BCA}"/>
    <cellStyle name="40% - Accent1 13 2 3 2 3" xfId="25651" xr:uid="{712B4F92-BDA3-4BBE-B1B5-2C1B54BFCB2E}"/>
    <cellStyle name="40% - Accent1 13 2 3 3" xfId="12166" xr:uid="{1B79AC03-52C2-4765-8F94-0D5D7B501F74}"/>
    <cellStyle name="40% - Accent1 13 2 3 3 2" xfId="29991" xr:uid="{0EFF4E0D-7BC7-4507-9184-0C88C7EE4812}"/>
    <cellStyle name="40% - Accent1 13 2 3 4" xfId="21491" xr:uid="{AA8C53EE-4CEF-424C-BE55-3387514E2213}"/>
    <cellStyle name="40% - Accent1 13 2 4" xfId="5663" xr:uid="{54369197-6497-4C00-BB88-8AE2A2C53CF0}"/>
    <cellStyle name="40% - Accent1 13 2 4 2" xfId="14246" xr:uid="{04EEDA43-39FD-47D9-9AF0-E24079BCA55A}"/>
    <cellStyle name="40% - Accent1 13 2 4 2 2" xfId="32071" xr:uid="{503607F4-6280-4C04-B100-2D305A1DD16A}"/>
    <cellStyle name="40% - Accent1 13 2 4 3" xfId="23571" xr:uid="{E39C8BD5-0789-466B-A844-50812B1902D3}"/>
    <cellStyle name="40% - Accent1 13 2 5" xfId="10086" xr:uid="{E22BE107-8250-42A5-AA74-0337A380C2AA}"/>
    <cellStyle name="40% - Accent1 13 2 5 2" xfId="27911" xr:uid="{6A8CFB8C-A6B4-4A5E-9DD7-B0397FB06266}"/>
    <cellStyle name="40% - Accent1 13 2 6" xfId="19411" xr:uid="{9B029278-F291-4B20-8901-DA9584572952}"/>
    <cellStyle name="40% - Accent1 13 3" xfId="2003" xr:uid="{463FEE47-4CFD-415F-829F-B2524EE0CD69}"/>
    <cellStyle name="40% - Accent1 13 3 2" xfId="4083" xr:uid="{CF935F91-0EEA-4CED-BE3B-89CB883DA364}"/>
    <cellStyle name="40% - Accent1 13 3 2 2" xfId="8243" xr:uid="{F5BA63E9-E67A-4FDB-A5E7-F35EBBDD095A}"/>
    <cellStyle name="40% - Accent1 13 3 2 2 2" xfId="16826" xr:uid="{7C52DF24-3EE0-41DE-B053-34DEEAEE5C4B}"/>
    <cellStyle name="40% - Accent1 13 3 2 2 2 2" xfId="34651" xr:uid="{86A16895-FA49-4697-AF25-66893235DBF5}"/>
    <cellStyle name="40% - Accent1 13 3 2 2 3" xfId="26151" xr:uid="{4A08C948-A8EB-4C0A-82C8-BFB529608AF3}"/>
    <cellStyle name="40% - Accent1 13 3 2 3" xfId="12666" xr:uid="{BB146C14-E598-4EBF-B441-B30D0CEC94C1}"/>
    <cellStyle name="40% - Accent1 13 3 2 3 2" xfId="30491" xr:uid="{0043F5CC-976E-4E8B-9DAE-4AA5746C62ED}"/>
    <cellStyle name="40% - Accent1 13 3 2 4" xfId="21991" xr:uid="{D4734D0F-19CF-46CE-BF78-9D7A646C209C}"/>
    <cellStyle name="40% - Accent1 13 3 3" xfId="6163" xr:uid="{E28F2485-943E-4D8E-8B2A-88DA2597A50B}"/>
    <cellStyle name="40% - Accent1 13 3 3 2" xfId="14746" xr:uid="{FAF8EE20-D8CD-40CF-A6BD-67148D20B9DE}"/>
    <cellStyle name="40% - Accent1 13 3 3 2 2" xfId="32571" xr:uid="{2A3D0AE5-637C-4087-A16F-8F75C922648F}"/>
    <cellStyle name="40% - Accent1 13 3 3 3" xfId="24071" xr:uid="{DD432A04-55FD-44A9-8D59-D0965D77337C}"/>
    <cellStyle name="40% - Accent1 13 3 4" xfId="10586" xr:uid="{51E3798D-8D1A-4DC1-93DD-8010AA19995F}"/>
    <cellStyle name="40% - Accent1 13 3 4 2" xfId="28411" xr:uid="{ADDBEE86-E192-4C39-B9E3-93D219CB92B2}"/>
    <cellStyle name="40% - Accent1 13 3 5" xfId="19911" xr:uid="{C12218BE-4F1C-4A3D-A30A-934BF7B16171}"/>
    <cellStyle name="40% - Accent1 13 4" xfId="3103" xr:uid="{67601459-13F2-474F-9CD2-D349F9312EFE}"/>
    <cellStyle name="40% - Accent1 13 4 2" xfId="7263" xr:uid="{12C95DFC-A673-4FEE-9301-E44E7A0D0CDF}"/>
    <cellStyle name="40% - Accent1 13 4 2 2" xfId="15846" xr:uid="{7E622289-07CE-4B7D-8D7F-4B1414967E5C}"/>
    <cellStyle name="40% - Accent1 13 4 2 2 2" xfId="33671" xr:uid="{A161B091-4E7D-4122-B6D1-F8E129990B23}"/>
    <cellStyle name="40% - Accent1 13 4 2 3" xfId="25171" xr:uid="{B8C1103F-52CA-4AA8-8ABB-C6AAF2E978AE}"/>
    <cellStyle name="40% - Accent1 13 4 3" xfId="11686" xr:uid="{83CDCB11-007F-4EE2-80BE-5A13A7E3827E}"/>
    <cellStyle name="40% - Accent1 13 4 3 2" xfId="29511" xr:uid="{7B19ADAC-C5D7-4AFA-BAA4-5C8B61B9FFED}"/>
    <cellStyle name="40% - Accent1 13 4 4" xfId="21011" xr:uid="{29769DDE-141F-48A2-A8D1-B489CCD95478}"/>
    <cellStyle name="40% - Accent1 13 5" xfId="5183" xr:uid="{97DCE5D1-C09A-4BDB-83D6-512EDF1FF761}"/>
    <cellStyle name="40% - Accent1 13 5 2" xfId="13766" xr:uid="{F7F2F5A5-71BB-4B39-B0A5-ACF0AF0835BC}"/>
    <cellStyle name="40% - Accent1 13 5 2 2" xfId="31591" xr:uid="{0C8F83EC-3F2A-4E1E-B27B-42863DE483F6}"/>
    <cellStyle name="40% - Accent1 13 5 3" xfId="23091" xr:uid="{BAC2A376-D0D6-46BD-8AB9-F10062D6E675}"/>
    <cellStyle name="40% - Accent1 13 6" xfId="9606" xr:uid="{513BD5DF-D3AA-4D61-9417-9BA12F098850}"/>
    <cellStyle name="40% - Accent1 13 6 2" xfId="27431" xr:uid="{A64DDBAD-01AB-4FEE-A3C0-3EF7B4800877}"/>
    <cellStyle name="40% - Accent1 13 7" xfId="18931" xr:uid="{9F37FEDE-8597-4D9E-B1A3-5B1C1288933B}"/>
    <cellStyle name="40% - Accent1 130" xfId="36732" xr:uid="{99EE1433-63A9-4F00-A99F-8B160153AF4A}"/>
    <cellStyle name="40% - Accent1 131" xfId="36752" xr:uid="{8DD34E66-EBD1-4036-8921-433B2A841CE4}"/>
    <cellStyle name="40% - Accent1 132" xfId="36772" xr:uid="{139FEF99-5A24-4198-9C60-47800A1E8B18}"/>
    <cellStyle name="40% - Accent1 133" xfId="36792" xr:uid="{F611FD49-F30A-493E-8E65-02DCF79C4662}"/>
    <cellStyle name="40% - Accent1 134" xfId="36812" xr:uid="{C7E26322-07F1-4391-9F66-16BF6F47B4D2}"/>
    <cellStyle name="40% - Accent1 135" xfId="36832" xr:uid="{C5A9B2A8-CBE0-438F-8D2B-860189C9821F}"/>
    <cellStyle name="40% - Accent1 136" xfId="36852" xr:uid="{11E96595-AD2A-461E-A2A2-67FFBFAE4D9B}"/>
    <cellStyle name="40% - Accent1 137" xfId="36872" xr:uid="{D66A32A1-FEF4-43C1-A89D-EE7AD9CC1B12}"/>
    <cellStyle name="40% - Accent1 138" xfId="36892" xr:uid="{0DB0A6C1-3123-41EE-BB11-C389A6CBA533}"/>
    <cellStyle name="40% - Accent1 139" xfId="36912" xr:uid="{48087206-BF08-486C-9009-3E09202706DB}"/>
    <cellStyle name="40% - Accent1 14" xfId="905" xr:uid="{3822DA18-01D5-49C1-BC5B-38BDB48B534F}"/>
    <cellStyle name="40% - Accent1 14 2" xfId="1511" xr:uid="{5673AF27-6379-49D5-8750-F6ED342E7EDF}"/>
    <cellStyle name="40% - Accent1 14 2 2" xfId="2503" xr:uid="{1B42EFA1-1A13-42E5-A77F-91AC7C9A904A}"/>
    <cellStyle name="40% - Accent1 14 2 2 2" xfId="4583" xr:uid="{5121C0F1-774F-4315-B17D-2998B009C741}"/>
    <cellStyle name="40% - Accent1 14 2 2 2 2" xfId="8743" xr:uid="{1E5C737B-FF9C-43CF-AEC8-296038174CB3}"/>
    <cellStyle name="40% - Accent1 14 2 2 2 2 2" xfId="17326" xr:uid="{1DC0E177-FCAA-4BAE-B1CA-58144956BB8E}"/>
    <cellStyle name="40% - Accent1 14 2 2 2 2 2 2" xfId="35151" xr:uid="{E53DEAAB-F2F5-4AD0-8C42-75FB970CCB86}"/>
    <cellStyle name="40% - Accent1 14 2 2 2 2 3" xfId="26651" xr:uid="{0CB85B7F-868B-43C1-B2ED-ADD9C91A58B4}"/>
    <cellStyle name="40% - Accent1 14 2 2 2 3" xfId="13166" xr:uid="{A03DF35D-84D7-471B-B554-2E2968D69139}"/>
    <cellStyle name="40% - Accent1 14 2 2 2 3 2" xfId="30991" xr:uid="{ECE97BBE-C99E-474B-B50E-98C24EE663DC}"/>
    <cellStyle name="40% - Accent1 14 2 2 2 4" xfId="22491" xr:uid="{0750BD28-C1FB-4346-9113-76F4C33E9CA4}"/>
    <cellStyle name="40% - Accent1 14 2 2 3" xfId="6663" xr:uid="{C31A46A5-152F-4289-9A3D-832A9946AF9C}"/>
    <cellStyle name="40% - Accent1 14 2 2 3 2" xfId="15246" xr:uid="{E3C809A1-073C-48FC-9933-4512D6A16D61}"/>
    <cellStyle name="40% - Accent1 14 2 2 3 2 2" xfId="33071" xr:uid="{2C66D64B-A53D-4004-9B97-888FB019B99F}"/>
    <cellStyle name="40% - Accent1 14 2 2 3 3" xfId="24571" xr:uid="{CF2A2208-6C94-4F87-B415-FA6CA90C26E6}"/>
    <cellStyle name="40% - Accent1 14 2 2 4" xfId="11086" xr:uid="{4E284B42-AFE3-4A8E-9247-54025E917B31}"/>
    <cellStyle name="40% - Accent1 14 2 2 4 2" xfId="28911" xr:uid="{C02EDD60-2717-4046-93B7-0C28AC6A0745}"/>
    <cellStyle name="40% - Accent1 14 2 2 5" xfId="20411" xr:uid="{2F8D74A2-6B24-4F72-8967-AFB3CDA895DC}"/>
    <cellStyle name="40% - Accent1 14 2 3" xfId="3603" xr:uid="{43BE5704-7C67-40E9-971D-456AED54AB2E}"/>
    <cellStyle name="40% - Accent1 14 2 3 2" xfId="7763" xr:uid="{14A83572-59B4-40A0-9C9E-3E70DFB635A9}"/>
    <cellStyle name="40% - Accent1 14 2 3 2 2" xfId="16346" xr:uid="{F8688672-89BB-4251-BABE-7BA40235721B}"/>
    <cellStyle name="40% - Accent1 14 2 3 2 2 2" xfId="34171" xr:uid="{20B98A82-EF65-4C41-B3EF-EF30EC6553F1}"/>
    <cellStyle name="40% - Accent1 14 2 3 2 3" xfId="25671" xr:uid="{4C0A230B-2D27-4BED-BFDC-E6171A8B0105}"/>
    <cellStyle name="40% - Accent1 14 2 3 3" xfId="12186" xr:uid="{F6E26697-F6BB-4A4A-9641-37BB35113EB9}"/>
    <cellStyle name="40% - Accent1 14 2 3 3 2" xfId="30011" xr:uid="{AFF6D8C2-8A7E-4408-9317-B49659F55007}"/>
    <cellStyle name="40% - Accent1 14 2 3 4" xfId="21511" xr:uid="{305F173B-20D2-4537-AF09-08408EA92AD1}"/>
    <cellStyle name="40% - Accent1 14 2 4" xfId="5683" xr:uid="{4EEF8FA0-C6D9-4807-B7BC-425D73E285DF}"/>
    <cellStyle name="40% - Accent1 14 2 4 2" xfId="14266" xr:uid="{904B70F1-F8B6-4270-ABEF-C8CD97D78690}"/>
    <cellStyle name="40% - Accent1 14 2 4 2 2" xfId="32091" xr:uid="{DA218869-FD3A-465D-B0A3-8C86DA9FCA51}"/>
    <cellStyle name="40% - Accent1 14 2 4 3" xfId="23591" xr:uid="{06D66CEE-2586-4A74-8DBE-CF470CF22191}"/>
    <cellStyle name="40% - Accent1 14 2 5" xfId="10106" xr:uid="{11E02683-141B-4190-85A3-8CF0952A6489}"/>
    <cellStyle name="40% - Accent1 14 2 5 2" xfId="27931" xr:uid="{80493035-F970-44BD-89D2-767AE5FF1E12}"/>
    <cellStyle name="40% - Accent1 14 2 6" xfId="19431" xr:uid="{0B5C05D3-92BE-48DF-989B-1D42E4F6AF0A}"/>
    <cellStyle name="40% - Accent1 14 3" xfId="2023" xr:uid="{9D809F68-C2EF-42BC-951B-37E137B512B8}"/>
    <cellStyle name="40% - Accent1 14 3 2" xfId="4103" xr:uid="{2DD0BC8B-1B07-4038-80E7-35FE645F7B3D}"/>
    <cellStyle name="40% - Accent1 14 3 2 2" xfId="8263" xr:uid="{84598FE7-360E-4E63-8E2A-EDCBB44424E5}"/>
    <cellStyle name="40% - Accent1 14 3 2 2 2" xfId="16846" xr:uid="{14BB6B5F-AC43-4BA8-BEA3-F80A803DE785}"/>
    <cellStyle name="40% - Accent1 14 3 2 2 2 2" xfId="34671" xr:uid="{31266FA4-4AD1-4767-A5CB-CE0BDC3AACDE}"/>
    <cellStyle name="40% - Accent1 14 3 2 2 3" xfId="26171" xr:uid="{1F65C8C8-BE34-4A89-8012-C2EC4FB22A13}"/>
    <cellStyle name="40% - Accent1 14 3 2 3" xfId="12686" xr:uid="{DEA7C0FA-2721-4BA6-9BB0-155EEEB471F1}"/>
    <cellStyle name="40% - Accent1 14 3 2 3 2" xfId="30511" xr:uid="{2B3B96B2-0683-4981-9BB0-2603B7B61D9A}"/>
    <cellStyle name="40% - Accent1 14 3 2 4" xfId="22011" xr:uid="{1F7445E1-D235-4C06-B53F-FE03383BB505}"/>
    <cellStyle name="40% - Accent1 14 3 3" xfId="6183" xr:uid="{683556EA-763C-4699-9679-602B55CE2B0A}"/>
    <cellStyle name="40% - Accent1 14 3 3 2" xfId="14766" xr:uid="{FF7EAB2C-B958-49CC-BAFA-15733B6E10B2}"/>
    <cellStyle name="40% - Accent1 14 3 3 2 2" xfId="32591" xr:uid="{C275C585-4AF3-4773-A606-0707D3FF06C9}"/>
    <cellStyle name="40% - Accent1 14 3 3 3" xfId="24091" xr:uid="{342B5D86-955F-4BD9-BF8A-3CCFFC6E44AB}"/>
    <cellStyle name="40% - Accent1 14 3 4" xfId="10606" xr:uid="{C0C4974B-114B-4DE3-ABE8-11977C99D22C}"/>
    <cellStyle name="40% - Accent1 14 3 4 2" xfId="28431" xr:uid="{8A9F8BC7-5C1A-4483-8860-3D8C9B02CFC4}"/>
    <cellStyle name="40% - Accent1 14 3 5" xfId="19931" xr:uid="{E35E3FF5-1849-4205-93C9-67D404DC52D7}"/>
    <cellStyle name="40% - Accent1 14 4" xfId="3123" xr:uid="{99014CDB-FC65-4478-AE9A-F92E9D89C922}"/>
    <cellStyle name="40% - Accent1 14 4 2" xfId="7283" xr:uid="{FB57B29B-1CD2-4BBD-863D-9B272D5C2FE5}"/>
    <cellStyle name="40% - Accent1 14 4 2 2" xfId="15866" xr:uid="{28DAF769-DCB7-4684-BC15-1520701E9B11}"/>
    <cellStyle name="40% - Accent1 14 4 2 2 2" xfId="33691" xr:uid="{92DBF039-A32A-4633-B05D-FEE6E34D60B5}"/>
    <cellStyle name="40% - Accent1 14 4 2 3" xfId="25191" xr:uid="{2C761CE0-921B-41E2-8F0E-126BB8ECDAC0}"/>
    <cellStyle name="40% - Accent1 14 4 3" xfId="11706" xr:uid="{FFB8E113-D128-4FBD-9847-F7DEA0FF2178}"/>
    <cellStyle name="40% - Accent1 14 4 3 2" xfId="29531" xr:uid="{0604CF3C-08B4-4A28-A331-971B07A6BD4A}"/>
    <cellStyle name="40% - Accent1 14 4 4" xfId="21031" xr:uid="{C088619F-1665-4444-99E9-BD854DAF934E}"/>
    <cellStyle name="40% - Accent1 14 5" xfId="5203" xr:uid="{14539D55-27D8-4340-90E8-05E098F2BC9C}"/>
    <cellStyle name="40% - Accent1 14 5 2" xfId="13786" xr:uid="{2E10AB67-4CA2-403E-B0C1-B2625ECD7D51}"/>
    <cellStyle name="40% - Accent1 14 5 2 2" xfId="31611" xr:uid="{64B652E4-3517-42AE-803B-60BCD781CF66}"/>
    <cellStyle name="40% - Accent1 14 5 3" xfId="23111" xr:uid="{C7CF227E-EC76-4426-9CBA-E7AE0D38BF35}"/>
    <cellStyle name="40% - Accent1 14 6" xfId="9626" xr:uid="{99B11A78-061A-4905-996A-6B8FB7253ECC}"/>
    <cellStyle name="40% - Accent1 14 6 2" xfId="27451" xr:uid="{6BF9C26B-6BCB-48FD-8342-6EC7D43137EA}"/>
    <cellStyle name="40% - Accent1 14 7" xfId="18951" xr:uid="{1EAD6FF2-825E-4502-BFDA-0DF92B028B5D}"/>
    <cellStyle name="40% - Accent1 140" xfId="36932" xr:uid="{77AA85EB-500E-4A03-9513-A474DC468C8E}"/>
    <cellStyle name="40% - Accent1 141" xfId="36952" xr:uid="{20D0C579-AB3B-44EF-B5A2-5CA7CA980092}"/>
    <cellStyle name="40% - Accent1 142" xfId="36972" xr:uid="{8C9F547A-AD44-441E-ABFF-5CA6C202F8D1}"/>
    <cellStyle name="40% - Accent1 143" xfId="36992" xr:uid="{949F9F9A-2884-4892-8B61-F333CD077F30}"/>
    <cellStyle name="40% - Accent1 144" xfId="37012" xr:uid="{84DB5324-E3F8-4E3F-8547-9E9CC651A7B9}"/>
    <cellStyle name="40% - Accent1 145" xfId="37032" xr:uid="{6BDF5B06-806E-4A63-89DD-9FFC4BE28BBE}"/>
    <cellStyle name="40% - Accent1 146" xfId="37052" xr:uid="{88BEF6DC-0804-4761-A140-A7C91F20BA0A}"/>
    <cellStyle name="40% - Accent1 147" xfId="37072" xr:uid="{8FDE68EA-4C35-4663-9353-29AAD74DDE59}"/>
    <cellStyle name="40% - Accent1 148" xfId="37092" xr:uid="{2B2B1F01-7C7E-4F7C-B61A-3398BD0A2B5B}"/>
    <cellStyle name="40% - Accent1 149" xfId="37112" xr:uid="{47F35CB0-DD28-4354-ADC3-008A5AA4C879}"/>
    <cellStyle name="40% - Accent1 15" xfId="929" xr:uid="{F8E76E7F-25DF-4A30-AC91-1627B72A238C}"/>
    <cellStyle name="40% - Accent1 15 2" xfId="1535" xr:uid="{211B4485-C48D-4004-B761-B759C8199E50}"/>
    <cellStyle name="40% - Accent1 15 2 2" xfId="2523" xr:uid="{8CF71076-46A1-421F-8540-4FDB14BC86C1}"/>
    <cellStyle name="40% - Accent1 15 2 2 2" xfId="4603" xr:uid="{D03AB0E2-250D-47F6-B15E-7E4AAFEB493C}"/>
    <cellStyle name="40% - Accent1 15 2 2 2 2" xfId="8763" xr:uid="{C019DD0E-600F-4174-90D6-B2BC0990DA3D}"/>
    <cellStyle name="40% - Accent1 15 2 2 2 2 2" xfId="17346" xr:uid="{568A5F73-21A2-4382-9581-D1AE26D57694}"/>
    <cellStyle name="40% - Accent1 15 2 2 2 2 2 2" xfId="35171" xr:uid="{13C71551-EFAC-441B-8F37-AF7C83A21575}"/>
    <cellStyle name="40% - Accent1 15 2 2 2 2 3" xfId="26671" xr:uid="{37B3E068-B2C8-437C-8507-E159D2B2618E}"/>
    <cellStyle name="40% - Accent1 15 2 2 2 3" xfId="13186" xr:uid="{CAD12FC2-63A0-41C9-9B30-D383F1D2BFE7}"/>
    <cellStyle name="40% - Accent1 15 2 2 2 3 2" xfId="31011" xr:uid="{75C549C0-C78C-4433-9394-77A3C573598C}"/>
    <cellStyle name="40% - Accent1 15 2 2 2 4" xfId="22511" xr:uid="{68BAA5F3-5F91-4EF0-8E79-E36E55408126}"/>
    <cellStyle name="40% - Accent1 15 2 2 3" xfId="6683" xr:uid="{922EFA68-E337-4992-B463-1D17FEA2ECE7}"/>
    <cellStyle name="40% - Accent1 15 2 2 3 2" xfId="15266" xr:uid="{35640464-169A-4DC5-AB9D-11D26DE2DD23}"/>
    <cellStyle name="40% - Accent1 15 2 2 3 2 2" xfId="33091" xr:uid="{822F519C-BECE-46A1-9CE4-EDA9D414A012}"/>
    <cellStyle name="40% - Accent1 15 2 2 3 3" xfId="24591" xr:uid="{1337F03D-6E45-4C8E-A892-059E0612B70B}"/>
    <cellStyle name="40% - Accent1 15 2 2 4" xfId="11106" xr:uid="{888CC616-5AB1-427A-BFF7-C8E184EF4DC8}"/>
    <cellStyle name="40% - Accent1 15 2 2 4 2" xfId="28931" xr:uid="{75167A18-DA81-427A-B553-69EF85F138D0}"/>
    <cellStyle name="40% - Accent1 15 2 2 5" xfId="20431" xr:uid="{CE29C01F-E70C-4D0A-92EB-BA607AAF290E}"/>
    <cellStyle name="40% - Accent1 15 2 3" xfId="3623" xr:uid="{CFE6D497-3011-4334-AEB1-D93B6AFA4C86}"/>
    <cellStyle name="40% - Accent1 15 2 3 2" xfId="7783" xr:uid="{C523935A-DAB2-4D92-9083-F6DED1757F6D}"/>
    <cellStyle name="40% - Accent1 15 2 3 2 2" xfId="16366" xr:uid="{436B7F70-C002-4BB4-AA8D-C097CCFF50B7}"/>
    <cellStyle name="40% - Accent1 15 2 3 2 2 2" xfId="34191" xr:uid="{CAF63162-7152-4E3E-A958-8F49F86EF01B}"/>
    <cellStyle name="40% - Accent1 15 2 3 2 3" xfId="25691" xr:uid="{FD7AC4C7-6486-4537-91FE-5A6D21919B6C}"/>
    <cellStyle name="40% - Accent1 15 2 3 3" xfId="12206" xr:uid="{19EAB40E-07E6-4D0B-81A6-82AC8114FCFB}"/>
    <cellStyle name="40% - Accent1 15 2 3 3 2" xfId="30031" xr:uid="{FCBDFEEB-87A9-4F37-98B0-7F65160A1036}"/>
    <cellStyle name="40% - Accent1 15 2 3 4" xfId="21531" xr:uid="{276CCE07-8CAC-4B4B-B7A0-C0ED416E795B}"/>
    <cellStyle name="40% - Accent1 15 2 4" xfId="5703" xr:uid="{A9D0E144-1F1E-44C5-A6FC-4712B41DEEEE}"/>
    <cellStyle name="40% - Accent1 15 2 4 2" xfId="14286" xr:uid="{9162410E-CB8F-4EC8-8A18-57DDDB9A2BF8}"/>
    <cellStyle name="40% - Accent1 15 2 4 2 2" xfId="32111" xr:uid="{84086024-00B8-4232-A3BC-4ADFF29322C0}"/>
    <cellStyle name="40% - Accent1 15 2 4 3" xfId="23611" xr:uid="{12D93CCB-41AD-40D2-8368-77C7F0A22D17}"/>
    <cellStyle name="40% - Accent1 15 2 5" xfId="10126" xr:uid="{5D96087A-890C-4250-932D-91A69840788D}"/>
    <cellStyle name="40% - Accent1 15 2 5 2" xfId="27951" xr:uid="{F39AAB57-1BB5-4E27-9413-0A27F4CE1FAA}"/>
    <cellStyle name="40% - Accent1 15 2 6" xfId="19451" xr:uid="{5CA6CCF5-973B-4317-9EA2-79C8410B3335}"/>
    <cellStyle name="40% - Accent1 15 3" xfId="2043" xr:uid="{16E246A8-A27B-4285-B70B-7ACC660555A9}"/>
    <cellStyle name="40% - Accent1 15 3 2" xfId="4123" xr:uid="{A6C4DC43-9567-43D5-AF02-BD4578CAAB46}"/>
    <cellStyle name="40% - Accent1 15 3 2 2" xfId="8283" xr:uid="{BFCDF824-5CE7-4349-B5B5-2E2ECA0B9D9D}"/>
    <cellStyle name="40% - Accent1 15 3 2 2 2" xfId="16866" xr:uid="{9AE6CF44-DCCA-4733-BC4E-60A3F267150C}"/>
    <cellStyle name="40% - Accent1 15 3 2 2 2 2" xfId="34691" xr:uid="{E02B511A-06B1-45FA-9C13-46F7D450BC6C}"/>
    <cellStyle name="40% - Accent1 15 3 2 2 3" xfId="26191" xr:uid="{4C9CC641-9615-4928-AFF1-6B378E57109B}"/>
    <cellStyle name="40% - Accent1 15 3 2 3" xfId="12706" xr:uid="{A1111FB8-DB5D-443E-9982-6D47BC97CEAE}"/>
    <cellStyle name="40% - Accent1 15 3 2 3 2" xfId="30531" xr:uid="{FEB9F8FF-AA96-40A3-894A-67909CEC766D}"/>
    <cellStyle name="40% - Accent1 15 3 2 4" xfId="22031" xr:uid="{7A27B909-15A4-4E65-B5DE-00693D276307}"/>
    <cellStyle name="40% - Accent1 15 3 3" xfId="6203" xr:uid="{74243EC6-FCBB-4C5B-881C-A4744CCC9E90}"/>
    <cellStyle name="40% - Accent1 15 3 3 2" xfId="14786" xr:uid="{85771867-A007-4542-89AB-E4D18A5A66E0}"/>
    <cellStyle name="40% - Accent1 15 3 3 2 2" xfId="32611" xr:uid="{2E8DB30F-BC77-4076-876A-4EC6E16ED7D5}"/>
    <cellStyle name="40% - Accent1 15 3 3 3" xfId="24111" xr:uid="{935FBB9C-DE92-46DD-9528-91A00F37EAFC}"/>
    <cellStyle name="40% - Accent1 15 3 4" xfId="10626" xr:uid="{8CB54AD9-8D4F-4C26-8792-D5DAB25A91EF}"/>
    <cellStyle name="40% - Accent1 15 3 4 2" xfId="28451" xr:uid="{ABF52469-AD65-4CC5-9943-ACD17D13AF72}"/>
    <cellStyle name="40% - Accent1 15 3 5" xfId="19951" xr:uid="{0C084333-8C64-4573-B398-2BB80ECDA051}"/>
    <cellStyle name="40% - Accent1 15 4" xfId="3143" xr:uid="{82062A25-F7D0-4F2F-9AE7-B86CBD09E6A5}"/>
    <cellStyle name="40% - Accent1 15 4 2" xfId="7303" xr:uid="{42C00CF0-4999-4BC4-9FE8-8FE56AB1E9D8}"/>
    <cellStyle name="40% - Accent1 15 4 2 2" xfId="15886" xr:uid="{D5763566-6988-4D35-8480-4223BFEBB268}"/>
    <cellStyle name="40% - Accent1 15 4 2 2 2" xfId="33711" xr:uid="{30496AB5-A9E8-46B4-B95B-8AF76F793593}"/>
    <cellStyle name="40% - Accent1 15 4 2 3" xfId="25211" xr:uid="{5C185EC7-69CB-42E4-9850-5C595C68D492}"/>
    <cellStyle name="40% - Accent1 15 4 3" xfId="11726" xr:uid="{4BB89502-F27D-458A-958B-AC00985F2379}"/>
    <cellStyle name="40% - Accent1 15 4 3 2" xfId="29551" xr:uid="{C5A63649-2A15-4DD3-B085-C5A8F4FCB7FB}"/>
    <cellStyle name="40% - Accent1 15 4 4" xfId="21051" xr:uid="{AF4A5770-EA62-43A3-9A86-48A2EECD1280}"/>
    <cellStyle name="40% - Accent1 15 5" xfId="5223" xr:uid="{1C86B2BB-5AA0-4200-A0EF-B7699E9DAF1C}"/>
    <cellStyle name="40% - Accent1 15 5 2" xfId="13806" xr:uid="{CD39E7FA-4EC5-4069-BB8F-1044AF630C09}"/>
    <cellStyle name="40% - Accent1 15 5 2 2" xfId="31631" xr:uid="{BE6679F2-BBE3-40BE-99A3-B1539EE7F5D9}"/>
    <cellStyle name="40% - Accent1 15 5 3" xfId="23131" xr:uid="{147AD5D1-7BD8-4BBF-A59B-F4DDBF42C5E0}"/>
    <cellStyle name="40% - Accent1 15 6" xfId="9646" xr:uid="{893A0EDF-784B-4FA3-99AB-2CC8408B9A0F}"/>
    <cellStyle name="40% - Accent1 15 6 2" xfId="27471" xr:uid="{68FFCCC1-18DA-4543-9C21-9C89C030FF96}"/>
    <cellStyle name="40% - Accent1 15 7" xfId="18971" xr:uid="{A7E34683-2494-4CD4-A75B-8E81D159B1E5}"/>
    <cellStyle name="40% - Accent1 150" xfId="37132" xr:uid="{D490460E-6604-4183-A9E1-901C2730F15B}"/>
    <cellStyle name="40% - Accent1 151" xfId="37152" xr:uid="{3C0F4FEB-08B9-4B16-AB62-1368553FC21C}"/>
    <cellStyle name="40% - Accent1 152" xfId="37172" xr:uid="{093A7929-A0A7-499F-954B-40FE0B0FEDFA}"/>
    <cellStyle name="40% - Accent1 153" xfId="37192" xr:uid="{86E8CE17-365F-4A52-80E1-9DDAAFC996D9}"/>
    <cellStyle name="40% - Accent1 154" xfId="37212" xr:uid="{4619F670-3D07-4FBB-81EF-BBD7F55BB7FC}"/>
    <cellStyle name="40% - Accent1 155" xfId="37232" xr:uid="{C5AA41DD-45E5-4E5B-B3DD-956F5ADE8D62}"/>
    <cellStyle name="40% - Accent1 156" xfId="37252" xr:uid="{034BABE5-DB1C-4AE0-A86D-315EA2863456}"/>
    <cellStyle name="40% - Accent1 157" xfId="37272" xr:uid="{A0AE76D6-F814-4C57-A1F7-EE9F452D9455}"/>
    <cellStyle name="40% - Accent1 158" xfId="37292" xr:uid="{7FC0E771-CFE6-450B-964C-8A32FC8A7281}"/>
    <cellStyle name="40% - Accent1 159" xfId="37312" xr:uid="{82C092F6-3AE2-48CA-977A-98C9BA4DAABD}"/>
    <cellStyle name="40% - Accent1 16" xfId="957" xr:uid="{B204A344-E31A-43DF-9767-FF24BC3BB1EF}"/>
    <cellStyle name="40% - Accent1 16 2" xfId="1563" xr:uid="{EA57450E-C5C1-48CB-9EA3-753D1862CF44}"/>
    <cellStyle name="40% - Accent1 16 2 2" xfId="2543" xr:uid="{3D77075C-3347-480E-B4A0-BFAB2D303B49}"/>
    <cellStyle name="40% - Accent1 16 2 2 2" xfId="4623" xr:uid="{E68180DE-4571-443B-AB82-CB1587566E01}"/>
    <cellStyle name="40% - Accent1 16 2 2 2 2" xfId="8783" xr:uid="{FEFFBA30-8B2D-45C2-BE52-FD9F72449EE9}"/>
    <cellStyle name="40% - Accent1 16 2 2 2 2 2" xfId="17366" xr:uid="{9F510BC7-5ADD-46EA-AE84-B3BAF1A78EBC}"/>
    <cellStyle name="40% - Accent1 16 2 2 2 2 2 2" xfId="35191" xr:uid="{5EBA1D04-52E8-4EAC-9EF1-13A0BBDA6AFC}"/>
    <cellStyle name="40% - Accent1 16 2 2 2 2 3" xfId="26691" xr:uid="{557CAA34-E5F7-4674-A603-571E6E173471}"/>
    <cellStyle name="40% - Accent1 16 2 2 2 3" xfId="13206" xr:uid="{97B16C68-B3FA-4479-82A0-A773DC3E8D1A}"/>
    <cellStyle name="40% - Accent1 16 2 2 2 3 2" xfId="31031" xr:uid="{B78465E1-2725-4942-8EE9-78526BC8EF57}"/>
    <cellStyle name="40% - Accent1 16 2 2 2 4" xfId="22531" xr:uid="{1361A402-E9B6-400A-97F9-AD7BB02E3ECA}"/>
    <cellStyle name="40% - Accent1 16 2 2 3" xfId="6703" xr:uid="{26E3DF17-3330-4CEB-A24E-BF4664311B6B}"/>
    <cellStyle name="40% - Accent1 16 2 2 3 2" xfId="15286" xr:uid="{763C1BE9-7DA6-4847-A111-DAECFFDFBBEF}"/>
    <cellStyle name="40% - Accent1 16 2 2 3 2 2" xfId="33111" xr:uid="{769EFF44-2504-46A6-A7D5-44557995030E}"/>
    <cellStyle name="40% - Accent1 16 2 2 3 3" xfId="24611" xr:uid="{84F6E21B-111F-4AD7-996F-C353FED5E0C4}"/>
    <cellStyle name="40% - Accent1 16 2 2 4" xfId="11126" xr:uid="{75AE3038-2DA0-416B-8322-71B22F919F89}"/>
    <cellStyle name="40% - Accent1 16 2 2 4 2" xfId="28951" xr:uid="{1720A1B0-8593-47C3-9869-085F1D3E2A8E}"/>
    <cellStyle name="40% - Accent1 16 2 2 5" xfId="20451" xr:uid="{4B641AD2-0DDB-48B2-A4B4-8C148EFE193C}"/>
    <cellStyle name="40% - Accent1 16 2 3" xfId="3643" xr:uid="{1CEE7912-2C38-47A8-882A-3BDF3687B440}"/>
    <cellStyle name="40% - Accent1 16 2 3 2" xfId="7803" xr:uid="{854690FC-BAEF-43F4-B182-01EB552908DB}"/>
    <cellStyle name="40% - Accent1 16 2 3 2 2" xfId="16386" xr:uid="{020B4F81-BF49-41B8-8225-D1E945A71143}"/>
    <cellStyle name="40% - Accent1 16 2 3 2 2 2" xfId="34211" xr:uid="{71BEADE1-E392-4C06-A486-9FA489E01D32}"/>
    <cellStyle name="40% - Accent1 16 2 3 2 3" xfId="25711" xr:uid="{3714F84C-640F-4A20-B3A1-1631C7F7F4E4}"/>
    <cellStyle name="40% - Accent1 16 2 3 3" xfId="12226" xr:uid="{31211879-7EEC-465A-98B5-37A4ED4EDF20}"/>
    <cellStyle name="40% - Accent1 16 2 3 3 2" xfId="30051" xr:uid="{081D61CB-9953-4ECC-80FB-8BBCF235FB9E}"/>
    <cellStyle name="40% - Accent1 16 2 3 4" xfId="21551" xr:uid="{B339F9C0-B318-4160-AB56-F2949980481A}"/>
    <cellStyle name="40% - Accent1 16 2 4" xfId="5723" xr:uid="{33F0180B-10C1-4A1D-8437-709EEF87F447}"/>
    <cellStyle name="40% - Accent1 16 2 4 2" xfId="14306" xr:uid="{14D50D94-E261-464F-9FE9-70449A80F170}"/>
    <cellStyle name="40% - Accent1 16 2 4 2 2" xfId="32131" xr:uid="{0FCA24E7-FAAD-409F-B21F-81D4423A421D}"/>
    <cellStyle name="40% - Accent1 16 2 4 3" xfId="23631" xr:uid="{DB3DE49D-B7A7-4E92-AA94-58FBA1B4DB23}"/>
    <cellStyle name="40% - Accent1 16 2 5" xfId="10146" xr:uid="{E3E1728C-E671-4751-B150-264A4E140B47}"/>
    <cellStyle name="40% - Accent1 16 2 5 2" xfId="27971" xr:uid="{85090B41-D445-439D-8D67-5EFB96D1B01E}"/>
    <cellStyle name="40% - Accent1 16 2 6" xfId="19471" xr:uid="{8AF1925D-87DB-4C24-953B-C20FA38D1D13}"/>
    <cellStyle name="40% - Accent1 16 3" xfId="2063" xr:uid="{704D4E3E-D8C5-4F1F-ABBF-594954E40656}"/>
    <cellStyle name="40% - Accent1 16 3 2" xfId="4143" xr:uid="{DB5AAEC4-0BCF-4603-BDC1-157F8F3E4EF7}"/>
    <cellStyle name="40% - Accent1 16 3 2 2" xfId="8303" xr:uid="{FC0F8C7F-D7C8-4A07-859D-56476CE59876}"/>
    <cellStyle name="40% - Accent1 16 3 2 2 2" xfId="16886" xr:uid="{7F3B6196-400F-453D-9F41-28684241CB7E}"/>
    <cellStyle name="40% - Accent1 16 3 2 2 2 2" xfId="34711" xr:uid="{0AF54711-C1EC-49C4-BA2E-DC539EA3B867}"/>
    <cellStyle name="40% - Accent1 16 3 2 2 3" xfId="26211" xr:uid="{FB484A1B-6850-4378-827A-79958B489EEF}"/>
    <cellStyle name="40% - Accent1 16 3 2 3" xfId="12726" xr:uid="{59ABC3D0-5B51-4123-9AA8-CECD92F6CA25}"/>
    <cellStyle name="40% - Accent1 16 3 2 3 2" xfId="30551" xr:uid="{2BEC11D3-63EF-4088-B839-6C71A63A23DA}"/>
    <cellStyle name="40% - Accent1 16 3 2 4" xfId="22051" xr:uid="{6E54A004-2577-48EC-BA4E-24A6D09CD7F3}"/>
    <cellStyle name="40% - Accent1 16 3 3" xfId="6223" xr:uid="{CC9C0BB0-3940-4033-B3C5-E7420713F349}"/>
    <cellStyle name="40% - Accent1 16 3 3 2" xfId="14806" xr:uid="{B772DD79-1D43-44BF-B04D-A46006CC9E5E}"/>
    <cellStyle name="40% - Accent1 16 3 3 2 2" xfId="32631" xr:uid="{BF0876D5-8F5D-4BE3-A545-ABCEBA914446}"/>
    <cellStyle name="40% - Accent1 16 3 3 3" xfId="24131" xr:uid="{9298DCEF-9F11-4DE6-A4D8-FF057DC5849A}"/>
    <cellStyle name="40% - Accent1 16 3 4" xfId="10646" xr:uid="{25F513C6-4AD5-4068-B0B3-577D6D76D0AC}"/>
    <cellStyle name="40% - Accent1 16 3 4 2" xfId="28471" xr:uid="{D7E29B39-5F79-4423-A96F-B214BBF34036}"/>
    <cellStyle name="40% - Accent1 16 3 5" xfId="19971" xr:uid="{4A99E417-112E-4AFD-BAC6-09CBAAD57E1D}"/>
    <cellStyle name="40% - Accent1 16 4" xfId="3163" xr:uid="{E007A087-A3EF-47B5-A6BE-7BF6139ED087}"/>
    <cellStyle name="40% - Accent1 16 4 2" xfId="7323" xr:uid="{C67AFDC9-D9A0-490B-9C05-6A6A86440943}"/>
    <cellStyle name="40% - Accent1 16 4 2 2" xfId="15906" xr:uid="{8ED1A238-D97A-4E04-AEEE-B2579AEC0129}"/>
    <cellStyle name="40% - Accent1 16 4 2 2 2" xfId="33731" xr:uid="{CBD360C9-09D1-4711-89B6-34C34A388F03}"/>
    <cellStyle name="40% - Accent1 16 4 2 3" xfId="25231" xr:uid="{EB60618B-5111-4AE9-AA0C-952CE2583DD9}"/>
    <cellStyle name="40% - Accent1 16 4 3" xfId="11746" xr:uid="{B985DCA1-A347-4F2E-A7E5-5767641A77D5}"/>
    <cellStyle name="40% - Accent1 16 4 3 2" xfId="29571" xr:uid="{C6442BA1-4448-4BC8-9E79-4E80EB61C525}"/>
    <cellStyle name="40% - Accent1 16 4 4" xfId="21071" xr:uid="{7B1B6239-5FDC-4FDA-B717-7310E7F36528}"/>
    <cellStyle name="40% - Accent1 16 5" xfId="5243" xr:uid="{C60C85F2-768C-421A-8928-C3E0207189D3}"/>
    <cellStyle name="40% - Accent1 16 5 2" xfId="13826" xr:uid="{3FDE5168-2D62-4A48-BC6E-C2A0D38019F8}"/>
    <cellStyle name="40% - Accent1 16 5 2 2" xfId="31651" xr:uid="{2C34F235-DB86-4843-95BD-A81C3C291BCD}"/>
    <cellStyle name="40% - Accent1 16 5 3" xfId="23151" xr:uid="{70EBA62F-A8B0-4A1F-829A-FCD763EA24FF}"/>
    <cellStyle name="40% - Accent1 16 6" xfId="9666" xr:uid="{72B614DB-AF45-4270-A25D-0ACF1D3D4D97}"/>
    <cellStyle name="40% - Accent1 16 6 2" xfId="27491" xr:uid="{69BDDD70-DEE4-458A-A69C-8C667FD71B4E}"/>
    <cellStyle name="40% - Accent1 16 7" xfId="18991" xr:uid="{B3A26068-8B58-483F-9E4E-852DB92DC52D}"/>
    <cellStyle name="40% - Accent1 160" xfId="37332" xr:uid="{6A4F0E9F-13B3-4A6C-BB23-14F54041A60B}"/>
    <cellStyle name="40% - Accent1 161" xfId="37352" xr:uid="{6AEC3747-FE39-497B-A415-F5138F2DCEE5}"/>
    <cellStyle name="40% - Accent1 162" xfId="37372" xr:uid="{4EC6295D-6D05-4589-B2CD-5ECF5E9BB643}"/>
    <cellStyle name="40% - Accent1 163" xfId="37392" xr:uid="{90C24028-78EE-4844-B363-D645FAD22512}"/>
    <cellStyle name="40% - Accent1 164" xfId="37412" xr:uid="{76A557D8-6A49-4E88-A7F2-0AAEA9EB2241}"/>
    <cellStyle name="40% - Accent1 165" xfId="37432" xr:uid="{3A329CD9-6720-473A-A9C9-51EF01AAE8EB}"/>
    <cellStyle name="40% - Accent1 166" xfId="37452" xr:uid="{23E1D40E-7E8D-4EE9-8D47-DE2448B5242B}"/>
    <cellStyle name="40% - Accent1 167" xfId="37472" xr:uid="{FCF8A446-0AD6-4836-A838-547814419E98}"/>
    <cellStyle name="40% - Accent1 168" xfId="37492" xr:uid="{DE7146C7-FEAB-4AAC-92F2-86895640BBE9}"/>
    <cellStyle name="40% - Accent1 169" xfId="37512" xr:uid="{8A4DD041-51B6-4857-9EFE-FA3D49E15970}"/>
    <cellStyle name="40% - Accent1 17" xfId="977" xr:uid="{261E3A16-F995-47F2-8125-6E6218591ED6}"/>
    <cellStyle name="40% - Accent1 17 2" xfId="1583" xr:uid="{C23AF6E9-C1D2-4B0C-818F-4BB099F92C33}"/>
    <cellStyle name="40% - Accent1 17 2 2" xfId="2563" xr:uid="{6DAD892D-5B59-4B95-9C4F-ED4F678EE5D6}"/>
    <cellStyle name="40% - Accent1 17 2 2 2" xfId="4643" xr:uid="{3CD9E34F-19CF-49F4-9064-F77DBC9F9029}"/>
    <cellStyle name="40% - Accent1 17 2 2 2 2" xfId="8803" xr:uid="{1B3892C0-3F79-44DA-B7AD-CAFBE60AF07F}"/>
    <cellStyle name="40% - Accent1 17 2 2 2 2 2" xfId="17386" xr:uid="{E8FCA32D-94D7-4B5D-A708-C7B79384BD5E}"/>
    <cellStyle name="40% - Accent1 17 2 2 2 2 2 2" xfId="35211" xr:uid="{C403AEA5-D683-4E4A-A106-105BC2861820}"/>
    <cellStyle name="40% - Accent1 17 2 2 2 2 3" xfId="26711" xr:uid="{5BE0C702-03E6-4EC1-A39E-6EF2C64BA646}"/>
    <cellStyle name="40% - Accent1 17 2 2 2 3" xfId="13226" xr:uid="{34FD78DA-F3AC-41E4-B980-B5F6DE3D70C1}"/>
    <cellStyle name="40% - Accent1 17 2 2 2 3 2" xfId="31051" xr:uid="{46DA0410-0978-4111-8B4E-173F5B1C1286}"/>
    <cellStyle name="40% - Accent1 17 2 2 2 4" xfId="22551" xr:uid="{CE7C4442-C3C3-49B6-A188-97F2D27C4C71}"/>
    <cellStyle name="40% - Accent1 17 2 2 3" xfId="6723" xr:uid="{F63BD27D-6A41-47E5-A3C1-17491F999A38}"/>
    <cellStyle name="40% - Accent1 17 2 2 3 2" xfId="15306" xr:uid="{CC65A78A-489E-4AF0-BAC1-1001FDCDC49F}"/>
    <cellStyle name="40% - Accent1 17 2 2 3 2 2" xfId="33131" xr:uid="{FC6FA95E-0400-472E-BC92-99D6A0297F70}"/>
    <cellStyle name="40% - Accent1 17 2 2 3 3" xfId="24631" xr:uid="{17524FB7-81DF-45D8-9402-527B8046FDCF}"/>
    <cellStyle name="40% - Accent1 17 2 2 4" xfId="11146" xr:uid="{2F234F16-4128-49ED-BA44-D925E0150EBD}"/>
    <cellStyle name="40% - Accent1 17 2 2 4 2" xfId="28971" xr:uid="{05E41893-9E0F-4473-9F48-348CB16A0104}"/>
    <cellStyle name="40% - Accent1 17 2 2 5" xfId="20471" xr:uid="{F0E3AD87-337B-4BDA-9CA0-0D73E0B2E8B8}"/>
    <cellStyle name="40% - Accent1 17 2 3" xfId="3663" xr:uid="{AF4FF289-67A3-444B-9D42-4A93ED0BAF1F}"/>
    <cellStyle name="40% - Accent1 17 2 3 2" xfId="7823" xr:uid="{ABA73400-593C-461A-8E33-1D9DFCD10FA1}"/>
    <cellStyle name="40% - Accent1 17 2 3 2 2" xfId="16406" xr:uid="{D7EC6F25-2986-4D2A-995E-ACDDDF2F05CC}"/>
    <cellStyle name="40% - Accent1 17 2 3 2 2 2" xfId="34231" xr:uid="{FA8E80AA-778B-4059-9DB3-F78830A0BCED}"/>
    <cellStyle name="40% - Accent1 17 2 3 2 3" xfId="25731" xr:uid="{689D31AA-F10E-4820-A85A-A29404786A87}"/>
    <cellStyle name="40% - Accent1 17 2 3 3" xfId="12246" xr:uid="{1292BE18-33FF-4ADA-A6EE-01F6A559C7EC}"/>
    <cellStyle name="40% - Accent1 17 2 3 3 2" xfId="30071" xr:uid="{9B112066-5372-4FD2-8827-748AEE72F243}"/>
    <cellStyle name="40% - Accent1 17 2 3 4" xfId="21571" xr:uid="{237F0672-F70F-4EBC-8816-F6BC87241AF1}"/>
    <cellStyle name="40% - Accent1 17 2 4" xfId="5743" xr:uid="{D969B95E-2ADB-43A5-8D97-689CC9C33AD7}"/>
    <cellStyle name="40% - Accent1 17 2 4 2" xfId="14326" xr:uid="{DE9BB88B-DA2D-4D92-9C69-BCB75D2E9311}"/>
    <cellStyle name="40% - Accent1 17 2 4 2 2" xfId="32151" xr:uid="{C0CD0BD6-E75B-404C-A083-B41D654AF134}"/>
    <cellStyle name="40% - Accent1 17 2 4 3" xfId="23651" xr:uid="{016D675C-432F-4406-AC2D-783433CB19FB}"/>
    <cellStyle name="40% - Accent1 17 2 5" xfId="10166" xr:uid="{2567D11D-AC3A-4B80-977A-2F036AD7B4A2}"/>
    <cellStyle name="40% - Accent1 17 2 5 2" xfId="27991" xr:uid="{ADF13A15-ADAF-4D5C-9147-035B288B3E23}"/>
    <cellStyle name="40% - Accent1 17 2 6" xfId="19491" xr:uid="{43A5F9F1-FC23-472A-AEBD-C2A2A9B05D37}"/>
    <cellStyle name="40% - Accent1 17 3" xfId="2083" xr:uid="{106866D8-EAAC-4353-A705-8A9429CF5BE4}"/>
    <cellStyle name="40% - Accent1 17 3 2" xfId="4163" xr:uid="{58DDD191-ED19-42C7-8228-D2C9D7693049}"/>
    <cellStyle name="40% - Accent1 17 3 2 2" xfId="8323" xr:uid="{8B2A5CAC-73E1-4108-807F-78E720251EAE}"/>
    <cellStyle name="40% - Accent1 17 3 2 2 2" xfId="16906" xr:uid="{AA9F6E50-0686-43AC-AEFA-8BB6218ED41E}"/>
    <cellStyle name="40% - Accent1 17 3 2 2 2 2" xfId="34731" xr:uid="{24B3D015-B515-448F-BD0D-B23567CA0620}"/>
    <cellStyle name="40% - Accent1 17 3 2 2 3" xfId="26231" xr:uid="{BFB7D4D8-7598-4588-AC98-3457F76F8414}"/>
    <cellStyle name="40% - Accent1 17 3 2 3" xfId="12746" xr:uid="{9B3E443E-85E4-4C57-9FE6-EFB9C5A74E21}"/>
    <cellStyle name="40% - Accent1 17 3 2 3 2" xfId="30571" xr:uid="{A2184F70-2CF4-4250-B8F1-E543E2A49A0D}"/>
    <cellStyle name="40% - Accent1 17 3 2 4" xfId="22071" xr:uid="{9279D237-45DE-4859-98BC-19A92DC9A6A5}"/>
    <cellStyle name="40% - Accent1 17 3 3" xfId="6243" xr:uid="{A73991BE-953C-4F54-A03B-2B353D0EF298}"/>
    <cellStyle name="40% - Accent1 17 3 3 2" xfId="14826" xr:uid="{D5B681A7-BDA2-46BD-930E-2D36B1A065BC}"/>
    <cellStyle name="40% - Accent1 17 3 3 2 2" xfId="32651" xr:uid="{737B18C5-E35C-4F7D-AB15-8D8673598148}"/>
    <cellStyle name="40% - Accent1 17 3 3 3" xfId="24151" xr:uid="{B00F2AD8-BF4A-443C-B16B-0C9ACCF1B47E}"/>
    <cellStyle name="40% - Accent1 17 3 4" xfId="10666" xr:uid="{D2015855-E80E-4A15-A049-F20E0CC3B8D8}"/>
    <cellStyle name="40% - Accent1 17 3 4 2" xfId="28491" xr:uid="{BA6A387F-78D7-4B50-9852-A9AFDBCC5BCC}"/>
    <cellStyle name="40% - Accent1 17 3 5" xfId="19991" xr:uid="{72EDC8D4-35F3-4F63-9881-4EB51B663A43}"/>
    <cellStyle name="40% - Accent1 17 4" xfId="3183" xr:uid="{4F50AB20-5F29-4CD5-B19C-ABA72A3F76E2}"/>
    <cellStyle name="40% - Accent1 17 4 2" xfId="7343" xr:uid="{43684FB3-6E76-4EC1-846F-FA4B4BF0AC72}"/>
    <cellStyle name="40% - Accent1 17 4 2 2" xfId="15926" xr:uid="{5F8A36DC-2B00-4938-8EA3-699672A5C411}"/>
    <cellStyle name="40% - Accent1 17 4 2 2 2" xfId="33751" xr:uid="{31721CB7-CE3C-4046-B9F8-D885493465DC}"/>
    <cellStyle name="40% - Accent1 17 4 2 3" xfId="25251" xr:uid="{D7251B40-4F7F-4683-8B89-DFAD4621FD76}"/>
    <cellStyle name="40% - Accent1 17 4 3" xfId="11766" xr:uid="{961230F6-627F-410A-89BF-E7234542B3FC}"/>
    <cellStyle name="40% - Accent1 17 4 3 2" xfId="29591" xr:uid="{471CB8C0-25C0-432C-9137-D157A0C40249}"/>
    <cellStyle name="40% - Accent1 17 4 4" xfId="21091" xr:uid="{77A16B45-8747-4FE0-B046-5697CDD958B3}"/>
    <cellStyle name="40% - Accent1 17 5" xfId="5263" xr:uid="{756C33F7-1B61-4F0A-B1CD-EC13A64DE6EE}"/>
    <cellStyle name="40% - Accent1 17 5 2" xfId="13846" xr:uid="{6011746F-85FD-48F8-BEC3-7221BC718096}"/>
    <cellStyle name="40% - Accent1 17 5 2 2" xfId="31671" xr:uid="{15368462-79E9-496B-B30C-F3F70FC37359}"/>
    <cellStyle name="40% - Accent1 17 5 3" xfId="23171" xr:uid="{31608427-2DDF-4B5B-B7B4-D965CB3C7C93}"/>
    <cellStyle name="40% - Accent1 17 6" xfId="9686" xr:uid="{634B2CF4-2C53-4F18-AEFE-AA27636AFB44}"/>
    <cellStyle name="40% - Accent1 17 6 2" xfId="27511" xr:uid="{39D3304D-F406-4883-8408-09F86F6A194E}"/>
    <cellStyle name="40% - Accent1 17 7" xfId="19011" xr:uid="{E2A2AB22-D18E-4649-94B7-584B7327A96A}"/>
    <cellStyle name="40% - Accent1 170" xfId="37532" xr:uid="{3E01F54D-4D2E-42CA-84EF-106AD6733CDE}"/>
    <cellStyle name="40% - Accent1 171" xfId="37552" xr:uid="{B8866332-85DB-4902-AAC0-B4C68ECF705A}"/>
    <cellStyle name="40% - Accent1 172" xfId="37572" xr:uid="{3046DE9F-9FBE-4D3D-A682-E8EEDCA1B86C}"/>
    <cellStyle name="40% - Accent1 173" xfId="37592" xr:uid="{B6E9F4B1-9C6B-4042-8BFA-7DB1595E3B37}"/>
    <cellStyle name="40% - Accent1 174" xfId="37612" xr:uid="{B643BF20-F86D-455D-96CB-322727BB184C}"/>
    <cellStyle name="40% - Accent1 175" xfId="37632" xr:uid="{84E53EF2-B82A-4B99-9DC3-A05701E4906A}"/>
    <cellStyle name="40% - Accent1 176" xfId="37652" xr:uid="{5988A151-D5EF-4FDC-B311-2254A87C2457}"/>
    <cellStyle name="40% - Accent1 177" xfId="37672" xr:uid="{ECD2DFAA-A3D4-41EC-905B-13C5F7A0FA99}"/>
    <cellStyle name="40% - Accent1 178" xfId="37692" xr:uid="{FE490590-1CBE-4671-BD42-D19C9E03BF84}"/>
    <cellStyle name="40% - Accent1 179" xfId="37712" xr:uid="{9B76E359-0DA8-497E-9AF5-4004194773A5}"/>
    <cellStyle name="40% - Accent1 18" xfId="997" xr:uid="{9D25A421-5329-4003-AB15-095318BDF305}"/>
    <cellStyle name="40% - Accent1 18 2" xfId="1603" xr:uid="{CAA6A954-A932-451A-AF09-C3C5821D5C1C}"/>
    <cellStyle name="40% - Accent1 18 2 2" xfId="2583" xr:uid="{43C5A159-A1B2-4B44-8EF8-3F5225E35945}"/>
    <cellStyle name="40% - Accent1 18 2 2 2" xfId="4663" xr:uid="{267F1163-E9EC-4AE6-8B55-720666350FA8}"/>
    <cellStyle name="40% - Accent1 18 2 2 2 2" xfId="8823" xr:uid="{1A7B01FE-6518-4400-9F3B-96EB516C494D}"/>
    <cellStyle name="40% - Accent1 18 2 2 2 2 2" xfId="17406" xr:uid="{03413BEC-2AEF-4173-9E2C-B75AC7F5153E}"/>
    <cellStyle name="40% - Accent1 18 2 2 2 2 2 2" xfId="35231" xr:uid="{F0E51D99-69DC-4024-97E4-9A6C1D42B623}"/>
    <cellStyle name="40% - Accent1 18 2 2 2 2 3" xfId="26731" xr:uid="{AB9E6722-A59E-4748-A766-1858FDC039A3}"/>
    <cellStyle name="40% - Accent1 18 2 2 2 3" xfId="13246" xr:uid="{49FC64D1-B049-47EF-A671-A8414C5E3AA5}"/>
    <cellStyle name="40% - Accent1 18 2 2 2 3 2" xfId="31071" xr:uid="{B7A59557-FF60-4667-9D0B-8D630BF58C39}"/>
    <cellStyle name="40% - Accent1 18 2 2 2 4" xfId="22571" xr:uid="{9A31CB9E-0217-4617-B8D9-0B4D78B1E848}"/>
    <cellStyle name="40% - Accent1 18 2 2 3" xfId="6743" xr:uid="{C6DBD7EB-996C-4E4B-A852-394C64ABA56D}"/>
    <cellStyle name="40% - Accent1 18 2 2 3 2" xfId="15326" xr:uid="{A869A269-D32C-4998-894F-CC2C550BA4BC}"/>
    <cellStyle name="40% - Accent1 18 2 2 3 2 2" xfId="33151" xr:uid="{FA737C6D-8FFA-4984-9A91-57AB210E905E}"/>
    <cellStyle name="40% - Accent1 18 2 2 3 3" xfId="24651" xr:uid="{6D05F613-CE5F-4B3B-B866-B5E062EED4B4}"/>
    <cellStyle name="40% - Accent1 18 2 2 4" xfId="11166" xr:uid="{09A89FD4-9773-4A7D-B3F8-7F45D02A1E53}"/>
    <cellStyle name="40% - Accent1 18 2 2 4 2" xfId="28991" xr:uid="{EC6F5C76-65DA-4F27-8306-AACE6C3CF1B0}"/>
    <cellStyle name="40% - Accent1 18 2 2 5" xfId="20491" xr:uid="{D7C131C8-CEDB-465E-80CD-FF0461D6BA45}"/>
    <cellStyle name="40% - Accent1 18 2 3" xfId="3683" xr:uid="{BF2FE664-5A4B-4C16-AB2E-3279FEC81C4C}"/>
    <cellStyle name="40% - Accent1 18 2 3 2" xfId="7843" xr:uid="{96110D3A-71D8-4114-B01B-16A6E817D1D8}"/>
    <cellStyle name="40% - Accent1 18 2 3 2 2" xfId="16426" xr:uid="{30BBD92F-DE98-4BFE-94AD-923BB83CC5BC}"/>
    <cellStyle name="40% - Accent1 18 2 3 2 2 2" xfId="34251" xr:uid="{4F0CB501-5AE7-4545-A599-9B5746A84E45}"/>
    <cellStyle name="40% - Accent1 18 2 3 2 3" xfId="25751" xr:uid="{4B9D6954-04CC-4E5C-984C-414AAB153362}"/>
    <cellStyle name="40% - Accent1 18 2 3 3" xfId="12266" xr:uid="{8946E11D-F631-4C33-A5B2-C2D2AB26C7D6}"/>
    <cellStyle name="40% - Accent1 18 2 3 3 2" xfId="30091" xr:uid="{866BBB60-3694-49FB-B99E-90AAB2EE89B0}"/>
    <cellStyle name="40% - Accent1 18 2 3 4" xfId="21591" xr:uid="{DC08FF30-4E18-484C-B4DF-1AB84A4AB1E9}"/>
    <cellStyle name="40% - Accent1 18 2 4" xfId="5763" xr:uid="{9332ECD4-3BC3-485B-A40D-DD9FDCB620BB}"/>
    <cellStyle name="40% - Accent1 18 2 4 2" xfId="14346" xr:uid="{72775115-C544-4CDF-B052-A96E9ACCA45B}"/>
    <cellStyle name="40% - Accent1 18 2 4 2 2" xfId="32171" xr:uid="{67CC1DE7-A0C3-448E-80AB-0B56DCCA5076}"/>
    <cellStyle name="40% - Accent1 18 2 4 3" xfId="23671" xr:uid="{FEDA93C1-F29A-427A-B018-860564C9B853}"/>
    <cellStyle name="40% - Accent1 18 2 5" xfId="10186" xr:uid="{B69B248D-A8BF-439E-817A-73B909380018}"/>
    <cellStyle name="40% - Accent1 18 2 5 2" xfId="28011" xr:uid="{9E4C427A-0999-4BD1-95AC-1C941104CB0E}"/>
    <cellStyle name="40% - Accent1 18 2 6" xfId="19511" xr:uid="{DF5876BF-750B-4620-BCA2-A3A345523427}"/>
    <cellStyle name="40% - Accent1 18 3" xfId="2103" xr:uid="{CD29F36B-4AB2-4C4F-8C01-9F0D7CA500B0}"/>
    <cellStyle name="40% - Accent1 18 3 2" xfId="4183" xr:uid="{5547853F-4C55-4B42-8640-40D08B4E0FC4}"/>
    <cellStyle name="40% - Accent1 18 3 2 2" xfId="8343" xr:uid="{A74563F9-4716-4BDB-BED5-E1060ED334FA}"/>
    <cellStyle name="40% - Accent1 18 3 2 2 2" xfId="16926" xr:uid="{2099F6A1-E013-45CE-A569-1CAA0F11C495}"/>
    <cellStyle name="40% - Accent1 18 3 2 2 2 2" xfId="34751" xr:uid="{2551FA57-D43F-40F0-8CF7-2EF7BB84FBFE}"/>
    <cellStyle name="40% - Accent1 18 3 2 2 3" xfId="26251" xr:uid="{363AE42D-7280-4368-BA33-2A8366DD53C7}"/>
    <cellStyle name="40% - Accent1 18 3 2 3" xfId="12766" xr:uid="{AF6A0DFA-DC62-43BE-893C-4681DC12155F}"/>
    <cellStyle name="40% - Accent1 18 3 2 3 2" xfId="30591" xr:uid="{4E381A95-EF25-4F46-9B12-43D1B2341030}"/>
    <cellStyle name="40% - Accent1 18 3 2 4" xfId="22091" xr:uid="{B26BC3DC-1C5B-4165-9F56-59D76A1280C6}"/>
    <cellStyle name="40% - Accent1 18 3 3" xfId="6263" xr:uid="{BC6596B0-53E5-4F0F-AD6C-6BF8CECB362B}"/>
    <cellStyle name="40% - Accent1 18 3 3 2" xfId="14846" xr:uid="{2BFCDB2E-F818-470B-B315-AD142C6C4709}"/>
    <cellStyle name="40% - Accent1 18 3 3 2 2" xfId="32671" xr:uid="{7C865F65-3606-4642-A479-7F5C9B4CDAD5}"/>
    <cellStyle name="40% - Accent1 18 3 3 3" xfId="24171" xr:uid="{674B8D99-B5FD-47A4-81B4-B33CEC102B2F}"/>
    <cellStyle name="40% - Accent1 18 3 4" xfId="10686" xr:uid="{7CD85E5E-1D76-48DF-A0C6-BD49D02C3D45}"/>
    <cellStyle name="40% - Accent1 18 3 4 2" xfId="28511" xr:uid="{BB2B0D86-BE7D-4EB3-8B22-76AE4130D042}"/>
    <cellStyle name="40% - Accent1 18 3 5" xfId="20011" xr:uid="{B2027EF2-549B-4B61-A377-EDA88107B633}"/>
    <cellStyle name="40% - Accent1 18 4" xfId="3203" xr:uid="{1896765A-2E11-4AA4-9558-3BA7199D15F6}"/>
    <cellStyle name="40% - Accent1 18 4 2" xfId="7363" xr:uid="{79159E25-8E9C-4662-9CBD-D8EA25F26D90}"/>
    <cellStyle name="40% - Accent1 18 4 2 2" xfId="15946" xr:uid="{7F5E8433-55DE-4381-B9E2-B9285B94ABF6}"/>
    <cellStyle name="40% - Accent1 18 4 2 2 2" xfId="33771" xr:uid="{ACA81600-3DDA-4A7C-BDE2-B91DB5EC5094}"/>
    <cellStyle name="40% - Accent1 18 4 2 3" xfId="25271" xr:uid="{DF92E74B-9F53-4D2B-B83C-8F2ED2418DA6}"/>
    <cellStyle name="40% - Accent1 18 4 3" xfId="11786" xr:uid="{C7306EED-2816-44A9-B7FC-EF179C9D8BFB}"/>
    <cellStyle name="40% - Accent1 18 4 3 2" xfId="29611" xr:uid="{5FF9B4FF-E1C6-42B5-AF13-5BE364AD46DF}"/>
    <cellStyle name="40% - Accent1 18 4 4" xfId="21111" xr:uid="{66C57527-90B5-4907-AD19-E1CB1A8A41D6}"/>
    <cellStyle name="40% - Accent1 18 5" xfId="5283" xr:uid="{DA722645-189C-4FB2-876A-723B889D279A}"/>
    <cellStyle name="40% - Accent1 18 5 2" xfId="13866" xr:uid="{8D3DDCFE-ABDE-47EC-B848-DD4AECE0C873}"/>
    <cellStyle name="40% - Accent1 18 5 2 2" xfId="31691" xr:uid="{6C32A9A4-FA11-4A5E-882D-47E40E428AF8}"/>
    <cellStyle name="40% - Accent1 18 5 3" xfId="23191" xr:uid="{CCA368BE-B1C4-478F-BA9A-424467FDA7D9}"/>
    <cellStyle name="40% - Accent1 18 6" xfId="9706" xr:uid="{51428611-C10C-4F33-B05E-FB215E64B160}"/>
    <cellStyle name="40% - Accent1 18 6 2" xfId="27531" xr:uid="{DAE1FD26-3036-4ACF-829D-4E3DBD18D4D6}"/>
    <cellStyle name="40% - Accent1 18 7" xfId="19031" xr:uid="{2002AC7B-7B7D-4BDB-94AF-A3CFAC160B08}"/>
    <cellStyle name="40% - Accent1 180" xfId="37732" xr:uid="{F2A4C443-23E4-4C29-B2D1-7F9F79AB580B}"/>
    <cellStyle name="40% - Accent1 181" xfId="37752" xr:uid="{7C8D80E3-EFC5-4A80-BA89-2D11083C88E1}"/>
    <cellStyle name="40% - Accent1 182" xfId="37772" xr:uid="{FC724847-8FD0-4721-B27F-A72938212E78}"/>
    <cellStyle name="40% - Accent1 183" xfId="37792" xr:uid="{D5434384-B267-4B8B-BE8D-CB03353F81D6}"/>
    <cellStyle name="40% - Accent1 184" xfId="37812" xr:uid="{D57B105C-0521-49BA-A3E9-7D12008F4535}"/>
    <cellStyle name="40% - Accent1 185" xfId="37832" xr:uid="{CC74F14F-F236-4DF9-A354-27CAE0ABFF0F}"/>
    <cellStyle name="40% - Accent1 186" xfId="37852" xr:uid="{C9C85DB6-CFDD-4592-A722-4CF4231CA531}"/>
    <cellStyle name="40% - Accent1 187" xfId="37872" xr:uid="{8775D309-AC25-426C-AB7A-DCF2B34A068D}"/>
    <cellStyle name="40% - Accent1 188" xfId="37892" xr:uid="{1878086E-90C2-448D-8FED-180E821FC140}"/>
    <cellStyle name="40% - Accent1 189" xfId="37912" xr:uid="{392B7305-68E6-460F-BB9D-D4479D760DF1}"/>
    <cellStyle name="40% - Accent1 19" xfId="1017" xr:uid="{96A9CBC6-CE27-4D84-AC65-A398E61FE575}"/>
    <cellStyle name="40% - Accent1 19 2" xfId="1623" xr:uid="{544AAF09-E5A3-408F-8F14-0BCA3F8E8996}"/>
    <cellStyle name="40% - Accent1 19 2 2" xfId="2603" xr:uid="{F784042D-9ABF-47D3-8AFF-F18D0E56C38F}"/>
    <cellStyle name="40% - Accent1 19 2 2 2" xfId="4683" xr:uid="{22FFBED3-0570-4082-8B66-538B1745563F}"/>
    <cellStyle name="40% - Accent1 19 2 2 2 2" xfId="8843" xr:uid="{42DCF3A6-CD48-40DB-948E-03B5F34C24AD}"/>
    <cellStyle name="40% - Accent1 19 2 2 2 2 2" xfId="17426" xr:uid="{79A1CEB5-DBCC-4928-B87C-1F243E1E64D4}"/>
    <cellStyle name="40% - Accent1 19 2 2 2 2 2 2" xfId="35251" xr:uid="{C53F70B6-3A93-4056-88C8-8327B158FC16}"/>
    <cellStyle name="40% - Accent1 19 2 2 2 2 3" xfId="26751" xr:uid="{F868ACA8-E9B5-4CDB-BC41-9AC856D46091}"/>
    <cellStyle name="40% - Accent1 19 2 2 2 3" xfId="13266" xr:uid="{56B5CBA2-F594-4090-B1FD-7C670F21305E}"/>
    <cellStyle name="40% - Accent1 19 2 2 2 3 2" xfId="31091" xr:uid="{4FE3BB06-C78D-40BA-AE46-FCA3057D677B}"/>
    <cellStyle name="40% - Accent1 19 2 2 2 4" xfId="22591" xr:uid="{AE145FC5-6983-4C7A-BEED-57AA8E45257E}"/>
    <cellStyle name="40% - Accent1 19 2 2 3" xfId="6763" xr:uid="{CB88F74E-0BEF-499C-A75B-D0E877815398}"/>
    <cellStyle name="40% - Accent1 19 2 2 3 2" xfId="15346" xr:uid="{75A91299-DB4F-4D30-9709-F90F7E40E26D}"/>
    <cellStyle name="40% - Accent1 19 2 2 3 2 2" xfId="33171" xr:uid="{7EAAFC59-947D-41DD-8200-B04F7C621AD5}"/>
    <cellStyle name="40% - Accent1 19 2 2 3 3" xfId="24671" xr:uid="{438CFBC9-7D61-4E85-B66D-43F7FFBB6294}"/>
    <cellStyle name="40% - Accent1 19 2 2 4" xfId="11186" xr:uid="{BBD951DF-D18C-4D52-816E-ACA9C1022FF1}"/>
    <cellStyle name="40% - Accent1 19 2 2 4 2" xfId="29011" xr:uid="{A2A35761-30CB-4A07-8F7C-6A5714656416}"/>
    <cellStyle name="40% - Accent1 19 2 2 5" xfId="20511" xr:uid="{3242174B-A0E0-4614-AE2E-CB6312396334}"/>
    <cellStyle name="40% - Accent1 19 2 3" xfId="3703" xr:uid="{7359AFDD-9EEC-4F4D-838F-C1AABAC7BA96}"/>
    <cellStyle name="40% - Accent1 19 2 3 2" xfId="7863" xr:uid="{35B5A769-49A1-434E-A7E1-06F43BAD7119}"/>
    <cellStyle name="40% - Accent1 19 2 3 2 2" xfId="16446" xr:uid="{DE54BFEE-3CCB-4ADF-8BB7-B78C592E6A5D}"/>
    <cellStyle name="40% - Accent1 19 2 3 2 2 2" xfId="34271" xr:uid="{5A494FB9-2987-4E1A-AA23-C548AAAC7F66}"/>
    <cellStyle name="40% - Accent1 19 2 3 2 3" xfId="25771" xr:uid="{FF6E228D-209D-4738-BEA8-CE8FFA2542F5}"/>
    <cellStyle name="40% - Accent1 19 2 3 3" xfId="12286" xr:uid="{952CB96B-DC1B-4B74-B2F1-164B02EBDF57}"/>
    <cellStyle name="40% - Accent1 19 2 3 3 2" xfId="30111" xr:uid="{E63642D9-1B18-4530-8E38-5E8765876594}"/>
    <cellStyle name="40% - Accent1 19 2 3 4" xfId="21611" xr:uid="{44A55E88-5B5C-4C2A-8F3F-A5067501F4CD}"/>
    <cellStyle name="40% - Accent1 19 2 4" xfId="5783" xr:uid="{E5ABF447-8EAA-4F00-B0E4-E950696C6715}"/>
    <cellStyle name="40% - Accent1 19 2 4 2" xfId="14366" xr:uid="{27AB7BBB-BA18-4B7E-8636-BDBCDC046D95}"/>
    <cellStyle name="40% - Accent1 19 2 4 2 2" xfId="32191" xr:uid="{7E136DC5-4A5D-4F5E-A455-54C367F97AF4}"/>
    <cellStyle name="40% - Accent1 19 2 4 3" xfId="23691" xr:uid="{8FC43B69-5704-4305-9A1B-3C6617674F88}"/>
    <cellStyle name="40% - Accent1 19 2 5" xfId="10206" xr:uid="{C600B409-0086-4241-89C7-49F26D0F800C}"/>
    <cellStyle name="40% - Accent1 19 2 5 2" xfId="28031" xr:uid="{EB28E407-EB3F-4536-93E7-AAE01DA9FD42}"/>
    <cellStyle name="40% - Accent1 19 2 6" xfId="19531" xr:uid="{73A52C60-8D94-4FC6-85CA-7713585C0388}"/>
    <cellStyle name="40% - Accent1 19 3" xfId="2123" xr:uid="{F403FA8A-9CDE-4AC4-9304-E714992C99E2}"/>
    <cellStyle name="40% - Accent1 19 3 2" xfId="4203" xr:uid="{5D874CA3-ED3D-41C2-B199-D0B31CE8AF36}"/>
    <cellStyle name="40% - Accent1 19 3 2 2" xfId="8363" xr:uid="{B1E8FF46-B6E1-4D0F-AF52-5BFCD1175EDE}"/>
    <cellStyle name="40% - Accent1 19 3 2 2 2" xfId="16946" xr:uid="{936CD8D9-587B-4B0F-BA34-A154DD3EAEAB}"/>
    <cellStyle name="40% - Accent1 19 3 2 2 2 2" xfId="34771" xr:uid="{5E421912-7C66-48CA-A31E-E99B2EDAAA31}"/>
    <cellStyle name="40% - Accent1 19 3 2 2 3" xfId="26271" xr:uid="{B6598CE7-B432-449D-A461-C8FF6125D781}"/>
    <cellStyle name="40% - Accent1 19 3 2 3" xfId="12786" xr:uid="{FCE49274-2F65-439A-A4F8-FE4874DF4F58}"/>
    <cellStyle name="40% - Accent1 19 3 2 3 2" xfId="30611" xr:uid="{AC019FE2-31AA-47A7-8E77-F31011D87101}"/>
    <cellStyle name="40% - Accent1 19 3 2 4" xfId="22111" xr:uid="{D2DD7DCC-F13E-41DD-8C45-A650D6198E7D}"/>
    <cellStyle name="40% - Accent1 19 3 3" xfId="6283" xr:uid="{CC37CC45-3BE6-4B2F-B059-74F4EDCD55D1}"/>
    <cellStyle name="40% - Accent1 19 3 3 2" xfId="14866" xr:uid="{FCD746B8-9D7E-45BF-AD9F-B69621B833DD}"/>
    <cellStyle name="40% - Accent1 19 3 3 2 2" xfId="32691" xr:uid="{12983360-5155-4A49-891D-956327E1FA1B}"/>
    <cellStyle name="40% - Accent1 19 3 3 3" xfId="24191" xr:uid="{664A9C1E-8095-432A-927A-203D75AEF35D}"/>
    <cellStyle name="40% - Accent1 19 3 4" xfId="10706" xr:uid="{40EDDCC1-CC22-4121-A1CC-00AE2BC5AA32}"/>
    <cellStyle name="40% - Accent1 19 3 4 2" xfId="28531" xr:uid="{5A3326C7-2453-4EAE-B24A-0F3179952E37}"/>
    <cellStyle name="40% - Accent1 19 3 5" xfId="20031" xr:uid="{A3FF7BC5-3171-403C-B815-189AAA1F0238}"/>
    <cellStyle name="40% - Accent1 19 4" xfId="3223" xr:uid="{5B456296-2F55-49C6-B4CE-08F99C4CEA73}"/>
    <cellStyle name="40% - Accent1 19 4 2" xfId="7383" xr:uid="{7B618635-928D-4F83-90D2-90CC9DD0AE0A}"/>
    <cellStyle name="40% - Accent1 19 4 2 2" xfId="15966" xr:uid="{815DB9BA-232A-4E15-ACB1-C1622AEA079F}"/>
    <cellStyle name="40% - Accent1 19 4 2 2 2" xfId="33791" xr:uid="{827A45B5-0E51-41FD-A3E4-ED507185E564}"/>
    <cellStyle name="40% - Accent1 19 4 2 3" xfId="25291" xr:uid="{FE89F735-6839-4F4A-93A4-6D3DA4B17990}"/>
    <cellStyle name="40% - Accent1 19 4 3" xfId="11806" xr:uid="{86AB556A-BB24-416E-980E-B65B924FC9E9}"/>
    <cellStyle name="40% - Accent1 19 4 3 2" xfId="29631" xr:uid="{AC7539A0-1FDE-4EDC-95D1-0B000753A5F6}"/>
    <cellStyle name="40% - Accent1 19 4 4" xfId="21131" xr:uid="{A9597313-C8C5-415F-ADF4-4042358DDE79}"/>
    <cellStyle name="40% - Accent1 19 5" xfId="5303" xr:uid="{412C7D61-0949-4CC5-B4E9-E727E3A812D3}"/>
    <cellStyle name="40% - Accent1 19 5 2" xfId="13886" xr:uid="{B2542A7E-6BAB-4175-B254-C6FEFE199AD7}"/>
    <cellStyle name="40% - Accent1 19 5 2 2" xfId="31711" xr:uid="{2829CBD0-0824-48AC-8A37-381F0C50D988}"/>
    <cellStyle name="40% - Accent1 19 5 3" xfId="23211" xr:uid="{B39F8AF3-BD63-4B33-9EC2-342BB5591E0B}"/>
    <cellStyle name="40% - Accent1 19 6" xfId="9726" xr:uid="{CD5F1DFA-B07E-4BE4-BC67-D9CE50CF3211}"/>
    <cellStyle name="40% - Accent1 19 6 2" xfId="27551" xr:uid="{9443392E-80BA-4251-927F-A0BFFFE7F1B6}"/>
    <cellStyle name="40% - Accent1 19 7" xfId="19051" xr:uid="{3FC6CE36-FE21-40A9-8F25-A4E78303A0A1}"/>
    <cellStyle name="40% - Accent1 190" xfId="37932" xr:uid="{5A0046A6-A61C-48EB-B1AF-9F1C8DE898ED}"/>
    <cellStyle name="40% - Accent1 191" xfId="37952" xr:uid="{813D3E68-CED5-43E0-B7F8-B3AE495FE01F}"/>
    <cellStyle name="40% - Accent1 192" xfId="37972" xr:uid="{36329495-B94F-4E84-AA8E-603C55B4A50D}"/>
    <cellStyle name="40% - Accent1 193" xfId="37992" xr:uid="{95E49305-76CE-4C2E-ABAD-5FE25456247B}"/>
    <cellStyle name="40% - Accent1 194" xfId="38012" xr:uid="{70E0920B-5B31-4F02-B71E-BCB317F2CF84}"/>
    <cellStyle name="40% - Accent1 195" xfId="38032" xr:uid="{CE2FFD39-90B2-4A08-8600-AAF097A7638E}"/>
    <cellStyle name="40% - Accent1 196" xfId="38052" xr:uid="{F61CC478-6A1A-41FB-9D6B-14BE35AF044C}"/>
    <cellStyle name="40% - Accent1 197" xfId="38072" xr:uid="{970D9ECF-9B60-47F4-BD9C-AF938DBED158}"/>
    <cellStyle name="40% - Accent1 198" xfId="38092" xr:uid="{DCF80347-57F1-4169-84CF-B7F86364A6AC}"/>
    <cellStyle name="40% - Accent1 199" xfId="38112" xr:uid="{D34D28E4-1416-43DC-9ADB-61F6AEED09E6}"/>
    <cellStyle name="40% - Accent1 2" xfId="120" xr:uid="{00000000-0005-0000-0000-000019000000}"/>
    <cellStyle name="40% - Accent1 2 2" xfId="448" xr:uid="{9CC85B57-0B40-4014-82CE-7211D2652E23}"/>
    <cellStyle name="40% - Accent1 2 2 2" xfId="1178" xr:uid="{A17222F0-1E2F-4909-8391-8DC0CC775C97}"/>
    <cellStyle name="40% - Accent1 2 2 2 2" xfId="2283" xr:uid="{73386371-1591-4984-A8A4-4C7E69E9B405}"/>
    <cellStyle name="40% - Accent1 2 2 2 2 2" xfId="4363" xr:uid="{305EECFB-5B31-4850-B0D1-56160F2DD901}"/>
    <cellStyle name="40% - Accent1 2 2 2 2 2 2" xfId="8523" xr:uid="{05CE8617-7E39-4D77-B9BE-34EF293F1F2E}"/>
    <cellStyle name="40% - Accent1 2 2 2 2 2 2 2" xfId="17106" xr:uid="{45CBA655-A3E5-4A6C-9BD3-0D8025EBEB8C}"/>
    <cellStyle name="40% - Accent1 2 2 2 2 2 2 2 2" xfId="34931" xr:uid="{C16BF277-0914-40B8-802B-AA8DD332BA75}"/>
    <cellStyle name="40% - Accent1 2 2 2 2 2 2 3" xfId="26431" xr:uid="{FFE08C03-9E65-496E-907F-BE6D58D5DFCC}"/>
    <cellStyle name="40% - Accent1 2 2 2 2 2 3" xfId="12946" xr:uid="{7AD1425F-231B-41DD-93ED-CD78CC10309C}"/>
    <cellStyle name="40% - Accent1 2 2 2 2 2 3 2" xfId="30771" xr:uid="{CA909C0F-B656-487D-AF8B-A1ABCDB7CA57}"/>
    <cellStyle name="40% - Accent1 2 2 2 2 2 4" xfId="22271" xr:uid="{6CDA2840-8B5B-4100-93C0-DB74622E26D3}"/>
    <cellStyle name="40% - Accent1 2 2 2 2 3" xfId="6443" xr:uid="{B637A2E4-B7E9-4287-BD2E-7C68700BD6A3}"/>
    <cellStyle name="40% - Accent1 2 2 2 2 3 2" xfId="15026" xr:uid="{166561DE-32BB-4DFB-8C87-30267233A2BD}"/>
    <cellStyle name="40% - Accent1 2 2 2 2 3 2 2" xfId="32851" xr:uid="{58413C3A-4192-429B-BA0C-FBFC93D2FF64}"/>
    <cellStyle name="40% - Accent1 2 2 2 2 3 3" xfId="24351" xr:uid="{6CDAD2A1-C043-408D-96B9-B2D18A71D217}"/>
    <cellStyle name="40% - Accent1 2 2 2 2 4" xfId="10866" xr:uid="{3306CC9B-D749-4B6E-A28F-50D220504E15}"/>
    <cellStyle name="40% - Accent1 2 2 2 2 4 2" xfId="28691" xr:uid="{D75F886C-2543-400B-A0F3-3414959F34D6}"/>
    <cellStyle name="40% - Accent1 2 2 2 2 5" xfId="20191" xr:uid="{42492596-228D-4F53-87E9-151D3EC60400}"/>
    <cellStyle name="40% - Accent1 2 2 2 3" xfId="3383" xr:uid="{4651DBB5-0F24-4CC8-83CF-54B7F4F6A5DE}"/>
    <cellStyle name="40% - Accent1 2 2 2 3 2" xfId="7543" xr:uid="{130A7EF8-7BD0-4959-A5EC-1FC1D94E2824}"/>
    <cellStyle name="40% - Accent1 2 2 2 3 2 2" xfId="16126" xr:uid="{7FDD7239-EC8E-44A5-8279-5CABD881248B}"/>
    <cellStyle name="40% - Accent1 2 2 2 3 2 2 2" xfId="33951" xr:uid="{468720F7-99D0-49F3-84F4-B3E635680FDF}"/>
    <cellStyle name="40% - Accent1 2 2 2 3 2 3" xfId="25451" xr:uid="{5D3E3DA7-134D-44FE-91E3-6934DBFB1A02}"/>
    <cellStyle name="40% - Accent1 2 2 2 3 3" xfId="11966" xr:uid="{161E4778-D181-46E8-A03F-F760C787E904}"/>
    <cellStyle name="40% - Accent1 2 2 2 3 3 2" xfId="29791" xr:uid="{788FC4B6-4186-4450-841F-A833F2623801}"/>
    <cellStyle name="40% - Accent1 2 2 2 3 4" xfId="21291" xr:uid="{AA029C6A-FBE5-457C-AB36-89903789EF78}"/>
    <cellStyle name="40% - Accent1 2 2 2 4" xfId="5463" xr:uid="{068D3560-CA56-4545-88EA-88F73D540A8F}"/>
    <cellStyle name="40% - Accent1 2 2 2 4 2" xfId="14046" xr:uid="{B2D2F971-0C92-4881-AA3A-6DBAAA6830CB}"/>
    <cellStyle name="40% - Accent1 2 2 2 4 2 2" xfId="31871" xr:uid="{547652C0-2ACC-4263-A665-249EDC330961}"/>
    <cellStyle name="40% - Accent1 2 2 2 4 3" xfId="23371" xr:uid="{2A895F6A-63EB-44EB-B71D-FFED0B832A5B}"/>
    <cellStyle name="40% - Accent1 2 2 2 5" xfId="9886" xr:uid="{855A55BD-8CA3-4AA2-8F14-E640784C734C}"/>
    <cellStyle name="40% - Accent1 2 2 2 5 2" xfId="27711" xr:uid="{0800D619-ED7E-4863-B299-E0A2358A548E}"/>
    <cellStyle name="40% - Accent1 2 2 2 6" xfId="19211" xr:uid="{EDB43EB8-44C7-4E7E-BDA2-00350256A6A4}"/>
    <cellStyle name="40% - Accent1 2 2 3" xfId="1803" xr:uid="{60A29F57-B140-4E2A-9E96-E932187E00F9}"/>
    <cellStyle name="40% - Accent1 2 2 3 2" xfId="3883" xr:uid="{413566AC-7FF0-4210-892B-4B13FFD15503}"/>
    <cellStyle name="40% - Accent1 2 2 3 2 2" xfId="8043" xr:uid="{2ADE7099-B2BC-4F4D-8C38-9E17BB15BCA1}"/>
    <cellStyle name="40% - Accent1 2 2 3 2 2 2" xfId="16626" xr:uid="{EAC110CB-8BD8-42BD-AF05-F9B3BF5971E0}"/>
    <cellStyle name="40% - Accent1 2 2 3 2 2 2 2" xfId="34451" xr:uid="{78A15C9F-B709-4BF0-BCD2-518168875749}"/>
    <cellStyle name="40% - Accent1 2 2 3 2 2 3" xfId="25951" xr:uid="{20EA5727-5EDF-4847-907E-880ECFA52696}"/>
    <cellStyle name="40% - Accent1 2 2 3 2 3" xfId="12466" xr:uid="{C5918E87-10EF-423F-8AEF-0E2355B1D18C}"/>
    <cellStyle name="40% - Accent1 2 2 3 2 3 2" xfId="30291" xr:uid="{4FE15BD7-5985-4C4D-88D8-0C6B07621BE1}"/>
    <cellStyle name="40% - Accent1 2 2 3 2 4" xfId="21791" xr:uid="{CCE42372-40BF-485D-B272-05F5236D8D29}"/>
    <cellStyle name="40% - Accent1 2 2 3 3" xfId="5963" xr:uid="{FEAF3EB0-D266-4807-B01F-2F5CE8D42E46}"/>
    <cellStyle name="40% - Accent1 2 2 3 3 2" xfId="14546" xr:uid="{5C3C9E66-1EC8-470A-95A0-473B1ABEC4E0}"/>
    <cellStyle name="40% - Accent1 2 2 3 3 2 2" xfId="32371" xr:uid="{F8392565-6B33-4A4E-B225-E54A56E242A1}"/>
    <cellStyle name="40% - Accent1 2 2 3 3 3" xfId="23871" xr:uid="{E3203087-E781-44E3-BE72-E8C38638F69D}"/>
    <cellStyle name="40% - Accent1 2 2 3 4" xfId="10386" xr:uid="{217DA489-FBCD-42A6-BAC4-BA3B06158E62}"/>
    <cellStyle name="40% - Accent1 2 2 3 4 2" xfId="28211" xr:uid="{6B3D9E06-8C62-4E4D-9599-D69A7ECD1E27}"/>
    <cellStyle name="40% - Accent1 2 2 3 5" xfId="19711" xr:uid="{CBBD3989-0EE3-4C3C-9144-2F5B63674E3C}"/>
    <cellStyle name="40% - Accent1 2 2 4" xfId="2903" xr:uid="{201705AB-BA5C-4030-A41C-D817C26CAF66}"/>
    <cellStyle name="40% - Accent1 2 2 4 2" xfId="7063" xr:uid="{664A6953-E476-43F2-A64E-1E4C9CA41422}"/>
    <cellStyle name="40% - Accent1 2 2 4 2 2" xfId="15646" xr:uid="{36424984-5EF3-4D8E-A81F-6892AC1071F1}"/>
    <cellStyle name="40% - Accent1 2 2 4 2 2 2" xfId="33471" xr:uid="{180B9D6F-D30B-40AD-9062-ACEAA7AE52CF}"/>
    <cellStyle name="40% - Accent1 2 2 4 2 3" xfId="24971" xr:uid="{A62904DA-5B25-46E1-859F-B0C1EFD912E4}"/>
    <cellStyle name="40% - Accent1 2 2 4 3" xfId="11486" xr:uid="{1DF2BB41-7E67-4715-B6F1-C6D93B0167F4}"/>
    <cellStyle name="40% - Accent1 2 2 4 3 2" xfId="29311" xr:uid="{7D84BB0F-AE30-4302-A700-500088A59E27}"/>
    <cellStyle name="40% - Accent1 2 2 4 4" xfId="20811" xr:uid="{7769C872-F36F-49A0-BC6C-BF79CDBBFAEB}"/>
    <cellStyle name="40% - Accent1 2 2 5" xfId="4983" xr:uid="{E45B1EBF-8AFA-4F9E-AE72-67F2E9C29BB5}"/>
    <cellStyle name="40% - Accent1 2 2 5 2" xfId="13566" xr:uid="{066E06B1-948B-4B63-B2A8-794D00E9F8BB}"/>
    <cellStyle name="40% - Accent1 2 2 5 2 2" xfId="31391" xr:uid="{6CBEA2CD-A082-44F5-A736-CD4D8820C27E}"/>
    <cellStyle name="40% - Accent1 2 2 5 3" xfId="22891" xr:uid="{8FBB8F4C-2457-47ED-875D-F9E9599F4DFB}"/>
    <cellStyle name="40% - Accent1 2 2 6" xfId="9406" xr:uid="{1DF0F75C-FB5A-4705-8035-5A6A781DAA89}"/>
    <cellStyle name="40% - Accent1 2 2 6 2" xfId="27231" xr:uid="{55CCC882-212B-49F3-8986-802EC155E31F}"/>
    <cellStyle name="40% - Accent1 2 2 7" xfId="18731" xr:uid="{A4174483-7789-4C97-AC5A-2FE2A609EF5D}"/>
    <cellStyle name="40% - Accent1 2 3" xfId="1117" xr:uid="{10FB282B-7FF6-49B8-998D-3013663831FB}"/>
    <cellStyle name="40% - Accent1 2 3 2" xfId="2223" xr:uid="{397A52A6-738A-48CC-950A-D5496938E992}"/>
    <cellStyle name="40% - Accent1 2 3 2 2" xfId="4303" xr:uid="{651EC51E-B27C-4962-8C57-179450FF4C56}"/>
    <cellStyle name="40% - Accent1 2 3 2 2 2" xfId="8463" xr:uid="{6F8BAF88-70AF-4CBC-BBF3-47D0D6CECA4B}"/>
    <cellStyle name="40% - Accent1 2 3 2 2 2 2" xfId="17046" xr:uid="{415FBC5B-F74F-4C29-8623-95D77002EF30}"/>
    <cellStyle name="40% - Accent1 2 3 2 2 2 2 2" xfId="34871" xr:uid="{DFDDA1DD-F795-40C4-8C46-2B194737C90D}"/>
    <cellStyle name="40% - Accent1 2 3 2 2 2 3" xfId="26371" xr:uid="{9402650B-548E-4ECC-BAAD-F2BE294BC5E0}"/>
    <cellStyle name="40% - Accent1 2 3 2 2 3" xfId="12886" xr:uid="{8B5B4C37-0F95-4CCF-AE27-012739F9F8C2}"/>
    <cellStyle name="40% - Accent1 2 3 2 2 3 2" xfId="30711" xr:uid="{B2111E2E-A409-4CA5-869A-BFAB1AC955ED}"/>
    <cellStyle name="40% - Accent1 2 3 2 2 4" xfId="22211" xr:uid="{25EFE043-AFA0-48EF-9D0C-3B62D2BA82F6}"/>
    <cellStyle name="40% - Accent1 2 3 2 3" xfId="6383" xr:uid="{FE825AE9-81F0-460E-8927-FAF023D035EC}"/>
    <cellStyle name="40% - Accent1 2 3 2 3 2" xfId="14966" xr:uid="{886D324A-F4DD-460E-8349-999D99A1BDC3}"/>
    <cellStyle name="40% - Accent1 2 3 2 3 2 2" xfId="32791" xr:uid="{E1711E4C-3B31-4E9E-B5EA-CCA5591824CE}"/>
    <cellStyle name="40% - Accent1 2 3 2 3 3" xfId="24291" xr:uid="{9484C51B-117F-41CD-8934-B0121E6EC9D7}"/>
    <cellStyle name="40% - Accent1 2 3 2 4" xfId="10806" xr:uid="{34C91A89-85DD-443A-93B1-A1E2ABB23C3C}"/>
    <cellStyle name="40% - Accent1 2 3 2 4 2" xfId="28631" xr:uid="{5C52FC15-AD9F-4D7B-B491-3EFB4F2B4608}"/>
    <cellStyle name="40% - Accent1 2 3 2 5" xfId="20131" xr:uid="{F7E072E3-60E6-4C15-9D08-B5094833454D}"/>
    <cellStyle name="40% - Accent1 2 3 3" xfId="3323" xr:uid="{FB366D40-AAC1-4B7E-A1AC-73671B424EC0}"/>
    <cellStyle name="40% - Accent1 2 3 3 2" xfId="7483" xr:uid="{DD14BA0E-7ABC-41B1-949B-E9BBA16B6B6E}"/>
    <cellStyle name="40% - Accent1 2 3 3 2 2" xfId="16066" xr:uid="{162DC57B-790F-467A-8847-74B058F677DF}"/>
    <cellStyle name="40% - Accent1 2 3 3 2 2 2" xfId="33891" xr:uid="{C3FD7902-3FAB-4814-9AC1-67F0F23E7CB5}"/>
    <cellStyle name="40% - Accent1 2 3 3 2 3" xfId="25391" xr:uid="{C9607CC6-D870-4AA0-9DDC-FB81376F50CF}"/>
    <cellStyle name="40% - Accent1 2 3 3 3" xfId="11906" xr:uid="{A796F1F0-D5AD-430C-AF0B-60A0B783484F}"/>
    <cellStyle name="40% - Accent1 2 3 3 3 2" xfId="29731" xr:uid="{E2FFEDC1-693B-4B78-9BE2-809AA1700C34}"/>
    <cellStyle name="40% - Accent1 2 3 3 4" xfId="21231" xr:uid="{A20F1B08-CAF4-4523-999D-03E81653F842}"/>
    <cellStyle name="40% - Accent1 2 3 4" xfId="5403" xr:uid="{AD69D8A7-F0EF-4BDF-8711-A067873661A0}"/>
    <cellStyle name="40% - Accent1 2 3 4 2" xfId="13986" xr:uid="{E8770D11-ECAD-49B4-B189-335BB988771E}"/>
    <cellStyle name="40% - Accent1 2 3 4 2 2" xfId="31811" xr:uid="{47B67DD0-236D-4E0D-AB81-5D6706B34F96}"/>
    <cellStyle name="40% - Accent1 2 3 4 3" xfId="23311" xr:uid="{1512EEDD-1195-4DF1-9545-E49A9CD26544}"/>
    <cellStyle name="40% - Accent1 2 3 5" xfId="9826" xr:uid="{336F6BAC-A098-4E68-A47F-5D62F2BB32C7}"/>
    <cellStyle name="40% - Accent1 2 3 5 2" xfId="27651" xr:uid="{7ADE4B82-E225-429D-91C4-D588E5A4C9D8}"/>
    <cellStyle name="40% - Accent1 2 3 6" xfId="19151" xr:uid="{CDC29B1A-2F66-49AD-BEE6-F57A0C411AA4}"/>
    <cellStyle name="40% - Accent1 2 4" xfId="1743" xr:uid="{BA50BABA-6F9D-43E9-9D5D-9F51C329893B}"/>
    <cellStyle name="40% - Accent1 2 4 2" xfId="3823" xr:uid="{61EE01BF-50F2-46EA-8A08-C21F82D9A01B}"/>
    <cellStyle name="40% - Accent1 2 4 2 2" xfId="7983" xr:uid="{270969F7-9CAF-440A-AE44-544AEF07506A}"/>
    <cellStyle name="40% - Accent1 2 4 2 2 2" xfId="16566" xr:uid="{021CD6A8-6BA1-41B8-B2C9-28888A00081C}"/>
    <cellStyle name="40% - Accent1 2 4 2 2 2 2" xfId="34391" xr:uid="{812B09ED-E0F7-427D-9238-C0E02DE8A1C9}"/>
    <cellStyle name="40% - Accent1 2 4 2 2 3" xfId="25891" xr:uid="{097EECA7-AFA7-474C-A3FA-D57A68CD2A66}"/>
    <cellStyle name="40% - Accent1 2 4 2 3" xfId="12406" xr:uid="{1DC925CB-D561-4ABA-8900-08C9955951EC}"/>
    <cellStyle name="40% - Accent1 2 4 2 3 2" xfId="30231" xr:uid="{EFDA991C-2290-4CD8-B161-A46E4E53E999}"/>
    <cellStyle name="40% - Accent1 2 4 2 4" xfId="21731" xr:uid="{6D4F7178-8013-4048-A5B3-555F6C06BC7A}"/>
    <cellStyle name="40% - Accent1 2 4 3" xfId="5903" xr:uid="{A3712585-D7D9-4A8C-9ED6-FF8ACFF774F7}"/>
    <cellStyle name="40% - Accent1 2 4 3 2" xfId="14486" xr:uid="{EAA8E985-1E2B-45F4-B9B6-D1F9D87A28C1}"/>
    <cellStyle name="40% - Accent1 2 4 3 2 2" xfId="32311" xr:uid="{83CDF42C-8890-4005-ACFC-B06291D22101}"/>
    <cellStyle name="40% - Accent1 2 4 3 3" xfId="23811" xr:uid="{39265EA7-52C1-48AA-A056-2E0AE02A5FD0}"/>
    <cellStyle name="40% - Accent1 2 4 4" xfId="10326" xr:uid="{4B6741F8-8FA6-4C50-B42B-79BBFDEDBFCA}"/>
    <cellStyle name="40% - Accent1 2 4 4 2" xfId="28151" xr:uid="{C04B5303-911B-44A5-B9BB-64637C134C0C}"/>
    <cellStyle name="40% - Accent1 2 4 5" xfId="19651" xr:uid="{E29C0435-4BC7-4B35-BC2C-C21A7AC3FDC2}"/>
    <cellStyle name="40% - Accent1 2 5" xfId="2843" xr:uid="{5905AEE5-865E-4841-AE19-EA431309F1C7}"/>
    <cellStyle name="40% - Accent1 2 5 2" xfId="7003" xr:uid="{27672F15-E9FA-4AA6-A5BF-A3EF9C7FDE3B}"/>
    <cellStyle name="40% - Accent1 2 5 2 2" xfId="15586" xr:uid="{C451CF85-40A0-4B49-BDD3-8B0EEFBFB697}"/>
    <cellStyle name="40% - Accent1 2 5 2 2 2" xfId="33411" xr:uid="{37F5D609-284B-4D20-8D72-E504B80A50E9}"/>
    <cellStyle name="40% - Accent1 2 5 2 3" xfId="24911" xr:uid="{5C038709-FA24-4591-9472-A1287E3D7368}"/>
    <cellStyle name="40% - Accent1 2 5 3" xfId="11426" xr:uid="{30381F12-B065-43EB-A789-DB9B30F00ED3}"/>
    <cellStyle name="40% - Accent1 2 5 3 2" xfId="29251" xr:uid="{21D10910-93B4-4F6F-9B1E-670B77E87694}"/>
    <cellStyle name="40% - Accent1 2 5 4" xfId="20751" xr:uid="{0130048D-9F3A-47BD-9BCF-F0CDA428B052}"/>
    <cellStyle name="40% - Accent1 2 6" xfId="4923" xr:uid="{2B8B8C33-5B5E-4D17-A0F6-BD3BBF1C88DE}"/>
    <cellStyle name="40% - Accent1 2 6 2" xfId="13506" xr:uid="{3141FD2D-7733-41FD-88C7-C8B6D864126C}"/>
    <cellStyle name="40% - Accent1 2 6 2 2" xfId="31331" xr:uid="{7143838C-0788-4AB3-97D6-7419F37D692B}"/>
    <cellStyle name="40% - Accent1 2 6 3" xfId="22831" xr:uid="{B2748161-89E0-4430-899F-DCD753C5280B}"/>
    <cellStyle name="40% - Accent1 2 7" xfId="9346" xr:uid="{8CAC50D1-FA34-4346-BDB6-D676976CDC09}"/>
    <cellStyle name="40% - Accent1 2 7 2" xfId="27171" xr:uid="{85843222-7124-4070-8414-FFD7A4F51CDE}"/>
    <cellStyle name="40% - Accent1 2 8" xfId="18671" xr:uid="{64EC0189-9C66-4303-A823-E9DECA0C783A}"/>
    <cellStyle name="40% - Accent1 20" xfId="1037" xr:uid="{7FA5AE0B-62E0-47DE-8680-EBB6A9EEAEE0}"/>
    <cellStyle name="40% - Accent1 20 2" xfId="1643" xr:uid="{355A07A6-37EB-4348-96F3-3B69E1D0EFEF}"/>
    <cellStyle name="40% - Accent1 20 2 2" xfId="2623" xr:uid="{256C4BAE-9644-4EBB-9896-5F49EB3CDFE2}"/>
    <cellStyle name="40% - Accent1 20 2 2 2" xfId="4703" xr:uid="{75826226-4933-4D04-B31C-FED471DF57F5}"/>
    <cellStyle name="40% - Accent1 20 2 2 2 2" xfId="8863" xr:uid="{B82FC8D4-1F11-4D25-A7DC-71A432490049}"/>
    <cellStyle name="40% - Accent1 20 2 2 2 2 2" xfId="17446" xr:uid="{5774A401-8299-4C79-A668-2EB7954CE325}"/>
    <cellStyle name="40% - Accent1 20 2 2 2 2 2 2" xfId="35271" xr:uid="{74709C08-EC23-4D6E-92FE-0071E008480D}"/>
    <cellStyle name="40% - Accent1 20 2 2 2 2 3" xfId="26771" xr:uid="{B6A2952F-5CB1-482B-8A7A-2FF382BF918B}"/>
    <cellStyle name="40% - Accent1 20 2 2 2 3" xfId="13286" xr:uid="{26F6863C-0B12-4A14-8DEE-D1A5EDD3FA42}"/>
    <cellStyle name="40% - Accent1 20 2 2 2 3 2" xfId="31111" xr:uid="{3420854A-1573-418E-B78C-41AFDD8C0E60}"/>
    <cellStyle name="40% - Accent1 20 2 2 2 4" xfId="22611" xr:uid="{F3FDA887-B4E5-4B66-B10A-FAA2049B5F53}"/>
    <cellStyle name="40% - Accent1 20 2 2 3" xfId="6783" xr:uid="{19AF3A34-6E53-4E6E-9AA9-5DD05E01A98E}"/>
    <cellStyle name="40% - Accent1 20 2 2 3 2" xfId="15366" xr:uid="{0F132AAA-57EC-479C-A314-1B81874BFAA2}"/>
    <cellStyle name="40% - Accent1 20 2 2 3 2 2" xfId="33191" xr:uid="{AC21D9E8-2B9C-4801-BA3F-1F6669947771}"/>
    <cellStyle name="40% - Accent1 20 2 2 3 3" xfId="24691" xr:uid="{E8F775DB-8AE5-4A98-A416-A4835F836B2F}"/>
    <cellStyle name="40% - Accent1 20 2 2 4" xfId="11206" xr:uid="{0655EA6F-BFAD-4862-88FC-810DEF00C3A8}"/>
    <cellStyle name="40% - Accent1 20 2 2 4 2" xfId="29031" xr:uid="{B00796A9-6347-431C-8CE9-B5AC8587767C}"/>
    <cellStyle name="40% - Accent1 20 2 2 5" xfId="20531" xr:uid="{EE792A5A-AA55-4452-9611-A0F1BF19DE74}"/>
    <cellStyle name="40% - Accent1 20 2 3" xfId="3723" xr:uid="{1E68788E-F0E8-4C08-A7E8-278888B9C25F}"/>
    <cellStyle name="40% - Accent1 20 2 3 2" xfId="7883" xr:uid="{C0E435C9-C101-47E2-83E0-7F11E6799636}"/>
    <cellStyle name="40% - Accent1 20 2 3 2 2" xfId="16466" xr:uid="{5AF0777C-4C3D-4063-A93A-0016EBBE53D8}"/>
    <cellStyle name="40% - Accent1 20 2 3 2 2 2" xfId="34291" xr:uid="{AC9B3168-C162-4AE3-BFDC-E9CE96F580FE}"/>
    <cellStyle name="40% - Accent1 20 2 3 2 3" xfId="25791" xr:uid="{B5A3FD60-84C4-46E3-BA90-351B1D030C4F}"/>
    <cellStyle name="40% - Accent1 20 2 3 3" xfId="12306" xr:uid="{6A23EBD0-6B81-4B48-8B08-0095C46739D0}"/>
    <cellStyle name="40% - Accent1 20 2 3 3 2" xfId="30131" xr:uid="{8AB1C71F-839D-476C-BB20-0920E57074BB}"/>
    <cellStyle name="40% - Accent1 20 2 3 4" xfId="21631" xr:uid="{6C410170-86BD-460F-A78B-3FF31FFA8713}"/>
    <cellStyle name="40% - Accent1 20 2 4" xfId="5803" xr:uid="{FB855800-A813-4346-92D0-26A867221213}"/>
    <cellStyle name="40% - Accent1 20 2 4 2" xfId="14386" xr:uid="{AD23F743-3058-45CB-B7EE-C14CA55AC984}"/>
    <cellStyle name="40% - Accent1 20 2 4 2 2" xfId="32211" xr:uid="{07CA8ECC-85CA-44A4-972E-6614A073EFFF}"/>
    <cellStyle name="40% - Accent1 20 2 4 3" xfId="23711" xr:uid="{134575B4-3957-4092-A6E8-F745956637A1}"/>
    <cellStyle name="40% - Accent1 20 2 5" xfId="10226" xr:uid="{0BB1A4F0-120E-4471-93C5-6A0967E7226E}"/>
    <cellStyle name="40% - Accent1 20 2 5 2" xfId="28051" xr:uid="{BC67F47E-8B49-4298-B09E-9496DEB7C40A}"/>
    <cellStyle name="40% - Accent1 20 2 6" xfId="19551" xr:uid="{AC54C7E0-D4ED-4DB2-B74D-298361E21FA1}"/>
    <cellStyle name="40% - Accent1 20 3" xfId="2143" xr:uid="{F43F3FB3-C931-4C58-A939-7CD937F930EF}"/>
    <cellStyle name="40% - Accent1 20 3 2" xfId="4223" xr:uid="{3C7E3602-C547-4CD1-AC92-491E85367AFC}"/>
    <cellStyle name="40% - Accent1 20 3 2 2" xfId="8383" xr:uid="{57C112B8-1F9E-4587-8B41-C738D48A8837}"/>
    <cellStyle name="40% - Accent1 20 3 2 2 2" xfId="16966" xr:uid="{BB8E09EA-782E-4189-9443-270C8AD7E29B}"/>
    <cellStyle name="40% - Accent1 20 3 2 2 2 2" xfId="34791" xr:uid="{AA1CF8A1-5A08-44B2-858F-B56882FBEAF0}"/>
    <cellStyle name="40% - Accent1 20 3 2 2 3" xfId="26291" xr:uid="{B057E6DD-65A4-4822-A1D5-FD3849F68B9F}"/>
    <cellStyle name="40% - Accent1 20 3 2 3" xfId="12806" xr:uid="{0ABED6A8-6183-4CD7-A448-0B7A8D184745}"/>
    <cellStyle name="40% - Accent1 20 3 2 3 2" xfId="30631" xr:uid="{B3EDC3A6-41E7-4F7B-A526-609586D74D5F}"/>
    <cellStyle name="40% - Accent1 20 3 2 4" xfId="22131" xr:uid="{668FD950-47D7-40ED-A39A-93CB351A6041}"/>
    <cellStyle name="40% - Accent1 20 3 3" xfId="6303" xr:uid="{011DD928-9190-432E-BCE5-E244AAF689FC}"/>
    <cellStyle name="40% - Accent1 20 3 3 2" xfId="14886" xr:uid="{A34D1DB5-E97A-4677-98C7-FCD7E2B073FC}"/>
    <cellStyle name="40% - Accent1 20 3 3 2 2" xfId="32711" xr:uid="{DEEE52CC-ACD4-4332-879B-A24E1F1F2B39}"/>
    <cellStyle name="40% - Accent1 20 3 3 3" xfId="24211" xr:uid="{09AF19ED-6014-416C-ACE6-3037660B0577}"/>
    <cellStyle name="40% - Accent1 20 3 4" xfId="10726" xr:uid="{4EC0B57D-CE7D-43C6-9C61-6D0162396B32}"/>
    <cellStyle name="40% - Accent1 20 3 4 2" xfId="28551" xr:uid="{083BB93A-B404-457E-BBA2-2A4F4BEEA3DC}"/>
    <cellStyle name="40% - Accent1 20 3 5" xfId="20051" xr:uid="{4674B7F3-23CB-4B5F-91E5-5CE657C6D8E5}"/>
    <cellStyle name="40% - Accent1 20 4" xfId="3243" xr:uid="{F4A5359C-110D-4474-B02D-83E6D71CF4C5}"/>
    <cellStyle name="40% - Accent1 20 4 2" xfId="7403" xr:uid="{BAA7AF02-A31B-4C78-A639-679F0181A59A}"/>
    <cellStyle name="40% - Accent1 20 4 2 2" xfId="15986" xr:uid="{D6B68A80-7ADB-4585-84A7-6CB401159B45}"/>
    <cellStyle name="40% - Accent1 20 4 2 2 2" xfId="33811" xr:uid="{DA1A2125-CA30-4784-8002-6DBD74AF1083}"/>
    <cellStyle name="40% - Accent1 20 4 2 3" xfId="25311" xr:uid="{7E69B679-C889-4CAF-B2D8-5A6B4074D3A5}"/>
    <cellStyle name="40% - Accent1 20 4 3" xfId="11826" xr:uid="{E361DC48-DE57-44F3-9F6C-DC728E0E165C}"/>
    <cellStyle name="40% - Accent1 20 4 3 2" xfId="29651" xr:uid="{97B5528D-1339-47B2-94D3-66BC83C0DDDD}"/>
    <cellStyle name="40% - Accent1 20 4 4" xfId="21151" xr:uid="{60DE46EB-17DE-4519-A7B5-FEE1981DAE83}"/>
    <cellStyle name="40% - Accent1 20 5" xfId="5323" xr:uid="{ED038F52-8AF1-4776-9AAE-6E26058E5882}"/>
    <cellStyle name="40% - Accent1 20 5 2" xfId="13906" xr:uid="{88B1BA82-C4DC-4A45-A9B6-BE362ABBF0AB}"/>
    <cellStyle name="40% - Accent1 20 5 2 2" xfId="31731" xr:uid="{AED0D150-419A-47A3-AA20-33CBE3BA8328}"/>
    <cellStyle name="40% - Accent1 20 5 3" xfId="23231" xr:uid="{F7FD14EA-3BEA-4238-BD45-5DE515C66D9F}"/>
    <cellStyle name="40% - Accent1 20 6" xfId="9746" xr:uid="{0F84301E-84DD-4DAF-A7CB-6DB007AE499D}"/>
    <cellStyle name="40% - Accent1 20 6 2" xfId="27571" xr:uid="{A2A47E2C-3710-4740-A0C6-4756098CD3EF}"/>
    <cellStyle name="40% - Accent1 20 7" xfId="19071" xr:uid="{9DDBDC30-9C4C-4F7F-8139-0468D153AE74}"/>
    <cellStyle name="40% - Accent1 200" xfId="38132" xr:uid="{D58490E5-AF4F-4DDA-9586-FDFA6E5CB1E7}"/>
    <cellStyle name="40% - Accent1 201" xfId="38152" xr:uid="{664DB9DC-8999-4241-B1F5-B584397563D0}"/>
    <cellStyle name="40% - Accent1 202" xfId="38172" xr:uid="{D6AA6B9E-0C29-4E1F-A64F-421C0FC6C735}"/>
    <cellStyle name="40% - Accent1 203" xfId="38192" xr:uid="{CE905E8B-DFF2-4D32-B1FF-6DFA01714674}"/>
    <cellStyle name="40% - Accent1 204" xfId="38212" xr:uid="{74022542-856A-45DF-9117-0E712AAF31EE}"/>
    <cellStyle name="40% - Accent1 205" xfId="38232" xr:uid="{88645C53-68FE-483B-8E25-D3C2FECAC91D}"/>
    <cellStyle name="40% - Accent1 206" xfId="38252" xr:uid="{DC8F93A7-149D-4A28-88D3-4379304F0AEE}"/>
    <cellStyle name="40% - Accent1 207" xfId="38272" xr:uid="{487B4BD6-D1FD-4FEF-821E-E9881E0B2A91}"/>
    <cellStyle name="40% - Accent1 208" xfId="38292" xr:uid="{230F9925-5346-4D36-8B52-ABCF9A182F31}"/>
    <cellStyle name="40% - Accent1 209" xfId="38312" xr:uid="{D04E0B96-044E-48A4-88EC-FC3ECA98A8CE}"/>
    <cellStyle name="40% - Accent1 21" xfId="1057" xr:uid="{67995F57-AE57-4399-84E3-EBCEE58032D2}"/>
    <cellStyle name="40% - Accent1 21 2" xfId="1663" xr:uid="{FFBC3D4B-85A7-4305-8846-A41320E39D48}"/>
    <cellStyle name="40% - Accent1 21 2 2" xfId="2643" xr:uid="{4EEE3609-21E3-41D6-89BE-AEE16BB5BDEC}"/>
    <cellStyle name="40% - Accent1 21 2 2 2" xfId="4723" xr:uid="{87A203F8-EC46-4FF5-A137-BA3FFB670487}"/>
    <cellStyle name="40% - Accent1 21 2 2 2 2" xfId="8883" xr:uid="{952E4B38-1E97-43BE-B65D-3E717B78D06E}"/>
    <cellStyle name="40% - Accent1 21 2 2 2 2 2" xfId="17466" xr:uid="{497C05A0-20F5-4A25-A4DA-2643C6683965}"/>
    <cellStyle name="40% - Accent1 21 2 2 2 2 2 2" xfId="35291" xr:uid="{CBFE2769-6ED2-40F6-8F61-59B26C1EAF49}"/>
    <cellStyle name="40% - Accent1 21 2 2 2 2 3" xfId="26791" xr:uid="{7866F0EA-71AF-4662-8D84-5229A52C040A}"/>
    <cellStyle name="40% - Accent1 21 2 2 2 3" xfId="13306" xr:uid="{62150C03-F345-4367-8AC7-D496B531F130}"/>
    <cellStyle name="40% - Accent1 21 2 2 2 3 2" xfId="31131" xr:uid="{073F2D0D-61B1-4557-B785-602C2E81544D}"/>
    <cellStyle name="40% - Accent1 21 2 2 2 4" xfId="22631" xr:uid="{EDB76096-F913-41A6-A221-47A64DE0F5BD}"/>
    <cellStyle name="40% - Accent1 21 2 2 3" xfId="6803" xr:uid="{D1E6EC2B-74AA-452D-8477-1717D658F4CB}"/>
    <cellStyle name="40% - Accent1 21 2 2 3 2" xfId="15386" xr:uid="{C146176B-1A10-41F8-AA3D-A9665453869D}"/>
    <cellStyle name="40% - Accent1 21 2 2 3 2 2" xfId="33211" xr:uid="{6F5471E0-589F-4E80-B9FA-5626D0B3D45D}"/>
    <cellStyle name="40% - Accent1 21 2 2 3 3" xfId="24711" xr:uid="{C8F713E3-4F86-43C2-879A-DDFE2DA072FB}"/>
    <cellStyle name="40% - Accent1 21 2 2 4" xfId="11226" xr:uid="{19E32C6C-BF79-482C-BB76-827646CA7C4E}"/>
    <cellStyle name="40% - Accent1 21 2 2 4 2" xfId="29051" xr:uid="{BB4EA0AB-CA1B-4A16-9A39-F9603A8B702D}"/>
    <cellStyle name="40% - Accent1 21 2 2 5" xfId="20551" xr:uid="{B7F757E2-3664-4C28-9C17-1208C2378CF7}"/>
    <cellStyle name="40% - Accent1 21 2 3" xfId="3743" xr:uid="{E8CBD4B7-D560-46DA-B1FA-D179098A3EB9}"/>
    <cellStyle name="40% - Accent1 21 2 3 2" xfId="7903" xr:uid="{FB40CC17-FA29-4B89-A730-329375921637}"/>
    <cellStyle name="40% - Accent1 21 2 3 2 2" xfId="16486" xr:uid="{3CE38ECE-3478-4258-8704-BE2B4201D0ED}"/>
    <cellStyle name="40% - Accent1 21 2 3 2 2 2" xfId="34311" xr:uid="{91D18B4F-0ABB-4691-A6BD-6EE65C3B7194}"/>
    <cellStyle name="40% - Accent1 21 2 3 2 3" xfId="25811" xr:uid="{0B853436-2A62-48AC-BC89-2996A4AD078A}"/>
    <cellStyle name="40% - Accent1 21 2 3 3" xfId="12326" xr:uid="{6F8C40A5-05A7-4F28-A50B-F1CB55C95E87}"/>
    <cellStyle name="40% - Accent1 21 2 3 3 2" xfId="30151" xr:uid="{08449C0D-3396-451C-8A9C-1828FDFDD349}"/>
    <cellStyle name="40% - Accent1 21 2 3 4" xfId="21651" xr:uid="{108A0EA8-7AC8-4E25-A397-AA77D8581361}"/>
    <cellStyle name="40% - Accent1 21 2 4" xfId="5823" xr:uid="{AC5C4531-7389-4464-89E4-8A95EDBC30B4}"/>
    <cellStyle name="40% - Accent1 21 2 4 2" xfId="14406" xr:uid="{7ABEBB82-8C8B-4589-878A-895C7EB317AD}"/>
    <cellStyle name="40% - Accent1 21 2 4 2 2" xfId="32231" xr:uid="{AB529D67-5E41-446B-8755-0BF121877AF0}"/>
    <cellStyle name="40% - Accent1 21 2 4 3" xfId="23731" xr:uid="{3EF2CCB3-EEF0-40D4-96D6-7E3B7AD06CD0}"/>
    <cellStyle name="40% - Accent1 21 2 5" xfId="10246" xr:uid="{B2659689-61CA-4485-B74B-4FDF7067C4BB}"/>
    <cellStyle name="40% - Accent1 21 2 5 2" xfId="28071" xr:uid="{B97C2B8C-2F2E-435B-9651-C0E02D42D785}"/>
    <cellStyle name="40% - Accent1 21 2 6" xfId="19571" xr:uid="{E73084A0-6F44-4DA1-AE94-0D0839301C34}"/>
    <cellStyle name="40% - Accent1 21 3" xfId="2163" xr:uid="{57F4D813-40E9-48D3-A59F-04576444B416}"/>
    <cellStyle name="40% - Accent1 21 3 2" xfId="4243" xr:uid="{F797DD28-62EC-4E37-8071-0440306B98BE}"/>
    <cellStyle name="40% - Accent1 21 3 2 2" xfId="8403" xr:uid="{02A17D71-0397-4DFE-A19E-8C27193DC473}"/>
    <cellStyle name="40% - Accent1 21 3 2 2 2" xfId="16986" xr:uid="{FCA8ABCB-7312-4ABC-9E27-A9D7598CD8E7}"/>
    <cellStyle name="40% - Accent1 21 3 2 2 2 2" xfId="34811" xr:uid="{FDE7D90A-71C8-4522-A342-056A03FB6810}"/>
    <cellStyle name="40% - Accent1 21 3 2 2 3" xfId="26311" xr:uid="{612F9094-3A00-450A-BBB1-1FDA877CE0A3}"/>
    <cellStyle name="40% - Accent1 21 3 2 3" xfId="12826" xr:uid="{861B5A25-605B-4B54-AF8B-59820BE39FB1}"/>
    <cellStyle name="40% - Accent1 21 3 2 3 2" xfId="30651" xr:uid="{3095268A-09BA-49E0-8FE5-20B9E0DFDAA1}"/>
    <cellStyle name="40% - Accent1 21 3 2 4" xfId="22151" xr:uid="{1FB41E35-A7BE-422A-B278-840DD801B6F6}"/>
    <cellStyle name="40% - Accent1 21 3 3" xfId="6323" xr:uid="{048F3C8B-5C58-46AF-88CD-07EF5B64DE44}"/>
    <cellStyle name="40% - Accent1 21 3 3 2" xfId="14906" xr:uid="{BD68FDDE-C09E-4D5B-B5DF-B42853FB3E44}"/>
    <cellStyle name="40% - Accent1 21 3 3 2 2" xfId="32731" xr:uid="{098F2CBA-3C23-48B9-9271-48769BA58369}"/>
    <cellStyle name="40% - Accent1 21 3 3 3" xfId="24231" xr:uid="{52D77623-6157-47E3-B519-32E39C7832C6}"/>
    <cellStyle name="40% - Accent1 21 3 4" xfId="10746" xr:uid="{2E4942DB-71C5-4671-ACD1-1D878EC43B9B}"/>
    <cellStyle name="40% - Accent1 21 3 4 2" xfId="28571" xr:uid="{06FBD82E-0B1F-411A-9966-9860F805AAF4}"/>
    <cellStyle name="40% - Accent1 21 3 5" xfId="20071" xr:uid="{3D174974-8151-48A6-A7D5-FF662448B018}"/>
    <cellStyle name="40% - Accent1 21 4" xfId="3263" xr:uid="{43D14035-9F40-44A0-8C27-664203050FBA}"/>
    <cellStyle name="40% - Accent1 21 4 2" xfId="7423" xr:uid="{808DC492-4A5E-4080-BB6F-8A957FF783A4}"/>
    <cellStyle name="40% - Accent1 21 4 2 2" xfId="16006" xr:uid="{6910DFB7-2539-43E5-B794-D9913B09F07C}"/>
    <cellStyle name="40% - Accent1 21 4 2 2 2" xfId="33831" xr:uid="{09DC4D9A-4EC9-4AC2-8612-A1757B2D257F}"/>
    <cellStyle name="40% - Accent1 21 4 2 3" xfId="25331" xr:uid="{C805B985-78A1-462F-B0A7-183D2EC85140}"/>
    <cellStyle name="40% - Accent1 21 4 3" xfId="11846" xr:uid="{B0C29211-9152-4813-BA9B-8D0AC293B56C}"/>
    <cellStyle name="40% - Accent1 21 4 3 2" xfId="29671" xr:uid="{B481C523-780E-4BDB-A69D-59F934316686}"/>
    <cellStyle name="40% - Accent1 21 4 4" xfId="21171" xr:uid="{4266CE6C-1ABD-46C8-B7D7-A258D5288502}"/>
    <cellStyle name="40% - Accent1 21 5" xfId="5343" xr:uid="{6649F98D-2103-49D8-938D-65ABE1FEF5AE}"/>
    <cellStyle name="40% - Accent1 21 5 2" xfId="13926" xr:uid="{30613BEE-D811-4A5B-BFF7-FABFD28056DF}"/>
    <cellStyle name="40% - Accent1 21 5 2 2" xfId="31751" xr:uid="{F4914DC2-7259-4193-970B-8B369496D26D}"/>
    <cellStyle name="40% - Accent1 21 5 3" xfId="23251" xr:uid="{DF8D4E78-91EA-463E-B0CB-9B5BF91DF341}"/>
    <cellStyle name="40% - Accent1 21 6" xfId="9766" xr:uid="{04B93F36-51A7-4B33-90AD-3971DD61BFD8}"/>
    <cellStyle name="40% - Accent1 21 6 2" xfId="27591" xr:uid="{419B73DD-6AEE-4777-B560-974DCE4CDA91}"/>
    <cellStyle name="40% - Accent1 21 7" xfId="19091" xr:uid="{BA9D793C-4E3F-4C4A-92A5-FB6C3C51CC82}"/>
    <cellStyle name="40% - Accent1 210" xfId="38332" xr:uid="{5960BF67-8423-4CD4-86C8-C76908FA470E}"/>
    <cellStyle name="40% - Accent1 211" xfId="38352" xr:uid="{EB4691FB-5FD5-4567-BFBD-B74807D8D7A9}"/>
    <cellStyle name="40% - Accent1 212" xfId="38372" xr:uid="{8F6AE8DF-5F77-4CF9-B6D0-6A8DB9855667}"/>
    <cellStyle name="40% - Accent1 213" xfId="38392" xr:uid="{307A6711-0BEB-4739-A6DA-414E9AA243D1}"/>
    <cellStyle name="40% - Accent1 214" xfId="38412" xr:uid="{A00CEC2C-C02B-4919-A4EA-A957801D8356}"/>
    <cellStyle name="40% - Accent1 215" xfId="38432" xr:uid="{7F4BC02C-2831-45FC-B9C4-9B63DD5F5FEE}"/>
    <cellStyle name="40% - Accent1 216" xfId="38452" xr:uid="{332B5FCA-B967-4696-A5B8-B9D1D2F8A44B}"/>
    <cellStyle name="40% - Accent1 217" xfId="38472" xr:uid="{DF7BBCED-F95C-40A5-9DAA-AF888E9E78A4}"/>
    <cellStyle name="40% - Accent1 218" xfId="38492" xr:uid="{B9314C1E-1B4B-43E7-8053-906EF3C047A9}"/>
    <cellStyle name="40% - Accent1 219" xfId="38512" xr:uid="{C2DA0926-E9DA-41B1-BF0B-4C5BED847146}"/>
    <cellStyle name="40% - Accent1 22" xfId="1077" xr:uid="{1E2F4F60-7920-4E65-986D-929F89D9F068}"/>
    <cellStyle name="40% - Accent1 22 2" xfId="1683" xr:uid="{C1256FB3-DD9D-4838-B5E4-82554438B9CF}"/>
    <cellStyle name="40% - Accent1 22 2 2" xfId="2663" xr:uid="{22116BC1-0A55-4B5F-A514-730F2768131E}"/>
    <cellStyle name="40% - Accent1 22 2 2 2" xfId="4743" xr:uid="{332B0221-01E4-4BF6-A4E5-BB7B67D87AB5}"/>
    <cellStyle name="40% - Accent1 22 2 2 2 2" xfId="8903" xr:uid="{37B556F9-BB67-4D2D-A003-2FDBC9C23331}"/>
    <cellStyle name="40% - Accent1 22 2 2 2 2 2" xfId="17486" xr:uid="{8F3AE669-86A5-4C42-AC3C-B90FD4969AD3}"/>
    <cellStyle name="40% - Accent1 22 2 2 2 2 2 2" xfId="35311" xr:uid="{D02BC310-C53D-4AEE-A7EA-B4E87CD3E4E4}"/>
    <cellStyle name="40% - Accent1 22 2 2 2 2 3" xfId="26811" xr:uid="{AC030711-8A36-4E35-8D9D-CCB46C10DB54}"/>
    <cellStyle name="40% - Accent1 22 2 2 2 3" xfId="13326" xr:uid="{B5D75F42-A168-4D82-BE5E-25FAA8BF416C}"/>
    <cellStyle name="40% - Accent1 22 2 2 2 3 2" xfId="31151" xr:uid="{0CC823DA-19C6-4C4F-9819-7CF269D334B6}"/>
    <cellStyle name="40% - Accent1 22 2 2 2 4" xfId="22651" xr:uid="{D90FBAA1-9548-47BF-B90F-456253957683}"/>
    <cellStyle name="40% - Accent1 22 2 2 3" xfId="6823" xr:uid="{415F2140-AE3F-43FC-AD82-9E72599439FE}"/>
    <cellStyle name="40% - Accent1 22 2 2 3 2" xfId="15406" xr:uid="{A925B001-75B9-4EA6-8F80-9712019A4ED5}"/>
    <cellStyle name="40% - Accent1 22 2 2 3 2 2" xfId="33231" xr:uid="{FD99637E-0022-45AB-80F8-3DF8407F9F13}"/>
    <cellStyle name="40% - Accent1 22 2 2 3 3" xfId="24731" xr:uid="{86C30423-917E-4155-B28F-19B1CB744418}"/>
    <cellStyle name="40% - Accent1 22 2 2 4" xfId="11246" xr:uid="{93591CE1-6F99-4CD5-8187-646F364C15A0}"/>
    <cellStyle name="40% - Accent1 22 2 2 4 2" xfId="29071" xr:uid="{5901D6EA-06AA-4C8C-923D-857508620BFB}"/>
    <cellStyle name="40% - Accent1 22 2 2 5" xfId="20571" xr:uid="{CF287CA3-5EBE-4E5D-887C-90647F506026}"/>
    <cellStyle name="40% - Accent1 22 2 3" xfId="3763" xr:uid="{16423679-A5F0-4412-9563-A024EA580E8A}"/>
    <cellStyle name="40% - Accent1 22 2 3 2" xfId="7923" xr:uid="{6D6B917E-664B-468F-B193-0776CD087839}"/>
    <cellStyle name="40% - Accent1 22 2 3 2 2" xfId="16506" xr:uid="{105B9AAE-4EE9-462E-A59C-775FEA7F8C85}"/>
    <cellStyle name="40% - Accent1 22 2 3 2 2 2" xfId="34331" xr:uid="{640E975B-352B-4A68-859C-68056140CFD2}"/>
    <cellStyle name="40% - Accent1 22 2 3 2 3" xfId="25831" xr:uid="{1A86B6D6-0238-41F9-B1D6-F4794ADFC42C}"/>
    <cellStyle name="40% - Accent1 22 2 3 3" xfId="12346" xr:uid="{6A7317C6-1DCC-4D21-BE4C-B4882A249E7C}"/>
    <cellStyle name="40% - Accent1 22 2 3 3 2" xfId="30171" xr:uid="{24BA9557-08DA-423B-ABDF-D0F73516D2C5}"/>
    <cellStyle name="40% - Accent1 22 2 3 4" xfId="21671" xr:uid="{757DFA11-58B4-4A14-9736-8980FCDA6C14}"/>
    <cellStyle name="40% - Accent1 22 2 4" xfId="5843" xr:uid="{05352908-E2B3-4E6E-BC81-85E4F9118AD2}"/>
    <cellStyle name="40% - Accent1 22 2 4 2" xfId="14426" xr:uid="{53F8FF88-9B5C-4491-B60E-B9B8089939CA}"/>
    <cellStyle name="40% - Accent1 22 2 4 2 2" xfId="32251" xr:uid="{46DD6D50-116E-4672-83FC-083E2F9AD135}"/>
    <cellStyle name="40% - Accent1 22 2 4 3" xfId="23751" xr:uid="{79C9187A-3E8A-4EF2-9F88-1E9B4FE8FBCD}"/>
    <cellStyle name="40% - Accent1 22 2 5" xfId="10266" xr:uid="{906C5A1E-D154-4581-822E-993E0EDEA428}"/>
    <cellStyle name="40% - Accent1 22 2 5 2" xfId="28091" xr:uid="{CD3FF114-6440-4FB5-886C-248F901A5E41}"/>
    <cellStyle name="40% - Accent1 22 2 6" xfId="19591" xr:uid="{33D9780B-67F4-4A84-88A2-C97F57524FD0}"/>
    <cellStyle name="40% - Accent1 22 3" xfId="2183" xr:uid="{78DCBCB3-5737-45C7-BE5A-5920A69E1038}"/>
    <cellStyle name="40% - Accent1 22 3 2" xfId="4263" xr:uid="{076AA5D6-23D5-4480-A7AB-C9107C1DF572}"/>
    <cellStyle name="40% - Accent1 22 3 2 2" xfId="8423" xr:uid="{CDC8585A-B2E2-4395-BAEF-E3840F3604B0}"/>
    <cellStyle name="40% - Accent1 22 3 2 2 2" xfId="17006" xr:uid="{524198FB-CEE8-4B71-A2EB-9041F61DE123}"/>
    <cellStyle name="40% - Accent1 22 3 2 2 2 2" xfId="34831" xr:uid="{1E6C6292-4C4B-4362-A1C8-C7FF72C7EA56}"/>
    <cellStyle name="40% - Accent1 22 3 2 2 3" xfId="26331" xr:uid="{62D96F86-8230-46CD-A303-D5CE20124EAC}"/>
    <cellStyle name="40% - Accent1 22 3 2 3" xfId="12846" xr:uid="{A709675C-3915-4FDC-B2ED-47E16BD0BC51}"/>
    <cellStyle name="40% - Accent1 22 3 2 3 2" xfId="30671" xr:uid="{B50F2BF8-A5F6-4EA9-BD4D-544A6AFD5CED}"/>
    <cellStyle name="40% - Accent1 22 3 2 4" xfId="22171" xr:uid="{61A685EE-6EF4-4DF5-940A-0E67E5C95194}"/>
    <cellStyle name="40% - Accent1 22 3 3" xfId="6343" xr:uid="{8754803C-5B07-4989-A2CC-BE2B6285E6EE}"/>
    <cellStyle name="40% - Accent1 22 3 3 2" xfId="14926" xr:uid="{F68C5A33-C179-48EC-8F9E-28E96D2EDA1A}"/>
    <cellStyle name="40% - Accent1 22 3 3 2 2" xfId="32751" xr:uid="{4EEF3C9C-AF22-4212-99AA-4FC18C860B82}"/>
    <cellStyle name="40% - Accent1 22 3 3 3" xfId="24251" xr:uid="{612A2239-35C6-43F3-B047-5DD932AF3C5A}"/>
    <cellStyle name="40% - Accent1 22 3 4" xfId="10766" xr:uid="{F77471C7-8C28-4827-9A5C-EA64530AAA50}"/>
    <cellStyle name="40% - Accent1 22 3 4 2" xfId="28591" xr:uid="{776CFCBC-530F-4158-B33E-6ADE1EA5F4AD}"/>
    <cellStyle name="40% - Accent1 22 3 5" xfId="20091" xr:uid="{509188A9-3912-48B8-B24C-4681C10361F8}"/>
    <cellStyle name="40% - Accent1 22 4" xfId="3283" xr:uid="{D9DB691C-8AD7-453F-AA87-21382E7C084D}"/>
    <cellStyle name="40% - Accent1 22 4 2" xfId="7443" xr:uid="{338D04F8-C330-4AAF-AC5E-C3DA42693324}"/>
    <cellStyle name="40% - Accent1 22 4 2 2" xfId="16026" xr:uid="{A68663E1-9BC3-4B31-A99D-8A302F099C5B}"/>
    <cellStyle name="40% - Accent1 22 4 2 2 2" xfId="33851" xr:uid="{CFC235C0-BCFE-4E71-A2BA-2FF7CADEF736}"/>
    <cellStyle name="40% - Accent1 22 4 2 3" xfId="25351" xr:uid="{F07BF9D8-B372-424A-888D-F13FFEAA7AE1}"/>
    <cellStyle name="40% - Accent1 22 4 3" xfId="11866" xr:uid="{6E12BBA1-961F-46A7-9E8C-AA9977FC38EC}"/>
    <cellStyle name="40% - Accent1 22 4 3 2" xfId="29691" xr:uid="{CA30ABCA-F389-437E-8D13-197879D5B0E8}"/>
    <cellStyle name="40% - Accent1 22 4 4" xfId="21191" xr:uid="{FA505719-0872-4BE1-A230-A2BB869B0A1A}"/>
    <cellStyle name="40% - Accent1 22 5" xfId="5363" xr:uid="{9914AF7D-78A7-41A8-AFD4-F40813ED40B6}"/>
    <cellStyle name="40% - Accent1 22 5 2" xfId="13946" xr:uid="{65FC6A5C-4E72-4736-9F90-7FBA5B18052D}"/>
    <cellStyle name="40% - Accent1 22 5 2 2" xfId="31771" xr:uid="{C6260EC5-36BF-475C-9480-B0226BC7B3B0}"/>
    <cellStyle name="40% - Accent1 22 5 3" xfId="23271" xr:uid="{09EACCDF-D7D1-438A-A3AA-814B96665144}"/>
    <cellStyle name="40% - Accent1 22 6" xfId="9786" xr:uid="{EAE900CF-E163-41D4-B00B-0D2D7001D22A}"/>
    <cellStyle name="40% - Accent1 22 6 2" xfId="27611" xr:uid="{8FB3B135-2A45-4152-A98D-03F00705F864}"/>
    <cellStyle name="40% - Accent1 22 7" xfId="19111" xr:uid="{80A741EF-9C45-453F-8ABA-0C949A9166BC}"/>
    <cellStyle name="40% - Accent1 220" xfId="38532" xr:uid="{8C13668D-83FC-4A18-AF04-CD21D7BC9403}"/>
    <cellStyle name="40% - Accent1 221" xfId="38552" xr:uid="{2D37F2D8-68F2-4B3A-BA7B-9619221844A7}"/>
    <cellStyle name="40% - Accent1 222" xfId="38572" xr:uid="{9D24EB3E-0033-49A6-9907-EACB28E3D96B}"/>
    <cellStyle name="40% - Accent1 223" xfId="38592" xr:uid="{C40B3F2D-7B44-41AF-92EB-9C55FCCD0FF3}"/>
    <cellStyle name="40% - Accent1 224" xfId="38612" xr:uid="{ED3714F0-73C7-455C-A941-8AF07C0FF7AE}"/>
    <cellStyle name="40% - Accent1 225" xfId="38632" xr:uid="{A4D237B9-A611-4488-9B54-EBBE60FE6FB7}"/>
    <cellStyle name="40% - Accent1 226" xfId="38652" xr:uid="{2733DD10-A888-42E6-A8F0-95A0DF1CD8BA}"/>
    <cellStyle name="40% - Accent1 227" xfId="38672" xr:uid="{527C22E9-334E-4B43-B5AB-77823CABDF3A}"/>
    <cellStyle name="40% - Accent1 228" xfId="38692" xr:uid="{BEA99266-C9A2-49C1-9923-8376C071C3F2}"/>
    <cellStyle name="40% - Accent1 229" xfId="38712" xr:uid="{CC62E9F7-FA26-40EA-BCEB-58CFE70FA4E9}"/>
    <cellStyle name="40% - Accent1 23" xfId="1097" xr:uid="{E1C12EC7-9D58-48A8-B024-4F4C4C20055A}"/>
    <cellStyle name="40% - Accent1 23 2" xfId="1703" xr:uid="{F8D1D862-0D0C-4CE9-9CDB-6CAB908BECD8}"/>
    <cellStyle name="40% - Accent1 23 2 2" xfId="2683" xr:uid="{0A6B68AA-CEB2-46C1-9095-19DD0BDAD485}"/>
    <cellStyle name="40% - Accent1 23 2 2 2" xfId="4763" xr:uid="{2096BA4C-BED2-4512-A3C0-9AC830E1720A}"/>
    <cellStyle name="40% - Accent1 23 2 2 2 2" xfId="8923" xr:uid="{3460120C-4BA3-4952-B058-3E0289F2807A}"/>
    <cellStyle name="40% - Accent1 23 2 2 2 2 2" xfId="17506" xr:uid="{160A3DA5-680E-420F-9625-BBD1E97213B2}"/>
    <cellStyle name="40% - Accent1 23 2 2 2 2 2 2" xfId="35331" xr:uid="{035034B8-341E-4456-ACCB-6B5B0B18D900}"/>
    <cellStyle name="40% - Accent1 23 2 2 2 2 3" xfId="26831" xr:uid="{4A1A99DE-A8BD-47A7-8C28-7F6651057827}"/>
    <cellStyle name="40% - Accent1 23 2 2 2 3" xfId="13346" xr:uid="{41A1E7B0-B813-4ACF-A17B-3621560388B7}"/>
    <cellStyle name="40% - Accent1 23 2 2 2 3 2" xfId="31171" xr:uid="{F2C3E08B-6929-4246-A489-28FEBAD63851}"/>
    <cellStyle name="40% - Accent1 23 2 2 2 4" xfId="22671" xr:uid="{FF805114-2335-4176-BA18-4CAC2487C55D}"/>
    <cellStyle name="40% - Accent1 23 2 2 3" xfId="6843" xr:uid="{F8C99857-9CFF-4510-A9D7-4D8D1079F17F}"/>
    <cellStyle name="40% - Accent1 23 2 2 3 2" xfId="15426" xr:uid="{E65A28A2-BAB7-4D0D-8428-3E0033968562}"/>
    <cellStyle name="40% - Accent1 23 2 2 3 2 2" xfId="33251" xr:uid="{C76BC33F-FF5F-4283-ACEA-C8BB0FCE3EC8}"/>
    <cellStyle name="40% - Accent1 23 2 2 3 3" xfId="24751" xr:uid="{90E9AE8C-5C89-4E3B-ABC7-B75A6B2A7B4D}"/>
    <cellStyle name="40% - Accent1 23 2 2 4" xfId="11266" xr:uid="{6989B98B-119A-48A1-AF1B-8945A7BDE9B6}"/>
    <cellStyle name="40% - Accent1 23 2 2 4 2" xfId="29091" xr:uid="{3E3FC3EF-FE16-4DC8-A377-951969FCAF68}"/>
    <cellStyle name="40% - Accent1 23 2 2 5" xfId="20591" xr:uid="{A91FC60C-DCD5-453A-98AD-ECCE6647BC97}"/>
    <cellStyle name="40% - Accent1 23 2 3" xfId="3783" xr:uid="{87041CA5-BDAB-4511-BCF6-7FFA5152C975}"/>
    <cellStyle name="40% - Accent1 23 2 3 2" xfId="7943" xr:uid="{44720641-D4A9-41FE-80B2-BAE2E1CCCDF8}"/>
    <cellStyle name="40% - Accent1 23 2 3 2 2" xfId="16526" xr:uid="{827ECED3-2973-45BD-9DAD-C20C7C60E294}"/>
    <cellStyle name="40% - Accent1 23 2 3 2 2 2" xfId="34351" xr:uid="{04560DB8-CB4E-48EB-86C6-ACAA0E9EEB6B}"/>
    <cellStyle name="40% - Accent1 23 2 3 2 3" xfId="25851" xr:uid="{3BD7C35D-B3DE-4C90-A6C0-4E6EA19DB1A0}"/>
    <cellStyle name="40% - Accent1 23 2 3 3" xfId="12366" xr:uid="{1BA2D562-1E3E-4B81-931C-29A9860882F9}"/>
    <cellStyle name="40% - Accent1 23 2 3 3 2" xfId="30191" xr:uid="{3D327185-DA80-42CD-9E40-F41E1F111681}"/>
    <cellStyle name="40% - Accent1 23 2 3 4" xfId="21691" xr:uid="{791B4ADF-9E6E-48E9-9096-EBAA134E5E0F}"/>
    <cellStyle name="40% - Accent1 23 2 4" xfId="5863" xr:uid="{01D6447B-B103-4C6E-A7EB-CF6EF6D60D23}"/>
    <cellStyle name="40% - Accent1 23 2 4 2" xfId="14446" xr:uid="{D3D1E262-22F1-42C4-9FD0-704287B99FD1}"/>
    <cellStyle name="40% - Accent1 23 2 4 2 2" xfId="32271" xr:uid="{B3CC905D-5135-4E30-9341-80A1701CFFB5}"/>
    <cellStyle name="40% - Accent1 23 2 4 3" xfId="23771" xr:uid="{4C1D3671-0890-48E5-975B-44E3A4EA2165}"/>
    <cellStyle name="40% - Accent1 23 2 5" xfId="10286" xr:uid="{D856C232-E97F-466D-BAE8-77D4D4884844}"/>
    <cellStyle name="40% - Accent1 23 2 5 2" xfId="28111" xr:uid="{EBE7D482-F74A-4F42-960E-21B71C071D92}"/>
    <cellStyle name="40% - Accent1 23 2 6" xfId="19611" xr:uid="{94F4F837-7A09-4459-8CEB-F3F031D0F0CC}"/>
    <cellStyle name="40% - Accent1 23 3" xfId="2203" xr:uid="{37A6608E-9BAB-4A35-A48C-0263B098DE3B}"/>
    <cellStyle name="40% - Accent1 23 3 2" xfId="4283" xr:uid="{C4739F23-CAE9-471D-9A66-2EFDB43257C0}"/>
    <cellStyle name="40% - Accent1 23 3 2 2" xfId="8443" xr:uid="{4E96FE23-5298-4F50-85D5-6A495C99A3F3}"/>
    <cellStyle name="40% - Accent1 23 3 2 2 2" xfId="17026" xr:uid="{1AA23486-3D89-4D04-ADD8-9B82B1545462}"/>
    <cellStyle name="40% - Accent1 23 3 2 2 2 2" xfId="34851" xr:uid="{E4AC2C30-43A7-4952-9DBF-869A30703DC6}"/>
    <cellStyle name="40% - Accent1 23 3 2 2 3" xfId="26351" xr:uid="{B91F40CA-B7CC-4351-B223-1EDD3BBA65DE}"/>
    <cellStyle name="40% - Accent1 23 3 2 3" xfId="12866" xr:uid="{1E016CE8-D7B6-47A7-963B-31949F8A0501}"/>
    <cellStyle name="40% - Accent1 23 3 2 3 2" xfId="30691" xr:uid="{0CD7F433-F7E5-44BD-A6AA-5BFAA8B193AC}"/>
    <cellStyle name="40% - Accent1 23 3 2 4" xfId="22191" xr:uid="{E1BC0748-4F3E-45C6-8F88-736A1034D819}"/>
    <cellStyle name="40% - Accent1 23 3 3" xfId="6363" xr:uid="{B8120D18-57D2-43CF-A1C7-86BDA370DD9B}"/>
    <cellStyle name="40% - Accent1 23 3 3 2" xfId="14946" xr:uid="{725C9974-528D-45FE-9296-A42FAC34F505}"/>
    <cellStyle name="40% - Accent1 23 3 3 2 2" xfId="32771" xr:uid="{44DEF489-D1CE-4AE3-A9E1-A4CCB5A0CCB2}"/>
    <cellStyle name="40% - Accent1 23 3 3 3" xfId="24271" xr:uid="{7B499C60-AFE2-4D34-A0A3-6E5203BED9C4}"/>
    <cellStyle name="40% - Accent1 23 3 4" xfId="10786" xr:uid="{364C45F9-8C05-4CF6-96BD-C4A489DE4588}"/>
    <cellStyle name="40% - Accent1 23 3 4 2" xfId="28611" xr:uid="{4C02848B-BDC4-486F-B42B-023E5950ABB8}"/>
    <cellStyle name="40% - Accent1 23 3 5" xfId="20111" xr:uid="{40D119F9-91FE-410E-9A96-5E85652E276D}"/>
    <cellStyle name="40% - Accent1 23 4" xfId="3303" xr:uid="{24AF451E-4055-4F31-AA24-6919EB1F1937}"/>
    <cellStyle name="40% - Accent1 23 4 2" xfId="7463" xr:uid="{43120087-133A-4056-A3FB-7745B09B29E8}"/>
    <cellStyle name="40% - Accent1 23 4 2 2" xfId="16046" xr:uid="{55F32480-D557-4896-AC12-FB35B2690F7E}"/>
    <cellStyle name="40% - Accent1 23 4 2 2 2" xfId="33871" xr:uid="{F42DF19D-5684-4715-BED2-8F2F1EE1EF42}"/>
    <cellStyle name="40% - Accent1 23 4 2 3" xfId="25371" xr:uid="{F07805E9-C81C-40CC-A487-64508D6D69B0}"/>
    <cellStyle name="40% - Accent1 23 4 3" xfId="11886" xr:uid="{54731453-043D-434D-8BD3-F0AACB0468A3}"/>
    <cellStyle name="40% - Accent1 23 4 3 2" xfId="29711" xr:uid="{8F8BAE85-A44A-49FA-B027-E23D24B19593}"/>
    <cellStyle name="40% - Accent1 23 4 4" xfId="21211" xr:uid="{DDD7922A-6770-4B0B-915B-FA422428D6E5}"/>
    <cellStyle name="40% - Accent1 23 5" xfId="5383" xr:uid="{C9277687-98DD-4C6D-ADA5-CF8C77FA9467}"/>
    <cellStyle name="40% - Accent1 23 5 2" xfId="13966" xr:uid="{3A2F06E3-7408-48C5-B531-6E95FC428374}"/>
    <cellStyle name="40% - Accent1 23 5 2 2" xfId="31791" xr:uid="{97F9E45E-4625-4F80-9164-EFD0964D85A3}"/>
    <cellStyle name="40% - Accent1 23 5 3" xfId="23291" xr:uid="{0A25878D-27B1-42EB-89CA-0C9052587B6B}"/>
    <cellStyle name="40% - Accent1 23 6" xfId="9806" xr:uid="{AC170624-91F6-46FC-A559-1709A762B30D}"/>
    <cellStyle name="40% - Accent1 23 6 2" xfId="27631" xr:uid="{D1B79CA1-C809-447B-AE2A-4AC6B209B074}"/>
    <cellStyle name="40% - Accent1 23 7" xfId="19131" xr:uid="{96FF786B-DEF6-4F7A-9C8E-A658FF84B090}"/>
    <cellStyle name="40% - Accent1 230" xfId="38732" xr:uid="{C65B45B8-CFDA-4680-B8B0-881DFDEF00F3}"/>
    <cellStyle name="40% - Accent1 231" xfId="38752" xr:uid="{F534E303-4FDF-457F-8951-0178AF0C7730}"/>
    <cellStyle name="40% - Accent1 232" xfId="38772" xr:uid="{F347FA55-095C-487F-8D29-7CE304E20C4A}"/>
    <cellStyle name="40% - Accent1 233" xfId="38792" xr:uid="{4A6C861B-1505-4573-9886-C3E04A244DFC}"/>
    <cellStyle name="40% - Accent1 234" xfId="38812" xr:uid="{1300451B-F778-45C5-93C0-B9DA751D79F6}"/>
    <cellStyle name="40% - Accent1 235" xfId="38832" xr:uid="{EEA90C9B-2C45-4E4A-A191-EC009FD203A2}"/>
    <cellStyle name="40% - Accent1 236" xfId="38852" xr:uid="{203FDF0A-C53B-4447-A38C-27DD6A7FD49C}"/>
    <cellStyle name="40% - Accent1 237" xfId="38872" xr:uid="{D29314D4-D006-4D9B-948E-E1ABAABEEDCC}"/>
    <cellStyle name="40% - Accent1 238" xfId="38892" xr:uid="{0D185A92-E28B-49DB-9C61-9B87CE2FEB9A}"/>
    <cellStyle name="40% - Accent1 239" xfId="38912" xr:uid="{9BA9442C-091C-4ADA-9CE3-E884B75C3760}"/>
    <cellStyle name="40% - Accent1 24" xfId="1723" xr:uid="{9EB2071A-7652-482F-863F-0346D6632826}"/>
    <cellStyle name="40% - Accent1 24 2" xfId="2703" xr:uid="{A6B03F07-CB6F-447A-A555-AC912C7477F0}"/>
    <cellStyle name="40% - Accent1 24 2 2" xfId="4783" xr:uid="{47DD261C-9A85-4F42-A6F8-345E175FF60C}"/>
    <cellStyle name="40% - Accent1 24 2 2 2" xfId="8943" xr:uid="{98E6C722-965A-4D72-9E71-2D735DEE5A43}"/>
    <cellStyle name="40% - Accent1 24 2 2 2 2" xfId="17526" xr:uid="{5D51D9F0-ACE6-4581-940E-8964BB102464}"/>
    <cellStyle name="40% - Accent1 24 2 2 2 2 2" xfId="35351" xr:uid="{0E5D491A-2796-4897-8E68-C21801E2859E}"/>
    <cellStyle name="40% - Accent1 24 2 2 2 3" xfId="26851" xr:uid="{FC1374AB-53A4-4407-86BE-186754FE7912}"/>
    <cellStyle name="40% - Accent1 24 2 2 3" xfId="13366" xr:uid="{5A6A08E4-7B78-4033-BB05-0CE19CC04BCE}"/>
    <cellStyle name="40% - Accent1 24 2 2 3 2" xfId="31191" xr:uid="{156DA524-D2A6-4E06-A91F-2C899600A0F6}"/>
    <cellStyle name="40% - Accent1 24 2 2 4" xfId="22691" xr:uid="{742C2022-38ED-40E0-B46F-2858FB0C84D5}"/>
    <cellStyle name="40% - Accent1 24 2 3" xfId="6863" xr:uid="{DF3CD8FB-83CC-4CAE-BC38-FA14AF0AE418}"/>
    <cellStyle name="40% - Accent1 24 2 3 2" xfId="15446" xr:uid="{5CB03D74-CE3B-445B-8A4B-E18776390E76}"/>
    <cellStyle name="40% - Accent1 24 2 3 2 2" xfId="33271" xr:uid="{B81360DE-19AB-4720-B402-44E7044CEE10}"/>
    <cellStyle name="40% - Accent1 24 2 3 3" xfId="24771" xr:uid="{DC6C7CB0-69EB-46E0-A1D3-2DD8EDFFC06B}"/>
    <cellStyle name="40% - Accent1 24 2 4" xfId="11286" xr:uid="{16967180-ADE3-43A3-A9CE-B97F2B285A51}"/>
    <cellStyle name="40% - Accent1 24 2 4 2" xfId="29111" xr:uid="{81C68386-EBFC-494B-A4ED-BA4B87460705}"/>
    <cellStyle name="40% - Accent1 24 2 5" xfId="20611" xr:uid="{BC727FFA-35B7-4348-97A9-75C17CB2E26F}"/>
    <cellStyle name="40% - Accent1 24 3" xfId="3803" xr:uid="{670C8583-1471-4A69-B8BA-D93BC2D3CB14}"/>
    <cellStyle name="40% - Accent1 24 3 2" xfId="7963" xr:uid="{FD3FD6F2-607D-4691-B0EB-3C9A206EB47F}"/>
    <cellStyle name="40% - Accent1 24 3 2 2" xfId="16546" xr:uid="{8FB74EDD-9B73-4B69-A5BA-532260D00935}"/>
    <cellStyle name="40% - Accent1 24 3 2 2 2" xfId="34371" xr:uid="{D75E1212-B513-493E-9E4F-A2FB2A84DCAC}"/>
    <cellStyle name="40% - Accent1 24 3 2 3" xfId="25871" xr:uid="{5319AAD1-3FB1-4839-B14E-A5177288F1EB}"/>
    <cellStyle name="40% - Accent1 24 3 3" xfId="12386" xr:uid="{918341F4-169A-4206-A6EF-C290936CD50C}"/>
    <cellStyle name="40% - Accent1 24 3 3 2" xfId="30211" xr:uid="{36B9181C-8926-4055-98DD-D72D41E34E96}"/>
    <cellStyle name="40% - Accent1 24 3 4" xfId="21711" xr:uid="{A2D1AF8D-D052-497A-B446-0D5BB88E0D8A}"/>
    <cellStyle name="40% - Accent1 24 4" xfId="5883" xr:uid="{47C482EB-9F6A-4506-8B75-9BABC92B7DE1}"/>
    <cellStyle name="40% - Accent1 24 4 2" xfId="14466" xr:uid="{437D57AF-0548-4FFB-9ABA-E4E5FBAC3C3D}"/>
    <cellStyle name="40% - Accent1 24 4 2 2" xfId="32291" xr:uid="{072EBD11-1E62-40BC-9780-D66E5288E3B5}"/>
    <cellStyle name="40% - Accent1 24 4 3" xfId="23791" xr:uid="{2DF0BAB1-905A-4E6B-879F-068B1FA3B573}"/>
    <cellStyle name="40% - Accent1 24 5" xfId="10306" xr:uid="{9227E7DF-B46E-4A62-8247-153ADE0C58C7}"/>
    <cellStyle name="40% - Accent1 24 5 2" xfId="28131" xr:uid="{8F05B117-EFAB-4F8F-B3FC-5ABC2D9902E0}"/>
    <cellStyle name="40% - Accent1 24 6" xfId="19631" xr:uid="{77E059B0-CB27-405F-8EB2-A8F2BA6E5984}"/>
    <cellStyle name="40% - Accent1 240" xfId="38932" xr:uid="{FC2A5EF7-D345-4FE9-8EE1-F31AA55CE8CE}"/>
    <cellStyle name="40% - Accent1 241" xfId="38952" xr:uid="{C9CFC147-5A90-4CD0-83F7-EB62EFA428F1}"/>
    <cellStyle name="40% - Accent1 242" xfId="38972" xr:uid="{5E2C73CC-67DD-4B90-920F-61B2252C6448}"/>
    <cellStyle name="40% - Accent1 243" xfId="38992" xr:uid="{EC00A8B1-0B78-4F6A-88CB-9014740524DA}"/>
    <cellStyle name="40% - Accent1 244" xfId="39012" xr:uid="{B2D87773-48E0-4862-AF7A-83A111B152CD}"/>
    <cellStyle name="40% - Accent1 245" xfId="39032" xr:uid="{97188414-1B1C-44AE-A950-FCCFAD8411E5}"/>
    <cellStyle name="40% - Accent1 246" xfId="39052" xr:uid="{2E3FD837-F48A-41BA-8FB7-B32F4B19665E}"/>
    <cellStyle name="40% - Accent1 247" xfId="39072" xr:uid="{D8B2CE86-DBEC-4443-9D2F-558D76B2C711}"/>
    <cellStyle name="40% - Accent1 248" xfId="39092" xr:uid="{9244EDDA-8C13-4502-9285-5778D60B654D}"/>
    <cellStyle name="40% - Accent1 249" xfId="39112" xr:uid="{DDC3E071-0F30-48EA-A8E7-A524C0D87DCE}"/>
    <cellStyle name="40% - Accent1 25" xfId="2723" xr:uid="{6FAEC99A-00FA-4162-A07E-D48FE493C5FB}"/>
    <cellStyle name="40% - Accent1 25 2" xfId="4803" xr:uid="{BD876D6E-418E-466E-9947-9AB2DDDC41EC}"/>
    <cellStyle name="40% - Accent1 25 2 2" xfId="8963" xr:uid="{213CF901-3D9B-4A15-9413-48E6C291FDB8}"/>
    <cellStyle name="40% - Accent1 25 2 2 2" xfId="17546" xr:uid="{E5445DA3-CF8C-40F8-9560-46AC300F5321}"/>
    <cellStyle name="40% - Accent1 25 2 2 2 2" xfId="35371" xr:uid="{569C59ED-2F5B-4819-84BB-C58BEE6BBB21}"/>
    <cellStyle name="40% - Accent1 25 2 2 3" xfId="26871" xr:uid="{D2B0F43B-2E76-44DA-9C8D-D2FD457286AB}"/>
    <cellStyle name="40% - Accent1 25 2 3" xfId="13386" xr:uid="{BBB18B46-79EA-423F-936A-D956D2048072}"/>
    <cellStyle name="40% - Accent1 25 2 3 2" xfId="31211" xr:uid="{C241FCB8-A9B9-49C1-87C3-99768733B5D1}"/>
    <cellStyle name="40% - Accent1 25 2 4" xfId="22711" xr:uid="{5477C647-FF19-402D-93DD-A777AA815623}"/>
    <cellStyle name="40% - Accent1 25 3" xfId="6883" xr:uid="{A2625D90-BC35-43CA-88C4-04F60797BFEF}"/>
    <cellStyle name="40% - Accent1 25 3 2" xfId="15466" xr:uid="{FA8485B8-F23C-4295-94CA-95E14CC5F666}"/>
    <cellStyle name="40% - Accent1 25 3 2 2" xfId="33291" xr:uid="{1B063CC5-9818-4214-B6C9-E3183727279D}"/>
    <cellStyle name="40% - Accent1 25 3 3" xfId="24791" xr:uid="{CB501B62-C434-4A4B-A67A-2CE1449315E5}"/>
    <cellStyle name="40% - Accent1 25 4" xfId="11306" xr:uid="{F1C26DC0-9E35-4DC0-AC36-3D8AA43F84F4}"/>
    <cellStyle name="40% - Accent1 25 4 2" xfId="29131" xr:uid="{D8A692B1-4A56-45BE-89E6-A95630B6436D}"/>
    <cellStyle name="40% - Accent1 25 5" xfId="20631" xr:uid="{D6C122DB-1E6B-4B18-A02A-7E41B9010CD6}"/>
    <cellStyle name="40% - Accent1 250" xfId="39132" xr:uid="{E2D55271-EA2B-4433-919F-3DD435CD8CDD}"/>
    <cellStyle name="40% - Accent1 251" xfId="39152" xr:uid="{9E9955C7-423E-4F4E-A845-B97AFCADEEB5}"/>
    <cellStyle name="40% - Accent1 252" xfId="39172" xr:uid="{3CC2879C-287C-4589-91FA-D7B18C2FFD83}"/>
    <cellStyle name="40% - Accent1 253" xfId="39192" xr:uid="{03CDB923-1597-439B-B5D1-6A47067231C3}"/>
    <cellStyle name="40% - Accent1 254" xfId="39212" xr:uid="{7E851DFF-9867-4898-B02D-5A1FEDE635D9}"/>
    <cellStyle name="40% - Accent1 255" xfId="39232" xr:uid="{BB8E03B0-794D-4C8E-B491-86C76B9EADA7}"/>
    <cellStyle name="40% - Accent1 256" xfId="39252" xr:uid="{6CA3E168-7653-4BE8-95AD-ABD21ACD2F02}"/>
    <cellStyle name="40% - Accent1 257" xfId="39272" xr:uid="{D07D12BE-8C0E-4325-9C4D-866C13B5A7C0}"/>
    <cellStyle name="40% - Accent1 258" xfId="39292" xr:uid="{55C13E6C-911A-4927-BE25-A03750F69DCF}"/>
    <cellStyle name="40% - Accent1 259" xfId="39312" xr:uid="{A55FBA34-ED94-4258-BE78-48EBF583937B}"/>
    <cellStyle name="40% - Accent1 26" xfId="2743" xr:uid="{E86D60F6-44B0-449C-9815-2CAF4404C678}"/>
    <cellStyle name="40% - Accent1 26 2" xfId="4823" xr:uid="{80C0A3D6-9FC5-43B6-898B-B9F97D0BD17E}"/>
    <cellStyle name="40% - Accent1 26 2 2" xfId="8983" xr:uid="{D4CA68E3-AA07-4AC5-8EF7-BE5B3B9DEB03}"/>
    <cellStyle name="40% - Accent1 26 2 2 2" xfId="17566" xr:uid="{0F5320AA-C015-46F9-B894-C0DE9B8FAAA3}"/>
    <cellStyle name="40% - Accent1 26 2 2 2 2" xfId="35391" xr:uid="{C4B3B848-74EB-4051-A5A2-A157AF69C762}"/>
    <cellStyle name="40% - Accent1 26 2 2 3" xfId="26891" xr:uid="{C39903C9-16E1-4AE1-95A0-1896A2D6032C}"/>
    <cellStyle name="40% - Accent1 26 2 3" xfId="13406" xr:uid="{E5CD091C-FE85-48CD-82F4-FC5D52B69A45}"/>
    <cellStyle name="40% - Accent1 26 2 3 2" xfId="31231" xr:uid="{EC76A936-BE19-40E5-A940-9AECD336EC3C}"/>
    <cellStyle name="40% - Accent1 26 2 4" xfId="22731" xr:uid="{971FCB13-1427-4641-AAC8-CA21CF65DCC9}"/>
    <cellStyle name="40% - Accent1 26 3" xfId="6903" xr:uid="{070A2057-B0B3-468A-99E4-59EF7C73E2E3}"/>
    <cellStyle name="40% - Accent1 26 3 2" xfId="15486" xr:uid="{67CB385F-2772-4E88-8D1C-C93526ED132C}"/>
    <cellStyle name="40% - Accent1 26 3 2 2" xfId="33311" xr:uid="{BBF5543F-8EC5-4C34-B4EF-8A002E586607}"/>
    <cellStyle name="40% - Accent1 26 3 3" xfId="24811" xr:uid="{84DC0845-6052-43C7-A62E-C492938E09D7}"/>
    <cellStyle name="40% - Accent1 26 4" xfId="11326" xr:uid="{B55DD1C7-2781-4CAA-9E87-213B6667DCD2}"/>
    <cellStyle name="40% - Accent1 26 4 2" xfId="29151" xr:uid="{04CEDE1F-8F2F-4EB3-ACB2-1B75A57F1E1E}"/>
    <cellStyle name="40% - Accent1 26 5" xfId="20651" xr:uid="{25E182AE-50AB-41D6-AEA8-92232FAB3EA2}"/>
    <cellStyle name="40% - Accent1 260" xfId="39332" xr:uid="{C2861521-0536-4B65-86D3-6EB2979F1F44}"/>
    <cellStyle name="40% - Accent1 261" xfId="39352" xr:uid="{73BEE56E-62B9-4C97-B6B7-50406E738852}"/>
    <cellStyle name="40% - Accent1 262" xfId="39372" xr:uid="{0D5CEED3-EAE4-4A97-89CE-EE37F15F57F5}"/>
    <cellStyle name="40% - Accent1 263" xfId="39392" xr:uid="{260F235E-E317-474E-9F9C-C8C71FFFAF61}"/>
    <cellStyle name="40% - Accent1 264" xfId="39412" xr:uid="{CA45BCCB-B447-46C1-8DAA-7CB09DF94D76}"/>
    <cellStyle name="40% - Accent1 265" xfId="39432" xr:uid="{B3686477-29E4-422F-8C5A-9F787BE50637}"/>
    <cellStyle name="40% - Accent1 266" xfId="39452" xr:uid="{5E9C1D15-067C-4C21-9603-1E702E7B1ECF}"/>
    <cellStyle name="40% - Accent1 267" xfId="39472" xr:uid="{22639E12-B9BC-4EE9-81B7-960AC1296275}"/>
    <cellStyle name="40% - Accent1 268" xfId="39492" xr:uid="{543C7218-C976-407B-AD8B-E83417C69A2B}"/>
    <cellStyle name="40% - Accent1 269" xfId="39512" xr:uid="{32BEAA3A-D6C8-4EDA-9C75-1B084B6C074C}"/>
    <cellStyle name="40% - Accent1 27" xfId="2763" xr:uid="{2465923D-577A-4D3A-862A-F46375A59BC9}"/>
    <cellStyle name="40% - Accent1 27 2" xfId="4843" xr:uid="{DA9B4600-38D5-443D-8926-9D6850C86E80}"/>
    <cellStyle name="40% - Accent1 27 2 2" xfId="9003" xr:uid="{F5BC7960-4E47-4060-9A44-4F8CAB61EF5F}"/>
    <cellStyle name="40% - Accent1 27 2 2 2" xfId="17586" xr:uid="{33DAD0F8-F102-44E3-A9BC-0B1393FC06D3}"/>
    <cellStyle name="40% - Accent1 27 2 2 2 2" xfId="35411" xr:uid="{6F810C6E-D481-4DDB-8BCF-E55BF1D957D7}"/>
    <cellStyle name="40% - Accent1 27 2 2 3" xfId="26911" xr:uid="{F6822BCE-EFC7-4E44-AED8-5B9BB607CE08}"/>
    <cellStyle name="40% - Accent1 27 2 3" xfId="13426" xr:uid="{4ABA8C0A-46FC-46EF-ADD5-85F3C298C085}"/>
    <cellStyle name="40% - Accent1 27 2 3 2" xfId="31251" xr:uid="{B84AE7E4-7A27-42E4-8E69-CB559DBC30EE}"/>
    <cellStyle name="40% - Accent1 27 2 4" xfId="22751" xr:uid="{CEA425D1-E119-4B27-B0D1-3A2DF9E082F7}"/>
    <cellStyle name="40% - Accent1 27 3" xfId="6923" xr:uid="{DCBE6A69-AA48-46CB-9F86-BBDB29D952A0}"/>
    <cellStyle name="40% - Accent1 27 3 2" xfId="15506" xr:uid="{E04DC057-34A4-44F2-81B4-22CF415FD465}"/>
    <cellStyle name="40% - Accent1 27 3 2 2" xfId="33331" xr:uid="{69DC8DC8-78CB-4A61-8B08-AE23FBCA7308}"/>
    <cellStyle name="40% - Accent1 27 3 3" xfId="24831" xr:uid="{E003D89F-0E73-4453-948A-BBC89BFE4F5A}"/>
    <cellStyle name="40% - Accent1 27 4" xfId="11346" xr:uid="{49635D9C-B0AD-48CD-8B40-14D29C276851}"/>
    <cellStyle name="40% - Accent1 27 4 2" xfId="29171" xr:uid="{F990D139-6E7B-41B4-90E8-C4EF148FE38A}"/>
    <cellStyle name="40% - Accent1 27 5" xfId="20671" xr:uid="{4009465F-5033-4AA8-9EC6-111E73423620}"/>
    <cellStyle name="40% - Accent1 270" xfId="39532" xr:uid="{52404FDA-5821-4839-93D9-6D48812B1088}"/>
    <cellStyle name="40% - Accent1 271" xfId="39552" xr:uid="{1823CC61-E09D-4C3A-AE6F-0E607184DD7B}"/>
    <cellStyle name="40% - Accent1 272" xfId="39572" xr:uid="{A5ED371E-81C8-4B48-9146-1D09B7CCA537}"/>
    <cellStyle name="40% - Accent1 273" xfId="39592" xr:uid="{5E3C28E9-093D-4745-9F1A-2B8C4735BE94}"/>
    <cellStyle name="40% - Accent1 274" xfId="39612" xr:uid="{824600A3-1E70-485A-8296-26EB00AB44B0}"/>
    <cellStyle name="40% - Accent1 275" xfId="39632" xr:uid="{F7EC3272-4C09-45A2-BBD7-825A54404582}"/>
    <cellStyle name="40% - Accent1 276" xfId="39652" xr:uid="{E0221659-3F88-46BB-BD71-DBF2C9D06AEB}"/>
    <cellStyle name="40% - Accent1 277" xfId="39672" xr:uid="{BB8601FF-52BF-48AC-82E2-40A29A088A13}"/>
    <cellStyle name="40% - Accent1 278" xfId="39692" xr:uid="{0746EFC3-933E-45A4-B174-0FF29EA9F444}"/>
    <cellStyle name="40% - Accent1 279" xfId="39712" xr:uid="{6B6B5538-62BD-4382-B2AF-BD73AC31EDC0}"/>
    <cellStyle name="40% - Accent1 28" xfId="2783" xr:uid="{39296020-4C68-4046-9785-067078CD2E96}"/>
    <cellStyle name="40% - Accent1 28 2" xfId="4863" xr:uid="{E15608B0-00EC-4503-83CD-9772D46E1DCF}"/>
    <cellStyle name="40% - Accent1 28 2 2" xfId="9023" xr:uid="{A3BC4A5D-48A2-4EEF-88DB-BE6D4CA655F4}"/>
    <cellStyle name="40% - Accent1 28 2 2 2" xfId="17606" xr:uid="{37A6FD5B-0367-4DCE-A076-AC40BF27717F}"/>
    <cellStyle name="40% - Accent1 28 2 2 2 2" xfId="35431" xr:uid="{7AA77DD3-8357-4C11-A66F-D8C92D613470}"/>
    <cellStyle name="40% - Accent1 28 2 2 3" xfId="26931" xr:uid="{5793C00A-1C31-4C8C-AE0B-AFB0929F6D10}"/>
    <cellStyle name="40% - Accent1 28 2 3" xfId="13446" xr:uid="{F3694861-D930-439D-BDC9-43C477AD382E}"/>
    <cellStyle name="40% - Accent1 28 2 3 2" xfId="31271" xr:uid="{05344908-49D1-4E22-8A22-86ED62915DC8}"/>
    <cellStyle name="40% - Accent1 28 2 4" xfId="22771" xr:uid="{0796CC07-CC8E-4002-9754-DD5D8040D4BE}"/>
    <cellStyle name="40% - Accent1 28 3" xfId="6943" xr:uid="{8F49BDAE-A68B-42ED-BCDF-F483DFB709A8}"/>
    <cellStyle name="40% - Accent1 28 3 2" xfId="15526" xr:uid="{301E3EDD-F6CC-4A78-8819-7385BCF49D9E}"/>
    <cellStyle name="40% - Accent1 28 3 2 2" xfId="33351" xr:uid="{AB593E87-2740-412F-B8E2-8877666802CC}"/>
    <cellStyle name="40% - Accent1 28 3 3" xfId="24851" xr:uid="{251EBA16-88D6-4674-875B-72B1E94592E6}"/>
    <cellStyle name="40% - Accent1 28 4" xfId="11366" xr:uid="{33671FC3-F274-44E0-8EDE-D27A54B2590F}"/>
    <cellStyle name="40% - Accent1 28 4 2" xfId="29191" xr:uid="{4C0DBF67-1416-4EB6-ACCF-8E1B099380A3}"/>
    <cellStyle name="40% - Accent1 28 5" xfId="20691" xr:uid="{111F2D4D-7439-4C2E-A2EF-011241D2554B}"/>
    <cellStyle name="40% - Accent1 280" xfId="39732" xr:uid="{6FEBFBC4-348A-4327-AB6E-DE0D18D603AB}"/>
    <cellStyle name="40% - Accent1 281" xfId="39752" xr:uid="{9AD17AD5-5BCA-4CAF-ACD6-7C2246242D0E}"/>
    <cellStyle name="40% - Accent1 282" xfId="39772" xr:uid="{BDF4B785-A657-454A-83AE-E6C5B92326F4}"/>
    <cellStyle name="40% - Accent1 283" xfId="39792" xr:uid="{E5E89181-A67C-4096-A6B9-A28A19503271}"/>
    <cellStyle name="40% - Accent1 284" xfId="39812" xr:uid="{6A6D291F-CB35-4277-B1C5-9D049186E6E4}"/>
    <cellStyle name="40% - Accent1 285" xfId="39832" xr:uid="{CA0D161C-477B-4932-BD8A-23C21FBA7B42}"/>
    <cellStyle name="40% - Accent1 286" xfId="39852" xr:uid="{C54C6CAA-60E4-4900-9836-56D2342B8249}"/>
    <cellStyle name="40% - Accent1 287" xfId="39872" xr:uid="{3F30B895-A841-466E-8146-26593F7C2E25}"/>
    <cellStyle name="40% - Accent1 288" xfId="39892" xr:uid="{27E3E986-FE6B-4136-B39C-0A6E68EFD12B}"/>
    <cellStyle name="40% - Accent1 289" xfId="39912" xr:uid="{9069D732-E815-4610-B16B-C7FD5D894C5C}"/>
    <cellStyle name="40% - Accent1 29" xfId="2803" xr:uid="{908EEFF4-B93D-40A6-8D27-E78D6A91E033}"/>
    <cellStyle name="40% - Accent1 29 2" xfId="4883" xr:uid="{B89D2786-7FCF-49B1-83B7-D256685FCB7E}"/>
    <cellStyle name="40% - Accent1 29 2 2" xfId="9043" xr:uid="{FACC774F-0D98-48D3-989A-D6B306445391}"/>
    <cellStyle name="40% - Accent1 29 2 2 2" xfId="17626" xr:uid="{852D35E1-CA1F-4998-A815-76BB82DE2D58}"/>
    <cellStyle name="40% - Accent1 29 2 2 2 2" xfId="35451" xr:uid="{9F3A57B0-0998-49BE-87D3-DE82E7BCB1B3}"/>
    <cellStyle name="40% - Accent1 29 2 2 3" xfId="26951" xr:uid="{66EB4717-7768-48C8-8134-35B593259E13}"/>
    <cellStyle name="40% - Accent1 29 2 3" xfId="13466" xr:uid="{29E6848B-E0B5-4306-AF08-A32C25C16B2C}"/>
    <cellStyle name="40% - Accent1 29 2 3 2" xfId="31291" xr:uid="{9EF97125-D83C-4D3F-825B-62A349300E29}"/>
    <cellStyle name="40% - Accent1 29 2 4" xfId="22791" xr:uid="{37D53EFD-B5DB-4E3E-8A37-01F16D7C9D2B}"/>
    <cellStyle name="40% - Accent1 29 3" xfId="6963" xr:uid="{FEB3B695-7ABD-4210-852F-4E4568B51452}"/>
    <cellStyle name="40% - Accent1 29 3 2" xfId="15546" xr:uid="{295BA064-9A29-41B3-B662-7871279591D2}"/>
    <cellStyle name="40% - Accent1 29 3 2 2" xfId="33371" xr:uid="{742B4B33-6B5A-4EF5-AB21-D03EB2C98E1A}"/>
    <cellStyle name="40% - Accent1 29 3 3" xfId="24871" xr:uid="{6C5A567E-F179-4CCF-BCF0-5D0D185A3B23}"/>
    <cellStyle name="40% - Accent1 29 4" xfId="11386" xr:uid="{558DF15E-9590-42AF-9BB1-F36A8D13FEF6}"/>
    <cellStyle name="40% - Accent1 29 4 2" xfId="29211" xr:uid="{D7947318-DD5B-42BD-94E6-C2A89E16069D}"/>
    <cellStyle name="40% - Accent1 29 5" xfId="20711" xr:uid="{E7368054-A890-4F55-8B60-23BBEFAEC250}"/>
    <cellStyle name="40% - Accent1 290" xfId="39932" xr:uid="{E47B5651-3930-49D7-94C2-61A84CC5B59E}"/>
    <cellStyle name="40% - Accent1 291" xfId="39952" xr:uid="{75D4F2C7-0F53-4059-AE7B-CCDD19252F2D}"/>
    <cellStyle name="40% - Accent1 292" xfId="39972" xr:uid="{E060FDA1-34B8-4EA0-867A-DE4EE6D9D498}"/>
    <cellStyle name="40% - Accent1 293" xfId="39992" xr:uid="{09D0E353-B695-41D4-B510-BE3529A68D1B}"/>
    <cellStyle name="40% - Accent1 294" xfId="40012" xr:uid="{D9D83E53-4853-4573-802F-A9D41339B543}"/>
    <cellStyle name="40% - Accent1 295" xfId="40032" xr:uid="{8EB3A71E-05CF-4C78-9B7C-821BA92EDA0E}"/>
    <cellStyle name="40% - Accent1 296" xfId="40052" xr:uid="{2B90CCE4-507C-4485-81CF-208DACFE098E}"/>
    <cellStyle name="40% - Accent1 297" xfId="40072" xr:uid="{A9D61684-E9E0-4228-80E2-0EBB8AE47050}"/>
    <cellStyle name="40% - Accent1 298" xfId="40092" xr:uid="{1550519C-9148-4AF8-99EA-1D1BB5154EB2}"/>
    <cellStyle name="40% - Accent1 299" xfId="40112" xr:uid="{C5632B9D-A83E-4BD9-9E08-8DBB544BF8DD}"/>
    <cellStyle name="40% - Accent1 3" xfId="162" xr:uid="{00000000-0005-0000-0000-00001A000000}"/>
    <cellStyle name="40% - Accent1 3 2" xfId="468" xr:uid="{5DA659E2-7F1E-4B07-A2B3-0F99EE3EC7E2}"/>
    <cellStyle name="40% - Accent1 3 2 2" xfId="1198" xr:uid="{C6C537A0-FFA7-4F7F-B78E-B38686F8ED04}"/>
    <cellStyle name="40% - Accent1 3 2 2 2" xfId="2303" xr:uid="{E69BF4AF-CAC9-48D8-B05E-28255F55B881}"/>
    <cellStyle name="40% - Accent1 3 2 2 2 2" xfId="4383" xr:uid="{11088854-B568-4CF5-8FBA-9DE33AFD4882}"/>
    <cellStyle name="40% - Accent1 3 2 2 2 2 2" xfId="8543" xr:uid="{7B25EAC0-65C0-4D54-BBFF-0B45F744821F}"/>
    <cellStyle name="40% - Accent1 3 2 2 2 2 2 2" xfId="17126" xr:uid="{9A401493-3BBB-4AFE-B0D2-DF86F3D3D42E}"/>
    <cellStyle name="40% - Accent1 3 2 2 2 2 2 2 2" xfId="34951" xr:uid="{0AB09C8E-B68B-40DA-B2EC-C181CC66CBE6}"/>
    <cellStyle name="40% - Accent1 3 2 2 2 2 2 3" xfId="26451" xr:uid="{FA46FEE7-F051-48B3-A814-5944B112CFBB}"/>
    <cellStyle name="40% - Accent1 3 2 2 2 2 3" xfId="12966" xr:uid="{492295A9-5A29-43E4-9A5D-F07BAEB24A46}"/>
    <cellStyle name="40% - Accent1 3 2 2 2 2 3 2" xfId="30791" xr:uid="{0D57053F-0D4C-4A65-B2C1-B7F7ED470285}"/>
    <cellStyle name="40% - Accent1 3 2 2 2 2 4" xfId="22291" xr:uid="{A18918A5-D0D4-4FED-B9BC-20FD396E715E}"/>
    <cellStyle name="40% - Accent1 3 2 2 2 3" xfId="6463" xr:uid="{0EC4CFD0-D541-4DA2-A8BE-D69416A1F567}"/>
    <cellStyle name="40% - Accent1 3 2 2 2 3 2" xfId="15046" xr:uid="{FED7B959-BC01-417C-9EB7-81801AC6488A}"/>
    <cellStyle name="40% - Accent1 3 2 2 2 3 2 2" xfId="32871" xr:uid="{2462CE45-1669-4379-8D90-7F3DD29A15D3}"/>
    <cellStyle name="40% - Accent1 3 2 2 2 3 3" xfId="24371" xr:uid="{22DA1538-A203-4A36-B56A-8C78D8DBD8C3}"/>
    <cellStyle name="40% - Accent1 3 2 2 2 4" xfId="10886" xr:uid="{A9566AB7-5EFD-47B0-8725-161A2D05218A}"/>
    <cellStyle name="40% - Accent1 3 2 2 2 4 2" xfId="28711" xr:uid="{8CC97994-D65F-4CA3-9D3C-308710F90025}"/>
    <cellStyle name="40% - Accent1 3 2 2 2 5" xfId="20211" xr:uid="{A81B03D8-B631-4072-83B3-7DDEAF08BFAE}"/>
    <cellStyle name="40% - Accent1 3 2 2 3" xfId="3403" xr:uid="{00DC88F4-9440-4DF2-94ED-6C72079BC37E}"/>
    <cellStyle name="40% - Accent1 3 2 2 3 2" xfId="7563" xr:uid="{65C29031-815C-4CFB-8DBE-AA75529D29EC}"/>
    <cellStyle name="40% - Accent1 3 2 2 3 2 2" xfId="16146" xr:uid="{7944BD15-0A6D-430C-B716-2A4E8EA6E1AB}"/>
    <cellStyle name="40% - Accent1 3 2 2 3 2 2 2" xfId="33971" xr:uid="{EBA14F86-4369-4DA7-8DFC-306204DEC89F}"/>
    <cellStyle name="40% - Accent1 3 2 2 3 2 3" xfId="25471" xr:uid="{4FD9C8B9-07EA-4925-99E6-7B487FCCBA54}"/>
    <cellStyle name="40% - Accent1 3 2 2 3 3" xfId="11986" xr:uid="{8D0DDAAA-5FAA-4A99-9C42-89355CBB4AC9}"/>
    <cellStyle name="40% - Accent1 3 2 2 3 3 2" xfId="29811" xr:uid="{30C91B64-F7EF-4C33-9668-3FC1CA0E30A7}"/>
    <cellStyle name="40% - Accent1 3 2 2 3 4" xfId="21311" xr:uid="{1326C151-8233-4D0B-AE93-E63DCF4416C4}"/>
    <cellStyle name="40% - Accent1 3 2 2 4" xfId="5483" xr:uid="{7A66B66D-5D83-4135-B306-89F32C28EAAC}"/>
    <cellStyle name="40% - Accent1 3 2 2 4 2" xfId="14066" xr:uid="{1CE53E21-D8EC-486B-AB85-6B0FE8D54DAC}"/>
    <cellStyle name="40% - Accent1 3 2 2 4 2 2" xfId="31891" xr:uid="{3193ABAC-DC12-43B8-B3CA-8981428FB812}"/>
    <cellStyle name="40% - Accent1 3 2 2 4 3" xfId="23391" xr:uid="{B1836248-1E9F-47D0-95AC-C9976547026A}"/>
    <cellStyle name="40% - Accent1 3 2 2 5" xfId="9906" xr:uid="{9776F345-5457-414D-8200-0932ABD806FF}"/>
    <cellStyle name="40% - Accent1 3 2 2 5 2" xfId="27731" xr:uid="{82033FB2-4217-4606-8F37-2284306300A8}"/>
    <cellStyle name="40% - Accent1 3 2 2 6" xfId="19231" xr:uid="{EB37C193-B5F1-4680-A4EC-D657B82E7A5A}"/>
    <cellStyle name="40% - Accent1 3 2 3" xfId="1823" xr:uid="{C856B35F-C5E3-4830-BC34-2C534BCED689}"/>
    <cellStyle name="40% - Accent1 3 2 3 2" xfId="3903" xr:uid="{BA6746D6-E3CB-4F49-A44F-3B8D2A3C3907}"/>
    <cellStyle name="40% - Accent1 3 2 3 2 2" xfId="8063" xr:uid="{6AE956F1-7AC8-43F8-87A1-75895EBFDCFD}"/>
    <cellStyle name="40% - Accent1 3 2 3 2 2 2" xfId="16646" xr:uid="{B79E8ECE-C984-404B-9C1E-8E16F5B2FAB9}"/>
    <cellStyle name="40% - Accent1 3 2 3 2 2 2 2" xfId="34471" xr:uid="{29E3C928-3512-4D64-AD7F-CB51720DA124}"/>
    <cellStyle name="40% - Accent1 3 2 3 2 2 3" xfId="25971" xr:uid="{ECCBA645-E034-42F6-9061-20D9AA6AB91E}"/>
    <cellStyle name="40% - Accent1 3 2 3 2 3" xfId="12486" xr:uid="{1D8A5635-58BB-4EE7-8B0F-BB081A87E85F}"/>
    <cellStyle name="40% - Accent1 3 2 3 2 3 2" xfId="30311" xr:uid="{BDA4B868-948F-43DE-A68C-286774488858}"/>
    <cellStyle name="40% - Accent1 3 2 3 2 4" xfId="21811" xr:uid="{8CB2A86C-9D8E-40E4-98F5-DE2D2C925E9C}"/>
    <cellStyle name="40% - Accent1 3 2 3 3" xfId="5983" xr:uid="{E097487E-893D-4648-8808-FF2D934AF825}"/>
    <cellStyle name="40% - Accent1 3 2 3 3 2" xfId="14566" xr:uid="{41D5D9A2-1D1E-415D-89C5-56B6FED31246}"/>
    <cellStyle name="40% - Accent1 3 2 3 3 2 2" xfId="32391" xr:uid="{E9F17118-9327-4327-A669-80951A1BA4CA}"/>
    <cellStyle name="40% - Accent1 3 2 3 3 3" xfId="23891" xr:uid="{18E4263E-9D33-4562-A25D-5D6D9E4C94A0}"/>
    <cellStyle name="40% - Accent1 3 2 3 4" xfId="10406" xr:uid="{E48D1741-E998-46D1-A111-4549DCD6109D}"/>
    <cellStyle name="40% - Accent1 3 2 3 4 2" xfId="28231" xr:uid="{027E9F8F-002F-4119-AF88-0AA89489B05C}"/>
    <cellStyle name="40% - Accent1 3 2 3 5" xfId="19731" xr:uid="{6F40BD1C-0BB7-466A-9F3B-34CDB6DF0E00}"/>
    <cellStyle name="40% - Accent1 3 2 4" xfId="2923" xr:uid="{23DF539B-1ED3-435E-BF25-D04B9A2B4382}"/>
    <cellStyle name="40% - Accent1 3 2 4 2" xfId="7083" xr:uid="{DB4A0439-98D8-4DF5-9AD1-1B2983DE4B60}"/>
    <cellStyle name="40% - Accent1 3 2 4 2 2" xfId="15666" xr:uid="{3F7A7A4E-5687-4291-893B-5FDAE7D5548F}"/>
    <cellStyle name="40% - Accent1 3 2 4 2 2 2" xfId="33491" xr:uid="{673CD75A-6138-4E9B-8371-DCC5420222CE}"/>
    <cellStyle name="40% - Accent1 3 2 4 2 3" xfId="24991" xr:uid="{4A7ACF75-BFAD-4920-A936-023AA7172916}"/>
    <cellStyle name="40% - Accent1 3 2 4 3" xfId="11506" xr:uid="{A74E0F8B-DF69-4A32-B9F8-73015933E670}"/>
    <cellStyle name="40% - Accent1 3 2 4 3 2" xfId="29331" xr:uid="{9082D7B7-9B29-4334-9CB0-E19A6DDA1471}"/>
    <cellStyle name="40% - Accent1 3 2 4 4" xfId="20831" xr:uid="{1412274B-2273-4017-9C24-CA81D8A7667D}"/>
    <cellStyle name="40% - Accent1 3 2 5" xfId="5003" xr:uid="{685C77D2-4F6A-4FB1-A69A-162D01DCF2D9}"/>
    <cellStyle name="40% - Accent1 3 2 5 2" xfId="13586" xr:uid="{3B08D08D-03A6-4E67-A8E1-2F1F2A217F1E}"/>
    <cellStyle name="40% - Accent1 3 2 5 2 2" xfId="31411" xr:uid="{1B93DB9D-E0D2-4ED3-B144-284B30E7E228}"/>
    <cellStyle name="40% - Accent1 3 2 5 3" xfId="22911" xr:uid="{4EA5E8CF-D958-42D8-AF66-1D1D616892BB}"/>
    <cellStyle name="40% - Accent1 3 2 6" xfId="9426" xr:uid="{B798430A-A2D9-4210-98E0-6EE366AB08BF}"/>
    <cellStyle name="40% - Accent1 3 2 6 2" xfId="27251" xr:uid="{2C192DFF-A2EB-458E-B333-EC8814427D43}"/>
    <cellStyle name="40% - Accent1 3 2 7" xfId="18751" xr:uid="{B33FD7A2-3403-4BE2-A7BD-B6253A9AF42A}"/>
    <cellStyle name="40% - Accent1 3 3" xfId="1137" xr:uid="{DD3EACC1-9AE0-44C9-A13D-90E5DF712DAA}"/>
    <cellStyle name="40% - Accent1 3 3 2" xfId="2243" xr:uid="{E37E0E80-70BA-4240-8749-4BC1EE5EDD93}"/>
    <cellStyle name="40% - Accent1 3 3 2 2" xfId="4323" xr:uid="{C4E2F04B-324B-4C89-B7A5-B48D6C4F6D1D}"/>
    <cellStyle name="40% - Accent1 3 3 2 2 2" xfId="8483" xr:uid="{FD555F8B-554C-4E3E-B558-9E6D8FA87328}"/>
    <cellStyle name="40% - Accent1 3 3 2 2 2 2" xfId="17066" xr:uid="{D20A87DD-7E12-4AEB-AC0C-D02F16783930}"/>
    <cellStyle name="40% - Accent1 3 3 2 2 2 2 2" xfId="34891" xr:uid="{B5A3982B-8F4F-45A8-865E-FC967E4329F3}"/>
    <cellStyle name="40% - Accent1 3 3 2 2 2 3" xfId="26391" xr:uid="{BFDC7E43-381B-4F42-8A12-0B235DB6FB52}"/>
    <cellStyle name="40% - Accent1 3 3 2 2 3" xfId="12906" xr:uid="{67001571-F3A2-448A-84D9-CAF79EC2153B}"/>
    <cellStyle name="40% - Accent1 3 3 2 2 3 2" xfId="30731" xr:uid="{014A40A2-241E-41EF-A402-02F4D88F94A4}"/>
    <cellStyle name="40% - Accent1 3 3 2 2 4" xfId="22231" xr:uid="{8A8FB3EA-D7D7-4E68-A1FD-8C67C91DB6E8}"/>
    <cellStyle name="40% - Accent1 3 3 2 3" xfId="6403" xr:uid="{11B1A773-DD59-4295-974A-6EC152D9C582}"/>
    <cellStyle name="40% - Accent1 3 3 2 3 2" xfId="14986" xr:uid="{100FB400-7B3B-4F1A-B3F0-EBCBF7A8BB7D}"/>
    <cellStyle name="40% - Accent1 3 3 2 3 2 2" xfId="32811" xr:uid="{5BF288AB-AFF7-4E6C-80A4-45F67F6F4B28}"/>
    <cellStyle name="40% - Accent1 3 3 2 3 3" xfId="24311" xr:uid="{58ACDC5A-97AC-4965-A256-FE454C21A06D}"/>
    <cellStyle name="40% - Accent1 3 3 2 4" xfId="10826" xr:uid="{DD4AE64B-8AE5-405A-9A73-36A8D1EA7946}"/>
    <cellStyle name="40% - Accent1 3 3 2 4 2" xfId="28651" xr:uid="{CB43F106-1C44-41B1-A627-8ECED7BDD3CA}"/>
    <cellStyle name="40% - Accent1 3 3 2 5" xfId="20151" xr:uid="{CD70D147-0E12-43CB-A66A-2F54C438DEB6}"/>
    <cellStyle name="40% - Accent1 3 3 3" xfId="3343" xr:uid="{5683612C-9B69-4657-BA21-E83B9646C34A}"/>
    <cellStyle name="40% - Accent1 3 3 3 2" xfId="7503" xr:uid="{E652E7F7-9D7A-4543-9C6F-4C260D8E7E0E}"/>
    <cellStyle name="40% - Accent1 3 3 3 2 2" xfId="16086" xr:uid="{A706EF68-9034-469A-B417-AAA20E51A377}"/>
    <cellStyle name="40% - Accent1 3 3 3 2 2 2" xfId="33911" xr:uid="{CB6D8299-43F9-4A29-B405-59C9B720FA2E}"/>
    <cellStyle name="40% - Accent1 3 3 3 2 3" xfId="25411" xr:uid="{F8D11C75-4ACC-41B1-A47E-6ABF4E90E989}"/>
    <cellStyle name="40% - Accent1 3 3 3 3" xfId="11926" xr:uid="{8F46B47E-1075-4F10-9A87-7E64A0F48434}"/>
    <cellStyle name="40% - Accent1 3 3 3 3 2" xfId="29751" xr:uid="{F55A8E43-A667-4A74-B6E8-AC4DD0B48A93}"/>
    <cellStyle name="40% - Accent1 3 3 3 4" xfId="21251" xr:uid="{F824DB33-0DE2-42C1-BD2C-7FC6E5A00B51}"/>
    <cellStyle name="40% - Accent1 3 3 4" xfId="5423" xr:uid="{4F938719-1DE9-4087-8DC8-DFEAF48CED58}"/>
    <cellStyle name="40% - Accent1 3 3 4 2" xfId="14006" xr:uid="{B563F107-4FA2-4822-A341-C0275DFF7542}"/>
    <cellStyle name="40% - Accent1 3 3 4 2 2" xfId="31831" xr:uid="{3588CEAD-E05C-4C2A-AE53-A04A9BCCD85E}"/>
    <cellStyle name="40% - Accent1 3 3 4 3" xfId="23331" xr:uid="{6BA2DDD8-EE68-401E-8F8E-831A1DA87E83}"/>
    <cellStyle name="40% - Accent1 3 3 5" xfId="9846" xr:uid="{D1B5AF36-B481-48A7-8035-DD1887DC501E}"/>
    <cellStyle name="40% - Accent1 3 3 5 2" xfId="27671" xr:uid="{7F0A4ECD-F4A4-4278-8B5D-B8964E918318}"/>
    <cellStyle name="40% - Accent1 3 3 6" xfId="19171" xr:uid="{2B9EDB9C-2F44-4D07-AA82-F5BF88CE6C12}"/>
    <cellStyle name="40% - Accent1 3 4" xfId="1763" xr:uid="{44A53194-59E7-421B-BAF8-A008C28FDA41}"/>
    <cellStyle name="40% - Accent1 3 4 2" xfId="3843" xr:uid="{6995EF81-320F-49F2-B3F8-4BC9B0A79912}"/>
    <cellStyle name="40% - Accent1 3 4 2 2" xfId="8003" xr:uid="{A0D2418B-5E0C-49D3-93F5-D43C72654248}"/>
    <cellStyle name="40% - Accent1 3 4 2 2 2" xfId="16586" xr:uid="{9A7073FB-333F-451A-8A57-25679533B735}"/>
    <cellStyle name="40% - Accent1 3 4 2 2 2 2" xfId="34411" xr:uid="{43294BA8-1C9E-438B-A394-A20B2F0A2E09}"/>
    <cellStyle name="40% - Accent1 3 4 2 2 3" xfId="25911" xr:uid="{318B2F90-0BEE-40E5-B7B6-3843B93C8261}"/>
    <cellStyle name="40% - Accent1 3 4 2 3" xfId="12426" xr:uid="{642B2C22-DEE3-4B25-A6E3-86366C4E2533}"/>
    <cellStyle name="40% - Accent1 3 4 2 3 2" xfId="30251" xr:uid="{15E8FE8F-3590-4EBE-B29F-87EC5F8A48CE}"/>
    <cellStyle name="40% - Accent1 3 4 2 4" xfId="21751" xr:uid="{42FF853F-1F22-4A3D-8826-77D833E559A5}"/>
    <cellStyle name="40% - Accent1 3 4 3" xfId="5923" xr:uid="{DE685506-24C9-423D-973D-DCF17A6FDB53}"/>
    <cellStyle name="40% - Accent1 3 4 3 2" xfId="14506" xr:uid="{2982BFE6-A190-4F5C-B068-ED0009487E72}"/>
    <cellStyle name="40% - Accent1 3 4 3 2 2" xfId="32331" xr:uid="{7184E04D-D229-4102-9BE4-CF37237B2DF4}"/>
    <cellStyle name="40% - Accent1 3 4 3 3" xfId="23831" xr:uid="{1C18FD81-5566-4DF6-99CD-DC8011BA6468}"/>
    <cellStyle name="40% - Accent1 3 4 4" xfId="10346" xr:uid="{0B51AA59-A7D0-47F6-A6E7-BF5272B8E42D}"/>
    <cellStyle name="40% - Accent1 3 4 4 2" xfId="28171" xr:uid="{0C49145D-1A45-4145-B0A3-8A2D65C65113}"/>
    <cellStyle name="40% - Accent1 3 4 5" xfId="19671" xr:uid="{D6577EF6-D150-4CCB-AA25-2B8E2430FA0D}"/>
    <cellStyle name="40% - Accent1 3 5" xfId="2863" xr:uid="{429AC246-D7A6-4F49-BBC7-5A4BE9AA8DE7}"/>
    <cellStyle name="40% - Accent1 3 5 2" xfId="7023" xr:uid="{A0DCF881-55DD-4CBE-AF20-70EDDA355DB3}"/>
    <cellStyle name="40% - Accent1 3 5 2 2" xfId="15606" xr:uid="{34849827-35A9-4224-8DE2-7175303D61C1}"/>
    <cellStyle name="40% - Accent1 3 5 2 2 2" xfId="33431" xr:uid="{99AB45B1-FF31-40DF-B126-07559C8E44B3}"/>
    <cellStyle name="40% - Accent1 3 5 2 3" xfId="24931" xr:uid="{056C3A85-6849-42A3-9000-D4D14DA24F67}"/>
    <cellStyle name="40% - Accent1 3 5 3" xfId="11446" xr:uid="{B25ECE41-2D4F-4192-B8C0-E35967B6B82E}"/>
    <cellStyle name="40% - Accent1 3 5 3 2" xfId="29271" xr:uid="{E136F195-C923-4144-A615-6637ECA85AD8}"/>
    <cellStyle name="40% - Accent1 3 5 4" xfId="20771" xr:uid="{06C81F9F-9205-4F58-B3ED-5F3AC86D28B0}"/>
    <cellStyle name="40% - Accent1 3 6" xfId="4943" xr:uid="{A0DADCA9-173F-436F-854F-9470659D77D7}"/>
    <cellStyle name="40% - Accent1 3 6 2" xfId="13526" xr:uid="{336963FE-3012-4DCC-BFF9-DBE59F7493DC}"/>
    <cellStyle name="40% - Accent1 3 6 2 2" xfId="31351" xr:uid="{028448DB-6F43-40D1-9F73-96B9C9653960}"/>
    <cellStyle name="40% - Accent1 3 6 3" xfId="22851" xr:uid="{E54E6AA0-A57F-4F10-A064-2A20353BEA13}"/>
    <cellStyle name="40% - Accent1 3 7" xfId="9366" xr:uid="{0BB19719-17AD-43D6-8B14-6CEC82A57F81}"/>
    <cellStyle name="40% - Accent1 3 7 2" xfId="27191" xr:uid="{85273315-8CE9-4B14-A41A-8EE977DF3EF7}"/>
    <cellStyle name="40% - Accent1 3 8" xfId="18691" xr:uid="{C598BF9B-343E-40F3-BE34-5D40D7EB9A66}"/>
    <cellStyle name="40% - Accent1 30" xfId="2823" xr:uid="{0C8C78CF-D045-4D3D-BEAB-CA22AD58453A}"/>
    <cellStyle name="40% - Accent1 30 2" xfId="4903" xr:uid="{969D4824-5BE4-4387-A2C9-EC213845C33B}"/>
    <cellStyle name="40% - Accent1 30 2 2" xfId="9063" xr:uid="{387C3338-1ECE-4AF2-A386-B6203B018273}"/>
    <cellStyle name="40% - Accent1 30 2 2 2" xfId="17646" xr:uid="{8A4458F5-6E6D-402D-BE61-67B5AC203E94}"/>
    <cellStyle name="40% - Accent1 30 2 2 2 2" xfId="35471" xr:uid="{AB3D178C-B3D3-4676-AA07-3783F621347E}"/>
    <cellStyle name="40% - Accent1 30 2 2 3" xfId="26971" xr:uid="{34ABF89E-E96B-43E0-B4CA-1E103AFA4A74}"/>
    <cellStyle name="40% - Accent1 30 2 3" xfId="13486" xr:uid="{6F408A58-422A-499F-8056-A14F8151E10B}"/>
    <cellStyle name="40% - Accent1 30 2 3 2" xfId="31311" xr:uid="{859D515F-5AAB-4233-A73C-535A88E63823}"/>
    <cellStyle name="40% - Accent1 30 2 4" xfId="22811" xr:uid="{EEFAF53E-9E15-4EB3-94AC-B0C93C86D46C}"/>
    <cellStyle name="40% - Accent1 30 3" xfId="6983" xr:uid="{A2850040-69DA-4332-A215-85B4A42902E1}"/>
    <cellStyle name="40% - Accent1 30 3 2" xfId="15566" xr:uid="{BD492EEB-F56B-4372-9785-06F7595D5F8A}"/>
    <cellStyle name="40% - Accent1 30 3 2 2" xfId="33391" xr:uid="{83AC24DE-0AAE-48C6-8BB9-2AC94EA24FA6}"/>
    <cellStyle name="40% - Accent1 30 3 3" xfId="24891" xr:uid="{6CF330BF-BCD4-41CE-98E7-376DA69CE8FE}"/>
    <cellStyle name="40% - Accent1 30 4" xfId="11406" xr:uid="{5EF33196-E8EB-47BE-A298-5983A8D8182C}"/>
    <cellStyle name="40% - Accent1 30 4 2" xfId="29231" xr:uid="{FA564F04-4C9A-425F-9D01-47B2C13120E8}"/>
    <cellStyle name="40% - Accent1 30 5" xfId="20731" xr:uid="{C2123497-E938-4C3B-96CF-5771A711EE5D}"/>
    <cellStyle name="40% - Accent1 300" xfId="40132" xr:uid="{F2CD30E1-E333-4A80-BF2A-7697FA5988CC}"/>
    <cellStyle name="40% - Accent1 301" xfId="40152" xr:uid="{46DCFE8E-AC81-4432-96C8-34D557F7A382}"/>
    <cellStyle name="40% - Accent1 302" xfId="40172" xr:uid="{7DAD9082-80C8-45C5-B46D-973992C68E67}"/>
    <cellStyle name="40% - Accent1 303" xfId="40192" xr:uid="{424564F2-6F3F-46EF-847B-EDF73DDFDCED}"/>
    <cellStyle name="40% - Accent1 304" xfId="40212" xr:uid="{597FDDDA-A820-49D9-9FF6-CB9414EA4BCA}"/>
    <cellStyle name="40% - Accent1 305" xfId="40232" xr:uid="{81D7E54F-96DD-4377-A97C-7B4984BCCADD}"/>
    <cellStyle name="40% - Accent1 306" xfId="40252" xr:uid="{A3A813EE-7F39-41E8-BEF8-62490A27B232}"/>
    <cellStyle name="40% - Accent1 307" xfId="40272" xr:uid="{D1367816-AF28-4FFF-B1A3-9A8D60D79AB6}"/>
    <cellStyle name="40% - Accent1 308" xfId="40292" xr:uid="{8714BE9D-3404-417C-A9D4-778F45A8980D}"/>
    <cellStyle name="40% - Accent1 309" xfId="40312" xr:uid="{7FF6CDB5-CE0B-42DD-945E-8B70E88190CB}"/>
    <cellStyle name="40% - Accent1 31" xfId="9099" xr:uid="{47E28A6F-FD44-4FAB-A225-54A5D6BE1819}"/>
    <cellStyle name="40% - Accent1 31 2" xfId="17666" xr:uid="{AB32A380-9D1D-48BD-8AEA-B3A85AA9ACCB}"/>
    <cellStyle name="40% - Accent1 310" xfId="40332" xr:uid="{82CA1CF9-073B-4E16-8837-33F23D1B7D0B}"/>
    <cellStyle name="40% - Accent1 311" xfId="40352" xr:uid="{B2C67FC4-5821-4AA8-9BD0-81CDDB48EC47}"/>
    <cellStyle name="40% - Accent1 312" xfId="40372" xr:uid="{22BD47B3-EFF6-4709-BBDD-F9A066C7E4C7}"/>
    <cellStyle name="40% - Accent1 313" xfId="40392" xr:uid="{58C80BF3-22A6-4C2B-BA6D-C48CE6DFD2E1}"/>
    <cellStyle name="40% - Accent1 314" xfId="40412" xr:uid="{136D3176-0CFD-46AF-A52C-6E93E18F3F26}"/>
    <cellStyle name="40% - Accent1 315" xfId="40432" xr:uid="{C03349EA-7E43-4F54-9223-426C2AD1A61E}"/>
    <cellStyle name="40% - Accent1 316" xfId="40452" xr:uid="{B0E65139-DBD2-4CAD-9C09-F34427AE2B0A}"/>
    <cellStyle name="40% - Accent1 317" xfId="40472" xr:uid="{9E9AF8C4-AB5F-4F6D-B926-66E3CA7A708E}"/>
    <cellStyle name="40% - Accent1 318" xfId="40492" xr:uid="{D64F90D4-BD6D-4626-AE6D-2252702566F7}"/>
    <cellStyle name="40% - Accent1 319" xfId="40512" xr:uid="{385E6961-378B-4700-84C6-41C65874BE8C}"/>
    <cellStyle name="40% - Accent1 32" xfId="9124" xr:uid="{0CB8B9A7-79C4-415D-A6B7-1651A07F236C}"/>
    <cellStyle name="40% - Accent1 32 2" xfId="17686" xr:uid="{900B68AC-A44B-4891-B808-BEAE6D14D6D2}"/>
    <cellStyle name="40% - Accent1 32 2 2" xfId="35491" xr:uid="{E055DB62-70CA-47B0-BCD8-74890BED8EEA}"/>
    <cellStyle name="40% - Accent1 32 3" xfId="26991" xr:uid="{893DBF1E-4B0D-48EA-999F-17848F745B95}"/>
    <cellStyle name="40% - Accent1 320" xfId="40532" xr:uid="{F234D163-C005-4864-B239-C922CEF25000}"/>
    <cellStyle name="40% - Accent1 321" xfId="40552" xr:uid="{33666A0A-5D7B-4AAE-8398-06AE0CA4317C}"/>
    <cellStyle name="40% - Accent1 322" xfId="40572" xr:uid="{08B1D3AC-FE07-47F2-ABC3-4EAC4C8828B0}"/>
    <cellStyle name="40% - Accent1 323" xfId="40592" xr:uid="{343CDD60-144E-4470-BFAA-4C8A9816ED24}"/>
    <cellStyle name="40% - Accent1 324" xfId="40612" xr:uid="{FAF0E477-250D-492F-934B-4E19BFEA46D0}"/>
    <cellStyle name="40% - Accent1 325" xfId="40632" xr:uid="{771CCA03-09E4-4FFD-B94F-2AA87CB73043}"/>
    <cellStyle name="40% - Accent1 326" xfId="40652" xr:uid="{56AB9E0B-744C-49B3-94CF-834F6DD65EF7}"/>
    <cellStyle name="40% - Accent1 327" xfId="40672" xr:uid="{29D30E60-461C-4B17-ACB7-D2933AB44F0C}"/>
    <cellStyle name="40% - Accent1 328" xfId="40692" xr:uid="{7C6C2E86-96FE-4E14-BA49-3E625644E49C}"/>
    <cellStyle name="40% - Accent1 329" xfId="40712" xr:uid="{BE9E44A0-4174-40A6-8F7D-CAB5C7B59076}"/>
    <cellStyle name="40% - Accent1 33" xfId="9144" xr:uid="{3D506593-81A6-4A4E-B8C2-54B9BC0B9D98}"/>
    <cellStyle name="40% - Accent1 33 2" xfId="17706" xr:uid="{6E9E93CE-BFF7-476C-A6E2-BD0FE0376A0F}"/>
    <cellStyle name="40% - Accent1 33 2 2" xfId="35511" xr:uid="{D5F62BD7-146A-4217-9B68-6747166C5E34}"/>
    <cellStyle name="40% - Accent1 33 3" xfId="27011" xr:uid="{1B35C370-D7F0-4E24-8599-A0CBB921008E}"/>
    <cellStyle name="40% - Accent1 330" xfId="40732" xr:uid="{5B94DD27-6CE5-4935-8DA3-66606081CF8B}"/>
    <cellStyle name="40% - Accent1 331" xfId="40752" xr:uid="{A3781A45-A9D2-49D1-BAFE-4103E5776B8F}"/>
    <cellStyle name="40% - Accent1 332" xfId="40772" xr:uid="{823BE714-B90A-44EA-BF52-F5620122AF19}"/>
    <cellStyle name="40% - Accent1 333" xfId="40795" xr:uid="{AACE334A-281A-4AA8-9515-A1BA7F4E529A}"/>
    <cellStyle name="40% - Accent1 334" xfId="40812" xr:uid="{AB2AD7CA-54CF-4102-AB98-FADE437E953F}"/>
    <cellStyle name="40% - Accent1 335" xfId="40832" xr:uid="{2139A5CD-C53D-4B0F-9EE1-B1A420FA4D48}"/>
    <cellStyle name="40% - Accent1 336" xfId="40852" xr:uid="{12EC6C8D-A7F2-4837-BC73-5C4421F775D3}"/>
    <cellStyle name="40% - Accent1 337" xfId="40872" xr:uid="{7847E001-F14A-4032-9717-CE8936093533}"/>
    <cellStyle name="40% - Accent1 338" xfId="40892" xr:uid="{BE4181F6-3688-4E45-92A9-32CD8DB754DD}"/>
    <cellStyle name="40% - Accent1 339" xfId="40912" xr:uid="{E9298914-2AE9-4F8C-994F-808612C4DA21}"/>
    <cellStyle name="40% - Accent1 34" xfId="9164" xr:uid="{4D5EE097-B3B9-454A-A1A1-4FE96D9F46B3}"/>
    <cellStyle name="40% - Accent1 340" xfId="40932" xr:uid="{7FD0FBB3-294A-4B63-8AC7-92A7D2CD816C}"/>
    <cellStyle name="40% - Accent1 341" xfId="40952" xr:uid="{CA523A24-B811-4F04-A956-65C72377BEA5}"/>
    <cellStyle name="40% - Accent1 342" xfId="40972" xr:uid="{E4C54D81-0B52-43EE-A9A6-4BC017463B52}"/>
    <cellStyle name="40% - Accent1 343" xfId="40992" xr:uid="{719BC974-6432-4734-B83D-191F52F69D8F}"/>
    <cellStyle name="40% - Accent1 344" xfId="41012" xr:uid="{FF95F4F0-8EE2-4DBF-AE78-9C946EDFC96E}"/>
    <cellStyle name="40% - Accent1 345" xfId="41032" xr:uid="{E563C46F-9CEF-4045-8898-4A92718CC535}"/>
    <cellStyle name="40% - Accent1 346" xfId="41052" xr:uid="{BDA71041-00F2-4BC4-9FA7-5F0A63FDA77F}"/>
    <cellStyle name="40% - Accent1 347" xfId="41072" xr:uid="{F3CE5D22-D720-42B6-A561-C308FE520FE0}"/>
    <cellStyle name="40% - Accent1 348" xfId="41092" xr:uid="{4DA06BC4-E341-4437-BA75-D7AEF799D7CB}"/>
    <cellStyle name="40% - Accent1 349" xfId="41112" xr:uid="{1CDC0FAC-403F-45E0-992F-D864E0AE661D}"/>
    <cellStyle name="40% - Accent1 35" xfId="9201" xr:uid="{BA45CB15-5176-46F5-97B1-495CF38FEBE5}"/>
    <cellStyle name="40% - Accent1 35 2" xfId="17726" xr:uid="{5F880CA4-25CC-4BC1-BB8A-097CC95FCD1B}"/>
    <cellStyle name="40% - Accent1 35 2 2" xfId="35531" xr:uid="{3DEF90BA-A923-4C02-9060-D53EB6540FC8}"/>
    <cellStyle name="40% - Accent1 35 3" xfId="27031" xr:uid="{3052CD2F-D5A6-448A-8D1C-DE40941CAB2C}"/>
    <cellStyle name="40% - Accent1 350" xfId="41135" xr:uid="{4EE3547E-1262-46F2-BEE9-FE2C88E22A72}"/>
    <cellStyle name="40% - Accent1 351" xfId="41155" xr:uid="{56053576-17B0-4EF8-B1B5-8A66B30AE1E6}"/>
    <cellStyle name="40% - Accent1 352" xfId="41172" xr:uid="{C6CB66CC-9593-4177-B44B-0F466F670B4A}"/>
    <cellStyle name="40% - Accent1 353" xfId="41192" xr:uid="{2BAEC393-07E8-46C7-AB79-3F04A1A0DB15}"/>
    <cellStyle name="40% - Accent1 354" xfId="41212" xr:uid="{0C8D4E79-D022-4A60-AB4E-376154A4BA95}"/>
    <cellStyle name="40% - Accent1 355" xfId="41232" xr:uid="{FF29383E-A685-41BE-87C8-158014E4AA8A}"/>
    <cellStyle name="40% - Accent1 356" xfId="41255" xr:uid="{F1546EE3-FCC5-44C8-9737-43385F2A6C3A}"/>
    <cellStyle name="40% - Accent1 357" xfId="41286" xr:uid="{AF0ABFFC-C34D-4402-9EB0-06A26D7B2485}"/>
    <cellStyle name="40% - Accent1 358" xfId="41271" xr:uid="{2EB51D03-1AE5-460F-ABF7-BC3081649ED6}"/>
    <cellStyle name="40% - Accent1 359" xfId="41312" xr:uid="{D9FD80B8-A22B-4D36-BAC2-A759D12817EF}"/>
    <cellStyle name="40% - Accent1 36" xfId="9226" xr:uid="{8628FC56-F123-41E3-B980-AEFD71BB522F}"/>
    <cellStyle name="40% - Accent1 36 2" xfId="17746" xr:uid="{3F5BDF55-222F-4107-8D95-3494CCD4FA2F}"/>
    <cellStyle name="40% - Accent1 36 2 2" xfId="35551" xr:uid="{6DBCE5E4-8957-483A-86DC-46E8FC7A3295}"/>
    <cellStyle name="40% - Accent1 36 3" xfId="27051" xr:uid="{446028AA-BB5F-4A52-B929-7C87D3C28610}"/>
    <cellStyle name="40% - Accent1 360" xfId="41332" xr:uid="{76EB87F0-1CBB-44A7-B892-892EE5F3C665}"/>
    <cellStyle name="40% - Accent1 361" xfId="41352" xr:uid="{BDEC98B7-017F-4681-B251-47092915668F}"/>
    <cellStyle name="40% - Accent1 362" xfId="41372" xr:uid="{8E3DB4F1-06A5-4128-8FAE-06567ED1DA1A}"/>
    <cellStyle name="40% - Accent1 363" xfId="41395" xr:uid="{502548EF-274E-477A-B91E-9D9E140FAAA4}"/>
    <cellStyle name="40% - Accent1 364" xfId="41412" xr:uid="{A2E0E503-AAA4-4C2D-A085-B413D2B1F719}"/>
    <cellStyle name="40% - Accent1 365" xfId="41432" xr:uid="{00F99339-ECCD-45A6-83C4-7189F403E988}"/>
    <cellStyle name="40% - Accent1 366" xfId="41452" xr:uid="{3D65C617-FE63-4FB5-954D-0EC680A799F9}"/>
    <cellStyle name="40% - Accent1 367" xfId="41472" xr:uid="{79EFE6DB-5F14-4C11-A729-5C4AB427CCCB}"/>
    <cellStyle name="40% - Accent1 368" xfId="41492" xr:uid="{44210AB9-8F43-415E-8F82-054E54A5B812}"/>
    <cellStyle name="40% - Accent1 369" xfId="41515" xr:uid="{5F1F8186-9C1E-410F-94B9-128E4D1448F2}"/>
    <cellStyle name="40% - Accent1 37" xfId="9246" xr:uid="{C0978A7B-D2CC-4C7E-8E66-986AC349317A}"/>
    <cellStyle name="40% - Accent1 37 2" xfId="17766" xr:uid="{CD230C1B-BC57-4CCE-A741-418D1C81CC15}"/>
    <cellStyle name="40% - Accent1 37 2 2" xfId="35571" xr:uid="{1318FF3A-E29A-46AC-A44A-E1FF4D5292D3}"/>
    <cellStyle name="40% - Accent1 37 3" xfId="27071" xr:uid="{2E8C7624-DF60-4919-9E04-E408587D0A59}"/>
    <cellStyle name="40% - Accent1 370" xfId="41532" xr:uid="{9CFD9EE5-7066-4B7E-BD11-6F015F4586BD}"/>
    <cellStyle name="40% - Accent1 371" xfId="41552" xr:uid="{C4CEC4B9-94A8-4A7A-BB34-DF794B0B8497}"/>
    <cellStyle name="40% - Accent1 372" xfId="41572" xr:uid="{B7B3B3B6-8369-4AEC-8136-61C8878FD9CB}"/>
    <cellStyle name="40% - Accent1 373" xfId="41592" xr:uid="{BC7D30F0-78D8-42E1-9ED2-2E1BBD9FBD8B}"/>
    <cellStyle name="40% - Accent1 374" xfId="41615" xr:uid="{EC1C911F-259B-481D-A607-818128DE74F3}"/>
    <cellStyle name="40% - Accent1 375" xfId="41632" xr:uid="{1861695E-5D1C-4EA6-B8C5-0D335CE34BE1}"/>
    <cellStyle name="40% - Accent1 376" xfId="41652" xr:uid="{CD8EB5F4-3044-4E8F-9476-4DC1A7A2F315}"/>
    <cellStyle name="40% - Accent1 377" xfId="41672" xr:uid="{6F49719F-94DF-4073-9E44-B853218F2115}"/>
    <cellStyle name="40% - Accent1 378" xfId="41695" xr:uid="{2A67509E-054C-4668-A26D-D9F396EF410D}"/>
    <cellStyle name="40% - Accent1 379" xfId="41712" xr:uid="{E92DA9FC-0B3A-4B3B-97BA-D081D0054D37}"/>
    <cellStyle name="40% - Accent1 38" xfId="9266" xr:uid="{DBFFEDD7-E7EC-414D-9033-117A794CEF19}"/>
    <cellStyle name="40% - Accent1 38 2" xfId="17786" xr:uid="{4B4D7111-1DE6-4AC0-9C43-672E95737F07}"/>
    <cellStyle name="40% - Accent1 38 2 2" xfId="35591" xr:uid="{1090A064-585F-49B6-A5A2-C3B4059B981D}"/>
    <cellStyle name="40% - Accent1 38 3" xfId="27091" xr:uid="{A87437DD-CD56-469D-A2F0-70F4C598DAF6}"/>
    <cellStyle name="40% - Accent1 380" xfId="41732" xr:uid="{0EF4D8FC-5408-4882-8DDF-69832D781208}"/>
    <cellStyle name="40% - Accent1 381" xfId="41752" xr:uid="{C07FBCC2-57AD-471D-8E77-BBA705CA9BF9}"/>
    <cellStyle name="40% - Accent1 382" xfId="41776" xr:uid="{54E7BA17-E225-41F1-A2E9-8E633B839899}"/>
    <cellStyle name="40% - Accent1 383" xfId="41796" xr:uid="{3E214083-0C52-4F0D-B2EA-37199005E755}"/>
    <cellStyle name="40% - Accent1 384" xfId="41829" xr:uid="{A279ED00-0ACD-4480-8194-AC89ADFA9583}"/>
    <cellStyle name="40% - Accent1 385" xfId="41819" xr:uid="{E54ABCDA-2740-45DC-8B14-383777B758D5}"/>
    <cellStyle name="40% - Accent1 386" xfId="41853" xr:uid="{DCE43000-DAD1-4A2F-AFEE-81F930E76550}"/>
    <cellStyle name="40% - Accent1 387" xfId="41873" xr:uid="{ACB317B8-3075-4AE0-B30E-C8744ECA1BF1}"/>
    <cellStyle name="40% - Accent1 388" xfId="41896" xr:uid="{2D961C49-B4BD-4ADD-9C7B-D833C4F5D4AE}"/>
    <cellStyle name="40% - Accent1 389" xfId="41916" xr:uid="{596CA672-E0C2-4695-8266-7F4AD0B0FA96}"/>
    <cellStyle name="40% - Accent1 39" xfId="9286" xr:uid="{715C52F1-E604-4BF4-A82E-F10A1FC82989}"/>
    <cellStyle name="40% - Accent1 39 2" xfId="27111" xr:uid="{70F6E8C1-6F77-4FED-AEF1-DFF1136DDCE9}"/>
    <cellStyle name="40% - Accent1 390" xfId="41933" xr:uid="{222CDFA6-C92E-4972-8978-5741F37AFC12}"/>
    <cellStyle name="40% - Accent1 391" xfId="41953" xr:uid="{48C6D10A-A151-4CC3-B670-59DF18C1DA94}"/>
    <cellStyle name="40% - Accent1 392" xfId="41973" xr:uid="{253CA1AD-E538-4C47-9EA4-7CFE0BC28744}"/>
    <cellStyle name="40% - Accent1 393" xfId="41993" xr:uid="{94BC808C-B225-4C05-B2AD-5BD4D76FAE88}"/>
    <cellStyle name="40% - Accent1 394" xfId="42013" xr:uid="{51F815A9-8209-400D-B962-1AF7D4DAA64F}"/>
    <cellStyle name="40% - Accent1 395" xfId="42033" xr:uid="{52A1FA94-2AB0-45D6-B269-B8FDE2602CCE}"/>
    <cellStyle name="40% - Accent1 396" xfId="42053" xr:uid="{4A713BDA-25B9-4751-AC62-F7A8ADF4438E}"/>
    <cellStyle name="40% - Accent1 397" xfId="42073" xr:uid="{2BE6861F-3670-48DE-91D1-4B21B7251813}"/>
    <cellStyle name="40% - Accent1 398" xfId="42093" xr:uid="{3E5219E8-2777-4D89-AB66-7F76388AA055}"/>
    <cellStyle name="40% - Accent1 399" xfId="42116" xr:uid="{86FAF5A2-145C-4E28-888E-61A96ECA7C8C}"/>
    <cellStyle name="40% - Accent1 4" xfId="218" xr:uid="{00000000-0005-0000-0000-00001B000000}"/>
    <cellStyle name="40% - Accent1 40" xfId="9306" xr:uid="{38FAB4D7-6B23-4AB1-B981-17256B2D9A0F}"/>
    <cellStyle name="40% - Accent1 40 2" xfId="17806" xr:uid="{6F5C3771-2AA0-4C19-8A9F-BDA3A6768F25}"/>
    <cellStyle name="40% - Accent1 40 2 2" xfId="35611" xr:uid="{2C0E732E-1335-4870-8D7D-34E195B0ACE9}"/>
    <cellStyle name="40% - Accent1 40 3" xfId="27131" xr:uid="{AD4A6812-FD72-4C66-BB34-E64FDF1778CB}"/>
    <cellStyle name="40% - Accent1 400" xfId="42133" xr:uid="{9C956E6D-C2A2-4422-B285-D11838F83538}"/>
    <cellStyle name="40% - Accent1 401" xfId="42156" xr:uid="{C03608DE-0242-498D-99E1-EC4C24A67DE3}"/>
    <cellStyle name="40% - Accent1 402" xfId="42173" xr:uid="{49412D5B-83EA-4A2D-9B10-D0A1147C8BC1}"/>
    <cellStyle name="40% - Accent1 403" xfId="42208" xr:uid="{7AD9E1D2-7729-4433-A796-0EFBAFBFEC90}"/>
    <cellStyle name="40% - Accent1 404" xfId="42195" xr:uid="{75BD9516-7B1F-44AA-A6AF-D3C7E5FACDA2}"/>
    <cellStyle name="40% - Accent1 405" xfId="42233" xr:uid="{8F6B3803-BDCF-49EB-A47A-B94D0B1BB4B1}"/>
    <cellStyle name="40% - Accent1 406" xfId="42253" xr:uid="{B8F1E8FA-21D4-4AA2-B197-0D21B862211D}"/>
    <cellStyle name="40% - Accent1 407" xfId="42273" xr:uid="{F7ED53FB-EA19-4C7E-99FE-6CBF723E9195}"/>
    <cellStyle name="40% - Accent1 408" xfId="42296" xr:uid="{2AD4FFF8-18D2-4D32-AB31-E62073AD18FF}"/>
    <cellStyle name="40% - Accent1 409" xfId="42316" xr:uid="{44001AA7-8D06-4DE5-B09E-988FC3797283}"/>
    <cellStyle name="40% - Accent1 41" xfId="9326" xr:uid="{B608239D-B4DC-4B4B-827E-2E436B08991A}"/>
    <cellStyle name="40% - Accent1 41 2" xfId="17826" xr:uid="{5CA08D0F-6AAE-4B3D-B3AD-D3254F4BE982}"/>
    <cellStyle name="40% - Accent1 41 2 2" xfId="35631" xr:uid="{F16DAD75-E82B-4D6B-A913-317B359C7328}"/>
    <cellStyle name="40% - Accent1 41 3" xfId="27151" xr:uid="{8788425A-E367-452A-9650-1F765514BC75}"/>
    <cellStyle name="40% - Accent1 410" xfId="42333" xr:uid="{C3CB9378-3840-4387-A02B-7E5FF6844D5E}"/>
    <cellStyle name="40% - Accent1 411" xfId="42356" xr:uid="{8654A139-5608-4A74-ACEA-231B49AC2239}"/>
    <cellStyle name="40% - Accent1 412" xfId="42388" xr:uid="{98E6B37C-523A-4B2F-9124-B9DAD484493A}"/>
    <cellStyle name="40% - Accent1 413" xfId="42381" xr:uid="{0F485E08-2C8A-4A64-BA1F-CFD29A8AF7CA}"/>
    <cellStyle name="40% - Accent1 414" xfId="42416" xr:uid="{7DC89112-FEE3-40BB-B231-7C3547E2D212}"/>
    <cellStyle name="40% - Accent1 415" xfId="42433" xr:uid="{ADD59336-B9EB-49F4-A1FC-0BD20A82EE80}"/>
    <cellStyle name="40% - Accent1 416" xfId="42453" xr:uid="{7AC17713-1D72-4A4B-BE84-866BC1E69EB0}"/>
    <cellStyle name="40% - Accent1 417" xfId="42476" xr:uid="{98453E45-17D1-49FC-B0D3-C07C5B5F320B}"/>
    <cellStyle name="40% - Accent1 418" xfId="42493" xr:uid="{1B477A40-214A-4ABE-8F14-749252201DAB}"/>
    <cellStyle name="40% - Accent1 419" xfId="42516" xr:uid="{F9DE34BD-0388-4D06-8196-CBD4E53B92F9}"/>
    <cellStyle name="40% - Accent1 42" xfId="17846" xr:uid="{CD306C8D-45B1-4E0A-B073-3B790F1FCA2D}"/>
    <cellStyle name="40% - Accent1 42 2" xfId="35651" xr:uid="{5D6B3B0E-DB35-4CE8-BC76-891518DD1A08}"/>
    <cellStyle name="40% - Accent1 420" xfId="42534" xr:uid="{EC68F9BF-7E08-4DAE-9ED8-96E484998EFB}"/>
    <cellStyle name="40% - Accent1 421" xfId="42557" xr:uid="{3243498C-664D-4F19-BC0F-FA9F5750BAF2}"/>
    <cellStyle name="40% - Accent1 422" xfId="42574" xr:uid="{64B59B85-D363-4842-92A7-DB7ABF032453}"/>
    <cellStyle name="40% - Accent1 423" xfId="42597" xr:uid="{49161A8E-46A6-4A18-8A72-18F2DA817C39}"/>
    <cellStyle name="40% - Accent1 424" xfId="42676" xr:uid="{A6448DA2-3222-4956-82E4-044F5CE965BD}"/>
    <cellStyle name="40% - Accent1 425" xfId="42696" xr:uid="{755BB311-B36C-4EA4-B077-6747CE461802}"/>
    <cellStyle name="40% - Accent1 426" xfId="42716" xr:uid="{488CE462-C730-4A43-B105-31D78F02F126}"/>
    <cellStyle name="40% - Accent1 427" xfId="42736" xr:uid="{7121818A-3A13-4ECE-8109-EBD80E5DEBF3}"/>
    <cellStyle name="40% - Accent1 428" xfId="42756" xr:uid="{EB632EE9-1294-4F89-A43C-517E0204E5EE}"/>
    <cellStyle name="40% - Accent1 429" xfId="42780" xr:uid="{E23F7D6D-0671-46EA-B618-B5CBDF21BCB2}"/>
    <cellStyle name="40% - Accent1 43" xfId="17866" xr:uid="{47AE1BA9-C7B3-41D5-93ED-A292C2DB3900}"/>
    <cellStyle name="40% - Accent1 43 2" xfId="35671" xr:uid="{5CCF4B7C-6497-473F-BDD0-921E47AD773C}"/>
    <cellStyle name="40% - Accent1 44" xfId="17886" xr:uid="{6C6E185F-07FD-46F2-83B0-B0E3A22FAB23}"/>
    <cellStyle name="40% - Accent1 44 2" xfId="35691" xr:uid="{EA8C19F9-54CC-4230-9BA1-540A5E46E237}"/>
    <cellStyle name="40% - Accent1 45" xfId="17906" xr:uid="{C756DCE6-983E-425D-AF46-5026337BA0E2}"/>
    <cellStyle name="40% - Accent1 45 2" xfId="35711" xr:uid="{CDCE0966-DF54-4900-A610-1AB35C5A83C9}"/>
    <cellStyle name="40% - Accent1 46" xfId="17926" xr:uid="{F1191B11-8E42-4C14-AC40-DFEE1B6257C1}"/>
    <cellStyle name="40% - Accent1 46 2" xfId="35731" xr:uid="{C8B95E1D-5678-4DDB-9FE5-0060BC3ACFAA}"/>
    <cellStyle name="40% - Accent1 47" xfId="17965" xr:uid="{6CC340F8-0247-4108-8480-7836C06A4E7E}"/>
    <cellStyle name="40% - Accent1 47 2" xfId="35751" xr:uid="{995C7B39-8A56-4966-AB10-7165678FB2B3}"/>
    <cellStyle name="40% - Accent1 48" xfId="17990" xr:uid="{00C3002F-E867-441F-A57E-59EB70CE65C4}"/>
    <cellStyle name="40% - Accent1 49" xfId="18010" xr:uid="{86F7059A-05B4-46F7-A94D-414A520F2D93}"/>
    <cellStyle name="40% - Accent1 5" xfId="282" xr:uid="{2B810E36-A539-40FF-8548-9BE51D7FF154}"/>
    <cellStyle name="40% - Accent1 5 2" xfId="519" xr:uid="{3A692E45-4B5E-4845-9EBB-75738489DCE2}"/>
    <cellStyle name="40% - Accent1 5 2 2" xfId="1218" xr:uid="{DA599D11-E566-48DF-8C90-308B9CB09935}"/>
    <cellStyle name="40% - Accent1 5 2 2 2" xfId="2323" xr:uid="{22CEEE71-0438-4C63-847C-31106FEFA47E}"/>
    <cellStyle name="40% - Accent1 5 2 2 2 2" xfId="4403" xr:uid="{12BFCF13-6F65-4404-9D2A-F620DFDA8D79}"/>
    <cellStyle name="40% - Accent1 5 2 2 2 2 2" xfId="8563" xr:uid="{30DCDECA-DB8D-46C1-99CE-208AEB943E16}"/>
    <cellStyle name="40% - Accent1 5 2 2 2 2 2 2" xfId="17146" xr:uid="{D9004075-49AC-4EC6-8186-418123C2C640}"/>
    <cellStyle name="40% - Accent1 5 2 2 2 2 2 2 2" xfId="34971" xr:uid="{99F87A74-4D97-4BD4-813B-05F835F5611A}"/>
    <cellStyle name="40% - Accent1 5 2 2 2 2 2 3" xfId="26471" xr:uid="{DFAA926F-0861-4D1C-952D-8B46756B6F32}"/>
    <cellStyle name="40% - Accent1 5 2 2 2 2 3" xfId="12986" xr:uid="{166002E7-128B-45B8-92E3-5A716C556F10}"/>
    <cellStyle name="40% - Accent1 5 2 2 2 2 3 2" xfId="30811" xr:uid="{6EE561D7-83A3-4D45-92A1-5A3632BBA702}"/>
    <cellStyle name="40% - Accent1 5 2 2 2 2 4" xfId="22311" xr:uid="{8EF5BC69-D7D8-4A9F-A68D-C0F351CA2342}"/>
    <cellStyle name="40% - Accent1 5 2 2 2 3" xfId="6483" xr:uid="{BFFA7364-E44C-44FF-8F7F-9BD3C97498CC}"/>
    <cellStyle name="40% - Accent1 5 2 2 2 3 2" xfId="15066" xr:uid="{8B6BCD1E-84FA-4BB8-BE71-A6FEA62519E1}"/>
    <cellStyle name="40% - Accent1 5 2 2 2 3 2 2" xfId="32891" xr:uid="{D090FDD7-DB23-4ED6-ABE8-B6BF6C09527B}"/>
    <cellStyle name="40% - Accent1 5 2 2 2 3 3" xfId="24391" xr:uid="{A9DC598B-DB1F-4EBD-A54D-9F4E768AD2DE}"/>
    <cellStyle name="40% - Accent1 5 2 2 2 4" xfId="10906" xr:uid="{8B63394F-8AF8-437E-8FFF-C74A4D6B5F08}"/>
    <cellStyle name="40% - Accent1 5 2 2 2 4 2" xfId="28731" xr:uid="{C810C8F0-674C-4F13-943A-810076E45E40}"/>
    <cellStyle name="40% - Accent1 5 2 2 2 5" xfId="20231" xr:uid="{F106AA32-BAE1-46C7-BEF1-FBC71EBBE4D3}"/>
    <cellStyle name="40% - Accent1 5 2 2 3" xfId="3423" xr:uid="{B43EDD87-AE3C-47DF-AC39-C467BDD3FF7A}"/>
    <cellStyle name="40% - Accent1 5 2 2 3 2" xfId="7583" xr:uid="{8C0A7507-C171-4826-A71D-2B7FDB7E5BE5}"/>
    <cellStyle name="40% - Accent1 5 2 2 3 2 2" xfId="16166" xr:uid="{AC8B1D01-8E8D-42B6-97C6-134813E5B0CF}"/>
    <cellStyle name="40% - Accent1 5 2 2 3 2 2 2" xfId="33991" xr:uid="{8F6A9ED0-7DCE-4D79-9446-0FEDBF8A4BEA}"/>
    <cellStyle name="40% - Accent1 5 2 2 3 2 3" xfId="25491" xr:uid="{B167CF2C-0521-45BD-BC7E-87B1B4E4BAB1}"/>
    <cellStyle name="40% - Accent1 5 2 2 3 3" xfId="12006" xr:uid="{F53007EB-D6AA-4347-8F24-5E277D7BC809}"/>
    <cellStyle name="40% - Accent1 5 2 2 3 3 2" xfId="29831" xr:uid="{08CFE992-943F-4160-87C2-5AC7C1A3EB94}"/>
    <cellStyle name="40% - Accent1 5 2 2 3 4" xfId="21331" xr:uid="{EDEF32A4-9BE7-4C8A-839A-4BDC3969D9DE}"/>
    <cellStyle name="40% - Accent1 5 2 2 4" xfId="5503" xr:uid="{9DBC2AC0-5C45-4B9A-9398-F764574922B8}"/>
    <cellStyle name="40% - Accent1 5 2 2 4 2" xfId="14086" xr:uid="{7F9A8770-73E5-4B8E-AD90-B141F4AAD2D8}"/>
    <cellStyle name="40% - Accent1 5 2 2 4 2 2" xfId="31911" xr:uid="{CE7F9F56-2C73-4514-A0BE-167303545E4D}"/>
    <cellStyle name="40% - Accent1 5 2 2 4 3" xfId="23411" xr:uid="{3ABAFD10-7706-4CFF-977F-E93C1A824C30}"/>
    <cellStyle name="40% - Accent1 5 2 2 5" xfId="9926" xr:uid="{7D19C0BF-7485-42AC-96AB-A5FF6DD1F2BE}"/>
    <cellStyle name="40% - Accent1 5 2 2 5 2" xfId="27751" xr:uid="{D9617501-C5AE-4461-BB8F-866461D1179D}"/>
    <cellStyle name="40% - Accent1 5 2 2 6" xfId="19251" xr:uid="{6A437F00-3CA3-42A2-8175-56152551496E}"/>
    <cellStyle name="40% - Accent1 5 2 3" xfId="1843" xr:uid="{CC1C1052-DC5F-40FD-B94E-0D8CB8C85AAA}"/>
    <cellStyle name="40% - Accent1 5 2 3 2" xfId="3923" xr:uid="{375652A7-FDBB-46D8-AADF-E3F555A0B913}"/>
    <cellStyle name="40% - Accent1 5 2 3 2 2" xfId="8083" xr:uid="{F58A5D94-EED4-40D0-9C51-F47103AA4264}"/>
    <cellStyle name="40% - Accent1 5 2 3 2 2 2" xfId="16666" xr:uid="{1D3CB0F2-3216-4CC5-BB83-859A06D00467}"/>
    <cellStyle name="40% - Accent1 5 2 3 2 2 2 2" xfId="34491" xr:uid="{293CFD6E-6102-48DB-983C-BCBCEEC129D5}"/>
    <cellStyle name="40% - Accent1 5 2 3 2 2 3" xfId="25991" xr:uid="{61514438-C766-4945-8181-5FCA5825116A}"/>
    <cellStyle name="40% - Accent1 5 2 3 2 3" xfId="12506" xr:uid="{5391ADF6-CACD-49E6-8B82-06B6717D6CEF}"/>
    <cellStyle name="40% - Accent1 5 2 3 2 3 2" xfId="30331" xr:uid="{A985F870-D9FA-4737-934B-663FFC5D3481}"/>
    <cellStyle name="40% - Accent1 5 2 3 2 4" xfId="21831" xr:uid="{49006EBC-081E-43B7-9361-D8E53B23ADC3}"/>
    <cellStyle name="40% - Accent1 5 2 3 3" xfId="6003" xr:uid="{A458AE01-0C38-4088-8CB5-3C6596E23ED2}"/>
    <cellStyle name="40% - Accent1 5 2 3 3 2" xfId="14586" xr:uid="{071EA2EF-FAE5-446F-9AD7-001AC5288CB7}"/>
    <cellStyle name="40% - Accent1 5 2 3 3 2 2" xfId="32411" xr:uid="{924330ED-D63A-49E1-A46D-8DCB640EA1ED}"/>
    <cellStyle name="40% - Accent1 5 2 3 3 3" xfId="23911" xr:uid="{5A02EA2E-5170-457C-B687-BC0EF2AE6A37}"/>
    <cellStyle name="40% - Accent1 5 2 3 4" xfId="10426" xr:uid="{566D5502-9371-432A-803E-9B4929B84F72}"/>
    <cellStyle name="40% - Accent1 5 2 3 4 2" xfId="28251" xr:uid="{C8DDB53A-7FD1-44FB-970E-21D6E001C951}"/>
    <cellStyle name="40% - Accent1 5 2 3 5" xfId="19751" xr:uid="{279ACFEC-889D-462C-B419-459186A760D3}"/>
    <cellStyle name="40% - Accent1 5 2 4" xfId="2943" xr:uid="{8959818C-C7C9-45E6-9056-7C591C07F7B1}"/>
    <cellStyle name="40% - Accent1 5 2 4 2" xfId="7103" xr:uid="{0045BF5E-7F0E-4550-925D-9C4D91C77618}"/>
    <cellStyle name="40% - Accent1 5 2 4 2 2" xfId="15686" xr:uid="{08018215-6B72-4C3F-A134-33AE0E2AE9CD}"/>
    <cellStyle name="40% - Accent1 5 2 4 2 2 2" xfId="33511" xr:uid="{BB27BCD2-5297-4A31-B517-89549C723356}"/>
    <cellStyle name="40% - Accent1 5 2 4 2 3" xfId="25011" xr:uid="{1C3C0EC6-F475-444D-A4DB-3950FE1D475F}"/>
    <cellStyle name="40% - Accent1 5 2 4 3" xfId="11526" xr:uid="{F1974275-6185-461E-9453-7B255E36BAC4}"/>
    <cellStyle name="40% - Accent1 5 2 4 3 2" xfId="29351" xr:uid="{151D3BCA-81E5-4656-A685-053A14D423B8}"/>
    <cellStyle name="40% - Accent1 5 2 4 4" xfId="20851" xr:uid="{4BEB1B5D-B32D-43C7-A634-A8A5E5F613EE}"/>
    <cellStyle name="40% - Accent1 5 2 5" xfId="5023" xr:uid="{13014944-FECA-4D2C-AA07-B25347326D11}"/>
    <cellStyle name="40% - Accent1 5 2 5 2" xfId="13606" xr:uid="{E45946C3-CF4A-4A42-B66E-43917880FFD1}"/>
    <cellStyle name="40% - Accent1 5 2 5 2 2" xfId="31431" xr:uid="{26BFFEF0-3FF8-42D3-9BCE-E817916FCCE2}"/>
    <cellStyle name="40% - Accent1 5 2 5 3" xfId="22931" xr:uid="{7715EFD4-4B3D-4997-9434-329C2C0C7640}"/>
    <cellStyle name="40% - Accent1 5 2 6" xfId="9446" xr:uid="{5C43FD67-70A8-47EC-894B-46221AB32799}"/>
    <cellStyle name="40% - Accent1 5 2 6 2" xfId="27271" xr:uid="{389CA5BC-B4AE-42AF-8839-82626D053D72}"/>
    <cellStyle name="40% - Accent1 5 2 7" xfId="18771" xr:uid="{6DB21353-DC53-4CA8-8674-C5F2B9F6377E}"/>
    <cellStyle name="40% - Accent1 5 3" xfId="1157" xr:uid="{ADEBA51A-6949-424A-874B-E6556910B74D}"/>
    <cellStyle name="40% - Accent1 5 3 2" xfId="2263" xr:uid="{DA76ED50-A8AA-407C-83B9-D594AF80A73C}"/>
    <cellStyle name="40% - Accent1 5 3 2 2" xfId="4343" xr:uid="{CEF3E41A-A0AC-438F-8489-E7EFA21B63BA}"/>
    <cellStyle name="40% - Accent1 5 3 2 2 2" xfId="8503" xr:uid="{92752F44-07C9-46FD-A5D5-B51DF55DDDBE}"/>
    <cellStyle name="40% - Accent1 5 3 2 2 2 2" xfId="17086" xr:uid="{B574A2E3-7D82-4D59-AD0A-CC871433FF01}"/>
    <cellStyle name="40% - Accent1 5 3 2 2 2 2 2" xfId="34911" xr:uid="{B71F8608-68AA-4CDC-AC61-EDC52A221946}"/>
    <cellStyle name="40% - Accent1 5 3 2 2 2 3" xfId="26411" xr:uid="{E638B2A8-DE4D-44F2-989F-5E8D9F00417A}"/>
    <cellStyle name="40% - Accent1 5 3 2 2 3" xfId="12926" xr:uid="{79A76F61-F516-4C17-9D51-52959428196B}"/>
    <cellStyle name="40% - Accent1 5 3 2 2 3 2" xfId="30751" xr:uid="{A1EAD338-B05C-48EE-8D17-3D9A874B650A}"/>
    <cellStyle name="40% - Accent1 5 3 2 2 4" xfId="22251" xr:uid="{7FB3B32B-4E11-4600-92B9-5E1B74103217}"/>
    <cellStyle name="40% - Accent1 5 3 2 3" xfId="6423" xr:uid="{BD20CACD-F16E-44F0-8079-4F972A2217C1}"/>
    <cellStyle name="40% - Accent1 5 3 2 3 2" xfId="15006" xr:uid="{BB398BFE-CFBF-494C-8E22-FDC2C9A2D9F5}"/>
    <cellStyle name="40% - Accent1 5 3 2 3 2 2" xfId="32831" xr:uid="{A8F6187A-7646-4276-B464-7D15D62E9B07}"/>
    <cellStyle name="40% - Accent1 5 3 2 3 3" xfId="24331" xr:uid="{AF9A5ADF-D964-4675-89A3-3A641F1B0FB8}"/>
    <cellStyle name="40% - Accent1 5 3 2 4" xfId="10846" xr:uid="{784BCA7D-E079-4736-851D-C16DDD9EC175}"/>
    <cellStyle name="40% - Accent1 5 3 2 4 2" xfId="28671" xr:uid="{B12029DA-9791-47F8-B8F2-D93ED3148735}"/>
    <cellStyle name="40% - Accent1 5 3 2 5" xfId="20171" xr:uid="{C7018A07-0A97-4935-B964-BC5D6A62DFF2}"/>
    <cellStyle name="40% - Accent1 5 3 3" xfId="3363" xr:uid="{525C52B8-4FCE-429B-A58A-91709B5A31B8}"/>
    <cellStyle name="40% - Accent1 5 3 3 2" xfId="7523" xr:uid="{6B9C688E-40B9-4404-9943-0766C52B5F93}"/>
    <cellStyle name="40% - Accent1 5 3 3 2 2" xfId="16106" xr:uid="{AC3820F1-22CF-4269-B380-4326227354B4}"/>
    <cellStyle name="40% - Accent1 5 3 3 2 2 2" xfId="33931" xr:uid="{DB2F604B-CE7E-4221-898A-48A9BF6C9FA0}"/>
    <cellStyle name="40% - Accent1 5 3 3 2 3" xfId="25431" xr:uid="{2807EC8D-B1C5-4CC4-A4B8-F509B435A17D}"/>
    <cellStyle name="40% - Accent1 5 3 3 3" xfId="11946" xr:uid="{B4652BEE-07BC-4E8B-A1B2-44C7B8B685C4}"/>
    <cellStyle name="40% - Accent1 5 3 3 3 2" xfId="29771" xr:uid="{8A4B4875-88BD-405A-9665-3F5B3DE438C6}"/>
    <cellStyle name="40% - Accent1 5 3 3 4" xfId="21271" xr:uid="{B1306720-C8D7-49DA-883F-331B68E1E558}"/>
    <cellStyle name="40% - Accent1 5 3 4" xfId="5443" xr:uid="{64F6EFAF-453B-4650-8E9A-052AF00BF3A4}"/>
    <cellStyle name="40% - Accent1 5 3 4 2" xfId="14026" xr:uid="{E777CB6A-A00A-4829-9C90-2C7270EFE619}"/>
    <cellStyle name="40% - Accent1 5 3 4 2 2" xfId="31851" xr:uid="{8CAD33E9-78F7-428D-8021-542271CC0A81}"/>
    <cellStyle name="40% - Accent1 5 3 4 3" xfId="23351" xr:uid="{7BA7947A-410E-4686-A205-5816EC233DEC}"/>
    <cellStyle name="40% - Accent1 5 3 5" xfId="9866" xr:uid="{5C06ECF4-3375-4105-B332-0F777CD193D6}"/>
    <cellStyle name="40% - Accent1 5 3 5 2" xfId="27691" xr:uid="{F0327737-F8AA-4F85-9CD9-1B4B3CCB3E73}"/>
    <cellStyle name="40% - Accent1 5 3 6" xfId="19191" xr:uid="{BF2BACD0-E661-498F-A287-0ED008275319}"/>
    <cellStyle name="40% - Accent1 5 4" xfId="1783" xr:uid="{D07B81BB-24A6-4D7F-A67D-C0E07741CF1D}"/>
    <cellStyle name="40% - Accent1 5 4 2" xfId="3863" xr:uid="{1AAEAECE-BC9E-4996-97C0-1B6BCD26B215}"/>
    <cellStyle name="40% - Accent1 5 4 2 2" xfId="8023" xr:uid="{8C6FFAF8-60FD-43E5-879E-10463A6FC1ED}"/>
    <cellStyle name="40% - Accent1 5 4 2 2 2" xfId="16606" xr:uid="{E7B8B582-15E2-4FD0-A71F-5292CB55A257}"/>
    <cellStyle name="40% - Accent1 5 4 2 2 2 2" xfId="34431" xr:uid="{7F0086AB-CC98-42FF-B562-6148F45D1BCC}"/>
    <cellStyle name="40% - Accent1 5 4 2 2 3" xfId="25931" xr:uid="{F951C092-4AE7-4747-BD0B-C85DB9E74E10}"/>
    <cellStyle name="40% - Accent1 5 4 2 3" xfId="12446" xr:uid="{8C8AEFD2-9098-4A74-84A2-9A0239EEF74F}"/>
    <cellStyle name="40% - Accent1 5 4 2 3 2" xfId="30271" xr:uid="{A9DCEA79-FF14-4C3A-9858-4BE4ED9F1184}"/>
    <cellStyle name="40% - Accent1 5 4 2 4" xfId="21771" xr:uid="{8833532E-1D63-4B63-ACF7-F5505A54A418}"/>
    <cellStyle name="40% - Accent1 5 4 3" xfId="5943" xr:uid="{86B7026C-1D02-468E-87A6-1F01B3FD43D7}"/>
    <cellStyle name="40% - Accent1 5 4 3 2" xfId="14526" xr:uid="{B404B8EF-E109-4AAD-9E3C-C25559827679}"/>
    <cellStyle name="40% - Accent1 5 4 3 2 2" xfId="32351" xr:uid="{BB46E1F1-495E-401F-81A1-4E7B9FB17551}"/>
    <cellStyle name="40% - Accent1 5 4 3 3" xfId="23851" xr:uid="{C23A0DC2-8C8E-485F-B29D-70E026AEF0B5}"/>
    <cellStyle name="40% - Accent1 5 4 4" xfId="10366" xr:uid="{1FE54134-27A4-4F0D-8B49-C57E48C14ED6}"/>
    <cellStyle name="40% - Accent1 5 4 4 2" xfId="28191" xr:uid="{202A3FC7-8132-4886-8CD7-BA349BD85166}"/>
    <cellStyle name="40% - Accent1 5 4 5" xfId="19691" xr:uid="{E9F35B1E-B9AF-405A-AC2A-6D41A5E2F629}"/>
    <cellStyle name="40% - Accent1 5 5" xfId="2883" xr:uid="{EAB6A6EC-AF11-4877-A4C3-082882ADD45F}"/>
    <cellStyle name="40% - Accent1 5 5 2" xfId="7043" xr:uid="{F9EB446B-96EC-4A9E-A694-87C82177CA0F}"/>
    <cellStyle name="40% - Accent1 5 5 2 2" xfId="15626" xr:uid="{36AD8DFA-8E72-4B71-9AD3-F94822A6299A}"/>
    <cellStyle name="40% - Accent1 5 5 2 2 2" xfId="33451" xr:uid="{1A560801-3A96-4041-A7D5-604BE63B463F}"/>
    <cellStyle name="40% - Accent1 5 5 2 3" xfId="24951" xr:uid="{41C6DBB0-32E6-450D-8C68-E20B77008FF2}"/>
    <cellStyle name="40% - Accent1 5 5 3" xfId="11466" xr:uid="{B2F4F23D-C5B4-4E25-8C7D-83BBCBA310F8}"/>
    <cellStyle name="40% - Accent1 5 5 3 2" xfId="29291" xr:uid="{ACD2BF69-AAB2-481F-ADE8-A701576E7861}"/>
    <cellStyle name="40% - Accent1 5 5 4" xfId="20791" xr:uid="{FB3AACFB-CFA9-4B1D-B0A5-EF2196BDFA8D}"/>
    <cellStyle name="40% - Accent1 5 6" xfId="4963" xr:uid="{A0D8DDD2-800D-4C4D-B170-44FAE1D8365E}"/>
    <cellStyle name="40% - Accent1 5 6 2" xfId="13546" xr:uid="{6C6ACC6B-6D4C-4E56-A1BE-375E7F8661C4}"/>
    <cellStyle name="40% - Accent1 5 6 2 2" xfId="31371" xr:uid="{30A4C486-990F-4C97-9C57-B1A0D9704735}"/>
    <cellStyle name="40% - Accent1 5 6 3" xfId="22871" xr:uid="{128797C5-EC0D-4BAD-89EE-653B371521DA}"/>
    <cellStyle name="40% - Accent1 5 7" xfId="9386" xr:uid="{92C000E6-43F4-4B2F-A1BB-F15F3D547C51}"/>
    <cellStyle name="40% - Accent1 5 7 2" xfId="27211" xr:uid="{86EDDFA8-3193-41EB-93BF-32D3B5E842EA}"/>
    <cellStyle name="40% - Accent1 5 8" xfId="18711" xr:uid="{8963EFDE-CDF5-464E-A203-33C50750A2E5}"/>
    <cellStyle name="40% - Accent1 50" xfId="18030" xr:uid="{C416C9AE-94A6-41FF-8479-D1C95A8416E9}"/>
    <cellStyle name="40% - Accent1 51" xfId="18050" xr:uid="{66DA8473-AA49-4639-96BD-33CB57917199}"/>
    <cellStyle name="40% - Accent1 52" xfId="18070" xr:uid="{88904852-3B93-4096-ADF4-60158ADD385C}"/>
    <cellStyle name="40% - Accent1 53" xfId="18090" xr:uid="{9A0C49A0-E778-4583-ADE7-142B0DC6AFD1}"/>
    <cellStyle name="40% - Accent1 54" xfId="18110" xr:uid="{4273836C-57CF-439C-A9CF-1E24DB781770}"/>
    <cellStyle name="40% - Accent1 55" xfId="18130" xr:uid="{35E37775-DDCA-4EC0-ABE0-0F7470E6A992}"/>
    <cellStyle name="40% - Accent1 56" xfId="18150" xr:uid="{6E2F6A06-D9C2-4FBC-8B3A-7ABDC4BDACE5}"/>
    <cellStyle name="40% - Accent1 57" xfId="18170" xr:uid="{212E321B-7965-45F7-9B74-AD781B54BE50}"/>
    <cellStyle name="40% - Accent1 58" xfId="18190" xr:uid="{F62F1148-05A4-4EAD-92C8-A30FFC563FDF}"/>
    <cellStyle name="40% - Accent1 59" xfId="18210" xr:uid="{F578334C-5055-4B5C-81B0-0E08AF1C60ED}"/>
    <cellStyle name="40% - Accent1 6" xfId="647" xr:uid="{0ED5B96F-2D1E-470E-ADEB-7BBE880D5E3B}"/>
    <cellStyle name="40% - Accent1 6 2" xfId="1253" xr:uid="{9D7C6291-2076-4F57-9E12-A747FC724E59}"/>
    <cellStyle name="40% - Accent1 6 2 2" xfId="2343" xr:uid="{026BAE65-8931-478A-B191-470473FE06F6}"/>
    <cellStyle name="40% - Accent1 6 2 2 2" xfId="4423" xr:uid="{C720D8B0-E2B5-4F8C-83C8-6FF6F7FAE927}"/>
    <cellStyle name="40% - Accent1 6 2 2 2 2" xfId="8583" xr:uid="{19D56A17-009A-45BB-9F35-B0718B6B4355}"/>
    <cellStyle name="40% - Accent1 6 2 2 2 2 2" xfId="17166" xr:uid="{AC03D46D-F2CE-4896-B282-19B47DD0A333}"/>
    <cellStyle name="40% - Accent1 6 2 2 2 2 2 2" xfId="34991" xr:uid="{D80C189F-3F8B-40E9-9126-5B8619F17A1C}"/>
    <cellStyle name="40% - Accent1 6 2 2 2 2 3" xfId="26491" xr:uid="{BE44D82F-19F2-4403-82DC-495EB5FE9E03}"/>
    <cellStyle name="40% - Accent1 6 2 2 2 3" xfId="13006" xr:uid="{078040F4-8A80-4634-A3BE-0BDBD82D15DE}"/>
    <cellStyle name="40% - Accent1 6 2 2 2 3 2" xfId="30831" xr:uid="{061F06BD-E218-43A4-856B-F0E1DE0EBBF5}"/>
    <cellStyle name="40% - Accent1 6 2 2 2 4" xfId="22331" xr:uid="{7BBAA7C8-B5BC-455B-A9BB-E3309A8DE6DF}"/>
    <cellStyle name="40% - Accent1 6 2 2 3" xfId="6503" xr:uid="{3932BAB0-97C0-450A-B1AD-E37D3A323934}"/>
    <cellStyle name="40% - Accent1 6 2 2 3 2" xfId="15086" xr:uid="{22138CDF-FB0A-45C6-A0D5-A6AEB027E83C}"/>
    <cellStyle name="40% - Accent1 6 2 2 3 2 2" xfId="32911" xr:uid="{7EF6E339-9805-4AEF-869A-8B0492741B1F}"/>
    <cellStyle name="40% - Accent1 6 2 2 3 3" xfId="24411" xr:uid="{40F8AD30-EBF0-42B7-BFBC-EE96D76D1035}"/>
    <cellStyle name="40% - Accent1 6 2 2 4" xfId="10926" xr:uid="{AB2BB8DD-71D0-409D-ABEC-CD4713177B45}"/>
    <cellStyle name="40% - Accent1 6 2 2 4 2" xfId="28751" xr:uid="{CC57D258-E932-4C80-9306-38A13FE19E36}"/>
    <cellStyle name="40% - Accent1 6 2 2 5" xfId="20251" xr:uid="{E4BC03BD-F6E7-48F3-B564-E79502D03274}"/>
    <cellStyle name="40% - Accent1 6 2 3" xfId="3443" xr:uid="{3E22E063-BED6-4952-BFB0-DA463DA4BCA4}"/>
    <cellStyle name="40% - Accent1 6 2 3 2" xfId="7603" xr:uid="{C81A00AD-0B4A-478A-A48C-8B26B3319D82}"/>
    <cellStyle name="40% - Accent1 6 2 3 2 2" xfId="16186" xr:uid="{1A8B6563-59FF-40EB-8B75-40B841E09F93}"/>
    <cellStyle name="40% - Accent1 6 2 3 2 2 2" xfId="34011" xr:uid="{A27731FC-47E6-438D-B1A1-7826353ED04F}"/>
    <cellStyle name="40% - Accent1 6 2 3 2 3" xfId="25511" xr:uid="{53EC3C46-AB95-4E78-875F-5D69FD82D8C1}"/>
    <cellStyle name="40% - Accent1 6 2 3 3" xfId="12026" xr:uid="{B09978D9-AD3F-4D93-90E5-A51742286DC2}"/>
    <cellStyle name="40% - Accent1 6 2 3 3 2" xfId="29851" xr:uid="{D9CE95BC-3EE9-4AE0-8FDC-D0622DD7E322}"/>
    <cellStyle name="40% - Accent1 6 2 3 4" xfId="21351" xr:uid="{5145A5A1-79C9-4C4B-BD20-1334B07CEC7E}"/>
    <cellStyle name="40% - Accent1 6 2 4" xfId="5523" xr:uid="{85B6720B-BA03-4FFD-8C78-ED3AA01A155C}"/>
    <cellStyle name="40% - Accent1 6 2 4 2" xfId="14106" xr:uid="{9E217974-2663-4FCD-9F93-85550AFAAC3D}"/>
    <cellStyle name="40% - Accent1 6 2 4 2 2" xfId="31931" xr:uid="{09FBB071-F224-4138-B497-562C9547CAF6}"/>
    <cellStyle name="40% - Accent1 6 2 4 3" xfId="23431" xr:uid="{6E38B9D8-50D3-4506-8524-4BC226424CE4}"/>
    <cellStyle name="40% - Accent1 6 2 5" xfId="9946" xr:uid="{7EA952C1-9F38-4C61-AB9B-F29E0064014C}"/>
    <cellStyle name="40% - Accent1 6 2 5 2" xfId="27771" xr:uid="{EE89BFE1-CF46-4875-8B72-9A69B48AA9BE}"/>
    <cellStyle name="40% - Accent1 6 2 6" xfId="19271" xr:uid="{00991B6D-C7D3-4532-964C-E066E01A9A48}"/>
    <cellStyle name="40% - Accent1 6 3" xfId="1863" xr:uid="{D32859BA-0CE8-4D42-AC76-52998226DB56}"/>
    <cellStyle name="40% - Accent1 6 3 2" xfId="3943" xr:uid="{98ADAA63-D78A-46AB-A06F-3471ABB8D48B}"/>
    <cellStyle name="40% - Accent1 6 3 2 2" xfId="8103" xr:uid="{8F54213B-A347-447A-9131-D4CA91006925}"/>
    <cellStyle name="40% - Accent1 6 3 2 2 2" xfId="16686" xr:uid="{3AD6157D-8B66-4C56-B6F0-6A8CD515B32B}"/>
    <cellStyle name="40% - Accent1 6 3 2 2 2 2" xfId="34511" xr:uid="{4681ECA9-627C-462F-A96E-4849532C8B7B}"/>
    <cellStyle name="40% - Accent1 6 3 2 2 3" xfId="26011" xr:uid="{98A3D80A-3E9E-46C0-BF2D-317509814CDF}"/>
    <cellStyle name="40% - Accent1 6 3 2 3" xfId="12526" xr:uid="{C87AE86D-E90E-4A85-BA7E-0371133D0D45}"/>
    <cellStyle name="40% - Accent1 6 3 2 3 2" xfId="30351" xr:uid="{1B08E203-7296-4CE4-AD5B-DA3437665FF5}"/>
    <cellStyle name="40% - Accent1 6 3 2 4" xfId="21851" xr:uid="{AB61EDDF-BBA4-47CF-B88F-4C6169FBC667}"/>
    <cellStyle name="40% - Accent1 6 3 3" xfId="6023" xr:uid="{466D60F3-26E4-4C60-9D11-BD0AF58B33C6}"/>
    <cellStyle name="40% - Accent1 6 3 3 2" xfId="14606" xr:uid="{2F60E58B-E247-4DAC-BE94-B0DC05F54024}"/>
    <cellStyle name="40% - Accent1 6 3 3 2 2" xfId="32431" xr:uid="{16DE07D7-0B26-41E1-9530-D96821B0981D}"/>
    <cellStyle name="40% - Accent1 6 3 3 3" xfId="23931" xr:uid="{95CFD97C-BAC9-4127-9999-EB7B8225FFD9}"/>
    <cellStyle name="40% - Accent1 6 3 4" xfId="10446" xr:uid="{3B1297A7-9DFD-48B2-A084-F37C5AE46EFC}"/>
    <cellStyle name="40% - Accent1 6 3 4 2" xfId="28271" xr:uid="{364D2490-EFBC-4223-8D54-AEEAC62F7AD4}"/>
    <cellStyle name="40% - Accent1 6 3 5" xfId="19771" xr:uid="{8D43E7FA-8E03-467D-8E95-3FE1ADEF39B2}"/>
    <cellStyle name="40% - Accent1 6 4" xfId="2963" xr:uid="{6A3E702F-3B40-4B7D-9E47-72FB7B27EA8B}"/>
    <cellStyle name="40% - Accent1 6 4 2" xfId="7123" xr:uid="{7756A056-8C02-4BA7-B099-7E1903B7EA17}"/>
    <cellStyle name="40% - Accent1 6 4 2 2" xfId="15706" xr:uid="{3FF6A0AB-C469-40DA-A321-42CBCA5AD609}"/>
    <cellStyle name="40% - Accent1 6 4 2 2 2" xfId="33531" xr:uid="{F7D2A906-DF08-49DE-8240-54693F006C9D}"/>
    <cellStyle name="40% - Accent1 6 4 2 3" xfId="25031" xr:uid="{EEAEC8DC-896C-4B85-BB96-B9D63EF2717A}"/>
    <cellStyle name="40% - Accent1 6 4 3" xfId="11546" xr:uid="{01F8D1A3-C3E1-40A5-975E-CC93C2C20489}"/>
    <cellStyle name="40% - Accent1 6 4 3 2" xfId="29371" xr:uid="{F1D1C732-723A-422F-B190-362E77AF2407}"/>
    <cellStyle name="40% - Accent1 6 4 4" xfId="20871" xr:uid="{5C4D81E9-7860-46EE-8497-691AF3EAD148}"/>
    <cellStyle name="40% - Accent1 6 5" xfId="5043" xr:uid="{B0DEEE65-647E-4C3B-BE9C-356795CCD275}"/>
    <cellStyle name="40% - Accent1 6 5 2" xfId="13626" xr:uid="{80E2C5CE-9FD9-4DF7-A571-13577C8922EB}"/>
    <cellStyle name="40% - Accent1 6 5 2 2" xfId="31451" xr:uid="{81D93D35-C75C-45AC-A9B7-6F7DC1AC089A}"/>
    <cellStyle name="40% - Accent1 6 5 3" xfId="22951" xr:uid="{09588EB3-C8D5-45A8-BF43-F6BD47D7D48C}"/>
    <cellStyle name="40% - Accent1 6 6" xfId="9466" xr:uid="{B7DE6A08-E272-44AD-89F4-1A7C05F0A7EF}"/>
    <cellStyle name="40% - Accent1 6 6 2" xfId="27291" xr:uid="{5BB8E880-B551-4396-84F1-D683CF8C2496}"/>
    <cellStyle name="40% - Accent1 6 7" xfId="18791" xr:uid="{7929F363-DB63-4A3B-BA26-09AEF84745F7}"/>
    <cellStyle name="40% - Accent1 60" xfId="18230" xr:uid="{4331F99E-F53F-4EC3-9FA4-1DBC8DD991EE}"/>
    <cellStyle name="40% - Accent1 61" xfId="18250" xr:uid="{951151A2-26A6-4149-B111-74C5F51504EF}"/>
    <cellStyle name="40% - Accent1 62" xfId="18270" xr:uid="{993DE377-2FAF-42C6-B801-417988072DB3}"/>
    <cellStyle name="40% - Accent1 63" xfId="18290" xr:uid="{30D6CF68-DE41-4842-ADCE-E32499B54762}"/>
    <cellStyle name="40% - Accent1 64" xfId="18310" xr:uid="{32C640CD-5F74-4547-9A2B-7D1A410FE5B8}"/>
    <cellStyle name="40% - Accent1 65" xfId="18330" xr:uid="{F8B2B800-D2BF-4B51-92D0-BEDF05C07A06}"/>
    <cellStyle name="40% - Accent1 66" xfId="18350" xr:uid="{CDFED8A1-83B3-48FF-A918-2504B6B16809}"/>
    <cellStyle name="40% - Accent1 67" xfId="18370" xr:uid="{AD702395-3C7C-4850-85D0-66A5802E84DF}"/>
    <cellStyle name="40% - Accent1 68" xfId="18390" xr:uid="{270E036F-D098-4652-80FF-C818773759A1}"/>
    <cellStyle name="40% - Accent1 69" xfId="18411" xr:uid="{3D233FE8-884C-4CC5-8676-07777D134CF0}"/>
    <cellStyle name="40% - Accent1 7" xfId="667" xr:uid="{AEAD44D0-079A-4297-93A9-A2B8C9BFAB14}"/>
    <cellStyle name="40% - Accent1 7 2" xfId="1273" xr:uid="{A8105C15-BF5A-47E7-B6F5-2641C275614A}"/>
    <cellStyle name="40% - Accent1 7 2 2" xfId="2363" xr:uid="{E3B7D4D2-608C-40C5-8426-A2DEF5164B07}"/>
    <cellStyle name="40% - Accent1 7 2 2 2" xfId="4443" xr:uid="{30BD0BCE-16D3-44B6-B646-0E51E5517ED3}"/>
    <cellStyle name="40% - Accent1 7 2 2 2 2" xfId="8603" xr:uid="{27533C12-BDD0-4B3D-846C-5F7CCF23187D}"/>
    <cellStyle name="40% - Accent1 7 2 2 2 2 2" xfId="17186" xr:uid="{8061E7E5-873E-459E-B3CC-2F9EF1B16C6C}"/>
    <cellStyle name="40% - Accent1 7 2 2 2 2 2 2" xfId="35011" xr:uid="{5983813F-1331-4761-BC1A-2A99719A1090}"/>
    <cellStyle name="40% - Accent1 7 2 2 2 2 3" xfId="26511" xr:uid="{E07756AC-F8E6-4BB7-8312-84B8A2966F5E}"/>
    <cellStyle name="40% - Accent1 7 2 2 2 3" xfId="13026" xr:uid="{1C120A93-8FA4-4F52-A051-D08AC5F1213D}"/>
    <cellStyle name="40% - Accent1 7 2 2 2 3 2" xfId="30851" xr:uid="{F91F2E25-140D-474C-85C1-605BB554F609}"/>
    <cellStyle name="40% - Accent1 7 2 2 2 4" xfId="22351" xr:uid="{F921EA4D-D9DC-46AE-A65D-9A9C850337F6}"/>
    <cellStyle name="40% - Accent1 7 2 2 3" xfId="6523" xr:uid="{BD1DA342-3354-4E21-93BC-95B9DA4FD483}"/>
    <cellStyle name="40% - Accent1 7 2 2 3 2" xfId="15106" xr:uid="{7F42351F-B4A4-4D66-95AA-46320B28D28C}"/>
    <cellStyle name="40% - Accent1 7 2 2 3 2 2" xfId="32931" xr:uid="{5EC5044D-5185-44C1-88AA-F9DCB70E6A65}"/>
    <cellStyle name="40% - Accent1 7 2 2 3 3" xfId="24431" xr:uid="{7EB16689-F880-4FE6-8FC4-586E542D45F2}"/>
    <cellStyle name="40% - Accent1 7 2 2 4" xfId="10946" xr:uid="{8DE932DB-9162-460E-A8E6-DCEA322AFBE3}"/>
    <cellStyle name="40% - Accent1 7 2 2 4 2" xfId="28771" xr:uid="{4D176748-3378-48B5-9FBB-E1A02588CDC0}"/>
    <cellStyle name="40% - Accent1 7 2 2 5" xfId="20271" xr:uid="{46F5C3E9-5DFF-4076-8835-54F4819A9E20}"/>
    <cellStyle name="40% - Accent1 7 2 3" xfId="3463" xr:uid="{D7214CC3-963B-403B-AE7F-7D1C2AB00DE5}"/>
    <cellStyle name="40% - Accent1 7 2 3 2" xfId="7623" xr:uid="{E9BE9DF0-33D0-48B4-BBBD-908762E2FF48}"/>
    <cellStyle name="40% - Accent1 7 2 3 2 2" xfId="16206" xr:uid="{4E9F271E-64B5-4448-9017-298A783A8AD3}"/>
    <cellStyle name="40% - Accent1 7 2 3 2 2 2" xfId="34031" xr:uid="{A88E1174-88FD-4762-A4C0-51C05F58BE5B}"/>
    <cellStyle name="40% - Accent1 7 2 3 2 3" xfId="25531" xr:uid="{07C101B5-B30D-489D-819A-EB2F5B2B9B7D}"/>
    <cellStyle name="40% - Accent1 7 2 3 3" xfId="12046" xr:uid="{4F6C82F3-9FB0-456C-B299-50FCB02C1C07}"/>
    <cellStyle name="40% - Accent1 7 2 3 3 2" xfId="29871" xr:uid="{07F9D556-FD92-46B4-8C03-41713376B2A5}"/>
    <cellStyle name="40% - Accent1 7 2 3 4" xfId="21371" xr:uid="{6EEB14B4-BE41-408E-AFBA-8E74133A241F}"/>
    <cellStyle name="40% - Accent1 7 2 4" xfId="5543" xr:uid="{108A0D3E-B2EC-4271-A19D-706FBF0DC607}"/>
    <cellStyle name="40% - Accent1 7 2 4 2" xfId="14126" xr:uid="{D77E1A84-3AAC-4341-AF02-DD5B084428E0}"/>
    <cellStyle name="40% - Accent1 7 2 4 2 2" xfId="31951" xr:uid="{302B3276-6621-4167-918B-E76AEE5B7043}"/>
    <cellStyle name="40% - Accent1 7 2 4 3" xfId="23451" xr:uid="{943B7283-BD18-4FA4-A8A6-C30688BA755B}"/>
    <cellStyle name="40% - Accent1 7 2 5" xfId="9966" xr:uid="{DD625650-459E-4764-84A1-2C6B2BAD08E3}"/>
    <cellStyle name="40% - Accent1 7 2 5 2" xfId="27791" xr:uid="{42DDE8E2-2887-4EF0-867C-7D947868F595}"/>
    <cellStyle name="40% - Accent1 7 2 6" xfId="19291" xr:uid="{1AAEE3E2-6BA3-47A4-A3E1-835326AF6995}"/>
    <cellStyle name="40% - Accent1 7 3" xfId="1883" xr:uid="{D7455724-EC25-41A6-B051-E8B5F9B809EC}"/>
    <cellStyle name="40% - Accent1 7 3 2" xfId="3963" xr:uid="{4A212A87-7007-4340-8E80-8F3B8387C151}"/>
    <cellStyle name="40% - Accent1 7 3 2 2" xfId="8123" xr:uid="{211AF72E-876F-4968-921E-69E89EDF5FF4}"/>
    <cellStyle name="40% - Accent1 7 3 2 2 2" xfId="16706" xr:uid="{D41BAFCC-9557-4DB3-9A1F-5E5DADCD3501}"/>
    <cellStyle name="40% - Accent1 7 3 2 2 2 2" xfId="34531" xr:uid="{E5094925-92A6-4C7A-81A7-B54B5BFEE8E6}"/>
    <cellStyle name="40% - Accent1 7 3 2 2 3" xfId="26031" xr:uid="{8E0AB5A9-B751-4D80-8D28-EA7D5BB22828}"/>
    <cellStyle name="40% - Accent1 7 3 2 3" xfId="12546" xr:uid="{5AF932F9-29C1-45BB-915E-38A1BA3CF4CA}"/>
    <cellStyle name="40% - Accent1 7 3 2 3 2" xfId="30371" xr:uid="{21D73411-2DB9-41AF-9648-8C3C305EAAEF}"/>
    <cellStyle name="40% - Accent1 7 3 2 4" xfId="21871" xr:uid="{ED35A337-245F-439A-B4F7-CD3313AFCF3F}"/>
    <cellStyle name="40% - Accent1 7 3 3" xfId="6043" xr:uid="{97D24A73-A2A2-40CC-B787-66778C5B6261}"/>
    <cellStyle name="40% - Accent1 7 3 3 2" xfId="14626" xr:uid="{1D56889B-88FD-4C1B-A505-ECEA433AC8A5}"/>
    <cellStyle name="40% - Accent1 7 3 3 2 2" xfId="32451" xr:uid="{0F03CAA9-4FA2-48C4-B56E-61689FDB28A5}"/>
    <cellStyle name="40% - Accent1 7 3 3 3" xfId="23951" xr:uid="{C650FA0D-7640-4E3D-9357-75015897C8DF}"/>
    <cellStyle name="40% - Accent1 7 3 4" xfId="10466" xr:uid="{CDC0CE7F-82BD-4DF9-B056-B21340FE1985}"/>
    <cellStyle name="40% - Accent1 7 3 4 2" xfId="28291" xr:uid="{D33E6A4C-97A6-4DF9-A08F-5CE937DEBA30}"/>
    <cellStyle name="40% - Accent1 7 3 5" xfId="19791" xr:uid="{C7F5AEBC-B73D-437D-B47D-6BC3874C6BD5}"/>
    <cellStyle name="40% - Accent1 7 4" xfId="2983" xr:uid="{EDA9D2C3-513D-4743-B657-C7E342D96CC3}"/>
    <cellStyle name="40% - Accent1 7 4 2" xfId="7143" xr:uid="{FFEA7016-F241-44E3-98C9-1905EC2E2A6C}"/>
    <cellStyle name="40% - Accent1 7 4 2 2" xfId="15726" xr:uid="{CC30BB19-1ABC-4BFE-9EC1-28E4A7254CE5}"/>
    <cellStyle name="40% - Accent1 7 4 2 2 2" xfId="33551" xr:uid="{3E2A2BA9-4C28-4821-AAEC-6FE7EA35C18D}"/>
    <cellStyle name="40% - Accent1 7 4 2 3" xfId="25051" xr:uid="{345B6743-C801-4004-94B2-DB128DB423A4}"/>
    <cellStyle name="40% - Accent1 7 4 3" xfId="11566" xr:uid="{04203625-B667-4806-BACB-06094A817ACE}"/>
    <cellStyle name="40% - Accent1 7 4 3 2" xfId="29391" xr:uid="{F8092336-CD0D-4A67-9667-26831B289DC1}"/>
    <cellStyle name="40% - Accent1 7 4 4" xfId="20891" xr:uid="{DB9B0481-B0AD-47B3-904B-150B51EFBAF7}"/>
    <cellStyle name="40% - Accent1 7 5" xfId="5063" xr:uid="{D1EBD491-CB59-4DC6-8E34-ABE253BADBC5}"/>
    <cellStyle name="40% - Accent1 7 5 2" xfId="13646" xr:uid="{9E8B3FF5-E7C2-4C07-AA11-2C0536BFB84F}"/>
    <cellStyle name="40% - Accent1 7 5 2 2" xfId="31471" xr:uid="{ADF1734A-585D-40D9-B018-5BDB9C850225}"/>
    <cellStyle name="40% - Accent1 7 5 3" xfId="22971" xr:uid="{06EBC1EC-C897-441C-A006-F5664696BD36}"/>
    <cellStyle name="40% - Accent1 7 6" xfId="9486" xr:uid="{BCF9026D-6F81-40E5-8528-25A3294639A9}"/>
    <cellStyle name="40% - Accent1 7 6 2" xfId="27311" xr:uid="{DD3FAD41-60E4-49D9-BE55-37401FAA0DAB}"/>
    <cellStyle name="40% - Accent1 7 7" xfId="18811" xr:uid="{9D841CB8-D502-4F3C-A545-B511CD07C7F0}"/>
    <cellStyle name="40% - Accent1 70" xfId="18431" xr:uid="{B90CAD07-2DA1-40AD-B407-F31F1B0EB97C}"/>
    <cellStyle name="40% - Accent1 71" xfId="18451" xr:uid="{309549A1-090C-49BA-8E6D-8A0A9E6BF03F}"/>
    <cellStyle name="40% - Accent1 72" xfId="18471" xr:uid="{B2D29AB8-E077-471C-A4AF-E2F5DB5C00AB}"/>
    <cellStyle name="40% - Accent1 73" xfId="18491" xr:uid="{35816593-A4ED-40AF-A564-4444BAB8CFD6}"/>
    <cellStyle name="40% - Accent1 74" xfId="18511" xr:uid="{718F0A0F-F8FF-48B3-8737-F4FBB6871759}"/>
    <cellStyle name="40% - Accent1 75" xfId="18531" xr:uid="{F3F6BC78-AE80-49F8-A27C-0DE39D60DB40}"/>
    <cellStyle name="40% - Accent1 76" xfId="18551" xr:uid="{AD696884-2CF4-43D3-8108-5339135721BF}"/>
    <cellStyle name="40% - Accent1 77" xfId="18571" xr:uid="{7FA34B66-AB63-48EB-8B8E-A892F97329B9}"/>
    <cellStyle name="40% - Accent1 78" xfId="18591" xr:uid="{55771777-ABC4-4B8A-A2EA-B08434797FAA}"/>
    <cellStyle name="40% - Accent1 79" xfId="18611" xr:uid="{6492AA3E-D7B6-4AA8-AB84-FF0E66D8E7BB}"/>
    <cellStyle name="40% - Accent1 8" xfId="688" xr:uid="{6B45C499-AF29-4A0A-BFDB-7E9F142711CF}"/>
    <cellStyle name="40% - Accent1 8 2" xfId="1294" xr:uid="{8DEAF2B2-C3BC-4BF8-AE84-E15FE15B5369}"/>
    <cellStyle name="40% - Accent1 8 2 2" xfId="2383" xr:uid="{3C1B6E45-CDD1-425D-95E5-FA2A395688C6}"/>
    <cellStyle name="40% - Accent1 8 2 2 2" xfId="4463" xr:uid="{D8679C35-D22D-4845-A2C5-0720D8BEDA34}"/>
    <cellStyle name="40% - Accent1 8 2 2 2 2" xfId="8623" xr:uid="{E2D50551-5B08-4853-B8FC-1DB0E9270D1D}"/>
    <cellStyle name="40% - Accent1 8 2 2 2 2 2" xfId="17206" xr:uid="{BD0D142B-7B10-4815-8FED-7D75BBE67438}"/>
    <cellStyle name="40% - Accent1 8 2 2 2 2 2 2" xfId="35031" xr:uid="{9791AF56-6EA6-4FE9-8A62-346CB3FD1294}"/>
    <cellStyle name="40% - Accent1 8 2 2 2 2 3" xfId="26531" xr:uid="{9E1A0134-579B-4EB7-A415-AF0CE52411CD}"/>
    <cellStyle name="40% - Accent1 8 2 2 2 3" xfId="13046" xr:uid="{C06F22C6-5416-4A37-87D9-61621A916784}"/>
    <cellStyle name="40% - Accent1 8 2 2 2 3 2" xfId="30871" xr:uid="{EFC359FE-F235-412D-9AE1-16FC27886367}"/>
    <cellStyle name="40% - Accent1 8 2 2 2 4" xfId="22371" xr:uid="{1B2688D6-6CCD-47E2-820A-8CAA5EE61F29}"/>
    <cellStyle name="40% - Accent1 8 2 2 3" xfId="6543" xr:uid="{250CD261-BC99-4FF6-84DF-BDE0FE0266B5}"/>
    <cellStyle name="40% - Accent1 8 2 2 3 2" xfId="15126" xr:uid="{CFD1CF3A-A410-489A-83EE-0897EC6CCA75}"/>
    <cellStyle name="40% - Accent1 8 2 2 3 2 2" xfId="32951" xr:uid="{62AA00A5-7E00-4C74-BCC5-8AE418F4BC09}"/>
    <cellStyle name="40% - Accent1 8 2 2 3 3" xfId="24451" xr:uid="{132A9470-144C-4055-9745-8790E3D70725}"/>
    <cellStyle name="40% - Accent1 8 2 2 4" xfId="10966" xr:uid="{215F19DA-AE7F-48E1-BCD0-30D1BE1BBF3D}"/>
    <cellStyle name="40% - Accent1 8 2 2 4 2" xfId="28791" xr:uid="{209EAC69-2679-4605-A5D2-C45FE765E5F1}"/>
    <cellStyle name="40% - Accent1 8 2 2 5" xfId="20291" xr:uid="{52C24BB5-8D32-40BA-927A-B1B4FA6F9FB2}"/>
    <cellStyle name="40% - Accent1 8 2 3" xfId="3483" xr:uid="{EB0DFA8C-F04F-40BE-B42B-F501A4432A7D}"/>
    <cellStyle name="40% - Accent1 8 2 3 2" xfId="7643" xr:uid="{1BFF65E8-601E-46D1-9DCB-0A6CF5A4D352}"/>
    <cellStyle name="40% - Accent1 8 2 3 2 2" xfId="16226" xr:uid="{4AC766D5-2D82-455C-A3C9-F1DC597CC5B1}"/>
    <cellStyle name="40% - Accent1 8 2 3 2 2 2" xfId="34051" xr:uid="{9CF45464-48A3-4FA6-8E74-C20E3B0A9833}"/>
    <cellStyle name="40% - Accent1 8 2 3 2 3" xfId="25551" xr:uid="{41CB637D-58EA-4F3B-AF4C-E984A7750A1B}"/>
    <cellStyle name="40% - Accent1 8 2 3 3" xfId="12066" xr:uid="{19010EA0-B0FB-423D-9C60-C3B27EEAC964}"/>
    <cellStyle name="40% - Accent1 8 2 3 3 2" xfId="29891" xr:uid="{B0B9225C-DB98-4678-9C2D-841FD4CECBA9}"/>
    <cellStyle name="40% - Accent1 8 2 3 4" xfId="21391" xr:uid="{29EDD742-D6C6-4C31-97E8-D8D358B23330}"/>
    <cellStyle name="40% - Accent1 8 2 4" xfId="5563" xr:uid="{AD2ACC42-D52B-4BF1-AE34-895B642A567A}"/>
    <cellStyle name="40% - Accent1 8 2 4 2" xfId="14146" xr:uid="{59A50126-0C66-4EE7-8DC4-A4BA6C55AE40}"/>
    <cellStyle name="40% - Accent1 8 2 4 2 2" xfId="31971" xr:uid="{78A4D9F8-12EC-4AAA-A507-A7A36410B414}"/>
    <cellStyle name="40% - Accent1 8 2 4 3" xfId="23471" xr:uid="{1B2941AC-9752-461D-821A-420C4E17CA37}"/>
    <cellStyle name="40% - Accent1 8 2 5" xfId="9986" xr:uid="{2B3427BE-20BF-4DCD-8320-ED0228B172D0}"/>
    <cellStyle name="40% - Accent1 8 2 5 2" xfId="27811" xr:uid="{86266299-A2BD-4862-8982-A7E29D91E876}"/>
    <cellStyle name="40% - Accent1 8 2 6" xfId="19311" xr:uid="{B04C8920-7D1F-4785-9842-68611A67BEF4}"/>
    <cellStyle name="40% - Accent1 8 3" xfId="1903" xr:uid="{A60E2F1A-78FD-4946-91C3-EF2CECB8F88A}"/>
    <cellStyle name="40% - Accent1 8 3 2" xfId="3983" xr:uid="{C8FFE598-D41C-4B98-80CB-5AA4DB1272E3}"/>
    <cellStyle name="40% - Accent1 8 3 2 2" xfId="8143" xr:uid="{FFA94DDD-2BE9-4D08-97DD-1FB5425A06D4}"/>
    <cellStyle name="40% - Accent1 8 3 2 2 2" xfId="16726" xr:uid="{B3F608AD-3651-4CAA-B597-359BBF05A301}"/>
    <cellStyle name="40% - Accent1 8 3 2 2 2 2" xfId="34551" xr:uid="{026F4B34-E01E-46BC-9056-43ADEDDC947C}"/>
    <cellStyle name="40% - Accent1 8 3 2 2 3" xfId="26051" xr:uid="{5F1C1341-F9FE-4265-8F4B-96BD0F01840E}"/>
    <cellStyle name="40% - Accent1 8 3 2 3" xfId="12566" xr:uid="{19E878D3-4428-4FEA-B048-2CCE1C1757A9}"/>
    <cellStyle name="40% - Accent1 8 3 2 3 2" xfId="30391" xr:uid="{0C53078E-9397-4D8F-901D-1FA8D746C35F}"/>
    <cellStyle name="40% - Accent1 8 3 2 4" xfId="21891" xr:uid="{B46AB168-63D7-42BA-9EBE-E56DFB59184F}"/>
    <cellStyle name="40% - Accent1 8 3 3" xfId="6063" xr:uid="{E98B9428-90AC-46EC-8B53-0F01FD25D061}"/>
    <cellStyle name="40% - Accent1 8 3 3 2" xfId="14646" xr:uid="{D16533B8-9328-4199-BB98-860C6B80BE17}"/>
    <cellStyle name="40% - Accent1 8 3 3 2 2" xfId="32471" xr:uid="{9F7F722C-7F4A-47AE-A6EA-A16766BC5AAE}"/>
    <cellStyle name="40% - Accent1 8 3 3 3" xfId="23971" xr:uid="{023E2534-FC2D-4B63-BC00-A441F17EC8C2}"/>
    <cellStyle name="40% - Accent1 8 3 4" xfId="10486" xr:uid="{DBCD8A3B-1035-4EAD-BBD2-CF10E9A32520}"/>
    <cellStyle name="40% - Accent1 8 3 4 2" xfId="28311" xr:uid="{DFAA5CE4-B971-4E41-8160-9078455CB232}"/>
    <cellStyle name="40% - Accent1 8 3 5" xfId="19811" xr:uid="{C956892C-9DA9-44FA-85DA-C081C0D40C07}"/>
    <cellStyle name="40% - Accent1 8 4" xfId="3003" xr:uid="{64B55E8D-F305-4168-97A3-B29D98D894B3}"/>
    <cellStyle name="40% - Accent1 8 4 2" xfId="7163" xr:uid="{EA64E2B1-FCA7-4A39-8815-D9D4942A5F5A}"/>
    <cellStyle name="40% - Accent1 8 4 2 2" xfId="15746" xr:uid="{E78EFBC3-4735-45A2-BF00-876B9E8175AF}"/>
    <cellStyle name="40% - Accent1 8 4 2 2 2" xfId="33571" xr:uid="{DF28E230-0462-4ADE-B606-93543E3DF725}"/>
    <cellStyle name="40% - Accent1 8 4 2 3" xfId="25071" xr:uid="{AFC53C17-478D-43FC-A3CB-4E6B71BE5C61}"/>
    <cellStyle name="40% - Accent1 8 4 3" xfId="11586" xr:uid="{A65035E3-E340-4CCF-BBEC-83FAA745EC68}"/>
    <cellStyle name="40% - Accent1 8 4 3 2" xfId="29411" xr:uid="{E0253753-A369-4326-8AD3-9494D8824E83}"/>
    <cellStyle name="40% - Accent1 8 4 4" xfId="20911" xr:uid="{4503B80B-2A97-42CE-BD87-F5B84BD8FBBA}"/>
    <cellStyle name="40% - Accent1 8 5" xfId="5083" xr:uid="{CB3273A3-6901-451F-9BDF-5F6765B260A2}"/>
    <cellStyle name="40% - Accent1 8 5 2" xfId="13666" xr:uid="{8EAEAED4-C42E-4108-9246-4AE16906B828}"/>
    <cellStyle name="40% - Accent1 8 5 2 2" xfId="31491" xr:uid="{64CD1864-2FDB-4BAE-92BC-F7265FA1A0BF}"/>
    <cellStyle name="40% - Accent1 8 5 3" xfId="22991" xr:uid="{3BCBD8C9-FA95-499E-B611-D837199D864C}"/>
    <cellStyle name="40% - Accent1 8 6" xfId="9506" xr:uid="{F0DCB882-2883-4EE5-AAD5-8A0157A0CCEA}"/>
    <cellStyle name="40% - Accent1 8 6 2" xfId="27331" xr:uid="{7C151B01-EFA0-4912-BA91-4EB85AE65272}"/>
    <cellStyle name="40% - Accent1 8 7" xfId="18831" xr:uid="{9D63F823-0E78-4731-AC69-9B9C3ECCC061}"/>
    <cellStyle name="40% - Accent1 80" xfId="18631" xr:uid="{C0C224B8-6734-4256-92BA-C159B1DE53CF}"/>
    <cellStyle name="40% - Accent1 81" xfId="18651" xr:uid="{59BE52C8-53A5-48D4-B2B4-0AC18044F6F9}"/>
    <cellStyle name="40% - Accent1 82" xfId="35771" xr:uid="{E4AAF744-6F93-4701-84D6-6C5EE5393DFB}"/>
    <cellStyle name="40% - Accent1 83" xfId="35791" xr:uid="{782CB1E6-EBCE-45C0-9399-595928C4ED98}"/>
    <cellStyle name="40% - Accent1 84" xfId="35811" xr:uid="{AA0FE029-B8C4-433F-9EB5-580B56B2A102}"/>
    <cellStyle name="40% - Accent1 85" xfId="35831" xr:uid="{9AE1CFEB-D5B7-40CC-88B6-E72477940ED1}"/>
    <cellStyle name="40% - Accent1 86" xfId="35851" xr:uid="{B1511F92-D172-4BB5-B9DA-9D3A4AC4B849}"/>
    <cellStyle name="40% - Accent1 87" xfId="35871" xr:uid="{2C5A5F9F-C53F-477E-8B6E-DF3868DA61EA}"/>
    <cellStyle name="40% - Accent1 88" xfId="35891" xr:uid="{67A1C4F3-4C19-4A38-91D2-B9C11ED3A6C3}"/>
    <cellStyle name="40% - Accent1 89" xfId="35911" xr:uid="{1C411E5C-C427-4170-8580-A3A3A28571B3}"/>
    <cellStyle name="40% - Accent1 9" xfId="711" xr:uid="{C8C8DB59-9C0C-4EBF-914B-9F883AD15F9D}"/>
    <cellStyle name="40% - Accent1 9 2" xfId="1317" xr:uid="{D1E4B29A-F071-42D9-9E24-1D71C579AA84}"/>
    <cellStyle name="40% - Accent1 9 2 2" xfId="2403" xr:uid="{791096C4-ED72-49BF-9C58-3B85742C11FF}"/>
    <cellStyle name="40% - Accent1 9 2 2 2" xfId="4483" xr:uid="{507C1789-9C06-4B7A-812D-2485B6870FC7}"/>
    <cellStyle name="40% - Accent1 9 2 2 2 2" xfId="8643" xr:uid="{80084A04-B23B-4A9C-877C-0D5B30A1B6A3}"/>
    <cellStyle name="40% - Accent1 9 2 2 2 2 2" xfId="17226" xr:uid="{7CDD745E-0009-44ED-9F05-F9AE6E71EE48}"/>
    <cellStyle name="40% - Accent1 9 2 2 2 2 2 2" xfId="35051" xr:uid="{E1904795-A410-48F8-88DD-C38237E32379}"/>
    <cellStyle name="40% - Accent1 9 2 2 2 2 3" xfId="26551" xr:uid="{6434CD26-17BA-4EB4-AD31-9846FDEA8F69}"/>
    <cellStyle name="40% - Accent1 9 2 2 2 3" xfId="13066" xr:uid="{8ED312DC-A622-4F3F-BCFC-BFB2751EDDE5}"/>
    <cellStyle name="40% - Accent1 9 2 2 2 3 2" xfId="30891" xr:uid="{C0C63C6C-1621-46DB-B953-2CBC94B2069A}"/>
    <cellStyle name="40% - Accent1 9 2 2 2 4" xfId="22391" xr:uid="{A484BC92-4EAB-45EE-A686-1C073A980087}"/>
    <cellStyle name="40% - Accent1 9 2 2 3" xfId="6563" xr:uid="{13E382A0-75F3-4B1A-A171-27D641042ED6}"/>
    <cellStyle name="40% - Accent1 9 2 2 3 2" xfId="15146" xr:uid="{4AD5CE2C-1A5E-4595-B6D4-1E89BC7B1DA9}"/>
    <cellStyle name="40% - Accent1 9 2 2 3 2 2" xfId="32971" xr:uid="{DF5B5FB1-F1A4-42D0-ADD8-543B3E759C9A}"/>
    <cellStyle name="40% - Accent1 9 2 2 3 3" xfId="24471" xr:uid="{5B8E275A-ADA3-41B8-9797-7EB1CB559837}"/>
    <cellStyle name="40% - Accent1 9 2 2 4" xfId="10986" xr:uid="{C7710218-16E7-4452-9CD0-29DED63CF26D}"/>
    <cellStyle name="40% - Accent1 9 2 2 4 2" xfId="28811" xr:uid="{6F8BB8F1-9543-4C2F-BAAB-DDDA3D485101}"/>
    <cellStyle name="40% - Accent1 9 2 2 5" xfId="20311" xr:uid="{C53A6C70-B1AA-44E4-A98B-618032851600}"/>
    <cellStyle name="40% - Accent1 9 2 3" xfId="3503" xr:uid="{E49CD5E9-BCF0-40A2-B838-3B13B1C98069}"/>
    <cellStyle name="40% - Accent1 9 2 3 2" xfId="7663" xr:uid="{8936C5DC-7A13-4B66-B72B-4C2B10984C3E}"/>
    <cellStyle name="40% - Accent1 9 2 3 2 2" xfId="16246" xr:uid="{CA5F9D5E-697C-4F04-9988-A30055A0E0A7}"/>
    <cellStyle name="40% - Accent1 9 2 3 2 2 2" xfId="34071" xr:uid="{C91928FE-D473-4F3E-B3C7-093545E3AFEA}"/>
    <cellStyle name="40% - Accent1 9 2 3 2 3" xfId="25571" xr:uid="{B05EF420-413A-436F-AB2D-D9B82590DDAF}"/>
    <cellStyle name="40% - Accent1 9 2 3 3" xfId="12086" xr:uid="{02417FFE-D2B1-4015-96EC-1425123FB6AB}"/>
    <cellStyle name="40% - Accent1 9 2 3 3 2" xfId="29911" xr:uid="{7433BF99-AC4E-4236-9B51-83B52045CF91}"/>
    <cellStyle name="40% - Accent1 9 2 3 4" xfId="21411" xr:uid="{57B28933-088B-421F-9F30-1B98408FC1E9}"/>
    <cellStyle name="40% - Accent1 9 2 4" xfId="5583" xr:uid="{2455EFBC-03E1-49DD-8DA9-E6D2B8D20D99}"/>
    <cellStyle name="40% - Accent1 9 2 4 2" xfId="14166" xr:uid="{1D55D085-06D8-400E-9A51-B1EAE9862B8B}"/>
    <cellStyle name="40% - Accent1 9 2 4 2 2" xfId="31991" xr:uid="{EAA71E84-FC60-495A-8F18-48A87D3A26B7}"/>
    <cellStyle name="40% - Accent1 9 2 4 3" xfId="23491" xr:uid="{C74C5353-434C-4841-B034-630A503D0414}"/>
    <cellStyle name="40% - Accent1 9 2 5" xfId="10006" xr:uid="{6A12A579-491B-46AB-B6B9-74066CDB6525}"/>
    <cellStyle name="40% - Accent1 9 2 5 2" xfId="27831" xr:uid="{E568B1C7-5FFD-4E48-BA0A-8A8278A85FE1}"/>
    <cellStyle name="40% - Accent1 9 2 6" xfId="19331" xr:uid="{BEB5C4BF-0541-41AF-995A-63443A5CED6D}"/>
    <cellStyle name="40% - Accent1 9 3" xfId="1923" xr:uid="{77F9AFA0-A6FF-4FF4-B84E-643D9CA7112B}"/>
    <cellStyle name="40% - Accent1 9 3 2" xfId="4003" xr:uid="{D9B8108E-23A3-4BB7-A01E-1812E7F2AEC4}"/>
    <cellStyle name="40% - Accent1 9 3 2 2" xfId="8163" xr:uid="{EA6AF137-AC11-48A8-B7E9-D9CC17285611}"/>
    <cellStyle name="40% - Accent1 9 3 2 2 2" xfId="16746" xr:uid="{03A6383E-F379-4760-B2CE-FD9BDF326C27}"/>
    <cellStyle name="40% - Accent1 9 3 2 2 2 2" xfId="34571" xr:uid="{C61895ED-7DDD-4D49-9C68-CEC4AC991561}"/>
    <cellStyle name="40% - Accent1 9 3 2 2 3" xfId="26071" xr:uid="{90368558-64A8-422D-96FA-EABD06DDF6D6}"/>
    <cellStyle name="40% - Accent1 9 3 2 3" xfId="12586" xr:uid="{957AE354-C7A2-4330-BD93-C73A738ED5E9}"/>
    <cellStyle name="40% - Accent1 9 3 2 3 2" xfId="30411" xr:uid="{84BFF89E-CC75-4C6C-AF0D-72E2D0EB3CB3}"/>
    <cellStyle name="40% - Accent1 9 3 2 4" xfId="21911" xr:uid="{09FD4ECC-B7FA-47F1-B3A8-A1F8AC00C0D1}"/>
    <cellStyle name="40% - Accent1 9 3 3" xfId="6083" xr:uid="{4EB3B79B-8FE9-4581-976C-F030C7E70F08}"/>
    <cellStyle name="40% - Accent1 9 3 3 2" xfId="14666" xr:uid="{FAE66EF8-92A8-483A-BBCE-836EF6773532}"/>
    <cellStyle name="40% - Accent1 9 3 3 2 2" xfId="32491" xr:uid="{20B52097-8514-40B7-87E8-A81780A9FE55}"/>
    <cellStyle name="40% - Accent1 9 3 3 3" xfId="23991" xr:uid="{919474B6-B4D3-4AA3-8A6D-D7DE48C675C8}"/>
    <cellStyle name="40% - Accent1 9 3 4" xfId="10506" xr:uid="{04558461-18FB-462C-BC8C-01680541067B}"/>
    <cellStyle name="40% - Accent1 9 3 4 2" xfId="28331" xr:uid="{17879C26-51CB-4976-AD3B-43666F6347AB}"/>
    <cellStyle name="40% - Accent1 9 3 5" xfId="19831" xr:uid="{EA7B35C6-0125-4F31-9EC6-545BC0F3800F}"/>
    <cellStyle name="40% - Accent1 9 4" xfId="3023" xr:uid="{D2E8F981-66DB-47F9-A689-C0E56D9BB8C7}"/>
    <cellStyle name="40% - Accent1 9 4 2" xfId="7183" xr:uid="{FDEED5A2-89A1-45FB-A2F3-8C335A930325}"/>
    <cellStyle name="40% - Accent1 9 4 2 2" xfId="15766" xr:uid="{6CBB1F5A-D843-488F-98D3-F60775BAC1C3}"/>
    <cellStyle name="40% - Accent1 9 4 2 2 2" xfId="33591" xr:uid="{894FAE5D-E795-4F71-845D-B00E2747F2FD}"/>
    <cellStyle name="40% - Accent1 9 4 2 3" xfId="25091" xr:uid="{771B017C-2E29-4283-9445-5C5A76CFA6FD}"/>
    <cellStyle name="40% - Accent1 9 4 3" xfId="11606" xr:uid="{423DFC84-8865-46C4-BC79-44964B87403D}"/>
    <cellStyle name="40% - Accent1 9 4 3 2" xfId="29431" xr:uid="{6325DD44-FBDA-4EEE-BA32-99E1EA53E4F3}"/>
    <cellStyle name="40% - Accent1 9 4 4" xfId="20931" xr:uid="{C7F7E544-DFC2-4753-8882-C8D78F6FFE01}"/>
    <cellStyle name="40% - Accent1 9 5" xfId="5103" xr:uid="{5780F836-782F-47D3-9DBE-9C7093D8FD2F}"/>
    <cellStyle name="40% - Accent1 9 5 2" xfId="13686" xr:uid="{CBDCD740-0A60-4E79-8E08-558B9947C044}"/>
    <cellStyle name="40% - Accent1 9 5 2 2" xfId="31511" xr:uid="{F584DB5A-A3AA-468B-806E-A4F4C1B5C86C}"/>
    <cellStyle name="40% - Accent1 9 5 3" xfId="23011" xr:uid="{E02F9B4E-A092-4AA8-9910-A177EFAE8275}"/>
    <cellStyle name="40% - Accent1 9 6" xfId="9526" xr:uid="{DE7DD91E-2897-43AC-87C2-A7835CFD478B}"/>
    <cellStyle name="40% - Accent1 9 6 2" xfId="27351" xr:uid="{E7BCAB63-6B14-4126-B1A1-6CC7BBDC8043}"/>
    <cellStyle name="40% - Accent1 9 7" xfId="18851" xr:uid="{2594769F-C137-4015-B0B0-70CE5D36A77B}"/>
    <cellStyle name="40% - Accent1 90" xfId="35931" xr:uid="{034E9D17-D347-4085-877D-9FF3C6917A86}"/>
    <cellStyle name="40% - Accent1 91" xfId="35951" xr:uid="{20347D7C-8832-402D-90B9-D1C45556E4A7}"/>
    <cellStyle name="40% - Accent1 92" xfId="35971" xr:uid="{AA51EB04-45AA-4322-BAE5-9BD95B6A9F7E}"/>
    <cellStyle name="40% - Accent1 93" xfId="35991" xr:uid="{8D796003-39CB-4E60-804D-53B14F6706BA}"/>
    <cellStyle name="40% - Accent1 94" xfId="36011" xr:uid="{D6404480-B1A6-48C0-83E5-1AA55FABF62B}"/>
    <cellStyle name="40% - Accent1 95" xfId="36031" xr:uid="{64B41F8A-5CB2-430E-984C-2C8DAC479E48}"/>
    <cellStyle name="40% - Accent1 96" xfId="36051" xr:uid="{0C6B780F-9DCA-4321-8CE8-81CB537FC90B}"/>
    <cellStyle name="40% - Accent1 97" xfId="36071" xr:uid="{66BB65EC-4A58-433F-A76C-EEF3D7BFEB33}"/>
    <cellStyle name="40% - Accent1 98" xfId="36091" xr:uid="{E1612796-FA2A-471C-B9B2-18C3F021F7B5}"/>
    <cellStyle name="40% - Accent1 99" xfId="36111" xr:uid="{C38FF756-5EF3-4058-A6E5-C7FE33DC423D}"/>
    <cellStyle name="40% - Accent2" xfId="46" builtinId="35" customBuiltin="1"/>
    <cellStyle name="40% - Accent2 10" xfId="737" xr:uid="{815B91F4-367D-4E35-A5BA-EEC51C492A88}"/>
    <cellStyle name="40% - Accent2 10 2" xfId="1343" xr:uid="{3F336E46-9AA2-407A-B7B1-C1076AAE48FC}"/>
    <cellStyle name="40% - Accent2 10 2 2" xfId="2426" xr:uid="{F649E880-3D30-4AD7-8BF1-0C308C26348E}"/>
    <cellStyle name="40% - Accent2 10 2 2 2" xfId="4506" xr:uid="{DCBBBCED-C663-4690-A82D-53B0A738A882}"/>
    <cellStyle name="40% - Accent2 10 2 2 2 2" xfId="8666" xr:uid="{6C62E9D1-FDA6-48AB-A9D0-8D8BCAA270E5}"/>
    <cellStyle name="40% - Accent2 10 2 2 2 2 2" xfId="17249" xr:uid="{BA84D28D-2AE2-41BA-8824-0A1015F318CA}"/>
    <cellStyle name="40% - Accent2 10 2 2 2 2 2 2" xfId="35074" xr:uid="{D427DF26-A17C-48F1-AFA3-CB4ABE503E62}"/>
    <cellStyle name="40% - Accent2 10 2 2 2 2 3" xfId="26574" xr:uid="{0DE1DDB7-C236-4CDF-B48D-F06FC13A1645}"/>
    <cellStyle name="40% - Accent2 10 2 2 2 3" xfId="13089" xr:uid="{9FBD08DD-F7B7-4024-B84F-B5BD04B60262}"/>
    <cellStyle name="40% - Accent2 10 2 2 2 3 2" xfId="30914" xr:uid="{CD50F4CE-21B4-4C79-8233-0F96B6465CBC}"/>
    <cellStyle name="40% - Accent2 10 2 2 2 4" xfId="22414" xr:uid="{C6AC9762-0F5C-40CC-884F-4630CC11E3C0}"/>
    <cellStyle name="40% - Accent2 10 2 2 3" xfId="6586" xr:uid="{097DDA3A-2BA5-4859-91CE-90D6962DCE17}"/>
    <cellStyle name="40% - Accent2 10 2 2 3 2" xfId="15169" xr:uid="{3964303D-9F34-4900-B0F0-3763614AF374}"/>
    <cellStyle name="40% - Accent2 10 2 2 3 2 2" xfId="32994" xr:uid="{BEE66944-45FA-4EEB-BB43-F232C37B9946}"/>
    <cellStyle name="40% - Accent2 10 2 2 3 3" xfId="24494" xr:uid="{F9A2FF10-B72B-41F7-921D-5A97BD6BFD3B}"/>
    <cellStyle name="40% - Accent2 10 2 2 4" xfId="11009" xr:uid="{9F8716F9-1097-4D7F-93DF-F758CCC5A228}"/>
    <cellStyle name="40% - Accent2 10 2 2 4 2" xfId="28834" xr:uid="{1F7FEFB4-E0B8-489A-95E6-2AA9EF1A63CF}"/>
    <cellStyle name="40% - Accent2 10 2 2 5" xfId="20334" xr:uid="{E78971E1-D206-4690-A5A4-3E135E893F99}"/>
    <cellStyle name="40% - Accent2 10 2 3" xfId="3526" xr:uid="{5B987E6D-3393-431E-838F-580A4D45CE8F}"/>
    <cellStyle name="40% - Accent2 10 2 3 2" xfId="7686" xr:uid="{31F94E55-079C-427F-98CC-6831FD74FE66}"/>
    <cellStyle name="40% - Accent2 10 2 3 2 2" xfId="16269" xr:uid="{8D38CCF9-9291-4B51-B89F-FAF69CBCD0CB}"/>
    <cellStyle name="40% - Accent2 10 2 3 2 2 2" xfId="34094" xr:uid="{3C9A72F9-1820-4AE9-BE43-2F055DAAA59A}"/>
    <cellStyle name="40% - Accent2 10 2 3 2 3" xfId="25594" xr:uid="{EE73C699-7DAC-4A51-827D-4496B9740A38}"/>
    <cellStyle name="40% - Accent2 10 2 3 3" xfId="12109" xr:uid="{6BC2EE19-74AE-4264-A621-35D91112FDE9}"/>
    <cellStyle name="40% - Accent2 10 2 3 3 2" xfId="29934" xr:uid="{F943B15E-50E3-4352-A56C-3C25B7B4DE44}"/>
    <cellStyle name="40% - Accent2 10 2 3 4" xfId="21434" xr:uid="{91EAB830-A9DB-46FE-92CD-57B7AC6D3B0D}"/>
    <cellStyle name="40% - Accent2 10 2 4" xfId="5606" xr:uid="{10310C8E-1159-4C68-AA85-5988435632A1}"/>
    <cellStyle name="40% - Accent2 10 2 4 2" xfId="14189" xr:uid="{8AA4A1AC-14C9-43B6-87D2-4C0E33FE54A3}"/>
    <cellStyle name="40% - Accent2 10 2 4 2 2" xfId="32014" xr:uid="{B4B2A7E4-882C-4266-8B27-3DA85277E43D}"/>
    <cellStyle name="40% - Accent2 10 2 4 3" xfId="23514" xr:uid="{4390C48E-2FF1-4CC8-8861-8904805D1080}"/>
    <cellStyle name="40% - Accent2 10 2 5" xfId="10029" xr:uid="{409BCDA8-9F75-4D64-85F4-B861B3D6CBEA}"/>
    <cellStyle name="40% - Accent2 10 2 5 2" xfId="27854" xr:uid="{E4A3F69E-11E4-4517-87C8-45A7F6214EF4}"/>
    <cellStyle name="40% - Accent2 10 2 6" xfId="19354" xr:uid="{9C169FCC-69B2-4BDB-BBB6-E57B7447197D}"/>
    <cellStyle name="40% - Accent2 10 3" xfId="1946" xr:uid="{72B8DADA-C7E3-4CB7-9558-EE145CB199DA}"/>
    <cellStyle name="40% - Accent2 10 3 2" xfId="4026" xr:uid="{F83C838D-EA97-4D4B-9A20-7C6D08203C35}"/>
    <cellStyle name="40% - Accent2 10 3 2 2" xfId="8186" xr:uid="{F5DC126B-9534-4DA9-B5F1-422ED43554B8}"/>
    <cellStyle name="40% - Accent2 10 3 2 2 2" xfId="16769" xr:uid="{20CC7428-E031-4544-9A00-142F71FE1BEB}"/>
    <cellStyle name="40% - Accent2 10 3 2 2 2 2" xfId="34594" xr:uid="{897177B7-2D40-446B-A7B6-67221C8097A5}"/>
    <cellStyle name="40% - Accent2 10 3 2 2 3" xfId="26094" xr:uid="{83B1D2FA-2F50-4147-A7F1-F0F4B81BFDE6}"/>
    <cellStyle name="40% - Accent2 10 3 2 3" xfId="12609" xr:uid="{016E5A88-C88E-4FA8-B047-61EFBA63097E}"/>
    <cellStyle name="40% - Accent2 10 3 2 3 2" xfId="30434" xr:uid="{E0A11272-0553-427D-8DE2-CED07EE31AAF}"/>
    <cellStyle name="40% - Accent2 10 3 2 4" xfId="21934" xr:uid="{D9E39E8B-4118-4AC0-81A8-A36C529A0320}"/>
    <cellStyle name="40% - Accent2 10 3 3" xfId="6106" xr:uid="{17E9BCF9-55A1-48AD-9987-A573372A0CCD}"/>
    <cellStyle name="40% - Accent2 10 3 3 2" xfId="14689" xr:uid="{98C3E41C-8AD1-49A1-9B17-ADD6F72D7FC3}"/>
    <cellStyle name="40% - Accent2 10 3 3 2 2" xfId="32514" xr:uid="{2F72E461-70FB-4584-8CC8-EBB9E35F5DD1}"/>
    <cellStyle name="40% - Accent2 10 3 3 3" xfId="24014" xr:uid="{1A0B0F73-3C1F-4DD8-A4AF-B1E08A3E1887}"/>
    <cellStyle name="40% - Accent2 10 3 4" xfId="10529" xr:uid="{7945EAB1-1832-454A-B207-9A25E99B57D7}"/>
    <cellStyle name="40% - Accent2 10 3 4 2" xfId="28354" xr:uid="{6988E01A-FDB9-446B-9F9E-91362EC70277}"/>
    <cellStyle name="40% - Accent2 10 3 5" xfId="19854" xr:uid="{DDA813D8-050A-417C-94B6-68A75313EB80}"/>
    <cellStyle name="40% - Accent2 10 4" xfId="3046" xr:uid="{AD6ADBD6-E19B-4D0D-AB45-46C34518A1B0}"/>
    <cellStyle name="40% - Accent2 10 4 2" xfId="7206" xr:uid="{3D16989E-BA04-4C8F-A8DB-610603FD7389}"/>
    <cellStyle name="40% - Accent2 10 4 2 2" xfId="15789" xr:uid="{47CA456A-9ECC-4C98-92D0-7428DF331D44}"/>
    <cellStyle name="40% - Accent2 10 4 2 2 2" xfId="33614" xr:uid="{C9DCBF82-B409-44D7-AF00-5641ED87EFF9}"/>
    <cellStyle name="40% - Accent2 10 4 2 3" xfId="25114" xr:uid="{93E45C30-1DF6-4728-97C6-17F0269A24A6}"/>
    <cellStyle name="40% - Accent2 10 4 3" xfId="11629" xr:uid="{FB9906FF-9528-4E1E-BD33-B18460658880}"/>
    <cellStyle name="40% - Accent2 10 4 3 2" xfId="29454" xr:uid="{9039FB15-02A0-4467-807B-781A17FD64FE}"/>
    <cellStyle name="40% - Accent2 10 4 4" xfId="20954" xr:uid="{4F124EB2-69EB-447A-9665-E8940A12C76D}"/>
    <cellStyle name="40% - Accent2 10 5" xfId="5126" xr:uid="{E91D5618-ABF5-48C1-9ACD-DF0717586CBF}"/>
    <cellStyle name="40% - Accent2 10 5 2" xfId="13709" xr:uid="{0930EC2C-2D11-4CB3-953E-AB7FC260EC5F}"/>
    <cellStyle name="40% - Accent2 10 5 2 2" xfId="31534" xr:uid="{B5AFD35D-4528-495A-A368-F55E6B65AC45}"/>
    <cellStyle name="40% - Accent2 10 5 3" xfId="23034" xr:uid="{CA95A27C-1B8F-46E3-AB7C-C827782091ED}"/>
    <cellStyle name="40% - Accent2 10 6" xfId="9549" xr:uid="{CC78D704-2956-4F8F-B435-39FCF1077889}"/>
    <cellStyle name="40% - Accent2 10 6 2" xfId="27374" xr:uid="{2985FD51-9F43-4185-9C36-ED6FE146F272}"/>
    <cellStyle name="40% - Accent2 10 7" xfId="18874" xr:uid="{EE61AD51-5E6E-4B4C-BCFF-22E95B21ADF7}"/>
    <cellStyle name="40% - Accent2 100" xfId="36134" xr:uid="{75A2AC47-8CA5-4931-83BC-3A5D2B8E9880}"/>
    <cellStyle name="40% - Accent2 101" xfId="36154" xr:uid="{3E8F9562-9800-4348-A9B2-6E7F6365D33F}"/>
    <cellStyle name="40% - Accent2 102" xfId="36175" xr:uid="{F72ABDB8-7EB9-439C-B804-FF79C94819F5}"/>
    <cellStyle name="40% - Accent2 103" xfId="36195" xr:uid="{45773D01-B44F-4D10-9085-7E9042BB42F2}"/>
    <cellStyle name="40% - Accent2 104" xfId="36215" xr:uid="{66347B1B-40B2-4DDF-B0E1-FFAA68B29D59}"/>
    <cellStyle name="40% - Accent2 105" xfId="36235" xr:uid="{372C0E8F-082B-4695-AFAB-AF1A0438C7CD}"/>
    <cellStyle name="40% - Accent2 106" xfId="36255" xr:uid="{0AD4F9DC-2815-4DEC-BAB1-9031E981E859}"/>
    <cellStyle name="40% - Accent2 107" xfId="36275" xr:uid="{ED71CE6B-67D7-4437-AE7A-B9B700943946}"/>
    <cellStyle name="40% - Accent2 108" xfId="36295" xr:uid="{317F27D3-E05B-44FB-84D2-00B313E48F27}"/>
    <cellStyle name="40% - Accent2 109" xfId="36315" xr:uid="{9892FC3C-2D25-4E82-A976-69663FC794B3}"/>
    <cellStyle name="40% - Accent2 11" xfId="796" xr:uid="{42DDA2BD-E64C-43D3-A5B7-16AB8FEEEF1C}"/>
    <cellStyle name="40% - Accent2 11 2" xfId="1402" xr:uid="{22E7419C-4A43-4F7D-91DD-AE3083131B53}"/>
    <cellStyle name="40% - Accent2 11 2 2" xfId="2446" xr:uid="{F29F6E94-E128-4427-80C3-BD9B1BD9AA8B}"/>
    <cellStyle name="40% - Accent2 11 2 2 2" xfId="4526" xr:uid="{0FDD61C6-F6D3-4FB0-87B2-45D026D9D57F}"/>
    <cellStyle name="40% - Accent2 11 2 2 2 2" xfId="8686" xr:uid="{C4C97157-0268-455A-AA25-E83BE744B7FB}"/>
    <cellStyle name="40% - Accent2 11 2 2 2 2 2" xfId="17269" xr:uid="{517DB27F-D0AE-4AB5-B8B8-B0ECDB1EBE68}"/>
    <cellStyle name="40% - Accent2 11 2 2 2 2 2 2" xfId="35094" xr:uid="{764C1DF9-1ACE-44A8-AE89-EA7FF22764F5}"/>
    <cellStyle name="40% - Accent2 11 2 2 2 2 3" xfId="26594" xr:uid="{C5ACD4D2-AF5C-434B-92B9-29D0BCE0AD66}"/>
    <cellStyle name="40% - Accent2 11 2 2 2 3" xfId="13109" xr:uid="{BEAC1195-70BF-4E62-87CB-0B9440EA2B93}"/>
    <cellStyle name="40% - Accent2 11 2 2 2 3 2" xfId="30934" xr:uid="{FCA697BC-44B1-45EB-AB34-46A1A85D099F}"/>
    <cellStyle name="40% - Accent2 11 2 2 2 4" xfId="22434" xr:uid="{CEED0F0C-0C8F-4C24-8700-088FE47CF39F}"/>
    <cellStyle name="40% - Accent2 11 2 2 3" xfId="6606" xr:uid="{7B285695-DDBA-4C4C-84B5-DB83E8807068}"/>
    <cellStyle name="40% - Accent2 11 2 2 3 2" xfId="15189" xr:uid="{5A741DEA-F1C8-4FBC-8398-B2B4A247790A}"/>
    <cellStyle name="40% - Accent2 11 2 2 3 2 2" xfId="33014" xr:uid="{B20BB209-7DAB-4887-A6BB-6C1604140D69}"/>
    <cellStyle name="40% - Accent2 11 2 2 3 3" xfId="24514" xr:uid="{B8C7993C-E064-4B00-8440-8711A00BEC12}"/>
    <cellStyle name="40% - Accent2 11 2 2 4" xfId="11029" xr:uid="{640D71F6-13F8-4134-A90A-CE2596A9DFF2}"/>
    <cellStyle name="40% - Accent2 11 2 2 4 2" xfId="28854" xr:uid="{4F60E817-36FE-4366-8351-91E08E629E9E}"/>
    <cellStyle name="40% - Accent2 11 2 2 5" xfId="20354" xr:uid="{1C247D0F-D8FB-454C-A2B4-011E73E6955C}"/>
    <cellStyle name="40% - Accent2 11 2 3" xfId="3546" xr:uid="{B553421D-CE18-47D7-A67B-30D26BF14C0F}"/>
    <cellStyle name="40% - Accent2 11 2 3 2" xfId="7706" xr:uid="{AD118AB9-2CBA-489A-A368-88FCB124A2DD}"/>
    <cellStyle name="40% - Accent2 11 2 3 2 2" xfId="16289" xr:uid="{8AEEABCD-74F4-4DEC-9F7C-0C5F4B63F0FD}"/>
    <cellStyle name="40% - Accent2 11 2 3 2 2 2" xfId="34114" xr:uid="{AA119373-7DBF-480D-914E-FF666EEAC25C}"/>
    <cellStyle name="40% - Accent2 11 2 3 2 3" xfId="25614" xr:uid="{EDCEB8F8-4B5D-47C7-9851-91595DFA2F0C}"/>
    <cellStyle name="40% - Accent2 11 2 3 3" xfId="12129" xr:uid="{888C758F-1E2C-4044-8BFD-F43B14200256}"/>
    <cellStyle name="40% - Accent2 11 2 3 3 2" xfId="29954" xr:uid="{C353B852-774C-44D3-AFB0-0CE97F7CA8EE}"/>
    <cellStyle name="40% - Accent2 11 2 3 4" xfId="21454" xr:uid="{72A13E85-7B5F-4F1A-9CE6-B6D465BDA8EB}"/>
    <cellStyle name="40% - Accent2 11 2 4" xfId="5626" xr:uid="{4D3767EF-8C52-4801-AAF1-111BA199E3D5}"/>
    <cellStyle name="40% - Accent2 11 2 4 2" xfId="14209" xr:uid="{84E927E8-FD8C-4E48-978D-C81893A32D1F}"/>
    <cellStyle name="40% - Accent2 11 2 4 2 2" xfId="32034" xr:uid="{289B3A43-D074-4B47-A561-C81BC6FB81AF}"/>
    <cellStyle name="40% - Accent2 11 2 4 3" xfId="23534" xr:uid="{92D75367-B21D-408B-A8D6-1CA6B42471E7}"/>
    <cellStyle name="40% - Accent2 11 2 5" xfId="10049" xr:uid="{F745BA14-9892-40EC-A6BE-20A912A45E18}"/>
    <cellStyle name="40% - Accent2 11 2 5 2" xfId="27874" xr:uid="{6EF7D179-1AE4-4965-B9C7-B6F36351C592}"/>
    <cellStyle name="40% - Accent2 11 2 6" xfId="19374" xr:uid="{E0F5944D-2396-455A-9C3D-0979512E98E8}"/>
    <cellStyle name="40% - Accent2 11 3" xfId="1966" xr:uid="{4E8D6A3E-6A75-4A02-954D-A5584719FCBC}"/>
    <cellStyle name="40% - Accent2 11 3 2" xfId="4046" xr:uid="{5CC804CB-2E28-4F43-89A0-2873992EB686}"/>
    <cellStyle name="40% - Accent2 11 3 2 2" xfId="8206" xr:uid="{ED59C665-9199-4BE6-BA94-5324D7DF4207}"/>
    <cellStyle name="40% - Accent2 11 3 2 2 2" xfId="16789" xr:uid="{AB0A7C1D-352F-4951-95A7-C1E6679239AF}"/>
    <cellStyle name="40% - Accent2 11 3 2 2 2 2" xfId="34614" xr:uid="{8FEE5581-4E7D-4FF0-B452-4BF7CFE30F5E}"/>
    <cellStyle name="40% - Accent2 11 3 2 2 3" xfId="26114" xr:uid="{F58BB76E-A3E2-4F87-B14F-1A63B9EE766E}"/>
    <cellStyle name="40% - Accent2 11 3 2 3" xfId="12629" xr:uid="{68B8FAA6-7574-42B0-8782-6F5433EC712D}"/>
    <cellStyle name="40% - Accent2 11 3 2 3 2" xfId="30454" xr:uid="{5A6E6E0C-D8AA-4114-90A8-2482C00F215F}"/>
    <cellStyle name="40% - Accent2 11 3 2 4" xfId="21954" xr:uid="{8C736985-30D1-48D5-92FD-2908F16361DD}"/>
    <cellStyle name="40% - Accent2 11 3 3" xfId="6126" xr:uid="{F9C9635C-4BCB-424F-9FFA-59E98979E093}"/>
    <cellStyle name="40% - Accent2 11 3 3 2" xfId="14709" xr:uid="{017104EC-F8F6-47CB-948B-D497C839C33C}"/>
    <cellStyle name="40% - Accent2 11 3 3 2 2" xfId="32534" xr:uid="{0D6B2887-335F-4CDC-AC01-5FF2EA512B56}"/>
    <cellStyle name="40% - Accent2 11 3 3 3" xfId="24034" xr:uid="{B0B66837-4F49-423E-8AEC-F4B16B8E2443}"/>
    <cellStyle name="40% - Accent2 11 3 4" xfId="10549" xr:uid="{45C68F65-DB5C-4165-8180-FE381F5DDFB4}"/>
    <cellStyle name="40% - Accent2 11 3 4 2" xfId="28374" xr:uid="{315C12D9-F380-42BB-BF18-4B7595F3C5F6}"/>
    <cellStyle name="40% - Accent2 11 3 5" xfId="19874" xr:uid="{A615200C-E91F-4BE8-B3BD-AE05AC328199}"/>
    <cellStyle name="40% - Accent2 11 4" xfId="3066" xr:uid="{18E32FDD-89B7-4C92-8E83-28C8A809EE12}"/>
    <cellStyle name="40% - Accent2 11 4 2" xfId="7226" xr:uid="{BAA6387B-4096-4F5B-8C0F-D68084705E94}"/>
    <cellStyle name="40% - Accent2 11 4 2 2" xfId="15809" xr:uid="{E3EA31C7-07EC-403D-A9D4-B4288E12B525}"/>
    <cellStyle name="40% - Accent2 11 4 2 2 2" xfId="33634" xr:uid="{EC8C3259-36CE-4DAD-B424-016D46FB054B}"/>
    <cellStyle name="40% - Accent2 11 4 2 3" xfId="25134" xr:uid="{F0228451-2DFD-4FC6-9FBA-18DCF9D00B71}"/>
    <cellStyle name="40% - Accent2 11 4 3" xfId="11649" xr:uid="{385493C5-735F-46BB-81AF-95953B0982F8}"/>
    <cellStyle name="40% - Accent2 11 4 3 2" xfId="29474" xr:uid="{77CD1957-0D1E-4DDD-A4BF-BFB4B3969587}"/>
    <cellStyle name="40% - Accent2 11 4 4" xfId="20974" xr:uid="{C3F8F08F-6C24-45BD-B587-C6C8C5D3FF13}"/>
    <cellStyle name="40% - Accent2 11 5" xfId="5146" xr:uid="{5ED69EE5-DADE-4232-B94B-FEA508AAF627}"/>
    <cellStyle name="40% - Accent2 11 5 2" xfId="13729" xr:uid="{3F7F39DF-7251-4DF7-A0F1-69EA7AD03B8F}"/>
    <cellStyle name="40% - Accent2 11 5 2 2" xfId="31554" xr:uid="{1DE68B9D-0D8E-4280-A272-0B91365A814A}"/>
    <cellStyle name="40% - Accent2 11 5 3" xfId="23054" xr:uid="{45BDE59C-4513-4875-A31A-E8F4BCBFA491}"/>
    <cellStyle name="40% - Accent2 11 6" xfId="9569" xr:uid="{52EB49D0-2F99-4270-A1E3-CA2DC2401CB8}"/>
    <cellStyle name="40% - Accent2 11 6 2" xfId="27394" xr:uid="{44BD225A-0B01-4268-BFEE-7D0E929909EE}"/>
    <cellStyle name="40% - Accent2 11 7" xfId="18894" xr:uid="{FBA1FF86-0BF1-4661-8E2F-1AFC4BE6FE53}"/>
    <cellStyle name="40% - Accent2 110" xfId="36335" xr:uid="{4839B92B-C266-4896-B1AD-155C09755753}"/>
    <cellStyle name="40% - Accent2 111" xfId="36355" xr:uid="{49241669-97C3-4150-8D58-22213FDBAD73}"/>
    <cellStyle name="40% - Accent2 112" xfId="36375" xr:uid="{18B1EB3C-CBC1-4A88-A640-F9E07830AF26}"/>
    <cellStyle name="40% - Accent2 113" xfId="36395" xr:uid="{3913350C-7846-4CB5-BA4A-B1476F74E9D9}"/>
    <cellStyle name="40% - Accent2 114" xfId="36415" xr:uid="{ABD568C4-1889-4C85-A87B-235EC9650500}"/>
    <cellStyle name="40% - Accent2 115" xfId="36435" xr:uid="{222B1365-EE89-41B1-BB75-1691668B6305}"/>
    <cellStyle name="40% - Accent2 116" xfId="36455" xr:uid="{C1ADD619-0C00-4317-A22F-8D19941093EC}"/>
    <cellStyle name="40% - Accent2 117" xfId="36475" xr:uid="{3D725A39-EAAA-4F28-BDD2-102D5E1A16C9}"/>
    <cellStyle name="40% - Accent2 118" xfId="36495" xr:uid="{2D25F1CC-DEB7-43D7-8C02-769E1688631D}"/>
    <cellStyle name="40% - Accent2 119" xfId="36515" xr:uid="{5EE3F1F2-44F0-4E93-B51D-B984591338A6}"/>
    <cellStyle name="40% - Accent2 12" xfId="825" xr:uid="{6F2F0433-C218-4480-86F4-EE9E8C5C3DB4}"/>
    <cellStyle name="40% - Accent2 12 2" xfId="1431" xr:uid="{7C24DFEE-0DB5-47D3-A9E2-73AEAAE4CB48}"/>
    <cellStyle name="40% - Accent2 12 2 2" xfId="2466" xr:uid="{657E7DBA-6F4C-4403-9C8B-0E9BFBFFCBC5}"/>
    <cellStyle name="40% - Accent2 12 2 2 2" xfId="4546" xr:uid="{CCA553AD-94C2-4F56-A13A-351CB33AD1EC}"/>
    <cellStyle name="40% - Accent2 12 2 2 2 2" xfId="8706" xr:uid="{10D03D97-8A7B-43BF-83B8-28CCA9F3D217}"/>
    <cellStyle name="40% - Accent2 12 2 2 2 2 2" xfId="17289" xr:uid="{7F18DEB4-6494-4EFF-B2A2-CFDAA92EBF4A}"/>
    <cellStyle name="40% - Accent2 12 2 2 2 2 2 2" xfId="35114" xr:uid="{9F0EFC5D-2C98-4CB7-900A-2DE179F71B0C}"/>
    <cellStyle name="40% - Accent2 12 2 2 2 2 3" xfId="26614" xr:uid="{6338CF08-D893-4AB9-8FC9-42B64B0D4E03}"/>
    <cellStyle name="40% - Accent2 12 2 2 2 3" xfId="13129" xr:uid="{D1AF5725-AFC4-47BF-9C38-B5592378324F}"/>
    <cellStyle name="40% - Accent2 12 2 2 2 3 2" xfId="30954" xr:uid="{E877898B-8B66-4F1A-9BD7-0F6A6FD8CB4F}"/>
    <cellStyle name="40% - Accent2 12 2 2 2 4" xfId="22454" xr:uid="{252F9775-F7EA-40EC-8056-774B93C242E0}"/>
    <cellStyle name="40% - Accent2 12 2 2 3" xfId="6626" xr:uid="{53DFF374-BF7D-4477-87D3-605CE9AE0E70}"/>
    <cellStyle name="40% - Accent2 12 2 2 3 2" xfId="15209" xr:uid="{96EAB1A1-2E22-4255-86D8-FB8176E99ECF}"/>
    <cellStyle name="40% - Accent2 12 2 2 3 2 2" xfId="33034" xr:uid="{82F0D92E-1555-4313-8535-32AA07305168}"/>
    <cellStyle name="40% - Accent2 12 2 2 3 3" xfId="24534" xr:uid="{BEDF3EFC-EF7C-498C-8646-0DA7FA6F5808}"/>
    <cellStyle name="40% - Accent2 12 2 2 4" xfId="11049" xr:uid="{EE2E4D9B-2F0F-4FDE-B676-C8E7F1E98852}"/>
    <cellStyle name="40% - Accent2 12 2 2 4 2" xfId="28874" xr:uid="{AB3DD52C-8A28-4717-8781-A16E6B54BC86}"/>
    <cellStyle name="40% - Accent2 12 2 2 5" xfId="20374" xr:uid="{F961CEAD-1BB2-4D1E-954F-5453FC8B9FE1}"/>
    <cellStyle name="40% - Accent2 12 2 3" xfId="3566" xr:uid="{12784A81-3057-4B04-961E-113AC7E5DF87}"/>
    <cellStyle name="40% - Accent2 12 2 3 2" xfId="7726" xr:uid="{120BD743-CAC3-468A-A465-2D971D534CA3}"/>
    <cellStyle name="40% - Accent2 12 2 3 2 2" xfId="16309" xr:uid="{5DDF38E6-2209-4A1D-82BC-AB98880964F5}"/>
    <cellStyle name="40% - Accent2 12 2 3 2 2 2" xfId="34134" xr:uid="{20B1EA4E-AD69-42BD-BA21-7D6B455F76B0}"/>
    <cellStyle name="40% - Accent2 12 2 3 2 3" xfId="25634" xr:uid="{0BF982A4-BB87-4C41-8CED-2C850F6D0B7B}"/>
    <cellStyle name="40% - Accent2 12 2 3 3" xfId="12149" xr:uid="{8C59550F-4084-40FA-88C4-9536C496B1C3}"/>
    <cellStyle name="40% - Accent2 12 2 3 3 2" xfId="29974" xr:uid="{CCC4196E-C970-42B8-9B57-AEA300526FC0}"/>
    <cellStyle name="40% - Accent2 12 2 3 4" xfId="21474" xr:uid="{F6C35B38-D09F-4173-8019-23408CBA7F03}"/>
    <cellStyle name="40% - Accent2 12 2 4" xfId="5646" xr:uid="{6F1A0E49-BA98-4607-939E-50949EB8E31B}"/>
    <cellStyle name="40% - Accent2 12 2 4 2" xfId="14229" xr:uid="{B37160E9-F5A6-483B-99F3-08383A42AE17}"/>
    <cellStyle name="40% - Accent2 12 2 4 2 2" xfId="32054" xr:uid="{9D92B27B-50F7-4254-90E7-5D543E651A9E}"/>
    <cellStyle name="40% - Accent2 12 2 4 3" xfId="23554" xr:uid="{1430F384-D226-4B54-8808-59F3A2AA9021}"/>
    <cellStyle name="40% - Accent2 12 2 5" xfId="10069" xr:uid="{121672DC-1A1A-44AD-95B1-DB64F3ECF666}"/>
    <cellStyle name="40% - Accent2 12 2 5 2" xfId="27894" xr:uid="{2FE07A14-B96F-42ED-80D6-51EF3D8C51D7}"/>
    <cellStyle name="40% - Accent2 12 2 6" xfId="19394" xr:uid="{F4C44162-5B76-4101-B5BC-1F8D6EE4475A}"/>
    <cellStyle name="40% - Accent2 12 3" xfId="1986" xr:uid="{32116459-E600-4A16-8CDF-0AF02C6DC6F8}"/>
    <cellStyle name="40% - Accent2 12 3 2" xfId="4066" xr:uid="{3989E8EE-7800-4374-87E2-7C97FA7A4EC2}"/>
    <cellStyle name="40% - Accent2 12 3 2 2" xfId="8226" xr:uid="{1CFEE0DA-F5BB-4823-A8C2-09100A885D32}"/>
    <cellStyle name="40% - Accent2 12 3 2 2 2" xfId="16809" xr:uid="{AA338103-FC4F-4645-AA20-2D2BF650B3E7}"/>
    <cellStyle name="40% - Accent2 12 3 2 2 2 2" xfId="34634" xr:uid="{21D26E5F-0F21-44A5-8A2D-3577749F8C99}"/>
    <cellStyle name="40% - Accent2 12 3 2 2 3" xfId="26134" xr:uid="{6D7924F9-9826-4EC8-BC14-1AE2E30DCAEC}"/>
    <cellStyle name="40% - Accent2 12 3 2 3" xfId="12649" xr:uid="{4D474680-6652-429F-BEA6-C9F69000FF56}"/>
    <cellStyle name="40% - Accent2 12 3 2 3 2" xfId="30474" xr:uid="{306129C2-34B9-450F-830E-D6F1424C88FE}"/>
    <cellStyle name="40% - Accent2 12 3 2 4" xfId="21974" xr:uid="{C2E14AF9-8C57-4E09-AA5D-CBEAB40FA2CF}"/>
    <cellStyle name="40% - Accent2 12 3 3" xfId="6146" xr:uid="{7753A62D-4BD7-4913-B98D-CB6117B9CF5C}"/>
    <cellStyle name="40% - Accent2 12 3 3 2" xfId="14729" xr:uid="{21558C3A-4488-4892-85FB-55308AF9E586}"/>
    <cellStyle name="40% - Accent2 12 3 3 2 2" xfId="32554" xr:uid="{D5BD2B1C-CF10-4084-B75E-0526B08F60DC}"/>
    <cellStyle name="40% - Accent2 12 3 3 3" xfId="24054" xr:uid="{650F6228-D1E6-4D2B-A94A-36D74C1804A7}"/>
    <cellStyle name="40% - Accent2 12 3 4" xfId="10569" xr:uid="{805E6AE0-3F12-4102-B8A4-DDBF2C8F9B96}"/>
    <cellStyle name="40% - Accent2 12 3 4 2" xfId="28394" xr:uid="{4418FAAC-E429-4A2B-9BAF-4AD4CCF7D6A5}"/>
    <cellStyle name="40% - Accent2 12 3 5" xfId="19894" xr:uid="{D1A77C83-7995-4FF4-A66B-7E2F25904BBD}"/>
    <cellStyle name="40% - Accent2 12 4" xfId="3086" xr:uid="{B10CC6CB-FB5A-4775-8F86-F7CFE5FA56BE}"/>
    <cellStyle name="40% - Accent2 12 4 2" xfId="7246" xr:uid="{A14E3E5C-75C2-4E0E-A9EA-A0AEC10F9083}"/>
    <cellStyle name="40% - Accent2 12 4 2 2" xfId="15829" xr:uid="{3BA66624-3B4C-4617-AF02-26772850E842}"/>
    <cellStyle name="40% - Accent2 12 4 2 2 2" xfId="33654" xr:uid="{9577DB8A-4915-4500-9E06-C86867EA7D1A}"/>
    <cellStyle name="40% - Accent2 12 4 2 3" xfId="25154" xr:uid="{1E0A1F46-0402-445F-A9AA-EA37544C0BC5}"/>
    <cellStyle name="40% - Accent2 12 4 3" xfId="11669" xr:uid="{C14C6E5D-2125-4A72-9E31-52C47256B999}"/>
    <cellStyle name="40% - Accent2 12 4 3 2" xfId="29494" xr:uid="{9A953B59-784D-4466-83C7-80AAD116674B}"/>
    <cellStyle name="40% - Accent2 12 4 4" xfId="20994" xr:uid="{722A65EC-3F5C-46E0-9945-CB46957FD501}"/>
    <cellStyle name="40% - Accent2 12 5" xfId="5166" xr:uid="{0F9CCFD1-068A-4B97-9D64-B4457CD063FB}"/>
    <cellStyle name="40% - Accent2 12 5 2" xfId="13749" xr:uid="{3F482C84-7327-4BCB-8665-825767552B91}"/>
    <cellStyle name="40% - Accent2 12 5 2 2" xfId="31574" xr:uid="{CB868B06-253B-44AE-93F4-6AFBAB356F6D}"/>
    <cellStyle name="40% - Accent2 12 5 3" xfId="23074" xr:uid="{C021EB88-CC8E-44E8-99D7-26EBA965E06E}"/>
    <cellStyle name="40% - Accent2 12 6" xfId="9589" xr:uid="{65BB7A8B-8E51-4E6E-AF3F-8ECA2033B936}"/>
    <cellStyle name="40% - Accent2 12 6 2" xfId="27414" xr:uid="{B6EC0903-5441-42F0-8651-A0DC9045900A}"/>
    <cellStyle name="40% - Accent2 12 7" xfId="18914" xr:uid="{50715DEF-3F87-4497-812A-CCA184EC07DC}"/>
    <cellStyle name="40% - Accent2 120" xfId="36535" xr:uid="{A120A86D-0212-4415-B424-0344619A41ED}"/>
    <cellStyle name="40% - Accent2 121" xfId="36555" xr:uid="{A916A022-9590-4FD0-B2FB-A23A298CC1FC}"/>
    <cellStyle name="40% - Accent2 122" xfId="36575" xr:uid="{E7987991-37B0-4334-87AD-4EB98D5DE873}"/>
    <cellStyle name="40% - Accent2 123" xfId="36595" xr:uid="{50592888-26A5-45A1-878C-A8396D868038}"/>
    <cellStyle name="40% - Accent2 124" xfId="36615" xr:uid="{3AC82F7E-7E12-4D2F-A8EA-1A94D07DCD32}"/>
    <cellStyle name="40% - Accent2 125" xfId="36635" xr:uid="{3A4F73EC-2AC4-44EE-B6AD-5071212260E7}"/>
    <cellStyle name="40% - Accent2 126" xfId="36655" xr:uid="{6F3DA858-E587-4DFE-9014-E67EC07DF59A}"/>
    <cellStyle name="40% - Accent2 127" xfId="36675" xr:uid="{2610B77A-202C-4A96-9CAB-D87E31F44E7B}"/>
    <cellStyle name="40% - Accent2 128" xfId="36695" xr:uid="{A575A641-BD5F-499F-8559-E3F97F05E467}"/>
    <cellStyle name="40% - Accent2 129" xfId="36715" xr:uid="{D5709CDE-45BE-4ECF-B955-28B9E26C0A62}"/>
    <cellStyle name="40% - Accent2 13" xfId="849" xr:uid="{1FFF7476-54FA-4246-B39B-463D0854C42A}"/>
    <cellStyle name="40% - Accent2 13 2" xfId="1455" xr:uid="{2AE3DAC3-D20A-407A-BE7C-B87462FDAFE1}"/>
    <cellStyle name="40% - Accent2 13 2 2" xfId="2486" xr:uid="{6F49F025-EC95-45A7-9DBE-B70BECB0E66E}"/>
    <cellStyle name="40% - Accent2 13 2 2 2" xfId="4566" xr:uid="{F73E431F-2DED-4242-8969-D639870BFEDB}"/>
    <cellStyle name="40% - Accent2 13 2 2 2 2" xfId="8726" xr:uid="{11104C32-F122-4FEC-8C99-EE3F3CFEF4EE}"/>
    <cellStyle name="40% - Accent2 13 2 2 2 2 2" xfId="17309" xr:uid="{FC700A78-41AB-48AD-AC42-B39A4105CBDE}"/>
    <cellStyle name="40% - Accent2 13 2 2 2 2 2 2" xfId="35134" xr:uid="{E795510D-CC5D-4BD4-8C85-95ED5B702F11}"/>
    <cellStyle name="40% - Accent2 13 2 2 2 2 3" xfId="26634" xr:uid="{C9EB3391-57BA-4BB8-AD76-7FC8099E8E0F}"/>
    <cellStyle name="40% - Accent2 13 2 2 2 3" xfId="13149" xr:uid="{07F44A1C-BFAA-4D85-9D48-EFE10EE04768}"/>
    <cellStyle name="40% - Accent2 13 2 2 2 3 2" xfId="30974" xr:uid="{32A21310-49E3-4F36-A06B-0E2215F276D8}"/>
    <cellStyle name="40% - Accent2 13 2 2 2 4" xfId="22474" xr:uid="{27E25C3D-758F-4260-980B-70E969B93530}"/>
    <cellStyle name="40% - Accent2 13 2 2 3" xfId="6646" xr:uid="{449A489B-C2D6-4708-8CC9-37E407491B3C}"/>
    <cellStyle name="40% - Accent2 13 2 2 3 2" xfId="15229" xr:uid="{BB8256F3-965B-4E09-B6C9-B9B9C8FE7FB5}"/>
    <cellStyle name="40% - Accent2 13 2 2 3 2 2" xfId="33054" xr:uid="{4CC0EC9C-F477-40CD-BB96-0B59FB523850}"/>
    <cellStyle name="40% - Accent2 13 2 2 3 3" xfId="24554" xr:uid="{FD2D634B-3CFB-4341-A23E-2E45658DEE3B}"/>
    <cellStyle name="40% - Accent2 13 2 2 4" xfId="11069" xr:uid="{9E8557BE-124F-4BC6-8E32-831B3AFE504D}"/>
    <cellStyle name="40% - Accent2 13 2 2 4 2" xfId="28894" xr:uid="{4ED0DBE4-D109-45A0-AB69-6C7DBD8069C8}"/>
    <cellStyle name="40% - Accent2 13 2 2 5" xfId="20394" xr:uid="{0E3CF208-ABAE-447D-87CB-CB36DC6435B2}"/>
    <cellStyle name="40% - Accent2 13 2 3" xfId="3586" xr:uid="{059DAE45-D67C-4892-9168-B0362B29B9FB}"/>
    <cellStyle name="40% - Accent2 13 2 3 2" xfId="7746" xr:uid="{22D5235A-BD2C-4FD5-9F7C-24420CCD7FBA}"/>
    <cellStyle name="40% - Accent2 13 2 3 2 2" xfId="16329" xr:uid="{D8F59A47-9E5A-40BE-90A2-70182BDF59B3}"/>
    <cellStyle name="40% - Accent2 13 2 3 2 2 2" xfId="34154" xr:uid="{28A134CC-351A-4132-97EA-F3F359CE9436}"/>
    <cellStyle name="40% - Accent2 13 2 3 2 3" xfId="25654" xr:uid="{B4E21066-F8AC-484C-A0BC-A1A70D138FF0}"/>
    <cellStyle name="40% - Accent2 13 2 3 3" xfId="12169" xr:uid="{E6D2301D-2D84-422D-8CE0-BE7A2B442323}"/>
    <cellStyle name="40% - Accent2 13 2 3 3 2" xfId="29994" xr:uid="{D81830F1-6EA0-452A-9568-9F66AA072363}"/>
    <cellStyle name="40% - Accent2 13 2 3 4" xfId="21494" xr:uid="{31CD126B-8E6F-4623-91D4-C7FF9E87F6D4}"/>
    <cellStyle name="40% - Accent2 13 2 4" xfId="5666" xr:uid="{A8C72AA1-D1A1-4BC8-B2D6-862DD87D8B67}"/>
    <cellStyle name="40% - Accent2 13 2 4 2" xfId="14249" xr:uid="{34C967E1-38EC-4105-91A8-2133E7AA4763}"/>
    <cellStyle name="40% - Accent2 13 2 4 2 2" xfId="32074" xr:uid="{EFC2E547-382D-477F-BD7B-B0CDA1FC11E0}"/>
    <cellStyle name="40% - Accent2 13 2 4 3" xfId="23574" xr:uid="{0E51C227-32C4-4DC3-B8CD-5F96AF935B06}"/>
    <cellStyle name="40% - Accent2 13 2 5" xfId="10089" xr:uid="{9FD33727-AE55-45A7-B62C-534F53A06567}"/>
    <cellStyle name="40% - Accent2 13 2 5 2" xfId="27914" xr:uid="{1A1F6F6E-3E8C-483B-8AC2-65710D0B66EF}"/>
    <cellStyle name="40% - Accent2 13 2 6" xfId="19414" xr:uid="{4154B849-970B-41B2-9F51-F3F0D2FD4E50}"/>
    <cellStyle name="40% - Accent2 13 3" xfId="2006" xr:uid="{0359F196-C575-4D18-AFC9-96E8C0F83905}"/>
    <cellStyle name="40% - Accent2 13 3 2" xfId="4086" xr:uid="{85942DB6-FE9A-4E17-864A-72D141EA8DCB}"/>
    <cellStyle name="40% - Accent2 13 3 2 2" xfId="8246" xr:uid="{B88650EE-C2A7-49E6-85FE-188B8F10E501}"/>
    <cellStyle name="40% - Accent2 13 3 2 2 2" xfId="16829" xr:uid="{308C74E3-6806-4555-8F00-A638C0D179C5}"/>
    <cellStyle name="40% - Accent2 13 3 2 2 2 2" xfId="34654" xr:uid="{49D1DB37-F7A5-4511-8787-C5BC8767F7AE}"/>
    <cellStyle name="40% - Accent2 13 3 2 2 3" xfId="26154" xr:uid="{89BD2F07-7AE2-439C-BF08-C2597D45307F}"/>
    <cellStyle name="40% - Accent2 13 3 2 3" xfId="12669" xr:uid="{37BE31DB-F72E-44DA-AD48-F48F41EAC4A1}"/>
    <cellStyle name="40% - Accent2 13 3 2 3 2" xfId="30494" xr:uid="{19A75E19-EA16-4B30-BA9B-62221086BB26}"/>
    <cellStyle name="40% - Accent2 13 3 2 4" xfId="21994" xr:uid="{A4B4066E-BD8B-4E00-B451-71900A6AE40D}"/>
    <cellStyle name="40% - Accent2 13 3 3" xfId="6166" xr:uid="{E0AC8083-84D2-4661-9ABB-C33C62309B42}"/>
    <cellStyle name="40% - Accent2 13 3 3 2" xfId="14749" xr:uid="{71D88D79-FEFB-4630-93E8-4C000ADF2EB1}"/>
    <cellStyle name="40% - Accent2 13 3 3 2 2" xfId="32574" xr:uid="{3F18334F-09C8-4261-8984-EFF146C5FB9C}"/>
    <cellStyle name="40% - Accent2 13 3 3 3" xfId="24074" xr:uid="{05F1B66F-FD4C-4F9C-BFE0-1011F7B783D3}"/>
    <cellStyle name="40% - Accent2 13 3 4" xfId="10589" xr:uid="{14629511-86D7-4CCD-838B-7B8C685A384D}"/>
    <cellStyle name="40% - Accent2 13 3 4 2" xfId="28414" xr:uid="{E4F1E551-8942-4EAA-AE1A-7FAA3CA27CE4}"/>
    <cellStyle name="40% - Accent2 13 3 5" xfId="19914" xr:uid="{8B69A5D9-BD7D-49EB-B53E-C6093743F50A}"/>
    <cellStyle name="40% - Accent2 13 4" xfId="3106" xr:uid="{F84079D6-51E9-4DB3-BDE7-222507A604DC}"/>
    <cellStyle name="40% - Accent2 13 4 2" xfId="7266" xr:uid="{75F6EE0D-5B1E-4B24-A0C2-CCCBE2184215}"/>
    <cellStyle name="40% - Accent2 13 4 2 2" xfId="15849" xr:uid="{E31B5E4B-03DC-4565-BAEA-F23F56C18E86}"/>
    <cellStyle name="40% - Accent2 13 4 2 2 2" xfId="33674" xr:uid="{2470F99B-717E-4829-865B-356AF019C1C2}"/>
    <cellStyle name="40% - Accent2 13 4 2 3" xfId="25174" xr:uid="{54882C3F-F4D8-4D8B-90E9-37E4C91B536C}"/>
    <cellStyle name="40% - Accent2 13 4 3" xfId="11689" xr:uid="{F3CF3D32-1924-4A42-B690-E6393AEE0569}"/>
    <cellStyle name="40% - Accent2 13 4 3 2" xfId="29514" xr:uid="{35870C1F-7ACF-46A8-86D7-D3DC920A5F7F}"/>
    <cellStyle name="40% - Accent2 13 4 4" xfId="21014" xr:uid="{72A8C975-D7C1-4C8E-AF40-85E2876F8050}"/>
    <cellStyle name="40% - Accent2 13 5" xfId="5186" xr:uid="{02D240CE-A1CA-4865-99B6-C10A35B48AEF}"/>
    <cellStyle name="40% - Accent2 13 5 2" xfId="13769" xr:uid="{9C0B3D29-CF97-41DF-AC57-33CD659C2E5C}"/>
    <cellStyle name="40% - Accent2 13 5 2 2" xfId="31594" xr:uid="{90F92A84-CA67-4637-83F9-A4176014934F}"/>
    <cellStyle name="40% - Accent2 13 5 3" xfId="23094" xr:uid="{934C5F43-B157-4C13-876A-F24140AE7D7D}"/>
    <cellStyle name="40% - Accent2 13 6" xfId="9609" xr:uid="{05981FC0-7F6D-428C-8FF9-87DBFF71DA50}"/>
    <cellStyle name="40% - Accent2 13 6 2" xfId="27434" xr:uid="{E41EFE66-3B13-4081-AB2C-6F1D14CDACAB}"/>
    <cellStyle name="40% - Accent2 13 7" xfId="18934" xr:uid="{B4B1BC10-2115-4C90-9A5B-3B022C218E3A}"/>
    <cellStyle name="40% - Accent2 130" xfId="36735" xr:uid="{D073E649-5699-4EC5-B33E-34C7A1A643BA}"/>
    <cellStyle name="40% - Accent2 131" xfId="36755" xr:uid="{A79AB644-42B8-4255-AE2C-ED838373E16C}"/>
    <cellStyle name="40% - Accent2 132" xfId="36775" xr:uid="{7430A868-6E6A-4E53-B358-F8D28D428938}"/>
    <cellStyle name="40% - Accent2 133" xfId="36795" xr:uid="{CB1A9987-BF87-473F-B83E-B4D5565FF6A7}"/>
    <cellStyle name="40% - Accent2 134" xfId="36815" xr:uid="{888A07F1-252A-4DF6-8C4E-A6FBF2CB5525}"/>
    <cellStyle name="40% - Accent2 135" xfId="36835" xr:uid="{FCB74061-8A6C-459A-8E73-32811714867D}"/>
    <cellStyle name="40% - Accent2 136" xfId="36855" xr:uid="{07E75F10-07C6-4FCA-903B-0403878E1792}"/>
    <cellStyle name="40% - Accent2 137" xfId="36875" xr:uid="{25E9D1F4-A618-467F-93DB-5905F3C127C9}"/>
    <cellStyle name="40% - Accent2 138" xfId="36895" xr:uid="{2101D6EB-9632-4EDE-9C1D-6D2DF9053422}"/>
    <cellStyle name="40% - Accent2 139" xfId="36915" xr:uid="{963013C0-2672-4105-9DD8-87645FD1890A}"/>
    <cellStyle name="40% - Accent2 14" xfId="908" xr:uid="{45CB9FF3-95C2-400A-8122-F92AAD6F6D78}"/>
    <cellStyle name="40% - Accent2 14 2" xfId="1514" xr:uid="{78A45B86-631E-4859-A532-E4CF6058DCA0}"/>
    <cellStyle name="40% - Accent2 14 2 2" xfId="2506" xr:uid="{88973E30-0566-40DC-A005-01EE4FDAE7B3}"/>
    <cellStyle name="40% - Accent2 14 2 2 2" xfId="4586" xr:uid="{1E950FC8-7B74-4E0E-83D5-97A0BC545836}"/>
    <cellStyle name="40% - Accent2 14 2 2 2 2" xfId="8746" xr:uid="{C2483D13-7FB8-437F-99AA-ACBBE440D2BF}"/>
    <cellStyle name="40% - Accent2 14 2 2 2 2 2" xfId="17329" xr:uid="{0B00D000-4F3C-4204-B71A-84B04A0E139F}"/>
    <cellStyle name="40% - Accent2 14 2 2 2 2 2 2" xfId="35154" xr:uid="{FC870DB0-A754-417F-95D8-96961B0BCC32}"/>
    <cellStyle name="40% - Accent2 14 2 2 2 2 3" xfId="26654" xr:uid="{64543330-60D2-4788-AC91-0382C668DD31}"/>
    <cellStyle name="40% - Accent2 14 2 2 2 3" xfId="13169" xr:uid="{A65A265E-DD8A-42DF-A868-7061264D8608}"/>
    <cellStyle name="40% - Accent2 14 2 2 2 3 2" xfId="30994" xr:uid="{981CD20A-1430-4040-80AE-9FF79995C564}"/>
    <cellStyle name="40% - Accent2 14 2 2 2 4" xfId="22494" xr:uid="{9FF6CE7F-4C07-42CA-9739-B314A678D9B8}"/>
    <cellStyle name="40% - Accent2 14 2 2 3" xfId="6666" xr:uid="{4EC3AAA4-3CE9-4CBD-B6BE-34B0F11815F3}"/>
    <cellStyle name="40% - Accent2 14 2 2 3 2" xfId="15249" xr:uid="{E3B5519A-093A-4656-BF4B-8B6D6FE8F26A}"/>
    <cellStyle name="40% - Accent2 14 2 2 3 2 2" xfId="33074" xr:uid="{081A6023-2445-427B-A6F9-548CD1CF78F9}"/>
    <cellStyle name="40% - Accent2 14 2 2 3 3" xfId="24574" xr:uid="{92A9AEEB-F8B5-4141-823C-94CC351AA6A0}"/>
    <cellStyle name="40% - Accent2 14 2 2 4" xfId="11089" xr:uid="{272D500D-73FD-4605-8DF6-1602957DC89F}"/>
    <cellStyle name="40% - Accent2 14 2 2 4 2" xfId="28914" xr:uid="{211F40AA-AA11-4404-88D7-0136922646B8}"/>
    <cellStyle name="40% - Accent2 14 2 2 5" xfId="20414" xr:uid="{BBC5D360-F9B5-495A-BD74-92DE2D1EABD6}"/>
    <cellStyle name="40% - Accent2 14 2 3" xfId="3606" xr:uid="{59E95306-5224-451F-821C-CB36E8FD81A2}"/>
    <cellStyle name="40% - Accent2 14 2 3 2" xfId="7766" xr:uid="{322A42D2-59FF-4737-ABCA-73483D32A084}"/>
    <cellStyle name="40% - Accent2 14 2 3 2 2" xfId="16349" xr:uid="{68A99655-5D83-43C1-B9D2-A8EFC6970E5E}"/>
    <cellStyle name="40% - Accent2 14 2 3 2 2 2" xfId="34174" xr:uid="{89F2958B-B778-4D21-AB36-CF28D9ECD961}"/>
    <cellStyle name="40% - Accent2 14 2 3 2 3" xfId="25674" xr:uid="{562B56CC-3934-45C8-A5B4-15EB1EB17D39}"/>
    <cellStyle name="40% - Accent2 14 2 3 3" xfId="12189" xr:uid="{6DE1B0F2-18E1-427C-9A58-D19276100984}"/>
    <cellStyle name="40% - Accent2 14 2 3 3 2" xfId="30014" xr:uid="{19051AAE-F0D3-4ADF-9447-7B4459704973}"/>
    <cellStyle name="40% - Accent2 14 2 3 4" xfId="21514" xr:uid="{E0B18CA6-2972-49AB-8452-B089683BEC70}"/>
    <cellStyle name="40% - Accent2 14 2 4" xfId="5686" xr:uid="{074A65DC-3FE6-40CC-A1D2-90EA000DDF49}"/>
    <cellStyle name="40% - Accent2 14 2 4 2" xfId="14269" xr:uid="{BD7063D2-828B-45B6-BE33-D1F83E7F89CD}"/>
    <cellStyle name="40% - Accent2 14 2 4 2 2" xfId="32094" xr:uid="{E0B42E17-F07E-4965-B3C5-75DCF76CDE52}"/>
    <cellStyle name="40% - Accent2 14 2 4 3" xfId="23594" xr:uid="{4A2FA29A-5FB1-4FBC-B334-13DB69707A87}"/>
    <cellStyle name="40% - Accent2 14 2 5" xfId="10109" xr:uid="{510684FF-9C8D-4BD3-960C-9E1C0FF8708F}"/>
    <cellStyle name="40% - Accent2 14 2 5 2" xfId="27934" xr:uid="{56154559-0804-4B9B-B044-A1D1D939A8D1}"/>
    <cellStyle name="40% - Accent2 14 2 6" xfId="19434" xr:uid="{885FF377-580F-4371-8886-C591B3707E7B}"/>
    <cellStyle name="40% - Accent2 14 3" xfId="2026" xr:uid="{91E1D683-2977-4617-AE67-21194C082945}"/>
    <cellStyle name="40% - Accent2 14 3 2" xfId="4106" xr:uid="{FBEC120C-FDB2-4E5D-9B3A-22805D1783C7}"/>
    <cellStyle name="40% - Accent2 14 3 2 2" xfId="8266" xr:uid="{204D64EC-6FE5-4A39-9B74-241E1C15D16F}"/>
    <cellStyle name="40% - Accent2 14 3 2 2 2" xfId="16849" xr:uid="{95AA16D6-7D87-4F47-B290-7CB6BA864C65}"/>
    <cellStyle name="40% - Accent2 14 3 2 2 2 2" xfId="34674" xr:uid="{44095E98-5E04-42E1-A222-8D33B38FE7A3}"/>
    <cellStyle name="40% - Accent2 14 3 2 2 3" xfId="26174" xr:uid="{F4532855-9F83-4631-8A09-3B2D9C01F691}"/>
    <cellStyle name="40% - Accent2 14 3 2 3" xfId="12689" xr:uid="{9A977EF7-2E32-4818-AA56-1A68E79BB50C}"/>
    <cellStyle name="40% - Accent2 14 3 2 3 2" xfId="30514" xr:uid="{8A4796C1-1B5F-4DC8-99AE-CA1EE0D8A089}"/>
    <cellStyle name="40% - Accent2 14 3 2 4" xfId="22014" xr:uid="{2BE23D22-7CB6-40B6-8461-1122B3F8FBFF}"/>
    <cellStyle name="40% - Accent2 14 3 3" xfId="6186" xr:uid="{7AE3E311-1AE9-4734-BBD2-3F964F43343C}"/>
    <cellStyle name="40% - Accent2 14 3 3 2" xfId="14769" xr:uid="{C86AFB4A-A3F1-4EA3-9AAB-1C2706F55681}"/>
    <cellStyle name="40% - Accent2 14 3 3 2 2" xfId="32594" xr:uid="{0F9B8A15-F311-4E56-B869-989EC05EF719}"/>
    <cellStyle name="40% - Accent2 14 3 3 3" xfId="24094" xr:uid="{0C6ACB9B-9469-4EFA-9E8E-FD1307293049}"/>
    <cellStyle name="40% - Accent2 14 3 4" xfId="10609" xr:uid="{814AF542-BC63-4FA6-AA5E-44E310063A50}"/>
    <cellStyle name="40% - Accent2 14 3 4 2" xfId="28434" xr:uid="{16C18607-767F-49DE-99D3-66FB4426149C}"/>
    <cellStyle name="40% - Accent2 14 3 5" xfId="19934" xr:uid="{36F8B312-A351-4DF0-BFCE-FFE9E43C6595}"/>
    <cellStyle name="40% - Accent2 14 4" xfId="3126" xr:uid="{1AFBB0C2-FC5E-46A0-AA37-0C6F6F6B524A}"/>
    <cellStyle name="40% - Accent2 14 4 2" xfId="7286" xr:uid="{106D51D9-72C3-4646-AE6B-6B639CAB6159}"/>
    <cellStyle name="40% - Accent2 14 4 2 2" xfId="15869" xr:uid="{A4FCF6AB-AF38-4EC0-8247-D2D4CBBB62CC}"/>
    <cellStyle name="40% - Accent2 14 4 2 2 2" xfId="33694" xr:uid="{7AB1FB8B-B35D-44EB-8F8D-BC384F038E2B}"/>
    <cellStyle name="40% - Accent2 14 4 2 3" xfId="25194" xr:uid="{204D74CE-DA21-4144-B48B-B2364773EFFF}"/>
    <cellStyle name="40% - Accent2 14 4 3" xfId="11709" xr:uid="{E802735C-8AE5-49E9-9BF8-0B6A5E444A47}"/>
    <cellStyle name="40% - Accent2 14 4 3 2" xfId="29534" xr:uid="{D5C98FA8-9A2E-407A-825A-B923A9B6D4BF}"/>
    <cellStyle name="40% - Accent2 14 4 4" xfId="21034" xr:uid="{0FD37B41-66A9-4A6E-A3C8-101ED13DEC0F}"/>
    <cellStyle name="40% - Accent2 14 5" xfId="5206" xr:uid="{315A1AAC-6B08-4DE7-ACE2-F05D2E943DCD}"/>
    <cellStyle name="40% - Accent2 14 5 2" xfId="13789" xr:uid="{8715E70E-DA23-4057-BCEC-4C8773809260}"/>
    <cellStyle name="40% - Accent2 14 5 2 2" xfId="31614" xr:uid="{5BEB6A1A-1A31-4D8B-B222-F9B2E5A3C4FB}"/>
    <cellStyle name="40% - Accent2 14 5 3" xfId="23114" xr:uid="{F3E6A87D-3561-4301-A5D1-67B3C67AD7E6}"/>
    <cellStyle name="40% - Accent2 14 6" xfId="9629" xr:uid="{EA571B49-4DCB-4983-8E9C-99395C740345}"/>
    <cellStyle name="40% - Accent2 14 6 2" xfId="27454" xr:uid="{AA35810C-D2CE-4D29-80D6-56D88F2A935A}"/>
    <cellStyle name="40% - Accent2 14 7" xfId="18954" xr:uid="{B292A69E-FD73-49AE-8A80-2C63D2492703}"/>
    <cellStyle name="40% - Accent2 140" xfId="36935" xr:uid="{8AD23C62-AB86-4DD4-A8B5-522A052BEE4E}"/>
    <cellStyle name="40% - Accent2 141" xfId="36955" xr:uid="{EB107D24-9DF9-4E55-A6B9-D1EDB9CF5F8F}"/>
    <cellStyle name="40% - Accent2 142" xfId="36975" xr:uid="{93C47F0A-A67F-4A3A-8A10-C679C88106CE}"/>
    <cellStyle name="40% - Accent2 143" xfId="36995" xr:uid="{FFD7C4E8-F9E0-4E49-8D88-E3D16386C982}"/>
    <cellStyle name="40% - Accent2 144" xfId="37015" xr:uid="{262D23B3-95B6-4131-9A87-08498ADF5509}"/>
    <cellStyle name="40% - Accent2 145" xfId="37035" xr:uid="{5840D3EB-AA1E-4FDF-84CA-D1DEE5F2819E}"/>
    <cellStyle name="40% - Accent2 146" xfId="37055" xr:uid="{E64082C8-6CEA-4EA8-AEEF-DE83676E0750}"/>
    <cellStyle name="40% - Accent2 147" xfId="37075" xr:uid="{94635AB5-C44D-4BCF-B806-8B6667717F43}"/>
    <cellStyle name="40% - Accent2 148" xfId="37095" xr:uid="{EF10B1B6-79F7-46F6-A66C-0C778EAE87C4}"/>
    <cellStyle name="40% - Accent2 149" xfId="37115" xr:uid="{787F16EC-DB20-4684-8E32-21C6ECF32148}"/>
    <cellStyle name="40% - Accent2 15" xfId="932" xr:uid="{C55D745C-2909-4726-BB7E-7E73E06CB935}"/>
    <cellStyle name="40% - Accent2 15 2" xfId="1538" xr:uid="{DA40F9B5-3F9E-4A94-BD19-9A6FF8C31292}"/>
    <cellStyle name="40% - Accent2 15 2 2" xfId="2526" xr:uid="{02BBB1D9-958B-4694-BAF5-A807535D4B4C}"/>
    <cellStyle name="40% - Accent2 15 2 2 2" xfId="4606" xr:uid="{4B40BF1C-A695-4C64-A364-9E75A9C599D6}"/>
    <cellStyle name="40% - Accent2 15 2 2 2 2" xfId="8766" xr:uid="{248E5932-35EA-43AF-9647-27EB2BFC32AB}"/>
    <cellStyle name="40% - Accent2 15 2 2 2 2 2" xfId="17349" xr:uid="{70F87599-6115-49AE-BBC9-A532D24AD0E1}"/>
    <cellStyle name="40% - Accent2 15 2 2 2 2 2 2" xfId="35174" xr:uid="{52B4F057-E807-4699-BB40-F89352340BE1}"/>
    <cellStyle name="40% - Accent2 15 2 2 2 2 3" xfId="26674" xr:uid="{340D5E54-9C59-4A35-B17B-1CF1545947A3}"/>
    <cellStyle name="40% - Accent2 15 2 2 2 3" xfId="13189" xr:uid="{89E54006-5D9A-406D-82E0-8F4B8FC3D2D3}"/>
    <cellStyle name="40% - Accent2 15 2 2 2 3 2" xfId="31014" xr:uid="{306E8DB0-C2D1-4BC6-9EBF-9CB22CC9D872}"/>
    <cellStyle name="40% - Accent2 15 2 2 2 4" xfId="22514" xr:uid="{AC0DBD57-43C3-42CA-B253-C8E52E21D90B}"/>
    <cellStyle name="40% - Accent2 15 2 2 3" xfId="6686" xr:uid="{4C43A583-BF21-444D-9EC6-82A77D526D2E}"/>
    <cellStyle name="40% - Accent2 15 2 2 3 2" xfId="15269" xr:uid="{59A5F4A9-35EC-4637-8B87-51635A9B89EF}"/>
    <cellStyle name="40% - Accent2 15 2 2 3 2 2" xfId="33094" xr:uid="{BF1652C8-6B0D-4191-99AA-3912B50C4E1D}"/>
    <cellStyle name="40% - Accent2 15 2 2 3 3" xfId="24594" xr:uid="{8A306800-1C54-4B2A-9797-4BAB1B385FAF}"/>
    <cellStyle name="40% - Accent2 15 2 2 4" xfId="11109" xr:uid="{30004211-36A5-4A9F-9F6E-8FED3689A5BA}"/>
    <cellStyle name="40% - Accent2 15 2 2 4 2" xfId="28934" xr:uid="{5C66A630-91DA-4EB2-9829-F096971C5755}"/>
    <cellStyle name="40% - Accent2 15 2 2 5" xfId="20434" xr:uid="{94EDD359-EC10-485D-B3F2-642EDDF3033E}"/>
    <cellStyle name="40% - Accent2 15 2 3" xfId="3626" xr:uid="{DAE73337-FE5A-43D2-BC42-F6BA2DC15F74}"/>
    <cellStyle name="40% - Accent2 15 2 3 2" xfId="7786" xr:uid="{D2FB554C-C477-4C9C-A7D2-662DFC801577}"/>
    <cellStyle name="40% - Accent2 15 2 3 2 2" xfId="16369" xr:uid="{3F05677D-7873-4507-8312-AE2F318AD2DA}"/>
    <cellStyle name="40% - Accent2 15 2 3 2 2 2" xfId="34194" xr:uid="{FFC6FC35-3263-4C21-9807-04AE799BC23B}"/>
    <cellStyle name="40% - Accent2 15 2 3 2 3" xfId="25694" xr:uid="{7D0194FE-319D-4EBA-B4BE-F37C52738BEA}"/>
    <cellStyle name="40% - Accent2 15 2 3 3" xfId="12209" xr:uid="{46E2DDB9-818E-4C98-BCEF-5AF60A3BC078}"/>
    <cellStyle name="40% - Accent2 15 2 3 3 2" xfId="30034" xr:uid="{62623D71-E99E-4207-8392-63350D2D6A63}"/>
    <cellStyle name="40% - Accent2 15 2 3 4" xfId="21534" xr:uid="{D0296AD1-87DD-4F65-AECB-D13847116B9C}"/>
    <cellStyle name="40% - Accent2 15 2 4" xfId="5706" xr:uid="{226F8382-53D4-44AE-B773-3E17100C11D5}"/>
    <cellStyle name="40% - Accent2 15 2 4 2" xfId="14289" xr:uid="{A17E4107-35AF-4056-81EB-6E2671FFA1D2}"/>
    <cellStyle name="40% - Accent2 15 2 4 2 2" xfId="32114" xr:uid="{1D88C59B-8656-40E7-8179-C902EF298313}"/>
    <cellStyle name="40% - Accent2 15 2 4 3" xfId="23614" xr:uid="{5757060C-2D9F-48D6-9B29-B764E248473A}"/>
    <cellStyle name="40% - Accent2 15 2 5" xfId="10129" xr:uid="{5FAE24B5-9338-42E5-8D8E-49BA8E77948D}"/>
    <cellStyle name="40% - Accent2 15 2 5 2" xfId="27954" xr:uid="{BE87F2C3-5367-4607-A91D-B1D504EF918F}"/>
    <cellStyle name="40% - Accent2 15 2 6" xfId="19454" xr:uid="{4D8CF6CF-F14A-4C75-B9CB-62D982E13DD0}"/>
    <cellStyle name="40% - Accent2 15 3" xfId="2046" xr:uid="{66A7D077-D7E5-4674-8ABA-0AFCB0E0D2A5}"/>
    <cellStyle name="40% - Accent2 15 3 2" xfId="4126" xr:uid="{D1D86C1A-DDE2-4774-A9C4-0E31007FD0CD}"/>
    <cellStyle name="40% - Accent2 15 3 2 2" xfId="8286" xr:uid="{B02DDAA7-53F8-429E-B21B-499DC3EAB243}"/>
    <cellStyle name="40% - Accent2 15 3 2 2 2" xfId="16869" xr:uid="{E95D4DDC-93E8-406A-AD98-E18A5EAD92B8}"/>
    <cellStyle name="40% - Accent2 15 3 2 2 2 2" xfId="34694" xr:uid="{8255BF44-5F6A-466E-B319-E4C64B3D04E9}"/>
    <cellStyle name="40% - Accent2 15 3 2 2 3" xfId="26194" xr:uid="{AF1E74B7-6563-43A8-A3C0-0EEADD707B10}"/>
    <cellStyle name="40% - Accent2 15 3 2 3" xfId="12709" xr:uid="{5B6E1BEF-B545-440C-9CDE-625A9D6F951E}"/>
    <cellStyle name="40% - Accent2 15 3 2 3 2" xfId="30534" xr:uid="{65B50792-4EE6-4E6E-80F5-D21701C2F238}"/>
    <cellStyle name="40% - Accent2 15 3 2 4" xfId="22034" xr:uid="{BCB0DD4F-936C-4938-A406-5A292308E8B1}"/>
    <cellStyle name="40% - Accent2 15 3 3" xfId="6206" xr:uid="{62AC341D-5CB1-408B-B27B-C4DCB837B1A1}"/>
    <cellStyle name="40% - Accent2 15 3 3 2" xfId="14789" xr:uid="{18C7992E-9E41-4F6D-A60C-CE4D9C00FA0B}"/>
    <cellStyle name="40% - Accent2 15 3 3 2 2" xfId="32614" xr:uid="{0FDBD5BE-7313-40D9-B35A-91151331FC34}"/>
    <cellStyle name="40% - Accent2 15 3 3 3" xfId="24114" xr:uid="{50079F42-D1E2-408D-82BC-DC0C17D7E3FA}"/>
    <cellStyle name="40% - Accent2 15 3 4" xfId="10629" xr:uid="{30A44ACD-E8BA-4BF3-9343-D0FA612499B6}"/>
    <cellStyle name="40% - Accent2 15 3 4 2" xfId="28454" xr:uid="{B91AFB17-AD6B-43B2-A881-957BE98E51CF}"/>
    <cellStyle name="40% - Accent2 15 3 5" xfId="19954" xr:uid="{63BC9851-185D-41CC-A28E-B2155A87438B}"/>
    <cellStyle name="40% - Accent2 15 4" xfId="3146" xr:uid="{B1F94859-146B-40E8-9E94-6CBE9220A4E1}"/>
    <cellStyle name="40% - Accent2 15 4 2" xfId="7306" xr:uid="{ED72F0E9-67CA-4DDE-BED5-B154376065B7}"/>
    <cellStyle name="40% - Accent2 15 4 2 2" xfId="15889" xr:uid="{D7C19C39-EDDB-426E-8AB8-A94285195694}"/>
    <cellStyle name="40% - Accent2 15 4 2 2 2" xfId="33714" xr:uid="{49CBE94E-8BA0-44A9-87AC-AFF8371D2243}"/>
    <cellStyle name="40% - Accent2 15 4 2 3" xfId="25214" xr:uid="{6FF3987A-E8C9-41FE-A699-280B97E7D23A}"/>
    <cellStyle name="40% - Accent2 15 4 3" xfId="11729" xr:uid="{AD351523-EE31-4AE5-A764-9BE5E4ADD20C}"/>
    <cellStyle name="40% - Accent2 15 4 3 2" xfId="29554" xr:uid="{126F6AAC-10CC-406A-AFAC-6BF7D7AA3D7D}"/>
    <cellStyle name="40% - Accent2 15 4 4" xfId="21054" xr:uid="{35396F90-C4B0-4090-B97C-61329C4203F3}"/>
    <cellStyle name="40% - Accent2 15 5" xfId="5226" xr:uid="{B20A5A73-4245-48EE-B019-0C70867B93D5}"/>
    <cellStyle name="40% - Accent2 15 5 2" xfId="13809" xr:uid="{6429C01E-9F14-4738-96F6-4FA849DADA55}"/>
    <cellStyle name="40% - Accent2 15 5 2 2" xfId="31634" xr:uid="{F48E17CC-0BD7-4E5F-BF4A-5E80D53520AE}"/>
    <cellStyle name="40% - Accent2 15 5 3" xfId="23134" xr:uid="{9589956C-154E-42BA-89B6-061E36AE89F5}"/>
    <cellStyle name="40% - Accent2 15 6" xfId="9649" xr:uid="{412738FA-C24D-478D-AA5C-E43523D422AA}"/>
    <cellStyle name="40% - Accent2 15 6 2" xfId="27474" xr:uid="{C4B7677A-BB1E-4F63-8966-78E8BF617DCA}"/>
    <cellStyle name="40% - Accent2 15 7" xfId="18974" xr:uid="{6072D982-792D-46F0-BD65-1FB9A9BD2ABD}"/>
    <cellStyle name="40% - Accent2 150" xfId="37135" xr:uid="{F235BD16-CEEB-4266-865C-45F5AC11A72D}"/>
    <cellStyle name="40% - Accent2 151" xfId="37155" xr:uid="{FC0760C7-0850-4F83-AD6A-956474CB3F9F}"/>
    <cellStyle name="40% - Accent2 152" xfId="37175" xr:uid="{4F25EC31-AE50-4A88-BF83-E042603FBED1}"/>
    <cellStyle name="40% - Accent2 153" xfId="37195" xr:uid="{5D8DDE6D-B740-4A8A-8478-D0BD4B3C3114}"/>
    <cellStyle name="40% - Accent2 154" xfId="37215" xr:uid="{5B53AA92-1C8B-412F-842A-01E55C6D6EED}"/>
    <cellStyle name="40% - Accent2 155" xfId="37235" xr:uid="{4125DF86-F12D-4B28-B103-B0B25A8DCADA}"/>
    <cellStyle name="40% - Accent2 156" xfId="37255" xr:uid="{1520A013-B481-40E9-AC3E-1D2B2B7110C1}"/>
    <cellStyle name="40% - Accent2 157" xfId="37275" xr:uid="{DF52C613-7A90-4C08-AEDA-DDC32CE61516}"/>
    <cellStyle name="40% - Accent2 158" xfId="37295" xr:uid="{E2AFF486-3834-40D1-B262-746B053424E6}"/>
    <cellStyle name="40% - Accent2 159" xfId="37315" xr:uid="{828E0252-BB4E-431F-9601-13150780B409}"/>
    <cellStyle name="40% - Accent2 16" xfId="960" xr:uid="{B31113F6-0112-46EA-907C-3E7922F11964}"/>
    <cellStyle name="40% - Accent2 16 2" xfId="1566" xr:uid="{2781F531-C8E8-462C-A403-EE9615C7BBD2}"/>
    <cellStyle name="40% - Accent2 16 2 2" xfId="2546" xr:uid="{CBA088F3-30AD-4FB5-AC59-C9C040EC808B}"/>
    <cellStyle name="40% - Accent2 16 2 2 2" xfId="4626" xr:uid="{88C753B0-1057-4438-8FD1-C144FCB0CD60}"/>
    <cellStyle name="40% - Accent2 16 2 2 2 2" xfId="8786" xr:uid="{093E6E5C-C8F8-4A7C-84B3-4C7D5E9281F3}"/>
    <cellStyle name="40% - Accent2 16 2 2 2 2 2" xfId="17369" xr:uid="{2D5FD912-1150-4B32-87FF-1AEED2D6FF75}"/>
    <cellStyle name="40% - Accent2 16 2 2 2 2 2 2" xfId="35194" xr:uid="{164867DC-9074-4264-9D9E-8060DE6F3278}"/>
    <cellStyle name="40% - Accent2 16 2 2 2 2 3" xfId="26694" xr:uid="{27A4A7CF-B88B-40E5-B4F1-93534F4C05B1}"/>
    <cellStyle name="40% - Accent2 16 2 2 2 3" xfId="13209" xr:uid="{C5247B3D-3A92-418A-BDF3-741547AE31E3}"/>
    <cellStyle name="40% - Accent2 16 2 2 2 3 2" xfId="31034" xr:uid="{BCF4A398-F1B8-42D2-B56E-23EA68678B68}"/>
    <cellStyle name="40% - Accent2 16 2 2 2 4" xfId="22534" xr:uid="{41A70A4B-BA53-446B-97D2-E07022889E95}"/>
    <cellStyle name="40% - Accent2 16 2 2 3" xfId="6706" xr:uid="{7C48D648-0F85-4354-959C-44EC16C13F3A}"/>
    <cellStyle name="40% - Accent2 16 2 2 3 2" xfId="15289" xr:uid="{B725AC87-B8FE-4CE5-8B18-961CDE4CF02E}"/>
    <cellStyle name="40% - Accent2 16 2 2 3 2 2" xfId="33114" xr:uid="{9987D9AD-BB70-492C-90B2-C446679361CC}"/>
    <cellStyle name="40% - Accent2 16 2 2 3 3" xfId="24614" xr:uid="{6B510731-75F9-4009-A7FD-E56CA393F0C8}"/>
    <cellStyle name="40% - Accent2 16 2 2 4" xfId="11129" xr:uid="{1A44E824-0850-45C2-91D2-EF27E72A583B}"/>
    <cellStyle name="40% - Accent2 16 2 2 4 2" xfId="28954" xr:uid="{E465E2B0-1107-443D-BB28-535B2085A5F7}"/>
    <cellStyle name="40% - Accent2 16 2 2 5" xfId="20454" xr:uid="{468E77E6-C7E5-4D27-AF2B-E2BE1D22E7FA}"/>
    <cellStyle name="40% - Accent2 16 2 3" xfId="3646" xr:uid="{26633F29-8F00-4C58-9AE9-D8926446EC10}"/>
    <cellStyle name="40% - Accent2 16 2 3 2" xfId="7806" xr:uid="{B9BDDFD1-19A3-476E-BD60-FD78F80905EB}"/>
    <cellStyle name="40% - Accent2 16 2 3 2 2" xfId="16389" xr:uid="{4C06AF00-E554-490E-B0F8-8D0E94231F42}"/>
    <cellStyle name="40% - Accent2 16 2 3 2 2 2" xfId="34214" xr:uid="{8A0AB59C-05F6-49A0-BA23-5B4F727D2C5E}"/>
    <cellStyle name="40% - Accent2 16 2 3 2 3" xfId="25714" xr:uid="{F63954B1-3A76-4A89-B536-B56AD50E2CF8}"/>
    <cellStyle name="40% - Accent2 16 2 3 3" xfId="12229" xr:uid="{87FA4EAB-DF35-4F2C-A1D8-2B3F3752BCCB}"/>
    <cellStyle name="40% - Accent2 16 2 3 3 2" xfId="30054" xr:uid="{B4798FBD-1F22-44CB-B6D2-43634F89C20A}"/>
    <cellStyle name="40% - Accent2 16 2 3 4" xfId="21554" xr:uid="{C6A7B5E3-0006-43A1-82B3-D49B234F0500}"/>
    <cellStyle name="40% - Accent2 16 2 4" xfId="5726" xr:uid="{4F999E64-1283-4B7E-861E-4131BB0E3AAD}"/>
    <cellStyle name="40% - Accent2 16 2 4 2" xfId="14309" xr:uid="{34FDE0FD-B8E7-493D-B1EE-D1B756F341B5}"/>
    <cellStyle name="40% - Accent2 16 2 4 2 2" xfId="32134" xr:uid="{8105EA07-9C9D-49E2-B6D9-09C89312CF35}"/>
    <cellStyle name="40% - Accent2 16 2 4 3" xfId="23634" xr:uid="{1129555C-ACE9-4FCB-BD16-BC317FC75FC0}"/>
    <cellStyle name="40% - Accent2 16 2 5" xfId="10149" xr:uid="{29B19343-D2B6-40EF-9A8D-E5F5926199D8}"/>
    <cellStyle name="40% - Accent2 16 2 5 2" xfId="27974" xr:uid="{BCC3F719-050D-47F8-844A-199D3563B765}"/>
    <cellStyle name="40% - Accent2 16 2 6" xfId="19474" xr:uid="{EABFEE54-0A47-459E-9037-244C9E2ED3F5}"/>
    <cellStyle name="40% - Accent2 16 3" xfId="2066" xr:uid="{1FCD541E-5659-44D1-83C6-C33A72DF87B9}"/>
    <cellStyle name="40% - Accent2 16 3 2" xfId="4146" xr:uid="{D7110B2F-12E0-4A9B-B8DF-BD39EDAD1E08}"/>
    <cellStyle name="40% - Accent2 16 3 2 2" xfId="8306" xr:uid="{0F4C61D4-CF8B-4777-BD7F-1FE9573A8286}"/>
    <cellStyle name="40% - Accent2 16 3 2 2 2" xfId="16889" xr:uid="{6B06EE5E-CC06-4364-8934-C44FCB36A836}"/>
    <cellStyle name="40% - Accent2 16 3 2 2 2 2" xfId="34714" xr:uid="{2172A06C-265D-419F-AF76-0876F7D8DD06}"/>
    <cellStyle name="40% - Accent2 16 3 2 2 3" xfId="26214" xr:uid="{7D4B4E05-7F30-4959-ACF9-A22C76486F7F}"/>
    <cellStyle name="40% - Accent2 16 3 2 3" xfId="12729" xr:uid="{664869EF-9CBA-47A9-84DB-953FABA711B2}"/>
    <cellStyle name="40% - Accent2 16 3 2 3 2" xfId="30554" xr:uid="{70E9E215-3122-4B73-BB68-ABF3CC1E7046}"/>
    <cellStyle name="40% - Accent2 16 3 2 4" xfId="22054" xr:uid="{77001016-2E0C-49CE-B829-175B045224F3}"/>
    <cellStyle name="40% - Accent2 16 3 3" xfId="6226" xr:uid="{AA7A26CC-D9AD-4181-92F4-DB7C3F336246}"/>
    <cellStyle name="40% - Accent2 16 3 3 2" xfId="14809" xr:uid="{830011F7-901E-4082-A208-A98D0977E7BD}"/>
    <cellStyle name="40% - Accent2 16 3 3 2 2" xfId="32634" xr:uid="{FA48C2B9-5966-492B-8681-B65B35A7973D}"/>
    <cellStyle name="40% - Accent2 16 3 3 3" xfId="24134" xr:uid="{8936AA74-992D-4377-A4A1-CF1F6DB00756}"/>
    <cellStyle name="40% - Accent2 16 3 4" xfId="10649" xr:uid="{4607BF78-A696-4587-89AC-45B82AF4BEE9}"/>
    <cellStyle name="40% - Accent2 16 3 4 2" xfId="28474" xr:uid="{B9205E7B-72CA-4C71-B36A-5EE8A1EA3830}"/>
    <cellStyle name="40% - Accent2 16 3 5" xfId="19974" xr:uid="{EA28764B-BF85-4E6D-9FCD-3413E9766123}"/>
    <cellStyle name="40% - Accent2 16 4" xfId="3166" xr:uid="{18086244-7553-4DEE-9D01-38492E9CE652}"/>
    <cellStyle name="40% - Accent2 16 4 2" xfId="7326" xr:uid="{46C7AA8C-2CBF-444F-89B9-D9C41AD53B81}"/>
    <cellStyle name="40% - Accent2 16 4 2 2" xfId="15909" xr:uid="{832FDAE2-9708-4512-BD65-30CFAAB522DC}"/>
    <cellStyle name="40% - Accent2 16 4 2 2 2" xfId="33734" xr:uid="{3CE4BFEE-01FD-4CFE-A6B6-AEC685EAE330}"/>
    <cellStyle name="40% - Accent2 16 4 2 3" xfId="25234" xr:uid="{9D4B02E8-0349-4554-ADC1-463A6DAD37F1}"/>
    <cellStyle name="40% - Accent2 16 4 3" xfId="11749" xr:uid="{2E23D2FE-4608-4DA7-94AD-E2FA5599D250}"/>
    <cellStyle name="40% - Accent2 16 4 3 2" xfId="29574" xr:uid="{9E975661-1F1F-4BC0-A814-AB66ACF9B4BD}"/>
    <cellStyle name="40% - Accent2 16 4 4" xfId="21074" xr:uid="{0863DC8A-99A3-45B0-942A-584167C86EBF}"/>
    <cellStyle name="40% - Accent2 16 5" xfId="5246" xr:uid="{EABB7C7D-9135-4096-AC71-531F079735B6}"/>
    <cellStyle name="40% - Accent2 16 5 2" xfId="13829" xr:uid="{C9BA3F17-9E37-460E-BEFE-B8213ABDA373}"/>
    <cellStyle name="40% - Accent2 16 5 2 2" xfId="31654" xr:uid="{CC835A8E-59E6-4BA2-A20A-90F8CB6743A9}"/>
    <cellStyle name="40% - Accent2 16 5 3" xfId="23154" xr:uid="{9C750DB9-B8FD-408A-AB86-D605FA6E90AA}"/>
    <cellStyle name="40% - Accent2 16 6" xfId="9669" xr:uid="{A3F79D26-C37E-4D49-A818-BF86824C30E8}"/>
    <cellStyle name="40% - Accent2 16 6 2" xfId="27494" xr:uid="{71747437-DD23-49B5-87F8-0474CA542E59}"/>
    <cellStyle name="40% - Accent2 16 7" xfId="18994" xr:uid="{64D408E2-E00A-4FD9-A85D-E850BD0684E3}"/>
    <cellStyle name="40% - Accent2 160" xfId="37335" xr:uid="{323E99B5-2112-44EB-9FE0-27F59EC73C9D}"/>
    <cellStyle name="40% - Accent2 161" xfId="37355" xr:uid="{80B43AF9-7293-4E18-9C53-B170BF9AC0FE}"/>
    <cellStyle name="40% - Accent2 162" xfId="37375" xr:uid="{477D2201-8AAB-4718-916B-8E263F86803A}"/>
    <cellStyle name="40% - Accent2 163" xfId="37395" xr:uid="{5DE61385-2627-41E6-9A91-2194E281698A}"/>
    <cellStyle name="40% - Accent2 164" xfId="37415" xr:uid="{82C8D847-64D1-42CA-9B81-30C14002EAC9}"/>
    <cellStyle name="40% - Accent2 165" xfId="37435" xr:uid="{D53DA27B-0740-49FD-BEB3-ECE8039F3A09}"/>
    <cellStyle name="40% - Accent2 166" xfId="37455" xr:uid="{7D2B92D9-B7A4-4DEC-835F-9876305836E1}"/>
    <cellStyle name="40% - Accent2 167" xfId="37475" xr:uid="{D6E4BB56-630A-4E76-B8A1-85F6C9E7D3E9}"/>
    <cellStyle name="40% - Accent2 168" xfId="37495" xr:uid="{D4B0A1AA-3E64-42CC-9A15-DDC80A5054AC}"/>
    <cellStyle name="40% - Accent2 169" xfId="37515" xr:uid="{8DE3F027-64DC-49EA-9EB0-7AD01C360374}"/>
    <cellStyle name="40% - Accent2 17" xfId="980" xr:uid="{5F54211F-1881-4C94-AD87-9BA9C9A537DE}"/>
    <cellStyle name="40% - Accent2 17 2" xfId="1586" xr:uid="{F8DECB1A-95EB-4A0D-997C-058EC9DF64D0}"/>
    <cellStyle name="40% - Accent2 17 2 2" xfId="2566" xr:uid="{CFC2BFE0-4AAF-4688-8913-C0A0300F2B86}"/>
    <cellStyle name="40% - Accent2 17 2 2 2" xfId="4646" xr:uid="{E106BEA0-8004-474D-8706-B612E0B32E66}"/>
    <cellStyle name="40% - Accent2 17 2 2 2 2" xfId="8806" xr:uid="{7DBB3D2E-0F8E-4BF7-9789-998D35E02FD7}"/>
    <cellStyle name="40% - Accent2 17 2 2 2 2 2" xfId="17389" xr:uid="{966A1ABE-964D-46DE-8E25-0A8EF5DB75B3}"/>
    <cellStyle name="40% - Accent2 17 2 2 2 2 2 2" xfId="35214" xr:uid="{6D241273-38F0-4011-A43A-9A17F3CD37E5}"/>
    <cellStyle name="40% - Accent2 17 2 2 2 2 3" xfId="26714" xr:uid="{89ABBBE1-70BD-4825-8811-CCD23C628027}"/>
    <cellStyle name="40% - Accent2 17 2 2 2 3" xfId="13229" xr:uid="{915FB0E1-37D1-462C-AEE7-EB36BAE6D88B}"/>
    <cellStyle name="40% - Accent2 17 2 2 2 3 2" xfId="31054" xr:uid="{62935E50-D8D5-4D39-9870-00F05B1649AE}"/>
    <cellStyle name="40% - Accent2 17 2 2 2 4" xfId="22554" xr:uid="{E057933C-9130-42A1-BCD0-BB452AFDDD72}"/>
    <cellStyle name="40% - Accent2 17 2 2 3" xfId="6726" xr:uid="{41D0EB65-8905-4F88-B7B3-A194646D6131}"/>
    <cellStyle name="40% - Accent2 17 2 2 3 2" xfId="15309" xr:uid="{56C6D2EC-E499-4FEC-B3AE-1A229A87BBF4}"/>
    <cellStyle name="40% - Accent2 17 2 2 3 2 2" xfId="33134" xr:uid="{D4E9A7A9-E365-46C3-A268-65B5FCEF3598}"/>
    <cellStyle name="40% - Accent2 17 2 2 3 3" xfId="24634" xr:uid="{539FCEAF-B30F-45AC-A9E9-B4CDCB4B3D50}"/>
    <cellStyle name="40% - Accent2 17 2 2 4" xfId="11149" xr:uid="{E5E2FE8F-9274-47B1-B22B-52892BB195F6}"/>
    <cellStyle name="40% - Accent2 17 2 2 4 2" xfId="28974" xr:uid="{84ECE86C-01E3-4684-8D8B-A48ECBC8C4FD}"/>
    <cellStyle name="40% - Accent2 17 2 2 5" xfId="20474" xr:uid="{C3C25FC6-D1C9-4D52-BB3B-C8A4B6693CD8}"/>
    <cellStyle name="40% - Accent2 17 2 3" xfId="3666" xr:uid="{6C0C6DAB-ACEF-4F6F-B129-5A7EC17881EF}"/>
    <cellStyle name="40% - Accent2 17 2 3 2" xfId="7826" xr:uid="{2F97C2E1-8239-4C0A-AE04-E5FDA7EEFFAF}"/>
    <cellStyle name="40% - Accent2 17 2 3 2 2" xfId="16409" xr:uid="{C0F8EA0F-E7EE-4C70-BA11-E1189D4A37E5}"/>
    <cellStyle name="40% - Accent2 17 2 3 2 2 2" xfId="34234" xr:uid="{9F24D3EC-059E-4323-B3CF-E16DA97B3B2B}"/>
    <cellStyle name="40% - Accent2 17 2 3 2 3" xfId="25734" xr:uid="{DFBE4434-A335-4C2D-9636-F8D011704433}"/>
    <cellStyle name="40% - Accent2 17 2 3 3" xfId="12249" xr:uid="{BA34D26C-B993-438F-B75B-7FA6414F15C5}"/>
    <cellStyle name="40% - Accent2 17 2 3 3 2" xfId="30074" xr:uid="{853BF66F-D4CA-482C-B4D7-085623C9534D}"/>
    <cellStyle name="40% - Accent2 17 2 3 4" xfId="21574" xr:uid="{5930AA5C-2670-4B84-9DB5-015384D896B0}"/>
    <cellStyle name="40% - Accent2 17 2 4" xfId="5746" xr:uid="{54688D71-E2D4-4284-A008-B9223C2A3173}"/>
    <cellStyle name="40% - Accent2 17 2 4 2" xfId="14329" xr:uid="{53CCEF70-1615-4BCC-AC3B-7F13302DFC5B}"/>
    <cellStyle name="40% - Accent2 17 2 4 2 2" xfId="32154" xr:uid="{4B5CAF35-8438-4EE8-BBBC-3E06F1E6B393}"/>
    <cellStyle name="40% - Accent2 17 2 4 3" xfId="23654" xr:uid="{A536D05B-5EBB-4E17-BEB2-4EF29A98AE4F}"/>
    <cellStyle name="40% - Accent2 17 2 5" xfId="10169" xr:uid="{F2B25DD9-6113-403F-A36C-2304A1963864}"/>
    <cellStyle name="40% - Accent2 17 2 5 2" xfId="27994" xr:uid="{D1AF9C84-817C-4F68-8375-82A229C2F6B3}"/>
    <cellStyle name="40% - Accent2 17 2 6" xfId="19494" xr:uid="{39115DA3-5B1C-419A-A840-CA9031A28CC1}"/>
    <cellStyle name="40% - Accent2 17 3" xfId="2086" xr:uid="{B1E74543-6C48-47D7-B123-A834B04739BF}"/>
    <cellStyle name="40% - Accent2 17 3 2" xfId="4166" xr:uid="{EFD99894-CC32-433B-BEA2-5953A1D47B06}"/>
    <cellStyle name="40% - Accent2 17 3 2 2" xfId="8326" xr:uid="{85CC6198-6F61-4C53-9F46-EBFAB4033423}"/>
    <cellStyle name="40% - Accent2 17 3 2 2 2" xfId="16909" xr:uid="{540C9151-BCA3-48F3-8213-26173276851B}"/>
    <cellStyle name="40% - Accent2 17 3 2 2 2 2" xfId="34734" xr:uid="{76F118CB-AC36-4985-BFB3-97434C15074F}"/>
    <cellStyle name="40% - Accent2 17 3 2 2 3" xfId="26234" xr:uid="{B2D19F9B-B1BF-4976-A8DE-F44B2737BFC8}"/>
    <cellStyle name="40% - Accent2 17 3 2 3" xfId="12749" xr:uid="{DB7242F3-C649-4699-B3F2-4C38A90118FC}"/>
    <cellStyle name="40% - Accent2 17 3 2 3 2" xfId="30574" xr:uid="{9A61C586-F995-42C7-B847-C069D46CF38C}"/>
    <cellStyle name="40% - Accent2 17 3 2 4" xfId="22074" xr:uid="{57CE1698-F452-405D-A8F9-167EE9A1B4AE}"/>
    <cellStyle name="40% - Accent2 17 3 3" xfId="6246" xr:uid="{DE269FBF-BF17-4306-A845-334AF6C61FE3}"/>
    <cellStyle name="40% - Accent2 17 3 3 2" xfId="14829" xr:uid="{A72BF828-6CF1-42FD-BA37-13EBCAA161DF}"/>
    <cellStyle name="40% - Accent2 17 3 3 2 2" xfId="32654" xr:uid="{1A9B78C7-91B2-4D39-AEC6-2BB45FDC3B5A}"/>
    <cellStyle name="40% - Accent2 17 3 3 3" xfId="24154" xr:uid="{304EF527-BDAC-48B3-9F06-E4B06A688558}"/>
    <cellStyle name="40% - Accent2 17 3 4" xfId="10669" xr:uid="{86F267AD-43F2-4BEF-A26A-E992FD32921C}"/>
    <cellStyle name="40% - Accent2 17 3 4 2" xfId="28494" xr:uid="{1408758E-6322-40C7-BB05-AC0298D283AE}"/>
    <cellStyle name="40% - Accent2 17 3 5" xfId="19994" xr:uid="{5D898852-42F7-48B1-8D1D-1857127EB1DF}"/>
    <cellStyle name="40% - Accent2 17 4" xfId="3186" xr:uid="{F5F7B047-4AC1-4544-B78B-D82AA7073472}"/>
    <cellStyle name="40% - Accent2 17 4 2" xfId="7346" xr:uid="{F1BDBC3F-3FB8-44B3-A81B-D62CF8545EE0}"/>
    <cellStyle name="40% - Accent2 17 4 2 2" xfId="15929" xr:uid="{E8F577F8-4881-4059-BFFB-2D4960CF14BA}"/>
    <cellStyle name="40% - Accent2 17 4 2 2 2" xfId="33754" xr:uid="{D2697512-74B8-4425-BD62-33C0CB0B7F3B}"/>
    <cellStyle name="40% - Accent2 17 4 2 3" xfId="25254" xr:uid="{808346C6-9774-432D-99FD-611109ABD900}"/>
    <cellStyle name="40% - Accent2 17 4 3" xfId="11769" xr:uid="{03C5FD0E-6F21-41A4-AB6E-05CE38AD5099}"/>
    <cellStyle name="40% - Accent2 17 4 3 2" xfId="29594" xr:uid="{7CEE3258-81D8-4D10-8EF2-D69D89D87B97}"/>
    <cellStyle name="40% - Accent2 17 4 4" xfId="21094" xr:uid="{B8EEC40A-6EDD-4D2B-8CC6-4224A3819B7E}"/>
    <cellStyle name="40% - Accent2 17 5" xfId="5266" xr:uid="{313CC63C-C701-43CC-A284-6CD327630CCA}"/>
    <cellStyle name="40% - Accent2 17 5 2" xfId="13849" xr:uid="{88016B34-F955-448D-AC3D-82ADB47A5594}"/>
    <cellStyle name="40% - Accent2 17 5 2 2" xfId="31674" xr:uid="{C3735CB7-2C66-4E9B-8CEA-C3BB45404AC1}"/>
    <cellStyle name="40% - Accent2 17 5 3" xfId="23174" xr:uid="{5A7DD335-7804-4FAB-B6B8-19D81302C140}"/>
    <cellStyle name="40% - Accent2 17 6" xfId="9689" xr:uid="{0DAC38CF-2D31-42FE-816E-FB1D18F8A1DB}"/>
    <cellStyle name="40% - Accent2 17 6 2" xfId="27514" xr:uid="{442FEF05-FA82-4558-9D32-E2CBEE2C14F7}"/>
    <cellStyle name="40% - Accent2 17 7" xfId="19014" xr:uid="{B1D73DDC-A5BC-42F8-90C6-BCA663F97A8B}"/>
    <cellStyle name="40% - Accent2 170" xfId="37535" xr:uid="{CF1FAD80-DD8C-4FD0-9117-3153722899FF}"/>
    <cellStyle name="40% - Accent2 171" xfId="37555" xr:uid="{43029F9B-051B-45C0-B30E-2BD7ECDB2D1C}"/>
    <cellStyle name="40% - Accent2 172" xfId="37575" xr:uid="{506ACA37-7664-4DC8-964A-28EF7E3DD478}"/>
    <cellStyle name="40% - Accent2 173" xfId="37595" xr:uid="{091C5050-8AF2-4B97-B7A4-038A33DE956B}"/>
    <cellStyle name="40% - Accent2 174" xfId="37615" xr:uid="{E9C6808B-3BAC-4C44-B7A6-13872F411B4C}"/>
    <cellStyle name="40% - Accent2 175" xfId="37635" xr:uid="{C31CD5D5-C9B6-4CCB-B6D3-8A986588954F}"/>
    <cellStyle name="40% - Accent2 176" xfId="37655" xr:uid="{D66D581E-1639-450F-98E2-1159B0C9E585}"/>
    <cellStyle name="40% - Accent2 177" xfId="37675" xr:uid="{4788404A-DCF5-4C2D-84FE-D8DFF055618E}"/>
    <cellStyle name="40% - Accent2 178" xfId="37695" xr:uid="{2A0D11EA-7296-46D0-BA7D-4B5B21C122CA}"/>
    <cellStyle name="40% - Accent2 179" xfId="37715" xr:uid="{87CB34C8-B433-4A53-9AF6-9D3293662FC0}"/>
    <cellStyle name="40% - Accent2 18" xfId="1000" xr:uid="{14FD12EE-2D74-40A4-95AE-DF32CB2B0BE7}"/>
    <cellStyle name="40% - Accent2 18 2" xfId="1606" xr:uid="{2042F020-BB0D-483C-B65C-649203CC19A6}"/>
    <cellStyle name="40% - Accent2 18 2 2" xfId="2586" xr:uid="{1372C3F9-3E4B-473F-913F-E031613E7FED}"/>
    <cellStyle name="40% - Accent2 18 2 2 2" xfId="4666" xr:uid="{40AC4533-A0ED-455A-B2E6-950DEF1FBB74}"/>
    <cellStyle name="40% - Accent2 18 2 2 2 2" xfId="8826" xr:uid="{0071617B-E292-4FB4-8E23-56AFCFE6301A}"/>
    <cellStyle name="40% - Accent2 18 2 2 2 2 2" xfId="17409" xr:uid="{D22A1C1A-6489-48FC-A789-332B7E03CA91}"/>
    <cellStyle name="40% - Accent2 18 2 2 2 2 2 2" xfId="35234" xr:uid="{E4BFA1AE-0A70-4114-AD09-994A1963BDCC}"/>
    <cellStyle name="40% - Accent2 18 2 2 2 2 3" xfId="26734" xr:uid="{C92679C8-C46B-4C34-B0F6-1625AEDDB551}"/>
    <cellStyle name="40% - Accent2 18 2 2 2 3" xfId="13249" xr:uid="{4B78ADCE-A1FF-460E-8FE4-DE097AD31F7B}"/>
    <cellStyle name="40% - Accent2 18 2 2 2 3 2" xfId="31074" xr:uid="{D04EEB7C-A599-4D96-AB00-2A175E875BC6}"/>
    <cellStyle name="40% - Accent2 18 2 2 2 4" xfId="22574" xr:uid="{BBC6CA5C-3E77-482B-BEB2-F54DBD6BEE71}"/>
    <cellStyle name="40% - Accent2 18 2 2 3" xfId="6746" xr:uid="{A2AF37F1-C5FF-4E6D-8C99-6645BB801497}"/>
    <cellStyle name="40% - Accent2 18 2 2 3 2" xfId="15329" xr:uid="{A59C29AF-E3A5-4885-B2DD-341625D9587B}"/>
    <cellStyle name="40% - Accent2 18 2 2 3 2 2" xfId="33154" xr:uid="{34972F89-1B9E-4A55-918B-95FD18DF2C19}"/>
    <cellStyle name="40% - Accent2 18 2 2 3 3" xfId="24654" xr:uid="{292425E1-078B-4351-B110-55D01159E509}"/>
    <cellStyle name="40% - Accent2 18 2 2 4" xfId="11169" xr:uid="{D944C891-7AC4-4A87-9CEE-5777F05F4F05}"/>
    <cellStyle name="40% - Accent2 18 2 2 4 2" xfId="28994" xr:uid="{0E936BB6-8589-47EC-91E1-860AAE2F88B8}"/>
    <cellStyle name="40% - Accent2 18 2 2 5" xfId="20494" xr:uid="{D6FA7701-7025-4FE5-8B20-B3F6D0F2FB6A}"/>
    <cellStyle name="40% - Accent2 18 2 3" xfId="3686" xr:uid="{FC401F46-50BA-44C2-B8FD-F28D23C08221}"/>
    <cellStyle name="40% - Accent2 18 2 3 2" xfId="7846" xr:uid="{3A5930AA-38CA-43A7-AD61-37C52636FC57}"/>
    <cellStyle name="40% - Accent2 18 2 3 2 2" xfId="16429" xr:uid="{A1FA6539-5EC3-48F8-951D-59E63A805B2D}"/>
    <cellStyle name="40% - Accent2 18 2 3 2 2 2" xfId="34254" xr:uid="{D3861A76-7A04-48A4-AD8A-781DD0F16294}"/>
    <cellStyle name="40% - Accent2 18 2 3 2 3" xfId="25754" xr:uid="{49C34513-9E9A-4677-A161-782DA7C61594}"/>
    <cellStyle name="40% - Accent2 18 2 3 3" xfId="12269" xr:uid="{44741E7F-37D9-4035-A361-8CD269AF0D5F}"/>
    <cellStyle name="40% - Accent2 18 2 3 3 2" xfId="30094" xr:uid="{B8442DAD-7A8D-46F1-ACC7-E01A4A0BD4CE}"/>
    <cellStyle name="40% - Accent2 18 2 3 4" xfId="21594" xr:uid="{51261C71-773A-4B59-80DB-7C43908AA0B5}"/>
    <cellStyle name="40% - Accent2 18 2 4" xfId="5766" xr:uid="{8222C54B-9FFA-4FBF-AA9F-F35756AE7F74}"/>
    <cellStyle name="40% - Accent2 18 2 4 2" xfId="14349" xr:uid="{FF10F939-7ED9-4937-8664-D168007FE9ED}"/>
    <cellStyle name="40% - Accent2 18 2 4 2 2" xfId="32174" xr:uid="{29F2F61A-5522-4A91-8620-E69C4576D89A}"/>
    <cellStyle name="40% - Accent2 18 2 4 3" xfId="23674" xr:uid="{7EAE71BD-195E-4DA9-9EB3-FA98C783E7FC}"/>
    <cellStyle name="40% - Accent2 18 2 5" xfId="10189" xr:uid="{933CD7C1-4879-4712-A4EA-A2763DD34648}"/>
    <cellStyle name="40% - Accent2 18 2 5 2" xfId="28014" xr:uid="{4DDCA250-1EE0-4991-B9D5-C33E3EA4EA27}"/>
    <cellStyle name="40% - Accent2 18 2 6" xfId="19514" xr:uid="{BE24FEB5-C7B0-43EF-9D9D-57900C0E1E89}"/>
    <cellStyle name="40% - Accent2 18 3" xfId="2106" xr:uid="{89D0F864-70C9-47FA-AD90-0EE4607F65EC}"/>
    <cellStyle name="40% - Accent2 18 3 2" xfId="4186" xr:uid="{DB553136-096D-4DC7-BDFA-23AE47CB4B24}"/>
    <cellStyle name="40% - Accent2 18 3 2 2" xfId="8346" xr:uid="{B59B7ACF-6351-473E-A190-CB84E7A98A1C}"/>
    <cellStyle name="40% - Accent2 18 3 2 2 2" xfId="16929" xr:uid="{8957DA2E-E0E5-4C9A-8652-3B92A00A8492}"/>
    <cellStyle name="40% - Accent2 18 3 2 2 2 2" xfId="34754" xr:uid="{64A6B9CE-8F34-4FCF-8007-105011A671C5}"/>
    <cellStyle name="40% - Accent2 18 3 2 2 3" xfId="26254" xr:uid="{84090858-0420-441F-B544-B6D8BBD763B6}"/>
    <cellStyle name="40% - Accent2 18 3 2 3" xfId="12769" xr:uid="{D89B4A76-8DE2-4616-938F-EC1C51AFC674}"/>
    <cellStyle name="40% - Accent2 18 3 2 3 2" xfId="30594" xr:uid="{C141B7A5-FA83-4A07-A70A-46EFDDDEE922}"/>
    <cellStyle name="40% - Accent2 18 3 2 4" xfId="22094" xr:uid="{7251A7D5-EF48-4E0C-A955-71D5EC99526A}"/>
    <cellStyle name="40% - Accent2 18 3 3" xfId="6266" xr:uid="{F9FC411C-9E2B-4631-80CC-3ACFFEF930EA}"/>
    <cellStyle name="40% - Accent2 18 3 3 2" xfId="14849" xr:uid="{E575880B-3D48-4987-995D-718A94839918}"/>
    <cellStyle name="40% - Accent2 18 3 3 2 2" xfId="32674" xr:uid="{BEAD557F-E7EF-4CDB-8D49-F4F8FE8AC8DB}"/>
    <cellStyle name="40% - Accent2 18 3 3 3" xfId="24174" xr:uid="{92C866CC-06D6-463B-819B-37987ACDED45}"/>
    <cellStyle name="40% - Accent2 18 3 4" xfId="10689" xr:uid="{2C5B7F17-D7EB-41DD-B839-863D16812A63}"/>
    <cellStyle name="40% - Accent2 18 3 4 2" xfId="28514" xr:uid="{32793145-3E32-4D3D-9838-DE5E8CF11DCE}"/>
    <cellStyle name="40% - Accent2 18 3 5" xfId="20014" xr:uid="{0CE790CB-408A-4A94-8E69-10E59113E112}"/>
    <cellStyle name="40% - Accent2 18 4" xfId="3206" xr:uid="{80BB04E2-7771-4AD0-9121-1B6A925E221D}"/>
    <cellStyle name="40% - Accent2 18 4 2" xfId="7366" xr:uid="{FF91CEFB-A0AE-44BC-9143-2772F0CED5EE}"/>
    <cellStyle name="40% - Accent2 18 4 2 2" xfId="15949" xr:uid="{BD7623EE-4127-4529-A1CB-340B4BD8EB9E}"/>
    <cellStyle name="40% - Accent2 18 4 2 2 2" xfId="33774" xr:uid="{149553D4-B2B7-4AE4-B90F-0028100F66A8}"/>
    <cellStyle name="40% - Accent2 18 4 2 3" xfId="25274" xr:uid="{145F0C8F-B417-42E0-9531-8ED06625B5F8}"/>
    <cellStyle name="40% - Accent2 18 4 3" xfId="11789" xr:uid="{284CC3AC-73DF-4152-8C6E-252C1ED00DF5}"/>
    <cellStyle name="40% - Accent2 18 4 3 2" xfId="29614" xr:uid="{28862C36-3FAA-418A-ABFD-EA46ED90DB39}"/>
    <cellStyle name="40% - Accent2 18 4 4" xfId="21114" xr:uid="{5791432E-F5A1-4327-A0AE-8BC3843B2937}"/>
    <cellStyle name="40% - Accent2 18 5" xfId="5286" xr:uid="{A8E86E18-07B2-4897-B540-1938083D5A1A}"/>
    <cellStyle name="40% - Accent2 18 5 2" xfId="13869" xr:uid="{30780591-7184-40E6-882A-839889FBA390}"/>
    <cellStyle name="40% - Accent2 18 5 2 2" xfId="31694" xr:uid="{308C175C-ECD8-4321-983E-4F4069654FD9}"/>
    <cellStyle name="40% - Accent2 18 5 3" xfId="23194" xr:uid="{28E6DBC3-949E-44A0-8B3F-28CCDD265BF2}"/>
    <cellStyle name="40% - Accent2 18 6" xfId="9709" xr:uid="{2C3B6C66-1D4C-4C5E-9675-1A6CF1A34134}"/>
    <cellStyle name="40% - Accent2 18 6 2" xfId="27534" xr:uid="{A7842D85-266C-4EDA-A915-628D4091FF63}"/>
    <cellStyle name="40% - Accent2 18 7" xfId="19034" xr:uid="{20325AF5-F236-469E-ABD3-2070CC4E0F87}"/>
    <cellStyle name="40% - Accent2 180" xfId="37735" xr:uid="{0ED6BFAE-3D92-4144-A793-A5EA63D2B6B5}"/>
    <cellStyle name="40% - Accent2 181" xfId="37755" xr:uid="{54F57C5D-3C19-48B9-B9E9-9B62F5C0FCEC}"/>
    <cellStyle name="40% - Accent2 182" xfId="37775" xr:uid="{E726C468-393E-4740-8077-26977CDCBD1D}"/>
    <cellStyle name="40% - Accent2 183" xfId="37795" xr:uid="{9EDB8212-7162-4E5F-AD7D-FAA165902A04}"/>
    <cellStyle name="40% - Accent2 184" xfId="37815" xr:uid="{7EB83AA8-6F29-4953-918F-B21FDA7E6069}"/>
    <cellStyle name="40% - Accent2 185" xfId="37835" xr:uid="{B0612ED4-5E5F-40D6-AA38-E6557BA7681D}"/>
    <cellStyle name="40% - Accent2 186" xfId="37855" xr:uid="{476ACF31-702F-4A51-AA3E-23EAB0601577}"/>
    <cellStyle name="40% - Accent2 187" xfId="37875" xr:uid="{F9273051-7C87-46E8-A1F3-9760FBE36B52}"/>
    <cellStyle name="40% - Accent2 188" xfId="37895" xr:uid="{001DC9DC-E92F-4653-86E4-DE3C256092B0}"/>
    <cellStyle name="40% - Accent2 189" xfId="37915" xr:uid="{3AD49AAA-9D47-4EFB-A623-0C022A347A94}"/>
    <cellStyle name="40% - Accent2 19" xfId="1020" xr:uid="{EF9E47DA-1443-4402-BEB9-1B3B1DDACAD4}"/>
    <cellStyle name="40% - Accent2 19 2" xfId="1626" xr:uid="{9B092FAA-0762-4C9D-808C-E439FAF0E93A}"/>
    <cellStyle name="40% - Accent2 19 2 2" xfId="2606" xr:uid="{A150FD6D-CAFD-4967-AE74-02B060C9F204}"/>
    <cellStyle name="40% - Accent2 19 2 2 2" xfId="4686" xr:uid="{D06E4B1B-A924-48E3-9A07-1D2967C1757B}"/>
    <cellStyle name="40% - Accent2 19 2 2 2 2" xfId="8846" xr:uid="{DB4ADCB1-9BA9-4A75-B4EE-574B14090257}"/>
    <cellStyle name="40% - Accent2 19 2 2 2 2 2" xfId="17429" xr:uid="{0B5EBAA0-5F8D-41E0-8535-B1BD08515E76}"/>
    <cellStyle name="40% - Accent2 19 2 2 2 2 2 2" xfId="35254" xr:uid="{DBF076BE-E0F2-4B64-8653-6F9013986AFC}"/>
    <cellStyle name="40% - Accent2 19 2 2 2 2 3" xfId="26754" xr:uid="{AB6EC9C8-C17E-4CD3-87EC-FEF4572C998B}"/>
    <cellStyle name="40% - Accent2 19 2 2 2 3" xfId="13269" xr:uid="{2F973DE8-A95B-493C-8CFD-2C8C1131A4AF}"/>
    <cellStyle name="40% - Accent2 19 2 2 2 3 2" xfId="31094" xr:uid="{BC20E18B-9DAD-4B7C-94AE-85799A1BFCF8}"/>
    <cellStyle name="40% - Accent2 19 2 2 2 4" xfId="22594" xr:uid="{4EC2E780-0A5A-4B0E-8A9F-A35B21B79E9F}"/>
    <cellStyle name="40% - Accent2 19 2 2 3" xfId="6766" xr:uid="{C4A4D40C-87E1-45EC-84EA-9E3EB7113CE0}"/>
    <cellStyle name="40% - Accent2 19 2 2 3 2" xfId="15349" xr:uid="{D322C270-DC28-4F04-B071-8ACDC5D338B1}"/>
    <cellStyle name="40% - Accent2 19 2 2 3 2 2" xfId="33174" xr:uid="{683C0D81-1BCD-44A9-BD17-8B3CBFDC2B64}"/>
    <cellStyle name="40% - Accent2 19 2 2 3 3" xfId="24674" xr:uid="{A4B4F6E2-A920-4F0D-A9D5-7A6FD430D43B}"/>
    <cellStyle name="40% - Accent2 19 2 2 4" xfId="11189" xr:uid="{9E121CED-3BF4-45B6-B165-E54AE79E4264}"/>
    <cellStyle name="40% - Accent2 19 2 2 4 2" xfId="29014" xr:uid="{6CB61191-FBB8-4CB6-AA6C-2AECFA26286C}"/>
    <cellStyle name="40% - Accent2 19 2 2 5" xfId="20514" xr:uid="{13A222D6-7DD3-4B5F-A38A-41A75AB72A8A}"/>
    <cellStyle name="40% - Accent2 19 2 3" xfId="3706" xr:uid="{18161D94-C463-42C1-96A9-3053E264D186}"/>
    <cellStyle name="40% - Accent2 19 2 3 2" xfId="7866" xr:uid="{DE3475A8-84D9-42C4-9346-3CFC776C2EE6}"/>
    <cellStyle name="40% - Accent2 19 2 3 2 2" xfId="16449" xr:uid="{6B2648B0-E1A3-4703-9F3C-F675CFC16BA9}"/>
    <cellStyle name="40% - Accent2 19 2 3 2 2 2" xfId="34274" xr:uid="{4CAB2D50-2575-403E-BF7F-9ADE777C84E6}"/>
    <cellStyle name="40% - Accent2 19 2 3 2 3" xfId="25774" xr:uid="{83D4A944-C817-4A40-B337-A113E3222F20}"/>
    <cellStyle name="40% - Accent2 19 2 3 3" xfId="12289" xr:uid="{D54C7EFA-2463-44D5-8EBC-376A1953F18D}"/>
    <cellStyle name="40% - Accent2 19 2 3 3 2" xfId="30114" xr:uid="{576CAEF9-2678-4454-847C-EE7CD35E8D4D}"/>
    <cellStyle name="40% - Accent2 19 2 3 4" xfId="21614" xr:uid="{898B8886-CDBB-4800-A1C7-5B5B4B2B888B}"/>
    <cellStyle name="40% - Accent2 19 2 4" xfId="5786" xr:uid="{41672D86-282C-46A5-AC38-74920AE4CF3F}"/>
    <cellStyle name="40% - Accent2 19 2 4 2" xfId="14369" xr:uid="{1FD289B8-EF38-418D-B4E9-527D65F478E1}"/>
    <cellStyle name="40% - Accent2 19 2 4 2 2" xfId="32194" xr:uid="{A0C998AF-7E5A-48C9-873E-635F4C971AEB}"/>
    <cellStyle name="40% - Accent2 19 2 4 3" xfId="23694" xr:uid="{42F4B78F-513F-4154-9779-951FFCF3982E}"/>
    <cellStyle name="40% - Accent2 19 2 5" xfId="10209" xr:uid="{DF1BC09B-15F4-47CC-B762-F48AD1B92230}"/>
    <cellStyle name="40% - Accent2 19 2 5 2" xfId="28034" xr:uid="{CB827705-76EE-45F0-9BFA-EF29C142601A}"/>
    <cellStyle name="40% - Accent2 19 2 6" xfId="19534" xr:uid="{6B001232-53AA-45D2-B490-7D7988ED3B39}"/>
    <cellStyle name="40% - Accent2 19 3" xfId="2126" xr:uid="{9DD67308-B963-4078-ABFA-97DBEEF66AFF}"/>
    <cellStyle name="40% - Accent2 19 3 2" xfId="4206" xr:uid="{26BA3BB4-ACE3-48C9-9A1C-046E9CD2102B}"/>
    <cellStyle name="40% - Accent2 19 3 2 2" xfId="8366" xr:uid="{A6748B00-F884-4DFC-94A4-AAC7199F1E29}"/>
    <cellStyle name="40% - Accent2 19 3 2 2 2" xfId="16949" xr:uid="{C04E105D-0369-44CB-AA01-43D1B4A373E1}"/>
    <cellStyle name="40% - Accent2 19 3 2 2 2 2" xfId="34774" xr:uid="{0DEDB748-70C2-427A-8314-E4542E9F79E9}"/>
    <cellStyle name="40% - Accent2 19 3 2 2 3" xfId="26274" xr:uid="{4E60A533-3B44-4CED-99FA-26683B0559A7}"/>
    <cellStyle name="40% - Accent2 19 3 2 3" xfId="12789" xr:uid="{E17CF73C-99AC-4309-8FFB-E2116D872C20}"/>
    <cellStyle name="40% - Accent2 19 3 2 3 2" xfId="30614" xr:uid="{085BDB7D-2B87-4CB6-A3A8-FC7039B48713}"/>
    <cellStyle name="40% - Accent2 19 3 2 4" xfId="22114" xr:uid="{C0E72757-7865-4B1A-BA30-4F65E0073F9E}"/>
    <cellStyle name="40% - Accent2 19 3 3" xfId="6286" xr:uid="{7D5EABFA-AB3E-4313-B67F-EAD3D851E6B4}"/>
    <cellStyle name="40% - Accent2 19 3 3 2" xfId="14869" xr:uid="{126758A1-8746-4A79-A501-6A4A36558BBB}"/>
    <cellStyle name="40% - Accent2 19 3 3 2 2" xfId="32694" xr:uid="{F14CBC18-E42B-4EAA-A4A3-F0B40B79ACA4}"/>
    <cellStyle name="40% - Accent2 19 3 3 3" xfId="24194" xr:uid="{F75B906E-2AC1-4FF4-9BB1-ACE01AD26BEB}"/>
    <cellStyle name="40% - Accent2 19 3 4" xfId="10709" xr:uid="{F9C4AA09-B288-4C0E-A87F-3A58AD34DFBF}"/>
    <cellStyle name="40% - Accent2 19 3 4 2" xfId="28534" xr:uid="{7B94BE3D-F8BD-48D5-8696-6068C0EC4836}"/>
    <cellStyle name="40% - Accent2 19 3 5" xfId="20034" xr:uid="{9BCF58E1-172B-40C2-A2C3-54F3D326D824}"/>
    <cellStyle name="40% - Accent2 19 4" xfId="3226" xr:uid="{837B41EE-AA2D-4457-A913-6B2DDB697763}"/>
    <cellStyle name="40% - Accent2 19 4 2" xfId="7386" xr:uid="{DDA46BFC-454F-4CC1-A9BC-3EF1487583B4}"/>
    <cellStyle name="40% - Accent2 19 4 2 2" xfId="15969" xr:uid="{6FCC549E-F438-4F0E-B537-166DD8E7F023}"/>
    <cellStyle name="40% - Accent2 19 4 2 2 2" xfId="33794" xr:uid="{22D54A35-3BEC-4FE4-943D-74D6EB8BDB8C}"/>
    <cellStyle name="40% - Accent2 19 4 2 3" xfId="25294" xr:uid="{3B581EC7-CF01-4CE0-8F6F-A3C436888A6A}"/>
    <cellStyle name="40% - Accent2 19 4 3" xfId="11809" xr:uid="{07DAE65E-2400-4029-A7EB-44817EC969AD}"/>
    <cellStyle name="40% - Accent2 19 4 3 2" xfId="29634" xr:uid="{698B7D02-1FA6-4FE7-B6B4-C3CEA349C75C}"/>
    <cellStyle name="40% - Accent2 19 4 4" xfId="21134" xr:uid="{B28F86F8-3868-43E3-B827-17845468D385}"/>
    <cellStyle name="40% - Accent2 19 5" xfId="5306" xr:uid="{FEA318B8-7A8E-4067-BB33-50F6355790CE}"/>
    <cellStyle name="40% - Accent2 19 5 2" xfId="13889" xr:uid="{0CF159D9-6B30-4D63-9A7B-997AA8F2F34B}"/>
    <cellStyle name="40% - Accent2 19 5 2 2" xfId="31714" xr:uid="{F66F5B16-282D-4653-B782-6423B9537B96}"/>
    <cellStyle name="40% - Accent2 19 5 3" xfId="23214" xr:uid="{DC311500-32D8-43C6-A971-55D0B6B8D390}"/>
    <cellStyle name="40% - Accent2 19 6" xfId="9729" xr:uid="{05727BF4-101F-4D35-9C1C-F7A82886A542}"/>
    <cellStyle name="40% - Accent2 19 6 2" xfId="27554" xr:uid="{4F24986A-0282-43E2-8A72-9F8F1BA1A3BD}"/>
    <cellStyle name="40% - Accent2 19 7" xfId="19054" xr:uid="{EEB309AA-7AA4-4FBD-9E65-B0F33C4C9718}"/>
    <cellStyle name="40% - Accent2 190" xfId="37935" xr:uid="{C5A71D82-3DB2-455E-BE82-338BE326810F}"/>
    <cellStyle name="40% - Accent2 191" xfId="37955" xr:uid="{1769AAAE-64E7-45D8-A06C-CCE7AA120270}"/>
    <cellStyle name="40% - Accent2 192" xfId="37975" xr:uid="{B2EE416F-DB96-473F-9023-58615BB767B6}"/>
    <cellStyle name="40% - Accent2 193" xfId="37995" xr:uid="{698572E3-2445-44AC-A37D-5B20FC6FF121}"/>
    <cellStyle name="40% - Accent2 194" xfId="38015" xr:uid="{ADB0A450-E423-4F5B-9780-88EC26D246C1}"/>
    <cellStyle name="40% - Accent2 195" xfId="38035" xr:uid="{1117D407-735C-4F3A-B791-92800C0A10D5}"/>
    <cellStyle name="40% - Accent2 196" xfId="38055" xr:uid="{C36DA06E-E883-4025-B187-079826444E7E}"/>
    <cellStyle name="40% - Accent2 197" xfId="38075" xr:uid="{81B6936C-D50C-4E24-85BB-497CEFF24481}"/>
    <cellStyle name="40% - Accent2 198" xfId="38095" xr:uid="{45E88564-E34B-4182-AA55-BE291A01C4AE}"/>
    <cellStyle name="40% - Accent2 199" xfId="38115" xr:uid="{79D0CABC-8150-4CBC-B883-751998A44F4E}"/>
    <cellStyle name="40% - Accent2 2" xfId="124" xr:uid="{00000000-0005-0000-0000-00001D000000}"/>
    <cellStyle name="40% - Accent2 2 2" xfId="451" xr:uid="{E16281C9-9C81-461D-9F6F-D66BD385A78D}"/>
    <cellStyle name="40% - Accent2 2 2 2" xfId="1181" xr:uid="{3BB9456E-AE26-45DC-8B62-64D2540C4531}"/>
    <cellStyle name="40% - Accent2 2 2 2 2" xfId="2286" xr:uid="{921B16DA-C6D7-4003-9F11-5B8F20646714}"/>
    <cellStyle name="40% - Accent2 2 2 2 2 2" xfId="4366" xr:uid="{F28DB43B-EC69-40EF-9AB2-D10DA912FAEB}"/>
    <cellStyle name="40% - Accent2 2 2 2 2 2 2" xfId="8526" xr:uid="{A93FB6C9-0DB9-4A54-8499-09167F3D7E1B}"/>
    <cellStyle name="40% - Accent2 2 2 2 2 2 2 2" xfId="17109" xr:uid="{60AB83C9-47C9-4978-A09F-AAA75C88E5A3}"/>
    <cellStyle name="40% - Accent2 2 2 2 2 2 2 2 2" xfId="34934" xr:uid="{308A1862-D830-44DF-AED3-0875644F4D5C}"/>
    <cellStyle name="40% - Accent2 2 2 2 2 2 2 3" xfId="26434" xr:uid="{EBFF6F85-FB78-4B5B-A078-321AB28CEFFA}"/>
    <cellStyle name="40% - Accent2 2 2 2 2 2 3" xfId="12949" xr:uid="{CFA2CEA7-58B2-42F0-A45F-7C762E35104B}"/>
    <cellStyle name="40% - Accent2 2 2 2 2 2 3 2" xfId="30774" xr:uid="{92DBD571-D0EE-47AE-9D44-47332AA59196}"/>
    <cellStyle name="40% - Accent2 2 2 2 2 2 4" xfId="22274" xr:uid="{56E52DE4-D92D-478D-A2C7-C8E53EFA3B17}"/>
    <cellStyle name="40% - Accent2 2 2 2 2 3" xfId="6446" xr:uid="{D183FB2F-2134-4055-84A0-9A80E08DBD28}"/>
    <cellStyle name="40% - Accent2 2 2 2 2 3 2" xfId="15029" xr:uid="{86953A94-F699-43A1-ABDC-ED70733766BB}"/>
    <cellStyle name="40% - Accent2 2 2 2 2 3 2 2" xfId="32854" xr:uid="{14113C7D-042B-44B2-A5FE-260C0CC7DC0C}"/>
    <cellStyle name="40% - Accent2 2 2 2 2 3 3" xfId="24354" xr:uid="{924859F3-6A78-40AB-ADBE-8ABF66EDC2FF}"/>
    <cellStyle name="40% - Accent2 2 2 2 2 4" xfId="10869" xr:uid="{796CAE2E-2E58-44D7-9889-F9AE09460BC4}"/>
    <cellStyle name="40% - Accent2 2 2 2 2 4 2" xfId="28694" xr:uid="{A0E3A615-644E-4E84-9B33-35AF79D4EE36}"/>
    <cellStyle name="40% - Accent2 2 2 2 2 5" xfId="20194" xr:uid="{22EA5A11-A2DF-4E3F-8793-9BDC8744A5C5}"/>
    <cellStyle name="40% - Accent2 2 2 2 3" xfId="3386" xr:uid="{B6DCB923-3F4E-4C9D-9ABE-CC3B4856D597}"/>
    <cellStyle name="40% - Accent2 2 2 2 3 2" xfId="7546" xr:uid="{914F37CD-4E42-468B-A3DF-11AF30284B22}"/>
    <cellStyle name="40% - Accent2 2 2 2 3 2 2" xfId="16129" xr:uid="{24E6BEAC-1F59-44CD-8CB0-29FB3D9981D0}"/>
    <cellStyle name="40% - Accent2 2 2 2 3 2 2 2" xfId="33954" xr:uid="{F2E05F6E-369C-484A-87AD-6A30495F26B4}"/>
    <cellStyle name="40% - Accent2 2 2 2 3 2 3" xfId="25454" xr:uid="{42C94190-7D05-46FD-8623-1F4240DC267F}"/>
    <cellStyle name="40% - Accent2 2 2 2 3 3" xfId="11969" xr:uid="{519A1031-1562-41A4-AE35-B5B23C689F90}"/>
    <cellStyle name="40% - Accent2 2 2 2 3 3 2" xfId="29794" xr:uid="{CFA02F6C-1407-4EC2-B5C1-E43CA6964524}"/>
    <cellStyle name="40% - Accent2 2 2 2 3 4" xfId="21294" xr:uid="{A4CA4BB0-44F8-438C-B320-5BD87F33AC22}"/>
    <cellStyle name="40% - Accent2 2 2 2 4" xfId="5466" xr:uid="{8CA3B614-2C1F-41A9-B94D-517A6827DB13}"/>
    <cellStyle name="40% - Accent2 2 2 2 4 2" xfId="14049" xr:uid="{6E0DA627-0E42-4649-B6D9-825983E2F042}"/>
    <cellStyle name="40% - Accent2 2 2 2 4 2 2" xfId="31874" xr:uid="{D801F9A5-81FC-4796-8B46-BD2F4C33604C}"/>
    <cellStyle name="40% - Accent2 2 2 2 4 3" xfId="23374" xr:uid="{7830BF80-830D-48C6-98BB-96AF3F17BCD6}"/>
    <cellStyle name="40% - Accent2 2 2 2 5" xfId="9889" xr:uid="{388A4DC5-F32E-4670-A445-163C026F3C62}"/>
    <cellStyle name="40% - Accent2 2 2 2 5 2" xfId="27714" xr:uid="{AAD30EC5-2F86-4123-85A5-16EE898D7B59}"/>
    <cellStyle name="40% - Accent2 2 2 2 6" xfId="19214" xr:uid="{1787FCC3-08A6-453F-8B9D-1964216603AC}"/>
    <cellStyle name="40% - Accent2 2 2 3" xfId="1806" xr:uid="{C76559A3-684E-4F5C-8B2F-01EE46D3245A}"/>
    <cellStyle name="40% - Accent2 2 2 3 2" xfId="3886" xr:uid="{A535D445-9885-406D-8368-23C81E91B563}"/>
    <cellStyle name="40% - Accent2 2 2 3 2 2" xfId="8046" xr:uid="{3690E7C3-11D0-48D2-81F4-391888F884BB}"/>
    <cellStyle name="40% - Accent2 2 2 3 2 2 2" xfId="16629" xr:uid="{3328ABC7-36FB-4AC8-BAF2-DBBE17E79B98}"/>
    <cellStyle name="40% - Accent2 2 2 3 2 2 2 2" xfId="34454" xr:uid="{B964E1F7-88A7-4F48-80FB-7FAAC65B7F60}"/>
    <cellStyle name="40% - Accent2 2 2 3 2 2 3" xfId="25954" xr:uid="{E4589027-7A30-4BE7-9136-6C016BD935B7}"/>
    <cellStyle name="40% - Accent2 2 2 3 2 3" xfId="12469" xr:uid="{54FE9DB8-65CB-41BC-B18F-AC05E77E37DC}"/>
    <cellStyle name="40% - Accent2 2 2 3 2 3 2" xfId="30294" xr:uid="{792F28EF-85D2-4FC7-B020-E3B24F9DA4B3}"/>
    <cellStyle name="40% - Accent2 2 2 3 2 4" xfId="21794" xr:uid="{EB7D33CC-4A35-4807-82FB-2B2688E4F8C9}"/>
    <cellStyle name="40% - Accent2 2 2 3 3" xfId="5966" xr:uid="{044D1BFA-56F7-496B-BC76-7ABFAAD0727E}"/>
    <cellStyle name="40% - Accent2 2 2 3 3 2" xfId="14549" xr:uid="{532BD47B-F4E0-47F3-86C1-A3F9F5530F40}"/>
    <cellStyle name="40% - Accent2 2 2 3 3 2 2" xfId="32374" xr:uid="{30866919-5288-487D-9A53-6F30F11CF0B9}"/>
    <cellStyle name="40% - Accent2 2 2 3 3 3" xfId="23874" xr:uid="{DF45E07A-AEA4-4CE8-A183-EF4258B9DDF8}"/>
    <cellStyle name="40% - Accent2 2 2 3 4" xfId="10389" xr:uid="{681DCDD1-6F3F-4D06-90ED-AF63715B2E02}"/>
    <cellStyle name="40% - Accent2 2 2 3 4 2" xfId="28214" xr:uid="{2E0D5FAB-4F5E-4469-8DFE-AB9D07C6FEEA}"/>
    <cellStyle name="40% - Accent2 2 2 3 5" xfId="19714" xr:uid="{ACE79DA6-566B-41D4-B446-696C0119BAE7}"/>
    <cellStyle name="40% - Accent2 2 2 4" xfId="2906" xr:uid="{9FE0B580-346F-4B81-AF84-F0EED85D8516}"/>
    <cellStyle name="40% - Accent2 2 2 4 2" xfId="7066" xr:uid="{AF411822-A471-46E2-977B-0900E78123D0}"/>
    <cellStyle name="40% - Accent2 2 2 4 2 2" xfId="15649" xr:uid="{1FDFD462-D648-45C8-BA50-E0C7C2802DA0}"/>
    <cellStyle name="40% - Accent2 2 2 4 2 2 2" xfId="33474" xr:uid="{B6CFB48F-036E-4618-B4C4-DDD6C4CCB57F}"/>
    <cellStyle name="40% - Accent2 2 2 4 2 3" xfId="24974" xr:uid="{7A51AEA7-6657-42CA-B825-CA54C064FA57}"/>
    <cellStyle name="40% - Accent2 2 2 4 3" xfId="11489" xr:uid="{D521A9A4-B78F-48B1-9673-49C4FF31E8FC}"/>
    <cellStyle name="40% - Accent2 2 2 4 3 2" xfId="29314" xr:uid="{38B03847-1EC5-469D-ACA9-500EDC5CCC97}"/>
    <cellStyle name="40% - Accent2 2 2 4 4" xfId="20814" xr:uid="{C75B63CE-F0AC-446F-BED5-E8E2F9AA852B}"/>
    <cellStyle name="40% - Accent2 2 2 5" xfId="4986" xr:uid="{4B50D9DB-F354-4951-9394-FBE80FDE8B92}"/>
    <cellStyle name="40% - Accent2 2 2 5 2" xfId="13569" xr:uid="{DA7379A1-A914-46F8-A3B4-DEEF59C8B2D3}"/>
    <cellStyle name="40% - Accent2 2 2 5 2 2" xfId="31394" xr:uid="{35B172BD-4E2B-431C-A200-73924AB22D3F}"/>
    <cellStyle name="40% - Accent2 2 2 5 3" xfId="22894" xr:uid="{C01571B2-A821-4D7F-B4F8-99608172174A}"/>
    <cellStyle name="40% - Accent2 2 2 6" xfId="9409" xr:uid="{824F8895-2F4E-4D62-AA25-C1BFDA1249EB}"/>
    <cellStyle name="40% - Accent2 2 2 6 2" xfId="27234" xr:uid="{4393C32A-DCF6-41C6-ADCC-4486B6A87C11}"/>
    <cellStyle name="40% - Accent2 2 2 7" xfId="18734" xr:uid="{E9824B55-EC9E-4C0D-85F2-0DF93F3CCB8B}"/>
    <cellStyle name="40% - Accent2 2 3" xfId="1120" xr:uid="{EB6AFD4D-A48B-4544-8830-00BA11E3E940}"/>
    <cellStyle name="40% - Accent2 2 3 2" xfId="2226" xr:uid="{111F1AAA-BD4F-4438-A349-F1FFAA0A86C6}"/>
    <cellStyle name="40% - Accent2 2 3 2 2" xfId="4306" xr:uid="{954C7722-45C7-4E53-9A4D-E74291E17535}"/>
    <cellStyle name="40% - Accent2 2 3 2 2 2" xfId="8466" xr:uid="{AB17ECB5-F2D8-4879-85DE-F9700C6966FC}"/>
    <cellStyle name="40% - Accent2 2 3 2 2 2 2" xfId="17049" xr:uid="{55B40EC3-A828-4965-9EA7-9E0AC102A2F9}"/>
    <cellStyle name="40% - Accent2 2 3 2 2 2 2 2" xfId="34874" xr:uid="{C78ACE90-E255-4CCC-AC24-048A1A1B0809}"/>
    <cellStyle name="40% - Accent2 2 3 2 2 2 3" xfId="26374" xr:uid="{DF63B4AF-01BD-4013-8C08-E2A6D0FEFA8B}"/>
    <cellStyle name="40% - Accent2 2 3 2 2 3" xfId="12889" xr:uid="{F69B89E6-4A32-4465-A07F-297960E5C684}"/>
    <cellStyle name="40% - Accent2 2 3 2 2 3 2" xfId="30714" xr:uid="{B243C6AE-69D2-408B-9CB2-0314D730002C}"/>
    <cellStyle name="40% - Accent2 2 3 2 2 4" xfId="22214" xr:uid="{219897FA-460E-4A2A-A46F-7380F48A1B2E}"/>
    <cellStyle name="40% - Accent2 2 3 2 3" xfId="6386" xr:uid="{F36B26C3-7F5F-4817-A22A-86E503ECDCBE}"/>
    <cellStyle name="40% - Accent2 2 3 2 3 2" xfId="14969" xr:uid="{CE571AB6-4D51-4838-8D26-24FFBA71A2C1}"/>
    <cellStyle name="40% - Accent2 2 3 2 3 2 2" xfId="32794" xr:uid="{BD8734F8-D62D-486F-B261-6D2FADC6A3B2}"/>
    <cellStyle name="40% - Accent2 2 3 2 3 3" xfId="24294" xr:uid="{74ECFAC6-BC20-4086-8790-1259D9216B1A}"/>
    <cellStyle name="40% - Accent2 2 3 2 4" xfId="10809" xr:uid="{4EA46DAA-6EA9-40BA-B016-EA2970BAD5DE}"/>
    <cellStyle name="40% - Accent2 2 3 2 4 2" xfId="28634" xr:uid="{F1B88FFE-094F-4BFE-A584-A7FE1E36380E}"/>
    <cellStyle name="40% - Accent2 2 3 2 5" xfId="20134" xr:uid="{2E8C4041-BF4E-4040-9567-F59773C205FC}"/>
    <cellStyle name="40% - Accent2 2 3 3" xfId="3326" xr:uid="{3939F894-CE77-4A2A-AE35-3D613A31809B}"/>
    <cellStyle name="40% - Accent2 2 3 3 2" xfId="7486" xr:uid="{CAA9F590-E7DC-4D3A-BD77-81733DC95374}"/>
    <cellStyle name="40% - Accent2 2 3 3 2 2" xfId="16069" xr:uid="{D5FF8D23-6737-4148-9A55-C009B7515A44}"/>
    <cellStyle name="40% - Accent2 2 3 3 2 2 2" xfId="33894" xr:uid="{95B85BF1-A203-43E8-AF41-2E29B5EA4679}"/>
    <cellStyle name="40% - Accent2 2 3 3 2 3" xfId="25394" xr:uid="{3B5BC12D-2634-41EE-B966-E2D518F7B868}"/>
    <cellStyle name="40% - Accent2 2 3 3 3" xfId="11909" xr:uid="{8CE781AC-7701-47F7-ABD5-7CFAE2C46600}"/>
    <cellStyle name="40% - Accent2 2 3 3 3 2" xfId="29734" xr:uid="{575705B7-34C7-4115-B181-074CFD3CD02E}"/>
    <cellStyle name="40% - Accent2 2 3 3 4" xfId="21234" xr:uid="{5DA36073-593D-43B1-98F4-B9017A32023B}"/>
    <cellStyle name="40% - Accent2 2 3 4" xfId="5406" xr:uid="{06232EDB-7A6E-4040-BA9E-F2FF0B6DD956}"/>
    <cellStyle name="40% - Accent2 2 3 4 2" xfId="13989" xr:uid="{85578CF6-A5B8-4C28-9B64-DE8D873220A8}"/>
    <cellStyle name="40% - Accent2 2 3 4 2 2" xfId="31814" xr:uid="{8E0F5554-3051-462E-BEC1-71BFF1B9B4BF}"/>
    <cellStyle name="40% - Accent2 2 3 4 3" xfId="23314" xr:uid="{F91AD2D4-EB84-49C8-9CC9-FE45D331E9D6}"/>
    <cellStyle name="40% - Accent2 2 3 5" xfId="9829" xr:uid="{2BCBD3F2-68B1-48FC-B693-06BF8E547C5B}"/>
    <cellStyle name="40% - Accent2 2 3 5 2" xfId="27654" xr:uid="{FD3D1346-4A02-42D4-9D61-22398820BD1B}"/>
    <cellStyle name="40% - Accent2 2 3 6" xfId="19154" xr:uid="{EF9D3A39-CE1A-45A5-A8FB-290A23B6EA7E}"/>
    <cellStyle name="40% - Accent2 2 4" xfId="1746" xr:uid="{7EB89E56-419B-4259-8BBA-A6CD4EFD990E}"/>
    <cellStyle name="40% - Accent2 2 4 2" xfId="3826" xr:uid="{9202D0B4-104A-44C2-BB1D-ED8DA82D0699}"/>
    <cellStyle name="40% - Accent2 2 4 2 2" xfId="7986" xr:uid="{AD6FFBEA-DB50-4675-B2B4-D774B2E22016}"/>
    <cellStyle name="40% - Accent2 2 4 2 2 2" xfId="16569" xr:uid="{F0ECB837-684D-4F3D-AC2A-7EEC0C73487E}"/>
    <cellStyle name="40% - Accent2 2 4 2 2 2 2" xfId="34394" xr:uid="{FADBC39B-023C-4505-9615-3D4E612836FF}"/>
    <cellStyle name="40% - Accent2 2 4 2 2 3" xfId="25894" xr:uid="{153B9D3F-7D6D-4EDD-A85F-C0784DC32625}"/>
    <cellStyle name="40% - Accent2 2 4 2 3" xfId="12409" xr:uid="{F04FADA7-36C5-44F3-B6A8-9675B6B75FB6}"/>
    <cellStyle name="40% - Accent2 2 4 2 3 2" xfId="30234" xr:uid="{FBFA0375-F23B-45FA-947D-859AB68E2130}"/>
    <cellStyle name="40% - Accent2 2 4 2 4" xfId="21734" xr:uid="{C87260B1-18FC-42A2-B2B2-E03DFF27D334}"/>
    <cellStyle name="40% - Accent2 2 4 3" xfId="5906" xr:uid="{55C4F4B1-E8DE-4CD5-8AB6-F8356EEB875A}"/>
    <cellStyle name="40% - Accent2 2 4 3 2" xfId="14489" xr:uid="{4BC612CD-2052-4CBB-AF9F-B61D041D5AD2}"/>
    <cellStyle name="40% - Accent2 2 4 3 2 2" xfId="32314" xr:uid="{6453DB21-8F45-47D6-97E2-91948AB689D6}"/>
    <cellStyle name="40% - Accent2 2 4 3 3" xfId="23814" xr:uid="{1ACF2A25-30BF-4D02-8CA5-4F0E70532FDE}"/>
    <cellStyle name="40% - Accent2 2 4 4" xfId="10329" xr:uid="{A2EB5AE9-E4D4-4A11-9A74-3175F311F2BB}"/>
    <cellStyle name="40% - Accent2 2 4 4 2" xfId="28154" xr:uid="{FD85081A-CAFE-4C10-8560-BA44F6087AA3}"/>
    <cellStyle name="40% - Accent2 2 4 5" xfId="19654" xr:uid="{4B13DE69-7F46-42CD-8084-07DE4436B96E}"/>
    <cellStyle name="40% - Accent2 2 5" xfId="2846" xr:uid="{C0F51874-DBE0-4AEA-BEE7-93BFE33915CC}"/>
    <cellStyle name="40% - Accent2 2 5 2" xfId="7006" xr:uid="{57671DC6-55D7-43ED-A6E0-D35195ACE5F3}"/>
    <cellStyle name="40% - Accent2 2 5 2 2" xfId="15589" xr:uid="{D97F86A3-E94F-4F36-8594-5B6590D1CC30}"/>
    <cellStyle name="40% - Accent2 2 5 2 2 2" xfId="33414" xr:uid="{64632A02-8A92-445E-8208-CCA79192DC5A}"/>
    <cellStyle name="40% - Accent2 2 5 2 3" xfId="24914" xr:uid="{F47A3D2D-0829-4180-AC88-4FFE189561BE}"/>
    <cellStyle name="40% - Accent2 2 5 3" xfId="11429" xr:uid="{9374B8F4-E444-419B-9670-6E10CB6CCBAB}"/>
    <cellStyle name="40% - Accent2 2 5 3 2" xfId="29254" xr:uid="{769BF5B2-997E-437D-93A9-868B0D9468D2}"/>
    <cellStyle name="40% - Accent2 2 5 4" xfId="20754" xr:uid="{9D1F22F5-4B96-4180-8D5B-BC99B6561276}"/>
    <cellStyle name="40% - Accent2 2 6" xfId="4926" xr:uid="{A83080E2-6A70-4C09-A262-B2ADB2355454}"/>
    <cellStyle name="40% - Accent2 2 6 2" xfId="13509" xr:uid="{259DA579-83E6-4238-8D55-C20E68FCD418}"/>
    <cellStyle name="40% - Accent2 2 6 2 2" xfId="31334" xr:uid="{6FE4A4DB-8C0D-4849-940A-8405B618B6E0}"/>
    <cellStyle name="40% - Accent2 2 6 3" xfId="22834" xr:uid="{5B6D5B06-3E12-4368-B7F5-F68C817BAE49}"/>
    <cellStyle name="40% - Accent2 2 7" xfId="9349" xr:uid="{F50C963D-6726-45FE-A261-A3C9679E2832}"/>
    <cellStyle name="40% - Accent2 2 7 2" xfId="27174" xr:uid="{FDAACF96-3FED-4B30-A179-0B09DBFF8460}"/>
    <cellStyle name="40% - Accent2 2 8" xfId="18674" xr:uid="{48FB37B0-DDA4-4912-9E51-E0983D16E525}"/>
    <cellStyle name="40% - Accent2 20" xfId="1040" xr:uid="{452F172D-EC26-46CF-8B97-52F193BDCD5A}"/>
    <cellStyle name="40% - Accent2 20 2" xfId="1646" xr:uid="{3471F53E-8C27-4ABA-B2E3-15DCC39CD228}"/>
    <cellStyle name="40% - Accent2 20 2 2" xfId="2626" xr:uid="{43D21694-78FB-417D-9173-33DFB01A35BA}"/>
    <cellStyle name="40% - Accent2 20 2 2 2" xfId="4706" xr:uid="{CC18518B-9D54-41E2-A8C7-38D543B392CB}"/>
    <cellStyle name="40% - Accent2 20 2 2 2 2" xfId="8866" xr:uid="{FA43FCA4-7FA7-4ADD-8800-1D0E2D4C530B}"/>
    <cellStyle name="40% - Accent2 20 2 2 2 2 2" xfId="17449" xr:uid="{69A1E0C7-61BD-4531-B73D-BC3001781C42}"/>
    <cellStyle name="40% - Accent2 20 2 2 2 2 2 2" xfId="35274" xr:uid="{247209A7-F2F2-4B31-B9B0-A17F6DC6FD7C}"/>
    <cellStyle name="40% - Accent2 20 2 2 2 2 3" xfId="26774" xr:uid="{BD512FD5-20AE-43E2-8CC1-18426F08B498}"/>
    <cellStyle name="40% - Accent2 20 2 2 2 3" xfId="13289" xr:uid="{CEB47A53-A06B-48FC-BEE7-86A4E61FFE04}"/>
    <cellStyle name="40% - Accent2 20 2 2 2 3 2" xfId="31114" xr:uid="{47D2DA45-A5DE-44BC-A50E-F8D93947EDA9}"/>
    <cellStyle name="40% - Accent2 20 2 2 2 4" xfId="22614" xr:uid="{6854D98F-6507-4F5A-9DE7-DB550B6B22D9}"/>
    <cellStyle name="40% - Accent2 20 2 2 3" xfId="6786" xr:uid="{AC6B43A8-31E2-4100-BBBB-732683905BD1}"/>
    <cellStyle name="40% - Accent2 20 2 2 3 2" xfId="15369" xr:uid="{C622C771-3791-4881-93C9-974C66C917CD}"/>
    <cellStyle name="40% - Accent2 20 2 2 3 2 2" xfId="33194" xr:uid="{66E0FB96-E028-4223-8609-01CC879AFE79}"/>
    <cellStyle name="40% - Accent2 20 2 2 3 3" xfId="24694" xr:uid="{9DE07BCC-5506-4B1D-BA39-DA492F28E55D}"/>
    <cellStyle name="40% - Accent2 20 2 2 4" xfId="11209" xr:uid="{D2B0EA44-A717-4CCA-8893-EA44B810562B}"/>
    <cellStyle name="40% - Accent2 20 2 2 4 2" xfId="29034" xr:uid="{3F8E2CF9-85D8-42BD-9020-C56465D72BCD}"/>
    <cellStyle name="40% - Accent2 20 2 2 5" xfId="20534" xr:uid="{515057A2-27B9-45B6-86DF-674244100368}"/>
    <cellStyle name="40% - Accent2 20 2 3" xfId="3726" xr:uid="{93CA0E92-E22D-4BF4-8EEE-EC711123D0D4}"/>
    <cellStyle name="40% - Accent2 20 2 3 2" xfId="7886" xr:uid="{37848FAB-42D3-4ECB-91DC-B7AFAAD54E67}"/>
    <cellStyle name="40% - Accent2 20 2 3 2 2" xfId="16469" xr:uid="{18DFC940-01F5-4105-AD33-090CDD389197}"/>
    <cellStyle name="40% - Accent2 20 2 3 2 2 2" xfId="34294" xr:uid="{692FE8BD-AD8E-490A-973C-C3E5E6222612}"/>
    <cellStyle name="40% - Accent2 20 2 3 2 3" xfId="25794" xr:uid="{2B9CB586-598A-4D1C-A70C-FD042396F8A0}"/>
    <cellStyle name="40% - Accent2 20 2 3 3" xfId="12309" xr:uid="{E6CB8F85-F27B-4EB3-B8A1-3FDD22DF2FFC}"/>
    <cellStyle name="40% - Accent2 20 2 3 3 2" xfId="30134" xr:uid="{C6413F08-611A-474B-9E9F-B61ED391D0C8}"/>
    <cellStyle name="40% - Accent2 20 2 3 4" xfId="21634" xr:uid="{8D34D700-E6C1-4BC4-823C-00A90768657C}"/>
    <cellStyle name="40% - Accent2 20 2 4" xfId="5806" xr:uid="{3B4A3E15-6166-4106-9A4B-CC518C88BC86}"/>
    <cellStyle name="40% - Accent2 20 2 4 2" xfId="14389" xr:uid="{BE11BE6D-1258-4E82-9429-8461A5319B61}"/>
    <cellStyle name="40% - Accent2 20 2 4 2 2" xfId="32214" xr:uid="{13B92C9A-D0C9-4A6D-9E67-ADF4301B4FDA}"/>
    <cellStyle name="40% - Accent2 20 2 4 3" xfId="23714" xr:uid="{2D22FD79-5A37-4A31-8BF9-B2EAAEFCB7E0}"/>
    <cellStyle name="40% - Accent2 20 2 5" xfId="10229" xr:uid="{F70B0760-2552-4CDE-A850-C36D8729FF67}"/>
    <cellStyle name="40% - Accent2 20 2 5 2" xfId="28054" xr:uid="{04EE8444-7169-4625-9A51-B95E1B8D3AE9}"/>
    <cellStyle name="40% - Accent2 20 2 6" xfId="19554" xr:uid="{2E54ECDC-5A72-4DAF-90B4-08B05F9C1FDB}"/>
    <cellStyle name="40% - Accent2 20 3" xfId="2146" xr:uid="{770CA381-1A96-4617-BA49-81AFCBB3E01A}"/>
    <cellStyle name="40% - Accent2 20 3 2" xfId="4226" xr:uid="{181874B6-1639-48D4-864B-703815D12FEB}"/>
    <cellStyle name="40% - Accent2 20 3 2 2" xfId="8386" xr:uid="{1CBE7709-C948-4902-88C8-4E3F89743D07}"/>
    <cellStyle name="40% - Accent2 20 3 2 2 2" xfId="16969" xr:uid="{CFD3E9F5-721C-448E-802B-78D4272741EF}"/>
    <cellStyle name="40% - Accent2 20 3 2 2 2 2" xfId="34794" xr:uid="{F8FBC3F4-CE3D-4E08-81E4-6E5D6EE68AE9}"/>
    <cellStyle name="40% - Accent2 20 3 2 2 3" xfId="26294" xr:uid="{D0D10EB3-212C-4625-9226-A1A15F5DDD28}"/>
    <cellStyle name="40% - Accent2 20 3 2 3" xfId="12809" xr:uid="{412CE08D-E083-436C-BFEC-A2E55088763C}"/>
    <cellStyle name="40% - Accent2 20 3 2 3 2" xfId="30634" xr:uid="{67C63741-F899-47E2-912E-1D85698B13C0}"/>
    <cellStyle name="40% - Accent2 20 3 2 4" xfId="22134" xr:uid="{5C8AC1A2-D2A6-4997-9A1C-DE94CCEB81F2}"/>
    <cellStyle name="40% - Accent2 20 3 3" xfId="6306" xr:uid="{C70469F4-79CC-45C7-8D58-17E534F0E5E9}"/>
    <cellStyle name="40% - Accent2 20 3 3 2" xfId="14889" xr:uid="{D053E9B9-36DE-40D1-865E-14497B62E068}"/>
    <cellStyle name="40% - Accent2 20 3 3 2 2" xfId="32714" xr:uid="{0C392CA8-92F5-4400-900C-20178CAFCC9F}"/>
    <cellStyle name="40% - Accent2 20 3 3 3" xfId="24214" xr:uid="{2F4C69C0-6209-4F5E-B764-8AA2E063F0B1}"/>
    <cellStyle name="40% - Accent2 20 3 4" xfId="10729" xr:uid="{7016D64E-89AB-4E2C-9DC3-F2A13F1F6F76}"/>
    <cellStyle name="40% - Accent2 20 3 4 2" xfId="28554" xr:uid="{21741EB5-62D8-4446-B980-2F51A09CE689}"/>
    <cellStyle name="40% - Accent2 20 3 5" xfId="20054" xr:uid="{621FAF17-B37E-4C53-A11E-CE932386CF90}"/>
    <cellStyle name="40% - Accent2 20 4" xfId="3246" xr:uid="{BD62FFA4-96D1-41B6-930B-54BE90EA94E6}"/>
    <cellStyle name="40% - Accent2 20 4 2" xfId="7406" xr:uid="{4C9D94CE-F881-475F-A7D7-6B07D593ADB3}"/>
    <cellStyle name="40% - Accent2 20 4 2 2" xfId="15989" xr:uid="{314B5F6F-52CC-443A-9DCF-71631E1F4560}"/>
    <cellStyle name="40% - Accent2 20 4 2 2 2" xfId="33814" xr:uid="{EACAE674-D111-4763-ACAD-A34AD78FD849}"/>
    <cellStyle name="40% - Accent2 20 4 2 3" xfId="25314" xr:uid="{AB3A59F0-2C36-4835-A287-04A83A140252}"/>
    <cellStyle name="40% - Accent2 20 4 3" xfId="11829" xr:uid="{1D5F2DBC-C762-46EE-83A8-1C0EC0486CF7}"/>
    <cellStyle name="40% - Accent2 20 4 3 2" xfId="29654" xr:uid="{959A0C9B-141D-441A-BFB1-3F6B8E67F9C8}"/>
    <cellStyle name="40% - Accent2 20 4 4" xfId="21154" xr:uid="{71F97AB7-4B51-49D1-8AB2-245186A784D0}"/>
    <cellStyle name="40% - Accent2 20 5" xfId="5326" xr:uid="{EA046990-0C5D-4DA3-8792-351CAA79869E}"/>
    <cellStyle name="40% - Accent2 20 5 2" xfId="13909" xr:uid="{65560540-0118-4BB7-85A3-F4972C7656CF}"/>
    <cellStyle name="40% - Accent2 20 5 2 2" xfId="31734" xr:uid="{435982FA-9227-430F-92DD-FE53940C25EA}"/>
    <cellStyle name="40% - Accent2 20 5 3" xfId="23234" xr:uid="{CCFC8F70-D92F-466F-A675-970CC1F1DDB0}"/>
    <cellStyle name="40% - Accent2 20 6" xfId="9749" xr:uid="{34F0AD66-227A-4D3E-8C84-54E7F7C08D85}"/>
    <cellStyle name="40% - Accent2 20 6 2" xfId="27574" xr:uid="{C3D65650-3C88-4B46-A21F-B4B30FAB67C7}"/>
    <cellStyle name="40% - Accent2 20 7" xfId="19074" xr:uid="{CB4B9202-9AA8-4942-9EE4-771387C91057}"/>
    <cellStyle name="40% - Accent2 200" xfId="38135" xr:uid="{6862037C-18D2-40BC-86AC-F2704C92EA4E}"/>
    <cellStyle name="40% - Accent2 201" xfId="38155" xr:uid="{B86BF6A4-E9E1-4FFA-B7DE-A45083A4A37E}"/>
    <cellStyle name="40% - Accent2 202" xfId="38175" xr:uid="{4601057C-B8E0-4A08-AF6C-3A3160D29BD7}"/>
    <cellStyle name="40% - Accent2 203" xfId="38195" xr:uid="{D63BE93B-0042-4ECA-8BEE-6A6D411269E0}"/>
    <cellStyle name="40% - Accent2 204" xfId="38215" xr:uid="{718BB3CA-EDDC-4BD7-A97F-95470F38CEF9}"/>
    <cellStyle name="40% - Accent2 205" xfId="38235" xr:uid="{088BFA6A-5F29-476A-827C-15752497F13C}"/>
    <cellStyle name="40% - Accent2 206" xfId="38255" xr:uid="{63BDED05-60E6-4D38-B078-9CF9CED67E02}"/>
    <cellStyle name="40% - Accent2 207" xfId="38275" xr:uid="{9F14C6B5-3EAF-4AE2-BC7E-8E88F1EA0259}"/>
    <cellStyle name="40% - Accent2 208" xfId="38295" xr:uid="{3C99A480-D2B7-4D8C-9420-7882D25BA8F9}"/>
    <cellStyle name="40% - Accent2 209" xfId="38315" xr:uid="{3C965B8A-B470-4776-AAE9-0E079750DFE9}"/>
    <cellStyle name="40% - Accent2 21" xfId="1060" xr:uid="{FF657C35-0453-468A-8A9B-0823C4B467AF}"/>
    <cellStyle name="40% - Accent2 21 2" xfId="1666" xr:uid="{087B1522-70C2-4699-8F9D-B770F73CFBFB}"/>
    <cellStyle name="40% - Accent2 21 2 2" xfId="2646" xr:uid="{FF5E5FBF-916A-47D0-ABF9-8076DCBDCA2F}"/>
    <cellStyle name="40% - Accent2 21 2 2 2" xfId="4726" xr:uid="{9C241D44-F21F-44A6-BF03-6B627A66FE12}"/>
    <cellStyle name="40% - Accent2 21 2 2 2 2" xfId="8886" xr:uid="{438574A8-E3BE-48BE-ACAB-96D64F45DE91}"/>
    <cellStyle name="40% - Accent2 21 2 2 2 2 2" xfId="17469" xr:uid="{5E93F229-5A7E-487F-BC1C-A3F760F6B42B}"/>
    <cellStyle name="40% - Accent2 21 2 2 2 2 2 2" xfId="35294" xr:uid="{543E8140-B1F9-4AB2-BCA2-82F0CA91975C}"/>
    <cellStyle name="40% - Accent2 21 2 2 2 2 3" xfId="26794" xr:uid="{D269FFE4-8F5F-4D14-933E-0B12D1EB7725}"/>
    <cellStyle name="40% - Accent2 21 2 2 2 3" xfId="13309" xr:uid="{0D967713-5AEC-4872-BC82-B25D4C9DDBD0}"/>
    <cellStyle name="40% - Accent2 21 2 2 2 3 2" xfId="31134" xr:uid="{4F01E0E4-D8AC-49D9-8A48-152F2E90E0C5}"/>
    <cellStyle name="40% - Accent2 21 2 2 2 4" xfId="22634" xr:uid="{31D5928C-6A13-412B-ADC7-62343B4DAA21}"/>
    <cellStyle name="40% - Accent2 21 2 2 3" xfId="6806" xr:uid="{824BB5EC-3155-44D2-8886-3C0CBD00EE08}"/>
    <cellStyle name="40% - Accent2 21 2 2 3 2" xfId="15389" xr:uid="{42CEC42B-5F8A-4AB9-A10C-35CB46DDC371}"/>
    <cellStyle name="40% - Accent2 21 2 2 3 2 2" xfId="33214" xr:uid="{13C8F21C-AD75-4776-9802-A23F708C88E7}"/>
    <cellStyle name="40% - Accent2 21 2 2 3 3" xfId="24714" xr:uid="{01F44FA1-92A9-4260-92B0-192B04710A62}"/>
    <cellStyle name="40% - Accent2 21 2 2 4" xfId="11229" xr:uid="{0563118E-40EC-4F2D-92D4-58C09D553D4D}"/>
    <cellStyle name="40% - Accent2 21 2 2 4 2" xfId="29054" xr:uid="{DE1A91CB-29FC-48AA-963E-BF696C024AEA}"/>
    <cellStyle name="40% - Accent2 21 2 2 5" xfId="20554" xr:uid="{D6FE5307-4FF2-444B-A37A-B331C2EDD0BC}"/>
    <cellStyle name="40% - Accent2 21 2 3" xfId="3746" xr:uid="{77103776-5624-4ADB-B30A-B37DFBA69E1C}"/>
    <cellStyle name="40% - Accent2 21 2 3 2" xfId="7906" xr:uid="{52B8F64D-2798-4C77-B73A-0FA64B5AD98C}"/>
    <cellStyle name="40% - Accent2 21 2 3 2 2" xfId="16489" xr:uid="{FFF82437-396F-4471-A7EF-BEF1E451C308}"/>
    <cellStyle name="40% - Accent2 21 2 3 2 2 2" xfId="34314" xr:uid="{A898F594-66FD-4B56-AD8E-34F5F3460352}"/>
    <cellStyle name="40% - Accent2 21 2 3 2 3" xfId="25814" xr:uid="{A36672C8-38B5-4778-88C3-6A812CBB8189}"/>
    <cellStyle name="40% - Accent2 21 2 3 3" xfId="12329" xr:uid="{2AEBA44E-AF75-41CF-A8F0-5F5542F1B129}"/>
    <cellStyle name="40% - Accent2 21 2 3 3 2" xfId="30154" xr:uid="{81FFBBAC-41C9-44F4-B125-18688CAFDD84}"/>
    <cellStyle name="40% - Accent2 21 2 3 4" xfId="21654" xr:uid="{9990694E-85FF-4866-8B51-7B131DE4C62E}"/>
    <cellStyle name="40% - Accent2 21 2 4" xfId="5826" xr:uid="{4DFDA37E-C85F-45AA-A477-5F6E81D4E0A5}"/>
    <cellStyle name="40% - Accent2 21 2 4 2" xfId="14409" xr:uid="{8E3AE520-C354-4C2E-8033-4BD5311EF204}"/>
    <cellStyle name="40% - Accent2 21 2 4 2 2" xfId="32234" xr:uid="{190E084B-8B4F-43C0-B083-1B347D0A2C1A}"/>
    <cellStyle name="40% - Accent2 21 2 4 3" xfId="23734" xr:uid="{E83B18AE-260A-4A72-AA96-BAF870879B9A}"/>
    <cellStyle name="40% - Accent2 21 2 5" xfId="10249" xr:uid="{97C2420C-88FA-40DE-A926-D7065550C6F4}"/>
    <cellStyle name="40% - Accent2 21 2 5 2" xfId="28074" xr:uid="{559D3BAD-EE66-40D9-98E7-8F33F196B06B}"/>
    <cellStyle name="40% - Accent2 21 2 6" xfId="19574" xr:uid="{B818F31D-3201-448F-AAED-D24E7A86423B}"/>
    <cellStyle name="40% - Accent2 21 3" xfId="2166" xr:uid="{BD0BEF54-892A-42A1-84E6-A6BFB53BA7AA}"/>
    <cellStyle name="40% - Accent2 21 3 2" xfId="4246" xr:uid="{89ADC221-E246-47F9-AFD3-2C106C9CF811}"/>
    <cellStyle name="40% - Accent2 21 3 2 2" xfId="8406" xr:uid="{1B883A8C-9457-41CB-9D00-9E2D2DCB9142}"/>
    <cellStyle name="40% - Accent2 21 3 2 2 2" xfId="16989" xr:uid="{27654D9D-EB42-4B21-97CC-9A13D6267A69}"/>
    <cellStyle name="40% - Accent2 21 3 2 2 2 2" xfId="34814" xr:uid="{C3052CEB-BD49-4EC7-8189-17078D9B478A}"/>
    <cellStyle name="40% - Accent2 21 3 2 2 3" xfId="26314" xr:uid="{8C050B41-8158-4E16-9C6C-DA87EB42376B}"/>
    <cellStyle name="40% - Accent2 21 3 2 3" xfId="12829" xr:uid="{D620EA09-5095-4D5D-87A3-8D710CA83F66}"/>
    <cellStyle name="40% - Accent2 21 3 2 3 2" xfId="30654" xr:uid="{01000987-F2EF-4EC0-B1B1-EAB9CCDE508D}"/>
    <cellStyle name="40% - Accent2 21 3 2 4" xfId="22154" xr:uid="{7F6F4420-1378-4A60-9CE0-87F92F366744}"/>
    <cellStyle name="40% - Accent2 21 3 3" xfId="6326" xr:uid="{FA6A46AA-7642-4CED-A295-81DDAAB11DE9}"/>
    <cellStyle name="40% - Accent2 21 3 3 2" xfId="14909" xr:uid="{7756B1B2-51DC-4A23-9534-A0E85C6BCB62}"/>
    <cellStyle name="40% - Accent2 21 3 3 2 2" xfId="32734" xr:uid="{E1007E25-0226-47A5-BF9D-D2DD289E3DE5}"/>
    <cellStyle name="40% - Accent2 21 3 3 3" xfId="24234" xr:uid="{8D277F20-B67F-40FD-B86A-F3E6C7FF5D2E}"/>
    <cellStyle name="40% - Accent2 21 3 4" xfId="10749" xr:uid="{AD1B6BDC-5F15-4F8A-ABB5-5B00E64A408E}"/>
    <cellStyle name="40% - Accent2 21 3 4 2" xfId="28574" xr:uid="{CE99A68F-EFF0-4C63-9EA0-5A5B16D55B0E}"/>
    <cellStyle name="40% - Accent2 21 3 5" xfId="20074" xr:uid="{E65E506D-3DB3-4218-961A-8F799E792F56}"/>
    <cellStyle name="40% - Accent2 21 4" xfId="3266" xr:uid="{D270AD88-10DE-47C6-AB94-21EC224DB763}"/>
    <cellStyle name="40% - Accent2 21 4 2" xfId="7426" xr:uid="{4944BFC3-D16C-46AE-A0C5-8AEFAA69AE4F}"/>
    <cellStyle name="40% - Accent2 21 4 2 2" xfId="16009" xr:uid="{18535632-0CCA-4589-9B09-85E43F0E66E8}"/>
    <cellStyle name="40% - Accent2 21 4 2 2 2" xfId="33834" xr:uid="{97AB7E8F-D567-4922-8CB2-45087CE0614E}"/>
    <cellStyle name="40% - Accent2 21 4 2 3" xfId="25334" xr:uid="{A2F5CD36-37B4-4FBD-86A1-74800B8E4766}"/>
    <cellStyle name="40% - Accent2 21 4 3" xfId="11849" xr:uid="{D232F573-4D9B-49F8-89B0-56BFF58D7EF9}"/>
    <cellStyle name="40% - Accent2 21 4 3 2" xfId="29674" xr:uid="{B17B67D4-24F5-4641-85B4-1D4071C82AC3}"/>
    <cellStyle name="40% - Accent2 21 4 4" xfId="21174" xr:uid="{B9675A6D-C73B-4C61-A9D8-DBC710E45758}"/>
    <cellStyle name="40% - Accent2 21 5" xfId="5346" xr:uid="{0E727B66-356D-4D26-9E45-1ED285263D62}"/>
    <cellStyle name="40% - Accent2 21 5 2" xfId="13929" xr:uid="{9E451476-9E8D-4852-99DC-CA6F453D36E7}"/>
    <cellStyle name="40% - Accent2 21 5 2 2" xfId="31754" xr:uid="{A38B8B66-4014-4C9C-842A-8CEDD67E83D7}"/>
    <cellStyle name="40% - Accent2 21 5 3" xfId="23254" xr:uid="{B4F7E3D7-DD70-455F-A82A-A31107C507A4}"/>
    <cellStyle name="40% - Accent2 21 6" xfId="9769" xr:uid="{52AB88E8-0607-4852-A66A-6F9B45280741}"/>
    <cellStyle name="40% - Accent2 21 6 2" xfId="27594" xr:uid="{5DA6D2FD-F56C-43B2-82FA-DEE82A72F130}"/>
    <cellStyle name="40% - Accent2 21 7" xfId="19094" xr:uid="{5F4FFD5F-E02F-4FE9-B5C0-0EFA9DAFF4C1}"/>
    <cellStyle name="40% - Accent2 210" xfId="38335" xr:uid="{327EEEFD-850B-4585-ACD4-B291ABCA1180}"/>
    <cellStyle name="40% - Accent2 211" xfId="38355" xr:uid="{5833EB75-95AD-49E2-B58A-B84815AE9818}"/>
    <cellStyle name="40% - Accent2 212" xfId="38375" xr:uid="{CACA0D1E-B2DE-4CB5-9C81-BCA5FD3BBC02}"/>
    <cellStyle name="40% - Accent2 213" xfId="38395" xr:uid="{55D01F80-1218-4D99-9D5B-47C04303DFC5}"/>
    <cellStyle name="40% - Accent2 214" xfId="38415" xr:uid="{660ED439-2E22-4103-9643-64814357501E}"/>
    <cellStyle name="40% - Accent2 215" xfId="38435" xr:uid="{2D60C3F7-6EC4-414C-B14A-13BED4C83573}"/>
    <cellStyle name="40% - Accent2 216" xfId="38455" xr:uid="{FE8CE24D-F721-4B80-8B19-B0A14CD476B7}"/>
    <cellStyle name="40% - Accent2 217" xfId="38475" xr:uid="{F6106F2C-B355-40BA-8CA6-FD7D8BB64853}"/>
    <cellStyle name="40% - Accent2 218" xfId="38495" xr:uid="{9F2DBFFD-36DE-4BEB-BEFD-563F75FBCA45}"/>
    <cellStyle name="40% - Accent2 219" xfId="38515" xr:uid="{DED0AA8F-31D0-41F3-9860-CC4CCCA5D21C}"/>
    <cellStyle name="40% - Accent2 22" xfId="1080" xr:uid="{9ABE70B2-C0BD-47A1-AA96-C94B465727FA}"/>
    <cellStyle name="40% - Accent2 22 2" xfId="1686" xr:uid="{3CCF83CC-7D4C-42A1-8FB8-AD8FFB31409A}"/>
    <cellStyle name="40% - Accent2 22 2 2" xfId="2666" xr:uid="{82D6A93A-964E-4192-A7A1-237A26D3D0A7}"/>
    <cellStyle name="40% - Accent2 22 2 2 2" xfId="4746" xr:uid="{77E54AA7-4472-44D0-9033-274585BCE129}"/>
    <cellStyle name="40% - Accent2 22 2 2 2 2" xfId="8906" xr:uid="{CD55A8F2-0DF0-4CB2-AAE4-EAD25E337765}"/>
    <cellStyle name="40% - Accent2 22 2 2 2 2 2" xfId="17489" xr:uid="{FD2834EB-5A78-455F-8254-ABB75522CBD8}"/>
    <cellStyle name="40% - Accent2 22 2 2 2 2 2 2" xfId="35314" xr:uid="{64ED3A49-34A7-4D9D-BCD7-615A737B3EF6}"/>
    <cellStyle name="40% - Accent2 22 2 2 2 2 3" xfId="26814" xr:uid="{0673CF2C-CBB6-43BE-9BFC-CCFB917E2082}"/>
    <cellStyle name="40% - Accent2 22 2 2 2 3" xfId="13329" xr:uid="{3DF83B1A-25D6-4168-BE96-5BC4304432A9}"/>
    <cellStyle name="40% - Accent2 22 2 2 2 3 2" xfId="31154" xr:uid="{FD7784D8-01FC-49E7-988C-0EF16A022AF3}"/>
    <cellStyle name="40% - Accent2 22 2 2 2 4" xfId="22654" xr:uid="{3A23E86F-F688-4260-A8B1-453D16212062}"/>
    <cellStyle name="40% - Accent2 22 2 2 3" xfId="6826" xr:uid="{BC49AB86-F2DE-4D6C-8C12-94411675F9CA}"/>
    <cellStyle name="40% - Accent2 22 2 2 3 2" xfId="15409" xr:uid="{B8521AF4-985F-4CCD-BF71-D0B9B7FC7C2A}"/>
    <cellStyle name="40% - Accent2 22 2 2 3 2 2" xfId="33234" xr:uid="{094807FE-35F7-432B-A07D-5E4D93EA1B14}"/>
    <cellStyle name="40% - Accent2 22 2 2 3 3" xfId="24734" xr:uid="{B1FEFBAD-0E3B-4681-8A29-35AF4DA73B2C}"/>
    <cellStyle name="40% - Accent2 22 2 2 4" xfId="11249" xr:uid="{C89ECDD1-A936-4432-AAA6-C956C355F3FD}"/>
    <cellStyle name="40% - Accent2 22 2 2 4 2" xfId="29074" xr:uid="{A567B07A-10C8-481F-A405-B869A93FF327}"/>
    <cellStyle name="40% - Accent2 22 2 2 5" xfId="20574" xr:uid="{8AD2BD09-F675-4461-9CB4-A0E326FF0C0B}"/>
    <cellStyle name="40% - Accent2 22 2 3" xfId="3766" xr:uid="{B0DABB04-2CB7-4C53-8E96-2769246087B3}"/>
    <cellStyle name="40% - Accent2 22 2 3 2" xfId="7926" xr:uid="{D3054B50-66E1-4140-9CE9-CF319ACFF756}"/>
    <cellStyle name="40% - Accent2 22 2 3 2 2" xfId="16509" xr:uid="{AD1C7001-4451-4BF0-B0D9-2A9356F716F8}"/>
    <cellStyle name="40% - Accent2 22 2 3 2 2 2" xfId="34334" xr:uid="{AB27A7A4-B187-472C-A554-88C91589EE5E}"/>
    <cellStyle name="40% - Accent2 22 2 3 2 3" xfId="25834" xr:uid="{FCAA5D00-B1BB-4C39-911B-2BB36340F2A8}"/>
    <cellStyle name="40% - Accent2 22 2 3 3" xfId="12349" xr:uid="{ACD1E6FD-88CA-4DF0-9ED5-45B542CC5A2B}"/>
    <cellStyle name="40% - Accent2 22 2 3 3 2" xfId="30174" xr:uid="{96E6AF72-9C47-41E2-843E-CC026B411564}"/>
    <cellStyle name="40% - Accent2 22 2 3 4" xfId="21674" xr:uid="{16DCE006-D4F8-4634-A538-3F902B321471}"/>
    <cellStyle name="40% - Accent2 22 2 4" xfId="5846" xr:uid="{339BAA5E-96C8-4B13-8431-6ECC6797842C}"/>
    <cellStyle name="40% - Accent2 22 2 4 2" xfId="14429" xr:uid="{FFD3740D-1175-458B-A0E7-BC26D58DEF68}"/>
    <cellStyle name="40% - Accent2 22 2 4 2 2" xfId="32254" xr:uid="{6A5822E5-9F79-43BB-A07A-6C2A509095B7}"/>
    <cellStyle name="40% - Accent2 22 2 4 3" xfId="23754" xr:uid="{2BE3FC19-1E5F-4153-A5D9-4D5FBCC9A9E0}"/>
    <cellStyle name="40% - Accent2 22 2 5" xfId="10269" xr:uid="{2BA0F27A-B26A-4912-AE23-F3A88EA40F74}"/>
    <cellStyle name="40% - Accent2 22 2 5 2" xfId="28094" xr:uid="{286C862B-9C47-4DE1-800A-7DAF5C92BE15}"/>
    <cellStyle name="40% - Accent2 22 2 6" xfId="19594" xr:uid="{012B3576-FB56-40C4-BA14-D1D9694380D1}"/>
    <cellStyle name="40% - Accent2 22 3" xfId="2186" xr:uid="{31413E75-F437-47A2-AA9F-6548791BA98E}"/>
    <cellStyle name="40% - Accent2 22 3 2" xfId="4266" xr:uid="{C54CA532-0200-4ADE-8646-C82229F3A310}"/>
    <cellStyle name="40% - Accent2 22 3 2 2" xfId="8426" xr:uid="{11FF2E09-6A44-4B3C-85C7-689FBE155BBF}"/>
    <cellStyle name="40% - Accent2 22 3 2 2 2" xfId="17009" xr:uid="{65653E6A-CF06-4091-A886-DC687520E529}"/>
    <cellStyle name="40% - Accent2 22 3 2 2 2 2" xfId="34834" xr:uid="{ACEC8A05-8FFE-43BD-92C8-266AFFAC5E17}"/>
    <cellStyle name="40% - Accent2 22 3 2 2 3" xfId="26334" xr:uid="{C443B76C-414A-48D1-9C28-4AC97CE866BB}"/>
    <cellStyle name="40% - Accent2 22 3 2 3" xfId="12849" xr:uid="{0225C507-7E5C-4CEC-96FF-F428707FCFA8}"/>
    <cellStyle name="40% - Accent2 22 3 2 3 2" xfId="30674" xr:uid="{7805A1E7-25FC-4655-94A3-9DCA855D5AB2}"/>
    <cellStyle name="40% - Accent2 22 3 2 4" xfId="22174" xr:uid="{06295F29-6B90-43C0-9975-D6537119693C}"/>
    <cellStyle name="40% - Accent2 22 3 3" xfId="6346" xr:uid="{C658D59B-988E-4C35-AC3C-90058409782B}"/>
    <cellStyle name="40% - Accent2 22 3 3 2" xfId="14929" xr:uid="{47B333AC-919B-45FF-927D-DCA5DF9D46B6}"/>
    <cellStyle name="40% - Accent2 22 3 3 2 2" xfId="32754" xr:uid="{43EA67BF-F6D2-41C6-9BE4-51BB9FBA6018}"/>
    <cellStyle name="40% - Accent2 22 3 3 3" xfId="24254" xr:uid="{FEE20830-BEEC-49E1-B798-8E11EA258AB3}"/>
    <cellStyle name="40% - Accent2 22 3 4" xfId="10769" xr:uid="{099A0F7E-4C33-4F5E-8193-5BD948325499}"/>
    <cellStyle name="40% - Accent2 22 3 4 2" xfId="28594" xr:uid="{68FFE166-26A0-453E-8ABD-F928E6CC77E5}"/>
    <cellStyle name="40% - Accent2 22 3 5" xfId="20094" xr:uid="{DC9EA411-3AE8-490C-BD44-AFF73E8D44B1}"/>
    <cellStyle name="40% - Accent2 22 4" xfId="3286" xr:uid="{E50B8970-BC83-459F-92CA-165CF8DE2C40}"/>
    <cellStyle name="40% - Accent2 22 4 2" xfId="7446" xr:uid="{F0CB3A5E-D3F1-4851-B6A1-541BAC54CD20}"/>
    <cellStyle name="40% - Accent2 22 4 2 2" xfId="16029" xr:uid="{6B08E94E-4145-4901-9F98-76AFAC4AB7EF}"/>
    <cellStyle name="40% - Accent2 22 4 2 2 2" xfId="33854" xr:uid="{075CF951-FD39-4F5D-B532-BF63B39376CD}"/>
    <cellStyle name="40% - Accent2 22 4 2 3" xfId="25354" xr:uid="{B96DAFC0-1A95-47CB-B67F-F701B35D9C79}"/>
    <cellStyle name="40% - Accent2 22 4 3" xfId="11869" xr:uid="{6E663F6E-3284-4000-BD48-ADD68389E029}"/>
    <cellStyle name="40% - Accent2 22 4 3 2" xfId="29694" xr:uid="{9AA9077C-CD5C-4AD0-B846-974D09D7F64A}"/>
    <cellStyle name="40% - Accent2 22 4 4" xfId="21194" xr:uid="{F9923D50-FF1C-4A46-90E4-C5C5D19A0977}"/>
    <cellStyle name="40% - Accent2 22 5" xfId="5366" xr:uid="{A888FB13-F114-4CD2-BA89-41446C3BE637}"/>
    <cellStyle name="40% - Accent2 22 5 2" xfId="13949" xr:uid="{C7AC86BB-36C6-4AC7-9A2D-ADF2D763E63B}"/>
    <cellStyle name="40% - Accent2 22 5 2 2" xfId="31774" xr:uid="{5168B75C-898C-453A-951C-0B55976EA339}"/>
    <cellStyle name="40% - Accent2 22 5 3" xfId="23274" xr:uid="{5C85E661-66B8-4BF2-85DC-1C3C41800E59}"/>
    <cellStyle name="40% - Accent2 22 6" xfId="9789" xr:uid="{FF62A3A7-C134-4C34-9879-47333004D571}"/>
    <cellStyle name="40% - Accent2 22 6 2" xfId="27614" xr:uid="{532C1BCF-B8E4-4334-B4A8-E779EF02F81D}"/>
    <cellStyle name="40% - Accent2 22 7" xfId="19114" xr:uid="{01BFD98D-AAF6-4C72-BEA6-6D1696FA3A44}"/>
    <cellStyle name="40% - Accent2 220" xfId="38535" xr:uid="{DB74B8B9-4E7A-457B-B072-6C7FA6CEBDEC}"/>
    <cellStyle name="40% - Accent2 221" xfId="38555" xr:uid="{3A4F7BD2-1D6A-43D1-8ACC-B67796C4AE49}"/>
    <cellStyle name="40% - Accent2 222" xfId="38575" xr:uid="{2420D2BD-446D-4F2C-8FE2-B179A4151065}"/>
    <cellStyle name="40% - Accent2 223" xfId="38595" xr:uid="{A62FC5D0-CCB1-4390-BA41-911BAF0593F8}"/>
    <cellStyle name="40% - Accent2 224" xfId="38615" xr:uid="{C6D38997-D483-48DD-AEA4-C4199213930A}"/>
    <cellStyle name="40% - Accent2 225" xfId="38635" xr:uid="{5518B4C5-D6B9-47D4-9407-A811058DF797}"/>
    <cellStyle name="40% - Accent2 226" xfId="38655" xr:uid="{A54EFF44-F3F6-4741-8843-41EEDAC74543}"/>
    <cellStyle name="40% - Accent2 227" xfId="38675" xr:uid="{19D4AD12-2402-4CF4-835B-32E9601DA883}"/>
    <cellStyle name="40% - Accent2 228" xfId="38695" xr:uid="{A9FB2DCD-5068-497B-BA67-B86945FB8794}"/>
    <cellStyle name="40% - Accent2 229" xfId="38715" xr:uid="{12CA2685-4318-40AB-830F-44CF967B4957}"/>
    <cellStyle name="40% - Accent2 23" xfId="1100" xr:uid="{104ADDE7-F4B4-4F59-8303-97334EBBBAFA}"/>
    <cellStyle name="40% - Accent2 23 2" xfId="1706" xr:uid="{1909906D-D0C7-44AF-926D-805ACD38A555}"/>
    <cellStyle name="40% - Accent2 23 2 2" xfId="2686" xr:uid="{5C617803-C892-440A-9CEC-BA3C23DF7C00}"/>
    <cellStyle name="40% - Accent2 23 2 2 2" xfId="4766" xr:uid="{D651F88D-4883-45B1-AB11-A3718F169573}"/>
    <cellStyle name="40% - Accent2 23 2 2 2 2" xfId="8926" xr:uid="{F295FB8B-2AEB-4052-8424-8FDF2B99A7F3}"/>
    <cellStyle name="40% - Accent2 23 2 2 2 2 2" xfId="17509" xr:uid="{9302EA59-AF81-420A-A80F-A20A02F73F6A}"/>
    <cellStyle name="40% - Accent2 23 2 2 2 2 2 2" xfId="35334" xr:uid="{71C1B2EC-2A94-4378-B8DD-B2C5B551D3CA}"/>
    <cellStyle name="40% - Accent2 23 2 2 2 2 3" xfId="26834" xr:uid="{59A635E4-62C1-4E61-829F-348682EC0D70}"/>
    <cellStyle name="40% - Accent2 23 2 2 2 3" xfId="13349" xr:uid="{66CF9AB6-ADF0-49F9-AD25-76F37ECC63F8}"/>
    <cellStyle name="40% - Accent2 23 2 2 2 3 2" xfId="31174" xr:uid="{3FD66660-3EE2-47D3-8E83-7C367EE5B31C}"/>
    <cellStyle name="40% - Accent2 23 2 2 2 4" xfId="22674" xr:uid="{27062D8A-06BD-4328-A76C-20A53D225FCF}"/>
    <cellStyle name="40% - Accent2 23 2 2 3" xfId="6846" xr:uid="{6F4C3E83-E491-4162-828D-BAC908B06261}"/>
    <cellStyle name="40% - Accent2 23 2 2 3 2" xfId="15429" xr:uid="{4E586701-5F7E-4042-8FAF-0F56F910BC1A}"/>
    <cellStyle name="40% - Accent2 23 2 2 3 2 2" xfId="33254" xr:uid="{21AB637F-9911-404D-9DFE-86A4B323AD78}"/>
    <cellStyle name="40% - Accent2 23 2 2 3 3" xfId="24754" xr:uid="{02AC1CCE-F631-4E44-B593-D0BF80F74CC2}"/>
    <cellStyle name="40% - Accent2 23 2 2 4" xfId="11269" xr:uid="{63416E63-775E-431D-B66A-A7603A5150E5}"/>
    <cellStyle name="40% - Accent2 23 2 2 4 2" xfId="29094" xr:uid="{73C19F0D-BD8B-4E00-BE7F-C3EA8E255519}"/>
    <cellStyle name="40% - Accent2 23 2 2 5" xfId="20594" xr:uid="{02662AE2-E506-450C-B31E-E0619B91B715}"/>
    <cellStyle name="40% - Accent2 23 2 3" xfId="3786" xr:uid="{37A345C3-A694-4F28-B3AA-85808542FF15}"/>
    <cellStyle name="40% - Accent2 23 2 3 2" xfId="7946" xr:uid="{CAAC9CF6-F331-432E-9F78-67D90CBEAB32}"/>
    <cellStyle name="40% - Accent2 23 2 3 2 2" xfId="16529" xr:uid="{8C048C64-A858-4FC4-B981-0748238EEA25}"/>
    <cellStyle name="40% - Accent2 23 2 3 2 2 2" xfId="34354" xr:uid="{847D5475-51AE-422F-B01D-163FA0892EA8}"/>
    <cellStyle name="40% - Accent2 23 2 3 2 3" xfId="25854" xr:uid="{5852C5BE-4D26-4B6F-A19E-8A862E6DCC02}"/>
    <cellStyle name="40% - Accent2 23 2 3 3" xfId="12369" xr:uid="{ACAF4507-A253-425D-B128-A8BD9DFDCB76}"/>
    <cellStyle name="40% - Accent2 23 2 3 3 2" xfId="30194" xr:uid="{7E28466F-3721-41FB-8255-A83F021CB2C7}"/>
    <cellStyle name="40% - Accent2 23 2 3 4" xfId="21694" xr:uid="{7A2FCF06-A2D2-4E5C-B218-74AA01C7815D}"/>
    <cellStyle name="40% - Accent2 23 2 4" xfId="5866" xr:uid="{0CB97B43-99F0-40FB-B734-0F74F2E14FB2}"/>
    <cellStyle name="40% - Accent2 23 2 4 2" xfId="14449" xr:uid="{71E82865-1880-43DC-8272-8DFB6D3D42DE}"/>
    <cellStyle name="40% - Accent2 23 2 4 2 2" xfId="32274" xr:uid="{89517771-F68D-4E0A-B645-2E1FBFF41F22}"/>
    <cellStyle name="40% - Accent2 23 2 4 3" xfId="23774" xr:uid="{9BAC2AAE-D6CB-4616-87B5-122B2D18FD69}"/>
    <cellStyle name="40% - Accent2 23 2 5" xfId="10289" xr:uid="{43D161AE-F349-4481-873E-A2A315CEE988}"/>
    <cellStyle name="40% - Accent2 23 2 5 2" xfId="28114" xr:uid="{E1FAE6E2-3CDD-4C65-980E-BBA11EF53C9D}"/>
    <cellStyle name="40% - Accent2 23 2 6" xfId="19614" xr:uid="{EF4B2084-921A-479F-ABC2-F08F9E423A62}"/>
    <cellStyle name="40% - Accent2 23 3" xfId="2206" xr:uid="{01B67C77-4C52-47FB-947C-7F3B0DC36ECA}"/>
    <cellStyle name="40% - Accent2 23 3 2" xfId="4286" xr:uid="{7F6BB6A9-5262-4BFC-A322-765FAB9E19A7}"/>
    <cellStyle name="40% - Accent2 23 3 2 2" xfId="8446" xr:uid="{5F29F301-66E2-4DB7-928A-0C81F90641B4}"/>
    <cellStyle name="40% - Accent2 23 3 2 2 2" xfId="17029" xr:uid="{710BE46D-428B-4430-A893-A3C6BF3A1BA9}"/>
    <cellStyle name="40% - Accent2 23 3 2 2 2 2" xfId="34854" xr:uid="{68DD8F20-EA5E-4A41-8BAA-71FDF58F388C}"/>
    <cellStyle name="40% - Accent2 23 3 2 2 3" xfId="26354" xr:uid="{C7468615-BA2F-47EE-92E7-13C5A5F3DBDD}"/>
    <cellStyle name="40% - Accent2 23 3 2 3" xfId="12869" xr:uid="{B4B2E04F-3572-4DF6-82ED-32F95966875B}"/>
    <cellStyle name="40% - Accent2 23 3 2 3 2" xfId="30694" xr:uid="{DD976265-59A1-4F65-BFFB-B89021173B96}"/>
    <cellStyle name="40% - Accent2 23 3 2 4" xfId="22194" xr:uid="{D2E7C33B-7F18-4221-89A6-3BCE644AAA56}"/>
    <cellStyle name="40% - Accent2 23 3 3" xfId="6366" xr:uid="{E412312A-9C32-487E-86D1-35072A48DCA4}"/>
    <cellStyle name="40% - Accent2 23 3 3 2" xfId="14949" xr:uid="{E55F8327-4256-4DAC-B114-D0225AD4071E}"/>
    <cellStyle name="40% - Accent2 23 3 3 2 2" xfId="32774" xr:uid="{B45618A6-4B5D-40AA-98A8-05ADD527BC8F}"/>
    <cellStyle name="40% - Accent2 23 3 3 3" xfId="24274" xr:uid="{5A1479F2-6A74-4A67-B1B7-AB84BDE78BD9}"/>
    <cellStyle name="40% - Accent2 23 3 4" xfId="10789" xr:uid="{BF590F30-DF43-45C3-8D4D-5D921FED107F}"/>
    <cellStyle name="40% - Accent2 23 3 4 2" xfId="28614" xr:uid="{863F46F5-7D9A-49CF-9AAA-401755D8E13A}"/>
    <cellStyle name="40% - Accent2 23 3 5" xfId="20114" xr:uid="{84A8A390-0849-4740-ACF8-DAC8A032BDEE}"/>
    <cellStyle name="40% - Accent2 23 4" xfId="3306" xr:uid="{C8F042D2-9850-48D8-AC92-19A6BE2DBAAE}"/>
    <cellStyle name="40% - Accent2 23 4 2" xfId="7466" xr:uid="{CAADC7B7-A723-4E77-A066-CDAD8A4B6ACF}"/>
    <cellStyle name="40% - Accent2 23 4 2 2" xfId="16049" xr:uid="{EE0A4824-D809-4992-BCAE-79FCCE660420}"/>
    <cellStyle name="40% - Accent2 23 4 2 2 2" xfId="33874" xr:uid="{CA9FAB30-3DEA-48DE-A63E-4D02471ECE77}"/>
    <cellStyle name="40% - Accent2 23 4 2 3" xfId="25374" xr:uid="{9F2F6EA2-9E5F-46AA-94F2-5052561F1313}"/>
    <cellStyle name="40% - Accent2 23 4 3" xfId="11889" xr:uid="{81E53B01-58DA-49C9-BF0C-FE176B664FE3}"/>
    <cellStyle name="40% - Accent2 23 4 3 2" xfId="29714" xr:uid="{8C2015A2-23A5-418F-A3BC-90226647F0C6}"/>
    <cellStyle name="40% - Accent2 23 4 4" xfId="21214" xr:uid="{24EB61C4-6B7D-47E0-AA70-58DE04589D2B}"/>
    <cellStyle name="40% - Accent2 23 5" xfId="5386" xr:uid="{7EA6C555-6412-437A-AC89-597F9006DF4C}"/>
    <cellStyle name="40% - Accent2 23 5 2" xfId="13969" xr:uid="{ADB0B267-7213-4126-A77D-47D7D94DE149}"/>
    <cellStyle name="40% - Accent2 23 5 2 2" xfId="31794" xr:uid="{F07518FB-3876-467F-8942-8C201F385425}"/>
    <cellStyle name="40% - Accent2 23 5 3" xfId="23294" xr:uid="{C7F6A957-C7ED-409D-8826-50B9428DEE9E}"/>
    <cellStyle name="40% - Accent2 23 6" xfId="9809" xr:uid="{7C0B4E07-9968-42BF-BCDD-5F72EA062228}"/>
    <cellStyle name="40% - Accent2 23 6 2" xfId="27634" xr:uid="{8FBD443C-90F0-493F-921A-B5E841B09F30}"/>
    <cellStyle name="40% - Accent2 23 7" xfId="19134" xr:uid="{DD1CA152-EBB3-494F-B6CE-965882D094B7}"/>
    <cellStyle name="40% - Accent2 230" xfId="38735" xr:uid="{ED47B90B-A492-4C9C-B657-66A9CC7BBA83}"/>
    <cellStyle name="40% - Accent2 231" xfId="38755" xr:uid="{F0D776D5-55EC-409A-8427-6BBA473A7498}"/>
    <cellStyle name="40% - Accent2 232" xfId="38775" xr:uid="{084DC318-26F8-483B-8CEF-274EAE934D42}"/>
    <cellStyle name="40% - Accent2 233" xfId="38795" xr:uid="{6CA92D2B-0D89-4036-9E8D-542D4B5DC463}"/>
    <cellStyle name="40% - Accent2 234" xfId="38815" xr:uid="{7B4367A4-BF11-4DBE-8BC8-C2878604176D}"/>
    <cellStyle name="40% - Accent2 235" xfId="38835" xr:uid="{64E11CAC-2FE3-4D96-8E55-9C400FA78194}"/>
    <cellStyle name="40% - Accent2 236" xfId="38855" xr:uid="{FDC82236-5E7A-4332-9135-AD94F8A63758}"/>
    <cellStyle name="40% - Accent2 237" xfId="38875" xr:uid="{8F71579B-D352-447D-8CFF-D047B4B602F1}"/>
    <cellStyle name="40% - Accent2 238" xfId="38895" xr:uid="{D3A647DC-7A41-4ED8-ABC0-237748993FD7}"/>
    <cellStyle name="40% - Accent2 239" xfId="38915" xr:uid="{A47E8BBD-23BD-4943-AD32-F4F392E9E8FF}"/>
    <cellStyle name="40% - Accent2 24" xfId="1726" xr:uid="{8DD9A58D-12C1-4D1F-A345-E45B17C28CBE}"/>
    <cellStyle name="40% - Accent2 24 2" xfId="2706" xr:uid="{332E9407-CC12-4FEE-BD4E-407A064D5121}"/>
    <cellStyle name="40% - Accent2 24 2 2" xfId="4786" xr:uid="{ECC0ACB4-E726-4EA0-9BE5-BEB8E348184E}"/>
    <cellStyle name="40% - Accent2 24 2 2 2" xfId="8946" xr:uid="{7A805F56-B1E0-46FA-BAB6-931FB62F2ED5}"/>
    <cellStyle name="40% - Accent2 24 2 2 2 2" xfId="17529" xr:uid="{DC5164FE-A5E9-49C6-9DA0-278AD34D33E4}"/>
    <cellStyle name="40% - Accent2 24 2 2 2 2 2" xfId="35354" xr:uid="{3952206F-9AAE-4CAD-90CB-DA613102ACA7}"/>
    <cellStyle name="40% - Accent2 24 2 2 2 3" xfId="26854" xr:uid="{DCE1F4AA-6122-4454-8D60-8D500D44A11A}"/>
    <cellStyle name="40% - Accent2 24 2 2 3" xfId="13369" xr:uid="{0FB8392B-98F4-419F-8D99-5107295EE83B}"/>
    <cellStyle name="40% - Accent2 24 2 2 3 2" xfId="31194" xr:uid="{926FDC7C-CC37-49A6-8C25-158A0F6133AD}"/>
    <cellStyle name="40% - Accent2 24 2 2 4" xfId="22694" xr:uid="{21A2D0A5-B009-4761-8BDA-036E3AC6A3A9}"/>
    <cellStyle name="40% - Accent2 24 2 3" xfId="6866" xr:uid="{CD8F8BB6-0192-43D9-894A-6D9B8EDC924B}"/>
    <cellStyle name="40% - Accent2 24 2 3 2" xfId="15449" xr:uid="{CAA30336-D7A4-4224-8DA0-99EC46B8B96F}"/>
    <cellStyle name="40% - Accent2 24 2 3 2 2" xfId="33274" xr:uid="{7A8E237C-A10B-4170-9826-630A433D8402}"/>
    <cellStyle name="40% - Accent2 24 2 3 3" xfId="24774" xr:uid="{4AE711B5-FFBA-4255-B2DB-B9F10D6E9F08}"/>
    <cellStyle name="40% - Accent2 24 2 4" xfId="11289" xr:uid="{A78AE5B4-5D1D-4A25-9D4F-6293F9D1582C}"/>
    <cellStyle name="40% - Accent2 24 2 4 2" xfId="29114" xr:uid="{78F1BE83-D2B5-44AB-BF57-8A13FBB912AF}"/>
    <cellStyle name="40% - Accent2 24 2 5" xfId="20614" xr:uid="{D6A0D7A5-9D2D-4A35-ADDE-04B55B8960F3}"/>
    <cellStyle name="40% - Accent2 24 3" xfId="3806" xr:uid="{4B1651C1-4A0A-487B-AAAB-1929C5F883B6}"/>
    <cellStyle name="40% - Accent2 24 3 2" xfId="7966" xr:uid="{CF29AEF7-2D86-453D-8949-25945C45F4C1}"/>
    <cellStyle name="40% - Accent2 24 3 2 2" xfId="16549" xr:uid="{0B5DCE96-D956-4DC6-94C0-05B4C5D74C63}"/>
    <cellStyle name="40% - Accent2 24 3 2 2 2" xfId="34374" xr:uid="{9F979F50-28AD-4EF4-A9D9-500F65BD978C}"/>
    <cellStyle name="40% - Accent2 24 3 2 3" xfId="25874" xr:uid="{EA080ECB-FCFF-4614-A247-669DE16BDED3}"/>
    <cellStyle name="40% - Accent2 24 3 3" xfId="12389" xr:uid="{09B5B6FC-193B-46A9-8301-4CC88763AF80}"/>
    <cellStyle name="40% - Accent2 24 3 3 2" xfId="30214" xr:uid="{F633E386-64F3-419F-A2F9-27D3BCC660B7}"/>
    <cellStyle name="40% - Accent2 24 3 4" xfId="21714" xr:uid="{0B608913-84B7-41F6-9A89-585E442361DD}"/>
    <cellStyle name="40% - Accent2 24 4" xfId="5886" xr:uid="{FDBE97E8-EE31-43C6-ABFE-91E382288F1E}"/>
    <cellStyle name="40% - Accent2 24 4 2" xfId="14469" xr:uid="{C6A0BFCA-CEEA-492F-B0AE-F1364CF73B27}"/>
    <cellStyle name="40% - Accent2 24 4 2 2" xfId="32294" xr:uid="{F97C782E-01FA-45E8-B9AD-609B9B057F5C}"/>
    <cellStyle name="40% - Accent2 24 4 3" xfId="23794" xr:uid="{59015544-C5C9-4B53-AD05-BF4F454458BC}"/>
    <cellStyle name="40% - Accent2 24 5" xfId="10309" xr:uid="{2BAD60EE-C43E-430D-AEC2-C1741591E32C}"/>
    <cellStyle name="40% - Accent2 24 5 2" xfId="28134" xr:uid="{7E17FF3C-B9F3-4C17-A54B-F12317E93236}"/>
    <cellStyle name="40% - Accent2 24 6" xfId="19634" xr:uid="{40C501F8-3D24-41E7-99B2-8C6B913E0577}"/>
    <cellStyle name="40% - Accent2 240" xfId="38935" xr:uid="{6676444F-6017-41B6-B210-CB11AE8FD49B}"/>
    <cellStyle name="40% - Accent2 241" xfId="38955" xr:uid="{6BF2B498-91DD-4F56-B907-5BE14D1B36F3}"/>
    <cellStyle name="40% - Accent2 242" xfId="38975" xr:uid="{6E422E62-D23E-4099-9DAD-AED938A5A34D}"/>
    <cellStyle name="40% - Accent2 243" xfId="38995" xr:uid="{80736E2D-6CB6-459E-B5DB-6AA00336820F}"/>
    <cellStyle name="40% - Accent2 244" xfId="39015" xr:uid="{9B450245-2419-4864-B4CB-3EEF7AAF393F}"/>
    <cellStyle name="40% - Accent2 245" xfId="39035" xr:uid="{E3A10BB4-EB80-4BC9-A792-FD5A4F9C5842}"/>
    <cellStyle name="40% - Accent2 246" xfId="39055" xr:uid="{10EA735B-40AB-472B-9208-B0443F74D7BC}"/>
    <cellStyle name="40% - Accent2 247" xfId="39075" xr:uid="{90426BEF-6FE3-40CE-A327-3DDFC5FCE0FE}"/>
    <cellStyle name="40% - Accent2 248" xfId="39095" xr:uid="{50082986-8AE4-458A-BCE6-BD3220AB9C59}"/>
    <cellStyle name="40% - Accent2 249" xfId="39115" xr:uid="{BFA7A1AC-FA20-4123-B098-2B3B5B9A1C41}"/>
    <cellStyle name="40% - Accent2 25" xfId="2726" xr:uid="{665FACBC-A330-4CF9-B84F-2365D1BE645E}"/>
    <cellStyle name="40% - Accent2 25 2" xfId="4806" xr:uid="{14E7B4EF-E2AF-434E-95EF-365DB6B9F380}"/>
    <cellStyle name="40% - Accent2 25 2 2" xfId="8966" xr:uid="{BA512D7A-A078-4DF8-8AD3-70A73C9A215E}"/>
    <cellStyle name="40% - Accent2 25 2 2 2" xfId="17549" xr:uid="{32F60DEC-7D52-41C6-99E2-B31310281762}"/>
    <cellStyle name="40% - Accent2 25 2 2 2 2" xfId="35374" xr:uid="{C13CE8B9-2D2A-498A-869B-974576407898}"/>
    <cellStyle name="40% - Accent2 25 2 2 3" xfId="26874" xr:uid="{D0DFE26E-BE6D-4F18-9F88-DD4FCB200B0E}"/>
    <cellStyle name="40% - Accent2 25 2 3" xfId="13389" xr:uid="{42887214-7FD0-422C-BFE9-24875EBA24C1}"/>
    <cellStyle name="40% - Accent2 25 2 3 2" xfId="31214" xr:uid="{968536DA-54E6-4D09-B272-7F1C184CC8B5}"/>
    <cellStyle name="40% - Accent2 25 2 4" xfId="22714" xr:uid="{092BC725-CF48-4B7C-8010-5BEEAFD50EE4}"/>
    <cellStyle name="40% - Accent2 25 3" xfId="6886" xr:uid="{B18600C9-BA5E-4E0D-BEED-89029539C04C}"/>
    <cellStyle name="40% - Accent2 25 3 2" xfId="15469" xr:uid="{23261FDC-0D62-4F0E-A603-69020AE93803}"/>
    <cellStyle name="40% - Accent2 25 3 2 2" xfId="33294" xr:uid="{021466E1-A67B-421B-B569-C964D51FDBB7}"/>
    <cellStyle name="40% - Accent2 25 3 3" xfId="24794" xr:uid="{87504D44-FCB2-40FD-94C3-9974E34D715B}"/>
    <cellStyle name="40% - Accent2 25 4" xfId="11309" xr:uid="{CC70356B-5EA4-4948-BD71-49F0CA9C400C}"/>
    <cellStyle name="40% - Accent2 25 4 2" xfId="29134" xr:uid="{AD826672-08C3-4337-99FA-9E46CEEEAFED}"/>
    <cellStyle name="40% - Accent2 25 5" xfId="20634" xr:uid="{8531AC89-57A5-4BD0-B83F-35D5E052A8A6}"/>
    <cellStyle name="40% - Accent2 250" xfId="39135" xr:uid="{63078B86-0175-4201-BCF2-766B662CB737}"/>
    <cellStyle name="40% - Accent2 251" xfId="39155" xr:uid="{5853583A-F558-4CD8-8AB5-52FD98EA9043}"/>
    <cellStyle name="40% - Accent2 252" xfId="39175" xr:uid="{215361DA-FD90-443A-9F95-3B2665F51B55}"/>
    <cellStyle name="40% - Accent2 253" xfId="39195" xr:uid="{78D49F11-11B8-49D1-9AF1-33FD9D5B157F}"/>
    <cellStyle name="40% - Accent2 254" xfId="39215" xr:uid="{FC897407-5899-4DB5-B400-38B42F85F7AA}"/>
    <cellStyle name="40% - Accent2 255" xfId="39235" xr:uid="{B073FE31-0FD9-4679-AF11-8062DABCC59A}"/>
    <cellStyle name="40% - Accent2 256" xfId="39255" xr:uid="{AA36B2B9-C64B-4AFC-913D-C25EB4C28AB1}"/>
    <cellStyle name="40% - Accent2 257" xfId="39275" xr:uid="{DDD4A9C3-79CA-4FB9-AE67-6636B7010B71}"/>
    <cellStyle name="40% - Accent2 258" xfId="39295" xr:uid="{5FD316E6-D1E4-4B2A-9F57-802F0ADF3F88}"/>
    <cellStyle name="40% - Accent2 259" xfId="39315" xr:uid="{ED40F5D8-9C9C-4253-A5F1-128E863B3B1E}"/>
    <cellStyle name="40% - Accent2 26" xfId="2746" xr:uid="{64558698-42CE-4C16-86F9-E85ED510A2D2}"/>
    <cellStyle name="40% - Accent2 26 2" xfId="4826" xr:uid="{DB6A3687-EC25-4EA1-A0F6-E55F8D3DE060}"/>
    <cellStyle name="40% - Accent2 26 2 2" xfId="8986" xr:uid="{2FA25FDC-C917-47EA-96DE-1D92FEEBC71B}"/>
    <cellStyle name="40% - Accent2 26 2 2 2" xfId="17569" xr:uid="{47AEF79C-68A1-467D-8896-15F9825274D0}"/>
    <cellStyle name="40% - Accent2 26 2 2 2 2" xfId="35394" xr:uid="{107F99AD-CF6C-4DE9-982F-223EE860853E}"/>
    <cellStyle name="40% - Accent2 26 2 2 3" xfId="26894" xr:uid="{D194BDB5-ADAE-4A44-99A3-1EBD8DA413BD}"/>
    <cellStyle name="40% - Accent2 26 2 3" xfId="13409" xr:uid="{01EEFD01-800C-445C-9B16-2EF2CF6DE999}"/>
    <cellStyle name="40% - Accent2 26 2 3 2" xfId="31234" xr:uid="{78518FC8-9C40-4AA5-9E45-3C8675CF08EE}"/>
    <cellStyle name="40% - Accent2 26 2 4" xfId="22734" xr:uid="{D47954F6-6146-440A-BD8E-D65A8F932167}"/>
    <cellStyle name="40% - Accent2 26 3" xfId="6906" xr:uid="{A4208254-7906-40CB-ABCA-F7C099ECF5B6}"/>
    <cellStyle name="40% - Accent2 26 3 2" xfId="15489" xr:uid="{0479B478-A641-4F67-9263-08B8B631C16F}"/>
    <cellStyle name="40% - Accent2 26 3 2 2" xfId="33314" xr:uid="{1E712BC6-A4F3-4E5C-937F-8F5532E00EFB}"/>
    <cellStyle name="40% - Accent2 26 3 3" xfId="24814" xr:uid="{68CB5135-E1E9-48FC-A649-23234231F665}"/>
    <cellStyle name="40% - Accent2 26 4" xfId="11329" xr:uid="{134E204B-C597-4E2F-89A8-079DC01BAD7E}"/>
    <cellStyle name="40% - Accent2 26 4 2" xfId="29154" xr:uid="{89589CC7-C676-4CAB-AEBC-6DBB11E83106}"/>
    <cellStyle name="40% - Accent2 26 5" xfId="20654" xr:uid="{7D80AF22-58F6-4C4E-B953-7789F4788D4A}"/>
    <cellStyle name="40% - Accent2 260" xfId="39335" xr:uid="{536373B7-F95E-4A9A-8205-57AB2F85483D}"/>
    <cellStyle name="40% - Accent2 261" xfId="39355" xr:uid="{6278EC17-BEE2-40E6-9161-26A2D5A728D8}"/>
    <cellStyle name="40% - Accent2 262" xfId="39375" xr:uid="{BEF69B41-831D-4205-98BE-BB18048B96A4}"/>
    <cellStyle name="40% - Accent2 263" xfId="39395" xr:uid="{9A32B74B-C50A-4AF7-8D13-80AA5CBE917A}"/>
    <cellStyle name="40% - Accent2 264" xfId="39415" xr:uid="{F925656A-206C-4251-8394-3196B7AE24E5}"/>
    <cellStyle name="40% - Accent2 265" xfId="39435" xr:uid="{E96BE2E2-4CAF-4265-AD7E-4F881EEED4E7}"/>
    <cellStyle name="40% - Accent2 266" xfId="39455" xr:uid="{60C07760-18B8-448B-8F58-35AA2E47456D}"/>
    <cellStyle name="40% - Accent2 267" xfId="39475" xr:uid="{1BE5CBBE-0418-40F0-8164-4AB3BF1CC11A}"/>
    <cellStyle name="40% - Accent2 268" xfId="39495" xr:uid="{42BF0141-C11D-4AF9-AE5D-5825C20BEE4D}"/>
    <cellStyle name="40% - Accent2 269" xfId="39515" xr:uid="{323D22EE-E14C-49AE-9F14-4FD94FD5AB50}"/>
    <cellStyle name="40% - Accent2 27" xfId="2766" xr:uid="{94803B0A-F8CA-4C82-9437-50B8468CEDD1}"/>
    <cellStyle name="40% - Accent2 27 2" xfId="4846" xr:uid="{A7CBA4B5-DB2D-424A-97C1-18909CCA8297}"/>
    <cellStyle name="40% - Accent2 27 2 2" xfId="9006" xr:uid="{11823EB4-B732-427E-8579-FB936EE30FBE}"/>
    <cellStyle name="40% - Accent2 27 2 2 2" xfId="17589" xr:uid="{3F586F41-4E27-4D3C-8D88-83E12E371694}"/>
    <cellStyle name="40% - Accent2 27 2 2 2 2" xfId="35414" xr:uid="{017178FC-6027-4E0B-9B00-303629C2FDB5}"/>
    <cellStyle name="40% - Accent2 27 2 2 3" xfId="26914" xr:uid="{1DA717FF-749F-45CA-9218-7BF34270F371}"/>
    <cellStyle name="40% - Accent2 27 2 3" xfId="13429" xr:uid="{DDA8D6EF-47FC-4E74-A300-54B238F341F8}"/>
    <cellStyle name="40% - Accent2 27 2 3 2" xfId="31254" xr:uid="{091C5C66-C14E-43DE-9786-E40CBDEF51BB}"/>
    <cellStyle name="40% - Accent2 27 2 4" xfId="22754" xr:uid="{F768F19C-A877-4BC4-BC3A-696B8436701A}"/>
    <cellStyle name="40% - Accent2 27 3" xfId="6926" xr:uid="{26D8EE69-EC40-4229-9AE2-7F812F1B2DBB}"/>
    <cellStyle name="40% - Accent2 27 3 2" xfId="15509" xr:uid="{AF32E12B-96CB-436F-AC1F-51F6555C9890}"/>
    <cellStyle name="40% - Accent2 27 3 2 2" xfId="33334" xr:uid="{0E7750F5-09D4-4397-869F-55F978751085}"/>
    <cellStyle name="40% - Accent2 27 3 3" xfId="24834" xr:uid="{DF337A29-BE6B-4419-B6EE-1B5E69100551}"/>
    <cellStyle name="40% - Accent2 27 4" xfId="11349" xr:uid="{B55962DF-7E7C-433F-9A0F-A518B2B8B9DB}"/>
    <cellStyle name="40% - Accent2 27 4 2" xfId="29174" xr:uid="{3B9242D2-07F5-4880-A638-4E64FA4AE07A}"/>
    <cellStyle name="40% - Accent2 27 5" xfId="20674" xr:uid="{67FE9B7E-544C-4F4E-BC68-27A073FD49E0}"/>
    <cellStyle name="40% - Accent2 270" xfId="39535" xr:uid="{A48FC600-7C3E-477E-A5C7-90132864114A}"/>
    <cellStyle name="40% - Accent2 271" xfId="39555" xr:uid="{92156C1D-205E-4A40-AD76-8C826D8A4A4D}"/>
    <cellStyle name="40% - Accent2 272" xfId="39575" xr:uid="{91760759-CDA9-4C51-98D2-D7A7B48EF32F}"/>
    <cellStyle name="40% - Accent2 273" xfId="39595" xr:uid="{2E6CD2A8-ADB6-4160-8A24-374450EB351D}"/>
    <cellStyle name="40% - Accent2 274" xfId="39615" xr:uid="{7C498608-94AA-4F2F-B830-E6E287C1B8C1}"/>
    <cellStyle name="40% - Accent2 275" xfId="39635" xr:uid="{7C6BB7C0-A211-479C-923A-CD52AD7DE5F7}"/>
    <cellStyle name="40% - Accent2 276" xfId="39655" xr:uid="{221DA6D6-EAB3-4474-A4BF-8018A7C47432}"/>
    <cellStyle name="40% - Accent2 277" xfId="39675" xr:uid="{EF39466F-CB58-4253-97C9-8F0FE94D957A}"/>
    <cellStyle name="40% - Accent2 278" xfId="39695" xr:uid="{467A6530-FEF9-47CF-8EC9-D205CDDEF2DD}"/>
    <cellStyle name="40% - Accent2 279" xfId="39715" xr:uid="{1D3124FA-6E8E-4CE3-B923-205EB4004B51}"/>
    <cellStyle name="40% - Accent2 28" xfId="2786" xr:uid="{30ED2CE5-F48F-4D05-B42E-F36D4CD57745}"/>
    <cellStyle name="40% - Accent2 28 2" xfId="4866" xr:uid="{02B1431E-D292-4088-9684-526C0C0C5180}"/>
    <cellStyle name="40% - Accent2 28 2 2" xfId="9026" xr:uid="{23F7FA06-0F3D-4A75-9BE5-E07037A0C94F}"/>
    <cellStyle name="40% - Accent2 28 2 2 2" xfId="17609" xr:uid="{22CEF113-6E3F-40AA-B629-6AC6B4AC870F}"/>
    <cellStyle name="40% - Accent2 28 2 2 2 2" xfId="35434" xr:uid="{724535F7-866F-4535-B81E-927C8D60FC6F}"/>
    <cellStyle name="40% - Accent2 28 2 2 3" xfId="26934" xr:uid="{C5F7C6C2-3CEC-493A-B0E7-18794EB8A36C}"/>
    <cellStyle name="40% - Accent2 28 2 3" xfId="13449" xr:uid="{B9ECF8AC-2C2E-4BD7-BB7D-FAB3DCE74645}"/>
    <cellStyle name="40% - Accent2 28 2 3 2" xfId="31274" xr:uid="{97B6BEFC-51C6-4677-9B45-E8E62F9225B1}"/>
    <cellStyle name="40% - Accent2 28 2 4" xfId="22774" xr:uid="{DD59E335-0810-4F99-A0C2-12F675061947}"/>
    <cellStyle name="40% - Accent2 28 3" xfId="6946" xr:uid="{9E370C7A-1770-47D7-B2BE-BA47B222931D}"/>
    <cellStyle name="40% - Accent2 28 3 2" xfId="15529" xr:uid="{DB4CE761-AA23-46C3-A5A5-71CDF3DBAD1A}"/>
    <cellStyle name="40% - Accent2 28 3 2 2" xfId="33354" xr:uid="{AC096140-03DC-46D6-9064-88379E58A0B5}"/>
    <cellStyle name="40% - Accent2 28 3 3" xfId="24854" xr:uid="{1C419939-3F76-4324-8D21-11FAA99E6C00}"/>
    <cellStyle name="40% - Accent2 28 4" xfId="11369" xr:uid="{CE65E263-A320-4958-A567-634E3576F39F}"/>
    <cellStyle name="40% - Accent2 28 4 2" xfId="29194" xr:uid="{8B857D41-6C1A-4A7C-A258-BC18A6335EDF}"/>
    <cellStyle name="40% - Accent2 28 5" xfId="20694" xr:uid="{1B460DF1-DAB6-4586-A7C4-2FDF6405E36F}"/>
    <cellStyle name="40% - Accent2 280" xfId="39735" xr:uid="{8A8A98F2-8281-4A52-8846-8020CF3305FA}"/>
    <cellStyle name="40% - Accent2 281" xfId="39755" xr:uid="{97923EE2-5713-407F-BE0B-3747DDCB0871}"/>
    <cellStyle name="40% - Accent2 282" xfId="39775" xr:uid="{6B83F33B-0070-4B95-81B0-EF234BA4C0B6}"/>
    <cellStyle name="40% - Accent2 283" xfId="39795" xr:uid="{422F5234-35FD-4B41-BC2C-FF91BB1600BA}"/>
    <cellStyle name="40% - Accent2 284" xfId="39815" xr:uid="{5FB68F65-9019-4F8C-97B1-B2E74A9FF0C0}"/>
    <cellStyle name="40% - Accent2 285" xfId="39835" xr:uid="{BBD2AB3A-B90D-4DED-9706-0083981A61B7}"/>
    <cellStyle name="40% - Accent2 286" xfId="39855" xr:uid="{FC96C5DA-666C-4B55-A78E-DD2D2CAD0A88}"/>
    <cellStyle name="40% - Accent2 287" xfId="39875" xr:uid="{E69F5A21-747A-415A-9984-737A9F7F1E68}"/>
    <cellStyle name="40% - Accent2 288" xfId="39895" xr:uid="{22B62EFE-5554-48BC-88DB-7FF9E0F09FEA}"/>
    <cellStyle name="40% - Accent2 289" xfId="39915" xr:uid="{73B16D16-33EB-4867-8DF8-BBEC868615C2}"/>
    <cellStyle name="40% - Accent2 29" xfId="2806" xr:uid="{5A692654-00D9-41DD-8E3E-E0865FF6960C}"/>
    <cellStyle name="40% - Accent2 29 2" xfId="4886" xr:uid="{53A39422-107A-4828-B7E4-DA644CB7447F}"/>
    <cellStyle name="40% - Accent2 29 2 2" xfId="9046" xr:uid="{D34480A2-54A5-4860-AC65-6B468507E5FE}"/>
    <cellStyle name="40% - Accent2 29 2 2 2" xfId="17629" xr:uid="{BD0B83AA-2FEE-4879-9A82-D6DE89DC84D9}"/>
    <cellStyle name="40% - Accent2 29 2 2 2 2" xfId="35454" xr:uid="{67B1DF26-CCEE-495E-8194-D6184B43C405}"/>
    <cellStyle name="40% - Accent2 29 2 2 3" xfId="26954" xr:uid="{312362DA-3226-435B-91B9-99803F42AAA6}"/>
    <cellStyle name="40% - Accent2 29 2 3" xfId="13469" xr:uid="{47FE8B47-D8A6-4D0D-B073-A20C8B41799C}"/>
    <cellStyle name="40% - Accent2 29 2 3 2" xfId="31294" xr:uid="{69835845-BD05-4C5B-B4D5-0E4BF22FD99D}"/>
    <cellStyle name="40% - Accent2 29 2 4" xfId="22794" xr:uid="{C7948F72-A867-4D81-B44A-E0B6D91457BB}"/>
    <cellStyle name="40% - Accent2 29 3" xfId="6966" xr:uid="{15E050AA-7552-40B9-9204-1B4EB7C6500A}"/>
    <cellStyle name="40% - Accent2 29 3 2" xfId="15549" xr:uid="{BD288322-55CE-454A-B63B-E3022807CF89}"/>
    <cellStyle name="40% - Accent2 29 3 2 2" xfId="33374" xr:uid="{77AC0D3C-BF15-40D1-8E4D-F7E11C2AE11C}"/>
    <cellStyle name="40% - Accent2 29 3 3" xfId="24874" xr:uid="{3FF4E31C-25D0-49CD-8116-548552FD6EAE}"/>
    <cellStyle name="40% - Accent2 29 4" xfId="11389" xr:uid="{E281D9EC-1C0C-4A28-9784-B190FC5BC18E}"/>
    <cellStyle name="40% - Accent2 29 4 2" xfId="29214" xr:uid="{6ABEA411-FCCB-4B84-AD7E-15D988197A9C}"/>
    <cellStyle name="40% - Accent2 29 5" xfId="20714" xr:uid="{6E9FF455-D0B1-488B-AD5D-9250980DEA4B}"/>
    <cellStyle name="40% - Accent2 290" xfId="39935" xr:uid="{2FF4745A-DF5F-4C70-A60A-3F0F35ED6F4A}"/>
    <cellStyle name="40% - Accent2 291" xfId="39955" xr:uid="{606AD278-D79E-4BBA-AA80-6CCF8AB87D4D}"/>
    <cellStyle name="40% - Accent2 292" xfId="39975" xr:uid="{DEFF5638-1DCE-455D-9CFB-564D9FB9D270}"/>
    <cellStyle name="40% - Accent2 293" xfId="39995" xr:uid="{94CEE96B-9E70-4CE1-A28C-75ED779BA91A}"/>
    <cellStyle name="40% - Accent2 294" xfId="40015" xr:uid="{60731F36-31FF-45B8-9D5C-39A435462E4A}"/>
    <cellStyle name="40% - Accent2 295" xfId="40035" xr:uid="{BA85CA11-C757-4EF0-BD8B-4F5A625BBD9B}"/>
    <cellStyle name="40% - Accent2 296" xfId="40055" xr:uid="{8D59D7CA-01B8-453A-A3EB-BF8DD5B8EF70}"/>
    <cellStyle name="40% - Accent2 297" xfId="40075" xr:uid="{F89901CB-71E3-4F64-8B7C-799877131A18}"/>
    <cellStyle name="40% - Accent2 298" xfId="40095" xr:uid="{DC4A7AE7-E65A-40B9-9A81-C8BB296ACD13}"/>
    <cellStyle name="40% - Accent2 299" xfId="40115" xr:uid="{115646E9-9FEF-440B-8604-13B058E148AA}"/>
    <cellStyle name="40% - Accent2 3" xfId="166" xr:uid="{00000000-0005-0000-0000-00001E000000}"/>
    <cellStyle name="40% - Accent2 3 2" xfId="471" xr:uid="{0A7FFD07-B477-46A0-AEE6-4CD1AB2E1642}"/>
    <cellStyle name="40% - Accent2 3 2 2" xfId="1201" xr:uid="{09F001F5-7BA8-4D9B-980D-397A539B908F}"/>
    <cellStyle name="40% - Accent2 3 2 2 2" xfId="2306" xr:uid="{0F084D3E-05F3-442A-BDFC-BC9D4D790568}"/>
    <cellStyle name="40% - Accent2 3 2 2 2 2" xfId="4386" xr:uid="{5648A8B6-B054-4AF8-9639-AE259F52C991}"/>
    <cellStyle name="40% - Accent2 3 2 2 2 2 2" xfId="8546" xr:uid="{79215EC9-8924-44B1-A569-D2FB14B7FE3F}"/>
    <cellStyle name="40% - Accent2 3 2 2 2 2 2 2" xfId="17129" xr:uid="{5D241119-50DC-4D13-AFA1-DFC424021DCE}"/>
    <cellStyle name="40% - Accent2 3 2 2 2 2 2 2 2" xfId="34954" xr:uid="{F2CE4161-A60F-4C62-BB43-C8C87C1A38A4}"/>
    <cellStyle name="40% - Accent2 3 2 2 2 2 2 3" xfId="26454" xr:uid="{7B530B33-E541-4659-B5A0-A2B7D49F0A0E}"/>
    <cellStyle name="40% - Accent2 3 2 2 2 2 3" xfId="12969" xr:uid="{DAE0E43A-C3A6-4310-999F-1FAFB163B31F}"/>
    <cellStyle name="40% - Accent2 3 2 2 2 2 3 2" xfId="30794" xr:uid="{6DA2AB43-7E43-4D20-9F94-CB2250600DC5}"/>
    <cellStyle name="40% - Accent2 3 2 2 2 2 4" xfId="22294" xr:uid="{FB1B1373-17F5-40D4-B6DF-77E6D97F2E8A}"/>
    <cellStyle name="40% - Accent2 3 2 2 2 3" xfId="6466" xr:uid="{810F0D49-1B24-4704-9B57-BEF9A2C27639}"/>
    <cellStyle name="40% - Accent2 3 2 2 2 3 2" xfId="15049" xr:uid="{100447B6-6341-41CC-B3F7-FB6BC533E10B}"/>
    <cellStyle name="40% - Accent2 3 2 2 2 3 2 2" xfId="32874" xr:uid="{61D9295C-1FC8-43AF-9582-AED19333CF58}"/>
    <cellStyle name="40% - Accent2 3 2 2 2 3 3" xfId="24374" xr:uid="{FC6A27E4-80AB-4E99-84FF-EC1A8A51D2C9}"/>
    <cellStyle name="40% - Accent2 3 2 2 2 4" xfId="10889" xr:uid="{9E4E79F4-1369-4E3D-9D78-CCBDFCF87155}"/>
    <cellStyle name="40% - Accent2 3 2 2 2 4 2" xfId="28714" xr:uid="{40B435A2-599B-4FBB-A8E7-E379B3E029FA}"/>
    <cellStyle name="40% - Accent2 3 2 2 2 5" xfId="20214" xr:uid="{09659987-E00F-469F-967F-DC2EB1BC3E30}"/>
    <cellStyle name="40% - Accent2 3 2 2 3" xfId="3406" xr:uid="{A901FFC2-634B-4A20-94F6-FBFF280E7AE1}"/>
    <cellStyle name="40% - Accent2 3 2 2 3 2" xfId="7566" xr:uid="{154277FA-490A-4C1B-8593-9A4035C6FB2A}"/>
    <cellStyle name="40% - Accent2 3 2 2 3 2 2" xfId="16149" xr:uid="{10C8568A-5B39-4914-9D68-FD00D1992F40}"/>
    <cellStyle name="40% - Accent2 3 2 2 3 2 2 2" xfId="33974" xr:uid="{36650AB5-FC56-4314-AEAB-ED913D07BE26}"/>
    <cellStyle name="40% - Accent2 3 2 2 3 2 3" xfId="25474" xr:uid="{CFACB13B-4479-4BEB-B0A3-43F798BCC7D0}"/>
    <cellStyle name="40% - Accent2 3 2 2 3 3" xfId="11989" xr:uid="{45FC39F1-F12E-409E-9C2E-5F2F55B41F65}"/>
    <cellStyle name="40% - Accent2 3 2 2 3 3 2" xfId="29814" xr:uid="{110D0EF8-00D8-465B-B67E-FE27A0FA7950}"/>
    <cellStyle name="40% - Accent2 3 2 2 3 4" xfId="21314" xr:uid="{03776B8C-2A13-49C5-A658-073D86A10116}"/>
    <cellStyle name="40% - Accent2 3 2 2 4" xfId="5486" xr:uid="{92F915FE-342B-4B9B-B013-474E65959482}"/>
    <cellStyle name="40% - Accent2 3 2 2 4 2" xfId="14069" xr:uid="{139FFD65-A0E8-4BA1-A7FD-08A6740C7447}"/>
    <cellStyle name="40% - Accent2 3 2 2 4 2 2" xfId="31894" xr:uid="{DD3F417D-AB7C-4766-A2D2-D572D33330CE}"/>
    <cellStyle name="40% - Accent2 3 2 2 4 3" xfId="23394" xr:uid="{0E08558A-7D20-46CA-A0E0-473BF3F5CFF9}"/>
    <cellStyle name="40% - Accent2 3 2 2 5" xfId="9909" xr:uid="{1B74ADF3-86F2-4A76-AFF1-A13D58488088}"/>
    <cellStyle name="40% - Accent2 3 2 2 5 2" xfId="27734" xr:uid="{60CC7EBE-D84A-45B3-817C-5C48FEAF611B}"/>
    <cellStyle name="40% - Accent2 3 2 2 6" xfId="19234" xr:uid="{8A4F81A9-0A7A-4C2E-9FE8-3F0789F51E3D}"/>
    <cellStyle name="40% - Accent2 3 2 3" xfId="1826" xr:uid="{31488316-1CA3-424F-9025-6B8DC82B2B5A}"/>
    <cellStyle name="40% - Accent2 3 2 3 2" xfId="3906" xr:uid="{5A3DA811-E9D2-4171-8797-D7400C084275}"/>
    <cellStyle name="40% - Accent2 3 2 3 2 2" xfId="8066" xr:uid="{3551E5F6-33CB-4B06-BA9D-1E4DC62C0A9C}"/>
    <cellStyle name="40% - Accent2 3 2 3 2 2 2" xfId="16649" xr:uid="{E28972DF-30E7-454D-9D84-5A94DEDB30BA}"/>
    <cellStyle name="40% - Accent2 3 2 3 2 2 2 2" xfId="34474" xr:uid="{101B170C-5FB7-40F2-B86C-B16B36CF39D2}"/>
    <cellStyle name="40% - Accent2 3 2 3 2 2 3" xfId="25974" xr:uid="{B4F41D18-2ED6-4AF6-8360-5E6EFF6D76D7}"/>
    <cellStyle name="40% - Accent2 3 2 3 2 3" xfId="12489" xr:uid="{5D455ACE-4983-4B3D-AD27-9ADD397E6689}"/>
    <cellStyle name="40% - Accent2 3 2 3 2 3 2" xfId="30314" xr:uid="{A9E73881-0837-4B5E-B0BC-10FC48346FBC}"/>
    <cellStyle name="40% - Accent2 3 2 3 2 4" xfId="21814" xr:uid="{7F9E6BF2-7E7C-4629-B8E9-D0145B3213BD}"/>
    <cellStyle name="40% - Accent2 3 2 3 3" xfId="5986" xr:uid="{952A5FCF-6F9E-4DAD-BF57-C7F56C70D744}"/>
    <cellStyle name="40% - Accent2 3 2 3 3 2" xfId="14569" xr:uid="{E115130F-BC0A-4A60-AAE4-6389124A509E}"/>
    <cellStyle name="40% - Accent2 3 2 3 3 2 2" xfId="32394" xr:uid="{B72492EA-FF65-4330-BF8B-534B703084C6}"/>
    <cellStyle name="40% - Accent2 3 2 3 3 3" xfId="23894" xr:uid="{3E056164-11CB-4201-A56B-E16A52FECC13}"/>
    <cellStyle name="40% - Accent2 3 2 3 4" xfId="10409" xr:uid="{7E663B34-F61A-415A-BCB4-D5D65A74066E}"/>
    <cellStyle name="40% - Accent2 3 2 3 4 2" xfId="28234" xr:uid="{9A21949F-F5C2-4F7F-9DBC-79F4C12F57C5}"/>
    <cellStyle name="40% - Accent2 3 2 3 5" xfId="19734" xr:uid="{C576FFB0-0D07-4A14-A42D-96D3F5A702B3}"/>
    <cellStyle name="40% - Accent2 3 2 4" xfId="2926" xr:uid="{6A62CA97-7EDF-4EDE-8E3F-0F93D15A2E21}"/>
    <cellStyle name="40% - Accent2 3 2 4 2" xfId="7086" xr:uid="{BDB0E35B-3062-491F-8539-6A4D5CC039F1}"/>
    <cellStyle name="40% - Accent2 3 2 4 2 2" xfId="15669" xr:uid="{9BCB4AFF-2A99-4D94-8212-DECB0FEB6027}"/>
    <cellStyle name="40% - Accent2 3 2 4 2 2 2" xfId="33494" xr:uid="{3720EE11-B641-4FF8-8C04-0D7B59638D9D}"/>
    <cellStyle name="40% - Accent2 3 2 4 2 3" xfId="24994" xr:uid="{175112B0-AFBE-4D29-9E83-CC77B04FA7B1}"/>
    <cellStyle name="40% - Accent2 3 2 4 3" xfId="11509" xr:uid="{9685D753-7BC5-47A6-B2E9-14772C750533}"/>
    <cellStyle name="40% - Accent2 3 2 4 3 2" xfId="29334" xr:uid="{A7892D6A-F333-474A-B00F-5561A8438A2A}"/>
    <cellStyle name="40% - Accent2 3 2 4 4" xfId="20834" xr:uid="{6B8DB33D-CD20-4497-A024-2DA94952C174}"/>
    <cellStyle name="40% - Accent2 3 2 5" xfId="5006" xr:uid="{15AF061A-3DC4-4890-97D8-F9B7BF0404A5}"/>
    <cellStyle name="40% - Accent2 3 2 5 2" xfId="13589" xr:uid="{E7ED1245-B042-4995-97F8-8EBAC57A9902}"/>
    <cellStyle name="40% - Accent2 3 2 5 2 2" xfId="31414" xr:uid="{32CEFD8A-DD37-4CF9-834C-EAB5F6537753}"/>
    <cellStyle name="40% - Accent2 3 2 5 3" xfId="22914" xr:uid="{55CC4801-C61E-44D8-A60B-757BDA0E168B}"/>
    <cellStyle name="40% - Accent2 3 2 6" xfId="9429" xr:uid="{075C447F-52D1-44DF-809A-FCC213BF6E74}"/>
    <cellStyle name="40% - Accent2 3 2 6 2" xfId="27254" xr:uid="{1207A560-7E00-4444-AADF-AE8C7D9C6F1D}"/>
    <cellStyle name="40% - Accent2 3 2 7" xfId="18754" xr:uid="{619668BC-B844-454A-9BFE-F94E3387B4A7}"/>
    <cellStyle name="40% - Accent2 3 3" xfId="1140" xr:uid="{27BFBD91-2AAE-4A8B-9B0A-1B8A950E199A}"/>
    <cellStyle name="40% - Accent2 3 3 2" xfId="2246" xr:uid="{A7C22B80-2D21-42FC-98EA-8A9BE79AD773}"/>
    <cellStyle name="40% - Accent2 3 3 2 2" xfId="4326" xr:uid="{F83FA9C6-F9B7-485D-AE1B-571D83389C01}"/>
    <cellStyle name="40% - Accent2 3 3 2 2 2" xfId="8486" xr:uid="{D74C3D78-0369-491F-9F63-01C8861A9956}"/>
    <cellStyle name="40% - Accent2 3 3 2 2 2 2" xfId="17069" xr:uid="{EDF89B65-8ADC-41AE-9A89-688ABF210793}"/>
    <cellStyle name="40% - Accent2 3 3 2 2 2 2 2" xfId="34894" xr:uid="{0F2BBE11-DBDD-47F7-8941-876558426DCA}"/>
    <cellStyle name="40% - Accent2 3 3 2 2 2 3" xfId="26394" xr:uid="{E560737C-83BF-44E9-810B-5EB27065B825}"/>
    <cellStyle name="40% - Accent2 3 3 2 2 3" xfId="12909" xr:uid="{232B00C8-8CBB-4867-A284-C6DF3AE1E6A3}"/>
    <cellStyle name="40% - Accent2 3 3 2 2 3 2" xfId="30734" xr:uid="{160729CD-679E-46F5-B9D2-04F720438A1D}"/>
    <cellStyle name="40% - Accent2 3 3 2 2 4" xfId="22234" xr:uid="{473216EC-D132-4C37-94BC-F987B2A0B131}"/>
    <cellStyle name="40% - Accent2 3 3 2 3" xfId="6406" xr:uid="{9468B46C-0651-4268-AC11-9A0665155BE1}"/>
    <cellStyle name="40% - Accent2 3 3 2 3 2" xfId="14989" xr:uid="{A2468FA4-C4E5-453E-9C5F-D5D21A9EC03C}"/>
    <cellStyle name="40% - Accent2 3 3 2 3 2 2" xfId="32814" xr:uid="{355210F0-F29D-4EDD-88E2-F9CF417DFDCC}"/>
    <cellStyle name="40% - Accent2 3 3 2 3 3" xfId="24314" xr:uid="{FAE9425B-FC17-4B9D-AC49-77A079224AA6}"/>
    <cellStyle name="40% - Accent2 3 3 2 4" xfId="10829" xr:uid="{E71FEEC9-7625-4369-A223-D0747CFB5B8A}"/>
    <cellStyle name="40% - Accent2 3 3 2 4 2" xfId="28654" xr:uid="{70F6BAD1-D406-4B99-82CB-B189D1D88AD9}"/>
    <cellStyle name="40% - Accent2 3 3 2 5" xfId="20154" xr:uid="{E16CA86D-6762-41D9-8259-90694B33B93D}"/>
    <cellStyle name="40% - Accent2 3 3 3" xfId="3346" xr:uid="{47A0A760-3537-4151-9D99-89E1C10F48B5}"/>
    <cellStyle name="40% - Accent2 3 3 3 2" xfId="7506" xr:uid="{CC254E05-E169-4F56-B161-B82206ABA142}"/>
    <cellStyle name="40% - Accent2 3 3 3 2 2" xfId="16089" xr:uid="{E194112B-A86A-40EF-9A3A-902CCDA6E52A}"/>
    <cellStyle name="40% - Accent2 3 3 3 2 2 2" xfId="33914" xr:uid="{B361C02D-0E77-4198-9F76-EF7BF2112E6E}"/>
    <cellStyle name="40% - Accent2 3 3 3 2 3" xfId="25414" xr:uid="{C70C46C2-A5F2-42E4-81D2-83D0E5BED136}"/>
    <cellStyle name="40% - Accent2 3 3 3 3" xfId="11929" xr:uid="{9B8F3666-5F98-4938-A422-50297F2F39C8}"/>
    <cellStyle name="40% - Accent2 3 3 3 3 2" xfId="29754" xr:uid="{3FC0F839-56A9-4E70-8D0A-6D3717575CEC}"/>
    <cellStyle name="40% - Accent2 3 3 3 4" xfId="21254" xr:uid="{E18098D7-083E-4AD1-A948-FDED01DE5A9E}"/>
    <cellStyle name="40% - Accent2 3 3 4" xfId="5426" xr:uid="{C833B4C3-344D-4DDD-BA88-ED5351DB974A}"/>
    <cellStyle name="40% - Accent2 3 3 4 2" xfId="14009" xr:uid="{516662B8-2B47-45E6-A135-87653619DEFC}"/>
    <cellStyle name="40% - Accent2 3 3 4 2 2" xfId="31834" xr:uid="{4A4D5F60-90E0-49FC-B2DD-DB3EF721EB35}"/>
    <cellStyle name="40% - Accent2 3 3 4 3" xfId="23334" xr:uid="{861F5EC5-982C-40BD-9449-57E462AE06C0}"/>
    <cellStyle name="40% - Accent2 3 3 5" xfId="9849" xr:uid="{8AFD63A2-8A1A-4B3A-B8BE-1B217E14E4F2}"/>
    <cellStyle name="40% - Accent2 3 3 5 2" xfId="27674" xr:uid="{24F47721-8EAB-4136-A80A-214D9888DA8B}"/>
    <cellStyle name="40% - Accent2 3 3 6" xfId="19174" xr:uid="{45DE160C-D8E8-4245-82C6-8D81EBED3BC4}"/>
    <cellStyle name="40% - Accent2 3 4" xfId="1766" xr:uid="{34A38997-EB7D-4E10-83B8-50133D4C4E7F}"/>
    <cellStyle name="40% - Accent2 3 4 2" xfId="3846" xr:uid="{9DA140E4-57DB-450E-8771-22746F7710B2}"/>
    <cellStyle name="40% - Accent2 3 4 2 2" xfId="8006" xr:uid="{425D6396-A429-4726-821B-8C6495E597AD}"/>
    <cellStyle name="40% - Accent2 3 4 2 2 2" xfId="16589" xr:uid="{6944989E-9920-4828-A399-7AE1F1C0EEDB}"/>
    <cellStyle name="40% - Accent2 3 4 2 2 2 2" xfId="34414" xr:uid="{6F748BBE-24C5-4D20-B6C2-B68B3E838870}"/>
    <cellStyle name="40% - Accent2 3 4 2 2 3" xfId="25914" xr:uid="{DE5C0FB9-55DD-40DE-A72F-0381986E66EC}"/>
    <cellStyle name="40% - Accent2 3 4 2 3" xfId="12429" xr:uid="{60DADA84-EB10-4518-8314-BB12843FA9B4}"/>
    <cellStyle name="40% - Accent2 3 4 2 3 2" xfId="30254" xr:uid="{9F1EC1C1-EA35-4C06-9817-F0E9C3C77EBA}"/>
    <cellStyle name="40% - Accent2 3 4 2 4" xfId="21754" xr:uid="{EC6F4AC1-0015-4152-A9E5-A8D70C4C5B11}"/>
    <cellStyle name="40% - Accent2 3 4 3" xfId="5926" xr:uid="{DCD79DEE-B210-40AA-970D-65E5FC456C9D}"/>
    <cellStyle name="40% - Accent2 3 4 3 2" xfId="14509" xr:uid="{90B35181-C5C5-4AA1-A20C-980194267A04}"/>
    <cellStyle name="40% - Accent2 3 4 3 2 2" xfId="32334" xr:uid="{DA1A9143-8606-4F15-A71B-75CC8FE58F6F}"/>
    <cellStyle name="40% - Accent2 3 4 3 3" xfId="23834" xr:uid="{04ADF962-C80D-42C8-B702-AC0EF1C2BC74}"/>
    <cellStyle name="40% - Accent2 3 4 4" xfId="10349" xr:uid="{13899BD5-E183-4EC6-92E7-D11B8527D1DB}"/>
    <cellStyle name="40% - Accent2 3 4 4 2" xfId="28174" xr:uid="{C46FA758-F366-47D9-8063-63988522F638}"/>
    <cellStyle name="40% - Accent2 3 4 5" xfId="19674" xr:uid="{BC898576-9413-4881-8217-C4DF1D619899}"/>
    <cellStyle name="40% - Accent2 3 5" xfId="2866" xr:uid="{57F8AC50-36D4-488C-B6A8-3AF187A44B6C}"/>
    <cellStyle name="40% - Accent2 3 5 2" xfId="7026" xr:uid="{2A89507B-89B4-4A5F-8ECC-1E505D16F51A}"/>
    <cellStyle name="40% - Accent2 3 5 2 2" xfId="15609" xr:uid="{ADA26585-0D9B-4F73-A389-D9592B42EC44}"/>
    <cellStyle name="40% - Accent2 3 5 2 2 2" xfId="33434" xr:uid="{31A36F9A-8064-4735-B148-5E8D3B3BE94E}"/>
    <cellStyle name="40% - Accent2 3 5 2 3" xfId="24934" xr:uid="{740F527C-1140-487C-8018-F64667157D10}"/>
    <cellStyle name="40% - Accent2 3 5 3" xfId="11449" xr:uid="{9DAEFF62-56F6-45B6-9DDD-94EEA3030233}"/>
    <cellStyle name="40% - Accent2 3 5 3 2" xfId="29274" xr:uid="{5D0B23B6-3813-41F4-AF5B-A478DA1A513E}"/>
    <cellStyle name="40% - Accent2 3 5 4" xfId="20774" xr:uid="{B268037B-6DA2-4D0E-9655-8AC56C6A6FD8}"/>
    <cellStyle name="40% - Accent2 3 6" xfId="4946" xr:uid="{5BA9BE69-AB65-404C-BF11-4D701D22FB2B}"/>
    <cellStyle name="40% - Accent2 3 6 2" xfId="13529" xr:uid="{F0FF31C5-6FC6-4F14-88C4-B6282851FDE7}"/>
    <cellStyle name="40% - Accent2 3 6 2 2" xfId="31354" xr:uid="{77DE3FA5-A467-40B0-B3D5-CF4FD0C8CBFA}"/>
    <cellStyle name="40% - Accent2 3 6 3" xfId="22854" xr:uid="{CA93E5C9-26F7-43D1-983B-66773D968D03}"/>
    <cellStyle name="40% - Accent2 3 7" xfId="9369" xr:uid="{1B3EC7EF-ED77-42AE-B82B-BEEFA0A0B3E4}"/>
    <cellStyle name="40% - Accent2 3 7 2" xfId="27194" xr:uid="{AC780139-B83A-4D55-B767-6227F21AB199}"/>
    <cellStyle name="40% - Accent2 3 8" xfId="18694" xr:uid="{B77EE793-0F82-4021-8D79-1C57E3549308}"/>
    <cellStyle name="40% - Accent2 30" xfId="2826" xr:uid="{D3AD2D20-2C40-46D2-BB47-CEEF06157085}"/>
    <cellStyle name="40% - Accent2 30 2" xfId="4906" xr:uid="{5BFD0B6E-871A-4367-874E-7C6FAB5243EB}"/>
    <cellStyle name="40% - Accent2 30 2 2" xfId="9066" xr:uid="{D3FC8A80-E027-4D31-8166-98C4256B3D9A}"/>
    <cellStyle name="40% - Accent2 30 2 2 2" xfId="17649" xr:uid="{B5CA1036-E66A-4BEB-8CDB-5D8228DA19EE}"/>
    <cellStyle name="40% - Accent2 30 2 2 2 2" xfId="35474" xr:uid="{747B7553-E2FE-467C-88DC-A9140F7CC1A2}"/>
    <cellStyle name="40% - Accent2 30 2 2 3" xfId="26974" xr:uid="{1056EBE2-7E6F-43A9-8B32-AE79F0EE5C55}"/>
    <cellStyle name="40% - Accent2 30 2 3" xfId="13489" xr:uid="{0C39B6F5-D3ED-4051-91C5-B169D4105E33}"/>
    <cellStyle name="40% - Accent2 30 2 3 2" xfId="31314" xr:uid="{C2BEB7A3-F949-47BE-B038-31EC29603130}"/>
    <cellStyle name="40% - Accent2 30 2 4" xfId="22814" xr:uid="{2E886987-0AA4-40FE-BCFC-411010744FC7}"/>
    <cellStyle name="40% - Accent2 30 3" xfId="6986" xr:uid="{BD3F5F48-D17D-4AAD-9280-EF27B0DFE8E4}"/>
    <cellStyle name="40% - Accent2 30 3 2" xfId="15569" xr:uid="{A9F8171E-688A-4009-98BC-E0CF389A7E4C}"/>
    <cellStyle name="40% - Accent2 30 3 2 2" xfId="33394" xr:uid="{EC3EAB02-B7B3-4519-BFEB-C9EC502F3DCA}"/>
    <cellStyle name="40% - Accent2 30 3 3" xfId="24894" xr:uid="{D665BBDB-51C2-42B8-8B47-4BFF72A811F6}"/>
    <cellStyle name="40% - Accent2 30 4" xfId="11409" xr:uid="{41F7D3B7-5689-45CE-8ED1-36DB74295CED}"/>
    <cellStyle name="40% - Accent2 30 4 2" xfId="29234" xr:uid="{85A28611-57A6-4AD9-B528-57468BDC8906}"/>
    <cellStyle name="40% - Accent2 30 5" xfId="20734" xr:uid="{AA16FA5C-DEDB-48A5-B36C-600206D56559}"/>
    <cellStyle name="40% - Accent2 300" xfId="40135" xr:uid="{54B08B40-FA85-4B4C-8FBC-3C834A0BEE47}"/>
    <cellStyle name="40% - Accent2 301" xfId="40155" xr:uid="{70ED02DC-3AF9-48B7-AB87-709FDF341211}"/>
    <cellStyle name="40% - Accent2 302" xfId="40175" xr:uid="{4475B120-D6D7-464B-B40B-2934E0F93129}"/>
    <cellStyle name="40% - Accent2 303" xfId="40195" xr:uid="{E8376F96-BCDD-4486-9271-F96CB48A95CE}"/>
    <cellStyle name="40% - Accent2 304" xfId="40215" xr:uid="{631818B7-B5AD-4203-966A-01A0C9418F02}"/>
    <cellStyle name="40% - Accent2 305" xfId="40235" xr:uid="{41A9BD2E-19C2-4985-A55C-ED6A32B86303}"/>
    <cellStyle name="40% - Accent2 306" xfId="40255" xr:uid="{44E64B11-6DC4-4EB4-B683-5A645F4E1C72}"/>
    <cellStyle name="40% - Accent2 307" xfId="40275" xr:uid="{FD4B6EC0-0815-4FAD-841F-65924963D864}"/>
    <cellStyle name="40% - Accent2 308" xfId="40295" xr:uid="{79AE011A-67C5-459A-9633-BDE4BD2F8FC9}"/>
    <cellStyle name="40% - Accent2 309" xfId="40315" xr:uid="{0BC08091-D148-469A-91C4-5C018A145D91}"/>
    <cellStyle name="40% - Accent2 31" xfId="9103" xr:uid="{71A6C819-D0B7-4E25-8CBC-701C29F086A6}"/>
    <cellStyle name="40% - Accent2 31 2" xfId="17669" xr:uid="{F00F1BE4-0F1E-428E-86C8-D71C97E7E221}"/>
    <cellStyle name="40% - Accent2 310" xfId="40335" xr:uid="{0680C564-049E-4F90-9548-9654D6981800}"/>
    <cellStyle name="40% - Accent2 311" xfId="40355" xr:uid="{76DC095C-365B-4D1E-B90D-2306D845FE2B}"/>
    <cellStyle name="40% - Accent2 312" xfId="40375" xr:uid="{B0A20BE5-48BC-4B6D-AE6D-C287988C1CCD}"/>
    <cellStyle name="40% - Accent2 313" xfId="40395" xr:uid="{FCA0E437-4B4A-46CE-9DFD-DDBF90FD5E7F}"/>
    <cellStyle name="40% - Accent2 314" xfId="40415" xr:uid="{567152B3-0511-4298-995D-539D24DB43DA}"/>
    <cellStyle name="40% - Accent2 315" xfId="40435" xr:uid="{1CC3CF00-72B0-400C-A08D-3CD18A6C308A}"/>
    <cellStyle name="40% - Accent2 316" xfId="40455" xr:uid="{0222C36F-EE17-48AC-B754-94139A2E4CD3}"/>
    <cellStyle name="40% - Accent2 317" xfId="40475" xr:uid="{93B09B2C-9CF0-44D1-8344-4938088D2904}"/>
    <cellStyle name="40% - Accent2 318" xfId="40495" xr:uid="{0F65201D-5EFC-4B87-9E5C-93E375564F3B}"/>
    <cellStyle name="40% - Accent2 319" xfId="40515" xr:uid="{C4B6555F-E7C8-4671-B9D4-7960D8A4D224}"/>
    <cellStyle name="40% - Accent2 32" xfId="9127" xr:uid="{FE6ADAD2-732D-4208-8FE1-9567386B730B}"/>
    <cellStyle name="40% - Accent2 32 2" xfId="17689" xr:uid="{2F8B5CFC-FF7F-41F6-97EA-BFFC7603F4C4}"/>
    <cellStyle name="40% - Accent2 32 2 2" xfId="35494" xr:uid="{52A67C77-5AC0-4166-BD67-0A4753D8DF11}"/>
    <cellStyle name="40% - Accent2 32 3" xfId="26994" xr:uid="{B08D9995-B530-45E6-9834-3B764FC445EA}"/>
    <cellStyle name="40% - Accent2 320" xfId="40535" xr:uid="{84C92647-0491-4BA7-8D71-0AFD6A007EE8}"/>
    <cellStyle name="40% - Accent2 321" xfId="40555" xr:uid="{9D223B9B-0608-4D87-8BE2-52CA5E67E82F}"/>
    <cellStyle name="40% - Accent2 322" xfId="40575" xr:uid="{1A6461AC-7E34-4061-B284-51B4AF0D1499}"/>
    <cellStyle name="40% - Accent2 323" xfId="40595" xr:uid="{0CFF9953-D422-4647-9198-CD71164E6A35}"/>
    <cellStyle name="40% - Accent2 324" xfId="40615" xr:uid="{7844F889-BD5E-4D0A-AACC-8A051021987C}"/>
    <cellStyle name="40% - Accent2 325" xfId="40635" xr:uid="{7CCA9C75-186B-406F-A58F-70B22D3E8F05}"/>
    <cellStyle name="40% - Accent2 326" xfId="40655" xr:uid="{58647621-A994-4C06-B698-DE71719304D3}"/>
    <cellStyle name="40% - Accent2 327" xfId="40675" xr:uid="{6376A110-FBB8-412D-8C80-420CB8CFDEC3}"/>
    <cellStyle name="40% - Accent2 328" xfId="40695" xr:uid="{49741B8C-8F64-42D3-B04E-AA09E59626BA}"/>
    <cellStyle name="40% - Accent2 329" xfId="40715" xr:uid="{BF7273BE-6E10-4D7C-B36D-ACB811EC5C2A}"/>
    <cellStyle name="40% - Accent2 33" xfId="9147" xr:uid="{9751D2F7-DE99-45A3-AC6D-D79AC2DAA81C}"/>
    <cellStyle name="40% - Accent2 33 2" xfId="17709" xr:uid="{B3CB65AF-553D-4915-9354-3E3EAA381BE3}"/>
    <cellStyle name="40% - Accent2 33 2 2" xfId="35514" xr:uid="{C4428D9C-E160-4E86-B21C-E61838333025}"/>
    <cellStyle name="40% - Accent2 33 3" xfId="27014" xr:uid="{19A48154-7960-4BDA-83A1-E523772DBAB4}"/>
    <cellStyle name="40% - Accent2 330" xfId="40735" xr:uid="{AB6A9598-AF34-4C5A-91D7-691B23AA8BC5}"/>
    <cellStyle name="40% - Accent2 331" xfId="40755" xr:uid="{FFDA6925-535C-4A44-A2AA-3C09F5206F74}"/>
    <cellStyle name="40% - Accent2 332" xfId="40775" xr:uid="{6CB4E1E4-5F9A-4CF7-98CC-04B23B0535E8}"/>
    <cellStyle name="40% - Accent2 333" xfId="40796" xr:uid="{20EFED2E-0FC1-4B08-A32E-1A1714E06562}"/>
    <cellStyle name="40% - Accent2 334" xfId="40815" xr:uid="{1B02A711-37C1-4540-848A-1E99F3AEDACE}"/>
    <cellStyle name="40% - Accent2 335" xfId="40835" xr:uid="{A07ADB99-6336-48DD-9665-DEA42ADB6ABF}"/>
    <cellStyle name="40% - Accent2 336" xfId="40855" xr:uid="{5E45FC99-5B79-4DE7-809B-A255619C01CA}"/>
    <cellStyle name="40% - Accent2 337" xfId="40875" xr:uid="{A8714D79-2DDD-467B-B900-D0C9B94FD9E4}"/>
    <cellStyle name="40% - Accent2 338" xfId="40895" xr:uid="{3B574E8D-0013-4278-9903-E675AADA706D}"/>
    <cellStyle name="40% - Accent2 339" xfId="40915" xr:uid="{531B9A35-6FDF-4093-B236-5B4B149655F9}"/>
    <cellStyle name="40% - Accent2 34" xfId="9167" xr:uid="{2DA8676D-5A23-4071-938B-D630768399D6}"/>
    <cellStyle name="40% - Accent2 340" xfId="40935" xr:uid="{0EB86B76-2B13-4C52-A74B-122C9DD51740}"/>
    <cellStyle name="40% - Accent2 341" xfId="40955" xr:uid="{931EF7EF-55AA-481A-83AC-6D416E8FF78E}"/>
    <cellStyle name="40% - Accent2 342" xfId="40975" xr:uid="{312DDE8D-AFC2-414F-AB3E-B27D192C1E49}"/>
    <cellStyle name="40% - Accent2 343" xfId="40995" xr:uid="{070FF09F-F3F7-44A1-B340-ABBC99FC71AC}"/>
    <cellStyle name="40% - Accent2 344" xfId="41015" xr:uid="{2FC546A0-D8E8-4339-B396-80BD184496CB}"/>
    <cellStyle name="40% - Accent2 345" xfId="41035" xr:uid="{DFCFA056-72CE-40B2-8C51-6A3B4B10A702}"/>
    <cellStyle name="40% - Accent2 346" xfId="41055" xr:uid="{F94267A0-E6AB-4888-942B-7BC5FEFA99B0}"/>
    <cellStyle name="40% - Accent2 347" xfId="41075" xr:uid="{B82938C0-8186-4105-8EBD-485877FF1D2B}"/>
    <cellStyle name="40% - Accent2 348" xfId="41095" xr:uid="{1B01F9DE-F764-4C50-A81D-CFF25065DA98}"/>
    <cellStyle name="40% - Accent2 349" xfId="41115" xr:uid="{DA137437-7BB4-4817-89A6-B524A4BD1C0E}"/>
    <cellStyle name="40% - Accent2 35" xfId="9205" xr:uid="{BD53157C-46E2-4178-9024-465A9C13D12E}"/>
    <cellStyle name="40% - Accent2 35 2" xfId="17729" xr:uid="{3420BAF5-209A-4632-9E5E-E2E7F558FFDE}"/>
    <cellStyle name="40% - Accent2 35 2 2" xfId="35534" xr:uid="{A5BFA884-19B2-4FA1-99C9-53CD08BF1DE4}"/>
    <cellStyle name="40% - Accent2 35 3" xfId="27034" xr:uid="{4D0B5EF3-58FB-406F-B51A-FE594AB517AF}"/>
    <cellStyle name="40% - Accent2 350" xfId="41136" xr:uid="{A2D41979-6843-41C9-A49D-CC1B314C176D}"/>
    <cellStyle name="40% - Accent2 351" xfId="41156" xr:uid="{7EC08241-41DB-4E0D-B918-CEF434485354}"/>
    <cellStyle name="40% - Accent2 352" xfId="41175" xr:uid="{2377B58B-CFA9-446E-87DE-79BA2985D2B0}"/>
    <cellStyle name="40% - Accent2 353" xfId="41195" xr:uid="{F6D7BE10-83BE-4C5D-ACA4-B352590418EA}"/>
    <cellStyle name="40% - Accent2 354" xfId="41215" xr:uid="{B71AA83E-6BF7-40D2-9D53-A6EE0E39501A}"/>
    <cellStyle name="40% - Accent2 355" xfId="41235" xr:uid="{307EC9B2-414F-4668-B74F-A4CF8B01BBD6}"/>
    <cellStyle name="40% - Accent2 356" xfId="41256" xr:uid="{F90110B1-F22C-4757-9E90-52FBC84BD68C}"/>
    <cellStyle name="40% - Accent2 357" xfId="41290" xr:uid="{732D2430-F730-4359-B563-CBC615646F43}"/>
    <cellStyle name="40% - Accent2 358" xfId="41270" xr:uid="{5BD9E3AC-1BCA-412E-B504-1B447948DAD8}"/>
    <cellStyle name="40% - Accent2 359" xfId="41315" xr:uid="{A29C942B-E172-46AD-92E8-5C5EB256D5B7}"/>
    <cellStyle name="40% - Accent2 36" xfId="9229" xr:uid="{51A1457B-3F76-4DDE-AE56-3A96CD921D49}"/>
    <cellStyle name="40% - Accent2 36 2" xfId="17749" xr:uid="{56A8A3DF-DCF0-44A8-8DF5-C0B78C058A20}"/>
    <cellStyle name="40% - Accent2 36 2 2" xfId="35554" xr:uid="{E29F2918-EA92-4B0E-8754-ED197BD97D6B}"/>
    <cellStyle name="40% - Accent2 36 3" xfId="27054" xr:uid="{2F105069-A3C8-49BE-A5A8-05505DDD51AA}"/>
    <cellStyle name="40% - Accent2 360" xfId="41335" xr:uid="{B0F76E24-79B4-481E-AE24-C4780F8D597E}"/>
    <cellStyle name="40% - Accent2 361" xfId="41355" xr:uid="{C9CD2C1E-BD26-4409-8F59-B92255197222}"/>
    <cellStyle name="40% - Accent2 362" xfId="41375" xr:uid="{E50E9604-140C-481D-B83A-11BD40C05786}"/>
    <cellStyle name="40% - Accent2 363" xfId="41396" xr:uid="{A1DB9415-964F-47A3-B273-87DBBDA546A2}"/>
    <cellStyle name="40% - Accent2 364" xfId="41415" xr:uid="{833ABFCD-BDBE-4B5C-8F49-23845F93E262}"/>
    <cellStyle name="40% - Accent2 365" xfId="41435" xr:uid="{99C3CB2C-7698-4012-ADB9-5437EF1BBBED}"/>
    <cellStyle name="40% - Accent2 366" xfId="41455" xr:uid="{B2F902B5-0C3D-4692-BA1B-B90D777C8E9B}"/>
    <cellStyle name="40% - Accent2 367" xfId="41475" xr:uid="{BD9BF994-7279-4A41-8B0B-AA044D50ED75}"/>
    <cellStyle name="40% - Accent2 368" xfId="41495" xr:uid="{502C2CA3-886D-41E4-ACFD-26232791DF19}"/>
    <cellStyle name="40% - Accent2 369" xfId="41516" xr:uid="{2630CD1B-16EB-4F18-BBE7-129C9D1A1A04}"/>
    <cellStyle name="40% - Accent2 37" xfId="9249" xr:uid="{092FFF1E-71E7-4031-B856-0D134AD84099}"/>
    <cellStyle name="40% - Accent2 37 2" xfId="17769" xr:uid="{6E24139B-C3F8-40A3-8873-013A6A94CFC6}"/>
    <cellStyle name="40% - Accent2 37 2 2" xfId="35574" xr:uid="{65E0D1FC-2484-4DA0-BE08-C036D92441E1}"/>
    <cellStyle name="40% - Accent2 37 3" xfId="27074" xr:uid="{4837B837-EF7D-4CD3-B399-6CEE33B8FDAB}"/>
    <cellStyle name="40% - Accent2 370" xfId="41535" xr:uid="{28F5806B-1EEE-4041-AD66-FCF28614B67A}"/>
    <cellStyle name="40% - Accent2 371" xfId="41555" xr:uid="{2D07E707-9E65-42B2-802D-D4851C488B25}"/>
    <cellStyle name="40% - Accent2 372" xfId="41575" xr:uid="{6D642CDF-8BD6-42CB-89D7-47DF2AA95440}"/>
    <cellStyle name="40% - Accent2 373" xfId="41595" xr:uid="{CCED2AA1-06C7-45F6-A035-EA00465F7A98}"/>
    <cellStyle name="40% - Accent2 374" xfId="41616" xr:uid="{16C6BA80-2934-4CC9-80DD-C9EB9B396BDF}"/>
    <cellStyle name="40% - Accent2 375" xfId="41635" xr:uid="{00C0BEC3-63F9-4A4E-91B4-85DD826325BC}"/>
    <cellStyle name="40% - Accent2 376" xfId="41655" xr:uid="{BB190914-BBCC-4BA6-A51A-8C7950EA76D4}"/>
    <cellStyle name="40% - Accent2 377" xfId="41675" xr:uid="{202E9F8E-DCEA-4893-BD36-0BD9FE2134EF}"/>
    <cellStyle name="40% - Accent2 378" xfId="41696" xr:uid="{47CA35B7-2DB6-44F2-AD85-375066B11462}"/>
    <cellStyle name="40% - Accent2 379" xfId="41715" xr:uid="{48F5B6E1-3654-4D83-A674-7C62AAFA67CB}"/>
    <cellStyle name="40% - Accent2 38" xfId="9269" xr:uid="{C911904E-03F1-4373-BACB-C20F12497D67}"/>
    <cellStyle name="40% - Accent2 38 2" xfId="17789" xr:uid="{DE9975A3-6E33-433D-82B0-C1F0EBE9641A}"/>
    <cellStyle name="40% - Accent2 38 2 2" xfId="35594" xr:uid="{C7066DF9-A3DE-495C-B2FD-506DB121CDFD}"/>
    <cellStyle name="40% - Accent2 38 3" xfId="27094" xr:uid="{C19159F9-5FE4-41CB-BE34-401A41ACA26C}"/>
    <cellStyle name="40% - Accent2 380" xfId="41735" xr:uid="{D96E74CB-685C-4F23-A0D9-BB2DC4BC529D}"/>
    <cellStyle name="40% - Accent2 381" xfId="41755" xr:uid="{594C21A0-9D4B-401F-A02D-9CDA147DBD9A}"/>
    <cellStyle name="40% - Accent2 382" xfId="41777" xr:uid="{D0CB6701-8D34-497A-A145-3FAD4000B201}"/>
    <cellStyle name="40% - Accent2 383" xfId="41797" xr:uid="{608CBF3A-A8B4-4798-950A-9167F30D2CD9}"/>
    <cellStyle name="40% - Accent2 384" xfId="41832" xr:uid="{574175B5-BF59-4294-BC0F-7E547B2E3A63}"/>
    <cellStyle name="40% - Accent2 385" xfId="41815" xr:uid="{B8F1B071-5113-4A9B-9662-DF4169755C0D}"/>
    <cellStyle name="40% - Accent2 386" xfId="41856" xr:uid="{3EE4059D-5DB4-4A0F-8390-BCC1F078C2D4}"/>
    <cellStyle name="40% - Accent2 387" xfId="41876" xr:uid="{2170FD4A-070E-452B-818E-390BD833C6D9}"/>
    <cellStyle name="40% - Accent2 388" xfId="41897" xr:uid="{9799292D-F8EF-4E1B-A10C-C84A2BBE4A43}"/>
    <cellStyle name="40% - Accent2 389" xfId="41917" xr:uid="{C0C2BD79-00F6-4CF6-BEF0-020BB7A135C7}"/>
    <cellStyle name="40% - Accent2 39" xfId="9289" xr:uid="{51B26262-D124-48AC-8C33-014AE3244713}"/>
    <cellStyle name="40% - Accent2 39 2" xfId="27114" xr:uid="{A0B22DC3-01F8-4A47-B7AC-CEF01E979385}"/>
    <cellStyle name="40% - Accent2 390" xfId="41936" xr:uid="{8FF05001-E5EB-43D6-967F-FC983A5822BB}"/>
    <cellStyle name="40% - Accent2 391" xfId="41956" xr:uid="{E738409A-AD52-4A5C-A9A5-AB05D329BC0E}"/>
    <cellStyle name="40% - Accent2 392" xfId="41976" xr:uid="{059D0FDF-9FB2-4F30-A72B-67A41F60CAD8}"/>
    <cellStyle name="40% - Accent2 393" xfId="41996" xr:uid="{6B2901B3-0337-4A8C-AD56-9C01DB71C094}"/>
    <cellStyle name="40% - Accent2 394" xfId="42016" xr:uid="{104EE17A-6780-4F08-B775-1D2A7F4417A4}"/>
    <cellStyle name="40% - Accent2 395" xfId="42036" xr:uid="{26B19958-8392-4FD7-A0B6-AF0695D6F828}"/>
    <cellStyle name="40% - Accent2 396" xfId="42056" xr:uid="{91C0E991-123C-490C-B45B-CEB65FAC732B}"/>
    <cellStyle name="40% - Accent2 397" xfId="42076" xr:uid="{89BC7A34-FC25-46EB-9420-14BD6BF12785}"/>
    <cellStyle name="40% - Accent2 398" xfId="42096" xr:uid="{632DA5AD-DED2-49E0-9DE8-E7B7973F9568}"/>
    <cellStyle name="40% - Accent2 399" xfId="42117" xr:uid="{00A6EB3F-8F5E-46B6-B2E5-A1F43FFBADE4}"/>
    <cellStyle name="40% - Accent2 4" xfId="222" xr:uid="{00000000-0005-0000-0000-00001F000000}"/>
    <cellStyle name="40% - Accent2 40" xfId="9309" xr:uid="{625AF2D0-34FC-42D0-9270-485B31A4B73D}"/>
    <cellStyle name="40% - Accent2 40 2" xfId="17809" xr:uid="{25E0CFEF-735D-425C-9F9C-4598BEA827A8}"/>
    <cellStyle name="40% - Accent2 40 2 2" xfId="35614" xr:uid="{6065C438-4229-4A50-B044-08DACE8FEE93}"/>
    <cellStyle name="40% - Accent2 40 3" xfId="27134" xr:uid="{C50A1CEA-D4A9-40DF-B931-D973DF26D3BE}"/>
    <cellStyle name="40% - Accent2 400" xfId="42136" xr:uid="{18133752-9FB2-4931-817E-9D029B305CC4}"/>
    <cellStyle name="40% - Accent2 401" xfId="42157" xr:uid="{C999DD21-88D6-4056-A655-3275E19DFD9D}"/>
    <cellStyle name="40% - Accent2 402" xfId="42176" xr:uid="{8D9B2838-A617-481C-AD2A-80354E8726FA}"/>
    <cellStyle name="40% - Accent2 403" xfId="42212" xr:uid="{DBC0F9A0-6224-4D7E-89F2-EB845FBAB53A}"/>
    <cellStyle name="40% - Accent2 404" xfId="42194" xr:uid="{7DECF428-3339-4245-902A-E0365602EEC0}"/>
    <cellStyle name="40% - Accent2 405" xfId="42236" xr:uid="{55472C92-692A-4697-8BD2-E0C8DC90BDF2}"/>
    <cellStyle name="40% - Accent2 406" xfId="42256" xr:uid="{C69E48B3-D13A-432E-B513-E55D4F6E8FEC}"/>
    <cellStyle name="40% - Accent2 407" xfId="42276" xr:uid="{31BD5726-4EB9-42F4-9D83-231957DAF400}"/>
    <cellStyle name="40% - Accent2 408" xfId="42297" xr:uid="{FDD837F4-0142-4FFF-BF83-49ABDB128222}"/>
    <cellStyle name="40% - Accent2 409" xfId="42317" xr:uid="{A17EDC59-56AE-483F-8168-DC89B930E9C5}"/>
    <cellStyle name="40% - Accent2 41" xfId="9329" xr:uid="{CDF475C5-7533-4736-B4E4-52EAF5E651F1}"/>
    <cellStyle name="40% - Accent2 41 2" xfId="17829" xr:uid="{CF1959A7-E636-4F42-9363-69A649DC581C}"/>
    <cellStyle name="40% - Accent2 41 2 2" xfId="35634" xr:uid="{B203D811-3FDB-4872-A9AD-6861CDECF1C0}"/>
    <cellStyle name="40% - Accent2 41 3" xfId="27154" xr:uid="{583D8B9B-E04B-4FED-B9A3-074B487DF538}"/>
    <cellStyle name="40% - Accent2 410" xfId="42336" xr:uid="{06B393AE-045F-4384-8DCB-262F2E4B95F6}"/>
    <cellStyle name="40% - Accent2 411" xfId="42357" xr:uid="{FC7342D5-65A6-4520-A1B5-5D612856EE11}"/>
    <cellStyle name="40% - Accent2 412" xfId="42391" xr:uid="{81A6A4A4-BF7D-4B61-A1DB-759E7DDA7CD0}"/>
    <cellStyle name="40% - Accent2 413" xfId="42383" xr:uid="{35AC312B-271B-454C-B7A3-398696DF455E}"/>
    <cellStyle name="40% - Accent2 414" xfId="42417" xr:uid="{16D5995D-EB5C-4671-9143-70B8620B1358}"/>
    <cellStyle name="40% - Accent2 415" xfId="42436" xr:uid="{A7590D30-A720-4BFC-84EE-FE6961860042}"/>
    <cellStyle name="40% - Accent2 416" xfId="42456" xr:uid="{178A2880-B738-41DC-BCC2-6A393B8CF920}"/>
    <cellStyle name="40% - Accent2 417" xfId="42477" xr:uid="{00507BC5-0EE1-41C5-98E1-A42B1DDE7DD5}"/>
    <cellStyle name="40% - Accent2 418" xfId="42496" xr:uid="{6BB4F523-3645-4F4D-9A88-7E60539DA188}"/>
    <cellStyle name="40% - Accent2 419" xfId="42517" xr:uid="{FEBE436F-DF12-43D2-B699-263C4FCBDB44}"/>
    <cellStyle name="40% - Accent2 42" xfId="17849" xr:uid="{29C43A1A-74D6-4C9C-9C61-727A8D8A10AA}"/>
    <cellStyle name="40% - Accent2 42 2" xfId="35654" xr:uid="{5A9FCF39-1FDD-4FCE-A253-F3343FAD6E11}"/>
    <cellStyle name="40% - Accent2 420" xfId="42537" xr:uid="{9325153C-84F9-4A48-8AE4-849053C78309}"/>
    <cellStyle name="40% - Accent2 421" xfId="42558" xr:uid="{5ADB69DE-664C-4560-9B28-A6D2E4AFE405}"/>
    <cellStyle name="40% - Accent2 422" xfId="42577" xr:uid="{5FF4D307-F757-447F-A48E-98C6AF9F8AE9}"/>
    <cellStyle name="40% - Accent2 423" xfId="42598" xr:uid="{5E5477EE-0C40-4F9B-943A-C53D4CA60EC4}"/>
    <cellStyle name="40% - Accent2 424" xfId="42679" xr:uid="{32548036-2F5E-4D42-BC37-27B8615A9CB0}"/>
    <cellStyle name="40% - Accent2 425" xfId="42699" xr:uid="{9CAD2BB7-A941-42FA-82A9-4E1446111BA3}"/>
    <cellStyle name="40% - Accent2 426" xfId="42719" xr:uid="{668C1083-71F6-4729-9BEC-A70D0977ACC3}"/>
    <cellStyle name="40% - Accent2 427" xfId="42739" xr:uid="{0F8533E1-149D-4D1E-8F19-9F2239D13976}"/>
    <cellStyle name="40% - Accent2 428" xfId="42759" xr:uid="{DE8E2F61-AD67-43CB-A24F-5D574B02E4BA}"/>
    <cellStyle name="40% - Accent2 429" xfId="42781" xr:uid="{7AE3C658-45E6-4E71-BA18-7B9A6FF57F44}"/>
    <cellStyle name="40% - Accent2 43" xfId="17869" xr:uid="{17A2DE14-7EA2-47A6-AE42-4B91F83E2836}"/>
    <cellStyle name="40% - Accent2 43 2" xfId="35674" xr:uid="{0E1FC90E-2F63-44B7-AA87-BBE5DEFA7860}"/>
    <cellStyle name="40% - Accent2 44" xfId="17889" xr:uid="{39BCFE31-6B94-4545-98D7-6B7D193A9FFB}"/>
    <cellStyle name="40% - Accent2 44 2" xfId="35694" xr:uid="{E5B7C4D8-2EDA-4D9D-83E3-54DE64530F8B}"/>
    <cellStyle name="40% - Accent2 45" xfId="17909" xr:uid="{834ABCCD-CB56-4D38-91A6-E5903CF0B581}"/>
    <cellStyle name="40% - Accent2 45 2" xfId="35714" xr:uid="{9798DB29-F7C6-41EA-8D36-2CCBEC456A58}"/>
    <cellStyle name="40% - Accent2 46" xfId="17929" xr:uid="{CCCDEA91-1C77-4D89-9AAC-B6CB9E1B7861}"/>
    <cellStyle name="40% - Accent2 46 2" xfId="35734" xr:uid="{5A94AC92-053A-414D-A494-A22723186F7F}"/>
    <cellStyle name="40% - Accent2 47" xfId="17969" xr:uid="{AA9346B3-3365-4705-9938-2E2355397493}"/>
    <cellStyle name="40% - Accent2 47 2" xfId="35754" xr:uid="{00E8F5D6-D022-4CD3-9D56-C4B5F75ACDE4}"/>
    <cellStyle name="40% - Accent2 48" xfId="17993" xr:uid="{40533FE3-4998-4BEA-9726-FACDA1D287F2}"/>
    <cellStyle name="40% - Accent2 49" xfId="18013" xr:uid="{61AD6DF1-704A-4B91-95D8-FCC57E1C23DE}"/>
    <cellStyle name="40% - Accent2 5" xfId="286" xr:uid="{01285A8B-BD4D-4610-BA79-84AFE012DDC9}"/>
    <cellStyle name="40% - Accent2 5 2" xfId="522" xr:uid="{B676492B-7769-428C-8B9B-C522C44D5F1A}"/>
    <cellStyle name="40% - Accent2 5 2 2" xfId="1221" xr:uid="{44D43C66-940C-4370-AE72-6665842C0CAB}"/>
    <cellStyle name="40% - Accent2 5 2 2 2" xfId="2326" xr:uid="{6338481F-9036-4063-B141-52117A8DB294}"/>
    <cellStyle name="40% - Accent2 5 2 2 2 2" xfId="4406" xr:uid="{6FDCB5A9-7078-4A24-B855-46C1B7F84AC0}"/>
    <cellStyle name="40% - Accent2 5 2 2 2 2 2" xfId="8566" xr:uid="{1B744577-33DF-45F7-AA25-869BE013645C}"/>
    <cellStyle name="40% - Accent2 5 2 2 2 2 2 2" xfId="17149" xr:uid="{51624356-9A01-442F-A88C-45A6E084F9D6}"/>
    <cellStyle name="40% - Accent2 5 2 2 2 2 2 2 2" xfId="34974" xr:uid="{CCBC1030-2A9B-4EDC-B1A4-FAFA331A6450}"/>
    <cellStyle name="40% - Accent2 5 2 2 2 2 2 3" xfId="26474" xr:uid="{B8136A6F-3ED7-4C03-998C-CDD8BC18381C}"/>
    <cellStyle name="40% - Accent2 5 2 2 2 2 3" xfId="12989" xr:uid="{4205A3B9-EDCC-41D7-8F5D-BA34E8B01189}"/>
    <cellStyle name="40% - Accent2 5 2 2 2 2 3 2" xfId="30814" xr:uid="{673B986D-C174-43C3-AA6A-A88277F4BC32}"/>
    <cellStyle name="40% - Accent2 5 2 2 2 2 4" xfId="22314" xr:uid="{064749CA-B042-4CE6-BC0A-BF03A77A2322}"/>
    <cellStyle name="40% - Accent2 5 2 2 2 3" xfId="6486" xr:uid="{CD949F72-3143-46EF-82A6-97223E06045A}"/>
    <cellStyle name="40% - Accent2 5 2 2 2 3 2" xfId="15069" xr:uid="{15D11B76-96C1-4671-A696-5F1AF7C871A9}"/>
    <cellStyle name="40% - Accent2 5 2 2 2 3 2 2" xfId="32894" xr:uid="{AE770E23-19A7-4CB7-AD4F-86BCE35B5E0F}"/>
    <cellStyle name="40% - Accent2 5 2 2 2 3 3" xfId="24394" xr:uid="{23525165-640C-47B6-A806-A43576C87D89}"/>
    <cellStyle name="40% - Accent2 5 2 2 2 4" xfId="10909" xr:uid="{EC66807A-65DF-4A50-B4EC-743739AE8113}"/>
    <cellStyle name="40% - Accent2 5 2 2 2 4 2" xfId="28734" xr:uid="{95CF279D-DD28-4D5E-95A0-78E0DDC68CCB}"/>
    <cellStyle name="40% - Accent2 5 2 2 2 5" xfId="20234" xr:uid="{FE17F815-1CAB-4D3B-9406-7EE1AB25F6D1}"/>
    <cellStyle name="40% - Accent2 5 2 2 3" xfId="3426" xr:uid="{16231733-682E-413C-9B65-15C5514DEC7D}"/>
    <cellStyle name="40% - Accent2 5 2 2 3 2" xfId="7586" xr:uid="{B3A26D37-61C7-4452-A02D-BDB2EE9089A2}"/>
    <cellStyle name="40% - Accent2 5 2 2 3 2 2" xfId="16169" xr:uid="{B361EDB2-46BD-40FB-A6C0-392480440F17}"/>
    <cellStyle name="40% - Accent2 5 2 2 3 2 2 2" xfId="33994" xr:uid="{7DC2C269-7C2C-44DE-AF1D-4B84F737BA06}"/>
    <cellStyle name="40% - Accent2 5 2 2 3 2 3" xfId="25494" xr:uid="{315FBB11-961D-4C22-BA5D-1E7E00331530}"/>
    <cellStyle name="40% - Accent2 5 2 2 3 3" xfId="12009" xr:uid="{F8D6B100-FD22-42DD-A2D8-4C2455B16EA5}"/>
    <cellStyle name="40% - Accent2 5 2 2 3 3 2" xfId="29834" xr:uid="{0DB3CEBB-9E74-410D-B55A-F29B0444EF04}"/>
    <cellStyle name="40% - Accent2 5 2 2 3 4" xfId="21334" xr:uid="{637AC15B-0430-4054-96D2-7E558A974412}"/>
    <cellStyle name="40% - Accent2 5 2 2 4" xfId="5506" xr:uid="{1A8308B7-CE41-4570-834B-BDE133A1A036}"/>
    <cellStyle name="40% - Accent2 5 2 2 4 2" xfId="14089" xr:uid="{2D99C762-A5A2-4C74-9C7C-20734CC0566F}"/>
    <cellStyle name="40% - Accent2 5 2 2 4 2 2" xfId="31914" xr:uid="{485BFFB5-08CA-4E87-8306-E96EF08AEF02}"/>
    <cellStyle name="40% - Accent2 5 2 2 4 3" xfId="23414" xr:uid="{A1DF0CF7-F922-483E-8675-28E6E91F239B}"/>
    <cellStyle name="40% - Accent2 5 2 2 5" xfId="9929" xr:uid="{3373E01D-5FF5-4ADA-A352-17A1B7B92116}"/>
    <cellStyle name="40% - Accent2 5 2 2 5 2" xfId="27754" xr:uid="{08F12B1B-B2E6-4F62-AEBA-626DCE39CC95}"/>
    <cellStyle name="40% - Accent2 5 2 2 6" xfId="19254" xr:uid="{4139DD08-AEC0-41EE-BCB9-C8531C651E8C}"/>
    <cellStyle name="40% - Accent2 5 2 3" xfId="1846" xr:uid="{A98828CA-CABD-4D5F-A80B-AC903A233394}"/>
    <cellStyle name="40% - Accent2 5 2 3 2" xfId="3926" xr:uid="{6EAB8BC7-E9AB-4A39-B45D-88E692BB3711}"/>
    <cellStyle name="40% - Accent2 5 2 3 2 2" xfId="8086" xr:uid="{46D7E5F1-2174-41BE-BA3F-F18DCA51BD77}"/>
    <cellStyle name="40% - Accent2 5 2 3 2 2 2" xfId="16669" xr:uid="{BBB4EA32-FE1E-43AE-8B5F-4BB77DA132B8}"/>
    <cellStyle name="40% - Accent2 5 2 3 2 2 2 2" xfId="34494" xr:uid="{0DC292D7-3FB8-40EA-938C-0BD061E9771E}"/>
    <cellStyle name="40% - Accent2 5 2 3 2 2 3" xfId="25994" xr:uid="{5A338F56-A0DF-4DCB-8A5B-C3266BA52A43}"/>
    <cellStyle name="40% - Accent2 5 2 3 2 3" xfId="12509" xr:uid="{B23FE89F-DF8B-475D-909F-70D9440DD536}"/>
    <cellStyle name="40% - Accent2 5 2 3 2 3 2" xfId="30334" xr:uid="{BBBC060C-8CF9-493F-BDCA-57A5A1700858}"/>
    <cellStyle name="40% - Accent2 5 2 3 2 4" xfId="21834" xr:uid="{03FF6548-3076-4EE9-82A1-B31ABFEB2D42}"/>
    <cellStyle name="40% - Accent2 5 2 3 3" xfId="6006" xr:uid="{CD8CD4F2-9984-4D52-8EDC-F01F12D7F7AC}"/>
    <cellStyle name="40% - Accent2 5 2 3 3 2" xfId="14589" xr:uid="{3DE9AC6C-EEE7-4C71-A8FD-C1A54C52CB31}"/>
    <cellStyle name="40% - Accent2 5 2 3 3 2 2" xfId="32414" xr:uid="{4C0DAFAB-3F99-4675-B4D2-29E910E8F13C}"/>
    <cellStyle name="40% - Accent2 5 2 3 3 3" xfId="23914" xr:uid="{FE0DD557-4D1F-4D89-8F44-E35E7DF53904}"/>
    <cellStyle name="40% - Accent2 5 2 3 4" xfId="10429" xr:uid="{A52EE873-8BAB-4EC6-9882-DCE334CD0F21}"/>
    <cellStyle name="40% - Accent2 5 2 3 4 2" xfId="28254" xr:uid="{F053E1A4-3E6C-4219-A4EF-66DE7E2DB120}"/>
    <cellStyle name="40% - Accent2 5 2 3 5" xfId="19754" xr:uid="{C2A74E8F-45BB-4633-A434-287DA757DDEA}"/>
    <cellStyle name="40% - Accent2 5 2 4" xfId="2946" xr:uid="{CD4CE567-3AD4-4900-A538-46681D410A61}"/>
    <cellStyle name="40% - Accent2 5 2 4 2" xfId="7106" xr:uid="{354E13EA-AC1C-44B0-92F2-DAE4F3C23920}"/>
    <cellStyle name="40% - Accent2 5 2 4 2 2" xfId="15689" xr:uid="{A6B1F690-E5D9-4F7A-8CB9-B5F2CEDA8310}"/>
    <cellStyle name="40% - Accent2 5 2 4 2 2 2" xfId="33514" xr:uid="{2B8D66CA-7BEE-4FF0-B4E0-0F4CA9559F2F}"/>
    <cellStyle name="40% - Accent2 5 2 4 2 3" xfId="25014" xr:uid="{2E8315F1-EB04-431D-89F2-D1FB148B6450}"/>
    <cellStyle name="40% - Accent2 5 2 4 3" xfId="11529" xr:uid="{2458538C-A311-46A2-BFFF-EDB40188D601}"/>
    <cellStyle name="40% - Accent2 5 2 4 3 2" xfId="29354" xr:uid="{4A2BDD84-8941-4D29-BCD7-CD9274B0C7C1}"/>
    <cellStyle name="40% - Accent2 5 2 4 4" xfId="20854" xr:uid="{CEE39203-6FFE-4585-9303-518BDC947AE7}"/>
    <cellStyle name="40% - Accent2 5 2 5" xfId="5026" xr:uid="{E99ADADD-6501-4622-8E66-731C5FC83454}"/>
    <cellStyle name="40% - Accent2 5 2 5 2" xfId="13609" xr:uid="{23511CCF-F4DB-4A09-9751-7A93F5DCB52C}"/>
    <cellStyle name="40% - Accent2 5 2 5 2 2" xfId="31434" xr:uid="{09FE1629-E368-4DE6-AC1E-9E2EFE3B8145}"/>
    <cellStyle name="40% - Accent2 5 2 5 3" xfId="22934" xr:uid="{B8445981-BBF1-471F-B433-028334DF4517}"/>
    <cellStyle name="40% - Accent2 5 2 6" xfId="9449" xr:uid="{8A1C68C8-D095-4897-A1DD-ECD1158375C7}"/>
    <cellStyle name="40% - Accent2 5 2 6 2" xfId="27274" xr:uid="{243FC163-B5E3-4740-B3D8-33D27FB7F3B2}"/>
    <cellStyle name="40% - Accent2 5 2 7" xfId="18774" xr:uid="{ABFFF975-3127-4800-ABAF-20FC916C21A4}"/>
    <cellStyle name="40% - Accent2 5 3" xfId="1160" xr:uid="{6EF225B9-70C8-4A1D-88B7-3E81D38B3436}"/>
    <cellStyle name="40% - Accent2 5 3 2" xfId="2266" xr:uid="{AD64911B-0449-4A64-8A0C-8934A9A0B230}"/>
    <cellStyle name="40% - Accent2 5 3 2 2" xfId="4346" xr:uid="{339D6B96-254D-4A04-BA6A-BC06D2595CE3}"/>
    <cellStyle name="40% - Accent2 5 3 2 2 2" xfId="8506" xr:uid="{8A817B3C-CE42-452E-ACA4-2BB4AF6EDAFA}"/>
    <cellStyle name="40% - Accent2 5 3 2 2 2 2" xfId="17089" xr:uid="{A1984AA5-2F2D-4BCA-A751-EE9769E43E3E}"/>
    <cellStyle name="40% - Accent2 5 3 2 2 2 2 2" xfId="34914" xr:uid="{C0225329-B9F4-4FD7-A5ED-3B13BC63EA01}"/>
    <cellStyle name="40% - Accent2 5 3 2 2 2 3" xfId="26414" xr:uid="{A1BA7F51-14FC-46B2-B518-69BA1CE7D8E9}"/>
    <cellStyle name="40% - Accent2 5 3 2 2 3" xfId="12929" xr:uid="{47D99004-831A-4BD5-90BB-5C2008AA40B5}"/>
    <cellStyle name="40% - Accent2 5 3 2 2 3 2" xfId="30754" xr:uid="{E0E1B85B-ED9C-4A61-AE88-F71E2601D211}"/>
    <cellStyle name="40% - Accent2 5 3 2 2 4" xfId="22254" xr:uid="{A0A41E4E-4AB7-4652-808F-D194789B7502}"/>
    <cellStyle name="40% - Accent2 5 3 2 3" xfId="6426" xr:uid="{206B9505-E6FB-4999-8915-F8600466AE4A}"/>
    <cellStyle name="40% - Accent2 5 3 2 3 2" xfId="15009" xr:uid="{1C213FC8-8FC3-4C50-93F4-3266A3F61326}"/>
    <cellStyle name="40% - Accent2 5 3 2 3 2 2" xfId="32834" xr:uid="{940C488A-7B5E-4225-A829-F256EB6F51FE}"/>
    <cellStyle name="40% - Accent2 5 3 2 3 3" xfId="24334" xr:uid="{1B16341C-D324-4D43-B361-DD2C5807FF64}"/>
    <cellStyle name="40% - Accent2 5 3 2 4" xfId="10849" xr:uid="{7F98767B-47BA-499D-BA8E-8440EDF09819}"/>
    <cellStyle name="40% - Accent2 5 3 2 4 2" xfId="28674" xr:uid="{EFA9B10B-A47A-440B-A9BE-9B4A987D6550}"/>
    <cellStyle name="40% - Accent2 5 3 2 5" xfId="20174" xr:uid="{1A7ABC83-1B11-4F9F-8A65-D05445BDE3E1}"/>
    <cellStyle name="40% - Accent2 5 3 3" xfId="3366" xr:uid="{F9BA46C6-5089-4B49-A591-63D8061D4E30}"/>
    <cellStyle name="40% - Accent2 5 3 3 2" xfId="7526" xr:uid="{D6116152-9AA2-4621-ACA2-37378A88C7B2}"/>
    <cellStyle name="40% - Accent2 5 3 3 2 2" xfId="16109" xr:uid="{00FDDC5D-3091-43E1-9A34-7C2FEF502805}"/>
    <cellStyle name="40% - Accent2 5 3 3 2 2 2" xfId="33934" xr:uid="{E07ABE71-AC7F-498C-AA90-26B1F85916D9}"/>
    <cellStyle name="40% - Accent2 5 3 3 2 3" xfId="25434" xr:uid="{023EAB0E-3B0D-4EE6-A86D-4847DD9F1A50}"/>
    <cellStyle name="40% - Accent2 5 3 3 3" xfId="11949" xr:uid="{757AE37E-BE11-460A-BFEE-BCD548455156}"/>
    <cellStyle name="40% - Accent2 5 3 3 3 2" xfId="29774" xr:uid="{C34CBF1C-ACA4-46D2-8DD1-080E62BF5309}"/>
    <cellStyle name="40% - Accent2 5 3 3 4" xfId="21274" xr:uid="{D1DD7D53-D067-4DE3-A483-01FBF09EDA2E}"/>
    <cellStyle name="40% - Accent2 5 3 4" xfId="5446" xr:uid="{75ECF299-AE95-4589-9CA5-FD176237ED2A}"/>
    <cellStyle name="40% - Accent2 5 3 4 2" xfId="14029" xr:uid="{9148702C-DD40-47AE-9606-DD7E8225E201}"/>
    <cellStyle name="40% - Accent2 5 3 4 2 2" xfId="31854" xr:uid="{FD913CA5-B062-4770-B71C-DF56ACBCC149}"/>
    <cellStyle name="40% - Accent2 5 3 4 3" xfId="23354" xr:uid="{CD55B067-1A44-4BDA-A4D9-3216D38B62B6}"/>
    <cellStyle name="40% - Accent2 5 3 5" xfId="9869" xr:uid="{69953F69-DAFB-4261-AA97-D9CADA4CE724}"/>
    <cellStyle name="40% - Accent2 5 3 5 2" xfId="27694" xr:uid="{AE3D8D4C-5598-4BA5-9369-60ACA58D5AAC}"/>
    <cellStyle name="40% - Accent2 5 3 6" xfId="19194" xr:uid="{2140211B-2CB9-475E-8565-914A1505989A}"/>
    <cellStyle name="40% - Accent2 5 4" xfId="1786" xr:uid="{7CA3AFEC-4447-4AC7-8B28-9E04B54A5C03}"/>
    <cellStyle name="40% - Accent2 5 4 2" xfId="3866" xr:uid="{0DF85F69-2E9A-4358-8FD7-FE26882F9C75}"/>
    <cellStyle name="40% - Accent2 5 4 2 2" xfId="8026" xr:uid="{E7728493-CC9C-419B-93BD-C76BC93BA330}"/>
    <cellStyle name="40% - Accent2 5 4 2 2 2" xfId="16609" xr:uid="{423389FF-D74D-4A0F-8585-A57D2BE7FBF0}"/>
    <cellStyle name="40% - Accent2 5 4 2 2 2 2" xfId="34434" xr:uid="{359A5C33-4260-47F4-97C2-606D2BDC6CAF}"/>
    <cellStyle name="40% - Accent2 5 4 2 2 3" xfId="25934" xr:uid="{46C48251-C573-4926-AA66-CABF028557F0}"/>
    <cellStyle name="40% - Accent2 5 4 2 3" xfId="12449" xr:uid="{04705797-B074-48A7-B3A9-3AF593C7A1A2}"/>
    <cellStyle name="40% - Accent2 5 4 2 3 2" xfId="30274" xr:uid="{9E61A237-1A82-4DF5-9CEA-7C24FB617B13}"/>
    <cellStyle name="40% - Accent2 5 4 2 4" xfId="21774" xr:uid="{D4B0ACA7-D319-4323-B687-DC3B24372D04}"/>
    <cellStyle name="40% - Accent2 5 4 3" xfId="5946" xr:uid="{9A3DFC8F-56A4-4E1C-928D-A4EF18706C1D}"/>
    <cellStyle name="40% - Accent2 5 4 3 2" xfId="14529" xr:uid="{B634C465-7878-4C8E-BCAD-0B32AC183569}"/>
    <cellStyle name="40% - Accent2 5 4 3 2 2" xfId="32354" xr:uid="{D69491A1-0897-4C2C-A722-ADE1ECF3FEFF}"/>
    <cellStyle name="40% - Accent2 5 4 3 3" xfId="23854" xr:uid="{84C018A2-6CA6-490B-9D92-F1D2265A2FA9}"/>
    <cellStyle name="40% - Accent2 5 4 4" xfId="10369" xr:uid="{F683EECC-71D9-442F-AEB7-0D0F0EDA010B}"/>
    <cellStyle name="40% - Accent2 5 4 4 2" xfId="28194" xr:uid="{96F94DF7-21FE-4E46-84D4-825E35753368}"/>
    <cellStyle name="40% - Accent2 5 4 5" xfId="19694" xr:uid="{49449D55-E6C4-4A3C-9949-A0DC02BA1BC0}"/>
    <cellStyle name="40% - Accent2 5 5" xfId="2886" xr:uid="{0126CA50-533F-4009-8B2C-A72E3340445B}"/>
    <cellStyle name="40% - Accent2 5 5 2" xfId="7046" xr:uid="{2B00D583-39D0-48AE-BA2D-83E21A80C881}"/>
    <cellStyle name="40% - Accent2 5 5 2 2" xfId="15629" xr:uid="{C4523B99-0966-41BE-899D-75B8269F2BFF}"/>
    <cellStyle name="40% - Accent2 5 5 2 2 2" xfId="33454" xr:uid="{2B1BB552-031E-46EC-8423-B7C4817ADC61}"/>
    <cellStyle name="40% - Accent2 5 5 2 3" xfId="24954" xr:uid="{325FC479-3599-44E3-8AA1-5B5C2086C2F0}"/>
    <cellStyle name="40% - Accent2 5 5 3" xfId="11469" xr:uid="{E14F2B91-B4D7-4540-ADB6-A18102FD7015}"/>
    <cellStyle name="40% - Accent2 5 5 3 2" xfId="29294" xr:uid="{6153359C-F6C4-483C-85E6-7C9C2B379036}"/>
    <cellStyle name="40% - Accent2 5 5 4" xfId="20794" xr:uid="{806BC242-20EA-4FC1-BE87-D7BAB7D0BE8A}"/>
    <cellStyle name="40% - Accent2 5 6" xfId="4966" xr:uid="{91008663-34D3-406F-A469-DD569B276086}"/>
    <cellStyle name="40% - Accent2 5 6 2" xfId="13549" xr:uid="{37EB8131-4AD2-4F34-810B-1BA671D3172B}"/>
    <cellStyle name="40% - Accent2 5 6 2 2" xfId="31374" xr:uid="{A3B8E60E-5D6F-4F7A-A537-FD54C1F81EAD}"/>
    <cellStyle name="40% - Accent2 5 6 3" xfId="22874" xr:uid="{F5DD4AF3-6154-4410-AE18-35D65A3D57A7}"/>
    <cellStyle name="40% - Accent2 5 7" xfId="9389" xr:uid="{FE0AA410-CF46-47D6-B4CD-49BFCEF48EAF}"/>
    <cellStyle name="40% - Accent2 5 7 2" xfId="27214" xr:uid="{B7B7225E-1984-40F9-B458-BD81AD804419}"/>
    <cellStyle name="40% - Accent2 5 8" xfId="18714" xr:uid="{D0D8D499-79FC-4C8D-9206-EDCB078F2056}"/>
    <cellStyle name="40% - Accent2 50" xfId="18033" xr:uid="{48818D76-4493-46E3-8953-CB8ADD0CDE57}"/>
    <cellStyle name="40% - Accent2 51" xfId="18053" xr:uid="{8E904278-86A4-463A-9DFB-FC4A73E67D9E}"/>
    <cellStyle name="40% - Accent2 52" xfId="18073" xr:uid="{A19B1215-3F51-40B3-9AAF-E32BF96AA241}"/>
    <cellStyle name="40% - Accent2 53" xfId="18093" xr:uid="{381AFD4B-B5E9-4533-B184-6956C509C6A6}"/>
    <cellStyle name="40% - Accent2 54" xfId="18113" xr:uid="{E5DF7133-FEC8-4681-BACB-30F2DE174EBB}"/>
    <cellStyle name="40% - Accent2 55" xfId="18133" xr:uid="{29AD7FE0-0464-41F5-B20B-1615E04E2C5C}"/>
    <cellStyle name="40% - Accent2 56" xfId="18153" xr:uid="{97E8F99A-1726-4EA7-A3A6-73AB808C455B}"/>
    <cellStyle name="40% - Accent2 57" xfId="18173" xr:uid="{8F99EF0C-C9B5-42FE-BD68-92C1C67B5B70}"/>
    <cellStyle name="40% - Accent2 58" xfId="18193" xr:uid="{D11B47A1-4454-4533-89A6-68596BE31A8E}"/>
    <cellStyle name="40% - Accent2 59" xfId="18213" xr:uid="{2B8627A3-D618-46D0-A48D-AD909FCCC127}"/>
    <cellStyle name="40% - Accent2 6" xfId="650" xr:uid="{DD375176-BA07-481A-AF6D-5E98F5445274}"/>
    <cellStyle name="40% - Accent2 6 2" xfId="1256" xr:uid="{BD635C19-8B06-4899-9EE9-98A67D3D034E}"/>
    <cellStyle name="40% - Accent2 6 2 2" xfId="2346" xr:uid="{E1F10A33-8260-43DF-95DF-B2F6AE0C8D90}"/>
    <cellStyle name="40% - Accent2 6 2 2 2" xfId="4426" xr:uid="{1D553A84-A4EF-49B3-BC22-E26AD8255B82}"/>
    <cellStyle name="40% - Accent2 6 2 2 2 2" xfId="8586" xr:uid="{22401ACF-DDC4-4F42-9E29-BE48AB57097B}"/>
    <cellStyle name="40% - Accent2 6 2 2 2 2 2" xfId="17169" xr:uid="{0E0927E2-C32E-496E-AE43-84D8327E8A4F}"/>
    <cellStyle name="40% - Accent2 6 2 2 2 2 2 2" xfId="34994" xr:uid="{AFE3D461-104E-405B-8A49-FAF861418F25}"/>
    <cellStyle name="40% - Accent2 6 2 2 2 2 3" xfId="26494" xr:uid="{6EF85525-A93F-4096-8421-F1678B12352F}"/>
    <cellStyle name="40% - Accent2 6 2 2 2 3" xfId="13009" xr:uid="{1E4FAF37-CF1B-4220-8407-86CECBC91932}"/>
    <cellStyle name="40% - Accent2 6 2 2 2 3 2" xfId="30834" xr:uid="{66D92A9C-8865-49EB-B8AE-1B1E55EAB626}"/>
    <cellStyle name="40% - Accent2 6 2 2 2 4" xfId="22334" xr:uid="{4E078E27-282D-4BB7-95F0-9788D157C55D}"/>
    <cellStyle name="40% - Accent2 6 2 2 3" xfId="6506" xr:uid="{01884954-BA5A-4346-AE3E-412D23AB928E}"/>
    <cellStyle name="40% - Accent2 6 2 2 3 2" xfId="15089" xr:uid="{9938B939-E796-4ED0-A0AD-7DCEBEEEEE13}"/>
    <cellStyle name="40% - Accent2 6 2 2 3 2 2" xfId="32914" xr:uid="{B593FEF1-7D30-4430-B46E-5ECB384E74DB}"/>
    <cellStyle name="40% - Accent2 6 2 2 3 3" xfId="24414" xr:uid="{9D92E698-1F61-4825-BEA6-6B53DF57873A}"/>
    <cellStyle name="40% - Accent2 6 2 2 4" xfId="10929" xr:uid="{3EF31BB0-4056-4C44-A25D-3B49B0A1F8D1}"/>
    <cellStyle name="40% - Accent2 6 2 2 4 2" xfId="28754" xr:uid="{4E4A6604-27DF-429F-9B16-497E595C1243}"/>
    <cellStyle name="40% - Accent2 6 2 2 5" xfId="20254" xr:uid="{2AA04807-81FD-4D86-B118-1460268EE517}"/>
    <cellStyle name="40% - Accent2 6 2 3" xfId="3446" xr:uid="{996674AE-CFC4-49A2-A1D2-71213A9FC082}"/>
    <cellStyle name="40% - Accent2 6 2 3 2" xfId="7606" xr:uid="{8EEA1531-05D8-4D56-8AA9-B0F3DD1C939B}"/>
    <cellStyle name="40% - Accent2 6 2 3 2 2" xfId="16189" xr:uid="{91EA369D-E0EF-46FA-9AC2-922AEF244000}"/>
    <cellStyle name="40% - Accent2 6 2 3 2 2 2" xfId="34014" xr:uid="{170795E5-51F7-457D-9326-0B70601A91EE}"/>
    <cellStyle name="40% - Accent2 6 2 3 2 3" xfId="25514" xr:uid="{D2701109-533B-4CF5-9D5C-8EBCCBDE2976}"/>
    <cellStyle name="40% - Accent2 6 2 3 3" xfId="12029" xr:uid="{0B458AAF-65B9-488D-B55D-67ECE13BEA69}"/>
    <cellStyle name="40% - Accent2 6 2 3 3 2" xfId="29854" xr:uid="{83B82C0D-B553-464C-BB55-E6E775D981E1}"/>
    <cellStyle name="40% - Accent2 6 2 3 4" xfId="21354" xr:uid="{6AEDA530-17D1-4510-8E46-99AAF26052DA}"/>
    <cellStyle name="40% - Accent2 6 2 4" xfId="5526" xr:uid="{CCA9121B-F698-4FD2-B2C5-7E8B68CCEFBD}"/>
    <cellStyle name="40% - Accent2 6 2 4 2" xfId="14109" xr:uid="{9825C55D-185F-4926-B8A9-1C3672D481B4}"/>
    <cellStyle name="40% - Accent2 6 2 4 2 2" xfId="31934" xr:uid="{0399BF56-A79D-431C-8F66-867E6829D7F9}"/>
    <cellStyle name="40% - Accent2 6 2 4 3" xfId="23434" xr:uid="{72F6E1D4-569C-4465-9B99-E5FF7B122A94}"/>
    <cellStyle name="40% - Accent2 6 2 5" xfId="9949" xr:uid="{B820BD85-5207-44B1-9797-4A4CE9585DE0}"/>
    <cellStyle name="40% - Accent2 6 2 5 2" xfId="27774" xr:uid="{30AF8155-D3B4-48EB-883C-83FB2F77C353}"/>
    <cellStyle name="40% - Accent2 6 2 6" xfId="19274" xr:uid="{62641357-0102-433B-B446-CEF92ABC7D30}"/>
    <cellStyle name="40% - Accent2 6 3" xfId="1866" xr:uid="{D02360E4-FEFA-4D6E-B08F-84BDEF09DD9F}"/>
    <cellStyle name="40% - Accent2 6 3 2" xfId="3946" xr:uid="{6E8DBDE1-9385-4988-B834-6C2DA89CE03B}"/>
    <cellStyle name="40% - Accent2 6 3 2 2" xfId="8106" xr:uid="{E18097EB-7C49-4122-87D1-4C48CD5E9DFE}"/>
    <cellStyle name="40% - Accent2 6 3 2 2 2" xfId="16689" xr:uid="{EBC1EA8C-F754-43CF-8648-E19774494196}"/>
    <cellStyle name="40% - Accent2 6 3 2 2 2 2" xfId="34514" xr:uid="{507B0DD6-510E-46A9-BD99-F35D0B5C6E3C}"/>
    <cellStyle name="40% - Accent2 6 3 2 2 3" xfId="26014" xr:uid="{BA39E934-2A59-4CAA-A212-AC79055E0508}"/>
    <cellStyle name="40% - Accent2 6 3 2 3" xfId="12529" xr:uid="{822E7BE2-FFB7-4749-89C2-AA14CD400231}"/>
    <cellStyle name="40% - Accent2 6 3 2 3 2" xfId="30354" xr:uid="{BB4CF5EA-E2A0-4D6C-BAC2-BA64996E0B50}"/>
    <cellStyle name="40% - Accent2 6 3 2 4" xfId="21854" xr:uid="{2A4D1B4C-FF9F-4656-82DB-1279559B91C0}"/>
    <cellStyle name="40% - Accent2 6 3 3" xfId="6026" xr:uid="{3DBF3AA6-ED90-40D6-926D-007C59FB0B75}"/>
    <cellStyle name="40% - Accent2 6 3 3 2" xfId="14609" xr:uid="{73D47642-581F-44E6-9CAB-4163B6BA2606}"/>
    <cellStyle name="40% - Accent2 6 3 3 2 2" xfId="32434" xr:uid="{E14DAE5F-D849-4D42-B2B4-45FBDC2728FA}"/>
    <cellStyle name="40% - Accent2 6 3 3 3" xfId="23934" xr:uid="{52E06D3D-61D7-44DD-975B-E3E311E24E23}"/>
    <cellStyle name="40% - Accent2 6 3 4" xfId="10449" xr:uid="{E165FA62-D2F7-423B-BF8B-57AA22BE6108}"/>
    <cellStyle name="40% - Accent2 6 3 4 2" xfId="28274" xr:uid="{F11B7CE8-F56A-441B-967A-ACA9471B6E3D}"/>
    <cellStyle name="40% - Accent2 6 3 5" xfId="19774" xr:uid="{8E80BDE5-03A9-45E3-9B9C-FF829E3D8876}"/>
    <cellStyle name="40% - Accent2 6 4" xfId="2966" xr:uid="{E37E9457-D496-4EBD-8E00-9517101E51CF}"/>
    <cellStyle name="40% - Accent2 6 4 2" xfId="7126" xr:uid="{D8C41964-8E27-4BBB-A425-04CB039C1E0F}"/>
    <cellStyle name="40% - Accent2 6 4 2 2" xfId="15709" xr:uid="{8A2F38BD-5A0C-466E-BD89-877FB51365BB}"/>
    <cellStyle name="40% - Accent2 6 4 2 2 2" xfId="33534" xr:uid="{C304DA84-2D24-4AEE-A125-B8F6D85D0C12}"/>
    <cellStyle name="40% - Accent2 6 4 2 3" xfId="25034" xr:uid="{35CD3BA0-E357-480A-B5A6-EEC7E326AC1E}"/>
    <cellStyle name="40% - Accent2 6 4 3" xfId="11549" xr:uid="{5811B0FC-1C86-47DC-BB9A-8E4AFDECE525}"/>
    <cellStyle name="40% - Accent2 6 4 3 2" xfId="29374" xr:uid="{85EAE4AB-B8C3-480C-B557-F5FB9DA39E70}"/>
    <cellStyle name="40% - Accent2 6 4 4" xfId="20874" xr:uid="{F5BA1D0D-9D9C-41BC-9C43-3C9BCF3017E0}"/>
    <cellStyle name="40% - Accent2 6 5" xfId="5046" xr:uid="{0DED3F0F-23F7-419A-9259-7FD9D19DA81D}"/>
    <cellStyle name="40% - Accent2 6 5 2" xfId="13629" xr:uid="{8F80BDF5-9248-4CCB-BEAC-A59F0F8426E4}"/>
    <cellStyle name="40% - Accent2 6 5 2 2" xfId="31454" xr:uid="{DB943477-D5BB-4F13-B96F-341FFE127042}"/>
    <cellStyle name="40% - Accent2 6 5 3" xfId="22954" xr:uid="{2704660E-F50F-44C2-A880-A2B1AB2627C6}"/>
    <cellStyle name="40% - Accent2 6 6" xfId="9469" xr:uid="{2A98A49A-387B-4762-ABE4-ED0CD75D15AE}"/>
    <cellStyle name="40% - Accent2 6 6 2" xfId="27294" xr:uid="{F7CEA83D-C850-468C-B565-4838B8601122}"/>
    <cellStyle name="40% - Accent2 6 7" xfId="18794" xr:uid="{51F5E0DB-7674-45A7-937F-8DF61530C238}"/>
    <cellStyle name="40% - Accent2 60" xfId="18233" xr:uid="{0E3A5D72-99F4-4D49-8680-BA1D70D5821E}"/>
    <cellStyle name="40% - Accent2 61" xfId="18253" xr:uid="{C38E9AC5-F52A-48AC-9A2C-F4D352F3BDAF}"/>
    <cellStyle name="40% - Accent2 62" xfId="18273" xr:uid="{BE8481AF-12C6-416B-BFCD-673A324DDCDC}"/>
    <cellStyle name="40% - Accent2 63" xfId="18293" xr:uid="{3B13C0FA-3D61-4D9C-AEB7-7541C99DD234}"/>
    <cellStyle name="40% - Accent2 64" xfId="18313" xr:uid="{11E03197-20F4-43ED-9802-013A9672E64F}"/>
    <cellStyle name="40% - Accent2 65" xfId="18333" xr:uid="{0C5D3E63-9B15-403B-AFEC-1A79D924DD8C}"/>
    <cellStyle name="40% - Accent2 66" xfId="18353" xr:uid="{C92D5A85-EA97-44BF-A4FE-F0E7805A7AFF}"/>
    <cellStyle name="40% - Accent2 67" xfId="18373" xr:uid="{AA276401-1EBD-4F3A-A17C-3F16107BA57B}"/>
    <cellStyle name="40% - Accent2 68" xfId="18393" xr:uid="{3C927BB6-4F50-4638-BCEF-FB4D2B20A5AB}"/>
    <cellStyle name="40% - Accent2 69" xfId="18414" xr:uid="{23AA9CD7-6505-467C-A0BA-126F671A3442}"/>
    <cellStyle name="40% - Accent2 7" xfId="670" xr:uid="{F18D0771-6D48-41A9-A23D-4A67D7D31D83}"/>
    <cellStyle name="40% - Accent2 7 2" xfId="1276" xr:uid="{0C277D82-3DEB-405F-B4B4-06B1D4C73F97}"/>
    <cellStyle name="40% - Accent2 7 2 2" xfId="2366" xr:uid="{432CD6EE-51D2-468F-9E07-386292DE2094}"/>
    <cellStyle name="40% - Accent2 7 2 2 2" xfId="4446" xr:uid="{9A754ACC-ABC2-4CB9-AE99-4B196F5D9402}"/>
    <cellStyle name="40% - Accent2 7 2 2 2 2" xfId="8606" xr:uid="{47B7B9A5-612B-4ED1-B6F6-F93DF43F4DB2}"/>
    <cellStyle name="40% - Accent2 7 2 2 2 2 2" xfId="17189" xr:uid="{C2CF64C8-99B6-43DF-9369-66C5D09F056A}"/>
    <cellStyle name="40% - Accent2 7 2 2 2 2 2 2" xfId="35014" xr:uid="{E2DE8621-7AB1-4BFA-86FC-2DF7AEDC998F}"/>
    <cellStyle name="40% - Accent2 7 2 2 2 2 3" xfId="26514" xr:uid="{48ECD060-1749-4054-8551-5D0540A35D3C}"/>
    <cellStyle name="40% - Accent2 7 2 2 2 3" xfId="13029" xr:uid="{BB8BADDC-E9F1-46D0-8C56-6017C4E9760E}"/>
    <cellStyle name="40% - Accent2 7 2 2 2 3 2" xfId="30854" xr:uid="{7E9179CE-185E-461C-BC18-D1D9DF800FCE}"/>
    <cellStyle name="40% - Accent2 7 2 2 2 4" xfId="22354" xr:uid="{DCC6F66B-F5BC-4DA9-B511-CF87570F45AA}"/>
    <cellStyle name="40% - Accent2 7 2 2 3" xfId="6526" xr:uid="{A7827231-55EC-4ADA-923A-17380F607E0D}"/>
    <cellStyle name="40% - Accent2 7 2 2 3 2" xfId="15109" xr:uid="{A65497C4-9242-49B1-924A-CEE6E6744ACC}"/>
    <cellStyle name="40% - Accent2 7 2 2 3 2 2" xfId="32934" xr:uid="{A36A2979-3FD0-47A6-A42E-B49C799C89A5}"/>
    <cellStyle name="40% - Accent2 7 2 2 3 3" xfId="24434" xr:uid="{DAFC0B00-0395-42C8-AAB0-3EBDC79D229D}"/>
    <cellStyle name="40% - Accent2 7 2 2 4" xfId="10949" xr:uid="{E0DC351E-7F4D-4DC0-ACA7-746CCB3B7F48}"/>
    <cellStyle name="40% - Accent2 7 2 2 4 2" xfId="28774" xr:uid="{9FDFBA08-DC28-477A-BA4C-FE547CF357E0}"/>
    <cellStyle name="40% - Accent2 7 2 2 5" xfId="20274" xr:uid="{1F770285-9FA8-4FF5-AAA4-5F315D01EF0B}"/>
    <cellStyle name="40% - Accent2 7 2 3" xfId="3466" xr:uid="{BE135869-A058-4874-96E9-B2CC10250ECF}"/>
    <cellStyle name="40% - Accent2 7 2 3 2" xfId="7626" xr:uid="{48D318A9-66DE-4566-AF58-BF192FA4F2A8}"/>
    <cellStyle name="40% - Accent2 7 2 3 2 2" xfId="16209" xr:uid="{B8BD677D-3F27-4CB2-A178-754C7061AE99}"/>
    <cellStyle name="40% - Accent2 7 2 3 2 2 2" xfId="34034" xr:uid="{99A6F59C-209C-47AB-83DE-9C00B1EABCA5}"/>
    <cellStyle name="40% - Accent2 7 2 3 2 3" xfId="25534" xr:uid="{E1547FAE-0D65-4B75-8D3E-DFC547C49085}"/>
    <cellStyle name="40% - Accent2 7 2 3 3" xfId="12049" xr:uid="{0CB8B4E4-9C00-4E83-B440-5CE042B0B902}"/>
    <cellStyle name="40% - Accent2 7 2 3 3 2" xfId="29874" xr:uid="{EE8CC4A4-F406-4677-9EEB-51491172A0CE}"/>
    <cellStyle name="40% - Accent2 7 2 3 4" xfId="21374" xr:uid="{39E6D1C1-6F49-44C6-A7E6-37031BF68D2F}"/>
    <cellStyle name="40% - Accent2 7 2 4" xfId="5546" xr:uid="{562C892A-003A-48C1-9BE2-36CE3E3E32ED}"/>
    <cellStyle name="40% - Accent2 7 2 4 2" xfId="14129" xr:uid="{9398BD63-76F3-4279-A4DC-C393D46F92C6}"/>
    <cellStyle name="40% - Accent2 7 2 4 2 2" xfId="31954" xr:uid="{27FFAB42-DD74-4659-9E54-C36A6CF790E0}"/>
    <cellStyle name="40% - Accent2 7 2 4 3" xfId="23454" xr:uid="{93405F65-6E0E-481A-9C3C-D0EC79A82EB7}"/>
    <cellStyle name="40% - Accent2 7 2 5" xfId="9969" xr:uid="{C6340FDD-FFA8-4506-8B91-DA478E414153}"/>
    <cellStyle name="40% - Accent2 7 2 5 2" xfId="27794" xr:uid="{20CA5342-D915-4219-8E54-50536033A3F9}"/>
    <cellStyle name="40% - Accent2 7 2 6" xfId="19294" xr:uid="{B9F46F41-A93C-449D-BB24-ADA26E4BCC56}"/>
    <cellStyle name="40% - Accent2 7 3" xfId="1886" xr:uid="{7D567B98-2409-4574-BA57-193B53DFDDA5}"/>
    <cellStyle name="40% - Accent2 7 3 2" xfId="3966" xr:uid="{3DFF9E59-11DE-479F-B104-C7AF4CF8CD4C}"/>
    <cellStyle name="40% - Accent2 7 3 2 2" xfId="8126" xr:uid="{E490566E-5E8B-414A-8475-319800A99768}"/>
    <cellStyle name="40% - Accent2 7 3 2 2 2" xfId="16709" xr:uid="{B411C279-0B7F-4325-A954-9BE34FECAA48}"/>
    <cellStyle name="40% - Accent2 7 3 2 2 2 2" xfId="34534" xr:uid="{3945223D-8187-480F-B9ED-E66CCA3C69B6}"/>
    <cellStyle name="40% - Accent2 7 3 2 2 3" xfId="26034" xr:uid="{5C38E114-4922-4CA6-86BC-B17996374F13}"/>
    <cellStyle name="40% - Accent2 7 3 2 3" xfId="12549" xr:uid="{0331AA9A-E57F-4E44-A1DD-91F474DAEB07}"/>
    <cellStyle name="40% - Accent2 7 3 2 3 2" xfId="30374" xr:uid="{C2F7CD10-04E9-4DA3-83D4-7BEC39DC0712}"/>
    <cellStyle name="40% - Accent2 7 3 2 4" xfId="21874" xr:uid="{CD121D05-D375-4D35-B93E-8AD7A195E037}"/>
    <cellStyle name="40% - Accent2 7 3 3" xfId="6046" xr:uid="{06AE8710-8F41-4B82-A777-A08B24C16F6E}"/>
    <cellStyle name="40% - Accent2 7 3 3 2" xfId="14629" xr:uid="{AEDE4B96-0559-4C8D-A548-B38BADC83F00}"/>
    <cellStyle name="40% - Accent2 7 3 3 2 2" xfId="32454" xr:uid="{0B0B0BDB-7987-45FC-AB72-7FE1470ED54A}"/>
    <cellStyle name="40% - Accent2 7 3 3 3" xfId="23954" xr:uid="{57B90B6C-169C-4C62-B3EE-5F4E1CAAE55D}"/>
    <cellStyle name="40% - Accent2 7 3 4" xfId="10469" xr:uid="{A3165026-4B61-4A56-BB42-269FA7A8F35F}"/>
    <cellStyle name="40% - Accent2 7 3 4 2" xfId="28294" xr:uid="{5CC78CFD-16AD-4A0A-9A7E-02011A8109AC}"/>
    <cellStyle name="40% - Accent2 7 3 5" xfId="19794" xr:uid="{C1AE0A5E-C317-47B9-ACDD-D221B9D65D6F}"/>
    <cellStyle name="40% - Accent2 7 4" xfId="2986" xr:uid="{6606AB41-474D-4838-BD2E-C1D20784E278}"/>
    <cellStyle name="40% - Accent2 7 4 2" xfId="7146" xr:uid="{4F71A7C2-4EB4-4EF5-BB4F-8902E520850C}"/>
    <cellStyle name="40% - Accent2 7 4 2 2" xfId="15729" xr:uid="{F09AFAB6-C868-4F3F-BA81-DBB5390CBFA0}"/>
    <cellStyle name="40% - Accent2 7 4 2 2 2" xfId="33554" xr:uid="{BB4EEF48-575C-4B71-B676-AAC3021F5E6F}"/>
    <cellStyle name="40% - Accent2 7 4 2 3" xfId="25054" xr:uid="{31C31268-24DF-4100-A5B7-61369500B8C1}"/>
    <cellStyle name="40% - Accent2 7 4 3" xfId="11569" xr:uid="{F2BFC52B-77DE-4E54-BB1C-06B79A3A74D5}"/>
    <cellStyle name="40% - Accent2 7 4 3 2" xfId="29394" xr:uid="{427EA2FE-F238-459C-A5E4-C61A7336E57F}"/>
    <cellStyle name="40% - Accent2 7 4 4" xfId="20894" xr:uid="{C3B49129-888A-415F-92B4-7F721C972A19}"/>
    <cellStyle name="40% - Accent2 7 5" xfId="5066" xr:uid="{2EFD7407-4DC8-4F96-8E0D-5925EA814DBC}"/>
    <cellStyle name="40% - Accent2 7 5 2" xfId="13649" xr:uid="{013D50DA-1331-4361-B1D2-D632F3F1E559}"/>
    <cellStyle name="40% - Accent2 7 5 2 2" xfId="31474" xr:uid="{31324989-6B42-465E-A05A-23D75322D9A8}"/>
    <cellStyle name="40% - Accent2 7 5 3" xfId="22974" xr:uid="{8CF40945-A32D-4DA5-AFBB-8A89E87D77F5}"/>
    <cellStyle name="40% - Accent2 7 6" xfId="9489" xr:uid="{85FA572E-AD18-4CD5-A32A-C1F4C80121AA}"/>
    <cellStyle name="40% - Accent2 7 6 2" xfId="27314" xr:uid="{32EBFFD0-BB6D-4366-A009-C2518245DA68}"/>
    <cellStyle name="40% - Accent2 7 7" xfId="18814" xr:uid="{46112603-6ECD-4F1F-B4DC-C56CEE25C5BB}"/>
    <cellStyle name="40% - Accent2 70" xfId="18434" xr:uid="{257955E5-E97C-4E2C-AF5D-BF2D671ACE27}"/>
    <cellStyle name="40% - Accent2 71" xfId="18454" xr:uid="{DB274E0B-2E87-4532-97F5-05E3AC47446A}"/>
    <cellStyle name="40% - Accent2 72" xfId="18474" xr:uid="{1FEAD696-46F6-4893-BFA8-A0158C84A489}"/>
    <cellStyle name="40% - Accent2 73" xfId="18494" xr:uid="{037B5ED8-1EFC-435A-9C31-C8D83335F084}"/>
    <cellStyle name="40% - Accent2 74" xfId="18514" xr:uid="{B157C6DB-C373-4C1E-AD61-BD13BE565A29}"/>
    <cellStyle name="40% - Accent2 75" xfId="18534" xr:uid="{CE8D2EE0-005A-4677-A9D2-A3F2104B4245}"/>
    <cellStyle name="40% - Accent2 76" xfId="18554" xr:uid="{1D956B6C-BDF1-4BF1-9B70-06DC12C78B4B}"/>
    <cellStyle name="40% - Accent2 77" xfId="18574" xr:uid="{C3F7B57D-439E-4301-945E-CE98DC27FB0A}"/>
    <cellStyle name="40% - Accent2 78" xfId="18594" xr:uid="{2F2AD7A3-1FE0-4C20-A7FE-6C42C56FA71B}"/>
    <cellStyle name="40% - Accent2 79" xfId="18614" xr:uid="{9EF7360F-1DED-49F5-8005-29E8BD9F4282}"/>
    <cellStyle name="40% - Accent2 8" xfId="691" xr:uid="{90D11086-963B-4077-A7E9-41F70ED5B043}"/>
    <cellStyle name="40% - Accent2 8 2" xfId="1297" xr:uid="{A9CD564F-5B14-4A3B-AB03-9274D70DFE15}"/>
    <cellStyle name="40% - Accent2 8 2 2" xfId="2386" xr:uid="{7BE5CA5B-36A6-4E6E-AF62-6AC2EBAD299D}"/>
    <cellStyle name="40% - Accent2 8 2 2 2" xfId="4466" xr:uid="{FAF2552E-0A88-413C-A4C5-3A72A3A0026B}"/>
    <cellStyle name="40% - Accent2 8 2 2 2 2" xfId="8626" xr:uid="{7ECADF86-C0BB-4175-BB01-04A9CB714C6F}"/>
    <cellStyle name="40% - Accent2 8 2 2 2 2 2" xfId="17209" xr:uid="{C24D922E-9908-4B1F-9A38-5BCA25D5AD52}"/>
    <cellStyle name="40% - Accent2 8 2 2 2 2 2 2" xfId="35034" xr:uid="{F1C17404-FEAD-4934-8F83-02C83F6EE5FD}"/>
    <cellStyle name="40% - Accent2 8 2 2 2 2 3" xfId="26534" xr:uid="{72FF2356-0369-43C9-A905-67A8EDFD966A}"/>
    <cellStyle name="40% - Accent2 8 2 2 2 3" xfId="13049" xr:uid="{F3A70172-83AB-4651-8745-CDB94F1A1A65}"/>
    <cellStyle name="40% - Accent2 8 2 2 2 3 2" xfId="30874" xr:uid="{394F600B-4744-436B-B314-B671338B0C1C}"/>
    <cellStyle name="40% - Accent2 8 2 2 2 4" xfId="22374" xr:uid="{3D545333-25BB-4BEE-88B5-3E18BC02824F}"/>
    <cellStyle name="40% - Accent2 8 2 2 3" xfId="6546" xr:uid="{8F363570-00DA-4752-AB7F-A470AA3BC6D5}"/>
    <cellStyle name="40% - Accent2 8 2 2 3 2" xfId="15129" xr:uid="{6C852958-0666-477A-AD98-AA31DA7521F0}"/>
    <cellStyle name="40% - Accent2 8 2 2 3 2 2" xfId="32954" xr:uid="{35781126-C156-46F2-B88D-3D6B53F84827}"/>
    <cellStyle name="40% - Accent2 8 2 2 3 3" xfId="24454" xr:uid="{A5386322-3286-463C-BB67-7509F643879D}"/>
    <cellStyle name="40% - Accent2 8 2 2 4" xfId="10969" xr:uid="{2E8EC9DA-8D23-48F4-A197-3E0F864278AC}"/>
    <cellStyle name="40% - Accent2 8 2 2 4 2" xfId="28794" xr:uid="{DA4CE20E-987B-4A10-AB48-D29A256EFD7B}"/>
    <cellStyle name="40% - Accent2 8 2 2 5" xfId="20294" xr:uid="{BB7FF3B6-B3CE-4E8B-BE9D-FB1F73A35CB1}"/>
    <cellStyle name="40% - Accent2 8 2 3" xfId="3486" xr:uid="{BA5B4110-1F67-44D6-81F4-F49D2605DB93}"/>
    <cellStyle name="40% - Accent2 8 2 3 2" xfId="7646" xr:uid="{A8381322-9B7E-448C-9E46-D87B4FBE31D1}"/>
    <cellStyle name="40% - Accent2 8 2 3 2 2" xfId="16229" xr:uid="{3DB328A5-B95B-491A-936A-ECE7FBC1B118}"/>
    <cellStyle name="40% - Accent2 8 2 3 2 2 2" xfId="34054" xr:uid="{FAF2A138-83DE-4F0A-AB10-91E676E85611}"/>
    <cellStyle name="40% - Accent2 8 2 3 2 3" xfId="25554" xr:uid="{AA0FBA38-7AC1-42E1-AF6E-0775A681938D}"/>
    <cellStyle name="40% - Accent2 8 2 3 3" xfId="12069" xr:uid="{42714C5D-BC3B-44B7-A94A-D1DF3010280F}"/>
    <cellStyle name="40% - Accent2 8 2 3 3 2" xfId="29894" xr:uid="{8765DCB6-1917-46CB-A8EE-E3B94A3A909C}"/>
    <cellStyle name="40% - Accent2 8 2 3 4" xfId="21394" xr:uid="{98C0E713-A87F-4E1A-B5EF-98F50EA8D2C9}"/>
    <cellStyle name="40% - Accent2 8 2 4" xfId="5566" xr:uid="{5B68F5E9-FED7-4B1C-BCA4-3498EE4CF967}"/>
    <cellStyle name="40% - Accent2 8 2 4 2" xfId="14149" xr:uid="{B293C4D3-1E6C-47D4-B605-60C92337A146}"/>
    <cellStyle name="40% - Accent2 8 2 4 2 2" xfId="31974" xr:uid="{8D7CCBC4-093C-4207-AF64-091238A5C0DB}"/>
    <cellStyle name="40% - Accent2 8 2 4 3" xfId="23474" xr:uid="{9A7EC2CF-F5F5-4660-B6FD-3D510D1133BD}"/>
    <cellStyle name="40% - Accent2 8 2 5" xfId="9989" xr:uid="{4FBA2762-39EF-484A-ACB4-CC9C89E50A65}"/>
    <cellStyle name="40% - Accent2 8 2 5 2" xfId="27814" xr:uid="{0C24B63C-FFE3-4349-B492-3A7830B7C21B}"/>
    <cellStyle name="40% - Accent2 8 2 6" xfId="19314" xr:uid="{AF511DE4-DE5A-4140-A707-F7A0F54AE569}"/>
    <cellStyle name="40% - Accent2 8 3" xfId="1906" xr:uid="{13F84ECC-93B9-424D-9829-A6E5FC4BED6F}"/>
    <cellStyle name="40% - Accent2 8 3 2" xfId="3986" xr:uid="{A5EEE4B6-5486-4F13-A8B3-86109CDB3CD6}"/>
    <cellStyle name="40% - Accent2 8 3 2 2" xfId="8146" xr:uid="{54AEC3F6-E916-492B-B8B7-1291F82FCE77}"/>
    <cellStyle name="40% - Accent2 8 3 2 2 2" xfId="16729" xr:uid="{614BA589-3A2A-4CEE-A55B-F889E176913F}"/>
    <cellStyle name="40% - Accent2 8 3 2 2 2 2" xfId="34554" xr:uid="{2CB02CF9-9309-44BB-A096-C4CF46618BAD}"/>
    <cellStyle name="40% - Accent2 8 3 2 2 3" xfId="26054" xr:uid="{ED4F8CE3-5351-4165-B87F-D6EDCCB257B6}"/>
    <cellStyle name="40% - Accent2 8 3 2 3" xfId="12569" xr:uid="{6EC30618-9EFA-4F4E-8414-BDBC61F0CD10}"/>
    <cellStyle name="40% - Accent2 8 3 2 3 2" xfId="30394" xr:uid="{53BF500F-B24F-4F0B-A3EE-795F1A16EDA8}"/>
    <cellStyle name="40% - Accent2 8 3 2 4" xfId="21894" xr:uid="{BE8EB189-9DF2-4FA0-81BA-CB81A9A64DB8}"/>
    <cellStyle name="40% - Accent2 8 3 3" xfId="6066" xr:uid="{C2220D90-C65E-4B0C-A3ED-9123690070AE}"/>
    <cellStyle name="40% - Accent2 8 3 3 2" xfId="14649" xr:uid="{0D81FAD7-3E63-4F89-B09D-5466A0B080E9}"/>
    <cellStyle name="40% - Accent2 8 3 3 2 2" xfId="32474" xr:uid="{319B3CE2-1BE1-4D17-893A-F3560517F017}"/>
    <cellStyle name="40% - Accent2 8 3 3 3" xfId="23974" xr:uid="{EE326095-EA90-43AF-81D6-AB7142B29DB1}"/>
    <cellStyle name="40% - Accent2 8 3 4" xfId="10489" xr:uid="{D7316DA1-693F-4B69-B849-6D4F2E27A036}"/>
    <cellStyle name="40% - Accent2 8 3 4 2" xfId="28314" xr:uid="{793418FF-58A1-449F-8168-07A507FADC13}"/>
    <cellStyle name="40% - Accent2 8 3 5" xfId="19814" xr:uid="{20E05150-E961-425C-94FC-E268F37C7857}"/>
    <cellStyle name="40% - Accent2 8 4" xfId="3006" xr:uid="{30145D85-D029-4FCE-9EB0-09FEBFC691DE}"/>
    <cellStyle name="40% - Accent2 8 4 2" xfId="7166" xr:uid="{5006BE23-B8EE-418F-8050-A3AB470BC448}"/>
    <cellStyle name="40% - Accent2 8 4 2 2" xfId="15749" xr:uid="{50B8D76B-9567-458C-9D74-E0EA3FCD8820}"/>
    <cellStyle name="40% - Accent2 8 4 2 2 2" xfId="33574" xr:uid="{BB71D177-22AD-4216-B544-D838B97652B2}"/>
    <cellStyle name="40% - Accent2 8 4 2 3" xfId="25074" xr:uid="{5AB130F4-E28A-425D-B33A-08502C85E378}"/>
    <cellStyle name="40% - Accent2 8 4 3" xfId="11589" xr:uid="{329D4A23-6B8F-418A-9C46-8F8C59F79C1D}"/>
    <cellStyle name="40% - Accent2 8 4 3 2" xfId="29414" xr:uid="{D2829493-703A-4BE8-8AE8-8B3912D73F4E}"/>
    <cellStyle name="40% - Accent2 8 4 4" xfId="20914" xr:uid="{10775884-11AD-426E-A86D-E9BC71F6AF1F}"/>
    <cellStyle name="40% - Accent2 8 5" xfId="5086" xr:uid="{B9926390-100F-441B-8950-F9AF0E515488}"/>
    <cellStyle name="40% - Accent2 8 5 2" xfId="13669" xr:uid="{B598B3C8-20C2-4449-919F-823BBD5994CA}"/>
    <cellStyle name="40% - Accent2 8 5 2 2" xfId="31494" xr:uid="{24421E47-63DC-423C-B7DF-CD465EA2FD18}"/>
    <cellStyle name="40% - Accent2 8 5 3" xfId="22994" xr:uid="{1E2CE8A3-E309-41CE-9988-52F53E14D04E}"/>
    <cellStyle name="40% - Accent2 8 6" xfId="9509" xr:uid="{EAACE00F-8C82-4F42-82AB-474EC3D6638E}"/>
    <cellStyle name="40% - Accent2 8 6 2" xfId="27334" xr:uid="{F6F394CE-0A32-47D0-BE2E-57D481D0167E}"/>
    <cellStyle name="40% - Accent2 8 7" xfId="18834" xr:uid="{AA91B9D6-A737-4593-BE2F-FA3CD2B0FEC8}"/>
    <cellStyle name="40% - Accent2 80" xfId="18634" xr:uid="{A39A6330-E93E-41FF-97A6-7976122BD626}"/>
    <cellStyle name="40% - Accent2 81" xfId="18654" xr:uid="{B05E7A75-29BD-47E8-9245-CBC9C706C228}"/>
    <cellStyle name="40% - Accent2 82" xfId="35774" xr:uid="{A06A0195-CDDA-4343-85A3-B14777120527}"/>
    <cellStyle name="40% - Accent2 83" xfId="35794" xr:uid="{F27B2176-EEFA-429D-A159-EB671D96BD15}"/>
    <cellStyle name="40% - Accent2 84" xfId="35814" xr:uid="{29E8E6B0-41D0-4072-837C-3EC75F9CC5B1}"/>
    <cellStyle name="40% - Accent2 85" xfId="35834" xr:uid="{676BABEC-84A8-44F5-B637-D3DDA13369CD}"/>
    <cellStyle name="40% - Accent2 86" xfId="35854" xr:uid="{2D51481B-DC9E-4439-B7BC-4F5F76298CAF}"/>
    <cellStyle name="40% - Accent2 87" xfId="35874" xr:uid="{A5CB6A30-096F-40A7-8990-E7ED23B7E565}"/>
    <cellStyle name="40% - Accent2 88" xfId="35894" xr:uid="{F9FD7CFA-7D00-4FA3-A4F6-E89DF4933D29}"/>
    <cellStyle name="40% - Accent2 89" xfId="35914" xr:uid="{4D874BB6-DB92-4404-B49B-82D9066C1432}"/>
    <cellStyle name="40% - Accent2 9" xfId="714" xr:uid="{B2A51D89-EE81-41E4-9A01-FDCE1FBC0DF2}"/>
    <cellStyle name="40% - Accent2 9 2" xfId="1320" xr:uid="{118E0861-867D-4D80-AC06-76D81C0D1A36}"/>
    <cellStyle name="40% - Accent2 9 2 2" xfId="2406" xr:uid="{D6D6DFD2-D4CF-4C8E-A1E2-2B2036D12F15}"/>
    <cellStyle name="40% - Accent2 9 2 2 2" xfId="4486" xr:uid="{99146A32-4BF4-48F3-AF5E-78AC2CC0FE50}"/>
    <cellStyle name="40% - Accent2 9 2 2 2 2" xfId="8646" xr:uid="{94470C65-4429-46A9-9414-6CCB299C36B8}"/>
    <cellStyle name="40% - Accent2 9 2 2 2 2 2" xfId="17229" xr:uid="{34647A48-F66F-4AD0-9927-EF8867E7E27B}"/>
    <cellStyle name="40% - Accent2 9 2 2 2 2 2 2" xfId="35054" xr:uid="{F55BEECB-A5B8-438A-983C-99984A8A8E3B}"/>
    <cellStyle name="40% - Accent2 9 2 2 2 2 3" xfId="26554" xr:uid="{7A223909-6716-4527-89A7-F82452882FAE}"/>
    <cellStyle name="40% - Accent2 9 2 2 2 3" xfId="13069" xr:uid="{CFDDBB86-6A28-42A5-AE50-7B64DF7C9EBD}"/>
    <cellStyle name="40% - Accent2 9 2 2 2 3 2" xfId="30894" xr:uid="{3819940D-83A0-4B5D-A94F-A1B477043C61}"/>
    <cellStyle name="40% - Accent2 9 2 2 2 4" xfId="22394" xr:uid="{65310BDB-BCAA-4647-8F0A-73BCDFED2C96}"/>
    <cellStyle name="40% - Accent2 9 2 2 3" xfId="6566" xr:uid="{8C26C391-70B9-45FD-9452-FA5E3A2072E8}"/>
    <cellStyle name="40% - Accent2 9 2 2 3 2" xfId="15149" xr:uid="{5AC95E95-BCD5-4985-BA70-CE6D25B9F878}"/>
    <cellStyle name="40% - Accent2 9 2 2 3 2 2" xfId="32974" xr:uid="{F9C171C5-D9CA-4299-81CD-3E1AA54C7BA0}"/>
    <cellStyle name="40% - Accent2 9 2 2 3 3" xfId="24474" xr:uid="{CC01C942-3923-49C0-B32B-97BB2D9ED3A6}"/>
    <cellStyle name="40% - Accent2 9 2 2 4" xfId="10989" xr:uid="{69CEACAF-E6A7-4508-8B2A-661041DE2A0A}"/>
    <cellStyle name="40% - Accent2 9 2 2 4 2" xfId="28814" xr:uid="{8972A53B-83A8-49DB-A27E-76BF4881D8B1}"/>
    <cellStyle name="40% - Accent2 9 2 2 5" xfId="20314" xr:uid="{EADFF8D4-2125-41DF-90EB-DDCD7EB84772}"/>
    <cellStyle name="40% - Accent2 9 2 3" xfId="3506" xr:uid="{7440D5F7-7DE2-4BCB-BD18-0EAA2DF526E3}"/>
    <cellStyle name="40% - Accent2 9 2 3 2" xfId="7666" xr:uid="{0EFBD4E8-4A49-4E1F-9284-34B21FE08A07}"/>
    <cellStyle name="40% - Accent2 9 2 3 2 2" xfId="16249" xr:uid="{AE00966A-31EB-4EE7-BFD5-6740BBE7815C}"/>
    <cellStyle name="40% - Accent2 9 2 3 2 2 2" xfId="34074" xr:uid="{E23ADDCA-2BD6-4AF0-B92C-66CAAB4E08FA}"/>
    <cellStyle name="40% - Accent2 9 2 3 2 3" xfId="25574" xr:uid="{6445636F-3A4F-45A1-80C3-6D72CAAC4E73}"/>
    <cellStyle name="40% - Accent2 9 2 3 3" xfId="12089" xr:uid="{10E64D5E-A67E-48C8-BCBB-4A10CC30113B}"/>
    <cellStyle name="40% - Accent2 9 2 3 3 2" xfId="29914" xr:uid="{085F3542-D2B0-4BF5-8A56-75892797C774}"/>
    <cellStyle name="40% - Accent2 9 2 3 4" xfId="21414" xr:uid="{6EC3011C-8FA0-4659-AF92-777DF45FAB28}"/>
    <cellStyle name="40% - Accent2 9 2 4" xfId="5586" xr:uid="{6EFDED94-1FE9-40EB-B805-C8BF712B0C5B}"/>
    <cellStyle name="40% - Accent2 9 2 4 2" xfId="14169" xr:uid="{C4635989-916D-487C-9EF7-C1956CBC441A}"/>
    <cellStyle name="40% - Accent2 9 2 4 2 2" xfId="31994" xr:uid="{9FBC06FF-8A64-4DD2-91F5-E1337B081624}"/>
    <cellStyle name="40% - Accent2 9 2 4 3" xfId="23494" xr:uid="{E8756235-E2AD-4AE8-86B7-DB5F6F0D28BC}"/>
    <cellStyle name="40% - Accent2 9 2 5" xfId="10009" xr:uid="{F451D93D-3D22-4219-87CF-E8A3C448BEB7}"/>
    <cellStyle name="40% - Accent2 9 2 5 2" xfId="27834" xr:uid="{7D668201-6323-4A2B-9A0F-325B0BAB90D2}"/>
    <cellStyle name="40% - Accent2 9 2 6" xfId="19334" xr:uid="{DF97BED4-8F7B-4A44-814F-495D1EC8C522}"/>
    <cellStyle name="40% - Accent2 9 3" xfId="1926" xr:uid="{EFD98B62-209B-4659-B44D-047A7BF032A7}"/>
    <cellStyle name="40% - Accent2 9 3 2" xfId="4006" xr:uid="{813FE908-B771-4B03-B5B6-8AD49E2EC12A}"/>
    <cellStyle name="40% - Accent2 9 3 2 2" xfId="8166" xr:uid="{9447D875-3748-4DE7-9F1D-DFADA4691883}"/>
    <cellStyle name="40% - Accent2 9 3 2 2 2" xfId="16749" xr:uid="{724DE510-5658-4A38-975E-ECE9932EA830}"/>
    <cellStyle name="40% - Accent2 9 3 2 2 2 2" xfId="34574" xr:uid="{C352F5FF-C95D-4382-860C-F14190BE5838}"/>
    <cellStyle name="40% - Accent2 9 3 2 2 3" xfId="26074" xr:uid="{F1AEF937-328C-4FC4-BF8B-B90E1356DB0B}"/>
    <cellStyle name="40% - Accent2 9 3 2 3" xfId="12589" xr:uid="{122B8C4F-3792-4EEF-B607-ABFFD2B2E703}"/>
    <cellStyle name="40% - Accent2 9 3 2 3 2" xfId="30414" xr:uid="{5DFEA726-862A-4F26-8504-D017463F87C6}"/>
    <cellStyle name="40% - Accent2 9 3 2 4" xfId="21914" xr:uid="{E7EF47F3-50D7-4E51-8922-09B16501CB9C}"/>
    <cellStyle name="40% - Accent2 9 3 3" xfId="6086" xr:uid="{A3971367-D81B-4886-99B1-1C727A6925B8}"/>
    <cellStyle name="40% - Accent2 9 3 3 2" xfId="14669" xr:uid="{0213E8A5-37BC-4727-95A4-A2170F08452A}"/>
    <cellStyle name="40% - Accent2 9 3 3 2 2" xfId="32494" xr:uid="{4B43BBB3-BFD9-43F4-AEA8-13CEF2F10BDD}"/>
    <cellStyle name="40% - Accent2 9 3 3 3" xfId="23994" xr:uid="{385936EE-A1A0-47F5-B0D8-9182BCDE81FB}"/>
    <cellStyle name="40% - Accent2 9 3 4" xfId="10509" xr:uid="{6C7A0A59-A0E6-4A92-A4C6-5AFFD4F62E38}"/>
    <cellStyle name="40% - Accent2 9 3 4 2" xfId="28334" xr:uid="{BE719A49-1054-40A5-BF9F-39284B7A8D50}"/>
    <cellStyle name="40% - Accent2 9 3 5" xfId="19834" xr:uid="{67E27EA8-ACFE-4CFF-9F4D-DC9212626F39}"/>
    <cellStyle name="40% - Accent2 9 4" xfId="3026" xr:uid="{2CF926B9-93B4-40D8-8F6C-3593B46ED393}"/>
    <cellStyle name="40% - Accent2 9 4 2" xfId="7186" xr:uid="{E3BCEFB2-3EC4-48CA-9093-A4AD48021C29}"/>
    <cellStyle name="40% - Accent2 9 4 2 2" xfId="15769" xr:uid="{77854744-0B3B-4CA2-AFF5-446EF76BEF01}"/>
    <cellStyle name="40% - Accent2 9 4 2 2 2" xfId="33594" xr:uid="{C417A370-78DC-4F97-B9F2-141A3534A45D}"/>
    <cellStyle name="40% - Accent2 9 4 2 3" xfId="25094" xr:uid="{74B4C778-FC4C-42CD-8A13-44CE26A8D9A2}"/>
    <cellStyle name="40% - Accent2 9 4 3" xfId="11609" xr:uid="{A4EB1C6A-DF4B-4AC7-9105-908431C13333}"/>
    <cellStyle name="40% - Accent2 9 4 3 2" xfId="29434" xr:uid="{947617EA-D2B0-403F-88FF-FD7EFF08CBF1}"/>
    <cellStyle name="40% - Accent2 9 4 4" xfId="20934" xr:uid="{84DAFEF6-073C-4EE6-B338-2160BBC166BB}"/>
    <cellStyle name="40% - Accent2 9 5" xfId="5106" xr:uid="{8D654DC0-3216-4CE5-9DC7-134F18D5168B}"/>
    <cellStyle name="40% - Accent2 9 5 2" xfId="13689" xr:uid="{BEC2F63B-B874-4222-9E1F-34FF5D232564}"/>
    <cellStyle name="40% - Accent2 9 5 2 2" xfId="31514" xr:uid="{35D4E0B7-7E76-4034-9035-2CCEE8F6F564}"/>
    <cellStyle name="40% - Accent2 9 5 3" xfId="23014" xr:uid="{9F7F9F41-3EC9-44DE-83BB-AD7BF620C63F}"/>
    <cellStyle name="40% - Accent2 9 6" xfId="9529" xr:uid="{30189812-9201-4E45-9E14-1C27C4F178E7}"/>
    <cellStyle name="40% - Accent2 9 6 2" xfId="27354" xr:uid="{64158448-166B-4B4E-8EEE-F6CB847FA493}"/>
    <cellStyle name="40% - Accent2 9 7" xfId="18854" xr:uid="{6A48A370-9A50-4A11-914A-1EDC7393C75B}"/>
    <cellStyle name="40% - Accent2 90" xfId="35934" xr:uid="{7D18A10F-15A8-4145-AEEF-2A7598E31DE9}"/>
    <cellStyle name="40% - Accent2 91" xfId="35954" xr:uid="{D3B94771-7D08-47ED-8272-8395D8CA6D50}"/>
    <cellStyle name="40% - Accent2 92" xfId="35974" xr:uid="{8D06A301-1554-4B8B-8CE3-B34F45EB7DFE}"/>
    <cellStyle name="40% - Accent2 93" xfId="35994" xr:uid="{1D494B51-E8A9-41F1-9B9D-B198B155DD9E}"/>
    <cellStyle name="40% - Accent2 94" xfId="36014" xr:uid="{6AD57B46-BB27-4A16-8662-7A9294F14493}"/>
    <cellStyle name="40% - Accent2 95" xfId="36034" xr:uid="{45EA8D16-4494-46ED-B138-E70A173A0795}"/>
    <cellStyle name="40% - Accent2 96" xfId="36054" xr:uid="{08814AD0-7C1E-4EA3-B3EA-FE9135C9C4E0}"/>
    <cellStyle name="40% - Accent2 97" xfId="36074" xr:uid="{C40CC81C-66A6-4F59-A2D1-B54E886D01B2}"/>
    <cellStyle name="40% - Accent2 98" xfId="36094" xr:uid="{37ECCD97-074A-4962-AC03-48EC38BE1716}"/>
    <cellStyle name="40% - Accent2 99" xfId="36114" xr:uid="{2E227CB3-8D41-4877-B1AB-AC16EB022659}"/>
    <cellStyle name="40% - Accent3" xfId="50" builtinId="39" customBuiltin="1"/>
    <cellStyle name="40% - Accent3 10" xfId="740" xr:uid="{D8E115B8-8772-4823-A635-5F57EB617356}"/>
    <cellStyle name="40% - Accent3 10 2" xfId="1346" xr:uid="{56538980-5264-4F1E-BEDB-0C3AB716B319}"/>
    <cellStyle name="40% - Accent3 10 2 2" xfId="2429" xr:uid="{F755F40B-9346-4359-BB46-7D637DDB4A16}"/>
    <cellStyle name="40% - Accent3 10 2 2 2" xfId="4509" xr:uid="{1418F9B8-D9A0-4937-A573-A6F80A4DA47C}"/>
    <cellStyle name="40% - Accent3 10 2 2 2 2" xfId="8669" xr:uid="{DF67CE67-D068-4940-B76A-16768E47E3E0}"/>
    <cellStyle name="40% - Accent3 10 2 2 2 2 2" xfId="17252" xr:uid="{5E8F9864-D19A-4F6C-94BA-91DF32D9DDD5}"/>
    <cellStyle name="40% - Accent3 10 2 2 2 2 2 2" xfId="35077" xr:uid="{7A5E041F-1DB3-478D-8FF2-36803ECC8937}"/>
    <cellStyle name="40% - Accent3 10 2 2 2 2 3" xfId="26577" xr:uid="{AF62DAB8-4C57-4178-B5EC-AF016B0D3879}"/>
    <cellStyle name="40% - Accent3 10 2 2 2 3" xfId="13092" xr:uid="{AA098822-226F-43C9-81A4-A9E13D461075}"/>
    <cellStyle name="40% - Accent3 10 2 2 2 3 2" xfId="30917" xr:uid="{60481F6A-2028-424A-A58A-485721451878}"/>
    <cellStyle name="40% - Accent3 10 2 2 2 4" xfId="22417" xr:uid="{20FA4C0C-B740-4FF2-9765-E238DE86DA4D}"/>
    <cellStyle name="40% - Accent3 10 2 2 3" xfId="6589" xr:uid="{6118004A-B460-47F7-BB4B-0A168AA395F3}"/>
    <cellStyle name="40% - Accent3 10 2 2 3 2" xfId="15172" xr:uid="{84CA980B-3478-451C-A230-1E0EC51D2D74}"/>
    <cellStyle name="40% - Accent3 10 2 2 3 2 2" xfId="32997" xr:uid="{2274D0F0-5E72-4B01-B3DF-23AC4EFEDB2E}"/>
    <cellStyle name="40% - Accent3 10 2 2 3 3" xfId="24497" xr:uid="{4919B93F-2578-4B73-836A-1D9853378A12}"/>
    <cellStyle name="40% - Accent3 10 2 2 4" xfId="11012" xr:uid="{61BD4900-9ED8-4E91-84E6-3E19DA82693F}"/>
    <cellStyle name="40% - Accent3 10 2 2 4 2" xfId="28837" xr:uid="{98F8AE4E-0907-4F96-BC80-5C563B51F7AF}"/>
    <cellStyle name="40% - Accent3 10 2 2 5" xfId="20337" xr:uid="{650F0AB8-E91A-4334-AFCB-F95D2346033B}"/>
    <cellStyle name="40% - Accent3 10 2 3" xfId="3529" xr:uid="{316097D5-0D05-49B6-8D13-72575C44F9D9}"/>
    <cellStyle name="40% - Accent3 10 2 3 2" xfId="7689" xr:uid="{28E39A33-3132-4FE1-A882-98BF2E8555A3}"/>
    <cellStyle name="40% - Accent3 10 2 3 2 2" xfId="16272" xr:uid="{BA9720EA-96F6-496D-887D-B141F1EE1CD7}"/>
    <cellStyle name="40% - Accent3 10 2 3 2 2 2" xfId="34097" xr:uid="{4988BFC4-0DE7-4971-81E8-F8CC8EC23D3D}"/>
    <cellStyle name="40% - Accent3 10 2 3 2 3" xfId="25597" xr:uid="{6D0B853E-1B40-45EB-A291-E5234ECE0149}"/>
    <cellStyle name="40% - Accent3 10 2 3 3" xfId="12112" xr:uid="{682E2A3F-143D-491C-9ED7-B8254E63AF69}"/>
    <cellStyle name="40% - Accent3 10 2 3 3 2" xfId="29937" xr:uid="{638AD6A9-C51F-4102-9FBC-BC43A349E8B9}"/>
    <cellStyle name="40% - Accent3 10 2 3 4" xfId="21437" xr:uid="{98682623-F81A-427A-8029-D008B5DC2ADE}"/>
    <cellStyle name="40% - Accent3 10 2 4" xfId="5609" xr:uid="{DB7E56AC-4D58-4F56-9EEE-96FDB69D8C54}"/>
    <cellStyle name="40% - Accent3 10 2 4 2" xfId="14192" xr:uid="{B133C82B-F2A1-4478-8CF8-FCDB530F0BF9}"/>
    <cellStyle name="40% - Accent3 10 2 4 2 2" xfId="32017" xr:uid="{83491B94-2060-4A4F-BE40-5BD1C898E124}"/>
    <cellStyle name="40% - Accent3 10 2 4 3" xfId="23517" xr:uid="{DD0D9F03-8A97-4933-9E71-1DD9A32373FB}"/>
    <cellStyle name="40% - Accent3 10 2 5" xfId="10032" xr:uid="{1C2A306E-E088-4928-A583-538ADD96B08A}"/>
    <cellStyle name="40% - Accent3 10 2 5 2" xfId="27857" xr:uid="{7FD2B186-ECA1-455D-A5D9-C0ABCF920E83}"/>
    <cellStyle name="40% - Accent3 10 2 6" xfId="19357" xr:uid="{538C8DED-06FB-4CE0-B933-F92C83E03F0F}"/>
    <cellStyle name="40% - Accent3 10 3" xfId="1949" xr:uid="{5356BC24-B34F-46E5-BBAC-48DBFC757D82}"/>
    <cellStyle name="40% - Accent3 10 3 2" xfId="4029" xr:uid="{14A74A2B-7367-44D3-88F7-B38ED0FB8F26}"/>
    <cellStyle name="40% - Accent3 10 3 2 2" xfId="8189" xr:uid="{601CD119-525F-47D0-894C-E2E6BD0BA45A}"/>
    <cellStyle name="40% - Accent3 10 3 2 2 2" xfId="16772" xr:uid="{B743010E-8F1D-4960-820E-59E339EA41F3}"/>
    <cellStyle name="40% - Accent3 10 3 2 2 2 2" xfId="34597" xr:uid="{BEE10E6A-6925-488B-B3F6-EFC71B50AE91}"/>
    <cellStyle name="40% - Accent3 10 3 2 2 3" xfId="26097" xr:uid="{DCEEE189-BD40-46A5-8ACE-8CFC45DDCF2A}"/>
    <cellStyle name="40% - Accent3 10 3 2 3" xfId="12612" xr:uid="{F8CAAB55-D65A-4E46-8E49-CF921783B3B3}"/>
    <cellStyle name="40% - Accent3 10 3 2 3 2" xfId="30437" xr:uid="{6DF98846-66D2-4D81-A976-5168476D80A0}"/>
    <cellStyle name="40% - Accent3 10 3 2 4" xfId="21937" xr:uid="{C0A1F5B7-600D-498F-9A09-849A4B453F70}"/>
    <cellStyle name="40% - Accent3 10 3 3" xfId="6109" xr:uid="{4EA61CB1-7891-446A-9C7E-548334FA1C39}"/>
    <cellStyle name="40% - Accent3 10 3 3 2" xfId="14692" xr:uid="{CE59F226-770E-4DDC-A408-8EC3DEE3137F}"/>
    <cellStyle name="40% - Accent3 10 3 3 2 2" xfId="32517" xr:uid="{DD6DCAFC-A37F-46A5-8FE9-79DA22D2F920}"/>
    <cellStyle name="40% - Accent3 10 3 3 3" xfId="24017" xr:uid="{70C82A08-BA9D-4BFA-8719-8B3AC46B355F}"/>
    <cellStyle name="40% - Accent3 10 3 4" xfId="10532" xr:uid="{61F8C562-BF88-48E5-A892-AD992F00710F}"/>
    <cellStyle name="40% - Accent3 10 3 4 2" xfId="28357" xr:uid="{ABD1DAAE-269D-41E7-88BA-D6B55AFDDA25}"/>
    <cellStyle name="40% - Accent3 10 3 5" xfId="19857" xr:uid="{A1DC72EB-0555-4678-9674-D719AAB220BB}"/>
    <cellStyle name="40% - Accent3 10 4" xfId="3049" xr:uid="{50F4A477-F426-4003-B61F-2F7974C336C6}"/>
    <cellStyle name="40% - Accent3 10 4 2" xfId="7209" xr:uid="{8A81474A-C7B3-4E3B-94A4-0298CB4F0CB4}"/>
    <cellStyle name="40% - Accent3 10 4 2 2" xfId="15792" xr:uid="{C8625543-DB3E-49CD-A909-D8D9E867D316}"/>
    <cellStyle name="40% - Accent3 10 4 2 2 2" xfId="33617" xr:uid="{DA53AB34-AC26-469F-8366-61D7675ED72D}"/>
    <cellStyle name="40% - Accent3 10 4 2 3" xfId="25117" xr:uid="{E98FF48E-F467-40BF-8C52-14B898149DF5}"/>
    <cellStyle name="40% - Accent3 10 4 3" xfId="11632" xr:uid="{2FBAB8C2-04E5-4ED8-A4EC-B0EF2B38ECC4}"/>
    <cellStyle name="40% - Accent3 10 4 3 2" xfId="29457" xr:uid="{70EDA48B-EC6B-41FA-AC5A-E1450E24D6C6}"/>
    <cellStyle name="40% - Accent3 10 4 4" xfId="20957" xr:uid="{0D249BDA-9361-41E4-9CC6-37FD05AB18CC}"/>
    <cellStyle name="40% - Accent3 10 5" xfId="5129" xr:uid="{CAB19868-0005-47C8-8F1A-5FB4F51A2F14}"/>
    <cellStyle name="40% - Accent3 10 5 2" xfId="13712" xr:uid="{22AAEA8A-5211-42A3-9E77-74B5DEF54216}"/>
    <cellStyle name="40% - Accent3 10 5 2 2" xfId="31537" xr:uid="{CE3D1F89-7A32-4B34-8782-BED95125FE10}"/>
    <cellStyle name="40% - Accent3 10 5 3" xfId="23037" xr:uid="{03149F9F-BA87-414A-9BE1-EE0E82841F82}"/>
    <cellStyle name="40% - Accent3 10 6" xfId="9552" xr:uid="{D3DE24FB-0F30-4CBD-BC61-28F893856B1A}"/>
    <cellStyle name="40% - Accent3 10 6 2" xfId="27377" xr:uid="{60632EA9-1F07-40D6-83BC-0245EA13BFCE}"/>
    <cellStyle name="40% - Accent3 10 7" xfId="18877" xr:uid="{D49FECCF-7AEA-4881-9D81-8D45ADDFE73D}"/>
    <cellStyle name="40% - Accent3 100" xfId="36137" xr:uid="{C2C65C7F-83FE-400F-BE28-AC7A1420731F}"/>
    <cellStyle name="40% - Accent3 101" xfId="36157" xr:uid="{71FE22FA-1CEB-4B08-8CB3-4CB2C8E32FF5}"/>
    <cellStyle name="40% - Accent3 102" xfId="36178" xr:uid="{5150BE2D-1486-4D5F-A1E5-9BE5B3145C92}"/>
    <cellStyle name="40% - Accent3 103" xfId="36198" xr:uid="{6A70DF07-F934-4713-9BF8-9A8C6C3B153A}"/>
    <cellStyle name="40% - Accent3 104" xfId="36218" xr:uid="{D49CAED9-47C3-441A-8978-894427428B32}"/>
    <cellStyle name="40% - Accent3 105" xfId="36238" xr:uid="{A963465B-6F8B-41E0-9073-2AF5FE16DB85}"/>
    <cellStyle name="40% - Accent3 106" xfId="36258" xr:uid="{6444C231-4BD1-43C5-A793-95121E6A9BDF}"/>
    <cellStyle name="40% - Accent3 107" xfId="36278" xr:uid="{9CFC4720-3E1B-41C6-92C9-CF073C4CC5D1}"/>
    <cellStyle name="40% - Accent3 108" xfId="36298" xr:uid="{F9FAE446-A682-4F51-8638-361ABF52467C}"/>
    <cellStyle name="40% - Accent3 109" xfId="36318" xr:uid="{C4A6CD2C-7A68-40C9-A493-6700E8ACEA71}"/>
    <cellStyle name="40% - Accent3 11" xfId="799" xr:uid="{E8B3C4D6-2AF9-424E-B472-1F48A96DE3A9}"/>
    <cellStyle name="40% - Accent3 11 2" xfId="1405" xr:uid="{2787471C-FA98-4294-8135-834F1AEE38C3}"/>
    <cellStyle name="40% - Accent3 11 2 2" xfId="2449" xr:uid="{95977FB6-33D5-4BCB-80D9-86B524341A2C}"/>
    <cellStyle name="40% - Accent3 11 2 2 2" xfId="4529" xr:uid="{9DF37CD7-7930-4C6C-BC39-AB5A7BFD4875}"/>
    <cellStyle name="40% - Accent3 11 2 2 2 2" xfId="8689" xr:uid="{4CB3E9D9-9C99-47BB-AB8E-EB004539DCBA}"/>
    <cellStyle name="40% - Accent3 11 2 2 2 2 2" xfId="17272" xr:uid="{7CA0E6B5-89AD-4F97-AA4A-33408163AF03}"/>
    <cellStyle name="40% - Accent3 11 2 2 2 2 2 2" xfId="35097" xr:uid="{FB9F3370-0310-49B1-A38D-0710D1FBA8D3}"/>
    <cellStyle name="40% - Accent3 11 2 2 2 2 3" xfId="26597" xr:uid="{D91178BD-1D63-4B25-B3C5-206C5BC7B2BA}"/>
    <cellStyle name="40% - Accent3 11 2 2 2 3" xfId="13112" xr:uid="{68BC7DB9-BD80-4E95-A9A6-2EEDA4008563}"/>
    <cellStyle name="40% - Accent3 11 2 2 2 3 2" xfId="30937" xr:uid="{99869A6F-01F1-45C4-A7BD-FC975B1539AC}"/>
    <cellStyle name="40% - Accent3 11 2 2 2 4" xfId="22437" xr:uid="{5CFEB78A-B2CD-41FC-807C-47FDD3FEF04D}"/>
    <cellStyle name="40% - Accent3 11 2 2 3" xfId="6609" xr:uid="{F37F8541-68FD-4B16-8373-99C5E92FCD48}"/>
    <cellStyle name="40% - Accent3 11 2 2 3 2" xfId="15192" xr:uid="{85C35987-2E88-4FDC-B846-91D91EAD94F7}"/>
    <cellStyle name="40% - Accent3 11 2 2 3 2 2" xfId="33017" xr:uid="{CCEFED44-D4CA-41E6-AEC2-5AEEE6FD42B0}"/>
    <cellStyle name="40% - Accent3 11 2 2 3 3" xfId="24517" xr:uid="{326A25F1-AE71-469A-9015-C27A0DE491E1}"/>
    <cellStyle name="40% - Accent3 11 2 2 4" xfId="11032" xr:uid="{DD1A13C5-EB6A-4FC3-BC18-8A08426464AE}"/>
    <cellStyle name="40% - Accent3 11 2 2 4 2" xfId="28857" xr:uid="{8563D06F-4C23-48F0-8D70-601987516AF7}"/>
    <cellStyle name="40% - Accent3 11 2 2 5" xfId="20357" xr:uid="{D137E4A1-80F2-4B9B-874A-7EBA0F949E9C}"/>
    <cellStyle name="40% - Accent3 11 2 3" xfId="3549" xr:uid="{DDF09FEA-6E3F-4288-A5F1-A75297E17813}"/>
    <cellStyle name="40% - Accent3 11 2 3 2" xfId="7709" xr:uid="{6CC86FF2-F8D2-4CC8-9006-DFFC3E84C981}"/>
    <cellStyle name="40% - Accent3 11 2 3 2 2" xfId="16292" xr:uid="{4838BF36-B002-4409-BE00-01F54B280F46}"/>
    <cellStyle name="40% - Accent3 11 2 3 2 2 2" xfId="34117" xr:uid="{51ED7BAD-7114-4C8F-9387-2A44DEBB16EA}"/>
    <cellStyle name="40% - Accent3 11 2 3 2 3" xfId="25617" xr:uid="{F975A734-604F-4011-8D6F-5A18BFD785D5}"/>
    <cellStyle name="40% - Accent3 11 2 3 3" xfId="12132" xr:uid="{327A64EC-9F6D-4A7D-A3A2-41FDB43754DA}"/>
    <cellStyle name="40% - Accent3 11 2 3 3 2" xfId="29957" xr:uid="{8BD227F2-B2E9-4C24-BEB2-030B8C149272}"/>
    <cellStyle name="40% - Accent3 11 2 3 4" xfId="21457" xr:uid="{01327268-6487-4669-8C82-EBCCEC416458}"/>
    <cellStyle name="40% - Accent3 11 2 4" xfId="5629" xr:uid="{A27DEE11-E7D5-4275-8AFD-6671B630B4AC}"/>
    <cellStyle name="40% - Accent3 11 2 4 2" xfId="14212" xr:uid="{98CA21AB-0B15-4B1A-8773-1C5077EA1BF4}"/>
    <cellStyle name="40% - Accent3 11 2 4 2 2" xfId="32037" xr:uid="{6A5710A4-903F-4676-ACC7-CE939CAA6BF8}"/>
    <cellStyle name="40% - Accent3 11 2 4 3" xfId="23537" xr:uid="{2479939B-E39F-48E8-8589-30D81608A221}"/>
    <cellStyle name="40% - Accent3 11 2 5" xfId="10052" xr:uid="{7DD77066-C086-4FAB-8971-1C21055D75C8}"/>
    <cellStyle name="40% - Accent3 11 2 5 2" xfId="27877" xr:uid="{E173FE0D-EBD5-46BB-B3D2-3B28F74C964A}"/>
    <cellStyle name="40% - Accent3 11 2 6" xfId="19377" xr:uid="{8F0F9DE0-8D06-46D3-B4EB-612C8C90444E}"/>
    <cellStyle name="40% - Accent3 11 3" xfId="1969" xr:uid="{F1FB2995-C600-4699-9B1D-23E6DFE09A42}"/>
    <cellStyle name="40% - Accent3 11 3 2" xfId="4049" xr:uid="{2E76CAAA-5773-41D7-8E39-C74ED92B273E}"/>
    <cellStyle name="40% - Accent3 11 3 2 2" xfId="8209" xr:uid="{2F054A1B-4FA4-4DA2-9C61-9DAD4B9AE96A}"/>
    <cellStyle name="40% - Accent3 11 3 2 2 2" xfId="16792" xr:uid="{C23BD6D2-C1B6-4EDC-BA42-9CB51266B333}"/>
    <cellStyle name="40% - Accent3 11 3 2 2 2 2" xfId="34617" xr:uid="{E4BD50C0-A1AE-487D-809F-5669F14970EA}"/>
    <cellStyle name="40% - Accent3 11 3 2 2 3" xfId="26117" xr:uid="{2B568AE9-0BD6-4EC9-82BF-BAB903D8C64D}"/>
    <cellStyle name="40% - Accent3 11 3 2 3" xfId="12632" xr:uid="{8EBED0B1-2A78-447C-A6CA-E055F07A1029}"/>
    <cellStyle name="40% - Accent3 11 3 2 3 2" xfId="30457" xr:uid="{260AC43E-5453-46A3-9AF5-CB0258F1F88D}"/>
    <cellStyle name="40% - Accent3 11 3 2 4" xfId="21957" xr:uid="{3F36C122-F9B7-46B4-B3DB-1B9BFBE7618B}"/>
    <cellStyle name="40% - Accent3 11 3 3" xfId="6129" xr:uid="{9C21E79C-744F-43B8-A7B9-CD7ABCB969FB}"/>
    <cellStyle name="40% - Accent3 11 3 3 2" xfId="14712" xr:uid="{2085A10B-6A99-4E74-893E-09D6F73A89E4}"/>
    <cellStyle name="40% - Accent3 11 3 3 2 2" xfId="32537" xr:uid="{035B2EED-C3FC-4914-861F-5FBDEA6F630E}"/>
    <cellStyle name="40% - Accent3 11 3 3 3" xfId="24037" xr:uid="{4C16BFBF-4ACB-4212-8686-EE611BECE442}"/>
    <cellStyle name="40% - Accent3 11 3 4" xfId="10552" xr:uid="{33BDEE6F-959C-4FC5-923F-BCC5DC6C4600}"/>
    <cellStyle name="40% - Accent3 11 3 4 2" xfId="28377" xr:uid="{D9C7A4CB-BAF7-4BF3-A1F6-49D3DAB8DE36}"/>
    <cellStyle name="40% - Accent3 11 3 5" xfId="19877" xr:uid="{3D5D9CD3-7B7B-4000-B201-EC26CA4FA681}"/>
    <cellStyle name="40% - Accent3 11 4" xfId="3069" xr:uid="{AB8468D2-AC95-45B0-914F-4A0ADE1DA01F}"/>
    <cellStyle name="40% - Accent3 11 4 2" xfId="7229" xr:uid="{22BD0155-06EB-41B9-A7AE-A69AF633506F}"/>
    <cellStyle name="40% - Accent3 11 4 2 2" xfId="15812" xr:uid="{CA4D699E-4785-4B9F-A390-D60E3E7D75A0}"/>
    <cellStyle name="40% - Accent3 11 4 2 2 2" xfId="33637" xr:uid="{85E72C47-6488-4A39-BB5E-2254F96C5B08}"/>
    <cellStyle name="40% - Accent3 11 4 2 3" xfId="25137" xr:uid="{D08EF983-5746-4A59-879C-C20A070D9487}"/>
    <cellStyle name="40% - Accent3 11 4 3" xfId="11652" xr:uid="{08E8CEFC-446F-46A6-BF0A-BAD9AA8FAA75}"/>
    <cellStyle name="40% - Accent3 11 4 3 2" xfId="29477" xr:uid="{5C538B0B-D2D0-4607-8711-C6C665417BC8}"/>
    <cellStyle name="40% - Accent3 11 4 4" xfId="20977" xr:uid="{8A9D23D4-0E2A-4A51-8152-819509EBE6C5}"/>
    <cellStyle name="40% - Accent3 11 5" xfId="5149" xr:uid="{B4CE2A2E-C9FC-449F-9F22-2B14CA0241D4}"/>
    <cellStyle name="40% - Accent3 11 5 2" xfId="13732" xr:uid="{D2BE92F1-25AA-449B-96DB-8BA5EB36BEC8}"/>
    <cellStyle name="40% - Accent3 11 5 2 2" xfId="31557" xr:uid="{98A1B396-4CB8-4339-9154-0BB10DC85AA8}"/>
    <cellStyle name="40% - Accent3 11 5 3" xfId="23057" xr:uid="{9489B81B-2F26-4C99-BDEE-7ED80D0C03DB}"/>
    <cellStyle name="40% - Accent3 11 6" xfId="9572" xr:uid="{974BDF58-068E-4AF8-937A-CAB9B80B6F78}"/>
    <cellStyle name="40% - Accent3 11 6 2" xfId="27397" xr:uid="{804036E1-5DC2-4889-857F-AB443D0ABB8A}"/>
    <cellStyle name="40% - Accent3 11 7" xfId="18897" xr:uid="{F6C6EA48-A17B-434E-8B38-51747046FE3A}"/>
    <cellStyle name="40% - Accent3 110" xfId="36338" xr:uid="{CCD031F2-98BF-4285-85E9-9B1F6C6F637B}"/>
    <cellStyle name="40% - Accent3 111" xfId="36358" xr:uid="{93FCC9B9-6623-4DE4-99A4-23C1630AC6B7}"/>
    <cellStyle name="40% - Accent3 112" xfId="36378" xr:uid="{35205AB4-E626-48A7-833F-A95881930125}"/>
    <cellStyle name="40% - Accent3 113" xfId="36398" xr:uid="{F87727EA-D251-4D93-91FD-23C81E16A074}"/>
    <cellStyle name="40% - Accent3 114" xfId="36418" xr:uid="{574054D4-C9C5-4D8B-978A-30EF5A949DF1}"/>
    <cellStyle name="40% - Accent3 115" xfId="36438" xr:uid="{844781FC-BDEF-45B6-AC41-75EED21D2A7C}"/>
    <cellStyle name="40% - Accent3 116" xfId="36458" xr:uid="{B36BF417-1E41-4C11-B4C0-7890046BACC4}"/>
    <cellStyle name="40% - Accent3 117" xfId="36478" xr:uid="{F7A0E754-16F1-4CAA-BE37-6314B4797147}"/>
    <cellStyle name="40% - Accent3 118" xfId="36498" xr:uid="{7DF27A46-343A-4888-A514-968689A2D7CF}"/>
    <cellStyle name="40% - Accent3 119" xfId="36518" xr:uid="{5EC10535-6202-4E09-8D4E-6F72FE707CDB}"/>
    <cellStyle name="40% - Accent3 12" xfId="828" xr:uid="{31F4B236-6248-4425-8DD7-4CFB449DE8DA}"/>
    <cellStyle name="40% - Accent3 12 2" xfId="1434" xr:uid="{9A9B76B3-F6B8-4E67-B567-6B63B7EF059B}"/>
    <cellStyle name="40% - Accent3 12 2 2" xfId="2469" xr:uid="{93189F97-DF78-4C23-B4C0-6775DF7ECF15}"/>
    <cellStyle name="40% - Accent3 12 2 2 2" xfId="4549" xr:uid="{B526D0FE-2820-426F-ACF1-EB5A2F7B12B2}"/>
    <cellStyle name="40% - Accent3 12 2 2 2 2" xfId="8709" xr:uid="{056CCCA4-3AB4-4D85-8A05-6B2B64F7AF17}"/>
    <cellStyle name="40% - Accent3 12 2 2 2 2 2" xfId="17292" xr:uid="{CF031852-69C0-44E3-90A2-DB419AE64106}"/>
    <cellStyle name="40% - Accent3 12 2 2 2 2 2 2" xfId="35117" xr:uid="{74C08210-6CD7-4CC8-9405-33453F47D230}"/>
    <cellStyle name="40% - Accent3 12 2 2 2 2 3" xfId="26617" xr:uid="{34817FE9-5F16-4BA8-B24F-FC08F732E62C}"/>
    <cellStyle name="40% - Accent3 12 2 2 2 3" xfId="13132" xr:uid="{BE2EF92D-E5DE-4F6F-A113-8CE4C0F1C07B}"/>
    <cellStyle name="40% - Accent3 12 2 2 2 3 2" xfId="30957" xr:uid="{53FC559A-B464-4C2C-98B4-2218C41B3952}"/>
    <cellStyle name="40% - Accent3 12 2 2 2 4" xfId="22457" xr:uid="{D3659F37-4586-418E-92AB-D917FDFAB13C}"/>
    <cellStyle name="40% - Accent3 12 2 2 3" xfId="6629" xr:uid="{7B45335E-5C1A-43FE-B992-5B9079424970}"/>
    <cellStyle name="40% - Accent3 12 2 2 3 2" xfId="15212" xr:uid="{7E1C044C-D0BA-4268-8678-8F4C4554AF9C}"/>
    <cellStyle name="40% - Accent3 12 2 2 3 2 2" xfId="33037" xr:uid="{C46C2D51-576F-419C-88D4-E8BE63E36776}"/>
    <cellStyle name="40% - Accent3 12 2 2 3 3" xfId="24537" xr:uid="{B436C856-999E-4F96-A3F9-0046AAAFA8F7}"/>
    <cellStyle name="40% - Accent3 12 2 2 4" xfId="11052" xr:uid="{4779C490-EA11-4A56-8485-62EF02A752EC}"/>
    <cellStyle name="40% - Accent3 12 2 2 4 2" xfId="28877" xr:uid="{9A275AB4-D8C9-4652-8DDF-53A74D9DC7FA}"/>
    <cellStyle name="40% - Accent3 12 2 2 5" xfId="20377" xr:uid="{21AC37AC-E136-4259-9AEC-E993D7F876EF}"/>
    <cellStyle name="40% - Accent3 12 2 3" xfId="3569" xr:uid="{C5630F3F-91A1-41F5-BB2C-34350372C406}"/>
    <cellStyle name="40% - Accent3 12 2 3 2" xfId="7729" xr:uid="{A64955F7-2CF0-4F03-B757-6700AAEB7469}"/>
    <cellStyle name="40% - Accent3 12 2 3 2 2" xfId="16312" xr:uid="{F9740B67-7FC2-4411-B11F-3EF2A156512B}"/>
    <cellStyle name="40% - Accent3 12 2 3 2 2 2" xfId="34137" xr:uid="{C814A233-E4C3-4605-A081-B81DC43D8BE4}"/>
    <cellStyle name="40% - Accent3 12 2 3 2 3" xfId="25637" xr:uid="{7D9D9962-68D1-4E1E-B7D7-A9004143BCA7}"/>
    <cellStyle name="40% - Accent3 12 2 3 3" xfId="12152" xr:uid="{49FC361B-3D2F-4E6F-AC6B-64A9EAD18C8B}"/>
    <cellStyle name="40% - Accent3 12 2 3 3 2" xfId="29977" xr:uid="{FB628625-62D4-4036-ABB7-F7AF305D32F5}"/>
    <cellStyle name="40% - Accent3 12 2 3 4" xfId="21477" xr:uid="{EBA8174A-7A9C-4C45-AF74-7BDED61DF825}"/>
    <cellStyle name="40% - Accent3 12 2 4" xfId="5649" xr:uid="{A8CA8DE5-E3AA-4AC4-887D-918E093271C7}"/>
    <cellStyle name="40% - Accent3 12 2 4 2" xfId="14232" xr:uid="{A00CF5CE-2EF5-43ED-96E6-55F7040CE847}"/>
    <cellStyle name="40% - Accent3 12 2 4 2 2" xfId="32057" xr:uid="{98B331F4-17CD-49E5-9676-39C4328A0882}"/>
    <cellStyle name="40% - Accent3 12 2 4 3" xfId="23557" xr:uid="{8B616682-0193-4E75-B53E-652284209955}"/>
    <cellStyle name="40% - Accent3 12 2 5" xfId="10072" xr:uid="{567EB60E-285E-4931-9C3E-CD7679D3E711}"/>
    <cellStyle name="40% - Accent3 12 2 5 2" xfId="27897" xr:uid="{8809F182-682B-4B90-97D6-8532A6A8B80A}"/>
    <cellStyle name="40% - Accent3 12 2 6" xfId="19397" xr:uid="{F29F3C38-3C77-4FB2-BC5A-72D1B70F7528}"/>
    <cellStyle name="40% - Accent3 12 3" xfId="1989" xr:uid="{084C6165-DBFF-4125-86BD-D25319FDE365}"/>
    <cellStyle name="40% - Accent3 12 3 2" xfId="4069" xr:uid="{1351D9A3-F8C4-46AB-A8FD-E06EEE8D0FD7}"/>
    <cellStyle name="40% - Accent3 12 3 2 2" xfId="8229" xr:uid="{A8042614-D2DF-4BB6-852B-043AF6B65781}"/>
    <cellStyle name="40% - Accent3 12 3 2 2 2" xfId="16812" xr:uid="{4E043E3D-05D3-4A87-9DAB-E20534CE016E}"/>
    <cellStyle name="40% - Accent3 12 3 2 2 2 2" xfId="34637" xr:uid="{F46D4ED1-4001-44C4-9C5C-5C87DD82B800}"/>
    <cellStyle name="40% - Accent3 12 3 2 2 3" xfId="26137" xr:uid="{47F42A5B-BB61-4ED5-BE58-38CF40F86F8C}"/>
    <cellStyle name="40% - Accent3 12 3 2 3" xfId="12652" xr:uid="{08CC5F96-2693-483F-8F6D-19EDA51C239B}"/>
    <cellStyle name="40% - Accent3 12 3 2 3 2" xfId="30477" xr:uid="{174722A8-931B-4934-959F-26665790413B}"/>
    <cellStyle name="40% - Accent3 12 3 2 4" xfId="21977" xr:uid="{164B8235-56BF-4C63-817F-82597AF3399A}"/>
    <cellStyle name="40% - Accent3 12 3 3" xfId="6149" xr:uid="{A1524B49-B65B-470F-9941-6BBB3E354630}"/>
    <cellStyle name="40% - Accent3 12 3 3 2" xfId="14732" xr:uid="{D426696C-E3DF-496C-AE52-0164A1FAC23F}"/>
    <cellStyle name="40% - Accent3 12 3 3 2 2" xfId="32557" xr:uid="{E87DD75D-8956-4601-A623-2BC5B861BF5E}"/>
    <cellStyle name="40% - Accent3 12 3 3 3" xfId="24057" xr:uid="{51C0A22C-04DA-40AA-AD24-B3C87417915F}"/>
    <cellStyle name="40% - Accent3 12 3 4" xfId="10572" xr:uid="{23B0ED71-2CDF-4BE2-B692-9F77EBD12C01}"/>
    <cellStyle name="40% - Accent3 12 3 4 2" xfId="28397" xr:uid="{CACB705F-7B2B-481C-A4B6-B36E57A1687A}"/>
    <cellStyle name="40% - Accent3 12 3 5" xfId="19897" xr:uid="{F9A07226-65A8-4ABA-8B7C-202C6D6DA555}"/>
    <cellStyle name="40% - Accent3 12 4" xfId="3089" xr:uid="{5BE666F2-48F9-4716-9585-BECCE35F5056}"/>
    <cellStyle name="40% - Accent3 12 4 2" xfId="7249" xr:uid="{3BA30949-B737-4452-B408-9234A999514C}"/>
    <cellStyle name="40% - Accent3 12 4 2 2" xfId="15832" xr:uid="{02E0E0CC-CA1B-4FE8-AE11-14A8165B9638}"/>
    <cellStyle name="40% - Accent3 12 4 2 2 2" xfId="33657" xr:uid="{E8C5B626-3066-46EB-87D6-5D7FDC0AC322}"/>
    <cellStyle name="40% - Accent3 12 4 2 3" xfId="25157" xr:uid="{7DB4D3FD-BBCD-476E-8117-1AA9BB9029A7}"/>
    <cellStyle name="40% - Accent3 12 4 3" xfId="11672" xr:uid="{66FAE9E6-923C-4445-B255-D213A56196B1}"/>
    <cellStyle name="40% - Accent3 12 4 3 2" xfId="29497" xr:uid="{DA4ADB60-F9EA-4DAC-8D31-25900044F2CF}"/>
    <cellStyle name="40% - Accent3 12 4 4" xfId="20997" xr:uid="{9D9C6DFB-2CF5-4AAA-8B15-C953F9FCBF9F}"/>
    <cellStyle name="40% - Accent3 12 5" xfId="5169" xr:uid="{FF212AC9-A571-4837-95B4-76E447390CC1}"/>
    <cellStyle name="40% - Accent3 12 5 2" xfId="13752" xr:uid="{7526E897-6ACA-49ED-B68D-39717CBFE95D}"/>
    <cellStyle name="40% - Accent3 12 5 2 2" xfId="31577" xr:uid="{F1957453-8928-4B63-9809-0A03DF98ABCE}"/>
    <cellStyle name="40% - Accent3 12 5 3" xfId="23077" xr:uid="{593DEDB4-D308-48E4-A895-B78AE180C73C}"/>
    <cellStyle name="40% - Accent3 12 6" xfId="9592" xr:uid="{00D80ABB-E799-492F-AC9B-36FF429B3928}"/>
    <cellStyle name="40% - Accent3 12 6 2" xfId="27417" xr:uid="{0A4F5223-AEB9-4375-9B9E-E6EA672724CF}"/>
    <cellStyle name="40% - Accent3 12 7" xfId="18917" xr:uid="{FD0E9C03-607B-41A9-82EA-9A433D3982FE}"/>
    <cellStyle name="40% - Accent3 120" xfId="36538" xr:uid="{8BE2FCA7-4642-46F0-9C0C-CD5AFBA3B2C1}"/>
    <cellStyle name="40% - Accent3 121" xfId="36558" xr:uid="{0BB2BDF0-7D35-4883-9D20-76ACC37BD977}"/>
    <cellStyle name="40% - Accent3 122" xfId="36578" xr:uid="{F79E4282-6950-4ADA-8B10-C011735B864C}"/>
    <cellStyle name="40% - Accent3 123" xfId="36598" xr:uid="{C652677D-F48B-4396-BEC4-F11AC801F9AC}"/>
    <cellStyle name="40% - Accent3 124" xfId="36618" xr:uid="{CFE5C45E-9EA1-4D3D-90BE-09EE1C40A9AA}"/>
    <cellStyle name="40% - Accent3 125" xfId="36638" xr:uid="{AB97274E-9FC6-487D-98B0-3773E8542248}"/>
    <cellStyle name="40% - Accent3 126" xfId="36658" xr:uid="{10DA9A9A-DF71-41BF-808C-7564E4394644}"/>
    <cellStyle name="40% - Accent3 127" xfId="36678" xr:uid="{6F1825CA-6A90-415B-97FC-2077C8106095}"/>
    <cellStyle name="40% - Accent3 128" xfId="36698" xr:uid="{9CC6568B-8ED4-444F-A10D-C876EFEC2C25}"/>
    <cellStyle name="40% - Accent3 129" xfId="36718" xr:uid="{4BE2AAD4-F068-4499-812D-548D248FE946}"/>
    <cellStyle name="40% - Accent3 13" xfId="852" xr:uid="{B8CB5313-9404-488E-9CA0-7B2685B6DCD4}"/>
    <cellStyle name="40% - Accent3 13 2" xfId="1458" xr:uid="{2855EE3E-636A-419A-B0DB-9B466395AF52}"/>
    <cellStyle name="40% - Accent3 13 2 2" xfId="2489" xr:uid="{FDBB60BE-6542-4EB6-8E36-6F4BE4B2F549}"/>
    <cellStyle name="40% - Accent3 13 2 2 2" xfId="4569" xr:uid="{386F57DA-0323-4F24-9092-E4B7D4C8E5DD}"/>
    <cellStyle name="40% - Accent3 13 2 2 2 2" xfId="8729" xr:uid="{65FF47B4-9FC9-4713-99D4-B0509EF158B8}"/>
    <cellStyle name="40% - Accent3 13 2 2 2 2 2" xfId="17312" xr:uid="{36025C23-BA85-4724-A84A-F2BEF382BBFC}"/>
    <cellStyle name="40% - Accent3 13 2 2 2 2 2 2" xfId="35137" xr:uid="{7E773B18-BACF-4946-A731-F06DB730323A}"/>
    <cellStyle name="40% - Accent3 13 2 2 2 2 3" xfId="26637" xr:uid="{23F9C42F-7939-48CE-A13E-BB733C658511}"/>
    <cellStyle name="40% - Accent3 13 2 2 2 3" xfId="13152" xr:uid="{35E4F778-7229-4461-8FA4-D830FF95DE7F}"/>
    <cellStyle name="40% - Accent3 13 2 2 2 3 2" xfId="30977" xr:uid="{CC9285C2-3E21-4F19-B20F-9BB15D2A02CA}"/>
    <cellStyle name="40% - Accent3 13 2 2 2 4" xfId="22477" xr:uid="{5A986E49-B0F2-40FF-9F58-742002101590}"/>
    <cellStyle name="40% - Accent3 13 2 2 3" xfId="6649" xr:uid="{D40C197C-2515-4ED5-A990-329278F7B1BB}"/>
    <cellStyle name="40% - Accent3 13 2 2 3 2" xfId="15232" xr:uid="{DC0D1B7D-4E1B-42F7-9D50-F44C7402CD0F}"/>
    <cellStyle name="40% - Accent3 13 2 2 3 2 2" xfId="33057" xr:uid="{B6BE10A0-D576-4838-B11E-1B9690FFA8C5}"/>
    <cellStyle name="40% - Accent3 13 2 2 3 3" xfId="24557" xr:uid="{437894BC-0A73-40B1-A221-F5A53128710F}"/>
    <cellStyle name="40% - Accent3 13 2 2 4" xfId="11072" xr:uid="{8D0792B3-CAB1-48DE-B928-66AFD3AF5934}"/>
    <cellStyle name="40% - Accent3 13 2 2 4 2" xfId="28897" xr:uid="{AF6F6E95-4B72-438A-BFC0-D2BF48B0DBDB}"/>
    <cellStyle name="40% - Accent3 13 2 2 5" xfId="20397" xr:uid="{8C3B1909-DD02-4AE6-8B66-ACF6BB5135B8}"/>
    <cellStyle name="40% - Accent3 13 2 3" xfId="3589" xr:uid="{9D3695FB-C40A-4313-A9C3-AB62AD4D8025}"/>
    <cellStyle name="40% - Accent3 13 2 3 2" xfId="7749" xr:uid="{DA8A4B04-E9B8-4949-9A50-62007B074475}"/>
    <cellStyle name="40% - Accent3 13 2 3 2 2" xfId="16332" xr:uid="{3D5A2E7E-A138-4B9D-BC14-B4DEBEDFC461}"/>
    <cellStyle name="40% - Accent3 13 2 3 2 2 2" xfId="34157" xr:uid="{D594F890-0583-48EC-8AD6-FAABC4471017}"/>
    <cellStyle name="40% - Accent3 13 2 3 2 3" xfId="25657" xr:uid="{18F26461-CCFD-49FA-85F1-7511D1E67CA2}"/>
    <cellStyle name="40% - Accent3 13 2 3 3" xfId="12172" xr:uid="{7D14D54C-6902-4E72-8FCD-19D73A69135B}"/>
    <cellStyle name="40% - Accent3 13 2 3 3 2" xfId="29997" xr:uid="{CC1B8042-CDAC-4087-B9E0-9D434A9AF4EF}"/>
    <cellStyle name="40% - Accent3 13 2 3 4" xfId="21497" xr:uid="{820C682F-43E9-48B7-8F1B-B078540FF744}"/>
    <cellStyle name="40% - Accent3 13 2 4" xfId="5669" xr:uid="{0D554006-F944-43FB-8DC2-5F0FFDB1828B}"/>
    <cellStyle name="40% - Accent3 13 2 4 2" xfId="14252" xr:uid="{D5351A17-AC49-4B16-80DC-4749D6291134}"/>
    <cellStyle name="40% - Accent3 13 2 4 2 2" xfId="32077" xr:uid="{0CD00AFC-FED6-4E7E-B506-44E1F6363FE9}"/>
    <cellStyle name="40% - Accent3 13 2 4 3" xfId="23577" xr:uid="{04F32F03-ED8B-4948-8C43-4F1158D17A16}"/>
    <cellStyle name="40% - Accent3 13 2 5" xfId="10092" xr:uid="{AD06E571-2388-4AC3-A9A1-308E5AA514D1}"/>
    <cellStyle name="40% - Accent3 13 2 5 2" xfId="27917" xr:uid="{78C9898E-3586-48BE-981A-6E31DD936539}"/>
    <cellStyle name="40% - Accent3 13 2 6" xfId="19417" xr:uid="{FB2013E0-DE18-4BAC-B25F-5B5C6840AC04}"/>
    <cellStyle name="40% - Accent3 13 3" xfId="2009" xr:uid="{A6087F11-CAFE-46F1-87A2-244EDE3CE63E}"/>
    <cellStyle name="40% - Accent3 13 3 2" xfId="4089" xr:uid="{6312EDA4-758B-4645-B1F1-79DC4F6570FE}"/>
    <cellStyle name="40% - Accent3 13 3 2 2" xfId="8249" xr:uid="{D92D1857-6092-4007-BE38-D4E4495E44E7}"/>
    <cellStyle name="40% - Accent3 13 3 2 2 2" xfId="16832" xr:uid="{085CD8CB-2C34-40A5-8EC8-E9AF28D72B63}"/>
    <cellStyle name="40% - Accent3 13 3 2 2 2 2" xfId="34657" xr:uid="{1A03A3C0-096C-4857-A16C-0FDE2DB2A12A}"/>
    <cellStyle name="40% - Accent3 13 3 2 2 3" xfId="26157" xr:uid="{C9A04982-DD20-4567-9F29-A7D7EC40A185}"/>
    <cellStyle name="40% - Accent3 13 3 2 3" xfId="12672" xr:uid="{6833D555-552B-4556-A724-345DD3B7CE73}"/>
    <cellStyle name="40% - Accent3 13 3 2 3 2" xfId="30497" xr:uid="{BF882B71-AAF1-4AF9-8585-DB28456C6052}"/>
    <cellStyle name="40% - Accent3 13 3 2 4" xfId="21997" xr:uid="{87041F47-2B40-4ACE-B6B9-F0EC8682BFC0}"/>
    <cellStyle name="40% - Accent3 13 3 3" xfId="6169" xr:uid="{D4ECDB01-9E95-4BC4-809B-C1DDC91465A1}"/>
    <cellStyle name="40% - Accent3 13 3 3 2" xfId="14752" xr:uid="{EF4039FC-7C3E-4C02-948F-FCC6DE1029DB}"/>
    <cellStyle name="40% - Accent3 13 3 3 2 2" xfId="32577" xr:uid="{E2E73B0E-9831-49F6-92AA-770C2DA7BD64}"/>
    <cellStyle name="40% - Accent3 13 3 3 3" xfId="24077" xr:uid="{5AA37E8B-F77F-4C83-9C95-BB985BF8B5FF}"/>
    <cellStyle name="40% - Accent3 13 3 4" xfId="10592" xr:uid="{EC152C36-EEC1-4C5E-A2DC-BDF064A5B8B7}"/>
    <cellStyle name="40% - Accent3 13 3 4 2" xfId="28417" xr:uid="{62A9CD46-2AB9-45C2-8E6A-FF952F10D784}"/>
    <cellStyle name="40% - Accent3 13 3 5" xfId="19917" xr:uid="{1B955A75-AB0B-4152-B087-04962E2FD66F}"/>
    <cellStyle name="40% - Accent3 13 4" xfId="3109" xr:uid="{0794BABC-F052-4D4F-94CF-A9C3AB702205}"/>
    <cellStyle name="40% - Accent3 13 4 2" xfId="7269" xr:uid="{DFEF3A84-13A1-472A-BA72-57DBD9550439}"/>
    <cellStyle name="40% - Accent3 13 4 2 2" xfId="15852" xr:uid="{E3F412E6-790F-416C-B03A-58C3EB5DFE26}"/>
    <cellStyle name="40% - Accent3 13 4 2 2 2" xfId="33677" xr:uid="{4C49A40E-BEBF-4BAD-A6C2-655F828310B4}"/>
    <cellStyle name="40% - Accent3 13 4 2 3" xfId="25177" xr:uid="{A96B3E3F-68EC-47FE-90CB-70B49B6C5445}"/>
    <cellStyle name="40% - Accent3 13 4 3" xfId="11692" xr:uid="{3E97B5FE-D045-4B7D-8273-90CFEA176DDB}"/>
    <cellStyle name="40% - Accent3 13 4 3 2" xfId="29517" xr:uid="{900CD08B-42E1-4722-8E35-05190321B17F}"/>
    <cellStyle name="40% - Accent3 13 4 4" xfId="21017" xr:uid="{3E674D2F-B3A1-434F-8282-FEB18F3F98A3}"/>
    <cellStyle name="40% - Accent3 13 5" xfId="5189" xr:uid="{B921D692-DF4E-4300-9D9F-6B6F86651918}"/>
    <cellStyle name="40% - Accent3 13 5 2" xfId="13772" xr:uid="{F276B5F2-6F2B-49FE-9DE8-17EC7DAA8BB1}"/>
    <cellStyle name="40% - Accent3 13 5 2 2" xfId="31597" xr:uid="{5802E5BA-2E54-4905-8317-F415446792B6}"/>
    <cellStyle name="40% - Accent3 13 5 3" xfId="23097" xr:uid="{728EE002-043F-4B2E-AF25-926F27306C4D}"/>
    <cellStyle name="40% - Accent3 13 6" xfId="9612" xr:uid="{75317EB6-9E03-4454-844B-F6EC550C6A2E}"/>
    <cellStyle name="40% - Accent3 13 6 2" xfId="27437" xr:uid="{0ADE7C9D-410D-40F4-8CAC-D026422C3C0A}"/>
    <cellStyle name="40% - Accent3 13 7" xfId="18937" xr:uid="{0B75CC00-4A1A-4227-B4B6-A0B29D0D6560}"/>
    <cellStyle name="40% - Accent3 130" xfId="36738" xr:uid="{7BC8907E-A51A-44C0-8ADD-044E3DAE4D61}"/>
    <cellStyle name="40% - Accent3 131" xfId="36758" xr:uid="{AC866375-17CE-4C24-B8CA-6798FE7D5C06}"/>
    <cellStyle name="40% - Accent3 132" xfId="36778" xr:uid="{6DE1D135-ADDC-44C1-888A-8BF486737A49}"/>
    <cellStyle name="40% - Accent3 133" xfId="36798" xr:uid="{CFC17DA4-F29F-46E0-8F61-25F2970CCABB}"/>
    <cellStyle name="40% - Accent3 134" xfId="36818" xr:uid="{D7F453BA-C944-4B0E-AE85-4C62202E8A2F}"/>
    <cellStyle name="40% - Accent3 135" xfId="36838" xr:uid="{D8E5EB86-2E18-4C38-A0B7-669A91F9F9C6}"/>
    <cellStyle name="40% - Accent3 136" xfId="36858" xr:uid="{1717E3F7-B02E-4F1F-AE8C-DD85DB7A973B}"/>
    <cellStyle name="40% - Accent3 137" xfId="36878" xr:uid="{FBB8A49A-6C5B-4757-BF70-60C3AFBBF094}"/>
    <cellStyle name="40% - Accent3 138" xfId="36898" xr:uid="{15FA377A-5449-4E3C-90FE-67447575B050}"/>
    <cellStyle name="40% - Accent3 139" xfId="36918" xr:uid="{D412F9AE-2708-48A8-AA10-64270AC2CFF8}"/>
    <cellStyle name="40% - Accent3 14" xfId="911" xr:uid="{0D3F7FE0-4A2E-4258-804D-4B19D6530461}"/>
    <cellStyle name="40% - Accent3 14 2" xfId="1517" xr:uid="{2774D430-15E9-47A5-A924-67991904B50F}"/>
    <cellStyle name="40% - Accent3 14 2 2" xfId="2509" xr:uid="{B9297E79-1F58-451D-94F3-A67C36EFB0ED}"/>
    <cellStyle name="40% - Accent3 14 2 2 2" xfId="4589" xr:uid="{042DE290-91D3-4FAE-8CCD-0FE4337E8CEB}"/>
    <cellStyle name="40% - Accent3 14 2 2 2 2" xfId="8749" xr:uid="{8AC1F54F-C0DF-4438-BECB-E34511760DE2}"/>
    <cellStyle name="40% - Accent3 14 2 2 2 2 2" xfId="17332" xr:uid="{E3BC1C64-504B-4387-A448-59D92296131B}"/>
    <cellStyle name="40% - Accent3 14 2 2 2 2 2 2" xfId="35157" xr:uid="{33880858-2596-47DB-B511-E1E3A6C86A83}"/>
    <cellStyle name="40% - Accent3 14 2 2 2 2 3" xfId="26657" xr:uid="{01A4C1AD-B6F7-418C-9884-23F84DEE2039}"/>
    <cellStyle name="40% - Accent3 14 2 2 2 3" xfId="13172" xr:uid="{011A8AB1-6D90-40AB-9CF9-738A55D6D67C}"/>
    <cellStyle name="40% - Accent3 14 2 2 2 3 2" xfId="30997" xr:uid="{8D572C1E-7A97-467B-AF29-D82CC9CB5C48}"/>
    <cellStyle name="40% - Accent3 14 2 2 2 4" xfId="22497" xr:uid="{2C4ADDA3-E073-4115-BDEE-AFD3CE34D261}"/>
    <cellStyle name="40% - Accent3 14 2 2 3" xfId="6669" xr:uid="{CD0F6EA2-FCCF-49F6-9BBA-C66C3BBC7692}"/>
    <cellStyle name="40% - Accent3 14 2 2 3 2" xfId="15252" xr:uid="{06DDD59A-C9AC-46D9-8D9C-76D13742F881}"/>
    <cellStyle name="40% - Accent3 14 2 2 3 2 2" xfId="33077" xr:uid="{F88B2FCB-5AAB-481C-A038-EA60FC4F92B4}"/>
    <cellStyle name="40% - Accent3 14 2 2 3 3" xfId="24577" xr:uid="{685D6049-9B86-4F6E-AA6E-C5516271FC0C}"/>
    <cellStyle name="40% - Accent3 14 2 2 4" xfId="11092" xr:uid="{A7626B4E-C741-47E8-A3D6-1D086DD07225}"/>
    <cellStyle name="40% - Accent3 14 2 2 4 2" xfId="28917" xr:uid="{F5559EF8-DD9F-4DEB-BB5F-8C13D20B0DB8}"/>
    <cellStyle name="40% - Accent3 14 2 2 5" xfId="20417" xr:uid="{7C9B49D2-1B0C-49B6-AF25-36DBDFDE7858}"/>
    <cellStyle name="40% - Accent3 14 2 3" xfId="3609" xr:uid="{AFDA871D-9062-4CBE-8718-C50AD6C9708E}"/>
    <cellStyle name="40% - Accent3 14 2 3 2" xfId="7769" xr:uid="{B0F3BA70-2162-40C9-B4BC-2393812FCDC9}"/>
    <cellStyle name="40% - Accent3 14 2 3 2 2" xfId="16352" xr:uid="{6270F724-C3F8-4C0B-B1BC-77FFFEAD3E3F}"/>
    <cellStyle name="40% - Accent3 14 2 3 2 2 2" xfId="34177" xr:uid="{E48DBDA2-0853-485B-9665-D5A5FB775EFF}"/>
    <cellStyle name="40% - Accent3 14 2 3 2 3" xfId="25677" xr:uid="{5AA8E742-D547-4239-BDCF-273596D125F4}"/>
    <cellStyle name="40% - Accent3 14 2 3 3" xfId="12192" xr:uid="{933A5064-A61E-469F-B079-FC7DF0029BAF}"/>
    <cellStyle name="40% - Accent3 14 2 3 3 2" xfId="30017" xr:uid="{FB851EF3-2910-4475-B990-1DF35ACDEF14}"/>
    <cellStyle name="40% - Accent3 14 2 3 4" xfId="21517" xr:uid="{0A123820-747D-416B-AABA-950F365EECD5}"/>
    <cellStyle name="40% - Accent3 14 2 4" xfId="5689" xr:uid="{4B5BC663-3D83-4A37-8714-D6E84295BBC5}"/>
    <cellStyle name="40% - Accent3 14 2 4 2" xfId="14272" xr:uid="{DC375711-86B5-4252-802D-58E5B1E5295F}"/>
    <cellStyle name="40% - Accent3 14 2 4 2 2" xfId="32097" xr:uid="{5D13FE62-BCE2-4E00-98AC-036F69B1BF08}"/>
    <cellStyle name="40% - Accent3 14 2 4 3" xfId="23597" xr:uid="{98D0AD55-2EF4-4E10-95BF-38F6A5C96D56}"/>
    <cellStyle name="40% - Accent3 14 2 5" xfId="10112" xr:uid="{237F6691-6C3A-48F6-836C-CF3583EB9F4E}"/>
    <cellStyle name="40% - Accent3 14 2 5 2" xfId="27937" xr:uid="{C65B8218-B576-4480-9E32-414BD56BE20A}"/>
    <cellStyle name="40% - Accent3 14 2 6" xfId="19437" xr:uid="{2679CC1A-8640-4A8A-8E4A-76DE84DDF79E}"/>
    <cellStyle name="40% - Accent3 14 3" xfId="2029" xr:uid="{67F9B32E-FF91-457A-A7A5-9219061CFF7B}"/>
    <cellStyle name="40% - Accent3 14 3 2" xfId="4109" xr:uid="{DAD3AE11-A7F0-4AE1-96C4-C6389769762C}"/>
    <cellStyle name="40% - Accent3 14 3 2 2" xfId="8269" xr:uid="{42B1F498-B66D-42CB-B352-F4F7CB4DEF02}"/>
    <cellStyle name="40% - Accent3 14 3 2 2 2" xfId="16852" xr:uid="{64D576C6-7F9C-494D-AB7E-BE143F26392A}"/>
    <cellStyle name="40% - Accent3 14 3 2 2 2 2" xfId="34677" xr:uid="{0CD3689F-9A50-471A-866D-038207A140A5}"/>
    <cellStyle name="40% - Accent3 14 3 2 2 3" xfId="26177" xr:uid="{2DE6D574-9572-44EF-B6B5-EC06A0CD3335}"/>
    <cellStyle name="40% - Accent3 14 3 2 3" xfId="12692" xr:uid="{69BE8E7C-E75E-4822-9258-2C4A6DB400E8}"/>
    <cellStyle name="40% - Accent3 14 3 2 3 2" xfId="30517" xr:uid="{C14D2D7F-182E-42CB-B274-F7ADD02309D3}"/>
    <cellStyle name="40% - Accent3 14 3 2 4" xfId="22017" xr:uid="{757E4A03-FD8B-468E-91DC-317252119374}"/>
    <cellStyle name="40% - Accent3 14 3 3" xfId="6189" xr:uid="{6774ED9D-B9AE-43E8-91CF-FA233E9CFF57}"/>
    <cellStyle name="40% - Accent3 14 3 3 2" xfId="14772" xr:uid="{58D2744A-0EF9-40DA-B126-AB2E1E723092}"/>
    <cellStyle name="40% - Accent3 14 3 3 2 2" xfId="32597" xr:uid="{9E25920A-D244-4E47-9CC6-24C5BE0BD0A6}"/>
    <cellStyle name="40% - Accent3 14 3 3 3" xfId="24097" xr:uid="{8BA71C18-AF57-4D49-999C-8EF5651489C1}"/>
    <cellStyle name="40% - Accent3 14 3 4" xfId="10612" xr:uid="{E8FE4E47-4630-46C8-A68F-50F5F50BE8A0}"/>
    <cellStyle name="40% - Accent3 14 3 4 2" xfId="28437" xr:uid="{0A83675B-B2B8-4C32-B1C4-EA3DA1811CB7}"/>
    <cellStyle name="40% - Accent3 14 3 5" xfId="19937" xr:uid="{9367F54E-E664-453F-8E76-A347B1835AE0}"/>
    <cellStyle name="40% - Accent3 14 4" xfId="3129" xr:uid="{6598A13B-CB64-41B8-B979-12857CD05318}"/>
    <cellStyle name="40% - Accent3 14 4 2" xfId="7289" xr:uid="{A995A46C-2E22-4B06-B9FC-D0D6BC818489}"/>
    <cellStyle name="40% - Accent3 14 4 2 2" xfId="15872" xr:uid="{D349A778-33EF-4218-BD32-C9942F1CFA34}"/>
    <cellStyle name="40% - Accent3 14 4 2 2 2" xfId="33697" xr:uid="{40DCBE7E-F7D1-407B-9F74-517BD378456B}"/>
    <cellStyle name="40% - Accent3 14 4 2 3" xfId="25197" xr:uid="{EA2926C1-50E4-4D7F-857D-E48E6C3E95C2}"/>
    <cellStyle name="40% - Accent3 14 4 3" xfId="11712" xr:uid="{9EFC7B9F-A206-446C-AAF6-22D91580DBAF}"/>
    <cellStyle name="40% - Accent3 14 4 3 2" xfId="29537" xr:uid="{0CA2A109-2270-4B3D-AE7A-0AAB54021C7D}"/>
    <cellStyle name="40% - Accent3 14 4 4" xfId="21037" xr:uid="{9308A92C-922E-4294-9AD0-C767F1AD83F2}"/>
    <cellStyle name="40% - Accent3 14 5" xfId="5209" xr:uid="{206C117B-979F-4318-90F4-090B34948710}"/>
    <cellStyle name="40% - Accent3 14 5 2" xfId="13792" xr:uid="{E89317CC-C5E2-4D5D-98B5-BFCEC8559855}"/>
    <cellStyle name="40% - Accent3 14 5 2 2" xfId="31617" xr:uid="{03931CC8-5AAE-4611-9DF9-F4D3655BE441}"/>
    <cellStyle name="40% - Accent3 14 5 3" xfId="23117" xr:uid="{49DAA29C-CACF-40B2-9B1C-01185A9E452A}"/>
    <cellStyle name="40% - Accent3 14 6" xfId="9632" xr:uid="{6F581530-0CAC-47D1-86A0-2306E0FAABA3}"/>
    <cellStyle name="40% - Accent3 14 6 2" xfId="27457" xr:uid="{A482C713-8DFC-4719-A321-6228D0EAEC37}"/>
    <cellStyle name="40% - Accent3 14 7" xfId="18957" xr:uid="{C67520F8-C8B7-45E0-939A-E7E1961C6E20}"/>
    <cellStyle name="40% - Accent3 140" xfId="36938" xr:uid="{A85C4CBB-47FE-4BDA-BC32-337F295DE585}"/>
    <cellStyle name="40% - Accent3 141" xfId="36958" xr:uid="{85373C5A-1286-4F62-90F2-27C07F22322A}"/>
    <cellStyle name="40% - Accent3 142" xfId="36978" xr:uid="{52AA8C7E-C2AA-4FDA-9053-2CEBCD603053}"/>
    <cellStyle name="40% - Accent3 143" xfId="36998" xr:uid="{3E8534D5-5B38-4283-AA8E-64F5B159555A}"/>
    <cellStyle name="40% - Accent3 144" xfId="37018" xr:uid="{A060E3FE-82EE-472A-A478-63F339AE7A21}"/>
    <cellStyle name="40% - Accent3 145" xfId="37038" xr:uid="{5EE6DCF8-D5BA-40E2-B6F1-9996167850BC}"/>
    <cellStyle name="40% - Accent3 146" xfId="37058" xr:uid="{F4EC6C2E-F0F1-4B1A-AF48-110558DE8B76}"/>
    <cellStyle name="40% - Accent3 147" xfId="37078" xr:uid="{5D5367B5-50C7-4CF7-83F6-990948F3E2B3}"/>
    <cellStyle name="40% - Accent3 148" xfId="37098" xr:uid="{E4783CDD-7A3C-4A62-8E1A-B9CA5ABF02F8}"/>
    <cellStyle name="40% - Accent3 149" xfId="37118" xr:uid="{A280C637-3756-4E7E-90BB-D0ECA85C384A}"/>
    <cellStyle name="40% - Accent3 15" xfId="935" xr:uid="{1CE94AF1-547A-41EA-B39A-1DB35BAE5570}"/>
    <cellStyle name="40% - Accent3 15 2" xfId="1541" xr:uid="{230B6543-8EC1-428B-9103-01BF8F3CC2EB}"/>
    <cellStyle name="40% - Accent3 15 2 2" xfId="2529" xr:uid="{F35ABC3F-2F7C-40C1-9C6A-495DCD77CAC9}"/>
    <cellStyle name="40% - Accent3 15 2 2 2" xfId="4609" xr:uid="{A0E41A83-C36E-4FC8-9978-8A9A3522A200}"/>
    <cellStyle name="40% - Accent3 15 2 2 2 2" xfId="8769" xr:uid="{178C7D71-EB91-4305-A635-33917B7E3727}"/>
    <cellStyle name="40% - Accent3 15 2 2 2 2 2" xfId="17352" xr:uid="{7C0598B2-F7D2-45BA-8633-14D233D56B09}"/>
    <cellStyle name="40% - Accent3 15 2 2 2 2 2 2" xfId="35177" xr:uid="{AB341DC7-DE8D-4137-A6BA-24C014DB4DC5}"/>
    <cellStyle name="40% - Accent3 15 2 2 2 2 3" xfId="26677" xr:uid="{55B9682D-4BF8-40B1-92BC-398015062FD7}"/>
    <cellStyle name="40% - Accent3 15 2 2 2 3" xfId="13192" xr:uid="{4484EF66-6646-4144-A11C-003436D8F11A}"/>
    <cellStyle name="40% - Accent3 15 2 2 2 3 2" xfId="31017" xr:uid="{7C816AE3-BFAC-4F48-A67F-DB4120853D2F}"/>
    <cellStyle name="40% - Accent3 15 2 2 2 4" xfId="22517" xr:uid="{2F0D82AF-C588-4EF2-8D46-E53597BE43FA}"/>
    <cellStyle name="40% - Accent3 15 2 2 3" xfId="6689" xr:uid="{59B503AE-C621-437A-B9E4-3A08E2E61180}"/>
    <cellStyle name="40% - Accent3 15 2 2 3 2" xfId="15272" xr:uid="{8234B593-970C-4586-A444-54EBA57FE3B6}"/>
    <cellStyle name="40% - Accent3 15 2 2 3 2 2" xfId="33097" xr:uid="{95B89FF3-1A27-4EFB-91C5-A2CBE8C69A1C}"/>
    <cellStyle name="40% - Accent3 15 2 2 3 3" xfId="24597" xr:uid="{096AE9A6-7F95-4036-AC42-8B67EC7E1EFE}"/>
    <cellStyle name="40% - Accent3 15 2 2 4" xfId="11112" xr:uid="{6FC62729-8FF4-4447-82E4-2094D089591E}"/>
    <cellStyle name="40% - Accent3 15 2 2 4 2" xfId="28937" xr:uid="{D7D114F1-BECB-43A6-B448-BEC2E7EFC37C}"/>
    <cellStyle name="40% - Accent3 15 2 2 5" xfId="20437" xr:uid="{BF8AA537-4E6F-481F-B062-F0EEE7929D15}"/>
    <cellStyle name="40% - Accent3 15 2 3" xfId="3629" xr:uid="{8221D49A-1F70-445A-9FBB-83DA361EF556}"/>
    <cellStyle name="40% - Accent3 15 2 3 2" xfId="7789" xr:uid="{E4AABD11-C8C1-4CBD-9B8D-5FF09BA13E98}"/>
    <cellStyle name="40% - Accent3 15 2 3 2 2" xfId="16372" xr:uid="{29940A98-F35C-417E-AFD2-A27A48A71F87}"/>
    <cellStyle name="40% - Accent3 15 2 3 2 2 2" xfId="34197" xr:uid="{A607A68C-996C-4F70-9374-72629E4EE667}"/>
    <cellStyle name="40% - Accent3 15 2 3 2 3" xfId="25697" xr:uid="{CB45F7D5-F4A8-4EEE-8E95-0D644A39B404}"/>
    <cellStyle name="40% - Accent3 15 2 3 3" xfId="12212" xr:uid="{0B4E3B6F-AECE-4F77-BBEB-FCC63ACD10B6}"/>
    <cellStyle name="40% - Accent3 15 2 3 3 2" xfId="30037" xr:uid="{19B4B5D9-9CE9-430E-81C9-1FA21DC77B04}"/>
    <cellStyle name="40% - Accent3 15 2 3 4" xfId="21537" xr:uid="{86F44BB3-CA51-4176-8C4C-5C789C6B1B0B}"/>
    <cellStyle name="40% - Accent3 15 2 4" xfId="5709" xr:uid="{A1501994-1E31-4BD2-8A9F-176575D11DAC}"/>
    <cellStyle name="40% - Accent3 15 2 4 2" xfId="14292" xr:uid="{7DAAB5D8-5FE8-4F6C-923E-48C9073E269C}"/>
    <cellStyle name="40% - Accent3 15 2 4 2 2" xfId="32117" xr:uid="{F6314E6D-D6C4-4900-BC08-2E0CC5C2AF8D}"/>
    <cellStyle name="40% - Accent3 15 2 4 3" xfId="23617" xr:uid="{94C8D1F7-1895-40CB-8146-3104622BBFB2}"/>
    <cellStyle name="40% - Accent3 15 2 5" xfId="10132" xr:uid="{B5528A7C-0117-4680-B740-48F0AF6DDA51}"/>
    <cellStyle name="40% - Accent3 15 2 5 2" xfId="27957" xr:uid="{2F20C932-8D14-4125-B891-EA064A83DEF1}"/>
    <cellStyle name="40% - Accent3 15 2 6" xfId="19457" xr:uid="{11022E89-8A96-41B0-8991-4B14A6DFC246}"/>
    <cellStyle name="40% - Accent3 15 3" xfId="2049" xr:uid="{6B61CB67-7821-4D6B-A5F4-0639E082E5BA}"/>
    <cellStyle name="40% - Accent3 15 3 2" xfId="4129" xr:uid="{59DE612C-88D4-4E41-95DA-AD2DD40419E1}"/>
    <cellStyle name="40% - Accent3 15 3 2 2" xfId="8289" xr:uid="{D9F9A815-7FB3-4A33-B4B5-D8E74A5E8D1F}"/>
    <cellStyle name="40% - Accent3 15 3 2 2 2" xfId="16872" xr:uid="{1FF21918-6F41-4001-90B3-7E29BF687E13}"/>
    <cellStyle name="40% - Accent3 15 3 2 2 2 2" xfId="34697" xr:uid="{E5EC7080-49E2-405C-A42E-B171EB2A4821}"/>
    <cellStyle name="40% - Accent3 15 3 2 2 3" xfId="26197" xr:uid="{785EA1FA-36B3-4911-9498-5A78643C0909}"/>
    <cellStyle name="40% - Accent3 15 3 2 3" xfId="12712" xr:uid="{F47E6AEF-D07F-483A-BD07-4266D7075A67}"/>
    <cellStyle name="40% - Accent3 15 3 2 3 2" xfId="30537" xr:uid="{1B3E5833-DF04-468F-BDB9-EC796D0A78C4}"/>
    <cellStyle name="40% - Accent3 15 3 2 4" xfId="22037" xr:uid="{20C57DED-D002-46DA-963E-3C98637A965C}"/>
    <cellStyle name="40% - Accent3 15 3 3" xfId="6209" xr:uid="{3E858C77-719F-4F82-AD4B-B91F8F31F627}"/>
    <cellStyle name="40% - Accent3 15 3 3 2" xfId="14792" xr:uid="{270FFDC6-1E78-49D4-804B-472831C11AF6}"/>
    <cellStyle name="40% - Accent3 15 3 3 2 2" xfId="32617" xr:uid="{9FBC5402-6D52-4CF8-9C18-E3D8C29124A1}"/>
    <cellStyle name="40% - Accent3 15 3 3 3" xfId="24117" xr:uid="{9B2D70B0-6B16-4CB2-851B-186EB7589A4B}"/>
    <cellStyle name="40% - Accent3 15 3 4" xfId="10632" xr:uid="{36BCA565-0F52-441C-BA3E-AF612450E9F1}"/>
    <cellStyle name="40% - Accent3 15 3 4 2" xfId="28457" xr:uid="{40DD7E29-AF16-4D4C-8B91-6165F82C6688}"/>
    <cellStyle name="40% - Accent3 15 3 5" xfId="19957" xr:uid="{DC654EEA-DAC7-4996-923C-35606C0BA3E5}"/>
    <cellStyle name="40% - Accent3 15 4" xfId="3149" xr:uid="{6FDCC4A2-085B-41EB-824E-749FB3F6E19F}"/>
    <cellStyle name="40% - Accent3 15 4 2" xfId="7309" xr:uid="{5CAF1228-00C5-437B-B8A3-E299FEC6EA87}"/>
    <cellStyle name="40% - Accent3 15 4 2 2" xfId="15892" xr:uid="{2ABA90A3-C641-447F-9D9F-877CB6BED0A7}"/>
    <cellStyle name="40% - Accent3 15 4 2 2 2" xfId="33717" xr:uid="{8C4DD2F6-DA8F-42E2-9FF8-E429A290A8B4}"/>
    <cellStyle name="40% - Accent3 15 4 2 3" xfId="25217" xr:uid="{13C71D25-13D5-4E92-8021-3152D267F9C6}"/>
    <cellStyle name="40% - Accent3 15 4 3" xfId="11732" xr:uid="{7D190C78-68BB-4BDD-83C9-279C45795BC8}"/>
    <cellStyle name="40% - Accent3 15 4 3 2" xfId="29557" xr:uid="{CC7F3FE9-8FF2-4672-9B05-B2D8CBD4B3FB}"/>
    <cellStyle name="40% - Accent3 15 4 4" xfId="21057" xr:uid="{5F9F024F-7AD0-4001-800C-E1FBA92552F1}"/>
    <cellStyle name="40% - Accent3 15 5" xfId="5229" xr:uid="{5FF4D1CC-03E1-45A4-9718-298D044F13C0}"/>
    <cellStyle name="40% - Accent3 15 5 2" xfId="13812" xr:uid="{7631A7AD-4D87-4AAD-A149-F23A6EB7F761}"/>
    <cellStyle name="40% - Accent3 15 5 2 2" xfId="31637" xr:uid="{59B590ED-865E-49C1-9391-03C152A99432}"/>
    <cellStyle name="40% - Accent3 15 5 3" xfId="23137" xr:uid="{92C3772A-EEFF-465A-9F60-7BC91267085D}"/>
    <cellStyle name="40% - Accent3 15 6" xfId="9652" xr:uid="{301CEA2A-8FA4-420A-ADA0-6200EEE3DC5F}"/>
    <cellStyle name="40% - Accent3 15 6 2" xfId="27477" xr:uid="{06D29951-BCB1-40A0-A167-2407F2DBB8B8}"/>
    <cellStyle name="40% - Accent3 15 7" xfId="18977" xr:uid="{E884DF71-C0AD-409D-A516-3526451C17A3}"/>
    <cellStyle name="40% - Accent3 150" xfId="37138" xr:uid="{D5BB8AB5-72D6-4B58-A1C9-C6D0BB640D68}"/>
    <cellStyle name="40% - Accent3 151" xfId="37158" xr:uid="{5FC9C06F-B809-4D47-B0B0-4B211973ED57}"/>
    <cellStyle name="40% - Accent3 152" xfId="37178" xr:uid="{87BDD844-3E75-4A26-867F-96779D5CE943}"/>
    <cellStyle name="40% - Accent3 153" xfId="37198" xr:uid="{E51E2887-E9FB-4685-94DB-0338460882E2}"/>
    <cellStyle name="40% - Accent3 154" xfId="37218" xr:uid="{44FACACE-D289-4600-9449-8284E4BDA79B}"/>
    <cellStyle name="40% - Accent3 155" xfId="37238" xr:uid="{FD3554F1-3EB3-4D93-A1D0-35818DE65273}"/>
    <cellStyle name="40% - Accent3 156" xfId="37258" xr:uid="{36759C00-A8DE-41CE-ADEA-17B2C45B44C2}"/>
    <cellStyle name="40% - Accent3 157" xfId="37278" xr:uid="{B19B3A26-DCD0-49FB-8AB0-80A22AE19CB1}"/>
    <cellStyle name="40% - Accent3 158" xfId="37298" xr:uid="{62AEBD54-A60D-44CB-81EB-DB1D337251BB}"/>
    <cellStyle name="40% - Accent3 159" xfId="37318" xr:uid="{440FC94C-088A-4F3A-A496-45D41A23879B}"/>
    <cellStyle name="40% - Accent3 16" xfId="963" xr:uid="{C08CCEDF-6A55-4733-86F1-069E83CC040A}"/>
    <cellStyle name="40% - Accent3 16 2" xfId="1569" xr:uid="{67EE551C-BFBE-463B-84B3-0CF06FD25614}"/>
    <cellStyle name="40% - Accent3 16 2 2" xfId="2549" xr:uid="{E746F90D-BFA4-4FB2-B682-6A9E22282CC5}"/>
    <cellStyle name="40% - Accent3 16 2 2 2" xfId="4629" xr:uid="{0AE5878B-E1FD-42E3-A58B-1F0AF9926BDF}"/>
    <cellStyle name="40% - Accent3 16 2 2 2 2" xfId="8789" xr:uid="{79B3D4CB-08D8-43C6-AED6-FE3B94F3E545}"/>
    <cellStyle name="40% - Accent3 16 2 2 2 2 2" xfId="17372" xr:uid="{6E4053B0-88D1-4A5E-ADCD-35D8D41A5DDC}"/>
    <cellStyle name="40% - Accent3 16 2 2 2 2 2 2" xfId="35197" xr:uid="{A5010DD9-99B6-41E2-AD2F-D951463EDE92}"/>
    <cellStyle name="40% - Accent3 16 2 2 2 2 3" xfId="26697" xr:uid="{47F975A5-2836-49A5-9F00-7F81F9EBE399}"/>
    <cellStyle name="40% - Accent3 16 2 2 2 3" xfId="13212" xr:uid="{6CD15F70-C7C2-4D8C-AD10-B1773F72E3B1}"/>
    <cellStyle name="40% - Accent3 16 2 2 2 3 2" xfId="31037" xr:uid="{9D6FFA0A-ABA0-4425-A339-318F20208AAE}"/>
    <cellStyle name="40% - Accent3 16 2 2 2 4" xfId="22537" xr:uid="{9D89389A-7D9E-4FC6-9ABD-089C8A3A1CEA}"/>
    <cellStyle name="40% - Accent3 16 2 2 3" xfId="6709" xr:uid="{B65412DA-A9DD-4577-B4CF-01D823C0C814}"/>
    <cellStyle name="40% - Accent3 16 2 2 3 2" xfId="15292" xr:uid="{5EDA7A7C-180F-42D2-B5D3-77BECB14A98F}"/>
    <cellStyle name="40% - Accent3 16 2 2 3 2 2" xfId="33117" xr:uid="{78561DFA-3916-4A26-BB63-5AA0EB187E6C}"/>
    <cellStyle name="40% - Accent3 16 2 2 3 3" xfId="24617" xr:uid="{B11E5AD6-166D-4AB0-B3DD-F6ABC2ACE69B}"/>
    <cellStyle name="40% - Accent3 16 2 2 4" xfId="11132" xr:uid="{01E72D1B-E6AB-4635-B73F-F903BB328F58}"/>
    <cellStyle name="40% - Accent3 16 2 2 4 2" xfId="28957" xr:uid="{B833EDC4-F261-4059-AA1F-16FA904FAD7F}"/>
    <cellStyle name="40% - Accent3 16 2 2 5" xfId="20457" xr:uid="{47EDA0FC-BDD1-4FFB-98E4-C0CDA7CBDC52}"/>
    <cellStyle name="40% - Accent3 16 2 3" xfId="3649" xr:uid="{6FFC31E7-BA33-4C58-9854-8853E5A54176}"/>
    <cellStyle name="40% - Accent3 16 2 3 2" xfId="7809" xr:uid="{CC40F7BB-DF19-4932-AC61-44DE07A205E0}"/>
    <cellStyle name="40% - Accent3 16 2 3 2 2" xfId="16392" xr:uid="{2099070E-8889-45C5-8414-31075F53F679}"/>
    <cellStyle name="40% - Accent3 16 2 3 2 2 2" xfId="34217" xr:uid="{01AFB298-4C4B-4379-8512-A6015FEC39BE}"/>
    <cellStyle name="40% - Accent3 16 2 3 2 3" xfId="25717" xr:uid="{147CBBA5-24A8-4FED-8DDF-2BBD9D2C7BB7}"/>
    <cellStyle name="40% - Accent3 16 2 3 3" xfId="12232" xr:uid="{B422EDE4-B25B-40F0-985E-E3856466CD2D}"/>
    <cellStyle name="40% - Accent3 16 2 3 3 2" xfId="30057" xr:uid="{3B758821-CE65-40B7-8397-3630FDA7DD66}"/>
    <cellStyle name="40% - Accent3 16 2 3 4" xfId="21557" xr:uid="{7F585B3F-BAC4-413F-8675-6F32AC2D9DAE}"/>
    <cellStyle name="40% - Accent3 16 2 4" xfId="5729" xr:uid="{5EEB9964-D68E-4DD4-88DA-F827B83E83FF}"/>
    <cellStyle name="40% - Accent3 16 2 4 2" xfId="14312" xr:uid="{E56F2408-D92D-463B-BBEF-EC8839F0E27F}"/>
    <cellStyle name="40% - Accent3 16 2 4 2 2" xfId="32137" xr:uid="{9528F376-A856-4FEE-A2E1-CF8171C73E09}"/>
    <cellStyle name="40% - Accent3 16 2 4 3" xfId="23637" xr:uid="{64074D74-6B0A-4A82-9369-3D0851119A45}"/>
    <cellStyle name="40% - Accent3 16 2 5" xfId="10152" xr:uid="{98728EDE-76CA-47EB-AE23-8ACE8AAB2D89}"/>
    <cellStyle name="40% - Accent3 16 2 5 2" xfId="27977" xr:uid="{7E4C54AA-9DEF-49CE-8FF2-AE94C8476A5B}"/>
    <cellStyle name="40% - Accent3 16 2 6" xfId="19477" xr:uid="{1778113D-D3D0-4F9B-8E3B-FB5E2753505A}"/>
    <cellStyle name="40% - Accent3 16 3" xfId="2069" xr:uid="{DBD85E80-FA1B-49BD-83BB-6C35F7C91F45}"/>
    <cellStyle name="40% - Accent3 16 3 2" xfId="4149" xr:uid="{A945153B-0365-4212-A87E-C047509F7F11}"/>
    <cellStyle name="40% - Accent3 16 3 2 2" xfId="8309" xr:uid="{3F738C07-8604-4726-AE11-2BA677799241}"/>
    <cellStyle name="40% - Accent3 16 3 2 2 2" xfId="16892" xr:uid="{C95641DD-4E0B-4F33-BFAC-B32C02EE3731}"/>
    <cellStyle name="40% - Accent3 16 3 2 2 2 2" xfId="34717" xr:uid="{A17D7040-2A0F-4654-92AD-75FC42BE5EBA}"/>
    <cellStyle name="40% - Accent3 16 3 2 2 3" xfId="26217" xr:uid="{E2812D73-59FF-48AD-9745-0EA16D64B8FF}"/>
    <cellStyle name="40% - Accent3 16 3 2 3" xfId="12732" xr:uid="{1C39751D-35A4-4E0B-9712-ECDFF2525039}"/>
    <cellStyle name="40% - Accent3 16 3 2 3 2" xfId="30557" xr:uid="{40F756A1-E13A-47E9-927B-27FB5DA2DECF}"/>
    <cellStyle name="40% - Accent3 16 3 2 4" xfId="22057" xr:uid="{6E213F9A-25FA-42A1-8E80-BED4C9C15883}"/>
    <cellStyle name="40% - Accent3 16 3 3" xfId="6229" xr:uid="{59821E86-CB89-49F6-B002-6F5A1DD63F90}"/>
    <cellStyle name="40% - Accent3 16 3 3 2" xfId="14812" xr:uid="{F5A272D7-AF3E-4AFF-AF80-87317B4B351E}"/>
    <cellStyle name="40% - Accent3 16 3 3 2 2" xfId="32637" xr:uid="{C9CDFE8A-E42C-4888-B9E0-9DAFC9BB90CD}"/>
    <cellStyle name="40% - Accent3 16 3 3 3" xfId="24137" xr:uid="{EBF0A62A-EA33-4FDA-8E60-2A5D41592B20}"/>
    <cellStyle name="40% - Accent3 16 3 4" xfId="10652" xr:uid="{C19C390E-672B-413F-8B29-2A22C137BF43}"/>
    <cellStyle name="40% - Accent3 16 3 4 2" xfId="28477" xr:uid="{7E930A19-A842-44E2-9F60-8F8ECB3B726A}"/>
    <cellStyle name="40% - Accent3 16 3 5" xfId="19977" xr:uid="{E3B055D8-6DDF-4E52-A252-6299E4A09B3B}"/>
    <cellStyle name="40% - Accent3 16 4" xfId="3169" xr:uid="{58C7D8C9-20EA-4D78-92C2-BFDAB3DAD2A5}"/>
    <cellStyle name="40% - Accent3 16 4 2" xfId="7329" xr:uid="{A2C91839-27D3-4CCD-BE9A-4684D1B732B8}"/>
    <cellStyle name="40% - Accent3 16 4 2 2" xfId="15912" xr:uid="{19C5DA4A-E5B9-4122-B9F4-E769ED9874EC}"/>
    <cellStyle name="40% - Accent3 16 4 2 2 2" xfId="33737" xr:uid="{E44069C6-D2DF-4065-9471-49AA74D0885F}"/>
    <cellStyle name="40% - Accent3 16 4 2 3" xfId="25237" xr:uid="{1C5BFE5B-6D59-42B8-BAC1-1C8ECB1E146A}"/>
    <cellStyle name="40% - Accent3 16 4 3" xfId="11752" xr:uid="{EE418FC2-24B5-4437-B11F-93CFC2AFB382}"/>
    <cellStyle name="40% - Accent3 16 4 3 2" xfId="29577" xr:uid="{70A5C9B8-E945-441B-AC50-1F5FB938DF6F}"/>
    <cellStyle name="40% - Accent3 16 4 4" xfId="21077" xr:uid="{A9229B58-DBF0-4A88-9B7D-A39BFC1E9C21}"/>
    <cellStyle name="40% - Accent3 16 5" xfId="5249" xr:uid="{9B48A07A-BAA5-427D-B036-D3F49436BFEC}"/>
    <cellStyle name="40% - Accent3 16 5 2" xfId="13832" xr:uid="{44407859-68B8-4FD8-AD3B-98EFC67B35C7}"/>
    <cellStyle name="40% - Accent3 16 5 2 2" xfId="31657" xr:uid="{68B1C83C-0727-48E6-8CB0-3421FB64FA08}"/>
    <cellStyle name="40% - Accent3 16 5 3" xfId="23157" xr:uid="{A762B55E-CCC6-4377-BEE9-58775694FA12}"/>
    <cellStyle name="40% - Accent3 16 6" xfId="9672" xr:uid="{C6A32ACF-7E04-41D8-B218-C89120B5B5E5}"/>
    <cellStyle name="40% - Accent3 16 6 2" xfId="27497" xr:uid="{F1B43621-83E6-47B8-A180-B05FD8C3C79C}"/>
    <cellStyle name="40% - Accent3 16 7" xfId="18997" xr:uid="{34BD3607-8F54-430B-8604-834227AFAA62}"/>
    <cellStyle name="40% - Accent3 160" xfId="37338" xr:uid="{15E80C58-9CF2-4E86-9C10-444F70E2E7CA}"/>
    <cellStyle name="40% - Accent3 161" xfId="37358" xr:uid="{BA285893-5CC4-4AD6-99A2-BBC25EEE3898}"/>
    <cellStyle name="40% - Accent3 162" xfId="37378" xr:uid="{0AA55EC2-FB43-44F2-BFC3-AE4ED1249F36}"/>
    <cellStyle name="40% - Accent3 163" xfId="37398" xr:uid="{5642C9C6-0CB5-4F25-9268-F9E81F90699C}"/>
    <cellStyle name="40% - Accent3 164" xfId="37418" xr:uid="{5604F235-ECE5-4ED8-8937-927C538D8742}"/>
    <cellStyle name="40% - Accent3 165" xfId="37438" xr:uid="{476B741D-613A-4BAA-8B8E-10D1BB0CE7F8}"/>
    <cellStyle name="40% - Accent3 166" xfId="37458" xr:uid="{423C0EE8-957F-41E9-ACAA-A8552FA9C98F}"/>
    <cellStyle name="40% - Accent3 167" xfId="37478" xr:uid="{9313CA84-1CAA-4685-9721-1A6610858469}"/>
    <cellStyle name="40% - Accent3 168" xfId="37498" xr:uid="{CCACD10E-49C9-4222-A20B-3975590847B4}"/>
    <cellStyle name="40% - Accent3 169" xfId="37518" xr:uid="{494EA51D-9DC5-47BE-A649-67E5ADBE960B}"/>
    <cellStyle name="40% - Accent3 17" xfId="983" xr:uid="{4796E5A1-FC54-4D08-8D94-228995247C36}"/>
    <cellStyle name="40% - Accent3 17 2" xfId="1589" xr:uid="{5E1C20DC-CF22-4EA5-A3A5-5547C4603D3C}"/>
    <cellStyle name="40% - Accent3 17 2 2" xfId="2569" xr:uid="{F323B922-02E2-473B-8D0D-A11645E45991}"/>
    <cellStyle name="40% - Accent3 17 2 2 2" xfId="4649" xr:uid="{1FDAE5BC-FEE8-423C-B0DC-65AD56B5E2EB}"/>
    <cellStyle name="40% - Accent3 17 2 2 2 2" xfId="8809" xr:uid="{F6FE4C05-9A4C-4619-9F97-678BD3F2AF9C}"/>
    <cellStyle name="40% - Accent3 17 2 2 2 2 2" xfId="17392" xr:uid="{140B3D90-F8A4-404A-8E90-DFCE73B72BE5}"/>
    <cellStyle name="40% - Accent3 17 2 2 2 2 2 2" xfId="35217" xr:uid="{A4FF1DAC-6A97-4E85-9B40-C94CBC6DD6DB}"/>
    <cellStyle name="40% - Accent3 17 2 2 2 2 3" xfId="26717" xr:uid="{911A5FB8-8777-4A18-9E1E-6F071BF66C1B}"/>
    <cellStyle name="40% - Accent3 17 2 2 2 3" xfId="13232" xr:uid="{B35DF57C-CA6D-46ED-9909-2C8CD521244D}"/>
    <cellStyle name="40% - Accent3 17 2 2 2 3 2" xfId="31057" xr:uid="{CFB0A4C8-9BBD-4E27-8FF0-CEE391875D26}"/>
    <cellStyle name="40% - Accent3 17 2 2 2 4" xfId="22557" xr:uid="{BD598B3B-F12A-4624-9519-9753C75F7351}"/>
    <cellStyle name="40% - Accent3 17 2 2 3" xfId="6729" xr:uid="{51B4482B-F8BB-4544-B1B6-7D22FFDB469F}"/>
    <cellStyle name="40% - Accent3 17 2 2 3 2" xfId="15312" xr:uid="{D93E423E-2F0C-4113-8596-30F5A9D54E47}"/>
    <cellStyle name="40% - Accent3 17 2 2 3 2 2" xfId="33137" xr:uid="{29B45409-7176-4F36-AF99-4F82D4C6D586}"/>
    <cellStyle name="40% - Accent3 17 2 2 3 3" xfId="24637" xr:uid="{351BDE6B-3A67-4A1E-846F-5AC849056177}"/>
    <cellStyle name="40% - Accent3 17 2 2 4" xfId="11152" xr:uid="{D11D6FCB-DCE7-469E-9ACE-635EA4279657}"/>
    <cellStyle name="40% - Accent3 17 2 2 4 2" xfId="28977" xr:uid="{93551B97-0A31-4E19-A5D7-B595D57B3813}"/>
    <cellStyle name="40% - Accent3 17 2 2 5" xfId="20477" xr:uid="{D2D05997-7526-45F4-82A8-4EA0DBE7D009}"/>
    <cellStyle name="40% - Accent3 17 2 3" xfId="3669" xr:uid="{2C355930-863D-43CD-B089-D23242E9E6AB}"/>
    <cellStyle name="40% - Accent3 17 2 3 2" xfId="7829" xr:uid="{9FA5CBB6-3B43-44D2-8C42-A0A262EB62D5}"/>
    <cellStyle name="40% - Accent3 17 2 3 2 2" xfId="16412" xr:uid="{3951FD75-DE04-4636-8634-ACA0FE0643FB}"/>
    <cellStyle name="40% - Accent3 17 2 3 2 2 2" xfId="34237" xr:uid="{B0882440-8652-4BA9-9773-440CE14C50F3}"/>
    <cellStyle name="40% - Accent3 17 2 3 2 3" xfId="25737" xr:uid="{786B1718-2BB8-4DE3-A9DB-1D16CC29AEF2}"/>
    <cellStyle name="40% - Accent3 17 2 3 3" xfId="12252" xr:uid="{BE2E1D28-77C4-4C38-BAFB-C0BE158781AA}"/>
    <cellStyle name="40% - Accent3 17 2 3 3 2" xfId="30077" xr:uid="{18CB49E6-7E27-4B85-93F6-7908A70F5FC6}"/>
    <cellStyle name="40% - Accent3 17 2 3 4" xfId="21577" xr:uid="{ADCB68F6-6F9B-4AD8-9AB6-6E93306601A1}"/>
    <cellStyle name="40% - Accent3 17 2 4" xfId="5749" xr:uid="{0B284FB1-2169-4BFC-B5AF-AD93D8119214}"/>
    <cellStyle name="40% - Accent3 17 2 4 2" xfId="14332" xr:uid="{11219E4F-5447-4ED9-B5AB-EC173B2AD3C0}"/>
    <cellStyle name="40% - Accent3 17 2 4 2 2" xfId="32157" xr:uid="{411F8531-1611-4243-BF5B-7D5C5F686E72}"/>
    <cellStyle name="40% - Accent3 17 2 4 3" xfId="23657" xr:uid="{BBCFAD79-C652-4A95-92CD-1AC2B794F5F7}"/>
    <cellStyle name="40% - Accent3 17 2 5" xfId="10172" xr:uid="{5D8FAAD9-35AC-4831-A4B9-ADD27E18AF13}"/>
    <cellStyle name="40% - Accent3 17 2 5 2" xfId="27997" xr:uid="{E1F2EFE8-8EC0-4A6D-8255-89CA2587FB69}"/>
    <cellStyle name="40% - Accent3 17 2 6" xfId="19497" xr:uid="{1809848E-A65D-47A8-BF1D-7BBD710DA25A}"/>
    <cellStyle name="40% - Accent3 17 3" xfId="2089" xr:uid="{517F728B-25AE-47F7-9596-61DEF8883057}"/>
    <cellStyle name="40% - Accent3 17 3 2" xfId="4169" xr:uid="{3EC67A6A-F866-4C34-B277-0574583B5C6A}"/>
    <cellStyle name="40% - Accent3 17 3 2 2" xfId="8329" xr:uid="{822F3452-C7BA-41EA-A12B-D86405488D7B}"/>
    <cellStyle name="40% - Accent3 17 3 2 2 2" xfId="16912" xr:uid="{47520F86-3BA9-422E-8D76-F8C604289B03}"/>
    <cellStyle name="40% - Accent3 17 3 2 2 2 2" xfId="34737" xr:uid="{6591F408-D13A-4214-865B-69A7CE0653ED}"/>
    <cellStyle name="40% - Accent3 17 3 2 2 3" xfId="26237" xr:uid="{5F24BAA4-5028-4A44-8228-E27FBA146F42}"/>
    <cellStyle name="40% - Accent3 17 3 2 3" xfId="12752" xr:uid="{A9730416-17ED-4DEC-883C-4FAD644BA3E8}"/>
    <cellStyle name="40% - Accent3 17 3 2 3 2" xfId="30577" xr:uid="{84F30470-9BA9-4842-9BB2-96EA13DC0A5F}"/>
    <cellStyle name="40% - Accent3 17 3 2 4" xfId="22077" xr:uid="{0A9E3F12-5FFD-4A38-B4CD-B0D5C1C32F17}"/>
    <cellStyle name="40% - Accent3 17 3 3" xfId="6249" xr:uid="{224ECDA8-1C79-44C2-AD7F-A20D736B5B74}"/>
    <cellStyle name="40% - Accent3 17 3 3 2" xfId="14832" xr:uid="{6EBEEE96-224B-4E21-BE8E-799ABBA13C8E}"/>
    <cellStyle name="40% - Accent3 17 3 3 2 2" xfId="32657" xr:uid="{D0848495-61F1-4461-BE6C-7DA89245261A}"/>
    <cellStyle name="40% - Accent3 17 3 3 3" xfId="24157" xr:uid="{A6BE709F-382B-44BC-BC72-DF9D2DB98DDA}"/>
    <cellStyle name="40% - Accent3 17 3 4" xfId="10672" xr:uid="{81DA19CC-CA65-498B-8958-48E3B495C9B8}"/>
    <cellStyle name="40% - Accent3 17 3 4 2" xfId="28497" xr:uid="{9507F512-7FC2-4DA5-A267-1BE9A288AA77}"/>
    <cellStyle name="40% - Accent3 17 3 5" xfId="19997" xr:uid="{280B74F8-A993-41EA-B799-D42B0355665A}"/>
    <cellStyle name="40% - Accent3 17 4" xfId="3189" xr:uid="{1C308473-6FF0-4E7A-A98A-5BD17FD6ED63}"/>
    <cellStyle name="40% - Accent3 17 4 2" xfId="7349" xr:uid="{7BD41096-E1F0-49A0-B012-47A55CCBB4E0}"/>
    <cellStyle name="40% - Accent3 17 4 2 2" xfId="15932" xr:uid="{FF8CC9B1-F94E-48C3-B7FC-72FF6BAEF89B}"/>
    <cellStyle name="40% - Accent3 17 4 2 2 2" xfId="33757" xr:uid="{9326E13D-DF21-46BB-81D0-D4555386703B}"/>
    <cellStyle name="40% - Accent3 17 4 2 3" xfId="25257" xr:uid="{C1E313CA-A7B1-453C-9741-0157B3D1DB71}"/>
    <cellStyle name="40% - Accent3 17 4 3" xfId="11772" xr:uid="{E5256787-7B82-46D1-82A7-B704C0E2C432}"/>
    <cellStyle name="40% - Accent3 17 4 3 2" xfId="29597" xr:uid="{958FEECC-C611-400C-AAFD-308D03DFD7ED}"/>
    <cellStyle name="40% - Accent3 17 4 4" xfId="21097" xr:uid="{41890276-937A-439E-B648-7A71CBE74090}"/>
    <cellStyle name="40% - Accent3 17 5" xfId="5269" xr:uid="{4D7F3BBE-3814-4A93-9E05-3185441846CE}"/>
    <cellStyle name="40% - Accent3 17 5 2" xfId="13852" xr:uid="{5CA29F4E-9F42-4283-BEF5-C46762E684CE}"/>
    <cellStyle name="40% - Accent3 17 5 2 2" xfId="31677" xr:uid="{3753FC9F-B996-406A-AE6D-45A7C7D22E80}"/>
    <cellStyle name="40% - Accent3 17 5 3" xfId="23177" xr:uid="{FA058BF9-2988-48FB-A237-248E1C1F66D7}"/>
    <cellStyle name="40% - Accent3 17 6" xfId="9692" xr:uid="{5B585A49-B7D0-42BF-8DDB-732E6D0BE51A}"/>
    <cellStyle name="40% - Accent3 17 6 2" xfId="27517" xr:uid="{63CA03D0-ECBC-4DE3-88BE-B7B8D138CACD}"/>
    <cellStyle name="40% - Accent3 17 7" xfId="19017" xr:uid="{BC58EB39-89A9-4686-AE0A-4634F983A2A3}"/>
    <cellStyle name="40% - Accent3 170" xfId="37538" xr:uid="{BAC0F327-0491-4237-8B4C-97AFE3502961}"/>
    <cellStyle name="40% - Accent3 171" xfId="37558" xr:uid="{39521B01-F44D-44F4-AAB5-C7B3EA435936}"/>
    <cellStyle name="40% - Accent3 172" xfId="37578" xr:uid="{ECA89213-0042-4A36-AF41-8BFEFFC8F998}"/>
    <cellStyle name="40% - Accent3 173" xfId="37598" xr:uid="{71F046EE-4D31-4146-9992-AFE1151CB78A}"/>
    <cellStyle name="40% - Accent3 174" xfId="37618" xr:uid="{0A41355B-371A-4008-8749-1DD80D5DB775}"/>
    <cellStyle name="40% - Accent3 175" xfId="37638" xr:uid="{C8C3B333-1F49-4C7F-BE3E-BD1E04F65C7E}"/>
    <cellStyle name="40% - Accent3 176" xfId="37658" xr:uid="{A82B7C2E-89EA-4E3B-B893-32CE944B97A4}"/>
    <cellStyle name="40% - Accent3 177" xfId="37678" xr:uid="{66343E51-B71D-4398-A3C1-4228B74ED88F}"/>
    <cellStyle name="40% - Accent3 178" xfId="37698" xr:uid="{58765E8E-34FC-4876-8D67-4EB6DE7FFEF5}"/>
    <cellStyle name="40% - Accent3 179" xfId="37718" xr:uid="{07BAB777-5477-4C7A-82A4-21D4E50A77E7}"/>
    <cellStyle name="40% - Accent3 18" xfId="1003" xr:uid="{A8D09F97-F046-4EF3-B556-7DCB5A6C5416}"/>
    <cellStyle name="40% - Accent3 18 2" xfId="1609" xr:uid="{89AB2192-B210-48C2-A151-4BE62961FCE3}"/>
    <cellStyle name="40% - Accent3 18 2 2" xfId="2589" xr:uid="{35769FCD-218B-481E-864E-60044CEDBA10}"/>
    <cellStyle name="40% - Accent3 18 2 2 2" xfId="4669" xr:uid="{AE174B68-1079-42BB-B154-71E8C7504089}"/>
    <cellStyle name="40% - Accent3 18 2 2 2 2" xfId="8829" xr:uid="{6AADC7FD-CD3A-4C6C-86B6-2D9DB2922975}"/>
    <cellStyle name="40% - Accent3 18 2 2 2 2 2" xfId="17412" xr:uid="{1C0ECB82-5870-4EC7-B957-FEAD86295663}"/>
    <cellStyle name="40% - Accent3 18 2 2 2 2 2 2" xfId="35237" xr:uid="{6412ADBB-D405-4EA6-8757-9DE53EEC21A7}"/>
    <cellStyle name="40% - Accent3 18 2 2 2 2 3" xfId="26737" xr:uid="{A20E37B1-C6D6-4222-A291-4F006DA87C75}"/>
    <cellStyle name="40% - Accent3 18 2 2 2 3" xfId="13252" xr:uid="{CAA09EB1-6B09-4BB3-9A89-D8FB6976FE54}"/>
    <cellStyle name="40% - Accent3 18 2 2 2 3 2" xfId="31077" xr:uid="{F141E6AD-8CD5-4563-8582-FC4A2E70E623}"/>
    <cellStyle name="40% - Accent3 18 2 2 2 4" xfId="22577" xr:uid="{18BC2C98-7816-473D-B365-CB5BD20DCF09}"/>
    <cellStyle name="40% - Accent3 18 2 2 3" xfId="6749" xr:uid="{3133D9AE-4E6D-4B96-AD01-6B4401FA5A21}"/>
    <cellStyle name="40% - Accent3 18 2 2 3 2" xfId="15332" xr:uid="{509CE483-D268-4FA1-AAEF-20C0B7C7EFB8}"/>
    <cellStyle name="40% - Accent3 18 2 2 3 2 2" xfId="33157" xr:uid="{06F1FAC8-BB44-4D46-911B-CD5B9CB7276D}"/>
    <cellStyle name="40% - Accent3 18 2 2 3 3" xfId="24657" xr:uid="{6FF7AA0F-D0E8-43EE-8711-43CD96C33A61}"/>
    <cellStyle name="40% - Accent3 18 2 2 4" xfId="11172" xr:uid="{D090FE55-F2D7-49B8-B4DF-CB3A5A3D2007}"/>
    <cellStyle name="40% - Accent3 18 2 2 4 2" xfId="28997" xr:uid="{180B9443-72CA-4453-88CC-7B311584761D}"/>
    <cellStyle name="40% - Accent3 18 2 2 5" xfId="20497" xr:uid="{2BDCA284-2628-495A-9D84-E37B3FA9AE35}"/>
    <cellStyle name="40% - Accent3 18 2 3" xfId="3689" xr:uid="{54A8052E-FB84-449D-8C79-CDB1A06513B5}"/>
    <cellStyle name="40% - Accent3 18 2 3 2" xfId="7849" xr:uid="{154EBFDA-97A3-4B9D-9C82-E1E6F4EF5220}"/>
    <cellStyle name="40% - Accent3 18 2 3 2 2" xfId="16432" xr:uid="{6D39838A-C44B-4FC3-B955-9EA2EACAFC2F}"/>
    <cellStyle name="40% - Accent3 18 2 3 2 2 2" xfId="34257" xr:uid="{7FB17DFD-7748-4F20-89A7-E5DD266D4AE2}"/>
    <cellStyle name="40% - Accent3 18 2 3 2 3" xfId="25757" xr:uid="{B2728E9C-5B9A-43A9-9F40-A490D42F9A18}"/>
    <cellStyle name="40% - Accent3 18 2 3 3" xfId="12272" xr:uid="{1B90E457-D8A6-4359-9B63-C311B2A5A5E9}"/>
    <cellStyle name="40% - Accent3 18 2 3 3 2" xfId="30097" xr:uid="{4825772E-D96D-47BB-9F0B-F8EE4B23ACD5}"/>
    <cellStyle name="40% - Accent3 18 2 3 4" xfId="21597" xr:uid="{84BE6CCA-9A34-46A6-AD30-309A6A09D65C}"/>
    <cellStyle name="40% - Accent3 18 2 4" xfId="5769" xr:uid="{FF57B8B7-C2CF-48FD-8867-C909CB0B12BA}"/>
    <cellStyle name="40% - Accent3 18 2 4 2" xfId="14352" xr:uid="{4EF3F943-2756-48F5-89ED-456D3B6C0827}"/>
    <cellStyle name="40% - Accent3 18 2 4 2 2" xfId="32177" xr:uid="{9D17B64B-98ED-42D9-BDE8-29694D0861BF}"/>
    <cellStyle name="40% - Accent3 18 2 4 3" xfId="23677" xr:uid="{35B85C88-56F2-4C15-B84C-8399660FCD7F}"/>
    <cellStyle name="40% - Accent3 18 2 5" xfId="10192" xr:uid="{7AB04DDA-88EA-45C5-9638-BB2739969A07}"/>
    <cellStyle name="40% - Accent3 18 2 5 2" xfId="28017" xr:uid="{A7A4931B-44E2-41B9-8104-B9A5FF1EB619}"/>
    <cellStyle name="40% - Accent3 18 2 6" xfId="19517" xr:uid="{A780AEC4-6F93-4F2D-89D7-FB3A6ABEF684}"/>
    <cellStyle name="40% - Accent3 18 3" xfId="2109" xr:uid="{CD3C43A1-F9FF-4B9B-9CBC-E7AF1E35226B}"/>
    <cellStyle name="40% - Accent3 18 3 2" xfId="4189" xr:uid="{A9B9E868-12BE-410D-B1AD-BB1E47BF6908}"/>
    <cellStyle name="40% - Accent3 18 3 2 2" xfId="8349" xr:uid="{05BDDE5A-257E-4739-AA5F-C15016C4657E}"/>
    <cellStyle name="40% - Accent3 18 3 2 2 2" xfId="16932" xr:uid="{948C9BC5-5EBE-4767-AAD3-91BA6ADA3269}"/>
    <cellStyle name="40% - Accent3 18 3 2 2 2 2" xfId="34757" xr:uid="{EE126926-43AD-4498-A6BB-1BE594B927CE}"/>
    <cellStyle name="40% - Accent3 18 3 2 2 3" xfId="26257" xr:uid="{A0141C6F-4679-4D2A-9758-EFF31EAEC079}"/>
    <cellStyle name="40% - Accent3 18 3 2 3" xfId="12772" xr:uid="{DAC8D040-699A-48F8-A596-8FC311143D2F}"/>
    <cellStyle name="40% - Accent3 18 3 2 3 2" xfId="30597" xr:uid="{F809A690-2485-4018-9F3C-E5795DB17784}"/>
    <cellStyle name="40% - Accent3 18 3 2 4" xfId="22097" xr:uid="{8558CC7A-BF4C-45F8-BC8B-23F9DFE76B78}"/>
    <cellStyle name="40% - Accent3 18 3 3" xfId="6269" xr:uid="{E0FB08D0-079D-4445-B55D-B05F377FBBD3}"/>
    <cellStyle name="40% - Accent3 18 3 3 2" xfId="14852" xr:uid="{7DDF2103-EC48-4FAD-9078-5A5E37623774}"/>
    <cellStyle name="40% - Accent3 18 3 3 2 2" xfId="32677" xr:uid="{CC76FAEB-2DFF-49D0-92EF-714BF5A294C5}"/>
    <cellStyle name="40% - Accent3 18 3 3 3" xfId="24177" xr:uid="{FB506747-2E6D-4147-BC77-FA8A524AD4CB}"/>
    <cellStyle name="40% - Accent3 18 3 4" xfId="10692" xr:uid="{893FB97C-2B74-4B49-97B9-2B5FCD7865FC}"/>
    <cellStyle name="40% - Accent3 18 3 4 2" xfId="28517" xr:uid="{AA079D66-C278-44DC-B6CB-27B678A43B6C}"/>
    <cellStyle name="40% - Accent3 18 3 5" xfId="20017" xr:uid="{458F849B-9E7E-4B44-8D41-F4B8A09DE561}"/>
    <cellStyle name="40% - Accent3 18 4" xfId="3209" xr:uid="{918768B5-369C-4312-AFCF-1616704C9A0F}"/>
    <cellStyle name="40% - Accent3 18 4 2" xfId="7369" xr:uid="{EBD5A90E-D18D-4F1D-9307-C429895BD4FB}"/>
    <cellStyle name="40% - Accent3 18 4 2 2" xfId="15952" xr:uid="{5E0077BA-7901-4B0E-AC29-3A7927C22A99}"/>
    <cellStyle name="40% - Accent3 18 4 2 2 2" xfId="33777" xr:uid="{5528386F-B541-4F24-8672-8DC139982CDA}"/>
    <cellStyle name="40% - Accent3 18 4 2 3" xfId="25277" xr:uid="{1342919C-9989-451B-B503-B3F8DEB966C0}"/>
    <cellStyle name="40% - Accent3 18 4 3" xfId="11792" xr:uid="{F8EF4607-5847-4AF9-A63B-AC1137CCEC84}"/>
    <cellStyle name="40% - Accent3 18 4 3 2" xfId="29617" xr:uid="{110DCDB3-E055-4777-AFBA-134B1723F804}"/>
    <cellStyle name="40% - Accent3 18 4 4" xfId="21117" xr:uid="{F7189424-F6A3-4C0B-B083-05D0EAE6BC59}"/>
    <cellStyle name="40% - Accent3 18 5" xfId="5289" xr:uid="{759CE2BA-5D2B-48BA-A164-01250D1E1F17}"/>
    <cellStyle name="40% - Accent3 18 5 2" xfId="13872" xr:uid="{9D7D4B79-6108-41FD-B7C5-007F90C034B2}"/>
    <cellStyle name="40% - Accent3 18 5 2 2" xfId="31697" xr:uid="{6D9BDCFD-B773-47B7-B63F-7A79B6FE90FC}"/>
    <cellStyle name="40% - Accent3 18 5 3" xfId="23197" xr:uid="{F3789638-1EF2-4F1C-81D6-7E15BFFAAABC}"/>
    <cellStyle name="40% - Accent3 18 6" xfId="9712" xr:uid="{1D1B80DA-9D20-4580-AC6F-3CBCD42A9FCE}"/>
    <cellStyle name="40% - Accent3 18 6 2" xfId="27537" xr:uid="{23B28F3D-51B0-4924-99EF-F919E7BD17F5}"/>
    <cellStyle name="40% - Accent3 18 7" xfId="19037" xr:uid="{A8AA2D2B-BB73-452F-9E4A-E36AED9D34A8}"/>
    <cellStyle name="40% - Accent3 180" xfId="37738" xr:uid="{4E7179A3-3DF5-4913-9EA0-14CE873A4567}"/>
    <cellStyle name="40% - Accent3 181" xfId="37758" xr:uid="{AAE96DE0-1C18-41B7-9DFC-4FAE196B62EE}"/>
    <cellStyle name="40% - Accent3 182" xfId="37778" xr:uid="{B09547B4-2FF5-4A92-95FE-6C8CD820FF9D}"/>
    <cellStyle name="40% - Accent3 183" xfId="37798" xr:uid="{FC16954C-3E7D-43ED-A8C6-59BD1F93265D}"/>
    <cellStyle name="40% - Accent3 184" xfId="37818" xr:uid="{7CB9770C-D72C-4D0F-8AE4-EB9D696BF52B}"/>
    <cellStyle name="40% - Accent3 185" xfId="37838" xr:uid="{F33C967A-A27F-4D82-8109-062A4DDDC407}"/>
    <cellStyle name="40% - Accent3 186" xfId="37858" xr:uid="{19561B3A-E0EB-4CED-B8F3-57E5273244C7}"/>
    <cellStyle name="40% - Accent3 187" xfId="37878" xr:uid="{FE1CF497-DC2C-49EE-84E6-FA831C134532}"/>
    <cellStyle name="40% - Accent3 188" xfId="37898" xr:uid="{4BAD3099-2111-4840-AB8E-4F363A42647A}"/>
    <cellStyle name="40% - Accent3 189" xfId="37918" xr:uid="{9F2D8CCF-8ECB-4079-98A1-1C721361B7AE}"/>
    <cellStyle name="40% - Accent3 19" xfId="1023" xr:uid="{F374CF13-DD9D-4DC5-934D-3DE40013534C}"/>
    <cellStyle name="40% - Accent3 19 2" xfId="1629" xr:uid="{631CE1B8-01A1-472E-BA9D-71BC462EE99E}"/>
    <cellStyle name="40% - Accent3 19 2 2" xfId="2609" xr:uid="{4FE35DD7-3306-48B7-9A4C-D99CA08177AE}"/>
    <cellStyle name="40% - Accent3 19 2 2 2" xfId="4689" xr:uid="{C12A2323-A283-419E-9ACA-6972D7047E6B}"/>
    <cellStyle name="40% - Accent3 19 2 2 2 2" xfId="8849" xr:uid="{10C9945E-501A-453D-BE47-9BB9AF3A382A}"/>
    <cellStyle name="40% - Accent3 19 2 2 2 2 2" xfId="17432" xr:uid="{49B5A302-E63C-4F1D-90AC-713DB3336DA2}"/>
    <cellStyle name="40% - Accent3 19 2 2 2 2 2 2" xfId="35257" xr:uid="{26866DFF-25AC-4128-B379-6F6195A5210E}"/>
    <cellStyle name="40% - Accent3 19 2 2 2 2 3" xfId="26757" xr:uid="{82FE4A68-8864-47EC-A0AA-C8137F963F23}"/>
    <cellStyle name="40% - Accent3 19 2 2 2 3" xfId="13272" xr:uid="{D667A371-245B-485D-8FDE-9E1FB9D94D84}"/>
    <cellStyle name="40% - Accent3 19 2 2 2 3 2" xfId="31097" xr:uid="{FBA373D5-16A6-4C13-860B-9499915D74D5}"/>
    <cellStyle name="40% - Accent3 19 2 2 2 4" xfId="22597" xr:uid="{9BF9595F-5578-4567-B997-61BCD7BD963C}"/>
    <cellStyle name="40% - Accent3 19 2 2 3" xfId="6769" xr:uid="{EB619ED1-8BF0-4CD6-B26A-96D03D878DBA}"/>
    <cellStyle name="40% - Accent3 19 2 2 3 2" xfId="15352" xr:uid="{795494F0-103C-47D2-9D1E-CE5FE6E96EC1}"/>
    <cellStyle name="40% - Accent3 19 2 2 3 2 2" xfId="33177" xr:uid="{7105B922-D7D4-4CE4-B065-7DFBB43CCB3D}"/>
    <cellStyle name="40% - Accent3 19 2 2 3 3" xfId="24677" xr:uid="{F87580C5-134E-4D7F-A92B-0D1175B63CD2}"/>
    <cellStyle name="40% - Accent3 19 2 2 4" xfId="11192" xr:uid="{B124E647-61A0-4484-ABCE-A11394AB2C1F}"/>
    <cellStyle name="40% - Accent3 19 2 2 4 2" xfId="29017" xr:uid="{7C7D8274-803F-4A56-B6D9-407CEDD92975}"/>
    <cellStyle name="40% - Accent3 19 2 2 5" xfId="20517" xr:uid="{F823488A-D46D-42B6-8D46-916D83DAEFA0}"/>
    <cellStyle name="40% - Accent3 19 2 3" xfId="3709" xr:uid="{461A9511-1C63-4795-91CB-6F2A25E2143A}"/>
    <cellStyle name="40% - Accent3 19 2 3 2" xfId="7869" xr:uid="{D685DAE4-F87D-4998-8660-05D7AC8AF93E}"/>
    <cellStyle name="40% - Accent3 19 2 3 2 2" xfId="16452" xr:uid="{93BFD772-00EB-4A31-9AE0-8D031661AEB4}"/>
    <cellStyle name="40% - Accent3 19 2 3 2 2 2" xfId="34277" xr:uid="{269125B8-29E0-40CC-B559-499943E0CC75}"/>
    <cellStyle name="40% - Accent3 19 2 3 2 3" xfId="25777" xr:uid="{5EC3A505-094E-4A76-A9B6-B1285CEBDB6D}"/>
    <cellStyle name="40% - Accent3 19 2 3 3" xfId="12292" xr:uid="{1867A61F-BB85-45FB-A39C-50448FC228E5}"/>
    <cellStyle name="40% - Accent3 19 2 3 3 2" xfId="30117" xr:uid="{FBE4AAD3-4F7A-4FD1-A42E-9D54BC3B1969}"/>
    <cellStyle name="40% - Accent3 19 2 3 4" xfId="21617" xr:uid="{DCB84274-B01A-40AA-99B2-F9794B055DAA}"/>
    <cellStyle name="40% - Accent3 19 2 4" xfId="5789" xr:uid="{67A96098-09B9-4909-B506-D2FE3880904B}"/>
    <cellStyle name="40% - Accent3 19 2 4 2" xfId="14372" xr:uid="{5F0C6CAC-3599-4D45-A9C0-40EFE66F8B79}"/>
    <cellStyle name="40% - Accent3 19 2 4 2 2" xfId="32197" xr:uid="{15C812DB-7299-4E6F-89DC-8A6BA45893BA}"/>
    <cellStyle name="40% - Accent3 19 2 4 3" xfId="23697" xr:uid="{6DCB2A0E-48BE-4FE2-957E-53AD32616C49}"/>
    <cellStyle name="40% - Accent3 19 2 5" xfId="10212" xr:uid="{04C6F9F9-D9D9-4C39-A6F4-ED3B5247E264}"/>
    <cellStyle name="40% - Accent3 19 2 5 2" xfId="28037" xr:uid="{E7F1A99F-50A2-419E-B25F-6974ADBD31F6}"/>
    <cellStyle name="40% - Accent3 19 2 6" xfId="19537" xr:uid="{F5E225CA-8D66-4427-8FD8-A1ECFA32DA0D}"/>
    <cellStyle name="40% - Accent3 19 3" xfId="2129" xr:uid="{CF56C728-3786-4DB8-A5F0-DD602EBF70F2}"/>
    <cellStyle name="40% - Accent3 19 3 2" xfId="4209" xr:uid="{553F6071-4E98-42DF-8A67-AFDC567839E6}"/>
    <cellStyle name="40% - Accent3 19 3 2 2" xfId="8369" xr:uid="{4D66E91F-8308-4208-89D5-D8727DC66344}"/>
    <cellStyle name="40% - Accent3 19 3 2 2 2" xfId="16952" xr:uid="{A93DD1F4-C54D-4087-82E3-186060E5DF92}"/>
    <cellStyle name="40% - Accent3 19 3 2 2 2 2" xfId="34777" xr:uid="{D2CBE137-6710-4C55-86C9-68F8B30BD325}"/>
    <cellStyle name="40% - Accent3 19 3 2 2 3" xfId="26277" xr:uid="{A898C8E8-A2AA-4599-B605-47363A4581B8}"/>
    <cellStyle name="40% - Accent3 19 3 2 3" xfId="12792" xr:uid="{6AE231BB-07A6-40CA-9D8F-324943B794F1}"/>
    <cellStyle name="40% - Accent3 19 3 2 3 2" xfId="30617" xr:uid="{DA54D75B-7513-455F-8497-7FF9C55CF8E5}"/>
    <cellStyle name="40% - Accent3 19 3 2 4" xfId="22117" xr:uid="{C527057F-3680-4A77-8E84-986CAB09ED8C}"/>
    <cellStyle name="40% - Accent3 19 3 3" xfId="6289" xr:uid="{2A26A548-FFE5-4390-BC06-AB2F6F7D74F9}"/>
    <cellStyle name="40% - Accent3 19 3 3 2" xfId="14872" xr:uid="{F7A2EBC1-65D5-4117-9D7D-CCF80D778C38}"/>
    <cellStyle name="40% - Accent3 19 3 3 2 2" xfId="32697" xr:uid="{01E59194-19E1-4F9D-AE56-BEB723037ED9}"/>
    <cellStyle name="40% - Accent3 19 3 3 3" xfId="24197" xr:uid="{C845AFAC-B1BC-4CB0-8D2A-0C2A8C6A544F}"/>
    <cellStyle name="40% - Accent3 19 3 4" xfId="10712" xr:uid="{C6A3A075-F32A-4E41-B240-4418D89E9527}"/>
    <cellStyle name="40% - Accent3 19 3 4 2" xfId="28537" xr:uid="{CB8EBB82-2279-456C-92DC-B50443EBF0F2}"/>
    <cellStyle name="40% - Accent3 19 3 5" xfId="20037" xr:uid="{B563DBEA-4AA8-42AC-BCF0-05C4190C28D3}"/>
    <cellStyle name="40% - Accent3 19 4" xfId="3229" xr:uid="{EB34601B-C739-4330-BAFE-CF54C174A095}"/>
    <cellStyle name="40% - Accent3 19 4 2" xfId="7389" xr:uid="{3E04A9C4-1579-4DEF-8936-DF5D737F4C8E}"/>
    <cellStyle name="40% - Accent3 19 4 2 2" xfId="15972" xr:uid="{79DB1ED0-A5A2-43AE-85D4-D268939EF361}"/>
    <cellStyle name="40% - Accent3 19 4 2 2 2" xfId="33797" xr:uid="{636D823B-CB10-4267-8867-1CB6BBF891DF}"/>
    <cellStyle name="40% - Accent3 19 4 2 3" xfId="25297" xr:uid="{D1F0D9FE-62FB-431F-8445-484ADBE9EBE4}"/>
    <cellStyle name="40% - Accent3 19 4 3" xfId="11812" xr:uid="{3D325B27-4D52-4AE5-A531-AB13EB9588A2}"/>
    <cellStyle name="40% - Accent3 19 4 3 2" xfId="29637" xr:uid="{A9B7AD7A-FCBD-4183-970A-E2A1EBA3DBFF}"/>
    <cellStyle name="40% - Accent3 19 4 4" xfId="21137" xr:uid="{36702825-2058-4D7F-8625-1A32C4BEB459}"/>
    <cellStyle name="40% - Accent3 19 5" xfId="5309" xr:uid="{D141DFF9-EC7C-4FCB-83B6-DD5C8BF0A673}"/>
    <cellStyle name="40% - Accent3 19 5 2" xfId="13892" xr:uid="{1077A012-A601-4616-B826-EB5B75759D91}"/>
    <cellStyle name="40% - Accent3 19 5 2 2" xfId="31717" xr:uid="{77934B54-B48E-47C0-B5E6-3F7BF5088E7C}"/>
    <cellStyle name="40% - Accent3 19 5 3" xfId="23217" xr:uid="{11D98D26-7836-45A2-B91A-BB80A38859A1}"/>
    <cellStyle name="40% - Accent3 19 6" xfId="9732" xr:uid="{2168D41D-08B4-449F-9B35-681DFEF6BCEA}"/>
    <cellStyle name="40% - Accent3 19 6 2" xfId="27557" xr:uid="{62BEEF3A-9914-49CC-8519-E332D28414FD}"/>
    <cellStyle name="40% - Accent3 19 7" xfId="19057" xr:uid="{7C7AF84E-1B27-4B1F-AA91-FCFB5AC11E57}"/>
    <cellStyle name="40% - Accent3 190" xfId="37938" xr:uid="{6E9DB859-781C-4D0D-AB6C-117606C6767F}"/>
    <cellStyle name="40% - Accent3 191" xfId="37958" xr:uid="{2FBD4B75-E9D8-4BF8-B2F3-568426EF336F}"/>
    <cellStyle name="40% - Accent3 192" xfId="37978" xr:uid="{E8574887-0C50-47D8-9C9C-6F3FDC29455A}"/>
    <cellStyle name="40% - Accent3 193" xfId="37998" xr:uid="{13890529-CA5C-4613-A6DE-18F5E7280937}"/>
    <cellStyle name="40% - Accent3 194" xfId="38018" xr:uid="{F3BA8674-1FBE-498B-A564-F80B7C52AE7F}"/>
    <cellStyle name="40% - Accent3 195" xfId="38038" xr:uid="{123C0FDD-2526-48CC-A822-EE13C5002F3D}"/>
    <cellStyle name="40% - Accent3 196" xfId="38058" xr:uid="{3E65F192-3A8A-4A44-9408-0983E78DF1EA}"/>
    <cellStyle name="40% - Accent3 197" xfId="38078" xr:uid="{C184F14C-1359-4FDF-B2B6-B011174F4B02}"/>
    <cellStyle name="40% - Accent3 198" xfId="38098" xr:uid="{F0883D28-98BF-4216-84FA-9EBE2147D4AE}"/>
    <cellStyle name="40% - Accent3 199" xfId="38118" xr:uid="{21476550-D71B-493B-9750-3036CFC9CC70}"/>
    <cellStyle name="40% - Accent3 2" xfId="128" xr:uid="{00000000-0005-0000-0000-000021000000}"/>
    <cellStyle name="40% - Accent3 2 2" xfId="454" xr:uid="{6F90A081-39D8-44F1-ADB8-6AC8736F8097}"/>
    <cellStyle name="40% - Accent3 2 2 2" xfId="1184" xr:uid="{C61FCE31-68B9-4DF1-9587-1CF0DA486915}"/>
    <cellStyle name="40% - Accent3 2 2 2 2" xfId="2289" xr:uid="{B4CAF7F7-724E-4C9C-B59A-96F09D714012}"/>
    <cellStyle name="40% - Accent3 2 2 2 2 2" xfId="4369" xr:uid="{16452A5C-5B03-4C13-BD1C-5474BD2F82F2}"/>
    <cellStyle name="40% - Accent3 2 2 2 2 2 2" xfId="8529" xr:uid="{7D2E393A-C545-496C-B5F5-5B54AF808659}"/>
    <cellStyle name="40% - Accent3 2 2 2 2 2 2 2" xfId="17112" xr:uid="{667B4E45-BD03-4313-9B72-367AACF66158}"/>
    <cellStyle name="40% - Accent3 2 2 2 2 2 2 2 2" xfId="34937" xr:uid="{565A051F-80FF-48FC-A0EF-1673C9109AA7}"/>
    <cellStyle name="40% - Accent3 2 2 2 2 2 2 3" xfId="26437" xr:uid="{F8EE5D4F-8296-4DE4-977D-50DD6409EFEF}"/>
    <cellStyle name="40% - Accent3 2 2 2 2 2 3" xfId="12952" xr:uid="{B4E81310-9CBE-41CE-BD7C-A83EC0073A15}"/>
    <cellStyle name="40% - Accent3 2 2 2 2 2 3 2" xfId="30777" xr:uid="{ED1AEFDA-86F7-4BD9-8243-0048BB315C30}"/>
    <cellStyle name="40% - Accent3 2 2 2 2 2 4" xfId="22277" xr:uid="{E631CCB9-59E8-477A-8A86-F57909B3F9FC}"/>
    <cellStyle name="40% - Accent3 2 2 2 2 3" xfId="6449" xr:uid="{9B82BED9-27ED-407B-A4ED-A13025E556B0}"/>
    <cellStyle name="40% - Accent3 2 2 2 2 3 2" xfId="15032" xr:uid="{AEAA51A6-B9C4-4C5E-95AE-54D564848AE6}"/>
    <cellStyle name="40% - Accent3 2 2 2 2 3 2 2" xfId="32857" xr:uid="{CE4018E8-3DE2-4C96-BEF8-C38A4AFBB165}"/>
    <cellStyle name="40% - Accent3 2 2 2 2 3 3" xfId="24357" xr:uid="{1ABE39A6-DA7B-4745-BE01-07619EA1EFF2}"/>
    <cellStyle name="40% - Accent3 2 2 2 2 4" xfId="10872" xr:uid="{1F44F4B3-C8AB-4FC0-BA4F-3DF02528842D}"/>
    <cellStyle name="40% - Accent3 2 2 2 2 4 2" xfId="28697" xr:uid="{54A058EF-5A53-48CC-B239-CB534092D231}"/>
    <cellStyle name="40% - Accent3 2 2 2 2 5" xfId="20197" xr:uid="{74094753-0507-4D2A-8E7D-D58CBA59AC2E}"/>
    <cellStyle name="40% - Accent3 2 2 2 3" xfId="3389" xr:uid="{934C6D92-D440-448B-B3DA-95CB062DBE3D}"/>
    <cellStyle name="40% - Accent3 2 2 2 3 2" xfId="7549" xr:uid="{36294D49-9804-4111-BA6C-61F5EB5AEEB1}"/>
    <cellStyle name="40% - Accent3 2 2 2 3 2 2" xfId="16132" xr:uid="{7AA66B88-0D91-434A-8D88-EBBC84911576}"/>
    <cellStyle name="40% - Accent3 2 2 2 3 2 2 2" xfId="33957" xr:uid="{ED4C082F-8A0D-4029-862B-675CAD5823EA}"/>
    <cellStyle name="40% - Accent3 2 2 2 3 2 3" xfId="25457" xr:uid="{3DB84FC2-C237-41AA-99E4-F3C3746D808D}"/>
    <cellStyle name="40% - Accent3 2 2 2 3 3" xfId="11972" xr:uid="{80D1F49C-CF18-457A-97ED-AA279E97ADB9}"/>
    <cellStyle name="40% - Accent3 2 2 2 3 3 2" xfId="29797" xr:uid="{E5837F3D-0257-4797-B092-E227E8630015}"/>
    <cellStyle name="40% - Accent3 2 2 2 3 4" xfId="21297" xr:uid="{A6A8CC21-4C2B-49D4-919B-E05443B0EBA5}"/>
    <cellStyle name="40% - Accent3 2 2 2 4" xfId="5469" xr:uid="{F8F91E8F-6CA7-46C0-BA70-D71313E8B9FF}"/>
    <cellStyle name="40% - Accent3 2 2 2 4 2" xfId="14052" xr:uid="{F63BFEFE-0D87-4684-9B38-A271A8890823}"/>
    <cellStyle name="40% - Accent3 2 2 2 4 2 2" xfId="31877" xr:uid="{AF54B693-2399-46CD-9AED-CB84FBAD79F7}"/>
    <cellStyle name="40% - Accent3 2 2 2 4 3" xfId="23377" xr:uid="{BF66016D-BEF4-4A9A-8752-C6351EF848F5}"/>
    <cellStyle name="40% - Accent3 2 2 2 5" xfId="9892" xr:uid="{7E46BF13-B6AA-4730-8231-040097040C59}"/>
    <cellStyle name="40% - Accent3 2 2 2 5 2" xfId="27717" xr:uid="{5CBF2FBC-FD36-4633-8C95-CE3DE469365E}"/>
    <cellStyle name="40% - Accent3 2 2 2 6" xfId="19217" xr:uid="{E4E057F9-0212-47FF-A0BF-F92A340A13DA}"/>
    <cellStyle name="40% - Accent3 2 2 3" xfId="1809" xr:uid="{0DA10A22-345B-4086-8E06-409AB394D71D}"/>
    <cellStyle name="40% - Accent3 2 2 3 2" xfId="3889" xr:uid="{134B4709-BBD8-4797-AAF4-49B1E1203150}"/>
    <cellStyle name="40% - Accent3 2 2 3 2 2" xfId="8049" xr:uid="{8CC56AB1-3C5C-4513-94BC-F44D9785766D}"/>
    <cellStyle name="40% - Accent3 2 2 3 2 2 2" xfId="16632" xr:uid="{858F9643-BBD7-48D6-A39F-6B7923A1E3C4}"/>
    <cellStyle name="40% - Accent3 2 2 3 2 2 2 2" xfId="34457" xr:uid="{EDB8EAD1-A58C-4F82-AE62-97D3E7620ED4}"/>
    <cellStyle name="40% - Accent3 2 2 3 2 2 3" xfId="25957" xr:uid="{A7C86FA0-4327-4161-86EE-E6CC6D3D36DF}"/>
    <cellStyle name="40% - Accent3 2 2 3 2 3" xfId="12472" xr:uid="{BB398651-9561-40B5-B942-D8F4B1902C23}"/>
    <cellStyle name="40% - Accent3 2 2 3 2 3 2" xfId="30297" xr:uid="{0EBD19A7-747B-49D8-AF5A-3CA78E26EA4A}"/>
    <cellStyle name="40% - Accent3 2 2 3 2 4" xfId="21797" xr:uid="{8FC1F0D3-D890-4A6D-8633-4FFD30C60213}"/>
    <cellStyle name="40% - Accent3 2 2 3 3" xfId="5969" xr:uid="{6A8D714C-FA70-45CA-A537-624FF6EDEFD3}"/>
    <cellStyle name="40% - Accent3 2 2 3 3 2" xfId="14552" xr:uid="{FE8FEE83-3F3D-42B6-8F48-278876793E65}"/>
    <cellStyle name="40% - Accent3 2 2 3 3 2 2" xfId="32377" xr:uid="{45F1B901-B8FC-4701-887B-861ADD7CDE96}"/>
    <cellStyle name="40% - Accent3 2 2 3 3 3" xfId="23877" xr:uid="{1B410745-C07E-4544-867A-F9D224651AF7}"/>
    <cellStyle name="40% - Accent3 2 2 3 4" xfId="10392" xr:uid="{958274FE-57B7-42A7-B890-14485C02FDEE}"/>
    <cellStyle name="40% - Accent3 2 2 3 4 2" xfId="28217" xr:uid="{82CC7491-820F-4C71-994F-9436F86210C5}"/>
    <cellStyle name="40% - Accent3 2 2 3 5" xfId="19717" xr:uid="{967A0D60-430E-4129-B99B-3C09F3CFD404}"/>
    <cellStyle name="40% - Accent3 2 2 4" xfId="2909" xr:uid="{75CE6989-3286-422D-B19D-C0DA6C9B2D4A}"/>
    <cellStyle name="40% - Accent3 2 2 4 2" xfId="7069" xr:uid="{D1A73D25-5128-48A3-8BBB-88D0ABB393BC}"/>
    <cellStyle name="40% - Accent3 2 2 4 2 2" xfId="15652" xr:uid="{D806B8DC-AACF-4C28-9FEB-D093D23D4330}"/>
    <cellStyle name="40% - Accent3 2 2 4 2 2 2" xfId="33477" xr:uid="{36252DAB-CE5A-4CC2-BBAC-18C76A017908}"/>
    <cellStyle name="40% - Accent3 2 2 4 2 3" xfId="24977" xr:uid="{76163B3D-C897-4F97-9403-EE77B9EC9A33}"/>
    <cellStyle name="40% - Accent3 2 2 4 3" xfId="11492" xr:uid="{9D9AB727-3FB2-4F06-998A-C366BE073B2F}"/>
    <cellStyle name="40% - Accent3 2 2 4 3 2" xfId="29317" xr:uid="{8A829263-503A-4FD0-B858-4A30F004F90A}"/>
    <cellStyle name="40% - Accent3 2 2 4 4" xfId="20817" xr:uid="{438C3D34-783A-424D-BD34-2F10F8CC6CDC}"/>
    <cellStyle name="40% - Accent3 2 2 5" xfId="4989" xr:uid="{8356EEFD-FF47-498D-B5E9-F9DF40ABF7FE}"/>
    <cellStyle name="40% - Accent3 2 2 5 2" xfId="13572" xr:uid="{B3703C2A-F0C4-4867-882D-1ADE3FF57E66}"/>
    <cellStyle name="40% - Accent3 2 2 5 2 2" xfId="31397" xr:uid="{17BE5E2A-D8E3-4957-BAFB-62EC016995A3}"/>
    <cellStyle name="40% - Accent3 2 2 5 3" xfId="22897" xr:uid="{4063D2FF-36EE-4E8C-9258-869BDBA249DE}"/>
    <cellStyle name="40% - Accent3 2 2 6" xfId="9412" xr:uid="{7CA218CF-6461-4FBA-999D-1BAD27135729}"/>
    <cellStyle name="40% - Accent3 2 2 6 2" xfId="27237" xr:uid="{51E150B0-9A93-43C9-8A61-E4453580B2C2}"/>
    <cellStyle name="40% - Accent3 2 2 7" xfId="18737" xr:uid="{74A1F574-604E-40FA-9049-D8C90F182673}"/>
    <cellStyle name="40% - Accent3 2 3" xfId="1123" xr:uid="{33BD25F6-88DF-441A-8BA0-30BD1A41DF30}"/>
    <cellStyle name="40% - Accent3 2 3 2" xfId="2229" xr:uid="{598986BF-9D31-4582-A3E9-0D897B3F666E}"/>
    <cellStyle name="40% - Accent3 2 3 2 2" xfId="4309" xr:uid="{845D3ACD-D97A-451F-98F7-1633921DDF2F}"/>
    <cellStyle name="40% - Accent3 2 3 2 2 2" xfId="8469" xr:uid="{F2F488F1-1EF7-46EC-A37C-7ABDC973E276}"/>
    <cellStyle name="40% - Accent3 2 3 2 2 2 2" xfId="17052" xr:uid="{50EB4ED8-5074-49FF-9A04-B3362E1639AA}"/>
    <cellStyle name="40% - Accent3 2 3 2 2 2 2 2" xfId="34877" xr:uid="{44F6538C-EA9D-4DB0-A67C-C7EE3295E7C4}"/>
    <cellStyle name="40% - Accent3 2 3 2 2 2 3" xfId="26377" xr:uid="{56C968D6-F63A-4376-B8E0-ADFC0ED116A1}"/>
    <cellStyle name="40% - Accent3 2 3 2 2 3" xfId="12892" xr:uid="{3C0D07AA-00FB-4CAC-9E87-6D48990C8137}"/>
    <cellStyle name="40% - Accent3 2 3 2 2 3 2" xfId="30717" xr:uid="{B1DF1C16-482C-4293-BF83-A9B7147374EB}"/>
    <cellStyle name="40% - Accent3 2 3 2 2 4" xfId="22217" xr:uid="{A4A9A74E-7F76-44EC-877A-51CD2052552A}"/>
    <cellStyle name="40% - Accent3 2 3 2 3" xfId="6389" xr:uid="{8CF0F694-1E26-440B-9826-5DD42EFE333E}"/>
    <cellStyle name="40% - Accent3 2 3 2 3 2" xfId="14972" xr:uid="{E20CB6D0-5BF3-4316-B4AE-2C35A5A4AE0C}"/>
    <cellStyle name="40% - Accent3 2 3 2 3 2 2" xfId="32797" xr:uid="{478EC418-54F8-4A68-94F1-8AC9C16732B5}"/>
    <cellStyle name="40% - Accent3 2 3 2 3 3" xfId="24297" xr:uid="{68256B10-72B0-4E30-86AE-AD469D0FC1FB}"/>
    <cellStyle name="40% - Accent3 2 3 2 4" xfId="10812" xr:uid="{9A1A9312-807D-463E-BEC6-B5E76ACD13BF}"/>
    <cellStyle name="40% - Accent3 2 3 2 4 2" xfId="28637" xr:uid="{BD57AC48-00B9-4F87-A496-1DEC6A20EC45}"/>
    <cellStyle name="40% - Accent3 2 3 2 5" xfId="20137" xr:uid="{9029F450-C6C0-467B-A0BD-BCEE52F629EE}"/>
    <cellStyle name="40% - Accent3 2 3 3" xfId="3329" xr:uid="{7827A4C9-D8A8-4FE0-991C-19D0EDE7299C}"/>
    <cellStyle name="40% - Accent3 2 3 3 2" xfId="7489" xr:uid="{D24D8F6E-8164-43EF-BE8D-4EA835D6913A}"/>
    <cellStyle name="40% - Accent3 2 3 3 2 2" xfId="16072" xr:uid="{7837243E-273B-4EBE-9C4E-173F655F35F5}"/>
    <cellStyle name="40% - Accent3 2 3 3 2 2 2" xfId="33897" xr:uid="{D2A2CD4E-233F-41F3-AC9C-12C12B404A16}"/>
    <cellStyle name="40% - Accent3 2 3 3 2 3" xfId="25397" xr:uid="{61D741EB-14DC-4CB9-849F-3C961B6A2154}"/>
    <cellStyle name="40% - Accent3 2 3 3 3" xfId="11912" xr:uid="{DC21913F-DFCF-4774-8EAA-1B757646C553}"/>
    <cellStyle name="40% - Accent3 2 3 3 3 2" xfId="29737" xr:uid="{CCD47414-21D0-4408-9F72-F834FAA671CF}"/>
    <cellStyle name="40% - Accent3 2 3 3 4" xfId="21237" xr:uid="{0603A144-44D0-41D2-97E1-F6D84DC0F9CD}"/>
    <cellStyle name="40% - Accent3 2 3 4" xfId="5409" xr:uid="{425E8254-ACE5-47C1-BC77-97C7226BC07C}"/>
    <cellStyle name="40% - Accent3 2 3 4 2" xfId="13992" xr:uid="{1171F85E-582F-4003-9B61-314C19E5FDA6}"/>
    <cellStyle name="40% - Accent3 2 3 4 2 2" xfId="31817" xr:uid="{6B256185-5F7B-4CE3-8618-8D74A2BD66CC}"/>
    <cellStyle name="40% - Accent3 2 3 4 3" xfId="23317" xr:uid="{A53B6A89-142F-46C9-9DD7-16DC67591AEA}"/>
    <cellStyle name="40% - Accent3 2 3 5" xfId="9832" xr:uid="{F09EAB31-A9D7-4F3F-BF10-05FE869A3127}"/>
    <cellStyle name="40% - Accent3 2 3 5 2" xfId="27657" xr:uid="{121C0C24-DE12-41E1-9886-546E1DD6C1B9}"/>
    <cellStyle name="40% - Accent3 2 3 6" xfId="19157" xr:uid="{46B6F18C-CB3C-44C1-982B-EFAB7756FB0E}"/>
    <cellStyle name="40% - Accent3 2 4" xfId="1749" xr:uid="{725DEF41-1A31-48DF-B338-71D7C3A431BD}"/>
    <cellStyle name="40% - Accent3 2 4 2" xfId="3829" xr:uid="{9A89B031-D57D-4BD4-94EB-8E20A025E74A}"/>
    <cellStyle name="40% - Accent3 2 4 2 2" xfId="7989" xr:uid="{D806BD33-7EF6-4713-94DB-D6583AC0EBD0}"/>
    <cellStyle name="40% - Accent3 2 4 2 2 2" xfId="16572" xr:uid="{D33EB176-C616-41D7-9A5E-174BDB30B356}"/>
    <cellStyle name="40% - Accent3 2 4 2 2 2 2" xfId="34397" xr:uid="{0B2B9A01-0860-4831-B9CB-48BEDB0E2FA5}"/>
    <cellStyle name="40% - Accent3 2 4 2 2 3" xfId="25897" xr:uid="{D7C42E57-0165-4151-B465-7EA7C2EFCF30}"/>
    <cellStyle name="40% - Accent3 2 4 2 3" xfId="12412" xr:uid="{1D873BA3-BBDB-4F82-B9F0-C2DB659202F1}"/>
    <cellStyle name="40% - Accent3 2 4 2 3 2" xfId="30237" xr:uid="{65204E27-3739-4ECB-973E-F6CADEA1B05F}"/>
    <cellStyle name="40% - Accent3 2 4 2 4" xfId="21737" xr:uid="{632D9E74-CA82-4968-9AAB-2551DBC98638}"/>
    <cellStyle name="40% - Accent3 2 4 3" xfId="5909" xr:uid="{50971CAB-72D0-47C4-A1B2-3E862B172687}"/>
    <cellStyle name="40% - Accent3 2 4 3 2" xfId="14492" xr:uid="{88FDB6AE-AA87-4BC9-8F92-90ABF2BC9F1A}"/>
    <cellStyle name="40% - Accent3 2 4 3 2 2" xfId="32317" xr:uid="{88C43103-E34B-4FDD-9DDA-2DC90B9B8291}"/>
    <cellStyle name="40% - Accent3 2 4 3 3" xfId="23817" xr:uid="{8F064AF6-E4F8-46EF-A2F5-766896DEC991}"/>
    <cellStyle name="40% - Accent3 2 4 4" xfId="10332" xr:uid="{3E115A3B-C143-4B00-8AF4-3BAA0383EE06}"/>
    <cellStyle name="40% - Accent3 2 4 4 2" xfId="28157" xr:uid="{384480EB-1B2C-4FC3-9BAD-D4BE4C617758}"/>
    <cellStyle name="40% - Accent3 2 4 5" xfId="19657" xr:uid="{BAA4EB3B-04EB-4216-B8B2-0FBD2E9042DC}"/>
    <cellStyle name="40% - Accent3 2 5" xfId="2849" xr:uid="{DB368212-06B0-418D-96E1-751B51AD521F}"/>
    <cellStyle name="40% - Accent3 2 5 2" xfId="7009" xr:uid="{728681A0-EC76-4646-8589-A3C24BF58104}"/>
    <cellStyle name="40% - Accent3 2 5 2 2" xfId="15592" xr:uid="{24D6A34C-18DC-477E-B6DD-33641E8AE196}"/>
    <cellStyle name="40% - Accent3 2 5 2 2 2" xfId="33417" xr:uid="{8E801DF5-435E-4AF4-B8F0-1F07FC91245B}"/>
    <cellStyle name="40% - Accent3 2 5 2 3" xfId="24917" xr:uid="{A643CDB6-131E-4320-A05B-D3B0105C3638}"/>
    <cellStyle name="40% - Accent3 2 5 3" xfId="11432" xr:uid="{B71E4617-AF0A-480B-AE92-6A825764FA1A}"/>
    <cellStyle name="40% - Accent3 2 5 3 2" xfId="29257" xr:uid="{27E55E42-9AB1-4652-8F53-0DFB5A520100}"/>
    <cellStyle name="40% - Accent3 2 5 4" xfId="20757" xr:uid="{2355B516-1741-469E-8D32-41976C0A7C3A}"/>
    <cellStyle name="40% - Accent3 2 6" xfId="4929" xr:uid="{70E6F2E1-7A38-490C-A08D-15CE8019D836}"/>
    <cellStyle name="40% - Accent3 2 6 2" xfId="13512" xr:uid="{03636F50-D8E8-4D43-927B-F18DBAABA17A}"/>
    <cellStyle name="40% - Accent3 2 6 2 2" xfId="31337" xr:uid="{EECA93F5-6905-42D4-A296-8E0430EFE0D6}"/>
    <cellStyle name="40% - Accent3 2 6 3" xfId="22837" xr:uid="{BFE6C204-5ACD-4D09-8D9F-C931617B0AB3}"/>
    <cellStyle name="40% - Accent3 2 7" xfId="9352" xr:uid="{EFC40AC8-CAE7-4595-AC73-C52A719A81FC}"/>
    <cellStyle name="40% - Accent3 2 7 2" xfId="27177" xr:uid="{BC9680D5-A5DC-485B-B458-A35F7A27F1EE}"/>
    <cellStyle name="40% - Accent3 2 8" xfId="18677" xr:uid="{0F8593D1-299F-4807-ABC8-B1F7899010E0}"/>
    <cellStyle name="40% - Accent3 20" xfId="1043" xr:uid="{D55FB375-F3F4-4397-B27A-67999243C161}"/>
    <cellStyle name="40% - Accent3 20 2" xfId="1649" xr:uid="{CF2F60A2-5887-4832-9B4E-4DD183F9044B}"/>
    <cellStyle name="40% - Accent3 20 2 2" xfId="2629" xr:uid="{C4CEAF76-9F84-441C-BE4E-10BBCFF7A586}"/>
    <cellStyle name="40% - Accent3 20 2 2 2" xfId="4709" xr:uid="{F68D1716-12D2-4859-8A82-0537CB602931}"/>
    <cellStyle name="40% - Accent3 20 2 2 2 2" xfId="8869" xr:uid="{CD28848A-7C9A-4F7E-9C22-86722BDB45DC}"/>
    <cellStyle name="40% - Accent3 20 2 2 2 2 2" xfId="17452" xr:uid="{4D7694A4-2721-4AEE-AB11-2E27722943E6}"/>
    <cellStyle name="40% - Accent3 20 2 2 2 2 2 2" xfId="35277" xr:uid="{71DD3A55-1F88-4AB1-B53E-B27C30868709}"/>
    <cellStyle name="40% - Accent3 20 2 2 2 2 3" xfId="26777" xr:uid="{F78D667E-54D4-44EA-A978-4882E95507AB}"/>
    <cellStyle name="40% - Accent3 20 2 2 2 3" xfId="13292" xr:uid="{4C2059FB-73CD-4E66-A6F0-A722F45FBC0E}"/>
    <cellStyle name="40% - Accent3 20 2 2 2 3 2" xfId="31117" xr:uid="{006E9CB2-9C05-4F3D-8D65-84EE638F898A}"/>
    <cellStyle name="40% - Accent3 20 2 2 2 4" xfId="22617" xr:uid="{4C94B5BF-7695-4352-ACD8-F89255F7F069}"/>
    <cellStyle name="40% - Accent3 20 2 2 3" xfId="6789" xr:uid="{48F2CCCA-C732-45A9-B544-BAE6A92C69D6}"/>
    <cellStyle name="40% - Accent3 20 2 2 3 2" xfId="15372" xr:uid="{1D8F3BA7-4FA8-463F-89F9-9FAE9793B15F}"/>
    <cellStyle name="40% - Accent3 20 2 2 3 2 2" xfId="33197" xr:uid="{2F50B855-A72B-457D-AEDD-FB0A39C15484}"/>
    <cellStyle name="40% - Accent3 20 2 2 3 3" xfId="24697" xr:uid="{9FEC8665-50F8-436E-BBC5-0B6A1A60BA41}"/>
    <cellStyle name="40% - Accent3 20 2 2 4" xfId="11212" xr:uid="{B9694CF1-4091-4282-9DAA-76A381EE3B82}"/>
    <cellStyle name="40% - Accent3 20 2 2 4 2" xfId="29037" xr:uid="{97F3AE9E-3247-4127-8322-73E409AB67E6}"/>
    <cellStyle name="40% - Accent3 20 2 2 5" xfId="20537" xr:uid="{747CB548-4207-41AF-B619-54C70D375846}"/>
    <cellStyle name="40% - Accent3 20 2 3" xfId="3729" xr:uid="{70FFF373-2C42-4E83-AEB2-C3733433089F}"/>
    <cellStyle name="40% - Accent3 20 2 3 2" xfId="7889" xr:uid="{9F251118-F01C-41F7-B92B-D0E66DCE9B4F}"/>
    <cellStyle name="40% - Accent3 20 2 3 2 2" xfId="16472" xr:uid="{3143B3E9-018C-4B6F-BD76-03E357E78521}"/>
    <cellStyle name="40% - Accent3 20 2 3 2 2 2" xfId="34297" xr:uid="{6A44EA23-F6BB-4963-9697-DFCF474C66ED}"/>
    <cellStyle name="40% - Accent3 20 2 3 2 3" xfId="25797" xr:uid="{E1704D62-82F5-4BCA-B4F4-B7E2EBAE69B0}"/>
    <cellStyle name="40% - Accent3 20 2 3 3" xfId="12312" xr:uid="{B36B0AF7-4C5F-4209-AA09-5DBBE9D1B785}"/>
    <cellStyle name="40% - Accent3 20 2 3 3 2" xfId="30137" xr:uid="{726EC60B-42C4-4489-8817-2513D885E469}"/>
    <cellStyle name="40% - Accent3 20 2 3 4" xfId="21637" xr:uid="{DDFF5139-41C1-4254-AC0E-703523C3AFB2}"/>
    <cellStyle name="40% - Accent3 20 2 4" xfId="5809" xr:uid="{86BCC6E0-32C5-4C8F-A12D-0A71CA82180D}"/>
    <cellStyle name="40% - Accent3 20 2 4 2" xfId="14392" xr:uid="{21FB56FD-3292-4D19-B4BC-5578B51BEBCB}"/>
    <cellStyle name="40% - Accent3 20 2 4 2 2" xfId="32217" xr:uid="{6698144B-6678-4BE6-B92E-A6AFD63082F9}"/>
    <cellStyle name="40% - Accent3 20 2 4 3" xfId="23717" xr:uid="{0C607F9F-1959-4043-91BE-7B677369E868}"/>
    <cellStyle name="40% - Accent3 20 2 5" xfId="10232" xr:uid="{44033882-F627-4E22-87AF-87AF834EFC54}"/>
    <cellStyle name="40% - Accent3 20 2 5 2" xfId="28057" xr:uid="{8F67190A-E98B-4B2C-8B7D-7D040ECDCE49}"/>
    <cellStyle name="40% - Accent3 20 2 6" xfId="19557" xr:uid="{75E68D26-E57F-4944-A890-60BC77129D86}"/>
    <cellStyle name="40% - Accent3 20 3" xfId="2149" xr:uid="{DBB9EE71-ED40-489F-AE0E-23BB52BE5A35}"/>
    <cellStyle name="40% - Accent3 20 3 2" xfId="4229" xr:uid="{7A512801-AE51-4C81-8B59-199DA88D3489}"/>
    <cellStyle name="40% - Accent3 20 3 2 2" xfId="8389" xr:uid="{F2C9E936-423E-4925-A8D1-0E6A31E68148}"/>
    <cellStyle name="40% - Accent3 20 3 2 2 2" xfId="16972" xr:uid="{0B67AEDF-D256-4F1F-8B00-FBF1652789A0}"/>
    <cellStyle name="40% - Accent3 20 3 2 2 2 2" xfId="34797" xr:uid="{26EFD7E1-C614-4808-A6CA-DBDA4F8C5C88}"/>
    <cellStyle name="40% - Accent3 20 3 2 2 3" xfId="26297" xr:uid="{7136A745-084C-4BC7-B31E-F9CA9309A4FC}"/>
    <cellStyle name="40% - Accent3 20 3 2 3" xfId="12812" xr:uid="{8232A3B4-18AC-4F4D-B76F-1CAF038240C5}"/>
    <cellStyle name="40% - Accent3 20 3 2 3 2" xfId="30637" xr:uid="{3EAEFA26-91E0-4DA1-ABBF-F46E1B09F825}"/>
    <cellStyle name="40% - Accent3 20 3 2 4" xfId="22137" xr:uid="{5063AC23-7B3F-4C7C-A9DA-256BFF0284B1}"/>
    <cellStyle name="40% - Accent3 20 3 3" xfId="6309" xr:uid="{8B281D54-5846-4CFE-8D51-AD607D1139B7}"/>
    <cellStyle name="40% - Accent3 20 3 3 2" xfId="14892" xr:uid="{6B4CBBA0-DBAF-4A13-A7C2-383FA3E48E1B}"/>
    <cellStyle name="40% - Accent3 20 3 3 2 2" xfId="32717" xr:uid="{F790DD2E-2414-4BCE-818D-156A21F0D814}"/>
    <cellStyle name="40% - Accent3 20 3 3 3" xfId="24217" xr:uid="{17913758-BA7C-4891-ACC6-10C1FE2FBD5D}"/>
    <cellStyle name="40% - Accent3 20 3 4" xfId="10732" xr:uid="{0E3B9D84-8803-4CA6-B14B-B10549C8E7E4}"/>
    <cellStyle name="40% - Accent3 20 3 4 2" xfId="28557" xr:uid="{8991CE6D-0EFC-4DD5-B431-54CBA5B80AB3}"/>
    <cellStyle name="40% - Accent3 20 3 5" xfId="20057" xr:uid="{A2AAAB9C-D7FF-41B5-ACBE-87F6DF99EE29}"/>
    <cellStyle name="40% - Accent3 20 4" xfId="3249" xr:uid="{36D2B34C-CA34-4CB2-B8E3-A42412D8F66B}"/>
    <cellStyle name="40% - Accent3 20 4 2" xfId="7409" xr:uid="{9B2B612F-8366-4EA4-B189-BB3C79BEFEB7}"/>
    <cellStyle name="40% - Accent3 20 4 2 2" xfId="15992" xr:uid="{114C9A3E-1CF6-4DD8-874E-F6D42F9F5F87}"/>
    <cellStyle name="40% - Accent3 20 4 2 2 2" xfId="33817" xr:uid="{36D105DC-2EE8-4851-8EEB-4EA7175B3E32}"/>
    <cellStyle name="40% - Accent3 20 4 2 3" xfId="25317" xr:uid="{BE9824FF-1B63-40E7-9621-F9A087C898CF}"/>
    <cellStyle name="40% - Accent3 20 4 3" xfId="11832" xr:uid="{7C564CF4-3552-4633-9099-96BD5DCE0E03}"/>
    <cellStyle name="40% - Accent3 20 4 3 2" xfId="29657" xr:uid="{0ACE23C3-EAF6-42C2-8ED6-F5FD86597FF6}"/>
    <cellStyle name="40% - Accent3 20 4 4" xfId="21157" xr:uid="{1FCFBDBD-E8E7-42EC-8ED8-EDCCF244770A}"/>
    <cellStyle name="40% - Accent3 20 5" xfId="5329" xr:uid="{9E4B79BE-A1AA-4B20-AF97-19EC5F85574B}"/>
    <cellStyle name="40% - Accent3 20 5 2" xfId="13912" xr:uid="{CEE9D532-E76E-4871-A1DC-4E82B951379D}"/>
    <cellStyle name="40% - Accent3 20 5 2 2" xfId="31737" xr:uid="{02D824F9-640A-410B-ACA2-90E3D6C9ECDF}"/>
    <cellStyle name="40% - Accent3 20 5 3" xfId="23237" xr:uid="{EBAABBC7-3C41-42A7-A1C1-DD138EBD43D2}"/>
    <cellStyle name="40% - Accent3 20 6" xfId="9752" xr:uid="{B038F071-2646-40E6-AA51-E3AE7B7333EA}"/>
    <cellStyle name="40% - Accent3 20 6 2" xfId="27577" xr:uid="{A7194AC0-1147-460F-A03C-8017B68C61F9}"/>
    <cellStyle name="40% - Accent3 20 7" xfId="19077" xr:uid="{E074F433-D25A-4C78-B1F2-07FE2943AA4B}"/>
    <cellStyle name="40% - Accent3 200" xfId="38138" xr:uid="{940E64EC-5C75-45E0-8F02-700F24233BFD}"/>
    <cellStyle name="40% - Accent3 201" xfId="38158" xr:uid="{DB84744E-4534-4ED8-8ACF-AA2740F60CAA}"/>
    <cellStyle name="40% - Accent3 202" xfId="38178" xr:uid="{AB712CB4-1C06-40CE-B016-B37F4A0E155D}"/>
    <cellStyle name="40% - Accent3 203" xfId="38198" xr:uid="{615E8541-F5ED-4EC3-A996-5CDCA99A082F}"/>
    <cellStyle name="40% - Accent3 204" xfId="38218" xr:uid="{88910951-8315-471C-AB8E-C200697ABA50}"/>
    <cellStyle name="40% - Accent3 205" xfId="38238" xr:uid="{283E434F-C3B1-4E34-89FE-4A88B2AC4E15}"/>
    <cellStyle name="40% - Accent3 206" xfId="38258" xr:uid="{7552133B-5441-4707-91A8-0D8E670BE0A5}"/>
    <cellStyle name="40% - Accent3 207" xfId="38278" xr:uid="{A154707B-B122-4E7F-8050-80EB008D68D2}"/>
    <cellStyle name="40% - Accent3 208" xfId="38298" xr:uid="{4084DEE7-3DDB-4399-9DE1-F4A5D4688C4C}"/>
    <cellStyle name="40% - Accent3 209" xfId="38318" xr:uid="{955E6C4D-1952-4411-96BE-4D2640D643F4}"/>
    <cellStyle name="40% - Accent3 21" xfId="1063" xr:uid="{03120E73-C09A-435A-A4D2-42E68794984B}"/>
    <cellStyle name="40% - Accent3 21 2" xfId="1669" xr:uid="{EEF0278D-5CB4-4DE2-8C81-8A1DBFB9A110}"/>
    <cellStyle name="40% - Accent3 21 2 2" xfId="2649" xr:uid="{A613297E-3261-4FF6-B867-45FC6AE5083B}"/>
    <cellStyle name="40% - Accent3 21 2 2 2" xfId="4729" xr:uid="{2213D698-8250-40C1-B0F5-446C14C714CD}"/>
    <cellStyle name="40% - Accent3 21 2 2 2 2" xfId="8889" xr:uid="{C5283B02-F73F-4D7E-B435-AC21B83C359C}"/>
    <cellStyle name="40% - Accent3 21 2 2 2 2 2" xfId="17472" xr:uid="{E100145F-D202-4DB8-94F6-5A62055A3CCB}"/>
    <cellStyle name="40% - Accent3 21 2 2 2 2 2 2" xfId="35297" xr:uid="{694FB7C0-ADD3-49F6-A1A9-F469997891D3}"/>
    <cellStyle name="40% - Accent3 21 2 2 2 2 3" xfId="26797" xr:uid="{264EFC25-240C-4ED5-A0A3-92908221F582}"/>
    <cellStyle name="40% - Accent3 21 2 2 2 3" xfId="13312" xr:uid="{3C2A3EB8-9311-40DC-BB6B-EF198CB2E689}"/>
    <cellStyle name="40% - Accent3 21 2 2 2 3 2" xfId="31137" xr:uid="{B0B1ADD9-B586-4424-81B7-88E43F063DBD}"/>
    <cellStyle name="40% - Accent3 21 2 2 2 4" xfId="22637" xr:uid="{7BA98AC7-C3B2-4E69-81D6-A1E3FFB68DA7}"/>
    <cellStyle name="40% - Accent3 21 2 2 3" xfId="6809" xr:uid="{A9CD470E-7D26-4D3E-9FCE-132229D18410}"/>
    <cellStyle name="40% - Accent3 21 2 2 3 2" xfId="15392" xr:uid="{5A0AE942-184B-4290-9279-B007885D1C4E}"/>
    <cellStyle name="40% - Accent3 21 2 2 3 2 2" xfId="33217" xr:uid="{694280AD-FE8C-4F49-87E1-73E3B7779D55}"/>
    <cellStyle name="40% - Accent3 21 2 2 3 3" xfId="24717" xr:uid="{1CBC636E-6EF8-4E16-BD1E-B59D548EE7B9}"/>
    <cellStyle name="40% - Accent3 21 2 2 4" xfId="11232" xr:uid="{71EAB3AE-3A6F-41BF-B482-60DE4E14AD03}"/>
    <cellStyle name="40% - Accent3 21 2 2 4 2" xfId="29057" xr:uid="{EA3EE4CA-9430-46B2-84FB-84CE4424F86A}"/>
    <cellStyle name="40% - Accent3 21 2 2 5" xfId="20557" xr:uid="{CC93EDE2-5212-43DB-AE9D-C646A36189E2}"/>
    <cellStyle name="40% - Accent3 21 2 3" xfId="3749" xr:uid="{0966D17F-2587-496B-A49B-CE0FDB6EF775}"/>
    <cellStyle name="40% - Accent3 21 2 3 2" xfId="7909" xr:uid="{4A6C7CB3-4269-4FA7-8C3E-C63162C97E35}"/>
    <cellStyle name="40% - Accent3 21 2 3 2 2" xfId="16492" xr:uid="{734B67E5-8DC7-4CE2-8D3A-70C7D16A4082}"/>
    <cellStyle name="40% - Accent3 21 2 3 2 2 2" xfId="34317" xr:uid="{9EA9CB67-4DFC-4920-A3C0-DB242434F4BC}"/>
    <cellStyle name="40% - Accent3 21 2 3 2 3" xfId="25817" xr:uid="{3535F5B1-E2F3-490D-BFB4-C9F7485BA21E}"/>
    <cellStyle name="40% - Accent3 21 2 3 3" xfId="12332" xr:uid="{23AFC5EC-BA01-4636-AD5C-BCDA969F472C}"/>
    <cellStyle name="40% - Accent3 21 2 3 3 2" xfId="30157" xr:uid="{3AFCD104-F28B-43C2-8641-9B3D4DF64DCF}"/>
    <cellStyle name="40% - Accent3 21 2 3 4" xfId="21657" xr:uid="{7FBC4465-672B-447E-9D18-94192A43375D}"/>
    <cellStyle name="40% - Accent3 21 2 4" xfId="5829" xr:uid="{25DDFEF5-AE4E-4AAD-A940-5CF538818B2E}"/>
    <cellStyle name="40% - Accent3 21 2 4 2" xfId="14412" xr:uid="{C3D02D6F-EDB2-4B06-89E8-0D91985E766A}"/>
    <cellStyle name="40% - Accent3 21 2 4 2 2" xfId="32237" xr:uid="{C2147E80-30ED-4227-8E35-1BC7A37820D6}"/>
    <cellStyle name="40% - Accent3 21 2 4 3" xfId="23737" xr:uid="{55C2171F-D756-4410-9229-8D813FBC53BE}"/>
    <cellStyle name="40% - Accent3 21 2 5" xfId="10252" xr:uid="{6B97073C-4424-4590-88F2-6847445EC32A}"/>
    <cellStyle name="40% - Accent3 21 2 5 2" xfId="28077" xr:uid="{22192D12-16F8-49DA-9731-EAE3E75CC4AA}"/>
    <cellStyle name="40% - Accent3 21 2 6" xfId="19577" xr:uid="{4379259E-B8EE-418C-80B4-BFFC657C7F4D}"/>
    <cellStyle name="40% - Accent3 21 3" xfId="2169" xr:uid="{8F3CCF58-AECA-4F8C-B57C-BBCE30567EE8}"/>
    <cellStyle name="40% - Accent3 21 3 2" xfId="4249" xr:uid="{B4F1DC2C-8A07-4E40-ACE0-289B7292CA6F}"/>
    <cellStyle name="40% - Accent3 21 3 2 2" xfId="8409" xr:uid="{063C1814-08DD-43AE-8812-8583580AA6B8}"/>
    <cellStyle name="40% - Accent3 21 3 2 2 2" xfId="16992" xr:uid="{1D074D48-0016-4E45-87C9-4C3B79D3B21E}"/>
    <cellStyle name="40% - Accent3 21 3 2 2 2 2" xfId="34817" xr:uid="{612FB119-1BD8-4C1F-B974-4DD3EFF6F52F}"/>
    <cellStyle name="40% - Accent3 21 3 2 2 3" xfId="26317" xr:uid="{FDF3E22C-7585-4EC4-ADE1-D2779893B565}"/>
    <cellStyle name="40% - Accent3 21 3 2 3" xfId="12832" xr:uid="{0847B43B-B2D9-44A9-9251-922F2067E266}"/>
    <cellStyle name="40% - Accent3 21 3 2 3 2" xfId="30657" xr:uid="{FA2FA3C9-052E-40B7-ADE4-3EE3240F2605}"/>
    <cellStyle name="40% - Accent3 21 3 2 4" xfId="22157" xr:uid="{D1C8711A-9766-4719-A7A6-D26C7D690B00}"/>
    <cellStyle name="40% - Accent3 21 3 3" xfId="6329" xr:uid="{16B2C358-1A2B-4E68-9313-26CD64D45BA1}"/>
    <cellStyle name="40% - Accent3 21 3 3 2" xfId="14912" xr:uid="{EE4DD1A1-75CE-4725-9597-967BC0C985BA}"/>
    <cellStyle name="40% - Accent3 21 3 3 2 2" xfId="32737" xr:uid="{2D279AA2-6E4E-4A23-970F-940E8FB2BC87}"/>
    <cellStyle name="40% - Accent3 21 3 3 3" xfId="24237" xr:uid="{575DCDFF-AA0D-45A3-A875-2669E35192DD}"/>
    <cellStyle name="40% - Accent3 21 3 4" xfId="10752" xr:uid="{712F8846-7DE7-447F-937A-537323614B48}"/>
    <cellStyle name="40% - Accent3 21 3 4 2" xfId="28577" xr:uid="{2FC73099-A3C6-4D52-9901-22D293C4D801}"/>
    <cellStyle name="40% - Accent3 21 3 5" xfId="20077" xr:uid="{FAD09CF1-C803-4023-8E50-FF7431A65FFF}"/>
    <cellStyle name="40% - Accent3 21 4" xfId="3269" xr:uid="{F585A97E-82D5-4C9B-96BC-E8FB6672AAEF}"/>
    <cellStyle name="40% - Accent3 21 4 2" xfId="7429" xr:uid="{66E06688-A9AF-427D-9510-B5D556525856}"/>
    <cellStyle name="40% - Accent3 21 4 2 2" xfId="16012" xr:uid="{6535D15D-577E-45C0-8B6A-D0EDF8877FE8}"/>
    <cellStyle name="40% - Accent3 21 4 2 2 2" xfId="33837" xr:uid="{31B0B9B4-AD8A-4A4B-B086-7487B81CFA8E}"/>
    <cellStyle name="40% - Accent3 21 4 2 3" xfId="25337" xr:uid="{7671F0BA-AF0D-4320-8846-C0406A21C7A7}"/>
    <cellStyle name="40% - Accent3 21 4 3" xfId="11852" xr:uid="{F1138BBC-6711-48A0-A395-BFF184C82ADD}"/>
    <cellStyle name="40% - Accent3 21 4 3 2" xfId="29677" xr:uid="{B7521996-6D46-459C-A80B-13489EE05A10}"/>
    <cellStyle name="40% - Accent3 21 4 4" xfId="21177" xr:uid="{52040601-1583-425B-BB6C-0994F29A7850}"/>
    <cellStyle name="40% - Accent3 21 5" xfId="5349" xr:uid="{B88071EF-649D-439B-AC40-7389483DB902}"/>
    <cellStyle name="40% - Accent3 21 5 2" xfId="13932" xr:uid="{24408D29-38A7-4BD5-A222-93B382CF4D9C}"/>
    <cellStyle name="40% - Accent3 21 5 2 2" xfId="31757" xr:uid="{68B43FA8-4AF2-4987-8A88-BB0F27A0B317}"/>
    <cellStyle name="40% - Accent3 21 5 3" xfId="23257" xr:uid="{E4829E38-8879-4D07-B314-F5D9A68745CD}"/>
    <cellStyle name="40% - Accent3 21 6" xfId="9772" xr:uid="{23EB58E0-81BF-4BC7-83A5-08011149999B}"/>
    <cellStyle name="40% - Accent3 21 6 2" xfId="27597" xr:uid="{806596D0-4210-42D6-9F7D-61D11CED0DD3}"/>
    <cellStyle name="40% - Accent3 21 7" xfId="19097" xr:uid="{919159AD-777B-49D4-876F-DA892B02C125}"/>
    <cellStyle name="40% - Accent3 210" xfId="38338" xr:uid="{96B14138-86EF-4542-8FDB-4E8328BBC7C4}"/>
    <cellStyle name="40% - Accent3 211" xfId="38358" xr:uid="{A6A673AF-4377-497F-9B87-05347A6D2B46}"/>
    <cellStyle name="40% - Accent3 212" xfId="38378" xr:uid="{17F42E6F-8C8F-47BE-918B-79E79E40C8D8}"/>
    <cellStyle name="40% - Accent3 213" xfId="38398" xr:uid="{A213CE64-2781-47FD-8787-A42783E618A0}"/>
    <cellStyle name="40% - Accent3 214" xfId="38418" xr:uid="{118F7596-2B55-44E8-B065-9E58F130150A}"/>
    <cellStyle name="40% - Accent3 215" xfId="38438" xr:uid="{A985AFE8-F429-4520-B991-8E9FC3EDC19C}"/>
    <cellStyle name="40% - Accent3 216" xfId="38458" xr:uid="{56C6DFDE-C6D2-4CFA-90DD-D38C43A4C6FF}"/>
    <cellStyle name="40% - Accent3 217" xfId="38478" xr:uid="{B62F6C3F-D27F-47F9-8E67-BED104A8AF65}"/>
    <cellStyle name="40% - Accent3 218" xfId="38498" xr:uid="{5F83C81C-D71B-4DFB-A956-9C02A00F75F3}"/>
    <cellStyle name="40% - Accent3 219" xfId="38518" xr:uid="{73DE2204-4A3A-4830-B13A-BF58A758B333}"/>
    <cellStyle name="40% - Accent3 22" xfId="1083" xr:uid="{B35847E8-A7B9-4768-B645-F264EDB1A535}"/>
    <cellStyle name="40% - Accent3 22 2" xfId="1689" xr:uid="{4094A120-8FF5-47F2-913C-509997BC6D45}"/>
    <cellStyle name="40% - Accent3 22 2 2" xfId="2669" xr:uid="{E5D9C3DF-0F05-4C5B-A6D7-F3CE8D83FC55}"/>
    <cellStyle name="40% - Accent3 22 2 2 2" xfId="4749" xr:uid="{82227318-2DE2-4964-87EE-1FAD22D1A6F8}"/>
    <cellStyle name="40% - Accent3 22 2 2 2 2" xfId="8909" xr:uid="{FC5A5955-1C54-4179-AE31-B96E858F443D}"/>
    <cellStyle name="40% - Accent3 22 2 2 2 2 2" xfId="17492" xr:uid="{7643BE69-86BE-4A17-A1B8-3DA837A4B4D1}"/>
    <cellStyle name="40% - Accent3 22 2 2 2 2 2 2" xfId="35317" xr:uid="{0B28C864-F08E-43E9-A6AC-7F13069624F6}"/>
    <cellStyle name="40% - Accent3 22 2 2 2 2 3" xfId="26817" xr:uid="{F08E1C30-F666-4D98-BE8D-5719363ED557}"/>
    <cellStyle name="40% - Accent3 22 2 2 2 3" xfId="13332" xr:uid="{A850D86F-33AD-4956-821C-9A9CADFF7EB4}"/>
    <cellStyle name="40% - Accent3 22 2 2 2 3 2" xfId="31157" xr:uid="{BCE0611D-C958-44E3-B08F-1F4602358B31}"/>
    <cellStyle name="40% - Accent3 22 2 2 2 4" xfId="22657" xr:uid="{1E39F302-5557-4588-8139-DD5F79BE6538}"/>
    <cellStyle name="40% - Accent3 22 2 2 3" xfId="6829" xr:uid="{B57494BB-86E2-44B5-A53F-3FACD3F0776C}"/>
    <cellStyle name="40% - Accent3 22 2 2 3 2" xfId="15412" xr:uid="{1BDE1EA6-7116-4649-9081-1C6E89699ADA}"/>
    <cellStyle name="40% - Accent3 22 2 2 3 2 2" xfId="33237" xr:uid="{7CE2674D-633A-48C8-AD64-19673A001476}"/>
    <cellStyle name="40% - Accent3 22 2 2 3 3" xfId="24737" xr:uid="{E0808C8E-C7F7-463B-A6B1-45A106FBFB23}"/>
    <cellStyle name="40% - Accent3 22 2 2 4" xfId="11252" xr:uid="{FC476716-8FFD-48B0-8295-F48AAE0A4129}"/>
    <cellStyle name="40% - Accent3 22 2 2 4 2" xfId="29077" xr:uid="{F6B767DC-80D7-456F-BD06-73CCB450B12C}"/>
    <cellStyle name="40% - Accent3 22 2 2 5" xfId="20577" xr:uid="{A9D52943-9DCA-4173-9E64-86671B8E77FC}"/>
    <cellStyle name="40% - Accent3 22 2 3" xfId="3769" xr:uid="{3DF17F81-64DE-47BE-8308-AC4D2AE228C7}"/>
    <cellStyle name="40% - Accent3 22 2 3 2" xfId="7929" xr:uid="{05DE740B-9DEC-41FD-AD85-7E2ECDD9A587}"/>
    <cellStyle name="40% - Accent3 22 2 3 2 2" xfId="16512" xr:uid="{6C0213A3-E5CB-41E5-B920-2A10852B0A3C}"/>
    <cellStyle name="40% - Accent3 22 2 3 2 2 2" xfId="34337" xr:uid="{28790A1F-154E-4941-8A6E-8840A6230FD4}"/>
    <cellStyle name="40% - Accent3 22 2 3 2 3" xfId="25837" xr:uid="{7886AAF5-3BA6-4253-B314-51C3AD29CED1}"/>
    <cellStyle name="40% - Accent3 22 2 3 3" xfId="12352" xr:uid="{8AD2BCBD-14CE-4E07-936F-284C0BE31B6E}"/>
    <cellStyle name="40% - Accent3 22 2 3 3 2" xfId="30177" xr:uid="{31A68C96-81C6-4FC6-B838-98A7D895B192}"/>
    <cellStyle name="40% - Accent3 22 2 3 4" xfId="21677" xr:uid="{07B0E6CB-487C-4FAC-9C22-52055B496074}"/>
    <cellStyle name="40% - Accent3 22 2 4" xfId="5849" xr:uid="{A6211A6E-2DF6-4EAE-AC5A-804C7668BB09}"/>
    <cellStyle name="40% - Accent3 22 2 4 2" xfId="14432" xr:uid="{9033457E-F36C-4181-A7D0-1554C26AF04C}"/>
    <cellStyle name="40% - Accent3 22 2 4 2 2" xfId="32257" xr:uid="{56EF5C96-B41B-4DBF-AF9E-407E0E79A15C}"/>
    <cellStyle name="40% - Accent3 22 2 4 3" xfId="23757" xr:uid="{66F1A768-6827-4239-8309-FAD956CE5AE0}"/>
    <cellStyle name="40% - Accent3 22 2 5" xfId="10272" xr:uid="{3A38D8EE-B92B-40AA-B896-80A14AA050FB}"/>
    <cellStyle name="40% - Accent3 22 2 5 2" xfId="28097" xr:uid="{983BEDAB-E2CE-4824-84C7-796D5EAF79F3}"/>
    <cellStyle name="40% - Accent3 22 2 6" xfId="19597" xr:uid="{7AE54C3A-4C41-4BE6-9EFF-9FDB6F001C04}"/>
    <cellStyle name="40% - Accent3 22 3" xfId="2189" xr:uid="{9C2FD342-96B3-4773-A087-960B8B711415}"/>
    <cellStyle name="40% - Accent3 22 3 2" xfId="4269" xr:uid="{CCEFAB18-6C0A-4EE6-A8BB-CDD950F762F7}"/>
    <cellStyle name="40% - Accent3 22 3 2 2" xfId="8429" xr:uid="{8966D533-B5A2-4B6A-A494-029E311EF5C6}"/>
    <cellStyle name="40% - Accent3 22 3 2 2 2" xfId="17012" xr:uid="{8931CED9-6754-43A5-AAF6-2772DC872D99}"/>
    <cellStyle name="40% - Accent3 22 3 2 2 2 2" xfId="34837" xr:uid="{AC430EA9-157D-43DA-A8EB-36B6F246A782}"/>
    <cellStyle name="40% - Accent3 22 3 2 2 3" xfId="26337" xr:uid="{F81FB689-288D-45CB-B746-A401B0235F7B}"/>
    <cellStyle name="40% - Accent3 22 3 2 3" xfId="12852" xr:uid="{FF3F1762-6E6C-4D3D-A35F-E17B0E9D6562}"/>
    <cellStyle name="40% - Accent3 22 3 2 3 2" xfId="30677" xr:uid="{FDE98FED-9669-4C26-B7AA-29666F72B743}"/>
    <cellStyle name="40% - Accent3 22 3 2 4" xfId="22177" xr:uid="{FB4D1284-D018-4059-9325-5DC844A8238A}"/>
    <cellStyle name="40% - Accent3 22 3 3" xfId="6349" xr:uid="{C7D4AEED-F4A2-42C0-B7C7-B88A5CB75133}"/>
    <cellStyle name="40% - Accent3 22 3 3 2" xfId="14932" xr:uid="{B85853AC-52EF-406A-AF01-06871CBD3C72}"/>
    <cellStyle name="40% - Accent3 22 3 3 2 2" xfId="32757" xr:uid="{1261355D-44E2-438A-BA2B-B1EBBDE1B076}"/>
    <cellStyle name="40% - Accent3 22 3 3 3" xfId="24257" xr:uid="{0C02A2FF-2D5F-4A35-9502-6D8B5380B710}"/>
    <cellStyle name="40% - Accent3 22 3 4" xfId="10772" xr:uid="{ACF554B6-22B0-4E48-863A-B48EB5D3B77E}"/>
    <cellStyle name="40% - Accent3 22 3 4 2" xfId="28597" xr:uid="{BDA88D5C-F072-4B95-94B9-C9F40A0B6122}"/>
    <cellStyle name="40% - Accent3 22 3 5" xfId="20097" xr:uid="{7C422529-6844-480E-814A-7353CF34EE0E}"/>
    <cellStyle name="40% - Accent3 22 4" xfId="3289" xr:uid="{7A145833-5EA2-4BDC-BB11-0E680D548E37}"/>
    <cellStyle name="40% - Accent3 22 4 2" xfId="7449" xr:uid="{A4D2BDEA-BC41-4E76-98B6-5E9A4918970D}"/>
    <cellStyle name="40% - Accent3 22 4 2 2" xfId="16032" xr:uid="{6B5F3C8E-D159-4E49-B29C-82EA358363E0}"/>
    <cellStyle name="40% - Accent3 22 4 2 2 2" xfId="33857" xr:uid="{281ABEB1-58FE-4E44-A8C8-696832ADDF2B}"/>
    <cellStyle name="40% - Accent3 22 4 2 3" xfId="25357" xr:uid="{33CFC25A-BD54-4E07-A3D2-55A8B68F4B58}"/>
    <cellStyle name="40% - Accent3 22 4 3" xfId="11872" xr:uid="{31A1A582-0800-4885-8787-A92809A2408E}"/>
    <cellStyle name="40% - Accent3 22 4 3 2" xfId="29697" xr:uid="{26E09267-855E-4FA9-B02E-05D19D8B28CC}"/>
    <cellStyle name="40% - Accent3 22 4 4" xfId="21197" xr:uid="{326A3F56-39D0-4B9D-87A0-B8DD74ADDED6}"/>
    <cellStyle name="40% - Accent3 22 5" xfId="5369" xr:uid="{B0284A6F-95AA-4E67-9C6D-0919F2E993EE}"/>
    <cellStyle name="40% - Accent3 22 5 2" xfId="13952" xr:uid="{EFBE4715-082B-4F73-A9FE-9D5B19715888}"/>
    <cellStyle name="40% - Accent3 22 5 2 2" xfId="31777" xr:uid="{6406E3B9-3A4F-44B4-8691-138A52222AC1}"/>
    <cellStyle name="40% - Accent3 22 5 3" xfId="23277" xr:uid="{B46D4A8A-1DB1-44AF-A6C1-4218F61EAFFF}"/>
    <cellStyle name="40% - Accent3 22 6" xfId="9792" xr:uid="{F7FF815C-A249-4E1A-A6E0-752B7886E178}"/>
    <cellStyle name="40% - Accent3 22 6 2" xfId="27617" xr:uid="{13C56633-5E19-49F5-AC77-4CDA0F5A5621}"/>
    <cellStyle name="40% - Accent3 22 7" xfId="19117" xr:uid="{19D066ED-C245-4974-BFD5-D4CC0EB784DF}"/>
    <cellStyle name="40% - Accent3 220" xfId="38538" xr:uid="{1A95D470-44B4-46E7-9618-4B19721D2BEE}"/>
    <cellStyle name="40% - Accent3 221" xfId="38558" xr:uid="{36D3FFF7-04A9-4340-9EBF-1F9BAA8484ED}"/>
    <cellStyle name="40% - Accent3 222" xfId="38578" xr:uid="{7B554E1F-0A0B-4F8D-9DAE-8F7BBE600EAD}"/>
    <cellStyle name="40% - Accent3 223" xfId="38598" xr:uid="{D6DFEF58-72D1-4055-9E48-D40EBCCAC0C5}"/>
    <cellStyle name="40% - Accent3 224" xfId="38618" xr:uid="{C0C8EAEE-CE1D-4157-A027-4B54165D390C}"/>
    <cellStyle name="40% - Accent3 225" xfId="38638" xr:uid="{64F1F0DD-A3CF-43D3-94D5-26B5750B5F86}"/>
    <cellStyle name="40% - Accent3 226" xfId="38658" xr:uid="{7FE9E0D9-B64F-484C-9AAA-71BE275FD3EF}"/>
    <cellStyle name="40% - Accent3 227" xfId="38678" xr:uid="{16913718-F398-431B-95C5-92E033FBC391}"/>
    <cellStyle name="40% - Accent3 228" xfId="38698" xr:uid="{1D92EA49-74A6-4AA3-9003-BAE75E1614E5}"/>
    <cellStyle name="40% - Accent3 229" xfId="38718" xr:uid="{C8EF86FA-D5C6-4D2D-B5F4-284AFCB4D2C6}"/>
    <cellStyle name="40% - Accent3 23" xfId="1103" xr:uid="{7911A0CD-D17E-4492-9D8A-93032C0B33E2}"/>
    <cellStyle name="40% - Accent3 23 2" xfId="1709" xr:uid="{A5FE62C9-A542-41C0-9196-CAFE236A07BC}"/>
    <cellStyle name="40% - Accent3 23 2 2" xfId="2689" xr:uid="{0317D219-3B98-4E39-A4C8-6B0DAF9A3A4E}"/>
    <cellStyle name="40% - Accent3 23 2 2 2" xfId="4769" xr:uid="{D2D4D659-B92D-46A4-860B-505E7EBD434A}"/>
    <cellStyle name="40% - Accent3 23 2 2 2 2" xfId="8929" xr:uid="{6EED8CF8-2B17-4C2B-B2AA-250469DE7E6A}"/>
    <cellStyle name="40% - Accent3 23 2 2 2 2 2" xfId="17512" xr:uid="{F4B1257A-8350-4912-9CE4-CD1C7263C2CF}"/>
    <cellStyle name="40% - Accent3 23 2 2 2 2 2 2" xfId="35337" xr:uid="{595B4774-2BAD-4F58-84ED-AA87F224E8FE}"/>
    <cellStyle name="40% - Accent3 23 2 2 2 2 3" xfId="26837" xr:uid="{CA7F77B1-8880-4083-AFC2-86F04D590C31}"/>
    <cellStyle name="40% - Accent3 23 2 2 2 3" xfId="13352" xr:uid="{B51A868C-1679-420D-9E66-F1FD424D62C3}"/>
    <cellStyle name="40% - Accent3 23 2 2 2 3 2" xfId="31177" xr:uid="{6AA8D536-34B7-4A87-9623-C0E03FB99FDE}"/>
    <cellStyle name="40% - Accent3 23 2 2 2 4" xfId="22677" xr:uid="{79A2129B-A5B3-4491-9905-64DAE94F7699}"/>
    <cellStyle name="40% - Accent3 23 2 2 3" xfId="6849" xr:uid="{B95DCA06-71FA-40FA-82C1-12CC012C6036}"/>
    <cellStyle name="40% - Accent3 23 2 2 3 2" xfId="15432" xr:uid="{680D5CED-2874-4C09-A587-AE3C7D7A69EA}"/>
    <cellStyle name="40% - Accent3 23 2 2 3 2 2" xfId="33257" xr:uid="{FE735D07-5A35-48B8-9764-DA4E81776F53}"/>
    <cellStyle name="40% - Accent3 23 2 2 3 3" xfId="24757" xr:uid="{729579F7-C1D9-46A9-9B7D-FF1E73AB034C}"/>
    <cellStyle name="40% - Accent3 23 2 2 4" xfId="11272" xr:uid="{20926213-FD39-4B99-95B8-2DA8DEF50790}"/>
    <cellStyle name="40% - Accent3 23 2 2 4 2" xfId="29097" xr:uid="{BAF62CFA-CD3A-41E2-A7F3-64AAD2424733}"/>
    <cellStyle name="40% - Accent3 23 2 2 5" xfId="20597" xr:uid="{59ECD041-7880-4955-863C-519380FFDE10}"/>
    <cellStyle name="40% - Accent3 23 2 3" xfId="3789" xr:uid="{0DCB6067-6E02-44FB-8445-B272B0623B70}"/>
    <cellStyle name="40% - Accent3 23 2 3 2" xfId="7949" xr:uid="{849C6866-F7CC-473E-93A7-94059D77D184}"/>
    <cellStyle name="40% - Accent3 23 2 3 2 2" xfId="16532" xr:uid="{86D4F3E5-3B1E-4A3A-A8E8-D2CF829F3898}"/>
    <cellStyle name="40% - Accent3 23 2 3 2 2 2" xfId="34357" xr:uid="{C5443B1D-E57B-4D5B-A10F-4226E005C018}"/>
    <cellStyle name="40% - Accent3 23 2 3 2 3" xfId="25857" xr:uid="{BBEE3B46-C5F1-43AF-BCDF-4F5243CFAC4F}"/>
    <cellStyle name="40% - Accent3 23 2 3 3" xfId="12372" xr:uid="{F6DE188C-BC6A-47A1-81B4-9FE0CB122E7E}"/>
    <cellStyle name="40% - Accent3 23 2 3 3 2" xfId="30197" xr:uid="{AC98003A-9000-4943-81B6-B7991BEAA97B}"/>
    <cellStyle name="40% - Accent3 23 2 3 4" xfId="21697" xr:uid="{8827C97A-9478-4B8A-A87C-EAB1222F7A16}"/>
    <cellStyle name="40% - Accent3 23 2 4" xfId="5869" xr:uid="{5FA1A7EF-5EB8-4D78-AB3D-DB28272B19A5}"/>
    <cellStyle name="40% - Accent3 23 2 4 2" xfId="14452" xr:uid="{45541C08-8022-4916-B487-BB88EF0645D4}"/>
    <cellStyle name="40% - Accent3 23 2 4 2 2" xfId="32277" xr:uid="{7618102C-E7DD-44C6-9108-3C8039598F46}"/>
    <cellStyle name="40% - Accent3 23 2 4 3" xfId="23777" xr:uid="{BB4EBC75-611B-4813-939E-AD7087811737}"/>
    <cellStyle name="40% - Accent3 23 2 5" xfId="10292" xr:uid="{BDD81F06-5F7D-4947-A87E-D3BA1D82891C}"/>
    <cellStyle name="40% - Accent3 23 2 5 2" xfId="28117" xr:uid="{CB563838-2818-49C6-B6C9-4D78C526B036}"/>
    <cellStyle name="40% - Accent3 23 2 6" xfId="19617" xr:uid="{F0C1E779-E8E1-4BEC-BF5A-E1BE3B11F9B9}"/>
    <cellStyle name="40% - Accent3 23 3" xfId="2209" xr:uid="{50574FB4-1CC6-4ABA-9231-F3735F709BCA}"/>
    <cellStyle name="40% - Accent3 23 3 2" xfId="4289" xr:uid="{36AA9006-05EE-498F-9A24-8727F1D5E49B}"/>
    <cellStyle name="40% - Accent3 23 3 2 2" xfId="8449" xr:uid="{A561233A-F963-4B97-9919-AF08F5693E2B}"/>
    <cellStyle name="40% - Accent3 23 3 2 2 2" xfId="17032" xr:uid="{29FF96EC-7430-40CE-BE90-62CBB237878B}"/>
    <cellStyle name="40% - Accent3 23 3 2 2 2 2" xfId="34857" xr:uid="{73DAA2DA-5964-487F-9AB8-978B076BC999}"/>
    <cellStyle name="40% - Accent3 23 3 2 2 3" xfId="26357" xr:uid="{30EE16AB-FF8E-470C-A0F5-CB0305D7616D}"/>
    <cellStyle name="40% - Accent3 23 3 2 3" xfId="12872" xr:uid="{60DB75F1-2520-408B-AFE1-F19EC19FDD9D}"/>
    <cellStyle name="40% - Accent3 23 3 2 3 2" xfId="30697" xr:uid="{E4CF22A3-EE8D-46C3-BD9C-C461422ED284}"/>
    <cellStyle name="40% - Accent3 23 3 2 4" xfId="22197" xr:uid="{D78C04DC-5F1E-4EC1-904A-1DD0EFF7F673}"/>
    <cellStyle name="40% - Accent3 23 3 3" xfId="6369" xr:uid="{84D4A2BF-D476-4D39-829F-EC3FCCE36540}"/>
    <cellStyle name="40% - Accent3 23 3 3 2" xfId="14952" xr:uid="{4D25B8AC-94A0-484F-8E19-A93B43B10FBD}"/>
    <cellStyle name="40% - Accent3 23 3 3 2 2" xfId="32777" xr:uid="{28710131-0254-4DB9-A754-9EF9441CB78E}"/>
    <cellStyle name="40% - Accent3 23 3 3 3" xfId="24277" xr:uid="{5791E4AB-1BE2-469D-A2C9-42F23424757C}"/>
    <cellStyle name="40% - Accent3 23 3 4" xfId="10792" xr:uid="{60D06614-2208-438A-9FCC-BD70C6AB3828}"/>
    <cellStyle name="40% - Accent3 23 3 4 2" xfId="28617" xr:uid="{AC956722-2090-4C3A-A810-D92595E5FF22}"/>
    <cellStyle name="40% - Accent3 23 3 5" xfId="20117" xr:uid="{258ABD96-78C9-458A-8315-2B3EA2203CC6}"/>
    <cellStyle name="40% - Accent3 23 4" xfId="3309" xr:uid="{0AF2D510-2BDE-465C-9737-FEE30C55BD23}"/>
    <cellStyle name="40% - Accent3 23 4 2" xfId="7469" xr:uid="{459FE676-0963-48AB-897D-3034877A47EF}"/>
    <cellStyle name="40% - Accent3 23 4 2 2" xfId="16052" xr:uid="{4AAFCF17-F8A1-4E73-8B8A-1187BB083655}"/>
    <cellStyle name="40% - Accent3 23 4 2 2 2" xfId="33877" xr:uid="{E04355C8-EFFA-40CF-AA7A-ECFBAEB3E579}"/>
    <cellStyle name="40% - Accent3 23 4 2 3" xfId="25377" xr:uid="{D5B547C2-378B-4F3B-AD26-B73312C68DA2}"/>
    <cellStyle name="40% - Accent3 23 4 3" xfId="11892" xr:uid="{9A8E11BF-9A5D-49BA-956E-2DE4CED4F44F}"/>
    <cellStyle name="40% - Accent3 23 4 3 2" xfId="29717" xr:uid="{0973CB01-765B-4204-933D-625189414D16}"/>
    <cellStyle name="40% - Accent3 23 4 4" xfId="21217" xr:uid="{1056B377-EA67-4C6C-9B44-8E96724D70B0}"/>
    <cellStyle name="40% - Accent3 23 5" xfId="5389" xr:uid="{2103BD7F-D50B-4518-BF6E-4ED6078EFEE0}"/>
    <cellStyle name="40% - Accent3 23 5 2" xfId="13972" xr:uid="{21E65808-31DD-471F-969E-AE725AC04E36}"/>
    <cellStyle name="40% - Accent3 23 5 2 2" xfId="31797" xr:uid="{D31228E5-8A27-4BD1-9F40-6CC5D7560375}"/>
    <cellStyle name="40% - Accent3 23 5 3" xfId="23297" xr:uid="{E4DA93DA-C6F4-47ED-8F5A-7558B96EACC6}"/>
    <cellStyle name="40% - Accent3 23 6" xfId="9812" xr:uid="{F46F505D-2D30-4278-9424-18FE42CBE3B9}"/>
    <cellStyle name="40% - Accent3 23 6 2" xfId="27637" xr:uid="{39926298-67BE-48BA-B305-4B4AC15A7524}"/>
    <cellStyle name="40% - Accent3 23 7" xfId="19137" xr:uid="{09595457-EDC9-40B2-B00C-D281C0E3CD06}"/>
    <cellStyle name="40% - Accent3 230" xfId="38738" xr:uid="{8C327AA9-464A-47E7-9F3C-9E9173667723}"/>
    <cellStyle name="40% - Accent3 231" xfId="38758" xr:uid="{045DE700-A4E2-4971-A684-7336A02E397A}"/>
    <cellStyle name="40% - Accent3 232" xfId="38778" xr:uid="{75E65C02-FD4E-4F8B-B6AC-80BACADDF3A8}"/>
    <cellStyle name="40% - Accent3 233" xfId="38798" xr:uid="{A8F73302-6CCB-476A-B026-484D00CFC23F}"/>
    <cellStyle name="40% - Accent3 234" xfId="38818" xr:uid="{8BBA3D93-D908-4DCB-8B8F-3B86D96C3177}"/>
    <cellStyle name="40% - Accent3 235" xfId="38838" xr:uid="{F8FD4807-60DF-4B01-B9E5-940B6AA68EA2}"/>
    <cellStyle name="40% - Accent3 236" xfId="38858" xr:uid="{326137C3-FA13-4C80-A85E-FEFD57DE49B7}"/>
    <cellStyle name="40% - Accent3 237" xfId="38878" xr:uid="{4C8358BA-5BE0-48B3-8472-0EB8F44C855D}"/>
    <cellStyle name="40% - Accent3 238" xfId="38898" xr:uid="{987EEA69-8E9B-49A7-89B3-C237C84D18D6}"/>
    <cellStyle name="40% - Accent3 239" xfId="38918" xr:uid="{44E6769B-36F0-4A15-BFE0-98A357E5AE02}"/>
    <cellStyle name="40% - Accent3 24" xfId="1729" xr:uid="{E1C9A4C1-EB19-46F0-94B1-120C7322430F}"/>
    <cellStyle name="40% - Accent3 24 2" xfId="2709" xr:uid="{434D5683-1D88-4994-AD1F-C0C306AD5023}"/>
    <cellStyle name="40% - Accent3 24 2 2" xfId="4789" xr:uid="{707292E7-EE63-4653-9B6F-D1D2F102C5F2}"/>
    <cellStyle name="40% - Accent3 24 2 2 2" xfId="8949" xr:uid="{208CD269-1670-4157-9F31-2FDBDF25CD4F}"/>
    <cellStyle name="40% - Accent3 24 2 2 2 2" xfId="17532" xr:uid="{962B4BD2-BFC6-4A4E-8A09-CE69BBE21952}"/>
    <cellStyle name="40% - Accent3 24 2 2 2 2 2" xfId="35357" xr:uid="{70A11BF7-2EF3-4EB2-98C2-DF5413B92C19}"/>
    <cellStyle name="40% - Accent3 24 2 2 2 3" xfId="26857" xr:uid="{E54B3D76-0079-4B5A-9817-DCC8168F80B1}"/>
    <cellStyle name="40% - Accent3 24 2 2 3" xfId="13372" xr:uid="{E75D40BC-3815-47B0-9004-A48956F612DB}"/>
    <cellStyle name="40% - Accent3 24 2 2 3 2" xfId="31197" xr:uid="{75A149A5-F27A-459E-A8FF-D40C4A204236}"/>
    <cellStyle name="40% - Accent3 24 2 2 4" xfId="22697" xr:uid="{48FBAE7A-21B5-4B84-8F94-DB175DFA8A16}"/>
    <cellStyle name="40% - Accent3 24 2 3" xfId="6869" xr:uid="{666CF9EA-5232-446F-B92F-91AB02D3FB93}"/>
    <cellStyle name="40% - Accent3 24 2 3 2" xfId="15452" xr:uid="{304110E8-0EB3-46BE-9461-CACF64973D80}"/>
    <cellStyle name="40% - Accent3 24 2 3 2 2" xfId="33277" xr:uid="{6CE6AD84-1483-490D-9629-AD06F0ACAE07}"/>
    <cellStyle name="40% - Accent3 24 2 3 3" xfId="24777" xr:uid="{9B122693-B549-49FB-A58B-B1368A52C31E}"/>
    <cellStyle name="40% - Accent3 24 2 4" xfId="11292" xr:uid="{3E4A0566-D426-4D4B-A6AE-328A79234CF0}"/>
    <cellStyle name="40% - Accent3 24 2 4 2" xfId="29117" xr:uid="{876E914C-82C2-43B2-A0F6-891ED85E888E}"/>
    <cellStyle name="40% - Accent3 24 2 5" xfId="20617" xr:uid="{F8A4A8D3-00A3-4935-9025-B8F04DA3D473}"/>
    <cellStyle name="40% - Accent3 24 3" xfId="3809" xr:uid="{91A03ECE-C8E3-45F9-949F-ED888431F121}"/>
    <cellStyle name="40% - Accent3 24 3 2" xfId="7969" xr:uid="{2158CDE4-B534-4717-B266-87C8E1FD4A85}"/>
    <cellStyle name="40% - Accent3 24 3 2 2" xfId="16552" xr:uid="{9DCC39FE-C4B7-44BC-B9A6-73E0F7C6D34B}"/>
    <cellStyle name="40% - Accent3 24 3 2 2 2" xfId="34377" xr:uid="{135759A2-DB55-445C-9905-CAB4470D6421}"/>
    <cellStyle name="40% - Accent3 24 3 2 3" xfId="25877" xr:uid="{8B88DCE4-7337-483B-9651-9554F85CA347}"/>
    <cellStyle name="40% - Accent3 24 3 3" xfId="12392" xr:uid="{8F331969-0923-4B55-BC1E-8CB3454E45DC}"/>
    <cellStyle name="40% - Accent3 24 3 3 2" xfId="30217" xr:uid="{4F62FB2A-6AD6-41EC-B3BA-93F1C5DC2529}"/>
    <cellStyle name="40% - Accent3 24 3 4" xfId="21717" xr:uid="{465E44B2-6320-478F-9B25-2326816A2052}"/>
    <cellStyle name="40% - Accent3 24 4" xfId="5889" xr:uid="{298A3240-7FCD-4DE4-A646-79313929F58A}"/>
    <cellStyle name="40% - Accent3 24 4 2" xfId="14472" xr:uid="{78B32F43-86E7-4D78-A5D6-A67C67FAE132}"/>
    <cellStyle name="40% - Accent3 24 4 2 2" xfId="32297" xr:uid="{DBA1438F-FDB0-4205-B3A0-1D25B072C420}"/>
    <cellStyle name="40% - Accent3 24 4 3" xfId="23797" xr:uid="{F24F3991-00B3-4460-8B83-D77CA7AA8944}"/>
    <cellStyle name="40% - Accent3 24 5" xfId="10312" xr:uid="{4A60678A-1819-4C8E-891E-5B14CF5256FA}"/>
    <cellStyle name="40% - Accent3 24 5 2" xfId="28137" xr:uid="{EC781FEA-075B-4D94-8148-99276259E8BB}"/>
    <cellStyle name="40% - Accent3 24 6" xfId="19637" xr:uid="{63D4DDBD-A830-40D0-8B48-115CF377ECD1}"/>
    <cellStyle name="40% - Accent3 240" xfId="38938" xr:uid="{066E9516-1EEE-4D5A-9311-5EE739AD17C6}"/>
    <cellStyle name="40% - Accent3 241" xfId="38958" xr:uid="{C583DB60-15A2-484E-9525-43CE705D9AFE}"/>
    <cellStyle name="40% - Accent3 242" xfId="38978" xr:uid="{C23E2B70-CD81-4D3E-A465-387FA24D55C8}"/>
    <cellStyle name="40% - Accent3 243" xfId="38998" xr:uid="{2BEC5677-31C0-41F8-8A3B-C863F0DB224B}"/>
    <cellStyle name="40% - Accent3 244" xfId="39018" xr:uid="{C794AA8A-5776-4EC9-BFC8-32D8F2002347}"/>
    <cellStyle name="40% - Accent3 245" xfId="39038" xr:uid="{DAE98466-90C0-48C4-A97C-2DEE1C207097}"/>
    <cellStyle name="40% - Accent3 246" xfId="39058" xr:uid="{D3E7E605-4026-4AE8-A336-BD62377E51CD}"/>
    <cellStyle name="40% - Accent3 247" xfId="39078" xr:uid="{D05D6C41-C589-410F-ADD0-88CDB9CFDFC5}"/>
    <cellStyle name="40% - Accent3 248" xfId="39098" xr:uid="{CE14A5B2-C49C-4915-A569-0E28CB79FDB7}"/>
    <cellStyle name="40% - Accent3 249" xfId="39118" xr:uid="{2990292F-3AE7-4096-B52D-1C23F2B03761}"/>
    <cellStyle name="40% - Accent3 25" xfId="2729" xr:uid="{3280C699-BBBE-4726-B6AD-2F6B83A0B3E9}"/>
    <cellStyle name="40% - Accent3 25 2" xfId="4809" xr:uid="{B8EA832B-7CF8-472D-AF0F-C4956DC4998A}"/>
    <cellStyle name="40% - Accent3 25 2 2" xfId="8969" xr:uid="{AA6FF8EF-0F42-41E6-8A98-993AB70BD226}"/>
    <cellStyle name="40% - Accent3 25 2 2 2" xfId="17552" xr:uid="{424462AF-8613-4827-BDD4-2D53F9455D5D}"/>
    <cellStyle name="40% - Accent3 25 2 2 2 2" xfId="35377" xr:uid="{A5BF82DC-518F-4EAB-B65E-1B0052FFB3C5}"/>
    <cellStyle name="40% - Accent3 25 2 2 3" xfId="26877" xr:uid="{14BF4174-FB57-43F0-9A0B-8604E8EABA00}"/>
    <cellStyle name="40% - Accent3 25 2 3" xfId="13392" xr:uid="{B6C04082-8BF0-4234-958E-28962E45A8C7}"/>
    <cellStyle name="40% - Accent3 25 2 3 2" xfId="31217" xr:uid="{BBDA9C7D-320F-4CB8-B4C0-F0D25A56184B}"/>
    <cellStyle name="40% - Accent3 25 2 4" xfId="22717" xr:uid="{7E961140-7A82-425F-AE90-508201991BB4}"/>
    <cellStyle name="40% - Accent3 25 3" xfId="6889" xr:uid="{B5B31FF7-0F84-4775-9448-E1F497828E89}"/>
    <cellStyle name="40% - Accent3 25 3 2" xfId="15472" xr:uid="{3D00657F-84DD-4BC9-AEBF-122034FFA22C}"/>
    <cellStyle name="40% - Accent3 25 3 2 2" xfId="33297" xr:uid="{6E540F7F-BFBD-48A9-B34A-67994662FE95}"/>
    <cellStyle name="40% - Accent3 25 3 3" xfId="24797" xr:uid="{C566133E-2057-4381-B227-16FA1E7894EB}"/>
    <cellStyle name="40% - Accent3 25 4" xfId="11312" xr:uid="{50416F86-27BD-417E-9EA3-DE760AC1296A}"/>
    <cellStyle name="40% - Accent3 25 4 2" xfId="29137" xr:uid="{11AA8918-9FD7-4E9C-A088-DAF41883CD45}"/>
    <cellStyle name="40% - Accent3 25 5" xfId="20637" xr:uid="{90DFC1E2-C107-4A9A-B964-5D5C0FA09DAA}"/>
    <cellStyle name="40% - Accent3 250" xfId="39138" xr:uid="{543CB9FD-DF66-439E-8E37-A268198F3909}"/>
    <cellStyle name="40% - Accent3 251" xfId="39158" xr:uid="{F5C32F35-21DA-4277-B8EF-F15C16B77018}"/>
    <cellStyle name="40% - Accent3 252" xfId="39178" xr:uid="{6F06786C-3EED-40D1-8180-A8763A52B553}"/>
    <cellStyle name="40% - Accent3 253" xfId="39198" xr:uid="{268BD695-F88A-4AD2-8D20-3CCDC4B6DFC4}"/>
    <cellStyle name="40% - Accent3 254" xfId="39218" xr:uid="{BE1B18B8-329E-437D-A47B-D719CDE0487B}"/>
    <cellStyle name="40% - Accent3 255" xfId="39238" xr:uid="{080A1BB0-B745-4F89-A56C-B5CE6867AED9}"/>
    <cellStyle name="40% - Accent3 256" xfId="39258" xr:uid="{AB80424F-0F3D-4D91-A584-2EB7DD459644}"/>
    <cellStyle name="40% - Accent3 257" xfId="39278" xr:uid="{A2A1F3E4-18C2-42F7-AAFC-7223221812E4}"/>
    <cellStyle name="40% - Accent3 258" xfId="39298" xr:uid="{3C233D2E-24C9-463B-A340-C0E68EA318DF}"/>
    <cellStyle name="40% - Accent3 259" xfId="39318" xr:uid="{D3AB238D-35DD-439B-BF9F-2F0422A1ABCE}"/>
    <cellStyle name="40% - Accent3 26" xfId="2749" xr:uid="{92E7FB8D-8065-46C2-92A3-61527FB51F7D}"/>
    <cellStyle name="40% - Accent3 26 2" xfId="4829" xr:uid="{A36C76D4-AF06-4BAD-AD95-E627399641EA}"/>
    <cellStyle name="40% - Accent3 26 2 2" xfId="8989" xr:uid="{9B9B4D23-45FE-4A34-A2C5-D995FB1F2512}"/>
    <cellStyle name="40% - Accent3 26 2 2 2" xfId="17572" xr:uid="{1E0D5FDF-74CA-4973-9AF7-F8D3D0566C25}"/>
    <cellStyle name="40% - Accent3 26 2 2 2 2" xfId="35397" xr:uid="{540F3609-05B3-441F-9E49-1A7994142635}"/>
    <cellStyle name="40% - Accent3 26 2 2 3" xfId="26897" xr:uid="{182C07F5-7B60-45B5-90A7-7899939DF5A3}"/>
    <cellStyle name="40% - Accent3 26 2 3" xfId="13412" xr:uid="{B59943BF-EA47-447D-B107-97A9570257FA}"/>
    <cellStyle name="40% - Accent3 26 2 3 2" xfId="31237" xr:uid="{B6BECC2F-C621-48B6-8FA4-05AF4F366413}"/>
    <cellStyle name="40% - Accent3 26 2 4" xfId="22737" xr:uid="{A90FBE5B-ED2C-46A9-8D7F-87335AFF754A}"/>
    <cellStyle name="40% - Accent3 26 3" xfId="6909" xr:uid="{BA268C6D-AF49-4466-B8A2-05C8DB7C38FC}"/>
    <cellStyle name="40% - Accent3 26 3 2" xfId="15492" xr:uid="{02899FC8-4F71-4491-B15A-AB50C809D497}"/>
    <cellStyle name="40% - Accent3 26 3 2 2" xfId="33317" xr:uid="{6373BFEB-DAD5-4872-A701-15FCF8F964CA}"/>
    <cellStyle name="40% - Accent3 26 3 3" xfId="24817" xr:uid="{0FCBE5AC-1E0E-44D1-B614-558C8835EC44}"/>
    <cellStyle name="40% - Accent3 26 4" xfId="11332" xr:uid="{9FB2051A-01D3-4DE9-9E77-EE747ECA11D0}"/>
    <cellStyle name="40% - Accent3 26 4 2" xfId="29157" xr:uid="{B83D4E8D-D637-44D7-A1D1-E364A65D3C4D}"/>
    <cellStyle name="40% - Accent3 26 5" xfId="20657" xr:uid="{D2F0DC38-19C8-4669-BB65-A3CD6E0FED19}"/>
    <cellStyle name="40% - Accent3 260" xfId="39338" xr:uid="{BD4074B6-2343-4B54-A2AA-3973E5E4BA31}"/>
    <cellStyle name="40% - Accent3 261" xfId="39358" xr:uid="{34D8E9EA-9DB6-4463-9AAE-DB20DDAF1CA2}"/>
    <cellStyle name="40% - Accent3 262" xfId="39378" xr:uid="{25130031-569C-48F0-A6ED-430D7F8B7E0A}"/>
    <cellStyle name="40% - Accent3 263" xfId="39398" xr:uid="{083E464A-601F-4F53-A76B-FC0948A6556B}"/>
    <cellStyle name="40% - Accent3 264" xfId="39418" xr:uid="{038A4933-2CD4-4A2B-88D6-FA43623E4DF5}"/>
    <cellStyle name="40% - Accent3 265" xfId="39438" xr:uid="{BBB5FA62-30EE-41B4-AB31-C75363766966}"/>
    <cellStyle name="40% - Accent3 266" xfId="39458" xr:uid="{9651D559-ADF3-4C08-BE01-0240E5B18D90}"/>
    <cellStyle name="40% - Accent3 267" xfId="39478" xr:uid="{A69C63A9-1A43-4D63-BC7D-3B25AC7694A8}"/>
    <cellStyle name="40% - Accent3 268" xfId="39498" xr:uid="{F66ED750-3393-4E76-BA44-7934286F8521}"/>
    <cellStyle name="40% - Accent3 269" xfId="39518" xr:uid="{C093755B-A155-4769-AB60-A1BAFF41EC8D}"/>
    <cellStyle name="40% - Accent3 27" xfId="2769" xr:uid="{0DDF89A0-45A1-406B-AB73-929886DD2648}"/>
    <cellStyle name="40% - Accent3 27 2" xfId="4849" xr:uid="{6E0AA403-372C-4AD9-BEB2-E635E5169D2E}"/>
    <cellStyle name="40% - Accent3 27 2 2" xfId="9009" xr:uid="{F99D0364-84AE-412B-81CF-79777B3FF447}"/>
    <cellStyle name="40% - Accent3 27 2 2 2" xfId="17592" xr:uid="{88361757-BDB9-47BF-A365-0969DFF33787}"/>
    <cellStyle name="40% - Accent3 27 2 2 2 2" xfId="35417" xr:uid="{564D3DEC-297E-471B-8B09-4C49C58D56A1}"/>
    <cellStyle name="40% - Accent3 27 2 2 3" xfId="26917" xr:uid="{3E524878-D919-4D4C-AD04-D349D2F0972B}"/>
    <cellStyle name="40% - Accent3 27 2 3" xfId="13432" xr:uid="{DF6227D6-B6F5-471C-ABD7-CDF4031EB490}"/>
    <cellStyle name="40% - Accent3 27 2 3 2" xfId="31257" xr:uid="{746A31B8-8660-4A47-8D33-7A153283A1D2}"/>
    <cellStyle name="40% - Accent3 27 2 4" xfId="22757" xr:uid="{7200F221-D559-4F19-AFA3-2B47615FC9D7}"/>
    <cellStyle name="40% - Accent3 27 3" xfId="6929" xr:uid="{45577DEB-5D1A-4AB8-9D8B-F186B0231660}"/>
    <cellStyle name="40% - Accent3 27 3 2" xfId="15512" xr:uid="{F70D399C-7DCF-49CD-9BCD-CCA090460AEF}"/>
    <cellStyle name="40% - Accent3 27 3 2 2" xfId="33337" xr:uid="{DF8D2610-7AC6-4A63-B66A-D5807A948C08}"/>
    <cellStyle name="40% - Accent3 27 3 3" xfId="24837" xr:uid="{C28A3428-251C-4FCD-9629-0A93DFFD2A74}"/>
    <cellStyle name="40% - Accent3 27 4" xfId="11352" xr:uid="{9930A876-5AF9-499D-81AF-5E2FE8C2FDD0}"/>
    <cellStyle name="40% - Accent3 27 4 2" xfId="29177" xr:uid="{282DE24B-12EA-44F5-8885-BCD26E59A79E}"/>
    <cellStyle name="40% - Accent3 27 5" xfId="20677" xr:uid="{A06BF0BC-7F80-4F60-8D45-0B865C1129AB}"/>
    <cellStyle name="40% - Accent3 270" xfId="39538" xr:uid="{590972F2-B074-4BF1-A4BE-1DA41E7DCD38}"/>
    <cellStyle name="40% - Accent3 271" xfId="39558" xr:uid="{7688605D-CEE1-4757-A897-58837EF15A0D}"/>
    <cellStyle name="40% - Accent3 272" xfId="39578" xr:uid="{5912F047-DFE1-40CC-866B-1D718D4DFBB8}"/>
    <cellStyle name="40% - Accent3 273" xfId="39598" xr:uid="{CF9EC08C-6D0F-49F3-903D-375BC360348A}"/>
    <cellStyle name="40% - Accent3 274" xfId="39618" xr:uid="{53C98276-66AF-4B2E-9BCD-FB17C42723B6}"/>
    <cellStyle name="40% - Accent3 275" xfId="39638" xr:uid="{C8A457FF-ADCC-4BB2-8017-2D10D7574E12}"/>
    <cellStyle name="40% - Accent3 276" xfId="39658" xr:uid="{6260F15C-EBB6-45FB-B5A3-C83198A0A45D}"/>
    <cellStyle name="40% - Accent3 277" xfId="39678" xr:uid="{8732C638-04F4-47DF-8691-99EFD8B73AE5}"/>
    <cellStyle name="40% - Accent3 278" xfId="39698" xr:uid="{03E13D04-32C9-40DC-B593-69F489DB3BC0}"/>
    <cellStyle name="40% - Accent3 279" xfId="39718" xr:uid="{668F4C3E-B00D-4190-912B-2723D7E4A1A1}"/>
    <cellStyle name="40% - Accent3 28" xfId="2789" xr:uid="{6BAFC91D-069D-4EEE-A1A5-0626F0B85C1C}"/>
    <cellStyle name="40% - Accent3 28 2" xfId="4869" xr:uid="{1684E44A-FE0E-4C3C-9511-9691DC7609AF}"/>
    <cellStyle name="40% - Accent3 28 2 2" xfId="9029" xr:uid="{B7CC011A-949A-4C7D-A80B-61C64E676D6B}"/>
    <cellStyle name="40% - Accent3 28 2 2 2" xfId="17612" xr:uid="{DB62E58E-826E-473B-8BE1-0AA3D14ED5EF}"/>
    <cellStyle name="40% - Accent3 28 2 2 2 2" xfId="35437" xr:uid="{31917DDD-BD07-4768-B426-0F1E259E9AB1}"/>
    <cellStyle name="40% - Accent3 28 2 2 3" xfId="26937" xr:uid="{26285204-FCD1-45B4-A817-68C216DED614}"/>
    <cellStyle name="40% - Accent3 28 2 3" xfId="13452" xr:uid="{A6E4C320-4B0D-4E8C-80BA-8790070329CF}"/>
    <cellStyle name="40% - Accent3 28 2 3 2" xfId="31277" xr:uid="{7C0E03B2-337E-4B2E-8A7A-57F313DCB656}"/>
    <cellStyle name="40% - Accent3 28 2 4" xfId="22777" xr:uid="{902859E0-51FD-4CD9-924B-AC8215A6B70A}"/>
    <cellStyle name="40% - Accent3 28 3" xfId="6949" xr:uid="{93AABF12-E3B5-491E-9A4C-2495C1716D17}"/>
    <cellStyle name="40% - Accent3 28 3 2" xfId="15532" xr:uid="{14928446-CBFB-4D79-8A39-4CDF3294E982}"/>
    <cellStyle name="40% - Accent3 28 3 2 2" xfId="33357" xr:uid="{17D53C05-7A4B-4A07-9AC5-1CFFD7E109D4}"/>
    <cellStyle name="40% - Accent3 28 3 3" xfId="24857" xr:uid="{1E239C79-712A-4D03-8B51-9B52B835345C}"/>
    <cellStyle name="40% - Accent3 28 4" xfId="11372" xr:uid="{04D843E0-FE2E-4161-A5C0-685A3EEF669B}"/>
    <cellStyle name="40% - Accent3 28 4 2" xfId="29197" xr:uid="{EB1A211D-69FE-4EFC-8C04-2FD94D62481B}"/>
    <cellStyle name="40% - Accent3 28 5" xfId="20697" xr:uid="{6F15E482-4067-43EE-BCF8-492CC29FEA88}"/>
    <cellStyle name="40% - Accent3 280" xfId="39738" xr:uid="{A2B546FB-61BC-494B-8623-F77568AA89AA}"/>
    <cellStyle name="40% - Accent3 281" xfId="39758" xr:uid="{AFF87EED-3A31-4EB7-A80F-DF7B814B271E}"/>
    <cellStyle name="40% - Accent3 282" xfId="39778" xr:uid="{9A8BE618-5519-45C7-9AFC-B76FD914E1E8}"/>
    <cellStyle name="40% - Accent3 283" xfId="39798" xr:uid="{1320A52A-137B-4FC4-8FD5-EF4036485299}"/>
    <cellStyle name="40% - Accent3 284" xfId="39818" xr:uid="{08F0D568-28C8-41DC-B4ED-BBEDFBED44D8}"/>
    <cellStyle name="40% - Accent3 285" xfId="39838" xr:uid="{CC523707-462A-43A3-920B-A47687CA7354}"/>
    <cellStyle name="40% - Accent3 286" xfId="39858" xr:uid="{D08DB975-484C-4A54-A4A5-E7EA6FA32E2C}"/>
    <cellStyle name="40% - Accent3 287" xfId="39878" xr:uid="{4C72563F-20A1-4A67-A64A-C4B93E898FEA}"/>
    <cellStyle name="40% - Accent3 288" xfId="39898" xr:uid="{3E1B9D48-ACD1-4088-9B19-9429C89CF8C8}"/>
    <cellStyle name="40% - Accent3 289" xfId="39918" xr:uid="{70BEBB17-F1AA-4C36-9DE8-38CE12D3DC7C}"/>
    <cellStyle name="40% - Accent3 29" xfId="2809" xr:uid="{FE10A38E-001D-4DBE-89CC-C584547750FE}"/>
    <cellStyle name="40% - Accent3 29 2" xfId="4889" xr:uid="{EE541D39-8F50-4768-B21B-4D669CFA3269}"/>
    <cellStyle name="40% - Accent3 29 2 2" xfId="9049" xr:uid="{4C9772F7-6BB6-42E4-908D-F3C5D9FA4125}"/>
    <cellStyle name="40% - Accent3 29 2 2 2" xfId="17632" xr:uid="{8E7EB926-2B9C-48D0-8557-2530882AA818}"/>
    <cellStyle name="40% - Accent3 29 2 2 2 2" xfId="35457" xr:uid="{9DAD1675-2601-4850-B19A-9A77DE68BB03}"/>
    <cellStyle name="40% - Accent3 29 2 2 3" xfId="26957" xr:uid="{4A4507C5-0CB2-4A02-8B2F-94FA21EAB910}"/>
    <cellStyle name="40% - Accent3 29 2 3" xfId="13472" xr:uid="{1278312B-31D4-4340-9BCC-B94AEC353684}"/>
    <cellStyle name="40% - Accent3 29 2 3 2" xfId="31297" xr:uid="{2CD48B3E-0F9C-4966-BB31-575872AF83FB}"/>
    <cellStyle name="40% - Accent3 29 2 4" xfId="22797" xr:uid="{D6A5DFAC-DAF7-4D9F-A1AC-4A9220C9A902}"/>
    <cellStyle name="40% - Accent3 29 3" xfId="6969" xr:uid="{92118A55-EE3D-4617-ACFA-4139EDE73BE3}"/>
    <cellStyle name="40% - Accent3 29 3 2" xfId="15552" xr:uid="{3CE28917-AA26-47DF-945A-847A2FD073DD}"/>
    <cellStyle name="40% - Accent3 29 3 2 2" xfId="33377" xr:uid="{B3C01043-09B9-4B19-9725-CF72C346D372}"/>
    <cellStyle name="40% - Accent3 29 3 3" xfId="24877" xr:uid="{241CDDCE-64E2-49BD-9A2D-5A666B8FE541}"/>
    <cellStyle name="40% - Accent3 29 4" xfId="11392" xr:uid="{C1106EAE-D8D2-428A-AE8D-8EB6B2697789}"/>
    <cellStyle name="40% - Accent3 29 4 2" xfId="29217" xr:uid="{BA9769AE-0AC3-4258-B628-FDA1E5C1934D}"/>
    <cellStyle name="40% - Accent3 29 5" xfId="20717" xr:uid="{9BBFF71B-329E-48C9-834A-21E0B98BF92A}"/>
    <cellStyle name="40% - Accent3 290" xfId="39938" xr:uid="{DB0CF5AD-F168-4781-AAE4-A00CEE43897B}"/>
    <cellStyle name="40% - Accent3 291" xfId="39958" xr:uid="{567B3938-7711-4DEB-B0CD-D1CC96B99E04}"/>
    <cellStyle name="40% - Accent3 292" xfId="39978" xr:uid="{0C6BB4C3-C647-42AD-AE69-C73CA64405D2}"/>
    <cellStyle name="40% - Accent3 293" xfId="39998" xr:uid="{E4F6C133-F128-424A-9849-83F2132B2614}"/>
    <cellStyle name="40% - Accent3 294" xfId="40018" xr:uid="{9F52722D-077B-4E24-B1D5-D4C4C6AB7C38}"/>
    <cellStyle name="40% - Accent3 295" xfId="40038" xr:uid="{A2CB9FB4-A2E8-412C-9EBA-B56B5A8592F6}"/>
    <cellStyle name="40% - Accent3 296" xfId="40058" xr:uid="{0DE09020-249E-4EF7-B169-FB4E0C2F7124}"/>
    <cellStyle name="40% - Accent3 297" xfId="40078" xr:uid="{B4C62036-C3D9-413E-B8CF-EB7E187463C4}"/>
    <cellStyle name="40% - Accent3 298" xfId="40098" xr:uid="{A982E027-604F-4DBF-BB74-4C3EC7E741E8}"/>
    <cellStyle name="40% - Accent3 299" xfId="40118" xr:uid="{946BEA95-8E97-49A0-AD36-4CA26B567C8F}"/>
    <cellStyle name="40% - Accent3 3" xfId="170" xr:uid="{00000000-0005-0000-0000-000022000000}"/>
    <cellStyle name="40% - Accent3 3 2" xfId="474" xr:uid="{BA85CF33-55BF-409E-B573-9F7DD45066A3}"/>
    <cellStyle name="40% - Accent3 3 2 2" xfId="1204" xr:uid="{CA4811C0-1CE9-4F6C-8C80-4CC9C038A2BA}"/>
    <cellStyle name="40% - Accent3 3 2 2 2" xfId="2309" xr:uid="{C0777C4B-8C91-4CAA-9386-2C4F0845F076}"/>
    <cellStyle name="40% - Accent3 3 2 2 2 2" xfId="4389" xr:uid="{2323C121-05BE-4A99-8F0C-2915F1C1315F}"/>
    <cellStyle name="40% - Accent3 3 2 2 2 2 2" xfId="8549" xr:uid="{08607F95-DBB8-4EA8-A4D0-E6510AC2BD4C}"/>
    <cellStyle name="40% - Accent3 3 2 2 2 2 2 2" xfId="17132" xr:uid="{20E95A45-0EF7-472E-8895-12D0FEE7D9A3}"/>
    <cellStyle name="40% - Accent3 3 2 2 2 2 2 2 2" xfId="34957" xr:uid="{757E6447-D638-451B-ABA0-1809FF6D4254}"/>
    <cellStyle name="40% - Accent3 3 2 2 2 2 2 3" xfId="26457" xr:uid="{C84A500B-FF7A-4AB4-9C5B-FB927406B2C9}"/>
    <cellStyle name="40% - Accent3 3 2 2 2 2 3" xfId="12972" xr:uid="{CB24CFAC-2980-4CE4-BC27-EA4F1CFC073B}"/>
    <cellStyle name="40% - Accent3 3 2 2 2 2 3 2" xfId="30797" xr:uid="{24C0666E-2339-49E0-9691-962CD71C300B}"/>
    <cellStyle name="40% - Accent3 3 2 2 2 2 4" xfId="22297" xr:uid="{AE9D15F2-6560-428D-A6D3-F937E0DCDBA0}"/>
    <cellStyle name="40% - Accent3 3 2 2 2 3" xfId="6469" xr:uid="{30D34B99-B717-4E49-8791-BA7DC795D4FC}"/>
    <cellStyle name="40% - Accent3 3 2 2 2 3 2" xfId="15052" xr:uid="{EAC02C1F-C2B6-4FEE-8833-2BF273E92C1B}"/>
    <cellStyle name="40% - Accent3 3 2 2 2 3 2 2" xfId="32877" xr:uid="{B66472BD-64D2-4CD0-B01F-19E5752F94C9}"/>
    <cellStyle name="40% - Accent3 3 2 2 2 3 3" xfId="24377" xr:uid="{130ADB38-37A6-4DB8-A657-05780BD799DA}"/>
    <cellStyle name="40% - Accent3 3 2 2 2 4" xfId="10892" xr:uid="{1B898B4A-B16C-4BF7-BF0B-2C321E087ED8}"/>
    <cellStyle name="40% - Accent3 3 2 2 2 4 2" xfId="28717" xr:uid="{8CF31D9D-C1A0-43D3-99AB-BC7F1559AF7C}"/>
    <cellStyle name="40% - Accent3 3 2 2 2 5" xfId="20217" xr:uid="{02931B2E-05BE-427A-BB13-560710EE34B2}"/>
    <cellStyle name="40% - Accent3 3 2 2 3" xfId="3409" xr:uid="{CEBB86D9-4E82-4B14-9973-13CB657F3FCD}"/>
    <cellStyle name="40% - Accent3 3 2 2 3 2" xfId="7569" xr:uid="{51B8759E-159D-4A10-A8DC-CB835E3D1F61}"/>
    <cellStyle name="40% - Accent3 3 2 2 3 2 2" xfId="16152" xr:uid="{4B2134C5-6C9D-4400-B658-D18F057636E9}"/>
    <cellStyle name="40% - Accent3 3 2 2 3 2 2 2" xfId="33977" xr:uid="{4643119D-12A0-459C-9C86-D256B9E45C54}"/>
    <cellStyle name="40% - Accent3 3 2 2 3 2 3" xfId="25477" xr:uid="{ABA3F99C-94EB-45A2-A206-D9182831D8BD}"/>
    <cellStyle name="40% - Accent3 3 2 2 3 3" xfId="11992" xr:uid="{7B7CF519-3AEC-47B7-AB48-8E546168B8F7}"/>
    <cellStyle name="40% - Accent3 3 2 2 3 3 2" xfId="29817" xr:uid="{C5196514-FFD5-4E98-9032-5CDE88547DC3}"/>
    <cellStyle name="40% - Accent3 3 2 2 3 4" xfId="21317" xr:uid="{0E4386A1-8B85-4310-8D74-6918201C2F57}"/>
    <cellStyle name="40% - Accent3 3 2 2 4" xfId="5489" xr:uid="{04E93023-BCD5-481D-A88A-370F7DE5523E}"/>
    <cellStyle name="40% - Accent3 3 2 2 4 2" xfId="14072" xr:uid="{699B0D54-85C2-458B-844C-5FCF9361239A}"/>
    <cellStyle name="40% - Accent3 3 2 2 4 2 2" xfId="31897" xr:uid="{E12D80DF-B62E-41FE-8C5A-750EBB97BF81}"/>
    <cellStyle name="40% - Accent3 3 2 2 4 3" xfId="23397" xr:uid="{F4CB1DDC-F326-4890-874F-3A3E3794499F}"/>
    <cellStyle name="40% - Accent3 3 2 2 5" xfId="9912" xr:uid="{4843DB87-EE4E-4518-A960-DC6B3171CA00}"/>
    <cellStyle name="40% - Accent3 3 2 2 5 2" xfId="27737" xr:uid="{C6B26FDD-4F8F-45B7-A0CC-8F00E803A54F}"/>
    <cellStyle name="40% - Accent3 3 2 2 6" xfId="19237" xr:uid="{DE6AFAAE-CEA7-4669-8EA0-F1E0E6BE8651}"/>
    <cellStyle name="40% - Accent3 3 2 3" xfId="1829" xr:uid="{DD192898-29A4-4AFE-9E45-7E6E79E39E9C}"/>
    <cellStyle name="40% - Accent3 3 2 3 2" xfId="3909" xr:uid="{B4FE74EB-A5CD-464D-82FF-93534100416C}"/>
    <cellStyle name="40% - Accent3 3 2 3 2 2" xfId="8069" xr:uid="{84736E72-8375-44F7-9B3B-35A75C83ECB3}"/>
    <cellStyle name="40% - Accent3 3 2 3 2 2 2" xfId="16652" xr:uid="{E556A7FB-6E63-4CFE-9201-83E12370084F}"/>
    <cellStyle name="40% - Accent3 3 2 3 2 2 2 2" xfId="34477" xr:uid="{99EB9DA2-2C79-4941-841D-CF4B64C52711}"/>
    <cellStyle name="40% - Accent3 3 2 3 2 2 3" xfId="25977" xr:uid="{381D707E-07C8-4F79-93AF-C07E44ABC938}"/>
    <cellStyle name="40% - Accent3 3 2 3 2 3" xfId="12492" xr:uid="{54C4D60C-E844-406D-8C92-43E0455B4BE8}"/>
    <cellStyle name="40% - Accent3 3 2 3 2 3 2" xfId="30317" xr:uid="{6CC2283D-2F58-4BB9-8EBB-FADCF29F5616}"/>
    <cellStyle name="40% - Accent3 3 2 3 2 4" xfId="21817" xr:uid="{E0980DA5-EB21-4B42-B0B4-033BEFC34830}"/>
    <cellStyle name="40% - Accent3 3 2 3 3" xfId="5989" xr:uid="{FFE2B2BC-ADFB-4DE3-92ED-F42F7CCE4BE5}"/>
    <cellStyle name="40% - Accent3 3 2 3 3 2" xfId="14572" xr:uid="{FEBED9B5-5EB6-4072-A7C6-F80B0CFC4CF4}"/>
    <cellStyle name="40% - Accent3 3 2 3 3 2 2" xfId="32397" xr:uid="{891FBE02-C89F-4AEA-A7AC-2DF8AAEA0D69}"/>
    <cellStyle name="40% - Accent3 3 2 3 3 3" xfId="23897" xr:uid="{80672BFA-25B8-439B-AFBE-323CEB96FF6F}"/>
    <cellStyle name="40% - Accent3 3 2 3 4" xfId="10412" xr:uid="{832E62F9-31A9-47A9-94CA-13316C835A74}"/>
    <cellStyle name="40% - Accent3 3 2 3 4 2" xfId="28237" xr:uid="{69DF4774-E406-440A-BF42-4CBA1D261D35}"/>
    <cellStyle name="40% - Accent3 3 2 3 5" xfId="19737" xr:uid="{2F842038-229D-4943-AC38-508B5F11B0CB}"/>
    <cellStyle name="40% - Accent3 3 2 4" xfId="2929" xr:uid="{5E188B5E-A215-47FC-AE26-C29D6A8D7CC6}"/>
    <cellStyle name="40% - Accent3 3 2 4 2" xfId="7089" xr:uid="{DC9594F0-B62A-4D46-BB4C-D041A04F4119}"/>
    <cellStyle name="40% - Accent3 3 2 4 2 2" xfId="15672" xr:uid="{333532A6-16AB-494F-A5E2-CB36DACE489C}"/>
    <cellStyle name="40% - Accent3 3 2 4 2 2 2" xfId="33497" xr:uid="{C36711F4-23EB-4789-974B-4D43568906C1}"/>
    <cellStyle name="40% - Accent3 3 2 4 2 3" xfId="24997" xr:uid="{4964E6DF-F714-4458-989E-1CEE47A50417}"/>
    <cellStyle name="40% - Accent3 3 2 4 3" xfId="11512" xr:uid="{C9020B18-B475-48E1-8CF3-BDA793EC5D46}"/>
    <cellStyle name="40% - Accent3 3 2 4 3 2" xfId="29337" xr:uid="{22756FEB-251E-42B0-B235-0DA3921C5C85}"/>
    <cellStyle name="40% - Accent3 3 2 4 4" xfId="20837" xr:uid="{C43778C1-EAB9-4BAC-9A9A-DCC4B7117227}"/>
    <cellStyle name="40% - Accent3 3 2 5" xfId="5009" xr:uid="{DBAC5688-DE41-4F7F-89AE-EE0FA6CA6ADA}"/>
    <cellStyle name="40% - Accent3 3 2 5 2" xfId="13592" xr:uid="{D4147AC5-054A-4297-B90B-9957D61F760E}"/>
    <cellStyle name="40% - Accent3 3 2 5 2 2" xfId="31417" xr:uid="{EAE442B4-33D5-4DAF-9563-D987717D63D9}"/>
    <cellStyle name="40% - Accent3 3 2 5 3" xfId="22917" xr:uid="{93C76F7C-2CE8-4A69-B613-9F714AA04DC5}"/>
    <cellStyle name="40% - Accent3 3 2 6" xfId="9432" xr:uid="{2724E50F-4986-4085-BA3C-F1B767818CC7}"/>
    <cellStyle name="40% - Accent3 3 2 6 2" xfId="27257" xr:uid="{2A4CF212-68A8-4818-838D-56166B12D83D}"/>
    <cellStyle name="40% - Accent3 3 2 7" xfId="18757" xr:uid="{60593204-D4A7-4470-90DE-8AAE2C2CCF30}"/>
    <cellStyle name="40% - Accent3 3 3" xfId="1143" xr:uid="{EE1A3B0A-294E-4D67-A4D4-BC68B2223D2C}"/>
    <cellStyle name="40% - Accent3 3 3 2" xfId="2249" xr:uid="{09FDF423-3359-466E-B7CB-FA947FCEDD89}"/>
    <cellStyle name="40% - Accent3 3 3 2 2" xfId="4329" xr:uid="{49A0BD38-410D-4689-A1D7-ABDB6683FF40}"/>
    <cellStyle name="40% - Accent3 3 3 2 2 2" xfId="8489" xr:uid="{38360FE2-23AC-465D-9B22-8486F2A0BE73}"/>
    <cellStyle name="40% - Accent3 3 3 2 2 2 2" xfId="17072" xr:uid="{C3C53C23-120D-4AF2-9FE1-50CC429F6A9E}"/>
    <cellStyle name="40% - Accent3 3 3 2 2 2 2 2" xfId="34897" xr:uid="{C1FAE0B2-3B29-4D8C-A8D8-BF3FB02A5B9A}"/>
    <cellStyle name="40% - Accent3 3 3 2 2 2 3" xfId="26397" xr:uid="{5B25B28F-5E13-4E8A-8F71-F7C359ED5D98}"/>
    <cellStyle name="40% - Accent3 3 3 2 2 3" xfId="12912" xr:uid="{B32DE951-C014-494A-B8F1-67864EC8715D}"/>
    <cellStyle name="40% - Accent3 3 3 2 2 3 2" xfId="30737" xr:uid="{ADFF77E5-6A08-4122-B8A5-B09D7AE5A435}"/>
    <cellStyle name="40% - Accent3 3 3 2 2 4" xfId="22237" xr:uid="{09874384-4F28-4F8E-83B3-491F8D83BD9F}"/>
    <cellStyle name="40% - Accent3 3 3 2 3" xfId="6409" xr:uid="{F175D59E-C58D-4FE5-BC98-F410BF229679}"/>
    <cellStyle name="40% - Accent3 3 3 2 3 2" xfId="14992" xr:uid="{AD2D3918-7E45-412C-B0E9-2CED2103C2B7}"/>
    <cellStyle name="40% - Accent3 3 3 2 3 2 2" xfId="32817" xr:uid="{6282BD22-8B2D-43D0-9D98-EF9A1BBA176C}"/>
    <cellStyle name="40% - Accent3 3 3 2 3 3" xfId="24317" xr:uid="{BFE45AE0-ACD7-4308-B5B8-A0E2CE78A389}"/>
    <cellStyle name="40% - Accent3 3 3 2 4" xfId="10832" xr:uid="{9034F4DF-63D3-48D3-A959-EEA449C2C337}"/>
    <cellStyle name="40% - Accent3 3 3 2 4 2" xfId="28657" xr:uid="{19CC94B2-28DB-4DEC-95D3-CA3D957F3756}"/>
    <cellStyle name="40% - Accent3 3 3 2 5" xfId="20157" xr:uid="{937D3B74-DDB3-4F44-B531-43FE09CF6102}"/>
    <cellStyle name="40% - Accent3 3 3 3" xfId="3349" xr:uid="{1B945DA9-D3D7-4D79-8C33-A4FA2FA2E0C5}"/>
    <cellStyle name="40% - Accent3 3 3 3 2" xfId="7509" xr:uid="{4B5FE158-8FE4-4D1B-893B-492EE1B2E55A}"/>
    <cellStyle name="40% - Accent3 3 3 3 2 2" xfId="16092" xr:uid="{6065BB16-C230-4671-B299-5CB6B89FB251}"/>
    <cellStyle name="40% - Accent3 3 3 3 2 2 2" xfId="33917" xr:uid="{740016B4-27C9-4BA3-874B-FE4649FF3D40}"/>
    <cellStyle name="40% - Accent3 3 3 3 2 3" xfId="25417" xr:uid="{F89A65F9-E6E4-4D88-8DC0-BAE6D395B2C4}"/>
    <cellStyle name="40% - Accent3 3 3 3 3" xfId="11932" xr:uid="{B7046F8D-7C0F-4D72-9C95-7DEBBE3861A4}"/>
    <cellStyle name="40% - Accent3 3 3 3 3 2" xfId="29757" xr:uid="{F71E2837-2317-4235-A904-9789ADFFCEDD}"/>
    <cellStyle name="40% - Accent3 3 3 3 4" xfId="21257" xr:uid="{F5B475B8-B35B-4DE7-A55B-DD731153D32F}"/>
    <cellStyle name="40% - Accent3 3 3 4" xfId="5429" xr:uid="{4B6971C8-3591-400E-BD53-99A19938E3F2}"/>
    <cellStyle name="40% - Accent3 3 3 4 2" xfId="14012" xr:uid="{F503A057-348F-42C0-A03D-BE7FC7E0F897}"/>
    <cellStyle name="40% - Accent3 3 3 4 2 2" xfId="31837" xr:uid="{6AAAD1E8-113A-4E94-A0CA-61D5319B8A50}"/>
    <cellStyle name="40% - Accent3 3 3 4 3" xfId="23337" xr:uid="{BB53C88A-E59F-4D0C-B194-503AB1BA7E79}"/>
    <cellStyle name="40% - Accent3 3 3 5" xfId="9852" xr:uid="{B0B8F3A3-C176-4BB6-819C-753482D95574}"/>
    <cellStyle name="40% - Accent3 3 3 5 2" xfId="27677" xr:uid="{04E38AA4-C85C-401B-8562-0CF0FAB451EC}"/>
    <cellStyle name="40% - Accent3 3 3 6" xfId="19177" xr:uid="{C60263D1-E65A-4B67-AEE5-C6C260CABB9E}"/>
    <cellStyle name="40% - Accent3 3 4" xfId="1769" xr:uid="{1C086C61-AC05-48B6-A86E-B83C6FBBED4E}"/>
    <cellStyle name="40% - Accent3 3 4 2" xfId="3849" xr:uid="{0F074096-166A-4E94-A638-9A7AD458190A}"/>
    <cellStyle name="40% - Accent3 3 4 2 2" xfId="8009" xr:uid="{DADEEEE7-F170-4B33-9FBA-C0A096338079}"/>
    <cellStyle name="40% - Accent3 3 4 2 2 2" xfId="16592" xr:uid="{4AFF89A8-ADE2-4B34-87ED-32DF015B0EAA}"/>
    <cellStyle name="40% - Accent3 3 4 2 2 2 2" xfId="34417" xr:uid="{56C68803-8C25-4454-A574-73BC23ECDE8C}"/>
    <cellStyle name="40% - Accent3 3 4 2 2 3" xfId="25917" xr:uid="{E0471BB9-D5AF-4689-A85F-23402CAA90EC}"/>
    <cellStyle name="40% - Accent3 3 4 2 3" xfId="12432" xr:uid="{ED86ABE7-026D-4B89-B9A5-55279465CD23}"/>
    <cellStyle name="40% - Accent3 3 4 2 3 2" xfId="30257" xr:uid="{8968C663-3D56-460F-8B1C-9FD1840BCF66}"/>
    <cellStyle name="40% - Accent3 3 4 2 4" xfId="21757" xr:uid="{F4110A3C-0F45-4F8B-84B8-7DC13BD36F18}"/>
    <cellStyle name="40% - Accent3 3 4 3" xfId="5929" xr:uid="{B07576E2-26DC-4F91-B0E8-B33862516A68}"/>
    <cellStyle name="40% - Accent3 3 4 3 2" xfId="14512" xr:uid="{5483FF3B-0D83-4780-BF4B-923E7D373B67}"/>
    <cellStyle name="40% - Accent3 3 4 3 2 2" xfId="32337" xr:uid="{B48CDC40-EBFE-4D24-9649-A74E22C0EC49}"/>
    <cellStyle name="40% - Accent3 3 4 3 3" xfId="23837" xr:uid="{61426679-9BA6-49DB-A9E5-B60DCBA4A306}"/>
    <cellStyle name="40% - Accent3 3 4 4" xfId="10352" xr:uid="{FB673DB1-1E7E-4DBB-88E1-530E04ADE053}"/>
    <cellStyle name="40% - Accent3 3 4 4 2" xfId="28177" xr:uid="{5031134C-3C07-4FA7-8EB1-B553D4245717}"/>
    <cellStyle name="40% - Accent3 3 4 5" xfId="19677" xr:uid="{D94EA2D5-378E-4E72-AF36-F40EB2AFC782}"/>
    <cellStyle name="40% - Accent3 3 5" xfId="2869" xr:uid="{6C86B2E9-FE6E-4BB8-90BB-9FDFAC94D716}"/>
    <cellStyle name="40% - Accent3 3 5 2" xfId="7029" xr:uid="{2C6DA6C9-7C07-40E8-81A0-1A44E8694BA6}"/>
    <cellStyle name="40% - Accent3 3 5 2 2" xfId="15612" xr:uid="{98582212-39B8-4CAA-9072-C357C401C655}"/>
    <cellStyle name="40% - Accent3 3 5 2 2 2" xfId="33437" xr:uid="{A410B905-947A-4DEB-8D40-47B820B381C3}"/>
    <cellStyle name="40% - Accent3 3 5 2 3" xfId="24937" xr:uid="{8A40B52F-A0E7-4A46-B437-DFCAF92AC5E4}"/>
    <cellStyle name="40% - Accent3 3 5 3" xfId="11452" xr:uid="{2A92F49A-F1E7-45FF-9781-41A7D1F46EA3}"/>
    <cellStyle name="40% - Accent3 3 5 3 2" xfId="29277" xr:uid="{D02E8914-9DBD-4060-AE76-64A995C44719}"/>
    <cellStyle name="40% - Accent3 3 5 4" xfId="20777" xr:uid="{81460766-944E-4CA0-9E14-AF04A9516EB6}"/>
    <cellStyle name="40% - Accent3 3 6" xfId="4949" xr:uid="{F08F1617-07D4-4C0E-88AB-B4359CD31E10}"/>
    <cellStyle name="40% - Accent3 3 6 2" xfId="13532" xr:uid="{D55CDC69-17E1-4D52-A5F6-0AA998CF3C67}"/>
    <cellStyle name="40% - Accent3 3 6 2 2" xfId="31357" xr:uid="{147342F8-6E57-4505-82CE-EC06CE04D25C}"/>
    <cellStyle name="40% - Accent3 3 6 3" xfId="22857" xr:uid="{422C8594-60CB-41F8-8D15-06C87BE33A20}"/>
    <cellStyle name="40% - Accent3 3 7" xfId="9372" xr:uid="{25FF55FF-89E5-4762-8247-7156AFFD5B2F}"/>
    <cellStyle name="40% - Accent3 3 7 2" xfId="27197" xr:uid="{6CD10D81-C501-42EF-9515-90B0767878E2}"/>
    <cellStyle name="40% - Accent3 3 8" xfId="18697" xr:uid="{A618276D-56B1-4773-83E2-34BB3AFC710C}"/>
    <cellStyle name="40% - Accent3 30" xfId="2829" xr:uid="{3E87AE6E-BB28-4AF8-8A72-3B0514B55199}"/>
    <cellStyle name="40% - Accent3 30 2" xfId="4909" xr:uid="{0FB21CDD-6FED-4E4C-A868-8313C1B5F431}"/>
    <cellStyle name="40% - Accent3 30 2 2" xfId="9069" xr:uid="{3C6209A1-BB33-4407-A4CE-821212E3B0DF}"/>
    <cellStyle name="40% - Accent3 30 2 2 2" xfId="17652" xr:uid="{0F5397D1-C270-4819-94A9-886346C935AB}"/>
    <cellStyle name="40% - Accent3 30 2 2 2 2" xfId="35477" xr:uid="{96021DF8-0FFE-45C3-9406-DC39E048B427}"/>
    <cellStyle name="40% - Accent3 30 2 2 3" xfId="26977" xr:uid="{A7187ACF-F6AF-4B6B-96E3-415589F92CB5}"/>
    <cellStyle name="40% - Accent3 30 2 3" xfId="13492" xr:uid="{24B637F2-9606-4A0B-9DF0-FF95E74B2256}"/>
    <cellStyle name="40% - Accent3 30 2 3 2" xfId="31317" xr:uid="{AEBC753C-AABA-4861-9EFF-6D4E8F86B068}"/>
    <cellStyle name="40% - Accent3 30 2 4" xfId="22817" xr:uid="{EC5BCFCF-D62B-46DD-B238-EA223E66CC74}"/>
    <cellStyle name="40% - Accent3 30 3" xfId="6989" xr:uid="{A2AA8AD4-CF98-42D9-8333-0483EC6844F9}"/>
    <cellStyle name="40% - Accent3 30 3 2" xfId="15572" xr:uid="{1D027809-771A-4405-9479-E45BC2F4D93A}"/>
    <cellStyle name="40% - Accent3 30 3 2 2" xfId="33397" xr:uid="{0449D226-7C07-4EEF-A851-BDEFF484D2F4}"/>
    <cellStyle name="40% - Accent3 30 3 3" xfId="24897" xr:uid="{AB8BE41A-CECF-4ACA-A105-E3828C5101D7}"/>
    <cellStyle name="40% - Accent3 30 4" xfId="11412" xr:uid="{C32F16EC-0D83-4205-96F3-B638F6E605AF}"/>
    <cellStyle name="40% - Accent3 30 4 2" xfId="29237" xr:uid="{094FE604-6D0C-4E35-9546-E170F11AAC0A}"/>
    <cellStyle name="40% - Accent3 30 5" xfId="20737" xr:uid="{AC12964D-C0AB-48E3-8CA9-9CC7758803F8}"/>
    <cellStyle name="40% - Accent3 300" xfId="40138" xr:uid="{AED1EE70-79E0-4D1C-9D72-47C2C281DB89}"/>
    <cellStyle name="40% - Accent3 301" xfId="40158" xr:uid="{9EF9897C-9942-4413-9C87-638B6350601F}"/>
    <cellStyle name="40% - Accent3 302" xfId="40178" xr:uid="{DB24A399-57B5-46CB-A72A-ACF2BFEF1C5E}"/>
    <cellStyle name="40% - Accent3 303" xfId="40198" xr:uid="{C45FB44C-4A5C-4CE4-BF7D-E601DE13B586}"/>
    <cellStyle name="40% - Accent3 304" xfId="40218" xr:uid="{59E2A2F0-79AC-4672-B086-42D4A1B7675E}"/>
    <cellStyle name="40% - Accent3 305" xfId="40238" xr:uid="{CFA7D5F2-05A1-48E2-8637-B3B48173FABA}"/>
    <cellStyle name="40% - Accent3 306" xfId="40258" xr:uid="{DBB112B2-E292-4503-BBA9-801267A183F8}"/>
    <cellStyle name="40% - Accent3 307" xfId="40278" xr:uid="{16FE1E8E-BA4F-4404-B539-4C0E1AB19D4D}"/>
    <cellStyle name="40% - Accent3 308" xfId="40298" xr:uid="{7B900CAE-2541-4CAF-A3A0-45CF201FE09D}"/>
    <cellStyle name="40% - Accent3 309" xfId="40318" xr:uid="{AFD3DD1D-87F3-434A-AD48-64E1D5687E6C}"/>
    <cellStyle name="40% - Accent3 31" xfId="9107" xr:uid="{1BE89955-40E5-4025-9098-19179D9F5C2B}"/>
    <cellStyle name="40% - Accent3 31 2" xfId="17672" xr:uid="{1D2477FD-2482-4717-8AE8-BC3709F24A91}"/>
    <cellStyle name="40% - Accent3 310" xfId="40338" xr:uid="{E7C3CE76-FD7A-4A93-BD52-8C7F6A40EC50}"/>
    <cellStyle name="40% - Accent3 311" xfId="40358" xr:uid="{A98363EC-F837-486F-B1E8-65AB3B5A15F2}"/>
    <cellStyle name="40% - Accent3 312" xfId="40378" xr:uid="{6B1F53C6-C900-4D5A-B987-AE138C0D8FDD}"/>
    <cellStyle name="40% - Accent3 313" xfId="40398" xr:uid="{F60AFD5B-F0B1-44B5-810A-FB73075D9C8F}"/>
    <cellStyle name="40% - Accent3 314" xfId="40418" xr:uid="{B7688D6B-E6D3-4B5C-B3A5-4D87E432EAFE}"/>
    <cellStyle name="40% - Accent3 315" xfId="40438" xr:uid="{648810B6-5488-4369-B2B6-2315E14805EB}"/>
    <cellStyle name="40% - Accent3 316" xfId="40458" xr:uid="{2C198968-A0F3-4ABF-942C-5E5D73076A74}"/>
    <cellStyle name="40% - Accent3 317" xfId="40478" xr:uid="{E31363DF-7F8D-432F-BAB7-5D87A8CCBA66}"/>
    <cellStyle name="40% - Accent3 318" xfId="40498" xr:uid="{EF2C91DD-CAA9-42D8-87EF-08DAACB33849}"/>
    <cellStyle name="40% - Accent3 319" xfId="40518" xr:uid="{284FF515-73AE-4288-BF04-4A9F4A41A488}"/>
    <cellStyle name="40% - Accent3 32" xfId="9130" xr:uid="{3F9BD0F5-6383-45C7-B53B-98C5B64C5EA4}"/>
    <cellStyle name="40% - Accent3 32 2" xfId="17692" xr:uid="{5116F7D6-FC1F-4CBF-9E9C-C093E414B14F}"/>
    <cellStyle name="40% - Accent3 32 2 2" xfId="35497" xr:uid="{032AF49C-5530-4AFA-BD6D-9A383667E2F6}"/>
    <cellStyle name="40% - Accent3 32 3" xfId="26997" xr:uid="{4E42CC43-B80D-4FB5-B2B2-1FDB61B19DCE}"/>
    <cellStyle name="40% - Accent3 320" xfId="40538" xr:uid="{A3EFF0CB-312A-4A5E-A74D-6BB310481566}"/>
    <cellStyle name="40% - Accent3 321" xfId="40558" xr:uid="{15A310E3-AD6D-438D-866D-B0C2D3BB9DDB}"/>
    <cellStyle name="40% - Accent3 322" xfId="40578" xr:uid="{BC3D6232-ED93-4D95-8881-823B8E8A19CF}"/>
    <cellStyle name="40% - Accent3 323" xfId="40598" xr:uid="{31ECD4AF-7613-4486-9F9E-B52CE0D366CB}"/>
    <cellStyle name="40% - Accent3 324" xfId="40618" xr:uid="{B5F8D288-BC8B-42D9-872F-8FFE60E5A21E}"/>
    <cellStyle name="40% - Accent3 325" xfId="40638" xr:uid="{7732C5BB-64C6-4694-BED8-747BE6BEEAB5}"/>
    <cellStyle name="40% - Accent3 326" xfId="40658" xr:uid="{5F367B12-A765-4F6F-9585-88769E5DD005}"/>
    <cellStyle name="40% - Accent3 327" xfId="40678" xr:uid="{CFCFD12B-70D9-4778-A47B-EDD2F1C1A9F8}"/>
    <cellStyle name="40% - Accent3 328" xfId="40698" xr:uid="{EDE86D6C-690D-4C6A-A71F-2C9AA3FFB494}"/>
    <cellStyle name="40% - Accent3 329" xfId="40718" xr:uid="{CF76AD54-4F6C-4F5C-9D74-5297001E88E0}"/>
    <cellStyle name="40% - Accent3 33" xfId="9150" xr:uid="{17C4B6C9-CB5A-48F4-BD73-F352D9597410}"/>
    <cellStyle name="40% - Accent3 33 2" xfId="17712" xr:uid="{5C5598D3-3C1C-4890-8213-C6FC7E7D9752}"/>
    <cellStyle name="40% - Accent3 33 2 2" xfId="35517" xr:uid="{2495EAEE-AC0F-4534-8E1A-2D810FDBC2FC}"/>
    <cellStyle name="40% - Accent3 33 3" xfId="27017" xr:uid="{33BC58D2-3445-426C-BE07-23C6E9FF0668}"/>
    <cellStyle name="40% - Accent3 330" xfId="40738" xr:uid="{089373A0-D4F6-43A6-A311-92FEEEF4B092}"/>
    <cellStyle name="40% - Accent3 331" xfId="40758" xr:uid="{FB0C1401-0B3D-4374-93F6-4A59C996BA99}"/>
    <cellStyle name="40% - Accent3 332" xfId="40778" xr:uid="{510FD1F7-FA49-4B7A-8145-A737176BEA04}"/>
    <cellStyle name="40% - Accent3 333" xfId="40797" xr:uid="{DFAF8ABA-C650-481D-AB53-17F5BFF1333F}"/>
    <cellStyle name="40% - Accent3 334" xfId="40818" xr:uid="{C7C2BA86-91A3-46BA-AC39-7D5ADE885E61}"/>
    <cellStyle name="40% - Accent3 335" xfId="40838" xr:uid="{CA497039-F36A-4685-88DA-E7C404CC695E}"/>
    <cellStyle name="40% - Accent3 336" xfId="40858" xr:uid="{8A8C5681-DBCC-46F0-A377-99AC7FB3EF8A}"/>
    <cellStyle name="40% - Accent3 337" xfId="40878" xr:uid="{740E40D2-717A-45AE-A8DD-BED9266E4A8C}"/>
    <cellStyle name="40% - Accent3 338" xfId="40898" xr:uid="{125D0FF0-370E-4F77-92E6-6E53A7F2014D}"/>
    <cellStyle name="40% - Accent3 339" xfId="40918" xr:uid="{009028A7-CD1D-47B5-A9D5-E2364CD65CC4}"/>
    <cellStyle name="40% - Accent3 34" xfId="9170" xr:uid="{8F00A87A-7A6E-4BA0-A921-C1BB9D84E185}"/>
    <cellStyle name="40% - Accent3 340" xfId="40938" xr:uid="{BB7267B4-0E5C-4FAA-BACD-2FCF70B4F17D}"/>
    <cellStyle name="40% - Accent3 341" xfId="40958" xr:uid="{4ACA5056-F42D-4028-A50E-A5477B4F6589}"/>
    <cellStyle name="40% - Accent3 342" xfId="40978" xr:uid="{7F4F7688-B1AF-4688-B095-5B0FB9FC4543}"/>
    <cellStyle name="40% - Accent3 343" xfId="40998" xr:uid="{6BA61354-BCCC-411E-8A3A-440CE15D6A9A}"/>
    <cellStyle name="40% - Accent3 344" xfId="41018" xr:uid="{432B5236-B33F-46A8-B021-2227660DC045}"/>
    <cellStyle name="40% - Accent3 345" xfId="41038" xr:uid="{5ACDB9A2-6B08-411D-8118-17DF5FD5EDA0}"/>
    <cellStyle name="40% - Accent3 346" xfId="41058" xr:uid="{06C956E4-2B61-4582-AD47-6E10E637EC37}"/>
    <cellStyle name="40% - Accent3 347" xfId="41078" xr:uid="{AFB0B638-D0D4-417F-A00A-22BD191103E4}"/>
    <cellStyle name="40% - Accent3 348" xfId="41098" xr:uid="{514CF56A-22A4-4DF0-AF4B-FCE7ECB877A3}"/>
    <cellStyle name="40% - Accent3 349" xfId="41118" xr:uid="{D234211B-8589-4F36-9F6D-D1691E129846}"/>
    <cellStyle name="40% - Accent3 35" xfId="9209" xr:uid="{7710284A-725F-4101-9D46-1F730A5456E3}"/>
    <cellStyle name="40% - Accent3 35 2" xfId="17732" xr:uid="{93B2C054-9276-496E-923F-21F584E694A8}"/>
    <cellStyle name="40% - Accent3 35 2 2" xfId="35537" xr:uid="{D68E671F-5F09-43C5-8C1B-4A3A27A5268D}"/>
    <cellStyle name="40% - Accent3 35 3" xfId="27037" xr:uid="{14290383-F1E6-47CC-93C8-0E75A06A5F38}"/>
    <cellStyle name="40% - Accent3 350" xfId="41137" xr:uid="{93040A18-92FF-46DE-9B1E-B901F2266900}"/>
    <cellStyle name="40% - Accent3 351" xfId="41157" xr:uid="{64988C82-1388-4C76-A0BD-0B9ABF3E5565}"/>
    <cellStyle name="40% - Accent3 352" xfId="41178" xr:uid="{C229D9E6-3764-4E24-AEFD-6D71AEEFA250}"/>
    <cellStyle name="40% - Accent3 353" xfId="41198" xr:uid="{3C9E2FD4-25C2-4089-8906-4BBD2CC84B9F}"/>
    <cellStyle name="40% - Accent3 354" xfId="41218" xr:uid="{0CC23D56-0155-449A-BDAD-F548E7E267FF}"/>
    <cellStyle name="40% - Accent3 355" xfId="41238" xr:uid="{DD0B83A9-F4A4-4A2D-AC2B-10B00DE49548}"/>
    <cellStyle name="40% - Accent3 356" xfId="41257" xr:uid="{E477F9A1-5BFE-4E02-A570-AB1C28C949C6}"/>
    <cellStyle name="40% - Accent3 357" xfId="41294" xr:uid="{1B37AFDF-3530-498B-9A1D-EBF412BB1420}"/>
    <cellStyle name="40% - Accent3 358" xfId="41274" xr:uid="{83CAD5FD-7F16-47F5-ADD8-0649E5304B5E}"/>
    <cellStyle name="40% - Accent3 359" xfId="41318" xr:uid="{1F94B9E3-8F9A-46CA-BC3A-68DB10015102}"/>
    <cellStyle name="40% - Accent3 36" xfId="9232" xr:uid="{CCBADAB3-CFC9-4990-8288-33D9D71F99E6}"/>
    <cellStyle name="40% - Accent3 36 2" xfId="17752" xr:uid="{ABB037FC-6300-4837-A31A-4590AC430F67}"/>
    <cellStyle name="40% - Accent3 36 2 2" xfId="35557" xr:uid="{4A57446F-AD39-42CB-9B01-15D261998E36}"/>
    <cellStyle name="40% - Accent3 36 3" xfId="27057" xr:uid="{1EFB04FA-9990-4B56-875F-9FF9BE92627C}"/>
    <cellStyle name="40% - Accent3 360" xfId="41338" xr:uid="{898670EF-5957-466F-9230-B33CF7B09781}"/>
    <cellStyle name="40% - Accent3 361" xfId="41358" xr:uid="{3E3CFA4F-DF79-435A-8397-7B636C652725}"/>
    <cellStyle name="40% - Accent3 362" xfId="41378" xr:uid="{C0DAA832-2F86-48C7-9893-4785EC049EDF}"/>
    <cellStyle name="40% - Accent3 363" xfId="41397" xr:uid="{153D2B08-D09E-44E2-9CAF-599F19850F5D}"/>
    <cellStyle name="40% - Accent3 364" xfId="41418" xr:uid="{12658370-B757-44BD-96E5-A5F283E84476}"/>
    <cellStyle name="40% - Accent3 365" xfId="41438" xr:uid="{FF8A85A0-55DF-4CF6-8D86-988257CB140A}"/>
    <cellStyle name="40% - Accent3 366" xfId="41458" xr:uid="{A3D84148-0BEB-4566-B61C-7913326F1494}"/>
    <cellStyle name="40% - Accent3 367" xfId="41478" xr:uid="{F43020AE-1DD0-479C-B4A4-243992DBDD1A}"/>
    <cellStyle name="40% - Accent3 368" xfId="41498" xr:uid="{A0683DF5-CADA-4A15-9B09-767F707D2530}"/>
    <cellStyle name="40% - Accent3 369" xfId="41517" xr:uid="{51B61CDD-2C90-48DC-9D64-3CC716DF104F}"/>
    <cellStyle name="40% - Accent3 37" xfId="9252" xr:uid="{CE135B5C-6E48-4FFB-BCA7-6131B502F301}"/>
    <cellStyle name="40% - Accent3 37 2" xfId="17772" xr:uid="{62CA68FF-ABDF-4504-BB80-EBB4C58F74EF}"/>
    <cellStyle name="40% - Accent3 37 2 2" xfId="35577" xr:uid="{FE0F1B95-DF7A-4895-840B-D983FFD0AAB4}"/>
    <cellStyle name="40% - Accent3 37 3" xfId="27077" xr:uid="{E97FD2F0-51B6-404A-8E52-173E1480EAD9}"/>
    <cellStyle name="40% - Accent3 370" xfId="41538" xr:uid="{4371B489-0425-4AB3-B0B4-5033F1DE4457}"/>
    <cellStyle name="40% - Accent3 371" xfId="41558" xr:uid="{165BE41D-9629-4603-A10E-5979BAF1255F}"/>
    <cellStyle name="40% - Accent3 372" xfId="41578" xr:uid="{770F4221-CC30-4A44-8117-0CAAA145F21A}"/>
    <cellStyle name="40% - Accent3 373" xfId="41598" xr:uid="{5E0A6634-8C80-4043-82EA-BE0E1C48F67A}"/>
    <cellStyle name="40% - Accent3 374" xfId="41617" xr:uid="{EBB5B1C6-A6D0-4289-AAE8-4ED43B730B76}"/>
    <cellStyle name="40% - Accent3 375" xfId="41638" xr:uid="{85B2AB15-AC56-4402-ABB3-BA18DD0E5C34}"/>
    <cellStyle name="40% - Accent3 376" xfId="41658" xr:uid="{4FC9F574-2D13-4567-AFEA-81F673627135}"/>
    <cellStyle name="40% - Accent3 377" xfId="41678" xr:uid="{AC72C86E-F987-4295-9EF6-284833B06337}"/>
    <cellStyle name="40% - Accent3 378" xfId="41697" xr:uid="{F906BB5D-840B-4F99-8D44-A76BA8448D81}"/>
    <cellStyle name="40% - Accent3 379" xfId="41718" xr:uid="{0FB7878D-BC60-4405-B86A-6909449CA77E}"/>
    <cellStyle name="40% - Accent3 38" xfId="9272" xr:uid="{4C1D4EF6-0DC8-4E3E-9E7D-EEE92F0B0FFA}"/>
    <cellStyle name="40% - Accent3 38 2" xfId="17792" xr:uid="{3967F971-28BB-4015-9552-62E013580629}"/>
    <cellStyle name="40% - Accent3 38 2 2" xfId="35597" xr:uid="{E411BDAC-4E82-4EE3-BCEE-A5BFF09F746D}"/>
    <cellStyle name="40% - Accent3 38 3" xfId="27097" xr:uid="{CF079136-6DC1-4F1A-A676-69426EC6359D}"/>
    <cellStyle name="40% - Accent3 380" xfId="41738" xr:uid="{A3795810-A58D-4197-A385-11201D96F276}"/>
    <cellStyle name="40% - Accent3 381" xfId="41758" xr:uid="{9C77F6C5-CF97-4DC6-AAC7-7A712810B1C5}"/>
    <cellStyle name="40% - Accent3 382" xfId="41778" xr:uid="{A15AAFB7-1ACE-4DF0-A09E-2BFA1578F600}"/>
    <cellStyle name="40% - Accent3 383" xfId="41798" xr:uid="{BF2C2838-D102-4E2C-BA30-4A66B9D198BE}"/>
    <cellStyle name="40% - Accent3 384" xfId="41836" xr:uid="{B9988497-A7EA-463A-AEA0-1260195AFBC4}"/>
    <cellStyle name="40% - Accent3 385" xfId="41814" xr:uid="{BF11834A-71E5-4511-A292-DF7DBC11925D}"/>
    <cellStyle name="40% - Accent3 386" xfId="41859" xr:uid="{7019A422-BCF5-423F-B195-81C35DAD9DF5}"/>
    <cellStyle name="40% - Accent3 387" xfId="41879" xr:uid="{332A9D37-C5CD-426E-933E-0962687F28B2}"/>
    <cellStyle name="40% - Accent3 388" xfId="41898" xr:uid="{A34B24B7-D2D5-4724-B0D4-B3609B046361}"/>
    <cellStyle name="40% - Accent3 389" xfId="41918" xr:uid="{40B9713C-7F44-427A-8570-FE641B1721F9}"/>
    <cellStyle name="40% - Accent3 39" xfId="9292" xr:uid="{8568EC99-ED3D-4DE8-9333-65E1B41FC7B1}"/>
    <cellStyle name="40% - Accent3 39 2" xfId="27117" xr:uid="{DFBE63B6-6384-4FA5-8716-B472B7B1329B}"/>
    <cellStyle name="40% - Accent3 390" xfId="41939" xr:uid="{95127948-F7A2-46C8-8F71-0456E5835210}"/>
    <cellStyle name="40% - Accent3 391" xfId="41959" xr:uid="{29916C0E-5D4D-4302-81D2-00671D31AD00}"/>
    <cellStyle name="40% - Accent3 392" xfId="41979" xr:uid="{B75C195F-A2E8-4991-85AD-1D0B23EEC227}"/>
    <cellStyle name="40% - Accent3 393" xfId="41999" xr:uid="{FA21AC40-5274-48E3-8674-A5C637091206}"/>
    <cellStyle name="40% - Accent3 394" xfId="42019" xr:uid="{AB1386B0-6583-4360-9889-51CD21260BE3}"/>
    <cellStyle name="40% - Accent3 395" xfId="42039" xr:uid="{0450EC39-4A81-47B7-996C-03EFF37A9D13}"/>
    <cellStyle name="40% - Accent3 396" xfId="42059" xr:uid="{00C85C94-AEA8-48BD-9531-7E1CD588D7A6}"/>
    <cellStyle name="40% - Accent3 397" xfId="42079" xr:uid="{14073D51-53E2-4689-9FEF-A9A8B832A8EC}"/>
    <cellStyle name="40% - Accent3 398" xfId="42099" xr:uid="{463FBEB3-4F6C-4A46-B0CA-0DAB448BB517}"/>
    <cellStyle name="40% - Accent3 399" xfId="42118" xr:uid="{F7E92EB6-5864-4D8A-92C0-CCC790C47CC4}"/>
    <cellStyle name="40% - Accent3 4" xfId="226" xr:uid="{00000000-0005-0000-0000-000023000000}"/>
    <cellStyle name="40% - Accent3 40" xfId="9312" xr:uid="{B11E8E67-E9E6-4960-963D-1FE5E59C1E49}"/>
    <cellStyle name="40% - Accent3 40 2" xfId="17812" xr:uid="{92713925-FBF2-4991-8E30-DAAAA4706CD4}"/>
    <cellStyle name="40% - Accent3 40 2 2" xfId="35617" xr:uid="{619CB7C7-75BC-43F9-A906-B97A51F7859F}"/>
    <cellStyle name="40% - Accent3 40 3" xfId="27137" xr:uid="{9B3260FD-D101-43F9-8ADF-4FF233470A27}"/>
    <cellStyle name="40% - Accent3 400" xfId="42139" xr:uid="{3C109F7E-DD47-4F9E-B5F8-8870B835127A}"/>
    <cellStyle name="40% - Accent3 401" xfId="42158" xr:uid="{F1EC7719-95CD-49EA-8D3F-21171488DE4E}"/>
    <cellStyle name="40% - Accent3 402" xfId="42179" xr:uid="{18DFA651-6706-4D31-83F5-7782FBDE58F5}"/>
    <cellStyle name="40% - Accent3 403" xfId="42216" xr:uid="{66CA42DF-58C7-446A-887E-268D5FACDD3A}"/>
    <cellStyle name="40% - Accent3 404" xfId="42193" xr:uid="{58248C46-FF7F-4607-95E4-DAE611E1F80B}"/>
    <cellStyle name="40% - Accent3 405" xfId="42239" xr:uid="{7C5AB6E4-B977-4AF4-9782-8A3B47C01F32}"/>
    <cellStyle name="40% - Accent3 406" xfId="42259" xr:uid="{442C2655-0DDE-4BB1-8418-063FABC5664A}"/>
    <cellStyle name="40% - Accent3 407" xfId="42279" xr:uid="{BED4913A-853C-41FB-B009-4123B977E88E}"/>
    <cellStyle name="40% - Accent3 408" xfId="42298" xr:uid="{AB810B83-63B1-410E-B5F4-236BB0C11AF0}"/>
    <cellStyle name="40% - Accent3 409" xfId="42318" xr:uid="{4E49CEBB-D8B5-4632-8C1D-902014D17B36}"/>
    <cellStyle name="40% - Accent3 41" xfId="9332" xr:uid="{90EED1C6-1478-47F5-85F3-0B4388FBBC63}"/>
    <cellStyle name="40% - Accent3 41 2" xfId="17832" xr:uid="{13317D4A-2A22-48C3-A217-B9594407F327}"/>
    <cellStyle name="40% - Accent3 41 2 2" xfId="35637" xr:uid="{79388DE4-65A4-47DD-8BE3-D20C546FDF80}"/>
    <cellStyle name="40% - Accent3 41 3" xfId="27157" xr:uid="{2168B5A7-DD05-4AD0-96E3-BA62BA24BE57}"/>
    <cellStyle name="40% - Accent3 410" xfId="42339" xr:uid="{2E7246C8-D55D-4A6D-A798-2B762C28965E}"/>
    <cellStyle name="40% - Accent3 411" xfId="42358" xr:uid="{34FF2468-0C8D-4EFB-96CD-824A12ADC776}"/>
    <cellStyle name="40% - Accent3 412" xfId="42394" xr:uid="{F855D085-A7BA-4CF4-8BDD-07DAEEC3D107}"/>
    <cellStyle name="40% - Accent3 413" xfId="42376" xr:uid="{F54838B2-F16E-41F9-BB11-0E366990D5CC}"/>
    <cellStyle name="40% - Accent3 414" xfId="42418" xr:uid="{DB8861AB-9887-4BE1-B935-68805ED72E4D}"/>
    <cellStyle name="40% - Accent3 415" xfId="42439" xr:uid="{AC56092D-F80B-4917-8360-4CB38FF4D109}"/>
    <cellStyle name="40% - Accent3 416" xfId="42459" xr:uid="{CA6B174B-EA8F-4E65-BEA1-BC987B66D487}"/>
    <cellStyle name="40% - Accent3 417" xfId="42478" xr:uid="{D07DDAC7-78C0-4D98-889C-5DEF7EA050D7}"/>
    <cellStyle name="40% - Accent3 418" xfId="42499" xr:uid="{01935BA3-4A51-45A8-B41B-CAED3FA91197}"/>
    <cellStyle name="40% - Accent3 419" xfId="42518" xr:uid="{C1D7D2C0-B12A-4060-9382-E9C2056EBE4B}"/>
    <cellStyle name="40% - Accent3 42" xfId="17852" xr:uid="{5C97826E-3A77-4B99-A43F-DD867454247E}"/>
    <cellStyle name="40% - Accent3 42 2" xfId="35657" xr:uid="{0C33E088-CEE6-41AC-8497-7D1938E6B076}"/>
    <cellStyle name="40% - Accent3 420" xfId="42540" xr:uid="{6DD53635-4C3C-444A-A60C-E0E3F63E9814}"/>
    <cellStyle name="40% - Accent3 421" xfId="42559" xr:uid="{FD848B4D-6ADE-478E-94CE-89044DFEC30D}"/>
    <cellStyle name="40% - Accent3 422" xfId="42580" xr:uid="{2EFDC87B-22B8-4B8A-8B9F-4A50CFC9F9DB}"/>
    <cellStyle name="40% - Accent3 423" xfId="42599" xr:uid="{997FA3EC-F67C-42E8-97F6-DBD646A2B9CC}"/>
    <cellStyle name="40% - Accent3 424" xfId="42682" xr:uid="{E9361905-262F-4AEE-AD42-3A7C08614D82}"/>
    <cellStyle name="40% - Accent3 425" xfId="42702" xr:uid="{4EB64B10-73B1-48C9-9289-FDBAA2B0CE37}"/>
    <cellStyle name="40% - Accent3 426" xfId="42722" xr:uid="{19687E6B-0D24-429F-9B8C-65ED00F4ED62}"/>
    <cellStyle name="40% - Accent3 427" xfId="42742" xr:uid="{6D8DB16E-26E7-4B94-A21C-0B8EA78B4FCA}"/>
    <cellStyle name="40% - Accent3 428" xfId="42762" xr:uid="{A1A4574F-86CF-4F3B-815B-3F28DA04399F}"/>
    <cellStyle name="40% - Accent3 429" xfId="42782" xr:uid="{2F0B1FD6-2A9D-4014-A07D-0E7C22A40539}"/>
    <cellStyle name="40% - Accent3 43" xfId="17872" xr:uid="{4E72E479-1FD5-44C0-B82B-18366DE98B4B}"/>
    <cellStyle name="40% - Accent3 43 2" xfId="35677" xr:uid="{5D8AE367-82C7-4AA4-B244-8C0B5991CACC}"/>
    <cellStyle name="40% - Accent3 44" xfId="17892" xr:uid="{66423499-5D45-4873-AB23-1F9033362A3D}"/>
    <cellStyle name="40% - Accent3 44 2" xfId="35697" xr:uid="{5DD2AF2E-0B96-4BA8-97DD-63A2ED3C5131}"/>
    <cellStyle name="40% - Accent3 45" xfId="17912" xr:uid="{9717FF60-7B1A-4B55-979E-EA7E6EF210B8}"/>
    <cellStyle name="40% - Accent3 45 2" xfId="35717" xr:uid="{90B08D77-8922-4823-BE71-80DAC3C4D196}"/>
    <cellStyle name="40% - Accent3 46" xfId="17932" xr:uid="{1E83BD17-4673-45D0-8F5A-6A9C01EDE862}"/>
    <cellStyle name="40% - Accent3 46 2" xfId="35737" xr:uid="{05E657DF-893A-434A-BBFE-087EB813140A}"/>
    <cellStyle name="40% - Accent3 47" xfId="17973" xr:uid="{7FFAFC51-BB64-4569-A891-071BC7A06C8A}"/>
    <cellStyle name="40% - Accent3 47 2" xfId="35757" xr:uid="{4B621C96-0072-48C6-9AAB-35269B609EF9}"/>
    <cellStyle name="40% - Accent3 48" xfId="17996" xr:uid="{675E9E4C-5507-487B-82D9-C3BC185AF545}"/>
    <cellStyle name="40% - Accent3 49" xfId="18016" xr:uid="{C545E47D-4F6D-4DCA-95E8-30D21348DBD6}"/>
    <cellStyle name="40% - Accent3 5" xfId="290" xr:uid="{D47A0C17-11D8-4D9B-8E3B-505081138743}"/>
    <cellStyle name="40% - Accent3 5 2" xfId="525" xr:uid="{C7816519-D1E5-4842-9663-C08275CD15E2}"/>
    <cellStyle name="40% - Accent3 5 2 2" xfId="1224" xr:uid="{BD8402EA-75F9-4E67-A682-E75B8CF84B1C}"/>
    <cellStyle name="40% - Accent3 5 2 2 2" xfId="2329" xr:uid="{FD3A9676-EC60-4080-8345-8EF8B47A7D4D}"/>
    <cellStyle name="40% - Accent3 5 2 2 2 2" xfId="4409" xr:uid="{3B672548-7081-4231-B08A-822A7173FD0F}"/>
    <cellStyle name="40% - Accent3 5 2 2 2 2 2" xfId="8569" xr:uid="{83F34586-8E5B-4105-854B-4CA5FDEE3676}"/>
    <cellStyle name="40% - Accent3 5 2 2 2 2 2 2" xfId="17152" xr:uid="{3D6C6822-856B-49D2-AC9F-B62BD270B5E2}"/>
    <cellStyle name="40% - Accent3 5 2 2 2 2 2 2 2" xfId="34977" xr:uid="{9B37129F-C5A9-4C85-9FB1-A996DCD4F32E}"/>
    <cellStyle name="40% - Accent3 5 2 2 2 2 2 3" xfId="26477" xr:uid="{6B99F5A7-5977-4B6D-8EAC-97195640FB73}"/>
    <cellStyle name="40% - Accent3 5 2 2 2 2 3" xfId="12992" xr:uid="{3BF78F2A-B342-41BE-B610-77731AB47D88}"/>
    <cellStyle name="40% - Accent3 5 2 2 2 2 3 2" xfId="30817" xr:uid="{C865873F-B628-4521-B339-0904504D972C}"/>
    <cellStyle name="40% - Accent3 5 2 2 2 2 4" xfId="22317" xr:uid="{D7FE6C6E-8F5B-4156-BF15-A43EE41C4146}"/>
    <cellStyle name="40% - Accent3 5 2 2 2 3" xfId="6489" xr:uid="{0B3EAF06-9771-4487-AD32-8309FE79C9C9}"/>
    <cellStyle name="40% - Accent3 5 2 2 2 3 2" xfId="15072" xr:uid="{79FE1FAA-C417-48C1-ACBC-3331C08A7C44}"/>
    <cellStyle name="40% - Accent3 5 2 2 2 3 2 2" xfId="32897" xr:uid="{0FA40FD6-36CF-4B7A-9846-A10D63E0608F}"/>
    <cellStyle name="40% - Accent3 5 2 2 2 3 3" xfId="24397" xr:uid="{DA61FAA2-9E46-4E8C-8A8F-41C077B42498}"/>
    <cellStyle name="40% - Accent3 5 2 2 2 4" xfId="10912" xr:uid="{81E5A927-B37C-4CAD-B686-242DC9578DC3}"/>
    <cellStyle name="40% - Accent3 5 2 2 2 4 2" xfId="28737" xr:uid="{DC071390-271F-4CA0-8C14-3BC39CE44940}"/>
    <cellStyle name="40% - Accent3 5 2 2 2 5" xfId="20237" xr:uid="{69EEB90A-4B6B-4137-B153-FA62792E6D88}"/>
    <cellStyle name="40% - Accent3 5 2 2 3" xfId="3429" xr:uid="{3F197BC3-9B0D-4C76-B543-6F6620536945}"/>
    <cellStyle name="40% - Accent3 5 2 2 3 2" xfId="7589" xr:uid="{E1C406F7-C15A-46BA-B625-24CDED6E8DA2}"/>
    <cellStyle name="40% - Accent3 5 2 2 3 2 2" xfId="16172" xr:uid="{8822104A-20BD-4BB2-8389-258BF5194EF0}"/>
    <cellStyle name="40% - Accent3 5 2 2 3 2 2 2" xfId="33997" xr:uid="{8F5F9A95-8D9F-4370-B22B-18AE75958891}"/>
    <cellStyle name="40% - Accent3 5 2 2 3 2 3" xfId="25497" xr:uid="{1AAE33BE-AED3-4AAD-AAF2-9F3A9611B6F7}"/>
    <cellStyle name="40% - Accent3 5 2 2 3 3" xfId="12012" xr:uid="{BF5950BC-08BC-497C-A9D9-4965BEC94270}"/>
    <cellStyle name="40% - Accent3 5 2 2 3 3 2" xfId="29837" xr:uid="{0EF0CDA8-B09E-4A20-89BE-D7A7BEDB040F}"/>
    <cellStyle name="40% - Accent3 5 2 2 3 4" xfId="21337" xr:uid="{EA3546A5-A5B4-417F-878C-F01EC02F4D70}"/>
    <cellStyle name="40% - Accent3 5 2 2 4" xfId="5509" xr:uid="{D4D52709-1846-4AE3-99C0-4D783BA7A23C}"/>
    <cellStyle name="40% - Accent3 5 2 2 4 2" xfId="14092" xr:uid="{8E7F386B-C0A7-4D82-95B7-269446A48A9E}"/>
    <cellStyle name="40% - Accent3 5 2 2 4 2 2" xfId="31917" xr:uid="{D2B7D8D3-6F10-4FA8-AF79-3DFC1B6677B7}"/>
    <cellStyle name="40% - Accent3 5 2 2 4 3" xfId="23417" xr:uid="{D7BEFA94-7F38-46D3-8E8F-8000B67332AB}"/>
    <cellStyle name="40% - Accent3 5 2 2 5" xfId="9932" xr:uid="{89AD09FF-510D-4385-BA33-BE0997DE3240}"/>
    <cellStyle name="40% - Accent3 5 2 2 5 2" xfId="27757" xr:uid="{8CAA53FA-F93A-4905-B7FB-6C861022EC38}"/>
    <cellStyle name="40% - Accent3 5 2 2 6" xfId="19257" xr:uid="{FEC0CD35-6007-4A80-B712-5D3757DCC744}"/>
    <cellStyle name="40% - Accent3 5 2 3" xfId="1849" xr:uid="{9F7EA8C7-257F-42EA-8353-1ED20EB37B9E}"/>
    <cellStyle name="40% - Accent3 5 2 3 2" xfId="3929" xr:uid="{D90E2C4A-B3C5-4A01-9825-169658976B12}"/>
    <cellStyle name="40% - Accent3 5 2 3 2 2" xfId="8089" xr:uid="{7C9A13E6-131C-476C-89CA-BA49C7EFACB3}"/>
    <cellStyle name="40% - Accent3 5 2 3 2 2 2" xfId="16672" xr:uid="{781AC15E-5730-4243-B09D-E48D9EE721D6}"/>
    <cellStyle name="40% - Accent3 5 2 3 2 2 2 2" xfId="34497" xr:uid="{9A3DB8A0-A913-4A29-B534-9EA3CF98184E}"/>
    <cellStyle name="40% - Accent3 5 2 3 2 2 3" xfId="25997" xr:uid="{F39B842E-549E-4864-A353-1BE15639FD5D}"/>
    <cellStyle name="40% - Accent3 5 2 3 2 3" xfId="12512" xr:uid="{729F4A70-0670-4E20-9D57-AA155016C45A}"/>
    <cellStyle name="40% - Accent3 5 2 3 2 3 2" xfId="30337" xr:uid="{21253754-B81D-4853-81EB-6315EA812565}"/>
    <cellStyle name="40% - Accent3 5 2 3 2 4" xfId="21837" xr:uid="{5D7064C3-C910-46F1-BF79-D77A8856A98B}"/>
    <cellStyle name="40% - Accent3 5 2 3 3" xfId="6009" xr:uid="{2E3C7134-B22E-4783-888A-001F8879974F}"/>
    <cellStyle name="40% - Accent3 5 2 3 3 2" xfId="14592" xr:uid="{3181A551-6B55-4428-B5D9-D4C56F3E9D07}"/>
    <cellStyle name="40% - Accent3 5 2 3 3 2 2" xfId="32417" xr:uid="{895FDF90-4174-442E-B892-4EEDF7954DB3}"/>
    <cellStyle name="40% - Accent3 5 2 3 3 3" xfId="23917" xr:uid="{2AF2593E-1153-4E18-AE9E-72DB18FA408F}"/>
    <cellStyle name="40% - Accent3 5 2 3 4" xfId="10432" xr:uid="{FAEE804B-DF96-4431-9F86-E931E799BA99}"/>
    <cellStyle name="40% - Accent3 5 2 3 4 2" xfId="28257" xr:uid="{C5CF62A9-3D25-441A-A58A-EDEE24E87465}"/>
    <cellStyle name="40% - Accent3 5 2 3 5" xfId="19757" xr:uid="{74CA491C-F6EF-4687-8317-DCB1A82677C3}"/>
    <cellStyle name="40% - Accent3 5 2 4" xfId="2949" xr:uid="{A8DEF8F2-2F7F-462E-9D02-AA27B525E7C5}"/>
    <cellStyle name="40% - Accent3 5 2 4 2" xfId="7109" xr:uid="{D801A1E7-BC21-4E62-AAD8-625FB9A4A700}"/>
    <cellStyle name="40% - Accent3 5 2 4 2 2" xfId="15692" xr:uid="{C483C7CA-539B-4A9C-9D93-EC0330D9B489}"/>
    <cellStyle name="40% - Accent3 5 2 4 2 2 2" xfId="33517" xr:uid="{0D549F12-9C53-4C39-8B81-D6C570561732}"/>
    <cellStyle name="40% - Accent3 5 2 4 2 3" xfId="25017" xr:uid="{A0D9000F-C8E0-445F-BC46-489C6D5CDD67}"/>
    <cellStyle name="40% - Accent3 5 2 4 3" xfId="11532" xr:uid="{E9200E34-D9C1-4FC2-AA0B-C753D446E3C5}"/>
    <cellStyle name="40% - Accent3 5 2 4 3 2" xfId="29357" xr:uid="{10F131C4-0DD0-498A-84E0-47A5A2DDA403}"/>
    <cellStyle name="40% - Accent3 5 2 4 4" xfId="20857" xr:uid="{D1B68028-2821-4E69-BA5E-BCB021736FA2}"/>
    <cellStyle name="40% - Accent3 5 2 5" xfId="5029" xr:uid="{FB63B308-459E-4A6A-A462-54E8352F5B55}"/>
    <cellStyle name="40% - Accent3 5 2 5 2" xfId="13612" xr:uid="{3EC15C10-2B19-49A5-87B2-0A356C409C3D}"/>
    <cellStyle name="40% - Accent3 5 2 5 2 2" xfId="31437" xr:uid="{FA6C60BD-F38C-409B-BCCF-F9CB7B3F420B}"/>
    <cellStyle name="40% - Accent3 5 2 5 3" xfId="22937" xr:uid="{5EDF8266-4D40-446F-B616-9442673CE721}"/>
    <cellStyle name="40% - Accent3 5 2 6" xfId="9452" xr:uid="{CA0D611C-2C7F-430B-9AA1-56642C5348FB}"/>
    <cellStyle name="40% - Accent3 5 2 6 2" xfId="27277" xr:uid="{B2FA81C7-5E91-4749-9A64-20053D1C4996}"/>
    <cellStyle name="40% - Accent3 5 2 7" xfId="18777" xr:uid="{DA743276-1D37-4488-BFBF-3F752D0A4AB8}"/>
    <cellStyle name="40% - Accent3 5 3" xfId="1163" xr:uid="{194E2F8D-CAB2-4F2D-8B6D-90C2DB978964}"/>
    <cellStyle name="40% - Accent3 5 3 2" xfId="2269" xr:uid="{37DD99BA-179F-456F-A161-242C31A8C101}"/>
    <cellStyle name="40% - Accent3 5 3 2 2" xfId="4349" xr:uid="{B95AD790-77AB-432D-8539-8A3DA6F3EDF4}"/>
    <cellStyle name="40% - Accent3 5 3 2 2 2" xfId="8509" xr:uid="{7A7F830B-4B6A-4A14-850E-6A56F7F03E18}"/>
    <cellStyle name="40% - Accent3 5 3 2 2 2 2" xfId="17092" xr:uid="{370C8A92-FB3F-4F61-8A02-F2AB05CF04AE}"/>
    <cellStyle name="40% - Accent3 5 3 2 2 2 2 2" xfId="34917" xr:uid="{95E61F36-65A2-4258-A375-EB546D8BECE3}"/>
    <cellStyle name="40% - Accent3 5 3 2 2 2 3" xfId="26417" xr:uid="{4CFA9BE2-3FA5-442E-B4F6-862C102F7BC0}"/>
    <cellStyle name="40% - Accent3 5 3 2 2 3" xfId="12932" xr:uid="{9CD9433E-549E-4D99-946B-C67BAED187A8}"/>
    <cellStyle name="40% - Accent3 5 3 2 2 3 2" xfId="30757" xr:uid="{6B83A85F-FA09-4DA6-BB21-1F84112D853C}"/>
    <cellStyle name="40% - Accent3 5 3 2 2 4" xfId="22257" xr:uid="{DD0415B8-BCD2-4286-B251-46FB3D68707B}"/>
    <cellStyle name="40% - Accent3 5 3 2 3" xfId="6429" xr:uid="{3628D3BC-C44E-4C5C-AC6D-05D53D36AA77}"/>
    <cellStyle name="40% - Accent3 5 3 2 3 2" xfId="15012" xr:uid="{1023AA26-87E8-4252-BE99-A744AEB818DD}"/>
    <cellStyle name="40% - Accent3 5 3 2 3 2 2" xfId="32837" xr:uid="{AE45862C-A1E4-4E85-8F19-8E511537BE72}"/>
    <cellStyle name="40% - Accent3 5 3 2 3 3" xfId="24337" xr:uid="{B75106B1-17FF-4B7D-AC7A-194E0DD6699B}"/>
    <cellStyle name="40% - Accent3 5 3 2 4" xfId="10852" xr:uid="{8B480A60-FF58-49F0-BDF3-44432118BAD2}"/>
    <cellStyle name="40% - Accent3 5 3 2 4 2" xfId="28677" xr:uid="{4556DFAC-0C1A-4E2D-95EC-B9454874DC81}"/>
    <cellStyle name="40% - Accent3 5 3 2 5" xfId="20177" xr:uid="{B9037847-4D0A-424D-9D25-623AE92B621D}"/>
    <cellStyle name="40% - Accent3 5 3 3" xfId="3369" xr:uid="{995E84D0-95F6-41A5-A056-BE851DC12F61}"/>
    <cellStyle name="40% - Accent3 5 3 3 2" xfId="7529" xr:uid="{270E950F-CC04-41B4-AC21-AFCC2A884EBA}"/>
    <cellStyle name="40% - Accent3 5 3 3 2 2" xfId="16112" xr:uid="{86AA9BB9-A099-43A0-B24D-6F27E9B9AC90}"/>
    <cellStyle name="40% - Accent3 5 3 3 2 2 2" xfId="33937" xr:uid="{A8E84EC2-926E-4341-B717-6CF03FFFDDA7}"/>
    <cellStyle name="40% - Accent3 5 3 3 2 3" xfId="25437" xr:uid="{0FBAD64A-233B-49ED-B0CD-AA3522C0B49B}"/>
    <cellStyle name="40% - Accent3 5 3 3 3" xfId="11952" xr:uid="{3376967F-63EA-42EB-AEF5-FCF2C7F1E151}"/>
    <cellStyle name="40% - Accent3 5 3 3 3 2" xfId="29777" xr:uid="{06221550-43CE-4464-A4BB-3F6FF1777BB1}"/>
    <cellStyle name="40% - Accent3 5 3 3 4" xfId="21277" xr:uid="{1A69D119-BC7C-4566-BA27-426F494E1D63}"/>
    <cellStyle name="40% - Accent3 5 3 4" xfId="5449" xr:uid="{C7C0916E-EA2B-4A93-AF5B-706B4F462504}"/>
    <cellStyle name="40% - Accent3 5 3 4 2" xfId="14032" xr:uid="{B0BCE195-E70B-41F9-8538-00030CCAFD87}"/>
    <cellStyle name="40% - Accent3 5 3 4 2 2" xfId="31857" xr:uid="{9E4CD988-E9A0-4469-824C-4358D0F342CF}"/>
    <cellStyle name="40% - Accent3 5 3 4 3" xfId="23357" xr:uid="{5EE88D08-4CB7-4084-B245-5779EC48E2A8}"/>
    <cellStyle name="40% - Accent3 5 3 5" xfId="9872" xr:uid="{0FDEDAC2-1F91-4101-B3FE-35E60E841030}"/>
    <cellStyle name="40% - Accent3 5 3 5 2" xfId="27697" xr:uid="{C21CE43C-3A91-408E-821A-ABB2C4DF88AF}"/>
    <cellStyle name="40% - Accent3 5 3 6" xfId="19197" xr:uid="{35D3A230-2097-4BCE-B1AB-0EE7B34F20AD}"/>
    <cellStyle name="40% - Accent3 5 4" xfId="1789" xr:uid="{2FF08BE7-8F41-4B60-A35E-83F209808860}"/>
    <cellStyle name="40% - Accent3 5 4 2" xfId="3869" xr:uid="{A54B0308-D04F-4092-ACF0-9D826A814BB6}"/>
    <cellStyle name="40% - Accent3 5 4 2 2" xfId="8029" xr:uid="{1E3CED01-D252-4FAC-B5DE-35C06CF31D95}"/>
    <cellStyle name="40% - Accent3 5 4 2 2 2" xfId="16612" xr:uid="{13F6655D-98BA-4484-AF2C-37385657A005}"/>
    <cellStyle name="40% - Accent3 5 4 2 2 2 2" xfId="34437" xr:uid="{57AD5457-9CAC-49E7-BE52-369401F15AB6}"/>
    <cellStyle name="40% - Accent3 5 4 2 2 3" xfId="25937" xr:uid="{80D45D7C-39A0-4F38-B959-60E8A3C5A357}"/>
    <cellStyle name="40% - Accent3 5 4 2 3" xfId="12452" xr:uid="{91AB4857-630B-40F0-8259-EDAB0FBD9012}"/>
    <cellStyle name="40% - Accent3 5 4 2 3 2" xfId="30277" xr:uid="{833D514B-99C6-4E68-A620-23523F0FBEA6}"/>
    <cellStyle name="40% - Accent3 5 4 2 4" xfId="21777" xr:uid="{922125DD-8F11-497A-BA6C-A3B04CEB313E}"/>
    <cellStyle name="40% - Accent3 5 4 3" xfId="5949" xr:uid="{2379E8D2-9999-48FA-92B8-A2569F2DB430}"/>
    <cellStyle name="40% - Accent3 5 4 3 2" xfId="14532" xr:uid="{BAC59F40-E3D9-4E74-AEF6-2E88BD23CBFD}"/>
    <cellStyle name="40% - Accent3 5 4 3 2 2" xfId="32357" xr:uid="{B1E386B6-8C03-4104-ADB2-E60F6BF938F8}"/>
    <cellStyle name="40% - Accent3 5 4 3 3" xfId="23857" xr:uid="{B50797C3-B03E-4401-AA12-9B412552A5FE}"/>
    <cellStyle name="40% - Accent3 5 4 4" xfId="10372" xr:uid="{6384C430-0B20-4C21-ACBD-1465596ED04F}"/>
    <cellStyle name="40% - Accent3 5 4 4 2" xfId="28197" xr:uid="{2042A07D-0041-42C2-AEEC-2BC46DBD8802}"/>
    <cellStyle name="40% - Accent3 5 4 5" xfId="19697" xr:uid="{7BC0D8BA-6CBB-45D9-AF3B-A380C0529F1F}"/>
    <cellStyle name="40% - Accent3 5 5" xfId="2889" xr:uid="{888F442B-49CA-44A9-AF1B-A90A00C3113C}"/>
    <cellStyle name="40% - Accent3 5 5 2" xfId="7049" xr:uid="{27FFD763-117E-4869-947D-FD02386AE8F6}"/>
    <cellStyle name="40% - Accent3 5 5 2 2" xfId="15632" xr:uid="{30DE7F1E-B374-4C07-AEC0-88B62EE56174}"/>
    <cellStyle name="40% - Accent3 5 5 2 2 2" xfId="33457" xr:uid="{40BEDAE9-7CD3-4F1F-9333-49AFC72D27E7}"/>
    <cellStyle name="40% - Accent3 5 5 2 3" xfId="24957" xr:uid="{D1218D63-11E2-442C-BB07-887B3289441D}"/>
    <cellStyle name="40% - Accent3 5 5 3" xfId="11472" xr:uid="{EE1C18CE-204F-4D15-B6DB-9BD551159269}"/>
    <cellStyle name="40% - Accent3 5 5 3 2" xfId="29297" xr:uid="{7C255131-22EA-475A-B11F-BAEADD34B9E1}"/>
    <cellStyle name="40% - Accent3 5 5 4" xfId="20797" xr:uid="{D6C43C41-88BA-4820-AACC-FF62E17B3A40}"/>
    <cellStyle name="40% - Accent3 5 6" xfId="4969" xr:uid="{7036DE23-E30A-434D-A252-8D8797C983FC}"/>
    <cellStyle name="40% - Accent3 5 6 2" xfId="13552" xr:uid="{E767E0F4-35C7-4B62-B792-9C3530CAFEDA}"/>
    <cellStyle name="40% - Accent3 5 6 2 2" xfId="31377" xr:uid="{58FDA1CB-9EFB-40D5-A956-886C460CA33C}"/>
    <cellStyle name="40% - Accent3 5 6 3" xfId="22877" xr:uid="{2C2DFDB8-26FF-4120-B71F-9624627084DD}"/>
    <cellStyle name="40% - Accent3 5 7" xfId="9392" xr:uid="{A4AB7496-D1C2-4804-B06C-92DC4BE3CB25}"/>
    <cellStyle name="40% - Accent3 5 7 2" xfId="27217" xr:uid="{A600EEB1-ABD9-462E-AD8E-7FFEA4FF7AA5}"/>
    <cellStyle name="40% - Accent3 5 8" xfId="18717" xr:uid="{BD9C862E-828A-4F26-AEB9-399637651E9E}"/>
    <cellStyle name="40% - Accent3 50" xfId="18036" xr:uid="{5D64D1D1-5C52-438A-91E6-A55DD80ECDEF}"/>
    <cellStyle name="40% - Accent3 51" xfId="18056" xr:uid="{5D34B526-8D1E-4E74-B82C-91A8D40B147D}"/>
    <cellStyle name="40% - Accent3 52" xfId="18076" xr:uid="{175583D2-527B-44D2-8FAB-195C279ADE71}"/>
    <cellStyle name="40% - Accent3 53" xfId="18096" xr:uid="{BDF8A1FF-DDB0-4F44-A43F-CF47C9E65824}"/>
    <cellStyle name="40% - Accent3 54" xfId="18116" xr:uid="{FC319234-401F-4980-8EEF-5EB2A2558181}"/>
    <cellStyle name="40% - Accent3 55" xfId="18136" xr:uid="{01FA4143-0502-4A42-8D6A-B03352C99F17}"/>
    <cellStyle name="40% - Accent3 56" xfId="18156" xr:uid="{87410B55-1C2C-4076-8367-357FBF451C0A}"/>
    <cellStyle name="40% - Accent3 57" xfId="18176" xr:uid="{34E909BC-9DF7-4443-9DA1-FE85EFE0AA17}"/>
    <cellStyle name="40% - Accent3 58" xfId="18196" xr:uid="{02083243-6C41-424D-8C25-4225D071458E}"/>
    <cellStyle name="40% - Accent3 59" xfId="18216" xr:uid="{C0B0C608-FD94-4289-848D-D62577C56B50}"/>
    <cellStyle name="40% - Accent3 6" xfId="653" xr:uid="{C039082D-9B20-4594-993C-F319DF614E1D}"/>
    <cellStyle name="40% - Accent3 6 2" xfId="1259" xr:uid="{13F5546A-75A0-40DC-9800-C065B3F2605E}"/>
    <cellStyle name="40% - Accent3 6 2 2" xfId="2349" xr:uid="{F2256176-A674-4620-942C-9910310997BF}"/>
    <cellStyle name="40% - Accent3 6 2 2 2" xfId="4429" xr:uid="{D17DF90A-D92D-4DB7-A1DD-B36E08777E1D}"/>
    <cellStyle name="40% - Accent3 6 2 2 2 2" xfId="8589" xr:uid="{A8E3D30B-8E2B-49BA-B9BC-CBC9547991A4}"/>
    <cellStyle name="40% - Accent3 6 2 2 2 2 2" xfId="17172" xr:uid="{E5C49A86-F669-4D5C-A090-C1EBF12B7F89}"/>
    <cellStyle name="40% - Accent3 6 2 2 2 2 2 2" xfId="34997" xr:uid="{F67DE69B-83D4-4F82-9674-65CECBFAB4F8}"/>
    <cellStyle name="40% - Accent3 6 2 2 2 2 3" xfId="26497" xr:uid="{5623C9D1-354F-4482-854A-25C7D751EFDB}"/>
    <cellStyle name="40% - Accent3 6 2 2 2 3" xfId="13012" xr:uid="{C76A6E2A-1996-413E-8B3A-89C63E80CDBF}"/>
    <cellStyle name="40% - Accent3 6 2 2 2 3 2" xfId="30837" xr:uid="{8CFBAF35-C817-4DD5-8D17-38F4F9D2BBEB}"/>
    <cellStyle name="40% - Accent3 6 2 2 2 4" xfId="22337" xr:uid="{44DC7AC6-951D-4D69-9593-6F2D5DCA3CF1}"/>
    <cellStyle name="40% - Accent3 6 2 2 3" xfId="6509" xr:uid="{DFB5FEA8-F467-4073-846E-D3A94206EA91}"/>
    <cellStyle name="40% - Accent3 6 2 2 3 2" xfId="15092" xr:uid="{B616D80F-2CDD-4C6B-B4AA-EFCCE51124BB}"/>
    <cellStyle name="40% - Accent3 6 2 2 3 2 2" xfId="32917" xr:uid="{BF66BDCF-2D16-41DD-99A8-FDD52E76C92D}"/>
    <cellStyle name="40% - Accent3 6 2 2 3 3" xfId="24417" xr:uid="{6681F4E3-BEF6-4612-86E0-A5C1F26DA753}"/>
    <cellStyle name="40% - Accent3 6 2 2 4" xfId="10932" xr:uid="{5B22685F-A656-445B-BB98-3B584F67C333}"/>
    <cellStyle name="40% - Accent3 6 2 2 4 2" xfId="28757" xr:uid="{EFF5DD95-ACF9-41A7-B97D-FC6EC72873CE}"/>
    <cellStyle name="40% - Accent3 6 2 2 5" xfId="20257" xr:uid="{23EEE5CE-7492-4908-9A02-9E565436B8AA}"/>
    <cellStyle name="40% - Accent3 6 2 3" xfId="3449" xr:uid="{C0268DB4-E51A-48F2-B0E5-B9A552504049}"/>
    <cellStyle name="40% - Accent3 6 2 3 2" xfId="7609" xr:uid="{7D5695CE-A2B1-45BE-B744-5B7B5DB81A5C}"/>
    <cellStyle name="40% - Accent3 6 2 3 2 2" xfId="16192" xr:uid="{21142773-9BB1-4F61-A666-F553AD3B9AA7}"/>
    <cellStyle name="40% - Accent3 6 2 3 2 2 2" xfId="34017" xr:uid="{6CA133FF-86F7-4C35-9F81-47CC7C676A51}"/>
    <cellStyle name="40% - Accent3 6 2 3 2 3" xfId="25517" xr:uid="{ADB5ADC4-6047-4A61-A093-77465B84A892}"/>
    <cellStyle name="40% - Accent3 6 2 3 3" xfId="12032" xr:uid="{05F792CE-EF92-4DCE-BF4D-E74ED3F753AE}"/>
    <cellStyle name="40% - Accent3 6 2 3 3 2" xfId="29857" xr:uid="{4CC02248-E4C6-4871-B0E0-6954ADFB0CC0}"/>
    <cellStyle name="40% - Accent3 6 2 3 4" xfId="21357" xr:uid="{ED6FA86F-EF66-4EB4-9A3B-E14C8EB3ED80}"/>
    <cellStyle name="40% - Accent3 6 2 4" xfId="5529" xr:uid="{FDE272EE-8A6C-4E44-BE44-BC1D5F212AB9}"/>
    <cellStyle name="40% - Accent3 6 2 4 2" xfId="14112" xr:uid="{F6F048D6-BF6C-418D-BB82-4B2FF26E36E1}"/>
    <cellStyle name="40% - Accent3 6 2 4 2 2" xfId="31937" xr:uid="{6088C3F3-0320-4A80-832E-5A15F5963863}"/>
    <cellStyle name="40% - Accent3 6 2 4 3" xfId="23437" xr:uid="{14F207F8-029C-4D69-AAD2-4E36B67950EA}"/>
    <cellStyle name="40% - Accent3 6 2 5" xfId="9952" xr:uid="{EC8A4BB6-FCDF-4428-A43B-93B1F64A2CEA}"/>
    <cellStyle name="40% - Accent3 6 2 5 2" xfId="27777" xr:uid="{FE8A81A2-B7CC-4C55-A205-B4C9B3DCC9A9}"/>
    <cellStyle name="40% - Accent3 6 2 6" xfId="19277" xr:uid="{41B46963-64AE-452A-B4C3-1901F3A9B8EC}"/>
    <cellStyle name="40% - Accent3 6 3" xfId="1869" xr:uid="{A5E4F09E-C1B9-4627-9CD3-78BCD17190DE}"/>
    <cellStyle name="40% - Accent3 6 3 2" xfId="3949" xr:uid="{A411EB74-3B39-413F-AE07-E4CDDF27A02F}"/>
    <cellStyle name="40% - Accent3 6 3 2 2" xfId="8109" xr:uid="{E79DB3C4-4B57-4F58-88A4-E2ED7AF61756}"/>
    <cellStyle name="40% - Accent3 6 3 2 2 2" xfId="16692" xr:uid="{DE6719A9-FA94-46CE-A31B-B0D4B3893620}"/>
    <cellStyle name="40% - Accent3 6 3 2 2 2 2" xfId="34517" xr:uid="{4B48695D-5A39-4BEB-A83B-A88FB81E53D9}"/>
    <cellStyle name="40% - Accent3 6 3 2 2 3" xfId="26017" xr:uid="{94276CA3-6C84-4127-9B22-29D221CF663B}"/>
    <cellStyle name="40% - Accent3 6 3 2 3" xfId="12532" xr:uid="{803BCFDC-7049-4CD3-A5BE-7228B1E51DAD}"/>
    <cellStyle name="40% - Accent3 6 3 2 3 2" xfId="30357" xr:uid="{ED417A08-E482-4C8D-B776-5C82623F94C7}"/>
    <cellStyle name="40% - Accent3 6 3 2 4" xfId="21857" xr:uid="{E9FA42A0-EBAE-4E33-9553-3F0A7CCF9DA4}"/>
    <cellStyle name="40% - Accent3 6 3 3" xfId="6029" xr:uid="{FD8AC86E-6DBE-45D1-A505-E6B394C4AA0C}"/>
    <cellStyle name="40% - Accent3 6 3 3 2" xfId="14612" xr:uid="{AF73C275-9FB5-4519-B9F0-00141EA655DD}"/>
    <cellStyle name="40% - Accent3 6 3 3 2 2" xfId="32437" xr:uid="{E006C972-6DBC-44D1-B6A1-5526192CEE14}"/>
    <cellStyle name="40% - Accent3 6 3 3 3" xfId="23937" xr:uid="{D1B5200D-02DC-474D-897C-D9DA08F6B06D}"/>
    <cellStyle name="40% - Accent3 6 3 4" xfId="10452" xr:uid="{A582F96A-0A54-4B2F-8BBF-9E7A7822CE72}"/>
    <cellStyle name="40% - Accent3 6 3 4 2" xfId="28277" xr:uid="{3AB72099-FE3A-4A11-86D4-1951308248AC}"/>
    <cellStyle name="40% - Accent3 6 3 5" xfId="19777" xr:uid="{F7FCD688-ABB7-46EE-9033-4D3BB35E5468}"/>
    <cellStyle name="40% - Accent3 6 4" xfId="2969" xr:uid="{987CFE40-F96D-4620-9A40-F7FE583D6359}"/>
    <cellStyle name="40% - Accent3 6 4 2" xfId="7129" xr:uid="{DE78FD5C-8C3A-4643-9509-68B9B3C812F6}"/>
    <cellStyle name="40% - Accent3 6 4 2 2" xfId="15712" xr:uid="{6F3986AC-5774-422C-A179-EF8C54EF668A}"/>
    <cellStyle name="40% - Accent3 6 4 2 2 2" xfId="33537" xr:uid="{37A200BF-F673-4308-9470-BFCA24FBE304}"/>
    <cellStyle name="40% - Accent3 6 4 2 3" xfId="25037" xr:uid="{044A03AA-FD5C-4612-B0A7-BEAD8A3D7C2B}"/>
    <cellStyle name="40% - Accent3 6 4 3" xfId="11552" xr:uid="{9FBB83F3-DBF0-4A31-92B7-B2BF5098DD74}"/>
    <cellStyle name="40% - Accent3 6 4 3 2" xfId="29377" xr:uid="{E0BAFCBB-BA85-49A6-BAB3-67BB89E65D20}"/>
    <cellStyle name="40% - Accent3 6 4 4" xfId="20877" xr:uid="{2852E463-004B-41B4-89B1-E2CB2D78E0E9}"/>
    <cellStyle name="40% - Accent3 6 5" xfId="5049" xr:uid="{9C91FFDC-5BEC-497E-B1EB-00B49FB8ABFD}"/>
    <cellStyle name="40% - Accent3 6 5 2" xfId="13632" xr:uid="{3C7678A3-8072-4E91-A14C-FC83D8295C18}"/>
    <cellStyle name="40% - Accent3 6 5 2 2" xfId="31457" xr:uid="{07ED0696-F55C-4101-9338-5ECDFC185DCE}"/>
    <cellStyle name="40% - Accent3 6 5 3" xfId="22957" xr:uid="{097C09F8-64BA-43E3-BB87-A716974AA35D}"/>
    <cellStyle name="40% - Accent3 6 6" xfId="9472" xr:uid="{6678AE8A-D940-4FF2-9474-3DB349FB4D68}"/>
    <cellStyle name="40% - Accent3 6 6 2" xfId="27297" xr:uid="{04EA93DE-9A5F-437D-900B-7DE658576F4B}"/>
    <cellStyle name="40% - Accent3 6 7" xfId="18797" xr:uid="{FEB034DB-2FB3-42E5-823D-56EE9C3E1BD2}"/>
    <cellStyle name="40% - Accent3 60" xfId="18236" xr:uid="{BFECA394-0A48-416F-9E5D-95078D0A5858}"/>
    <cellStyle name="40% - Accent3 61" xfId="18256" xr:uid="{B0004204-7301-404D-88A6-35147118679C}"/>
    <cellStyle name="40% - Accent3 62" xfId="18276" xr:uid="{7AC7E8E7-9E5B-4FFC-9DB7-3D594CA79356}"/>
    <cellStyle name="40% - Accent3 63" xfId="18296" xr:uid="{E630EF08-8B2B-4316-8EDF-AA6F83277C68}"/>
    <cellStyle name="40% - Accent3 64" xfId="18316" xr:uid="{8D211426-EC06-4184-98DD-E15FE0EF2B0D}"/>
    <cellStyle name="40% - Accent3 65" xfId="18336" xr:uid="{213180FB-39DE-4F4F-B8B2-AD98703E28AE}"/>
    <cellStyle name="40% - Accent3 66" xfId="18356" xr:uid="{3D61AB91-4EF1-42AF-97A1-0392822B71A6}"/>
    <cellStyle name="40% - Accent3 67" xfId="18376" xr:uid="{F56C5D25-77F4-4409-8F1A-C77EEFEA41BC}"/>
    <cellStyle name="40% - Accent3 68" xfId="18396" xr:uid="{EC936DFF-7C3F-476D-81E6-3D9707000D1F}"/>
    <cellStyle name="40% - Accent3 69" xfId="18417" xr:uid="{C861B8B9-F11D-436B-8D88-5A867F1A5ECC}"/>
    <cellStyle name="40% - Accent3 7" xfId="673" xr:uid="{4A152783-00FA-46F7-BC53-541FAD93423C}"/>
    <cellStyle name="40% - Accent3 7 2" xfId="1279" xr:uid="{B9B2838E-5444-40FA-B036-F645DCAA14DC}"/>
    <cellStyle name="40% - Accent3 7 2 2" xfId="2369" xr:uid="{DA7A54D6-4F99-4524-A693-529D66CAB3FF}"/>
    <cellStyle name="40% - Accent3 7 2 2 2" xfId="4449" xr:uid="{845A18A5-3089-456C-AEFF-8E652C146D9A}"/>
    <cellStyle name="40% - Accent3 7 2 2 2 2" xfId="8609" xr:uid="{85A37778-793C-4F32-980C-CE355CB4FC9E}"/>
    <cellStyle name="40% - Accent3 7 2 2 2 2 2" xfId="17192" xr:uid="{CFFD7DCA-CB80-49DA-9CF9-686CD4C1D554}"/>
    <cellStyle name="40% - Accent3 7 2 2 2 2 2 2" xfId="35017" xr:uid="{CE8AE499-C0BE-406A-BF10-72209E92919A}"/>
    <cellStyle name="40% - Accent3 7 2 2 2 2 3" xfId="26517" xr:uid="{E69472C2-0831-46AB-84BC-D8D6E55292BD}"/>
    <cellStyle name="40% - Accent3 7 2 2 2 3" xfId="13032" xr:uid="{17410655-CD45-495C-99D1-8A568B433E75}"/>
    <cellStyle name="40% - Accent3 7 2 2 2 3 2" xfId="30857" xr:uid="{54AC5C85-306B-4A59-8393-BE2CC9062359}"/>
    <cellStyle name="40% - Accent3 7 2 2 2 4" xfId="22357" xr:uid="{EF2CCAB1-8DF8-4237-9163-3ED598724878}"/>
    <cellStyle name="40% - Accent3 7 2 2 3" xfId="6529" xr:uid="{9ECE77E3-A74B-4D9D-9B47-664E9211AC09}"/>
    <cellStyle name="40% - Accent3 7 2 2 3 2" xfId="15112" xr:uid="{E52BE5D2-B6C8-4504-9CA9-34044293634A}"/>
    <cellStyle name="40% - Accent3 7 2 2 3 2 2" xfId="32937" xr:uid="{0BF62D16-13EF-493F-9536-835D6CF8F5C3}"/>
    <cellStyle name="40% - Accent3 7 2 2 3 3" xfId="24437" xr:uid="{89050EC5-F57B-4E04-AEDB-544EE9114253}"/>
    <cellStyle name="40% - Accent3 7 2 2 4" xfId="10952" xr:uid="{A1336C68-7EE4-4D98-9B62-D6C6A2A03FD5}"/>
    <cellStyle name="40% - Accent3 7 2 2 4 2" xfId="28777" xr:uid="{D938B3A4-0CBF-4FA0-9012-4E426F693310}"/>
    <cellStyle name="40% - Accent3 7 2 2 5" xfId="20277" xr:uid="{D869EC7B-DE8F-4896-A1C9-DD36A8D8DD31}"/>
    <cellStyle name="40% - Accent3 7 2 3" xfId="3469" xr:uid="{F5F10BE5-CB9A-45EE-89D0-C866B4304F18}"/>
    <cellStyle name="40% - Accent3 7 2 3 2" xfId="7629" xr:uid="{06733B1E-65F8-40CD-8709-3E78711DD965}"/>
    <cellStyle name="40% - Accent3 7 2 3 2 2" xfId="16212" xr:uid="{8DB69811-0204-46BB-999A-7E126AF03254}"/>
    <cellStyle name="40% - Accent3 7 2 3 2 2 2" xfId="34037" xr:uid="{55F4A986-0A9B-46B5-BCCE-CF6F10222C12}"/>
    <cellStyle name="40% - Accent3 7 2 3 2 3" xfId="25537" xr:uid="{C01913D5-9456-47E2-8B86-1EDAC6842B83}"/>
    <cellStyle name="40% - Accent3 7 2 3 3" xfId="12052" xr:uid="{F778E8C6-9D82-456B-A810-007D61394F2A}"/>
    <cellStyle name="40% - Accent3 7 2 3 3 2" xfId="29877" xr:uid="{EAFE687B-6DAC-48DD-B672-45E71369D28E}"/>
    <cellStyle name="40% - Accent3 7 2 3 4" xfId="21377" xr:uid="{18A85816-B9DF-4B03-86D2-207ECD035F6D}"/>
    <cellStyle name="40% - Accent3 7 2 4" xfId="5549" xr:uid="{4471F9B5-3CF6-4601-9776-FEC4589A1A41}"/>
    <cellStyle name="40% - Accent3 7 2 4 2" xfId="14132" xr:uid="{61C019ED-5244-43DA-985B-07DDF71AFDD6}"/>
    <cellStyle name="40% - Accent3 7 2 4 2 2" xfId="31957" xr:uid="{C26C2238-EABE-4047-BA30-86BCBE1A1067}"/>
    <cellStyle name="40% - Accent3 7 2 4 3" xfId="23457" xr:uid="{410E2668-9A7D-41BF-86DE-2D6333224614}"/>
    <cellStyle name="40% - Accent3 7 2 5" xfId="9972" xr:uid="{F72E4418-5EF7-4E0C-ADFE-86DE5FB5AD86}"/>
    <cellStyle name="40% - Accent3 7 2 5 2" xfId="27797" xr:uid="{12C79364-0743-4913-B84B-0E4915CA6BBD}"/>
    <cellStyle name="40% - Accent3 7 2 6" xfId="19297" xr:uid="{E47A9217-EA82-4977-B81F-48DB2DF4C9F3}"/>
    <cellStyle name="40% - Accent3 7 3" xfId="1889" xr:uid="{25243569-49B3-4888-B822-FB70B8427460}"/>
    <cellStyle name="40% - Accent3 7 3 2" xfId="3969" xr:uid="{7B76DCD2-10C3-4869-8ADB-BDA39B27418D}"/>
    <cellStyle name="40% - Accent3 7 3 2 2" xfId="8129" xr:uid="{7CF1C300-1C15-412E-A7DC-6AA4E23E2508}"/>
    <cellStyle name="40% - Accent3 7 3 2 2 2" xfId="16712" xr:uid="{5527FD7D-D5DF-4C65-9DED-2D984575F576}"/>
    <cellStyle name="40% - Accent3 7 3 2 2 2 2" xfId="34537" xr:uid="{8F3C0D64-F863-41BC-921F-82F26443D325}"/>
    <cellStyle name="40% - Accent3 7 3 2 2 3" xfId="26037" xr:uid="{719466F6-4EF9-4B9C-A64F-CFF82809FEE3}"/>
    <cellStyle name="40% - Accent3 7 3 2 3" xfId="12552" xr:uid="{F572B6F5-D664-40CE-861D-499660B9FC5A}"/>
    <cellStyle name="40% - Accent3 7 3 2 3 2" xfId="30377" xr:uid="{07C6B400-B44C-4AF3-8668-89941F4E1B38}"/>
    <cellStyle name="40% - Accent3 7 3 2 4" xfId="21877" xr:uid="{5DCE0056-E2AB-4AE4-8F3E-929E9C02A7EE}"/>
    <cellStyle name="40% - Accent3 7 3 3" xfId="6049" xr:uid="{2A1FA070-94B5-400B-98BF-5032C2A5F1CA}"/>
    <cellStyle name="40% - Accent3 7 3 3 2" xfId="14632" xr:uid="{AC72302B-0F47-415B-9F10-DC0293C3F980}"/>
    <cellStyle name="40% - Accent3 7 3 3 2 2" xfId="32457" xr:uid="{99A9E30D-C5EB-462A-AED0-D1AE6A1E49A5}"/>
    <cellStyle name="40% - Accent3 7 3 3 3" xfId="23957" xr:uid="{DA8E4479-090C-4D9A-93B3-5DEF1CEFAA0A}"/>
    <cellStyle name="40% - Accent3 7 3 4" xfId="10472" xr:uid="{48D4936C-56DB-4DE0-8BBD-5D86BC69D132}"/>
    <cellStyle name="40% - Accent3 7 3 4 2" xfId="28297" xr:uid="{FAB64141-3308-4AAB-B319-F684DDDFDF17}"/>
    <cellStyle name="40% - Accent3 7 3 5" xfId="19797" xr:uid="{556545A1-C3F4-4D14-97D3-48ACC4F92009}"/>
    <cellStyle name="40% - Accent3 7 4" xfId="2989" xr:uid="{2D51E414-5802-454F-B304-297A6FBA816E}"/>
    <cellStyle name="40% - Accent3 7 4 2" xfId="7149" xr:uid="{B428176E-B095-47E8-AA91-75F7C6A10E95}"/>
    <cellStyle name="40% - Accent3 7 4 2 2" xfId="15732" xr:uid="{3EBC5202-7586-42B6-BD53-A2DDF6100A56}"/>
    <cellStyle name="40% - Accent3 7 4 2 2 2" xfId="33557" xr:uid="{53617592-2AC2-437F-9107-0B26D91BD4B0}"/>
    <cellStyle name="40% - Accent3 7 4 2 3" xfId="25057" xr:uid="{C4E5FEB9-3CF3-477C-B73F-5AF3F9817E14}"/>
    <cellStyle name="40% - Accent3 7 4 3" xfId="11572" xr:uid="{30999E3F-BD10-4844-A0C6-3C8A29691433}"/>
    <cellStyle name="40% - Accent3 7 4 3 2" xfId="29397" xr:uid="{DC7D693E-F13F-41D0-BCEA-57EC3D509CE8}"/>
    <cellStyle name="40% - Accent3 7 4 4" xfId="20897" xr:uid="{D2938333-4A56-41B0-AADB-7C63BE996E1F}"/>
    <cellStyle name="40% - Accent3 7 5" xfId="5069" xr:uid="{75383E7B-1DB3-4C79-82AE-55288983890F}"/>
    <cellStyle name="40% - Accent3 7 5 2" xfId="13652" xr:uid="{662A95B0-9677-4811-B0B2-9ED0E3CF51AC}"/>
    <cellStyle name="40% - Accent3 7 5 2 2" xfId="31477" xr:uid="{EC17FFAD-7153-4C89-8C16-4EAA3A1D306C}"/>
    <cellStyle name="40% - Accent3 7 5 3" xfId="22977" xr:uid="{3D4BBF20-8306-4272-B5CD-F6D20A629234}"/>
    <cellStyle name="40% - Accent3 7 6" xfId="9492" xr:uid="{4F4CA636-EB15-406E-9566-CADE65F632F8}"/>
    <cellStyle name="40% - Accent3 7 6 2" xfId="27317" xr:uid="{E195B681-1D97-40EF-B231-CF253B430C8B}"/>
    <cellStyle name="40% - Accent3 7 7" xfId="18817" xr:uid="{A0A066BF-AE16-4291-B0D0-0DF64DDDAD44}"/>
    <cellStyle name="40% - Accent3 70" xfId="18437" xr:uid="{18B8FBBA-47F3-477D-9B73-EF4689E0ECFC}"/>
    <cellStyle name="40% - Accent3 71" xfId="18457" xr:uid="{49A8E6CA-B8D1-48CB-BBC8-506D8AB8ECE5}"/>
    <cellStyle name="40% - Accent3 72" xfId="18477" xr:uid="{E87E2963-549E-43EF-9321-DEAD6AB68EF2}"/>
    <cellStyle name="40% - Accent3 73" xfId="18497" xr:uid="{33495052-FA7C-44F7-AD68-257B61DE9E35}"/>
    <cellStyle name="40% - Accent3 74" xfId="18517" xr:uid="{07ECB2BE-CBED-479A-A258-43550109AA95}"/>
    <cellStyle name="40% - Accent3 75" xfId="18537" xr:uid="{70B9C8B0-0F61-4C35-9BE0-CF588E754D14}"/>
    <cellStyle name="40% - Accent3 76" xfId="18557" xr:uid="{B3ACF264-E7D5-4FA1-B112-23A6CBBC83D1}"/>
    <cellStyle name="40% - Accent3 77" xfId="18577" xr:uid="{BE0FF430-EF68-4DEB-90AB-8E9651C79D72}"/>
    <cellStyle name="40% - Accent3 78" xfId="18597" xr:uid="{53BB92BC-B6AD-45E2-9A97-B1904B870CD9}"/>
    <cellStyle name="40% - Accent3 79" xfId="18617" xr:uid="{6C19396C-8BFE-4F99-89B6-772A4166D6CD}"/>
    <cellStyle name="40% - Accent3 8" xfId="694" xr:uid="{A8FE710E-5D50-4E94-A5A6-CDCC5B2FA474}"/>
    <cellStyle name="40% - Accent3 8 2" xfId="1300" xr:uid="{FBBFF567-2772-42F5-8D45-164232E3752B}"/>
    <cellStyle name="40% - Accent3 8 2 2" xfId="2389" xr:uid="{A8FC72DD-F46A-42C5-ADBA-1BFF3C819BEA}"/>
    <cellStyle name="40% - Accent3 8 2 2 2" xfId="4469" xr:uid="{634C6EEC-A358-4D4F-8B92-7CE9C51E2793}"/>
    <cellStyle name="40% - Accent3 8 2 2 2 2" xfId="8629" xr:uid="{45B16BA4-BD91-4C3E-BC62-CBBE41AEA406}"/>
    <cellStyle name="40% - Accent3 8 2 2 2 2 2" xfId="17212" xr:uid="{EAE6D8AD-4BE4-4A41-A234-85F0F9DA51F4}"/>
    <cellStyle name="40% - Accent3 8 2 2 2 2 2 2" xfId="35037" xr:uid="{DA6AB035-E126-4AB8-8440-44C4A0B5023F}"/>
    <cellStyle name="40% - Accent3 8 2 2 2 2 3" xfId="26537" xr:uid="{85680083-A7F5-4033-90F3-F4F7895B8B32}"/>
    <cellStyle name="40% - Accent3 8 2 2 2 3" xfId="13052" xr:uid="{222E2CF4-3D92-405D-9BED-F19D4FF4D59A}"/>
    <cellStyle name="40% - Accent3 8 2 2 2 3 2" xfId="30877" xr:uid="{3814A08A-6516-4A03-A5CF-CDA31C285F4C}"/>
    <cellStyle name="40% - Accent3 8 2 2 2 4" xfId="22377" xr:uid="{1C6F228D-7095-4D94-953A-9EE4EB7B4BE3}"/>
    <cellStyle name="40% - Accent3 8 2 2 3" xfId="6549" xr:uid="{3617DD51-F43E-482E-B229-1569A15387F4}"/>
    <cellStyle name="40% - Accent3 8 2 2 3 2" xfId="15132" xr:uid="{176A7A8A-D6DC-460C-852D-BB85528F8F8E}"/>
    <cellStyle name="40% - Accent3 8 2 2 3 2 2" xfId="32957" xr:uid="{EA733D02-8B7B-4E15-A4DC-47582866158D}"/>
    <cellStyle name="40% - Accent3 8 2 2 3 3" xfId="24457" xr:uid="{43A1E889-D665-469A-872E-3DFAD1E2AB06}"/>
    <cellStyle name="40% - Accent3 8 2 2 4" xfId="10972" xr:uid="{5DCD4CFA-5684-4D26-B881-581776DF778E}"/>
    <cellStyle name="40% - Accent3 8 2 2 4 2" xfId="28797" xr:uid="{8B5CFEDC-17E0-4BB7-ACB1-68B15C774F18}"/>
    <cellStyle name="40% - Accent3 8 2 2 5" xfId="20297" xr:uid="{BC9BEA78-BD31-4191-B349-91A06F5B33DD}"/>
    <cellStyle name="40% - Accent3 8 2 3" xfId="3489" xr:uid="{DEE4EE2A-A6EE-43FC-9DF3-9BB77868C487}"/>
    <cellStyle name="40% - Accent3 8 2 3 2" xfId="7649" xr:uid="{2BC2C9E4-BE3B-4C85-AFBF-6102CCF22565}"/>
    <cellStyle name="40% - Accent3 8 2 3 2 2" xfId="16232" xr:uid="{1146A1C1-5CBB-432C-86B4-4305C1C49483}"/>
    <cellStyle name="40% - Accent3 8 2 3 2 2 2" xfId="34057" xr:uid="{7A228916-C8F8-463C-8C53-38A16F10E506}"/>
    <cellStyle name="40% - Accent3 8 2 3 2 3" xfId="25557" xr:uid="{F25A3BEC-B735-4B69-B901-6B6802509FB0}"/>
    <cellStyle name="40% - Accent3 8 2 3 3" xfId="12072" xr:uid="{831AEC19-65FD-4AD1-8FA9-5CC16DDB8C00}"/>
    <cellStyle name="40% - Accent3 8 2 3 3 2" xfId="29897" xr:uid="{1F4C17F8-6CA2-4E2D-B748-A8EE5B883C70}"/>
    <cellStyle name="40% - Accent3 8 2 3 4" xfId="21397" xr:uid="{512A8269-FD10-409B-A15B-41BED025D50D}"/>
    <cellStyle name="40% - Accent3 8 2 4" xfId="5569" xr:uid="{BBB145D9-5335-420A-976F-B8D4D8D809AD}"/>
    <cellStyle name="40% - Accent3 8 2 4 2" xfId="14152" xr:uid="{982D051F-4800-4EEF-BA47-5CF2E919473F}"/>
    <cellStyle name="40% - Accent3 8 2 4 2 2" xfId="31977" xr:uid="{5EFFB60D-F89C-4587-BDFC-FEED6CF0857E}"/>
    <cellStyle name="40% - Accent3 8 2 4 3" xfId="23477" xr:uid="{5AEB85E6-14D6-410C-AEBA-64629F79ABB1}"/>
    <cellStyle name="40% - Accent3 8 2 5" xfId="9992" xr:uid="{267F5B82-A9E4-4626-BF2A-C61DE5B99955}"/>
    <cellStyle name="40% - Accent3 8 2 5 2" xfId="27817" xr:uid="{63841E44-16F0-44DD-A99D-C257F383D90C}"/>
    <cellStyle name="40% - Accent3 8 2 6" xfId="19317" xr:uid="{AB052DC2-7CB1-40B3-B00C-1185789106CC}"/>
    <cellStyle name="40% - Accent3 8 3" xfId="1909" xr:uid="{23B0252A-421F-4D77-95CE-F2E90854373D}"/>
    <cellStyle name="40% - Accent3 8 3 2" xfId="3989" xr:uid="{B3E74897-C32E-4873-BA81-B8AFE19EEEAC}"/>
    <cellStyle name="40% - Accent3 8 3 2 2" xfId="8149" xr:uid="{C3D52FB4-5A78-4167-AA1E-4D9972CB84B4}"/>
    <cellStyle name="40% - Accent3 8 3 2 2 2" xfId="16732" xr:uid="{7E7C7EA3-12C4-4A66-8F7A-EBCE0BBDDFA9}"/>
    <cellStyle name="40% - Accent3 8 3 2 2 2 2" xfId="34557" xr:uid="{59713943-39E8-4CCD-910A-FE4EF9679A67}"/>
    <cellStyle name="40% - Accent3 8 3 2 2 3" xfId="26057" xr:uid="{D66B5CCA-A8AA-4ECA-9BCC-C4BCD47CBE40}"/>
    <cellStyle name="40% - Accent3 8 3 2 3" xfId="12572" xr:uid="{844D8480-AC24-45CF-BF2C-75252F38F2C1}"/>
    <cellStyle name="40% - Accent3 8 3 2 3 2" xfId="30397" xr:uid="{90DC266B-A19E-434D-8BC3-C04810FC3112}"/>
    <cellStyle name="40% - Accent3 8 3 2 4" xfId="21897" xr:uid="{09D9E90D-1E65-4C78-BE42-21C80161C431}"/>
    <cellStyle name="40% - Accent3 8 3 3" xfId="6069" xr:uid="{5ED21568-C89D-42FD-80F1-E39967EE3C74}"/>
    <cellStyle name="40% - Accent3 8 3 3 2" xfId="14652" xr:uid="{EE4ACD6A-6D7E-49D6-AC0A-61E302E40676}"/>
    <cellStyle name="40% - Accent3 8 3 3 2 2" xfId="32477" xr:uid="{195D1DF2-A6A1-4735-8555-DEA24418EC19}"/>
    <cellStyle name="40% - Accent3 8 3 3 3" xfId="23977" xr:uid="{D0C55F90-2D12-4BE1-A1AD-AC2EBB6003EA}"/>
    <cellStyle name="40% - Accent3 8 3 4" xfId="10492" xr:uid="{D3251541-4E65-4863-8E26-6130B3BBC604}"/>
    <cellStyle name="40% - Accent3 8 3 4 2" xfId="28317" xr:uid="{FAC59D87-318A-49EF-BA54-03625EEC7586}"/>
    <cellStyle name="40% - Accent3 8 3 5" xfId="19817" xr:uid="{E9D08E70-9B9A-4AA5-B6BF-D1F4368FF9CE}"/>
    <cellStyle name="40% - Accent3 8 4" xfId="3009" xr:uid="{B14DD4D9-7D19-4C18-8858-C1BA8AF94668}"/>
    <cellStyle name="40% - Accent3 8 4 2" xfId="7169" xr:uid="{17BDF3D8-5322-4456-B95A-44E23101CB32}"/>
    <cellStyle name="40% - Accent3 8 4 2 2" xfId="15752" xr:uid="{9FBC5278-716F-4EE0-8C49-FAA33F2B082E}"/>
    <cellStyle name="40% - Accent3 8 4 2 2 2" xfId="33577" xr:uid="{30E89350-0824-413E-B0EC-CE9883895831}"/>
    <cellStyle name="40% - Accent3 8 4 2 3" xfId="25077" xr:uid="{15BE57C5-A5FA-4160-A338-C67ED0D427B5}"/>
    <cellStyle name="40% - Accent3 8 4 3" xfId="11592" xr:uid="{C27C55F9-F91A-40F2-A6C9-43229D0E7DBB}"/>
    <cellStyle name="40% - Accent3 8 4 3 2" xfId="29417" xr:uid="{81FA4894-3B1E-4298-9DCA-B561616FFCEF}"/>
    <cellStyle name="40% - Accent3 8 4 4" xfId="20917" xr:uid="{DAB191AE-E389-4E9C-BBEB-52EEE4DA3A51}"/>
    <cellStyle name="40% - Accent3 8 5" xfId="5089" xr:uid="{252BB966-0638-4E53-B40B-44EDB4FDA718}"/>
    <cellStyle name="40% - Accent3 8 5 2" xfId="13672" xr:uid="{1603CBF0-B094-40E1-A147-BE333F3C0A06}"/>
    <cellStyle name="40% - Accent3 8 5 2 2" xfId="31497" xr:uid="{85CD4A59-491F-44AF-87AA-D7B47CF0314C}"/>
    <cellStyle name="40% - Accent3 8 5 3" xfId="22997" xr:uid="{F229AEAF-85AE-4276-BCA9-A8A76ACDFB3D}"/>
    <cellStyle name="40% - Accent3 8 6" xfId="9512" xr:uid="{68A0523A-0899-42B7-B45F-556A2F95033F}"/>
    <cellStyle name="40% - Accent3 8 6 2" xfId="27337" xr:uid="{1D6F4475-B91C-4387-861D-1EE710D74C97}"/>
    <cellStyle name="40% - Accent3 8 7" xfId="18837" xr:uid="{897684B8-C0BC-478C-80B4-D9B2766F3890}"/>
    <cellStyle name="40% - Accent3 80" xfId="18637" xr:uid="{3B252FD6-D609-4D21-BA3A-5CCE4D43DF47}"/>
    <cellStyle name="40% - Accent3 81" xfId="18657" xr:uid="{D2A4A671-D0B9-41F2-AA74-0E1A180BF340}"/>
    <cellStyle name="40% - Accent3 82" xfId="35777" xr:uid="{5CAFA0C0-F88B-4DE2-B371-577E5B45A1B1}"/>
    <cellStyle name="40% - Accent3 83" xfId="35797" xr:uid="{78FAB250-9F8A-4EC5-8F83-633F7DF6C295}"/>
    <cellStyle name="40% - Accent3 84" xfId="35817" xr:uid="{B8F7215B-DAD3-47F8-93A5-61336E3FE101}"/>
    <cellStyle name="40% - Accent3 85" xfId="35837" xr:uid="{625EB572-FB59-4842-A234-02BBAFB368A1}"/>
    <cellStyle name="40% - Accent3 86" xfId="35857" xr:uid="{D64DD8E2-843E-4375-9E81-CACE17CE0483}"/>
    <cellStyle name="40% - Accent3 87" xfId="35877" xr:uid="{2E9CD048-8844-4318-866F-BD486C158629}"/>
    <cellStyle name="40% - Accent3 88" xfId="35897" xr:uid="{1BE9C4F8-086B-4073-B85B-DC6C02D32201}"/>
    <cellStyle name="40% - Accent3 89" xfId="35917" xr:uid="{357FAA3A-F8E8-4BD0-B4A0-B92E7E3245F3}"/>
    <cellStyle name="40% - Accent3 9" xfId="717" xr:uid="{1342989E-86E5-4DCA-9041-E126F6B2AD04}"/>
    <cellStyle name="40% - Accent3 9 2" xfId="1323" xr:uid="{90068FAF-4B37-4999-84D1-A0FB214B4619}"/>
    <cellStyle name="40% - Accent3 9 2 2" xfId="2409" xr:uid="{C69B6369-9D23-4F53-A850-ED3654E16F0C}"/>
    <cellStyle name="40% - Accent3 9 2 2 2" xfId="4489" xr:uid="{B20B4DEF-38A4-43FC-92A3-B8D29D379C2F}"/>
    <cellStyle name="40% - Accent3 9 2 2 2 2" xfId="8649" xr:uid="{691388D6-5FD5-4576-9B61-E5A4960D93BE}"/>
    <cellStyle name="40% - Accent3 9 2 2 2 2 2" xfId="17232" xr:uid="{02203B23-D737-48EB-8F95-FD8B49FD4434}"/>
    <cellStyle name="40% - Accent3 9 2 2 2 2 2 2" xfId="35057" xr:uid="{C1FA9560-1BD8-41B4-A7D8-6EE61E1A4136}"/>
    <cellStyle name="40% - Accent3 9 2 2 2 2 3" xfId="26557" xr:uid="{D1C6166F-6CDF-4D6B-A2E3-96899F6CBDDB}"/>
    <cellStyle name="40% - Accent3 9 2 2 2 3" xfId="13072" xr:uid="{AE6907DD-4F04-4935-A784-0C515F229A8C}"/>
    <cellStyle name="40% - Accent3 9 2 2 2 3 2" xfId="30897" xr:uid="{5AF65505-A0F2-4454-AAF5-E6B53AA1C048}"/>
    <cellStyle name="40% - Accent3 9 2 2 2 4" xfId="22397" xr:uid="{FA3B17DE-95F5-4F04-BC3E-53BC0CCAC60B}"/>
    <cellStyle name="40% - Accent3 9 2 2 3" xfId="6569" xr:uid="{5CA1EAC0-AEF4-4896-932B-41FD765ABFEF}"/>
    <cellStyle name="40% - Accent3 9 2 2 3 2" xfId="15152" xr:uid="{F9F43392-F23D-4C72-AFD7-020709E43857}"/>
    <cellStyle name="40% - Accent3 9 2 2 3 2 2" xfId="32977" xr:uid="{3ADBFF24-0A1D-433F-81FC-7A39E746E9DA}"/>
    <cellStyle name="40% - Accent3 9 2 2 3 3" xfId="24477" xr:uid="{8A0373DD-6F0D-41C6-B157-06CF4D296A77}"/>
    <cellStyle name="40% - Accent3 9 2 2 4" xfId="10992" xr:uid="{0208EE8B-D2F8-4181-A484-59A17436FFB7}"/>
    <cellStyle name="40% - Accent3 9 2 2 4 2" xfId="28817" xr:uid="{18E049DF-586B-4985-B72E-3785893E3445}"/>
    <cellStyle name="40% - Accent3 9 2 2 5" xfId="20317" xr:uid="{FDEB3056-882D-4E3C-AF36-E15545E60896}"/>
    <cellStyle name="40% - Accent3 9 2 3" xfId="3509" xr:uid="{9AD83170-8FDE-4744-B66D-A5AD6EA53BBF}"/>
    <cellStyle name="40% - Accent3 9 2 3 2" xfId="7669" xr:uid="{098F4478-1208-4F7D-B9A3-4289595C8963}"/>
    <cellStyle name="40% - Accent3 9 2 3 2 2" xfId="16252" xr:uid="{4F1CF2BD-96A7-4E98-8FBA-3ED35ECE672B}"/>
    <cellStyle name="40% - Accent3 9 2 3 2 2 2" xfId="34077" xr:uid="{41AF0136-D855-4753-961A-E087C8D3AAEF}"/>
    <cellStyle name="40% - Accent3 9 2 3 2 3" xfId="25577" xr:uid="{E733FE4D-1271-4E5A-8C3F-3221FE4E4A6B}"/>
    <cellStyle name="40% - Accent3 9 2 3 3" xfId="12092" xr:uid="{547EA5A8-E7CF-4D7C-910C-3B76075E9C2C}"/>
    <cellStyle name="40% - Accent3 9 2 3 3 2" xfId="29917" xr:uid="{5DEC1BEA-F3CF-4FA6-923E-64D97B9A578E}"/>
    <cellStyle name="40% - Accent3 9 2 3 4" xfId="21417" xr:uid="{F54814E9-186C-419F-958D-BDF5ADF9A1E0}"/>
    <cellStyle name="40% - Accent3 9 2 4" xfId="5589" xr:uid="{0D3D0D83-490D-4A4E-809E-4C7B61271412}"/>
    <cellStyle name="40% - Accent3 9 2 4 2" xfId="14172" xr:uid="{342CF731-76FC-4E77-B221-7014F80D568D}"/>
    <cellStyle name="40% - Accent3 9 2 4 2 2" xfId="31997" xr:uid="{9E09D1F1-F246-4EAD-B7FF-2F96A7585233}"/>
    <cellStyle name="40% - Accent3 9 2 4 3" xfId="23497" xr:uid="{F9391511-12AD-4202-8785-7064ADF01236}"/>
    <cellStyle name="40% - Accent3 9 2 5" xfId="10012" xr:uid="{8CB0CABA-8A98-4BD3-9CA1-64F82D17CFC8}"/>
    <cellStyle name="40% - Accent3 9 2 5 2" xfId="27837" xr:uid="{D6A96986-FDE0-4F0D-821A-3584C2675D05}"/>
    <cellStyle name="40% - Accent3 9 2 6" xfId="19337" xr:uid="{30FB1405-6ADF-451E-B12B-E9B642E7AA98}"/>
    <cellStyle name="40% - Accent3 9 3" xfId="1929" xr:uid="{FD78FC65-A076-43E1-BAD6-C0D390FA6F8F}"/>
    <cellStyle name="40% - Accent3 9 3 2" xfId="4009" xr:uid="{15B05D23-876A-4536-BA43-6FB88DDA5409}"/>
    <cellStyle name="40% - Accent3 9 3 2 2" xfId="8169" xr:uid="{747531F3-E7AD-408E-B1DB-8436B9326C40}"/>
    <cellStyle name="40% - Accent3 9 3 2 2 2" xfId="16752" xr:uid="{1AE53F2D-0C81-4286-92EE-9B6B87785436}"/>
    <cellStyle name="40% - Accent3 9 3 2 2 2 2" xfId="34577" xr:uid="{4D03FB4E-68CD-4198-8DC0-9E65549B3CB6}"/>
    <cellStyle name="40% - Accent3 9 3 2 2 3" xfId="26077" xr:uid="{D9A8B6C6-DB7D-4FA6-806C-E4FD086A034A}"/>
    <cellStyle name="40% - Accent3 9 3 2 3" xfId="12592" xr:uid="{244E3BAD-25FB-4C9B-A797-5D9F52D0744A}"/>
    <cellStyle name="40% - Accent3 9 3 2 3 2" xfId="30417" xr:uid="{0BC22CB3-97B8-4209-9B37-13629A2708B7}"/>
    <cellStyle name="40% - Accent3 9 3 2 4" xfId="21917" xr:uid="{1CA8544B-868C-4438-9651-9248E0236D8D}"/>
    <cellStyle name="40% - Accent3 9 3 3" xfId="6089" xr:uid="{1E2BB8A8-04C7-461B-B693-2CBBE162D559}"/>
    <cellStyle name="40% - Accent3 9 3 3 2" xfId="14672" xr:uid="{E0B281C8-96F5-4D0B-A470-1073D19CA78E}"/>
    <cellStyle name="40% - Accent3 9 3 3 2 2" xfId="32497" xr:uid="{F3FA155E-EB88-453E-9476-831FB08E4489}"/>
    <cellStyle name="40% - Accent3 9 3 3 3" xfId="23997" xr:uid="{00DE3188-6409-4CD5-B497-74E7C5E7AFC0}"/>
    <cellStyle name="40% - Accent3 9 3 4" xfId="10512" xr:uid="{408CCF83-FA55-45A0-BE17-662CD22765FA}"/>
    <cellStyle name="40% - Accent3 9 3 4 2" xfId="28337" xr:uid="{3FDD2E18-6343-4057-8D49-0E546F29C678}"/>
    <cellStyle name="40% - Accent3 9 3 5" xfId="19837" xr:uid="{043D45B4-B26A-445A-91C9-AE2EB8A70D02}"/>
    <cellStyle name="40% - Accent3 9 4" xfId="3029" xr:uid="{6A7DFAF5-AEBF-4761-8B51-B002AA9C13A9}"/>
    <cellStyle name="40% - Accent3 9 4 2" xfId="7189" xr:uid="{67F41763-75A3-4662-8269-C6C439336BD5}"/>
    <cellStyle name="40% - Accent3 9 4 2 2" xfId="15772" xr:uid="{9F5D119C-8086-4FED-9D4C-1657F5B3F2D0}"/>
    <cellStyle name="40% - Accent3 9 4 2 2 2" xfId="33597" xr:uid="{3027767C-4434-47B3-A8B3-635E2691BEFF}"/>
    <cellStyle name="40% - Accent3 9 4 2 3" xfId="25097" xr:uid="{F3EF4CE9-8CE7-48F0-8CA9-F64823B8BD43}"/>
    <cellStyle name="40% - Accent3 9 4 3" xfId="11612" xr:uid="{04E19590-A52F-4F61-B967-C4E89E211DEF}"/>
    <cellStyle name="40% - Accent3 9 4 3 2" xfId="29437" xr:uid="{371A559A-A77C-42F1-B248-671E87CCF72F}"/>
    <cellStyle name="40% - Accent3 9 4 4" xfId="20937" xr:uid="{40B99C2F-4595-4DB9-A060-2C17AA5435A8}"/>
    <cellStyle name="40% - Accent3 9 5" xfId="5109" xr:uid="{AFFBB6DB-72D4-4A4B-8787-FD9F4C75266C}"/>
    <cellStyle name="40% - Accent3 9 5 2" xfId="13692" xr:uid="{DFCA815A-DE75-4D41-B92D-88CA8487F574}"/>
    <cellStyle name="40% - Accent3 9 5 2 2" xfId="31517" xr:uid="{761C9134-D738-419A-B7D5-5360F4FC7FE3}"/>
    <cellStyle name="40% - Accent3 9 5 3" xfId="23017" xr:uid="{FEFEF589-F6B6-4EDA-A59B-344669709CCA}"/>
    <cellStyle name="40% - Accent3 9 6" xfId="9532" xr:uid="{465768AA-C5F1-44E7-AAE6-40C4A72C754F}"/>
    <cellStyle name="40% - Accent3 9 6 2" xfId="27357" xr:uid="{16B7A7F3-42FD-43F1-9574-B24F6BD120D7}"/>
    <cellStyle name="40% - Accent3 9 7" xfId="18857" xr:uid="{0F8C08B5-1B89-4850-8240-5871D4874F0F}"/>
    <cellStyle name="40% - Accent3 90" xfId="35937" xr:uid="{CEEA77BE-267A-4C77-AD55-EAED01811D97}"/>
    <cellStyle name="40% - Accent3 91" xfId="35957" xr:uid="{CF53D996-EF5B-431A-BB77-7718CB642E53}"/>
    <cellStyle name="40% - Accent3 92" xfId="35977" xr:uid="{C1BA9B7A-121D-40F8-B9E0-7363015A21CE}"/>
    <cellStyle name="40% - Accent3 93" xfId="35997" xr:uid="{7633441B-67CA-46B9-A769-25668B1034CB}"/>
    <cellStyle name="40% - Accent3 94" xfId="36017" xr:uid="{BC885B32-B770-4523-91E4-3BFF6547FAB3}"/>
    <cellStyle name="40% - Accent3 95" xfId="36037" xr:uid="{95FD9DE1-34EA-4FF4-AD8F-BBAC925834E8}"/>
    <cellStyle name="40% - Accent3 96" xfId="36057" xr:uid="{9EA25809-E49D-45E9-8281-E50D3050CA13}"/>
    <cellStyle name="40% - Accent3 97" xfId="36077" xr:uid="{41AD6BEC-C0EF-4E40-B057-E981C715B4E4}"/>
    <cellStyle name="40% - Accent3 98" xfId="36097" xr:uid="{F26201A3-7C64-4B1B-AE69-BFA4F7C277E2}"/>
    <cellStyle name="40% - Accent3 99" xfId="36117" xr:uid="{CAFAADBD-6B65-42D1-8208-19B0124561AF}"/>
    <cellStyle name="40% - Accent4" xfId="54" builtinId="43" customBuiltin="1"/>
    <cellStyle name="40% - Accent4 10" xfId="743" xr:uid="{436660B4-24FC-4BA3-A489-0369A7413841}"/>
    <cellStyle name="40% - Accent4 10 2" xfId="1349" xr:uid="{5F76568F-2947-4F15-A881-1B5CCAE392DD}"/>
    <cellStyle name="40% - Accent4 10 2 2" xfId="2432" xr:uid="{FAB10363-D006-4158-9050-A2551F653582}"/>
    <cellStyle name="40% - Accent4 10 2 2 2" xfId="4512" xr:uid="{FD966AC6-3EE0-432D-A4C5-0A9E07DBF5A2}"/>
    <cellStyle name="40% - Accent4 10 2 2 2 2" xfId="8672" xr:uid="{576FC467-EC14-46E2-ADCD-1C7AAC807657}"/>
    <cellStyle name="40% - Accent4 10 2 2 2 2 2" xfId="17255" xr:uid="{90916D16-9E76-4F84-8CE4-45B983991B2C}"/>
    <cellStyle name="40% - Accent4 10 2 2 2 2 2 2" xfId="35080" xr:uid="{01172FC0-467D-42D4-9C68-08DD6BE6E215}"/>
    <cellStyle name="40% - Accent4 10 2 2 2 2 3" xfId="26580" xr:uid="{0FFDD79A-94E4-4A4F-8096-8B391A76304F}"/>
    <cellStyle name="40% - Accent4 10 2 2 2 3" xfId="13095" xr:uid="{15589995-528C-4D98-AECB-D5ABF28DD3EA}"/>
    <cellStyle name="40% - Accent4 10 2 2 2 3 2" xfId="30920" xr:uid="{C80B8AF1-FD49-4745-BC21-475C66063889}"/>
    <cellStyle name="40% - Accent4 10 2 2 2 4" xfId="22420" xr:uid="{DE98DDE0-F819-4E49-9250-07DBE57DEC32}"/>
    <cellStyle name="40% - Accent4 10 2 2 3" xfId="6592" xr:uid="{A188C158-D082-4CFD-A3CE-F7F38464EF6D}"/>
    <cellStyle name="40% - Accent4 10 2 2 3 2" xfId="15175" xr:uid="{7B91CE35-1BF0-4A51-AF15-67A131689CD0}"/>
    <cellStyle name="40% - Accent4 10 2 2 3 2 2" xfId="33000" xr:uid="{32950233-FBA2-4082-8964-AB391DBD2200}"/>
    <cellStyle name="40% - Accent4 10 2 2 3 3" xfId="24500" xr:uid="{8F822D60-EF23-4180-A003-096F0FD83C70}"/>
    <cellStyle name="40% - Accent4 10 2 2 4" xfId="11015" xr:uid="{92FAB480-6FE4-4840-8E94-E3B9DAA2564C}"/>
    <cellStyle name="40% - Accent4 10 2 2 4 2" xfId="28840" xr:uid="{053341AA-C9B6-41A7-9948-40CAFBAF6A2E}"/>
    <cellStyle name="40% - Accent4 10 2 2 5" xfId="20340" xr:uid="{1ABFECD1-7CFE-452C-B9CB-9BF3E0F6CA4F}"/>
    <cellStyle name="40% - Accent4 10 2 3" xfId="3532" xr:uid="{99BF80EC-5B1A-48E5-BB56-E341C5A886F6}"/>
    <cellStyle name="40% - Accent4 10 2 3 2" xfId="7692" xr:uid="{2EB2717A-5D64-4DE6-9782-557DE9868FCA}"/>
    <cellStyle name="40% - Accent4 10 2 3 2 2" xfId="16275" xr:uid="{273FB967-4670-42C6-A663-92D3E508EE95}"/>
    <cellStyle name="40% - Accent4 10 2 3 2 2 2" xfId="34100" xr:uid="{9B6703E3-FF7E-48E1-89ED-019A23BD0791}"/>
    <cellStyle name="40% - Accent4 10 2 3 2 3" xfId="25600" xr:uid="{E3815BE6-2F6E-469A-8BB0-8E78C7006984}"/>
    <cellStyle name="40% - Accent4 10 2 3 3" xfId="12115" xr:uid="{AEC0C90C-5A61-4CF3-859D-CA93D6977D0B}"/>
    <cellStyle name="40% - Accent4 10 2 3 3 2" xfId="29940" xr:uid="{7FA2BAC9-502C-4029-8FB3-2D18070A8298}"/>
    <cellStyle name="40% - Accent4 10 2 3 4" xfId="21440" xr:uid="{A45F5B23-47BE-4239-B4F8-A4DF6382A858}"/>
    <cellStyle name="40% - Accent4 10 2 4" xfId="5612" xr:uid="{0FA36D84-E000-4ED5-BA16-BD3C4D1A72E3}"/>
    <cellStyle name="40% - Accent4 10 2 4 2" xfId="14195" xr:uid="{9EE09CFB-D1D3-4C37-BA68-E7FF85F279F8}"/>
    <cellStyle name="40% - Accent4 10 2 4 2 2" xfId="32020" xr:uid="{F91FFD81-2747-40C2-B20D-0F54182AD5FC}"/>
    <cellStyle name="40% - Accent4 10 2 4 3" xfId="23520" xr:uid="{82A3D4BD-988A-4B59-99AD-2C945FBC19E5}"/>
    <cellStyle name="40% - Accent4 10 2 5" xfId="10035" xr:uid="{E5686441-99D1-4E9A-8C3F-2A3830FBC00C}"/>
    <cellStyle name="40% - Accent4 10 2 5 2" xfId="27860" xr:uid="{BED5F5C2-CECE-4BE0-A1F0-6C1B87F86E87}"/>
    <cellStyle name="40% - Accent4 10 2 6" xfId="19360" xr:uid="{405C8657-B2DC-4B45-BF5D-E561534F8698}"/>
    <cellStyle name="40% - Accent4 10 3" xfId="1952" xr:uid="{1CEF7CF9-A0C5-4CFD-B706-5D1B84B734C0}"/>
    <cellStyle name="40% - Accent4 10 3 2" xfId="4032" xr:uid="{E38A2FFE-3B25-476F-9300-516975B32BF1}"/>
    <cellStyle name="40% - Accent4 10 3 2 2" xfId="8192" xr:uid="{94F52A99-E20B-4B5C-AD2B-DF2110B79C4D}"/>
    <cellStyle name="40% - Accent4 10 3 2 2 2" xfId="16775" xr:uid="{93579291-BE1F-4FF1-B48D-16CD94734834}"/>
    <cellStyle name="40% - Accent4 10 3 2 2 2 2" xfId="34600" xr:uid="{232E941E-46CC-429B-A3BF-0E9BD49D9310}"/>
    <cellStyle name="40% - Accent4 10 3 2 2 3" xfId="26100" xr:uid="{67A86FAE-9801-4268-832F-D6B4980B99F7}"/>
    <cellStyle name="40% - Accent4 10 3 2 3" xfId="12615" xr:uid="{B40EE592-540E-4F95-8145-CA231CE97C5D}"/>
    <cellStyle name="40% - Accent4 10 3 2 3 2" xfId="30440" xr:uid="{B2F3067C-957F-433E-9815-DB02472421ED}"/>
    <cellStyle name="40% - Accent4 10 3 2 4" xfId="21940" xr:uid="{DAE93328-11E3-4738-A9F0-CF97787CE1F5}"/>
    <cellStyle name="40% - Accent4 10 3 3" xfId="6112" xr:uid="{B4B2AA2D-6338-4C7E-B8A5-17851BB92CFD}"/>
    <cellStyle name="40% - Accent4 10 3 3 2" xfId="14695" xr:uid="{9F9A9C4F-AE7F-4781-8625-C7B3C4C5859F}"/>
    <cellStyle name="40% - Accent4 10 3 3 2 2" xfId="32520" xr:uid="{912872BC-247B-46A0-8117-F89785D1EEB5}"/>
    <cellStyle name="40% - Accent4 10 3 3 3" xfId="24020" xr:uid="{6434B1EB-AC5E-4630-9C9E-31673E2E062A}"/>
    <cellStyle name="40% - Accent4 10 3 4" xfId="10535" xr:uid="{FE55B494-B233-4698-825E-9BFEE1063F82}"/>
    <cellStyle name="40% - Accent4 10 3 4 2" xfId="28360" xr:uid="{FE822E19-8526-48E7-9561-521BF6114DAA}"/>
    <cellStyle name="40% - Accent4 10 3 5" xfId="19860" xr:uid="{B7C32FE4-0E2E-4961-B73B-3D7BBF2A378B}"/>
    <cellStyle name="40% - Accent4 10 4" xfId="3052" xr:uid="{D885108B-E3A2-4512-8C31-FD0ECB782224}"/>
    <cellStyle name="40% - Accent4 10 4 2" xfId="7212" xr:uid="{C93A1E2D-E733-4255-ADB2-E93A302919EB}"/>
    <cellStyle name="40% - Accent4 10 4 2 2" xfId="15795" xr:uid="{D8AF113B-E30B-4AA2-88C8-88B36C72CDAC}"/>
    <cellStyle name="40% - Accent4 10 4 2 2 2" xfId="33620" xr:uid="{2249CD2D-301B-48DE-B928-ED3E219F34BD}"/>
    <cellStyle name="40% - Accent4 10 4 2 3" xfId="25120" xr:uid="{8311A36E-E08A-47F8-ADA3-FA1C4A14F65C}"/>
    <cellStyle name="40% - Accent4 10 4 3" xfId="11635" xr:uid="{4F45618A-ADDD-4A86-A274-226B6AF62E91}"/>
    <cellStyle name="40% - Accent4 10 4 3 2" xfId="29460" xr:uid="{D4228584-B00D-45DF-8361-6AA0ACF5169C}"/>
    <cellStyle name="40% - Accent4 10 4 4" xfId="20960" xr:uid="{AD82993F-AAF3-40E9-A2B5-75B1894EC4D7}"/>
    <cellStyle name="40% - Accent4 10 5" xfId="5132" xr:uid="{6F3B9E81-B20C-4889-85F8-EE5F63E7265E}"/>
    <cellStyle name="40% - Accent4 10 5 2" xfId="13715" xr:uid="{3CAF5D38-A6C2-4830-A971-3AFFF09B4F75}"/>
    <cellStyle name="40% - Accent4 10 5 2 2" xfId="31540" xr:uid="{F24BE45F-8E3D-4478-ACE3-935DF7BEBC1F}"/>
    <cellStyle name="40% - Accent4 10 5 3" xfId="23040" xr:uid="{5551BF8C-4D47-45EA-9D09-891DFC0F3F4F}"/>
    <cellStyle name="40% - Accent4 10 6" xfId="9555" xr:uid="{AD5DBD1D-0190-4460-AE57-5B4DE38A8B9A}"/>
    <cellStyle name="40% - Accent4 10 6 2" xfId="27380" xr:uid="{D5DFB6F0-F3AA-4D88-96BE-99D0708C459B}"/>
    <cellStyle name="40% - Accent4 10 7" xfId="18880" xr:uid="{CB6BDD55-EF01-4ACB-864B-AC3AFF1AB410}"/>
    <cellStyle name="40% - Accent4 100" xfId="36140" xr:uid="{85729D29-5109-4C5B-9F45-7E8B40D31949}"/>
    <cellStyle name="40% - Accent4 101" xfId="36160" xr:uid="{02ADC313-7214-4C02-86F7-899743940E87}"/>
    <cellStyle name="40% - Accent4 102" xfId="36181" xr:uid="{7F84C184-2E6D-4B61-A122-BD6895FD6005}"/>
    <cellStyle name="40% - Accent4 103" xfId="36201" xr:uid="{AB76474C-DC18-40D4-B9E7-6006693EEB9B}"/>
    <cellStyle name="40% - Accent4 104" xfId="36221" xr:uid="{E93655D9-E6F9-48B7-92BB-1EBC5C6A3913}"/>
    <cellStyle name="40% - Accent4 105" xfId="36241" xr:uid="{8D51AD6B-1611-46FF-AB66-1F99B719EE9C}"/>
    <cellStyle name="40% - Accent4 106" xfId="36261" xr:uid="{D0054359-BFFF-49E7-911D-5681D164019E}"/>
    <cellStyle name="40% - Accent4 107" xfId="36281" xr:uid="{D68DE893-CA65-4DED-AE2E-489FC445C435}"/>
    <cellStyle name="40% - Accent4 108" xfId="36301" xr:uid="{2FD66778-01E9-4493-A539-A9EB6D5CF542}"/>
    <cellStyle name="40% - Accent4 109" xfId="36321" xr:uid="{E90BFF39-E3DB-4479-A515-0B91BCF2A347}"/>
    <cellStyle name="40% - Accent4 11" xfId="802" xr:uid="{AC55D9D9-208B-4E4E-997B-CE456065CAC8}"/>
    <cellStyle name="40% - Accent4 11 2" xfId="1408" xr:uid="{B842CE45-1FB1-42FE-A72A-82EB069457E5}"/>
    <cellStyle name="40% - Accent4 11 2 2" xfId="2452" xr:uid="{EC2C5E21-E6CE-42DA-8B27-6C306E68CD6D}"/>
    <cellStyle name="40% - Accent4 11 2 2 2" xfId="4532" xr:uid="{9D9026AA-0CF0-497B-95F6-8F1F925F186F}"/>
    <cellStyle name="40% - Accent4 11 2 2 2 2" xfId="8692" xr:uid="{DFEF3A20-8216-436A-B78B-800930A307FC}"/>
    <cellStyle name="40% - Accent4 11 2 2 2 2 2" xfId="17275" xr:uid="{66F5C975-7B8D-4195-8880-D55F1E45F75C}"/>
    <cellStyle name="40% - Accent4 11 2 2 2 2 2 2" xfId="35100" xr:uid="{91729F03-AAE7-41D5-B263-842E86D75E41}"/>
    <cellStyle name="40% - Accent4 11 2 2 2 2 3" xfId="26600" xr:uid="{65A441E4-6596-40DC-9412-6453A26AE5F3}"/>
    <cellStyle name="40% - Accent4 11 2 2 2 3" xfId="13115" xr:uid="{C33F05DC-8F72-47AF-BBD4-6B9BD7171AA6}"/>
    <cellStyle name="40% - Accent4 11 2 2 2 3 2" xfId="30940" xr:uid="{806F0069-DED5-4E97-9DA1-232BC8849ED0}"/>
    <cellStyle name="40% - Accent4 11 2 2 2 4" xfId="22440" xr:uid="{F5BC4FA5-9B4E-4682-A90E-EB5BE7674E9C}"/>
    <cellStyle name="40% - Accent4 11 2 2 3" xfId="6612" xr:uid="{75065A15-8311-4C83-ACA5-5D94F4AFF3F3}"/>
    <cellStyle name="40% - Accent4 11 2 2 3 2" xfId="15195" xr:uid="{5028CF13-7393-4089-BD24-704DF8EB9139}"/>
    <cellStyle name="40% - Accent4 11 2 2 3 2 2" xfId="33020" xr:uid="{BA6E12F5-E8CA-4760-9CD7-5E2BCB60EF97}"/>
    <cellStyle name="40% - Accent4 11 2 2 3 3" xfId="24520" xr:uid="{30308891-3AA8-493A-A7A3-E4D0D1FCADA1}"/>
    <cellStyle name="40% - Accent4 11 2 2 4" xfId="11035" xr:uid="{CC02FE9B-1281-46FB-A9CA-BE4E178DC489}"/>
    <cellStyle name="40% - Accent4 11 2 2 4 2" xfId="28860" xr:uid="{855A7871-5677-4330-A3BC-BE98213F824B}"/>
    <cellStyle name="40% - Accent4 11 2 2 5" xfId="20360" xr:uid="{C32FE742-D6BD-43D8-AC3D-EAF5A2F79C06}"/>
    <cellStyle name="40% - Accent4 11 2 3" xfId="3552" xr:uid="{05D457EB-8DF5-4157-B00B-E4DF10C17D04}"/>
    <cellStyle name="40% - Accent4 11 2 3 2" xfId="7712" xr:uid="{FAC159AD-3233-4773-B322-B8B76F6B22F7}"/>
    <cellStyle name="40% - Accent4 11 2 3 2 2" xfId="16295" xr:uid="{9F23EBBC-D357-457E-88B8-9D376956F5F3}"/>
    <cellStyle name="40% - Accent4 11 2 3 2 2 2" xfId="34120" xr:uid="{29704662-D3DD-4717-AFE1-04D7B4ADCF19}"/>
    <cellStyle name="40% - Accent4 11 2 3 2 3" xfId="25620" xr:uid="{3491C84F-533A-4B30-8330-11F29AFC43C9}"/>
    <cellStyle name="40% - Accent4 11 2 3 3" xfId="12135" xr:uid="{D6BD820F-4460-46F6-BCF5-DFEAC695A9C2}"/>
    <cellStyle name="40% - Accent4 11 2 3 3 2" xfId="29960" xr:uid="{ED114C53-170C-4860-8211-F9487E08C54B}"/>
    <cellStyle name="40% - Accent4 11 2 3 4" xfId="21460" xr:uid="{26E246AE-8E67-4F43-91B1-FBA3D0A438F0}"/>
    <cellStyle name="40% - Accent4 11 2 4" xfId="5632" xr:uid="{F24EF9A1-A553-4B2A-BD37-FDDA8293E725}"/>
    <cellStyle name="40% - Accent4 11 2 4 2" xfId="14215" xr:uid="{8984C065-527A-4FC0-B8AE-C06E90470088}"/>
    <cellStyle name="40% - Accent4 11 2 4 2 2" xfId="32040" xr:uid="{15C1C529-C866-4D5E-AF86-64173C3E9B14}"/>
    <cellStyle name="40% - Accent4 11 2 4 3" xfId="23540" xr:uid="{F1E6E5EE-1229-4DB9-BBEA-18AB7206B28E}"/>
    <cellStyle name="40% - Accent4 11 2 5" xfId="10055" xr:uid="{851B4AC3-0B14-4D84-B55C-8314DB2DFD6E}"/>
    <cellStyle name="40% - Accent4 11 2 5 2" xfId="27880" xr:uid="{54E7F6EF-AC7A-4CA5-A80C-7B4F9C12A8D4}"/>
    <cellStyle name="40% - Accent4 11 2 6" xfId="19380" xr:uid="{C012DB4F-F6DC-4082-8085-0016AD9D8883}"/>
    <cellStyle name="40% - Accent4 11 3" xfId="1972" xr:uid="{366D7685-501A-413A-A9FE-84195F64731B}"/>
    <cellStyle name="40% - Accent4 11 3 2" xfId="4052" xr:uid="{5CA1F44F-8078-480A-963D-1B9B00D4A1A7}"/>
    <cellStyle name="40% - Accent4 11 3 2 2" xfId="8212" xr:uid="{472F06DC-7DF0-46A4-A9F0-1DE639B57F30}"/>
    <cellStyle name="40% - Accent4 11 3 2 2 2" xfId="16795" xr:uid="{CF83850B-FD45-4616-9574-5A76098D45FF}"/>
    <cellStyle name="40% - Accent4 11 3 2 2 2 2" xfId="34620" xr:uid="{4C57E3C7-2ACA-40F3-AFAD-6272A4CF87DA}"/>
    <cellStyle name="40% - Accent4 11 3 2 2 3" xfId="26120" xr:uid="{E274F7C5-5A9F-4D8A-8F53-244E52576252}"/>
    <cellStyle name="40% - Accent4 11 3 2 3" xfId="12635" xr:uid="{1C988FBE-3F02-42DE-A0AB-796BFB831274}"/>
    <cellStyle name="40% - Accent4 11 3 2 3 2" xfId="30460" xr:uid="{2EC08A40-CEC4-4B26-84B1-EE89E3A3FFBA}"/>
    <cellStyle name="40% - Accent4 11 3 2 4" xfId="21960" xr:uid="{61E56077-A23E-464A-AE80-8450CC90020E}"/>
    <cellStyle name="40% - Accent4 11 3 3" xfId="6132" xr:uid="{C323F1B8-6073-4C10-8724-D730E7EEFA12}"/>
    <cellStyle name="40% - Accent4 11 3 3 2" xfId="14715" xr:uid="{E5F0D1BA-6B58-417D-AC24-C3C5999CDBED}"/>
    <cellStyle name="40% - Accent4 11 3 3 2 2" xfId="32540" xr:uid="{DD6AF236-1337-4C88-AAC6-B027C5017FA5}"/>
    <cellStyle name="40% - Accent4 11 3 3 3" xfId="24040" xr:uid="{9578D2C6-4302-4C3D-BF27-830CF8979CDC}"/>
    <cellStyle name="40% - Accent4 11 3 4" xfId="10555" xr:uid="{357443A6-B0F0-4FC7-9E20-C56A7624CA95}"/>
    <cellStyle name="40% - Accent4 11 3 4 2" xfId="28380" xr:uid="{DA539FC3-6440-478A-85B3-3B2A723131F3}"/>
    <cellStyle name="40% - Accent4 11 3 5" xfId="19880" xr:uid="{41B35B34-2533-4F93-AD39-18EF386104A1}"/>
    <cellStyle name="40% - Accent4 11 4" xfId="3072" xr:uid="{2169B9D5-DEA8-44A1-BA05-2CA5A2A4F20F}"/>
    <cellStyle name="40% - Accent4 11 4 2" xfId="7232" xr:uid="{22E4C7AC-F3B0-49BA-A45E-5C800013F878}"/>
    <cellStyle name="40% - Accent4 11 4 2 2" xfId="15815" xr:uid="{B5AFB078-3F0E-47EE-9DDF-CFB909D4B927}"/>
    <cellStyle name="40% - Accent4 11 4 2 2 2" xfId="33640" xr:uid="{F4EB1B10-C8B2-4B59-872C-89E3DEC55827}"/>
    <cellStyle name="40% - Accent4 11 4 2 3" xfId="25140" xr:uid="{58A05B1B-603C-4CDB-B7A7-02BF0DEB9050}"/>
    <cellStyle name="40% - Accent4 11 4 3" xfId="11655" xr:uid="{48E17825-9A51-4E7D-9D52-F552E5326A0D}"/>
    <cellStyle name="40% - Accent4 11 4 3 2" xfId="29480" xr:uid="{9A0640E5-F52B-4B1C-A3C8-862047EC0FA6}"/>
    <cellStyle name="40% - Accent4 11 4 4" xfId="20980" xr:uid="{6E37D982-9F80-4682-98C0-A10DB9B50581}"/>
    <cellStyle name="40% - Accent4 11 5" xfId="5152" xr:uid="{2D24A904-332F-4844-BFE0-F2E442989EF3}"/>
    <cellStyle name="40% - Accent4 11 5 2" xfId="13735" xr:uid="{907D92C8-EF60-412A-913E-45ACD3305B7A}"/>
    <cellStyle name="40% - Accent4 11 5 2 2" xfId="31560" xr:uid="{A2AD83C0-6CFB-4537-B18E-4A86A0F6EA5F}"/>
    <cellStyle name="40% - Accent4 11 5 3" xfId="23060" xr:uid="{82B56460-BB73-45EF-AF25-89CFA661530B}"/>
    <cellStyle name="40% - Accent4 11 6" xfId="9575" xr:uid="{76D75E5A-57AB-48A2-8A18-C269EA1E6C36}"/>
    <cellStyle name="40% - Accent4 11 6 2" xfId="27400" xr:uid="{A97BA4F6-FA9A-4B9C-B8D6-4F8C793E0E03}"/>
    <cellStyle name="40% - Accent4 11 7" xfId="18900" xr:uid="{0B42970B-EBA4-4AB8-92FA-B953EE93FA33}"/>
    <cellStyle name="40% - Accent4 110" xfId="36341" xr:uid="{ED24B96A-6ECE-431C-9699-022267812AA8}"/>
    <cellStyle name="40% - Accent4 111" xfId="36361" xr:uid="{C416F174-7E2D-4F76-B785-67C3BB32308C}"/>
    <cellStyle name="40% - Accent4 112" xfId="36381" xr:uid="{6DF087D5-70BE-4685-A18A-A18A4C43CCBF}"/>
    <cellStyle name="40% - Accent4 113" xfId="36401" xr:uid="{F5B303DD-92A3-475A-BC44-EF5E78DBBBB4}"/>
    <cellStyle name="40% - Accent4 114" xfId="36421" xr:uid="{75C0011C-CE49-459D-8C56-2431C32232E4}"/>
    <cellStyle name="40% - Accent4 115" xfId="36441" xr:uid="{1FD3D711-6782-4948-91D4-C58EC63B0AD1}"/>
    <cellStyle name="40% - Accent4 116" xfId="36461" xr:uid="{061727B4-04AD-4005-94A2-FD2ED9032A3E}"/>
    <cellStyle name="40% - Accent4 117" xfId="36481" xr:uid="{AF0CAECA-4D9E-449F-830C-59F94C42B141}"/>
    <cellStyle name="40% - Accent4 118" xfId="36501" xr:uid="{3BD5D282-DDBA-40A0-8239-D8B87033B643}"/>
    <cellStyle name="40% - Accent4 119" xfId="36521" xr:uid="{171723EA-F188-46C7-828B-DC0ECE7B34C4}"/>
    <cellStyle name="40% - Accent4 12" xfId="831" xr:uid="{FB4E3B7B-E0E1-4517-85DA-B41E4DD7733E}"/>
    <cellStyle name="40% - Accent4 12 2" xfId="1437" xr:uid="{27D18FE6-8D9B-4EE0-BD18-021CA6B7A7FE}"/>
    <cellStyle name="40% - Accent4 12 2 2" xfId="2472" xr:uid="{838A7BE1-B287-41BF-8F98-9605AF0A19D6}"/>
    <cellStyle name="40% - Accent4 12 2 2 2" xfId="4552" xr:uid="{4D9FAD3C-813D-42C6-8031-D60A4DC01357}"/>
    <cellStyle name="40% - Accent4 12 2 2 2 2" xfId="8712" xr:uid="{C66839AC-3706-4CFB-ADF3-021713F1197C}"/>
    <cellStyle name="40% - Accent4 12 2 2 2 2 2" xfId="17295" xr:uid="{E68E85CE-62D7-4687-B780-2C0A04D56721}"/>
    <cellStyle name="40% - Accent4 12 2 2 2 2 2 2" xfId="35120" xr:uid="{73C2A525-C463-474E-846D-281E9266CDED}"/>
    <cellStyle name="40% - Accent4 12 2 2 2 2 3" xfId="26620" xr:uid="{042EA6E5-B43B-4E68-B044-18BA0596CAD4}"/>
    <cellStyle name="40% - Accent4 12 2 2 2 3" xfId="13135" xr:uid="{BC751995-4750-421C-85AC-A577A84B4622}"/>
    <cellStyle name="40% - Accent4 12 2 2 2 3 2" xfId="30960" xr:uid="{4C8340F0-12F6-4088-87E0-6A3B1030C2F0}"/>
    <cellStyle name="40% - Accent4 12 2 2 2 4" xfId="22460" xr:uid="{3CD3757B-7B67-4B35-8773-71DE33555D62}"/>
    <cellStyle name="40% - Accent4 12 2 2 3" xfId="6632" xr:uid="{55F30E8C-4CD9-42E4-85C7-2D3747530848}"/>
    <cellStyle name="40% - Accent4 12 2 2 3 2" xfId="15215" xr:uid="{D74BEDC9-0D2D-4738-987D-6B3015BF5C16}"/>
    <cellStyle name="40% - Accent4 12 2 2 3 2 2" xfId="33040" xr:uid="{2CA33000-F35A-4105-A3E5-2010955EA361}"/>
    <cellStyle name="40% - Accent4 12 2 2 3 3" xfId="24540" xr:uid="{418F96F1-8311-4AC9-A1E0-2852D86ADB08}"/>
    <cellStyle name="40% - Accent4 12 2 2 4" xfId="11055" xr:uid="{A103FF47-4FFD-457C-9FD7-EAA97F29CEFB}"/>
    <cellStyle name="40% - Accent4 12 2 2 4 2" xfId="28880" xr:uid="{2F6B48F2-FEB4-4F26-9859-3CE694AEB4D1}"/>
    <cellStyle name="40% - Accent4 12 2 2 5" xfId="20380" xr:uid="{2EA01AC5-3FB7-4739-B37F-9D4171DA0FC7}"/>
    <cellStyle name="40% - Accent4 12 2 3" xfId="3572" xr:uid="{5DBFDB72-728F-464A-B5A8-80B9DA6DABEB}"/>
    <cellStyle name="40% - Accent4 12 2 3 2" xfId="7732" xr:uid="{3F158418-512B-4FB5-87F0-C85D5E61538E}"/>
    <cellStyle name="40% - Accent4 12 2 3 2 2" xfId="16315" xr:uid="{CE077B71-376D-4DC7-B921-6A0DE92427F9}"/>
    <cellStyle name="40% - Accent4 12 2 3 2 2 2" xfId="34140" xr:uid="{1A88674E-9DC8-4419-AE79-0A3631B965DC}"/>
    <cellStyle name="40% - Accent4 12 2 3 2 3" xfId="25640" xr:uid="{E9C2CB71-8438-4C5D-B4F4-28DEC9A7AF05}"/>
    <cellStyle name="40% - Accent4 12 2 3 3" xfId="12155" xr:uid="{5EA766F2-0735-467B-BC46-93E43965FFED}"/>
    <cellStyle name="40% - Accent4 12 2 3 3 2" xfId="29980" xr:uid="{9DEE7DC9-C145-49E1-887F-CCA54A3DD01E}"/>
    <cellStyle name="40% - Accent4 12 2 3 4" xfId="21480" xr:uid="{B516DDFA-F9D3-44B9-BB06-822CF0EF5A35}"/>
    <cellStyle name="40% - Accent4 12 2 4" xfId="5652" xr:uid="{9AB0732B-AAFD-4E9E-9678-AE6AAC0928A0}"/>
    <cellStyle name="40% - Accent4 12 2 4 2" xfId="14235" xr:uid="{FB61EBDC-FE12-46EF-A929-A206A3C195E1}"/>
    <cellStyle name="40% - Accent4 12 2 4 2 2" xfId="32060" xr:uid="{D75F7A30-30CF-4C66-815B-6EAB3A2754D3}"/>
    <cellStyle name="40% - Accent4 12 2 4 3" xfId="23560" xr:uid="{2CC434B6-93CF-4A28-B33B-95C84757DC1B}"/>
    <cellStyle name="40% - Accent4 12 2 5" xfId="10075" xr:uid="{1E51A889-6BFB-4248-A58C-EA1D7098B150}"/>
    <cellStyle name="40% - Accent4 12 2 5 2" xfId="27900" xr:uid="{FC993DE4-81C8-4029-93B6-1DAA409FC468}"/>
    <cellStyle name="40% - Accent4 12 2 6" xfId="19400" xr:uid="{9EFB0ACD-229A-4388-A9A9-BA8AAA394552}"/>
    <cellStyle name="40% - Accent4 12 3" xfId="1992" xr:uid="{742226A8-F953-474C-9E0B-848CB432A2BD}"/>
    <cellStyle name="40% - Accent4 12 3 2" xfId="4072" xr:uid="{38BC3DDE-80BE-4157-9BB9-C08FA031B8D7}"/>
    <cellStyle name="40% - Accent4 12 3 2 2" xfId="8232" xr:uid="{2C2C941E-1BE7-4B03-932A-0B2547095988}"/>
    <cellStyle name="40% - Accent4 12 3 2 2 2" xfId="16815" xr:uid="{C17D727D-240A-4B3F-9621-F5B0D04DD75B}"/>
    <cellStyle name="40% - Accent4 12 3 2 2 2 2" xfId="34640" xr:uid="{5038D94F-07D8-4331-A0F7-9CD81CB18CE8}"/>
    <cellStyle name="40% - Accent4 12 3 2 2 3" xfId="26140" xr:uid="{8625631A-BA6A-48F9-82D1-D8092FB9A111}"/>
    <cellStyle name="40% - Accent4 12 3 2 3" xfId="12655" xr:uid="{E8FF6F60-C2F6-445D-BAFF-6BBFFAD389E4}"/>
    <cellStyle name="40% - Accent4 12 3 2 3 2" xfId="30480" xr:uid="{59E752D2-A198-4705-8194-F6733E942157}"/>
    <cellStyle name="40% - Accent4 12 3 2 4" xfId="21980" xr:uid="{EDA2EBD4-6BA8-40F3-85AC-769E8AAC974C}"/>
    <cellStyle name="40% - Accent4 12 3 3" xfId="6152" xr:uid="{F99C7F51-8AB3-4325-B573-4B5313BE790D}"/>
    <cellStyle name="40% - Accent4 12 3 3 2" xfId="14735" xr:uid="{1EFD4753-BD22-4202-96FF-468ECA4873AA}"/>
    <cellStyle name="40% - Accent4 12 3 3 2 2" xfId="32560" xr:uid="{CCCF5BE5-2B9E-4BC3-8EA2-D4D45469C47C}"/>
    <cellStyle name="40% - Accent4 12 3 3 3" xfId="24060" xr:uid="{7243C42E-3833-4B24-9E29-151980CC8393}"/>
    <cellStyle name="40% - Accent4 12 3 4" xfId="10575" xr:uid="{F76D067F-9894-4563-80B8-1859347E0363}"/>
    <cellStyle name="40% - Accent4 12 3 4 2" xfId="28400" xr:uid="{3846E97F-19A4-4C58-A136-1C58826F4D65}"/>
    <cellStyle name="40% - Accent4 12 3 5" xfId="19900" xr:uid="{2F97CAB4-791F-495A-AC3B-2C117624693D}"/>
    <cellStyle name="40% - Accent4 12 4" xfId="3092" xr:uid="{C6510587-1466-4213-AC65-3D3100BBB896}"/>
    <cellStyle name="40% - Accent4 12 4 2" xfId="7252" xr:uid="{4141ADDB-3AC2-4133-97CE-D5B9D21DB8B0}"/>
    <cellStyle name="40% - Accent4 12 4 2 2" xfId="15835" xr:uid="{F6A0DEEE-3A8D-48E4-9686-813813B512B7}"/>
    <cellStyle name="40% - Accent4 12 4 2 2 2" xfId="33660" xr:uid="{C11CA939-C93B-4F0C-BB1C-6B65F2AEACEA}"/>
    <cellStyle name="40% - Accent4 12 4 2 3" xfId="25160" xr:uid="{8F5F76F1-CB56-42F5-9FAC-A962E2E7654C}"/>
    <cellStyle name="40% - Accent4 12 4 3" xfId="11675" xr:uid="{26C11C49-C7D7-48E8-A8AA-316EF0C42CE4}"/>
    <cellStyle name="40% - Accent4 12 4 3 2" xfId="29500" xr:uid="{08739E02-DCA3-46EF-8B27-A23CC5E52170}"/>
    <cellStyle name="40% - Accent4 12 4 4" xfId="21000" xr:uid="{3EA6EA51-FD45-4417-A53A-9C2E63125F1C}"/>
    <cellStyle name="40% - Accent4 12 5" xfId="5172" xr:uid="{D69199A1-6A18-4ED0-8F5B-1343A573356C}"/>
    <cellStyle name="40% - Accent4 12 5 2" xfId="13755" xr:uid="{2DFA0372-0A3F-4155-8B52-6C0D5D55EE84}"/>
    <cellStyle name="40% - Accent4 12 5 2 2" xfId="31580" xr:uid="{2FEF8AEE-1081-4374-BF1F-CC14B560BFBF}"/>
    <cellStyle name="40% - Accent4 12 5 3" xfId="23080" xr:uid="{FC5EA44E-8E2F-4821-B9CE-1FA167A46299}"/>
    <cellStyle name="40% - Accent4 12 6" xfId="9595" xr:uid="{9F288DEC-E0B1-4BE1-9BB0-05B08FD24403}"/>
    <cellStyle name="40% - Accent4 12 6 2" xfId="27420" xr:uid="{C20D7DD5-3BFE-42F2-BBE0-5AA77A012EEE}"/>
    <cellStyle name="40% - Accent4 12 7" xfId="18920" xr:uid="{F957E294-B237-4563-9DE1-AEF12D69D93B}"/>
    <cellStyle name="40% - Accent4 120" xfId="36541" xr:uid="{1C9BDC12-A8B2-4FEC-8F8F-983010E56140}"/>
    <cellStyle name="40% - Accent4 121" xfId="36561" xr:uid="{DEB0C5C4-FA9A-42EA-8F2E-1F6E7C8D0063}"/>
    <cellStyle name="40% - Accent4 122" xfId="36581" xr:uid="{E11A4531-81CD-4AAA-82A6-30EB5069FE92}"/>
    <cellStyle name="40% - Accent4 123" xfId="36601" xr:uid="{956BD144-B85C-4086-B8E0-9F75DA44D991}"/>
    <cellStyle name="40% - Accent4 124" xfId="36621" xr:uid="{54A69E64-F284-4649-8903-26027033CB2B}"/>
    <cellStyle name="40% - Accent4 125" xfId="36641" xr:uid="{7E71269E-5B86-4935-9F6C-9B3407902AE6}"/>
    <cellStyle name="40% - Accent4 126" xfId="36661" xr:uid="{DDEBEA45-C3AB-4DF7-8839-C4CC10FD0922}"/>
    <cellStyle name="40% - Accent4 127" xfId="36681" xr:uid="{BCC8AD67-5AC6-4200-BED7-6413B3B9DF22}"/>
    <cellStyle name="40% - Accent4 128" xfId="36701" xr:uid="{8B2CEE93-777A-41C5-BA0D-A406EE2EA0F8}"/>
    <cellStyle name="40% - Accent4 129" xfId="36721" xr:uid="{672F3F17-F703-4F56-8524-54CA96CFF1D0}"/>
    <cellStyle name="40% - Accent4 13" xfId="855" xr:uid="{E7CA16E1-2E3C-435B-A750-80E89D6D9223}"/>
    <cellStyle name="40% - Accent4 13 2" xfId="1461" xr:uid="{1FE88D09-E7F2-4F18-8E1E-6CA1AF0F5B64}"/>
    <cellStyle name="40% - Accent4 13 2 2" xfId="2492" xr:uid="{BE3ADF74-50CC-4CFB-BA52-EB2677D69DAF}"/>
    <cellStyle name="40% - Accent4 13 2 2 2" xfId="4572" xr:uid="{F5684F14-E4EF-4117-BDD5-C790AE885732}"/>
    <cellStyle name="40% - Accent4 13 2 2 2 2" xfId="8732" xr:uid="{AA1F56E8-22FF-4D6C-8F92-5874BF880055}"/>
    <cellStyle name="40% - Accent4 13 2 2 2 2 2" xfId="17315" xr:uid="{988E553C-A56A-40C2-8653-AAAEEB392618}"/>
    <cellStyle name="40% - Accent4 13 2 2 2 2 2 2" xfId="35140" xr:uid="{DD442ED2-5C9E-466D-ABA2-961F88B0B605}"/>
    <cellStyle name="40% - Accent4 13 2 2 2 2 3" xfId="26640" xr:uid="{0D0F599E-BCB0-416C-A1F7-E2ED57C76FD5}"/>
    <cellStyle name="40% - Accent4 13 2 2 2 3" xfId="13155" xr:uid="{DA2BB0BC-3058-4BAC-8E7F-F7EBE3C7015C}"/>
    <cellStyle name="40% - Accent4 13 2 2 2 3 2" xfId="30980" xr:uid="{BD21F248-F358-4D89-BAA0-CF2544CE0B4F}"/>
    <cellStyle name="40% - Accent4 13 2 2 2 4" xfId="22480" xr:uid="{C9E52C83-610E-454C-9003-4B53893CDB47}"/>
    <cellStyle name="40% - Accent4 13 2 2 3" xfId="6652" xr:uid="{93CE0D4E-D270-4449-A067-0AB183CDCA9D}"/>
    <cellStyle name="40% - Accent4 13 2 2 3 2" xfId="15235" xr:uid="{B22E1F43-0BF5-4BFE-BFE5-CD4289DAF073}"/>
    <cellStyle name="40% - Accent4 13 2 2 3 2 2" xfId="33060" xr:uid="{FC4D4722-898B-4CCC-B933-D1848DBB7BDB}"/>
    <cellStyle name="40% - Accent4 13 2 2 3 3" xfId="24560" xr:uid="{A40935E9-9CA6-4366-A171-C315E89BC23F}"/>
    <cellStyle name="40% - Accent4 13 2 2 4" xfId="11075" xr:uid="{16B7C192-9A7F-4D23-9427-D1A7A8006A7C}"/>
    <cellStyle name="40% - Accent4 13 2 2 4 2" xfId="28900" xr:uid="{DFE0E4AE-EE20-4F66-84D5-B5617DA543C6}"/>
    <cellStyle name="40% - Accent4 13 2 2 5" xfId="20400" xr:uid="{7684740F-9AB9-4BF1-ADA1-A066120FCC23}"/>
    <cellStyle name="40% - Accent4 13 2 3" xfId="3592" xr:uid="{E9599571-77F7-4461-8EB7-E1C085FE5B26}"/>
    <cellStyle name="40% - Accent4 13 2 3 2" xfId="7752" xr:uid="{8519AC2F-AF88-4A63-9176-383FAAC3169A}"/>
    <cellStyle name="40% - Accent4 13 2 3 2 2" xfId="16335" xr:uid="{9C472D54-C6DE-4927-8356-13C21C37E468}"/>
    <cellStyle name="40% - Accent4 13 2 3 2 2 2" xfId="34160" xr:uid="{0FFC2A57-DA75-4B51-B8D1-C3C921B7A3E2}"/>
    <cellStyle name="40% - Accent4 13 2 3 2 3" xfId="25660" xr:uid="{BAC51BD4-A9D5-4B2D-A475-D8E785458E15}"/>
    <cellStyle name="40% - Accent4 13 2 3 3" xfId="12175" xr:uid="{A7BF2312-6CC3-4912-9EA9-FCA01F55ECD6}"/>
    <cellStyle name="40% - Accent4 13 2 3 3 2" xfId="30000" xr:uid="{45DD89FB-91E5-45B3-935A-3227F093D4BB}"/>
    <cellStyle name="40% - Accent4 13 2 3 4" xfId="21500" xr:uid="{1102473C-3410-4976-8B7D-EA3E2059DF32}"/>
    <cellStyle name="40% - Accent4 13 2 4" xfId="5672" xr:uid="{A9869DFD-C4A0-4664-A485-4346C0190639}"/>
    <cellStyle name="40% - Accent4 13 2 4 2" xfId="14255" xr:uid="{A0B2068E-7045-47C7-AE7B-75D9CDB97D81}"/>
    <cellStyle name="40% - Accent4 13 2 4 2 2" xfId="32080" xr:uid="{7DAED004-7F82-4363-8CDC-EC83D3E7A26E}"/>
    <cellStyle name="40% - Accent4 13 2 4 3" xfId="23580" xr:uid="{FD7403A7-53D0-4AC2-965B-ACAE3544671E}"/>
    <cellStyle name="40% - Accent4 13 2 5" xfId="10095" xr:uid="{52C179B3-6514-4540-BFA3-42301CEB498C}"/>
    <cellStyle name="40% - Accent4 13 2 5 2" xfId="27920" xr:uid="{3809E8BD-FE8C-4671-AD41-0DD39BEAD599}"/>
    <cellStyle name="40% - Accent4 13 2 6" xfId="19420" xr:uid="{CB347A9B-F647-4491-9BA6-753CB0F81772}"/>
    <cellStyle name="40% - Accent4 13 3" xfId="2012" xr:uid="{67884D3F-2DC0-4298-BF08-465EE5AE6045}"/>
    <cellStyle name="40% - Accent4 13 3 2" xfId="4092" xr:uid="{12FE699C-9DC5-407D-BC54-B95D82C27002}"/>
    <cellStyle name="40% - Accent4 13 3 2 2" xfId="8252" xr:uid="{0669448E-5851-499B-A0E8-71B01785E24E}"/>
    <cellStyle name="40% - Accent4 13 3 2 2 2" xfId="16835" xr:uid="{8DCDA2CF-5E30-43DB-8C0D-154459F9F846}"/>
    <cellStyle name="40% - Accent4 13 3 2 2 2 2" xfId="34660" xr:uid="{1D21B709-4FFF-4B5A-8F3B-EC5C186E31B8}"/>
    <cellStyle name="40% - Accent4 13 3 2 2 3" xfId="26160" xr:uid="{C97B2937-3B05-488C-A616-9B15FA188050}"/>
    <cellStyle name="40% - Accent4 13 3 2 3" xfId="12675" xr:uid="{08A8D244-FF40-4025-A1E0-BA4F143D6FA8}"/>
    <cellStyle name="40% - Accent4 13 3 2 3 2" xfId="30500" xr:uid="{E11623D1-0532-4532-9D86-83F02613167C}"/>
    <cellStyle name="40% - Accent4 13 3 2 4" xfId="22000" xr:uid="{9BE2F72D-A75D-4D56-8F4B-7F008EB01FE6}"/>
    <cellStyle name="40% - Accent4 13 3 3" xfId="6172" xr:uid="{507FFDA5-4074-4AF2-BB61-74E2D0B493C6}"/>
    <cellStyle name="40% - Accent4 13 3 3 2" xfId="14755" xr:uid="{961C7C87-E4B6-4DA2-9B0E-D1E9B39838BD}"/>
    <cellStyle name="40% - Accent4 13 3 3 2 2" xfId="32580" xr:uid="{AE8AB4D6-5218-40F5-B77E-8A2BCB586C0C}"/>
    <cellStyle name="40% - Accent4 13 3 3 3" xfId="24080" xr:uid="{164B1A47-C8CD-41B8-B3D1-F1F43762CDCB}"/>
    <cellStyle name="40% - Accent4 13 3 4" xfId="10595" xr:uid="{3CCDFDC3-FB05-4B9C-B306-03A6D4239C8D}"/>
    <cellStyle name="40% - Accent4 13 3 4 2" xfId="28420" xr:uid="{FBA68E7B-D122-488C-BFE2-01561F780503}"/>
    <cellStyle name="40% - Accent4 13 3 5" xfId="19920" xr:uid="{25CE22B7-5B25-49F6-8C06-FF1A89C77FBE}"/>
    <cellStyle name="40% - Accent4 13 4" xfId="3112" xr:uid="{7AE651CC-BA8B-4D45-BFBC-A9741FA0E70E}"/>
    <cellStyle name="40% - Accent4 13 4 2" xfId="7272" xr:uid="{845D0C32-1604-47A0-AAC9-9C253655A565}"/>
    <cellStyle name="40% - Accent4 13 4 2 2" xfId="15855" xr:uid="{FC6098B2-CA27-4E51-B9AE-53B88A97DE85}"/>
    <cellStyle name="40% - Accent4 13 4 2 2 2" xfId="33680" xr:uid="{1079D7FE-DB72-4803-BA7D-3E5ACDF4A1DD}"/>
    <cellStyle name="40% - Accent4 13 4 2 3" xfId="25180" xr:uid="{58BEEA58-01E5-41F2-B935-04B5351F567C}"/>
    <cellStyle name="40% - Accent4 13 4 3" xfId="11695" xr:uid="{ED55B638-09EA-4AF2-8D9C-EE81DD3CA418}"/>
    <cellStyle name="40% - Accent4 13 4 3 2" xfId="29520" xr:uid="{5FD66CAB-D053-4687-92EC-6C8B46E724D5}"/>
    <cellStyle name="40% - Accent4 13 4 4" xfId="21020" xr:uid="{4E974CEA-906B-4D85-A8FF-EE3B407ABFED}"/>
    <cellStyle name="40% - Accent4 13 5" xfId="5192" xr:uid="{C5EA64EE-582B-41F1-AAC3-4CCE3CEE1713}"/>
    <cellStyle name="40% - Accent4 13 5 2" xfId="13775" xr:uid="{FE418CE2-DB17-4307-A6AF-64813E65CB67}"/>
    <cellStyle name="40% - Accent4 13 5 2 2" xfId="31600" xr:uid="{7DC1551F-8C53-453B-8A06-838E60CE120F}"/>
    <cellStyle name="40% - Accent4 13 5 3" xfId="23100" xr:uid="{9E21203E-1B5C-4126-8E48-8576DCDBA212}"/>
    <cellStyle name="40% - Accent4 13 6" xfId="9615" xr:uid="{47F367B6-CF84-4C0A-9B61-FBB29C4FFC3E}"/>
    <cellStyle name="40% - Accent4 13 6 2" xfId="27440" xr:uid="{BE91F10D-E29E-467D-86F3-8AB0152992E5}"/>
    <cellStyle name="40% - Accent4 13 7" xfId="18940" xr:uid="{8F816631-D509-413F-B1C6-2DA0A97F1324}"/>
    <cellStyle name="40% - Accent4 130" xfId="36741" xr:uid="{151655AC-1B86-4A41-BC1C-07831CBC04C5}"/>
    <cellStyle name="40% - Accent4 131" xfId="36761" xr:uid="{6D112A82-3F04-4D05-A269-DD6CD6C05013}"/>
    <cellStyle name="40% - Accent4 132" xfId="36781" xr:uid="{E0215D51-C79C-451C-8221-19A3636FD18F}"/>
    <cellStyle name="40% - Accent4 133" xfId="36801" xr:uid="{31919F62-BE1D-4BB4-AE9C-FA1A4EACE608}"/>
    <cellStyle name="40% - Accent4 134" xfId="36821" xr:uid="{080C30D5-B97B-4F3A-A638-A65570191C4B}"/>
    <cellStyle name="40% - Accent4 135" xfId="36841" xr:uid="{DC6D8EBD-0A7D-4193-A32F-8C0178955FC7}"/>
    <cellStyle name="40% - Accent4 136" xfId="36861" xr:uid="{AAF61A86-28E6-4332-A2F4-B87A08EF3D16}"/>
    <cellStyle name="40% - Accent4 137" xfId="36881" xr:uid="{C53786D7-584B-464D-8353-1960D8EB974D}"/>
    <cellStyle name="40% - Accent4 138" xfId="36901" xr:uid="{DA1429FE-E87E-4AEB-8B50-398DA6AE8A51}"/>
    <cellStyle name="40% - Accent4 139" xfId="36921" xr:uid="{324D551D-577F-46A5-A814-C3C8E4D60560}"/>
    <cellStyle name="40% - Accent4 14" xfId="914" xr:uid="{DA78E8D2-226B-41CA-870D-416FBF16BAF0}"/>
    <cellStyle name="40% - Accent4 14 2" xfId="1520" xr:uid="{4B18DB88-1500-4C33-961F-8512D9BA3A14}"/>
    <cellStyle name="40% - Accent4 14 2 2" xfId="2512" xr:uid="{B8EF0237-7E18-468B-BC92-773A8D55201F}"/>
    <cellStyle name="40% - Accent4 14 2 2 2" xfId="4592" xr:uid="{BE31A518-6439-420F-8907-010C17C9A3BE}"/>
    <cellStyle name="40% - Accent4 14 2 2 2 2" xfId="8752" xr:uid="{4047B107-D68C-423C-BCB4-3A97AD522719}"/>
    <cellStyle name="40% - Accent4 14 2 2 2 2 2" xfId="17335" xr:uid="{0FC6607F-9131-492D-93CF-B55A42B88ECD}"/>
    <cellStyle name="40% - Accent4 14 2 2 2 2 2 2" xfId="35160" xr:uid="{C6349CD6-1E14-4641-B040-939090965B0A}"/>
    <cellStyle name="40% - Accent4 14 2 2 2 2 3" xfId="26660" xr:uid="{A25A5F95-84D2-4472-B908-81D6CDC5F500}"/>
    <cellStyle name="40% - Accent4 14 2 2 2 3" xfId="13175" xr:uid="{1F1407F2-EFA9-494F-B209-5C1B501D2D82}"/>
    <cellStyle name="40% - Accent4 14 2 2 2 3 2" xfId="31000" xr:uid="{10180617-96D3-4A8F-AE93-A597A0575C86}"/>
    <cellStyle name="40% - Accent4 14 2 2 2 4" xfId="22500" xr:uid="{E3DD4C21-9749-47FB-A30B-31948267E164}"/>
    <cellStyle name="40% - Accent4 14 2 2 3" xfId="6672" xr:uid="{C86294E7-6B9C-46B5-97C8-47D2C7937205}"/>
    <cellStyle name="40% - Accent4 14 2 2 3 2" xfId="15255" xr:uid="{A0036F03-7846-4AC3-9407-3BB3526E34D8}"/>
    <cellStyle name="40% - Accent4 14 2 2 3 2 2" xfId="33080" xr:uid="{0B05E67E-4792-4BFA-9827-4BFCD0569E2D}"/>
    <cellStyle name="40% - Accent4 14 2 2 3 3" xfId="24580" xr:uid="{7ECD7055-B9B9-441A-A335-C588877E2407}"/>
    <cellStyle name="40% - Accent4 14 2 2 4" xfId="11095" xr:uid="{6501D395-BAC4-4E2F-84C6-7138CAE27B69}"/>
    <cellStyle name="40% - Accent4 14 2 2 4 2" xfId="28920" xr:uid="{9CE06120-E175-4EC4-8518-1736B210401A}"/>
    <cellStyle name="40% - Accent4 14 2 2 5" xfId="20420" xr:uid="{842B56EB-5E09-4149-B1C8-42867D5D3B4B}"/>
    <cellStyle name="40% - Accent4 14 2 3" xfId="3612" xr:uid="{944F47D5-CE88-4735-A95F-5A08FE3BF7C2}"/>
    <cellStyle name="40% - Accent4 14 2 3 2" xfId="7772" xr:uid="{155185BA-9050-463F-B983-EC36568B3817}"/>
    <cellStyle name="40% - Accent4 14 2 3 2 2" xfId="16355" xr:uid="{05185D0B-26CE-4260-A27B-19B35D0B73CC}"/>
    <cellStyle name="40% - Accent4 14 2 3 2 2 2" xfId="34180" xr:uid="{5953BBBB-6A6D-4E03-BF6E-7F00806C1EFA}"/>
    <cellStyle name="40% - Accent4 14 2 3 2 3" xfId="25680" xr:uid="{F1609BDC-052B-46C4-82F8-8BF07052D29F}"/>
    <cellStyle name="40% - Accent4 14 2 3 3" xfId="12195" xr:uid="{CB3D64B5-7B37-4239-8CCA-9FA23EA949E5}"/>
    <cellStyle name="40% - Accent4 14 2 3 3 2" xfId="30020" xr:uid="{B28447A1-7A95-4181-9D49-E32564EF3FED}"/>
    <cellStyle name="40% - Accent4 14 2 3 4" xfId="21520" xr:uid="{C3E2DE79-5E0F-420C-98CF-447A301306C4}"/>
    <cellStyle name="40% - Accent4 14 2 4" xfId="5692" xr:uid="{8A525C66-5BC5-4482-BD63-80E4AD67A304}"/>
    <cellStyle name="40% - Accent4 14 2 4 2" xfId="14275" xr:uid="{B3B5CEFC-D507-4521-ABEF-7A4621E583B8}"/>
    <cellStyle name="40% - Accent4 14 2 4 2 2" xfId="32100" xr:uid="{2AF5CFA3-544B-41EB-AC96-C77005FCCB6E}"/>
    <cellStyle name="40% - Accent4 14 2 4 3" xfId="23600" xr:uid="{47375B5A-CB6B-4124-A794-8CEC59530EEE}"/>
    <cellStyle name="40% - Accent4 14 2 5" xfId="10115" xr:uid="{BC94D475-55E6-4ED8-ADA5-C8542ED55007}"/>
    <cellStyle name="40% - Accent4 14 2 5 2" xfId="27940" xr:uid="{58136EC4-C9C9-410B-819E-C1B62BEDBB6E}"/>
    <cellStyle name="40% - Accent4 14 2 6" xfId="19440" xr:uid="{08507342-1DB2-489E-8F22-6DEF0B0574DE}"/>
    <cellStyle name="40% - Accent4 14 3" xfId="2032" xr:uid="{52366A1E-D4E5-4C83-9A07-F8F90D326515}"/>
    <cellStyle name="40% - Accent4 14 3 2" xfId="4112" xr:uid="{346F4140-E1B5-4AA3-8E05-961C8BFC69CC}"/>
    <cellStyle name="40% - Accent4 14 3 2 2" xfId="8272" xr:uid="{2974FB97-DDC7-410A-A820-0BE85BA6D88E}"/>
    <cellStyle name="40% - Accent4 14 3 2 2 2" xfId="16855" xr:uid="{60031D8F-617B-4BE1-9864-85236CA6D37A}"/>
    <cellStyle name="40% - Accent4 14 3 2 2 2 2" xfId="34680" xr:uid="{70098A63-D9F8-4EE2-8579-77EAE7D0E790}"/>
    <cellStyle name="40% - Accent4 14 3 2 2 3" xfId="26180" xr:uid="{3A63FC96-937A-4FF1-BCB1-97BCAA728204}"/>
    <cellStyle name="40% - Accent4 14 3 2 3" xfId="12695" xr:uid="{8B9AE71D-F8D1-4883-A5F1-20FAC30781A6}"/>
    <cellStyle name="40% - Accent4 14 3 2 3 2" xfId="30520" xr:uid="{AA001C20-BF75-480F-8194-A73E3457F2AD}"/>
    <cellStyle name="40% - Accent4 14 3 2 4" xfId="22020" xr:uid="{982A0A39-5FCC-4874-B8E2-9B1CDD4D80C0}"/>
    <cellStyle name="40% - Accent4 14 3 3" xfId="6192" xr:uid="{7834F5E1-6B86-4E31-B72F-933E240FD832}"/>
    <cellStyle name="40% - Accent4 14 3 3 2" xfId="14775" xr:uid="{560728B1-7B2C-48D8-BA59-63CF8A19E307}"/>
    <cellStyle name="40% - Accent4 14 3 3 2 2" xfId="32600" xr:uid="{1D9BF4DD-F29D-47A3-9BF7-E3D8F5AA0B58}"/>
    <cellStyle name="40% - Accent4 14 3 3 3" xfId="24100" xr:uid="{3EE3BAF3-6E93-4C96-A58A-C5A19DE3B6EE}"/>
    <cellStyle name="40% - Accent4 14 3 4" xfId="10615" xr:uid="{8B067500-B0EF-44B0-B06F-24FB76C2999C}"/>
    <cellStyle name="40% - Accent4 14 3 4 2" xfId="28440" xr:uid="{E1F81AFB-ED61-421B-8128-98A8BF219E9F}"/>
    <cellStyle name="40% - Accent4 14 3 5" xfId="19940" xr:uid="{8DDB3E8C-C415-44DD-B7BB-6F75553E79F0}"/>
    <cellStyle name="40% - Accent4 14 4" xfId="3132" xr:uid="{0BAD06CA-358A-45DE-88F3-1FD992E87C18}"/>
    <cellStyle name="40% - Accent4 14 4 2" xfId="7292" xr:uid="{8FDFB4DE-3513-4EC4-A092-6CC319DAE578}"/>
    <cellStyle name="40% - Accent4 14 4 2 2" xfId="15875" xr:uid="{90B7C479-3103-4A6E-9D75-6ED0345B453B}"/>
    <cellStyle name="40% - Accent4 14 4 2 2 2" xfId="33700" xr:uid="{939CA35A-7249-42B3-B5C5-482F24C8E001}"/>
    <cellStyle name="40% - Accent4 14 4 2 3" xfId="25200" xr:uid="{AB186088-0D4F-4E82-A159-F96CEA52661E}"/>
    <cellStyle name="40% - Accent4 14 4 3" xfId="11715" xr:uid="{3752D7EC-7928-4340-B8EF-AF4EC8F4CFC2}"/>
    <cellStyle name="40% - Accent4 14 4 3 2" xfId="29540" xr:uid="{8AD8B61E-F765-4B82-8193-FD20E060C8E0}"/>
    <cellStyle name="40% - Accent4 14 4 4" xfId="21040" xr:uid="{EB9E5AD1-B116-4DD8-9CB8-32CE93FF2A09}"/>
    <cellStyle name="40% - Accent4 14 5" xfId="5212" xr:uid="{E3B7DFD3-C26E-4E7F-8847-5805F369CCE6}"/>
    <cellStyle name="40% - Accent4 14 5 2" xfId="13795" xr:uid="{66F37DB5-FF62-430A-BBD1-44BC0B65F500}"/>
    <cellStyle name="40% - Accent4 14 5 2 2" xfId="31620" xr:uid="{BD9C40B0-A7CC-41C6-B4FB-47452C6C7750}"/>
    <cellStyle name="40% - Accent4 14 5 3" xfId="23120" xr:uid="{A7E499A6-5A86-4FC6-811F-13E9235E3D25}"/>
    <cellStyle name="40% - Accent4 14 6" xfId="9635" xr:uid="{41368C93-E049-4C3B-8BF3-230E215763DF}"/>
    <cellStyle name="40% - Accent4 14 6 2" xfId="27460" xr:uid="{FBF112A4-42AF-421B-B08D-86CD681170EB}"/>
    <cellStyle name="40% - Accent4 14 7" xfId="18960" xr:uid="{2E946763-F1A2-4151-A82C-8944E4DE4C46}"/>
    <cellStyle name="40% - Accent4 140" xfId="36941" xr:uid="{2D868D7C-B1CE-4ED7-BFB3-14CE914D3B4D}"/>
    <cellStyle name="40% - Accent4 141" xfId="36961" xr:uid="{8C80D6E4-48AA-472B-AB43-83CF6B8C0AEC}"/>
    <cellStyle name="40% - Accent4 142" xfId="36981" xr:uid="{CA6C1701-36C4-41DC-931E-41E86912D067}"/>
    <cellStyle name="40% - Accent4 143" xfId="37001" xr:uid="{08BFC2F7-D22F-4DD5-8D63-93A4C5059FB1}"/>
    <cellStyle name="40% - Accent4 144" xfId="37021" xr:uid="{3686EBF7-57F7-4909-A168-BD9DA2EA8C37}"/>
    <cellStyle name="40% - Accent4 145" xfId="37041" xr:uid="{DA51ED32-B792-4499-B3F1-1E1711D9935F}"/>
    <cellStyle name="40% - Accent4 146" xfId="37061" xr:uid="{918BDA7B-53FE-43B7-B817-C69C39E00589}"/>
    <cellStyle name="40% - Accent4 147" xfId="37081" xr:uid="{51455E21-42AB-4C56-A5E6-58182B605A00}"/>
    <cellStyle name="40% - Accent4 148" xfId="37101" xr:uid="{8E2CCD71-9873-4B08-96BD-8ACE35F0D516}"/>
    <cellStyle name="40% - Accent4 149" xfId="37121" xr:uid="{A0108036-83C6-4186-AD26-E116A095ADD6}"/>
    <cellStyle name="40% - Accent4 15" xfId="938" xr:uid="{ECE8287A-552D-4BE1-990E-4FBF2F49E50E}"/>
    <cellStyle name="40% - Accent4 15 2" xfId="1544" xr:uid="{55689329-3F48-49F1-98E1-BF403A7DBBB7}"/>
    <cellStyle name="40% - Accent4 15 2 2" xfId="2532" xr:uid="{F91AA3E0-DC16-4BDB-BAFF-B8E08C106A79}"/>
    <cellStyle name="40% - Accent4 15 2 2 2" xfId="4612" xr:uid="{5B6DF4BE-E325-415D-9552-9A6D7E505D8A}"/>
    <cellStyle name="40% - Accent4 15 2 2 2 2" xfId="8772" xr:uid="{1F68CBFA-9F33-4045-AB98-D5EE031E3FA3}"/>
    <cellStyle name="40% - Accent4 15 2 2 2 2 2" xfId="17355" xr:uid="{D3065538-879A-4CF8-A9B4-F6F13F66CF6F}"/>
    <cellStyle name="40% - Accent4 15 2 2 2 2 2 2" xfId="35180" xr:uid="{7524C18C-2EE3-4115-A8BE-BB853964DB36}"/>
    <cellStyle name="40% - Accent4 15 2 2 2 2 3" xfId="26680" xr:uid="{CC423FE8-185C-4434-8A00-274161A99F4B}"/>
    <cellStyle name="40% - Accent4 15 2 2 2 3" xfId="13195" xr:uid="{1CC20FB0-4496-4C4D-B11B-268225ACB3D9}"/>
    <cellStyle name="40% - Accent4 15 2 2 2 3 2" xfId="31020" xr:uid="{D01407C5-C579-4220-9E1D-1CB820D5FC1B}"/>
    <cellStyle name="40% - Accent4 15 2 2 2 4" xfId="22520" xr:uid="{4F6B27BA-E6C5-4080-BA19-51513B263E00}"/>
    <cellStyle name="40% - Accent4 15 2 2 3" xfId="6692" xr:uid="{CF26C320-D84F-4F0E-BD11-1FEA6D4CFBC9}"/>
    <cellStyle name="40% - Accent4 15 2 2 3 2" xfId="15275" xr:uid="{5F528306-8ECC-4A61-B1FA-B147D63FF28A}"/>
    <cellStyle name="40% - Accent4 15 2 2 3 2 2" xfId="33100" xr:uid="{CBF58166-B107-4862-86B5-EC9C5FDF23F6}"/>
    <cellStyle name="40% - Accent4 15 2 2 3 3" xfId="24600" xr:uid="{15526E68-E55C-4E12-A6A9-A141B73E9BCB}"/>
    <cellStyle name="40% - Accent4 15 2 2 4" xfId="11115" xr:uid="{674E6496-51AE-4A58-837A-6B232EC25EB7}"/>
    <cellStyle name="40% - Accent4 15 2 2 4 2" xfId="28940" xr:uid="{460D6087-E24D-4002-AD0A-33C3470292AD}"/>
    <cellStyle name="40% - Accent4 15 2 2 5" xfId="20440" xr:uid="{3AC93525-FF04-4764-81E2-2CD6ED81B4FD}"/>
    <cellStyle name="40% - Accent4 15 2 3" xfId="3632" xr:uid="{5554BF50-A3A5-4E16-A972-F24FD802ADAF}"/>
    <cellStyle name="40% - Accent4 15 2 3 2" xfId="7792" xr:uid="{5967E45E-2587-4938-B743-1BEE66BD58C7}"/>
    <cellStyle name="40% - Accent4 15 2 3 2 2" xfId="16375" xr:uid="{C20C77BB-E842-45AB-AFBE-69A96141A752}"/>
    <cellStyle name="40% - Accent4 15 2 3 2 2 2" xfId="34200" xr:uid="{009F6C7C-AECA-4BD2-BA20-3B1D75456633}"/>
    <cellStyle name="40% - Accent4 15 2 3 2 3" xfId="25700" xr:uid="{93C5170E-22E1-4568-9AF4-C28473477B8B}"/>
    <cellStyle name="40% - Accent4 15 2 3 3" xfId="12215" xr:uid="{EDF0C038-A78D-45A5-B6B8-A835EA3D768D}"/>
    <cellStyle name="40% - Accent4 15 2 3 3 2" xfId="30040" xr:uid="{B2EF3661-2B4F-48D1-BA1E-FA6620F1A570}"/>
    <cellStyle name="40% - Accent4 15 2 3 4" xfId="21540" xr:uid="{004C75E5-80BD-4410-A693-C31C6B798C0A}"/>
    <cellStyle name="40% - Accent4 15 2 4" xfId="5712" xr:uid="{4EF87E48-2ACD-4049-A167-6D1632CCD747}"/>
    <cellStyle name="40% - Accent4 15 2 4 2" xfId="14295" xr:uid="{5EE8ACFB-FE1C-4760-8DE4-B0DF298FD078}"/>
    <cellStyle name="40% - Accent4 15 2 4 2 2" xfId="32120" xr:uid="{02B8E219-E83B-44AF-9AAB-B381F03AEB75}"/>
    <cellStyle name="40% - Accent4 15 2 4 3" xfId="23620" xr:uid="{53BA5551-13C5-459D-9284-FCC8726B8ED0}"/>
    <cellStyle name="40% - Accent4 15 2 5" xfId="10135" xr:uid="{E6D3101E-0DA7-4799-8A26-C2A5D233B9C8}"/>
    <cellStyle name="40% - Accent4 15 2 5 2" xfId="27960" xr:uid="{5916365C-92BD-4FDB-8B41-9BE456E6A265}"/>
    <cellStyle name="40% - Accent4 15 2 6" xfId="19460" xr:uid="{C9D8593F-A46F-405A-989B-6E31CA38376A}"/>
    <cellStyle name="40% - Accent4 15 3" xfId="2052" xr:uid="{1A0B9F02-D527-4B93-95C6-32CEA14A3B63}"/>
    <cellStyle name="40% - Accent4 15 3 2" xfId="4132" xr:uid="{53DC8B93-6189-41F1-9C7E-DC999324BD30}"/>
    <cellStyle name="40% - Accent4 15 3 2 2" xfId="8292" xr:uid="{47063D84-1206-4214-8942-0F8B5491FC62}"/>
    <cellStyle name="40% - Accent4 15 3 2 2 2" xfId="16875" xr:uid="{A0867209-B581-420D-B3DF-AED86B68FE3C}"/>
    <cellStyle name="40% - Accent4 15 3 2 2 2 2" xfId="34700" xr:uid="{4ED75AF2-4AA6-4E67-8852-B69882A98AB5}"/>
    <cellStyle name="40% - Accent4 15 3 2 2 3" xfId="26200" xr:uid="{FE2DAFEC-D1B3-4869-B796-3177A14449B4}"/>
    <cellStyle name="40% - Accent4 15 3 2 3" xfId="12715" xr:uid="{4A35EF2E-7690-4054-B8DA-E97685784772}"/>
    <cellStyle name="40% - Accent4 15 3 2 3 2" xfId="30540" xr:uid="{C2F2605B-3B05-4829-9CE5-7D1EA899D268}"/>
    <cellStyle name="40% - Accent4 15 3 2 4" xfId="22040" xr:uid="{5899A207-D3FA-432B-9705-3F8DDA91188E}"/>
    <cellStyle name="40% - Accent4 15 3 3" xfId="6212" xr:uid="{920BDD9C-65C4-4C1E-92E4-D7CB118E2CE7}"/>
    <cellStyle name="40% - Accent4 15 3 3 2" xfId="14795" xr:uid="{5AF92272-4A44-4B52-AFBF-DAA07F2C0B20}"/>
    <cellStyle name="40% - Accent4 15 3 3 2 2" xfId="32620" xr:uid="{60994E95-5DE3-4DF7-8842-F19644A480A7}"/>
    <cellStyle name="40% - Accent4 15 3 3 3" xfId="24120" xr:uid="{1822BB5A-199C-4E9B-9357-E3ADF0088034}"/>
    <cellStyle name="40% - Accent4 15 3 4" xfId="10635" xr:uid="{BBF64F32-A9C7-4BBF-940E-DF12B83EEB69}"/>
    <cellStyle name="40% - Accent4 15 3 4 2" xfId="28460" xr:uid="{B0B0C240-6914-4DD5-8B0B-1C2CC2AD4A72}"/>
    <cellStyle name="40% - Accent4 15 3 5" xfId="19960" xr:uid="{7940C651-E5A0-4E3E-B859-939A4247842B}"/>
    <cellStyle name="40% - Accent4 15 4" xfId="3152" xr:uid="{12B728EE-4075-43E9-804C-7350F2A60EB9}"/>
    <cellStyle name="40% - Accent4 15 4 2" xfId="7312" xr:uid="{F8910FF9-E31D-4757-9F36-7E85FC10158D}"/>
    <cellStyle name="40% - Accent4 15 4 2 2" xfId="15895" xr:uid="{9BF62148-191D-4E7A-B425-92D41F6A4359}"/>
    <cellStyle name="40% - Accent4 15 4 2 2 2" xfId="33720" xr:uid="{934D1DFE-7D68-49A3-8790-0C5BB9C1AAFD}"/>
    <cellStyle name="40% - Accent4 15 4 2 3" xfId="25220" xr:uid="{CA43ED5D-4D3E-4217-9C52-4560C9FC4B3D}"/>
    <cellStyle name="40% - Accent4 15 4 3" xfId="11735" xr:uid="{360D1B8D-2DE5-4FCF-9525-8B71D46493EB}"/>
    <cellStyle name="40% - Accent4 15 4 3 2" xfId="29560" xr:uid="{5F0A3712-BBFF-47A1-949B-38E6CF0D49DB}"/>
    <cellStyle name="40% - Accent4 15 4 4" xfId="21060" xr:uid="{81F00B29-AC08-4104-A98E-07F9C2EBCD44}"/>
    <cellStyle name="40% - Accent4 15 5" xfId="5232" xr:uid="{B0801B97-9BD9-4388-B6C2-D70DBDB51C1E}"/>
    <cellStyle name="40% - Accent4 15 5 2" xfId="13815" xr:uid="{6F77CA47-221F-4B15-80D7-BCAD4DB685F8}"/>
    <cellStyle name="40% - Accent4 15 5 2 2" xfId="31640" xr:uid="{7E231B22-DD51-4D07-86DF-F3F631B2C78A}"/>
    <cellStyle name="40% - Accent4 15 5 3" xfId="23140" xr:uid="{BADFD0FB-A819-4C74-BC05-041F02C82CE9}"/>
    <cellStyle name="40% - Accent4 15 6" xfId="9655" xr:uid="{15031159-9F3A-4AF0-88D9-317E6D8AF8C0}"/>
    <cellStyle name="40% - Accent4 15 6 2" xfId="27480" xr:uid="{123700BE-D924-4B74-B8A4-D5890525365B}"/>
    <cellStyle name="40% - Accent4 15 7" xfId="18980" xr:uid="{C30A4446-9844-4B7F-8C0B-CE7DCE012B34}"/>
    <cellStyle name="40% - Accent4 150" xfId="37141" xr:uid="{F5DD77C0-3645-41D6-A7C7-DA7DB453815B}"/>
    <cellStyle name="40% - Accent4 151" xfId="37161" xr:uid="{C10EAD31-AE5D-44CF-ACD1-4BB8A4DA506C}"/>
    <cellStyle name="40% - Accent4 152" xfId="37181" xr:uid="{30A2ED39-7B1D-4284-ACF6-14E5D084A4AF}"/>
    <cellStyle name="40% - Accent4 153" xfId="37201" xr:uid="{2D36C4DC-767B-4B05-9C94-0E7547B73D2A}"/>
    <cellStyle name="40% - Accent4 154" xfId="37221" xr:uid="{28E378FF-7C5C-4DDD-B07D-7B0148EAB128}"/>
    <cellStyle name="40% - Accent4 155" xfId="37241" xr:uid="{E2A504EA-907F-47D3-943B-8D1A6FC78F94}"/>
    <cellStyle name="40% - Accent4 156" xfId="37261" xr:uid="{A65974DC-11BE-40E1-AAE8-7472D0158896}"/>
    <cellStyle name="40% - Accent4 157" xfId="37281" xr:uid="{778F0874-4FE4-45D7-8148-CF3903FD4009}"/>
    <cellStyle name="40% - Accent4 158" xfId="37301" xr:uid="{438190A9-2AFD-4F55-8EE7-E65300C9D67B}"/>
    <cellStyle name="40% - Accent4 159" xfId="37321" xr:uid="{4D0EC443-3993-4F8E-B82B-6A238BC5625D}"/>
    <cellStyle name="40% - Accent4 16" xfId="966" xr:uid="{809D593C-90D5-4821-B244-BB3B25EE3345}"/>
    <cellStyle name="40% - Accent4 16 2" xfId="1572" xr:uid="{35C0CB1A-8200-4D64-B448-BA1D54E9EB09}"/>
    <cellStyle name="40% - Accent4 16 2 2" xfId="2552" xr:uid="{505AE824-BF9F-457C-B75C-9BC199222819}"/>
    <cellStyle name="40% - Accent4 16 2 2 2" xfId="4632" xr:uid="{8D44F868-7537-46D4-A980-B1EE651E43FF}"/>
    <cellStyle name="40% - Accent4 16 2 2 2 2" xfId="8792" xr:uid="{CFA63FFF-C674-4D5D-BE61-952D760C0B3F}"/>
    <cellStyle name="40% - Accent4 16 2 2 2 2 2" xfId="17375" xr:uid="{E78C6F70-84C5-4CC9-8F08-51C856CEBB69}"/>
    <cellStyle name="40% - Accent4 16 2 2 2 2 2 2" xfId="35200" xr:uid="{5EBAA967-C7DD-464F-98BE-905EF052762A}"/>
    <cellStyle name="40% - Accent4 16 2 2 2 2 3" xfId="26700" xr:uid="{71798050-D12A-4086-BE05-458C62594FCC}"/>
    <cellStyle name="40% - Accent4 16 2 2 2 3" xfId="13215" xr:uid="{526BBD90-A896-48DB-9267-712C6AD596B6}"/>
    <cellStyle name="40% - Accent4 16 2 2 2 3 2" xfId="31040" xr:uid="{EFCD8593-2242-4939-8AEF-95F5AF631D99}"/>
    <cellStyle name="40% - Accent4 16 2 2 2 4" xfId="22540" xr:uid="{A6BECE88-F43C-4960-B1FB-9C655F2F10C5}"/>
    <cellStyle name="40% - Accent4 16 2 2 3" xfId="6712" xr:uid="{57E0490B-48C3-49AD-B17F-F535E71C44B9}"/>
    <cellStyle name="40% - Accent4 16 2 2 3 2" xfId="15295" xr:uid="{F351E111-E2AE-41A2-BF6E-07D20FCE353D}"/>
    <cellStyle name="40% - Accent4 16 2 2 3 2 2" xfId="33120" xr:uid="{234F6FA5-B95D-4974-B9CB-6D46E541C478}"/>
    <cellStyle name="40% - Accent4 16 2 2 3 3" xfId="24620" xr:uid="{3E12C609-87AD-4C7E-BD52-066A08601F08}"/>
    <cellStyle name="40% - Accent4 16 2 2 4" xfId="11135" xr:uid="{06977FEB-0FA8-4702-9419-3A769A33B66B}"/>
    <cellStyle name="40% - Accent4 16 2 2 4 2" xfId="28960" xr:uid="{E9C2E293-4D32-4221-BEDC-05D769024331}"/>
    <cellStyle name="40% - Accent4 16 2 2 5" xfId="20460" xr:uid="{99987857-32D9-4798-B130-C6A899FEEE68}"/>
    <cellStyle name="40% - Accent4 16 2 3" xfId="3652" xr:uid="{C932A813-3807-4580-83F6-D385D5D1E7E5}"/>
    <cellStyle name="40% - Accent4 16 2 3 2" xfId="7812" xr:uid="{7F291639-C6E2-41F3-9077-EAE8C0CC3D4B}"/>
    <cellStyle name="40% - Accent4 16 2 3 2 2" xfId="16395" xr:uid="{A4069D4A-FAD0-48F3-8E0C-842795DD84AA}"/>
    <cellStyle name="40% - Accent4 16 2 3 2 2 2" xfId="34220" xr:uid="{5A25F6DB-4BA2-4E0E-93BF-F7E4281779C0}"/>
    <cellStyle name="40% - Accent4 16 2 3 2 3" xfId="25720" xr:uid="{551B4F27-8D12-48EF-807E-21C7E880E4DF}"/>
    <cellStyle name="40% - Accent4 16 2 3 3" xfId="12235" xr:uid="{66A9B5CC-3418-415B-90C7-04EFC7F3E15E}"/>
    <cellStyle name="40% - Accent4 16 2 3 3 2" xfId="30060" xr:uid="{3AEE190F-BB01-4B29-9992-CBD3582CB82B}"/>
    <cellStyle name="40% - Accent4 16 2 3 4" xfId="21560" xr:uid="{8D4149BD-B13F-49DE-AF2F-F13F800598F7}"/>
    <cellStyle name="40% - Accent4 16 2 4" xfId="5732" xr:uid="{A46CC26D-1D72-490D-BB8B-779D2D8E1C89}"/>
    <cellStyle name="40% - Accent4 16 2 4 2" xfId="14315" xr:uid="{B92245FF-3A4C-4D55-8278-3649F410A5AA}"/>
    <cellStyle name="40% - Accent4 16 2 4 2 2" xfId="32140" xr:uid="{77038BF8-1882-4F53-8310-47D91C4F4895}"/>
    <cellStyle name="40% - Accent4 16 2 4 3" xfId="23640" xr:uid="{0144202A-E749-486E-8959-CE890D0BABF6}"/>
    <cellStyle name="40% - Accent4 16 2 5" xfId="10155" xr:uid="{2D7DCC8F-E74E-4E88-A4DF-8FF2B1B05A24}"/>
    <cellStyle name="40% - Accent4 16 2 5 2" xfId="27980" xr:uid="{84608C58-0A83-4FA6-83B9-499A7DCD2648}"/>
    <cellStyle name="40% - Accent4 16 2 6" xfId="19480" xr:uid="{CBC5E191-507D-43F7-B3D3-D58B9EB44D7A}"/>
    <cellStyle name="40% - Accent4 16 3" xfId="2072" xr:uid="{F59919A8-D7B7-4188-868D-7FD016ABD271}"/>
    <cellStyle name="40% - Accent4 16 3 2" xfId="4152" xr:uid="{A4A45352-12D9-425A-A3F9-4471F306EDF1}"/>
    <cellStyle name="40% - Accent4 16 3 2 2" xfId="8312" xr:uid="{BEFE7B44-802F-4CF2-A8A7-82B0F6786ED6}"/>
    <cellStyle name="40% - Accent4 16 3 2 2 2" xfId="16895" xr:uid="{4E0E3E87-66FD-4D4E-8DF0-2970B9FD0418}"/>
    <cellStyle name="40% - Accent4 16 3 2 2 2 2" xfId="34720" xr:uid="{7FBC53FF-EB68-4879-8DED-7BDB99C2F34A}"/>
    <cellStyle name="40% - Accent4 16 3 2 2 3" xfId="26220" xr:uid="{CFCAEA23-5A02-4860-9C8D-466B6FFEFFB2}"/>
    <cellStyle name="40% - Accent4 16 3 2 3" xfId="12735" xr:uid="{0995B421-E827-48E9-B65C-7FA3D85113C7}"/>
    <cellStyle name="40% - Accent4 16 3 2 3 2" xfId="30560" xr:uid="{89A19443-1FCD-48B1-ABFE-EBC7B7E827D8}"/>
    <cellStyle name="40% - Accent4 16 3 2 4" xfId="22060" xr:uid="{2E17D9C4-A1EE-469B-9397-ECBE8C414E57}"/>
    <cellStyle name="40% - Accent4 16 3 3" xfId="6232" xr:uid="{CEB32DE3-90C9-45D1-A25C-D33CA3BF9D71}"/>
    <cellStyle name="40% - Accent4 16 3 3 2" xfId="14815" xr:uid="{6C3FBAF7-DB83-4E42-9831-56E1B80D1F39}"/>
    <cellStyle name="40% - Accent4 16 3 3 2 2" xfId="32640" xr:uid="{8648AFC6-0107-453F-AF54-6FEE0FE65B9E}"/>
    <cellStyle name="40% - Accent4 16 3 3 3" xfId="24140" xr:uid="{55D963A5-ECEF-4AED-A9D2-F3F694F7BA10}"/>
    <cellStyle name="40% - Accent4 16 3 4" xfId="10655" xr:uid="{80E2F5E4-80FD-45EF-B531-00FA1DC76ACD}"/>
    <cellStyle name="40% - Accent4 16 3 4 2" xfId="28480" xr:uid="{95C65CAB-5936-4552-91FB-54DAC8241B2C}"/>
    <cellStyle name="40% - Accent4 16 3 5" xfId="19980" xr:uid="{5F3D9080-B7FB-409D-ABF8-6243F2E84E7F}"/>
    <cellStyle name="40% - Accent4 16 4" xfId="3172" xr:uid="{3ACD105A-2CBE-46B0-9B34-7C1F4D4F3917}"/>
    <cellStyle name="40% - Accent4 16 4 2" xfId="7332" xr:uid="{BEC0C903-CDC0-43F6-8EF6-B02435AE366F}"/>
    <cellStyle name="40% - Accent4 16 4 2 2" xfId="15915" xr:uid="{4BA28A50-1B03-49AA-80AC-8D871701BF90}"/>
    <cellStyle name="40% - Accent4 16 4 2 2 2" xfId="33740" xr:uid="{AE01999B-CDB2-44F1-9D57-05E30109CB5B}"/>
    <cellStyle name="40% - Accent4 16 4 2 3" xfId="25240" xr:uid="{3A9C8559-201A-4F42-BE3B-D22F9DFE8669}"/>
    <cellStyle name="40% - Accent4 16 4 3" xfId="11755" xr:uid="{5C2FEABE-C0A4-4EAF-82F0-4BDB3981958B}"/>
    <cellStyle name="40% - Accent4 16 4 3 2" xfId="29580" xr:uid="{F87EABB3-8409-47E3-824F-690C6A7A3EAF}"/>
    <cellStyle name="40% - Accent4 16 4 4" xfId="21080" xr:uid="{57B26BCC-1531-4E2F-A098-D39163235988}"/>
    <cellStyle name="40% - Accent4 16 5" xfId="5252" xr:uid="{3FCFCD17-5434-4080-8F73-817516F2AD92}"/>
    <cellStyle name="40% - Accent4 16 5 2" xfId="13835" xr:uid="{5738F657-0305-486C-9C5F-3DB3FF80A9B1}"/>
    <cellStyle name="40% - Accent4 16 5 2 2" xfId="31660" xr:uid="{16E0CA97-AC24-444A-915E-D17778D3873B}"/>
    <cellStyle name="40% - Accent4 16 5 3" xfId="23160" xr:uid="{91B4EC9F-8AF4-49D6-B0D0-24FBE068B619}"/>
    <cellStyle name="40% - Accent4 16 6" xfId="9675" xr:uid="{066CAA16-AC3A-4533-A0B8-1C99AC7FB08F}"/>
    <cellStyle name="40% - Accent4 16 6 2" xfId="27500" xr:uid="{18A5EC18-BEDB-4B64-99CF-A086B92F0385}"/>
    <cellStyle name="40% - Accent4 16 7" xfId="19000" xr:uid="{F9E6A013-E684-4ED0-96D9-E35F73E314FC}"/>
    <cellStyle name="40% - Accent4 160" xfId="37341" xr:uid="{E17341E1-FFC4-4063-A2D0-E2E89E7DDA42}"/>
    <cellStyle name="40% - Accent4 161" xfId="37361" xr:uid="{0C070FB3-0BBE-4515-A0D9-03D1CB2A6850}"/>
    <cellStyle name="40% - Accent4 162" xfId="37381" xr:uid="{E573EC18-443F-4A9A-85C1-D3FEC1924664}"/>
    <cellStyle name="40% - Accent4 163" xfId="37401" xr:uid="{6E036F91-1857-4432-8BB0-0FFF9F3EE505}"/>
    <cellStyle name="40% - Accent4 164" xfId="37421" xr:uid="{6D7882FE-B712-4119-ADCF-3928D8D8589E}"/>
    <cellStyle name="40% - Accent4 165" xfId="37441" xr:uid="{4139DCB5-AC81-4A86-946A-73A124874A1A}"/>
    <cellStyle name="40% - Accent4 166" xfId="37461" xr:uid="{2B52DE23-BE24-42D7-8DA7-423E5A852103}"/>
    <cellStyle name="40% - Accent4 167" xfId="37481" xr:uid="{E70227B5-9925-48C6-9E3B-E172F58ABCE0}"/>
    <cellStyle name="40% - Accent4 168" xfId="37501" xr:uid="{9A7987F3-5B9F-4A55-8607-6196BC778F87}"/>
    <cellStyle name="40% - Accent4 169" xfId="37521" xr:uid="{A5204FD4-79E8-4DF7-A66B-ED31579850DA}"/>
    <cellStyle name="40% - Accent4 17" xfId="986" xr:uid="{79EE6CB7-6AA8-48D6-9C37-F0FAA3221DC8}"/>
    <cellStyle name="40% - Accent4 17 2" xfId="1592" xr:uid="{21B30A15-687C-4369-9A99-38D1E423201B}"/>
    <cellStyle name="40% - Accent4 17 2 2" xfId="2572" xr:uid="{0B3E1FD1-5AD8-4444-A64C-F5214F0DC22A}"/>
    <cellStyle name="40% - Accent4 17 2 2 2" xfId="4652" xr:uid="{7E27D916-9DB8-496D-A0BD-F7E84F2488BD}"/>
    <cellStyle name="40% - Accent4 17 2 2 2 2" xfId="8812" xr:uid="{3390101F-77A8-4E3D-BCE9-9A71CC89032D}"/>
    <cellStyle name="40% - Accent4 17 2 2 2 2 2" xfId="17395" xr:uid="{C678B872-CCDA-4C59-AA96-A1224E5AAD70}"/>
    <cellStyle name="40% - Accent4 17 2 2 2 2 2 2" xfId="35220" xr:uid="{AE5894E6-BD48-44FE-8D2F-2961F2BC93F2}"/>
    <cellStyle name="40% - Accent4 17 2 2 2 2 3" xfId="26720" xr:uid="{9B5A06DA-F115-4A4F-A8AA-49CBF05D2690}"/>
    <cellStyle name="40% - Accent4 17 2 2 2 3" xfId="13235" xr:uid="{49DB2002-AF0F-444F-BAEC-DC691A9D8669}"/>
    <cellStyle name="40% - Accent4 17 2 2 2 3 2" xfId="31060" xr:uid="{89615DB6-A4BF-4D3E-BB76-E30DD3CA023D}"/>
    <cellStyle name="40% - Accent4 17 2 2 2 4" xfId="22560" xr:uid="{B3CE5479-AECD-4834-81AA-883A38004A09}"/>
    <cellStyle name="40% - Accent4 17 2 2 3" xfId="6732" xr:uid="{6D72F4EC-9D67-42DE-A72D-0802B8BF20A0}"/>
    <cellStyle name="40% - Accent4 17 2 2 3 2" xfId="15315" xr:uid="{8EB52DCA-F8F6-4CBF-9648-3D7528CF6566}"/>
    <cellStyle name="40% - Accent4 17 2 2 3 2 2" xfId="33140" xr:uid="{91C0B80B-677F-43EF-93BA-B9D0501F1E86}"/>
    <cellStyle name="40% - Accent4 17 2 2 3 3" xfId="24640" xr:uid="{791F0256-58DE-4FC1-A357-78966F763E46}"/>
    <cellStyle name="40% - Accent4 17 2 2 4" xfId="11155" xr:uid="{295D5872-556C-4B15-A1D7-DAAF11A6B546}"/>
    <cellStyle name="40% - Accent4 17 2 2 4 2" xfId="28980" xr:uid="{49ADA344-1414-474B-BCA2-82BC6ADB2AEC}"/>
    <cellStyle name="40% - Accent4 17 2 2 5" xfId="20480" xr:uid="{BC1AA028-E558-4E10-821D-065087D8B9C4}"/>
    <cellStyle name="40% - Accent4 17 2 3" xfId="3672" xr:uid="{5D5C9FBC-7346-4B83-88C0-15B220F0BB42}"/>
    <cellStyle name="40% - Accent4 17 2 3 2" xfId="7832" xr:uid="{A25326C7-0CE1-4B6F-B899-FDADDF05F583}"/>
    <cellStyle name="40% - Accent4 17 2 3 2 2" xfId="16415" xr:uid="{59D514EC-B4D8-45E6-A58E-750717D46120}"/>
    <cellStyle name="40% - Accent4 17 2 3 2 2 2" xfId="34240" xr:uid="{5C3A81AB-0C14-4709-940E-92839013FE3C}"/>
    <cellStyle name="40% - Accent4 17 2 3 2 3" xfId="25740" xr:uid="{F47292E2-5820-4A53-88F5-244C600E2B1E}"/>
    <cellStyle name="40% - Accent4 17 2 3 3" xfId="12255" xr:uid="{39BCC5E1-5C0B-4A95-BBCC-E19C3403E2F9}"/>
    <cellStyle name="40% - Accent4 17 2 3 3 2" xfId="30080" xr:uid="{265B1311-5E69-4AEE-B4AE-83B6503830AE}"/>
    <cellStyle name="40% - Accent4 17 2 3 4" xfId="21580" xr:uid="{F386A2D0-370B-4447-B6B7-E45BF3E7A5B9}"/>
    <cellStyle name="40% - Accent4 17 2 4" xfId="5752" xr:uid="{A71EE6A0-57A1-45E3-AFFD-EE425BA37B97}"/>
    <cellStyle name="40% - Accent4 17 2 4 2" xfId="14335" xr:uid="{D65005DA-4C53-4F9B-9C18-60686F0B344F}"/>
    <cellStyle name="40% - Accent4 17 2 4 2 2" xfId="32160" xr:uid="{0F839FDF-3B80-4D35-AB6A-0CD8FAB7017F}"/>
    <cellStyle name="40% - Accent4 17 2 4 3" xfId="23660" xr:uid="{16601D2D-5485-40EB-A4C1-6C58641F10FB}"/>
    <cellStyle name="40% - Accent4 17 2 5" xfId="10175" xr:uid="{B95DB9BE-0F43-4D34-8A1F-89749C81F2C7}"/>
    <cellStyle name="40% - Accent4 17 2 5 2" xfId="28000" xr:uid="{546ED66B-FA1E-4472-A314-5BEC6A3D4F9F}"/>
    <cellStyle name="40% - Accent4 17 2 6" xfId="19500" xr:uid="{0B9AEE0E-F987-4A44-9E19-CAB37E03C062}"/>
    <cellStyle name="40% - Accent4 17 3" xfId="2092" xr:uid="{3BE483A1-1AAB-49AB-A013-48562AB485D1}"/>
    <cellStyle name="40% - Accent4 17 3 2" xfId="4172" xr:uid="{CAB05265-898F-40ED-8A97-DDDAD0777D42}"/>
    <cellStyle name="40% - Accent4 17 3 2 2" xfId="8332" xr:uid="{515B5ACB-FED0-4F87-BAA8-EA596842AB24}"/>
    <cellStyle name="40% - Accent4 17 3 2 2 2" xfId="16915" xr:uid="{12D940DE-C4AE-4A9E-9853-2C8D45C42C04}"/>
    <cellStyle name="40% - Accent4 17 3 2 2 2 2" xfId="34740" xr:uid="{BD250AD3-F5E9-42FF-B6E1-0D38276BF0D0}"/>
    <cellStyle name="40% - Accent4 17 3 2 2 3" xfId="26240" xr:uid="{488951BB-0863-4293-A3EF-0D5AB0FB9D31}"/>
    <cellStyle name="40% - Accent4 17 3 2 3" xfId="12755" xr:uid="{C77B9C83-51A5-4CE3-9FDA-545E41DDDBCE}"/>
    <cellStyle name="40% - Accent4 17 3 2 3 2" xfId="30580" xr:uid="{72A8AE5E-7334-42C9-919D-2E554476818C}"/>
    <cellStyle name="40% - Accent4 17 3 2 4" xfId="22080" xr:uid="{CAF3B621-052F-46FC-919C-41924F177919}"/>
    <cellStyle name="40% - Accent4 17 3 3" xfId="6252" xr:uid="{0A6E88A0-CEAF-4F77-848A-B611DD414106}"/>
    <cellStyle name="40% - Accent4 17 3 3 2" xfId="14835" xr:uid="{E7E995A9-1AF9-4CD6-AE6F-18D69E95D4AE}"/>
    <cellStyle name="40% - Accent4 17 3 3 2 2" xfId="32660" xr:uid="{750E102F-CE1C-4D0F-8FD3-AE110C9344A7}"/>
    <cellStyle name="40% - Accent4 17 3 3 3" xfId="24160" xr:uid="{2D0A24AC-07FF-43C3-AA9F-7153EB37A5AE}"/>
    <cellStyle name="40% - Accent4 17 3 4" xfId="10675" xr:uid="{4B2ED885-6ADD-4297-8275-D1B05EC4103E}"/>
    <cellStyle name="40% - Accent4 17 3 4 2" xfId="28500" xr:uid="{F589B577-9BAE-4714-AAE1-A599CDB5236E}"/>
    <cellStyle name="40% - Accent4 17 3 5" xfId="20000" xr:uid="{FF7EDB08-ED29-4158-A13C-3FBAC6E7C71E}"/>
    <cellStyle name="40% - Accent4 17 4" xfId="3192" xr:uid="{19C7C514-3266-4350-9B4E-90A5191C9F41}"/>
    <cellStyle name="40% - Accent4 17 4 2" xfId="7352" xr:uid="{6EFE8A60-6E44-4DFF-A75D-493CD44A26DF}"/>
    <cellStyle name="40% - Accent4 17 4 2 2" xfId="15935" xr:uid="{ACA00489-2F40-4F7D-9786-1C9DEA7DC9D8}"/>
    <cellStyle name="40% - Accent4 17 4 2 2 2" xfId="33760" xr:uid="{FDB0C8A7-C217-4E6B-9D1C-C8FD95685F6D}"/>
    <cellStyle name="40% - Accent4 17 4 2 3" xfId="25260" xr:uid="{D6508535-F7AA-45EE-8FF5-E9FA921AA949}"/>
    <cellStyle name="40% - Accent4 17 4 3" xfId="11775" xr:uid="{A6CE5ABD-1D14-4AEF-9DB7-3D2579C290E7}"/>
    <cellStyle name="40% - Accent4 17 4 3 2" xfId="29600" xr:uid="{E7876AED-E839-4B4C-978D-FF8F32553A58}"/>
    <cellStyle name="40% - Accent4 17 4 4" xfId="21100" xr:uid="{4CA14CE3-7839-4CB8-B5EE-F1917B47336B}"/>
    <cellStyle name="40% - Accent4 17 5" xfId="5272" xr:uid="{253E8E8B-2356-4B13-81EC-AF89F5047484}"/>
    <cellStyle name="40% - Accent4 17 5 2" xfId="13855" xr:uid="{F225FB2F-15BB-4DDD-A175-EA8121C0A29F}"/>
    <cellStyle name="40% - Accent4 17 5 2 2" xfId="31680" xr:uid="{FF41A22D-B87E-43BB-97D1-324ADC16AAF0}"/>
    <cellStyle name="40% - Accent4 17 5 3" xfId="23180" xr:uid="{3E38DAF2-0982-42D4-9021-E08A7C874E40}"/>
    <cellStyle name="40% - Accent4 17 6" xfId="9695" xr:uid="{A27B2854-3040-47DF-BBAE-C963EF644C48}"/>
    <cellStyle name="40% - Accent4 17 6 2" xfId="27520" xr:uid="{D2D05F58-FA80-4D43-A699-2BF304740168}"/>
    <cellStyle name="40% - Accent4 17 7" xfId="19020" xr:uid="{E9FDD94F-70F1-4FA4-AFDB-1B89FE643600}"/>
    <cellStyle name="40% - Accent4 170" xfId="37541" xr:uid="{CF6A522A-CF46-4ED6-90F2-FAFE72EB802C}"/>
    <cellStyle name="40% - Accent4 171" xfId="37561" xr:uid="{E154DA04-597B-4502-A4B3-C2B92F8DC33A}"/>
    <cellStyle name="40% - Accent4 172" xfId="37581" xr:uid="{F2E1E87C-4468-454B-8A8B-D3F6EC3B1E6C}"/>
    <cellStyle name="40% - Accent4 173" xfId="37601" xr:uid="{965E7F8B-2EF2-432A-92BA-064D7D903294}"/>
    <cellStyle name="40% - Accent4 174" xfId="37621" xr:uid="{7D206890-E573-4505-B0AA-85D07C141FCE}"/>
    <cellStyle name="40% - Accent4 175" xfId="37641" xr:uid="{43651340-09F3-4734-8EDF-B859B1BC193B}"/>
    <cellStyle name="40% - Accent4 176" xfId="37661" xr:uid="{4BFAB044-4376-48CA-9B47-F2F00B825BC6}"/>
    <cellStyle name="40% - Accent4 177" xfId="37681" xr:uid="{202E0B3D-0426-432B-9DAB-F15CE40ED1BD}"/>
    <cellStyle name="40% - Accent4 178" xfId="37701" xr:uid="{7CD63952-8556-40FA-8FCB-427D7182165B}"/>
    <cellStyle name="40% - Accent4 179" xfId="37721" xr:uid="{6872204D-E000-40AD-89BC-D3AB4B7F3AB5}"/>
    <cellStyle name="40% - Accent4 18" xfId="1006" xr:uid="{32D2045E-1217-42A9-BC10-05AFF22686FE}"/>
    <cellStyle name="40% - Accent4 18 2" xfId="1612" xr:uid="{F83AB90C-4F04-49ED-9A3A-80BE45E4AEC7}"/>
    <cellStyle name="40% - Accent4 18 2 2" xfId="2592" xr:uid="{434C367E-4857-4A6B-AD3F-15F451BBB60F}"/>
    <cellStyle name="40% - Accent4 18 2 2 2" xfId="4672" xr:uid="{B025F697-488D-4C2F-99E1-5B7837C7C217}"/>
    <cellStyle name="40% - Accent4 18 2 2 2 2" xfId="8832" xr:uid="{F73CA999-AC32-4158-9125-843928C5490C}"/>
    <cellStyle name="40% - Accent4 18 2 2 2 2 2" xfId="17415" xr:uid="{991A7F51-1DC2-47B5-8EFB-14EBAA2D7D67}"/>
    <cellStyle name="40% - Accent4 18 2 2 2 2 2 2" xfId="35240" xr:uid="{E43241B8-BC91-44F4-8D87-787D4B8C04A4}"/>
    <cellStyle name="40% - Accent4 18 2 2 2 2 3" xfId="26740" xr:uid="{BDFD8BAA-E79E-49D0-9184-B4387380D299}"/>
    <cellStyle name="40% - Accent4 18 2 2 2 3" xfId="13255" xr:uid="{49F4FFCA-01D8-4075-AED0-F6877A48E147}"/>
    <cellStyle name="40% - Accent4 18 2 2 2 3 2" xfId="31080" xr:uid="{722F5760-3FEF-4AE5-B0A2-08FE0894207B}"/>
    <cellStyle name="40% - Accent4 18 2 2 2 4" xfId="22580" xr:uid="{ECEE9719-CDED-41C6-9D37-98F1148006CB}"/>
    <cellStyle name="40% - Accent4 18 2 2 3" xfId="6752" xr:uid="{A25911CF-E675-4C22-8F9B-D8BDC3178D34}"/>
    <cellStyle name="40% - Accent4 18 2 2 3 2" xfId="15335" xr:uid="{D739684D-73A5-43CA-92EB-48E65C93CAEF}"/>
    <cellStyle name="40% - Accent4 18 2 2 3 2 2" xfId="33160" xr:uid="{75ADDD7D-64A7-447F-B7ED-4CCAA71D670B}"/>
    <cellStyle name="40% - Accent4 18 2 2 3 3" xfId="24660" xr:uid="{FCB8882A-9365-430F-88BD-6904722EDB3E}"/>
    <cellStyle name="40% - Accent4 18 2 2 4" xfId="11175" xr:uid="{A1A9F0D1-9B9A-4D7D-BF9E-34B72E021C05}"/>
    <cellStyle name="40% - Accent4 18 2 2 4 2" xfId="29000" xr:uid="{AD064BF9-8514-48CB-827C-6110D0558AFD}"/>
    <cellStyle name="40% - Accent4 18 2 2 5" xfId="20500" xr:uid="{EDD15B13-02E4-4058-9C82-7E7B2121F316}"/>
    <cellStyle name="40% - Accent4 18 2 3" xfId="3692" xr:uid="{6B7108C3-720A-4D3B-BC7F-B78061459BAA}"/>
    <cellStyle name="40% - Accent4 18 2 3 2" xfId="7852" xr:uid="{30DE9A10-2F92-4640-83C7-4ED4017B1BBC}"/>
    <cellStyle name="40% - Accent4 18 2 3 2 2" xfId="16435" xr:uid="{FA2731F9-9957-4F40-9B99-409513624A63}"/>
    <cellStyle name="40% - Accent4 18 2 3 2 2 2" xfId="34260" xr:uid="{E83CA99F-96BA-484E-A0B3-374C642061D7}"/>
    <cellStyle name="40% - Accent4 18 2 3 2 3" xfId="25760" xr:uid="{91A15831-4B3E-403F-AFD8-24C9C5E746FA}"/>
    <cellStyle name="40% - Accent4 18 2 3 3" xfId="12275" xr:uid="{0108057D-E20E-4CA7-BBCD-B581EAF3C1A4}"/>
    <cellStyle name="40% - Accent4 18 2 3 3 2" xfId="30100" xr:uid="{94D662D1-201D-44B4-AA25-270FC47B8370}"/>
    <cellStyle name="40% - Accent4 18 2 3 4" xfId="21600" xr:uid="{7D937AE3-5647-4D57-AF8F-8CB58F8C4631}"/>
    <cellStyle name="40% - Accent4 18 2 4" xfId="5772" xr:uid="{FE58F3F0-4293-4453-AFCD-9F7AAD9E8346}"/>
    <cellStyle name="40% - Accent4 18 2 4 2" xfId="14355" xr:uid="{A3A567D4-0D98-4603-B7F9-15C5A3075FF9}"/>
    <cellStyle name="40% - Accent4 18 2 4 2 2" xfId="32180" xr:uid="{B4B8D610-3407-482E-B52E-9A9AC3CCF874}"/>
    <cellStyle name="40% - Accent4 18 2 4 3" xfId="23680" xr:uid="{0EAA4806-F4BB-4E92-9818-44BE8C11185C}"/>
    <cellStyle name="40% - Accent4 18 2 5" xfId="10195" xr:uid="{8BC09774-AE91-4357-BA7B-1F2181F5877D}"/>
    <cellStyle name="40% - Accent4 18 2 5 2" xfId="28020" xr:uid="{81A69A52-2D19-4CF9-90C4-0F88B8BACCB3}"/>
    <cellStyle name="40% - Accent4 18 2 6" xfId="19520" xr:uid="{3318455A-FBCE-4FD3-A5A8-62A68A05AAEF}"/>
    <cellStyle name="40% - Accent4 18 3" xfId="2112" xr:uid="{A9FF2EF5-4CF2-4F92-8C51-E9A948916010}"/>
    <cellStyle name="40% - Accent4 18 3 2" xfId="4192" xr:uid="{87F8B41C-93A3-4A98-A1D9-E9AC54E20F62}"/>
    <cellStyle name="40% - Accent4 18 3 2 2" xfId="8352" xr:uid="{5AA61646-C31C-4B6F-95A9-B6F77B59872C}"/>
    <cellStyle name="40% - Accent4 18 3 2 2 2" xfId="16935" xr:uid="{20A8A0DE-EF83-4FC2-AA8E-C20FFF8A7B7F}"/>
    <cellStyle name="40% - Accent4 18 3 2 2 2 2" xfId="34760" xr:uid="{CF48EA79-69C1-4444-8007-15754C2B8D40}"/>
    <cellStyle name="40% - Accent4 18 3 2 2 3" xfId="26260" xr:uid="{3400350A-3AA0-4F1E-8135-612F3C0A67AB}"/>
    <cellStyle name="40% - Accent4 18 3 2 3" xfId="12775" xr:uid="{C4B36DFE-B59A-4A5D-8EF9-C79C542390B1}"/>
    <cellStyle name="40% - Accent4 18 3 2 3 2" xfId="30600" xr:uid="{FF271C7F-6E06-43F7-AA8D-5505131CF943}"/>
    <cellStyle name="40% - Accent4 18 3 2 4" xfId="22100" xr:uid="{927A6110-7EF9-4F26-854F-86AE9B3339D6}"/>
    <cellStyle name="40% - Accent4 18 3 3" xfId="6272" xr:uid="{187B758D-6B61-44FE-9F23-A246B74B1428}"/>
    <cellStyle name="40% - Accent4 18 3 3 2" xfId="14855" xr:uid="{B52BA9ED-D39C-4A4C-A702-006ADE7AC90A}"/>
    <cellStyle name="40% - Accent4 18 3 3 2 2" xfId="32680" xr:uid="{09B52260-EC94-4736-A67E-2FD88EC6F09D}"/>
    <cellStyle name="40% - Accent4 18 3 3 3" xfId="24180" xr:uid="{7DD4580E-EFD8-47F0-8E80-8944109BA81D}"/>
    <cellStyle name="40% - Accent4 18 3 4" xfId="10695" xr:uid="{2BFAD5F3-B781-47B7-A681-B1676701C569}"/>
    <cellStyle name="40% - Accent4 18 3 4 2" xfId="28520" xr:uid="{53D5F7E9-4C00-4314-9B0F-FCA82AB91F26}"/>
    <cellStyle name="40% - Accent4 18 3 5" xfId="20020" xr:uid="{AF3A1597-913E-4B7F-AD15-9FC5E95ACA6C}"/>
    <cellStyle name="40% - Accent4 18 4" xfId="3212" xr:uid="{063C68C3-68C7-4B35-BE95-1AE97D24B79D}"/>
    <cellStyle name="40% - Accent4 18 4 2" xfId="7372" xr:uid="{1D4BADFB-0C16-4B1E-B362-AA1E074AC986}"/>
    <cellStyle name="40% - Accent4 18 4 2 2" xfId="15955" xr:uid="{A54E4524-E0F9-4A3A-9866-B7D2507E8810}"/>
    <cellStyle name="40% - Accent4 18 4 2 2 2" xfId="33780" xr:uid="{882AE215-FB5F-4EAA-AEE3-31FA90198229}"/>
    <cellStyle name="40% - Accent4 18 4 2 3" xfId="25280" xr:uid="{A85F4417-07C2-4896-BA27-023AC711F5B6}"/>
    <cellStyle name="40% - Accent4 18 4 3" xfId="11795" xr:uid="{CA06B3EA-9785-42EA-9AA2-7EFFD6EAD327}"/>
    <cellStyle name="40% - Accent4 18 4 3 2" xfId="29620" xr:uid="{5F496EE1-11A8-4A38-8226-12014E191EE2}"/>
    <cellStyle name="40% - Accent4 18 4 4" xfId="21120" xr:uid="{C32D57E2-801F-4C55-81EE-11EFF4207A55}"/>
    <cellStyle name="40% - Accent4 18 5" xfId="5292" xr:uid="{E7698EE1-9065-4212-A57F-074CE3EC18F6}"/>
    <cellStyle name="40% - Accent4 18 5 2" xfId="13875" xr:uid="{E6474AC6-2488-48FD-A18D-75F3529262FE}"/>
    <cellStyle name="40% - Accent4 18 5 2 2" xfId="31700" xr:uid="{88F5E162-6EA1-4643-9BC5-FA862F8E9FFF}"/>
    <cellStyle name="40% - Accent4 18 5 3" xfId="23200" xr:uid="{4D67EF6F-D6E1-46E3-BCD0-2FB989D92999}"/>
    <cellStyle name="40% - Accent4 18 6" xfId="9715" xr:uid="{03B53133-C933-438C-A4F7-2EB09EE20A60}"/>
    <cellStyle name="40% - Accent4 18 6 2" xfId="27540" xr:uid="{10F8FCFF-B511-4634-A834-0484D66BE152}"/>
    <cellStyle name="40% - Accent4 18 7" xfId="19040" xr:uid="{6F52B127-A496-45BA-AD32-475DDE3F12CA}"/>
    <cellStyle name="40% - Accent4 180" xfId="37741" xr:uid="{872DAF48-26AB-4246-B7DC-C9657FE38F21}"/>
    <cellStyle name="40% - Accent4 181" xfId="37761" xr:uid="{7290549F-C7B6-44F4-894D-D4588EE6379A}"/>
    <cellStyle name="40% - Accent4 182" xfId="37781" xr:uid="{1E4BF694-991A-45DD-9B40-84F42748D8EA}"/>
    <cellStyle name="40% - Accent4 183" xfId="37801" xr:uid="{67A505A2-0EEE-4E86-90F3-C9967E149B29}"/>
    <cellStyle name="40% - Accent4 184" xfId="37821" xr:uid="{030C0DF6-CD1C-474E-9211-8CC4B729E882}"/>
    <cellStyle name="40% - Accent4 185" xfId="37841" xr:uid="{66A8748D-7924-4E78-B900-9DCD2881FA77}"/>
    <cellStyle name="40% - Accent4 186" xfId="37861" xr:uid="{976D39B6-64DE-4A5F-9D13-F8BF02A6CBDA}"/>
    <cellStyle name="40% - Accent4 187" xfId="37881" xr:uid="{60C82C48-8A6C-408F-BDC5-368F0783E4FA}"/>
    <cellStyle name="40% - Accent4 188" xfId="37901" xr:uid="{B3BDBFC8-99BF-46F8-9A7F-5A23C7812132}"/>
    <cellStyle name="40% - Accent4 189" xfId="37921" xr:uid="{8A632601-F558-4082-BC3A-D7E91FEB8468}"/>
    <cellStyle name="40% - Accent4 19" xfId="1026" xr:uid="{18CD5F39-BF0D-4BE8-96B5-0483D15670FD}"/>
    <cellStyle name="40% - Accent4 19 2" xfId="1632" xr:uid="{1544B44C-2070-419C-8888-2F512BC58260}"/>
    <cellStyle name="40% - Accent4 19 2 2" xfId="2612" xr:uid="{EFB5CCA4-C9DB-484C-B5DB-FA4253BAF37A}"/>
    <cellStyle name="40% - Accent4 19 2 2 2" xfId="4692" xr:uid="{A9530F4D-D088-4EE4-9D77-D04C94763F01}"/>
    <cellStyle name="40% - Accent4 19 2 2 2 2" xfId="8852" xr:uid="{10D1774E-C537-45C5-B646-E6335FF16CE4}"/>
    <cellStyle name="40% - Accent4 19 2 2 2 2 2" xfId="17435" xr:uid="{149DE98C-551A-46C8-B80E-EB13FC05AB68}"/>
    <cellStyle name="40% - Accent4 19 2 2 2 2 2 2" xfId="35260" xr:uid="{05613701-508F-4988-BB2C-20C686CA82F4}"/>
    <cellStyle name="40% - Accent4 19 2 2 2 2 3" xfId="26760" xr:uid="{0701CFE0-5EFB-48CF-B248-F4477A4685B0}"/>
    <cellStyle name="40% - Accent4 19 2 2 2 3" xfId="13275" xr:uid="{D39B7A7C-F34D-4101-988E-A64F6C3E8485}"/>
    <cellStyle name="40% - Accent4 19 2 2 2 3 2" xfId="31100" xr:uid="{091BA9F9-C2F2-4927-BB5C-00361F2B08D7}"/>
    <cellStyle name="40% - Accent4 19 2 2 2 4" xfId="22600" xr:uid="{C8EF2075-DA74-40E5-B91D-E514C49B39F5}"/>
    <cellStyle name="40% - Accent4 19 2 2 3" xfId="6772" xr:uid="{0FB3245B-DCB7-4B8E-8960-D8D5DBDA22A9}"/>
    <cellStyle name="40% - Accent4 19 2 2 3 2" xfId="15355" xr:uid="{C5DBC9D5-92DF-428B-963D-5BF3144281FB}"/>
    <cellStyle name="40% - Accent4 19 2 2 3 2 2" xfId="33180" xr:uid="{7B7B437E-8D6B-4D91-8921-1E9854AB306D}"/>
    <cellStyle name="40% - Accent4 19 2 2 3 3" xfId="24680" xr:uid="{6E39FB3B-24D1-4EB4-ACA9-D8559DF3EFA3}"/>
    <cellStyle name="40% - Accent4 19 2 2 4" xfId="11195" xr:uid="{A8417DA6-60AC-4E8A-8577-D07155E43174}"/>
    <cellStyle name="40% - Accent4 19 2 2 4 2" xfId="29020" xr:uid="{5D1BA1ED-D03F-4BE9-899D-CCB3C7CCF40A}"/>
    <cellStyle name="40% - Accent4 19 2 2 5" xfId="20520" xr:uid="{043A9084-C9C9-4141-8C34-5275D84E32C5}"/>
    <cellStyle name="40% - Accent4 19 2 3" xfId="3712" xr:uid="{3893F207-F1A7-4361-90FE-40F7E9C31952}"/>
    <cellStyle name="40% - Accent4 19 2 3 2" xfId="7872" xr:uid="{00EDFAEE-AB4C-4007-AF47-77931497BB42}"/>
    <cellStyle name="40% - Accent4 19 2 3 2 2" xfId="16455" xr:uid="{5BAA673D-E3EB-405B-80A7-B0F5B6221E19}"/>
    <cellStyle name="40% - Accent4 19 2 3 2 2 2" xfId="34280" xr:uid="{BF8C46EC-8C14-4F45-B051-B35E3B5BCCAB}"/>
    <cellStyle name="40% - Accent4 19 2 3 2 3" xfId="25780" xr:uid="{97C5B66E-815F-45E5-8132-0FA08FEE9B99}"/>
    <cellStyle name="40% - Accent4 19 2 3 3" xfId="12295" xr:uid="{4F6CE76C-75D3-4935-AC30-9D12F3825B9A}"/>
    <cellStyle name="40% - Accent4 19 2 3 3 2" xfId="30120" xr:uid="{B600B00E-D60C-4E3C-9D5D-4219E2CD304A}"/>
    <cellStyle name="40% - Accent4 19 2 3 4" xfId="21620" xr:uid="{261D1F87-36AC-4517-BE6E-4A4D96D99B28}"/>
    <cellStyle name="40% - Accent4 19 2 4" xfId="5792" xr:uid="{9EBD9C7F-77D5-4512-A739-BBF04D9423FB}"/>
    <cellStyle name="40% - Accent4 19 2 4 2" xfId="14375" xr:uid="{255F4F39-5339-4230-9DD4-F7BB7DA3887C}"/>
    <cellStyle name="40% - Accent4 19 2 4 2 2" xfId="32200" xr:uid="{2AA89BA4-BB2C-47C2-8461-0B123732E603}"/>
    <cellStyle name="40% - Accent4 19 2 4 3" xfId="23700" xr:uid="{F0ED3D7D-C6DC-4EB3-A016-02D5B73A8F44}"/>
    <cellStyle name="40% - Accent4 19 2 5" xfId="10215" xr:uid="{C48574A6-60A5-4026-800C-5E4535E75828}"/>
    <cellStyle name="40% - Accent4 19 2 5 2" xfId="28040" xr:uid="{B601FB0B-9250-4805-9D2E-B01D22DC0A61}"/>
    <cellStyle name="40% - Accent4 19 2 6" xfId="19540" xr:uid="{1B2477FD-E340-4A6B-91B4-F5B6633F9D37}"/>
    <cellStyle name="40% - Accent4 19 3" xfId="2132" xr:uid="{7BB254C9-CBC1-4EF8-BB59-CEFE38F8BB0C}"/>
    <cellStyle name="40% - Accent4 19 3 2" xfId="4212" xr:uid="{ADCC4882-57FD-479E-8B2B-5B3AC4137D5A}"/>
    <cellStyle name="40% - Accent4 19 3 2 2" xfId="8372" xr:uid="{05BD565E-5A7A-4E37-86FC-796E406131C4}"/>
    <cellStyle name="40% - Accent4 19 3 2 2 2" xfId="16955" xr:uid="{4A2A4848-C132-49F8-90CB-4175CBF407A4}"/>
    <cellStyle name="40% - Accent4 19 3 2 2 2 2" xfId="34780" xr:uid="{9B2FB673-DB43-4704-902F-5DF1720D449F}"/>
    <cellStyle name="40% - Accent4 19 3 2 2 3" xfId="26280" xr:uid="{023B612C-FF15-4A5B-8AAD-649DB927D5C8}"/>
    <cellStyle name="40% - Accent4 19 3 2 3" xfId="12795" xr:uid="{5EEE69D0-5E0F-4D9A-B9BD-54154E0DE704}"/>
    <cellStyle name="40% - Accent4 19 3 2 3 2" xfId="30620" xr:uid="{3BC418DF-1807-4994-8317-88311BCA396C}"/>
    <cellStyle name="40% - Accent4 19 3 2 4" xfId="22120" xr:uid="{D3518B7E-F0BC-4A83-ACB7-0FD14193AC86}"/>
    <cellStyle name="40% - Accent4 19 3 3" xfId="6292" xr:uid="{59E6A211-A7F6-4459-AF87-E444713F85FE}"/>
    <cellStyle name="40% - Accent4 19 3 3 2" xfId="14875" xr:uid="{A09DA2F5-D823-4930-8217-08D89E5B6CF6}"/>
    <cellStyle name="40% - Accent4 19 3 3 2 2" xfId="32700" xr:uid="{587C72B1-3A69-4B6E-A9CF-5363D4269991}"/>
    <cellStyle name="40% - Accent4 19 3 3 3" xfId="24200" xr:uid="{92898756-4B56-4116-AAE8-816E51BFDDA8}"/>
    <cellStyle name="40% - Accent4 19 3 4" xfId="10715" xr:uid="{7A86E318-9AF3-47E0-9990-03E8B8BF6A4A}"/>
    <cellStyle name="40% - Accent4 19 3 4 2" xfId="28540" xr:uid="{F8859CAF-08C8-4F9D-9AB8-4DE21111C973}"/>
    <cellStyle name="40% - Accent4 19 3 5" xfId="20040" xr:uid="{E73C5CB7-6E3F-434F-828D-944793CFC1B1}"/>
    <cellStyle name="40% - Accent4 19 4" xfId="3232" xr:uid="{2EA305B2-B966-42DB-9874-B293FAC2FCB6}"/>
    <cellStyle name="40% - Accent4 19 4 2" xfId="7392" xr:uid="{A0CB6DFB-0310-4596-8411-E4919FD5092F}"/>
    <cellStyle name="40% - Accent4 19 4 2 2" xfId="15975" xr:uid="{833E8F64-F9D6-4029-9C78-6EB8CE17A6C6}"/>
    <cellStyle name="40% - Accent4 19 4 2 2 2" xfId="33800" xr:uid="{0D5CF9D9-3F1F-4799-BBC6-12390BDE7C74}"/>
    <cellStyle name="40% - Accent4 19 4 2 3" xfId="25300" xr:uid="{04D76427-B690-44D5-86E7-EA60356919AA}"/>
    <cellStyle name="40% - Accent4 19 4 3" xfId="11815" xr:uid="{357F6DB0-AF0D-44A5-89CD-B8E56DE87011}"/>
    <cellStyle name="40% - Accent4 19 4 3 2" xfId="29640" xr:uid="{09C9A958-C7FB-4CEF-BF18-5F14DAB1CFFD}"/>
    <cellStyle name="40% - Accent4 19 4 4" xfId="21140" xr:uid="{26C5DB3F-905A-49B6-A415-0683E616A60C}"/>
    <cellStyle name="40% - Accent4 19 5" xfId="5312" xr:uid="{631A6528-508D-42B5-B410-75B3BB692FAA}"/>
    <cellStyle name="40% - Accent4 19 5 2" xfId="13895" xr:uid="{17FA50EA-70C9-4B5F-89E8-AE835B114E63}"/>
    <cellStyle name="40% - Accent4 19 5 2 2" xfId="31720" xr:uid="{CEBC2657-8278-493D-8BBB-B4F9192D6997}"/>
    <cellStyle name="40% - Accent4 19 5 3" xfId="23220" xr:uid="{16523CFA-7340-4DFA-B77F-44B2403BC0B9}"/>
    <cellStyle name="40% - Accent4 19 6" xfId="9735" xr:uid="{6C054039-4CB1-4F70-AFB6-3904A482AC59}"/>
    <cellStyle name="40% - Accent4 19 6 2" xfId="27560" xr:uid="{1A9B770D-9162-4DA9-A3F8-0F7233FCBFA6}"/>
    <cellStyle name="40% - Accent4 19 7" xfId="19060" xr:uid="{FCBCD3F8-965D-40EF-B1D5-F67AA7156852}"/>
    <cellStyle name="40% - Accent4 190" xfId="37941" xr:uid="{54E7924D-3F06-47CD-88D2-BD81CE233BD8}"/>
    <cellStyle name="40% - Accent4 191" xfId="37961" xr:uid="{0CE80D30-F6C5-4E7C-8B45-C63AA7B48291}"/>
    <cellStyle name="40% - Accent4 192" xfId="37981" xr:uid="{B8818570-FD4D-446D-A962-E8BBFD465607}"/>
    <cellStyle name="40% - Accent4 193" xfId="38001" xr:uid="{5ACD98A4-8169-42B6-A7F1-46E167BF1CD9}"/>
    <cellStyle name="40% - Accent4 194" xfId="38021" xr:uid="{3B9A562D-C3EB-459C-A3D7-D9472ABA3B89}"/>
    <cellStyle name="40% - Accent4 195" xfId="38041" xr:uid="{148B09F2-0611-4780-B996-5FF054E8F6B9}"/>
    <cellStyle name="40% - Accent4 196" xfId="38061" xr:uid="{152E9E4D-AD17-4B87-AD66-45BFF5934864}"/>
    <cellStyle name="40% - Accent4 197" xfId="38081" xr:uid="{FDA41131-67E0-46FE-A5C9-FDF54EA123CD}"/>
    <cellStyle name="40% - Accent4 198" xfId="38101" xr:uid="{BE79EA93-5574-4D7C-A0E7-68435E1E4DC8}"/>
    <cellStyle name="40% - Accent4 199" xfId="38121" xr:uid="{FF9670C5-7C2B-4EA1-A404-680C8758E7BC}"/>
    <cellStyle name="40% - Accent4 2" xfId="132" xr:uid="{00000000-0005-0000-0000-000025000000}"/>
    <cellStyle name="40% - Accent4 2 2" xfId="457" xr:uid="{E5C9C54B-0304-40FE-BE48-5BE456BFA862}"/>
    <cellStyle name="40% - Accent4 2 2 2" xfId="1187" xr:uid="{EAFABD54-F83C-4DCD-A531-D7DF349877F5}"/>
    <cellStyle name="40% - Accent4 2 2 2 2" xfId="2292" xr:uid="{F5C7FAF9-0550-4739-9A0E-0245E0EE54B2}"/>
    <cellStyle name="40% - Accent4 2 2 2 2 2" xfId="4372" xr:uid="{5EC79C1C-5678-492E-852A-AFB38328A380}"/>
    <cellStyle name="40% - Accent4 2 2 2 2 2 2" xfId="8532" xr:uid="{1AD011C2-201B-4696-B1A6-5F7FB145915C}"/>
    <cellStyle name="40% - Accent4 2 2 2 2 2 2 2" xfId="17115" xr:uid="{0BA07DB9-DFC8-435C-859E-5B469A6D1F6A}"/>
    <cellStyle name="40% - Accent4 2 2 2 2 2 2 2 2" xfId="34940" xr:uid="{3825DD67-5952-4236-85A6-F9AB8B4F6802}"/>
    <cellStyle name="40% - Accent4 2 2 2 2 2 2 3" xfId="26440" xr:uid="{42F41549-BA8B-4E21-8293-DF3884011DC2}"/>
    <cellStyle name="40% - Accent4 2 2 2 2 2 3" xfId="12955" xr:uid="{6764DE0A-D086-469F-A6B6-392B2925C9CE}"/>
    <cellStyle name="40% - Accent4 2 2 2 2 2 3 2" xfId="30780" xr:uid="{8A26548B-5DE5-45F6-B568-6075F50D7A74}"/>
    <cellStyle name="40% - Accent4 2 2 2 2 2 4" xfId="22280" xr:uid="{2A3E468C-44CE-4713-B549-51522A0333FC}"/>
    <cellStyle name="40% - Accent4 2 2 2 2 3" xfId="6452" xr:uid="{BE115C37-1032-468E-AA1E-752432E10BC5}"/>
    <cellStyle name="40% - Accent4 2 2 2 2 3 2" xfId="15035" xr:uid="{B7F92D58-DF6B-46CA-B1FC-7208F28B16F1}"/>
    <cellStyle name="40% - Accent4 2 2 2 2 3 2 2" xfId="32860" xr:uid="{55B0AE0C-8637-4A49-862F-4748586211B5}"/>
    <cellStyle name="40% - Accent4 2 2 2 2 3 3" xfId="24360" xr:uid="{FB845E40-8D27-4CEF-A7E2-5D1FD4040D1D}"/>
    <cellStyle name="40% - Accent4 2 2 2 2 4" xfId="10875" xr:uid="{F47FC237-465E-430F-9BED-09185CDB9BFF}"/>
    <cellStyle name="40% - Accent4 2 2 2 2 4 2" xfId="28700" xr:uid="{4ACF23AA-79BB-4DD1-A2E7-85D6658A05A7}"/>
    <cellStyle name="40% - Accent4 2 2 2 2 5" xfId="20200" xr:uid="{8DE019C4-6587-41D7-B7B9-9890715760BF}"/>
    <cellStyle name="40% - Accent4 2 2 2 3" xfId="3392" xr:uid="{1E611D18-1D70-4D01-9616-7908A3815EFC}"/>
    <cellStyle name="40% - Accent4 2 2 2 3 2" xfId="7552" xr:uid="{CFF42082-9EB4-4C3C-89C0-0E01E9FCF3A8}"/>
    <cellStyle name="40% - Accent4 2 2 2 3 2 2" xfId="16135" xr:uid="{8F3A681D-647B-4ABB-BB5A-201B9E5D7E82}"/>
    <cellStyle name="40% - Accent4 2 2 2 3 2 2 2" xfId="33960" xr:uid="{09676C60-A9AA-48C2-8934-0427F68A7149}"/>
    <cellStyle name="40% - Accent4 2 2 2 3 2 3" xfId="25460" xr:uid="{88FB77FB-2C1F-4F03-AC6D-AF1807CB72C4}"/>
    <cellStyle name="40% - Accent4 2 2 2 3 3" xfId="11975" xr:uid="{63275C3B-3EC9-41E8-A265-4B4116613BAE}"/>
    <cellStyle name="40% - Accent4 2 2 2 3 3 2" xfId="29800" xr:uid="{9E36F9B4-0F91-4A58-B54C-9159346E43CD}"/>
    <cellStyle name="40% - Accent4 2 2 2 3 4" xfId="21300" xr:uid="{5FCB2386-63E0-4BFC-BFCE-E6EA940D3C8F}"/>
    <cellStyle name="40% - Accent4 2 2 2 4" xfId="5472" xr:uid="{500DFB42-47B0-465A-8877-00AA6F079724}"/>
    <cellStyle name="40% - Accent4 2 2 2 4 2" xfId="14055" xr:uid="{0BC10492-B3FD-4C78-BF1A-F0FD99E9CB2B}"/>
    <cellStyle name="40% - Accent4 2 2 2 4 2 2" xfId="31880" xr:uid="{AFF253E4-D450-42A6-9AAA-07E07507BCDD}"/>
    <cellStyle name="40% - Accent4 2 2 2 4 3" xfId="23380" xr:uid="{8A1D3ED9-CF14-45D2-A22F-156F4536315F}"/>
    <cellStyle name="40% - Accent4 2 2 2 5" xfId="9895" xr:uid="{D24753AB-8261-4C73-B161-173A44CE92BA}"/>
    <cellStyle name="40% - Accent4 2 2 2 5 2" xfId="27720" xr:uid="{1BE1CD4F-3AF5-47FF-A83F-0C4122A49F2D}"/>
    <cellStyle name="40% - Accent4 2 2 2 6" xfId="19220" xr:uid="{299D1F7B-B6FE-4303-9D3F-0384A49D66FF}"/>
    <cellStyle name="40% - Accent4 2 2 3" xfId="1812" xr:uid="{C00C4D6E-5492-400D-A1AC-216F4723701B}"/>
    <cellStyle name="40% - Accent4 2 2 3 2" xfId="3892" xr:uid="{02A1AF85-2D9A-4D7D-BEE5-91A57BE7F6F0}"/>
    <cellStyle name="40% - Accent4 2 2 3 2 2" xfId="8052" xr:uid="{087E56F6-A954-4A66-9659-61D62BCD7B70}"/>
    <cellStyle name="40% - Accent4 2 2 3 2 2 2" xfId="16635" xr:uid="{86CF5A9E-0EE3-4A43-9F42-55A1126A1A87}"/>
    <cellStyle name="40% - Accent4 2 2 3 2 2 2 2" xfId="34460" xr:uid="{E5721346-4B1D-4AC0-9E32-F4ED352D45B7}"/>
    <cellStyle name="40% - Accent4 2 2 3 2 2 3" xfId="25960" xr:uid="{FBAE2F73-D7E2-44F1-948F-05BBAFBC7C52}"/>
    <cellStyle name="40% - Accent4 2 2 3 2 3" xfId="12475" xr:uid="{AD35C85F-D5DE-4030-9C33-31CB4DC845A2}"/>
    <cellStyle name="40% - Accent4 2 2 3 2 3 2" xfId="30300" xr:uid="{FF442900-FF5F-4650-8F8D-4AFE8B20B138}"/>
    <cellStyle name="40% - Accent4 2 2 3 2 4" xfId="21800" xr:uid="{7D5550A4-5232-44F2-AD53-1C1586E8CD38}"/>
    <cellStyle name="40% - Accent4 2 2 3 3" xfId="5972" xr:uid="{A0B24B83-9E45-49DC-BA0C-BC3F26C790D0}"/>
    <cellStyle name="40% - Accent4 2 2 3 3 2" xfId="14555" xr:uid="{36D3423C-3FAF-430A-961A-051FD9AC8AAE}"/>
    <cellStyle name="40% - Accent4 2 2 3 3 2 2" xfId="32380" xr:uid="{ED5E4F7E-D94E-43FD-9DAE-106A37AB7484}"/>
    <cellStyle name="40% - Accent4 2 2 3 3 3" xfId="23880" xr:uid="{C4348A8B-E0F8-4756-A1B5-E9C5D4FD2717}"/>
    <cellStyle name="40% - Accent4 2 2 3 4" xfId="10395" xr:uid="{789718CD-7FCA-4B17-A131-330D23F78DD2}"/>
    <cellStyle name="40% - Accent4 2 2 3 4 2" xfId="28220" xr:uid="{91AFA09C-8032-493F-A2F4-EB5D0C0A14AA}"/>
    <cellStyle name="40% - Accent4 2 2 3 5" xfId="19720" xr:uid="{8414D65E-CE14-44F6-953F-79EAB47DC550}"/>
    <cellStyle name="40% - Accent4 2 2 4" xfId="2912" xr:uid="{C928A9F1-FC44-47FD-B513-965317CDA1BC}"/>
    <cellStyle name="40% - Accent4 2 2 4 2" xfId="7072" xr:uid="{B0DE25E6-7E06-4249-975B-BED48C4ECFEF}"/>
    <cellStyle name="40% - Accent4 2 2 4 2 2" xfId="15655" xr:uid="{4678EE2D-6CC8-4EC5-B256-B7B772C64C0B}"/>
    <cellStyle name="40% - Accent4 2 2 4 2 2 2" xfId="33480" xr:uid="{936B345A-E3C2-407B-A94B-CB997855B4CF}"/>
    <cellStyle name="40% - Accent4 2 2 4 2 3" xfId="24980" xr:uid="{21D78A1C-10EF-4382-9306-FC9649756687}"/>
    <cellStyle name="40% - Accent4 2 2 4 3" xfId="11495" xr:uid="{5E43C20C-EFDA-42A5-AB4D-B91999464DE5}"/>
    <cellStyle name="40% - Accent4 2 2 4 3 2" xfId="29320" xr:uid="{8C4A0A55-E271-4C68-8E94-C91F310270B4}"/>
    <cellStyle name="40% - Accent4 2 2 4 4" xfId="20820" xr:uid="{950B34A9-FC83-4BA2-BC3C-65E5E7D3FC97}"/>
    <cellStyle name="40% - Accent4 2 2 5" xfId="4992" xr:uid="{64C6F5E9-1E47-419E-885F-41FE1966CEB8}"/>
    <cellStyle name="40% - Accent4 2 2 5 2" xfId="13575" xr:uid="{0A6EDBC3-924D-47B0-BAB2-ABB265CE18F3}"/>
    <cellStyle name="40% - Accent4 2 2 5 2 2" xfId="31400" xr:uid="{D14EE464-05BB-4B55-91D9-E06E50CBF872}"/>
    <cellStyle name="40% - Accent4 2 2 5 3" xfId="22900" xr:uid="{3B42561A-DC67-479C-8771-77517ECDE700}"/>
    <cellStyle name="40% - Accent4 2 2 6" xfId="9415" xr:uid="{02BA914C-E201-493B-9B25-380F257DBC58}"/>
    <cellStyle name="40% - Accent4 2 2 6 2" xfId="27240" xr:uid="{54F192FF-A5DB-46F3-AB33-C19DF98F2569}"/>
    <cellStyle name="40% - Accent4 2 2 7" xfId="18740" xr:uid="{69C5D80A-DC37-4442-B572-2A709DDA7C01}"/>
    <cellStyle name="40% - Accent4 2 3" xfId="1126" xr:uid="{C8F9D909-C6CE-4F32-BFBE-373684509B9E}"/>
    <cellStyle name="40% - Accent4 2 3 2" xfId="2232" xr:uid="{79F8FDD5-E481-43B5-BF05-B9AC233ADFA6}"/>
    <cellStyle name="40% - Accent4 2 3 2 2" xfId="4312" xr:uid="{4D9054DA-2A5F-44BE-94EF-B4CBA1D0B08F}"/>
    <cellStyle name="40% - Accent4 2 3 2 2 2" xfId="8472" xr:uid="{2B5BE94C-B6EF-431D-BEF1-FA85CEE9A66D}"/>
    <cellStyle name="40% - Accent4 2 3 2 2 2 2" xfId="17055" xr:uid="{A7B8F85E-7A74-420E-8EAE-6F26B683B909}"/>
    <cellStyle name="40% - Accent4 2 3 2 2 2 2 2" xfId="34880" xr:uid="{0390B156-267B-4E0C-8E8B-4E82A28E6816}"/>
    <cellStyle name="40% - Accent4 2 3 2 2 2 3" xfId="26380" xr:uid="{78A23A46-154B-4984-BBB4-9EC3D790575E}"/>
    <cellStyle name="40% - Accent4 2 3 2 2 3" xfId="12895" xr:uid="{3159AE08-036C-4724-981F-C4E3653301D5}"/>
    <cellStyle name="40% - Accent4 2 3 2 2 3 2" xfId="30720" xr:uid="{ACDBBE8E-04B5-4B9D-ABB7-01176BB2A556}"/>
    <cellStyle name="40% - Accent4 2 3 2 2 4" xfId="22220" xr:uid="{CC520A88-4568-4432-9A06-DF8FD3F4AB92}"/>
    <cellStyle name="40% - Accent4 2 3 2 3" xfId="6392" xr:uid="{C8CA554E-5FEA-4C4E-9918-9096B5CF92A1}"/>
    <cellStyle name="40% - Accent4 2 3 2 3 2" xfId="14975" xr:uid="{EF511958-1BDE-42E4-9C81-9739E6158CA1}"/>
    <cellStyle name="40% - Accent4 2 3 2 3 2 2" xfId="32800" xr:uid="{2AE2FAD2-1CBF-4990-A195-4F972BEA4D92}"/>
    <cellStyle name="40% - Accent4 2 3 2 3 3" xfId="24300" xr:uid="{1FB5E221-7F12-4E78-B3B9-CC6B394661B3}"/>
    <cellStyle name="40% - Accent4 2 3 2 4" xfId="10815" xr:uid="{8AEC5DB3-3B3E-421E-A2EA-E52813B3BDA6}"/>
    <cellStyle name="40% - Accent4 2 3 2 4 2" xfId="28640" xr:uid="{9004FE20-301A-4F65-BCBF-F06344EA5D8B}"/>
    <cellStyle name="40% - Accent4 2 3 2 5" xfId="20140" xr:uid="{46B553F3-062C-427C-A179-8B050662ADD6}"/>
    <cellStyle name="40% - Accent4 2 3 3" xfId="3332" xr:uid="{D9F445FF-69FD-49A3-8D09-24DFED504588}"/>
    <cellStyle name="40% - Accent4 2 3 3 2" xfId="7492" xr:uid="{E025F53D-6015-4C7D-A005-694086B4EF28}"/>
    <cellStyle name="40% - Accent4 2 3 3 2 2" xfId="16075" xr:uid="{E02808A3-41F9-40B7-8FAC-B506D848245B}"/>
    <cellStyle name="40% - Accent4 2 3 3 2 2 2" xfId="33900" xr:uid="{D51EC07F-B8B5-4D1D-9C2B-5EB7D1B4FFB2}"/>
    <cellStyle name="40% - Accent4 2 3 3 2 3" xfId="25400" xr:uid="{4505F087-6979-42F3-BA1B-6826A97D74C6}"/>
    <cellStyle name="40% - Accent4 2 3 3 3" xfId="11915" xr:uid="{BF0116BA-6412-4A88-BB0F-BB73E439949F}"/>
    <cellStyle name="40% - Accent4 2 3 3 3 2" xfId="29740" xr:uid="{FD539B88-0420-4D8E-9838-F399B544CB4D}"/>
    <cellStyle name="40% - Accent4 2 3 3 4" xfId="21240" xr:uid="{BADFC13C-48A8-4F42-B652-A46DC1E4DCFF}"/>
    <cellStyle name="40% - Accent4 2 3 4" xfId="5412" xr:uid="{4DE3E708-4EB4-439B-AF86-B6A310780578}"/>
    <cellStyle name="40% - Accent4 2 3 4 2" xfId="13995" xr:uid="{F841E4B6-567D-4C17-A057-DA996E7DCB19}"/>
    <cellStyle name="40% - Accent4 2 3 4 2 2" xfId="31820" xr:uid="{85D4961A-4DA7-4472-B328-213D620B57AB}"/>
    <cellStyle name="40% - Accent4 2 3 4 3" xfId="23320" xr:uid="{A226E597-C184-490F-B61A-988A74AC85BB}"/>
    <cellStyle name="40% - Accent4 2 3 5" xfId="9835" xr:uid="{B048C1A4-711F-4F90-9AE1-31658DEEA3C7}"/>
    <cellStyle name="40% - Accent4 2 3 5 2" xfId="27660" xr:uid="{C8AB0088-49BA-4CEE-9FDA-29B4E5B4AD39}"/>
    <cellStyle name="40% - Accent4 2 3 6" xfId="19160" xr:uid="{D87E73F8-BFD9-4241-81A4-C441E1FBEC96}"/>
    <cellStyle name="40% - Accent4 2 4" xfId="1752" xr:uid="{A934938C-0CC8-4574-8671-F05FAD880CC7}"/>
    <cellStyle name="40% - Accent4 2 4 2" xfId="3832" xr:uid="{3133E593-7A6C-4DFB-B92D-E94905AC902C}"/>
    <cellStyle name="40% - Accent4 2 4 2 2" xfId="7992" xr:uid="{2C21DC4F-24C6-4E4A-8D21-F695C4D7BC38}"/>
    <cellStyle name="40% - Accent4 2 4 2 2 2" xfId="16575" xr:uid="{A1C75891-2EA1-4968-B1FD-4BFE08755DFE}"/>
    <cellStyle name="40% - Accent4 2 4 2 2 2 2" xfId="34400" xr:uid="{756817C2-5787-4FFF-8199-B631D7D18C41}"/>
    <cellStyle name="40% - Accent4 2 4 2 2 3" xfId="25900" xr:uid="{033977BE-232C-46BC-9022-E6EBCE7241C6}"/>
    <cellStyle name="40% - Accent4 2 4 2 3" xfId="12415" xr:uid="{553AEE00-B0A4-4432-AFF2-F8F0EB671BAF}"/>
    <cellStyle name="40% - Accent4 2 4 2 3 2" xfId="30240" xr:uid="{4E769B1B-AC4D-4450-BF0D-A51A30470867}"/>
    <cellStyle name="40% - Accent4 2 4 2 4" xfId="21740" xr:uid="{8E3D710D-5805-461E-A0FF-A0A2F38AFF33}"/>
    <cellStyle name="40% - Accent4 2 4 3" xfId="5912" xr:uid="{3E5BAABA-08B5-4FD6-858B-4659CA1467CA}"/>
    <cellStyle name="40% - Accent4 2 4 3 2" xfId="14495" xr:uid="{67E2F0F1-25F3-494C-BE42-70FF1D3CF491}"/>
    <cellStyle name="40% - Accent4 2 4 3 2 2" xfId="32320" xr:uid="{2EC2BEB1-109B-44A0-87D1-4DA020803614}"/>
    <cellStyle name="40% - Accent4 2 4 3 3" xfId="23820" xr:uid="{52EDC15F-0DFB-4178-B4D0-071CD64A2B0C}"/>
    <cellStyle name="40% - Accent4 2 4 4" xfId="10335" xr:uid="{EEAEC1B1-5345-4A67-850B-5EA5BF331105}"/>
    <cellStyle name="40% - Accent4 2 4 4 2" xfId="28160" xr:uid="{B6C55732-790E-4398-901A-471173DC099F}"/>
    <cellStyle name="40% - Accent4 2 4 5" xfId="19660" xr:uid="{007ADBB7-DCF0-4021-8A51-7B60A9F783A0}"/>
    <cellStyle name="40% - Accent4 2 5" xfId="2852" xr:uid="{CCF79FF2-A3AF-41ED-9FF7-13834AE89CB7}"/>
    <cellStyle name="40% - Accent4 2 5 2" xfId="7012" xr:uid="{9A9E8A00-0A8C-47F3-81D0-C28F26CEB727}"/>
    <cellStyle name="40% - Accent4 2 5 2 2" xfId="15595" xr:uid="{88CB5C43-3024-4AAB-A774-10DB50BD56F4}"/>
    <cellStyle name="40% - Accent4 2 5 2 2 2" xfId="33420" xr:uid="{D4FAD38D-9DFA-4B24-98AF-3A0345C5748C}"/>
    <cellStyle name="40% - Accent4 2 5 2 3" xfId="24920" xr:uid="{A5FD9117-7FAC-45D9-A6CD-087D30E6C00B}"/>
    <cellStyle name="40% - Accent4 2 5 3" xfId="11435" xr:uid="{97EAF86C-34B8-4C55-9226-A40B75EB0AFD}"/>
    <cellStyle name="40% - Accent4 2 5 3 2" xfId="29260" xr:uid="{30FCF1A1-2122-4831-B1A7-322F4BF04D81}"/>
    <cellStyle name="40% - Accent4 2 5 4" xfId="20760" xr:uid="{12E317B4-6D5C-4DC0-AC6D-EC25BF22B81E}"/>
    <cellStyle name="40% - Accent4 2 6" xfId="4932" xr:uid="{57347D5F-ED92-4766-9D38-3AF8EFBD2BD0}"/>
    <cellStyle name="40% - Accent4 2 6 2" xfId="13515" xr:uid="{CB045050-C38B-4FE3-B074-906F5C79D79E}"/>
    <cellStyle name="40% - Accent4 2 6 2 2" xfId="31340" xr:uid="{027AEF8C-E4B9-4CEE-B0E8-4505A35EA8D2}"/>
    <cellStyle name="40% - Accent4 2 6 3" xfId="22840" xr:uid="{4F465142-D9B6-46C7-ADCE-E6D8E85D1518}"/>
    <cellStyle name="40% - Accent4 2 7" xfId="9355" xr:uid="{B3DEE313-AA07-4AD8-BC54-38D93460F96E}"/>
    <cellStyle name="40% - Accent4 2 7 2" xfId="27180" xr:uid="{CBB06A1B-1CA9-41B7-85E1-DC1A65F5FC75}"/>
    <cellStyle name="40% - Accent4 2 8" xfId="18680" xr:uid="{D0F50165-EBF9-443E-B37E-5D396F4F4A00}"/>
    <cellStyle name="40% - Accent4 20" xfId="1046" xr:uid="{30426080-15AB-494E-A025-DAA937709A7B}"/>
    <cellStyle name="40% - Accent4 20 2" xfId="1652" xr:uid="{7965D6CE-75AE-41B2-95C1-37AC215D924D}"/>
    <cellStyle name="40% - Accent4 20 2 2" xfId="2632" xr:uid="{34575675-C315-4FED-9C81-AFB8C4E3B540}"/>
    <cellStyle name="40% - Accent4 20 2 2 2" xfId="4712" xr:uid="{1312B7AF-9069-481D-A19C-621193CDE3B6}"/>
    <cellStyle name="40% - Accent4 20 2 2 2 2" xfId="8872" xr:uid="{6725997D-E321-4411-A8AF-1FC6A3A9EB29}"/>
    <cellStyle name="40% - Accent4 20 2 2 2 2 2" xfId="17455" xr:uid="{24F874A4-DACB-46B6-A02C-5D1D25EBDABF}"/>
    <cellStyle name="40% - Accent4 20 2 2 2 2 2 2" xfId="35280" xr:uid="{DFD7673F-AE0D-47FC-9F52-EC1955A52D51}"/>
    <cellStyle name="40% - Accent4 20 2 2 2 2 3" xfId="26780" xr:uid="{8B4C216C-CD81-4830-82B7-BF0B6B3F85C4}"/>
    <cellStyle name="40% - Accent4 20 2 2 2 3" xfId="13295" xr:uid="{F3F7FA83-C494-47F7-BACA-1E797339C2A7}"/>
    <cellStyle name="40% - Accent4 20 2 2 2 3 2" xfId="31120" xr:uid="{03D843E7-3068-4CF9-8708-37B3173B240A}"/>
    <cellStyle name="40% - Accent4 20 2 2 2 4" xfId="22620" xr:uid="{7FB7627D-00C5-4C7F-8858-8A338C633CFF}"/>
    <cellStyle name="40% - Accent4 20 2 2 3" xfId="6792" xr:uid="{E58830CE-51C0-4BC8-8766-7615B2C7AF56}"/>
    <cellStyle name="40% - Accent4 20 2 2 3 2" xfId="15375" xr:uid="{4786BB5F-2B53-44D2-9127-755371AA1718}"/>
    <cellStyle name="40% - Accent4 20 2 2 3 2 2" xfId="33200" xr:uid="{65D6BDA9-570E-4D09-A943-EDB472D64947}"/>
    <cellStyle name="40% - Accent4 20 2 2 3 3" xfId="24700" xr:uid="{B429FD4A-791A-49CA-BA69-1FB0A723DF97}"/>
    <cellStyle name="40% - Accent4 20 2 2 4" xfId="11215" xr:uid="{E1EB2B92-83C8-47F8-96CC-76D04D1C5CD6}"/>
    <cellStyle name="40% - Accent4 20 2 2 4 2" xfId="29040" xr:uid="{78DDE1C7-5822-4B1B-B22D-7B3CFCBC68F5}"/>
    <cellStyle name="40% - Accent4 20 2 2 5" xfId="20540" xr:uid="{ECBA8E04-EBF6-4CB8-969D-5C9F03355699}"/>
    <cellStyle name="40% - Accent4 20 2 3" xfId="3732" xr:uid="{88A688E8-D692-4EDE-8042-5C6412259EDF}"/>
    <cellStyle name="40% - Accent4 20 2 3 2" xfId="7892" xr:uid="{47663277-6FE9-4E0F-8C32-AEA08CD620DC}"/>
    <cellStyle name="40% - Accent4 20 2 3 2 2" xfId="16475" xr:uid="{D2DDA1F0-9BE9-48D7-9E0A-DE3656A3BCF2}"/>
    <cellStyle name="40% - Accent4 20 2 3 2 2 2" xfId="34300" xr:uid="{10342756-23EF-4F2F-9959-3F186105CAC3}"/>
    <cellStyle name="40% - Accent4 20 2 3 2 3" xfId="25800" xr:uid="{926C0491-5C07-4DBF-9C47-D51F22211FE5}"/>
    <cellStyle name="40% - Accent4 20 2 3 3" xfId="12315" xr:uid="{A9E4528C-23D8-405D-AC38-8273868F7C51}"/>
    <cellStyle name="40% - Accent4 20 2 3 3 2" xfId="30140" xr:uid="{8A7EF7F6-544B-4909-BFEE-723F9913B8A7}"/>
    <cellStyle name="40% - Accent4 20 2 3 4" xfId="21640" xr:uid="{EEA9B99D-DF4B-45C8-A595-F5CA261611AB}"/>
    <cellStyle name="40% - Accent4 20 2 4" xfId="5812" xr:uid="{953DDD06-0237-42DF-9081-D5C021FCC584}"/>
    <cellStyle name="40% - Accent4 20 2 4 2" xfId="14395" xr:uid="{6F4AEE9B-B92E-4E3F-B116-B65C1975CE7B}"/>
    <cellStyle name="40% - Accent4 20 2 4 2 2" xfId="32220" xr:uid="{D6EE3940-716B-4DB8-9AEF-E5F7FE245CA8}"/>
    <cellStyle name="40% - Accent4 20 2 4 3" xfId="23720" xr:uid="{1F77CA0C-9BEC-4D6B-B951-663EAD877F19}"/>
    <cellStyle name="40% - Accent4 20 2 5" xfId="10235" xr:uid="{BC2DAA8B-428D-4DEB-AA64-D65703B23E4D}"/>
    <cellStyle name="40% - Accent4 20 2 5 2" xfId="28060" xr:uid="{D162362E-2256-434B-A073-3086BBE6E3AE}"/>
    <cellStyle name="40% - Accent4 20 2 6" xfId="19560" xr:uid="{DF8310FD-0765-43B0-B835-5C86982EC69E}"/>
    <cellStyle name="40% - Accent4 20 3" xfId="2152" xr:uid="{9DB9E0DB-D358-43AC-8748-51CBBDD080BA}"/>
    <cellStyle name="40% - Accent4 20 3 2" xfId="4232" xr:uid="{299B562E-7474-46C1-B18C-11EEC58A1B0B}"/>
    <cellStyle name="40% - Accent4 20 3 2 2" xfId="8392" xr:uid="{6D1E8E48-0516-4883-A490-917AB7015F40}"/>
    <cellStyle name="40% - Accent4 20 3 2 2 2" xfId="16975" xr:uid="{BD58878E-D34E-4730-9F5B-76C296AD058E}"/>
    <cellStyle name="40% - Accent4 20 3 2 2 2 2" xfId="34800" xr:uid="{152C878C-3834-4F1D-BBFA-CC5B993CBE64}"/>
    <cellStyle name="40% - Accent4 20 3 2 2 3" xfId="26300" xr:uid="{79AE4436-A001-4750-A6E1-AC957B4B75C1}"/>
    <cellStyle name="40% - Accent4 20 3 2 3" xfId="12815" xr:uid="{09735232-E230-42BA-ABEF-F88D0026BA1C}"/>
    <cellStyle name="40% - Accent4 20 3 2 3 2" xfId="30640" xr:uid="{3B0DD5EB-EEBB-48B9-B3E4-89558995E022}"/>
    <cellStyle name="40% - Accent4 20 3 2 4" xfId="22140" xr:uid="{96A70E3A-DF3B-48B7-A2A1-BFC743645E0B}"/>
    <cellStyle name="40% - Accent4 20 3 3" xfId="6312" xr:uid="{CF891A37-3269-417A-A74A-F4225A785FBF}"/>
    <cellStyle name="40% - Accent4 20 3 3 2" xfId="14895" xr:uid="{21AF3304-22B5-47F4-89F5-549F3CB203F2}"/>
    <cellStyle name="40% - Accent4 20 3 3 2 2" xfId="32720" xr:uid="{74644987-5749-49D9-BEA6-8ECF12FECB26}"/>
    <cellStyle name="40% - Accent4 20 3 3 3" xfId="24220" xr:uid="{73429DBA-A82E-4FD5-BD33-BB6CB81E232B}"/>
    <cellStyle name="40% - Accent4 20 3 4" xfId="10735" xr:uid="{3AA3C028-B823-472A-9AA5-AC7CEC7B1E53}"/>
    <cellStyle name="40% - Accent4 20 3 4 2" xfId="28560" xr:uid="{D3A9B366-2E78-4CFF-8C5F-836B50CF89D9}"/>
    <cellStyle name="40% - Accent4 20 3 5" xfId="20060" xr:uid="{92CE7D57-8DF8-4FB7-B605-141B58666764}"/>
    <cellStyle name="40% - Accent4 20 4" xfId="3252" xr:uid="{644EB3EA-0B79-4506-B6D1-17B4AF22B6DE}"/>
    <cellStyle name="40% - Accent4 20 4 2" xfId="7412" xr:uid="{1A59F6F1-F2FF-4950-830F-4F2E2BBE73F9}"/>
    <cellStyle name="40% - Accent4 20 4 2 2" xfId="15995" xr:uid="{BD0C8992-DF91-46C7-9660-215C03CA41A3}"/>
    <cellStyle name="40% - Accent4 20 4 2 2 2" xfId="33820" xr:uid="{0414C659-5100-472F-8614-65045A818036}"/>
    <cellStyle name="40% - Accent4 20 4 2 3" xfId="25320" xr:uid="{92957E0D-BAFB-4B10-BB61-74567F9AAF59}"/>
    <cellStyle name="40% - Accent4 20 4 3" xfId="11835" xr:uid="{D3091B21-EABA-43D8-A0CC-8940275A3E31}"/>
    <cellStyle name="40% - Accent4 20 4 3 2" xfId="29660" xr:uid="{1070C991-F923-4949-BF88-D3CAF1757C0C}"/>
    <cellStyle name="40% - Accent4 20 4 4" xfId="21160" xr:uid="{6A19F4A5-5C21-4A3A-91DE-AB602D0D84AD}"/>
    <cellStyle name="40% - Accent4 20 5" xfId="5332" xr:uid="{EEEED62A-AE21-4BE6-B79F-53FE84E90FF5}"/>
    <cellStyle name="40% - Accent4 20 5 2" xfId="13915" xr:uid="{680E90F4-6BDB-4B78-BF82-F49814DA99A4}"/>
    <cellStyle name="40% - Accent4 20 5 2 2" xfId="31740" xr:uid="{BC855845-F1E6-474E-B7C4-9B41B4ACC7B0}"/>
    <cellStyle name="40% - Accent4 20 5 3" xfId="23240" xr:uid="{70DC749B-9908-4185-BBE7-146F034DAD93}"/>
    <cellStyle name="40% - Accent4 20 6" xfId="9755" xr:uid="{30A07E89-9A88-4890-8F8C-23C6E1212B34}"/>
    <cellStyle name="40% - Accent4 20 6 2" xfId="27580" xr:uid="{38D5FBD5-777D-4684-AB7E-88EF86DCCD4B}"/>
    <cellStyle name="40% - Accent4 20 7" xfId="19080" xr:uid="{7A50D1F8-2C40-461E-892D-E2B33CA88DDD}"/>
    <cellStyle name="40% - Accent4 200" xfId="38141" xr:uid="{CE0CBA1C-38C4-4C6B-9B5E-565406F74799}"/>
    <cellStyle name="40% - Accent4 201" xfId="38161" xr:uid="{22EBFE5D-FA95-48B0-884F-D707FCED4C54}"/>
    <cellStyle name="40% - Accent4 202" xfId="38181" xr:uid="{2909298A-60B5-4683-A35E-DB42D7528234}"/>
    <cellStyle name="40% - Accent4 203" xfId="38201" xr:uid="{BEBAFCA0-93D8-4D06-8539-DE96F2850299}"/>
    <cellStyle name="40% - Accent4 204" xfId="38221" xr:uid="{FBB7C13F-7E54-4383-96CE-56E4C6D4048E}"/>
    <cellStyle name="40% - Accent4 205" xfId="38241" xr:uid="{2633A3B3-8725-4A40-9187-145677BCA1EA}"/>
    <cellStyle name="40% - Accent4 206" xfId="38261" xr:uid="{CB80DF32-66DB-4E2A-8513-2CC8738C20C9}"/>
    <cellStyle name="40% - Accent4 207" xfId="38281" xr:uid="{AF7EBCD0-B465-44BD-A8E6-1E595DBB26DC}"/>
    <cellStyle name="40% - Accent4 208" xfId="38301" xr:uid="{2D951EEF-7C30-4FDE-9BFB-B3801C5A6BEF}"/>
    <cellStyle name="40% - Accent4 209" xfId="38321" xr:uid="{537B47FB-FD44-42F4-89D7-5A0C1D4DFBC9}"/>
    <cellStyle name="40% - Accent4 21" xfId="1066" xr:uid="{FB88A7E9-DF86-4976-8F05-C3D26CFBA904}"/>
    <cellStyle name="40% - Accent4 21 2" xfId="1672" xr:uid="{26DD0D15-7C11-401C-8F58-45F8F6580486}"/>
    <cellStyle name="40% - Accent4 21 2 2" xfId="2652" xr:uid="{122C0AFE-9B41-44BE-8928-C22DD1621144}"/>
    <cellStyle name="40% - Accent4 21 2 2 2" xfId="4732" xr:uid="{B2D7771D-66C1-42E1-97D6-1192B50E8DA7}"/>
    <cellStyle name="40% - Accent4 21 2 2 2 2" xfId="8892" xr:uid="{5645102B-24BC-4145-80A0-34F74ED7C4F8}"/>
    <cellStyle name="40% - Accent4 21 2 2 2 2 2" xfId="17475" xr:uid="{7CE07F6D-D405-4272-84B7-B0A30D4E5C35}"/>
    <cellStyle name="40% - Accent4 21 2 2 2 2 2 2" xfId="35300" xr:uid="{51C16026-8C16-4AF5-B022-C3CB10BE6A36}"/>
    <cellStyle name="40% - Accent4 21 2 2 2 2 3" xfId="26800" xr:uid="{D93DFBE6-74F7-44E0-A8DB-E2F2359CD88F}"/>
    <cellStyle name="40% - Accent4 21 2 2 2 3" xfId="13315" xr:uid="{EC7528E0-80C3-4809-99DB-E6A79153E8A4}"/>
    <cellStyle name="40% - Accent4 21 2 2 2 3 2" xfId="31140" xr:uid="{0E335670-20D1-4512-8BB8-2EC2173DEE40}"/>
    <cellStyle name="40% - Accent4 21 2 2 2 4" xfId="22640" xr:uid="{B95E0571-3A7F-4748-B7EE-AE8D1C95D132}"/>
    <cellStyle name="40% - Accent4 21 2 2 3" xfId="6812" xr:uid="{F2A0B601-BDDB-4412-942D-8BD9E1E252ED}"/>
    <cellStyle name="40% - Accent4 21 2 2 3 2" xfId="15395" xr:uid="{ACB517FD-522A-4134-A3B7-128B9030308B}"/>
    <cellStyle name="40% - Accent4 21 2 2 3 2 2" xfId="33220" xr:uid="{BB0A68C9-482D-4047-A50B-FA0CC1C4E8DA}"/>
    <cellStyle name="40% - Accent4 21 2 2 3 3" xfId="24720" xr:uid="{BC2B989F-8568-4E55-8987-8E4C67EE2751}"/>
    <cellStyle name="40% - Accent4 21 2 2 4" xfId="11235" xr:uid="{012E8906-832B-4EFD-94FF-87CE95C0AB8F}"/>
    <cellStyle name="40% - Accent4 21 2 2 4 2" xfId="29060" xr:uid="{FBAEE7A3-C1DD-4351-8355-BEFA95625728}"/>
    <cellStyle name="40% - Accent4 21 2 2 5" xfId="20560" xr:uid="{03EEF6DE-7485-4470-88CE-98CBD8B532DE}"/>
    <cellStyle name="40% - Accent4 21 2 3" xfId="3752" xr:uid="{D866E033-E80B-4946-8BE7-5DFB4A5D4F93}"/>
    <cellStyle name="40% - Accent4 21 2 3 2" xfId="7912" xr:uid="{538D9EB9-A212-4653-80E7-E8C202D4B364}"/>
    <cellStyle name="40% - Accent4 21 2 3 2 2" xfId="16495" xr:uid="{6842064F-1BC9-4C36-8C73-11BF435F7386}"/>
    <cellStyle name="40% - Accent4 21 2 3 2 2 2" xfId="34320" xr:uid="{34B8B428-FB0B-4394-AC84-6B4EA12CD0EA}"/>
    <cellStyle name="40% - Accent4 21 2 3 2 3" xfId="25820" xr:uid="{6222C375-CAEF-4761-9B49-30B3AB173CE1}"/>
    <cellStyle name="40% - Accent4 21 2 3 3" xfId="12335" xr:uid="{30F86330-4A5C-4000-8AA1-62CBAD773004}"/>
    <cellStyle name="40% - Accent4 21 2 3 3 2" xfId="30160" xr:uid="{4F228708-0BBE-4478-A664-28118E3C8E64}"/>
    <cellStyle name="40% - Accent4 21 2 3 4" xfId="21660" xr:uid="{07985ADB-9302-4ACE-B62D-8E0D6F136A78}"/>
    <cellStyle name="40% - Accent4 21 2 4" xfId="5832" xr:uid="{1EC45280-43F8-44C5-BA12-2B33238E5085}"/>
    <cellStyle name="40% - Accent4 21 2 4 2" xfId="14415" xr:uid="{8E0C4F74-9672-413F-983B-F1848B00E35E}"/>
    <cellStyle name="40% - Accent4 21 2 4 2 2" xfId="32240" xr:uid="{7B2234E1-D72F-4B3F-A931-EB2A0C9CB89A}"/>
    <cellStyle name="40% - Accent4 21 2 4 3" xfId="23740" xr:uid="{C44A2EFE-F29B-43F9-8FB4-3719F05BB966}"/>
    <cellStyle name="40% - Accent4 21 2 5" xfId="10255" xr:uid="{62EAEF20-80C4-4F96-B8A6-ABF5FE871247}"/>
    <cellStyle name="40% - Accent4 21 2 5 2" xfId="28080" xr:uid="{A533C043-19EE-474A-B1EC-2357345F54ED}"/>
    <cellStyle name="40% - Accent4 21 2 6" xfId="19580" xr:uid="{EFAED887-1E30-496F-BDEF-C991A2F6D3EB}"/>
    <cellStyle name="40% - Accent4 21 3" xfId="2172" xr:uid="{8BF380C2-B8C4-4F36-B0B7-66DCFE24A7FC}"/>
    <cellStyle name="40% - Accent4 21 3 2" xfId="4252" xr:uid="{BDE98C57-608B-4FC1-8CFE-13249E495D2A}"/>
    <cellStyle name="40% - Accent4 21 3 2 2" xfId="8412" xr:uid="{B57FBC0E-DF52-42C2-B1AF-9E16904F0D27}"/>
    <cellStyle name="40% - Accent4 21 3 2 2 2" xfId="16995" xr:uid="{52AEB03A-2866-4354-AF96-48B5829A495B}"/>
    <cellStyle name="40% - Accent4 21 3 2 2 2 2" xfId="34820" xr:uid="{BB3BFB3E-9431-4DB3-A1C5-2262C90756B0}"/>
    <cellStyle name="40% - Accent4 21 3 2 2 3" xfId="26320" xr:uid="{AA1FB091-471D-436C-830D-532368ADBD91}"/>
    <cellStyle name="40% - Accent4 21 3 2 3" xfId="12835" xr:uid="{4CBE8A7C-5F1E-418F-9C46-5F6BD6C2B599}"/>
    <cellStyle name="40% - Accent4 21 3 2 3 2" xfId="30660" xr:uid="{751767A3-ACED-43ED-B5DB-4A13205B1477}"/>
    <cellStyle name="40% - Accent4 21 3 2 4" xfId="22160" xr:uid="{F9485D56-8136-4425-BB06-664296AFB281}"/>
    <cellStyle name="40% - Accent4 21 3 3" xfId="6332" xr:uid="{4C6E4E63-2F73-4CC1-AD05-6CE05BA3E201}"/>
    <cellStyle name="40% - Accent4 21 3 3 2" xfId="14915" xr:uid="{D87D692F-49A4-40B7-B977-7E069F25BEF5}"/>
    <cellStyle name="40% - Accent4 21 3 3 2 2" xfId="32740" xr:uid="{1F832DD7-799F-408B-873E-9E0617866D6F}"/>
    <cellStyle name="40% - Accent4 21 3 3 3" xfId="24240" xr:uid="{BB1F53F0-905C-4850-8646-C8453FD7D436}"/>
    <cellStyle name="40% - Accent4 21 3 4" xfId="10755" xr:uid="{EB38CFA9-E58C-4D1A-BE04-1B90F59CBF35}"/>
    <cellStyle name="40% - Accent4 21 3 4 2" xfId="28580" xr:uid="{DB5B821E-A247-4BF7-9AE7-081B9EC9326D}"/>
    <cellStyle name="40% - Accent4 21 3 5" xfId="20080" xr:uid="{4E2FBB52-A474-46C7-9669-E68B0272DC71}"/>
    <cellStyle name="40% - Accent4 21 4" xfId="3272" xr:uid="{F1886724-CB00-4204-A5CE-D7C970A4800D}"/>
    <cellStyle name="40% - Accent4 21 4 2" xfId="7432" xr:uid="{FCC2C2BF-6EAD-4DFD-8051-DEB07BD6CECB}"/>
    <cellStyle name="40% - Accent4 21 4 2 2" xfId="16015" xr:uid="{06ED8E5F-91CB-4DAF-A9F1-DD25C0DA6213}"/>
    <cellStyle name="40% - Accent4 21 4 2 2 2" xfId="33840" xr:uid="{AD9818F9-3014-4E3B-8DF9-ADE66B3B80CE}"/>
    <cellStyle name="40% - Accent4 21 4 2 3" xfId="25340" xr:uid="{118EB174-CC5E-4CE8-B2A1-19DB2A64E60B}"/>
    <cellStyle name="40% - Accent4 21 4 3" xfId="11855" xr:uid="{FB5E2198-2F64-46AF-A2CB-0F66C3A3BA42}"/>
    <cellStyle name="40% - Accent4 21 4 3 2" xfId="29680" xr:uid="{C17EC50B-68D9-41C4-812C-CD471B3A115E}"/>
    <cellStyle name="40% - Accent4 21 4 4" xfId="21180" xr:uid="{C9DB822F-08A3-464F-B56F-AB45062D2ECE}"/>
    <cellStyle name="40% - Accent4 21 5" xfId="5352" xr:uid="{5A225836-60B7-41C1-8F19-5AF2EC62E986}"/>
    <cellStyle name="40% - Accent4 21 5 2" xfId="13935" xr:uid="{66732786-7576-4172-9122-C2C2EB64A537}"/>
    <cellStyle name="40% - Accent4 21 5 2 2" xfId="31760" xr:uid="{C583D0DF-C410-4DDD-A394-A90808A2E570}"/>
    <cellStyle name="40% - Accent4 21 5 3" xfId="23260" xr:uid="{FE4F0125-9372-407F-9A74-33E11A3F018A}"/>
    <cellStyle name="40% - Accent4 21 6" xfId="9775" xr:uid="{C4FC3BF5-9E21-4AFB-A573-9BC77C9D4055}"/>
    <cellStyle name="40% - Accent4 21 6 2" xfId="27600" xr:uid="{6A3D4FBF-56D4-4A0A-BE5D-3F8CC9317B5C}"/>
    <cellStyle name="40% - Accent4 21 7" xfId="19100" xr:uid="{15844D46-671F-4352-977B-004CBF7CB92B}"/>
    <cellStyle name="40% - Accent4 210" xfId="38341" xr:uid="{00A8FCBB-E1CE-4078-A1DE-270834D850C3}"/>
    <cellStyle name="40% - Accent4 211" xfId="38361" xr:uid="{4E2EE8F8-54F4-4A8B-93EE-30938B88033C}"/>
    <cellStyle name="40% - Accent4 212" xfId="38381" xr:uid="{6FEAF9F7-1559-45B6-B723-9591410B93DF}"/>
    <cellStyle name="40% - Accent4 213" xfId="38401" xr:uid="{AB692110-FA00-422C-AE74-9396E13E4F54}"/>
    <cellStyle name="40% - Accent4 214" xfId="38421" xr:uid="{328EC473-0CC1-412F-8DC0-C58AE3291740}"/>
    <cellStyle name="40% - Accent4 215" xfId="38441" xr:uid="{C6A256BE-4CF2-4EC0-AFD8-37F09E3977B5}"/>
    <cellStyle name="40% - Accent4 216" xfId="38461" xr:uid="{B44F4D8D-76F7-49D6-848C-7C5A5998E1FB}"/>
    <cellStyle name="40% - Accent4 217" xfId="38481" xr:uid="{C84F54E3-EC6D-43A0-AA55-BA5EF0C96261}"/>
    <cellStyle name="40% - Accent4 218" xfId="38501" xr:uid="{30DE9108-CA28-44CC-BEEC-62A9587B831B}"/>
    <cellStyle name="40% - Accent4 219" xfId="38521" xr:uid="{6E284D08-9330-42D6-9009-D51556FBFDEA}"/>
    <cellStyle name="40% - Accent4 22" xfId="1086" xr:uid="{C162D626-3313-4DC2-B4D1-B1B0AAD478DE}"/>
    <cellStyle name="40% - Accent4 22 2" xfId="1692" xr:uid="{497B98F8-8747-4F2F-809F-706D6CA6A8FA}"/>
    <cellStyle name="40% - Accent4 22 2 2" xfId="2672" xr:uid="{EC8C185A-D4F3-449E-9A00-9C36C5134056}"/>
    <cellStyle name="40% - Accent4 22 2 2 2" xfId="4752" xr:uid="{AEA815A9-94D8-4279-B8C3-6134DDF89225}"/>
    <cellStyle name="40% - Accent4 22 2 2 2 2" xfId="8912" xr:uid="{C203399A-43C2-4707-AF41-18B05B80E6D8}"/>
    <cellStyle name="40% - Accent4 22 2 2 2 2 2" xfId="17495" xr:uid="{31B5FC28-755A-48B3-AAC9-264B0F0AB912}"/>
    <cellStyle name="40% - Accent4 22 2 2 2 2 2 2" xfId="35320" xr:uid="{0D61FE06-004B-419A-8943-CFC3D1086CBC}"/>
    <cellStyle name="40% - Accent4 22 2 2 2 2 3" xfId="26820" xr:uid="{83CC948C-F9F4-4D42-B3B0-B51A4A0373E2}"/>
    <cellStyle name="40% - Accent4 22 2 2 2 3" xfId="13335" xr:uid="{139A8A6E-569C-4D43-8DA7-A148236A7939}"/>
    <cellStyle name="40% - Accent4 22 2 2 2 3 2" xfId="31160" xr:uid="{7CBA5BD8-D10B-4B51-B52F-BD816EE30F21}"/>
    <cellStyle name="40% - Accent4 22 2 2 2 4" xfId="22660" xr:uid="{5FFCD1A7-58E1-4812-A1FE-46B68E593C24}"/>
    <cellStyle name="40% - Accent4 22 2 2 3" xfId="6832" xr:uid="{F83670DC-1C97-4039-8EE8-D17E348A287C}"/>
    <cellStyle name="40% - Accent4 22 2 2 3 2" xfId="15415" xr:uid="{BFB788A4-B1E6-4D6D-B0A7-7868586B8E23}"/>
    <cellStyle name="40% - Accent4 22 2 2 3 2 2" xfId="33240" xr:uid="{4F20101D-5091-40AB-B589-8314A5DA5C0F}"/>
    <cellStyle name="40% - Accent4 22 2 2 3 3" xfId="24740" xr:uid="{F7335F2C-0623-4A38-AEA9-8DF67D56E300}"/>
    <cellStyle name="40% - Accent4 22 2 2 4" xfId="11255" xr:uid="{DA098175-6157-48AA-9A32-96BCE2E406E3}"/>
    <cellStyle name="40% - Accent4 22 2 2 4 2" xfId="29080" xr:uid="{25A857DC-7883-47DC-86F9-056F1CF5B2C9}"/>
    <cellStyle name="40% - Accent4 22 2 2 5" xfId="20580" xr:uid="{8D18F9CF-235A-4378-9315-465A9FA33F46}"/>
    <cellStyle name="40% - Accent4 22 2 3" xfId="3772" xr:uid="{20025CD1-7FC4-49CB-BF2A-4DEBF5271249}"/>
    <cellStyle name="40% - Accent4 22 2 3 2" xfId="7932" xr:uid="{B9DDFEED-CC1D-4836-90F5-AC8E20441816}"/>
    <cellStyle name="40% - Accent4 22 2 3 2 2" xfId="16515" xr:uid="{2A1B048C-326B-4E7F-9C0B-608CD24A0A7D}"/>
    <cellStyle name="40% - Accent4 22 2 3 2 2 2" xfId="34340" xr:uid="{AE32E8AD-C315-4BEF-A868-836DBA90BB70}"/>
    <cellStyle name="40% - Accent4 22 2 3 2 3" xfId="25840" xr:uid="{2C54A9E8-5781-4549-B799-11876A425AC7}"/>
    <cellStyle name="40% - Accent4 22 2 3 3" xfId="12355" xr:uid="{7985769F-A776-4DC7-91DD-E4087ED08C62}"/>
    <cellStyle name="40% - Accent4 22 2 3 3 2" xfId="30180" xr:uid="{022E51B7-67D0-480F-B48C-B5FC6D98EA74}"/>
    <cellStyle name="40% - Accent4 22 2 3 4" xfId="21680" xr:uid="{CC5D60DB-6CBE-4B9B-B27A-078DEA17460A}"/>
    <cellStyle name="40% - Accent4 22 2 4" xfId="5852" xr:uid="{DA2C0D9C-BC3A-47EE-9FDA-F3D7C693BAC4}"/>
    <cellStyle name="40% - Accent4 22 2 4 2" xfId="14435" xr:uid="{9678BFCC-06E5-4646-BBE9-4B430FD9A8ED}"/>
    <cellStyle name="40% - Accent4 22 2 4 2 2" xfId="32260" xr:uid="{29AA229F-0C3A-4EF7-BDF1-8B5E72FAB08B}"/>
    <cellStyle name="40% - Accent4 22 2 4 3" xfId="23760" xr:uid="{F75559F4-8F45-4E09-BBAE-C0FD5A1791D3}"/>
    <cellStyle name="40% - Accent4 22 2 5" xfId="10275" xr:uid="{0D756CAA-0354-4D63-AAB8-B55A24A886CD}"/>
    <cellStyle name="40% - Accent4 22 2 5 2" xfId="28100" xr:uid="{3208BCC6-F1D3-415C-9BC8-B22B8450EFB3}"/>
    <cellStyle name="40% - Accent4 22 2 6" xfId="19600" xr:uid="{43D08A9D-37DC-46DE-B6A3-417798B73C27}"/>
    <cellStyle name="40% - Accent4 22 3" xfId="2192" xr:uid="{F86B9F1B-DBC1-4D5F-917F-65FC2E894008}"/>
    <cellStyle name="40% - Accent4 22 3 2" xfId="4272" xr:uid="{934434F8-E704-4BF3-B2F1-7D6C9D47E7CC}"/>
    <cellStyle name="40% - Accent4 22 3 2 2" xfId="8432" xr:uid="{C04A7B32-39EB-4A18-A256-CCB37D708188}"/>
    <cellStyle name="40% - Accent4 22 3 2 2 2" xfId="17015" xr:uid="{3D05167D-34C0-42EF-9388-38FA84406868}"/>
    <cellStyle name="40% - Accent4 22 3 2 2 2 2" xfId="34840" xr:uid="{39801474-DAB8-4487-A675-861E1F4BAE10}"/>
    <cellStyle name="40% - Accent4 22 3 2 2 3" xfId="26340" xr:uid="{E9779BCD-64A6-4AB0-9B3B-3CEFE71281BA}"/>
    <cellStyle name="40% - Accent4 22 3 2 3" xfId="12855" xr:uid="{1F37E66F-03C8-46B5-9E23-3AE2E30508DB}"/>
    <cellStyle name="40% - Accent4 22 3 2 3 2" xfId="30680" xr:uid="{D3906E53-0A4B-48E9-9FF3-E80AA9224D94}"/>
    <cellStyle name="40% - Accent4 22 3 2 4" xfId="22180" xr:uid="{FE31495C-9EEA-427E-9DFB-1651B4D15705}"/>
    <cellStyle name="40% - Accent4 22 3 3" xfId="6352" xr:uid="{8A8C00A5-3C56-4FAA-9402-0C9000460100}"/>
    <cellStyle name="40% - Accent4 22 3 3 2" xfId="14935" xr:uid="{29BE6669-E553-4B8C-BF13-F2463846F5F4}"/>
    <cellStyle name="40% - Accent4 22 3 3 2 2" xfId="32760" xr:uid="{4380E7AA-9164-4ECE-A3E7-E5556575F569}"/>
    <cellStyle name="40% - Accent4 22 3 3 3" xfId="24260" xr:uid="{E7D2CDED-727A-4362-B177-D7CED2CA5F9C}"/>
    <cellStyle name="40% - Accent4 22 3 4" xfId="10775" xr:uid="{F18DB20E-E258-489B-897C-5468075046FF}"/>
    <cellStyle name="40% - Accent4 22 3 4 2" xfId="28600" xr:uid="{9B1A854A-749C-42FB-989F-E55C4EC1DB71}"/>
    <cellStyle name="40% - Accent4 22 3 5" xfId="20100" xr:uid="{7EE371D9-A924-4464-B772-E7DF27F2010B}"/>
    <cellStyle name="40% - Accent4 22 4" xfId="3292" xr:uid="{E899856C-C9E6-4285-B1F7-D0D58E6074CB}"/>
    <cellStyle name="40% - Accent4 22 4 2" xfId="7452" xr:uid="{1A709246-81CD-433D-9C92-D542584F8F47}"/>
    <cellStyle name="40% - Accent4 22 4 2 2" xfId="16035" xr:uid="{81326AA1-2D43-46B8-8F49-36EFB953147C}"/>
    <cellStyle name="40% - Accent4 22 4 2 2 2" xfId="33860" xr:uid="{AF2C6AF8-37AE-4FB2-A5E5-771E7C8248FA}"/>
    <cellStyle name="40% - Accent4 22 4 2 3" xfId="25360" xr:uid="{9FAC5E1D-A834-40AE-BF32-7205EF465FA7}"/>
    <cellStyle name="40% - Accent4 22 4 3" xfId="11875" xr:uid="{DD3202D7-AD74-4362-8942-2C1D89A7D106}"/>
    <cellStyle name="40% - Accent4 22 4 3 2" xfId="29700" xr:uid="{00652BAA-DE8A-48B5-BF22-6B85474131B3}"/>
    <cellStyle name="40% - Accent4 22 4 4" xfId="21200" xr:uid="{32105050-6269-4B2D-89C7-66D743E249B6}"/>
    <cellStyle name="40% - Accent4 22 5" xfId="5372" xr:uid="{2EF3C683-F0D5-4A68-A0E5-13DAB7F53E72}"/>
    <cellStyle name="40% - Accent4 22 5 2" xfId="13955" xr:uid="{8DA3C514-2170-4CFF-8001-BF1FCD049050}"/>
    <cellStyle name="40% - Accent4 22 5 2 2" xfId="31780" xr:uid="{45D09D8B-5412-463F-A2DD-FBD61953A802}"/>
    <cellStyle name="40% - Accent4 22 5 3" xfId="23280" xr:uid="{49837970-0A31-4067-B467-D812941E0657}"/>
    <cellStyle name="40% - Accent4 22 6" xfId="9795" xr:uid="{DC70A7F8-24BA-43CC-A77A-98B0B134D09B}"/>
    <cellStyle name="40% - Accent4 22 6 2" xfId="27620" xr:uid="{574B2105-4A9C-406C-9567-5F82F652C802}"/>
    <cellStyle name="40% - Accent4 22 7" xfId="19120" xr:uid="{1895D468-40FE-4FA7-9DEC-635D12FC076D}"/>
    <cellStyle name="40% - Accent4 220" xfId="38541" xr:uid="{88F10B69-0947-41C9-914C-F7B313280079}"/>
    <cellStyle name="40% - Accent4 221" xfId="38561" xr:uid="{D27AC928-E717-442C-B56F-C9FF17E39317}"/>
    <cellStyle name="40% - Accent4 222" xfId="38581" xr:uid="{B71FD035-8750-453F-84F1-BEA067B2A002}"/>
    <cellStyle name="40% - Accent4 223" xfId="38601" xr:uid="{98F10CFC-5DF1-4E97-A37F-00FE7B74C9A9}"/>
    <cellStyle name="40% - Accent4 224" xfId="38621" xr:uid="{C834C7A5-9D98-4C85-A3C7-110B96E00B33}"/>
    <cellStyle name="40% - Accent4 225" xfId="38641" xr:uid="{CA674840-6296-4228-827D-86F4BEFCD146}"/>
    <cellStyle name="40% - Accent4 226" xfId="38661" xr:uid="{8D5252CC-7A46-4D3F-85D3-32053E0D0001}"/>
    <cellStyle name="40% - Accent4 227" xfId="38681" xr:uid="{C659D222-BA60-436B-A5B1-2CCBEF2CAD2C}"/>
    <cellStyle name="40% - Accent4 228" xfId="38701" xr:uid="{ABC00C34-5FEF-454C-B72E-D73F7B8CB9E4}"/>
    <cellStyle name="40% - Accent4 229" xfId="38721" xr:uid="{BE6ADBB1-8737-4045-BEB5-B4CE538C3A79}"/>
    <cellStyle name="40% - Accent4 23" xfId="1106" xr:uid="{ED9DDDF1-CFEF-4697-9953-BBD3CB32D979}"/>
    <cellStyle name="40% - Accent4 23 2" xfId="1712" xr:uid="{65087C31-F303-4B8C-971E-D86B5B93175F}"/>
    <cellStyle name="40% - Accent4 23 2 2" xfId="2692" xr:uid="{BFE02C05-762F-4680-94C1-78F74276A78B}"/>
    <cellStyle name="40% - Accent4 23 2 2 2" xfId="4772" xr:uid="{863FD541-6DB9-43E1-8F0A-31655C0A28A0}"/>
    <cellStyle name="40% - Accent4 23 2 2 2 2" xfId="8932" xr:uid="{565BFA8B-5766-4F4C-898E-9ADF00B75193}"/>
    <cellStyle name="40% - Accent4 23 2 2 2 2 2" xfId="17515" xr:uid="{DD62E385-D632-4CCC-BCD8-FA543BD7AEB1}"/>
    <cellStyle name="40% - Accent4 23 2 2 2 2 2 2" xfId="35340" xr:uid="{0F7BCD23-ADB5-4EE0-B67C-77EDB1B868BA}"/>
    <cellStyle name="40% - Accent4 23 2 2 2 2 3" xfId="26840" xr:uid="{950092C7-C53D-41A4-95F4-F103128180C7}"/>
    <cellStyle name="40% - Accent4 23 2 2 2 3" xfId="13355" xr:uid="{6D0E966A-D278-4B91-8F8D-370B4AAC8963}"/>
    <cellStyle name="40% - Accent4 23 2 2 2 3 2" xfId="31180" xr:uid="{BB39CF09-B8C1-429B-B814-E86A157B2371}"/>
    <cellStyle name="40% - Accent4 23 2 2 2 4" xfId="22680" xr:uid="{7018763C-FD48-4E71-AC70-BA71EC287D0D}"/>
    <cellStyle name="40% - Accent4 23 2 2 3" xfId="6852" xr:uid="{702FAFA5-C44E-4C79-B6F0-EAE9F6BB7A41}"/>
    <cellStyle name="40% - Accent4 23 2 2 3 2" xfId="15435" xr:uid="{D74F4D46-7262-48CE-810A-5BB7EFCCFCD7}"/>
    <cellStyle name="40% - Accent4 23 2 2 3 2 2" xfId="33260" xr:uid="{9B17B0E6-843C-4BB3-A545-9798BED45DFA}"/>
    <cellStyle name="40% - Accent4 23 2 2 3 3" xfId="24760" xr:uid="{3F110E6B-1CF7-4C4A-B8A4-1A1D4DF8DA96}"/>
    <cellStyle name="40% - Accent4 23 2 2 4" xfId="11275" xr:uid="{A6D0ECF7-CCB6-434F-899D-DF3B8D59846C}"/>
    <cellStyle name="40% - Accent4 23 2 2 4 2" xfId="29100" xr:uid="{9BF8118C-7370-478E-9289-617C91D1D50C}"/>
    <cellStyle name="40% - Accent4 23 2 2 5" xfId="20600" xr:uid="{3D021D93-20BA-46D3-9BA2-F2A6088C3752}"/>
    <cellStyle name="40% - Accent4 23 2 3" xfId="3792" xr:uid="{F27ADB00-3879-4582-8930-81F124E8C0BD}"/>
    <cellStyle name="40% - Accent4 23 2 3 2" xfId="7952" xr:uid="{3AF7ADC1-2ABA-479C-A262-DEF10CB22ACA}"/>
    <cellStyle name="40% - Accent4 23 2 3 2 2" xfId="16535" xr:uid="{7922FCA1-0199-44F4-AAB3-16FF0C586B4B}"/>
    <cellStyle name="40% - Accent4 23 2 3 2 2 2" xfId="34360" xr:uid="{18B568B8-205B-4077-BD4B-EF70047E01BC}"/>
    <cellStyle name="40% - Accent4 23 2 3 2 3" xfId="25860" xr:uid="{AAC0B306-C2C7-4061-AC69-F2D3E1C6A788}"/>
    <cellStyle name="40% - Accent4 23 2 3 3" xfId="12375" xr:uid="{8A7A9D3E-0D66-4545-9840-41CC96D7D87D}"/>
    <cellStyle name="40% - Accent4 23 2 3 3 2" xfId="30200" xr:uid="{F0756447-3821-4E9B-B010-D84BE17F4843}"/>
    <cellStyle name="40% - Accent4 23 2 3 4" xfId="21700" xr:uid="{51C964C1-FA39-476F-A61E-8E1AC39FCDA3}"/>
    <cellStyle name="40% - Accent4 23 2 4" xfId="5872" xr:uid="{7DF849D5-AC28-47E8-BF9B-1702BB23E903}"/>
    <cellStyle name="40% - Accent4 23 2 4 2" xfId="14455" xr:uid="{760ACFF7-1CD7-4CDA-9262-9BBCC84D086D}"/>
    <cellStyle name="40% - Accent4 23 2 4 2 2" xfId="32280" xr:uid="{00466B5F-41DD-480E-8BC4-2C56A905E075}"/>
    <cellStyle name="40% - Accent4 23 2 4 3" xfId="23780" xr:uid="{F499F43F-402F-4673-8E53-534FD0449C35}"/>
    <cellStyle name="40% - Accent4 23 2 5" xfId="10295" xr:uid="{7B7C742E-0BEE-4C12-9DF3-3FD6D8F30C35}"/>
    <cellStyle name="40% - Accent4 23 2 5 2" xfId="28120" xr:uid="{46E7B5BC-73EC-4606-8F95-C60192665707}"/>
    <cellStyle name="40% - Accent4 23 2 6" xfId="19620" xr:uid="{F3B0CFE3-F202-4598-AAB3-02690004F7AF}"/>
    <cellStyle name="40% - Accent4 23 3" xfId="2212" xr:uid="{2632AA61-4279-4FB2-B9E6-3B463039799A}"/>
    <cellStyle name="40% - Accent4 23 3 2" xfId="4292" xr:uid="{3B604DD1-DF9E-4FD1-AF60-B4DC2456EC87}"/>
    <cellStyle name="40% - Accent4 23 3 2 2" xfId="8452" xr:uid="{DED9CA91-8968-47D3-8901-B4D3CC7E7BAC}"/>
    <cellStyle name="40% - Accent4 23 3 2 2 2" xfId="17035" xr:uid="{D1EF73A8-3207-4E66-9619-3A7D8C21852B}"/>
    <cellStyle name="40% - Accent4 23 3 2 2 2 2" xfId="34860" xr:uid="{011574DB-13C7-4F09-88A5-D1DF15CE0BA5}"/>
    <cellStyle name="40% - Accent4 23 3 2 2 3" xfId="26360" xr:uid="{EA1819F3-4D45-4240-9879-4DB05158B697}"/>
    <cellStyle name="40% - Accent4 23 3 2 3" xfId="12875" xr:uid="{50798EFF-0736-49D2-846D-92E311FBAB1D}"/>
    <cellStyle name="40% - Accent4 23 3 2 3 2" xfId="30700" xr:uid="{7682D40E-1348-4482-B67A-AE1111882D30}"/>
    <cellStyle name="40% - Accent4 23 3 2 4" xfId="22200" xr:uid="{1CCD7191-96D1-4870-84C9-C7365004C392}"/>
    <cellStyle name="40% - Accent4 23 3 3" xfId="6372" xr:uid="{CF4D35F7-0D56-45AF-A94A-350F3F8B8431}"/>
    <cellStyle name="40% - Accent4 23 3 3 2" xfId="14955" xr:uid="{A393FD56-EDC8-4B96-B398-83CBB0EF618C}"/>
    <cellStyle name="40% - Accent4 23 3 3 2 2" xfId="32780" xr:uid="{ECEF669F-1983-4B18-9304-1AC6A63B1135}"/>
    <cellStyle name="40% - Accent4 23 3 3 3" xfId="24280" xr:uid="{1ACE189E-DC79-4B89-83D6-0C14A0ECC931}"/>
    <cellStyle name="40% - Accent4 23 3 4" xfId="10795" xr:uid="{E8581D26-EE94-4184-9288-8DF494DC41B8}"/>
    <cellStyle name="40% - Accent4 23 3 4 2" xfId="28620" xr:uid="{D713E0B6-3E04-4137-B145-9BA74534E131}"/>
    <cellStyle name="40% - Accent4 23 3 5" xfId="20120" xr:uid="{0AF5D624-CE24-4C22-8A79-CB928C54C844}"/>
    <cellStyle name="40% - Accent4 23 4" xfId="3312" xr:uid="{F2287F9B-117C-4331-A726-C07A8E3FDC36}"/>
    <cellStyle name="40% - Accent4 23 4 2" xfId="7472" xr:uid="{682223DD-67B1-462D-833D-CCA49496CA73}"/>
    <cellStyle name="40% - Accent4 23 4 2 2" xfId="16055" xr:uid="{8558A4B0-69EE-4862-BDAA-C66487FFCC44}"/>
    <cellStyle name="40% - Accent4 23 4 2 2 2" xfId="33880" xr:uid="{7388A414-3DA3-4B1E-B32E-FDBE85B14B91}"/>
    <cellStyle name="40% - Accent4 23 4 2 3" xfId="25380" xr:uid="{08AEBFBB-A406-4C2A-9FFF-E121B9211584}"/>
    <cellStyle name="40% - Accent4 23 4 3" xfId="11895" xr:uid="{5E7BE022-AB87-4847-BC69-32CCB77E55EE}"/>
    <cellStyle name="40% - Accent4 23 4 3 2" xfId="29720" xr:uid="{093A040D-3B88-4512-B706-9D1286667858}"/>
    <cellStyle name="40% - Accent4 23 4 4" xfId="21220" xr:uid="{64333C71-A162-4DCC-8538-6085595C1919}"/>
    <cellStyle name="40% - Accent4 23 5" xfId="5392" xr:uid="{14976659-B9AE-407D-9BF9-8814FAB5F409}"/>
    <cellStyle name="40% - Accent4 23 5 2" xfId="13975" xr:uid="{B2FE4EA4-1DE9-4406-8C97-D5CFE87AAFBB}"/>
    <cellStyle name="40% - Accent4 23 5 2 2" xfId="31800" xr:uid="{855EBFAA-4F35-4F03-90B4-BEE9CB48DD77}"/>
    <cellStyle name="40% - Accent4 23 5 3" xfId="23300" xr:uid="{03CFDCD5-980A-4DAF-8E6E-7ED12C4E4C8E}"/>
    <cellStyle name="40% - Accent4 23 6" xfId="9815" xr:uid="{13851F82-4FA7-427C-AAD6-3E9586E11223}"/>
    <cellStyle name="40% - Accent4 23 6 2" xfId="27640" xr:uid="{96C8A495-3EC3-4532-B7A0-F63593DAB0C3}"/>
    <cellStyle name="40% - Accent4 23 7" xfId="19140" xr:uid="{4E93BB2F-B4CF-47F1-B424-0CD4A51C1286}"/>
    <cellStyle name="40% - Accent4 230" xfId="38741" xr:uid="{B1B485B5-2048-46EA-93D0-CA5AD3B499A3}"/>
    <cellStyle name="40% - Accent4 231" xfId="38761" xr:uid="{7643CA61-9899-4FD4-A135-ACD9C37202F2}"/>
    <cellStyle name="40% - Accent4 232" xfId="38781" xr:uid="{D675BE13-6BA2-4905-9547-915D566E8DF2}"/>
    <cellStyle name="40% - Accent4 233" xfId="38801" xr:uid="{716A50FD-97A2-48DC-B69E-256A625A3EDB}"/>
    <cellStyle name="40% - Accent4 234" xfId="38821" xr:uid="{0C07043F-F11C-43F2-9435-ED68AA3A3450}"/>
    <cellStyle name="40% - Accent4 235" xfId="38841" xr:uid="{D87B4300-2653-4C6A-829A-2887A429EBFD}"/>
    <cellStyle name="40% - Accent4 236" xfId="38861" xr:uid="{906993B6-4800-4D0C-A717-A82AAA359913}"/>
    <cellStyle name="40% - Accent4 237" xfId="38881" xr:uid="{21C16611-9705-4272-88E3-168F56DF0BD3}"/>
    <cellStyle name="40% - Accent4 238" xfId="38901" xr:uid="{5D9E822F-0F05-4879-B1E5-DD50324059BC}"/>
    <cellStyle name="40% - Accent4 239" xfId="38921" xr:uid="{BEBBFD6D-FB60-4B75-9DAF-D78587E7B167}"/>
    <cellStyle name="40% - Accent4 24" xfId="1732" xr:uid="{2473F0B6-D9BF-4E55-A83D-6B26F982237C}"/>
    <cellStyle name="40% - Accent4 24 2" xfId="2712" xr:uid="{12C7ED91-ADE6-4D7A-860C-9A5EB0CF59F8}"/>
    <cellStyle name="40% - Accent4 24 2 2" xfId="4792" xr:uid="{8ABC621D-4E02-4182-8E35-61B95CC23228}"/>
    <cellStyle name="40% - Accent4 24 2 2 2" xfId="8952" xr:uid="{D187DF77-8FAC-401E-9898-8ACE2C70365B}"/>
    <cellStyle name="40% - Accent4 24 2 2 2 2" xfId="17535" xr:uid="{31E2102F-3936-4505-A4BD-AAAECD74F8B2}"/>
    <cellStyle name="40% - Accent4 24 2 2 2 2 2" xfId="35360" xr:uid="{C3A38737-D538-4819-A276-3ED3375770A0}"/>
    <cellStyle name="40% - Accent4 24 2 2 2 3" xfId="26860" xr:uid="{292F32BF-57FE-4332-85D0-78F7109D30FB}"/>
    <cellStyle name="40% - Accent4 24 2 2 3" xfId="13375" xr:uid="{F7603EA4-0BAD-45F0-A557-A532A8510025}"/>
    <cellStyle name="40% - Accent4 24 2 2 3 2" xfId="31200" xr:uid="{2B642014-4711-436C-8B6A-CAA7597C9814}"/>
    <cellStyle name="40% - Accent4 24 2 2 4" xfId="22700" xr:uid="{0CF055F1-D767-4B10-B84A-F0D35C93533B}"/>
    <cellStyle name="40% - Accent4 24 2 3" xfId="6872" xr:uid="{6B71CEC7-D15D-4BA1-9C3E-7589F201B73D}"/>
    <cellStyle name="40% - Accent4 24 2 3 2" xfId="15455" xr:uid="{971F849D-25D0-4965-80C8-567BA88A584B}"/>
    <cellStyle name="40% - Accent4 24 2 3 2 2" xfId="33280" xr:uid="{39149060-2EC4-47A5-A32C-133BCD7F787B}"/>
    <cellStyle name="40% - Accent4 24 2 3 3" xfId="24780" xr:uid="{96879E3C-7D7C-4F77-B887-803D83907746}"/>
    <cellStyle name="40% - Accent4 24 2 4" xfId="11295" xr:uid="{847418F8-ABBE-418B-958C-D778846F5265}"/>
    <cellStyle name="40% - Accent4 24 2 4 2" xfId="29120" xr:uid="{34725E0E-AEBF-4B69-9CC9-5501CB2A4C0B}"/>
    <cellStyle name="40% - Accent4 24 2 5" xfId="20620" xr:uid="{D83E0913-40A4-4D70-B67A-6DBA8B99C940}"/>
    <cellStyle name="40% - Accent4 24 3" xfId="3812" xr:uid="{28F8D699-4B31-4ADE-98AB-CC70976D76B3}"/>
    <cellStyle name="40% - Accent4 24 3 2" xfId="7972" xr:uid="{C4290C7C-68AA-4B04-81F3-DEEA8BB1638B}"/>
    <cellStyle name="40% - Accent4 24 3 2 2" xfId="16555" xr:uid="{69E8208B-E240-4AFE-9306-28F30174FA6D}"/>
    <cellStyle name="40% - Accent4 24 3 2 2 2" xfId="34380" xr:uid="{41970D70-FC24-4B08-8939-D93E22FAD801}"/>
    <cellStyle name="40% - Accent4 24 3 2 3" xfId="25880" xr:uid="{9088E535-1655-42B0-8F95-A4E0CB9E68A1}"/>
    <cellStyle name="40% - Accent4 24 3 3" xfId="12395" xr:uid="{DD8573AB-13B0-44EA-AE5A-54DF50060C2A}"/>
    <cellStyle name="40% - Accent4 24 3 3 2" xfId="30220" xr:uid="{5FE8EBF5-39EF-45B4-97B4-4327DA2194C5}"/>
    <cellStyle name="40% - Accent4 24 3 4" xfId="21720" xr:uid="{4CF32470-3299-4A5A-A11A-D2CF4636D7F3}"/>
    <cellStyle name="40% - Accent4 24 4" xfId="5892" xr:uid="{45E9557C-9290-4040-BA54-D16936DDEA5E}"/>
    <cellStyle name="40% - Accent4 24 4 2" xfId="14475" xr:uid="{1591EF51-BF9E-4295-BE51-21A65F25F2CA}"/>
    <cellStyle name="40% - Accent4 24 4 2 2" xfId="32300" xr:uid="{A72C908E-4F44-4EB7-AE6C-1F9C1C506DFA}"/>
    <cellStyle name="40% - Accent4 24 4 3" xfId="23800" xr:uid="{03A3D595-696B-41DE-BB83-D5B488A38E59}"/>
    <cellStyle name="40% - Accent4 24 5" xfId="10315" xr:uid="{7F33F907-3AED-429C-89B9-BE754FDC12BF}"/>
    <cellStyle name="40% - Accent4 24 5 2" xfId="28140" xr:uid="{6831E64E-1C8F-4909-97BE-67E594DBAB6F}"/>
    <cellStyle name="40% - Accent4 24 6" xfId="19640" xr:uid="{161AF21B-BDAA-4340-901D-A4D6BDAA3CC2}"/>
    <cellStyle name="40% - Accent4 240" xfId="38941" xr:uid="{9BF53A7A-FD69-47AB-9978-0EA7956DAA96}"/>
    <cellStyle name="40% - Accent4 241" xfId="38961" xr:uid="{C0BAB934-E7A6-4C73-8643-C76D921D0A2C}"/>
    <cellStyle name="40% - Accent4 242" xfId="38981" xr:uid="{F3510AD0-F50A-41A7-9F3F-BB61918039F6}"/>
    <cellStyle name="40% - Accent4 243" xfId="39001" xr:uid="{F5EB3C84-93D6-41B3-920E-345E4DD263FA}"/>
    <cellStyle name="40% - Accent4 244" xfId="39021" xr:uid="{A00A0B9A-E828-4D69-AC9B-4F4E4E6DA948}"/>
    <cellStyle name="40% - Accent4 245" xfId="39041" xr:uid="{6CA426F5-9F4C-4020-A92F-E0CB55CF1D81}"/>
    <cellStyle name="40% - Accent4 246" xfId="39061" xr:uid="{6FCA6CDC-63B4-4925-956A-4A1D69E82EA3}"/>
    <cellStyle name="40% - Accent4 247" xfId="39081" xr:uid="{3620D9EF-11D8-4C15-867B-7AE57B1C9B9F}"/>
    <cellStyle name="40% - Accent4 248" xfId="39101" xr:uid="{CC6F00B4-F653-4313-A2F6-ED1B81DEC8B8}"/>
    <cellStyle name="40% - Accent4 249" xfId="39121" xr:uid="{9D2DCDA4-53FF-432E-AE26-CA3E38B9606F}"/>
    <cellStyle name="40% - Accent4 25" xfId="2732" xr:uid="{2A4F4690-9B05-458F-816C-200D4169517B}"/>
    <cellStyle name="40% - Accent4 25 2" xfId="4812" xr:uid="{578FFB00-BCB7-4BC4-AD97-61DB78BD1525}"/>
    <cellStyle name="40% - Accent4 25 2 2" xfId="8972" xr:uid="{C36BBBB1-A3A6-4E27-8C34-53186C514480}"/>
    <cellStyle name="40% - Accent4 25 2 2 2" xfId="17555" xr:uid="{3E5F99CB-C096-4F4D-A241-F71FC4D8F442}"/>
    <cellStyle name="40% - Accent4 25 2 2 2 2" xfId="35380" xr:uid="{674F10C8-0A30-4B35-AA57-C02AE5F190AC}"/>
    <cellStyle name="40% - Accent4 25 2 2 3" xfId="26880" xr:uid="{9957E2E6-47ED-42EE-8BEC-FFD72926D743}"/>
    <cellStyle name="40% - Accent4 25 2 3" xfId="13395" xr:uid="{6CDA9A22-DF0D-4287-8D17-9A6003E179BC}"/>
    <cellStyle name="40% - Accent4 25 2 3 2" xfId="31220" xr:uid="{41970C7F-1BD2-4D81-8547-82B65F2D245D}"/>
    <cellStyle name="40% - Accent4 25 2 4" xfId="22720" xr:uid="{A7164EEA-AF4E-4794-B429-F996A79D7C18}"/>
    <cellStyle name="40% - Accent4 25 3" xfId="6892" xr:uid="{EF65F00D-CA2B-4F35-8F25-9093EAA877E2}"/>
    <cellStyle name="40% - Accent4 25 3 2" xfId="15475" xr:uid="{D9DB1B77-4FAA-4486-803B-C53C56109A63}"/>
    <cellStyle name="40% - Accent4 25 3 2 2" xfId="33300" xr:uid="{76FF2357-4F91-4FAC-BA12-E3939DB21287}"/>
    <cellStyle name="40% - Accent4 25 3 3" xfId="24800" xr:uid="{3A1B95C2-C56D-4256-901C-CFF0C88CF5E1}"/>
    <cellStyle name="40% - Accent4 25 4" xfId="11315" xr:uid="{DC97F498-5BCF-4814-B984-1EAA503EAF79}"/>
    <cellStyle name="40% - Accent4 25 4 2" xfId="29140" xr:uid="{10B85EE5-6AB6-45E6-8791-4F4558DA4E61}"/>
    <cellStyle name="40% - Accent4 25 5" xfId="20640" xr:uid="{B4A55464-824C-4DCF-8421-FFB11688165A}"/>
    <cellStyle name="40% - Accent4 250" xfId="39141" xr:uid="{50A59CBD-B9A4-4B33-A32D-6D8A641A97B2}"/>
    <cellStyle name="40% - Accent4 251" xfId="39161" xr:uid="{F3DECE92-9520-4118-9D3E-9778C00C040F}"/>
    <cellStyle name="40% - Accent4 252" xfId="39181" xr:uid="{AEC0A955-ADB4-4729-BAA5-6781BF9F24D2}"/>
    <cellStyle name="40% - Accent4 253" xfId="39201" xr:uid="{F1C2F35D-3DDC-4108-8637-C594FF5C9748}"/>
    <cellStyle name="40% - Accent4 254" xfId="39221" xr:uid="{CB7A6DEA-5CB5-4927-8175-75FCE3A9D8D6}"/>
    <cellStyle name="40% - Accent4 255" xfId="39241" xr:uid="{5111796B-F2F2-4DC8-9535-0F8EADFB7712}"/>
    <cellStyle name="40% - Accent4 256" xfId="39261" xr:uid="{70C00883-4568-448B-AB3C-38618CAC6D28}"/>
    <cellStyle name="40% - Accent4 257" xfId="39281" xr:uid="{21C5E760-90E8-4DF3-9F2C-A1312EC3F9D0}"/>
    <cellStyle name="40% - Accent4 258" xfId="39301" xr:uid="{C974BE92-A710-4920-B120-81331C2D3B5F}"/>
    <cellStyle name="40% - Accent4 259" xfId="39321" xr:uid="{9597A70D-3277-43AC-A645-4EBB36A97298}"/>
    <cellStyle name="40% - Accent4 26" xfId="2752" xr:uid="{22F643E0-CD4A-49C4-9D5A-DCAE802A76DA}"/>
    <cellStyle name="40% - Accent4 26 2" xfId="4832" xr:uid="{4F403E28-144B-4823-954F-E63F569D385C}"/>
    <cellStyle name="40% - Accent4 26 2 2" xfId="8992" xr:uid="{7501CFB5-9698-4D7A-8AE4-F661A5801E3D}"/>
    <cellStyle name="40% - Accent4 26 2 2 2" xfId="17575" xr:uid="{C5495B71-33DF-4CAF-9FB5-D10233F641E8}"/>
    <cellStyle name="40% - Accent4 26 2 2 2 2" xfId="35400" xr:uid="{AADFB2E5-E961-418D-B53C-C7BD87E3F06E}"/>
    <cellStyle name="40% - Accent4 26 2 2 3" xfId="26900" xr:uid="{C331CF9A-147A-4D4E-A82C-F85F8994229B}"/>
    <cellStyle name="40% - Accent4 26 2 3" xfId="13415" xr:uid="{829A2C68-FBAB-43A7-BBBB-307CDA906C23}"/>
    <cellStyle name="40% - Accent4 26 2 3 2" xfId="31240" xr:uid="{221DCCE1-DC51-4A83-9F9C-57FAD779643E}"/>
    <cellStyle name="40% - Accent4 26 2 4" xfId="22740" xr:uid="{ED958918-DF78-4813-9D97-E6838AF38BD8}"/>
    <cellStyle name="40% - Accent4 26 3" xfId="6912" xr:uid="{27F10C4E-64B7-4E63-A778-68AF251135FF}"/>
    <cellStyle name="40% - Accent4 26 3 2" xfId="15495" xr:uid="{39F49016-471F-4F0D-B7DB-2D824008C888}"/>
    <cellStyle name="40% - Accent4 26 3 2 2" xfId="33320" xr:uid="{47EE3424-349A-47B6-8201-3317793092B6}"/>
    <cellStyle name="40% - Accent4 26 3 3" xfId="24820" xr:uid="{4CFDE0B4-3A20-4934-9127-7E1A408A87D4}"/>
    <cellStyle name="40% - Accent4 26 4" xfId="11335" xr:uid="{3999D656-3659-4BE9-887B-0CE6A65427AD}"/>
    <cellStyle name="40% - Accent4 26 4 2" xfId="29160" xr:uid="{DC075544-15C9-4386-91FA-1EBAFD9AE899}"/>
    <cellStyle name="40% - Accent4 26 5" xfId="20660" xr:uid="{572A898B-67F4-4910-9C61-5AFEE6FA32F0}"/>
    <cellStyle name="40% - Accent4 260" xfId="39341" xr:uid="{625AFB39-81A0-461C-8C72-33691D4359A2}"/>
    <cellStyle name="40% - Accent4 261" xfId="39361" xr:uid="{B6B74C52-F3DB-4DE2-8153-548FB4F630C3}"/>
    <cellStyle name="40% - Accent4 262" xfId="39381" xr:uid="{D33EB465-F1AC-4C15-BD4E-434BA2BFAE39}"/>
    <cellStyle name="40% - Accent4 263" xfId="39401" xr:uid="{75AF4A5D-CCD5-4FE4-90EA-07E7929A72A0}"/>
    <cellStyle name="40% - Accent4 264" xfId="39421" xr:uid="{C2157722-9D63-4CD6-A0C3-956CFB3BD552}"/>
    <cellStyle name="40% - Accent4 265" xfId="39441" xr:uid="{D7308FA5-CBD0-4222-AC52-05835C57E6BE}"/>
    <cellStyle name="40% - Accent4 266" xfId="39461" xr:uid="{5145DDA6-99DF-452B-8D18-0C9F4A83133C}"/>
    <cellStyle name="40% - Accent4 267" xfId="39481" xr:uid="{712B6629-9500-43C7-814D-F7F1D7537256}"/>
    <cellStyle name="40% - Accent4 268" xfId="39501" xr:uid="{04AA55E2-7A68-4594-985E-6DC668261D75}"/>
    <cellStyle name="40% - Accent4 269" xfId="39521" xr:uid="{BC85F51A-6DF0-49F8-8A73-53771CDC75A2}"/>
    <cellStyle name="40% - Accent4 27" xfId="2772" xr:uid="{5F456E91-08BD-4B5D-9DDE-A211DFC611F9}"/>
    <cellStyle name="40% - Accent4 27 2" xfId="4852" xr:uid="{5644814C-B065-4093-87F7-F72B6485BFDC}"/>
    <cellStyle name="40% - Accent4 27 2 2" xfId="9012" xr:uid="{BA24A05C-DF2F-4DC5-8AEB-7298C956E1A8}"/>
    <cellStyle name="40% - Accent4 27 2 2 2" xfId="17595" xr:uid="{9870E4A6-6021-4078-9437-61C5B740C1CD}"/>
    <cellStyle name="40% - Accent4 27 2 2 2 2" xfId="35420" xr:uid="{C21E8030-08F9-4BCD-A8C9-ECC82EC98EB8}"/>
    <cellStyle name="40% - Accent4 27 2 2 3" xfId="26920" xr:uid="{8E3F0CBF-80C4-40AE-8D5C-E76ADAB277FF}"/>
    <cellStyle name="40% - Accent4 27 2 3" xfId="13435" xr:uid="{7DFDF455-1B83-4D6E-80F5-43755CD3C13C}"/>
    <cellStyle name="40% - Accent4 27 2 3 2" xfId="31260" xr:uid="{EAA834F5-3FF2-4CA7-9E79-AA35EE8577F6}"/>
    <cellStyle name="40% - Accent4 27 2 4" xfId="22760" xr:uid="{7991437C-BDC1-4EE9-9D18-C433E6C62249}"/>
    <cellStyle name="40% - Accent4 27 3" xfId="6932" xr:uid="{28B8231F-7808-47ED-BCEA-387F4184D509}"/>
    <cellStyle name="40% - Accent4 27 3 2" xfId="15515" xr:uid="{1D06D225-D439-4B3F-8332-356D2CEB4A09}"/>
    <cellStyle name="40% - Accent4 27 3 2 2" xfId="33340" xr:uid="{5BC506E3-532B-4469-A3C1-D965F87DAC66}"/>
    <cellStyle name="40% - Accent4 27 3 3" xfId="24840" xr:uid="{A761663D-61FC-48AC-BF41-A357B0E6F896}"/>
    <cellStyle name="40% - Accent4 27 4" xfId="11355" xr:uid="{E1606FE8-8A71-4DB2-89C3-411246FAA07C}"/>
    <cellStyle name="40% - Accent4 27 4 2" xfId="29180" xr:uid="{B951E1B3-C69D-4632-9720-C656F5FA47ED}"/>
    <cellStyle name="40% - Accent4 27 5" xfId="20680" xr:uid="{BCD74EFC-4FDC-475C-8E65-A755FEB8D049}"/>
    <cellStyle name="40% - Accent4 270" xfId="39541" xr:uid="{C386653B-C125-400E-9302-719B206FB30B}"/>
    <cellStyle name="40% - Accent4 271" xfId="39561" xr:uid="{52287B26-E303-442A-835C-B1068AA943C1}"/>
    <cellStyle name="40% - Accent4 272" xfId="39581" xr:uid="{C8DDF559-070E-497A-8678-E8BA8A518791}"/>
    <cellStyle name="40% - Accent4 273" xfId="39601" xr:uid="{0E125124-1DE7-48CA-8199-6463174DA8E0}"/>
    <cellStyle name="40% - Accent4 274" xfId="39621" xr:uid="{FD4EA536-1C87-4D26-B8C6-0F148C9E433F}"/>
    <cellStyle name="40% - Accent4 275" xfId="39641" xr:uid="{A43E04F8-471B-448A-A49C-CB7A8EC13CEA}"/>
    <cellStyle name="40% - Accent4 276" xfId="39661" xr:uid="{E4EE5204-9858-493D-BAEB-181EDEFCA38C}"/>
    <cellStyle name="40% - Accent4 277" xfId="39681" xr:uid="{A97B709C-73C9-4BEB-8B92-DE60DBFB4964}"/>
    <cellStyle name="40% - Accent4 278" xfId="39701" xr:uid="{0EB65537-00DE-4004-BE1B-866F1F0C29A4}"/>
    <cellStyle name="40% - Accent4 279" xfId="39721" xr:uid="{58FA1FC2-873F-43A0-9E5C-DDAD757B48E4}"/>
    <cellStyle name="40% - Accent4 28" xfId="2792" xr:uid="{23DA2862-DA3C-41A4-AA1B-60946BB150FF}"/>
    <cellStyle name="40% - Accent4 28 2" xfId="4872" xr:uid="{10940F71-A44F-4A13-AA9C-AA0788627823}"/>
    <cellStyle name="40% - Accent4 28 2 2" xfId="9032" xr:uid="{F7FB08F9-7FB7-4FE6-BF5A-F5BA6B32C8BB}"/>
    <cellStyle name="40% - Accent4 28 2 2 2" xfId="17615" xr:uid="{CFF5B7F2-2AE9-4058-8AE6-23EA168475AB}"/>
    <cellStyle name="40% - Accent4 28 2 2 2 2" xfId="35440" xr:uid="{3CBD4E42-6658-4733-86E5-D76930D23951}"/>
    <cellStyle name="40% - Accent4 28 2 2 3" xfId="26940" xr:uid="{39055F45-BAD4-4F8D-9016-0890FD70A53D}"/>
    <cellStyle name="40% - Accent4 28 2 3" xfId="13455" xr:uid="{38486598-E1E9-422D-95F3-BA796E907F43}"/>
    <cellStyle name="40% - Accent4 28 2 3 2" xfId="31280" xr:uid="{1BDC12CF-39AA-4FBB-8AC1-2C20DA158B40}"/>
    <cellStyle name="40% - Accent4 28 2 4" xfId="22780" xr:uid="{AB923502-9985-4870-8EDD-1D0292807FCF}"/>
    <cellStyle name="40% - Accent4 28 3" xfId="6952" xr:uid="{B391E77E-B6B0-434C-B4DB-45056DBBF088}"/>
    <cellStyle name="40% - Accent4 28 3 2" xfId="15535" xr:uid="{348632A7-8B04-40EF-944B-2A194D4D2770}"/>
    <cellStyle name="40% - Accent4 28 3 2 2" xfId="33360" xr:uid="{3FA79B63-C622-4847-8338-B4F23463BCB0}"/>
    <cellStyle name="40% - Accent4 28 3 3" xfId="24860" xr:uid="{76E90F57-4B40-4E6C-B2EE-5A4F93748058}"/>
    <cellStyle name="40% - Accent4 28 4" xfId="11375" xr:uid="{68BB3AC9-70BA-4767-B8A4-F8944D9F53E9}"/>
    <cellStyle name="40% - Accent4 28 4 2" xfId="29200" xr:uid="{EC6135A5-365A-4389-B7BD-02D0B2D44FC7}"/>
    <cellStyle name="40% - Accent4 28 5" xfId="20700" xr:uid="{DFD153AD-5AB6-48D8-A0B6-1AA8E095B284}"/>
    <cellStyle name="40% - Accent4 280" xfId="39741" xr:uid="{9E537FCA-5101-4956-BECD-EE28E4B50973}"/>
    <cellStyle name="40% - Accent4 281" xfId="39761" xr:uid="{63E7A8E4-54AC-4C73-BEB6-575C410C86EE}"/>
    <cellStyle name="40% - Accent4 282" xfId="39781" xr:uid="{2C2C9CDD-32C7-467D-A897-8FEF5DBC2D91}"/>
    <cellStyle name="40% - Accent4 283" xfId="39801" xr:uid="{EFB53860-6D6A-4635-B751-A193C9E56D68}"/>
    <cellStyle name="40% - Accent4 284" xfId="39821" xr:uid="{89F2C75A-3FED-4573-B60D-A2979DFCE705}"/>
    <cellStyle name="40% - Accent4 285" xfId="39841" xr:uid="{8FE1D40A-3116-4BFF-A22D-18E4AAAC65CA}"/>
    <cellStyle name="40% - Accent4 286" xfId="39861" xr:uid="{50124680-3A0B-4A98-AB50-A46A202DE503}"/>
    <cellStyle name="40% - Accent4 287" xfId="39881" xr:uid="{523BD6E5-D365-4911-9D72-9B40BC60A6AE}"/>
    <cellStyle name="40% - Accent4 288" xfId="39901" xr:uid="{C8347D99-2D0B-43FA-BF9E-5949875F8D40}"/>
    <cellStyle name="40% - Accent4 289" xfId="39921" xr:uid="{A1559C05-C6B0-40CA-8718-3FF3564247CB}"/>
    <cellStyle name="40% - Accent4 29" xfId="2812" xr:uid="{9C5EB725-329A-47BF-8757-32288AB2915A}"/>
    <cellStyle name="40% - Accent4 29 2" xfId="4892" xr:uid="{9B4D8C95-07A8-45FE-B77F-101AFAB4D1D6}"/>
    <cellStyle name="40% - Accent4 29 2 2" xfId="9052" xr:uid="{EE77241A-321A-47CF-96CF-FAC04BE24A32}"/>
    <cellStyle name="40% - Accent4 29 2 2 2" xfId="17635" xr:uid="{F3FABB85-A0E6-4EDA-AEBB-DCB2B8E4F0E6}"/>
    <cellStyle name="40% - Accent4 29 2 2 2 2" xfId="35460" xr:uid="{FA3BECA5-418A-4C2A-931B-F2B1A355CE01}"/>
    <cellStyle name="40% - Accent4 29 2 2 3" xfId="26960" xr:uid="{9BF5CC34-A1EE-4C33-AFFA-FCE20431A32D}"/>
    <cellStyle name="40% - Accent4 29 2 3" xfId="13475" xr:uid="{055877FD-FC1C-4D47-801A-A0C88B393942}"/>
    <cellStyle name="40% - Accent4 29 2 3 2" xfId="31300" xr:uid="{962DC5D2-3E74-4187-92D5-A296F9F32D00}"/>
    <cellStyle name="40% - Accent4 29 2 4" xfId="22800" xr:uid="{627C80FC-8123-4643-8195-F6E431EB43CF}"/>
    <cellStyle name="40% - Accent4 29 3" xfId="6972" xr:uid="{5CE89C39-404D-4145-BFA8-E2D235D3A271}"/>
    <cellStyle name="40% - Accent4 29 3 2" xfId="15555" xr:uid="{0C3688FB-99BF-4CE9-875F-36B414C1D8D9}"/>
    <cellStyle name="40% - Accent4 29 3 2 2" xfId="33380" xr:uid="{091DAE17-D23F-4E08-8CD9-C1A7282F2119}"/>
    <cellStyle name="40% - Accent4 29 3 3" xfId="24880" xr:uid="{9FBC63A6-133A-4153-A8A9-0552FB06CB4A}"/>
    <cellStyle name="40% - Accent4 29 4" xfId="11395" xr:uid="{BBC87588-B91B-4588-BC94-EDDBDADAAB43}"/>
    <cellStyle name="40% - Accent4 29 4 2" xfId="29220" xr:uid="{F6D861CD-40CE-472D-B053-D7C9186AB355}"/>
    <cellStyle name="40% - Accent4 29 5" xfId="20720" xr:uid="{3DD7496D-72FE-4C65-96BC-D251AE52D48B}"/>
    <cellStyle name="40% - Accent4 290" xfId="39941" xr:uid="{CB2B65CE-1F16-4302-BC0D-D5EB69261FAC}"/>
    <cellStyle name="40% - Accent4 291" xfId="39961" xr:uid="{66D95CE8-9016-4921-82E3-D02C5D3B49E6}"/>
    <cellStyle name="40% - Accent4 292" xfId="39981" xr:uid="{AFAB9505-CAF5-47AF-B06E-898B8F3F01E1}"/>
    <cellStyle name="40% - Accent4 293" xfId="40001" xr:uid="{CEC632BE-3C03-4160-B54F-9440E3EDE4AD}"/>
    <cellStyle name="40% - Accent4 294" xfId="40021" xr:uid="{1D0B75E5-FABA-4C4D-9414-449F2EA3C1B1}"/>
    <cellStyle name="40% - Accent4 295" xfId="40041" xr:uid="{7B242456-2465-4DCD-9D89-BF571BD75B01}"/>
    <cellStyle name="40% - Accent4 296" xfId="40061" xr:uid="{B9237994-224F-4DB8-9476-A52BE40F25A9}"/>
    <cellStyle name="40% - Accent4 297" xfId="40081" xr:uid="{FC1CEE84-6F3A-4EA4-A734-2EC4D52C704D}"/>
    <cellStyle name="40% - Accent4 298" xfId="40101" xr:uid="{17DF9315-A4A9-4FFF-BD7B-B65D6D54E087}"/>
    <cellStyle name="40% - Accent4 299" xfId="40121" xr:uid="{379D570D-F917-45B7-9881-75B17CE16BFC}"/>
    <cellStyle name="40% - Accent4 3" xfId="174" xr:uid="{00000000-0005-0000-0000-000026000000}"/>
    <cellStyle name="40% - Accent4 3 2" xfId="477" xr:uid="{A28F2B30-7A2D-4536-A145-527EF6F70BE8}"/>
    <cellStyle name="40% - Accent4 3 2 2" xfId="1207" xr:uid="{7BED7579-6432-4814-9F4F-DFE9F89A0B3D}"/>
    <cellStyle name="40% - Accent4 3 2 2 2" xfId="2312" xr:uid="{4F9182AF-3BE7-46DF-AEBE-897337637FA1}"/>
    <cellStyle name="40% - Accent4 3 2 2 2 2" xfId="4392" xr:uid="{79550D32-D307-487B-B68B-C8A34453A953}"/>
    <cellStyle name="40% - Accent4 3 2 2 2 2 2" xfId="8552" xr:uid="{30A0499C-122B-4081-A88D-3DD35383EF12}"/>
    <cellStyle name="40% - Accent4 3 2 2 2 2 2 2" xfId="17135" xr:uid="{4DA0A1AB-AF94-472B-9DF0-8F31A6CFDA8D}"/>
    <cellStyle name="40% - Accent4 3 2 2 2 2 2 2 2" xfId="34960" xr:uid="{4975C842-1383-4399-841B-0349D2C9B6FD}"/>
    <cellStyle name="40% - Accent4 3 2 2 2 2 2 3" xfId="26460" xr:uid="{C855B4E2-A84F-477C-ABF4-885CC542388F}"/>
    <cellStyle name="40% - Accent4 3 2 2 2 2 3" xfId="12975" xr:uid="{CA7C9EB7-B994-4CD1-8CC2-D5E2263D0DA7}"/>
    <cellStyle name="40% - Accent4 3 2 2 2 2 3 2" xfId="30800" xr:uid="{46F96C61-8BAA-4222-BB6D-840DD36AF2A5}"/>
    <cellStyle name="40% - Accent4 3 2 2 2 2 4" xfId="22300" xr:uid="{E0D5A0A1-ABAA-480B-A6BF-C862EB2CBF29}"/>
    <cellStyle name="40% - Accent4 3 2 2 2 3" xfId="6472" xr:uid="{863DC262-EE21-4BBD-AB1E-CD54D6A069F3}"/>
    <cellStyle name="40% - Accent4 3 2 2 2 3 2" xfId="15055" xr:uid="{EA9DD8E5-8212-4870-AB51-AA6A30443370}"/>
    <cellStyle name="40% - Accent4 3 2 2 2 3 2 2" xfId="32880" xr:uid="{81308BB7-C400-4321-9C15-B7055657DDE8}"/>
    <cellStyle name="40% - Accent4 3 2 2 2 3 3" xfId="24380" xr:uid="{4EC2566C-254A-4521-A924-1E2D844B1258}"/>
    <cellStyle name="40% - Accent4 3 2 2 2 4" xfId="10895" xr:uid="{3EAD1CAE-3811-48BA-981D-217AAE3654BD}"/>
    <cellStyle name="40% - Accent4 3 2 2 2 4 2" xfId="28720" xr:uid="{35AD5015-A45E-44CC-8B71-07706D5268A6}"/>
    <cellStyle name="40% - Accent4 3 2 2 2 5" xfId="20220" xr:uid="{ACD699DA-8EA0-49C3-AFA9-B198187EFBFA}"/>
    <cellStyle name="40% - Accent4 3 2 2 3" xfId="3412" xr:uid="{8F12BF9F-023C-46D3-B695-E32375793158}"/>
    <cellStyle name="40% - Accent4 3 2 2 3 2" xfId="7572" xr:uid="{CD4FB44F-23A2-43D7-A9D0-592E4C70ABA7}"/>
    <cellStyle name="40% - Accent4 3 2 2 3 2 2" xfId="16155" xr:uid="{9A7D83E6-6D0A-4726-9233-1353B3200877}"/>
    <cellStyle name="40% - Accent4 3 2 2 3 2 2 2" xfId="33980" xr:uid="{1E33D79D-8ACD-4FC4-8C90-F80B7D9F9383}"/>
    <cellStyle name="40% - Accent4 3 2 2 3 2 3" xfId="25480" xr:uid="{CB84D85E-D591-4AF3-AD20-9F55181ABD95}"/>
    <cellStyle name="40% - Accent4 3 2 2 3 3" xfId="11995" xr:uid="{7058D33C-394C-45C1-889E-364E9DD0303A}"/>
    <cellStyle name="40% - Accent4 3 2 2 3 3 2" xfId="29820" xr:uid="{BFEFE1DE-1455-4344-822F-6B684327AC67}"/>
    <cellStyle name="40% - Accent4 3 2 2 3 4" xfId="21320" xr:uid="{1C4C1FF0-924C-4479-8DBD-79A9CB3281CD}"/>
    <cellStyle name="40% - Accent4 3 2 2 4" xfId="5492" xr:uid="{E707C78A-3EA2-449A-8B84-F14160D1EABA}"/>
    <cellStyle name="40% - Accent4 3 2 2 4 2" xfId="14075" xr:uid="{DB70C802-4E33-4891-ADA2-6CA8CE64091C}"/>
    <cellStyle name="40% - Accent4 3 2 2 4 2 2" xfId="31900" xr:uid="{904DCC78-AAB4-4D59-8E57-6E30B04254A0}"/>
    <cellStyle name="40% - Accent4 3 2 2 4 3" xfId="23400" xr:uid="{0026E6F0-1F33-4B83-A219-CC89A4EAF4B8}"/>
    <cellStyle name="40% - Accent4 3 2 2 5" xfId="9915" xr:uid="{4D438026-BACD-4C12-83E4-C3D21B646015}"/>
    <cellStyle name="40% - Accent4 3 2 2 5 2" xfId="27740" xr:uid="{39D6C4BC-600A-4558-917C-1CEFCE42B448}"/>
    <cellStyle name="40% - Accent4 3 2 2 6" xfId="19240" xr:uid="{BFA7EF35-2274-411B-BB8F-2E3E52357585}"/>
    <cellStyle name="40% - Accent4 3 2 3" xfId="1832" xr:uid="{7E9AA03C-5465-426E-8AEA-2389970975F6}"/>
    <cellStyle name="40% - Accent4 3 2 3 2" xfId="3912" xr:uid="{86E3F739-60FF-4D82-B38E-1F581797A378}"/>
    <cellStyle name="40% - Accent4 3 2 3 2 2" xfId="8072" xr:uid="{D1ED1CA8-1A75-47E7-AEB1-A6EE00B34D29}"/>
    <cellStyle name="40% - Accent4 3 2 3 2 2 2" xfId="16655" xr:uid="{2835123E-FB91-44A3-AC86-AEE3111AA7B0}"/>
    <cellStyle name="40% - Accent4 3 2 3 2 2 2 2" xfId="34480" xr:uid="{AD98BE4E-FE35-46FD-A9AC-0A6463EA25FC}"/>
    <cellStyle name="40% - Accent4 3 2 3 2 2 3" xfId="25980" xr:uid="{A9339EF1-589F-400B-8824-E4FD30F51D22}"/>
    <cellStyle name="40% - Accent4 3 2 3 2 3" xfId="12495" xr:uid="{B0E05A75-4091-40A2-BFE1-B1F4D89F89B2}"/>
    <cellStyle name="40% - Accent4 3 2 3 2 3 2" xfId="30320" xr:uid="{44E54698-4ABA-47A7-A3A5-E26B46FCCA1B}"/>
    <cellStyle name="40% - Accent4 3 2 3 2 4" xfId="21820" xr:uid="{7D574D50-D387-410B-A958-E1663F0C7301}"/>
    <cellStyle name="40% - Accent4 3 2 3 3" xfId="5992" xr:uid="{683A0CCF-E40F-496F-8E6E-A64EE543154F}"/>
    <cellStyle name="40% - Accent4 3 2 3 3 2" xfId="14575" xr:uid="{239C8D32-1CD1-4E64-9409-03D670649361}"/>
    <cellStyle name="40% - Accent4 3 2 3 3 2 2" xfId="32400" xr:uid="{5C4E8354-765C-4152-9E78-982AC02C5B0A}"/>
    <cellStyle name="40% - Accent4 3 2 3 3 3" xfId="23900" xr:uid="{BC983256-EF5C-4BBE-89C0-E7835860D3C5}"/>
    <cellStyle name="40% - Accent4 3 2 3 4" xfId="10415" xr:uid="{850CB5E3-DB05-4008-8436-5E4CF21FA12B}"/>
    <cellStyle name="40% - Accent4 3 2 3 4 2" xfId="28240" xr:uid="{64DE4B36-9399-4393-BD4A-ABBBE871CF7B}"/>
    <cellStyle name="40% - Accent4 3 2 3 5" xfId="19740" xr:uid="{6F72B3E4-0077-4C6C-A65C-799FA7F1A679}"/>
    <cellStyle name="40% - Accent4 3 2 4" xfId="2932" xr:uid="{FD8544C6-A19E-4CA9-B731-6E6D9677C096}"/>
    <cellStyle name="40% - Accent4 3 2 4 2" xfId="7092" xr:uid="{FC3DAE02-9BFF-48E7-859C-97565EB85EBB}"/>
    <cellStyle name="40% - Accent4 3 2 4 2 2" xfId="15675" xr:uid="{B769BCBF-D5B2-466D-9040-1406DB55232D}"/>
    <cellStyle name="40% - Accent4 3 2 4 2 2 2" xfId="33500" xr:uid="{DE615B52-EA80-4F19-B32F-92E2F541627A}"/>
    <cellStyle name="40% - Accent4 3 2 4 2 3" xfId="25000" xr:uid="{DF01F428-8C32-47E1-B06F-99808206B4E7}"/>
    <cellStyle name="40% - Accent4 3 2 4 3" xfId="11515" xr:uid="{58C25C4D-5C10-4725-A3BB-D70F7F57F156}"/>
    <cellStyle name="40% - Accent4 3 2 4 3 2" xfId="29340" xr:uid="{6F29CEDD-011A-4C01-AA8B-8D7B20F75C6C}"/>
    <cellStyle name="40% - Accent4 3 2 4 4" xfId="20840" xr:uid="{B198F2CD-B416-44B8-9D09-AC81DA29D4A2}"/>
    <cellStyle name="40% - Accent4 3 2 5" xfId="5012" xr:uid="{08CEE2FB-E592-400D-8DAC-087835F00521}"/>
    <cellStyle name="40% - Accent4 3 2 5 2" xfId="13595" xr:uid="{82CD7DC9-4068-4A55-9367-6D4D53FFA807}"/>
    <cellStyle name="40% - Accent4 3 2 5 2 2" xfId="31420" xr:uid="{719B1E0C-F100-4D6D-9EE6-BC360E6F62BF}"/>
    <cellStyle name="40% - Accent4 3 2 5 3" xfId="22920" xr:uid="{7C9649AA-D685-4EE0-BF43-2CBB91B42C6C}"/>
    <cellStyle name="40% - Accent4 3 2 6" xfId="9435" xr:uid="{E1EA6DF9-8824-465C-83CF-4829EABC060E}"/>
    <cellStyle name="40% - Accent4 3 2 6 2" xfId="27260" xr:uid="{3E603866-1BBF-47C6-B59E-7A3173D16558}"/>
    <cellStyle name="40% - Accent4 3 2 7" xfId="18760" xr:uid="{55FBD9BF-878D-4FD5-8B87-6AF091BE6B5F}"/>
    <cellStyle name="40% - Accent4 3 3" xfId="1146" xr:uid="{631CC2A4-064E-44EB-95E9-8970940ED196}"/>
    <cellStyle name="40% - Accent4 3 3 2" xfId="2252" xr:uid="{678E9CE0-709F-465B-9D97-0E3B2302FA3E}"/>
    <cellStyle name="40% - Accent4 3 3 2 2" xfId="4332" xr:uid="{A345E00C-5514-4268-BA42-49E6A04B8897}"/>
    <cellStyle name="40% - Accent4 3 3 2 2 2" xfId="8492" xr:uid="{AEFE557E-C7E3-4365-96BC-9622BB74E1BE}"/>
    <cellStyle name="40% - Accent4 3 3 2 2 2 2" xfId="17075" xr:uid="{60D22CFD-73FE-4B91-9B93-D03AFA5FC6C7}"/>
    <cellStyle name="40% - Accent4 3 3 2 2 2 2 2" xfId="34900" xr:uid="{833F9440-EE9B-4D80-9C19-D1E9ED3AFE2B}"/>
    <cellStyle name="40% - Accent4 3 3 2 2 2 3" xfId="26400" xr:uid="{63E8743D-3E77-44FD-A703-8B38C95A897F}"/>
    <cellStyle name="40% - Accent4 3 3 2 2 3" xfId="12915" xr:uid="{B0AECA15-B559-44E4-AD59-9B3764778178}"/>
    <cellStyle name="40% - Accent4 3 3 2 2 3 2" xfId="30740" xr:uid="{B1BEF4F6-1E9F-47C2-9A71-CB401D48B877}"/>
    <cellStyle name="40% - Accent4 3 3 2 2 4" xfId="22240" xr:uid="{BAF0BA36-5641-4D02-81C6-9BE354653BA5}"/>
    <cellStyle name="40% - Accent4 3 3 2 3" xfId="6412" xr:uid="{C4EF222F-46B7-4791-B431-2EC1029CF121}"/>
    <cellStyle name="40% - Accent4 3 3 2 3 2" xfId="14995" xr:uid="{84099B9E-58F6-47CC-9794-43AF8C8D6D9C}"/>
    <cellStyle name="40% - Accent4 3 3 2 3 2 2" xfId="32820" xr:uid="{5D2C5CBE-6E5F-460B-A5BB-832EA0E99C3F}"/>
    <cellStyle name="40% - Accent4 3 3 2 3 3" xfId="24320" xr:uid="{6C2C4872-C21F-44C8-954E-F68508B6A2DA}"/>
    <cellStyle name="40% - Accent4 3 3 2 4" xfId="10835" xr:uid="{2BB7D25E-D672-4D65-9362-A28B9116119D}"/>
    <cellStyle name="40% - Accent4 3 3 2 4 2" xfId="28660" xr:uid="{25354C11-78BF-41E0-AAE9-6A6F6393ABAA}"/>
    <cellStyle name="40% - Accent4 3 3 2 5" xfId="20160" xr:uid="{7DF92DA1-CC5F-459F-8397-38FAE06F2E19}"/>
    <cellStyle name="40% - Accent4 3 3 3" xfId="3352" xr:uid="{CDDAA3AA-786B-4F05-968E-66D532C9ACCB}"/>
    <cellStyle name="40% - Accent4 3 3 3 2" xfId="7512" xr:uid="{B07F00F4-65A7-4B36-A7E3-8C571633D6E9}"/>
    <cellStyle name="40% - Accent4 3 3 3 2 2" xfId="16095" xr:uid="{DC201F97-0488-4EF9-9564-071B6375F71E}"/>
    <cellStyle name="40% - Accent4 3 3 3 2 2 2" xfId="33920" xr:uid="{ECC81E09-FF12-4BA6-AA17-5B96F93645D4}"/>
    <cellStyle name="40% - Accent4 3 3 3 2 3" xfId="25420" xr:uid="{5C27608D-D1B1-4B6E-B33F-499E94F8AFA9}"/>
    <cellStyle name="40% - Accent4 3 3 3 3" xfId="11935" xr:uid="{AFB1D633-2BDE-40C3-B8F8-883198C2AA76}"/>
    <cellStyle name="40% - Accent4 3 3 3 3 2" xfId="29760" xr:uid="{162213B8-2F42-4DA4-BE9B-8D5BE8C173B3}"/>
    <cellStyle name="40% - Accent4 3 3 3 4" xfId="21260" xr:uid="{F828255F-DCDE-4E1D-B0F8-3EA059E420E4}"/>
    <cellStyle name="40% - Accent4 3 3 4" xfId="5432" xr:uid="{6237FCA2-CEFE-4EF4-A796-1D70AB390F0C}"/>
    <cellStyle name="40% - Accent4 3 3 4 2" xfId="14015" xr:uid="{6C102BAA-CFE7-42DA-B950-B794EB5D2DF6}"/>
    <cellStyle name="40% - Accent4 3 3 4 2 2" xfId="31840" xr:uid="{D30A563B-476A-4916-9F14-CAF4D9D561A6}"/>
    <cellStyle name="40% - Accent4 3 3 4 3" xfId="23340" xr:uid="{DA5D55EA-DEA3-42A7-9D7C-35C33D9E2D9C}"/>
    <cellStyle name="40% - Accent4 3 3 5" xfId="9855" xr:uid="{0312EC95-A977-400B-9A1C-E34A0A6A26F2}"/>
    <cellStyle name="40% - Accent4 3 3 5 2" xfId="27680" xr:uid="{1FEE6A9B-E10A-4820-B6F2-A7B28DEA0F2E}"/>
    <cellStyle name="40% - Accent4 3 3 6" xfId="19180" xr:uid="{C69C1551-0B0F-4DAA-85CE-D2F5DE5D50F7}"/>
    <cellStyle name="40% - Accent4 3 4" xfId="1772" xr:uid="{6AE78E73-E6B7-402D-AAE4-85AB324CF48D}"/>
    <cellStyle name="40% - Accent4 3 4 2" xfId="3852" xr:uid="{5439ACA2-B4E8-4B59-A737-490D67B6E657}"/>
    <cellStyle name="40% - Accent4 3 4 2 2" xfId="8012" xr:uid="{F2F6C9AF-45C6-410C-9814-53D80F444F3F}"/>
    <cellStyle name="40% - Accent4 3 4 2 2 2" xfId="16595" xr:uid="{7B17D6FD-836B-4775-BB31-18ABA4553E4C}"/>
    <cellStyle name="40% - Accent4 3 4 2 2 2 2" xfId="34420" xr:uid="{8C2BEADF-C838-4862-8D0C-76B610C4B92A}"/>
    <cellStyle name="40% - Accent4 3 4 2 2 3" xfId="25920" xr:uid="{963C187B-BE0B-4C38-AD95-E24FB0C908F6}"/>
    <cellStyle name="40% - Accent4 3 4 2 3" xfId="12435" xr:uid="{651EF64E-231A-49C9-B4FB-83D3DE563CF7}"/>
    <cellStyle name="40% - Accent4 3 4 2 3 2" xfId="30260" xr:uid="{81F6311A-F3A7-4AA6-8CDE-10B1E526E9EE}"/>
    <cellStyle name="40% - Accent4 3 4 2 4" xfId="21760" xr:uid="{6E9DF0BF-BF4A-4646-991F-DCF38F83566E}"/>
    <cellStyle name="40% - Accent4 3 4 3" xfId="5932" xr:uid="{7ADA8A4E-6188-43A4-8A69-96242DEA9C2B}"/>
    <cellStyle name="40% - Accent4 3 4 3 2" xfId="14515" xr:uid="{CBA57C5E-056C-4EF3-BF61-FCD5B492D917}"/>
    <cellStyle name="40% - Accent4 3 4 3 2 2" xfId="32340" xr:uid="{4AB025E5-69B3-4E2F-AF79-FA5335249122}"/>
    <cellStyle name="40% - Accent4 3 4 3 3" xfId="23840" xr:uid="{141761DE-2CB5-43DC-A028-D025A612BF82}"/>
    <cellStyle name="40% - Accent4 3 4 4" xfId="10355" xr:uid="{A8051425-967B-4CBD-80C9-EDC119A35B44}"/>
    <cellStyle name="40% - Accent4 3 4 4 2" xfId="28180" xr:uid="{3052CAEF-956B-468F-BBE5-386674A2369E}"/>
    <cellStyle name="40% - Accent4 3 4 5" xfId="19680" xr:uid="{7F5C2503-6B33-48B0-80DE-043BCA48BAE4}"/>
    <cellStyle name="40% - Accent4 3 5" xfId="2872" xr:uid="{008F053B-2AA8-4B94-A819-2AD8767B8540}"/>
    <cellStyle name="40% - Accent4 3 5 2" xfId="7032" xr:uid="{CDA24E71-4A11-4AAE-A044-F108F6B9C2F7}"/>
    <cellStyle name="40% - Accent4 3 5 2 2" xfId="15615" xr:uid="{F8BA7AB9-B8FC-4525-B054-8D0239631D2E}"/>
    <cellStyle name="40% - Accent4 3 5 2 2 2" xfId="33440" xr:uid="{FC376C2C-E902-4D64-B5E7-2834DB99B844}"/>
    <cellStyle name="40% - Accent4 3 5 2 3" xfId="24940" xr:uid="{267F8B14-903E-48C2-B0B2-F6580D54424A}"/>
    <cellStyle name="40% - Accent4 3 5 3" xfId="11455" xr:uid="{04C1F08F-3BB2-4C30-BD88-7F1FC6C22AAA}"/>
    <cellStyle name="40% - Accent4 3 5 3 2" xfId="29280" xr:uid="{E652BA8D-E94D-4659-849D-BA5F3DB23D6B}"/>
    <cellStyle name="40% - Accent4 3 5 4" xfId="20780" xr:uid="{1F43ACED-A66F-424B-837B-F812E25B4AB6}"/>
    <cellStyle name="40% - Accent4 3 6" xfId="4952" xr:uid="{C66DCF35-49D9-424C-9C6F-DB5010FA5D95}"/>
    <cellStyle name="40% - Accent4 3 6 2" xfId="13535" xr:uid="{6A613F39-1D49-4A7A-AD54-EBD53085E59C}"/>
    <cellStyle name="40% - Accent4 3 6 2 2" xfId="31360" xr:uid="{DF2DF43D-C0F9-4CC0-8844-C14410D9FB2A}"/>
    <cellStyle name="40% - Accent4 3 6 3" xfId="22860" xr:uid="{11E98CD0-B084-4B12-8F37-9EE3BAE5BB6E}"/>
    <cellStyle name="40% - Accent4 3 7" xfId="9375" xr:uid="{86B30E0D-182E-4C65-8D44-829F11438FB5}"/>
    <cellStyle name="40% - Accent4 3 7 2" xfId="27200" xr:uid="{C57E28C7-63A8-4FD7-83C3-BC244800E795}"/>
    <cellStyle name="40% - Accent4 3 8" xfId="18700" xr:uid="{3333C981-1ECF-422E-BF6B-01360B1D9114}"/>
    <cellStyle name="40% - Accent4 30" xfId="2832" xr:uid="{FAD68F36-E6E2-4BE1-A286-6F60492E7FB4}"/>
    <cellStyle name="40% - Accent4 30 2" xfId="4912" xr:uid="{D5676FF2-C367-4732-A32C-0469F4B7EBF9}"/>
    <cellStyle name="40% - Accent4 30 2 2" xfId="9072" xr:uid="{02051548-A2E4-4F3F-89C8-8A7C792D18FE}"/>
    <cellStyle name="40% - Accent4 30 2 2 2" xfId="17655" xr:uid="{0B195147-4DFA-4DC6-993C-F5BE3A645E4F}"/>
    <cellStyle name="40% - Accent4 30 2 2 2 2" xfId="35480" xr:uid="{E48326FF-EB9F-4273-B360-8F60F5C87305}"/>
    <cellStyle name="40% - Accent4 30 2 2 3" xfId="26980" xr:uid="{43FA714E-E80F-436D-BB6D-C54D42654F6C}"/>
    <cellStyle name="40% - Accent4 30 2 3" xfId="13495" xr:uid="{68CD51D4-6D49-465E-9F0F-BD7394651BB9}"/>
    <cellStyle name="40% - Accent4 30 2 3 2" xfId="31320" xr:uid="{1455D106-B01A-4D6C-8FD1-1169BED6BEA8}"/>
    <cellStyle name="40% - Accent4 30 2 4" xfId="22820" xr:uid="{AC987591-E09E-4281-9936-113FDD440B9A}"/>
    <cellStyle name="40% - Accent4 30 3" xfId="6992" xr:uid="{B2098BFD-8EFB-4E80-B856-3331AB64CC7B}"/>
    <cellStyle name="40% - Accent4 30 3 2" xfId="15575" xr:uid="{D28B982C-F518-4B80-8F69-0F4474C61635}"/>
    <cellStyle name="40% - Accent4 30 3 2 2" xfId="33400" xr:uid="{EC0D3E28-0A61-4B41-9686-8210AE953987}"/>
    <cellStyle name="40% - Accent4 30 3 3" xfId="24900" xr:uid="{9435BB28-5326-4F23-9FA7-023F6D36C931}"/>
    <cellStyle name="40% - Accent4 30 4" xfId="11415" xr:uid="{A16CED42-B7F1-4E3B-9ECC-B5407A33B3A3}"/>
    <cellStyle name="40% - Accent4 30 4 2" xfId="29240" xr:uid="{899F6852-6158-4F67-92AE-379BE6B6B154}"/>
    <cellStyle name="40% - Accent4 30 5" xfId="20740" xr:uid="{89296C45-046C-4D32-9F1E-4F5833030C60}"/>
    <cellStyle name="40% - Accent4 300" xfId="40141" xr:uid="{92156B96-AF61-4CB5-8F14-7051AE1F4D1B}"/>
    <cellStyle name="40% - Accent4 301" xfId="40161" xr:uid="{06AC544B-4E57-46B2-AFEB-5E9D1E8EEB3B}"/>
    <cellStyle name="40% - Accent4 302" xfId="40181" xr:uid="{0B690691-EFFB-4C1B-AD16-5B7F8FA0623D}"/>
    <cellStyle name="40% - Accent4 303" xfId="40201" xr:uid="{FB62AE0E-B391-46B5-A505-886B3F9AD3CE}"/>
    <cellStyle name="40% - Accent4 304" xfId="40221" xr:uid="{C5766712-1D76-48F3-8A81-2B62668E92BC}"/>
    <cellStyle name="40% - Accent4 305" xfId="40241" xr:uid="{353B3E27-CEA8-49D4-80C6-8755AD743383}"/>
    <cellStyle name="40% - Accent4 306" xfId="40261" xr:uid="{1FA3543D-A5DF-4535-BCCD-40340424060F}"/>
    <cellStyle name="40% - Accent4 307" xfId="40281" xr:uid="{6A0835E9-173E-4D57-A7A0-8AF736351305}"/>
    <cellStyle name="40% - Accent4 308" xfId="40301" xr:uid="{5B091417-21CA-48CA-982A-F1A22F90930D}"/>
    <cellStyle name="40% - Accent4 309" xfId="40321" xr:uid="{05F68AD2-5B9F-4D0D-9AF0-166889FC0B6E}"/>
    <cellStyle name="40% - Accent4 31" xfId="9111" xr:uid="{165F6B7E-F103-439E-AF2F-39F52FEF54FF}"/>
    <cellStyle name="40% - Accent4 31 2" xfId="17675" xr:uid="{09E8E933-F3C1-433B-B617-F1E23140F62A}"/>
    <cellStyle name="40% - Accent4 310" xfId="40341" xr:uid="{CED381E8-4921-4A72-B519-690FC9A993B6}"/>
    <cellStyle name="40% - Accent4 311" xfId="40361" xr:uid="{FCA30B97-BC36-46E6-B1DC-7F0E0A3EA9EE}"/>
    <cellStyle name="40% - Accent4 312" xfId="40381" xr:uid="{A2503F5B-6239-4451-9C15-40F9717668DA}"/>
    <cellStyle name="40% - Accent4 313" xfId="40401" xr:uid="{B5F4778F-A560-479E-9905-FE3F44B05FC9}"/>
    <cellStyle name="40% - Accent4 314" xfId="40421" xr:uid="{6F67136E-76AA-46ED-8ABA-E7753E335603}"/>
    <cellStyle name="40% - Accent4 315" xfId="40441" xr:uid="{2D15D57F-787A-4A68-8739-F939B391FB8B}"/>
    <cellStyle name="40% - Accent4 316" xfId="40461" xr:uid="{6218A5EF-94FD-428B-922C-2A6800C923E2}"/>
    <cellStyle name="40% - Accent4 317" xfId="40481" xr:uid="{EDB87697-02D6-47A1-A700-8D124A29A64B}"/>
    <cellStyle name="40% - Accent4 318" xfId="40501" xr:uid="{EBDA721E-5576-4203-B564-6878F1D6E4C2}"/>
    <cellStyle name="40% - Accent4 319" xfId="40521" xr:uid="{0EA700E4-B5E5-45E5-8C9E-8621A8E564E0}"/>
    <cellStyle name="40% - Accent4 32" xfId="9133" xr:uid="{0085F7F1-A827-4B0B-A1C3-955FA641A9FF}"/>
    <cellStyle name="40% - Accent4 32 2" xfId="17695" xr:uid="{D1B80B33-4B56-4B6C-A457-B53B1F77245A}"/>
    <cellStyle name="40% - Accent4 32 2 2" xfId="35500" xr:uid="{90B7B4C4-5794-4EF0-9B42-F01794B59566}"/>
    <cellStyle name="40% - Accent4 32 3" xfId="27000" xr:uid="{0AE378B2-6CAB-4F11-8637-FA1C6206EFA8}"/>
    <cellStyle name="40% - Accent4 320" xfId="40541" xr:uid="{EE9149F9-4EA7-460F-9146-320DEBE59BD6}"/>
    <cellStyle name="40% - Accent4 321" xfId="40561" xr:uid="{EAEAAEF6-6EEF-4C56-8D91-A9D0CEBBDF21}"/>
    <cellStyle name="40% - Accent4 322" xfId="40581" xr:uid="{6791F0FD-A299-4C3A-97D1-372F0C514F3F}"/>
    <cellStyle name="40% - Accent4 323" xfId="40601" xr:uid="{49009025-8A04-484C-9501-854FFC19D000}"/>
    <cellStyle name="40% - Accent4 324" xfId="40621" xr:uid="{1CA91B9D-E31E-400B-A097-523015AB9BAE}"/>
    <cellStyle name="40% - Accent4 325" xfId="40641" xr:uid="{18ADC62A-7FDA-4D4B-B9A3-30E859C57992}"/>
    <cellStyle name="40% - Accent4 326" xfId="40661" xr:uid="{443C4EEB-696D-44C5-83B7-96A9DC3E4EF7}"/>
    <cellStyle name="40% - Accent4 327" xfId="40681" xr:uid="{AA52CA1E-2F76-4C86-A355-C0FF356DD511}"/>
    <cellStyle name="40% - Accent4 328" xfId="40701" xr:uid="{18FE801A-05AD-43E4-A5C3-A342FF433F40}"/>
    <cellStyle name="40% - Accent4 329" xfId="40721" xr:uid="{E85181AB-29EF-479D-B73C-5EBA494DC0CD}"/>
    <cellStyle name="40% - Accent4 33" xfId="9153" xr:uid="{08745F3C-BBCB-44CA-B52E-39ACFDBE8290}"/>
    <cellStyle name="40% - Accent4 33 2" xfId="17715" xr:uid="{E735A2B2-3464-4BA5-B536-AC10C94C5D69}"/>
    <cellStyle name="40% - Accent4 33 2 2" xfId="35520" xr:uid="{B09C1F56-7F59-4BF7-AFF9-B4B4A2B8A2E0}"/>
    <cellStyle name="40% - Accent4 33 3" xfId="27020" xr:uid="{4A37E03A-C268-492F-9C14-D8F41A57BAE3}"/>
    <cellStyle name="40% - Accent4 330" xfId="40741" xr:uid="{206E7086-FED3-4668-A1EF-C1CBB2AA9C31}"/>
    <cellStyle name="40% - Accent4 331" xfId="40761" xr:uid="{4823996C-9969-41E5-BC08-597D29552A33}"/>
    <cellStyle name="40% - Accent4 332" xfId="40781" xr:uid="{585C3A57-F2D8-496B-8E01-A8D668820810}"/>
    <cellStyle name="40% - Accent4 333" xfId="40798" xr:uid="{E91AF374-B183-49B5-BE31-DEB70675D93C}"/>
    <cellStyle name="40% - Accent4 334" xfId="40821" xr:uid="{217FFEDA-24D7-4455-8738-9DF71CC4EEBF}"/>
    <cellStyle name="40% - Accent4 335" xfId="40841" xr:uid="{6302C2FD-9469-4269-8AD7-260BD41C0BFA}"/>
    <cellStyle name="40% - Accent4 336" xfId="40861" xr:uid="{15D41A32-92B6-4882-B4EC-E89778EDF760}"/>
    <cellStyle name="40% - Accent4 337" xfId="40881" xr:uid="{DC010DEC-1572-4DCB-8AD6-98D4D53DF619}"/>
    <cellStyle name="40% - Accent4 338" xfId="40901" xr:uid="{895794C6-4852-4204-AF0B-E714CB926F57}"/>
    <cellStyle name="40% - Accent4 339" xfId="40921" xr:uid="{D2BFAC0C-19BB-4E2B-8B6A-70D748E1E1C6}"/>
    <cellStyle name="40% - Accent4 34" xfId="9173" xr:uid="{03CE9A3F-A3EC-404A-ACFE-811053B9A4FF}"/>
    <cellStyle name="40% - Accent4 340" xfId="40941" xr:uid="{70FC8A28-228D-4388-889D-BC9C53DD2090}"/>
    <cellStyle name="40% - Accent4 341" xfId="40961" xr:uid="{DF741910-DCAD-401F-8E55-25FA7C14F9AE}"/>
    <cellStyle name="40% - Accent4 342" xfId="40981" xr:uid="{68EC7DF8-C7A1-41ED-B105-8933ECB2BD60}"/>
    <cellStyle name="40% - Accent4 343" xfId="41001" xr:uid="{895BC4A3-F9A9-49B7-B5C8-270DD20ED436}"/>
    <cellStyle name="40% - Accent4 344" xfId="41021" xr:uid="{24D1F57C-F4A1-4FC6-8B65-E0D3EC6BF3BD}"/>
    <cellStyle name="40% - Accent4 345" xfId="41041" xr:uid="{7428DC1E-1ED1-4CE5-9F68-AD7585244E62}"/>
    <cellStyle name="40% - Accent4 346" xfId="41061" xr:uid="{C1FB4765-2041-4B3F-A6B6-625F0A4A2181}"/>
    <cellStyle name="40% - Accent4 347" xfId="41081" xr:uid="{097404BA-7A58-40D0-BF1E-1FFCD60E18CD}"/>
    <cellStyle name="40% - Accent4 348" xfId="41101" xr:uid="{A1655956-BF7E-464E-8A1A-453C432A8CB2}"/>
    <cellStyle name="40% - Accent4 349" xfId="41121" xr:uid="{453BB25B-5548-4662-82B1-007BF3AC184B}"/>
    <cellStyle name="40% - Accent4 35" xfId="9213" xr:uid="{7CEC73F4-B1F8-448B-9E82-61382E77F095}"/>
    <cellStyle name="40% - Accent4 35 2" xfId="17735" xr:uid="{5ABF10A1-8F41-4BB6-8059-B3973B451871}"/>
    <cellStyle name="40% - Accent4 35 2 2" xfId="35540" xr:uid="{EB80D47C-9099-4B23-9288-AAAC170842DA}"/>
    <cellStyle name="40% - Accent4 35 3" xfId="27040" xr:uid="{1335D8A5-AFA9-4ABD-A22B-FAA28B5CC4FF}"/>
    <cellStyle name="40% - Accent4 350" xfId="41138" xr:uid="{FB5B035B-D36F-4903-87D4-B9BEC182956D}"/>
    <cellStyle name="40% - Accent4 351" xfId="41158" xr:uid="{A5E894D6-D633-45DF-9FCF-AFA2C294F136}"/>
    <cellStyle name="40% - Accent4 352" xfId="41181" xr:uid="{454596CE-4DB7-4F7E-8D84-1DEB017BA1EB}"/>
    <cellStyle name="40% - Accent4 353" xfId="41201" xr:uid="{F5B81B93-1A47-4DB4-A881-FCDA140985BA}"/>
    <cellStyle name="40% - Accent4 354" xfId="41221" xr:uid="{2DD17E78-FB28-411A-ABAC-0CB40CF927EE}"/>
    <cellStyle name="40% - Accent4 355" xfId="41241" xr:uid="{0CF35F32-5B9A-4BB2-BBD6-B893E7EB2973}"/>
    <cellStyle name="40% - Accent4 356" xfId="41258" xr:uid="{483BFC60-197B-4ED3-8B02-C380F24B8D85}"/>
    <cellStyle name="40% - Accent4 357" xfId="41298" xr:uid="{0DAEA040-BFE3-4F1E-8E5D-142E261F6E1E}"/>
    <cellStyle name="40% - Accent4 358" xfId="41282" xr:uid="{47A1D103-A5BF-489F-AB9D-B4EC95C8EAC4}"/>
    <cellStyle name="40% - Accent4 359" xfId="41321" xr:uid="{BEBF81A2-8CDD-4302-B477-BCA1AEB68A4D}"/>
    <cellStyle name="40% - Accent4 36" xfId="9235" xr:uid="{2A30BA22-3A30-4823-94A5-6F473DC3867A}"/>
    <cellStyle name="40% - Accent4 36 2" xfId="17755" xr:uid="{F463534A-A814-405D-B088-2B8BE4C0397B}"/>
    <cellStyle name="40% - Accent4 36 2 2" xfId="35560" xr:uid="{530ED3F5-D709-4A84-8181-964391AA1994}"/>
    <cellStyle name="40% - Accent4 36 3" xfId="27060" xr:uid="{514397B4-AF88-4AE4-B0E8-4FBD1A1CA8F3}"/>
    <cellStyle name="40% - Accent4 360" xfId="41341" xr:uid="{82F6AC42-F9C0-4642-A5A9-AA39EABB4181}"/>
    <cellStyle name="40% - Accent4 361" xfId="41361" xr:uid="{79AE2D96-3C2E-4A8B-B95A-1D662F4F927D}"/>
    <cellStyle name="40% - Accent4 362" xfId="41381" xr:uid="{1F01AB24-F51F-4E94-9649-EFD80562653F}"/>
    <cellStyle name="40% - Accent4 363" xfId="41398" xr:uid="{8900177F-D64C-4E4F-BB19-B12D3F37E4DC}"/>
    <cellStyle name="40% - Accent4 364" xfId="41421" xr:uid="{45CE6979-B3FB-4E3B-9194-40B48B4C5CEE}"/>
    <cellStyle name="40% - Accent4 365" xfId="41441" xr:uid="{E720202F-2AAA-4982-A88D-C7CE9910213C}"/>
    <cellStyle name="40% - Accent4 366" xfId="41461" xr:uid="{7077962E-C5F0-4EE8-98DB-16E20083D09D}"/>
    <cellStyle name="40% - Accent4 367" xfId="41481" xr:uid="{12A8BF28-2D63-418A-865B-D71A7DF0A37C}"/>
    <cellStyle name="40% - Accent4 368" xfId="41501" xr:uid="{2FF64685-4F70-4640-9420-AFDF8E911BC1}"/>
    <cellStyle name="40% - Accent4 369" xfId="41518" xr:uid="{92A4C0D5-9EB9-471A-B041-97831F323780}"/>
    <cellStyle name="40% - Accent4 37" xfId="9255" xr:uid="{56416BA4-D844-4522-A4D1-CF536C26E15F}"/>
    <cellStyle name="40% - Accent4 37 2" xfId="17775" xr:uid="{22C0AA60-D8AE-40C5-8541-6B7254749D9E}"/>
    <cellStyle name="40% - Accent4 37 2 2" xfId="35580" xr:uid="{AD5F5695-9886-4B51-A189-CE2AA1C3E614}"/>
    <cellStyle name="40% - Accent4 37 3" xfId="27080" xr:uid="{413CC3A2-2933-43FE-B285-BBEA26EA5F02}"/>
    <cellStyle name="40% - Accent4 370" xfId="41541" xr:uid="{7E994CE5-CCBA-44AB-8F31-4BD85FBFA024}"/>
    <cellStyle name="40% - Accent4 371" xfId="41561" xr:uid="{E12FAEAC-5470-4880-9AFD-1A2961B2155D}"/>
    <cellStyle name="40% - Accent4 372" xfId="41581" xr:uid="{61A7D769-8C99-4EFD-BE1A-0333172EAA62}"/>
    <cellStyle name="40% - Accent4 373" xfId="41601" xr:uid="{6DEEE9C8-693D-4D5E-A721-284516BEAC52}"/>
    <cellStyle name="40% - Accent4 374" xfId="41618" xr:uid="{7AA86D3C-D51F-47E2-A5E4-5CBF78780E9F}"/>
    <cellStyle name="40% - Accent4 375" xfId="41641" xr:uid="{7A0D6A80-41B4-458D-8CC4-6457C6C1352C}"/>
    <cellStyle name="40% - Accent4 376" xfId="41661" xr:uid="{98EBBC04-943E-4C1C-8106-74005DE9FBA2}"/>
    <cellStyle name="40% - Accent4 377" xfId="41681" xr:uid="{7FC26D75-88F3-4BFA-BD72-5B215F148967}"/>
    <cellStyle name="40% - Accent4 378" xfId="41698" xr:uid="{80F27F1A-4C14-4255-8FBA-B2A1BEF4B5C9}"/>
    <cellStyle name="40% - Accent4 379" xfId="41721" xr:uid="{FB812DE9-BC5F-4C99-8D36-B992013063AF}"/>
    <cellStyle name="40% - Accent4 38" xfId="9275" xr:uid="{B5E504E3-1A5A-43A8-AB5B-6B4EE8E4C64B}"/>
    <cellStyle name="40% - Accent4 38 2" xfId="17795" xr:uid="{B7FC6803-7A24-4A82-A895-848DB8A939C8}"/>
    <cellStyle name="40% - Accent4 38 2 2" xfId="35600" xr:uid="{A30F109A-12B8-4AC6-A27B-DF9FE7FBBA68}"/>
    <cellStyle name="40% - Accent4 38 3" xfId="27100" xr:uid="{FCCBAA8E-6783-4B0F-AAD2-B5DBFBAC68BB}"/>
    <cellStyle name="40% - Accent4 380" xfId="41741" xr:uid="{B3AF277A-E150-4040-9402-92323C043E4C}"/>
    <cellStyle name="40% - Accent4 381" xfId="41761" xr:uid="{CBC0BF2C-E4CB-4CA5-8DD5-EC34F9F83FCE}"/>
    <cellStyle name="40% - Accent4 382" xfId="41779" xr:uid="{456E5310-B251-46CD-9CB9-02F243AF9B9F}"/>
    <cellStyle name="40% - Accent4 383" xfId="41799" xr:uid="{552EED7A-9E40-449E-B201-8AB6074AA1DE}"/>
    <cellStyle name="40% - Accent4 384" xfId="41840" xr:uid="{EE534B86-8471-47D0-9A2A-B6E440A863FB}"/>
    <cellStyle name="40% - Accent4 385" xfId="41813" xr:uid="{6E72B9D0-B57B-4F32-A2C4-BF69692E1DCC}"/>
    <cellStyle name="40% - Accent4 386" xfId="41862" xr:uid="{4384C924-0EF4-4C3A-A8E1-CFEA6BE75F09}"/>
    <cellStyle name="40% - Accent4 387" xfId="41882" xr:uid="{A352AC2C-26C9-4574-A32B-9EDFAEECCB65}"/>
    <cellStyle name="40% - Accent4 388" xfId="41899" xr:uid="{DDEDFCCE-3AAF-4DA7-A310-7AA2B14C3E6F}"/>
    <cellStyle name="40% - Accent4 389" xfId="41919" xr:uid="{D71F545E-E2FC-420D-84DC-FC2DEE1813B2}"/>
    <cellStyle name="40% - Accent4 39" xfId="9295" xr:uid="{DDD85745-BF50-4238-B9D7-36408866E1DB}"/>
    <cellStyle name="40% - Accent4 39 2" xfId="27120" xr:uid="{85266BA0-A023-4D52-8CB2-C127AFE495C6}"/>
    <cellStyle name="40% - Accent4 390" xfId="41942" xr:uid="{5C5748B3-0FBD-4FF7-9A0C-CD9C8C181104}"/>
    <cellStyle name="40% - Accent4 391" xfId="41962" xr:uid="{3E6D330E-69B9-4325-93F7-488D99E9FF20}"/>
    <cellStyle name="40% - Accent4 392" xfId="41982" xr:uid="{3A4B3AB2-B548-485F-89EC-4861A9E3AC5A}"/>
    <cellStyle name="40% - Accent4 393" xfId="42002" xr:uid="{AED54EA6-113E-4EF2-ACFD-01D16972FEAC}"/>
    <cellStyle name="40% - Accent4 394" xfId="42022" xr:uid="{6FC3768F-DAB9-46DA-ABDC-2B6FFACAA2D9}"/>
    <cellStyle name="40% - Accent4 395" xfId="42042" xr:uid="{1D8F430B-119D-484B-B0F3-1A49E6EBE502}"/>
    <cellStyle name="40% - Accent4 396" xfId="42062" xr:uid="{C8EAE555-01F6-4F48-96B0-CF385736D8B2}"/>
    <cellStyle name="40% - Accent4 397" xfId="42082" xr:uid="{66D41C90-A7EC-4EF8-B5D8-D91F0EB83BE8}"/>
    <cellStyle name="40% - Accent4 398" xfId="42102" xr:uid="{7831759B-7BDF-4DF4-9129-45347D266757}"/>
    <cellStyle name="40% - Accent4 399" xfId="42119" xr:uid="{C08DC310-F000-42A0-9423-55EB19AA0357}"/>
    <cellStyle name="40% - Accent4 4" xfId="230" xr:uid="{00000000-0005-0000-0000-000027000000}"/>
    <cellStyle name="40% - Accent4 40" xfId="9315" xr:uid="{B619FBDC-D835-414D-8D0F-B9B21AEE2381}"/>
    <cellStyle name="40% - Accent4 40 2" xfId="17815" xr:uid="{F2442F3C-9919-4D21-A311-2BE7EAC444AF}"/>
    <cellStyle name="40% - Accent4 40 2 2" xfId="35620" xr:uid="{5A812A3F-224F-4EC0-A331-74B22A27CE9B}"/>
    <cellStyle name="40% - Accent4 40 3" xfId="27140" xr:uid="{06C39391-E37B-4B16-80D5-30E6B520101F}"/>
    <cellStyle name="40% - Accent4 400" xfId="42142" xr:uid="{4A4580E2-36F9-43C1-B1A0-0F556F29ACCE}"/>
    <cellStyle name="40% - Accent4 401" xfId="42159" xr:uid="{69FD822E-14C3-4ADC-A056-FD92AB2DBBD7}"/>
    <cellStyle name="40% - Accent4 402" xfId="42182" xr:uid="{923B953C-ADFD-4379-87EC-2DB60A86BF03}"/>
    <cellStyle name="40% - Accent4 403" xfId="42220" xr:uid="{34000F47-F0B7-488D-9DDF-297FA1880B9A}"/>
    <cellStyle name="40% - Accent4 404" xfId="42192" xr:uid="{7C372ECD-836A-46FC-A4D8-4C4E080EDDEF}"/>
    <cellStyle name="40% - Accent4 405" xfId="42242" xr:uid="{1D5E0C74-5F31-4020-A807-3C26D31C7F65}"/>
    <cellStyle name="40% - Accent4 406" xfId="42262" xr:uid="{E958F646-646B-4919-9679-DB2474747B98}"/>
    <cellStyle name="40% - Accent4 407" xfId="42282" xr:uid="{8C84199C-1CFA-4ECF-A74A-36977A4586C0}"/>
    <cellStyle name="40% - Accent4 408" xfId="42299" xr:uid="{A6CD92EA-A26F-421B-B961-42960BF24A6D}"/>
    <cellStyle name="40% - Accent4 409" xfId="42319" xr:uid="{CC0CA879-1BBB-4DFE-8CD4-AB81B0EDFDD7}"/>
    <cellStyle name="40% - Accent4 41" xfId="9335" xr:uid="{0BE577BA-1392-4694-90C6-A8F767C44BEA}"/>
    <cellStyle name="40% - Accent4 41 2" xfId="17835" xr:uid="{6CD47E6B-ED77-4FA8-9340-D8A953D5294D}"/>
    <cellStyle name="40% - Accent4 41 2 2" xfId="35640" xr:uid="{6DA960E1-B575-49DD-BC62-2E819B9AED41}"/>
    <cellStyle name="40% - Accent4 41 3" xfId="27160" xr:uid="{13A12B8C-61CB-45AC-93C3-99597982110A}"/>
    <cellStyle name="40% - Accent4 410" xfId="42342" xr:uid="{1837FF1F-E91D-404A-9A5D-7E0AE33A9441}"/>
    <cellStyle name="40% - Accent4 411" xfId="42359" xr:uid="{D15D4C93-7C26-4E38-B880-D7DBD9A0405E}"/>
    <cellStyle name="40% - Accent4 412" xfId="42397" xr:uid="{A3861178-87BE-457B-AB2A-099C6DFF09AF}"/>
    <cellStyle name="40% - Accent4 413" xfId="42372" xr:uid="{133AB2F5-B2EA-4727-877C-9D8BEFB70E99}"/>
    <cellStyle name="40% - Accent4 414" xfId="42419" xr:uid="{4A3B208C-B80D-4381-9FA2-345460BF5245}"/>
    <cellStyle name="40% - Accent4 415" xfId="42442" xr:uid="{5318826F-54BD-4763-9EA1-43E078B78C0B}"/>
    <cellStyle name="40% - Accent4 416" xfId="42462" xr:uid="{85238C19-53DF-476C-BB5F-6E808B7094DF}"/>
    <cellStyle name="40% - Accent4 417" xfId="42479" xr:uid="{3330FF57-8DE2-44CF-BAED-7BAA6DF78A87}"/>
    <cellStyle name="40% - Accent4 418" xfId="42502" xr:uid="{A3CCC0B9-2D7E-4FE8-9B3A-FC6635BD551A}"/>
    <cellStyle name="40% - Accent4 419" xfId="42519" xr:uid="{EEA352FB-0BE4-442E-ABF5-A449D8748C3D}"/>
    <cellStyle name="40% - Accent4 42" xfId="17855" xr:uid="{E845045F-84A1-4870-B696-0CF203D46DCD}"/>
    <cellStyle name="40% - Accent4 42 2" xfId="35660" xr:uid="{584C8656-207B-4C1C-9103-A1502AF000FE}"/>
    <cellStyle name="40% - Accent4 420" xfId="42543" xr:uid="{82B3170E-9C5B-41AB-A254-B707B531E561}"/>
    <cellStyle name="40% - Accent4 421" xfId="42560" xr:uid="{F0FB7FC8-7F33-48FE-B7E7-8CC2F3BF33A9}"/>
    <cellStyle name="40% - Accent4 422" xfId="42583" xr:uid="{61715395-C3F6-4AA9-BC16-B00FEBDF4F8E}"/>
    <cellStyle name="40% - Accent4 423" xfId="42600" xr:uid="{8F942A93-B8BA-4CCF-A907-AA181174B6EA}"/>
    <cellStyle name="40% - Accent4 424" xfId="42685" xr:uid="{48BFD031-76E6-47F1-B3A1-72F1E7D6E73F}"/>
    <cellStyle name="40% - Accent4 425" xfId="42705" xr:uid="{6699A3A8-B8FB-4EF3-8341-2587D146B7E5}"/>
    <cellStyle name="40% - Accent4 426" xfId="42725" xr:uid="{EE6876DC-A0CB-4ECC-A72A-8C80D4B16F5B}"/>
    <cellStyle name="40% - Accent4 427" xfId="42745" xr:uid="{FB263C6D-B4F5-4D2E-BF0E-57C409265A6D}"/>
    <cellStyle name="40% - Accent4 428" xfId="42765" xr:uid="{1FA16BEF-FE37-422B-841C-1E8746745B94}"/>
    <cellStyle name="40% - Accent4 429" xfId="42783" xr:uid="{E398BAE1-0BFE-4ABF-ADD1-AAC44EF08977}"/>
    <cellStyle name="40% - Accent4 43" xfId="17875" xr:uid="{11CB5C08-A0F9-4110-B808-FBB91C69AFAA}"/>
    <cellStyle name="40% - Accent4 43 2" xfId="35680" xr:uid="{5B2E7B27-9EB8-41FD-AD82-E94BABE2F740}"/>
    <cellStyle name="40% - Accent4 44" xfId="17895" xr:uid="{BAFE80E8-F733-438A-8A05-E5055A9358E3}"/>
    <cellStyle name="40% - Accent4 44 2" xfId="35700" xr:uid="{F7F95F51-9C9B-4B01-B9B1-C7DB2344BF50}"/>
    <cellStyle name="40% - Accent4 45" xfId="17915" xr:uid="{B69A843D-F4BC-40FA-B702-F4DD771BD839}"/>
    <cellStyle name="40% - Accent4 45 2" xfId="35720" xr:uid="{49215779-2C2D-4E73-917F-E039A8859B68}"/>
    <cellStyle name="40% - Accent4 46" xfId="17935" xr:uid="{82A9B2FD-85DA-4730-8C8A-81E723683825}"/>
    <cellStyle name="40% - Accent4 46 2" xfId="35740" xr:uid="{6A235751-F72F-4663-A05B-DA0EAA642445}"/>
    <cellStyle name="40% - Accent4 47" xfId="17977" xr:uid="{734D518F-4A0F-4CED-8FE5-CBE0C5F4C29C}"/>
    <cellStyle name="40% - Accent4 47 2" xfId="35760" xr:uid="{4B805B93-C50E-4234-A8F0-01D848637E0C}"/>
    <cellStyle name="40% - Accent4 48" xfId="17999" xr:uid="{F9B70B9E-257A-4DF3-83B7-58171766BAEC}"/>
    <cellStyle name="40% - Accent4 49" xfId="18019" xr:uid="{4D823816-F572-4FD2-AC85-C90231B18104}"/>
    <cellStyle name="40% - Accent4 5" xfId="294" xr:uid="{67C71CCC-6527-4728-AF9B-2B8A3700D7B4}"/>
    <cellStyle name="40% - Accent4 5 2" xfId="528" xr:uid="{D0202624-77D3-4651-8663-04A96079F605}"/>
    <cellStyle name="40% - Accent4 5 2 2" xfId="1227" xr:uid="{857A7B11-60FE-49EB-8D51-A2A7045B80A7}"/>
    <cellStyle name="40% - Accent4 5 2 2 2" xfId="2332" xr:uid="{FA4EDC70-D14F-4BBA-8DA3-889E91D7D268}"/>
    <cellStyle name="40% - Accent4 5 2 2 2 2" xfId="4412" xr:uid="{E4F5D32B-7ACE-49CC-9B4A-F2CB989A5235}"/>
    <cellStyle name="40% - Accent4 5 2 2 2 2 2" xfId="8572" xr:uid="{FF0F5146-75FB-473A-915A-7B64B76C427D}"/>
    <cellStyle name="40% - Accent4 5 2 2 2 2 2 2" xfId="17155" xr:uid="{4E0005E5-3E7B-4256-9886-436AD1681E29}"/>
    <cellStyle name="40% - Accent4 5 2 2 2 2 2 2 2" xfId="34980" xr:uid="{969BD8BC-B1FB-4AF4-B888-905F1DEC4FE2}"/>
    <cellStyle name="40% - Accent4 5 2 2 2 2 2 3" xfId="26480" xr:uid="{C86C0532-882F-46CF-A9F2-6D8C5DCC8194}"/>
    <cellStyle name="40% - Accent4 5 2 2 2 2 3" xfId="12995" xr:uid="{CC1458A5-801B-4C27-A8C6-3B7CE25662D7}"/>
    <cellStyle name="40% - Accent4 5 2 2 2 2 3 2" xfId="30820" xr:uid="{ABAC3722-EAA3-48AC-8A90-1D26A5400CB9}"/>
    <cellStyle name="40% - Accent4 5 2 2 2 2 4" xfId="22320" xr:uid="{99341A5C-8D33-4866-8C7A-51FD9D1B091C}"/>
    <cellStyle name="40% - Accent4 5 2 2 2 3" xfId="6492" xr:uid="{AEC15107-A802-4E3E-A17F-FA186344D137}"/>
    <cellStyle name="40% - Accent4 5 2 2 2 3 2" xfId="15075" xr:uid="{FE9A8E90-BB48-4B16-B169-0B19E9A94BB7}"/>
    <cellStyle name="40% - Accent4 5 2 2 2 3 2 2" xfId="32900" xr:uid="{79350608-3F34-459C-9297-4C2BC1D340FC}"/>
    <cellStyle name="40% - Accent4 5 2 2 2 3 3" xfId="24400" xr:uid="{F6E577E8-FDEF-49BB-8A7D-19C5B82DD1CE}"/>
    <cellStyle name="40% - Accent4 5 2 2 2 4" xfId="10915" xr:uid="{41B62282-50CA-4187-B2B6-816209F7C065}"/>
    <cellStyle name="40% - Accent4 5 2 2 2 4 2" xfId="28740" xr:uid="{D169D850-E735-4E2A-BA42-531E51839149}"/>
    <cellStyle name="40% - Accent4 5 2 2 2 5" xfId="20240" xr:uid="{97ECFA16-9EC9-45EC-AD3F-8177144EC52C}"/>
    <cellStyle name="40% - Accent4 5 2 2 3" xfId="3432" xr:uid="{994A8FCC-9610-4E7F-853E-FBE8DA4C894B}"/>
    <cellStyle name="40% - Accent4 5 2 2 3 2" xfId="7592" xr:uid="{C0DC2126-44D7-4986-8C27-75E31E47D5E9}"/>
    <cellStyle name="40% - Accent4 5 2 2 3 2 2" xfId="16175" xr:uid="{27056DEE-51D9-4F3B-BE5F-EBA696CE9BC6}"/>
    <cellStyle name="40% - Accent4 5 2 2 3 2 2 2" xfId="34000" xr:uid="{0BA4E46B-12F0-4365-BEC1-7C244C6068AC}"/>
    <cellStyle name="40% - Accent4 5 2 2 3 2 3" xfId="25500" xr:uid="{2AF19AE0-2EA0-4B0F-BED7-7221F540CFBB}"/>
    <cellStyle name="40% - Accent4 5 2 2 3 3" xfId="12015" xr:uid="{6471DF6C-2F33-45BE-9095-B5045E6C8F4F}"/>
    <cellStyle name="40% - Accent4 5 2 2 3 3 2" xfId="29840" xr:uid="{10BC4804-29F6-445D-AD14-E610C73B6746}"/>
    <cellStyle name="40% - Accent4 5 2 2 3 4" xfId="21340" xr:uid="{9020BF93-DCDC-49B0-B26D-7E043A74F1E2}"/>
    <cellStyle name="40% - Accent4 5 2 2 4" xfId="5512" xr:uid="{CAA0895A-18CE-432D-BAEE-086382CDD189}"/>
    <cellStyle name="40% - Accent4 5 2 2 4 2" xfId="14095" xr:uid="{41F12D28-9F18-49B2-A073-F8F2AA9D99E0}"/>
    <cellStyle name="40% - Accent4 5 2 2 4 2 2" xfId="31920" xr:uid="{16B29B80-3D34-4AC9-B289-8703F2120CA3}"/>
    <cellStyle name="40% - Accent4 5 2 2 4 3" xfId="23420" xr:uid="{96BE1FBA-6472-4E70-8EDC-87F45FEA8407}"/>
    <cellStyle name="40% - Accent4 5 2 2 5" xfId="9935" xr:uid="{0483DECA-0A78-4ADE-B6F4-FB2BB0299703}"/>
    <cellStyle name="40% - Accent4 5 2 2 5 2" xfId="27760" xr:uid="{7AFDAD90-0F3D-4870-9AEC-8D20ABE7F0AC}"/>
    <cellStyle name="40% - Accent4 5 2 2 6" xfId="19260" xr:uid="{B1DA9B90-898D-4761-82D9-C8CC66706003}"/>
    <cellStyle name="40% - Accent4 5 2 3" xfId="1852" xr:uid="{317B8BB7-FE20-44D0-B6CE-7D5BF55F96EF}"/>
    <cellStyle name="40% - Accent4 5 2 3 2" xfId="3932" xr:uid="{45FFCD2E-C9CD-4017-8A7B-179DD9DA2BCC}"/>
    <cellStyle name="40% - Accent4 5 2 3 2 2" xfId="8092" xr:uid="{A6AD8FAD-A69D-4A3F-8B44-06F0203DE9EA}"/>
    <cellStyle name="40% - Accent4 5 2 3 2 2 2" xfId="16675" xr:uid="{9793A845-861E-4E2F-A2DA-DE2FAC2FB830}"/>
    <cellStyle name="40% - Accent4 5 2 3 2 2 2 2" xfId="34500" xr:uid="{D9052DF1-C1CB-43C4-8D2F-3F5A6488ECF4}"/>
    <cellStyle name="40% - Accent4 5 2 3 2 2 3" xfId="26000" xr:uid="{9D297F1D-DBE0-4320-A3E4-7142D7698E05}"/>
    <cellStyle name="40% - Accent4 5 2 3 2 3" xfId="12515" xr:uid="{55B3A906-17FB-4AAC-B930-194FA42C1947}"/>
    <cellStyle name="40% - Accent4 5 2 3 2 3 2" xfId="30340" xr:uid="{43630076-AB27-4E50-A952-A23A9A2EF508}"/>
    <cellStyle name="40% - Accent4 5 2 3 2 4" xfId="21840" xr:uid="{74B3D606-6A34-4AB6-A39D-18B58002B42E}"/>
    <cellStyle name="40% - Accent4 5 2 3 3" xfId="6012" xr:uid="{AAFAE016-7960-4FD6-B35D-71E6420F528E}"/>
    <cellStyle name="40% - Accent4 5 2 3 3 2" xfId="14595" xr:uid="{754EDF5B-E3E5-4A35-BCF4-9105D1CB998F}"/>
    <cellStyle name="40% - Accent4 5 2 3 3 2 2" xfId="32420" xr:uid="{2E615931-9AEA-4161-9192-CB050E3D0CBC}"/>
    <cellStyle name="40% - Accent4 5 2 3 3 3" xfId="23920" xr:uid="{DE166AC1-CB02-48A9-8690-C04B4976756B}"/>
    <cellStyle name="40% - Accent4 5 2 3 4" xfId="10435" xr:uid="{31BBFA85-C6B2-4F97-8B20-46DD4842DA3A}"/>
    <cellStyle name="40% - Accent4 5 2 3 4 2" xfId="28260" xr:uid="{9A6DC7B5-F9F8-4A44-B6B8-4F983CD5D760}"/>
    <cellStyle name="40% - Accent4 5 2 3 5" xfId="19760" xr:uid="{1994CD5F-2659-45F5-8151-7C5DD591265B}"/>
    <cellStyle name="40% - Accent4 5 2 4" xfId="2952" xr:uid="{13AB7DC3-6B71-48CC-ACD9-70804AFCD53B}"/>
    <cellStyle name="40% - Accent4 5 2 4 2" xfId="7112" xr:uid="{D2AC6124-1D2E-48F9-83B8-3D2018854C83}"/>
    <cellStyle name="40% - Accent4 5 2 4 2 2" xfId="15695" xr:uid="{73722EE1-1BD3-4089-B9F9-23D3F80AF329}"/>
    <cellStyle name="40% - Accent4 5 2 4 2 2 2" xfId="33520" xr:uid="{F7C4A1A9-75A9-4CE4-BB6C-80E722EBE2A1}"/>
    <cellStyle name="40% - Accent4 5 2 4 2 3" xfId="25020" xr:uid="{54F6C572-FA0E-4536-9CAF-E48AB6C2136C}"/>
    <cellStyle name="40% - Accent4 5 2 4 3" xfId="11535" xr:uid="{FF188619-3907-463D-A37F-F60CA676CE59}"/>
    <cellStyle name="40% - Accent4 5 2 4 3 2" xfId="29360" xr:uid="{835B9F27-D7BA-48DD-87CC-B5B7FCA67827}"/>
    <cellStyle name="40% - Accent4 5 2 4 4" xfId="20860" xr:uid="{AB58E0FC-95CE-4990-8391-73AE991623BE}"/>
    <cellStyle name="40% - Accent4 5 2 5" xfId="5032" xr:uid="{9CC702B5-ED46-4DFC-B5A8-CA301D683F8E}"/>
    <cellStyle name="40% - Accent4 5 2 5 2" xfId="13615" xr:uid="{30BE8960-80D8-4996-86BA-FA24DDF163BF}"/>
    <cellStyle name="40% - Accent4 5 2 5 2 2" xfId="31440" xr:uid="{E4C3C33F-5238-4D4E-975F-9A5C9A47C732}"/>
    <cellStyle name="40% - Accent4 5 2 5 3" xfId="22940" xr:uid="{047C1CCB-E481-41FD-B914-8E65DD602EEC}"/>
    <cellStyle name="40% - Accent4 5 2 6" xfId="9455" xr:uid="{D126912C-079A-4CEB-9FDC-0BA9DB200E5D}"/>
    <cellStyle name="40% - Accent4 5 2 6 2" xfId="27280" xr:uid="{7A546A5B-4EE3-4938-8232-3A84DA8A91F2}"/>
    <cellStyle name="40% - Accent4 5 2 7" xfId="18780" xr:uid="{503D591D-E472-4C75-B5B7-8159A915DB95}"/>
    <cellStyle name="40% - Accent4 5 3" xfId="1166" xr:uid="{ABBF1C28-EF90-41A9-B9FF-3E83F0606911}"/>
    <cellStyle name="40% - Accent4 5 3 2" xfId="2272" xr:uid="{5B777E82-BF16-4067-BBE8-CE98762D114D}"/>
    <cellStyle name="40% - Accent4 5 3 2 2" xfId="4352" xr:uid="{E82FB616-1257-4A2B-941A-DC581BE19D69}"/>
    <cellStyle name="40% - Accent4 5 3 2 2 2" xfId="8512" xr:uid="{83FA1389-45B8-4C89-80A0-C2677C222AF0}"/>
    <cellStyle name="40% - Accent4 5 3 2 2 2 2" xfId="17095" xr:uid="{63969E09-6244-4DF5-A81D-FBD84757EC55}"/>
    <cellStyle name="40% - Accent4 5 3 2 2 2 2 2" xfId="34920" xr:uid="{1FF787FA-A81C-448D-8733-4E153B7446B9}"/>
    <cellStyle name="40% - Accent4 5 3 2 2 2 3" xfId="26420" xr:uid="{0D1F90BD-2080-469A-9E4F-BD15B0595163}"/>
    <cellStyle name="40% - Accent4 5 3 2 2 3" xfId="12935" xr:uid="{5CDD3B7D-06AB-48B5-9445-7ACF012D763E}"/>
    <cellStyle name="40% - Accent4 5 3 2 2 3 2" xfId="30760" xr:uid="{865D3E6A-FBD2-458C-9622-685FC9C327BF}"/>
    <cellStyle name="40% - Accent4 5 3 2 2 4" xfId="22260" xr:uid="{771C8E3A-03DA-4A47-83AB-E25CAD7199AB}"/>
    <cellStyle name="40% - Accent4 5 3 2 3" xfId="6432" xr:uid="{51D585CF-FF7A-4A17-A2BE-EE717ADF6291}"/>
    <cellStyle name="40% - Accent4 5 3 2 3 2" xfId="15015" xr:uid="{6F0B7A17-A08D-459F-958D-7FB6B0CE4425}"/>
    <cellStyle name="40% - Accent4 5 3 2 3 2 2" xfId="32840" xr:uid="{EE2731BA-C02D-4826-B3D2-13DBC61388E9}"/>
    <cellStyle name="40% - Accent4 5 3 2 3 3" xfId="24340" xr:uid="{E6AA9158-700A-4C7F-BFA8-35D0432C13C0}"/>
    <cellStyle name="40% - Accent4 5 3 2 4" xfId="10855" xr:uid="{CCCEA8ED-DF70-4E57-B48E-5D9204DC1501}"/>
    <cellStyle name="40% - Accent4 5 3 2 4 2" xfId="28680" xr:uid="{CA1BEDF7-7C5F-4B7C-8A84-86C52870FA01}"/>
    <cellStyle name="40% - Accent4 5 3 2 5" xfId="20180" xr:uid="{FB5DBE82-36EF-4407-A3C6-3DC185666AA5}"/>
    <cellStyle name="40% - Accent4 5 3 3" xfId="3372" xr:uid="{F39DB131-1D01-4A66-BAD1-1375F6AEF22E}"/>
    <cellStyle name="40% - Accent4 5 3 3 2" xfId="7532" xr:uid="{E39E544C-336E-410A-A603-EDA58BDAB51E}"/>
    <cellStyle name="40% - Accent4 5 3 3 2 2" xfId="16115" xr:uid="{982A60C9-8D9D-4962-89B7-8AAAAD4DC890}"/>
    <cellStyle name="40% - Accent4 5 3 3 2 2 2" xfId="33940" xr:uid="{7D5583D1-6183-49D1-B575-552E0232031E}"/>
    <cellStyle name="40% - Accent4 5 3 3 2 3" xfId="25440" xr:uid="{ACEC6C7D-63C5-490F-A475-21F005D101A3}"/>
    <cellStyle name="40% - Accent4 5 3 3 3" xfId="11955" xr:uid="{CA3B10DB-B5F9-46C2-A6BE-F0F1B0B69A15}"/>
    <cellStyle name="40% - Accent4 5 3 3 3 2" xfId="29780" xr:uid="{3FC598F6-1CCF-49BF-8E4D-986B19E17F49}"/>
    <cellStyle name="40% - Accent4 5 3 3 4" xfId="21280" xr:uid="{DB3DBCB1-C7A9-489A-AEB9-36956DE00D68}"/>
    <cellStyle name="40% - Accent4 5 3 4" xfId="5452" xr:uid="{11232FC8-86A4-49CC-957B-E91D34C9A5D8}"/>
    <cellStyle name="40% - Accent4 5 3 4 2" xfId="14035" xr:uid="{AA215E7E-3FAA-41A1-8831-FE6D26217290}"/>
    <cellStyle name="40% - Accent4 5 3 4 2 2" xfId="31860" xr:uid="{2D65A893-505B-410B-8882-44B9DD19FF81}"/>
    <cellStyle name="40% - Accent4 5 3 4 3" xfId="23360" xr:uid="{A7E09B08-3170-4195-BC02-CD765F12A92B}"/>
    <cellStyle name="40% - Accent4 5 3 5" xfId="9875" xr:uid="{14DB3C44-6114-45FC-9F4A-63F4C2E91D95}"/>
    <cellStyle name="40% - Accent4 5 3 5 2" xfId="27700" xr:uid="{C3A191C6-23E5-4045-850B-F0C32C74D344}"/>
    <cellStyle name="40% - Accent4 5 3 6" xfId="19200" xr:uid="{2C409FED-AE5C-4853-A348-A62EBA990A8E}"/>
    <cellStyle name="40% - Accent4 5 4" xfId="1792" xr:uid="{779C6D3E-F468-4FD4-93FF-58F7ED5D2FFD}"/>
    <cellStyle name="40% - Accent4 5 4 2" xfId="3872" xr:uid="{2BDC3E8A-B0D9-446A-890F-20B8BC254531}"/>
    <cellStyle name="40% - Accent4 5 4 2 2" xfId="8032" xr:uid="{15C91551-4FD0-4EC9-AA94-23EA85B004E6}"/>
    <cellStyle name="40% - Accent4 5 4 2 2 2" xfId="16615" xr:uid="{1506D662-EC83-436B-AE39-9F48C62F4AA2}"/>
    <cellStyle name="40% - Accent4 5 4 2 2 2 2" xfId="34440" xr:uid="{3C262C7E-FDC0-42AA-B7D9-D0F5D1E775D7}"/>
    <cellStyle name="40% - Accent4 5 4 2 2 3" xfId="25940" xr:uid="{D6479404-60E7-48A5-BD5B-C6A493AB173A}"/>
    <cellStyle name="40% - Accent4 5 4 2 3" xfId="12455" xr:uid="{F4B7081C-611F-4769-A8BC-F2D7506C6EF2}"/>
    <cellStyle name="40% - Accent4 5 4 2 3 2" xfId="30280" xr:uid="{3B479AF2-FBD9-4FE4-AC56-2C13224B2F1A}"/>
    <cellStyle name="40% - Accent4 5 4 2 4" xfId="21780" xr:uid="{098B9BB4-295B-4251-815C-C494A9212685}"/>
    <cellStyle name="40% - Accent4 5 4 3" xfId="5952" xr:uid="{66111982-C340-40EB-9058-D7685BAC06C1}"/>
    <cellStyle name="40% - Accent4 5 4 3 2" xfId="14535" xr:uid="{3901ABC5-A9AD-4504-B83C-93DC84138575}"/>
    <cellStyle name="40% - Accent4 5 4 3 2 2" xfId="32360" xr:uid="{6A6C7597-051A-4ADF-A525-3FAE3928687E}"/>
    <cellStyle name="40% - Accent4 5 4 3 3" xfId="23860" xr:uid="{FF1F2AE2-ECD3-492E-B770-BAC9F9DC1852}"/>
    <cellStyle name="40% - Accent4 5 4 4" xfId="10375" xr:uid="{5CE9EFBE-A05F-409A-B560-BB96BAE1170A}"/>
    <cellStyle name="40% - Accent4 5 4 4 2" xfId="28200" xr:uid="{2741318D-1189-4D15-998F-813866AFE40F}"/>
    <cellStyle name="40% - Accent4 5 4 5" xfId="19700" xr:uid="{CDB0D379-24CE-4412-BF05-55FE5BD2A8E4}"/>
    <cellStyle name="40% - Accent4 5 5" xfId="2892" xr:uid="{5A1C08B5-C673-4E30-A8EF-F9999B65ACBD}"/>
    <cellStyle name="40% - Accent4 5 5 2" xfId="7052" xr:uid="{F0C168F8-2D33-4BAC-91B4-037B21C09A98}"/>
    <cellStyle name="40% - Accent4 5 5 2 2" xfId="15635" xr:uid="{F8B9C9B8-3317-4C9F-968F-94E3B188CFA6}"/>
    <cellStyle name="40% - Accent4 5 5 2 2 2" xfId="33460" xr:uid="{4EF31EF1-816C-40F0-8EEA-886EC544480B}"/>
    <cellStyle name="40% - Accent4 5 5 2 3" xfId="24960" xr:uid="{DB99BBA9-BBA5-48B1-8027-D5F03C282638}"/>
    <cellStyle name="40% - Accent4 5 5 3" xfId="11475" xr:uid="{39781A31-EC26-4F92-8A45-588B179775C4}"/>
    <cellStyle name="40% - Accent4 5 5 3 2" xfId="29300" xr:uid="{7AE50E84-7A4F-40C3-A8E6-5C0D86A1F48A}"/>
    <cellStyle name="40% - Accent4 5 5 4" xfId="20800" xr:uid="{AFB8B1E8-678C-43ED-83EC-86ADB8C50C3F}"/>
    <cellStyle name="40% - Accent4 5 6" xfId="4972" xr:uid="{1E2428D0-E5BA-4C1F-B0A8-191444A7A751}"/>
    <cellStyle name="40% - Accent4 5 6 2" xfId="13555" xr:uid="{D6E0FB1E-87C8-4278-BF5B-3B8B9CDDB380}"/>
    <cellStyle name="40% - Accent4 5 6 2 2" xfId="31380" xr:uid="{9E27BF45-7682-4A26-915E-07767420AAF0}"/>
    <cellStyle name="40% - Accent4 5 6 3" xfId="22880" xr:uid="{9706B833-1A86-40A2-8970-DE90EDDFE7E8}"/>
    <cellStyle name="40% - Accent4 5 7" xfId="9395" xr:uid="{6E79E9BC-E69D-496E-BB06-F1E135C0B8BD}"/>
    <cellStyle name="40% - Accent4 5 7 2" xfId="27220" xr:uid="{EA3419BF-A0CA-48AA-B23A-EE8D08BFF5F3}"/>
    <cellStyle name="40% - Accent4 5 8" xfId="18720" xr:uid="{0B45B4CA-DAB8-4C87-9B7B-0520A0DDBC7D}"/>
    <cellStyle name="40% - Accent4 50" xfId="18039" xr:uid="{C23B0F25-62C1-4872-84BF-EBD2F5BE42BC}"/>
    <cellStyle name="40% - Accent4 51" xfId="18059" xr:uid="{A2F691D4-0401-424C-BA0F-FAEE303CF0DC}"/>
    <cellStyle name="40% - Accent4 52" xfId="18079" xr:uid="{00D451BD-919C-4B25-BA34-CC3ECB52501D}"/>
    <cellStyle name="40% - Accent4 53" xfId="18099" xr:uid="{6EA0A1C1-FEC3-43D5-8C55-1D8A8819FC25}"/>
    <cellStyle name="40% - Accent4 54" xfId="18119" xr:uid="{F6CFAC71-8D06-4040-A1BD-EE0F26889275}"/>
    <cellStyle name="40% - Accent4 55" xfId="18139" xr:uid="{05FC1E02-9D40-4834-803B-ECA7277E898F}"/>
    <cellStyle name="40% - Accent4 56" xfId="18159" xr:uid="{6872D141-D231-41DC-B5A1-F56A4595B3B8}"/>
    <cellStyle name="40% - Accent4 57" xfId="18179" xr:uid="{09E5E133-B2F6-4F02-A78F-B1D598057304}"/>
    <cellStyle name="40% - Accent4 58" xfId="18199" xr:uid="{D6EF52C2-7E40-4946-894F-EAE7B8F7F63D}"/>
    <cellStyle name="40% - Accent4 59" xfId="18219" xr:uid="{11334245-A049-4251-9A09-4593773DB9D4}"/>
    <cellStyle name="40% - Accent4 6" xfId="656" xr:uid="{6AB8939E-B9FE-4177-AC42-2BDD16F19254}"/>
    <cellStyle name="40% - Accent4 6 2" xfId="1262" xr:uid="{29653E26-BCFA-44A4-99EB-56D5228463AA}"/>
    <cellStyle name="40% - Accent4 6 2 2" xfId="2352" xr:uid="{0714D453-0E71-4BFC-9D4F-BE7D35108539}"/>
    <cellStyle name="40% - Accent4 6 2 2 2" xfId="4432" xr:uid="{2E6B5C33-6707-4B78-948B-E3B16DF54A7B}"/>
    <cellStyle name="40% - Accent4 6 2 2 2 2" xfId="8592" xr:uid="{26D8C595-B2FF-44F8-9650-4F6CC953A77F}"/>
    <cellStyle name="40% - Accent4 6 2 2 2 2 2" xfId="17175" xr:uid="{B72286B3-C4D4-47AA-942F-31EB9CFB81DF}"/>
    <cellStyle name="40% - Accent4 6 2 2 2 2 2 2" xfId="35000" xr:uid="{17210133-910F-4D03-A9D0-85EAD34A5353}"/>
    <cellStyle name="40% - Accent4 6 2 2 2 2 3" xfId="26500" xr:uid="{59173921-54A1-4153-9DC9-308DF81C5DE8}"/>
    <cellStyle name="40% - Accent4 6 2 2 2 3" xfId="13015" xr:uid="{A99BACE0-75F9-485D-89C8-CDFD14EF182C}"/>
    <cellStyle name="40% - Accent4 6 2 2 2 3 2" xfId="30840" xr:uid="{E73BC1D8-7E44-46EF-8B96-3AEAF93841B6}"/>
    <cellStyle name="40% - Accent4 6 2 2 2 4" xfId="22340" xr:uid="{5C2085BA-9A5C-40CA-A0D9-6952A10A12FF}"/>
    <cellStyle name="40% - Accent4 6 2 2 3" xfId="6512" xr:uid="{CFCFAD36-A1B7-4C2C-947B-4A5129F0D84F}"/>
    <cellStyle name="40% - Accent4 6 2 2 3 2" xfId="15095" xr:uid="{CCC4B97B-FF7E-4E98-A518-BF7583CED089}"/>
    <cellStyle name="40% - Accent4 6 2 2 3 2 2" xfId="32920" xr:uid="{2436AB57-62F5-4892-968C-96C70BDC986D}"/>
    <cellStyle name="40% - Accent4 6 2 2 3 3" xfId="24420" xr:uid="{83581F80-FE1D-4C0C-8AC6-3E10B58DD1AC}"/>
    <cellStyle name="40% - Accent4 6 2 2 4" xfId="10935" xr:uid="{6FF1136B-7EC1-49C9-A665-BEC11AF56598}"/>
    <cellStyle name="40% - Accent4 6 2 2 4 2" xfId="28760" xr:uid="{9FC59B22-8713-461E-97ED-E85C4445553E}"/>
    <cellStyle name="40% - Accent4 6 2 2 5" xfId="20260" xr:uid="{D7AB024C-0E62-4754-951D-B8CBA074BC0E}"/>
    <cellStyle name="40% - Accent4 6 2 3" xfId="3452" xr:uid="{00886B64-7DFE-48C6-973E-AB8DB13AEFE1}"/>
    <cellStyle name="40% - Accent4 6 2 3 2" xfId="7612" xr:uid="{1D5BB06F-7AB7-4CEF-868F-ED50F35BB57B}"/>
    <cellStyle name="40% - Accent4 6 2 3 2 2" xfId="16195" xr:uid="{15007479-BD9B-41FB-9457-3190D7C0BDED}"/>
    <cellStyle name="40% - Accent4 6 2 3 2 2 2" xfId="34020" xr:uid="{FAC58DFE-AF1D-4551-B83E-59ED0F75302C}"/>
    <cellStyle name="40% - Accent4 6 2 3 2 3" xfId="25520" xr:uid="{AB0CBD5C-5B0A-4B65-9E99-03C9A6CA22EC}"/>
    <cellStyle name="40% - Accent4 6 2 3 3" xfId="12035" xr:uid="{B4B922E1-14A8-4910-9647-DD70570FB3BA}"/>
    <cellStyle name="40% - Accent4 6 2 3 3 2" xfId="29860" xr:uid="{679EDE27-E97B-4251-8B18-EFA7FDD6015B}"/>
    <cellStyle name="40% - Accent4 6 2 3 4" xfId="21360" xr:uid="{FBA34814-6BA6-44A6-B11A-E79559EF7420}"/>
    <cellStyle name="40% - Accent4 6 2 4" xfId="5532" xr:uid="{DBAF30C9-36A1-45F2-BEBC-1358726F950A}"/>
    <cellStyle name="40% - Accent4 6 2 4 2" xfId="14115" xr:uid="{18B2C614-0000-4B37-BE1D-362EC57582DE}"/>
    <cellStyle name="40% - Accent4 6 2 4 2 2" xfId="31940" xr:uid="{3707E290-75FF-434B-B752-F30C043A4D83}"/>
    <cellStyle name="40% - Accent4 6 2 4 3" xfId="23440" xr:uid="{32DB8CDD-4024-48D5-88FB-5CEA85BEC6A4}"/>
    <cellStyle name="40% - Accent4 6 2 5" xfId="9955" xr:uid="{96E538B5-8238-41F2-AFFB-66B9AEA530D9}"/>
    <cellStyle name="40% - Accent4 6 2 5 2" xfId="27780" xr:uid="{54B2A1BC-C0B8-462D-9976-AD1BC4178F7E}"/>
    <cellStyle name="40% - Accent4 6 2 6" xfId="19280" xr:uid="{6F6E74E0-A08A-46CE-8E5E-57394AA3AA38}"/>
    <cellStyle name="40% - Accent4 6 3" xfId="1872" xr:uid="{1A39BA61-1F16-4C73-937D-B0A0607F6B55}"/>
    <cellStyle name="40% - Accent4 6 3 2" xfId="3952" xr:uid="{28054465-41A2-414C-9E22-5EB555C51B9B}"/>
    <cellStyle name="40% - Accent4 6 3 2 2" xfId="8112" xr:uid="{2084468C-3110-43CF-9D81-F775EEC54C65}"/>
    <cellStyle name="40% - Accent4 6 3 2 2 2" xfId="16695" xr:uid="{F3BD3582-1D8F-4577-915A-CF8E0B274ADA}"/>
    <cellStyle name="40% - Accent4 6 3 2 2 2 2" xfId="34520" xr:uid="{EE61B074-5194-4D91-8BF6-35467B2C3958}"/>
    <cellStyle name="40% - Accent4 6 3 2 2 3" xfId="26020" xr:uid="{326B6942-2FFB-44C6-AB20-B89757503BFA}"/>
    <cellStyle name="40% - Accent4 6 3 2 3" xfId="12535" xr:uid="{CB201B30-45D5-408E-A7CD-298ECF525300}"/>
    <cellStyle name="40% - Accent4 6 3 2 3 2" xfId="30360" xr:uid="{CAD5A653-0068-451F-922C-F88BBF9BAA9A}"/>
    <cellStyle name="40% - Accent4 6 3 2 4" xfId="21860" xr:uid="{1BAD1858-B1D4-49BA-904A-2CEF5FD584C8}"/>
    <cellStyle name="40% - Accent4 6 3 3" xfId="6032" xr:uid="{37F5C54E-0636-48D5-8872-BD85F255321E}"/>
    <cellStyle name="40% - Accent4 6 3 3 2" xfId="14615" xr:uid="{F868285B-C0F6-4044-9FAA-F9B1658659E8}"/>
    <cellStyle name="40% - Accent4 6 3 3 2 2" xfId="32440" xr:uid="{117CB0E1-5855-48C0-B362-4842C32B570F}"/>
    <cellStyle name="40% - Accent4 6 3 3 3" xfId="23940" xr:uid="{D31C7E36-2D20-4D15-85AC-A1B7CFF41649}"/>
    <cellStyle name="40% - Accent4 6 3 4" xfId="10455" xr:uid="{E11C3489-E7B8-4B86-82C8-87BF86870CDE}"/>
    <cellStyle name="40% - Accent4 6 3 4 2" xfId="28280" xr:uid="{EC785578-414D-4DBE-987B-13FCD1B10745}"/>
    <cellStyle name="40% - Accent4 6 3 5" xfId="19780" xr:uid="{57EBB615-13A0-46C0-8447-261540B78F33}"/>
    <cellStyle name="40% - Accent4 6 4" xfId="2972" xr:uid="{4E91D9AF-A7A0-4039-AAF4-75F8A0AED1BF}"/>
    <cellStyle name="40% - Accent4 6 4 2" xfId="7132" xr:uid="{E4D99FF4-45BD-4C0C-9591-EE80B216C434}"/>
    <cellStyle name="40% - Accent4 6 4 2 2" xfId="15715" xr:uid="{004ECADC-9745-49A1-BBDE-003E64E5283A}"/>
    <cellStyle name="40% - Accent4 6 4 2 2 2" xfId="33540" xr:uid="{89848612-04AB-4F48-818F-0175F4CDCEB3}"/>
    <cellStyle name="40% - Accent4 6 4 2 3" xfId="25040" xr:uid="{FC1A6207-4B85-48F6-98E9-56FA2A547747}"/>
    <cellStyle name="40% - Accent4 6 4 3" xfId="11555" xr:uid="{421068B3-26C7-45EA-A963-4BAC4F2B355F}"/>
    <cellStyle name="40% - Accent4 6 4 3 2" xfId="29380" xr:uid="{C3B76D70-00F8-4A8A-80F7-57AADEE6A49E}"/>
    <cellStyle name="40% - Accent4 6 4 4" xfId="20880" xr:uid="{E0F42B92-69ED-405A-98CE-A6D792269D59}"/>
    <cellStyle name="40% - Accent4 6 5" xfId="5052" xr:uid="{F7ECF38B-A410-44EA-9C8D-5E53C1F76ABC}"/>
    <cellStyle name="40% - Accent4 6 5 2" xfId="13635" xr:uid="{9C73B1EA-127D-41FF-B67B-A505116F3CA4}"/>
    <cellStyle name="40% - Accent4 6 5 2 2" xfId="31460" xr:uid="{CBA6D48A-F91E-42EC-AC47-FF767F6FBDE0}"/>
    <cellStyle name="40% - Accent4 6 5 3" xfId="22960" xr:uid="{E11F2D78-D29C-4EC4-AAF9-2BD3E091D763}"/>
    <cellStyle name="40% - Accent4 6 6" xfId="9475" xr:uid="{0A48FD4A-356F-45E1-892F-70DD496F9880}"/>
    <cellStyle name="40% - Accent4 6 6 2" xfId="27300" xr:uid="{40DD8927-29D3-480B-A341-9EEE9CC7532B}"/>
    <cellStyle name="40% - Accent4 6 7" xfId="18800" xr:uid="{AF5379D7-AB76-4FA8-80B3-8EDDBB6DBB94}"/>
    <cellStyle name="40% - Accent4 60" xfId="18239" xr:uid="{03DFE1D5-52FA-4325-AFFC-3AF5F34F4E44}"/>
    <cellStyle name="40% - Accent4 61" xfId="18259" xr:uid="{3EF0B924-A52B-4B4C-9ED8-D19CFB757FBB}"/>
    <cellStyle name="40% - Accent4 62" xfId="18279" xr:uid="{40C9769B-C88B-4007-8758-7C33B8149FC0}"/>
    <cellStyle name="40% - Accent4 63" xfId="18299" xr:uid="{38C7AEFF-3258-4B47-8DB8-BA503312573A}"/>
    <cellStyle name="40% - Accent4 64" xfId="18319" xr:uid="{96A4AB9A-BD75-4A80-847D-7F7C4DC0A483}"/>
    <cellStyle name="40% - Accent4 65" xfId="18339" xr:uid="{3E766332-C106-4BB4-95AD-C204A81DA0B2}"/>
    <cellStyle name="40% - Accent4 66" xfId="18359" xr:uid="{B971AD27-AE17-4EA1-9869-CA858ADDCD62}"/>
    <cellStyle name="40% - Accent4 67" xfId="18379" xr:uid="{1E8FD9CF-B452-4DEB-A564-516B378872EA}"/>
    <cellStyle name="40% - Accent4 68" xfId="18399" xr:uid="{9DB349C6-5EA9-4BBD-9D62-2174943ED878}"/>
    <cellStyle name="40% - Accent4 69" xfId="18420" xr:uid="{5A5E6875-453E-48E9-BC6C-75577BAA38D5}"/>
    <cellStyle name="40% - Accent4 7" xfId="676" xr:uid="{766A4698-C958-4D56-8549-17F7440EF3D3}"/>
    <cellStyle name="40% - Accent4 7 2" xfId="1282" xr:uid="{A86E42B3-491C-4388-9896-B653F3997750}"/>
    <cellStyle name="40% - Accent4 7 2 2" xfId="2372" xr:uid="{208D1A3D-16D1-4EF1-BC33-FCBA28460B2E}"/>
    <cellStyle name="40% - Accent4 7 2 2 2" xfId="4452" xr:uid="{2E392BF6-538D-4783-B620-455D9CDE3608}"/>
    <cellStyle name="40% - Accent4 7 2 2 2 2" xfId="8612" xr:uid="{2E5F5208-BBEF-4F34-8537-D75C5403DC52}"/>
    <cellStyle name="40% - Accent4 7 2 2 2 2 2" xfId="17195" xr:uid="{11FCE795-C6FE-414C-A8BB-1831FB518D07}"/>
    <cellStyle name="40% - Accent4 7 2 2 2 2 2 2" xfId="35020" xr:uid="{E37E0F87-D485-49D7-9045-C0C36BFD9F5E}"/>
    <cellStyle name="40% - Accent4 7 2 2 2 2 3" xfId="26520" xr:uid="{8220952D-AD7D-4242-9E29-7BB3267B22A9}"/>
    <cellStyle name="40% - Accent4 7 2 2 2 3" xfId="13035" xr:uid="{BECF5DF6-B8CA-483B-987C-D380008D6F9E}"/>
    <cellStyle name="40% - Accent4 7 2 2 2 3 2" xfId="30860" xr:uid="{9BAC71C5-001F-46B7-A7D1-E617A7C88C7C}"/>
    <cellStyle name="40% - Accent4 7 2 2 2 4" xfId="22360" xr:uid="{FAB357DD-4994-4658-9759-5C1687C7118D}"/>
    <cellStyle name="40% - Accent4 7 2 2 3" xfId="6532" xr:uid="{7D218519-EAD6-4E0B-A460-A6294D5AB712}"/>
    <cellStyle name="40% - Accent4 7 2 2 3 2" xfId="15115" xr:uid="{D13CE430-6AC5-4C6D-908D-AC15CEAB9A85}"/>
    <cellStyle name="40% - Accent4 7 2 2 3 2 2" xfId="32940" xr:uid="{970F5005-C091-466A-BA33-49C085AC8B57}"/>
    <cellStyle name="40% - Accent4 7 2 2 3 3" xfId="24440" xr:uid="{DBBDA45F-592C-4008-89C8-9F850F6A1B11}"/>
    <cellStyle name="40% - Accent4 7 2 2 4" xfId="10955" xr:uid="{8E881A43-D0FD-4DF2-858D-198409C68560}"/>
    <cellStyle name="40% - Accent4 7 2 2 4 2" xfId="28780" xr:uid="{9B537DB4-5F6F-4DCB-8BC1-1109BB43AC87}"/>
    <cellStyle name="40% - Accent4 7 2 2 5" xfId="20280" xr:uid="{C1F9243D-1CF0-4ED0-BBEB-E524CAC7B491}"/>
    <cellStyle name="40% - Accent4 7 2 3" xfId="3472" xr:uid="{46BB88F0-A2FA-4C77-B603-E46B7C62CFBD}"/>
    <cellStyle name="40% - Accent4 7 2 3 2" xfId="7632" xr:uid="{171DFBEE-D95E-4D60-B39E-993D2393D417}"/>
    <cellStyle name="40% - Accent4 7 2 3 2 2" xfId="16215" xr:uid="{F33EA9FD-B3D5-4F86-ADB6-DF2DF51A1EA4}"/>
    <cellStyle name="40% - Accent4 7 2 3 2 2 2" xfId="34040" xr:uid="{5E9E97E4-C162-494F-949A-DDB82829A15F}"/>
    <cellStyle name="40% - Accent4 7 2 3 2 3" xfId="25540" xr:uid="{5142CA4E-77DC-43FF-8B0A-250A49B458C5}"/>
    <cellStyle name="40% - Accent4 7 2 3 3" xfId="12055" xr:uid="{DF080B9B-A7F4-4F4A-BD21-D455553C3BE1}"/>
    <cellStyle name="40% - Accent4 7 2 3 3 2" xfId="29880" xr:uid="{6C3D67D6-EAC4-4A7F-8D03-41C117D5C524}"/>
    <cellStyle name="40% - Accent4 7 2 3 4" xfId="21380" xr:uid="{0A07AB48-45F5-44FB-BB2E-4BDD0EB66670}"/>
    <cellStyle name="40% - Accent4 7 2 4" xfId="5552" xr:uid="{F16DC189-4620-4530-99B0-4C3761080EBD}"/>
    <cellStyle name="40% - Accent4 7 2 4 2" xfId="14135" xr:uid="{912E85DC-EE18-40AF-A338-62EB43FF46F3}"/>
    <cellStyle name="40% - Accent4 7 2 4 2 2" xfId="31960" xr:uid="{3B326BE0-7A99-4C68-9586-4875E6EF022A}"/>
    <cellStyle name="40% - Accent4 7 2 4 3" xfId="23460" xr:uid="{BBBA5F56-184C-4993-88A0-1722B8244457}"/>
    <cellStyle name="40% - Accent4 7 2 5" xfId="9975" xr:uid="{5379943E-BC08-48AC-A0CD-A8CC41CD5C59}"/>
    <cellStyle name="40% - Accent4 7 2 5 2" xfId="27800" xr:uid="{2F93F4E4-5008-4DAB-9D0F-6592FE4EA801}"/>
    <cellStyle name="40% - Accent4 7 2 6" xfId="19300" xr:uid="{7560FAF3-7288-47F4-97FE-13D434CDA792}"/>
    <cellStyle name="40% - Accent4 7 3" xfId="1892" xr:uid="{2862198F-1FC6-481D-9BBD-2232864A5BFF}"/>
    <cellStyle name="40% - Accent4 7 3 2" xfId="3972" xr:uid="{FB734F23-96E8-4915-946F-C24C3F43DF7C}"/>
    <cellStyle name="40% - Accent4 7 3 2 2" xfId="8132" xr:uid="{96C8307B-2759-4F33-AFF2-0E432794433B}"/>
    <cellStyle name="40% - Accent4 7 3 2 2 2" xfId="16715" xr:uid="{DFF3A3CA-6604-4EA0-B4B0-8BE9C1CA91D5}"/>
    <cellStyle name="40% - Accent4 7 3 2 2 2 2" xfId="34540" xr:uid="{194C22F3-0F9C-4154-9DC0-63F3A2436138}"/>
    <cellStyle name="40% - Accent4 7 3 2 2 3" xfId="26040" xr:uid="{4F7A5C9E-EAA1-45A9-9D6C-BF9F000332BB}"/>
    <cellStyle name="40% - Accent4 7 3 2 3" xfId="12555" xr:uid="{112C0301-EA10-49A3-8084-9C653D879FFA}"/>
    <cellStyle name="40% - Accent4 7 3 2 3 2" xfId="30380" xr:uid="{2AFEB1BC-1054-498C-A2C8-1260AA43CAF0}"/>
    <cellStyle name="40% - Accent4 7 3 2 4" xfId="21880" xr:uid="{82E0D0E1-8607-459C-90E9-8074F5330BDF}"/>
    <cellStyle name="40% - Accent4 7 3 3" xfId="6052" xr:uid="{8E079C98-9228-4E21-B8A7-B91C80E783AB}"/>
    <cellStyle name="40% - Accent4 7 3 3 2" xfId="14635" xr:uid="{FB07D828-783B-489C-B3D9-F504D950C7AB}"/>
    <cellStyle name="40% - Accent4 7 3 3 2 2" xfId="32460" xr:uid="{880C489B-1E82-4B17-AF02-016B780CF1E1}"/>
    <cellStyle name="40% - Accent4 7 3 3 3" xfId="23960" xr:uid="{71D1C55E-3DC2-4F67-A6F4-E2539BF6404B}"/>
    <cellStyle name="40% - Accent4 7 3 4" xfId="10475" xr:uid="{8AFBEC35-CF8D-4B5D-8418-4121C96DD846}"/>
    <cellStyle name="40% - Accent4 7 3 4 2" xfId="28300" xr:uid="{E42B8314-2113-4072-8E1A-A271E44FAC44}"/>
    <cellStyle name="40% - Accent4 7 3 5" xfId="19800" xr:uid="{A1698555-2D43-4974-9238-9BE2FD03A9CE}"/>
    <cellStyle name="40% - Accent4 7 4" xfId="2992" xr:uid="{576E20C7-30B9-4351-869B-46E14675F544}"/>
    <cellStyle name="40% - Accent4 7 4 2" xfId="7152" xr:uid="{BB7F7E43-01C0-4E5E-9EE0-1E55754A2784}"/>
    <cellStyle name="40% - Accent4 7 4 2 2" xfId="15735" xr:uid="{2D7F18DE-BB1F-4A40-B981-1B03DADD04B8}"/>
    <cellStyle name="40% - Accent4 7 4 2 2 2" xfId="33560" xr:uid="{3ADF12D8-B9C2-404E-A8C7-58FBA6B1766F}"/>
    <cellStyle name="40% - Accent4 7 4 2 3" xfId="25060" xr:uid="{6D31AC22-E3F9-4160-9F26-B878416D5075}"/>
    <cellStyle name="40% - Accent4 7 4 3" xfId="11575" xr:uid="{AE0D610F-E53D-441D-92A4-BC15C18B6698}"/>
    <cellStyle name="40% - Accent4 7 4 3 2" xfId="29400" xr:uid="{6F6AD8CD-C2A9-415F-8C09-39B883955EBD}"/>
    <cellStyle name="40% - Accent4 7 4 4" xfId="20900" xr:uid="{C96128FB-EC4D-44A7-8DB9-C8F7D36E83E7}"/>
    <cellStyle name="40% - Accent4 7 5" xfId="5072" xr:uid="{92AD09D1-DE39-49BA-94D7-8F4D5DEBCA6E}"/>
    <cellStyle name="40% - Accent4 7 5 2" xfId="13655" xr:uid="{6B483D86-1A0B-47AF-9A22-C0047F5DD497}"/>
    <cellStyle name="40% - Accent4 7 5 2 2" xfId="31480" xr:uid="{1A5D88D8-CDC4-46D3-AC25-3205A7839B5B}"/>
    <cellStyle name="40% - Accent4 7 5 3" xfId="22980" xr:uid="{5553E121-E062-4464-9C9B-2BE7E8DCDCAE}"/>
    <cellStyle name="40% - Accent4 7 6" xfId="9495" xr:uid="{68823CA8-6E9A-4C18-90C8-911E94CEF6C8}"/>
    <cellStyle name="40% - Accent4 7 6 2" xfId="27320" xr:uid="{D6295578-5D92-49B9-A2BD-D0847F63347D}"/>
    <cellStyle name="40% - Accent4 7 7" xfId="18820" xr:uid="{D55B9B78-EB27-4B8D-ABED-6EB4350AF014}"/>
    <cellStyle name="40% - Accent4 70" xfId="18440" xr:uid="{D892FFBB-2872-43A7-ADE9-A0841B5FDD10}"/>
    <cellStyle name="40% - Accent4 71" xfId="18460" xr:uid="{A1E75FCE-EA70-4BCB-8D68-032C0A440317}"/>
    <cellStyle name="40% - Accent4 72" xfId="18480" xr:uid="{AF612325-0017-49A4-9D5A-A800892679C4}"/>
    <cellStyle name="40% - Accent4 73" xfId="18500" xr:uid="{A00B7AEC-9EB6-41D4-8469-2A9C4D8C04E6}"/>
    <cellStyle name="40% - Accent4 74" xfId="18520" xr:uid="{19E18565-C3B0-4C2E-BFD4-297BDF8E6A80}"/>
    <cellStyle name="40% - Accent4 75" xfId="18540" xr:uid="{7D881978-2ACC-4DD4-93EA-D527C3878C2A}"/>
    <cellStyle name="40% - Accent4 76" xfId="18560" xr:uid="{6DD1CCA2-FC69-4744-9F70-79E157059C3B}"/>
    <cellStyle name="40% - Accent4 77" xfId="18580" xr:uid="{E6BAEB5F-5F32-4F53-9944-E0EB8D902719}"/>
    <cellStyle name="40% - Accent4 78" xfId="18600" xr:uid="{19303ADA-17E4-4E7A-B1B4-CECE7C0A7661}"/>
    <cellStyle name="40% - Accent4 79" xfId="18620" xr:uid="{D9E0DA73-5D5D-4A0D-AB60-84F88269A353}"/>
    <cellStyle name="40% - Accent4 8" xfId="697" xr:uid="{C658A379-70F1-4DD4-8E15-AD10D26BD70F}"/>
    <cellStyle name="40% - Accent4 8 2" xfId="1303" xr:uid="{79D4AC78-6EA8-4DC5-918C-7EB612A48A7B}"/>
    <cellStyle name="40% - Accent4 8 2 2" xfId="2392" xr:uid="{C8EEAD2D-0184-4541-9924-F5E0EF1E911E}"/>
    <cellStyle name="40% - Accent4 8 2 2 2" xfId="4472" xr:uid="{74122DD7-CF86-49C1-A407-EBF3DFB9E063}"/>
    <cellStyle name="40% - Accent4 8 2 2 2 2" xfId="8632" xr:uid="{C414AD6D-AB4A-4EF5-854B-ECE22A95C7E7}"/>
    <cellStyle name="40% - Accent4 8 2 2 2 2 2" xfId="17215" xr:uid="{54CF637A-49D1-4F82-9304-250D741718F3}"/>
    <cellStyle name="40% - Accent4 8 2 2 2 2 2 2" xfId="35040" xr:uid="{1D6B0856-0CB6-42E8-8FFD-6FB1A8A7E887}"/>
    <cellStyle name="40% - Accent4 8 2 2 2 2 3" xfId="26540" xr:uid="{E8C1C644-FC94-4562-A0C0-5E7C0A4AB505}"/>
    <cellStyle name="40% - Accent4 8 2 2 2 3" xfId="13055" xr:uid="{98EB2988-C1B0-4496-A13E-2FC570CAE444}"/>
    <cellStyle name="40% - Accent4 8 2 2 2 3 2" xfId="30880" xr:uid="{97B9CC22-455E-4CB5-A131-7FEAF23A3195}"/>
    <cellStyle name="40% - Accent4 8 2 2 2 4" xfId="22380" xr:uid="{450FBE75-30DA-4B7E-8FA6-0DFDA70591DA}"/>
    <cellStyle name="40% - Accent4 8 2 2 3" xfId="6552" xr:uid="{C114E538-C1B4-40AC-8B28-6E2C996F7B93}"/>
    <cellStyle name="40% - Accent4 8 2 2 3 2" xfId="15135" xr:uid="{E3DF952B-94D5-4B59-B615-242D4FEFBE52}"/>
    <cellStyle name="40% - Accent4 8 2 2 3 2 2" xfId="32960" xr:uid="{D3C93301-F3F5-4ED9-BDF9-E8A5D0F69260}"/>
    <cellStyle name="40% - Accent4 8 2 2 3 3" xfId="24460" xr:uid="{D826A71F-9C1B-4157-9223-78286C1E30BA}"/>
    <cellStyle name="40% - Accent4 8 2 2 4" xfId="10975" xr:uid="{9103CACF-FAB9-4924-B642-573E020DF4D0}"/>
    <cellStyle name="40% - Accent4 8 2 2 4 2" xfId="28800" xr:uid="{9220CE97-E67A-4DA8-9980-431E91FFDE4B}"/>
    <cellStyle name="40% - Accent4 8 2 2 5" xfId="20300" xr:uid="{26810773-BE46-4117-9229-752E8E88A828}"/>
    <cellStyle name="40% - Accent4 8 2 3" xfId="3492" xr:uid="{A817CCE4-2ABB-4BD1-9B11-CD4474277D51}"/>
    <cellStyle name="40% - Accent4 8 2 3 2" xfId="7652" xr:uid="{6CCAB466-23DC-4F8C-80E1-B3608BE2CB37}"/>
    <cellStyle name="40% - Accent4 8 2 3 2 2" xfId="16235" xr:uid="{357222C0-1830-46B4-8D22-54F6D1D78977}"/>
    <cellStyle name="40% - Accent4 8 2 3 2 2 2" xfId="34060" xr:uid="{197344E7-D3A4-43B5-AEB3-D84C2BDD4198}"/>
    <cellStyle name="40% - Accent4 8 2 3 2 3" xfId="25560" xr:uid="{442F464E-A3B8-463A-A0E9-F3E4B5E112D3}"/>
    <cellStyle name="40% - Accent4 8 2 3 3" xfId="12075" xr:uid="{EDBD1FFB-6636-44C4-A81A-048DE0036BD4}"/>
    <cellStyle name="40% - Accent4 8 2 3 3 2" xfId="29900" xr:uid="{96FEED0D-FD1A-413C-B08E-23EFDEFC8ED6}"/>
    <cellStyle name="40% - Accent4 8 2 3 4" xfId="21400" xr:uid="{68F8E8A1-C1BE-406B-BF04-2BFB6E1C9B98}"/>
    <cellStyle name="40% - Accent4 8 2 4" xfId="5572" xr:uid="{4D37C15E-7194-47AB-B5C1-C44B9C641F74}"/>
    <cellStyle name="40% - Accent4 8 2 4 2" xfId="14155" xr:uid="{C2B9E9A9-317E-4904-9FCD-BD51952E3B66}"/>
    <cellStyle name="40% - Accent4 8 2 4 2 2" xfId="31980" xr:uid="{4F184128-7C51-4DF0-9DA9-C83E089484C5}"/>
    <cellStyle name="40% - Accent4 8 2 4 3" xfId="23480" xr:uid="{33D365DE-C6B4-4668-A135-920A26E48D9C}"/>
    <cellStyle name="40% - Accent4 8 2 5" xfId="9995" xr:uid="{1306DA0C-04C5-4D21-9AE5-9D475902EC32}"/>
    <cellStyle name="40% - Accent4 8 2 5 2" xfId="27820" xr:uid="{FB3C83E9-C676-47D8-AC43-DBF2EFCD3C96}"/>
    <cellStyle name="40% - Accent4 8 2 6" xfId="19320" xr:uid="{B649B0F5-81B9-44ED-A710-62AE686418D0}"/>
    <cellStyle name="40% - Accent4 8 3" xfId="1912" xr:uid="{B9BFEE61-5207-40D8-B62F-C5B470E0E3F5}"/>
    <cellStyle name="40% - Accent4 8 3 2" xfId="3992" xr:uid="{C551B594-8E44-45C0-9D5C-7B3713FD4ACA}"/>
    <cellStyle name="40% - Accent4 8 3 2 2" xfId="8152" xr:uid="{B40DDF56-EDB9-43A7-8E7B-64CBED3BCBBB}"/>
    <cellStyle name="40% - Accent4 8 3 2 2 2" xfId="16735" xr:uid="{F246681D-3D52-43A3-A881-9741C86811BB}"/>
    <cellStyle name="40% - Accent4 8 3 2 2 2 2" xfId="34560" xr:uid="{8650F3D5-BDAB-48B2-8D63-CC4A0015777C}"/>
    <cellStyle name="40% - Accent4 8 3 2 2 3" xfId="26060" xr:uid="{06F9D232-D3BB-4913-9AA0-F38129190EAB}"/>
    <cellStyle name="40% - Accent4 8 3 2 3" xfId="12575" xr:uid="{44843C35-BBF3-44EB-879F-633C922CBC0C}"/>
    <cellStyle name="40% - Accent4 8 3 2 3 2" xfId="30400" xr:uid="{8DD3FFA9-917F-4B56-882E-EA564E234762}"/>
    <cellStyle name="40% - Accent4 8 3 2 4" xfId="21900" xr:uid="{AC9DB9A9-D2DF-4DA7-A5BA-B25753F77373}"/>
    <cellStyle name="40% - Accent4 8 3 3" xfId="6072" xr:uid="{616D4313-C398-481C-BE4A-9A75D504C155}"/>
    <cellStyle name="40% - Accent4 8 3 3 2" xfId="14655" xr:uid="{86B6257D-6557-41F0-B5A7-5A443C3A55A6}"/>
    <cellStyle name="40% - Accent4 8 3 3 2 2" xfId="32480" xr:uid="{F8FAE22E-2C0B-4434-A80C-4ACE1C45C901}"/>
    <cellStyle name="40% - Accent4 8 3 3 3" xfId="23980" xr:uid="{06FB320D-FA3F-493F-8C5C-2A917C118FDA}"/>
    <cellStyle name="40% - Accent4 8 3 4" xfId="10495" xr:uid="{6EEBD16B-9FC3-43AC-A1DE-841E915AA715}"/>
    <cellStyle name="40% - Accent4 8 3 4 2" xfId="28320" xr:uid="{804FE0C5-37D5-485C-8F22-8713DF06593C}"/>
    <cellStyle name="40% - Accent4 8 3 5" xfId="19820" xr:uid="{61BE1888-5F93-4925-8F67-21E9E20D0461}"/>
    <cellStyle name="40% - Accent4 8 4" xfId="3012" xr:uid="{FB0EB2D6-BD0C-4875-9925-2C8024E2939F}"/>
    <cellStyle name="40% - Accent4 8 4 2" xfId="7172" xr:uid="{F8C10CC1-53B1-4C7F-A771-CC4455052344}"/>
    <cellStyle name="40% - Accent4 8 4 2 2" xfId="15755" xr:uid="{CD61A9A5-464F-447E-8A42-61B1045CBFDB}"/>
    <cellStyle name="40% - Accent4 8 4 2 2 2" xfId="33580" xr:uid="{0C030285-F671-4BDE-B43A-0B143874C525}"/>
    <cellStyle name="40% - Accent4 8 4 2 3" xfId="25080" xr:uid="{5D381C3A-E7E3-4029-B67F-0329467454E2}"/>
    <cellStyle name="40% - Accent4 8 4 3" xfId="11595" xr:uid="{DDA5A7EF-C5A1-4879-B141-AAFCBADAE9E6}"/>
    <cellStyle name="40% - Accent4 8 4 3 2" xfId="29420" xr:uid="{3F121FD1-1DE6-4E06-B252-1294F869CDBC}"/>
    <cellStyle name="40% - Accent4 8 4 4" xfId="20920" xr:uid="{CBDAE836-0B90-452F-8AFB-F144C1730D62}"/>
    <cellStyle name="40% - Accent4 8 5" xfId="5092" xr:uid="{CF146D69-FD00-43B8-AF31-16A5A0F0BB74}"/>
    <cellStyle name="40% - Accent4 8 5 2" xfId="13675" xr:uid="{CFF5745D-3DF8-4DAD-B1C3-645D7C8CE217}"/>
    <cellStyle name="40% - Accent4 8 5 2 2" xfId="31500" xr:uid="{29AD0475-2D4D-4A9E-A2D1-D8A1EF8D6FEE}"/>
    <cellStyle name="40% - Accent4 8 5 3" xfId="23000" xr:uid="{4AF34708-A279-44E8-B93A-656B4FC75A1F}"/>
    <cellStyle name="40% - Accent4 8 6" xfId="9515" xr:uid="{13DB3AAA-614C-4B5A-B397-7CB3FA84CE7C}"/>
    <cellStyle name="40% - Accent4 8 6 2" xfId="27340" xr:uid="{3618565C-0A8F-462B-A02F-D8AA280F055D}"/>
    <cellStyle name="40% - Accent4 8 7" xfId="18840" xr:uid="{CB048BA0-4E4A-41B5-96DD-CAE6672AA7D8}"/>
    <cellStyle name="40% - Accent4 80" xfId="18640" xr:uid="{E00C6F79-A5FE-436B-8740-B4C578834FF0}"/>
    <cellStyle name="40% - Accent4 81" xfId="18660" xr:uid="{027C5C7A-F5F9-47FD-96DD-5484C7ED76D2}"/>
    <cellStyle name="40% - Accent4 82" xfId="35780" xr:uid="{311FDBF9-B84B-472D-A3CC-BFC6455F89E5}"/>
    <cellStyle name="40% - Accent4 83" xfId="35800" xr:uid="{76344AD2-6475-4368-AC04-A03254BB9CC3}"/>
    <cellStyle name="40% - Accent4 84" xfId="35820" xr:uid="{EC5FCB01-2393-4132-B5BB-9271F56C7F3A}"/>
    <cellStyle name="40% - Accent4 85" xfId="35840" xr:uid="{583A8093-0616-4B1C-A744-48B04D88F71F}"/>
    <cellStyle name="40% - Accent4 86" xfId="35860" xr:uid="{E6B4CFE0-4D19-47FC-8268-C73B4046693A}"/>
    <cellStyle name="40% - Accent4 87" xfId="35880" xr:uid="{58D41538-DA79-494F-9C0C-DDB25B9C6A0B}"/>
    <cellStyle name="40% - Accent4 88" xfId="35900" xr:uid="{5596B1F7-BABD-4358-AC71-C6E74C52EF5D}"/>
    <cellStyle name="40% - Accent4 89" xfId="35920" xr:uid="{73DC2BC8-5853-4D84-82C3-D3E4175FF7D1}"/>
    <cellStyle name="40% - Accent4 9" xfId="720" xr:uid="{050C8A1E-A969-4CFC-8B91-52F7D9A88D2B}"/>
    <cellStyle name="40% - Accent4 9 2" xfId="1326" xr:uid="{E6222402-801F-4504-B140-52E195945B27}"/>
    <cellStyle name="40% - Accent4 9 2 2" xfId="2412" xr:uid="{9C8631E1-0643-44C5-ABE1-A9AA4D1E286D}"/>
    <cellStyle name="40% - Accent4 9 2 2 2" xfId="4492" xr:uid="{918D1378-F702-4DF6-A2BD-FEF974E54DF5}"/>
    <cellStyle name="40% - Accent4 9 2 2 2 2" xfId="8652" xr:uid="{EAFE86F7-63C3-4693-B7C5-FD20DDC8E8DB}"/>
    <cellStyle name="40% - Accent4 9 2 2 2 2 2" xfId="17235" xr:uid="{964AD280-AB23-40B2-8DA8-75F7130E185C}"/>
    <cellStyle name="40% - Accent4 9 2 2 2 2 2 2" xfId="35060" xr:uid="{A2EA7336-3D5B-4263-9147-6F5059328BA1}"/>
    <cellStyle name="40% - Accent4 9 2 2 2 2 3" xfId="26560" xr:uid="{722508F7-D411-47BC-B014-895E9BE89696}"/>
    <cellStyle name="40% - Accent4 9 2 2 2 3" xfId="13075" xr:uid="{F2678A85-CA35-4A50-A4CE-CAE65B5F7323}"/>
    <cellStyle name="40% - Accent4 9 2 2 2 3 2" xfId="30900" xr:uid="{A3035637-E816-4993-9E34-8453EEE5E43C}"/>
    <cellStyle name="40% - Accent4 9 2 2 2 4" xfId="22400" xr:uid="{5E224E07-2332-4DDB-89A5-C7B8FA4E4C71}"/>
    <cellStyle name="40% - Accent4 9 2 2 3" xfId="6572" xr:uid="{7B575956-2A7F-4BA7-AC58-7BA8D78636BF}"/>
    <cellStyle name="40% - Accent4 9 2 2 3 2" xfId="15155" xr:uid="{56D742AE-E832-481E-8784-37C152F79C7D}"/>
    <cellStyle name="40% - Accent4 9 2 2 3 2 2" xfId="32980" xr:uid="{9145232E-E06D-4C7E-A292-532EDB48E394}"/>
    <cellStyle name="40% - Accent4 9 2 2 3 3" xfId="24480" xr:uid="{B521F2AB-C5A2-49D3-8410-316D5BB2B89E}"/>
    <cellStyle name="40% - Accent4 9 2 2 4" xfId="10995" xr:uid="{59FCD547-C2A1-425E-8110-2BA296E81E33}"/>
    <cellStyle name="40% - Accent4 9 2 2 4 2" xfId="28820" xr:uid="{7772F47F-3B96-4327-AA7D-C8DEEA8EBAAB}"/>
    <cellStyle name="40% - Accent4 9 2 2 5" xfId="20320" xr:uid="{CA47CCE1-CB6F-4CCC-8A36-80DBCB29AC52}"/>
    <cellStyle name="40% - Accent4 9 2 3" xfId="3512" xr:uid="{F8AC288A-FD95-4946-90EF-88D836D73DD8}"/>
    <cellStyle name="40% - Accent4 9 2 3 2" xfId="7672" xr:uid="{C8DC9737-BBF3-49D4-8222-4CA16516D8E5}"/>
    <cellStyle name="40% - Accent4 9 2 3 2 2" xfId="16255" xr:uid="{D2F12C20-52CF-4897-A3A9-2F5BEAEB62B2}"/>
    <cellStyle name="40% - Accent4 9 2 3 2 2 2" xfId="34080" xr:uid="{086AE345-272B-4CD2-ACB9-257A08537CB3}"/>
    <cellStyle name="40% - Accent4 9 2 3 2 3" xfId="25580" xr:uid="{8E91E9E0-5DB0-465C-A73D-FC81F6861DA2}"/>
    <cellStyle name="40% - Accent4 9 2 3 3" xfId="12095" xr:uid="{3431D09E-AFC6-42C6-8727-352912A906DF}"/>
    <cellStyle name="40% - Accent4 9 2 3 3 2" xfId="29920" xr:uid="{D0256669-B241-417B-85A6-4011C7D5CDA6}"/>
    <cellStyle name="40% - Accent4 9 2 3 4" xfId="21420" xr:uid="{F9975691-FE38-46DA-9F67-8220BDF7C10D}"/>
    <cellStyle name="40% - Accent4 9 2 4" xfId="5592" xr:uid="{F79F01A0-CD17-4A30-8090-CC08779A8E9D}"/>
    <cellStyle name="40% - Accent4 9 2 4 2" xfId="14175" xr:uid="{12DBCF9B-07D7-41F9-A551-CC4EF1F46E05}"/>
    <cellStyle name="40% - Accent4 9 2 4 2 2" xfId="32000" xr:uid="{1349A5D5-9D88-4E3C-8F50-302BC7C2FF5D}"/>
    <cellStyle name="40% - Accent4 9 2 4 3" xfId="23500" xr:uid="{BAAD5AB6-EF9C-4D59-BEA0-2121F7300D38}"/>
    <cellStyle name="40% - Accent4 9 2 5" xfId="10015" xr:uid="{377CA8A6-53A8-48FB-826E-0CA71A5BFDD5}"/>
    <cellStyle name="40% - Accent4 9 2 5 2" xfId="27840" xr:uid="{A2052235-AF9A-4718-BD55-E4605AF7971D}"/>
    <cellStyle name="40% - Accent4 9 2 6" xfId="19340" xr:uid="{5451155F-23DE-4CBF-9E07-58CFFF39C1E3}"/>
    <cellStyle name="40% - Accent4 9 3" xfId="1932" xr:uid="{79FFE183-48BF-4530-853A-CDFB8877C254}"/>
    <cellStyle name="40% - Accent4 9 3 2" xfId="4012" xr:uid="{5E7B8C93-B890-4E29-99B0-2A10054AE735}"/>
    <cellStyle name="40% - Accent4 9 3 2 2" xfId="8172" xr:uid="{FFA991DB-5F14-4376-9C12-F70C80956264}"/>
    <cellStyle name="40% - Accent4 9 3 2 2 2" xfId="16755" xr:uid="{6A63AFE6-81E5-4A6B-8DD0-9338432C4560}"/>
    <cellStyle name="40% - Accent4 9 3 2 2 2 2" xfId="34580" xr:uid="{AD5F19A1-D11F-4040-B332-FC0B31110137}"/>
    <cellStyle name="40% - Accent4 9 3 2 2 3" xfId="26080" xr:uid="{BEEF53E5-D366-49FA-8B0D-7A5D2339BDB8}"/>
    <cellStyle name="40% - Accent4 9 3 2 3" xfId="12595" xr:uid="{D12C5EFD-47D7-4E24-B318-FD0DBDFF4F62}"/>
    <cellStyle name="40% - Accent4 9 3 2 3 2" xfId="30420" xr:uid="{E1723BF2-CCF8-4F76-9133-E4C44DB4FD9E}"/>
    <cellStyle name="40% - Accent4 9 3 2 4" xfId="21920" xr:uid="{81048D16-2C72-4D12-9E80-0CA478C3AB83}"/>
    <cellStyle name="40% - Accent4 9 3 3" xfId="6092" xr:uid="{B99B04F4-D3FF-4EB1-994A-2D44C587CB8B}"/>
    <cellStyle name="40% - Accent4 9 3 3 2" xfId="14675" xr:uid="{F1526BE2-4400-48FF-8DA8-5143B1BDFE4A}"/>
    <cellStyle name="40% - Accent4 9 3 3 2 2" xfId="32500" xr:uid="{ACCAFCAC-943E-49A2-9C24-5C00593660AD}"/>
    <cellStyle name="40% - Accent4 9 3 3 3" xfId="24000" xr:uid="{3B9FF3F7-D055-4775-973D-BE26BFB0176E}"/>
    <cellStyle name="40% - Accent4 9 3 4" xfId="10515" xr:uid="{67D144B9-31C5-42E5-AFC2-77FA341B3B78}"/>
    <cellStyle name="40% - Accent4 9 3 4 2" xfId="28340" xr:uid="{E0991404-5816-48A8-801B-64F972A63479}"/>
    <cellStyle name="40% - Accent4 9 3 5" xfId="19840" xr:uid="{1BF5D6A7-D5B1-4460-BA79-7280A7E88635}"/>
    <cellStyle name="40% - Accent4 9 4" xfId="3032" xr:uid="{1ED0837C-D250-4875-ADE2-D3D3FCAEB849}"/>
    <cellStyle name="40% - Accent4 9 4 2" xfId="7192" xr:uid="{7630CD26-5436-48E9-96C2-E84CCA7449B4}"/>
    <cellStyle name="40% - Accent4 9 4 2 2" xfId="15775" xr:uid="{196EAC15-7460-40A8-A098-6CFA1B1BE12F}"/>
    <cellStyle name="40% - Accent4 9 4 2 2 2" xfId="33600" xr:uid="{63321CBD-A45B-413A-AE8D-BEBF053CDE29}"/>
    <cellStyle name="40% - Accent4 9 4 2 3" xfId="25100" xr:uid="{A779E14D-0008-40BB-A34B-71D20E9E681D}"/>
    <cellStyle name="40% - Accent4 9 4 3" xfId="11615" xr:uid="{E13E7A87-36EE-4D94-9CF0-C1F3AE04B9B6}"/>
    <cellStyle name="40% - Accent4 9 4 3 2" xfId="29440" xr:uid="{77AA1D7A-4562-4843-BDB4-16EA47D71EE6}"/>
    <cellStyle name="40% - Accent4 9 4 4" xfId="20940" xr:uid="{01E7F62A-16CA-4CCC-8060-6B15FAB8DC03}"/>
    <cellStyle name="40% - Accent4 9 5" xfId="5112" xr:uid="{4746C8E2-DD9B-4DBD-97E0-BE6810A0D9F9}"/>
    <cellStyle name="40% - Accent4 9 5 2" xfId="13695" xr:uid="{C797A46D-7198-4973-8F68-2D8D4318478C}"/>
    <cellStyle name="40% - Accent4 9 5 2 2" xfId="31520" xr:uid="{24F3759C-3090-43FA-831E-818E914A2A31}"/>
    <cellStyle name="40% - Accent4 9 5 3" xfId="23020" xr:uid="{33A19D4A-7542-4DF2-BF1A-0834FE3FC387}"/>
    <cellStyle name="40% - Accent4 9 6" xfId="9535" xr:uid="{1FC03553-8C4C-40B0-B23D-C194DFBB413B}"/>
    <cellStyle name="40% - Accent4 9 6 2" xfId="27360" xr:uid="{2BF6F904-3EFC-455E-8459-78BFA0A9F7D0}"/>
    <cellStyle name="40% - Accent4 9 7" xfId="18860" xr:uid="{19330368-298D-4A07-88D3-034CB745C119}"/>
    <cellStyle name="40% - Accent4 90" xfId="35940" xr:uid="{98C50A25-0264-4535-903F-6CABD5D3D5E2}"/>
    <cellStyle name="40% - Accent4 91" xfId="35960" xr:uid="{4E1162B8-7293-4AE0-B33A-F96451E46B9C}"/>
    <cellStyle name="40% - Accent4 92" xfId="35980" xr:uid="{CD03EE77-6131-4F4C-8BFA-A4C52599DBA9}"/>
    <cellStyle name="40% - Accent4 93" xfId="36000" xr:uid="{732853E2-E01D-49EB-8846-B12BB33EFB0B}"/>
    <cellStyle name="40% - Accent4 94" xfId="36020" xr:uid="{9787D481-8E43-4944-BB3F-AF6877F0FABD}"/>
    <cellStyle name="40% - Accent4 95" xfId="36040" xr:uid="{0CC4D7EC-6E7E-4870-814D-34D3177DB982}"/>
    <cellStyle name="40% - Accent4 96" xfId="36060" xr:uid="{7AC450FC-6CE6-47D9-96AC-F3EA41543A44}"/>
    <cellStyle name="40% - Accent4 97" xfId="36080" xr:uid="{095739F0-3027-4838-84D5-81ECBA848C9F}"/>
    <cellStyle name="40% - Accent4 98" xfId="36100" xr:uid="{E8391F34-8E85-4888-9D75-4B29A73C8102}"/>
    <cellStyle name="40% - Accent4 99" xfId="36120" xr:uid="{1F2CE574-C2D1-464D-AF6E-B58B21DDD884}"/>
    <cellStyle name="40% - Accent5" xfId="58" builtinId="47" customBuiltin="1"/>
    <cellStyle name="40% - Accent5 10" xfId="746" xr:uid="{5B514F40-81AE-4056-8D6C-41FDBD58F3F6}"/>
    <cellStyle name="40% - Accent5 10 2" xfId="1352" xr:uid="{2EBE6CE9-DED5-498A-A768-6B3D9FC5770C}"/>
    <cellStyle name="40% - Accent5 10 2 2" xfId="2435" xr:uid="{365186CC-3A8E-41BD-B1F5-3D2BF5FF95D3}"/>
    <cellStyle name="40% - Accent5 10 2 2 2" xfId="4515" xr:uid="{2BB61A7B-C5B0-4697-B57F-8A1511C1DBE2}"/>
    <cellStyle name="40% - Accent5 10 2 2 2 2" xfId="8675" xr:uid="{F13C7D1D-905F-457F-A3B6-791F0F05557F}"/>
    <cellStyle name="40% - Accent5 10 2 2 2 2 2" xfId="17258" xr:uid="{41391567-AA6D-4C50-9F21-A9227ABBA10C}"/>
    <cellStyle name="40% - Accent5 10 2 2 2 2 2 2" xfId="35083" xr:uid="{A82700FB-D555-45CE-A5DE-26D48C792260}"/>
    <cellStyle name="40% - Accent5 10 2 2 2 2 3" xfId="26583" xr:uid="{7DF6585D-FAD7-4D16-B191-717A45451D42}"/>
    <cellStyle name="40% - Accent5 10 2 2 2 3" xfId="13098" xr:uid="{1D2B817B-1F84-4C17-B7EC-37B4985F7E49}"/>
    <cellStyle name="40% - Accent5 10 2 2 2 3 2" xfId="30923" xr:uid="{FAA341A2-5B59-4285-AE01-59C05B56A0C0}"/>
    <cellStyle name="40% - Accent5 10 2 2 2 4" xfId="22423" xr:uid="{2CA221BB-66FB-4518-9E21-2040D0683090}"/>
    <cellStyle name="40% - Accent5 10 2 2 3" xfId="6595" xr:uid="{45D6297F-1845-43EA-A79A-55B7512C1950}"/>
    <cellStyle name="40% - Accent5 10 2 2 3 2" xfId="15178" xr:uid="{A49FBB2C-E649-4805-B0A1-73BDC4245948}"/>
    <cellStyle name="40% - Accent5 10 2 2 3 2 2" xfId="33003" xr:uid="{62067D72-1B61-424D-ADED-069C3C19D3CF}"/>
    <cellStyle name="40% - Accent5 10 2 2 3 3" xfId="24503" xr:uid="{A5F24E0A-60AE-4834-A6F8-BFB92A398DB1}"/>
    <cellStyle name="40% - Accent5 10 2 2 4" xfId="11018" xr:uid="{5BE602A9-00F9-4E68-AFEC-B9DAAD3758B5}"/>
    <cellStyle name="40% - Accent5 10 2 2 4 2" xfId="28843" xr:uid="{BA463B48-F494-47B8-9CB9-D9D041CFC7C5}"/>
    <cellStyle name="40% - Accent5 10 2 2 5" xfId="20343" xr:uid="{6AB9133C-85DF-4ABD-A256-67BE04832DB6}"/>
    <cellStyle name="40% - Accent5 10 2 3" xfId="3535" xr:uid="{89EE9D99-35DD-4AFC-B6B4-B5AC96851A40}"/>
    <cellStyle name="40% - Accent5 10 2 3 2" xfId="7695" xr:uid="{8E396D0E-0F8D-4B31-BF94-46AE587C7FDD}"/>
    <cellStyle name="40% - Accent5 10 2 3 2 2" xfId="16278" xr:uid="{F0512EDB-461A-4B0E-A1F1-F7DB91D80516}"/>
    <cellStyle name="40% - Accent5 10 2 3 2 2 2" xfId="34103" xr:uid="{02743BAB-43C8-4FE3-9441-19DECB4455EE}"/>
    <cellStyle name="40% - Accent5 10 2 3 2 3" xfId="25603" xr:uid="{BEA97D25-FCFA-4DBC-AB84-BF8FC72D5407}"/>
    <cellStyle name="40% - Accent5 10 2 3 3" xfId="12118" xr:uid="{49FE3224-33D8-45A8-A52D-68C69F111001}"/>
    <cellStyle name="40% - Accent5 10 2 3 3 2" xfId="29943" xr:uid="{4A0045B8-D53B-4C04-818D-C94DA740C773}"/>
    <cellStyle name="40% - Accent5 10 2 3 4" xfId="21443" xr:uid="{19324FEA-70C9-409C-A734-4F6F5C189946}"/>
    <cellStyle name="40% - Accent5 10 2 4" xfId="5615" xr:uid="{3A8F388C-BBFF-4653-8E3A-295871CABCE7}"/>
    <cellStyle name="40% - Accent5 10 2 4 2" xfId="14198" xr:uid="{779B8410-DDCF-46E3-9B6E-739E75F3D828}"/>
    <cellStyle name="40% - Accent5 10 2 4 2 2" xfId="32023" xr:uid="{3E9B4ABD-A253-44C6-91C4-7B9A0129377C}"/>
    <cellStyle name="40% - Accent5 10 2 4 3" xfId="23523" xr:uid="{5C304386-9CC4-41EE-82A1-81CE3BB3DF01}"/>
    <cellStyle name="40% - Accent5 10 2 5" xfId="10038" xr:uid="{E32D1993-6032-41C5-BEE2-36D07A19A81E}"/>
    <cellStyle name="40% - Accent5 10 2 5 2" xfId="27863" xr:uid="{EFAF0FC3-6B9D-4B62-8E5A-21D8308A8D15}"/>
    <cellStyle name="40% - Accent5 10 2 6" xfId="19363" xr:uid="{4FAE283B-C216-4E14-A77D-26846B4F5156}"/>
    <cellStyle name="40% - Accent5 10 3" xfId="1955" xr:uid="{9AE08E0D-D511-46E6-88AC-97E7A0658394}"/>
    <cellStyle name="40% - Accent5 10 3 2" xfId="4035" xr:uid="{01239B48-98AC-494B-AE6C-B4747949DBEB}"/>
    <cellStyle name="40% - Accent5 10 3 2 2" xfId="8195" xr:uid="{D40D75AC-28FA-4B48-896B-3A4A3B637E98}"/>
    <cellStyle name="40% - Accent5 10 3 2 2 2" xfId="16778" xr:uid="{AC6C3B56-DBFA-4486-8333-3A0E5D51BF4B}"/>
    <cellStyle name="40% - Accent5 10 3 2 2 2 2" xfId="34603" xr:uid="{758967ED-89B6-42A7-88A1-5DA8F63F6D52}"/>
    <cellStyle name="40% - Accent5 10 3 2 2 3" xfId="26103" xr:uid="{EEE9CB76-C6A7-4E98-8612-F59AD360F825}"/>
    <cellStyle name="40% - Accent5 10 3 2 3" xfId="12618" xr:uid="{65D1336B-21C9-4F74-ACED-5719AF9F2AA6}"/>
    <cellStyle name="40% - Accent5 10 3 2 3 2" xfId="30443" xr:uid="{EE3A3808-1C0E-415D-8CFF-01A28B647215}"/>
    <cellStyle name="40% - Accent5 10 3 2 4" xfId="21943" xr:uid="{08814F68-05B6-431F-91D6-DB275EA4BBD1}"/>
    <cellStyle name="40% - Accent5 10 3 3" xfId="6115" xr:uid="{17A65392-8E66-493B-B841-DFF04227B0BD}"/>
    <cellStyle name="40% - Accent5 10 3 3 2" xfId="14698" xr:uid="{DA7CA79F-2D8C-47DA-BC86-0FB4065E5005}"/>
    <cellStyle name="40% - Accent5 10 3 3 2 2" xfId="32523" xr:uid="{8681BF61-3C3C-4D4A-8E75-5CB11BEDBE71}"/>
    <cellStyle name="40% - Accent5 10 3 3 3" xfId="24023" xr:uid="{62EBC45B-4B32-42C7-AD87-74B920227817}"/>
    <cellStyle name="40% - Accent5 10 3 4" xfId="10538" xr:uid="{C5059ACB-A18D-4971-934D-86A0DA06EB28}"/>
    <cellStyle name="40% - Accent5 10 3 4 2" xfId="28363" xr:uid="{1C065F0B-1519-4975-B015-E36D77A9D36F}"/>
    <cellStyle name="40% - Accent5 10 3 5" xfId="19863" xr:uid="{9DEA3FAE-AB69-4C9C-A985-670D27190ECF}"/>
    <cellStyle name="40% - Accent5 10 4" xfId="3055" xr:uid="{62FC38F5-C1B2-4D4C-8E81-04FF111E2DFE}"/>
    <cellStyle name="40% - Accent5 10 4 2" xfId="7215" xr:uid="{2F71EFAC-E425-4B9E-819B-615DA36439DF}"/>
    <cellStyle name="40% - Accent5 10 4 2 2" xfId="15798" xr:uid="{723E6493-23C5-4F35-8C96-5859897E2B1E}"/>
    <cellStyle name="40% - Accent5 10 4 2 2 2" xfId="33623" xr:uid="{4E506270-2B3B-41F6-9839-8DB59805811D}"/>
    <cellStyle name="40% - Accent5 10 4 2 3" xfId="25123" xr:uid="{056C5AEC-5E18-4CE3-BCEA-12A40A6B3B7E}"/>
    <cellStyle name="40% - Accent5 10 4 3" xfId="11638" xr:uid="{ECF98254-3560-4F88-BD62-5CF81183FA99}"/>
    <cellStyle name="40% - Accent5 10 4 3 2" xfId="29463" xr:uid="{D33E5441-2A11-44B4-A28C-0A1DCEF8719F}"/>
    <cellStyle name="40% - Accent5 10 4 4" xfId="20963" xr:uid="{9CF5132E-2077-4E8D-AC8D-CF1AADCBFBE4}"/>
    <cellStyle name="40% - Accent5 10 5" xfId="5135" xr:uid="{09DFB55B-0E8B-4E59-8D72-E7DAAF71FFD4}"/>
    <cellStyle name="40% - Accent5 10 5 2" xfId="13718" xr:uid="{CF9B4026-A458-4215-862D-91FCDD43185B}"/>
    <cellStyle name="40% - Accent5 10 5 2 2" xfId="31543" xr:uid="{7FB7F7F7-1DA6-44A8-B671-041AD01FA13A}"/>
    <cellStyle name="40% - Accent5 10 5 3" xfId="23043" xr:uid="{7CD73DC5-A607-46C6-B2C7-95055E787D99}"/>
    <cellStyle name="40% - Accent5 10 6" xfId="9558" xr:uid="{6F5FC4E5-22F0-46F1-8C84-F16F47C1E837}"/>
    <cellStyle name="40% - Accent5 10 6 2" xfId="27383" xr:uid="{1A7CCC81-CCD8-4FCC-86D4-28369D6CF8E4}"/>
    <cellStyle name="40% - Accent5 10 7" xfId="18883" xr:uid="{1E7966AE-6D06-48EC-BCA7-E7775FDC945C}"/>
    <cellStyle name="40% - Accent5 100" xfId="36143" xr:uid="{0FA1995F-B5EC-42E1-A804-198C71386CBC}"/>
    <cellStyle name="40% - Accent5 101" xfId="36163" xr:uid="{5FED173A-7BB0-4099-A9CA-100993AF30DB}"/>
    <cellStyle name="40% - Accent5 102" xfId="36184" xr:uid="{5E041A2F-1B5B-4CA3-A2D8-E467E19C3207}"/>
    <cellStyle name="40% - Accent5 103" xfId="36204" xr:uid="{7551556D-7DA1-4B7B-9E90-810108374CD4}"/>
    <cellStyle name="40% - Accent5 104" xfId="36224" xr:uid="{99AB820E-0A62-406A-9271-BA7F8E52DFE9}"/>
    <cellStyle name="40% - Accent5 105" xfId="36244" xr:uid="{F4A9C9E4-7545-4A02-8DC7-B648BBF33DE7}"/>
    <cellStyle name="40% - Accent5 106" xfId="36264" xr:uid="{E20AED3F-59A3-4E87-AB64-E1F88CBA2EEE}"/>
    <cellStyle name="40% - Accent5 107" xfId="36284" xr:uid="{301D4509-E3AE-4F22-9527-C3972262678F}"/>
    <cellStyle name="40% - Accent5 108" xfId="36304" xr:uid="{E690B6DC-7102-4BED-9862-5FB3F291E319}"/>
    <cellStyle name="40% - Accent5 109" xfId="36324" xr:uid="{871A7518-16B8-40EB-8919-78C68A6BFD29}"/>
    <cellStyle name="40% - Accent5 11" xfId="805" xr:uid="{9448EEFE-E4B1-4DB2-A491-E2B8D802A49E}"/>
    <cellStyle name="40% - Accent5 11 2" xfId="1411" xr:uid="{BEA44F76-8875-43BD-B940-870A65C8EC4E}"/>
    <cellStyle name="40% - Accent5 11 2 2" xfId="2455" xr:uid="{28DCA831-1B4F-4C1F-AD11-9992969B36E7}"/>
    <cellStyle name="40% - Accent5 11 2 2 2" xfId="4535" xr:uid="{E642CD50-6DD6-4207-853D-B89891C5D216}"/>
    <cellStyle name="40% - Accent5 11 2 2 2 2" xfId="8695" xr:uid="{DC4E0B66-2181-4E4D-9773-7ACF67804B26}"/>
    <cellStyle name="40% - Accent5 11 2 2 2 2 2" xfId="17278" xr:uid="{4406A602-1778-46D4-B6ED-2818630333BA}"/>
    <cellStyle name="40% - Accent5 11 2 2 2 2 2 2" xfId="35103" xr:uid="{CA50205F-5DE3-47E5-8D02-0D379FDA3B84}"/>
    <cellStyle name="40% - Accent5 11 2 2 2 2 3" xfId="26603" xr:uid="{F6868CC6-71AA-40C5-AFDF-B1A76025735A}"/>
    <cellStyle name="40% - Accent5 11 2 2 2 3" xfId="13118" xr:uid="{A84B2FE8-00EA-4FCC-B56E-9F915F9C491C}"/>
    <cellStyle name="40% - Accent5 11 2 2 2 3 2" xfId="30943" xr:uid="{39F32F4B-1546-4207-885F-16B13A74BDF8}"/>
    <cellStyle name="40% - Accent5 11 2 2 2 4" xfId="22443" xr:uid="{1CACE3B5-2DD7-400A-B0F9-3ADA9C5CE682}"/>
    <cellStyle name="40% - Accent5 11 2 2 3" xfId="6615" xr:uid="{A5591F6A-A5E4-4DE8-9E75-02AE258ADE81}"/>
    <cellStyle name="40% - Accent5 11 2 2 3 2" xfId="15198" xr:uid="{3BB96402-E605-491B-B624-2FD1A5E6F8AD}"/>
    <cellStyle name="40% - Accent5 11 2 2 3 2 2" xfId="33023" xr:uid="{AC901BC0-FD0E-4B41-9BED-A940E7D22C17}"/>
    <cellStyle name="40% - Accent5 11 2 2 3 3" xfId="24523" xr:uid="{22C781AF-2475-4D30-B927-B6417DEB0FCE}"/>
    <cellStyle name="40% - Accent5 11 2 2 4" xfId="11038" xr:uid="{D95750F1-3839-4735-89D0-91683F0B42CD}"/>
    <cellStyle name="40% - Accent5 11 2 2 4 2" xfId="28863" xr:uid="{057EA2AC-8A40-4245-8D6A-437A44550A3B}"/>
    <cellStyle name="40% - Accent5 11 2 2 5" xfId="20363" xr:uid="{DA16549A-C824-42E9-96E5-D29CD78C91E1}"/>
    <cellStyle name="40% - Accent5 11 2 3" xfId="3555" xr:uid="{72B3867C-34AA-453E-A107-6534561E339C}"/>
    <cellStyle name="40% - Accent5 11 2 3 2" xfId="7715" xr:uid="{E799E7B7-E3CD-43DB-A0BD-10A23DD35931}"/>
    <cellStyle name="40% - Accent5 11 2 3 2 2" xfId="16298" xr:uid="{E142B127-985C-41B1-8540-D291739BFF9D}"/>
    <cellStyle name="40% - Accent5 11 2 3 2 2 2" xfId="34123" xr:uid="{0CE6B80B-BE91-4E1B-8694-257C55D7C3A9}"/>
    <cellStyle name="40% - Accent5 11 2 3 2 3" xfId="25623" xr:uid="{22F10250-912F-4454-BF27-1279126070F8}"/>
    <cellStyle name="40% - Accent5 11 2 3 3" xfId="12138" xr:uid="{9E183CD2-105F-485E-96F8-3D5DF28A03FA}"/>
    <cellStyle name="40% - Accent5 11 2 3 3 2" xfId="29963" xr:uid="{F48A78CC-44FF-43BA-9E05-3C0E2DB3C91A}"/>
    <cellStyle name="40% - Accent5 11 2 3 4" xfId="21463" xr:uid="{9F97D680-43BA-4810-9D3D-A6B51393B64E}"/>
    <cellStyle name="40% - Accent5 11 2 4" xfId="5635" xr:uid="{6907944F-756F-49B4-92FF-9A0E4FFC32BF}"/>
    <cellStyle name="40% - Accent5 11 2 4 2" xfId="14218" xr:uid="{0CD65EFE-820E-42DB-8112-99240F5674F8}"/>
    <cellStyle name="40% - Accent5 11 2 4 2 2" xfId="32043" xr:uid="{EB7F710C-179A-4C87-8164-D16A9EA719BE}"/>
    <cellStyle name="40% - Accent5 11 2 4 3" xfId="23543" xr:uid="{0DCF3E95-33A5-4874-AA80-7CDA362222A6}"/>
    <cellStyle name="40% - Accent5 11 2 5" xfId="10058" xr:uid="{BA18BD50-0D22-4E2B-B5F0-F26DC1AB3869}"/>
    <cellStyle name="40% - Accent5 11 2 5 2" xfId="27883" xr:uid="{0A30277D-86F8-4C4C-BA7E-7598D2EEE82B}"/>
    <cellStyle name="40% - Accent5 11 2 6" xfId="19383" xr:uid="{43A8AF8F-F057-4CA5-B250-7C876BBBA2B6}"/>
    <cellStyle name="40% - Accent5 11 3" xfId="1975" xr:uid="{3A446CB5-BCAE-4937-A8DC-A1DC1543A9DF}"/>
    <cellStyle name="40% - Accent5 11 3 2" xfId="4055" xr:uid="{D0505AB7-EA4F-4B10-9025-C39FED4C6A7F}"/>
    <cellStyle name="40% - Accent5 11 3 2 2" xfId="8215" xr:uid="{017C82D8-BF2B-4E82-88C7-A0D1C2AB9B4C}"/>
    <cellStyle name="40% - Accent5 11 3 2 2 2" xfId="16798" xr:uid="{8A4F6CF4-46C3-4FA9-8D42-A1294AC3345D}"/>
    <cellStyle name="40% - Accent5 11 3 2 2 2 2" xfId="34623" xr:uid="{C45D4755-EA66-496E-AE02-7E6409698A82}"/>
    <cellStyle name="40% - Accent5 11 3 2 2 3" xfId="26123" xr:uid="{D8DD93D3-37B9-4A9B-BE6F-48BBA1CD8FD7}"/>
    <cellStyle name="40% - Accent5 11 3 2 3" xfId="12638" xr:uid="{4DDC142B-1568-4805-BC46-447E1DD84451}"/>
    <cellStyle name="40% - Accent5 11 3 2 3 2" xfId="30463" xr:uid="{87BFE72F-25BE-4B61-90F4-4670253DBE99}"/>
    <cellStyle name="40% - Accent5 11 3 2 4" xfId="21963" xr:uid="{15259129-03EF-46F4-BBD2-A3EF1E895D7F}"/>
    <cellStyle name="40% - Accent5 11 3 3" xfId="6135" xr:uid="{B2977A8C-47AA-4235-9764-80D3E440FB71}"/>
    <cellStyle name="40% - Accent5 11 3 3 2" xfId="14718" xr:uid="{0AF90914-FC7F-411D-9951-A08EE10E3C48}"/>
    <cellStyle name="40% - Accent5 11 3 3 2 2" xfId="32543" xr:uid="{9752C0BF-E93B-40DD-AB13-ACF01FB39B2E}"/>
    <cellStyle name="40% - Accent5 11 3 3 3" xfId="24043" xr:uid="{3655862B-6562-459B-9A04-8EC992E7ED79}"/>
    <cellStyle name="40% - Accent5 11 3 4" xfId="10558" xr:uid="{ABDD2BA8-AF4E-46D4-96CA-96AB1408A3C0}"/>
    <cellStyle name="40% - Accent5 11 3 4 2" xfId="28383" xr:uid="{A3209E4C-2654-49D7-B45B-ACD1298D6D51}"/>
    <cellStyle name="40% - Accent5 11 3 5" xfId="19883" xr:uid="{EA9ECE7F-4387-4B60-99B5-7D0CD03EF133}"/>
    <cellStyle name="40% - Accent5 11 4" xfId="3075" xr:uid="{5E5894BB-612A-4E6A-ABAE-B4DDEC33BA5B}"/>
    <cellStyle name="40% - Accent5 11 4 2" xfId="7235" xr:uid="{ABF19037-4188-4303-94C8-30A22CBFC5DC}"/>
    <cellStyle name="40% - Accent5 11 4 2 2" xfId="15818" xr:uid="{505B08A0-3DCD-42C7-BB8D-92E5ED754905}"/>
    <cellStyle name="40% - Accent5 11 4 2 2 2" xfId="33643" xr:uid="{F98DF416-3FC9-475B-BEEC-494B1D2443A5}"/>
    <cellStyle name="40% - Accent5 11 4 2 3" xfId="25143" xr:uid="{A180C6EA-377D-4DED-917B-07239CCBCFBA}"/>
    <cellStyle name="40% - Accent5 11 4 3" xfId="11658" xr:uid="{862A34B3-4891-45E3-96DC-D9690DCBEB55}"/>
    <cellStyle name="40% - Accent5 11 4 3 2" xfId="29483" xr:uid="{C4AD39B6-572B-47A9-9F05-409B17C3750C}"/>
    <cellStyle name="40% - Accent5 11 4 4" xfId="20983" xr:uid="{829FDDF0-528D-49DB-933D-02E92197594B}"/>
    <cellStyle name="40% - Accent5 11 5" xfId="5155" xr:uid="{83E919D3-5F16-4726-BE8B-53B3B83E5CE2}"/>
    <cellStyle name="40% - Accent5 11 5 2" xfId="13738" xr:uid="{604122E7-5D0C-444C-A842-5302DA3F23E5}"/>
    <cellStyle name="40% - Accent5 11 5 2 2" xfId="31563" xr:uid="{A8CBBE1A-C9C6-4B92-A85F-80F9FFCB7B86}"/>
    <cellStyle name="40% - Accent5 11 5 3" xfId="23063" xr:uid="{AC7920FF-C7A8-487B-AA15-FF96885C370D}"/>
    <cellStyle name="40% - Accent5 11 6" xfId="9578" xr:uid="{EFFC0775-DA9F-4E27-BD02-1511D781F0E3}"/>
    <cellStyle name="40% - Accent5 11 6 2" xfId="27403" xr:uid="{D01C7F90-DDCA-45DF-BCBD-A4CDC90533FE}"/>
    <cellStyle name="40% - Accent5 11 7" xfId="18903" xr:uid="{8CFDD3C4-CC93-45E0-88A0-1A98E5D569BE}"/>
    <cellStyle name="40% - Accent5 110" xfId="36344" xr:uid="{0AD9786F-2AFD-47BC-86A5-E8E26230A4E8}"/>
    <cellStyle name="40% - Accent5 111" xfId="36364" xr:uid="{565FC0F7-E6D2-4022-9EB3-4B911BFBED55}"/>
    <cellStyle name="40% - Accent5 112" xfId="36384" xr:uid="{661B542E-9952-4859-AFCC-1DC30B5CDA57}"/>
    <cellStyle name="40% - Accent5 113" xfId="36404" xr:uid="{BC92A0C9-57AF-4DC2-9A71-C75E210609F1}"/>
    <cellStyle name="40% - Accent5 114" xfId="36424" xr:uid="{AB1A76F9-16AD-4052-94DD-8E1C5A8376C3}"/>
    <cellStyle name="40% - Accent5 115" xfId="36444" xr:uid="{397FD437-09D4-4639-9542-9C24DF675017}"/>
    <cellStyle name="40% - Accent5 116" xfId="36464" xr:uid="{937C1DE7-4D68-49EC-8246-E2D48CE072A2}"/>
    <cellStyle name="40% - Accent5 117" xfId="36484" xr:uid="{FD896778-4EA7-45E8-A515-EB151F7F9D8D}"/>
    <cellStyle name="40% - Accent5 118" xfId="36504" xr:uid="{0A2DF448-41F2-42D3-820B-B95819B34155}"/>
    <cellStyle name="40% - Accent5 119" xfId="36524" xr:uid="{8E6612B9-74C7-4498-ACCD-D3224FAFBD5E}"/>
    <cellStyle name="40% - Accent5 12" xfId="834" xr:uid="{3FBCACA3-A81F-4783-BFAF-F673177C1BDA}"/>
    <cellStyle name="40% - Accent5 12 2" xfId="1440" xr:uid="{F5BF6A0E-87EC-438A-A146-8CE36CCCD064}"/>
    <cellStyle name="40% - Accent5 12 2 2" xfId="2475" xr:uid="{D78E59C8-E362-4959-AEDC-4B57C02FE9CF}"/>
    <cellStyle name="40% - Accent5 12 2 2 2" xfId="4555" xr:uid="{A07817CD-C679-49E1-BED7-24D3367167A2}"/>
    <cellStyle name="40% - Accent5 12 2 2 2 2" xfId="8715" xr:uid="{02ABF3A7-CED7-4F61-A2A1-FA7BA3449E02}"/>
    <cellStyle name="40% - Accent5 12 2 2 2 2 2" xfId="17298" xr:uid="{1DF4BA65-EA97-49E0-BCD0-1DF1FCBD4F1F}"/>
    <cellStyle name="40% - Accent5 12 2 2 2 2 2 2" xfId="35123" xr:uid="{C7579ECF-D300-472B-A2C2-3B118A6BFB08}"/>
    <cellStyle name="40% - Accent5 12 2 2 2 2 3" xfId="26623" xr:uid="{CA3445BA-48BF-45D0-9D26-EA0F38FDFF5E}"/>
    <cellStyle name="40% - Accent5 12 2 2 2 3" xfId="13138" xr:uid="{5D286F99-8850-4BAF-B705-360AEF088641}"/>
    <cellStyle name="40% - Accent5 12 2 2 2 3 2" xfId="30963" xr:uid="{74BF445A-2D1D-451E-B33E-89D4A46BEEA3}"/>
    <cellStyle name="40% - Accent5 12 2 2 2 4" xfId="22463" xr:uid="{D1C5507C-CDEA-4C32-BA18-56A70DCBD2C7}"/>
    <cellStyle name="40% - Accent5 12 2 2 3" xfId="6635" xr:uid="{A16803FA-5979-42FC-B4F6-0A2FA68C3BE6}"/>
    <cellStyle name="40% - Accent5 12 2 2 3 2" xfId="15218" xr:uid="{26D6E45E-D2CC-475F-A682-5537F872BDD0}"/>
    <cellStyle name="40% - Accent5 12 2 2 3 2 2" xfId="33043" xr:uid="{7DA15708-75A9-44B2-B645-BCF5B63B7E3C}"/>
    <cellStyle name="40% - Accent5 12 2 2 3 3" xfId="24543" xr:uid="{BE849093-5606-4443-8BB9-C9B02354F01D}"/>
    <cellStyle name="40% - Accent5 12 2 2 4" xfId="11058" xr:uid="{63EDED58-CBF5-443E-B29A-34A0D99D7827}"/>
    <cellStyle name="40% - Accent5 12 2 2 4 2" xfId="28883" xr:uid="{7BDF6473-71F0-4444-B7EC-F57265061652}"/>
    <cellStyle name="40% - Accent5 12 2 2 5" xfId="20383" xr:uid="{027D09DC-4C48-487A-BEBA-1FC0BA570F31}"/>
    <cellStyle name="40% - Accent5 12 2 3" xfId="3575" xr:uid="{997542C9-9522-46A4-9A46-46066F260597}"/>
    <cellStyle name="40% - Accent5 12 2 3 2" xfId="7735" xr:uid="{C86A5B95-ABD0-4A86-8FF0-B7746BD5742F}"/>
    <cellStyle name="40% - Accent5 12 2 3 2 2" xfId="16318" xr:uid="{2753C2CD-CDB9-4D76-8194-98DA3506BEFD}"/>
    <cellStyle name="40% - Accent5 12 2 3 2 2 2" xfId="34143" xr:uid="{B1F50F5F-BF59-4FE6-BEAE-6118274278C8}"/>
    <cellStyle name="40% - Accent5 12 2 3 2 3" xfId="25643" xr:uid="{8CA47864-EC01-4ACE-AAB7-4AA23578E691}"/>
    <cellStyle name="40% - Accent5 12 2 3 3" xfId="12158" xr:uid="{EBEFE1FA-1406-4D6E-B045-6764A9D05EC5}"/>
    <cellStyle name="40% - Accent5 12 2 3 3 2" xfId="29983" xr:uid="{F02C96C6-BA97-4BAB-8154-C939CA683B27}"/>
    <cellStyle name="40% - Accent5 12 2 3 4" xfId="21483" xr:uid="{158FB9D3-9486-4F24-9886-5934370A846E}"/>
    <cellStyle name="40% - Accent5 12 2 4" xfId="5655" xr:uid="{CB1C1F6F-130C-48FA-9774-1D6116CAF9A4}"/>
    <cellStyle name="40% - Accent5 12 2 4 2" xfId="14238" xr:uid="{50910148-E232-48D5-B064-6D1CF1E26D54}"/>
    <cellStyle name="40% - Accent5 12 2 4 2 2" xfId="32063" xr:uid="{1852DEE2-495C-4E03-A760-2937295ABAE5}"/>
    <cellStyle name="40% - Accent5 12 2 4 3" xfId="23563" xr:uid="{F5AD33BA-DB55-4214-A720-01074D58E06B}"/>
    <cellStyle name="40% - Accent5 12 2 5" xfId="10078" xr:uid="{C6605296-1BA6-43CE-B8D7-D08D551CB1A3}"/>
    <cellStyle name="40% - Accent5 12 2 5 2" xfId="27903" xr:uid="{D8A221E3-4911-4413-AB58-691723F5865D}"/>
    <cellStyle name="40% - Accent5 12 2 6" xfId="19403" xr:uid="{C0687D17-05B8-4193-B731-5838032A4ADD}"/>
    <cellStyle name="40% - Accent5 12 3" xfId="1995" xr:uid="{89CF6939-1A07-4C76-A934-D96E9D45FC57}"/>
    <cellStyle name="40% - Accent5 12 3 2" xfId="4075" xr:uid="{4F653B8D-1CB6-4AF0-9890-0FC244959A35}"/>
    <cellStyle name="40% - Accent5 12 3 2 2" xfId="8235" xr:uid="{FCBFE82B-D126-4138-A206-666817D78305}"/>
    <cellStyle name="40% - Accent5 12 3 2 2 2" xfId="16818" xr:uid="{458AC6A1-B6DF-4A41-8794-8CF8935DD44F}"/>
    <cellStyle name="40% - Accent5 12 3 2 2 2 2" xfId="34643" xr:uid="{7B8DE933-69C6-421C-AEF2-60CF2AE37FCA}"/>
    <cellStyle name="40% - Accent5 12 3 2 2 3" xfId="26143" xr:uid="{619228D9-EB17-45EF-9273-6DA0D8628942}"/>
    <cellStyle name="40% - Accent5 12 3 2 3" xfId="12658" xr:uid="{606190D8-AE70-46D7-845D-5F0DE2C93FFE}"/>
    <cellStyle name="40% - Accent5 12 3 2 3 2" xfId="30483" xr:uid="{269CB76E-64A0-405B-BC0F-DC062929C6F3}"/>
    <cellStyle name="40% - Accent5 12 3 2 4" xfId="21983" xr:uid="{B7A291A3-34F7-4D9B-917C-DDBF0CCBC152}"/>
    <cellStyle name="40% - Accent5 12 3 3" xfId="6155" xr:uid="{BFF20E3C-23F8-4FC0-A8DF-D3FA1B511B21}"/>
    <cellStyle name="40% - Accent5 12 3 3 2" xfId="14738" xr:uid="{7C1BAF01-14FE-42DF-848E-EAC246BC6835}"/>
    <cellStyle name="40% - Accent5 12 3 3 2 2" xfId="32563" xr:uid="{0CE317EF-E693-40FE-9696-42F57BDFF4F0}"/>
    <cellStyle name="40% - Accent5 12 3 3 3" xfId="24063" xr:uid="{E3352503-2D1E-451F-9894-C7D2E7253982}"/>
    <cellStyle name="40% - Accent5 12 3 4" xfId="10578" xr:uid="{1112C232-0C96-4615-88AA-DE31D6741A3B}"/>
    <cellStyle name="40% - Accent5 12 3 4 2" xfId="28403" xr:uid="{A4141A76-C8C5-4E1D-A4D2-3F698B74E7A6}"/>
    <cellStyle name="40% - Accent5 12 3 5" xfId="19903" xr:uid="{20E51D59-53A5-452F-BDDB-B3E596BC446E}"/>
    <cellStyle name="40% - Accent5 12 4" xfId="3095" xr:uid="{34503481-DA67-418D-9BFC-6FDAAEC0916C}"/>
    <cellStyle name="40% - Accent5 12 4 2" xfId="7255" xr:uid="{8788B40E-7DAE-43CC-9D0A-E73377CDB7E2}"/>
    <cellStyle name="40% - Accent5 12 4 2 2" xfId="15838" xr:uid="{A6DA2307-FED2-441A-B197-7554976C32BA}"/>
    <cellStyle name="40% - Accent5 12 4 2 2 2" xfId="33663" xr:uid="{E2EDE566-4457-4AFD-A854-07C1B150AA94}"/>
    <cellStyle name="40% - Accent5 12 4 2 3" xfId="25163" xr:uid="{81FB55BA-2E7B-44CF-A085-205CF3B99F74}"/>
    <cellStyle name="40% - Accent5 12 4 3" xfId="11678" xr:uid="{4874F2B0-5659-45A6-89FE-124DCCF63119}"/>
    <cellStyle name="40% - Accent5 12 4 3 2" xfId="29503" xr:uid="{A975B297-D3F8-41D2-98BC-0520E689B913}"/>
    <cellStyle name="40% - Accent5 12 4 4" xfId="21003" xr:uid="{8098C88F-5A6D-4EF4-A0A9-0E4BA5933586}"/>
    <cellStyle name="40% - Accent5 12 5" xfId="5175" xr:uid="{939C2E6D-2B72-40C2-A286-5E93A755852D}"/>
    <cellStyle name="40% - Accent5 12 5 2" xfId="13758" xr:uid="{D2F1C902-D19E-451A-AE93-A16061DF04CE}"/>
    <cellStyle name="40% - Accent5 12 5 2 2" xfId="31583" xr:uid="{9A1F95CB-AB40-4297-A30A-331B796370FE}"/>
    <cellStyle name="40% - Accent5 12 5 3" xfId="23083" xr:uid="{6E1240D1-1C3C-456A-BDE7-B9E900CEBC3E}"/>
    <cellStyle name="40% - Accent5 12 6" xfId="9598" xr:uid="{E81DD04A-4A70-44E7-9DC7-B086078FD1C3}"/>
    <cellStyle name="40% - Accent5 12 6 2" xfId="27423" xr:uid="{FBD699B4-7D69-4314-BFAC-2FACE057C8B9}"/>
    <cellStyle name="40% - Accent5 12 7" xfId="18923" xr:uid="{9ACBD89C-3F09-403A-B668-018DF4000E6F}"/>
    <cellStyle name="40% - Accent5 120" xfId="36544" xr:uid="{305C7530-55C7-49FC-8F49-3A250D9CDBD4}"/>
    <cellStyle name="40% - Accent5 121" xfId="36564" xr:uid="{1CC920CF-F610-4DDB-80F5-6CCB5A5F0748}"/>
    <cellStyle name="40% - Accent5 122" xfId="36584" xr:uid="{EEB54A45-0266-476C-B83B-83CF8479B9BC}"/>
    <cellStyle name="40% - Accent5 123" xfId="36604" xr:uid="{1C7C09AD-81E3-4B95-A8CE-1EE283784AE4}"/>
    <cellStyle name="40% - Accent5 124" xfId="36624" xr:uid="{B257251C-A71A-4F2A-BC68-96A46EC88B21}"/>
    <cellStyle name="40% - Accent5 125" xfId="36644" xr:uid="{80327F12-D029-4018-8BA3-A2BF5642FD47}"/>
    <cellStyle name="40% - Accent5 126" xfId="36664" xr:uid="{DA2DF3A1-0290-4CF0-8C0B-710C96CA7F9F}"/>
    <cellStyle name="40% - Accent5 127" xfId="36684" xr:uid="{DB7C5917-5047-4D67-9B87-38C338488B46}"/>
    <cellStyle name="40% - Accent5 128" xfId="36704" xr:uid="{8D293EE0-CDA3-45F2-8E10-A3921006BDCA}"/>
    <cellStyle name="40% - Accent5 129" xfId="36724" xr:uid="{CEC48227-01E6-4762-8788-E7EFBC729D32}"/>
    <cellStyle name="40% - Accent5 13" xfId="858" xr:uid="{152159FA-41CC-4893-B559-453304066B75}"/>
    <cellStyle name="40% - Accent5 13 2" xfId="1464" xr:uid="{0373835D-4AB2-444B-8626-22C43C2959A0}"/>
    <cellStyle name="40% - Accent5 13 2 2" xfId="2495" xr:uid="{2BBAABD0-4AB2-4147-9ABD-F79DF7F368CC}"/>
    <cellStyle name="40% - Accent5 13 2 2 2" xfId="4575" xr:uid="{03490CF0-0A55-4154-8B20-08284053EFB5}"/>
    <cellStyle name="40% - Accent5 13 2 2 2 2" xfId="8735" xr:uid="{6A544A87-6F1C-4E2F-A774-B619CE9AC3D2}"/>
    <cellStyle name="40% - Accent5 13 2 2 2 2 2" xfId="17318" xr:uid="{A19F8BB1-C29D-4318-96CC-9D8F0EDB28C4}"/>
    <cellStyle name="40% - Accent5 13 2 2 2 2 2 2" xfId="35143" xr:uid="{B7F94737-E963-4E0E-AAE5-F01A6AFD888F}"/>
    <cellStyle name="40% - Accent5 13 2 2 2 2 3" xfId="26643" xr:uid="{76542BE7-64BD-402C-B51A-67C895247B79}"/>
    <cellStyle name="40% - Accent5 13 2 2 2 3" xfId="13158" xr:uid="{88694926-75DA-4472-99AE-23B47DE387A2}"/>
    <cellStyle name="40% - Accent5 13 2 2 2 3 2" xfId="30983" xr:uid="{54D7B49E-37E8-457D-8A7C-1612F6EDDB8D}"/>
    <cellStyle name="40% - Accent5 13 2 2 2 4" xfId="22483" xr:uid="{C7280802-9B50-4F99-B067-323B3F5D58AF}"/>
    <cellStyle name="40% - Accent5 13 2 2 3" xfId="6655" xr:uid="{68535689-7892-4175-B324-91B249C616A9}"/>
    <cellStyle name="40% - Accent5 13 2 2 3 2" xfId="15238" xr:uid="{D7295759-371D-4FCF-B133-30FD9E5BDCD5}"/>
    <cellStyle name="40% - Accent5 13 2 2 3 2 2" xfId="33063" xr:uid="{AEE3CBEA-0056-483B-A288-1E0A6FBD9CAA}"/>
    <cellStyle name="40% - Accent5 13 2 2 3 3" xfId="24563" xr:uid="{30DF44C4-A281-4EA1-952A-8C2EA73CB1F1}"/>
    <cellStyle name="40% - Accent5 13 2 2 4" xfId="11078" xr:uid="{8531F8ED-681A-458E-92C3-90DE210D1363}"/>
    <cellStyle name="40% - Accent5 13 2 2 4 2" xfId="28903" xr:uid="{9486266D-A20C-49AD-9ABD-F2FA9614DFA9}"/>
    <cellStyle name="40% - Accent5 13 2 2 5" xfId="20403" xr:uid="{0FE121CB-5366-47A1-8FA2-CEC1FA90B639}"/>
    <cellStyle name="40% - Accent5 13 2 3" xfId="3595" xr:uid="{7B88631F-C140-41DD-B79D-2D32D1314A90}"/>
    <cellStyle name="40% - Accent5 13 2 3 2" xfId="7755" xr:uid="{FC8C796F-E285-4C81-A044-DEB5735CCC03}"/>
    <cellStyle name="40% - Accent5 13 2 3 2 2" xfId="16338" xr:uid="{EFE94A21-58F6-462A-8E62-125C821CBE8B}"/>
    <cellStyle name="40% - Accent5 13 2 3 2 2 2" xfId="34163" xr:uid="{51BBF1F3-3754-4D7E-98F3-E7F0E9BFCF69}"/>
    <cellStyle name="40% - Accent5 13 2 3 2 3" xfId="25663" xr:uid="{78A89EC0-62A8-4D31-A0F5-5DACA392250A}"/>
    <cellStyle name="40% - Accent5 13 2 3 3" xfId="12178" xr:uid="{3BAD06AE-B6DB-45CA-84BC-3BDE64DFFDAB}"/>
    <cellStyle name="40% - Accent5 13 2 3 3 2" xfId="30003" xr:uid="{BA83EE4A-AC59-4F8F-895D-CC352486CB4E}"/>
    <cellStyle name="40% - Accent5 13 2 3 4" xfId="21503" xr:uid="{860FC2A0-9111-4E85-97CC-E9B8BB4E142F}"/>
    <cellStyle name="40% - Accent5 13 2 4" xfId="5675" xr:uid="{D329803A-869A-4AE4-A637-039D7BFF8888}"/>
    <cellStyle name="40% - Accent5 13 2 4 2" xfId="14258" xr:uid="{7A7C45C2-C06A-4F51-B267-AFB56007D22A}"/>
    <cellStyle name="40% - Accent5 13 2 4 2 2" xfId="32083" xr:uid="{F0C7E95B-313E-430F-99EA-483EC7AA60DF}"/>
    <cellStyle name="40% - Accent5 13 2 4 3" xfId="23583" xr:uid="{40AB60A5-39F7-4856-81C7-3D8C54490EC1}"/>
    <cellStyle name="40% - Accent5 13 2 5" xfId="10098" xr:uid="{3EBC4C08-8F25-4BC4-9022-50F511086ED1}"/>
    <cellStyle name="40% - Accent5 13 2 5 2" xfId="27923" xr:uid="{33720C2F-5734-4FBB-A380-0EA8AB5338F9}"/>
    <cellStyle name="40% - Accent5 13 2 6" xfId="19423" xr:uid="{8936D0EB-E6EB-4D43-96BE-01F9831EDB8A}"/>
    <cellStyle name="40% - Accent5 13 3" xfId="2015" xr:uid="{DE5F6818-8CF9-4369-BA97-272B7C864BEF}"/>
    <cellStyle name="40% - Accent5 13 3 2" xfId="4095" xr:uid="{B5C68C27-8E74-4D91-BCAF-782852F4E6DC}"/>
    <cellStyle name="40% - Accent5 13 3 2 2" xfId="8255" xr:uid="{7C715557-CFB9-4266-959E-B93050F7AE56}"/>
    <cellStyle name="40% - Accent5 13 3 2 2 2" xfId="16838" xr:uid="{C8AC0760-E704-4FB5-824C-6A7C3F2A3149}"/>
    <cellStyle name="40% - Accent5 13 3 2 2 2 2" xfId="34663" xr:uid="{8D0E068D-A9C3-4E05-AC52-E705EB3D9319}"/>
    <cellStyle name="40% - Accent5 13 3 2 2 3" xfId="26163" xr:uid="{B892B83F-2B69-433A-B6C0-81FBFDC19984}"/>
    <cellStyle name="40% - Accent5 13 3 2 3" xfId="12678" xr:uid="{00F721B2-0032-43CC-BF08-A7244DF6E923}"/>
    <cellStyle name="40% - Accent5 13 3 2 3 2" xfId="30503" xr:uid="{76FAE26C-E83E-4646-8046-31EDB89A4887}"/>
    <cellStyle name="40% - Accent5 13 3 2 4" xfId="22003" xr:uid="{57068C6C-6C73-49EF-9607-04F5CB280AB6}"/>
    <cellStyle name="40% - Accent5 13 3 3" xfId="6175" xr:uid="{5CE0BC86-E5C0-45A3-852A-CF24898B0684}"/>
    <cellStyle name="40% - Accent5 13 3 3 2" xfId="14758" xr:uid="{C5A76C32-1E0C-4520-BED2-0DD34FDA7CAD}"/>
    <cellStyle name="40% - Accent5 13 3 3 2 2" xfId="32583" xr:uid="{159810E5-75AF-47E4-AED7-0FCE459074BD}"/>
    <cellStyle name="40% - Accent5 13 3 3 3" xfId="24083" xr:uid="{832E7E1B-E685-4151-A890-F0BB9946D0E8}"/>
    <cellStyle name="40% - Accent5 13 3 4" xfId="10598" xr:uid="{B58FC001-F7F2-49C5-8607-65DADEEF7964}"/>
    <cellStyle name="40% - Accent5 13 3 4 2" xfId="28423" xr:uid="{287547AC-E5EF-4F3D-AF29-6FCC44FDE02F}"/>
    <cellStyle name="40% - Accent5 13 3 5" xfId="19923" xr:uid="{227CC1AE-2A6B-4321-AD71-711E7E0D5BD5}"/>
    <cellStyle name="40% - Accent5 13 4" xfId="3115" xr:uid="{6AFAAFD0-56AE-4560-BA27-5475B62A1BCC}"/>
    <cellStyle name="40% - Accent5 13 4 2" xfId="7275" xr:uid="{A264CBC7-4A7C-45FD-8C67-B5D0649692CE}"/>
    <cellStyle name="40% - Accent5 13 4 2 2" xfId="15858" xr:uid="{51715344-60DF-416A-9061-5ACE45CAE04E}"/>
    <cellStyle name="40% - Accent5 13 4 2 2 2" xfId="33683" xr:uid="{9CDBA085-792A-4F48-99C9-3E26106A4879}"/>
    <cellStyle name="40% - Accent5 13 4 2 3" xfId="25183" xr:uid="{B3980621-D2F4-4EC9-8FA0-DE8E3B962BC7}"/>
    <cellStyle name="40% - Accent5 13 4 3" xfId="11698" xr:uid="{4CD6DE7E-BD40-47BB-8607-FCE04ADE1359}"/>
    <cellStyle name="40% - Accent5 13 4 3 2" xfId="29523" xr:uid="{B121F597-75DF-45C6-9EB0-DAA0601D5D52}"/>
    <cellStyle name="40% - Accent5 13 4 4" xfId="21023" xr:uid="{5DD44FAB-EC08-4427-94D1-9E085D2768ED}"/>
    <cellStyle name="40% - Accent5 13 5" xfId="5195" xr:uid="{DEBF44F5-B77C-4584-B3E9-BD7FBDA23DCA}"/>
    <cellStyle name="40% - Accent5 13 5 2" xfId="13778" xr:uid="{64E042D3-D632-4655-BC43-7AC7F5387954}"/>
    <cellStyle name="40% - Accent5 13 5 2 2" xfId="31603" xr:uid="{A7E47DD2-93F6-4190-9A8F-911A1CDC35ED}"/>
    <cellStyle name="40% - Accent5 13 5 3" xfId="23103" xr:uid="{29F419F8-A170-4E9C-ABA0-75BE337859E4}"/>
    <cellStyle name="40% - Accent5 13 6" xfId="9618" xr:uid="{6F28C18A-542F-4368-9650-29904F36F726}"/>
    <cellStyle name="40% - Accent5 13 6 2" xfId="27443" xr:uid="{4335DBEE-5EFA-4AD2-8A2D-A246B1247A1F}"/>
    <cellStyle name="40% - Accent5 13 7" xfId="18943" xr:uid="{FBC9C764-F640-45C1-86B5-F91027C319E5}"/>
    <cellStyle name="40% - Accent5 130" xfId="36744" xr:uid="{12B7CCA8-A902-45C6-8174-65F507161E03}"/>
    <cellStyle name="40% - Accent5 131" xfId="36764" xr:uid="{ECD55A38-3002-4BE7-832B-6504517D2455}"/>
    <cellStyle name="40% - Accent5 132" xfId="36784" xr:uid="{57D3C216-AB6E-4F40-BF07-BE4437751005}"/>
    <cellStyle name="40% - Accent5 133" xfId="36804" xr:uid="{22C78E77-44A4-43DA-BBEC-D481C6A42AAC}"/>
    <cellStyle name="40% - Accent5 134" xfId="36824" xr:uid="{F6583CC6-0134-4F86-88BB-D2C2CA762A4F}"/>
    <cellStyle name="40% - Accent5 135" xfId="36844" xr:uid="{4462253E-F9BB-4FBD-88A0-1E393EAA5DB8}"/>
    <cellStyle name="40% - Accent5 136" xfId="36864" xr:uid="{7FB2512B-0DCE-4542-824A-9E3769C0EC62}"/>
    <cellStyle name="40% - Accent5 137" xfId="36884" xr:uid="{AE4562B0-D4B9-4C67-BD06-96A815D7C532}"/>
    <cellStyle name="40% - Accent5 138" xfId="36904" xr:uid="{84D302EC-6E05-4D07-A6AC-27E98231D81C}"/>
    <cellStyle name="40% - Accent5 139" xfId="36924" xr:uid="{3706635C-2A55-497F-B933-40325A49EF29}"/>
    <cellStyle name="40% - Accent5 14" xfId="917" xr:uid="{CE96756F-3B02-4F51-A99E-6335A3AA0519}"/>
    <cellStyle name="40% - Accent5 14 2" xfId="1523" xr:uid="{44892968-B984-4090-B5CD-DFEB9413F196}"/>
    <cellStyle name="40% - Accent5 14 2 2" xfId="2515" xr:uid="{369CE755-DDF0-4738-A89C-94FA8B387443}"/>
    <cellStyle name="40% - Accent5 14 2 2 2" xfId="4595" xr:uid="{09146E1F-8A92-4B69-B915-A36C2CF03321}"/>
    <cellStyle name="40% - Accent5 14 2 2 2 2" xfId="8755" xr:uid="{92BDC8F2-8F29-4F61-8E12-1AC012DE01B2}"/>
    <cellStyle name="40% - Accent5 14 2 2 2 2 2" xfId="17338" xr:uid="{D0ECB2EE-8E81-43D5-8F61-F4BFCB8DE609}"/>
    <cellStyle name="40% - Accent5 14 2 2 2 2 2 2" xfId="35163" xr:uid="{244F892D-5195-4646-A343-326E58FD2FA9}"/>
    <cellStyle name="40% - Accent5 14 2 2 2 2 3" xfId="26663" xr:uid="{8267C792-30B4-444E-AF4F-7A737A95E9FA}"/>
    <cellStyle name="40% - Accent5 14 2 2 2 3" xfId="13178" xr:uid="{DD997C12-C905-407D-9E43-D459071EE29B}"/>
    <cellStyle name="40% - Accent5 14 2 2 2 3 2" xfId="31003" xr:uid="{379898AF-EEE7-4502-A56B-D7599C3D7EA4}"/>
    <cellStyle name="40% - Accent5 14 2 2 2 4" xfId="22503" xr:uid="{0BDFE8BE-E05F-4736-8230-03548C431FB1}"/>
    <cellStyle name="40% - Accent5 14 2 2 3" xfId="6675" xr:uid="{51A77B21-174C-43E7-BF39-1615D5F95232}"/>
    <cellStyle name="40% - Accent5 14 2 2 3 2" xfId="15258" xr:uid="{BB3AA3DC-2F46-4171-A214-1151641F4509}"/>
    <cellStyle name="40% - Accent5 14 2 2 3 2 2" xfId="33083" xr:uid="{11D1D81D-7818-4040-854B-72C0144B2D55}"/>
    <cellStyle name="40% - Accent5 14 2 2 3 3" xfId="24583" xr:uid="{270C741A-A23E-497D-83C1-6D2B26231EB8}"/>
    <cellStyle name="40% - Accent5 14 2 2 4" xfId="11098" xr:uid="{4C163515-BFBF-4605-86E3-6E0B16CA8A57}"/>
    <cellStyle name="40% - Accent5 14 2 2 4 2" xfId="28923" xr:uid="{4BE44EB2-798E-40C6-B5C9-604C5904DDB1}"/>
    <cellStyle name="40% - Accent5 14 2 2 5" xfId="20423" xr:uid="{BD4D0044-53CF-4FE6-B184-E888E09FD216}"/>
    <cellStyle name="40% - Accent5 14 2 3" xfId="3615" xr:uid="{75D16CC2-9E9B-4276-BB8D-7BA8F786CB66}"/>
    <cellStyle name="40% - Accent5 14 2 3 2" xfId="7775" xr:uid="{AF42FD0F-8D0F-457B-8C60-690BE0ABE83D}"/>
    <cellStyle name="40% - Accent5 14 2 3 2 2" xfId="16358" xr:uid="{AD4DACF3-146D-4822-8B0B-F16B9577AE70}"/>
    <cellStyle name="40% - Accent5 14 2 3 2 2 2" xfId="34183" xr:uid="{2B3152EB-D598-4D40-BD0C-0F3763633501}"/>
    <cellStyle name="40% - Accent5 14 2 3 2 3" xfId="25683" xr:uid="{FAE8590F-C441-4971-8A07-7015CD0232E8}"/>
    <cellStyle name="40% - Accent5 14 2 3 3" xfId="12198" xr:uid="{2970F725-89BF-4566-B3C4-5EC6397F239E}"/>
    <cellStyle name="40% - Accent5 14 2 3 3 2" xfId="30023" xr:uid="{F99CD42A-4FE3-4B4E-8CFD-9F2E42F5CB22}"/>
    <cellStyle name="40% - Accent5 14 2 3 4" xfId="21523" xr:uid="{A4CA91FB-1EB2-49E3-8A89-4E367362951F}"/>
    <cellStyle name="40% - Accent5 14 2 4" xfId="5695" xr:uid="{AF7EFB76-941F-4E90-8E8B-92A7B3728F3E}"/>
    <cellStyle name="40% - Accent5 14 2 4 2" xfId="14278" xr:uid="{D3171AC5-9058-4524-8DEC-BBB70964E6F7}"/>
    <cellStyle name="40% - Accent5 14 2 4 2 2" xfId="32103" xr:uid="{6CD0390C-FC90-4985-B630-C77ABE71C59A}"/>
    <cellStyle name="40% - Accent5 14 2 4 3" xfId="23603" xr:uid="{3FB37CB2-12C6-4608-B6AD-650094759B5F}"/>
    <cellStyle name="40% - Accent5 14 2 5" xfId="10118" xr:uid="{71178081-8B80-4205-8AA0-885FFA87B31A}"/>
    <cellStyle name="40% - Accent5 14 2 5 2" xfId="27943" xr:uid="{8DD555F8-2E3F-41BF-8011-03E3ED14BDAC}"/>
    <cellStyle name="40% - Accent5 14 2 6" xfId="19443" xr:uid="{1124CDFF-A1A7-4B71-ABEA-9C723D217509}"/>
    <cellStyle name="40% - Accent5 14 3" xfId="2035" xr:uid="{1013FDEC-1B63-45E2-B17C-B98CB65BF480}"/>
    <cellStyle name="40% - Accent5 14 3 2" xfId="4115" xr:uid="{006C72D2-8E13-43C0-A0CA-F19491DF0937}"/>
    <cellStyle name="40% - Accent5 14 3 2 2" xfId="8275" xr:uid="{06CF5886-FE0E-47A7-992F-DA7CEF170457}"/>
    <cellStyle name="40% - Accent5 14 3 2 2 2" xfId="16858" xr:uid="{55E8EB50-ADAA-4D99-A6A5-CFE42EE7AFD1}"/>
    <cellStyle name="40% - Accent5 14 3 2 2 2 2" xfId="34683" xr:uid="{E4ECDE80-26F3-4021-996F-18A6123511D9}"/>
    <cellStyle name="40% - Accent5 14 3 2 2 3" xfId="26183" xr:uid="{CDD8D7B2-3F9A-4C38-96BB-812C84DDE6F2}"/>
    <cellStyle name="40% - Accent5 14 3 2 3" xfId="12698" xr:uid="{C0E8DA8B-8093-497D-9BC2-51D9639B62CE}"/>
    <cellStyle name="40% - Accent5 14 3 2 3 2" xfId="30523" xr:uid="{98EB9CAF-72B2-4ED1-A341-7F02E24DF107}"/>
    <cellStyle name="40% - Accent5 14 3 2 4" xfId="22023" xr:uid="{695C9905-B7C7-48BE-874B-211DC4DD8B1E}"/>
    <cellStyle name="40% - Accent5 14 3 3" xfId="6195" xr:uid="{7DC0E7C9-DA7A-419E-A7FE-6A0C489D46DD}"/>
    <cellStyle name="40% - Accent5 14 3 3 2" xfId="14778" xr:uid="{1A93E14B-428B-41A3-A763-5AA9B2401A3F}"/>
    <cellStyle name="40% - Accent5 14 3 3 2 2" xfId="32603" xr:uid="{CEF26F2A-A484-4CB0-B4B9-DD0DD9AB373C}"/>
    <cellStyle name="40% - Accent5 14 3 3 3" xfId="24103" xr:uid="{D4546D75-EB82-4380-8327-8638658D9A72}"/>
    <cellStyle name="40% - Accent5 14 3 4" xfId="10618" xr:uid="{A45B08FE-3FD9-4D65-83A4-6C8F566DD4F4}"/>
    <cellStyle name="40% - Accent5 14 3 4 2" xfId="28443" xr:uid="{62CF3DCC-503D-4A7A-8E22-8D5FC5AF6DD8}"/>
    <cellStyle name="40% - Accent5 14 3 5" xfId="19943" xr:uid="{20E04DE6-E971-4339-A5EC-AF2C61C4210A}"/>
    <cellStyle name="40% - Accent5 14 4" xfId="3135" xr:uid="{B91CA68C-F911-467E-83B8-F3ED3998FEED}"/>
    <cellStyle name="40% - Accent5 14 4 2" xfId="7295" xr:uid="{022DC21B-8A03-48A8-B183-802FCDBE2D36}"/>
    <cellStyle name="40% - Accent5 14 4 2 2" xfId="15878" xr:uid="{E89C5185-DD38-4891-8229-EBB9BB73D23F}"/>
    <cellStyle name="40% - Accent5 14 4 2 2 2" xfId="33703" xr:uid="{A1DD455C-674D-4130-BCB3-DB4112A673DC}"/>
    <cellStyle name="40% - Accent5 14 4 2 3" xfId="25203" xr:uid="{42203BF1-403C-4219-A22A-45907F8A7AB8}"/>
    <cellStyle name="40% - Accent5 14 4 3" xfId="11718" xr:uid="{EC1B3792-9206-4AB0-BA84-6F09B78A25DE}"/>
    <cellStyle name="40% - Accent5 14 4 3 2" xfId="29543" xr:uid="{928B327A-0617-4477-B7BE-08B363D25D83}"/>
    <cellStyle name="40% - Accent5 14 4 4" xfId="21043" xr:uid="{544E1B67-88EF-4F92-A794-B1B3838E25F5}"/>
    <cellStyle name="40% - Accent5 14 5" xfId="5215" xr:uid="{0C36EF7C-9CFC-4454-A84A-667AE987BD4C}"/>
    <cellStyle name="40% - Accent5 14 5 2" xfId="13798" xr:uid="{D9F21FC7-1AA4-4F3D-9962-64EA3EB018B1}"/>
    <cellStyle name="40% - Accent5 14 5 2 2" xfId="31623" xr:uid="{201EB238-01E9-4A5E-B1C2-53671AA7D627}"/>
    <cellStyle name="40% - Accent5 14 5 3" xfId="23123" xr:uid="{DDF2AE75-C01F-4ABA-AC28-901AF23E4234}"/>
    <cellStyle name="40% - Accent5 14 6" xfId="9638" xr:uid="{1FD156FF-8E3C-497A-8AD8-D30E9E93DD04}"/>
    <cellStyle name="40% - Accent5 14 6 2" xfId="27463" xr:uid="{39A437C8-8951-4C5B-B0CA-6F4BED35154B}"/>
    <cellStyle name="40% - Accent5 14 7" xfId="18963" xr:uid="{75D04CBB-8A98-40B1-BC40-86820693BBA5}"/>
    <cellStyle name="40% - Accent5 140" xfId="36944" xr:uid="{954A5683-76DB-402C-A0DE-B1E22E339C88}"/>
    <cellStyle name="40% - Accent5 141" xfId="36964" xr:uid="{5F0DB203-5E14-4036-91EF-069D87EE307D}"/>
    <cellStyle name="40% - Accent5 142" xfId="36984" xr:uid="{07539C77-F867-4CC3-A14C-02D1354620EA}"/>
    <cellStyle name="40% - Accent5 143" xfId="37004" xr:uid="{A06B05AA-02EF-420C-BE8F-EF74A8A85966}"/>
    <cellStyle name="40% - Accent5 144" xfId="37024" xr:uid="{DAF8B384-AF23-4AC7-8AC2-413484136859}"/>
    <cellStyle name="40% - Accent5 145" xfId="37044" xr:uid="{C9BCD4D7-1779-4794-AD98-676FD8A720D4}"/>
    <cellStyle name="40% - Accent5 146" xfId="37064" xr:uid="{A245350C-0197-492C-A7E3-70516789160C}"/>
    <cellStyle name="40% - Accent5 147" xfId="37084" xr:uid="{BAF0081C-6E7B-4D30-A275-077CDC2F986C}"/>
    <cellStyle name="40% - Accent5 148" xfId="37104" xr:uid="{2FB1E96D-F2C0-4AB2-91D7-3FFA8AF42820}"/>
    <cellStyle name="40% - Accent5 149" xfId="37124" xr:uid="{4E37436E-DB49-439A-8D29-9112707B0FD6}"/>
    <cellStyle name="40% - Accent5 15" xfId="941" xr:uid="{20DD3DB4-0730-4EBD-B98E-A0AFF31B3DB1}"/>
    <cellStyle name="40% - Accent5 15 2" xfId="1547" xr:uid="{F86B4FE3-5CAE-49CF-8BE0-D626211CF3D0}"/>
    <cellStyle name="40% - Accent5 15 2 2" xfId="2535" xr:uid="{18B7BD39-C1E2-4E7B-B90D-A7710196916B}"/>
    <cellStyle name="40% - Accent5 15 2 2 2" xfId="4615" xr:uid="{89765DD6-8743-4BCE-9084-146441B59D2A}"/>
    <cellStyle name="40% - Accent5 15 2 2 2 2" xfId="8775" xr:uid="{53EDD553-5745-4C62-B2CD-6D8840502352}"/>
    <cellStyle name="40% - Accent5 15 2 2 2 2 2" xfId="17358" xr:uid="{FF7477B4-23F3-4C9E-8AE7-CAF83809032B}"/>
    <cellStyle name="40% - Accent5 15 2 2 2 2 2 2" xfId="35183" xr:uid="{E6029800-A0E1-441D-8F3A-692B02B22C1F}"/>
    <cellStyle name="40% - Accent5 15 2 2 2 2 3" xfId="26683" xr:uid="{C7032C1E-36F3-44B9-A81C-4F4F7744D352}"/>
    <cellStyle name="40% - Accent5 15 2 2 2 3" xfId="13198" xr:uid="{4C71619A-66E6-4B08-925D-75213D0BB7DF}"/>
    <cellStyle name="40% - Accent5 15 2 2 2 3 2" xfId="31023" xr:uid="{36C1C98C-E94D-4C61-888E-58B0D750F294}"/>
    <cellStyle name="40% - Accent5 15 2 2 2 4" xfId="22523" xr:uid="{3BF148C0-7B45-42B9-8E18-515F9E0AE5DE}"/>
    <cellStyle name="40% - Accent5 15 2 2 3" xfId="6695" xr:uid="{F90FD930-D026-47A4-8FE1-A73286A80BB6}"/>
    <cellStyle name="40% - Accent5 15 2 2 3 2" xfId="15278" xr:uid="{F6006B5E-54F1-4558-A6EB-29D88885F48D}"/>
    <cellStyle name="40% - Accent5 15 2 2 3 2 2" xfId="33103" xr:uid="{5C01384A-8A22-4A13-B63D-564EF7004F91}"/>
    <cellStyle name="40% - Accent5 15 2 2 3 3" xfId="24603" xr:uid="{00651304-BC34-4FFA-B4C4-94DABA4A31F8}"/>
    <cellStyle name="40% - Accent5 15 2 2 4" xfId="11118" xr:uid="{A1C0FE16-FC1E-420C-A788-2D39268FD592}"/>
    <cellStyle name="40% - Accent5 15 2 2 4 2" xfId="28943" xr:uid="{9229C285-5644-43B6-A610-0A7F182C133E}"/>
    <cellStyle name="40% - Accent5 15 2 2 5" xfId="20443" xr:uid="{D28B1E8D-9E2C-472B-9F73-F82424780252}"/>
    <cellStyle name="40% - Accent5 15 2 3" xfId="3635" xr:uid="{41E6E3A1-3283-4609-B068-712968292B7F}"/>
    <cellStyle name="40% - Accent5 15 2 3 2" xfId="7795" xr:uid="{6B06D634-3CB4-402F-9AA0-1A270882E249}"/>
    <cellStyle name="40% - Accent5 15 2 3 2 2" xfId="16378" xr:uid="{D3FAADD9-7BD4-4E1B-AF93-01C22A403661}"/>
    <cellStyle name="40% - Accent5 15 2 3 2 2 2" xfId="34203" xr:uid="{55079A3F-A2BE-463B-81A4-299A84856E66}"/>
    <cellStyle name="40% - Accent5 15 2 3 2 3" xfId="25703" xr:uid="{5547AB6E-E50D-43F0-B216-D8AD79D054BA}"/>
    <cellStyle name="40% - Accent5 15 2 3 3" xfId="12218" xr:uid="{53AF1852-928E-4C05-9003-A53D6E627C5A}"/>
    <cellStyle name="40% - Accent5 15 2 3 3 2" xfId="30043" xr:uid="{2BEC91C3-33FC-4B99-91D6-FFEA08CA5E8B}"/>
    <cellStyle name="40% - Accent5 15 2 3 4" xfId="21543" xr:uid="{ED5BBD90-2064-4B9B-9CEA-4BFD2B65035F}"/>
    <cellStyle name="40% - Accent5 15 2 4" xfId="5715" xr:uid="{D449103D-B758-429C-B991-DFFBF8F2CBE3}"/>
    <cellStyle name="40% - Accent5 15 2 4 2" xfId="14298" xr:uid="{C200C168-1BA8-4311-82D6-304A75268236}"/>
    <cellStyle name="40% - Accent5 15 2 4 2 2" xfId="32123" xr:uid="{BC5A0002-3A00-413D-887A-5B2083B43A8E}"/>
    <cellStyle name="40% - Accent5 15 2 4 3" xfId="23623" xr:uid="{2C004B4B-D916-49CA-8B12-D2746F3209D0}"/>
    <cellStyle name="40% - Accent5 15 2 5" xfId="10138" xr:uid="{250E3C37-13F4-4D00-ADF1-8D8ADDC492BF}"/>
    <cellStyle name="40% - Accent5 15 2 5 2" xfId="27963" xr:uid="{843602AC-AE1B-4A2B-B912-4DE1E9ED74EA}"/>
    <cellStyle name="40% - Accent5 15 2 6" xfId="19463" xr:uid="{A57330B6-FB44-4491-BFBE-87120FB0DA3B}"/>
    <cellStyle name="40% - Accent5 15 3" xfId="2055" xr:uid="{2A0000C4-3686-4B3D-AF5F-96B1E30013F3}"/>
    <cellStyle name="40% - Accent5 15 3 2" xfId="4135" xr:uid="{EF8E7D04-6C43-4B8D-98E0-52060DCF740D}"/>
    <cellStyle name="40% - Accent5 15 3 2 2" xfId="8295" xr:uid="{3E1A301B-3966-42AC-9A44-881B99537065}"/>
    <cellStyle name="40% - Accent5 15 3 2 2 2" xfId="16878" xr:uid="{B16054D7-26ED-494C-85C0-B4B9C48592BD}"/>
    <cellStyle name="40% - Accent5 15 3 2 2 2 2" xfId="34703" xr:uid="{D6A548B3-D2DA-4148-822E-9ACD4726FD1F}"/>
    <cellStyle name="40% - Accent5 15 3 2 2 3" xfId="26203" xr:uid="{3D4206F9-73C1-4407-B498-E4F99352B514}"/>
    <cellStyle name="40% - Accent5 15 3 2 3" xfId="12718" xr:uid="{B43C366E-2F2C-48D5-8DB6-4F0B9DD229B0}"/>
    <cellStyle name="40% - Accent5 15 3 2 3 2" xfId="30543" xr:uid="{CB977B47-639B-4ABF-9E48-FA3DCE02501B}"/>
    <cellStyle name="40% - Accent5 15 3 2 4" xfId="22043" xr:uid="{4BC36095-53F1-48A6-948F-A2388E24544A}"/>
    <cellStyle name="40% - Accent5 15 3 3" xfId="6215" xr:uid="{7E83FF94-1E52-4882-B850-CEAFB550FF09}"/>
    <cellStyle name="40% - Accent5 15 3 3 2" xfId="14798" xr:uid="{80759144-4AEB-4A2F-8DD7-C378F46F2F5D}"/>
    <cellStyle name="40% - Accent5 15 3 3 2 2" xfId="32623" xr:uid="{0AE38A1E-D590-4E99-8252-F557FA2814FB}"/>
    <cellStyle name="40% - Accent5 15 3 3 3" xfId="24123" xr:uid="{CDAAEFCF-1408-4712-B71E-2D5F7C51EDC7}"/>
    <cellStyle name="40% - Accent5 15 3 4" xfId="10638" xr:uid="{A91CB825-FC80-469D-9482-6173AA1A259A}"/>
    <cellStyle name="40% - Accent5 15 3 4 2" xfId="28463" xr:uid="{06172FA9-DDFF-4C5A-A0CC-6D9EF3BBDF09}"/>
    <cellStyle name="40% - Accent5 15 3 5" xfId="19963" xr:uid="{9AD7C612-7070-46D6-AF21-D1F37C16D00D}"/>
    <cellStyle name="40% - Accent5 15 4" xfId="3155" xr:uid="{9A829DBF-C631-4615-AE57-7322493C2EFC}"/>
    <cellStyle name="40% - Accent5 15 4 2" xfId="7315" xr:uid="{4F20A0D5-FAA7-4434-8303-CBA67835A71B}"/>
    <cellStyle name="40% - Accent5 15 4 2 2" xfId="15898" xr:uid="{71B9089E-2D2B-434F-BFDB-A6F8AEAAA036}"/>
    <cellStyle name="40% - Accent5 15 4 2 2 2" xfId="33723" xr:uid="{E4F78FA6-8EB1-40F9-B066-FD9DA7DBC360}"/>
    <cellStyle name="40% - Accent5 15 4 2 3" xfId="25223" xr:uid="{946DD16E-514F-4846-84F6-D881AEF3FD36}"/>
    <cellStyle name="40% - Accent5 15 4 3" xfId="11738" xr:uid="{835A5953-D90C-46AC-954D-2E17600CE78B}"/>
    <cellStyle name="40% - Accent5 15 4 3 2" xfId="29563" xr:uid="{EEFD5DB3-29D6-4A74-9E4C-E2C3C1F28700}"/>
    <cellStyle name="40% - Accent5 15 4 4" xfId="21063" xr:uid="{DA224F97-3330-43BE-9E6E-B9048D2BAF20}"/>
    <cellStyle name="40% - Accent5 15 5" xfId="5235" xr:uid="{50AAD8DD-E971-4CE7-A487-A244353EA941}"/>
    <cellStyle name="40% - Accent5 15 5 2" xfId="13818" xr:uid="{CF0457AF-337A-4C86-82D5-47D9FA32B35F}"/>
    <cellStyle name="40% - Accent5 15 5 2 2" xfId="31643" xr:uid="{20AA2375-541E-44CF-BA0A-E53338A13FD0}"/>
    <cellStyle name="40% - Accent5 15 5 3" xfId="23143" xr:uid="{5BDD216D-6987-4475-B5B4-D7971EE7DDA5}"/>
    <cellStyle name="40% - Accent5 15 6" xfId="9658" xr:uid="{9B4DBD3E-C99B-4236-B6E4-579E20C036AB}"/>
    <cellStyle name="40% - Accent5 15 6 2" xfId="27483" xr:uid="{E5EA8337-B880-4FBB-B66E-E7D75D2D58B6}"/>
    <cellStyle name="40% - Accent5 15 7" xfId="18983" xr:uid="{260BC7CC-5FBE-4595-A488-8AD4F0A099AF}"/>
    <cellStyle name="40% - Accent5 150" xfId="37144" xr:uid="{C3155CF9-30A4-445E-980B-BE014B531B79}"/>
    <cellStyle name="40% - Accent5 151" xfId="37164" xr:uid="{7B4237EB-E9E2-430D-9991-996D4D777AF1}"/>
    <cellStyle name="40% - Accent5 152" xfId="37184" xr:uid="{7586351D-2FF7-4953-8931-0F813BDF237F}"/>
    <cellStyle name="40% - Accent5 153" xfId="37204" xr:uid="{2179ABB3-B61A-4051-BCAE-06CF02E7CC3E}"/>
    <cellStyle name="40% - Accent5 154" xfId="37224" xr:uid="{888D6621-DA2C-4252-B5E0-4E066AA5B216}"/>
    <cellStyle name="40% - Accent5 155" xfId="37244" xr:uid="{CBB677D2-6616-443D-A1FC-40E96A972823}"/>
    <cellStyle name="40% - Accent5 156" xfId="37264" xr:uid="{FF0093A6-EF04-4276-A949-8D5377BBA9CC}"/>
    <cellStyle name="40% - Accent5 157" xfId="37284" xr:uid="{53FCCCDA-4347-43EA-9BB5-B2688E6977B8}"/>
    <cellStyle name="40% - Accent5 158" xfId="37304" xr:uid="{CF4476DB-E73F-4C39-A923-2BDA9E619B92}"/>
    <cellStyle name="40% - Accent5 159" xfId="37324" xr:uid="{1B9E46E2-342D-4152-BBEE-77D6272658C0}"/>
    <cellStyle name="40% - Accent5 16" xfId="969" xr:uid="{80DD41EE-9C19-43B8-87CA-EDF24799D8BE}"/>
    <cellStyle name="40% - Accent5 16 2" xfId="1575" xr:uid="{06A7EDE5-A1B8-4498-B84B-92476B93D54D}"/>
    <cellStyle name="40% - Accent5 16 2 2" xfId="2555" xr:uid="{6B424BE2-F150-4C6E-A63A-6B2FF9B57B44}"/>
    <cellStyle name="40% - Accent5 16 2 2 2" xfId="4635" xr:uid="{0D736FE2-BD53-4133-80D7-0603FC742540}"/>
    <cellStyle name="40% - Accent5 16 2 2 2 2" xfId="8795" xr:uid="{6B66F9BA-0013-4688-A9AE-D43289E781B9}"/>
    <cellStyle name="40% - Accent5 16 2 2 2 2 2" xfId="17378" xr:uid="{7ADA3BB9-F961-43AC-941A-F6F263ED2604}"/>
    <cellStyle name="40% - Accent5 16 2 2 2 2 2 2" xfId="35203" xr:uid="{D7570A8D-3CA6-47D2-889A-3A4B69E1152C}"/>
    <cellStyle name="40% - Accent5 16 2 2 2 2 3" xfId="26703" xr:uid="{549F09C4-B386-4429-89E9-A3EAF16E6C0C}"/>
    <cellStyle name="40% - Accent5 16 2 2 2 3" xfId="13218" xr:uid="{29D734DB-5267-4387-A85E-DB13CB9EC3C7}"/>
    <cellStyle name="40% - Accent5 16 2 2 2 3 2" xfId="31043" xr:uid="{E0E0C60D-5515-46F9-A843-D2903724609A}"/>
    <cellStyle name="40% - Accent5 16 2 2 2 4" xfId="22543" xr:uid="{10F8209C-FCE7-4578-87AB-15A29B56A4B7}"/>
    <cellStyle name="40% - Accent5 16 2 2 3" xfId="6715" xr:uid="{12B9BD1D-4A84-48D0-A090-167DED6D6CC8}"/>
    <cellStyle name="40% - Accent5 16 2 2 3 2" xfId="15298" xr:uid="{AD1CDE9A-AC5D-454C-9BE1-4BD3372D555D}"/>
    <cellStyle name="40% - Accent5 16 2 2 3 2 2" xfId="33123" xr:uid="{B5397A6B-A423-4120-A1E5-B17E4D0DB4D9}"/>
    <cellStyle name="40% - Accent5 16 2 2 3 3" xfId="24623" xr:uid="{4BD56E8D-DA85-4DD6-9BC0-7BB96A4B1D14}"/>
    <cellStyle name="40% - Accent5 16 2 2 4" xfId="11138" xr:uid="{6C51298A-E34E-466A-BC3E-2F52CC716FFE}"/>
    <cellStyle name="40% - Accent5 16 2 2 4 2" xfId="28963" xr:uid="{D76078DB-D4A9-415D-AE70-6F9486234373}"/>
    <cellStyle name="40% - Accent5 16 2 2 5" xfId="20463" xr:uid="{F13940CB-DC0A-410A-8765-1AB11B2C410A}"/>
    <cellStyle name="40% - Accent5 16 2 3" xfId="3655" xr:uid="{DE8CDECA-A2CE-4501-A487-E8B5FA2A896C}"/>
    <cellStyle name="40% - Accent5 16 2 3 2" xfId="7815" xr:uid="{CE7F4004-92B9-4641-B224-0A4F03B6F564}"/>
    <cellStyle name="40% - Accent5 16 2 3 2 2" xfId="16398" xr:uid="{152E516E-4E30-4AE3-A65D-CFD5AAF02242}"/>
    <cellStyle name="40% - Accent5 16 2 3 2 2 2" xfId="34223" xr:uid="{6100F364-95E0-4CE1-AA84-9F612845A877}"/>
    <cellStyle name="40% - Accent5 16 2 3 2 3" xfId="25723" xr:uid="{A7FD850B-5C60-4218-BF1B-023C9E1759EB}"/>
    <cellStyle name="40% - Accent5 16 2 3 3" xfId="12238" xr:uid="{4D1D3A92-BDEE-48E3-8DFC-0047B74769DE}"/>
    <cellStyle name="40% - Accent5 16 2 3 3 2" xfId="30063" xr:uid="{588496C0-4B9A-496C-9AE7-F7B2E73FE8AF}"/>
    <cellStyle name="40% - Accent5 16 2 3 4" xfId="21563" xr:uid="{0959F681-9A0E-4B9C-BB49-2FE543DC9666}"/>
    <cellStyle name="40% - Accent5 16 2 4" xfId="5735" xr:uid="{0FE4801D-F1E9-4F2F-AA94-1D442EBC6B34}"/>
    <cellStyle name="40% - Accent5 16 2 4 2" xfId="14318" xr:uid="{F49EDC4F-A20A-43E4-9005-F9FDECF5F352}"/>
    <cellStyle name="40% - Accent5 16 2 4 2 2" xfId="32143" xr:uid="{2DCF3FAF-B7FF-48AB-8F9E-49061514FBCA}"/>
    <cellStyle name="40% - Accent5 16 2 4 3" xfId="23643" xr:uid="{BEDD8554-3B01-4550-976A-E933282CE6BC}"/>
    <cellStyle name="40% - Accent5 16 2 5" xfId="10158" xr:uid="{4F0753F3-9A4F-4A5A-9327-E80F3B2FA548}"/>
    <cellStyle name="40% - Accent5 16 2 5 2" xfId="27983" xr:uid="{2B3D6BBC-8FD4-4102-8351-1D8B131E5917}"/>
    <cellStyle name="40% - Accent5 16 2 6" xfId="19483" xr:uid="{0EDC3237-6FC9-46B3-B64D-F91109C4AE90}"/>
    <cellStyle name="40% - Accent5 16 3" xfId="2075" xr:uid="{35C554C4-A726-4691-9969-071AE652C5AE}"/>
    <cellStyle name="40% - Accent5 16 3 2" xfId="4155" xr:uid="{4F147C52-7464-4EB5-9F47-A42BEBDBE65F}"/>
    <cellStyle name="40% - Accent5 16 3 2 2" xfId="8315" xr:uid="{7398BD85-2429-4D33-AC43-9B95C0978481}"/>
    <cellStyle name="40% - Accent5 16 3 2 2 2" xfId="16898" xr:uid="{07C9F6DD-D76C-4C47-A660-9F48165C3D41}"/>
    <cellStyle name="40% - Accent5 16 3 2 2 2 2" xfId="34723" xr:uid="{4461955C-C3EC-43AE-ADF0-6DC90DB48742}"/>
    <cellStyle name="40% - Accent5 16 3 2 2 3" xfId="26223" xr:uid="{04B1F9BC-1B1C-439C-BC9A-082EB962F258}"/>
    <cellStyle name="40% - Accent5 16 3 2 3" xfId="12738" xr:uid="{B2C8E249-E1C4-46CA-9FDF-8FAA06B2228A}"/>
    <cellStyle name="40% - Accent5 16 3 2 3 2" xfId="30563" xr:uid="{FDC2C82E-F9BF-484A-8083-121F40E438BE}"/>
    <cellStyle name="40% - Accent5 16 3 2 4" xfId="22063" xr:uid="{C97CB781-369F-41F0-8984-90C0887F7B70}"/>
    <cellStyle name="40% - Accent5 16 3 3" xfId="6235" xr:uid="{F283BD2A-158C-4BDA-BF91-55CC0B6428AC}"/>
    <cellStyle name="40% - Accent5 16 3 3 2" xfId="14818" xr:uid="{A5CA4291-6794-4DD4-9638-18CCBBADAAE6}"/>
    <cellStyle name="40% - Accent5 16 3 3 2 2" xfId="32643" xr:uid="{49B03ED8-1B69-40A7-9ECF-44733AED346E}"/>
    <cellStyle name="40% - Accent5 16 3 3 3" xfId="24143" xr:uid="{C7AA1AFF-6D2F-415E-AB3B-FD03C67ECE5A}"/>
    <cellStyle name="40% - Accent5 16 3 4" xfId="10658" xr:uid="{11086A8B-DC4A-4312-9ED0-904B149E7DBF}"/>
    <cellStyle name="40% - Accent5 16 3 4 2" xfId="28483" xr:uid="{5889E546-C2D1-4298-BD48-89F905DF2646}"/>
    <cellStyle name="40% - Accent5 16 3 5" xfId="19983" xr:uid="{CE37D9FF-FBCC-4905-AF5F-62F8DAB4E7E6}"/>
    <cellStyle name="40% - Accent5 16 4" xfId="3175" xr:uid="{F1EAE561-9320-42D5-942C-7F65414AC91A}"/>
    <cellStyle name="40% - Accent5 16 4 2" xfId="7335" xr:uid="{980062A9-36EB-49D8-A216-109466B975FA}"/>
    <cellStyle name="40% - Accent5 16 4 2 2" xfId="15918" xr:uid="{2E283E38-364B-412C-B8A2-75065D4DE13E}"/>
    <cellStyle name="40% - Accent5 16 4 2 2 2" xfId="33743" xr:uid="{EC14BCBD-917F-45EE-AF00-0F7EB78BDD2A}"/>
    <cellStyle name="40% - Accent5 16 4 2 3" xfId="25243" xr:uid="{6FBBCA4A-62DC-4041-90E4-A46C249F2EB6}"/>
    <cellStyle name="40% - Accent5 16 4 3" xfId="11758" xr:uid="{499F27E5-BFDA-4BEF-98A0-295D877EB435}"/>
    <cellStyle name="40% - Accent5 16 4 3 2" xfId="29583" xr:uid="{7C8F8BAC-4808-43F7-A7DB-2D9AE290ABBF}"/>
    <cellStyle name="40% - Accent5 16 4 4" xfId="21083" xr:uid="{E0D867F1-696D-49BF-8ADF-C0B3E319223A}"/>
    <cellStyle name="40% - Accent5 16 5" xfId="5255" xr:uid="{6F29139A-01EE-4C8E-A222-8B575FDAA95E}"/>
    <cellStyle name="40% - Accent5 16 5 2" xfId="13838" xr:uid="{F31C5103-0CB0-4B6B-9D5B-0200D3CE47EA}"/>
    <cellStyle name="40% - Accent5 16 5 2 2" xfId="31663" xr:uid="{F3107868-6EA3-4ED5-9F96-564AC4D80F08}"/>
    <cellStyle name="40% - Accent5 16 5 3" xfId="23163" xr:uid="{7703BE01-2973-46D5-A6D4-6DE7AFF52684}"/>
    <cellStyle name="40% - Accent5 16 6" xfId="9678" xr:uid="{5B9FBE31-5347-4551-BF84-3A234F1EFF3F}"/>
    <cellStyle name="40% - Accent5 16 6 2" xfId="27503" xr:uid="{02554A88-BCFF-48A3-A8A6-432005E6682F}"/>
    <cellStyle name="40% - Accent5 16 7" xfId="19003" xr:uid="{99D68A18-F780-4ED2-8872-0C1B2FC0D3D9}"/>
    <cellStyle name="40% - Accent5 160" xfId="37344" xr:uid="{032016C6-2FCC-4AF1-9987-76BEAE4AC6BE}"/>
    <cellStyle name="40% - Accent5 161" xfId="37364" xr:uid="{E8984D1F-9CC4-4329-A334-C8736C6BEFEB}"/>
    <cellStyle name="40% - Accent5 162" xfId="37384" xr:uid="{1D587CF1-A91A-48F4-884C-D7AB7E896D1C}"/>
    <cellStyle name="40% - Accent5 163" xfId="37404" xr:uid="{6A95142D-FB54-4DDB-A3F7-ECDD75463296}"/>
    <cellStyle name="40% - Accent5 164" xfId="37424" xr:uid="{5992AC56-4F76-465D-924D-DA3D803D0108}"/>
    <cellStyle name="40% - Accent5 165" xfId="37444" xr:uid="{88795C45-8FCE-4C9C-859A-FB0C519FD6C8}"/>
    <cellStyle name="40% - Accent5 166" xfId="37464" xr:uid="{31C87CB3-35AE-40A8-B1AD-05BD5F18377C}"/>
    <cellStyle name="40% - Accent5 167" xfId="37484" xr:uid="{45C94E44-5A30-44FA-99C5-367F1DDF12BA}"/>
    <cellStyle name="40% - Accent5 168" xfId="37504" xr:uid="{09E862F5-3ECF-4FC1-B4CB-10B1203AA15B}"/>
    <cellStyle name="40% - Accent5 169" xfId="37524" xr:uid="{C8A96D5B-FB5B-4973-BD03-C67C4981A3AF}"/>
    <cellStyle name="40% - Accent5 17" xfId="989" xr:uid="{08D2941F-0469-4DC2-93E8-463F188F064C}"/>
    <cellStyle name="40% - Accent5 17 2" xfId="1595" xr:uid="{9964DCE9-BA41-48D0-9D70-45597F531764}"/>
    <cellStyle name="40% - Accent5 17 2 2" xfId="2575" xr:uid="{26791B01-A483-4A90-BDF4-A62656E42AD7}"/>
    <cellStyle name="40% - Accent5 17 2 2 2" xfId="4655" xr:uid="{DF4096CE-F723-4F63-9437-C74C053E332B}"/>
    <cellStyle name="40% - Accent5 17 2 2 2 2" xfId="8815" xr:uid="{19087AD7-7B24-4423-A020-92FDCFAC4304}"/>
    <cellStyle name="40% - Accent5 17 2 2 2 2 2" xfId="17398" xr:uid="{5010D94F-0014-495D-9C0B-4FC7089EBAD4}"/>
    <cellStyle name="40% - Accent5 17 2 2 2 2 2 2" xfId="35223" xr:uid="{E3F00EEE-FA7B-4937-B710-AEBF12DD9838}"/>
    <cellStyle name="40% - Accent5 17 2 2 2 2 3" xfId="26723" xr:uid="{C82EA041-7F2E-4A65-9D80-31235493C4A8}"/>
    <cellStyle name="40% - Accent5 17 2 2 2 3" xfId="13238" xr:uid="{D7DE7731-5D66-4DE6-8D17-6466C5FE8F7B}"/>
    <cellStyle name="40% - Accent5 17 2 2 2 3 2" xfId="31063" xr:uid="{FC125D7A-E768-412D-B85E-80D8DA3ACF88}"/>
    <cellStyle name="40% - Accent5 17 2 2 2 4" xfId="22563" xr:uid="{23009C9E-6582-4280-BDF7-54C4992B7687}"/>
    <cellStyle name="40% - Accent5 17 2 2 3" xfId="6735" xr:uid="{AF50F814-F0B0-499B-B45A-DD19D36E3C8B}"/>
    <cellStyle name="40% - Accent5 17 2 2 3 2" xfId="15318" xr:uid="{586C5A6B-112A-4287-BE57-CBD435C6ACB5}"/>
    <cellStyle name="40% - Accent5 17 2 2 3 2 2" xfId="33143" xr:uid="{0E626787-7F51-4D0C-A481-1A326BD1AAAD}"/>
    <cellStyle name="40% - Accent5 17 2 2 3 3" xfId="24643" xr:uid="{D74CBFF8-6BF6-4E9E-9C49-FE754ABA708C}"/>
    <cellStyle name="40% - Accent5 17 2 2 4" xfId="11158" xr:uid="{0B42AD31-75EE-4354-8F5E-B2FEA15C713F}"/>
    <cellStyle name="40% - Accent5 17 2 2 4 2" xfId="28983" xr:uid="{518DE7A2-D62F-457E-9A98-27FC21898303}"/>
    <cellStyle name="40% - Accent5 17 2 2 5" xfId="20483" xr:uid="{F9247375-060C-4A8D-B328-1733A305FFF3}"/>
    <cellStyle name="40% - Accent5 17 2 3" xfId="3675" xr:uid="{57739ACB-85D1-459E-8F16-EAACE7FB3850}"/>
    <cellStyle name="40% - Accent5 17 2 3 2" xfId="7835" xr:uid="{23E74270-B611-4991-8C43-9508B023B5A5}"/>
    <cellStyle name="40% - Accent5 17 2 3 2 2" xfId="16418" xr:uid="{330E5966-D0C7-42D4-B118-36A70BB20D73}"/>
    <cellStyle name="40% - Accent5 17 2 3 2 2 2" xfId="34243" xr:uid="{86D1A93A-B4B8-4AB7-8246-D3DEFFA75B98}"/>
    <cellStyle name="40% - Accent5 17 2 3 2 3" xfId="25743" xr:uid="{B42C973D-2D70-40F7-80CE-AFE40420E131}"/>
    <cellStyle name="40% - Accent5 17 2 3 3" xfId="12258" xr:uid="{7303674E-CCE4-483E-8020-C45A85FEE01E}"/>
    <cellStyle name="40% - Accent5 17 2 3 3 2" xfId="30083" xr:uid="{07E5D4D3-83B1-44DD-B597-A88DD566EBFE}"/>
    <cellStyle name="40% - Accent5 17 2 3 4" xfId="21583" xr:uid="{391C139C-63F4-4054-B606-3BA50A590330}"/>
    <cellStyle name="40% - Accent5 17 2 4" xfId="5755" xr:uid="{9433646A-053D-412E-B883-9ECD687938E5}"/>
    <cellStyle name="40% - Accent5 17 2 4 2" xfId="14338" xr:uid="{444755A7-F203-4E29-B1C8-ED2348166445}"/>
    <cellStyle name="40% - Accent5 17 2 4 2 2" xfId="32163" xr:uid="{8E6A4DD1-254D-4A6E-8EEB-F0DC73DD89F6}"/>
    <cellStyle name="40% - Accent5 17 2 4 3" xfId="23663" xr:uid="{A972249B-3C00-40E9-B62D-BA69208E87F6}"/>
    <cellStyle name="40% - Accent5 17 2 5" xfId="10178" xr:uid="{A0C812EB-89E1-41C8-B37F-055939F443F3}"/>
    <cellStyle name="40% - Accent5 17 2 5 2" xfId="28003" xr:uid="{70EC2634-33A0-420A-A0BE-85C9C7A3C810}"/>
    <cellStyle name="40% - Accent5 17 2 6" xfId="19503" xr:uid="{9908491E-FEA6-4F70-BBF2-E72055C9A152}"/>
    <cellStyle name="40% - Accent5 17 3" xfId="2095" xr:uid="{01004BF5-18F0-41E0-973E-F671D011EE01}"/>
    <cellStyle name="40% - Accent5 17 3 2" xfId="4175" xr:uid="{B1F821FA-985E-4DEC-A5B2-A0831A843461}"/>
    <cellStyle name="40% - Accent5 17 3 2 2" xfId="8335" xr:uid="{73B31AD7-E972-4C16-8EDF-B2C48CC549B8}"/>
    <cellStyle name="40% - Accent5 17 3 2 2 2" xfId="16918" xr:uid="{BF71B3DE-F055-4FE8-BCA3-9FAB451C065D}"/>
    <cellStyle name="40% - Accent5 17 3 2 2 2 2" xfId="34743" xr:uid="{EF2039C7-CC2C-40B1-A8BA-2D132445C47C}"/>
    <cellStyle name="40% - Accent5 17 3 2 2 3" xfId="26243" xr:uid="{79EB6850-9DC0-4121-9C1F-4AC9C9862F81}"/>
    <cellStyle name="40% - Accent5 17 3 2 3" xfId="12758" xr:uid="{E0EFBFC6-616F-487A-AC49-88281CBA8F57}"/>
    <cellStyle name="40% - Accent5 17 3 2 3 2" xfId="30583" xr:uid="{ED50983F-570A-4D35-B1EF-352FD46A5F0F}"/>
    <cellStyle name="40% - Accent5 17 3 2 4" xfId="22083" xr:uid="{5E0C8BD4-2D21-44C9-A413-91CFB63BB187}"/>
    <cellStyle name="40% - Accent5 17 3 3" xfId="6255" xr:uid="{1326D55E-9CB3-447A-A740-9B3E412A0921}"/>
    <cellStyle name="40% - Accent5 17 3 3 2" xfId="14838" xr:uid="{B472D7F2-9604-4F76-8737-6F5282D1459C}"/>
    <cellStyle name="40% - Accent5 17 3 3 2 2" xfId="32663" xr:uid="{A14E48E7-BC98-4464-8CA4-9EE1EBB1EF50}"/>
    <cellStyle name="40% - Accent5 17 3 3 3" xfId="24163" xr:uid="{80004C57-34B7-4FC3-98E8-2477F1D75F91}"/>
    <cellStyle name="40% - Accent5 17 3 4" xfId="10678" xr:uid="{BBB2FBE0-05B9-44F1-938C-5FDAF1365D30}"/>
    <cellStyle name="40% - Accent5 17 3 4 2" xfId="28503" xr:uid="{5ABD0B10-D83B-4EEB-873D-43EC21B7E88E}"/>
    <cellStyle name="40% - Accent5 17 3 5" xfId="20003" xr:uid="{FA03AA6C-B0A2-4FFC-8E55-FB9F2B7E5056}"/>
    <cellStyle name="40% - Accent5 17 4" xfId="3195" xr:uid="{9C06682F-F029-4D4B-8F75-D5B2E77257FB}"/>
    <cellStyle name="40% - Accent5 17 4 2" xfId="7355" xr:uid="{7059CD79-BCFB-4529-A6FC-8C3A5EBFE44E}"/>
    <cellStyle name="40% - Accent5 17 4 2 2" xfId="15938" xr:uid="{E22DC8C4-5FBA-4DAA-8896-6A131FE27809}"/>
    <cellStyle name="40% - Accent5 17 4 2 2 2" xfId="33763" xr:uid="{5EDAAABC-795B-4071-8426-4DFE5C27F240}"/>
    <cellStyle name="40% - Accent5 17 4 2 3" xfId="25263" xr:uid="{5E39CF72-C6D9-4CBD-A7AC-33460F31C10D}"/>
    <cellStyle name="40% - Accent5 17 4 3" xfId="11778" xr:uid="{9371005F-87EF-4513-A5C4-6EAEBFB52BBA}"/>
    <cellStyle name="40% - Accent5 17 4 3 2" xfId="29603" xr:uid="{776F0FC2-99E4-45E8-9404-3F9C98216870}"/>
    <cellStyle name="40% - Accent5 17 4 4" xfId="21103" xr:uid="{1D2F1CC5-0D01-4513-9FF3-B46810039CB4}"/>
    <cellStyle name="40% - Accent5 17 5" xfId="5275" xr:uid="{AEF090C5-0E79-4794-AA58-E871BDBC5D9A}"/>
    <cellStyle name="40% - Accent5 17 5 2" xfId="13858" xr:uid="{848615C0-8EF3-4BF8-AE24-8B8992FF1946}"/>
    <cellStyle name="40% - Accent5 17 5 2 2" xfId="31683" xr:uid="{672984E6-3A8D-468B-B285-66848C90C008}"/>
    <cellStyle name="40% - Accent5 17 5 3" xfId="23183" xr:uid="{C603C539-61CD-4F5D-8849-E5DF0B9778B8}"/>
    <cellStyle name="40% - Accent5 17 6" xfId="9698" xr:uid="{40E37330-28C0-4A22-B151-435949DC9A35}"/>
    <cellStyle name="40% - Accent5 17 6 2" xfId="27523" xr:uid="{FA56A990-CB7A-4165-9096-AD87B8643678}"/>
    <cellStyle name="40% - Accent5 17 7" xfId="19023" xr:uid="{08C7AE48-A906-44D5-AB1B-31CA6B796006}"/>
    <cellStyle name="40% - Accent5 170" xfId="37544" xr:uid="{9A7ABB24-22A8-45FB-98C2-64A1D72155B9}"/>
    <cellStyle name="40% - Accent5 171" xfId="37564" xr:uid="{6A1A0B69-EC22-4738-8153-F8CA5D3B134D}"/>
    <cellStyle name="40% - Accent5 172" xfId="37584" xr:uid="{CF42B406-2AEC-4634-9064-9C1BEAB7BBBE}"/>
    <cellStyle name="40% - Accent5 173" xfId="37604" xr:uid="{1F3F8E4A-2AF1-44CB-ABD9-5FDF4C59A394}"/>
    <cellStyle name="40% - Accent5 174" xfId="37624" xr:uid="{014225CD-416E-41CD-98FD-8B948328BD78}"/>
    <cellStyle name="40% - Accent5 175" xfId="37644" xr:uid="{5B2F82BE-4A7F-4989-9DB1-D72202723633}"/>
    <cellStyle name="40% - Accent5 176" xfId="37664" xr:uid="{F2FAFD37-7E2A-4BA9-8850-15BC2E6E1913}"/>
    <cellStyle name="40% - Accent5 177" xfId="37684" xr:uid="{5F6FC16E-4F17-43C5-B934-7284A4EC02A0}"/>
    <cellStyle name="40% - Accent5 178" xfId="37704" xr:uid="{B60C5290-B361-4A1E-92B4-B6CA5B5197E2}"/>
    <cellStyle name="40% - Accent5 179" xfId="37724" xr:uid="{EC6870FA-3A89-4CA2-ABD1-058AEF20216B}"/>
    <cellStyle name="40% - Accent5 18" xfId="1009" xr:uid="{BC15572E-E912-4237-918D-DA66763472A1}"/>
    <cellStyle name="40% - Accent5 18 2" xfId="1615" xr:uid="{06C89F91-3D60-48B0-9D3D-897EB6C65D9B}"/>
    <cellStyle name="40% - Accent5 18 2 2" xfId="2595" xr:uid="{C5DB77AE-58A9-4712-95CE-179EE7F265B5}"/>
    <cellStyle name="40% - Accent5 18 2 2 2" xfId="4675" xr:uid="{EE4DD437-BAFC-462C-8A4A-6134475C72DD}"/>
    <cellStyle name="40% - Accent5 18 2 2 2 2" xfId="8835" xr:uid="{FE654612-9B6C-47A6-898E-FB38D8E6A5CA}"/>
    <cellStyle name="40% - Accent5 18 2 2 2 2 2" xfId="17418" xr:uid="{4D19EDF3-A445-44F8-A991-65E8893DC0CE}"/>
    <cellStyle name="40% - Accent5 18 2 2 2 2 2 2" xfId="35243" xr:uid="{FB071290-CCB2-4EDE-A260-28CEB14FE7CA}"/>
    <cellStyle name="40% - Accent5 18 2 2 2 2 3" xfId="26743" xr:uid="{A8B64827-F74E-4924-801B-D0C1202751FC}"/>
    <cellStyle name="40% - Accent5 18 2 2 2 3" xfId="13258" xr:uid="{617B228C-536F-4946-8414-AC37D015731D}"/>
    <cellStyle name="40% - Accent5 18 2 2 2 3 2" xfId="31083" xr:uid="{9CF27479-B6A9-4EF0-B4D7-26520E0ED2DF}"/>
    <cellStyle name="40% - Accent5 18 2 2 2 4" xfId="22583" xr:uid="{01E10556-9D45-42DD-A78E-FC4928563D59}"/>
    <cellStyle name="40% - Accent5 18 2 2 3" xfId="6755" xr:uid="{F28887FB-3F6E-4E80-9D87-C970BA3E353A}"/>
    <cellStyle name="40% - Accent5 18 2 2 3 2" xfId="15338" xr:uid="{72426A25-1C96-41D5-BF16-DA42386F8EC1}"/>
    <cellStyle name="40% - Accent5 18 2 2 3 2 2" xfId="33163" xr:uid="{A6BB7E6C-60E5-4473-977F-8208E0E9948C}"/>
    <cellStyle name="40% - Accent5 18 2 2 3 3" xfId="24663" xr:uid="{FACCEF67-4F1E-4BFE-A38E-70AB6CB5C3BB}"/>
    <cellStyle name="40% - Accent5 18 2 2 4" xfId="11178" xr:uid="{469F6262-3C8A-464C-AB4B-CA4F747400B9}"/>
    <cellStyle name="40% - Accent5 18 2 2 4 2" xfId="29003" xr:uid="{DC6DFAD1-B798-4C12-A617-44CC72FC50C6}"/>
    <cellStyle name="40% - Accent5 18 2 2 5" xfId="20503" xr:uid="{616F9D12-61EE-49E6-ACE6-EAF42618B380}"/>
    <cellStyle name="40% - Accent5 18 2 3" xfId="3695" xr:uid="{C52CE8D4-214B-4988-A554-8D14B2631592}"/>
    <cellStyle name="40% - Accent5 18 2 3 2" xfId="7855" xr:uid="{65B46BDA-E097-49EC-9C0D-C306641442CE}"/>
    <cellStyle name="40% - Accent5 18 2 3 2 2" xfId="16438" xr:uid="{4E1CE1F8-34A7-43EA-8428-B645913BA070}"/>
    <cellStyle name="40% - Accent5 18 2 3 2 2 2" xfId="34263" xr:uid="{BFA4978D-6C2D-4FC6-A2F4-D897B1F88852}"/>
    <cellStyle name="40% - Accent5 18 2 3 2 3" xfId="25763" xr:uid="{6122FD81-761A-460B-A226-AFE7EC17171D}"/>
    <cellStyle name="40% - Accent5 18 2 3 3" xfId="12278" xr:uid="{357024BA-82F5-4872-9C61-49E612218F37}"/>
    <cellStyle name="40% - Accent5 18 2 3 3 2" xfId="30103" xr:uid="{8CDD0237-F64D-4F62-B0F0-4CA0E9366672}"/>
    <cellStyle name="40% - Accent5 18 2 3 4" xfId="21603" xr:uid="{A732ED93-181F-44B9-86E0-07DD5EF33AF0}"/>
    <cellStyle name="40% - Accent5 18 2 4" xfId="5775" xr:uid="{04CBDA1F-BD6B-4E3E-98F7-8B7A1DEA31F7}"/>
    <cellStyle name="40% - Accent5 18 2 4 2" xfId="14358" xr:uid="{38F0EF95-D2C6-4191-86CA-544CEF385013}"/>
    <cellStyle name="40% - Accent5 18 2 4 2 2" xfId="32183" xr:uid="{8C5E6A36-6A93-4EAF-B65F-61CABE405E1A}"/>
    <cellStyle name="40% - Accent5 18 2 4 3" xfId="23683" xr:uid="{8628398F-B7E4-44A5-B27C-E19377FFFBAC}"/>
    <cellStyle name="40% - Accent5 18 2 5" xfId="10198" xr:uid="{2E7170E3-6395-4ABE-B25F-A250F6EFDE3A}"/>
    <cellStyle name="40% - Accent5 18 2 5 2" xfId="28023" xr:uid="{1BB11CE1-9214-4D5B-AA52-02BE68F89D07}"/>
    <cellStyle name="40% - Accent5 18 2 6" xfId="19523" xr:uid="{E6043D96-556C-4D0C-9D4B-19801CF0E9D1}"/>
    <cellStyle name="40% - Accent5 18 3" xfId="2115" xr:uid="{6C407AF8-69F2-4061-8372-6E8418F9D6AD}"/>
    <cellStyle name="40% - Accent5 18 3 2" xfId="4195" xr:uid="{0D05D94B-9921-4D3F-B8E7-C15AE1D1BBBD}"/>
    <cellStyle name="40% - Accent5 18 3 2 2" xfId="8355" xr:uid="{31E9ED1A-731F-4393-964F-2B4E46FCBD69}"/>
    <cellStyle name="40% - Accent5 18 3 2 2 2" xfId="16938" xr:uid="{9F9973EE-AD80-41EB-B81C-52794FA78071}"/>
    <cellStyle name="40% - Accent5 18 3 2 2 2 2" xfId="34763" xr:uid="{CCD39F5B-D2D4-430B-AFEF-F63E3D7E915C}"/>
    <cellStyle name="40% - Accent5 18 3 2 2 3" xfId="26263" xr:uid="{B01941C5-8D7A-41A0-91C3-F47E92772D20}"/>
    <cellStyle name="40% - Accent5 18 3 2 3" xfId="12778" xr:uid="{F24FC259-1579-4449-B660-40485A132B52}"/>
    <cellStyle name="40% - Accent5 18 3 2 3 2" xfId="30603" xr:uid="{A6513640-E785-46D4-A76D-62A3809F6B64}"/>
    <cellStyle name="40% - Accent5 18 3 2 4" xfId="22103" xr:uid="{ACF59D80-A7B8-405A-A9AB-66024DDBC636}"/>
    <cellStyle name="40% - Accent5 18 3 3" xfId="6275" xr:uid="{A71E7D0A-CD85-4F9F-9D13-537DBC298F2C}"/>
    <cellStyle name="40% - Accent5 18 3 3 2" xfId="14858" xr:uid="{9EA0A7AB-F7A5-4280-9EDC-C85F5C30AD73}"/>
    <cellStyle name="40% - Accent5 18 3 3 2 2" xfId="32683" xr:uid="{4C39E267-3350-4680-B874-52AE8B866DEB}"/>
    <cellStyle name="40% - Accent5 18 3 3 3" xfId="24183" xr:uid="{7F6D893A-3FEC-434F-B220-A54438DB7280}"/>
    <cellStyle name="40% - Accent5 18 3 4" xfId="10698" xr:uid="{375C5AAE-DE34-4594-A6CF-39C7807182EF}"/>
    <cellStyle name="40% - Accent5 18 3 4 2" xfId="28523" xr:uid="{E5DBA71B-50A0-47BF-A848-411D718BF2EF}"/>
    <cellStyle name="40% - Accent5 18 3 5" xfId="20023" xr:uid="{BA91035E-9B2A-4B5B-AA90-EFC7F4C43F05}"/>
    <cellStyle name="40% - Accent5 18 4" xfId="3215" xr:uid="{E8F64943-A7C4-4ABC-8162-30D8F0D2A46D}"/>
    <cellStyle name="40% - Accent5 18 4 2" xfId="7375" xr:uid="{2FB35703-230F-4F3F-9260-8527148DF9A8}"/>
    <cellStyle name="40% - Accent5 18 4 2 2" xfId="15958" xr:uid="{B06CC13D-C259-4976-A372-80876E263E01}"/>
    <cellStyle name="40% - Accent5 18 4 2 2 2" xfId="33783" xr:uid="{5F811F96-38AD-4C57-A30E-D21F7D5EBD3F}"/>
    <cellStyle name="40% - Accent5 18 4 2 3" xfId="25283" xr:uid="{7F6B28AC-4894-40E3-8B68-6BFC2021A5A3}"/>
    <cellStyle name="40% - Accent5 18 4 3" xfId="11798" xr:uid="{2F678D75-F45B-494F-9E26-FCA96AD56241}"/>
    <cellStyle name="40% - Accent5 18 4 3 2" xfId="29623" xr:uid="{6CD0F4F4-C503-4CE7-A4C6-F200C30E2D62}"/>
    <cellStyle name="40% - Accent5 18 4 4" xfId="21123" xr:uid="{0E83AD8B-B403-4A0A-A768-A20E335BB9C6}"/>
    <cellStyle name="40% - Accent5 18 5" xfId="5295" xr:uid="{5ABB1DDE-6AFB-41E9-9CD6-ACF5490F1A32}"/>
    <cellStyle name="40% - Accent5 18 5 2" xfId="13878" xr:uid="{23EA5404-C403-4369-8DFE-515F29B32B78}"/>
    <cellStyle name="40% - Accent5 18 5 2 2" xfId="31703" xr:uid="{9D119629-1D42-4F49-8E8B-7C5D898677D2}"/>
    <cellStyle name="40% - Accent5 18 5 3" xfId="23203" xr:uid="{9A5E6C06-96E3-4B94-822B-C4D19653065B}"/>
    <cellStyle name="40% - Accent5 18 6" xfId="9718" xr:uid="{FD00A2ED-FD3D-481F-B107-86612130A2C8}"/>
    <cellStyle name="40% - Accent5 18 6 2" xfId="27543" xr:uid="{54369386-80DE-4D78-BFF6-09EE02C89D44}"/>
    <cellStyle name="40% - Accent5 18 7" xfId="19043" xr:uid="{7929C438-C675-4C3E-8D8B-94227048DEA1}"/>
    <cellStyle name="40% - Accent5 180" xfId="37744" xr:uid="{ECFE840B-96E6-4710-AFF5-86DA39587ACA}"/>
    <cellStyle name="40% - Accent5 181" xfId="37764" xr:uid="{4607E93F-308F-42EB-AAD8-62BD57E13426}"/>
    <cellStyle name="40% - Accent5 182" xfId="37784" xr:uid="{B296A43B-C53E-4839-8353-952A1C6F7658}"/>
    <cellStyle name="40% - Accent5 183" xfId="37804" xr:uid="{491B7CF7-ED48-421A-9578-A957E315F707}"/>
    <cellStyle name="40% - Accent5 184" xfId="37824" xr:uid="{D4BFDB98-E5ED-4B61-96C2-1E369AB49AA4}"/>
    <cellStyle name="40% - Accent5 185" xfId="37844" xr:uid="{F82E0715-391A-4A0F-94AE-6C329ECF040A}"/>
    <cellStyle name="40% - Accent5 186" xfId="37864" xr:uid="{2F22D232-C470-439E-9944-66246606E90F}"/>
    <cellStyle name="40% - Accent5 187" xfId="37884" xr:uid="{D87BE30E-1A56-4458-86C8-7183BA85DE38}"/>
    <cellStyle name="40% - Accent5 188" xfId="37904" xr:uid="{954B8324-F85C-44AF-AF27-337A82416340}"/>
    <cellStyle name="40% - Accent5 189" xfId="37924" xr:uid="{CFC11743-58C6-450F-ADB3-D156C747591D}"/>
    <cellStyle name="40% - Accent5 19" xfId="1029" xr:uid="{13C3FDF2-954E-434A-82D3-467BA4DBC141}"/>
    <cellStyle name="40% - Accent5 19 2" xfId="1635" xr:uid="{7EB25CED-FF2F-4032-82BB-AA5BBFF58D15}"/>
    <cellStyle name="40% - Accent5 19 2 2" xfId="2615" xr:uid="{DFCB8D59-4E68-40DE-B20F-367DD4B8CBDF}"/>
    <cellStyle name="40% - Accent5 19 2 2 2" xfId="4695" xr:uid="{BBEF849F-36CC-47C2-83DE-C7D20B53E0E8}"/>
    <cellStyle name="40% - Accent5 19 2 2 2 2" xfId="8855" xr:uid="{E5B6867C-65B6-491C-83E7-DC38086D846C}"/>
    <cellStyle name="40% - Accent5 19 2 2 2 2 2" xfId="17438" xr:uid="{C7B30D0D-D5F1-4EE8-96F5-424187A1B6D6}"/>
    <cellStyle name="40% - Accent5 19 2 2 2 2 2 2" xfId="35263" xr:uid="{B37BC0AE-66B2-4204-9FF0-8E106A2BC160}"/>
    <cellStyle name="40% - Accent5 19 2 2 2 2 3" xfId="26763" xr:uid="{74F4F546-58B2-42E7-BAC7-C3BFFDE9FD74}"/>
    <cellStyle name="40% - Accent5 19 2 2 2 3" xfId="13278" xr:uid="{4D963DEF-D26E-47A5-B4A7-F3A4D2EA4C46}"/>
    <cellStyle name="40% - Accent5 19 2 2 2 3 2" xfId="31103" xr:uid="{DF104D32-3882-47BC-B9A5-EC3B94903F26}"/>
    <cellStyle name="40% - Accent5 19 2 2 2 4" xfId="22603" xr:uid="{DC9D6D12-9252-4F0E-9C14-A813F2006BFE}"/>
    <cellStyle name="40% - Accent5 19 2 2 3" xfId="6775" xr:uid="{CE7C940C-DDE5-4475-BD6B-3B05C5B5F574}"/>
    <cellStyle name="40% - Accent5 19 2 2 3 2" xfId="15358" xr:uid="{EF2020BB-EB10-44BE-A98E-E5F3F1464799}"/>
    <cellStyle name="40% - Accent5 19 2 2 3 2 2" xfId="33183" xr:uid="{222E9A9E-38B2-415B-ADB6-68470180F7AF}"/>
    <cellStyle name="40% - Accent5 19 2 2 3 3" xfId="24683" xr:uid="{B78CC361-3BB7-452C-A43F-16A48C4EA895}"/>
    <cellStyle name="40% - Accent5 19 2 2 4" xfId="11198" xr:uid="{7A5D589D-D81C-46E3-ACF7-A823F3DA2850}"/>
    <cellStyle name="40% - Accent5 19 2 2 4 2" xfId="29023" xr:uid="{55BF4DB5-02A8-4A29-AF4C-C4072020FFEA}"/>
    <cellStyle name="40% - Accent5 19 2 2 5" xfId="20523" xr:uid="{46C8ECC6-3D71-471E-B323-402EAE092F3D}"/>
    <cellStyle name="40% - Accent5 19 2 3" xfId="3715" xr:uid="{85D54057-AC3B-4712-93C1-05E21CDDB5A5}"/>
    <cellStyle name="40% - Accent5 19 2 3 2" xfId="7875" xr:uid="{4A9DFEC5-58F4-43CD-B7D3-1600D2D557DF}"/>
    <cellStyle name="40% - Accent5 19 2 3 2 2" xfId="16458" xr:uid="{B108735B-6F15-4F40-AB04-D290600D5BE4}"/>
    <cellStyle name="40% - Accent5 19 2 3 2 2 2" xfId="34283" xr:uid="{C0E485FB-AF17-402E-BF99-91CD8DDF794C}"/>
    <cellStyle name="40% - Accent5 19 2 3 2 3" xfId="25783" xr:uid="{A4D18A57-07BC-4C2D-8154-356248DE0112}"/>
    <cellStyle name="40% - Accent5 19 2 3 3" xfId="12298" xr:uid="{477F26C7-CBB7-48A0-9BE3-E53929EDC254}"/>
    <cellStyle name="40% - Accent5 19 2 3 3 2" xfId="30123" xr:uid="{57972DAB-A917-4EE4-B1DA-1DC1308411A6}"/>
    <cellStyle name="40% - Accent5 19 2 3 4" xfId="21623" xr:uid="{96984DC7-537D-4E70-A739-F63DD4EC9475}"/>
    <cellStyle name="40% - Accent5 19 2 4" xfId="5795" xr:uid="{DCD376C4-B142-4CF0-9E57-7A8223B1B5A7}"/>
    <cellStyle name="40% - Accent5 19 2 4 2" xfId="14378" xr:uid="{1BCB7440-8710-446C-9A5D-FC0615178772}"/>
    <cellStyle name="40% - Accent5 19 2 4 2 2" xfId="32203" xr:uid="{584F8385-CB1B-4711-81F6-D14197D8ED78}"/>
    <cellStyle name="40% - Accent5 19 2 4 3" xfId="23703" xr:uid="{4244A416-B858-48A6-93D9-A92F0B3DCF0C}"/>
    <cellStyle name="40% - Accent5 19 2 5" xfId="10218" xr:uid="{8214639F-9769-4D41-A980-6D8C683869C8}"/>
    <cellStyle name="40% - Accent5 19 2 5 2" xfId="28043" xr:uid="{A571EF09-AC0E-4C16-A5BB-569699F7CDA0}"/>
    <cellStyle name="40% - Accent5 19 2 6" xfId="19543" xr:uid="{30BE3676-A51A-4373-8B76-D62E40DD8366}"/>
    <cellStyle name="40% - Accent5 19 3" xfId="2135" xr:uid="{6983A999-F55E-42F0-9614-97C7283252E7}"/>
    <cellStyle name="40% - Accent5 19 3 2" xfId="4215" xr:uid="{4B0A7415-BD03-401D-92E3-2158B074CE8A}"/>
    <cellStyle name="40% - Accent5 19 3 2 2" xfId="8375" xr:uid="{B1B40418-A50F-49F6-B95B-3CC67918310D}"/>
    <cellStyle name="40% - Accent5 19 3 2 2 2" xfId="16958" xr:uid="{B5FD2E1C-257D-4C72-A1B7-0BD94B61B825}"/>
    <cellStyle name="40% - Accent5 19 3 2 2 2 2" xfId="34783" xr:uid="{756D607F-4C46-4B1F-85B6-F69E77277EBF}"/>
    <cellStyle name="40% - Accent5 19 3 2 2 3" xfId="26283" xr:uid="{EE2B4A7C-A86A-49F2-AF40-0C37E68C445A}"/>
    <cellStyle name="40% - Accent5 19 3 2 3" xfId="12798" xr:uid="{33236F36-7E21-4286-AC85-8BF4488BBEB4}"/>
    <cellStyle name="40% - Accent5 19 3 2 3 2" xfId="30623" xr:uid="{11823D62-E3D0-4356-B1F6-18888A61F3AF}"/>
    <cellStyle name="40% - Accent5 19 3 2 4" xfId="22123" xr:uid="{978B64AB-6DEE-4AC5-956C-6515F90B26EE}"/>
    <cellStyle name="40% - Accent5 19 3 3" xfId="6295" xr:uid="{8BCF4F5E-47F6-4472-BC2B-B5EFCB9BA743}"/>
    <cellStyle name="40% - Accent5 19 3 3 2" xfId="14878" xr:uid="{B32CDFB0-DEFD-45E5-AD83-C5B67F8F653D}"/>
    <cellStyle name="40% - Accent5 19 3 3 2 2" xfId="32703" xr:uid="{8A1DF99C-8853-40D1-A06E-B5DC0698682A}"/>
    <cellStyle name="40% - Accent5 19 3 3 3" xfId="24203" xr:uid="{CED8BF60-2467-4091-A01E-9CD0833E2ED7}"/>
    <cellStyle name="40% - Accent5 19 3 4" xfId="10718" xr:uid="{EA42A530-04F2-4A94-9B9C-BE5D894A0050}"/>
    <cellStyle name="40% - Accent5 19 3 4 2" xfId="28543" xr:uid="{45CB8CE7-1453-4AB2-905F-15CDB8EB597A}"/>
    <cellStyle name="40% - Accent5 19 3 5" xfId="20043" xr:uid="{9023922A-DAE4-48AC-965A-DDC7FD192371}"/>
    <cellStyle name="40% - Accent5 19 4" xfId="3235" xr:uid="{AEB52BBD-9604-429F-99E8-25D63064C049}"/>
    <cellStyle name="40% - Accent5 19 4 2" xfId="7395" xr:uid="{F0FFF72B-2D70-4F12-8A1D-ECD2D44766D2}"/>
    <cellStyle name="40% - Accent5 19 4 2 2" xfId="15978" xr:uid="{DACAA577-C763-4210-8639-7208FC3780B3}"/>
    <cellStyle name="40% - Accent5 19 4 2 2 2" xfId="33803" xr:uid="{2A322F88-2374-4800-8D88-91672CBA26F6}"/>
    <cellStyle name="40% - Accent5 19 4 2 3" xfId="25303" xr:uid="{A4EEC4D3-590D-4268-997B-13352C96F7E2}"/>
    <cellStyle name="40% - Accent5 19 4 3" xfId="11818" xr:uid="{05CECECB-1B1A-4C6A-8A2F-D973D76A95EF}"/>
    <cellStyle name="40% - Accent5 19 4 3 2" xfId="29643" xr:uid="{B1D6207A-A58D-4E47-AC15-0828910F8017}"/>
    <cellStyle name="40% - Accent5 19 4 4" xfId="21143" xr:uid="{B9865417-79FF-4964-A5A0-AC771222DDB5}"/>
    <cellStyle name="40% - Accent5 19 5" xfId="5315" xr:uid="{7CB6A8BB-5971-421E-9267-8B04CAABCB01}"/>
    <cellStyle name="40% - Accent5 19 5 2" xfId="13898" xr:uid="{FF25E94C-775B-4671-AAE5-46B438D93094}"/>
    <cellStyle name="40% - Accent5 19 5 2 2" xfId="31723" xr:uid="{649BA570-7833-4CAC-9EC7-F2F546A4F4CE}"/>
    <cellStyle name="40% - Accent5 19 5 3" xfId="23223" xr:uid="{2DD251FA-A91D-4B1D-BE81-139B9C1208FB}"/>
    <cellStyle name="40% - Accent5 19 6" xfId="9738" xr:uid="{3FC5716C-4E75-4A2E-AB46-1089839E8543}"/>
    <cellStyle name="40% - Accent5 19 6 2" xfId="27563" xr:uid="{6629D5B6-6C1D-47D8-BD4F-4EF0AA246BC1}"/>
    <cellStyle name="40% - Accent5 19 7" xfId="19063" xr:uid="{422B5DA6-65A5-41BD-A051-9B5285C70625}"/>
    <cellStyle name="40% - Accent5 190" xfId="37944" xr:uid="{4613F324-451C-41DB-805E-8C9E07184B8D}"/>
    <cellStyle name="40% - Accent5 191" xfId="37964" xr:uid="{67DEFC17-FB1C-467B-882D-61EBFEA79EED}"/>
    <cellStyle name="40% - Accent5 192" xfId="37984" xr:uid="{484CA262-9254-44D4-91FC-D897F233C361}"/>
    <cellStyle name="40% - Accent5 193" xfId="38004" xr:uid="{CA1FEA53-8E14-436A-98C6-B86A4763746A}"/>
    <cellStyle name="40% - Accent5 194" xfId="38024" xr:uid="{C4B2647D-4FA8-4802-B2EF-2B0A0C1F52D3}"/>
    <cellStyle name="40% - Accent5 195" xfId="38044" xr:uid="{D858F9D6-3BEA-4E8E-9FD5-848B506D8A84}"/>
    <cellStyle name="40% - Accent5 196" xfId="38064" xr:uid="{3E2F646A-8EC6-4236-A5A0-47F1F8E8506F}"/>
    <cellStyle name="40% - Accent5 197" xfId="38084" xr:uid="{412F5B00-6DA7-4FB6-8DBA-CB0CAE0D4A6E}"/>
    <cellStyle name="40% - Accent5 198" xfId="38104" xr:uid="{601C321E-36C8-43A1-8D22-879C80D16D81}"/>
    <cellStyle name="40% - Accent5 199" xfId="38124" xr:uid="{BC52CEC7-2525-4382-B30F-395E9EB3887C}"/>
    <cellStyle name="40% - Accent5 2" xfId="136" xr:uid="{00000000-0005-0000-0000-000029000000}"/>
    <cellStyle name="40% - Accent5 2 2" xfId="460" xr:uid="{97A909EA-DBBF-495A-8657-171F0C016CCB}"/>
    <cellStyle name="40% - Accent5 2 2 2" xfId="1190" xr:uid="{5663BF73-FB1B-467C-A79C-DDB5404C2AE7}"/>
    <cellStyle name="40% - Accent5 2 2 2 2" xfId="2295" xr:uid="{B711678E-3B19-4E5B-B69A-B28F73D6AF74}"/>
    <cellStyle name="40% - Accent5 2 2 2 2 2" xfId="4375" xr:uid="{E5B6B180-5D69-4C7B-B753-38E437CE3EDE}"/>
    <cellStyle name="40% - Accent5 2 2 2 2 2 2" xfId="8535" xr:uid="{12CFFC17-42F6-4FBC-9F7E-EB36AC271036}"/>
    <cellStyle name="40% - Accent5 2 2 2 2 2 2 2" xfId="17118" xr:uid="{A9233D64-A69E-44D4-86FD-48F069B19099}"/>
    <cellStyle name="40% - Accent5 2 2 2 2 2 2 2 2" xfId="34943" xr:uid="{9B82EB15-5653-4092-9B83-FAEF7C0D3C54}"/>
    <cellStyle name="40% - Accent5 2 2 2 2 2 2 3" xfId="26443" xr:uid="{BA93458C-E418-4BC6-87DF-B5E2AA36F4C7}"/>
    <cellStyle name="40% - Accent5 2 2 2 2 2 3" xfId="12958" xr:uid="{E347E9BA-8001-4E18-91EB-AF2F7332453D}"/>
    <cellStyle name="40% - Accent5 2 2 2 2 2 3 2" xfId="30783" xr:uid="{91384B40-AF79-40EC-9699-246CE63E3091}"/>
    <cellStyle name="40% - Accent5 2 2 2 2 2 4" xfId="22283" xr:uid="{EBF3426D-C569-4E27-B6A1-3C7461860DC7}"/>
    <cellStyle name="40% - Accent5 2 2 2 2 3" xfId="6455" xr:uid="{C5346E15-7FE1-4FDD-854B-0257B8921B23}"/>
    <cellStyle name="40% - Accent5 2 2 2 2 3 2" xfId="15038" xr:uid="{1A52EE5F-E0DE-49BB-BF78-F055E38BC777}"/>
    <cellStyle name="40% - Accent5 2 2 2 2 3 2 2" xfId="32863" xr:uid="{BBCE24A3-138D-47D7-A319-FACF90CC885C}"/>
    <cellStyle name="40% - Accent5 2 2 2 2 3 3" xfId="24363" xr:uid="{0382E9F0-D46D-41DB-8881-EDEDFB9DF160}"/>
    <cellStyle name="40% - Accent5 2 2 2 2 4" xfId="10878" xr:uid="{BFA2A7B4-F25F-462A-97FD-08839844AF14}"/>
    <cellStyle name="40% - Accent5 2 2 2 2 4 2" xfId="28703" xr:uid="{98B40A7E-48F3-4B7E-AB80-87C75B41EB98}"/>
    <cellStyle name="40% - Accent5 2 2 2 2 5" xfId="20203" xr:uid="{B935B25A-7697-4BAD-93FD-D56DB44CB190}"/>
    <cellStyle name="40% - Accent5 2 2 2 3" xfId="3395" xr:uid="{F9F53888-FD84-4F66-B01C-728A75C351D2}"/>
    <cellStyle name="40% - Accent5 2 2 2 3 2" xfId="7555" xr:uid="{1184C102-3243-4E49-87C6-0D66ACFA94DA}"/>
    <cellStyle name="40% - Accent5 2 2 2 3 2 2" xfId="16138" xr:uid="{1E341062-5206-4E28-9EB9-A26A970F6582}"/>
    <cellStyle name="40% - Accent5 2 2 2 3 2 2 2" xfId="33963" xr:uid="{9D9BE631-2F6F-44DC-AA49-5ECCBAEBBA42}"/>
    <cellStyle name="40% - Accent5 2 2 2 3 2 3" xfId="25463" xr:uid="{61137CED-7B0A-4B8D-A802-760CC4E3B285}"/>
    <cellStyle name="40% - Accent5 2 2 2 3 3" xfId="11978" xr:uid="{9C432B0B-129D-4A6C-BBB8-9E4019380601}"/>
    <cellStyle name="40% - Accent5 2 2 2 3 3 2" xfId="29803" xr:uid="{245DAC52-D73F-4741-B6BF-0114B04BBB54}"/>
    <cellStyle name="40% - Accent5 2 2 2 3 4" xfId="21303" xr:uid="{1F6941BC-E369-4364-8895-1627B5C68849}"/>
    <cellStyle name="40% - Accent5 2 2 2 4" xfId="5475" xr:uid="{C93305CF-42AC-41AC-B071-CCE7381BE7A8}"/>
    <cellStyle name="40% - Accent5 2 2 2 4 2" xfId="14058" xr:uid="{ADF5689C-471F-4FD6-9A55-A9EABC45F0DB}"/>
    <cellStyle name="40% - Accent5 2 2 2 4 2 2" xfId="31883" xr:uid="{E7E52307-46C5-48C7-91E6-732278BD5710}"/>
    <cellStyle name="40% - Accent5 2 2 2 4 3" xfId="23383" xr:uid="{79297445-9F62-4087-A785-D1B07203654C}"/>
    <cellStyle name="40% - Accent5 2 2 2 5" xfId="9898" xr:uid="{47325147-5724-4E3E-9D59-3AC45EC2E6A9}"/>
    <cellStyle name="40% - Accent5 2 2 2 5 2" xfId="27723" xr:uid="{20CA1F05-C8DA-4025-B6CB-4D71F2558C4C}"/>
    <cellStyle name="40% - Accent5 2 2 2 6" xfId="19223" xr:uid="{1DF857CA-88EA-4E14-91BB-07542DF2FB9D}"/>
    <cellStyle name="40% - Accent5 2 2 3" xfId="1815" xr:uid="{84198CD7-22DB-440B-8EA3-1211632F6A48}"/>
    <cellStyle name="40% - Accent5 2 2 3 2" xfId="3895" xr:uid="{B66E9E9F-5199-4478-997D-FC47BF49AE1F}"/>
    <cellStyle name="40% - Accent5 2 2 3 2 2" xfId="8055" xr:uid="{988B098E-DAC1-4FF7-BF78-FCED74DD9245}"/>
    <cellStyle name="40% - Accent5 2 2 3 2 2 2" xfId="16638" xr:uid="{EA228FAD-0D37-4F31-88C5-87649D8D2215}"/>
    <cellStyle name="40% - Accent5 2 2 3 2 2 2 2" xfId="34463" xr:uid="{85479297-21AE-4EC5-9308-F7D20D392150}"/>
    <cellStyle name="40% - Accent5 2 2 3 2 2 3" xfId="25963" xr:uid="{943A100F-A6E2-455F-B993-E36D905774E1}"/>
    <cellStyle name="40% - Accent5 2 2 3 2 3" xfId="12478" xr:uid="{C7C8D140-8538-4FF3-8B8E-15344A2D8514}"/>
    <cellStyle name="40% - Accent5 2 2 3 2 3 2" xfId="30303" xr:uid="{07FB2AF3-B94F-4C64-A671-59707BE32E77}"/>
    <cellStyle name="40% - Accent5 2 2 3 2 4" xfId="21803" xr:uid="{C586C986-A171-4B5E-9F51-799F26F4D2B1}"/>
    <cellStyle name="40% - Accent5 2 2 3 3" xfId="5975" xr:uid="{A30EE46A-8C54-4B9E-9651-D8D7E3410D38}"/>
    <cellStyle name="40% - Accent5 2 2 3 3 2" xfId="14558" xr:uid="{0D1B4304-A06B-4BDB-A75A-67026F04935F}"/>
    <cellStyle name="40% - Accent5 2 2 3 3 2 2" xfId="32383" xr:uid="{E97FD37A-2BA4-45FF-A317-4607EE1D8453}"/>
    <cellStyle name="40% - Accent5 2 2 3 3 3" xfId="23883" xr:uid="{8E330104-78D6-419B-BAD7-37670FB94D00}"/>
    <cellStyle name="40% - Accent5 2 2 3 4" xfId="10398" xr:uid="{CE2934B0-A4E4-4C66-BB7F-18BACDA3C9E3}"/>
    <cellStyle name="40% - Accent5 2 2 3 4 2" xfId="28223" xr:uid="{9A87F2A6-8F41-4648-BE1E-A1D0D591EA97}"/>
    <cellStyle name="40% - Accent5 2 2 3 5" xfId="19723" xr:uid="{968A8F73-3C5B-4FDC-B66A-18A06F859979}"/>
    <cellStyle name="40% - Accent5 2 2 4" xfId="2915" xr:uid="{566DB68E-9279-4CF3-AD9F-226FCF4B28A0}"/>
    <cellStyle name="40% - Accent5 2 2 4 2" xfId="7075" xr:uid="{521D0B90-F7BA-4C6C-BBB4-49FBF02C7055}"/>
    <cellStyle name="40% - Accent5 2 2 4 2 2" xfId="15658" xr:uid="{5B523A05-02BD-4593-BA61-2F577C12C11B}"/>
    <cellStyle name="40% - Accent5 2 2 4 2 2 2" xfId="33483" xr:uid="{95F4444B-CC7F-4887-9B2A-86D4F0CAB616}"/>
    <cellStyle name="40% - Accent5 2 2 4 2 3" xfId="24983" xr:uid="{F5244863-FB23-4503-92E5-4C1D57DDEBBD}"/>
    <cellStyle name="40% - Accent5 2 2 4 3" xfId="11498" xr:uid="{3ABBAC25-F3D9-4AD4-8D9B-1AAE13BDFEF4}"/>
    <cellStyle name="40% - Accent5 2 2 4 3 2" xfId="29323" xr:uid="{35622F79-6796-49CB-AE6D-F343CFC59C16}"/>
    <cellStyle name="40% - Accent5 2 2 4 4" xfId="20823" xr:uid="{3EA382FD-B734-4A90-8897-C4FC8A18CE03}"/>
    <cellStyle name="40% - Accent5 2 2 5" xfId="4995" xr:uid="{E8C25763-DCBC-4157-AB63-864383FA1E09}"/>
    <cellStyle name="40% - Accent5 2 2 5 2" xfId="13578" xr:uid="{B132480F-FA90-4198-BC9F-3A6312A31EFE}"/>
    <cellStyle name="40% - Accent5 2 2 5 2 2" xfId="31403" xr:uid="{19ADD272-F264-49E8-B7E2-50ADBA4158CA}"/>
    <cellStyle name="40% - Accent5 2 2 5 3" xfId="22903" xr:uid="{A49FB87D-0548-4A0E-9A88-34EEF46DA334}"/>
    <cellStyle name="40% - Accent5 2 2 6" xfId="9418" xr:uid="{46F2583F-CF42-4944-BE99-71A487F2E9A2}"/>
    <cellStyle name="40% - Accent5 2 2 6 2" xfId="27243" xr:uid="{FC14B02D-A8F5-4985-8B92-C1D7171F98B5}"/>
    <cellStyle name="40% - Accent5 2 2 7" xfId="18743" xr:uid="{6076C9E6-0E2D-4B2B-9C4D-B7D20E7517E8}"/>
    <cellStyle name="40% - Accent5 2 3" xfId="1129" xr:uid="{189234D9-B3E5-4A9B-B767-9081A6FB7D9F}"/>
    <cellStyle name="40% - Accent5 2 3 2" xfId="2235" xr:uid="{4C983A99-43D8-494D-A5E4-40594D529CB1}"/>
    <cellStyle name="40% - Accent5 2 3 2 2" xfId="4315" xr:uid="{5E346B08-BA9A-4D0D-B0A8-0D053777F7D9}"/>
    <cellStyle name="40% - Accent5 2 3 2 2 2" xfId="8475" xr:uid="{0E981874-E53C-4098-86BE-7FB5039F7F03}"/>
    <cellStyle name="40% - Accent5 2 3 2 2 2 2" xfId="17058" xr:uid="{499DEBD2-0E37-48F5-A056-D24684976104}"/>
    <cellStyle name="40% - Accent5 2 3 2 2 2 2 2" xfId="34883" xr:uid="{3C8DA730-99BE-439A-9064-BF9E76B7E743}"/>
    <cellStyle name="40% - Accent5 2 3 2 2 2 3" xfId="26383" xr:uid="{372745FC-CE28-43B2-92D2-72847A331EED}"/>
    <cellStyle name="40% - Accent5 2 3 2 2 3" xfId="12898" xr:uid="{14F45E7B-9BA5-4685-90C0-7279CA8B768E}"/>
    <cellStyle name="40% - Accent5 2 3 2 2 3 2" xfId="30723" xr:uid="{CAD80ACD-3E43-4FA2-8EF4-1920DD045695}"/>
    <cellStyle name="40% - Accent5 2 3 2 2 4" xfId="22223" xr:uid="{EB4D0B2B-7978-4437-9242-200C53E21832}"/>
    <cellStyle name="40% - Accent5 2 3 2 3" xfId="6395" xr:uid="{FB9EFB1B-D4A6-4EBD-BBC5-458E23C6F1EE}"/>
    <cellStyle name="40% - Accent5 2 3 2 3 2" xfId="14978" xr:uid="{91DFCD75-2BA7-4707-BCB1-0BD91EEB73B1}"/>
    <cellStyle name="40% - Accent5 2 3 2 3 2 2" xfId="32803" xr:uid="{8D1E6F9C-008C-4880-8601-ACC0B5D6DCA2}"/>
    <cellStyle name="40% - Accent5 2 3 2 3 3" xfId="24303" xr:uid="{69CA9CE5-CF2E-44FE-B14F-622FCF48280B}"/>
    <cellStyle name="40% - Accent5 2 3 2 4" xfId="10818" xr:uid="{C9894E7B-5747-4095-B7AE-7D93E055976D}"/>
    <cellStyle name="40% - Accent5 2 3 2 4 2" xfId="28643" xr:uid="{9AEFD49A-5400-4B8B-A7D2-5F51DFEC263A}"/>
    <cellStyle name="40% - Accent5 2 3 2 5" xfId="20143" xr:uid="{D247A317-2F47-4283-B387-E94DEED61661}"/>
    <cellStyle name="40% - Accent5 2 3 3" xfId="3335" xr:uid="{E14829D0-7281-45AB-9F4E-79598DC8A084}"/>
    <cellStyle name="40% - Accent5 2 3 3 2" xfId="7495" xr:uid="{C578D91E-D00E-4C1A-AB74-599D1BEEE1F6}"/>
    <cellStyle name="40% - Accent5 2 3 3 2 2" xfId="16078" xr:uid="{A9FFF748-BD0C-48D4-8FA1-EF1CA8300C38}"/>
    <cellStyle name="40% - Accent5 2 3 3 2 2 2" xfId="33903" xr:uid="{068AA573-C90B-46CD-BE70-5C9CE9E82BE8}"/>
    <cellStyle name="40% - Accent5 2 3 3 2 3" xfId="25403" xr:uid="{F87FBDBB-C9E7-448C-84B2-F7EEAE93F174}"/>
    <cellStyle name="40% - Accent5 2 3 3 3" xfId="11918" xr:uid="{552EB92F-5E45-4E2F-8954-8E6E6B00EB27}"/>
    <cellStyle name="40% - Accent5 2 3 3 3 2" xfId="29743" xr:uid="{E515E90E-FD59-419C-AFE3-91CCACA6A93A}"/>
    <cellStyle name="40% - Accent5 2 3 3 4" xfId="21243" xr:uid="{A2A572D7-52FF-4781-BF41-49EA07E3AC3B}"/>
    <cellStyle name="40% - Accent5 2 3 4" xfId="5415" xr:uid="{F32628B6-075A-4813-8E1B-EA37EAAFE4C4}"/>
    <cellStyle name="40% - Accent5 2 3 4 2" xfId="13998" xr:uid="{C966749E-0A43-4850-888A-419BFE0262CC}"/>
    <cellStyle name="40% - Accent5 2 3 4 2 2" xfId="31823" xr:uid="{E937764A-A882-4C24-8AB8-65C47A0411EF}"/>
    <cellStyle name="40% - Accent5 2 3 4 3" xfId="23323" xr:uid="{C5B3DDAA-1E0F-4EA3-BD61-7FC58A1BAC93}"/>
    <cellStyle name="40% - Accent5 2 3 5" xfId="9838" xr:uid="{CF20A8D3-D32E-4FBF-A82D-2BE1F23A5999}"/>
    <cellStyle name="40% - Accent5 2 3 5 2" xfId="27663" xr:uid="{767C7E06-674C-4735-A8B4-BCC371695617}"/>
    <cellStyle name="40% - Accent5 2 3 6" xfId="19163" xr:uid="{293F4EA0-0052-449D-9E77-47F47128DFF0}"/>
    <cellStyle name="40% - Accent5 2 4" xfId="1755" xr:uid="{4B967787-47F0-413A-B8AA-80B17B9698EB}"/>
    <cellStyle name="40% - Accent5 2 4 2" xfId="3835" xr:uid="{CDFDCCD1-8918-4890-B3F9-6561313BF76F}"/>
    <cellStyle name="40% - Accent5 2 4 2 2" xfId="7995" xr:uid="{EDD611DD-F5B7-4CF0-A36D-4C98B6F4322C}"/>
    <cellStyle name="40% - Accent5 2 4 2 2 2" xfId="16578" xr:uid="{D215DA78-08C9-48B7-8333-ADDF7F71C41E}"/>
    <cellStyle name="40% - Accent5 2 4 2 2 2 2" xfId="34403" xr:uid="{9CF55C4D-841E-4DEF-AA38-BA32C2A8A792}"/>
    <cellStyle name="40% - Accent5 2 4 2 2 3" xfId="25903" xr:uid="{0D04D95D-FF06-45C1-912C-B36A64A1AC93}"/>
    <cellStyle name="40% - Accent5 2 4 2 3" xfId="12418" xr:uid="{A5DB41B5-D009-4E43-BB11-F2B92AC351FF}"/>
    <cellStyle name="40% - Accent5 2 4 2 3 2" xfId="30243" xr:uid="{EC36DEFC-E269-4DB6-83F1-8E5E32C6FACF}"/>
    <cellStyle name="40% - Accent5 2 4 2 4" xfId="21743" xr:uid="{A218626C-B5CE-4774-8793-3EA76E599E0D}"/>
    <cellStyle name="40% - Accent5 2 4 3" xfId="5915" xr:uid="{7E5F1303-B844-487C-80D5-21C7611EBAD3}"/>
    <cellStyle name="40% - Accent5 2 4 3 2" xfId="14498" xr:uid="{461A2A94-BFE3-4C9B-A2D0-C9270751A68A}"/>
    <cellStyle name="40% - Accent5 2 4 3 2 2" xfId="32323" xr:uid="{24416C7B-BB39-4A93-BC98-4395DEB2B86C}"/>
    <cellStyle name="40% - Accent5 2 4 3 3" xfId="23823" xr:uid="{BF7CBC51-5A37-4E3A-BA09-EF2DECC609F1}"/>
    <cellStyle name="40% - Accent5 2 4 4" xfId="10338" xr:uid="{5DAAF057-66DD-4D28-B51B-037D63B5B058}"/>
    <cellStyle name="40% - Accent5 2 4 4 2" xfId="28163" xr:uid="{6CE70F81-7C42-43AC-A210-56FACCB964D1}"/>
    <cellStyle name="40% - Accent5 2 4 5" xfId="19663" xr:uid="{8D9B7820-38AB-4144-B7AB-64D78AD1A660}"/>
    <cellStyle name="40% - Accent5 2 5" xfId="2855" xr:uid="{160FD39D-C110-4CB8-8579-A5948C61B775}"/>
    <cellStyle name="40% - Accent5 2 5 2" xfId="7015" xr:uid="{35C53D7F-4023-4182-A956-CAD3628889F7}"/>
    <cellStyle name="40% - Accent5 2 5 2 2" xfId="15598" xr:uid="{F02B1137-56F4-4AD6-A8FB-E523FF0C5ED2}"/>
    <cellStyle name="40% - Accent5 2 5 2 2 2" xfId="33423" xr:uid="{EBF6B6D3-568A-4294-8DE3-E5502218909A}"/>
    <cellStyle name="40% - Accent5 2 5 2 3" xfId="24923" xr:uid="{CDF2A7A8-3C00-4DE7-A95F-2325E38C005D}"/>
    <cellStyle name="40% - Accent5 2 5 3" xfId="11438" xr:uid="{E0272759-07DE-4715-84BE-B02FFB229C33}"/>
    <cellStyle name="40% - Accent5 2 5 3 2" xfId="29263" xr:uid="{2E2A6E51-D943-4D81-A7E7-A7DE83DD6152}"/>
    <cellStyle name="40% - Accent5 2 5 4" xfId="20763" xr:uid="{3E2F58E5-817D-45C0-AC41-BED379674F7A}"/>
    <cellStyle name="40% - Accent5 2 6" xfId="4935" xr:uid="{BAC47186-25BC-4534-A66D-07BA7491047C}"/>
    <cellStyle name="40% - Accent5 2 6 2" xfId="13518" xr:uid="{3154953A-D03D-4C53-A2C4-04F5FE4D43FB}"/>
    <cellStyle name="40% - Accent5 2 6 2 2" xfId="31343" xr:uid="{B42E7720-598D-4E7F-88DD-620CBB500709}"/>
    <cellStyle name="40% - Accent5 2 6 3" xfId="22843" xr:uid="{D8ED4E39-7C36-443C-BEB0-DBB403F7D374}"/>
    <cellStyle name="40% - Accent5 2 7" xfId="9358" xr:uid="{90BAC4F1-9FF0-45B4-9D83-E3F483ABB458}"/>
    <cellStyle name="40% - Accent5 2 7 2" xfId="27183" xr:uid="{13CF2FE0-2EEF-42D2-A90B-679E841A1C62}"/>
    <cellStyle name="40% - Accent5 2 8" xfId="18683" xr:uid="{19B0F257-FE68-4A7F-8F99-B5DB3138701F}"/>
    <cellStyle name="40% - Accent5 20" xfId="1049" xr:uid="{97F0EC54-2634-49ED-8209-7E2093AD19F4}"/>
    <cellStyle name="40% - Accent5 20 2" xfId="1655" xr:uid="{62DCF56D-9D02-4661-89A2-E981FC43645D}"/>
    <cellStyle name="40% - Accent5 20 2 2" xfId="2635" xr:uid="{E88AF5E2-3B2B-4463-95AF-7244C256A42A}"/>
    <cellStyle name="40% - Accent5 20 2 2 2" xfId="4715" xr:uid="{62CFE80D-23FB-4B35-AAA8-84A1CAF9CDC1}"/>
    <cellStyle name="40% - Accent5 20 2 2 2 2" xfId="8875" xr:uid="{9EC28C9B-512B-4D60-AA34-BB74508E137A}"/>
    <cellStyle name="40% - Accent5 20 2 2 2 2 2" xfId="17458" xr:uid="{1306CECE-402A-4290-9015-1E8A55CE75AF}"/>
    <cellStyle name="40% - Accent5 20 2 2 2 2 2 2" xfId="35283" xr:uid="{A57905DC-8FB5-41D0-8C2B-0025BDBE3DF1}"/>
    <cellStyle name="40% - Accent5 20 2 2 2 2 3" xfId="26783" xr:uid="{9FF89B8A-5054-40E4-B7EF-5DDDE323F16F}"/>
    <cellStyle name="40% - Accent5 20 2 2 2 3" xfId="13298" xr:uid="{EC773ADF-845A-4C14-907E-5D785E4693F2}"/>
    <cellStyle name="40% - Accent5 20 2 2 2 3 2" xfId="31123" xr:uid="{1339A999-85F0-4801-859E-8B944A87C0BE}"/>
    <cellStyle name="40% - Accent5 20 2 2 2 4" xfId="22623" xr:uid="{FAFE15C4-B57D-4757-A799-E077AEB970A5}"/>
    <cellStyle name="40% - Accent5 20 2 2 3" xfId="6795" xr:uid="{B46C1340-58FD-48D5-93DD-D84D894DE3C0}"/>
    <cellStyle name="40% - Accent5 20 2 2 3 2" xfId="15378" xr:uid="{2C93E341-48AB-408C-B6A0-D18DC75DF75B}"/>
    <cellStyle name="40% - Accent5 20 2 2 3 2 2" xfId="33203" xr:uid="{E855681B-009D-4B7A-847B-DD616E01CE0F}"/>
    <cellStyle name="40% - Accent5 20 2 2 3 3" xfId="24703" xr:uid="{CBD5D924-F451-4375-AF92-2B3D3B9087B7}"/>
    <cellStyle name="40% - Accent5 20 2 2 4" xfId="11218" xr:uid="{0D17776E-1662-4A98-B71C-985615FAD572}"/>
    <cellStyle name="40% - Accent5 20 2 2 4 2" xfId="29043" xr:uid="{5C5BAB8D-F7DF-4C03-B86A-28F474144E20}"/>
    <cellStyle name="40% - Accent5 20 2 2 5" xfId="20543" xr:uid="{1C37D863-422D-4E79-BE50-855AC3C30CEE}"/>
    <cellStyle name="40% - Accent5 20 2 3" xfId="3735" xr:uid="{2AADDA69-CF2D-4D58-B32A-805333EA8ABA}"/>
    <cellStyle name="40% - Accent5 20 2 3 2" xfId="7895" xr:uid="{907FEEBD-831B-4964-8474-5D65C46A3702}"/>
    <cellStyle name="40% - Accent5 20 2 3 2 2" xfId="16478" xr:uid="{7367B800-D919-4DFE-99A8-AF7792D77355}"/>
    <cellStyle name="40% - Accent5 20 2 3 2 2 2" xfId="34303" xr:uid="{AEF1BFDD-D20F-4F0A-9D07-DC70026F46FA}"/>
    <cellStyle name="40% - Accent5 20 2 3 2 3" xfId="25803" xr:uid="{068895B8-2F6E-4187-BDC5-F2700979F423}"/>
    <cellStyle name="40% - Accent5 20 2 3 3" xfId="12318" xr:uid="{51C7902A-CC29-4A9A-863B-982EFD05FA59}"/>
    <cellStyle name="40% - Accent5 20 2 3 3 2" xfId="30143" xr:uid="{467E7464-15DE-43EB-987F-0C4777E3D377}"/>
    <cellStyle name="40% - Accent5 20 2 3 4" xfId="21643" xr:uid="{A1C86A25-BB6E-4B62-B0F0-D788150E5145}"/>
    <cellStyle name="40% - Accent5 20 2 4" xfId="5815" xr:uid="{F3DDB705-5DB1-4F46-A1CE-CCC110EE6D23}"/>
    <cellStyle name="40% - Accent5 20 2 4 2" xfId="14398" xr:uid="{B34E52AC-AC46-4CFB-B853-F9DCEC1FB0B0}"/>
    <cellStyle name="40% - Accent5 20 2 4 2 2" xfId="32223" xr:uid="{8C336D81-DFF9-4738-8C44-D7BC90167A45}"/>
    <cellStyle name="40% - Accent5 20 2 4 3" xfId="23723" xr:uid="{5ECE201D-49F0-4C4C-9712-F4DD3E0BF15F}"/>
    <cellStyle name="40% - Accent5 20 2 5" xfId="10238" xr:uid="{0B2D09F0-DFAE-4AE1-9895-B7D790177F43}"/>
    <cellStyle name="40% - Accent5 20 2 5 2" xfId="28063" xr:uid="{DF12E030-D452-4091-9E4F-7A684D9748A4}"/>
    <cellStyle name="40% - Accent5 20 2 6" xfId="19563" xr:uid="{79A81AE6-0E64-43DA-A31A-33F2FB670B7F}"/>
    <cellStyle name="40% - Accent5 20 3" xfId="2155" xr:uid="{9886A380-BE30-41D8-A3CB-46FD8FDCE883}"/>
    <cellStyle name="40% - Accent5 20 3 2" xfId="4235" xr:uid="{69BF33B4-8805-45B1-8DE9-576AC5CFF6D0}"/>
    <cellStyle name="40% - Accent5 20 3 2 2" xfId="8395" xr:uid="{B6F0B1AB-46BA-4CDD-BA73-2108A31F8074}"/>
    <cellStyle name="40% - Accent5 20 3 2 2 2" xfId="16978" xr:uid="{2ACE1E73-29B3-4F0A-A878-A752BEA5E203}"/>
    <cellStyle name="40% - Accent5 20 3 2 2 2 2" xfId="34803" xr:uid="{BA56BF9B-C624-48EB-827C-7F6F1232E940}"/>
    <cellStyle name="40% - Accent5 20 3 2 2 3" xfId="26303" xr:uid="{62C69E0C-78E4-4AD2-81DE-83B92826880F}"/>
    <cellStyle name="40% - Accent5 20 3 2 3" xfId="12818" xr:uid="{C8F99779-BF70-4BA0-A86A-698FB9D99899}"/>
    <cellStyle name="40% - Accent5 20 3 2 3 2" xfId="30643" xr:uid="{7AB88655-8F02-434A-9761-FC378AF803AA}"/>
    <cellStyle name="40% - Accent5 20 3 2 4" xfId="22143" xr:uid="{53B4C41C-3950-4126-9806-BF25B3FEC8EA}"/>
    <cellStyle name="40% - Accent5 20 3 3" xfId="6315" xr:uid="{1D507AA8-8E7D-4919-8897-C37A752242DA}"/>
    <cellStyle name="40% - Accent5 20 3 3 2" xfId="14898" xr:uid="{C467AD3F-887D-4D83-B0EC-2893CD801274}"/>
    <cellStyle name="40% - Accent5 20 3 3 2 2" xfId="32723" xr:uid="{41B83F21-52EB-4138-B2A2-CD617FB7654E}"/>
    <cellStyle name="40% - Accent5 20 3 3 3" xfId="24223" xr:uid="{D3D2B55E-183B-4F20-8CF4-20310A3241E2}"/>
    <cellStyle name="40% - Accent5 20 3 4" xfId="10738" xr:uid="{A5CE6C67-0FE7-418E-BC49-63D3C0795C40}"/>
    <cellStyle name="40% - Accent5 20 3 4 2" xfId="28563" xr:uid="{B02F82BD-1CCE-4C80-80E9-2F1840E99992}"/>
    <cellStyle name="40% - Accent5 20 3 5" xfId="20063" xr:uid="{9B04E93B-25E9-485C-B5D3-F3BAB1C0236F}"/>
    <cellStyle name="40% - Accent5 20 4" xfId="3255" xr:uid="{FB7B30C5-0DE4-40C8-B18E-4695A707A7B2}"/>
    <cellStyle name="40% - Accent5 20 4 2" xfId="7415" xr:uid="{86D9E088-3F47-48B4-B08A-654392BFDD8C}"/>
    <cellStyle name="40% - Accent5 20 4 2 2" xfId="15998" xr:uid="{D02F6B8E-94C5-4065-9396-4405D3B8A6DA}"/>
    <cellStyle name="40% - Accent5 20 4 2 2 2" xfId="33823" xr:uid="{C33EFC30-DD5F-4908-8388-70D98FB805DA}"/>
    <cellStyle name="40% - Accent5 20 4 2 3" xfId="25323" xr:uid="{F6B01D33-A681-48FA-BE8C-720C21F638AC}"/>
    <cellStyle name="40% - Accent5 20 4 3" xfId="11838" xr:uid="{F4C3244E-6A43-42D9-A1FE-F8801C229B1A}"/>
    <cellStyle name="40% - Accent5 20 4 3 2" xfId="29663" xr:uid="{8B2C23AC-3DD1-4C68-8DF3-DFF633C05211}"/>
    <cellStyle name="40% - Accent5 20 4 4" xfId="21163" xr:uid="{0EB7E957-E816-4BF9-B3B2-A5D9DF3229D5}"/>
    <cellStyle name="40% - Accent5 20 5" xfId="5335" xr:uid="{9AC85A65-A78C-45D3-90DE-66DD7A33B6A6}"/>
    <cellStyle name="40% - Accent5 20 5 2" xfId="13918" xr:uid="{8CCCF493-4A20-44AB-8A9E-274A7E778873}"/>
    <cellStyle name="40% - Accent5 20 5 2 2" xfId="31743" xr:uid="{203E4B0A-4190-49CA-B850-608C995830BA}"/>
    <cellStyle name="40% - Accent5 20 5 3" xfId="23243" xr:uid="{C1EE3244-0D6C-433D-9965-69979C2D9F6C}"/>
    <cellStyle name="40% - Accent5 20 6" xfId="9758" xr:uid="{28210BBD-52F2-4A66-8AD6-41E0C93E0A91}"/>
    <cellStyle name="40% - Accent5 20 6 2" xfId="27583" xr:uid="{094B25C7-801E-4E63-A28A-CD7D721FD1F1}"/>
    <cellStyle name="40% - Accent5 20 7" xfId="19083" xr:uid="{0EE73C2C-DF33-4819-AAC1-5D7530590F1F}"/>
    <cellStyle name="40% - Accent5 200" xfId="38144" xr:uid="{1FC94FBB-8A8E-4DA9-BBE2-7D9D30BAA570}"/>
    <cellStyle name="40% - Accent5 201" xfId="38164" xr:uid="{8521F7C0-9F43-49B5-A636-A45B3BB605F4}"/>
    <cellStyle name="40% - Accent5 202" xfId="38184" xr:uid="{1381AABC-9DBC-448D-8A8E-16625989DD24}"/>
    <cellStyle name="40% - Accent5 203" xfId="38204" xr:uid="{14BA4BA1-0163-4AD9-93FE-1902CE5774D5}"/>
    <cellStyle name="40% - Accent5 204" xfId="38224" xr:uid="{1C3E13F9-FBA1-4C8A-B1B0-E51AC4DD408F}"/>
    <cellStyle name="40% - Accent5 205" xfId="38244" xr:uid="{284768FC-71A0-4F7D-B518-D1278D27242F}"/>
    <cellStyle name="40% - Accent5 206" xfId="38264" xr:uid="{4EF416F9-8E17-45ED-ABE4-79B1451A9047}"/>
    <cellStyle name="40% - Accent5 207" xfId="38284" xr:uid="{0EA8ABB8-06A2-44B9-B095-D4DE13FC05B7}"/>
    <cellStyle name="40% - Accent5 208" xfId="38304" xr:uid="{5A67477D-0207-4A1F-8426-5747FB7E9496}"/>
    <cellStyle name="40% - Accent5 209" xfId="38324" xr:uid="{55BB885D-4A02-465D-9807-BF0728A4B387}"/>
    <cellStyle name="40% - Accent5 21" xfId="1069" xr:uid="{B04CDBE8-848F-47A2-A71E-A0DA877F0FA6}"/>
    <cellStyle name="40% - Accent5 21 2" xfId="1675" xr:uid="{A1B42233-DC68-4DE9-B341-C52758A1047D}"/>
    <cellStyle name="40% - Accent5 21 2 2" xfId="2655" xr:uid="{80091B6F-9537-4057-B6EA-D80D868E91C2}"/>
    <cellStyle name="40% - Accent5 21 2 2 2" xfId="4735" xr:uid="{35D4DD03-2827-48E8-BA1E-95209F287142}"/>
    <cellStyle name="40% - Accent5 21 2 2 2 2" xfId="8895" xr:uid="{1E75EADB-F7FF-466D-B4ED-FE9B7C1B1B01}"/>
    <cellStyle name="40% - Accent5 21 2 2 2 2 2" xfId="17478" xr:uid="{C1184BF7-2C33-4B7E-AEED-72FC77A345E0}"/>
    <cellStyle name="40% - Accent5 21 2 2 2 2 2 2" xfId="35303" xr:uid="{C829689C-DABF-4070-A9A1-439E12DD7949}"/>
    <cellStyle name="40% - Accent5 21 2 2 2 2 3" xfId="26803" xr:uid="{A1C65BD8-0111-478F-A5DA-1D7F7E62D4EF}"/>
    <cellStyle name="40% - Accent5 21 2 2 2 3" xfId="13318" xr:uid="{CF7CFDE3-D4A0-4078-B3E2-E6376EB093CB}"/>
    <cellStyle name="40% - Accent5 21 2 2 2 3 2" xfId="31143" xr:uid="{53F3CE4C-A0C9-47F8-9511-60B7CE294CB9}"/>
    <cellStyle name="40% - Accent5 21 2 2 2 4" xfId="22643" xr:uid="{AEEC62ED-7174-485E-82BB-BA21CE36ACD8}"/>
    <cellStyle name="40% - Accent5 21 2 2 3" xfId="6815" xr:uid="{4251DB81-A7A1-47A9-97DF-889189988200}"/>
    <cellStyle name="40% - Accent5 21 2 2 3 2" xfId="15398" xr:uid="{92EF7EFE-96B7-4409-8975-9A61687512CF}"/>
    <cellStyle name="40% - Accent5 21 2 2 3 2 2" xfId="33223" xr:uid="{C4210B02-897D-484B-89A3-DF6D0D728595}"/>
    <cellStyle name="40% - Accent5 21 2 2 3 3" xfId="24723" xr:uid="{5D29077B-C954-413A-8FC2-AB29A924ED8A}"/>
    <cellStyle name="40% - Accent5 21 2 2 4" xfId="11238" xr:uid="{DFC2F66A-963C-487C-AF73-8CD20D7C655C}"/>
    <cellStyle name="40% - Accent5 21 2 2 4 2" xfId="29063" xr:uid="{9C61E9C6-A0AA-4D58-912E-79E559ED827F}"/>
    <cellStyle name="40% - Accent5 21 2 2 5" xfId="20563" xr:uid="{947606D8-766E-4BD2-9C46-F0FD3997992B}"/>
    <cellStyle name="40% - Accent5 21 2 3" xfId="3755" xr:uid="{E1BFDA54-BA3D-45F6-85BF-476B6A6AAAE5}"/>
    <cellStyle name="40% - Accent5 21 2 3 2" xfId="7915" xr:uid="{A611DC45-92E0-43F0-BC8F-F2AE4F21C89E}"/>
    <cellStyle name="40% - Accent5 21 2 3 2 2" xfId="16498" xr:uid="{69B4C3DB-B8B8-47F3-B848-2F5E19A08D7C}"/>
    <cellStyle name="40% - Accent5 21 2 3 2 2 2" xfId="34323" xr:uid="{45027E34-1AAE-4D21-9403-5303E8D73998}"/>
    <cellStyle name="40% - Accent5 21 2 3 2 3" xfId="25823" xr:uid="{A567D21A-DBE6-4A9B-A969-1F912B537D58}"/>
    <cellStyle name="40% - Accent5 21 2 3 3" xfId="12338" xr:uid="{356FDE5A-EDE8-4DEB-919B-8BD129C287CE}"/>
    <cellStyle name="40% - Accent5 21 2 3 3 2" xfId="30163" xr:uid="{21616E06-D0FD-41E9-B1A5-5103A3507B6D}"/>
    <cellStyle name="40% - Accent5 21 2 3 4" xfId="21663" xr:uid="{D401D7DC-C5A5-4E61-A279-7D6E01C64118}"/>
    <cellStyle name="40% - Accent5 21 2 4" xfId="5835" xr:uid="{CDF2D73C-5FEB-467B-9012-DF8A0B8168BD}"/>
    <cellStyle name="40% - Accent5 21 2 4 2" xfId="14418" xr:uid="{7BD532E0-60E4-4C1C-8E24-10D06023AD41}"/>
    <cellStyle name="40% - Accent5 21 2 4 2 2" xfId="32243" xr:uid="{58C44980-AFAA-4467-9A54-38FE6B8574D4}"/>
    <cellStyle name="40% - Accent5 21 2 4 3" xfId="23743" xr:uid="{577A5205-E274-434E-9102-86C1AF9547A0}"/>
    <cellStyle name="40% - Accent5 21 2 5" xfId="10258" xr:uid="{46B9566F-4939-4B79-87CB-28ED92ADA9E7}"/>
    <cellStyle name="40% - Accent5 21 2 5 2" xfId="28083" xr:uid="{5EAC34DA-D6D3-4592-AB40-4F68FB06D4BA}"/>
    <cellStyle name="40% - Accent5 21 2 6" xfId="19583" xr:uid="{480745EF-D467-4920-85D5-755B9E5C30A2}"/>
    <cellStyle name="40% - Accent5 21 3" xfId="2175" xr:uid="{00982143-16BC-4B3A-82AD-6993290DA076}"/>
    <cellStyle name="40% - Accent5 21 3 2" xfId="4255" xr:uid="{6D57517A-7445-43DC-9828-27EDD0F24AF2}"/>
    <cellStyle name="40% - Accent5 21 3 2 2" xfId="8415" xr:uid="{1854BACD-412B-4AEA-AFFC-D1235101EECE}"/>
    <cellStyle name="40% - Accent5 21 3 2 2 2" xfId="16998" xr:uid="{35C88395-DD45-4828-AB9E-46372333C4BF}"/>
    <cellStyle name="40% - Accent5 21 3 2 2 2 2" xfId="34823" xr:uid="{52039EB4-1AA9-455D-92B7-B6A24B093D4F}"/>
    <cellStyle name="40% - Accent5 21 3 2 2 3" xfId="26323" xr:uid="{1100739C-C548-4E65-8D47-B279047D9376}"/>
    <cellStyle name="40% - Accent5 21 3 2 3" xfId="12838" xr:uid="{95627E80-9429-4003-ACE5-0834B367CA13}"/>
    <cellStyle name="40% - Accent5 21 3 2 3 2" xfId="30663" xr:uid="{E63C82C7-9B32-4210-A578-74DAA090E53D}"/>
    <cellStyle name="40% - Accent5 21 3 2 4" xfId="22163" xr:uid="{9ED0D928-F69E-4355-BF91-8A974264340C}"/>
    <cellStyle name="40% - Accent5 21 3 3" xfId="6335" xr:uid="{FFE7980E-17A6-480D-8CD1-B30D09B713F6}"/>
    <cellStyle name="40% - Accent5 21 3 3 2" xfId="14918" xr:uid="{BE44AA97-FD76-4DA4-B94A-878ABC93D1BD}"/>
    <cellStyle name="40% - Accent5 21 3 3 2 2" xfId="32743" xr:uid="{0E995E5D-E3CE-4977-A16C-955EAACDFA18}"/>
    <cellStyle name="40% - Accent5 21 3 3 3" xfId="24243" xr:uid="{BECBA1CC-53A4-4DDB-AE3D-70DAAC5AB51F}"/>
    <cellStyle name="40% - Accent5 21 3 4" xfId="10758" xr:uid="{7FD03756-CD3A-4DA0-AAB4-499344B175A9}"/>
    <cellStyle name="40% - Accent5 21 3 4 2" xfId="28583" xr:uid="{0611D721-745D-489C-B671-017D36EF43D2}"/>
    <cellStyle name="40% - Accent5 21 3 5" xfId="20083" xr:uid="{C37D93F2-E8D4-428C-9D6F-03502C2269E7}"/>
    <cellStyle name="40% - Accent5 21 4" xfId="3275" xr:uid="{D3B595E3-CBB6-47A2-AE68-3678D5B1D77E}"/>
    <cellStyle name="40% - Accent5 21 4 2" xfId="7435" xr:uid="{A194056C-A0B4-4CC6-9F5F-7FDD796029B9}"/>
    <cellStyle name="40% - Accent5 21 4 2 2" xfId="16018" xr:uid="{E6C0BB2C-244A-444C-8C6C-55C26A6020B7}"/>
    <cellStyle name="40% - Accent5 21 4 2 2 2" xfId="33843" xr:uid="{2CD2D76E-A1BA-4C38-9DAA-FFA381DA17A8}"/>
    <cellStyle name="40% - Accent5 21 4 2 3" xfId="25343" xr:uid="{0A2CD5C6-A400-4243-A3C2-F2E1E10C551B}"/>
    <cellStyle name="40% - Accent5 21 4 3" xfId="11858" xr:uid="{5D61D7F1-8577-4762-B674-EB43B1E32B12}"/>
    <cellStyle name="40% - Accent5 21 4 3 2" xfId="29683" xr:uid="{C74AA7E2-5B42-4F89-AA9E-3701B82DC0DF}"/>
    <cellStyle name="40% - Accent5 21 4 4" xfId="21183" xr:uid="{1D8683A5-313D-4C3A-BEF4-7F0D20B5F488}"/>
    <cellStyle name="40% - Accent5 21 5" xfId="5355" xr:uid="{03D214AD-7D55-4D0F-8174-5D21D524A546}"/>
    <cellStyle name="40% - Accent5 21 5 2" xfId="13938" xr:uid="{04A75C03-B4F2-4C88-ADE2-054C27FC78C5}"/>
    <cellStyle name="40% - Accent5 21 5 2 2" xfId="31763" xr:uid="{1666260F-A7A9-4AC4-8940-6126FF390019}"/>
    <cellStyle name="40% - Accent5 21 5 3" xfId="23263" xr:uid="{E9A26E0E-B210-485B-9AB5-BB64C744C9DA}"/>
    <cellStyle name="40% - Accent5 21 6" xfId="9778" xr:uid="{0448E4CF-846B-4865-9C9E-52DE92E435B8}"/>
    <cellStyle name="40% - Accent5 21 6 2" xfId="27603" xr:uid="{ED5A53AF-56B4-4101-8298-4DC7A71D49D3}"/>
    <cellStyle name="40% - Accent5 21 7" xfId="19103" xr:uid="{7C3DF10D-29BD-4C16-924D-E82CC844C2B0}"/>
    <cellStyle name="40% - Accent5 210" xfId="38344" xr:uid="{6B92DC56-CD9B-4350-8CA9-5AFE47EA37B0}"/>
    <cellStyle name="40% - Accent5 211" xfId="38364" xr:uid="{9CC3B50B-8CE3-4FB9-8564-9A96CD936E89}"/>
    <cellStyle name="40% - Accent5 212" xfId="38384" xr:uid="{08512303-B854-427B-9A05-9DB1C748998A}"/>
    <cellStyle name="40% - Accent5 213" xfId="38404" xr:uid="{1B71DC3D-C6AB-420C-BEA6-2298DC7DC760}"/>
    <cellStyle name="40% - Accent5 214" xfId="38424" xr:uid="{59DC5EFD-DA22-411B-B3B7-12408EA450C8}"/>
    <cellStyle name="40% - Accent5 215" xfId="38444" xr:uid="{061A7419-3BE8-4074-9017-113498126AFE}"/>
    <cellStyle name="40% - Accent5 216" xfId="38464" xr:uid="{D0DB3E42-C57F-43D6-9C51-9ABE5A9F4DB6}"/>
    <cellStyle name="40% - Accent5 217" xfId="38484" xr:uid="{29A417E0-0BB6-40F6-9DBF-6F8B05B84BCA}"/>
    <cellStyle name="40% - Accent5 218" xfId="38504" xr:uid="{94B0652B-08E0-439B-9268-E1D2D9E11BC5}"/>
    <cellStyle name="40% - Accent5 219" xfId="38524" xr:uid="{7812F869-D1D3-41B6-8214-416EEFB4C4DA}"/>
    <cellStyle name="40% - Accent5 22" xfId="1089" xr:uid="{0B9B053F-4808-4734-8834-F0BA1DEEB21A}"/>
    <cellStyle name="40% - Accent5 22 2" xfId="1695" xr:uid="{EF63E870-47ED-4C1F-95BE-0BC911F3E1BD}"/>
    <cellStyle name="40% - Accent5 22 2 2" xfId="2675" xr:uid="{24F6AD20-3725-4BBE-BF39-88266D49DFCC}"/>
    <cellStyle name="40% - Accent5 22 2 2 2" xfId="4755" xr:uid="{2F1031A9-7B89-4A99-B4A8-E4820A8C0827}"/>
    <cellStyle name="40% - Accent5 22 2 2 2 2" xfId="8915" xr:uid="{2E24023A-8C5E-4088-B2F3-7ACEFD111CFC}"/>
    <cellStyle name="40% - Accent5 22 2 2 2 2 2" xfId="17498" xr:uid="{D10B49F9-F274-4368-9F93-AFBEA372F1AE}"/>
    <cellStyle name="40% - Accent5 22 2 2 2 2 2 2" xfId="35323" xr:uid="{EE465CAD-F591-496A-AD53-E8B0CA274CB7}"/>
    <cellStyle name="40% - Accent5 22 2 2 2 2 3" xfId="26823" xr:uid="{02012664-6830-4553-BA20-ED2695F761FD}"/>
    <cellStyle name="40% - Accent5 22 2 2 2 3" xfId="13338" xr:uid="{983D4415-6AF8-4231-BAB4-F497C964AB1B}"/>
    <cellStyle name="40% - Accent5 22 2 2 2 3 2" xfId="31163" xr:uid="{B8F3CF66-DD48-4AA4-87AD-B162E18B094A}"/>
    <cellStyle name="40% - Accent5 22 2 2 2 4" xfId="22663" xr:uid="{57A30259-4A87-4F4E-986C-E9039DEDE281}"/>
    <cellStyle name="40% - Accent5 22 2 2 3" xfId="6835" xr:uid="{59665B99-512F-44C5-BEAC-E565C3FC2C43}"/>
    <cellStyle name="40% - Accent5 22 2 2 3 2" xfId="15418" xr:uid="{80161793-A931-429A-AEB7-68FA8A34AAA3}"/>
    <cellStyle name="40% - Accent5 22 2 2 3 2 2" xfId="33243" xr:uid="{57E4081F-8C71-400F-9829-BB5B6BF77AFF}"/>
    <cellStyle name="40% - Accent5 22 2 2 3 3" xfId="24743" xr:uid="{84A37749-FC9C-407F-BEE8-51D98D8C6B97}"/>
    <cellStyle name="40% - Accent5 22 2 2 4" xfId="11258" xr:uid="{A9D05B83-4599-46B4-B1A1-452951CD667E}"/>
    <cellStyle name="40% - Accent5 22 2 2 4 2" xfId="29083" xr:uid="{1E0B8C8F-2FB1-4C44-B6DB-9C0883330277}"/>
    <cellStyle name="40% - Accent5 22 2 2 5" xfId="20583" xr:uid="{C63CBA7A-0911-4617-A32E-D959369B0E19}"/>
    <cellStyle name="40% - Accent5 22 2 3" xfId="3775" xr:uid="{DE53C641-D91B-42A6-B459-A6D1C2579DE8}"/>
    <cellStyle name="40% - Accent5 22 2 3 2" xfId="7935" xr:uid="{0B7ABB65-F381-4EC6-B568-3E641E359664}"/>
    <cellStyle name="40% - Accent5 22 2 3 2 2" xfId="16518" xr:uid="{64489397-16BA-4C08-8A8B-DAC013814B41}"/>
    <cellStyle name="40% - Accent5 22 2 3 2 2 2" xfId="34343" xr:uid="{68979CC4-5AA2-4EFD-92FC-00B99CC810A3}"/>
    <cellStyle name="40% - Accent5 22 2 3 2 3" xfId="25843" xr:uid="{DB2E24EF-418F-459D-91B7-5596ADF3205C}"/>
    <cellStyle name="40% - Accent5 22 2 3 3" xfId="12358" xr:uid="{F6BD16DC-C108-49B9-84D1-A13E3A48575C}"/>
    <cellStyle name="40% - Accent5 22 2 3 3 2" xfId="30183" xr:uid="{8A11AF7E-3846-4AC3-955B-4B9796A275AB}"/>
    <cellStyle name="40% - Accent5 22 2 3 4" xfId="21683" xr:uid="{B7890A93-7A04-46E0-9442-BF82F7A64F2E}"/>
    <cellStyle name="40% - Accent5 22 2 4" xfId="5855" xr:uid="{CB711457-93E0-4BBF-B427-63A905361B62}"/>
    <cellStyle name="40% - Accent5 22 2 4 2" xfId="14438" xr:uid="{A7535ADF-7EAD-4A0D-84BA-C7B6B80F0CAF}"/>
    <cellStyle name="40% - Accent5 22 2 4 2 2" xfId="32263" xr:uid="{F86E997B-2A1D-4771-8A4D-AB7217596A4C}"/>
    <cellStyle name="40% - Accent5 22 2 4 3" xfId="23763" xr:uid="{12BBDD9D-3711-4053-9B72-E5E8F20CE080}"/>
    <cellStyle name="40% - Accent5 22 2 5" xfId="10278" xr:uid="{ADBD3E7D-C19D-4404-BA51-13A934C3C1DA}"/>
    <cellStyle name="40% - Accent5 22 2 5 2" xfId="28103" xr:uid="{11E9AC0D-A6FC-497B-97C2-F54E34DF3278}"/>
    <cellStyle name="40% - Accent5 22 2 6" xfId="19603" xr:uid="{773C7B7D-1CB0-465F-A80D-3D1E4A1EE4C4}"/>
    <cellStyle name="40% - Accent5 22 3" xfId="2195" xr:uid="{6F2F28D7-9BA7-45DD-A909-A790873AB775}"/>
    <cellStyle name="40% - Accent5 22 3 2" xfId="4275" xr:uid="{E7B1D7C0-7ADD-4145-BAC4-CBCE62EABD0F}"/>
    <cellStyle name="40% - Accent5 22 3 2 2" xfId="8435" xr:uid="{3BB9D1B0-E679-401F-B9CD-AB5A1A5AC20A}"/>
    <cellStyle name="40% - Accent5 22 3 2 2 2" xfId="17018" xr:uid="{CCF83A86-D5F1-4474-924F-AFEC92C1400D}"/>
    <cellStyle name="40% - Accent5 22 3 2 2 2 2" xfId="34843" xr:uid="{904E78C7-CE97-48EC-8EBE-6A2350402CA8}"/>
    <cellStyle name="40% - Accent5 22 3 2 2 3" xfId="26343" xr:uid="{3F714DCC-6919-4741-8920-5F29E3E118A4}"/>
    <cellStyle name="40% - Accent5 22 3 2 3" xfId="12858" xr:uid="{6907E4F8-4B34-43AB-966E-FF04D51AE973}"/>
    <cellStyle name="40% - Accent5 22 3 2 3 2" xfId="30683" xr:uid="{674F7341-E26D-4B83-A5F2-C9A9AC302AB5}"/>
    <cellStyle name="40% - Accent5 22 3 2 4" xfId="22183" xr:uid="{7BA610AC-8CD8-487C-B34D-3E4A46D347EB}"/>
    <cellStyle name="40% - Accent5 22 3 3" xfId="6355" xr:uid="{981E5AE3-8BAF-4012-99D1-CF2270988951}"/>
    <cellStyle name="40% - Accent5 22 3 3 2" xfId="14938" xr:uid="{94419172-C292-4D26-A38F-EDC7DBA06967}"/>
    <cellStyle name="40% - Accent5 22 3 3 2 2" xfId="32763" xr:uid="{4089360A-291F-4A70-82A7-372DD47758E4}"/>
    <cellStyle name="40% - Accent5 22 3 3 3" xfId="24263" xr:uid="{53403DAB-6BAB-4D7D-8D7B-A180FDEC904D}"/>
    <cellStyle name="40% - Accent5 22 3 4" xfId="10778" xr:uid="{934FF1BB-403D-4233-B796-29CCB4F6CEEA}"/>
    <cellStyle name="40% - Accent5 22 3 4 2" xfId="28603" xr:uid="{694F3655-9DFB-489D-80A5-B9633D0BC20B}"/>
    <cellStyle name="40% - Accent5 22 3 5" xfId="20103" xr:uid="{63D47AF1-C9F0-4A67-8923-6F4E90B3B42E}"/>
    <cellStyle name="40% - Accent5 22 4" xfId="3295" xr:uid="{E985CDB1-90C0-4C81-B01C-904B8980BCCE}"/>
    <cellStyle name="40% - Accent5 22 4 2" xfId="7455" xr:uid="{57335391-7C93-4620-8076-EA0F2724680F}"/>
    <cellStyle name="40% - Accent5 22 4 2 2" xfId="16038" xr:uid="{F6304B91-75EB-4AA4-8F74-8915813909E9}"/>
    <cellStyle name="40% - Accent5 22 4 2 2 2" xfId="33863" xr:uid="{CBEE083A-FE68-49FE-AE38-66B5D3B70BC5}"/>
    <cellStyle name="40% - Accent5 22 4 2 3" xfId="25363" xr:uid="{38FBE357-BAE2-49F2-8358-3B740CFDF7AC}"/>
    <cellStyle name="40% - Accent5 22 4 3" xfId="11878" xr:uid="{FD8C00DC-7A86-47FD-8248-1B43211E8C71}"/>
    <cellStyle name="40% - Accent5 22 4 3 2" xfId="29703" xr:uid="{FD1AFFA2-52D0-47C0-A839-9FC640370FD4}"/>
    <cellStyle name="40% - Accent5 22 4 4" xfId="21203" xr:uid="{B6D56E04-DA28-4122-93E7-513A3B01C676}"/>
    <cellStyle name="40% - Accent5 22 5" xfId="5375" xr:uid="{06AC486E-12CD-46D7-BCA9-0EF1EC92162A}"/>
    <cellStyle name="40% - Accent5 22 5 2" xfId="13958" xr:uid="{8DCA9525-61E6-4B09-ADB0-EE87E484F570}"/>
    <cellStyle name="40% - Accent5 22 5 2 2" xfId="31783" xr:uid="{5A9C946D-4AEB-4EC3-93F9-9D23C610E573}"/>
    <cellStyle name="40% - Accent5 22 5 3" xfId="23283" xr:uid="{4661326E-ABBB-4E40-A17A-92E3F20764F4}"/>
    <cellStyle name="40% - Accent5 22 6" xfId="9798" xr:uid="{9A7F8322-728C-4949-9825-C0D5FEAA5FA3}"/>
    <cellStyle name="40% - Accent5 22 6 2" xfId="27623" xr:uid="{8DB3B735-CA3D-43EC-9CD5-C27042199962}"/>
    <cellStyle name="40% - Accent5 22 7" xfId="19123" xr:uid="{954C87A3-D6CD-4764-8397-B65AFC216444}"/>
    <cellStyle name="40% - Accent5 220" xfId="38544" xr:uid="{0F5BFECE-0F7A-4D52-8231-5C6BB8A0AD74}"/>
    <cellStyle name="40% - Accent5 221" xfId="38564" xr:uid="{416FF2C2-DB04-4820-B2DA-E0EE1DC519E0}"/>
    <cellStyle name="40% - Accent5 222" xfId="38584" xr:uid="{AE0E0B40-05C4-42F1-BAD2-452230A117CE}"/>
    <cellStyle name="40% - Accent5 223" xfId="38604" xr:uid="{F029CB6E-B254-4809-9274-C76A6A72CF60}"/>
    <cellStyle name="40% - Accent5 224" xfId="38624" xr:uid="{AE879187-B06A-4D20-A7E0-98341DC62699}"/>
    <cellStyle name="40% - Accent5 225" xfId="38644" xr:uid="{6982EDF7-72E8-4A7A-A582-9E5586802951}"/>
    <cellStyle name="40% - Accent5 226" xfId="38664" xr:uid="{F7DD7BDB-3DBB-4049-9637-04D262E86A00}"/>
    <cellStyle name="40% - Accent5 227" xfId="38684" xr:uid="{3942ABBA-3EE9-4138-9CF5-EAA56BC2FF78}"/>
    <cellStyle name="40% - Accent5 228" xfId="38704" xr:uid="{630F2CF9-8751-4EB7-B523-B424BB78B74C}"/>
    <cellStyle name="40% - Accent5 229" xfId="38724" xr:uid="{7A8D117B-8FF0-461B-8F38-8BBC6F5A7094}"/>
    <cellStyle name="40% - Accent5 23" xfId="1109" xr:uid="{1128AB94-1AC3-496D-9D2C-F44D3AA1EBFD}"/>
    <cellStyle name="40% - Accent5 23 2" xfId="1715" xr:uid="{6DA49860-A9C5-40C8-A924-1AE0857A1C88}"/>
    <cellStyle name="40% - Accent5 23 2 2" xfId="2695" xr:uid="{44BB76F4-1C74-461C-BC1B-C6FC8197D188}"/>
    <cellStyle name="40% - Accent5 23 2 2 2" xfId="4775" xr:uid="{0B23A183-B027-47F2-A45D-DFD6A99DC841}"/>
    <cellStyle name="40% - Accent5 23 2 2 2 2" xfId="8935" xr:uid="{7C5EE231-1136-4275-94FA-F4E4A88ACDC3}"/>
    <cellStyle name="40% - Accent5 23 2 2 2 2 2" xfId="17518" xr:uid="{84A340CB-99D9-457D-800F-0A86C3CCAF23}"/>
    <cellStyle name="40% - Accent5 23 2 2 2 2 2 2" xfId="35343" xr:uid="{58834EB5-13F3-4AE6-BD35-1A5F57C47FB3}"/>
    <cellStyle name="40% - Accent5 23 2 2 2 2 3" xfId="26843" xr:uid="{35E577F3-D8E6-4069-B234-EFECEF72F905}"/>
    <cellStyle name="40% - Accent5 23 2 2 2 3" xfId="13358" xr:uid="{7B609F60-0EF5-4A60-B892-8FEA48EEEFE6}"/>
    <cellStyle name="40% - Accent5 23 2 2 2 3 2" xfId="31183" xr:uid="{D39C26A4-E62E-46D7-8B34-4607FBCDF324}"/>
    <cellStyle name="40% - Accent5 23 2 2 2 4" xfId="22683" xr:uid="{F8CF8020-718C-43F0-909F-4DF70D95D15B}"/>
    <cellStyle name="40% - Accent5 23 2 2 3" xfId="6855" xr:uid="{91D99DDF-943B-4A6C-B86E-0DFEC61C6019}"/>
    <cellStyle name="40% - Accent5 23 2 2 3 2" xfId="15438" xr:uid="{4C13A6EB-704F-4A5C-A59C-A1CE506B243D}"/>
    <cellStyle name="40% - Accent5 23 2 2 3 2 2" xfId="33263" xr:uid="{5BD3C5FD-C429-45C2-8C33-6CB2D85AE4C6}"/>
    <cellStyle name="40% - Accent5 23 2 2 3 3" xfId="24763" xr:uid="{5DA56308-49DC-4513-A4D9-8753D89AA3F6}"/>
    <cellStyle name="40% - Accent5 23 2 2 4" xfId="11278" xr:uid="{6F6EA81D-C925-43F8-856D-4F322D7028FF}"/>
    <cellStyle name="40% - Accent5 23 2 2 4 2" xfId="29103" xr:uid="{1686802F-C570-4E18-B59F-B734ECE7DBF5}"/>
    <cellStyle name="40% - Accent5 23 2 2 5" xfId="20603" xr:uid="{9DAACAE7-C411-4EAA-B0A8-0E316142CC4A}"/>
    <cellStyle name="40% - Accent5 23 2 3" xfId="3795" xr:uid="{DE43B5CD-9A5F-4001-B0FF-975B418B5F94}"/>
    <cellStyle name="40% - Accent5 23 2 3 2" xfId="7955" xr:uid="{4B4C9C4C-8E52-4096-BFCB-2DC4A99CC89E}"/>
    <cellStyle name="40% - Accent5 23 2 3 2 2" xfId="16538" xr:uid="{E90E3F99-49E6-4DE4-86B0-05D1B38E8CBA}"/>
    <cellStyle name="40% - Accent5 23 2 3 2 2 2" xfId="34363" xr:uid="{19584530-8EAA-422E-ADED-3E17DB8CF3E0}"/>
    <cellStyle name="40% - Accent5 23 2 3 2 3" xfId="25863" xr:uid="{07522305-7B0D-49F6-892E-7209E548F499}"/>
    <cellStyle name="40% - Accent5 23 2 3 3" xfId="12378" xr:uid="{E0ADD1C2-4DE8-4EE1-A682-1F1C407149D7}"/>
    <cellStyle name="40% - Accent5 23 2 3 3 2" xfId="30203" xr:uid="{F2773C9C-9D75-4094-BF38-064CBB2480BD}"/>
    <cellStyle name="40% - Accent5 23 2 3 4" xfId="21703" xr:uid="{0ECA5FE1-E27B-4BA3-A9B5-3911588A2C9B}"/>
    <cellStyle name="40% - Accent5 23 2 4" xfId="5875" xr:uid="{884C50D0-5CF3-450E-9B89-101BD1029DB9}"/>
    <cellStyle name="40% - Accent5 23 2 4 2" xfId="14458" xr:uid="{2BA25218-115E-4857-A2BE-AFED812B31B5}"/>
    <cellStyle name="40% - Accent5 23 2 4 2 2" xfId="32283" xr:uid="{932160EF-6C93-4EEB-BB62-8C902EAAD2DB}"/>
    <cellStyle name="40% - Accent5 23 2 4 3" xfId="23783" xr:uid="{95363EBA-E1DE-4D0F-9FC1-F8F2D36A2887}"/>
    <cellStyle name="40% - Accent5 23 2 5" xfId="10298" xr:uid="{649A32E4-6463-403D-A0AF-D378FFCD2DBC}"/>
    <cellStyle name="40% - Accent5 23 2 5 2" xfId="28123" xr:uid="{4B161990-B4E0-4CF7-9FEF-5418F75B2332}"/>
    <cellStyle name="40% - Accent5 23 2 6" xfId="19623" xr:uid="{331346F9-8376-4314-96B4-118FFD41F97F}"/>
    <cellStyle name="40% - Accent5 23 3" xfId="2215" xr:uid="{2488320D-6A5B-49C6-8252-A65CB3711275}"/>
    <cellStyle name="40% - Accent5 23 3 2" xfId="4295" xr:uid="{D0498BC8-7EA5-400F-8B40-7187D26C443F}"/>
    <cellStyle name="40% - Accent5 23 3 2 2" xfId="8455" xr:uid="{AE1B682A-4B82-4BDE-84AB-70563B536AA9}"/>
    <cellStyle name="40% - Accent5 23 3 2 2 2" xfId="17038" xr:uid="{2E36A4A2-7BD1-496F-9505-3C7641D88E19}"/>
    <cellStyle name="40% - Accent5 23 3 2 2 2 2" xfId="34863" xr:uid="{AB911ED1-020E-4C0E-9AA0-3574EE4EE467}"/>
    <cellStyle name="40% - Accent5 23 3 2 2 3" xfId="26363" xr:uid="{A068BFBB-E67B-40F1-AEAA-26FF20012197}"/>
    <cellStyle name="40% - Accent5 23 3 2 3" xfId="12878" xr:uid="{F5DCB8FB-1444-423E-A5CD-5B1487C6AC9F}"/>
    <cellStyle name="40% - Accent5 23 3 2 3 2" xfId="30703" xr:uid="{AAA93F4C-ABFC-4B86-BF2D-DF23ABDA8995}"/>
    <cellStyle name="40% - Accent5 23 3 2 4" xfId="22203" xr:uid="{8AD856DA-852F-452A-AED4-846E61BF1184}"/>
    <cellStyle name="40% - Accent5 23 3 3" xfId="6375" xr:uid="{5F20C97B-F941-4A07-87E5-09F1EA0AA436}"/>
    <cellStyle name="40% - Accent5 23 3 3 2" xfId="14958" xr:uid="{FB079C09-5953-4169-9E0A-2FAB38DD7A03}"/>
    <cellStyle name="40% - Accent5 23 3 3 2 2" xfId="32783" xr:uid="{F0611352-BCE5-40D9-B4D9-954A39C348F2}"/>
    <cellStyle name="40% - Accent5 23 3 3 3" xfId="24283" xr:uid="{F5086C7F-3B17-44D9-8549-F8D39298CA41}"/>
    <cellStyle name="40% - Accent5 23 3 4" xfId="10798" xr:uid="{3E4E4B3B-8DA5-4A37-8150-254FE3E9E410}"/>
    <cellStyle name="40% - Accent5 23 3 4 2" xfId="28623" xr:uid="{FE967BEC-C6E6-4F0F-90E5-5CCD8A68EA54}"/>
    <cellStyle name="40% - Accent5 23 3 5" xfId="20123" xr:uid="{10C34D2A-4884-4EF3-90CD-1D4F12C511F6}"/>
    <cellStyle name="40% - Accent5 23 4" xfId="3315" xr:uid="{C5C07DCA-F134-4345-9669-882F456E078F}"/>
    <cellStyle name="40% - Accent5 23 4 2" xfId="7475" xr:uid="{D42AF132-6059-4890-B5E9-445E50CBC3CF}"/>
    <cellStyle name="40% - Accent5 23 4 2 2" xfId="16058" xr:uid="{BCE712A8-EFA8-4ACD-B0BA-EFB8B75244C7}"/>
    <cellStyle name="40% - Accent5 23 4 2 2 2" xfId="33883" xr:uid="{8BDBA89A-39A0-4085-9324-C80F29DE7B63}"/>
    <cellStyle name="40% - Accent5 23 4 2 3" xfId="25383" xr:uid="{4E8566D4-88B9-4938-80E2-7E7239CD1CCC}"/>
    <cellStyle name="40% - Accent5 23 4 3" xfId="11898" xr:uid="{C6E48E65-A3E1-4163-934D-542AB162042D}"/>
    <cellStyle name="40% - Accent5 23 4 3 2" xfId="29723" xr:uid="{2035CA1C-4E7C-4B58-A2DC-4EC73C02D839}"/>
    <cellStyle name="40% - Accent5 23 4 4" xfId="21223" xr:uid="{B99A3BAE-5D08-422C-9F5C-AF932213C8B7}"/>
    <cellStyle name="40% - Accent5 23 5" xfId="5395" xr:uid="{E1B491CE-3EF4-4907-868B-BB84E9FC4D3F}"/>
    <cellStyle name="40% - Accent5 23 5 2" xfId="13978" xr:uid="{65D210F2-D46C-4613-AB1C-9216DAB08F86}"/>
    <cellStyle name="40% - Accent5 23 5 2 2" xfId="31803" xr:uid="{29E83294-6EDB-4C36-9B74-C1A608D22B4B}"/>
    <cellStyle name="40% - Accent5 23 5 3" xfId="23303" xr:uid="{777AFC4E-22F1-48F0-9172-D2F49EC85618}"/>
    <cellStyle name="40% - Accent5 23 6" xfId="9818" xr:uid="{AC951722-FA9E-484B-ADA7-9D10C0085607}"/>
    <cellStyle name="40% - Accent5 23 6 2" xfId="27643" xr:uid="{96E288D7-BD3D-492B-925A-EA08D24014F2}"/>
    <cellStyle name="40% - Accent5 23 7" xfId="19143" xr:uid="{B7652F8C-262C-41FA-8561-7076241117EB}"/>
    <cellStyle name="40% - Accent5 230" xfId="38744" xr:uid="{D13982EC-450F-495C-AD54-14435E7E5969}"/>
    <cellStyle name="40% - Accent5 231" xfId="38764" xr:uid="{A92CE484-1437-4229-9A84-9E72D24291D6}"/>
    <cellStyle name="40% - Accent5 232" xfId="38784" xr:uid="{EC78B9D8-8E15-4128-9CCE-CEC5B66E0702}"/>
    <cellStyle name="40% - Accent5 233" xfId="38804" xr:uid="{364C1D1B-19ED-434D-8A0D-EE1D0747EFC1}"/>
    <cellStyle name="40% - Accent5 234" xfId="38824" xr:uid="{8B82B392-A8E0-49B1-B8CD-3FA173CDD83B}"/>
    <cellStyle name="40% - Accent5 235" xfId="38844" xr:uid="{D0E54D2A-AEE2-4AB9-A2E7-D9DC29C7F6B5}"/>
    <cellStyle name="40% - Accent5 236" xfId="38864" xr:uid="{BE26974C-C02D-4BBB-8106-0F3215EB0125}"/>
    <cellStyle name="40% - Accent5 237" xfId="38884" xr:uid="{F5DB287B-7C0A-403C-8A49-EF165757025F}"/>
    <cellStyle name="40% - Accent5 238" xfId="38904" xr:uid="{D2E383AE-16C5-4506-9C30-87F211AEC2E5}"/>
    <cellStyle name="40% - Accent5 239" xfId="38924" xr:uid="{86031003-E548-49E6-B77E-A7BE9B83D18F}"/>
    <cellStyle name="40% - Accent5 24" xfId="1735" xr:uid="{2B09D7C9-9F13-4798-B9C0-B1E2911D38CB}"/>
    <cellStyle name="40% - Accent5 24 2" xfId="2715" xr:uid="{8DFABE2C-31FD-432E-922F-11AA4FFF5913}"/>
    <cellStyle name="40% - Accent5 24 2 2" xfId="4795" xr:uid="{CC4A6CCC-2AA2-4657-A17F-6C0F0E6A7C79}"/>
    <cellStyle name="40% - Accent5 24 2 2 2" xfId="8955" xr:uid="{6EFCDD12-6C2E-4B55-8704-C3900BB9C471}"/>
    <cellStyle name="40% - Accent5 24 2 2 2 2" xfId="17538" xr:uid="{849F3F83-631E-4E1E-9065-7F0B57329625}"/>
    <cellStyle name="40% - Accent5 24 2 2 2 2 2" xfId="35363" xr:uid="{ED578306-CC05-4F90-BC8D-79650B495DA3}"/>
    <cellStyle name="40% - Accent5 24 2 2 2 3" xfId="26863" xr:uid="{3776C6F2-9128-4D28-BD27-3E943D010ABB}"/>
    <cellStyle name="40% - Accent5 24 2 2 3" xfId="13378" xr:uid="{1E567CC2-9F70-4592-AFF3-BE587CEE07CB}"/>
    <cellStyle name="40% - Accent5 24 2 2 3 2" xfId="31203" xr:uid="{680ED0F4-FDCF-4095-8C2B-6CE30BCF96DE}"/>
    <cellStyle name="40% - Accent5 24 2 2 4" xfId="22703" xr:uid="{D9455BB4-C25E-4E05-B59B-EA0A3D210659}"/>
    <cellStyle name="40% - Accent5 24 2 3" xfId="6875" xr:uid="{0AC5116B-C64F-432F-8E97-ABA18055B1F9}"/>
    <cellStyle name="40% - Accent5 24 2 3 2" xfId="15458" xr:uid="{752298B5-A3AB-4F56-8F43-A9E761F7E2DA}"/>
    <cellStyle name="40% - Accent5 24 2 3 2 2" xfId="33283" xr:uid="{42E59F1C-951D-4A70-AA28-CCC55C5BED10}"/>
    <cellStyle name="40% - Accent5 24 2 3 3" xfId="24783" xr:uid="{5C3CA669-80C8-4760-9FF5-659B358E5D79}"/>
    <cellStyle name="40% - Accent5 24 2 4" xfId="11298" xr:uid="{1ECE7F2B-B816-47D4-8072-4FBCCAC4F217}"/>
    <cellStyle name="40% - Accent5 24 2 4 2" xfId="29123" xr:uid="{889BC3BC-B2A0-4B54-BAED-52D1103E3565}"/>
    <cellStyle name="40% - Accent5 24 2 5" xfId="20623" xr:uid="{D91EF526-3A09-45C5-BE87-7C425F975BAA}"/>
    <cellStyle name="40% - Accent5 24 3" xfId="3815" xr:uid="{84EBA448-999A-44B6-AD8C-0D35DF4C2C09}"/>
    <cellStyle name="40% - Accent5 24 3 2" xfId="7975" xr:uid="{118F4D4B-6399-4A23-B34E-7808EFCCC230}"/>
    <cellStyle name="40% - Accent5 24 3 2 2" xfId="16558" xr:uid="{8F09FA9D-586B-4D6A-8912-9214DB99E4E9}"/>
    <cellStyle name="40% - Accent5 24 3 2 2 2" xfId="34383" xr:uid="{B142233B-EDE5-4E82-8367-DF5FAE04C793}"/>
    <cellStyle name="40% - Accent5 24 3 2 3" xfId="25883" xr:uid="{676FBFB3-4FFF-4325-A68B-116AB32FEB7D}"/>
    <cellStyle name="40% - Accent5 24 3 3" xfId="12398" xr:uid="{42A4F5BC-FA27-4047-A0CE-83F8E3EB7AD1}"/>
    <cellStyle name="40% - Accent5 24 3 3 2" xfId="30223" xr:uid="{DC979018-BC6C-49EC-83DD-3DC3AFB96392}"/>
    <cellStyle name="40% - Accent5 24 3 4" xfId="21723" xr:uid="{F3F88CA8-B63C-4B28-ACDF-DF4BC1CEB53F}"/>
    <cellStyle name="40% - Accent5 24 4" xfId="5895" xr:uid="{1FC5313E-D6C7-43A7-9E7E-9FD86EB82D33}"/>
    <cellStyle name="40% - Accent5 24 4 2" xfId="14478" xr:uid="{E6DA2B77-448D-471D-8D55-523FDE85AD0A}"/>
    <cellStyle name="40% - Accent5 24 4 2 2" xfId="32303" xr:uid="{9D17D2C9-8314-40C8-A49C-65F893059371}"/>
    <cellStyle name="40% - Accent5 24 4 3" xfId="23803" xr:uid="{3D953006-71CE-4E87-916D-BF8514510D9E}"/>
    <cellStyle name="40% - Accent5 24 5" xfId="10318" xr:uid="{7EEC1C1E-8729-423B-B171-D0E5465699F7}"/>
    <cellStyle name="40% - Accent5 24 5 2" xfId="28143" xr:uid="{E021454A-E688-4BEA-9717-2018E839206E}"/>
    <cellStyle name="40% - Accent5 24 6" xfId="19643" xr:uid="{BD56D343-F948-4C91-8008-F3520554DE07}"/>
    <cellStyle name="40% - Accent5 240" xfId="38944" xr:uid="{0846A3F3-62B8-465D-98F3-5419FF4781E8}"/>
    <cellStyle name="40% - Accent5 241" xfId="38964" xr:uid="{5AF5A783-D85A-40E6-8EF8-A8A1D729F65F}"/>
    <cellStyle name="40% - Accent5 242" xfId="38984" xr:uid="{86853E4B-E93A-4B6A-A520-11CC90777CD2}"/>
    <cellStyle name="40% - Accent5 243" xfId="39004" xr:uid="{7BAB28CE-4ADF-4738-87FF-A0B05373C62B}"/>
    <cellStyle name="40% - Accent5 244" xfId="39024" xr:uid="{058986FA-1D0A-443B-BEE0-60599301F683}"/>
    <cellStyle name="40% - Accent5 245" xfId="39044" xr:uid="{B6CBC88E-460A-47EA-81F8-24E7A67E02A5}"/>
    <cellStyle name="40% - Accent5 246" xfId="39064" xr:uid="{0B51C1AF-4E71-4DB3-9A06-BD71B22EC829}"/>
    <cellStyle name="40% - Accent5 247" xfId="39084" xr:uid="{02191F64-018B-42B6-935A-37FF02520B85}"/>
    <cellStyle name="40% - Accent5 248" xfId="39104" xr:uid="{8F7543AA-CBA8-4E36-B42E-C7AC6BB17F56}"/>
    <cellStyle name="40% - Accent5 249" xfId="39124" xr:uid="{96CA6760-CFFD-4DAC-A342-DA179EE2DD2B}"/>
    <cellStyle name="40% - Accent5 25" xfId="2735" xr:uid="{478C970B-8BA6-4185-9B3F-F33733895722}"/>
    <cellStyle name="40% - Accent5 25 2" xfId="4815" xr:uid="{3F4A61EC-7293-4FD9-85AF-CB445E0986CF}"/>
    <cellStyle name="40% - Accent5 25 2 2" xfId="8975" xr:uid="{2B888F3E-D2D0-4EED-AA1C-1188AA232724}"/>
    <cellStyle name="40% - Accent5 25 2 2 2" xfId="17558" xr:uid="{8CAF7A19-57B5-44D6-B738-10BD4917FB19}"/>
    <cellStyle name="40% - Accent5 25 2 2 2 2" xfId="35383" xr:uid="{3FFD2219-2BF6-4EC9-B7C9-000B5EF3D8DB}"/>
    <cellStyle name="40% - Accent5 25 2 2 3" xfId="26883" xr:uid="{01DC4CB3-FF4B-4A8B-924E-42F91E13AF2E}"/>
    <cellStyle name="40% - Accent5 25 2 3" xfId="13398" xr:uid="{47CBB588-A86E-4AAB-BBF3-0169AE59B8C2}"/>
    <cellStyle name="40% - Accent5 25 2 3 2" xfId="31223" xr:uid="{1B4C8A97-5109-467E-914D-4BE2B1986979}"/>
    <cellStyle name="40% - Accent5 25 2 4" xfId="22723" xr:uid="{9974A95C-BF55-42E6-BA87-577EA6F703D6}"/>
    <cellStyle name="40% - Accent5 25 3" xfId="6895" xr:uid="{B7E2C5F2-3C62-40E3-812F-83D161F726CB}"/>
    <cellStyle name="40% - Accent5 25 3 2" xfId="15478" xr:uid="{4A69CBDB-6EE1-46E3-A229-C716027426BF}"/>
    <cellStyle name="40% - Accent5 25 3 2 2" xfId="33303" xr:uid="{9CE2BA7A-3C37-4B26-B18C-1343CC98D91C}"/>
    <cellStyle name="40% - Accent5 25 3 3" xfId="24803" xr:uid="{9FCEE7E7-5804-47A5-8B83-71E707E724B0}"/>
    <cellStyle name="40% - Accent5 25 4" xfId="11318" xr:uid="{4C2431F5-416E-4786-9ECB-15911A0FB8D5}"/>
    <cellStyle name="40% - Accent5 25 4 2" xfId="29143" xr:uid="{22B41550-EF94-47F5-9E64-62731E8BD30C}"/>
    <cellStyle name="40% - Accent5 25 5" xfId="20643" xr:uid="{DB12C1C8-1DE1-4366-8CE6-1FFF5A8F04E4}"/>
    <cellStyle name="40% - Accent5 250" xfId="39144" xr:uid="{61B71360-98A0-4B67-AEC9-72940B007D78}"/>
    <cellStyle name="40% - Accent5 251" xfId="39164" xr:uid="{E452B6EE-0C22-42CC-A0EF-09011CD82E3A}"/>
    <cellStyle name="40% - Accent5 252" xfId="39184" xr:uid="{F16D956C-7743-40D3-8D72-6636096DDD38}"/>
    <cellStyle name="40% - Accent5 253" xfId="39204" xr:uid="{95EB58D9-6880-4FFE-9FFC-B86714D56ED8}"/>
    <cellStyle name="40% - Accent5 254" xfId="39224" xr:uid="{35DC8A82-33C2-47D5-AAB4-6976852850B1}"/>
    <cellStyle name="40% - Accent5 255" xfId="39244" xr:uid="{A88FB2F9-16D4-4A2C-863C-17FE711CD410}"/>
    <cellStyle name="40% - Accent5 256" xfId="39264" xr:uid="{5305696C-1E9C-4FC2-A309-7DF6489AA8DA}"/>
    <cellStyle name="40% - Accent5 257" xfId="39284" xr:uid="{0185AC10-41D6-4067-AF6B-B8907CA7FCD2}"/>
    <cellStyle name="40% - Accent5 258" xfId="39304" xr:uid="{1F5487B3-C530-4149-8615-3B2829AC2B7B}"/>
    <cellStyle name="40% - Accent5 259" xfId="39324" xr:uid="{B1EE9403-AE02-4C15-844C-D71E44CE1A7E}"/>
    <cellStyle name="40% - Accent5 26" xfId="2755" xr:uid="{78E5C6A4-9284-4003-9301-CC39E9FA7FBA}"/>
    <cellStyle name="40% - Accent5 26 2" xfId="4835" xr:uid="{102F2465-111D-4488-B6BD-53CD0A80E4E4}"/>
    <cellStyle name="40% - Accent5 26 2 2" xfId="8995" xr:uid="{D3D14A22-F884-41F4-A7BF-6E52CB5BEC77}"/>
    <cellStyle name="40% - Accent5 26 2 2 2" xfId="17578" xr:uid="{BD090EED-4451-4B81-B626-A7B7222D8AD8}"/>
    <cellStyle name="40% - Accent5 26 2 2 2 2" xfId="35403" xr:uid="{3C588624-7339-4074-9B23-F690945594DD}"/>
    <cellStyle name="40% - Accent5 26 2 2 3" xfId="26903" xr:uid="{8FF1D4AA-C5BC-4DA1-A598-7F22E6A945D2}"/>
    <cellStyle name="40% - Accent5 26 2 3" xfId="13418" xr:uid="{D87CDB58-0683-4921-AAC0-8108E5661004}"/>
    <cellStyle name="40% - Accent5 26 2 3 2" xfId="31243" xr:uid="{FC8648B5-A45B-40E6-90AD-CC136BDA74EA}"/>
    <cellStyle name="40% - Accent5 26 2 4" xfId="22743" xr:uid="{256AA6C2-E5A5-43E5-9A7A-6DF5178A7B79}"/>
    <cellStyle name="40% - Accent5 26 3" xfId="6915" xr:uid="{9E68146B-E595-4375-9F12-8EC6BCAD8BD6}"/>
    <cellStyle name="40% - Accent5 26 3 2" xfId="15498" xr:uid="{AE064AED-E45D-4752-BE1B-DF2A63DB9A95}"/>
    <cellStyle name="40% - Accent5 26 3 2 2" xfId="33323" xr:uid="{E316A750-AD3A-47DE-BC92-911F1FF5B07A}"/>
    <cellStyle name="40% - Accent5 26 3 3" xfId="24823" xr:uid="{7792B14C-F992-4E76-8950-1D6502C9FE72}"/>
    <cellStyle name="40% - Accent5 26 4" xfId="11338" xr:uid="{DE2B7E6C-20CE-4424-A55D-D39F2F1A8399}"/>
    <cellStyle name="40% - Accent5 26 4 2" xfId="29163" xr:uid="{53FF45B1-EB0F-461C-A404-252DAB78DDDB}"/>
    <cellStyle name="40% - Accent5 26 5" xfId="20663" xr:uid="{3EE8D156-80CF-4B0E-9183-EBBC64E5E7C9}"/>
    <cellStyle name="40% - Accent5 260" xfId="39344" xr:uid="{CBC575A1-61B1-49C9-AF77-B6CA68A25333}"/>
    <cellStyle name="40% - Accent5 261" xfId="39364" xr:uid="{223264CE-ACC7-4D7B-9241-F74F0D95822D}"/>
    <cellStyle name="40% - Accent5 262" xfId="39384" xr:uid="{6AF93B2D-6407-44C0-AD9B-2DF65B171D0B}"/>
    <cellStyle name="40% - Accent5 263" xfId="39404" xr:uid="{DFB748E4-DAEB-4192-AE7E-6E1047DB9F40}"/>
    <cellStyle name="40% - Accent5 264" xfId="39424" xr:uid="{0DB13D30-78C0-49B3-B1A6-76F8A15A3B6A}"/>
    <cellStyle name="40% - Accent5 265" xfId="39444" xr:uid="{F8DE1683-771E-4E85-9B06-C393E71F77FD}"/>
    <cellStyle name="40% - Accent5 266" xfId="39464" xr:uid="{F64A93A8-5C1B-4914-B5DB-5D5B870CAF6D}"/>
    <cellStyle name="40% - Accent5 267" xfId="39484" xr:uid="{512EB385-AF44-460E-B3AD-51E2798DEB12}"/>
    <cellStyle name="40% - Accent5 268" xfId="39504" xr:uid="{7F0D9440-F77C-483C-A72F-A7D2CEB54DB2}"/>
    <cellStyle name="40% - Accent5 269" xfId="39524" xr:uid="{EDFC6A98-EAF1-4881-B389-06B912144822}"/>
    <cellStyle name="40% - Accent5 27" xfId="2775" xr:uid="{27ACC8F8-8BCD-4907-BA81-FB63066F0561}"/>
    <cellStyle name="40% - Accent5 27 2" xfId="4855" xr:uid="{BF64BEBF-76D8-46C9-A9AE-5BE6E9916144}"/>
    <cellStyle name="40% - Accent5 27 2 2" xfId="9015" xr:uid="{3AC7D61C-4514-4641-9DED-558792A5C116}"/>
    <cellStyle name="40% - Accent5 27 2 2 2" xfId="17598" xr:uid="{800EEE1C-C5EE-4E88-AFEA-8C46789AAFFC}"/>
    <cellStyle name="40% - Accent5 27 2 2 2 2" xfId="35423" xr:uid="{3D161779-A51D-492D-A819-0D4EE8A571CB}"/>
    <cellStyle name="40% - Accent5 27 2 2 3" xfId="26923" xr:uid="{6F3D7F7E-EBD0-46D7-B4AC-7580A22D285E}"/>
    <cellStyle name="40% - Accent5 27 2 3" xfId="13438" xr:uid="{4C45DE87-86F2-4FC7-B444-8CDB4EC36A07}"/>
    <cellStyle name="40% - Accent5 27 2 3 2" xfId="31263" xr:uid="{E4680443-C26E-4D39-8C16-5651049F844B}"/>
    <cellStyle name="40% - Accent5 27 2 4" xfId="22763" xr:uid="{F4A05915-C893-487E-9033-696EE99564E1}"/>
    <cellStyle name="40% - Accent5 27 3" xfId="6935" xr:uid="{3389780B-F8A5-4B38-B37E-A28EF42B28F6}"/>
    <cellStyle name="40% - Accent5 27 3 2" xfId="15518" xr:uid="{63F7E12F-D10F-494F-BAE4-1796D0AD26F0}"/>
    <cellStyle name="40% - Accent5 27 3 2 2" xfId="33343" xr:uid="{D78F47C0-40AD-4D4F-B483-038B32408F7B}"/>
    <cellStyle name="40% - Accent5 27 3 3" xfId="24843" xr:uid="{C37D4ED4-A763-4697-9DB8-CC42C7DE5842}"/>
    <cellStyle name="40% - Accent5 27 4" xfId="11358" xr:uid="{BDD2C2E5-2A92-4854-80F8-45DE5E9EA052}"/>
    <cellStyle name="40% - Accent5 27 4 2" xfId="29183" xr:uid="{0DF50EF3-E9B7-4B7D-9A1B-34362127E7DA}"/>
    <cellStyle name="40% - Accent5 27 5" xfId="20683" xr:uid="{CA67E56A-2E3C-44C7-838D-09C63E8759E3}"/>
    <cellStyle name="40% - Accent5 270" xfId="39544" xr:uid="{D292B142-1334-4522-B11F-FE624CE1B190}"/>
    <cellStyle name="40% - Accent5 271" xfId="39564" xr:uid="{C0B1B951-24EB-4114-88A6-AB033A559105}"/>
    <cellStyle name="40% - Accent5 272" xfId="39584" xr:uid="{E6838625-0A8A-44D7-95DE-66FCD8D9EFA6}"/>
    <cellStyle name="40% - Accent5 273" xfId="39604" xr:uid="{1D01AB39-A012-415D-8A75-363DAD98940B}"/>
    <cellStyle name="40% - Accent5 274" xfId="39624" xr:uid="{59CA1929-7C1C-47B6-ABC2-C7B00217FE72}"/>
    <cellStyle name="40% - Accent5 275" xfId="39644" xr:uid="{8032AE2C-1DB8-4EC3-8E64-5773FCEF6CF8}"/>
    <cellStyle name="40% - Accent5 276" xfId="39664" xr:uid="{D347086C-70F6-4940-989A-A1F0F8420D63}"/>
    <cellStyle name="40% - Accent5 277" xfId="39684" xr:uid="{D7FBDAF5-393C-4A1C-A8D4-FED7E2201315}"/>
    <cellStyle name="40% - Accent5 278" xfId="39704" xr:uid="{05F81AA8-DFC3-45AB-8982-FC00F5A1BCA8}"/>
    <cellStyle name="40% - Accent5 279" xfId="39724" xr:uid="{B57C49F7-1A7C-48D0-AC72-0B0BABD1005A}"/>
    <cellStyle name="40% - Accent5 28" xfId="2795" xr:uid="{6BCDBE68-B5EE-4204-AE9E-6BD369442E66}"/>
    <cellStyle name="40% - Accent5 28 2" xfId="4875" xr:uid="{03A47E58-07A7-40B1-ACD5-1F870009BFF5}"/>
    <cellStyle name="40% - Accent5 28 2 2" xfId="9035" xr:uid="{13BD4D5C-A544-4ED5-B0B6-94DB1C71D183}"/>
    <cellStyle name="40% - Accent5 28 2 2 2" xfId="17618" xr:uid="{475C4AD3-1C1F-4760-8C72-F467E78A11BF}"/>
    <cellStyle name="40% - Accent5 28 2 2 2 2" xfId="35443" xr:uid="{63A712D0-E17E-459D-832F-D271C39A587D}"/>
    <cellStyle name="40% - Accent5 28 2 2 3" xfId="26943" xr:uid="{1FAC2A74-A182-4EDC-9AE5-66CC1AF34959}"/>
    <cellStyle name="40% - Accent5 28 2 3" xfId="13458" xr:uid="{1E958BBF-DA16-413B-BCD1-6760A68E5101}"/>
    <cellStyle name="40% - Accent5 28 2 3 2" xfId="31283" xr:uid="{50CBAB9F-85C4-4C2E-A808-1F452F96AA94}"/>
    <cellStyle name="40% - Accent5 28 2 4" xfId="22783" xr:uid="{6D415EBB-6414-4FE9-9E98-FB702FF82DA3}"/>
    <cellStyle name="40% - Accent5 28 3" xfId="6955" xr:uid="{A55E1F91-B41D-43AE-8AD6-A903BC9C27EF}"/>
    <cellStyle name="40% - Accent5 28 3 2" xfId="15538" xr:uid="{18258F8A-DE6D-4815-A542-0C16DD16D133}"/>
    <cellStyle name="40% - Accent5 28 3 2 2" xfId="33363" xr:uid="{490EAF19-E130-4476-BE3B-5C856C193CB1}"/>
    <cellStyle name="40% - Accent5 28 3 3" xfId="24863" xr:uid="{951B596A-12FA-440C-A3B0-17DFB61D75A4}"/>
    <cellStyle name="40% - Accent5 28 4" xfId="11378" xr:uid="{757B4DF2-5501-40DA-88E6-0FE4E483CBB4}"/>
    <cellStyle name="40% - Accent5 28 4 2" xfId="29203" xr:uid="{F405E779-3B11-4588-873F-829941A9066B}"/>
    <cellStyle name="40% - Accent5 28 5" xfId="20703" xr:uid="{4EA33888-C7B8-4E4B-B0FD-A82C24587897}"/>
    <cellStyle name="40% - Accent5 280" xfId="39744" xr:uid="{258499A7-1D42-4413-992E-679DB98EA674}"/>
    <cellStyle name="40% - Accent5 281" xfId="39764" xr:uid="{B21DE538-D40F-4D13-9F1D-35DA65D25AEB}"/>
    <cellStyle name="40% - Accent5 282" xfId="39784" xr:uid="{ACAA8F2B-A37E-4EDD-8B98-F82B5247CC25}"/>
    <cellStyle name="40% - Accent5 283" xfId="39804" xr:uid="{7199E858-4087-4635-82DC-4BCD697FD8D4}"/>
    <cellStyle name="40% - Accent5 284" xfId="39824" xr:uid="{5596ECC1-2379-4D30-A419-A52E88908822}"/>
    <cellStyle name="40% - Accent5 285" xfId="39844" xr:uid="{09D2A9A2-7D8A-4EE5-8C2B-4A1D874ACF05}"/>
    <cellStyle name="40% - Accent5 286" xfId="39864" xr:uid="{F11D5A79-364D-40C1-996E-9D4EA5360917}"/>
    <cellStyle name="40% - Accent5 287" xfId="39884" xr:uid="{BFC4CE46-12AC-4A12-9BB3-031191C950C6}"/>
    <cellStyle name="40% - Accent5 288" xfId="39904" xr:uid="{6FE416F1-1C82-4B78-8D6E-F926E0CD5E39}"/>
    <cellStyle name="40% - Accent5 289" xfId="39924" xr:uid="{0D437DCF-A608-4648-BB3B-5E710AB0449F}"/>
    <cellStyle name="40% - Accent5 29" xfId="2815" xr:uid="{AD5186B2-40EE-442E-AAB1-FEF0DEF7AAC0}"/>
    <cellStyle name="40% - Accent5 29 2" xfId="4895" xr:uid="{353884CF-A935-4394-9C63-96D8452E95C2}"/>
    <cellStyle name="40% - Accent5 29 2 2" xfId="9055" xr:uid="{E0AA2CF6-4D25-44F4-B905-400EAA0C6C76}"/>
    <cellStyle name="40% - Accent5 29 2 2 2" xfId="17638" xr:uid="{9F5627BD-C56F-4528-9760-FAE21C111521}"/>
    <cellStyle name="40% - Accent5 29 2 2 2 2" xfId="35463" xr:uid="{D1E70E0E-33CE-45D9-8560-6D47E5B35439}"/>
    <cellStyle name="40% - Accent5 29 2 2 3" xfId="26963" xr:uid="{E5EE68B3-718F-4D36-A2C6-F348051A716E}"/>
    <cellStyle name="40% - Accent5 29 2 3" xfId="13478" xr:uid="{8046D04E-1716-4A64-B1EC-D1DF86B23C17}"/>
    <cellStyle name="40% - Accent5 29 2 3 2" xfId="31303" xr:uid="{8514EF6D-A049-4649-A375-376255B61517}"/>
    <cellStyle name="40% - Accent5 29 2 4" xfId="22803" xr:uid="{AE06CB20-2DAF-4DA5-9ECA-0F78C05CFB6A}"/>
    <cellStyle name="40% - Accent5 29 3" xfId="6975" xr:uid="{4CA4FEA8-8819-493A-B11C-D518013DF24F}"/>
    <cellStyle name="40% - Accent5 29 3 2" xfId="15558" xr:uid="{80EF205D-A4D5-485C-925F-1F0F7AAB7C21}"/>
    <cellStyle name="40% - Accent5 29 3 2 2" xfId="33383" xr:uid="{70820FDB-2D5C-4D2F-852C-8A36D8D4D505}"/>
    <cellStyle name="40% - Accent5 29 3 3" xfId="24883" xr:uid="{1146DCCD-E5C5-4D44-8F20-C4F6966A446E}"/>
    <cellStyle name="40% - Accent5 29 4" xfId="11398" xr:uid="{555F18E1-4028-4386-9CF9-7BAA03BB582C}"/>
    <cellStyle name="40% - Accent5 29 4 2" xfId="29223" xr:uid="{1B8C6AEE-58BF-445B-A142-4B9B3ECA937A}"/>
    <cellStyle name="40% - Accent5 29 5" xfId="20723" xr:uid="{729E52CB-3EDD-45E3-9E85-F8C8E2441BBE}"/>
    <cellStyle name="40% - Accent5 290" xfId="39944" xr:uid="{1D639298-A7A1-4162-B0F1-AAF6A3FA4A4E}"/>
    <cellStyle name="40% - Accent5 291" xfId="39964" xr:uid="{83D8E3EA-135F-47A5-8C6A-3A4525D950E3}"/>
    <cellStyle name="40% - Accent5 292" xfId="39984" xr:uid="{3BA7B2D6-7D1C-481D-94A1-2E1883C5ED8B}"/>
    <cellStyle name="40% - Accent5 293" xfId="40004" xr:uid="{5C4B7589-66A6-4550-90C5-6CDD75C8437C}"/>
    <cellStyle name="40% - Accent5 294" xfId="40024" xr:uid="{77A6BBD0-09BD-4DF9-B928-B7CEE8478ADE}"/>
    <cellStyle name="40% - Accent5 295" xfId="40044" xr:uid="{7A060135-01A3-4529-842D-48A58FC53BB5}"/>
    <cellStyle name="40% - Accent5 296" xfId="40064" xr:uid="{CA8D6154-FA53-49BC-B1FE-D1796B25BFDE}"/>
    <cellStyle name="40% - Accent5 297" xfId="40084" xr:uid="{7187303E-2BD1-4DB4-BB33-23DE6B6F5BBF}"/>
    <cellStyle name="40% - Accent5 298" xfId="40104" xr:uid="{730687E9-9E32-40F8-8126-6CAD7B0AD3A0}"/>
    <cellStyle name="40% - Accent5 299" xfId="40124" xr:uid="{FADB3E37-692C-4101-81EC-73131A95015E}"/>
    <cellStyle name="40% - Accent5 3" xfId="178" xr:uid="{00000000-0005-0000-0000-00002A000000}"/>
    <cellStyle name="40% - Accent5 3 2" xfId="480" xr:uid="{8E413A52-2386-4D75-A895-C768134ECA81}"/>
    <cellStyle name="40% - Accent5 3 2 2" xfId="1210" xr:uid="{8E760570-FA02-423C-B299-D71D70E7C61D}"/>
    <cellStyle name="40% - Accent5 3 2 2 2" xfId="2315" xr:uid="{661538DE-5CD5-4E93-907F-84C9BD45523D}"/>
    <cellStyle name="40% - Accent5 3 2 2 2 2" xfId="4395" xr:uid="{DE4367E1-5EBF-434E-81C8-AC854910A7BC}"/>
    <cellStyle name="40% - Accent5 3 2 2 2 2 2" xfId="8555" xr:uid="{BE6A454A-4B7A-4749-A8F6-1544724A9F3E}"/>
    <cellStyle name="40% - Accent5 3 2 2 2 2 2 2" xfId="17138" xr:uid="{CC9BB778-3C89-4E27-81FA-0C32D031D67D}"/>
    <cellStyle name="40% - Accent5 3 2 2 2 2 2 2 2" xfId="34963" xr:uid="{8E2BEFA7-1F7D-41D0-8D4D-80850E6F6892}"/>
    <cellStyle name="40% - Accent5 3 2 2 2 2 2 3" xfId="26463" xr:uid="{CC572C61-EA68-4381-854C-9223D1FC642F}"/>
    <cellStyle name="40% - Accent5 3 2 2 2 2 3" xfId="12978" xr:uid="{C912D137-FA7B-4D86-91C7-A2B224D3FA8D}"/>
    <cellStyle name="40% - Accent5 3 2 2 2 2 3 2" xfId="30803" xr:uid="{AFC2BDE0-C74C-4D8A-8F1E-579FE34C43DC}"/>
    <cellStyle name="40% - Accent5 3 2 2 2 2 4" xfId="22303" xr:uid="{7762B6DB-E8E1-4C08-A62E-54757169AB91}"/>
    <cellStyle name="40% - Accent5 3 2 2 2 3" xfId="6475" xr:uid="{D0FD9A32-73B9-427C-B283-1E4FFD51E8EA}"/>
    <cellStyle name="40% - Accent5 3 2 2 2 3 2" xfId="15058" xr:uid="{EFD27092-30C5-4655-8603-A327ADA1520E}"/>
    <cellStyle name="40% - Accent5 3 2 2 2 3 2 2" xfId="32883" xr:uid="{647AF75F-298A-4605-9558-09BF492BC2E6}"/>
    <cellStyle name="40% - Accent5 3 2 2 2 3 3" xfId="24383" xr:uid="{AD987C25-AF53-4466-A78E-CA9A1366E347}"/>
    <cellStyle name="40% - Accent5 3 2 2 2 4" xfId="10898" xr:uid="{3C7F67C2-1FA1-4B61-B13C-0E3FECA7BC7C}"/>
    <cellStyle name="40% - Accent5 3 2 2 2 4 2" xfId="28723" xr:uid="{3086BBCE-13C7-4BBE-939F-38D2E9DD446C}"/>
    <cellStyle name="40% - Accent5 3 2 2 2 5" xfId="20223" xr:uid="{6201AFA2-491E-401F-87D5-D2E5E2311FDB}"/>
    <cellStyle name="40% - Accent5 3 2 2 3" xfId="3415" xr:uid="{AD697183-B67B-4E53-B949-82721C7FEC5A}"/>
    <cellStyle name="40% - Accent5 3 2 2 3 2" xfId="7575" xr:uid="{371D6CE2-93F8-49D2-B7F9-A1A9A63DF244}"/>
    <cellStyle name="40% - Accent5 3 2 2 3 2 2" xfId="16158" xr:uid="{CC41DD9A-4CBC-4F95-95BC-73A3EE2BB4C8}"/>
    <cellStyle name="40% - Accent5 3 2 2 3 2 2 2" xfId="33983" xr:uid="{6D42A874-7284-4DA7-8B0E-4AA91BEE8A84}"/>
    <cellStyle name="40% - Accent5 3 2 2 3 2 3" xfId="25483" xr:uid="{5BAD26A8-486C-48CD-BEFC-615FE58BB3BD}"/>
    <cellStyle name="40% - Accent5 3 2 2 3 3" xfId="11998" xr:uid="{59CD78AF-8AD0-42AB-9F62-1DDFB51F7D3F}"/>
    <cellStyle name="40% - Accent5 3 2 2 3 3 2" xfId="29823" xr:uid="{24F26A7E-A97E-4FD6-8DE8-3CFB7BBC833E}"/>
    <cellStyle name="40% - Accent5 3 2 2 3 4" xfId="21323" xr:uid="{79CB617E-B3D7-496F-B32A-E2284D0BF01A}"/>
    <cellStyle name="40% - Accent5 3 2 2 4" xfId="5495" xr:uid="{63CCBB01-3783-4E6B-B0F4-79B4A1284533}"/>
    <cellStyle name="40% - Accent5 3 2 2 4 2" xfId="14078" xr:uid="{B60282C8-90FD-4CBA-BE5E-42EDBE35E19B}"/>
    <cellStyle name="40% - Accent5 3 2 2 4 2 2" xfId="31903" xr:uid="{A34243CB-E966-4536-A545-FF37C3C8AC79}"/>
    <cellStyle name="40% - Accent5 3 2 2 4 3" xfId="23403" xr:uid="{6C816A13-C190-4D90-A88C-5C9B6B2B07D7}"/>
    <cellStyle name="40% - Accent5 3 2 2 5" xfId="9918" xr:uid="{4BAF08EC-8ED4-43AB-9722-E9B89F31AB90}"/>
    <cellStyle name="40% - Accent5 3 2 2 5 2" xfId="27743" xr:uid="{8174EA5C-2F07-4A45-AF3A-8EE020BA916D}"/>
    <cellStyle name="40% - Accent5 3 2 2 6" xfId="19243" xr:uid="{A23EADF0-29C3-4CE9-A919-D25CB6C7AE43}"/>
    <cellStyle name="40% - Accent5 3 2 3" xfId="1835" xr:uid="{DBAEC25A-DDF1-42E9-9E64-E992F391E65F}"/>
    <cellStyle name="40% - Accent5 3 2 3 2" xfId="3915" xr:uid="{A1BBFB11-EEA3-4114-876C-615EF6D1FAEB}"/>
    <cellStyle name="40% - Accent5 3 2 3 2 2" xfId="8075" xr:uid="{D34478E0-FDEF-43E2-9444-0C03BEEE8F1D}"/>
    <cellStyle name="40% - Accent5 3 2 3 2 2 2" xfId="16658" xr:uid="{283F0CE6-3FAA-41DF-BBE5-BC63CDA6131E}"/>
    <cellStyle name="40% - Accent5 3 2 3 2 2 2 2" xfId="34483" xr:uid="{A2307CEE-91FB-4248-A247-763C7DE26780}"/>
    <cellStyle name="40% - Accent5 3 2 3 2 2 3" xfId="25983" xr:uid="{6998E6C4-91AB-47E4-B771-8807CA8E8705}"/>
    <cellStyle name="40% - Accent5 3 2 3 2 3" xfId="12498" xr:uid="{A10C500D-FF91-4B37-A767-E1E6A85D9309}"/>
    <cellStyle name="40% - Accent5 3 2 3 2 3 2" xfId="30323" xr:uid="{C9DB3856-3E14-431D-A4D6-AEE4927C6BFF}"/>
    <cellStyle name="40% - Accent5 3 2 3 2 4" xfId="21823" xr:uid="{78C0BF06-0336-4A0B-890A-BC1C173CF323}"/>
    <cellStyle name="40% - Accent5 3 2 3 3" xfId="5995" xr:uid="{653C2746-1294-44D4-9CE0-A7A83E73061E}"/>
    <cellStyle name="40% - Accent5 3 2 3 3 2" xfId="14578" xr:uid="{36B758B4-50A4-4732-95B1-B937711FCD91}"/>
    <cellStyle name="40% - Accent5 3 2 3 3 2 2" xfId="32403" xr:uid="{440E6C68-CA5C-4C6A-AC7A-9C6058CCB1DD}"/>
    <cellStyle name="40% - Accent5 3 2 3 3 3" xfId="23903" xr:uid="{7873D328-AF27-4A1D-8BC8-81DB71EADE0F}"/>
    <cellStyle name="40% - Accent5 3 2 3 4" xfId="10418" xr:uid="{59B135FE-695A-4C3A-B0E6-184255F27B76}"/>
    <cellStyle name="40% - Accent5 3 2 3 4 2" xfId="28243" xr:uid="{92B222E0-825B-426B-B749-00A22429C371}"/>
    <cellStyle name="40% - Accent5 3 2 3 5" xfId="19743" xr:uid="{9D4EED72-30BD-4C0B-8B03-CC424595ADAF}"/>
    <cellStyle name="40% - Accent5 3 2 4" xfId="2935" xr:uid="{563818A7-010D-4496-8AE7-05CEAB4C138B}"/>
    <cellStyle name="40% - Accent5 3 2 4 2" xfId="7095" xr:uid="{EA3ED42A-E1E6-409C-8F28-1CC463431BCC}"/>
    <cellStyle name="40% - Accent5 3 2 4 2 2" xfId="15678" xr:uid="{C9C73EFE-3520-479A-9B72-3ED3C4559BF8}"/>
    <cellStyle name="40% - Accent5 3 2 4 2 2 2" xfId="33503" xr:uid="{E5DF2F0E-6465-44BD-8A24-00B87718963D}"/>
    <cellStyle name="40% - Accent5 3 2 4 2 3" xfId="25003" xr:uid="{29A05EFE-6BA1-40A3-B2AC-95804B2B8933}"/>
    <cellStyle name="40% - Accent5 3 2 4 3" xfId="11518" xr:uid="{ABAD2E23-4C75-458D-BAF3-44388A7D8A26}"/>
    <cellStyle name="40% - Accent5 3 2 4 3 2" xfId="29343" xr:uid="{97BDC605-C031-4200-8CF3-656FE0645A2F}"/>
    <cellStyle name="40% - Accent5 3 2 4 4" xfId="20843" xr:uid="{86B597F4-436E-4D6F-8477-0864780A658B}"/>
    <cellStyle name="40% - Accent5 3 2 5" xfId="5015" xr:uid="{8BC8E0BF-CEBE-42E6-9D41-FE497247EE7D}"/>
    <cellStyle name="40% - Accent5 3 2 5 2" xfId="13598" xr:uid="{3BAEEBCD-0C31-4205-A400-165876A0C1FB}"/>
    <cellStyle name="40% - Accent5 3 2 5 2 2" xfId="31423" xr:uid="{74E1582D-448A-4E41-96A3-023A908AEF59}"/>
    <cellStyle name="40% - Accent5 3 2 5 3" xfId="22923" xr:uid="{91B15F42-9617-441A-8FC4-B8D26C23A418}"/>
    <cellStyle name="40% - Accent5 3 2 6" xfId="9438" xr:uid="{2709AF90-C7DD-4B23-AED0-F627459D5282}"/>
    <cellStyle name="40% - Accent5 3 2 6 2" xfId="27263" xr:uid="{64C8D6FF-E7D2-4930-B5F1-3B62F337CFC5}"/>
    <cellStyle name="40% - Accent5 3 2 7" xfId="18763" xr:uid="{CD4087A5-2D61-4995-B861-D833CD6F2AE6}"/>
    <cellStyle name="40% - Accent5 3 3" xfId="1149" xr:uid="{FD17E981-9579-42E1-ADE1-96541F837115}"/>
    <cellStyle name="40% - Accent5 3 3 2" xfId="2255" xr:uid="{4ADC6A15-3E90-4583-B42F-041AEE2CD8FA}"/>
    <cellStyle name="40% - Accent5 3 3 2 2" xfId="4335" xr:uid="{3D3E5594-302C-45E9-845E-4285D7038C7C}"/>
    <cellStyle name="40% - Accent5 3 3 2 2 2" xfId="8495" xr:uid="{CA3B4192-BE16-423D-B4A7-FEB72878DA8F}"/>
    <cellStyle name="40% - Accent5 3 3 2 2 2 2" xfId="17078" xr:uid="{8EBB89AD-2FD9-436B-92BC-EBA5FAE8C408}"/>
    <cellStyle name="40% - Accent5 3 3 2 2 2 2 2" xfId="34903" xr:uid="{1B2716D1-31B2-4091-9DFA-6D0FAC26A4AC}"/>
    <cellStyle name="40% - Accent5 3 3 2 2 2 3" xfId="26403" xr:uid="{A6D5AE8B-3DED-4665-BC1B-BB4E96813759}"/>
    <cellStyle name="40% - Accent5 3 3 2 2 3" xfId="12918" xr:uid="{C19A0BAB-01A8-4240-9685-24DEA1C1080B}"/>
    <cellStyle name="40% - Accent5 3 3 2 2 3 2" xfId="30743" xr:uid="{FDE53744-0C6B-4DD1-9272-860F29D3AF6E}"/>
    <cellStyle name="40% - Accent5 3 3 2 2 4" xfId="22243" xr:uid="{89402040-61FC-493A-A6D6-86924C8F8565}"/>
    <cellStyle name="40% - Accent5 3 3 2 3" xfId="6415" xr:uid="{D301D4A0-B058-4152-AC00-EBC914CCE80B}"/>
    <cellStyle name="40% - Accent5 3 3 2 3 2" xfId="14998" xr:uid="{4220A560-6347-4CE5-8FB8-4F8F3BB2F144}"/>
    <cellStyle name="40% - Accent5 3 3 2 3 2 2" xfId="32823" xr:uid="{55CB88F7-B7EE-4ABC-914E-52E7CF7934EC}"/>
    <cellStyle name="40% - Accent5 3 3 2 3 3" xfId="24323" xr:uid="{0F5DB4DC-73AE-4AFE-B961-DB4AF0B82880}"/>
    <cellStyle name="40% - Accent5 3 3 2 4" xfId="10838" xr:uid="{0A51E677-4201-446E-86DB-F471E0CCF356}"/>
    <cellStyle name="40% - Accent5 3 3 2 4 2" xfId="28663" xr:uid="{6CACBCA7-5779-4D61-B837-40D6865DA9CF}"/>
    <cellStyle name="40% - Accent5 3 3 2 5" xfId="20163" xr:uid="{1B14BCD0-CB02-4A2E-894B-1AD199DD5EC3}"/>
    <cellStyle name="40% - Accent5 3 3 3" xfId="3355" xr:uid="{8E910EDE-E44B-4AB1-A519-AC120CFF6098}"/>
    <cellStyle name="40% - Accent5 3 3 3 2" xfId="7515" xr:uid="{B6F6B1B5-D54B-41E3-867F-37DB65CEF395}"/>
    <cellStyle name="40% - Accent5 3 3 3 2 2" xfId="16098" xr:uid="{B7404E6C-19C3-4166-B7F5-A4CA4C76E6EB}"/>
    <cellStyle name="40% - Accent5 3 3 3 2 2 2" xfId="33923" xr:uid="{7D4F6E0F-BF55-490F-9AEE-0A7FF3A22798}"/>
    <cellStyle name="40% - Accent5 3 3 3 2 3" xfId="25423" xr:uid="{7394798A-F0BD-4971-9ABB-4796696DA869}"/>
    <cellStyle name="40% - Accent5 3 3 3 3" xfId="11938" xr:uid="{DDCDE78E-B965-40B3-B02F-B47F1ECF083F}"/>
    <cellStyle name="40% - Accent5 3 3 3 3 2" xfId="29763" xr:uid="{EDB95CF1-D25E-4525-B0CF-C7F0B77CC11E}"/>
    <cellStyle name="40% - Accent5 3 3 3 4" xfId="21263" xr:uid="{59F95178-82B6-4DCF-A3D8-54BED04D11C1}"/>
    <cellStyle name="40% - Accent5 3 3 4" xfId="5435" xr:uid="{E06315D7-2C3E-4E0D-9E72-9F6C5D10C937}"/>
    <cellStyle name="40% - Accent5 3 3 4 2" xfId="14018" xr:uid="{88B20369-90AC-427A-8A9F-9549543F437B}"/>
    <cellStyle name="40% - Accent5 3 3 4 2 2" xfId="31843" xr:uid="{0DBB4E3D-3BEC-402C-9483-5143FEE61F9B}"/>
    <cellStyle name="40% - Accent5 3 3 4 3" xfId="23343" xr:uid="{70CC32B2-C70A-48F7-A8C5-EAB8AE168F9C}"/>
    <cellStyle name="40% - Accent5 3 3 5" xfId="9858" xr:uid="{064E77D0-4AD2-4DC3-8147-5155138F3A24}"/>
    <cellStyle name="40% - Accent5 3 3 5 2" xfId="27683" xr:uid="{92880CFC-14FA-44B0-A846-758133FC56AB}"/>
    <cellStyle name="40% - Accent5 3 3 6" xfId="19183" xr:uid="{D2B50469-D191-49AF-8356-B99C37532DC4}"/>
    <cellStyle name="40% - Accent5 3 4" xfId="1775" xr:uid="{9B6669AC-89EB-4FA8-A853-6D6B4EA9785E}"/>
    <cellStyle name="40% - Accent5 3 4 2" xfId="3855" xr:uid="{3BB3938B-7E77-4E61-B1AF-3F509518D18B}"/>
    <cellStyle name="40% - Accent5 3 4 2 2" xfId="8015" xr:uid="{F7E059B2-B426-4A73-89F8-A64C06992F18}"/>
    <cellStyle name="40% - Accent5 3 4 2 2 2" xfId="16598" xr:uid="{74DEC9DD-1016-405D-BA07-0A9A34C6D4D6}"/>
    <cellStyle name="40% - Accent5 3 4 2 2 2 2" xfId="34423" xr:uid="{B8EFCDD3-957F-42A8-A576-8451F78B30E2}"/>
    <cellStyle name="40% - Accent5 3 4 2 2 3" xfId="25923" xr:uid="{E0BE222B-29F4-4EBF-A454-9BE5CEA9D18F}"/>
    <cellStyle name="40% - Accent5 3 4 2 3" xfId="12438" xr:uid="{5D9D928C-DCFC-48BA-BA97-16191C27F26F}"/>
    <cellStyle name="40% - Accent5 3 4 2 3 2" xfId="30263" xr:uid="{C310538F-C2CE-4290-A7E6-6C0AD2FF0DE1}"/>
    <cellStyle name="40% - Accent5 3 4 2 4" xfId="21763" xr:uid="{F1823C63-E61F-4CE1-8102-23EC8798868A}"/>
    <cellStyle name="40% - Accent5 3 4 3" xfId="5935" xr:uid="{8EFF6170-9618-41AF-9CAB-F1C0A17885F4}"/>
    <cellStyle name="40% - Accent5 3 4 3 2" xfId="14518" xr:uid="{04340BF1-62AE-481A-A693-CF64E18BBF64}"/>
    <cellStyle name="40% - Accent5 3 4 3 2 2" xfId="32343" xr:uid="{AB4BFDA2-C708-45AF-8FD8-1FE50685955B}"/>
    <cellStyle name="40% - Accent5 3 4 3 3" xfId="23843" xr:uid="{3F6E7FFF-945F-4654-AD9E-8C3ACC669A8B}"/>
    <cellStyle name="40% - Accent5 3 4 4" xfId="10358" xr:uid="{4FDABE21-9E1C-42FA-9CA2-53BD767A49DC}"/>
    <cellStyle name="40% - Accent5 3 4 4 2" xfId="28183" xr:uid="{5AA2B6A4-E0D2-42F1-8C35-0ECBFEB45A72}"/>
    <cellStyle name="40% - Accent5 3 4 5" xfId="19683" xr:uid="{CE00F64B-6F72-4CC4-B959-4F3B332357B9}"/>
    <cellStyle name="40% - Accent5 3 5" xfId="2875" xr:uid="{8B3BA14B-CF39-4847-A99E-86EDC06F29FB}"/>
    <cellStyle name="40% - Accent5 3 5 2" xfId="7035" xr:uid="{6E2B9A8A-6886-4D87-936E-681A507ABB1F}"/>
    <cellStyle name="40% - Accent5 3 5 2 2" xfId="15618" xr:uid="{55B70FD7-E037-443B-8805-D36EA2ED9B1E}"/>
    <cellStyle name="40% - Accent5 3 5 2 2 2" xfId="33443" xr:uid="{9B7989C4-BCC9-44A2-907C-ABD3F414FD43}"/>
    <cellStyle name="40% - Accent5 3 5 2 3" xfId="24943" xr:uid="{191C53BC-08CE-493D-9BB6-3CAE78EA8F2D}"/>
    <cellStyle name="40% - Accent5 3 5 3" xfId="11458" xr:uid="{B6DB1684-BBF5-4A1A-9AC0-276E922DC33B}"/>
    <cellStyle name="40% - Accent5 3 5 3 2" xfId="29283" xr:uid="{90A29D6D-8E01-4D12-936C-C16834D6050D}"/>
    <cellStyle name="40% - Accent5 3 5 4" xfId="20783" xr:uid="{E6C23AD3-A572-43A3-9D2D-C3C9977F863C}"/>
    <cellStyle name="40% - Accent5 3 6" xfId="4955" xr:uid="{CCA4423E-B2E1-4867-B088-8C9A5C34BCDC}"/>
    <cellStyle name="40% - Accent5 3 6 2" xfId="13538" xr:uid="{2118DEA2-8161-470C-A062-B15BBB7A3606}"/>
    <cellStyle name="40% - Accent5 3 6 2 2" xfId="31363" xr:uid="{4AD411D1-D740-4F2F-BE8F-937F19788384}"/>
    <cellStyle name="40% - Accent5 3 6 3" xfId="22863" xr:uid="{ADC4AD01-B203-4545-B786-355283163EFD}"/>
    <cellStyle name="40% - Accent5 3 7" xfId="9378" xr:uid="{151C7747-DB35-4872-BF81-6A4B674FA7FE}"/>
    <cellStyle name="40% - Accent5 3 7 2" xfId="27203" xr:uid="{2F4DC703-073F-439F-A1AB-EDDA7172AF44}"/>
    <cellStyle name="40% - Accent5 3 8" xfId="18703" xr:uid="{EA7AD1EB-079F-440A-B78A-8DD029AF97F7}"/>
    <cellStyle name="40% - Accent5 30" xfId="2835" xr:uid="{2BAFB3DF-2176-4183-81DE-07F6352E75B2}"/>
    <cellStyle name="40% - Accent5 30 2" xfId="4915" xr:uid="{2CCDAABE-E11C-4F0D-83E8-227439163024}"/>
    <cellStyle name="40% - Accent5 30 2 2" xfId="9075" xr:uid="{9CF8A8E2-D30B-4AE1-AD38-CBDE3B5CF834}"/>
    <cellStyle name="40% - Accent5 30 2 2 2" xfId="17658" xr:uid="{23AEEB0C-15CF-4A2B-9055-72DCDF07D551}"/>
    <cellStyle name="40% - Accent5 30 2 2 2 2" xfId="35483" xr:uid="{1809A585-0046-4456-9370-A0E2A480B0FB}"/>
    <cellStyle name="40% - Accent5 30 2 2 3" xfId="26983" xr:uid="{DFA39499-4251-4D41-BBC3-32F7B3D8889E}"/>
    <cellStyle name="40% - Accent5 30 2 3" xfId="13498" xr:uid="{50B58E2E-4656-49E2-B0C3-1A16CDCA302D}"/>
    <cellStyle name="40% - Accent5 30 2 3 2" xfId="31323" xr:uid="{828BA563-9557-4757-B074-216B45A892D3}"/>
    <cellStyle name="40% - Accent5 30 2 4" xfId="22823" xr:uid="{F633F776-4A6D-41CE-8A17-B95DA0BF6536}"/>
    <cellStyle name="40% - Accent5 30 3" xfId="6995" xr:uid="{07AB62B8-702B-43DA-81E5-EA832B01CD74}"/>
    <cellStyle name="40% - Accent5 30 3 2" xfId="15578" xr:uid="{C7EE8EE5-D368-4FF0-8496-368810A207B1}"/>
    <cellStyle name="40% - Accent5 30 3 2 2" xfId="33403" xr:uid="{A7DD0EAE-895D-4193-B353-A2CF148EA803}"/>
    <cellStyle name="40% - Accent5 30 3 3" xfId="24903" xr:uid="{0C32FC4E-60BD-4BFB-826B-EE1A8AFE68F3}"/>
    <cellStyle name="40% - Accent5 30 4" xfId="11418" xr:uid="{9AC3B047-87C7-44A7-8607-07CD07AF1496}"/>
    <cellStyle name="40% - Accent5 30 4 2" xfId="29243" xr:uid="{BE733080-9AF1-454E-B36D-93DE1E46A983}"/>
    <cellStyle name="40% - Accent5 30 5" xfId="20743" xr:uid="{554988AB-02C5-4762-9706-F0D3FC400369}"/>
    <cellStyle name="40% - Accent5 300" xfId="40144" xr:uid="{4F011822-78DD-4BB1-947D-3930046AC6A2}"/>
    <cellStyle name="40% - Accent5 301" xfId="40164" xr:uid="{561EF6CB-E106-45BA-9866-BA2BC07A31F7}"/>
    <cellStyle name="40% - Accent5 302" xfId="40184" xr:uid="{6EE5FA04-6C98-4128-8544-D50AB764D7FE}"/>
    <cellStyle name="40% - Accent5 303" xfId="40204" xr:uid="{92F1225C-501F-4AC4-B62B-9B2B865AB214}"/>
    <cellStyle name="40% - Accent5 304" xfId="40224" xr:uid="{91810472-8786-4B4B-BD72-569137912742}"/>
    <cellStyle name="40% - Accent5 305" xfId="40244" xr:uid="{2887DF9E-3CD3-4673-8C10-79D714500D42}"/>
    <cellStyle name="40% - Accent5 306" xfId="40264" xr:uid="{10BD3BB4-9864-43B4-9784-26D894308D95}"/>
    <cellStyle name="40% - Accent5 307" xfId="40284" xr:uid="{2F0E23B6-87EC-46F2-9801-3C0013EA0E9C}"/>
    <cellStyle name="40% - Accent5 308" xfId="40304" xr:uid="{0EC9FDA4-3B99-401F-B8B0-8E322E4C7336}"/>
    <cellStyle name="40% - Accent5 309" xfId="40324" xr:uid="{47AED0FB-762C-4DB7-9BCD-8885BCA8B4A4}"/>
    <cellStyle name="40% - Accent5 31" xfId="9115" xr:uid="{6A704AA0-E5F8-4299-A3A5-BB0C34AEEC9D}"/>
    <cellStyle name="40% - Accent5 31 2" xfId="17678" xr:uid="{C76C0B33-D98A-4E05-B04E-E1D6970553A9}"/>
    <cellStyle name="40% - Accent5 310" xfId="40344" xr:uid="{81F90EFE-5BB3-414E-B10D-5E3755C51145}"/>
    <cellStyle name="40% - Accent5 311" xfId="40364" xr:uid="{0BD036F9-7917-40FE-8FDE-E0CF7939D7CB}"/>
    <cellStyle name="40% - Accent5 312" xfId="40384" xr:uid="{984D3F7A-85B5-4F13-985B-1D9AF495E8C8}"/>
    <cellStyle name="40% - Accent5 313" xfId="40404" xr:uid="{70ED07C2-6F15-4B34-A210-9CDB1F510384}"/>
    <cellStyle name="40% - Accent5 314" xfId="40424" xr:uid="{525E7748-4857-46DA-95A5-ABE9382A0C7E}"/>
    <cellStyle name="40% - Accent5 315" xfId="40444" xr:uid="{B79ED08F-F965-4FFB-838C-618878184265}"/>
    <cellStyle name="40% - Accent5 316" xfId="40464" xr:uid="{A0378277-EE78-4CB0-A9A2-5D542EC708B0}"/>
    <cellStyle name="40% - Accent5 317" xfId="40484" xr:uid="{55D5BC4C-19CF-4A6E-90AB-F0BAFE434875}"/>
    <cellStyle name="40% - Accent5 318" xfId="40504" xr:uid="{E795A902-09D3-40B8-AC26-DF11741A78B1}"/>
    <cellStyle name="40% - Accent5 319" xfId="40524" xr:uid="{0B75D1AD-DC31-4A1C-8CD8-61F78C79E943}"/>
    <cellStyle name="40% - Accent5 32" xfId="9136" xr:uid="{9E843495-4719-4BF3-8713-4ACC1BE5A522}"/>
    <cellStyle name="40% - Accent5 32 2" xfId="17698" xr:uid="{5DB88698-BE5D-4A8E-AC5E-47319979E625}"/>
    <cellStyle name="40% - Accent5 32 2 2" xfId="35503" xr:uid="{F2A8731F-CFA3-4341-8AFD-1D291C182EF0}"/>
    <cellStyle name="40% - Accent5 32 3" xfId="27003" xr:uid="{CDC2EBB1-E102-42D5-BE6C-7F744D4DF447}"/>
    <cellStyle name="40% - Accent5 320" xfId="40544" xr:uid="{CDBE8BB3-CA63-44FD-A865-F80EFE516EF6}"/>
    <cellStyle name="40% - Accent5 321" xfId="40564" xr:uid="{A8A1F62C-8C3E-4D3B-A6D1-3A3B2EBF39BC}"/>
    <cellStyle name="40% - Accent5 322" xfId="40584" xr:uid="{48237F95-1893-4924-A5A1-694D765ECB5E}"/>
    <cellStyle name="40% - Accent5 323" xfId="40604" xr:uid="{1AEC78D2-69EF-4894-A090-63B9EACD72AA}"/>
    <cellStyle name="40% - Accent5 324" xfId="40624" xr:uid="{AD5FD565-453C-457F-BBE8-CE4F5C2B416B}"/>
    <cellStyle name="40% - Accent5 325" xfId="40644" xr:uid="{9ABF509A-F723-40D1-8A7A-049B0877F66E}"/>
    <cellStyle name="40% - Accent5 326" xfId="40664" xr:uid="{94C3A32F-1812-47C5-9EFD-6769AD736A17}"/>
    <cellStyle name="40% - Accent5 327" xfId="40684" xr:uid="{203BF051-24F9-484C-B7FB-1B56DCE397D1}"/>
    <cellStyle name="40% - Accent5 328" xfId="40704" xr:uid="{B77C6030-7819-4AF2-9F8E-0E97AE29EC48}"/>
    <cellStyle name="40% - Accent5 329" xfId="40724" xr:uid="{4BC9B15D-B3F3-4778-A9AD-BC6347ED29BD}"/>
    <cellStyle name="40% - Accent5 33" xfId="9156" xr:uid="{A0070150-A699-4A22-A217-C6F92014B035}"/>
    <cellStyle name="40% - Accent5 33 2" xfId="17718" xr:uid="{87BF846A-496E-455C-A885-5F2A3BE40BD2}"/>
    <cellStyle name="40% - Accent5 33 2 2" xfId="35523" xr:uid="{0A916A5D-4F2D-49D5-8A9A-DFBBAA1D0509}"/>
    <cellStyle name="40% - Accent5 33 3" xfId="27023" xr:uid="{49E1124E-65B0-4C7D-9C90-93D0C7F3D1E8}"/>
    <cellStyle name="40% - Accent5 330" xfId="40744" xr:uid="{9A29C00B-12AB-4453-AF75-0D620992A9B1}"/>
    <cellStyle name="40% - Accent5 331" xfId="40764" xr:uid="{5516A7DB-3ED4-4260-91E1-474BD55AA2C6}"/>
    <cellStyle name="40% - Accent5 332" xfId="40784" xr:uid="{951CD332-DF3E-4000-B87B-D565653D2A8C}"/>
    <cellStyle name="40% - Accent5 333" xfId="40799" xr:uid="{78819A88-8B41-4B2C-9B98-6C8508C3853D}"/>
    <cellStyle name="40% - Accent5 334" xfId="40824" xr:uid="{C6CA841A-44D8-457A-806C-EA8B104E01B6}"/>
    <cellStyle name="40% - Accent5 335" xfId="40844" xr:uid="{9491C339-461C-468E-912B-868AD005E12C}"/>
    <cellStyle name="40% - Accent5 336" xfId="40864" xr:uid="{16C4B9F3-E91D-4B76-A061-854AD30644C5}"/>
    <cellStyle name="40% - Accent5 337" xfId="40884" xr:uid="{3EAF9EA9-1264-4D32-A302-33ED792A8C35}"/>
    <cellStyle name="40% - Accent5 338" xfId="40904" xr:uid="{36F42951-7D3F-4753-89DB-D0F0825B7899}"/>
    <cellStyle name="40% - Accent5 339" xfId="40924" xr:uid="{1859933F-637D-4C06-AEE2-3128B3775FCE}"/>
    <cellStyle name="40% - Accent5 34" xfId="9176" xr:uid="{FFF4D95C-EEA9-496E-8603-B7403A967024}"/>
    <cellStyle name="40% - Accent5 340" xfId="40944" xr:uid="{6C63C0A6-F584-43F4-BC48-EDD90A7A5872}"/>
    <cellStyle name="40% - Accent5 341" xfId="40964" xr:uid="{53C314B1-730B-4C5F-9380-16817885CA7D}"/>
    <cellStyle name="40% - Accent5 342" xfId="40984" xr:uid="{13171D52-95D8-4A36-A77D-B19E6DF935CE}"/>
    <cellStyle name="40% - Accent5 343" xfId="41004" xr:uid="{7D6BC8FD-CBE0-46DB-85DC-BAE013F59A93}"/>
    <cellStyle name="40% - Accent5 344" xfId="41024" xr:uid="{43D2F337-EBA4-4C1E-866C-A006ACD17AB6}"/>
    <cellStyle name="40% - Accent5 345" xfId="41044" xr:uid="{44F6FDC1-D89A-43A1-A0DE-82035536A44E}"/>
    <cellStyle name="40% - Accent5 346" xfId="41064" xr:uid="{4119EE97-B2C3-4543-9C07-B4E12BF7304C}"/>
    <cellStyle name="40% - Accent5 347" xfId="41084" xr:uid="{7CA3CAC8-A188-4CA8-BDB1-957EF7BD3629}"/>
    <cellStyle name="40% - Accent5 348" xfId="41104" xr:uid="{5023568A-F0AA-436A-82E8-E12A35C55B74}"/>
    <cellStyle name="40% - Accent5 349" xfId="41124" xr:uid="{7F7D35D9-2C58-4E0E-80DA-7300D8C86C21}"/>
    <cellStyle name="40% - Accent5 35" xfId="9217" xr:uid="{756948F8-D3BF-49A8-A981-87339556BAA3}"/>
    <cellStyle name="40% - Accent5 35 2" xfId="17738" xr:uid="{0824AE3E-CCCC-4C4D-A809-CF966349A371}"/>
    <cellStyle name="40% - Accent5 35 2 2" xfId="35543" xr:uid="{EA9CA7EE-EF4F-40B4-ADEA-D68739C0CA8B}"/>
    <cellStyle name="40% - Accent5 35 3" xfId="27043" xr:uid="{FC168DEA-6F06-46C1-A952-A51828FC273C}"/>
    <cellStyle name="40% - Accent5 350" xfId="41139" xr:uid="{EDD670AE-A4F0-43B7-AF08-7907AC64AACD}"/>
    <cellStyle name="40% - Accent5 351" xfId="41159" xr:uid="{6E6F94B9-A343-4D33-953C-B2B85C9542F9}"/>
    <cellStyle name="40% - Accent5 352" xfId="41184" xr:uid="{DC2F1F5F-05AE-47E9-9B9B-093F84829A7C}"/>
    <cellStyle name="40% - Accent5 353" xfId="41204" xr:uid="{15D8D0BE-7AEA-4C52-82D0-6FACB4DB591E}"/>
    <cellStyle name="40% - Accent5 354" xfId="41224" xr:uid="{37B1EE1E-71B9-4500-BC03-3A2405580182}"/>
    <cellStyle name="40% - Accent5 355" xfId="41244" xr:uid="{B78F8085-144D-48DF-AE86-4D4D7E254DB6}"/>
    <cellStyle name="40% - Accent5 356" xfId="41259" xr:uid="{2664B64C-CFF3-4C15-9DA2-ED17EE229B1B}"/>
    <cellStyle name="40% - Accent5 357" xfId="41302" xr:uid="{D202089F-9779-4742-B72C-1B7D13B45530}"/>
    <cellStyle name="40% - Accent5 358" xfId="41280" xr:uid="{7F9AF1D9-F7AF-48D3-B6B3-4FAD76E83309}"/>
    <cellStyle name="40% - Accent5 359" xfId="41324" xr:uid="{249539B9-299B-4274-8380-77DD570C9531}"/>
    <cellStyle name="40% - Accent5 36" xfId="9238" xr:uid="{F670C0DC-77C1-4926-ABB7-4E3895199DE5}"/>
    <cellStyle name="40% - Accent5 36 2" xfId="17758" xr:uid="{7CFD3003-A3F2-4A19-8A33-39E88295F173}"/>
    <cellStyle name="40% - Accent5 36 2 2" xfId="35563" xr:uid="{E6206356-81F9-4578-B87D-8225B7A29933}"/>
    <cellStyle name="40% - Accent5 36 3" xfId="27063" xr:uid="{68206463-B036-41D1-8885-D910B2DB8E64}"/>
    <cellStyle name="40% - Accent5 360" xfId="41344" xr:uid="{E6B97241-D63A-4D9B-89E6-F4F10B45CB0E}"/>
    <cellStyle name="40% - Accent5 361" xfId="41364" xr:uid="{BA9336D5-56FD-4D69-A5D5-1386314E841A}"/>
    <cellStyle name="40% - Accent5 362" xfId="41384" xr:uid="{05BBC912-DAEF-4E6B-A591-8A2698DEB440}"/>
    <cellStyle name="40% - Accent5 363" xfId="41399" xr:uid="{78FB89B3-EC57-42D0-9621-F202F7CC50AD}"/>
    <cellStyle name="40% - Accent5 364" xfId="41424" xr:uid="{A074D860-6508-4F00-9F6F-A11D6F26A6AD}"/>
    <cellStyle name="40% - Accent5 365" xfId="41444" xr:uid="{49ECDE90-6E0F-49F4-A16D-6F8F29B28782}"/>
    <cellStyle name="40% - Accent5 366" xfId="41464" xr:uid="{BF342924-A421-4F68-BD4C-95C74D7B5574}"/>
    <cellStyle name="40% - Accent5 367" xfId="41484" xr:uid="{31E99B6C-90F8-447D-8AF0-A6D3E2D704F8}"/>
    <cellStyle name="40% - Accent5 368" xfId="41504" xr:uid="{023FC62D-CDB4-41A2-8B98-21B86AD59030}"/>
    <cellStyle name="40% - Accent5 369" xfId="41519" xr:uid="{DC9D1AE7-A99A-4C04-BD8B-CE68A6E28F81}"/>
    <cellStyle name="40% - Accent5 37" xfId="9258" xr:uid="{D74899DE-3EA6-477D-BF40-F203BC13297C}"/>
    <cellStyle name="40% - Accent5 37 2" xfId="17778" xr:uid="{2C12C170-A286-4AD6-8279-B2552C983302}"/>
    <cellStyle name="40% - Accent5 37 2 2" xfId="35583" xr:uid="{41FA6644-A482-411B-A26A-94C875A60781}"/>
    <cellStyle name="40% - Accent5 37 3" xfId="27083" xr:uid="{0D4DB8EA-EACD-46DC-A5A0-9CB8F15742BE}"/>
    <cellStyle name="40% - Accent5 370" xfId="41544" xr:uid="{D4B246BE-F668-47E9-90F3-AB3549E5E9A4}"/>
    <cellStyle name="40% - Accent5 371" xfId="41564" xr:uid="{577C6E51-83E0-404C-B4EA-F287A17AFE00}"/>
    <cellStyle name="40% - Accent5 372" xfId="41584" xr:uid="{F0542410-34E7-4BA3-9659-0A45F6D41688}"/>
    <cellStyle name="40% - Accent5 373" xfId="41604" xr:uid="{81B515FE-B51C-44FC-BBE0-A47EC7FD7888}"/>
    <cellStyle name="40% - Accent5 374" xfId="41619" xr:uid="{26176CE1-0C98-4162-9571-4886CDB55971}"/>
    <cellStyle name="40% - Accent5 375" xfId="41644" xr:uid="{9C9CAC64-DA73-47FB-ACDF-C934DE61937C}"/>
    <cellStyle name="40% - Accent5 376" xfId="41664" xr:uid="{525158C5-AB2C-460D-9580-CBCC11A047F7}"/>
    <cellStyle name="40% - Accent5 377" xfId="41684" xr:uid="{7B7D299A-636B-46A7-B832-2436FCD29DEA}"/>
    <cellStyle name="40% - Accent5 378" xfId="41699" xr:uid="{6C5A3B2A-5938-4A1C-A38A-BE90A47BB9B4}"/>
    <cellStyle name="40% - Accent5 379" xfId="41724" xr:uid="{6C24DC4E-08B0-4D70-949E-D29E954996D1}"/>
    <cellStyle name="40% - Accent5 38" xfId="9278" xr:uid="{38BA7FD8-A48C-40D8-8AB8-71C72ABF9F05}"/>
    <cellStyle name="40% - Accent5 38 2" xfId="17798" xr:uid="{C254BC17-0A99-42AF-AB56-A42B3930AFE3}"/>
    <cellStyle name="40% - Accent5 38 2 2" xfId="35603" xr:uid="{F32BF824-B06A-4614-9FFA-49AEA81E7364}"/>
    <cellStyle name="40% - Accent5 38 3" xfId="27103" xr:uid="{42908F6F-D6EA-42F1-984C-EC6377E082CC}"/>
    <cellStyle name="40% - Accent5 380" xfId="41744" xr:uid="{61C6DF68-C99A-4919-87BD-C8842245C798}"/>
    <cellStyle name="40% - Accent5 381" xfId="41764" xr:uid="{9140A200-4C66-4C5A-BFC5-EF56F0BE33AF}"/>
    <cellStyle name="40% - Accent5 382" xfId="41780" xr:uid="{77E3D222-E260-4DD4-B1AB-2641E0396771}"/>
    <cellStyle name="40% - Accent5 383" xfId="41800" xr:uid="{BC1BC213-3BCB-459C-80C2-5259F27135D7}"/>
    <cellStyle name="40% - Accent5 384" xfId="41844" xr:uid="{9511A30D-39ED-4BE8-8A0C-2B9B96E24C9E}"/>
    <cellStyle name="40% - Accent5 385" xfId="41812" xr:uid="{29CCFE1F-2306-4127-AAD5-0295EBEAC9B2}"/>
    <cellStyle name="40% - Accent5 386" xfId="41865" xr:uid="{3B60FB5C-29B6-46DB-B078-6885EF57C0EC}"/>
    <cellStyle name="40% - Accent5 387" xfId="41885" xr:uid="{B384AF12-2845-46BF-96DD-92B7ECC2D6A5}"/>
    <cellStyle name="40% - Accent5 388" xfId="41900" xr:uid="{93A9B211-F7EE-4313-9246-6EE880D3A901}"/>
    <cellStyle name="40% - Accent5 389" xfId="41920" xr:uid="{A6F817E7-7027-4ED6-8EEF-3E8F6A0ED9FC}"/>
    <cellStyle name="40% - Accent5 39" xfId="9298" xr:uid="{6900D4BA-1FA7-4F9E-9BB1-7A137A4DCA35}"/>
    <cellStyle name="40% - Accent5 39 2" xfId="27123" xr:uid="{966CD087-F65D-4FCF-8302-238FA21B5895}"/>
    <cellStyle name="40% - Accent5 390" xfId="41945" xr:uid="{DA422E86-0E97-4CE3-8E89-573FE182B3B9}"/>
    <cellStyle name="40% - Accent5 391" xfId="41965" xr:uid="{541B78B3-2506-427E-9B05-B5B2D21756D5}"/>
    <cellStyle name="40% - Accent5 392" xfId="41985" xr:uid="{0D6985EC-CCA5-4AC4-891D-C075AECB939B}"/>
    <cellStyle name="40% - Accent5 393" xfId="42005" xr:uid="{868DAA1E-D78D-4E56-8CEA-3DAA396767E8}"/>
    <cellStyle name="40% - Accent5 394" xfId="42025" xr:uid="{01D05ED4-10CD-4A69-93BC-F81AA855B84F}"/>
    <cellStyle name="40% - Accent5 395" xfId="42045" xr:uid="{AD13F8E7-7879-4CA9-B8F9-9860C0A21BC8}"/>
    <cellStyle name="40% - Accent5 396" xfId="42065" xr:uid="{04170C1F-A5EA-47B8-99C8-C9CB9F20B1F2}"/>
    <cellStyle name="40% - Accent5 397" xfId="42085" xr:uid="{3E5A3316-43A5-484F-87B0-6CF4F8139D85}"/>
    <cellStyle name="40% - Accent5 398" xfId="42105" xr:uid="{61C460DF-BFD5-4826-B347-CDE41F3D83BA}"/>
    <cellStyle name="40% - Accent5 399" xfId="42120" xr:uid="{D42F15B5-03DD-41C8-B243-834E55F6382E}"/>
    <cellStyle name="40% - Accent5 4" xfId="234" xr:uid="{00000000-0005-0000-0000-00002B000000}"/>
    <cellStyle name="40% - Accent5 40" xfId="9318" xr:uid="{E235D7FE-3ACC-4ED3-A350-4174843FF449}"/>
    <cellStyle name="40% - Accent5 40 2" xfId="17818" xr:uid="{08CD1A0C-0298-48B5-83C0-A72BE2461EAB}"/>
    <cellStyle name="40% - Accent5 40 2 2" xfId="35623" xr:uid="{146EE7E6-8651-49A9-8398-672FF727DB91}"/>
    <cellStyle name="40% - Accent5 40 3" xfId="27143" xr:uid="{90B5176D-0424-408A-9527-D5F7E54B57E4}"/>
    <cellStyle name="40% - Accent5 400" xfId="42145" xr:uid="{1E1B9543-D80E-4FF0-A960-527735B4216F}"/>
    <cellStyle name="40% - Accent5 401" xfId="42160" xr:uid="{2EA3DBEA-4586-499C-9BB1-CD14CA39A86A}"/>
    <cellStyle name="40% - Accent5 402" xfId="42185" xr:uid="{71A8CC24-19BC-48B3-BF27-CAE4E0636B20}"/>
    <cellStyle name="40% - Accent5 403" xfId="42224" xr:uid="{3AA24297-251A-482E-92ED-96FD9F88DDBD}"/>
    <cellStyle name="40% - Accent5 404" xfId="42196" xr:uid="{CE59468C-FCD9-4A11-AB51-D26931119955}"/>
    <cellStyle name="40% - Accent5 405" xfId="42245" xr:uid="{D2668F42-AFB3-4071-94BA-98916A42F46B}"/>
    <cellStyle name="40% - Accent5 406" xfId="42265" xr:uid="{4A290256-C0B8-4293-B121-83F72F535B32}"/>
    <cellStyle name="40% - Accent5 407" xfId="42285" xr:uid="{CCF34FF5-D913-44C1-BFCC-78650541058F}"/>
    <cellStyle name="40% - Accent5 408" xfId="42300" xr:uid="{58D43582-3923-4AFC-B0F4-CB53A7DA8213}"/>
    <cellStyle name="40% - Accent5 409" xfId="42320" xr:uid="{CC48D2C6-198F-4A7E-9357-DA642DAFCE58}"/>
    <cellStyle name="40% - Accent5 41" xfId="9338" xr:uid="{CB09748E-53E1-4564-8F9D-498491350852}"/>
    <cellStyle name="40% - Accent5 41 2" xfId="17838" xr:uid="{2FC710F7-1619-4194-BCD8-C5CCC8E7BB97}"/>
    <cellStyle name="40% - Accent5 41 2 2" xfId="35643" xr:uid="{A2742959-1669-4337-ACEB-93A7539783D0}"/>
    <cellStyle name="40% - Accent5 41 3" xfId="27163" xr:uid="{9B7D32A3-D3A1-43CB-AEB0-6838EA4163A3}"/>
    <cellStyle name="40% - Accent5 410" xfId="42345" xr:uid="{50573E5B-AEEC-4EF9-890C-875458FB0033}"/>
    <cellStyle name="40% - Accent5 411" xfId="42360" xr:uid="{051C777B-DA24-4E53-A968-15AF176D713E}"/>
    <cellStyle name="40% - Accent5 412" xfId="42401" xr:uid="{B2F07D5B-E7DB-46C5-A787-4D67CF91E5AB}"/>
    <cellStyle name="40% - Accent5 413" xfId="42386" xr:uid="{0B0690BC-7AE2-4373-B3B2-E8A840867485}"/>
    <cellStyle name="40% - Accent5 414" xfId="42420" xr:uid="{3EE65C1E-B362-4050-84A9-8D5476559E81}"/>
    <cellStyle name="40% - Accent5 415" xfId="42445" xr:uid="{3909EABE-5F9D-4DF5-A262-9C6124B5A661}"/>
    <cellStyle name="40% - Accent5 416" xfId="42465" xr:uid="{BEC5D4DC-8AD5-421C-B243-828C5994CD98}"/>
    <cellStyle name="40% - Accent5 417" xfId="42480" xr:uid="{8DC6DB50-8349-4AC2-878B-EDFBBF267411}"/>
    <cellStyle name="40% - Accent5 418" xfId="42505" xr:uid="{97A9746A-2482-4B68-85F6-BFF73550788C}"/>
    <cellStyle name="40% - Accent5 419" xfId="42520" xr:uid="{818ADD5C-C33E-4D20-B096-AB36789F7A61}"/>
    <cellStyle name="40% - Accent5 42" xfId="17858" xr:uid="{F34D0D6D-3AF2-4618-94D6-9A46C37B7BB6}"/>
    <cellStyle name="40% - Accent5 42 2" xfId="35663" xr:uid="{2141BB1C-6350-4ABF-B23E-039423793C3F}"/>
    <cellStyle name="40% - Accent5 420" xfId="42546" xr:uid="{1A0A2151-4196-40C0-A00F-B28C177A13EF}"/>
    <cellStyle name="40% - Accent5 421" xfId="42561" xr:uid="{2D516B37-86FE-41FB-82B7-C2342F87934A}"/>
    <cellStyle name="40% - Accent5 422" xfId="42586" xr:uid="{53BDB924-0D71-49CB-A9A0-76D0CC6371E7}"/>
    <cellStyle name="40% - Accent5 423" xfId="42601" xr:uid="{11113E37-EBCE-49B4-B0DB-FEF68E2CB310}"/>
    <cellStyle name="40% - Accent5 424" xfId="42688" xr:uid="{3C97C47D-ECDD-48FA-B9DF-5E151F047C3A}"/>
    <cellStyle name="40% - Accent5 425" xfId="42708" xr:uid="{B7A38058-565B-4814-8337-BC38B67182E0}"/>
    <cellStyle name="40% - Accent5 426" xfId="42728" xr:uid="{EA54A488-2F58-40EA-B19C-D054D8BD523C}"/>
    <cellStyle name="40% - Accent5 427" xfId="42748" xr:uid="{353086C3-9043-418B-8781-6B67233A2A05}"/>
    <cellStyle name="40% - Accent5 428" xfId="42768" xr:uid="{EE2B2415-B52B-469D-BF3E-4B7C694D74AE}"/>
    <cellStyle name="40% - Accent5 429" xfId="42784" xr:uid="{42313384-F836-415F-9EF9-DFAB17D70978}"/>
    <cellStyle name="40% - Accent5 43" xfId="17878" xr:uid="{358AE9CB-5A33-4049-93FE-21C36D9C0714}"/>
    <cellStyle name="40% - Accent5 43 2" xfId="35683" xr:uid="{E3CCB746-3BCA-4E6A-9D79-39BECA42AFE0}"/>
    <cellStyle name="40% - Accent5 44" xfId="17898" xr:uid="{CF80D723-59A1-4203-B9FD-6F66C37159D1}"/>
    <cellStyle name="40% - Accent5 44 2" xfId="35703" xr:uid="{E331B844-1726-4D4B-9EB1-9173D07FCA5C}"/>
    <cellStyle name="40% - Accent5 45" xfId="17918" xr:uid="{3EDD8611-90BA-41F8-B7BF-5ED1D186B531}"/>
    <cellStyle name="40% - Accent5 45 2" xfId="35723" xr:uid="{B3CF1E67-874D-41CA-826B-4BEF083AA105}"/>
    <cellStyle name="40% - Accent5 46" xfId="17938" xr:uid="{D0F57AE2-AD4D-405F-99CA-C74694068976}"/>
    <cellStyle name="40% - Accent5 46 2" xfId="35743" xr:uid="{985C9965-CC15-4487-98B4-B3182161D9CD}"/>
    <cellStyle name="40% - Accent5 47" xfId="17981" xr:uid="{11AFE21A-8B9A-49EA-A413-0F967D0F2470}"/>
    <cellStyle name="40% - Accent5 47 2" xfId="35763" xr:uid="{7B14F2D3-C75F-43A9-8CBE-5760B92E8BE4}"/>
    <cellStyle name="40% - Accent5 48" xfId="18002" xr:uid="{BD774EE0-63B2-45AD-B33E-48EEF6AD7C9F}"/>
    <cellStyle name="40% - Accent5 49" xfId="18022" xr:uid="{B3BBFF54-A20B-41E0-A220-A0ED9AC44644}"/>
    <cellStyle name="40% - Accent5 5" xfId="298" xr:uid="{57B8D6A5-4248-4337-B980-A3E68D9070E1}"/>
    <cellStyle name="40% - Accent5 5 2" xfId="531" xr:uid="{2847A731-0732-4604-9FD3-B76CF258F278}"/>
    <cellStyle name="40% - Accent5 5 2 2" xfId="1230" xr:uid="{939BDA54-5CB3-48D4-8BD1-890C74F84EE8}"/>
    <cellStyle name="40% - Accent5 5 2 2 2" xfId="2335" xr:uid="{075B1454-B849-41C3-9806-C82AF41EC6B7}"/>
    <cellStyle name="40% - Accent5 5 2 2 2 2" xfId="4415" xr:uid="{5F6B7F61-0F64-4C2B-A066-AD844AA8423A}"/>
    <cellStyle name="40% - Accent5 5 2 2 2 2 2" xfId="8575" xr:uid="{4E4E86E1-384D-4276-99CA-C728570952ED}"/>
    <cellStyle name="40% - Accent5 5 2 2 2 2 2 2" xfId="17158" xr:uid="{159F9AF2-240D-496C-B5D4-5A11239F8565}"/>
    <cellStyle name="40% - Accent5 5 2 2 2 2 2 2 2" xfId="34983" xr:uid="{DE63D460-DBAB-44CB-A970-EB2D393A0006}"/>
    <cellStyle name="40% - Accent5 5 2 2 2 2 2 3" xfId="26483" xr:uid="{462E07EE-E2DE-4FBD-A0BA-11B4FED66840}"/>
    <cellStyle name="40% - Accent5 5 2 2 2 2 3" xfId="12998" xr:uid="{80F062C0-4C1F-4F6D-9135-9145782FD3D3}"/>
    <cellStyle name="40% - Accent5 5 2 2 2 2 3 2" xfId="30823" xr:uid="{FE01F0CD-C5F4-400D-A3AF-BBC33C81D8C9}"/>
    <cellStyle name="40% - Accent5 5 2 2 2 2 4" xfId="22323" xr:uid="{7361BDB8-8601-460E-A338-8EE232E72161}"/>
    <cellStyle name="40% - Accent5 5 2 2 2 3" xfId="6495" xr:uid="{E401C116-655E-4753-8670-57480596DE3A}"/>
    <cellStyle name="40% - Accent5 5 2 2 2 3 2" xfId="15078" xr:uid="{0A2E11DC-AB2B-4EFA-AFE7-205703B73458}"/>
    <cellStyle name="40% - Accent5 5 2 2 2 3 2 2" xfId="32903" xr:uid="{A8211712-3A1A-4361-9F25-E4C41F386857}"/>
    <cellStyle name="40% - Accent5 5 2 2 2 3 3" xfId="24403" xr:uid="{2AFFD5FE-F495-4FF4-A86F-E3021854976A}"/>
    <cellStyle name="40% - Accent5 5 2 2 2 4" xfId="10918" xr:uid="{A409564A-EEC7-4C95-84CC-8DB5ABCA120E}"/>
    <cellStyle name="40% - Accent5 5 2 2 2 4 2" xfId="28743" xr:uid="{432E4BFD-9737-48D0-A3A5-F898CE16C08C}"/>
    <cellStyle name="40% - Accent5 5 2 2 2 5" xfId="20243" xr:uid="{ED66DAA7-D2C6-41F3-9B35-6F5496FD111B}"/>
    <cellStyle name="40% - Accent5 5 2 2 3" xfId="3435" xr:uid="{6A50C1E3-CA7E-4A35-AC27-8864F21227FB}"/>
    <cellStyle name="40% - Accent5 5 2 2 3 2" xfId="7595" xr:uid="{142476CA-CC02-4AA8-A47E-0902608C6E32}"/>
    <cellStyle name="40% - Accent5 5 2 2 3 2 2" xfId="16178" xr:uid="{F294F1FC-3054-41D9-8945-8EC0F87AF051}"/>
    <cellStyle name="40% - Accent5 5 2 2 3 2 2 2" xfId="34003" xr:uid="{E9CA800E-4B29-4E67-BD6F-A7E6E5517709}"/>
    <cellStyle name="40% - Accent5 5 2 2 3 2 3" xfId="25503" xr:uid="{144E1BCD-BA79-4634-8F35-2EBE668061E8}"/>
    <cellStyle name="40% - Accent5 5 2 2 3 3" xfId="12018" xr:uid="{819D6639-F1AE-4E03-ACAC-43A757088148}"/>
    <cellStyle name="40% - Accent5 5 2 2 3 3 2" xfId="29843" xr:uid="{DB2C4E1A-3559-4B27-B311-F82CB6D1FE51}"/>
    <cellStyle name="40% - Accent5 5 2 2 3 4" xfId="21343" xr:uid="{EEDEB059-45AE-4918-99A1-7625B6441779}"/>
    <cellStyle name="40% - Accent5 5 2 2 4" xfId="5515" xr:uid="{254FBD32-FEF0-43FD-9F38-48103B1FF228}"/>
    <cellStyle name="40% - Accent5 5 2 2 4 2" xfId="14098" xr:uid="{85B88426-0414-431F-AD14-623404D8953E}"/>
    <cellStyle name="40% - Accent5 5 2 2 4 2 2" xfId="31923" xr:uid="{5ABB7124-5F82-4E27-881E-F5F4A98C9784}"/>
    <cellStyle name="40% - Accent5 5 2 2 4 3" xfId="23423" xr:uid="{F4518E03-F45F-454B-9CAC-DFD197DFA53B}"/>
    <cellStyle name="40% - Accent5 5 2 2 5" xfId="9938" xr:uid="{89765645-33A8-48CD-A3A8-B728DED7ABC0}"/>
    <cellStyle name="40% - Accent5 5 2 2 5 2" xfId="27763" xr:uid="{164F1286-EBE9-4B01-9384-7DE581941AA3}"/>
    <cellStyle name="40% - Accent5 5 2 2 6" xfId="19263" xr:uid="{4427E792-8321-436E-9B86-CB281303EDA5}"/>
    <cellStyle name="40% - Accent5 5 2 3" xfId="1855" xr:uid="{4C978F51-D2E5-47EA-AFF5-A7D1E333DE1A}"/>
    <cellStyle name="40% - Accent5 5 2 3 2" xfId="3935" xr:uid="{7D34209E-2968-4DAD-A7FF-A1709E94FF25}"/>
    <cellStyle name="40% - Accent5 5 2 3 2 2" xfId="8095" xr:uid="{B43CD31B-2EC9-4C63-8379-6263C962D427}"/>
    <cellStyle name="40% - Accent5 5 2 3 2 2 2" xfId="16678" xr:uid="{D9D82771-5632-47E2-A2CB-3054AEC151F0}"/>
    <cellStyle name="40% - Accent5 5 2 3 2 2 2 2" xfId="34503" xr:uid="{9012F1A6-DD55-4218-8995-ABC077FC42DF}"/>
    <cellStyle name="40% - Accent5 5 2 3 2 2 3" xfId="26003" xr:uid="{AB6EC37A-3CF4-41FC-B243-F5D1778F76FC}"/>
    <cellStyle name="40% - Accent5 5 2 3 2 3" xfId="12518" xr:uid="{4FB25037-4FC6-4800-B7B9-44F4427DF052}"/>
    <cellStyle name="40% - Accent5 5 2 3 2 3 2" xfId="30343" xr:uid="{663B72E2-CBC3-4515-8F93-EA450AE04ED3}"/>
    <cellStyle name="40% - Accent5 5 2 3 2 4" xfId="21843" xr:uid="{92BC0C69-FEE3-4186-9F38-15CA3835B597}"/>
    <cellStyle name="40% - Accent5 5 2 3 3" xfId="6015" xr:uid="{120DD889-8056-4B66-8DA9-3B7E03BDBFAD}"/>
    <cellStyle name="40% - Accent5 5 2 3 3 2" xfId="14598" xr:uid="{8FBD104F-2953-4072-81EB-508A6106A580}"/>
    <cellStyle name="40% - Accent5 5 2 3 3 2 2" xfId="32423" xr:uid="{3683BCE9-4C2C-4603-B61D-34E76E9ECE0F}"/>
    <cellStyle name="40% - Accent5 5 2 3 3 3" xfId="23923" xr:uid="{79F520B8-5B67-4258-BF1E-12F702C78C7B}"/>
    <cellStyle name="40% - Accent5 5 2 3 4" xfId="10438" xr:uid="{177BEF8F-7ADA-4EE4-AF88-A43F2792F90C}"/>
    <cellStyle name="40% - Accent5 5 2 3 4 2" xfId="28263" xr:uid="{7C574131-A45C-4FC7-AA09-190D7EDCCDCC}"/>
    <cellStyle name="40% - Accent5 5 2 3 5" xfId="19763" xr:uid="{75043C42-A751-4FBB-93A1-4F9CD0417E01}"/>
    <cellStyle name="40% - Accent5 5 2 4" xfId="2955" xr:uid="{95E9B792-C779-40B1-8914-C0FAA7356431}"/>
    <cellStyle name="40% - Accent5 5 2 4 2" xfId="7115" xr:uid="{771DF6CE-D857-4C27-80A7-71F91A5E2E2D}"/>
    <cellStyle name="40% - Accent5 5 2 4 2 2" xfId="15698" xr:uid="{358853ED-DDEA-4BC2-B201-117E44D28295}"/>
    <cellStyle name="40% - Accent5 5 2 4 2 2 2" xfId="33523" xr:uid="{533804A6-AE67-450F-B532-E4B5C5808551}"/>
    <cellStyle name="40% - Accent5 5 2 4 2 3" xfId="25023" xr:uid="{1148FF48-4494-4674-97B7-4E73ADCED673}"/>
    <cellStyle name="40% - Accent5 5 2 4 3" xfId="11538" xr:uid="{5195AE45-EF47-44A8-A7DD-0D7B1BC2A077}"/>
    <cellStyle name="40% - Accent5 5 2 4 3 2" xfId="29363" xr:uid="{269B34F4-40EC-483E-94B4-1816A06241E6}"/>
    <cellStyle name="40% - Accent5 5 2 4 4" xfId="20863" xr:uid="{B7C5CB27-4BDD-4112-9EE2-2320F8DC230D}"/>
    <cellStyle name="40% - Accent5 5 2 5" xfId="5035" xr:uid="{986D97F2-74BD-4331-BF61-E93C4119D4D5}"/>
    <cellStyle name="40% - Accent5 5 2 5 2" xfId="13618" xr:uid="{7F737A70-5325-41BF-A726-0A12D5F051F5}"/>
    <cellStyle name="40% - Accent5 5 2 5 2 2" xfId="31443" xr:uid="{C48F62CB-5AE8-4B19-BA98-796050BCBB7A}"/>
    <cellStyle name="40% - Accent5 5 2 5 3" xfId="22943" xr:uid="{1BA41D4A-DEDB-4C2C-A524-D74963C1A36B}"/>
    <cellStyle name="40% - Accent5 5 2 6" xfId="9458" xr:uid="{ED7A1B93-ABFE-4AFA-9DEF-7CE95605E517}"/>
    <cellStyle name="40% - Accent5 5 2 6 2" xfId="27283" xr:uid="{B7A2CAC2-D301-4E39-BEA8-5246955679A3}"/>
    <cellStyle name="40% - Accent5 5 2 7" xfId="18783" xr:uid="{A3B1FE55-B56E-4FC6-A3F9-09D672A85BA0}"/>
    <cellStyle name="40% - Accent5 5 3" xfId="1169" xr:uid="{9D5C8C92-01F2-490E-ACF8-C0C473EAFC16}"/>
    <cellStyle name="40% - Accent5 5 3 2" xfId="2275" xr:uid="{84178E1E-6A0B-4D17-B3AD-D36F8435212D}"/>
    <cellStyle name="40% - Accent5 5 3 2 2" xfId="4355" xr:uid="{9BA81FC8-0FCD-41C7-A000-D405C245EAF5}"/>
    <cellStyle name="40% - Accent5 5 3 2 2 2" xfId="8515" xr:uid="{936055BA-0AB4-4E57-991A-F431D4CDAFB8}"/>
    <cellStyle name="40% - Accent5 5 3 2 2 2 2" xfId="17098" xr:uid="{FC5ED056-E779-4C76-AA6E-6ACD51DEE2D7}"/>
    <cellStyle name="40% - Accent5 5 3 2 2 2 2 2" xfId="34923" xr:uid="{36DC09C1-40C4-4532-A930-365AF0907D0E}"/>
    <cellStyle name="40% - Accent5 5 3 2 2 2 3" xfId="26423" xr:uid="{732856AF-AC72-43E6-8B10-25AE5190C17E}"/>
    <cellStyle name="40% - Accent5 5 3 2 2 3" xfId="12938" xr:uid="{E9270AA3-F431-4B9E-80D6-EAB0F3897CB8}"/>
    <cellStyle name="40% - Accent5 5 3 2 2 3 2" xfId="30763" xr:uid="{C4DBD4F1-D2F6-4D82-A9EE-54233ED6B844}"/>
    <cellStyle name="40% - Accent5 5 3 2 2 4" xfId="22263" xr:uid="{DD3E77F7-ACFF-41CC-A4A9-D41BE41C66BC}"/>
    <cellStyle name="40% - Accent5 5 3 2 3" xfId="6435" xr:uid="{D9B15C6F-67E2-4BBC-A710-315086071525}"/>
    <cellStyle name="40% - Accent5 5 3 2 3 2" xfId="15018" xr:uid="{AD6AB1CE-D3E6-4C61-B6BA-DBFD89BB8AC3}"/>
    <cellStyle name="40% - Accent5 5 3 2 3 2 2" xfId="32843" xr:uid="{A246C25E-762F-40B7-9640-BC32091A01DA}"/>
    <cellStyle name="40% - Accent5 5 3 2 3 3" xfId="24343" xr:uid="{1C07C474-1211-4288-A512-66D2389CFEC7}"/>
    <cellStyle name="40% - Accent5 5 3 2 4" xfId="10858" xr:uid="{BC8BC033-888A-4569-B108-1F8537B7A5B4}"/>
    <cellStyle name="40% - Accent5 5 3 2 4 2" xfId="28683" xr:uid="{03FB7263-3762-41D8-948B-93E3E654A31D}"/>
    <cellStyle name="40% - Accent5 5 3 2 5" xfId="20183" xr:uid="{91F3BC27-D327-45AC-94F0-12701A67970F}"/>
    <cellStyle name="40% - Accent5 5 3 3" xfId="3375" xr:uid="{24B21834-D3E0-4165-9275-97EF8D7A142A}"/>
    <cellStyle name="40% - Accent5 5 3 3 2" xfId="7535" xr:uid="{4E7C6048-ECAB-4679-9267-1BB8A064C582}"/>
    <cellStyle name="40% - Accent5 5 3 3 2 2" xfId="16118" xr:uid="{6F9B19A7-1A77-4E5A-9676-FCDA5FECA2E4}"/>
    <cellStyle name="40% - Accent5 5 3 3 2 2 2" xfId="33943" xr:uid="{8F24AD17-A153-4549-86E8-2276E89FAA37}"/>
    <cellStyle name="40% - Accent5 5 3 3 2 3" xfId="25443" xr:uid="{AB8C9E38-CA6A-428D-A065-BCACA656CC07}"/>
    <cellStyle name="40% - Accent5 5 3 3 3" xfId="11958" xr:uid="{6B03E612-7CF8-433C-8A20-77F5FC15B7AD}"/>
    <cellStyle name="40% - Accent5 5 3 3 3 2" xfId="29783" xr:uid="{3503DD3F-7DDF-4EE3-B336-E255A1E81B6B}"/>
    <cellStyle name="40% - Accent5 5 3 3 4" xfId="21283" xr:uid="{96AC720C-8EA0-45DC-8F18-FC01C9BC13B7}"/>
    <cellStyle name="40% - Accent5 5 3 4" xfId="5455" xr:uid="{51BBDE65-A1A5-4F63-A127-654F99BC4159}"/>
    <cellStyle name="40% - Accent5 5 3 4 2" xfId="14038" xr:uid="{1ED0D824-DC29-4CC5-B18A-FB84094268F2}"/>
    <cellStyle name="40% - Accent5 5 3 4 2 2" xfId="31863" xr:uid="{01CF106B-AAEB-49C2-86CF-4204E78454BD}"/>
    <cellStyle name="40% - Accent5 5 3 4 3" xfId="23363" xr:uid="{EF036025-F4C2-4828-B18F-2CB203C93763}"/>
    <cellStyle name="40% - Accent5 5 3 5" xfId="9878" xr:uid="{881B3767-129E-4EF6-9F83-790132E064A2}"/>
    <cellStyle name="40% - Accent5 5 3 5 2" xfId="27703" xr:uid="{4AC456A0-7AC8-48B9-B64B-F287CC07567A}"/>
    <cellStyle name="40% - Accent5 5 3 6" xfId="19203" xr:uid="{78EC1C95-23C8-460E-BBF2-15B73983D334}"/>
    <cellStyle name="40% - Accent5 5 4" xfId="1795" xr:uid="{B5B4C19E-B252-4659-8943-CEF7D615AF40}"/>
    <cellStyle name="40% - Accent5 5 4 2" xfId="3875" xr:uid="{1950105A-5F16-431A-86B1-7747CB2CDABB}"/>
    <cellStyle name="40% - Accent5 5 4 2 2" xfId="8035" xr:uid="{A7CE7BFD-52D2-48FF-9562-FF0D0DEE76A8}"/>
    <cellStyle name="40% - Accent5 5 4 2 2 2" xfId="16618" xr:uid="{24041C48-F07E-49FF-9885-1CCE68FCF2AC}"/>
    <cellStyle name="40% - Accent5 5 4 2 2 2 2" xfId="34443" xr:uid="{17F730F3-B0AD-4203-8D4F-720AAE5B2030}"/>
    <cellStyle name="40% - Accent5 5 4 2 2 3" xfId="25943" xr:uid="{DB6FE117-409B-4410-9F82-675823EDDC6D}"/>
    <cellStyle name="40% - Accent5 5 4 2 3" xfId="12458" xr:uid="{4DA3A6A0-E69A-496C-AD7C-5149DC21E9A2}"/>
    <cellStyle name="40% - Accent5 5 4 2 3 2" xfId="30283" xr:uid="{D751F804-ECF9-4658-AA7B-B4953C459587}"/>
    <cellStyle name="40% - Accent5 5 4 2 4" xfId="21783" xr:uid="{478B0B3C-3620-4F88-BCF2-CCAE77BA3C23}"/>
    <cellStyle name="40% - Accent5 5 4 3" xfId="5955" xr:uid="{8D67AAC0-AD03-4184-B3B9-FF49DD0E9240}"/>
    <cellStyle name="40% - Accent5 5 4 3 2" xfId="14538" xr:uid="{500B7CB0-1765-4870-A155-789A7D632D0A}"/>
    <cellStyle name="40% - Accent5 5 4 3 2 2" xfId="32363" xr:uid="{1F56DFA9-2DA3-46BA-8DC8-E78BC608344D}"/>
    <cellStyle name="40% - Accent5 5 4 3 3" xfId="23863" xr:uid="{CF382D66-DE42-40CD-ABF5-8DF365D742F3}"/>
    <cellStyle name="40% - Accent5 5 4 4" xfId="10378" xr:uid="{FDF3D12B-24A4-41C7-B033-762F4D9A0F5E}"/>
    <cellStyle name="40% - Accent5 5 4 4 2" xfId="28203" xr:uid="{27507F02-79D8-4001-AEF4-F2820CBC66ED}"/>
    <cellStyle name="40% - Accent5 5 4 5" xfId="19703" xr:uid="{E17722A0-F1F6-4306-93A1-7E84261B0C5F}"/>
    <cellStyle name="40% - Accent5 5 5" xfId="2895" xr:uid="{7CFB1E9A-A4B8-4ED9-9507-5B1F8BBC543A}"/>
    <cellStyle name="40% - Accent5 5 5 2" xfId="7055" xr:uid="{3A112388-57F7-41E5-8CAB-BAF5894FFCFF}"/>
    <cellStyle name="40% - Accent5 5 5 2 2" xfId="15638" xr:uid="{24DB9176-C61D-4D0D-9B3A-C8034BD68F74}"/>
    <cellStyle name="40% - Accent5 5 5 2 2 2" xfId="33463" xr:uid="{85947F9A-2924-49F7-848D-B09E14F0E898}"/>
    <cellStyle name="40% - Accent5 5 5 2 3" xfId="24963" xr:uid="{C2ABF65C-6F10-4239-9DFD-32E3417D68DE}"/>
    <cellStyle name="40% - Accent5 5 5 3" xfId="11478" xr:uid="{D6334459-7CA7-4AD3-8795-47C6DDF67807}"/>
    <cellStyle name="40% - Accent5 5 5 3 2" xfId="29303" xr:uid="{F8BEC911-0957-4CC8-9CFD-3E2D93DB9293}"/>
    <cellStyle name="40% - Accent5 5 5 4" xfId="20803" xr:uid="{FC23E966-B944-4D07-A3D8-47EDF9ABEA01}"/>
    <cellStyle name="40% - Accent5 5 6" xfId="4975" xr:uid="{E536E9D3-AFC0-467E-BB09-171BB7628045}"/>
    <cellStyle name="40% - Accent5 5 6 2" xfId="13558" xr:uid="{0EF6EE77-82A0-4348-9EFE-6CE62D08A278}"/>
    <cellStyle name="40% - Accent5 5 6 2 2" xfId="31383" xr:uid="{0A058AA8-3D7F-4F27-A6C7-747D63CF78ED}"/>
    <cellStyle name="40% - Accent5 5 6 3" xfId="22883" xr:uid="{7D17B81C-873B-4F8C-92E3-AE7AD4DE072D}"/>
    <cellStyle name="40% - Accent5 5 7" xfId="9398" xr:uid="{AC10CD1D-BE7E-4E1E-BFEC-168BFD207D72}"/>
    <cellStyle name="40% - Accent5 5 7 2" xfId="27223" xr:uid="{B83714DA-B498-429B-BBF1-A5ED26E462EF}"/>
    <cellStyle name="40% - Accent5 5 8" xfId="18723" xr:uid="{D947F2AC-5CB3-4B2B-AA6D-CF4AA7EC9FF5}"/>
    <cellStyle name="40% - Accent5 50" xfId="18042" xr:uid="{4D503886-3BEB-4C01-9261-5DFD461B625F}"/>
    <cellStyle name="40% - Accent5 51" xfId="18062" xr:uid="{9FB8B185-E187-4168-8EBE-195EC1EFB031}"/>
    <cellStyle name="40% - Accent5 52" xfId="18082" xr:uid="{7FC406A2-D3A0-4149-B7A0-A116A9804F71}"/>
    <cellStyle name="40% - Accent5 53" xfId="18102" xr:uid="{F47E938C-D1E6-4A7E-9D10-1483835078BD}"/>
    <cellStyle name="40% - Accent5 54" xfId="18122" xr:uid="{310BB57D-DCEC-4790-90F4-89A469232A2C}"/>
    <cellStyle name="40% - Accent5 55" xfId="18142" xr:uid="{A0EDE535-4FED-4D56-B5F9-BB3B973025C1}"/>
    <cellStyle name="40% - Accent5 56" xfId="18162" xr:uid="{930B85B7-BFF2-4220-AB05-A9B0FC18F0E5}"/>
    <cellStyle name="40% - Accent5 57" xfId="18182" xr:uid="{E10CAF94-6E00-4578-98D1-08569B104F31}"/>
    <cellStyle name="40% - Accent5 58" xfId="18202" xr:uid="{26DCF683-4ED3-49D3-96F2-191CB4531E4B}"/>
    <cellStyle name="40% - Accent5 59" xfId="18222" xr:uid="{2F1272F5-562A-497E-B296-2F4CFB14FEA8}"/>
    <cellStyle name="40% - Accent5 6" xfId="659" xr:uid="{ECF84FBE-C0C1-4F87-8F98-F22B2971DCE0}"/>
    <cellStyle name="40% - Accent5 6 2" xfId="1265" xr:uid="{FDFA6F48-ED7B-4962-8348-955430364117}"/>
    <cellStyle name="40% - Accent5 6 2 2" xfId="2355" xr:uid="{B365F21D-0E7F-4835-A45D-DCE518BD640B}"/>
    <cellStyle name="40% - Accent5 6 2 2 2" xfId="4435" xr:uid="{BFCA51D9-4659-459A-ACB7-79AD12607B03}"/>
    <cellStyle name="40% - Accent5 6 2 2 2 2" xfId="8595" xr:uid="{63FA2640-7398-4445-81C1-BEAF2B1637D2}"/>
    <cellStyle name="40% - Accent5 6 2 2 2 2 2" xfId="17178" xr:uid="{68D732C7-632C-4485-9CBF-2D2D78AC18E0}"/>
    <cellStyle name="40% - Accent5 6 2 2 2 2 2 2" xfId="35003" xr:uid="{5BA5940A-DC23-402D-B251-CBF2CCAC8AE1}"/>
    <cellStyle name="40% - Accent5 6 2 2 2 2 3" xfId="26503" xr:uid="{0E7859E4-B603-49DB-8E5D-B12AB86BD728}"/>
    <cellStyle name="40% - Accent5 6 2 2 2 3" xfId="13018" xr:uid="{762D5404-03EC-4908-8208-6543D11AB34B}"/>
    <cellStyle name="40% - Accent5 6 2 2 2 3 2" xfId="30843" xr:uid="{B7F5E833-38B8-4413-8C72-D4CBC85731DE}"/>
    <cellStyle name="40% - Accent5 6 2 2 2 4" xfId="22343" xr:uid="{79320B61-7436-41ED-916B-ECEC134CFA13}"/>
    <cellStyle name="40% - Accent5 6 2 2 3" xfId="6515" xr:uid="{BA0DD72B-9D67-4605-B188-6A0F050A7290}"/>
    <cellStyle name="40% - Accent5 6 2 2 3 2" xfId="15098" xr:uid="{87905807-C872-4BC9-8F09-C67998D3E78E}"/>
    <cellStyle name="40% - Accent5 6 2 2 3 2 2" xfId="32923" xr:uid="{F9A463BE-7109-4D87-856D-E283B74E1CBB}"/>
    <cellStyle name="40% - Accent5 6 2 2 3 3" xfId="24423" xr:uid="{082D7029-1919-494C-9800-61D2072E9998}"/>
    <cellStyle name="40% - Accent5 6 2 2 4" xfId="10938" xr:uid="{E7B79F8F-8960-4D9D-AD47-FF8E2D6F45EE}"/>
    <cellStyle name="40% - Accent5 6 2 2 4 2" xfId="28763" xr:uid="{9875D75E-D99D-4B0E-94EB-48D07FA4952E}"/>
    <cellStyle name="40% - Accent5 6 2 2 5" xfId="20263" xr:uid="{241B8612-908B-44D7-8A5A-6A352C41651E}"/>
    <cellStyle name="40% - Accent5 6 2 3" xfId="3455" xr:uid="{2B0A2EF5-B1C5-4732-8E49-E2585A6383EC}"/>
    <cellStyle name="40% - Accent5 6 2 3 2" xfId="7615" xr:uid="{3F4468F4-5317-428D-920B-6A2D3D9BE3C0}"/>
    <cellStyle name="40% - Accent5 6 2 3 2 2" xfId="16198" xr:uid="{CD5F97F3-2813-418B-8AD2-3C8705509DE4}"/>
    <cellStyle name="40% - Accent5 6 2 3 2 2 2" xfId="34023" xr:uid="{7D4E1B3B-EAE1-45FE-9CAB-B33AB995D884}"/>
    <cellStyle name="40% - Accent5 6 2 3 2 3" xfId="25523" xr:uid="{3008592B-86E1-4CE7-9111-F24D539665A5}"/>
    <cellStyle name="40% - Accent5 6 2 3 3" xfId="12038" xr:uid="{3422AB59-ABE0-431F-954C-48C1A4DF3DB5}"/>
    <cellStyle name="40% - Accent5 6 2 3 3 2" xfId="29863" xr:uid="{443773B3-8A3E-47DE-8AF5-49AF3F4B1E09}"/>
    <cellStyle name="40% - Accent5 6 2 3 4" xfId="21363" xr:uid="{78B38136-7FC2-410B-BFC9-A2BD21343B79}"/>
    <cellStyle name="40% - Accent5 6 2 4" xfId="5535" xr:uid="{057F8AEE-FD8A-4A33-B0E4-534BA7FBE82A}"/>
    <cellStyle name="40% - Accent5 6 2 4 2" xfId="14118" xr:uid="{BDD2B48F-D8BD-4EC8-91CA-5F401113370E}"/>
    <cellStyle name="40% - Accent5 6 2 4 2 2" xfId="31943" xr:uid="{2DCBCC32-6505-40BF-B8FD-8E258D9C2C3C}"/>
    <cellStyle name="40% - Accent5 6 2 4 3" xfId="23443" xr:uid="{4032395D-923D-4552-812F-F28CA4BEC974}"/>
    <cellStyle name="40% - Accent5 6 2 5" xfId="9958" xr:uid="{E89EEF40-4C9B-44F0-B715-B03C54CBC04E}"/>
    <cellStyle name="40% - Accent5 6 2 5 2" xfId="27783" xr:uid="{AF0A4459-BB24-4DC1-8EDE-F0B594A393FE}"/>
    <cellStyle name="40% - Accent5 6 2 6" xfId="19283" xr:uid="{9008FFE4-80D8-4E23-B1DC-D9F4D34E4B53}"/>
    <cellStyle name="40% - Accent5 6 3" xfId="1875" xr:uid="{4D48394E-4742-4122-92EF-7751FC9113D0}"/>
    <cellStyle name="40% - Accent5 6 3 2" xfId="3955" xr:uid="{456FEA23-76A0-4991-B38E-D2E0C81C6CB4}"/>
    <cellStyle name="40% - Accent5 6 3 2 2" xfId="8115" xr:uid="{4370E920-FDDE-4A59-A0FE-93E600B4B695}"/>
    <cellStyle name="40% - Accent5 6 3 2 2 2" xfId="16698" xr:uid="{2BE00F19-9821-4BA7-8354-0937DDADAC4A}"/>
    <cellStyle name="40% - Accent5 6 3 2 2 2 2" xfId="34523" xr:uid="{9E8DA307-1F66-4FD5-9E9B-281A0B4A479C}"/>
    <cellStyle name="40% - Accent5 6 3 2 2 3" xfId="26023" xr:uid="{AE8BBF6B-7AB9-4954-93EC-1BD42E5B484F}"/>
    <cellStyle name="40% - Accent5 6 3 2 3" xfId="12538" xr:uid="{A7864DCB-676F-4F28-B4A5-A236A669D3E0}"/>
    <cellStyle name="40% - Accent5 6 3 2 3 2" xfId="30363" xr:uid="{DE10117C-A72A-4E29-B088-FDEE09895328}"/>
    <cellStyle name="40% - Accent5 6 3 2 4" xfId="21863" xr:uid="{212AFFFF-07CF-4896-937E-7762999EE35E}"/>
    <cellStyle name="40% - Accent5 6 3 3" xfId="6035" xr:uid="{B439DACD-DCEF-4983-87D8-B169047DD223}"/>
    <cellStyle name="40% - Accent5 6 3 3 2" xfId="14618" xr:uid="{E65F801D-F012-4441-96EC-F4648704F9C6}"/>
    <cellStyle name="40% - Accent5 6 3 3 2 2" xfId="32443" xr:uid="{DD0C7C21-65DE-41BC-B4DB-0744F26E2CEC}"/>
    <cellStyle name="40% - Accent5 6 3 3 3" xfId="23943" xr:uid="{64BF38FA-2519-4168-9629-D9D75355FB04}"/>
    <cellStyle name="40% - Accent5 6 3 4" xfId="10458" xr:uid="{C0C8F45B-6CF7-48A8-BB2D-281B414C090C}"/>
    <cellStyle name="40% - Accent5 6 3 4 2" xfId="28283" xr:uid="{B6E5796D-1CF0-4B08-B3E5-12BD974B978C}"/>
    <cellStyle name="40% - Accent5 6 3 5" xfId="19783" xr:uid="{7DC06708-B4C4-4079-973E-020CEC75B2EF}"/>
    <cellStyle name="40% - Accent5 6 4" xfId="2975" xr:uid="{61C4C161-B9DF-42E5-96C6-F3A82B4C3B20}"/>
    <cellStyle name="40% - Accent5 6 4 2" xfId="7135" xr:uid="{B5EA7F7A-EDA0-4CAC-890C-F39DEB39B662}"/>
    <cellStyle name="40% - Accent5 6 4 2 2" xfId="15718" xr:uid="{DED36AB9-5F2F-4C7D-8740-29BBB2294E63}"/>
    <cellStyle name="40% - Accent5 6 4 2 2 2" xfId="33543" xr:uid="{EEAF6A2D-223C-4859-A6AB-ECED2DFC49E9}"/>
    <cellStyle name="40% - Accent5 6 4 2 3" xfId="25043" xr:uid="{A93CBD76-2A72-4C66-9E9B-2134B980C440}"/>
    <cellStyle name="40% - Accent5 6 4 3" xfId="11558" xr:uid="{AC471FCE-A68D-42FE-9871-6ED634372A7F}"/>
    <cellStyle name="40% - Accent5 6 4 3 2" xfId="29383" xr:uid="{15485D24-459A-4FC8-B132-526B90C804BF}"/>
    <cellStyle name="40% - Accent5 6 4 4" xfId="20883" xr:uid="{DF1172E4-341E-47CC-AE22-6C1EDD4E9743}"/>
    <cellStyle name="40% - Accent5 6 5" xfId="5055" xr:uid="{AADC6325-7DA8-4946-9345-182F6D2152DA}"/>
    <cellStyle name="40% - Accent5 6 5 2" xfId="13638" xr:uid="{2C7F52D3-BE82-4993-81BE-FEFA94156C53}"/>
    <cellStyle name="40% - Accent5 6 5 2 2" xfId="31463" xr:uid="{B379BCE1-9FD8-442D-BFDA-699707BA0364}"/>
    <cellStyle name="40% - Accent5 6 5 3" xfId="22963" xr:uid="{720CFA65-6436-4216-BE29-73682170F3B2}"/>
    <cellStyle name="40% - Accent5 6 6" xfId="9478" xr:uid="{7CF1C188-C33A-4D92-BBC2-9C8FB3F16F00}"/>
    <cellStyle name="40% - Accent5 6 6 2" xfId="27303" xr:uid="{B8E1A8A7-1F46-422A-B62B-12E4F3818FBE}"/>
    <cellStyle name="40% - Accent5 6 7" xfId="18803" xr:uid="{824425B4-EB9C-4396-A212-B0C506F16C25}"/>
    <cellStyle name="40% - Accent5 60" xfId="18242" xr:uid="{E201B20E-AD96-4CF0-B5A0-E08B7C3BDCF3}"/>
    <cellStyle name="40% - Accent5 61" xfId="18262" xr:uid="{EA296545-0666-4792-9149-ED7F8C594C7A}"/>
    <cellStyle name="40% - Accent5 62" xfId="18282" xr:uid="{71147896-BC17-4E93-8566-EF5E47C3C4E0}"/>
    <cellStyle name="40% - Accent5 63" xfId="18302" xr:uid="{9D5A5226-83F7-46D6-964B-F6A6A6CB09D3}"/>
    <cellStyle name="40% - Accent5 64" xfId="18322" xr:uid="{4BD290E7-BF16-4A27-95A4-0936B0B6BAE3}"/>
    <cellStyle name="40% - Accent5 65" xfId="18342" xr:uid="{551439F5-3358-4C6D-A97D-9E9282276446}"/>
    <cellStyle name="40% - Accent5 66" xfId="18362" xr:uid="{91988F05-C6CF-4D92-8E6F-20D4B3BC4A69}"/>
    <cellStyle name="40% - Accent5 67" xfId="18382" xr:uid="{77F1742A-AC5D-4034-9BB2-37E8A37F4A57}"/>
    <cellStyle name="40% - Accent5 68" xfId="18402" xr:uid="{6852F3B5-2E87-46B2-9364-1F55CCAFD670}"/>
    <cellStyle name="40% - Accent5 69" xfId="18423" xr:uid="{5B63FB74-FFEB-497F-B23A-D59F3C5671FB}"/>
    <cellStyle name="40% - Accent5 7" xfId="679" xr:uid="{F73AA902-A48C-47E9-B4A6-040F60612240}"/>
    <cellStyle name="40% - Accent5 7 2" xfId="1285" xr:uid="{F349A88A-B0B2-44DF-8294-69A2F2F93457}"/>
    <cellStyle name="40% - Accent5 7 2 2" xfId="2375" xr:uid="{1E76F113-C79A-4C30-94ED-BA5535B1A2C8}"/>
    <cellStyle name="40% - Accent5 7 2 2 2" xfId="4455" xr:uid="{89642C73-FEDD-46F2-9117-986BEC24008E}"/>
    <cellStyle name="40% - Accent5 7 2 2 2 2" xfId="8615" xr:uid="{C6FF297B-47E0-4A48-B113-23659D7E7F3C}"/>
    <cellStyle name="40% - Accent5 7 2 2 2 2 2" xfId="17198" xr:uid="{0A239BCD-9243-4FEE-A8D6-F7826D5A850F}"/>
    <cellStyle name="40% - Accent5 7 2 2 2 2 2 2" xfId="35023" xr:uid="{9ECD37D9-F699-41C2-9634-A700623B333F}"/>
    <cellStyle name="40% - Accent5 7 2 2 2 2 3" xfId="26523" xr:uid="{47752FD8-59D5-45F6-A77A-5775F4AA5437}"/>
    <cellStyle name="40% - Accent5 7 2 2 2 3" xfId="13038" xr:uid="{692D5480-1528-4310-AAC0-70B2AE895913}"/>
    <cellStyle name="40% - Accent5 7 2 2 2 3 2" xfId="30863" xr:uid="{BAD63A8C-CAF3-46A8-874C-8C831F97AC9C}"/>
    <cellStyle name="40% - Accent5 7 2 2 2 4" xfId="22363" xr:uid="{45010C57-103A-4125-A21D-37B69B924B55}"/>
    <cellStyle name="40% - Accent5 7 2 2 3" xfId="6535" xr:uid="{4821D5DA-9887-4C54-B500-57C64C6D0648}"/>
    <cellStyle name="40% - Accent5 7 2 2 3 2" xfId="15118" xr:uid="{451F8FDD-BBCD-4A0D-A52F-90A521DC7304}"/>
    <cellStyle name="40% - Accent5 7 2 2 3 2 2" xfId="32943" xr:uid="{9B0DC856-B3A9-4FEE-B7C5-9388107F6C98}"/>
    <cellStyle name="40% - Accent5 7 2 2 3 3" xfId="24443" xr:uid="{BACA74C5-3720-4E01-894A-511EDDFDD496}"/>
    <cellStyle name="40% - Accent5 7 2 2 4" xfId="10958" xr:uid="{36B34B75-AFCC-4D88-9037-BD976BD5EFEB}"/>
    <cellStyle name="40% - Accent5 7 2 2 4 2" xfId="28783" xr:uid="{866BC426-9780-4E97-AAFD-0FA3804C4551}"/>
    <cellStyle name="40% - Accent5 7 2 2 5" xfId="20283" xr:uid="{1949C492-5A17-44AD-99F9-BB5EB3C2A170}"/>
    <cellStyle name="40% - Accent5 7 2 3" xfId="3475" xr:uid="{5637FCEE-35E4-48BC-8F5B-FEF9C5E814E1}"/>
    <cellStyle name="40% - Accent5 7 2 3 2" xfId="7635" xr:uid="{C786FD17-17B4-4BD8-BC48-7755D7FE8DAF}"/>
    <cellStyle name="40% - Accent5 7 2 3 2 2" xfId="16218" xr:uid="{0321DF3D-E107-42FB-8DF0-33B6D0C14772}"/>
    <cellStyle name="40% - Accent5 7 2 3 2 2 2" xfId="34043" xr:uid="{FA7A0897-440D-4238-9D10-0D4F3C8B0D87}"/>
    <cellStyle name="40% - Accent5 7 2 3 2 3" xfId="25543" xr:uid="{3EC22E0D-E592-479C-B9B9-E96D6804DBB0}"/>
    <cellStyle name="40% - Accent5 7 2 3 3" xfId="12058" xr:uid="{FD9D537C-68EE-47FF-9B88-B8605A2A1905}"/>
    <cellStyle name="40% - Accent5 7 2 3 3 2" xfId="29883" xr:uid="{795BAFF1-9B84-4341-BFDA-0137487B367A}"/>
    <cellStyle name="40% - Accent5 7 2 3 4" xfId="21383" xr:uid="{E80B16F7-3F9E-4336-B3DB-F3BE2994329E}"/>
    <cellStyle name="40% - Accent5 7 2 4" xfId="5555" xr:uid="{972FB532-BF2F-4D1D-BAA9-CA1F75F22815}"/>
    <cellStyle name="40% - Accent5 7 2 4 2" xfId="14138" xr:uid="{E9C86B08-A332-4DBA-8DB6-6A994A396A3C}"/>
    <cellStyle name="40% - Accent5 7 2 4 2 2" xfId="31963" xr:uid="{A0D39875-6EB0-4DF8-934A-7F43DAFC3559}"/>
    <cellStyle name="40% - Accent5 7 2 4 3" xfId="23463" xr:uid="{A72078FB-EA6B-47B8-B4C2-1D0456A94C44}"/>
    <cellStyle name="40% - Accent5 7 2 5" xfId="9978" xr:uid="{1F230B88-AC73-46C5-B1FC-3B22720EBFCB}"/>
    <cellStyle name="40% - Accent5 7 2 5 2" xfId="27803" xr:uid="{473E7118-D4EA-4013-9152-D573BE0C8D29}"/>
    <cellStyle name="40% - Accent5 7 2 6" xfId="19303" xr:uid="{F1F08486-2600-4BD1-8246-3CD064A254BC}"/>
    <cellStyle name="40% - Accent5 7 3" xfId="1895" xr:uid="{F8116BB1-F3CA-4A3F-9FE3-9F8BB45FFA5C}"/>
    <cellStyle name="40% - Accent5 7 3 2" xfId="3975" xr:uid="{41E5CD60-A810-4B6C-B07A-33534E38C2EE}"/>
    <cellStyle name="40% - Accent5 7 3 2 2" xfId="8135" xr:uid="{0D6CD9BB-5119-4117-8D0E-DB5D74188018}"/>
    <cellStyle name="40% - Accent5 7 3 2 2 2" xfId="16718" xr:uid="{8BC21E7E-50AA-4065-BBD7-26F14177ED03}"/>
    <cellStyle name="40% - Accent5 7 3 2 2 2 2" xfId="34543" xr:uid="{91A4151A-6B0E-4019-8BA4-D26C1BED618B}"/>
    <cellStyle name="40% - Accent5 7 3 2 2 3" xfId="26043" xr:uid="{CD8022A8-3591-4BBD-947E-DC8F3BB326C2}"/>
    <cellStyle name="40% - Accent5 7 3 2 3" xfId="12558" xr:uid="{F464BEFB-68BC-46E6-B081-FBDA721786ED}"/>
    <cellStyle name="40% - Accent5 7 3 2 3 2" xfId="30383" xr:uid="{D16870DA-841A-4C34-8741-02E6502BECFD}"/>
    <cellStyle name="40% - Accent5 7 3 2 4" xfId="21883" xr:uid="{0D335315-C584-42EC-AC2F-57D13BCEFFB4}"/>
    <cellStyle name="40% - Accent5 7 3 3" xfId="6055" xr:uid="{8D150405-93F5-4AF3-9DD3-C17F0B39577D}"/>
    <cellStyle name="40% - Accent5 7 3 3 2" xfId="14638" xr:uid="{E7F02184-BB92-4278-B071-459E407EFB6C}"/>
    <cellStyle name="40% - Accent5 7 3 3 2 2" xfId="32463" xr:uid="{30A461A2-F671-432B-A29C-4391E3694397}"/>
    <cellStyle name="40% - Accent5 7 3 3 3" xfId="23963" xr:uid="{90630775-1086-4117-8CA4-0F32312F7EF3}"/>
    <cellStyle name="40% - Accent5 7 3 4" xfId="10478" xr:uid="{248A7988-4ED7-4AED-B61D-1A5DCB73E8A9}"/>
    <cellStyle name="40% - Accent5 7 3 4 2" xfId="28303" xr:uid="{4135B23A-B08F-4781-81BB-7E22489BF4F3}"/>
    <cellStyle name="40% - Accent5 7 3 5" xfId="19803" xr:uid="{F47D7209-8CB1-4608-AF77-C69B09D2B00A}"/>
    <cellStyle name="40% - Accent5 7 4" xfId="2995" xr:uid="{5B3ACB07-071C-4406-BC46-73414E17E1C4}"/>
    <cellStyle name="40% - Accent5 7 4 2" xfId="7155" xr:uid="{286CE9B7-312B-4627-8954-7F0865BE2246}"/>
    <cellStyle name="40% - Accent5 7 4 2 2" xfId="15738" xr:uid="{31F839BD-DEEA-4D08-BC5A-46CE8B222CF6}"/>
    <cellStyle name="40% - Accent5 7 4 2 2 2" xfId="33563" xr:uid="{8B02DA53-F275-46B0-BA29-B1E064797BB3}"/>
    <cellStyle name="40% - Accent5 7 4 2 3" xfId="25063" xr:uid="{EC94FE31-4BDF-49BE-A24C-F5E1D9C61066}"/>
    <cellStyle name="40% - Accent5 7 4 3" xfId="11578" xr:uid="{1D1FE199-B2F0-4162-9BD4-C575B2A1FE4D}"/>
    <cellStyle name="40% - Accent5 7 4 3 2" xfId="29403" xr:uid="{EEC28AE3-87BF-4EB2-BEE9-5BDE7012B467}"/>
    <cellStyle name="40% - Accent5 7 4 4" xfId="20903" xr:uid="{AC3F793C-9D24-47FB-9A28-EDAB11FA61AB}"/>
    <cellStyle name="40% - Accent5 7 5" xfId="5075" xr:uid="{2C02B550-9C99-4817-9278-197510E6C350}"/>
    <cellStyle name="40% - Accent5 7 5 2" xfId="13658" xr:uid="{53F411AD-C945-4DEF-913B-966A87FA48CF}"/>
    <cellStyle name="40% - Accent5 7 5 2 2" xfId="31483" xr:uid="{D2EDEC34-1DA3-4E25-A3FF-0AE0CF59E979}"/>
    <cellStyle name="40% - Accent5 7 5 3" xfId="22983" xr:uid="{AC5D7AF1-BE78-4F83-A5EA-C0E420EB2E29}"/>
    <cellStyle name="40% - Accent5 7 6" xfId="9498" xr:uid="{9EDE0E29-016A-4996-A165-8BCA31536AB7}"/>
    <cellStyle name="40% - Accent5 7 6 2" xfId="27323" xr:uid="{7097AE73-3850-4369-BD2D-52C91B024C51}"/>
    <cellStyle name="40% - Accent5 7 7" xfId="18823" xr:uid="{E5379076-A9D1-4B3B-A692-8B3BD9BBE352}"/>
    <cellStyle name="40% - Accent5 70" xfId="18443" xr:uid="{5BB18EC0-B6AC-4B52-813B-FA8573E85109}"/>
    <cellStyle name="40% - Accent5 71" xfId="18463" xr:uid="{5AF19029-9D61-4670-ABD3-7FDB734D2AEA}"/>
    <cellStyle name="40% - Accent5 72" xfId="18483" xr:uid="{9C453154-CD42-4197-8A44-51A644D561D8}"/>
    <cellStyle name="40% - Accent5 73" xfId="18503" xr:uid="{2FC703CF-C616-4CCC-9F03-5C3D26730E54}"/>
    <cellStyle name="40% - Accent5 74" xfId="18523" xr:uid="{97B99580-5F52-4E00-9820-AD197F71337C}"/>
    <cellStyle name="40% - Accent5 75" xfId="18543" xr:uid="{564B3131-8C00-42D4-B4CF-F893D4204AEC}"/>
    <cellStyle name="40% - Accent5 76" xfId="18563" xr:uid="{08DA8DFD-F91D-4E5B-B73F-B1BF35F930DE}"/>
    <cellStyle name="40% - Accent5 77" xfId="18583" xr:uid="{3D748640-8422-4531-A7CE-B68856E95585}"/>
    <cellStyle name="40% - Accent5 78" xfId="18603" xr:uid="{4B20E0A0-C26E-45E3-BC9D-AFBF90284F47}"/>
    <cellStyle name="40% - Accent5 79" xfId="18623" xr:uid="{DA179712-2AB4-4E3D-ADFF-8010724D548D}"/>
    <cellStyle name="40% - Accent5 8" xfId="700" xr:uid="{1B1D7F5C-EFB3-498E-8CFE-C9C0205B3569}"/>
    <cellStyle name="40% - Accent5 8 2" xfId="1306" xr:uid="{B13C22DE-6CB8-409C-90DF-6525CD43B648}"/>
    <cellStyle name="40% - Accent5 8 2 2" xfId="2395" xr:uid="{3DA9B73A-01D4-4E71-859C-1C838A25F2E4}"/>
    <cellStyle name="40% - Accent5 8 2 2 2" xfId="4475" xr:uid="{899C1797-CB3F-4643-A36F-BDC569D348C5}"/>
    <cellStyle name="40% - Accent5 8 2 2 2 2" xfId="8635" xr:uid="{2BAB3CE7-F614-477E-A2CA-FE8CC35C01C1}"/>
    <cellStyle name="40% - Accent5 8 2 2 2 2 2" xfId="17218" xr:uid="{A5C899D6-0D46-4268-885C-3F59EA5867EB}"/>
    <cellStyle name="40% - Accent5 8 2 2 2 2 2 2" xfId="35043" xr:uid="{71A446EE-81FB-4835-AA82-F68AA19AE016}"/>
    <cellStyle name="40% - Accent5 8 2 2 2 2 3" xfId="26543" xr:uid="{2AB238B2-1F69-4E50-A693-4D995946250E}"/>
    <cellStyle name="40% - Accent5 8 2 2 2 3" xfId="13058" xr:uid="{64BEDF47-B24C-4441-B8EF-44ACA4DDC1D8}"/>
    <cellStyle name="40% - Accent5 8 2 2 2 3 2" xfId="30883" xr:uid="{6DAA4810-0D25-4AC9-9EF0-7C388FB08327}"/>
    <cellStyle name="40% - Accent5 8 2 2 2 4" xfId="22383" xr:uid="{06F4EC62-CF10-4663-8126-0B70EEC26CF5}"/>
    <cellStyle name="40% - Accent5 8 2 2 3" xfId="6555" xr:uid="{D68D73FC-99C2-4696-8EBE-E7D07AD50032}"/>
    <cellStyle name="40% - Accent5 8 2 2 3 2" xfId="15138" xr:uid="{72E1EAF4-7C87-4DBC-844A-63CCD388ADC0}"/>
    <cellStyle name="40% - Accent5 8 2 2 3 2 2" xfId="32963" xr:uid="{805E45F0-5443-4CF0-AB58-D1AA907E41DE}"/>
    <cellStyle name="40% - Accent5 8 2 2 3 3" xfId="24463" xr:uid="{E2FDF172-892A-406B-A4FA-BB6587F14530}"/>
    <cellStyle name="40% - Accent5 8 2 2 4" xfId="10978" xr:uid="{96C3C7A3-D4D9-49C5-95BB-80A08C5593B3}"/>
    <cellStyle name="40% - Accent5 8 2 2 4 2" xfId="28803" xr:uid="{0D28A2B2-9224-4F8B-966C-E42AC9D846A1}"/>
    <cellStyle name="40% - Accent5 8 2 2 5" xfId="20303" xr:uid="{AB5B87AB-9429-4ED9-BCAD-06F848CA244A}"/>
    <cellStyle name="40% - Accent5 8 2 3" xfId="3495" xr:uid="{DB24E834-1CBE-4AF5-A555-2A508DD26D27}"/>
    <cellStyle name="40% - Accent5 8 2 3 2" xfId="7655" xr:uid="{73FC2BEC-2971-42A3-8A3A-1140B3C63119}"/>
    <cellStyle name="40% - Accent5 8 2 3 2 2" xfId="16238" xr:uid="{D5363215-B073-4C19-A699-B9242787705E}"/>
    <cellStyle name="40% - Accent5 8 2 3 2 2 2" xfId="34063" xr:uid="{9DB1A4AE-7576-43A4-8B3D-9794AB1F5628}"/>
    <cellStyle name="40% - Accent5 8 2 3 2 3" xfId="25563" xr:uid="{5174C16A-9F21-4C6F-8345-DD29AD8B61CA}"/>
    <cellStyle name="40% - Accent5 8 2 3 3" xfId="12078" xr:uid="{D83DCB42-C09D-4A3B-8C24-065366333931}"/>
    <cellStyle name="40% - Accent5 8 2 3 3 2" xfId="29903" xr:uid="{18971656-B2DA-4F1D-BF68-19D81266A3DE}"/>
    <cellStyle name="40% - Accent5 8 2 3 4" xfId="21403" xr:uid="{3DC09663-9B4A-4738-9D46-33E358E6B33D}"/>
    <cellStyle name="40% - Accent5 8 2 4" xfId="5575" xr:uid="{BF4A8FEC-2079-42FB-9C2E-99A3F1731DA8}"/>
    <cellStyle name="40% - Accent5 8 2 4 2" xfId="14158" xr:uid="{82B47A01-D061-4732-9203-9CB7D8D2ED43}"/>
    <cellStyle name="40% - Accent5 8 2 4 2 2" xfId="31983" xr:uid="{0F7D2392-F454-4B97-9F45-1D12833094BB}"/>
    <cellStyle name="40% - Accent5 8 2 4 3" xfId="23483" xr:uid="{9F9F1281-DA3A-493F-8DE4-6F07A7B6CF33}"/>
    <cellStyle name="40% - Accent5 8 2 5" xfId="9998" xr:uid="{E84551FC-2D14-4E40-BAF3-DBAA1F370713}"/>
    <cellStyle name="40% - Accent5 8 2 5 2" xfId="27823" xr:uid="{C03FE1EF-76FE-4C16-B397-312D339E68FB}"/>
    <cellStyle name="40% - Accent5 8 2 6" xfId="19323" xr:uid="{C4BB72EE-CAAF-459F-80B5-8840BD31DADA}"/>
    <cellStyle name="40% - Accent5 8 3" xfId="1915" xr:uid="{6B17C919-B00F-4FFD-9E16-D1F8EE59C3B9}"/>
    <cellStyle name="40% - Accent5 8 3 2" xfId="3995" xr:uid="{A80CB4B5-4A31-49F1-A812-D31C79188303}"/>
    <cellStyle name="40% - Accent5 8 3 2 2" xfId="8155" xr:uid="{FD3A8F49-E54C-4915-B637-B45396B7269D}"/>
    <cellStyle name="40% - Accent5 8 3 2 2 2" xfId="16738" xr:uid="{6F8CAE90-9737-4335-9E48-07AE30D80E9E}"/>
    <cellStyle name="40% - Accent5 8 3 2 2 2 2" xfId="34563" xr:uid="{3FAD0C7C-4B3C-4F4E-A79C-1C5CC5E2152E}"/>
    <cellStyle name="40% - Accent5 8 3 2 2 3" xfId="26063" xr:uid="{1E354EAC-E2AF-48A4-A579-55CB49464371}"/>
    <cellStyle name="40% - Accent5 8 3 2 3" xfId="12578" xr:uid="{AC2D8E01-D4C6-4D75-8BEF-E312D13E632F}"/>
    <cellStyle name="40% - Accent5 8 3 2 3 2" xfId="30403" xr:uid="{D4753A07-E8B1-4B83-B2C8-B756F2EFE037}"/>
    <cellStyle name="40% - Accent5 8 3 2 4" xfId="21903" xr:uid="{55547232-A9CF-4546-B337-B634EBEE91CF}"/>
    <cellStyle name="40% - Accent5 8 3 3" xfId="6075" xr:uid="{0F953F82-CD25-4B39-AE82-B4A1BE16A1ED}"/>
    <cellStyle name="40% - Accent5 8 3 3 2" xfId="14658" xr:uid="{00235340-6A33-42BD-85FC-2006D42CDBB7}"/>
    <cellStyle name="40% - Accent5 8 3 3 2 2" xfId="32483" xr:uid="{AF43DA26-090D-43DB-9B81-EEB1D8E5F482}"/>
    <cellStyle name="40% - Accent5 8 3 3 3" xfId="23983" xr:uid="{ED1565FB-B23D-4ED7-9CD6-0BDF418103E1}"/>
    <cellStyle name="40% - Accent5 8 3 4" xfId="10498" xr:uid="{3BBE8E31-5F3D-4E22-A213-8808EFC4836F}"/>
    <cellStyle name="40% - Accent5 8 3 4 2" xfId="28323" xr:uid="{8EC2A9BF-19C4-44FA-B7F3-D48386701E42}"/>
    <cellStyle name="40% - Accent5 8 3 5" xfId="19823" xr:uid="{7EE41A91-2823-4EF3-B688-ADB600D1DC17}"/>
    <cellStyle name="40% - Accent5 8 4" xfId="3015" xr:uid="{36578AC1-3703-4C80-AAA4-D1C52117503E}"/>
    <cellStyle name="40% - Accent5 8 4 2" xfId="7175" xr:uid="{6A1E7B6C-1787-4A0B-A285-D9B6AEB156F7}"/>
    <cellStyle name="40% - Accent5 8 4 2 2" xfId="15758" xr:uid="{DFEEE093-9B87-45B1-B24F-568F4C620D53}"/>
    <cellStyle name="40% - Accent5 8 4 2 2 2" xfId="33583" xr:uid="{57B1ED99-DEED-41FD-A665-68793D9E34D8}"/>
    <cellStyle name="40% - Accent5 8 4 2 3" xfId="25083" xr:uid="{721231FD-965D-47A9-9805-812E52324400}"/>
    <cellStyle name="40% - Accent5 8 4 3" xfId="11598" xr:uid="{BEE3A3C2-1EF5-45B0-981C-0F219695CC70}"/>
    <cellStyle name="40% - Accent5 8 4 3 2" xfId="29423" xr:uid="{33046465-895D-4AB5-B6FB-0EFCFFC37689}"/>
    <cellStyle name="40% - Accent5 8 4 4" xfId="20923" xr:uid="{29A82F9D-9F66-4ABC-BBCD-BDACCA470A1E}"/>
    <cellStyle name="40% - Accent5 8 5" xfId="5095" xr:uid="{59CF08A4-26BC-4316-82B1-5BA90717CEAB}"/>
    <cellStyle name="40% - Accent5 8 5 2" xfId="13678" xr:uid="{1FA70974-418E-4ECB-BC49-7BD5ACAD332B}"/>
    <cellStyle name="40% - Accent5 8 5 2 2" xfId="31503" xr:uid="{383460AC-4B61-4AAE-AF1C-973EA16B006D}"/>
    <cellStyle name="40% - Accent5 8 5 3" xfId="23003" xr:uid="{95285803-7DC1-4832-8D1B-41F6A06DE5B8}"/>
    <cellStyle name="40% - Accent5 8 6" xfId="9518" xr:uid="{A65BF5EC-96C7-4827-A5D4-64E02015670B}"/>
    <cellStyle name="40% - Accent5 8 6 2" xfId="27343" xr:uid="{E3740308-EA42-4DE5-A3B5-874AEC485F08}"/>
    <cellStyle name="40% - Accent5 8 7" xfId="18843" xr:uid="{75CC8BDB-1544-41E6-83FF-78D866FE0C6D}"/>
    <cellStyle name="40% - Accent5 80" xfId="18643" xr:uid="{81ACB852-B695-4554-AA3F-ECEFA39FBBB4}"/>
    <cellStyle name="40% - Accent5 81" xfId="18663" xr:uid="{545918FC-98F6-4CD0-A245-04ECEC069AEC}"/>
    <cellStyle name="40% - Accent5 82" xfId="35783" xr:uid="{0B67638F-8FAF-48B5-8395-C776ED2CD432}"/>
    <cellStyle name="40% - Accent5 83" xfId="35803" xr:uid="{4727E625-5094-4EA2-99AC-B1D1154A2410}"/>
    <cellStyle name="40% - Accent5 84" xfId="35823" xr:uid="{6C674897-51CA-467F-8761-4397734AEFA5}"/>
    <cellStyle name="40% - Accent5 85" xfId="35843" xr:uid="{33738A22-374E-4059-A8EE-A87B64AADD6A}"/>
    <cellStyle name="40% - Accent5 86" xfId="35863" xr:uid="{3E3B4088-06A7-4028-9A3F-586ADCE5D77B}"/>
    <cellStyle name="40% - Accent5 87" xfId="35883" xr:uid="{66B87E45-39EC-44C6-94C9-DF41A46E989E}"/>
    <cellStyle name="40% - Accent5 88" xfId="35903" xr:uid="{2C8A5CB2-6DC0-48C3-9B5C-179D19764E65}"/>
    <cellStyle name="40% - Accent5 89" xfId="35923" xr:uid="{88BC4B2E-B8E5-48B0-8A83-6E706217AB65}"/>
    <cellStyle name="40% - Accent5 9" xfId="723" xr:uid="{54078A69-0A8D-4F15-A789-5D3B72DD55A2}"/>
    <cellStyle name="40% - Accent5 9 2" xfId="1329" xr:uid="{BAC3474F-35F9-42A6-9F11-82CEB5764073}"/>
    <cellStyle name="40% - Accent5 9 2 2" xfId="2415" xr:uid="{EA7CFC0B-2286-4E04-8264-FF530EB5B2AA}"/>
    <cellStyle name="40% - Accent5 9 2 2 2" xfId="4495" xr:uid="{8E7BF0A9-70D1-4883-9D5C-27B16D304004}"/>
    <cellStyle name="40% - Accent5 9 2 2 2 2" xfId="8655" xr:uid="{82A6EF95-773C-4B50-A38B-06A36961ADF0}"/>
    <cellStyle name="40% - Accent5 9 2 2 2 2 2" xfId="17238" xr:uid="{1BFE50C0-C3F2-4A49-AED8-31825060BFDE}"/>
    <cellStyle name="40% - Accent5 9 2 2 2 2 2 2" xfId="35063" xr:uid="{21AB6667-648F-47CA-B0A3-7BB0AFA8BD5F}"/>
    <cellStyle name="40% - Accent5 9 2 2 2 2 3" xfId="26563" xr:uid="{DBC99EFF-2B92-466C-B48C-799B35AB26C9}"/>
    <cellStyle name="40% - Accent5 9 2 2 2 3" xfId="13078" xr:uid="{706844C8-C05D-40BD-87F4-D0E79E1A9720}"/>
    <cellStyle name="40% - Accent5 9 2 2 2 3 2" xfId="30903" xr:uid="{D0ECBAB1-B22C-433A-8C93-2377AFF44656}"/>
    <cellStyle name="40% - Accent5 9 2 2 2 4" xfId="22403" xr:uid="{670A0961-1C5F-42B3-89E5-886865D4F281}"/>
    <cellStyle name="40% - Accent5 9 2 2 3" xfId="6575" xr:uid="{EEF1540D-26A2-4CAC-BB70-8450E10A65D1}"/>
    <cellStyle name="40% - Accent5 9 2 2 3 2" xfId="15158" xr:uid="{E53BB857-27B1-4B9C-9976-5D6E08198BA0}"/>
    <cellStyle name="40% - Accent5 9 2 2 3 2 2" xfId="32983" xr:uid="{E4630AAE-AE0E-422A-87BA-817A2D39AB07}"/>
    <cellStyle name="40% - Accent5 9 2 2 3 3" xfId="24483" xr:uid="{EBB5B5FA-5DDA-47E1-9C4E-2880B23CFF62}"/>
    <cellStyle name="40% - Accent5 9 2 2 4" xfId="10998" xr:uid="{9A1F23C5-DF27-4B26-A2C1-F780EE20C325}"/>
    <cellStyle name="40% - Accent5 9 2 2 4 2" xfId="28823" xr:uid="{19EF07A5-DE66-4948-8755-E1ADE37964A7}"/>
    <cellStyle name="40% - Accent5 9 2 2 5" xfId="20323" xr:uid="{8AC8051A-FB8B-4FF6-AD22-5AC4A2618870}"/>
    <cellStyle name="40% - Accent5 9 2 3" xfId="3515" xr:uid="{9B1BC012-B077-4ABB-8BA5-19E3FAD4A68C}"/>
    <cellStyle name="40% - Accent5 9 2 3 2" xfId="7675" xr:uid="{CDC5FC17-46A3-4F8D-8E32-27D36508954A}"/>
    <cellStyle name="40% - Accent5 9 2 3 2 2" xfId="16258" xr:uid="{09CA1766-D892-4845-8ED4-B0901AB2F775}"/>
    <cellStyle name="40% - Accent5 9 2 3 2 2 2" xfId="34083" xr:uid="{697D0F97-F083-4875-A261-65A3DE068A22}"/>
    <cellStyle name="40% - Accent5 9 2 3 2 3" xfId="25583" xr:uid="{976D2AC4-E694-47DB-BCC3-D014BA386585}"/>
    <cellStyle name="40% - Accent5 9 2 3 3" xfId="12098" xr:uid="{7E8284AB-955D-4CF0-B739-2A3F7780C4DE}"/>
    <cellStyle name="40% - Accent5 9 2 3 3 2" xfId="29923" xr:uid="{6FC5FE36-3A6A-4AE6-A0F7-E109342EB599}"/>
    <cellStyle name="40% - Accent5 9 2 3 4" xfId="21423" xr:uid="{59984CDE-6AD9-4589-AC90-17DCD1AFC8FB}"/>
    <cellStyle name="40% - Accent5 9 2 4" xfId="5595" xr:uid="{4AC32F63-FDEA-4A4D-849D-4492386A7D82}"/>
    <cellStyle name="40% - Accent5 9 2 4 2" xfId="14178" xr:uid="{35CC8E92-8107-4D87-8E82-40EB140957E6}"/>
    <cellStyle name="40% - Accent5 9 2 4 2 2" xfId="32003" xr:uid="{20A604DA-3E7D-4470-85F9-0C5AF68C8B89}"/>
    <cellStyle name="40% - Accent5 9 2 4 3" xfId="23503" xr:uid="{EDF1F9CB-9610-45E4-8648-98563AA07078}"/>
    <cellStyle name="40% - Accent5 9 2 5" xfId="10018" xr:uid="{879F6609-0561-48CE-9C43-13DE84D34781}"/>
    <cellStyle name="40% - Accent5 9 2 5 2" xfId="27843" xr:uid="{D08FAE76-5459-4F26-9FBB-CE5487E7EE8C}"/>
    <cellStyle name="40% - Accent5 9 2 6" xfId="19343" xr:uid="{FBF3EA07-18B1-4C52-BDD0-14FB62EA0FF3}"/>
    <cellStyle name="40% - Accent5 9 3" xfId="1935" xr:uid="{673E6CF2-F787-4C5E-9937-51BD48E158BD}"/>
    <cellStyle name="40% - Accent5 9 3 2" xfId="4015" xr:uid="{A76EF0A0-8857-4EA8-B528-1979CDD5983A}"/>
    <cellStyle name="40% - Accent5 9 3 2 2" xfId="8175" xr:uid="{7525E2CF-5EAA-459C-B187-095DB001650B}"/>
    <cellStyle name="40% - Accent5 9 3 2 2 2" xfId="16758" xr:uid="{FC8203FB-D8D0-47A2-A642-106065F67E3D}"/>
    <cellStyle name="40% - Accent5 9 3 2 2 2 2" xfId="34583" xr:uid="{DC83ABA4-604E-4CCC-ACCC-E4134D60EC6B}"/>
    <cellStyle name="40% - Accent5 9 3 2 2 3" xfId="26083" xr:uid="{4C34EB72-9987-49AA-AB9A-37962A9533B7}"/>
    <cellStyle name="40% - Accent5 9 3 2 3" xfId="12598" xr:uid="{B5F6B8CE-6637-4479-A448-945403C6C67D}"/>
    <cellStyle name="40% - Accent5 9 3 2 3 2" xfId="30423" xr:uid="{D7C7DAF3-F529-4347-9CD6-3A6C3C64EE6F}"/>
    <cellStyle name="40% - Accent5 9 3 2 4" xfId="21923" xr:uid="{93648E43-DC66-4F77-9501-2C07DA58D3D6}"/>
    <cellStyle name="40% - Accent5 9 3 3" xfId="6095" xr:uid="{6ABEC114-F40F-4430-8DA6-EB725490FE26}"/>
    <cellStyle name="40% - Accent5 9 3 3 2" xfId="14678" xr:uid="{DB1A063E-7073-43F8-A309-B66588E39194}"/>
    <cellStyle name="40% - Accent5 9 3 3 2 2" xfId="32503" xr:uid="{81F49B11-8AC7-4EF1-BB2E-525CEA1AD2E3}"/>
    <cellStyle name="40% - Accent5 9 3 3 3" xfId="24003" xr:uid="{706C5254-E083-4CE0-B31D-22BAAC5FD101}"/>
    <cellStyle name="40% - Accent5 9 3 4" xfId="10518" xr:uid="{3BC22B17-3426-4939-A1AA-23BB6B039628}"/>
    <cellStyle name="40% - Accent5 9 3 4 2" xfId="28343" xr:uid="{D74E5D78-7EFB-4614-8EBF-4F7E810B7B4D}"/>
    <cellStyle name="40% - Accent5 9 3 5" xfId="19843" xr:uid="{B2620D96-534D-44DA-8551-E42AFAD8E74B}"/>
    <cellStyle name="40% - Accent5 9 4" xfId="3035" xr:uid="{D899E52A-FD44-4E1F-99FB-E982C46C248C}"/>
    <cellStyle name="40% - Accent5 9 4 2" xfId="7195" xr:uid="{0387403D-DDB4-4314-B40E-159F7682FDD4}"/>
    <cellStyle name="40% - Accent5 9 4 2 2" xfId="15778" xr:uid="{83EB5644-72E9-4199-B36F-AC8AD997B8F5}"/>
    <cellStyle name="40% - Accent5 9 4 2 2 2" xfId="33603" xr:uid="{8A961E94-F1B1-4116-B7C2-6C4151716ED8}"/>
    <cellStyle name="40% - Accent5 9 4 2 3" xfId="25103" xr:uid="{DABF6D83-44E5-4F27-A0B8-46FB6E02032B}"/>
    <cellStyle name="40% - Accent5 9 4 3" xfId="11618" xr:uid="{A09D33CB-ACC1-4522-A7AE-0A1D3A1BF513}"/>
    <cellStyle name="40% - Accent5 9 4 3 2" xfId="29443" xr:uid="{18864F02-B357-491C-B82B-0ADCD2E103A6}"/>
    <cellStyle name="40% - Accent5 9 4 4" xfId="20943" xr:uid="{0DA4307C-BEA3-4F6A-B6E5-98ACE1A45571}"/>
    <cellStyle name="40% - Accent5 9 5" xfId="5115" xr:uid="{CB89F29F-B4D9-40C9-8B42-A00481F1023A}"/>
    <cellStyle name="40% - Accent5 9 5 2" xfId="13698" xr:uid="{9A3493F9-5581-4891-AB83-5B3C98017543}"/>
    <cellStyle name="40% - Accent5 9 5 2 2" xfId="31523" xr:uid="{77F24ABE-8F10-4EF1-B7CE-DA2C08E43B25}"/>
    <cellStyle name="40% - Accent5 9 5 3" xfId="23023" xr:uid="{E859C271-A948-4232-844E-54AA3EAD68F0}"/>
    <cellStyle name="40% - Accent5 9 6" xfId="9538" xr:uid="{0774F310-6C32-4785-9737-D89019F9377D}"/>
    <cellStyle name="40% - Accent5 9 6 2" xfId="27363" xr:uid="{9A9490BB-6088-4949-8E77-F268088B35D6}"/>
    <cellStyle name="40% - Accent5 9 7" xfId="18863" xr:uid="{386C6448-8500-4F9C-A5E7-8F6BA22BCA7F}"/>
    <cellStyle name="40% - Accent5 90" xfId="35943" xr:uid="{3B07E687-F394-4B03-B0C2-89295C85FED9}"/>
    <cellStyle name="40% - Accent5 91" xfId="35963" xr:uid="{E43B5EF6-2738-4E8B-8C47-7913839BA579}"/>
    <cellStyle name="40% - Accent5 92" xfId="35983" xr:uid="{846834E7-379F-4B1A-A3EF-366F1033C734}"/>
    <cellStyle name="40% - Accent5 93" xfId="36003" xr:uid="{E82A1B62-A15F-46EE-ADCD-917329778DA9}"/>
    <cellStyle name="40% - Accent5 94" xfId="36023" xr:uid="{78A6C894-63D4-4191-B1C9-434A98E61010}"/>
    <cellStyle name="40% - Accent5 95" xfId="36043" xr:uid="{14B73E00-B607-412E-BD71-4E1CA8B77F98}"/>
    <cellStyle name="40% - Accent5 96" xfId="36063" xr:uid="{B35F4041-0838-40D9-A1F1-6E0DFA69F4FD}"/>
    <cellStyle name="40% - Accent5 97" xfId="36083" xr:uid="{2CA38AA6-06EA-4838-B4AC-F1FDAEBFFF9D}"/>
    <cellStyle name="40% - Accent5 98" xfId="36103" xr:uid="{FF0F3234-EADC-4AB4-BD91-71EF8938F452}"/>
    <cellStyle name="40% - Accent5 99" xfId="36123" xr:uid="{436177D4-B254-4427-9AE4-5183417C0D1E}"/>
    <cellStyle name="40% - Accent6" xfId="62" builtinId="51" customBuiltin="1"/>
    <cellStyle name="40% - Accent6 10" xfId="749" xr:uid="{AFD1C11E-6281-4FB2-9415-F990C8FCBE09}"/>
    <cellStyle name="40% - Accent6 10 2" xfId="1355" xr:uid="{D236E643-9FA3-4AA2-AD32-924F369879BA}"/>
    <cellStyle name="40% - Accent6 10 2 2" xfId="2438" xr:uid="{1070569D-33DD-47FC-AD2E-9A434A758F96}"/>
    <cellStyle name="40% - Accent6 10 2 2 2" xfId="4518" xr:uid="{768DA164-A3D9-4416-95AA-FD866E773F34}"/>
    <cellStyle name="40% - Accent6 10 2 2 2 2" xfId="8678" xr:uid="{4C1A1CE7-96CE-48CB-B64F-EED68D36EA78}"/>
    <cellStyle name="40% - Accent6 10 2 2 2 2 2" xfId="17261" xr:uid="{D8ED5F25-2E97-4B18-B8BD-455D804141F6}"/>
    <cellStyle name="40% - Accent6 10 2 2 2 2 2 2" xfId="35086" xr:uid="{2B2BF048-B32C-4B8E-8F82-9796854157F5}"/>
    <cellStyle name="40% - Accent6 10 2 2 2 2 3" xfId="26586" xr:uid="{9FC54601-D2EA-44A3-92D9-87F9646A932A}"/>
    <cellStyle name="40% - Accent6 10 2 2 2 3" xfId="13101" xr:uid="{B1E9DEE4-596B-4928-81AE-81F60ED6577D}"/>
    <cellStyle name="40% - Accent6 10 2 2 2 3 2" xfId="30926" xr:uid="{3609DF62-6F1F-430E-8556-4B6D9BC301C7}"/>
    <cellStyle name="40% - Accent6 10 2 2 2 4" xfId="22426" xr:uid="{5D0B5923-D7D2-4257-8964-83F538BBAD7B}"/>
    <cellStyle name="40% - Accent6 10 2 2 3" xfId="6598" xr:uid="{52F81CCE-12B7-443A-A042-A7B0BB725C65}"/>
    <cellStyle name="40% - Accent6 10 2 2 3 2" xfId="15181" xr:uid="{578C8F63-C5E8-472B-BDA4-9E5E70D5E378}"/>
    <cellStyle name="40% - Accent6 10 2 2 3 2 2" xfId="33006" xr:uid="{E40FB7EC-5F00-4838-98F1-34BD479D2674}"/>
    <cellStyle name="40% - Accent6 10 2 2 3 3" xfId="24506" xr:uid="{94CEA71A-B8D5-4EC9-BDDE-50ED7873497B}"/>
    <cellStyle name="40% - Accent6 10 2 2 4" xfId="11021" xr:uid="{1766D1E9-0A24-4AD5-A358-0C95C6C593CB}"/>
    <cellStyle name="40% - Accent6 10 2 2 4 2" xfId="28846" xr:uid="{BDA3404B-15C7-41AA-AF38-D52A4F72ED8D}"/>
    <cellStyle name="40% - Accent6 10 2 2 5" xfId="20346" xr:uid="{EE2C8F3E-4B2A-47C9-8CFD-E27628A475BA}"/>
    <cellStyle name="40% - Accent6 10 2 3" xfId="3538" xr:uid="{B865AC0E-A44F-42B5-935B-74B8C38F6481}"/>
    <cellStyle name="40% - Accent6 10 2 3 2" xfId="7698" xr:uid="{D88F8216-2D2B-48FB-8AC8-FF9A9D739D36}"/>
    <cellStyle name="40% - Accent6 10 2 3 2 2" xfId="16281" xr:uid="{85193764-A9F5-431D-BB43-F23690EE2256}"/>
    <cellStyle name="40% - Accent6 10 2 3 2 2 2" xfId="34106" xr:uid="{38AFB96C-AF05-46DE-B250-A3E4869FE751}"/>
    <cellStyle name="40% - Accent6 10 2 3 2 3" xfId="25606" xr:uid="{CE91FE09-AEA2-43D1-BD61-F16CD99BE0F1}"/>
    <cellStyle name="40% - Accent6 10 2 3 3" xfId="12121" xr:uid="{2DE616F2-A7A2-4C42-B653-DCF0B2D26005}"/>
    <cellStyle name="40% - Accent6 10 2 3 3 2" xfId="29946" xr:uid="{1E116737-8A8C-461C-8DDC-9903E27030DD}"/>
    <cellStyle name="40% - Accent6 10 2 3 4" xfId="21446" xr:uid="{61FB3546-12DF-43FD-8187-11D85836C16A}"/>
    <cellStyle name="40% - Accent6 10 2 4" xfId="5618" xr:uid="{006F5B6F-2CB1-4992-8A06-55950EF5AB0C}"/>
    <cellStyle name="40% - Accent6 10 2 4 2" xfId="14201" xr:uid="{9A40D5A5-0519-4B00-AA9E-E3A5F841ABE3}"/>
    <cellStyle name="40% - Accent6 10 2 4 2 2" xfId="32026" xr:uid="{6B763960-46F1-4CA0-994B-45B893407071}"/>
    <cellStyle name="40% - Accent6 10 2 4 3" xfId="23526" xr:uid="{B801587A-B4E5-4044-826F-BCCF58C71497}"/>
    <cellStyle name="40% - Accent6 10 2 5" xfId="10041" xr:uid="{CDEBED95-4BE4-480E-A186-E2C4660A07D2}"/>
    <cellStyle name="40% - Accent6 10 2 5 2" xfId="27866" xr:uid="{DE1E33E9-C956-4B1D-806E-0506B723FB6A}"/>
    <cellStyle name="40% - Accent6 10 2 6" xfId="19366" xr:uid="{DE0EE6BE-C08F-45D5-A3B8-61A4EE847548}"/>
    <cellStyle name="40% - Accent6 10 3" xfId="1958" xr:uid="{43FA60D7-F9A4-4A09-B4F8-6E83E0504D46}"/>
    <cellStyle name="40% - Accent6 10 3 2" xfId="4038" xr:uid="{C76FFF61-473A-4768-BE21-FCAC67EC2045}"/>
    <cellStyle name="40% - Accent6 10 3 2 2" xfId="8198" xr:uid="{D43364F4-6399-41ED-9825-203A748A38D6}"/>
    <cellStyle name="40% - Accent6 10 3 2 2 2" xfId="16781" xr:uid="{9CFDA66A-639E-49E8-9CC9-82511A332391}"/>
    <cellStyle name="40% - Accent6 10 3 2 2 2 2" xfId="34606" xr:uid="{7C919017-4EB6-4C60-B84F-70860930F20E}"/>
    <cellStyle name="40% - Accent6 10 3 2 2 3" xfId="26106" xr:uid="{628668A6-214B-445D-BCBF-96F8D0FC80A4}"/>
    <cellStyle name="40% - Accent6 10 3 2 3" xfId="12621" xr:uid="{17A6EB95-45BB-4D50-84CB-67E8CA179AD2}"/>
    <cellStyle name="40% - Accent6 10 3 2 3 2" xfId="30446" xr:uid="{91FBFFF3-3AB1-45E8-B5C5-A8E2A4B5C3C2}"/>
    <cellStyle name="40% - Accent6 10 3 2 4" xfId="21946" xr:uid="{752E0ACE-771A-4D18-85F8-3E2311EA1E8D}"/>
    <cellStyle name="40% - Accent6 10 3 3" xfId="6118" xr:uid="{51F2A3D0-C6B9-4DCE-BA0E-C412A035A4C6}"/>
    <cellStyle name="40% - Accent6 10 3 3 2" xfId="14701" xr:uid="{C0DE046E-41B4-40C7-85C0-C4F7BAAF3DB0}"/>
    <cellStyle name="40% - Accent6 10 3 3 2 2" xfId="32526" xr:uid="{EEFF16CF-5675-443A-8246-1F36BA557B71}"/>
    <cellStyle name="40% - Accent6 10 3 3 3" xfId="24026" xr:uid="{1CFD6615-DC72-42D7-A5D3-618DB4C9BB55}"/>
    <cellStyle name="40% - Accent6 10 3 4" xfId="10541" xr:uid="{EDFB9367-013B-47E8-B430-4D81A6199CE6}"/>
    <cellStyle name="40% - Accent6 10 3 4 2" xfId="28366" xr:uid="{C1FE867C-C0AC-4AEC-B4C7-E903A613AC7E}"/>
    <cellStyle name="40% - Accent6 10 3 5" xfId="19866" xr:uid="{4DB3CB70-200B-4CB0-8BF7-807C65D8BE3C}"/>
    <cellStyle name="40% - Accent6 10 4" xfId="3058" xr:uid="{94A8DB05-FB59-4C09-9569-4C8243F68555}"/>
    <cellStyle name="40% - Accent6 10 4 2" xfId="7218" xr:uid="{0A20CB80-1B91-436B-B776-9077F3859A90}"/>
    <cellStyle name="40% - Accent6 10 4 2 2" xfId="15801" xr:uid="{9E7A5770-48E9-405B-82B5-045E4B7C64F4}"/>
    <cellStyle name="40% - Accent6 10 4 2 2 2" xfId="33626" xr:uid="{531A737E-F410-4633-8115-BFD573D13FB1}"/>
    <cellStyle name="40% - Accent6 10 4 2 3" xfId="25126" xr:uid="{E3143005-410A-4E92-ABDC-DC46B36F34ED}"/>
    <cellStyle name="40% - Accent6 10 4 3" xfId="11641" xr:uid="{2C28B3AC-375B-4D51-837A-E5D3847DBB07}"/>
    <cellStyle name="40% - Accent6 10 4 3 2" xfId="29466" xr:uid="{9D1A05D2-38CE-4AAF-B37F-8072F12EF0DA}"/>
    <cellStyle name="40% - Accent6 10 4 4" xfId="20966" xr:uid="{C218AB85-F2E3-4BFA-9E69-81D04A4CC131}"/>
    <cellStyle name="40% - Accent6 10 5" xfId="5138" xr:uid="{CB8F0203-33B5-4405-811D-652D4A2CF6C3}"/>
    <cellStyle name="40% - Accent6 10 5 2" xfId="13721" xr:uid="{3251BA33-3E0E-464A-9981-F57960E98EE0}"/>
    <cellStyle name="40% - Accent6 10 5 2 2" xfId="31546" xr:uid="{82320AEB-99B0-4031-B27C-93EB5CB85D0C}"/>
    <cellStyle name="40% - Accent6 10 5 3" xfId="23046" xr:uid="{386E896C-55BE-4CF3-B376-8F291A8281F1}"/>
    <cellStyle name="40% - Accent6 10 6" xfId="9561" xr:uid="{D24AAAAD-4590-45C0-98A3-982EBBCA4AEC}"/>
    <cellStyle name="40% - Accent6 10 6 2" xfId="27386" xr:uid="{2FF03234-D637-4FE9-8B57-60960F216900}"/>
    <cellStyle name="40% - Accent6 10 7" xfId="18886" xr:uid="{CA7C77D7-B0B3-4293-B617-589E32D4B180}"/>
    <cellStyle name="40% - Accent6 100" xfId="36146" xr:uid="{B5592DBB-93AD-432C-97E2-38B5D5A62002}"/>
    <cellStyle name="40% - Accent6 101" xfId="36166" xr:uid="{609523A2-9F13-4866-A8B0-0C2ED4250F65}"/>
    <cellStyle name="40% - Accent6 102" xfId="36187" xr:uid="{D72BF410-E524-4554-A280-9421819E1D2B}"/>
    <cellStyle name="40% - Accent6 103" xfId="36207" xr:uid="{4EE082B6-96E9-4B75-A11E-891F344F9490}"/>
    <cellStyle name="40% - Accent6 104" xfId="36227" xr:uid="{F396B763-A030-4722-9E7C-6DDDF6518F68}"/>
    <cellStyle name="40% - Accent6 105" xfId="36247" xr:uid="{A4C7FC18-CBA1-4662-B868-D21DE777A9F2}"/>
    <cellStyle name="40% - Accent6 106" xfId="36267" xr:uid="{482EAFB3-749C-4EE9-91F6-E1AA305CE66C}"/>
    <cellStyle name="40% - Accent6 107" xfId="36287" xr:uid="{8AE6A421-EF05-439E-AA50-D205538E6C07}"/>
    <cellStyle name="40% - Accent6 108" xfId="36307" xr:uid="{24F5890F-B1FF-4A73-BB19-33A510CAD18E}"/>
    <cellStyle name="40% - Accent6 109" xfId="36327" xr:uid="{280FA870-EB0D-479B-9A5B-29C8F538DE91}"/>
    <cellStyle name="40% - Accent6 11" xfId="808" xr:uid="{69D8DDDB-C612-425E-9A8E-00440A4AF702}"/>
    <cellStyle name="40% - Accent6 11 2" xfId="1414" xr:uid="{B79E2337-623D-4554-8E96-41DFEB24B301}"/>
    <cellStyle name="40% - Accent6 11 2 2" xfId="2458" xr:uid="{0FE47747-8382-4921-9083-D433171A3601}"/>
    <cellStyle name="40% - Accent6 11 2 2 2" xfId="4538" xr:uid="{365C8D2A-8F6A-4061-B5BC-938F1B318A1A}"/>
    <cellStyle name="40% - Accent6 11 2 2 2 2" xfId="8698" xr:uid="{000EA4B9-B9C1-4C15-8248-3D2C70A33A2D}"/>
    <cellStyle name="40% - Accent6 11 2 2 2 2 2" xfId="17281" xr:uid="{AB9682F7-AF77-48E9-B3CC-40DFBF5F8F1E}"/>
    <cellStyle name="40% - Accent6 11 2 2 2 2 2 2" xfId="35106" xr:uid="{836EB67F-835F-4DDE-B027-4A50C53BD9C4}"/>
    <cellStyle name="40% - Accent6 11 2 2 2 2 3" xfId="26606" xr:uid="{864341A2-1375-4B0E-88BA-CED3218582A5}"/>
    <cellStyle name="40% - Accent6 11 2 2 2 3" xfId="13121" xr:uid="{AED001D7-EAFE-434D-B970-1E916A3797ED}"/>
    <cellStyle name="40% - Accent6 11 2 2 2 3 2" xfId="30946" xr:uid="{C3BB8A92-4167-4F1A-8EE2-C75E923F2FB7}"/>
    <cellStyle name="40% - Accent6 11 2 2 2 4" xfId="22446" xr:uid="{CA75D54C-7190-4F97-BEB9-5DFD0F141BA2}"/>
    <cellStyle name="40% - Accent6 11 2 2 3" xfId="6618" xr:uid="{6AEDDF3D-3330-4C4C-8F59-D8889D302F4A}"/>
    <cellStyle name="40% - Accent6 11 2 2 3 2" xfId="15201" xr:uid="{95CE2FD3-CF83-4114-B1A4-9FF66A072404}"/>
    <cellStyle name="40% - Accent6 11 2 2 3 2 2" xfId="33026" xr:uid="{E538D7F2-97B7-4652-8C5C-881CA5DCD928}"/>
    <cellStyle name="40% - Accent6 11 2 2 3 3" xfId="24526" xr:uid="{223D5B42-D5EE-4443-8293-BBD444240E75}"/>
    <cellStyle name="40% - Accent6 11 2 2 4" xfId="11041" xr:uid="{F4CF5800-D992-4D96-8E3B-BB78B6FC45AC}"/>
    <cellStyle name="40% - Accent6 11 2 2 4 2" xfId="28866" xr:uid="{DB2FB475-B618-4C37-93BC-5135D2920F68}"/>
    <cellStyle name="40% - Accent6 11 2 2 5" xfId="20366" xr:uid="{DDBBADF7-0C56-4A00-9044-35FCF3AAA5A1}"/>
    <cellStyle name="40% - Accent6 11 2 3" xfId="3558" xr:uid="{322C3ADA-C285-4BAF-AB60-D1B457CEEB4A}"/>
    <cellStyle name="40% - Accent6 11 2 3 2" xfId="7718" xr:uid="{D1593E03-1DFC-49E2-A911-3906B6CA0BB3}"/>
    <cellStyle name="40% - Accent6 11 2 3 2 2" xfId="16301" xr:uid="{35974926-4554-4CD4-A18B-F8E05AFD54D6}"/>
    <cellStyle name="40% - Accent6 11 2 3 2 2 2" xfId="34126" xr:uid="{843A4F4D-1472-4143-9459-4D1699D4CBF7}"/>
    <cellStyle name="40% - Accent6 11 2 3 2 3" xfId="25626" xr:uid="{3CF39D90-27B2-4D72-A733-FF74D4F61CDE}"/>
    <cellStyle name="40% - Accent6 11 2 3 3" xfId="12141" xr:uid="{C4A017C3-D545-4FF8-A3F1-E711131D48DC}"/>
    <cellStyle name="40% - Accent6 11 2 3 3 2" xfId="29966" xr:uid="{48286CF3-158B-444C-90E9-A47EC707D2D1}"/>
    <cellStyle name="40% - Accent6 11 2 3 4" xfId="21466" xr:uid="{A1BAB018-5AD0-47D4-A8FF-A684E2AC119F}"/>
    <cellStyle name="40% - Accent6 11 2 4" xfId="5638" xr:uid="{44AAEA4D-B332-44F1-9789-A83B845A6EED}"/>
    <cellStyle name="40% - Accent6 11 2 4 2" xfId="14221" xr:uid="{0D40082C-405D-4CCE-91D5-FE39BCDC0DE7}"/>
    <cellStyle name="40% - Accent6 11 2 4 2 2" xfId="32046" xr:uid="{53E328D6-D820-49E9-9CA0-C8BD2690611D}"/>
    <cellStyle name="40% - Accent6 11 2 4 3" xfId="23546" xr:uid="{A6164AAF-2384-4107-9A8F-52CF6427AA35}"/>
    <cellStyle name="40% - Accent6 11 2 5" xfId="10061" xr:uid="{D474F21B-00C6-4399-A29C-3A09D247323A}"/>
    <cellStyle name="40% - Accent6 11 2 5 2" xfId="27886" xr:uid="{E9EBDE1B-52CA-4CEF-B6A7-39C629BB044E}"/>
    <cellStyle name="40% - Accent6 11 2 6" xfId="19386" xr:uid="{A112E7B3-0A4A-4F4C-B40E-2D3C5B673585}"/>
    <cellStyle name="40% - Accent6 11 3" xfId="1978" xr:uid="{5E96F378-3158-4F74-A895-EEC38ED64054}"/>
    <cellStyle name="40% - Accent6 11 3 2" xfId="4058" xr:uid="{7FBC9DAA-A27E-4CD6-B061-B1929D6112F6}"/>
    <cellStyle name="40% - Accent6 11 3 2 2" xfId="8218" xr:uid="{0CC6C3F2-6C90-4E98-B83C-DE1E91DFC9B3}"/>
    <cellStyle name="40% - Accent6 11 3 2 2 2" xfId="16801" xr:uid="{45092969-FE3F-4798-8C51-D8BD828F6B85}"/>
    <cellStyle name="40% - Accent6 11 3 2 2 2 2" xfId="34626" xr:uid="{41EF163D-0426-43E6-9C36-A15D0AE39E19}"/>
    <cellStyle name="40% - Accent6 11 3 2 2 3" xfId="26126" xr:uid="{AE2D9801-4400-451D-866A-B93331E5D31C}"/>
    <cellStyle name="40% - Accent6 11 3 2 3" xfId="12641" xr:uid="{DA795105-58A5-4C82-8AEF-91B3DF0805ED}"/>
    <cellStyle name="40% - Accent6 11 3 2 3 2" xfId="30466" xr:uid="{0161735A-3759-4C7F-B142-9221E897F446}"/>
    <cellStyle name="40% - Accent6 11 3 2 4" xfId="21966" xr:uid="{9BFC5ED1-3B69-423B-9BEF-F1819B38E459}"/>
    <cellStyle name="40% - Accent6 11 3 3" xfId="6138" xr:uid="{B8041552-30A3-48C2-9936-1DE980F906DB}"/>
    <cellStyle name="40% - Accent6 11 3 3 2" xfId="14721" xr:uid="{A872502F-9BDE-45FD-B4EE-6A7263D90A48}"/>
    <cellStyle name="40% - Accent6 11 3 3 2 2" xfId="32546" xr:uid="{A5FECEA7-A8EB-487D-8A19-A82B9847BD0E}"/>
    <cellStyle name="40% - Accent6 11 3 3 3" xfId="24046" xr:uid="{683D34D7-B8B1-4769-99B7-0478C08F1424}"/>
    <cellStyle name="40% - Accent6 11 3 4" xfId="10561" xr:uid="{5CC8C749-FA3A-41A8-94FA-07CAFB29374A}"/>
    <cellStyle name="40% - Accent6 11 3 4 2" xfId="28386" xr:uid="{C1FC0986-A71F-46AB-BEF3-30FFB4EA90B1}"/>
    <cellStyle name="40% - Accent6 11 3 5" xfId="19886" xr:uid="{60719C38-57C4-4230-A0CE-A8E3DD031939}"/>
    <cellStyle name="40% - Accent6 11 4" xfId="3078" xr:uid="{D9EFF3BA-65B2-47A5-A879-23D91D3C8E77}"/>
    <cellStyle name="40% - Accent6 11 4 2" xfId="7238" xr:uid="{FE1F59A5-8222-46A1-8DFE-0A91EC36B3F1}"/>
    <cellStyle name="40% - Accent6 11 4 2 2" xfId="15821" xr:uid="{D952E402-B6A1-4AAB-BD7F-2DFCE20872F3}"/>
    <cellStyle name="40% - Accent6 11 4 2 2 2" xfId="33646" xr:uid="{FCECA983-4BE8-46C8-B9B8-EBC56557F457}"/>
    <cellStyle name="40% - Accent6 11 4 2 3" xfId="25146" xr:uid="{53BB1875-5D3E-4CEE-8B95-560F6ED655B7}"/>
    <cellStyle name="40% - Accent6 11 4 3" xfId="11661" xr:uid="{0439715C-E64C-47A4-AFE6-2198EF77CCBE}"/>
    <cellStyle name="40% - Accent6 11 4 3 2" xfId="29486" xr:uid="{8B898627-EA8A-4D18-A7FA-1E37BD12B463}"/>
    <cellStyle name="40% - Accent6 11 4 4" xfId="20986" xr:uid="{2AB7FCC2-C03F-4B2A-B96F-095B6201D963}"/>
    <cellStyle name="40% - Accent6 11 5" xfId="5158" xr:uid="{4AF26519-F7CB-4CC8-82CF-E417566D93A0}"/>
    <cellStyle name="40% - Accent6 11 5 2" xfId="13741" xr:uid="{7D0D2C9D-335B-4CED-94F5-CA5EAF2F5671}"/>
    <cellStyle name="40% - Accent6 11 5 2 2" xfId="31566" xr:uid="{EDCCD674-F9EE-4DC9-9B80-599D3B89492A}"/>
    <cellStyle name="40% - Accent6 11 5 3" xfId="23066" xr:uid="{5A36FD27-AEB1-4343-8B2A-6446C53F9C26}"/>
    <cellStyle name="40% - Accent6 11 6" xfId="9581" xr:uid="{6F0B9E04-4B27-46EC-BEDA-B08EFD5B419D}"/>
    <cellStyle name="40% - Accent6 11 6 2" xfId="27406" xr:uid="{42965C4B-6428-4533-8E8F-5B03208C826C}"/>
    <cellStyle name="40% - Accent6 11 7" xfId="18906" xr:uid="{B1FEFD92-3ABC-45DA-98F7-490AA1CBD977}"/>
    <cellStyle name="40% - Accent6 110" xfId="36347" xr:uid="{DA4950B5-F457-4C39-AA7A-8261E66B6396}"/>
    <cellStyle name="40% - Accent6 111" xfId="36367" xr:uid="{5C6FD896-769E-432A-B88D-0272A850C773}"/>
    <cellStyle name="40% - Accent6 112" xfId="36387" xr:uid="{8967D3F9-5295-4FDC-BEC4-1D1BAF8B0CEF}"/>
    <cellStyle name="40% - Accent6 113" xfId="36407" xr:uid="{54213AFC-1804-47F8-898D-6C75D2541219}"/>
    <cellStyle name="40% - Accent6 114" xfId="36427" xr:uid="{67F57E22-515F-448C-AC53-EF6F7438E5C6}"/>
    <cellStyle name="40% - Accent6 115" xfId="36447" xr:uid="{4D024E60-3617-49E6-944A-473F589C1273}"/>
    <cellStyle name="40% - Accent6 116" xfId="36467" xr:uid="{31A60D5F-131A-42A4-8464-09107AAB7372}"/>
    <cellStyle name="40% - Accent6 117" xfId="36487" xr:uid="{AFD79807-C61C-4B4A-A140-71D4C50DCD00}"/>
    <cellStyle name="40% - Accent6 118" xfId="36507" xr:uid="{A1CB9FB0-62E2-4A20-BCA0-23991E92D4D6}"/>
    <cellStyle name="40% - Accent6 119" xfId="36527" xr:uid="{931803FA-DF2F-40E5-99A6-C43F9E6C3BEE}"/>
    <cellStyle name="40% - Accent6 12" xfId="837" xr:uid="{E5389C2F-CB07-47DD-9C58-2BA09FA01B33}"/>
    <cellStyle name="40% - Accent6 12 2" xfId="1443" xr:uid="{C35D1966-75A7-4B88-9926-E14356B88767}"/>
    <cellStyle name="40% - Accent6 12 2 2" xfId="2478" xr:uid="{B3F57413-1768-4C60-BBD6-47F1729E1DFB}"/>
    <cellStyle name="40% - Accent6 12 2 2 2" xfId="4558" xr:uid="{70F6217B-0AD8-4D32-9A25-3D493B8F8033}"/>
    <cellStyle name="40% - Accent6 12 2 2 2 2" xfId="8718" xr:uid="{1E590906-4829-4D9D-BF6B-6C24FD7BE0E4}"/>
    <cellStyle name="40% - Accent6 12 2 2 2 2 2" xfId="17301" xr:uid="{8E8A0F75-CE35-4432-8776-6CB5AB8260CD}"/>
    <cellStyle name="40% - Accent6 12 2 2 2 2 2 2" xfId="35126" xr:uid="{1714B1CE-0B12-47FE-9E67-20663E9186F3}"/>
    <cellStyle name="40% - Accent6 12 2 2 2 2 3" xfId="26626" xr:uid="{575A63CC-7E8A-41C7-8A77-6455E4954B12}"/>
    <cellStyle name="40% - Accent6 12 2 2 2 3" xfId="13141" xr:uid="{3722862F-B22B-4675-A124-5E6ACA171A66}"/>
    <cellStyle name="40% - Accent6 12 2 2 2 3 2" xfId="30966" xr:uid="{052C2F81-F07D-4380-A7EC-9FCB96E4687B}"/>
    <cellStyle name="40% - Accent6 12 2 2 2 4" xfId="22466" xr:uid="{A387ECE0-6667-4E0D-B144-C22D1BEFAFB1}"/>
    <cellStyle name="40% - Accent6 12 2 2 3" xfId="6638" xr:uid="{050CC356-4B8A-41C8-BB1B-BA53745867D5}"/>
    <cellStyle name="40% - Accent6 12 2 2 3 2" xfId="15221" xr:uid="{762A3677-4989-4F3C-BB7A-7C52F31E1CA2}"/>
    <cellStyle name="40% - Accent6 12 2 2 3 2 2" xfId="33046" xr:uid="{C6801CEE-B140-43B1-941A-A0121601E800}"/>
    <cellStyle name="40% - Accent6 12 2 2 3 3" xfId="24546" xr:uid="{70488A2B-800C-492A-89FA-0C13A0AE2A9F}"/>
    <cellStyle name="40% - Accent6 12 2 2 4" xfId="11061" xr:uid="{1ABDC13A-90EA-41E2-8025-58EEEDC24EC0}"/>
    <cellStyle name="40% - Accent6 12 2 2 4 2" xfId="28886" xr:uid="{1E2F307C-C011-49DE-B99A-94FA1E17400F}"/>
    <cellStyle name="40% - Accent6 12 2 2 5" xfId="20386" xr:uid="{55F438D6-DAC7-4718-8D35-752A4F4B4F03}"/>
    <cellStyle name="40% - Accent6 12 2 3" xfId="3578" xr:uid="{2463237B-419E-4EF6-9498-5C045F88619C}"/>
    <cellStyle name="40% - Accent6 12 2 3 2" xfId="7738" xr:uid="{EF4A852A-A5F2-41D7-BB0D-68050248820F}"/>
    <cellStyle name="40% - Accent6 12 2 3 2 2" xfId="16321" xr:uid="{06B99D57-77E1-4DE0-B2A7-8FCEAFC6B48B}"/>
    <cellStyle name="40% - Accent6 12 2 3 2 2 2" xfId="34146" xr:uid="{FA849E8F-068C-405B-BEC8-B7CDCF3A2461}"/>
    <cellStyle name="40% - Accent6 12 2 3 2 3" xfId="25646" xr:uid="{EACF3FAB-BAD3-4228-842E-6ABB955D2D80}"/>
    <cellStyle name="40% - Accent6 12 2 3 3" xfId="12161" xr:uid="{5A348CEC-46BE-4BD9-A6CF-9049340C2664}"/>
    <cellStyle name="40% - Accent6 12 2 3 3 2" xfId="29986" xr:uid="{DFA7F831-9EAB-48FE-9EFA-A775041EB163}"/>
    <cellStyle name="40% - Accent6 12 2 3 4" xfId="21486" xr:uid="{82779D4D-D132-429A-BAC2-5B4DDC2B0119}"/>
    <cellStyle name="40% - Accent6 12 2 4" xfId="5658" xr:uid="{81291A23-9663-407D-A7A4-A155C8D9A6BF}"/>
    <cellStyle name="40% - Accent6 12 2 4 2" xfId="14241" xr:uid="{E8FED9D6-44FC-48CC-B5E7-05916A87769B}"/>
    <cellStyle name="40% - Accent6 12 2 4 2 2" xfId="32066" xr:uid="{0A7D2B14-128D-4C0C-A9C5-B31FD961CECB}"/>
    <cellStyle name="40% - Accent6 12 2 4 3" xfId="23566" xr:uid="{6CCEEE32-13E2-46A0-8248-D27109B07E1D}"/>
    <cellStyle name="40% - Accent6 12 2 5" xfId="10081" xr:uid="{E667786B-1A9C-4538-A319-066346946290}"/>
    <cellStyle name="40% - Accent6 12 2 5 2" xfId="27906" xr:uid="{061284A3-E27A-4392-AE75-EFBF4686079A}"/>
    <cellStyle name="40% - Accent6 12 2 6" xfId="19406" xr:uid="{3719AC07-6E9B-42C4-91E6-487E61B2FE30}"/>
    <cellStyle name="40% - Accent6 12 3" xfId="1998" xr:uid="{B7F358E9-D884-4FD7-A79F-A0B32D539DEE}"/>
    <cellStyle name="40% - Accent6 12 3 2" xfId="4078" xr:uid="{92BE2212-9233-42D6-9D22-AE04F635BC1B}"/>
    <cellStyle name="40% - Accent6 12 3 2 2" xfId="8238" xr:uid="{D0BD719E-D746-463A-A221-45E9FA7DAEE7}"/>
    <cellStyle name="40% - Accent6 12 3 2 2 2" xfId="16821" xr:uid="{4535CDA6-0DB5-41D6-8D0F-E0DB21B35D91}"/>
    <cellStyle name="40% - Accent6 12 3 2 2 2 2" xfId="34646" xr:uid="{5E94776C-C38E-4DCB-8651-8C85589B5259}"/>
    <cellStyle name="40% - Accent6 12 3 2 2 3" xfId="26146" xr:uid="{F0836DB5-C436-48B2-AF75-D7C97E134D2C}"/>
    <cellStyle name="40% - Accent6 12 3 2 3" xfId="12661" xr:uid="{65798EEF-361C-401A-96A5-6C7F75C1658D}"/>
    <cellStyle name="40% - Accent6 12 3 2 3 2" xfId="30486" xr:uid="{41BCA572-D428-47EE-B340-96573CFCCC0B}"/>
    <cellStyle name="40% - Accent6 12 3 2 4" xfId="21986" xr:uid="{53E7D9EC-24C0-4E10-AEAC-6B12B6E086E3}"/>
    <cellStyle name="40% - Accent6 12 3 3" xfId="6158" xr:uid="{0F1EFB59-4B55-4598-AB59-00A7302E1C22}"/>
    <cellStyle name="40% - Accent6 12 3 3 2" xfId="14741" xr:uid="{BFCD1CAD-7364-44C2-933A-72D84B44DB4A}"/>
    <cellStyle name="40% - Accent6 12 3 3 2 2" xfId="32566" xr:uid="{71BE5291-96FE-42D7-BCF0-7C797473BB7B}"/>
    <cellStyle name="40% - Accent6 12 3 3 3" xfId="24066" xr:uid="{D011442D-0C24-44CE-B234-59BC5A30979C}"/>
    <cellStyle name="40% - Accent6 12 3 4" xfId="10581" xr:uid="{A5A27EE0-5933-4252-AF6E-09DD3E786E2C}"/>
    <cellStyle name="40% - Accent6 12 3 4 2" xfId="28406" xr:uid="{ED7127F1-1D39-4617-9825-26E9D7A27B88}"/>
    <cellStyle name="40% - Accent6 12 3 5" xfId="19906" xr:uid="{B084404F-B253-4E3F-A38C-E404AA13F761}"/>
    <cellStyle name="40% - Accent6 12 4" xfId="3098" xr:uid="{275C8785-98C2-445C-BB91-9C50EFDFF584}"/>
    <cellStyle name="40% - Accent6 12 4 2" xfId="7258" xr:uid="{BC4CB911-12F7-4348-814A-D2B5724BB7C5}"/>
    <cellStyle name="40% - Accent6 12 4 2 2" xfId="15841" xr:uid="{51C67EE0-6BFF-44DA-AA3A-19360AD7119D}"/>
    <cellStyle name="40% - Accent6 12 4 2 2 2" xfId="33666" xr:uid="{FD5BD0C9-A231-4B43-9B88-2094DE345183}"/>
    <cellStyle name="40% - Accent6 12 4 2 3" xfId="25166" xr:uid="{3279EB82-D0D8-4409-8D57-70A32792ED08}"/>
    <cellStyle name="40% - Accent6 12 4 3" xfId="11681" xr:uid="{ECEA4AB3-A903-48AF-948B-16FBF708EA9C}"/>
    <cellStyle name="40% - Accent6 12 4 3 2" xfId="29506" xr:uid="{0E5BD297-2A79-42C0-A236-48537A029934}"/>
    <cellStyle name="40% - Accent6 12 4 4" xfId="21006" xr:uid="{063C3B1C-9A99-4055-AC7E-49F58F419BBC}"/>
    <cellStyle name="40% - Accent6 12 5" xfId="5178" xr:uid="{2C0B33A3-DDBF-4B2E-9FC0-542C0A77F920}"/>
    <cellStyle name="40% - Accent6 12 5 2" xfId="13761" xr:uid="{55DA9E4F-2A07-45A2-802D-6F17D4EBDB92}"/>
    <cellStyle name="40% - Accent6 12 5 2 2" xfId="31586" xr:uid="{262FBB23-42E6-41A8-94CC-70FB271396B3}"/>
    <cellStyle name="40% - Accent6 12 5 3" xfId="23086" xr:uid="{FC9982D6-C645-441E-8FF7-803A55CF2752}"/>
    <cellStyle name="40% - Accent6 12 6" xfId="9601" xr:uid="{980FB2F1-7DD8-4B44-B02B-569B2EE7BBA8}"/>
    <cellStyle name="40% - Accent6 12 6 2" xfId="27426" xr:uid="{D4646D20-6D64-4162-B815-AA56700F89FE}"/>
    <cellStyle name="40% - Accent6 12 7" xfId="18926" xr:uid="{8C2E3EDB-6ECE-49E8-BE62-933A94D91CFD}"/>
    <cellStyle name="40% - Accent6 120" xfId="36547" xr:uid="{1E1BFCE8-514E-4105-9884-FF3F16D50C50}"/>
    <cellStyle name="40% - Accent6 121" xfId="36567" xr:uid="{212EB3B6-2C27-468F-8474-5516132B6B8A}"/>
    <cellStyle name="40% - Accent6 122" xfId="36587" xr:uid="{D5FF100A-F826-4DB1-838F-AD6F263A3837}"/>
    <cellStyle name="40% - Accent6 123" xfId="36607" xr:uid="{AD5325F4-BAC4-4514-9608-5FAC4C1F6D64}"/>
    <cellStyle name="40% - Accent6 124" xfId="36627" xr:uid="{BF1EF051-1C83-41D0-8EBE-BBB1F72F2D85}"/>
    <cellStyle name="40% - Accent6 125" xfId="36647" xr:uid="{773AA8C9-0F86-4A69-B90A-FCE18AE2C769}"/>
    <cellStyle name="40% - Accent6 126" xfId="36667" xr:uid="{F53C5F09-251D-48A6-891F-FAB2A6E8F006}"/>
    <cellStyle name="40% - Accent6 127" xfId="36687" xr:uid="{4F75BA53-0167-4391-A724-B0B73D9912B1}"/>
    <cellStyle name="40% - Accent6 128" xfId="36707" xr:uid="{0B7ECB58-ED6B-481D-8FEF-77905B8F2F34}"/>
    <cellStyle name="40% - Accent6 129" xfId="36727" xr:uid="{746974C6-A4AA-4A86-8BFB-A53A112BF1CB}"/>
    <cellStyle name="40% - Accent6 13" xfId="861" xr:uid="{1C7B8289-C6BA-4E3A-9A6C-6FAAD0514668}"/>
    <cellStyle name="40% - Accent6 13 2" xfId="1467" xr:uid="{73C85EDA-9087-4995-861B-87B9F7CAF40F}"/>
    <cellStyle name="40% - Accent6 13 2 2" xfId="2498" xr:uid="{E9DBD0B7-868B-4256-B341-E37DE523BCAB}"/>
    <cellStyle name="40% - Accent6 13 2 2 2" xfId="4578" xr:uid="{A9E35D76-DA49-492C-8377-03A9162A9282}"/>
    <cellStyle name="40% - Accent6 13 2 2 2 2" xfId="8738" xr:uid="{7FD24DBF-3280-404E-8C89-82C41915BB28}"/>
    <cellStyle name="40% - Accent6 13 2 2 2 2 2" xfId="17321" xr:uid="{EFECD923-5868-458F-A4AC-6531D56F6261}"/>
    <cellStyle name="40% - Accent6 13 2 2 2 2 2 2" xfId="35146" xr:uid="{AC42F6C7-0654-403E-9015-0248B177B8D6}"/>
    <cellStyle name="40% - Accent6 13 2 2 2 2 3" xfId="26646" xr:uid="{7A97BDAD-B804-4495-801B-9E2DB19D95A4}"/>
    <cellStyle name="40% - Accent6 13 2 2 2 3" xfId="13161" xr:uid="{6E134C7C-C1BA-4DDB-9919-734E24DA7F09}"/>
    <cellStyle name="40% - Accent6 13 2 2 2 3 2" xfId="30986" xr:uid="{2109FBF8-F143-4E50-8E82-376CA81FB919}"/>
    <cellStyle name="40% - Accent6 13 2 2 2 4" xfId="22486" xr:uid="{4C2C7551-DE13-47DA-9C55-80A213284BDE}"/>
    <cellStyle name="40% - Accent6 13 2 2 3" xfId="6658" xr:uid="{645753E1-9593-417F-9703-D5CC0B1A2F1F}"/>
    <cellStyle name="40% - Accent6 13 2 2 3 2" xfId="15241" xr:uid="{B311E2F3-41A4-4400-9258-11EAE34459A0}"/>
    <cellStyle name="40% - Accent6 13 2 2 3 2 2" xfId="33066" xr:uid="{6B89A4A0-7982-43E9-AAA0-A8A38AD66BC3}"/>
    <cellStyle name="40% - Accent6 13 2 2 3 3" xfId="24566" xr:uid="{EB35E6F6-9A78-4645-A4E1-CAC5613D9C75}"/>
    <cellStyle name="40% - Accent6 13 2 2 4" xfId="11081" xr:uid="{E022CF4A-4C6B-4CE2-A298-7822568E63A6}"/>
    <cellStyle name="40% - Accent6 13 2 2 4 2" xfId="28906" xr:uid="{292317A7-4D00-4F0C-A57E-6EC08035BFD3}"/>
    <cellStyle name="40% - Accent6 13 2 2 5" xfId="20406" xr:uid="{D9706FFA-06FD-4884-870E-0EB17A4A9BD7}"/>
    <cellStyle name="40% - Accent6 13 2 3" xfId="3598" xr:uid="{30F8C8E4-37CC-4CAA-87B8-89E1DC682531}"/>
    <cellStyle name="40% - Accent6 13 2 3 2" xfId="7758" xr:uid="{039FD2F3-236A-48A6-A186-9FB8396CABD8}"/>
    <cellStyle name="40% - Accent6 13 2 3 2 2" xfId="16341" xr:uid="{71947F45-6F2B-404B-A66E-9A8B3307D01E}"/>
    <cellStyle name="40% - Accent6 13 2 3 2 2 2" xfId="34166" xr:uid="{6D8DC4EB-1F0A-41F6-BDF1-301C8198F553}"/>
    <cellStyle name="40% - Accent6 13 2 3 2 3" xfId="25666" xr:uid="{36A896C2-DAE3-49E8-A69A-42355E22CA78}"/>
    <cellStyle name="40% - Accent6 13 2 3 3" xfId="12181" xr:uid="{F1FB74FB-4251-4D6A-B959-B72431E94BCE}"/>
    <cellStyle name="40% - Accent6 13 2 3 3 2" xfId="30006" xr:uid="{737C6B1D-B91E-4973-9FA1-584035CAA4F9}"/>
    <cellStyle name="40% - Accent6 13 2 3 4" xfId="21506" xr:uid="{ADFE9FF5-C8A9-499C-B5DB-B98A4DE91702}"/>
    <cellStyle name="40% - Accent6 13 2 4" xfId="5678" xr:uid="{9D2BC333-3AE4-494C-9CC6-ED5C7BB5780A}"/>
    <cellStyle name="40% - Accent6 13 2 4 2" xfId="14261" xr:uid="{E08352FA-15D4-4CAF-A3D5-AD243B0F6F6C}"/>
    <cellStyle name="40% - Accent6 13 2 4 2 2" xfId="32086" xr:uid="{7FCEEDAB-14EF-48B7-9D38-685CAD1CEF2C}"/>
    <cellStyle name="40% - Accent6 13 2 4 3" xfId="23586" xr:uid="{E3A248DB-E026-4CF7-A000-E5C3A70120C9}"/>
    <cellStyle name="40% - Accent6 13 2 5" xfId="10101" xr:uid="{76539993-D356-4693-83CB-CBD6E090A981}"/>
    <cellStyle name="40% - Accent6 13 2 5 2" xfId="27926" xr:uid="{531ACF0A-E80B-4CA5-A802-F96E5BF79CF8}"/>
    <cellStyle name="40% - Accent6 13 2 6" xfId="19426" xr:uid="{A7738B63-1181-42B2-9C5E-EBC111E7C5CC}"/>
    <cellStyle name="40% - Accent6 13 3" xfId="2018" xr:uid="{89FEA5F8-CBA0-47A3-A71A-67F64E5DF2EA}"/>
    <cellStyle name="40% - Accent6 13 3 2" xfId="4098" xr:uid="{F3229044-CD99-42F8-8AE3-CF42DF34C3E8}"/>
    <cellStyle name="40% - Accent6 13 3 2 2" xfId="8258" xr:uid="{F7400CB2-39EB-47D7-978C-6A1E3177B809}"/>
    <cellStyle name="40% - Accent6 13 3 2 2 2" xfId="16841" xr:uid="{E768C7EA-365F-4F94-A516-F4D78EC2378B}"/>
    <cellStyle name="40% - Accent6 13 3 2 2 2 2" xfId="34666" xr:uid="{FC436B6F-7C38-45F0-86FA-6D2B711780B7}"/>
    <cellStyle name="40% - Accent6 13 3 2 2 3" xfId="26166" xr:uid="{DFA6109C-50E1-492C-AA09-53160E7C3BFD}"/>
    <cellStyle name="40% - Accent6 13 3 2 3" xfId="12681" xr:uid="{CB1D3BC8-EDDC-410A-AAB7-532946EF473C}"/>
    <cellStyle name="40% - Accent6 13 3 2 3 2" xfId="30506" xr:uid="{1C9E97D2-12CB-4FF1-84F3-4DE9D9EF0E25}"/>
    <cellStyle name="40% - Accent6 13 3 2 4" xfId="22006" xr:uid="{C6C91E2F-99F3-4F5F-A3FF-019FEDDAEA25}"/>
    <cellStyle name="40% - Accent6 13 3 3" xfId="6178" xr:uid="{AD65E31C-2D3C-4366-977C-CF1079EE99E3}"/>
    <cellStyle name="40% - Accent6 13 3 3 2" xfId="14761" xr:uid="{35EEF3F5-DD52-49D4-9F8B-2581CE55912E}"/>
    <cellStyle name="40% - Accent6 13 3 3 2 2" xfId="32586" xr:uid="{95588559-87E2-4C37-A4C8-1DE6D867E6B7}"/>
    <cellStyle name="40% - Accent6 13 3 3 3" xfId="24086" xr:uid="{B535BE54-E90E-4524-B2CD-0FB0D0EB8664}"/>
    <cellStyle name="40% - Accent6 13 3 4" xfId="10601" xr:uid="{E764FE7E-EC01-49C8-B00F-5CB5FCDCABDC}"/>
    <cellStyle name="40% - Accent6 13 3 4 2" xfId="28426" xr:uid="{4BD4CB07-3AD4-43A1-8C86-A163F3C2703B}"/>
    <cellStyle name="40% - Accent6 13 3 5" xfId="19926" xr:uid="{B2F9274A-6FFD-4897-BB10-61097FC811A0}"/>
    <cellStyle name="40% - Accent6 13 4" xfId="3118" xr:uid="{949F423E-D93C-41EC-9E3B-62FACF7431F6}"/>
    <cellStyle name="40% - Accent6 13 4 2" xfId="7278" xr:uid="{BD24864E-82D0-4766-AC95-D62F12449EA2}"/>
    <cellStyle name="40% - Accent6 13 4 2 2" xfId="15861" xr:uid="{6B6C01E9-ED20-4B56-A016-C7A17022DA92}"/>
    <cellStyle name="40% - Accent6 13 4 2 2 2" xfId="33686" xr:uid="{23C33460-6AE7-4155-AB4F-84055F1D79FB}"/>
    <cellStyle name="40% - Accent6 13 4 2 3" xfId="25186" xr:uid="{49ACD91F-B065-4BB9-9F10-35B214017925}"/>
    <cellStyle name="40% - Accent6 13 4 3" xfId="11701" xr:uid="{903D120F-F264-485C-B3A1-AA21172B38BF}"/>
    <cellStyle name="40% - Accent6 13 4 3 2" xfId="29526" xr:uid="{051A9557-449D-43E8-B094-4BD378F5A807}"/>
    <cellStyle name="40% - Accent6 13 4 4" xfId="21026" xr:uid="{14DC9A26-B4B8-4FA4-8AAB-8BA85BB4447D}"/>
    <cellStyle name="40% - Accent6 13 5" xfId="5198" xr:uid="{0AACB9A0-DD70-4E16-915E-EE593E79613D}"/>
    <cellStyle name="40% - Accent6 13 5 2" xfId="13781" xr:uid="{FACFDC34-37D0-4D24-BC95-2175FEF9BFFB}"/>
    <cellStyle name="40% - Accent6 13 5 2 2" xfId="31606" xr:uid="{1E854305-51CF-4A60-B7F0-24A3FB806130}"/>
    <cellStyle name="40% - Accent6 13 5 3" xfId="23106" xr:uid="{E9241397-4DA2-4C0E-AE9F-846B2EAF15AD}"/>
    <cellStyle name="40% - Accent6 13 6" xfId="9621" xr:uid="{D7854711-9AE1-45C3-8FCF-9CFD28D61605}"/>
    <cellStyle name="40% - Accent6 13 6 2" xfId="27446" xr:uid="{9143E251-CE7B-4332-B7A4-D1810B979080}"/>
    <cellStyle name="40% - Accent6 13 7" xfId="18946" xr:uid="{8EC32CA0-FA2C-4757-A0D7-8F7CEE6DD63F}"/>
    <cellStyle name="40% - Accent6 130" xfId="36747" xr:uid="{9B253C90-CF27-4AEE-8023-01CDC515B54F}"/>
    <cellStyle name="40% - Accent6 131" xfId="36767" xr:uid="{16BE7577-D8C7-4607-ACBC-7D4288D92DE6}"/>
    <cellStyle name="40% - Accent6 132" xfId="36787" xr:uid="{C29F3A59-6CB3-4F4F-88FF-FC45BF0855AA}"/>
    <cellStyle name="40% - Accent6 133" xfId="36807" xr:uid="{3044FAAA-FE28-4274-B323-C1359F013FBC}"/>
    <cellStyle name="40% - Accent6 134" xfId="36827" xr:uid="{6E848D89-C763-48B2-B50A-84E0DCA1893A}"/>
    <cellStyle name="40% - Accent6 135" xfId="36847" xr:uid="{222048E3-403E-4AA8-A3C2-45D761AC2614}"/>
    <cellStyle name="40% - Accent6 136" xfId="36867" xr:uid="{5B4F3411-60D9-479E-A2BB-20C8BE7D0DD0}"/>
    <cellStyle name="40% - Accent6 137" xfId="36887" xr:uid="{B6867192-B88B-4B0F-ACDE-66C425427480}"/>
    <cellStyle name="40% - Accent6 138" xfId="36907" xr:uid="{72ABEB21-6EB1-4BAB-AC64-E22E6F57611D}"/>
    <cellStyle name="40% - Accent6 139" xfId="36927" xr:uid="{4926D686-83FF-4710-91D1-C37FABE2EB09}"/>
    <cellStyle name="40% - Accent6 14" xfId="920" xr:uid="{EF187547-45E4-4593-9299-6238735F1EEA}"/>
    <cellStyle name="40% - Accent6 14 2" xfId="1526" xr:uid="{4D6B6C47-1006-4A86-997B-F9C88025FCB2}"/>
    <cellStyle name="40% - Accent6 14 2 2" xfId="2518" xr:uid="{E514FA68-A89B-43B6-BC39-FA2A85FAA3D9}"/>
    <cellStyle name="40% - Accent6 14 2 2 2" xfId="4598" xr:uid="{8A6F44E5-DE39-4747-9F54-4DDDF0B86E70}"/>
    <cellStyle name="40% - Accent6 14 2 2 2 2" xfId="8758" xr:uid="{0FB8733C-1806-4674-B519-2142585BAD86}"/>
    <cellStyle name="40% - Accent6 14 2 2 2 2 2" xfId="17341" xr:uid="{88D148CF-9585-49DA-A07F-9E71676192EB}"/>
    <cellStyle name="40% - Accent6 14 2 2 2 2 2 2" xfId="35166" xr:uid="{AFD949F9-7DC2-4CFE-9263-18BE82CF91A3}"/>
    <cellStyle name="40% - Accent6 14 2 2 2 2 3" xfId="26666" xr:uid="{B98D6A8D-51CC-4FA3-AAC3-702094B32097}"/>
    <cellStyle name="40% - Accent6 14 2 2 2 3" xfId="13181" xr:uid="{B37BA2D7-BF3B-4506-AA1B-2EBC92FB6DD2}"/>
    <cellStyle name="40% - Accent6 14 2 2 2 3 2" xfId="31006" xr:uid="{336B1CE6-DF26-4D8D-B89F-1CB6D37ABE3E}"/>
    <cellStyle name="40% - Accent6 14 2 2 2 4" xfId="22506" xr:uid="{819988A2-4063-46D8-8A12-841352832DDB}"/>
    <cellStyle name="40% - Accent6 14 2 2 3" xfId="6678" xr:uid="{8AE38076-04DC-465E-B581-9864CCDCCA3D}"/>
    <cellStyle name="40% - Accent6 14 2 2 3 2" xfId="15261" xr:uid="{AE710999-98CC-486D-B49F-DE7A23F89058}"/>
    <cellStyle name="40% - Accent6 14 2 2 3 2 2" xfId="33086" xr:uid="{9922841B-ECA2-4086-83C2-42EDC6EF0D90}"/>
    <cellStyle name="40% - Accent6 14 2 2 3 3" xfId="24586" xr:uid="{A362BE97-79EC-40D0-8076-287A22220A84}"/>
    <cellStyle name="40% - Accent6 14 2 2 4" xfId="11101" xr:uid="{1063169A-B1FA-4C87-89F3-9468A58B3E37}"/>
    <cellStyle name="40% - Accent6 14 2 2 4 2" xfId="28926" xr:uid="{B89DDCB5-ED73-4EE3-9188-AEDF4145CD67}"/>
    <cellStyle name="40% - Accent6 14 2 2 5" xfId="20426" xr:uid="{0EA8A3C2-B493-4FA9-BA66-A3861362141A}"/>
    <cellStyle name="40% - Accent6 14 2 3" xfId="3618" xr:uid="{BB06B4AF-DD1E-41F5-94EC-78EF4CACCE04}"/>
    <cellStyle name="40% - Accent6 14 2 3 2" xfId="7778" xr:uid="{A123F51A-AD4C-4B50-95D2-09EBBAACF401}"/>
    <cellStyle name="40% - Accent6 14 2 3 2 2" xfId="16361" xr:uid="{C307483F-A1E9-43E0-BB3B-B0C89CDB63D0}"/>
    <cellStyle name="40% - Accent6 14 2 3 2 2 2" xfId="34186" xr:uid="{3F4E940B-349B-4B38-8AC0-9C9B15D2D7B9}"/>
    <cellStyle name="40% - Accent6 14 2 3 2 3" xfId="25686" xr:uid="{6BB54FA5-47AE-48D3-B843-57263CF17E3E}"/>
    <cellStyle name="40% - Accent6 14 2 3 3" xfId="12201" xr:uid="{D1D989D8-3CDD-4027-8CA1-2DD8BF9629A0}"/>
    <cellStyle name="40% - Accent6 14 2 3 3 2" xfId="30026" xr:uid="{31AF505D-6870-4001-9D43-0F20FF0034BC}"/>
    <cellStyle name="40% - Accent6 14 2 3 4" xfId="21526" xr:uid="{D0171AA5-3F26-400E-8F72-989E0B8A0245}"/>
    <cellStyle name="40% - Accent6 14 2 4" xfId="5698" xr:uid="{31E50030-AA64-4B1C-85CA-6E4BCCA5AA9B}"/>
    <cellStyle name="40% - Accent6 14 2 4 2" xfId="14281" xr:uid="{7BC9EC10-0E49-4D68-B9A5-6F397D4504A5}"/>
    <cellStyle name="40% - Accent6 14 2 4 2 2" xfId="32106" xr:uid="{DADB37A5-C145-472C-9138-D5BCA7F228FD}"/>
    <cellStyle name="40% - Accent6 14 2 4 3" xfId="23606" xr:uid="{FBBE0A50-7E7F-4FD7-A21F-B40E33ED114C}"/>
    <cellStyle name="40% - Accent6 14 2 5" xfId="10121" xr:uid="{78AE076F-D013-426A-99D8-05B62F7ECCF8}"/>
    <cellStyle name="40% - Accent6 14 2 5 2" xfId="27946" xr:uid="{48503458-9546-4CB5-86C6-EFEB541564DA}"/>
    <cellStyle name="40% - Accent6 14 2 6" xfId="19446" xr:uid="{BE811BEE-C14F-4564-B225-DFB6563E3D62}"/>
    <cellStyle name="40% - Accent6 14 3" xfId="2038" xr:uid="{A15ACFAD-D74B-4E67-8E02-2EAFB36D36E0}"/>
    <cellStyle name="40% - Accent6 14 3 2" xfId="4118" xr:uid="{1CBB436B-8051-4794-9035-BBA5C85BCB65}"/>
    <cellStyle name="40% - Accent6 14 3 2 2" xfId="8278" xr:uid="{657F520E-E55D-41F2-AE7C-8E671957ED30}"/>
    <cellStyle name="40% - Accent6 14 3 2 2 2" xfId="16861" xr:uid="{4F353098-D9BD-4BBD-8C86-1AF6C2713ED6}"/>
    <cellStyle name="40% - Accent6 14 3 2 2 2 2" xfId="34686" xr:uid="{7D5A92E8-69C8-4277-868A-C116FE0DF71E}"/>
    <cellStyle name="40% - Accent6 14 3 2 2 3" xfId="26186" xr:uid="{20C87B8E-AC3F-48C3-9F67-B755F71E32A5}"/>
    <cellStyle name="40% - Accent6 14 3 2 3" xfId="12701" xr:uid="{D5D6B538-A9A7-4863-A4F5-5F7384B2561A}"/>
    <cellStyle name="40% - Accent6 14 3 2 3 2" xfId="30526" xr:uid="{B8EDEBEF-3E98-4C93-BA4C-1B11AABB5068}"/>
    <cellStyle name="40% - Accent6 14 3 2 4" xfId="22026" xr:uid="{4AF038CB-FA92-481B-B367-1184057A116D}"/>
    <cellStyle name="40% - Accent6 14 3 3" xfId="6198" xr:uid="{BD93F813-BCAD-4C34-9EE1-EEA1D19914AE}"/>
    <cellStyle name="40% - Accent6 14 3 3 2" xfId="14781" xr:uid="{77187FC9-38A2-498E-941A-05B863B21AB7}"/>
    <cellStyle name="40% - Accent6 14 3 3 2 2" xfId="32606" xr:uid="{AD531A0F-4958-4323-BFE0-A27C2D61EB00}"/>
    <cellStyle name="40% - Accent6 14 3 3 3" xfId="24106" xr:uid="{D1FA029F-F33D-43FB-904C-E93BEE9FCC4A}"/>
    <cellStyle name="40% - Accent6 14 3 4" xfId="10621" xr:uid="{E201FEDA-C3BC-49F0-B036-5B9107749B26}"/>
    <cellStyle name="40% - Accent6 14 3 4 2" xfId="28446" xr:uid="{B146C967-81AE-42C3-A0DC-743C1EB18AE7}"/>
    <cellStyle name="40% - Accent6 14 3 5" xfId="19946" xr:uid="{4BAAD660-C642-4F10-B6C2-022B6E1795FA}"/>
    <cellStyle name="40% - Accent6 14 4" xfId="3138" xr:uid="{60AF70FE-AB14-4831-B563-F86D143D90FB}"/>
    <cellStyle name="40% - Accent6 14 4 2" xfId="7298" xr:uid="{EBB3AA27-EB7A-4667-B61A-F60E31066C87}"/>
    <cellStyle name="40% - Accent6 14 4 2 2" xfId="15881" xr:uid="{FCC6CAA2-BAFC-4673-B7E4-B0E15B4E6650}"/>
    <cellStyle name="40% - Accent6 14 4 2 2 2" xfId="33706" xr:uid="{A5C372AE-DD86-4773-9C7D-746AFE80840C}"/>
    <cellStyle name="40% - Accent6 14 4 2 3" xfId="25206" xr:uid="{B2BFA25A-D495-4CA6-8257-D4CFA2B76E92}"/>
    <cellStyle name="40% - Accent6 14 4 3" xfId="11721" xr:uid="{C05CC540-90F4-40B4-8EEB-25290B022478}"/>
    <cellStyle name="40% - Accent6 14 4 3 2" xfId="29546" xr:uid="{4D0A854E-2C52-4E9D-810B-0FF5BC394E76}"/>
    <cellStyle name="40% - Accent6 14 4 4" xfId="21046" xr:uid="{E8C08B48-8B11-419E-A09C-044731DCD59E}"/>
    <cellStyle name="40% - Accent6 14 5" xfId="5218" xr:uid="{1EAE4756-07EC-4CF4-89CE-2F08CAF4F7CE}"/>
    <cellStyle name="40% - Accent6 14 5 2" xfId="13801" xr:uid="{7D543CB2-5EF3-4F51-AEB6-34F902138F1B}"/>
    <cellStyle name="40% - Accent6 14 5 2 2" xfId="31626" xr:uid="{1F29B58B-F616-4CC1-979A-97DBE87F9165}"/>
    <cellStyle name="40% - Accent6 14 5 3" xfId="23126" xr:uid="{1EF6FE5B-91B2-4AD0-A19C-BD73B43C432C}"/>
    <cellStyle name="40% - Accent6 14 6" xfId="9641" xr:uid="{6C815210-5231-47B7-9E35-4B3ADBBA428D}"/>
    <cellStyle name="40% - Accent6 14 6 2" xfId="27466" xr:uid="{58E00822-F270-4EF8-B137-3B0F40E073C1}"/>
    <cellStyle name="40% - Accent6 14 7" xfId="18966" xr:uid="{BA0272D5-7742-41D9-A952-0CECCB833D5E}"/>
    <cellStyle name="40% - Accent6 140" xfId="36947" xr:uid="{436D615E-7313-4D39-A575-98C9171AE7A3}"/>
    <cellStyle name="40% - Accent6 141" xfId="36967" xr:uid="{22ABC2BF-3EE4-4259-AF5F-15C2376B0F67}"/>
    <cellStyle name="40% - Accent6 142" xfId="36987" xr:uid="{62B90737-5C91-4B6B-8BA7-06947F703161}"/>
    <cellStyle name="40% - Accent6 143" xfId="37007" xr:uid="{4084622E-733B-436C-9A44-EA8453F056D4}"/>
    <cellStyle name="40% - Accent6 144" xfId="37027" xr:uid="{FE8AE3B5-58A7-425B-B6F6-70C508BC029A}"/>
    <cellStyle name="40% - Accent6 145" xfId="37047" xr:uid="{8A975FAC-61D1-49CD-9370-46E8FFF7B0B4}"/>
    <cellStyle name="40% - Accent6 146" xfId="37067" xr:uid="{BC5471AF-F1EC-4A64-A052-506C6363733D}"/>
    <cellStyle name="40% - Accent6 147" xfId="37087" xr:uid="{25B03472-BA7D-4B88-8136-AEDB8D3BCE92}"/>
    <cellStyle name="40% - Accent6 148" xfId="37107" xr:uid="{C6E8C4B7-71D3-41B0-A8F3-E021B1D1ECF3}"/>
    <cellStyle name="40% - Accent6 149" xfId="37127" xr:uid="{09B69AC2-68E0-46C0-B7DD-5369CDA686CC}"/>
    <cellStyle name="40% - Accent6 15" xfId="944" xr:uid="{627A7A4C-5544-460C-815C-3AC9F491C494}"/>
    <cellStyle name="40% - Accent6 15 2" xfId="1550" xr:uid="{E39F124C-C10A-4D2E-ACFD-5644C174D004}"/>
    <cellStyle name="40% - Accent6 15 2 2" xfId="2538" xr:uid="{0D15231C-632E-4BC1-AD40-7AEE60E2E995}"/>
    <cellStyle name="40% - Accent6 15 2 2 2" xfId="4618" xr:uid="{3442B8B9-6791-4634-B0AE-D558ACF27C98}"/>
    <cellStyle name="40% - Accent6 15 2 2 2 2" xfId="8778" xr:uid="{49BC8D40-9518-4B05-8259-EC59551E96A7}"/>
    <cellStyle name="40% - Accent6 15 2 2 2 2 2" xfId="17361" xr:uid="{A3E5891D-3397-4B38-B2A5-9C77B36E4BF9}"/>
    <cellStyle name="40% - Accent6 15 2 2 2 2 2 2" xfId="35186" xr:uid="{AFE7799B-40F5-4528-8F98-CF9D48175159}"/>
    <cellStyle name="40% - Accent6 15 2 2 2 2 3" xfId="26686" xr:uid="{86C2611E-4222-41C9-A269-5945A6ED2E7A}"/>
    <cellStyle name="40% - Accent6 15 2 2 2 3" xfId="13201" xr:uid="{C7CE6D06-85A9-4BF4-B375-552A162F6D5C}"/>
    <cellStyle name="40% - Accent6 15 2 2 2 3 2" xfId="31026" xr:uid="{2E1D650A-D63D-4387-B943-1EEECB096AC2}"/>
    <cellStyle name="40% - Accent6 15 2 2 2 4" xfId="22526" xr:uid="{56F2769D-2FD3-48D2-BA1C-A69B307A2AE8}"/>
    <cellStyle name="40% - Accent6 15 2 2 3" xfId="6698" xr:uid="{50C59025-8234-48EE-B643-B4D25BE05FC3}"/>
    <cellStyle name="40% - Accent6 15 2 2 3 2" xfId="15281" xr:uid="{80A07C33-C82D-4A5E-8290-732A9A687D82}"/>
    <cellStyle name="40% - Accent6 15 2 2 3 2 2" xfId="33106" xr:uid="{62C718A1-66BD-419C-BD87-D9018CBA8815}"/>
    <cellStyle name="40% - Accent6 15 2 2 3 3" xfId="24606" xr:uid="{5051E070-958B-4328-B295-F135A5172055}"/>
    <cellStyle name="40% - Accent6 15 2 2 4" xfId="11121" xr:uid="{56D91C3B-A238-421C-AA25-1AA7E547E22F}"/>
    <cellStyle name="40% - Accent6 15 2 2 4 2" xfId="28946" xr:uid="{52CF9067-9DF5-41D4-9681-AAFA5C7034FA}"/>
    <cellStyle name="40% - Accent6 15 2 2 5" xfId="20446" xr:uid="{F6783A84-5F4E-41DA-96A5-7BCB3E9B3664}"/>
    <cellStyle name="40% - Accent6 15 2 3" xfId="3638" xr:uid="{6DB14170-14DB-4725-A7B2-725F16A9AF3C}"/>
    <cellStyle name="40% - Accent6 15 2 3 2" xfId="7798" xr:uid="{63D6ACAC-75BF-4BD5-B597-45471681A59E}"/>
    <cellStyle name="40% - Accent6 15 2 3 2 2" xfId="16381" xr:uid="{2461A09F-5EE7-4BEF-85A0-F62A792FB9E7}"/>
    <cellStyle name="40% - Accent6 15 2 3 2 2 2" xfId="34206" xr:uid="{2C965563-250A-4E19-93C7-D7BE969FC638}"/>
    <cellStyle name="40% - Accent6 15 2 3 2 3" xfId="25706" xr:uid="{8D323CE7-8D84-4434-B983-D4CE7654E08C}"/>
    <cellStyle name="40% - Accent6 15 2 3 3" xfId="12221" xr:uid="{170C7F1A-5AE7-4A42-81D3-19BCF9DC569F}"/>
    <cellStyle name="40% - Accent6 15 2 3 3 2" xfId="30046" xr:uid="{D0ADC528-23EB-4384-A4B8-0DD7094A9EF5}"/>
    <cellStyle name="40% - Accent6 15 2 3 4" xfId="21546" xr:uid="{5EEE5E31-EFB4-49B5-A63C-7C6745372A78}"/>
    <cellStyle name="40% - Accent6 15 2 4" xfId="5718" xr:uid="{AD63648C-F70A-4D12-B5C1-E084BC9D317D}"/>
    <cellStyle name="40% - Accent6 15 2 4 2" xfId="14301" xr:uid="{62BF74D3-2DA9-4A11-832E-19E945A0A0C0}"/>
    <cellStyle name="40% - Accent6 15 2 4 2 2" xfId="32126" xr:uid="{C1F29AEB-0FB7-4709-9212-3C3A89C4958A}"/>
    <cellStyle name="40% - Accent6 15 2 4 3" xfId="23626" xr:uid="{53345616-27C7-4E51-A3C2-A6A275EDDC1C}"/>
    <cellStyle name="40% - Accent6 15 2 5" xfId="10141" xr:uid="{38028D41-2320-4B9F-A8C4-D7205731FBC0}"/>
    <cellStyle name="40% - Accent6 15 2 5 2" xfId="27966" xr:uid="{4D2E89C6-6AE8-4F97-804C-AC4D90DD27B6}"/>
    <cellStyle name="40% - Accent6 15 2 6" xfId="19466" xr:uid="{204AD104-8F5A-4DD6-82A8-A0FABD35EA95}"/>
    <cellStyle name="40% - Accent6 15 3" xfId="2058" xr:uid="{DD0D67A1-A958-4E20-B414-85F7A9249DE4}"/>
    <cellStyle name="40% - Accent6 15 3 2" xfId="4138" xr:uid="{B49F7505-B77D-468B-81FB-22A4753C9CD9}"/>
    <cellStyle name="40% - Accent6 15 3 2 2" xfId="8298" xr:uid="{76FF8DCC-E696-4953-8A6B-DC43221383D7}"/>
    <cellStyle name="40% - Accent6 15 3 2 2 2" xfId="16881" xr:uid="{9918CF64-795B-45F9-B508-A2AD7170F91D}"/>
    <cellStyle name="40% - Accent6 15 3 2 2 2 2" xfId="34706" xr:uid="{45756BBB-534E-49B9-B777-24C0AD5DED63}"/>
    <cellStyle name="40% - Accent6 15 3 2 2 3" xfId="26206" xr:uid="{2DF784A2-45F0-47C1-8540-8FC344550D93}"/>
    <cellStyle name="40% - Accent6 15 3 2 3" xfId="12721" xr:uid="{02700C5F-5E18-4CE2-9C87-706E7C711802}"/>
    <cellStyle name="40% - Accent6 15 3 2 3 2" xfId="30546" xr:uid="{E1045D67-54D9-4D91-8922-F0ECD52CC98D}"/>
    <cellStyle name="40% - Accent6 15 3 2 4" xfId="22046" xr:uid="{33A07AB5-3212-4B43-942D-101BC66ED050}"/>
    <cellStyle name="40% - Accent6 15 3 3" xfId="6218" xr:uid="{339DF14C-29DE-40F7-BE6F-7F7543860D83}"/>
    <cellStyle name="40% - Accent6 15 3 3 2" xfId="14801" xr:uid="{47659BE6-D53E-4EC9-BC5B-259E4CBA7084}"/>
    <cellStyle name="40% - Accent6 15 3 3 2 2" xfId="32626" xr:uid="{808AC967-CB19-47BB-BD55-8A842F4AA40D}"/>
    <cellStyle name="40% - Accent6 15 3 3 3" xfId="24126" xr:uid="{AD84DF0B-B6CF-4372-AD23-A1E6C1D18CDB}"/>
    <cellStyle name="40% - Accent6 15 3 4" xfId="10641" xr:uid="{772FA2F6-C7DB-4601-BB30-42EE4EE60961}"/>
    <cellStyle name="40% - Accent6 15 3 4 2" xfId="28466" xr:uid="{FA940F50-B532-4780-B2E1-4D760ADAF5F4}"/>
    <cellStyle name="40% - Accent6 15 3 5" xfId="19966" xr:uid="{22F6BE7C-D1AE-4649-B8F2-4C2DC256635A}"/>
    <cellStyle name="40% - Accent6 15 4" xfId="3158" xr:uid="{6C4434F7-32A8-4810-97CF-6B79DD9D7ABF}"/>
    <cellStyle name="40% - Accent6 15 4 2" xfId="7318" xr:uid="{F2E24645-BD01-496A-99F5-1446F9C76F5C}"/>
    <cellStyle name="40% - Accent6 15 4 2 2" xfId="15901" xr:uid="{C1A4F6B2-E163-4CBB-BFDF-FD2B26A40808}"/>
    <cellStyle name="40% - Accent6 15 4 2 2 2" xfId="33726" xr:uid="{63D3D1FB-CB95-4711-A97A-DBE1DF3DD9D2}"/>
    <cellStyle name="40% - Accent6 15 4 2 3" xfId="25226" xr:uid="{C9071F98-678F-4236-AA30-2AD3FB7D34AC}"/>
    <cellStyle name="40% - Accent6 15 4 3" xfId="11741" xr:uid="{BC9E3F75-7E7A-446F-A127-A872611B89FA}"/>
    <cellStyle name="40% - Accent6 15 4 3 2" xfId="29566" xr:uid="{B400C0DF-7CBB-4DB4-97F5-AE2F44C86760}"/>
    <cellStyle name="40% - Accent6 15 4 4" xfId="21066" xr:uid="{DD511BB7-D01F-43FC-B547-CA4A2D0B1E01}"/>
    <cellStyle name="40% - Accent6 15 5" xfId="5238" xr:uid="{6A6146A7-1753-4C4B-BE69-4E92512D2995}"/>
    <cellStyle name="40% - Accent6 15 5 2" xfId="13821" xr:uid="{54F437D8-A712-40E9-AD10-FF1FDB27CCDA}"/>
    <cellStyle name="40% - Accent6 15 5 2 2" xfId="31646" xr:uid="{A3772729-55B6-4237-B96E-E220D6E156B0}"/>
    <cellStyle name="40% - Accent6 15 5 3" xfId="23146" xr:uid="{CC3E9080-535A-40EA-B8FA-441C2D088005}"/>
    <cellStyle name="40% - Accent6 15 6" xfId="9661" xr:uid="{46C6150D-156D-484C-9DDD-0C72C7F62059}"/>
    <cellStyle name="40% - Accent6 15 6 2" xfId="27486" xr:uid="{F5E4D93F-5BE4-4402-9783-6F49331D6B52}"/>
    <cellStyle name="40% - Accent6 15 7" xfId="18986" xr:uid="{7AEC22A2-FAC0-49CE-95A4-FAA8FE349FA1}"/>
    <cellStyle name="40% - Accent6 150" xfId="37147" xr:uid="{F83D1734-75BE-4B69-A925-D736FB5D3E53}"/>
    <cellStyle name="40% - Accent6 151" xfId="37167" xr:uid="{32E3E265-F4EE-4F6B-B703-7C06061AC481}"/>
    <cellStyle name="40% - Accent6 152" xfId="37187" xr:uid="{6ACEA831-76ED-4637-A4A0-D2982AC34247}"/>
    <cellStyle name="40% - Accent6 153" xfId="37207" xr:uid="{5687CB92-1959-4A7F-8B22-3B29AD259A98}"/>
    <cellStyle name="40% - Accent6 154" xfId="37227" xr:uid="{C1043260-0264-4836-9BE8-35B5433C6714}"/>
    <cellStyle name="40% - Accent6 155" xfId="37247" xr:uid="{AA213048-1AB9-4805-8A58-932F2CD8CFAC}"/>
    <cellStyle name="40% - Accent6 156" xfId="37267" xr:uid="{97307725-EB43-46CB-B786-0ABBCB102832}"/>
    <cellStyle name="40% - Accent6 157" xfId="37287" xr:uid="{DEB4A481-1413-4276-9235-21016D300D6C}"/>
    <cellStyle name="40% - Accent6 158" xfId="37307" xr:uid="{8BA0DA31-1C2D-4A4A-8F19-FDFA7E30C8FD}"/>
    <cellStyle name="40% - Accent6 159" xfId="37327" xr:uid="{26C6207B-4C4B-4588-85EF-767C488CB2AB}"/>
    <cellStyle name="40% - Accent6 16" xfId="972" xr:uid="{100F86D7-A5C5-4992-AEF0-525252403E13}"/>
    <cellStyle name="40% - Accent6 16 2" xfId="1578" xr:uid="{41399132-55C6-40B1-ADEE-5DB031C9753A}"/>
    <cellStyle name="40% - Accent6 16 2 2" xfId="2558" xr:uid="{E79E6754-0C9F-405E-8065-0C4F2AA46C74}"/>
    <cellStyle name="40% - Accent6 16 2 2 2" xfId="4638" xr:uid="{55EF31E1-C117-4E58-B6C5-E0458703B2CE}"/>
    <cellStyle name="40% - Accent6 16 2 2 2 2" xfId="8798" xr:uid="{352386F1-F51F-4041-81F0-24559B227B18}"/>
    <cellStyle name="40% - Accent6 16 2 2 2 2 2" xfId="17381" xr:uid="{B616A63D-110A-4187-9CB9-EA590CE4108F}"/>
    <cellStyle name="40% - Accent6 16 2 2 2 2 2 2" xfId="35206" xr:uid="{A56AD24B-6D99-49FB-972F-FFEE62CF564B}"/>
    <cellStyle name="40% - Accent6 16 2 2 2 2 3" xfId="26706" xr:uid="{78D69DBB-6E3B-4DBE-A960-006D196356AD}"/>
    <cellStyle name="40% - Accent6 16 2 2 2 3" xfId="13221" xr:uid="{1F106966-D068-4436-9A89-F5B50ABFBE32}"/>
    <cellStyle name="40% - Accent6 16 2 2 2 3 2" xfId="31046" xr:uid="{2F9DDC34-3491-48AA-A46A-C66A7E3F2F99}"/>
    <cellStyle name="40% - Accent6 16 2 2 2 4" xfId="22546" xr:uid="{C52E6FD0-7F64-4E1F-B27A-473B69A1B391}"/>
    <cellStyle name="40% - Accent6 16 2 2 3" xfId="6718" xr:uid="{1EFBCEE1-6EF5-4B90-950C-BC6F5E6681E1}"/>
    <cellStyle name="40% - Accent6 16 2 2 3 2" xfId="15301" xr:uid="{8F7D282B-DB22-42B1-858B-972DA0F36B6C}"/>
    <cellStyle name="40% - Accent6 16 2 2 3 2 2" xfId="33126" xr:uid="{93BE635D-B74B-405C-B910-7B14845301AC}"/>
    <cellStyle name="40% - Accent6 16 2 2 3 3" xfId="24626" xr:uid="{B498BBBB-8DAC-4817-A0A8-CF90086273D1}"/>
    <cellStyle name="40% - Accent6 16 2 2 4" xfId="11141" xr:uid="{FC08821F-6F8C-4A66-8860-D87E6917E9A9}"/>
    <cellStyle name="40% - Accent6 16 2 2 4 2" xfId="28966" xr:uid="{D7B2CA79-1786-4BD1-89A3-3BCDB363973A}"/>
    <cellStyle name="40% - Accent6 16 2 2 5" xfId="20466" xr:uid="{0EA15F4D-85A7-4175-85D6-2E0723E3B733}"/>
    <cellStyle name="40% - Accent6 16 2 3" xfId="3658" xr:uid="{0BB13A45-6707-4699-A0E7-F3C72E16C7A6}"/>
    <cellStyle name="40% - Accent6 16 2 3 2" xfId="7818" xr:uid="{2779C76D-C53F-4023-8449-D633A041059D}"/>
    <cellStyle name="40% - Accent6 16 2 3 2 2" xfId="16401" xr:uid="{8E72AF17-80DB-4E05-935F-B79094803BEB}"/>
    <cellStyle name="40% - Accent6 16 2 3 2 2 2" xfId="34226" xr:uid="{2A1FDD4B-483E-4ECB-AE00-D25ADD703780}"/>
    <cellStyle name="40% - Accent6 16 2 3 2 3" xfId="25726" xr:uid="{63880ED7-600A-43F8-A153-C89A5D26A4D6}"/>
    <cellStyle name="40% - Accent6 16 2 3 3" xfId="12241" xr:uid="{FD8FCA72-2C89-4672-BA40-7B9164D11A6E}"/>
    <cellStyle name="40% - Accent6 16 2 3 3 2" xfId="30066" xr:uid="{1E34442D-64CE-4F45-AB1F-B5DABD08F3D0}"/>
    <cellStyle name="40% - Accent6 16 2 3 4" xfId="21566" xr:uid="{961BC034-01D5-496C-9221-5F20C8A92B63}"/>
    <cellStyle name="40% - Accent6 16 2 4" xfId="5738" xr:uid="{9F52D07E-3158-475C-8ED6-D6C381E848EA}"/>
    <cellStyle name="40% - Accent6 16 2 4 2" xfId="14321" xr:uid="{F77A8320-F69D-49DC-A7D3-DCE52921A30B}"/>
    <cellStyle name="40% - Accent6 16 2 4 2 2" xfId="32146" xr:uid="{D284A211-C03F-4E23-8083-53B31B0B657D}"/>
    <cellStyle name="40% - Accent6 16 2 4 3" xfId="23646" xr:uid="{C77BBBF1-7E2B-411B-800E-9670EBCECF71}"/>
    <cellStyle name="40% - Accent6 16 2 5" xfId="10161" xr:uid="{794432A5-660C-4FDB-8802-645C2F8734A1}"/>
    <cellStyle name="40% - Accent6 16 2 5 2" xfId="27986" xr:uid="{DE7F2F45-6CDD-48E2-8FF2-53A977F88C44}"/>
    <cellStyle name="40% - Accent6 16 2 6" xfId="19486" xr:uid="{BE028698-7630-4BD1-AD14-6D5419898A75}"/>
    <cellStyle name="40% - Accent6 16 3" xfId="2078" xr:uid="{D5F1AC55-EA05-4086-8C39-88320C89B716}"/>
    <cellStyle name="40% - Accent6 16 3 2" xfId="4158" xr:uid="{B7A39256-2375-464B-B937-BF5B6946DBAB}"/>
    <cellStyle name="40% - Accent6 16 3 2 2" xfId="8318" xr:uid="{B5363E46-BCE6-47F4-BE58-82944BE341C4}"/>
    <cellStyle name="40% - Accent6 16 3 2 2 2" xfId="16901" xr:uid="{9FFE1D45-B3D3-452C-9E8F-BF92613A920C}"/>
    <cellStyle name="40% - Accent6 16 3 2 2 2 2" xfId="34726" xr:uid="{AF5E1B3D-28C8-409C-8985-70FAF67CDF36}"/>
    <cellStyle name="40% - Accent6 16 3 2 2 3" xfId="26226" xr:uid="{1C6060CB-EC53-4A21-9BE3-7AEA15EB22A1}"/>
    <cellStyle name="40% - Accent6 16 3 2 3" xfId="12741" xr:uid="{C304A6A5-5EB3-4243-83C1-CC3594BE6DD4}"/>
    <cellStyle name="40% - Accent6 16 3 2 3 2" xfId="30566" xr:uid="{403D898F-8E56-466B-93F1-7CC2FFAD6E31}"/>
    <cellStyle name="40% - Accent6 16 3 2 4" xfId="22066" xr:uid="{15FDFA69-C037-4A24-B002-D4630784604C}"/>
    <cellStyle name="40% - Accent6 16 3 3" xfId="6238" xr:uid="{D6448E1F-07CF-4F10-853F-13074EC0190B}"/>
    <cellStyle name="40% - Accent6 16 3 3 2" xfId="14821" xr:uid="{320A9BE3-6F82-4EAB-813F-3DA9C58B0E04}"/>
    <cellStyle name="40% - Accent6 16 3 3 2 2" xfId="32646" xr:uid="{A9FBF154-57A3-4E74-8859-DECBC9F293A7}"/>
    <cellStyle name="40% - Accent6 16 3 3 3" xfId="24146" xr:uid="{7817E78E-5313-47D2-BFBD-E6D58FE0632C}"/>
    <cellStyle name="40% - Accent6 16 3 4" xfId="10661" xr:uid="{EBDB5DD4-16A7-4D64-84F2-6EA1439EC3BF}"/>
    <cellStyle name="40% - Accent6 16 3 4 2" xfId="28486" xr:uid="{CDF0542F-5872-4B30-812C-E525983E286F}"/>
    <cellStyle name="40% - Accent6 16 3 5" xfId="19986" xr:uid="{A6A93375-E083-452F-B93D-E2D98187178D}"/>
    <cellStyle name="40% - Accent6 16 4" xfId="3178" xr:uid="{CC03885F-9950-468D-BA9E-090DEAD44518}"/>
    <cellStyle name="40% - Accent6 16 4 2" xfId="7338" xr:uid="{BA1BFA94-8483-40E2-8FD0-47529C8D776A}"/>
    <cellStyle name="40% - Accent6 16 4 2 2" xfId="15921" xr:uid="{9274347E-8B27-4F61-BB67-2A5E3204CACF}"/>
    <cellStyle name="40% - Accent6 16 4 2 2 2" xfId="33746" xr:uid="{A4150061-A267-499D-9DAE-75F8928B3DB3}"/>
    <cellStyle name="40% - Accent6 16 4 2 3" xfId="25246" xr:uid="{36FC9066-EF99-4D4E-AA1A-B162F762E45C}"/>
    <cellStyle name="40% - Accent6 16 4 3" xfId="11761" xr:uid="{A3CD442B-F76B-4712-9830-1A747FA3C3CE}"/>
    <cellStyle name="40% - Accent6 16 4 3 2" xfId="29586" xr:uid="{3EDDECA6-3CF2-460A-A636-DFC649520288}"/>
    <cellStyle name="40% - Accent6 16 4 4" xfId="21086" xr:uid="{70866CE8-EED1-4449-B76D-8F35A49E34B0}"/>
    <cellStyle name="40% - Accent6 16 5" xfId="5258" xr:uid="{F47F8FD9-C188-4E0E-ADEB-15C02FB04027}"/>
    <cellStyle name="40% - Accent6 16 5 2" xfId="13841" xr:uid="{740587C0-D22E-470E-B5C9-D35F5FE767F2}"/>
    <cellStyle name="40% - Accent6 16 5 2 2" xfId="31666" xr:uid="{2B94D4C8-2715-463D-9570-C1BD761F3CAA}"/>
    <cellStyle name="40% - Accent6 16 5 3" xfId="23166" xr:uid="{E5DAF497-4C45-4BE2-BA24-573604984759}"/>
    <cellStyle name="40% - Accent6 16 6" xfId="9681" xr:uid="{7520C8F1-76AD-468E-BD63-EB409F091424}"/>
    <cellStyle name="40% - Accent6 16 6 2" xfId="27506" xr:uid="{98F266B1-9FC3-4173-89CF-363E6F489141}"/>
    <cellStyle name="40% - Accent6 16 7" xfId="19006" xr:uid="{FDA42366-405A-47B2-A869-ACBB8B5426A8}"/>
    <cellStyle name="40% - Accent6 160" xfId="37347" xr:uid="{7C03018D-6488-4190-84A3-2F7BCBFD151D}"/>
    <cellStyle name="40% - Accent6 161" xfId="37367" xr:uid="{6E80E44D-A02A-4FF1-921E-213505AA9FF4}"/>
    <cellStyle name="40% - Accent6 162" xfId="37387" xr:uid="{2B6E9889-E1CD-4166-AAED-5935F28339B6}"/>
    <cellStyle name="40% - Accent6 163" xfId="37407" xr:uid="{A73E334A-8683-45A5-9AE9-54E295B10282}"/>
    <cellStyle name="40% - Accent6 164" xfId="37427" xr:uid="{15F73A96-CCC1-4AAB-90AB-EBD34298FB19}"/>
    <cellStyle name="40% - Accent6 165" xfId="37447" xr:uid="{AEC80D51-CC29-44B9-B092-031A1D2B8B14}"/>
    <cellStyle name="40% - Accent6 166" xfId="37467" xr:uid="{C068AFB9-0C00-4E88-80AC-E4FBA36A1A41}"/>
    <cellStyle name="40% - Accent6 167" xfId="37487" xr:uid="{C647D4B4-2429-458B-956F-754D6EB65EF6}"/>
    <cellStyle name="40% - Accent6 168" xfId="37507" xr:uid="{3AB90645-CC14-4360-B4C0-441D4AC4C8EE}"/>
    <cellStyle name="40% - Accent6 169" xfId="37527" xr:uid="{D63DD492-1A70-456F-A60C-B5CF843A8756}"/>
    <cellStyle name="40% - Accent6 17" xfId="992" xr:uid="{A7BF104D-9361-49B4-8BFF-55AE5E6537AB}"/>
    <cellStyle name="40% - Accent6 17 2" xfId="1598" xr:uid="{8BA35C2A-6019-47FD-9019-905023C55485}"/>
    <cellStyle name="40% - Accent6 17 2 2" xfId="2578" xr:uid="{5359AA0F-01E2-4E0B-9242-B570217C3053}"/>
    <cellStyle name="40% - Accent6 17 2 2 2" xfId="4658" xr:uid="{61990A71-748B-4F00-AD1A-FC81FA121619}"/>
    <cellStyle name="40% - Accent6 17 2 2 2 2" xfId="8818" xr:uid="{9EA289E8-49E4-43E5-8205-9826F7730617}"/>
    <cellStyle name="40% - Accent6 17 2 2 2 2 2" xfId="17401" xr:uid="{3AD3B025-4C23-435F-906D-0DC99013445A}"/>
    <cellStyle name="40% - Accent6 17 2 2 2 2 2 2" xfId="35226" xr:uid="{47ACB5D0-B284-4F27-B724-4B5776B5D001}"/>
    <cellStyle name="40% - Accent6 17 2 2 2 2 3" xfId="26726" xr:uid="{C180BD4A-A05C-4A78-967B-80E794BA3816}"/>
    <cellStyle name="40% - Accent6 17 2 2 2 3" xfId="13241" xr:uid="{F48685ED-4354-4769-8973-6B0BC4AFEA36}"/>
    <cellStyle name="40% - Accent6 17 2 2 2 3 2" xfId="31066" xr:uid="{8A2B175D-992C-46B6-8F9F-1C4CB62EB632}"/>
    <cellStyle name="40% - Accent6 17 2 2 2 4" xfId="22566" xr:uid="{43F63BD6-4FBE-4F1C-9370-0B91713A677B}"/>
    <cellStyle name="40% - Accent6 17 2 2 3" xfId="6738" xr:uid="{79BA6C88-F357-4031-BB59-97C62BF0B23F}"/>
    <cellStyle name="40% - Accent6 17 2 2 3 2" xfId="15321" xr:uid="{EDC7AF88-D3DD-4BB8-8E34-4FDD481C4857}"/>
    <cellStyle name="40% - Accent6 17 2 2 3 2 2" xfId="33146" xr:uid="{3090B3F9-7351-4BF7-8CE2-FFBF4EA42B0F}"/>
    <cellStyle name="40% - Accent6 17 2 2 3 3" xfId="24646" xr:uid="{9DA12792-7557-4980-9541-87E6A23ABFD7}"/>
    <cellStyle name="40% - Accent6 17 2 2 4" xfId="11161" xr:uid="{8F13FA0B-34FE-4DEB-B80B-B5227BE90250}"/>
    <cellStyle name="40% - Accent6 17 2 2 4 2" xfId="28986" xr:uid="{59EAF6A9-0E87-4915-89A6-B67BFCC3AD27}"/>
    <cellStyle name="40% - Accent6 17 2 2 5" xfId="20486" xr:uid="{E6261C5E-D941-4D10-94A4-050B391260A0}"/>
    <cellStyle name="40% - Accent6 17 2 3" xfId="3678" xr:uid="{C3977480-798C-47D9-B054-04AD1B256173}"/>
    <cellStyle name="40% - Accent6 17 2 3 2" xfId="7838" xr:uid="{9442C73F-DB2F-4C6D-939F-DB2C4A384391}"/>
    <cellStyle name="40% - Accent6 17 2 3 2 2" xfId="16421" xr:uid="{7CF1A8C1-05EC-46BA-B5F8-EAD7FE2E2040}"/>
    <cellStyle name="40% - Accent6 17 2 3 2 2 2" xfId="34246" xr:uid="{CD91CF87-439F-462C-BD9A-84E1EED2A8EA}"/>
    <cellStyle name="40% - Accent6 17 2 3 2 3" xfId="25746" xr:uid="{5A39610C-C854-4BD9-8445-BA44997B02E9}"/>
    <cellStyle name="40% - Accent6 17 2 3 3" xfId="12261" xr:uid="{C2A9B9C7-5BE7-4672-BD5D-ED1CA395991F}"/>
    <cellStyle name="40% - Accent6 17 2 3 3 2" xfId="30086" xr:uid="{4D5433BB-8EF9-46EE-9ADF-8920D0FBCE9E}"/>
    <cellStyle name="40% - Accent6 17 2 3 4" xfId="21586" xr:uid="{4CE90DC3-C50A-4FAE-9E6A-8DFEA271BCF6}"/>
    <cellStyle name="40% - Accent6 17 2 4" xfId="5758" xr:uid="{5EF1F51E-FEF5-4846-B5A4-631BE8F7B737}"/>
    <cellStyle name="40% - Accent6 17 2 4 2" xfId="14341" xr:uid="{38FC3C2E-91B8-4B86-B39C-B3082A360A60}"/>
    <cellStyle name="40% - Accent6 17 2 4 2 2" xfId="32166" xr:uid="{CAD6F529-7E0A-4519-A45E-C178CF258AAD}"/>
    <cellStyle name="40% - Accent6 17 2 4 3" xfId="23666" xr:uid="{E9C0BDC1-4C70-43B5-97EC-96704295C60B}"/>
    <cellStyle name="40% - Accent6 17 2 5" xfId="10181" xr:uid="{3274FEEB-EB90-49F9-A634-36982B9A205E}"/>
    <cellStyle name="40% - Accent6 17 2 5 2" xfId="28006" xr:uid="{3C435ECC-ADEE-441F-A5E5-6718FBA07D98}"/>
    <cellStyle name="40% - Accent6 17 2 6" xfId="19506" xr:uid="{896FB81D-370A-4EFB-98BE-457FCF463430}"/>
    <cellStyle name="40% - Accent6 17 3" xfId="2098" xr:uid="{E33FF67B-A070-4E92-880D-81CF02530C42}"/>
    <cellStyle name="40% - Accent6 17 3 2" xfId="4178" xr:uid="{2B4AC5EB-907E-4D80-BCFC-29A2514A4A5C}"/>
    <cellStyle name="40% - Accent6 17 3 2 2" xfId="8338" xr:uid="{54B19AF9-2DA0-4A2E-9A6D-B98DB594E828}"/>
    <cellStyle name="40% - Accent6 17 3 2 2 2" xfId="16921" xr:uid="{510BEC6D-03F5-4CF2-BC57-F15CCF2BDE88}"/>
    <cellStyle name="40% - Accent6 17 3 2 2 2 2" xfId="34746" xr:uid="{3BE71917-016D-4E79-A7C3-A6B5C26FADEC}"/>
    <cellStyle name="40% - Accent6 17 3 2 2 3" xfId="26246" xr:uid="{38463702-7BA9-4CA4-BE55-93827927EFFD}"/>
    <cellStyle name="40% - Accent6 17 3 2 3" xfId="12761" xr:uid="{F1C573F9-1985-425F-BD38-4D2C670E8D53}"/>
    <cellStyle name="40% - Accent6 17 3 2 3 2" xfId="30586" xr:uid="{B55A7BEF-279E-44AB-BC51-759604A17F1D}"/>
    <cellStyle name="40% - Accent6 17 3 2 4" xfId="22086" xr:uid="{C6B868DE-6BB0-456B-AD66-4ABB726E7A59}"/>
    <cellStyle name="40% - Accent6 17 3 3" xfId="6258" xr:uid="{B307B5E3-946E-4177-9E7D-F037005450F1}"/>
    <cellStyle name="40% - Accent6 17 3 3 2" xfId="14841" xr:uid="{B6F18EDF-9725-470B-B678-A27A93220F31}"/>
    <cellStyle name="40% - Accent6 17 3 3 2 2" xfId="32666" xr:uid="{BE676D65-C0FC-4389-AB09-58B6814C6C31}"/>
    <cellStyle name="40% - Accent6 17 3 3 3" xfId="24166" xr:uid="{47789D7D-8165-49D5-8ECB-8EE979E62546}"/>
    <cellStyle name="40% - Accent6 17 3 4" xfId="10681" xr:uid="{60C41A4E-EAF9-4CE9-BD33-05EA64C8098A}"/>
    <cellStyle name="40% - Accent6 17 3 4 2" xfId="28506" xr:uid="{917D68E2-FF82-40DE-87EA-7DE5FD00266F}"/>
    <cellStyle name="40% - Accent6 17 3 5" xfId="20006" xr:uid="{7DD7763A-93F9-469D-BE34-E7D687E0F862}"/>
    <cellStyle name="40% - Accent6 17 4" xfId="3198" xr:uid="{8FC78B2B-2A5D-40DD-B21F-C112A0D06359}"/>
    <cellStyle name="40% - Accent6 17 4 2" xfId="7358" xr:uid="{C70A2FC2-3DD2-41A8-B285-CD1CC9B63411}"/>
    <cellStyle name="40% - Accent6 17 4 2 2" xfId="15941" xr:uid="{3037F7D7-7464-40BB-B91D-331C63F467AA}"/>
    <cellStyle name="40% - Accent6 17 4 2 2 2" xfId="33766" xr:uid="{5EA95CC6-33A9-4914-A57B-14CF39F32748}"/>
    <cellStyle name="40% - Accent6 17 4 2 3" xfId="25266" xr:uid="{616AB918-E0E0-492D-9F72-33D4154B0FE6}"/>
    <cellStyle name="40% - Accent6 17 4 3" xfId="11781" xr:uid="{04CEBD5A-DA3E-4B12-BE85-642CF8CDE599}"/>
    <cellStyle name="40% - Accent6 17 4 3 2" xfId="29606" xr:uid="{F4F2D304-5E1F-4D47-B252-2D097D23572F}"/>
    <cellStyle name="40% - Accent6 17 4 4" xfId="21106" xr:uid="{23EBED07-D6FA-4D28-A81C-8B27A61E9695}"/>
    <cellStyle name="40% - Accent6 17 5" xfId="5278" xr:uid="{A76D2B11-8B8A-4D84-817D-894EE137EA41}"/>
    <cellStyle name="40% - Accent6 17 5 2" xfId="13861" xr:uid="{1C02DABA-4EAE-44DB-AE70-3C80E59E0176}"/>
    <cellStyle name="40% - Accent6 17 5 2 2" xfId="31686" xr:uid="{6E30C0C7-D54C-45C1-AD46-E3172DA5AB4F}"/>
    <cellStyle name="40% - Accent6 17 5 3" xfId="23186" xr:uid="{9E00D05B-8A20-4539-A9E3-0A1CB0D9D44E}"/>
    <cellStyle name="40% - Accent6 17 6" xfId="9701" xr:uid="{C6CA0659-FEBB-4834-855D-40637FA05A5C}"/>
    <cellStyle name="40% - Accent6 17 6 2" xfId="27526" xr:uid="{206FD940-07E1-4325-A958-0A623FF21D27}"/>
    <cellStyle name="40% - Accent6 17 7" xfId="19026" xr:uid="{498DF1F4-7A15-4748-BC93-D6D2EFCA7B14}"/>
    <cellStyle name="40% - Accent6 170" xfId="37547" xr:uid="{34E68F39-126B-4B47-9B7B-7BF5E3FEF9B7}"/>
    <cellStyle name="40% - Accent6 171" xfId="37567" xr:uid="{31EA1874-7EA6-4DFE-BA00-FC23B271E37A}"/>
    <cellStyle name="40% - Accent6 172" xfId="37587" xr:uid="{45A62B20-0D7C-4ED1-AB08-B528EA7B734E}"/>
    <cellStyle name="40% - Accent6 173" xfId="37607" xr:uid="{8624CE53-DD09-4C42-B015-AFEE87CB53CB}"/>
    <cellStyle name="40% - Accent6 174" xfId="37627" xr:uid="{F6793D15-15CC-4494-A349-9F1D51000038}"/>
    <cellStyle name="40% - Accent6 175" xfId="37647" xr:uid="{941C2F9B-F973-4AF7-91D7-DEB986FFFB25}"/>
    <cellStyle name="40% - Accent6 176" xfId="37667" xr:uid="{A1D22D55-426F-4998-9544-8E906F0CFE08}"/>
    <cellStyle name="40% - Accent6 177" xfId="37687" xr:uid="{F3D0EA4E-2D9A-45A7-8F6A-AC38716E15F4}"/>
    <cellStyle name="40% - Accent6 178" xfId="37707" xr:uid="{E6FDA4B4-0BB7-4C6A-BF17-B82D3F8E6657}"/>
    <cellStyle name="40% - Accent6 179" xfId="37727" xr:uid="{49EB0301-B98E-45E8-A3A7-B48D1B0646A4}"/>
    <cellStyle name="40% - Accent6 18" xfId="1012" xr:uid="{1477D433-DCE9-46F7-976B-A1DDB813BC60}"/>
    <cellStyle name="40% - Accent6 18 2" xfId="1618" xr:uid="{063FE717-313F-4BFD-8C27-BAA8D5D3E20C}"/>
    <cellStyle name="40% - Accent6 18 2 2" xfId="2598" xr:uid="{A3D55471-B7D3-4AFD-AC7C-D1BAEEB80606}"/>
    <cellStyle name="40% - Accent6 18 2 2 2" xfId="4678" xr:uid="{D163BC7D-3090-4853-A496-28A8B750182B}"/>
    <cellStyle name="40% - Accent6 18 2 2 2 2" xfId="8838" xr:uid="{47B30DFC-4068-4BB0-AEE4-81088F9611B6}"/>
    <cellStyle name="40% - Accent6 18 2 2 2 2 2" xfId="17421" xr:uid="{F72F708B-DF87-47B3-A6E2-AAEF13170878}"/>
    <cellStyle name="40% - Accent6 18 2 2 2 2 2 2" xfId="35246" xr:uid="{97F785D0-2BB0-465B-98E1-FC83D73E93DC}"/>
    <cellStyle name="40% - Accent6 18 2 2 2 2 3" xfId="26746" xr:uid="{CF7BB476-49BD-47C9-B5EC-F31AE57C9E20}"/>
    <cellStyle name="40% - Accent6 18 2 2 2 3" xfId="13261" xr:uid="{178F8E49-192F-4BA4-BD4B-62259BF81401}"/>
    <cellStyle name="40% - Accent6 18 2 2 2 3 2" xfId="31086" xr:uid="{070E004B-ACBB-4C9C-86C6-59FD6E5BD5F9}"/>
    <cellStyle name="40% - Accent6 18 2 2 2 4" xfId="22586" xr:uid="{FFA9EAEE-8C36-4F21-8252-B8D739C0B891}"/>
    <cellStyle name="40% - Accent6 18 2 2 3" xfId="6758" xr:uid="{472D1E14-4C00-45F9-867C-45418897CFC0}"/>
    <cellStyle name="40% - Accent6 18 2 2 3 2" xfId="15341" xr:uid="{80AA2C17-3D89-4F4C-9F02-4744BD4B6A45}"/>
    <cellStyle name="40% - Accent6 18 2 2 3 2 2" xfId="33166" xr:uid="{513C7AD4-74B6-4E0D-915F-6128829BDAD6}"/>
    <cellStyle name="40% - Accent6 18 2 2 3 3" xfId="24666" xr:uid="{5635B00B-88BC-4564-8E25-6615FE023EF5}"/>
    <cellStyle name="40% - Accent6 18 2 2 4" xfId="11181" xr:uid="{3B1BEA02-727D-42F8-9F20-E9604F36C823}"/>
    <cellStyle name="40% - Accent6 18 2 2 4 2" xfId="29006" xr:uid="{DB24C157-E24B-4E30-A87D-B6A0F8FCEC37}"/>
    <cellStyle name="40% - Accent6 18 2 2 5" xfId="20506" xr:uid="{4F5A4EEE-3E78-4050-9EE0-F2B3EC36120B}"/>
    <cellStyle name="40% - Accent6 18 2 3" xfId="3698" xr:uid="{ADABDF7A-DD7F-4048-AB57-273C214C7E1E}"/>
    <cellStyle name="40% - Accent6 18 2 3 2" xfId="7858" xr:uid="{2CA90740-3687-45BD-AEA7-F5F454B27313}"/>
    <cellStyle name="40% - Accent6 18 2 3 2 2" xfId="16441" xr:uid="{3715771E-2866-4770-BD59-6FD3B6E6FD38}"/>
    <cellStyle name="40% - Accent6 18 2 3 2 2 2" xfId="34266" xr:uid="{9F8EE29D-03AE-43DF-8C01-9338F5FBD798}"/>
    <cellStyle name="40% - Accent6 18 2 3 2 3" xfId="25766" xr:uid="{10A40969-154C-46D2-B3DD-75B9AE1A06F6}"/>
    <cellStyle name="40% - Accent6 18 2 3 3" xfId="12281" xr:uid="{34A76A56-82B8-4093-B83E-2EEF8E109172}"/>
    <cellStyle name="40% - Accent6 18 2 3 3 2" xfId="30106" xr:uid="{17DA2D71-663E-46EB-8526-6188B73C1539}"/>
    <cellStyle name="40% - Accent6 18 2 3 4" xfId="21606" xr:uid="{A18468A8-97DA-46AE-AF0C-786932972D24}"/>
    <cellStyle name="40% - Accent6 18 2 4" xfId="5778" xr:uid="{634A818B-01F7-43CA-8D97-49EE5C316140}"/>
    <cellStyle name="40% - Accent6 18 2 4 2" xfId="14361" xr:uid="{EB07F264-0B6C-4275-B5D2-BB8820FAF0BC}"/>
    <cellStyle name="40% - Accent6 18 2 4 2 2" xfId="32186" xr:uid="{851E15D6-2B99-4DA0-8431-A94CF5B91EC3}"/>
    <cellStyle name="40% - Accent6 18 2 4 3" xfId="23686" xr:uid="{07EAD426-9C8E-43AC-865D-C18806B0EF7C}"/>
    <cellStyle name="40% - Accent6 18 2 5" xfId="10201" xr:uid="{857A4839-E60E-4250-AF97-1E598D7B4934}"/>
    <cellStyle name="40% - Accent6 18 2 5 2" xfId="28026" xr:uid="{9D6583BE-966B-410F-895C-98C3C167D05E}"/>
    <cellStyle name="40% - Accent6 18 2 6" xfId="19526" xr:uid="{1201F19F-41C4-4A48-AC9E-01228070438E}"/>
    <cellStyle name="40% - Accent6 18 3" xfId="2118" xr:uid="{F3528EDB-3921-4124-8AD0-A4EE85093446}"/>
    <cellStyle name="40% - Accent6 18 3 2" xfId="4198" xr:uid="{CAC244FE-299B-4496-B7C6-8177B3B445A3}"/>
    <cellStyle name="40% - Accent6 18 3 2 2" xfId="8358" xr:uid="{096B4162-3757-4F1B-92D8-2E70E3774444}"/>
    <cellStyle name="40% - Accent6 18 3 2 2 2" xfId="16941" xr:uid="{EBEBD6E1-890A-4A7E-AFBF-93970CACE124}"/>
    <cellStyle name="40% - Accent6 18 3 2 2 2 2" xfId="34766" xr:uid="{CE75A629-26A6-4881-AD15-A49236EDFC7E}"/>
    <cellStyle name="40% - Accent6 18 3 2 2 3" xfId="26266" xr:uid="{BF5B9A86-CD8D-4134-9B29-E7878357B043}"/>
    <cellStyle name="40% - Accent6 18 3 2 3" xfId="12781" xr:uid="{80874D6A-310C-45E2-81DD-9034649BFEA1}"/>
    <cellStyle name="40% - Accent6 18 3 2 3 2" xfId="30606" xr:uid="{C20CEDE8-58A3-4721-954C-294F87CDBA9A}"/>
    <cellStyle name="40% - Accent6 18 3 2 4" xfId="22106" xr:uid="{975F5CD4-0B8F-476D-9C2E-C2B08DC06B85}"/>
    <cellStyle name="40% - Accent6 18 3 3" xfId="6278" xr:uid="{4BD6AEBC-B722-4488-8ED5-5C026D3FEE20}"/>
    <cellStyle name="40% - Accent6 18 3 3 2" xfId="14861" xr:uid="{DA350327-C1A2-475D-BC1A-F262BF1EAC5E}"/>
    <cellStyle name="40% - Accent6 18 3 3 2 2" xfId="32686" xr:uid="{B83635F0-E7D0-44DB-A8F3-79D5C6A1DF84}"/>
    <cellStyle name="40% - Accent6 18 3 3 3" xfId="24186" xr:uid="{46124108-AC48-4BE7-93C8-9BBE4770B458}"/>
    <cellStyle name="40% - Accent6 18 3 4" xfId="10701" xr:uid="{C07F9ECB-F4CE-44AB-AA1C-6145696CD424}"/>
    <cellStyle name="40% - Accent6 18 3 4 2" xfId="28526" xr:uid="{3D4A54C5-F16E-4710-9EB9-E9B6FA1F5A6E}"/>
    <cellStyle name="40% - Accent6 18 3 5" xfId="20026" xr:uid="{C797DE53-D0EC-4152-9C58-3C6D90D7EC09}"/>
    <cellStyle name="40% - Accent6 18 4" xfId="3218" xr:uid="{BAA82040-67C5-43E6-A880-94DD0DE46DEF}"/>
    <cellStyle name="40% - Accent6 18 4 2" xfId="7378" xr:uid="{98D9EB66-E949-43BC-BC03-205038332AEA}"/>
    <cellStyle name="40% - Accent6 18 4 2 2" xfId="15961" xr:uid="{2D169258-0DE5-471E-9AAE-7C58DFCF25E0}"/>
    <cellStyle name="40% - Accent6 18 4 2 2 2" xfId="33786" xr:uid="{4B023AE9-8586-4C54-A5D7-1357F6D91845}"/>
    <cellStyle name="40% - Accent6 18 4 2 3" xfId="25286" xr:uid="{C935FA1C-478D-4C72-AD94-BFE89FEAB3F6}"/>
    <cellStyle name="40% - Accent6 18 4 3" xfId="11801" xr:uid="{E75F9FF9-FAED-4DE3-AF89-7953254DCDE4}"/>
    <cellStyle name="40% - Accent6 18 4 3 2" xfId="29626" xr:uid="{75B3322B-A12D-48F1-8F42-BFE0FD4609C2}"/>
    <cellStyle name="40% - Accent6 18 4 4" xfId="21126" xr:uid="{8E0BE00B-480F-460D-967C-1BFE05104D3B}"/>
    <cellStyle name="40% - Accent6 18 5" xfId="5298" xr:uid="{953F6726-B3DD-4D14-9465-4ACC3CBFEDCF}"/>
    <cellStyle name="40% - Accent6 18 5 2" xfId="13881" xr:uid="{66AE37F4-AB4B-4FAA-B2D1-3CC3D4FF6D98}"/>
    <cellStyle name="40% - Accent6 18 5 2 2" xfId="31706" xr:uid="{7F4C7423-1530-4FEC-907D-1B63B001EDFE}"/>
    <cellStyle name="40% - Accent6 18 5 3" xfId="23206" xr:uid="{04D35BC1-4ABF-4CC2-81E9-1F18E7E9B57B}"/>
    <cellStyle name="40% - Accent6 18 6" xfId="9721" xr:uid="{DAB1E607-7F42-44A3-B897-FA156D240C2C}"/>
    <cellStyle name="40% - Accent6 18 6 2" xfId="27546" xr:uid="{8D57ABE2-F293-4E63-8FC7-D2D50AAF6B93}"/>
    <cellStyle name="40% - Accent6 18 7" xfId="19046" xr:uid="{638BF1C6-F2A3-4625-A574-BCAB640FDBD0}"/>
    <cellStyle name="40% - Accent6 180" xfId="37747" xr:uid="{4D8703CF-7CD4-4CA5-A431-BF1277FF50A3}"/>
    <cellStyle name="40% - Accent6 181" xfId="37767" xr:uid="{F8B1004D-0589-476E-AD96-26517B140957}"/>
    <cellStyle name="40% - Accent6 182" xfId="37787" xr:uid="{2C16D946-2BEC-4CFA-8D8F-E122D91345D2}"/>
    <cellStyle name="40% - Accent6 183" xfId="37807" xr:uid="{5121B763-91DE-4B44-B4F3-1A1C96D3182E}"/>
    <cellStyle name="40% - Accent6 184" xfId="37827" xr:uid="{F51E2F53-D9B7-4122-A3CF-1B491F4371F7}"/>
    <cellStyle name="40% - Accent6 185" xfId="37847" xr:uid="{27303AB9-D50B-4175-A2A2-15029572ADE2}"/>
    <cellStyle name="40% - Accent6 186" xfId="37867" xr:uid="{6DB14EEC-4581-48E4-A197-9733C516B192}"/>
    <cellStyle name="40% - Accent6 187" xfId="37887" xr:uid="{4F52F267-64D0-4CAB-9065-DF44F6341B29}"/>
    <cellStyle name="40% - Accent6 188" xfId="37907" xr:uid="{5A16EE37-9A02-4430-B2B9-BF709F809581}"/>
    <cellStyle name="40% - Accent6 189" xfId="37927" xr:uid="{8A504632-E348-4E09-9BF1-4B3DD8CE7124}"/>
    <cellStyle name="40% - Accent6 19" xfId="1032" xr:uid="{5D4B4010-8FBD-4E6C-A6A4-A4830CF909A4}"/>
    <cellStyle name="40% - Accent6 19 2" xfId="1638" xr:uid="{5E005551-3657-411F-B2AC-01C498A665B8}"/>
    <cellStyle name="40% - Accent6 19 2 2" xfId="2618" xr:uid="{C03032AC-472C-4971-8E4D-25E299F3481C}"/>
    <cellStyle name="40% - Accent6 19 2 2 2" xfId="4698" xr:uid="{83C7E2ED-8C6E-4386-8194-11CCC8EA1630}"/>
    <cellStyle name="40% - Accent6 19 2 2 2 2" xfId="8858" xr:uid="{96ACF63E-C5A6-4D46-B0A4-BCB693D07DA6}"/>
    <cellStyle name="40% - Accent6 19 2 2 2 2 2" xfId="17441" xr:uid="{FEB549E9-3D4E-468E-A55B-EE04C5770666}"/>
    <cellStyle name="40% - Accent6 19 2 2 2 2 2 2" xfId="35266" xr:uid="{6C11FD0C-91D6-4C0A-B54F-374673050A5F}"/>
    <cellStyle name="40% - Accent6 19 2 2 2 2 3" xfId="26766" xr:uid="{42367B00-9CB1-49EE-9A8B-3737E867DE38}"/>
    <cellStyle name="40% - Accent6 19 2 2 2 3" xfId="13281" xr:uid="{88060114-07AB-456D-A3B9-A4EC32B769D7}"/>
    <cellStyle name="40% - Accent6 19 2 2 2 3 2" xfId="31106" xr:uid="{7A6B455B-2DA8-43FB-9E87-E6AC86AAEC85}"/>
    <cellStyle name="40% - Accent6 19 2 2 2 4" xfId="22606" xr:uid="{BB687118-07E5-43B2-A678-5C9F5A896BFA}"/>
    <cellStyle name="40% - Accent6 19 2 2 3" xfId="6778" xr:uid="{8DA51F7B-F68A-4342-95AE-F63652485A1D}"/>
    <cellStyle name="40% - Accent6 19 2 2 3 2" xfId="15361" xr:uid="{DC68FE8A-227B-49F9-845B-D8006129B9C2}"/>
    <cellStyle name="40% - Accent6 19 2 2 3 2 2" xfId="33186" xr:uid="{532E9DB2-93E4-43F5-A9D9-4EBFDAC0D50C}"/>
    <cellStyle name="40% - Accent6 19 2 2 3 3" xfId="24686" xr:uid="{F41CCFDE-23A0-4143-A88C-01976BDB9BAF}"/>
    <cellStyle name="40% - Accent6 19 2 2 4" xfId="11201" xr:uid="{DD849B0E-0089-4BF9-9680-E28B4F7F353D}"/>
    <cellStyle name="40% - Accent6 19 2 2 4 2" xfId="29026" xr:uid="{2DCBBC6A-4418-4F44-9A24-9D2CBCC8DBCD}"/>
    <cellStyle name="40% - Accent6 19 2 2 5" xfId="20526" xr:uid="{79A19D8B-716A-4959-9DBA-FDD3D77D6899}"/>
    <cellStyle name="40% - Accent6 19 2 3" xfId="3718" xr:uid="{053DDEC9-8BE6-408F-A90F-AE3CCAA7FB17}"/>
    <cellStyle name="40% - Accent6 19 2 3 2" xfId="7878" xr:uid="{10445E07-B42A-4876-85D0-8626F76EDEDD}"/>
    <cellStyle name="40% - Accent6 19 2 3 2 2" xfId="16461" xr:uid="{B5FC18F3-D591-4E82-A60C-DC8D43EFCB80}"/>
    <cellStyle name="40% - Accent6 19 2 3 2 2 2" xfId="34286" xr:uid="{BFE1BFFF-EEE2-41BE-8146-F9D5A6903D05}"/>
    <cellStyle name="40% - Accent6 19 2 3 2 3" xfId="25786" xr:uid="{EFEF220F-BDC7-4382-8D31-F7CCA6988E2A}"/>
    <cellStyle name="40% - Accent6 19 2 3 3" xfId="12301" xr:uid="{BC158906-8F18-4CA4-8066-9D6A82DA5997}"/>
    <cellStyle name="40% - Accent6 19 2 3 3 2" xfId="30126" xr:uid="{54789285-5443-4C64-A96C-A60FE5A137A6}"/>
    <cellStyle name="40% - Accent6 19 2 3 4" xfId="21626" xr:uid="{152F6B28-ED79-4832-9BB9-7A1B105C2FD8}"/>
    <cellStyle name="40% - Accent6 19 2 4" xfId="5798" xr:uid="{708B4227-86BD-476F-8B8E-E5E3DFC48A22}"/>
    <cellStyle name="40% - Accent6 19 2 4 2" xfId="14381" xr:uid="{266FA8F2-DAEC-45BE-BFA8-DC5FAA312FF5}"/>
    <cellStyle name="40% - Accent6 19 2 4 2 2" xfId="32206" xr:uid="{BA4D8030-0B92-4143-84A9-7A66978940E9}"/>
    <cellStyle name="40% - Accent6 19 2 4 3" xfId="23706" xr:uid="{6FFFACB9-1BC8-4A5A-9952-199AFDBB2CF2}"/>
    <cellStyle name="40% - Accent6 19 2 5" xfId="10221" xr:uid="{D07E88F2-8709-4C95-A793-9116EDADD0A6}"/>
    <cellStyle name="40% - Accent6 19 2 5 2" xfId="28046" xr:uid="{B8DB2B24-EF23-445B-AAB7-7BA6911AF5CC}"/>
    <cellStyle name="40% - Accent6 19 2 6" xfId="19546" xr:uid="{AEA857BC-BDA4-412B-BA56-79A971189983}"/>
    <cellStyle name="40% - Accent6 19 3" xfId="2138" xr:uid="{E0411680-F999-4942-BE6E-BAC27FD1195B}"/>
    <cellStyle name="40% - Accent6 19 3 2" xfId="4218" xr:uid="{665F643C-DDC4-43E3-B593-43B6A62FDAB6}"/>
    <cellStyle name="40% - Accent6 19 3 2 2" xfId="8378" xr:uid="{04F7F7BD-5D17-4C3C-ADF6-4DBAAB7BC742}"/>
    <cellStyle name="40% - Accent6 19 3 2 2 2" xfId="16961" xr:uid="{B690B20A-0663-4536-B810-2C0A9E22FB00}"/>
    <cellStyle name="40% - Accent6 19 3 2 2 2 2" xfId="34786" xr:uid="{1D8DB2B9-4D1B-4C51-97B4-BD44738779AE}"/>
    <cellStyle name="40% - Accent6 19 3 2 2 3" xfId="26286" xr:uid="{CC06F057-AB32-417A-8B9E-88AB27AF9E7D}"/>
    <cellStyle name="40% - Accent6 19 3 2 3" xfId="12801" xr:uid="{486CE4F8-D1D9-4F0E-995A-53A4649D4A57}"/>
    <cellStyle name="40% - Accent6 19 3 2 3 2" xfId="30626" xr:uid="{4A075B92-38F4-4CD3-8391-F2E0745B6333}"/>
    <cellStyle name="40% - Accent6 19 3 2 4" xfId="22126" xr:uid="{5F955426-9D6F-47D3-A1B0-93AB7833D8C2}"/>
    <cellStyle name="40% - Accent6 19 3 3" xfId="6298" xr:uid="{4937BA45-6051-48A1-9ABB-6AD98A3A9E0A}"/>
    <cellStyle name="40% - Accent6 19 3 3 2" xfId="14881" xr:uid="{04E67284-77A4-423D-8A7C-43500D886FB2}"/>
    <cellStyle name="40% - Accent6 19 3 3 2 2" xfId="32706" xr:uid="{533071A8-1C1F-4155-A8FE-A4BAEBF60BE5}"/>
    <cellStyle name="40% - Accent6 19 3 3 3" xfId="24206" xr:uid="{A7F1113B-84A6-4941-B746-77C3AD63AA99}"/>
    <cellStyle name="40% - Accent6 19 3 4" xfId="10721" xr:uid="{6D5373CD-03D6-4F6F-B566-34B24E705478}"/>
    <cellStyle name="40% - Accent6 19 3 4 2" xfId="28546" xr:uid="{08D6A799-DCAD-4E2D-B0D0-830BA26D4C7F}"/>
    <cellStyle name="40% - Accent6 19 3 5" xfId="20046" xr:uid="{6CFEB577-F87D-4F97-8BEB-6C48D8AF65DF}"/>
    <cellStyle name="40% - Accent6 19 4" xfId="3238" xr:uid="{B43B340B-62D1-4AA8-BAE7-0C70C9C49FFF}"/>
    <cellStyle name="40% - Accent6 19 4 2" xfId="7398" xr:uid="{F4D817B2-1E01-4F60-BDA7-AEC957EC806E}"/>
    <cellStyle name="40% - Accent6 19 4 2 2" xfId="15981" xr:uid="{8BB479A9-BEC0-43F2-A95E-640C310C1AE6}"/>
    <cellStyle name="40% - Accent6 19 4 2 2 2" xfId="33806" xr:uid="{17C437AC-2FF7-4E43-94F1-DEE87CE59493}"/>
    <cellStyle name="40% - Accent6 19 4 2 3" xfId="25306" xr:uid="{91C9D4F5-C11E-47F9-8C8B-3EA6D23CFEB1}"/>
    <cellStyle name="40% - Accent6 19 4 3" xfId="11821" xr:uid="{B820D23F-14F1-47B2-93BC-D5E9AD42A860}"/>
    <cellStyle name="40% - Accent6 19 4 3 2" xfId="29646" xr:uid="{4C5F22EE-100A-479F-A575-865DF22E5BB7}"/>
    <cellStyle name="40% - Accent6 19 4 4" xfId="21146" xr:uid="{3ACE06A0-0F2C-4AD3-8FE1-A379BB4F845F}"/>
    <cellStyle name="40% - Accent6 19 5" xfId="5318" xr:uid="{3E854B6A-63F6-4B19-840D-C2F5E341CA47}"/>
    <cellStyle name="40% - Accent6 19 5 2" xfId="13901" xr:uid="{F93AF5E3-EA1F-419D-9386-E06FDAB9A86F}"/>
    <cellStyle name="40% - Accent6 19 5 2 2" xfId="31726" xr:uid="{53A2C38B-7F48-4A09-8709-A21A4ED652C3}"/>
    <cellStyle name="40% - Accent6 19 5 3" xfId="23226" xr:uid="{BAF7196E-AC4D-469C-A390-8D755BF10652}"/>
    <cellStyle name="40% - Accent6 19 6" xfId="9741" xr:uid="{3FD0EC99-360A-4863-96FD-12D630E2FBF2}"/>
    <cellStyle name="40% - Accent6 19 6 2" xfId="27566" xr:uid="{0828D002-0FF5-4CF5-8520-5F1C6BCF9049}"/>
    <cellStyle name="40% - Accent6 19 7" xfId="19066" xr:uid="{F0ADE0D3-93CE-4ECD-96FF-3BDEE6C86A37}"/>
    <cellStyle name="40% - Accent6 190" xfId="37947" xr:uid="{F9EC5E4C-8CDC-4122-98E5-D0DD57794625}"/>
    <cellStyle name="40% - Accent6 191" xfId="37967" xr:uid="{32810AC2-E932-48C5-800C-712AC7A1805A}"/>
    <cellStyle name="40% - Accent6 192" xfId="37987" xr:uid="{49E171B1-A94F-4476-8DD2-0A31D3A99E91}"/>
    <cellStyle name="40% - Accent6 193" xfId="38007" xr:uid="{E9C9643A-D60C-4DA3-B3AC-B7F87F43B433}"/>
    <cellStyle name="40% - Accent6 194" xfId="38027" xr:uid="{A052964A-9C2A-4FB7-B919-0DC5860A238D}"/>
    <cellStyle name="40% - Accent6 195" xfId="38047" xr:uid="{65A2ACBB-DB53-44C4-8FAB-E30C2E9C252A}"/>
    <cellStyle name="40% - Accent6 196" xfId="38067" xr:uid="{DA6F2B47-87DC-464E-A05D-3E4C4F396B8B}"/>
    <cellStyle name="40% - Accent6 197" xfId="38087" xr:uid="{8BCC819F-B372-411F-8821-C685E52FEA93}"/>
    <cellStyle name="40% - Accent6 198" xfId="38107" xr:uid="{319C710B-0D80-4BB1-AF05-E0B466AC997C}"/>
    <cellStyle name="40% - Accent6 199" xfId="38127" xr:uid="{6937D3D1-8937-4068-8233-3E1F66CB0D96}"/>
    <cellStyle name="40% - Accent6 2" xfId="140" xr:uid="{00000000-0005-0000-0000-00002D000000}"/>
    <cellStyle name="40% - Accent6 2 2" xfId="463" xr:uid="{57CC811C-4A23-4771-96F5-1468EF3A45EB}"/>
    <cellStyle name="40% - Accent6 2 2 2" xfId="1193" xr:uid="{040B32EB-9527-4899-9C34-BE007C15C30A}"/>
    <cellStyle name="40% - Accent6 2 2 2 2" xfId="2298" xr:uid="{B81ACD73-EF73-4236-A0D8-0E8E636A48BA}"/>
    <cellStyle name="40% - Accent6 2 2 2 2 2" xfId="4378" xr:uid="{11CCDB7A-E359-4C82-8997-503A300C45C4}"/>
    <cellStyle name="40% - Accent6 2 2 2 2 2 2" xfId="8538" xr:uid="{475AD43C-FD63-4621-8E82-54165E1D5E32}"/>
    <cellStyle name="40% - Accent6 2 2 2 2 2 2 2" xfId="17121" xr:uid="{1EC40DAF-37E4-41F2-91A6-EBED9D2F746A}"/>
    <cellStyle name="40% - Accent6 2 2 2 2 2 2 2 2" xfId="34946" xr:uid="{28F1F1E4-A497-496C-A4B0-E32E73C769A8}"/>
    <cellStyle name="40% - Accent6 2 2 2 2 2 2 3" xfId="26446" xr:uid="{37258170-62CE-4524-A0CB-EDCCE413AEFF}"/>
    <cellStyle name="40% - Accent6 2 2 2 2 2 3" xfId="12961" xr:uid="{ED94A849-E1E1-4486-A144-F317514772BB}"/>
    <cellStyle name="40% - Accent6 2 2 2 2 2 3 2" xfId="30786" xr:uid="{672C7230-08C1-414E-8FA3-431069BC2895}"/>
    <cellStyle name="40% - Accent6 2 2 2 2 2 4" xfId="22286" xr:uid="{168C946E-2745-4146-8ACA-0539686CE9DE}"/>
    <cellStyle name="40% - Accent6 2 2 2 2 3" xfId="6458" xr:uid="{6CCA1943-F100-4DD3-B885-1C2A08BAFFD6}"/>
    <cellStyle name="40% - Accent6 2 2 2 2 3 2" xfId="15041" xr:uid="{996FCE99-872E-4BB3-B5CA-94DFC3629B87}"/>
    <cellStyle name="40% - Accent6 2 2 2 2 3 2 2" xfId="32866" xr:uid="{E05A3FAC-FFFE-40BD-A632-98AC06C11DD2}"/>
    <cellStyle name="40% - Accent6 2 2 2 2 3 3" xfId="24366" xr:uid="{9F38646E-9E84-4C7E-9D23-3B061ED3BA5C}"/>
    <cellStyle name="40% - Accent6 2 2 2 2 4" xfId="10881" xr:uid="{0482461F-699C-4297-9914-AE93C160E6DA}"/>
    <cellStyle name="40% - Accent6 2 2 2 2 4 2" xfId="28706" xr:uid="{8093DAC8-6FBC-4D38-934C-239FDB50CFE7}"/>
    <cellStyle name="40% - Accent6 2 2 2 2 5" xfId="20206" xr:uid="{AC6D2041-6125-428D-8C2A-F997B97642F8}"/>
    <cellStyle name="40% - Accent6 2 2 2 3" xfId="3398" xr:uid="{AE3CC52A-44D4-4AF0-BBE8-828688ADE210}"/>
    <cellStyle name="40% - Accent6 2 2 2 3 2" xfId="7558" xr:uid="{2AB99CC3-DE77-4526-AA69-8CBE6B76FC30}"/>
    <cellStyle name="40% - Accent6 2 2 2 3 2 2" xfId="16141" xr:uid="{3B2698D1-0425-4AE3-8B1D-AC6062F535C4}"/>
    <cellStyle name="40% - Accent6 2 2 2 3 2 2 2" xfId="33966" xr:uid="{9D9F8C1A-7EF0-487A-99C5-DE746BCF095A}"/>
    <cellStyle name="40% - Accent6 2 2 2 3 2 3" xfId="25466" xr:uid="{BD3DD3F0-5DEE-4CDF-9D2F-046792CFE432}"/>
    <cellStyle name="40% - Accent6 2 2 2 3 3" xfId="11981" xr:uid="{F91623FD-CBBA-4346-8644-15576341954D}"/>
    <cellStyle name="40% - Accent6 2 2 2 3 3 2" xfId="29806" xr:uid="{4C4AF967-BE97-4B95-8714-8A99D474A588}"/>
    <cellStyle name="40% - Accent6 2 2 2 3 4" xfId="21306" xr:uid="{2BD57E2C-3C28-46DF-98E0-0017B212CCEF}"/>
    <cellStyle name="40% - Accent6 2 2 2 4" xfId="5478" xr:uid="{810A73DA-B8C7-45DA-8A05-46BA768E7A59}"/>
    <cellStyle name="40% - Accent6 2 2 2 4 2" xfId="14061" xr:uid="{84FD3073-3D62-4B8C-821F-5BF113A48997}"/>
    <cellStyle name="40% - Accent6 2 2 2 4 2 2" xfId="31886" xr:uid="{EA2DAE6D-421C-419F-8553-FC8F2F15B614}"/>
    <cellStyle name="40% - Accent6 2 2 2 4 3" xfId="23386" xr:uid="{005E3228-AA0E-443D-BCD7-F3F7D996B74B}"/>
    <cellStyle name="40% - Accent6 2 2 2 5" xfId="9901" xr:uid="{1BF3C232-97D8-42A2-8229-D1A70ADC45AA}"/>
    <cellStyle name="40% - Accent6 2 2 2 5 2" xfId="27726" xr:uid="{B6BED456-AED7-4E6C-A90A-3F31CDA1D846}"/>
    <cellStyle name="40% - Accent6 2 2 2 6" xfId="19226" xr:uid="{70B71CDE-73C6-409C-8F37-EE50CC24FF62}"/>
    <cellStyle name="40% - Accent6 2 2 3" xfId="1818" xr:uid="{3225E747-37BF-4DC5-BCA7-D342B00E018E}"/>
    <cellStyle name="40% - Accent6 2 2 3 2" xfId="3898" xr:uid="{16865789-0A96-48CE-AFD7-199F92814625}"/>
    <cellStyle name="40% - Accent6 2 2 3 2 2" xfId="8058" xr:uid="{83ACF8E2-0DBE-4DC3-B12C-AFE256FE657B}"/>
    <cellStyle name="40% - Accent6 2 2 3 2 2 2" xfId="16641" xr:uid="{1D89070E-ADDB-42D2-8BD2-762322098935}"/>
    <cellStyle name="40% - Accent6 2 2 3 2 2 2 2" xfId="34466" xr:uid="{A501A635-2F6C-45CB-A651-D4979B53EA4B}"/>
    <cellStyle name="40% - Accent6 2 2 3 2 2 3" xfId="25966" xr:uid="{955B28A7-AF5D-4D8D-86EE-B547589C66F4}"/>
    <cellStyle name="40% - Accent6 2 2 3 2 3" xfId="12481" xr:uid="{B987901E-24D8-4CF4-B5BC-FBDCE9B3C41C}"/>
    <cellStyle name="40% - Accent6 2 2 3 2 3 2" xfId="30306" xr:uid="{5FF13B19-4418-4120-8A27-F8FD72135CAB}"/>
    <cellStyle name="40% - Accent6 2 2 3 2 4" xfId="21806" xr:uid="{CB333808-87C5-4C9A-AB28-362D809BAE1D}"/>
    <cellStyle name="40% - Accent6 2 2 3 3" xfId="5978" xr:uid="{BF855D6F-2B81-428D-9BE0-70ED40331D93}"/>
    <cellStyle name="40% - Accent6 2 2 3 3 2" xfId="14561" xr:uid="{914BE584-B589-43F2-9BE3-52373FE6D770}"/>
    <cellStyle name="40% - Accent6 2 2 3 3 2 2" xfId="32386" xr:uid="{D23DE2F5-707A-4AD8-8F2B-AA419223735D}"/>
    <cellStyle name="40% - Accent6 2 2 3 3 3" xfId="23886" xr:uid="{06753D4D-203D-41D1-ACC1-BF97F2B36B6C}"/>
    <cellStyle name="40% - Accent6 2 2 3 4" xfId="10401" xr:uid="{C01431FE-B5CD-4315-8008-BE392619FAFE}"/>
    <cellStyle name="40% - Accent6 2 2 3 4 2" xfId="28226" xr:uid="{21A9ABC0-13BA-42C3-8CF9-5AABB45917D2}"/>
    <cellStyle name="40% - Accent6 2 2 3 5" xfId="19726" xr:uid="{1ED3B2D2-BC8A-4166-898C-F852F10737A7}"/>
    <cellStyle name="40% - Accent6 2 2 4" xfId="2918" xr:uid="{483B30F7-13A3-470E-8ACB-B61AC45A2FC9}"/>
    <cellStyle name="40% - Accent6 2 2 4 2" xfId="7078" xr:uid="{A924420C-BBD9-4258-BD5C-3E28D7FBFFFF}"/>
    <cellStyle name="40% - Accent6 2 2 4 2 2" xfId="15661" xr:uid="{5A0FEE34-31AD-41CA-857B-6A3C2E895C24}"/>
    <cellStyle name="40% - Accent6 2 2 4 2 2 2" xfId="33486" xr:uid="{9197F85B-7FE0-4C9D-BD11-63F61B130055}"/>
    <cellStyle name="40% - Accent6 2 2 4 2 3" xfId="24986" xr:uid="{8CB9CB7D-12AD-42CE-ADC9-1C6C58EF356C}"/>
    <cellStyle name="40% - Accent6 2 2 4 3" xfId="11501" xr:uid="{B6D55F4C-5C9C-4FBC-806F-6A0604412D3B}"/>
    <cellStyle name="40% - Accent6 2 2 4 3 2" xfId="29326" xr:uid="{74767C6E-BE90-4BF7-9A30-4428CDE89C6D}"/>
    <cellStyle name="40% - Accent6 2 2 4 4" xfId="20826" xr:uid="{BDEEDB6F-1518-47CD-8F80-0F9985228C67}"/>
    <cellStyle name="40% - Accent6 2 2 5" xfId="4998" xr:uid="{8DB1A1CA-E60E-47EB-A6F9-B14545D534D7}"/>
    <cellStyle name="40% - Accent6 2 2 5 2" xfId="13581" xr:uid="{39DAD3FF-9120-4504-B59E-F1EB7685FECB}"/>
    <cellStyle name="40% - Accent6 2 2 5 2 2" xfId="31406" xr:uid="{051EB56C-7EA1-490A-A260-1D073BB3B437}"/>
    <cellStyle name="40% - Accent6 2 2 5 3" xfId="22906" xr:uid="{EC5455DD-64CC-45D7-906D-550127A13F78}"/>
    <cellStyle name="40% - Accent6 2 2 6" xfId="9421" xr:uid="{C301C3F9-A68F-400E-9E31-F48CE2597831}"/>
    <cellStyle name="40% - Accent6 2 2 6 2" xfId="27246" xr:uid="{4B228CCF-FA2F-486C-9EF6-4094606F137F}"/>
    <cellStyle name="40% - Accent6 2 2 7" xfId="18746" xr:uid="{45F174DC-4FC6-4C96-ADCA-234E2F41E019}"/>
    <cellStyle name="40% - Accent6 2 3" xfId="1132" xr:uid="{E4F6F892-6B28-438B-9314-07C6041575E1}"/>
    <cellStyle name="40% - Accent6 2 3 2" xfId="2238" xr:uid="{0269C923-5BD8-47A0-99E0-12DC194F780B}"/>
    <cellStyle name="40% - Accent6 2 3 2 2" xfId="4318" xr:uid="{BF1AD9DD-BB50-4A06-8C1F-9393C8B34C50}"/>
    <cellStyle name="40% - Accent6 2 3 2 2 2" xfId="8478" xr:uid="{C18912FA-D95E-4087-96D1-D60AAA6A0965}"/>
    <cellStyle name="40% - Accent6 2 3 2 2 2 2" xfId="17061" xr:uid="{5F36460A-79CA-45FF-BC7A-1D2C99387CFA}"/>
    <cellStyle name="40% - Accent6 2 3 2 2 2 2 2" xfId="34886" xr:uid="{81BCE229-223E-40E1-B787-385A22E3C8F5}"/>
    <cellStyle name="40% - Accent6 2 3 2 2 2 3" xfId="26386" xr:uid="{2CEDCAC3-61AE-4375-B83F-6F9B1AA61760}"/>
    <cellStyle name="40% - Accent6 2 3 2 2 3" xfId="12901" xr:uid="{6CC1DA9F-0F6F-45AE-B86A-8A6B5FF34D72}"/>
    <cellStyle name="40% - Accent6 2 3 2 2 3 2" xfId="30726" xr:uid="{D8F03A64-4A07-494B-81B3-D43C7BB793E7}"/>
    <cellStyle name="40% - Accent6 2 3 2 2 4" xfId="22226" xr:uid="{72C6504A-4E3F-459A-B9B1-B921282D2A01}"/>
    <cellStyle name="40% - Accent6 2 3 2 3" xfId="6398" xr:uid="{29094228-E7BC-4BA9-9065-991A7FA4B171}"/>
    <cellStyle name="40% - Accent6 2 3 2 3 2" xfId="14981" xr:uid="{A93B7CDD-FA6F-4C8E-BD66-58C32CDFA9D8}"/>
    <cellStyle name="40% - Accent6 2 3 2 3 2 2" xfId="32806" xr:uid="{D12473B0-7187-4558-B80D-4AD604C5D1BD}"/>
    <cellStyle name="40% - Accent6 2 3 2 3 3" xfId="24306" xr:uid="{3FF2F574-E3DE-4222-A9F7-62E0E53490BC}"/>
    <cellStyle name="40% - Accent6 2 3 2 4" xfId="10821" xr:uid="{CE9D8BFD-457F-4F87-92B8-CD2C5632CDDA}"/>
    <cellStyle name="40% - Accent6 2 3 2 4 2" xfId="28646" xr:uid="{380BF686-9B9B-48B8-A7F5-55E031E7D320}"/>
    <cellStyle name="40% - Accent6 2 3 2 5" xfId="20146" xr:uid="{A88B6696-7F03-4ADD-BADE-33FB0775A5F7}"/>
    <cellStyle name="40% - Accent6 2 3 3" xfId="3338" xr:uid="{1495B53C-FD2A-49AF-B9F2-179BDC78731A}"/>
    <cellStyle name="40% - Accent6 2 3 3 2" xfId="7498" xr:uid="{7ABEBDBC-53A0-4B9E-A771-FD907F03FB2C}"/>
    <cellStyle name="40% - Accent6 2 3 3 2 2" xfId="16081" xr:uid="{9FBDA479-618D-4F6E-8ED1-664EBCB34337}"/>
    <cellStyle name="40% - Accent6 2 3 3 2 2 2" xfId="33906" xr:uid="{019D0057-3EE9-4DDB-B6C5-F12A18B54015}"/>
    <cellStyle name="40% - Accent6 2 3 3 2 3" xfId="25406" xr:uid="{3F404245-499E-4232-990E-7ED0FFD631F1}"/>
    <cellStyle name="40% - Accent6 2 3 3 3" xfId="11921" xr:uid="{E8E42C24-2585-4FFA-B1BA-76698658A676}"/>
    <cellStyle name="40% - Accent6 2 3 3 3 2" xfId="29746" xr:uid="{A86DE1AB-96B7-494F-8A34-48A7A92D5E33}"/>
    <cellStyle name="40% - Accent6 2 3 3 4" xfId="21246" xr:uid="{F8066F1A-DE91-43E1-BB72-6B8AE22596F8}"/>
    <cellStyle name="40% - Accent6 2 3 4" xfId="5418" xr:uid="{C4617ADB-F37B-4C46-8F16-65AD04BCBB68}"/>
    <cellStyle name="40% - Accent6 2 3 4 2" xfId="14001" xr:uid="{BB178E6B-2060-41E9-9F7A-6E4340BF3CD1}"/>
    <cellStyle name="40% - Accent6 2 3 4 2 2" xfId="31826" xr:uid="{C8BE0EEF-3B27-4DFD-8D89-0F2F534DC23F}"/>
    <cellStyle name="40% - Accent6 2 3 4 3" xfId="23326" xr:uid="{8C0172AE-4944-413E-B5FE-83A3C1193000}"/>
    <cellStyle name="40% - Accent6 2 3 5" xfId="9841" xr:uid="{39685970-0AEB-4E14-A4F4-A2CCBFD0D136}"/>
    <cellStyle name="40% - Accent6 2 3 5 2" xfId="27666" xr:uid="{22DE87BF-F9C5-4CAE-AE8D-230B87A78170}"/>
    <cellStyle name="40% - Accent6 2 3 6" xfId="19166" xr:uid="{E7317807-E8E6-45ED-80C5-060949080738}"/>
    <cellStyle name="40% - Accent6 2 4" xfId="1758" xr:uid="{65004233-1D0D-4F9D-9E27-8976D239A44F}"/>
    <cellStyle name="40% - Accent6 2 4 2" xfId="3838" xr:uid="{171AFEC2-5155-400A-AB7B-916DDC43C15B}"/>
    <cellStyle name="40% - Accent6 2 4 2 2" xfId="7998" xr:uid="{86BCB65A-F4B4-40CC-A398-BC95BA09CD68}"/>
    <cellStyle name="40% - Accent6 2 4 2 2 2" xfId="16581" xr:uid="{29369641-9CE0-4ABA-BFB0-2C80A710CBE8}"/>
    <cellStyle name="40% - Accent6 2 4 2 2 2 2" xfId="34406" xr:uid="{03C95420-22D5-4CBA-A554-DC1A175AEF9F}"/>
    <cellStyle name="40% - Accent6 2 4 2 2 3" xfId="25906" xr:uid="{BBF16FC3-BFD2-4676-A764-BAF8A32A90B7}"/>
    <cellStyle name="40% - Accent6 2 4 2 3" xfId="12421" xr:uid="{14380BE5-AB67-49B8-A5B4-C2BD11A557A8}"/>
    <cellStyle name="40% - Accent6 2 4 2 3 2" xfId="30246" xr:uid="{5F4823B9-FD32-408D-B302-8459EFF49F8D}"/>
    <cellStyle name="40% - Accent6 2 4 2 4" xfId="21746" xr:uid="{E6EB19F0-2158-400F-BA6B-EB05879E52FA}"/>
    <cellStyle name="40% - Accent6 2 4 3" xfId="5918" xr:uid="{EC861985-695E-4450-8D8F-41174CD82116}"/>
    <cellStyle name="40% - Accent6 2 4 3 2" xfId="14501" xr:uid="{D39E4B77-0212-40FD-A1FE-0D54A7A41B62}"/>
    <cellStyle name="40% - Accent6 2 4 3 2 2" xfId="32326" xr:uid="{4A16175B-4042-4835-AC41-CDCBDB3DD75E}"/>
    <cellStyle name="40% - Accent6 2 4 3 3" xfId="23826" xr:uid="{1E6E16D7-6F9A-4E7F-84F1-BF475DE41914}"/>
    <cellStyle name="40% - Accent6 2 4 4" xfId="10341" xr:uid="{59A41A06-F4B5-43C6-8B27-85523806A460}"/>
    <cellStyle name="40% - Accent6 2 4 4 2" xfId="28166" xr:uid="{BBDD94F6-A4B5-4356-AC4F-EDCCF757C892}"/>
    <cellStyle name="40% - Accent6 2 4 5" xfId="19666" xr:uid="{F261ECC5-D3CD-4415-B129-8D7DC45FABCF}"/>
    <cellStyle name="40% - Accent6 2 5" xfId="2858" xr:uid="{94E9D6F8-DF89-428E-ABE1-D10B30D7C7C4}"/>
    <cellStyle name="40% - Accent6 2 5 2" xfId="7018" xr:uid="{C2808396-BBD1-433D-BBAF-10D5B7CD2BA8}"/>
    <cellStyle name="40% - Accent6 2 5 2 2" xfId="15601" xr:uid="{483B111B-3166-487A-B21A-807D3B885A2C}"/>
    <cellStyle name="40% - Accent6 2 5 2 2 2" xfId="33426" xr:uid="{46883B47-8D08-47A8-8F1F-92694ACCFED3}"/>
    <cellStyle name="40% - Accent6 2 5 2 3" xfId="24926" xr:uid="{E7274FDB-A422-45BD-BF68-C2C68F484B51}"/>
    <cellStyle name="40% - Accent6 2 5 3" xfId="11441" xr:uid="{EB6825B6-D9A6-4BB2-8EC9-5A2F8DF12055}"/>
    <cellStyle name="40% - Accent6 2 5 3 2" xfId="29266" xr:uid="{95BE2CEE-7536-4BD0-ACAA-DD3CFA359ED9}"/>
    <cellStyle name="40% - Accent6 2 5 4" xfId="20766" xr:uid="{A3D43F11-5E60-4FE9-9330-1DEFE9899CD4}"/>
    <cellStyle name="40% - Accent6 2 6" xfId="4938" xr:uid="{3FFAA7DB-6E14-4F8F-8169-3A149D5CB636}"/>
    <cellStyle name="40% - Accent6 2 6 2" xfId="13521" xr:uid="{E9184987-C98B-45D6-8812-0FC6E675B36C}"/>
    <cellStyle name="40% - Accent6 2 6 2 2" xfId="31346" xr:uid="{B0800FDB-1015-4F68-864B-B6A324C282E5}"/>
    <cellStyle name="40% - Accent6 2 6 3" xfId="22846" xr:uid="{E927435F-DBE5-4DB8-89B7-9BEC07A9CFDB}"/>
    <cellStyle name="40% - Accent6 2 7" xfId="9361" xr:uid="{F79EDDFF-3FE4-4673-9B72-5E77B108F0BC}"/>
    <cellStyle name="40% - Accent6 2 7 2" xfId="27186" xr:uid="{9C4042C0-53C6-4CE8-AC03-60087271B6A0}"/>
    <cellStyle name="40% - Accent6 2 8" xfId="18686" xr:uid="{9ED3A117-4F04-4448-A979-9E6E6794678A}"/>
    <cellStyle name="40% - Accent6 20" xfId="1052" xr:uid="{DA88835E-67EE-43E7-BB7E-C434A329A40E}"/>
    <cellStyle name="40% - Accent6 20 2" xfId="1658" xr:uid="{3AED846F-AC6B-46D8-92F4-50A5C7BD84F6}"/>
    <cellStyle name="40% - Accent6 20 2 2" xfId="2638" xr:uid="{B45E8FB3-639A-44C0-8EC8-49A54C4E51A7}"/>
    <cellStyle name="40% - Accent6 20 2 2 2" xfId="4718" xr:uid="{93772309-4E12-4952-B88F-2F01C809C652}"/>
    <cellStyle name="40% - Accent6 20 2 2 2 2" xfId="8878" xr:uid="{86B9A44C-6F4E-45DD-9FE6-A243A7572452}"/>
    <cellStyle name="40% - Accent6 20 2 2 2 2 2" xfId="17461" xr:uid="{415C9046-47EB-4BAC-BC9F-2DBA1BCD22DE}"/>
    <cellStyle name="40% - Accent6 20 2 2 2 2 2 2" xfId="35286" xr:uid="{52495902-152C-4D5C-90DF-920FF7A592FC}"/>
    <cellStyle name="40% - Accent6 20 2 2 2 2 3" xfId="26786" xr:uid="{3D27548E-F6D8-4E12-AE1E-0A8B8E04E430}"/>
    <cellStyle name="40% - Accent6 20 2 2 2 3" xfId="13301" xr:uid="{3C844ADD-2D69-4926-B4CC-081E096C69AE}"/>
    <cellStyle name="40% - Accent6 20 2 2 2 3 2" xfId="31126" xr:uid="{4BA38D70-8BDC-4655-B2FB-8DA37BCE5355}"/>
    <cellStyle name="40% - Accent6 20 2 2 2 4" xfId="22626" xr:uid="{5A5CE9B1-8F83-4D2F-948C-156C3529C684}"/>
    <cellStyle name="40% - Accent6 20 2 2 3" xfId="6798" xr:uid="{BF9E351A-2888-4D7F-BACD-74C8A938DA20}"/>
    <cellStyle name="40% - Accent6 20 2 2 3 2" xfId="15381" xr:uid="{2E24FEE1-1EB2-4D22-B770-27A98E5203E8}"/>
    <cellStyle name="40% - Accent6 20 2 2 3 2 2" xfId="33206" xr:uid="{74BC79AD-448B-4DE2-A9AE-7E7CCF0012D0}"/>
    <cellStyle name="40% - Accent6 20 2 2 3 3" xfId="24706" xr:uid="{44D6E5C8-48AB-4C8A-ACA4-F0F69CB63C82}"/>
    <cellStyle name="40% - Accent6 20 2 2 4" xfId="11221" xr:uid="{2C5378C4-B916-4CB6-8DA3-FF85C0D9E998}"/>
    <cellStyle name="40% - Accent6 20 2 2 4 2" xfId="29046" xr:uid="{1C661B3E-1EBB-4A35-BE67-C809D6E97634}"/>
    <cellStyle name="40% - Accent6 20 2 2 5" xfId="20546" xr:uid="{073555CC-8006-4E22-BE38-6CCA024D51BE}"/>
    <cellStyle name="40% - Accent6 20 2 3" xfId="3738" xr:uid="{8ECEDDCB-7DAC-4855-869F-FA06E6B83CD7}"/>
    <cellStyle name="40% - Accent6 20 2 3 2" xfId="7898" xr:uid="{34915CC4-C1FF-46DB-ADCB-3D406216AB84}"/>
    <cellStyle name="40% - Accent6 20 2 3 2 2" xfId="16481" xr:uid="{9D7F3014-E371-4443-A621-059E016A4C4A}"/>
    <cellStyle name="40% - Accent6 20 2 3 2 2 2" xfId="34306" xr:uid="{9C65C9F3-2BF4-42AB-843F-986A31FC8CB7}"/>
    <cellStyle name="40% - Accent6 20 2 3 2 3" xfId="25806" xr:uid="{891EDED6-C465-4ACA-BEFB-B7D18A0B3D78}"/>
    <cellStyle name="40% - Accent6 20 2 3 3" xfId="12321" xr:uid="{76BFAFBE-5CAA-4A11-BC6C-40E60BD87906}"/>
    <cellStyle name="40% - Accent6 20 2 3 3 2" xfId="30146" xr:uid="{9C3BE0FC-F7DA-47E8-B354-7CF6573833E8}"/>
    <cellStyle name="40% - Accent6 20 2 3 4" xfId="21646" xr:uid="{0CBFFE11-8D45-49F5-AAA2-E3D211D3A2B4}"/>
    <cellStyle name="40% - Accent6 20 2 4" xfId="5818" xr:uid="{EDCDC94D-6DA1-49CB-92DD-3F32896A6889}"/>
    <cellStyle name="40% - Accent6 20 2 4 2" xfId="14401" xr:uid="{6C73F640-65BD-4235-9C9B-343ECA73C1AA}"/>
    <cellStyle name="40% - Accent6 20 2 4 2 2" xfId="32226" xr:uid="{6A07A887-AF58-49E5-A253-D891DE54B8CE}"/>
    <cellStyle name="40% - Accent6 20 2 4 3" xfId="23726" xr:uid="{28706AC6-E5D2-49F0-99E8-1AD4F2FFF100}"/>
    <cellStyle name="40% - Accent6 20 2 5" xfId="10241" xr:uid="{CC4E6A25-0F03-4E29-A865-937AC9BD9EEF}"/>
    <cellStyle name="40% - Accent6 20 2 5 2" xfId="28066" xr:uid="{34B8BD6D-658E-44F4-9B8A-AF4BFCB4C0FC}"/>
    <cellStyle name="40% - Accent6 20 2 6" xfId="19566" xr:uid="{02819D60-EF00-419E-88E2-615C9851335C}"/>
    <cellStyle name="40% - Accent6 20 3" xfId="2158" xr:uid="{3B9A6DAA-01E5-4C88-9E1E-883B50E797EC}"/>
    <cellStyle name="40% - Accent6 20 3 2" xfId="4238" xr:uid="{37AE733E-BBA5-4C0C-B2AB-7F80A1492383}"/>
    <cellStyle name="40% - Accent6 20 3 2 2" xfId="8398" xr:uid="{D3772238-68E1-449D-8CD3-29F89CFAA3BB}"/>
    <cellStyle name="40% - Accent6 20 3 2 2 2" xfId="16981" xr:uid="{C21CD006-C14D-40F0-A2BC-E23D31D24376}"/>
    <cellStyle name="40% - Accent6 20 3 2 2 2 2" xfId="34806" xr:uid="{6E5CE1DB-8394-466E-A695-5D262E5C4927}"/>
    <cellStyle name="40% - Accent6 20 3 2 2 3" xfId="26306" xr:uid="{37EFB26D-FF2A-4D8D-B7AC-F45D523DCD8E}"/>
    <cellStyle name="40% - Accent6 20 3 2 3" xfId="12821" xr:uid="{0E8DC50C-E4A4-40D2-83D6-678236F1E552}"/>
    <cellStyle name="40% - Accent6 20 3 2 3 2" xfId="30646" xr:uid="{A1B5AC98-1E34-4A06-9051-4318EE955287}"/>
    <cellStyle name="40% - Accent6 20 3 2 4" xfId="22146" xr:uid="{C976A55B-A558-4E98-A141-911D33F7CB3D}"/>
    <cellStyle name="40% - Accent6 20 3 3" xfId="6318" xr:uid="{6BEDF500-566F-4068-BE5F-FF05F40D0036}"/>
    <cellStyle name="40% - Accent6 20 3 3 2" xfId="14901" xr:uid="{253EF976-94F0-47A4-A764-31EE66EEED10}"/>
    <cellStyle name="40% - Accent6 20 3 3 2 2" xfId="32726" xr:uid="{9AEBA2B3-F5DC-4B91-86F5-4B2DCEC4FA88}"/>
    <cellStyle name="40% - Accent6 20 3 3 3" xfId="24226" xr:uid="{AA81EA3E-E25F-416A-AEED-5C581887F3B5}"/>
    <cellStyle name="40% - Accent6 20 3 4" xfId="10741" xr:uid="{0AFCF9B8-C716-4F60-9FE2-18440F67C66B}"/>
    <cellStyle name="40% - Accent6 20 3 4 2" xfId="28566" xr:uid="{54F5B729-B0C6-4148-BE6C-7F4A29A04685}"/>
    <cellStyle name="40% - Accent6 20 3 5" xfId="20066" xr:uid="{D60A1059-ACE7-4B85-83EB-40E228AE9438}"/>
    <cellStyle name="40% - Accent6 20 4" xfId="3258" xr:uid="{306FEF87-30AF-4B87-8A91-41D5584646BA}"/>
    <cellStyle name="40% - Accent6 20 4 2" xfId="7418" xr:uid="{27049211-53C0-4A79-B1F5-E28C92562FFF}"/>
    <cellStyle name="40% - Accent6 20 4 2 2" xfId="16001" xr:uid="{BD70FD7E-A290-4C2E-9F80-2594B0FCB570}"/>
    <cellStyle name="40% - Accent6 20 4 2 2 2" xfId="33826" xr:uid="{809A0CB5-282C-4780-9528-E8327519A692}"/>
    <cellStyle name="40% - Accent6 20 4 2 3" xfId="25326" xr:uid="{963C1883-1B94-4DD2-BBE0-06E6B3DE3F53}"/>
    <cellStyle name="40% - Accent6 20 4 3" xfId="11841" xr:uid="{41B4F600-245E-497B-B874-3CE8D62D64EB}"/>
    <cellStyle name="40% - Accent6 20 4 3 2" xfId="29666" xr:uid="{BBD2AD1F-F285-4AB5-B9C6-70C2397DFF5A}"/>
    <cellStyle name="40% - Accent6 20 4 4" xfId="21166" xr:uid="{5C94EEF7-A1B5-4A2B-BE80-B513908D7E14}"/>
    <cellStyle name="40% - Accent6 20 5" xfId="5338" xr:uid="{D6F741C9-0444-4977-B109-56B35CCD3FAF}"/>
    <cellStyle name="40% - Accent6 20 5 2" xfId="13921" xr:uid="{DD4BB33F-CB00-4E7E-AC57-4BEE1A0A8C3F}"/>
    <cellStyle name="40% - Accent6 20 5 2 2" xfId="31746" xr:uid="{1C786A32-319B-46D9-9896-DA2A01F5F7A1}"/>
    <cellStyle name="40% - Accent6 20 5 3" xfId="23246" xr:uid="{FFF8A55C-6AB1-47DB-8FF4-3A2A08BA8E05}"/>
    <cellStyle name="40% - Accent6 20 6" xfId="9761" xr:uid="{55D57600-9CBD-4FBB-9766-6079F4E9C2F3}"/>
    <cellStyle name="40% - Accent6 20 6 2" xfId="27586" xr:uid="{4A159D91-8A6E-448D-8BA2-0E51A3341C45}"/>
    <cellStyle name="40% - Accent6 20 7" xfId="19086" xr:uid="{3D9B3524-4ACE-489A-8A62-DC76856237BE}"/>
    <cellStyle name="40% - Accent6 200" xfId="38147" xr:uid="{B12BB968-7ACE-4652-9931-AD580E66A526}"/>
    <cellStyle name="40% - Accent6 201" xfId="38167" xr:uid="{7BC483B4-253A-4D7B-9262-501C49CAD3F8}"/>
    <cellStyle name="40% - Accent6 202" xfId="38187" xr:uid="{1DB30725-BA53-46E8-A0A4-A2DE9C501836}"/>
    <cellStyle name="40% - Accent6 203" xfId="38207" xr:uid="{BBB9277B-8881-4B6D-BC74-9ACC32728025}"/>
    <cellStyle name="40% - Accent6 204" xfId="38227" xr:uid="{32B24665-835E-43D2-A58D-2F7B79812FDA}"/>
    <cellStyle name="40% - Accent6 205" xfId="38247" xr:uid="{C8D0505D-6820-477E-9FD9-9F493F734A42}"/>
    <cellStyle name="40% - Accent6 206" xfId="38267" xr:uid="{8B35C2AE-AFBD-46BA-AD87-1E08627B6FD3}"/>
    <cellStyle name="40% - Accent6 207" xfId="38287" xr:uid="{AC94BF36-A68D-43A1-94FC-12C04292DAA6}"/>
    <cellStyle name="40% - Accent6 208" xfId="38307" xr:uid="{B6F76751-8D38-4D32-8069-082FE810A6AD}"/>
    <cellStyle name="40% - Accent6 209" xfId="38327" xr:uid="{8DE52E8C-6857-4503-98B0-245AEECC571C}"/>
    <cellStyle name="40% - Accent6 21" xfId="1072" xr:uid="{4508B59B-C07C-4AA2-85F5-8E93ABAEB82E}"/>
    <cellStyle name="40% - Accent6 21 2" xfId="1678" xr:uid="{413D3D69-F5AB-4331-83C8-57B912EE6FED}"/>
    <cellStyle name="40% - Accent6 21 2 2" xfId="2658" xr:uid="{1A7A5024-9071-46E7-851A-07017B052848}"/>
    <cellStyle name="40% - Accent6 21 2 2 2" xfId="4738" xr:uid="{1C017F6C-B2BF-4E51-814D-EA8EE279F42C}"/>
    <cellStyle name="40% - Accent6 21 2 2 2 2" xfId="8898" xr:uid="{BD5494FE-556B-4DE1-A9F2-D19864DC16FB}"/>
    <cellStyle name="40% - Accent6 21 2 2 2 2 2" xfId="17481" xr:uid="{E3619A90-0BDE-4D0D-BC99-9F06A9692E50}"/>
    <cellStyle name="40% - Accent6 21 2 2 2 2 2 2" xfId="35306" xr:uid="{F7E262A0-E910-4167-B797-F5F6FBD289A3}"/>
    <cellStyle name="40% - Accent6 21 2 2 2 2 3" xfId="26806" xr:uid="{5EE3C8D3-01BF-4807-A363-B83E2D8DCEAC}"/>
    <cellStyle name="40% - Accent6 21 2 2 2 3" xfId="13321" xr:uid="{AAAD739D-0255-47F1-8434-DF7F36602D81}"/>
    <cellStyle name="40% - Accent6 21 2 2 2 3 2" xfId="31146" xr:uid="{55D38730-59FB-475A-9406-99AC45AF5C9C}"/>
    <cellStyle name="40% - Accent6 21 2 2 2 4" xfId="22646" xr:uid="{871A6231-501B-404B-A235-01B1A2714714}"/>
    <cellStyle name="40% - Accent6 21 2 2 3" xfId="6818" xr:uid="{88FE2BF8-4AC8-43E5-9B68-95D50E78FF8F}"/>
    <cellStyle name="40% - Accent6 21 2 2 3 2" xfId="15401" xr:uid="{4FEF6327-B5F3-44F7-AAD8-091C4247641A}"/>
    <cellStyle name="40% - Accent6 21 2 2 3 2 2" xfId="33226" xr:uid="{CBE681B3-6D21-4531-813D-1003EB08EE31}"/>
    <cellStyle name="40% - Accent6 21 2 2 3 3" xfId="24726" xr:uid="{8FC3CC51-2D39-4248-98D8-88FC43AE4727}"/>
    <cellStyle name="40% - Accent6 21 2 2 4" xfId="11241" xr:uid="{8DBA3F78-82D8-42AF-8DA4-6CEA8EC687EE}"/>
    <cellStyle name="40% - Accent6 21 2 2 4 2" xfId="29066" xr:uid="{5677F16F-E2A2-4453-B6D3-288EC0D0336D}"/>
    <cellStyle name="40% - Accent6 21 2 2 5" xfId="20566" xr:uid="{2158B0C3-330B-48F6-AB58-9895C8882D16}"/>
    <cellStyle name="40% - Accent6 21 2 3" xfId="3758" xr:uid="{3E69C287-6DA4-47E6-BB88-7BF9E8E32651}"/>
    <cellStyle name="40% - Accent6 21 2 3 2" xfId="7918" xr:uid="{41605674-9E63-4E3D-8DEF-B5881F143846}"/>
    <cellStyle name="40% - Accent6 21 2 3 2 2" xfId="16501" xr:uid="{360FA580-081F-407E-AB72-46F94C5B54EC}"/>
    <cellStyle name="40% - Accent6 21 2 3 2 2 2" xfId="34326" xr:uid="{36581EC7-BD26-48F1-9DC5-53E19300B1CD}"/>
    <cellStyle name="40% - Accent6 21 2 3 2 3" xfId="25826" xr:uid="{A574035A-3F30-4C9E-A1B3-657270CEB284}"/>
    <cellStyle name="40% - Accent6 21 2 3 3" xfId="12341" xr:uid="{C4EB10B6-B457-45B2-A3B1-8744DBFF8287}"/>
    <cellStyle name="40% - Accent6 21 2 3 3 2" xfId="30166" xr:uid="{FD50F4EC-BC86-4A3A-9F56-469513683333}"/>
    <cellStyle name="40% - Accent6 21 2 3 4" xfId="21666" xr:uid="{46E14855-F965-49F2-9BDE-16033B6E10CE}"/>
    <cellStyle name="40% - Accent6 21 2 4" xfId="5838" xr:uid="{1FD7C4B7-D796-48CD-83F7-372F522EEF09}"/>
    <cellStyle name="40% - Accent6 21 2 4 2" xfId="14421" xr:uid="{89F652B8-2410-45C8-A741-0F5BB65695B5}"/>
    <cellStyle name="40% - Accent6 21 2 4 2 2" xfId="32246" xr:uid="{2E6C3E78-456A-4DEC-B3AA-6E6B727E8C74}"/>
    <cellStyle name="40% - Accent6 21 2 4 3" xfId="23746" xr:uid="{1D3B6828-1788-42F7-B961-7D23F2B1097C}"/>
    <cellStyle name="40% - Accent6 21 2 5" xfId="10261" xr:uid="{27B7A1E4-BF91-4609-B928-A7D779E7289E}"/>
    <cellStyle name="40% - Accent6 21 2 5 2" xfId="28086" xr:uid="{4E6F2AD6-517F-4FDF-9331-50FF705CFA7E}"/>
    <cellStyle name="40% - Accent6 21 2 6" xfId="19586" xr:uid="{87951083-77F6-42E5-A745-F318F2975DBD}"/>
    <cellStyle name="40% - Accent6 21 3" xfId="2178" xr:uid="{B95835F5-C2E0-41F4-A5C8-CAD93B6CB228}"/>
    <cellStyle name="40% - Accent6 21 3 2" xfId="4258" xr:uid="{BF8A88A3-8846-48FC-9872-3427CE75A189}"/>
    <cellStyle name="40% - Accent6 21 3 2 2" xfId="8418" xr:uid="{8EB6E9C5-4EDE-4022-B79B-5B584EBCF751}"/>
    <cellStyle name="40% - Accent6 21 3 2 2 2" xfId="17001" xr:uid="{9A32E004-A9D9-4373-B5A7-461DF8D7AA50}"/>
    <cellStyle name="40% - Accent6 21 3 2 2 2 2" xfId="34826" xr:uid="{1C3F98F8-AC00-48F8-9492-B58C818FFDE5}"/>
    <cellStyle name="40% - Accent6 21 3 2 2 3" xfId="26326" xr:uid="{9F941DDC-9B84-4484-827F-1CFD1FF939B4}"/>
    <cellStyle name="40% - Accent6 21 3 2 3" xfId="12841" xr:uid="{FB21F22A-FF61-482A-ACE1-E2C23A2214F4}"/>
    <cellStyle name="40% - Accent6 21 3 2 3 2" xfId="30666" xr:uid="{153A2700-0581-4502-9AFC-543C14C1C922}"/>
    <cellStyle name="40% - Accent6 21 3 2 4" xfId="22166" xr:uid="{407C87A7-ABAE-484F-AF30-C0C64326344B}"/>
    <cellStyle name="40% - Accent6 21 3 3" xfId="6338" xr:uid="{1857CB31-5574-4AC7-85B5-F77079EC824B}"/>
    <cellStyle name="40% - Accent6 21 3 3 2" xfId="14921" xr:uid="{D0C5DDFD-6515-44E6-95FC-F49C05F6486F}"/>
    <cellStyle name="40% - Accent6 21 3 3 2 2" xfId="32746" xr:uid="{9794C15B-81B1-49F4-B6FD-88DC49020281}"/>
    <cellStyle name="40% - Accent6 21 3 3 3" xfId="24246" xr:uid="{CD0A0CD8-7ADF-4BA3-B85A-C40941FCB292}"/>
    <cellStyle name="40% - Accent6 21 3 4" xfId="10761" xr:uid="{174218B2-CD71-4614-B04E-FA9D8B479D1C}"/>
    <cellStyle name="40% - Accent6 21 3 4 2" xfId="28586" xr:uid="{39A9DED8-A9CA-4C25-9AA5-FB1A3D61FEAA}"/>
    <cellStyle name="40% - Accent6 21 3 5" xfId="20086" xr:uid="{12BBC410-8BAC-4B46-B616-B7B294618AC7}"/>
    <cellStyle name="40% - Accent6 21 4" xfId="3278" xr:uid="{271D4FD7-4B4B-4669-82C1-D01139745C93}"/>
    <cellStyle name="40% - Accent6 21 4 2" xfId="7438" xr:uid="{3861EAF7-F192-4F52-9137-72CB6F1AA8F5}"/>
    <cellStyle name="40% - Accent6 21 4 2 2" xfId="16021" xr:uid="{27F82D73-09D3-4F4E-9AE7-7D0BCF6F5602}"/>
    <cellStyle name="40% - Accent6 21 4 2 2 2" xfId="33846" xr:uid="{E34014E9-67BF-4B86-9DAD-EA154E12A3D7}"/>
    <cellStyle name="40% - Accent6 21 4 2 3" xfId="25346" xr:uid="{6CF12065-CB92-40B2-A3FB-E4E0E6F11DD2}"/>
    <cellStyle name="40% - Accent6 21 4 3" xfId="11861" xr:uid="{6E81CC4A-7D87-409F-8616-C95B5097FD09}"/>
    <cellStyle name="40% - Accent6 21 4 3 2" xfId="29686" xr:uid="{68354CB9-F979-46A8-A06D-7323F5A2826D}"/>
    <cellStyle name="40% - Accent6 21 4 4" xfId="21186" xr:uid="{0E8E3872-0D7B-4CA2-8431-BE7C053DA295}"/>
    <cellStyle name="40% - Accent6 21 5" xfId="5358" xr:uid="{3E775F5B-BB76-4C77-B612-C479FDCB99FB}"/>
    <cellStyle name="40% - Accent6 21 5 2" xfId="13941" xr:uid="{90E3B1EF-9C46-4386-8F62-C20C0AA9A8B5}"/>
    <cellStyle name="40% - Accent6 21 5 2 2" xfId="31766" xr:uid="{F4516074-030D-49FE-B2B6-9F40B64E7DEC}"/>
    <cellStyle name="40% - Accent6 21 5 3" xfId="23266" xr:uid="{69EAAC23-878D-4D8F-BB2B-6A2A4C98C81A}"/>
    <cellStyle name="40% - Accent6 21 6" xfId="9781" xr:uid="{3CCC5BC5-D302-4765-B25C-FBBDB6F8F4F7}"/>
    <cellStyle name="40% - Accent6 21 6 2" xfId="27606" xr:uid="{44A49FDF-C44F-4C25-8153-B920B9F581A5}"/>
    <cellStyle name="40% - Accent6 21 7" xfId="19106" xr:uid="{4E919EC0-3ABD-4520-B2A4-8873BAA5CF79}"/>
    <cellStyle name="40% - Accent6 210" xfId="38347" xr:uid="{0BA907E6-BC7F-4D92-B3A0-9C476495BADA}"/>
    <cellStyle name="40% - Accent6 211" xfId="38367" xr:uid="{9FC01892-EABA-4CD3-8313-541AABD53129}"/>
    <cellStyle name="40% - Accent6 212" xfId="38387" xr:uid="{572CD328-E6BA-4854-963D-1BEA5FBDC7D4}"/>
    <cellStyle name="40% - Accent6 213" xfId="38407" xr:uid="{D081794B-CBC1-4C77-87D3-5874B11ECCBE}"/>
    <cellStyle name="40% - Accent6 214" xfId="38427" xr:uid="{58C0BB95-B4AC-4749-A52B-A3467953B9E8}"/>
    <cellStyle name="40% - Accent6 215" xfId="38447" xr:uid="{26775940-8535-472F-A4E2-6519501F5C93}"/>
    <cellStyle name="40% - Accent6 216" xfId="38467" xr:uid="{518FBD43-0B82-4178-84DE-1CC9110B3538}"/>
    <cellStyle name="40% - Accent6 217" xfId="38487" xr:uid="{AD41D57F-50C7-4D06-BE1D-67AF1AF6D68C}"/>
    <cellStyle name="40% - Accent6 218" xfId="38507" xr:uid="{E19F5202-7C39-4A7C-A5CC-2729421E57A1}"/>
    <cellStyle name="40% - Accent6 219" xfId="38527" xr:uid="{A0EC4CD9-E901-4796-8000-A02902E459B1}"/>
    <cellStyle name="40% - Accent6 22" xfId="1092" xr:uid="{B02E0816-B31B-4B1D-B955-EA559B7D3716}"/>
    <cellStyle name="40% - Accent6 22 2" xfId="1698" xr:uid="{A20080CB-33D3-46BC-A1E9-38C49B3B5BA3}"/>
    <cellStyle name="40% - Accent6 22 2 2" xfId="2678" xr:uid="{54F0774D-58F6-4F3B-9C2B-751F9C2E673D}"/>
    <cellStyle name="40% - Accent6 22 2 2 2" xfId="4758" xr:uid="{F6799FDE-D85E-4CA0-AF5A-F680403D9EA6}"/>
    <cellStyle name="40% - Accent6 22 2 2 2 2" xfId="8918" xr:uid="{0EB9B329-F01D-45DA-AA34-5B63A3584C2E}"/>
    <cellStyle name="40% - Accent6 22 2 2 2 2 2" xfId="17501" xr:uid="{DD516745-AC4A-497C-A7FE-BD464593C65D}"/>
    <cellStyle name="40% - Accent6 22 2 2 2 2 2 2" xfId="35326" xr:uid="{3E34C479-E268-41F7-BB68-16C07DE1B78A}"/>
    <cellStyle name="40% - Accent6 22 2 2 2 2 3" xfId="26826" xr:uid="{1F84E1CC-D9BE-42F8-85E6-C99867DE97C6}"/>
    <cellStyle name="40% - Accent6 22 2 2 2 3" xfId="13341" xr:uid="{7787E0EC-2F3A-4CE6-A9B5-D1E9077D07E3}"/>
    <cellStyle name="40% - Accent6 22 2 2 2 3 2" xfId="31166" xr:uid="{907BD7EB-E3DB-48F4-8B18-D62C1B6576F4}"/>
    <cellStyle name="40% - Accent6 22 2 2 2 4" xfId="22666" xr:uid="{DD8FB3B6-0E42-46A7-8D7A-9F9DFA1CF49C}"/>
    <cellStyle name="40% - Accent6 22 2 2 3" xfId="6838" xr:uid="{F76678A6-C7CC-4026-B4FF-EA0F0941D6FE}"/>
    <cellStyle name="40% - Accent6 22 2 2 3 2" xfId="15421" xr:uid="{6433AB8E-7A35-4779-ADE3-D8C129CE8228}"/>
    <cellStyle name="40% - Accent6 22 2 2 3 2 2" xfId="33246" xr:uid="{C4AD649C-0262-4374-AAE6-2E69BDF8E9BA}"/>
    <cellStyle name="40% - Accent6 22 2 2 3 3" xfId="24746" xr:uid="{D913CEFC-CB19-4C61-9C28-636CD9187459}"/>
    <cellStyle name="40% - Accent6 22 2 2 4" xfId="11261" xr:uid="{A7416D97-CD93-4CA0-B60A-75F3F7028E5B}"/>
    <cellStyle name="40% - Accent6 22 2 2 4 2" xfId="29086" xr:uid="{07A13792-90BA-4A11-B5DF-70043E4B4FEB}"/>
    <cellStyle name="40% - Accent6 22 2 2 5" xfId="20586" xr:uid="{489F5E8A-EAAC-4991-8320-4542AAE57E11}"/>
    <cellStyle name="40% - Accent6 22 2 3" xfId="3778" xr:uid="{1769679D-31C3-4F01-A78E-8D997FDBE5F9}"/>
    <cellStyle name="40% - Accent6 22 2 3 2" xfId="7938" xr:uid="{DCA6784A-28DA-4C17-93F6-3E5DE3027E84}"/>
    <cellStyle name="40% - Accent6 22 2 3 2 2" xfId="16521" xr:uid="{C42C9594-6532-474E-8F8A-B6FDDDA0486D}"/>
    <cellStyle name="40% - Accent6 22 2 3 2 2 2" xfId="34346" xr:uid="{45F4C1CA-7746-4449-A7EC-6F869DBCF29D}"/>
    <cellStyle name="40% - Accent6 22 2 3 2 3" xfId="25846" xr:uid="{182164A7-ACCA-4E5E-B42A-4989B749300C}"/>
    <cellStyle name="40% - Accent6 22 2 3 3" xfId="12361" xr:uid="{72647F3F-516C-4AFB-9331-109BAD6B93AC}"/>
    <cellStyle name="40% - Accent6 22 2 3 3 2" xfId="30186" xr:uid="{4EA1C05B-2B74-4D57-8C5E-7DD955D9DD9A}"/>
    <cellStyle name="40% - Accent6 22 2 3 4" xfId="21686" xr:uid="{00EC53CE-626A-40E7-8C6C-BF1894261F62}"/>
    <cellStyle name="40% - Accent6 22 2 4" xfId="5858" xr:uid="{A6DE8DC0-B433-4D33-8DA1-9932DE5903F5}"/>
    <cellStyle name="40% - Accent6 22 2 4 2" xfId="14441" xr:uid="{E524189D-F3E7-48AE-9ACE-5C9675048483}"/>
    <cellStyle name="40% - Accent6 22 2 4 2 2" xfId="32266" xr:uid="{6FD72FA0-1D83-4DA9-AE2C-4F9FCE29630E}"/>
    <cellStyle name="40% - Accent6 22 2 4 3" xfId="23766" xr:uid="{B3BED3AF-7AEB-460E-947F-8D313D6E3D8D}"/>
    <cellStyle name="40% - Accent6 22 2 5" xfId="10281" xr:uid="{E2A6AE38-65FC-4B4D-B61D-FEC249215172}"/>
    <cellStyle name="40% - Accent6 22 2 5 2" xfId="28106" xr:uid="{0F8FDFF5-11FB-4495-B91C-52034F7A234F}"/>
    <cellStyle name="40% - Accent6 22 2 6" xfId="19606" xr:uid="{1FDD97D8-20F7-4ADE-8754-1135B7E9B5E7}"/>
    <cellStyle name="40% - Accent6 22 3" xfId="2198" xr:uid="{B255EFC6-AA87-4BBE-99AB-54ABCCC3DF1B}"/>
    <cellStyle name="40% - Accent6 22 3 2" xfId="4278" xr:uid="{849FBE78-34FE-4447-86A6-DF1504041DBD}"/>
    <cellStyle name="40% - Accent6 22 3 2 2" xfId="8438" xr:uid="{3B86FBA7-4004-43EB-BAC6-6252FE3C1648}"/>
    <cellStyle name="40% - Accent6 22 3 2 2 2" xfId="17021" xr:uid="{A22BCBB8-0C61-42D7-9133-B3687C811973}"/>
    <cellStyle name="40% - Accent6 22 3 2 2 2 2" xfId="34846" xr:uid="{97C62D2E-A229-4568-8439-F5C7033707F0}"/>
    <cellStyle name="40% - Accent6 22 3 2 2 3" xfId="26346" xr:uid="{2A1DB336-B3AA-47CE-B5AB-6C807920A8B8}"/>
    <cellStyle name="40% - Accent6 22 3 2 3" xfId="12861" xr:uid="{999C8B29-6949-4C4D-956D-ABFE2B5DFDAD}"/>
    <cellStyle name="40% - Accent6 22 3 2 3 2" xfId="30686" xr:uid="{3353A7ED-1002-47A5-80E7-DAD1F60FD2FB}"/>
    <cellStyle name="40% - Accent6 22 3 2 4" xfId="22186" xr:uid="{50B1640E-817A-4EE5-837D-CBE015B45E01}"/>
    <cellStyle name="40% - Accent6 22 3 3" xfId="6358" xr:uid="{FB6F1994-D673-403B-90AB-21E9A2F1BA5D}"/>
    <cellStyle name="40% - Accent6 22 3 3 2" xfId="14941" xr:uid="{9EC2537D-F74F-4680-AA71-E06472F70EDE}"/>
    <cellStyle name="40% - Accent6 22 3 3 2 2" xfId="32766" xr:uid="{57745AC7-5E2F-4035-B230-CE13FCB54B91}"/>
    <cellStyle name="40% - Accent6 22 3 3 3" xfId="24266" xr:uid="{D08F9256-8B1C-44A5-A9A2-7656D6F1DC10}"/>
    <cellStyle name="40% - Accent6 22 3 4" xfId="10781" xr:uid="{C1427820-10A6-4D88-9029-027EB9D0FDE1}"/>
    <cellStyle name="40% - Accent6 22 3 4 2" xfId="28606" xr:uid="{0C13D49B-0729-4879-87AD-2C281814D999}"/>
    <cellStyle name="40% - Accent6 22 3 5" xfId="20106" xr:uid="{ADC6AD2C-F6FA-43E6-A759-37012B70F1E4}"/>
    <cellStyle name="40% - Accent6 22 4" xfId="3298" xr:uid="{70E8B961-4EB7-4808-85B7-C43B60004CAD}"/>
    <cellStyle name="40% - Accent6 22 4 2" xfId="7458" xr:uid="{744CCF61-5BAD-4163-9F9E-73D84890862F}"/>
    <cellStyle name="40% - Accent6 22 4 2 2" xfId="16041" xr:uid="{EA8FCB80-6F86-447C-8E18-5E95C63EC0B8}"/>
    <cellStyle name="40% - Accent6 22 4 2 2 2" xfId="33866" xr:uid="{6CF8E50C-C606-4C53-9072-19E779774316}"/>
    <cellStyle name="40% - Accent6 22 4 2 3" xfId="25366" xr:uid="{1470C97D-18F6-412C-AF28-D8050C0CF4AF}"/>
    <cellStyle name="40% - Accent6 22 4 3" xfId="11881" xr:uid="{FECC6118-6836-4B79-B4CA-C933DB214701}"/>
    <cellStyle name="40% - Accent6 22 4 3 2" xfId="29706" xr:uid="{73935611-D8F3-4902-BB41-BDEA203DC6F8}"/>
    <cellStyle name="40% - Accent6 22 4 4" xfId="21206" xr:uid="{C5A6B7D3-9630-477A-8905-C0F56BF25153}"/>
    <cellStyle name="40% - Accent6 22 5" xfId="5378" xr:uid="{A33D8B15-BA82-4B01-9358-D5625635F8C2}"/>
    <cellStyle name="40% - Accent6 22 5 2" xfId="13961" xr:uid="{393C1600-7F94-4A15-A5BB-EF45898D4E61}"/>
    <cellStyle name="40% - Accent6 22 5 2 2" xfId="31786" xr:uid="{EF73C6CA-29B0-4216-8CA7-0A6FA5ECB36A}"/>
    <cellStyle name="40% - Accent6 22 5 3" xfId="23286" xr:uid="{7000D1AD-666F-4135-B257-885C452DAE13}"/>
    <cellStyle name="40% - Accent6 22 6" xfId="9801" xr:uid="{6DAFC721-2BF9-4B00-840D-60332053483C}"/>
    <cellStyle name="40% - Accent6 22 6 2" xfId="27626" xr:uid="{6B519605-2CE1-4A00-8930-7AB01331E1AE}"/>
    <cellStyle name="40% - Accent6 22 7" xfId="19126" xr:uid="{9A090752-BE64-43AD-88A4-D736D8282657}"/>
    <cellStyle name="40% - Accent6 220" xfId="38547" xr:uid="{3F0A3D38-C291-471B-9A8A-4C45EA1072DE}"/>
    <cellStyle name="40% - Accent6 221" xfId="38567" xr:uid="{CC62EB4C-77B8-43D7-9163-308740A6C2AF}"/>
    <cellStyle name="40% - Accent6 222" xfId="38587" xr:uid="{60C1B330-B219-4615-8A09-891DCB8DCA24}"/>
    <cellStyle name="40% - Accent6 223" xfId="38607" xr:uid="{B3F82AE1-BB6C-4942-B9D0-3AA7CE466CA6}"/>
    <cellStyle name="40% - Accent6 224" xfId="38627" xr:uid="{77A600E0-F916-4B27-B76E-CE4B340B30AD}"/>
    <cellStyle name="40% - Accent6 225" xfId="38647" xr:uid="{2C994271-F420-4348-9430-5C0A33EFFAE1}"/>
    <cellStyle name="40% - Accent6 226" xfId="38667" xr:uid="{4BE81B4E-EEE4-4455-95AA-2F970D76250F}"/>
    <cellStyle name="40% - Accent6 227" xfId="38687" xr:uid="{65337FB2-C1FF-483B-A15A-C6F53223B4CE}"/>
    <cellStyle name="40% - Accent6 228" xfId="38707" xr:uid="{BE479529-D797-4265-910B-FD5CF17FACEE}"/>
    <cellStyle name="40% - Accent6 229" xfId="38727" xr:uid="{2E043495-3D91-4AE2-A9C1-9C124A579422}"/>
    <cellStyle name="40% - Accent6 23" xfId="1112" xr:uid="{9E7A3464-0C68-481F-BFD3-2D577655DFD7}"/>
    <cellStyle name="40% - Accent6 23 2" xfId="1718" xr:uid="{F54CD9C8-6C41-4C27-9EB0-F4709613AC49}"/>
    <cellStyle name="40% - Accent6 23 2 2" xfId="2698" xr:uid="{52BBFA59-6C74-459C-889D-E4698730FC7E}"/>
    <cellStyle name="40% - Accent6 23 2 2 2" xfId="4778" xr:uid="{16D08766-0863-423F-A5EC-D82D58199A7C}"/>
    <cellStyle name="40% - Accent6 23 2 2 2 2" xfId="8938" xr:uid="{1EB23C83-DE01-4F32-A485-8093A1717D77}"/>
    <cellStyle name="40% - Accent6 23 2 2 2 2 2" xfId="17521" xr:uid="{EE5F0A61-6C62-43B1-B087-AA0C081FDA6D}"/>
    <cellStyle name="40% - Accent6 23 2 2 2 2 2 2" xfId="35346" xr:uid="{32200F39-FA1A-4891-A828-511CF20F80C5}"/>
    <cellStyle name="40% - Accent6 23 2 2 2 2 3" xfId="26846" xr:uid="{FCD00111-E150-4210-9153-A6B85FBD0887}"/>
    <cellStyle name="40% - Accent6 23 2 2 2 3" xfId="13361" xr:uid="{3A0D194B-0499-49A6-9666-481BF0F0D2A4}"/>
    <cellStyle name="40% - Accent6 23 2 2 2 3 2" xfId="31186" xr:uid="{CA33F746-90C9-4280-B92E-CA7A2C15F2B7}"/>
    <cellStyle name="40% - Accent6 23 2 2 2 4" xfId="22686" xr:uid="{88FECA31-18B5-41B9-ACA4-CCF539888E30}"/>
    <cellStyle name="40% - Accent6 23 2 2 3" xfId="6858" xr:uid="{89AE6C26-37A9-4C4C-9E02-D351A994D6DC}"/>
    <cellStyle name="40% - Accent6 23 2 2 3 2" xfId="15441" xr:uid="{968783DF-9B39-41A4-ABA4-C7E6623DDE2D}"/>
    <cellStyle name="40% - Accent6 23 2 2 3 2 2" xfId="33266" xr:uid="{2C572F1C-2D55-4C7D-975C-DDA98904E48A}"/>
    <cellStyle name="40% - Accent6 23 2 2 3 3" xfId="24766" xr:uid="{4BD05B68-3FD5-4468-AB9A-9FEB120F3959}"/>
    <cellStyle name="40% - Accent6 23 2 2 4" xfId="11281" xr:uid="{E4CFD984-9C81-4D45-BC99-480791717239}"/>
    <cellStyle name="40% - Accent6 23 2 2 4 2" xfId="29106" xr:uid="{63722E19-940A-46F3-8796-51EE65119378}"/>
    <cellStyle name="40% - Accent6 23 2 2 5" xfId="20606" xr:uid="{138AF7EE-26A2-4099-B32B-5126E1EFA0C6}"/>
    <cellStyle name="40% - Accent6 23 2 3" xfId="3798" xr:uid="{1B2FA513-2430-4706-B439-6D4B5562E238}"/>
    <cellStyle name="40% - Accent6 23 2 3 2" xfId="7958" xr:uid="{55B6D32B-BFE2-4F81-B5F9-183C6CC39328}"/>
    <cellStyle name="40% - Accent6 23 2 3 2 2" xfId="16541" xr:uid="{DA22015B-A633-49A1-9418-CEE21EEA1647}"/>
    <cellStyle name="40% - Accent6 23 2 3 2 2 2" xfId="34366" xr:uid="{9B99EE76-7DC4-446B-90F9-684CAF6E86F9}"/>
    <cellStyle name="40% - Accent6 23 2 3 2 3" xfId="25866" xr:uid="{5E07B91D-FF74-489A-A1A2-E5DB5808D41D}"/>
    <cellStyle name="40% - Accent6 23 2 3 3" xfId="12381" xr:uid="{DA4C2943-4CC5-4AC3-B4EC-F8F32C90C4D7}"/>
    <cellStyle name="40% - Accent6 23 2 3 3 2" xfId="30206" xr:uid="{2E8ABF94-9713-4E06-9788-764520FF9FB9}"/>
    <cellStyle name="40% - Accent6 23 2 3 4" xfId="21706" xr:uid="{E0EE27C5-07F6-4FC3-8C9F-417073DE3E2A}"/>
    <cellStyle name="40% - Accent6 23 2 4" xfId="5878" xr:uid="{675F9FB9-62BB-4314-BF79-10D6EE11DB55}"/>
    <cellStyle name="40% - Accent6 23 2 4 2" xfId="14461" xr:uid="{1F8B3D8F-6EB3-4500-8568-F99B6840FCEC}"/>
    <cellStyle name="40% - Accent6 23 2 4 2 2" xfId="32286" xr:uid="{4530C6AD-A734-450A-BDEC-677FECA21E55}"/>
    <cellStyle name="40% - Accent6 23 2 4 3" xfId="23786" xr:uid="{9AC2E1A0-21A0-4D9D-972E-0544EFCB4AEE}"/>
    <cellStyle name="40% - Accent6 23 2 5" xfId="10301" xr:uid="{D7A2482B-8702-49E9-BB30-7FAC5DC55975}"/>
    <cellStyle name="40% - Accent6 23 2 5 2" xfId="28126" xr:uid="{C6CFD1B3-8C0A-41BE-9892-393958A3E445}"/>
    <cellStyle name="40% - Accent6 23 2 6" xfId="19626" xr:uid="{D8AB3D81-A603-4960-92DA-A13DC5371650}"/>
    <cellStyle name="40% - Accent6 23 3" xfId="2218" xr:uid="{7354FD63-B492-4232-98EC-29442EFF845C}"/>
    <cellStyle name="40% - Accent6 23 3 2" xfId="4298" xr:uid="{5CE75928-6740-4F04-A212-CDD2AD378DFB}"/>
    <cellStyle name="40% - Accent6 23 3 2 2" xfId="8458" xr:uid="{FC5E39DD-C4F6-4FC6-9F66-B18C82E20947}"/>
    <cellStyle name="40% - Accent6 23 3 2 2 2" xfId="17041" xr:uid="{D61E9F89-037C-4CF7-BB04-3A4ABCBE402C}"/>
    <cellStyle name="40% - Accent6 23 3 2 2 2 2" xfId="34866" xr:uid="{F5EC54D4-CF49-46C7-B7E1-1A92B54B5E63}"/>
    <cellStyle name="40% - Accent6 23 3 2 2 3" xfId="26366" xr:uid="{9597917D-9C48-47EC-8061-81529FA3FCF0}"/>
    <cellStyle name="40% - Accent6 23 3 2 3" xfId="12881" xr:uid="{8E2F7EE0-3566-4692-A258-4DA42E3FFB46}"/>
    <cellStyle name="40% - Accent6 23 3 2 3 2" xfId="30706" xr:uid="{0C54C171-F9CB-4278-8F42-71D1146401E8}"/>
    <cellStyle name="40% - Accent6 23 3 2 4" xfId="22206" xr:uid="{3D1D1C46-C9EA-4AF9-B0DA-6449FE6C04FE}"/>
    <cellStyle name="40% - Accent6 23 3 3" xfId="6378" xr:uid="{2E6677C3-1EEC-4DE7-BCDD-6DFC66000D2D}"/>
    <cellStyle name="40% - Accent6 23 3 3 2" xfId="14961" xr:uid="{3348492C-7146-4DB3-9507-A69A17A4553E}"/>
    <cellStyle name="40% - Accent6 23 3 3 2 2" xfId="32786" xr:uid="{D6EE5B01-8CBD-4222-93B5-42E8BB96604F}"/>
    <cellStyle name="40% - Accent6 23 3 3 3" xfId="24286" xr:uid="{97041E96-8F3E-4C32-BF3F-067FB4CF8BAF}"/>
    <cellStyle name="40% - Accent6 23 3 4" xfId="10801" xr:uid="{CF672926-95C1-4148-B195-40DAD59E8763}"/>
    <cellStyle name="40% - Accent6 23 3 4 2" xfId="28626" xr:uid="{1D46F7CA-9412-427D-A424-0CB9312D9C4C}"/>
    <cellStyle name="40% - Accent6 23 3 5" xfId="20126" xr:uid="{2273EB39-B0D9-4B09-86A0-B0B2867366C5}"/>
    <cellStyle name="40% - Accent6 23 4" xfId="3318" xr:uid="{9CE883AF-41B7-4DFE-B9FF-F7D4ADCFA9A2}"/>
    <cellStyle name="40% - Accent6 23 4 2" xfId="7478" xr:uid="{D7E36E26-CC93-4029-B9DC-B2D36F91ACBF}"/>
    <cellStyle name="40% - Accent6 23 4 2 2" xfId="16061" xr:uid="{1FB1DD3E-EF89-4511-A584-07412044B1E1}"/>
    <cellStyle name="40% - Accent6 23 4 2 2 2" xfId="33886" xr:uid="{A8B053E0-3EA5-4821-8CC3-34090E94868F}"/>
    <cellStyle name="40% - Accent6 23 4 2 3" xfId="25386" xr:uid="{12EFFD51-1F23-469B-864B-A250D3CBF5E1}"/>
    <cellStyle name="40% - Accent6 23 4 3" xfId="11901" xr:uid="{C991E795-2B3A-4D14-BAC7-30E2F6EE26AC}"/>
    <cellStyle name="40% - Accent6 23 4 3 2" xfId="29726" xr:uid="{C151EE5C-8546-4B5B-B545-5E0C27A1E415}"/>
    <cellStyle name="40% - Accent6 23 4 4" xfId="21226" xr:uid="{4458E58A-33BB-41BF-A853-EEDE8E7BACB6}"/>
    <cellStyle name="40% - Accent6 23 5" xfId="5398" xr:uid="{089BD180-C482-44D8-9439-1C2FF2E9B30C}"/>
    <cellStyle name="40% - Accent6 23 5 2" xfId="13981" xr:uid="{09C2F7C7-71A6-4510-B969-7BE0DA064DC7}"/>
    <cellStyle name="40% - Accent6 23 5 2 2" xfId="31806" xr:uid="{9A5297D9-BCED-4595-9671-CEABD912816B}"/>
    <cellStyle name="40% - Accent6 23 5 3" xfId="23306" xr:uid="{F6E8907E-7184-464A-92E0-CE16234986D0}"/>
    <cellStyle name="40% - Accent6 23 6" xfId="9821" xr:uid="{B287D7FB-78D3-4C39-AEBA-2E378E210EDF}"/>
    <cellStyle name="40% - Accent6 23 6 2" xfId="27646" xr:uid="{999C0AD4-6464-45E9-B34A-CEC9E27406C8}"/>
    <cellStyle name="40% - Accent6 23 7" xfId="19146" xr:uid="{965CEA82-82FC-4151-977B-BF14811C8134}"/>
    <cellStyle name="40% - Accent6 230" xfId="38747" xr:uid="{33167608-484B-4750-B5E6-23709591161E}"/>
    <cellStyle name="40% - Accent6 231" xfId="38767" xr:uid="{5E566E1B-6ECB-4760-813A-1CF927A6F589}"/>
    <cellStyle name="40% - Accent6 232" xfId="38787" xr:uid="{AADF7B2E-A10A-4FDA-8C5D-823FAD26D1EB}"/>
    <cellStyle name="40% - Accent6 233" xfId="38807" xr:uid="{3A7B3D2A-8E45-4FA6-AA21-32F045D23892}"/>
    <cellStyle name="40% - Accent6 234" xfId="38827" xr:uid="{34A4BE2E-3C19-473A-BE32-95F8374983DD}"/>
    <cellStyle name="40% - Accent6 235" xfId="38847" xr:uid="{104C52A5-6C0D-4288-8BC1-8466EEDAB009}"/>
    <cellStyle name="40% - Accent6 236" xfId="38867" xr:uid="{627B3EDE-F128-4275-835F-8E09104897B0}"/>
    <cellStyle name="40% - Accent6 237" xfId="38887" xr:uid="{6110B680-72E8-4CF8-B281-701FDDED44EF}"/>
    <cellStyle name="40% - Accent6 238" xfId="38907" xr:uid="{D78FE0F9-5BD2-45F4-BBA2-579E711ED8D1}"/>
    <cellStyle name="40% - Accent6 239" xfId="38927" xr:uid="{6B809399-5F0B-46F2-9DBE-351293A90C47}"/>
    <cellStyle name="40% - Accent6 24" xfId="1738" xr:uid="{931FF026-5B94-46F8-B63E-2385731217EA}"/>
    <cellStyle name="40% - Accent6 24 2" xfId="2718" xr:uid="{90F378E8-E565-471C-B0A1-873AF92BC097}"/>
    <cellStyle name="40% - Accent6 24 2 2" xfId="4798" xr:uid="{94DEB977-DC6B-4DB7-B345-8A017D6A1A08}"/>
    <cellStyle name="40% - Accent6 24 2 2 2" xfId="8958" xr:uid="{A460074E-FD77-4B72-A79A-9E201457F1A5}"/>
    <cellStyle name="40% - Accent6 24 2 2 2 2" xfId="17541" xr:uid="{FB63233F-00D1-4FFF-94B5-8B3863E6609A}"/>
    <cellStyle name="40% - Accent6 24 2 2 2 2 2" xfId="35366" xr:uid="{1D7D31E2-98D8-4602-BA51-638B76711197}"/>
    <cellStyle name="40% - Accent6 24 2 2 2 3" xfId="26866" xr:uid="{67785001-8F66-4793-A306-E0984DFFE63C}"/>
    <cellStyle name="40% - Accent6 24 2 2 3" xfId="13381" xr:uid="{509EA6B3-68F3-4CAB-96F2-36C4273F9BD0}"/>
    <cellStyle name="40% - Accent6 24 2 2 3 2" xfId="31206" xr:uid="{A23EDE86-E265-44F7-AE4A-EA3431C64EF4}"/>
    <cellStyle name="40% - Accent6 24 2 2 4" xfId="22706" xr:uid="{AC5650B0-3267-4932-A05E-944AEA83C1F5}"/>
    <cellStyle name="40% - Accent6 24 2 3" xfId="6878" xr:uid="{1A594899-267E-4606-86D1-171095A3EE54}"/>
    <cellStyle name="40% - Accent6 24 2 3 2" xfId="15461" xr:uid="{DAE13ED6-F1A6-42B7-8585-01B21973AACE}"/>
    <cellStyle name="40% - Accent6 24 2 3 2 2" xfId="33286" xr:uid="{9E3307DF-59A3-422F-8490-5D76F51C8696}"/>
    <cellStyle name="40% - Accent6 24 2 3 3" xfId="24786" xr:uid="{2448270E-1203-406A-9AFA-5F453B7A49B7}"/>
    <cellStyle name="40% - Accent6 24 2 4" xfId="11301" xr:uid="{DE145359-7C4B-407F-9795-C2940F273A36}"/>
    <cellStyle name="40% - Accent6 24 2 4 2" xfId="29126" xr:uid="{8F736B9B-BF18-4A65-89C4-907ACC2D0C87}"/>
    <cellStyle name="40% - Accent6 24 2 5" xfId="20626" xr:uid="{7D7DC8F8-5B1B-4E1D-B0A2-E9EE57CE59A9}"/>
    <cellStyle name="40% - Accent6 24 3" xfId="3818" xr:uid="{907E7C79-7C06-4574-B973-3468CC6BBC82}"/>
    <cellStyle name="40% - Accent6 24 3 2" xfId="7978" xr:uid="{35292FE0-44EC-4AE9-B1C8-1F61616C3A49}"/>
    <cellStyle name="40% - Accent6 24 3 2 2" xfId="16561" xr:uid="{4D241BF2-0316-4B99-968E-D07F5A493917}"/>
    <cellStyle name="40% - Accent6 24 3 2 2 2" xfId="34386" xr:uid="{9CF84802-4346-431B-ABED-F6AF2CE7A69F}"/>
    <cellStyle name="40% - Accent6 24 3 2 3" xfId="25886" xr:uid="{1371852F-5938-49D5-996D-FE95F39D13D9}"/>
    <cellStyle name="40% - Accent6 24 3 3" xfId="12401" xr:uid="{757F3247-D8DF-456F-BCFB-BC8BB065070A}"/>
    <cellStyle name="40% - Accent6 24 3 3 2" xfId="30226" xr:uid="{0CA4DDBC-2EE2-44EB-A1AD-A7443FDC9E9B}"/>
    <cellStyle name="40% - Accent6 24 3 4" xfId="21726" xr:uid="{3831BB49-F1C1-4F87-AF9A-5100C6FD0FDE}"/>
    <cellStyle name="40% - Accent6 24 4" xfId="5898" xr:uid="{DA776263-7D01-4922-A680-F32616BE9AA1}"/>
    <cellStyle name="40% - Accent6 24 4 2" xfId="14481" xr:uid="{32F352E1-ACE9-4FA1-B085-74F15FCB4C69}"/>
    <cellStyle name="40% - Accent6 24 4 2 2" xfId="32306" xr:uid="{49BB86BB-8428-4624-9FC2-72131B74CA0B}"/>
    <cellStyle name="40% - Accent6 24 4 3" xfId="23806" xr:uid="{6096A34B-C44E-42B8-BA81-2509A214D7F8}"/>
    <cellStyle name="40% - Accent6 24 5" xfId="10321" xr:uid="{68282478-2770-4363-A4B9-3E3F19C3B34F}"/>
    <cellStyle name="40% - Accent6 24 5 2" xfId="28146" xr:uid="{424D255B-C150-453F-8F87-9023794BF888}"/>
    <cellStyle name="40% - Accent6 24 6" xfId="19646" xr:uid="{3BEA9F67-9DC9-4F0F-9BDC-8422B670313E}"/>
    <cellStyle name="40% - Accent6 240" xfId="38947" xr:uid="{1CC4D1F3-8200-4AC7-B8E7-1198C8B8D96B}"/>
    <cellStyle name="40% - Accent6 241" xfId="38967" xr:uid="{FF5CC005-54AB-44C7-96AE-41EC253033EA}"/>
    <cellStyle name="40% - Accent6 242" xfId="38987" xr:uid="{A46F70BB-A688-48A8-8273-3DEA5D1984FD}"/>
    <cellStyle name="40% - Accent6 243" xfId="39007" xr:uid="{6169FD8E-3150-4B4B-89DF-1E546D6D73CC}"/>
    <cellStyle name="40% - Accent6 244" xfId="39027" xr:uid="{B32D6037-91E3-4842-B76B-23B8EBA805A1}"/>
    <cellStyle name="40% - Accent6 245" xfId="39047" xr:uid="{39F4C02F-F9B4-4E02-8240-198D9E132267}"/>
    <cellStyle name="40% - Accent6 246" xfId="39067" xr:uid="{1FC2FE64-25AA-4B94-ADF2-34116A5E0B07}"/>
    <cellStyle name="40% - Accent6 247" xfId="39087" xr:uid="{7280CCEF-F62C-4F08-BB15-FE613AD49CF1}"/>
    <cellStyle name="40% - Accent6 248" xfId="39107" xr:uid="{42246602-0362-46B1-A41F-1DCC519C096A}"/>
    <cellStyle name="40% - Accent6 249" xfId="39127" xr:uid="{240001DA-4102-441E-922A-127254570BE5}"/>
    <cellStyle name="40% - Accent6 25" xfId="2738" xr:uid="{06538E48-DCF0-4B40-BB0D-73D60CFD5F80}"/>
    <cellStyle name="40% - Accent6 25 2" xfId="4818" xr:uid="{896575F6-EDC7-4685-8D53-A688A0E4622B}"/>
    <cellStyle name="40% - Accent6 25 2 2" xfId="8978" xr:uid="{3D551DC3-F3FE-4835-AFCE-59F5139AB35C}"/>
    <cellStyle name="40% - Accent6 25 2 2 2" xfId="17561" xr:uid="{8416AF11-C665-455B-ADDA-A95463BA8BEE}"/>
    <cellStyle name="40% - Accent6 25 2 2 2 2" xfId="35386" xr:uid="{D5D01312-3F7F-4772-8190-565B3124973B}"/>
    <cellStyle name="40% - Accent6 25 2 2 3" xfId="26886" xr:uid="{8DCC078C-040F-4E17-BC69-A7FF9DDBA7AC}"/>
    <cellStyle name="40% - Accent6 25 2 3" xfId="13401" xr:uid="{A26129B7-FE8A-4560-8C1D-62410A1FB8FB}"/>
    <cellStyle name="40% - Accent6 25 2 3 2" xfId="31226" xr:uid="{5A68C958-4B26-46D3-809A-539BAD97F36A}"/>
    <cellStyle name="40% - Accent6 25 2 4" xfId="22726" xr:uid="{335F3D96-B7FE-4F69-AF44-554991CFCE00}"/>
    <cellStyle name="40% - Accent6 25 3" xfId="6898" xr:uid="{3844C6BC-780A-4499-AAA1-331050A817AA}"/>
    <cellStyle name="40% - Accent6 25 3 2" xfId="15481" xr:uid="{1C8738C4-3C7D-499A-8EF3-CC2EEBE1B466}"/>
    <cellStyle name="40% - Accent6 25 3 2 2" xfId="33306" xr:uid="{E1804E06-B4D9-4B48-9A3A-FEDD6BC49949}"/>
    <cellStyle name="40% - Accent6 25 3 3" xfId="24806" xr:uid="{BF127704-9F43-4654-B185-281B29A5234E}"/>
    <cellStyle name="40% - Accent6 25 4" xfId="11321" xr:uid="{FF1D0E79-5D79-4902-814E-5E818544AFA4}"/>
    <cellStyle name="40% - Accent6 25 4 2" xfId="29146" xr:uid="{F8840E51-8647-43A4-B9A9-C2ABBFDA4E52}"/>
    <cellStyle name="40% - Accent6 25 5" xfId="20646" xr:uid="{4A31000D-F427-436A-AEF6-07B9C33E8DD5}"/>
    <cellStyle name="40% - Accent6 250" xfId="39147" xr:uid="{2FD45251-F4F6-4A02-BD2A-0A20BB28B470}"/>
    <cellStyle name="40% - Accent6 251" xfId="39167" xr:uid="{9B09BA8F-1130-4749-ADB5-7A64543E729A}"/>
    <cellStyle name="40% - Accent6 252" xfId="39187" xr:uid="{3785FC0A-7B33-4832-861B-174B3F0325F4}"/>
    <cellStyle name="40% - Accent6 253" xfId="39207" xr:uid="{D78CF26D-44D8-40E0-863D-3CB93005850A}"/>
    <cellStyle name="40% - Accent6 254" xfId="39227" xr:uid="{72C3DE4F-97BA-4A91-A838-BFBC22CE6E39}"/>
    <cellStyle name="40% - Accent6 255" xfId="39247" xr:uid="{B8CC9DE1-4479-4BCE-8F5A-A0735B277BB0}"/>
    <cellStyle name="40% - Accent6 256" xfId="39267" xr:uid="{3CDF81FB-7BA3-40F1-AB3E-D933D534704E}"/>
    <cellStyle name="40% - Accent6 257" xfId="39287" xr:uid="{7AD894AB-EE8B-4BBD-8A0A-1A0C732F7223}"/>
    <cellStyle name="40% - Accent6 258" xfId="39307" xr:uid="{08963C9C-4349-4811-980D-AD630A5FBD34}"/>
    <cellStyle name="40% - Accent6 259" xfId="39327" xr:uid="{2EFE9F4C-069C-47CC-A152-92730C343D82}"/>
    <cellStyle name="40% - Accent6 26" xfId="2758" xr:uid="{49D6A798-D986-42F9-B3CA-543980C9B00E}"/>
    <cellStyle name="40% - Accent6 26 2" xfId="4838" xr:uid="{842138D5-D83A-431B-A779-8B28F1076598}"/>
    <cellStyle name="40% - Accent6 26 2 2" xfId="8998" xr:uid="{2F3C7E4C-0BBF-46BD-B67A-BD4376133D65}"/>
    <cellStyle name="40% - Accent6 26 2 2 2" xfId="17581" xr:uid="{156C806E-6D01-4064-8596-1289F79EB3AD}"/>
    <cellStyle name="40% - Accent6 26 2 2 2 2" xfId="35406" xr:uid="{80D4513A-EB13-488D-9B55-A486ABAA7B28}"/>
    <cellStyle name="40% - Accent6 26 2 2 3" xfId="26906" xr:uid="{A4A693CF-7B46-4587-B38E-ECB14F7D7BC9}"/>
    <cellStyle name="40% - Accent6 26 2 3" xfId="13421" xr:uid="{2E99AD8A-2F6C-4473-9643-42DADA8945B4}"/>
    <cellStyle name="40% - Accent6 26 2 3 2" xfId="31246" xr:uid="{01860298-BEC7-4EDA-8FFD-ECB18B3AB583}"/>
    <cellStyle name="40% - Accent6 26 2 4" xfId="22746" xr:uid="{DF62632B-B1FF-46F8-8D02-2CAFBC7E0EBA}"/>
    <cellStyle name="40% - Accent6 26 3" xfId="6918" xr:uid="{22DC7FC8-25F0-4C75-B80E-C152B2CF8A5F}"/>
    <cellStyle name="40% - Accent6 26 3 2" xfId="15501" xr:uid="{A690F4C8-334B-4D88-B4E6-978159A1D1EF}"/>
    <cellStyle name="40% - Accent6 26 3 2 2" xfId="33326" xr:uid="{D277348E-F671-4576-A746-B914FDB0AE96}"/>
    <cellStyle name="40% - Accent6 26 3 3" xfId="24826" xr:uid="{1423F176-E0BA-46D3-B5DE-A9D6748CC3F3}"/>
    <cellStyle name="40% - Accent6 26 4" xfId="11341" xr:uid="{16A90263-D46F-495E-8086-A4F0F8C069B2}"/>
    <cellStyle name="40% - Accent6 26 4 2" xfId="29166" xr:uid="{46D4BCF6-8FF5-4C6D-8A0F-16D8117D05A4}"/>
    <cellStyle name="40% - Accent6 26 5" xfId="20666" xr:uid="{E58C7F55-6312-4D68-A907-32AA608E4537}"/>
    <cellStyle name="40% - Accent6 260" xfId="39347" xr:uid="{C7CCF032-3B42-4E3E-9750-9DC34674F071}"/>
    <cellStyle name="40% - Accent6 261" xfId="39367" xr:uid="{C387F2D8-E552-4F9F-8912-AF3377EB5749}"/>
    <cellStyle name="40% - Accent6 262" xfId="39387" xr:uid="{A6502255-2B7A-476D-B592-86DCA21F3663}"/>
    <cellStyle name="40% - Accent6 263" xfId="39407" xr:uid="{384B135F-5D6B-4184-BCF7-B9C2B4EE4D56}"/>
    <cellStyle name="40% - Accent6 264" xfId="39427" xr:uid="{153C7C28-BF28-4CDD-8709-4262BC78D779}"/>
    <cellStyle name="40% - Accent6 265" xfId="39447" xr:uid="{A2294B1F-7751-4242-A44F-33D68FEF15A8}"/>
    <cellStyle name="40% - Accent6 266" xfId="39467" xr:uid="{D2B9003F-97DD-4B80-A8BF-60221EFB45C7}"/>
    <cellStyle name="40% - Accent6 267" xfId="39487" xr:uid="{C3A1C9B1-6ECE-4EB3-ACF4-833197B5B251}"/>
    <cellStyle name="40% - Accent6 268" xfId="39507" xr:uid="{1757AE4D-C6AF-470B-973C-9784E35A008A}"/>
    <cellStyle name="40% - Accent6 269" xfId="39527" xr:uid="{96B94C4E-EB93-467C-B532-BAC0A7277F52}"/>
    <cellStyle name="40% - Accent6 27" xfId="2778" xr:uid="{9FDB03B3-CA84-4192-AB97-33F0489899D5}"/>
    <cellStyle name="40% - Accent6 27 2" xfId="4858" xr:uid="{50C2DCC7-635A-4BCF-BD27-2992AFC20673}"/>
    <cellStyle name="40% - Accent6 27 2 2" xfId="9018" xr:uid="{C4BDBC7C-0547-4B0D-939F-6010AF6714AC}"/>
    <cellStyle name="40% - Accent6 27 2 2 2" xfId="17601" xr:uid="{81DB35CF-D116-4911-BE49-993AF0C98A04}"/>
    <cellStyle name="40% - Accent6 27 2 2 2 2" xfId="35426" xr:uid="{ABEDD1ED-FBA8-4FC3-80CB-A01CEC0E0E38}"/>
    <cellStyle name="40% - Accent6 27 2 2 3" xfId="26926" xr:uid="{73EC2FD9-DD65-4087-ABDB-18BFE6E03EF7}"/>
    <cellStyle name="40% - Accent6 27 2 3" xfId="13441" xr:uid="{18E026B7-0F4B-4140-9CFE-538436373471}"/>
    <cellStyle name="40% - Accent6 27 2 3 2" xfId="31266" xr:uid="{4E72F92D-B708-4F88-8837-9FD7D8D7BF53}"/>
    <cellStyle name="40% - Accent6 27 2 4" xfId="22766" xr:uid="{2789D4EF-DEA0-4D81-A4F6-C87C82C17776}"/>
    <cellStyle name="40% - Accent6 27 3" xfId="6938" xr:uid="{C326BAC3-F31A-4401-B3A6-2241A47D25CA}"/>
    <cellStyle name="40% - Accent6 27 3 2" xfId="15521" xr:uid="{61F43562-7DC9-4488-BF6B-A94602C89A0A}"/>
    <cellStyle name="40% - Accent6 27 3 2 2" xfId="33346" xr:uid="{1191174B-3578-4810-BA28-A80BB176B833}"/>
    <cellStyle name="40% - Accent6 27 3 3" xfId="24846" xr:uid="{DDEA389D-51F6-4429-A5CE-3E06D97F8501}"/>
    <cellStyle name="40% - Accent6 27 4" xfId="11361" xr:uid="{33668FEA-B659-4B7A-B07D-2BC7BC523E5E}"/>
    <cellStyle name="40% - Accent6 27 4 2" xfId="29186" xr:uid="{F961223B-A9AD-4590-B2C6-56718029EDF5}"/>
    <cellStyle name="40% - Accent6 27 5" xfId="20686" xr:uid="{D1785E4B-6FC8-4BAC-BF65-C6ED85274BF4}"/>
    <cellStyle name="40% - Accent6 270" xfId="39547" xr:uid="{C88EF586-8865-46E3-8CA1-6BCA375E1259}"/>
    <cellStyle name="40% - Accent6 271" xfId="39567" xr:uid="{90BDE2F5-E574-478A-AEAE-834069CE3E90}"/>
    <cellStyle name="40% - Accent6 272" xfId="39587" xr:uid="{003A1944-05E1-437C-99C4-225408E7AE7A}"/>
    <cellStyle name="40% - Accent6 273" xfId="39607" xr:uid="{323E7C10-EF76-4D2B-AD0A-65C5877BB4F7}"/>
    <cellStyle name="40% - Accent6 274" xfId="39627" xr:uid="{83098AB3-335F-429F-8B72-23F3147DEB5A}"/>
    <cellStyle name="40% - Accent6 275" xfId="39647" xr:uid="{8B18ED6D-65CA-416A-8FEE-85C12D97C3B8}"/>
    <cellStyle name="40% - Accent6 276" xfId="39667" xr:uid="{6AA5F0CF-5188-406C-9E57-D31E22611431}"/>
    <cellStyle name="40% - Accent6 277" xfId="39687" xr:uid="{DC2F1607-161E-48C1-A1F1-C7403C173FCA}"/>
    <cellStyle name="40% - Accent6 278" xfId="39707" xr:uid="{649E1A06-814D-42B0-9522-09411F2F5B32}"/>
    <cellStyle name="40% - Accent6 279" xfId="39727" xr:uid="{D83ACF6A-E3B7-4130-B767-BCEC11659E49}"/>
    <cellStyle name="40% - Accent6 28" xfId="2798" xr:uid="{5554AA03-8DF8-45E3-9BC9-E29A4BB7AD40}"/>
    <cellStyle name="40% - Accent6 28 2" xfId="4878" xr:uid="{63215B19-B66A-49F8-B4F3-5835DE66A646}"/>
    <cellStyle name="40% - Accent6 28 2 2" xfId="9038" xr:uid="{1C0B195F-3F1D-489C-96B9-62433DB16722}"/>
    <cellStyle name="40% - Accent6 28 2 2 2" xfId="17621" xr:uid="{FEA72A79-C34A-420B-A0E9-A28FD97574A0}"/>
    <cellStyle name="40% - Accent6 28 2 2 2 2" xfId="35446" xr:uid="{94101551-0F51-4AA6-AA72-07C5D21D9931}"/>
    <cellStyle name="40% - Accent6 28 2 2 3" xfId="26946" xr:uid="{74D8A88C-7F7E-4381-8F95-0610027650A6}"/>
    <cellStyle name="40% - Accent6 28 2 3" xfId="13461" xr:uid="{553023C0-C7BD-473D-9F38-A3212FCD36AB}"/>
    <cellStyle name="40% - Accent6 28 2 3 2" xfId="31286" xr:uid="{1D38ACB0-F167-42D4-92A2-81282300E606}"/>
    <cellStyle name="40% - Accent6 28 2 4" xfId="22786" xr:uid="{35D53DA8-8B8F-4E50-92F2-3B34C877B7EC}"/>
    <cellStyle name="40% - Accent6 28 3" xfId="6958" xr:uid="{322AC41B-CD9D-4AC6-A012-99F4D001D0DD}"/>
    <cellStyle name="40% - Accent6 28 3 2" xfId="15541" xr:uid="{880E5B25-819A-488F-B6C6-FC7B7C7D2F54}"/>
    <cellStyle name="40% - Accent6 28 3 2 2" xfId="33366" xr:uid="{14B19068-6364-48D4-AD35-61D5D87A029E}"/>
    <cellStyle name="40% - Accent6 28 3 3" xfId="24866" xr:uid="{821001EB-3679-4BD8-B494-54C66B9AA427}"/>
    <cellStyle name="40% - Accent6 28 4" xfId="11381" xr:uid="{91270905-4CF6-494F-8EC8-5610D0F55763}"/>
    <cellStyle name="40% - Accent6 28 4 2" xfId="29206" xr:uid="{7E81EFB6-DC9C-480C-A478-77F159592FA3}"/>
    <cellStyle name="40% - Accent6 28 5" xfId="20706" xr:uid="{38F56F14-0560-4248-B1C3-4B7AB0E48108}"/>
    <cellStyle name="40% - Accent6 280" xfId="39747" xr:uid="{A13ED68E-CD00-48E6-8678-9C1754C26501}"/>
    <cellStyle name="40% - Accent6 281" xfId="39767" xr:uid="{68BBA20A-A7DE-47EA-A126-055544AAE584}"/>
    <cellStyle name="40% - Accent6 282" xfId="39787" xr:uid="{7F9698ED-E7F2-4A52-AE55-416045983C82}"/>
    <cellStyle name="40% - Accent6 283" xfId="39807" xr:uid="{C0E162BA-A616-4F01-9F7C-2B123313F3C2}"/>
    <cellStyle name="40% - Accent6 284" xfId="39827" xr:uid="{50137794-B5ED-404E-81C9-185F24BB3B06}"/>
    <cellStyle name="40% - Accent6 285" xfId="39847" xr:uid="{7A733443-07FC-4BC8-8258-5C24F96E429E}"/>
    <cellStyle name="40% - Accent6 286" xfId="39867" xr:uid="{C56F4059-783D-4186-B8B6-A833CAB73C7B}"/>
    <cellStyle name="40% - Accent6 287" xfId="39887" xr:uid="{BEB28A35-8ADB-4890-9D16-CFE5A83B1B43}"/>
    <cellStyle name="40% - Accent6 288" xfId="39907" xr:uid="{CDDDF6F8-E1E7-43D5-B0C7-D951A41035F9}"/>
    <cellStyle name="40% - Accent6 289" xfId="39927" xr:uid="{CD1B3B80-1422-4A9F-9BF2-5DF610950921}"/>
    <cellStyle name="40% - Accent6 29" xfId="2818" xr:uid="{561210C3-FC69-4C9C-9D96-ED6082F944CC}"/>
    <cellStyle name="40% - Accent6 29 2" xfId="4898" xr:uid="{B4092D09-1027-487D-93E8-47D527D6FFB0}"/>
    <cellStyle name="40% - Accent6 29 2 2" xfId="9058" xr:uid="{EF81EDE6-3549-4490-B0EA-FB19358D8E83}"/>
    <cellStyle name="40% - Accent6 29 2 2 2" xfId="17641" xr:uid="{14F64F71-5131-4167-8B00-8D45BFAAB56E}"/>
    <cellStyle name="40% - Accent6 29 2 2 2 2" xfId="35466" xr:uid="{D01EA687-A957-4B08-9223-302324B58614}"/>
    <cellStyle name="40% - Accent6 29 2 2 3" xfId="26966" xr:uid="{ACA2E9D1-6C0B-4BB2-A899-E64749064B2F}"/>
    <cellStyle name="40% - Accent6 29 2 3" xfId="13481" xr:uid="{A00D0293-D540-48FD-85FF-281E67E69D04}"/>
    <cellStyle name="40% - Accent6 29 2 3 2" xfId="31306" xr:uid="{8A1C9B60-AE4B-4630-A898-C1EB96FD0B3A}"/>
    <cellStyle name="40% - Accent6 29 2 4" xfId="22806" xr:uid="{739D7B2C-B8ED-460F-80FC-69216D60E810}"/>
    <cellStyle name="40% - Accent6 29 3" xfId="6978" xr:uid="{5FD1F9BD-6250-45F0-9045-FDA819566DFB}"/>
    <cellStyle name="40% - Accent6 29 3 2" xfId="15561" xr:uid="{6C9C121C-DBD0-429B-844D-A44CAE901080}"/>
    <cellStyle name="40% - Accent6 29 3 2 2" xfId="33386" xr:uid="{86D9F874-247A-40EF-AA51-D7E8673ECCF9}"/>
    <cellStyle name="40% - Accent6 29 3 3" xfId="24886" xr:uid="{A1329DEF-7849-455B-ADA4-454AB17A14F1}"/>
    <cellStyle name="40% - Accent6 29 4" xfId="11401" xr:uid="{AA74A4BA-C4FD-4CB1-8C17-3B8A28FCDD4F}"/>
    <cellStyle name="40% - Accent6 29 4 2" xfId="29226" xr:uid="{0CA01917-DF19-4924-B58E-690696BF8128}"/>
    <cellStyle name="40% - Accent6 29 5" xfId="20726" xr:uid="{0E8B7123-0C9F-4560-A725-BD92D39FF569}"/>
    <cellStyle name="40% - Accent6 290" xfId="39947" xr:uid="{DD437970-E7DB-4827-84D5-06721CE59BE8}"/>
    <cellStyle name="40% - Accent6 291" xfId="39967" xr:uid="{BE8A4190-3BB7-434B-80D6-AD8193855863}"/>
    <cellStyle name="40% - Accent6 292" xfId="39987" xr:uid="{0FDBAD2A-FE86-4752-AE3C-0A9AEE450C58}"/>
    <cellStyle name="40% - Accent6 293" xfId="40007" xr:uid="{7638FB3B-65EC-49CC-AC6D-A18E3DFA23DB}"/>
    <cellStyle name="40% - Accent6 294" xfId="40027" xr:uid="{29E105DE-031F-4C03-B8C6-EE89B2AE7562}"/>
    <cellStyle name="40% - Accent6 295" xfId="40047" xr:uid="{7F66B69F-FDED-457B-BE8B-052C48D4B8AE}"/>
    <cellStyle name="40% - Accent6 296" xfId="40067" xr:uid="{C3B1A36F-0F59-453D-9661-450A0FE38089}"/>
    <cellStyle name="40% - Accent6 297" xfId="40087" xr:uid="{9EED1D95-72BA-405F-976E-4A21DB53A0B7}"/>
    <cellStyle name="40% - Accent6 298" xfId="40107" xr:uid="{E6AA1B99-CA1E-4752-9E1C-9D7666027D34}"/>
    <cellStyle name="40% - Accent6 299" xfId="40127" xr:uid="{9D34D744-2F0E-49C8-984F-3ADEBF13A1FD}"/>
    <cellStyle name="40% - Accent6 3" xfId="182" xr:uid="{00000000-0005-0000-0000-00002E000000}"/>
    <cellStyle name="40% - Accent6 3 2" xfId="483" xr:uid="{4F24EAA5-5548-4339-84E2-D2471018E209}"/>
    <cellStyle name="40% - Accent6 3 2 2" xfId="1213" xr:uid="{DC173D1B-316A-41CA-A0A3-5B05FB5C9B20}"/>
    <cellStyle name="40% - Accent6 3 2 2 2" xfId="2318" xr:uid="{4DAE6C78-80D1-42EB-8870-C5A11827FF41}"/>
    <cellStyle name="40% - Accent6 3 2 2 2 2" xfId="4398" xr:uid="{15297112-224E-41D3-9295-C1D1FEB7F24D}"/>
    <cellStyle name="40% - Accent6 3 2 2 2 2 2" xfId="8558" xr:uid="{9EC1D192-596B-4B69-BA79-808A3E823EC4}"/>
    <cellStyle name="40% - Accent6 3 2 2 2 2 2 2" xfId="17141" xr:uid="{B2E3A4A4-D206-4B1C-924B-F4AF039C225D}"/>
    <cellStyle name="40% - Accent6 3 2 2 2 2 2 2 2" xfId="34966" xr:uid="{B8DACF59-B063-4303-8F83-C2858EA31D2A}"/>
    <cellStyle name="40% - Accent6 3 2 2 2 2 2 3" xfId="26466" xr:uid="{B43D389C-A4BD-4138-85A5-0ABE29449F97}"/>
    <cellStyle name="40% - Accent6 3 2 2 2 2 3" xfId="12981" xr:uid="{C0080D56-A5D5-46AC-81AE-938D32EE7529}"/>
    <cellStyle name="40% - Accent6 3 2 2 2 2 3 2" xfId="30806" xr:uid="{C840DAD0-6DE4-4E3B-9FE9-57F49F2D429D}"/>
    <cellStyle name="40% - Accent6 3 2 2 2 2 4" xfId="22306" xr:uid="{5EE2AD00-137F-4134-BBB9-815CA868BCDA}"/>
    <cellStyle name="40% - Accent6 3 2 2 2 3" xfId="6478" xr:uid="{2953ACDF-18D8-48D3-8C0F-8FE59214EBD8}"/>
    <cellStyle name="40% - Accent6 3 2 2 2 3 2" xfId="15061" xr:uid="{7FB42ED9-35D6-4BDC-BFE2-2F0587EFA928}"/>
    <cellStyle name="40% - Accent6 3 2 2 2 3 2 2" xfId="32886" xr:uid="{ED6D7645-AB23-4119-94D6-8B47B20070C0}"/>
    <cellStyle name="40% - Accent6 3 2 2 2 3 3" xfId="24386" xr:uid="{7F2C3957-9DFA-4713-9A7C-20613CA6B37D}"/>
    <cellStyle name="40% - Accent6 3 2 2 2 4" xfId="10901" xr:uid="{F22477DF-CF67-4364-943C-F71E2CC710BC}"/>
    <cellStyle name="40% - Accent6 3 2 2 2 4 2" xfId="28726" xr:uid="{E1DBC8B1-93E4-4577-881D-8BDF997179D2}"/>
    <cellStyle name="40% - Accent6 3 2 2 2 5" xfId="20226" xr:uid="{63B4B7C1-B46C-4E81-92B3-378F0EBA01E4}"/>
    <cellStyle name="40% - Accent6 3 2 2 3" xfId="3418" xr:uid="{D400390C-037B-45B1-885B-F64C690478ED}"/>
    <cellStyle name="40% - Accent6 3 2 2 3 2" xfId="7578" xr:uid="{0C502FA9-6471-4654-9F92-0E5F0BC57D18}"/>
    <cellStyle name="40% - Accent6 3 2 2 3 2 2" xfId="16161" xr:uid="{FCD99861-0417-42AE-A93D-49821C638EA8}"/>
    <cellStyle name="40% - Accent6 3 2 2 3 2 2 2" xfId="33986" xr:uid="{DA290A30-05CB-4CD1-9FE4-A1861CBDCFB4}"/>
    <cellStyle name="40% - Accent6 3 2 2 3 2 3" xfId="25486" xr:uid="{B961FFED-907C-460F-8E3F-56AFF7764F1F}"/>
    <cellStyle name="40% - Accent6 3 2 2 3 3" xfId="12001" xr:uid="{A35093D6-B7DB-4A62-8E53-45A668D2FA6D}"/>
    <cellStyle name="40% - Accent6 3 2 2 3 3 2" xfId="29826" xr:uid="{7B9A63B0-C2C5-4450-B67B-896E34A456C4}"/>
    <cellStyle name="40% - Accent6 3 2 2 3 4" xfId="21326" xr:uid="{E8CD9C14-B3A3-470B-BF65-3CA921A35D10}"/>
    <cellStyle name="40% - Accent6 3 2 2 4" xfId="5498" xr:uid="{17B0430F-04E5-4F5C-A417-A30C133EB514}"/>
    <cellStyle name="40% - Accent6 3 2 2 4 2" xfId="14081" xr:uid="{9B752F32-9FC6-49D4-AF47-DB8A2246735D}"/>
    <cellStyle name="40% - Accent6 3 2 2 4 2 2" xfId="31906" xr:uid="{3B4224FD-E24A-4C1B-9999-D0C7CCA18D31}"/>
    <cellStyle name="40% - Accent6 3 2 2 4 3" xfId="23406" xr:uid="{B9F18D89-4460-4152-9636-AD66F8AB7647}"/>
    <cellStyle name="40% - Accent6 3 2 2 5" xfId="9921" xr:uid="{332D9C0D-1F6B-40D3-A7E8-48D414266A02}"/>
    <cellStyle name="40% - Accent6 3 2 2 5 2" xfId="27746" xr:uid="{D3E267EE-05A7-49C7-BF77-6E32CA931A03}"/>
    <cellStyle name="40% - Accent6 3 2 2 6" xfId="19246" xr:uid="{AB15ED4B-5A44-4375-8EE1-7BE1D39BDBA1}"/>
    <cellStyle name="40% - Accent6 3 2 3" xfId="1838" xr:uid="{8FA9766E-2914-4105-B41A-D305C3D814D9}"/>
    <cellStyle name="40% - Accent6 3 2 3 2" xfId="3918" xr:uid="{BD45FFC0-D31C-4E11-97E1-44E6277D2123}"/>
    <cellStyle name="40% - Accent6 3 2 3 2 2" xfId="8078" xr:uid="{37CFDEF2-BD80-4D69-9E6F-68510C85E85B}"/>
    <cellStyle name="40% - Accent6 3 2 3 2 2 2" xfId="16661" xr:uid="{4DC7C6F3-50D0-465C-B975-EF161A7A25B3}"/>
    <cellStyle name="40% - Accent6 3 2 3 2 2 2 2" xfId="34486" xr:uid="{867B136F-ED5C-4D71-9BC6-CAEB7A5A5B0F}"/>
    <cellStyle name="40% - Accent6 3 2 3 2 2 3" xfId="25986" xr:uid="{95070EAC-7AD2-433C-A2BE-8C91B6D859F4}"/>
    <cellStyle name="40% - Accent6 3 2 3 2 3" xfId="12501" xr:uid="{FA6A1A63-9D55-4AB6-ABAC-11F1736F6AFE}"/>
    <cellStyle name="40% - Accent6 3 2 3 2 3 2" xfId="30326" xr:uid="{04DFA689-3772-4656-ACF0-321FCCC9FC5A}"/>
    <cellStyle name="40% - Accent6 3 2 3 2 4" xfId="21826" xr:uid="{1FBCF808-B2E4-4955-9A51-2E50BBAB14E7}"/>
    <cellStyle name="40% - Accent6 3 2 3 3" xfId="5998" xr:uid="{DA58E786-D3FD-4498-98B6-F3CF3F858B0B}"/>
    <cellStyle name="40% - Accent6 3 2 3 3 2" xfId="14581" xr:uid="{2DA6C8A5-CCF4-40E3-B0F2-4309AB4A4693}"/>
    <cellStyle name="40% - Accent6 3 2 3 3 2 2" xfId="32406" xr:uid="{3A133FDC-EBFD-47CE-A5DF-C8DDFBFA56F6}"/>
    <cellStyle name="40% - Accent6 3 2 3 3 3" xfId="23906" xr:uid="{55E5085C-FB38-4364-8438-8193D3E25860}"/>
    <cellStyle name="40% - Accent6 3 2 3 4" xfId="10421" xr:uid="{647FA484-60F7-4BE3-8EBD-327A458F859B}"/>
    <cellStyle name="40% - Accent6 3 2 3 4 2" xfId="28246" xr:uid="{6D1ECA83-A9B5-458A-87A3-40F69E79B6EA}"/>
    <cellStyle name="40% - Accent6 3 2 3 5" xfId="19746" xr:uid="{213FFFAA-2A9B-414E-B36D-74D8D995800D}"/>
    <cellStyle name="40% - Accent6 3 2 4" xfId="2938" xr:uid="{7270C6DE-A93E-44A2-94CD-F39B37DAF66E}"/>
    <cellStyle name="40% - Accent6 3 2 4 2" xfId="7098" xr:uid="{87981864-4743-4344-900C-FAC5D6A79BD8}"/>
    <cellStyle name="40% - Accent6 3 2 4 2 2" xfId="15681" xr:uid="{CEADC1D5-6A7B-4D45-8C8F-EBBABCF0F11B}"/>
    <cellStyle name="40% - Accent6 3 2 4 2 2 2" xfId="33506" xr:uid="{B44EFA4E-1FFB-4607-99B4-5595D6A4BEB9}"/>
    <cellStyle name="40% - Accent6 3 2 4 2 3" xfId="25006" xr:uid="{DA2D0F14-2486-41CF-A1B7-807AE4943C83}"/>
    <cellStyle name="40% - Accent6 3 2 4 3" xfId="11521" xr:uid="{B4C4C49F-3C63-4256-801C-F8CC39E55504}"/>
    <cellStyle name="40% - Accent6 3 2 4 3 2" xfId="29346" xr:uid="{EAB01B99-1559-4A32-AF70-5E9989E9CAD4}"/>
    <cellStyle name="40% - Accent6 3 2 4 4" xfId="20846" xr:uid="{DE4C9D03-5233-4D08-9849-EC48333F1DAF}"/>
    <cellStyle name="40% - Accent6 3 2 5" xfId="5018" xr:uid="{CF1CA879-D118-4743-AB5C-75327FD8C255}"/>
    <cellStyle name="40% - Accent6 3 2 5 2" xfId="13601" xr:uid="{51C03932-B33A-4A93-944B-4C2CE7BE6E0D}"/>
    <cellStyle name="40% - Accent6 3 2 5 2 2" xfId="31426" xr:uid="{B6B07EDF-85D7-419F-82A2-E07748DD6C41}"/>
    <cellStyle name="40% - Accent6 3 2 5 3" xfId="22926" xr:uid="{4218B8C2-C562-4A4F-ACB1-9967F9CA57EC}"/>
    <cellStyle name="40% - Accent6 3 2 6" xfId="9441" xr:uid="{7F2A5550-A736-4BE2-A4CC-5749CF4C3907}"/>
    <cellStyle name="40% - Accent6 3 2 6 2" xfId="27266" xr:uid="{78DA40E1-C491-40A0-ACCD-A71D078AD488}"/>
    <cellStyle name="40% - Accent6 3 2 7" xfId="18766" xr:uid="{2E311CC1-9F89-4F2E-975C-815B806A0D22}"/>
    <cellStyle name="40% - Accent6 3 3" xfId="1152" xr:uid="{AED2C1B2-9B5B-46EA-9333-03F2059F6DAB}"/>
    <cellStyle name="40% - Accent6 3 3 2" xfId="2258" xr:uid="{DE8D2469-25A2-4CBD-B65C-8885F828E40C}"/>
    <cellStyle name="40% - Accent6 3 3 2 2" xfId="4338" xr:uid="{6E500871-7A9C-429B-8CCE-0E63E57D7F6F}"/>
    <cellStyle name="40% - Accent6 3 3 2 2 2" xfId="8498" xr:uid="{CA604945-5287-43E1-A48F-5E3AEEA6D6C4}"/>
    <cellStyle name="40% - Accent6 3 3 2 2 2 2" xfId="17081" xr:uid="{798BE880-A90D-43FD-A67C-D8C49BFA3682}"/>
    <cellStyle name="40% - Accent6 3 3 2 2 2 2 2" xfId="34906" xr:uid="{9E57351D-3C13-442D-AD7F-7270C5250EB0}"/>
    <cellStyle name="40% - Accent6 3 3 2 2 2 3" xfId="26406" xr:uid="{8A13A60B-B8B5-4976-8B61-0C773B804F15}"/>
    <cellStyle name="40% - Accent6 3 3 2 2 3" xfId="12921" xr:uid="{C9279B7B-DE35-4352-A260-138859F833A4}"/>
    <cellStyle name="40% - Accent6 3 3 2 2 3 2" xfId="30746" xr:uid="{38AAA8AF-14E4-4630-B5BE-CA6A071A1F12}"/>
    <cellStyle name="40% - Accent6 3 3 2 2 4" xfId="22246" xr:uid="{3BCE3305-EA88-4BDF-AA8D-400ADB9CA3CA}"/>
    <cellStyle name="40% - Accent6 3 3 2 3" xfId="6418" xr:uid="{A51CEA1B-3642-473D-8580-570244714A9C}"/>
    <cellStyle name="40% - Accent6 3 3 2 3 2" xfId="15001" xr:uid="{0BB4CBF6-CE21-4949-A297-B186C8829CDE}"/>
    <cellStyle name="40% - Accent6 3 3 2 3 2 2" xfId="32826" xr:uid="{05A718AE-8907-4AB5-8693-905CDBE1A15B}"/>
    <cellStyle name="40% - Accent6 3 3 2 3 3" xfId="24326" xr:uid="{8C4A96AA-29F8-47A4-830B-506DAA9A6873}"/>
    <cellStyle name="40% - Accent6 3 3 2 4" xfId="10841" xr:uid="{AAA3C35D-056C-42C7-A294-197590393A38}"/>
    <cellStyle name="40% - Accent6 3 3 2 4 2" xfId="28666" xr:uid="{B8BCD891-477D-4ACD-BB46-8A96F92EBCC8}"/>
    <cellStyle name="40% - Accent6 3 3 2 5" xfId="20166" xr:uid="{919F91E2-75D3-410F-8944-E78F189D1C26}"/>
    <cellStyle name="40% - Accent6 3 3 3" xfId="3358" xr:uid="{E0D68EAD-5673-49EB-9E97-067674B811D1}"/>
    <cellStyle name="40% - Accent6 3 3 3 2" xfId="7518" xr:uid="{EC5C7FB2-F99D-4B72-97C6-57C91C9F3B82}"/>
    <cellStyle name="40% - Accent6 3 3 3 2 2" xfId="16101" xr:uid="{EB86CDA2-A5C9-45EB-9B12-0A5249DA11B9}"/>
    <cellStyle name="40% - Accent6 3 3 3 2 2 2" xfId="33926" xr:uid="{F5C5972A-458A-43E6-A334-CAA44BD94ADF}"/>
    <cellStyle name="40% - Accent6 3 3 3 2 3" xfId="25426" xr:uid="{782C205E-2917-436B-A804-D13963ACF8D8}"/>
    <cellStyle name="40% - Accent6 3 3 3 3" xfId="11941" xr:uid="{C0119B25-1384-431D-BCA9-DF03BB1641CC}"/>
    <cellStyle name="40% - Accent6 3 3 3 3 2" xfId="29766" xr:uid="{E9272DD0-C0D2-4D66-A571-630707744BAD}"/>
    <cellStyle name="40% - Accent6 3 3 3 4" xfId="21266" xr:uid="{D5ECEEC2-9C5B-414D-A561-EAC671A67AC8}"/>
    <cellStyle name="40% - Accent6 3 3 4" xfId="5438" xr:uid="{38D32D89-D671-4E11-B392-0E2328F2B773}"/>
    <cellStyle name="40% - Accent6 3 3 4 2" xfId="14021" xr:uid="{B63DAA03-D485-4BD2-A0C5-0BF8E87880EF}"/>
    <cellStyle name="40% - Accent6 3 3 4 2 2" xfId="31846" xr:uid="{F861AA45-A891-48D3-9DC6-0DFCDE12FDCD}"/>
    <cellStyle name="40% - Accent6 3 3 4 3" xfId="23346" xr:uid="{6D20A562-D428-454D-A28A-DD6B6B15F0F0}"/>
    <cellStyle name="40% - Accent6 3 3 5" xfId="9861" xr:uid="{0AE2B920-14C3-435E-BBFD-A5267B49239C}"/>
    <cellStyle name="40% - Accent6 3 3 5 2" xfId="27686" xr:uid="{9C035587-A10A-496E-B6B0-F15C9272483F}"/>
    <cellStyle name="40% - Accent6 3 3 6" xfId="19186" xr:uid="{FDDAC370-470D-4428-A064-B42BCEE4A834}"/>
    <cellStyle name="40% - Accent6 3 4" xfId="1778" xr:uid="{837A4C1B-99C9-4CD5-B017-8A143C2359EE}"/>
    <cellStyle name="40% - Accent6 3 4 2" xfId="3858" xr:uid="{41AC3A0C-4321-42DF-AA9F-EC7BD74EABAC}"/>
    <cellStyle name="40% - Accent6 3 4 2 2" xfId="8018" xr:uid="{E552D503-CDC8-487B-A1BA-F83554DC132A}"/>
    <cellStyle name="40% - Accent6 3 4 2 2 2" xfId="16601" xr:uid="{A8A5DB74-5BC5-433D-A53E-C456EF2C3D2A}"/>
    <cellStyle name="40% - Accent6 3 4 2 2 2 2" xfId="34426" xr:uid="{5A240DE3-B716-465A-803F-9559DE47E8BF}"/>
    <cellStyle name="40% - Accent6 3 4 2 2 3" xfId="25926" xr:uid="{5E2B6BD7-7CEA-4F92-AAE4-1DB4CED2716B}"/>
    <cellStyle name="40% - Accent6 3 4 2 3" xfId="12441" xr:uid="{F1D11D1C-BCB3-45DB-B89F-AE4E6312C183}"/>
    <cellStyle name="40% - Accent6 3 4 2 3 2" xfId="30266" xr:uid="{5B4D2F8F-0E61-455C-A718-492DC872CFC9}"/>
    <cellStyle name="40% - Accent6 3 4 2 4" xfId="21766" xr:uid="{2096B763-CBBA-4D8F-A5C7-CF194AB84735}"/>
    <cellStyle name="40% - Accent6 3 4 3" xfId="5938" xr:uid="{35943BA9-C76C-4805-8BE2-75D6E3CFB6EA}"/>
    <cellStyle name="40% - Accent6 3 4 3 2" xfId="14521" xr:uid="{32E771D8-7DD7-4BB4-96DA-7C5C48EFC4DF}"/>
    <cellStyle name="40% - Accent6 3 4 3 2 2" xfId="32346" xr:uid="{8A5F7D24-58FB-441C-8E80-509FB6B13F54}"/>
    <cellStyle name="40% - Accent6 3 4 3 3" xfId="23846" xr:uid="{ACB72DB5-04F0-416B-B8B9-A32BFE8748D8}"/>
    <cellStyle name="40% - Accent6 3 4 4" xfId="10361" xr:uid="{FA66630F-2155-44F8-9EDA-0311CB113995}"/>
    <cellStyle name="40% - Accent6 3 4 4 2" xfId="28186" xr:uid="{AEDEA1F1-938B-4331-8EE2-D66FA2FBA711}"/>
    <cellStyle name="40% - Accent6 3 4 5" xfId="19686" xr:uid="{44465A32-D5D2-4C24-B4AD-3FD391BC440D}"/>
    <cellStyle name="40% - Accent6 3 5" xfId="2878" xr:uid="{3AA6CD62-BB3D-48AF-9041-6DF509A84B99}"/>
    <cellStyle name="40% - Accent6 3 5 2" xfId="7038" xr:uid="{E10E3ED2-E814-4D7E-B4C7-F1DF3F377BB5}"/>
    <cellStyle name="40% - Accent6 3 5 2 2" xfId="15621" xr:uid="{A10C0A7F-F7A0-4B55-91BA-5558E3586349}"/>
    <cellStyle name="40% - Accent6 3 5 2 2 2" xfId="33446" xr:uid="{E6E7F1CB-D177-4E8A-9301-66EACFFFEA29}"/>
    <cellStyle name="40% - Accent6 3 5 2 3" xfId="24946" xr:uid="{BB4DA757-E652-407A-BE87-B47080500E95}"/>
    <cellStyle name="40% - Accent6 3 5 3" xfId="11461" xr:uid="{3B48570C-FED1-4855-84FD-5175D56049F3}"/>
    <cellStyle name="40% - Accent6 3 5 3 2" xfId="29286" xr:uid="{018A61CA-DFA9-4797-BCC5-9471112643FF}"/>
    <cellStyle name="40% - Accent6 3 5 4" xfId="20786" xr:uid="{AB55EDF1-69F1-4586-938A-E50D9DAFC79E}"/>
    <cellStyle name="40% - Accent6 3 6" xfId="4958" xr:uid="{C0CBBBEF-D0CB-4E2E-A79E-FEEA09B50EBD}"/>
    <cellStyle name="40% - Accent6 3 6 2" xfId="13541" xr:uid="{178CC1B1-83A9-4254-943D-47C859489867}"/>
    <cellStyle name="40% - Accent6 3 6 2 2" xfId="31366" xr:uid="{B75979E4-A1DC-4DF6-9253-E7E779EA3454}"/>
    <cellStyle name="40% - Accent6 3 6 3" xfId="22866" xr:uid="{3FD19E6E-DB44-46F0-94A0-0D6325D08FC9}"/>
    <cellStyle name="40% - Accent6 3 7" xfId="9381" xr:uid="{3E3F1F93-0BA0-4961-B1E1-55F278B005EE}"/>
    <cellStyle name="40% - Accent6 3 7 2" xfId="27206" xr:uid="{6239B889-B4A5-4ADA-A417-EEAAF6E96D6C}"/>
    <cellStyle name="40% - Accent6 3 8" xfId="18706" xr:uid="{D6C0BCF2-F924-4E54-880B-166D8FFE2EEB}"/>
    <cellStyle name="40% - Accent6 30" xfId="2838" xr:uid="{24BEF885-7944-4C6F-99AE-D9E4AFD801D1}"/>
    <cellStyle name="40% - Accent6 30 2" xfId="4918" xr:uid="{F5D65E5D-18B9-4245-ACF6-8CCEDCD6BACD}"/>
    <cellStyle name="40% - Accent6 30 2 2" xfId="9078" xr:uid="{9A37BEF5-D08E-429B-9B24-BB55E0A3A3F6}"/>
    <cellStyle name="40% - Accent6 30 2 2 2" xfId="17661" xr:uid="{F66A4C27-11BC-4767-92E1-CC5BE3304E3B}"/>
    <cellStyle name="40% - Accent6 30 2 2 2 2" xfId="35486" xr:uid="{E1C84A63-F47A-47E0-A56D-9AFBC6E1190B}"/>
    <cellStyle name="40% - Accent6 30 2 2 3" xfId="26986" xr:uid="{D3DD91A2-47C8-40E4-AAC0-E4625D399C01}"/>
    <cellStyle name="40% - Accent6 30 2 3" xfId="13501" xr:uid="{F238B27C-0234-4B04-B51E-B3CDD7C72ACB}"/>
    <cellStyle name="40% - Accent6 30 2 3 2" xfId="31326" xr:uid="{006EEC43-09CD-4A46-8358-04DDD8F02E95}"/>
    <cellStyle name="40% - Accent6 30 2 4" xfId="22826" xr:uid="{DA6E0E1A-6EC2-4B17-96EE-FFD9F385862E}"/>
    <cellStyle name="40% - Accent6 30 3" xfId="6998" xr:uid="{078F334E-25B7-4B8D-8176-53C9D1DEB315}"/>
    <cellStyle name="40% - Accent6 30 3 2" xfId="15581" xr:uid="{1D4F0ED1-FA43-41E5-9516-695825E613F9}"/>
    <cellStyle name="40% - Accent6 30 3 2 2" xfId="33406" xr:uid="{31582260-6FDE-40B6-9764-3063A1F5B552}"/>
    <cellStyle name="40% - Accent6 30 3 3" xfId="24906" xr:uid="{D4C3E36A-1BB2-4BA5-8B9A-516CE4CE059C}"/>
    <cellStyle name="40% - Accent6 30 4" xfId="11421" xr:uid="{1967307A-69FC-4B1F-9A89-4CC234FBFBA2}"/>
    <cellStyle name="40% - Accent6 30 4 2" xfId="29246" xr:uid="{BFC5C546-12D4-4724-843D-3DC1122E4BA2}"/>
    <cellStyle name="40% - Accent6 30 5" xfId="20746" xr:uid="{9B428B67-382E-439C-AFE4-3C02D9435206}"/>
    <cellStyle name="40% - Accent6 300" xfId="40147" xr:uid="{238D7032-9339-4362-A2B4-998145ECB0EC}"/>
    <cellStyle name="40% - Accent6 301" xfId="40167" xr:uid="{C3189F48-19DA-4ADB-A355-3FB9D30E0919}"/>
    <cellStyle name="40% - Accent6 302" xfId="40187" xr:uid="{00D265D2-B9B6-48E6-86D7-2D6B7E61FDA9}"/>
    <cellStyle name="40% - Accent6 303" xfId="40207" xr:uid="{7DBB250A-0C4C-4608-9735-784EE6CB6A10}"/>
    <cellStyle name="40% - Accent6 304" xfId="40227" xr:uid="{A298463B-2CB9-423B-99DA-4B7C2672F38E}"/>
    <cellStyle name="40% - Accent6 305" xfId="40247" xr:uid="{1B4286AE-B083-4F18-AC87-F2AECFFB4562}"/>
    <cellStyle name="40% - Accent6 306" xfId="40267" xr:uid="{3CA2A62D-E1B5-4238-A96F-66C8E5EE3412}"/>
    <cellStyle name="40% - Accent6 307" xfId="40287" xr:uid="{22B37205-F03D-4204-B227-C4CDC5ED7091}"/>
    <cellStyle name="40% - Accent6 308" xfId="40307" xr:uid="{C4D295CF-E9C2-47CF-A615-75EB4132244F}"/>
    <cellStyle name="40% - Accent6 309" xfId="40327" xr:uid="{A286B12A-284F-401F-89D8-1C7487C6AB26}"/>
    <cellStyle name="40% - Accent6 31" xfId="9119" xr:uid="{0C0913D0-F51A-4FD2-9DC9-7E4D368DB522}"/>
    <cellStyle name="40% - Accent6 31 2" xfId="17681" xr:uid="{2F6091CE-0B2B-4F2C-9556-1438ED1B9609}"/>
    <cellStyle name="40% - Accent6 310" xfId="40347" xr:uid="{578197AF-7612-4FBD-A75F-C86E4FDA27BE}"/>
    <cellStyle name="40% - Accent6 311" xfId="40367" xr:uid="{518DFFE9-65AE-4C24-9711-9713496088B9}"/>
    <cellStyle name="40% - Accent6 312" xfId="40387" xr:uid="{E78588D1-5148-4E3D-AB2E-3219785AD8B5}"/>
    <cellStyle name="40% - Accent6 313" xfId="40407" xr:uid="{872C12CF-3730-4F71-8FC2-47568D79E9D9}"/>
    <cellStyle name="40% - Accent6 314" xfId="40427" xr:uid="{2C0F8210-5ECB-4C01-BD2F-AF07E3BD9596}"/>
    <cellStyle name="40% - Accent6 315" xfId="40447" xr:uid="{36BBB039-CEF8-420A-80CC-8605AD628EB8}"/>
    <cellStyle name="40% - Accent6 316" xfId="40467" xr:uid="{068299E9-6080-4813-9728-3E0F29C097A0}"/>
    <cellStyle name="40% - Accent6 317" xfId="40487" xr:uid="{DA2EA592-C92B-4CA6-9D3A-F45006E5D7CB}"/>
    <cellStyle name="40% - Accent6 318" xfId="40507" xr:uid="{FB52C07D-5F2D-4308-834F-289294D9E82A}"/>
    <cellStyle name="40% - Accent6 319" xfId="40527" xr:uid="{65C07E3B-AD8C-4120-BA2B-17B2EBBA51B8}"/>
    <cellStyle name="40% - Accent6 32" xfId="9139" xr:uid="{72A0ACCA-01EB-48B8-BDF5-784BE9E8ECD9}"/>
    <cellStyle name="40% - Accent6 32 2" xfId="17701" xr:uid="{6C17809D-F1E0-44A3-A342-71D8C88EB65A}"/>
    <cellStyle name="40% - Accent6 32 2 2" xfId="35506" xr:uid="{3F4926FB-66FB-4873-A395-3B4B2582410D}"/>
    <cellStyle name="40% - Accent6 32 3" xfId="27006" xr:uid="{42F544F2-4148-40FB-90B0-097D87BD0380}"/>
    <cellStyle name="40% - Accent6 320" xfId="40547" xr:uid="{26D0596E-D5FE-4CFE-8B92-58E168F8C273}"/>
    <cellStyle name="40% - Accent6 321" xfId="40567" xr:uid="{7A9354CC-0346-4F9A-82A4-49AF8E78DA64}"/>
    <cellStyle name="40% - Accent6 322" xfId="40587" xr:uid="{4B8405AC-51F1-4E7C-8802-8BF32DCA243B}"/>
    <cellStyle name="40% - Accent6 323" xfId="40607" xr:uid="{8359D19E-0FE0-4939-94B6-E80EC1C96A1C}"/>
    <cellStyle name="40% - Accent6 324" xfId="40627" xr:uid="{0CE761EA-4786-4394-802B-1070AE3D7CEB}"/>
    <cellStyle name="40% - Accent6 325" xfId="40647" xr:uid="{8DD77F99-9AE4-4238-8804-3E47A3CDE735}"/>
    <cellStyle name="40% - Accent6 326" xfId="40667" xr:uid="{80CA6CBA-A8CC-4F47-AFA8-470AF25E6BED}"/>
    <cellStyle name="40% - Accent6 327" xfId="40687" xr:uid="{6676C181-3D6D-4F76-B2C4-96FC12099F8A}"/>
    <cellStyle name="40% - Accent6 328" xfId="40707" xr:uid="{CC5D21A1-DCFE-4AB5-B7FC-8F07AEF2800A}"/>
    <cellStyle name="40% - Accent6 329" xfId="40727" xr:uid="{5CAC3DDA-51DD-4E48-8A3B-65AD019F74E1}"/>
    <cellStyle name="40% - Accent6 33" xfId="9159" xr:uid="{D651E84D-9F41-40F6-BE0E-75D2187E5412}"/>
    <cellStyle name="40% - Accent6 33 2" xfId="17721" xr:uid="{7DBB9499-891D-4414-AB6E-E5D3FD797BD7}"/>
    <cellStyle name="40% - Accent6 33 2 2" xfId="35526" xr:uid="{1782765F-60DD-4211-B61B-3B774FBD6604}"/>
    <cellStyle name="40% - Accent6 33 3" xfId="27026" xr:uid="{A11FE144-2C8B-4B82-A7EA-9614EFFAE38B}"/>
    <cellStyle name="40% - Accent6 330" xfId="40747" xr:uid="{2737219C-88F6-4095-817A-9856EB68329F}"/>
    <cellStyle name="40% - Accent6 331" xfId="40767" xr:uid="{2C18DEF1-0B49-4C45-8CA4-0A3711EBB8AE}"/>
    <cellStyle name="40% - Accent6 332" xfId="40787" xr:uid="{E5E81F57-A734-4E46-8A8A-F944DA42AA7F}"/>
    <cellStyle name="40% - Accent6 333" xfId="40800" xr:uid="{D05F95F6-FD7C-4F0E-9A74-E616AA17C40E}"/>
    <cellStyle name="40% - Accent6 334" xfId="40827" xr:uid="{B5A7ED59-A3B8-4728-8877-1456B4A29270}"/>
    <cellStyle name="40% - Accent6 335" xfId="40847" xr:uid="{8375B972-4473-42EB-BDCE-F06A45A86BD1}"/>
    <cellStyle name="40% - Accent6 336" xfId="40867" xr:uid="{6FEF8CCE-BE19-4A27-8EC3-29888125DB08}"/>
    <cellStyle name="40% - Accent6 337" xfId="40887" xr:uid="{E627C8C6-29CC-40B5-B9B6-906A9086EF32}"/>
    <cellStyle name="40% - Accent6 338" xfId="40907" xr:uid="{813AF23D-C06C-4BC4-9872-98E444D63515}"/>
    <cellStyle name="40% - Accent6 339" xfId="40927" xr:uid="{227D7EC4-BF1F-4F59-9A90-645E1ED82E8B}"/>
    <cellStyle name="40% - Accent6 34" xfId="9179" xr:uid="{653DBD32-7C42-4FFD-A1C6-2DD7FF6960A6}"/>
    <cellStyle name="40% - Accent6 340" xfId="40947" xr:uid="{51CD9DE9-1437-4D4A-8F30-28F83DF6CE76}"/>
    <cellStyle name="40% - Accent6 341" xfId="40967" xr:uid="{15C03D9A-67B3-40BA-8389-5BC3F8A6E1E7}"/>
    <cellStyle name="40% - Accent6 342" xfId="40987" xr:uid="{2EB2DE9F-F16B-48CC-BC25-F9F41D40F2B8}"/>
    <cellStyle name="40% - Accent6 343" xfId="41007" xr:uid="{68E23992-0037-400C-8F58-9D0D64CD8300}"/>
    <cellStyle name="40% - Accent6 344" xfId="41027" xr:uid="{766467D6-7EDA-4102-AAB3-66B3A48C592D}"/>
    <cellStyle name="40% - Accent6 345" xfId="41047" xr:uid="{B0DF1D37-BF3D-41B1-BB21-F929C618E5D6}"/>
    <cellStyle name="40% - Accent6 346" xfId="41067" xr:uid="{CE39E6B0-ABF3-410C-9CC6-488A04BD000E}"/>
    <cellStyle name="40% - Accent6 347" xfId="41087" xr:uid="{A67F7EFB-5838-42D1-B6B5-25B13977BABB}"/>
    <cellStyle name="40% - Accent6 348" xfId="41107" xr:uid="{F81F415C-8856-4047-A886-3FB5AAB99DD1}"/>
    <cellStyle name="40% - Accent6 349" xfId="41127" xr:uid="{48E23760-F9BF-4C05-A039-AE0F789E76BD}"/>
    <cellStyle name="40% - Accent6 35" xfId="9221" xr:uid="{BA3E0F88-287A-49A0-9186-F8126109E77E}"/>
    <cellStyle name="40% - Accent6 35 2" xfId="17741" xr:uid="{2E4C0B32-412F-4EC9-8DE9-021B5832D457}"/>
    <cellStyle name="40% - Accent6 35 2 2" xfId="35546" xr:uid="{819AA712-59E2-41C1-9259-E6F20A0D209D}"/>
    <cellStyle name="40% - Accent6 35 3" xfId="27046" xr:uid="{7E675DCC-A946-4845-96C1-152EEBD3FCC8}"/>
    <cellStyle name="40% - Accent6 350" xfId="41140" xr:uid="{707CF845-790A-4B32-A832-47467BCF91B9}"/>
    <cellStyle name="40% - Accent6 351" xfId="41160" xr:uid="{D4752012-64E2-47C3-818B-8CA085EB9C1B}"/>
    <cellStyle name="40% - Accent6 352" xfId="41187" xr:uid="{D89983D0-365B-4613-8709-DB51D0E1212B}"/>
    <cellStyle name="40% - Accent6 353" xfId="41207" xr:uid="{FF43103D-C092-403B-9C98-C664E04B6679}"/>
    <cellStyle name="40% - Accent6 354" xfId="41227" xr:uid="{2005FAF6-5D78-41EC-B790-724102912218}"/>
    <cellStyle name="40% - Accent6 355" xfId="41247" xr:uid="{FC4E1BCE-974F-424C-84F7-3C1A6ECF26F4}"/>
    <cellStyle name="40% - Accent6 356" xfId="41260" xr:uid="{36ADC74B-1E60-4C6C-805A-C42FC3487CFC}"/>
    <cellStyle name="40% - Accent6 357" xfId="41306" xr:uid="{416CF3FD-DBB7-4073-9CDC-A72FAE9C32E3}"/>
    <cellStyle name="40% - Accent6 358" xfId="41278" xr:uid="{DDBA2441-49AF-4680-B7BA-B28C2374D5A4}"/>
    <cellStyle name="40% - Accent6 359" xfId="41327" xr:uid="{E63CCF99-16C1-47FE-9EE7-D852364209F5}"/>
    <cellStyle name="40% - Accent6 36" xfId="9241" xr:uid="{E1044477-6417-4F82-99E9-4E7D879302D8}"/>
    <cellStyle name="40% - Accent6 36 2" xfId="17761" xr:uid="{F2547F9A-24A4-4BDF-8265-46874D8027D8}"/>
    <cellStyle name="40% - Accent6 36 2 2" xfId="35566" xr:uid="{83F6F5AB-034A-4BCC-A73B-AE71CB7E65EF}"/>
    <cellStyle name="40% - Accent6 36 3" xfId="27066" xr:uid="{BB984ADD-01F1-4759-B141-B18F4F40C69D}"/>
    <cellStyle name="40% - Accent6 360" xfId="41347" xr:uid="{7D25E629-5ACC-445C-B74B-E8A305194B65}"/>
    <cellStyle name="40% - Accent6 361" xfId="41367" xr:uid="{1A046FEF-B36A-486C-9B1F-F21FE184D5AD}"/>
    <cellStyle name="40% - Accent6 362" xfId="41387" xr:uid="{F5BF709C-9B09-4F25-8E5B-300743FEEE01}"/>
    <cellStyle name="40% - Accent6 363" xfId="41400" xr:uid="{02FEDF35-CD06-41AF-B771-E61C4D6C091A}"/>
    <cellStyle name="40% - Accent6 364" xfId="41427" xr:uid="{5521A4F9-F25B-4DA9-AED5-B2B9E0DC5557}"/>
    <cellStyle name="40% - Accent6 365" xfId="41447" xr:uid="{AB4926BC-A318-437E-B355-B6C5074FF599}"/>
    <cellStyle name="40% - Accent6 366" xfId="41467" xr:uid="{3062F5F2-A3F6-4F10-8242-4190DAFA745A}"/>
    <cellStyle name="40% - Accent6 367" xfId="41487" xr:uid="{7256C401-1EAE-4EA0-B349-E1BFC8242CA4}"/>
    <cellStyle name="40% - Accent6 368" xfId="41507" xr:uid="{18C3EF13-66A7-4B01-8F13-94DC20006B22}"/>
    <cellStyle name="40% - Accent6 369" xfId="41520" xr:uid="{D32B5DA0-5199-4836-BD8A-30ECAF31497C}"/>
    <cellStyle name="40% - Accent6 37" xfId="9261" xr:uid="{2E094818-1A84-4B88-94BE-B14FC18A7B17}"/>
    <cellStyle name="40% - Accent6 37 2" xfId="17781" xr:uid="{93073129-C7FF-44DA-8AA9-8545138BC020}"/>
    <cellStyle name="40% - Accent6 37 2 2" xfId="35586" xr:uid="{43CC76E6-4B72-40B3-A48E-303F2992448A}"/>
    <cellStyle name="40% - Accent6 37 3" xfId="27086" xr:uid="{5C52BCDC-9394-484E-A7D1-1A0256F63B7D}"/>
    <cellStyle name="40% - Accent6 370" xfId="41547" xr:uid="{611B2685-D7B0-40DD-B56D-8C883CA601A3}"/>
    <cellStyle name="40% - Accent6 371" xfId="41567" xr:uid="{E074CF72-2BA0-4B72-A95D-4F9F78467DA8}"/>
    <cellStyle name="40% - Accent6 372" xfId="41587" xr:uid="{EDA5F125-94FB-4C81-B222-8D57D9D58FCA}"/>
    <cellStyle name="40% - Accent6 373" xfId="41607" xr:uid="{8790F232-0B2F-478A-9F5F-195B8AFA327A}"/>
    <cellStyle name="40% - Accent6 374" xfId="41620" xr:uid="{E5F055C3-79FB-44C8-9A1D-7125D305E0F0}"/>
    <cellStyle name="40% - Accent6 375" xfId="41647" xr:uid="{17698816-201F-450E-AD6F-D5726E3E84EF}"/>
    <cellStyle name="40% - Accent6 376" xfId="41667" xr:uid="{76038E5A-7E91-4F86-B30D-DDF3419EED9A}"/>
    <cellStyle name="40% - Accent6 377" xfId="41687" xr:uid="{502DC83A-0F62-45FC-8BFC-4F01BD78B52D}"/>
    <cellStyle name="40% - Accent6 378" xfId="41700" xr:uid="{E42C0E5D-8F05-4590-BC71-AFE706F21222}"/>
    <cellStyle name="40% - Accent6 379" xfId="41727" xr:uid="{2C8DAB5F-4BA2-42CE-BDEE-3E593670AF28}"/>
    <cellStyle name="40% - Accent6 38" xfId="9281" xr:uid="{25404A0F-2679-41FA-88F5-0F2432FBF170}"/>
    <cellStyle name="40% - Accent6 38 2" xfId="17801" xr:uid="{84AB8F84-811C-4A8D-BA9A-9B7CD8B02890}"/>
    <cellStyle name="40% - Accent6 38 2 2" xfId="35606" xr:uid="{2B6D93CE-677F-4D2A-8E69-A0502BF0DEA1}"/>
    <cellStyle name="40% - Accent6 38 3" xfId="27106" xr:uid="{3B99928A-B2FA-4125-9A3E-A8BCBE2102DF}"/>
    <cellStyle name="40% - Accent6 380" xfId="41747" xr:uid="{C69BCDEB-95F4-420D-878D-2820B466EB6B}"/>
    <cellStyle name="40% - Accent6 381" xfId="41767" xr:uid="{95FA8CED-83F4-491A-B481-C242B406590E}"/>
    <cellStyle name="40% - Accent6 382" xfId="41781" xr:uid="{702B625D-CC38-40D4-8507-E7FB5307B334}"/>
    <cellStyle name="40% - Accent6 383" xfId="41801" xr:uid="{A8D11B26-7855-4181-A85E-BE8E10C724DD}"/>
    <cellStyle name="40% - Accent6 384" xfId="41848" xr:uid="{57E5456A-5B60-447B-B7CE-74223E5D2DF9}"/>
    <cellStyle name="40% - Accent6 385" xfId="41816" xr:uid="{A60D6830-58C4-41D6-9957-60F4CEFE92BF}"/>
    <cellStyle name="40% - Accent6 386" xfId="41868" xr:uid="{EF1CB11C-8766-4D3C-9F8E-62699100B471}"/>
    <cellStyle name="40% - Accent6 387" xfId="41888" xr:uid="{12E09AF9-7919-4C8E-8ED2-1A2D849A1C32}"/>
    <cellStyle name="40% - Accent6 388" xfId="41901" xr:uid="{913C1171-455E-42B5-9F27-A145CF7AB667}"/>
    <cellStyle name="40% - Accent6 389" xfId="41921" xr:uid="{60B35C8C-9B8E-43F0-8E84-0CAE11DB4ACB}"/>
    <cellStyle name="40% - Accent6 39" xfId="9301" xr:uid="{03070E6A-A7CC-4D3A-9D11-CAAFCB0AB79A}"/>
    <cellStyle name="40% - Accent6 39 2" xfId="27126" xr:uid="{6E29CB84-4B10-41E7-8A03-603D057B1DC4}"/>
    <cellStyle name="40% - Accent6 390" xfId="41948" xr:uid="{A2312FB8-49F8-476B-86C0-D18C906267F6}"/>
    <cellStyle name="40% - Accent6 391" xfId="41968" xr:uid="{EA7B7A93-B566-42D7-A30E-A9E1E0DEFE37}"/>
    <cellStyle name="40% - Accent6 392" xfId="41988" xr:uid="{976F771F-7B48-4340-8986-E3E9233EAD1A}"/>
    <cellStyle name="40% - Accent6 393" xfId="42008" xr:uid="{FB0CF47E-C1D6-44BE-9D11-49CDAEC02A0E}"/>
    <cellStyle name="40% - Accent6 394" xfId="42028" xr:uid="{3EDB34C7-55B6-49A5-AE85-91A8FA588110}"/>
    <cellStyle name="40% - Accent6 395" xfId="42048" xr:uid="{EEFBAA60-6B6A-4D79-BC1E-DB5F69831842}"/>
    <cellStyle name="40% - Accent6 396" xfId="42068" xr:uid="{E8F171FE-ED3C-4CA4-B3B2-EE9F0B17744A}"/>
    <cellStyle name="40% - Accent6 397" xfId="42088" xr:uid="{18BC6BE6-3506-4312-B643-903BC62F7C59}"/>
    <cellStyle name="40% - Accent6 398" xfId="42108" xr:uid="{9C374108-8085-4D96-BEC4-7E2318DD3823}"/>
    <cellStyle name="40% - Accent6 399" xfId="42121" xr:uid="{E488A331-80AF-44B9-8124-DECA9BA3CD9F}"/>
    <cellStyle name="40% - Accent6 4" xfId="238" xr:uid="{00000000-0005-0000-0000-00002F000000}"/>
    <cellStyle name="40% - Accent6 40" xfId="9321" xr:uid="{8E2089C3-44BD-48B5-B56B-EF8EF86BCD6C}"/>
    <cellStyle name="40% - Accent6 40 2" xfId="17821" xr:uid="{4919E74C-CD73-46E7-ACCF-2231E68E3CDB}"/>
    <cellStyle name="40% - Accent6 40 2 2" xfId="35626" xr:uid="{B5FC0E31-EFCE-40C6-8681-EE41FAF326EB}"/>
    <cellStyle name="40% - Accent6 40 3" xfId="27146" xr:uid="{831596DF-3BAC-47FA-8C8E-15AD2EE7044D}"/>
    <cellStyle name="40% - Accent6 400" xfId="42148" xr:uid="{FCCEA694-A500-430B-9241-827533B45C65}"/>
    <cellStyle name="40% - Accent6 401" xfId="42161" xr:uid="{22FD8F93-4864-4C40-B217-AAD89052D775}"/>
    <cellStyle name="40% - Accent6 402" xfId="42188" xr:uid="{0C3F0502-C88C-47CC-8E64-E5E2FD96AF13}"/>
    <cellStyle name="40% - Accent6 403" xfId="42228" xr:uid="{F29365F2-1750-4853-AF6A-972B95CABD41}"/>
    <cellStyle name="40% - Accent6 404" xfId="42205" xr:uid="{1BD42CDF-A437-4AD6-A9B4-24628DC59CEE}"/>
    <cellStyle name="40% - Accent6 405" xfId="42248" xr:uid="{354C31A5-D192-4EEF-B589-54FF99763F5A}"/>
    <cellStyle name="40% - Accent6 406" xfId="42268" xr:uid="{2969B6E6-B90F-4DAE-9083-AED8EF954E4B}"/>
    <cellStyle name="40% - Accent6 407" xfId="42288" xr:uid="{3805425A-E98C-45B8-877E-F86735209065}"/>
    <cellStyle name="40% - Accent6 408" xfId="42301" xr:uid="{92C480DD-B95D-4AF7-A269-93D54F641831}"/>
    <cellStyle name="40% - Accent6 409" xfId="42321" xr:uid="{B38350A5-0153-4C9B-9AD5-B5223652D26B}"/>
    <cellStyle name="40% - Accent6 41" xfId="9341" xr:uid="{69D60CA7-AF2C-4E6C-97BF-43A2E0A66392}"/>
    <cellStyle name="40% - Accent6 41 2" xfId="17841" xr:uid="{5720EB8F-655E-4A5A-BA24-04345D4319E5}"/>
    <cellStyle name="40% - Accent6 41 2 2" xfId="35646" xr:uid="{35205C28-21D4-4787-A81D-8ED82C126DBE}"/>
    <cellStyle name="40% - Accent6 41 3" xfId="27166" xr:uid="{051C44B1-B6FE-4CE0-B816-7B652C21E6FD}"/>
    <cellStyle name="40% - Accent6 410" xfId="42348" xr:uid="{56C846AB-D56D-4369-B596-33ADDC9B5836}"/>
    <cellStyle name="40% - Accent6 411" xfId="42361" xr:uid="{F3D7E169-E595-45A7-A2EF-276A530DB89E}"/>
    <cellStyle name="40% - Accent6 412" xfId="42404" xr:uid="{89F6D872-C1EB-4EBC-A2E2-62B8E8AED245}"/>
    <cellStyle name="40% - Accent6 413" xfId="42374" xr:uid="{79BAFD1C-68A7-4B46-A8EA-D8799BB59B98}"/>
    <cellStyle name="40% - Accent6 414" xfId="42421" xr:uid="{78307D95-DCED-497D-B38F-DE9EC833DD7B}"/>
    <cellStyle name="40% - Accent6 415" xfId="42448" xr:uid="{841F37D8-779C-466C-8A91-D4D35DC718BB}"/>
    <cellStyle name="40% - Accent6 416" xfId="42468" xr:uid="{392C89A4-693E-4BC2-985D-DE2B3D834330}"/>
    <cellStyle name="40% - Accent6 417" xfId="42481" xr:uid="{2B07B064-ACD6-4553-9036-4CFF2671A9E8}"/>
    <cellStyle name="40% - Accent6 418" xfId="42508" xr:uid="{764A1ED7-4B30-43D7-9ED1-0D6ED15E8B80}"/>
    <cellStyle name="40% - Accent6 419" xfId="42521" xr:uid="{4816346C-B9B3-4DC5-A70E-90FAEF37FF14}"/>
    <cellStyle name="40% - Accent6 42" xfId="17861" xr:uid="{1E45E5F0-9E42-4749-96B2-D1B3999FAE1D}"/>
    <cellStyle name="40% - Accent6 42 2" xfId="35666" xr:uid="{EAD30240-546F-42F7-9D35-9A61A1575C80}"/>
    <cellStyle name="40% - Accent6 420" xfId="42549" xr:uid="{8F6ACEB4-E004-47D7-A599-FBDF0D0803EC}"/>
    <cellStyle name="40% - Accent6 421" xfId="42562" xr:uid="{B9653C23-3A5F-47CE-A929-EB8A500F61BB}"/>
    <cellStyle name="40% - Accent6 422" xfId="42589" xr:uid="{1B067B68-231A-43A4-81BF-BF81EA3DC069}"/>
    <cellStyle name="40% - Accent6 423" xfId="42602" xr:uid="{C0116CB7-3AEF-408D-9EE1-BCF1AD099123}"/>
    <cellStyle name="40% - Accent6 424" xfId="42691" xr:uid="{ED1AD247-C258-4DE1-AF49-CAACCCFD3E2D}"/>
    <cellStyle name="40% - Accent6 425" xfId="42711" xr:uid="{18321908-EC32-4E10-AD24-ADD88A911777}"/>
    <cellStyle name="40% - Accent6 426" xfId="42731" xr:uid="{07C89A72-258C-4CB7-A77F-79E1FEF460F9}"/>
    <cellStyle name="40% - Accent6 427" xfId="42751" xr:uid="{4116D497-040D-4F33-88E2-C06A8C054CCF}"/>
    <cellStyle name="40% - Accent6 428" xfId="42771" xr:uid="{77B0BBE4-0E26-4ADA-8CC2-828D65E070C1}"/>
    <cellStyle name="40% - Accent6 429" xfId="42785" xr:uid="{294668E4-513F-4644-A402-867D6D25CF87}"/>
    <cellStyle name="40% - Accent6 43" xfId="17881" xr:uid="{296FDBC0-73F1-4B90-B130-0FB7D98EE810}"/>
    <cellStyle name="40% - Accent6 43 2" xfId="35686" xr:uid="{28BDC4D5-5CF5-4EC8-8F40-FB860DC25AA3}"/>
    <cellStyle name="40% - Accent6 44" xfId="17901" xr:uid="{C9858804-9C95-4BC7-95EE-E7ABCE0F44A0}"/>
    <cellStyle name="40% - Accent6 44 2" xfId="35706" xr:uid="{D011885A-75F6-4B7D-B027-2D0EDA56B55B}"/>
    <cellStyle name="40% - Accent6 45" xfId="17921" xr:uid="{786C668A-7AA4-48F8-A330-7AED6EDB259F}"/>
    <cellStyle name="40% - Accent6 45 2" xfId="35726" xr:uid="{4A7A640D-E344-4C97-84FA-FC133A985B0F}"/>
    <cellStyle name="40% - Accent6 46" xfId="17941" xr:uid="{7E20F0DA-6B81-4944-8EEF-E8D0AC80609F}"/>
    <cellStyle name="40% - Accent6 46 2" xfId="35746" xr:uid="{93242F4A-18EA-47F0-A100-57181DCB3C80}"/>
    <cellStyle name="40% - Accent6 47" xfId="17985" xr:uid="{B539C570-6B90-4690-8EF4-5141A7919693}"/>
    <cellStyle name="40% - Accent6 47 2" xfId="35766" xr:uid="{304D2297-83DA-4350-B5F7-6BE33706F617}"/>
    <cellStyle name="40% - Accent6 48" xfId="18005" xr:uid="{FE467623-C50E-48D0-B0C3-5EABA339F3CA}"/>
    <cellStyle name="40% - Accent6 49" xfId="18025" xr:uid="{FA2094C2-D640-4628-BDCF-2D3255FEA609}"/>
    <cellStyle name="40% - Accent6 5" xfId="302" xr:uid="{B0534400-5C03-44A9-B1D1-282352370739}"/>
    <cellStyle name="40% - Accent6 5 2" xfId="534" xr:uid="{CB79315A-80C4-4E6B-8D72-16D8288B7DE9}"/>
    <cellStyle name="40% - Accent6 5 2 2" xfId="1233" xr:uid="{BFCF8C27-EA4D-4D36-8157-0016F932D458}"/>
    <cellStyle name="40% - Accent6 5 2 2 2" xfId="2338" xr:uid="{B9E5AF6F-0A63-4607-BA5E-AC54306B07AE}"/>
    <cellStyle name="40% - Accent6 5 2 2 2 2" xfId="4418" xr:uid="{2439729A-3912-4CA8-AA64-04D0395F6B5A}"/>
    <cellStyle name="40% - Accent6 5 2 2 2 2 2" xfId="8578" xr:uid="{C49FDE73-8186-4C4E-8577-543AAA0A9ABA}"/>
    <cellStyle name="40% - Accent6 5 2 2 2 2 2 2" xfId="17161" xr:uid="{7DB6AD02-0B2C-47FA-8368-6DAF02887FA8}"/>
    <cellStyle name="40% - Accent6 5 2 2 2 2 2 2 2" xfId="34986" xr:uid="{47EF20D2-5E7F-4780-8E0B-F0B8918755B1}"/>
    <cellStyle name="40% - Accent6 5 2 2 2 2 2 3" xfId="26486" xr:uid="{6EEA322C-0AB7-4E76-A859-4F1A83EC3AB1}"/>
    <cellStyle name="40% - Accent6 5 2 2 2 2 3" xfId="13001" xr:uid="{B309FAA1-6D52-41C7-84E0-514684AA5A2B}"/>
    <cellStyle name="40% - Accent6 5 2 2 2 2 3 2" xfId="30826" xr:uid="{EC5E6ED7-1E50-4AA4-950B-8A1DE2126F7B}"/>
    <cellStyle name="40% - Accent6 5 2 2 2 2 4" xfId="22326" xr:uid="{6060CBEE-A74B-4F63-8CFB-B0CA26E262F0}"/>
    <cellStyle name="40% - Accent6 5 2 2 2 3" xfId="6498" xr:uid="{B1BBE262-F76F-43D8-B282-0601E468F7A8}"/>
    <cellStyle name="40% - Accent6 5 2 2 2 3 2" xfId="15081" xr:uid="{39354341-B067-4DC7-962D-2DF151263784}"/>
    <cellStyle name="40% - Accent6 5 2 2 2 3 2 2" xfId="32906" xr:uid="{15067523-AC0E-403B-9979-05811E8048C0}"/>
    <cellStyle name="40% - Accent6 5 2 2 2 3 3" xfId="24406" xr:uid="{DF0CF339-FA97-4FE8-BB65-E3197055751E}"/>
    <cellStyle name="40% - Accent6 5 2 2 2 4" xfId="10921" xr:uid="{A8111279-0984-46FC-A646-832BD6A10C7E}"/>
    <cellStyle name="40% - Accent6 5 2 2 2 4 2" xfId="28746" xr:uid="{B94F40D9-6112-4B44-9C97-7C439C713F53}"/>
    <cellStyle name="40% - Accent6 5 2 2 2 5" xfId="20246" xr:uid="{BBC4606E-B46C-4818-B4A6-F08670C57DAC}"/>
    <cellStyle name="40% - Accent6 5 2 2 3" xfId="3438" xr:uid="{E42FD26F-53D3-400D-BB63-D7441B88C050}"/>
    <cellStyle name="40% - Accent6 5 2 2 3 2" xfId="7598" xr:uid="{536714A3-BBD3-440E-81FB-BF3E82E40831}"/>
    <cellStyle name="40% - Accent6 5 2 2 3 2 2" xfId="16181" xr:uid="{31EEF778-D665-4E6E-BD68-3071EE7FE809}"/>
    <cellStyle name="40% - Accent6 5 2 2 3 2 2 2" xfId="34006" xr:uid="{F196EA98-5647-4654-A77E-3F02C4BB0DEE}"/>
    <cellStyle name="40% - Accent6 5 2 2 3 2 3" xfId="25506" xr:uid="{E273B113-9067-406F-9905-9AD7D49C74C8}"/>
    <cellStyle name="40% - Accent6 5 2 2 3 3" xfId="12021" xr:uid="{3B601BEC-A9E8-4E9B-8D54-B271B62E05F2}"/>
    <cellStyle name="40% - Accent6 5 2 2 3 3 2" xfId="29846" xr:uid="{AB770C76-B195-4800-9C58-5BF8C61AF5E1}"/>
    <cellStyle name="40% - Accent6 5 2 2 3 4" xfId="21346" xr:uid="{4CECD8FB-9060-4F2E-909D-9834F1248B59}"/>
    <cellStyle name="40% - Accent6 5 2 2 4" xfId="5518" xr:uid="{A124898A-E008-4F76-A705-C28CCB81F073}"/>
    <cellStyle name="40% - Accent6 5 2 2 4 2" xfId="14101" xr:uid="{AC955491-C806-46C3-8027-BC992B83141E}"/>
    <cellStyle name="40% - Accent6 5 2 2 4 2 2" xfId="31926" xr:uid="{AD517F4B-7CB5-4346-BC78-2B2E8295FC00}"/>
    <cellStyle name="40% - Accent6 5 2 2 4 3" xfId="23426" xr:uid="{BB01C50D-82AD-4D37-9312-98C9AE89AC69}"/>
    <cellStyle name="40% - Accent6 5 2 2 5" xfId="9941" xr:uid="{43CB34BD-C6D6-4016-AE21-5F0FA143431D}"/>
    <cellStyle name="40% - Accent6 5 2 2 5 2" xfId="27766" xr:uid="{D299432B-59E0-4399-8EB4-23D19DA839AB}"/>
    <cellStyle name="40% - Accent6 5 2 2 6" xfId="19266" xr:uid="{DD2A0CA5-FB44-454C-B525-513CE8A38AD8}"/>
    <cellStyle name="40% - Accent6 5 2 3" xfId="1858" xr:uid="{3F60715C-2459-44F2-A23C-2954B6113F7D}"/>
    <cellStyle name="40% - Accent6 5 2 3 2" xfId="3938" xr:uid="{1EF8D3C0-639D-4CC8-B6BC-7F9BBDFD2393}"/>
    <cellStyle name="40% - Accent6 5 2 3 2 2" xfId="8098" xr:uid="{76C87387-C461-4C52-B2DB-3B70B88DFEEA}"/>
    <cellStyle name="40% - Accent6 5 2 3 2 2 2" xfId="16681" xr:uid="{203E005C-11FD-485F-873C-280C61EDC8C3}"/>
    <cellStyle name="40% - Accent6 5 2 3 2 2 2 2" xfId="34506" xr:uid="{D0CFA9AC-A686-422B-A7BA-3EAA750B4386}"/>
    <cellStyle name="40% - Accent6 5 2 3 2 2 3" xfId="26006" xr:uid="{30668B6F-2FDF-4D91-964B-E781E7C265ED}"/>
    <cellStyle name="40% - Accent6 5 2 3 2 3" xfId="12521" xr:uid="{CCB04E66-5850-4209-88EC-CA77284E49AE}"/>
    <cellStyle name="40% - Accent6 5 2 3 2 3 2" xfId="30346" xr:uid="{4AB602D5-80D4-49BC-9CD8-91AE020F4E5A}"/>
    <cellStyle name="40% - Accent6 5 2 3 2 4" xfId="21846" xr:uid="{270A887A-1937-486B-A713-4BDBC81D10D6}"/>
    <cellStyle name="40% - Accent6 5 2 3 3" xfId="6018" xr:uid="{7D9CA6C8-3D2F-4231-AF33-425BB7B8A63E}"/>
    <cellStyle name="40% - Accent6 5 2 3 3 2" xfId="14601" xr:uid="{2FD529FF-1E67-43C4-9E37-36FA5CB66A71}"/>
    <cellStyle name="40% - Accent6 5 2 3 3 2 2" xfId="32426" xr:uid="{0CE52047-A78F-4465-8EFC-F2941E44AF60}"/>
    <cellStyle name="40% - Accent6 5 2 3 3 3" xfId="23926" xr:uid="{D9FA65B9-D1C6-42C5-B88B-5669FF1E0AC1}"/>
    <cellStyle name="40% - Accent6 5 2 3 4" xfId="10441" xr:uid="{980EDD15-8682-4DB3-9006-3F2C37BE4BDC}"/>
    <cellStyle name="40% - Accent6 5 2 3 4 2" xfId="28266" xr:uid="{B485F135-A815-4818-A5AD-0798AB0C7F7C}"/>
    <cellStyle name="40% - Accent6 5 2 3 5" xfId="19766" xr:uid="{D416849A-2171-4590-99F4-62308A5BAE5C}"/>
    <cellStyle name="40% - Accent6 5 2 4" xfId="2958" xr:uid="{468BBFA4-8295-4EBB-A427-4D9A201335DD}"/>
    <cellStyle name="40% - Accent6 5 2 4 2" xfId="7118" xr:uid="{7E0DECE4-A2E1-4872-94D8-0A5BD60BF056}"/>
    <cellStyle name="40% - Accent6 5 2 4 2 2" xfId="15701" xr:uid="{EEAF365F-4F72-4818-B118-D8FEA2A30DAA}"/>
    <cellStyle name="40% - Accent6 5 2 4 2 2 2" xfId="33526" xr:uid="{711CD103-F12B-423F-B542-38087DA0B6F9}"/>
    <cellStyle name="40% - Accent6 5 2 4 2 3" xfId="25026" xr:uid="{E33A0F10-2B91-47A4-BFC2-E579B9595BDE}"/>
    <cellStyle name="40% - Accent6 5 2 4 3" xfId="11541" xr:uid="{B7E5F22C-9AF4-4CA3-B503-F53BF848DC3F}"/>
    <cellStyle name="40% - Accent6 5 2 4 3 2" xfId="29366" xr:uid="{A21948FF-941A-4202-8379-E72E62FCCE85}"/>
    <cellStyle name="40% - Accent6 5 2 4 4" xfId="20866" xr:uid="{6E726F8D-D4D2-497C-A719-7FD5B8938DF1}"/>
    <cellStyle name="40% - Accent6 5 2 5" xfId="5038" xr:uid="{458A1ABA-57D4-48C6-B938-D75CF5150841}"/>
    <cellStyle name="40% - Accent6 5 2 5 2" xfId="13621" xr:uid="{AE81E310-8CA3-4FA9-B73D-710C3DE8AAF1}"/>
    <cellStyle name="40% - Accent6 5 2 5 2 2" xfId="31446" xr:uid="{B57EC01B-CE94-425B-8FF0-5FF341672A39}"/>
    <cellStyle name="40% - Accent6 5 2 5 3" xfId="22946" xr:uid="{B069AC01-164A-41B7-99A1-BA5215F92A7C}"/>
    <cellStyle name="40% - Accent6 5 2 6" xfId="9461" xr:uid="{74021010-3573-4599-AFD4-C6306D742E27}"/>
    <cellStyle name="40% - Accent6 5 2 6 2" xfId="27286" xr:uid="{0BE07CF8-1B6D-4734-BD4F-11A762A93BB7}"/>
    <cellStyle name="40% - Accent6 5 2 7" xfId="18786" xr:uid="{0E731F8B-790B-4E13-91D0-9B13FC15CF20}"/>
    <cellStyle name="40% - Accent6 5 3" xfId="1172" xr:uid="{8BBAE184-D58D-487B-83BA-5A3FF826BCC7}"/>
    <cellStyle name="40% - Accent6 5 3 2" xfId="2278" xr:uid="{B117F437-6138-4C46-B57B-682AF8F1A894}"/>
    <cellStyle name="40% - Accent6 5 3 2 2" xfId="4358" xr:uid="{29F3F788-441A-4C07-BE5D-9C446AEEC3C4}"/>
    <cellStyle name="40% - Accent6 5 3 2 2 2" xfId="8518" xr:uid="{ED57AA0B-0F4E-4C78-B05C-B0E80F6F10E6}"/>
    <cellStyle name="40% - Accent6 5 3 2 2 2 2" xfId="17101" xr:uid="{C1C7BFB5-4E25-4389-A549-4F448E493CE3}"/>
    <cellStyle name="40% - Accent6 5 3 2 2 2 2 2" xfId="34926" xr:uid="{B215EE91-E554-4A69-A30E-CF99A266F305}"/>
    <cellStyle name="40% - Accent6 5 3 2 2 2 3" xfId="26426" xr:uid="{AE89DAC5-D13D-453F-9DE9-8211104C85C8}"/>
    <cellStyle name="40% - Accent6 5 3 2 2 3" xfId="12941" xr:uid="{819AD3AC-FA45-4FDA-9D7F-8C8140B5B10B}"/>
    <cellStyle name="40% - Accent6 5 3 2 2 3 2" xfId="30766" xr:uid="{F62857A3-5B6E-4127-86A5-CB57FC0E7419}"/>
    <cellStyle name="40% - Accent6 5 3 2 2 4" xfId="22266" xr:uid="{A30C01D7-FF16-41E7-8705-CACD1BD6DE73}"/>
    <cellStyle name="40% - Accent6 5 3 2 3" xfId="6438" xr:uid="{BEAA857E-1E43-4600-835C-3D01630AC703}"/>
    <cellStyle name="40% - Accent6 5 3 2 3 2" xfId="15021" xr:uid="{A432C66C-1E64-4449-8902-7DF9ED424A51}"/>
    <cellStyle name="40% - Accent6 5 3 2 3 2 2" xfId="32846" xr:uid="{0A1FB8D7-65F5-4666-B800-4C25B656071D}"/>
    <cellStyle name="40% - Accent6 5 3 2 3 3" xfId="24346" xr:uid="{C18E7460-C78D-4889-9122-85468EC729AA}"/>
    <cellStyle name="40% - Accent6 5 3 2 4" xfId="10861" xr:uid="{D0C5E8CC-7637-42E1-A491-20137F2C892A}"/>
    <cellStyle name="40% - Accent6 5 3 2 4 2" xfId="28686" xr:uid="{11E9C8CF-E977-4C70-8914-CAF2AEDD585F}"/>
    <cellStyle name="40% - Accent6 5 3 2 5" xfId="20186" xr:uid="{E004A9CC-2A59-4929-A07A-9E506A2327B4}"/>
    <cellStyle name="40% - Accent6 5 3 3" xfId="3378" xr:uid="{62277387-FA74-4018-ABAC-43A3D10DA85A}"/>
    <cellStyle name="40% - Accent6 5 3 3 2" xfId="7538" xr:uid="{4DE78820-7DD7-4136-9896-9D9B3846410A}"/>
    <cellStyle name="40% - Accent6 5 3 3 2 2" xfId="16121" xr:uid="{7A59E0BD-BBD4-4C6A-A8F8-0140DD9C09B7}"/>
    <cellStyle name="40% - Accent6 5 3 3 2 2 2" xfId="33946" xr:uid="{1AFA3917-90CA-43D0-A429-4EB18AC6A596}"/>
    <cellStyle name="40% - Accent6 5 3 3 2 3" xfId="25446" xr:uid="{A0895ECF-2E26-4B7B-A459-8B7155E57EF7}"/>
    <cellStyle name="40% - Accent6 5 3 3 3" xfId="11961" xr:uid="{CF847A43-DB67-4DD1-B4C7-CBC40F7AA1F7}"/>
    <cellStyle name="40% - Accent6 5 3 3 3 2" xfId="29786" xr:uid="{370D54F6-2ACA-4408-8263-CC8155A021B0}"/>
    <cellStyle name="40% - Accent6 5 3 3 4" xfId="21286" xr:uid="{8419ACC6-1115-4749-94B3-F1CC971C4D3B}"/>
    <cellStyle name="40% - Accent6 5 3 4" xfId="5458" xr:uid="{35D937B4-DA9E-435F-B472-89058FA6F7C2}"/>
    <cellStyle name="40% - Accent6 5 3 4 2" xfId="14041" xr:uid="{8D024685-C31B-4817-8EB5-A592563392E5}"/>
    <cellStyle name="40% - Accent6 5 3 4 2 2" xfId="31866" xr:uid="{1F879A5C-AC01-4252-9975-AD18976213CB}"/>
    <cellStyle name="40% - Accent6 5 3 4 3" xfId="23366" xr:uid="{C8283BDF-217E-4B1F-8041-C76AF9CE7B8A}"/>
    <cellStyle name="40% - Accent6 5 3 5" xfId="9881" xr:uid="{D5059847-6BF5-4B83-B766-DAC00D7D25A9}"/>
    <cellStyle name="40% - Accent6 5 3 5 2" xfId="27706" xr:uid="{8BAAFB4E-C57F-44D6-AD3B-B5D53CD0D36F}"/>
    <cellStyle name="40% - Accent6 5 3 6" xfId="19206" xr:uid="{66F1107B-D2E9-465C-A620-DE977C63B4C5}"/>
    <cellStyle name="40% - Accent6 5 4" xfId="1798" xr:uid="{D583DBEF-8857-4F9B-9FD0-2A4D1907E3DB}"/>
    <cellStyle name="40% - Accent6 5 4 2" xfId="3878" xr:uid="{CBE060A6-FF12-4BAA-8884-FCC84C1CAC86}"/>
    <cellStyle name="40% - Accent6 5 4 2 2" xfId="8038" xr:uid="{154221EC-A1B8-4357-8DDF-1217D00F1F89}"/>
    <cellStyle name="40% - Accent6 5 4 2 2 2" xfId="16621" xr:uid="{351107CC-4051-4A0E-BBE4-7B8E6C0ABEFA}"/>
    <cellStyle name="40% - Accent6 5 4 2 2 2 2" xfId="34446" xr:uid="{A2A8E29E-E79B-4CB7-9A8B-D666DF6D29D1}"/>
    <cellStyle name="40% - Accent6 5 4 2 2 3" xfId="25946" xr:uid="{326DFAC7-07B1-4B49-9479-3EAA091BB43D}"/>
    <cellStyle name="40% - Accent6 5 4 2 3" xfId="12461" xr:uid="{B06D4660-B431-4824-9656-8895BBDE26FB}"/>
    <cellStyle name="40% - Accent6 5 4 2 3 2" xfId="30286" xr:uid="{1DABFBE2-2E38-4B18-AFA4-E06995B1C7D2}"/>
    <cellStyle name="40% - Accent6 5 4 2 4" xfId="21786" xr:uid="{D8CB1382-0B26-44E0-ACCE-488D90D375BB}"/>
    <cellStyle name="40% - Accent6 5 4 3" xfId="5958" xr:uid="{6B019EA4-EFE9-46C6-B753-094470FD3380}"/>
    <cellStyle name="40% - Accent6 5 4 3 2" xfId="14541" xr:uid="{68D73911-EDF3-44BD-86D8-0F10B3C0351E}"/>
    <cellStyle name="40% - Accent6 5 4 3 2 2" xfId="32366" xr:uid="{55976E57-BC0D-464E-BB2A-E70791FC6D3A}"/>
    <cellStyle name="40% - Accent6 5 4 3 3" xfId="23866" xr:uid="{FF215EE8-6AAF-4245-B161-F32E087CB0C9}"/>
    <cellStyle name="40% - Accent6 5 4 4" xfId="10381" xr:uid="{59D3F271-DE61-463D-AE7F-CB4AB916F57E}"/>
    <cellStyle name="40% - Accent6 5 4 4 2" xfId="28206" xr:uid="{5DD45B5F-7B76-4F12-BCAD-13AFBB766769}"/>
    <cellStyle name="40% - Accent6 5 4 5" xfId="19706" xr:uid="{474EE94C-28C4-429B-90F9-2CC9ED26339D}"/>
    <cellStyle name="40% - Accent6 5 5" xfId="2898" xr:uid="{6B6C08D2-B90D-4F2F-8DB9-181B2F2D0FE2}"/>
    <cellStyle name="40% - Accent6 5 5 2" xfId="7058" xr:uid="{99BF08D4-648A-4CCD-B5D6-283E4B0AC159}"/>
    <cellStyle name="40% - Accent6 5 5 2 2" xfId="15641" xr:uid="{0545981E-EF09-491C-9E32-63899628218A}"/>
    <cellStyle name="40% - Accent6 5 5 2 2 2" xfId="33466" xr:uid="{22CC3566-0415-479F-A74C-443D8FFDAA57}"/>
    <cellStyle name="40% - Accent6 5 5 2 3" xfId="24966" xr:uid="{50279034-1711-450C-901F-DE79AD876312}"/>
    <cellStyle name="40% - Accent6 5 5 3" xfId="11481" xr:uid="{EE2B2A2E-F19A-496E-9ED2-B0B3A0EBE063}"/>
    <cellStyle name="40% - Accent6 5 5 3 2" xfId="29306" xr:uid="{B03E1CDE-76B6-43C7-B148-6A436CF736FA}"/>
    <cellStyle name="40% - Accent6 5 5 4" xfId="20806" xr:uid="{921704A9-7BCC-49D9-B0D1-F99CF1CA8D76}"/>
    <cellStyle name="40% - Accent6 5 6" xfId="4978" xr:uid="{78D4F98D-6172-4958-9ABC-1FDD1971057D}"/>
    <cellStyle name="40% - Accent6 5 6 2" xfId="13561" xr:uid="{DD29F40A-FB4A-4584-8C05-69A0A4586C44}"/>
    <cellStyle name="40% - Accent6 5 6 2 2" xfId="31386" xr:uid="{1377AF7E-D453-4BCE-8C7A-2C5A05A6663C}"/>
    <cellStyle name="40% - Accent6 5 6 3" xfId="22886" xr:uid="{F1EE41F6-4553-4434-A672-6901790C553D}"/>
    <cellStyle name="40% - Accent6 5 7" xfId="9401" xr:uid="{4A926F7F-F6A7-4509-B9EF-5C10256B9CFC}"/>
    <cellStyle name="40% - Accent6 5 7 2" xfId="27226" xr:uid="{AF2CE540-53A2-4AFC-AE32-8CFB0F856960}"/>
    <cellStyle name="40% - Accent6 5 8" xfId="18726" xr:uid="{7724CF2A-6483-4E61-B0FF-9D74D5754D00}"/>
    <cellStyle name="40% - Accent6 50" xfId="18045" xr:uid="{21DD8581-0465-4540-A534-8DF98FD601EC}"/>
    <cellStyle name="40% - Accent6 51" xfId="18065" xr:uid="{7219FAE1-175C-4C1F-BAEB-5001BF4A11E5}"/>
    <cellStyle name="40% - Accent6 52" xfId="18085" xr:uid="{5684A262-593D-46A5-A748-C63764D8D83B}"/>
    <cellStyle name="40% - Accent6 53" xfId="18105" xr:uid="{FB93DDB4-ACBB-4A9B-B6A9-EC30C92118D1}"/>
    <cellStyle name="40% - Accent6 54" xfId="18125" xr:uid="{CDB6E7A1-E91C-4BF6-A49C-09186EB48EFE}"/>
    <cellStyle name="40% - Accent6 55" xfId="18145" xr:uid="{F0504D5B-B20A-46B3-BE74-46FBA6DD00EE}"/>
    <cellStyle name="40% - Accent6 56" xfId="18165" xr:uid="{90CF5887-A89C-4434-953E-0A250571CD11}"/>
    <cellStyle name="40% - Accent6 57" xfId="18185" xr:uid="{F7FD7291-BB3E-4523-81E4-5DA11094062A}"/>
    <cellStyle name="40% - Accent6 58" xfId="18205" xr:uid="{3B28D805-1999-4DFD-9587-0DB655FE1907}"/>
    <cellStyle name="40% - Accent6 59" xfId="18225" xr:uid="{A1D88C29-BA25-4E80-9EA4-9CD4ACDC069D}"/>
    <cellStyle name="40% - Accent6 6" xfId="662" xr:uid="{FB73E415-75A8-4E36-B982-9ECA1949791A}"/>
    <cellStyle name="40% - Accent6 6 2" xfId="1268" xr:uid="{8152FC88-BE94-40AB-8437-11E6865DC6DC}"/>
    <cellStyle name="40% - Accent6 6 2 2" xfId="2358" xr:uid="{37C71C56-EBB8-419F-87F3-114BF1B96005}"/>
    <cellStyle name="40% - Accent6 6 2 2 2" xfId="4438" xr:uid="{DCB571F8-ABF4-4B43-A8CD-5E91FE718CA8}"/>
    <cellStyle name="40% - Accent6 6 2 2 2 2" xfId="8598" xr:uid="{CB0A2A31-389D-492E-A373-51FBC93C11BD}"/>
    <cellStyle name="40% - Accent6 6 2 2 2 2 2" xfId="17181" xr:uid="{D3B2A4D5-A14C-4B53-9C53-C010B8A43B88}"/>
    <cellStyle name="40% - Accent6 6 2 2 2 2 2 2" xfId="35006" xr:uid="{3BE79D80-5132-4853-B484-03329D7CE071}"/>
    <cellStyle name="40% - Accent6 6 2 2 2 2 3" xfId="26506" xr:uid="{072A779E-2995-419A-9FD4-C0DB49F9BDEB}"/>
    <cellStyle name="40% - Accent6 6 2 2 2 3" xfId="13021" xr:uid="{F4204231-9BA3-4ECA-B49C-B4B9494903EE}"/>
    <cellStyle name="40% - Accent6 6 2 2 2 3 2" xfId="30846" xr:uid="{113FAF5B-1FCE-475A-B318-9E833A83C204}"/>
    <cellStyle name="40% - Accent6 6 2 2 2 4" xfId="22346" xr:uid="{E6D1D5CE-98A8-4E94-B286-C64BBECEFD7F}"/>
    <cellStyle name="40% - Accent6 6 2 2 3" xfId="6518" xr:uid="{F3F376CB-4135-4772-A037-1E6DD132D494}"/>
    <cellStyle name="40% - Accent6 6 2 2 3 2" xfId="15101" xr:uid="{06889E45-4F05-4F87-BD48-C9592C517446}"/>
    <cellStyle name="40% - Accent6 6 2 2 3 2 2" xfId="32926" xr:uid="{1F762154-DE79-4BC6-A7FB-EE59AD012571}"/>
    <cellStyle name="40% - Accent6 6 2 2 3 3" xfId="24426" xr:uid="{C22F5257-FE08-46C6-A6D8-CCF717269E7E}"/>
    <cellStyle name="40% - Accent6 6 2 2 4" xfId="10941" xr:uid="{960F6C19-2149-4902-8EBF-8B45DDAF0735}"/>
    <cellStyle name="40% - Accent6 6 2 2 4 2" xfId="28766" xr:uid="{B951C4ED-99D1-4F39-A395-5CDD92982482}"/>
    <cellStyle name="40% - Accent6 6 2 2 5" xfId="20266" xr:uid="{AEC40B32-2533-4995-8D8C-87B98AC698E0}"/>
    <cellStyle name="40% - Accent6 6 2 3" xfId="3458" xr:uid="{ADE7624F-846D-4366-A400-8451ED60C6DC}"/>
    <cellStyle name="40% - Accent6 6 2 3 2" xfId="7618" xr:uid="{3D82FAEC-C334-4D54-92EC-CF3CCA31677F}"/>
    <cellStyle name="40% - Accent6 6 2 3 2 2" xfId="16201" xr:uid="{E2B5E763-7B80-473F-9870-5FBA6FD12A07}"/>
    <cellStyle name="40% - Accent6 6 2 3 2 2 2" xfId="34026" xr:uid="{246176DB-1AFD-4EB6-9E96-DE42387DE497}"/>
    <cellStyle name="40% - Accent6 6 2 3 2 3" xfId="25526" xr:uid="{353CEA2A-E5F7-466C-8238-7D9041897AC5}"/>
    <cellStyle name="40% - Accent6 6 2 3 3" xfId="12041" xr:uid="{44CAF951-77F1-48EB-8DC0-9FCFC68AB259}"/>
    <cellStyle name="40% - Accent6 6 2 3 3 2" xfId="29866" xr:uid="{06C86605-8672-43D0-AF99-112D7F468ACD}"/>
    <cellStyle name="40% - Accent6 6 2 3 4" xfId="21366" xr:uid="{EE530BCB-576E-4C69-94D5-68DFA1416A69}"/>
    <cellStyle name="40% - Accent6 6 2 4" xfId="5538" xr:uid="{C826EA74-D2DC-44B8-8B38-EF3B5DA732F8}"/>
    <cellStyle name="40% - Accent6 6 2 4 2" xfId="14121" xr:uid="{E52A28B1-3B41-482D-8358-BDEE8F8374AD}"/>
    <cellStyle name="40% - Accent6 6 2 4 2 2" xfId="31946" xr:uid="{7E6464FA-2BE6-4B33-A13A-83B8A1C1FD2E}"/>
    <cellStyle name="40% - Accent6 6 2 4 3" xfId="23446" xr:uid="{D33DF4A2-5470-47DA-A45C-11E9315FA0D4}"/>
    <cellStyle name="40% - Accent6 6 2 5" xfId="9961" xr:uid="{91CB2B2C-5ABD-4D3A-873C-965192ADBF17}"/>
    <cellStyle name="40% - Accent6 6 2 5 2" xfId="27786" xr:uid="{FD8650E4-5B90-409A-8191-10FC31F004FA}"/>
    <cellStyle name="40% - Accent6 6 2 6" xfId="19286" xr:uid="{9C0C4596-A67C-41D6-92E6-2B6FF804D8A4}"/>
    <cellStyle name="40% - Accent6 6 3" xfId="1878" xr:uid="{DD807570-29B7-46C1-BB28-A37580E19F34}"/>
    <cellStyle name="40% - Accent6 6 3 2" xfId="3958" xr:uid="{4D4E1F98-0733-4455-B65F-A596DBECDEE4}"/>
    <cellStyle name="40% - Accent6 6 3 2 2" xfId="8118" xr:uid="{E22CC54B-E528-4DD7-92E1-BC79F31F16C1}"/>
    <cellStyle name="40% - Accent6 6 3 2 2 2" xfId="16701" xr:uid="{D7F1F802-DF9E-4ADB-B785-FD0C3D7A8894}"/>
    <cellStyle name="40% - Accent6 6 3 2 2 2 2" xfId="34526" xr:uid="{57EB373D-FB0A-4E53-B893-F8CB27E95863}"/>
    <cellStyle name="40% - Accent6 6 3 2 2 3" xfId="26026" xr:uid="{C1ED8F2A-1EB0-41BD-B8C5-BF33815189D2}"/>
    <cellStyle name="40% - Accent6 6 3 2 3" xfId="12541" xr:uid="{C2F7C42A-C8AD-4A5A-B596-ACD258CDE471}"/>
    <cellStyle name="40% - Accent6 6 3 2 3 2" xfId="30366" xr:uid="{4818E937-D53F-4070-9451-6DEDD1E9E826}"/>
    <cellStyle name="40% - Accent6 6 3 2 4" xfId="21866" xr:uid="{621A2388-D0EB-41C6-A9C3-369276BC8A27}"/>
    <cellStyle name="40% - Accent6 6 3 3" xfId="6038" xr:uid="{D98E5275-19E5-4DE0-8E78-1C1CDA748E47}"/>
    <cellStyle name="40% - Accent6 6 3 3 2" xfId="14621" xr:uid="{3CDB7372-3934-4738-BD43-3233D08819A9}"/>
    <cellStyle name="40% - Accent6 6 3 3 2 2" xfId="32446" xr:uid="{BB13CDC2-3C01-4508-833E-82C6DDC8E990}"/>
    <cellStyle name="40% - Accent6 6 3 3 3" xfId="23946" xr:uid="{9D09C4C6-410C-41DA-8EC2-2781F10F9707}"/>
    <cellStyle name="40% - Accent6 6 3 4" xfId="10461" xr:uid="{DDFE3266-9959-43FC-8AC5-0DC247FAB574}"/>
    <cellStyle name="40% - Accent6 6 3 4 2" xfId="28286" xr:uid="{BD3CA875-A2CD-48D2-B55C-67D833CBF7C2}"/>
    <cellStyle name="40% - Accent6 6 3 5" xfId="19786" xr:uid="{084BE99E-16DC-4845-8303-4B3AD34F914D}"/>
    <cellStyle name="40% - Accent6 6 4" xfId="2978" xr:uid="{42F38BF6-92FF-442C-AB1A-0563B28D2BE1}"/>
    <cellStyle name="40% - Accent6 6 4 2" xfId="7138" xr:uid="{2271741D-B60A-4CEF-BB89-88B30E06126D}"/>
    <cellStyle name="40% - Accent6 6 4 2 2" xfId="15721" xr:uid="{3EDC0CE8-A5BE-476B-98E2-0C5052553428}"/>
    <cellStyle name="40% - Accent6 6 4 2 2 2" xfId="33546" xr:uid="{F2DB0555-B624-42C9-AC52-84817C8D0C5C}"/>
    <cellStyle name="40% - Accent6 6 4 2 3" xfId="25046" xr:uid="{8E49A00A-884A-4DE3-B9F4-A124473F1760}"/>
    <cellStyle name="40% - Accent6 6 4 3" xfId="11561" xr:uid="{27D7C65F-7956-445D-8DB6-DD3C1C279F2B}"/>
    <cellStyle name="40% - Accent6 6 4 3 2" xfId="29386" xr:uid="{30C770C3-019E-49F3-8C91-CD5F3AA2CC76}"/>
    <cellStyle name="40% - Accent6 6 4 4" xfId="20886" xr:uid="{ADADF30B-D22C-404E-9490-3E4108835DF6}"/>
    <cellStyle name="40% - Accent6 6 5" xfId="5058" xr:uid="{A86BAE05-5B94-47BA-B6A8-889609F67765}"/>
    <cellStyle name="40% - Accent6 6 5 2" xfId="13641" xr:uid="{715F652C-B393-4EEE-90BE-158C594A2DB2}"/>
    <cellStyle name="40% - Accent6 6 5 2 2" xfId="31466" xr:uid="{F692F197-609B-407C-8E38-52B04FB4AD75}"/>
    <cellStyle name="40% - Accent6 6 5 3" xfId="22966" xr:uid="{6FAF423F-11BE-4FBF-AFB3-AE518E950342}"/>
    <cellStyle name="40% - Accent6 6 6" xfId="9481" xr:uid="{2DBB6371-BD1F-4B41-84D3-EDFEB6DE50A0}"/>
    <cellStyle name="40% - Accent6 6 6 2" xfId="27306" xr:uid="{B3D9E31F-1652-4310-88C5-011CD596838A}"/>
    <cellStyle name="40% - Accent6 6 7" xfId="18806" xr:uid="{BC702E1D-6C65-4EF1-A3FC-07F1565D9DF5}"/>
    <cellStyle name="40% - Accent6 60" xfId="18245" xr:uid="{6579A8AF-3E28-4B53-B5CB-05BD7C6EF29B}"/>
    <cellStyle name="40% - Accent6 61" xfId="18265" xr:uid="{3FB911D9-7C57-43F3-BBF0-A1DF8451688E}"/>
    <cellStyle name="40% - Accent6 62" xfId="18285" xr:uid="{36632BF3-9ABF-4E81-9BD9-020EA59348AB}"/>
    <cellStyle name="40% - Accent6 63" xfId="18305" xr:uid="{0E7FD99F-34DE-4E68-9A2B-9855E8176006}"/>
    <cellStyle name="40% - Accent6 64" xfId="18325" xr:uid="{DC9849B5-0D5F-45AA-936D-E9C11D9F6363}"/>
    <cellStyle name="40% - Accent6 65" xfId="18345" xr:uid="{B5C3140F-5C77-4A34-8004-ACD0BE856615}"/>
    <cellStyle name="40% - Accent6 66" xfId="18365" xr:uid="{033EE27C-B60C-4F15-A29A-2095827F1CFA}"/>
    <cellStyle name="40% - Accent6 67" xfId="18385" xr:uid="{3FD64468-3A09-42FA-B08D-0402728726B9}"/>
    <cellStyle name="40% - Accent6 68" xfId="18405" xr:uid="{172A5CB1-0E51-4FFF-9626-4A622DE3E903}"/>
    <cellStyle name="40% - Accent6 69" xfId="18426" xr:uid="{9D6A4FBD-994A-4FB0-A427-71896C24A86F}"/>
    <cellStyle name="40% - Accent6 7" xfId="682" xr:uid="{20852F1D-80B3-41DA-8495-79D23BA2235D}"/>
    <cellStyle name="40% - Accent6 7 2" xfId="1288" xr:uid="{D1F58506-70BD-4EF3-B2E5-86FA5B712B5D}"/>
    <cellStyle name="40% - Accent6 7 2 2" xfId="2378" xr:uid="{65112C17-EF2C-4F5D-A2C6-9A0325A4097E}"/>
    <cellStyle name="40% - Accent6 7 2 2 2" xfId="4458" xr:uid="{99972AB9-DB93-4A63-80BE-AAFBF9621AB7}"/>
    <cellStyle name="40% - Accent6 7 2 2 2 2" xfId="8618" xr:uid="{6061A990-C622-47DB-8144-B85C67911D69}"/>
    <cellStyle name="40% - Accent6 7 2 2 2 2 2" xfId="17201" xr:uid="{9C22767D-F409-4B79-B65F-066E09153925}"/>
    <cellStyle name="40% - Accent6 7 2 2 2 2 2 2" xfId="35026" xr:uid="{F15DDFE4-553E-42C8-88DA-EB251E901DD1}"/>
    <cellStyle name="40% - Accent6 7 2 2 2 2 3" xfId="26526" xr:uid="{C5F42B2E-DC9E-4B46-961D-C807F0B4A22C}"/>
    <cellStyle name="40% - Accent6 7 2 2 2 3" xfId="13041" xr:uid="{8F71B13F-E877-437F-9A7C-CF018290C552}"/>
    <cellStyle name="40% - Accent6 7 2 2 2 3 2" xfId="30866" xr:uid="{882FE5BF-EA4B-45E8-B666-946210C069BE}"/>
    <cellStyle name="40% - Accent6 7 2 2 2 4" xfId="22366" xr:uid="{CDC3A727-1CF4-4346-ABB8-7244DC4D4B01}"/>
    <cellStyle name="40% - Accent6 7 2 2 3" xfId="6538" xr:uid="{A8BEB79D-7DB2-4107-9B4F-E88BFDAE676E}"/>
    <cellStyle name="40% - Accent6 7 2 2 3 2" xfId="15121" xr:uid="{424FB705-C473-48B5-BD89-CE470699EDDD}"/>
    <cellStyle name="40% - Accent6 7 2 2 3 2 2" xfId="32946" xr:uid="{9849A85B-9AD1-4A31-9219-7D169961EDE4}"/>
    <cellStyle name="40% - Accent6 7 2 2 3 3" xfId="24446" xr:uid="{77DD97D2-E356-4BD7-9D8B-ABCB2D0AB6C0}"/>
    <cellStyle name="40% - Accent6 7 2 2 4" xfId="10961" xr:uid="{D21590B0-A777-4461-87FE-991EBC26AAFC}"/>
    <cellStyle name="40% - Accent6 7 2 2 4 2" xfId="28786" xr:uid="{CC111EAB-AE68-4048-ABDB-C1DD22BAA924}"/>
    <cellStyle name="40% - Accent6 7 2 2 5" xfId="20286" xr:uid="{E3770BE6-FC9A-4032-A816-18A893B47863}"/>
    <cellStyle name="40% - Accent6 7 2 3" xfId="3478" xr:uid="{665A9F26-19EB-4D7C-B7A3-19F3714754AB}"/>
    <cellStyle name="40% - Accent6 7 2 3 2" xfId="7638" xr:uid="{CC53BE95-53F1-47DB-8097-42ECEF0DBDE6}"/>
    <cellStyle name="40% - Accent6 7 2 3 2 2" xfId="16221" xr:uid="{D3E428DD-DF0C-421E-8896-A657334EECD0}"/>
    <cellStyle name="40% - Accent6 7 2 3 2 2 2" xfId="34046" xr:uid="{119DFDF6-28E9-4ADB-9D97-8E2FFDCCFBF8}"/>
    <cellStyle name="40% - Accent6 7 2 3 2 3" xfId="25546" xr:uid="{52B7E089-38D1-4276-BE38-505ED2376D3A}"/>
    <cellStyle name="40% - Accent6 7 2 3 3" xfId="12061" xr:uid="{5F6C7A4F-A7A9-43F4-89F4-8ABD922A504C}"/>
    <cellStyle name="40% - Accent6 7 2 3 3 2" xfId="29886" xr:uid="{02C54AA0-649A-4068-B43B-1993AA656722}"/>
    <cellStyle name="40% - Accent6 7 2 3 4" xfId="21386" xr:uid="{AF1A73BB-742B-4A8F-90E1-061F69BB9FF4}"/>
    <cellStyle name="40% - Accent6 7 2 4" xfId="5558" xr:uid="{40DCFA31-03B5-42D7-A914-D245EFDFAABE}"/>
    <cellStyle name="40% - Accent6 7 2 4 2" xfId="14141" xr:uid="{87D8A408-A512-466E-A632-326FE3BE9238}"/>
    <cellStyle name="40% - Accent6 7 2 4 2 2" xfId="31966" xr:uid="{F74F8EA7-6604-4A48-85BE-EE2B6CF2F32F}"/>
    <cellStyle name="40% - Accent6 7 2 4 3" xfId="23466" xr:uid="{9C70BC3D-33C6-4A51-9E9D-BE18607C6423}"/>
    <cellStyle name="40% - Accent6 7 2 5" xfId="9981" xr:uid="{DBEFD138-8992-4C48-A8A5-2A64E7FDEED4}"/>
    <cellStyle name="40% - Accent6 7 2 5 2" xfId="27806" xr:uid="{8903A741-8B48-4105-9642-F3676D862CBE}"/>
    <cellStyle name="40% - Accent6 7 2 6" xfId="19306" xr:uid="{978F8C74-4E80-456A-8DA2-DBD3AFDDCAF5}"/>
    <cellStyle name="40% - Accent6 7 3" xfId="1898" xr:uid="{E9A38CC7-BFA4-45E0-82C6-9715FF8EF99D}"/>
    <cellStyle name="40% - Accent6 7 3 2" xfId="3978" xr:uid="{9DAA99D3-6C88-436A-B10D-44DB2B332901}"/>
    <cellStyle name="40% - Accent6 7 3 2 2" xfId="8138" xr:uid="{3592AA87-D630-43D2-AD6C-46E8EF1A6ABE}"/>
    <cellStyle name="40% - Accent6 7 3 2 2 2" xfId="16721" xr:uid="{22FFB378-20B3-43F9-BED6-68292C0A73F3}"/>
    <cellStyle name="40% - Accent6 7 3 2 2 2 2" xfId="34546" xr:uid="{6D045963-3FBD-4EC6-B036-83423476A9B6}"/>
    <cellStyle name="40% - Accent6 7 3 2 2 3" xfId="26046" xr:uid="{562B712A-AEA7-4A25-BC97-1B767CEA5B99}"/>
    <cellStyle name="40% - Accent6 7 3 2 3" xfId="12561" xr:uid="{3A869F82-2965-4C46-B911-B53C40C14211}"/>
    <cellStyle name="40% - Accent6 7 3 2 3 2" xfId="30386" xr:uid="{8CB00E4C-D9B0-48A1-AC4E-AC72FACA93F9}"/>
    <cellStyle name="40% - Accent6 7 3 2 4" xfId="21886" xr:uid="{B2308C71-D216-4804-BCAE-AC3FB65ECEE6}"/>
    <cellStyle name="40% - Accent6 7 3 3" xfId="6058" xr:uid="{91F99BCD-F7B4-4E14-98CB-5D359CC6B2D6}"/>
    <cellStyle name="40% - Accent6 7 3 3 2" xfId="14641" xr:uid="{E8C4398E-2EDC-4478-8DBD-6D311B550A74}"/>
    <cellStyle name="40% - Accent6 7 3 3 2 2" xfId="32466" xr:uid="{4E171236-9570-49D3-B717-BA3AAB58C4A3}"/>
    <cellStyle name="40% - Accent6 7 3 3 3" xfId="23966" xr:uid="{B3B21AD2-36F7-466E-B578-B07E76E5BE56}"/>
    <cellStyle name="40% - Accent6 7 3 4" xfId="10481" xr:uid="{21990F7B-9BF9-4177-BD92-B39215F97A66}"/>
    <cellStyle name="40% - Accent6 7 3 4 2" xfId="28306" xr:uid="{BC287D3D-7AD4-4396-846D-D7EDCB76FA38}"/>
    <cellStyle name="40% - Accent6 7 3 5" xfId="19806" xr:uid="{F605DD31-A8B7-4344-BAD1-5E1D25ED3941}"/>
    <cellStyle name="40% - Accent6 7 4" xfId="2998" xr:uid="{61F6063C-005E-4D35-88AD-7D1A5F897CA7}"/>
    <cellStyle name="40% - Accent6 7 4 2" xfId="7158" xr:uid="{9EDB92D9-0129-414E-95C9-8923D27F3DA8}"/>
    <cellStyle name="40% - Accent6 7 4 2 2" xfId="15741" xr:uid="{4CFEBC26-8848-4571-8BF6-7CE5E2C53CA4}"/>
    <cellStyle name="40% - Accent6 7 4 2 2 2" xfId="33566" xr:uid="{5D6C4D41-BD65-4626-8400-FB791760B651}"/>
    <cellStyle name="40% - Accent6 7 4 2 3" xfId="25066" xr:uid="{13F4FBC6-AAF7-4C08-BC91-C27FA99BBD20}"/>
    <cellStyle name="40% - Accent6 7 4 3" xfId="11581" xr:uid="{B9F9B659-CFDB-43A4-B968-A1396E218933}"/>
    <cellStyle name="40% - Accent6 7 4 3 2" xfId="29406" xr:uid="{AEC1721A-C678-4005-B5E9-0629D6523BE6}"/>
    <cellStyle name="40% - Accent6 7 4 4" xfId="20906" xr:uid="{4DD74DC5-665A-40C4-9E19-6860C102C766}"/>
    <cellStyle name="40% - Accent6 7 5" xfId="5078" xr:uid="{AEE05869-22C8-4060-94B4-68E7C7E1BE66}"/>
    <cellStyle name="40% - Accent6 7 5 2" xfId="13661" xr:uid="{F79F09B3-3712-4DCB-BDC3-00F9FEC414A9}"/>
    <cellStyle name="40% - Accent6 7 5 2 2" xfId="31486" xr:uid="{80E4D517-4511-423F-994A-DEBF3395830D}"/>
    <cellStyle name="40% - Accent6 7 5 3" xfId="22986" xr:uid="{4296EE3C-68F8-4CF5-959E-4760C8C13611}"/>
    <cellStyle name="40% - Accent6 7 6" xfId="9501" xr:uid="{AE87ABFF-82B8-47E4-9E31-8A2855BA9CF6}"/>
    <cellStyle name="40% - Accent6 7 6 2" xfId="27326" xr:uid="{E5C1FA62-A7CE-484F-ABAD-2F1A34D3A921}"/>
    <cellStyle name="40% - Accent6 7 7" xfId="18826" xr:uid="{3265C3A9-84B4-4CDA-A1EB-841F5E91B320}"/>
    <cellStyle name="40% - Accent6 70" xfId="18446" xr:uid="{E7B073DA-D1A3-4F6F-8D73-8AB7AF65D1B6}"/>
    <cellStyle name="40% - Accent6 71" xfId="18466" xr:uid="{81D67C5B-A0EF-4F1D-ADBB-672259D146D9}"/>
    <cellStyle name="40% - Accent6 72" xfId="18486" xr:uid="{E1D565DC-2C81-43E7-8989-BD48C6F1D537}"/>
    <cellStyle name="40% - Accent6 73" xfId="18506" xr:uid="{88369FB0-8DDD-4D5D-BC43-432502F3F158}"/>
    <cellStyle name="40% - Accent6 74" xfId="18526" xr:uid="{00E60D78-01F4-495A-A097-C5B99E3B93EF}"/>
    <cellStyle name="40% - Accent6 75" xfId="18546" xr:uid="{594312FA-ED94-4515-A296-472304F3A615}"/>
    <cellStyle name="40% - Accent6 76" xfId="18566" xr:uid="{E15345CB-8710-48A1-A869-09C862B42FFA}"/>
    <cellStyle name="40% - Accent6 77" xfId="18586" xr:uid="{19D639BD-877D-47AE-8E39-53553CAFEEC2}"/>
    <cellStyle name="40% - Accent6 78" xfId="18606" xr:uid="{792FA70E-CCE3-476C-ABAA-AB7BD5AE3663}"/>
    <cellStyle name="40% - Accent6 79" xfId="18626" xr:uid="{E64612DA-6222-4D5D-9A8A-105DDC2D4009}"/>
    <cellStyle name="40% - Accent6 8" xfId="703" xr:uid="{75161FB2-CB15-4990-82B9-E57DD60B2827}"/>
    <cellStyle name="40% - Accent6 8 2" xfId="1309" xr:uid="{0E7EA2C5-DBEE-4F4A-919D-9A9FF3CF54DF}"/>
    <cellStyle name="40% - Accent6 8 2 2" xfId="2398" xr:uid="{AF18D0A7-06FC-40F1-954F-03E196E12AC6}"/>
    <cellStyle name="40% - Accent6 8 2 2 2" xfId="4478" xr:uid="{15415E86-5784-45F6-8370-C94874261D42}"/>
    <cellStyle name="40% - Accent6 8 2 2 2 2" xfId="8638" xr:uid="{4F9B0823-DC8E-4119-AC2D-6B6444413D3B}"/>
    <cellStyle name="40% - Accent6 8 2 2 2 2 2" xfId="17221" xr:uid="{86126EAD-E0D3-478F-935B-2EB851F9805C}"/>
    <cellStyle name="40% - Accent6 8 2 2 2 2 2 2" xfId="35046" xr:uid="{A140F54A-8F63-4E99-88EF-5F2356A584EE}"/>
    <cellStyle name="40% - Accent6 8 2 2 2 2 3" xfId="26546" xr:uid="{54FDFCCD-41A0-4946-A974-5169B829E9F8}"/>
    <cellStyle name="40% - Accent6 8 2 2 2 3" xfId="13061" xr:uid="{5426C23F-BAB6-4A5B-A47B-136192790E1A}"/>
    <cellStyle name="40% - Accent6 8 2 2 2 3 2" xfId="30886" xr:uid="{EC223596-C56E-4C27-AB2D-9FB9B991A575}"/>
    <cellStyle name="40% - Accent6 8 2 2 2 4" xfId="22386" xr:uid="{9F7A2756-AC3C-4C16-A10F-D99BD3535BAC}"/>
    <cellStyle name="40% - Accent6 8 2 2 3" xfId="6558" xr:uid="{51605CB3-01FB-4E08-A019-0D11BCCB26A5}"/>
    <cellStyle name="40% - Accent6 8 2 2 3 2" xfId="15141" xr:uid="{CDB79317-5F5F-4C50-9A52-E51D0E36EB74}"/>
    <cellStyle name="40% - Accent6 8 2 2 3 2 2" xfId="32966" xr:uid="{17F5BFF3-64C0-4F0A-AF43-60444DC486FC}"/>
    <cellStyle name="40% - Accent6 8 2 2 3 3" xfId="24466" xr:uid="{387BF808-CA1F-430D-A78C-9EEA25217FC6}"/>
    <cellStyle name="40% - Accent6 8 2 2 4" xfId="10981" xr:uid="{6C7F9507-3471-4E5D-97C6-87040045B398}"/>
    <cellStyle name="40% - Accent6 8 2 2 4 2" xfId="28806" xr:uid="{1B041D67-26A9-488D-9F80-3F7372BD62DB}"/>
    <cellStyle name="40% - Accent6 8 2 2 5" xfId="20306" xr:uid="{AFA2387A-FCD5-4B4F-B82C-CD5373A4479D}"/>
    <cellStyle name="40% - Accent6 8 2 3" xfId="3498" xr:uid="{A9ED66D6-F07B-4EA8-94C9-7BD254E1DFED}"/>
    <cellStyle name="40% - Accent6 8 2 3 2" xfId="7658" xr:uid="{A533818F-5BED-41C1-9888-75A812DEDEBE}"/>
    <cellStyle name="40% - Accent6 8 2 3 2 2" xfId="16241" xr:uid="{2AB8DFDC-224A-4A98-9E13-B2353600F96A}"/>
    <cellStyle name="40% - Accent6 8 2 3 2 2 2" xfId="34066" xr:uid="{565CE476-587F-49BE-9046-D08A9496F178}"/>
    <cellStyle name="40% - Accent6 8 2 3 2 3" xfId="25566" xr:uid="{07B5A8EF-AC8C-42ED-BE95-1FADC91A4C20}"/>
    <cellStyle name="40% - Accent6 8 2 3 3" xfId="12081" xr:uid="{733BC19C-5511-4566-949E-E46B6ED3853B}"/>
    <cellStyle name="40% - Accent6 8 2 3 3 2" xfId="29906" xr:uid="{5DE16D48-8E75-4E45-B2DD-7FAF34878A25}"/>
    <cellStyle name="40% - Accent6 8 2 3 4" xfId="21406" xr:uid="{50FE9875-E767-4602-B47F-2F4B7D427AA6}"/>
    <cellStyle name="40% - Accent6 8 2 4" xfId="5578" xr:uid="{49996084-0432-494A-A57C-0A2A78F09D41}"/>
    <cellStyle name="40% - Accent6 8 2 4 2" xfId="14161" xr:uid="{900EDABB-3AD0-4CD2-8525-A5545C9246E8}"/>
    <cellStyle name="40% - Accent6 8 2 4 2 2" xfId="31986" xr:uid="{33894A03-46E3-450E-9355-D1FCED092810}"/>
    <cellStyle name="40% - Accent6 8 2 4 3" xfId="23486" xr:uid="{659E2250-9F88-4CAF-8198-EFA9E84B8889}"/>
    <cellStyle name="40% - Accent6 8 2 5" xfId="10001" xr:uid="{77746DAD-EC4A-43BE-AC0D-09A30A3CAC63}"/>
    <cellStyle name="40% - Accent6 8 2 5 2" xfId="27826" xr:uid="{1AAEAEF0-210A-4F43-90AF-972531A29521}"/>
    <cellStyle name="40% - Accent6 8 2 6" xfId="19326" xr:uid="{F96A23A8-10F3-4FE2-A457-86DBEBDF07FD}"/>
    <cellStyle name="40% - Accent6 8 3" xfId="1918" xr:uid="{AE0A6A35-5001-4A47-B314-BF0818B82C2E}"/>
    <cellStyle name="40% - Accent6 8 3 2" xfId="3998" xr:uid="{ACDDCF06-70E3-4561-A5EC-AF482BEBAC48}"/>
    <cellStyle name="40% - Accent6 8 3 2 2" xfId="8158" xr:uid="{EEAFDF05-FD7C-496B-B694-2FFD975794C8}"/>
    <cellStyle name="40% - Accent6 8 3 2 2 2" xfId="16741" xr:uid="{0BF895E6-D07D-4A77-8192-B006424381E8}"/>
    <cellStyle name="40% - Accent6 8 3 2 2 2 2" xfId="34566" xr:uid="{1E994D05-1CC4-4585-8692-19BEF740E1D2}"/>
    <cellStyle name="40% - Accent6 8 3 2 2 3" xfId="26066" xr:uid="{0F086659-5FBD-49A8-AA49-157ACFCA6E1A}"/>
    <cellStyle name="40% - Accent6 8 3 2 3" xfId="12581" xr:uid="{6492C075-E8CB-479A-A4B0-6CFDB3BA75F0}"/>
    <cellStyle name="40% - Accent6 8 3 2 3 2" xfId="30406" xr:uid="{B5CAE114-CC65-462B-AB98-1BA33C5E9D49}"/>
    <cellStyle name="40% - Accent6 8 3 2 4" xfId="21906" xr:uid="{216F6952-0106-4827-BBA1-4B5180E341E4}"/>
    <cellStyle name="40% - Accent6 8 3 3" xfId="6078" xr:uid="{AE57CDAB-EE1C-4E43-A880-C7CC1CB63B5B}"/>
    <cellStyle name="40% - Accent6 8 3 3 2" xfId="14661" xr:uid="{29DB979F-9E2A-41C5-8DAB-5ABEAE33F455}"/>
    <cellStyle name="40% - Accent6 8 3 3 2 2" xfId="32486" xr:uid="{5B27B10C-E88C-4ACA-B35C-CD7B98FBB7B5}"/>
    <cellStyle name="40% - Accent6 8 3 3 3" xfId="23986" xr:uid="{BAC3A56C-2EF1-43BF-BEEF-C4E5EB77F3E5}"/>
    <cellStyle name="40% - Accent6 8 3 4" xfId="10501" xr:uid="{3533D6B1-6DA8-4654-BC65-89C77C21F1DF}"/>
    <cellStyle name="40% - Accent6 8 3 4 2" xfId="28326" xr:uid="{54725D88-6218-4A88-AE30-D6874D4596AB}"/>
    <cellStyle name="40% - Accent6 8 3 5" xfId="19826" xr:uid="{B24B5CE3-B4EF-4A10-9DE7-1DDAA6DFF4C8}"/>
    <cellStyle name="40% - Accent6 8 4" xfId="3018" xr:uid="{D181F0FF-B2F8-4C78-80D6-668625076C0B}"/>
    <cellStyle name="40% - Accent6 8 4 2" xfId="7178" xr:uid="{67C07EB0-313D-46EB-B4A8-8A52AEA2FE76}"/>
    <cellStyle name="40% - Accent6 8 4 2 2" xfId="15761" xr:uid="{F510503D-A526-4413-99D5-E5CAA8B5A00A}"/>
    <cellStyle name="40% - Accent6 8 4 2 2 2" xfId="33586" xr:uid="{BA6470DE-1AA0-4E7C-A595-D00E1912B654}"/>
    <cellStyle name="40% - Accent6 8 4 2 3" xfId="25086" xr:uid="{72E59AEE-88C8-487C-8CB0-CC82C5D49DC3}"/>
    <cellStyle name="40% - Accent6 8 4 3" xfId="11601" xr:uid="{627AFA2D-87F9-4C90-8AC2-35818819593E}"/>
    <cellStyle name="40% - Accent6 8 4 3 2" xfId="29426" xr:uid="{9D7A9E58-9DD5-46A5-9E36-FA18039497A2}"/>
    <cellStyle name="40% - Accent6 8 4 4" xfId="20926" xr:uid="{D2BE90EF-0E98-4338-9B96-1D5F1726BFA0}"/>
    <cellStyle name="40% - Accent6 8 5" xfId="5098" xr:uid="{E12D93AC-E5B2-4F9E-AA59-2056959A26ED}"/>
    <cellStyle name="40% - Accent6 8 5 2" xfId="13681" xr:uid="{4B1C0321-2192-46E9-ABDC-3FA6F71DA6C7}"/>
    <cellStyle name="40% - Accent6 8 5 2 2" xfId="31506" xr:uid="{A96F431B-5DD8-4233-B8EE-87D2D42FAF97}"/>
    <cellStyle name="40% - Accent6 8 5 3" xfId="23006" xr:uid="{310F6A13-6EEE-4733-A293-C88618BB9011}"/>
    <cellStyle name="40% - Accent6 8 6" xfId="9521" xr:uid="{E358AD28-3BF4-41B4-B11C-53CDD20B4B83}"/>
    <cellStyle name="40% - Accent6 8 6 2" xfId="27346" xr:uid="{7852173E-B664-435C-A24B-332B4226AACB}"/>
    <cellStyle name="40% - Accent6 8 7" xfId="18846" xr:uid="{16F469B1-4912-41E7-ABBC-F8C99347DBBD}"/>
    <cellStyle name="40% - Accent6 80" xfId="18646" xr:uid="{7B47BE51-E89C-4B05-903F-4846F291CD14}"/>
    <cellStyle name="40% - Accent6 81" xfId="18666" xr:uid="{E96DBB30-2FB4-4B6E-878E-086DD94686A1}"/>
    <cellStyle name="40% - Accent6 82" xfId="35786" xr:uid="{92167453-791F-48D9-BE03-0FCE7E5CD254}"/>
    <cellStyle name="40% - Accent6 83" xfId="35806" xr:uid="{AE603177-25CF-45D7-8358-39F4B2A11D2D}"/>
    <cellStyle name="40% - Accent6 84" xfId="35826" xr:uid="{36E3D38C-977B-49E5-A4F2-509F6FE802BA}"/>
    <cellStyle name="40% - Accent6 85" xfId="35846" xr:uid="{0233AC45-EB2B-4736-95A1-AB2F5B994BB8}"/>
    <cellStyle name="40% - Accent6 86" xfId="35866" xr:uid="{3F6D9E38-4BF5-4773-AF1B-6FE3863E05A4}"/>
    <cellStyle name="40% - Accent6 87" xfId="35886" xr:uid="{6EC29EDE-A8D6-486F-9DD7-CA94542DD371}"/>
    <cellStyle name="40% - Accent6 88" xfId="35906" xr:uid="{2CDF4A60-87A8-47D1-99A7-E19DA7C0B193}"/>
    <cellStyle name="40% - Accent6 89" xfId="35926" xr:uid="{0DB89EA2-F65F-48A5-A3B7-BDCEE27B1EB2}"/>
    <cellStyle name="40% - Accent6 9" xfId="726" xr:uid="{7578EF15-2E82-4A29-A2B0-2F66A5024D41}"/>
    <cellStyle name="40% - Accent6 9 2" xfId="1332" xr:uid="{9D2F812D-B434-4BCB-A269-6AA6CEF0C7AC}"/>
    <cellStyle name="40% - Accent6 9 2 2" xfId="2418" xr:uid="{AFC55C27-E5AF-47F9-AED5-182A7032ADD2}"/>
    <cellStyle name="40% - Accent6 9 2 2 2" xfId="4498" xr:uid="{C75A4E05-32D8-47F8-A83E-76573B635C90}"/>
    <cellStyle name="40% - Accent6 9 2 2 2 2" xfId="8658" xr:uid="{852B4654-184F-410E-8AF6-23047D57A2F3}"/>
    <cellStyle name="40% - Accent6 9 2 2 2 2 2" xfId="17241" xr:uid="{CB6F9DBD-7735-4D1B-9919-C310EB21D496}"/>
    <cellStyle name="40% - Accent6 9 2 2 2 2 2 2" xfId="35066" xr:uid="{4F1BC9F4-3798-4394-8FAF-49FF3EAA6557}"/>
    <cellStyle name="40% - Accent6 9 2 2 2 2 3" xfId="26566" xr:uid="{5141D9CA-AA3F-45B5-B6E1-3610183D36C1}"/>
    <cellStyle name="40% - Accent6 9 2 2 2 3" xfId="13081" xr:uid="{32A1B56E-7523-43A5-B87B-2D141C16B82B}"/>
    <cellStyle name="40% - Accent6 9 2 2 2 3 2" xfId="30906" xr:uid="{E476EDFA-AB9B-4B3E-913E-0D15DCCC0385}"/>
    <cellStyle name="40% - Accent6 9 2 2 2 4" xfId="22406" xr:uid="{4DB8B2A0-D3DA-4F01-9EF9-857768D6AFE7}"/>
    <cellStyle name="40% - Accent6 9 2 2 3" xfId="6578" xr:uid="{FBC4C97D-D572-486C-8BA7-FA6C651045F2}"/>
    <cellStyle name="40% - Accent6 9 2 2 3 2" xfId="15161" xr:uid="{3E779243-6280-4E9D-8352-1F922595DF6D}"/>
    <cellStyle name="40% - Accent6 9 2 2 3 2 2" xfId="32986" xr:uid="{D2622691-4193-4D71-9ACC-6FDF7F942638}"/>
    <cellStyle name="40% - Accent6 9 2 2 3 3" xfId="24486" xr:uid="{D84354BB-DA93-4ED6-867D-53DF668670D7}"/>
    <cellStyle name="40% - Accent6 9 2 2 4" xfId="11001" xr:uid="{95929003-5B31-400D-86A7-3B68CA0ED291}"/>
    <cellStyle name="40% - Accent6 9 2 2 4 2" xfId="28826" xr:uid="{EB7A506F-04E1-4A2E-8C61-7F0F1A11FCEE}"/>
    <cellStyle name="40% - Accent6 9 2 2 5" xfId="20326" xr:uid="{6BBA8014-A58B-4A1C-8369-984D81DE4698}"/>
    <cellStyle name="40% - Accent6 9 2 3" xfId="3518" xr:uid="{149775E6-5E3B-4AF6-805B-B4B9DF7133CF}"/>
    <cellStyle name="40% - Accent6 9 2 3 2" xfId="7678" xr:uid="{0B88B662-A342-48D0-AC3F-CDFB8DBF03E1}"/>
    <cellStyle name="40% - Accent6 9 2 3 2 2" xfId="16261" xr:uid="{7484F777-C334-46D3-9B67-B5C4C3E4E2B2}"/>
    <cellStyle name="40% - Accent6 9 2 3 2 2 2" xfId="34086" xr:uid="{35D64759-3A3F-4B6E-9049-678D500F822D}"/>
    <cellStyle name="40% - Accent6 9 2 3 2 3" xfId="25586" xr:uid="{E2ED8031-C3E8-45AB-837C-890C9DE16371}"/>
    <cellStyle name="40% - Accent6 9 2 3 3" xfId="12101" xr:uid="{DE79C56C-94B1-4491-AAAE-4BE5D9614AD4}"/>
    <cellStyle name="40% - Accent6 9 2 3 3 2" xfId="29926" xr:uid="{A9C80838-BC3A-4059-87E1-9F0B26B9D025}"/>
    <cellStyle name="40% - Accent6 9 2 3 4" xfId="21426" xr:uid="{FEF7AD72-A1D5-4D32-9B5D-D040BF9649E5}"/>
    <cellStyle name="40% - Accent6 9 2 4" xfId="5598" xr:uid="{F0787E2E-05A6-41A5-854A-5FEE1173BF02}"/>
    <cellStyle name="40% - Accent6 9 2 4 2" xfId="14181" xr:uid="{AEA83251-1463-40BE-AC0E-1B9D02822B90}"/>
    <cellStyle name="40% - Accent6 9 2 4 2 2" xfId="32006" xr:uid="{97E67B30-611C-433F-82B5-1FDDA58CD589}"/>
    <cellStyle name="40% - Accent6 9 2 4 3" xfId="23506" xr:uid="{D46602BE-5777-4399-8EDA-C3F20C78A974}"/>
    <cellStyle name="40% - Accent6 9 2 5" xfId="10021" xr:uid="{2D2DE5E8-7E37-423A-A972-F5155DE3A912}"/>
    <cellStyle name="40% - Accent6 9 2 5 2" xfId="27846" xr:uid="{42087D21-3CC1-4723-8355-6F3536740AF6}"/>
    <cellStyle name="40% - Accent6 9 2 6" xfId="19346" xr:uid="{C6C92E4A-F189-43D5-8860-2711EFE367C0}"/>
    <cellStyle name="40% - Accent6 9 3" xfId="1938" xr:uid="{401B918C-ECC3-4F20-B526-804F81CA8A09}"/>
    <cellStyle name="40% - Accent6 9 3 2" xfId="4018" xr:uid="{2625242D-C9DC-41B7-AA0F-FD11A3282A71}"/>
    <cellStyle name="40% - Accent6 9 3 2 2" xfId="8178" xr:uid="{2AAA8920-2E6D-42C7-B271-C17F8F65851B}"/>
    <cellStyle name="40% - Accent6 9 3 2 2 2" xfId="16761" xr:uid="{94A18EA4-2A48-4AF4-8239-59EF2DFF3E67}"/>
    <cellStyle name="40% - Accent6 9 3 2 2 2 2" xfId="34586" xr:uid="{7FC27DFC-9193-48A3-9932-C8ECA09A2C06}"/>
    <cellStyle name="40% - Accent6 9 3 2 2 3" xfId="26086" xr:uid="{E2151B36-F3C9-4867-B44A-4DE5BAC8C8B5}"/>
    <cellStyle name="40% - Accent6 9 3 2 3" xfId="12601" xr:uid="{2142DEA0-366B-489E-9190-009C5405A40A}"/>
    <cellStyle name="40% - Accent6 9 3 2 3 2" xfId="30426" xr:uid="{901C9E10-1F80-42A1-9EE5-FE71075257B4}"/>
    <cellStyle name="40% - Accent6 9 3 2 4" xfId="21926" xr:uid="{D6A34B98-9CCA-4A40-A16A-B9A46ADEB23B}"/>
    <cellStyle name="40% - Accent6 9 3 3" xfId="6098" xr:uid="{18ED5520-AC10-4879-B6C7-7DE4E479DF68}"/>
    <cellStyle name="40% - Accent6 9 3 3 2" xfId="14681" xr:uid="{D82E8301-1635-4F4F-A93C-B2DF63EC94F8}"/>
    <cellStyle name="40% - Accent6 9 3 3 2 2" xfId="32506" xr:uid="{8F8093CA-009E-4DBE-9452-D9997A0C959C}"/>
    <cellStyle name="40% - Accent6 9 3 3 3" xfId="24006" xr:uid="{F8E7225E-D3AF-4B7E-89F9-18389635EDD2}"/>
    <cellStyle name="40% - Accent6 9 3 4" xfId="10521" xr:uid="{212DFB63-0510-4E9A-B6E4-D3B6B3490E54}"/>
    <cellStyle name="40% - Accent6 9 3 4 2" xfId="28346" xr:uid="{280072BD-7731-4A84-B35A-8FF67EBD9029}"/>
    <cellStyle name="40% - Accent6 9 3 5" xfId="19846" xr:uid="{0BD1F473-48C8-42D9-A700-26314F4A2757}"/>
    <cellStyle name="40% - Accent6 9 4" xfId="3038" xr:uid="{E98851EB-67AE-4230-BCC4-80DADAD2C4EC}"/>
    <cellStyle name="40% - Accent6 9 4 2" xfId="7198" xr:uid="{011BC91A-153D-49AC-B83F-09DE717E666A}"/>
    <cellStyle name="40% - Accent6 9 4 2 2" xfId="15781" xr:uid="{3A17F1D2-B235-49EB-B67B-DF3A27B42C25}"/>
    <cellStyle name="40% - Accent6 9 4 2 2 2" xfId="33606" xr:uid="{AE5DCFA0-D151-4CAB-8DF3-AE83D42F4A09}"/>
    <cellStyle name="40% - Accent6 9 4 2 3" xfId="25106" xr:uid="{3A9C562A-E857-424C-AAA9-731430680BF4}"/>
    <cellStyle name="40% - Accent6 9 4 3" xfId="11621" xr:uid="{3E1DEAF7-A753-4034-AE70-5975A43BD230}"/>
    <cellStyle name="40% - Accent6 9 4 3 2" xfId="29446" xr:uid="{AF6B0249-3171-4DBD-A71A-DA86352A7098}"/>
    <cellStyle name="40% - Accent6 9 4 4" xfId="20946" xr:uid="{126A0CBC-B23B-4B02-AD56-6E9729B292E7}"/>
    <cellStyle name="40% - Accent6 9 5" xfId="5118" xr:uid="{3FB0AE41-7FCD-4701-8334-0C71F340BA3A}"/>
    <cellStyle name="40% - Accent6 9 5 2" xfId="13701" xr:uid="{F70E6B66-6CC7-4461-96ED-04BDC4CFF6AF}"/>
    <cellStyle name="40% - Accent6 9 5 2 2" xfId="31526" xr:uid="{C5A44251-7D36-4276-9C0B-F1E4DE042187}"/>
    <cellStyle name="40% - Accent6 9 5 3" xfId="23026" xr:uid="{CBE2A52A-E846-4C84-A62D-EB735C906092}"/>
    <cellStyle name="40% - Accent6 9 6" xfId="9541" xr:uid="{C8F392A3-A7CE-455A-B8EC-A0E9E2B74CDC}"/>
    <cellStyle name="40% - Accent6 9 6 2" xfId="27366" xr:uid="{E951B893-42CB-4691-9E97-C87CBA06A24C}"/>
    <cellStyle name="40% - Accent6 9 7" xfId="18866" xr:uid="{797589D6-737A-4634-8EDA-9E5D5C3930C0}"/>
    <cellStyle name="40% - Accent6 90" xfId="35946" xr:uid="{6034DED5-1851-4D23-9145-9551ABB2D012}"/>
    <cellStyle name="40% - Accent6 91" xfId="35966" xr:uid="{3DB27313-079E-47DF-87C2-206422A7BBB7}"/>
    <cellStyle name="40% - Accent6 92" xfId="35986" xr:uid="{651B28A3-14C4-4C65-98DE-7EF94CE374A4}"/>
    <cellStyle name="40% - Accent6 93" xfId="36006" xr:uid="{0DC4F566-83EE-471D-88DA-69F2EB33E8FA}"/>
    <cellStyle name="40% - Accent6 94" xfId="36026" xr:uid="{7511C0B8-C1FF-47ED-B65D-8921B37710C2}"/>
    <cellStyle name="40% - Accent6 95" xfId="36046" xr:uid="{F488EAEE-DD85-4665-B880-F06C5050D2BA}"/>
    <cellStyle name="40% - Accent6 96" xfId="36066" xr:uid="{5FDDF71A-F0EA-4D9E-815E-E3922D39B4C0}"/>
    <cellStyle name="40% - Accent6 97" xfId="36086" xr:uid="{BE841894-C8DB-4281-8711-F0A842BAAED8}"/>
    <cellStyle name="40% - Accent6 98" xfId="36106" xr:uid="{60E5FE8A-D593-4089-939C-3DD5DEE0EC4E}"/>
    <cellStyle name="40% - Accent6 99" xfId="36126" xr:uid="{8C9755AA-8E29-48A0-A36B-0FE3ED535255}"/>
    <cellStyle name="40% - 着色 1 2" xfId="42631" xr:uid="{936C71D7-AA1B-4A38-B423-AD02AD383464}"/>
    <cellStyle name="40% - 着色 1 3" xfId="42656" xr:uid="{E09FE0EE-DF19-4568-B4C2-3C878C5CC6EB}"/>
    <cellStyle name="40% - 着色 1 4" xfId="42797" xr:uid="{AB6AF8F4-5325-4C82-905E-08C6AAB285E4}"/>
    <cellStyle name="40% - 着色 2 2" xfId="42635" xr:uid="{BADA3565-875B-45A7-956F-1DF12994BCB1}"/>
    <cellStyle name="40% - 着色 2 3" xfId="42659" xr:uid="{A4D31FA3-B420-44FE-AB17-1DE6C431142A}"/>
    <cellStyle name="40% - 着色 2 4" xfId="42800" xr:uid="{A574E684-C12D-490B-AEE0-D677558E866A}"/>
    <cellStyle name="40% - 着色 3 2" xfId="42639" xr:uid="{1E9D1F86-8B6A-4327-BEB8-7E7AC9A8BC64}"/>
    <cellStyle name="40% - 着色 3 3" xfId="42662" xr:uid="{96F32F59-B27B-4C8A-BA8B-A1E07C6C62D0}"/>
    <cellStyle name="40% - 着色 3 4" xfId="42803" xr:uid="{7EC44AA3-A844-4FDC-9B20-45032C317ADF}"/>
    <cellStyle name="40% - 着色 4 2" xfId="42643" xr:uid="{53DAE344-BDC7-42A0-8AF5-709135386352}"/>
    <cellStyle name="40% - 着色 4 3" xfId="42665" xr:uid="{4968B2B4-342E-47B8-865E-841CF7719B4A}"/>
    <cellStyle name="40% - 着色 4 4" xfId="42806" xr:uid="{648F2A17-CB97-409F-94D3-7B1C1348E22F}"/>
    <cellStyle name="40% - 着色 5 2" xfId="42647" xr:uid="{713C1245-A1BC-47AD-8A15-F73CEB734074}"/>
    <cellStyle name="40% - 着色 5 3" xfId="42668" xr:uid="{F8C5F109-0923-423D-A96A-102C68A1BE46}"/>
    <cellStyle name="40% - 着色 5 4" xfId="42809" xr:uid="{D99D7B89-F48F-4EBE-B8C5-2CD1305CDE37}"/>
    <cellStyle name="40% - 着色 6 2" xfId="42651" xr:uid="{2469DDE8-8EE5-4E91-BF71-93753EC460B9}"/>
    <cellStyle name="40% - 着色 6 3" xfId="42671" xr:uid="{2C4FEF28-A407-44F0-B7A4-B39F8E048A04}"/>
    <cellStyle name="40% - 着色 6 4" xfId="42812" xr:uid="{F8E43364-C281-427C-A742-74F95FCB0CA9}"/>
    <cellStyle name="60% - Accent1" xfId="43" builtinId="32" customBuiltin="1"/>
    <cellStyle name="60% - Accent1 10" xfId="735" xr:uid="{452E112D-E7EC-4A4A-8D51-20B6A08093C0}"/>
    <cellStyle name="60% - Accent1 10 2" xfId="1341" xr:uid="{4032164E-FE74-4ECA-BE64-C477836937C9}"/>
    <cellStyle name="60% - Accent1 10 2 2" xfId="2424" xr:uid="{0F96AFB8-93BC-4873-B22D-17816E719781}"/>
    <cellStyle name="60% - Accent1 10 2 2 2" xfId="4504" xr:uid="{93AB0FC3-ED63-4E23-BC1F-16147F681DDA}"/>
    <cellStyle name="60% - Accent1 10 2 2 2 2" xfId="8664" xr:uid="{FB1C57C7-2579-4B6A-8825-7077F1D38D75}"/>
    <cellStyle name="60% - Accent1 10 2 2 2 2 2" xfId="17247" xr:uid="{6F160D45-E625-4EAB-9E31-055137586C55}"/>
    <cellStyle name="60% - Accent1 10 2 2 2 2 2 2" xfId="35072" xr:uid="{D56F3FF6-9528-475D-926C-A9C8072C942A}"/>
    <cellStyle name="60% - Accent1 10 2 2 2 2 3" xfId="26572" xr:uid="{4DDD3309-418E-4CA5-B2BD-7780FBCC9024}"/>
    <cellStyle name="60% - Accent1 10 2 2 2 3" xfId="13087" xr:uid="{8C6F49F9-9769-443D-811D-44F46997D242}"/>
    <cellStyle name="60% - Accent1 10 2 2 2 3 2" xfId="30912" xr:uid="{0385C2B0-1E92-4C6F-8CEE-F52E43555F0D}"/>
    <cellStyle name="60% - Accent1 10 2 2 2 4" xfId="22412" xr:uid="{86CDBB7F-79DC-4427-89C7-1D39850C5A4F}"/>
    <cellStyle name="60% - Accent1 10 2 2 3" xfId="6584" xr:uid="{74911F34-C5C5-42B4-A081-D7C8006843B2}"/>
    <cellStyle name="60% - Accent1 10 2 2 3 2" xfId="15167" xr:uid="{D8C4C524-E1D9-4C1A-A8BE-9F237A2C4003}"/>
    <cellStyle name="60% - Accent1 10 2 2 3 2 2" xfId="32992" xr:uid="{FFBB4105-0349-42B6-89B2-E580EC633BE2}"/>
    <cellStyle name="60% - Accent1 10 2 2 3 3" xfId="24492" xr:uid="{C14F9BEE-2666-4861-A360-CDC6B4170895}"/>
    <cellStyle name="60% - Accent1 10 2 2 4" xfId="11007" xr:uid="{7887E26B-7FF2-4B6A-B2CE-6B30C66B62DE}"/>
    <cellStyle name="60% - Accent1 10 2 2 4 2" xfId="28832" xr:uid="{952CA34A-179E-44E5-9934-2C26690D0CE6}"/>
    <cellStyle name="60% - Accent1 10 2 2 5" xfId="20332" xr:uid="{6667B9E5-A8DA-483C-81A2-975D1D1B04AE}"/>
    <cellStyle name="60% - Accent1 10 2 3" xfId="3524" xr:uid="{F67EFCEE-4F72-4C33-A5AE-6A9BAF721058}"/>
    <cellStyle name="60% - Accent1 10 2 3 2" xfId="7684" xr:uid="{7F6EEAB0-FCD5-4A47-BD59-D1E4319061BC}"/>
    <cellStyle name="60% - Accent1 10 2 3 2 2" xfId="16267" xr:uid="{1D1D96F5-AD02-4939-9A83-5C8AED145818}"/>
    <cellStyle name="60% - Accent1 10 2 3 2 2 2" xfId="34092" xr:uid="{42B98351-7423-43DB-94D0-7E29E7AB8430}"/>
    <cellStyle name="60% - Accent1 10 2 3 2 3" xfId="25592" xr:uid="{D464C7AC-D4E8-47DC-A011-647B854EC8C5}"/>
    <cellStyle name="60% - Accent1 10 2 3 3" xfId="12107" xr:uid="{8D45B785-8BEA-4AC9-9276-1B7F578697E3}"/>
    <cellStyle name="60% - Accent1 10 2 3 3 2" xfId="29932" xr:uid="{398A2E6C-FC5C-4C9A-94E9-8B5650C05C82}"/>
    <cellStyle name="60% - Accent1 10 2 3 4" xfId="21432" xr:uid="{D0C49FB6-DE40-45F7-A99A-50BB1119619A}"/>
    <cellStyle name="60% - Accent1 10 2 4" xfId="5604" xr:uid="{443B1B0E-5FA8-4E32-AF46-A5B4048E9128}"/>
    <cellStyle name="60% - Accent1 10 2 4 2" xfId="14187" xr:uid="{F8CCE5AD-DA80-4089-87F1-570B0F1F0E68}"/>
    <cellStyle name="60% - Accent1 10 2 4 2 2" xfId="32012" xr:uid="{8C6D61D5-6325-4530-8B1C-B53632C7402C}"/>
    <cellStyle name="60% - Accent1 10 2 4 3" xfId="23512" xr:uid="{0D1A18D5-9873-4B67-B695-F89E6DBAB68C}"/>
    <cellStyle name="60% - Accent1 10 2 5" xfId="10027" xr:uid="{3F49C6E6-7FA3-4C8B-8D2F-EA0E60C60051}"/>
    <cellStyle name="60% - Accent1 10 2 5 2" xfId="27852" xr:uid="{81AB45F9-14C2-4A70-AD1B-7CFC8146A6C3}"/>
    <cellStyle name="60% - Accent1 10 2 6" xfId="19352" xr:uid="{F4E477B2-C46D-45C4-98C7-CD21FC851FD0}"/>
    <cellStyle name="60% - Accent1 10 3" xfId="1944" xr:uid="{C5B9AF68-7102-4A52-8F3C-3A6ADC79852E}"/>
    <cellStyle name="60% - Accent1 10 3 2" xfId="4024" xr:uid="{1F71AC6F-E48B-4758-B68E-F8BFF953320E}"/>
    <cellStyle name="60% - Accent1 10 3 2 2" xfId="8184" xr:uid="{6F56346E-3B44-4C59-8D57-D4AF435A595F}"/>
    <cellStyle name="60% - Accent1 10 3 2 2 2" xfId="16767" xr:uid="{EF818933-231D-48D5-B4E1-2E8A46D9ADCA}"/>
    <cellStyle name="60% - Accent1 10 3 2 2 2 2" xfId="34592" xr:uid="{EF39EF3B-C260-4C72-8B76-B7F754916FE8}"/>
    <cellStyle name="60% - Accent1 10 3 2 2 3" xfId="26092" xr:uid="{8A2464C9-EFF7-49CD-9AA5-6D756AD2F4C5}"/>
    <cellStyle name="60% - Accent1 10 3 2 3" xfId="12607" xr:uid="{B107E366-81DB-4EE1-82D8-90D4B8BC65EE}"/>
    <cellStyle name="60% - Accent1 10 3 2 3 2" xfId="30432" xr:uid="{8D4CF224-9CA1-4AFC-A6F8-64EB2B18E49F}"/>
    <cellStyle name="60% - Accent1 10 3 2 4" xfId="21932" xr:uid="{CC2B0937-0693-4A79-BCD6-7DA0EBDB3819}"/>
    <cellStyle name="60% - Accent1 10 3 3" xfId="6104" xr:uid="{FCF39040-5A64-41B2-9967-E8D6349B8DA4}"/>
    <cellStyle name="60% - Accent1 10 3 3 2" xfId="14687" xr:uid="{AD255542-A312-411B-9CFC-7E62F5CE6816}"/>
    <cellStyle name="60% - Accent1 10 3 3 2 2" xfId="32512" xr:uid="{D3185DB7-411A-4DB5-816E-79F3AF9A3D60}"/>
    <cellStyle name="60% - Accent1 10 3 3 3" xfId="24012" xr:uid="{8E82C50D-306C-4D5F-9056-9D7FA93DF335}"/>
    <cellStyle name="60% - Accent1 10 3 4" xfId="10527" xr:uid="{7A4CB5E1-C9A8-4A21-99B8-903D25178C09}"/>
    <cellStyle name="60% - Accent1 10 3 4 2" xfId="28352" xr:uid="{9AB39E22-736B-42B1-92E2-CB041F88F7BD}"/>
    <cellStyle name="60% - Accent1 10 3 5" xfId="19852" xr:uid="{9F6D3031-694C-48D4-8695-F07838FC8133}"/>
    <cellStyle name="60% - Accent1 10 4" xfId="3044" xr:uid="{0FAFEAC4-BB54-4127-85CE-8119E4CFD4A5}"/>
    <cellStyle name="60% - Accent1 10 4 2" xfId="7204" xr:uid="{2F606861-88FA-49B4-ADA0-376946E53050}"/>
    <cellStyle name="60% - Accent1 10 4 2 2" xfId="15787" xr:uid="{FFE990DA-C99B-4267-AA81-D5FF0FA081F4}"/>
    <cellStyle name="60% - Accent1 10 4 2 2 2" xfId="33612" xr:uid="{B365ACF6-B0AE-4460-934C-0A3263A4C6ED}"/>
    <cellStyle name="60% - Accent1 10 4 2 3" xfId="25112" xr:uid="{409EBE9E-5768-454D-A106-037B327091E8}"/>
    <cellStyle name="60% - Accent1 10 4 3" xfId="11627" xr:uid="{78862276-511D-46B5-A9CB-99C9F3FCCEEB}"/>
    <cellStyle name="60% - Accent1 10 4 3 2" xfId="29452" xr:uid="{75226F51-5C1A-4E0A-AF6C-E172068D2C34}"/>
    <cellStyle name="60% - Accent1 10 4 4" xfId="20952" xr:uid="{52F9BCC5-586C-42A5-B372-11873BA7490D}"/>
    <cellStyle name="60% - Accent1 10 5" xfId="5124" xr:uid="{A1890D4D-F175-4298-A215-21B498FD83EF}"/>
    <cellStyle name="60% - Accent1 10 5 2" xfId="13707" xr:uid="{8B0EBC9E-88F7-4FB5-98A1-42826D1C21FE}"/>
    <cellStyle name="60% - Accent1 10 5 2 2" xfId="31532" xr:uid="{5F01AF31-3A48-4C29-9F9E-761AB8EDDFA8}"/>
    <cellStyle name="60% - Accent1 10 5 3" xfId="23032" xr:uid="{889A4A6A-A5F3-4D78-95B0-1DBE9D50DC66}"/>
    <cellStyle name="60% - Accent1 10 6" xfId="9547" xr:uid="{7583BD6D-AE38-4BA0-94E9-77119737790C}"/>
    <cellStyle name="60% - Accent1 10 6 2" xfId="27372" xr:uid="{B0430F0B-944A-4BBB-9748-34EC33A27666}"/>
    <cellStyle name="60% - Accent1 10 7" xfId="18872" xr:uid="{370DFDE9-9468-411C-831C-C8C231B545F3}"/>
    <cellStyle name="60% - Accent1 100" xfId="36132" xr:uid="{B924BB75-B480-4181-8317-4BFB00A24A9B}"/>
    <cellStyle name="60% - Accent1 101" xfId="36152" xr:uid="{F520060F-AD4F-4731-993F-A77E1582D19B}"/>
    <cellStyle name="60% - Accent1 102" xfId="36173" xr:uid="{250774E7-F8D9-46AE-AF88-FCCE0A9EC595}"/>
    <cellStyle name="60% - Accent1 103" xfId="36193" xr:uid="{0AC07E4D-6DAA-48ED-8152-62357BE42F7D}"/>
    <cellStyle name="60% - Accent1 104" xfId="36213" xr:uid="{F9960D8B-EA79-4B5B-957B-61594CB45089}"/>
    <cellStyle name="60% - Accent1 105" xfId="36233" xr:uid="{3DAC293C-CB51-43BC-B56B-1E1B8D71DE8C}"/>
    <cellStyle name="60% - Accent1 106" xfId="36253" xr:uid="{460F4475-7515-4049-AD11-8701FACBA2ED}"/>
    <cellStyle name="60% - Accent1 107" xfId="36273" xr:uid="{8AE5AC1C-6B1D-4415-BEDD-ECC45B629054}"/>
    <cellStyle name="60% - Accent1 108" xfId="36293" xr:uid="{51C24AFF-648D-4F0F-884A-AA7E8B1419DD}"/>
    <cellStyle name="60% - Accent1 109" xfId="36313" xr:uid="{88282D15-2DDA-4450-857D-BB88EA89A80B}"/>
    <cellStyle name="60% - Accent1 11" xfId="794" xr:uid="{1200000B-5551-42DA-9480-12F480602125}"/>
    <cellStyle name="60% - Accent1 11 2" xfId="1400" xr:uid="{AA68E3B1-03D5-4922-AFA8-E8BF15E5F98A}"/>
    <cellStyle name="60% - Accent1 11 2 2" xfId="2444" xr:uid="{2E91C8A8-9DB1-4E72-892A-8D4B81679858}"/>
    <cellStyle name="60% - Accent1 11 2 2 2" xfId="4524" xr:uid="{D725667C-0F10-433F-B743-B88967998C1A}"/>
    <cellStyle name="60% - Accent1 11 2 2 2 2" xfId="8684" xr:uid="{6DB96226-3F0C-4496-A1D8-1F3DC7E6AFCF}"/>
    <cellStyle name="60% - Accent1 11 2 2 2 2 2" xfId="17267" xr:uid="{698287FD-38BF-446E-8579-BB65AC581F59}"/>
    <cellStyle name="60% - Accent1 11 2 2 2 2 2 2" xfId="35092" xr:uid="{B9F7D71D-59AD-44BE-B825-A7C1EDE6F549}"/>
    <cellStyle name="60% - Accent1 11 2 2 2 2 3" xfId="26592" xr:uid="{127B2A4C-A088-4AB0-9261-E976096FE8FD}"/>
    <cellStyle name="60% - Accent1 11 2 2 2 3" xfId="13107" xr:uid="{7D1A5B1B-BA3D-4D0D-970A-97739F28AA16}"/>
    <cellStyle name="60% - Accent1 11 2 2 2 3 2" xfId="30932" xr:uid="{2A6ECEC4-4243-43F9-976E-D423A2C4E611}"/>
    <cellStyle name="60% - Accent1 11 2 2 2 4" xfId="22432" xr:uid="{D010CFF1-F202-4F18-8F93-D632F1E788D7}"/>
    <cellStyle name="60% - Accent1 11 2 2 3" xfId="6604" xr:uid="{6B8C7423-A59F-48BC-BEC6-6C98B406205D}"/>
    <cellStyle name="60% - Accent1 11 2 2 3 2" xfId="15187" xr:uid="{479D2D4A-05CA-46B8-8140-1102DA2E757F}"/>
    <cellStyle name="60% - Accent1 11 2 2 3 2 2" xfId="33012" xr:uid="{96B352A3-4955-41AD-9B73-8E1C394A7229}"/>
    <cellStyle name="60% - Accent1 11 2 2 3 3" xfId="24512" xr:uid="{3CEE8267-80D6-4FEE-A605-3EA0483E859E}"/>
    <cellStyle name="60% - Accent1 11 2 2 4" xfId="11027" xr:uid="{78E09903-B6AF-4EC9-A5DF-8900E9E50573}"/>
    <cellStyle name="60% - Accent1 11 2 2 4 2" xfId="28852" xr:uid="{22031EBC-08FF-4335-8506-8E20F9E0F9CE}"/>
    <cellStyle name="60% - Accent1 11 2 2 5" xfId="20352" xr:uid="{205F2C31-56AB-4345-BC7C-6449699110B6}"/>
    <cellStyle name="60% - Accent1 11 2 3" xfId="3544" xr:uid="{9E624948-01C7-42F9-AF5E-83F4C1A74D4A}"/>
    <cellStyle name="60% - Accent1 11 2 3 2" xfId="7704" xr:uid="{5E1936C4-047E-4701-AA28-ED5D992BC449}"/>
    <cellStyle name="60% - Accent1 11 2 3 2 2" xfId="16287" xr:uid="{1E0F2DC7-089E-4791-9DCA-69F1D9008753}"/>
    <cellStyle name="60% - Accent1 11 2 3 2 2 2" xfId="34112" xr:uid="{DB458476-013A-429A-B08A-6F5336E4C5DE}"/>
    <cellStyle name="60% - Accent1 11 2 3 2 3" xfId="25612" xr:uid="{A6A82F1A-32B4-4D62-8EA5-422CC8C49D83}"/>
    <cellStyle name="60% - Accent1 11 2 3 3" xfId="12127" xr:uid="{75DC5075-5B2B-4386-BDAD-2927473D6DE2}"/>
    <cellStyle name="60% - Accent1 11 2 3 3 2" xfId="29952" xr:uid="{B6A00CF3-A3BE-4FCC-AB82-90B088A8655F}"/>
    <cellStyle name="60% - Accent1 11 2 3 4" xfId="21452" xr:uid="{E90F2E86-0E3A-462B-965D-579F2FE16166}"/>
    <cellStyle name="60% - Accent1 11 2 4" xfId="5624" xr:uid="{157CD59C-88B1-4C37-9356-9D8C8625D6B2}"/>
    <cellStyle name="60% - Accent1 11 2 4 2" xfId="14207" xr:uid="{EF5F409D-55CD-4088-960D-03B04972850E}"/>
    <cellStyle name="60% - Accent1 11 2 4 2 2" xfId="32032" xr:uid="{1676A40F-8C6C-4AE0-8638-EC8162C57CEE}"/>
    <cellStyle name="60% - Accent1 11 2 4 3" xfId="23532" xr:uid="{57DBE421-CF1B-4724-B3C0-F99C4B4FF4AC}"/>
    <cellStyle name="60% - Accent1 11 2 5" xfId="10047" xr:uid="{148CAF0D-CE4E-41AC-A736-39CB90829BCA}"/>
    <cellStyle name="60% - Accent1 11 2 5 2" xfId="27872" xr:uid="{9D64719C-7CB8-4F36-9244-8F78744DFC91}"/>
    <cellStyle name="60% - Accent1 11 2 6" xfId="19372" xr:uid="{C6F5D5EC-5690-482B-9D61-774CD4AEBB3A}"/>
    <cellStyle name="60% - Accent1 11 3" xfId="1964" xr:uid="{4E21C746-CA74-451E-A72B-63F5253BEE20}"/>
    <cellStyle name="60% - Accent1 11 3 2" xfId="4044" xr:uid="{3EB74FCC-9814-44E0-B71B-77EF1C5E372E}"/>
    <cellStyle name="60% - Accent1 11 3 2 2" xfId="8204" xr:uid="{00610BDE-969E-40E0-A348-5BCE68172BB9}"/>
    <cellStyle name="60% - Accent1 11 3 2 2 2" xfId="16787" xr:uid="{FBE81FCC-D072-49B2-816A-C7C5F163C4FF}"/>
    <cellStyle name="60% - Accent1 11 3 2 2 2 2" xfId="34612" xr:uid="{FBD626D3-9A8A-44A9-8DA3-78CBFAC41DDE}"/>
    <cellStyle name="60% - Accent1 11 3 2 2 3" xfId="26112" xr:uid="{210336C1-AD1A-4CB2-8D5B-372261E6367B}"/>
    <cellStyle name="60% - Accent1 11 3 2 3" xfId="12627" xr:uid="{8AF83607-9156-4D40-8840-AA7FFA34A8CC}"/>
    <cellStyle name="60% - Accent1 11 3 2 3 2" xfId="30452" xr:uid="{B1FB3C22-F955-4E50-8217-45A33B1D9CF3}"/>
    <cellStyle name="60% - Accent1 11 3 2 4" xfId="21952" xr:uid="{4C6F43C3-A365-49AF-A8A5-E35FF72B6991}"/>
    <cellStyle name="60% - Accent1 11 3 3" xfId="6124" xr:uid="{98B6668C-3D07-448D-B93D-AEB16E840209}"/>
    <cellStyle name="60% - Accent1 11 3 3 2" xfId="14707" xr:uid="{887FAD17-8166-42A1-A732-3579EF20846C}"/>
    <cellStyle name="60% - Accent1 11 3 3 2 2" xfId="32532" xr:uid="{C0E913FD-6CD8-46A8-8E87-52903A3ABC67}"/>
    <cellStyle name="60% - Accent1 11 3 3 3" xfId="24032" xr:uid="{D93171F6-A643-4275-ADDB-576536E5A4A1}"/>
    <cellStyle name="60% - Accent1 11 3 4" xfId="10547" xr:uid="{B9BD7E33-478A-4EE6-A1DB-9EFC0042BC2C}"/>
    <cellStyle name="60% - Accent1 11 3 4 2" xfId="28372" xr:uid="{A9DC2FB5-4EC2-40FF-AE76-E6F417B649FC}"/>
    <cellStyle name="60% - Accent1 11 3 5" xfId="19872" xr:uid="{324E6014-C4A3-419E-884E-6716141359CA}"/>
    <cellStyle name="60% - Accent1 11 4" xfId="3064" xr:uid="{9DDB64A5-2A70-4320-A431-F945ECF1C3D1}"/>
    <cellStyle name="60% - Accent1 11 4 2" xfId="7224" xr:uid="{D27D603D-2DC7-4F70-9C90-7EC817E939CF}"/>
    <cellStyle name="60% - Accent1 11 4 2 2" xfId="15807" xr:uid="{2EB2F91E-7989-4B76-8707-D60E0C93C1B6}"/>
    <cellStyle name="60% - Accent1 11 4 2 2 2" xfId="33632" xr:uid="{569F711D-6DE1-4196-BB61-D36353BC848E}"/>
    <cellStyle name="60% - Accent1 11 4 2 3" xfId="25132" xr:uid="{1B3D3C0B-4FEF-4FA5-91FF-7A1F2C802B2B}"/>
    <cellStyle name="60% - Accent1 11 4 3" xfId="11647" xr:uid="{A9071E99-829C-4569-A6FD-0AA83283C502}"/>
    <cellStyle name="60% - Accent1 11 4 3 2" xfId="29472" xr:uid="{48002A7F-E994-47CF-9BD5-DC0D660C5862}"/>
    <cellStyle name="60% - Accent1 11 4 4" xfId="20972" xr:uid="{CBA129ED-313E-4F18-8D38-83B4F966D7B4}"/>
    <cellStyle name="60% - Accent1 11 5" xfId="5144" xr:uid="{390B8492-BB4E-47B6-9D0F-A661FDE01D2D}"/>
    <cellStyle name="60% - Accent1 11 5 2" xfId="13727" xr:uid="{249247E6-91D3-436D-8E42-E59699B403B9}"/>
    <cellStyle name="60% - Accent1 11 5 2 2" xfId="31552" xr:uid="{38AF1369-FDD4-467A-9F9F-82A0D1052754}"/>
    <cellStyle name="60% - Accent1 11 5 3" xfId="23052" xr:uid="{A0EC928B-485E-4AD4-A2F9-905E646F8BB7}"/>
    <cellStyle name="60% - Accent1 11 6" xfId="9567" xr:uid="{B0D98DEA-73A3-4396-A194-78B22D1B0C3E}"/>
    <cellStyle name="60% - Accent1 11 6 2" xfId="27392" xr:uid="{1B0B93D4-5D62-446C-BD27-2260A483965E}"/>
    <cellStyle name="60% - Accent1 11 7" xfId="18892" xr:uid="{FCD1B049-F8ED-45AF-88CB-8E5037B5372B}"/>
    <cellStyle name="60% - Accent1 110" xfId="36333" xr:uid="{DA83DBE3-FEC4-4380-A562-09224BB312DA}"/>
    <cellStyle name="60% - Accent1 111" xfId="36353" xr:uid="{4C4984B1-9D45-4C01-B23D-75C2884C7A2D}"/>
    <cellStyle name="60% - Accent1 112" xfId="36373" xr:uid="{D67E0097-0668-4EAB-8D3A-9B622A49DE60}"/>
    <cellStyle name="60% - Accent1 113" xfId="36393" xr:uid="{EEC9804A-C2B2-4F55-A10C-97983B5381BC}"/>
    <cellStyle name="60% - Accent1 114" xfId="36413" xr:uid="{D1F90A38-E2F7-4F4A-A15F-5CA50FCBA544}"/>
    <cellStyle name="60% - Accent1 115" xfId="36433" xr:uid="{8C929B00-DF76-4306-AC84-B36138D13FA2}"/>
    <cellStyle name="60% - Accent1 116" xfId="36453" xr:uid="{DF811419-9EBD-4EBD-A3D5-C0292F925CDE}"/>
    <cellStyle name="60% - Accent1 117" xfId="36473" xr:uid="{EC38CBA4-2D8F-47E2-B35D-064E3B888172}"/>
    <cellStyle name="60% - Accent1 118" xfId="36493" xr:uid="{0AFA3D60-A1AB-48E1-BF8D-900A7C7D34D0}"/>
    <cellStyle name="60% - Accent1 119" xfId="36513" xr:uid="{2FF23A42-F8B2-4CD1-9721-CA0B3750F63E}"/>
    <cellStyle name="60% - Accent1 12" xfId="823" xr:uid="{7610ACCB-5521-480B-BBD5-321013EE0272}"/>
    <cellStyle name="60% - Accent1 12 2" xfId="1429" xr:uid="{3B08A1B5-567D-4146-AA21-77E10740C4A1}"/>
    <cellStyle name="60% - Accent1 12 2 2" xfId="2464" xr:uid="{F5AD16E3-0EA1-4394-99EB-A3868A0B1B9A}"/>
    <cellStyle name="60% - Accent1 12 2 2 2" xfId="4544" xr:uid="{CA35045A-2545-47C3-AE25-F27559595528}"/>
    <cellStyle name="60% - Accent1 12 2 2 2 2" xfId="8704" xr:uid="{70E0D09C-AD58-4459-B1A9-11F5389F40E0}"/>
    <cellStyle name="60% - Accent1 12 2 2 2 2 2" xfId="17287" xr:uid="{9894AB08-D49D-4E48-B626-B388BDFEC963}"/>
    <cellStyle name="60% - Accent1 12 2 2 2 2 2 2" xfId="35112" xr:uid="{98160E95-D7BC-4310-9FD2-A1075689B763}"/>
    <cellStyle name="60% - Accent1 12 2 2 2 2 3" xfId="26612" xr:uid="{5A0C674E-3DFC-4F68-AFE2-D486EB88D254}"/>
    <cellStyle name="60% - Accent1 12 2 2 2 3" xfId="13127" xr:uid="{A9442F9B-07E7-4BE5-93E0-C7CEF53D7110}"/>
    <cellStyle name="60% - Accent1 12 2 2 2 3 2" xfId="30952" xr:uid="{DF6A308C-835E-40CD-879B-0047308995A5}"/>
    <cellStyle name="60% - Accent1 12 2 2 2 4" xfId="22452" xr:uid="{8F81E73E-24E8-424A-8CE1-D92374A3D950}"/>
    <cellStyle name="60% - Accent1 12 2 2 3" xfId="6624" xr:uid="{BC8760A5-52A9-43C1-8C9E-FFE8BF0CD984}"/>
    <cellStyle name="60% - Accent1 12 2 2 3 2" xfId="15207" xr:uid="{F5BE36F4-4A63-41F4-A878-1309C68263BB}"/>
    <cellStyle name="60% - Accent1 12 2 2 3 2 2" xfId="33032" xr:uid="{7B57FCCC-0090-4442-95E4-B2A4F11CAAAE}"/>
    <cellStyle name="60% - Accent1 12 2 2 3 3" xfId="24532" xr:uid="{C12C613E-1D8B-4BF7-B138-024D9FCF38E9}"/>
    <cellStyle name="60% - Accent1 12 2 2 4" xfId="11047" xr:uid="{67613F9D-CFA7-4A3E-B145-0FFFB4004146}"/>
    <cellStyle name="60% - Accent1 12 2 2 4 2" xfId="28872" xr:uid="{319AA525-FA72-4CBA-9831-3E13374A821A}"/>
    <cellStyle name="60% - Accent1 12 2 2 5" xfId="20372" xr:uid="{E9EE76FC-F80C-4161-BE4D-9D9E808DB860}"/>
    <cellStyle name="60% - Accent1 12 2 3" xfId="3564" xr:uid="{0723B91C-5083-4BF2-849B-A0D31FAF6EE0}"/>
    <cellStyle name="60% - Accent1 12 2 3 2" xfId="7724" xr:uid="{CA1BEA88-01D7-48D9-91A8-A4D3A32DA067}"/>
    <cellStyle name="60% - Accent1 12 2 3 2 2" xfId="16307" xr:uid="{64AA2FBB-F788-4C47-97EE-7DD01CDFC031}"/>
    <cellStyle name="60% - Accent1 12 2 3 2 2 2" xfId="34132" xr:uid="{FB027096-AF51-4BA9-8FDE-DCE0556A9B38}"/>
    <cellStyle name="60% - Accent1 12 2 3 2 3" xfId="25632" xr:uid="{632807D4-5182-4FC4-858F-E34296F33E34}"/>
    <cellStyle name="60% - Accent1 12 2 3 3" xfId="12147" xr:uid="{FFC6AF9F-CAB2-45BE-9BFF-BF9A40DE3A41}"/>
    <cellStyle name="60% - Accent1 12 2 3 3 2" xfId="29972" xr:uid="{78CEFCFD-22AA-4D76-A6DA-E235E2FADD4B}"/>
    <cellStyle name="60% - Accent1 12 2 3 4" xfId="21472" xr:uid="{A1CF4E5B-16A1-4C74-A4A1-D39F5750BDC2}"/>
    <cellStyle name="60% - Accent1 12 2 4" xfId="5644" xr:uid="{6507759B-93C1-4098-B780-1F8DD44AB81D}"/>
    <cellStyle name="60% - Accent1 12 2 4 2" xfId="14227" xr:uid="{ED727239-6E8F-4E95-9718-4F86A311FA4B}"/>
    <cellStyle name="60% - Accent1 12 2 4 2 2" xfId="32052" xr:uid="{9B3A58E0-A386-48C4-948E-E9967790F03A}"/>
    <cellStyle name="60% - Accent1 12 2 4 3" xfId="23552" xr:uid="{90351527-C067-4D1E-AE30-D01228615810}"/>
    <cellStyle name="60% - Accent1 12 2 5" xfId="10067" xr:uid="{A7B28E17-26AF-4086-86D1-49E2958B71FE}"/>
    <cellStyle name="60% - Accent1 12 2 5 2" xfId="27892" xr:uid="{1CDE7827-9DDC-4F84-B9F9-8CE9A5E28CA1}"/>
    <cellStyle name="60% - Accent1 12 2 6" xfId="19392" xr:uid="{7B917C27-425D-4A81-932E-97D6AD1C81DF}"/>
    <cellStyle name="60% - Accent1 12 3" xfId="1984" xr:uid="{DA569CAB-DAFC-407D-A48E-4C30136D98BC}"/>
    <cellStyle name="60% - Accent1 12 3 2" xfId="4064" xr:uid="{62C622F6-5166-4218-A41E-C4F223DB39C8}"/>
    <cellStyle name="60% - Accent1 12 3 2 2" xfId="8224" xr:uid="{B4F125AB-4FA5-4240-A06D-15C12F701DD7}"/>
    <cellStyle name="60% - Accent1 12 3 2 2 2" xfId="16807" xr:uid="{E0F47F96-E668-4097-9FFB-477D9DA75B2A}"/>
    <cellStyle name="60% - Accent1 12 3 2 2 2 2" xfId="34632" xr:uid="{D34DD202-E5E6-47A8-96D6-1BDFBD2E3026}"/>
    <cellStyle name="60% - Accent1 12 3 2 2 3" xfId="26132" xr:uid="{925F0E2A-D574-4EBF-B0FA-F4CCA16B2B88}"/>
    <cellStyle name="60% - Accent1 12 3 2 3" xfId="12647" xr:uid="{D80183AC-CB3B-4EF0-8369-38334C362AD2}"/>
    <cellStyle name="60% - Accent1 12 3 2 3 2" xfId="30472" xr:uid="{029BDC18-C082-44A8-A80E-ED79EFAB3BA8}"/>
    <cellStyle name="60% - Accent1 12 3 2 4" xfId="21972" xr:uid="{477691E4-129D-460D-B34C-0F4868853640}"/>
    <cellStyle name="60% - Accent1 12 3 3" xfId="6144" xr:uid="{AB019562-5C86-4CCA-9FAD-419CFA00A611}"/>
    <cellStyle name="60% - Accent1 12 3 3 2" xfId="14727" xr:uid="{C91FD9FF-0C8C-47E7-B0FC-2F22F66DC8CA}"/>
    <cellStyle name="60% - Accent1 12 3 3 2 2" xfId="32552" xr:uid="{5DFE68D7-0AE6-45E3-A80A-E30CC6D71C7B}"/>
    <cellStyle name="60% - Accent1 12 3 3 3" xfId="24052" xr:uid="{7DB3294B-9079-4164-A75B-1CDB103EA315}"/>
    <cellStyle name="60% - Accent1 12 3 4" xfId="10567" xr:uid="{37282BBF-8915-4067-89FE-21D0EBCE7078}"/>
    <cellStyle name="60% - Accent1 12 3 4 2" xfId="28392" xr:uid="{73FDAA59-5161-4FD4-8239-64E2EA5007E4}"/>
    <cellStyle name="60% - Accent1 12 3 5" xfId="19892" xr:uid="{48DD08DC-4053-4265-B577-307A12CD4231}"/>
    <cellStyle name="60% - Accent1 12 4" xfId="3084" xr:uid="{A079BAC2-1855-48E9-A220-E8443B6782B7}"/>
    <cellStyle name="60% - Accent1 12 4 2" xfId="7244" xr:uid="{75F32C78-33BC-4E3C-B57F-A134D7D72660}"/>
    <cellStyle name="60% - Accent1 12 4 2 2" xfId="15827" xr:uid="{F7D8AFEA-D224-4DEB-B096-87AA0F2578FF}"/>
    <cellStyle name="60% - Accent1 12 4 2 2 2" xfId="33652" xr:uid="{2A875770-0AE1-4E76-B2A3-EAC1CDCF95DE}"/>
    <cellStyle name="60% - Accent1 12 4 2 3" xfId="25152" xr:uid="{5C5913DC-2F60-4285-84F6-50A63871C2CD}"/>
    <cellStyle name="60% - Accent1 12 4 3" xfId="11667" xr:uid="{D430AC7F-70C3-4153-A2F8-F7152DF87F63}"/>
    <cellStyle name="60% - Accent1 12 4 3 2" xfId="29492" xr:uid="{5B7F3D3E-4518-4A14-A07D-93B2410AE13D}"/>
    <cellStyle name="60% - Accent1 12 4 4" xfId="20992" xr:uid="{AA3DB890-A6BF-49AC-A0B0-FC319627F9BE}"/>
    <cellStyle name="60% - Accent1 12 5" xfId="5164" xr:uid="{DA33F54E-E55E-4246-A9CD-DF2CDC36C43E}"/>
    <cellStyle name="60% - Accent1 12 5 2" xfId="13747" xr:uid="{261E4857-9189-4C8E-84F4-633ABBC075B6}"/>
    <cellStyle name="60% - Accent1 12 5 2 2" xfId="31572" xr:uid="{C5CABDD0-B7B9-4993-966D-076849A15313}"/>
    <cellStyle name="60% - Accent1 12 5 3" xfId="23072" xr:uid="{3DF9D197-0A57-411B-BA94-8794B9FC0878}"/>
    <cellStyle name="60% - Accent1 12 6" xfId="9587" xr:uid="{8E2DF46A-202D-4560-A74A-136833DADAE1}"/>
    <cellStyle name="60% - Accent1 12 6 2" xfId="27412" xr:uid="{69C56818-4218-4ADE-AF57-2C81532C6037}"/>
    <cellStyle name="60% - Accent1 12 7" xfId="18912" xr:uid="{BC4ED080-9A04-4A6C-9362-EF7EE68D7A4D}"/>
    <cellStyle name="60% - Accent1 120" xfId="36533" xr:uid="{AB287244-1912-472C-8547-DB46389F0343}"/>
    <cellStyle name="60% - Accent1 121" xfId="36553" xr:uid="{9F25B195-2F61-4321-9451-F5F03C1E3BC4}"/>
    <cellStyle name="60% - Accent1 122" xfId="36573" xr:uid="{3950F7A9-0B2C-4CDC-9743-D902F4C81A9E}"/>
    <cellStyle name="60% - Accent1 123" xfId="36593" xr:uid="{C6AA31C8-41B7-4EDE-8C63-913D8AA78670}"/>
    <cellStyle name="60% - Accent1 124" xfId="36613" xr:uid="{458F3F88-09D8-42C5-97A8-9AB5E3B374B8}"/>
    <cellStyle name="60% - Accent1 125" xfId="36633" xr:uid="{88298136-4486-4B91-BF73-CF0DFB93FB83}"/>
    <cellStyle name="60% - Accent1 126" xfId="36653" xr:uid="{9F93D1C5-6544-4CAF-A13B-2D5BA6DA7C3C}"/>
    <cellStyle name="60% - Accent1 127" xfId="36673" xr:uid="{42CB7B79-A08C-4DBF-A952-AB245814ACBC}"/>
    <cellStyle name="60% - Accent1 128" xfId="36693" xr:uid="{765A07ED-0296-46FD-B249-BA7DFC79717D}"/>
    <cellStyle name="60% - Accent1 129" xfId="36713" xr:uid="{A600E43B-A71A-4012-8F5B-B960C4CDAF07}"/>
    <cellStyle name="60% - Accent1 13" xfId="847" xr:uid="{72210D02-0DB9-4E5B-BD9F-EC1CE940BDA7}"/>
    <cellStyle name="60% - Accent1 13 2" xfId="1453" xr:uid="{581528AA-5BD5-457B-870A-CBC8E40D09CB}"/>
    <cellStyle name="60% - Accent1 13 2 2" xfId="2484" xr:uid="{4E55E320-0FA2-41E5-A4C0-FA8AADDBEFB1}"/>
    <cellStyle name="60% - Accent1 13 2 2 2" xfId="4564" xr:uid="{609EE403-787D-41B5-B47F-E0556E3D5DD5}"/>
    <cellStyle name="60% - Accent1 13 2 2 2 2" xfId="8724" xr:uid="{3597BC4A-A645-4E1D-B19B-A36E6B0B1A03}"/>
    <cellStyle name="60% - Accent1 13 2 2 2 2 2" xfId="17307" xr:uid="{2DE3A1BA-A8E2-4B28-AFE0-F1829B5004E5}"/>
    <cellStyle name="60% - Accent1 13 2 2 2 2 2 2" xfId="35132" xr:uid="{DE165F0C-462D-405B-B5B8-2F1CAB9CB4EF}"/>
    <cellStyle name="60% - Accent1 13 2 2 2 2 3" xfId="26632" xr:uid="{300A8F9B-5AA7-4B9E-A523-85FBA69BD8AD}"/>
    <cellStyle name="60% - Accent1 13 2 2 2 3" xfId="13147" xr:uid="{8D8E1672-19CC-4E65-9459-5B187F06CEB6}"/>
    <cellStyle name="60% - Accent1 13 2 2 2 3 2" xfId="30972" xr:uid="{4F3449B2-3B9C-4C8B-B284-DF486DEE859B}"/>
    <cellStyle name="60% - Accent1 13 2 2 2 4" xfId="22472" xr:uid="{D29BE3A6-023E-40C1-A4F9-92CB168402DC}"/>
    <cellStyle name="60% - Accent1 13 2 2 3" xfId="6644" xr:uid="{807E1993-201B-465D-A8E2-9C8E84AC2091}"/>
    <cellStyle name="60% - Accent1 13 2 2 3 2" xfId="15227" xr:uid="{CEBB2574-F036-4933-807B-C5308A88D661}"/>
    <cellStyle name="60% - Accent1 13 2 2 3 2 2" xfId="33052" xr:uid="{8A89F07C-4AA9-46E6-8C4C-41FCBA2D25F5}"/>
    <cellStyle name="60% - Accent1 13 2 2 3 3" xfId="24552" xr:uid="{2451FFD2-F664-4D91-AB45-FC41EF4823A5}"/>
    <cellStyle name="60% - Accent1 13 2 2 4" xfId="11067" xr:uid="{ADDEEA73-733F-48EE-A0D1-E02202101FB6}"/>
    <cellStyle name="60% - Accent1 13 2 2 4 2" xfId="28892" xr:uid="{26B9B0ED-11FC-4E68-BEB2-77A860BE0E50}"/>
    <cellStyle name="60% - Accent1 13 2 2 5" xfId="20392" xr:uid="{2C04C279-1E39-4347-8037-D8B420098695}"/>
    <cellStyle name="60% - Accent1 13 2 3" xfId="3584" xr:uid="{7169D0F6-71E4-4FA4-8E8A-9E20BDD9E720}"/>
    <cellStyle name="60% - Accent1 13 2 3 2" xfId="7744" xr:uid="{62C998EE-991F-4E40-A02B-05AF743E8FBD}"/>
    <cellStyle name="60% - Accent1 13 2 3 2 2" xfId="16327" xr:uid="{AAB9DE6E-364F-400E-9AD4-60F91741F32D}"/>
    <cellStyle name="60% - Accent1 13 2 3 2 2 2" xfId="34152" xr:uid="{2A7A4E7C-A423-4A72-BC0E-6BE064FA809B}"/>
    <cellStyle name="60% - Accent1 13 2 3 2 3" xfId="25652" xr:uid="{D7970D3F-4ED3-4D5A-A62D-7FAD92314D18}"/>
    <cellStyle name="60% - Accent1 13 2 3 3" xfId="12167" xr:uid="{49FD7474-7901-4011-8868-100364659E9E}"/>
    <cellStyle name="60% - Accent1 13 2 3 3 2" xfId="29992" xr:uid="{761F4300-3FEF-47E1-9874-2F1B7C5A58DF}"/>
    <cellStyle name="60% - Accent1 13 2 3 4" xfId="21492" xr:uid="{29777E34-A598-4A9A-95AF-4EA72E592080}"/>
    <cellStyle name="60% - Accent1 13 2 4" xfId="5664" xr:uid="{6AA0DA1D-A812-46B4-BD19-CB3B8A55F1F0}"/>
    <cellStyle name="60% - Accent1 13 2 4 2" xfId="14247" xr:uid="{624A18E5-03E6-49E7-8B8E-FAC89E98E025}"/>
    <cellStyle name="60% - Accent1 13 2 4 2 2" xfId="32072" xr:uid="{29057547-4010-41CC-AA35-D73B50125C34}"/>
    <cellStyle name="60% - Accent1 13 2 4 3" xfId="23572" xr:uid="{4727E010-F0FB-4258-B1FD-270CBDC1707D}"/>
    <cellStyle name="60% - Accent1 13 2 5" xfId="10087" xr:uid="{378114BF-D477-4B07-B5EB-1CFDD4F98F4A}"/>
    <cellStyle name="60% - Accent1 13 2 5 2" xfId="27912" xr:uid="{EA790010-B3B5-4FAB-A105-76A083EBA248}"/>
    <cellStyle name="60% - Accent1 13 2 6" xfId="19412" xr:uid="{272870A6-7EAB-4DE2-976C-A33B174BF712}"/>
    <cellStyle name="60% - Accent1 13 3" xfId="2004" xr:uid="{7F6C79EE-E5D7-4DAB-AB73-DD861115A4DB}"/>
    <cellStyle name="60% - Accent1 13 3 2" xfId="4084" xr:uid="{8725149F-E3E5-468E-BA34-E7B9246ED501}"/>
    <cellStyle name="60% - Accent1 13 3 2 2" xfId="8244" xr:uid="{8A9A023A-D153-4EE9-80E5-4416773B1E31}"/>
    <cellStyle name="60% - Accent1 13 3 2 2 2" xfId="16827" xr:uid="{F58AEAFD-F74D-461B-A5C5-599A865910E0}"/>
    <cellStyle name="60% - Accent1 13 3 2 2 2 2" xfId="34652" xr:uid="{64B1ECC9-0868-4AF8-AFC6-349CE0E8E966}"/>
    <cellStyle name="60% - Accent1 13 3 2 2 3" xfId="26152" xr:uid="{6AD69C1D-3406-458A-A913-9F82B6B5C6BB}"/>
    <cellStyle name="60% - Accent1 13 3 2 3" xfId="12667" xr:uid="{8A616A96-B0ED-4283-91A6-01305A4D8909}"/>
    <cellStyle name="60% - Accent1 13 3 2 3 2" xfId="30492" xr:uid="{C0BD4FCE-E59D-4B93-885C-2F3FEFAE0FDF}"/>
    <cellStyle name="60% - Accent1 13 3 2 4" xfId="21992" xr:uid="{C76FC0A4-2682-4E67-869D-DCFE0637CC2F}"/>
    <cellStyle name="60% - Accent1 13 3 3" xfId="6164" xr:uid="{050E46FF-B20D-4B79-BBD9-CAF4AC9ACFA0}"/>
    <cellStyle name="60% - Accent1 13 3 3 2" xfId="14747" xr:uid="{523B48F4-F449-45AF-A02E-494C4FCF189B}"/>
    <cellStyle name="60% - Accent1 13 3 3 2 2" xfId="32572" xr:uid="{98781E16-2FB7-4D62-A39D-C01AEB3BBA4E}"/>
    <cellStyle name="60% - Accent1 13 3 3 3" xfId="24072" xr:uid="{ADECB601-34B4-46EA-BB5B-E0D8F6C67CD1}"/>
    <cellStyle name="60% - Accent1 13 3 4" xfId="10587" xr:uid="{8C68A283-E1DF-4060-BE0B-B63307C3F9C5}"/>
    <cellStyle name="60% - Accent1 13 3 4 2" xfId="28412" xr:uid="{E9672E5F-02B1-4566-9261-7850EB85A19C}"/>
    <cellStyle name="60% - Accent1 13 3 5" xfId="19912" xr:uid="{F340660E-3148-4712-94CE-7AF04285DEF4}"/>
    <cellStyle name="60% - Accent1 13 4" xfId="3104" xr:uid="{CF6D7CF0-F51F-4776-AC06-4641B96A1A98}"/>
    <cellStyle name="60% - Accent1 13 4 2" xfId="7264" xr:uid="{F40D7D39-15D2-4FC1-A0C8-1B60AEE76BEC}"/>
    <cellStyle name="60% - Accent1 13 4 2 2" xfId="15847" xr:uid="{7573DF8B-6D36-49F6-AB7B-5011F4A04574}"/>
    <cellStyle name="60% - Accent1 13 4 2 2 2" xfId="33672" xr:uid="{49BB0D87-D7C2-41C7-A779-5D4D8E62A296}"/>
    <cellStyle name="60% - Accent1 13 4 2 3" xfId="25172" xr:uid="{C66E62F3-FF0F-4628-82A5-547BA9A23A7F}"/>
    <cellStyle name="60% - Accent1 13 4 3" xfId="11687" xr:uid="{86950B1D-C9FD-4A2C-AE05-65FDDC2DCE2B}"/>
    <cellStyle name="60% - Accent1 13 4 3 2" xfId="29512" xr:uid="{A24FCD59-B771-4A68-90D0-9A262278D87C}"/>
    <cellStyle name="60% - Accent1 13 4 4" xfId="21012" xr:uid="{647B240D-E8CE-40D2-929D-EF6A47C2F411}"/>
    <cellStyle name="60% - Accent1 13 5" xfId="5184" xr:uid="{39FC3DDD-694D-436F-984A-9B1661F49D8A}"/>
    <cellStyle name="60% - Accent1 13 5 2" xfId="13767" xr:uid="{E1845FA2-56B0-40D4-92FF-20CE829810D7}"/>
    <cellStyle name="60% - Accent1 13 5 2 2" xfId="31592" xr:uid="{BC19B107-10D7-476F-A6B5-6880C976F54D}"/>
    <cellStyle name="60% - Accent1 13 5 3" xfId="23092" xr:uid="{A0D3FCDE-B7C9-4BB1-95ED-1BECB19F4AFD}"/>
    <cellStyle name="60% - Accent1 13 6" xfId="9607" xr:uid="{AF5CFDF5-1EF2-41F6-A46F-6B5FA93E5C40}"/>
    <cellStyle name="60% - Accent1 13 6 2" xfId="27432" xr:uid="{41048103-8F98-472F-BF17-4DC8A301931C}"/>
    <cellStyle name="60% - Accent1 13 7" xfId="18932" xr:uid="{199EB04E-7AE4-4BFC-B787-41F898D867EE}"/>
    <cellStyle name="60% - Accent1 130" xfId="36733" xr:uid="{DD04C223-9DFD-432F-BC7C-57A475D09F83}"/>
    <cellStyle name="60% - Accent1 131" xfId="36753" xr:uid="{3AF6EF39-231F-4E3E-834C-1723A5CE6E87}"/>
    <cellStyle name="60% - Accent1 132" xfId="36773" xr:uid="{BCC341E6-7C9D-4F98-9D1B-97F8150AE09F}"/>
    <cellStyle name="60% - Accent1 133" xfId="36793" xr:uid="{3123CD0E-76A4-4A36-8C64-22E03AB5F110}"/>
    <cellStyle name="60% - Accent1 134" xfId="36813" xr:uid="{4BFB5A42-209A-4E32-811B-DFA0F433810F}"/>
    <cellStyle name="60% - Accent1 135" xfId="36833" xr:uid="{DA979BA1-897E-43FE-BE02-D6341149456A}"/>
    <cellStyle name="60% - Accent1 136" xfId="36853" xr:uid="{C199F82C-4649-473C-A857-25B5C5C12624}"/>
    <cellStyle name="60% - Accent1 137" xfId="36873" xr:uid="{8E926EC9-FD81-41D0-A927-77C6DF27BA0C}"/>
    <cellStyle name="60% - Accent1 138" xfId="36893" xr:uid="{B32BBDB9-8CA8-40BD-965B-8E151F64D0F6}"/>
    <cellStyle name="60% - Accent1 139" xfId="36913" xr:uid="{AF12C12B-7B78-4D3C-A1F9-D979490C2712}"/>
    <cellStyle name="60% - Accent1 14" xfId="906" xr:uid="{E0CD053D-428C-4C44-9D44-D7A602EF6F8B}"/>
    <cellStyle name="60% - Accent1 14 2" xfId="1512" xr:uid="{54FD0B2A-0939-45AC-A685-5B51283AF249}"/>
    <cellStyle name="60% - Accent1 14 2 2" xfId="2504" xr:uid="{09DF0A61-5728-47C0-86B1-C42D8AF57A54}"/>
    <cellStyle name="60% - Accent1 14 2 2 2" xfId="4584" xr:uid="{4E3712FC-CDC2-4723-AFCA-F1B0213DAB35}"/>
    <cellStyle name="60% - Accent1 14 2 2 2 2" xfId="8744" xr:uid="{634191CE-5C32-4126-884A-F612957A3A19}"/>
    <cellStyle name="60% - Accent1 14 2 2 2 2 2" xfId="17327" xr:uid="{E285EEE6-40B6-40D4-ABDA-0C67F7313A4D}"/>
    <cellStyle name="60% - Accent1 14 2 2 2 2 2 2" xfId="35152" xr:uid="{C78D78C6-3C40-426D-A347-911E62EF6EF1}"/>
    <cellStyle name="60% - Accent1 14 2 2 2 2 3" xfId="26652" xr:uid="{38A7FF6A-718E-4B62-8F00-27ED9778DB9B}"/>
    <cellStyle name="60% - Accent1 14 2 2 2 3" xfId="13167" xr:uid="{F49C4752-8F2D-42E9-B049-B27DE557CC5A}"/>
    <cellStyle name="60% - Accent1 14 2 2 2 3 2" xfId="30992" xr:uid="{CD914D23-D3A3-49A2-AD7C-4D8D45CAE632}"/>
    <cellStyle name="60% - Accent1 14 2 2 2 4" xfId="22492" xr:uid="{AD0C5148-52C9-4636-9DEA-53CE44F0D606}"/>
    <cellStyle name="60% - Accent1 14 2 2 3" xfId="6664" xr:uid="{72EDD64B-6024-4793-A9C8-72FF0F61DB74}"/>
    <cellStyle name="60% - Accent1 14 2 2 3 2" xfId="15247" xr:uid="{6AFFCC85-530D-41A6-96D9-4B20C5B8DB3E}"/>
    <cellStyle name="60% - Accent1 14 2 2 3 2 2" xfId="33072" xr:uid="{04ABC22F-D77D-42FA-8A4D-0A31C3081F94}"/>
    <cellStyle name="60% - Accent1 14 2 2 3 3" xfId="24572" xr:uid="{A8212E15-4408-48BF-A34E-6F0891267369}"/>
    <cellStyle name="60% - Accent1 14 2 2 4" xfId="11087" xr:uid="{8820EA73-6DC2-454F-876C-ABEC55BDF3F3}"/>
    <cellStyle name="60% - Accent1 14 2 2 4 2" xfId="28912" xr:uid="{E81D086A-EDA5-40DD-9DFC-0467EBC11212}"/>
    <cellStyle name="60% - Accent1 14 2 2 5" xfId="20412" xr:uid="{B24E17F2-7B7B-4348-893B-1344A54E5ACC}"/>
    <cellStyle name="60% - Accent1 14 2 3" xfId="3604" xr:uid="{4A4D3B6F-B268-4F05-8844-F3BE3B905CBB}"/>
    <cellStyle name="60% - Accent1 14 2 3 2" xfId="7764" xr:uid="{8935E3D1-3629-4F6D-80EB-ADDF33C213FD}"/>
    <cellStyle name="60% - Accent1 14 2 3 2 2" xfId="16347" xr:uid="{42FF74B5-3356-4D86-8C10-53D5AD00983E}"/>
    <cellStyle name="60% - Accent1 14 2 3 2 2 2" xfId="34172" xr:uid="{E706423A-FA88-4ED3-BAA2-8E34D112EDBD}"/>
    <cellStyle name="60% - Accent1 14 2 3 2 3" xfId="25672" xr:uid="{943C05F8-B3DE-4488-B8D6-39405D68B248}"/>
    <cellStyle name="60% - Accent1 14 2 3 3" xfId="12187" xr:uid="{DDF1FD96-ADAE-48C1-8CA4-155077A2D82C}"/>
    <cellStyle name="60% - Accent1 14 2 3 3 2" xfId="30012" xr:uid="{BB1C04BF-6C15-4CF6-AAA9-D9E8B92D9456}"/>
    <cellStyle name="60% - Accent1 14 2 3 4" xfId="21512" xr:uid="{CF0F0E62-5C0C-4999-85A4-3AD7792378F5}"/>
    <cellStyle name="60% - Accent1 14 2 4" xfId="5684" xr:uid="{FC8801D6-5572-4EBB-B1D9-C49F466B9177}"/>
    <cellStyle name="60% - Accent1 14 2 4 2" xfId="14267" xr:uid="{9487F02A-BD5A-4521-8BB0-0339DD1E9E84}"/>
    <cellStyle name="60% - Accent1 14 2 4 2 2" xfId="32092" xr:uid="{E67B3BF2-AC01-4216-987C-C386A43526F0}"/>
    <cellStyle name="60% - Accent1 14 2 4 3" xfId="23592" xr:uid="{5E7B691C-FF51-4387-AA5F-A2042A0E6A10}"/>
    <cellStyle name="60% - Accent1 14 2 5" xfId="10107" xr:uid="{5EDE311A-BE8F-4391-8EF8-D89272876935}"/>
    <cellStyle name="60% - Accent1 14 2 5 2" xfId="27932" xr:uid="{657F3951-21DF-46CF-82E1-D0C7C8BF1842}"/>
    <cellStyle name="60% - Accent1 14 2 6" xfId="19432" xr:uid="{FF85985B-F9BE-4D2D-A998-DCD7A49BFC5D}"/>
    <cellStyle name="60% - Accent1 14 3" xfId="2024" xr:uid="{B026D3CF-3ADE-45B1-A6CB-DFE9EF327AA2}"/>
    <cellStyle name="60% - Accent1 14 3 2" xfId="4104" xr:uid="{E31068D3-9715-430E-A7FF-92A7C370AD1C}"/>
    <cellStyle name="60% - Accent1 14 3 2 2" xfId="8264" xr:uid="{F970B1A3-8528-4459-8655-82DEAB8055BE}"/>
    <cellStyle name="60% - Accent1 14 3 2 2 2" xfId="16847" xr:uid="{47229F14-4DFB-4110-B271-BA810076E37A}"/>
    <cellStyle name="60% - Accent1 14 3 2 2 2 2" xfId="34672" xr:uid="{AB403A2D-A23B-4E2E-96AD-D178F5EDAE8C}"/>
    <cellStyle name="60% - Accent1 14 3 2 2 3" xfId="26172" xr:uid="{945628F0-6B2D-4E40-9AAC-C6C2E4492988}"/>
    <cellStyle name="60% - Accent1 14 3 2 3" xfId="12687" xr:uid="{06447039-9178-40AE-BC50-681DBD3AD19B}"/>
    <cellStyle name="60% - Accent1 14 3 2 3 2" xfId="30512" xr:uid="{6B2EC844-50FE-423F-A120-14F865590E40}"/>
    <cellStyle name="60% - Accent1 14 3 2 4" xfId="22012" xr:uid="{79859003-6835-4C2E-AEA1-2CA83299E148}"/>
    <cellStyle name="60% - Accent1 14 3 3" xfId="6184" xr:uid="{BA2B4583-37AD-4D1A-9297-E03A446C20FD}"/>
    <cellStyle name="60% - Accent1 14 3 3 2" xfId="14767" xr:uid="{5115439A-189A-4048-A09C-3AAFC1139BE0}"/>
    <cellStyle name="60% - Accent1 14 3 3 2 2" xfId="32592" xr:uid="{50D078A1-17A5-4B92-BC94-3DD17C76EEBB}"/>
    <cellStyle name="60% - Accent1 14 3 3 3" xfId="24092" xr:uid="{FC911A50-12E6-4A4B-AE33-B62D80B75E2B}"/>
    <cellStyle name="60% - Accent1 14 3 4" xfId="10607" xr:uid="{1AF176C4-4660-417F-81CC-EBFF0FBC161E}"/>
    <cellStyle name="60% - Accent1 14 3 4 2" xfId="28432" xr:uid="{C95B7A3F-5CFE-40D4-9B74-4ED116BD0811}"/>
    <cellStyle name="60% - Accent1 14 3 5" xfId="19932" xr:uid="{1C6B5984-8857-4236-B325-D72EF31E2F92}"/>
    <cellStyle name="60% - Accent1 14 4" xfId="3124" xr:uid="{0E68D901-AF54-4DDD-B8D0-8C9B48740102}"/>
    <cellStyle name="60% - Accent1 14 4 2" xfId="7284" xr:uid="{8895F2B1-D59B-4B16-95E9-7AB4050488E4}"/>
    <cellStyle name="60% - Accent1 14 4 2 2" xfId="15867" xr:uid="{3DA91906-8F54-46C8-AB69-3E3D833230A8}"/>
    <cellStyle name="60% - Accent1 14 4 2 2 2" xfId="33692" xr:uid="{4EB7B819-E440-43B9-A839-991502067BE2}"/>
    <cellStyle name="60% - Accent1 14 4 2 3" xfId="25192" xr:uid="{F0298B14-26D0-43FE-895C-3B2E7DAA5779}"/>
    <cellStyle name="60% - Accent1 14 4 3" xfId="11707" xr:uid="{9072960B-6485-4427-8C4B-4BD440EC0C8B}"/>
    <cellStyle name="60% - Accent1 14 4 3 2" xfId="29532" xr:uid="{F08CBAAF-A214-470A-9DEC-019661594584}"/>
    <cellStyle name="60% - Accent1 14 4 4" xfId="21032" xr:uid="{6B4634A7-3F34-4373-871F-4E55490A380D}"/>
    <cellStyle name="60% - Accent1 14 5" xfId="5204" xr:uid="{7C9495FC-1EF6-432E-AF45-12288E82C4F9}"/>
    <cellStyle name="60% - Accent1 14 5 2" xfId="13787" xr:uid="{97A5F9EB-6B4E-4978-BFFE-0E689DA33278}"/>
    <cellStyle name="60% - Accent1 14 5 2 2" xfId="31612" xr:uid="{500BA97D-BBCA-4818-92CF-D96FAC79A09A}"/>
    <cellStyle name="60% - Accent1 14 5 3" xfId="23112" xr:uid="{8D6F4E7D-3F5A-4E0C-8470-70638590D21F}"/>
    <cellStyle name="60% - Accent1 14 6" xfId="9627" xr:uid="{484726DE-0610-4C60-BC5D-C0401584A4EE}"/>
    <cellStyle name="60% - Accent1 14 6 2" xfId="27452" xr:uid="{BF7D5A33-D9F1-4757-9FDA-CF0590762354}"/>
    <cellStyle name="60% - Accent1 14 7" xfId="18952" xr:uid="{0F7B2EEF-9748-4A12-B7A0-8E6097D5C49E}"/>
    <cellStyle name="60% - Accent1 140" xfId="36933" xr:uid="{F13BAEC1-D743-4E94-8416-BF0E89C725BE}"/>
    <cellStyle name="60% - Accent1 141" xfId="36953" xr:uid="{9B494109-8872-486B-B01E-DD72969FE0C3}"/>
    <cellStyle name="60% - Accent1 142" xfId="36973" xr:uid="{A392594C-C416-4D20-AC37-8469F89234F6}"/>
    <cellStyle name="60% - Accent1 143" xfId="36993" xr:uid="{6F5C0D6D-2517-4B1A-9500-3A57214F3304}"/>
    <cellStyle name="60% - Accent1 144" xfId="37013" xr:uid="{10538529-EF95-4F7B-98C6-6C5FCBE2E67E}"/>
    <cellStyle name="60% - Accent1 145" xfId="37033" xr:uid="{8DE8730D-1B0D-402B-922E-825A7C4BFB25}"/>
    <cellStyle name="60% - Accent1 146" xfId="37053" xr:uid="{516AD400-F8DB-47F8-99BF-1BF09E422ECA}"/>
    <cellStyle name="60% - Accent1 147" xfId="37073" xr:uid="{5E2FF0E5-0FCB-40BD-8B20-D71D8A6CB2E2}"/>
    <cellStyle name="60% - Accent1 148" xfId="37093" xr:uid="{57E57568-6EFD-42FF-A2F6-78483F98613C}"/>
    <cellStyle name="60% - Accent1 149" xfId="37113" xr:uid="{9B1B17BE-B383-4668-BE50-3407685E2353}"/>
    <cellStyle name="60% - Accent1 15" xfId="930" xr:uid="{A57A38E7-64EC-4BF7-ADDD-759B8F9DCF3D}"/>
    <cellStyle name="60% - Accent1 15 2" xfId="1536" xr:uid="{FAFA53DF-9037-4F37-B69E-C14C8120873D}"/>
    <cellStyle name="60% - Accent1 15 2 2" xfId="2524" xr:uid="{FAADB06D-D678-48E9-BF5B-2AB1840AFC36}"/>
    <cellStyle name="60% - Accent1 15 2 2 2" xfId="4604" xr:uid="{C5B9A9EA-CD88-4F0C-AB76-CA3068471C02}"/>
    <cellStyle name="60% - Accent1 15 2 2 2 2" xfId="8764" xr:uid="{44CE6DE1-77D4-4A9B-AC10-450201B6F673}"/>
    <cellStyle name="60% - Accent1 15 2 2 2 2 2" xfId="17347" xr:uid="{127376E1-1B00-465A-A3FB-BF7F7B4F04E7}"/>
    <cellStyle name="60% - Accent1 15 2 2 2 2 2 2" xfId="35172" xr:uid="{7712B070-2C1F-411F-9C36-0BA19B5662E5}"/>
    <cellStyle name="60% - Accent1 15 2 2 2 2 3" xfId="26672" xr:uid="{4E578011-9E6F-4917-8A9C-E52A09D0F9BD}"/>
    <cellStyle name="60% - Accent1 15 2 2 2 3" xfId="13187" xr:uid="{0E0A2BA7-A6A2-4E25-928E-690FB27BBE39}"/>
    <cellStyle name="60% - Accent1 15 2 2 2 3 2" xfId="31012" xr:uid="{95F42CFB-86E1-4225-AF89-5D3F04F1D013}"/>
    <cellStyle name="60% - Accent1 15 2 2 2 4" xfId="22512" xr:uid="{A8553A30-B2B7-455F-BA51-F433D1041B17}"/>
    <cellStyle name="60% - Accent1 15 2 2 3" xfId="6684" xr:uid="{C793B752-0BC8-49C3-8B3E-B6ABC3CE2C71}"/>
    <cellStyle name="60% - Accent1 15 2 2 3 2" xfId="15267" xr:uid="{531F9ADA-89F3-4AE6-82F4-9E194278F105}"/>
    <cellStyle name="60% - Accent1 15 2 2 3 2 2" xfId="33092" xr:uid="{6FE98C5A-B5F3-4555-867D-A82F0C2D960E}"/>
    <cellStyle name="60% - Accent1 15 2 2 3 3" xfId="24592" xr:uid="{8B62DCA0-1F9D-4A87-AC76-6A15BBFDA668}"/>
    <cellStyle name="60% - Accent1 15 2 2 4" xfId="11107" xr:uid="{8FB75404-350D-4C50-8CBA-72561964914F}"/>
    <cellStyle name="60% - Accent1 15 2 2 4 2" xfId="28932" xr:uid="{2BE7419E-785C-4E1E-B866-186CD37F7523}"/>
    <cellStyle name="60% - Accent1 15 2 2 5" xfId="20432" xr:uid="{1609279E-773A-4B08-AACD-5478654ECF13}"/>
    <cellStyle name="60% - Accent1 15 2 3" xfId="3624" xr:uid="{4FF536D2-4414-4FFE-B312-6738E07B2B6D}"/>
    <cellStyle name="60% - Accent1 15 2 3 2" xfId="7784" xr:uid="{0D651ADD-1169-48F2-8313-68DE5417E455}"/>
    <cellStyle name="60% - Accent1 15 2 3 2 2" xfId="16367" xr:uid="{C1D68F63-1606-4202-94B5-DFC62FF07EB2}"/>
    <cellStyle name="60% - Accent1 15 2 3 2 2 2" xfId="34192" xr:uid="{F34CC621-D2BA-426A-B6F2-23A9E95D3E2E}"/>
    <cellStyle name="60% - Accent1 15 2 3 2 3" xfId="25692" xr:uid="{6580C22D-C5BA-4697-A0B2-8608A679539A}"/>
    <cellStyle name="60% - Accent1 15 2 3 3" xfId="12207" xr:uid="{444EBF85-415E-4397-839F-4EEC3D7F6E88}"/>
    <cellStyle name="60% - Accent1 15 2 3 3 2" xfId="30032" xr:uid="{C9C0FCB1-06D4-41D1-9BB1-347F66F94F22}"/>
    <cellStyle name="60% - Accent1 15 2 3 4" xfId="21532" xr:uid="{B37B7733-30C0-4123-BECC-0844B9053C01}"/>
    <cellStyle name="60% - Accent1 15 2 4" xfId="5704" xr:uid="{1AB5F92D-4F5E-48B0-A448-A4E57F3BF3CF}"/>
    <cellStyle name="60% - Accent1 15 2 4 2" xfId="14287" xr:uid="{C13F5D4C-CA46-4138-B849-133B0CD22F04}"/>
    <cellStyle name="60% - Accent1 15 2 4 2 2" xfId="32112" xr:uid="{6F56FBF1-BFA9-4771-A26E-9E2D194A8518}"/>
    <cellStyle name="60% - Accent1 15 2 4 3" xfId="23612" xr:uid="{2A5AEBCA-D41C-45C8-83A6-977A7CDD22CA}"/>
    <cellStyle name="60% - Accent1 15 2 5" xfId="10127" xr:uid="{E864B7D2-720B-4275-8838-B0E58741778B}"/>
    <cellStyle name="60% - Accent1 15 2 5 2" xfId="27952" xr:uid="{50936C78-43A3-4D08-ADC1-E5DA5D56D63D}"/>
    <cellStyle name="60% - Accent1 15 2 6" xfId="19452" xr:uid="{E54B5592-1211-486E-966E-1C5A2ADB1293}"/>
    <cellStyle name="60% - Accent1 15 3" xfId="2044" xr:uid="{94EB357C-3EA7-40F6-A368-01FF4067A3BF}"/>
    <cellStyle name="60% - Accent1 15 3 2" xfId="4124" xr:uid="{D3757D8B-C87E-4A6B-92B6-34BC8FEE3519}"/>
    <cellStyle name="60% - Accent1 15 3 2 2" xfId="8284" xr:uid="{A1E9B08B-9947-43C7-9807-E177B4109596}"/>
    <cellStyle name="60% - Accent1 15 3 2 2 2" xfId="16867" xr:uid="{01233361-CBE1-4E04-9EB5-B42D7223B616}"/>
    <cellStyle name="60% - Accent1 15 3 2 2 2 2" xfId="34692" xr:uid="{BBD34FD6-B15A-41E7-B3D3-69E9B6C26327}"/>
    <cellStyle name="60% - Accent1 15 3 2 2 3" xfId="26192" xr:uid="{6A527F11-F068-4D56-BC53-222C48CC7859}"/>
    <cellStyle name="60% - Accent1 15 3 2 3" xfId="12707" xr:uid="{44144761-1836-4FF6-B36A-CFD142E63E3A}"/>
    <cellStyle name="60% - Accent1 15 3 2 3 2" xfId="30532" xr:uid="{FF22971F-B7C3-4B98-9017-DB52957387EA}"/>
    <cellStyle name="60% - Accent1 15 3 2 4" xfId="22032" xr:uid="{E51485E9-EA89-4B9B-9406-8A50D3D711F1}"/>
    <cellStyle name="60% - Accent1 15 3 3" xfId="6204" xr:uid="{EE8E5D25-F261-43FD-A916-78ABC986D917}"/>
    <cellStyle name="60% - Accent1 15 3 3 2" xfId="14787" xr:uid="{4F2ED0D1-5BE1-467F-8367-DB45E29F18C8}"/>
    <cellStyle name="60% - Accent1 15 3 3 2 2" xfId="32612" xr:uid="{4DBD59A9-4807-4B3C-9EE4-97C35A8CF696}"/>
    <cellStyle name="60% - Accent1 15 3 3 3" xfId="24112" xr:uid="{E0468C30-6A18-4110-B0DC-5FECCE97AD37}"/>
    <cellStyle name="60% - Accent1 15 3 4" xfId="10627" xr:uid="{6ADACD21-12DC-45A9-BC20-C0234D04282E}"/>
    <cellStyle name="60% - Accent1 15 3 4 2" xfId="28452" xr:uid="{86570DC9-5C06-426D-8FF6-305A2D6A8F88}"/>
    <cellStyle name="60% - Accent1 15 3 5" xfId="19952" xr:uid="{474CA214-8CC5-42EF-B34B-2992F04C2869}"/>
    <cellStyle name="60% - Accent1 15 4" xfId="3144" xr:uid="{DFE48CC7-CFBB-47BC-B4AF-3DDB9145DC71}"/>
    <cellStyle name="60% - Accent1 15 4 2" xfId="7304" xr:uid="{E56028B2-4D1B-4C96-8811-90123FB40CA3}"/>
    <cellStyle name="60% - Accent1 15 4 2 2" xfId="15887" xr:uid="{4DA5F0CC-A77D-4D6A-9421-D6DCAAE14D9A}"/>
    <cellStyle name="60% - Accent1 15 4 2 2 2" xfId="33712" xr:uid="{CA3EF24A-0D6D-4693-B3C9-17264EECF578}"/>
    <cellStyle name="60% - Accent1 15 4 2 3" xfId="25212" xr:uid="{E57C9F84-DD41-4FE1-8C76-1E50D2C7011A}"/>
    <cellStyle name="60% - Accent1 15 4 3" xfId="11727" xr:uid="{4C3539D8-3F7E-480C-BD3F-8690677CEA94}"/>
    <cellStyle name="60% - Accent1 15 4 3 2" xfId="29552" xr:uid="{50B5E8B4-B68B-47ED-B034-F3B0F428B84D}"/>
    <cellStyle name="60% - Accent1 15 4 4" xfId="21052" xr:uid="{154C12D3-3EDA-4DA6-821A-B2D13234EB0D}"/>
    <cellStyle name="60% - Accent1 15 5" xfId="5224" xr:uid="{D0D9A384-F549-4229-9E1B-361CC5FC869D}"/>
    <cellStyle name="60% - Accent1 15 5 2" xfId="13807" xr:uid="{EFAE33C4-7404-467D-BCE8-7D0406DE36BC}"/>
    <cellStyle name="60% - Accent1 15 5 2 2" xfId="31632" xr:uid="{48782B95-658E-40D2-9A70-17FDEF96B67C}"/>
    <cellStyle name="60% - Accent1 15 5 3" xfId="23132" xr:uid="{8A8193D5-345B-4A6F-AB92-827186C15FB3}"/>
    <cellStyle name="60% - Accent1 15 6" xfId="9647" xr:uid="{B07D6F2D-5246-48EE-AD20-513D8DF4945E}"/>
    <cellStyle name="60% - Accent1 15 6 2" xfId="27472" xr:uid="{C2AD5D6B-0D36-4293-AB2B-33A5B9B7236A}"/>
    <cellStyle name="60% - Accent1 15 7" xfId="18972" xr:uid="{DFA4B103-876D-4B8B-82BB-5F42046BED9F}"/>
    <cellStyle name="60% - Accent1 150" xfId="37133" xr:uid="{1863A418-BD64-409B-9756-8DE400F43621}"/>
    <cellStyle name="60% - Accent1 151" xfId="37153" xr:uid="{F6701BA9-DAFA-48F8-8489-ED3CEF87072A}"/>
    <cellStyle name="60% - Accent1 152" xfId="37173" xr:uid="{BA357D3C-E814-4804-A310-E9EE53B7A27F}"/>
    <cellStyle name="60% - Accent1 153" xfId="37193" xr:uid="{DB9AB2D4-0D35-4BC6-AE03-A0B9C0069736}"/>
    <cellStyle name="60% - Accent1 154" xfId="37213" xr:uid="{2EC00A92-9DA4-4B32-9004-8887187298E4}"/>
    <cellStyle name="60% - Accent1 155" xfId="37233" xr:uid="{1E26172B-33D1-4444-B77B-B00DC15C3329}"/>
    <cellStyle name="60% - Accent1 156" xfId="37253" xr:uid="{A2E40661-65A0-409D-9E97-7A63D51B6479}"/>
    <cellStyle name="60% - Accent1 157" xfId="37273" xr:uid="{187256CB-C477-412B-85C5-21CA29DD739C}"/>
    <cellStyle name="60% - Accent1 158" xfId="37293" xr:uid="{9DF849B3-3C37-4CB3-97C2-9B0587E4A9FC}"/>
    <cellStyle name="60% - Accent1 159" xfId="37313" xr:uid="{2202E365-B0B0-4981-B699-81C2CBA11055}"/>
    <cellStyle name="60% - Accent1 16" xfId="958" xr:uid="{BFCB6AB7-A9E0-4516-BAEE-3EC05C82DADA}"/>
    <cellStyle name="60% - Accent1 16 2" xfId="1564" xr:uid="{83F9635A-08C7-4DF5-8399-6DA5269053B9}"/>
    <cellStyle name="60% - Accent1 16 2 2" xfId="2544" xr:uid="{88BDC944-E1FE-4F19-814D-BD259FC5BF0E}"/>
    <cellStyle name="60% - Accent1 16 2 2 2" xfId="4624" xr:uid="{2FE631BF-4680-407E-B4C4-1E7A4C2A7E4C}"/>
    <cellStyle name="60% - Accent1 16 2 2 2 2" xfId="8784" xr:uid="{121A0F95-A7FC-4E68-A2E6-1965211E5707}"/>
    <cellStyle name="60% - Accent1 16 2 2 2 2 2" xfId="17367" xr:uid="{E32E9A33-6DF0-4E2D-9C01-1F38C7756F30}"/>
    <cellStyle name="60% - Accent1 16 2 2 2 2 2 2" xfId="35192" xr:uid="{55605795-6C37-44D1-9713-7E7F7A02FFE5}"/>
    <cellStyle name="60% - Accent1 16 2 2 2 2 3" xfId="26692" xr:uid="{967423EA-1D58-4CFF-9910-32A3F047D941}"/>
    <cellStyle name="60% - Accent1 16 2 2 2 3" xfId="13207" xr:uid="{4F3F95E4-E7ED-4BA8-BBF9-4207FC72D180}"/>
    <cellStyle name="60% - Accent1 16 2 2 2 3 2" xfId="31032" xr:uid="{A6FC5350-5FBF-4041-BA43-07029DB56A07}"/>
    <cellStyle name="60% - Accent1 16 2 2 2 4" xfId="22532" xr:uid="{C5C42E5D-A7C6-4D37-B320-86058D56950A}"/>
    <cellStyle name="60% - Accent1 16 2 2 3" xfId="6704" xr:uid="{7C9990F7-8AC3-4AB1-AD71-A52B91C4D0AF}"/>
    <cellStyle name="60% - Accent1 16 2 2 3 2" xfId="15287" xr:uid="{CBD5FF38-1C6E-4A7F-B0EC-1A3BEEBC7AD2}"/>
    <cellStyle name="60% - Accent1 16 2 2 3 2 2" xfId="33112" xr:uid="{22BB692F-015E-4489-B061-FF27AA5C0B11}"/>
    <cellStyle name="60% - Accent1 16 2 2 3 3" xfId="24612" xr:uid="{FBC483CA-9107-466A-84FC-22F7D56F7846}"/>
    <cellStyle name="60% - Accent1 16 2 2 4" xfId="11127" xr:uid="{F1592186-EA4D-4256-8851-50B70C0A2F74}"/>
    <cellStyle name="60% - Accent1 16 2 2 4 2" xfId="28952" xr:uid="{1C8B7AAB-6C0A-46BE-AD99-729BDEF556B3}"/>
    <cellStyle name="60% - Accent1 16 2 2 5" xfId="20452" xr:uid="{1596B4E7-76EB-419D-B0CF-1D85CEFEE705}"/>
    <cellStyle name="60% - Accent1 16 2 3" xfId="3644" xr:uid="{7E155349-01BD-428E-83C7-925E878899AB}"/>
    <cellStyle name="60% - Accent1 16 2 3 2" xfId="7804" xr:uid="{82054D4A-B38C-4E34-84B2-73CD085D4603}"/>
    <cellStyle name="60% - Accent1 16 2 3 2 2" xfId="16387" xr:uid="{5F6D0B7F-98B6-4654-868D-1B90B79B2FEE}"/>
    <cellStyle name="60% - Accent1 16 2 3 2 2 2" xfId="34212" xr:uid="{1F868FDC-1F0A-4A71-8526-64B9782D64D5}"/>
    <cellStyle name="60% - Accent1 16 2 3 2 3" xfId="25712" xr:uid="{46173651-EF34-4A6B-BB31-A46E25390331}"/>
    <cellStyle name="60% - Accent1 16 2 3 3" xfId="12227" xr:uid="{05CFD353-5FDC-4D83-ABD2-0A3C4E993726}"/>
    <cellStyle name="60% - Accent1 16 2 3 3 2" xfId="30052" xr:uid="{F986B0C7-7187-4D9F-A100-E469798C6F38}"/>
    <cellStyle name="60% - Accent1 16 2 3 4" xfId="21552" xr:uid="{776D69D5-F38E-4D67-AF49-F872F4D0CB65}"/>
    <cellStyle name="60% - Accent1 16 2 4" xfId="5724" xr:uid="{9828E791-749A-4588-ACD3-EDDF0AF2A822}"/>
    <cellStyle name="60% - Accent1 16 2 4 2" xfId="14307" xr:uid="{D52EC252-7CE2-4DBD-8D84-9B8399D10AE1}"/>
    <cellStyle name="60% - Accent1 16 2 4 2 2" xfId="32132" xr:uid="{A3576B34-9F3F-442D-9333-C71D5BDC088C}"/>
    <cellStyle name="60% - Accent1 16 2 4 3" xfId="23632" xr:uid="{9E036595-334D-4189-A971-3C756015BCE4}"/>
    <cellStyle name="60% - Accent1 16 2 5" xfId="10147" xr:uid="{D98CD4B9-40CE-42A4-B8C2-5D4F4EB32B91}"/>
    <cellStyle name="60% - Accent1 16 2 5 2" xfId="27972" xr:uid="{89B7C925-071E-49CC-83E8-481F8ED02E8B}"/>
    <cellStyle name="60% - Accent1 16 2 6" xfId="19472" xr:uid="{F89862B9-9D84-4C6D-B468-CA7867C97ABD}"/>
    <cellStyle name="60% - Accent1 16 3" xfId="2064" xr:uid="{9D28831A-9A76-486D-8420-A9A64B7BDB2E}"/>
    <cellStyle name="60% - Accent1 16 3 2" xfId="4144" xr:uid="{6386936E-E43E-43EF-9E50-3DA65D21111A}"/>
    <cellStyle name="60% - Accent1 16 3 2 2" xfId="8304" xr:uid="{0E792F2A-3797-4A07-975F-9301D842EF72}"/>
    <cellStyle name="60% - Accent1 16 3 2 2 2" xfId="16887" xr:uid="{A4F749C7-0FF3-4DD1-A0B6-6688D2FE10C7}"/>
    <cellStyle name="60% - Accent1 16 3 2 2 2 2" xfId="34712" xr:uid="{FD7EF786-A05E-44F0-A2E5-20CFAFF0377D}"/>
    <cellStyle name="60% - Accent1 16 3 2 2 3" xfId="26212" xr:uid="{A898E8A6-561B-4EC5-B103-47446D12CE91}"/>
    <cellStyle name="60% - Accent1 16 3 2 3" xfId="12727" xr:uid="{07FC2B8D-9E63-4760-BDEE-71603248A399}"/>
    <cellStyle name="60% - Accent1 16 3 2 3 2" xfId="30552" xr:uid="{60DF8CF5-DE0B-4F14-BFDA-413B006E96A8}"/>
    <cellStyle name="60% - Accent1 16 3 2 4" xfId="22052" xr:uid="{65FD19DE-C488-4F78-B934-1EAE0D48C967}"/>
    <cellStyle name="60% - Accent1 16 3 3" xfId="6224" xr:uid="{E8B74610-8A4B-41D0-AB5F-0B45701CDBC1}"/>
    <cellStyle name="60% - Accent1 16 3 3 2" xfId="14807" xr:uid="{E0D893DE-7D4F-4B77-B027-F30E88925FB7}"/>
    <cellStyle name="60% - Accent1 16 3 3 2 2" xfId="32632" xr:uid="{C27857BC-3281-4CE2-BB23-99808176C953}"/>
    <cellStyle name="60% - Accent1 16 3 3 3" xfId="24132" xr:uid="{D448B845-2133-4910-B422-CEBF37CEA1CC}"/>
    <cellStyle name="60% - Accent1 16 3 4" xfId="10647" xr:uid="{7E346309-2FAA-42E0-929F-5BCF0943C479}"/>
    <cellStyle name="60% - Accent1 16 3 4 2" xfId="28472" xr:uid="{E55C1A86-5A42-4B8F-8950-838FB7C764ED}"/>
    <cellStyle name="60% - Accent1 16 3 5" xfId="19972" xr:uid="{15E1B10B-32DA-47CA-A20A-73E4A392E388}"/>
    <cellStyle name="60% - Accent1 16 4" xfId="3164" xr:uid="{1F4F6A87-CB9A-48A9-8BCA-6CF85F875DE9}"/>
    <cellStyle name="60% - Accent1 16 4 2" xfId="7324" xr:uid="{5FE3251C-93F5-47AF-BE5C-A79840ACB33E}"/>
    <cellStyle name="60% - Accent1 16 4 2 2" xfId="15907" xr:uid="{7BE17267-BE51-43AD-B428-99815A6E59AA}"/>
    <cellStyle name="60% - Accent1 16 4 2 2 2" xfId="33732" xr:uid="{051C897D-132D-4968-8189-F410A1872F00}"/>
    <cellStyle name="60% - Accent1 16 4 2 3" xfId="25232" xr:uid="{5B546FCA-10C4-493E-8AA2-81B16269A756}"/>
    <cellStyle name="60% - Accent1 16 4 3" xfId="11747" xr:uid="{84B42AD6-5D61-4357-BE67-27CDD72099D5}"/>
    <cellStyle name="60% - Accent1 16 4 3 2" xfId="29572" xr:uid="{E0AEC0B9-E9EB-40F2-BB00-FDD00A1276DC}"/>
    <cellStyle name="60% - Accent1 16 4 4" xfId="21072" xr:uid="{31C715C8-0496-46B3-9CEF-BBE7BA39BF1F}"/>
    <cellStyle name="60% - Accent1 16 5" xfId="5244" xr:uid="{CD1A5DAB-649F-408D-B67A-7551487A8CF6}"/>
    <cellStyle name="60% - Accent1 16 5 2" xfId="13827" xr:uid="{98FA40C2-E3D8-4740-B177-5088F23413B0}"/>
    <cellStyle name="60% - Accent1 16 5 2 2" xfId="31652" xr:uid="{759FFCF0-F587-4E25-AD72-8E7C51D2A2A2}"/>
    <cellStyle name="60% - Accent1 16 5 3" xfId="23152" xr:uid="{1C9E1AAB-CCAD-42AE-A0AE-B3CA5957A797}"/>
    <cellStyle name="60% - Accent1 16 6" xfId="9667" xr:uid="{27C76BC8-3890-465B-B8D4-1937016FAA9A}"/>
    <cellStyle name="60% - Accent1 16 6 2" xfId="27492" xr:uid="{EC30AE74-E076-4C37-B3E7-723EC6CB470F}"/>
    <cellStyle name="60% - Accent1 16 7" xfId="18992" xr:uid="{E2E61911-4873-4244-9F74-B4EC2496436D}"/>
    <cellStyle name="60% - Accent1 160" xfId="37333" xr:uid="{4068EC8C-C8DB-4358-892B-D203F538D98F}"/>
    <cellStyle name="60% - Accent1 161" xfId="37353" xr:uid="{EE3BA6B2-19DD-463C-AAB4-8F35F40620A5}"/>
    <cellStyle name="60% - Accent1 162" xfId="37373" xr:uid="{563137E2-78EA-42E1-875D-3D731CFCE539}"/>
    <cellStyle name="60% - Accent1 163" xfId="37393" xr:uid="{72DAAAD7-CB6A-497B-8055-1DCCB5C48459}"/>
    <cellStyle name="60% - Accent1 164" xfId="37413" xr:uid="{C8C514EE-D458-4CD7-A579-8B3B3AF3CFCB}"/>
    <cellStyle name="60% - Accent1 165" xfId="37433" xr:uid="{D471F3D8-1458-449D-939E-52A2B186177D}"/>
    <cellStyle name="60% - Accent1 166" xfId="37453" xr:uid="{1FF88A6D-9AB6-4777-8EF5-DAF4130E3D3B}"/>
    <cellStyle name="60% - Accent1 167" xfId="37473" xr:uid="{2D396DB6-EE2E-4090-90B0-0FC62DC00BE0}"/>
    <cellStyle name="60% - Accent1 168" xfId="37493" xr:uid="{8D8B8360-F09A-4CE1-B953-4D4DF1669315}"/>
    <cellStyle name="60% - Accent1 169" xfId="37513" xr:uid="{90856763-BEF0-46DD-BF3C-D18712B721EF}"/>
    <cellStyle name="60% - Accent1 17" xfId="978" xr:uid="{81BCB758-EE27-4437-8CFD-C81C72FEA755}"/>
    <cellStyle name="60% - Accent1 17 2" xfId="1584" xr:uid="{98320387-2B57-427F-A4C8-E9EE50D03F31}"/>
    <cellStyle name="60% - Accent1 17 2 2" xfId="2564" xr:uid="{0B24620B-440A-4CF1-8C7B-E6927D364215}"/>
    <cellStyle name="60% - Accent1 17 2 2 2" xfId="4644" xr:uid="{3895B4EA-E3A5-4152-A5EA-B6C7FFFA9C68}"/>
    <cellStyle name="60% - Accent1 17 2 2 2 2" xfId="8804" xr:uid="{F18EB5EC-D2E8-4B89-8A52-4FCF8DE8C160}"/>
    <cellStyle name="60% - Accent1 17 2 2 2 2 2" xfId="17387" xr:uid="{79D69065-9778-460A-A1D7-8B08F60CAE65}"/>
    <cellStyle name="60% - Accent1 17 2 2 2 2 2 2" xfId="35212" xr:uid="{45F59D26-FD79-4269-A0E1-BF5C1C5683E1}"/>
    <cellStyle name="60% - Accent1 17 2 2 2 2 3" xfId="26712" xr:uid="{350AB4A5-9C74-43B5-940B-78C8C6B864F1}"/>
    <cellStyle name="60% - Accent1 17 2 2 2 3" xfId="13227" xr:uid="{61346374-9B3F-42AC-8C91-3B71D0C74A29}"/>
    <cellStyle name="60% - Accent1 17 2 2 2 3 2" xfId="31052" xr:uid="{9E4605B0-6E44-4CF8-8794-B41123439EC6}"/>
    <cellStyle name="60% - Accent1 17 2 2 2 4" xfId="22552" xr:uid="{9B882301-AB01-4E52-8F46-0F62DF96E516}"/>
    <cellStyle name="60% - Accent1 17 2 2 3" xfId="6724" xr:uid="{B59A8BE4-783A-493C-8D28-68B806251FA1}"/>
    <cellStyle name="60% - Accent1 17 2 2 3 2" xfId="15307" xr:uid="{CC24C09E-E216-42A3-BA97-A4B9CA52E302}"/>
    <cellStyle name="60% - Accent1 17 2 2 3 2 2" xfId="33132" xr:uid="{F54E5812-41AC-4B93-A7C0-D932ECE85F88}"/>
    <cellStyle name="60% - Accent1 17 2 2 3 3" xfId="24632" xr:uid="{478DE95A-8D12-4BE6-ABAB-91CED760F479}"/>
    <cellStyle name="60% - Accent1 17 2 2 4" xfId="11147" xr:uid="{517A5AE7-A732-4CF9-8F97-6308C773373D}"/>
    <cellStyle name="60% - Accent1 17 2 2 4 2" xfId="28972" xr:uid="{A0DE997D-A3F2-4EA9-850C-AE2008CFD8D3}"/>
    <cellStyle name="60% - Accent1 17 2 2 5" xfId="20472" xr:uid="{10737CF3-6AF1-4FF4-AC64-61D377965D06}"/>
    <cellStyle name="60% - Accent1 17 2 3" xfId="3664" xr:uid="{024A4C9C-782E-48A5-BABE-1D2080EF07F8}"/>
    <cellStyle name="60% - Accent1 17 2 3 2" xfId="7824" xr:uid="{F587EFA0-90CE-4579-95E5-522C0D643FA7}"/>
    <cellStyle name="60% - Accent1 17 2 3 2 2" xfId="16407" xr:uid="{449B5930-0BA4-4871-BFA5-8D1305534180}"/>
    <cellStyle name="60% - Accent1 17 2 3 2 2 2" xfId="34232" xr:uid="{12CFAEAC-1838-4F47-BDAB-79939133D9FE}"/>
    <cellStyle name="60% - Accent1 17 2 3 2 3" xfId="25732" xr:uid="{3773F2B0-2565-45B1-91FF-9DECF1E8201C}"/>
    <cellStyle name="60% - Accent1 17 2 3 3" xfId="12247" xr:uid="{287BA5B9-548E-4AF3-A603-1F49E4BD15B1}"/>
    <cellStyle name="60% - Accent1 17 2 3 3 2" xfId="30072" xr:uid="{DC76C2AA-3042-47BA-B224-C2E177C78D4A}"/>
    <cellStyle name="60% - Accent1 17 2 3 4" xfId="21572" xr:uid="{0AF85C91-2C58-4001-9439-241A427DE8BE}"/>
    <cellStyle name="60% - Accent1 17 2 4" xfId="5744" xr:uid="{57AEC6E5-C93C-4B22-8F34-5706E8621266}"/>
    <cellStyle name="60% - Accent1 17 2 4 2" xfId="14327" xr:uid="{0E4D5B3A-6D3D-41E7-8B0F-C7B970D8A3C4}"/>
    <cellStyle name="60% - Accent1 17 2 4 2 2" xfId="32152" xr:uid="{99D0811D-9E78-4CBB-8C7E-52CF84574C58}"/>
    <cellStyle name="60% - Accent1 17 2 4 3" xfId="23652" xr:uid="{4AE36F4C-2D58-498F-8609-5E50B0A9B227}"/>
    <cellStyle name="60% - Accent1 17 2 5" xfId="10167" xr:uid="{BE4299D6-3BA0-4520-A39A-056E53E5088B}"/>
    <cellStyle name="60% - Accent1 17 2 5 2" xfId="27992" xr:uid="{6406FFD3-CC9C-484D-91B4-542AB7888F1C}"/>
    <cellStyle name="60% - Accent1 17 2 6" xfId="19492" xr:uid="{67C8F108-59F5-40B9-B80C-5F7DF4067093}"/>
    <cellStyle name="60% - Accent1 17 3" xfId="2084" xr:uid="{9F74B292-A58D-4B9A-AC44-14C1C0005636}"/>
    <cellStyle name="60% - Accent1 17 3 2" xfId="4164" xr:uid="{25E4034A-03AB-4AD3-BE50-AC3471A37000}"/>
    <cellStyle name="60% - Accent1 17 3 2 2" xfId="8324" xr:uid="{261CBDF1-7B06-40A9-9662-86A900401339}"/>
    <cellStyle name="60% - Accent1 17 3 2 2 2" xfId="16907" xr:uid="{4D2AFBBE-6F37-45A7-AD94-D14A2DB20112}"/>
    <cellStyle name="60% - Accent1 17 3 2 2 2 2" xfId="34732" xr:uid="{FA0DB328-6675-4619-9B75-E2E2D148BBFA}"/>
    <cellStyle name="60% - Accent1 17 3 2 2 3" xfId="26232" xr:uid="{A1AD6CF8-4A6D-4198-BD35-177B620DFD6B}"/>
    <cellStyle name="60% - Accent1 17 3 2 3" xfId="12747" xr:uid="{E8931D47-D5ED-4AB2-B683-EE12DF091D5D}"/>
    <cellStyle name="60% - Accent1 17 3 2 3 2" xfId="30572" xr:uid="{7E401D20-D0F0-4706-97DF-3FB6578FB5D6}"/>
    <cellStyle name="60% - Accent1 17 3 2 4" xfId="22072" xr:uid="{68EB1766-A53B-4E38-9A5A-DD19144A888E}"/>
    <cellStyle name="60% - Accent1 17 3 3" xfId="6244" xr:uid="{F1C64FA0-E689-4B4B-9908-0CACD0F8A1E3}"/>
    <cellStyle name="60% - Accent1 17 3 3 2" xfId="14827" xr:uid="{379B4E8F-AEF7-41BE-9A44-F7AA9F1831E3}"/>
    <cellStyle name="60% - Accent1 17 3 3 2 2" xfId="32652" xr:uid="{925155D4-9033-4BAF-994B-66F5CF127A30}"/>
    <cellStyle name="60% - Accent1 17 3 3 3" xfId="24152" xr:uid="{D4CB18E7-DF58-42AF-A98B-8581468D50BD}"/>
    <cellStyle name="60% - Accent1 17 3 4" xfId="10667" xr:uid="{13DB51F7-4EE3-4D84-B852-670FCE67C7EF}"/>
    <cellStyle name="60% - Accent1 17 3 4 2" xfId="28492" xr:uid="{33B0D8D6-2833-4C14-80DA-2CB4600DDEDD}"/>
    <cellStyle name="60% - Accent1 17 3 5" xfId="19992" xr:uid="{B291DA12-BCFA-4188-8B55-C21656ECB489}"/>
    <cellStyle name="60% - Accent1 17 4" xfId="3184" xr:uid="{E8988963-0306-4AFD-926E-3FCFD84AC367}"/>
    <cellStyle name="60% - Accent1 17 4 2" xfId="7344" xr:uid="{597E38B8-AEF7-4651-935E-69A12279D092}"/>
    <cellStyle name="60% - Accent1 17 4 2 2" xfId="15927" xr:uid="{AA8A5A68-EFB0-414E-BE62-25EA59BC64E5}"/>
    <cellStyle name="60% - Accent1 17 4 2 2 2" xfId="33752" xr:uid="{A4FB1DEB-DE8C-4553-A927-A16C3FB8DFF2}"/>
    <cellStyle name="60% - Accent1 17 4 2 3" xfId="25252" xr:uid="{2F265FAC-C227-4890-A280-A44A13588C2A}"/>
    <cellStyle name="60% - Accent1 17 4 3" xfId="11767" xr:uid="{59BAD005-6AD3-4F3B-9903-66A796934BE0}"/>
    <cellStyle name="60% - Accent1 17 4 3 2" xfId="29592" xr:uid="{5E4C0001-9B4F-4C91-8287-26935FF0A749}"/>
    <cellStyle name="60% - Accent1 17 4 4" xfId="21092" xr:uid="{EFCAC7DB-7623-4206-803A-85E8F2F2D5A1}"/>
    <cellStyle name="60% - Accent1 17 5" xfId="5264" xr:uid="{FBEC4424-22F0-46B2-827F-AEC04B4B5455}"/>
    <cellStyle name="60% - Accent1 17 5 2" xfId="13847" xr:uid="{84F27CA9-C80C-4831-9D08-5096934B19A6}"/>
    <cellStyle name="60% - Accent1 17 5 2 2" xfId="31672" xr:uid="{66AED0FF-33C6-4DFA-A653-2CAB6CF3DEE1}"/>
    <cellStyle name="60% - Accent1 17 5 3" xfId="23172" xr:uid="{25E75768-91C7-42C3-9C58-22A2C7850BF3}"/>
    <cellStyle name="60% - Accent1 17 6" xfId="9687" xr:uid="{1B97F632-30E1-4765-B927-8B7050B21189}"/>
    <cellStyle name="60% - Accent1 17 6 2" xfId="27512" xr:uid="{014CD15D-B4A0-417B-81D3-6160E8EF15E2}"/>
    <cellStyle name="60% - Accent1 17 7" xfId="19012" xr:uid="{DDAC2BB3-B1E7-46EB-A855-54BBA1D98EFF}"/>
    <cellStyle name="60% - Accent1 170" xfId="37533" xr:uid="{900D3E5F-A0E3-4CD7-B3C3-8F5D96897C48}"/>
    <cellStyle name="60% - Accent1 171" xfId="37553" xr:uid="{6DF07FEC-F5EB-4E09-B0CF-6874EA6162DE}"/>
    <cellStyle name="60% - Accent1 172" xfId="37573" xr:uid="{9792500F-E2ED-4354-9476-6172F1E13B49}"/>
    <cellStyle name="60% - Accent1 173" xfId="37593" xr:uid="{0871DCE3-FE80-4E58-ADF1-96D93F97CF0C}"/>
    <cellStyle name="60% - Accent1 174" xfId="37613" xr:uid="{616DE657-A213-4E1E-9048-8A80E707FB2C}"/>
    <cellStyle name="60% - Accent1 175" xfId="37633" xr:uid="{A7753BEE-3FFD-4006-BFDF-CF4117BA9902}"/>
    <cellStyle name="60% - Accent1 176" xfId="37653" xr:uid="{9B9B6C88-0FD9-435B-87F6-819F4763D896}"/>
    <cellStyle name="60% - Accent1 177" xfId="37673" xr:uid="{B1E3882C-F4F1-448E-BBE2-CCC4284BDB19}"/>
    <cellStyle name="60% - Accent1 178" xfId="37693" xr:uid="{8597A148-FB28-4E59-86A1-D8569799A309}"/>
    <cellStyle name="60% - Accent1 179" xfId="37713" xr:uid="{8FBC6F14-7899-4E0E-856F-23AE0D84999F}"/>
    <cellStyle name="60% - Accent1 18" xfId="998" xr:uid="{CA8D8B90-363B-4607-9CBC-29E82081D6ED}"/>
    <cellStyle name="60% - Accent1 18 2" xfId="1604" xr:uid="{21369E4B-35BB-4826-B9DC-52D39CFEC155}"/>
    <cellStyle name="60% - Accent1 18 2 2" xfId="2584" xr:uid="{2424CCA5-135D-49F6-BE4D-0DF12599F9B1}"/>
    <cellStyle name="60% - Accent1 18 2 2 2" xfId="4664" xr:uid="{289A25F9-0773-4BCD-ADAA-40E351E05724}"/>
    <cellStyle name="60% - Accent1 18 2 2 2 2" xfId="8824" xr:uid="{93459F3E-08CA-43D6-8EA8-720363A36A70}"/>
    <cellStyle name="60% - Accent1 18 2 2 2 2 2" xfId="17407" xr:uid="{A62C70DE-E5C8-403C-9E33-57875DAF347C}"/>
    <cellStyle name="60% - Accent1 18 2 2 2 2 2 2" xfId="35232" xr:uid="{438CC35F-19BD-4F47-A4CA-32E7F9270386}"/>
    <cellStyle name="60% - Accent1 18 2 2 2 2 3" xfId="26732" xr:uid="{224F0043-480F-4083-B622-D89511D2A460}"/>
    <cellStyle name="60% - Accent1 18 2 2 2 3" xfId="13247" xr:uid="{D813A5BD-3C79-44CD-9CBF-5B34BFA3D12D}"/>
    <cellStyle name="60% - Accent1 18 2 2 2 3 2" xfId="31072" xr:uid="{EEFAD276-5D6E-407C-938C-8BC3CB9C260E}"/>
    <cellStyle name="60% - Accent1 18 2 2 2 4" xfId="22572" xr:uid="{F068EC46-6A2B-44BD-B807-5222A5457785}"/>
    <cellStyle name="60% - Accent1 18 2 2 3" xfId="6744" xr:uid="{ECC8DCBC-2F22-4F1E-8879-5DCFB9B6B263}"/>
    <cellStyle name="60% - Accent1 18 2 2 3 2" xfId="15327" xr:uid="{A42FB8C1-AC52-4942-8670-EDE7D460981D}"/>
    <cellStyle name="60% - Accent1 18 2 2 3 2 2" xfId="33152" xr:uid="{30B80705-AD2F-4C74-A483-7AC0D6A01567}"/>
    <cellStyle name="60% - Accent1 18 2 2 3 3" xfId="24652" xr:uid="{962067C1-E075-4979-837E-AB955607FAB3}"/>
    <cellStyle name="60% - Accent1 18 2 2 4" xfId="11167" xr:uid="{F3CC6A6D-8B72-4824-90A2-9E920BA263AD}"/>
    <cellStyle name="60% - Accent1 18 2 2 4 2" xfId="28992" xr:uid="{E4E4E197-E331-4BEA-85A0-DBA20925F5D0}"/>
    <cellStyle name="60% - Accent1 18 2 2 5" xfId="20492" xr:uid="{F0B55ADA-5F9C-4AE8-962E-3A91BEE2AA9C}"/>
    <cellStyle name="60% - Accent1 18 2 3" xfId="3684" xr:uid="{AE2C000F-FCDF-4E4B-BFCE-EB850E690770}"/>
    <cellStyle name="60% - Accent1 18 2 3 2" xfId="7844" xr:uid="{76DF9B0F-4CB2-43ED-B50C-07895BBF3670}"/>
    <cellStyle name="60% - Accent1 18 2 3 2 2" xfId="16427" xr:uid="{A8470195-AE51-4BC2-AD1D-ACAAA9A15AEA}"/>
    <cellStyle name="60% - Accent1 18 2 3 2 2 2" xfId="34252" xr:uid="{F72FF230-33B7-41EF-9D13-73A99B684681}"/>
    <cellStyle name="60% - Accent1 18 2 3 2 3" xfId="25752" xr:uid="{BA16992A-087F-481D-B3CD-03DA5713F671}"/>
    <cellStyle name="60% - Accent1 18 2 3 3" xfId="12267" xr:uid="{799C1703-9E44-4796-BC20-2F1F30BCDA5B}"/>
    <cellStyle name="60% - Accent1 18 2 3 3 2" xfId="30092" xr:uid="{78DA62C1-8C59-4BA2-848F-96F31B0E65BE}"/>
    <cellStyle name="60% - Accent1 18 2 3 4" xfId="21592" xr:uid="{D1BE0DDA-91D6-438B-938A-C7D3231F480C}"/>
    <cellStyle name="60% - Accent1 18 2 4" xfId="5764" xr:uid="{D67A1BA1-FD43-4187-8724-B5FC132235AE}"/>
    <cellStyle name="60% - Accent1 18 2 4 2" xfId="14347" xr:uid="{51D4DAA6-B0C3-406B-BA60-43EC57D31E5B}"/>
    <cellStyle name="60% - Accent1 18 2 4 2 2" xfId="32172" xr:uid="{FD93EABA-0BE5-48FD-A0E4-20E697BD3BFD}"/>
    <cellStyle name="60% - Accent1 18 2 4 3" xfId="23672" xr:uid="{5538E0CA-47EE-4B82-8808-04327996928F}"/>
    <cellStyle name="60% - Accent1 18 2 5" xfId="10187" xr:uid="{F3D4D91E-36AE-462B-B99B-B75F3E540800}"/>
    <cellStyle name="60% - Accent1 18 2 5 2" xfId="28012" xr:uid="{D1D3A4E8-CF61-4B71-A44D-34D272455CE6}"/>
    <cellStyle name="60% - Accent1 18 2 6" xfId="19512" xr:uid="{4FC27B6F-DD98-4B6F-82D2-06CFFA0AFF1E}"/>
    <cellStyle name="60% - Accent1 18 3" xfId="2104" xr:uid="{F947145F-121A-4B43-A153-BDC2C3287202}"/>
    <cellStyle name="60% - Accent1 18 3 2" xfId="4184" xr:uid="{24050748-B0DF-4F1C-ABE5-E1962C4EDF12}"/>
    <cellStyle name="60% - Accent1 18 3 2 2" xfId="8344" xr:uid="{BCF0D942-5C50-459C-9540-F1D901513017}"/>
    <cellStyle name="60% - Accent1 18 3 2 2 2" xfId="16927" xr:uid="{9BF321EA-DB43-4AC1-ABAD-F7BE6EADF9AE}"/>
    <cellStyle name="60% - Accent1 18 3 2 2 2 2" xfId="34752" xr:uid="{CBD406FF-63F9-4027-8E10-5EA9DE74CED0}"/>
    <cellStyle name="60% - Accent1 18 3 2 2 3" xfId="26252" xr:uid="{E37BCED4-9A40-4ED3-B7ED-C13C1D606D2D}"/>
    <cellStyle name="60% - Accent1 18 3 2 3" xfId="12767" xr:uid="{5CEE560D-9D0B-4DF4-8A95-C3B76CF7AA74}"/>
    <cellStyle name="60% - Accent1 18 3 2 3 2" xfId="30592" xr:uid="{039534FF-435D-4333-A184-E88E43B1275D}"/>
    <cellStyle name="60% - Accent1 18 3 2 4" xfId="22092" xr:uid="{F782B5C8-5BC3-4D22-872B-CEEC5259E991}"/>
    <cellStyle name="60% - Accent1 18 3 3" xfId="6264" xr:uid="{47472E70-A976-4984-9C9D-7E6814D6BB38}"/>
    <cellStyle name="60% - Accent1 18 3 3 2" xfId="14847" xr:uid="{8F731795-EFA8-44A1-BC5F-FC27051BAD1A}"/>
    <cellStyle name="60% - Accent1 18 3 3 2 2" xfId="32672" xr:uid="{0C855740-4D11-49C3-A6E6-8489F3C60662}"/>
    <cellStyle name="60% - Accent1 18 3 3 3" xfId="24172" xr:uid="{8E2599D1-9AEF-43DC-B4C1-80DD7626F691}"/>
    <cellStyle name="60% - Accent1 18 3 4" xfId="10687" xr:uid="{26C9914D-9C1E-4A9B-9A9C-BB01AB001BA9}"/>
    <cellStyle name="60% - Accent1 18 3 4 2" xfId="28512" xr:uid="{2DC0D47A-F61C-4A8C-AAA6-94179B11A14B}"/>
    <cellStyle name="60% - Accent1 18 3 5" xfId="20012" xr:uid="{D330773B-15BB-4716-829B-E0BBE33D8357}"/>
    <cellStyle name="60% - Accent1 18 4" xfId="3204" xr:uid="{AD756DD9-DE24-4A95-ADFF-318569C7792B}"/>
    <cellStyle name="60% - Accent1 18 4 2" xfId="7364" xr:uid="{4030AF59-C218-42D7-8554-8CD8B6130D37}"/>
    <cellStyle name="60% - Accent1 18 4 2 2" xfId="15947" xr:uid="{202C7809-2927-44D5-80C7-DD99539FE1E0}"/>
    <cellStyle name="60% - Accent1 18 4 2 2 2" xfId="33772" xr:uid="{7CB9B921-3661-48FF-B681-DE379C1C5BB7}"/>
    <cellStyle name="60% - Accent1 18 4 2 3" xfId="25272" xr:uid="{946A29EC-250C-4CDA-98EF-FB6BB2BE4D9C}"/>
    <cellStyle name="60% - Accent1 18 4 3" xfId="11787" xr:uid="{F79802C0-0473-4E0A-846F-5DBFDF0061F7}"/>
    <cellStyle name="60% - Accent1 18 4 3 2" xfId="29612" xr:uid="{7F366FD4-277F-4225-8666-1984CFBCC946}"/>
    <cellStyle name="60% - Accent1 18 4 4" xfId="21112" xr:uid="{66E7E236-9EC4-4AFD-9FF0-3F7770454140}"/>
    <cellStyle name="60% - Accent1 18 5" xfId="5284" xr:uid="{9BC7A274-6704-4E57-9420-0F8A4EB8F46A}"/>
    <cellStyle name="60% - Accent1 18 5 2" xfId="13867" xr:uid="{152F4200-2044-4CC9-97B5-C0DC41A5D281}"/>
    <cellStyle name="60% - Accent1 18 5 2 2" xfId="31692" xr:uid="{12DEC24A-862E-4941-85F6-A21E356CBC32}"/>
    <cellStyle name="60% - Accent1 18 5 3" xfId="23192" xr:uid="{D96F1000-E1E2-4788-917F-4057D8AD29AB}"/>
    <cellStyle name="60% - Accent1 18 6" xfId="9707" xr:uid="{006201B3-75F3-4208-A98A-405C1F928576}"/>
    <cellStyle name="60% - Accent1 18 6 2" xfId="27532" xr:uid="{217B0E23-8EAE-43D6-BD7E-87875FA6B64E}"/>
    <cellStyle name="60% - Accent1 18 7" xfId="19032" xr:uid="{C285BB73-9C06-40AD-BA9C-8EA9AFFC7640}"/>
    <cellStyle name="60% - Accent1 180" xfId="37733" xr:uid="{D31F5FE4-0BEA-4336-A224-0BD0B3DCD4C6}"/>
    <cellStyle name="60% - Accent1 181" xfId="37753" xr:uid="{C1C8BB34-E416-4D09-A405-1E1CC030F76D}"/>
    <cellStyle name="60% - Accent1 182" xfId="37773" xr:uid="{889F516D-0D02-4DFC-B481-510503833F7D}"/>
    <cellStyle name="60% - Accent1 183" xfId="37793" xr:uid="{ACA65859-B581-419B-A135-83B67562ABF3}"/>
    <cellStyle name="60% - Accent1 184" xfId="37813" xr:uid="{94D55187-BF7E-44C5-BF64-B9E797B9CAC6}"/>
    <cellStyle name="60% - Accent1 185" xfId="37833" xr:uid="{B16AE091-58E5-4A9C-8A01-667131A89A5B}"/>
    <cellStyle name="60% - Accent1 186" xfId="37853" xr:uid="{54EBAB20-D08B-4B5E-847E-351F4F0E143D}"/>
    <cellStyle name="60% - Accent1 187" xfId="37873" xr:uid="{D771C3AC-5397-4126-9DDD-CB31E1D32846}"/>
    <cellStyle name="60% - Accent1 188" xfId="37893" xr:uid="{D1D9554C-D35A-48FE-AB88-33654F82ED1F}"/>
    <cellStyle name="60% - Accent1 189" xfId="37913" xr:uid="{9D1F5BCF-6129-4C93-BAA6-B053206C5AA2}"/>
    <cellStyle name="60% - Accent1 19" xfId="1018" xr:uid="{F3A25F39-F849-410F-8A8B-85C83E9B6755}"/>
    <cellStyle name="60% - Accent1 19 2" xfId="1624" xr:uid="{93A1FA06-8FEC-43AF-AB5A-4B6C0777EFF9}"/>
    <cellStyle name="60% - Accent1 19 2 2" xfId="2604" xr:uid="{1D777BB4-38E5-4DCF-9E71-A64EFA65CFBE}"/>
    <cellStyle name="60% - Accent1 19 2 2 2" xfId="4684" xr:uid="{D29EBD19-640E-48B8-BA8E-9F337361D03B}"/>
    <cellStyle name="60% - Accent1 19 2 2 2 2" xfId="8844" xr:uid="{B2E45AA5-1D94-44AF-B195-E57D9ECDDBCA}"/>
    <cellStyle name="60% - Accent1 19 2 2 2 2 2" xfId="17427" xr:uid="{6BC9E748-029D-4D8E-A980-9BEA2D78993F}"/>
    <cellStyle name="60% - Accent1 19 2 2 2 2 2 2" xfId="35252" xr:uid="{7032FF4E-9BFF-432E-B19F-9F2D0199D19E}"/>
    <cellStyle name="60% - Accent1 19 2 2 2 2 3" xfId="26752" xr:uid="{4CE1DB44-E9BE-4730-82D7-578C46A1CB4A}"/>
    <cellStyle name="60% - Accent1 19 2 2 2 3" xfId="13267" xr:uid="{1AF6441A-B281-4D58-8027-6BBD84B18D95}"/>
    <cellStyle name="60% - Accent1 19 2 2 2 3 2" xfId="31092" xr:uid="{9F8995CE-8D51-4D3B-ADBC-053BC775C5A9}"/>
    <cellStyle name="60% - Accent1 19 2 2 2 4" xfId="22592" xr:uid="{CB06C2FB-38C7-4B08-BD75-5D6AD84C7A47}"/>
    <cellStyle name="60% - Accent1 19 2 2 3" xfId="6764" xr:uid="{8CA51E5F-E5CC-41F1-8329-56482EDBA3A2}"/>
    <cellStyle name="60% - Accent1 19 2 2 3 2" xfId="15347" xr:uid="{22A02EB3-40BC-4293-94A4-80840F70D6D1}"/>
    <cellStyle name="60% - Accent1 19 2 2 3 2 2" xfId="33172" xr:uid="{0E967E00-816E-409D-83C5-6AE352F0214C}"/>
    <cellStyle name="60% - Accent1 19 2 2 3 3" xfId="24672" xr:uid="{3A4A5A0B-A5B5-42CA-BC4E-53A27FA72801}"/>
    <cellStyle name="60% - Accent1 19 2 2 4" xfId="11187" xr:uid="{49BFED2F-36D9-434A-ADF3-C285FBB9D5BE}"/>
    <cellStyle name="60% - Accent1 19 2 2 4 2" xfId="29012" xr:uid="{E278A233-2725-4372-AFEC-FA7128BA1B7A}"/>
    <cellStyle name="60% - Accent1 19 2 2 5" xfId="20512" xr:uid="{54243421-9252-46DE-ACE6-47ACD32E804D}"/>
    <cellStyle name="60% - Accent1 19 2 3" xfId="3704" xr:uid="{F788FD3F-9C72-4D05-8C67-D4FD269FAFBD}"/>
    <cellStyle name="60% - Accent1 19 2 3 2" xfId="7864" xr:uid="{6084E809-5895-4540-83F8-A88D4507F83D}"/>
    <cellStyle name="60% - Accent1 19 2 3 2 2" xfId="16447" xr:uid="{08B3B218-4E4F-4482-A8F8-EBA2E7B5A5EF}"/>
    <cellStyle name="60% - Accent1 19 2 3 2 2 2" xfId="34272" xr:uid="{85C5353C-1739-4FDA-AAD9-9BE5CEC8D6E2}"/>
    <cellStyle name="60% - Accent1 19 2 3 2 3" xfId="25772" xr:uid="{6AD027A9-2562-4B9A-BCFB-CE59DDDCBE10}"/>
    <cellStyle name="60% - Accent1 19 2 3 3" xfId="12287" xr:uid="{2743CF24-6AD6-4C27-8799-BB80B21179A7}"/>
    <cellStyle name="60% - Accent1 19 2 3 3 2" xfId="30112" xr:uid="{65ADC1D5-EA90-46C1-B846-17F34E8E327C}"/>
    <cellStyle name="60% - Accent1 19 2 3 4" xfId="21612" xr:uid="{AD60AD91-EFF3-43C6-8AC5-6C9C36D7FA69}"/>
    <cellStyle name="60% - Accent1 19 2 4" xfId="5784" xr:uid="{68D067AD-F0BC-48A7-86C3-CC7E875E7571}"/>
    <cellStyle name="60% - Accent1 19 2 4 2" xfId="14367" xr:uid="{1BB7B92C-E603-43C1-B0FB-1D5D2D223A08}"/>
    <cellStyle name="60% - Accent1 19 2 4 2 2" xfId="32192" xr:uid="{4282CA93-B353-4A53-AF71-5A751A63F288}"/>
    <cellStyle name="60% - Accent1 19 2 4 3" xfId="23692" xr:uid="{020238FC-E32E-4018-AD41-96AA078F44DB}"/>
    <cellStyle name="60% - Accent1 19 2 5" xfId="10207" xr:uid="{5540D3B1-DABC-44F3-BBFD-25B2D7BC4889}"/>
    <cellStyle name="60% - Accent1 19 2 5 2" xfId="28032" xr:uid="{3D2C2571-A4C4-4F14-937F-CB6BBBA82277}"/>
    <cellStyle name="60% - Accent1 19 2 6" xfId="19532" xr:uid="{165E3251-B1AE-4920-8181-103BA93E37A6}"/>
    <cellStyle name="60% - Accent1 19 3" xfId="2124" xr:uid="{C10B12B5-24A3-46D0-B69D-6F3EB6390090}"/>
    <cellStyle name="60% - Accent1 19 3 2" xfId="4204" xr:uid="{EFDECB8D-A9E4-47AA-9FEE-A17DB7591BB0}"/>
    <cellStyle name="60% - Accent1 19 3 2 2" xfId="8364" xr:uid="{4679C80F-841C-4ED1-9CD9-B8A443F712E3}"/>
    <cellStyle name="60% - Accent1 19 3 2 2 2" xfId="16947" xr:uid="{8ECB94A5-3F78-4B8C-834F-8AB4CA68EF13}"/>
    <cellStyle name="60% - Accent1 19 3 2 2 2 2" xfId="34772" xr:uid="{C01208E5-4DF6-4CD1-8C32-998CDC488274}"/>
    <cellStyle name="60% - Accent1 19 3 2 2 3" xfId="26272" xr:uid="{31988967-BDE3-45CC-A06A-E776B920812A}"/>
    <cellStyle name="60% - Accent1 19 3 2 3" xfId="12787" xr:uid="{FB9E2E46-43C2-4A0D-912A-F4D08062B93B}"/>
    <cellStyle name="60% - Accent1 19 3 2 3 2" xfId="30612" xr:uid="{B3C4761B-0B6C-428A-B331-C1FC90BDCDF0}"/>
    <cellStyle name="60% - Accent1 19 3 2 4" xfId="22112" xr:uid="{66F302E5-F352-4ACE-86B9-D53BDBB80867}"/>
    <cellStyle name="60% - Accent1 19 3 3" xfId="6284" xr:uid="{1ACD982C-2302-43F8-8E36-1785F9B3481C}"/>
    <cellStyle name="60% - Accent1 19 3 3 2" xfId="14867" xr:uid="{94B68C44-12E4-4273-9D8A-51F58713C484}"/>
    <cellStyle name="60% - Accent1 19 3 3 2 2" xfId="32692" xr:uid="{61CF1B18-A045-4653-9701-7C8D906CE6D2}"/>
    <cellStyle name="60% - Accent1 19 3 3 3" xfId="24192" xr:uid="{01237419-D4B8-41A7-8196-2BE5B0527C6F}"/>
    <cellStyle name="60% - Accent1 19 3 4" xfId="10707" xr:uid="{2ABFA0C2-F265-4ADC-87CF-10CD558B91F7}"/>
    <cellStyle name="60% - Accent1 19 3 4 2" xfId="28532" xr:uid="{0B633D62-499B-4BC4-9C30-BBFB55B19BE8}"/>
    <cellStyle name="60% - Accent1 19 3 5" xfId="20032" xr:uid="{6E6E0FD5-C355-480E-B2DB-DFEEE242A8DC}"/>
    <cellStyle name="60% - Accent1 19 4" xfId="3224" xr:uid="{4D97C28C-6B44-439A-A5A9-D8399CE584A6}"/>
    <cellStyle name="60% - Accent1 19 4 2" xfId="7384" xr:uid="{BA834C52-6E4D-4431-9000-22202D401031}"/>
    <cellStyle name="60% - Accent1 19 4 2 2" xfId="15967" xr:uid="{B3B97DAD-B537-4825-89E4-0BFF37D0A642}"/>
    <cellStyle name="60% - Accent1 19 4 2 2 2" xfId="33792" xr:uid="{C8FE4BFA-09AC-4BF3-A028-AEF6EE1F2FE4}"/>
    <cellStyle name="60% - Accent1 19 4 2 3" xfId="25292" xr:uid="{84BEDA00-7D5E-4D96-87F3-E7011F84D7AD}"/>
    <cellStyle name="60% - Accent1 19 4 3" xfId="11807" xr:uid="{0D8D3B50-09B4-48D1-8EBA-F5CC0BE87909}"/>
    <cellStyle name="60% - Accent1 19 4 3 2" xfId="29632" xr:uid="{7655CF79-4578-47D0-B955-746CE38917AB}"/>
    <cellStyle name="60% - Accent1 19 4 4" xfId="21132" xr:uid="{9095F817-62AF-4B11-819C-066F38744A24}"/>
    <cellStyle name="60% - Accent1 19 5" xfId="5304" xr:uid="{A1DB118B-8F72-4373-A887-6BA42D7341C5}"/>
    <cellStyle name="60% - Accent1 19 5 2" xfId="13887" xr:uid="{DFCB36DF-A31C-4F0B-871D-2B042E8CD799}"/>
    <cellStyle name="60% - Accent1 19 5 2 2" xfId="31712" xr:uid="{4C98C0E3-1EA8-4402-99BB-A8B0DA8A43E8}"/>
    <cellStyle name="60% - Accent1 19 5 3" xfId="23212" xr:uid="{C7824BE7-1AA2-4655-ADE3-D40CF1B14744}"/>
    <cellStyle name="60% - Accent1 19 6" xfId="9727" xr:uid="{F69ADFB4-05BB-4B0E-AE2F-561FF289CFFF}"/>
    <cellStyle name="60% - Accent1 19 6 2" xfId="27552" xr:uid="{855C5E78-1790-4873-B73D-8B01AE74F105}"/>
    <cellStyle name="60% - Accent1 19 7" xfId="19052" xr:uid="{8DFDB737-CD6D-4F13-A54E-5A3441D0A5B1}"/>
    <cellStyle name="60% - Accent1 190" xfId="37933" xr:uid="{4A0F941A-46BE-4905-A9C2-6E64479AD74F}"/>
    <cellStyle name="60% - Accent1 191" xfId="37953" xr:uid="{CA77BB2C-0562-477C-AE77-B4D5B22BB283}"/>
    <cellStyle name="60% - Accent1 192" xfId="37973" xr:uid="{F8109060-EFEE-45E2-8D66-0AC6138E463E}"/>
    <cellStyle name="60% - Accent1 193" xfId="37993" xr:uid="{EF2CA066-1C15-432E-9882-34BFBC5D1D19}"/>
    <cellStyle name="60% - Accent1 194" xfId="38013" xr:uid="{78A096F9-33DB-48AA-B566-3FC4BD138455}"/>
    <cellStyle name="60% - Accent1 195" xfId="38033" xr:uid="{46510E9B-4E51-4118-A373-000CAA46017B}"/>
    <cellStyle name="60% - Accent1 196" xfId="38053" xr:uid="{B323118A-F25D-46E2-8F58-1058555DA4D2}"/>
    <cellStyle name="60% - Accent1 197" xfId="38073" xr:uid="{150E3A59-D6CE-4634-A05F-8A11A9B73DDD}"/>
    <cellStyle name="60% - Accent1 198" xfId="38093" xr:uid="{538F6E9E-F131-4973-8F70-F34191F43ECA}"/>
    <cellStyle name="60% - Accent1 199" xfId="38113" xr:uid="{49AEF696-9D06-4AE4-B46A-B1CEDD8DA399}"/>
    <cellStyle name="60% - Accent1 2" xfId="121" xr:uid="{00000000-0005-0000-0000-000031000000}"/>
    <cellStyle name="60% - Accent1 2 2" xfId="449" xr:uid="{60CDE9F5-2090-487F-94BA-7976B8BF321B}"/>
    <cellStyle name="60% - Accent1 2 2 2" xfId="1179" xr:uid="{2C9B0C22-786C-439D-866F-46C3E641A1E4}"/>
    <cellStyle name="60% - Accent1 2 2 2 2" xfId="2284" xr:uid="{D5212114-F867-4AE5-BF6A-F9EA158EDBD9}"/>
    <cellStyle name="60% - Accent1 2 2 2 2 2" xfId="4364" xr:uid="{1240E5B2-BFC1-4CB0-8D07-BE8FB0329D83}"/>
    <cellStyle name="60% - Accent1 2 2 2 2 2 2" xfId="8524" xr:uid="{63E6FF16-3EB1-436A-9052-E4C4EA2E878C}"/>
    <cellStyle name="60% - Accent1 2 2 2 2 2 2 2" xfId="17107" xr:uid="{A07FB124-31B7-4B1A-92C5-8119FF4B412B}"/>
    <cellStyle name="60% - Accent1 2 2 2 2 2 2 2 2" xfId="34932" xr:uid="{9A7705B3-26E9-40EB-911B-02708270426C}"/>
    <cellStyle name="60% - Accent1 2 2 2 2 2 2 3" xfId="26432" xr:uid="{960D911B-F77E-4C89-957B-E37BD3A3FFAA}"/>
    <cellStyle name="60% - Accent1 2 2 2 2 2 3" xfId="12947" xr:uid="{4F09E5CA-3751-4846-A062-6F198C032C05}"/>
    <cellStyle name="60% - Accent1 2 2 2 2 2 3 2" xfId="30772" xr:uid="{A5B3CC89-9888-4FFD-8D76-31AC63C1569B}"/>
    <cellStyle name="60% - Accent1 2 2 2 2 2 4" xfId="22272" xr:uid="{27A971FC-0EBA-423A-B750-DF5525CD95AA}"/>
    <cellStyle name="60% - Accent1 2 2 2 2 3" xfId="6444" xr:uid="{420A1C48-7434-40E8-8EA9-E379B3468111}"/>
    <cellStyle name="60% - Accent1 2 2 2 2 3 2" xfId="15027" xr:uid="{2C789FFC-C2AF-4D76-BF76-D2F5CF01A629}"/>
    <cellStyle name="60% - Accent1 2 2 2 2 3 2 2" xfId="32852" xr:uid="{49598DEB-8985-4B6E-A718-0FB1C12A0D05}"/>
    <cellStyle name="60% - Accent1 2 2 2 2 3 3" xfId="24352" xr:uid="{1FC2346B-4252-4341-AC2B-A21B24F08F11}"/>
    <cellStyle name="60% - Accent1 2 2 2 2 4" xfId="10867" xr:uid="{79264EB4-943D-4821-8B82-67F44FECCBF0}"/>
    <cellStyle name="60% - Accent1 2 2 2 2 4 2" xfId="28692" xr:uid="{093FB63C-F89D-47E4-8445-22BD31D3993E}"/>
    <cellStyle name="60% - Accent1 2 2 2 2 5" xfId="20192" xr:uid="{901689C8-E3C6-4FD7-9735-F4AB40F65348}"/>
    <cellStyle name="60% - Accent1 2 2 2 3" xfId="3384" xr:uid="{41BB7F4C-9E2D-45E1-A4B7-E8056611D14A}"/>
    <cellStyle name="60% - Accent1 2 2 2 3 2" xfId="7544" xr:uid="{C0DC9D82-F8EF-458E-A10A-E68E12B49B03}"/>
    <cellStyle name="60% - Accent1 2 2 2 3 2 2" xfId="16127" xr:uid="{B3BA7900-19C4-4E56-819E-9B0180F82C46}"/>
    <cellStyle name="60% - Accent1 2 2 2 3 2 2 2" xfId="33952" xr:uid="{A1EC5E0C-931D-4393-B6E0-465F4FCB04C0}"/>
    <cellStyle name="60% - Accent1 2 2 2 3 2 3" xfId="25452" xr:uid="{C0E3D420-2DD6-41CF-9760-299EA6CDBE6C}"/>
    <cellStyle name="60% - Accent1 2 2 2 3 3" xfId="11967" xr:uid="{9B2FD1FA-E018-4073-AAAB-955C62D88091}"/>
    <cellStyle name="60% - Accent1 2 2 2 3 3 2" xfId="29792" xr:uid="{BD143A27-BB70-4611-B48E-3D9977884460}"/>
    <cellStyle name="60% - Accent1 2 2 2 3 4" xfId="21292" xr:uid="{38655516-39C7-4E46-8342-37A85E717B44}"/>
    <cellStyle name="60% - Accent1 2 2 2 4" xfId="5464" xr:uid="{A5ACED39-2E98-491D-94C1-2C206A230F86}"/>
    <cellStyle name="60% - Accent1 2 2 2 4 2" xfId="14047" xr:uid="{C83D0E54-6119-4616-90BD-BD8F321CCB29}"/>
    <cellStyle name="60% - Accent1 2 2 2 4 2 2" xfId="31872" xr:uid="{7609D10F-DD0D-4030-AF3C-18608C69C842}"/>
    <cellStyle name="60% - Accent1 2 2 2 4 3" xfId="23372" xr:uid="{2B011CC5-94C1-48AF-A829-080534EC0EE1}"/>
    <cellStyle name="60% - Accent1 2 2 2 5" xfId="9887" xr:uid="{36B13B6F-4E5F-4E89-B99E-227361B8CB38}"/>
    <cellStyle name="60% - Accent1 2 2 2 5 2" xfId="27712" xr:uid="{3634AB6A-8681-4FAD-BF34-4A28EC0B5A48}"/>
    <cellStyle name="60% - Accent1 2 2 2 6" xfId="19212" xr:uid="{8F9F525B-AFC9-446F-91FF-5190F64F23FE}"/>
    <cellStyle name="60% - Accent1 2 2 3" xfId="1804" xr:uid="{EAC656B8-E880-4C7A-8928-4F6427265ACB}"/>
    <cellStyle name="60% - Accent1 2 2 3 2" xfId="3884" xr:uid="{A7DB0042-195D-4423-B56D-BACC60FF7C74}"/>
    <cellStyle name="60% - Accent1 2 2 3 2 2" xfId="8044" xr:uid="{C3CEDBCB-467F-425C-B4FD-536E7D105F02}"/>
    <cellStyle name="60% - Accent1 2 2 3 2 2 2" xfId="16627" xr:uid="{F5E322EE-FCD6-4739-95A9-820BF8637AEA}"/>
    <cellStyle name="60% - Accent1 2 2 3 2 2 2 2" xfId="34452" xr:uid="{B4CB86D5-F62A-41D4-A9D0-B8E69DF34E5D}"/>
    <cellStyle name="60% - Accent1 2 2 3 2 2 3" xfId="25952" xr:uid="{A5CB82E6-F720-457B-9E60-492623DA1ECE}"/>
    <cellStyle name="60% - Accent1 2 2 3 2 3" xfId="12467" xr:uid="{DF9CF672-A14D-4EBF-8894-E75B4C8C17C2}"/>
    <cellStyle name="60% - Accent1 2 2 3 2 3 2" xfId="30292" xr:uid="{3D744463-E7B8-4163-B3D6-E73F51C17EEC}"/>
    <cellStyle name="60% - Accent1 2 2 3 2 4" xfId="21792" xr:uid="{70D2B6B2-9636-40DF-9C21-7E860EDE51E9}"/>
    <cellStyle name="60% - Accent1 2 2 3 3" xfId="5964" xr:uid="{3F3DE25F-4C5E-478B-924E-8D442B6A912F}"/>
    <cellStyle name="60% - Accent1 2 2 3 3 2" xfId="14547" xr:uid="{79F15ACE-73DA-496E-8D50-FF4656F2DB3C}"/>
    <cellStyle name="60% - Accent1 2 2 3 3 2 2" xfId="32372" xr:uid="{F4A5B2DA-355D-458D-9FD3-734ACEBA719C}"/>
    <cellStyle name="60% - Accent1 2 2 3 3 3" xfId="23872" xr:uid="{79C79759-8575-4647-AC0A-EEBB3541CF45}"/>
    <cellStyle name="60% - Accent1 2 2 3 4" xfId="10387" xr:uid="{F4213919-4721-46DB-9A60-28D23763AB24}"/>
    <cellStyle name="60% - Accent1 2 2 3 4 2" xfId="28212" xr:uid="{33DB024B-2146-496B-9F8C-CA8B1F5EC5A0}"/>
    <cellStyle name="60% - Accent1 2 2 3 5" xfId="19712" xr:uid="{0E187B35-1E7A-413A-BA89-D4091D8E1583}"/>
    <cellStyle name="60% - Accent1 2 2 4" xfId="2904" xr:uid="{3FF9711F-2D21-4767-8F09-E27BE4D0DEB0}"/>
    <cellStyle name="60% - Accent1 2 2 4 2" xfId="7064" xr:uid="{38AFF34D-8B15-47F7-821D-ED03A347C744}"/>
    <cellStyle name="60% - Accent1 2 2 4 2 2" xfId="15647" xr:uid="{ECE85F18-FAD1-478B-8713-D7B14DD54453}"/>
    <cellStyle name="60% - Accent1 2 2 4 2 2 2" xfId="33472" xr:uid="{E9AA21DF-F061-4C70-B181-A218B25C2E7F}"/>
    <cellStyle name="60% - Accent1 2 2 4 2 3" xfId="24972" xr:uid="{F2AF7296-B1B3-43CA-B252-EEB4F8672B48}"/>
    <cellStyle name="60% - Accent1 2 2 4 3" xfId="11487" xr:uid="{BB9216A3-733F-4EA2-A674-B5C6D22090F4}"/>
    <cellStyle name="60% - Accent1 2 2 4 3 2" xfId="29312" xr:uid="{78664E2D-7253-4C95-8D5B-CD2905C8262C}"/>
    <cellStyle name="60% - Accent1 2 2 4 4" xfId="20812" xr:uid="{037B70C9-A1F4-4A7A-BF3D-C1611E1150FC}"/>
    <cellStyle name="60% - Accent1 2 2 5" xfId="4984" xr:uid="{C085E37C-FF2D-437E-9532-20621670E633}"/>
    <cellStyle name="60% - Accent1 2 2 5 2" xfId="13567" xr:uid="{D087CCEC-C1CF-49BE-A370-BCDE17E7628D}"/>
    <cellStyle name="60% - Accent1 2 2 5 2 2" xfId="31392" xr:uid="{8515C7C3-DA2C-42B5-BBB2-A382280FE36B}"/>
    <cellStyle name="60% - Accent1 2 2 5 3" xfId="22892" xr:uid="{905F24DC-3D62-414B-A723-0660DA4A3E06}"/>
    <cellStyle name="60% - Accent1 2 2 6" xfId="9407" xr:uid="{6801F0B5-8687-4E9A-B84E-65DFDF14378B}"/>
    <cellStyle name="60% - Accent1 2 2 6 2" xfId="27232" xr:uid="{DDD8E17E-7504-4681-BB30-E8D98DA75EAE}"/>
    <cellStyle name="60% - Accent1 2 2 7" xfId="18732" xr:uid="{B4B281DE-1FA8-4F63-9A5C-365A334ED0F5}"/>
    <cellStyle name="60% - Accent1 2 3" xfId="1118" xr:uid="{3B1FCBF5-6C7B-4386-A5AA-DA349E82B7BF}"/>
    <cellStyle name="60% - Accent1 2 3 2" xfId="2224" xr:uid="{0A46F2F2-AD9C-4E1E-B23D-6729AE9BDE8F}"/>
    <cellStyle name="60% - Accent1 2 3 2 2" xfId="4304" xr:uid="{CFD4A39C-C9FF-4D61-AF8B-36398681D73C}"/>
    <cellStyle name="60% - Accent1 2 3 2 2 2" xfId="8464" xr:uid="{71C1EE5B-F51D-4623-8EB6-7D4C75C81F80}"/>
    <cellStyle name="60% - Accent1 2 3 2 2 2 2" xfId="17047" xr:uid="{0A439813-1428-4A2C-AD1C-3BBE1F600124}"/>
    <cellStyle name="60% - Accent1 2 3 2 2 2 2 2" xfId="34872" xr:uid="{E4242F0E-5839-476F-9C9A-5B4F26FCC060}"/>
    <cellStyle name="60% - Accent1 2 3 2 2 2 3" xfId="26372" xr:uid="{F0457DAA-0FE7-418F-B446-ADDCE3CDD577}"/>
    <cellStyle name="60% - Accent1 2 3 2 2 3" xfId="12887" xr:uid="{1749F09E-DE27-410E-B2EE-B69C3CB84A26}"/>
    <cellStyle name="60% - Accent1 2 3 2 2 3 2" xfId="30712" xr:uid="{39BDB93B-A9B8-4A04-895B-81FB304E6C66}"/>
    <cellStyle name="60% - Accent1 2 3 2 2 4" xfId="22212" xr:uid="{3D00D1BA-4AE1-4C68-906A-FD228DDE0D03}"/>
    <cellStyle name="60% - Accent1 2 3 2 3" xfId="6384" xr:uid="{A743FA7B-E47F-4D63-B453-B85475E7761A}"/>
    <cellStyle name="60% - Accent1 2 3 2 3 2" xfId="14967" xr:uid="{DD46DFD4-7EB0-439D-9E7A-D496DF3F43E8}"/>
    <cellStyle name="60% - Accent1 2 3 2 3 2 2" xfId="32792" xr:uid="{16F4E7AD-01B0-41D1-B8AB-564334E663B4}"/>
    <cellStyle name="60% - Accent1 2 3 2 3 3" xfId="24292" xr:uid="{BED75E0C-94D9-4336-B9FD-217337BFFDAB}"/>
    <cellStyle name="60% - Accent1 2 3 2 4" xfId="10807" xr:uid="{1ADEF381-DBAE-41A4-A62F-D7D3D62BE061}"/>
    <cellStyle name="60% - Accent1 2 3 2 4 2" xfId="28632" xr:uid="{F57B4A20-5B91-4275-BCB9-140355A76086}"/>
    <cellStyle name="60% - Accent1 2 3 2 5" xfId="20132" xr:uid="{AE674AED-3AD4-4630-8659-3D0B215EFCD0}"/>
    <cellStyle name="60% - Accent1 2 3 3" xfId="3324" xr:uid="{FC772FDD-1B66-4205-A7B7-91A77D771FBA}"/>
    <cellStyle name="60% - Accent1 2 3 3 2" xfId="7484" xr:uid="{C4EDD217-E4FA-4949-99F4-562CAEC2FD39}"/>
    <cellStyle name="60% - Accent1 2 3 3 2 2" xfId="16067" xr:uid="{77AE3534-025E-4964-A9B0-3CCBDE0BED7D}"/>
    <cellStyle name="60% - Accent1 2 3 3 2 2 2" xfId="33892" xr:uid="{31225BB4-C09E-49CA-881D-0F7AF1BC7789}"/>
    <cellStyle name="60% - Accent1 2 3 3 2 3" xfId="25392" xr:uid="{DD13BF74-4585-49F7-A070-4F494C57EB69}"/>
    <cellStyle name="60% - Accent1 2 3 3 3" xfId="11907" xr:uid="{1D8F507C-CD5B-4B20-8AD0-CDFAAFE159BA}"/>
    <cellStyle name="60% - Accent1 2 3 3 3 2" xfId="29732" xr:uid="{1151F91B-6D31-42AD-9FD9-DD0FBA0B7CEB}"/>
    <cellStyle name="60% - Accent1 2 3 3 4" xfId="21232" xr:uid="{CE9AA549-158A-43CE-AFF3-9521F621D784}"/>
    <cellStyle name="60% - Accent1 2 3 4" xfId="5404" xr:uid="{15D7FC26-E02E-48A7-A16F-356113E24792}"/>
    <cellStyle name="60% - Accent1 2 3 4 2" xfId="13987" xr:uid="{D985E1CE-0811-4C07-B08A-A41B5E3177F7}"/>
    <cellStyle name="60% - Accent1 2 3 4 2 2" xfId="31812" xr:uid="{DE734102-831E-4DD9-BBF5-1114B8DB5C23}"/>
    <cellStyle name="60% - Accent1 2 3 4 3" xfId="23312" xr:uid="{0829CE79-7BF0-49DB-86D5-9CF66023DBB9}"/>
    <cellStyle name="60% - Accent1 2 3 5" xfId="9827" xr:uid="{0B78F533-10A8-45EA-9CFA-C270B57C8D12}"/>
    <cellStyle name="60% - Accent1 2 3 5 2" xfId="27652" xr:uid="{1E9D0D69-90EA-4E77-9500-939C1AC3871D}"/>
    <cellStyle name="60% - Accent1 2 3 6" xfId="19152" xr:uid="{CAD3E653-2D47-42F7-9AFB-5DE34D687A1A}"/>
    <cellStyle name="60% - Accent1 2 4" xfId="1744" xr:uid="{CF2094A0-F19A-45C8-AE98-077EB91189A8}"/>
    <cellStyle name="60% - Accent1 2 4 2" xfId="3824" xr:uid="{94A1D13E-2322-418A-AAE4-85A6E73534C9}"/>
    <cellStyle name="60% - Accent1 2 4 2 2" xfId="7984" xr:uid="{55383276-684A-4E81-BDB5-352414A96936}"/>
    <cellStyle name="60% - Accent1 2 4 2 2 2" xfId="16567" xr:uid="{1BC7D97C-2B04-4542-8526-36C97371D822}"/>
    <cellStyle name="60% - Accent1 2 4 2 2 2 2" xfId="34392" xr:uid="{0E86E228-7739-433F-9A91-4C48B5F7A2EF}"/>
    <cellStyle name="60% - Accent1 2 4 2 2 3" xfId="25892" xr:uid="{D31FFD90-6DE8-437C-BCCE-CF5DEC5ADE0F}"/>
    <cellStyle name="60% - Accent1 2 4 2 3" xfId="12407" xr:uid="{40ED9CE3-E934-4A8E-9012-DCF71AFE33C8}"/>
    <cellStyle name="60% - Accent1 2 4 2 3 2" xfId="30232" xr:uid="{51A804E5-75DD-4D6D-AE74-876D99D5280A}"/>
    <cellStyle name="60% - Accent1 2 4 2 4" xfId="21732" xr:uid="{7D9E70B1-15D6-46A3-9EAD-57A7D664ED9F}"/>
    <cellStyle name="60% - Accent1 2 4 3" xfId="5904" xr:uid="{FD137685-93E2-4E7D-8161-23767D625AA9}"/>
    <cellStyle name="60% - Accent1 2 4 3 2" xfId="14487" xr:uid="{54435973-4D8F-4F6A-92FC-92AE288AEEE2}"/>
    <cellStyle name="60% - Accent1 2 4 3 2 2" xfId="32312" xr:uid="{031E3592-C606-4DEF-A857-1560068C3ECF}"/>
    <cellStyle name="60% - Accent1 2 4 3 3" xfId="23812" xr:uid="{FE43FA11-10B2-4651-AA6F-D10E02896A7A}"/>
    <cellStyle name="60% - Accent1 2 4 4" xfId="10327" xr:uid="{3419ABE4-7FEE-4419-9C1F-3B792020331B}"/>
    <cellStyle name="60% - Accent1 2 4 4 2" xfId="28152" xr:uid="{DB712705-10D5-4639-ACD3-06C5456C5619}"/>
    <cellStyle name="60% - Accent1 2 4 5" xfId="19652" xr:uid="{D5DA08B2-108D-495A-9A52-5FE5486C7C3A}"/>
    <cellStyle name="60% - Accent1 2 5" xfId="2844" xr:uid="{1C656552-65E2-4876-8C6A-66B9F44D1074}"/>
    <cellStyle name="60% - Accent1 2 5 2" xfId="7004" xr:uid="{76630827-94FF-4A27-8C70-6F053C6523AB}"/>
    <cellStyle name="60% - Accent1 2 5 2 2" xfId="15587" xr:uid="{D7FA6891-B1C7-4CA3-BB1F-37BD01E2A850}"/>
    <cellStyle name="60% - Accent1 2 5 2 2 2" xfId="33412" xr:uid="{FED088D7-1D3B-4C9C-B9C3-A4AFEA0B2EF1}"/>
    <cellStyle name="60% - Accent1 2 5 2 3" xfId="24912" xr:uid="{745609FD-E5B0-4001-9504-6EA2ED8788EB}"/>
    <cellStyle name="60% - Accent1 2 5 3" xfId="11427" xr:uid="{C630E2F8-8187-4FC7-811B-DF76AFEA805E}"/>
    <cellStyle name="60% - Accent1 2 5 3 2" xfId="29252" xr:uid="{492D4B2E-7D51-423C-8E75-5237ACEB5703}"/>
    <cellStyle name="60% - Accent1 2 5 4" xfId="20752" xr:uid="{E7589804-A593-4541-880B-2B01F379AD2A}"/>
    <cellStyle name="60% - Accent1 2 6" xfId="4924" xr:uid="{9E8E720B-75C7-451F-9E5F-9EAAC89AB09A}"/>
    <cellStyle name="60% - Accent1 2 6 2" xfId="13507" xr:uid="{20A38070-8DB8-47CB-BE09-7BC5BDBE422B}"/>
    <cellStyle name="60% - Accent1 2 6 2 2" xfId="31332" xr:uid="{9ABCC32F-806B-4270-AC33-88BBD51C24F6}"/>
    <cellStyle name="60% - Accent1 2 6 3" xfId="22832" xr:uid="{A749DD75-EFFB-4418-9CCD-B314C82B0508}"/>
    <cellStyle name="60% - Accent1 2 7" xfId="9347" xr:uid="{D16427A1-06E1-4E30-B68B-0E10F1FC0DB4}"/>
    <cellStyle name="60% - Accent1 2 7 2" xfId="27172" xr:uid="{433E249B-BE20-4517-8E9A-4FD9B51D39B8}"/>
    <cellStyle name="60% - Accent1 2 8" xfId="18672" xr:uid="{DE68B51E-B2EE-4466-BFE2-CCEE9C987153}"/>
    <cellStyle name="60% - Accent1 20" xfId="1038" xr:uid="{25C121A1-D0E9-4667-8B31-DAC291C16D76}"/>
    <cellStyle name="60% - Accent1 20 2" xfId="1644" xr:uid="{7895EB5D-C8A1-4ABD-8C11-2DE535F15D8B}"/>
    <cellStyle name="60% - Accent1 20 2 2" xfId="2624" xr:uid="{9B75DD72-3618-4E02-821C-495482CFAFAE}"/>
    <cellStyle name="60% - Accent1 20 2 2 2" xfId="4704" xr:uid="{0B72AD77-C6FA-4611-8CE6-3B128DE0D232}"/>
    <cellStyle name="60% - Accent1 20 2 2 2 2" xfId="8864" xr:uid="{615061F2-E0F5-47FE-9548-97B7B462C52B}"/>
    <cellStyle name="60% - Accent1 20 2 2 2 2 2" xfId="17447" xr:uid="{6855D646-A839-42CD-B148-FC6F00BF0333}"/>
    <cellStyle name="60% - Accent1 20 2 2 2 2 2 2" xfId="35272" xr:uid="{3A41C6E3-6074-4BCE-93A7-21DAAD6F7BDF}"/>
    <cellStyle name="60% - Accent1 20 2 2 2 2 3" xfId="26772" xr:uid="{68425230-0EBB-4F51-A8AB-4F968958FC72}"/>
    <cellStyle name="60% - Accent1 20 2 2 2 3" xfId="13287" xr:uid="{D01B701F-7D00-4934-A4DF-936B4F86CAE7}"/>
    <cellStyle name="60% - Accent1 20 2 2 2 3 2" xfId="31112" xr:uid="{6201180B-1D55-467F-AF4C-652A2B765EF5}"/>
    <cellStyle name="60% - Accent1 20 2 2 2 4" xfId="22612" xr:uid="{00233B94-397D-441F-AE25-5BD02FB1F558}"/>
    <cellStyle name="60% - Accent1 20 2 2 3" xfId="6784" xr:uid="{98592E72-341B-4914-99FD-5A331E707BCF}"/>
    <cellStyle name="60% - Accent1 20 2 2 3 2" xfId="15367" xr:uid="{548AC35E-6EB4-4B3D-97EB-3942840A8F74}"/>
    <cellStyle name="60% - Accent1 20 2 2 3 2 2" xfId="33192" xr:uid="{5376BFE6-9B53-48B1-9C08-A1A04D8D9FE0}"/>
    <cellStyle name="60% - Accent1 20 2 2 3 3" xfId="24692" xr:uid="{AF883E67-E99B-47F9-9167-0843CDF272A1}"/>
    <cellStyle name="60% - Accent1 20 2 2 4" xfId="11207" xr:uid="{C9A94E18-3E02-4B98-9577-F6E930BBE7F6}"/>
    <cellStyle name="60% - Accent1 20 2 2 4 2" xfId="29032" xr:uid="{FF64EF4C-3D21-4248-B399-354B85320FD1}"/>
    <cellStyle name="60% - Accent1 20 2 2 5" xfId="20532" xr:uid="{5BEC3DFD-00FD-4E97-ABF0-B5ACDE1A7624}"/>
    <cellStyle name="60% - Accent1 20 2 3" xfId="3724" xr:uid="{1C037A22-9E45-43B4-B88E-3D65C603C7EC}"/>
    <cellStyle name="60% - Accent1 20 2 3 2" xfId="7884" xr:uid="{C264FCDA-DC43-4BF0-BCA6-0A8BE4F6A46A}"/>
    <cellStyle name="60% - Accent1 20 2 3 2 2" xfId="16467" xr:uid="{43FB9E30-2282-406C-A0BB-619762C8A63E}"/>
    <cellStyle name="60% - Accent1 20 2 3 2 2 2" xfId="34292" xr:uid="{E1ACE9C5-57FC-4CCE-B43C-D21310A2CE66}"/>
    <cellStyle name="60% - Accent1 20 2 3 2 3" xfId="25792" xr:uid="{5F2A7605-8BBB-4801-BCED-EA021B410E32}"/>
    <cellStyle name="60% - Accent1 20 2 3 3" xfId="12307" xr:uid="{D385EA9A-7FF2-4FF3-B8AB-C0006608F5F6}"/>
    <cellStyle name="60% - Accent1 20 2 3 3 2" xfId="30132" xr:uid="{C060DDBB-07D1-467F-BA41-DE8F52ACDE01}"/>
    <cellStyle name="60% - Accent1 20 2 3 4" xfId="21632" xr:uid="{6920CFD7-868D-4489-9393-861ABC01C853}"/>
    <cellStyle name="60% - Accent1 20 2 4" xfId="5804" xr:uid="{120CC57E-8EF2-4CC1-B27C-AFA44D44DE3C}"/>
    <cellStyle name="60% - Accent1 20 2 4 2" xfId="14387" xr:uid="{38D4B399-EEAD-4D98-AEEB-48019492BEA4}"/>
    <cellStyle name="60% - Accent1 20 2 4 2 2" xfId="32212" xr:uid="{7BB04285-F870-4172-BDE2-5AE05A34F054}"/>
    <cellStyle name="60% - Accent1 20 2 4 3" xfId="23712" xr:uid="{FED21AEA-D5C0-42CC-9667-0AA627142848}"/>
    <cellStyle name="60% - Accent1 20 2 5" xfId="10227" xr:uid="{E0D91B44-31F7-424B-B1D0-5EDF49A24B95}"/>
    <cellStyle name="60% - Accent1 20 2 5 2" xfId="28052" xr:uid="{8E2F617E-8139-4837-A488-A8169F61E904}"/>
    <cellStyle name="60% - Accent1 20 2 6" xfId="19552" xr:uid="{58B0A6B1-0FEB-4222-83CD-6F4CF0A204EE}"/>
    <cellStyle name="60% - Accent1 20 3" xfId="2144" xr:uid="{7572BA5E-A4AF-4323-9D91-267DD32D2E6F}"/>
    <cellStyle name="60% - Accent1 20 3 2" xfId="4224" xr:uid="{E794F76F-CFC3-41A3-B0E8-58208B7E1655}"/>
    <cellStyle name="60% - Accent1 20 3 2 2" xfId="8384" xr:uid="{73177C83-F81A-4583-B4BD-5A927DB39D11}"/>
    <cellStyle name="60% - Accent1 20 3 2 2 2" xfId="16967" xr:uid="{2BC83308-C166-4497-9230-34F49F704F8A}"/>
    <cellStyle name="60% - Accent1 20 3 2 2 2 2" xfId="34792" xr:uid="{6992BEB3-54D1-474C-9378-7AE42B0547F6}"/>
    <cellStyle name="60% - Accent1 20 3 2 2 3" xfId="26292" xr:uid="{CA21B908-40B7-42E2-827C-58E87A135D1F}"/>
    <cellStyle name="60% - Accent1 20 3 2 3" xfId="12807" xr:uid="{14817069-A0D4-41CC-B65E-08ECF7D6C79E}"/>
    <cellStyle name="60% - Accent1 20 3 2 3 2" xfId="30632" xr:uid="{D5AE27AB-34E0-4788-885D-EA0C8C237B2B}"/>
    <cellStyle name="60% - Accent1 20 3 2 4" xfId="22132" xr:uid="{773B4CEB-4F9A-42E0-8DD7-10CC01EC0EB2}"/>
    <cellStyle name="60% - Accent1 20 3 3" xfId="6304" xr:uid="{C4C2AE18-3584-4CA5-91C3-5A54455E2D55}"/>
    <cellStyle name="60% - Accent1 20 3 3 2" xfId="14887" xr:uid="{53ED43D8-A643-40AB-BF32-061D71287A17}"/>
    <cellStyle name="60% - Accent1 20 3 3 2 2" xfId="32712" xr:uid="{56E22802-BD8C-4111-92BC-93C51AA337B7}"/>
    <cellStyle name="60% - Accent1 20 3 3 3" xfId="24212" xr:uid="{5998D4DE-9F43-4E69-B379-734D1B0EAAAA}"/>
    <cellStyle name="60% - Accent1 20 3 4" xfId="10727" xr:uid="{0CCA194F-5ADF-4B9B-9195-1B08D0E142AA}"/>
    <cellStyle name="60% - Accent1 20 3 4 2" xfId="28552" xr:uid="{9737E55B-C5BA-4137-89F2-23EA51854F07}"/>
    <cellStyle name="60% - Accent1 20 3 5" xfId="20052" xr:uid="{EFCC8D98-E9DC-469B-9071-A6D22F370187}"/>
    <cellStyle name="60% - Accent1 20 4" xfId="3244" xr:uid="{D88A96E9-20C9-419D-A4CC-3F6A89C95B42}"/>
    <cellStyle name="60% - Accent1 20 4 2" xfId="7404" xr:uid="{CBD5B92D-2A24-4C4F-A46F-B83F20B30E6C}"/>
    <cellStyle name="60% - Accent1 20 4 2 2" xfId="15987" xr:uid="{D1802794-125C-49B5-BEE9-9D5886A4491D}"/>
    <cellStyle name="60% - Accent1 20 4 2 2 2" xfId="33812" xr:uid="{288A155B-54DB-46A7-B4B7-4071E25E7B73}"/>
    <cellStyle name="60% - Accent1 20 4 2 3" xfId="25312" xr:uid="{3493DDE0-FBD4-414F-91BD-83FB6C3279EA}"/>
    <cellStyle name="60% - Accent1 20 4 3" xfId="11827" xr:uid="{A9DBD53A-B5D3-4FA6-902B-36547F8D6023}"/>
    <cellStyle name="60% - Accent1 20 4 3 2" xfId="29652" xr:uid="{A0B2EACA-0660-4337-A60F-A7499F1BB9F0}"/>
    <cellStyle name="60% - Accent1 20 4 4" xfId="21152" xr:uid="{74310C72-63BE-4972-9932-489EA8AC2B38}"/>
    <cellStyle name="60% - Accent1 20 5" xfId="5324" xr:uid="{909CC7A5-1038-458B-B6B4-101C011C16A1}"/>
    <cellStyle name="60% - Accent1 20 5 2" xfId="13907" xr:uid="{27321EBE-37D1-47B4-960A-C93B46A6F169}"/>
    <cellStyle name="60% - Accent1 20 5 2 2" xfId="31732" xr:uid="{329059A9-B479-4A3B-AD59-8A0423E8B5E0}"/>
    <cellStyle name="60% - Accent1 20 5 3" xfId="23232" xr:uid="{995FE8C0-8343-42A7-9BCD-5C6F903FD91A}"/>
    <cellStyle name="60% - Accent1 20 6" xfId="9747" xr:uid="{83BAC7BA-DAB6-4A76-B494-E9EA3BEE0605}"/>
    <cellStyle name="60% - Accent1 20 6 2" xfId="27572" xr:uid="{1B345D55-46D3-41D0-B57C-3AC531057E69}"/>
    <cellStyle name="60% - Accent1 20 7" xfId="19072" xr:uid="{4B0152F9-402D-4060-A936-CA6A2CA9F8A9}"/>
    <cellStyle name="60% - Accent1 200" xfId="38133" xr:uid="{135A7418-2893-4834-8121-9DB6968BFEE3}"/>
    <cellStyle name="60% - Accent1 201" xfId="38153" xr:uid="{DE4D9EF8-705A-4F39-A625-FAFDD658A333}"/>
    <cellStyle name="60% - Accent1 202" xfId="38173" xr:uid="{DCBE5079-7181-43DC-9A3F-F86B49A4068E}"/>
    <cellStyle name="60% - Accent1 203" xfId="38193" xr:uid="{AD1F5FD4-4159-418F-84BF-7FE1F7A9DD55}"/>
    <cellStyle name="60% - Accent1 204" xfId="38213" xr:uid="{089F212C-ED99-4E44-8949-8CC8E535CBDF}"/>
    <cellStyle name="60% - Accent1 205" xfId="38233" xr:uid="{290AC448-99DA-45B1-B1A7-0E6629062CE2}"/>
    <cellStyle name="60% - Accent1 206" xfId="38253" xr:uid="{6300998F-07E4-418D-A930-521FC2BA89AC}"/>
    <cellStyle name="60% - Accent1 207" xfId="38273" xr:uid="{C44C33E9-4158-45CC-82C2-9334744F7C8F}"/>
    <cellStyle name="60% - Accent1 208" xfId="38293" xr:uid="{B9ADA0C7-5146-4623-B82E-6E65B4C68752}"/>
    <cellStyle name="60% - Accent1 209" xfId="38313" xr:uid="{DAF5B121-31CF-4DD3-8AF0-586BF77C3196}"/>
    <cellStyle name="60% - Accent1 21" xfId="1058" xr:uid="{2E061A1D-691C-424D-AC5A-BD652A122533}"/>
    <cellStyle name="60% - Accent1 21 2" xfId="1664" xr:uid="{28323FF3-593C-434F-BFA2-96AC3DDE1C9D}"/>
    <cellStyle name="60% - Accent1 21 2 2" xfId="2644" xr:uid="{C01C160C-B1B4-487F-9F32-7D97F5B2995F}"/>
    <cellStyle name="60% - Accent1 21 2 2 2" xfId="4724" xr:uid="{9A9D15C8-19C5-4B32-91F3-7F65F26EE6DA}"/>
    <cellStyle name="60% - Accent1 21 2 2 2 2" xfId="8884" xr:uid="{EC764E3D-DF3C-40DC-8411-4899D51A098D}"/>
    <cellStyle name="60% - Accent1 21 2 2 2 2 2" xfId="17467" xr:uid="{8E50E624-6738-48E5-800A-FE1788C7C597}"/>
    <cellStyle name="60% - Accent1 21 2 2 2 2 2 2" xfId="35292" xr:uid="{9AB985A9-CDBB-40FB-8792-6B593EB62FC4}"/>
    <cellStyle name="60% - Accent1 21 2 2 2 2 3" xfId="26792" xr:uid="{D560B13B-FE39-4905-B96B-A878B720E762}"/>
    <cellStyle name="60% - Accent1 21 2 2 2 3" xfId="13307" xr:uid="{BAC73D3D-D1FE-4697-93C4-DEF73F173593}"/>
    <cellStyle name="60% - Accent1 21 2 2 2 3 2" xfId="31132" xr:uid="{FEF8BBF3-63D9-4DAD-9A60-FC2BEB74DF00}"/>
    <cellStyle name="60% - Accent1 21 2 2 2 4" xfId="22632" xr:uid="{8A9119F4-CDAD-4813-9814-1FC500ECB624}"/>
    <cellStyle name="60% - Accent1 21 2 2 3" xfId="6804" xr:uid="{D689DCFA-108F-40C7-BB3A-F9DBA062E0AC}"/>
    <cellStyle name="60% - Accent1 21 2 2 3 2" xfId="15387" xr:uid="{D8C48C46-FA6D-46E0-BF4F-B91F86EC2043}"/>
    <cellStyle name="60% - Accent1 21 2 2 3 2 2" xfId="33212" xr:uid="{09D11D91-80DE-4FB2-8C4B-95EABC585B9C}"/>
    <cellStyle name="60% - Accent1 21 2 2 3 3" xfId="24712" xr:uid="{EC372722-AD94-40BC-8A96-D37B0B50D6D7}"/>
    <cellStyle name="60% - Accent1 21 2 2 4" xfId="11227" xr:uid="{4A61F0FD-566A-4E03-B69B-48AD6A9474BA}"/>
    <cellStyle name="60% - Accent1 21 2 2 4 2" xfId="29052" xr:uid="{4FCA7A96-2C16-49D3-AC66-726872DC5E60}"/>
    <cellStyle name="60% - Accent1 21 2 2 5" xfId="20552" xr:uid="{75CD7E17-90A0-4512-8005-5EDF3C1B0489}"/>
    <cellStyle name="60% - Accent1 21 2 3" xfId="3744" xr:uid="{5E0EC5DC-E46B-406A-9178-62C3C61C2AF0}"/>
    <cellStyle name="60% - Accent1 21 2 3 2" xfId="7904" xr:uid="{14D97EC7-2AF2-45FB-8125-7E421C5F763B}"/>
    <cellStyle name="60% - Accent1 21 2 3 2 2" xfId="16487" xr:uid="{1433F244-EDAD-4F20-B553-3EA25A3028F0}"/>
    <cellStyle name="60% - Accent1 21 2 3 2 2 2" xfId="34312" xr:uid="{4BE2D492-04BB-44F2-B6DB-6B931C21DAE3}"/>
    <cellStyle name="60% - Accent1 21 2 3 2 3" xfId="25812" xr:uid="{90E400A1-CF7E-4899-92BA-01210B8096F8}"/>
    <cellStyle name="60% - Accent1 21 2 3 3" xfId="12327" xr:uid="{5AFE1E1B-84CE-4F1E-A0F4-98EFFDBD3F17}"/>
    <cellStyle name="60% - Accent1 21 2 3 3 2" xfId="30152" xr:uid="{65C1B677-EB3C-4D4B-AF54-9F7F56C11793}"/>
    <cellStyle name="60% - Accent1 21 2 3 4" xfId="21652" xr:uid="{22051C82-E1E8-4477-8983-2B221CC49191}"/>
    <cellStyle name="60% - Accent1 21 2 4" xfId="5824" xr:uid="{6FBC0F7E-1932-4979-B7F6-7DDB49DCAC8B}"/>
    <cellStyle name="60% - Accent1 21 2 4 2" xfId="14407" xr:uid="{6C0336CE-2089-4723-B1BE-0DA6A5049708}"/>
    <cellStyle name="60% - Accent1 21 2 4 2 2" xfId="32232" xr:uid="{E1A147AE-DF08-4885-B5B2-EFC7BF029D4F}"/>
    <cellStyle name="60% - Accent1 21 2 4 3" xfId="23732" xr:uid="{9D63ED63-3B9F-4749-9DB2-9B387D470424}"/>
    <cellStyle name="60% - Accent1 21 2 5" xfId="10247" xr:uid="{B9F66ADA-C2BF-44A7-9CF5-2C0F6D7A34EA}"/>
    <cellStyle name="60% - Accent1 21 2 5 2" xfId="28072" xr:uid="{50FCE85F-0C44-49F1-B5B6-8E6F3953894D}"/>
    <cellStyle name="60% - Accent1 21 2 6" xfId="19572" xr:uid="{B11D269D-A058-4BF1-B2E2-C00EF9373249}"/>
    <cellStyle name="60% - Accent1 21 3" xfId="2164" xr:uid="{F3C6CF63-AD68-4939-9350-A7F5D196A1AE}"/>
    <cellStyle name="60% - Accent1 21 3 2" xfId="4244" xr:uid="{B49EEA08-84BC-416F-8751-A9FF673FD4CD}"/>
    <cellStyle name="60% - Accent1 21 3 2 2" xfId="8404" xr:uid="{C2BFDC0B-75D5-4C90-9D04-1283932C2850}"/>
    <cellStyle name="60% - Accent1 21 3 2 2 2" xfId="16987" xr:uid="{C0717604-B8B5-4AE4-8770-1D46823DDFB2}"/>
    <cellStyle name="60% - Accent1 21 3 2 2 2 2" xfId="34812" xr:uid="{A4C6187B-4493-4544-A1A8-E9FEA1A33D10}"/>
    <cellStyle name="60% - Accent1 21 3 2 2 3" xfId="26312" xr:uid="{1FFD5E97-537A-4D99-8FE2-6FD2697A7E68}"/>
    <cellStyle name="60% - Accent1 21 3 2 3" xfId="12827" xr:uid="{68091F82-532C-424A-AD6F-96DDBD3AC580}"/>
    <cellStyle name="60% - Accent1 21 3 2 3 2" xfId="30652" xr:uid="{C6FD0CE4-2C85-4F63-A71A-62EA8CF1CB4B}"/>
    <cellStyle name="60% - Accent1 21 3 2 4" xfId="22152" xr:uid="{7E9B7B2C-FF97-4049-9395-5AC95E48BD1D}"/>
    <cellStyle name="60% - Accent1 21 3 3" xfId="6324" xr:uid="{360A9D81-7542-4D80-B79D-0A002FB27D2B}"/>
    <cellStyle name="60% - Accent1 21 3 3 2" xfId="14907" xr:uid="{2427F11E-E435-480E-817B-51B640DC683E}"/>
    <cellStyle name="60% - Accent1 21 3 3 2 2" xfId="32732" xr:uid="{BF51B6CA-1931-44F0-AF07-E7FD32E1E215}"/>
    <cellStyle name="60% - Accent1 21 3 3 3" xfId="24232" xr:uid="{7A8B3C56-FA6C-4342-973D-99EBE9FD4494}"/>
    <cellStyle name="60% - Accent1 21 3 4" xfId="10747" xr:uid="{81559CBC-6D83-45B9-8114-2A035F26FAD6}"/>
    <cellStyle name="60% - Accent1 21 3 4 2" xfId="28572" xr:uid="{5504D81B-30C7-4306-931E-C4B29D732EA2}"/>
    <cellStyle name="60% - Accent1 21 3 5" xfId="20072" xr:uid="{19AA06BC-565A-4210-B1C6-F02F2F001820}"/>
    <cellStyle name="60% - Accent1 21 4" xfId="3264" xr:uid="{73DFE3F0-8187-4D48-BC7E-5CE2C233F6A5}"/>
    <cellStyle name="60% - Accent1 21 4 2" xfId="7424" xr:uid="{0AD3CA58-6CF4-4A6B-B756-23B2546CA43D}"/>
    <cellStyle name="60% - Accent1 21 4 2 2" xfId="16007" xr:uid="{EEB34A2C-F1E4-4998-8C2B-56A989DA07BF}"/>
    <cellStyle name="60% - Accent1 21 4 2 2 2" xfId="33832" xr:uid="{F1F8EDE6-8CE4-43E2-ADF1-E926D01133E7}"/>
    <cellStyle name="60% - Accent1 21 4 2 3" xfId="25332" xr:uid="{511A5E25-32F6-4ADF-AC9E-1D22D4A9EBA6}"/>
    <cellStyle name="60% - Accent1 21 4 3" xfId="11847" xr:uid="{CBAB3BB7-5CDB-4B4B-93E4-C6888B129665}"/>
    <cellStyle name="60% - Accent1 21 4 3 2" xfId="29672" xr:uid="{7533A1DB-1374-4728-B1CF-0EA125F31245}"/>
    <cellStyle name="60% - Accent1 21 4 4" xfId="21172" xr:uid="{4FBB633F-0597-4AEA-B49E-CF2FC5A8ECFD}"/>
    <cellStyle name="60% - Accent1 21 5" xfId="5344" xr:uid="{8C999F47-0D1D-420D-8DB2-1631076E13F5}"/>
    <cellStyle name="60% - Accent1 21 5 2" xfId="13927" xr:uid="{2A04C8FC-BFBE-405B-A1B6-206C45B4E2FD}"/>
    <cellStyle name="60% - Accent1 21 5 2 2" xfId="31752" xr:uid="{1569C1B1-D683-4A66-8386-AEC18FFDDBF7}"/>
    <cellStyle name="60% - Accent1 21 5 3" xfId="23252" xr:uid="{AE522A0C-4E66-404E-ACF4-A57820816592}"/>
    <cellStyle name="60% - Accent1 21 6" xfId="9767" xr:uid="{69862B66-9056-4D65-A852-2D4D6FCB3898}"/>
    <cellStyle name="60% - Accent1 21 6 2" xfId="27592" xr:uid="{229AF37A-709E-4239-AABC-CA5D49DC9C98}"/>
    <cellStyle name="60% - Accent1 21 7" xfId="19092" xr:uid="{6C421B22-FB0B-457B-8CAA-40B4A33D83FB}"/>
    <cellStyle name="60% - Accent1 210" xfId="38333" xr:uid="{6FAC139F-06CB-4498-8D49-7171CEDB2686}"/>
    <cellStyle name="60% - Accent1 211" xfId="38353" xr:uid="{C65726D0-6B12-4CEC-B363-D9306E84ED24}"/>
    <cellStyle name="60% - Accent1 212" xfId="38373" xr:uid="{7F55FC88-8AB4-4C10-BE5B-4D5E71BEBB62}"/>
    <cellStyle name="60% - Accent1 213" xfId="38393" xr:uid="{C85AF058-8A6E-4CF3-A2AD-0CEF0D6B52CD}"/>
    <cellStyle name="60% - Accent1 214" xfId="38413" xr:uid="{54EBA68C-D009-4BD5-A010-74177D920FC4}"/>
    <cellStyle name="60% - Accent1 215" xfId="38433" xr:uid="{AB5B62D5-58FB-4043-98BF-A58080604900}"/>
    <cellStyle name="60% - Accent1 216" xfId="38453" xr:uid="{E563DB32-8AD8-4836-8579-173D0FC2CE14}"/>
    <cellStyle name="60% - Accent1 217" xfId="38473" xr:uid="{355FB51C-2982-4986-A331-0CFA9DB7CCFE}"/>
    <cellStyle name="60% - Accent1 218" xfId="38493" xr:uid="{22DC5503-9767-4E8F-9947-CD670DCA2B3E}"/>
    <cellStyle name="60% - Accent1 219" xfId="38513" xr:uid="{291A71AF-DAD4-4439-B804-B2F86F12FB0A}"/>
    <cellStyle name="60% - Accent1 22" xfId="1078" xr:uid="{8AA15127-602A-4BB0-BF40-A3C7FF09BE90}"/>
    <cellStyle name="60% - Accent1 22 2" xfId="1684" xr:uid="{C5878725-BD4F-48CC-A01A-42A74F0C11CA}"/>
    <cellStyle name="60% - Accent1 22 2 2" xfId="2664" xr:uid="{D39B2DCC-FCC1-425A-B97E-3EE81D6BF469}"/>
    <cellStyle name="60% - Accent1 22 2 2 2" xfId="4744" xr:uid="{B6FA8CE3-7090-4CF7-AA93-A97E62EA7198}"/>
    <cellStyle name="60% - Accent1 22 2 2 2 2" xfId="8904" xr:uid="{E1AA8F2A-E4A4-4A98-B522-1884D9931F00}"/>
    <cellStyle name="60% - Accent1 22 2 2 2 2 2" xfId="17487" xr:uid="{1A81AFC0-F0E0-474C-87B9-1EB05EB61E2D}"/>
    <cellStyle name="60% - Accent1 22 2 2 2 2 2 2" xfId="35312" xr:uid="{A01E3606-E455-490B-BB5D-9288EFE9FB5A}"/>
    <cellStyle name="60% - Accent1 22 2 2 2 2 3" xfId="26812" xr:uid="{6FA99D71-E166-41DE-897D-FFC9F4E0EEAD}"/>
    <cellStyle name="60% - Accent1 22 2 2 2 3" xfId="13327" xr:uid="{377C12E5-9F2A-4DC5-A4DE-A39C6FD0AD5D}"/>
    <cellStyle name="60% - Accent1 22 2 2 2 3 2" xfId="31152" xr:uid="{21AB3C09-0630-4D0B-B533-8E124C68E134}"/>
    <cellStyle name="60% - Accent1 22 2 2 2 4" xfId="22652" xr:uid="{AF0EF04F-7FFF-4C83-ABE7-9D2ED8A64DE9}"/>
    <cellStyle name="60% - Accent1 22 2 2 3" xfId="6824" xr:uid="{BDFB62A3-63D3-4810-A90A-3266983AE4C3}"/>
    <cellStyle name="60% - Accent1 22 2 2 3 2" xfId="15407" xr:uid="{D3EADA4A-4F6C-4BC8-9430-BEAEF665C6EF}"/>
    <cellStyle name="60% - Accent1 22 2 2 3 2 2" xfId="33232" xr:uid="{B65E25F4-FA5E-47F0-A175-1E969DFCE945}"/>
    <cellStyle name="60% - Accent1 22 2 2 3 3" xfId="24732" xr:uid="{99283AC5-CDAC-404F-A8D4-10D56CCCAA56}"/>
    <cellStyle name="60% - Accent1 22 2 2 4" xfId="11247" xr:uid="{70A39DE0-D692-4520-9ADC-388C00E73425}"/>
    <cellStyle name="60% - Accent1 22 2 2 4 2" xfId="29072" xr:uid="{F03A3D44-2494-4DDF-8E1E-1482DC2B85EC}"/>
    <cellStyle name="60% - Accent1 22 2 2 5" xfId="20572" xr:uid="{D42C26BD-6752-45F4-A2CC-DE87FB251713}"/>
    <cellStyle name="60% - Accent1 22 2 3" xfId="3764" xr:uid="{2625F434-0A5A-441B-9646-6CDB7C8A5B43}"/>
    <cellStyle name="60% - Accent1 22 2 3 2" xfId="7924" xr:uid="{29D2C74D-67C4-40FA-BD4A-BEA2935C3545}"/>
    <cellStyle name="60% - Accent1 22 2 3 2 2" xfId="16507" xr:uid="{08C7CCB3-32F1-431D-8427-D6FE3EFDE89B}"/>
    <cellStyle name="60% - Accent1 22 2 3 2 2 2" xfId="34332" xr:uid="{B9DC4D8A-CD9E-468B-8D8B-D7987AC31A86}"/>
    <cellStyle name="60% - Accent1 22 2 3 2 3" xfId="25832" xr:uid="{7977B7F8-FE6D-4013-8121-FAD146ADDEDA}"/>
    <cellStyle name="60% - Accent1 22 2 3 3" xfId="12347" xr:uid="{0BA40664-401B-423B-AC09-83210B1144DE}"/>
    <cellStyle name="60% - Accent1 22 2 3 3 2" xfId="30172" xr:uid="{D23826A9-B615-4A26-A982-DA8C57774189}"/>
    <cellStyle name="60% - Accent1 22 2 3 4" xfId="21672" xr:uid="{518B83BE-1212-4734-86E3-3DF1F967D9F8}"/>
    <cellStyle name="60% - Accent1 22 2 4" xfId="5844" xr:uid="{5284BC37-7E16-4A6B-A0AF-94A687991ED8}"/>
    <cellStyle name="60% - Accent1 22 2 4 2" xfId="14427" xr:uid="{7781453B-0536-4739-B4C0-072F723BC771}"/>
    <cellStyle name="60% - Accent1 22 2 4 2 2" xfId="32252" xr:uid="{4F28CFF4-F5D3-4BC8-B2D3-F84FB4CB9063}"/>
    <cellStyle name="60% - Accent1 22 2 4 3" xfId="23752" xr:uid="{1B2C9DAB-B740-4147-9315-EB36F97C4513}"/>
    <cellStyle name="60% - Accent1 22 2 5" xfId="10267" xr:uid="{DDB50C5D-EF80-45F9-B394-06121A85F9A9}"/>
    <cellStyle name="60% - Accent1 22 2 5 2" xfId="28092" xr:uid="{0B560797-2E7E-44D7-8EAA-47E6E3592D4D}"/>
    <cellStyle name="60% - Accent1 22 2 6" xfId="19592" xr:uid="{A1C7B7ED-2103-4DD0-A833-AD81A8630A3B}"/>
    <cellStyle name="60% - Accent1 22 3" xfId="2184" xr:uid="{F5190B17-8A76-4414-8AC9-7ADE2B64F4C3}"/>
    <cellStyle name="60% - Accent1 22 3 2" xfId="4264" xr:uid="{B949C497-78D8-470A-9329-3977C2E60B93}"/>
    <cellStyle name="60% - Accent1 22 3 2 2" xfId="8424" xr:uid="{DEBF7FFE-ED2C-42A0-87ED-0E24CCAA1FA0}"/>
    <cellStyle name="60% - Accent1 22 3 2 2 2" xfId="17007" xr:uid="{D9BF3217-1BB1-41CC-AA63-2DC2009FFF5E}"/>
    <cellStyle name="60% - Accent1 22 3 2 2 2 2" xfId="34832" xr:uid="{41C853A0-FA38-4B84-B6FF-9320E5FAE6D1}"/>
    <cellStyle name="60% - Accent1 22 3 2 2 3" xfId="26332" xr:uid="{52C56E08-0F58-4F67-A058-3A001610982B}"/>
    <cellStyle name="60% - Accent1 22 3 2 3" xfId="12847" xr:uid="{730ED3F4-A59E-4E8A-A157-92EBCD1C72F3}"/>
    <cellStyle name="60% - Accent1 22 3 2 3 2" xfId="30672" xr:uid="{4B3497F9-C3A4-4D38-8E96-5DD094E0CEFB}"/>
    <cellStyle name="60% - Accent1 22 3 2 4" xfId="22172" xr:uid="{625E8747-B6CA-49FA-8ED6-856A8F7669AC}"/>
    <cellStyle name="60% - Accent1 22 3 3" xfId="6344" xr:uid="{9C557F4D-16F3-4F1E-ABCF-470A5F7A99D4}"/>
    <cellStyle name="60% - Accent1 22 3 3 2" xfId="14927" xr:uid="{DCACA6E8-809D-47CF-A74D-AF6B9231813F}"/>
    <cellStyle name="60% - Accent1 22 3 3 2 2" xfId="32752" xr:uid="{089E9A7A-80E9-45F8-B334-4526C6507CFB}"/>
    <cellStyle name="60% - Accent1 22 3 3 3" xfId="24252" xr:uid="{09E433B5-54A2-4774-941E-8D5BB96035CF}"/>
    <cellStyle name="60% - Accent1 22 3 4" xfId="10767" xr:uid="{F6850D32-141F-481F-8B72-C6852B8E3406}"/>
    <cellStyle name="60% - Accent1 22 3 4 2" xfId="28592" xr:uid="{F05FD93A-467C-4670-A446-B5CEFEA53647}"/>
    <cellStyle name="60% - Accent1 22 3 5" xfId="20092" xr:uid="{DC250F9F-DA07-48F3-B7ED-FBE0F545BC60}"/>
    <cellStyle name="60% - Accent1 22 4" xfId="3284" xr:uid="{C34F8FDA-E94D-4D84-A7CD-043D540CAF76}"/>
    <cellStyle name="60% - Accent1 22 4 2" xfId="7444" xr:uid="{BF231DE6-FFC0-44B3-9F4F-8995D3DCCFE7}"/>
    <cellStyle name="60% - Accent1 22 4 2 2" xfId="16027" xr:uid="{ECF7BBF9-F8C5-4E4E-9C52-C18105B945B5}"/>
    <cellStyle name="60% - Accent1 22 4 2 2 2" xfId="33852" xr:uid="{6DF8582B-4F65-4DA8-A2E2-19774064FCA4}"/>
    <cellStyle name="60% - Accent1 22 4 2 3" xfId="25352" xr:uid="{F6A46729-8EC2-4E68-92D3-9EE4129F37B6}"/>
    <cellStyle name="60% - Accent1 22 4 3" xfId="11867" xr:uid="{A62F25F6-411E-482C-BFBD-1507BF82C9FA}"/>
    <cellStyle name="60% - Accent1 22 4 3 2" xfId="29692" xr:uid="{6E92A45D-467E-43F7-A380-BA9704E45742}"/>
    <cellStyle name="60% - Accent1 22 4 4" xfId="21192" xr:uid="{DD56695B-6180-497B-86EF-2DD55E856EF6}"/>
    <cellStyle name="60% - Accent1 22 5" xfId="5364" xr:uid="{93D6922F-EC87-453A-9471-AC1B08D07771}"/>
    <cellStyle name="60% - Accent1 22 5 2" xfId="13947" xr:uid="{321C74F4-AB81-4C62-813C-7CF2F57FC18E}"/>
    <cellStyle name="60% - Accent1 22 5 2 2" xfId="31772" xr:uid="{998C06ED-E52D-4A40-821F-F8C554B5CBF7}"/>
    <cellStyle name="60% - Accent1 22 5 3" xfId="23272" xr:uid="{20CAAE14-32F8-4281-ABAA-C11BE123EFC0}"/>
    <cellStyle name="60% - Accent1 22 6" xfId="9787" xr:uid="{E2C20991-F7F7-48B9-9F61-20009E2FB6B5}"/>
    <cellStyle name="60% - Accent1 22 6 2" xfId="27612" xr:uid="{36604CA8-9F1A-4E9F-9288-95E15BC9EB4E}"/>
    <cellStyle name="60% - Accent1 22 7" xfId="19112" xr:uid="{5EDB5E55-3C07-40BD-B64B-3B8C577D800D}"/>
    <cellStyle name="60% - Accent1 220" xfId="38533" xr:uid="{FF626C7B-BEF3-47C4-9B89-D3E5D2E5AE9A}"/>
    <cellStyle name="60% - Accent1 221" xfId="38553" xr:uid="{0ADBFE95-5B84-4337-BD4E-96370A3EA172}"/>
    <cellStyle name="60% - Accent1 222" xfId="38573" xr:uid="{76723AA6-57D0-4EBF-92CC-D62BC4E678F3}"/>
    <cellStyle name="60% - Accent1 223" xfId="38593" xr:uid="{EE442607-CF76-40A5-AEFB-740C49E24E53}"/>
    <cellStyle name="60% - Accent1 224" xfId="38613" xr:uid="{21005E5F-898C-45D0-832C-24409D6A684A}"/>
    <cellStyle name="60% - Accent1 225" xfId="38633" xr:uid="{43BA9A94-FDF3-4D5E-996E-DEA3CC83B828}"/>
    <cellStyle name="60% - Accent1 226" xfId="38653" xr:uid="{68159DF6-85A1-4566-B519-CBA5961D1AEC}"/>
    <cellStyle name="60% - Accent1 227" xfId="38673" xr:uid="{C3AB6D2B-2E9D-4FAB-9F34-4F77407F86F6}"/>
    <cellStyle name="60% - Accent1 228" xfId="38693" xr:uid="{19CA958C-3D94-4C78-B88E-642087A5FBFF}"/>
    <cellStyle name="60% - Accent1 229" xfId="38713" xr:uid="{370AC544-E05D-48A0-A1E6-230166A77121}"/>
    <cellStyle name="60% - Accent1 23" xfId="1098" xr:uid="{A81CD923-6BB5-4BA1-ABA5-B065AD403CE3}"/>
    <cellStyle name="60% - Accent1 23 2" xfId="1704" xr:uid="{9782CE18-07F5-4F10-AAA2-93E73BB85B53}"/>
    <cellStyle name="60% - Accent1 23 2 2" xfId="2684" xr:uid="{BA92118D-2AAC-4A21-A181-707EA665930C}"/>
    <cellStyle name="60% - Accent1 23 2 2 2" xfId="4764" xr:uid="{CDF4B336-EA97-4837-98E9-D609D254878B}"/>
    <cellStyle name="60% - Accent1 23 2 2 2 2" xfId="8924" xr:uid="{A55F6C59-4132-478F-86AF-4D7D8B58936A}"/>
    <cellStyle name="60% - Accent1 23 2 2 2 2 2" xfId="17507" xr:uid="{1B71A5DD-1338-4B39-A0F9-1BF54BAFAE82}"/>
    <cellStyle name="60% - Accent1 23 2 2 2 2 2 2" xfId="35332" xr:uid="{5AA0BBF1-233C-4E3B-95EB-C91976066128}"/>
    <cellStyle name="60% - Accent1 23 2 2 2 2 3" xfId="26832" xr:uid="{02842C4A-4D1A-4C68-8F09-A30D61D32272}"/>
    <cellStyle name="60% - Accent1 23 2 2 2 3" xfId="13347" xr:uid="{64ED862E-0448-4AEF-9B01-F492476D80FE}"/>
    <cellStyle name="60% - Accent1 23 2 2 2 3 2" xfId="31172" xr:uid="{C399B547-3473-418D-A504-310AEA7D9EDB}"/>
    <cellStyle name="60% - Accent1 23 2 2 2 4" xfId="22672" xr:uid="{BD414BFA-AF5D-4DE0-A5BE-3BFE82E68850}"/>
    <cellStyle name="60% - Accent1 23 2 2 3" xfId="6844" xr:uid="{98C94CAC-495B-4CEB-9FAE-B95DD8E2618A}"/>
    <cellStyle name="60% - Accent1 23 2 2 3 2" xfId="15427" xr:uid="{51CBB88D-51E8-469C-BCA7-737BDAAB825D}"/>
    <cellStyle name="60% - Accent1 23 2 2 3 2 2" xfId="33252" xr:uid="{E3C65004-F2F3-4AA0-B7B1-9E6369DAD27A}"/>
    <cellStyle name="60% - Accent1 23 2 2 3 3" xfId="24752" xr:uid="{1F696A82-B7CC-4CD6-9B12-B075C81465D2}"/>
    <cellStyle name="60% - Accent1 23 2 2 4" xfId="11267" xr:uid="{A9221D52-56AD-42EC-B1B9-A3942E389849}"/>
    <cellStyle name="60% - Accent1 23 2 2 4 2" xfId="29092" xr:uid="{28442984-ECBD-4A0A-BB8C-E60E106404B7}"/>
    <cellStyle name="60% - Accent1 23 2 2 5" xfId="20592" xr:uid="{669FC55D-7FB5-43BA-9B17-F47A4DE95693}"/>
    <cellStyle name="60% - Accent1 23 2 3" xfId="3784" xr:uid="{307A4A0A-1125-474B-98BA-76EC4CB123B1}"/>
    <cellStyle name="60% - Accent1 23 2 3 2" xfId="7944" xr:uid="{8923AFDD-2CD4-4BAB-A99B-1A9C881A99B9}"/>
    <cellStyle name="60% - Accent1 23 2 3 2 2" xfId="16527" xr:uid="{BD2A912B-A22F-4CC0-BDB8-ED3F8877BCB0}"/>
    <cellStyle name="60% - Accent1 23 2 3 2 2 2" xfId="34352" xr:uid="{BE1A4FA7-177A-4577-A6E4-DBE05D3EE7FE}"/>
    <cellStyle name="60% - Accent1 23 2 3 2 3" xfId="25852" xr:uid="{54ADEDEC-F45C-406F-A2AE-7A3505472B72}"/>
    <cellStyle name="60% - Accent1 23 2 3 3" xfId="12367" xr:uid="{6D5C6E9D-23C6-4C51-846A-6B7B03CA2DD8}"/>
    <cellStyle name="60% - Accent1 23 2 3 3 2" xfId="30192" xr:uid="{67E569AC-4498-4CB0-B885-0D44DA25AF20}"/>
    <cellStyle name="60% - Accent1 23 2 3 4" xfId="21692" xr:uid="{DB137A58-F5DD-43EF-9727-F6DA13312364}"/>
    <cellStyle name="60% - Accent1 23 2 4" xfId="5864" xr:uid="{D9EB1110-2E16-4407-B2DC-293F83DD3B4B}"/>
    <cellStyle name="60% - Accent1 23 2 4 2" xfId="14447" xr:uid="{0D34B713-0A98-4412-930D-BAD2E0A3BD57}"/>
    <cellStyle name="60% - Accent1 23 2 4 2 2" xfId="32272" xr:uid="{14FF13E6-6EDD-4FF4-BFA3-AE1B33C93009}"/>
    <cellStyle name="60% - Accent1 23 2 4 3" xfId="23772" xr:uid="{73187CF7-B99F-458A-BF7D-E37B73DA9F02}"/>
    <cellStyle name="60% - Accent1 23 2 5" xfId="10287" xr:uid="{66DBE158-9AB9-4067-BD80-4FD25BC928EB}"/>
    <cellStyle name="60% - Accent1 23 2 5 2" xfId="28112" xr:uid="{F74412B0-41D7-4ACA-A1F7-CC4C963232CD}"/>
    <cellStyle name="60% - Accent1 23 2 6" xfId="19612" xr:uid="{D153DB75-17CB-491F-8A7F-75CD6274A422}"/>
    <cellStyle name="60% - Accent1 23 3" xfId="2204" xr:uid="{71A9823C-4CD8-4975-B340-7E6F5F1BD622}"/>
    <cellStyle name="60% - Accent1 23 3 2" xfId="4284" xr:uid="{4B4F88E9-87D9-4D68-9F34-A1BB178ECF6B}"/>
    <cellStyle name="60% - Accent1 23 3 2 2" xfId="8444" xr:uid="{1767EF60-7DA3-4A20-9C40-DE0E296F6809}"/>
    <cellStyle name="60% - Accent1 23 3 2 2 2" xfId="17027" xr:uid="{F95A25CC-1B6F-4162-B2EE-2086438627D0}"/>
    <cellStyle name="60% - Accent1 23 3 2 2 2 2" xfId="34852" xr:uid="{383FA07D-28ED-49DC-B2F3-FD4A24293ADD}"/>
    <cellStyle name="60% - Accent1 23 3 2 2 3" xfId="26352" xr:uid="{6FFDC479-8F1D-4399-9B3F-863AED61A088}"/>
    <cellStyle name="60% - Accent1 23 3 2 3" xfId="12867" xr:uid="{119343DC-322C-4F09-B2D7-320E1DA6299E}"/>
    <cellStyle name="60% - Accent1 23 3 2 3 2" xfId="30692" xr:uid="{E62C7817-AE4B-4116-A8D9-3CE3972CA968}"/>
    <cellStyle name="60% - Accent1 23 3 2 4" xfId="22192" xr:uid="{96C0B691-621F-46D3-BB18-C762FB819535}"/>
    <cellStyle name="60% - Accent1 23 3 3" xfId="6364" xr:uid="{83E0E8A7-703A-42B4-B53E-B4CC188587EE}"/>
    <cellStyle name="60% - Accent1 23 3 3 2" xfId="14947" xr:uid="{39137CD3-4492-4FEA-B20B-018EA1177293}"/>
    <cellStyle name="60% - Accent1 23 3 3 2 2" xfId="32772" xr:uid="{A1091C2C-DE7D-459E-9514-C8E4403312D4}"/>
    <cellStyle name="60% - Accent1 23 3 3 3" xfId="24272" xr:uid="{11A576F9-637F-4AE1-ADBD-9575458EFA6E}"/>
    <cellStyle name="60% - Accent1 23 3 4" xfId="10787" xr:uid="{32F5EF0B-3AB1-447B-9E94-13DB86E06705}"/>
    <cellStyle name="60% - Accent1 23 3 4 2" xfId="28612" xr:uid="{D5F2BA35-122D-450F-91FB-954E638B6365}"/>
    <cellStyle name="60% - Accent1 23 3 5" xfId="20112" xr:uid="{341F4562-EFCB-482B-8501-BDE4120E2C5D}"/>
    <cellStyle name="60% - Accent1 23 4" xfId="3304" xr:uid="{A5210DC6-2975-4AE9-A04E-6878B3D7628D}"/>
    <cellStyle name="60% - Accent1 23 4 2" xfId="7464" xr:uid="{C1A22147-F055-4C98-9ED2-B46A253415C9}"/>
    <cellStyle name="60% - Accent1 23 4 2 2" xfId="16047" xr:uid="{B2E10E69-6DD6-4DA9-A35E-51FDCC1D6391}"/>
    <cellStyle name="60% - Accent1 23 4 2 2 2" xfId="33872" xr:uid="{4E5A854C-84F6-4DD6-B6DB-48E9CB362067}"/>
    <cellStyle name="60% - Accent1 23 4 2 3" xfId="25372" xr:uid="{9B258946-A335-4407-8B31-53CB5633C009}"/>
    <cellStyle name="60% - Accent1 23 4 3" xfId="11887" xr:uid="{200EABBC-6037-45CE-B102-05371380CF89}"/>
    <cellStyle name="60% - Accent1 23 4 3 2" xfId="29712" xr:uid="{54723D8B-A0BC-4010-9EEC-85CB027DC556}"/>
    <cellStyle name="60% - Accent1 23 4 4" xfId="21212" xr:uid="{03A3B0B5-5518-4B44-B9B9-070857D8B437}"/>
    <cellStyle name="60% - Accent1 23 5" xfId="5384" xr:uid="{5A28AD32-046A-49F3-B171-85BDFBA1AA32}"/>
    <cellStyle name="60% - Accent1 23 5 2" xfId="13967" xr:uid="{46F22C00-D85C-4A66-8AF3-B6C1039F7392}"/>
    <cellStyle name="60% - Accent1 23 5 2 2" xfId="31792" xr:uid="{AB6F848A-B5BA-4908-A32E-8044051E35C4}"/>
    <cellStyle name="60% - Accent1 23 5 3" xfId="23292" xr:uid="{C04D4692-A4F0-4210-AC4E-C5452FD728A9}"/>
    <cellStyle name="60% - Accent1 23 6" xfId="9807" xr:uid="{F2D6BD10-BA20-4CC9-B16C-07DA49B4E371}"/>
    <cellStyle name="60% - Accent1 23 6 2" xfId="27632" xr:uid="{279BF119-242F-4916-B6DF-F0ACFC4C8399}"/>
    <cellStyle name="60% - Accent1 23 7" xfId="19132" xr:uid="{C33A3BC9-63D0-46DC-AAC0-537AD2EDE133}"/>
    <cellStyle name="60% - Accent1 230" xfId="38733" xr:uid="{5F72D790-B39B-435D-BF8E-08EBF4F70C58}"/>
    <cellStyle name="60% - Accent1 231" xfId="38753" xr:uid="{E6312197-B83D-407C-AD9F-617833333842}"/>
    <cellStyle name="60% - Accent1 232" xfId="38773" xr:uid="{9994504F-8406-49A7-A870-FFF52DB2B1C9}"/>
    <cellStyle name="60% - Accent1 233" xfId="38793" xr:uid="{5D3D610F-E85B-4BFC-9C8D-7B2A8540376F}"/>
    <cellStyle name="60% - Accent1 234" xfId="38813" xr:uid="{3E37DAA5-FA9B-43F2-B325-F1C156FC044A}"/>
    <cellStyle name="60% - Accent1 235" xfId="38833" xr:uid="{1494E427-E194-4B20-A6C1-9D1A3C6ECD2C}"/>
    <cellStyle name="60% - Accent1 236" xfId="38853" xr:uid="{2241A605-646A-469E-A2A0-31E3ED14C8FF}"/>
    <cellStyle name="60% - Accent1 237" xfId="38873" xr:uid="{632748E1-29E2-4FBA-9105-3177A903E58F}"/>
    <cellStyle name="60% - Accent1 238" xfId="38893" xr:uid="{219EE80F-F186-41CE-A778-4023218232C4}"/>
    <cellStyle name="60% - Accent1 239" xfId="38913" xr:uid="{6FD7CEA1-6BF0-408B-B7B2-C769F3C89881}"/>
    <cellStyle name="60% - Accent1 24" xfId="1724" xr:uid="{24F5DA3D-DA56-4346-AAC6-416603685992}"/>
    <cellStyle name="60% - Accent1 24 2" xfId="2704" xr:uid="{7189B92A-E758-4482-95A7-57694B0B57D2}"/>
    <cellStyle name="60% - Accent1 24 2 2" xfId="4784" xr:uid="{8E668CAA-B0CD-4737-A77E-CBA06E0D37F9}"/>
    <cellStyle name="60% - Accent1 24 2 2 2" xfId="8944" xr:uid="{52DFC970-13FC-4E7E-AA94-FC4BF16BBA14}"/>
    <cellStyle name="60% - Accent1 24 2 2 2 2" xfId="17527" xr:uid="{B33CC13B-F3D9-46C3-A460-0653B3F6A8AC}"/>
    <cellStyle name="60% - Accent1 24 2 2 2 2 2" xfId="35352" xr:uid="{654DED7C-E946-4FB7-8113-CBCD7A4ABDD0}"/>
    <cellStyle name="60% - Accent1 24 2 2 2 3" xfId="26852" xr:uid="{0E92E5D2-A69F-4C0F-A4CC-64BC5B77F533}"/>
    <cellStyle name="60% - Accent1 24 2 2 3" xfId="13367" xr:uid="{1FB5A223-6115-4447-8074-595A5D02D263}"/>
    <cellStyle name="60% - Accent1 24 2 2 3 2" xfId="31192" xr:uid="{032B5665-0CF9-4F6F-9067-812BFBBD623C}"/>
    <cellStyle name="60% - Accent1 24 2 2 4" xfId="22692" xr:uid="{D9D4075F-6637-463E-BDF1-9AB6D510E1D4}"/>
    <cellStyle name="60% - Accent1 24 2 3" xfId="6864" xr:uid="{4D985819-B333-46CF-B5BB-0D7AF2425A29}"/>
    <cellStyle name="60% - Accent1 24 2 3 2" xfId="15447" xr:uid="{814A1A5E-8D71-4819-8C52-71749875CD8E}"/>
    <cellStyle name="60% - Accent1 24 2 3 2 2" xfId="33272" xr:uid="{E1A70BC8-7A68-492A-8BDE-1B5284CC395F}"/>
    <cellStyle name="60% - Accent1 24 2 3 3" xfId="24772" xr:uid="{25340AFC-3B6B-4768-BE07-F2979C97C883}"/>
    <cellStyle name="60% - Accent1 24 2 4" xfId="11287" xr:uid="{A47352C7-D797-4806-A816-CF9F6A4E0DA4}"/>
    <cellStyle name="60% - Accent1 24 2 4 2" xfId="29112" xr:uid="{14AB9414-B719-4ECA-B8BD-C9D0564FF06C}"/>
    <cellStyle name="60% - Accent1 24 2 5" xfId="20612" xr:uid="{FB769CFA-1A34-48BE-AC90-1A025732B41C}"/>
    <cellStyle name="60% - Accent1 24 3" xfId="3804" xr:uid="{DE87D2ED-585C-41C1-9967-BD6BBF397859}"/>
    <cellStyle name="60% - Accent1 24 3 2" xfId="7964" xr:uid="{60D1C3D4-D381-407D-80F7-CE52A37AC117}"/>
    <cellStyle name="60% - Accent1 24 3 2 2" xfId="16547" xr:uid="{FD5B3B41-4F13-4B1C-870C-2ABC1630A512}"/>
    <cellStyle name="60% - Accent1 24 3 2 2 2" xfId="34372" xr:uid="{DBCBED6D-028E-4E5A-9667-7EF5D0F62128}"/>
    <cellStyle name="60% - Accent1 24 3 2 3" xfId="25872" xr:uid="{7507BD22-9F88-40F4-9524-9E72D35BAA8F}"/>
    <cellStyle name="60% - Accent1 24 3 3" xfId="12387" xr:uid="{73EF5D8D-05C8-4800-BC45-639A0D7BE76B}"/>
    <cellStyle name="60% - Accent1 24 3 3 2" xfId="30212" xr:uid="{CE3643DD-4D17-4B75-95BE-675DC9A784EC}"/>
    <cellStyle name="60% - Accent1 24 3 4" xfId="21712" xr:uid="{35B693ED-4C4C-492B-9E1D-E8E0B14794C6}"/>
    <cellStyle name="60% - Accent1 24 4" xfId="5884" xr:uid="{95623DF4-B798-480B-AF5B-349A539C199D}"/>
    <cellStyle name="60% - Accent1 24 4 2" xfId="14467" xr:uid="{65ECEB36-28EF-4FD7-BAE9-530669139376}"/>
    <cellStyle name="60% - Accent1 24 4 2 2" xfId="32292" xr:uid="{F96ED81D-1E9F-44BA-95A6-8D1A2FAA0D9E}"/>
    <cellStyle name="60% - Accent1 24 4 3" xfId="23792" xr:uid="{B1A1F059-590A-47D2-AA24-BE8AD1A65D74}"/>
    <cellStyle name="60% - Accent1 24 5" xfId="10307" xr:uid="{83B1AC0F-2079-4324-8AD8-CE35D16FD2E0}"/>
    <cellStyle name="60% - Accent1 24 5 2" xfId="28132" xr:uid="{837622B9-59DD-4A65-A61D-2F4759109F3C}"/>
    <cellStyle name="60% - Accent1 24 6" xfId="19632" xr:uid="{E169E06B-861F-4345-A120-8D2759FD1BFC}"/>
    <cellStyle name="60% - Accent1 240" xfId="38933" xr:uid="{C41092DC-6EB4-482E-9DC3-49A3E0639148}"/>
    <cellStyle name="60% - Accent1 241" xfId="38953" xr:uid="{25A9E0F5-8D4A-426D-A166-DDDCE7C9A0D8}"/>
    <cellStyle name="60% - Accent1 242" xfId="38973" xr:uid="{5B8DF5BD-FA17-4226-AA23-D77B4660C6A9}"/>
    <cellStyle name="60% - Accent1 243" xfId="38993" xr:uid="{2BDFAAA6-C386-40A6-B7B9-FD723B93DB0D}"/>
    <cellStyle name="60% - Accent1 244" xfId="39013" xr:uid="{E4614B05-DDF7-4234-87C3-D5F341D2B867}"/>
    <cellStyle name="60% - Accent1 245" xfId="39033" xr:uid="{D08BD792-FEF1-43C0-B8F7-8F2747BA91D2}"/>
    <cellStyle name="60% - Accent1 246" xfId="39053" xr:uid="{43B59301-8B5B-48E5-9508-C60E217C9CDF}"/>
    <cellStyle name="60% - Accent1 247" xfId="39073" xr:uid="{4E958110-2956-48B9-B005-57B24BB58740}"/>
    <cellStyle name="60% - Accent1 248" xfId="39093" xr:uid="{D344F4A8-F586-4C6F-BF81-EAC24F9F0F40}"/>
    <cellStyle name="60% - Accent1 249" xfId="39113" xr:uid="{7EDDDC97-AC73-4A6F-BF44-24F8CA7DFA66}"/>
    <cellStyle name="60% - Accent1 25" xfId="2724" xr:uid="{00CCC97C-CA43-48BA-BEEC-D8B63AC2F415}"/>
    <cellStyle name="60% - Accent1 25 2" xfId="4804" xr:uid="{D56648FD-1DEA-4314-A57A-DA8F39CFE5E6}"/>
    <cellStyle name="60% - Accent1 25 2 2" xfId="8964" xr:uid="{E3A0D810-3B29-4364-9E8B-AC60E184D4B6}"/>
    <cellStyle name="60% - Accent1 25 2 2 2" xfId="17547" xr:uid="{0F692ECA-84D6-4458-BF28-0CC0A7A71C17}"/>
    <cellStyle name="60% - Accent1 25 2 2 2 2" xfId="35372" xr:uid="{E9C38FFD-0552-4D51-B0B4-12BA769F1C35}"/>
    <cellStyle name="60% - Accent1 25 2 2 3" xfId="26872" xr:uid="{6034BB29-F0EC-4C88-ADFF-64CB03F50D9F}"/>
    <cellStyle name="60% - Accent1 25 2 3" xfId="13387" xr:uid="{A7D48491-953F-4511-9CFB-56B7076D9EEC}"/>
    <cellStyle name="60% - Accent1 25 2 3 2" xfId="31212" xr:uid="{F24DBA4A-931B-47EE-ACE9-A46D9E305A02}"/>
    <cellStyle name="60% - Accent1 25 2 4" xfId="22712" xr:uid="{97C904A7-114D-4D5E-9A9E-20A0485E479A}"/>
    <cellStyle name="60% - Accent1 25 3" xfId="6884" xr:uid="{E95DE0EA-CC45-406E-81CD-FCA73BFDCEB2}"/>
    <cellStyle name="60% - Accent1 25 3 2" xfId="15467" xr:uid="{49A67C6E-AF91-4310-B53D-77DD5E27AB9E}"/>
    <cellStyle name="60% - Accent1 25 3 2 2" xfId="33292" xr:uid="{0D1912FC-B90C-4BAC-95F4-2ED74925A228}"/>
    <cellStyle name="60% - Accent1 25 3 3" xfId="24792" xr:uid="{BB573EC2-54EA-4DC5-8169-8B12D37B6188}"/>
    <cellStyle name="60% - Accent1 25 4" xfId="11307" xr:uid="{45615B78-2EB4-4449-A738-3E4CF6276706}"/>
    <cellStyle name="60% - Accent1 25 4 2" xfId="29132" xr:uid="{26993422-5A24-4524-B2CF-C7F78AB398CE}"/>
    <cellStyle name="60% - Accent1 25 5" xfId="20632" xr:uid="{582D5C95-A146-42F5-BCE8-320587105081}"/>
    <cellStyle name="60% - Accent1 250" xfId="39133" xr:uid="{42FBDD6B-A2ED-4B7D-807E-FEE7F9CEBEED}"/>
    <cellStyle name="60% - Accent1 251" xfId="39153" xr:uid="{E462F509-06D2-46ED-BE80-0DEDAFC4618D}"/>
    <cellStyle name="60% - Accent1 252" xfId="39173" xr:uid="{F3DCB00E-A933-4C25-8360-EE99AA80EE72}"/>
    <cellStyle name="60% - Accent1 253" xfId="39193" xr:uid="{6993896B-05BC-46C3-83B1-B820030B7A56}"/>
    <cellStyle name="60% - Accent1 254" xfId="39213" xr:uid="{31ABF3DC-B8F8-45C5-A173-0F8C3F3A7451}"/>
    <cellStyle name="60% - Accent1 255" xfId="39233" xr:uid="{F5D2A712-87FF-48EA-907C-1511E827F4A9}"/>
    <cellStyle name="60% - Accent1 256" xfId="39253" xr:uid="{2F9C444E-5994-47EE-9C88-3A619FA89EB8}"/>
    <cellStyle name="60% - Accent1 257" xfId="39273" xr:uid="{27CC8A5D-D2CC-4432-865C-033DBE112F34}"/>
    <cellStyle name="60% - Accent1 258" xfId="39293" xr:uid="{47211404-750D-43D0-AFA8-6EFFCAECF1C8}"/>
    <cellStyle name="60% - Accent1 259" xfId="39313" xr:uid="{E405CCFC-E01F-43F9-A5F5-A288DAF4BEA5}"/>
    <cellStyle name="60% - Accent1 26" xfId="2744" xr:uid="{FCED9321-E429-4F6A-86BF-BE59125ACECE}"/>
    <cellStyle name="60% - Accent1 26 2" xfId="4824" xr:uid="{27AA2939-E172-4704-8C05-C096DC507D88}"/>
    <cellStyle name="60% - Accent1 26 2 2" xfId="8984" xr:uid="{48D112A3-9181-43ED-85C9-5CF675039115}"/>
    <cellStyle name="60% - Accent1 26 2 2 2" xfId="17567" xr:uid="{AD000705-D42E-41A1-AAF0-6D1E604D4165}"/>
    <cellStyle name="60% - Accent1 26 2 2 2 2" xfId="35392" xr:uid="{6B83EFC1-F32F-4A30-8035-26325A0BA44A}"/>
    <cellStyle name="60% - Accent1 26 2 2 3" xfId="26892" xr:uid="{BE0E7A0C-818B-42B3-94B4-BBFD8F9A5034}"/>
    <cellStyle name="60% - Accent1 26 2 3" xfId="13407" xr:uid="{56C630DF-3FA2-417A-97BF-AAF007246DAA}"/>
    <cellStyle name="60% - Accent1 26 2 3 2" xfId="31232" xr:uid="{B22863AA-416C-4E9C-90E4-FDBB5E446925}"/>
    <cellStyle name="60% - Accent1 26 2 4" xfId="22732" xr:uid="{CA40D1D6-7266-4766-A178-0745C091BE94}"/>
    <cellStyle name="60% - Accent1 26 3" xfId="6904" xr:uid="{FE21A25A-2435-4AC6-9F86-38ACE059BE86}"/>
    <cellStyle name="60% - Accent1 26 3 2" xfId="15487" xr:uid="{906AB5D1-CB18-41C2-BC09-27124ABD3B75}"/>
    <cellStyle name="60% - Accent1 26 3 2 2" xfId="33312" xr:uid="{90947715-D95B-4503-A116-F183126CD1FF}"/>
    <cellStyle name="60% - Accent1 26 3 3" xfId="24812" xr:uid="{D7D81806-050A-4B60-9822-078DFA566216}"/>
    <cellStyle name="60% - Accent1 26 4" xfId="11327" xr:uid="{53F7AC19-A458-47A6-8D82-CD3A886E0FF6}"/>
    <cellStyle name="60% - Accent1 26 4 2" xfId="29152" xr:uid="{8E1F1A9C-9848-489D-84D5-B519213FF01D}"/>
    <cellStyle name="60% - Accent1 26 5" xfId="20652" xr:uid="{9E6EEDD7-2350-41A8-997E-C7DD494ADD90}"/>
    <cellStyle name="60% - Accent1 260" xfId="39333" xr:uid="{5ADC17E3-51F3-47EE-A249-BCA2B1B430C7}"/>
    <cellStyle name="60% - Accent1 261" xfId="39353" xr:uid="{16577743-0DB6-4041-B0ED-129058836CB1}"/>
    <cellStyle name="60% - Accent1 262" xfId="39373" xr:uid="{33D910CB-A9D8-4A1F-AF3D-2FF9DD67D1DD}"/>
    <cellStyle name="60% - Accent1 263" xfId="39393" xr:uid="{6ADA3A64-DB70-4570-A145-99EF40FD8FA4}"/>
    <cellStyle name="60% - Accent1 264" xfId="39413" xr:uid="{20E1DAAD-E85C-4C18-A07F-11BD5A77EE5F}"/>
    <cellStyle name="60% - Accent1 265" xfId="39433" xr:uid="{D1172671-BB34-4E7E-911F-ACDCA13B764B}"/>
    <cellStyle name="60% - Accent1 266" xfId="39453" xr:uid="{85C704B8-05F3-4AE2-B2E4-AF34A69CD9E6}"/>
    <cellStyle name="60% - Accent1 267" xfId="39473" xr:uid="{5D56AE79-550E-4233-8663-0B20518306F5}"/>
    <cellStyle name="60% - Accent1 268" xfId="39493" xr:uid="{824A6DFA-CCAC-4E94-96D8-EB8D49AF32AE}"/>
    <cellStyle name="60% - Accent1 269" xfId="39513" xr:uid="{34E0F97D-83E7-41E5-9FD2-594DDD276139}"/>
    <cellStyle name="60% - Accent1 27" xfId="2764" xr:uid="{FC38A38A-FB31-4C51-AF8C-DF59207FBE83}"/>
    <cellStyle name="60% - Accent1 27 2" xfId="4844" xr:uid="{7A34C8A8-6E66-4548-8AD6-BD470CDF3FE8}"/>
    <cellStyle name="60% - Accent1 27 2 2" xfId="9004" xr:uid="{102C63D8-3C0F-4F32-BC57-17DA32CD424D}"/>
    <cellStyle name="60% - Accent1 27 2 2 2" xfId="17587" xr:uid="{A74BE599-9F19-49A6-BB68-38AD968623B0}"/>
    <cellStyle name="60% - Accent1 27 2 2 2 2" xfId="35412" xr:uid="{5710B2AB-FB5A-44D7-837A-503F83718400}"/>
    <cellStyle name="60% - Accent1 27 2 2 3" xfId="26912" xr:uid="{2A254AA2-E0B7-4A04-A932-9FA426EA8654}"/>
    <cellStyle name="60% - Accent1 27 2 3" xfId="13427" xr:uid="{0A1FD8E1-811D-42E4-A68C-9248816E7B73}"/>
    <cellStyle name="60% - Accent1 27 2 3 2" xfId="31252" xr:uid="{4F28004F-8BA6-4636-9B29-7CF6E22FB8BC}"/>
    <cellStyle name="60% - Accent1 27 2 4" xfId="22752" xr:uid="{A2366F95-AD3C-432F-AA1E-77B9BBA27C7D}"/>
    <cellStyle name="60% - Accent1 27 3" xfId="6924" xr:uid="{E6C1DDC8-77A6-4642-AA18-B79942CAAE8D}"/>
    <cellStyle name="60% - Accent1 27 3 2" xfId="15507" xr:uid="{B92382E0-CFD2-48E5-B72F-7D627AF3B56F}"/>
    <cellStyle name="60% - Accent1 27 3 2 2" xfId="33332" xr:uid="{D840F7F1-B254-4DF7-9FEC-EA2BD8C154AB}"/>
    <cellStyle name="60% - Accent1 27 3 3" xfId="24832" xr:uid="{57A26AF8-80F7-4CFA-A70C-D2C82994637F}"/>
    <cellStyle name="60% - Accent1 27 4" xfId="11347" xr:uid="{57697B14-14B3-49A8-9AF6-BD4D3FE6A447}"/>
    <cellStyle name="60% - Accent1 27 4 2" xfId="29172" xr:uid="{FFE9C158-A688-4E5D-A36B-461F6E4E9AFA}"/>
    <cellStyle name="60% - Accent1 27 5" xfId="20672" xr:uid="{CDF07202-84F9-40FB-B193-37E92E24A964}"/>
    <cellStyle name="60% - Accent1 270" xfId="39533" xr:uid="{87D33982-BCD6-49FC-BDA1-DDC4958E00C5}"/>
    <cellStyle name="60% - Accent1 271" xfId="39553" xr:uid="{98C62F10-D911-4693-9FE0-16BBD6A7A2B0}"/>
    <cellStyle name="60% - Accent1 272" xfId="39573" xr:uid="{C6009BD6-0D8C-4B45-AB9C-1495A65EFED6}"/>
    <cellStyle name="60% - Accent1 273" xfId="39593" xr:uid="{532BF5B0-D4DC-4371-B31E-324851C18E31}"/>
    <cellStyle name="60% - Accent1 274" xfId="39613" xr:uid="{FF0EB7CB-5ED0-4F50-8DC0-F48B5A84A7B9}"/>
    <cellStyle name="60% - Accent1 275" xfId="39633" xr:uid="{046DCCD6-D007-44ED-9354-7C46E449E259}"/>
    <cellStyle name="60% - Accent1 276" xfId="39653" xr:uid="{0BE1899C-F79B-4EEA-A581-39BDF0A42810}"/>
    <cellStyle name="60% - Accent1 277" xfId="39673" xr:uid="{4D94DE37-DA18-4538-AF7D-51E2275E0051}"/>
    <cellStyle name="60% - Accent1 278" xfId="39693" xr:uid="{A4765670-5C8A-49FA-B55A-977E6CF302B2}"/>
    <cellStyle name="60% - Accent1 279" xfId="39713" xr:uid="{02B49EB4-C0C3-4992-9B85-A7949F8793D7}"/>
    <cellStyle name="60% - Accent1 28" xfId="2784" xr:uid="{7DB24E41-FA0B-42CF-8BCE-668BD9ED5267}"/>
    <cellStyle name="60% - Accent1 28 2" xfId="4864" xr:uid="{8EEF8798-5F4A-44C3-8EDC-6F26FFEF73C6}"/>
    <cellStyle name="60% - Accent1 28 2 2" xfId="9024" xr:uid="{A6655733-6196-4325-BA6B-B25B0C023E9F}"/>
    <cellStyle name="60% - Accent1 28 2 2 2" xfId="17607" xr:uid="{BFD38F7F-FD99-4655-9B2A-0C5040CE00F9}"/>
    <cellStyle name="60% - Accent1 28 2 2 2 2" xfId="35432" xr:uid="{B5D5D321-6A4D-4CBE-8F04-E0260D98A1EC}"/>
    <cellStyle name="60% - Accent1 28 2 2 3" xfId="26932" xr:uid="{F9B24922-3423-4364-A99A-5DD8A4981A7A}"/>
    <cellStyle name="60% - Accent1 28 2 3" xfId="13447" xr:uid="{AD0F1172-9CB2-44FB-9766-20A8EA435DFF}"/>
    <cellStyle name="60% - Accent1 28 2 3 2" xfId="31272" xr:uid="{9E6209A0-A64D-4CF7-B653-696C7348FC5C}"/>
    <cellStyle name="60% - Accent1 28 2 4" xfId="22772" xr:uid="{EAC1FFC3-31FF-4ED5-95C2-12E9CAD6D22E}"/>
    <cellStyle name="60% - Accent1 28 3" xfId="6944" xr:uid="{5B72852D-E6C5-412A-9C19-2A6C860EA81B}"/>
    <cellStyle name="60% - Accent1 28 3 2" xfId="15527" xr:uid="{F816B128-F75D-420F-A9E2-DA5C094DAD12}"/>
    <cellStyle name="60% - Accent1 28 3 2 2" xfId="33352" xr:uid="{0C9FEF62-9128-4147-A7AA-7FDE30FDEF21}"/>
    <cellStyle name="60% - Accent1 28 3 3" xfId="24852" xr:uid="{7C7FC834-0EAF-40DA-AA1F-937089A849D2}"/>
    <cellStyle name="60% - Accent1 28 4" xfId="11367" xr:uid="{96FFAC32-AC6E-4FC0-AC8A-19E1CBC68A0D}"/>
    <cellStyle name="60% - Accent1 28 4 2" xfId="29192" xr:uid="{3CA301F4-5105-45C5-868C-DBB72FF94811}"/>
    <cellStyle name="60% - Accent1 28 5" xfId="20692" xr:uid="{49BB591D-1E6F-4A97-832C-25D0E081E010}"/>
    <cellStyle name="60% - Accent1 280" xfId="39733" xr:uid="{0F4AE8AC-9EB7-4D02-B012-C08212A78199}"/>
    <cellStyle name="60% - Accent1 281" xfId="39753" xr:uid="{8A48C010-3276-40B3-9AA5-137FF3BC3792}"/>
    <cellStyle name="60% - Accent1 282" xfId="39773" xr:uid="{E5FB8FCE-88B1-4173-B841-5DB68E39764F}"/>
    <cellStyle name="60% - Accent1 283" xfId="39793" xr:uid="{257F1786-26DA-455E-ABCD-F2DC7F8B0E7B}"/>
    <cellStyle name="60% - Accent1 284" xfId="39813" xr:uid="{130B8C85-0026-4A98-9ECA-18A3254357D9}"/>
    <cellStyle name="60% - Accent1 285" xfId="39833" xr:uid="{55FAF164-3874-4124-9729-97E07816CCAC}"/>
    <cellStyle name="60% - Accent1 286" xfId="39853" xr:uid="{29557C2D-8CBD-475A-839D-4290759A4724}"/>
    <cellStyle name="60% - Accent1 287" xfId="39873" xr:uid="{37F73042-9F78-4BCB-8A8C-3C3041DF0640}"/>
    <cellStyle name="60% - Accent1 288" xfId="39893" xr:uid="{5C42AA14-86E0-482D-AFE8-AF141623B7C8}"/>
    <cellStyle name="60% - Accent1 289" xfId="39913" xr:uid="{AD159104-22A4-412F-A80E-13D6FED158C9}"/>
    <cellStyle name="60% - Accent1 29" xfId="2804" xr:uid="{ADB1FFD9-DABE-4A1E-B918-F28335FCDD8F}"/>
    <cellStyle name="60% - Accent1 29 2" xfId="4884" xr:uid="{4DF415F8-8F55-4373-A170-9C2D441D5B0A}"/>
    <cellStyle name="60% - Accent1 29 2 2" xfId="9044" xr:uid="{0E8DDB11-FCB4-4708-9F3B-5FDB9F4389B6}"/>
    <cellStyle name="60% - Accent1 29 2 2 2" xfId="17627" xr:uid="{D5B477A6-701A-4157-B375-F2EADD86791E}"/>
    <cellStyle name="60% - Accent1 29 2 2 2 2" xfId="35452" xr:uid="{949EEE3F-174A-421C-B907-DED8D7FE0FA1}"/>
    <cellStyle name="60% - Accent1 29 2 2 3" xfId="26952" xr:uid="{E0D964A1-5D06-40E5-8C38-6484BFD0C7DD}"/>
    <cellStyle name="60% - Accent1 29 2 3" xfId="13467" xr:uid="{CBE116C6-F8EC-4743-A764-9AD3D8E8CA33}"/>
    <cellStyle name="60% - Accent1 29 2 3 2" xfId="31292" xr:uid="{131A41C2-692D-4609-AF3E-5F37CB73CAEF}"/>
    <cellStyle name="60% - Accent1 29 2 4" xfId="22792" xr:uid="{548540AC-DD5D-482A-B0C2-C7553797FD26}"/>
    <cellStyle name="60% - Accent1 29 3" xfId="6964" xr:uid="{77EEA081-A4AF-46EA-8321-C6D5FAE8E342}"/>
    <cellStyle name="60% - Accent1 29 3 2" xfId="15547" xr:uid="{A6FD0942-634E-43F7-896A-BD887D0703EF}"/>
    <cellStyle name="60% - Accent1 29 3 2 2" xfId="33372" xr:uid="{E89045A8-B3CA-40B3-B78B-C596DBD8E1D3}"/>
    <cellStyle name="60% - Accent1 29 3 3" xfId="24872" xr:uid="{9A055202-54F3-42B1-BA48-7F28DCE0B27E}"/>
    <cellStyle name="60% - Accent1 29 4" xfId="11387" xr:uid="{395E881C-4B99-4694-BC58-6390944BD4F0}"/>
    <cellStyle name="60% - Accent1 29 4 2" xfId="29212" xr:uid="{D908A613-9DE8-458B-941D-4180F8B0F061}"/>
    <cellStyle name="60% - Accent1 29 5" xfId="20712" xr:uid="{9BC0F6C5-C08F-4945-8663-8F10654B00D4}"/>
    <cellStyle name="60% - Accent1 290" xfId="39933" xr:uid="{44C67956-F646-41E3-A964-3CB21ABE48DA}"/>
    <cellStyle name="60% - Accent1 291" xfId="39953" xr:uid="{4FB0C888-D883-4E10-9B17-74BE307BD585}"/>
    <cellStyle name="60% - Accent1 292" xfId="39973" xr:uid="{C53A96A4-0DD3-4386-9670-E3F0BF7F8D30}"/>
    <cellStyle name="60% - Accent1 293" xfId="39993" xr:uid="{592DC5EE-3CE7-465F-B513-47A6CF0578C3}"/>
    <cellStyle name="60% - Accent1 294" xfId="40013" xr:uid="{8F726EA8-72BD-4CBF-BC7F-6F2AF96354E0}"/>
    <cellStyle name="60% - Accent1 295" xfId="40033" xr:uid="{45680055-9CEA-47C6-9660-B0178CF757AF}"/>
    <cellStyle name="60% - Accent1 296" xfId="40053" xr:uid="{1C7912AC-F779-4108-98FA-89CBC57F61DD}"/>
    <cellStyle name="60% - Accent1 297" xfId="40073" xr:uid="{C5773B56-CC29-4D20-B982-F774F086E280}"/>
    <cellStyle name="60% - Accent1 298" xfId="40093" xr:uid="{A0EEAE5D-FF02-4855-BAE5-A2F376A71454}"/>
    <cellStyle name="60% - Accent1 299" xfId="40113" xr:uid="{740F279E-22C1-4138-BD41-89817A4C8E69}"/>
    <cellStyle name="60% - Accent1 3" xfId="163" xr:uid="{00000000-0005-0000-0000-000032000000}"/>
    <cellStyle name="60% - Accent1 3 2" xfId="469" xr:uid="{7AECA859-9F73-4365-84F7-A2D8B8F4DD4B}"/>
    <cellStyle name="60% - Accent1 3 2 2" xfId="1199" xr:uid="{867C4D41-3A63-4B72-BD08-6587E72D9924}"/>
    <cellStyle name="60% - Accent1 3 2 2 2" xfId="2304" xr:uid="{090A422F-2551-4937-97D9-6079C16E07A4}"/>
    <cellStyle name="60% - Accent1 3 2 2 2 2" xfId="4384" xr:uid="{508FDA04-6D46-4B7C-821F-F03D2AC25853}"/>
    <cellStyle name="60% - Accent1 3 2 2 2 2 2" xfId="8544" xr:uid="{D67E8965-1675-425A-B25B-FB182BE8F75F}"/>
    <cellStyle name="60% - Accent1 3 2 2 2 2 2 2" xfId="17127" xr:uid="{E1355222-4A5F-460F-AD21-69893CDE4FA2}"/>
    <cellStyle name="60% - Accent1 3 2 2 2 2 2 2 2" xfId="34952" xr:uid="{D6399EE0-6084-4CD7-93A6-5D5490FB750B}"/>
    <cellStyle name="60% - Accent1 3 2 2 2 2 2 3" xfId="26452" xr:uid="{44193756-99CF-4A3D-9664-75AD21580DA0}"/>
    <cellStyle name="60% - Accent1 3 2 2 2 2 3" xfId="12967" xr:uid="{5A08CB55-E5B8-4754-AD8C-AAC18ADD65A0}"/>
    <cellStyle name="60% - Accent1 3 2 2 2 2 3 2" xfId="30792" xr:uid="{8D727D72-6283-4597-95C5-F132F76BF4E3}"/>
    <cellStyle name="60% - Accent1 3 2 2 2 2 4" xfId="22292" xr:uid="{993E9138-B1F5-4F18-B82D-5DE37924B2DE}"/>
    <cellStyle name="60% - Accent1 3 2 2 2 3" xfId="6464" xr:uid="{BC4A8117-E015-49AA-8105-8C06A25CB852}"/>
    <cellStyle name="60% - Accent1 3 2 2 2 3 2" xfId="15047" xr:uid="{B23FE4C8-E6AE-441E-BDEC-22CE64044107}"/>
    <cellStyle name="60% - Accent1 3 2 2 2 3 2 2" xfId="32872" xr:uid="{8FEBF64C-E408-4E81-B5CC-082CDA0864C5}"/>
    <cellStyle name="60% - Accent1 3 2 2 2 3 3" xfId="24372" xr:uid="{A6290D18-66F8-4100-9CCF-C41CE9FF013E}"/>
    <cellStyle name="60% - Accent1 3 2 2 2 4" xfId="10887" xr:uid="{301B7BDA-93E3-4754-860E-35675F572640}"/>
    <cellStyle name="60% - Accent1 3 2 2 2 4 2" xfId="28712" xr:uid="{DFE9DA5A-DC89-4B0F-9592-C027A09A287C}"/>
    <cellStyle name="60% - Accent1 3 2 2 2 5" xfId="20212" xr:uid="{D17A6343-753A-4529-8DFC-C952264C75AF}"/>
    <cellStyle name="60% - Accent1 3 2 2 3" xfId="3404" xr:uid="{1FBA4E4B-9E2B-43A4-A0B2-B5B5CFBAAC2D}"/>
    <cellStyle name="60% - Accent1 3 2 2 3 2" xfId="7564" xr:uid="{6D66D97F-D5E7-4FB0-869E-DA18395C9FE6}"/>
    <cellStyle name="60% - Accent1 3 2 2 3 2 2" xfId="16147" xr:uid="{602B90A8-E681-4616-A979-8FDD81ABAFDB}"/>
    <cellStyle name="60% - Accent1 3 2 2 3 2 2 2" xfId="33972" xr:uid="{43B420C0-BED5-41D1-9483-5747499FBF3B}"/>
    <cellStyle name="60% - Accent1 3 2 2 3 2 3" xfId="25472" xr:uid="{8D06392A-3FCF-46B4-83BA-68E6ADC98A79}"/>
    <cellStyle name="60% - Accent1 3 2 2 3 3" xfId="11987" xr:uid="{2B932F9D-CB60-4A8B-ADD6-7C2F52E22AF3}"/>
    <cellStyle name="60% - Accent1 3 2 2 3 3 2" xfId="29812" xr:uid="{1F5F12B8-8B15-41C1-A11F-CE47D970CEE2}"/>
    <cellStyle name="60% - Accent1 3 2 2 3 4" xfId="21312" xr:uid="{461F3B05-66C3-46D2-98FC-DDE58FACBA4B}"/>
    <cellStyle name="60% - Accent1 3 2 2 4" xfId="5484" xr:uid="{F010E489-608D-4F06-B234-26F2A0406DDA}"/>
    <cellStyle name="60% - Accent1 3 2 2 4 2" xfId="14067" xr:uid="{451D7127-7387-487E-A570-A0027DAC69D7}"/>
    <cellStyle name="60% - Accent1 3 2 2 4 2 2" xfId="31892" xr:uid="{239C1334-FB4B-4BEB-8E18-A52C8B895925}"/>
    <cellStyle name="60% - Accent1 3 2 2 4 3" xfId="23392" xr:uid="{1902667D-1981-43C9-8A2F-167377D72BA4}"/>
    <cellStyle name="60% - Accent1 3 2 2 5" xfId="9907" xr:uid="{42EADD0C-9D17-4DD7-89BA-DE044B91C0EF}"/>
    <cellStyle name="60% - Accent1 3 2 2 5 2" xfId="27732" xr:uid="{F038420E-BD35-47C4-8ADD-2700E88B8679}"/>
    <cellStyle name="60% - Accent1 3 2 2 6" xfId="19232" xr:uid="{E2CB9E04-6FAA-47EB-B5FB-79D0CCA21D31}"/>
    <cellStyle name="60% - Accent1 3 2 3" xfId="1824" xr:uid="{2500757A-2A51-41C9-A667-FA821D1EA23A}"/>
    <cellStyle name="60% - Accent1 3 2 3 2" xfId="3904" xr:uid="{73C3B1CF-676C-4213-951A-763622E7F9AD}"/>
    <cellStyle name="60% - Accent1 3 2 3 2 2" xfId="8064" xr:uid="{62EA39D4-96B1-4B09-8880-4A9BAD80F66F}"/>
    <cellStyle name="60% - Accent1 3 2 3 2 2 2" xfId="16647" xr:uid="{6BDB9A01-AF37-4630-A3D4-225DD73879E8}"/>
    <cellStyle name="60% - Accent1 3 2 3 2 2 2 2" xfId="34472" xr:uid="{5142795B-C99F-4889-B7D5-F2D69859F757}"/>
    <cellStyle name="60% - Accent1 3 2 3 2 2 3" xfId="25972" xr:uid="{9FB16A1B-7CED-4E91-BA07-0FA4232A9B9C}"/>
    <cellStyle name="60% - Accent1 3 2 3 2 3" xfId="12487" xr:uid="{CED0CAF9-1D2A-43F8-AAB9-E07163A90926}"/>
    <cellStyle name="60% - Accent1 3 2 3 2 3 2" xfId="30312" xr:uid="{79D00B92-EFB2-4690-845E-F36E0066C15A}"/>
    <cellStyle name="60% - Accent1 3 2 3 2 4" xfId="21812" xr:uid="{CA3BAE8F-920B-4834-9C4C-535852C5C964}"/>
    <cellStyle name="60% - Accent1 3 2 3 3" xfId="5984" xr:uid="{85FB386F-8705-4E41-ADAB-611004BFF10E}"/>
    <cellStyle name="60% - Accent1 3 2 3 3 2" xfId="14567" xr:uid="{FF1E7858-346F-46A7-87FD-847C8AE74845}"/>
    <cellStyle name="60% - Accent1 3 2 3 3 2 2" xfId="32392" xr:uid="{E3A28EDC-03D7-46D7-A30B-13D7715AD025}"/>
    <cellStyle name="60% - Accent1 3 2 3 3 3" xfId="23892" xr:uid="{7E324E6F-777D-4585-BDB2-6694F63777AA}"/>
    <cellStyle name="60% - Accent1 3 2 3 4" xfId="10407" xr:uid="{A00D981B-7AFF-45E7-B27A-6A09F76F9077}"/>
    <cellStyle name="60% - Accent1 3 2 3 4 2" xfId="28232" xr:uid="{E6A7180F-B89F-4833-B027-B0068823ACCA}"/>
    <cellStyle name="60% - Accent1 3 2 3 5" xfId="19732" xr:uid="{BD9434ED-FEF8-4F56-B85A-64C06C21E146}"/>
    <cellStyle name="60% - Accent1 3 2 4" xfId="2924" xr:uid="{9B17146F-1547-4E08-8FDC-DC5D721AB1B9}"/>
    <cellStyle name="60% - Accent1 3 2 4 2" xfId="7084" xr:uid="{3BD0AF92-23EA-404B-8DB6-BBCD0F128731}"/>
    <cellStyle name="60% - Accent1 3 2 4 2 2" xfId="15667" xr:uid="{7DC617AC-1BA7-4306-B2F3-DFFB4A1957C8}"/>
    <cellStyle name="60% - Accent1 3 2 4 2 2 2" xfId="33492" xr:uid="{D299CA1B-E7C1-4C13-8E50-C17FB90B7D0B}"/>
    <cellStyle name="60% - Accent1 3 2 4 2 3" xfId="24992" xr:uid="{571E6D84-5CF7-4586-9198-0931D6F47421}"/>
    <cellStyle name="60% - Accent1 3 2 4 3" xfId="11507" xr:uid="{69A14BAB-D88B-4114-A28A-C6FA2FE3EFEF}"/>
    <cellStyle name="60% - Accent1 3 2 4 3 2" xfId="29332" xr:uid="{BC3C9E9D-50A8-4E52-951F-3C6F18AF2B9D}"/>
    <cellStyle name="60% - Accent1 3 2 4 4" xfId="20832" xr:uid="{4E17E529-051D-41D3-AA10-4F84F5772585}"/>
    <cellStyle name="60% - Accent1 3 2 5" xfId="5004" xr:uid="{546B8870-A9C4-4D73-8E2C-0376167232BC}"/>
    <cellStyle name="60% - Accent1 3 2 5 2" xfId="13587" xr:uid="{8F3B6E3E-CB09-4E0A-9E74-26C72BA78170}"/>
    <cellStyle name="60% - Accent1 3 2 5 2 2" xfId="31412" xr:uid="{A1CD5F04-7E17-48F3-A70C-5C3600EA253C}"/>
    <cellStyle name="60% - Accent1 3 2 5 3" xfId="22912" xr:uid="{771D215F-45BB-4655-9EC3-4F67849C3A5D}"/>
    <cellStyle name="60% - Accent1 3 2 6" xfId="9427" xr:uid="{A707095E-C746-4B0F-913D-61F57FBE9ECD}"/>
    <cellStyle name="60% - Accent1 3 2 6 2" xfId="27252" xr:uid="{54292E6A-BF5E-4202-A4B8-D053EF8720F3}"/>
    <cellStyle name="60% - Accent1 3 2 7" xfId="18752" xr:uid="{8445B8A1-9FC1-4552-9225-F5503DE98A0D}"/>
    <cellStyle name="60% - Accent1 3 3" xfId="1138" xr:uid="{A5F5C3E2-C467-45CB-AF04-638401F505B4}"/>
    <cellStyle name="60% - Accent1 3 3 2" xfId="2244" xr:uid="{98FA47CE-1175-455C-842E-6C04B20D574E}"/>
    <cellStyle name="60% - Accent1 3 3 2 2" xfId="4324" xr:uid="{8B873479-2E78-400A-8430-076A85C07FA7}"/>
    <cellStyle name="60% - Accent1 3 3 2 2 2" xfId="8484" xr:uid="{8C1F098E-7F84-46B3-BC59-AB1CD898B4BA}"/>
    <cellStyle name="60% - Accent1 3 3 2 2 2 2" xfId="17067" xr:uid="{259A10A7-4A58-4D67-BF7B-72B03B9A9ADF}"/>
    <cellStyle name="60% - Accent1 3 3 2 2 2 2 2" xfId="34892" xr:uid="{08091F90-A4CE-44B5-9879-618E07ABE3BF}"/>
    <cellStyle name="60% - Accent1 3 3 2 2 2 3" xfId="26392" xr:uid="{95160242-3F83-4CC3-9612-EFB41582382F}"/>
    <cellStyle name="60% - Accent1 3 3 2 2 3" xfId="12907" xr:uid="{5796409E-5008-4207-869E-1983DE7B353E}"/>
    <cellStyle name="60% - Accent1 3 3 2 2 3 2" xfId="30732" xr:uid="{990B685A-DCFE-4BF7-A8BA-978280FF8B9B}"/>
    <cellStyle name="60% - Accent1 3 3 2 2 4" xfId="22232" xr:uid="{6D30BDBB-88BB-4D4B-A4ED-90255D364E8F}"/>
    <cellStyle name="60% - Accent1 3 3 2 3" xfId="6404" xr:uid="{26BECD2B-EB6B-430F-9F1D-2D532335B58C}"/>
    <cellStyle name="60% - Accent1 3 3 2 3 2" xfId="14987" xr:uid="{649B1DA6-436B-4237-8751-99F4ED823191}"/>
    <cellStyle name="60% - Accent1 3 3 2 3 2 2" xfId="32812" xr:uid="{B495C275-884E-40AE-A9F2-D47D238BBBCA}"/>
    <cellStyle name="60% - Accent1 3 3 2 3 3" xfId="24312" xr:uid="{A76F321D-C3C4-4138-BBB3-54E78B64E0F9}"/>
    <cellStyle name="60% - Accent1 3 3 2 4" xfId="10827" xr:uid="{3016FF56-163C-47D6-999F-788E94DE5D39}"/>
    <cellStyle name="60% - Accent1 3 3 2 4 2" xfId="28652" xr:uid="{C7DDC1F0-9AA0-4DC2-8CE2-69DF3EF285F4}"/>
    <cellStyle name="60% - Accent1 3 3 2 5" xfId="20152" xr:uid="{B2290CAE-3B8F-495B-BDCE-E4DFC7A2BC60}"/>
    <cellStyle name="60% - Accent1 3 3 3" xfId="3344" xr:uid="{F31BE5F1-5DEE-46D0-8769-648808866292}"/>
    <cellStyle name="60% - Accent1 3 3 3 2" xfId="7504" xr:uid="{3CED4358-7E5D-45FE-B8AA-5E4EF29494BB}"/>
    <cellStyle name="60% - Accent1 3 3 3 2 2" xfId="16087" xr:uid="{9D75415C-8CCE-4CA9-930D-5BDB9B7751AA}"/>
    <cellStyle name="60% - Accent1 3 3 3 2 2 2" xfId="33912" xr:uid="{79755139-F829-44E3-B90C-A9E18C2B863C}"/>
    <cellStyle name="60% - Accent1 3 3 3 2 3" xfId="25412" xr:uid="{86727130-1378-4EC2-98AD-3161BEE28676}"/>
    <cellStyle name="60% - Accent1 3 3 3 3" xfId="11927" xr:uid="{E06D0166-DF16-4EE8-BCF7-C6DD68BEE6A8}"/>
    <cellStyle name="60% - Accent1 3 3 3 3 2" xfId="29752" xr:uid="{E81AB5D0-8949-4B0E-99AC-05676CC2DBE3}"/>
    <cellStyle name="60% - Accent1 3 3 3 4" xfId="21252" xr:uid="{9A91860E-6ED2-46C2-B83A-E99341301FA8}"/>
    <cellStyle name="60% - Accent1 3 3 4" xfId="5424" xr:uid="{30264022-EB30-4BB7-BCFD-035B7DEF87A6}"/>
    <cellStyle name="60% - Accent1 3 3 4 2" xfId="14007" xr:uid="{F8640C6F-D84D-405D-9B3F-0A247F3D1DFF}"/>
    <cellStyle name="60% - Accent1 3 3 4 2 2" xfId="31832" xr:uid="{74CC892B-14A7-481D-B295-DC60808DC7E2}"/>
    <cellStyle name="60% - Accent1 3 3 4 3" xfId="23332" xr:uid="{2F845ADB-6DB4-4E55-970F-95B3EFF7A3EB}"/>
    <cellStyle name="60% - Accent1 3 3 5" xfId="9847" xr:uid="{7432C1DE-A17A-41F3-B9A5-6287C6DFB5FD}"/>
    <cellStyle name="60% - Accent1 3 3 5 2" xfId="27672" xr:uid="{0D6BDF41-869F-4086-9F31-3204A2B06342}"/>
    <cellStyle name="60% - Accent1 3 3 6" xfId="19172" xr:uid="{F017CF8A-AF03-4E5C-9B70-4236540FC195}"/>
    <cellStyle name="60% - Accent1 3 4" xfId="1764" xr:uid="{A0E369F2-2023-4C90-9530-B82A3B3805EC}"/>
    <cellStyle name="60% - Accent1 3 4 2" xfId="3844" xr:uid="{5229448E-4FF1-4248-83EF-615E619DCE27}"/>
    <cellStyle name="60% - Accent1 3 4 2 2" xfId="8004" xr:uid="{C3F30BB6-C4C2-41A5-8214-CF8202465C23}"/>
    <cellStyle name="60% - Accent1 3 4 2 2 2" xfId="16587" xr:uid="{2611CA95-E6E4-4D88-A7D7-274CF0AD1A7B}"/>
    <cellStyle name="60% - Accent1 3 4 2 2 2 2" xfId="34412" xr:uid="{D601FDFD-14D6-4E83-92B4-B7E2AB80A651}"/>
    <cellStyle name="60% - Accent1 3 4 2 2 3" xfId="25912" xr:uid="{0F3E4769-E23E-4BB1-8648-DF69FB3817C3}"/>
    <cellStyle name="60% - Accent1 3 4 2 3" xfId="12427" xr:uid="{B3B55F8F-DF7A-43B1-AB4B-28B1BCB11447}"/>
    <cellStyle name="60% - Accent1 3 4 2 3 2" xfId="30252" xr:uid="{A05A98C5-D782-4E76-90AC-819A695F709A}"/>
    <cellStyle name="60% - Accent1 3 4 2 4" xfId="21752" xr:uid="{FC3E311E-4C09-48CD-A603-20BD47C93C1E}"/>
    <cellStyle name="60% - Accent1 3 4 3" xfId="5924" xr:uid="{5C326F04-2BFB-4DB9-BF10-0CFBDBE0D100}"/>
    <cellStyle name="60% - Accent1 3 4 3 2" xfId="14507" xr:uid="{345B60D6-11E9-404D-96F8-32AB6E0FC153}"/>
    <cellStyle name="60% - Accent1 3 4 3 2 2" xfId="32332" xr:uid="{CFA451E3-1B3D-4814-9EF9-805101BD871B}"/>
    <cellStyle name="60% - Accent1 3 4 3 3" xfId="23832" xr:uid="{E988A9F2-36B4-46B7-8C74-1BACD981A453}"/>
    <cellStyle name="60% - Accent1 3 4 4" xfId="10347" xr:uid="{E001DAC7-4B7F-48DC-810E-B374B620C4AB}"/>
    <cellStyle name="60% - Accent1 3 4 4 2" xfId="28172" xr:uid="{9786F13B-898E-4714-97DE-9FA0F014AFE8}"/>
    <cellStyle name="60% - Accent1 3 4 5" xfId="19672" xr:uid="{0707E768-453C-4583-A663-765BFDD83FDB}"/>
    <cellStyle name="60% - Accent1 3 5" xfId="2864" xr:uid="{61C6E6E1-0383-4530-BC16-B9DDB762C4C6}"/>
    <cellStyle name="60% - Accent1 3 5 2" xfId="7024" xr:uid="{31039A4D-0727-4946-B912-F0B3ED79D89A}"/>
    <cellStyle name="60% - Accent1 3 5 2 2" xfId="15607" xr:uid="{88163163-71B5-42EF-AC8D-B1635B5F1157}"/>
    <cellStyle name="60% - Accent1 3 5 2 2 2" xfId="33432" xr:uid="{094DB294-3CC1-4D1C-9AED-30478A578770}"/>
    <cellStyle name="60% - Accent1 3 5 2 3" xfId="24932" xr:uid="{A6B9DEF8-8C4B-45E2-8BCD-515E8CA7ED09}"/>
    <cellStyle name="60% - Accent1 3 5 3" xfId="11447" xr:uid="{DBD6CBD5-A782-42DE-A8AF-2DB30BBE85C5}"/>
    <cellStyle name="60% - Accent1 3 5 3 2" xfId="29272" xr:uid="{B9D7ED04-8869-4260-B1A2-314A5B87A043}"/>
    <cellStyle name="60% - Accent1 3 5 4" xfId="20772" xr:uid="{F7676000-5E59-4168-A198-195A65AEB39F}"/>
    <cellStyle name="60% - Accent1 3 6" xfId="4944" xr:uid="{257895DF-7A16-4B29-ABAE-C9DD50BA5C54}"/>
    <cellStyle name="60% - Accent1 3 6 2" xfId="13527" xr:uid="{9E465201-550F-41E1-A5B0-3EF821F6D019}"/>
    <cellStyle name="60% - Accent1 3 6 2 2" xfId="31352" xr:uid="{655B9DCE-3227-445D-B1EA-908D06ED8EDF}"/>
    <cellStyle name="60% - Accent1 3 6 3" xfId="22852" xr:uid="{1BF4015B-957A-4EF0-81AD-878995A3D52F}"/>
    <cellStyle name="60% - Accent1 3 7" xfId="9367" xr:uid="{56F3FE64-829B-4249-B761-7C186766A7FE}"/>
    <cellStyle name="60% - Accent1 3 7 2" xfId="27192" xr:uid="{7B9C9673-889E-42A3-97DB-E2B07B74C54E}"/>
    <cellStyle name="60% - Accent1 3 8" xfId="18692" xr:uid="{581FA43D-607C-410D-B6E9-DF708F57AEC2}"/>
    <cellStyle name="60% - Accent1 30" xfId="2824" xr:uid="{992C9643-57B7-49C2-9C42-C4A8124EFC76}"/>
    <cellStyle name="60% - Accent1 30 2" xfId="4904" xr:uid="{4D2516BA-C47C-4EED-9AAB-6BDD1FA92688}"/>
    <cellStyle name="60% - Accent1 30 2 2" xfId="9064" xr:uid="{25B6EC5A-4D3F-4F24-83F9-F748629DF2D2}"/>
    <cellStyle name="60% - Accent1 30 2 2 2" xfId="17647" xr:uid="{CEF72576-D064-46A9-BBC6-661D14AD733C}"/>
    <cellStyle name="60% - Accent1 30 2 2 2 2" xfId="35472" xr:uid="{3FA3C639-8EF8-4EFF-AE6A-99D498C54AB3}"/>
    <cellStyle name="60% - Accent1 30 2 2 3" xfId="26972" xr:uid="{83AEC79D-7B6F-4633-A488-46A340F6A1E8}"/>
    <cellStyle name="60% - Accent1 30 2 3" xfId="13487" xr:uid="{D8E19529-E619-4519-A52C-3844440E76B5}"/>
    <cellStyle name="60% - Accent1 30 2 3 2" xfId="31312" xr:uid="{EB1224B3-39C7-4AF5-87B0-3B48E8183BF9}"/>
    <cellStyle name="60% - Accent1 30 2 4" xfId="22812" xr:uid="{88B88F48-FD6C-41A4-B651-53EC25EC07BA}"/>
    <cellStyle name="60% - Accent1 30 3" xfId="6984" xr:uid="{D1496B5F-A324-4DCE-A207-B2FC623D8ED8}"/>
    <cellStyle name="60% - Accent1 30 3 2" xfId="15567" xr:uid="{2F98C94C-5EC4-4A31-B229-AB74FFDF9CD1}"/>
    <cellStyle name="60% - Accent1 30 3 2 2" xfId="33392" xr:uid="{5E15F046-6DB0-469D-8311-940402F6E6BF}"/>
    <cellStyle name="60% - Accent1 30 3 3" xfId="24892" xr:uid="{DF9B47C7-0F5A-49A9-BF41-5BFD212C7BF9}"/>
    <cellStyle name="60% - Accent1 30 4" xfId="11407" xr:uid="{79F97982-8059-442E-9D47-418E6AFEA438}"/>
    <cellStyle name="60% - Accent1 30 4 2" xfId="29232" xr:uid="{D75F9930-7908-499A-BDC9-6428B2F69C10}"/>
    <cellStyle name="60% - Accent1 30 5" xfId="20732" xr:uid="{B0D27388-4E5C-4D14-A397-3E5264F838AA}"/>
    <cellStyle name="60% - Accent1 300" xfId="40133" xr:uid="{9B9667F7-FDD9-47D7-955E-D3715916A6BD}"/>
    <cellStyle name="60% - Accent1 301" xfId="40153" xr:uid="{7ABD8B23-243F-491B-9E0C-E88A7A1B1598}"/>
    <cellStyle name="60% - Accent1 302" xfId="40173" xr:uid="{8ECB20E1-D978-4FAF-9762-13E178150892}"/>
    <cellStyle name="60% - Accent1 303" xfId="40193" xr:uid="{F30F4422-044F-4566-B625-B56F433412A5}"/>
    <cellStyle name="60% - Accent1 304" xfId="40213" xr:uid="{53FC7D3A-9272-4167-916C-68CD97FCAEFA}"/>
    <cellStyle name="60% - Accent1 305" xfId="40233" xr:uid="{C758BE32-58A2-4EF5-9595-99773054BF1F}"/>
    <cellStyle name="60% - Accent1 306" xfId="40253" xr:uid="{1CE176CD-C5D0-4A80-AC44-29AE4E19FAA5}"/>
    <cellStyle name="60% - Accent1 307" xfId="40273" xr:uid="{A6E02CAA-F04A-4721-95B0-80ED491714B8}"/>
    <cellStyle name="60% - Accent1 308" xfId="40293" xr:uid="{CE47318A-B970-4EC9-AB7F-9B7474CDF079}"/>
    <cellStyle name="60% - Accent1 309" xfId="40313" xr:uid="{D6DDC126-B013-477E-8EED-DA70949BF87A}"/>
    <cellStyle name="60% - Accent1 31" xfId="9100" xr:uid="{AED36114-9FCC-45DB-B08E-18E0BD4569C2}"/>
    <cellStyle name="60% - Accent1 31 2" xfId="17667" xr:uid="{2AF1808B-0338-484C-BA6F-DB19D8209A76}"/>
    <cellStyle name="60% - Accent1 310" xfId="40333" xr:uid="{A9715B98-7438-43DB-BDBF-4F896C54E6B2}"/>
    <cellStyle name="60% - Accent1 311" xfId="40353" xr:uid="{6FC32D33-895E-4878-B1F2-6E0172EB76CF}"/>
    <cellStyle name="60% - Accent1 312" xfId="40373" xr:uid="{74ACFD42-5D96-46AE-A09F-63D5E959BEE4}"/>
    <cellStyle name="60% - Accent1 313" xfId="40393" xr:uid="{9E9FB15E-6EFF-4FEB-AAAA-2025E7531C14}"/>
    <cellStyle name="60% - Accent1 314" xfId="40413" xr:uid="{AC77D77E-D549-4144-918D-F3C9C78404D0}"/>
    <cellStyle name="60% - Accent1 315" xfId="40433" xr:uid="{4E2C725E-F14E-4BBE-88BE-B9E581AE0372}"/>
    <cellStyle name="60% - Accent1 316" xfId="40453" xr:uid="{E4D730B5-CCEB-465C-8C0A-DD83D3578E15}"/>
    <cellStyle name="60% - Accent1 317" xfId="40473" xr:uid="{47706175-0EFD-4A21-BC74-17531F331DE4}"/>
    <cellStyle name="60% - Accent1 318" xfId="40493" xr:uid="{191CE554-D913-4BA8-9255-937BA762AF9F}"/>
    <cellStyle name="60% - Accent1 319" xfId="40513" xr:uid="{B980B059-9397-4143-A407-5008D8DD1651}"/>
    <cellStyle name="60% - Accent1 32" xfId="9125" xr:uid="{BF3D4AEB-BAF9-45FA-ABA3-49C8B398CD40}"/>
    <cellStyle name="60% - Accent1 32 2" xfId="17687" xr:uid="{4C87C75D-BADF-45C4-94A4-57D172ED0A5A}"/>
    <cellStyle name="60% - Accent1 32 2 2" xfId="35492" xr:uid="{DFD790DD-CBDB-4CFF-AE21-BD7D48268A77}"/>
    <cellStyle name="60% - Accent1 32 3" xfId="26992" xr:uid="{98B694A9-E8A0-4C9E-ADDA-6A24E9793268}"/>
    <cellStyle name="60% - Accent1 320" xfId="40533" xr:uid="{FA6AEC83-266D-4EB9-A3F0-D92A39397969}"/>
    <cellStyle name="60% - Accent1 321" xfId="40553" xr:uid="{484A882C-EE6F-468E-998E-681EE9E6B8EC}"/>
    <cellStyle name="60% - Accent1 322" xfId="40573" xr:uid="{9237AF6F-2E7F-495B-B261-9DD184431279}"/>
    <cellStyle name="60% - Accent1 323" xfId="40593" xr:uid="{F89520CE-8D1C-479B-82BE-43EAF4A0C66D}"/>
    <cellStyle name="60% - Accent1 324" xfId="40613" xr:uid="{3D5C38F0-AB20-4C0D-8EA6-E177A67233F8}"/>
    <cellStyle name="60% - Accent1 325" xfId="40633" xr:uid="{B1794B9E-C72E-4627-B78C-089CD3AAECE2}"/>
    <cellStyle name="60% - Accent1 326" xfId="40653" xr:uid="{C6E65E08-879D-460C-BF9C-41964965EE63}"/>
    <cellStyle name="60% - Accent1 327" xfId="40673" xr:uid="{9E563FEC-E61C-4961-9CA8-7CF3CA2C7943}"/>
    <cellStyle name="60% - Accent1 328" xfId="40693" xr:uid="{D5AADED4-F992-4DDD-BF41-8AA121B02523}"/>
    <cellStyle name="60% - Accent1 329" xfId="40713" xr:uid="{9893413E-001E-4542-984D-6307541AFF94}"/>
    <cellStyle name="60% - Accent1 33" xfId="9145" xr:uid="{160F7E41-CBE9-4BFD-8920-AD5531CE9259}"/>
    <cellStyle name="60% - Accent1 33 2" xfId="17707" xr:uid="{E15EE6EF-FB39-44CE-BAF7-94F953819647}"/>
    <cellStyle name="60% - Accent1 33 2 2" xfId="35512" xr:uid="{7BB5247B-8FC6-4D7E-820B-D5516D07D859}"/>
    <cellStyle name="60% - Accent1 33 3" xfId="27012" xr:uid="{D9AA91AD-AF29-4C5D-A433-1772C677B605}"/>
    <cellStyle name="60% - Accent1 330" xfId="40733" xr:uid="{C0B6906B-310C-46A3-BDA6-ED23C7137D42}"/>
    <cellStyle name="60% - Accent1 331" xfId="40753" xr:uid="{AF316045-9C1C-473B-B4AE-678C37BC9D46}"/>
    <cellStyle name="60% - Accent1 332" xfId="40773" xr:uid="{F35DAD0C-F9EE-435A-B214-9AB6C961C3AE}"/>
    <cellStyle name="60% - Accent1 333" xfId="40801" xr:uid="{FAD5E5A1-C690-490B-A1FC-FF141CE79299}"/>
    <cellStyle name="60% - Accent1 334" xfId="40813" xr:uid="{99903294-364C-4F15-8C94-2224288D38DA}"/>
    <cellStyle name="60% - Accent1 335" xfId="40833" xr:uid="{A299DE86-29FE-41FA-8906-10065F625CBA}"/>
    <cellStyle name="60% - Accent1 336" xfId="40853" xr:uid="{7157BD29-0603-484C-A45A-44FBCEB45239}"/>
    <cellStyle name="60% - Accent1 337" xfId="40873" xr:uid="{39C85ADC-750B-4B21-86E4-39E97467CCDC}"/>
    <cellStyle name="60% - Accent1 338" xfId="40893" xr:uid="{29631AA9-719B-4DA5-8B54-EA6ED58003DF}"/>
    <cellStyle name="60% - Accent1 339" xfId="40913" xr:uid="{4AF6ACD1-F57F-4C0C-811A-DD9D0C08C61A}"/>
    <cellStyle name="60% - Accent1 34" xfId="9165" xr:uid="{5FFDCA47-870C-4538-8C8D-32F4DD047CFC}"/>
    <cellStyle name="60% - Accent1 340" xfId="40933" xr:uid="{010D4A67-1739-46C7-9B38-39757852455A}"/>
    <cellStyle name="60% - Accent1 341" xfId="40953" xr:uid="{7D66E2A9-49D7-481B-8A7B-F848F51D5E0E}"/>
    <cellStyle name="60% - Accent1 342" xfId="40973" xr:uid="{B87208A5-62BC-4633-8352-FF708E8D4B3B}"/>
    <cellStyle name="60% - Accent1 343" xfId="40993" xr:uid="{B69C319C-095B-4C4F-829E-B6609D6D047C}"/>
    <cellStyle name="60% - Accent1 344" xfId="41013" xr:uid="{958698B1-D2EA-4090-8F26-50B0FA9E5E29}"/>
    <cellStyle name="60% - Accent1 345" xfId="41033" xr:uid="{DA5D170C-1CB6-42AA-B83A-208A3A66283F}"/>
    <cellStyle name="60% - Accent1 346" xfId="41053" xr:uid="{ABE665ED-A0BE-481E-B099-1A8A2130A2D4}"/>
    <cellStyle name="60% - Accent1 347" xfId="41073" xr:uid="{37263EE6-23DD-4B1B-8E17-3D2BDCCF7341}"/>
    <cellStyle name="60% - Accent1 348" xfId="41093" xr:uid="{B6C26DEE-A457-45B7-8889-1BE2215B35A4}"/>
    <cellStyle name="60% - Accent1 349" xfId="41113" xr:uid="{E6E8B968-434C-4908-A086-4813A49E9408}"/>
    <cellStyle name="60% - Accent1 35" xfId="9202" xr:uid="{6E6BCE2C-0E74-4323-BF94-6F8315CEBD4F}"/>
    <cellStyle name="60% - Accent1 35 2" xfId="17727" xr:uid="{8006806F-CCF5-44DF-8011-EC44CE18817F}"/>
    <cellStyle name="60% - Accent1 35 2 2" xfId="35532" xr:uid="{03C3DBE5-2512-4377-BF8F-3815CA40233E}"/>
    <cellStyle name="60% - Accent1 35 3" xfId="27032" xr:uid="{A30B943B-1764-4041-90DB-CAC139C43F68}"/>
    <cellStyle name="60% - Accent1 350" xfId="41141" xr:uid="{28427D69-7377-418A-88FB-C0BCE54A50DC}"/>
    <cellStyle name="60% - Accent1 351" xfId="41161" xr:uid="{EF14E266-D4D0-4E24-8D20-B7A7315A93A3}"/>
    <cellStyle name="60% - Accent1 352" xfId="41173" xr:uid="{5B32CA92-6C12-466B-9047-2094331FFA46}"/>
    <cellStyle name="60% - Accent1 353" xfId="41193" xr:uid="{5F03D843-79A9-464C-9F8E-25599523F2F0}"/>
    <cellStyle name="60% - Accent1 354" xfId="41213" xr:uid="{3C05DE4F-6191-483A-941E-2033B3D3D167}"/>
    <cellStyle name="60% - Accent1 355" xfId="41233" xr:uid="{13EACD58-BCE4-4892-80DC-4DBDF029418F}"/>
    <cellStyle name="60% - Accent1 356" xfId="41261" xr:uid="{F45B41AC-009C-4D0D-B68B-DD585F9B2BA9}"/>
    <cellStyle name="60% - Accent1 357" xfId="41287" xr:uid="{485298A5-B548-463D-8821-46709DC1C5D9}"/>
    <cellStyle name="60% - Accent1 358" xfId="41275" xr:uid="{0CD74217-FA36-4D7D-A7F1-8F04DE76340F}"/>
    <cellStyle name="60% - Accent1 359" xfId="41313" xr:uid="{0E92D4C2-FE1C-49B1-A02D-734F9F49D48C}"/>
    <cellStyle name="60% - Accent1 36" xfId="9227" xr:uid="{55DC8FC2-9AA9-4C2D-BFF9-50DD08CDECF1}"/>
    <cellStyle name="60% - Accent1 36 2" xfId="17747" xr:uid="{3C070AF3-5E6B-48A4-9BD2-1C13CE54A963}"/>
    <cellStyle name="60% - Accent1 36 2 2" xfId="35552" xr:uid="{AC5AEB3F-015F-43F0-BDCD-9F6D83BED11C}"/>
    <cellStyle name="60% - Accent1 36 3" xfId="27052" xr:uid="{20514A0F-7871-4302-88CD-269013315795}"/>
    <cellStyle name="60% - Accent1 360" xfId="41333" xr:uid="{7EBBA67D-16F1-4BBB-BD74-F34C8FE9E44E}"/>
    <cellStyle name="60% - Accent1 361" xfId="41353" xr:uid="{2A5761CF-62B7-49E2-9248-346230D89466}"/>
    <cellStyle name="60% - Accent1 362" xfId="41373" xr:uid="{2EC40967-445B-4985-82CB-980827248C94}"/>
    <cellStyle name="60% - Accent1 363" xfId="41401" xr:uid="{0B293417-A492-4504-9256-8B928E38AEDE}"/>
    <cellStyle name="60% - Accent1 364" xfId="41413" xr:uid="{A7A46341-4421-4BD6-8ACE-3C6FD58A3F50}"/>
    <cellStyle name="60% - Accent1 365" xfId="41433" xr:uid="{FE337F62-8231-4065-A173-37F77DC9C6B3}"/>
    <cellStyle name="60% - Accent1 366" xfId="41453" xr:uid="{4C8E78DB-54C4-4167-8133-62112BC55223}"/>
    <cellStyle name="60% - Accent1 367" xfId="41473" xr:uid="{FE06FD93-6C67-4389-AC79-ABFABE10D982}"/>
    <cellStyle name="60% - Accent1 368" xfId="41493" xr:uid="{6270A6AC-9D33-4168-8A0F-4A9B6E13B6C8}"/>
    <cellStyle name="60% - Accent1 369" xfId="41521" xr:uid="{FBB4FA55-6A13-46E7-BD17-311621126065}"/>
    <cellStyle name="60% - Accent1 37" xfId="9247" xr:uid="{4B8A2E09-93C0-4B18-91ED-75A872D5550D}"/>
    <cellStyle name="60% - Accent1 37 2" xfId="17767" xr:uid="{65104948-4ED7-4A7F-8B4E-6699D9E99279}"/>
    <cellStyle name="60% - Accent1 37 2 2" xfId="35572" xr:uid="{207762FF-F9ED-4C9B-BA67-3EA8A70666EB}"/>
    <cellStyle name="60% - Accent1 37 3" xfId="27072" xr:uid="{F6752EBB-5F17-4E1F-8BC9-AEF960373B4C}"/>
    <cellStyle name="60% - Accent1 370" xfId="41533" xr:uid="{570E6D79-1FCF-46C4-AE5E-4224F0AA5E22}"/>
    <cellStyle name="60% - Accent1 371" xfId="41553" xr:uid="{CB5A4DAD-44A8-454E-B88E-079611575613}"/>
    <cellStyle name="60% - Accent1 372" xfId="41573" xr:uid="{FB41D183-C490-474D-BA68-E779B8F0D9B0}"/>
    <cellStyle name="60% - Accent1 373" xfId="41593" xr:uid="{B119EC29-29D0-4A22-9230-E32A6B94BF77}"/>
    <cellStyle name="60% - Accent1 374" xfId="41621" xr:uid="{6621A681-7D5A-4447-A48C-BF9AAFFE7B58}"/>
    <cellStyle name="60% - Accent1 375" xfId="41633" xr:uid="{65F19D72-6FF2-4371-8D7A-2E9765899D6F}"/>
    <cellStyle name="60% - Accent1 376" xfId="41653" xr:uid="{7E9A638D-7A3F-43B3-88B2-C6A17D0241A8}"/>
    <cellStyle name="60% - Accent1 377" xfId="41673" xr:uid="{29731BE1-6769-4EDF-8EDA-63CAF935B26F}"/>
    <cellStyle name="60% - Accent1 378" xfId="41701" xr:uid="{A46D6AE2-6980-4E0E-8C53-AEE3F824A46A}"/>
    <cellStyle name="60% - Accent1 379" xfId="41713" xr:uid="{F7051CEB-B56F-46EC-BDA0-844BCEE35225}"/>
    <cellStyle name="60% - Accent1 38" xfId="9267" xr:uid="{312D660E-B800-4387-B933-2FCEA92177F0}"/>
    <cellStyle name="60% - Accent1 38 2" xfId="17787" xr:uid="{95D4B2C0-EB26-4554-9AD7-915E61B06D07}"/>
    <cellStyle name="60% - Accent1 38 2 2" xfId="35592" xr:uid="{0141BDE4-30CD-4943-903E-0637483D2D16}"/>
    <cellStyle name="60% - Accent1 38 3" xfId="27092" xr:uid="{2AAF6F79-63F9-4D6A-8063-913ED0E5F911}"/>
    <cellStyle name="60% - Accent1 380" xfId="41733" xr:uid="{F5D29BF5-6E7A-4DF4-8A56-18A69BE7E3BF}"/>
    <cellStyle name="60% - Accent1 381" xfId="41753" xr:uid="{1F3065B2-B180-4A76-8091-EBB44A6B7B26}"/>
    <cellStyle name="60% - Accent1 382" xfId="41782" xr:uid="{A1EED568-83A0-4B64-84D2-165A3EECF548}"/>
    <cellStyle name="60% - Accent1 383" xfId="41802" xr:uid="{BEA223A0-048A-4B31-8135-3D52FB51414F}"/>
    <cellStyle name="60% - Accent1 384" xfId="41830" xr:uid="{E9F543AB-F464-405E-B5C7-FBAE6335242F}"/>
    <cellStyle name="60% - Accent1 385" xfId="41826" xr:uid="{21F00AA3-43CC-4276-A02A-BC90C5E8F143}"/>
    <cellStyle name="60% - Accent1 386" xfId="41854" xr:uid="{0C754195-DFDE-472D-971C-6815E6A2044E}"/>
    <cellStyle name="60% - Accent1 387" xfId="41874" xr:uid="{04B00896-8EBC-469D-AAEA-5D20D56F65D1}"/>
    <cellStyle name="60% - Accent1 388" xfId="41902" xr:uid="{F6FD643F-34D2-4E8D-A884-51FA6AED732E}"/>
    <cellStyle name="60% - Accent1 389" xfId="41922" xr:uid="{6368925C-3145-4556-9356-2C95581C41F0}"/>
    <cellStyle name="60% - Accent1 39" xfId="9287" xr:uid="{0CA05922-45AD-4A28-AF66-10BD7C10E283}"/>
    <cellStyle name="60% - Accent1 39 2" xfId="27112" xr:uid="{CFB2DDC4-0090-4122-B279-5C15DD610DD6}"/>
    <cellStyle name="60% - Accent1 390" xfId="41934" xr:uid="{BC1BE090-C636-4DE0-B230-A24323D9ADD1}"/>
    <cellStyle name="60% - Accent1 391" xfId="41954" xr:uid="{F259F618-B194-438E-B210-5C4296E506CF}"/>
    <cellStyle name="60% - Accent1 392" xfId="41974" xr:uid="{2C46E631-D7AB-4C28-932C-612D6F292158}"/>
    <cellStyle name="60% - Accent1 393" xfId="41994" xr:uid="{F8A06119-A77C-42FE-9BB3-19E80D87CC58}"/>
    <cellStyle name="60% - Accent1 394" xfId="42014" xr:uid="{F3C37DB7-D8BA-4717-A7DC-ADD8C7BC3B7C}"/>
    <cellStyle name="60% - Accent1 395" xfId="42034" xr:uid="{9DB97E0E-6683-4D59-96B2-4ACDF23645F0}"/>
    <cellStyle name="60% - Accent1 396" xfId="42054" xr:uid="{A8B22957-FAB9-46F8-9C46-475976BC634F}"/>
    <cellStyle name="60% - Accent1 397" xfId="42074" xr:uid="{5174212F-805C-4FC8-9637-ED47F4838020}"/>
    <cellStyle name="60% - Accent1 398" xfId="42094" xr:uid="{5AE14AE7-3B2D-4087-99F1-07A04D82F5FE}"/>
    <cellStyle name="60% - Accent1 399" xfId="42122" xr:uid="{0E04503F-FD5B-42DF-B67F-84F4C31F4C64}"/>
    <cellStyle name="60% - Accent1 4" xfId="219" xr:uid="{00000000-0005-0000-0000-000033000000}"/>
    <cellStyle name="60% - Accent1 40" xfId="9307" xr:uid="{E2646A65-9F70-4FD9-A2A8-2B5C579E5CFD}"/>
    <cellStyle name="60% - Accent1 40 2" xfId="17807" xr:uid="{C2530EDF-BF79-4151-8026-27C3751B9859}"/>
    <cellStyle name="60% - Accent1 40 2 2" xfId="35612" xr:uid="{BD0FC923-FA42-427A-8495-9F7C21C2E42B}"/>
    <cellStyle name="60% - Accent1 40 3" xfId="27132" xr:uid="{91182033-92AE-4660-833F-3CB45ED56D95}"/>
    <cellStyle name="60% - Accent1 400" xfId="42134" xr:uid="{32FE6622-C36D-4B74-B2AE-00937A3C718C}"/>
    <cellStyle name="60% - Accent1 401" xfId="42162" xr:uid="{00372777-3EBE-4C76-95DA-AFC4F3621C23}"/>
    <cellStyle name="60% - Accent1 402" xfId="42174" xr:uid="{79D381CC-34A3-4504-A8E2-1111018AF5D5}"/>
    <cellStyle name="60% - Accent1 403" xfId="42209" xr:uid="{1DF1B4BA-A687-401B-BC1F-7095BEE51B74}"/>
    <cellStyle name="60% - Accent1 404" xfId="42203" xr:uid="{EE25028F-A3B4-44B5-9DAE-82628E7BA06A}"/>
    <cellStyle name="60% - Accent1 405" xfId="42234" xr:uid="{6849C828-F6C1-43FB-B4BC-E387FBEA92D9}"/>
    <cellStyle name="60% - Accent1 406" xfId="42254" xr:uid="{688E75BB-CE94-4E18-A101-75FFEEC5FC29}"/>
    <cellStyle name="60% - Accent1 407" xfId="42274" xr:uid="{AF0EB1BE-F250-4840-9AE5-E921B42529BF}"/>
    <cellStyle name="60% - Accent1 408" xfId="42302" xr:uid="{F223D217-6745-49D2-870C-47FA25B4799F}"/>
    <cellStyle name="60% - Accent1 409" xfId="42322" xr:uid="{66583890-15E2-4D94-AD31-3965008803DA}"/>
    <cellStyle name="60% - Accent1 41" xfId="9327" xr:uid="{F537263B-8319-4CF5-9437-C2A36725ACBD}"/>
    <cellStyle name="60% - Accent1 41 2" xfId="17827" xr:uid="{9D8E167F-61F7-473B-A70B-2AA1E7D905CD}"/>
    <cellStyle name="60% - Accent1 41 2 2" xfId="35632" xr:uid="{3BC29F33-793B-44F4-A75F-09852D298FC2}"/>
    <cellStyle name="60% - Accent1 41 3" xfId="27152" xr:uid="{088D3F04-B58B-4E56-AAE3-26358B715770}"/>
    <cellStyle name="60% - Accent1 410" xfId="42334" xr:uid="{C00811F2-8468-4A46-AC81-A1B82B089BE5}"/>
    <cellStyle name="60% - Accent1 411" xfId="42362" xr:uid="{72803E8C-72C2-4A0B-9434-63709FB28840}"/>
    <cellStyle name="60% - Accent1 412" xfId="42389" xr:uid="{6C7187AE-B948-4A29-801A-40071811CEAC}"/>
    <cellStyle name="60% - Accent1 413" xfId="42375" xr:uid="{9A61A127-BAA2-4167-83EE-D296FAF9ACA7}"/>
    <cellStyle name="60% - Accent1 414" xfId="42422" xr:uid="{BF312809-1589-48B0-BE18-407F86034A33}"/>
    <cellStyle name="60% - Accent1 415" xfId="42434" xr:uid="{AC87D48D-BEF6-46BF-B039-509E7796C148}"/>
    <cellStyle name="60% - Accent1 416" xfId="42454" xr:uid="{679A4C3E-5131-4A99-A3D9-97C8227A9986}"/>
    <cellStyle name="60% - Accent1 417" xfId="42482" xr:uid="{A4038180-06D3-4AC1-958A-D65861FAA738}"/>
    <cellStyle name="60% - Accent1 418" xfId="42494" xr:uid="{1F7B2EAF-589C-4DDD-A912-8967EF64444A}"/>
    <cellStyle name="60% - Accent1 419" xfId="42522" xr:uid="{65416477-F70A-477A-B95D-C02F60733B60}"/>
    <cellStyle name="60% - Accent1 42" xfId="17847" xr:uid="{4A650809-55BC-425B-BA0D-13624E75987D}"/>
    <cellStyle name="60% - Accent1 42 2" xfId="35652" xr:uid="{DD5627EF-8123-4456-BB1B-6AC03B5CA483}"/>
    <cellStyle name="60% - Accent1 420" xfId="42535" xr:uid="{69DC8AA1-FAAF-40BE-83AC-0DCD06EBE0C6}"/>
    <cellStyle name="60% - Accent1 421" xfId="42563" xr:uid="{A7C42467-DF49-4FAD-90D7-72421505D086}"/>
    <cellStyle name="60% - Accent1 422" xfId="42575" xr:uid="{511DE55D-E3E8-4794-BD26-BCE258495C3A}"/>
    <cellStyle name="60% - Accent1 423" xfId="42603" xr:uid="{9EE603DA-A494-4362-A35D-7B002C9582D3}"/>
    <cellStyle name="60% - Accent1 424" xfId="42677" xr:uid="{44EAC987-06B5-4EDA-A769-1755979F80B9}"/>
    <cellStyle name="60% - Accent1 425" xfId="42697" xr:uid="{3431DAA7-196F-49F0-8B0E-85B7631ACE26}"/>
    <cellStyle name="60% - Accent1 426" xfId="42717" xr:uid="{D48166B7-6841-4E82-BC9D-ADC6AFEE3DB1}"/>
    <cellStyle name="60% - Accent1 427" xfId="42737" xr:uid="{A359556D-1B89-4116-ADE9-5295A42B8A4B}"/>
    <cellStyle name="60% - Accent1 428" xfId="42757" xr:uid="{F8D3F40F-0D81-4DAC-B373-4054BF9E7A6B}"/>
    <cellStyle name="60% - Accent1 429" xfId="42786" xr:uid="{95FF7811-1E35-483C-AD63-81913D546F2C}"/>
    <cellStyle name="60% - Accent1 43" xfId="17867" xr:uid="{150121B8-095B-4592-8117-7AF3258C20C3}"/>
    <cellStyle name="60% - Accent1 43 2" xfId="35672" xr:uid="{44F0D0E3-7811-4BE3-9F3F-B3885B70B8BA}"/>
    <cellStyle name="60% - Accent1 44" xfId="17887" xr:uid="{200756D8-E926-481A-A329-BBF0019B0DB2}"/>
    <cellStyle name="60% - Accent1 44 2" xfId="35692" xr:uid="{5B4D6219-D20A-401D-8F4E-0BFCEB426A32}"/>
    <cellStyle name="60% - Accent1 45" xfId="17907" xr:uid="{E8D09172-4A7F-43AA-9369-BD0C4391000C}"/>
    <cellStyle name="60% - Accent1 45 2" xfId="35712" xr:uid="{6EA5554A-1ACA-4092-BEAA-98D3015C67FC}"/>
    <cellStyle name="60% - Accent1 46" xfId="17927" xr:uid="{D273DEA5-8A6B-4D7F-91A4-099C7D35BEED}"/>
    <cellStyle name="60% - Accent1 46 2" xfId="35732" xr:uid="{FDD37451-08F8-4832-B5DE-024D1A384C91}"/>
    <cellStyle name="60% - Accent1 47" xfId="17966" xr:uid="{89A056D6-118E-4A9F-BBA2-BE3645676649}"/>
    <cellStyle name="60% - Accent1 47 2" xfId="35752" xr:uid="{E26F6748-0814-4CC5-8A36-EA443F671D5E}"/>
    <cellStyle name="60% - Accent1 48" xfId="17991" xr:uid="{155F60D5-A722-45C0-AB95-80FC8501DE5A}"/>
    <cellStyle name="60% - Accent1 49" xfId="18011" xr:uid="{B2520B53-927C-43C5-A70E-E56A676045F0}"/>
    <cellStyle name="60% - Accent1 5" xfId="283" xr:uid="{129CFAEE-55D7-4ECA-BABF-FA7C8320AC7F}"/>
    <cellStyle name="60% - Accent1 5 2" xfId="520" xr:uid="{94958463-510A-494D-BA51-790309515D6F}"/>
    <cellStyle name="60% - Accent1 5 2 2" xfId="1219" xr:uid="{0A9FB269-A294-4BD9-BC1B-7949B465DD65}"/>
    <cellStyle name="60% - Accent1 5 2 2 2" xfId="2324" xr:uid="{9A72802D-6356-4CAA-B763-807B88D40EA9}"/>
    <cellStyle name="60% - Accent1 5 2 2 2 2" xfId="4404" xr:uid="{6C308EBE-E7EA-4491-8380-B1AFB519E542}"/>
    <cellStyle name="60% - Accent1 5 2 2 2 2 2" xfId="8564" xr:uid="{393161D5-8FC3-48FA-9D4E-78D65DEF46AF}"/>
    <cellStyle name="60% - Accent1 5 2 2 2 2 2 2" xfId="17147" xr:uid="{2FA59915-9592-4B9B-A101-7BAD96A4B47A}"/>
    <cellStyle name="60% - Accent1 5 2 2 2 2 2 2 2" xfId="34972" xr:uid="{09D6A555-4DCF-48D7-A600-48194906E6F0}"/>
    <cellStyle name="60% - Accent1 5 2 2 2 2 2 3" xfId="26472" xr:uid="{531A2DD4-D9D3-4010-A1FB-781D6B9967A2}"/>
    <cellStyle name="60% - Accent1 5 2 2 2 2 3" xfId="12987" xr:uid="{37503E2E-566F-4EAE-9951-6E694692D477}"/>
    <cellStyle name="60% - Accent1 5 2 2 2 2 3 2" xfId="30812" xr:uid="{31A6A767-0280-4740-9630-DD3778663141}"/>
    <cellStyle name="60% - Accent1 5 2 2 2 2 4" xfId="22312" xr:uid="{DB836DBB-7BCE-4B0A-95A2-44A02FFD8DE7}"/>
    <cellStyle name="60% - Accent1 5 2 2 2 3" xfId="6484" xr:uid="{8FEA6D11-FCAC-4280-BA18-A75159A3E588}"/>
    <cellStyle name="60% - Accent1 5 2 2 2 3 2" xfId="15067" xr:uid="{CBFE8746-434B-479C-8843-26E27C4949D9}"/>
    <cellStyle name="60% - Accent1 5 2 2 2 3 2 2" xfId="32892" xr:uid="{9E18B9EB-64CF-4AE8-9E5C-B157FC6ECC40}"/>
    <cellStyle name="60% - Accent1 5 2 2 2 3 3" xfId="24392" xr:uid="{FF43A1AA-32BB-4AB7-95F3-52445C101EB2}"/>
    <cellStyle name="60% - Accent1 5 2 2 2 4" xfId="10907" xr:uid="{7393DB67-0099-4B36-A384-2A5C51889659}"/>
    <cellStyle name="60% - Accent1 5 2 2 2 4 2" xfId="28732" xr:uid="{E11DF466-0C48-46A7-8F7F-F7C2AEFAE685}"/>
    <cellStyle name="60% - Accent1 5 2 2 2 5" xfId="20232" xr:uid="{A2E0691B-9F79-4592-B8A2-B48C6CCEE8F9}"/>
    <cellStyle name="60% - Accent1 5 2 2 3" xfId="3424" xr:uid="{66FBF19A-12D1-475E-AA0F-3C806A07BF7A}"/>
    <cellStyle name="60% - Accent1 5 2 2 3 2" xfId="7584" xr:uid="{FCD510F8-7B10-4E91-85B2-B9AD4AF2BC54}"/>
    <cellStyle name="60% - Accent1 5 2 2 3 2 2" xfId="16167" xr:uid="{654928AC-B595-4A1F-88AB-6AFF3132FE44}"/>
    <cellStyle name="60% - Accent1 5 2 2 3 2 2 2" xfId="33992" xr:uid="{39768297-C0A0-4E5C-8A89-300C671B22BD}"/>
    <cellStyle name="60% - Accent1 5 2 2 3 2 3" xfId="25492" xr:uid="{4F62433F-023C-4EA1-8404-C54E79AEC67F}"/>
    <cellStyle name="60% - Accent1 5 2 2 3 3" xfId="12007" xr:uid="{D10E590F-F5D0-40B0-8AAC-B1D058861B89}"/>
    <cellStyle name="60% - Accent1 5 2 2 3 3 2" xfId="29832" xr:uid="{1A52B21D-9E26-4A63-9052-7D06BF59F96A}"/>
    <cellStyle name="60% - Accent1 5 2 2 3 4" xfId="21332" xr:uid="{DBE503CC-4075-4381-9745-3C745555380C}"/>
    <cellStyle name="60% - Accent1 5 2 2 4" xfId="5504" xr:uid="{D1B61A54-B396-4B83-B166-1D952D3EA293}"/>
    <cellStyle name="60% - Accent1 5 2 2 4 2" xfId="14087" xr:uid="{4445AC41-DAD8-4123-AB16-CEEFB36D5E90}"/>
    <cellStyle name="60% - Accent1 5 2 2 4 2 2" xfId="31912" xr:uid="{772824FE-F722-4F37-A048-AE82208D168D}"/>
    <cellStyle name="60% - Accent1 5 2 2 4 3" xfId="23412" xr:uid="{A73ED652-1245-4911-8736-6B477E10F575}"/>
    <cellStyle name="60% - Accent1 5 2 2 5" xfId="9927" xr:uid="{A2AF8931-6D75-4BEA-A992-F5E9644F0604}"/>
    <cellStyle name="60% - Accent1 5 2 2 5 2" xfId="27752" xr:uid="{B66C6DE0-C4E4-4ECA-9A12-059FB671FA0D}"/>
    <cellStyle name="60% - Accent1 5 2 2 6" xfId="19252" xr:uid="{4A98B855-0374-47FE-AEDA-21A2550B0969}"/>
    <cellStyle name="60% - Accent1 5 2 3" xfId="1844" xr:uid="{01BBCCA8-B5FC-47E6-9EEC-18A1221446A6}"/>
    <cellStyle name="60% - Accent1 5 2 3 2" xfId="3924" xr:uid="{0ED2E611-ECE4-48F8-93FA-9720E6FC5E9C}"/>
    <cellStyle name="60% - Accent1 5 2 3 2 2" xfId="8084" xr:uid="{684CE8DF-2252-4826-A781-DDC6B893ED45}"/>
    <cellStyle name="60% - Accent1 5 2 3 2 2 2" xfId="16667" xr:uid="{76BF8A7D-469A-4953-B715-E3FFD54209C9}"/>
    <cellStyle name="60% - Accent1 5 2 3 2 2 2 2" xfId="34492" xr:uid="{DFC2968D-C523-4533-8E1A-514D3F2CC021}"/>
    <cellStyle name="60% - Accent1 5 2 3 2 2 3" xfId="25992" xr:uid="{C0A73270-60B4-4ACD-B934-23B650F912F4}"/>
    <cellStyle name="60% - Accent1 5 2 3 2 3" xfId="12507" xr:uid="{DEE5E3DD-A853-46E4-968D-651F99EA11BA}"/>
    <cellStyle name="60% - Accent1 5 2 3 2 3 2" xfId="30332" xr:uid="{0CFCF251-11FD-4362-A8FB-9FFEF2CE899A}"/>
    <cellStyle name="60% - Accent1 5 2 3 2 4" xfId="21832" xr:uid="{A70AD923-8D55-46F3-8122-D51C8863255C}"/>
    <cellStyle name="60% - Accent1 5 2 3 3" xfId="6004" xr:uid="{12D472C0-21DC-44CF-A8EC-CE97F9C43900}"/>
    <cellStyle name="60% - Accent1 5 2 3 3 2" xfId="14587" xr:uid="{3148214B-E46A-4249-A6DA-DE283BD15DCB}"/>
    <cellStyle name="60% - Accent1 5 2 3 3 2 2" xfId="32412" xr:uid="{37DEC1F1-B78C-4BC7-8887-731C921050CE}"/>
    <cellStyle name="60% - Accent1 5 2 3 3 3" xfId="23912" xr:uid="{4554288D-65B5-4329-8C3E-95B40692B97C}"/>
    <cellStyle name="60% - Accent1 5 2 3 4" xfId="10427" xr:uid="{6C028B5B-C973-4CBC-9A67-69696C406DA7}"/>
    <cellStyle name="60% - Accent1 5 2 3 4 2" xfId="28252" xr:uid="{7A3D1481-1433-40E0-923B-52B723892F9E}"/>
    <cellStyle name="60% - Accent1 5 2 3 5" xfId="19752" xr:uid="{0573F18A-7DF3-4690-B7FD-AE3606881BD3}"/>
    <cellStyle name="60% - Accent1 5 2 4" xfId="2944" xr:uid="{3869E21B-C246-497B-BD66-4EB00FD91220}"/>
    <cellStyle name="60% - Accent1 5 2 4 2" xfId="7104" xr:uid="{01478CCB-4DD6-4E6B-9CE6-9EBFAAA1A24C}"/>
    <cellStyle name="60% - Accent1 5 2 4 2 2" xfId="15687" xr:uid="{0DEBB8CF-040C-4B39-8524-F1ABE36924BC}"/>
    <cellStyle name="60% - Accent1 5 2 4 2 2 2" xfId="33512" xr:uid="{F9467300-741D-4851-B364-E6DBF24BF3CD}"/>
    <cellStyle name="60% - Accent1 5 2 4 2 3" xfId="25012" xr:uid="{AD8628E4-4C25-4091-90F4-A6557C612CDA}"/>
    <cellStyle name="60% - Accent1 5 2 4 3" xfId="11527" xr:uid="{8C032A7D-1C5E-4248-B5D8-C60CD766E419}"/>
    <cellStyle name="60% - Accent1 5 2 4 3 2" xfId="29352" xr:uid="{3C415B39-06DA-4CA6-8D9B-A6F2B5FF64FF}"/>
    <cellStyle name="60% - Accent1 5 2 4 4" xfId="20852" xr:uid="{31DF2945-B0B1-47C8-9E43-CFC039BAD960}"/>
    <cellStyle name="60% - Accent1 5 2 5" xfId="5024" xr:uid="{108F572B-1122-4240-A850-EB20844AE188}"/>
    <cellStyle name="60% - Accent1 5 2 5 2" xfId="13607" xr:uid="{CFA98B2A-A8F2-4680-9B7F-58B5F285C82F}"/>
    <cellStyle name="60% - Accent1 5 2 5 2 2" xfId="31432" xr:uid="{7FD228B0-1341-4619-855E-44EC4294BC44}"/>
    <cellStyle name="60% - Accent1 5 2 5 3" xfId="22932" xr:uid="{787A8DC0-C518-4765-8760-2B1059E59A9D}"/>
    <cellStyle name="60% - Accent1 5 2 6" xfId="9447" xr:uid="{951FB672-19CD-4245-8613-29467861E572}"/>
    <cellStyle name="60% - Accent1 5 2 6 2" xfId="27272" xr:uid="{533F99F7-3DD6-46DC-A3A8-08C187DDBDB4}"/>
    <cellStyle name="60% - Accent1 5 2 7" xfId="18772" xr:uid="{1E247FE0-9923-435A-9281-ACDC971132EF}"/>
    <cellStyle name="60% - Accent1 5 3" xfId="1158" xr:uid="{507E2140-81B9-4E82-9655-53E8DF284E2B}"/>
    <cellStyle name="60% - Accent1 5 3 2" xfId="2264" xr:uid="{4092F0CF-C62A-40EB-928B-85CE158C0A6C}"/>
    <cellStyle name="60% - Accent1 5 3 2 2" xfId="4344" xr:uid="{F89B750F-3DD9-4881-A038-835D5EF0DD13}"/>
    <cellStyle name="60% - Accent1 5 3 2 2 2" xfId="8504" xr:uid="{AF8F4B82-C41C-4EC0-893E-7678E481F311}"/>
    <cellStyle name="60% - Accent1 5 3 2 2 2 2" xfId="17087" xr:uid="{61C72098-ADDC-4CBC-BC8E-E0273B8F3BCC}"/>
    <cellStyle name="60% - Accent1 5 3 2 2 2 2 2" xfId="34912" xr:uid="{925E3A19-51A0-47E8-8055-A65D9FACF650}"/>
    <cellStyle name="60% - Accent1 5 3 2 2 2 3" xfId="26412" xr:uid="{2C67838C-C425-4486-BDA3-5DFA7B13AC44}"/>
    <cellStyle name="60% - Accent1 5 3 2 2 3" xfId="12927" xr:uid="{47DF0023-56EC-466D-941D-FE65096D0FA7}"/>
    <cellStyle name="60% - Accent1 5 3 2 2 3 2" xfId="30752" xr:uid="{11829EE6-823F-441C-B251-1B8C8CFC4345}"/>
    <cellStyle name="60% - Accent1 5 3 2 2 4" xfId="22252" xr:uid="{32802605-1C6A-4518-BF02-47B0C2CAF5CF}"/>
    <cellStyle name="60% - Accent1 5 3 2 3" xfId="6424" xr:uid="{0EE04018-240A-4B7B-8165-37A0EF66D3CE}"/>
    <cellStyle name="60% - Accent1 5 3 2 3 2" xfId="15007" xr:uid="{4EBD7459-CDD6-4ECB-BE6D-5CF75849BFE0}"/>
    <cellStyle name="60% - Accent1 5 3 2 3 2 2" xfId="32832" xr:uid="{46CC5E5C-3E33-4F50-B606-B5972186F030}"/>
    <cellStyle name="60% - Accent1 5 3 2 3 3" xfId="24332" xr:uid="{9D0AD052-03C8-46EA-AF1D-74AC50C8F080}"/>
    <cellStyle name="60% - Accent1 5 3 2 4" xfId="10847" xr:uid="{ABC0B1CE-6EA4-4050-B34A-953A3B98B8AF}"/>
    <cellStyle name="60% - Accent1 5 3 2 4 2" xfId="28672" xr:uid="{BD169764-CD53-42B1-8624-21461F616CD5}"/>
    <cellStyle name="60% - Accent1 5 3 2 5" xfId="20172" xr:uid="{50DA6036-9850-4111-AD2B-2D5A0831A1D3}"/>
    <cellStyle name="60% - Accent1 5 3 3" xfId="3364" xr:uid="{6137C149-1B2E-4149-B968-C968D38FA233}"/>
    <cellStyle name="60% - Accent1 5 3 3 2" xfId="7524" xr:uid="{67558091-0828-4238-9EE5-BD2B7BC1A202}"/>
    <cellStyle name="60% - Accent1 5 3 3 2 2" xfId="16107" xr:uid="{CEF9945E-D8B9-48D0-8E51-F0883DF18418}"/>
    <cellStyle name="60% - Accent1 5 3 3 2 2 2" xfId="33932" xr:uid="{22D07521-71CA-4537-8E6F-E03DB8DD2733}"/>
    <cellStyle name="60% - Accent1 5 3 3 2 3" xfId="25432" xr:uid="{1C75F5AB-04F7-45F5-A2C6-6FB212F11047}"/>
    <cellStyle name="60% - Accent1 5 3 3 3" xfId="11947" xr:uid="{8FE93B19-0B8E-43BB-82B2-EDBEA5E811C4}"/>
    <cellStyle name="60% - Accent1 5 3 3 3 2" xfId="29772" xr:uid="{98034C38-7B43-4BA4-A5AC-ABAA97D7BD4A}"/>
    <cellStyle name="60% - Accent1 5 3 3 4" xfId="21272" xr:uid="{6D3ABEF7-C44E-420E-8E81-E5DADC909CD2}"/>
    <cellStyle name="60% - Accent1 5 3 4" xfId="5444" xr:uid="{3099FA12-A168-42F7-A723-0FE8A037D604}"/>
    <cellStyle name="60% - Accent1 5 3 4 2" xfId="14027" xr:uid="{23773AB5-70A3-4ADF-8142-EC020F0CC175}"/>
    <cellStyle name="60% - Accent1 5 3 4 2 2" xfId="31852" xr:uid="{FFED96E6-D24D-44C9-9458-D10901BAF2EE}"/>
    <cellStyle name="60% - Accent1 5 3 4 3" xfId="23352" xr:uid="{53D9CAE2-5204-4A20-98F1-4056E8C13ED1}"/>
    <cellStyle name="60% - Accent1 5 3 5" xfId="9867" xr:uid="{CD4C83AD-16CE-4E0C-BCFC-51F8E17FFF12}"/>
    <cellStyle name="60% - Accent1 5 3 5 2" xfId="27692" xr:uid="{8069B5F3-3CBC-4A5B-AABD-02BE442AEF75}"/>
    <cellStyle name="60% - Accent1 5 3 6" xfId="19192" xr:uid="{826CD6E4-F381-472F-9C9F-D2223CE67EF1}"/>
    <cellStyle name="60% - Accent1 5 4" xfId="1784" xr:uid="{E87B5B69-AD18-4984-80D5-8881710ABD9B}"/>
    <cellStyle name="60% - Accent1 5 4 2" xfId="3864" xr:uid="{AB75B92E-DFA1-4A03-80BA-008940B6E8F5}"/>
    <cellStyle name="60% - Accent1 5 4 2 2" xfId="8024" xr:uid="{6A886ADD-9EA7-44C0-8322-7731D44095F7}"/>
    <cellStyle name="60% - Accent1 5 4 2 2 2" xfId="16607" xr:uid="{EF9E1561-7F6E-4F37-BC25-5FFD7D68227C}"/>
    <cellStyle name="60% - Accent1 5 4 2 2 2 2" xfId="34432" xr:uid="{7CF804FF-7149-40FB-A86B-C9A3B1C60A9C}"/>
    <cellStyle name="60% - Accent1 5 4 2 2 3" xfId="25932" xr:uid="{B0FE1F09-F37E-40B4-8B33-9CEA450ABF02}"/>
    <cellStyle name="60% - Accent1 5 4 2 3" xfId="12447" xr:uid="{90A619C6-F046-4D14-BC2D-BC6F9D9AE4AD}"/>
    <cellStyle name="60% - Accent1 5 4 2 3 2" xfId="30272" xr:uid="{8D8CAC7B-3A9D-4154-B510-647DBEAF5936}"/>
    <cellStyle name="60% - Accent1 5 4 2 4" xfId="21772" xr:uid="{1F40B77B-B00D-43E6-85C1-85753428A5A0}"/>
    <cellStyle name="60% - Accent1 5 4 3" xfId="5944" xr:uid="{BDE70EB4-5E5D-4265-A718-B97B96B8954D}"/>
    <cellStyle name="60% - Accent1 5 4 3 2" xfId="14527" xr:uid="{BD6248D8-F108-4E89-9618-A243D1763B8F}"/>
    <cellStyle name="60% - Accent1 5 4 3 2 2" xfId="32352" xr:uid="{DA6AC057-17C7-4771-BBF3-4BFB2F85E731}"/>
    <cellStyle name="60% - Accent1 5 4 3 3" xfId="23852" xr:uid="{3C1BB0ED-0388-4E44-862E-14FA0B5AAEFD}"/>
    <cellStyle name="60% - Accent1 5 4 4" xfId="10367" xr:uid="{464496BC-C634-4667-8E92-AE24E1E5BBBF}"/>
    <cellStyle name="60% - Accent1 5 4 4 2" xfId="28192" xr:uid="{8C25F220-7D89-47E9-B327-BDE934892181}"/>
    <cellStyle name="60% - Accent1 5 4 5" xfId="19692" xr:uid="{7F981213-396E-43DB-8915-DF15F58B5C75}"/>
    <cellStyle name="60% - Accent1 5 5" xfId="2884" xr:uid="{8B422AEE-E850-4717-A806-2EFE7482BF3F}"/>
    <cellStyle name="60% - Accent1 5 5 2" xfId="7044" xr:uid="{238D04FB-0C9D-4F56-BD71-DB3E243089B1}"/>
    <cellStyle name="60% - Accent1 5 5 2 2" xfId="15627" xr:uid="{02CDF3BD-D627-442F-A61F-2D4CCB29CC4D}"/>
    <cellStyle name="60% - Accent1 5 5 2 2 2" xfId="33452" xr:uid="{026FEB8B-B05B-45F5-BC42-7AE4D9245DA5}"/>
    <cellStyle name="60% - Accent1 5 5 2 3" xfId="24952" xr:uid="{3DAC4B99-380A-41A5-B82D-8A11E808B005}"/>
    <cellStyle name="60% - Accent1 5 5 3" xfId="11467" xr:uid="{84F1CF00-33B1-4299-AEB6-D0216AC27C3D}"/>
    <cellStyle name="60% - Accent1 5 5 3 2" xfId="29292" xr:uid="{8E6C9079-32CA-416E-BADB-A80345BABDC1}"/>
    <cellStyle name="60% - Accent1 5 5 4" xfId="20792" xr:uid="{64A0456F-8F96-4AD2-8B49-1AB3CE2BD822}"/>
    <cellStyle name="60% - Accent1 5 6" xfId="4964" xr:uid="{56BE9DD2-18CC-454F-BDF5-61151325450C}"/>
    <cellStyle name="60% - Accent1 5 6 2" xfId="13547" xr:uid="{2B3C515A-C17F-4561-A5A3-21F1103C8CE1}"/>
    <cellStyle name="60% - Accent1 5 6 2 2" xfId="31372" xr:uid="{F75A8874-CE12-40B0-810F-F6388DA30C4F}"/>
    <cellStyle name="60% - Accent1 5 6 3" xfId="22872" xr:uid="{70CBF0CB-F7B4-465C-A935-586DA344D772}"/>
    <cellStyle name="60% - Accent1 5 7" xfId="9387" xr:uid="{9351BD49-56FE-495C-98AB-C1A268E2C472}"/>
    <cellStyle name="60% - Accent1 5 7 2" xfId="27212" xr:uid="{B6DDADBE-65A4-401E-9586-F50C8304E86B}"/>
    <cellStyle name="60% - Accent1 5 8" xfId="18712" xr:uid="{646C2AED-3482-400A-B3AA-6883E8C38C28}"/>
    <cellStyle name="60% - Accent1 50" xfId="18031" xr:uid="{B0B20262-FF13-417D-9F39-ED93AC9D5BEE}"/>
    <cellStyle name="60% - Accent1 51" xfId="18051" xr:uid="{774DF577-7FBB-4832-BFA2-6A2E68F161F4}"/>
    <cellStyle name="60% - Accent1 52" xfId="18071" xr:uid="{5D51FF2D-A10A-4825-8567-43A0FEE6DFA4}"/>
    <cellStyle name="60% - Accent1 53" xfId="18091" xr:uid="{E2D651B7-926A-4C59-B118-B05880855A38}"/>
    <cellStyle name="60% - Accent1 54" xfId="18111" xr:uid="{94D3B18E-78F3-49E6-8A53-0178A00A7694}"/>
    <cellStyle name="60% - Accent1 55" xfId="18131" xr:uid="{8B62C2B5-3F6E-4470-A0B6-AAC25F7D15BE}"/>
    <cellStyle name="60% - Accent1 56" xfId="18151" xr:uid="{47CD460D-80D7-4634-8CFD-63E5C73C16AD}"/>
    <cellStyle name="60% - Accent1 57" xfId="18171" xr:uid="{D2501F63-41C6-49AD-9C18-3ECE71716F9D}"/>
    <cellStyle name="60% - Accent1 58" xfId="18191" xr:uid="{D34C3395-03FD-46AA-B167-E0E925753BA6}"/>
    <cellStyle name="60% - Accent1 59" xfId="18211" xr:uid="{69466DEE-3C42-4649-BE8F-87F4CB1B888F}"/>
    <cellStyle name="60% - Accent1 6" xfId="648" xr:uid="{A98C035C-04DC-4DB8-90C1-3903DDF05B48}"/>
    <cellStyle name="60% - Accent1 6 2" xfId="1254" xr:uid="{618776C7-550A-4ECF-B2F5-DCE3122D0214}"/>
    <cellStyle name="60% - Accent1 6 2 2" xfId="2344" xr:uid="{16F92E61-1F33-423B-8AC5-E410358CB466}"/>
    <cellStyle name="60% - Accent1 6 2 2 2" xfId="4424" xr:uid="{AC7A9296-98A6-4EF2-813A-04B09881E875}"/>
    <cellStyle name="60% - Accent1 6 2 2 2 2" xfId="8584" xr:uid="{6DD5C8E2-EA40-43AC-92AA-B6A097FEEB63}"/>
    <cellStyle name="60% - Accent1 6 2 2 2 2 2" xfId="17167" xr:uid="{F397F5A4-E692-42A2-B938-7808F59FBE43}"/>
    <cellStyle name="60% - Accent1 6 2 2 2 2 2 2" xfId="34992" xr:uid="{B574F2F0-139E-4E66-913A-E7997F7E1724}"/>
    <cellStyle name="60% - Accent1 6 2 2 2 2 3" xfId="26492" xr:uid="{7925F87B-A39E-4087-909A-732479901C0E}"/>
    <cellStyle name="60% - Accent1 6 2 2 2 3" xfId="13007" xr:uid="{E17739FD-2C46-4B92-9D4F-C91DF989A071}"/>
    <cellStyle name="60% - Accent1 6 2 2 2 3 2" xfId="30832" xr:uid="{7069BD6E-9C14-4A2B-BB14-87EA3A9A7A04}"/>
    <cellStyle name="60% - Accent1 6 2 2 2 4" xfId="22332" xr:uid="{DCCB8FEB-FF39-4F36-93AB-00E77B7FDCCE}"/>
    <cellStyle name="60% - Accent1 6 2 2 3" xfId="6504" xr:uid="{33C5481A-08C7-4CA4-AAA8-DC0D6170E152}"/>
    <cellStyle name="60% - Accent1 6 2 2 3 2" xfId="15087" xr:uid="{4A6C7AE5-E146-4371-BF52-693F0754E9F1}"/>
    <cellStyle name="60% - Accent1 6 2 2 3 2 2" xfId="32912" xr:uid="{38FC8E4D-48BA-43C8-A7B2-0042A00FF8D8}"/>
    <cellStyle name="60% - Accent1 6 2 2 3 3" xfId="24412" xr:uid="{06A6EC7B-D576-4B62-941D-95308CE3E095}"/>
    <cellStyle name="60% - Accent1 6 2 2 4" xfId="10927" xr:uid="{8A55BDB0-4302-43B0-8308-E9A54F461FC3}"/>
    <cellStyle name="60% - Accent1 6 2 2 4 2" xfId="28752" xr:uid="{BE7E259D-6A1B-4898-BE5A-F9C62C972F74}"/>
    <cellStyle name="60% - Accent1 6 2 2 5" xfId="20252" xr:uid="{7BFC1E94-9844-412E-8514-552019CE9BE6}"/>
    <cellStyle name="60% - Accent1 6 2 3" xfId="3444" xr:uid="{C21BFB38-DFEF-4038-9D5B-0102F982E308}"/>
    <cellStyle name="60% - Accent1 6 2 3 2" xfId="7604" xr:uid="{490DC37B-81BF-4F53-BB8D-905B44251682}"/>
    <cellStyle name="60% - Accent1 6 2 3 2 2" xfId="16187" xr:uid="{7A7089DF-30F9-4C20-93F0-90EBCB297980}"/>
    <cellStyle name="60% - Accent1 6 2 3 2 2 2" xfId="34012" xr:uid="{E0D3ED67-852E-486F-9B20-2A0E7AA3A0C7}"/>
    <cellStyle name="60% - Accent1 6 2 3 2 3" xfId="25512" xr:uid="{04F6842F-656C-4D70-AD4D-706AB422C6EC}"/>
    <cellStyle name="60% - Accent1 6 2 3 3" xfId="12027" xr:uid="{21DB7030-96C9-4FA1-876D-131BF99ACDEA}"/>
    <cellStyle name="60% - Accent1 6 2 3 3 2" xfId="29852" xr:uid="{B8E88BE7-0F8B-443F-B4DF-5B48906AB88A}"/>
    <cellStyle name="60% - Accent1 6 2 3 4" xfId="21352" xr:uid="{79212281-13C6-42FA-A874-D36D1E7F2B27}"/>
    <cellStyle name="60% - Accent1 6 2 4" xfId="5524" xr:uid="{2A56E0A6-2872-4DC8-8C75-8AF62BAC00E6}"/>
    <cellStyle name="60% - Accent1 6 2 4 2" xfId="14107" xr:uid="{1E07D2CF-6A39-4B23-83E3-28C4A29CC3B6}"/>
    <cellStyle name="60% - Accent1 6 2 4 2 2" xfId="31932" xr:uid="{3565F241-82E5-40D8-BB7C-61C2C65A3305}"/>
    <cellStyle name="60% - Accent1 6 2 4 3" xfId="23432" xr:uid="{9E6AACD3-7F83-4A47-864E-6C1FD2828424}"/>
    <cellStyle name="60% - Accent1 6 2 5" xfId="9947" xr:uid="{3A15AAA5-4970-44D0-8220-D5C7958C66C3}"/>
    <cellStyle name="60% - Accent1 6 2 5 2" xfId="27772" xr:uid="{58CCFD6F-B309-4E30-9E06-F7F9ABDF49AA}"/>
    <cellStyle name="60% - Accent1 6 2 6" xfId="19272" xr:uid="{721ABF73-95A6-461D-9CD7-AD20C019B879}"/>
    <cellStyle name="60% - Accent1 6 3" xfId="1864" xr:uid="{6901A205-E01B-4637-B678-3EC6838F00B6}"/>
    <cellStyle name="60% - Accent1 6 3 2" xfId="3944" xr:uid="{53F849F3-A723-4DD2-9256-33C387601DFF}"/>
    <cellStyle name="60% - Accent1 6 3 2 2" xfId="8104" xr:uid="{A2F14D4B-B8ED-49B4-96B0-D97DDB0BE922}"/>
    <cellStyle name="60% - Accent1 6 3 2 2 2" xfId="16687" xr:uid="{40E5AF1F-20CF-4045-8961-1A749ABCCEBC}"/>
    <cellStyle name="60% - Accent1 6 3 2 2 2 2" xfId="34512" xr:uid="{4876084A-5693-41A0-A91F-F237F8CB239D}"/>
    <cellStyle name="60% - Accent1 6 3 2 2 3" xfId="26012" xr:uid="{828B3F92-9F7F-4B4E-A360-B7E8B4873A94}"/>
    <cellStyle name="60% - Accent1 6 3 2 3" xfId="12527" xr:uid="{94FBCBFE-31AA-4EE3-90CB-89D7367B3DCB}"/>
    <cellStyle name="60% - Accent1 6 3 2 3 2" xfId="30352" xr:uid="{9D265D9A-102B-45ED-B0FD-330118726F68}"/>
    <cellStyle name="60% - Accent1 6 3 2 4" xfId="21852" xr:uid="{E0977FF9-3F4D-4341-99E8-1C60D0236A9F}"/>
    <cellStyle name="60% - Accent1 6 3 3" xfId="6024" xr:uid="{4EED0B88-9A50-4A56-9388-DC42CB263288}"/>
    <cellStyle name="60% - Accent1 6 3 3 2" xfId="14607" xr:uid="{51073978-F618-48D7-9ED9-57C1968BCE19}"/>
    <cellStyle name="60% - Accent1 6 3 3 2 2" xfId="32432" xr:uid="{4CBEC123-76CB-4AAC-BC08-029F89C21732}"/>
    <cellStyle name="60% - Accent1 6 3 3 3" xfId="23932" xr:uid="{45729EBD-9AB4-4AA8-BD6B-65D266EDF801}"/>
    <cellStyle name="60% - Accent1 6 3 4" xfId="10447" xr:uid="{E2A841EF-3CBD-495B-B5AF-F6F72817D8EB}"/>
    <cellStyle name="60% - Accent1 6 3 4 2" xfId="28272" xr:uid="{389E486E-498B-447A-BE93-6D38E0B4465B}"/>
    <cellStyle name="60% - Accent1 6 3 5" xfId="19772" xr:uid="{638BE54B-6E14-49CE-94D4-9FAA78CD29EA}"/>
    <cellStyle name="60% - Accent1 6 4" xfId="2964" xr:uid="{6E490A32-8CCF-4CA5-BB48-044E67C929D8}"/>
    <cellStyle name="60% - Accent1 6 4 2" xfId="7124" xr:uid="{9628EDD7-74D9-474C-905E-E84B0CE25F58}"/>
    <cellStyle name="60% - Accent1 6 4 2 2" xfId="15707" xr:uid="{D02A3940-21F4-40B0-A0EC-D5456C1AAEB2}"/>
    <cellStyle name="60% - Accent1 6 4 2 2 2" xfId="33532" xr:uid="{C765A2DA-1183-4638-A110-CB2BC8D9CAE9}"/>
    <cellStyle name="60% - Accent1 6 4 2 3" xfId="25032" xr:uid="{8B868CA6-10FC-4C9E-82C6-95E5359391E4}"/>
    <cellStyle name="60% - Accent1 6 4 3" xfId="11547" xr:uid="{38DA6ECC-C739-4CD6-AA32-FC2B78A5DAD5}"/>
    <cellStyle name="60% - Accent1 6 4 3 2" xfId="29372" xr:uid="{C4F2DB50-DF05-4E88-960B-C94587A0603C}"/>
    <cellStyle name="60% - Accent1 6 4 4" xfId="20872" xr:uid="{22D95FFE-9C87-4DF8-B0D2-2BD25FC652C3}"/>
    <cellStyle name="60% - Accent1 6 5" xfId="5044" xr:uid="{F2ABED9B-2A93-48FA-BA00-AFC30473A2D8}"/>
    <cellStyle name="60% - Accent1 6 5 2" xfId="13627" xr:uid="{08122196-F147-4BE1-BD8F-14B209EFD8DF}"/>
    <cellStyle name="60% - Accent1 6 5 2 2" xfId="31452" xr:uid="{3A27BBAB-88C7-49F6-BC4F-8F1BE839EE0D}"/>
    <cellStyle name="60% - Accent1 6 5 3" xfId="22952" xr:uid="{C64EAEEB-5907-4C65-B873-255482091BFE}"/>
    <cellStyle name="60% - Accent1 6 6" xfId="9467" xr:uid="{0105C31E-8338-4A8D-9739-F024DD569208}"/>
    <cellStyle name="60% - Accent1 6 6 2" xfId="27292" xr:uid="{B3322FE6-FDD7-49D5-9324-78E8AC832CEB}"/>
    <cellStyle name="60% - Accent1 6 7" xfId="18792" xr:uid="{6A99995A-70C2-4248-A8BC-0BEE22DB1234}"/>
    <cellStyle name="60% - Accent1 60" xfId="18231" xr:uid="{ED75D599-5CC7-4B68-A000-02563E2EB025}"/>
    <cellStyle name="60% - Accent1 61" xfId="18251" xr:uid="{DE220859-80D5-479A-A6AA-0D67FBDDA505}"/>
    <cellStyle name="60% - Accent1 62" xfId="18271" xr:uid="{575A5FC6-4563-4EDC-A8BE-A746CD0068AC}"/>
    <cellStyle name="60% - Accent1 63" xfId="18291" xr:uid="{D200C60C-6397-4868-84E4-2A44C63EA224}"/>
    <cellStyle name="60% - Accent1 64" xfId="18311" xr:uid="{E3092B29-19AF-4002-816A-7096A317F875}"/>
    <cellStyle name="60% - Accent1 65" xfId="18331" xr:uid="{53165B09-3CE1-4C8A-9AFE-5DEDBDFE22AC}"/>
    <cellStyle name="60% - Accent1 66" xfId="18351" xr:uid="{BB0D99F3-0135-4E86-ADF7-4E54CD9FCF69}"/>
    <cellStyle name="60% - Accent1 67" xfId="18371" xr:uid="{9F23178F-C426-4597-B523-7DC6D0A9B1B2}"/>
    <cellStyle name="60% - Accent1 68" xfId="18391" xr:uid="{7D7CF179-3640-4170-A2CE-7DDC784B848A}"/>
    <cellStyle name="60% - Accent1 69" xfId="18412" xr:uid="{B2F5C65F-97E9-4AC9-B506-44011620F0B4}"/>
    <cellStyle name="60% - Accent1 7" xfId="668" xr:uid="{F35BF661-0B87-46CA-8ADA-B15E9B5A33BE}"/>
    <cellStyle name="60% - Accent1 7 2" xfId="1274" xr:uid="{8EA0D63F-7394-45B0-9390-B0A85801652C}"/>
    <cellStyle name="60% - Accent1 7 2 2" xfId="2364" xr:uid="{E6419A84-6D2F-4CD7-BCDE-701FE8D82FA7}"/>
    <cellStyle name="60% - Accent1 7 2 2 2" xfId="4444" xr:uid="{07BC193E-4615-4852-A406-4E6898F455CF}"/>
    <cellStyle name="60% - Accent1 7 2 2 2 2" xfId="8604" xr:uid="{2BCEFD83-189A-4A14-B7B7-15F1DC766D76}"/>
    <cellStyle name="60% - Accent1 7 2 2 2 2 2" xfId="17187" xr:uid="{9E15BF9F-CCC4-41CA-A5F2-FC206DC71E6B}"/>
    <cellStyle name="60% - Accent1 7 2 2 2 2 2 2" xfId="35012" xr:uid="{DF490539-7F76-408F-A410-72EFA50A0BA9}"/>
    <cellStyle name="60% - Accent1 7 2 2 2 2 3" xfId="26512" xr:uid="{F1701F63-108C-436B-ACBA-3A541FB702E0}"/>
    <cellStyle name="60% - Accent1 7 2 2 2 3" xfId="13027" xr:uid="{03FBA080-C0F6-4ADA-9B64-E6C8808A5F3E}"/>
    <cellStyle name="60% - Accent1 7 2 2 2 3 2" xfId="30852" xr:uid="{98A74C3A-5512-4491-8AC0-DCEF5EF42074}"/>
    <cellStyle name="60% - Accent1 7 2 2 2 4" xfId="22352" xr:uid="{C014A1BD-9D65-4E90-9751-EE4DDD14BBF3}"/>
    <cellStyle name="60% - Accent1 7 2 2 3" xfId="6524" xr:uid="{9166A93D-176D-4597-BCEF-4A69A5FA037E}"/>
    <cellStyle name="60% - Accent1 7 2 2 3 2" xfId="15107" xr:uid="{46F7ED1D-BB3A-481C-953A-17C6A5BDC9FA}"/>
    <cellStyle name="60% - Accent1 7 2 2 3 2 2" xfId="32932" xr:uid="{B61695FF-0921-4D71-BACF-F244A64ADC23}"/>
    <cellStyle name="60% - Accent1 7 2 2 3 3" xfId="24432" xr:uid="{164837A0-CF61-49D6-A5C3-909CD40AF14B}"/>
    <cellStyle name="60% - Accent1 7 2 2 4" xfId="10947" xr:uid="{0B255C19-6097-445C-A541-0928D169D86C}"/>
    <cellStyle name="60% - Accent1 7 2 2 4 2" xfId="28772" xr:uid="{AD2B8940-3F8E-4B99-8D5D-FF1D56BBE35A}"/>
    <cellStyle name="60% - Accent1 7 2 2 5" xfId="20272" xr:uid="{8AB66847-A147-427D-BEB7-21331441854E}"/>
    <cellStyle name="60% - Accent1 7 2 3" xfId="3464" xr:uid="{1D628389-333D-414F-8EA4-691938C1E8E7}"/>
    <cellStyle name="60% - Accent1 7 2 3 2" xfId="7624" xr:uid="{5DBE10CE-413A-4B72-BA74-9138DB6943E5}"/>
    <cellStyle name="60% - Accent1 7 2 3 2 2" xfId="16207" xr:uid="{F7E0C263-D5E3-48C3-9515-43F7AB7DF0F0}"/>
    <cellStyle name="60% - Accent1 7 2 3 2 2 2" xfId="34032" xr:uid="{5661DB1A-8B9B-49F0-A1E5-DA3EC050F89E}"/>
    <cellStyle name="60% - Accent1 7 2 3 2 3" xfId="25532" xr:uid="{CB771603-F4C6-44F2-85CC-CEB1F4721043}"/>
    <cellStyle name="60% - Accent1 7 2 3 3" xfId="12047" xr:uid="{7C42C5E5-AE6A-4B95-95C5-63B9F0F34E5F}"/>
    <cellStyle name="60% - Accent1 7 2 3 3 2" xfId="29872" xr:uid="{2BFAA473-591B-48A7-B1D6-E5396ECB68DA}"/>
    <cellStyle name="60% - Accent1 7 2 3 4" xfId="21372" xr:uid="{905DF0BD-5F0E-4A2C-B753-0EC66B54B457}"/>
    <cellStyle name="60% - Accent1 7 2 4" xfId="5544" xr:uid="{AAD31AC1-7414-41A9-86ED-898F437335EF}"/>
    <cellStyle name="60% - Accent1 7 2 4 2" xfId="14127" xr:uid="{2D80135E-6D91-4728-BC58-AAEBF99714A2}"/>
    <cellStyle name="60% - Accent1 7 2 4 2 2" xfId="31952" xr:uid="{8E314124-ADD6-4C4B-8E12-13B424091006}"/>
    <cellStyle name="60% - Accent1 7 2 4 3" xfId="23452" xr:uid="{F32EAF64-B5F8-445F-8CEC-7D220EA76E85}"/>
    <cellStyle name="60% - Accent1 7 2 5" xfId="9967" xr:uid="{F25351D2-65A5-424A-8E1E-7A57C5DCBD2C}"/>
    <cellStyle name="60% - Accent1 7 2 5 2" xfId="27792" xr:uid="{FB3A4F63-3440-4A0E-9021-FDBFC98C02DD}"/>
    <cellStyle name="60% - Accent1 7 2 6" xfId="19292" xr:uid="{FA5BAFA5-D728-42E4-9ED9-2DAAA4F757E7}"/>
    <cellStyle name="60% - Accent1 7 3" xfId="1884" xr:uid="{26B1F749-3037-457F-9E99-C063A1483A28}"/>
    <cellStyle name="60% - Accent1 7 3 2" xfId="3964" xr:uid="{C737C1AB-0DBE-426A-B795-84CFCD63C440}"/>
    <cellStyle name="60% - Accent1 7 3 2 2" xfId="8124" xr:uid="{28B54D51-E104-42CA-9844-D5A05628124A}"/>
    <cellStyle name="60% - Accent1 7 3 2 2 2" xfId="16707" xr:uid="{B87B5E1F-9F1F-4C3F-B15F-924F705E046E}"/>
    <cellStyle name="60% - Accent1 7 3 2 2 2 2" xfId="34532" xr:uid="{4650682C-7F84-4D98-B810-D7B136F81606}"/>
    <cellStyle name="60% - Accent1 7 3 2 2 3" xfId="26032" xr:uid="{1E41AC96-D88D-4515-84CA-8226BCE790B8}"/>
    <cellStyle name="60% - Accent1 7 3 2 3" xfId="12547" xr:uid="{BB504EAD-6E0D-4EBB-A473-3856C488CF18}"/>
    <cellStyle name="60% - Accent1 7 3 2 3 2" xfId="30372" xr:uid="{9B4FAC10-AC9D-456C-BE52-AA70CE228BBE}"/>
    <cellStyle name="60% - Accent1 7 3 2 4" xfId="21872" xr:uid="{362BFD00-E20D-4DC8-9810-9F25C59FA5B4}"/>
    <cellStyle name="60% - Accent1 7 3 3" xfId="6044" xr:uid="{FBE2C387-2CF8-451F-9A2E-475E2BE4A759}"/>
    <cellStyle name="60% - Accent1 7 3 3 2" xfId="14627" xr:uid="{6B338C3C-7D80-46D9-BF88-9DE32CA053D9}"/>
    <cellStyle name="60% - Accent1 7 3 3 2 2" xfId="32452" xr:uid="{D262F1F7-EDF2-45BA-9DD0-B64121371D57}"/>
    <cellStyle name="60% - Accent1 7 3 3 3" xfId="23952" xr:uid="{1D1B2F17-2103-48EE-890F-635DDE40C868}"/>
    <cellStyle name="60% - Accent1 7 3 4" xfId="10467" xr:uid="{EC36125E-7028-483A-BC7B-0BC8C5B8D99F}"/>
    <cellStyle name="60% - Accent1 7 3 4 2" xfId="28292" xr:uid="{72AF03CA-92AA-4B06-B1E8-89444C816F94}"/>
    <cellStyle name="60% - Accent1 7 3 5" xfId="19792" xr:uid="{DF5EE8E9-A541-4803-89D7-C095A40B2B7F}"/>
    <cellStyle name="60% - Accent1 7 4" xfId="2984" xr:uid="{B5CA904B-0589-4D84-840D-41FF248105F3}"/>
    <cellStyle name="60% - Accent1 7 4 2" xfId="7144" xr:uid="{BB568199-F611-4EEC-9BA9-9777B24EADCA}"/>
    <cellStyle name="60% - Accent1 7 4 2 2" xfId="15727" xr:uid="{9D3C18FE-5182-4BCA-9E5E-793DD7AEFB2B}"/>
    <cellStyle name="60% - Accent1 7 4 2 2 2" xfId="33552" xr:uid="{DF2B1E83-7D1F-4259-ACF0-99A4684915E1}"/>
    <cellStyle name="60% - Accent1 7 4 2 3" xfId="25052" xr:uid="{2C2A4F0D-F5A0-4309-8203-56BF1A4746C4}"/>
    <cellStyle name="60% - Accent1 7 4 3" xfId="11567" xr:uid="{32E6DD17-6571-4AAD-9570-77A3D0331D7B}"/>
    <cellStyle name="60% - Accent1 7 4 3 2" xfId="29392" xr:uid="{0CEEBCCD-D7F1-4EC2-91A5-59331DA10985}"/>
    <cellStyle name="60% - Accent1 7 4 4" xfId="20892" xr:uid="{0628C23C-7000-44C5-8154-68CD5DA0487F}"/>
    <cellStyle name="60% - Accent1 7 5" xfId="5064" xr:uid="{408745AC-0BDE-44BA-B558-0E606036EE3D}"/>
    <cellStyle name="60% - Accent1 7 5 2" xfId="13647" xr:uid="{753B511A-B583-4609-85F6-2DAA9255CC00}"/>
    <cellStyle name="60% - Accent1 7 5 2 2" xfId="31472" xr:uid="{A436B7B3-406A-4015-869A-921E0DD4FACC}"/>
    <cellStyle name="60% - Accent1 7 5 3" xfId="22972" xr:uid="{D48DC62A-6572-4AE7-80E5-096DDAC5A2E5}"/>
    <cellStyle name="60% - Accent1 7 6" xfId="9487" xr:uid="{E5250BBC-2F3A-4E8C-8E76-F4BD24A460E6}"/>
    <cellStyle name="60% - Accent1 7 6 2" xfId="27312" xr:uid="{9B7A8073-6CA2-4FCB-ABFB-BE9A3B0B42DD}"/>
    <cellStyle name="60% - Accent1 7 7" xfId="18812" xr:uid="{3184E14E-5171-4CEC-9F36-6333F5486E18}"/>
    <cellStyle name="60% - Accent1 70" xfId="18432" xr:uid="{D3949871-EA29-43C4-9EF1-D0D92EF8A51D}"/>
    <cellStyle name="60% - Accent1 71" xfId="18452" xr:uid="{D90F732E-CDAB-4269-8197-C4A9E0EAE723}"/>
    <cellStyle name="60% - Accent1 72" xfId="18472" xr:uid="{DA3508AB-5826-4996-AEF4-D200E51D28AB}"/>
    <cellStyle name="60% - Accent1 73" xfId="18492" xr:uid="{2588E892-A8ED-407E-998E-339F72B0CFA6}"/>
    <cellStyle name="60% - Accent1 74" xfId="18512" xr:uid="{84E7EA76-2CFE-46E4-922E-CF47103DCE32}"/>
    <cellStyle name="60% - Accent1 75" xfId="18532" xr:uid="{DE31F6D1-C560-45D1-9E7F-A8616BD9D2F8}"/>
    <cellStyle name="60% - Accent1 76" xfId="18552" xr:uid="{BF354BC9-3A28-46D2-B7DF-3F01322C084E}"/>
    <cellStyle name="60% - Accent1 77" xfId="18572" xr:uid="{40D86C6E-55F3-4C12-BBA4-F6920A4CDA8F}"/>
    <cellStyle name="60% - Accent1 78" xfId="18592" xr:uid="{C0145EDF-C42B-4180-9686-77375A78EFE9}"/>
    <cellStyle name="60% - Accent1 79" xfId="18612" xr:uid="{FF37FC5C-45E8-4083-8B2D-B711B4249114}"/>
    <cellStyle name="60% - Accent1 8" xfId="689" xr:uid="{526B5BB0-1863-4129-9848-2126F5EBD0E2}"/>
    <cellStyle name="60% - Accent1 8 2" xfId="1295" xr:uid="{51005114-5FFA-4C9D-88F2-1F4C1E780B0C}"/>
    <cellStyle name="60% - Accent1 8 2 2" xfId="2384" xr:uid="{E6A8A663-95B4-42B9-AB6A-D1B82B319AE6}"/>
    <cellStyle name="60% - Accent1 8 2 2 2" xfId="4464" xr:uid="{0812B9AD-75F2-4168-BC69-50B7FC3EB473}"/>
    <cellStyle name="60% - Accent1 8 2 2 2 2" xfId="8624" xr:uid="{3FC5BCF6-5AA8-42B5-896A-19E9F2C35C78}"/>
    <cellStyle name="60% - Accent1 8 2 2 2 2 2" xfId="17207" xr:uid="{D42E196F-674F-4A0F-B25B-245D677DC6B6}"/>
    <cellStyle name="60% - Accent1 8 2 2 2 2 2 2" xfId="35032" xr:uid="{C60AC54C-EE3C-4F2A-B7EA-1D64BC9676D0}"/>
    <cellStyle name="60% - Accent1 8 2 2 2 2 3" xfId="26532" xr:uid="{BC01FE08-7B5D-462F-A4C1-68665EC59DBF}"/>
    <cellStyle name="60% - Accent1 8 2 2 2 3" xfId="13047" xr:uid="{DDCDFDA5-F497-4671-B6E6-C8B54FC710BF}"/>
    <cellStyle name="60% - Accent1 8 2 2 2 3 2" xfId="30872" xr:uid="{BADDC3BA-CD9D-4BE5-80EA-791CF9B76DE1}"/>
    <cellStyle name="60% - Accent1 8 2 2 2 4" xfId="22372" xr:uid="{F3C33C84-BAF2-44C9-80A7-B9950AE99360}"/>
    <cellStyle name="60% - Accent1 8 2 2 3" xfId="6544" xr:uid="{733A5D0F-F602-4F55-B99D-A7EDB6E3281C}"/>
    <cellStyle name="60% - Accent1 8 2 2 3 2" xfId="15127" xr:uid="{10988F6C-1328-4284-A35B-C77DBE0548D4}"/>
    <cellStyle name="60% - Accent1 8 2 2 3 2 2" xfId="32952" xr:uid="{26000231-4F51-4F28-A7FF-70B81768892A}"/>
    <cellStyle name="60% - Accent1 8 2 2 3 3" xfId="24452" xr:uid="{20FB8B66-FAD1-4321-8589-B5C47F03B914}"/>
    <cellStyle name="60% - Accent1 8 2 2 4" xfId="10967" xr:uid="{B3C6326F-D999-4155-A8CD-6D5A230E1EE5}"/>
    <cellStyle name="60% - Accent1 8 2 2 4 2" xfId="28792" xr:uid="{E28A27C0-54CB-4CC7-B3C1-1FE9B1B71F01}"/>
    <cellStyle name="60% - Accent1 8 2 2 5" xfId="20292" xr:uid="{5D932374-0812-4D66-8FB4-1655697F91FB}"/>
    <cellStyle name="60% - Accent1 8 2 3" xfId="3484" xr:uid="{007EF049-F8EF-4001-B1B3-6425CA817403}"/>
    <cellStyle name="60% - Accent1 8 2 3 2" xfId="7644" xr:uid="{618D4537-04EF-412A-B66F-3B3F89462147}"/>
    <cellStyle name="60% - Accent1 8 2 3 2 2" xfId="16227" xr:uid="{526E75CE-2C54-4462-A922-1DC9FF5A8EAC}"/>
    <cellStyle name="60% - Accent1 8 2 3 2 2 2" xfId="34052" xr:uid="{AB8F203D-595B-4620-95D2-217BE18A2DF2}"/>
    <cellStyle name="60% - Accent1 8 2 3 2 3" xfId="25552" xr:uid="{6737918D-3370-403D-9375-D46DD53AF53C}"/>
    <cellStyle name="60% - Accent1 8 2 3 3" xfId="12067" xr:uid="{67EAE209-6F16-41B6-9D29-6D86BAB89D6D}"/>
    <cellStyle name="60% - Accent1 8 2 3 3 2" xfId="29892" xr:uid="{C7970C1D-6087-4CE8-99E4-6FEE3E259259}"/>
    <cellStyle name="60% - Accent1 8 2 3 4" xfId="21392" xr:uid="{23DB6CE4-D3DE-4B57-A74B-A22B5F7F00B0}"/>
    <cellStyle name="60% - Accent1 8 2 4" xfId="5564" xr:uid="{B10ADADC-79E0-4B6A-83C7-E75CF3389862}"/>
    <cellStyle name="60% - Accent1 8 2 4 2" xfId="14147" xr:uid="{18A16FDC-42B9-40A5-8D00-7E47CF16CF24}"/>
    <cellStyle name="60% - Accent1 8 2 4 2 2" xfId="31972" xr:uid="{B76B5059-051F-4414-A396-C1D6CB8EC2C1}"/>
    <cellStyle name="60% - Accent1 8 2 4 3" xfId="23472" xr:uid="{2E364A99-B908-4E27-B7F1-93433D70525C}"/>
    <cellStyle name="60% - Accent1 8 2 5" xfId="9987" xr:uid="{53B4215F-8E86-4D09-AF76-E68D5DCF2DC2}"/>
    <cellStyle name="60% - Accent1 8 2 5 2" xfId="27812" xr:uid="{7791E524-35EB-44B4-9B15-74957643374A}"/>
    <cellStyle name="60% - Accent1 8 2 6" xfId="19312" xr:uid="{EF3AE203-0313-4B07-A8A5-F1DCC75B17AE}"/>
    <cellStyle name="60% - Accent1 8 3" xfId="1904" xr:uid="{F0F100AF-6E09-46E8-9F5E-C360937ABA27}"/>
    <cellStyle name="60% - Accent1 8 3 2" xfId="3984" xr:uid="{DCD77D9A-83CB-4B70-A33D-12A2719F26C5}"/>
    <cellStyle name="60% - Accent1 8 3 2 2" xfId="8144" xr:uid="{F09BC7D9-C6DC-4EF4-8943-734A6BB60317}"/>
    <cellStyle name="60% - Accent1 8 3 2 2 2" xfId="16727" xr:uid="{88851AF5-0870-4C25-8CCF-9E8332E39E26}"/>
    <cellStyle name="60% - Accent1 8 3 2 2 2 2" xfId="34552" xr:uid="{2F38E432-088D-4924-837E-EA534F0B21CF}"/>
    <cellStyle name="60% - Accent1 8 3 2 2 3" xfId="26052" xr:uid="{EC46B75B-B029-4DB5-9C63-4944BF654517}"/>
    <cellStyle name="60% - Accent1 8 3 2 3" xfId="12567" xr:uid="{5489C8FE-A0CB-4334-B95E-32611003227B}"/>
    <cellStyle name="60% - Accent1 8 3 2 3 2" xfId="30392" xr:uid="{416F3212-7B7C-4356-B41C-73F11C435FCF}"/>
    <cellStyle name="60% - Accent1 8 3 2 4" xfId="21892" xr:uid="{071C9FAE-901D-4BE0-9706-646CE7C72610}"/>
    <cellStyle name="60% - Accent1 8 3 3" xfId="6064" xr:uid="{0071BA59-5E88-44BE-B4D5-564E3B81DBB9}"/>
    <cellStyle name="60% - Accent1 8 3 3 2" xfId="14647" xr:uid="{96A268D3-EF85-4A9D-BDE8-9557C9EA8107}"/>
    <cellStyle name="60% - Accent1 8 3 3 2 2" xfId="32472" xr:uid="{554FCDF8-830B-4011-81DE-3BE1174B86D2}"/>
    <cellStyle name="60% - Accent1 8 3 3 3" xfId="23972" xr:uid="{964162DC-0226-4BB8-B698-AC216F69D570}"/>
    <cellStyle name="60% - Accent1 8 3 4" xfId="10487" xr:uid="{01A12DC6-27F3-43C9-9AF8-ABF2E7E15BCD}"/>
    <cellStyle name="60% - Accent1 8 3 4 2" xfId="28312" xr:uid="{AA58361A-D1DD-434A-9477-FCA066465803}"/>
    <cellStyle name="60% - Accent1 8 3 5" xfId="19812" xr:uid="{A9DB8860-FEBB-4E9E-9486-B6F245D521F4}"/>
    <cellStyle name="60% - Accent1 8 4" xfId="3004" xr:uid="{2F582014-56AB-4374-AFE3-3B1E9A0E57B6}"/>
    <cellStyle name="60% - Accent1 8 4 2" xfId="7164" xr:uid="{8E02988B-8137-4DCF-AF7B-BD000F0BDF1B}"/>
    <cellStyle name="60% - Accent1 8 4 2 2" xfId="15747" xr:uid="{72CA4D71-7C35-462A-98FE-568D2AE031DF}"/>
    <cellStyle name="60% - Accent1 8 4 2 2 2" xfId="33572" xr:uid="{D40E3910-0BDB-4238-9EEE-CC8AE4350490}"/>
    <cellStyle name="60% - Accent1 8 4 2 3" xfId="25072" xr:uid="{DCFA16D5-57A8-4A1C-A453-158F2BB55817}"/>
    <cellStyle name="60% - Accent1 8 4 3" xfId="11587" xr:uid="{2B89F537-27BD-4A1C-824F-7D08417DAD0D}"/>
    <cellStyle name="60% - Accent1 8 4 3 2" xfId="29412" xr:uid="{BD256990-E64F-43E1-8A80-15AD4C64946D}"/>
    <cellStyle name="60% - Accent1 8 4 4" xfId="20912" xr:uid="{8DBE6201-D189-40C7-9A8D-9EDCC524521D}"/>
    <cellStyle name="60% - Accent1 8 5" xfId="5084" xr:uid="{B4B1E78C-2EFD-4097-9424-5C3DC07E409C}"/>
    <cellStyle name="60% - Accent1 8 5 2" xfId="13667" xr:uid="{CE587BAC-C2BF-44E6-9ADF-8AF3FEA9B283}"/>
    <cellStyle name="60% - Accent1 8 5 2 2" xfId="31492" xr:uid="{B316E7D9-0305-4286-8954-B1D1C28B763F}"/>
    <cellStyle name="60% - Accent1 8 5 3" xfId="22992" xr:uid="{3FC194E1-04D3-4D2F-A1E3-35F15B5F230F}"/>
    <cellStyle name="60% - Accent1 8 6" xfId="9507" xr:uid="{8F1A0C93-4CE3-4662-9957-D1642D9009FD}"/>
    <cellStyle name="60% - Accent1 8 6 2" xfId="27332" xr:uid="{EA507F00-E8A7-4AF9-92F5-BC2F08D8BC4F}"/>
    <cellStyle name="60% - Accent1 8 7" xfId="18832" xr:uid="{0ECB18E4-F888-4EFC-9956-7319FAFEC8A3}"/>
    <cellStyle name="60% - Accent1 80" xfId="18632" xr:uid="{483BE9AD-8E52-4EEA-A2EE-11D2F0A2F67D}"/>
    <cellStyle name="60% - Accent1 81" xfId="18652" xr:uid="{4A524201-4F82-4D89-91BD-03DF26DC87B4}"/>
    <cellStyle name="60% - Accent1 82" xfId="35772" xr:uid="{2406E109-0617-4D4B-A0D0-1E15BA04CFCE}"/>
    <cellStyle name="60% - Accent1 83" xfId="35792" xr:uid="{1FB6B53C-8004-4A62-87C5-41E88E2C2ADC}"/>
    <cellStyle name="60% - Accent1 84" xfId="35812" xr:uid="{2F204C44-BCBB-46BF-AB2F-99CBDBE97CEE}"/>
    <cellStyle name="60% - Accent1 85" xfId="35832" xr:uid="{BFBA230B-98D8-4978-9C2E-C79BE5EF562B}"/>
    <cellStyle name="60% - Accent1 86" xfId="35852" xr:uid="{2E49E5B1-817F-4BDE-8EA0-118E1B51A95B}"/>
    <cellStyle name="60% - Accent1 87" xfId="35872" xr:uid="{FF78C563-8CFD-457F-98A7-46EDF782A892}"/>
    <cellStyle name="60% - Accent1 88" xfId="35892" xr:uid="{E747BEA3-EF09-4706-B432-AFD356D2B326}"/>
    <cellStyle name="60% - Accent1 89" xfId="35912" xr:uid="{CDA8D9D2-67D7-4479-9206-FE32986C3BDD}"/>
    <cellStyle name="60% - Accent1 9" xfId="712" xr:uid="{7045B4D1-5F80-4ED4-9A9E-CC5189E8D25D}"/>
    <cellStyle name="60% - Accent1 9 2" xfId="1318" xr:uid="{C01301CB-6FF1-407C-A53A-7729CBF1C570}"/>
    <cellStyle name="60% - Accent1 9 2 2" xfId="2404" xr:uid="{7D7A7380-A387-4995-8F59-1BC4A3343FF1}"/>
    <cellStyle name="60% - Accent1 9 2 2 2" xfId="4484" xr:uid="{B4F97127-A22A-434A-8871-5170B1B90089}"/>
    <cellStyle name="60% - Accent1 9 2 2 2 2" xfId="8644" xr:uid="{B9247764-CB6D-4E55-A10C-1D0970ACA892}"/>
    <cellStyle name="60% - Accent1 9 2 2 2 2 2" xfId="17227" xr:uid="{806D7299-3A58-41B9-9331-CE4043C935DA}"/>
    <cellStyle name="60% - Accent1 9 2 2 2 2 2 2" xfId="35052" xr:uid="{210E9C71-D8A0-4DA0-B160-5E0C76B16B4D}"/>
    <cellStyle name="60% - Accent1 9 2 2 2 2 3" xfId="26552" xr:uid="{6FC08737-C3DE-4471-9B4B-98BD5C334732}"/>
    <cellStyle name="60% - Accent1 9 2 2 2 3" xfId="13067" xr:uid="{0F5C225C-855C-49A8-AF3A-E1EAB8507A00}"/>
    <cellStyle name="60% - Accent1 9 2 2 2 3 2" xfId="30892" xr:uid="{5DFBF3A2-29CC-424E-B4DA-D8B3DCE83E0A}"/>
    <cellStyle name="60% - Accent1 9 2 2 2 4" xfId="22392" xr:uid="{CB1A6A3E-C52F-4B32-A21B-EB25348CE857}"/>
    <cellStyle name="60% - Accent1 9 2 2 3" xfId="6564" xr:uid="{178FF947-AB18-44FC-B701-0FADB6398EC8}"/>
    <cellStyle name="60% - Accent1 9 2 2 3 2" xfId="15147" xr:uid="{147F9E36-D0D0-41FF-8DD5-7E09F8D6A022}"/>
    <cellStyle name="60% - Accent1 9 2 2 3 2 2" xfId="32972" xr:uid="{A5003ECF-D254-4415-BCD7-2D7DA0B8ABD7}"/>
    <cellStyle name="60% - Accent1 9 2 2 3 3" xfId="24472" xr:uid="{57CF8490-D461-4092-B04B-C53EADC2FECC}"/>
    <cellStyle name="60% - Accent1 9 2 2 4" xfId="10987" xr:uid="{AFEBF69C-C30A-470D-A92B-267E10D876D9}"/>
    <cellStyle name="60% - Accent1 9 2 2 4 2" xfId="28812" xr:uid="{34EDCA76-4C77-440D-893C-6301372F3C0E}"/>
    <cellStyle name="60% - Accent1 9 2 2 5" xfId="20312" xr:uid="{D1700F40-7814-4404-BF24-E2EE59F784BF}"/>
    <cellStyle name="60% - Accent1 9 2 3" xfId="3504" xr:uid="{B828D0C1-261B-4798-851A-4C2BC96CC7FA}"/>
    <cellStyle name="60% - Accent1 9 2 3 2" xfId="7664" xr:uid="{60C30238-D4D6-4A30-B2FA-83552B4F868A}"/>
    <cellStyle name="60% - Accent1 9 2 3 2 2" xfId="16247" xr:uid="{E196F04A-6633-48B6-9C0C-5B0CA9B9D66C}"/>
    <cellStyle name="60% - Accent1 9 2 3 2 2 2" xfId="34072" xr:uid="{BC1469CB-086F-4335-9544-185B105B84E0}"/>
    <cellStyle name="60% - Accent1 9 2 3 2 3" xfId="25572" xr:uid="{296649EA-B60C-430D-BB04-8F5DFAF84DB4}"/>
    <cellStyle name="60% - Accent1 9 2 3 3" xfId="12087" xr:uid="{73AC189C-1227-43D2-9189-C4E1DE59C653}"/>
    <cellStyle name="60% - Accent1 9 2 3 3 2" xfId="29912" xr:uid="{72E444E4-B0AF-49F3-B8BD-D4208F00532F}"/>
    <cellStyle name="60% - Accent1 9 2 3 4" xfId="21412" xr:uid="{9810EDDF-1838-41A9-B135-D096B8FC85DA}"/>
    <cellStyle name="60% - Accent1 9 2 4" xfId="5584" xr:uid="{0180794B-98D1-4033-8B1D-6B67600B8E81}"/>
    <cellStyle name="60% - Accent1 9 2 4 2" xfId="14167" xr:uid="{2103910F-0FF2-4E77-869E-6132E396E684}"/>
    <cellStyle name="60% - Accent1 9 2 4 2 2" xfId="31992" xr:uid="{E3863D63-60D4-468A-961A-653B481E3F0C}"/>
    <cellStyle name="60% - Accent1 9 2 4 3" xfId="23492" xr:uid="{1926943C-255F-4A68-B6A0-C36F62F144E7}"/>
    <cellStyle name="60% - Accent1 9 2 5" xfId="10007" xr:uid="{3819FED1-96AD-4F28-89B4-E794CE88821B}"/>
    <cellStyle name="60% - Accent1 9 2 5 2" xfId="27832" xr:uid="{A457E3D6-68C4-4CFD-B84A-499A7E06A133}"/>
    <cellStyle name="60% - Accent1 9 2 6" xfId="19332" xr:uid="{C53B634E-E7D9-4454-B2D3-C3BFE593D969}"/>
    <cellStyle name="60% - Accent1 9 3" xfId="1924" xr:uid="{D595BA87-2871-4585-AB3F-FF066F4D4428}"/>
    <cellStyle name="60% - Accent1 9 3 2" xfId="4004" xr:uid="{DDDDB799-7CC5-47D7-B789-BEFDAF5A7B45}"/>
    <cellStyle name="60% - Accent1 9 3 2 2" xfId="8164" xr:uid="{BB5D4AAE-DDFC-49D9-85EC-1D31F0B1E76E}"/>
    <cellStyle name="60% - Accent1 9 3 2 2 2" xfId="16747" xr:uid="{CFCBB86D-7D59-4C82-9CF2-F1FBBD717408}"/>
    <cellStyle name="60% - Accent1 9 3 2 2 2 2" xfId="34572" xr:uid="{0E0893FB-F92F-42F0-95FA-D1F719DE3A6A}"/>
    <cellStyle name="60% - Accent1 9 3 2 2 3" xfId="26072" xr:uid="{FCF84018-5086-401B-A642-BDCDD9C22973}"/>
    <cellStyle name="60% - Accent1 9 3 2 3" xfId="12587" xr:uid="{537545FD-0E8E-428D-9778-443B8893D7E1}"/>
    <cellStyle name="60% - Accent1 9 3 2 3 2" xfId="30412" xr:uid="{69E9B47D-5E59-4F63-852F-830322375F89}"/>
    <cellStyle name="60% - Accent1 9 3 2 4" xfId="21912" xr:uid="{B3C2CC2C-CA22-411E-AACB-514E7CBAEE5A}"/>
    <cellStyle name="60% - Accent1 9 3 3" xfId="6084" xr:uid="{33D9DE25-AEC2-47B8-9559-5633E13E0A38}"/>
    <cellStyle name="60% - Accent1 9 3 3 2" xfId="14667" xr:uid="{BE0D6A1B-D5E8-49ED-BC2C-4717AD739074}"/>
    <cellStyle name="60% - Accent1 9 3 3 2 2" xfId="32492" xr:uid="{8E0A25C0-A1AF-4D5C-8B1D-294C8EE891D7}"/>
    <cellStyle name="60% - Accent1 9 3 3 3" xfId="23992" xr:uid="{E39E6B37-D055-4045-939C-B34996A789C3}"/>
    <cellStyle name="60% - Accent1 9 3 4" xfId="10507" xr:uid="{FED2B3A0-F013-44A6-A8DD-ECE3145FDCAD}"/>
    <cellStyle name="60% - Accent1 9 3 4 2" xfId="28332" xr:uid="{5E642B42-E754-4DC7-9E98-7F589E86CF41}"/>
    <cellStyle name="60% - Accent1 9 3 5" xfId="19832" xr:uid="{0CEABBBE-12F9-4257-BC7E-3505207ECA8F}"/>
    <cellStyle name="60% - Accent1 9 4" xfId="3024" xr:uid="{051FD307-52EC-4236-88DB-30A97179F999}"/>
    <cellStyle name="60% - Accent1 9 4 2" xfId="7184" xr:uid="{1D5F394E-53BE-457F-AB38-B2291FC125A1}"/>
    <cellStyle name="60% - Accent1 9 4 2 2" xfId="15767" xr:uid="{EF3FC4D6-AD77-4F57-9C8D-19913FB53608}"/>
    <cellStyle name="60% - Accent1 9 4 2 2 2" xfId="33592" xr:uid="{A73A7BC7-EBC7-4B5E-ADA2-AAFCCDFE7B07}"/>
    <cellStyle name="60% - Accent1 9 4 2 3" xfId="25092" xr:uid="{71564B92-4550-4CDD-9B41-9D749CF8E788}"/>
    <cellStyle name="60% - Accent1 9 4 3" xfId="11607" xr:uid="{E3F26E05-625F-4295-82B8-3AB5E75CFE5F}"/>
    <cellStyle name="60% - Accent1 9 4 3 2" xfId="29432" xr:uid="{F33C24ED-2CC5-4794-8B26-F147B6ADE6AA}"/>
    <cellStyle name="60% - Accent1 9 4 4" xfId="20932" xr:uid="{6C71439A-C4B3-4ABD-B083-8EDC0BBA53C6}"/>
    <cellStyle name="60% - Accent1 9 5" xfId="5104" xr:uid="{907E70AF-F3A5-4E45-B8C5-58A473FFD6A5}"/>
    <cellStyle name="60% - Accent1 9 5 2" xfId="13687" xr:uid="{74DB856D-6C04-4A35-955B-8E3B1E3F91E9}"/>
    <cellStyle name="60% - Accent1 9 5 2 2" xfId="31512" xr:uid="{F12BFBC8-FC0F-4891-AD47-141F17C336B7}"/>
    <cellStyle name="60% - Accent1 9 5 3" xfId="23012" xr:uid="{BD46C7F2-4EB7-4015-B8AB-4A70AC9B1A7A}"/>
    <cellStyle name="60% - Accent1 9 6" xfId="9527" xr:uid="{9911E8F6-9167-4E05-A58E-D11ADA3BF181}"/>
    <cellStyle name="60% - Accent1 9 6 2" xfId="27352" xr:uid="{BBC58A80-60F1-4A78-BFF1-5EB95EEC950E}"/>
    <cellStyle name="60% - Accent1 9 7" xfId="18852" xr:uid="{2DB199AE-CFEE-4DF5-B5A3-D9319CAF5BB4}"/>
    <cellStyle name="60% - Accent1 90" xfId="35932" xr:uid="{13D7C5F0-E1D3-4941-A244-2DA8A1594169}"/>
    <cellStyle name="60% - Accent1 91" xfId="35952" xr:uid="{E6A22941-AA7C-459D-AF74-DC9E15AB3809}"/>
    <cellStyle name="60% - Accent1 92" xfId="35972" xr:uid="{F9CDD317-B8DC-4DA2-BF36-85C89C734448}"/>
    <cellStyle name="60% - Accent1 93" xfId="35992" xr:uid="{3CF82265-CA1A-403D-99D5-1F3C34BBF037}"/>
    <cellStyle name="60% - Accent1 94" xfId="36012" xr:uid="{AF8841A0-D44F-4C66-8B2D-5D9695D3CD11}"/>
    <cellStyle name="60% - Accent1 95" xfId="36032" xr:uid="{81D8B292-F3D4-4E15-B1F4-8902A02A2F5A}"/>
    <cellStyle name="60% - Accent1 96" xfId="36052" xr:uid="{75EBA106-C309-4BBE-A9FB-E5F1E223A59B}"/>
    <cellStyle name="60% - Accent1 97" xfId="36072" xr:uid="{5B62D967-E11B-4BD4-9585-4513F03C2904}"/>
    <cellStyle name="60% - Accent1 98" xfId="36092" xr:uid="{E8782B8E-E930-4534-BBEC-831E7DE69361}"/>
    <cellStyle name="60% - Accent1 99" xfId="36112" xr:uid="{918448C8-A1B4-466C-956B-F4B757BD0F8B}"/>
    <cellStyle name="60% - Accent2" xfId="47" builtinId="36" customBuiltin="1"/>
    <cellStyle name="60% - Accent2 10" xfId="738" xr:uid="{D656AD17-738F-432B-BC9D-0C4B69286322}"/>
    <cellStyle name="60% - Accent2 10 2" xfId="1344" xr:uid="{E308A3E4-C0F5-4E69-A5F6-542D0C3ED848}"/>
    <cellStyle name="60% - Accent2 10 2 2" xfId="2427" xr:uid="{98DC3CD2-CC4F-4CEA-A35D-AE73A7D4294D}"/>
    <cellStyle name="60% - Accent2 10 2 2 2" xfId="4507" xr:uid="{428C233A-95A5-4B54-B563-0DAD03A894B4}"/>
    <cellStyle name="60% - Accent2 10 2 2 2 2" xfId="8667" xr:uid="{BC85F181-F096-407A-893E-1FED8C9D7FB4}"/>
    <cellStyle name="60% - Accent2 10 2 2 2 2 2" xfId="17250" xr:uid="{05302137-DEF5-4899-BA47-689CCE4D2F64}"/>
    <cellStyle name="60% - Accent2 10 2 2 2 2 2 2" xfId="35075" xr:uid="{1E695ED2-65BF-4775-8EB8-1EE7868A829A}"/>
    <cellStyle name="60% - Accent2 10 2 2 2 2 3" xfId="26575" xr:uid="{D3D24546-D5C2-4B73-8C08-4C0D8155A8AA}"/>
    <cellStyle name="60% - Accent2 10 2 2 2 3" xfId="13090" xr:uid="{38367943-03B5-4123-99C3-2D899485CF8A}"/>
    <cellStyle name="60% - Accent2 10 2 2 2 3 2" xfId="30915" xr:uid="{93690C08-5A05-4A1A-B302-31C985CCD9A1}"/>
    <cellStyle name="60% - Accent2 10 2 2 2 4" xfId="22415" xr:uid="{BAC3F297-5CE3-44E9-B8B2-F7ABC49D9755}"/>
    <cellStyle name="60% - Accent2 10 2 2 3" xfId="6587" xr:uid="{0EEDD29C-7235-466F-9392-10B69A762360}"/>
    <cellStyle name="60% - Accent2 10 2 2 3 2" xfId="15170" xr:uid="{E6575B4D-D94A-46BF-89D3-53C3CA8ABA47}"/>
    <cellStyle name="60% - Accent2 10 2 2 3 2 2" xfId="32995" xr:uid="{449DFD07-B2EB-4C2D-A47D-032BE1C02F46}"/>
    <cellStyle name="60% - Accent2 10 2 2 3 3" xfId="24495" xr:uid="{2A4549E0-28F8-4865-9D26-78B5DDFE40D5}"/>
    <cellStyle name="60% - Accent2 10 2 2 4" xfId="11010" xr:uid="{4EC3798C-2BD1-44A6-8EE4-2BFD9A51469C}"/>
    <cellStyle name="60% - Accent2 10 2 2 4 2" xfId="28835" xr:uid="{4A5DE0DF-4F96-43AE-A0CD-3DE99E4F4679}"/>
    <cellStyle name="60% - Accent2 10 2 2 5" xfId="20335" xr:uid="{FF3F41C6-28D4-4574-B56D-061ABF8A62B4}"/>
    <cellStyle name="60% - Accent2 10 2 3" xfId="3527" xr:uid="{A8C018C2-5E5E-40ED-9D61-484818BAB7A0}"/>
    <cellStyle name="60% - Accent2 10 2 3 2" xfId="7687" xr:uid="{1672C84D-40E6-4B0C-ACEA-1AC8F10A445F}"/>
    <cellStyle name="60% - Accent2 10 2 3 2 2" xfId="16270" xr:uid="{2856F474-3B88-4ECF-94AA-457E010A800E}"/>
    <cellStyle name="60% - Accent2 10 2 3 2 2 2" xfId="34095" xr:uid="{A6ACA5E7-35FB-4C79-8B64-B6CA6D376D79}"/>
    <cellStyle name="60% - Accent2 10 2 3 2 3" xfId="25595" xr:uid="{B59F4B9B-E89A-41B1-BB70-87D89C14E5ED}"/>
    <cellStyle name="60% - Accent2 10 2 3 3" xfId="12110" xr:uid="{E9DA6C15-F831-4BB5-A15A-8872CC5F1F86}"/>
    <cellStyle name="60% - Accent2 10 2 3 3 2" xfId="29935" xr:uid="{CD3CFBB3-BD39-427A-99E9-24019CFB68FB}"/>
    <cellStyle name="60% - Accent2 10 2 3 4" xfId="21435" xr:uid="{57C42A87-04F4-4A72-8CC8-C001BE9E528B}"/>
    <cellStyle name="60% - Accent2 10 2 4" xfId="5607" xr:uid="{4F072578-1C5A-4405-A185-97B5E403E123}"/>
    <cellStyle name="60% - Accent2 10 2 4 2" xfId="14190" xr:uid="{9DAC252F-5863-4571-B48A-55EE0B0A43DF}"/>
    <cellStyle name="60% - Accent2 10 2 4 2 2" xfId="32015" xr:uid="{DCC344A0-9361-4A8A-B82C-EEBED5A7B605}"/>
    <cellStyle name="60% - Accent2 10 2 4 3" xfId="23515" xr:uid="{85DF53BC-9572-4CAE-AC64-CF64729421DA}"/>
    <cellStyle name="60% - Accent2 10 2 5" xfId="10030" xr:uid="{8F513449-203D-4915-8950-744C69BEF522}"/>
    <cellStyle name="60% - Accent2 10 2 5 2" xfId="27855" xr:uid="{92304722-6EB0-49D7-B539-5681A37B71CB}"/>
    <cellStyle name="60% - Accent2 10 2 6" xfId="19355" xr:uid="{45A489F2-834E-482C-908A-3A62388535CD}"/>
    <cellStyle name="60% - Accent2 10 3" xfId="1947" xr:uid="{5595EFE2-85B7-4E39-AA18-8A6D5098F631}"/>
    <cellStyle name="60% - Accent2 10 3 2" xfId="4027" xr:uid="{2F416984-E6C7-4758-9923-926E2A4D64A9}"/>
    <cellStyle name="60% - Accent2 10 3 2 2" xfId="8187" xr:uid="{85CC56D1-7C1B-4134-83DF-58699DEE538B}"/>
    <cellStyle name="60% - Accent2 10 3 2 2 2" xfId="16770" xr:uid="{C36DF26F-343D-4CDF-AB2F-852EF490E626}"/>
    <cellStyle name="60% - Accent2 10 3 2 2 2 2" xfId="34595" xr:uid="{028845FC-CFDF-4894-AD7E-7AA8A7ACA6B9}"/>
    <cellStyle name="60% - Accent2 10 3 2 2 3" xfId="26095" xr:uid="{31FF7262-594D-4E74-85E6-823901F8B712}"/>
    <cellStyle name="60% - Accent2 10 3 2 3" xfId="12610" xr:uid="{F633CF89-4F7B-465B-9C05-E8505316E111}"/>
    <cellStyle name="60% - Accent2 10 3 2 3 2" xfId="30435" xr:uid="{063A3790-F066-49F4-BBCB-BAC4D5BAD09B}"/>
    <cellStyle name="60% - Accent2 10 3 2 4" xfId="21935" xr:uid="{251B809A-7809-414B-A0D3-3C5FDB94F360}"/>
    <cellStyle name="60% - Accent2 10 3 3" xfId="6107" xr:uid="{16D3BE0C-A0A5-45CA-8C37-2F30BD95BEE2}"/>
    <cellStyle name="60% - Accent2 10 3 3 2" xfId="14690" xr:uid="{3C4FF7B8-1F2F-4772-912B-02C573BB70B4}"/>
    <cellStyle name="60% - Accent2 10 3 3 2 2" xfId="32515" xr:uid="{F48B285E-E6F4-4253-9BB6-FC0A463C4719}"/>
    <cellStyle name="60% - Accent2 10 3 3 3" xfId="24015" xr:uid="{86E67685-A6A7-46E4-98B3-AE826924B32A}"/>
    <cellStyle name="60% - Accent2 10 3 4" xfId="10530" xr:uid="{D5F9D4CF-9A40-4C65-9EEF-07932C35571B}"/>
    <cellStyle name="60% - Accent2 10 3 4 2" xfId="28355" xr:uid="{C236FB27-4349-4968-AA7B-0A1F381F328B}"/>
    <cellStyle name="60% - Accent2 10 3 5" xfId="19855" xr:uid="{516C0D6D-8DBC-45D1-8183-2971D9CB728A}"/>
    <cellStyle name="60% - Accent2 10 4" xfId="3047" xr:uid="{87BAECF7-C890-4CBB-A826-FD2A015F0F9B}"/>
    <cellStyle name="60% - Accent2 10 4 2" xfId="7207" xr:uid="{4484EB6D-A471-4E69-ABB9-A38C9DB7C306}"/>
    <cellStyle name="60% - Accent2 10 4 2 2" xfId="15790" xr:uid="{F097A725-CB6D-42A5-9C37-8F8BF86835D1}"/>
    <cellStyle name="60% - Accent2 10 4 2 2 2" xfId="33615" xr:uid="{DBBFB1DB-5C7E-484D-B717-1C635F4BD727}"/>
    <cellStyle name="60% - Accent2 10 4 2 3" xfId="25115" xr:uid="{1C20194C-C25B-4C16-A166-E485F00EC8A2}"/>
    <cellStyle name="60% - Accent2 10 4 3" xfId="11630" xr:uid="{8364A2FC-110C-40BE-B5D5-7065DA957190}"/>
    <cellStyle name="60% - Accent2 10 4 3 2" xfId="29455" xr:uid="{8CB53175-1427-4045-AA54-A32B097961B9}"/>
    <cellStyle name="60% - Accent2 10 4 4" xfId="20955" xr:uid="{2615C3FA-231B-4039-BC55-AA2770E486B9}"/>
    <cellStyle name="60% - Accent2 10 5" xfId="5127" xr:uid="{A2925A96-7A8D-4A52-89AA-F07FF31FF4EF}"/>
    <cellStyle name="60% - Accent2 10 5 2" xfId="13710" xr:uid="{941BF4AB-9A93-455F-8D79-E61EE1EDC7E5}"/>
    <cellStyle name="60% - Accent2 10 5 2 2" xfId="31535" xr:uid="{2FBD1E29-8C6F-4B61-9B8C-9AB7B1A42A69}"/>
    <cellStyle name="60% - Accent2 10 5 3" xfId="23035" xr:uid="{36B7D6BD-8EF5-4F13-9B0F-9920E2DFFE8A}"/>
    <cellStyle name="60% - Accent2 10 6" xfId="9550" xr:uid="{64103FFF-2E54-4A43-840D-7A77D2DF0303}"/>
    <cellStyle name="60% - Accent2 10 6 2" xfId="27375" xr:uid="{D78BB6CB-8642-42A9-B141-8F6AD3634D7F}"/>
    <cellStyle name="60% - Accent2 10 7" xfId="18875" xr:uid="{E9757437-E316-4EBF-A20D-47AE115B83E7}"/>
    <cellStyle name="60% - Accent2 100" xfId="36135" xr:uid="{8FB4D17F-28F2-4436-AE58-581D54386FD2}"/>
    <cellStyle name="60% - Accent2 101" xfId="36155" xr:uid="{4C5CDE1A-8447-4AA0-817F-2CCEE88D5747}"/>
    <cellStyle name="60% - Accent2 102" xfId="36176" xr:uid="{69EEC372-FA39-4243-9E6D-385250701314}"/>
    <cellStyle name="60% - Accent2 103" xfId="36196" xr:uid="{ED1EF547-F70A-4BAE-B741-4A7B35DC82C3}"/>
    <cellStyle name="60% - Accent2 104" xfId="36216" xr:uid="{7BA9F2F2-CC06-4AB2-B957-FDE036087F16}"/>
    <cellStyle name="60% - Accent2 105" xfId="36236" xr:uid="{209943EF-D59A-4DF1-A645-C49679ACA8EF}"/>
    <cellStyle name="60% - Accent2 106" xfId="36256" xr:uid="{98639059-10EF-4559-A682-E6668AC38FAC}"/>
    <cellStyle name="60% - Accent2 107" xfId="36276" xr:uid="{FC91AF36-50E4-45CD-9D0A-989EC94119D9}"/>
    <cellStyle name="60% - Accent2 108" xfId="36296" xr:uid="{CAD87F4C-8E03-4563-934C-1C13478D5E89}"/>
    <cellStyle name="60% - Accent2 109" xfId="36316" xr:uid="{25320F70-02B0-469C-B2C6-3EE7026AE1CC}"/>
    <cellStyle name="60% - Accent2 11" xfId="797" xr:uid="{27DC0A84-F7FD-4B33-805F-65C22EEFB1AB}"/>
    <cellStyle name="60% - Accent2 11 2" xfId="1403" xr:uid="{2D576F1E-08CF-4DB6-835F-418BC5129F60}"/>
    <cellStyle name="60% - Accent2 11 2 2" xfId="2447" xr:uid="{0341451D-95AD-474B-8269-F47066476596}"/>
    <cellStyle name="60% - Accent2 11 2 2 2" xfId="4527" xr:uid="{C8ACFB9C-3D80-48B2-9E5D-D4577D76985D}"/>
    <cellStyle name="60% - Accent2 11 2 2 2 2" xfId="8687" xr:uid="{DB33D6B2-8054-440D-9294-0C774EFCA88F}"/>
    <cellStyle name="60% - Accent2 11 2 2 2 2 2" xfId="17270" xr:uid="{A333C0AF-376E-4BFA-95E4-C9FDEE56148D}"/>
    <cellStyle name="60% - Accent2 11 2 2 2 2 2 2" xfId="35095" xr:uid="{BD0A894D-B3F9-4834-B2D7-A65525874371}"/>
    <cellStyle name="60% - Accent2 11 2 2 2 2 3" xfId="26595" xr:uid="{ED8E6139-CB81-4B0E-AD5D-C79D23C67A78}"/>
    <cellStyle name="60% - Accent2 11 2 2 2 3" xfId="13110" xr:uid="{90971212-6F34-4CB2-9C5F-A53D9C79B3FD}"/>
    <cellStyle name="60% - Accent2 11 2 2 2 3 2" xfId="30935" xr:uid="{CE6A7722-8985-4642-BAF7-C3B47656E6B3}"/>
    <cellStyle name="60% - Accent2 11 2 2 2 4" xfId="22435" xr:uid="{A70CC99F-AB21-49DC-AEB4-D93A27BD168B}"/>
    <cellStyle name="60% - Accent2 11 2 2 3" xfId="6607" xr:uid="{861923B1-10EA-49B9-9180-B5AF7CD02768}"/>
    <cellStyle name="60% - Accent2 11 2 2 3 2" xfId="15190" xr:uid="{BDB18586-0357-46DA-8C66-4DD724D7C77C}"/>
    <cellStyle name="60% - Accent2 11 2 2 3 2 2" xfId="33015" xr:uid="{8BC8B6E8-4456-44C8-958C-82B4927DACB4}"/>
    <cellStyle name="60% - Accent2 11 2 2 3 3" xfId="24515" xr:uid="{38F44062-F6AC-4084-AEFA-48062420AED5}"/>
    <cellStyle name="60% - Accent2 11 2 2 4" xfId="11030" xr:uid="{D487A79A-C7ED-4C91-A00D-B73D35A6C7A2}"/>
    <cellStyle name="60% - Accent2 11 2 2 4 2" xfId="28855" xr:uid="{FBB3AE12-453C-4CE7-ACC0-98503248C79C}"/>
    <cellStyle name="60% - Accent2 11 2 2 5" xfId="20355" xr:uid="{44AC8D6D-4A27-49FA-A961-6489FCF518D7}"/>
    <cellStyle name="60% - Accent2 11 2 3" xfId="3547" xr:uid="{E20A1C80-BB33-492C-A353-030FAE22B01D}"/>
    <cellStyle name="60% - Accent2 11 2 3 2" xfId="7707" xr:uid="{BCBBEED2-E210-4480-A2C4-8CE659AF3D8D}"/>
    <cellStyle name="60% - Accent2 11 2 3 2 2" xfId="16290" xr:uid="{FDB2DCE4-C933-44B6-B08E-97FBEFB40C48}"/>
    <cellStyle name="60% - Accent2 11 2 3 2 2 2" xfId="34115" xr:uid="{D06CCFF6-35D6-4470-A5FA-76DA87DAD218}"/>
    <cellStyle name="60% - Accent2 11 2 3 2 3" xfId="25615" xr:uid="{99AEE6E5-026F-4702-9909-650A472E0D1A}"/>
    <cellStyle name="60% - Accent2 11 2 3 3" xfId="12130" xr:uid="{387A74F8-D925-4ED9-ACAC-A8F2E8C07B0B}"/>
    <cellStyle name="60% - Accent2 11 2 3 3 2" xfId="29955" xr:uid="{37E388C3-F49A-4EA3-933B-A6AD0FCF39A7}"/>
    <cellStyle name="60% - Accent2 11 2 3 4" xfId="21455" xr:uid="{EBB414F1-EADA-415C-81FB-27776F593E8E}"/>
    <cellStyle name="60% - Accent2 11 2 4" xfId="5627" xr:uid="{8FEC969F-DF3C-4899-ACB1-42511E15448E}"/>
    <cellStyle name="60% - Accent2 11 2 4 2" xfId="14210" xr:uid="{1261782B-C373-4385-9EAD-AA677B5A2D11}"/>
    <cellStyle name="60% - Accent2 11 2 4 2 2" xfId="32035" xr:uid="{9EB04B56-E038-467A-BC53-E9951B2D42DA}"/>
    <cellStyle name="60% - Accent2 11 2 4 3" xfId="23535" xr:uid="{A768B5D2-D6D0-4AED-A5FE-E53432E28BAD}"/>
    <cellStyle name="60% - Accent2 11 2 5" xfId="10050" xr:uid="{F0921FDE-EE62-4DE4-80F0-8853614CD43D}"/>
    <cellStyle name="60% - Accent2 11 2 5 2" xfId="27875" xr:uid="{FE9519B7-471C-41AC-8D7A-731A5918FBD9}"/>
    <cellStyle name="60% - Accent2 11 2 6" xfId="19375" xr:uid="{859FF28E-C7A5-41E8-92FA-8F9F54EC0319}"/>
    <cellStyle name="60% - Accent2 11 3" xfId="1967" xr:uid="{AC40CCE6-4C89-4F05-A6F4-71582CDABA72}"/>
    <cellStyle name="60% - Accent2 11 3 2" xfId="4047" xr:uid="{941EFD3A-4DFD-40A8-970F-387B036F5785}"/>
    <cellStyle name="60% - Accent2 11 3 2 2" xfId="8207" xr:uid="{19EEBE6B-50B1-438B-9EC3-063646312C93}"/>
    <cellStyle name="60% - Accent2 11 3 2 2 2" xfId="16790" xr:uid="{9854A1DA-B53D-4C01-9C2B-48B99BBCB3F4}"/>
    <cellStyle name="60% - Accent2 11 3 2 2 2 2" xfId="34615" xr:uid="{8F666ADC-FCEA-4B47-B0A9-07B900BB127A}"/>
    <cellStyle name="60% - Accent2 11 3 2 2 3" xfId="26115" xr:uid="{205E1E37-B2CE-498F-B928-0ECEC0465CED}"/>
    <cellStyle name="60% - Accent2 11 3 2 3" xfId="12630" xr:uid="{D44B37DF-C183-4E6C-A9F3-50A92EC8F12E}"/>
    <cellStyle name="60% - Accent2 11 3 2 3 2" xfId="30455" xr:uid="{7528F873-1DC5-4D3B-87FE-65A9FA793F7D}"/>
    <cellStyle name="60% - Accent2 11 3 2 4" xfId="21955" xr:uid="{5B2BBBB0-C089-432F-97DD-465C007EC3EE}"/>
    <cellStyle name="60% - Accent2 11 3 3" xfId="6127" xr:uid="{36033162-ADAB-4F50-9CF2-DD526A6F8B9F}"/>
    <cellStyle name="60% - Accent2 11 3 3 2" xfId="14710" xr:uid="{15443EE5-2106-41E6-A210-47D90F117DAD}"/>
    <cellStyle name="60% - Accent2 11 3 3 2 2" xfId="32535" xr:uid="{AD358B53-3902-4235-94F5-68BCB5E7D126}"/>
    <cellStyle name="60% - Accent2 11 3 3 3" xfId="24035" xr:uid="{4985524E-4450-47C7-A947-7A424777A7CD}"/>
    <cellStyle name="60% - Accent2 11 3 4" xfId="10550" xr:uid="{26A8FF9F-8D51-424B-B933-9B5FF7CDE222}"/>
    <cellStyle name="60% - Accent2 11 3 4 2" xfId="28375" xr:uid="{7AFD77BC-A055-41CA-A4C3-F05D86E7FD1F}"/>
    <cellStyle name="60% - Accent2 11 3 5" xfId="19875" xr:uid="{7ED27168-0D57-4029-B989-34FAD0639FFD}"/>
    <cellStyle name="60% - Accent2 11 4" xfId="3067" xr:uid="{710C8BC0-1092-4F72-8B96-1CBC7B57A9A7}"/>
    <cellStyle name="60% - Accent2 11 4 2" xfId="7227" xr:uid="{7D7A3C4B-C3FF-4B96-BFB7-FCD98AFAC061}"/>
    <cellStyle name="60% - Accent2 11 4 2 2" xfId="15810" xr:uid="{757F6787-FA46-470A-8387-137CD485D6DC}"/>
    <cellStyle name="60% - Accent2 11 4 2 2 2" xfId="33635" xr:uid="{170E7031-64DC-4453-9248-CBBD76B8F876}"/>
    <cellStyle name="60% - Accent2 11 4 2 3" xfId="25135" xr:uid="{0EA438DF-5F2C-497B-AC11-34ACD97460DC}"/>
    <cellStyle name="60% - Accent2 11 4 3" xfId="11650" xr:uid="{33DFC0C8-ED2B-49DF-B729-3CF29C3E5A8F}"/>
    <cellStyle name="60% - Accent2 11 4 3 2" xfId="29475" xr:uid="{708590AB-4CDE-4CF9-AD78-54C3E6582E22}"/>
    <cellStyle name="60% - Accent2 11 4 4" xfId="20975" xr:uid="{8ED296E0-C8C6-4F04-813E-7A1BD0F922A1}"/>
    <cellStyle name="60% - Accent2 11 5" xfId="5147" xr:uid="{6213805B-E520-4FAB-B113-31D48E7CD9AF}"/>
    <cellStyle name="60% - Accent2 11 5 2" xfId="13730" xr:uid="{2BF515A0-3920-4EF6-9502-2D4FCF9F9A92}"/>
    <cellStyle name="60% - Accent2 11 5 2 2" xfId="31555" xr:uid="{6545E468-92CE-41CF-80F3-84D2AC424056}"/>
    <cellStyle name="60% - Accent2 11 5 3" xfId="23055" xr:uid="{2D6888F0-772C-4D6A-B9F4-0271EEFE2286}"/>
    <cellStyle name="60% - Accent2 11 6" xfId="9570" xr:uid="{05521F2F-1754-4551-BC09-BB7BD6C87F03}"/>
    <cellStyle name="60% - Accent2 11 6 2" xfId="27395" xr:uid="{DDD8B60F-FFC0-4D88-ACB1-753F2834C06D}"/>
    <cellStyle name="60% - Accent2 11 7" xfId="18895" xr:uid="{B49F66C8-3A4C-4740-81AF-294A3895E2A7}"/>
    <cellStyle name="60% - Accent2 110" xfId="36336" xr:uid="{4425D0FD-4372-4C33-9F27-3CDE1D314A50}"/>
    <cellStyle name="60% - Accent2 111" xfId="36356" xr:uid="{0C07AD1D-4968-45BB-A52E-05FC9451DAB0}"/>
    <cellStyle name="60% - Accent2 112" xfId="36376" xr:uid="{FBA3ED2D-FA8B-4115-8AC5-103C5E802DDD}"/>
    <cellStyle name="60% - Accent2 113" xfId="36396" xr:uid="{FDFE479F-2BB0-4DB2-9119-42B2D6DAF80C}"/>
    <cellStyle name="60% - Accent2 114" xfId="36416" xr:uid="{47284400-1EF0-40F6-A210-1318484B145E}"/>
    <cellStyle name="60% - Accent2 115" xfId="36436" xr:uid="{0E3645B8-C51A-4F92-90D6-2E7D90BBA781}"/>
    <cellStyle name="60% - Accent2 116" xfId="36456" xr:uid="{6D356B6B-293A-4439-8539-B156BCC1C0BC}"/>
    <cellStyle name="60% - Accent2 117" xfId="36476" xr:uid="{10B7A3D4-07D2-4FE7-ACD2-16019DB32E09}"/>
    <cellStyle name="60% - Accent2 118" xfId="36496" xr:uid="{E0DD92C6-6989-45BE-839E-3740060C367B}"/>
    <cellStyle name="60% - Accent2 119" xfId="36516" xr:uid="{2866F28F-1006-4469-B05D-362EFA92FE77}"/>
    <cellStyle name="60% - Accent2 12" xfId="826" xr:uid="{82C76BDC-7F8D-4B03-BF19-2C8EE6553DE0}"/>
    <cellStyle name="60% - Accent2 12 2" xfId="1432" xr:uid="{F0D56C78-3AAD-4930-AD2F-4B71D0392695}"/>
    <cellStyle name="60% - Accent2 12 2 2" xfId="2467" xr:uid="{E0CD46DE-CE7D-49CB-ADD0-28DFC4C6B968}"/>
    <cellStyle name="60% - Accent2 12 2 2 2" xfId="4547" xr:uid="{0CE474F4-6622-49E8-949B-8A81B078E62A}"/>
    <cellStyle name="60% - Accent2 12 2 2 2 2" xfId="8707" xr:uid="{AE52042D-3E17-4C9C-B3D4-85AE5D31A8D9}"/>
    <cellStyle name="60% - Accent2 12 2 2 2 2 2" xfId="17290" xr:uid="{A72D692A-D926-45AE-A579-AA0C3C185157}"/>
    <cellStyle name="60% - Accent2 12 2 2 2 2 2 2" xfId="35115" xr:uid="{579292A5-B78E-4F54-9966-88E13C59EAF6}"/>
    <cellStyle name="60% - Accent2 12 2 2 2 2 3" xfId="26615" xr:uid="{31926195-CEC3-42F2-8296-680FE2AC4E90}"/>
    <cellStyle name="60% - Accent2 12 2 2 2 3" xfId="13130" xr:uid="{65CC19B7-3A7D-42EB-B10D-7A59D9AF7531}"/>
    <cellStyle name="60% - Accent2 12 2 2 2 3 2" xfId="30955" xr:uid="{618CACCB-7F81-4CC2-90B8-E77434CCC5A5}"/>
    <cellStyle name="60% - Accent2 12 2 2 2 4" xfId="22455" xr:uid="{89E97348-4FA9-41F5-8173-1C94F03A1020}"/>
    <cellStyle name="60% - Accent2 12 2 2 3" xfId="6627" xr:uid="{2BF9A62C-D1A0-42A9-B3AF-94B852FE360E}"/>
    <cellStyle name="60% - Accent2 12 2 2 3 2" xfId="15210" xr:uid="{399C3E70-FDA7-4BD9-AC4E-E59CA7B0A221}"/>
    <cellStyle name="60% - Accent2 12 2 2 3 2 2" xfId="33035" xr:uid="{497B2262-21E2-4997-8FC3-57EE6EACAB48}"/>
    <cellStyle name="60% - Accent2 12 2 2 3 3" xfId="24535" xr:uid="{3B585FF4-C0C2-4AFA-8EAD-946BD290A5A1}"/>
    <cellStyle name="60% - Accent2 12 2 2 4" xfId="11050" xr:uid="{916A0C0F-EB89-4E1D-99A4-E4F467672CA5}"/>
    <cellStyle name="60% - Accent2 12 2 2 4 2" xfId="28875" xr:uid="{23799DC7-2926-4391-8A76-8348F183191B}"/>
    <cellStyle name="60% - Accent2 12 2 2 5" xfId="20375" xr:uid="{CAC9F41C-626A-4A1D-8390-868170C4D1D6}"/>
    <cellStyle name="60% - Accent2 12 2 3" xfId="3567" xr:uid="{0D7D7FA3-C526-4554-AF17-74EA2FCBEEE9}"/>
    <cellStyle name="60% - Accent2 12 2 3 2" xfId="7727" xr:uid="{FB2F8C8C-B6EA-424A-8CCC-5C116965786F}"/>
    <cellStyle name="60% - Accent2 12 2 3 2 2" xfId="16310" xr:uid="{A1BC3164-7BC3-4DEA-A7F8-B108B00A0B8B}"/>
    <cellStyle name="60% - Accent2 12 2 3 2 2 2" xfId="34135" xr:uid="{21453C01-510A-493D-9D11-C8CF3442D34C}"/>
    <cellStyle name="60% - Accent2 12 2 3 2 3" xfId="25635" xr:uid="{7AA7CBAB-886D-4617-B630-24128FD1B46B}"/>
    <cellStyle name="60% - Accent2 12 2 3 3" xfId="12150" xr:uid="{BD272E2A-0D8A-4FCE-B1DF-107B79158717}"/>
    <cellStyle name="60% - Accent2 12 2 3 3 2" xfId="29975" xr:uid="{EF368EC1-1522-43DE-B629-3CEDA51461BB}"/>
    <cellStyle name="60% - Accent2 12 2 3 4" xfId="21475" xr:uid="{3C14EB8E-3374-4ADB-ACAA-84101AC8B25F}"/>
    <cellStyle name="60% - Accent2 12 2 4" xfId="5647" xr:uid="{6BE1BFDE-C47A-4551-B2F8-18E73A4CB5CF}"/>
    <cellStyle name="60% - Accent2 12 2 4 2" xfId="14230" xr:uid="{CC4DEA96-D893-4586-AB87-154B00312995}"/>
    <cellStyle name="60% - Accent2 12 2 4 2 2" xfId="32055" xr:uid="{C008CCCA-F2AE-47D7-8AEC-FED2AFDDA346}"/>
    <cellStyle name="60% - Accent2 12 2 4 3" xfId="23555" xr:uid="{FDE79A94-F7A5-4350-88E3-D90618FC0A2E}"/>
    <cellStyle name="60% - Accent2 12 2 5" xfId="10070" xr:uid="{59979ED3-D871-48AD-8DCE-6ADC097A74FD}"/>
    <cellStyle name="60% - Accent2 12 2 5 2" xfId="27895" xr:uid="{55212E41-AC4C-4509-AAF2-A6EE56843505}"/>
    <cellStyle name="60% - Accent2 12 2 6" xfId="19395" xr:uid="{08F943EE-D6F2-45E1-89F4-48499AC21172}"/>
    <cellStyle name="60% - Accent2 12 3" xfId="1987" xr:uid="{E8DBC8BF-4BA6-4F14-85D5-F41A6ECCDCCB}"/>
    <cellStyle name="60% - Accent2 12 3 2" xfId="4067" xr:uid="{E0B60A5F-374F-48F5-86CE-7588CB62B3FC}"/>
    <cellStyle name="60% - Accent2 12 3 2 2" xfId="8227" xr:uid="{765A0B4A-9815-442F-B065-A88CAFB9AF92}"/>
    <cellStyle name="60% - Accent2 12 3 2 2 2" xfId="16810" xr:uid="{09513D05-5D54-4DD2-B777-19ABBA993161}"/>
    <cellStyle name="60% - Accent2 12 3 2 2 2 2" xfId="34635" xr:uid="{2C7F7A92-1369-4F4A-A4A4-4F10A2BB74A2}"/>
    <cellStyle name="60% - Accent2 12 3 2 2 3" xfId="26135" xr:uid="{84E1D51A-9319-46CB-A439-741F4671B0D4}"/>
    <cellStyle name="60% - Accent2 12 3 2 3" xfId="12650" xr:uid="{D1C27149-415C-45AD-B8F9-AFA2419269A1}"/>
    <cellStyle name="60% - Accent2 12 3 2 3 2" xfId="30475" xr:uid="{1ABB88A4-F399-41EA-8A50-9B64EE4A590C}"/>
    <cellStyle name="60% - Accent2 12 3 2 4" xfId="21975" xr:uid="{E2989816-F738-43EC-AABB-0858F636C285}"/>
    <cellStyle name="60% - Accent2 12 3 3" xfId="6147" xr:uid="{41D1DE24-23AA-433D-B4D3-808EEA78FF6D}"/>
    <cellStyle name="60% - Accent2 12 3 3 2" xfId="14730" xr:uid="{EA064FB0-6B7E-4D43-BC81-969EF3E1E6D2}"/>
    <cellStyle name="60% - Accent2 12 3 3 2 2" xfId="32555" xr:uid="{F6CDA942-D378-4611-A75F-6A4E813BD26C}"/>
    <cellStyle name="60% - Accent2 12 3 3 3" xfId="24055" xr:uid="{64F538FD-A21F-43D3-9E36-153AA6D86C6D}"/>
    <cellStyle name="60% - Accent2 12 3 4" xfId="10570" xr:uid="{52873BDB-A429-4A59-8C8F-14499BC2C40E}"/>
    <cellStyle name="60% - Accent2 12 3 4 2" xfId="28395" xr:uid="{E8EEAA54-A45F-423C-86BC-41706277E5D2}"/>
    <cellStyle name="60% - Accent2 12 3 5" xfId="19895" xr:uid="{14BD0192-4B55-483D-82D2-68D203A8B356}"/>
    <cellStyle name="60% - Accent2 12 4" xfId="3087" xr:uid="{837DE83D-835C-4DD2-ADC5-02F3E991DE3C}"/>
    <cellStyle name="60% - Accent2 12 4 2" xfId="7247" xr:uid="{B96DBEE3-1973-43B5-81E6-2E7BC119943E}"/>
    <cellStyle name="60% - Accent2 12 4 2 2" xfId="15830" xr:uid="{50EE16CB-67DD-4C6C-8AA7-AEF0E385C9FE}"/>
    <cellStyle name="60% - Accent2 12 4 2 2 2" xfId="33655" xr:uid="{9C5DADD6-6381-4E3D-8409-C77DE93413D6}"/>
    <cellStyle name="60% - Accent2 12 4 2 3" xfId="25155" xr:uid="{50AAA81E-316E-4D7A-B7E8-C68B3FA85231}"/>
    <cellStyle name="60% - Accent2 12 4 3" xfId="11670" xr:uid="{11F68341-E1D7-4CC5-80AE-F372ED0DB618}"/>
    <cellStyle name="60% - Accent2 12 4 3 2" xfId="29495" xr:uid="{03FCB26B-248D-4C68-B25B-1C95061EBE5E}"/>
    <cellStyle name="60% - Accent2 12 4 4" xfId="20995" xr:uid="{0986F7D6-A37C-49C1-9CBB-041201A6CA5C}"/>
    <cellStyle name="60% - Accent2 12 5" xfId="5167" xr:uid="{80CEBE55-CEC1-4FF8-ABAF-16D3BD69B6C2}"/>
    <cellStyle name="60% - Accent2 12 5 2" xfId="13750" xr:uid="{F189CB97-FAB3-43AE-B530-A7BA1F404958}"/>
    <cellStyle name="60% - Accent2 12 5 2 2" xfId="31575" xr:uid="{7F6091C9-175E-4B64-8C83-66540172DFCE}"/>
    <cellStyle name="60% - Accent2 12 5 3" xfId="23075" xr:uid="{31DE8CE8-DD5F-48DF-AB13-668034AC1E24}"/>
    <cellStyle name="60% - Accent2 12 6" xfId="9590" xr:uid="{BB126F4D-4878-4E3F-830A-D8CE66BBF2D6}"/>
    <cellStyle name="60% - Accent2 12 6 2" xfId="27415" xr:uid="{A2D2F6FF-958E-4B00-A007-45DB1E3DB495}"/>
    <cellStyle name="60% - Accent2 12 7" xfId="18915" xr:uid="{856414B5-4E06-464D-AB9C-ED7E1E703D71}"/>
    <cellStyle name="60% - Accent2 120" xfId="36536" xr:uid="{C924B25A-B809-4B07-9331-502C6647E0AF}"/>
    <cellStyle name="60% - Accent2 121" xfId="36556" xr:uid="{5F5E432A-FECD-4891-9146-12F5C169DB37}"/>
    <cellStyle name="60% - Accent2 122" xfId="36576" xr:uid="{4FF51A1A-D7BB-4453-8565-71FB414EC754}"/>
    <cellStyle name="60% - Accent2 123" xfId="36596" xr:uid="{407F93DC-A6CC-4C5C-B318-E64B58ED4984}"/>
    <cellStyle name="60% - Accent2 124" xfId="36616" xr:uid="{A57E8CC2-F648-49F3-83E2-24E4F5C25FCD}"/>
    <cellStyle name="60% - Accent2 125" xfId="36636" xr:uid="{D6B5FD8D-1D10-4ED3-934A-DF9C30C1ECEE}"/>
    <cellStyle name="60% - Accent2 126" xfId="36656" xr:uid="{7779B75B-5798-4D84-BFDF-189B00944106}"/>
    <cellStyle name="60% - Accent2 127" xfId="36676" xr:uid="{EB0FE93F-332E-4FF9-BF1A-DE35D6507068}"/>
    <cellStyle name="60% - Accent2 128" xfId="36696" xr:uid="{386B436E-9BDC-43AA-AF70-DDCC74A9F515}"/>
    <cellStyle name="60% - Accent2 129" xfId="36716" xr:uid="{50862CD2-F79B-4E56-BCBF-AE74F85EC204}"/>
    <cellStyle name="60% - Accent2 13" xfId="850" xr:uid="{3FBAC1F6-C2C1-4A81-8C93-7249A59B28DA}"/>
    <cellStyle name="60% - Accent2 13 2" xfId="1456" xr:uid="{C143DB6D-F4FF-432C-B0EE-C216F6B1216F}"/>
    <cellStyle name="60% - Accent2 13 2 2" xfId="2487" xr:uid="{EA734F7D-54AC-4659-A127-14AC3D02D50F}"/>
    <cellStyle name="60% - Accent2 13 2 2 2" xfId="4567" xr:uid="{5C3BA2E5-DF63-4080-9E7C-83753F36D932}"/>
    <cellStyle name="60% - Accent2 13 2 2 2 2" xfId="8727" xr:uid="{0F8F2174-8983-4A2F-881C-449F8866B979}"/>
    <cellStyle name="60% - Accent2 13 2 2 2 2 2" xfId="17310" xr:uid="{92D6BF7F-45AD-4434-AEF2-CDB18091CA0D}"/>
    <cellStyle name="60% - Accent2 13 2 2 2 2 2 2" xfId="35135" xr:uid="{1017B6B2-42E7-4284-A7B1-F406356028EB}"/>
    <cellStyle name="60% - Accent2 13 2 2 2 2 3" xfId="26635" xr:uid="{2DDD3AAD-69FA-43A1-BBB9-40032E0CAFF2}"/>
    <cellStyle name="60% - Accent2 13 2 2 2 3" xfId="13150" xr:uid="{A97DE6D4-E452-4E99-A89C-69BCF439AE0B}"/>
    <cellStyle name="60% - Accent2 13 2 2 2 3 2" xfId="30975" xr:uid="{36225FEC-49C1-4889-818A-E69F8F757CEB}"/>
    <cellStyle name="60% - Accent2 13 2 2 2 4" xfId="22475" xr:uid="{2288B65A-9A25-4127-862F-7BA97E45E1C0}"/>
    <cellStyle name="60% - Accent2 13 2 2 3" xfId="6647" xr:uid="{E68F1C95-374C-4BB4-BEA4-87D203FB9CD9}"/>
    <cellStyle name="60% - Accent2 13 2 2 3 2" xfId="15230" xr:uid="{8A442074-9F5A-4420-A2AE-E7BEA76FAF21}"/>
    <cellStyle name="60% - Accent2 13 2 2 3 2 2" xfId="33055" xr:uid="{C2B805C4-AB48-47DF-ACAF-BCFFBB200D62}"/>
    <cellStyle name="60% - Accent2 13 2 2 3 3" xfId="24555" xr:uid="{B3810088-F26B-4F26-97EB-BBE024AAE924}"/>
    <cellStyle name="60% - Accent2 13 2 2 4" xfId="11070" xr:uid="{B4CDA9C9-371D-4D40-98D6-2DACBE326B50}"/>
    <cellStyle name="60% - Accent2 13 2 2 4 2" xfId="28895" xr:uid="{AB2078B4-EFA2-4BFD-8FC6-7399B1E407D7}"/>
    <cellStyle name="60% - Accent2 13 2 2 5" xfId="20395" xr:uid="{E2972F46-FF2D-4620-AFA0-98D9E48C06AB}"/>
    <cellStyle name="60% - Accent2 13 2 3" xfId="3587" xr:uid="{E4E0F9D6-E548-40B1-8252-BB0A57DB6E33}"/>
    <cellStyle name="60% - Accent2 13 2 3 2" xfId="7747" xr:uid="{85458B92-88F9-4C8D-9C3D-032AA03D60FD}"/>
    <cellStyle name="60% - Accent2 13 2 3 2 2" xfId="16330" xr:uid="{2E6E721C-DB18-4D41-81CA-29605D63A3ED}"/>
    <cellStyle name="60% - Accent2 13 2 3 2 2 2" xfId="34155" xr:uid="{D66AE886-CAA7-4BA8-8742-E32BA1A807F7}"/>
    <cellStyle name="60% - Accent2 13 2 3 2 3" xfId="25655" xr:uid="{E51AA138-E47C-4FD8-BEB4-86A94A791F9A}"/>
    <cellStyle name="60% - Accent2 13 2 3 3" xfId="12170" xr:uid="{FE64F52C-0F40-40C9-A755-96E1C4B60D95}"/>
    <cellStyle name="60% - Accent2 13 2 3 3 2" xfId="29995" xr:uid="{AAEF9704-2802-4D4B-9A75-7D88823EB5A4}"/>
    <cellStyle name="60% - Accent2 13 2 3 4" xfId="21495" xr:uid="{5E6FE7FB-4EA4-4C75-99F6-2DDE30A5B416}"/>
    <cellStyle name="60% - Accent2 13 2 4" xfId="5667" xr:uid="{932AC0F8-397B-42AF-B932-2F240544EDE2}"/>
    <cellStyle name="60% - Accent2 13 2 4 2" xfId="14250" xr:uid="{5C791802-30B3-4354-944C-CE41ADC6B24B}"/>
    <cellStyle name="60% - Accent2 13 2 4 2 2" xfId="32075" xr:uid="{2472CAB8-4B28-4860-A511-AF6D7064D575}"/>
    <cellStyle name="60% - Accent2 13 2 4 3" xfId="23575" xr:uid="{47D2F031-0BF8-4B18-ABC7-FFE8BF4D08B3}"/>
    <cellStyle name="60% - Accent2 13 2 5" xfId="10090" xr:uid="{7A764AF3-7F26-480C-942D-1AC63201254B}"/>
    <cellStyle name="60% - Accent2 13 2 5 2" xfId="27915" xr:uid="{0ED51AFF-8546-46A9-A65D-7D50E0D6852D}"/>
    <cellStyle name="60% - Accent2 13 2 6" xfId="19415" xr:uid="{764A7CB7-44D5-4F05-AF73-302EC76EF014}"/>
    <cellStyle name="60% - Accent2 13 3" xfId="2007" xr:uid="{834596C8-4D5E-4032-A8C3-836AFC431F45}"/>
    <cellStyle name="60% - Accent2 13 3 2" xfId="4087" xr:uid="{3D786BD3-49CD-4FEA-8168-646828B445A6}"/>
    <cellStyle name="60% - Accent2 13 3 2 2" xfId="8247" xr:uid="{EBBC3556-FB34-4C1C-9B60-11C352545882}"/>
    <cellStyle name="60% - Accent2 13 3 2 2 2" xfId="16830" xr:uid="{995782DB-7939-49BF-BF58-39D2DEFB8C37}"/>
    <cellStyle name="60% - Accent2 13 3 2 2 2 2" xfId="34655" xr:uid="{9A43D325-EC34-4EA3-B28B-4B7B2AD63F85}"/>
    <cellStyle name="60% - Accent2 13 3 2 2 3" xfId="26155" xr:uid="{793B3A1E-FEC9-4EE0-8F71-B1B0084C8284}"/>
    <cellStyle name="60% - Accent2 13 3 2 3" xfId="12670" xr:uid="{8C804185-DC7A-49D3-AC95-DF726205D1DE}"/>
    <cellStyle name="60% - Accent2 13 3 2 3 2" xfId="30495" xr:uid="{32DAB890-39E6-4E2F-85E2-755F959BEE8E}"/>
    <cellStyle name="60% - Accent2 13 3 2 4" xfId="21995" xr:uid="{8EFCF273-7143-4B24-8DD9-BAB4D3456207}"/>
    <cellStyle name="60% - Accent2 13 3 3" xfId="6167" xr:uid="{0688293F-46DB-46A7-9CCB-6DF3991F3415}"/>
    <cellStyle name="60% - Accent2 13 3 3 2" xfId="14750" xr:uid="{F38A5139-E4BC-4889-A401-173B26382D4F}"/>
    <cellStyle name="60% - Accent2 13 3 3 2 2" xfId="32575" xr:uid="{FD054AF2-3EB4-413F-AF47-541A68976C3E}"/>
    <cellStyle name="60% - Accent2 13 3 3 3" xfId="24075" xr:uid="{BA86DDB8-2C2C-4E27-8FBB-CE49B2851DF0}"/>
    <cellStyle name="60% - Accent2 13 3 4" xfId="10590" xr:uid="{A47EF7D7-E659-4D30-8F82-C8E545C37216}"/>
    <cellStyle name="60% - Accent2 13 3 4 2" xfId="28415" xr:uid="{A14B27B8-1050-4343-8D2F-F54B00D31931}"/>
    <cellStyle name="60% - Accent2 13 3 5" xfId="19915" xr:uid="{9FC8D4E4-CBC3-4598-A98F-8044BEAE341D}"/>
    <cellStyle name="60% - Accent2 13 4" xfId="3107" xr:uid="{96271608-D26F-482F-8ECD-7CDF6E22CF51}"/>
    <cellStyle name="60% - Accent2 13 4 2" xfId="7267" xr:uid="{328F3603-87C8-4834-8EC4-878075D29C55}"/>
    <cellStyle name="60% - Accent2 13 4 2 2" xfId="15850" xr:uid="{D17D5BBD-1B69-4558-9A29-04BC2F6B8B06}"/>
    <cellStyle name="60% - Accent2 13 4 2 2 2" xfId="33675" xr:uid="{AFDCD9A4-9C7F-4E37-A38F-35E0787139F6}"/>
    <cellStyle name="60% - Accent2 13 4 2 3" xfId="25175" xr:uid="{4442F82E-BD52-44D4-A57D-A56BF9FE7173}"/>
    <cellStyle name="60% - Accent2 13 4 3" xfId="11690" xr:uid="{8BF768BA-2EA1-461D-A60B-5EAD02B9C66B}"/>
    <cellStyle name="60% - Accent2 13 4 3 2" xfId="29515" xr:uid="{108A6D28-AFE3-46ED-B928-DA793777D328}"/>
    <cellStyle name="60% - Accent2 13 4 4" xfId="21015" xr:uid="{05E7A21E-3627-4066-83DC-FEB979059FFE}"/>
    <cellStyle name="60% - Accent2 13 5" xfId="5187" xr:uid="{5F14A8B7-434D-415F-BE2A-D1C9A78DA13A}"/>
    <cellStyle name="60% - Accent2 13 5 2" xfId="13770" xr:uid="{5F94EFC6-81AD-401D-A6D9-5DDF5D958C15}"/>
    <cellStyle name="60% - Accent2 13 5 2 2" xfId="31595" xr:uid="{A7759CD5-A55D-470A-AC2A-947D4A940E21}"/>
    <cellStyle name="60% - Accent2 13 5 3" xfId="23095" xr:uid="{1899319A-2EF9-40B9-896B-EF9C822B563A}"/>
    <cellStyle name="60% - Accent2 13 6" xfId="9610" xr:uid="{D9BC02C0-3C74-4650-BC64-2E9A46A53F09}"/>
    <cellStyle name="60% - Accent2 13 6 2" xfId="27435" xr:uid="{0B29DBC0-FF3F-4DEF-8CD7-0BF5100BB033}"/>
    <cellStyle name="60% - Accent2 13 7" xfId="18935" xr:uid="{B7B10779-1591-4B5A-A491-33FE6F9B9260}"/>
    <cellStyle name="60% - Accent2 130" xfId="36736" xr:uid="{24E9100C-A2E7-4D19-A551-162FB9B3DB9B}"/>
    <cellStyle name="60% - Accent2 131" xfId="36756" xr:uid="{395AC633-98E2-4494-B85C-8AB4E5E63DDD}"/>
    <cellStyle name="60% - Accent2 132" xfId="36776" xr:uid="{4977A20F-5A5F-47C6-8B9C-F6B33B7127BD}"/>
    <cellStyle name="60% - Accent2 133" xfId="36796" xr:uid="{0FA35AC7-EC63-470C-A742-56899B2C29E7}"/>
    <cellStyle name="60% - Accent2 134" xfId="36816" xr:uid="{63A31028-9BF7-455F-B612-8B4D881F10E5}"/>
    <cellStyle name="60% - Accent2 135" xfId="36836" xr:uid="{07892F2C-6D91-4FC0-A1C6-BF9ACEAE6DAE}"/>
    <cellStyle name="60% - Accent2 136" xfId="36856" xr:uid="{842CB4C9-C697-42D1-938C-5AC13160AA04}"/>
    <cellStyle name="60% - Accent2 137" xfId="36876" xr:uid="{DC88B59F-62A7-431A-B0E3-D457ECF1498F}"/>
    <cellStyle name="60% - Accent2 138" xfId="36896" xr:uid="{BBF3E962-DAFF-431C-A1C1-24E8ECF4823F}"/>
    <cellStyle name="60% - Accent2 139" xfId="36916" xr:uid="{72DD970C-A388-4285-9ACD-CCFF442C810E}"/>
    <cellStyle name="60% - Accent2 14" xfId="909" xr:uid="{3F4D11D8-1F5C-43CD-9099-A83F8019E648}"/>
    <cellStyle name="60% - Accent2 14 2" xfId="1515" xr:uid="{51999031-8DF5-4AC5-8AE8-9EB4A8777188}"/>
    <cellStyle name="60% - Accent2 14 2 2" xfId="2507" xr:uid="{D457DD30-D7F5-40E6-9C3A-5510F382E9BA}"/>
    <cellStyle name="60% - Accent2 14 2 2 2" xfId="4587" xr:uid="{CC0DA160-B593-46B9-B662-2247C62146C1}"/>
    <cellStyle name="60% - Accent2 14 2 2 2 2" xfId="8747" xr:uid="{80951865-4F93-4ECD-B40E-FC3E4E98C2A4}"/>
    <cellStyle name="60% - Accent2 14 2 2 2 2 2" xfId="17330" xr:uid="{EB38BF64-79B1-44FC-B99E-A979F44DFD62}"/>
    <cellStyle name="60% - Accent2 14 2 2 2 2 2 2" xfId="35155" xr:uid="{BFF3F3C1-194F-487A-9539-C978C71AA6DF}"/>
    <cellStyle name="60% - Accent2 14 2 2 2 2 3" xfId="26655" xr:uid="{A1FD797E-0339-4624-A2B0-1E4E29E45E95}"/>
    <cellStyle name="60% - Accent2 14 2 2 2 3" xfId="13170" xr:uid="{545FA285-91D6-44D3-BBE0-6D4F7E903612}"/>
    <cellStyle name="60% - Accent2 14 2 2 2 3 2" xfId="30995" xr:uid="{3CC409FC-9A0B-46F8-A869-447984FB95B9}"/>
    <cellStyle name="60% - Accent2 14 2 2 2 4" xfId="22495" xr:uid="{B79FC263-E04E-4899-A656-EB63C60C0B7D}"/>
    <cellStyle name="60% - Accent2 14 2 2 3" xfId="6667" xr:uid="{78C0F555-AB23-420B-BD18-F94974B8BE1A}"/>
    <cellStyle name="60% - Accent2 14 2 2 3 2" xfId="15250" xr:uid="{A992FD6B-E721-4D2C-A520-111E3DCD9F7A}"/>
    <cellStyle name="60% - Accent2 14 2 2 3 2 2" xfId="33075" xr:uid="{9A7EBB90-F287-40B5-8218-1DBCDA41485F}"/>
    <cellStyle name="60% - Accent2 14 2 2 3 3" xfId="24575" xr:uid="{52F79356-E7EF-4AF4-94C1-74728779AC93}"/>
    <cellStyle name="60% - Accent2 14 2 2 4" xfId="11090" xr:uid="{F2086331-0784-471B-A110-2C1F9E98A283}"/>
    <cellStyle name="60% - Accent2 14 2 2 4 2" xfId="28915" xr:uid="{E4E5B41B-0D96-4CED-A747-CB22DB00242A}"/>
    <cellStyle name="60% - Accent2 14 2 2 5" xfId="20415" xr:uid="{9951E4AD-CEC3-4C4F-9035-9BAA7AEC68DF}"/>
    <cellStyle name="60% - Accent2 14 2 3" xfId="3607" xr:uid="{957308DC-47B9-4749-BD43-4AF4863DFC13}"/>
    <cellStyle name="60% - Accent2 14 2 3 2" xfId="7767" xr:uid="{12180228-5A6C-4094-83FB-E6D4CA6C14FB}"/>
    <cellStyle name="60% - Accent2 14 2 3 2 2" xfId="16350" xr:uid="{E3B1A753-B8DA-4A52-B7AE-CA4B92EDDE2D}"/>
    <cellStyle name="60% - Accent2 14 2 3 2 2 2" xfId="34175" xr:uid="{E3811E6F-97CF-4B15-A216-AA823F611157}"/>
    <cellStyle name="60% - Accent2 14 2 3 2 3" xfId="25675" xr:uid="{78D4027C-BE3A-4F71-9A86-4A574AA9D9BF}"/>
    <cellStyle name="60% - Accent2 14 2 3 3" xfId="12190" xr:uid="{B9245D0B-2021-4744-A0C0-EA4AE417ED8D}"/>
    <cellStyle name="60% - Accent2 14 2 3 3 2" xfId="30015" xr:uid="{54177668-3C70-47FB-86E7-8B252C4C23BC}"/>
    <cellStyle name="60% - Accent2 14 2 3 4" xfId="21515" xr:uid="{F4D877E1-2586-4CD5-9D9F-0DDF2EF564E0}"/>
    <cellStyle name="60% - Accent2 14 2 4" xfId="5687" xr:uid="{B21612AC-E2EF-490E-ADDC-3C6AC00EEF0D}"/>
    <cellStyle name="60% - Accent2 14 2 4 2" xfId="14270" xr:uid="{8D477D1B-5500-4377-B536-BEA97053C498}"/>
    <cellStyle name="60% - Accent2 14 2 4 2 2" xfId="32095" xr:uid="{35F14473-3824-47D9-B5D4-6E4341682461}"/>
    <cellStyle name="60% - Accent2 14 2 4 3" xfId="23595" xr:uid="{7C84B873-C354-4723-9610-0CAF4FFBB443}"/>
    <cellStyle name="60% - Accent2 14 2 5" xfId="10110" xr:uid="{13F59613-A93A-4B66-B178-7FA29F9B1FC1}"/>
    <cellStyle name="60% - Accent2 14 2 5 2" xfId="27935" xr:uid="{9033B64D-E816-4B1D-B896-045839E2E8D2}"/>
    <cellStyle name="60% - Accent2 14 2 6" xfId="19435" xr:uid="{2CF7002F-B8F9-427A-9AD0-6C78C148B09B}"/>
    <cellStyle name="60% - Accent2 14 3" xfId="2027" xr:uid="{163D1F99-9E55-4534-857A-7AA8A8B285F7}"/>
    <cellStyle name="60% - Accent2 14 3 2" xfId="4107" xr:uid="{C7B4FEAC-4032-4536-83E6-2969B355F55F}"/>
    <cellStyle name="60% - Accent2 14 3 2 2" xfId="8267" xr:uid="{92B33D79-CF71-41E2-A638-10675F781BE0}"/>
    <cellStyle name="60% - Accent2 14 3 2 2 2" xfId="16850" xr:uid="{4BDE1520-5873-4986-898F-6EC6255F320B}"/>
    <cellStyle name="60% - Accent2 14 3 2 2 2 2" xfId="34675" xr:uid="{7135402C-D5CF-4A15-B123-A59F20817D80}"/>
    <cellStyle name="60% - Accent2 14 3 2 2 3" xfId="26175" xr:uid="{4B025196-F274-4285-9FE6-6CA026CD9143}"/>
    <cellStyle name="60% - Accent2 14 3 2 3" xfId="12690" xr:uid="{6823C317-BB47-4D5C-B25D-DE677A502083}"/>
    <cellStyle name="60% - Accent2 14 3 2 3 2" xfId="30515" xr:uid="{73399842-64F8-4AAF-A950-CA77DBECD261}"/>
    <cellStyle name="60% - Accent2 14 3 2 4" xfId="22015" xr:uid="{F9C489ED-B174-45E3-B2BF-B0053EBA1581}"/>
    <cellStyle name="60% - Accent2 14 3 3" xfId="6187" xr:uid="{D091B1BB-6170-4531-BA45-92FD5E353014}"/>
    <cellStyle name="60% - Accent2 14 3 3 2" xfId="14770" xr:uid="{788C4087-2A82-4E67-A50F-7F1837B61E77}"/>
    <cellStyle name="60% - Accent2 14 3 3 2 2" xfId="32595" xr:uid="{CEA12F90-AAC5-4BCF-BDAB-52F10666DE15}"/>
    <cellStyle name="60% - Accent2 14 3 3 3" xfId="24095" xr:uid="{3258E251-4505-4DCC-9B91-F15101369FB3}"/>
    <cellStyle name="60% - Accent2 14 3 4" xfId="10610" xr:uid="{DF4398BE-69E4-4AA9-A3A5-49A1E1FDBE28}"/>
    <cellStyle name="60% - Accent2 14 3 4 2" xfId="28435" xr:uid="{95913B8E-833D-4556-8C31-A3958B241A7D}"/>
    <cellStyle name="60% - Accent2 14 3 5" xfId="19935" xr:uid="{6E7142BB-0329-4A55-B9ED-8D2E0CA9DD74}"/>
    <cellStyle name="60% - Accent2 14 4" xfId="3127" xr:uid="{59403863-2C86-4F0A-BE94-BD2970B1F0B8}"/>
    <cellStyle name="60% - Accent2 14 4 2" xfId="7287" xr:uid="{C0E431C1-3DF9-4E59-9C62-35FBCF69C5AC}"/>
    <cellStyle name="60% - Accent2 14 4 2 2" xfId="15870" xr:uid="{9E87F4B3-F7E4-44A6-B84A-9A415283EB3A}"/>
    <cellStyle name="60% - Accent2 14 4 2 2 2" xfId="33695" xr:uid="{85EC952A-0685-4158-BEAA-CB663E985B94}"/>
    <cellStyle name="60% - Accent2 14 4 2 3" xfId="25195" xr:uid="{2B389D8D-B83D-4386-9DC8-0375E6F3B394}"/>
    <cellStyle name="60% - Accent2 14 4 3" xfId="11710" xr:uid="{EF927200-777F-4C12-94D1-99863EA7F3FC}"/>
    <cellStyle name="60% - Accent2 14 4 3 2" xfId="29535" xr:uid="{073E2E98-FA7B-41D5-8B2B-9FEA7E09BFCB}"/>
    <cellStyle name="60% - Accent2 14 4 4" xfId="21035" xr:uid="{3615EB44-EC88-498B-834D-E57F6B9F3657}"/>
    <cellStyle name="60% - Accent2 14 5" xfId="5207" xr:uid="{AAC426B9-73B7-436E-B582-1B10CE656BC2}"/>
    <cellStyle name="60% - Accent2 14 5 2" xfId="13790" xr:uid="{0B5ED7A2-4601-4957-ABB1-EBF2845EC7B4}"/>
    <cellStyle name="60% - Accent2 14 5 2 2" xfId="31615" xr:uid="{18059727-00AA-4518-A60E-0E7360D4EAC5}"/>
    <cellStyle name="60% - Accent2 14 5 3" xfId="23115" xr:uid="{D8A22A3D-7558-4B85-8B4E-E859783382BC}"/>
    <cellStyle name="60% - Accent2 14 6" xfId="9630" xr:uid="{F4469F2B-179F-40A7-AF41-DD99BFAA51AD}"/>
    <cellStyle name="60% - Accent2 14 6 2" xfId="27455" xr:uid="{E38830DD-FE7C-480C-99DF-EC6F078D145F}"/>
    <cellStyle name="60% - Accent2 14 7" xfId="18955" xr:uid="{7103FB15-DBC7-4215-B9FA-FF331B211C69}"/>
    <cellStyle name="60% - Accent2 140" xfId="36936" xr:uid="{C591C29E-8C90-4191-91F5-ED55A6E283A8}"/>
    <cellStyle name="60% - Accent2 141" xfId="36956" xr:uid="{40805B48-5B75-4F4E-9961-AF9FEA6676F3}"/>
    <cellStyle name="60% - Accent2 142" xfId="36976" xr:uid="{A74AD130-0368-4A6B-87D5-BE1664F38229}"/>
    <cellStyle name="60% - Accent2 143" xfId="36996" xr:uid="{63CD33C9-EBB8-4490-8378-63650762548B}"/>
    <cellStyle name="60% - Accent2 144" xfId="37016" xr:uid="{4481375F-ACE6-48EF-B55A-C3232DBCEBD1}"/>
    <cellStyle name="60% - Accent2 145" xfId="37036" xr:uid="{C8B8C2BC-AAAB-43E4-B3D1-E8F72A93B125}"/>
    <cellStyle name="60% - Accent2 146" xfId="37056" xr:uid="{5C80260B-5B71-470C-99AD-798C456F241A}"/>
    <cellStyle name="60% - Accent2 147" xfId="37076" xr:uid="{FC269D65-1FC4-4733-AFEE-36734FE94978}"/>
    <cellStyle name="60% - Accent2 148" xfId="37096" xr:uid="{5E0C9990-556B-450A-801E-2128F67CC190}"/>
    <cellStyle name="60% - Accent2 149" xfId="37116" xr:uid="{458390D7-44E5-4A60-88ED-E251DFCC92AA}"/>
    <cellStyle name="60% - Accent2 15" xfId="933" xr:uid="{22476030-1A49-47FE-9766-EAE0EAAAE495}"/>
    <cellStyle name="60% - Accent2 15 2" xfId="1539" xr:uid="{C91CFADA-BBC6-4F7F-BE7B-0689FCABF32B}"/>
    <cellStyle name="60% - Accent2 15 2 2" xfId="2527" xr:uid="{6548FE3B-7E7F-4037-AE74-C03609385843}"/>
    <cellStyle name="60% - Accent2 15 2 2 2" xfId="4607" xr:uid="{A697FD53-AE2B-4BC2-A413-02C6157EFBEB}"/>
    <cellStyle name="60% - Accent2 15 2 2 2 2" xfId="8767" xr:uid="{7D67B559-FC8A-47D3-8502-297AE172BA9B}"/>
    <cellStyle name="60% - Accent2 15 2 2 2 2 2" xfId="17350" xr:uid="{2830038F-0F6A-400E-BCCF-9297698EF6AD}"/>
    <cellStyle name="60% - Accent2 15 2 2 2 2 2 2" xfId="35175" xr:uid="{67C1C1DE-3CFA-4F95-B83A-5F4DB68B3531}"/>
    <cellStyle name="60% - Accent2 15 2 2 2 2 3" xfId="26675" xr:uid="{0067DE13-6E8F-4E8D-BA58-F700461B0F06}"/>
    <cellStyle name="60% - Accent2 15 2 2 2 3" xfId="13190" xr:uid="{F6092EE2-33F2-4FA6-B3C4-B7B53B0CF8FE}"/>
    <cellStyle name="60% - Accent2 15 2 2 2 3 2" xfId="31015" xr:uid="{4B0EB459-0F02-45B5-8FAD-7E1D263780DA}"/>
    <cellStyle name="60% - Accent2 15 2 2 2 4" xfId="22515" xr:uid="{B43D5C36-3FAC-48C3-8F5F-73F660D63D53}"/>
    <cellStyle name="60% - Accent2 15 2 2 3" xfId="6687" xr:uid="{F003C468-3BE6-4D54-86A0-33300FF35B2E}"/>
    <cellStyle name="60% - Accent2 15 2 2 3 2" xfId="15270" xr:uid="{734FF5DA-D7D7-4C67-BDE3-79D9F18BBAB4}"/>
    <cellStyle name="60% - Accent2 15 2 2 3 2 2" xfId="33095" xr:uid="{B30D33F1-CCCF-4642-9D2B-F96F37913751}"/>
    <cellStyle name="60% - Accent2 15 2 2 3 3" xfId="24595" xr:uid="{A57D8CE3-564C-4C1A-AC0F-04A05D63773F}"/>
    <cellStyle name="60% - Accent2 15 2 2 4" xfId="11110" xr:uid="{3C5E6699-1C0B-4F70-BBEA-DE7D71252D66}"/>
    <cellStyle name="60% - Accent2 15 2 2 4 2" xfId="28935" xr:uid="{FBBC4560-129D-469F-8805-687BEEA93044}"/>
    <cellStyle name="60% - Accent2 15 2 2 5" xfId="20435" xr:uid="{4F3EFF84-9CA4-471F-AC05-3F9304A5E1B6}"/>
    <cellStyle name="60% - Accent2 15 2 3" xfId="3627" xr:uid="{FB0D1C41-DC88-4E8D-B10E-23AC73874483}"/>
    <cellStyle name="60% - Accent2 15 2 3 2" xfId="7787" xr:uid="{B700F835-FE00-4B91-9D07-DA18C3888B84}"/>
    <cellStyle name="60% - Accent2 15 2 3 2 2" xfId="16370" xr:uid="{A5BE3867-EAE9-4C78-A1B4-71BE8A268336}"/>
    <cellStyle name="60% - Accent2 15 2 3 2 2 2" xfId="34195" xr:uid="{0B0F68D8-04CF-4427-979F-20C890FDBC02}"/>
    <cellStyle name="60% - Accent2 15 2 3 2 3" xfId="25695" xr:uid="{55FF359A-1852-44AE-AF73-C303E6D9A60B}"/>
    <cellStyle name="60% - Accent2 15 2 3 3" xfId="12210" xr:uid="{D53E9DF3-7AB8-4AA6-B935-4320913A5BEE}"/>
    <cellStyle name="60% - Accent2 15 2 3 3 2" xfId="30035" xr:uid="{9C948FC9-FEA2-41B9-8E99-44EA8996751C}"/>
    <cellStyle name="60% - Accent2 15 2 3 4" xfId="21535" xr:uid="{84B5F16F-62AE-419D-8E8A-DD04A8189B39}"/>
    <cellStyle name="60% - Accent2 15 2 4" xfId="5707" xr:uid="{E40C4DBF-CD7E-42D1-AD72-A7FFC673C4ED}"/>
    <cellStyle name="60% - Accent2 15 2 4 2" xfId="14290" xr:uid="{CAF5E74B-9EBD-4CC8-9365-3A9D55694362}"/>
    <cellStyle name="60% - Accent2 15 2 4 2 2" xfId="32115" xr:uid="{2C1C64F9-62D2-4DCC-A6FC-B36455A21886}"/>
    <cellStyle name="60% - Accent2 15 2 4 3" xfId="23615" xr:uid="{1D86D696-0E5D-4E69-8286-5F92D862B8D3}"/>
    <cellStyle name="60% - Accent2 15 2 5" xfId="10130" xr:uid="{1E76594B-E50F-42E1-843B-1C9F1AB35C47}"/>
    <cellStyle name="60% - Accent2 15 2 5 2" xfId="27955" xr:uid="{251FA897-D6D6-494B-B876-CAAC765EBF93}"/>
    <cellStyle name="60% - Accent2 15 2 6" xfId="19455" xr:uid="{EA158329-F8DF-405C-83A8-1AA067FC236A}"/>
    <cellStyle name="60% - Accent2 15 3" xfId="2047" xr:uid="{458FA548-C3A0-4A9E-AF27-14EA13EE7BC7}"/>
    <cellStyle name="60% - Accent2 15 3 2" xfId="4127" xr:uid="{A4436376-CF27-4F3A-AE75-1885B11720B1}"/>
    <cellStyle name="60% - Accent2 15 3 2 2" xfId="8287" xr:uid="{4EDC5865-8A8A-47A1-AC76-D3596CEB833F}"/>
    <cellStyle name="60% - Accent2 15 3 2 2 2" xfId="16870" xr:uid="{24AD540A-7131-4EA5-B856-B6B6CF5B58BD}"/>
    <cellStyle name="60% - Accent2 15 3 2 2 2 2" xfId="34695" xr:uid="{880C59F1-0087-4ABE-B585-D5D20986AAA2}"/>
    <cellStyle name="60% - Accent2 15 3 2 2 3" xfId="26195" xr:uid="{9AE16934-4173-4FF0-B83A-E9D38108A1BB}"/>
    <cellStyle name="60% - Accent2 15 3 2 3" xfId="12710" xr:uid="{CDBB7F60-1BE6-40F9-82F1-62906F3D053D}"/>
    <cellStyle name="60% - Accent2 15 3 2 3 2" xfId="30535" xr:uid="{7E4A4128-25C7-460D-B53C-47B340999A80}"/>
    <cellStyle name="60% - Accent2 15 3 2 4" xfId="22035" xr:uid="{6CDF82EA-53D6-4E01-AF66-E3FBE483BF95}"/>
    <cellStyle name="60% - Accent2 15 3 3" xfId="6207" xr:uid="{1AABE9F0-5A21-4C01-B830-1E5C41787406}"/>
    <cellStyle name="60% - Accent2 15 3 3 2" xfId="14790" xr:uid="{A1679408-E2C2-459C-BF34-D82DF3B0A3A2}"/>
    <cellStyle name="60% - Accent2 15 3 3 2 2" xfId="32615" xr:uid="{1A035B43-BE69-4511-9E86-BC4E37136B17}"/>
    <cellStyle name="60% - Accent2 15 3 3 3" xfId="24115" xr:uid="{DB4B8679-3F59-49ED-AE2C-D8FD7D95A010}"/>
    <cellStyle name="60% - Accent2 15 3 4" xfId="10630" xr:uid="{5FBB1F4F-1313-4AF4-837F-2B14F8EF4BEA}"/>
    <cellStyle name="60% - Accent2 15 3 4 2" xfId="28455" xr:uid="{E6AF4D7D-7307-4598-89F0-D30B6F2573BA}"/>
    <cellStyle name="60% - Accent2 15 3 5" xfId="19955" xr:uid="{8AAA4AF2-5CDD-40D5-81FF-F0503AE5666F}"/>
    <cellStyle name="60% - Accent2 15 4" xfId="3147" xr:uid="{699BAEC6-5411-48BD-87C3-E8DB45D89D3A}"/>
    <cellStyle name="60% - Accent2 15 4 2" xfId="7307" xr:uid="{C323A42D-4532-4672-B8BB-04CCF0B82A78}"/>
    <cellStyle name="60% - Accent2 15 4 2 2" xfId="15890" xr:uid="{BD5561B2-89B1-4BEF-B327-8C88F6992F5B}"/>
    <cellStyle name="60% - Accent2 15 4 2 2 2" xfId="33715" xr:uid="{EE54C283-F9D2-4289-83B8-EEF8900ED47C}"/>
    <cellStyle name="60% - Accent2 15 4 2 3" xfId="25215" xr:uid="{AD03138E-E910-4ECC-BA10-24B42B3E612A}"/>
    <cellStyle name="60% - Accent2 15 4 3" xfId="11730" xr:uid="{4E1798EE-8E5C-43BB-AA6F-69DE75A5C28C}"/>
    <cellStyle name="60% - Accent2 15 4 3 2" xfId="29555" xr:uid="{BDEEDEA6-041C-490D-B39A-044B43625514}"/>
    <cellStyle name="60% - Accent2 15 4 4" xfId="21055" xr:uid="{ED20EE5D-DD69-4283-8441-02E9C3ABF8B0}"/>
    <cellStyle name="60% - Accent2 15 5" xfId="5227" xr:uid="{0FA4F300-EF99-4378-80FB-F5D3D2F24A63}"/>
    <cellStyle name="60% - Accent2 15 5 2" xfId="13810" xr:uid="{983424D0-460A-4F23-B870-464FD9727CDE}"/>
    <cellStyle name="60% - Accent2 15 5 2 2" xfId="31635" xr:uid="{6A3C996F-5F57-4AE6-B8C9-2D17FEC8F61C}"/>
    <cellStyle name="60% - Accent2 15 5 3" xfId="23135" xr:uid="{EE927D47-1FF8-4D91-A922-585E36206DC7}"/>
    <cellStyle name="60% - Accent2 15 6" xfId="9650" xr:uid="{E7DC6C0C-7BE3-4ECE-84AD-01B9EB1F8A7A}"/>
    <cellStyle name="60% - Accent2 15 6 2" xfId="27475" xr:uid="{DC31DA46-A53A-49E1-BFEB-9EC61FAA68F5}"/>
    <cellStyle name="60% - Accent2 15 7" xfId="18975" xr:uid="{42BB71E9-A233-4C08-8360-55CFF185EBC3}"/>
    <cellStyle name="60% - Accent2 150" xfId="37136" xr:uid="{226FDB12-FC68-4707-A278-8FBBDC371400}"/>
    <cellStyle name="60% - Accent2 151" xfId="37156" xr:uid="{B39E3006-BBC5-433D-BE6E-FF43E50A4783}"/>
    <cellStyle name="60% - Accent2 152" xfId="37176" xr:uid="{C4353C1C-4BF7-44EC-9953-C269B0A8337F}"/>
    <cellStyle name="60% - Accent2 153" xfId="37196" xr:uid="{983C7AF5-CDA0-4B59-A9A8-6DB59EF917CA}"/>
    <cellStyle name="60% - Accent2 154" xfId="37216" xr:uid="{4C85449A-DF5C-49CF-907E-89B22958DD6E}"/>
    <cellStyle name="60% - Accent2 155" xfId="37236" xr:uid="{25448586-C8ED-44D4-ADAB-EF980197CA91}"/>
    <cellStyle name="60% - Accent2 156" xfId="37256" xr:uid="{0FCAF03C-C9BD-4A75-B63D-ABA2FBE4DE4C}"/>
    <cellStyle name="60% - Accent2 157" xfId="37276" xr:uid="{355EECEC-D38C-433D-9F60-37A31941B0D4}"/>
    <cellStyle name="60% - Accent2 158" xfId="37296" xr:uid="{A4374D84-5255-4CE8-9A76-C014F6D5B7CD}"/>
    <cellStyle name="60% - Accent2 159" xfId="37316" xr:uid="{977351AB-45AF-4403-89CC-DB2D58DBFBCB}"/>
    <cellStyle name="60% - Accent2 16" xfId="961" xr:uid="{C61F0BFA-DEE4-4FDE-BE82-D2CA2C047B20}"/>
    <cellStyle name="60% - Accent2 16 2" xfId="1567" xr:uid="{42F07019-6C2C-45D7-A858-09EA08572458}"/>
    <cellStyle name="60% - Accent2 16 2 2" xfId="2547" xr:uid="{553DA837-0768-4DCA-8C44-96F2F1D160A3}"/>
    <cellStyle name="60% - Accent2 16 2 2 2" xfId="4627" xr:uid="{3C0B8673-F6C6-40A1-92F7-0C4ED0C88AC3}"/>
    <cellStyle name="60% - Accent2 16 2 2 2 2" xfId="8787" xr:uid="{B7FAD351-E3FF-4402-AE33-99CF2CEC8B4B}"/>
    <cellStyle name="60% - Accent2 16 2 2 2 2 2" xfId="17370" xr:uid="{26DFAF02-58AC-4234-B4F7-66B6ECAB1F88}"/>
    <cellStyle name="60% - Accent2 16 2 2 2 2 2 2" xfId="35195" xr:uid="{A0AE6803-399B-46A9-9D2D-7FE00D609C42}"/>
    <cellStyle name="60% - Accent2 16 2 2 2 2 3" xfId="26695" xr:uid="{FE118C8B-38D3-4650-87D3-CD352C3A4325}"/>
    <cellStyle name="60% - Accent2 16 2 2 2 3" xfId="13210" xr:uid="{53BF3CCE-1A39-4A79-92F5-3DF478967BE8}"/>
    <cellStyle name="60% - Accent2 16 2 2 2 3 2" xfId="31035" xr:uid="{92DAAD5B-04E5-49FA-BDFB-9E99E348C739}"/>
    <cellStyle name="60% - Accent2 16 2 2 2 4" xfId="22535" xr:uid="{98F9C206-59D2-4365-AE11-07D2EE3E17CA}"/>
    <cellStyle name="60% - Accent2 16 2 2 3" xfId="6707" xr:uid="{8E6B77B9-3815-47A7-BAA4-415D0C68C33C}"/>
    <cellStyle name="60% - Accent2 16 2 2 3 2" xfId="15290" xr:uid="{BCB56CA0-3D42-4254-8DA2-9F9A758FE20C}"/>
    <cellStyle name="60% - Accent2 16 2 2 3 2 2" xfId="33115" xr:uid="{A3A25580-4508-4B40-8E2B-A11CB321C490}"/>
    <cellStyle name="60% - Accent2 16 2 2 3 3" xfId="24615" xr:uid="{CBF1F850-807B-488A-AEFA-CD8711F1B048}"/>
    <cellStyle name="60% - Accent2 16 2 2 4" xfId="11130" xr:uid="{5B77DCC0-6B2F-4E0B-B7CD-A045AF01BA72}"/>
    <cellStyle name="60% - Accent2 16 2 2 4 2" xfId="28955" xr:uid="{31EC4BEE-FF31-4773-84CD-99A1CB4B7AEE}"/>
    <cellStyle name="60% - Accent2 16 2 2 5" xfId="20455" xr:uid="{A4AFBDD0-754F-49A7-8876-03C87AEE330A}"/>
    <cellStyle name="60% - Accent2 16 2 3" xfId="3647" xr:uid="{70C0D87B-C880-4BCD-AD13-01C32160B987}"/>
    <cellStyle name="60% - Accent2 16 2 3 2" xfId="7807" xr:uid="{B31EA624-A236-4850-AE3A-6FEE4756F0DF}"/>
    <cellStyle name="60% - Accent2 16 2 3 2 2" xfId="16390" xr:uid="{7DE2C0F9-E6F7-4CE9-AF12-CB9D234ED4BE}"/>
    <cellStyle name="60% - Accent2 16 2 3 2 2 2" xfId="34215" xr:uid="{8B9C5144-203E-425C-ABA1-DB1B172C21B9}"/>
    <cellStyle name="60% - Accent2 16 2 3 2 3" xfId="25715" xr:uid="{2955F5EC-3E68-415B-B157-D937880780BC}"/>
    <cellStyle name="60% - Accent2 16 2 3 3" xfId="12230" xr:uid="{E35FD3FE-8BD0-4510-A1AA-EBC98598114B}"/>
    <cellStyle name="60% - Accent2 16 2 3 3 2" xfId="30055" xr:uid="{7EF5B6A3-B26F-46D4-ACAB-109FFDD8E80C}"/>
    <cellStyle name="60% - Accent2 16 2 3 4" xfId="21555" xr:uid="{99191862-F4D7-4767-9C87-29DAEFC60ED5}"/>
    <cellStyle name="60% - Accent2 16 2 4" xfId="5727" xr:uid="{F5E34B83-D356-4D75-82DD-FDF26FF562EE}"/>
    <cellStyle name="60% - Accent2 16 2 4 2" xfId="14310" xr:uid="{C09B11FD-6483-4973-912E-F7C152E6E91C}"/>
    <cellStyle name="60% - Accent2 16 2 4 2 2" xfId="32135" xr:uid="{48DE8E33-69D9-4D25-AD6A-04F1177EFF7D}"/>
    <cellStyle name="60% - Accent2 16 2 4 3" xfId="23635" xr:uid="{72486C98-9F56-4E49-A677-BBA70B574B5F}"/>
    <cellStyle name="60% - Accent2 16 2 5" xfId="10150" xr:uid="{A07A14BE-3DB3-448F-994E-82CD6C22F8C6}"/>
    <cellStyle name="60% - Accent2 16 2 5 2" xfId="27975" xr:uid="{B825ECCC-A699-4130-8AFF-33928C7C5803}"/>
    <cellStyle name="60% - Accent2 16 2 6" xfId="19475" xr:uid="{CF8E23BB-4535-453D-83E7-3B693F4BC6E5}"/>
    <cellStyle name="60% - Accent2 16 3" xfId="2067" xr:uid="{6BF59D08-C5A3-422F-AD79-FDF76C8A6DF6}"/>
    <cellStyle name="60% - Accent2 16 3 2" xfId="4147" xr:uid="{C8E5E0E2-9790-4A44-BFC2-27202CA11A79}"/>
    <cellStyle name="60% - Accent2 16 3 2 2" xfId="8307" xr:uid="{0117AFF4-99DF-43ED-8FC8-9DCCF42B3D12}"/>
    <cellStyle name="60% - Accent2 16 3 2 2 2" xfId="16890" xr:uid="{09614E03-370A-47FB-9F92-4DDE0AE8F2D5}"/>
    <cellStyle name="60% - Accent2 16 3 2 2 2 2" xfId="34715" xr:uid="{987F33BA-5200-4C1B-A0E8-58EA4636377F}"/>
    <cellStyle name="60% - Accent2 16 3 2 2 3" xfId="26215" xr:uid="{18D7EC35-DAA7-4957-8F0E-F4430C387372}"/>
    <cellStyle name="60% - Accent2 16 3 2 3" xfId="12730" xr:uid="{25C05FE0-D31F-4363-B2F9-87CE72ABD391}"/>
    <cellStyle name="60% - Accent2 16 3 2 3 2" xfId="30555" xr:uid="{D1CB82D9-5E0A-4093-A6A1-CB567AD0C9C4}"/>
    <cellStyle name="60% - Accent2 16 3 2 4" xfId="22055" xr:uid="{C07BA70A-0164-4AD6-88A6-787A97229002}"/>
    <cellStyle name="60% - Accent2 16 3 3" xfId="6227" xr:uid="{B1866D59-89AF-4843-8C54-233335D5D621}"/>
    <cellStyle name="60% - Accent2 16 3 3 2" xfId="14810" xr:uid="{61B3B855-F1E4-4FD6-BE2D-DB791F47805F}"/>
    <cellStyle name="60% - Accent2 16 3 3 2 2" xfId="32635" xr:uid="{5DDA99FB-C77D-46C8-AF25-02E5ACB58F83}"/>
    <cellStyle name="60% - Accent2 16 3 3 3" xfId="24135" xr:uid="{FF5CE024-ECA3-4C14-B908-925BD0FB3CBE}"/>
    <cellStyle name="60% - Accent2 16 3 4" xfId="10650" xr:uid="{EAD35AB5-7250-4F07-BC51-2AE48CD22D41}"/>
    <cellStyle name="60% - Accent2 16 3 4 2" xfId="28475" xr:uid="{EB626C73-CDE0-4709-8C2A-92D67F9EBB15}"/>
    <cellStyle name="60% - Accent2 16 3 5" xfId="19975" xr:uid="{082C3823-0E71-44D2-A269-F98720262F1D}"/>
    <cellStyle name="60% - Accent2 16 4" xfId="3167" xr:uid="{705CB22C-80FA-4566-A029-EA7870821415}"/>
    <cellStyle name="60% - Accent2 16 4 2" xfId="7327" xr:uid="{BEB0C927-D1B9-4E4F-B36B-5602AA23A736}"/>
    <cellStyle name="60% - Accent2 16 4 2 2" xfId="15910" xr:uid="{83852EDA-688A-4F9E-8426-80CCD20B116B}"/>
    <cellStyle name="60% - Accent2 16 4 2 2 2" xfId="33735" xr:uid="{F79C2500-5B80-4BFE-912B-2AA00A2DDC71}"/>
    <cellStyle name="60% - Accent2 16 4 2 3" xfId="25235" xr:uid="{4B42BE97-5612-49B0-AF88-AE896940A67C}"/>
    <cellStyle name="60% - Accent2 16 4 3" xfId="11750" xr:uid="{9C9E5E66-997B-4DB1-AEC9-0EBAC71BA73A}"/>
    <cellStyle name="60% - Accent2 16 4 3 2" xfId="29575" xr:uid="{3E9A2F85-A7F6-4C11-B5E1-77863C8E5874}"/>
    <cellStyle name="60% - Accent2 16 4 4" xfId="21075" xr:uid="{23329A9C-DBED-4632-B816-4E028970C55F}"/>
    <cellStyle name="60% - Accent2 16 5" xfId="5247" xr:uid="{EA6A13BE-789C-44F2-81B1-B3E2F01540F9}"/>
    <cellStyle name="60% - Accent2 16 5 2" xfId="13830" xr:uid="{0C8C6842-4F3D-4DCC-AC37-B530E9AA3715}"/>
    <cellStyle name="60% - Accent2 16 5 2 2" xfId="31655" xr:uid="{E7F53E3E-8801-4A55-8EF2-6F3C57E40B96}"/>
    <cellStyle name="60% - Accent2 16 5 3" xfId="23155" xr:uid="{CAA36CC4-2384-4F35-A77A-933E39A1F9B3}"/>
    <cellStyle name="60% - Accent2 16 6" xfId="9670" xr:uid="{D5FFEE0D-FC02-4DEA-8B95-92F4858E85AF}"/>
    <cellStyle name="60% - Accent2 16 6 2" xfId="27495" xr:uid="{C4D05E00-12B6-4506-8BAD-ECC2F09EFB13}"/>
    <cellStyle name="60% - Accent2 16 7" xfId="18995" xr:uid="{E26A19D0-6E5F-4518-A9E8-E434FB4A69D0}"/>
    <cellStyle name="60% - Accent2 160" xfId="37336" xr:uid="{461407AD-C6D5-4C85-8268-FA40E241A11B}"/>
    <cellStyle name="60% - Accent2 161" xfId="37356" xr:uid="{9DC74E0F-F095-4B5E-9DD0-386B27095BF8}"/>
    <cellStyle name="60% - Accent2 162" xfId="37376" xr:uid="{516AE169-65E5-48F1-8CC1-22FA953C9D61}"/>
    <cellStyle name="60% - Accent2 163" xfId="37396" xr:uid="{E5DBE351-9CDE-40CD-B595-796DE3F332B4}"/>
    <cellStyle name="60% - Accent2 164" xfId="37416" xr:uid="{15C546A1-E3BF-4568-BD32-D2E771858177}"/>
    <cellStyle name="60% - Accent2 165" xfId="37436" xr:uid="{A0BE1E07-0656-4320-B22D-20DE12C5D617}"/>
    <cellStyle name="60% - Accent2 166" xfId="37456" xr:uid="{4C6FE8FC-FF43-4051-BCE6-207CA629CDBA}"/>
    <cellStyle name="60% - Accent2 167" xfId="37476" xr:uid="{9D1128BF-A507-4A4A-88C3-95DD3A31CF11}"/>
    <cellStyle name="60% - Accent2 168" xfId="37496" xr:uid="{CCF5EDF9-B2D8-4F36-86D9-7417EDB5B72B}"/>
    <cellStyle name="60% - Accent2 169" xfId="37516" xr:uid="{82FD9AFD-6D71-461D-B4A8-38DC0DAC4720}"/>
    <cellStyle name="60% - Accent2 17" xfId="981" xr:uid="{D0B1164B-976B-46B3-A880-D7D9FC2ABE96}"/>
    <cellStyle name="60% - Accent2 17 2" xfId="1587" xr:uid="{FD3E5AED-E34D-4493-924A-5FC2786EECF4}"/>
    <cellStyle name="60% - Accent2 17 2 2" xfId="2567" xr:uid="{1B3B0065-1968-48B2-9F3F-801FD8490E75}"/>
    <cellStyle name="60% - Accent2 17 2 2 2" xfId="4647" xr:uid="{0A7ABA94-15BF-4462-94A8-DDFF9011E80C}"/>
    <cellStyle name="60% - Accent2 17 2 2 2 2" xfId="8807" xr:uid="{CBD2EB0A-1A7D-45C4-B1B0-893E5664BF68}"/>
    <cellStyle name="60% - Accent2 17 2 2 2 2 2" xfId="17390" xr:uid="{A073D7BF-977F-4B72-A719-807D6B101EA3}"/>
    <cellStyle name="60% - Accent2 17 2 2 2 2 2 2" xfId="35215" xr:uid="{D566052E-4D6E-47A6-BEB6-C30A7CDAE52E}"/>
    <cellStyle name="60% - Accent2 17 2 2 2 2 3" xfId="26715" xr:uid="{5A5D1E78-B0CB-42D7-B0C5-205BD12C4F20}"/>
    <cellStyle name="60% - Accent2 17 2 2 2 3" xfId="13230" xr:uid="{88475470-4222-4F02-B8C5-CC7271A852DF}"/>
    <cellStyle name="60% - Accent2 17 2 2 2 3 2" xfId="31055" xr:uid="{C619772B-E8D9-4AC8-BE03-489C1B0DB5A3}"/>
    <cellStyle name="60% - Accent2 17 2 2 2 4" xfId="22555" xr:uid="{AEB4A74A-74E7-4E90-AFF9-7706C4907789}"/>
    <cellStyle name="60% - Accent2 17 2 2 3" xfId="6727" xr:uid="{39D36539-9CF3-4188-BF91-1AFEAB957B8A}"/>
    <cellStyle name="60% - Accent2 17 2 2 3 2" xfId="15310" xr:uid="{7EAE444E-B92A-49DF-AEF0-2BDC43760F96}"/>
    <cellStyle name="60% - Accent2 17 2 2 3 2 2" xfId="33135" xr:uid="{90387930-84A0-4317-BAFD-26858AFFD892}"/>
    <cellStyle name="60% - Accent2 17 2 2 3 3" xfId="24635" xr:uid="{812523F5-AD06-4FCC-B1C5-0B3D5B5D2BB2}"/>
    <cellStyle name="60% - Accent2 17 2 2 4" xfId="11150" xr:uid="{B652D78F-D3ED-4488-B44B-11256C077A4E}"/>
    <cellStyle name="60% - Accent2 17 2 2 4 2" xfId="28975" xr:uid="{B42D3A09-1884-4DB0-8DF4-FA78E9C26F21}"/>
    <cellStyle name="60% - Accent2 17 2 2 5" xfId="20475" xr:uid="{75BB1614-90B6-4533-8C0D-68057EF3C53E}"/>
    <cellStyle name="60% - Accent2 17 2 3" xfId="3667" xr:uid="{DC07CF7B-9125-49D0-AF17-0DB0B3E00053}"/>
    <cellStyle name="60% - Accent2 17 2 3 2" xfId="7827" xr:uid="{F83B0E0D-97E8-42F7-9608-734BA7697286}"/>
    <cellStyle name="60% - Accent2 17 2 3 2 2" xfId="16410" xr:uid="{6593B3EE-0B3B-4346-9D9E-A9B2D180EF79}"/>
    <cellStyle name="60% - Accent2 17 2 3 2 2 2" xfId="34235" xr:uid="{36AC8FD7-F5C9-4F17-97F8-5C52C0FB34F0}"/>
    <cellStyle name="60% - Accent2 17 2 3 2 3" xfId="25735" xr:uid="{F3CADB1E-30FC-4EA7-95FC-0980701D963E}"/>
    <cellStyle name="60% - Accent2 17 2 3 3" xfId="12250" xr:uid="{E00A0199-7D99-4D89-921F-3B1550531FB5}"/>
    <cellStyle name="60% - Accent2 17 2 3 3 2" xfId="30075" xr:uid="{202F8995-85A0-4948-ABA2-78B0C01B6A54}"/>
    <cellStyle name="60% - Accent2 17 2 3 4" xfId="21575" xr:uid="{0B00013D-CBA6-42C0-A72D-F2F06BB94960}"/>
    <cellStyle name="60% - Accent2 17 2 4" xfId="5747" xr:uid="{DEE3637E-718B-451C-AA6C-5A2D599A4BAE}"/>
    <cellStyle name="60% - Accent2 17 2 4 2" xfId="14330" xr:uid="{881FF3E8-7295-4C1F-B9AE-9813A2F22D41}"/>
    <cellStyle name="60% - Accent2 17 2 4 2 2" xfId="32155" xr:uid="{07EC09C4-3EBD-41C4-85FD-6D8664926944}"/>
    <cellStyle name="60% - Accent2 17 2 4 3" xfId="23655" xr:uid="{B66DEA30-9B6D-446B-8694-99D14DF19F42}"/>
    <cellStyle name="60% - Accent2 17 2 5" xfId="10170" xr:uid="{53D431E6-57C9-4EBF-B9BF-8294C22E505F}"/>
    <cellStyle name="60% - Accent2 17 2 5 2" xfId="27995" xr:uid="{D2FB3020-D8AD-4136-BA01-A7DD4D128674}"/>
    <cellStyle name="60% - Accent2 17 2 6" xfId="19495" xr:uid="{4264B0E8-90F4-48A4-997A-251FC2C7D3FD}"/>
    <cellStyle name="60% - Accent2 17 3" xfId="2087" xr:uid="{4CA87BEA-90A3-4B38-B6F9-D47FFB313BCB}"/>
    <cellStyle name="60% - Accent2 17 3 2" xfId="4167" xr:uid="{D97C2900-E350-4A62-A2F4-DB7078BDD008}"/>
    <cellStyle name="60% - Accent2 17 3 2 2" xfId="8327" xr:uid="{931BFA37-3288-4D93-8F8F-C023E8079D92}"/>
    <cellStyle name="60% - Accent2 17 3 2 2 2" xfId="16910" xr:uid="{D2E0BCA7-7948-4DB3-8B4E-2E0E1B59EA63}"/>
    <cellStyle name="60% - Accent2 17 3 2 2 2 2" xfId="34735" xr:uid="{49AE2AD2-3D12-4074-BAD0-6AAFB265B4B0}"/>
    <cellStyle name="60% - Accent2 17 3 2 2 3" xfId="26235" xr:uid="{F931DC5D-7ACF-4A0C-93BF-7D09C5A877C7}"/>
    <cellStyle name="60% - Accent2 17 3 2 3" xfId="12750" xr:uid="{7368F068-287D-41D1-AFB9-A7FEACA39651}"/>
    <cellStyle name="60% - Accent2 17 3 2 3 2" xfId="30575" xr:uid="{1EC9A708-1A3B-4EEB-909F-CF693CC8EC3A}"/>
    <cellStyle name="60% - Accent2 17 3 2 4" xfId="22075" xr:uid="{AACB7704-0B69-463F-8EFB-26990217E139}"/>
    <cellStyle name="60% - Accent2 17 3 3" xfId="6247" xr:uid="{1FAE2446-D5D0-4FBF-ADD7-79A638E3C163}"/>
    <cellStyle name="60% - Accent2 17 3 3 2" xfId="14830" xr:uid="{977703A5-1AF6-43E7-9C16-AD2139194ED6}"/>
    <cellStyle name="60% - Accent2 17 3 3 2 2" xfId="32655" xr:uid="{FDFF79FB-167C-4BE6-9AFC-31B915F1F808}"/>
    <cellStyle name="60% - Accent2 17 3 3 3" xfId="24155" xr:uid="{7A68F28E-25FF-4EFF-8837-7819DF82E261}"/>
    <cellStyle name="60% - Accent2 17 3 4" xfId="10670" xr:uid="{6DAC5828-3CB9-423A-BEFD-59EF372871EE}"/>
    <cellStyle name="60% - Accent2 17 3 4 2" xfId="28495" xr:uid="{666F660A-862D-496D-838E-9E18BD5114D4}"/>
    <cellStyle name="60% - Accent2 17 3 5" xfId="19995" xr:uid="{44BA691D-53B8-42CC-A5FA-1C7A08D5609B}"/>
    <cellStyle name="60% - Accent2 17 4" xfId="3187" xr:uid="{D878D755-3B1A-404B-8E86-BBA710D2D44B}"/>
    <cellStyle name="60% - Accent2 17 4 2" xfId="7347" xr:uid="{40A9809E-DFDB-4D1B-B71C-C00945DA64EF}"/>
    <cellStyle name="60% - Accent2 17 4 2 2" xfId="15930" xr:uid="{B7815827-1BEC-4E0C-A6B3-BA915C805DDF}"/>
    <cellStyle name="60% - Accent2 17 4 2 2 2" xfId="33755" xr:uid="{5614E07E-8475-49FF-BEAE-E4CD2067BA38}"/>
    <cellStyle name="60% - Accent2 17 4 2 3" xfId="25255" xr:uid="{A3D4EC57-C2FD-42F8-947A-6EA3484B5BA8}"/>
    <cellStyle name="60% - Accent2 17 4 3" xfId="11770" xr:uid="{0ACE1D64-5FF2-4BA4-AC21-8BAA166D2413}"/>
    <cellStyle name="60% - Accent2 17 4 3 2" xfId="29595" xr:uid="{A7052C3C-6A40-4304-9173-42579BBE848E}"/>
    <cellStyle name="60% - Accent2 17 4 4" xfId="21095" xr:uid="{3222F533-C7C6-47B9-B29B-0C29D7C165CC}"/>
    <cellStyle name="60% - Accent2 17 5" xfId="5267" xr:uid="{4000E5BA-8C01-4DEB-9F6A-4EE59BA73794}"/>
    <cellStyle name="60% - Accent2 17 5 2" xfId="13850" xr:uid="{F1C3069A-D69D-4F4F-AABD-0AA7ABFF2889}"/>
    <cellStyle name="60% - Accent2 17 5 2 2" xfId="31675" xr:uid="{2019428A-7637-497C-BA14-946F429C0045}"/>
    <cellStyle name="60% - Accent2 17 5 3" xfId="23175" xr:uid="{FA52BC52-97AD-49DD-982D-013BE4707ECB}"/>
    <cellStyle name="60% - Accent2 17 6" xfId="9690" xr:uid="{E22FA1CC-154D-4AC9-A0C9-9EC21B5FB9EF}"/>
    <cellStyle name="60% - Accent2 17 6 2" xfId="27515" xr:uid="{564B04A7-E32B-4841-8502-1312E09B5679}"/>
    <cellStyle name="60% - Accent2 17 7" xfId="19015" xr:uid="{FD7150DD-5D02-415E-A4F0-7F829F26E616}"/>
    <cellStyle name="60% - Accent2 170" xfId="37536" xr:uid="{7DCD80E2-FDE3-4DBE-AB64-1F18C0371CF2}"/>
    <cellStyle name="60% - Accent2 171" xfId="37556" xr:uid="{EC3985A2-F4B9-4113-9999-6F1D197748D2}"/>
    <cellStyle name="60% - Accent2 172" xfId="37576" xr:uid="{9EC54653-EC55-4CAE-8BF9-41C045D29B2C}"/>
    <cellStyle name="60% - Accent2 173" xfId="37596" xr:uid="{DDC78BF2-8855-40B5-B027-2312B9B97A78}"/>
    <cellStyle name="60% - Accent2 174" xfId="37616" xr:uid="{19D65329-5C3D-4E9D-AE93-044B5079EBBA}"/>
    <cellStyle name="60% - Accent2 175" xfId="37636" xr:uid="{F6B3EA0A-8CA8-4ACB-93B4-7B4A36F8D970}"/>
    <cellStyle name="60% - Accent2 176" xfId="37656" xr:uid="{711F7206-9E12-49D4-B758-031EE0DF009D}"/>
    <cellStyle name="60% - Accent2 177" xfId="37676" xr:uid="{572FF3EC-FE69-423B-8A5D-75012ED16993}"/>
    <cellStyle name="60% - Accent2 178" xfId="37696" xr:uid="{D451533F-0663-4BA3-82C5-DD723F3D964F}"/>
    <cellStyle name="60% - Accent2 179" xfId="37716" xr:uid="{7E3E01B2-D51E-4623-AB72-3F370DAECA87}"/>
    <cellStyle name="60% - Accent2 18" xfId="1001" xr:uid="{601E4CF2-4E45-4F62-B41B-8CA2C3E03887}"/>
    <cellStyle name="60% - Accent2 18 2" xfId="1607" xr:uid="{916C5B4D-13E2-4E0B-8554-129996990305}"/>
    <cellStyle name="60% - Accent2 18 2 2" xfId="2587" xr:uid="{F81A1C3A-CD6E-4F08-964B-B29A62EDF7FF}"/>
    <cellStyle name="60% - Accent2 18 2 2 2" xfId="4667" xr:uid="{A99A8470-C9A7-48C7-B559-AC4173807B68}"/>
    <cellStyle name="60% - Accent2 18 2 2 2 2" xfId="8827" xr:uid="{715EAF99-CB70-4CAE-A72C-14DA77C75204}"/>
    <cellStyle name="60% - Accent2 18 2 2 2 2 2" xfId="17410" xr:uid="{CF45C521-A25C-4AF4-BE08-7F699CF16D92}"/>
    <cellStyle name="60% - Accent2 18 2 2 2 2 2 2" xfId="35235" xr:uid="{10A423FD-0EF9-459C-8F3B-054D56D270E7}"/>
    <cellStyle name="60% - Accent2 18 2 2 2 2 3" xfId="26735" xr:uid="{A5E2AA05-1779-40BA-AE47-962EC1A09A06}"/>
    <cellStyle name="60% - Accent2 18 2 2 2 3" xfId="13250" xr:uid="{47E9B512-F412-4A68-9B54-01805BC3D634}"/>
    <cellStyle name="60% - Accent2 18 2 2 2 3 2" xfId="31075" xr:uid="{A814A4BF-6DD6-4C0F-978A-1EA75FE3F87C}"/>
    <cellStyle name="60% - Accent2 18 2 2 2 4" xfId="22575" xr:uid="{48228739-0373-4B6E-B06D-EECD9E2BBA63}"/>
    <cellStyle name="60% - Accent2 18 2 2 3" xfId="6747" xr:uid="{0480A493-2C85-4F0E-B7B3-DD62CC45B551}"/>
    <cellStyle name="60% - Accent2 18 2 2 3 2" xfId="15330" xr:uid="{86E25751-3BA6-49E9-B6D2-947A02A365B1}"/>
    <cellStyle name="60% - Accent2 18 2 2 3 2 2" xfId="33155" xr:uid="{750E9B1E-C7FE-416B-9982-E96FC3E98EC0}"/>
    <cellStyle name="60% - Accent2 18 2 2 3 3" xfId="24655" xr:uid="{B216551B-E7A6-4A7C-A27F-84F039637DC3}"/>
    <cellStyle name="60% - Accent2 18 2 2 4" xfId="11170" xr:uid="{30B3BBF4-5B23-4E21-B7E1-DA329CF7F5A4}"/>
    <cellStyle name="60% - Accent2 18 2 2 4 2" xfId="28995" xr:uid="{6652126F-05E1-466C-8D52-501BC8FF372D}"/>
    <cellStyle name="60% - Accent2 18 2 2 5" xfId="20495" xr:uid="{5402C538-C5C6-482C-9D09-C921C8AE5C76}"/>
    <cellStyle name="60% - Accent2 18 2 3" xfId="3687" xr:uid="{D25CC1CE-D2C3-439E-8CE8-47CF891BD360}"/>
    <cellStyle name="60% - Accent2 18 2 3 2" xfId="7847" xr:uid="{F8E2F1C3-6BF2-4868-A80C-56AC80BC4F2E}"/>
    <cellStyle name="60% - Accent2 18 2 3 2 2" xfId="16430" xr:uid="{999B5F4A-A9E3-4290-AA1D-8AC83DD29B15}"/>
    <cellStyle name="60% - Accent2 18 2 3 2 2 2" xfId="34255" xr:uid="{8515F3E1-3C09-4AC5-8AFD-DF2F7B1EE0E2}"/>
    <cellStyle name="60% - Accent2 18 2 3 2 3" xfId="25755" xr:uid="{ABB28797-BCFB-4EE4-8D0D-FFD4B05C2518}"/>
    <cellStyle name="60% - Accent2 18 2 3 3" xfId="12270" xr:uid="{63AB52A7-9639-4D6A-BC0F-1136A1C99440}"/>
    <cellStyle name="60% - Accent2 18 2 3 3 2" xfId="30095" xr:uid="{0467B7E2-4818-458D-A8F8-647B8D27014C}"/>
    <cellStyle name="60% - Accent2 18 2 3 4" xfId="21595" xr:uid="{D0AAD6AD-852C-49D6-8AA6-581B2E015638}"/>
    <cellStyle name="60% - Accent2 18 2 4" xfId="5767" xr:uid="{238354E0-9FE0-431E-B565-99F3D8790D7C}"/>
    <cellStyle name="60% - Accent2 18 2 4 2" xfId="14350" xr:uid="{391121B6-B255-472A-A2AB-73D7D5DECF26}"/>
    <cellStyle name="60% - Accent2 18 2 4 2 2" xfId="32175" xr:uid="{FCE4DC3B-2E71-4007-B578-88684CB6D59D}"/>
    <cellStyle name="60% - Accent2 18 2 4 3" xfId="23675" xr:uid="{4226EA8F-4A19-47A6-BAC1-38DCB62C06C1}"/>
    <cellStyle name="60% - Accent2 18 2 5" xfId="10190" xr:uid="{90C4C65A-CED7-47AC-8839-3BCE1DF1DB8A}"/>
    <cellStyle name="60% - Accent2 18 2 5 2" xfId="28015" xr:uid="{AFB28AA3-BA6A-4E72-8B77-47848BE0F07B}"/>
    <cellStyle name="60% - Accent2 18 2 6" xfId="19515" xr:uid="{F5607A33-A650-411E-845D-9BA5007CD912}"/>
    <cellStyle name="60% - Accent2 18 3" xfId="2107" xr:uid="{43466046-4E68-48C9-B526-77DF0353E69C}"/>
    <cellStyle name="60% - Accent2 18 3 2" xfId="4187" xr:uid="{5E84C5D3-5816-4168-86A6-2FF2C63D14A4}"/>
    <cellStyle name="60% - Accent2 18 3 2 2" xfId="8347" xr:uid="{A0A18752-3CFD-44FC-835F-574BECDF0DCC}"/>
    <cellStyle name="60% - Accent2 18 3 2 2 2" xfId="16930" xr:uid="{9D7BFCCD-1A37-401A-A01A-56056F048572}"/>
    <cellStyle name="60% - Accent2 18 3 2 2 2 2" xfId="34755" xr:uid="{44FC7B81-5038-454B-9697-661480777EE2}"/>
    <cellStyle name="60% - Accent2 18 3 2 2 3" xfId="26255" xr:uid="{D7EA883A-A44A-4304-AFF2-702E8DD25607}"/>
    <cellStyle name="60% - Accent2 18 3 2 3" xfId="12770" xr:uid="{B42FB59B-2D96-41A5-BBBA-FC42D86F68DD}"/>
    <cellStyle name="60% - Accent2 18 3 2 3 2" xfId="30595" xr:uid="{E9B29D9F-B95C-4F5F-B100-83CFEA6CDF49}"/>
    <cellStyle name="60% - Accent2 18 3 2 4" xfId="22095" xr:uid="{0EFC96A7-4F8E-43FE-9BB3-571A75D0920C}"/>
    <cellStyle name="60% - Accent2 18 3 3" xfId="6267" xr:uid="{14DE3A3C-0C09-4429-9C42-E1B060B5AB2F}"/>
    <cellStyle name="60% - Accent2 18 3 3 2" xfId="14850" xr:uid="{4A2AC655-182A-413C-8A78-0148548E7B84}"/>
    <cellStyle name="60% - Accent2 18 3 3 2 2" xfId="32675" xr:uid="{01681573-C41A-43BF-A4BA-75FD5569C841}"/>
    <cellStyle name="60% - Accent2 18 3 3 3" xfId="24175" xr:uid="{83AB2C91-480D-41F3-BC76-394FF45594BD}"/>
    <cellStyle name="60% - Accent2 18 3 4" xfId="10690" xr:uid="{42354F78-416C-4BAC-ADA8-C344DE5F3628}"/>
    <cellStyle name="60% - Accent2 18 3 4 2" xfId="28515" xr:uid="{639346F1-015A-4AF0-819C-1248A33F43A5}"/>
    <cellStyle name="60% - Accent2 18 3 5" xfId="20015" xr:uid="{A60947DF-487C-4956-8BB8-7CFF6BA29815}"/>
    <cellStyle name="60% - Accent2 18 4" xfId="3207" xr:uid="{F99350FD-D96F-4EFD-A841-5651C1C1D33E}"/>
    <cellStyle name="60% - Accent2 18 4 2" xfId="7367" xr:uid="{BBD3A196-7FB2-4AA5-8075-8DC8E1E8C050}"/>
    <cellStyle name="60% - Accent2 18 4 2 2" xfId="15950" xr:uid="{5D19A98A-A51E-45BB-83BF-D69433F3C230}"/>
    <cellStyle name="60% - Accent2 18 4 2 2 2" xfId="33775" xr:uid="{312231D8-48D5-40F8-BB5C-78ABE371320E}"/>
    <cellStyle name="60% - Accent2 18 4 2 3" xfId="25275" xr:uid="{8C95AC4C-A65F-448C-BF8C-79D920496E7F}"/>
    <cellStyle name="60% - Accent2 18 4 3" xfId="11790" xr:uid="{9F03986A-8157-4B6B-B259-FA5DF4C32FDB}"/>
    <cellStyle name="60% - Accent2 18 4 3 2" xfId="29615" xr:uid="{DE9B27A5-83C6-41A5-9F97-BE2700BF1921}"/>
    <cellStyle name="60% - Accent2 18 4 4" xfId="21115" xr:uid="{4F034B38-F7DB-4725-86B3-BA4B193BDC91}"/>
    <cellStyle name="60% - Accent2 18 5" xfId="5287" xr:uid="{A0693D23-E441-4CCC-BDD3-C13F16C3E29B}"/>
    <cellStyle name="60% - Accent2 18 5 2" xfId="13870" xr:uid="{910C03C6-4DA1-466D-87C3-4039A3C2FA76}"/>
    <cellStyle name="60% - Accent2 18 5 2 2" xfId="31695" xr:uid="{E22C9CBD-1786-40C0-955A-F4805AF469FB}"/>
    <cellStyle name="60% - Accent2 18 5 3" xfId="23195" xr:uid="{3109B514-7784-4EF3-911E-27F409347D80}"/>
    <cellStyle name="60% - Accent2 18 6" xfId="9710" xr:uid="{A0477E6D-9667-4DF7-9B03-094666C33E77}"/>
    <cellStyle name="60% - Accent2 18 6 2" xfId="27535" xr:uid="{11E09514-E5E4-4E2A-BE44-DCB81700AEE1}"/>
    <cellStyle name="60% - Accent2 18 7" xfId="19035" xr:uid="{E35167A9-24EA-437A-B08A-2C60E547A726}"/>
    <cellStyle name="60% - Accent2 180" xfId="37736" xr:uid="{CEE15DD5-AAC6-4F21-B06C-47632EB194F7}"/>
    <cellStyle name="60% - Accent2 181" xfId="37756" xr:uid="{A0877114-C5A9-4F14-BC9B-281C0E58D698}"/>
    <cellStyle name="60% - Accent2 182" xfId="37776" xr:uid="{C524726A-8AD4-4287-90BE-140977E5B104}"/>
    <cellStyle name="60% - Accent2 183" xfId="37796" xr:uid="{02CA2BA2-AAF5-4FE9-8C88-FE2C3D5138AE}"/>
    <cellStyle name="60% - Accent2 184" xfId="37816" xr:uid="{C5B0BE72-913A-4B65-BE22-4AD78FE0C107}"/>
    <cellStyle name="60% - Accent2 185" xfId="37836" xr:uid="{D4F2BB00-2DB3-461B-B514-95D728A431D2}"/>
    <cellStyle name="60% - Accent2 186" xfId="37856" xr:uid="{32DB9AF7-FE70-4140-83FF-AAA6286FD9DF}"/>
    <cellStyle name="60% - Accent2 187" xfId="37876" xr:uid="{AA2D8F09-D4BE-4131-BAF4-1515E4AE2B37}"/>
    <cellStyle name="60% - Accent2 188" xfId="37896" xr:uid="{3DABF967-A313-4F98-985D-5EAA3B6815DD}"/>
    <cellStyle name="60% - Accent2 189" xfId="37916" xr:uid="{D34207C6-3237-4A2C-B375-A4A98311F054}"/>
    <cellStyle name="60% - Accent2 19" xfId="1021" xr:uid="{B3C1C230-0D49-4BA2-B48F-F2F8852B0280}"/>
    <cellStyle name="60% - Accent2 19 2" xfId="1627" xr:uid="{40F373BB-A1D3-44CA-8ED2-A70D1D3CEA24}"/>
    <cellStyle name="60% - Accent2 19 2 2" xfId="2607" xr:uid="{D5F6F59E-0144-4DDD-BF90-114C832C0C30}"/>
    <cellStyle name="60% - Accent2 19 2 2 2" xfId="4687" xr:uid="{80A0E472-682E-453F-8B48-A86EF38149EF}"/>
    <cellStyle name="60% - Accent2 19 2 2 2 2" xfId="8847" xr:uid="{0BC27634-401C-4A6A-B9FD-070447CF5C06}"/>
    <cellStyle name="60% - Accent2 19 2 2 2 2 2" xfId="17430" xr:uid="{54A80724-0D79-4155-8C6C-972D31E8BC35}"/>
    <cellStyle name="60% - Accent2 19 2 2 2 2 2 2" xfId="35255" xr:uid="{3EBB44F5-65BC-4A6B-B041-46C54EFA5589}"/>
    <cellStyle name="60% - Accent2 19 2 2 2 2 3" xfId="26755" xr:uid="{139FFBEF-1B1C-40C1-BFF6-0AA091253FF0}"/>
    <cellStyle name="60% - Accent2 19 2 2 2 3" xfId="13270" xr:uid="{ABF5839A-8A25-4417-88F6-7420FEC708B9}"/>
    <cellStyle name="60% - Accent2 19 2 2 2 3 2" xfId="31095" xr:uid="{98B27892-CD76-49A5-90E7-B31535A1C08B}"/>
    <cellStyle name="60% - Accent2 19 2 2 2 4" xfId="22595" xr:uid="{F5481C62-15D7-4259-A067-90E889936A9C}"/>
    <cellStyle name="60% - Accent2 19 2 2 3" xfId="6767" xr:uid="{5A193B24-163D-4C2A-AAAB-7F15AF19B6DA}"/>
    <cellStyle name="60% - Accent2 19 2 2 3 2" xfId="15350" xr:uid="{9DB72C73-1082-4E3D-89F3-22C17F5060DA}"/>
    <cellStyle name="60% - Accent2 19 2 2 3 2 2" xfId="33175" xr:uid="{294C5810-B114-46BB-9510-4BBFDC0994DD}"/>
    <cellStyle name="60% - Accent2 19 2 2 3 3" xfId="24675" xr:uid="{A0BE255C-D7D8-469A-AE04-35F769956256}"/>
    <cellStyle name="60% - Accent2 19 2 2 4" xfId="11190" xr:uid="{24161817-A187-4E7F-B2D9-1B118AAEC692}"/>
    <cellStyle name="60% - Accent2 19 2 2 4 2" xfId="29015" xr:uid="{F160DE9F-5CE3-4887-B161-0F118EBACB16}"/>
    <cellStyle name="60% - Accent2 19 2 2 5" xfId="20515" xr:uid="{E0CC7D48-DC03-4FCC-969F-5B7BCF3E5641}"/>
    <cellStyle name="60% - Accent2 19 2 3" xfId="3707" xr:uid="{8388B748-4A4A-4222-AB30-08143150A0D9}"/>
    <cellStyle name="60% - Accent2 19 2 3 2" xfId="7867" xr:uid="{E97561F7-332C-426E-A8A5-3A0636BB8CB7}"/>
    <cellStyle name="60% - Accent2 19 2 3 2 2" xfId="16450" xr:uid="{552BEE4A-FBB8-456A-B3F8-BB7C515C341D}"/>
    <cellStyle name="60% - Accent2 19 2 3 2 2 2" xfId="34275" xr:uid="{75CE1CD7-12C8-4CD5-98C0-C7B92FDA11B5}"/>
    <cellStyle name="60% - Accent2 19 2 3 2 3" xfId="25775" xr:uid="{706414DB-4265-461D-9BFE-B092B8C0C268}"/>
    <cellStyle name="60% - Accent2 19 2 3 3" xfId="12290" xr:uid="{A9213EE1-E001-4E96-ACF6-2D437A8EDBA7}"/>
    <cellStyle name="60% - Accent2 19 2 3 3 2" xfId="30115" xr:uid="{AC089F36-5A51-4AC5-B52F-C37875CD9D98}"/>
    <cellStyle name="60% - Accent2 19 2 3 4" xfId="21615" xr:uid="{9EFF481D-4013-483C-85FB-4AC0855934B5}"/>
    <cellStyle name="60% - Accent2 19 2 4" xfId="5787" xr:uid="{A8B418B9-65AF-4C0F-BB16-042BF04E4E7E}"/>
    <cellStyle name="60% - Accent2 19 2 4 2" xfId="14370" xr:uid="{C7FA8035-7873-4C0F-BE3A-BE12EFA2AA81}"/>
    <cellStyle name="60% - Accent2 19 2 4 2 2" xfId="32195" xr:uid="{0977F8B5-5D37-478B-8839-3F83764E2C75}"/>
    <cellStyle name="60% - Accent2 19 2 4 3" xfId="23695" xr:uid="{8988D525-A62A-4817-9FD0-FB92165ED08F}"/>
    <cellStyle name="60% - Accent2 19 2 5" xfId="10210" xr:uid="{F38678C0-1EBC-4856-A734-8C75976A8187}"/>
    <cellStyle name="60% - Accent2 19 2 5 2" xfId="28035" xr:uid="{B1A73D8F-F709-422F-8AED-C7D01E196B90}"/>
    <cellStyle name="60% - Accent2 19 2 6" xfId="19535" xr:uid="{E0188E4B-A356-4E82-BBEF-451EFE3C9C80}"/>
    <cellStyle name="60% - Accent2 19 3" xfId="2127" xr:uid="{4B774747-A43B-41C6-B56F-2526AA8858B5}"/>
    <cellStyle name="60% - Accent2 19 3 2" xfId="4207" xr:uid="{5DDCD459-53CC-4A3F-9C39-B719B256E04E}"/>
    <cellStyle name="60% - Accent2 19 3 2 2" xfId="8367" xr:uid="{D89E3AF2-3A70-4C82-889A-6995F1E07A9B}"/>
    <cellStyle name="60% - Accent2 19 3 2 2 2" xfId="16950" xr:uid="{B71D2D6A-0DC7-409F-970D-E5DA66242020}"/>
    <cellStyle name="60% - Accent2 19 3 2 2 2 2" xfId="34775" xr:uid="{F842F3AD-E4E2-40B8-8DE2-272A814A2B8C}"/>
    <cellStyle name="60% - Accent2 19 3 2 2 3" xfId="26275" xr:uid="{98FAD1D2-73A0-476D-8876-2F880062C487}"/>
    <cellStyle name="60% - Accent2 19 3 2 3" xfId="12790" xr:uid="{1755E259-C84B-4E28-9A9F-63D756AE8866}"/>
    <cellStyle name="60% - Accent2 19 3 2 3 2" xfId="30615" xr:uid="{B7F0BF5C-870A-4C85-B3DE-F029E7FB7FCE}"/>
    <cellStyle name="60% - Accent2 19 3 2 4" xfId="22115" xr:uid="{B837B947-EA7F-458B-B079-1C029980CD58}"/>
    <cellStyle name="60% - Accent2 19 3 3" xfId="6287" xr:uid="{598F9425-4869-4B36-B3D4-31BFCCEF3BAF}"/>
    <cellStyle name="60% - Accent2 19 3 3 2" xfId="14870" xr:uid="{8141684C-027C-494E-A273-0A9993E8BCD9}"/>
    <cellStyle name="60% - Accent2 19 3 3 2 2" xfId="32695" xr:uid="{EA7F20CA-67DF-4A7E-B963-76E1A827FA76}"/>
    <cellStyle name="60% - Accent2 19 3 3 3" xfId="24195" xr:uid="{CD87D046-9694-4439-A6BA-E9C741911441}"/>
    <cellStyle name="60% - Accent2 19 3 4" xfId="10710" xr:uid="{34D24AD7-55FF-43A7-BBEB-FB6A8884D67F}"/>
    <cellStyle name="60% - Accent2 19 3 4 2" xfId="28535" xr:uid="{E836085E-05C8-4F2F-A102-BBA25F08CB70}"/>
    <cellStyle name="60% - Accent2 19 3 5" xfId="20035" xr:uid="{2470839D-16BB-4826-BDAC-3D67DB9AFAA1}"/>
    <cellStyle name="60% - Accent2 19 4" xfId="3227" xr:uid="{A9D437D3-A92E-4E16-BFEF-2A511A715E09}"/>
    <cellStyle name="60% - Accent2 19 4 2" xfId="7387" xr:uid="{355EF76B-62EF-42BD-A5F8-EEDF3DCDE094}"/>
    <cellStyle name="60% - Accent2 19 4 2 2" xfId="15970" xr:uid="{5BBFED46-93C2-4A2E-A641-13DE06421F54}"/>
    <cellStyle name="60% - Accent2 19 4 2 2 2" xfId="33795" xr:uid="{4FC092D0-EAA6-470C-9FA2-9E0DB92B935D}"/>
    <cellStyle name="60% - Accent2 19 4 2 3" xfId="25295" xr:uid="{FB73D489-DD58-4E68-B067-1D2062276E0C}"/>
    <cellStyle name="60% - Accent2 19 4 3" xfId="11810" xr:uid="{2DFF76A9-A6D1-4BD3-8ED0-AAC583804347}"/>
    <cellStyle name="60% - Accent2 19 4 3 2" xfId="29635" xr:uid="{2B4D1210-914D-4717-B563-7017990FE005}"/>
    <cellStyle name="60% - Accent2 19 4 4" xfId="21135" xr:uid="{78C61294-6B7B-4F0F-A5F1-7065069A8906}"/>
    <cellStyle name="60% - Accent2 19 5" xfId="5307" xr:uid="{3BD2E8B0-F91B-4DA6-8E2B-A96A642EC103}"/>
    <cellStyle name="60% - Accent2 19 5 2" xfId="13890" xr:uid="{A06F6DC0-7477-4069-84AE-1BC1B67A8F7A}"/>
    <cellStyle name="60% - Accent2 19 5 2 2" xfId="31715" xr:uid="{BB22A7D1-3DC3-4400-A696-6DEA1A28AECD}"/>
    <cellStyle name="60% - Accent2 19 5 3" xfId="23215" xr:uid="{5FEA8EB4-29FD-4D33-AF61-F26DFFC18DF8}"/>
    <cellStyle name="60% - Accent2 19 6" xfId="9730" xr:uid="{02857B9A-AA20-48F1-BAF4-1318C470E076}"/>
    <cellStyle name="60% - Accent2 19 6 2" xfId="27555" xr:uid="{8565E1D9-CF0C-4DF3-917C-BB4AE4C11148}"/>
    <cellStyle name="60% - Accent2 19 7" xfId="19055" xr:uid="{4ADDBD8C-A0A3-4AA8-B70E-1F00BB344A88}"/>
    <cellStyle name="60% - Accent2 190" xfId="37936" xr:uid="{95DA6701-A0B3-4DB4-B4BA-4166193DF508}"/>
    <cellStyle name="60% - Accent2 191" xfId="37956" xr:uid="{7C6F0D1C-1358-4A1E-8C63-4CE0771F2DC1}"/>
    <cellStyle name="60% - Accent2 192" xfId="37976" xr:uid="{52235997-A500-42F4-B528-E53F7F4DA305}"/>
    <cellStyle name="60% - Accent2 193" xfId="37996" xr:uid="{3948A2B0-E329-4EBA-8D6B-A2FE935A21FA}"/>
    <cellStyle name="60% - Accent2 194" xfId="38016" xr:uid="{0DFE8524-7747-4269-A093-3AD757BFD1CD}"/>
    <cellStyle name="60% - Accent2 195" xfId="38036" xr:uid="{8067CEE7-6E83-40AB-AE25-B2247A8F854F}"/>
    <cellStyle name="60% - Accent2 196" xfId="38056" xr:uid="{A9BD6CE0-4A66-4A6A-BF96-F87D73D9E0CA}"/>
    <cellStyle name="60% - Accent2 197" xfId="38076" xr:uid="{2FC605F9-DFDD-459A-B1F3-E0882B424D67}"/>
    <cellStyle name="60% - Accent2 198" xfId="38096" xr:uid="{A49331E0-0AE5-49AE-A7A7-60B65741A8A1}"/>
    <cellStyle name="60% - Accent2 199" xfId="38116" xr:uid="{D87BD47C-5005-4C44-9BA3-7E823577D462}"/>
    <cellStyle name="60% - Accent2 2" xfId="125" xr:uid="{00000000-0005-0000-0000-000035000000}"/>
    <cellStyle name="60% - Accent2 2 2" xfId="452" xr:uid="{B7C1D2AB-730F-4AB3-A88A-23CAC057A1BE}"/>
    <cellStyle name="60% - Accent2 2 2 2" xfId="1182" xr:uid="{1D09363B-6262-4192-9400-87E3BF3AD32B}"/>
    <cellStyle name="60% - Accent2 2 2 2 2" xfId="2287" xr:uid="{FC852A4B-9014-4E32-B587-E7702A189B55}"/>
    <cellStyle name="60% - Accent2 2 2 2 2 2" xfId="4367" xr:uid="{638B8901-BE10-483A-BB3B-C0B91E77B0A5}"/>
    <cellStyle name="60% - Accent2 2 2 2 2 2 2" xfId="8527" xr:uid="{172A1BA4-BBF7-4861-94EF-D657A54EB8F8}"/>
    <cellStyle name="60% - Accent2 2 2 2 2 2 2 2" xfId="17110" xr:uid="{FC7EF774-A74A-41B1-A0C1-3A11D35C6DE1}"/>
    <cellStyle name="60% - Accent2 2 2 2 2 2 2 2 2" xfId="34935" xr:uid="{8FA59AA1-6A06-48EF-958F-3A76C0E1674A}"/>
    <cellStyle name="60% - Accent2 2 2 2 2 2 2 3" xfId="26435" xr:uid="{56FA75EF-3E93-409E-9BC7-1C98710D1F72}"/>
    <cellStyle name="60% - Accent2 2 2 2 2 2 3" xfId="12950" xr:uid="{DD7BCF3D-DF28-48E2-811D-B8CE1E70D1B8}"/>
    <cellStyle name="60% - Accent2 2 2 2 2 2 3 2" xfId="30775" xr:uid="{1431571B-D283-4617-887D-5C6804AF5AE3}"/>
    <cellStyle name="60% - Accent2 2 2 2 2 2 4" xfId="22275" xr:uid="{69170A1E-5B48-44CF-873F-AD473E956E51}"/>
    <cellStyle name="60% - Accent2 2 2 2 2 3" xfId="6447" xr:uid="{0ED84699-873A-438B-BCEC-58704DF865D0}"/>
    <cellStyle name="60% - Accent2 2 2 2 2 3 2" xfId="15030" xr:uid="{C2B4CAD8-6305-4F94-957B-24D4727C7288}"/>
    <cellStyle name="60% - Accent2 2 2 2 2 3 2 2" xfId="32855" xr:uid="{C4F9248E-0D3B-44D4-A62C-AF97E6F8BC61}"/>
    <cellStyle name="60% - Accent2 2 2 2 2 3 3" xfId="24355" xr:uid="{8FC1E92E-9A8A-43BB-A9E1-7761128B939D}"/>
    <cellStyle name="60% - Accent2 2 2 2 2 4" xfId="10870" xr:uid="{DA8E15E1-E6DE-4D30-8ABD-A4A32257D005}"/>
    <cellStyle name="60% - Accent2 2 2 2 2 4 2" xfId="28695" xr:uid="{6A32A187-B8A2-4E15-8A0F-7E38682D919E}"/>
    <cellStyle name="60% - Accent2 2 2 2 2 5" xfId="20195" xr:uid="{3E346CD6-3F2A-414B-8651-1496D39247E1}"/>
    <cellStyle name="60% - Accent2 2 2 2 3" xfId="3387" xr:uid="{A6B9C52C-4AC2-4BF9-9728-F4F2F1F74095}"/>
    <cellStyle name="60% - Accent2 2 2 2 3 2" xfId="7547" xr:uid="{DDB867DD-C0B0-44CA-93EC-F07FF90532D9}"/>
    <cellStyle name="60% - Accent2 2 2 2 3 2 2" xfId="16130" xr:uid="{4109C508-9873-48A8-9D46-50AE20B359CB}"/>
    <cellStyle name="60% - Accent2 2 2 2 3 2 2 2" xfId="33955" xr:uid="{53C0DE6D-D0FA-4DB5-90CD-8927922BD6FB}"/>
    <cellStyle name="60% - Accent2 2 2 2 3 2 3" xfId="25455" xr:uid="{37A6A834-DC9F-4E26-99A8-89F7B30C4AA7}"/>
    <cellStyle name="60% - Accent2 2 2 2 3 3" xfId="11970" xr:uid="{78BC1A94-F89F-44BE-9399-3C4CF77F229B}"/>
    <cellStyle name="60% - Accent2 2 2 2 3 3 2" xfId="29795" xr:uid="{397C4D2F-18FA-4FFD-B139-E005E2CFB45F}"/>
    <cellStyle name="60% - Accent2 2 2 2 3 4" xfId="21295" xr:uid="{6FBB351B-2F31-4EB5-97A0-11C162E8933D}"/>
    <cellStyle name="60% - Accent2 2 2 2 4" xfId="5467" xr:uid="{54C5656A-F612-447A-BB64-1E58B10AA475}"/>
    <cellStyle name="60% - Accent2 2 2 2 4 2" xfId="14050" xr:uid="{EEF3E322-77B2-48F6-8719-CAF570EF7D4E}"/>
    <cellStyle name="60% - Accent2 2 2 2 4 2 2" xfId="31875" xr:uid="{3BB3040D-E8B9-4E87-A9FF-C353F816533D}"/>
    <cellStyle name="60% - Accent2 2 2 2 4 3" xfId="23375" xr:uid="{05373D06-6331-4A87-A3DB-1D85BB463CE6}"/>
    <cellStyle name="60% - Accent2 2 2 2 5" xfId="9890" xr:uid="{27EF82AC-7736-445B-A84D-64E7A0AA0C48}"/>
    <cellStyle name="60% - Accent2 2 2 2 5 2" xfId="27715" xr:uid="{8E50D632-11E6-4658-9AFB-32517823A4D9}"/>
    <cellStyle name="60% - Accent2 2 2 2 6" xfId="19215" xr:uid="{44C7A983-AB2F-485D-8F03-4A093168DF76}"/>
    <cellStyle name="60% - Accent2 2 2 3" xfId="1807" xr:uid="{6B1CAC9C-78B7-4FB9-A034-A894E6E2058F}"/>
    <cellStyle name="60% - Accent2 2 2 3 2" xfId="3887" xr:uid="{580C99DF-AFB6-496C-888B-B1305F02983F}"/>
    <cellStyle name="60% - Accent2 2 2 3 2 2" xfId="8047" xr:uid="{6B6235EE-A38A-4975-88CB-878F720283EC}"/>
    <cellStyle name="60% - Accent2 2 2 3 2 2 2" xfId="16630" xr:uid="{4D0F8CEA-6505-4231-B57B-9F96CD2173DC}"/>
    <cellStyle name="60% - Accent2 2 2 3 2 2 2 2" xfId="34455" xr:uid="{C183A506-237F-434B-B603-6159B5FC70E0}"/>
    <cellStyle name="60% - Accent2 2 2 3 2 2 3" xfId="25955" xr:uid="{DAFCD2D1-FDAA-4E2B-A0AD-9B652D6AC521}"/>
    <cellStyle name="60% - Accent2 2 2 3 2 3" xfId="12470" xr:uid="{53A4F1BD-5AE6-4044-A21C-AC3FE5A0B18C}"/>
    <cellStyle name="60% - Accent2 2 2 3 2 3 2" xfId="30295" xr:uid="{15A42935-BA17-403A-BDB6-D3078A3FA8BB}"/>
    <cellStyle name="60% - Accent2 2 2 3 2 4" xfId="21795" xr:uid="{BE2210A1-F0E7-455B-90B0-00AA4F427560}"/>
    <cellStyle name="60% - Accent2 2 2 3 3" xfId="5967" xr:uid="{C1D1F86E-B9AE-48A1-A178-AE5FE35E5756}"/>
    <cellStyle name="60% - Accent2 2 2 3 3 2" xfId="14550" xr:uid="{4CE01D1B-BAC1-4F23-BE72-C078A0A1A2B1}"/>
    <cellStyle name="60% - Accent2 2 2 3 3 2 2" xfId="32375" xr:uid="{8F0DD7C8-C553-4C02-933D-C6521AE8572D}"/>
    <cellStyle name="60% - Accent2 2 2 3 3 3" xfId="23875" xr:uid="{C0B976B8-FE98-4C8B-9597-3DAE54F72585}"/>
    <cellStyle name="60% - Accent2 2 2 3 4" xfId="10390" xr:uid="{D9252E59-1B3C-46AC-A4F5-006C60D1CEFA}"/>
    <cellStyle name="60% - Accent2 2 2 3 4 2" xfId="28215" xr:uid="{6F39024D-FF08-45E1-9D4A-80EAA0FDB1C5}"/>
    <cellStyle name="60% - Accent2 2 2 3 5" xfId="19715" xr:uid="{80859095-750D-4BE2-A014-ECCF211CA751}"/>
    <cellStyle name="60% - Accent2 2 2 4" xfId="2907" xr:uid="{881F5DD6-0354-4C47-BA93-1E9D653A4D61}"/>
    <cellStyle name="60% - Accent2 2 2 4 2" xfId="7067" xr:uid="{BF4425BA-CBB6-4090-B562-87B6ADFB842F}"/>
    <cellStyle name="60% - Accent2 2 2 4 2 2" xfId="15650" xr:uid="{EB25E114-93B0-412C-9AA1-1286D879DAD9}"/>
    <cellStyle name="60% - Accent2 2 2 4 2 2 2" xfId="33475" xr:uid="{604C0AB6-1313-4BFF-9035-900A78684D87}"/>
    <cellStyle name="60% - Accent2 2 2 4 2 3" xfId="24975" xr:uid="{06756F5B-E6CA-49F2-A409-170CECAC69BD}"/>
    <cellStyle name="60% - Accent2 2 2 4 3" xfId="11490" xr:uid="{795DD33A-C0F5-4E08-928E-21171EB8C31D}"/>
    <cellStyle name="60% - Accent2 2 2 4 3 2" xfId="29315" xr:uid="{0B241D3B-98C6-4DB2-B82C-7F5781C268BC}"/>
    <cellStyle name="60% - Accent2 2 2 4 4" xfId="20815" xr:uid="{DD715FF7-235D-4CE0-BD3B-D06913DA85DF}"/>
    <cellStyle name="60% - Accent2 2 2 5" xfId="4987" xr:uid="{DBA97A3C-F59A-4AED-83F6-7BEC2DE1ADFC}"/>
    <cellStyle name="60% - Accent2 2 2 5 2" xfId="13570" xr:uid="{34C600C7-E0D6-4553-8DDA-4C56972D32BE}"/>
    <cellStyle name="60% - Accent2 2 2 5 2 2" xfId="31395" xr:uid="{65C1902F-B396-4157-ACF7-C4003F476843}"/>
    <cellStyle name="60% - Accent2 2 2 5 3" xfId="22895" xr:uid="{B4219B66-FDFD-41B9-AABC-41F5DD70DEF6}"/>
    <cellStyle name="60% - Accent2 2 2 6" xfId="9410" xr:uid="{C1217293-8467-4306-974E-C5DE194A5299}"/>
    <cellStyle name="60% - Accent2 2 2 6 2" xfId="27235" xr:uid="{71C0E444-2D81-435B-A0CF-1EA758173AD9}"/>
    <cellStyle name="60% - Accent2 2 2 7" xfId="18735" xr:uid="{A4C73272-5457-446C-9D3D-CBD19A256978}"/>
    <cellStyle name="60% - Accent2 2 3" xfId="1121" xr:uid="{6A40E37E-F79D-44E1-8A35-6E03E7EA5721}"/>
    <cellStyle name="60% - Accent2 2 3 2" xfId="2227" xr:uid="{6209152B-0F18-40EF-A4E8-A062DEE78091}"/>
    <cellStyle name="60% - Accent2 2 3 2 2" xfId="4307" xr:uid="{31398BC7-83DA-4B12-B1AF-7CABEA2D6955}"/>
    <cellStyle name="60% - Accent2 2 3 2 2 2" xfId="8467" xr:uid="{D6C033FC-E681-4442-876A-4B941C9A7FFA}"/>
    <cellStyle name="60% - Accent2 2 3 2 2 2 2" xfId="17050" xr:uid="{A80EB146-89E5-4EE2-95D7-9E43FB6774A4}"/>
    <cellStyle name="60% - Accent2 2 3 2 2 2 2 2" xfId="34875" xr:uid="{C0589D40-B726-41F3-AE31-E15861E64800}"/>
    <cellStyle name="60% - Accent2 2 3 2 2 2 3" xfId="26375" xr:uid="{5344727F-094F-4689-B6E6-BE74AEAA2FDB}"/>
    <cellStyle name="60% - Accent2 2 3 2 2 3" xfId="12890" xr:uid="{0B2C5AFC-7A04-48D4-B801-BE0922CA7E74}"/>
    <cellStyle name="60% - Accent2 2 3 2 2 3 2" xfId="30715" xr:uid="{088A8BE7-C645-46CC-B80D-ADAB6F45B47F}"/>
    <cellStyle name="60% - Accent2 2 3 2 2 4" xfId="22215" xr:uid="{E107697C-A671-4F97-B820-A4B268915D20}"/>
    <cellStyle name="60% - Accent2 2 3 2 3" xfId="6387" xr:uid="{F78E7A6E-3C5F-4541-8A88-5BCA36B15951}"/>
    <cellStyle name="60% - Accent2 2 3 2 3 2" xfId="14970" xr:uid="{EED538FF-7D6F-4697-922B-AE4BFF0C11C9}"/>
    <cellStyle name="60% - Accent2 2 3 2 3 2 2" xfId="32795" xr:uid="{2EAAD7E1-E973-47CA-B509-C607F72F2BCE}"/>
    <cellStyle name="60% - Accent2 2 3 2 3 3" xfId="24295" xr:uid="{F711CACE-8411-4B81-AC08-822B32A023E1}"/>
    <cellStyle name="60% - Accent2 2 3 2 4" xfId="10810" xr:uid="{4EBCB515-9A0A-4924-906F-5639F47F032E}"/>
    <cellStyle name="60% - Accent2 2 3 2 4 2" xfId="28635" xr:uid="{A8E16ADA-4D94-47EA-8168-4B74C93EB833}"/>
    <cellStyle name="60% - Accent2 2 3 2 5" xfId="20135" xr:uid="{B60BC4E7-D924-4ABA-96E5-600081C86419}"/>
    <cellStyle name="60% - Accent2 2 3 3" xfId="3327" xr:uid="{9B69A0D7-3F1A-4B77-930B-6304424D748D}"/>
    <cellStyle name="60% - Accent2 2 3 3 2" xfId="7487" xr:uid="{C140A360-637D-4206-8294-611DB1290CF6}"/>
    <cellStyle name="60% - Accent2 2 3 3 2 2" xfId="16070" xr:uid="{593A566E-8306-40F5-BDE1-AECCAB8E0D1E}"/>
    <cellStyle name="60% - Accent2 2 3 3 2 2 2" xfId="33895" xr:uid="{076707FA-4F25-4C7A-A30C-B18AB239AB6E}"/>
    <cellStyle name="60% - Accent2 2 3 3 2 3" xfId="25395" xr:uid="{06927627-43DD-4507-8F9B-04C6FD05D453}"/>
    <cellStyle name="60% - Accent2 2 3 3 3" xfId="11910" xr:uid="{D793B495-536F-495A-8BAB-BCA67CAD28C0}"/>
    <cellStyle name="60% - Accent2 2 3 3 3 2" xfId="29735" xr:uid="{C55064BC-664D-4C9E-BCEE-864215799929}"/>
    <cellStyle name="60% - Accent2 2 3 3 4" xfId="21235" xr:uid="{6347F214-8995-4CC1-8730-DFA39228D65E}"/>
    <cellStyle name="60% - Accent2 2 3 4" xfId="5407" xr:uid="{D37D384D-FE91-4D5A-92B6-46F051FC7913}"/>
    <cellStyle name="60% - Accent2 2 3 4 2" xfId="13990" xr:uid="{4B4F5BA0-843C-4376-8548-72590D351A00}"/>
    <cellStyle name="60% - Accent2 2 3 4 2 2" xfId="31815" xr:uid="{2C575A0F-182D-456D-B3AC-8AD6765E77D1}"/>
    <cellStyle name="60% - Accent2 2 3 4 3" xfId="23315" xr:uid="{1BC14215-B7DC-4643-A8FC-4BB89DD9CFBB}"/>
    <cellStyle name="60% - Accent2 2 3 5" xfId="9830" xr:uid="{1336AB2F-B978-4D21-B8C3-B67576F28A30}"/>
    <cellStyle name="60% - Accent2 2 3 5 2" xfId="27655" xr:uid="{E7D4C447-AD87-4D72-B014-583EB587AC9F}"/>
    <cellStyle name="60% - Accent2 2 3 6" xfId="19155" xr:uid="{3329E654-9DB2-4164-90F5-CB2F09451E2C}"/>
    <cellStyle name="60% - Accent2 2 4" xfId="1747" xr:uid="{D7815D81-570D-4C9E-9E50-9394B751D8BD}"/>
    <cellStyle name="60% - Accent2 2 4 2" xfId="3827" xr:uid="{BBC028D0-2491-4381-A63B-2C0B1FBFC0F8}"/>
    <cellStyle name="60% - Accent2 2 4 2 2" xfId="7987" xr:uid="{3F7C7AE3-D954-415B-9ED0-8B3C401953A5}"/>
    <cellStyle name="60% - Accent2 2 4 2 2 2" xfId="16570" xr:uid="{DBC3DC8A-D4FE-4423-838B-D323B069BC0D}"/>
    <cellStyle name="60% - Accent2 2 4 2 2 2 2" xfId="34395" xr:uid="{BDE9A396-3426-414A-B9B9-292FA8AE602B}"/>
    <cellStyle name="60% - Accent2 2 4 2 2 3" xfId="25895" xr:uid="{77A958E4-2B28-4D68-A457-F495DCDE588F}"/>
    <cellStyle name="60% - Accent2 2 4 2 3" xfId="12410" xr:uid="{58C90991-1E23-4776-B4A1-95D8E67AEB7B}"/>
    <cellStyle name="60% - Accent2 2 4 2 3 2" xfId="30235" xr:uid="{A0485EB1-B17C-4129-ABA6-2012C13F7580}"/>
    <cellStyle name="60% - Accent2 2 4 2 4" xfId="21735" xr:uid="{D18F9182-A0E1-4A3A-B154-9FCFAB783A04}"/>
    <cellStyle name="60% - Accent2 2 4 3" xfId="5907" xr:uid="{D96C4C48-81C0-46E0-B498-F70E2D6E5779}"/>
    <cellStyle name="60% - Accent2 2 4 3 2" xfId="14490" xr:uid="{5562F2B4-0D51-4C89-B025-6FBE8EA8EBE4}"/>
    <cellStyle name="60% - Accent2 2 4 3 2 2" xfId="32315" xr:uid="{56C6C55B-A76D-4ED3-84C1-B7CFA9769730}"/>
    <cellStyle name="60% - Accent2 2 4 3 3" xfId="23815" xr:uid="{C1D87B05-45E7-44A0-81D8-96A88F0FC634}"/>
    <cellStyle name="60% - Accent2 2 4 4" xfId="10330" xr:uid="{9156CC79-36F4-404F-AA98-3F8994857364}"/>
    <cellStyle name="60% - Accent2 2 4 4 2" xfId="28155" xr:uid="{F1671A43-E8C5-4FAA-B1A9-2F1309EC4BFB}"/>
    <cellStyle name="60% - Accent2 2 4 5" xfId="19655" xr:uid="{5C5B14A1-E18E-4683-8D60-0EF012390D96}"/>
    <cellStyle name="60% - Accent2 2 5" xfId="2847" xr:uid="{10ED5A24-D122-456C-B549-019DD182BDAA}"/>
    <cellStyle name="60% - Accent2 2 5 2" xfId="7007" xr:uid="{F78C7285-B74A-42A6-B8B8-58F856D7BE6D}"/>
    <cellStyle name="60% - Accent2 2 5 2 2" xfId="15590" xr:uid="{D88E5D39-106F-42A5-8B43-1ECF59600405}"/>
    <cellStyle name="60% - Accent2 2 5 2 2 2" xfId="33415" xr:uid="{F27B5981-C6F0-41CB-9176-AF9E52359CDA}"/>
    <cellStyle name="60% - Accent2 2 5 2 3" xfId="24915" xr:uid="{5AB4D2D2-735F-4AB1-8A5A-FE2BD98166DB}"/>
    <cellStyle name="60% - Accent2 2 5 3" xfId="11430" xr:uid="{DB47EBFD-26DB-4A83-9692-E2C11F69D0CE}"/>
    <cellStyle name="60% - Accent2 2 5 3 2" xfId="29255" xr:uid="{C5BF9663-4415-44E6-996C-83AF5F92FFA6}"/>
    <cellStyle name="60% - Accent2 2 5 4" xfId="20755" xr:uid="{CD0C894A-BA66-4C7F-A0C9-92FA21283D4C}"/>
    <cellStyle name="60% - Accent2 2 6" xfId="4927" xr:uid="{69FD2E1F-BDE9-4C5B-9B4D-E78DA3C7F843}"/>
    <cellStyle name="60% - Accent2 2 6 2" xfId="13510" xr:uid="{2F927424-2036-406B-8CC5-520956F645A7}"/>
    <cellStyle name="60% - Accent2 2 6 2 2" xfId="31335" xr:uid="{47DEE39F-ABC4-48F6-AB5D-6A69EFFAAB01}"/>
    <cellStyle name="60% - Accent2 2 6 3" xfId="22835" xr:uid="{651672A6-99DC-4FD0-A01F-CDEC8D5E8E58}"/>
    <cellStyle name="60% - Accent2 2 7" xfId="9350" xr:uid="{EF23A4AF-7D18-4B28-AA46-9D4486FA0AF5}"/>
    <cellStyle name="60% - Accent2 2 7 2" xfId="27175" xr:uid="{63D23052-1072-4D78-8B67-5A02188198B2}"/>
    <cellStyle name="60% - Accent2 2 8" xfId="18675" xr:uid="{B39C7F78-D307-44C1-ABD5-7E813B26DB43}"/>
    <cellStyle name="60% - Accent2 20" xfId="1041" xr:uid="{868DEBE4-55DF-4818-9F1A-48587CC8783A}"/>
    <cellStyle name="60% - Accent2 20 2" xfId="1647" xr:uid="{5F50E3D0-A472-4A20-9985-8022EC48EED1}"/>
    <cellStyle name="60% - Accent2 20 2 2" xfId="2627" xr:uid="{FE48FAA9-BE49-4219-99B2-7AD15CC9A44F}"/>
    <cellStyle name="60% - Accent2 20 2 2 2" xfId="4707" xr:uid="{C8C5EEE8-C922-459D-A57F-284ED1B82C3E}"/>
    <cellStyle name="60% - Accent2 20 2 2 2 2" xfId="8867" xr:uid="{23D7F0FF-E3AA-4B84-ADD9-4B570CAB7DC4}"/>
    <cellStyle name="60% - Accent2 20 2 2 2 2 2" xfId="17450" xr:uid="{32065A09-A03D-4BF8-B3C1-211D43DA15EA}"/>
    <cellStyle name="60% - Accent2 20 2 2 2 2 2 2" xfId="35275" xr:uid="{CE7E0D21-F0AA-43D7-A6D1-12EC202EEB29}"/>
    <cellStyle name="60% - Accent2 20 2 2 2 2 3" xfId="26775" xr:uid="{E744C3D9-296F-4C0A-ACB2-B7220154D33E}"/>
    <cellStyle name="60% - Accent2 20 2 2 2 3" xfId="13290" xr:uid="{4F9E2CC9-38CD-4446-89D9-D64C467C2F09}"/>
    <cellStyle name="60% - Accent2 20 2 2 2 3 2" xfId="31115" xr:uid="{9CA5C912-688E-445E-8875-9A0CF200AEDB}"/>
    <cellStyle name="60% - Accent2 20 2 2 2 4" xfId="22615" xr:uid="{1C1B5820-DDA0-4297-9EF1-CAE33084F7AD}"/>
    <cellStyle name="60% - Accent2 20 2 2 3" xfId="6787" xr:uid="{05DC8A24-6E5B-4F65-8C3B-2E3E2D002BFF}"/>
    <cellStyle name="60% - Accent2 20 2 2 3 2" xfId="15370" xr:uid="{8AA66EB2-AD67-492C-A80F-05AD68EB9F1F}"/>
    <cellStyle name="60% - Accent2 20 2 2 3 2 2" xfId="33195" xr:uid="{8A92AA27-0C37-4121-A958-B12C205B5937}"/>
    <cellStyle name="60% - Accent2 20 2 2 3 3" xfId="24695" xr:uid="{D03E3FA4-B7F5-4BCA-9DD4-66AA14B549B0}"/>
    <cellStyle name="60% - Accent2 20 2 2 4" xfId="11210" xr:uid="{33405C1C-08A7-48CF-9203-A247B23436CC}"/>
    <cellStyle name="60% - Accent2 20 2 2 4 2" xfId="29035" xr:uid="{A95B07B4-09D6-487D-9863-5A614378A9D1}"/>
    <cellStyle name="60% - Accent2 20 2 2 5" xfId="20535" xr:uid="{19481D64-CC5F-4A4B-8CAA-C05CAF52CEC8}"/>
    <cellStyle name="60% - Accent2 20 2 3" xfId="3727" xr:uid="{08857D3A-1ED0-40B9-A504-CBAE9F440A00}"/>
    <cellStyle name="60% - Accent2 20 2 3 2" xfId="7887" xr:uid="{E7DC0A0A-D50B-4A8A-841E-82E4C57A2D35}"/>
    <cellStyle name="60% - Accent2 20 2 3 2 2" xfId="16470" xr:uid="{FF0D9B20-26C9-4C00-8492-9672F8F5860B}"/>
    <cellStyle name="60% - Accent2 20 2 3 2 2 2" xfId="34295" xr:uid="{B8C51853-52D4-40A1-9AF5-CDC79EA9A6ED}"/>
    <cellStyle name="60% - Accent2 20 2 3 2 3" xfId="25795" xr:uid="{1A0D90AB-6AEA-421F-81EE-C1124C1AC929}"/>
    <cellStyle name="60% - Accent2 20 2 3 3" xfId="12310" xr:uid="{7BFB3EA9-2608-4D4A-99D5-CB1DEAF23DC1}"/>
    <cellStyle name="60% - Accent2 20 2 3 3 2" xfId="30135" xr:uid="{B806CC5B-2819-493A-8E07-2C447E08A2C7}"/>
    <cellStyle name="60% - Accent2 20 2 3 4" xfId="21635" xr:uid="{1C0608B5-1CE7-4BB6-9D25-FBE3C8B143BA}"/>
    <cellStyle name="60% - Accent2 20 2 4" xfId="5807" xr:uid="{BAE90DCE-6804-47FE-9CB0-74CFC99DAEF5}"/>
    <cellStyle name="60% - Accent2 20 2 4 2" xfId="14390" xr:uid="{F170D6D8-111A-4D89-827D-63C05ABF1947}"/>
    <cellStyle name="60% - Accent2 20 2 4 2 2" xfId="32215" xr:uid="{F534ABEF-B4D8-4A0E-B730-648CBB4D4C9E}"/>
    <cellStyle name="60% - Accent2 20 2 4 3" xfId="23715" xr:uid="{692A18ED-08D4-4B29-B198-540828EC61FB}"/>
    <cellStyle name="60% - Accent2 20 2 5" xfId="10230" xr:uid="{C7299194-6D70-46A4-8E4E-A35FE09A5954}"/>
    <cellStyle name="60% - Accent2 20 2 5 2" xfId="28055" xr:uid="{D71CB8F4-9051-496E-AEAB-70F308D3814F}"/>
    <cellStyle name="60% - Accent2 20 2 6" xfId="19555" xr:uid="{E31B54D5-A5FB-4F10-AD1C-C987A8C1DD1A}"/>
    <cellStyle name="60% - Accent2 20 3" xfId="2147" xr:uid="{56FED26F-D0CF-4F94-B4CA-916666E588F8}"/>
    <cellStyle name="60% - Accent2 20 3 2" xfId="4227" xr:uid="{98B01699-1EA6-413A-BC10-E9FB75219256}"/>
    <cellStyle name="60% - Accent2 20 3 2 2" xfId="8387" xr:uid="{77CDDD58-B283-49CE-8D45-1767941C597E}"/>
    <cellStyle name="60% - Accent2 20 3 2 2 2" xfId="16970" xr:uid="{DE60E37F-AB88-4D0C-A834-1658A0980E0F}"/>
    <cellStyle name="60% - Accent2 20 3 2 2 2 2" xfId="34795" xr:uid="{AC842F71-50C8-4F88-A682-9D35DB523FAB}"/>
    <cellStyle name="60% - Accent2 20 3 2 2 3" xfId="26295" xr:uid="{614C3DAB-3EFA-4C80-8A9E-1418FDC96872}"/>
    <cellStyle name="60% - Accent2 20 3 2 3" xfId="12810" xr:uid="{DD7716FF-1C2F-4577-82E1-1D2AE2634FE8}"/>
    <cellStyle name="60% - Accent2 20 3 2 3 2" xfId="30635" xr:uid="{CA7DE92A-1A64-4E31-8A84-D0B9F536B22F}"/>
    <cellStyle name="60% - Accent2 20 3 2 4" xfId="22135" xr:uid="{8B8225DB-40AD-4386-9C12-2452DAB8AAFA}"/>
    <cellStyle name="60% - Accent2 20 3 3" xfId="6307" xr:uid="{C8ED342E-FD8D-4C4C-A659-BE60E78C4C2E}"/>
    <cellStyle name="60% - Accent2 20 3 3 2" xfId="14890" xr:uid="{F7537A66-DAC9-4430-B13F-0E83595C697E}"/>
    <cellStyle name="60% - Accent2 20 3 3 2 2" xfId="32715" xr:uid="{C8879C00-513C-465D-AC0F-4F27BBEC40F0}"/>
    <cellStyle name="60% - Accent2 20 3 3 3" xfId="24215" xr:uid="{6AC1FFAB-25FA-47C5-BD40-F0235F07B910}"/>
    <cellStyle name="60% - Accent2 20 3 4" xfId="10730" xr:uid="{5017397B-8881-4E46-87D1-9E799B0E5013}"/>
    <cellStyle name="60% - Accent2 20 3 4 2" xfId="28555" xr:uid="{6E6055B1-F8EE-4FF1-8C07-901F4AB10A94}"/>
    <cellStyle name="60% - Accent2 20 3 5" xfId="20055" xr:uid="{8A7E062C-E7F9-4472-A212-2FB80B457F21}"/>
    <cellStyle name="60% - Accent2 20 4" xfId="3247" xr:uid="{991ADDFD-1C5F-4238-9D9E-DA93BA5BB03C}"/>
    <cellStyle name="60% - Accent2 20 4 2" xfId="7407" xr:uid="{52F21BEA-0AE0-4BF0-98E9-DF723962118E}"/>
    <cellStyle name="60% - Accent2 20 4 2 2" xfId="15990" xr:uid="{71669667-99D7-410D-980C-5CCE698339B5}"/>
    <cellStyle name="60% - Accent2 20 4 2 2 2" xfId="33815" xr:uid="{51D28464-ED0F-4925-8577-F7285FB6D52D}"/>
    <cellStyle name="60% - Accent2 20 4 2 3" xfId="25315" xr:uid="{D67CEA8A-C4F1-4300-8ACA-36902C3C983E}"/>
    <cellStyle name="60% - Accent2 20 4 3" xfId="11830" xr:uid="{9E41C5F3-B8B3-48E1-9C9B-55B2948A0A71}"/>
    <cellStyle name="60% - Accent2 20 4 3 2" xfId="29655" xr:uid="{CA688824-AEF7-4A36-BB27-CDA2C89AD337}"/>
    <cellStyle name="60% - Accent2 20 4 4" xfId="21155" xr:uid="{DF864624-1606-4544-8DBF-B96AD2C2F614}"/>
    <cellStyle name="60% - Accent2 20 5" xfId="5327" xr:uid="{C919FB36-B24A-4941-9B40-7D50BB74B3D6}"/>
    <cellStyle name="60% - Accent2 20 5 2" xfId="13910" xr:uid="{927529B5-030B-43CB-B99F-4790B13825C3}"/>
    <cellStyle name="60% - Accent2 20 5 2 2" xfId="31735" xr:uid="{AA8A1744-7370-4AD0-BAE1-F8CA35F69776}"/>
    <cellStyle name="60% - Accent2 20 5 3" xfId="23235" xr:uid="{934653CA-0862-464F-B566-8B99E7D304AD}"/>
    <cellStyle name="60% - Accent2 20 6" xfId="9750" xr:uid="{792DF5E4-6E37-4603-889B-B91A9A9BC6B3}"/>
    <cellStyle name="60% - Accent2 20 6 2" xfId="27575" xr:uid="{75B565F8-B811-41CE-89AD-93FD908484F5}"/>
    <cellStyle name="60% - Accent2 20 7" xfId="19075" xr:uid="{1F32800D-0ECD-49E3-95D6-78E40DF42A62}"/>
    <cellStyle name="60% - Accent2 200" xfId="38136" xr:uid="{FEACF140-FBC2-4D64-BA9E-D6BC8E38B94A}"/>
    <cellStyle name="60% - Accent2 201" xfId="38156" xr:uid="{17670304-B626-4A3A-9014-2E237E7BA21C}"/>
    <cellStyle name="60% - Accent2 202" xfId="38176" xr:uid="{6D7CC09C-A6BF-455C-8C1C-E5DAB0351C4A}"/>
    <cellStyle name="60% - Accent2 203" xfId="38196" xr:uid="{CBD086A0-2971-4CCC-9B83-96065C9AB78F}"/>
    <cellStyle name="60% - Accent2 204" xfId="38216" xr:uid="{3402EF7C-235E-4F9E-95C1-9C907A6F5611}"/>
    <cellStyle name="60% - Accent2 205" xfId="38236" xr:uid="{7B2CD380-67F7-4911-A6E8-ACEAEFE879E6}"/>
    <cellStyle name="60% - Accent2 206" xfId="38256" xr:uid="{AF5C9BA8-B624-4FF3-ACE8-4BD934ECC48A}"/>
    <cellStyle name="60% - Accent2 207" xfId="38276" xr:uid="{9B291837-D262-4FCD-BEAD-0F13C3924D2D}"/>
    <cellStyle name="60% - Accent2 208" xfId="38296" xr:uid="{8800C734-EA16-4C43-87A8-7892A699873E}"/>
    <cellStyle name="60% - Accent2 209" xfId="38316" xr:uid="{509E7A04-493A-46BC-AB3E-EB987042A6B8}"/>
    <cellStyle name="60% - Accent2 21" xfId="1061" xr:uid="{C3FCDCF5-A3BB-43A5-A35C-A8636651A447}"/>
    <cellStyle name="60% - Accent2 21 2" xfId="1667" xr:uid="{3ED41079-8CDD-4A8E-ACD0-659C921695EB}"/>
    <cellStyle name="60% - Accent2 21 2 2" xfId="2647" xr:uid="{C861152B-24D4-4157-B559-F8085A09A256}"/>
    <cellStyle name="60% - Accent2 21 2 2 2" xfId="4727" xr:uid="{F82BC578-347C-440F-BDCC-2359044D6BED}"/>
    <cellStyle name="60% - Accent2 21 2 2 2 2" xfId="8887" xr:uid="{EF6C8277-97C0-494C-AC9D-03F8BB082688}"/>
    <cellStyle name="60% - Accent2 21 2 2 2 2 2" xfId="17470" xr:uid="{711E2031-46D7-4805-B8F6-6B900AF49B3A}"/>
    <cellStyle name="60% - Accent2 21 2 2 2 2 2 2" xfId="35295" xr:uid="{17E6546E-F273-4F21-A051-0E94D6672138}"/>
    <cellStyle name="60% - Accent2 21 2 2 2 2 3" xfId="26795" xr:uid="{1B0DD1DD-932B-4B71-8427-4829ABCEC104}"/>
    <cellStyle name="60% - Accent2 21 2 2 2 3" xfId="13310" xr:uid="{8978DBDA-BF9A-4B37-85E6-A5FAC07B862F}"/>
    <cellStyle name="60% - Accent2 21 2 2 2 3 2" xfId="31135" xr:uid="{81203E96-7B65-44F5-AD61-2354DF08F4A0}"/>
    <cellStyle name="60% - Accent2 21 2 2 2 4" xfId="22635" xr:uid="{042E9C2A-12FB-44FE-BC14-84661D1F43D3}"/>
    <cellStyle name="60% - Accent2 21 2 2 3" xfId="6807" xr:uid="{90B25445-7AFC-4888-973F-22C73433BA8A}"/>
    <cellStyle name="60% - Accent2 21 2 2 3 2" xfId="15390" xr:uid="{37241808-4F93-4A88-9BE3-B4BABB86233A}"/>
    <cellStyle name="60% - Accent2 21 2 2 3 2 2" xfId="33215" xr:uid="{F0F3760A-97BE-4595-820A-FC03C3020B89}"/>
    <cellStyle name="60% - Accent2 21 2 2 3 3" xfId="24715" xr:uid="{49EAE925-228D-4BF0-8EA3-D1A3D1A6E7D9}"/>
    <cellStyle name="60% - Accent2 21 2 2 4" xfId="11230" xr:uid="{FB4A525D-F2BE-4B43-A1DD-368B1FB60D4A}"/>
    <cellStyle name="60% - Accent2 21 2 2 4 2" xfId="29055" xr:uid="{94D7D94D-104C-4441-B669-284D26AFD62C}"/>
    <cellStyle name="60% - Accent2 21 2 2 5" xfId="20555" xr:uid="{D38FED9C-AEC6-498C-B627-203647248E5C}"/>
    <cellStyle name="60% - Accent2 21 2 3" xfId="3747" xr:uid="{306C0629-44A9-4336-84D7-0B206FCED704}"/>
    <cellStyle name="60% - Accent2 21 2 3 2" xfId="7907" xr:uid="{E52F3553-BF34-4FF2-B83F-28411472006C}"/>
    <cellStyle name="60% - Accent2 21 2 3 2 2" xfId="16490" xr:uid="{22DF4F4D-A88F-40B3-97F6-1803533A4843}"/>
    <cellStyle name="60% - Accent2 21 2 3 2 2 2" xfId="34315" xr:uid="{135AD7E1-2EE5-42C5-87C8-6C336361D1E7}"/>
    <cellStyle name="60% - Accent2 21 2 3 2 3" xfId="25815" xr:uid="{0B5A6A1B-ED26-49F0-8420-D3D034BF8458}"/>
    <cellStyle name="60% - Accent2 21 2 3 3" xfId="12330" xr:uid="{A1DB3A49-0624-4609-A6A7-64848E36C4CB}"/>
    <cellStyle name="60% - Accent2 21 2 3 3 2" xfId="30155" xr:uid="{5F85FD0D-732A-40F0-BBE4-EBFD3F65C33D}"/>
    <cellStyle name="60% - Accent2 21 2 3 4" xfId="21655" xr:uid="{E5AD76B4-E389-46AF-8EA7-90EA4419BCDE}"/>
    <cellStyle name="60% - Accent2 21 2 4" xfId="5827" xr:uid="{5C6B7269-4973-449D-9408-75265A0877E6}"/>
    <cellStyle name="60% - Accent2 21 2 4 2" xfId="14410" xr:uid="{CACD5AF6-ABE1-46EE-96AE-1ED81BADA5BC}"/>
    <cellStyle name="60% - Accent2 21 2 4 2 2" xfId="32235" xr:uid="{DFECDBF4-CC71-43F1-B970-94DF4CC466C7}"/>
    <cellStyle name="60% - Accent2 21 2 4 3" xfId="23735" xr:uid="{A84A130A-5BC9-4441-9FBB-509FE31EB826}"/>
    <cellStyle name="60% - Accent2 21 2 5" xfId="10250" xr:uid="{53D6B038-4062-410A-BCFA-D690F875AABC}"/>
    <cellStyle name="60% - Accent2 21 2 5 2" xfId="28075" xr:uid="{29A94C43-7CC3-4940-A6EF-E260FD3BD3E1}"/>
    <cellStyle name="60% - Accent2 21 2 6" xfId="19575" xr:uid="{FF5363E8-48E3-44E8-B76F-47427E90AC52}"/>
    <cellStyle name="60% - Accent2 21 3" xfId="2167" xr:uid="{3A6B1895-D066-4A11-A394-AF1719FC6D9D}"/>
    <cellStyle name="60% - Accent2 21 3 2" xfId="4247" xr:uid="{EDF5A7C9-F6C3-4291-9DBB-674267A18165}"/>
    <cellStyle name="60% - Accent2 21 3 2 2" xfId="8407" xr:uid="{CE4DFE36-AC6C-4F79-A453-21D6929C98FA}"/>
    <cellStyle name="60% - Accent2 21 3 2 2 2" xfId="16990" xr:uid="{CF8CBC18-47C5-4468-8628-8D141399C968}"/>
    <cellStyle name="60% - Accent2 21 3 2 2 2 2" xfId="34815" xr:uid="{00E36E50-C7F1-4036-9041-13F7BA246BFC}"/>
    <cellStyle name="60% - Accent2 21 3 2 2 3" xfId="26315" xr:uid="{47C3F61A-1B70-400E-86F0-FFD777255485}"/>
    <cellStyle name="60% - Accent2 21 3 2 3" xfId="12830" xr:uid="{BBD85CC5-86A8-4080-A5C2-99D7101679D9}"/>
    <cellStyle name="60% - Accent2 21 3 2 3 2" xfId="30655" xr:uid="{975AE5C3-4A7C-4BE9-817E-B8778F2E0FB6}"/>
    <cellStyle name="60% - Accent2 21 3 2 4" xfId="22155" xr:uid="{0ECE5638-735F-45EB-AD95-8A5B5D2A29BC}"/>
    <cellStyle name="60% - Accent2 21 3 3" xfId="6327" xr:uid="{0E1B0271-C3EC-4DA4-A62C-B4D8E1FB1E61}"/>
    <cellStyle name="60% - Accent2 21 3 3 2" xfId="14910" xr:uid="{087F4966-119E-459B-98F9-4BC36B23760F}"/>
    <cellStyle name="60% - Accent2 21 3 3 2 2" xfId="32735" xr:uid="{FBD15B6A-084F-46C5-A95C-11B443685F60}"/>
    <cellStyle name="60% - Accent2 21 3 3 3" xfId="24235" xr:uid="{55EA9AD5-FBF3-4C93-952D-B2C034EA7DD8}"/>
    <cellStyle name="60% - Accent2 21 3 4" xfId="10750" xr:uid="{3533B986-FFFC-430F-A331-F072B0123EBD}"/>
    <cellStyle name="60% - Accent2 21 3 4 2" xfId="28575" xr:uid="{2E6D04FC-B8C2-42B5-A338-FA2645BA9E16}"/>
    <cellStyle name="60% - Accent2 21 3 5" xfId="20075" xr:uid="{A3FCED95-054E-4265-8FED-5F532E871C30}"/>
    <cellStyle name="60% - Accent2 21 4" xfId="3267" xr:uid="{B022C561-0A0C-48E7-9FBC-4FDBA25F0087}"/>
    <cellStyle name="60% - Accent2 21 4 2" xfId="7427" xr:uid="{CC2AE0BE-DC21-4B49-8F7A-4FBE387F63FA}"/>
    <cellStyle name="60% - Accent2 21 4 2 2" xfId="16010" xr:uid="{E0DF5192-91EB-4C43-B083-CA4B80174C00}"/>
    <cellStyle name="60% - Accent2 21 4 2 2 2" xfId="33835" xr:uid="{8A3FC27A-37B6-44AF-9F41-D839E78E47BF}"/>
    <cellStyle name="60% - Accent2 21 4 2 3" xfId="25335" xr:uid="{7AB1B300-9A89-4CD1-8ADF-4A705EA5B8B9}"/>
    <cellStyle name="60% - Accent2 21 4 3" xfId="11850" xr:uid="{3D2D4A65-578B-4D49-95FE-6BB02E066835}"/>
    <cellStyle name="60% - Accent2 21 4 3 2" xfId="29675" xr:uid="{503DD072-D428-42C6-A345-95381109A250}"/>
    <cellStyle name="60% - Accent2 21 4 4" xfId="21175" xr:uid="{6BD22B30-FAEB-4FB2-99DB-BBBD2A764BD5}"/>
    <cellStyle name="60% - Accent2 21 5" xfId="5347" xr:uid="{BD2BF8C4-D2CA-40D3-9581-B2148A2DB37C}"/>
    <cellStyle name="60% - Accent2 21 5 2" xfId="13930" xr:uid="{8054F014-8235-45CD-8F26-A535300BF9DA}"/>
    <cellStyle name="60% - Accent2 21 5 2 2" xfId="31755" xr:uid="{23A097AF-F4FE-4C74-BE8A-AFAFB5446751}"/>
    <cellStyle name="60% - Accent2 21 5 3" xfId="23255" xr:uid="{E1643BD7-437A-4E96-B39F-211A3D142451}"/>
    <cellStyle name="60% - Accent2 21 6" xfId="9770" xr:uid="{3999CE55-9CE6-4099-B140-7E12EAB8D42C}"/>
    <cellStyle name="60% - Accent2 21 6 2" xfId="27595" xr:uid="{1EE86402-4205-4076-84EA-DE8F5A34E20F}"/>
    <cellStyle name="60% - Accent2 21 7" xfId="19095" xr:uid="{CF4BAF01-0BD9-4D9C-93D3-6A506FD8F498}"/>
    <cellStyle name="60% - Accent2 210" xfId="38336" xr:uid="{BC2262B5-00AA-4CC4-8C9F-C6E66F1474E7}"/>
    <cellStyle name="60% - Accent2 211" xfId="38356" xr:uid="{EC3E9B73-DC00-417C-BFC8-A6445D2D8DC8}"/>
    <cellStyle name="60% - Accent2 212" xfId="38376" xr:uid="{A482409B-F2ED-44EA-9047-44D0899AAC8C}"/>
    <cellStyle name="60% - Accent2 213" xfId="38396" xr:uid="{DA741FCC-1EC8-4876-85A7-01AF2DA46F3C}"/>
    <cellStyle name="60% - Accent2 214" xfId="38416" xr:uid="{B68F12D6-589E-4661-A341-38DBACB40854}"/>
    <cellStyle name="60% - Accent2 215" xfId="38436" xr:uid="{21745984-3D45-4E44-8384-479BE4DC5D60}"/>
    <cellStyle name="60% - Accent2 216" xfId="38456" xr:uid="{A5480F9E-68EA-4512-A16D-C743A67F0159}"/>
    <cellStyle name="60% - Accent2 217" xfId="38476" xr:uid="{1FE1CF9F-90C3-4D18-84D0-97E91957CA19}"/>
    <cellStyle name="60% - Accent2 218" xfId="38496" xr:uid="{823C550A-6074-4B72-9B78-D9BEEE70E9A5}"/>
    <cellStyle name="60% - Accent2 219" xfId="38516" xr:uid="{4147F381-D91C-47BF-AB93-5016E7DB5664}"/>
    <cellStyle name="60% - Accent2 22" xfId="1081" xr:uid="{A0C33F1D-FD47-416F-A538-D8F0A82B31A6}"/>
    <cellStyle name="60% - Accent2 22 2" xfId="1687" xr:uid="{811FE511-A128-4E4F-B1F4-F98D8EDA28E2}"/>
    <cellStyle name="60% - Accent2 22 2 2" xfId="2667" xr:uid="{F679E13E-A7C2-4E39-A047-C3ABFC42CF55}"/>
    <cellStyle name="60% - Accent2 22 2 2 2" xfId="4747" xr:uid="{77910DE7-C3EE-4F8F-83E6-9C03DA9D7D11}"/>
    <cellStyle name="60% - Accent2 22 2 2 2 2" xfId="8907" xr:uid="{8A37ED99-6F2F-4423-8D95-32E19406EB33}"/>
    <cellStyle name="60% - Accent2 22 2 2 2 2 2" xfId="17490" xr:uid="{81D6732E-974E-43B8-9DBD-1CE3A37034E5}"/>
    <cellStyle name="60% - Accent2 22 2 2 2 2 2 2" xfId="35315" xr:uid="{12A865A2-9A1F-4B5A-A4B5-F320AC3E67BC}"/>
    <cellStyle name="60% - Accent2 22 2 2 2 2 3" xfId="26815" xr:uid="{0724BAE5-B638-450C-99ED-CE8AD038500C}"/>
    <cellStyle name="60% - Accent2 22 2 2 2 3" xfId="13330" xr:uid="{9B0C364A-916E-4CF4-8F2D-588CEBD77F80}"/>
    <cellStyle name="60% - Accent2 22 2 2 2 3 2" xfId="31155" xr:uid="{184D154E-E690-49A7-8E9E-D60F1689E1D0}"/>
    <cellStyle name="60% - Accent2 22 2 2 2 4" xfId="22655" xr:uid="{6DC09B32-C914-4794-AE73-9DDBF435BFE4}"/>
    <cellStyle name="60% - Accent2 22 2 2 3" xfId="6827" xr:uid="{B2F99D9C-DED4-466F-9FDD-4EBD556B1D92}"/>
    <cellStyle name="60% - Accent2 22 2 2 3 2" xfId="15410" xr:uid="{50F7C70E-4CA5-4C99-B481-A97F8EC2FAE3}"/>
    <cellStyle name="60% - Accent2 22 2 2 3 2 2" xfId="33235" xr:uid="{902A4795-D2B4-44F5-A6BB-07A5DBB67603}"/>
    <cellStyle name="60% - Accent2 22 2 2 3 3" xfId="24735" xr:uid="{BA918488-2E37-41A8-95E4-D62E8895CF2C}"/>
    <cellStyle name="60% - Accent2 22 2 2 4" xfId="11250" xr:uid="{9EE26167-EF69-4B2E-B1DB-7BBABC73A2D9}"/>
    <cellStyle name="60% - Accent2 22 2 2 4 2" xfId="29075" xr:uid="{49938DB6-582D-42B0-AD71-7BDD216DE718}"/>
    <cellStyle name="60% - Accent2 22 2 2 5" xfId="20575" xr:uid="{1E188F08-EBAB-4B68-99F3-6E62FB76AAF5}"/>
    <cellStyle name="60% - Accent2 22 2 3" xfId="3767" xr:uid="{3899AEF7-F590-47E7-A6BD-04CE0F8743B5}"/>
    <cellStyle name="60% - Accent2 22 2 3 2" xfId="7927" xr:uid="{448FDF79-25A2-4C07-B934-CDEFD0B881AE}"/>
    <cellStyle name="60% - Accent2 22 2 3 2 2" xfId="16510" xr:uid="{ED73B498-8044-4333-A4E6-618826280A68}"/>
    <cellStyle name="60% - Accent2 22 2 3 2 2 2" xfId="34335" xr:uid="{6C32211A-C67F-4F59-9A64-3AA183DE61ED}"/>
    <cellStyle name="60% - Accent2 22 2 3 2 3" xfId="25835" xr:uid="{4C8EB18D-978E-44A0-9875-418B7730F28A}"/>
    <cellStyle name="60% - Accent2 22 2 3 3" xfId="12350" xr:uid="{BCE5C867-8B71-4694-B20D-8F0771F80CC4}"/>
    <cellStyle name="60% - Accent2 22 2 3 3 2" xfId="30175" xr:uid="{0D2D975A-3324-49D9-9265-DF9BD4E2C055}"/>
    <cellStyle name="60% - Accent2 22 2 3 4" xfId="21675" xr:uid="{49BD96D4-217C-43C2-9F99-7FA850E5114F}"/>
    <cellStyle name="60% - Accent2 22 2 4" xfId="5847" xr:uid="{6BE28E23-B953-42A8-B048-AE708FDD71CE}"/>
    <cellStyle name="60% - Accent2 22 2 4 2" xfId="14430" xr:uid="{FB8D5A04-39A8-4F79-AB40-0CEF774389A3}"/>
    <cellStyle name="60% - Accent2 22 2 4 2 2" xfId="32255" xr:uid="{C99BF4A9-13B1-4E3E-A907-91FC40C5BCFC}"/>
    <cellStyle name="60% - Accent2 22 2 4 3" xfId="23755" xr:uid="{725FC13C-DC3B-41F0-8A24-7F03EDC116D7}"/>
    <cellStyle name="60% - Accent2 22 2 5" xfId="10270" xr:uid="{818BDADA-3A53-4C9B-803F-8F01B3698F0B}"/>
    <cellStyle name="60% - Accent2 22 2 5 2" xfId="28095" xr:uid="{C6360050-DF36-486F-8B30-AC500A382E8D}"/>
    <cellStyle name="60% - Accent2 22 2 6" xfId="19595" xr:uid="{5C33A6CA-C41D-47B6-85D9-2BF7A2F8787E}"/>
    <cellStyle name="60% - Accent2 22 3" xfId="2187" xr:uid="{97F68C66-1DCB-4F01-9FD5-1746D2C9A5A2}"/>
    <cellStyle name="60% - Accent2 22 3 2" xfId="4267" xr:uid="{F237A07B-E969-4647-9269-0301988476E6}"/>
    <cellStyle name="60% - Accent2 22 3 2 2" xfId="8427" xr:uid="{F4648B15-99AD-4B10-AA6B-339F2289E9E0}"/>
    <cellStyle name="60% - Accent2 22 3 2 2 2" xfId="17010" xr:uid="{1185FBEA-CFFE-4AD1-AB6A-D62A7265B4E5}"/>
    <cellStyle name="60% - Accent2 22 3 2 2 2 2" xfId="34835" xr:uid="{574AB000-F791-4CD0-A7D3-BA7A16077EF2}"/>
    <cellStyle name="60% - Accent2 22 3 2 2 3" xfId="26335" xr:uid="{F95A1A17-BE0C-403F-8DCA-6227264A3DD1}"/>
    <cellStyle name="60% - Accent2 22 3 2 3" xfId="12850" xr:uid="{E2A9A9E2-BA90-480E-8C1E-53D7EB9310D1}"/>
    <cellStyle name="60% - Accent2 22 3 2 3 2" xfId="30675" xr:uid="{725CF65E-7310-476C-A0FB-6F6C358BDDC3}"/>
    <cellStyle name="60% - Accent2 22 3 2 4" xfId="22175" xr:uid="{9238DF27-4075-4A2F-AD33-621736C63291}"/>
    <cellStyle name="60% - Accent2 22 3 3" xfId="6347" xr:uid="{E1C82B48-5F31-4E11-819A-032BF3A39F57}"/>
    <cellStyle name="60% - Accent2 22 3 3 2" xfId="14930" xr:uid="{948653F4-A7F2-41E9-A5D1-6059EB012D34}"/>
    <cellStyle name="60% - Accent2 22 3 3 2 2" xfId="32755" xr:uid="{A8E159D8-CEC0-4108-AE03-CC84DF85F277}"/>
    <cellStyle name="60% - Accent2 22 3 3 3" xfId="24255" xr:uid="{C01043E3-6D1F-4CB3-9444-08110C9C02F4}"/>
    <cellStyle name="60% - Accent2 22 3 4" xfId="10770" xr:uid="{741C5EB4-331A-4411-9F76-237D9177346A}"/>
    <cellStyle name="60% - Accent2 22 3 4 2" xfId="28595" xr:uid="{11E9F2D7-66E5-4B3E-A40A-816FC76DE31D}"/>
    <cellStyle name="60% - Accent2 22 3 5" xfId="20095" xr:uid="{EAE27CA3-71A8-4653-A7B9-ED2C064D14DA}"/>
    <cellStyle name="60% - Accent2 22 4" xfId="3287" xr:uid="{17724BA7-D2F6-4E56-AFA1-A9DB11F492A8}"/>
    <cellStyle name="60% - Accent2 22 4 2" xfId="7447" xr:uid="{57B84CEF-1F23-40EF-B59D-75FCF0F6B0D8}"/>
    <cellStyle name="60% - Accent2 22 4 2 2" xfId="16030" xr:uid="{255330B3-7D1C-4EC1-A1B6-E10902C7C77F}"/>
    <cellStyle name="60% - Accent2 22 4 2 2 2" xfId="33855" xr:uid="{6F3CFB39-ED7E-4815-8960-9FBE8AD24073}"/>
    <cellStyle name="60% - Accent2 22 4 2 3" xfId="25355" xr:uid="{D24D92CE-1AFB-4CDF-9D0A-B161440759A0}"/>
    <cellStyle name="60% - Accent2 22 4 3" xfId="11870" xr:uid="{9788E63E-4937-4E10-B7B3-24F1B206EA44}"/>
    <cellStyle name="60% - Accent2 22 4 3 2" xfId="29695" xr:uid="{CAA8BD8F-AE24-4F7D-8B37-A5B33A0D7DE0}"/>
    <cellStyle name="60% - Accent2 22 4 4" xfId="21195" xr:uid="{A38B18F5-5207-43C3-8DD1-415077ED3030}"/>
    <cellStyle name="60% - Accent2 22 5" xfId="5367" xr:uid="{8C2CD964-2654-4449-A834-916E08C6CA8F}"/>
    <cellStyle name="60% - Accent2 22 5 2" xfId="13950" xr:uid="{70636E93-A28D-4B4C-9589-4A80BD0A3B5E}"/>
    <cellStyle name="60% - Accent2 22 5 2 2" xfId="31775" xr:uid="{D301243E-7737-49D5-9348-E7184E15E180}"/>
    <cellStyle name="60% - Accent2 22 5 3" xfId="23275" xr:uid="{8F07EC77-7375-4E0D-B593-5BFCE3E30A24}"/>
    <cellStyle name="60% - Accent2 22 6" xfId="9790" xr:uid="{4FA0A71E-A870-4492-9434-4FAAE14594E6}"/>
    <cellStyle name="60% - Accent2 22 6 2" xfId="27615" xr:uid="{560B99FA-59F7-475F-BFC5-DD73F1AD5525}"/>
    <cellStyle name="60% - Accent2 22 7" xfId="19115" xr:uid="{B6B82073-0DEB-4731-BA67-D777CC9B74BB}"/>
    <cellStyle name="60% - Accent2 220" xfId="38536" xr:uid="{81DA8519-5A4F-4A31-94C5-A6E13284451C}"/>
    <cellStyle name="60% - Accent2 221" xfId="38556" xr:uid="{AD49AE89-BB36-4221-99F9-A541660F88A9}"/>
    <cellStyle name="60% - Accent2 222" xfId="38576" xr:uid="{BAC2910E-29ED-49F4-AC70-66E56DBDB02F}"/>
    <cellStyle name="60% - Accent2 223" xfId="38596" xr:uid="{43DA04F9-E570-4A8C-AC4D-61AFEFA910C0}"/>
    <cellStyle name="60% - Accent2 224" xfId="38616" xr:uid="{2D7B9D33-65DF-401C-95B1-2742301066A4}"/>
    <cellStyle name="60% - Accent2 225" xfId="38636" xr:uid="{070FF774-832B-4B76-BC91-6B6B4B08C883}"/>
    <cellStyle name="60% - Accent2 226" xfId="38656" xr:uid="{75ABD24B-D9BF-4D26-A697-924668A40CEF}"/>
    <cellStyle name="60% - Accent2 227" xfId="38676" xr:uid="{9E94E14F-FA9E-4779-BFF8-2406726D494A}"/>
    <cellStyle name="60% - Accent2 228" xfId="38696" xr:uid="{ABC7095B-99CC-42AC-B5C7-67E9D7B59FC1}"/>
    <cellStyle name="60% - Accent2 229" xfId="38716" xr:uid="{D77E0162-C3EA-40CE-8194-D23F8C67D174}"/>
    <cellStyle name="60% - Accent2 23" xfId="1101" xr:uid="{548E643B-5967-4182-AFD1-D4842C633A66}"/>
    <cellStyle name="60% - Accent2 23 2" xfId="1707" xr:uid="{C92AFA71-A9F4-4CB0-A593-A0A899D37351}"/>
    <cellStyle name="60% - Accent2 23 2 2" xfId="2687" xr:uid="{EB303FED-8CF0-497C-B166-FE2FA310B50A}"/>
    <cellStyle name="60% - Accent2 23 2 2 2" xfId="4767" xr:uid="{C1E52D75-B573-4915-82AF-DEE7631CEA9F}"/>
    <cellStyle name="60% - Accent2 23 2 2 2 2" xfId="8927" xr:uid="{BAA8B1B5-FD6E-4601-AAAD-39CCD845C5A9}"/>
    <cellStyle name="60% - Accent2 23 2 2 2 2 2" xfId="17510" xr:uid="{3312E2CE-1578-4A07-BDD9-CEDD30ECCF80}"/>
    <cellStyle name="60% - Accent2 23 2 2 2 2 2 2" xfId="35335" xr:uid="{922D4C1A-0A73-4149-9208-80CCD7D44646}"/>
    <cellStyle name="60% - Accent2 23 2 2 2 2 3" xfId="26835" xr:uid="{804E9B27-DD7E-496D-A651-2C3829EA0BC9}"/>
    <cellStyle name="60% - Accent2 23 2 2 2 3" xfId="13350" xr:uid="{7230E16A-017E-4BA9-B0A8-95B4B7614905}"/>
    <cellStyle name="60% - Accent2 23 2 2 2 3 2" xfId="31175" xr:uid="{14CCF090-CA79-4A01-97DE-FE47A684A4BB}"/>
    <cellStyle name="60% - Accent2 23 2 2 2 4" xfId="22675" xr:uid="{1067AED4-F72C-4AAD-8054-076ED2409C9A}"/>
    <cellStyle name="60% - Accent2 23 2 2 3" xfId="6847" xr:uid="{6077F9D4-A622-427B-82A5-88AEC28FC98D}"/>
    <cellStyle name="60% - Accent2 23 2 2 3 2" xfId="15430" xr:uid="{40B56401-CC1B-4191-90E5-C463650265CD}"/>
    <cellStyle name="60% - Accent2 23 2 2 3 2 2" xfId="33255" xr:uid="{7AD550C1-91CD-48EE-BBE6-3A1B43BB3081}"/>
    <cellStyle name="60% - Accent2 23 2 2 3 3" xfId="24755" xr:uid="{8AE34B7A-85AB-435B-90DB-92BB6699A3D4}"/>
    <cellStyle name="60% - Accent2 23 2 2 4" xfId="11270" xr:uid="{E03752E2-A30F-411E-A9FD-28FC156513C4}"/>
    <cellStyle name="60% - Accent2 23 2 2 4 2" xfId="29095" xr:uid="{4E98D24A-60E8-419F-AB7E-A3840A227916}"/>
    <cellStyle name="60% - Accent2 23 2 2 5" xfId="20595" xr:uid="{9B3EDA81-5F59-4196-B3E9-1E2676F03276}"/>
    <cellStyle name="60% - Accent2 23 2 3" xfId="3787" xr:uid="{745492F6-715B-41AA-8C28-FECB935B2601}"/>
    <cellStyle name="60% - Accent2 23 2 3 2" xfId="7947" xr:uid="{635BE59B-704B-400B-B73B-C84D3EAD7222}"/>
    <cellStyle name="60% - Accent2 23 2 3 2 2" xfId="16530" xr:uid="{576E64EA-3FDA-400F-B16D-4EB3522ED69A}"/>
    <cellStyle name="60% - Accent2 23 2 3 2 2 2" xfId="34355" xr:uid="{B754CA68-6466-4228-B1BA-618501453860}"/>
    <cellStyle name="60% - Accent2 23 2 3 2 3" xfId="25855" xr:uid="{D5D9E703-B0F0-4FE0-9FA1-09BD0A02A377}"/>
    <cellStyle name="60% - Accent2 23 2 3 3" xfId="12370" xr:uid="{46C11195-DE72-423A-AF46-5EF2769467AC}"/>
    <cellStyle name="60% - Accent2 23 2 3 3 2" xfId="30195" xr:uid="{FBC70D14-ED9F-4E8C-AAEE-6E992FA87E36}"/>
    <cellStyle name="60% - Accent2 23 2 3 4" xfId="21695" xr:uid="{E42F1625-AAA7-4B26-BF7F-661F41964209}"/>
    <cellStyle name="60% - Accent2 23 2 4" xfId="5867" xr:uid="{A4503E4C-F650-4CBD-BA28-A43F98284B88}"/>
    <cellStyle name="60% - Accent2 23 2 4 2" xfId="14450" xr:uid="{123EF4C4-DBBD-4B65-90D2-BF16CBBA7FD5}"/>
    <cellStyle name="60% - Accent2 23 2 4 2 2" xfId="32275" xr:uid="{270B6642-AE79-482C-81D8-9FB1AC0499A3}"/>
    <cellStyle name="60% - Accent2 23 2 4 3" xfId="23775" xr:uid="{69A562B5-2819-4C8D-AA5C-2479F2638566}"/>
    <cellStyle name="60% - Accent2 23 2 5" xfId="10290" xr:uid="{006C5776-AC64-497B-80F5-84F696B30247}"/>
    <cellStyle name="60% - Accent2 23 2 5 2" xfId="28115" xr:uid="{C74E4B51-F572-40A7-855B-DD42BB6A5F17}"/>
    <cellStyle name="60% - Accent2 23 2 6" xfId="19615" xr:uid="{EC2481C1-C476-4186-85C9-5337F9270598}"/>
    <cellStyle name="60% - Accent2 23 3" xfId="2207" xr:uid="{C983EE27-0BDC-40BD-BB5B-6C45DFD4B981}"/>
    <cellStyle name="60% - Accent2 23 3 2" xfId="4287" xr:uid="{988C6C4F-DDB0-4728-9BAE-5716CBFD43FF}"/>
    <cellStyle name="60% - Accent2 23 3 2 2" xfId="8447" xr:uid="{A15077ED-8A51-40C2-BDEB-DA3F4BD09727}"/>
    <cellStyle name="60% - Accent2 23 3 2 2 2" xfId="17030" xr:uid="{331FA363-5433-4F1F-B802-1CEAD9A03190}"/>
    <cellStyle name="60% - Accent2 23 3 2 2 2 2" xfId="34855" xr:uid="{A6725143-6C52-42E7-BAF7-C1A627FDBAD8}"/>
    <cellStyle name="60% - Accent2 23 3 2 2 3" xfId="26355" xr:uid="{D9C9EAF8-3BDB-479E-9A1E-B0B7E114AB36}"/>
    <cellStyle name="60% - Accent2 23 3 2 3" xfId="12870" xr:uid="{5AFA2678-FAB2-4CFC-9E72-BC9F623B7B3D}"/>
    <cellStyle name="60% - Accent2 23 3 2 3 2" xfId="30695" xr:uid="{1C3A9003-2F2A-418D-B72D-24CC964985E1}"/>
    <cellStyle name="60% - Accent2 23 3 2 4" xfId="22195" xr:uid="{8AEFBB2B-FD1B-44ED-B4F3-01C4F22E27D5}"/>
    <cellStyle name="60% - Accent2 23 3 3" xfId="6367" xr:uid="{361E498A-384A-4B76-BCA5-10A9F5FF89F8}"/>
    <cellStyle name="60% - Accent2 23 3 3 2" xfId="14950" xr:uid="{C81755A7-0255-429F-A19A-CC8EC1DB10AD}"/>
    <cellStyle name="60% - Accent2 23 3 3 2 2" xfId="32775" xr:uid="{57DFD935-EB11-4035-9E89-CBF6D8145810}"/>
    <cellStyle name="60% - Accent2 23 3 3 3" xfId="24275" xr:uid="{FD3576A4-3E89-4F4C-B8FA-149ED2EA4D57}"/>
    <cellStyle name="60% - Accent2 23 3 4" xfId="10790" xr:uid="{E7716AC7-F419-4E50-9DE4-2FAD4CCF097D}"/>
    <cellStyle name="60% - Accent2 23 3 4 2" xfId="28615" xr:uid="{DCE93024-C01F-4FE4-8E10-09E062AE0D4D}"/>
    <cellStyle name="60% - Accent2 23 3 5" xfId="20115" xr:uid="{86BD480C-8C6D-4EB4-A30F-0BABB6252F7E}"/>
    <cellStyle name="60% - Accent2 23 4" xfId="3307" xr:uid="{D3DC7FC3-D6A9-46F8-9129-C5C941829445}"/>
    <cellStyle name="60% - Accent2 23 4 2" xfId="7467" xr:uid="{FE60C305-A240-4D90-AA14-2BE7584CF0E9}"/>
    <cellStyle name="60% - Accent2 23 4 2 2" xfId="16050" xr:uid="{E975A57D-3BE9-4221-9ADD-66D5AE98887F}"/>
    <cellStyle name="60% - Accent2 23 4 2 2 2" xfId="33875" xr:uid="{ACA64BB9-F420-4262-8631-72A73503C0DC}"/>
    <cellStyle name="60% - Accent2 23 4 2 3" xfId="25375" xr:uid="{379D31B7-071C-4968-B2A9-CCF478BBFC7E}"/>
    <cellStyle name="60% - Accent2 23 4 3" xfId="11890" xr:uid="{60E5B734-3C37-4B0F-BA91-9C71DC0CDB4B}"/>
    <cellStyle name="60% - Accent2 23 4 3 2" xfId="29715" xr:uid="{2BD375A3-D62E-46EC-8719-28BB7B8D69E8}"/>
    <cellStyle name="60% - Accent2 23 4 4" xfId="21215" xr:uid="{3A971329-A382-48FA-98B2-B99743519266}"/>
    <cellStyle name="60% - Accent2 23 5" xfId="5387" xr:uid="{FD384444-79A6-4BDD-ACE7-E34351F6CD9C}"/>
    <cellStyle name="60% - Accent2 23 5 2" xfId="13970" xr:uid="{E485570B-FE50-45ED-909C-908681536D26}"/>
    <cellStyle name="60% - Accent2 23 5 2 2" xfId="31795" xr:uid="{F251C272-B4C3-4842-AE13-E8F3BE510303}"/>
    <cellStyle name="60% - Accent2 23 5 3" xfId="23295" xr:uid="{53563181-AEA4-430B-B06E-DC6ACEFA6CE5}"/>
    <cellStyle name="60% - Accent2 23 6" xfId="9810" xr:uid="{F76ED83B-5EA1-48B4-9142-23FDE1B640B7}"/>
    <cellStyle name="60% - Accent2 23 6 2" xfId="27635" xr:uid="{A43DFA5A-271D-4E25-9809-F36E134BE49F}"/>
    <cellStyle name="60% - Accent2 23 7" xfId="19135" xr:uid="{6BE73D4D-18C5-4477-A5C0-DF5D448CF44D}"/>
    <cellStyle name="60% - Accent2 230" xfId="38736" xr:uid="{66382554-1832-400D-AD17-DCD9FD9EBE77}"/>
    <cellStyle name="60% - Accent2 231" xfId="38756" xr:uid="{6B125959-746E-4CC2-BF06-2C0B8F524BCC}"/>
    <cellStyle name="60% - Accent2 232" xfId="38776" xr:uid="{DC6E34A6-DCE9-42DD-B123-9BEB1244B4EF}"/>
    <cellStyle name="60% - Accent2 233" xfId="38796" xr:uid="{14F572C0-88C0-4C24-89E9-C5205716D31F}"/>
    <cellStyle name="60% - Accent2 234" xfId="38816" xr:uid="{FDEEC46E-6772-4C03-B8CF-A7FBCB5FC849}"/>
    <cellStyle name="60% - Accent2 235" xfId="38836" xr:uid="{55FF7BF6-0C78-44FC-BE61-621AC2742489}"/>
    <cellStyle name="60% - Accent2 236" xfId="38856" xr:uid="{C73CDAC4-40E8-4A87-B712-1B081F6C96D9}"/>
    <cellStyle name="60% - Accent2 237" xfId="38876" xr:uid="{1A343BE4-4241-4084-A711-06A497068C51}"/>
    <cellStyle name="60% - Accent2 238" xfId="38896" xr:uid="{D7054292-CC52-4B33-AE86-5648AE8B3B7A}"/>
    <cellStyle name="60% - Accent2 239" xfId="38916" xr:uid="{A56F960D-4E61-4CC8-8CE5-0BEAEB53C074}"/>
    <cellStyle name="60% - Accent2 24" xfId="1727" xr:uid="{938D10AD-AE9D-44FD-96CE-A885EA9C8362}"/>
    <cellStyle name="60% - Accent2 24 2" xfId="2707" xr:uid="{DFACD7E7-7770-47DB-96BF-F48910E3558F}"/>
    <cellStyle name="60% - Accent2 24 2 2" xfId="4787" xr:uid="{2010CBA6-34B7-4EB2-8780-1EB4DFFAFA1B}"/>
    <cellStyle name="60% - Accent2 24 2 2 2" xfId="8947" xr:uid="{5ECAD2D8-7EE9-4B4D-8920-303B4F2C5185}"/>
    <cellStyle name="60% - Accent2 24 2 2 2 2" xfId="17530" xr:uid="{B23669B8-D1FB-41B7-9765-DD3B3DB2AFFA}"/>
    <cellStyle name="60% - Accent2 24 2 2 2 2 2" xfId="35355" xr:uid="{080A1928-78FE-4893-9F9B-769D4C709982}"/>
    <cellStyle name="60% - Accent2 24 2 2 2 3" xfId="26855" xr:uid="{806765CF-69A6-4B73-86D3-97BE5EE762CF}"/>
    <cellStyle name="60% - Accent2 24 2 2 3" xfId="13370" xr:uid="{AD21ED8E-A445-4414-9351-E594BC3A7D40}"/>
    <cellStyle name="60% - Accent2 24 2 2 3 2" xfId="31195" xr:uid="{D017556D-11A2-458F-941F-42B0EF41B2F6}"/>
    <cellStyle name="60% - Accent2 24 2 2 4" xfId="22695" xr:uid="{F3B42396-DEBE-42EE-847E-83F350E4535E}"/>
    <cellStyle name="60% - Accent2 24 2 3" xfId="6867" xr:uid="{691CB7ED-BFB3-449D-BE29-6B40E93B6802}"/>
    <cellStyle name="60% - Accent2 24 2 3 2" xfId="15450" xr:uid="{917C49D5-2AF4-4B8D-A5C6-045CA7638542}"/>
    <cellStyle name="60% - Accent2 24 2 3 2 2" xfId="33275" xr:uid="{5D419943-797C-42D2-8B18-9413F923B521}"/>
    <cellStyle name="60% - Accent2 24 2 3 3" xfId="24775" xr:uid="{4490113C-1CE9-46B0-A1DD-C3AC5C201CCC}"/>
    <cellStyle name="60% - Accent2 24 2 4" xfId="11290" xr:uid="{DF354F5C-1875-4EDB-9528-40A54B742523}"/>
    <cellStyle name="60% - Accent2 24 2 4 2" xfId="29115" xr:uid="{FC36A480-8070-4D0D-B684-DC38DE70073E}"/>
    <cellStyle name="60% - Accent2 24 2 5" xfId="20615" xr:uid="{4E4298AA-F139-4CFD-A571-C8F63A6CD582}"/>
    <cellStyle name="60% - Accent2 24 3" xfId="3807" xr:uid="{96DFED16-CD65-43A9-90E7-31B467CD4557}"/>
    <cellStyle name="60% - Accent2 24 3 2" xfId="7967" xr:uid="{292D96C1-E8CE-4D5F-957F-BE000839062C}"/>
    <cellStyle name="60% - Accent2 24 3 2 2" xfId="16550" xr:uid="{D6452D55-CFEA-4D62-BAB1-8A9C8B9DC9E4}"/>
    <cellStyle name="60% - Accent2 24 3 2 2 2" xfId="34375" xr:uid="{2CA3E5AE-C09F-4719-9FDC-70E00BC096D2}"/>
    <cellStyle name="60% - Accent2 24 3 2 3" xfId="25875" xr:uid="{5C6AC040-9ECD-4638-863D-1EBED75A47F3}"/>
    <cellStyle name="60% - Accent2 24 3 3" xfId="12390" xr:uid="{6EEE91EC-6264-47E2-8F59-80A4B892DB7B}"/>
    <cellStyle name="60% - Accent2 24 3 3 2" xfId="30215" xr:uid="{7186F2EE-66DE-4DB0-B0FD-1815F9F09DE7}"/>
    <cellStyle name="60% - Accent2 24 3 4" xfId="21715" xr:uid="{61FAA895-5368-48FA-A809-C7DA36F7218D}"/>
    <cellStyle name="60% - Accent2 24 4" xfId="5887" xr:uid="{C5FED789-099F-46EF-8670-6A3738F9FDE1}"/>
    <cellStyle name="60% - Accent2 24 4 2" xfId="14470" xr:uid="{D4553B44-1004-4F80-A1A7-4499ECF3E3DE}"/>
    <cellStyle name="60% - Accent2 24 4 2 2" xfId="32295" xr:uid="{5D84E3AB-6B8D-48FF-B827-2FA501F31B5C}"/>
    <cellStyle name="60% - Accent2 24 4 3" xfId="23795" xr:uid="{977D63C2-CA1D-4B6B-B2AE-2D1F6F8216DB}"/>
    <cellStyle name="60% - Accent2 24 5" xfId="10310" xr:uid="{53062AFE-13C8-4643-9B58-DFA438908A12}"/>
    <cellStyle name="60% - Accent2 24 5 2" xfId="28135" xr:uid="{B5753F4A-F801-4645-96B9-5BCD85A1BA73}"/>
    <cellStyle name="60% - Accent2 24 6" xfId="19635" xr:uid="{C16D841C-FD0F-4F70-81F8-A5C30ADB6436}"/>
    <cellStyle name="60% - Accent2 240" xfId="38936" xr:uid="{CFD61597-B043-40CB-B2BB-9BCCD365E38E}"/>
    <cellStyle name="60% - Accent2 241" xfId="38956" xr:uid="{A512C790-131E-4999-91BB-4AC268D405C4}"/>
    <cellStyle name="60% - Accent2 242" xfId="38976" xr:uid="{3BFD30ED-8932-41AF-99B6-E97D8C79109B}"/>
    <cellStyle name="60% - Accent2 243" xfId="38996" xr:uid="{EEBC5ED9-C721-4CEF-BA38-4010490B89F2}"/>
    <cellStyle name="60% - Accent2 244" xfId="39016" xr:uid="{CD8784A4-8071-4F01-8307-06737C4B0ACD}"/>
    <cellStyle name="60% - Accent2 245" xfId="39036" xr:uid="{1514D73C-D207-422E-A7D1-735EF9F67A32}"/>
    <cellStyle name="60% - Accent2 246" xfId="39056" xr:uid="{9873EBFA-8DE6-4629-8F9F-5FE8CA3A1CBE}"/>
    <cellStyle name="60% - Accent2 247" xfId="39076" xr:uid="{E0FA10B4-5349-4276-B18E-E1BCD2D1A1C3}"/>
    <cellStyle name="60% - Accent2 248" xfId="39096" xr:uid="{34B23AAA-B957-419C-80C0-5EBB12E9B6A7}"/>
    <cellStyle name="60% - Accent2 249" xfId="39116" xr:uid="{4363A626-FF4B-4698-9485-6A9E608150B7}"/>
    <cellStyle name="60% - Accent2 25" xfId="2727" xr:uid="{FBAC6C42-E278-4B6D-8A96-B84C0F759319}"/>
    <cellStyle name="60% - Accent2 25 2" xfId="4807" xr:uid="{F565037D-0061-4D41-94C0-1362F8128153}"/>
    <cellStyle name="60% - Accent2 25 2 2" xfId="8967" xr:uid="{94FD8EFE-BB4E-4886-B54E-E5197B8BCE19}"/>
    <cellStyle name="60% - Accent2 25 2 2 2" xfId="17550" xr:uid="{8C156699-38FC-4E93-B20D-C892948EFB09}"/>
    <cellStyle name="60% - Accent2 25 2 2 2 2" xfId="35375" xr:uid="{4B050AE2-C38A-4561-85F9-46EDF4DA0F18}"/>
    <cellStyle name="60% - Accent2 25 2 2 3" xfId="26875" xr:uid="{87C539EF-6FA4-4734-919F-D36A7830063F}"/>
    <cellStyle name="60% - Accent2 25 2 3" xfId="13390" xr:uid="{AD87F190-D418-4B3E-8B2D-4EABFDB5FF8E}"/>
    <cellStyle name="60% - Accent2 25 2 3 2" xfId="31215" xr:uid="{0B9DD2B1-C4A6-4BD3-B759-6EA8837EFF4B}"/>
    <cellStyle name="60% - Accent2 25 2 4" xfId="22715" xr:uid="{9D3C7FA7-018F-4E91-98A0-76BAFBA0A5CC}"/>
    <cellStyle name="60% - Accent2 25 3" xfId="6887" xr:uid="{B41FC85C-D356-42F0-80E2-EF7E32828A18}"/>
    <cellStyle name="60% - Accent2 25 3 2" xfId="15470" xr:uid="{8609D3C0-D17D-4D76-80A3-1A10BCFFCE0F}"/>
    <cellStyle name="60% - Accent2 25 3 2 2" xfId="33295" xr:uid="{D3D95FD7-EDF7-4202-BD76-2347A41EE1BD}"/>
    <cellStyle name="60% - Accent2 25 3 3" xfId="24795" xr:uid="{874FDEA5-6E53-4901-97C5-1BC290B0B8C5}"/>
    <cellStyle name="60% - Accent2 25 4" xfId="11310" xr:uid="{7B702241-89AF-4E97-A783-89611B46E00E}"/>
    <cellStyle name="60% - Accent2 25 4 2" xfId="29135" xr:uid="{B372775B-2576-4C18-ADB3-30FAFC1CC8BD}"/>
    <cellStyle name="60% - Accent2 25 5" xfId="20635" xr:uid="{0955C65B-E899-45BD-B1A1-87B32542DED9}"/>
    <cellStyle name="60% - Accent2 250" xfId="39136" xr:uid="{8D3C671D-D7DD-47A3-89A6-052B8F2BA984}"/>
    <cellStyle name="60% - Accent2 251" xfId="39156" xr:uid="{6F8F3CD1-0718-400A-AE7C-B76332147BD6}"/>
    <cellStyle name="60% - Accent2 252" xfId="39176" xr:uid="{CCAAAC34-E2FD-41F7-A0D4-C8A203DAF6EB}"/>
    <cellStyle name="60% - Accent2 253" xfId="39196" xr:uid="{08EE7813-B3C6-4B01-B889-F5F9708BA143}"/>
    <cellStyle name="60% - Accent2 254" xfId="39216" xr:uid="{FDD3F3A1-674C-4BC8-80E4-B85660172958}"/>
    <cellStyle name="60% - Accent2 255" xfId="39236" xr:uid="{74343369-BDB0-41D0-ABDD-E3DDEFB89C60}"/>
    <cellStyle name="60% - Accent2 256" xfId="39256" xr:uid="{5FAE48B4-8DFE-433F-908B-98D5B7A030DC}"/>
    <cellStyle name="60% - Accent2 257" xfId="39276" xr:uid="{B398A9A0-F0A2-4053-A744-0514EB41B3C7}"/>
    <cellStyle name="60% - Accent2 258" xfId="39296" xr:uid="{A9CCAE49-9929-4A28-8F5A-48F6112DECA7}"/>
    <cellStyle name="60% - Accent2 259" xfId="39316" xr:uid="{4E55F0B9-33DA-40FC-896E-4F1D9D4389BB}"/>
    <cellStyle name="60% - Accent2 26" xfId="2747" xr:uid="{B355A589-FDB6-499C-BBD1-6ACA355E8A67}"/>
    <cellStyle name="60% - Accent2 26 2" xfId="4827" xr:uid="{0DC331F8-D69B-4B44-9B42-CE39DEC63668}"/>
    <cellStyle name="60% - Accent2 26 2 2" xfId="8987" xr:uid="{2E37422A-C078-435A-A1EF-5E168137FC14}"/>
    <cellStyle name="60% - Accent2 26 2 2 2" xfId="17570" xr:uid="{56082951-5C8C-4608-8466-E3657DA98F52}"/>
    <cellStyle name="60% - Accent2 26 2 2 2 2" xfId="35395" xr:uid="{5183A58E-FF06-4F5E-A935-F4F0B4C11993}"/>
    <cellStyle name="60% - Accent2 26 2 2 3" xfId="26895" xr:uid="{A82101B5-52BB-401E-88B6-FF49D67F6FE2}"/>
    <cellStyle name="60% - Accent2 26 2 3" xfId="13410" xr:uid="{04B55319-0A0A-4DD9-9860-168E7EEB3207}"/>
    <cellStyle name="60% - Accent2 26 2 3 2" xfId="31235" xr:uid="{A25622C5-07AD-4A5A-9375-14FEBCAA1E5A}"/>
    <cellStyle name="60% - Accent2 26 2 4" xfId="22735" xr:uid="{6F64FD35-E0D6-4E26-AF1D-D9304FE8711C}"/>
    <cellStyle name="60% - Accent2 26 3" xfId="6907" xr:uid="{5BD7FF8C-01D1-4F9A-B581-C37AB00827AF}"/>
    <cellStyle name="60% - Accent2 26 3 2" xfId="15490" xr:uid="{238F2BD8-3656-42FE-A535-24644CE34129}"/>
    <cellStyle name="60% - Accent2 26 3 2 2" xfId="33315" xr:uid="{C1BD1BC8-E840-436F-B0F2-773995E87339}"/>
    <cellStyle name="60% - Accent2 26 3 3" xfId="24815" xr:uid="{7073BED1-2EFD-48C6-9D63-F351DC53AAD0}"/>
    <cellStyle name="60% - Accent2 26 4" xfId="11330" xr:uid="{E25865FD-B5D2-4F7D-B334-33E5C004A919}"/>
    <cellStyle name="60% - Accent2 26 4 2" xfId="29155" xr:uid="{D7D755D4-BDC4-4448-828A-634F9954AFDB}"/>
    <cellStyle name="60% - Accent2 26 5" xfId="20655" xr:uid="{CD6435A8-D44F-4134-ABA9-D12534759C7E}"/>
    <cellStyle name="60% - Accent2 260" xfId="39336" xr:uid="{10222FFF-7AC7-4764-9C64-FA39D4F82E47}"/>
    <cellStyle name="60% - Accent2 261" xfId="39356" xr:uid="{4BDAC15D-EBBD-4E27-BB3A-BF3F718BCA22}"/>
    <cellStyle name="60% - Accent2 262" xfId="39376" xr:uid="{CBA17520-D7AC-4A01-A0B3-18C1F0DD0E32}"/>
    <cellStyle name="60% - Accent2 263" xfId="39396" xr:uid="{5188A9B2-03D3-4EA3-8A08-685AB4ACD2F7}"/>
    <cellStyle name="60% - Accent2 264" xfId="39416" xr:uid="{FEB0240F-AD04-4EAF-BED0-A58849CFED7F}"/>
    <cellStyle name="60% - Accent2 265" xfId="39436" xr:uid="{C291F6EB-B856-4979-8960-36368DE221AA}"/>
    <cellStyle name="60% - Accent2 266" xfId="39456" xr:uid="{759220C1-F151-497A-9FC3-81B2F6ACB22C}"/>
    <cellStyle name="60% - Accent2 267" xfId="39476" xr:uid="{7288CB1E-A227-43DC-9B7B-5C550D0B3AF7}"/>
    <cellStyle name="60% - Accent2 268" xfId="39496" xr:uid="{55B33F89-A790-41EF-969A-6AC41DB67EB8}"/>
    <cellStyle name="60% - Accent2 269" xfId="39516" xr:uid="{31F24935-C214-42F9-A9ED-8BD8570262A0}"/>
    <cellStyle name="60% - Accent2 27" xfId="2767" xr:uid="{BA0C4AB6-F411-4668-8F4F-9A32A227F19E}"/>
    <cellStyle name="60% - Accent2 27 2" xfId="4847" xr:uid="{8667D7FF-6F97-4508-BEE5-61E75A7C1A8E}"/>
    <cellStyle name="60% - Accent2 27 2 2" xfId="9007" xr:uid="{FAB3DE67-535C-4610-A014-9A5E194F92A2}"/>
    <cellStyle name="60% - Accent2 27 2 2 2" xfId="17590" xr:uid="{98714B71-42E5-4CDD-B3B4-C161EEB8E5F1}"/>
    <cellStyle name="60% - Accent2 27 2 2 2 2" xfId="35415" xr:uid="{5E5D5ECD-406F-458F-8B66-8BDE9B549877}"/>
    <cellStyle name="60% - Accent2 27 2 2 3" xfId="26915" xr:uid="{8B38B299-D4A7-4B77-B405-AD774351810A}"/>
    <cellStyle name="60% - Accent2 27 2 3" xfId="13430" xr:uid="{BFAFC07B-17F3-437E-B9F4-3FBB432BABD7}"/>
    <cellStyle name="60% - Accent2 27 2 3 2" xfId="31255" xr:uid="{58370F49-A02A-4ACD-AC5A-203E091CDA79}"/>
    <cellStyle name="60% - Accent2 27 2 4" xfId="22755" xr:uid="{6FC861DF-F579-4ADC-A89F-231D93397E62}"/>
    <cellStyle name="60% - Accent2 27 3" xfId="6927" xr:uid="{D3299065-25E7-4B96-9ADC-624357C9E5C5}"/>
    <cellStyle name="60% - Accent2 27 3 2" xfId="15510" xr:uid="{00384094-8578-4D18-8740-31C64BD26B32}"/>
    <cellStyle name="60% - Accent2 27 3 2 2" xfId="33335" xr:uid="{C7EF5E2B-33E6-426E-AFE1-8C361FDF9A30}"/>
    <cellStyle name="60% - Accent2 27 3 3" xfId="24835" xr:uid="{81B42D39-62AE-4337-9061-C3DECDF3B480}"/>
    <cellStyle name="60% - Accent2 27 4" xfId="11350" xr:uid="{4A10B279-2025-4BA8-8E53-D05CF5EC45B8}"/>
    <cellStyle name="60% - Accent2 27 4 2" xfId="29175" xr:uid="{7A193239-8019-4BC0-9E80-FDF6A06584D5}"/>
    <cellStyle name="60% - Accent2 27 5" xfId="20675" xr:uid="{4CF38073-02E8-4535-8A85-8CE19B18E4FA}"/>
    <cellStyle name="60% - Accent2 270" xfId="39536" xr:uid="{C46B02F2-92E1-43E2-BFCA-7B86E1F0954E}"/>
    <cellStyle name="60% - Accent2 271" xfId="39556" xr:uid="{567407A6-558E-4F38-9568-FE5D871BD72F}"/>
    <cellStyle name="60% - Accent2 272" xfId="39576" xr:uid="{7F46D71C-786D-4786-8674-26F92D618ECE}"/>
    <cellStyle name="60% - Accent2 273" xfId="39596" xr:uid="{F2328F56-95F4-478F-A7F4-614645A168A5}"/>
    <cellStyle name="60% - Accent2 274" xfId="39616" xr:uid="{FDE01306-994B-4C42-847D-A7CF175A67AB}"/>
    <cellStyle name="60% - Accent2 275" xfId="39636" xr:uid="{2786C7C7-8242-4245-AB89-14F2BECEE077}"/>
    <cellStyle name="60% - Accent2 276" xfId="39656" xr:uid="{D5A75B5A-E954-4242-A230-13D04E32CD00}"/>
    <cellStyle name="60% - Accent2 277" xfId="39676" xr:uid="{8F9FD8DA-95C0-4E1D-81BA-992AF1D792CA}"/>
    <cellStyle name="60% - Accent2 278" xfId="39696" xr:uid="{F8CFD21D-2294-40FF-9337-F30F8DF7C1DA}"/>
    <cellStyle name="60% - Accent2 279" xfId="39716" xr:uid="{832D6735-2832-4044-B2DC-FFCF714B0965}"/>
    <cellStyle name="60% - Accent2 28" xfId="2787" xr:uid="{C3A24371-DEFA-474E-BAE0-D0CABC4A0CBB}"/>
    <cellStyle name="60% - Accent2 28 2" xfId="4867" xr:uid="{E1095860-0AD2-4300-880E-AD49108A462C}"/>
    <cellStyle name="60% - Accent2 28 2 2" xfId="9027" xr:uid="{C6AB7785-E6A9-46A3-8857-F44DA610CB08}"/>
    <cellStyle name="60% - Accent2 28 2 2 2" xfId="17610" xr:uid="{A0C5C7E5-BA2D-44ED-9BAB-104AA3A9D67C}"/>
    <cellStyle name="60% - Accent2 28 2 2 2 2" xfId="35435" xr:uid="{0DB5FC59-0288-401D-8714-8F8FC334C815}"/>
    <cellStyle name="60% - Accent2 28 2 2 3" xfId="26935" xr:uid="{B9F0439B-5892-4B85-83D4-528E7ADD0226}"/>
    <cellStyle name="60% - Accent2 28 2 3" xfId="13450" xr:uid="{5B759882-656A-4785-A091-93E8788551D5}"/>
    <cellStyle name="60% - Accent2 28 2 3 2" xfId="31275" xr:uid="{D7AC9FC0-AB2F-4A94-9E52-C7B0EDA2B3C8}"/>
    <cellStyle name="60% - Accent2 28 2 4" xfId="22775" xr:uid="{24A03C1A-4743-4705-AC49-7B0E73388169}"/>
    <cellStyle name="60% - Accent2 28 3" xfId="6947" xr:uid="{E4BB1664-BEE6-4FD0-8423-DF13FC1BB083}"/>
    <cellStyle name="60% - Accent2 28 3 2" xfId="15530" xr:uid="{66876A53-84F2-4C14-837E-6A9BFE058158}"/>
    <cellStyle name="60% - Accent2 28 3 2 2" xfId="33355" xr:uid="{F593923E-E598-45C7-914E-E973B2B166A3}"/>
    <cellStyle name="60% - Accent2 28 3 3" xfId="24855" xr:uid="{68D70F5D-E703-4349-AB3B-A724662E6A3E}"/>
    <cellStyle name="60% - Accent2 28 4" xfId="11370" xr:uid="{F08EEC25-B3F0-453F-9839-D05C0D823094}"/>
    <cellStyle name="60% - Accent2 28 4 2" xfId="29195" xr:uid="{C7AF4EE0-C5EF-4C79-9FB3-1840CAE1900C}"/>
    <cellStyle name="60% - Accent2 28 5" xfId="20695" xr:uid="{1F35EABA-D798-451C-9498-2B15AD37C210}"/>
    <cellStyle name="60% - Accent2 280" xfId="39736" xr:uid="{F5C983EF-2377-4795-A143-9B4665E399C4}"/>
    <cellStyle name="60% - Accent2 281" xfId="39756" xr:uid="{9C66361F-70D7-4F74-8E52-AB242051A6D0}"/>
    <cellStyle name="60% - Accent2 282" xfId="39776" xr:uid="{46822A51-FE5E-4AEC-93FC-EAEC25A66913}"/>
    <cellStyle name="60% - Accent2 283" xfId="39796" xr:uid="{F6A78501-84C7-4B5A-8B4F-F53F2616D986}"/>
    <cellStyle name="60% - Accent2 284" xfId="39816" xr:uid="{368AA160-EA92-4371-BEAB-52416DA1A9CA}"/>
    <cellStyle name="60% - Accent2 285" xfId="39836" xr:uid="{7E310EF9-AE1B-41DA-AF45-1EEF112F17A4}"/>
    <cellStyle name="60% - Accent2 286" xfId="39856" xr:uid="{6F2965EC-5FF5-40F0-8E8E-23B6CD576EAA}"/>
    <cellStyle name="60% - Accent2 287" xfId="39876" xr:uid="{8C0EAFE5-4D69-4A9C-9C15-2C41148E534C}"/>
    <cellStyle name="60% - Accent2 288" xfId="39896" xr:uid="{9CC955C7-E0FC-47D4-9928-894A8A5A9185}"/>
    <cellStyle name="60% - Accent2 289" xfId="39916" xr:uid="{1FDD9A4C-1F2B-45A7-8041-A09D0DF047E7}"/>
    <cellStyle name="60% - Accent2 29" xfId="2807" xr:uid="{81A26E49-3F03-4F88-9995-B4BF8530815D}"/>
    <cellStyle name="60% - Accent2 29 2" xfId="4887" xr:uid="{B263B17E-6558-4E24-BB4B-BB2FFAA03217}"/>
    <cellStyle name="60% - Accent2 29 2 2" xfId="9047" xr:uid="{A81C2B03-229C-4BAA-816E-C1BCDF6F5798}"/>
    <cellStyle name="60% - Accent2 29 2 2 2" xfId="17630" xr:uid="{380DBC1F-519A-435F-BD8B-B10E105CAFC1}"/>
    <cellStyle name="60% - Accent2 29 2 2 2 2" xfId="35455" xr:uid="{CF099FC2-551E-48C2-98D5-7E448A9CAC28}"/>
    <cellStyle name="60% - Accent2 29 2 2 3" xfId="26955" xr:uid="{AF0A5446-B1B7-48B9-A235-8EE9F40375A0}"/>
    <cellStyle name="60% - Accent2 29 2 3" xfId="13470" xr:uid="{9BA3FBCB-7CA1-4FFC-948B-C718AC3D078E}"/>
    <cellStyle name="60% - Accent2 29 2 3 2" xfId="31295" xr:uid="{32D1F4F0-6A0D-4B24-B411-B133B746D6E0}"/>
    <cellStyle name="60% - Accent2 29 2 4" xfId="22795" xr:uid="{14437533-760E-4D84-A46B-37FC0F1BB63B}"/>
    <cellStyle name="60% - Accent2 29 3" xfId="6967" xr:uid="{CB6B30F6-96F3-4AE6-AEA0-15BA99C027E2}"/>
    <cellStyle name="60% - Accent2 29 3 2" xfId="15550" xr:uid="{3CDF757E-C370-41C8-88BE-EA40266CCA9B}"/>
    <cellStyle name="60% - Accent2 29 3 2 2" xfId="33375" xr:uid="{C1AAB7FE-017C-4F4E-9829-6124358C82CE}"/>
    <cellStyle name="60% - Accent2 29 3 3" xfId="24875" xr:uid="{1CCBB41F-90BC-4D43-BFBE-4B8B1843E4F1}"/>
    <cellStyle name="60% - Accent2 29 4" xfId="11390" xr:uid="{B24EB16D-2E4B-4AA0-BBCE-CAC5A033EE3F}"/>
    <cellStyle name="60% - Accent2 29 4 2" xfId="29215" xr:uid="{100247A0-464F-4F3D-BA8B-66C72A7AF316}"/>
    <cellStyle name="60% - Accent2 29 5" xfId="20715" xr:uid="{DB574C84-F942-4455-85E9-A15707D86B2F}"/>
    <cellStyle name="60% - Accent2 290" xfId="39936" xr:uid="{9984C157-4EC7-476C-A738-620B530009A1}"/>
    <cellStyle name="60% - Accent2 291" xfId="39956" xr:uid="{9F0835B0-C6B8-4C7A-8727-BD4B1356BDEA}"/>
    <cellStyle name="60% - Accent2 292" xfId="39976" xr:uid="{A9800E6B-52BA-4D50-B489-0E8AED7492CF}"/>
    <cellStyle name="60% - Accent2 293" xfId="39996" xr:uid="{9E0078F3-1CA6-4FBD-9A12-2D744B66DFA2}"/>
    <cellStyle name="60% - Accent2 294" xfId="40016" xr:uid="{43767DA7-5A9B-47FC-B9DC-0159AC20B95E}"/>
    <cellStyle name="60% - Accent2 295" xfId="40036" xr:uid="{10925F60-BB9D-43A1-91EE-0208DEF8D37F}"/>
    <cellStyle name="60% - Accent2 296" xfId="40056" xr:uid="{E834014A-A464-4C84-814D-B31593ED3012}"/>
    <cellStyle name="60% - Accent2 297" xfId="40076" xr:uid="{63C51D35-8E10-4259-8B69-CF05A7E32356}"/>
    <cellStyle name="60% - Accent2 298" xfId="40096" xr:uid="{A611F9CC-AB5C-463E-8070-7ADF566E3C7F}"/>
    <cellStyle name="60% - Accent2 299" xfId="40116" xr:uid="{94A63CC6-6315-45F0-AF85-6DA587D6B2B6}"/>
    <cellStyle name="60% - Accent2 3" xfId="167" xr:uid="{00000000-0005-0000-0000-000036000000}"/>
    <cellStyle name="60% - Accent2 3 2" xfId="472" xr:uid="{A270E544-1C31-430B-AE97-C411A68AA5AB}"/>
    <cellStyle name="60% - Accent2 3 2 2" xfId="1202" xr:uid="{36F3C8C7-2B54-46AD-B07D-00F345522F4D}"/>
    <cellStyle name="60% - Accent2 3 2 2 2" xfId="2307" xr:uid="{B50CE818-1E56-40FE-8D47-99B083DCBC5B}"/>
    <cellStyle name="60% - Accent2 3 2 2 2 2" xfId="4387" xr:uid="{31B01878-D8FB-4323-8428-56EE2630B315}"/>
    <cellStyle name="60% - Accent2 3 2 2 2 2 2" xfId="8547" xr:uid="{B0659DF9-D92A-45D0-8519-C866D45D50B1}"/>
    <cellStyle name="60% - Accent2 3 2 2 2 2 2 2" xfId="17130" xr:uid="{492D1A5A-3340-4D66-99CA-6B3C3CB447E1}"/>
    <cellStyle name="60% - Accent2 3 2 2 2 2 2 2 2" xfId="34955" xr:uid="{563CC50E-5324-4BB7-9F32-C34BCA463E3A}"/>
    <cellStyle name="60% - Accent2 3 2 2 2 2 2 3" xfId="26455" xr:uid="{C5FA85A5-54CD-4FFC-B77D-8FBA8FCD5006}"/>
    <cellStyle name="60% - Accent2 3 2 2 2 2 3" xfId="12970" xr:uid="{F95A30C8-AAD3-4B13-A8CE-7B80A51DC807}"/>
    <cellStyle name="60% - Accent2 3 2 2 2 2 3 2" xfId="30795" xr:uid="{08752199-D903-4091-A8A2-C34DE79BEEE8}"/>
    <cellStyle name="60% - Accent2 3 2 2 2 2 4" xfId="22295" xr:uid="{66126926-9A89-4A70-9EA1-2151BD7582FE}"/>
    <cellStyle name="60% - Accent2 3 2 2 2 3" xfId="6467" xr:uid="{BD7C07F6-C203-471D-AEFB-C2DCDEE7FCFA}"/>
    <cellStyle name="60% - Accent2 3 2 2 2 3 2" xfId="15050" xr:uid="{277017A2-9F10-46C5-9697-C2245D6B3ECD}"/>
    <cellStyle name="60% - Accent2 3 2 2 2 3 2 2" xfId="32875" xr:uid="{EFE03B03-DBF6-47BC-B94B-236E3DB27DFB}"/>
    <cellStyle name="60% - Accent2 3 2 2 2 3 3" xfId="24375" xr:uid="{64DBD900-C7B7-4CAC-AC60-870674AC3268}"/>
    <cellStyle name="60% - Accent2 3 2 2 2 4" xfId="10890" xr:uid="{8313FCD5-9751-473D-9C5D-B77825626E99}"/>
    <cellStyle name="60% - Accent2 3 2 2 2 4 2" xfId="28715" xr:uid="{123C600D-3D0A-44AA-83C3-9893E5C14702}"/>
    <cellStyle name="60% - Accent2 3 2 2 2 5" xfId="20215" xr:uid="{8E7F88D2-83BA-4D27-95B4-DEC89C833038}"/>
    <cellStyle name="60% - Accent2 3 2 2 3" xfId="3407" xr:uid="{618268F3-7F41-45B1-B80E-4FD20408B62C}"/>
    <cellStyle name="60% - Accent2 3 2 2 3 2" xfId="7567" xr:uid="{27C5237D-ABFE-4ED4-A9EE-BF3CDAC580B5}"/>
    <cellStyle name="60% - Accent2 3 2 2 3 2 2" xfId="16150" xr:uid="{AA7AC11B-D638-48E7-A0F0-4FDF7CE7F94D}"/>
    <cellStyle name="60% - Accent2 3 2 2 3 2 2 2" xfId="33975" xr:uid="{8F68DA6A-397B-4CEA-B4C3-6E954CE78584}"/>
    <cellStyle name="60% - Accent2 3 2 2 3 2 3" xfId="25475" xr:uid="{B697ADC8-5B55-4760-B7C5-20A78E901737}"/>
    <cellStyle name="60% - Accent2 3 2 2 3 3" xfId="11990" xr:uid="{0F30E68C-2084-4686-BF97-6DEE85D3FCB1}"/>
    <cellStyle name="60% - Accent2 3 2 2 3 3 2" xfId="29815" xr:uid="{02490A3C-70D1-4461-8E73-A12A6BC58371}"/>
    <cellStyle name="60% - Accent2 3 2 2 3 4" xfId="21315" xr:uid="{83B6C0D3-17ED-4A79-82A8-54A0AC1B8B82}"/>
    <cellStyle name="60% - Accent2 3 2 2 4" xfId="5487" xr:uid="{B248434E-FEAA-4182-992D-8A4AE8F729D8}"/>
    <cellStyle name="60% - Accent2 3 2 2 4 2" xfId="14070" xr:uid="{D7785C4B-A8CD-4B77-B759-FB03ADCA125F}"/>
    <cellStyle name="60% - Accent2 3 2 2 4 2 2" xfId="31895" xr:uid="{0ED31486-47FA-4C13-9306-7D98B55037EE}"/>
    <cellStyle name="60% - Accent2 3 2 2 4 3" xfId="23395" xr:uid="{DAF1A0B3-6C31-42EF-BFAE-624A1A5DC295}"/>
    <cellStyle name="60% - Accent2 3 2 2 5" xfId="9910" xr:uid="{97A2DFD8-679F-4A61-B3D1-D8711AC455B6}"/>
    <cellStyle name="60% - Accent2 3 2 2 5 2" xfId="27735" xr:uid="{CE0F43DC-8D22-4668-81A9-F97235A2EB9F}"/>
    <cellStyle name="60% - Accent2 3 2 2 6" xfId="19235" xr:uid="{747D96E5-5108-48DC-BB7C-D7647B0C5ABF}"/>
    <cellStyle name="60% - Accent2 3 2 3" xfId="1827" xr:uid="{5257ED41-DC5F-45E9-9590-97F699BA713C}"/>
    <cellStyle name="60% - Accent2 3 2 3 2" xfId="3907" xr:uid="{5ED00FCB-BE02-4131-BD69-B29A916B6F51}"/>
    <cellStyle name="60% - Accent2 3 2 3 2 2" xfId="8067" xr:uid="{2018717A-C18A-4E5D-8093-0E4B075F1BB0}"/>
    <cellStyle name="60% - Accent2 3 2 3 2 2 2" xfId="16650" xr:uid="{9D65B531-AA38-4C03-A41C-6ECB6F048F50}"/>
    <cellStyle name="60% - Accent2 3 2 3 2 2 2 2" xfId="34475" xr:uid="{8C7A1C92-1C44-4016-88EA-EF9A0FF44DD0}"/>
    <cellStyle name="60% - Accent2 3 2 3 2 2 3" xfId="25975" xr:uid="{CBC557EC-A485-498B-BC39-4AD45368E77A}"/>
    <cellStyle name="60% - Accent2 3 2 3 2 3" xfId="12490" xr:uid="{6A7955E1-6A08-4887-80D1-3B1F8F595B22}"/>
    <cellStyle name="60% - Accent2 3 2 3 2 3 2" xfId="30315" xr:uid="{8893FEC6-9A2D-4A44-9977-B4851AE87A9E}"/>
    <cellStyle name="60% - Accent2 3 2 3 2 4" xfId="21815" xr:uid="{6D778AF3-1F5F-4DBC-8FC0-BF8DB9E7F204}"/>
    <cellStyle name="60% - Accent2 3 2 3 3" xfId="5987" xr:uid="{DA72E078-BD48-4EB0-9187-6A2AB18E2B2E}"/>
    <cellStyle name="60% - Accent2 3 2 3 3 2" xfId="14570" xr:uid="{0DABFE76-7048-4337-9708-07C6BB33903C}"/>
    <cellStyle name="60% - Accent2 3 2 3 3 2 2" xfId="32395" xr:uid="{CBEF3939-BE26-4569-98E2-F90A1B35C3F5}"/>
    <cellStyle name="60% - Accent2 3 2 3 3 3" xfId="23895" xr:uid="{227C5E03-EE6C-4101-98E5-FA62E0A79359}"/>
    <cellStyle name="60% - Accent2 3 2 3 4" xfId="10410" xr:uid="{8FE6EAA9-9EFE-4805-B364-5FE570A72CEC}"/>
    <cellStyle name="60% - Accent2 3 2 3 4 2" xfId="28235" xr:uid="{D9E4A56B-1635-4558-A8B7-938089DE97DE}"/>
    <cellStyle name="60% - Accent2 3 2 3 5" xfId="19735" xr:uid="{10E70E68-3308-4521-BAF9-A44B2302B6CA}"/>
    <cellStyle name="60% - Accent2 3 2 4" xfId="2927" xr:uid="{5E7CE3FC-0067-48F6-9293-F96AF6770370}"/>
    <cellStyle name="60% - Accent2 3 2 4 2" xfId="7087" xr:uid="{63903A10-6FB2-4EA3-B343-E071C25929CE}"/>
    <cellStyle name="60% - Accent2 3 2 4 2 2" xfId="15670" xr:uid="{36DFCC1B-78AD-430C-AB24-DF6C811620C3}"/>
    <cellStyle name="60% - Accent2 3 2 4 2 2 2" xfId="33495" xr:uid="{20B866AF-9632-40BD-BE3A-4D55CF6D6277}"/>
    <cellStyle name="60% - Accent2 3 2 4 2 3" xfId="24995" xr:uid="{E35192A0-2820-4C85-BD8A-E29DF358B477}"/>
    <cellStyle name="60% - Accent2 3 2 4 3" xfId="11510" xr:uid="{BDC66535-787C-4FC2-9098-C48F1758A0A3}"/>
    <cellStyle name="60% - Accent2 3 2 4 3 2" xfId="29335" xr:uid="{0B7D503F-3431-4E82-B610-AB67C65C9188}"/>
    <cellStyle name="60% - Accent2 3 2 4 4" xfId="20835" xr:uid="{8D807303-1D95-4C32-830C-103D6B7DB578}"/>
    <cellStyle name="60% - Accent2 3 2 5" xfId="5007" xr:uid="{08BE7644-997E-4259-B9CD-51C6A68DA1F9}"/>
    <cellStyle name="60% - Accent2 3 2 5 2" xfId="13590" xr:uid="{862E51DD-D352-4B83-A2B1-23490F41AA53}"/>
    <cellStyle name="60% - Accent2 3 2 5 2 2" xfId="31415" xr:uid="{FB8EF689-D661-42CF-8365-E50A7FD21307}"/>
    <cellStyle name="60% - Accent2 3 2 5 3" xfId="22915" xr:uid="{1B33C269-632D-40DD-A572-21D301B29D8C}"/>
    <cellStyle name="60% - Accent2 3 2 6" xfId="9430" xr:uid="{33FD55E4-6CE6-4CD1-97AD-F2380917FD24}"/>
    <cellStyle name="60% - Accent2 3 2 6 2" xfId="27255" xr:uid="{2DDD9823-2B7F-447C-B36E-D4A00DFDBA34}"/>
    <cellStyle name="60% - Accent2 3 2 7" xfId="18755" xr:uid="{56B3C1EC-99C0-4800-AD60-CA4B60BE2E14}"/>
    <cellStyle name="60% - Accent2 3 3" xfId="1141" xr:uid="{1DE928EC-EE72-4F45-B725-4783C0DE032E}"/>
    <cellStyle name="60% - Accent2 3 3 2" xfId="2247" xr:uid="{5DF704A0-1D65-41D3-A8E9-187C6ECA8406}"/>
    <cellStyle name="60% - Accent2 3 3 2 2" xfId="4327" xr:uid="{F7C0AB85-BF9D-4B64-81E2-B03A98A2D272}"/>
    <cellStyle name="60% - Accent2 3 3 2 2 2" xfId="8487" xr:uid="{DD04E3B2-811D-4C02-A350-8943119718DF}"/>
    <cellStyle name="60% - Accent2 3 3 2 2 2 2" xfId="17070" xr:uid="{87C5B8F3-096A-472E-88F5-1DE1767B3F32}"/>
    <cellStyle name="60% - Accent2 3 3 2 2 2 2 2" xfId="34895" xr:uid="{9B7966DC-AEC9-487B-AA3B-97D5FD1AC665}"/>
    <cellStyle name="60% - Accent2 3 3 2 2 2 3" xfId="26395" xr:uid="{CCD7B882-B387-4381-BB82-926F3B5D29A3}"/>
    <cellStyle name="60% - Accent2 3 3 2 2 3" xfId="12910" xr:uid="{57556B00-BFBA-4465-983F-DAAE7A8607CF}"/>
    <cellStyle name="60% - Accent2 3 3 2 2 3 2" xfId="30735" xr:uid="{684661CC-4A03-4B5B-B14D-9E6E3CF36CA8}"/>
    <cellStyle name="60% - Accent2 3 3 2 2 4" xfId="22235" xr:uid="{0F898FA7-2B8F-4A97-B3BA-51426065608A}"/>
    <cellStyle name="60% - Accent2 3 3 2 3" xfId="6407" xr:uid="{06554FDF-DBB4-446D-8E7A-34159920666E}"/>
    <cellStyle name="60% - Accent2 3 3 2 3 2" xfId="14990" xr:uid="{6C9A2361-4651-4091-8DFE-B39A9D0BE386}"/>
    <cellStyle name="60% - Accent2 3 3 2 3 2 2" xfId="32815" xr:uid="{F7CC4709-162A-48A7-BDF2-4F12D3059081}"/>
    <cellStyle name="60% - Accent2 3 3 2 3 3" xfId="24315" xr:uid="{BDD43E0E-F7D5-4616-8E28-DF828566331E}"/>
    <cellStyle name="60% - Accent2 3 3 2 4" xfId="10830" xr:uid="{E97C7F32-9A7E-4480-B599-A742A7EEE2FF}"/>
    <cellStyle name="60% - Accent2 3 3 2 4 2" xfId="28655" xr:uid="{8B03BEAF-D4DC-47F7-A96C-8908AB3A1092}"/>
    <cellStyle name="60% - Accent2 3 3 2 5" xfId="20155" xr:uid="{27E0170E-CBFF-4B49-84BF-88099C761301}"/>
    <cellStyle name="60% - Accent2 3 3 3" xfId="3347" xr:uid="{C7E3823C-2E4C-4C0D-973F-5A5CED71754D}"/>
    <cellStyle name="60% - Accent2 3 3 3 2" xfId="7507" xr:uid="{2F3ED43B-A123-49B3-A544-CAC7840E7724}"/>
    <cellStyle name="60% - Accent2 3 3 3 2 2" xfId="16090" xr:uid="{36831754-9B42-4ACC-86F8-EAF399152D90}"/>
    <cellStyle name="60% - Accent2 3 3 3 2 2 2" xfId="33915" xr:uid="{8123FDFF-4F90-47E7-9A17-0FC7D574F726}"/>
    <cellStyle name="60% - Accent2 3 3 3 2 3" xfId="25415" xr:uid="{0BFFFA91-DA44-4653-9477-C97E00D6DA28}"/>
    <cellStyle name="60% - Accent2 3 3 3 3" xfId="11930" xr:uid="{EC90D953-C07D-4918-9D17-0C1302E6DCB1}"/>
    <cellStyle name="60% - Accent2 3 3 3 3 2" xfId="29755" xr:uid="{23FA843A-D5B0-4631-97A9-CCD126E7E0E3}"/>
    <cellStyle name="60% - Accent2 3 3 3 4" xfId="21255" xr:uid="{2DABF74D-A1E8-474E-8E0F-09F84DF83C2A}"/>
    <cellStyle name="60% - Accent2 3 3 4" xfId="5427" xr:uid="{29F333A2-D04C-4E48-B27E-92C2D16BC328}"/>
    <cellStyle name="60% - Accent2 3 3 4 2" xfId="14010" xr:uid="{131FD152-9C39-4317-8F30-E7892E9F1D11}"/>
    <cellStyle name="60% - Accent2 3 3 4 2 2" xfId="31835" xr:uid="{3BDEC636-6012-4289-8170-CBB9E3ED2471}"/>
    <cellStyle name="60% - Accent2 3 3 4 3" xfId="23335" xr:uid="{E3D1D307-6A7D-498D-A3DE-059E9D54BB62}"/>
    <cellStyle name="60% - Accent2 3 3 5" xfId="9850" xr:uid="{FFAAD814-0C58-4983-9388-E27ECE53F62C}"/>
    <cellStyle name="60% - Accent2 3 3 5 2" xfId="27675" xr:uid="{54548BF6-FCEE-4E38-999E-E949D4D77133}"/>
    <cellStyle name="60% - Accent2 3 3 6" xfId="19175" xr:uid="{388D4886-EF79-4B1C-889E-E6A92BF65310}"/>
    <cellStyle name="60% - Accent2 3 4" xfId="1767" xr:uid="{535FCA95-F36B-4DB3-BB10-9F0BE3BD7F72}"/>
    <cellStyle name="60% - Accent2 3 4 2" xfId="3847" xr:uid="{2CFC4A97-DF35-4B75-959D-F92D106500B6}"/>
    <cellStyle name="60% - Accent2 3 4 2 2" xfId="8007" xr:uid="{E13E658C-1F0B-44BE-A5C9-FBBF58AF5F4A}"/>
    <cellStyle name="60% - Accent2 3 4 2 2 2" xfId="16590" xr:uid="{1464FDF9-52EA-44BA-BA0A-F236636307A9}"/>
    <cellStyle name="60% - Accent2 3 4 2 2 2 2" xfId="34415" xr:uid="{CDF1DB86-CE60-4DB1-9C6C-D5832E96A3BF}"/>
    <cellStyle name="60% - Accent2 3 4 2 2 3" xfId="25915" xr:uid="{64F88152-A9FD-477F-8AB6-89F520E8AA37}"/>
    <cellStyle name="60% - Accent2 3 4 2 3" xfId="12430" xr:uid="{2D602277-8DCD-47A0-A1A9-64253A7FA850}"/>
    <cellStyle name="60% - Accent2 3 4 2 3 2" xfId="30255" xr:uid="{3552C318-B002-4AF8-A4F7-26A765B01372}"/>
    <cellStyle name="60% - Accent2 3 4 2 4" xfId="21755" xr:uid="{3C0B7A40-3A1A-4580-A450-03F29D23A969}"/>
    <cellStyle name="60% - Accent2 3 4 3" xfId="5927" xr:uid="{C402C1EA-2190-48BE-8B2F-0EA2565CBF57}"/>
    <cellStyle name="60% - Accent2 3 4 3 2" xfId="14510" xr:uid="{89912160-EA30-4352-B75D-53EE63477084}"/>
    <cellStyle name="60% - Accent2 3 4 3 2 2" xfId="32335" xr:uid="{A587DED1-5D5F-432A-8A87-F5B32C1A2B6E}"/>
    <cellStyle name="60% - Accent2 3 4 3 3" xfId="23835" xr:uid="{D99F3CE5-E843-466E-A41E-F8340F35E3A0}"/>
    <cellStyle name="60% - Accent2 3 4 4" xfId="10350" xr:uid="{C03860E6-2CA2-48BF-AEDE-1246A7CD4538}"/>
    <cellStyle name="60% - Accent2 3 4 4 2" xfId="28175" xr:uid="{2C4EBF6A-21E1-458D-880F-F342081D6CD4}"/>
    <cellStyle name="60% - Accent2 3 4 5" xfId="19675" xr:uid="{C3AEECDA-E14B-4ADB-94D5-D8D693F88EA3}"/>
    <cellStyle name="60% - Accent2 3 5" xfId="2867" xr:uid="{74A65613-46A4-4FFD-94D3-2C8112B0B663}"/>
    <cellStyle name="60% - Accent2 3 5 2" xfId="7027" xr:uid="{51D5AAC9-5B24-4933-A6F2-1B661B735CF7}"/>
    <cellStyle name="60% - Accent2 3 5 2 2" xfId="15610" xr:uid="{C63A6702-F5EE-4313-99DB-CB966425634E}"/>
    <cellStyle name="60% - Accent2 3 5 2 2 2" xfId="33435" xr:uid="{B8297895-0452-4D95-878B-406AEBED3534}"/>
    <cellStyle name="60% - Accent2 3 5 2 3" xfId="24935" xr:uid="{D86265D5-3012-47FB-85F0-0B8F0C9D4088}"/>
    <cellStyle name="60% - Accent2 3 5 3" xfId="11450" xr:uid="{25786A28-BBCF-4DDD-8BA5-3F178F988564}"/>
    <cellStyle name="60% - Accent2 3 5 3 2" xfId="29275" xr:uid="{D5729128-4CEA-4F8A-AD54-9B2850BC6F99}"/>
    <cellStyle name="60% - Accent2 3 5 4" xfId="20775" xr:uid="{84C4FFCB-010E-419B-90C1-3D0DF83B16DC}"/>
    <cellStyle name="60% - Accent2 3 6" xfId="4947" xr:uid="{B68ACA41-3E62-4B2A-BB1D-D677558EE479}"/>
    <cellStyle name="60% - Accent2 3 6 2" xfId="13530" xr:uid="{452160B6-F0A0-41DD-BD06-BBA434CE9DAF}"/>
    <cellStyle name="60% - Accent2 3 6 2 2" xfId="31355" xr:uid="{F9C573CB-1149-42B8-A3A6-8477D7BA07B0}"/>
    <cellStyle name="60% - Accent2 3 6 3" xfId="22855" xr:uid="{0D590E9E-408F-494B-A65E-7D3C586B0824}"/>
    <cellStyle name="60% - Accent2 3 7" xfId="9370" xr:uid="{25846C89-A815-41B1-88F6-9A7B9620B05C}"/>
    <cellStyle name="60% - Accent2 3 7 2" xfId="27195" xr:uid="{EBFA1D99-D287-4AE1-8EF6-4698C7ABB185}"/>
    <cellStyle name="60% - Accent2 3 8" xfId="18695" xr:uid="{D4BFBB0B-45BF-4C00-B58B-D73024ABC898}"/>
    <cellStyle name="60% - Accent2 30" xfId="2827" xr:uid="{38684C57-E43D-4A25-A88F-EF2E9D7E1B41}"/>
    <cellStyle name="60% - Accent2 30 2" xfId="4907" xr:uid="{B293EEE4-0A70-4D35-8B73-17A9D238AC3B}"/>
    <cellStyle name="60% - Accent2 30 2 2" xfId="9067" xr:uid="{A62E3903-6A87-47D4-94B3-6994A1EFA30C}"/>
    <cellStyle name="60% - Accent2 30 2 2 2" xfId="17650" xr:uid="{028A55C8-3E56-485B-BC73-82CDEAFA4CBE}"/>
    <cellStyle name="60% - Accent2 30 2 2 2 2" xfId="35475" xr:uid="{B0F876F7-1522-4340-A7EF-95104FAF764E}"/>
    <cellStyle name="60% - Accent2 30 2 2 3" xfId="26975" xr:uid="{2DB113B5-93E1-4717-9F05-322F1F72BB89}"/>
    <cellStyle name="60% - Accent2 30 2 3" xfId="13490" xr:uid="{D3A4B5ED-99C8-447A-9F4E-49A3D2866F17}"/>
    <cellStyle name="60% - Accent2 30 2 3 2" xfId="31315" xr:uid="{2BB26340-EE73-4BB7-9A47-3A7267F793C0}"/>
    <cellStyle name="60% - Accent2 30 2 4" xfId="22815" xr:uid="{445152AE-6703-45E5-90A8-10B0DAF13DC4}"/>
    <cellStyle name="60% - Accent2 30 3" xfId="6987" xr:uid="{4B42C328-2B97-47B6-8555-36C673C764F0}"/>
    <cellStyle name="60% - Accent2 30 3 2" xfId="15570" xr:uid="{0D788C40-3A54-46C3-842D-650300F4FBCB}"/>
    <cellStyle name="60% - Accent2 30 3 2 2" xfId="33395" xr:uid="{737D26CE-E0B6-4422-A65C-C39BE5349480}"/>
    <cellStyle name="60% - Accent2 30 3 3" xfId="24895" xr:uid="{4309A670-EF65-41A4-B64C-299D21CDCA25}"/>
    <cellStyle name="60% - Accent2 30 4" xfId="11410" xr:uid="{A8F03B6D-5166-46FE-AF72-B5D3A114A8B0}"/>
    <cellStyle name="60% - Accent2 30 4 2" xfId="29235" xr:uid="{0A007F51-D376-4805-A471-CCF4B6074008}"/>
    <cellStyle name="60% - Accent2 30 5" xfId="20735" xr:uid="{2E6E0097-4ABF-4467-A57D-DAEF3C703E87}"/>
    <cellStyle name="60% - Accent2 300" xfId="40136" xr:uid="{C84EAF06-68DA-49AE-8A35-A73484CC0E56}"/>
    <cellStyle name="60% - Accent2 301" xfId="40156" xr:uid="{92415E08-4716-44EE-B2B8-5BD984A2EFE3}"/>
    <cellStyle name="60% - Accent2 302" xfId="40176" xr:uid="{FB968DF9-B267-4CE8-82FC-57329E4D3F19}"/>
    <cellStyle name="60% - Accent2 303" xfId="40196" xr:uid="{504B84B7-D057-40E5-B627-7B7D775A6E19}"/>
    <cellStyle name="60% - Accent2 304" xfId="40216" xr:uid="{AD2CF9AC-9CAB-4990-AD58-7A771BB95645}"/>
    <cellStyle name="60% - Accent2 305" xfId="40236" xr:uid="{5B1C45E0-A605-4B07-8898-BC14DE1012A5}"/>
    <cellStyle name="60% - Accent2 306" xfId="40256" xr:uid="{538FABF5-DE64-498B-A4D2-DBBC698CD5B2}"/>
    <cellStyle name="60% - Accent2 307" xfId="40276" xr:uid="{92E716E0-E0FD-492A-AFF0-4368808B6214}"/>
    <cellStyle name="60% - Accent2 308" xfId="40296" xr:uid="{08EF1783-AF4F-4B37-87D8-E485B5758430}"/>
    <cellStyle name="60% - Accent2 309" xfId="40316" xr:uid="{B315B5D3-597D-472D-8D70-64E229D073D8}"/>
    <cellStyle name="60% - Accent2 31" xfId="9104" xr:uid="{0FFDED51-BBDD-4A62-BEAD-44DFBCEC3546}"/>
    <cellStyle name="60% - Accent2 31 2" xfId="17670" xr:uid="{F78FC81E-B7B3-4375-A4FD-65A320C3E072}"/>
    <cellStyle name="60% - Accent2 310" xfId="40336" xr:uid="{98DF60E4-8707-4D42-9B69-74F7729C2E08}"/>
    <cellStyle name="60% - Accent2 311" xfId="40356" xr:uid="{93BCED4A-353B-4B39-8A5F-FD67339A92C0}"/>
    <cellStyle name="60% - Accent2 312" xfId="40376" xr:uid="{ADC3D39D-B4AF-4AE0-879B-09B760ACA80D}"/>
    <cellStyle name="60% - Accent2 313" xfId="40396" xr:uid="{8D0600CF-7F01-4A95-8B89-8C232715692B}"/>
    <cellStyle name="60% - Accent2 314" xfId="40416" xr:uid="{53393F19-D072-4331-A13A-4BFF9975BCED}"/>
    <cellStyle name="60% - Accent2 315" xfId="40436" xr:uid="{F33B52F0-B5F3-4DB9-B158-D31DA37B694F}"/>
    <cellStyle name="60% - Accent2 316" xfId="40456" xr:uid="{396C8E2A-A3FC-45FB-8205-A8959C5ABCAE}"/>
    <cellStyle name="60% - Accent2 317" xfId="40476" xr:uid="{182C99E5-CB87-41E8-84AF-1F8A97D367AB}"/>
    <cellStyle name="60% - Accent2 318" xfId="40496" xr:uid="{B4825CA4-94ED-4CBB-8759-FBC35E6DAA49}"/>
    <cellStyle name="60% - Accent2 319" xfId="40516" xr:uid="{FAE937BC-41BD-4746-99D8-753EE6BB32E2}"/>
    <cellStyle name="60% - Accent2 32" xfId="9128" xr:uid="{6E6EF30A-19DC-4993-AA72-8D85D20AF8F0}"/>
    <cellStyle name="60% - Accent2 32 2" xfId="17690" xr:uid="{E2D2C94E-FC58-49EC-ADCD-8FAEA06F4518}"/>
    <cellStyle name="60% - Accent2 32 2 2" xfId="35495" xr:uid="{FE221FC1-2977-4474-BADB-0AC03DE54B35}"/>
    <cellStyle name="60% - Accent2 32 3" xfId="26995" xr:uid="{F402453D-2DAA-49FA-9C2A-CB992E72F0D6}"/>
    <cellStyle name="60% - Accent2 320" xfId="40536" xr:uid="{B2AE8861-EEC4-4491-94BB-380A2B7FF01A}"/>
    <cellStyle name="60% - Accent2 321" xfId="40556" xr:uid="{EEF22B5E-2A11-41FD-8648-B2C5368981FE}"/>
    <cellStyle name="60% - Accent2 322" xfId="40576" xr:uid="{E46A5293-B718-417D-A279-6816A34CE030}"/>
    <cellStyle name="60% - Accent2 323" xfId="40596" xr:uid="{3CF105A0-1B7A-46C0-9AA8-435F19E585C9}"/>
    <cellStyle name="60% - Accent2 324" xfId="40616" xr:uid="{C3A7E263-5F6F-448B-8EED-954355487408}"/>
    <cellStyle name="60% - Accent2 325" xfId="40636" xr:uid="{CE925EAB-75B2-49FD-8C3B-CDB912CA3336}"/>
    <cellStyle name="60% - Accent2 326" xfId="40656" xr:uid="{BD32D499-E1B1-444C-ADDB-6E84A36B6ED8}"/>
    <cellStyle name="60% - Accent2 327" xfId="40676" xr:uid="{705A6ADA-3B4C-4C27-B5E3-0E409024075B}"/>
    <cellStyle name="60% - Accent2 328" xfId="40696" xr:uid="{7A4D6BF3-1D46-4538-8AF5-407776217E07}"/>
    <cellStyle name="60% - Accent2 329" xfId="40716" xr:uid="{A68F46F5-4137-434D-B069-05062BF58828}"/>
    <cellStyle name="60% - Accent2 33" xfId="9148" xr:uid="{DAFEFB57-683F-42F7-B930-1EC5EFEBA49B}"/>
    <cellStyle name="60% - Accent2 33 2" xfId="17710" xr:uid="{5FB04121-7F9E-4021-BBDE-B9184E6DB69C}"/>
    <cellStyle name="60% - Accent2 33 2 2" xfId="35515" xr:uid="{BC062B83-73F7-4FDE-847D-14798187A40E}"/>
    <cellStyle name="60% - Accent2 33 3" xfId="27015" xr:uid="{A2670618-2F45-48F7-B19F-DE5269997FF6}"/>
    <cellStyle name="60% - Accent2 330" xfId="40736" xr:uid="{411D9245-6FBA-448E-9E48-2FF16A9598F2}"/>
    <cellStyle name="60% - Accent2 331" xfId="40756" xr:uid="{648DDCA0-E416-4938-89DB-2CEE88F18EA9}"/>
    <cellStyle name="60% - Accent2 332" xfId="40776" xr:uid="{66815455-D0FF-45CF-989C-405839D8C1DA}"/>
    <cellStyle name="60% - Accent2 333" xfId="40802" xr:uid="{C5551573-932D-495D-A609-6D7D69895CC0}"/>
    <cellStyle name="60% - Accent2 334" xfId="40816" xr:uid="{50A5069F-CF66-451A-95AE-A7ECBE5A74EA}"/>
    <cellStyle name="60% - Accent2 335" xfId="40836" xr:uid="{1B008569-9C2B-4749-B022-9301AE74D789}"/>
    <cellStyle name="60% - Accent2 336" xfId="40856" xr:uid="{AB374331-7EE6-4846-A85F-6F67AF3EE17C}"/>
    <cellStyle name="60% - Accent2 337" xfId="40876" xr:uid="{A8C5E747-D660-45CD-9FD2-ED177E90C481}"/>
    <cellStyle name="60% - Accent2 338" xfId="40896" xr:uid="{A31E781F-D524-4F5A-BB40-7B0399E3E479}"/>
    <cellStyle name="60% - Accent2 339" xfId="40916" xr:uid="{A65E103C-7FF6-4601-BB34-961414066D1D}"/>
    <cellStyle name="60% - Accent2 34" xfId="9168" xr:uid="{ACE5BDDD-62F2-4452-9EBD-58C53152F127}"/>
    <cellStyle name="60% - Accent2 340" xfId="40936" xr:uid="{0FEE58B5-936B-4ADE-A7C3-350AEE22C81F}"/>
    <cellStyle name="60% - Accent2 341" xfId="40956" xr:uid="{637B8CC5-B830-4174-800D-A4E59BADC587}"/>
    <cellStyle name="60% - Accent2 342" xfId="40976" xr:uid="{27001359-5AE8-4B0E-9246-011D2370743B}"/>
    <cellStyle name="60% - Accent2 343" xfId="40996" xr:uid="{5BB86581-CCFA-4A59-BE39-B5E9F73EE9AA}"/>
    <cellStyle name="60% - Accent2 344" xfId="41016" xr:uid="{F1542922-8218-4966-8998-23068C8530E8}"/>
    <cellStyle name="60% - Accent2 345" xfId="41036" xr:uid="{CF031263-1A93-4480-9796-F7DF305AD49D}"/>
    <cellStyle name="60% - Accent2 346" xfId="41056" xr:uid="{2B9CE07D-F8E7-47B3-A172-56D2F74AF2BB}"/>
    <cellStyle name="60% - Accent2 347" xfId="41076" xr:uid="{CDD6ED22-7C57-4D29-9A54-26EB67DDF529}"/>
    <cellStyle name="60% - Accent2 348" xfId="41096" xr:uid="{B942EDD4-4CAD-446D-BF93-D7A0D2512948}"/>
    <cellStyle name="60% - Accent2 349" xfId="41116" xr:uid="{AF89AC79-0874-4C6F-8E5B-A05A0E0E4003}"/>
    <cellStyle name="60% - Accent2 35" xfId="9206" xr:uid="{C2D4280F-3671-4219-81DC-0913B53CFB6E}"/>
    <cellStyle name="60% - Accent2 35 2" xfId="17730" xr:uid="{C19A2799-51FC-43E0-A482-7792EBB15A00}"/>
    <cellStyle name="60% - Accent2 35 2 2" xfId="35535" xr:uid="{5DF5140E-EBB3-44D6-943C-C778A5F67D6E}"/>
    <cellStyle name="60% - Accent2 35 3" xfId="27035" xr:uid="{A52052BD-5D7D-4612-86EB-14D784F100CE}"/>
    <cellStyle name="60% - Accent2 350" xfId="41142" xr:uid="{40553AAC-0AD8-48C9-8F8A-5699407DA593}"/>
    <cellStyle name="60% - Accent2 351" xfId="41162" xr:uid="{17FDEF58-3E9A-4640-A1E4-F5EC291EA4C0}"/>
    <cellStyle name="60% - Accent2 352" xfId="41176" xr:uid="{0E64BAD6-6C99-4FAE-AD69-C6EFA77E3AAE}"/>
    <cellStyle name="60% - Accent2 353" xfId="41196" xr:uid="{C4ADEDCF-A8E3-4A8A-8BAC-E171365B056E}"/>
    <cellStyle name="60% - Accent2 354" xfId="41216" xr:uid="{0DF09A2B-AD5E-418B-BF20-2A97984323A0}"/>
    <cellStyle name="60% - Accent2 355" xfId="41236" xr:uid="{5912F4AD-23CA-4E05-BCA6-6A410269FB9D}"/>
    <cellStyle name="60% - Accent2 356" xfId="41262" xr:uid="{223AD778-71E2-460F-B46E-C6039173FA86}"/>
    <cellStyle name="60% - Accent2 357" xfId="41291" xr:uid="{29EFE345-B2C7-40AF-A5CE-E336A7205D1C}"/>
    <cellStyle name="60% - Accent2 358" xfId="41304" xr:uid="{9E6067E1-B71B-4A40-8B4A-2A270AB40D3D}"/>
    <cellStyle name="60% - Accent2 359" xfId="41316" xr:uid="{E6C3F5DD-6898-46E6-B304-2A4C6C4E72B2}"/>
    <cellStyle name="60% - Accent2 36" xfId="9230" xr:uid="{72E3034B-B41C-41F0-BBCA-3554BC8EE7A7}"/>
    <cellStyle name="60% - Accent2 36 2" xfId="17750" xr:uid="{D009ACE4-578C-4F2A-B002-1668B7CEF986}"/>
    <cellStyle name="60% - Accent2 36 2 2" xfId="35555" xr:uid="{33BB9CA3-359A-436E-8061-92C3BAEBAD56}"/>
    <cellStyle name="60% - Accent2 36 3" xfId="27055" xr:uid="{39927AAB-BA4F-46A5-863C-AD565A4B55F0}"/>
    <cellStyle name="60% - Accent2 360" xfId="41336" xr:uid="{6530BC2C-716F-4C3D-9665-B3F3A11E3276}"/>
    <cellStyle name="60% - Accent2 361" xfId="41356" xr:uid="{934C13C0-9E93-4D83-99D9-AA9EBC51F2EE}"/>
    <cellStyle name="60% - Accent2 362" xfId="41376" xr:uid="{FB809779-93AD-4528-B8BE-99687058CC91}"/>
    <cellStyle name="60% - Accent2 363" xfId="41402" xr:uid="{F3D5589B-8A7A-4CA9-94FE-90011E7B6AA3}"/>
    <cellStyle name="60% - Accent2 364" xfId="41416" xr:uid="{C852BBFD-5999-40EC-876F-32BC7D49D837}"/>
    <cellStyle name="60% - Accent2 365" xfId="41436" xr:uid="{8D9F9128-8E10-44C6-9DBA-DAE3AFC776AF}"/>
    <cellStyle name="60% - Accent2 366" xfId="41456" xr:uid="{21394C72-6586-434D-AEC0-704AD86B244B}"/>
    <cellStyle name="60% - Accent2 367" xfId="41476" xr:uid="{84583333-81DA-4AA0-9466-F5AD39403D1F}"/>
    <cellStyle name="60% - Accent2 368" xfId="41496" xr:uid="{B0F2996F-612D-494F-8CF5-CAE3E8CFA899}"/>
    <cellStyle name="60% - Accent2 369" xfId="41522" xr:uid="{414201F0-23F7-4BC1-9692-19E17CD7FE7F}"/>
    <cellStyle name="60% - Accent2 37" xfId="9250" xr:uid="{931AB259-FC01-4277-ADED-A295D908B362}"/>
    <cellStyle name="60% - Accent2 37 2" xfId="17770" xr:uid="{5D6EC8A8-CC73-4CFE-B07D-88D5B400ECCC}"/>
    <cellStyle name="60% - Accent2 37 2 2" xfId="35575" xr:uid="{FEABA2D6-0A93-4C58-993D-94F7D69A44CF}"/>
    <cellStyle name="60% - Accent2 37 3" xfId="27075" xr:uid="{9CCDB46C-2314-4300-8C8F-005206309F3C}"/>
    <cellStyle name="60% - Accent2 370" xfId="41536" xr:uid="{A25F2511-419E-4D6E-B52B-A05FDA3325AD}"/>
    <cellStyle name="60% - Accent2 371" xfId="41556" xr:uid="{2AE4A220-58E8-4626-96C3-12314EFBA827}"/>
    <cellStyle name="60% - Accent2 372" xfId="41576" xr:uid="{B41226E3-6BAE-4AD2-9C27-E6EBA82F7863}"/>
    <cellStyle name="60% - Accent2 373" xfId="41596" xr:uid="{A3EF011D-D633-4CE0-A53B-7594D946AE29}"/>
    <cellStyle name="60% - Accent2 374" xfId="41622" xr:uid="{5165FB04-F80D-48AB-A343-0D6E96B18A74}"/>
    <cellStyle name="60% - Accent2 375" xfId="41636" xr:uid="{00BB87E1-DBF4-4D85-9B6C-71C8DCDA2B98}"/>
    <cellStyle name="60% - Accent2 376" xfId="41656" xr:uid="{263B97F7-6278-4689-B2C6-7DFA6788BC1E}"/>
    <cellStyle name="60% - Accent2 377" xfId="41676" xr:uid="{143FEB0A-A491-4864-918F-1D751548F4D5}"/>
    <cellStyle name="60% - Accent2 378" xfId="41702" xr:uid="{210C915E-4C54-4AED-B7A7-BF41410A2D11}"/>
    <cellStyle name="60% - Accent2 379" xfId="41716" xr:uid="{A3E2435E-BA93-462D-95BB-D269D285605D}"/>
    <cellStyle name="60% - Accent2 38" xfId="9270" xr:uid="{B24A429F-04EF-4012-8C6B-B1E6168032FF}"/>
    <cellStyle name="60% - Accent2 38 2" xfId="17790" xr:uid="{D60C1254-45E2-4BC4-A920-647BDF9E869C}"/>
    <cellStyle name="60% - Accent2 38 2 2" xfId="35595" xr:uid="{96D67853-0A65-49AE-B5A4-FD50ACBE15D3}"/>
    <cellStyle name="60% - Accent2 38 3" xfId="27095" xr:uid="{A9F2211E-70D5-478B-9997-CAA67D3CABE7}"/>
    <cellStyle name="60% - Accent2 380" xfId="41736" xr:uid="{2A09FB97-1A7F-49A3-9FE5-0CA255FBA8D7}"/>
    <cellStyle name="60% - Accent2 381" xfId="41756" xr:uid="{52B4B5B1-63E1-4421-AE39-90B324E269A7}"/>
    <cellStyle name="60% - Accent2 382" xfId="41783" xr:uid="{92ADDFAB-578E-45AE-BB5D-5B5166DAFF23}"/>
    <cellStyle name="60% - Accent2 383" xfId="41803" xr:uid="{1A6AA28B-B999-4C63-8961-938FF8C845AD}"/>
    <cellStyle name="60% - Accent2 384" xfId="41833" xr:uid="{5C58BBA4-B685-4DCC-907D-C63E1E7F4D58}"/>
    <cellStyle name="60% - Accent2 385" xfId="41823" xr:uid="{E4ED614D-B738-4BC4-BE27-9539CBFDB30B}"/>
    <cellStyle name="60% - Accent2 386" xfId="41857" xr:uid="{08732969-3197-40F2-A9F5-714F4B2673B1}"/>
    <cellStyle name="60% - Accent2 387" xfId="41877" xr:uid="{7A49AF6F-099B-4B72-95C9-291C17C5858F}"/>
    <cellStyle name="60% - Accent2 388" xfId="41903" xr:uid="{6A5D9018-4D18-4AE7-BBFC-FF72E12937EA}"/>
    <cellStyle name="60% - Accent2 389" xfId="41923" xr:uid="{F8F503F9-2A6A-4429-8377-AD04A1FCFD2B}"/>
    <cellStyle name="60% - Accent2 39" xfId="9290" xr:uid="{09693694-151A-4C8E-BAD1-ED80B04DD0C4}"/>
    <cellStyle name="60% - Accent2 39 2" xfId="27115" xr:uid="{85F8C0D6-EEBB-4B26-8D2A-41C469D793EA}"/>
    <cellStyle name="60% - Accent2 390" xfId="41937" xr:uid="{F615518A-7BEF-4F2D-B81F-CBB358958A19}"/>
    <cellStyle name="60% - Accent2 391" xfId="41957" xr:uid="{B2054536-9773-4271-8FEB-FF2E3C7F6D5A}"/>
    <cellStyle name="60% - Accent2 392" xfId="41977" xr:uid="{0A02BE03-5344-482C-9706-4F97AE7AFBEA}"/>
    <cellStyle name="60% - Accent2 393" xfId="41997" xr:uid="{6755E388-26B9-4071-A4FF-D64326203AE3}"/>
    <cellStyle name="60% - Accent2 394" xfId="42017" xr:uid="{A057A298-AFE8-43DD-906D-7919C9FB30B9}"/>
    <cellStyle name="60% - Accent2 395" xfId="42037" xr:uid="{99C6DAB6-40A7-42DD-939C-C0C1E6E70AD0}"/>
    <cellStyle name="60% - Accent2 396" xfId="42057" xr:uid="{8C3EEC5E-D3A4-4521-A3F5-E475369838AC}"/>
    <cellStyle name="60% - Accent2 397" xfId="42077" xr:uid="{ECEA21D3-E4D6-44BE-A03C-D55D9180ECE8}"/>
    <cellStyle name="60% - Accent2 398" xfId="42097" xr:uid="{E95EB9E4-ACC9-43E6-BD3F-01221EF67495}"/>
    <cellStyle name="60% - Accent2 399" xfId="42123" xr:uid="{76A36DF2-1CD5-4848-8FAB-986848BD4122}"/>
    <cellStyle name="60% - Accent2 4" xfId="223" xr:uid="{00000000-0005-0000-0000-000037000000}"/>
    <cellStyle name="60% - Accent2 40" xfId="9310" xr:uid="{09A088F1-B1F6-4E42-9AE3-DA8381BD6FC1}"/>
    <cellStyle name="60% - Accent2 40 2" xfId="17810" xr:uid="{8839F447-0D0D-45A4-B21C-28F9D097FD64}"/>
    <cellStyle name="60% - Accent2 40 2 2" xfId="35615" xr:uid="{1FD89CDC-FEE0-4F10-A59F-5E5281E390CA}"/>
    <cellStyle name="60% - Accent2 40 3" xfId="27135" xr:uid="{75B63CC2-2B7E-4DB0-A0E7-9DB6C016E906}"/>
    <cellStyle name="60% - Accent2 400" xfId="42137" xr:uid="{6A573A10-66F2-454D-9F62-4F43930592A7}"/>
    <cellStyle name="60% - Accent2 401" xfId="42163" xr:uid="{4638B1A5-8721-4B19-85AD-22F9D17F5BA7}"/>
    <cellStyle name="60% - Accent2 402" xfId="42177" xr:uid="{F647E579-6AC7-42EE-806D-30E5F66284A3}"/>
    <cellStyle name="60% - Accent2 403" xfId="42213" xr:uid="{4D002EAD-F25C-4391-8352-AED67B2935B5}"/>
    <cellStyle name="60% - Accent2 404" xfId="42201" xr:uid="{D3E65FE6-22F5-47A9-9AF4-BB72643EB59C}"/>
    <cellStyle name="60% - Accent2 405" xfId="42237" xr:uid="{B7E0DEFF-632B-4BD8-93F1-F07EE63A2F7B}"/>
    <cellStyle name="60% - Accent2 406" xfId="42257" xr:uid="{EB5EA10D-4571-4BA2-85CF-88EA536D5D91}"/>
    <cellStyle name="60% - Accent2 407" xfId="42277" xr:uid="{99E1ADB3-21DA-4F49-93E4-65A458D9E83D}"/>
    <cellStyle name="60% - Accent2 408" xfId="42303" xr:uid="{660E675C-54B3-486F-9522-44BFE256915E}"/>
    <cellStyle name="60% - Accent2 409" xfId="42323" xr:uid="{DA9C5007-B3C0-4157-8B93-362AEBDB1315}"/>
    <cellStyle name="60% - Accent2 41" xfId="9330" xr:uid="{F12CA62C-A6B8-489D-BA6C-92E65C1F4B32}"/>
    <cellStyle name="60% - Accent2 41 2" xfId="17830" xr:uid="{59B17422-BCB9-4EB9-A280-DB1C6A302C21}"/>
    <cellStyle name="60% - Accent2 41 2 2" xfId="35635" xr:uid="{F92CC179-6C63-40D6-9B24-DBBC5B3AFB4E}"/>
    <cellStyle name="60% - Accent2 41 3" xfId="27155" xr:uid="{5B46D4B3-DB56-49BA-965E-497005E1417B}"/>
    <cellStyle name="60% - Accent2 410" xfId="42337" xr:uid="{F3668CFD-68C1-450F-82AF-91AA9ED22711}"/>
    <cellStyle name="60% - Accent2 411" xfId="42363" xr:uid="{6BE947D3-B2A2-45A6-BDA7-43120358E29F}"/>
    <cellStyle name="60% - Accent2 412" xfId="42392" xr:uid="{406A2119-28EA-4E80-997D-1EF2748DE3E4}"/>
    <cellStyle name="60% - Accent2 413" xfId="42378" xr:uid="{C9F2C0CE-8E85-48C7-B0F1-1951DBCB4E44}"/>
    <cellStyle name="60% - Accent2 414" xfId="42423" xr:uid="{5B3D6B86-B97A-4E9C-8A13-2F0EE4A0E216}"/>
    <cellStyle name="60% - Accent2 415" xfId="42437" xr:uid="{C6231CEB-D02D-440A-9A4F-64D63B125ED7}"/>
    <cellStyle name="60% - Accent2 416" xfId="42457" xr:uid="{3237837D-4C87-44C3-9AAC-1063CD4DF66F}"/>
    <cellStyle name="60% - Accent2 417" xfId="42483" xr:uid="{432B08B6-0F67-4B18-856A-047EE66FAE62}"/>
    <cellStyle name="60% - Accent2 418" xfId="42497" xr:uid="{65036A76-5E29-400E-A052-3D7409B77EA8}"/>
    <cellStyle name="60% - Accent2 419" xfId="42523" xr:uid="{B6754377-EE86-41B4-A6DA-F19BA8036FC3}"/>
    <cellStyle name="60% - Accent2 42" xfId="17850" xr:uid="{5CD41B42-2EFF-442A-9E4B-20A51AAD60AC}"/>
    <cellStyle name="60% - Accent2 42 2" xfId="35655" xr:uid="{C2236E26-7D98-4459-AC62-F95B19054E1A}"/>
    <cellStyle name="60% - Accent2 420" xfId="42538" xr:uid="{17BB5CE5-B4D9-4533-B451-F79BB0D5D3A6}"/>
    <cellStyle name="60% - Accent2 421" xfId="42564" xr:uid="{4CE21869-27C0-4FC8-98F3-2CFCFDDB9A62}"/>
    <cellStyle name="60% - Accent2 422" xfId="42578" xr:uid="{DA5D0F5E-589C-4FA2-A059-75DC7B2A0769}"/>
    <cellStyle name="60% - Accent2 423" xfId="42604" xr:uid="{7FB3518D-391D-406E-97C6-E66710374FEA}"/>
    <cellStyle name="60% - Accent2 424" xfId="42680" xr:uid="{3341B743-2E4B-4D1A-8CF0-5726A4B2964F}"/>
    <cellStyle name="60% - Accent2 425" xfId="42700" xr:uid="{8FD38C6C-8EDF-4297-952D-31AA8AB07D24}"/>
    <cellStyle name="60% - Accent2 426" xfId="42720" xr:uid="{88156E96-FB8C-4561-A087-C79D92BF0DB2}"/>
    <cellStyle name="60% - Accent2 427" xfId="42740" xr:uid="{330E531E-DDA7-417E-868A-F70A60B12D28}"/>
    <cellStyle name="60% - Accent2 428" xfId="42760" xr:uid="{88E4C894-6EB7-4CA1-8CD8-476338AFF3CD}"/>
    <cellStyle name="60% - Accent2 429" xfId="42787" xr:uid="{9FA682E6-BE41-4D75-A51D-E6B0AC33C6B2}"/>
    <cellStyle name="60% - Accent2 43" xfId="17870" xr:uid="{E64CF73D-1571-4603-8C31-536A44201743}"/>
    <cellStyle name="60% - Accent2 43 2" xfId="35675" xr:uid="{BA6BD6F4-60F2-4121-92E2-21D3BC8CF721}"/>
    <cellStyle name="60% - Accent2 44" xfId="17890" xr:uid="{8DDB4ABC-449A-406D-9AAD-FBD72F9072D0}"/>
    <cellStyle name="60% - Accent2 44 2" xfId="35695" xr:uid="{F3C92FD4-58C7-44EC-AD99-E65B906169B5}"/>
    <cellStyle name="60% - Accent2 45" xfId="17910" xr:uid="{34D53CA0-38C8-4823-B5C2-307394CD785D}"/>
    <cellStyle name="60% - Accent2 45 2" xfId="35715" xr:uid="{96A1DB3A-24AE-44A3-AC7D-04605C6D7E31}"/>
    <cellStyle name="60% - Accent2 46" xfId="17930" xr:uid="{998F90C8-C872-4B53-8901-E0230F44816B}"/>
    <cellStyle name="60% - Accent2 46 2" xfId="35735" xr:uid="{FBE67ADE-9CFF-4E0C-AD6A-9A410ECCD654}"/>
    <cellStyle name="60% - Accent2 47" xfId="17970" xr:uid="{5AD92F28-3DFA-4C3D-9333-B8709DF7C5AE}"/>
    <cellStyle name="60% - Accent2 47 2" xfId="35755" xr:uid="{924D0BD4-DAF8-44B8-B703-D1454F3276FF}"/>
    <cellStyle name="60% - Accent2 48" xfId="17994" xr:uid="{7B89BD65-5BF8-4899-BEA8-964EA8197BF0}"/>
    <cellStyle name="60% - Accent2 49" xfId="18014" xr:uid="{593E6439-C209-4254-A0EA-803E0CED89B3}"/>
    <cellStyle name="60% - Accent2 5" xfId="287" xr:uid="{B171CF28-EB62-48CE-8E0A-3A51542F1752}"/>
    <cellStyle name="60% - Accent2 5 2" xfId="523" xr:uid="{035D73BD-BCF0-4708-BB11-FEEDF28A52D9}"/>
    <cellStyle name="60% - Accent2 5 2 2" xfId="1222" xr:uid="{D2ECCAED-9231-4690-BC8E-7036FC59ADE3}"/>
    <cellStyle name="60% - Accent2 5 2 2 2" xfId="2327" xr:uid="{0FC017EF-5473-4865-A26D-D00F973966FB}"/>
    <cellStyle name="60% - Accent2 5 2 2 2 2" xfId="4407" xr:uid="{6538E484-D2E6-4AC8-8E18-9279C3057867}"/>
    <cellStyle name="60% - Accent2 5 2 2 2 2 2" xfId="8567" xr:uid="{6E6943D7-CCF1-40D3-9985-4888BC6C0510}"/>
    <cellStyle name="60% - Accent2 5 2 2 2 2 2 2" xfId="17150" xr:uid="{9D8A8732-3686-4E07-8B3A-ABD37113BDEF}"/>
    <cellStyle name="60% - Accent2 5 2 2 2 2 2 2 2" xfId="34975" xr:uid="{A18EE5BC-75D7-44C9-BFFC-D9BEB655E37C}"/>
    <cellStyle name="60% - Accent2 5 2 2 2 2 2 3" xfId="26475" xr:uid="{AFBB95C2-5C9C-41AF-8933-38E685CCB301}"/>
    <cellStyle name="60% - Accent2 5 2 2 2 2 3" xfId="12990" xr:uid="{B913486F-6E9F-480D-8C1F-2074CE395019}"/>
    <cellStyle name="60% - Accent2 5 2 2 2 2 3 2" xfId="30815" xr:uid="{D30DE61B-3C65-40BD-912F-9CF1D16121B4}"/>
    <cellStyle name="60% - Accent2 5 2 2 2 2 4" xfId="22315" xr:uid="{80717651-1EA0-40FE-ACB0-A0A66F68B519}"/>
    <cellStyle name="60% - Accent2 5 2 2 2 3" xfId="6487" xr:uid="{4CDDA1F2-A7B7-408C-92CC-CBBAC716C9DC}"/>
    <cellStyle name="60% - Accent2 5 2 2 2 3 2" xfId="15070" xr:uid="{D300BDE9-D990-42E4-AA5B-F352460F2DF2}"/>
    <cellStyle name="60% - Accent2 5 2 2 2 3 2 2" xfId="32895" xr:uid="{66B1DFB0-3D87-4C8E-B982-5098D0D22AAB}"/>
    <cellStyle name="60% - Accent2 5 2 2 2 3 3" xfId="24395" xr:uid="{8F5638B5-7711-462E-AE0E-88E0DCA5B9F6}"/>
    <cellStyle name="60% - Accent2 5 2 2 2 4" xfId="10910" xr:uid="{A912CAEC-A3FF-47D7-922A-BC15329393AF}"/>
    <cellStyle name="60% - Accent2 5 2 2 2 4 2" xfId="28735" xr:uid="{289D1735-C7D6-43B2-AAD0-8EF3E04B9D5F}"/>
    <cellStyle name="60% - Accent2 5 2 2 2 5" xfId="20235" xr:uid="{6114FD02-068B-4B09-B3C6-76650D5C96F3}"/>
    <cellStyle name="60% - Accent2 5 2 2 3" xfId="3427" xr:uid="{5AB56DBD-6644-4A4B-B23E-A8ACE7971A00}"/>
    <cellStyle name="60% - Accent2 5 2 2 3 2" xfId="7587" xr:uid="{5E15627D-0932-4EA3-B572-3642B1E1FD8B}"/>
    <cellStyle name="60% - Accent2 5 2 2 3 2 2" xfId="16170" xr:uid="{EE27C0D4-6809-45D7-AD35-2CE092212E56}"/>
    <cellStyle name="60% - Accent2 5 2 2 3 2 2 2" xfId="33995" xr:uid="{798AB82C-83EE-43ED-B556-7CA52028BAF5}"/>
    <cellStyle name="60% - Accent2 5 2 2 3 2 3" xfId="25495" xr:uid="{DF3C24F5-B054-4AB6-B686-1958BC33F4B7}"/>
    <cellStyle name="60% - Accent2 5 2 2 3 3" xfId="12010" xr:uid="{543301AE-C4C8-4602-9B50-A4A53CE2BC93}"/>
    <cellStyle name="60% - Accent2 5 2 2 3 3 2" xfId="29835" xr:uid="{6496AF98-262B-40A7-ABAD-4C71B589DF37}"/>
    <cellStyle name="60% - Accent2 5 2 2 3 4" xfId="21335" xr:uid="{6B674A27-0779-4524-BCDD-4A548CC2FAF9}"/>
    <cellStyle name="60% - Accent2 5 2 2 4" xfId="5507" xr:uid="{D82A9436-0F5B-4D16-B700-879C7152537C}"/>
    <cellStyle name="60% - Accent2 5 2 2 4 2" xfId="14090" xr:uid="{6116C10D-0302-49DC-9BCB-135ED58DA602}"/>
    <cellStyle name="60% - Accent2 5 2 2 4 2 2" xfId="31915" xr:uid="{C97EB037-ACC9-4B33-91EF-8DF3544921FE}"/>
    <cellStyle name="60% - Accent2 5 2 2 4 3" xfId="23415" xr:uid="{FAC69D3D-F877-4D5D-8794-28AB8210A731}"/>
    <cellStyle name="60% - Accent2 5 2 2 5" xfId="9930" xr:uid="{EAF864DA-D05F-4C6E-AC52-388F8289B216}"/>
    <cellStyle name="60% - Accent2 5 2 2 5 2" xfId="27755" xr:uid="{9691BA46-ADCB-45E6-9D21-F387D274DDEB}"/>
    <cellStyle name="60% - Accent2 5 2 2 6" xfId="19255" xr:uid="{CEA91F71-BF09-4EB6-9E7A-B2DD9C93B478}"/>
    <cellStyle name="60% - Accent2 5 2 3" xfId="1847" xr:uid="{E310138B-9EF3-49DF-8057-AF6C22145527}"/>
    <cellStyle name="60% - Accent2 5 2 3 2" xfId="3927" xr:uid="{D7DCF643-C867-43C7-A4A4-D850B36012FF}"/>
    <cellStyle name="60% - Accent2 5 2 3 2 2" xfId="8087" xr:uid="{623E4819-6E2D-48CE-BB73-020C015D3A58}"/>
    <cellStyle name="60% - Accent2 5 2 3 2 2 2" xfId="16670" xr:uid="{B5EA4A78-AA9A-41A6-9F12-080222F382E5}"/>
    <cellStyle name="60% - Accent2 5 2 3 2 2 2 2" xfId="34495" xr:uid="{40FEB151-8EBF-4EEE-A59C-3E86E96A5C43}"/>
    <cellStyle name="60% - Accent2 5 2 3 2 2 3" xfId="25995" xr:uid="{9048F723-51E6-40A5-81A3-6F68EA284DBE}"/>
    <cellStyle name="60% - Accent2 5 2 3 2 3" xfId="12510" xr:uid="{34B8E030-D1D2-4739-95DA-6000226FEF73}"/>
    <cellStyle name="60% - Accent2 5 2 3 2 3 2" xfId="30335" xr:uid="{F3DFD645-882D-4EBF-99CE-6AA6A1FAB883}"/>
    <cellStyle name="60% - Accent2 5 2 3 2 4" xfId="21835" xr:uid="{05A02FDB-C6E6-4215-91A1-918890DF9500}"/>
    <cellStyle name="60% - Accent2 5 2 3 3" xfId="6007" xr:uid="{5FE03FEC-8C81-42A5-88F5-D7EDF43BEAB8}"/>
    <cellStyle name="60% - Accent2 5 2 3 3 2" xfId="14590" xr:uid="{6961049E-5344-433B-8409-9619F0A3420B}"/>
    <cellStyle name="60% - Accent2 5 2 3 3 2 2" xfId="32415" xr:uid="{73C90CBE-1D57-4941-9061-761D992FD997}"/>
    <cellStyle name="60% - Accent2 5 2 3 3 3" xfId="23915" xr:uid="{C474D56D-A8F0-4B8E-BB8B-67D3ACAF0BEC}"/>
    <cellStyle name="60% - Accent2 5 2 3 4" xfId="10430" xr:uid="{6AE6E439-00B6-4240-88BC-242E24B368E8}"/>
    <cellStyle name="60% - Accent2 5 2 3 4 2" xfId="28255" xr:uid="{17845A23-2446-4112-8108-0CC6DE151474}"/>
    <cellStyle name="60% - Accent2 5 2 3 5" xfId="19755" xr:uid="{97B8FB18-1CBD-49CF-B1F4-4B250EA3C8AD}"/>
    <cellStyle name="60% - Accent2 5 2 4" xfId="2947" xr:uid="{280F0FF5-2445-4FC2-8EF1-A1C6A6EFC890}"/>
    <cellStyle name="60% - Accent2 5 2 4 2" xfId="7107" xr:uid="{C73A18D6-EB9C-488A-BF16-866D0838CC79}"/>
    <cellStyle name="60% - Accent2 5 2 4 2 2" xfId="15690" xr:uid="{A816785A-F2F6-40FB-9537-6B7B575FF34C}"/>
    <cellStyle name="60% - Accent2 5 2 4 2 2 2" xfId="33515" xr:uid="{9DCDFF1C-1CF4-4818-9508-E525E40FD2DD}"/>
    <cellStyle name="60% - Accent2 5 2 4 2 3" xfId="25015" xr:uid="{21703369-CA4D-43A6-9DC4-0A874DFA0E2A}"/>
    <cellStyle name="60% - Accent2 5 2 4 3" xfId="11530" xr:uid="{C1FCCF26-3927-4AF6-AD23-8015ED8248E0}"/>
    <cellStyle name="60% - Accent2 5 2 4 3 2" xfId="29355" xr:uid="{4AE56B26-394F-4C9D-A656-8ED5DC75B109}"/>
    <cellStyle name="60% - Accent2 5 2 4 4" xfId="20855" xr:uid="{885E08EB-522F-4993-AAC0-186C1DE8E16A}"/>
    <cellStyle name="60% - Accent2 5 2 5" xfId="5027" xr:uid="{1845CB93-0FCB-49C6-A249-6694E773C643}"/>
    <cellStyle name="60% - Accent2 5 2 5 2" xfId="13610" xr:uid="{5FF18EB3-64EF-468F-9D1B-3252A439104D}"/>
    <cellStyle name="60% - Accent2 5 2 5 2 2" xfId="31435" xr:uid="{53AA436E-5F7A-4733-8399-E6844B42809E}"/>
    <cellStyle name="60% - Accent2 5 2 5 3" xfId="22935" xr:uid="{AD641A0C-8AE9-4200-A397-7B28F5938BD7}"/>
    <cellStyle name="60% - Accent2 5 2 6" xfId="9450" xr:uid="{8D50C72F-EBA0-440E-A7C8-D1FDF817CB1B}"/>
    <cellStyle name="60% - Accent2 5 2 6 2" xfId="27275" xr:uid="{1F4D3DA9-7C52-483D-875E-8A35221D085E}"/>
    <cellStyle name="60% - Accent2 5 2 7" xfId="18775" xr:uid="{2C8DFF97-B011-449A-84A8-E28D6CD8DA27}"/>
    <cellStyle name="60% - Accent2 5 3" xfId="1161" xr:uid="{A5CC7110-D152-4235-A212-572B6D7D02EB}"/>
    <cellStyle name="60% - Accent2 5 3 2" xfId="2267" xr:uid="{C1621F11-B2A2-4846-82FD-D2B9F7BFF547}"/>
    <cellStyle name="60% - Accent2 5 3 2 2" xfId="4347" xr:uid="{09CEE477-9CFB-4C7E-82E9-7E1D83723AB5}"/>
    <cellStyle name="60% - Accent2 5 3 2 2 2" xfId="8507" xr:uid="{5F8661B7-E9FE-4022-9B66-1C1F920CDA4E}"/>
    <cellStyle name="60% - Accent2 5 3 2 2 2 2" xfId="17090" xr:uid="{3A9427D9-7861-44A1-8060-D6D20CC3E271}"/>
    <cellStyle name="60% - Accent2 5 3 2 2 2 2 2" xfId="34915" xr:uid="{5059A68C-62B7-4D37-8432-EBA95256A791}"/>
    <cellStyle name="60% - Accent2 5 3 2 2 2 3" xfId="26415" xr:uid="{32557260-6413-475F-9DBC-AD73A76627C0}"/>
    <cellStyle name="60% - Accent2 5 3 2 2 3" xfId="12930" xr:uid="{704DA247-B5B4-4837-9D84-91D3011DA401}"/>
    <cellStyle name="60% - Accent2 5 3 2 2 3 2" xfId="30755" xr:uid="{A9B1C2AD-650A-4D17-AD32-3046ADACE578}"/>
    <cellStyle name="60% - Accent2 5 3 2 2 4" xfId="22255" xr:uid="{12CDAADC-2F0A-488E-BE2C-2F0F4FCBD1DB}"/>
    <cellStyle name="60% - Accent2 5 3 2 3" xfId="6427" xr:uid="{530F6546-33A2-43A4-BDB1-B9E838842539}"/>
    <cellStyle name="60% - Accent2 5 3 2 3 2" xfId="15010" xr:uid="{C4F9D662-571E-446F-A569-AC6DE8A0CD6F}"/>
    <cellStyle name="60% - Accent2 5 3 2 3 2 2" xfId="32835" xr:uid="{21AD3EDA-2983-4551-BFB3-422B36FB55E3}"/>
    <cellStyle name="60% - Accent2 5 3 2 3 3" xfId="24335" xr:uid="{0CBEA8E0-AFB7-454D-9057-D03F00BF6865}"/>
    <cellStyle name="60% - Accent2 5 3 2 4" xfId="10850" xr:uid="{83E08BBC-6D51-4F6A-8178-75A71181C6AE}"/>
    <cellStyle name="60% - Accent2 5 3 2 4 2" xfId="28675" xr:uid="{DBC537D9-F9B2-4D8A-B879-9F9C0E4B3BB3}"/>
    <cellStyle name="60% - Accent2 5 3 2 5" xfId="20175" xr:uid="{716E6B53-9D8D-451B-AF7A-2FB110A1C9D7}"/>
    <cellStyle name="60% - Accent2 5 3 3" xfId="3367" xr:uid="{5C27A612-81F5-4830-B8F6-BFDF7594C2D3}"/>
    <cellStyle name="60% - Accent2 5 3 3 2" xfId="7527" xr:uid="{8A7EB384-206D-4A34-99D3-60C694C12C97}"/>
    <cellStyle name="60% - Accent2 5 3 3 2 2" xfId="16110" xr:uid="{51306DAF-24CC-4E99-A225-853D7B658D27}"/>
    <cellStyle name="60% - Accent2 5 3 3 2 2 2" xfId="33935" xr:uid="{387AD59F-C6F6-431B-BD3E-3A58A1357F7A}"/>
    <cellStyle name="60% - Accent2 5 3 3 2 3" xfId="25435" xr:uid="{172B57A4-E427-4304-A26F-952FCD6E58C9}"/>
    <cellStyle name="60% - Accent2 5 3 3 3" xfId="11950" xr:uid="{5492DD25-659A-4D46-91AB-A62D130CD9F1}"/>
    <cellStyle name="60% - Accent2 5 3 3 3 2" xfId="29775" xr:uid="{7297E73C-E733-403C-B57F-5FD4FF9424C5}"/>
    <cellStyle name="60% - Accent2 5 3 3 4" xfId="21275" xr:uid="{67374D6C-E9C3-42AA-8CA7-0E36A162EFB8}"/>
    <cellStyle name="60% - Accent2 5 3 4" xfId="5447" xr:uid="{A5795C4E-31A3-4933-A9E1-BD82BBAD969D}"/>
    <cellStyle name="60% - Accent2 5 3 4 2" xfId="14030" xr:uid="{48766C64-3EE8-4350-8E5F-52172F94A96E}"/>
    <cellStyle name="60% - Accent2 5 3 4 2 2" xfId="31855" xr:uid="{BDDE14B9-EE24-4B40-BB7A-EFBFF0DECAC9}"/>
    <cellStyle name="60% - Accent2 5 3 4 3" xfId="23355" xr:uid="{BC82D663-F3E3-4301-BCFB-91D32E3B713E}"/>
    <cellStyle name="60% - Accent2 5 3 5" xfId="9870" xr:uid="{9EC6047E-A542-4E54-B0C3-0D04559C1E2B}"/>
    <cellStyle name="60% - Accent2 5 3 5 2" xfId="27695" xr:uid="{F4272522-94C0-4646-BA97-34365B1A3DE8}"/>
    <cellStyle name="60% - Accent2 5 3 6" xfId="19195" xr:uid="{5B69013B-EAD1-487E-9B74-F87978148457}"/>
    <cellStyle name="60% - Accent2 5 4" xfId="1787" xr:uid="{BAFAB94D-61F2-41D6-A967-08D6A57E9259}"/>
    <cellStyle name="60% - Accent2 5 4 2" xfId="3867" xr:uid="{A23FABEE-B4A6-4962-97CA-014CBD94DC53}"/>
    <cellStyle name="60% - Accent2 5 4 2 2" xfId="8027" xr:uid="{72FCCB10-B8FA-4BE3-859F-D0AB39AE82F1}"/>
    <cellStyle name="60% - Accent2 5 4 2 2 2" xfId="16610" xr:uid="{40771FE4-6868-453E-B497-E339571A1EA1}"/>
    <cellStyle name="60% - Accent2 5 4 2 2 2 2" xfId="34435" xr:uid="{15FC63E1-8F6E-4081-876E-FD76EB66DFA5}"/>
    <cellStyle name="60% - Accent2 5 4 2 2 3" xfId="25935" xr:uid="{8828A65D-4183-4667-827F-671120F346FD}"/>
    <cellStyle name="60% - Accent2 5 4 2 3" xfId="12450" xr:uid="{753E48EA-DB42-4B9E-89C0-45B651C303A2}"/>
    <cellStyle name="60% - Accent2 5 4 2 3 2" xfId="30275" xr:uid="{C14397F6-0661-439E-A673-D5DE882FDD15}"/>
    <cellStyle name="60% - Accent2 5 4 2 4" xfId="21775" xr:uid="{68EB416B-D91F-4297-AA35-98B5F5F67120}"/>
    <cellStyle name="60% - Accent2 5 4 3" xfId="5947" xr:uid="{83496C8D-8EF4-4720-ACFB-C32EF442FA85}"/>
    <cellStyle name="60% - Accent2 5 4 3 2" xfId="14530" xr:uid="{119FB486-8F53-4532-8682-436AEF2A9FA7}"/>
    <cellStyle name="60% - Accent2 5 4 3 2 2" xfId="32355" xr:uid="{EB9D9740-26D6-477A-BE8D-7E0C349E04DB}"/>
    <cellStyle name="60% - Accent2 5 4 3 3" xfId="23855" xr:uid="{A8535758-A93F-42A7-BEB7-05D84B5A8A7E}"/>
    <cellStyle name="60% - Accent2 5 4 4" xfId="10370" xr:uid="{F79C871B-6264-4A0E-AC16-0B503E63746B}"/>
    <cellStyle name="60% - Accent2 5 4 4 2" xfId="28195" xr:uid="{BDDA86B6-E38D-4915-9716-FD0DAF28C538}"/>
    <cellStyle name="60% - Accent2 5 4 5" xfId="19695" xr:uid="{44C922CC-C4E5-4CE9-981C-5AE7F83F2E33}"/>
    <cellStyle name="60% - Accent2 5 5" xfId="2887" xr:uid="{9C567E60-C87F-46EE-9DDB-8E5EC6E9D647}"/>
    <cellStyle name="60% - Accent2 5 5 2" xfId="7047" xr:uid="{BE5631F9-442C-4138-8686-163EA0C0E68C}"/>
    <cellStyle name="60% - Accent2 5 5 2 2" xfId="15630" xr:uid="{BA5DBCDE-737D-4F62-9F7C-D6F98140DD24}"/>
    <cellStyle name="60% - Accent2 5 5 2 2 2" xfId="33455" xr:uid="{A08F7C95-6580-4EBA-BD07-7A2026C102D4}"/>
    <cellStyle name="60% - Accent2 5 5 2 3" xfId="24955" xr:uid="{1BB625F8-AF73-4895-8D61-47F6164B9BBA}"/>
    <cellStyle name="60% - Accent2 5 5 3" xfId="11470" xr:uid="{3E6AC838-93B5-4B46-B1D7-18C439878484}"/>
    <cellStyle name="60% - Accent2 5 5 3 2" xfId="29295" xr:uid="{4045957A-7CF3-4712-AFA3-BE8728B16031}"/>
    <cellStyle name="60% - Accent2 5 5 4" xfId="20795" xr:uid="{280BE3E9-FE5B-4F49-89C2-A335CE587289}"/>
    <cellStyle name="60% - Accent2 5 6" xfId="4967" xr:uid="{CCF72220-92A8-4C6B-A52E-F0312BDCA453}"/>
    <cellStyle name="60% - Accent2 5 6 2" xfId="13550" xr:uid="{0481FFD5-F9FC-4080-A7A9-1E853FCFDF3F}"/>
    <cellStyle name="60% - Accent2 5 6 2 2" xfId="31375" xr:uid="{46B32F65-375B-4C4E-AEF3-C950818CF080}"/>
    <cellStyle name="60% - Accent2 5 6 3" xfId="22875" xr:uid="{A4CAE7E0-F0E8-47C5-AE40-CC00A6C710F1}"/>
    <cellStyle name="60% - Accent2 5 7" xfId="9390" xr:uid="{5898238A-70C8-4910-9487-C265453BD6C9}"/>
    <cellStyle name="60% - Accent2 5 7 2" xfId="27215" xr:uid="{ACB7D6B0-A3F9-46EF-A941-AABE559D594D}"/>
    <cellStyle name="60% - Accent2 5 8" xfId="18715" xr:uid="{8A6A9BE2-07F5-4CF3-89FF-A9430A36178D}"/>
    <cellStyle name="60% - Accent2 50" xfId="18034" xr:uid="{6DDB59A6-6FEA-49C7-AD0D-930DB3FF8B14}"/>
    <cellStyle name="60% - Accent2 51" xfId="18054" xr:uid="{8A01DED7-D407-4836-B30A-838F516CB510}"/>
    <cellStyle name="60% - Accent2 52" xfId="18074" xr:uid="{811205CE-2360-4240-9957-67CF0D3215B9}"/>
    <cellStyle name="60% - Accent2 53" xfId="18094" xr:uid="{34B983EC-A069-4615-B29F-E9CD0813C474}"/>
    <cellStyle name="60% - Accent2 54" xfId="18114" xr:uid="{4235B1BE-0135-46A5-97AF-A6F3573C0C78}"/>
    <cellStyle name="60% - Accent2 55" xfId="18134" xr:uid="{318626AF-4401-4044-9862-9F6ED12BA247}"/>
    <cellStyle name="60% - Accent2 56" xfId="18154" xr:uid="{650732A7-ED1F-4B8C-BEFB-21D3E95C2F58}"/>
    <cellStyle name="60% - Accent2 57" xfId="18174" xr:uid="{BD03EEAF-9552-47CC-9299-3BA615970460}"/>
    <cellStyle name="60% - Accent2 58" xfId="18194" xr:uid="{8649307E-968B-4958-8762-B2D6313A2E6D}"/>
    <cellStyle name="60% - Accent2 59" xfId="18214" xr:uid="{9F978D4C-FC07-4926-A08C-B74AD5160AFB}"/>
    <cellStyle name="60% - Accent2 6" xfId="651" xr:uid="{B443352B-6B4A-477C-B54D-CC1AA2611EE0}"/>
    <cellStyle name="60% - Accent2 6 2" xfId="1257" xr:uid="{F7B69BC8-D448-43DF-850B-C8834AEABE4F}"/>
    <cellStyle name="60% - Accent2 6 2 2" xfId="2347" xr:uid="{30B45DCE-1BEB-4990-A119-76CC9BD5A76A}"/>
    <cellStyle name="60% - Accent2 6 2 2 2" xfId="4427" xr:uid="{A2D64B3C-A2FF-4640-BDD8-03EDB23FADB8}"/>
    <cellStyle name="60% - Accent2 6 2 2 2 2" xfId="8587" xr:uid="{B2A04827-1FBC-4234-B23C-E7020D26C536}"/>
    <cellStyle name="60% - Accent2 6 2 2 2 2 2" xfId="17170" xr:uid="{D5AE5D0F-13BC-422C-AD5E-63A775395B0F}"/>
    <cellStyle name="60% - Accent2 6 2 2 2 2 2 2" xfId="34995" xr:uid="{BFC105AB-BAFA-4EC2-AD99-1F8070813A10}"/>
    <cellStyle name="60% - Accent2 6 2 2 2 2 3" xfId="26495" xr:uid="{50ECD3F1-9101-4E7A-9757-601CC396B1A7}"/>
    <cellStyle name="60% - Accent2 6 2 2 2 3" xfId="13010" xr:uid="{591723E2-97F8-44DF-8844-D8D4EAA7E5CA}"/>
    <cellStyle name="60% - Accent2 6 2 2 2 3 2" xfId="30835" xr:uid="{F399DC08-A143-4059-BE94-75FAA947C508}"/>
    <cellStyle name="60% - Accent2 6 2 2 2 4" xfId="22335" xr:uid="{2C30BDDB-679C-4B93-ACA2-08F95D45D81A}"/>
    <cellStyle name="60% - Accent2 6 2 2 3" xfId="6507" xr:uid="{F1CB55DD-9DBE-41E5-89FC-262124250A94}"/>
    <cellStyle name="60% - Accent2 6 2 2 3 2" xfId="15090" xr:uid="{37F7C5E9-4F23-4D08-A9DA-35287E23014B}"/>
    <cellStyle name="60% - Accent2 6 2 2 3 2 2" xfId="32915" xr:uid="{1FC4E1AA-72C4-459C-B8D9-278C619D33FC}"/>
    <cellStyle name="60% - Accent2 6 2 2 3 3" xfId="24415" xr:uid="{91147548-72CD-4776-8EC1-93D594E3C12E}"/>
    <cellStyle name="60% - Accent2 6 2 2 4" xfId="10930" xr:uid="{19DD8F54-C462-4032-BEB9-70993E135608}"/>
    <cellStyle name="60% - Accent2 6 2 2 4 2" xfId="28755" xr:uid="{650DE88D-7654-4678-B97F-6DA87B684B57}"/>
    <cellStyle name="60% - Accent2 6 2 2 5" xfId="20255" xr:uid="{4F30E2BD-878E-4CC1-843F-78A012BE6416}"/>
    <cellStyle name="60% - Accent2 6 2 3" xfId="3447" xr:uid="{BE28FEFF-349C-47A8-A200-A615E2C5F163}"/>
    <cellStyle name="60% - Accent2 6 2 3 2" xfId="7607" xr:uid="{B49FACC0-A249-4B25-8CA2-2BD3E6320AD3}"/>
    <cellStyle name="60% - Accent2 6 2 3 2 2" xfId="16190" xr:uid="{A1C5F6B6-2294-41BF-B8E2-521C42DD1269}"/>
    <cellStyle name="60% - Accent2 6 2 3 2 2 2" xfId="34015" xr:uid="{00F446AC-231D-4323-90D3-CD60898AB775}"/>
    <cellStyle name="60% - Accent2 6 2 3 2 3" xfId="25515" xr:uid="{089B1A5B-C95F-4FC9-A1EF-DA2CDF8BFACE}"/>
    <cellStyle name="60% - Accent2 6 2 3 3" xfId="12030" xr:uid="{133BEC4B-D695-446A-96CE-A845909A54AC}"/>
    <cellStyle name="60% - Accent2 6 2 3 3 2" xfId="29855" xr:uid="{46C4BD74-28ED-4020-9B14-F86E5EF4C116}"/>
    <cellStyle name="60% - Accent2 6 2 3 4" xfId="21355" xr:uid="{88BD8B41-0F2C-46FA-9719-9F01B9D79932}"/>
    <cellStyle name="60% - Accent2 6 2 4" xfId="5527" xr:uid="{26113731-7C09-41E8-B678-B29BEAC0A813}"/>
    <cellStyle name="60% - Accent2 6 2 4 2" xfId="14110" xr:uid="{F14EF940-AE5C-4D4F-9889-61EDA44A0C7F}"/>
    <cellStyle name="60% - Accent2 6 2 4 2 2" xfId="31935" xr:uid="{31ED8959-DDCC-44A5-AC37-F86434573EC0}"/>
    <cellStyle name="60% - Accent2 6 2 4 3" xfId="23435" xr:uid="{08658409-BB0E-40B4-A133-EA6379D98842}"/>
    <cellStyle name="60% - Accent2 6 2 5" xfId="9950" xr:uid="{86C14BF2-FDD0-4810-9C4C-78F5E7A331A2}"/>
    <cellStyle name="60% - Accent2 6 2 5 2" xfId="27775" xr:uid="{69C8C90D-0E75-4914-9D5F-6CA23EFF8D01}"/>
    <cellStyle name="60% - Accent2 6 2 6" xfId="19275" xr:uid="{2B17C73D-BEBB-4115-A48E-5141305B660F}"/>
    <cellStyle name="60% - Accent2 6 3" xfId="1867" xr:uid="{4B3D1D99-1CA9-4545-A226-129A1022E172}"/>
    <cellStyle name="60% - Accent2 6 3 2" xfId="3947" xr:uid="{7F816073-725C-4E03-9032-D6FAE17313CE}"/>
    <cellStyle name="60% - Accent2 6 3 2 2" xfId="8107" xr:uid="{43CE2FEB-6DF2-4E63-BB4A-8315B5848BBB}"/>
    <cellStyle name="60% - Accent2 6 3 2 2 2" xfId="16690" xr:uid="{B3EB5A39-2854-4788-9E03-DD0CF5628893}"/>
    <cellStyle name="60% - Accent2 6 3 2 2 2 2" xfId="34515" xr:uid="{5EEF4917-53EA-4845-94F5-B543C770B8E7}"/>
    <cellStyle name="60% - Accent2 6 3 2 2 3" xfId="26015" xr:uid="{28486CF3-EAE6-4B34-A26E-AE0CC79E6E04}"/>
    <cellStyle name="60% - Accent2 6 3 2 3" xfId="12530" xr:uid="{DCB53BD4-7C41-484E-A58A-AD03733D3644}"/>
    <cellStyle name="60% - Accent2 6 3 2 3 2" xfId="30355" xr:uid="{EB493F14-885D-4B8D-BE74-6E3C10F34657}"/>
    <cellStyle name="60% - Accent2 6 3 2 4" xfId="21855" xr:uid="{184CD4DF-7648-45FD-87FC-8B06BAA00792}"/>
    <cellStyle name="60% - Accent2 6 3 3" xfId="6027" xr:uid="{39B841BF-94A8-4F25-9125-EFED4D3591A2}"/>
    <cellStyle name="60% - Accent2 6 3 3 2" xfId="14610" xr:uid="{50B78A38-9523-4DBB-9C0E-619D6DD7F824}"/>
    <cellStyle name="60% - Accent2 6 3 3 2 2" xfId="32435" xr:uid="{45F51C77-F7FD-4B30-B4B7-8155BE48734A}"/>
    <cellStyle name="60% - Accent2 6 3 3 3" xfId="23935" xr:uid="{D34954EC-6312-43FE-96B4-82A227ACBBC3}"/>
    <cellStyle name="60% - Accent2 6 3 4" xfId="10450" xr:uid="{049FBE8C-52FB-431B-B6FE-5D04FDE6545E}"/>
    <cellStyle name="60% - Accent2 6 3 4 2" xfId="28275" xr:uid="{1B1A3D29-4981-4FF3-8F64-EC421F9C2544}"/>
    <cellStyle name="60% - Accent2 6 3 5" xfId="19775" xr:uid="{006637AE-DE35-45D8-821E-D3BF90507B8A}"/>
    <cellStyle name="60% - Accent2 6 4" xfId="2967" xr:uid="{D1281FEF-A535-49F1-B3F6-48EF3C8B68D1}"/>
    <cellStyle name="60% - Accent2 6 4 2" xfId="7127" xr:uid="{FCBE3F96-02DC-4D1B-B3D3-645C16F00FEA}"/>
    <cellStyle name="60% - Accent2 6 4 2 2" xfId="15710" xr:uid="{35A66C28-9B86-453B-AFAB-649164D52079}"/>
    <cellStyle name="60% - Accent2 6 4 2 2 2" xfId="33535" xr:uid="{F5194F64-F7FA-4F1C-BC36-09BE455D8B82}"/>
    <cellStyle name="60% - Accent2 6 4 2 3" xfId="25035" xr:uid="{8A7D853F-0070-494D-847E-4F68714B8780}"/>
    <cellStyle name="60% - Accent2 6 4 3" xfId="11550" xr:uid="{47ED1617-1B4A-4A63-96A5-878CF0C1CD13}"/>
    <cellStyle name="60% - Accent2 6 4 3 2" xfId="29375" xr:uid="{A7F0C591-C551-4389-A652-04424767D50F}"/>
    <cellStyle name="60% - Accent2 6 4 4" xfId="20875" xr:uid="{BD55FC49-6D20-4A8A-8E6E-5D6759E1C8A6}"/>
    <cellStyle name="60% - Accent2 6 5" xfId="5047" xr:uid="{368A9C58-47DB-4403-B08E-F12B15FBF96E}"/>
    <cellStyle name="60% - Accent2 6 5 2" xfId="13630" xr:uid="{41152F0C-6A28-4BE6-B97B-700D47FFB37F}"/>
    <cellStyle name="60% - Accent2 6 5 2 2" xfId="31455" xr:uid="{B2DB7E97-45A8-4DC3-94CB-0956150192A4}"/>
    <cellStyle name="60% - Accent2 6 5 3" xfId="22955" xr:uid="{A511D7B3-E1CA-4DC0-A2CA-0800E2C85B2A}"/>
    <cellStyle name="60% - Accent2 6 6" xfId="9470" xr:uid="{29CFEC08-9461-4F67-9862-47E2D60A9998}"/>
    <cellStyle name="60% - Accent2 6 6 2" xfId="27295" xr:uid="{27D49207-0934-4432-9508-BB6C27E1C92D}"/>
    <cellStyle name="60% - Accent2 6 7" xfId="18795" xr:uid="{5C0C1F35-BCB8-400F-9DC2-8271EA15408A}"/>
    <cellStyle name="60% - Accent2 60" xfId="18234" xr:uid="{FC625F3B-6335-4E16-B80F-22191EF2C346}"/>
    <cellStyle name="60% - Accent2 61" xfId="18254" xr:uid="{5F83B950-5B63-4178-AD40-0F88C6D3EB74}"/>
    <cellStyle name="60% - Accent2 62" xfId="18274" xr:uid="{19DD4FBD-B1D7-4F5C-A605-BEBFCB24A4C0}"/>
    <cellStyle name="60% - Accent2 63" xfId="18294" xr:uid="{8A47FF41-FCC6-4C2E-BFC4-FA97E02A1BE1}"/>
    <cellStyle name="60% - Accent2 64" xfId="18314" xr:uid="{3DA67112-D4FB-438F-AFA5-1BFDB351122F}"/>
    <cellStyle name="60% - Accent2 65" xfId="18334" xr:uid="{87EBCDBF-24DA-4961-99D7-602B902977CC}"/>
    <cellStyle name="60% - Accent2 66" xfId="18354" xr:uid="{9F4ED2BC-56C4-4519-A0B6-F242B5802A96}"/>
    <cellStyle name="60% - Accent2 67" xfId="18374" xr:uid="{36F16CA3-9C93-4C79-9290-C4DFAE1F2766}"/>
    <cellStyle name="60% - Accent2 68" xfId="18394" xr:uid="{F52AEE7B-D284-44DA-9D82-321C45C5621B}"/>
    <cellStyle name="60% - Accent2 69" xfId="18415" xr:uid="{2A1B76E6-F04F-4045-8469-29FA2A5DCD2A}"/>
    <cellStyle name="60% - Accent2 7" xfId="671" xr:uid="{B706284A-C6A0-4174-B51A-B0E284FAD917}"/>
    <cellStyle name="60% - Accent2 7 2" xfId="1277" xr:uid="{C52B032A-767D-47D9-8E5C-240C61B5B1F2}"/>
    <cellStyle name="60% - Accent2 7 2 2" xfId="2367" xr:uid="{AA661292-E2E7-4964-BA7F-DD8F41D40941}"/>
    <cellStyle name="60% - Accent2 7 2 2 2" xfId="4447" xr:uid="{C9CCE9A1-B4A5-42F8-9231-D6B251D6844C}"/>
    <cellStyle name="60% - Accent2 7 2 2 2 2" xfId="8607" xr:uid="{6EC1BE4D-6782-45DE-B4F2-9D6126F9259E}"/>
    <cellStyle name="60% - Accent2 7 2 2 2 2 2" xfId="17190" xr:uid="{AB7F7A88-67CF-42CE-BD65-F52CEA35E9CC}"/>
    <cellStyle name="60% - Accent2 7 2 2 2 2 2 2" xfId="35015" xr:uid="{EE3895FE-AC42-4338-ACDB-BDB28DC2730B}"/>
    <cellStyle name="60% - Accent2 7 2 2 2 2 3" xfId="26515" xr:uid="{0AEFB553-06A2-4119-B9F1-923EEB8190EC}"/>
    <cellStyle name="60% - Accent2 7 2 2 2 3" xfId="13030" xr:uid="{FE0A986B-E5CD-45E7-824E-CB5F7F8B4814}"/>
    <cellStyle name="60% - Accent2 7 2 2 2 3 2" xfId="30855" xr:uid="{D8FAC991-41F8-45B3-8D43-BED68D435CA2}"/>
    <cellStyle name="60% - Accent2 7 2 2 2 4" xfId="22355" xr:uid="{7509C246-5D7C-4E66-892B-0D646B89B88A}"/>
    <cellStyle name="60% - Accent2 7 2 2 3" xfId="6527" xr:uid="{97F2817A-C61E-4E01-94AA-AB7088594BA0}"/>
    <cellStyle name="60% - Accent2 7 2 2 3 2" xfId="15110" xr:uid="{4D47F787-9181-449F-9367-102F86AF0FAF}"/>
    <cellStyle name="60% - Accent2 7 2 2 3 2 2" xfId="32935" xr:uid="{FF486808-E740-4C63-95F9-1A0182759679}"/>
    <cellStyle name="60% - Accent2 7 2 2 3 3" xfId="24435" xr:uid="{E97E6571-A1DD-4F74-94AE-AD3783C19EA2}"/>
    <cellStyle name="60% - Accent2 7 2 2 4" xfId="10950" xr:uid="{08F76B5B-874C-4FB4-92B2-BF48CB685ED3}"/>
    <cellStyle name="60% - Accent2 7 2 2 4 2" xfId="28775" xr:uid="{1B9895E7-F3D9-4228-B4F9-34525855BF2C}"/>
    <cellStyle name="60% - Accent2 7 2 2 5" xfId="20275" xr:uid="{8EDC281A-1D71-4412-8547-8A63B951BF5C}"/>
    <cellStyle name="60% - Accent2 7 2 3" xfId="3467" xr:uid="{5F61B050-0BE2-42DE-B5C9-C05A123C9B83}"/>
    <cellStyle name="60% - Accent2 7 2 3 2" xfId="7627" xr:uid="{118BB275-E5F7-4E80-9856-983ECECC35D3}"/>
    <cellStyle name="60% - Accent2 7 2 3 2 2" xfId="16210" xr:uid="{9A1FCB19-9981-4B20-9624-1779A8B7D88E}"/>
    <cellStyle name="60% - Accent2 7 2 3 2 2 2" xfId="34035" xr:uid="{0CC54D98-7254-4F77-854E-90C8FA357DE7}"/>
    <cellStyle name="60% - Accent2 7 2 3 2 3" xfId="25535" xr:uid="{6D76CF72-7955-4857-991B-082C3A71FFFF}"/>
    <cellStyle name="60% - Accent2 7 2 3 3" xfId="12050" xr:uid="{B3BCE788-2CF8-4A7B-9318-4BB220BD7A06}"/>
    <cellStyle name="60% - Accent2 7 2 3 3 2" xfId="29875" xr:uid="{ECE207A9-D874-4ABF-B937-0D51F4A235D5}"/>
    <cellStyle name="60% - Accent2 7 2 3 4" xfId="21375" xr:uid="{245C184D-EE1E-4694-A02A-9BDC4CA93F16}"/>
    <cellStyle name="60% - Accent2 7 2 4" xfId="5547" xr:uid="{C736E425-7509-4503-883A-38F37FBE3352}"/>
    <cellStyle name="60% - Accent2 7 2 4 2" xfId="14130" xr:uid="{FFB1F72C-E8C4-438D-95C4-FD234BBF116A}"/>
    <cellStyle name="60% - Accent2 7 2 4 2 2" xfId="31955" xr:uid="{B8FF8E3F-0894-426D-BA11-CA280A64B70D}"/>
    <cellStyle name="60% - Accent2 7 2 4 3" xfId="23455" xr:uid="{A58C568B-8186-46F3-96C2-D3F64D53ACBC}"/>
    <cellStyle name="60% - Accent2 7 2 5" xfId="9970" xr:uid="{B90AA47B-71D7-496B-91E4-759BC12A2514}"/>
    <cellStyle name="60% - Accent2 7 2 5 2" xfId="27795" xr:uid="{A905A8BB-47A5-4A22-8117-CA4A3A4A9DBB}"/>
    <cellStyle name="60% - Accent2 7 2 6" xfId="19295" xr:uid="{29C01C99-3557-496D-A8CA-DCB0FAE6369A}"/>
    <cellStyle name="60% - Accent2 7 3" xfId="1887" xr:uid="{1DCEE630-6CFC-4254-8E8F-4E6DF6D03FEA}"/>
    <cellStyle name="60% - Accent2 7 3 2" xfId="3967" xr:uid="{5A815629-451E-4AC6-91D8-F9236B487C0F}"/>
    <cellStyle name="60% - Accent2 7 3 2 2" xfId="8127" xr:uid="{96F93A49-43DC-430E-BB6D-FD358A3D41D8}"/>
    <cellStyle name="60% - Accent2 7 3 2 2 2" xfId="16710" xr:uid="{D0C97E5F-521E-4320-A804-D39EB121ECA5}"/>
    <cellStyle name="60% - Accent2 7 3 2 2 2 2" xfId="34535" xr:uid="{263E92AB-78F2-4D4C-84D2-1F6F56001A24}"/>
    <cellStyle name="60% - Accent2 7 3 2 2 3" xfId="26035" xr:uid="{1588C079-F6F5-4E7A-B168-896B94843B32}"/>
    <cellStyle name="60% - Accent2 7 3 2 3" xfId="12550" xr:uid="{AB691FD8-18D4-4853-A236-91BCDFFA8C66}"/>
    <cellStyle name="60% - Accent2 7 3 2 3 2" xfId="30375" xr:uid="{41581E0D-5AAE-4F95-B12A-786E6F47A09F}"/>
    <cellStyle name="60% - Accent2 7 3 2 4" xfId="21875" xr:uid="{C0EC404B-AAAA-4B4C-B140-1FBD22338CC1}"/>
    <cellStyle name="60% - Accent2 7 3 3" xfId="6047" xr:uid="{AB861AF8-CFE6-4CBA-800A-46A2237D3EBD}"/>
    <cellStyle name="60% - Accent2 7 3 3 2" xfId="14630" xr:uid="{64853F8F-B01A-40D8-8AC7-85AC36DEB5B4}"/>
    <cellStyle name="60% - Accent2 7 3 3 2 2" xfId="32455" xr:uid="{02ACAF61-E55D-42AA-8F9B-FCC8AF8C5E5E}"/>
    <cellStyle name="60% - Accent2 7 3 3 3" xfId="23955" xr:uid="{8FFA9468-175E-4B32-B69A-5E1218DBDB4B}"/>
    <cellStyle name="60% - Accent2 7 3 4" xfId="10470" xr:uid="{3DCB0B17-7454-40E6-B77B-B9F251F658D4}"/>
    <cellStyle name="60% - Accent2 7 3 4 2" xfId="28295" xr:uid="{D23010D2-6CA9-41CB-9E87-B9560ED5E192}"/>
    <cellStyle name="60% - Accent2 7 3 5" xfId="19795" xr:uid="{791BFAD4-4AB9-43D7-9EB8-8D9F99C211C8}"/>
    <cellStyle name="60% - Accent2 7 4" xfId="2987" xr:uid="{ADCF2B1C-AF40-4F18-869B-607284EFBFC4}"/>
    <cellStyle name="60% - Accent2 7 4 2" xfId="7147" xr:uid="{CB2765C7-4DCF-43CD-A89F-6716A17A8406}"/>
    <cellStyle name="60% - Accent2 7 4 2 2" xfId="15730" xr:uid="{7E71F75C-9B51-49D6-A34A-F56D9B563B3E}"/>
    <cellStyle name="60% - Accent2 7 4 2 2 2" xfId="33555" xr:uid="{731A3DDE-CE83-4423-AEE7-A8EA1296B31A}"/>
    <cellStyle name="60% - Accent2 7 4 2 3" xfId="25055" xr:uid="{06DC8A9B-81B7-4753-861E-4BA10CA7122C}"/>
    <cellStyle name="60% - Accent2 7 4 3" xfId="11570" xr:uid="{C80670B8-42D6-479F-91B2-D92B1B9C40AC}"/>
    <cellStyle name="60% - Accent2 7 4 3 2" xfId="29395" xr:uid="{01B39F9F-8310-4A6B-B1D0-9C5642DA705C}"/>
    <cellStyle name="60% - Accent2 7 4 4" xfId="20895" xr:uid="{5579F241-0134-4F8D-ABBE-318F65974D57}"/>
    <cellStyle name="60% - Accent2 7 5" xfId="5067" xr:uid="{D0F949E0-A66B-403D-94CC-6ECB23A18CD7}"/>
    <cellStyle name="60% - Accent2 7 5 2" xfId="13650" xr:uid="{69717AE1-51E4-4D87-AAE3-74BE2DE773E6}"/>
    <cellStyle name="60% - Accent2 7 5 2 2" xfId="31475" xr:uid="{7C3DE771-1C94-47DA-A2CA-DE989F4A30A9}"/>
    <cellStyle name="60% - Accent2 7 5 3" xfId="22975" xr:uid="{2AA9FA79-D913-42A2-9A2B-94230DF3AE64}"/>
    <cellStyle name="60% - Accent2 7 6" xfId="9490" xr:uid="{1D755524-18FA-4B3A-861B-B610AE210D97}"/>
    <cellStyle name="60% - Accent2 7 6 2" xfId="27315" xr:uid="{818993D0-E8F6-4F19-A9AA-F4EE32C3675D}"/>
    <cellStyle name="60% - Accent2 7 7" xfId="18815" xr:uid="{107895AF-1361-4CCE-9200-4F5026476CAF}"/>
    <cellStyle name="60% - Accent2 70" xfId="18435" xr:uid="{87191971-6D98-4644-85B0-64514CE285F2}"/>
    <cellStyle name="60% - Accent2 71" xfId="18455" xr:uid="{F4302CE8-35A8-41D0-96E6-BA2C03A910E9}"/>
    <cellStyle name="60% - Accent2 72" xfId="18475" xr:uid="{A28572ED-4780-44E2-B555-96FAB64B682A}"/>
    <cellStyle name="60% - Accent2 73" xfId="18495" xr:uid="{A9DC8FCE-828B-411F-84CB-274286D558EE}"/>
    <cellStyle name="60% - Accent2 74" xfId="18515" xr:uid="{35D360DB-E8E5-45E5-8495-724EE6F895CD}"/>
    <cellStyle name="60% - Accent2 75" xfId="18535" xr:uid="{27865628-42D4-4DA6-90C1-FAA2DB51A9FF}"/>
    <cellStyle name="60% - Accent2 76" xfId="18555" xr:uid="{92E0F309-A78C-458D-8DBB-2EF0002A78FD}"/>
    <cellStyle name="60% - Accent2 77" xfId="18575" xr:uid="{174A0EFE-9FA7-4486-97B7-33BD11B449B5}"/>
    <cellStyle name="60% - Accent2 78" xfId="18595" xr:uid="{AD7A160D-A89B-420D-817E-3CDE5DC13FFF}"/>
    <cellStyle name="60% - Accent2 79" xfId="18615" xr:uid="{FB789A54-7AFE-4477-A11A-8DEF4EFC532E}"/>
    <cellStyle name="60% - Accent2 8" xfId="692" xr:uid="{083BCD01-B012-4B25-A82B-D38FF94239D5}"/>
    <cellStyle name="60% - Accent2 8 2" xfId="1298" xr:uid="{9CB201E2-D0B5-47EA-9F32-6E7ED837D025}"/>
    <cellStyle name="60% - Accent2 8 2 2" xfId="2387" xr:uid="{0AA6EC57-EC3F-4C10-BA72-6D16A3E42CBA}"/>
    <cellStyle name="60% - Accent2 8 2 2 2" xfId="4467" xr:uid="{8F10E9DF-59C4-44C7-8123-FCAC377D70A8}"/>
    <cellStyle name="60% - Accent2 8 2 2 2 2" xfId="8627" xr:uid="{729F63D0-C36B-4DF9-8C2A-C2A88B1E1FD5}"/>
    <cellStyle name="60% - Accent2 8 2 2 2 2 2" xfId="17210" xr:uid="{328E2ADB-CF2A-4403-BC1B-47E8BE283216}"/>
    <cellStyle name="60% - Accent2 8 2 2 2 2 2 2" xfId="35035" xr:uid="{1FC0FA9A-5C0E-492E-BF27-FE8B26F36768}"/>
    <cellStyle name="60% - Accent2 8 2 2 2 2 3" xfId="26535" xr:uid="{022568D5-3504-48D0-9041-BE901D9C65D3}"/>
    <cellStyle name="60% - Accent2 8 2 2 2 3" xfId="13050" xr:uid="{9E8CAD35-2694-4F29-A202-9B69D17BF0B2}"/>
    <cellStyle name="60% - Accent2 8 2 2 2 3 2" xfId="30875" xr:uid="{87558323-9DF5-4B01-8434-52F6550E489D}"/>
    <cellStyle name="60% - Accent2 8 2 2 2 4" xfId="22375" xr:uid="{30249738-7628-4B4A-9D6D-27A49D4222FC}"/>
    <cellStyle name="60% - Accent2 8 2 2 3" xfId="6547" xr:uid="{657B5F0D-F7BB-4E77-91A3-C9AD87E1A0B6}"/>
    <cellStyle name="60% - Accent2 8 2 2 3 2" xfId="15130" xr:uid="{A7F3A55C-5E49-444F-A2B2-DBF538D540C1}"/>
    <cellStyle name="60% - Accent2 8 2 2 3 2 2" xfId="32955" xr:uid="{761E27F8-88E8-4869-9D96-FE841B72B839}"/>
    <cellStyle name="60% - Accent2 8 2 2 3 3" xfId="24455" xr:uid="{FD55E7C9-EA7E-45A9-A65D-9586105F19DC}"/>
    <cellStyle name="60% - Accent2 8 2 2 4" xfId="10970" xr:uid="{96CA7F3C-ED2B-4B72-9910-1A3E9B7CD037}"/>
    <cellStyle name="60% - Accent2 8 2 2 4 2" xfId="28795" xr:uid="{B7C5044D-FE98-45A0-A813-FA7B972DFD77}"/>
    <cellStyle name="60% - Accent2 8 2 2 5" xfId="20295" xr:uid="{4EB31466-73AC-45BB-A4B6-CE5E20AA09D0}"/>
    <cellStyle name="60% - Accent2 8 2 3" xfId="3487" xr:uid="{B56F8873-8BDC-40D7-8657-8FBD170ACD60}"/>
    <cellStyle name="60% - Accent2 8 2 3 2" xfId="7647" xr:uid="{D69CE0DB-6F79-4950-AB22-3C85FD9199FE}"/>
    <cellStyle name="60% - Accent2 8 2 3 2 2" xfId="16230" xr:uid="{6C3C1AE4-593F-4378-8D61-0DCAA2749300}"/>
    <cellStyle name="60% - Accent2 8 2 3 2 2 2" xfId="34055" xr:uid="{232B382C-865A-4014-8599-D0A9DD964449}"/>
    <cellStyle name="60% - Accent2 8 2 3 2 3" xfId="25555" xr:uid="{B2DB9536-B407-4098-983F-ED0596F7547A}"/>
    <cellStyle name="60% - Accent2 8 2 3 3" xfId="12070" xr:uid="{EC1AE5C1-6E0C-4073-945A-00ED3D31BD11}"/>
    <cellStyle name="60% - Accent2 8 2 3 3 2" xfId="29895" xr:uid="{0C880566-256A-4794-BF02-C81B27481134}"/>
    <cellStyle name="60% - Accent2 8 2 3 4" xfId="21395" xr:uid="{7A67575A-0FAF-462A-BF32-56DF516F07FB}"/>
    <cellStyle name="60% - Accent2 8 2 4" xfId="5567" xr:uid="{4A7D4545-D423-4779-924F-38415BDC78F6}"/>
    <cellStyle name="60% - Accent2 8 2 4 2" xfId="14150" xr:uid="{17807FB0-D676-4C24-9AFD-C05B5D264591}"/>
    <cellStyle name="60% - Accent2 8 2 4 2 2" xfId="31975" xr:uid="{603E1555-50D4-45F3-AE20-6FED70C25B8D}"/>
    <cellStyle name="60% - Accent2 8 2 4 3" xfId="23475" xr:uid="{8C5C2981-6F2B-4940-BCD5-DE6269349E7B}"/>
    <cellStyle name="60% - Accent2 8 2 5" xfId="9990" xr:uid="{49035AA8-6060-4CFE-8C2C-346B073F152D}"/>
    <cellStyle name="60% - Accent2 8 2 5 2" xfId="27815" xr:uid="{E8109979-691F-4BD5-A3DF-BDD271B57F8A}"/>
    <cellStyle name="60% - Accent2 8 2 6" xfId="19315" xr:uid="{F5880CC9-4629-4074-B245-1E66044A31DB}"/>
    <cellStyle name="60% - Accent2 8 3" xfId="1907" xr:uid="{EBBDA284-7112-426E-AD8D-53442D523EA2}"/>
    <cellStyle name="60% - Accent2 8 3 2" xfId="3987" xr:uid="{A934E08B-7421-4249-AAFC-15D449964D0F}"/>
    <cellStyle name="60% - Accent2 8 3 2 2" xfId="8147" xr:uid="{F13CDE46-E8E7-4A5B-95F8-2FB3BFBD0E4F}"/>
    <cellStyle name="60% - Accent2 8 3 2 2 2" xfId="16730" xr:uid="{2A631008-5A24-4034-8E5E-1BE2300FCEFC}"/>
    <cellStyle name="60% - Accent2 8 3 2 2 2 2" xfId="34555" xr:uid="{E4755FF5-842A-469A-AFBA-B6998131B4A1}"/>
    <cellStyle name="60% - Accent2 8 3 2 2 3" xfId="26055" xr:uid="{167159C2-D56E-4F8B-8EDE-AB35A86E97CF}"/>
    <cellStyle name="60% - Accent2 8 3 2 3" xfId="12570" xr:uid="{1B84605E-53A6-49B9-9BF2-AC77115FD095}"/>
    <cellStyle name="60% - Accent2 8 3 2 3 2" xfId="30395" xr:uid="{5508550C-37AB-4AE1-8856-CCB864FAFD5C}"/>
    <cellStyle name="60% - Accent2 8 3 2 4" xfId="21895" xr:uid="{A7780D1A-D2E1-45E5-9A9F-95C68E6126F1}"/>
    <cellStyle name="60% - Accent2 8 3 3" xfId="6067" xr:uid="{E0E69674-C1BD-4347-BA74-C12E5DD47F30}"/>
    <cellStyle name="60% - Accent2 8 3 3 2" xfId="14650" xr:uid="{E301BC1F-A9FB-40B2-A058-9F1D8DF371F7}"/>
    <cellStyle name="60% - Accent2 8 3 3 2 2" xfId="32475" xr:uid="{B7F44B61-14AF-4B19-9644-1A79CC7C17D4}"/>
    <cellStyle name="60% - Accent2 8 3 3 3" xfId="23975" xr:uid="{8D3F4624-1233-4F24-9C7D-B97E1C916E08}"/>
    <cellStyle name="60% - Accent2 8 3 4" xfId="10490" xr:uid="{50A2EAE2-F275-4312-A0D9-4BCA243067B6}"/>
    <cellStyle name="60% - Accent2 8 3 4 2" xfId="28315" xr:uid="{ACC6F494-18B4-48B8-B00D-495123BABF1C}"/>
    <cellStyle name="60% - Accent2 8 3 5" xfId="19815" xr:uid="{65A6F148-ED80-43D0-839D-070494E051F9}"/>
    <cellStyle name="60% - Accent2 8 4" xfId="3007" xr:uid="{460B68A8-80A0-4956-9D78-DEFCEFEB0AC1}"/>
    <cellStyle name="60% - Accent2 8 4 2" xfId="7167" xr:uid="{BC4D4C75-EF58-4D48-B5A0-A7B68FDE4F3D}"/>
    <cellStyle name="60% - Accent2 8 4 2 2" xfId="15750" xr:uid="{07B5D9FE-D895-4724-BC9B-252F22E09BA8}"/>
    <cellStyle name="60% - Accent2 8 4 2 2 2" xfId="33575" xr:uid="{1620907E-EF34-4261-8F20-D4FD8FD84A69}"/>
    <cellStyle name="60% - Accent2 8 4 2 3" xfId="25075" xr:uid="{0520F95C-DF6F-491A-BFB0-C1A16F21D85A}"/>
    <cellStyle name="60% - Accent2 8 4 3" xfId="11590" xr:uid="{123B7C7B-EA57-4674-9C54-8AA50286B612}"/>
    <cellStyle name="60% - Accent2 8 4 3 2" xfId="29415" xr:uid="{F87D79B7-C1C9-4533-A76A-37A7324F23A1}"/>
    <cellStyle name="60% - Accent2 8 4 4" xfId="20915" xr:uid="{8FB8030C-FD9C-4AE6-8BCA-59BB32CEFA0F}"/>
    <cellStyle name="60% - Accent2 8 5" xfId="5087" xr:uid="{936549E8-204F-4023-9A74-AF175F2E01E8}"/>
    <cellStyle name="60% - Accent2 8 5 2" xfId="13670" xr:uid="{2A421917-FDE8-49AA-A474-49B8EE1E5E83}"/>
    <cellStyle name="60% - Accent2 8 5 2 2" xfId="31495" xr:uid="{4D5FFEAC-6242-4E81-A874-2562B71FD937}"/>
    <cellStyle name="60% - Accent2 8 5 3" xfId="22995" xr:uid="{28EFCD68-19E9-4D0B-858F-B0BED7EFBABE}"/>
    <cellStyle name="60% - Accent2 8 6" xfId="9510" xr:uid="{FB5274C4-F319-4B09-8013-FFD5FEF0E7A8}"/>
    <cellStyle name="60% - Accent2 8 6 2" xfId="27335" xr:uid="{25F215F9-8799-44A1-BF37-AA1659E07DCA}"/>
    <cellStyle name="60% - Accent2 8 7" xfId="18835" xr:uid="{4B484C93-D958-48A6-A0CA-F39D781E189B}"/>
    <cellStyle name="60% - Accent2 80" xfId="18635" xr:uid="{139CBDCF-04FE-4975-A25D-C108D7824B1D}"/>
    <cellStyle name="60% - Accent2 81" xfId="18655" xr:uid="{C23B489C-9D14-4D1B-8E4B-5A7689DE20EA}"/>
    <cellStyle name="60% - Accent2 82" xfId="35775" xr:uid="{57D06FCC-A919-4DF1-8F33-D7D7DC8C9EBF}"/>
    <cellStyle name="60% - Accent2 83" xfId="35795" xr:uid="{C8D932AE-F3C3-4723-A316-E89AEF58C5DE}"/>
    <cellStyle name="60% - Accent2 84" xfId="35815" xr:uid="{CBEAFAF5-B9CF-4E81-BE7E-C7A2640277DC}"/>
    <cellStyle name="60% - Accent2 85" xfId="35835" xr:uid="{3C85BDD4-6D1F-4A95-9DAA-16FDA05DDE8B}"/>
    <cellStyle name="60% - Accent2 86" xfId="35855" xr:uid="{AD19DD18-83EF-48E9-AE31-69FDE7AF74B7}"/>
    <cellStyle name="60% - Accent2 87" xfId="35875" xr:uid="{CFAF0A75-DE4A-47AF-9454-56A78711F48C}"/>
    <cellStyle name="60% - Accent2 88" xfId="35895" xr:uid="{89D58E15-7F49-4184-92D7-726159CB53FB}"/>
    <cellStyle name="60% - Accent2 89" xfId="35915" xr:uid="{228AE165-3AAF-4950-A6C8-5906F18DE4CB}"/>
    <cellStyle name="60% - Accent2 9" xfId="715" xr:uid="{4196C563-DAAF-4480-B531-D0BA2D784ABE}"/>
    <cellStyle name="60% - Accent2 9 2" xfId="1321" xr:uid="{DD9E8267-814F-49AE-B314-A1EFD7BF1206}"/>
    <cellStyle name="60% - Accent2 9 2 2" xfId="2407" xr:uid="{A07F977D-AE71-4B45-B5C7-B865416BC3E6}"/>
    <cellStyle name="60% - Accent2 9 2 2 2" xfId="4487" xr:uid="{C9CC4C33-F15B-42A4-BE3A-57BB2BA1AE8F}"/>
    <cellStyle name="60% - Accent2 9 2 2 2 2" xfId="8647" xr:uid="{574F3C04-6525-4768-B9BB-162B79AFE369}"/>
    <cellStyle name="60% - Accent2 9 2 2 2 2 2" xfId="17230" xr:uid="{944DC3E4-D9BC-4CA7-994F-3975DAEB4654}"/>
    <cellStyle name="60% - Accent2 9 2 2 2 2 2 2" xfId="35055" xr:uid="{7D4065AD-DE9F-44E9-9301-A7491B6C15DC}"/>
    <cellStyle name="60% - Accent2 9 2 2 2 2 3" xfId="26555" xr:uid="{5F5042B6-FEAD-43CE-A09D-0810DC84C531}"/>
    <cellStyle name="60% - Accent2 9 2 2 2 3" xfId="13070" xr:uid="{E8F1BDFC-6B93-4674-AF80-29E157F26D84}"/>
    <cellStyle name="60% - Accent2 9 2 2 2 3 2" xfId="30895" xr:uid="{9801BE04-FEF1-4FF9-B3BD-F39B8453AB22}"/>
    <cellStyle name="60% - Accent2 9 2 2 2 4" xfId="22395" xr:uid="{333969DF-75D3-4965-98D2-D1834A66537D}"/>
    <cellStyle name="60% - Accent2 9 2 2 3" xfId="6567" xr:uid="{01689DA2-DD21-49F2-A86D-55F567AB3DFE}"/>
    <cellStyle name="60% - Accent2 9 2 2 3 2" xfId="15150" xr:uid="{A72F27A7-572E-4134-9FDC-5962A5E16100}"/>
    <cellStyle name="60% - Accent2 9 2 2 3 2 2" xfId="32975" xr:uid="{11805929-71EE-46AE-A981-4E79435F954F}"/>
    <cellStyle name="60% - Accent2 9 2 2 3 3" xfId="24475" xr:uid="{ECB2448E-F77B-46E6-97A7-06435EDBA7A9}"/>
    <cellStyle name="60% - Accent2 9 2 2 4" xfId="10990" xr:uid="{874F9DE1-B5BB-40B0-867B-75291B31ED4E}"/>
    <cellStyle name="60% - Accent2 9 2 2 4 2" xfId="28815" xr:uid="{7B51B5C3-9DB2-4613-B97B-608F83B08ABB}"/>
    <cellStyle name="60% - Accent2 9 2 2 5" xfId="20315" xr:uid="{E589114B-2BC9-4B80-8456-7341E2FC06FC}"/>
    <cellStyle name="60% - Accent2 9 2 3" xfId="3507" xr:uid="{DA6E303F-FAC6-40DB-A5A7-92C63F02699C}"/>
    <cellStyle name="60% - Accent2 9 2 3 2" xfId="7667" xr:uid="{777C6F56-CE1D-4744-A735-393E843FB451}"/>
    <cellStyle name="60% - Accent2 9 2 3 2 2" xfId="16250" xr:uid="{1595F7D9-229C-4A13-A922-AAFF5DF8AFE1}"/>
    <cellStyle name="60% - Accent2 9 2 3 2 2 2" xfId="34075" xr:uid="{EDB12E19-FFA6-4F52-B4F2-E5541B7FDF71}"/>
    <cellStyle name="60% - Accent2 9 2 3 2 3" xfId="25575" xr:uid="{2AD738CC-ED0F-4F80-8222-DD7B9B77D486}"/>
    <cellStyle name="60% - Accent2 9 2 3 3" xfId="12090" xr:uid="{6D2AC6CE-B3BC-4BD0-A411-E7B8C0246E20}"/>
    <cellStyle name="60% - Accent2 9 2 3 3 2" xfId="29915" xr:uid="{17DC10CA-ECBF-40FE-89BF-F37C5888C146}"/>
    <cellStyle name="60% - Accent2 9 2 3 4" xfId="21415" xr:uid="{1ADE432B-DCD8-4A9A-905A-414AF2B368D1}"/>
    <cellStyle name="60% - Accent2 9 2 4" xfId="5587" xr:uid="{D7225DEF-D8FC-4EDA-B7C7-85E1835A4158}"/>
    <cellStyle name="60% - Accent2 9 2 4 2" xfId="14170" xr:uid="{1447F33C-2CB3-4997-A740-442669489070}"/>
    <cellStyle name="60% - Accent2 9 2 4 2 2" xfId="31995" xr:uid="{80B7EA2B-70E9-4367-9AFF-D909B585AE16}"/>
    <cellStyle name="60% - Accent2 9 2 4 3" xfId="23495" xr:uid="{384F89E9-C6CE-4DC5-B7F3-248D0163E9CD}"/>
    <cellStyle name="60% - Accent2 9 2 5" xfId="10010" xr:uid="{EC68ABFD-F367-45F6-8D9F-AB64C2374E03}"/>
    <cellStyle name="60% - Accent2 9 2 5 2" xfId="27835" xr:uid="{F7801353-7180-4C75-9EB6-C4CD5688588D}"/>
    <cellStyle name="60% - Accent2 9 2 6" xfId="19335" xr:uid="{559248E2-04DD-4606-9053-84BCE068E7EA}"/>
    <cellStyle name="60% - Accent2 9 3" xfId="1927" xr:uid="{8357E2E3-B32A-42E4-B368-D9C624953873}"/>
    <cellStyle name="60% - Accent2 9 3 2" xfId="4007" xr:uid="{3C8F4E32-DF86-42CB-A858-86EF0A352DF5}"/>
    <cellStyle name="60% - Accent2 9 3 2 2" xfId="8167" xr:uid="{3BEAD93E-9081-461A-A92B-5ABF757DA7B4}"/>
    <cellStyle name="60% - Accent2 9 3 2 2 2" xfId="16750" xr:uid="{CF8D3273-6F64-40FA-946F-D05BAE6AC4AB}"/>
    <cellStyle name="60% - Accent2 9 3 2 2 2 2" xfId="34575" xr:uid="{2722C8A6-7523-4C11-96BA-D291234A5DB4}"/>
    <cellStyle name="60% - Accent2 9 3 2 2 3" xfId="26075" xr:uid="{FE541FA0-0A6F-4B07-9DA3-B7DD7C60C3CF}"/>
    <cellStyle name="60% - Accent2 9 3 2 3" xfId="12590" xr:uid="{32E033A5-9F42-430C-9A32-AE182B5437B2}"/>
    <cellStyle name="60% - Accent2 9 3 2 3 2" xfId="30415" xr:uid="{CC46BD64-2007-4EC1-B019-E1EED90ACADE}"/>
    <cellStyle name="60% - Accent2 9 3 2 4" xfId="21915" xr:uid="{7270FFDA-550D-4608-88CA-ED1D9C82055D}"/>
    <cellStyle name="60% - Accent2 9 3 3" xfId="6087" xr:uid="{049469E8-DEA5-4A05-98FC-1057B2D4EDED}"/>
    <cellStyle name="60% - Accent2 9 3 3 2" xfId="14670" xr:uid="{DDD8DEE9-5969-4883-830E-BB5BD6F3C9A1}"/>
    <cellStyle name="60% - Accent2 9 3 3 2 2" xfId="32495" xr:uid="{ED853477-E4B3-47A8-8484-FC7BE1D4DE8E}"/>
    <cellStyle name="60% - Accent2 9 3 3 3" xfId="23995" xr:uid="{5E9B48AE-7781-47E7-87C1-4D4B0753B9F1}"/>
    <cellStyle name="60% - Accent2 9 3 4" xfId="10510" xr:uid="{C4291C9C-8239-4034-9CB4-BE32B70E502C}"/>
    <cellStyle name="60% - Accent2 9 3 4 2" xfId="28335" xr:uid="{4FC0C453-49DE-4087-960C-D763FF592F4A}"/>
    <cellStyle name="60% - Accent2 9 3 5" xfId="19835" xr:uid="{40DD0229-2DDB-4155-A6C3-472852F2F165}"/>
    <cellStyle name="60% - Accent2 9 4" xfId="3027" xr:uid="{6DE33D54-30C5-4132-A669-90DC2046F5DA}"/>
    <cellStyle name="60% - Accent2 9 4 2" xfId="7187" xr:uid="{A90B8C37-4A20-4454-8539-223BA413BA48}"/>
    <cellStyle name="60% - Accent2 9 4 2 2" xfId="15770" xr:uid="{CCD5954F-EAD3-4DFA-ABAF-9F5A59BF422E}"/>
    <cellStyle name="60% - Accent2 9 4 2 2 2" xfId="33595" xr:uid="{9611B96D-B9C8-4A1A-ACF3-F14C625309CF}"/>
    <cellStyle name="60% - Accent2 9 4 2 3" xfId="25095" xr:uid="{87A5E2B6-CB79-4955-9216-255F13875F7C}"/>
    <cellStyle name="60% - Accent2 9 4 3" xfId="11610" xr:uid="{DB4758F8-D972-41A1-945D-185326AC6B6A}"/>
    <cellStyle name="60% - Accent2 9 4 3 2" xfId="29435" xr:uid="{E7E78C6C-956C-4046-979A-8DD51563612A}"/>
    <cellStyle name="60% - Accent2 9 4 4" xfId="20935" xr:uid="{AA4817D1-DE21-400D-BCC7-FAA6D4EC1380}"/>
    <cellStyle name="60% - Accent2 9 5" xfId="5107" xr:uid="{62CCEF35-9EEE-4916-93AA-44FB5F34A4C1}"/>
    <cellStyle name="60% - Accent2 9 5 2" xfId="13690" xr:uid="{56CE55C4-FA63-455D-868A-D968B9142C19}"/>
    <cellStyle name="60% - Accent2 9 5 2 2" xfId="31515" xr:uid="{6CB3AC96-CD6D-4A30-8300-491A38E3E175}"/>
    <cellStyle name="60% - Accent2 9 5 3" xfId="23015" xr:uid="{74F93096-4AEB-43FE-84F4-3F2A73109983}"/>
    <cellStyle name="60% - Accent2 9 6" xfId="9530" xr:uid="{6CFCDCCA-0C60-426C-ACB3-BDC7E123018B}"/>
    <cellStyle name="60% - Accent2 9 6 2" xfId="27355" xr:uid="{D837BDF5-2DDA-4ABB-AABE-42A70B260D50}"/>
    <cellStyle name="60% - Accent2 9 7" xfId="18855" xr:uid="{E97D86EF-17DE-4D60-BA29-9F83766B8ACF}"/>
    <cellStyle name="60% - Accent2 90" xfId="35935" xr:uid="{D08D4FC5-4C44-413A-8506-E6A1AFFA01ED}"/>
    <cellStyle name="60% - Accent2 91" xfId="35955" xr:uid="{588BB1C4-9390-4B44-A144-7FA480338BBD}"/>
    <cellStyle name="60% - Accent2 92" xfId="35975" xr:uid="{CB49D05D-8DDC-4021-8D6D-7BDBD33D4CA6}"/>
    <cellStyle name="60% - Accent2 93" xfId="35995" xr:uid="{161D61A4-42C5-4D23-B5BC-63A9F6045121}"/>
    <cellStyle name="60% - Accent2 94" xfId="36015" xr:uid="{03FB185D-0AC9-442F-8186-BBF7E48C1217}"/>
    <cellStyle name="60% - Accent2 95" xfId="36035" xr:uid="{6A08D1F5-DA66-45B4-8EEF-CB4DA759AD53}"/>
    <cellStyle name="60% - Accent2 96" xfId="36055" xr:uid="{06E52C6A-C6C6-4B77-B55E-95C81674EDC7}"/>
    <cellStyle name="60% - Accent2 97" xfId="36075" xr:uid="{15C0E27A-2DDE-45AE-9134-5D1B7E9B01ED}"/>
    <cellStyle name="60% - Accent2 98" xfId="36095" xr:uid="{F5345A31-E1B5-4C85-A0D6-41D8F7EC4B20}"/>
    <cellStyle name="60% - Accent2 99" xfId="36115" xr:uid="{18D2EA83-2934-427F-8E28-441DA09ECC73}"/>
    <cellStyle name="60% - Accent3" xfId="51" builtinId="40" customBuiltin="1"/>
    <cellStyle name="60% - Accent3 10" xfId="741" xr:uid="{7658FC69-9C30-4946-9526-984A1A68E0C6}"/>
    <cellStyle name="60% - Accent3 10 2" xfId="1347" xr:uid="{8033533B-0D32-4E61-893F-477EAE3A9A66}"/>
    <cellStyle name="60% - Accent3 10 2 2" xfId="2430" xr:uid="{97AF9904-AA95-4ED6-BC43-4F84CC06BD9B}"/>
    <cellStyle name="60% - Accent3 10 2 2 2" xfId="4510" xr:uid="{A8642027-F32F-4F77-9BED-57A93BDDF4FA}"/>
    <cellStyle name="60% - Accent3 10 2 2 2 2" xfId="8670" xr:uid="{6B95CB7A-F00A-4039-A8D8-67AE1BED0B1F}"/>
    <cellStyle name="60% - Accent3 10 2 2 2 2 2" xfId="17253" xr:uid="{ACE3DC23-550E-4197-ADE7-EC8F83055D33}"/>
    <cellStyle name="60% - Accent3 10 2 2 2 2 2 2" xfId="35078" xr:uid="{06D88473-DCDF-4842-8D12-6F8F6FBD36BF}"/>
    <cellStyle name="60% - Accent3 10 2 2 2 2 3" xfId="26578" xr:uid="{ECF96604-C117-4C0C-BD6F-DC11A8060D75}"/>
    <cellStyle name="60% - Accent3 10 2 2 2 3" xfId="13093" xr:uid="{DD709888-E5E6-4278-8093-4AA98A41EB2F}"/>
    <cellStyle name="60% - Accent3 10 2 2 2 3 2" xfId="30918" xr:uid="{83EF5690-C3BB-4642-969D-5A83E3DA507F}"/>
    <cellStyle name="60% - Accent3 10 2 2 2 4" xfId="22418" xr:uid="{E7D4FF13-8AAC-4C0B-A0FA-DD7EAB67FB43}"/>
    <cellStyle name="60% - Accent3 10 2 2 3" xfId="6590" xr:uid="{819C526E-4031-484F-9D08-BAAF1284F88F}"/>
    <cellStyle name="60% - Accent3 10 2 2 3 2" xfId="15173" xr:uid="{2B7BC1EA-F484-46F7-BAEC-372B53A7D963}"/>
    <cellStyle name="60% - Accent3 10 2 2 3 2 2" xfId="32998" xr:uid="{BE60444E-1F8C-498B-923E-F694111BC0BD}"/>
    <cellStyle name="60% - Accent3 10 2 2 3 3" xfId="24498" xr:uid="{33431DCA-D6B9-4223-A27E-8908D0A9FAA0}"/>
    <cellStyle name="60% - Accent3 10 2 2 4" xfId="11013" xr:uid="{438B4139-3D25-417D-8FF2-7C3A865899CF}"/>
    <cellStyle name="60% - Accent3 10 2 2 4 2" xfId="28838" xr:uid="{ACC2D3A1-6010-4A8F-B421-DEC7C50854A9}"/>
    <cellStyle name="60% - Accent3 10 2 2 5" xfId="20338" xr:uid="{AAAB1552-30F3-46F7-99B5-6316DF56D4C5}"/>
    <cellStyle name="60% - Accent3 10 2 3" xfId="3530" xr:uid="{33A176A2-300E-484A-832D-07E06E1430D2}"/>
    <cellStyle name="60% - Accent3 10 2 3 2" xfId="7690" xr:uid="{B8788EB6-ADF7-4007-921A-55449CB84782}"/>
    <cellStyle name="60% - Accent3 10 2 3 2 2" xfId="16273" xr:uid="{1C7C0659-1709-43FA-A5C1-DAD8837F6954}"/>
    <cellStyle name="60% - Accent3 10 2 3 2 2 2" xfId="34098" xr:uid="{58689D4B-0D67-43C6-8A13-F7CCFC3876EE}"/>
    <cellStyle name="60% - Accent3 10 2 3 2 3" xfId="25598" xr:uid="{8C567A0E-F8A1-4A05-923A-C60EEC612484}"/>
    <cellStyle name="60% - Accent3 10 2 3 3" xfId="12113" xr:uid="{5FB0A178-83AA-49A7-AFA6-6C20E5D076FF}"/>
    <cellStyle name="60% - Accent3 10 2 3 3 2" xfId="29938" xr:uid="{B58D2559-DF9F-411A-AE30-DF5390830315}"/>
    <cellStyle name="60% - Accent3 10 2 3 4" xfId="21438" xr:uid="{E494B62A-0556-4AA1-BD37-EEC78D6E5FF2}"/>
    <cellStyle name="60% - Accent3 10 2 4" xfId="5610" xr:uid="{7230798E-61C6-4E74-A88D-97DC5539EB2B}"/>
    <cellStyle name="60% - Accent3 10 2 4 2" xfId="14193" xr:uid="{E09B3647-5F7E-45E6-B889-35908AB51C22}"/>
    <cellStyle name="60% - Accent3 10 2 4 2 2" xfId="32018" xr:uid="{7212A603-5D29-4D54-836F-A048075199E4}"/>
    <cellStyle name="60% - Accent3 10 2 4 3" xfId="23518" xr:uid="{47B14246-468F-459B-8314-2870C5CB263D}"/>
    <cellStyle name="60% - Accent3 10 2 5" xfId="10033" xr:uid="{74AE5C32-EB9E-4A72-8CE7-4DBCCE0C0F79}"/>
    <cellStyle name="60% - Accent3 10 2 5 2" xfId="27858" xr:uid="{643D4CE0-0F9C-4503-99D8-406712F9696F}"/>
    <cellStyle name="60% - Accent3 10 2 6" xfId="19358" xr:uid="{E616BBA5-8AE8-4825-AF1F-8E0AF340E863}"/>
    <cellStyle name="60% - Accent3 10 3" xfId="1950" xr:uid="{FCA40EFF-7FFD-403B-9A7A-D3905872BF4E}"/>
    <cellStyle name="60% - Accent3 10 3 2" xfId="4030" xr:uid="{B14B7D0B-AD53-4DE2-AAAB-DC0D15F2D26E}"/>
    <cellStyle name="60% - Accent3 10 3 2 2" xfId="8190" xr:uid="{779CA972-2177-49E2-ABD2-2BB72A2E63AC}"/>
    <cellStyle name="60% - Accent3 10 3 2 2 2" xfId="16773" xr:uid="{2A316D8A-19A9-4C93-94F0-0F99CA062EDE}"/>
    <cellStyle name="60% - Accent3 10 3 2 2 2 2" xfId="34598" xr:uid="{D0A440D9-E8D2-4B1E-A891-A6D0489EA534}"/>
    <cellStyle name="60% - Accent3 10 3 2 2 3" xfId="26098" xr:uid="{9CD75A1E-B245-43BE-81A9-E52899136B77}"/>
    <cellStyle name="60% - Accent3 10 3 2 3" xfId="12613" xr:uid="{1FA7FD62-E63D-43BA-AF66-21C3D611F916}"/>
    <cellStyle name="60% - Accent3 10 3 2 3 2" xfId="30438" xr:uid="{1FC4EF5D-F41D-47F5-8774-E120ECC99684}"/>
    <cellStyle name="60% - Accent3 10 3 2 4" xfId="21938" xr:uid="{F5E06BA3-2225-4ED7-AF57-77E003BBB3B8}"/>
    <cellStyle name="60% - Accent3 10 3 3" xfId="6110" xr:uid="{DA9D8FF5-A3AB-4EFE-9C46-7DE3A9E83D10}"/>
    <cellStyle name="60% - Accent3 10 3 3 2" xfId="14693" xr:uid="{D83DBEB5-8BE8-4EE5-B1AC-69C7B6F47458}"/>
    <cellStyle name="60% - Accent3 10 3 3 2 2" xfId="32518" xr:uid="{09F6B5E7-762F-4388-8501-522B4703C4C4}"/>
    <cellStyle name="60% - Accent3 10 3 3 3" xfId="24018" xr:uid="{DBE493A6-7120-43CE-A453-05E72AA1083A}"/>
    <cellStyle name="60% - Accent3 10 3 4" xfId="10533" xr:uid="{AB774F33-9B62-49DC-BF52-78F3C7A4340E}"/>
    <cellStyle name="60% - Accent3 10 3 4 2" xfId="28358" xr:uid="{DB5C65C7-938C-4BC0-A2B7-1F35A8A5CF59}"/>
    <cellStyle name="60% - Accent3 10 3 5" xfId="19858" xr:uid="{0A5C9BD1-6389-4423-8C37-6DF7D2D6A698}"/>
    <cellStyle name="60% - Accent3 10 4" xfId="3050" xr:uid="{2BA324E2-B2FD-4A8F-876D-7FB08A8456B7}"/>
    <cellStyle name="60% - Accent3 10 4 2" xfId="7210" xr:uid="{38B0DB13-C958-45B0-AA5F-336FBA1566C5}"/>
    <cellStyle name="60% - Accent3 10 4 2 2" xfId="15793" xr:uid="{CC371CEF-1277-44E1-97C6-8FB164AEC6B2}"/>
    <cellStyle name="60% - Accent3 10 4 2 2 2" xfId="33618" xr:uid="{C9F658D4-82E4-4E85-8F8F-FEB901A1215D}"/>
    <cellStyle name="60% - Accent3 10 4 2 3" xfId="25118" xr:uid="{0AE22282-4C47-436A-B511-B3C0E93DFDBB}"/>
    <cellStyle name="60% - Accent3 10 4 3" xfId="11633" xr:uid="{4BC0691E-88D1-4E5C-94C9-59DF3FDAAC85}"/>
    <cellStyle name="60% - Accent3 10 4 3 2" xfId="29458" xr:uid="{7DECE17E-70FE-41E4-AC9C-8341332B0B50}"/>
    <cellStyle name="60% - Accent3 10 4 4" xfId="20958" xr:uid="{3D4B5845-C013-4FC1-8CBE-EBFB033BFC3C}"/>
    <cellStyle name="60% - Accent3 10 5" xfId="5130" xr:uid="{DA2AC4D8-7606-40C5-9C9A-5005C7880543}"/>
    <cellStyle name="60% - Accent3 10 5 2" xfId="13713" xr:uid="{3E4DA1A6-B240-4F89-AD79-9EA66F3935C8}"/>
    <cellStyle name="60% - Accent3 10 5 2 2" xfId="31538" xr:uid="{3F1071B3-D4D9-4890-B517-4D9CB69395B0}"/>
    <cellStyle name="60% - Accent3 10 5 3" xfId="23038" xr:uid="{7262BD41-BF13-4A22-8F95-66AAFB9120A7}"/>
    <cellStyle name="60% - Accent3 10 6" xfId="9553" xr:uid="{36E87D06-4FA3-41C6-B61B-AF36A0C02076}"/>
    <cellStyle name="60% - Accent3 10 6 2" xfId="27378" xr:uid="{0026E469-3928-41FD-A350-B0A051AAC5EA}"/>
    <cellStyle name="60% - Accent3 10 7" xfId="18878" xr:uid="{D3E39250-180A-4EC8-9909-B744B508BF8C}"/>
    <cellStyle name="60% - Accent3 100" xfId="36138" xr:uid="{8AFF4944-EB67-445D-BFF2-631621D6D2FF}"/>
    <cellStyle name="60% - Accent3 101" xfId="36158" xr:uid="{F5815BB8-F9CE-4EE7-AA49-09F6E3FFBC11}"/>
    <cellStyle name="60% - Accent3 102" xfId="36179" xr:uid="{CEC3C3A8-F87A-4A5B-A1E9-7EC305D938B4}"/>
    <cellStyle name="60% - Accent3 103" xfId="36199" xr:uid="{A5919129-0FE4-4ECE-9944-B6DF0A8C606A}"/>
    <cellStyle name="60% - Accent3 104" xfId="36219" xr:uid="{EC274A5C-BA10-4BEF-9459-81831473397F}"/>
    <cellStyle name="60% - Accent3 105" xfId="36239" xr:uid="{05121523-D5DC-4F89-A5EF-E77AD2C681DD}"/>
    <cellStyle name="60% - Accent3 106" xfId="36259" xr:uid="{A2FE8571-4193-4470-9B8F-B462066F8573}"/>
    <cellStyle name="60% - Accent3 107" xfId="36279" xr:uid="{F8E0DE3B-C7F7-44AD-8552-7AAE745DDF76}"/>
    <cellStyle name="60% - Accent3 108" xfId="36299" xr:uid="{DC90B134-BD51-4DC9-9B19-87D620764AA7}"/>
    <cellStyle name="60% - Accent3 109" xfId="36319" xr:uid="{FFF0838B-9C3D-499E-B040-CC6CAF99FA58}"/>
    <cellStyle name="60% - Accent3 11" xfId="800" xr:uid="{73700657-A837-4C9A-94D8-2BA5FF014977}"/>
    <cellStyle name="60% - Accent3 11 2" xfId="1406" xr:uid="{E0DDACBF-4221-4314-89DC-0A8AB74C266C}"/>
    <cellStyle name="60% - Accent3 11 2 2" xfId="2450" xr:uid="{AE0C8E2B-3FB0-4622-BA72-42C2C2B9ADE5}"/>
    <cellStyle name="60% - Accent3 11 2 2 2" xfId="4530" xr:uid="{6C0677A8-396B-47E8-97CB-6327AC0540D3}"/>
    <cellStyle name="60% - Accent3 11 2 2 2 2" xfId="8690" xr:uid="{0C5A6875-06B3-41CF-B7E2-C128063B9F52}"/>
    <cellStyle name="60% - Accent3 11 2 2 2 2 2" xfId="17273" xr:uid="{CA25034D-B481-4440-A5D8-7B33BD55D83E}"/>
    <cellStyle name="60% - Accent3 11 2 2 2 2 2 2" xfId="35098" xr:uid="{E7EFECEF-74BF-4FA8-A846-9F83A86D701A}"/>
    <cellStyle name="60% - Accent3 11 2 2 2 2 3" xfId="26598" xr:uid="{E3523D28-5467-400C-BCC2-7B779D2E2E64}"/>
    <cellStyle name="60% - Accent3 11 2 2 2 3" xfId="13113" xr:uid="{5F7EACD4-16D6-4F51-8D02-34806410B3C7}"/>
    <cellStyle name="60% - Accent3 11 2 2 2 3 2" xfId="30938" xr:uid="{4BCA7E56-30D9-4868-9D49-A284B1CF3554}"/>
    <cellStyle name="60% - Accent3 11 2 2 2 4" xfId="22438" xr:uid="{9CD6E8F4-3F24-4E08-BF0A-801BEA0AF3D3}"/>
    <cellStyle name="60% - Accent3 11 2 2 3" xfId="6610" xr:uid="{67967A37-9401-4475-896C-74904D1B12D4}"/>
    <cellStyle name="60% - Accent3 11 2 2 3 2" xfId="15193" xr:uid="{2791465C-6660-429E-8BB4-BBE164B74553}"/>
    <cellStyle name="60% - Accent3 11 2 2 3 2 2" xfId="33018" xr:uid="{70A9273C-F97C-44D9-906E-77E8071185C2}"/>
    <cellStyle name="60% - Accent3 11 2 2 3 3" xfId="24518" xr:uid="{9FFDDAAA-AB3E-40AC-968D-B62A06414A06}"/>
    <cellStyle name="60% - Accent3 11 2 2 4" xfId="11033" xr:uid="{E319FCC3-5D4F-4ADA-965B-87787F6F3603}"/>
    <cellStyle name="60% - Accent3 11 2 2 4 2" xfId="28858" xr:uid="{774155C1-301C-4FC0-B318-7F85CA3BCB5A}"/>
    <cellStyle name="60% - Accent3 11 2 2 5" xfId="20358" xr:uid="{FC5E6C67-C813-41CA-A52B-1BBCBBB39810}"/>
    <cellStyle name="60% - Accent3 11 2 3" xfId="3550" xr:uid="{90C0F645-A5A0-4C30-B09B-254846C56548}"/>
    <cellStyle name="60% - Accent3 11 2 3 2" xfId="7710" xr:uid="{9549FC12-7118-414A-A34F-67A64B7B066B}"/>
    <cellStyle name="60% - Accent3 11 2 3 2 2" xfId="16293" xr:uid="{AF6AADA9-96AD-4EF4-B74E-A6DB01B3B15F}"/>
    <cellStyle name="60% - Accent3 11 2 3 2 2 2" xfId="34118" xr:uid="{95C922A3-1A36-48EE-BC7C-9FA435A7F17C}"/>
    <cellStyle name="60% - Accent3 11 2 3 2 3" xfId="25618" xr:uid="{AB9F3F40-0565-4310-9652-EEFC9CB75071}"/>
    <cellStyle name="60% - Accent3 11 2 3 3" xfId="12133" xr:uid="{A249F549-E31A-48DB-847D-30980AD30399}"/>
    <cellStyle name="60% - Accent3 11 2 3 3 2" xfId="29958" xr:uid="{A8D18639-FEAC-427D-B754-10F5F0C02F67}"/>
    <cellStyle name="60% - Accent3 11 2 3 4" xfId="21458" xr:uid="{E9EE5768-B484-4D66-B994-08BF6C93B93C}"/>
    <cellStyle name="60% - Accent3 11 2 4" xfId="5630" xr:uid="{05A9D4E2-FB9D-45EE-8E7D-758A1D1A1A94}"/>
    <cellStyle name="60% - Accent3 11 2 4 2" xfId="14213" xr:uid="{A35ED873-58DC-422E-815B-ABCA38628C04}"/>
    <cellStyle name="60% - Accent3 11 2 4 2 2" xfId="32038" xr:uid="{61B6CAE2-317C-4104-862F-970D1C7043FF}"/>
    <cellStyle name="60% - Accent3 11 2 4 3" xfId="23538" xr:uid="{C1EC6852-5EA2-440A-963A-A472565624E3}"/>
    <cellStyle name="60% - Accent3 11 2 5" xfId="10053" xr:uid="{E320E0BC-0413-4BD3-9A38-983B94BAE65C}"/>
    <cellStyle name="60% - Accent3 11 2 5 2" xfId="27878" xr:uid="{CADAD8DA-A143-4D36-93FC-84D63095737C}"/>
    <cellStyle name="60% - Accent3 11 2 6" xfId="19378" xr:uid="{AF4A51A1-DB3A-4CBC-B1DA-AFD2F39216DB}"/>
    <cellStyle name="60% - Accent3 11 3" xfId="1970" xr:uid="{AAA911C6-0F56-4D94-BDCC-163297A39D38}"/>
    <cellStyle name="60% - Accent3 11 3 2" xfId="4050" xr:uid="{25CC38D0-31F8-4653-BEC2-DBAB6802F467}"/>
    <cellStyle name="60% - Accent3 11 3 2 2" xfId="8210" xr:uid="{0C94CAEC-19A2-4997-9409-1C80ECA37EF7}"/>
    <cellStyle name="60% - Accent3 11 3 2 2 2" xfId="16793" xr:uid="{34C2F1C6-78E7-41FF-8759-B1CFB1091C4B}"/>
    <cellStyle name="60% - Accent3 11 3 2 2 2 2" xfId="34618" xr:uid="{495227F1-B3D5-4645-8C8C-506E0EA267EC}"/>
    <cellStyle name="60% - Accent3 11 3 2 2 3" xfId="26118" xr:uid="{B2760C70-2101-4582-8C8B-B60AC6764A14}"/>
    <cellStyle name="60% - Accent3 11 3 2 3" xfId="12633" xr:uid="{0746B9BD-944D-462F-94E0-944A3BE0DF86}"/>
    <cellStyle name="60% - Accent3 11 3 2 3 2" xfId="30458" xr:uid="{6C10B605-302D-4A66-8E92-EAACF7622909}"/>
    <cellStyle name="60% - Accent3 11 3 2 4" xfId="21958" xr:uid="{D08B7006-F294-452F-B809-B681901C810D}"/>
    <cellStyle name="60% - Accent3 11 3 3" xfId="6130" xr:uid="{9C677FD9-090C-407E-868E-F4D50564C1CD}"/>
    <cellStyle name="60% - Accent3 11 3 3 2" xfId="14713" xr:uid="{EC186709-1570-40DD-B51F-B69100C3556A}"/>
    <cellStyle name="60% - Accent3 11 3 3 2 2" xfId="32538" xr:uid="{537AE553-52F1-4096-B3BF-C5C13DA93862}"/>
    <cellStyle name="60% - Accent3 11 3 3 3" xfId="24038" xr:uid="{20A3BA44-447D-4E6A-B7E8-3C39E0FA1E8C}"/>
    <cellStyle name="60% - Accent3 11 3 4" xfId="10553" xr:uid="{E53E635C-3200-4517-8D6D-E554BE941E7C}"/>
    <cellStyle name="60% - Accent3 11 3 4 2" xfId="28378" xr:uid="{EC5BB389-56F3-4B9D-8BCE-EA1DCA54F005}"/>
    <cellStyle name="60% - Accent3 11 3 5" xfId="19878" xr:uid="{887EEF26-32B3-4404-898F-BE89ABC5FA91}"/>
    <cellStyle name="60% - Accent3 11 4" xfId="3070" xr:uid="{A23E0123-4DFE-4E58-99D8-410A844CE54E}"/>
    <cellStyle name="60% - Accent3 11 4 2" xfId="7230" xr:uid="{D92670BE-FE57-436F-93F8-3CD07230BC64}"/>
    <cellStyle name="60% - Accent3 11 4 2 2" xfId="15813" xr:uid="{D05F04E8-6F99-4C1B-9418-90349DD433B7}"/>
    <cellStyle name="60% - Accent3 11 4 2 2 2" xfId="33638" xr:uid="{C4603D63-D0F5-4E72-AF1F-A2948BF151C9}"/>
    <cellStyle name="60% - Accent3 11 4 2 3" xfId="25138" xr:uid="{538A379C-33DD-4193-9152-BCB6C09A3F5F}"/>
    <cellStyle name="60% - Accent3 11 4 3" xfId="11653" xr:uid="{E003DD5A-17A0-4143-8578-462119B021E2}"/>
    <cellStyle name="60% - Accent3 11 4 3 2" xfId="29478" xr:uid="{F3DEB846-78C6-4937-9B27-35F3571B09B1}"/>
    <cellStyle name="60% - Accent3 11 4 4" xfId="20978" xr:uid="{39556FED-15F9-4FE1-A848-E50BA1472BF4}"/>
    <cellStyle name="60% - Accent3 11 5" xfId="5150" xr:uid="{092C1352-C71F-4989-BAD9-F89BFA6357B1}"/>
    <cellStyle name="60% - Accent3 11 5 2" xfId="13733" xr:uid="{C7A450A8-E1AB-4A0F-B2F5-C0002BBA6576}"/>
    <cellStyle name="60% - Accent3 11 5 2 2" xfId="31558" xr:uid="{367D3F9D-EDC8-46B3-B501-7AF111510F3B}"/>
    <cellStyle name="60% - Accent3 11 5 3" xfId="23058" xr:uid="{C9B7FE22-850F-460B-9BFB-0E450C3726FB}"/>
    <cellStyle name="60% - Accent3 11 6" xfId="9573" xr:uid="{47523ACD-7901-4C95-96B5-D4FB9FEE7DF1}"/>
    <cellStyle name="60% - Accent3 11 6 2" xfId="27398" xr:uid="{86A83606-26E3-4A14-A8F8-6AFD918CFAEC}"/>
    <cellStyle name="60% - Accent3 11 7" xfId="18898" xr:uid="{E1971337-A9C8-4A68-8EC4-BEB582D8395F}"/>
    <cellStyle name="60% - Accent3 110" xfId="36339" xr:uid="{414965FA-DC29-40A8-B388-E9A8472C1CE6}"/>
    <cellStyle name="60% - Accent3 111" xfId="36359" xr:uid="{07145D72-D5F2-4D12-A4B3-87FD0389D241}"/>
    <cellStyle name="60% - Accent3 112" xfId="36379" xr:uid="{DB4FAC50-D9D0-4A2D-B09D-7C30FC10FEB1}"/>
    <cellStyle name="60% - Accent3 113" xfId="36399" xr:uid="{59C9F036-5024-4814-A09C-F552142245D5}"/>
    <cellStyle name="60% - Accent3 114" xfId="36419" xr:uid="{E938D74E-3735-4132-B43B-022701804F5F}"/>
    <cellStyle name="60% - Accent3 115" xfId="36439" xr:uid="{97F4047F-8BB9-4D2B-81B6-DBB13DF6F246}"/>
    <cellStyle name="60% - Accent3 116" xfId="36459" xr:uid="{30556EF5-4472-449D-B8E3-E1AB6D367B2E}"/>
    <cellStyle name="60% - Accent3 117" xfId="36479" xr:uid="{8B207619-9F46-4A62-97EA-7B66B7719EDE}"/>
    <cellStyle name="60% - Accent3 118" xfId="36499" xr:uid="{66421399-BCBF-4678-9363-5B07603AEFD3}"/>
    <cellStyle name="60% - Accent3 119" xfId="36519" xr:uid="{A0C0570E-1CE5-496E-981D-103DBBFCE89A}"/>
    <cellStyle name="60% - Accent3 12" xfId="829" xr:uid="{1B60D684-167E-46F2-B808-3608BB7564EE}"/>
    <cellStyle name="60% - Accent3 12 2" xfId="1435" xr:uid="{0185918D-203C-45E7-9248-66FF84930581}"/>
    <cellStyle name="60% - Accent3 12 2 2" xfId="2470" xr:uid="{F32C7ECB-5950-4C3F-8D9C-9505F8E53899}"/>
    <cellStyle name="60% - Accent3 12 2 2 2" xfId="4550" xr:uid="{DC6D66BE-67B7-4D14-9B5C-11065128B569}"/>
    <cellStyle name="60% - Accent3 12 2 2 2 2" xfId="8710" xr:uid="{EFC99B8E-5F63-4464-BC5B-097AA75A2E9E}"/>
    <cellStyle name="60% - Accent3 12 2 2 2 2 2" xfId="17293" xr:uid="{73A05F56-8787-4477-AAC5-807F5A4FD8C2}"/>
    <cellStyle name="60% - Accent3 12 2 2 2 2 2 2" xfId="35118" xr:uid="{D2389A70-AD34-4B94-A2FC-C2AC6FF709A7}"/>
    <cellStyle name="60% - Accent3 12 2 2 2 2 3" xfId="26618" xr:uid="{DF4405A5-0E4C-416D-802E-2AFBF82E3B07}"/>
    <cellStyle name="60% - Accent3 12 2 2 2 3" xfId="13133" xr:uid="{619BBE82-620A-4C82-B623-553F84D87AFA}"/>
    <cellStyle name="60% - Accent3 12 2 2 2 3 2" xfId="30958" xr:uid="{AFAE2C1E-29FB-483F-B5C6-A16913567A3A}"/>
    <cellStyle name="60% - Accent3 12 2 2 2 4" xfId="22458" xr:uid="{1B7BCB0A-2158-446C-80CE-1D76576AED51}"/>
    <cellStyle name="60% - Accent3 12 2 2 3" xfId="6630" xr:uid="{20D4D25D-96E0-4EC1-A647-7E5795660E3C}"/>
    <cellStyle name="60% - Accent3 12 2 2 3 2" xfId="15213" xr:uid="{962D6B47-E189-432B-A46E-0D1E7D95B885}"/>
    <cellStyle name="60% - Accent3 12 2 2 3 2 2" xfId="33038" xr:uid="{2E2FEE19-804C-494E-8403-260323571EC2}"/>
    <cellStyle name="60% - Accent3 12 2 2 3 3" xfId="24538" xr:uid="{BCADBC63-C8DB-483C-BE4E-677687CF7402}"/>
    <cellStyle name="60% - Accent3 12 2 2 4" xfId="11053" xr:uid="{636AE56F-B606-4376-B1DA-5E0AAEB95576}"/>
    <cellStyle name="60% - Accent3 12 2 2 4 2" xfId="28878" xr:uid="{587ABDB9-8670-48F1-ACDC-8428384F131E}"/>
    <cellStyle name="60% - Accent3 12 2 2 5" xfId="20378" xr:uid="{0F5153A2-6F48-42C9-9DFA-C4F7DEE77C38}"/>
    <cellStyle name="60% - Accent3 12 2 3" xfId="3570" xr:uid="{A8F6E467-4893-4F18-91F2-2CCB4366FD4C}"/>
    <cellStyle name="60% - Accent3 12 2 3 2" xfId="7730" xr:uid="{83F04106-A71C-4A82-AC94-4D8A2FEC3762}"/>
    <cellStyle name="60% - Accent3 12 2 3 2 2" xfId="16313" xr:uid="{818AAB47-DF38-4DF6-B43F-7D054B5B3802}"/>
    <cellStyle name="60% - Accent3 12 2 3 2 2 2" xfId="34138" xr:uid="{B8693503-31E2-4B8E-9FAF-44ED1CCFE7BB}"/>
    <cellStyle name="60% - Accent3 12 2 3 2 3" xfId="25638" xr:uid="{0C3E30F3-A489-4AB3-96AE-0FCE2D9623E4}"/>
    <cellStyle name="60% - Accent3 12 2 3 3" xfId="12153" xr:uid="{9DC5A838-31F7-4CE2-97EB-B33ED4862B21}"/>
    <cellStyle name="60% - Accent3 12 2 3 3 2" xfId="29978" xr:uid="{304FA5BA-CBDB-417B-AFB7-06A445435179}"/>
    <cellStyle name="60% - Accent3 12 2 3 4" xfId="21478" xr:uid="{316949F0-4DB6-444A-92A1-7AB4A3F4ED1E}"/>
    <cellStyle name="60% - Accent3 12 2 4" xfId="5650" xr:uid="{7FDC7488-D124-4AEA-9CA4-D630FA9D17F7}"/>
    <cellStyle name="60% - Accent3 12 2 4 2" xfId="14233" xr:uid="{E146C74D-4908-4A3F-9BDE-0BA7E3C6DE57}"/>
    <cellStyle name="60% - Accent3 12 2 4 2 2" xfId="32058" xr:uid="{43299FA7-4E29-497C-A30F-763A013A7BCF}"/>
    <cellStyle name="60% - Accent3 12 2 4 3" xfId="23558" xr:uid="{B04BABC2-4E33-4756-B08B-A78DC81C3C64}"/>
    <cellStyle name="60% - Accent3 12 2 5" xfId="10073" xr:uid="{9C1A7411-F12B-48DD-8390-4926DD006EC9}"/>
    <cellStyle name="60% - Accent3 12 2 5 2" xfId="27898" xr:uid="{2CF073C5-AC93-4731-934A-47D99E09B4BF}"/>
    <cellStyle name="60% - Accent3 12 2 6" xfId="19398" xr:uid="{48707F8E-B36A-43FB-9315-815C37C23A45}"/>
    <cellStyle name="60% - Accent3 12 3" xfId="1990" xr:uid="{6D25BD30-9B5F-4514-A6D6-65121A3D3B30}"/>
    <cellStyle name="60% - Accent3 12 3 2" xfId="4070" xr:uid="{8A082B34-415D-43D0-9744-C31648CEF179}"/>
    <cellStyle name="60% - Accent3 12 3 2 2" xfId="8230" xr:uid="{3102880B-11F7-445A-94F1-16DFFB28CCB1}"/>
    <cellStyle name="60% - Accent3 12 3 2 2 2" xfId="16813" xr:uid="{DDD188B3-AEA9-41DA-91D9-3B5FEB478599}"/>
    <cellStyle name="60% - Accent3 12 3 2 2 2 2" xfId="34638" xr:uid="{F1760E9F-9582-49FB-9D12-D814FEF2FDB0}"/>
    <cellStyle name="60% - Accent3 12 3 2 2 3" xfId="26138" xr:uid="{B8F426FE-837B-46E2-B0EB-535515B0C8C2}"/>
    <cellStyle name="60% - Accent3 12 3 2 3" xfId="12653" xr:uid="{7B2D8B56-D69F-4C10-A9A2-0417E91AA53C}"/>
    <cellStyle name="60% - Accent3 12 3 2 3 2" xfId="30478" xr:uid="{93650575-ABE4-4B89-B016-F5302E54B652}"/>
    <cellStyle name="60% - Accent3 12 3 2 4" xfId="21978" xr:uid="{88ABFB77-BAB8-4E35-AC2A-018EF07B6D63}"/>
    <cellStyle name="60% - Accent3 12 3 3" xfId="6150" xr:uid="{D0610BEE-35BF-4234-B92F-FE8E68C700F4}"/>
    <cellStyle name="60% - Accent3 12 3 3 2" xfId="14733" xr:uid="{A6C22406-DA90-476D-8B79-43EE653B3711}"/>
    <cellStyle name="60% - Accent3 12 3 3 2 2" xfId="32558" xr:uid="{CD4AE524-9C63-48BC-A987-C41EF18D4BB5}"/>
    <cellStyle name="60% - Accent3 12 3 3 3" xfId="24058" xr:uid="{DC816EFB-ED85-4468-AB6E-D72AAEEBFF9D}"/>
    <cellStyle name="60% - Accent3 12 3 4" xfId="10573" xr:uid="{213D6613-8493-4BDE-BD35-D8235B561955}"/>
    <cellStyle name="60% - Accent3 12 3 4 2" xfId="28398" xr:uid="{014817AC-FFE0-4509-A6E7-EB421343BACA}"/>
    <cellStyle name="60% - Accent3 12 3 5" xfId="19898" xr:uid="{1C85D94E-C955-4C1A-A5E6-7F040E3F7E34}"/>
    <cellStyle name="60% - Accent3 12 4" xfId="3090" xr:uid="{B9A85A12-980A-4DC7-A81F-5F7B1DAE3865}"/>
    <cellStyle name="60% - Accent3 12 4 2" xfId="7250" xr:uid="{343E3D3F-7D40-4E3F-B47E-6420BF99E6FD}"/>
    <cellStyle name="60% - Accent3 12 4 2 2" xfId="15833" xr:uid="{D1BA6AD9-917F-41FD-B46A-F65217BCE698}"/>
    <cellStyle name="60% - Accent3 12 4 2 2 2" xfId="33658" xr:uid="{A70672CA-B390-4930-9374-EE74B70F7C59}"/>
    <cellStyle name="60% - Accent3 12 4 2 3" xfId="25158" xr:uid="{507A1019-C744-4B39-B3BD-04EB3A35310B}"/>
    <cellStyle name="60% - Accent3 12 4 3" xfId="11673" xr:uid="{1517CE69-1FA3-4B6F-9EE0-94E0B0C4FB3E}"/>
    <cellStyle name="60% - Accent3 12 4 3 2" xfId="29498" xr:uid="{B4CE7A82-9265-4E43-AD4C-1C871B95B04A}"/>
    <cellStyle name="60% - Accent3 12 4 4" xfId="20998" xr:uid="{101903F6-7B3C-438F-BCEF-2CEA4D283D14}"/>
    <cellStyle name="60% - Accent3 12 5" xfId="5170" xr:uid="{EB24534E-0C7C-494B-8805-FBDCE1D0A9EA}"/>
    <cellStyle name="60% - Accent3 12 5 2" xfId="13753" xr:uid="{DA149FE0-DB18-443A-BC08-D42166D3BDB6}"/>
    <cellStyle name="60% - Accent3 12 5 2 2" xfId="31578" xr:uid="{12D765ED-6FB1-4FC5-86AA-E057A55BB300}"/>
    <cellStyle name="60% - Accent3 12 5 3" xfId="23078" xr:uid="{C9005E9B-0FFE-4859-9C64-84D79E8E4754}"/>
    <cellStyle name="60% - Accent3 12 6" xfId="9593" xr:uid="{784340F8-37A5-4D30-A2A4-9459980B2310}"/>
    <cellStyle name="60% - Accent3 12 6 2" xfId="27418" xr:uid="{6E82F6DD-B679-4C62-BD6E-632F7EA82923}"/>
    <cellStyle name="60% - Accent3 12 7" xfId="18918" xr:uid="{887F2E21-AC69-49EE-89C1-CFF704571F06}"/>
    <cellStyle name="60% - Accent3 120" xfId="36539" xr:uid="{4409DCBD-CA9D-481C-9716-7FB6B208304E}"/>
    <cellStyle name="60% - Accent3 121" xfId="36559" xr:uid="{88A066E5-E540-4104-B89F-BFDFF630C3A3}"/>
    <cellStyle name="60% - Accent3 122" xfId="36579" xr:uid="{7F97F9EC-3A96-441B-B65B-FE6CF9F2B423}"/>
    <cellStyle name="60% - Accent3 123" xfId="36599" xr:uid="{AAA6D169-12CB-4422-8F42-AC236DAE94D4}"/>
    <cellStyle name="60% - Accent3 124" xfId="36619" xr:uid="{370B0D73-CA5D-42A8-A37B-F612FC5E9237}"/>
    <cellStyle name="60% - Accent3 125" xfId="36639" xr:uid="{8C342F2B-E652-4AFD-A118-A9CEC313C957}"/>
    <cellStyle name="60% - Accent3 126" xfId="36659" xr:uid="{9BD18F3A-313D-4AAA-8B61-3A8F81C75B02}"/>
    <cellStyle name="60% - Accent3 127" xfId="36679" xr:uid="{1F3118CD-E758-41CB-B17A-96DD09865198}"/>
    <cellStyle name="60% - Accent3 128" xfId="36699" xr:uid="{79F45F82-1C35-4534-961E-771DD98824FB}"/>
    <cellStyle name="60% - Accent3 129" xfId="36719" xr:uid="{718409C4-36CD-40D9-91E7-96C5B492490A}"/>
    <cellStyle name="60% - Accent3 13" xfId="853" xr:uid="{ECD6AF0A-F7CD-4A99-8110-96119F5C6FB8}"/>
    <cellStyle name="60% - Accent3 13 2" xfId="1459" xr:uid="{A6DF63CB-D4CE-4277-BBF6-1A2F8FBE278B}"/>
    <cellStyle name="60% - Accent3 13 2 2" xfId="2490" xr:uid="{60427CF8-7E8A-41E3-BFAB-C34EC4766EE3}"/>
    <cellStyle name="60% - Accent3 13 2 2 2" xfId="4570" xr:uid="{91A4EA63-B760-4FC1-BEB5-4042D4467FBF}"/>
    <cellStyle name="60% - Accent3 13 2 2 2 2" xfId="8730" xr:uid="{E67145FD-970D-4236-94B3-DF4ADA117E6F}"/>
    <cellStyle name="60% - Accent3 13 2 2 2 2 2" xfId="17313" xr:uid="{A26C6C65-712F-4344-88E5-78EA98025425}"/>
    <cellStyle name="60% - Accent3 13 2 2 2 2 2 2" xfId="35138" xr:uid="{A6412724-21F2-40AD-AA2F-3F383301D93E}"/>
    <cellStyle name="60% - Accent3 13 2 2 2 2 3" xfId="26638" xr:uid="{453C2ABE-00ED-4BC7-AD9D-F627FD380FEB}"/>
    <cellStyle name="60% - Accent3 13 2 2 2 3" xfId="13153" xr:uid="{B6EAC5F4-EC4F-4694-AFC6-9381B45CEF56}"/>
    <cellStyle name="60% - Accent3 13 2 2 2 3 2" xfId="30978" xr:uid="{B78DD8B4-C4AE-4A53-AA06-A0500D6DC07C}"/>
    <cellStyle name="60% - Accent3 13 2 2 2 4" xfId="22478" xr:uid="{F1BF8966-6DAF-40CC-A9F0-8B8619F29E73}"/>
    <cellStyle name="60% - Accent3 13 2 2 3" xfId="6650" xr:uid="{905E6489-7B1B-422C-B976-15178B2FF47E}"/>
    <cellStyle name="60% - Accent3 13 2 2 3 2" xfId="15233" xr:uid="{4BCF701C-EAF6-4CB4-B653-EE3278D0E1AA}"/>
    <cellStyle name="60% - Accent3 13 2 2 3 2 2" xfId="33058" xr:uid="{BE7004FE-C6DC-4B17-880C-FD3166D19F16}"/>
    <cellStyle name="60% - Accent3 13 2 2 3 3" xfId="24558" xr:uid="{ABD8471C-5849-4334-9A4B-713014DEE94D}"/>
    <cellStyle name="60% - Accent3 13 2 2 4" xfId="11073" xr:uid="{28A1A25E-3049-4859-8A15-28138E655603}"/>
    <cellStyle name="60% - Accent3 13 2 2 4 2" xfId="28898" xr:uid="{58B03CA9-A4C4-4A1C-BC33-1AE5384B71EC}"/>
    <cellStyle name="60% - Accent3 13 2 2 5" xfId="20398" xr:uid="{1A4D3145-1094-41A2-AB5E-89298917AF2A}"/>
    <cellStyle name="60% - Accent3 13 2 3" xfId="3590" xr:uid="{0CB38FE2-A8A7-44EE-8088-CC0CCBF307A1}"/>
    <cellStyle name="60% - Accent3 13 2 3 2" xfId="7750" xr:uid="{B7DE7E70-5565-4A42-91A3-BBD6EBD1DD0C}"/>
    <cellStyle name="60% - Accent3 13 2 3 2 2" xfId="16333" xr:uid="{C4ADDB5C-BFCF-4855-9335-3AB04133C33D}"/>
    <cellStyle name="60% - Accent3 13 2 3 2 2 2" xfId="34158" xr:uid="{559FA26F-4CC9-458B-AB1F-130C958280A3}"/>
    <cellStyle name="60% - Accent3 13 2 3 2 3" xfId="25658" xr:uid="{1C359388-C347-4584-AC6B-A0FE92596CE9}"/>
    <cellStyle name="60% - Accent3 13 2 3 3" xfId="12173" xr:uid="{BC123AAD-F31B-4D37-B682-84310B918C34}"/>
    <cellStyle name="60% - Accent3 13 2 3 3 2" xfId="29998" xr:uid="{5B585C93-8814-43D9-A885-44278FA92BCA}"/>
    <cellStyle name="60% - Accent3 13 2 3 4" xfId="21498" xr:uid="{370DDA2E-078A-491D-9579-C897E2595240}"/>
    <cellStyle name="60% - Accent3 13 2 4" xfId="5670" xr:uid="{A630A74D-B25D-4B28-9984-E787C1D6962B}"/>
    <cellStyle name="60% - Accent3 13 2 4 2" xfId="14253" xr:uid="{175186E7-F0CC-43BA-B6AB-52ADD950B09B}"/>
    <cellStyle name="60% - Accent3 13 2 4 2 2" xfId="32078" xr:uid="{060904D9-D381-4F68-A80D-63374604F5B3}"/>
    <cellStyle name="60% - Accent3 13 2 4 3" xfId="23578" xr:uid="{C242142C-8E89-4E89-A827-517FC8E83FFE}"/>
    <cellStyle name="60% - Accent3 13 2 5" xfId="10093" xr:uid="{117BF6A4-5452-40F7-9306-89F1006FA6A4}"/>
    <cellStyle name="60% - Accent3 13 2 5 2" xfId="27918" xr:uid="{3996767D-5121-4B38-BB96-CF46DBFB6956}"/>
    <cellStyle name="60% - Accent3 13 2 6" xfId="19418" xr:uid="{8E8EACD6-B6C9-4AD2-85B7-A6B96A9B677E}"/>
    <cellStyle name="60% - Accent3 13 3" xfId="2010" xr:uid="{68BDE5F5-AE8A-4251-AAA7-FEAF7C0550BF}"/>
    <cellStyle name="60% - Accent3 13 3 2" xfId="4090" xr:uid="{B3442C5C-70B3-423B-86B0-A66A36A91C32}"/>
    <cellStyle name="60% - Accent3 13 3 2 2" xfId="8250" xr:uid="{C0D98577-D71B-4AE5-A083-E991EF88B53E}"/>
    <cellStyle name="60% - Accent3 13 3 2 2 2" xfId="16833" xr:uid="{41E9F735-C19F-48A9-82C3-20BAFD42030A}"/>
    <cellStyle name="60% - Accent3 13 3 2 2 2 2" xfId="34658" xr:uid="{2818881F-3BE6-4A5B-BF71-7982225B835B}"/>
    <cellStyle name="60% - Accent3 13 3 2 2 3" xfId="26158" xr:uid="{48EA2D21-D61A-4D72-B458-98AA8936C0AB}"/>
    <cellStyle name="60% - Accent3 13 3 2 3" xfId="12673" xr:uid="{350877A5-2352-48FC-8282-9D8B0BECE4A6}"/>
    <cellStyle name="60% - Accent3 13 3 2 3 2" xfId="30498" xr:uid="{0918EEF1-D716-43D4-9650-9A4276F0528E}"/>
    <cellStyle name="60% - Accent3 13 3 2 4" xfId="21998" xr:uid="{64AFDFDD-CA6F-42D9-B585-8C70153CBB52}"/>
    <cellStyle name="60% - Accent3 13 3 3" xfId="6170" xr:uid="{6E144631-C8EB-4DF8-B669-DA01AAFEA3BE}"/>
    <cellStyle name="60% - Accent3 13 3 3 2" xfId="14753" xr:uid="{F816A427-3298-4854-8477-365A2144B97A}"/>
    <cellStyle name="60% - Accent3 13 3 3 2 2" xfId="32578" xr:uid="{A8FF63B1-9435-49FC-86C6-A144C1E4AB78}"/>
    <cellStyle name="60% - Accent3 13 3 3 3" xfId="24078" xr:uid="{6B2FBF48-AD98-4868-8A48-C8465576CA59}"/>
    <cellStyle name="60% - Accent3 13 3 4" xfId="10593" xr:uid="{27800A82-8521-4EEF-9E7A-4CA9DFA118C1}"/>
    <cellStyle name="60% - Accent3 13 3 4 2" xfId="28418" xr:uid="{A961B71C-BEFA-4011-A735-C177DC843313}"/>
    <cellStyle name="60% - Accent3 13 3 5" xfId="19918" xr:uid="{2D725F1B-2146-42F3-AA6F-462FB98AC684}"/>
    <cellStyle name="60% - Accent3 13 4" xfId="3110" xr:uid="{DD0969FE-5C91-44C5-ABF3-223E7BD648C4}"/>
    <cellStyle name="60% - Accent3 13 4 2" xfId="7270" xr:uid="{638150B5-03A5-43CC-8A24-4B3D37DB9DCF}"/>
    <cellStyle name="60% - Accent3 13 4 2 2" xfId="15853" xr:uid="{14E6784E-9D12-4CD8-B037-899DD8312B20}"/>
    <cellStyle name="60% - Accent3 13 4 2 2 2" xfId="33678" xr:uid="{7E458DF3-F36D-40A3-8551-F102488EE291}"/>
    <cellStyle name="60% - Accent3 13 4 2 3" xfId="25178" xr:uid="{599DEDBA-BEEA-42D4-955C-737A622EB8A3}"/>
    <cellStyle name="60% - Accent3 13 4 3" xfId="11693" xr:uid="{BE53442C-85E7-4B5F-85FA-FD900B6625DB}"/>
    <cellStyle name="60% - Accent3 13 4 3 2" xfId="29518" xr:uid="{C4EA8E10-452D-4E91-BD91-E6613194CDE6}"/>
    <cellStyle name="60% - Accent3 13 4 4" xfId="21018" xr:uid="{6CA4C39F-8E3B-41AD-913E-E4C683E8FF47}"/>
    <cellStyle name="60% - Accent3 13 5" xfId="5190" xr:uid="{B371413F-F1B4-4689-85B5-7100C690E46A}"/>
    <cellStyle name="60% - Accent3 13 5 2" xfId="13773" xr:uid="{93399D36-F1F8-4EA3-97C0-D042D6880479}"/>
    <cellStyle name="60% - Accent3 13 5 2 2" xfId="31598" xr:uid="{49E6E062-E1F6-4494-987B-B84932C95262}"/>
    <cellStyle name="60% - Accent3 13 5 3" xfId="23098" xr:uid="{BF845EDC-6128-4CDC-B755-D481C967E0AA}"/>
    <cellStyle name="60% - Accent3 13 6" xfId="9613" xr:uid="{0E08F098-EF67-496B-8176-745B3AA25430}"/>
    <cellStyle name="60% - Accent3 13 6 2" xfId="27438" xr:uid="{76B105C9-AC69-4413-B5AD-82622734F9D9}"/>
    <cellStyle name="60% - Accent3 13 7" xfId="18938" xr:uid="{59B54FC2-AE1A-4E6B-B284-2A62118AB5D6}"/>
    <cellStyle name="60% - Accent3 130" xfId="36739" xr:uid="{8EE087E1-121D-4128-8E3A-7C48FFCEEC82}"/>
    <cellStyle name="60% - Accent3 131" xfId="36759" xr:uid="{AA33B092-34BE-4DE8-86F3-F44DDCE27406}"/>
    <cellStyle name="60% - Accent3 132" xfId="36779" xr:uid="{227CD884-FE4D-4519-B29D-9539D839635F}"/>
    <cellStyle name="60% - Accent3 133" xfId="36799" xr:uid="{5BA66E75-8DED-448C-81A5-20222D3025D1}"/>
    <cellStyle name="60% - Accent3 134" xfId="36819" xr:uid="{2D19EF2C-0153-48DA-A157-BD7E358232AE}"/>
    <cellStyle name="60% - Accent3 135" xfId="36839" xr:uid="{3B32678B-BE94-456F-94D8-C67A07EBD0A8}"/>
    <cellStyle name="60% - Accent3 136" xfId="36859" xr:uid="{0FC303CD-6BEF-41D4-9656-93CC694BC9FD}"/>
    <cellStyle name="60% - Accent3 137" xfId="36879" xr:uid="{0F722CBF-8346-4041-A0A7-44B0C882BC87}"/>
    <cellStyle name="60% - Accent3 138" xfId="36899" xr:uid="{B3007FE9-8203-49AE-8EF6-529412A69ACF}"/>
    <cellStyle name="60% - Accent3 139" xfId="36919" xr:uid="{4B583BF1-366D-4E72-BD4F-706BFDF1FEFD}"/>
    <cellStyle name="60% - Accent3 14" xfId="912" xr:uid="{2A9F2FC5-5453-450E-9C66-8CB855A3ECE9}"/>
    <cellStyle name="60% - Accent3 14 2" xfId="1518" xr:uid="{B6075EF3-A444-4066-81BE-3E75FFE6AE06}"/>
    <cellStyle name="60% - Accent3 14 2 2" xfId="2510" xr:uid="{DFB0855F-74A2-4CA0-8F02-5B61A731C8F2}"/>
    <cellStyle name="60% - Accent3 14 2 2 2" xfId="4590" xr:uid="{7A18310F-326C-4206-A7A8-0073CE28A20F}"/>
    <cellStyle name="60% - Accent3 14 2 2 2 2" xfId="8750" xr:uid="{1ED92CA3-12D1-4798-A425-907F625E28BB}"/>
    <cellStyle name="60% - Accent3 14 2 2 2 2 2" xfId="17333" xr:uid="{6C39CBAE-F6D0-483B-9D07-B003BE941A78}"/>
    <cellStyle name="60% - Accent3 14 2 2 2 2 2 2" xfId="35158" xr:uid="{CDDB1DAE-772C-4AAD-BBE2-FFB6B6B0BCE0}"/>
    <cellStyle name="60% - Accent3 14 2 2 2 2 3" xfId="26658" xr:uid="{5022F52B-7AE9-4CFE-BB0A-9BCF5F7B2231}"/>
    <cellStyle name="60% - Accent3 14 2 2 2 3" xfId="13173" xr:uid="{FE603963-EF5F-4C4D-89B8-BC9547F2299B}"/>
    <cellStyle name="60% - Accent3 14 2 2 2 3 2" xfId="30998" xr:uid="{489DEC34-E865-40BA-A9E7-C1A76CF0054F}"/>
    <cellStyle name="60% - Accent3 14 2 2 2 4" xfId="22498" xr:uid="{764D946C-64A5-4749-8D11-1C0FDF35028D}"/>
    <cellStyle name="60% - Accent3 14 2 2 3" xfId="6670" xr:uid="{7A95FB61-090A-4530-969E-477D9733FF9D}"/>
    <cellStyle name="60% - Accent3 14 2 2 3 2" xfId="15253" xr:uid="{9049BF93-F8CF-4E62-BC3B-C0E4DF5FAD0E}"/>
    <cellStyle name="60% - Accent3 14 2 2 3 2 2" xfId="33078" xr:uid="{21AE219E-C9A4-4E62-BA99-A3446D22246A}"/>
    <cellStyle name="60% - Accent3 14 2 2 3 3" xfId="24578" xr:uid="{7D987938-BF64-4581-A249-B3832D598EAE}"/>
    <cellStyle name="60% - Accent3 14 2 2 4" xfId="11093" xr:uid="{FD57AD3C-A22F-4CAD-BD1C-F548BA6C48DA}"/>
    <cellStyle name="60% - Accent3 14 2 2 4 2" xfId="28918" xr:uid="{CCB86B9C-DD67-400F-9AA0-99DA7C9F3C70}"/>
    <cellStyle name="60% - Accent3 14 2 2 5" xfId="20418" xr:uid="{11038B84-4DA5-4AEE-B894-E9875F23F2B0}"/>
    <cellStyle name="60% - Accent3 14 2 3" xfId="3610" xr:uid="{649379FD-766E-4845-BC61-CF726C07E637}"/>
    <cellStyle name="60% - Accent3 14 2 3 2" xfId="7770" xr:uid="{6606C28F-8B84-4D91-B0CF-D52D5D1D242E}"/>
    <cellStyle name="60% - Accent3 14 2 3 2 2" xfId="16353" xr:uid="{B1BCD200-5E0C-444D-BC1F-CAEE448163B5}"/>
    <cellStyle name="60% - Accent3 14 2 3 2 2 2" xfId="34178" xr:uid="{FFC281E2-0428-4C19-872A-0466D0D84B4A}"/>
    <cellStyle name="60% - Accent3 14 2 3 2 3" xfId="25678" xr:uid="{17594964-BF28-4452-AC43-F859B22C2645}"/>
    <cellStyle name="60% - Accent3 14 2 3 3" xfId="12193" xr:uid="{033A50D4-1791-45F8-A218-4232744B250D}"/>
    <cellStyle name="60% - Accent3 14 2 3 3 2" xfId="30018" xr:uid="{E907FACA-305D-4C28-8E27-093932FC7253}"/>
    <cellStyle name="60% - Accent3 14 2 3 4" xfId="21518" xr:uid="{92C3938D-1A5B-4620-8B3A-C25DE1D0362A}"/>
    <cellStyle name="60% - Accent3 14 2 4" xfId="5690" xr:uid="{4F460D6A-460F-4EE2-84BE-15ADF3013E17}"/>
    <cellStyle name="60% - Accent3 14 2 4 2" xfId="14273" xr:uid="{6CBC8BBF-F1C0-4448-A4DE-88858AAD30B4}"/>
    <cellStyle name="60% - Accent3 14 2 4 2 2" xfId="32098" xr:uid="{ACB073A3-770C-449A-9F3E-96191007DD19}"/>
    <cellStyle name="60% - Accent3 14 2 4 3" xfId="23598" xr:uid="{C3E0EEC2-1FC5-4F67-BEF9-A8D9147CDD78}"/>
    <cellStyle name="60% - Accent3 14 2 5" xfId="10113" xr:uid="{F5E60B03-FA31-4AFB-A453-849350A26327}"/>
    <cellStyle name="60% - Accent3 14 2 5 2" xfId="27938" xr:uid="{FF0A4E8D-B56F-4B91-8450-01ED7875A726}"/>
    <cellStyle name="60% - Accent3 14 2 6" xfId="19438" xr:uid="{19215070-AD64-40B4-A9A0-D577C808FA74}"/>
    <cellStyle name="60% - Accent3 14 3" xfId="2030" xr:uid="{425EC948-DF6A-447A-BF12-5CCE5CEAD403}"/>
    <cellStyle name="60% - Accent3 14 3 2" xfId="4110" xr:uid="{0253F010-5D19-4D46-8F85-FD983A178ED3}"/>
    <cellStyle name="60% - Accent3 14 3 2 2" xfId="8270" xr:uid="{F8FA6503-F129-4CA4-9105-55DBA7D7CF00}"/>
    <cellStyle name="60% - Accent3 14 3 2 2 2" xfId="16853" xr:uid="{D474ECBD-E545-4170-A6AA-B3EF42090F7B}"/>
    <cellStyle name="60% - Accent3 14 3 2 2 2 2" xfId="34678" xr:uid="{073148FB-3031-4DA8-A486-122F596ED810}"/>
    <cellStyle name="60% - Accent3 14 3 2 2 3" xfId="26178" xr:uid="{6A646EF0-7EE4-418E-9A39-A0FE60737DDE}"/>
    <cellStyle name="60% - Accent3 14 3 2 3" xfId="12693" xr:uid="{C1209B8C-5E3B-4662-9255-EF33AD6B102D}"/>
    <cellStyle name="60% - Accent3 14 3 2 3 2" xfId="30518" xr:uid="{98237E80-ADB3-4B3B-9D0B-5BCEB53CBBE1}"/>
    <cellStyle name="60% - Accent3 14 3 2 4" xfId="22018" xr:uid="{054B341C-05AC-41EE-BA3F-99CC69DDD19A}"/>
    <cellStyle name="60% - Accent3 14 3 3" xfId="6190" xr:uid="{FEE57FB9-A2F1-470F-BF3E-96994251B333}"/>
    <cellStyle name="60% - Accent3 14 3 3 2" xfId="14773" xr:uid="{4E585410-40C9-4A84-A754-7901D1CE4ED6}"/>
    <cellStyle name="60% - Accent3 14 3 3 2 2" xfId="32598" xr:uid="{BE3159C6-B940-423A-B42C-FAA88CA25B71}"/>
    <cellStyle name="60% - Accent3 14 3 3 3" xfId="24098" xr:uid="{A7F0C135-3C37-4C25-BB30-0A8F1E5A5FAC}"/>
    <cellStyle name="60% - Accent3 14 3 4" xfId="10613" xr:uid="{21DEDFC3-0247-44AC-9910-AA50125A971B}"/>
    <cellStyle name="60% - Accent3 14 3 4 2" xfId="28438" xr:uid="{356044A1-BA3E-4E45-B2B7-513375A59B8B}"/>
    <cellStyle name="60% - Accent3 14 3 5" xfId="19938" xr:uid="{34041A2D-80DA-497D-BA04-DE1F8EDA3944}"/>
    <cellStyle name="60% - Accent3 14 4" xfId="3130" xr:uid="{FF3B527D-63B5-480A-A804-35B3D50976A9}"/>
    <cellStyle name="60% - Accent3 14 4 2" xfId="7290" xr:uid="{C701DE5B-8F2E-42ED-B3C1-B74BB7E095FF}"/>
    <cellStyle name="60% - Accent3 14 4 2 2" xfId="15873" xr:uid="{09D0B987-080A-4556-B364-99FDDCC9DDA0}"/>
    <cellStyle name="60% - Accent3 14 4 2 2 2" xfId="33698" xr:uid="{A5EFA238-B482-4741-8DB3-2F02E97D49E5}"/>
    <cellStyle name="60% - Accent3 14 4 2 3" xfId="25198" xr:uid="{85F08326-5E7C-4CD6-9A5C-D896936C5757}"/>
    <cellStyle name="60% - Accent3 14 4 3" xfId="11713" xr:uid="{AF49A12C-81A0-4617-8937-09CED027198E}"/>
    <cellStyle name="60% - Accent3 14 4 3 2" xfId="29538" xr:uid="{18F7E59B-D2ED-494E-894B-52D7C8804F28}"/>
    <cellStyle name="60% - Accent3 14 4 4" xfId="21038" xr:uid="{81B66323-2B6E-4E3F-B851-E820D7ED408A}"/>
    <cellStyle name="60% - Accent3 14 5" xfId="5210" xr:uid="{38342454-86FA-4A0B-A21A-99F8BEA96E9F}"/>
    <cellStyle name="60% - Accent3 14 5 2" xfId="13793" xr:uid="{AB83556E-7AE7-49B0-B525-2B44F9194CE6}"/>
    <cellStyle name="60% - Accent3 14 5 2 2" xfId="31618" xr:uid="{5FFCCF09-7B82-4749-B155-74BAB521B5C8}"/>
    <cellStyle name="60% - Accent3 14 5 3" xfId="23118" xr:uid="{31721004-DA9D-4768-8A8A-C76B095982CC}"/>
    <cellStyle name="60% - Accent3 14 6" xfId="9633" xr:uid="{4CF67C5A-393E-4D78-8B96-141FE12E7DF1}"/>
    <cellStyle name="60% - Accent3 14 6 2" xfId="27458" xr:uid="{5C8F3D46-3F09-44FC-B147-01373DB310E5}"/>
    <cellStyle name="60% - Accent3 14 7" xfId="18958" xr:uid="{AA75ADAB-E10D-4AAF-93A5-D6A1BA80CB12}"/>
    <cellStyle name="60% - Accent3 140" xfId="36939" xr:uid="{BB3F09D4-203C-4985-9C99-9DA94C5AF552}"/>
    <cellStyle name="60% - Accent3 141" xfId="36959" xr:uid="{51FA7D94-B5CF-4322-A28A-C1859524D35F}"/>
    <cellStyle name="60% - Accent3 142" xfId="36979" xr:uid="{67ED2542-9AC5-472D-BF8E-8A7BD1977FB2}"/>
    <cellStyle name="60% - Accent3 143" xfId="36999" xr:uid="{D6A58877-8C26-4BCA-8137-F226246427C3}"/>
    <cellStyle name="60% - Accent3 144" xfId="37019" xr:uid="{4C3FA23E-E506-49CF-9AC5-293AE91333B0}"/>
    <cellStyle name="60% - Accent3 145" xfId="37039" xr:uid="{8E185740-ED89-4872-BEEE-87BFD0C89F21}"/>
    <cellStyle name="60% - Accent3 146" xfId="37059" xr:uid="{7523C704-5E6F-4D6B-AD0D-78758D5802E9}"/>
    <cellStyle name="60% - Accent3 147" xfId="37079" xr:uid="{0B6FC4A1-9A0F-41E3-A6E2-C2550FFF8B59}"/>
    <cellStyle name="60% - Accent3 148" xfId="37099" xr:uid="{3F8F3B2B-B385-4C8C-BFB0-A107DC5337BE}"/>
    <cellStyle name="60% - Accent3 149" xfId="37119" xr:uid="{546A3F4F-C990-4049-9685-F45FF88BB698}"/>
    <cellStyle name="60% - Accent3 15" xfId="936" xr:uid="{3D180478-9AF6-41D6-B322-CE57FB26A4CA}"/>
    <cellStyle name="60% - Accent3 15 2" xfId="1542" xr:uid="{279A06A6-FAA0-47FE-A0C7-0E0846D8E31A}"/>
    <cellStyle name="60% - Accent3 15 2 2" xfId="2530" xr:uid="{C66456C6-5E5F-4449-9C97-67B1C377AB19}"/>
    <cellStyle name="60% - Accent3 15 2 2 2" xfId="4610" xr:uid="{D146F847-EB32-4DFF-8944-A7B775ECD681}"/>
    <cellStyle name="60% - Accent3 15 2 2 2 2" xfId="8770" xr:uid="{5E2BADE6-56C6-43BD-9DFC-76B9D2723B25}"/>
    <cellStyle name="60% - Accent3 15 2 2 2 2 2" xfId="17353" xr:uid="{C0FE3F4E-DECB-46DB-BC07-0443409CCE74}"/>
    <cellStyle name="60% - Accent3 15 2 2 2 2 2 2" xfId="35178" xr:uid="{E20C07E9-34E8-49D4-8C38-E6BCDA73614A}"/>
    <cellStyle name="60% - Accent3 15 2 2 2 2 3" xfId="26678" xr:uid="{91D211E5-1303-4853-894D-4FCEEEAC2E48}"/>
    <cellStyle name="60% - Accent3 15 2 2 2 3" xfId="13193" xr:uid="{80F553D1-8537-437D-A857-4406E98687AD}"/>
    <cellStyle name="60% - Accent3 15 2 2 2 3 2" xfId="31018" xr:uid="{4A1F3977-99D9-413B-BCA2-E42A84753705}"/>
    <cellStyle name="60% - Accent3 15 2 2 2 4" xfId="22518" xr:uid="{8BE833B7-BAB3-4565-9BAE-D7F0319CBD48}"/>
    <cellStyle name="60% - Accent3 15 2 2 3" xfId="6690" xr:uid="{ACE2BA15-E010-4538-AD59-496692D57C01}"/>
    <cellStyle name="60% - Accent3 15 2 2 3 2" xfId="15273" xr:uid="{B57A83A0-01C4-4ADD-B309-F31344416F73}"/>
    <cellStyle name="60% - Accent3 15 2 2 3 2 2" xfId="33098" xr:uid="{7A387AD8-46AE-424C-BDC5-3DB21709D6B3}"/>
    <cellStyle name="60% - Accent3 15 2 2 3 3" xfId="24598" xr:uid="{EA5F8DC5-ADBA-46DE-9807-97E6DBC3C931}"/>
    <cellStyle name="60% - Accent3 15 2 2 4" xfId="11113" xr:uid="{75A8EAF0-3D33-49D4-97C4-E7B287D57650}"/>
    <cellStyle name="60% - Accent3 15 2 2 4 2" xfId="28938" xr:uid="{4279DA29-89B1-4F96-B431-68DFEE6C3B75}"/>
    <cellStyle name="60% - Accent3 15 2 2 5" xfId="20438" xr:uid="{D403B0DD-D3C1-466F-8B6E-67E9F7192A8C}"/>
    <cellStyle name="60% - Accent3 15 2 3" xfId="3630" xr:uid="{9BDF587C-5545-46E8-A000-423709AE1A34}"/>
    <cellStyle name="60% - Accent3 15 2 3 2" xfId="7790" xr:uid="{1507CA48-2E2C-409F-A17B-06D9F65BF8CD}"/>
    <cellStyle name="60% - Accent3 15 2 3 2 2" xfId="16373" xr:uid="{28C33190-5560-46F3-9A5A-E63414201733}"/>
    <cellStyle name="60% - Accent3 15 2 3 2 2 2" xfId="34198" xr:uid="{C60E3788-E90F-40F0-9AE6-695856BD8307}"/>
    <cellStyle name="60% - Accent3 15 2 3 2 3" xfId="25698" xr:uid="{1CC3AE0C-287A-407C-8AAE-DC4F3AFED088}"/>
    <cellStyle name="60% - Accent3 15 2 3 3" xfId="12213" xr:uid="{AFE48990-8473-47C9-A810-835960D37F66}"/>
    <cellStyle name="60% - Accent3 15 2 3 3 2" xfId="30038" xr:uid="{A2F9864E-DD18-4B3D-ABE5-63597D64CE06}"/>
    <cellStyle name="60% - Accent3 15 2 3 4" xfId="21538" xr:uid="{E16F639D-9684-4943-9706-3DEC57E55756}"/>
    <cellStyle name="60% - Accent3 15 2 4" xfId="5710" xr:uid="{828DF9CC-D6CE-40D5-B77C-FFF281F5FFE7}"/>
    <cellStyle name="60% - Accent3 15 2 4 2" xfId="14293" xr:uid="{1D903CC2-0C39-453B-A21D-0F629EF27094}"/>
    <cellStyle name="60% - Accent3 15 2 4 2 2" xfId="32118" xr:uid="{AB1EF751-5832-4B6E-BA6F-533A44F1E48B}"/>
    <cellStyle name="60% - Accent3 15 2 4 3" xfId="23618" xr:uid="{05449518-A577-4D10-9B4F-8C9F13778342}"/>
    <cellStyle name="60% - Accent3 15 2 5" xfId="10133" xr:uid="{FECB3819-7C0C-4565-A09A-D7FB1F2AC693}"/>
    <cellStyle name="60% - Accent3 15 2 5 2" xfId="27958" xr:uid="{9AD066A0-0F7E-4D88-91A1-41A8157DDED8}"/>
    <cellStyle name="60% - Accent3 15 2 6" xfId="19458" xr:uid="{40BF4BE6-C6C6-48CD-B83D-93D594FD8DF7}"/>
    <cellStyle name="60% - Accent3 15 3" xfId="2050" xr:uid="{3F39B266-BB20-439E-8058-B6BC785E3AFC}"/>
    <cellStyle name="60% - Accent3 15 3 2" xfId="4130" xr:uid="{5AF2E112-CD6C-4E79-BEFB-07C641310DAC}"/>
    <cellStyle name="60% - Accent3 15 3 2 2" xfId="8290" xr:uid="{154247F0-5458-4245-B2F9-EF7315B55C1A}"/>
    <cellStyle name="60% - Accent3 15 3 2 2 2" xfId="16873" xr:uid="{C7ADDB44-56E4-4367-A22C-306AD1743B4D}"/>
    <cellStyle name="60% - Accent3 15 3 2 2 2 2" xfId="34698" xr:uid="{8291939F-D1EE-439E-9801-A648742D9136}"/>
    <cellStyle name="60% - Accent3 15 3 2 2 3" xfId="26198" xr:uid="{7FAD46E4-14EC-4E0F-A4DC-A85D9259F182}"/>
    <cellStyle name="60% - Accent3 15 3 2 3" xfId="12713" xr:uid="{8B9D23CB-6CE9-4EA8-B60F-59E7863A08F3}"/>
    <cellStyle name="60% - Accent3 15 3 2 3 2" xfId="30538" xr:uid="{FF925414-AEDF-489C-9C2D-0C7C0E40251C}"/>
    <cellStyle name="60% - Accent3 15 3 2 4" xfId="22038" xr:uid="{692FD6A8-C2C5-471A-8056-12906C541673}"/>
    <cellStyle name="60% - Accent3 15 3 3" xfId="6210" xr:uid="{EE83F243-7E73-4B1D-92C2-E0F8C45F02DD}"/>
    <cellStyle name="60% - Accent3 15 3 3 2" xfId="14793" xr:uid="{E7584AC2-DC33-447A-B2D2-857492E16A57}"/>
    <cellStyle name="60% - Accent3 15 3 3 2 2" xfId="32618" xr:uid="{56E6A057-572B-440B-8F51-E5F658EA077F}"/>
    <cellStyle name="60% - Accent3 15 3 3 3" xfId="24118" xr:uid="{3CB17A67-EB6B-466E-A1CE-8351616E511F}"/>
    <cellStyle name="60% - Accent3 15 3 4" xfId="10633" xr:uid="{08485CD5-2902-4637-A6A1-3E4201D03F37}"/>
    <cellStyle name="60% - Accent3 15 3 4 2" xfId="28458" xr:uid="{D247A865-0057-4DC4-B143-C517E56974B1}"/>
    <cellStyle name="60% - Accent3 15 3 5" xfId="19958" xr:uid="{F3F20E0C-D6B8-40DB-AD5B-16749AC60506}"/>
    <cellStyle name="60% - Accent3 15 4" xfId="3150" xr:uid="{4315DDA4-2E92-4878-8F19-ED473F0FD127}"/>
    <cellStyle name="60% - Accent3 15 4 2" xfId="7310" xr:uid="{C22F1863-14ED-4022-BFC9-D51E8CA1AA03}"/>
    <cellStyle name="60% - Accent3 15 4 2 2" xfId="15893" xr:uid="{29FBB16E-283C-4815-93B0-4B97967A8516}"/>
    <cellStyle name="60% - Accent3 15 4 2 2 2" xfId="33718" xr:uid="{86448A4D-012F-499A-8399-BEEDE8798509}"/>
    <cellStyle name="60% - Accent3 15 4 2 3" xfId="25218" xr:uid="{7F34936D-4F54-4B65-9EDD-49FAB5B33AE5}"/>
    <cellStyle name="60% - Accent3 15 4 3" xfId="11733" xr:uid="{AD2AEA6B-90C9-479B-9A4A-B23EB4C1C08A}"/>
    <cellStyle name="60% - Accent3 15 4 3 2" xfId="29558" xr:uid="{20155032-5AF5-41B5-971D-EA0C6C92C123}"/>
    <cellStyle name="60% - Accent3 15 4 4" xfId="21058" xr:uid="{1D099DB3-35B3-4369-B8DC-C17B0303AF3D}"/>
    <cellStyle name="60% - Accent3 15 5" xfId="5230" xr:uid="{A1C57BA8-265D-4F9E-9B2E-768BE85F21EF}"/>
    <cellStyle name="60% - Accent3 15 5 2" xfId="13813" xr:uid="{C88C67AD-5C91-489E-BB83-E206F82861B1}"/>
    <cellStyle name="60% - Accent3 15 5 2 2" xfId="31638" xr:uid="{2EC7D4DA-FE89-4B90-97C4-559109914B33}"/>
    <cellStyle name="60% - Accent3 15 5 3" xfId="23138" xr:uid="{9A4E3188-FDC3-48B3-93FE-AC2EDA3B766D}"/>
    <cellStyle name="60% - Accent3 15 6" xfId="9653" xr:uid="{53B60DC5-4516-4135-8C11-B5C90B08AB4F}"/>
    <cellStyle name="60% - Accent3 15 6 2" xfId="27478" xr:uid="{A71B095E-C4BC-4AF8-AD03-3989423C55AB}"/>
    <cellStyle name="60% - Accent3 15 7" xfId="18978" xr:uid="{31BBB964-DAFE-4804-84C7-9801BF60891C}"/>
    <cellStyle name="60% - Accent3 150" xfId="37139" xr:uid="{3FAB3860-1B8A-4726-AEF7-025BC88BDE8D}"/>
    <cellStyle name="60% - Accent3 151" xfId="37159" xr:uid="{81D0DAD0-92A7-4178-8DDF-52C854149FDB}"/>
    <cellStyle name="60% - Accent3 152" xfId="37179" xr:uid="{FEDBB38C-5481-40C7-8F3A-043F62A1AF03}"/>
    <cellStyle name="60% - Accent3 153" xfId="37199" xr:uid="{B095F57A-0688-4A06-B4F4-D4103ABD4E77}"/>
    <cellStyle name="60% - Accent3 154" xfId="37219" xr:uid="{E422A904-D8DC-4B1A-868A-7D929A87E79D}"/>
    <cellStyle name="60% - Accent3 155" xfId="37239" xr:uid="{4818AC62-E9D7-47F3-8D61-D0A6AB848BD8}"/>
    <cellStyle name="60% - Accent3 156" xfId="37259" xr:uid="{FF6BE00B-C2A1-4256-9848-873DFD4F2A9A}"/>
    <cellStyle name="60% - Accent3 157" xfId="37279" xr:uid="{C35172A0-D2A4-4F64-A9E8-AEA35CD535DF}"/>
    <cellStyle name="60% - Accent3 158" xfId="37299" xr:uid="{9948F50F-8780-4824-9FDE-F18B3B4E452C}"/>
    <cellStyle name="60% - Accent3 159" xfId="37319" xr:uid="{404649FA-5B64-4CDA-A837-99D54E5AE0F9}"/>
    <cellStyle name="60% - Accent3 16" xfId="964" xr:uid="{5B176F60-8006-4639-BE29-694E51A2187E}"/>
    <cellStyle name="60% - Accent3 16 2" xfId="1570" xr:uid="{519B6D14-6364-4F20-BD61-6645D7FFDB85}"/>
    <cellStyle name="60% - Accent3 16 2 2" xfId="2550" xr:uid="{A84289D9-002B-4F28-8FB4-B9A783C191D0}"/>
    <cellStyle name="60% - Accent3 16 2 2 2" xfId="4630" xr:uid="{3CB365CC-24FE-47A7-A267-9F3FDE215805}"/>
    <cellStyle name="60% - Accent3 16 2 2 2 2" xfId="8790" xr:uid="{08A25257-5CA7-4FB7-8F22-094307755AD8}"/>
    <cellStyle name="60% - Accent3 16 2 2 2 2 2" xfId="17373" xr:uid="{34D806CC-0997-44FB-9608-0E82EEAEA7DF}"/>
    <cellStyle name="60% - Accent3 16 2 2 2 2 2 2" xfId="35198" xr:uid="{EFB3B8B6-16A1-4DD6-9D6F-89E3C9F0DD14}"/>
    <cellStyle name="60% - Accent3 16 2 2 2 2 3" xfId="26698" xr:uid="{220CFA08-E9A7-4210-801F-58DF22B25C1C}"/>
    <cellStyle name="60% - Accent3 16 2 2 2 3" xfId="13213" xr:uid="{59AA1890-0202-433F-A8FE-AB22945FAC4A}"/>
    <cellStyle name="60% - Accent3 16 2 2 2 3 2" xfId="31038" xr:uid="{CB58EBBF-5408-4205-A4A7-10C5F20760AB}"/>
    <cellStyle name="60% - Accent3 16 2 2 2 4" xfId="22538" xr:uid="{D71447AA-0580-42BE-8A3E-FB27CEF98716}"/>
    <cellStyle name="60% - Accent3 16 2 2 3" xfId="6710" xr:uid="{D3AE429E-CB1A-4D73-BD49-47716EA3AF44}"/>
    <cellStyle name="60% - Accent3 16 2 2 3 2" xfId="15293" xr:uid="{DB51F06C-CDC4-4EFC-8224-4ACF19B26973}"/>
    <cellStyle name="60% - Accent3 16 2 2 3 2 2" xfId="33118" xr:uid="{84187188-573D-48C7-AD57-6B4C8E29B1C6}"/>
    <cellStyle name="60% - Accent3 16 2 2 3 3" xfId="24618" xr:uid="{A67155D6-9381-4434-83DD-CE135C3A43E2}"/>
    <cellStyle name="60% - Accent3 16 2 2 4" xfId="11133" xr:uid="{D0DAC7D3-413F-43D1-A45B-86E1B4530409}"/>
    <cellStyle name="60% - Accent3 16 2 2 4 2" xfId="28958" xr:uid="{43AA38B4-26C3-4833-995B-2EEB49774522}"/>
    <cellStyle name="60% - Accent3 16 2 2 5" xfId="20458" xr:uid="{0C7C6513-F908-4044-9FDE-0BD085B145FE}"/>
    <cellStyle name="60% - Accent3 16 2 3" xfId="3650" xr:uid="{38812D84-5E48-491D-82F8-901B545252E9}"/>
    <cellStyle name="60% - Accent3 16 2 3 2" xfId="7810" xr:uid="{859CF0BB-2117-476D-A4B6-745C787BD28D}"/>
    <cellStyle name="60% - Accent3 16 2 3 2 2" xfId="16393" xr:uid="{BAF647C3-A3FA-4DA1-9227-B9359A7CE5C7}"/>
    <cellStyle name="60% - Accent3 16 2 3 2 2 2" xfId="34218" xr:uid="{DF20A76C-635F-4D5C-B52F-FEE4D617021E}"/>
    <cellStyle name="60% - Accent3 16 2 3 2 3" xfId="25718" xr:uid="{87AD045B-1C1F-4F77-BC21-B4DAF62BA47F}"/>
    <cellStyle name="60% - Accent3 16 2 3 3" xfId="12233" xr:uid="{AE6EC6E8-A7FE-4972-8CAB-77066BAC3673}"/>
    <cellStyle name="60% - Accent3 16 2 3 3 2" xfId="30058" xr:uid="{6ADCBEA7-921D-47FD-ACD0-157C61CABC6C}"/>
    <cellStyle name="60% - Accent3 16 2 3 4" xfId="21558" xr:uid="{A3AD9EFC-88E7-4784-AA6B-58A4E10DB2EA}"/>
    <cellStyle name="60% - Accent3 16 2 4" xfId="5730" xr:uid="{9E8A4448-32F5-4532-B370-7FA0DEF28443}"/>
    <cellStyle name="60% - Accent3 16 2 4 2" xfId="14313" xr:uid="{44101CDD-D473-4631-A4AC-9A0E96226381}"/>
    <cellStyle name="60% - Accent3 16 2 4 2 2" xfId="32138" xr:uid="{355324CE-5418-4D72-90B2-3F8AFAFB8B42}"/>
    <cellStyle name="60% - Accent3 16 2 4 3" xfId="23638" xr:uid="{90416FB9-6446-4FDD-B19D-AFE7EE4A6E71}"/>
    <cellStyle name="60% - Accent3 16 2 5" xfId="10153" xr:uid="{FAEA6703-0CC8-4AD4-A39C-A646A723B6D5}"/>
    <cellStyle name="60% - Accent3 16 2 5 2" xfId="27978" xr:uid="{ABCD091D-71EE-4C1E-919F-CA072E1E7A90}"/>
    <cellStyle name="60% - Accent3 16 2 6" xfId="19478" xr:uid="{CDEE6F06-0797-45B8-A930-6751204C07F5}"/>
    <cellStyle name="60% - Accent3 16 3" xfId="2070" xr:uid="{ECA26E34-28F5-400D-9468-C07CB75476DB}"/>
    <cellStyle name="60% - Accent3 16 3 2" xfId="4150" xr:uid="{B3BE7BFD-FAB5-412F-BD80-40CE527427C4}"/>
    <cellStyle name="60% - Accent3 16 3 2 2" xfId="8310" xr:uid="{C8DEB276-D630-4410-B691-EA0C6BD59A9B}"/>
    <cellStyle name="60% - Accent3 16 3 2 2 2" xfId="16893" xr:uid="{BFFABFB9-E90A-4FF1-8C21-F9CCFB5E85BE}"/>
    <cellStyle name="60% - Accent3 16 3 2 2 2 2" xfId="34718" xr:uid="{51D75669-590A-4C69-9023-EB72CE715C0A}"/>
    <cellStyle name="60% - Accent3 16 3 2 2 3" xfId="26218" xr:uid="{B07BDC76-2B90-4C4F-93DD-058DD5126866}"/>
    <cellStyle name="60% - Accent3 16 3 2 3" xfId="12733" xr:uid="{90D242BD-8C59-4553-88FE-CCE92594EAA9}"/>
    <cellStyle name="60% - Accent3 16 3 2 3 2" xfId="30558" xr:uid="{06CBFE50-C559-435C-B443-0AD0C7117205}"/>
    <cellStyle name="60% - Accent3 16 3 2 4" xfId="22058" xr:uid="{904A076F-1916-426D-97E4-5C459B5C5973}"/>
    <cellStyle name="60% - Accent3 16 3 3" xfId="6230" xr:uid="{4F9C8CD2-AB98-47FE-80B0-EA84FBD9E22C}"/>
    <cellStyle name="60% - Accent3 16 3 3 2" xfId="14813" xr:uid="{611074A3-60FD-41A7-986C-B75B82C875D9}"/>
    <cellStyle name="60% - Accent3 16 3 3 2 2" xfId="32638" xr:uid="{53CD8EB6-AE92-4163-966A-AC8156961C11}"/>
    <cellStyle name="60% - Accent3 16 3 3 3" xfId="24138" xr:uid="{8C919738-6965-4A77-BE81-7DF75826DA49}"/>
    <cellStyle name="60% - Accent3 16 3 4" xfId="10653" xr:uid="{99548500-C2C2-4264-B441-F00FEA3CEE6C}"/>
    <cellStyle name="60% - Accent3 16 3 4 2" xfId="28478" xr:uid="{1074DC63-B06C-4A6F-89AF-AF10B065BDA3}"/>
    <cellStyle name="60% - Accent3 16 3 5" xfId="19978" xr:uid="{032BE88D-F744-4094-9086-4DF871298A00}"/>
    <cellStyle name="60% - Accent3 16 4" xfId="3170" xr:uid="{33061D5C-358D-46FD-9FB8-89573AA77D12}"/>
    <cellStyle name="60% - Accent3 16 4 2" xfId="7330" xr:uid="{C3830D64-8829-4E67-A283-50C211DF0D3D}"/>
    <cellStyle name="60% - Accent3 16 4 2 2" xfId="15913" xr:uid="{C7A6ADCE-688E-498F-9171-AD2B9298BB11}"/>
    <cellStyle name="60% - Accent3 16 4 2 2 2" xfId="33738" xr:uid="{30FE0185-E69F-4A4D-A01C-27B5E2ACAAA4}"/>
    <cellStyle name="60% - Accent3 16 4 2 3" xfId="25238" xr:uid="{DE522F91-3D94-4947-9A06-6BDCD94E1396}"/>
    <cellStyle name="60% - Accent3 16 4 3" xfId="11753" xr:uid="{71BE2CEA-D00A-4C1D-985C-2A8989656ED0}"/>
    <cellStyle name="60% - Accent3 16 4 3 2" xfId="29578" xr:uid="{52CEAA41-3FF6-4088-8603-C4E104A2F860}"/>
    <cellStyle name="60% - Accent3 16 4 4" xfId="21078" xr:uid="{C44B4314-7BBC-4083-AE16-52E8CAA54D5A}"/>
    <cellStyle name="60% - Accent3 16 5" xfId="5250" xr:uid="{784B2EAA-BCA8-467C-9E23-0AC801F1E5CA}"/>
    <cellStyle name="60% - Accent3 16 5 2" xfId="13833" xr:uid="{31233853-4095-485D-8E31-918128F0AD90}"/>
    <cellStyle name="60% - Accent3 16 5 2 2" xfId="31658" xr:uid="{24D92B13-1CED-4A6C-A500-4E8AAFF5D43B}"/>
    <cellStyle name="60% - Accent3 16 5 3" xfId="23158" xr:uid="{32684C9E-FA99-434D-83A1-2D009389F3DC}"/>
    <cellStyle name="60% - Accent3 16 6" xfId="9673" xr:uid="{A46311CF-0318-4670-9026-1CD03DB5446B}"/>
    <cellStyle name="60% - Accent3 16 6 2" xfId="27498" xr:uid="{FCA75E78-E32C-4B6D-B234-34EB2387D3E4}"/>
    <cellStyle name="60% - Accent3 16 7" xfId="18998" xr:uid="{82CD0A09-6517-4D29-9AA4-2AA48DB9557F}"/>
    <cellStyle name="60% - Accent3 160" xfId="37339" xr:uid="{87F97AF6-8CF6-4632-9EF4-A756DEE928B4}"/>
    <cellStyle name="60% - Accent3 161" xfId="37359" xr:uid="{D5E0AF23-F5EA-4D2D-B46E-07FB88DE9646}"/>
    <cellStyle name="60% - Accent3 162" xfId="37379" xr:uid="{05F10D95-8B1A-4EA1-A8C7-EBE87617941E}"/>
    <cellStyle name="60% - Accent3 163" xfId="37399" xr:uid="{7F3C480E-B4CA-4A16-8F27-893B65DB90BB}"/>
    <cellStyle name="60% - Accent3 164" xfId="37419" xr:uid="{94BB0013-FF8D-491A-A6CF-258333852936}"/>
    <cellStyle name="60% - Accent3 165" xfId="37439" xr:uid="{DF376269-17E4-4342-AB91-B7DA02A10AD0}"/>
    <cellStyle name="60% - Accent3 166" xfId="37459" xr:uid="{64B2C4ED-A5E0-4C37-A327-ED4DB3C8D91C}"/>
    <cellStyle name="60% - Accent3 167" xfId="37479" xr:uid="{3739D462-C287-4D97-9A4C-4CC2DFBD748A}"/>
    <cellStyle name="60% - Accent3 168" xfId="37499" xr:uid="{D19DD590-7DD9-4E1A-9A78-B6C244A642B3}"/>
    <cellStyle name="60% - Accent3 169" xfId="37519" xr:uid="{5F67648D-E654-46C6-9467-B719A3F9CFEA}"/>
    <cellStyle name="60% - Accent3 17" xfId="984" xr:uid="{A1A46E1D-770A-4B84-8147-9CE3CCFF050F}"/>
    <cellStyle name="60% - Accent3 17 2" xfId="1590" xr:uid="{2662EF5B-FC04-4788-8DD8-5E596311A2AD}"/>
    <cellStyle name="60% - Accent3 17 2 2" xfId="2570" xr:uid="{AD7A18CF-520F-4564-B20E-C9D39F9942D1}"/>
    <cellStyle name="60% - Accent3 17 2 2 2" xfId="4650" xr:uid="{CE7A00B2-770B-49C0-B56C-22527DCC4C31}"/>
    <cellStyle name="60% - Accent3 17 2 2 2 2" xfId="8810" xr:uid="{0DBFFA3B-F31D-4B25-A4AE-6265D73566A8}"/>
    <cellStyle name="60% - Accent3 17 2 2 2 2 2" xfId="17393" xr:uid="{BD41CFEF-F407-4A13-990C-5F5A858C24BD}"/>
    <cellStyle name="60% - Accent3 17 2 2 2 2 2 2" xfId="35218" xr:uid="{FA65708A-9DAD-4495-94C0-CD6989892E54}"/>
    <cellStyle name="60% - Accent3 17 2 2 2 2 3" xfId="26718" xr:uid="{EDA277DF-5BAB-447F-BA39-B374264EBFD4}"/>
    <cellStyle name="60% - Accent3 17 2 2 2 3" xfId="13233" xr:uid="{48FFC6BB-2619-42B5-A156-7DD2F3CF2D9A}"/>
    <cellStyle name="60% - Accent3 17 2 2 2 3 2" xfId="31058" xr:uid="{616DC919-AC3B-4F58-B121-0EF9A1AF7E15}"/>
    <cellStyle name="60% - Accent3 17 2 2 2 4" xfId="22558" xr:uid="{BE20EB47-732A-4744-86C5-9900BA4450DF}"/>
    <cellStyle name="60% - Accent3 17 2 2 3" xfId="6730" xr:uid="{E1555E77-43C6-47DA-938C-0BDF6532114D}"/>
    <cellStyle name="60% - Accent3 17 2 2 3 2" xfId="15313" xr:uid="{D0892C29-2381-4349-ABE7-BDBD753EA3FC}"/>
    <cellStyle name="60% - Accent3 17 2 2 3 2 2" xfId="33138" xr:uid="{2249340B-22D6-41D4-B0B3-B8CB5DF97B37}"/>
    <cellStyle name="60% - Accent3 17 2 2 3 3" xfId="24638" xr:uid="{64743B4F-35A1-434B-A3D1-EDAE666E7F6A}"/>
    <cellStyle name="60% - Accent3 17 2 2 4" xfId="11153" xr:uid="{36F391B0-4171-4D1C-AEB8-86EE8B9DD6B2}"/>
    <cellStyle name="60% - Accent3 17 2 2 4 2" xfId="28978" xr:uid="{76FDC18B-E4B9-448E-B7E7-331343326951}"/>
    <cellStyle name="60% - Accent3 17 2 2 5" xfId="20478" xr:uid="{A297B32E-6FB9-4681-A0AD-6908899F7EC7}"/>
    <cellStyle name="60% - Accent3 17 2 3" xfId="3670" xr:uid="{307018DE-F8FE-4134-B9A4-FD2FD7DDAF22}"/>
    <cellStyle name="60% - Accent3 17 2 3 2" xfId="7830" xr:uid="{49EF8A02-2978-4B50-BD65-2B0DAE9BF7DC}"/>
    <cellStyle name="60% - Accent3 17 2 3 2 2" xfId="16413" xr:uid="{6BF1671D-0EE8-4E89-8D1B-140930DD03EB}"/>
    <cellStyle name="60% - Accent3 17 2 3 2 2 2" xfId="34238" xr:uid="{87DAE7DF-F561-4734-A766-2EA69AA32B45}"/>
    <cellStyle name="60% - Accent3 17 2 3 2 3" xfId="25738" xr:uid="{BDCF75BE-DE60-4F07-B90F-42E9A5429F43}"/>
    <cellStyle name="60% - Accent3 17 2 3 3" xfId="12253" xr:uid="{2C6EC65E-DD78-4737-9348-D7D1B7BF0896}"/>
    <cellStyle name="60% - Accent3 17 2 3 3 2" xfId="30078" xr:uid="{CD0612DB-83D8-4A84-A0E6-43F9F83C2212}"/>
    <cellStyle name="60% - Accent3 17 2 3 4" xfId="21578" xr:uid="{9D5F1B6C-D2CD-4BBA-A65F-1CBFDEE846CF}"/>
    <cellStyle name="60% - Accent3 17 2 4" xfId="5750" xr:uid="{A10F3DAA-56D7-4150-9C49-088E9F522E81}"/>
    <cellStyle name="60% - Accent3 17 2 4 2" xfId="14333" xr:uid="{DB780441-AC8E-4662-B6F6-78C0D86A5020}"/>
    <cellStyle name="60% - Accent3 17 2 4 2 2" xfId="32158" xr:uid="{F96C0F7D-964C-4A80-B0F3-F1EA30B4867D}"/>
    <cellStyle name="60% - Accent3 17 2 4 3" xfId="23658" xr:uid="{8824DA50-C9C5-44FB-878E-E7E4648A5F58}"/>
    <cellStyle name="60% - Accent3 17 2 5" xfId="10173" xr:uid="{EB648EBB-DE6B-453B-AC91-040D7F25CF68}"/>
    <cellStyle name="60% - Accent3 17 2 5 2" xfId="27998" xr:uid="{43C0AC14-DF55-407C-B5FD-0E95E66E4676}"/>
    <cellStyle name="60% - Accent3 17 2 6" xfId="19498" xr:uid="{F366B8EE-B7F3-4CC1-A2A4-6DAE099896F6}"/>
    <cellStyle name="60% - Accent3 17 3" xfId="2090" xr:uid="{1BFD1358-8E9F-4ABD-BDCF-7BE5F25CF2B2}"/>
    <cellStyle name="60% - Accent3 17 3 2" xfId="4170" xr:uid="{0B5FDB43-B353-4D38-9691-D7BD80C67237}"/>
    <cellStyle name="60% - Accent3 17 3 2 2" xfId="8330" xr:uid="{7E1B9B04-C4E9-4A06-9670-2283FAC12ED7}"/>
    <cellStyle name="60% - Accent3 17 3 2 2 2" xfId="16913" xr:uid="{4FB1E455-0645-4AC8-B9AC-927D9ABAAF19}"/>
    <cellStyle name="60% - Accent3 17 3 2 2 2 2" xfId="34738" xr:uid="{054EF39A-3B2E-40B6-BACB-AA1B656C4936}"/>
    <cellStyle name="60% - Accent3 17 3 2 2 3" xfId="26238" xr:uid="{5010A398-D1CF-4F2E-85CC-3A377839D645}"/>
    <cellStyle name="60% - Accent3 17 3 2 3" xfId="12753" xr:uid="{9B9435A9-7739-4157-A720-81297EBF682F}"/>
    <cellStyle name="60% - Accent3 17 3 2 3 2" xfId="30578" xr:uid="{AA078F05-4B30-4C23-890A-4AEEE823DE0B}"/>
    <cellStyle name="60% - Accent3 17 3 2 4" xfId="22078" xr:uid="{7AB6F9BF-A1FF-42A5-9CC0-1C7645572128}"/>
    <cellStyle name="60% - Accent3 17 3 3" xfId="6250" xr:uid="{59BEB6D4-CC2D-4329-BBE9-6F193C9667FF}"/>
    <cellStyle name="60% - Accent3 17 3 3 2" xfId="14833" xr:uid="{2DA40C4E-E9C5-44E2-AF30-2AA4D4224FBE}"/>
    <cellStyle name="60% - Accent3 17 3 3 2 2" xfId="32658" xr:uid="{8B00D002-7D5F-4C3A-8D34-B8A4B7FB4A98}"/>
    <cellStyle name="60% - Accent3 17 3 3 3" xfId="24158" xr:uid="{FCE19C80-3AC3-4367-82D3-18B8F2534F03}"/>
    <cellStyle name="60% - Accent3 17 3 4" xfId="10673" xr:uid="{1364F077-7415-4592-86D6-2E705797EBEE}"/>
    <cellStyle name="60% - Accent3 17 3 4 2" xfId="28498" xr:uid="{092EC251-3A75-484D-9251-26AFE067310B}"/>
    <cellStyle name="60% - Accent3 17 3 5" xfId="19998" xr:uid="{756B8918-0196-4E0C-912F-2058B0AB5F38}"/>
    <cellStyle name="60% - Accent3 17 4" xfId="3190" xr:uid="{E77AA130-E585-4855-9B72-1506277A4FC2}"/>
    <cellStyle name="60% - Accent3 17 4 2" xfId="7350" xr:uid="{C084372A-4A69-4A65-AEA4-6BD4DFEE7C1D}"/>
    <cellStyle name="60% - Accent3 17 4 2 2" xfId="15933" xr:uid="{176A73F3-B134-4189-8F68-82EE7A3C4E00}"/>
    <cellStyle name="60% - Accent3 17 4 2 2 2" xfId="33758" xr:uid="{CD5BA5E6-7424-4ECC-A860-69A4689A4491}"/>
    <cellStyle name="60% - Accent3 17 4 2 3" xfId="25258" xr:uid="{5E2455A1-81C3-42CB-A7D6-3CE13F05F2D9}"/>
    <cellStyle name="60% - Accent3 17 4 3" xfId="11773" xr:uid="{83F2A098-64F1-4E17-B722-36F8E748F7A9}"/>
    <cellStyle name="60% - Accent3 17 4 3 2" xfId="29598" xr:uid="{39512592-7672-45B3-9E94-B42EECCC64B3}"/>
    <cellStyle name="60% - Accent3 17 4 4" xfId="21098" xr:uid="{A508DB68-B3EE-43A1-8F86-23E2193A9B78}"/>
    <cellStyle name="60% - Accent3 17 5" xfId="5270" xr:uid="{1391E7F9-EADE-4BD4-9868-E3F3C5143DFD}"/>
    <cellStyle name="60% - Accent3 17 5 2" xfId="13853" xr:uid="{2806E92C-D951-4A0D-A18F-0438D3047BDD}"/>
    <cellStyle name="60% - Accent3 17 5 2 2" xfId="31678" xr:uid="{54D79771-4F9F-4F66-A5BE-278ED914A0DB}"/>
    <cellStyle name="60% - Accent3 17 5 3" xfId="23178" xr:uid="{884B3E00-545F-4F60-B7E6-0A4F0C2E1F41}"/>
    <cellStyle name="60% - Accent3 17 6" xfId="9693" xr:uid="{5D4627F0-C084-4CF5-AD43-CD86770E50F7}"/>
    <cellStyle name="60% - Accent3 17 6 2" xfId="27518" xr:uid="{E0128DB5-0D92-4D56-A62F-36FF185391A1}"/>
    <cellStyle name="60% - Accent3 17 7" xfId="19018" xr:uid="{DCD6D07E-B992-4F6F-BBB4-DBA79D473287}"/>
    <cellStyle name="60% - Accent3 170" xfId="37539" xr:uid="{CC249D41-29CD-4345-804D-22184D8F5C58}"/>
    <cellStyle name="60% - Accent3 171" xfId="37559" xr:uid="{80854F2A-6155-4420-8D07-49F193587BA5}"/>
    <cellStyle name="60% - Accent3 172" xfId="37579" xr:uid="{3E4ECE5A-6B76-401F-AC75-35001D0F6DC0}"/>
    <cellStyle name="60% - Accent3 173" xfId="37599" xr:uid="{02755006-05BB-4337-B4FC-F439CCECE815}"/>
    <cellStyle name="60% - Accent3 174" xfId="37619" xr:uid="{1C4481DE-8BAB-4C43-89DB-8C3B2636F39B}"/>
    <cellStyle name="60% - Accent3 175" xfId="37639" xr:uid="{48C41E90-2CB3-4B0E-BF01-C1F66ABBA3BA}"/>
    <cellStyle name="60% - Accent3 176" xfId="37659" xr:uid="{774F2E47-0CF9-4925-ACB6-808DD64C45D5}"/>
    <cellStyle name="60% - Accent3 177" xfId="37679" xr:uid="{CE9BE031-346F-43F5-8344-D29C348328C5}"/>
    <cellStyle name="60% - Accent3 178" xfId="37699" xr:uid="{4FEC38E8-E973-4AC3-B688-928DB9AA8279}"/>
    <cellStyle name="60% - Accent3 179" xfId="37719" xr:uid="{45BAF46D-8031-4EAE-812B-D0EEB1ECF364}"/>
    <cellStyle name="60% - Accent3 18" xfId="1004" xr:uid="{C94A99DA-5C99-4559-A8B5-F795711A0F50}"/>
    <cellStyle name="60% - Accent3 18 2" xfId="1610" xr:uid="{7A58DC0E-31D2-41C4-B489-8E3A5389E1C0}"/>
    <cellStyle name="60% - Accent3 18 2 2" xfId="2590" xr:uid="{78E168FF-563B-447D-B0A8-4A9257249B32}"/>
    <cellStyle name="60% - Accent3 18 2 2 2" xfId="4670" xr:uid="{44B124AA-D5FA-4382-8BA4-DF1D513EB4B4}"/>
    <cellStyle name="60% - Accent3 18 2 2 2 2" xfId="8830" xr:uid="{4637934B-D583-48DA-BC78-28D39F8A003D}"/>
    <cellStyle name="60% - Accent3 18 2 2 2 2 2" xfId="17413" xr:uid="{8BA75154-7735-464F-8E79-92690B686E7A}"/>
    <cellStyle name="60% - Accent3 18 2 2 2 2 2 2" xfId="35238" xr:uid="{B3A26D2E-F519-4745-8A0E-3D3BB7D084A7}"/>
    <cellStyle name="60% - Accent3 18 2 2 2 2 3" xfId="26738" xr:uid="{713770FD-BFCF-487F-A573-AA0688251BDA}"/>
    <cellStyle name="60% - Accent3 18 2 2 2 3" xfId="13253" xr:uid="{718AE23D-864D-422B-89B7-5D6BBDACEE0E}"/>
    <cellStyle name="60% - Accent3 18 2 2 2 3 2" xfId="31078" xr:uid="{3A79E96D-5AAB-47E7-AB64-0D4FF3E16DA5}"/>
    <cellStyle name="60% - Accent3 18 2 2 2 4" xfId="22578" xr:uid="{D8ED1E35-4F6F-4D12-97BC-526926C07358}"/>
    <cellStyle name="60% - Accent3 18 2 2 3" xfId="6750" xr:uid="{055D58EF-4FD3-48C2-A58D-863388930B47}"/>
    <cellStyle name="60% - Accent3 18 2 2 3 2" xfId="15333" xr:uid="{E009802D-BE40-4876-BD45-6A829F26419B}"/>
    <cellStyle name="60% - Accent3 18 2 2 3 2 2" xfId="33158" xr:uid="{C4906E7E-9FDF-455E-A203-C9054AC8BA07}"/>
    <cellStyle name="60% - Accent3 18 2 2 3 3" xfId="24658" xr:uid="{56830000-6DB7-495F-86C6-64B4E99D4A02}"/>
    <cellStyle name="60% - Accent3 18 2 2 4" xfId="11173" xr:uid="{A9C71A42-1C70-412E-8EEC-5917A686E16B}"/>
    <cellStyle name="60% - Accent3 18 2 2 4 2" xfId="28998" xr:uid="{B906991E-D3A6-4AB5-A391-4E57B050C4E4}"/>
    <cellStyle name="60% - Accent3 18 2 2 5" xfId="20498" xr:uid="{F0D0FA02-B56B-4EB2-9C44-4DA13EE7D4A4}"/>
    <cellStyle name="60% - Accent3 18 2 3" xfId="3690" xr:uid="{162BC6E6-46F1-4A2E-8EE8-832E2D139D42}"/>
    <cellStyle name="60% - Accent3 18 2 3 2" xfId="7850" xr:uid="{FB744F19-A49A-466D-9582-E6E220FAA97F}"/>
    <cellStyle name="60% - Accent3 18 2 3 2 2" xfId="16433" xr:uid="{D8AEDCEA-8401-4419-B8CD-228441B3FDA3}"/>
    <cellStyle name="60% - Accent3 18 2 3 2 2 2" xfId="34258" xr:uid="{EA1DCC10-ACC3-42CF-A348-9606FD1867B8}"/>
    <cellStyle name="60% - Accent3 18 2 3 2 3" xfId="25758" xr:uid="{4D7EE675-0667-4120-B40C-DE577F249106}"/>
    <cellStyle name="60% - Accent3 18 2 3 3" xfId="12273" xr:uid="{CB1ABE3E-C296-4790-A569-BDFE88CCDEDB}"/>
    <cellStyle name="60% - Accent3 18 2 3 3 2" xfId="30098" xr:uid="{C30ECE2B-0A65-4A1E-A59C-2FB989CC464F}"/>
    <cellStyle name="60% - Accent3 18 2 3 4" xfId="21598" xr:uid="{98297558-E211-4267-9BF1-11BB101E3498}"/>
    <cellStyle name="60% - Accent3 18 2 4" xfId="5770" xr:uid="{499B3AC2-97E3-4045-80DA-EA39C23FD31F}"/>
    <cellStyle name="60% - Accent3 18 2 4 2" xfId="14353" xr:uid="{73E4301E-A115-4480-86E6-989B7747E3D5}"/>
    <cellStyle name="60% - Accent3 18 2 4 2 2" xfId="32178" xr:uid="{154CA772-18EA-43CB-B110-9B1FC58DB644}"/>
    <cellStyle name="60% - Accent3 18 2 4 3" xfId="23678" xr:uid="{079103BF-2B9F-444F-AC54-AEC7DCBF5EA9}"/>
    <cellStyle name="60% - Accent3 18 2 5" xfId="10193" xr:uid="{3AA64DE4-F2C9-4994-9154-A153FFA1F4A0}"/>
    <cellStyle name="60% - Accent3 18 2 5 2" xfId="28018" xr:uid="{03295938-F9BA-4709-8996-C7AD7EA5F1C0}"/>
    <cellStyle name="60% - Accent3 18 2 6" xfId="19518" xr:uid="{A6B55311-53C2-4119-BA55-01DAFB258984}"/>
    <cellStyle name="60% - Accent3 18 3" xfId="2110" xr:uid="{585DF325-AF53-4CAA-991F-904423BEC75E}"/>
    <cellStyle name="60% - Accent3 18 3 2" xfId="4190" xr:uid="{43C0478B-0542-4CCC-A58F-6CF0676C0756}"/>
    <cellStyle name="60% - Accent3 18 3 2 2" xfId="8350" xr:uid="{34304C47-1117-49AE-8C31-1A78BE604CD1}"/>
    <cellStyle name="60% - Accent3 18 3 2 2 2" xfId="16933" xr:uid="{D5F27FC2-B8EB-48B0-BC0E-93175DA36D1D}"/>
    <cellStyle name="60% - Accent3 18 3 2 2 2 2" xfId="34758" xr:uid="{65D74980-D1F0-491F-A0FB-47AB68A6D068}"/>
    <cellStyle name="60% - Accent3 18 3 2 2 3" xfId="26258" xr:uid="{EA4B4380-CC72-46D0-90B9-D5BC6427DC6A}"/>
    <cellStyle name="60% - Accent3 18 3 2 3" xfId="12773" xr:uid="{25346EF6-4396-4CA4-BB3B-6D69BDB3F976}"/>
    <cellStyle name="60% - Accent3 18 3 2 3 2" xfId="30598" xr:uid="{92C50400-BA97-4128-A252-7CEFBCB13AFC}"/>
    <cellStyle name="60% - Accent3 18 3 2 4" xfId="22098" xr:uid="{A38C01B7-AB0E-4486-84F6-C39055D560FC}"/>
    <cellStyle name="60% - Accent3 18 3 3" xfId="6270" xr:uid="{EF24CA3C-A333-4476-8E4D-8DF9417B3C11}"/>
    <cellStyle name="60% - Accent3 18 3 3 2" xfId="14853" xr:uid="{3BCC3126-416A-4458-A07F-67C2749B56A7}"/>
    <cellStyle name="60% - Accent3 18 3 3 2 2" xfId="32678" xr:uid="{2603569A-0451-47FD-910C-C4954174CAE4}"/>
    <cellStyle name="60% - Accent3 18 3 3 3" xfId="24178" xr:uid="{1E5D6A72-B394-4F9C-AF77-4DF0B0F04EC8}"/>
    <cellStyle name="60% - Accent3 18 3 4" xfId="10693" xr:uid="{409F691C-46E2-492B-AEB9-7468CBFB7D95}"/>
    <cellStyle name="60% - Accent3 18 3 4 2" xfId="28518" xr:uid="{932DB8D8-3D89-43F7-BCB0-ECFB6181003C}"/>
    <cellStyle name="60% - Accent3 18 3 5" xfId="20018" xr:uid="{89577E87-DF62-4492-98C6-3948543B0381}"/>
    <cellStyle name="60% - Accent3 18 4" xfId="3210" xr:uid="{B99EB75D-C582-4296-9955-836F28120DE6}"/>
    <cellStyle name="60% - Accent3 18 4 2" xfId="7370" xr:uid="{DC0714B0-1D8F-4C7A-BA37-6FD7D941190B}"/>
    <cellStyle name="60% - Accent3 18 4 2 2" xfId="15953" xr:uid="{631B6CB9-3D6A-4663-9616-9471A156CBF0}"/>
    <cellStyle name="60% - Accent3 18 4 2 2 2" xfId="33778" xr:uid="{95F1F0CA-1B59-4B11-9198-C4A89750B4B5}"/>
    <cellStyle name="60% - Accent3 18 4 2 3" xfId="25278" xr:uid="{5CEE3AF2-BA5A-4D01-BD85-200D361BD937}"/>
    <cellStyle name="60% - Accent3 18 4 3" xfId="11793" xr:uid="{45A622DA-B855-42C5-A8F3-D8646A3229E8}"/>
    <cellStyle name="60% - Accent3 18 4 3 2" xfId="29618" xr:uid="{0F5F7774-5980-44D5-A6AC-E3CFE0DBF529}"/>
    <cellStyle name="60% - Accent3 18 4 4" xfId="21118" xr:uid="{CDCDE0C0-4326-4E34-8AE1-E177261D6CB3}"/>
    <cellStyle name="60% - Accent3 18 5" xfId="5290" xr:uid="{9FCB1562-BBBB-4F10-B859-06D772FC3F4B}"/>
    <cellStyle name="60% - Accent3 18 5 2" xfId="13873" xr:uid="{8725432A-13D4-4BA7-96F2-FA7400F2284E}"/>
    <cellStyle name="60% - Accent3 18 5 2 2" xfId="31698" xr:uid="{FD10C812-DA80-4F69-AA07-9C3785CAD6EF}"/>
    <cellStyle name="60% - Accent3 18 5 3" xfId="23198" xr:uid="{DC1FC306-5191-4B48-BC7E-E3E3866E30C7}"/>
    <cellStyle name="60% - Accent3 18 6" xfId="9713" xr:uid="{C0790814-F7F7-408A-88E0-83EAD9C035B8}"/>
    <cellStyle name="60% - Accent3 18 6 2" xfId="27538" xr:uid="{D3C5A5BD-3D27-4123-9465-EEEA9A0F8BAD}"/>
    <cellStyle name="60% - Accent3 18 7" xfId="19038" xr:uid="{1FBCCD65-91AA-40B7-A4E2-C1CA3EB3FC23}"/>
    <cellStyle name="60% - Accent3 180" xfId="37739" xr:uid="{80D62620-8C9E-41BF-83D4-E86C47709C08}"/>
    <cellStyle name="60% - Accent3 181" xfId="37759" xr:uid="{A28D6F8D-CA15-4181-9ECA-273353286ECB}"/>
    <cellStyle name="60% - Accent3 182" xfId="37779" xr:uid="{16AE6F29-54DD-438C-811C-FEA5EF9C0AD4}"/>
    <cellStyle name="60% - Accent3 183" xfId="37799" xr:uid="{4B585BA7-6AD7-4971-82AE-5AE7E8F933EB}"/>
    <cellStyle name="60% - Accent3 184" xfId="37819" xr:uid="{0F92A72B-C9E2-42E3-9BB2-9A580F908205}"/>
    <cellStyle name="60% - Accent3 185" xfId="37839" xr:uid="{2CEBB9DF-7B69-405D-A967-E200AAB70F76}"/>
    <cellStyle name="60% - Accent3 186" xfId="37859" xr:uid="{571A84B1-84BF-4203-9511-6BCA105B2159}"/>
    <cellStyle name="60% - Accent3 187" xfId="37879" xr:uid="{960E645F-11DB-4456-B4BF-8336E6DD1B63}"/>
    <cellStyle name="60% - Accent3 188" xfId="37899" xr:uid="{9976BD4C-DA66-4E63-AD66-D30E5BF24161}"/>
    <cellStyle name="60% - Accent3 189" xfId="37919" xr:uid="{C06AEF80-D7F5-4560-9B33-772EC8842054}"/>
    <cellStyle name="60% - Accent3 19" xfId="1024" xr:uid="{ABC7BAD2-9C6C-4A1B-930C-E929F067A0F3}"/>
    <cellStyle name="60% - Accent3 19 2" xfId="1630" xr:uid="{44427BCD-BBAD-4DB7-B0ED-803C53821DF7}"/>
    <cellStyle name="60% - Accent3 19 2 2" xfId="2610" xr:uid="{EAC46B18-F67F-4171-A89E-939D1837031B}"/>
    <cellStyle name="60% - Accent3 19 2 2 2" xfId="4690" xr:uid="{7077D5CA-1C74-4A94-90AE-0DB06ED57E61}"/>
    <cellStyle name="60% - Accent3 19 2 2 2 2" xfId="8850" xr:uid="{016EC650-0AFD-4BA1-8BD6-D44D9BDF5406}"/>
    <cellStyle name="60% - Accent3 19 2 2 2 2 2" xfId="17433" xr:uid="{7C7CE4FC-3A91-4696-AADB-E1416D1B4F2B}"/>
    <cellStyle name="60% - Accent3 19 2 2 2 2 2 2" xfId="35258" xr:uid="{8EAC21C5-9CCE-49E8-AD33-4074D1F618E7}"/>
    <cellStyle name="60% - Accent3 19 2 2 2 2 3" xfId="26758" xr:uid="{FBF060D9-4330-419F-917E-09F58342419B}"/>
    <cellStyle name="60% - Accent3 19 2 2 2 3" xfId="13273" xr:uid="{82155314-DC48-4CB1-8EEF-4678E3D8F858}"/>
    <cellStyle name="60% - Accent3 19 2 2 2 3 2" xfId="31098" xr:uid="{C45BFEED-6B1A-43C0-86BC-F563102D5731}"/>
    <cellStyle name="60% - Accent3 19 2 2 2 4" xfId="22598" xr:uid="{58C535BB-4DA3-407A-ACEF-A4AA921DA882}"/>
    <cellStyle name="60% - Accent3 19 2 2 3" xfId="6770" xr:uid="{4108D0DE-45F1-40C8-AE62-6C65D3F1835B}"/>
    <cellStyle name="60% - Accent3 19 2 2 3 2" xfId="15353" xr:uid="{07182E06-7503-48EA-B736-3CD36AB13BB5}"/>
    <cellStyle name="60% - Accent3 19 2 2 3 2 2" xfId="33178" xr:uid="{292037EB-C87B-407E-B0DA-6155D79C8814}"/>
    <cellStyle name="60% - Accent3 19 2 2 3 3" xfId="24678" xr:uid="{9278C558-83B3-4123-A524-BB90473E171F}"/>
    <cellStyle name="60% - Accent3 19 2 2 4" xfId="11193" xr:uid="{20C3A5D1-6250-42D9-B2F2-468F09029DF3}"/>
    <cellStyle name="60% - Accent3 19 2 2 4 2" xfId="29018" xr:uid="{FF8D3BEA-4C7B-46DE-8017-95D3FEE23963}"/>
    <cellStyle name="60% - Accent3 19 2 2 5" xfId="20518" xr:uid="{95613797-199B-4E30-A329-E0683B370E26}"/>
    <cellStyle name="60% - Accent3 19 2 3" xfId="3710" xr:uid="{5D5AEA7D-329D-40F9-B50B-67D916F69406}"/>
    <cellStyle name="60% - Accent3 19 2 3 2" xfId="7870" xr:uid="{C929D8B3-3608-40A8-827F-5323C43408E3}"/>
    <cellStyle name="60% - Accent3 19 2 3 2 2" xfId="16453" xr:uid="{3736B80F-C9F9-4608-9C6E-5C58988472DE}"/>
    <cellStyle name="60% - Accent3 19 2 3 2 2 2" xfId="34278" xr:uid="{E9162EF7-EEF0-4D5C-B007-7C078F70E5EE}"/>
    <cellStyle name="60% - Accent3 19 2 3 2 3" xfId="25778" xr:uid="{9D1F4D6D-6831-42D3-86E1-98127822B66E}"/>
    <cellStyle name="60% - Accent3 19 2 3 3" xfId="12293" xr:uid="{75598337-C9C8-4C40-8428-42A75ADEAEBF}"/>
    <cellStyle name="60% - Accent3 19 2 3 3 2" xfId="30118" xr:uid="{9C0F3CDF-B37F-40A4-B019-02AFAA21EC7D}"/>
    <cellStyle name="60% - Accent3 19 2 3 4" xfId="21618" xr:uid="{3BA5D696-63B2-4DE8-9B03-A6771EF24CBF}"/>
    <cellStyle name="60% - Accent3 19 2 4" xfId="5790" xr:uid="{AE87D887-11E4-40F8-8734-E2D4C25CE8CE}"/>
    <cellStyle name="60% - Accent3 19 2 4 2" xfId="14373" xr:uid="{E89BB657-D1B6-4D71-AC66-4158A40E7D6F}"/>
    <cellStyle name="60% - Accent3 19 2 4 2 2" xfId="32198" xr:uid="{D6428740-3109-4066-8EC4-C788016AEA01}"/>
    <cellStyle name="60% - Accent3 19 2 4 3" xfId="23698" xr:uid="{7DFAD8A3-CAA7-4870-901F-309FC7B081DF}"/>
    <cellStyle name="60% - Accent3 19 2 5" xfId="10213" xr:uid="{7D6DA55A-8E60-4122-BCF6-9A012893EF5C}"/>
    <cellStyle name="60% - Accent3 19 2 5 2" xfId="28038" xr:uid="{3B9A833A-1CE9-4BB5-8BF6-C03CD746A969}"/>
    <cellStyle name="60% - Accent3 19 2 6" xfId="19538" xr:uid="{8BD3ED94-64BE-4B26-8C72-F26366A37FD1}"/>
    <cellStyle name="60% - Accent3 19 3" xfId="2130" xr:uid="{4A3AC334-BA72-41AD-934F-4E45CD6531AD}"/>
    <cellStyle name="60% - Accent3 19 3 2" xfId="4210" xr:uid="{C88390F1-0875-4C14-A7D4-E3FC1F9D72DE}"/>
    <cellStyle name="60% - Accent3 19 3 2 2" xfId="8370" xr:uid="{3688FF6E-D068-4F39-A8C1-F13AD3898C15}"/>
    <cellStyle name="60% - Accent3 19 3 2 2 2" xfId="16953" xr:uid="{CB710D2B-0539-46C8-A235-26AF2D0CC15E}"/>
    <cellStyle name="60% - Accent3 19 3 2 2 2 2" xfId="34778" xr:uid="{00BBDE99-1985-4DBF-AB7F-EA8260C1C31B}"/>
    <cellStyle name="60% - Accent3 19 3 2 2 3" xfId="26278" xr:uid="{987014F6-E3BE-4DAA-BD8A-4769E3EA577A}"/>
    <cellStyle name="60% - Accent3 19 3 2 3" xfId="12793" xr:uid="{C86653B8-2F17-4AE4-A076-8FCFEA241DC4}"/>
    <cellStyle name="60% - Accent3 19 3 2 3 2" xfId="30618" xr:uid="{64627982-342C-40ED-8E3B-F4E8406876D1}"/>
    <cellStyle name="60% - Accent3 19 3 2 4" xfId="22118" xr:uid="{5806D0FD-FC9B-4EBE-8802-70A206076EB3}"/>
    <cellStyle name="60% - Accent3 19 3 3" xfId="6290" xr:uid="{7A975FB4-CEE8-49B9-AB97-BD190AD9D64B}"/>
    <cellStyle name="60% - Accent3 19 3 3 2" xfId="14873" xr:uid="{39091663-F703-4C46-8C18-8A6E81684D4C}"/>
    <cellStyle name="60% - Accent3 19 3 3 2 2" xfId="32698" xr:uid="{5FEF4ADE-AB76-4FC1-8FE4-732B8724D7E5}"/>
    <cellStyle name="60% - Accent3 19 3 3 3" xfId="24198" xr:uid="{CC1CFD59-CC67-4C11-8FD2-8AA024BD5DE9}"/>
    <cellStyle name="60% - Accent3 19 3 4" xfId="10713" xr:uid="{DDCB140F-C925-44AE-BDBE-5F70DF637001}"/>
    <cellStyle name="60% - Accent3 19 3 4 2" xfId="28538" xr:uid="{98F53C30-41CE-49F4-A9D4-8DC73409B296}"/>
    <cellStyle name="60% - Accent3 19 3 5" xfId="20038" xr:uid="{3AD526AB-B364-40FF-9F31-F3214B5D6DD8}"/>
    <cellStyle name="60% - Accent3 19 4" xfId="3230" xr:uid="{DE49757E-48CD-4CCE-9A8D-5CE64294F4EA}"/>
    <cellStyle name="60% - Accent3 19 4 2" xfId="7390" xr:uid="{26125925-41DE-4884-8480-19FB3B71F4D0}"/>
    <cellStyle name="60% - Accent3 19 4 2 2" xfId="15973" xr:uid="{C5544FB8-9B32-4DAF-ABCA-DD5D3293E6AC}"/>
    <cellStyle name="60% - Accent3 19 4 2 2 2" xfId="33798" xr:uid="{34E92C30-CD57-4265-802A-1357ED39D8FA}"/>
    <cellStyle name="60% - Accent3 19 4 2 3" xfId="25298" xr:uid="{CFDDDF4E-BBF4-486E-80B7-D31081A40FCA}"/>
    <cellStyle name="60% - Accent3 19 4 3" xfId="11813" xr:uid="{CA0AF376-C306-4C2A-8C36-14B910A687A8}"/>
    <cellStyle name="60% - Accent3 19 4 3 2" xfId="29638" xr:uid="{40362E6A-7A86-4F22-BBB2-C1A1813560B1}"/>
    <cellStyle name="60% - Accent3 19 4 4" xfId="21138" xr:uid="{DBD10843-4B46-4870-97C2-D344BE17803A}"/>
    <cellStyle name="60% - Accent3 19 5" xfId="5310" xr:uid="{B87DCC74-BFAB-488D-A217-B4DE4B9CA252}"/>
    <cellStyle name="60% - Accent3 19 5 2" xfId="13893" xr:uid="{75F78464-4AF5-41D8-8076-026CE4021FC3}"/>
    <cellStyle name="60% - Accent3 19 5 2 2" xfId="31718" xr:uid="{70E805CB-ADAC-45F0-800D-E0E3E0BE70E1}"/>
    <cellStyle name="60% - Accent3 19 5 3" xfId="23218" xr:uid="{08285C1C-0A91-4DD2-AB21-674C32F2E8D1}"/>
    <cellStyle name="60% - Accent3 19 6" xfId="9733" xr:uid="{475C5A33-6316-4274-A2FE-7CD146D954D3}"/>
    <cellStyle name="60% - Accent3 19 6 2" xfId="27558" xr:uid="{8443C805-6F64-455A-87D7-B1FED2CD170E}"/>
    <cellStyle name="60% - Accent3 19 7" xfId="19058" xr:uid="{05905767-A7F5-4290-BED8-529AF98A7F1A}"/>
    <cellStyle name="60% - Accent3 190" xfId="37939" xr:uid="{96471B7C-D187-4166-ADC8-854D01B84A13}"/>
    <cellStyle name="60% - Accent3 191" xfId="37959" xr:uid="{F1F97278-9C70-400E-A7D3-40BCA312653E}"/>
    <cellStyle name="60% - Accent3 192" xfId="37979" xr:uid="{0DCAEF0A-F6BA-413C-A826-D6B127D594E3}"/>
    <cellStyle name="60% - Accent3 193" xfId="37999" xr:uid="{821220A7-3462-43E6-8A88-8D2D37684691}"/>
    <cellStyle name="60% - Accent3 194" xfId="38019" xr:uid="{DC4E74BF-62B0-4B8F-803C-B4FB82F0CDDF}"/>
    <cellStyle name="60% - Accent3 195" xfId="38039" xr:uid="{A3A43F6C-81A3-426F-AEDD-AED8591727A7}"/>
    <cellStyle name="60% - Accent3 196" xfId="38059" xr:uid="{294F59A1-E9E4-4140-8D13-DB8AB2B893E2}"/>
    <cellStyle name="60% - Accent3 197" xfId="38079" xr:uid="{CB0900BD-6F43-4900-88D2-860E548A0A23}"/>
    <cellStyle name="60% - Accent3 198" xfId="38099" xr:uid="{77816149-4A7F-47A6-9A9B-3D2E025D33B6}"/>
    <cellStyle name="60% - Accent3 199" xfId="38119" xr:uid="{33950655-1E65-4D28-A3CA-656D2D017225}"/>
    <cellStyle name="60% - Accent3 2" xfId="129" xr:uid="{00000000-0005-0000-0000-000039000000}"/>
    <cellStyle name="60% - Accent3 2 2" xfId="455" xr:uid="{0788F596-58B1-4293-8EA6-CC3D9FC581CD}"/>
    <cellStyle name="60% - Accent3 2 2 2" xfId="1185" xr:uid="{6A18C4AE-2B89-4E71-9BB9-9536EB3AE161}"/>
    <cellStyle name="60% - Accent3 2 2 2 2" xfId="2290" xr:uid="{F4A3C86E-5C4F-43AD-A578-385D069C82C9}"/>
    <cellStyle name="60% - Accent3 2 2 2 2 2" xfId="4370" xr:uid="{D505CC07-3BE2-4BE8-AB09-9C65EC9E3BCC}"/>
    <cellStyle name="60% - Accent3 2 2 2 2 2 2" xfId="8530" xr:uid="{353EE664-4B47-4DC0-A8DA-078CC6FC22A6}"/>
    <cellStyle name="60% - Accent3 2 2 2 2 2 2 2" xfId="17113" xr:uid="{37ED59F9-C189-47E1-9968-2B29ADEA2C7B}"/>
    <cellStyle name="60% - Accent3 2 2 2 2 2 2 2 2" xfId="34938" xr:uid="{0C4F10B0-EED7-40BA-8C8C-0989B69B1CBA}"/>
    <cellStyle name="60% - Accent3 2 2 2 2 2 2 3" xfId="26438" xr:uid="{5D8804E8-A159-42DA-8DBB-625AB11CC127}"/>
    <cellStyle name="60% - Accent3 2 2 2 2 2 3" xfId="12953" xr:uid="{337B3243-4C14-4291-AE31-492650B0DFA2}"/>
    <cellStyle name="60% - Accent3 2 2 2 2 2 3 2" xfId="30778" xr:uid="{B0F6A816-8260-4FC1-85CE-B96EB8D4A5A4}"/>
    <cellStyle name="60% - Accent3 2 2 2 2 2 4" xfId="22278" xr:uid="{19D24C5E-54F6-43A0-A789-78F283DD1150}"/>
    <cellStyle name="60% - Accent3 2 2 2 2 3" xfId="6450" xr:uid="{E910F9E3-36F7-4D48-9010-98F1734AFE59}"/>
    <cellStyle name="60% - Accent3 2 2 2 2 3 2" xfId="15033" xr:uid="{780C68CD-590C-4D2C-BBDF-D95E38488F49}"/>
    <cellStyle name="60% - Accent3 2 2 2 2 3 2 2" xfId="32858" xr:uid="{6F3343A9-E54B-4844-973E-54E34B8BCD90}"/>
    <cellStyle name="60% - Accent3 2 2 2 2 3 3" xfId="24358" xr:uid="{3D8A2AE7-9B28-4459-B8E2-F23EE4163B5B}"/>
    <cellStyle name="60% - Accent3 2 2 2 2 4" xfId="10873" xr:uid="{2EA0B58F-C257-4515-A0ED-C609284B2248}"/>
    <cellStyle name="60% - Accent3 2 2 2 2 4 2" xfId="28698" xr:uid="{6009C147-2D4A-4CED-8B1D-90CA1808C07C}"/>
    <cellStyle name="60% - Accent3 2 2 2 2 5" xfId="20198" xr:uid="{A95FCD83-C05D-467D-AADA-8B4B6564465F}"/>
    <cellStyle name="60% - Accent3 2 2 2 3" xfId="3390" xr:uid="{5527B2E5-B609-48F9-82CE-409400039F82}"/>
    <cellStyle name="60% - Accent3 2 2 2 3 2" xfId="7550" xr:uid="{15C5A5A9-8E22-4417-9E8E-D55CB6E9EF96}"/>
    <cellStyle name="60% - Accent3 2 2 2 3 2 2" xfId="16133" xr:uid="{8AF71F82-4C8A-415A-BFF8-634704A1611B}"/>
    <cellStyle name="60% - Accent3 2 2 2 3 2 2 2" xfId="33958" xr:uid="{A9531235-D102-40D4-8DDC-02291FCDC92F}"/>
    <cellStyle name="60% - Accent3 2 2 2 3 2 3" xfId="25458" xr:uid="{6BAD17AB-7545-45E4-9293-B9EF50DDC03C}"/>
    <cellStyle name="60% - Accent3 2 2 2 3 3" xfId="11973" xr:uid="{72FFB03D-F87E-42AB-870C-DD89E862C04A}"/>
    <cellStyle name="60% - Accent3 2 2 2 3 3 2" xfId="29798" xr:uid="{941599E2-39F5-46E4-8397-62B757070976}"/>
    <cellStyle name="60% - Accent3 2 2 2 3 4" xfId="21298" xr:uid="{53232530-7DE3-4CF5-9C6A-37663BA8762E}"/>
    <cellStyle name="60% - Accent3 2 2 2 4" xfId="5470" xr:uid="{527FE46E-12B8-4FB5-B069-EA2C6BD1F1D7}"/>
    <cellStyle name="60% - Accent3 2 2 2 4 2" xfId="14053" xr:uid="{0DC4886A-FEF8-4B9B-B166-AB65F0EDD4E9}"/>
    <cellStyle name="60% - Accent3 2 2 2 4 2 2" xfId="31878" xr:uid="{E36670C7-1D4F-4D74-9147-C09DF5B75306}"/>
    <cellStyle name="60% - Accent3 2 2 2 4 3" xfId="23378" xr:uid="{D4DD72E0-A092-46C2-9617-3FF0ABDEC591}"/>
    <cellStyle name="60% - Accent3 2 2 2 5" xfId="9893" xr:uid="{7209C560-38D7-44F5-A983-E2E231E10244}"/>
    <cellStyle name="60% - Accent3 2 2 2 5 2" xfId="27718" xr:uid="{7BB3BC3E-15E0-4C47-B544-D2769FFCAE20}"/>
    <cellStyle name="60% - Accent3 2 2 2 6" xfId="19218" xr:uid="{18C3FDCF-4A19-40FB-9DF9-E5A4A2DC24AE}"/>
    <cellStyle name="60% - Accent3 2 2 3" xfId="1810" xr:uid="{AE276374-6DFE-496F-A030-A8566DAE941E}"/>
    <cellStyle name="60% - Accent3 2 2 3 2" xfId="3890" xr:uid="{6C549093-B71E-439F-A201-867FF13D5081}"/>
    <cellStyle name="60% - Accent3 2 2 3 2 2" xfId="8050" xr:uid="{4AA03824-318E-477A-9788-D51B3FCA4477}"/>
    <cellStyle name="60% - Accent3 2 2 3 2 2 2" xfId="16633" xr:uid="{B07ECEBB-996D-482E-8C1F-5A2FC31786E0}"/>
    <cellStyle name="60% - Accent3 2 2 3 2 2 2 2" xfId="34458" xr:uid="{FCCD4634-9011-4178-BCEE-45B34E22CD75}"/>
    <cellStyle name="60% - Accent3 2 2 3 2 2 3" xfId="25958" xr:uid="{1B2D1345-E117-4B2F-AB8F-F996233365FA}"/>
    <cellStyle name="60% - Accent3 2 2 3 2 3" xfId="12473" xr:uid="{AF55FF2A-6C04-44F6-9C50-E4947D89DAFF}"/>
    <cellStyle name="60% - Accent3 2 2 3 2 3 2" xfId="30298" xr:uid="{4222DCCC-EF29-4C9C-A9EA-259575A9D1C3}"/>
    <cellStyle name="60% - Accent3 2 2 3 2 4" xfId="21798" xr:uid="{B78C5613-1059-435E-B9B4-4B0EA244EDD9}"/>
    <cellStyle name="60% - Accent3 2 2 3 3" xfId="5970" xr:uid="{1AA36666-C381-46A7-A0EC-E34358ACC315}"/>
    <cellStyle name="60% - Accent3 2 2 3 3 2" xfId="14553" xr:uid="{C70E3E39-9CC9-414E-B5FE-7A3B48D23014}"/>
    <cellStyle name="60% - Accent3 2 2 3 3 2 2" xfId="32378" xr:uid="{175FFD32-E262-4747-A255-F78F39D5F08B}"/>
    <cellStyle name="60% - Accent3 2 2 3 3 3" xfId="23878" xr:uid="{79253399-DE8A-4E4F-BFA7-B85C28E232AE}"/>
    <cellStyle name="60% - Accent3 2 2 3 4" xfId="10393" xr:uid="{5FC9AA8F-0B77-4748-86AE-F954473CBDFF}"/>
    <cellStyle name="60% - Accent3 2 2 3 4 2" xfId="28218" xr:uid="{BF497EB6-2DA0-48AB-B564-06E5735981A0}"/>
    <cellStyle name="60% - Accent3 2 2 3 5" xfId="19718" xr:uid="{06B4E2B1-9281-4F78-B49E-763A99C9ABF9}"/>
    <cellStyle name="60% - Accent3 2 2 4" xfId="2910" xr:uid="{85A3E10E-C748-43EF-ABD0-30D330646B33}"/>
    <cellStyle name="60% - Accent3 2 2 4 2" xfId="7070" xr:uid="{877A3A4F-BB98-4B3D-99FA-E004EDB08670}"/>
    <cellStyle name="60% - Accent3 2 2 4 2 2" xfId="15653" xr:uid="{CAE39D02-F00B-47B8-805D-A4C5B8499E1E}"/>
    <cellStyle name="60% - Accent3 2 2 4 2 2 2" xfId="33478" xr:uid="{DC74657C-FB9F-43CD-9074-9F5765A5FA9B}"/>
    <cellStyle name="60% - Accent3 2 2 4 2 3" xfId="24978" xr:uid="{C77B1E22-2321-493D-A2C6-750A857BAFDF}"/>
    <cellStyle name="60% - Accent3 2 2 4 3" xfId="11493" xr:uid="{20297EC4-4047-44EF-8F37-9D7E33BC34BD}"/>
    <cellStyle name="60% - Accent3 2 2 4 3 2" xfId="29318" xr:uid="{75211B45-512C-45FF-B4D3-6BA68DF73E1D}"/>
    <cellStyle name="60% - Accent3 2 2 4 4" xfId="20818" xr:uid="{0E78C7EA-FC9A-44E4-92A9-5DFAE12E6944}"/>
    <cellStyle name="60% - Accent3 2 2 5" xfId="4990" xr:uid="{EC68B2B6-C011-41B6-8205-701443A6DBF6}"/>
    <cellStyle name="60% - Accent3 2 2 5 2" xfId="13573" xr:uid="{CFAEFE72-E0A5-443D-959A-6203E0512DA9}"/>
    <cellStyle name="60% - Accent3 2 2 5 2 2" xfId="31398" xr:uid="{582020DD-7249-48D2-959F-B537CD52394A}"/>
    <cellStyle name="60% - Accent3 2 2 5 3" xfId="22898" xr:uid="{3AF7B992-700D-4B88-94F0-1EF206A74536}"/>
    <cellStyle name="60% - Accent3 2 2 6" xfId="9413" xr:uid="{70FA95A3-9A68-48EB-A040-74F3D80F728A}"/>
    <cellStyle name="60% - Accent3 2 2 6 2" xfId="27238" xr:uid="{DDE7285B-1921-4C7C-9B12-6BBCC43F7852}"/>
    <cellStyle name="60% - Accent3 2 2 7" xfId="18738" xr:uid="{775D2C53-852C-4FE5-B907-9A8B6B07659C}"/>
    <cellStyle name="60% - Accent3 2 3" xfId="1124" xr:uid="{9569B8AA-BE3E-490A-A6AB-99FE11D765E9}"/>
    <cellStyle name="60% - Accent3 2 3 2" xfId="2230" xr:uid="{5BE0F4C3-7425-4132-BA06-5A5458805976}"/>
    <cellStyle name="60% - Accent3 2 3 2 2" xfId="4310" xr:uid="{04C5DB09-44EA-48EB-9A7E-8F1DE484CA2B}"/>
    <cellStyle name="60% - Accent3 2 3 2 2 2" xfId="8470" xr:uid="{F9C79D3A-B196-4A0C-A745-4A54EFC7A665}"/>
    <cellStyle name="60% - Accent3 2 3 2 2 2 2" xfId="17053" xr:uid="{DD0AF636-EE4A-470C-8679-AB6CAA41AD70}"/>
    <cellStyle name="60% - Accent3 2 3 2 2 2 2 2" xfId="34878" xr:uid="{6042F985-2119-4B2B-9872-B3902874267A}"/>
    <cellStyle name="60% - Accent3 2 3 2 2 2 3" xfId="26378" xr:uid="{B62F7074-487F-4EC1-9719-C8E64B531C91}"/>
    <cellStyle name="60% - Accent3 2 3 2 2 3" xfId="12893" xr:uid="{8BB50828-DD68-4C96-9649-731527401BA2}"/>
    <cellStyle name="60% - Accent3 2 3 2 2 3 2" xfId="30718" xr:uid="{3C0E46BF-FFBC-40E7-919F-A37294725EE9}"/>
    <cellStyle name="60% - Accent3 2 3 2 2 4" xfId="22218" xr:uid="{95CF2D55-F6C9-443C-9666-F54C1EEC8AA6}"/>
    <cellStyle name="60% - Accent3 2 3 2 3" xfId="6390" xr:uid="{0157C7E5-76F3-44BB-A236-5BBE443FF8B9}"/>
    <cellStyle name="60% - Accent3 2 3 2 3 2" xfId="14973" xr:uid="{D2D96BC5-3C77-4D29-9778-91BFA80B2E89}"/>
    <cellStyle name="60% - Accent3 2 3 2 3 2 2" xfId="32798" xr:uid="{EF579DCB-9E6C-4D59-ACC2-26C2729958A5}"/>
    <cellStyle name="60% - Accent3 2 3 2 3 3" xfId="24298" xr:uid="{7505F9FA-8B3B-44DB-A94C-AE2C89663298}"/>
    <cellStyle name="60% - Accent3 2 3 2 4" xfId="10813" xr:uid="{CCCCD439-3805-439A-896C-1CEE155E3D84}"/>
    <cellStyle name="60% - Accent3 2 3 2 4 2" xfId="28638" xr:uid="{BA28154F-9FAC-469D-B3C4-635E4ED048B8}"/>
    <cellStyle name="60% - Accent3 2 3 2 5" xfId="20138" xr:uid="{4EAD8813-1367-452F-83B4-D556BEB7AFCA}"/>
    <cellStyle name="60% - Accent3 2 3 3" xfId="3330" xr:uid="{C00EFECB-7084-49F9-9323-38261C335F9A}"/>
    <cellStyle name="60% - Accent3 2 3 3 2" xfId="7490" xr:uid="{589A556A-DDF3-4E01-A71D-53291B7F2CD8}"/>
    <cellStyle name="60% - Accent3 2 3 3 2 2" xfId="16073" xr:uid="{FEF72650-05CF-4D47-9DFB-1E9DDEC3FD1D}"/>
    <cellStyle name="60% - Accent3 2 3 3 2 2 2" xfId="33898" xr:uid="{A3BC1764-5CAA-4467-9C05-0A32CA70272B}"/>
    <cellStyle name="60% - Accent3 2 3 3 2 3" xfId="25398" xr:uid="{7E78800B-300F-4D89-A386-B3E878CA2E3B}"/>
    <cellStyle name="60% - Accent3 2 3 3 3" xfId="11913" xr:uid="{AC06E0B0-FC81-4FA3-A95B-719B1840671E}"/>
    <cellStyle name="60% - Accent3 2 3 3 3 2" xfId="29738" xr:uid="{99177EAA-3C64-4559-8C70-EFC20D8908E1}"/>
    <cellStyle name="60% - Accent3 2 3 3 4" xfId="21238" xr:uid="{F6D7A91A-C19F-4317-AB34-37774599C3F9}"/>
    <cellStyle name="60% - Accent3 2 3 4" xfId="5410" xr:uid="{63B8CB63-1D97-49F7-8440-A003B201DAE9}"/>
    <cellStyle name="60% - Accent3 2 3 4 2" xfId="13993" xr:uid="{F8D7BE51-4F6B-48D5-A990-9C49A7B64B20}"/>
    <cellStyle name="60% - Accent3 2 3 4 2 2" xfId="31818" xr:uid="{0B3151CA-1F71-48BD-8DDD-8B5238F76499}"/>
    <cellStyle name="60% - Accent3 2 3 4 3" xfId="23318" xr:uid="{B623237B-4ADF-47E6-9A28-FB170FBA58E5}"/>
    <cellStyle name="60% - Accent3 2 3 5" xfId="9833" xr:uid="{3F9E5CC4-5172-47BA-B3B9-2B765C8A24A2}"/>
    <cellStyle name="60% - Accent3 2 3 5 2" xfId="27658" xr:uid="{C510283A-41F3-4216-8876-C4EB6B5032B0}"/>
    <cellStyle name="60% - Accent3 2 3 6" xfId="19158" xr:uid="{B07F2296-A2FA-4410-BCF8-D7F51D675FBB}"/>
    <cellStyle name="60% - Accent3 2 4" xfId="1750" xr:uid="{4D318588-F1D9-404F-9B5B-D12CDFC0FE51}"/>
    <cellStyle name="60% - Accent3 2 4 2" xfId="3830" xr:uid="{50BCF726-E8A5-496D-A243-1E58AB7A2D93}"/>
    <cellStyle name="60% - Accent3 2 4 2 2" xfId="7990" xr:uid="{A9B87B89-A066-4C53-9EA4-AC179393D2FC}"/>
    <cellStyle name="60% - Accent3 2 4 2 2 2" xfId="16573" xr:uid="{82DA65AE-026B-4613-A3FA-DE01966DEF5C}"/>
    <cellStyle name="60% - Accent3 2 4 2 2 2 2" xfId="34398" xr:uid="{AE96E76B-4F95-475C-9DC2-CF2F947ABCC1}"/>
    <cellStyle name="60% - Accent3 2 4 2 2 3" xfId="25898" xr:uid="{4229C7D5-BC5B-416E-AC7F-6382DADFD27D}"/>
    <cellStyle name="60% - Accent3 2 4 2 3" xfId="12413" xr:uid="{9BE28CE3-7DDF-4A94-9CFF-6821EFF83C70}"/>
    <cellStyle name="60% - Accent3 2 4 2 3 2" xfId="30238" xr:uid="{7862BF57-4894-44A6-9CCB-3FA98472497D}"/>
    <cellStyle name="60% - Accent3 2 4 2 4" xfId="21738" xr:uid="{3C9C6AE8-D995-4B63-9BA2-806AE10EFEA2}"/>
    <cellStyle name="60% - Accent3 2 4 3" xfId="5910" xr:uid="{6AD76FBC-9C9B-4326-9125-25E856626D4D}"/>
    <cellStyle name="60% - Accent3 2 4 3 2" xfId="14493" xr:uid="{9CD3F581-C1C6-47A1-9EE0-46A63127B468}"/>
    <cellStyle name="60% - Accent3 2 4 3 2 2" xfId="32318" xr:uid="{C7ABD404-C2E9-496E-9D21-78EBCDC6210C}"/>
    <cellStyle name="60% - Accent3 2 4 3 3" xfId="23818" xr:uid="{530332AA-9604-49E5-9A85-98610005B763}"/>
    <cellStyle name="60% - Accent3 2 4 4" xfId="10333" xr:uid="{2CD3F85C-F122-4203-B4FE-04CAA5448E0E}"/>
    <cellStyle name="60% - Accent3 2 4 4 2" xfId="28158" xr:uid="{E339FF74-9E17-4BEA-BE7B-E465BB14ACC4}"/>
    <cellStyle name="60% - Accent3 2 4 5" xfId="19658" xr:uid="{6369475F-AFB8-4B94-A30C-4F638645D3AA}"/>
    <cellStyle name="60% - Accent3 2 5" xfId="2850" xr:uid="{7B336D67-453F-4D6C-A725-C73D5E881D1E}"/>
    <cellStyle name="60% - Accent3 2 5 2" xfId="7010" xr:uid="{A036064E-3DB7-48CD-B568-60C52C2278CB}"/>
    <cellStyle name="60% - Accent3 2 5 2 2" xfId="15593" xr:uid="{E39221B0-FDF4-438B-B601-28C92EBC2027}"/>
    <cellStyle name="60% - Accent3 2 5 2 2 2" xfId="33418" xr:uid="{6A4134FF-5989-4C25-9A35-E4F93F0A2DC6}"/>
    <cellStyle name="60% - Accent3 2 5 2 3" xfId="24918" xr:uid="{0F82094C-8FD8-49ED-A109-4D1421BFFA92}"/>
    <cellStyle name="60% - Accent3 2 5 3" xfId="11433" xr:uid="{BD0950AD-AFC2-4627-9EAD-91FDDF559367}"/>
    <cellStyle name="60% - Accent3 2 5 3 2" xfId="29258" xr:uid="{AEA58950-41E7-44FD-8105-BD43FD10029D}"/>
    <cellStyle name="60% - Accent3 2 5 4" xfId="20758" xr:uid="{7AC67BC0-EC33-48D5-A9EE-A5EB9DE23625}"/>
    <cellStyle name="60% - Accent3 2 6" xfId="4930" xr:uid="{C179D9E2-DF5C-494F-8E72-C307CD588BE7}"/>
    <cellStyle name="60% - Accent3 2 6 2" xfId="13513" xr:uid="{4829B3C6-F4EB-4FE3-8BA8-2C11855ED503}"/>
    <cellStyle name="60% - Accent3 2 6 2 2" xfId="31338" xr:uid="{1FBA6D63-037A-448F-9A12-8DD371AA2FEF}"/>
    <cellStyle name="60% - Accent3 2 6 3" xfId="22838" xr:uid="{26A5535F-094E-433D-AD9B-6518C5E2B90D}"/>
    <cellStyle name="60% - Accent3 2 7" xfId="9353" xr:uid="{237884B4-2C54-4912-A765-7142CDB2E5E9}"/>
    <cellStyle name="60% - Accent3 2 7 2" xfId="27178" xr:uid="{5CEF82CE-B95F-4CE6-A239-AFB6B7E542EE}"/>
    <cellStyle name="60% - Accent3 2 8" xfId="18678" xr:uid="{DF19BBEF-3970-416B-93ED-B14904BCFDC6}"/>
    <cellStyle name="60% - Accent3 20" xfId="1044" xr:uid="{738B9BC3-5376-4672-8401-EA9B322355BD}"/>
    <cellStyle name="60% - Accent3 20 2" xfId="1650" xr:uid="{9656191B-FAD6-4D2E-884E-C2CEBACEEC27}"/>
    <cellStyle name="60% - Accent3 20 2 2" xfId="2630" xr:uid="{48C9874A-A204-46E9-97D0-ED37626964CC}"/>
    <cellStyle name="60% - Accent3 20 2 2 2" xfId="4710" xr:uid="{568AFBC3-7709-4797-B3DA-BC466B1E880B}"/>
    <cellStyle name="60% - Accent3 20 2 2 2 2" xfId="8870" xr:uid="{30665412-6B2F-49CF-97CE-70AEAEBFBDBE}"/>
    <cellStyle name="60% - Accent3 20 2 2 2 2 2" xfId="17453" xr:uid="{B0DB659F-A22B-4F1C-A86B-E3216FF997FD}"/>
    <cellStyle name="60% - Accent3 20 2 2 2 2 2 2" xfId="35278" xr:uid="{1D0D29FF-F513-4495-8B6B-AA02C1A09911}"/>
    <cellStyle name="60% - Accent3 20 2 2 2 2 3" xfId="26778" xr:uid="{CDB6CD1C-A32D-4AA8-8210-84B8710C4599}"/>
    <cellStyle name="60% - Accent3 20 2 2 2 3" xfId="13293" xr:uid="{D783118A-6A08-4AFB-B6B0-933497F7F17D}"/>
    <cellStyle name="60% - Accent3 20 2 2 2 3 2" xfId="31118" xr:uid="{AC1F6B5E-E0B8-4880-8F27-581B274BB723}"/>
    <cellStyle name="60% - Accent3 20 2 2 2 4" xfId="22618" xr:uid="{B9FE2107-C35E-4935-AA8B-32D4B8CB9DB6}"/>
    <cellStyle name="60% - Accent3 20 2 2 3" xfId="6790" xr:uid="{B829655C-E7DA-46F3-8A4B-62C8218B41E1}"/>
    <cellStyle name="60% - Accent3 20 2 2 3 2" xfId="15373" xr:uid="{65C246D6-7940-45C7-904D-42B42AA6D107}"/>
    <cellStyle name="60% - Accent3 20 2 2 3 2 2" xfId="33198" xr:uid="{721BA4BA-BC8A-4493-A32A-1BB19B3F3D08}"/>
    <cellStyle name="60% - Accent3 20 2 2 3 3" xfId="24698" xr:uid="{FFD91359-5C10-4744-A03A-9948BF330C4B}"/>
    <cellStyle name="60% - Accent3 20 2 2 4" xfId="11213" xr:uid="{6FCBFFD4-7A90-4049-9888-E51A4EC72CF3}"/>
    <cellStyle name="60% - Accent3 20 2 2 4 2" xfId="29038" xr:uid="{8BC9BA3B-1321-405F-9F38-A76226C833C9}"/>
    <cellStyle name="60% - Accent3 20 2 2 5" xfId="20538" xr:uid="{E4ED56B2-FAC4-44D6-B835-8E92BD3D88E6}"/>
    <cellStyle name="60% - Accent3 20 2 3" xfId="3730" xr:uid="{09E1B9F3-11DF-40F9-8B9D-C3186C5FCA45}"/>
    <cellStyle name="60% - Accent3 20 2 3 2" xfId="7890" xr:uid="{B1A954D2-D5F4-4F66-A821-7F9859FD27E6}"/>
    <cellStyle name="60% - Accent3 20 2 3 2 2" xfId="16473" xr:uid="{540D27DD-305B-4BDC-AB6E-0CDC36FC55A8}"/>
    <cellStyle name="60% - Accent3 20 2 3 2 2 2" xfId="34298" xr:uid="{B6CF7C6A-4CA6-4558-9DD3-EAD5994C7824}"/>
    <cellStyle name="60% - Accent3 20 2 3 2 3" xfId="25798" xr:uid="{21B4A6CF-CB7A-41DF-9C75-2CBAF2BBC302}"/>
    <cellStyle name="60% - Accent3 20 2 3 3" xfId="12313" xr:uid="{A6D744F5-4052-43CA-AD3F-2418B6EE5736}"/>
    <cellStyle name="60% - Accent3 20 2 3 3 2" xfId="30138" xr:uid="{CAA76CD6-9258-46E1-8EBF-EB55962166E0}"/>
    <cellStyle name="60% - Accent3 20 2 3 4" xfId="21638" xr:uid="{000D3788-744E-4567-AD16-1B9C5A06D559}"/>
    <cellStyle name="60% - Accent3 20 2 4" xfId="5810" xr:uid="{C0877D3F-CD59-4E27-AC80-0DC826C9444D}"/>
    <cellStyle name="60% - Accent3 20 2 4 2" xfId="14393" xr:uid="{17171DDE-AA22-466C-8710-2A85BC09D1C7}"/>
    <cellStyle name="60% - Accent3 20 2 4 2 2" xfId="32218" xr:uid="{A326D569-4CBC-412C-9B94-7EA5A18C6765}"/>
    <cellStyle name="60% - Accent3 20 2 4 3" xfId="23718" xr:uid="{12CCD644-FA0D-4106-857F-6CB0F5841124}"/>
    <cellStyle name="60% - Accent3 20 2 5" xfId="10233" xr:uid="{4C0FA3FD-FB2B-4FAE-8179-8FA740676A03}"/>
    <cellStyle name="60% - Accent3 20 2 5 2" xfId="28058" xr:uid="{7C6EDD03-F386-4D13-94B2-45B25903060F}"/>
    <cellStyle name="60% - Accent3 20 2 6" xfId="19558" xr:uid="{600AD9C0-BE96-48FB-9E4F-F6EF25BA8D3A}"/>
    <cellStyle name="60% - Accent3 20 3" xfId="2150" xr:uid="{29DCB25F-D86E-4B5D-9A37-C14364F89879}"/>
    <cellStyle name="60% - Accent3 20 3 2" xfId="4230" xr:uid="{BE528FAB-824D-42BA-B426-32433AC41AE0}"/>
    <cellStyle name="60% - Accent3 20 3 2 2" xfId="8390" xr:uid="{A187ED2E-50A8-42F0-AED8-61E251E272E0}"/>
    <cellStyle name="60% - Accent3 20 3 2 2 2" xfId="16973" xr:uid="{9C951F60-864D-4CD0-A559-6BFAC136C4F5}"/>
    <cellStyle name="60% - Accent3 20 3 2 2 2 2" xfId="34798" xr:uid="{E780BB18-7B02-4DE3-9D02-E421E9C37CE9}"/>
    <cellStyle name="60% - Accent3 20 3 2 2 3" xfId="26298" xr:uid="{41B3083F-C552-4574-A7C5-C136D5FD1D66}"/>
    <cellStyle name="60% - Accent3 20 3 2 3" xfId="12813" xr:uid="{7A7E418D-A22D-448C-A88B-0BF179D404B2}"/>
    <cellStyle name="60% - Accent3 20 3 2 3 2" xfId="30638" xr:uid="{32F3CFFA-86CD-4093-973F-778EE78FF4BA}"/>
    <cellStyle name="60% - Accent3 20 3 2 4" xfId="22138" xr:uid="{E0283114-06DB-423B-93C1-92797CE677A1}"/>
    <cellStyle name="60% - Accent3 20 3 3" xfId="6310" xr:uid="{EA4A083E-739B-49C2-9D9E-C8DDA752340F}"/>
    <cellStyle name="60% - Accent3 20 3 3 2" xfId="14893" xr:uid="{904FDBB1-970D-4BB5-8D34-B487EE983822}"/>
    <cellStyle name="60% - Accent3 20 3 3 2 2" xfId="32718" xr:uid="{9DCB8371-572A-4378-A942-98CB95E7B567}"/>
    <cellStyle name="60% - Accent3 20 3 3 3" xfId="24218" xr:uid="{EF6133E5-9007-4CEB-B351-A7C6F21B2DD3}"/>
    <cellStyle name="60% - Accent3 20 3 4" xfId="10733" xr:uid="{FBAE28BE-2198-4344-8CD4-D8E1659A05BB}"/>
    <cellStyle name="60% - Accent3 20 3 4 2" xfId="28558" xr:uid="{339A9541-D56D-4815-803A-1307CC1EEE6C}"/>
    <cellStyle name="60% - Accent3 20 3 5" xfId="20058" xr:uid="{F27F9DAE-6CAE-44ED-910A-150A5D060D47}"/>
    <cellStyle name="60% - Accent3 20 4" xfId="3250" xr:uid="{C0051481-1E4D-4647-9393-779E584B1F32}"/>
    <cellStyle name="60% - Accent3 20 4 2" xfId="7410" xr:uid="{7D95A2C4-2169-4619-A286-DD5B879CF86B}"/>
    <cellStyle name="60% - Accent3 20 4 2 2" xfId="15993" xr:uid="{388A5CB6-EAFB-4728-A97A-B459DCEF43AD}"/>
    <cellStyle name="60% - Accent3 20 4 2 2 2" xfId="33818" xr:uid="{BD32C364-9A5A-4F29-89DF-004B545ED941}"/>
    <cellStyle name="60% - Accent3 20 4 2 3" xfId="25318" xr:uid="{AC50ED3C-2BC0-4103-9A69-E8DBA5FAA61F}"/>
    <cellStyle name="60% - Accent3 20 4 3" xfId="11833" xr:uid="{DEEA1DDB-3C28-467A-B8B0-F4459E02C56E}"/>
    <cellStyle name="60% - Accent3 20 4 3 2" xfId="29658" xr:uid="{2C173D4E-6F0E-441E-8086-0C55531C5BBD}"/>
    <cellStyle name="60% - Accent3 20 4 4" xfId="21158" xr:uid="{58E01A8F-39A3-47B9-80A1-431A481AA2CE}"/>
    <cellStyle name="60% - Accent3 20 5" xfId="5330" xr:uid="{DAABD05B-B4C6-4599-B4B4-3888556CD927}"/>
    <cellStyle name="60% - Accent3 20 5 2" xfId="13913" xr:uid="{C05CAF06-59A1-48E2-82DD-E1CD6B942E5A}"/>
    <cellStyle name="60% - Accent3 20 5 2 2" xfId="31738" xr:uid="{3F37567C-84C2-4E52-9595-5490B2461CD6}"/>
    <cellStyle name="60% - Accent3 20 5 3" xfId="23238" xr:uid="{8FD64D4C-B6CB-498B-A1A4-2B7E062379D7}"/>
    <cellStyle name="60% - Accent3 20 6" xfId="9753" xr:uid="{6EE22F85-74B7-40DA-95CF-EA34EDFA4D52}"/>
    <cellStyle name="60% - Accent3 20 6 2" xfId="27578" xr:uid="{8636C4F4-A5B3-4B36-AEC6-3855D3AD4E41}"/>
    <cellStyle name="60% - Accent3 20 7" xfId="19078" xr:uid="{4CE27AA2-1744-4673-8105-702359757833}"/>
    <cellStyle name="60% - Accent3 200" xfId="38139" xr:uid="{74ED5290-101F-4736-998C-541D4F28A5E8}"/>
    <cellStyle name="60% - Accent3 201" xfId="38159" xr:uid="{66D920E5-B47F-4D1D-A54F-4EDD83F8429F}"/>
    <cellStyle name="60% - Accent3 202" xfId="38179" xr:uid="{432FB7FE-98D3-4901-B81B-55FCE6CE98ED}"/>
    <cellStyle name="60% - Accent3 203" xfId="38199" xr:uid="{C3E0A7EC-EE2D-4BB5-882E-55B704868E43}"/>
    <cellStyle name="60% - Accent3 204" xfId="38219" xr:uid="{AA4B3C78-AEB8-474E-BAA9-B361FEDDD6EB}"/>
    <cellStyle name="60% - Accent3 205" xfId="38239" xr:uid="{E151F16D-7D9E-4B4B-AFDA-A9555222FE51}"/>
    <cellStyle name="60% - Accent3 206" xfId="38259" xr:uid="{41607F64-60C9-4133-8B51-E570009D82E1}"/>
    <cellStyle name="60% - Accent3 207" xfId="38279" xr:uid="{8B03E850-7D2E-4925-84DB-88E41914C95E}"/>
    <cellStyle name="60% - Accent3 208" xfId="38299" xr:uid="{D88958F1-D553-4B61-95C1-91FC400FB0E0}"/>
    <cellStyle name="60% - Accent3 209" xfId="38319" xr:uid="{EA82066B-EB62-4FE6-A015-D48F502C6B3D}"/>
    <cellStyle name="60% - Accent3 21" xfId="1064" xr:uid="{07A4B887-298F-451E-8B2D-BD108085D336}"/>
    <cellStyle name="60% - Accent3 21 2" xfId="1670" xr:uid="{143ED151-BE13-45A2-B0C4-40D2D3630B2B}"/>
    <cellStyle name="60% - Accent3 21 2 2" xfId="2650" xr:uid="{FAAB8E42-0843-4A37-9E07-91A1771FC0A6}"/>
    <cellStyle name="60% - Accent3 21 2 2 2" xfId="4730" xr:uid="{922B729C-8269-4897-ABC8-55F6E953610F}"/>
    <cellStyle name="60% - Accent3 21 2 2 2 2" xfId="8890" xr:uid="{AE0577B8-45E8-4184-9EF7-AE8CE44F9482}"/>
    <cellStyle name="60% - Accent3 21 2 2 2 2 2" xfId="17473" xr:uid="{BAED5921-5707-4F1D-971C-6B16909BAB31}"/>
    <cellStyle name="60% - Accent3 21 2 2 2 2 2 2" xfId="35298" xr:uid="{76ABEF59-A0F5-4BE9-AC84-205394AB4053}"/>
    <cellStyle name="60% - Accent3 21 2 2 2 2 3" xfId="26798" xr:uid="{ABC965AB-D7D2-42BC-80D1-108E13AAD186}"/>
    <cellStyle name="60% - Accent3 21 2 2 2 3" xfId="13313" xr:uid="{E798CE26-6F44-416F-BA2F-236120A82740}"/>
    <cellStyle name="60% - Accent3 21 2 2 2 3 2" xfId="31138" xr:uid="{95CE4DDF-AB5A-481B-A778-210D997D165E}"/>
    <cellStyle name="60% - Accent3 21 2 2 2 4" xfId="22638" xr:uid="{5438CE0A-D462-4B6B-A080-A5880E483F29}"/>
    <cellStyle name="60% - Accent3 21 2 2 3" xfId="6810" xr:uid="{88911C09-7784-46C4-8166-B7AE6DD329B9}"/>
    <cellStyle name="60% - Accent3 21 2 2 3 2" xfId="15393" xr:uid="{6BB9A4B6-C996-4908-B390-939D34F0D684}"/>
    <cellStyle name="60% - Accent3 21 2 2 3 2 2" xfId="33218" xr:uid="{56154CB0-AC09-491B-B7A1-4BF8BA678083}"/>
    <cellStyle name="60% - Accent3 21 2 2 3 3" xfId="24718" xr:uid="{F98ABCF9-F0A7-4BB6-86FF-D086E7121143}"/>
    <cellStyle name="60% - Accent3 21 2 2 4" xfId="11233" xr:uid="{12D1700E-2B3A-455A-975E-BADE72ED14EC}"/>
    <cellStyle name="60% - Accent3 21 2 2 4 2" xfId="29058" xr:uid="{53671FFE-AF3F-4C3F-9915-16516F2EAE12}"/>
    <cellStyle name="60% - Accent3 21 2 2 5" xfId="20558" xr:uid="{19982949-873E-436D-9250-A250A845AA25}"/>
    <cellStyle name="60% - Accent3 21 2 3" xfId="3750" xr:uid="{8F1E9339-F899-4F19-ACA6-B3CCC401C288}"/>
    <cellStyle name="60% - Accent3 21 2 3 2" xfId="7910" xr:uid="{A9396EFC-ACF0-4371-B65C-BA1761E97AFC}"/>
    <cellStyle name="60% - Accent3 21 2 3 2 2" xfId="16493" xr:uid="{E4B9F264-4B76-4DA6-8F68-53C9F1015574}"/>
    <cellStyle name="60% - Accent3 21 2 3 2 2 2" xfId="34318" xr:uid="{49FCD57D-0DDA-48BE-A7DB-0E51E696DCD4}"/>
    <cellStyle name="60% - Accent3 21 2 3 2 3" xfId="25818" xr:uid="{103F7DCB-6699-49E6-A96A-95C628B7A2FD}"/>
    <cellStyle name="60% - Accent3 21 2 3 3" xfId="12333" xr:uid="{B5426671-4D0D-4346-921B-7494CFE17B8A}"/>
    <cellStyle name="60% - Accent3 21 2 3 3 2" xfId="30158" xr:uid="{C261014A-D050-4A40-8892-0C48206BC61C}"/>
    <cellStyle name="60% - Accent3 21 2 3 4" xfId="21658" xr:uid="{5827CFBF-8C3F-41BA-9C37-B2678BD8C34B}"/>
    <cellStyle name="60% - Accent3 21 2 4" xfId="5830" xr:uid="{7F1B0285-EC1B-4517-BC19-BE09DC36FA35}"/>
    <cellStyle name="60% - Accent3 21 2 4 2" xfId="14413" xr:uid="{A6DB52EA-8107-4C76-B81E-F4304AAE8062}"/>
    <cellStyle name="60% - Accent3 21 2 4 2 2" xfId="32238" xr:uid="{2C88D859-514E-4768-9D1D-2AFFA9C762F3}"/>
    <cellStyle name="60% - Accent3 21 2 4 3" xfId="23738" xr:uid="{0E1DF1C4-703C-4222-9106-7FB04FBAAB2F}"/>
    <cellStyle name="60% - Accent3 21 2 5" xfId="10253" xr:uid="{64DD6BB6-E8F4-4CC3-AB02-999BE3C41C9F}"/>
    <cellStyle name="60% - Accent3 21 2 5 2" xfId="28078" xr:uid="{01E8C09A-731C-465A-8FC8-7D212B942C31}"/>
    <cellStyle name="60% - Accent3 21 2 6" xfId="19578" xr:uid="{1CDD6823-1B73-46B3-B3B3-F46D530AC73C}"/>
    <cellStyle name="60% - Accent3 21 3" xfId="2170" xr:uid="{E7C6F9CD-B240-4841-AE0F-3BAFF0D2D87A}"/>
    <cellStyle name="60% - Accent3 21 3 2" xfId="4250" xr:uid="{B1E18546-6A72-4778-B1AE-3694ED30C530}"/>
    <cellStyle name="60% - Accent3 21 3 2 2" xfId="8410" xr:uid="{797F5848-66FE-4E53-A6CD-F7F06DAD8737}"/>
    <cellStyle name="60% - Accent3 21 3 2 2 2" xfId="16993" xr:uid="{0E8ED788-F2D5-422C-AC21-56DC658B2370}"/>
    <cellStyle name="60% - Accent3 21 3 2 2 2 2" xfId="34818" xr:uid="{3296DDB2-994D-4E3B-B92B-920FABCBC262}"/>
    <cellStyle name="60% - Accent3 21 3 2 2 3" xfId="26318" xr:uid="{8D7C89FD-A8FC-43CC-BE9F-7843CFFA52EA}"/>
    <cellStyle name="60% - Accent3 21 3 2 3" xfId="12833" xr:uid="{02175DBF-B97E-44F5-A956-27AF1796638B}"/>
    <cellStyle name="60% - Accent3 21 3 2 3 2" xfId="30658" xr:uid="{8C6DDB14-38E9-431E-A928-7ABDB5EC29CF}"/>
    <cellStyle name="60% - Accent3 21 3 2 4" xfId="22158" xr:uid="{9EBE28B0-B213-4E1B-9FE4-B9069ED37E3B}"/>
    <cellStyle name="60% - Accent3 21 3 3" xfId="6330" xr:uid="{EBBA88A9-7B3E-47E0-A135-394AFC999392}"/>
    <cellStyle name="60% - Accent3 21 3 3 2" xfId="14913" xr:uid="{D4EA6E33-D2C9-4B62-9994-F09D88AECBA2}"/>
    <cellStyle name="60% - Accent3 21 3 3 2 2" xfId="32738" xr:uid="{92D145F0-3366-45B3-9B81-BEBE1463FAEB}"/>
    <cellStyle name="60% - Accent3 21 3 3 3" xfId="24238" xr:uid="{45E44D9D-BF6E-4F54-9D86-2B84C2545489}"/>
    <cellStyle name="60% - Accent3 21 3 4" xfId="10753" xr:uid="{CF6FCA51-25DB-4383-9A72-60F4282E0BFA}"/>
    <cellStyle name="60% - Accent3 21 3 4 2" xfId="28578" xr:uid="{9AF0F508-62FD-4B16-85D9-87EDF3DF3B2E}"/>
    <cellStyle name="60% - Accent3 21 3 5" xfId="20078" xr:uid="{C7D1280F-1EE3-4ADD-824C-C72F5ECFAB42}"/>
    <cellStyle name="60% - Accent3 21 4" xfId="3270" xr:uid="{C6FEB17B-F52C-4C6B-B3A7-29744CE1ED5F}"/>
    <cellStyle name="60% - Accent3 21 4 2" xfId="7430" xr:uid="{8AB9DB54-F58C-4F00-BD9D-2A78F0F6E1DB}"/>
    <cellStyle name="60% - Accent3 21 4 2 2" xfId="16013" xr:uid="{17BAE92D-7CED-409B-88F0-5A0908AE6929}"/>
    <cellStyle name="60% - Accent3 21 4 2 2 2" xfId="33838" xr:uid="{9003C696-0FD3-4BAA-A8EF-5CAA7BB6C1CB}"/>
    <cellStyle name="60% - Accent3 21 4 2 3" xfId="25338" xr:uid="{292656CE-5F4F-4731-BD2C-772DF37E15A6}"/>
    <cellStyle name="60% - Accent3 21 4 3" xfId="11853" xr:uid="{2B8FCF59-6E28-4950-AE73-A65EB71D37B7}"/>
    <cellStyle name="60% - Accent3 21 4 3 2" xfId="29678" xr:uid="{82EB0200-DF31-4315-82E0-2BC997BAC3A2}"/>
    <cellStyle name="60% - Accent3 21 4 4" xfId="21178" xr:uid="{B8DA5E72-3674-454E-95CB-19D49D4113CE}"/>
    <cellStyle name="60% - Accent3 21 5" xfId="5350" xr:uid="{60A3AB9C-E93F-407C-84C9-D8734134B1FA}"/>
    <cellStyle name="60% - Accent3 21 5 2" xfId="13933" xr:uid="{2EB83845-A5ED-4412-BA20-AAF1E32E2BE4}"/>
    <cellStyle name="60% - Accent3 21 5 2 2" xfId="31758" xr:uid="{B669F314-D327-43FA-8DD9-0D0D234CAF57}"/>
    <cellStyle name="60% - Accent3 21 5 3" xfId="23258" xr:uid="{22122B76-ECB6-4D32-BB97-DA341F397A92}"/>
    <cellStyle name="60% - Accent3 21 6" xfId="9773" xr:uid="{18C7D2F1-A315-410F-99C6-53080674348E}"/>
    <cellStyle name="60% - Accent3 21 6 2" xfId="27598" xr:uid="{DDC3373B-5E1E-416C-B432-16E17A66E6ED}"/>
    <cellStyle name="60% - Accent3 21 7" xfId="19098" xr:uid="{4A39CB6A-D789-4642-963B-509576B0D102}"/>
    <cellStyle name="60% - Accent3 210" xfId="38339" xr:uid="{759A0D4D-D48F-408E-9D61-7EC1FD53F510}"/>
    <cellStyle name="60% - Accent3 211" xfId="38359" xr:uid="{0756167C-FC50-47A4-A563-7C38A5654025}"/>
    <cellStyle name="60% - Accent3 212" xfId="38379" xr:uid="{C8C064FC-AF48-4040-BDBF-93B12EADECA4}"/>
    <cellStyle name="60% - Accent3 213" xfId="38399" xr:uid="{1977FF3F-1B7B-41EF-A2D1-6EA7A7F759EE}"/>
    <cellStyle name="60% - Accent3 214" xfId="38419" xr:uid="{80BADAD2-0AF2-4026-BEE3-763BC02EBADC}"/>
    <cellStyle name="60% - Accent3 215" xfId="38439" xr:uid="{4207D117-2A4E-4581-B329-380BA8B9C8E2}"/>
    <cellStyle name="60% - Accent3 216" xfId="38459" xr:uid="{5A6D12CA-7A11-4EF6-96DE-A9CBEDC133D1}"/>
    <cellStyle name="60% - Accent3 217" xfId="38479" xr:uid="{7539A6E4-AAC6-4C54-B1B1-5801A40D3050}"/>
    <cellStyle name="60% - Accent3 218" xfId="38499" xr:uid="{56B8FB1D-E081-41AC-9C92-5DCE0B582C3B}"/>
    <cellStyle name="60% - Accent3 219" xfId="38519" xr:uid="{76D8CCD5-68C3-46CE-AAB8-3DD4F40C5BE2}"/>
    <cellStyle name="60% - Accent3 22" xfId="1084" xr:uid="{C6EFBE46-02B9-456B-BDD2-00EE901FE412}"/>
    <cellStyle name="60% - Accent3 22 2" xfId="1690" xr:uid="{F519531E-FA4C-447A-AD73-5DD68688D98B}"/>
    <cellStyle name="60% - Accent3 22 2 2" xfId="2670" xr:uid="{788E9D87-8F5E-4AF7-8A6F-B5DBFA90FBA4}"/>
    <cellStyle name="60% - Accent3 22 2 2 2" xfId="4750" xr:uid="{6D67A94A-20E6-4F4D-BF36-D9B16FBA4C5F}"/>
    <cellStyle name="60% - Accent3 22 2 2 2 2" xfId="8910" xr:uid="{1286E277-3D39-4EFF-898B-1FF3C468C814}"/>
    <cellStyle name="60% - Accent3 22 2 2 2 2 2" xfId="17493" xr:uid="{F04BF0FF-ED33-415A-93F4-C65C2C43E2C8}"/>
    <cellStyle name="60% - Accent3 22 2 2 2 2 2 2" xfId="35318" xr:uid="{A99A8055-525C-4ED8-A459-54D8C14907EC}"/>
    <cellStyle name="60% - Accent3 22 2 2 2 2 3" xfId="26818" xr:uid="{F4B28A6B-EA51-4BAB-B858-BF468C85022D}"/>
    <cellStyle name="60% - Accent3 22 2 2 2 3" xfId="13333" xr:uid="{087363DD-5412-4B3F-AF88-2CDA6DF24CC1}"/>
    <cellStyle name="60% - Accent3 22 2 2 2 3 2" xfId="31158" xr:uid="{041F7FCA-3D74-4896-A8BF-8A2387EE22DC}"/>
    <cellStyle name="60% - Accent3 22 2 2 2 4" xfId="22658" xr:uid="{2F18B15C-CDCB-40E9-818F-6932BF2962A5}"/>
    <cellStyle name="60% - Accent3 22 2 2 3" xfId="6830" xr:uid="{9075F5CA-6915-4B3B-90F8-6F724646FF2E}"/>
    <cellStyle name="60% - Accent3 22 2 2 3 2" xfId="15413" xr:uid="{E4E237E6-776A-46CA-8F9D-E3B5278F815C}"/>
    <cellStyle name="60% - Accent3 22 2 2 3 2 2" xfId="33238" xr:uid="{AD1CC896-4DC2-4B23-B4D0-2C67549BF144}"/>
    <cellStyle name="60% - Accent3 22 2 2 3 3" xfId="24738" xr:uid="{FC584E23-B385-4EDF-B3FE-543D25EA5AC6}"/>
    <cellStyle name="60% - Accent3 22 2 2 4" xfId="11253" xr:uid="{E56FAD47-3209-4F65-A32A-2F4BF63D858C}"/>
    <cellStyle name="60% - Accent3 22 2 2 4 2" xfId="29078" xr:uid="{6F38BAE1-062F-42A3-A677-A9BEEEC4E39D}"/>
    <cellStyle name="60% - Accent3 22 2 2 5" xfId="20578" xr:uid="{4CE988F7-3F0B-4403-9A4F-FC345439F617}"/>
    <cellStyle name="60% - Accent3 22 2 3" xfId="3770" xr:uid="{369E07D3-657D-4E7C-B719-BB355995546A}"/>
    <cellStyle name="60% - Accent3 22 2 3 2" xfId="7930" xr:uid="{CDD01E0F-3DC7-4382-AD65-38763CE4A7B6}"/>
    <cellStyle name="60% - Accent3 22 2 3 2 2" xfId="16513" xr:uid="{D711045C-ED6E-4F96-BB35-98CB909D0042}"/>
    <cellStyle name="60% - Accent3 22 2 3 2 2 2" xfId="34338" xr:uid="{6C76F5AD-9934-4417-BA4E-FD19CE064E3E}"/>
    <cellStyle name="60% - Accent3 22 2 3 2 3" xfId="25838" xr:uid="{177E8D67-FBCA-4F3E-88D9-EB21413FB1C8}"/>
    <cellStyle name="60% - Accent3 22 2 3 3" xfId="12353" xr:uid="{1C192D60-2CFA-4BCF-AEBD-CA907B70D404}"/>
    <cellStyle name="60% - Accent3 22 2 3 3 2" xfId="30178" xr:uid="{7A5241D0-E38B-495A-9D1B-3080278C11D6}"/>
    <cellStyle name="60% - Accent3 22 2 3 4" xfId="21678" xr:uid="{6D090548-2C31-45D8-8601-709D6E96D22F}"/>
    <cellStyle name="60% - Accent3 22 2 4" xfId="5850" xr:uid="{ECAF75D7-9F8C-4943-A30A-5CD71E8C35B3}"/>
    <cellStyle name="60% - Accent3 22 2 4 2" xfId="14433" xr:uid="{79F0543A-4605-4F69-9754-F022EA4C062F}"/>
    <cellStyle name="60% - Accent3 22 2 4 2 2" xfId="32258" xr:uid="{065AFC82-5E8C-43D9-BC07-69FBB2EC2B19}"/>
    <cellStyle name="60% - Accent3 22 2 4 3" xfId="23758" xr:uid="{30A8696C-F40A-4AF1-9CB6-09435EA5A48D}"/>
    <cellStyle name="60% - Accent3 22 2 5" xfId="10273" xr:uid="{F44D4EF6-E2B2-4986-B5D5-246FCF47A179}"/>
    <cellStyle name="60% - Accent3 22 2 5 2" xfId="28098" xr:uid="{40DFFBB2-129E-45A0-B3A9-22B188D585B5}"/>
    <cellStyle name="60% - Accent3 22 2 6" xfId="19598" xr:uid="{057C3B95-BB2D-4494-B3E5-4B93CE7DD2FF}"/>
    <cellStyle name="60% - Accent3 22 3" xfId="2190" xr:uid="{8CBE15AA-611C-4C78-AE92-983AD7CAC571}"/>
    <cellStyle name="60% - Accent3 22 3 2" xfId="4270" xr:uid="{8541C760-EFE7-4BF9-9EEE-3A4C669F67D5}"/>
    <cellStyle name="60% - Accent3 22 3 2 2" xfId="8430" xr:uid="{511CFDB1-48DC-43C0-BC49-D01377600E19}"/>
    <cellStyle name="60% - Accent3 22 3 2 2 2" xfId="17013" xr:uid="{F51C7B71-B9AA-4131-89C0-7BA1D580923F}"/>
    <cellStyle name="60% - Accent3 22 3 2 2 2 2" xfId="34838" xr:uid="{106D7925-5925-4577-BA8C-843B3E5F95AA}"/>
    <cellStyle name="60% - Accent3 22 3 2 2 3" xfId="26338" xr:uid="{1977FAE8-8580-4DC6-A816-6C806DAF37C7}"/>
    <cellStyle name="60% - Accent3 22 3 2 3" xfId="12853" xr:uid="{7E52A090-5E0E-4DB5-BCBD-847C010E9954}"/>
    <cellStyle name="60% - Accent3 22 3 2 3 2" xfId="30678" xr:uid="{98983C39-8013-4BEA-A53E-18C3C2D4BFD3}"/>
    <cellStyle name="60% - Accent3 22 3 2 4" xfId="22178" xr:uid="{C20FDDCA-77F0-4B3D-9559-C80679995BFF}"/>
    <cellStyle name="60% - Accent3 22 3 3" xfId="6350" xr:uid="{E7A1EB4E-292C-4973-BC5D-BDDC273A7665}"/>
    <cellStyle name="60% - Accent3 22 3 3 2" xfId="14933" xr:uid="{06EB5ADE-B066-480D-9A24-6B356B8DB36F}"/>
    <cellStyle name="60% - Accent3 22 3 3 2 2" xfId="32758" xr:uid="{4819E024-3D35-440E-ACFD-DBAAA2B9685F}"/>
    <cellStyle name="60% - Accent3 22 3 3 3" xfId="24258" xr:uid="{E41AC348-BB9B-4D5C-A02D-1ECEF9CC7A40}"/>
    <cellStyle name="60% - Accent3 22 3 4" xfId="10773" xr:uid="{6971CF6F-0596-4ED5-A244-954DBA768DFC}"/>
    <cellStyle name="60% - Accent3 22 3 4 2" xfId="28598" xr:uid="{0514C52D-8AAC-42D1-B0DD-D80A240E39C1}"/>
    <cellStyle name="60% - Accent3 22 3 5" xfId="20098" xr:uid="{37D3E6B5-65F0-44A1-974B-9FC647E32428}"/>
    <cellStyle name="60% - Accent3 22 4" xfId="3290" xr:uid="{85C5190B-3544-449C-A90E-0935A51995EA}"/>
    <cellStyle name="60% - Accent3 22 4 2" xfId="7450" xr:uid="{B7840470-5EF1-49E9-A9B8-1EA79EF6BDC5}"/>
    <cellStyle name="60% - Accent3 22 4 2 2" xfId="16033" xr:uid="{546511E4-3C99-4DB3-B627-399E6E7353B0}"/>
    <cellStyle name="60% - Accent3 22 4 2 2 2" xfId="33858" xr:uid="{327FFCC9-3C67-4A09-8930-774213E6F151}"/>
    <cellStyle name="60% - Accent3 22 4 2 3" xfId="25358" xr:uid="{7E8D95E3-3561-4CC9-B5A1-986A15B345C4}"/>
    <cellStyle name="60% - Accent3 22 4 3" xfId="11873" xr:uid="{1EC94AD8-5997-413F-ACD0-4DDDDBD75DD0}"/>
    <cellStyle name="60% - Accent3 22 4 3 2" xfId="29698" xr:uid="{B24AD342-9AE8-4FCE-A997-122F2B8A52B9}"/>
    <cellStyle name="60% - Accent3 22 4 4" xfId="21198" xr:uid="{D07C5762-FB5E-4DF9-BFCD-56325C94E9B3}"/>
    <cellStyle name="60% - Accent3 22 5" xfId="5370" xr:uid="{C9751C20-BF6D-4365-8F68-1E78B99E099A}"/>
    <cellStyle name="60% - Accent3 22 5 2" xfId="13953" xr:uid="{A82C1252-C6FC-4B7A-B69D-39328CBE46E5}"/>
    <cellStyle name="60% - Accent3 22 5 2 2" xfId="31778" xr:uid="{3D3BB2BA-5933-4D46-BCBD-7B9E6B7D2CDB}"/>
    <cellStyle name="60% - Accent3 22 5 3" xfId="23278" xr:uid="{D513FD20-AD17-4D33-9456-4651108727C8}"/>
    <cellStyle name="60% - Accent3 22 6" xfId="9793" xr:uid="{20581406-957D-4EA3-AE0C-64307B43D86D}"/>
    <cellStyle name="60% - Accent3 22 6 2" xfId="27618" xr:uid="{D1F89B33-9CB9-4468-9736-C84318793E7C}"/>
    <cellStyle name="60% - Accent3 22 7" xfId="19118" xr:uid="{F7367BA5-CCC5-4115-A354-B89C5FB847D8}"/>
    <cellStyle name="60% - Accent3 220" xfId="38539" xr:uid="{A58EE34F-E027-4656-B481-9AAED0CBD4F4}"/>
    <cellStyle name="60% - Accent3 221" xfId="38559" xr:uid="{14060E8C-DF1D-4F43-9B47-C335A0B48A5F}"/>
    <cellStyle name="60% - Accent3 222" xfId="38579" xr:uid="{FDE6C9C8-B85A-4898-9F11-DD4C3CAC19B1}"/>
    <cellStyle name="60% - Accent3 223" xfId="38599" xr:uid="{6B73F3FF-741B-4C6A-8EB7-EDC102F84532}"/>
    <cellStyle name="60% - Accent3 224" xfId="38619" xr:uid="{50619E34-C0C9-4B70-944A-60AB1D2346B2}"/>
    <cellStyle name="60% - Accent3 225" xfId="38639" xr:uid="{3BF5C7BB-EC80-4958-8330-86C97EE09C91}"/>
    <cellStyle name="60% - Accent3 226" xfId="38659" xr:uid="{6F76BBBB-727A-4A86-9C7C-547448E9B0F3}"/>
    <cellStyle name="60% - Accent3 227" xfId="38679" xr:uid="{EE2E94A4-4E17-4811-9936-57488CD75C2A}"/>
    <cellStyle name="60% - Accent3 228" xfId="38699" xr:uid="{30E510DD-EE06-49FB-8AE9-4109C244F85F}"/>
    <cellStyle name="60% - Accent3 229" xfId="38719" xr:uid="{CCE1574C-E6A3-42F2-932D-E801FC5AD5B4}"/>
    <cellStyle name="60% - Accent3 23" xfId="1104" xr:uid="{DDF0190A-9A12-454F-B083-8A7168CE7623}"/>
    <cellStyle name="60% - Accent3 23 2" xfId="1710" xr:uid="{109DBDB4-EF13-4F03-AA10-438A79191B12}"/>
    <cellStyle name="60% - Accent3 23 2 2" xfId="2690" xr:uid="{99F84594-8E61-49E9-8D4C-69E010B828A2}"/>
    <cellStyle name="60% - Accent3 23 2 2 2" xfId="4770" xr:uid="{60A9EE0C-9592-40D8-8BF9-6B690B710C82}"/>
    <cellStyle name="60% - Accent3 23 2 2 2 2" xfId="8930" xr:uid="{FE957BC6-18B8-4F7F-AA91-BB1DCCF9DCEC}"/>
    <cellStyle name="60% - Accent3 23 2 2 2 2 2" xfId="17513" xr:uid="{C0775C85-65F7-4488-B81D-6665BF3255ED}"/>
    <cellStyle name="60% - Accent3 23 2 2 2 2 2 2" xfId="35338" xr:uid="{72C53D7D-7ECC-4E39-8666-C236C2B7DE2F}"/>
    <cellStyle name="60% - Accent3 23 2 2 2 2 3" xfId="26838" xr:uid="{18358278-6871-4F77-9CC3-A77FACAC23E5}"/>
    <cellStyle name="60% - Accent3 23 2 2 2 3" xfId="13353" xr:uid="{4A359A65-59CB-48F1-968F-90DA7ADDDCA7}"/>
    <cellStyle name="60% - Accent3 23 2 2 2 3 2" xfId="31178" xr:uid="{A53AFFB6-9914-4F3B-8A90-487BD3837658}"/>
    <cellStyle name="60% - Accent3 23 2 2 2 4" xfId="22678" xr:uid="{81CA9C2A-C451-4361-AC1F-42F41FC5DD07}"/>
    <cellStyle name="60% - Accent3 23 2 2 3" xfId="6850" xr:uid="{65D04090-63F9-4AD0-A44F-EE1105AB5548}"/>
    <cellStyle name="60% - Accent3 23 2 2 3 2" xfId="15433" xr:uid="{231E4959-D0AE-4969-B038-12C08561C15E}"/>
    <cellStyle name="60% - Accent3 23 2 2 3 2 2" xfId="33258" xr:uid="{19F97071-3336-402C-9AB7-0473CD7D56A7}"/>
    <cellStyle name="60% - Accent3 23 2 2 3 3" xfId="24758" xr:uid="{45FD3DAE-13C1-4827-B43F-A6A37FD46FB6}"/>
    <cellStyle name="60% - Accent3 23 2 2 4" xfId="11273" xr:uid="{D751B7E8-1ADF-4C4C-B367-EB918192A35F}"/>
    <cellStyle name="60% - Accent3 23 2 2 4 2" xfId="29098" xr:uid="{6569E1E5-A14B-4231-8BA5-844BD88F38F2}"/>
    <cellStyle name="60% - Accent3 23 2 2 5" xfId="20598" xr:uid="{450CB5DA-68A7-4F5B-BFCC-6082C9CDB987}"/>
    <cellStyle name="60% - Accent3 23 2 3" xfId="3790" xr:uid="{E975298D-526F-46BC-A3D2-A416547B5D62}"/>
    <cellStyle name="60% - Accent3 23 2 3 2" xfId="7950" xr:uid="{4BC10E69-4F92-422C-B1A9-6D8E7524194A}"/>
    <cellStyle name="60% - Accent3 23 2 3 2 2" xfId="16533" xr:uid="{6AA7C4B9-C475-4C3D-B991-0CDA3D0D443E}"/>
    <cellStyle name="60% - Accent3 23 2 3 2 2 2" xfId="34358" xr:uid="{2218ECC9-47B9-4557-AAE4-3AB0775A1055}"/>
    <cellStyle name="60% - Accent3 23 2 3 2 3" xfId="25858" xr:uid="{CECDD0FE-0825-446C-9817-E9B034B7F83C}"/>
    <cellStyle name="60% - Accent3 23 2 3 3" xfId="12373" xr:uid="{AEDE551A-1F9B-4BCD-9851-F7DED0BF12C2}"/>
    <cellStyle name="60% - Accent3 23 2 3 3 2" xfId="30198" xr:uid="{4A78B5C2-D2DA-4642-9963-FD4A4CA625F7}"/>
    <cellStyle name="60% - Accent3 23 2 3 4" xfId="21698" xr:uid="{00D63AA3-20A2-4215-93A8-36C405D03F6C}"/>
    <cellStyle name="60% - Accent3 23 2 4" xfId="5870" xr:uid="{B6AEABB5-0B1E-489D-837D-09C02590C41E}"/>
    <cellStyle name="60% - Accent3 23 2 4 2" xfId="14453" xr:uid="{51E1F7C8-947E-4286-82BB-00DA3F8573F8}"/>
    <cellStyle name="60% - Accent3 23 2 4 2 2" xfId="32278" xr:uid="{E68138FF-67C7-4BD7-BFCE-1D657CFDE744}"/>
    <cellStyle name="60% - Accent3 23 2 4 3" xfId="23778" xr:uid="{C72CA80A-9D88-420B-A9DC-2FB45836354F}"/>
    <cellStyle name="60% - Accent3 23 2 5" xfId="10293" xr:uid="{E7BCFD9E-5A70-4A61-89B0-1FCEB8258AAC}"/>
    <cellStyle name="60% - Accent3 23 2 5 2" xfId="28118" xr:uid="{124AF59A-A1EC-4189-AD65-AC273D3728F4}"/>
    <cellStyle name="60% - Accent3 23 2 6" xfId="19618" xr:uid="{23C37828-0632-47B8-9D27-95C5FACBD8B1}"/>
    <cellStyle name="60% - Accent3 23 3" xfId="2210" xr:uid="{52F0174A-0D9F-4B98-9186-A4B9D91E0A2D}"/>
    <cellStyle name="60% - Accent3 23 3 2" xfId="4290" xr:uid="{54C21608-0FF4-4014-95DD-1E06393EC58D}"/>
    <cellStyle name="60% - Accent3 23 3 2 2" xfId="8450" xr:uid="{0EE328E0-FC5C-45A3-AFDE-719279C32823}"/>
    <cellStyle name="60% - Accent3 23 3 2 2 2" xfId="17033" xr:uid="{7D62EE2A-0BDC-4C27-9876-23DA0EE76023}"/>
    <cellStyle name="60% - Accent3 23 3 2 2 2 2" xfId="34858" xr:uid="{D5C8F280-A842-43FE-B497-04AE5E344925}"/>
    <cellStyle name="60% - Accent3 23 3 2 2 3" xfId="26358" xr:uid="{D466E07F-5719-470E-959C-DF538791712A}"/>
    <cellStyle name="60% - Accent3 23 3 2 3" xfId="12873" xr:uid="{2D007F52-7EB6-446D-B06A-9EAD425ADF94}"/>
    <cellStyle name="60% - Accent3 23 3 2 3 2" xfId="30698" xr:uid="{94365A11-609A-4872-9653-640DF95C5A58}"/>
    <cellStyle name="60% - Accent3 23 3 2 4" xfId="22198" xr:uid="{BF452F57-6C27-46DE-AC86-1EC7411532C1}"/>
    <cellStyle name="60% - Accent3 23 3 3" xfId="6370" xr:uid="{E732EC80-0F3C-4B1A-A93A-5FCB1FAE23C6}"/>
    <cellStyle name="60% - Accent3 23 3 3 2" xfId="14953" xr:uid="{4F82A729-8148-44FF-ACF0-0BC0C1DC611B}"/>
    <cellStyle name="60% - Accent3 23 3 3 2 2" xfId="32778" xr:uid="{47436BA3-AE20-44C1-84CC-B2EC2C5743E7}"/>
    <cellStyle name="60% - Accent3 23 3 3 3" xfId="24278" xr:uid="{053F99E0-2BCA-4F75-A255-7D29A2CEBE0A}"/>
    <cellStyle name="60% - Accent3 23 3 4" xfId="10793" xr:uid="{F98446E4-2AAE-456C-9FEC-889B8C2C0CC2}"/>
    <cellStyle name="60% - Accent3 23 3 4 2" xfId="28618" xr:uid="{A0B5F068-674E-498A-B1CF-E3B95281DD28}"/>
    <cellStyle name="60% - Accent3 23 3 5" xfId="20118" xr:uid="{13BD27AF-69A6-484D-A866-5E5BD296063D}"/>
    <cellStyle name="60% - Accent3 23 4" xfId="3310" xr:uid="{5C91E89F-C682-4E7B-855A-FA7457AF6345}"/>
    <cellStyle name="60% - Accent3 23 4 2" xfId="7470" xr:uid="{E7C33A72-7AC5-4E9D-B5B6-CF2B738AECC3}"/>
    <cellStyle name="60% - Accent3 23 4 2 2" xfId="16053" xr:uid="{3F7E0BFB-5C39-44BD-A8AB-A11F01162E14}"/>
    <cellStyle name="60% - Accent3 23 4 2 2 2" xfId="33878" xr:uid="{41BECACE-3EDE-4867-85A4-AD3D75DB3806}"/>
    <cellStyle name="60% - Accent3 23 4 2 3" xfId="25378" xr:uid="{7B3D0CD3-E17F-4A73-91B9-49EF02576506}"/>
    <cellStyle name="60% - Accent3 23 4 3" xfId="11893" xr:uid="{035DD466-E254-4DCD-9C44-D4DBD8AEAA74}"/>
    <cellStyle name="60% - Accent3 23 4 3 2" xfId="29718" xr:uid="{C662B544-3D5E-4411-9D93-B6EAE3875630}"/>
    <cellStyle name="60% - Accent3 23 4 4" xfId="21218" xr:uid="{1A91E3D4-BE31-4C43-8E0B-D396EE44D52A}"/>
    <cellStyle name="60% - Accent3 23 5" xfId="5390" xr:uid="{2482B442-8346-4893-AAD7-FFF71D4E6604}"/>
    <cellStyle name="60% - Accent3 23 5 2" xfId="13973" xr:uid="{1DC1F664-8A3A-4197-AD0C-19970BE0EFFB}"/>
    <cellStyle name="60% - Accent3 23 5 2 2" xfId="31798" xr:uid="{A9082049-7E7A-4125-B9F6-C852A5588C10}"/>
    <cellStyle name="60% - Accent3 23 5 3" xfId="23298" xr:uid="{AB5206F4-D6F8-4030-A8E1-0E3D1482F6DD}"/>
    <cellStyle name="60% - Accent3 23 6" xfId="9813" xr:uid="{FE2AD162-B179-46D8-BF78-0E5172EE5FA4}"/>
    <cellStyle name="60% - Accent3 23 6 2" xfId="27638" xr:uid="{1D32E7DB-036E-4CBE-A8CF-276285C9C30A}"/>
    <cellStyle name="60% - Accent3 23 7" xfId="19138" xr:uid="{6E1005D0-EF26-4996-96A3-C19B63DC8C2D}"/>
    <cellStyle name="60% - Accent3 230" xfId="38739" xr:uid="{A790B76C-419A-43B0-AB96-CB8A52E288E5}"/>
    <cellStyle name="60% - Accent3 231" xfId="38759" xr:uid="{8B318BE2-CD0E-4B8C-A556-1DA4ADE4CDF5}"/>
    <cellStyle name="60% - Accent3 232" xfId="38779" xr:uid="{EB85E759-2DAE-4C3A-BBCE-E9A17428B505}"/>
    <cellStyle name="60% - Accent3 233" xfId="38799" xr:uid="{E35C73F1-6BFA-4A67-BCD9-A49B14D55DAB}"/>
    <cellStyle name="60% - Accent3 234" xfId="38819" xr:uid="{77BCB870-45BE-4200-AA23-CE9A30CD62F5}"/>
    <cellStyle name="60% - Accent3 235" xfId="38839" xr:uid="{8C1BDDB8-AAA9-4C87-9EFB-C4C4C752A7C4}"/>
    <cellStyle name="60% - Accent3 236" xfId="38859" xr:uid="{E1031251-3AEF-42D9-B166-8B5489840452}"/>
    <cellStyle name="60% - Accent3 237" xfId="38879" xr:uid="{B6C6E872-7C3D-4CFD-B58A-8B71D63EB401}"/>
    <cellStyle name="60% - Accent3 238" xfId="38899" xr:uid="{4D776255-7E0C-473F-9864-0E30D244D12F}"/>
    <cellStyle name="60% - Accent3 239" xfId="38919" xr:uid="{B9EA01B9-F0F5-4DA4-84C2-8429B688C8E4}"/>
    <cellStyle name="60% - Accent3 24" xfId="1730" xr:uid="{451AB1E5-DB88-47EB-9F15-2E1C49C65052}"/>
    <cellStyle name="60% - Accent3 24 2" xfId="2710" xr:uid="{5F2D0909-C26D-4AE9-BAC7-A73038BB4057}"/>
    <cellStyle name="60% - Accent3 24 2 2" xfId="4790" xr:uid="{C30523F6-4E18-456B-A3F4-F39B6C38352D}"/>
    <cellStyle name="60% - Accent3 24 2 2 2" xfId="8950" xr:uid="{B0A81266-6E32-459F-AC28-F005BD936650}"/>
    <cellStyle name="60% - Accent3 24 2 2 2 2" xfId="17533" xr:uid="{62F30399-F547-45FC-B5CC-390F2464C4E1}"/>
    <cellStyle name="60% - Accent3 24 2 2 2 2 2" xfId="35358" xr:uid="{BADA6923-D38D-4D6E-AC88-81258DCCE85E}"/>
    <cellStyle name="60% - Accent3 24 2 2 2 3" xfId="26858" xr:uid="{B92A8041-C826-46F9-90EA-F306D8ECFD3A}"/>
    <cellStyle name="60% - Accent3 24 2 2 3" xfId="13373" xr:uid="{B7BE55C4-FD44-4DC2-A696-314646452958}"/>
    <cellStyle name="60% - Accent3 24 2 2 3 2" xfId="31198" xr:uid="{A47289C8-8D37-4C7C-AEE7-CAC4644CD801}"/>
    <cellStyle name="60% - Accent3 24 2 2 4" xfId="22698" xr:uid="{DF57C6C5-B8A9-4BF0-AC56-6C7D9F4E5150}"/>
    <cellStyle name="60% - Accent3 24 2 3" xfId="6870" xr:uid="{C91BA976-82C1-451F-9EE4-522E38A61022}"/>
    <cellStyle name="60% - Accent3 24 2 3 2" xfId="15453" xr:uid="{23BED6A3-BA84-48E6-B967-6B91E1B4BC3A}"/>
    <cellStyle name="60% - Accent3 24 2 3 2 2" xfId="33278" xr:uid="{4848839E-3404-462F-8C98-77170693F965}"/>
    <cellStyle name="60% - Accent3 24 2 3 3" xfId="24778" xr:uid="{393F5793-F5C0-4047-ACB5-45ECBD4734B4}"/>
    <cellStyle name="60% - Accent3 24 2 4" xfId="11293" xr:uid="{7CC8ABB4-58CE-41DA-BA98-3E8A38C24AFA}"/>
    <cellStyle name="60% - Accent3 24 2 4 2" xfId="29118" xr:uid="{45090705-1C44-4D81-84B8-557C0DE6FC29}"/>
    <cellStyle name="60% - Accent3 24 2 5" xfId="20618" xr:uid="{FF1F6C1F-FBE6-42D2-A958-8CEC9E1F41B3}"/>
    <cellStyle name="60% - Accent3 24 3" xfId="3810" xr:uid="{FD38C674-9AF9-4FCB-BEDA-5E99FC7828F0}"/>
    <cellStyle name="60% - Accent3 24 3 2" xfId="7970" xr:uid="{9800F4D2-68A1-46BA-A2BA-5AF852128636}"/>
    <cellStyle name="60% - Accent3 24 3 2 2" xfId="16553" xr:uid="{CFB37CE8-F615-40F8-A1A2-DB89231665AA}"/>
    <cellStyle name="60% - Accent3 24 3 2 2 2" xfId="34378" xr:uid="{5ADFA1C9-0DAE-45C2-8A31-B06CB427DCEE}"/>
    <cellStyle name="60% - Accent3 24 3 2 3" xfId="25878" xr:uid="{3635D141-D3FA-417A-B98D-A354C9F5D9BF}"/>
    <cellStyle name="60% - Accent3 24 3 3" xfId="12393" xr:uid="{D220CB49-6BAD-49B1-8BA9-A34FB50363E6}"/>
    <cellStyle name="60% - Accent3 24 3 3 2" xfId="30218" xr:uid="{587423EE-B8C3-4FBA-BC79-0F7D79C82E83}"/>
    <cellStyle name="60% - Accent3 24 3 4" xfId="21718" xr:uid="{BC524A6B-5F15-48A3-9CA7-6EA4A9B32AA5}"/>
    <cellStyle name="60% - Accent3 24 4" xfId="5890" xr:uid="{1E7A0D81-79F9-44BA-98E3-7939AC5C8F60}"/>
    <cellStyle name="60% - Accent3 24 4 2" xfId="14473" xr:uid="{796DC6D7-DA4B-44FB-A1BA-2D0C7AFEB5A2}"/>
    <cellStyle name="60% - Accent3 24 4 2 2" xfId="32298" xr:uid="{E99B623D-92A7-4DF7-A269-B95A7341FD9E}"/>
    <cellStyle name="60% - Accent3 24 4 3" xfId="23798" xr:uid="{85C8ED85-D270-4F27-8D59-24856E86AA4C}"/>
    <cellStyle name="60% - Accent3 24 5" xfId="10313" xr:uid="{EA44D3CD-5F41-4D3F-8D2A-34FA90C5258C}"/>
    <cellStyle name="60% - Accent3 24 5 2" xfId="28138" xr:uid="{B04E8016-6490-40E6-B4A1-113B86B2C8DC}"/>
    <cellStyle name="60% - Accent3 24 6" xfId="19638" xr:uid="{13B2D874-4E03-4D24-B7C3-F262A1A27900}"/>
    <cellStyle name="60% - Accent3 240" xfId="38939" xr:uid="{EE3FA451-B71E-4F42-A2E6-9A3EEB70F1A1}"/>
    <cellStyle name="60% - Accent3 241" xfId="38959" xr:uid="{08D74E6E-77C5-4BE5-BC10-EB0BF09F5872}"/>
    <cellStyle name="60% - Accent3 242" xfId="38979" xr:uid="{49364C2C-0345-41DD-9075-71178C957455}"/>
    <cellStyle name="60% - Accent3 243" xfId="38999" xr:uid="{9A68B0BD-DDC8-4F7B-934C-F2FA949102F9}"/>
    <cellStyle name="60% - Accent3 244" xfId="39019" xr:uid="{CD118E1D-C0FA-496C-AF99-15BACAE8450B}"/>
    <cellStyle name="60% - Accent3 245" xfId="39039" xr:uid="{B2DC6064-2567-4BB1-8371-187F2F4C6F11}"/>
    <cellStyle name="60% - Accent3 246" xfId="39059" xr:uid="{B075EB3B-614C-4994-8ED2-79DE496DCBE3}"/>
    <cellStyle name="60% - Accent3 247" xfId="39079" xr:uid="{6A99C92A-DE87-4BF3-873A-950AA0241E48}"/>
    <cellStyle name="60% - Accent3 248" xfId="39099" xr:uid="{7B85660E-F382-408E-B5CA-A6AF1166E9E6}"/>
    <cellStyle name="60% - Accent3 249" xfId="39119" xr:uid="{855D53F0-6325-467E-B9CD-FF0DFC6FD445}"/>
    <cellStyle name="60% - Accent3 25" xfId="2730" xr:uid="{D4795405-5EA7-4660-BF65-C7485DF468C0}"/>
    <cellStyle name="60% - Accent3 25 2" xfId="4810" xr:uid="{8C355EB7-A43D-4EFC-8AFF-2FEF7AC7E55C}"/>
    <cellStyle name="60% - Accent3 25 2 2" xfId="8970" xr:uid="{80F19B54-366B-4A09-839A-9C2EE653DDB6}"/>
    <cellStyle name="60% - Accent3 25 2 2 2" xfId="17553" xr:uid="{1FD24D65-7BC2-48F7-8C15-D4B8FDAC7C4E}"/>
    <cellStyle name="60% - Accent3 25 2 2 2 2" xfId="35378" xr:uid="{7C70AF5D-7E63-4327-9705-A0D5E51615E4}"/>
    <cellStyle name="60% - Accent3 25 2 2 3" xfId="26878" xr:uid="{3F1EC07B-15F4-464F-9EBF-F983F2F7CF8B}"/>
    <cellStyle name="60% - Accent3 25 2 3" xfId="13393" xr:uid="{135F57AC-BD84-4DF0-AD4C-597BACAAE074}"/>
    <cellStyle name="60% - Accent3 25 2 3 2" xfId="31218" xr:uid="{A73A40F0-AED7-432F-AC00-19BC776BA26C}"/>
    <cellStyle name="60% - Accent3 25 2 4" xfId="22718" xr:uid="{1132E4BE-FB77-42FF-8CA9-77B6682F2982}"/>
    <cellStyle name="60% - Accent3 25 3" xfId="6890" xr:uid="{5AFBC1BC-4CCA-47D9-B944-84593AC919D7}"/>
    <cellStyle name="60% - Accent3 25 3 2" xfId="15473" xr:uid="{2EBE1B70-9CD2-4F65-9615-D6F8DF3BDAEF}"/>
    <cellStyle name="60% - Accent3 25 3 2 2" xfId="33298" xr:uid="{BF2C2464-F5FB-448B-9628-B2E0D86079AE}"/>
    <cellStyle name="60% - Accent3 25 3 3" xfId="24798" xr:uid="{5AFBDDC5-5B3E-43B8-AF83-E21D4E876A54}"/>
    <cellStyle name="60% - Accent3 25 4" xfId="11313" xr:uid="{A8C1ABF9-F832-4977-A5A9-B925E2C6FF7A}"/>
    <cellStyle name="60% - Accent3 25 4 2" xfId="29138" xr:uid="{2CEBEF0D-CFE7-408C-8032-20FBFAA6F477}"/>
    <cellStyle name="60% - Accent3 25 5" xfId="20638" xr:uid="{48D79E4D-FB66-4997-822C-B3A6B5974A71}"/>
    <cellStyle name="60% - Accent3 250" xfId="39139" xr:uid="{E0859725-ED2D-4054-9204-EC69570D7A2D}"/>
    <cellStyle name="60% - Accent3 251" xfId="39159" xr:uid="{FFADD87A-3CC0-41E3-851E-3F6C658195EA}"/>
    <cellStyle name="60% - Accent3 252" xfId="39179" xr:uid="{11FD3450-839A-4E23-B64B-FF4540E001E4}"/>
    <cellStyle name="60% - Accent3 253" xfId="39199" xr:uid="{7A17DC13-E490-4643-99DC-710D11F50344}"/>
    <cellStyle name="60% - Accent3 254" xfId="39219" xr:uid="{0C4F97ED-DD37-48FC-9D2C-5C895984CF7F}"/>
    <cellStyle name="60% - Accent3 255" xfId="39239" xr:uid="{9A289683-BD31-46F1-A4F7-76A762210CA0}"/>
    <cellStyle name="60% - Accent3 256" xfId="39259" xr:uid="{A46DFF32-6C91-45D7-8287-77B1C2821A55}"/>
    <cellStyle name="60% - Accent3 257" xfId="39279" xr:uid="{547D48E7-720B-44FA-9087-2659E2F37F69}"/>
    <cellStyle name="60% - Accent3 258" xfId="39299" xr:uid="{F6619904-C82A-4F60-A0F3-22872F66480F}"/>
    <cellStyle name="60% - Accent3 259" xfId="39319" xr:uid="{D8C61658-3EF6-4056-B1C9-1CCF5AFA757E}"/>
    <cellStyle name="60% - Accent3 26" xfId="2750" xr:uid="{22C68EE6-77C1-493C-A2BD-D317511ED4C3}"/>
    <cellStyle name="60% - Accent3 26 2" xfId="4830" xr:uid="{4DACFD15-D9AA-4240-AD0B-2D955E97BC5D}"/>
    <cellStyle name="60% - Accent3 26 2 2" xfId="8990" xr:uid="{BF4D6DE4-6639-42DD-A446-40A41348B1C6}"/>
    <cellStyle name="60% - Accent3 26 2 2 2" xfId="17573" xr:uid="{7D8327F7-E9D0-4F88-A2A0-88D79B45669B}"/>
    <cellStyle name="60% - Accent3 26 2 2 2 2" xfId="35398" xr:uid="{341A7396-55AC-44E1-B858-594A979E6C0D}"/>
    <cellStyle name="60% - Accent3 26 2 2 3" xfId="26898" xr:uid="{C072B9F4-0712-4C8C-AC33-709D6C2F431F}"/>
    <cellStyle name="60% - Accent3 26 2 3" xfId="13413" xr:uid="{F37639E7-761A-4BD5-A6A7-4E3402B79F89}"/>
    <cellStyle name="60% - Accent3 26 2 3 2" xfId="31238" xr:uid="{159DD482-4559-4E8E-9C5D-5E58FF806761}"/>
    <cellStyle name="60% - Accent3 26 2 4" xfId="22738" xr:uid="{C5EEDD8C-2033-4FBD-963C-D87608DDB04B}"/>
    <cellStyle name="60% - Accent3 26 3" xfId="6910" xr:uid="{C09A5116-F24D-4E0C-9B05-DDDB60552188}"/>
    <cellStyle name="60% - Accent3 26 3 2" xfId="15493" xr:uid="{78064C11-8D44-4C74-9AA5-B65F2E8112E4}"/>
    <cellStyle name="60% - Accent3 26 3 2 2" xfId="33318" xr:uid="{A51CFCFF-253C-4262-8CAE-96339331DDB0}"/>
    <cellStyle name="60% - Accent3 26 3 3" xfId="24818" xr:uid="{F74EC272-A23E-40D1-A0E9-9EDFC4C1DE81}"/>
    <cellStyle name="60% - Accent3 26 4" xfId="11333" xr:uid="{42D2116F-550C-4106-A577-41D4A1B15C89}"/>
    <cellStyle name="60% - Accent3 26 4 2" xfId="29158" xr:uid="{33460C20-E27B-4B12-BF01-15E2929700FC}"/>
    <cellStyle name="60% - Accent3 26 5" xfId="20658" xr:uid="{EFD03238-CF03-49EB-BC60-26197A58BE69}"/>
    <cellStyle name="60% - Accent3 260" xfId="39339" xr:uid="{B7E2147E-BB3B-4C47-9A86-6BA3D354FC50}"/>
    <cellStyle name="60% - Accent3 261" xfId="39359" xr:uid="{AE80CAED-6FBD-4067-8D63-EB4E7EE8E73C}"/>
    <cellStyle name="60% - Accent3 262" xfId="39379" xr:uid="{5C8F911D-6F6B-463F-9BF5-C42EB9693567}"/>
    <cellStyle name="60% - Accent3 263" xfId="39399" xr:uid="{66D48236-6780-426A-BB13-C8489BBB41FE}"/>
    <cellStyle name="60% - Accent3 264" xfId="39419" xr:uid="{579E5C1E-5C72-418A-B95C-BBDED731E4DC}"/>
    <cellStyle name="60% - Accent3 265" xfId="39439" xr:uid="{89437517-6955-4C7F-8160-6C154EC08A56}"/>
    <cellStyle name="60% - Accent3 266" xfId="39459" xr:uid="{806D7F3F-2A3F-4F09-825B-4338AA5320FE}"/>
    <cellStyle name="60% - Accent3 267" xfId="39479" xr:uid="{BCC60127-4A88-46CA-A9BA-699AAE82E1AE}"/>
    <cellStyle name="60% - Accent3 268" xfId="39499" xr:uid="{BFF81CD5-B1EA-44B8-B8E8-F04BD08F3DEC}"/>
    <cellStyle name="60% - Accent3 269" xfId="39519" xr:uid="{558FB43C-5036-4F4F-A17F-DFEF279A6316}"/>
    <cellStyle name="60% - Accent3 27" xfId="2770" xr:uid="{89E45782-6C06-4865-8258-A66A709144C5}"/>
    <cellStyle name="60% - Accent3 27 2" xfId="4850" xr:uid="{9594DB2F-E5C0-470B-ACE7-870946DAD301}"/>
    <cellStyle name="60% - Accent3 27 2 2" xfId="9010" xr:uid="{552C2ACC-C44E-4260-A8CE-0324FFC0CC92}"/>
    <cellStyle name="60% - Accent3 27 2 2 2" xfId="17593" xr:uid="{FD5B2514-5748-4E54-835E-12632AC2B65A}"/>
    <cellStyle name="60% - Accent3 27 2 2 2 2" xfId="35418" xr:uid="{AB0107B2-4CB9-4739-BDD3-9F108DB755FB}"/>
    <cellStyle name="60% - Accent3 27 2 2 3" xfId="26918" xr:uid="{2C1486C4-9CBC-49D4-B0C3-D92833FED3DA}"/>
    <cellStyle name="60% - Accent3 27 2 3" xfId="13433" xr:uid="{C977CDAA-B643-43E6-A7B3-B07CB3F101F7}"/>
    <cellStyle name="60% - Accent3 27 2 3 2" xfId="31258" xr:uid="{78560D4B-CC9A-4D6B-9B97-69D35A8B75E2}"/>
    <cellStyle name="60% - Accent3 27 2 4" xfId="22758" xr:uid="{29B3AA92-F848-4736-802D-5C701F569BFB}"/>
    <cellStyle name="60% - Accent3 27 3" xfId="6930" xr:uid="{0EEA0A93-6A70-4873-81F0-3FDA6E579286}"/>
    <cellStyle name="60% - Accent3 27 3 2" xfId="15513" xr:uid="{E94970A8-5EF9-4C40-B023-0DDCB65F5D59}"/>
    <cellStyle name="60% - Accent3 27 3 2 2" xfId="33338" xr:uid="{98881971-D4D0-4A32-B6CE-3B595FA3A635}"/>
    <cellStyle name="60% - Accent3 27 3 3" xfId="24838" xr:uid="{EC5DC1D3-CF26-46F8-937C-597877F6FCBB}"/>
    <cellStyle name="60% - Accent3 27 4" xfId="11353" xr:uid="{D66711C7-0648-4347-82C2-22D06519CD1B}"/>
    <cellStyle name="60% - Accent3 27 4 2" xfId="29178" xr:uid="{C867DD46-2C38-40EE-9279-8606E607FEE3}"/>
    <cellStyle name="60% - Accent3 27 5" xfId="20678" xr:uid="{8B8E1EB4-9CC9-48B9-BE91-2444A1985414}"/>
    <cellStyle name="60% - Accent3 270" xfId="39539" xr:uid="{B5A1B744-ADB7-4CB3-BD7C-FDC11F65A352}"/>
    <cellStyle name="60% - Accent3 271" xfId="39559" xr:uid="{3F4D2002-FE1D-4C4C-9E8C-74579C49D900}"/>
    <cellStyle name="60% - Accent3 272" xfId="39579" xr:uid="{9E89AD46-59D9-4C71-ACCD-51A433E4E75E}"/>
    <cellStyle name="60% - Accent3 273" xfId="39599" xr:uid="{BB29504B-D8CD-44B2-85F0-65EF628BB52F}"/>
    <cellStyle name="60% - Accent3 274" xfId="39619" xr:uid="{77783E34-60C4-4DAB-A55B-17DDA4C63103}"/>
    <cellStyle name="60% - Accent3 275" xfId="39639" xr:uid="{E0F97474-9C1A-4AA2-A8B3-2CDD302A818F}"/>
    <cellStyle name="60% - Accent3 276" xfId="39659" xr:uid="{20B95684-AD94-47BC-8985-C8596F788E4B}"/>
    <cellStyle name="60% - Accent3 277" xfId="39679" xr:uid="{9DE849D4-95AC-433E-9629-331E60388A68}"/>
    <cellStyle name="60% - Accent3 278" xfId="39699" xr:uid="{8689B572-111E-4D43-B8CC-A4B807A95D2E}"/>
    <cellStyle name="60% - Accent3 279" xfId="39719" xr:uid="{E73D0D6A-1C16-4732-96BA-413CEF097E23}"/>
    <cellStyle name="60% - Accent3 28" xfId="2790" xr:uid="{A3B98046-9DDF-4468-AA0B-5451C97DC54B}"/>
    <cellStyle name="60% - Accent3 28 2" xfId="4870" xr:uid="{FD32DCD5-8532-427C-BA52-91AA857C6FEB}"/>
    <cellStyle name="60% - Accent3 28 2 2" xfId="9030" xr:uid="{1221237F-99A8-47EB-BEC8-168433BA8A1D}"/>
    <cellStyle name="60% - Accent3 28 2 2 2" xfId="17613" xr:uid="{A7BC746C-8848-4400-BDE4-AD3081A3AA6F}"/>
    <cellStyle name="60% - Accent3 28 2 2 2 2" xfId="35438" xr:uid="{9F42641D-E18D-4750-AC1B-C4F74AA9A692}"/>
    <cellStyle name="60% - Accent3 28 2 2 3" xfId="26938" xr:uid="{C7ACA953-6A85-46D3-9484-54ECA3598AE9}"/>
    <cellStyle name="60% - Accent3 28 2 3" xfId="13453" xr:uid="{D2EA8517-0AC6-4B31-829F-FC47373498B9}"/>
    <cellStyle name="60% - Accent3 28 2 3 2" xfId="31278" xr:uid="{62A11B37-257C-442D-83E9-AC12805F53F7}"/>
    <cellStyle name="60% - Accent3 28 2 4" xfId="22778" xr:uid="{FF62E7E4-97CD-4AB0-BA61-5447F33A1873}"/>
    <cellStyle name="60% - Accent3 28 3" xfId="6950" xr:uid="{253C842C-37E2-430E-B9CC-89172878BD61}"/>
    <cellStyle name="60% - Accent3 28 3 2" xfId="15533" xr:uid="{FAD4AFF5-BFF0-4551-9331-7F97E698E00A}"/>
    <cellStyle name="60% - Accent3 28 3 2 2" xfId="33358" xr:uid="{F1165FC3-4514-4A72-BD93-B93D7490D0BA}"/>
    <cellStyle name="60% - Accent3 28 3 3" xfId="24858" xr:uid="{AF52C717-6CEB-42BC-8CAA-3831657E759B}"/>
    <cellStyle name="60% - Accent3 28 4" xfId="11373" xr:uid="{9DBFF76C-98E1-4CF9-A00E-9B025C8DB9AF}"/>
    <cellStyle name="60% - Accent3 28 4 2" xfId="29198" xr:uid="{7DB188DF-990B-48C5-A5D1-B621E4A71B8E}"/>
    <cellStyle name="60% - Accent3 28 5" xfId="20698" xr:uid="{D9123409-0611-4727-9BC6-83E326DCC8FE}"/>
    <cellStyle name="60% - Accent3 280" xfId="39739" xr:uid="{DEB92F08-2DD6-4A02-8D61-24417B59F3C0}"/>
    <cellStyle name="60% - Accent3 281" xfId="39759" xr:uid="{A9F2D51F-4F69-408A-95AD-5F0BDE21941E}"/>
    <cellStyle name="60% - Accent3 282" xfId="39779" xr:uid="{1FF804AB-01CB-429F-BB22-E372C5E5969B}"/>
    <cellStyle name="60% - Accent3 283" xfId="39799" xr:uid="{41D1DB7B-B963-4B96-BC4B-2EB89A255235}"/>
    <cellStyle name="60% - Accent3 284" xfId="39819" xr:uid="{EA93B26A-44A5-4D0F-990D-5B8BACA5A141}"/>
    <cellStyle name="60% - Accent3 285" xfId="39839" xr:uid="{E68848A8-233E-4A81-84E0-41CE599C4A35}"/>
    <cellStyle name="60% - Accent3 286" xfId="39859" xr:uid="{BEEED927-137B-48F1-85A8-25CDB02C26CE}"/>
    <cellStyle name="60% - Accent3 287" xfId="39879" xr:uid="{1450FB6E-8DDD-4697-9D2B-C74B640431CD}"/>
    <cellStyle name="60% - Accent3 288" xfId="39899" xr:uid="{1961CD9B-3F46-44B1-A920-A02AD1A54BA4}"/>
    <cellStyle name="60% - Accent3 289" xfId="39919" xr:uid="{C054FDF9-664E-45BC-AD33-2FF5F386E51F}"/>
    <cellStyle name="60% - Accent3 29" xfId="2810" xr:uid="{7D1CD5A2-1832-4398-99CF-8ABCEAED9912}"/>
    <cellStyle name="60% - Accent3 29 2" xfId="4890" xr:uid="{9AF75AA9-6ECE-4AC0-8C81-450A21BAC9C6}"/>
    <cellStyle name="60% - Accent3 29 2 2" xfId="9050" xr:uid="{37A1A222-C84D-43EE-B886-D6D20081BE56}"/>
    <cellStyle name="60% - Accent3 29 2 2 2" xfId="17633" xr:uid="{2D79C5F5-B4EA-443E-9B92-DEEC1D02DF88}"/>
    <cellStyle name="60% - Accent3 29 2 2 2 2" xfId="35458" xr:uid="{849B7EC0-1718-4E19-8C24-E9C40A263A39}"/>
    <cellStyle name="60% - Accent3 29 2 2 3" xfId="26958" xr:uid="{1B850B70-5B9B-4A02-81C0-77A0722625A8}"/>
    <cellStyle name="60% - Accent3 29 2 3" xfId="13473" xr:uid="{41C27E57-3705-454F-91E5-67381909F4E3}"/>
    <cellStyle name="60% - Accent3 29 2 3 2" xfId="31298" xr:uid="{829B6EF5-898A-4962-9755-4BC8B5ABD9E0}"/>
    <cellStyle name="60% - Accent3 29 2 4" xfId="22798" xr:uid="{A510EDC4-064B-4283-B9EC-DFC446D1D315}"/>
    <cellStyle name="60% - Accent3 29 3" xfId="6970" xr:uid="{55383C4B-9553-4EF8-B2C9-960D47BB7955}"/>
    <cellStyle name="60% - Accent3 29 3 2" xfId="15553" xr:uid="{EB9C6270-3AE5-4ECC-90DE-00832D0CBF87}"/>
    <cellStyle name="60% - Accent3 29 3 2 2" xfId="33378" xr:uid="{C5F52857-C548-4D2F-B77D-7ED62212F234}"/>
    <cellStyle name="60% - Accent3 29 3 3" xfId="24878" xr:uid="{D2DC7756-BD68-4358-9E40-8C6AB7BF418C}"/>
    <cellStyle name="60% - Accent3 29 4" xfId="11393" xr:uid="{90B0CDDE-BCC3-4053-A9F4-E6580E1B28DF}"/>
    <cellStyle name="60% - Accent3 29 4 2" xfId="29218" xr:uid="{F36ED25E-1565-40A0-83AF-CAB41CEEB1F9}"/>
    <cellStyle name="60% - Accent3 29 5" xfId="20718" xr:uid="{96B3C17A-936D-4369-A3E4-321999E1D73B}"/>
    <cellStyle name="60% - Accent3 290" xfId="39939" xr:uid="{5BAFF701-FBD6-4167-9148-34AAB0DE2E24}"/>
    <cellStyle name="60% - Accent3 291" xfId="39959" xr:uid="{6B2D6169-8736-497C-B511-2D09458A34E7}"/>
    <cellStyle name="60% - Accent3 292" xfId="39979" xr:uid="{B1C0404C-FA0A-436D-9832-E102118C9A1B}"/>
    <cellStyle name="60% - Accent3 293" xfId="39999" xr:uid="{68877C6C-01DD-42BE-86BF-9FD4062ABBA9}"/>
    <cellStyle name="60% - Accent3 294" xfId="40019" xr:uid="{2AD3A518-ECD0-4223-B782-95AF4B874022}"/>
    <cellStyle name="60% - Accent3 295" xfId="40039" xr:uid="{B9918344-CB98-4296-8E51-1691247BF807}"/>
    <cellStyle name="60% - Accent3 296" xfId="40059" xr:uid="{E89E6A69-FB62-4D33-9FAA-6BEB69A7B786}"/>
    <cellStyle name="60% - Accent3 297" xfId="40079" xr:uid="{5DA776C4-B08B-4BFF-A472-A4676ABD5080}"/>
    <cellStyle name="60% - Accent3 298" xfId="40099" xr:uid="{1914A51D-FBA9-4363-936D-6B03738DF33D}"/>
    <cellStyle name="60% - Accent3 299" xfId="40119" xr:uid="{60A5839B-FBBC-4E68-919B-977133712485}"/>
    <cellStyle name="60% - Accent3 3" xfId="171" xr:uid="{00000000-0005-0000-0000-00003A000000}"/>
    <cellStyle name="60% - Accent3 3 2" xfId="475" xr:uid="{9DEEC954-5C00-4E78-A1D1-8CA670CE5499}"/>
    <cellStyle name="60% - Accent3 3 2 2" xfId="1205" xr:uid="{FF096A30-E23B-4EF0-BB5D-FA3620C301AC}"/>
    <cellStyle name="60% - Accent3 3 2 2 2" xfId="2310" xr:uid="{A1374DE6-1BA5-460E-A396-A55D547A8F4F}"/>
    <cellStyle name="60% - Accent3 3 2 2 2 2" xfId="4390" xr:uid="{94D9988A-5A83-4650-85A2-CF59663418A8}"/>
    <cellStyle name="60% - Accent3 3 2 2 2 2 2" xfId="8550" xr:uid="{E7BEB014-5B6E-405B-8DA2-4D18AD40C53B}"/>
    <cellStyle name="60% - Accent3 3 2 2 2 2 2 2" xfId="17133" xr:uid="{8FC88FA9-E64A-4E91-AA86-9979993D430D}"/>
    <cellStyle name="60% - Accent3 3 2 2 2 2 2 2 2" xfId="34958" xr:uid="{191E81FD-8B4B-4C98-B4AC-54A0A6284722}"/>
    <cellStyle name="60% - Accent3 3 2 2 2 2 2 3" xfId="26458" xr:uid="{7A034140-599D-401E-8EAC-230FB0854EDD}"/>
    <cellStyle name="60% - Accent3 3 2 2 2 2 3" xfId="12973" xr:uid="{5A001940-FA2F-48D3-9780-95868F6903EE}"/>
    <cellStyle name="60% - Accent3 3 2 2 2 2 3 2" xfId="30798" xr:uid="{DAB23460-7839-4685-B48A-FE11ADD89816}"/>
    <cellStyle name="60% - Accent3 3 2 2 2 2 4" xfId="22298" xr:uid="{81AAE9BC-06CE-4EBC-89EE-CE77E1BEBCBD}"/>
    <cellStyle name="60% - Accent3 3 2 2 2 3" xfId="6470" xr:uid="{C0180C6B-F053-4095-B636-AB703431A5EB}"/>
    <cellStyle name="60% - Accent3 3 2 2 2 3 2" xfId="15053" xr:uid="{0E39A62E-6CBE-4E56-8480-4E61B1BF9C26}"/>
    <cellStyle name="60% - Accent3 3 2 2 2 3 2 2" xfId="32878" xr:uid="{6B8BE3F1-932E-47F0-A62B-F4F7723A9F4E}"/>
    <cellStyle name="60% - Accent3 3 2 2 2 3 3" xfId="24378" xr:uid="{6F3BBF6B-2799-44CF-862D-1895D5446B0F}"/>
    <cellStyle name="60% - Accent3 3 2 2 2 4" xfId="10893" xr:uid="{C220FC09-2DCD-42BF-8582-6B705FB8A05B}"/>
    <cellStyle name="60% - Accent3 3 2 2 2 4 2" xfId="28718" xr:uid="{813C969F-DEE2-4E4F-B028-889F994EFA1A}"/>
    <cellStyle name="60% - Accent3 3 2 2 2 5" xfId="20218" xr:uid="{731A0511-8B12-4EBF-9782-9626E8D9D814}"/>
    <cellStyle name="60% - Accent3 3 2 2 3" xfId="3410" xr:uid="{6C7BD339-EAB0-4D31-A6A2-BEEEABFC3069}"/>
    <cellStyle name="60% - Accent3 3 2 2 3 2" xfId="7570" xr:uid="{A1B6EF94-B643-4F7F-87F9-384985FA144C}"/>
    <cellStyle name="60% - Accent3 3 2 2 3 2 2" xfId="16153" xr:uid="{6F8D96EE-5B9B-440B-B9DC-7E41AAD981F7}"/>
    <cellStyle name="60% - Accent3 3 2 2 3 2 2 2" xfId="33978" xr:uid="{AC865959-0165-4C76-9239-3514A7713D82}"/>
    <cellStyle name="60% - Accent3 3 2 2 3 2 3" xfId="25478" xr:uid="{DA1DC6A2-7105-4A68-9030-46A28FEFEA27}"/>
    <cellStyle name="60% - Accent3 3 2 2 3 3" xfId="11993" xr:uid="{B62D7C3A-49B2-44FF-B4F2-22AF407F9C1F}"/>
    <cellStyle name="60% - Accent3 3 2 2 3 3 2" xfId="29818" xr:uid="{211FE059-2727-42B4-93BD-490C4B4F3265}"/>
    <cellStyle name="60% - Accent3 3 2 2 3 4" xfId="21318" xr:uid="{8F823A10-D1A7-46A4-9296-B8FC3CE8C80C}"/>
    <cellStyle name="60% - Accent3 3 2 2 4" xfId="5490" xr:uid="{B209F6D2-C722-4337-85B9-12ABB509FDAA}"/>
    <cellStyle name="60% - Accent3 3 2 2 4 2" xfId="14073" xr:uid="{B39ECA4F-C5A2-4A04-9516-041C53166D3F}"/>
    <cellStyle name="60% - Accent3 3 2 2 4 2 2" xfId="31898" xr:uid="{6CDBE489-71B6-43EA-A92F-112215B4B205}"/>
    <cellStyle name="60% - Accent3 3 2 2 4 3" xfId="23398" xr:uid="{2C321846-F8F0-4915-BB6A-0FE90EA20E27}"/>
    <cellStyle name="60% - Accent3 3 2 2 5" xfId="9913" xr:uid="{9D50F060-5DFA-4B91-8B97-294E30FB8DAD}"/>
    <cellStyle name="60% - Accent3 3 2 2 5 2" xfId="27738" xr:uid="{1A9CE6A7-A99E-4121-9513-3C7FEDF62929}"/>
    <cellStyle name="60% - Accent3 3 2 2 6" xfId="19238" xr:uid="{AB42CE95-C721-4FFD-A502-3713940507DB}"/>
    <cellStyle name="60% - Accent3 3 2 3" xfId="1830" xr:uid="{A6EBA021-B47B-4F58-8351-C8077220A16D}"/>
    <cellStyle name="60% - Accent3 3 2 3 2" xfId="3910" xr:uid="{EF1B87C8-D0FB-40EB-9747-95B3954582A5}"/>
    <cellStyle name="60% - Accent3 3 2 3 2 2" xfId="8070" xr:uid="{F7088C7A-FE92-4D20-85DB-FEF43DC386C2}"/>
    <cellStyle name="60% - Accent3 3 2 3 2 2 2" xfId="16653" xr:uid="{6BBB8CDA-9028-481C-BD56-BE9D87D6CB76}"/>
    <cellStyle name="60% - Accent3 3 2 3 2 2 2 2" xfId="34478" xr:uid="{9F7D090E-F924-47CD-8F8D-06E050E30D3A}"/>
    <cellStyle name="60% - Accent3 3 2 3 2 2 3" xfId="25978" xr:uid="{B2F1D429-163B-4C9F-9772-E61CF2888BB5}"/>
    <cellStyle name="60% - Accent3 3 2 3 2 3" xfId="12493" xr:uid="{8990FE9A-A263-41AF-B1F8-4826DCE27430}"/>
    <cellStyle name="60% - Accent3 3 2 3 2 3 2" xfId="30318" xr:uid="{C2BB2487-FA07-4720-84F2-F34F4E07280C}"/>
    <cellStyle name="60% - Accent3 3 2 3 2 4" xfId="21818" xr:uid="{74756F31-59F4-4571-9CBC-3B1075F1C13B}"/>
    <cellStyle name="60% - Accent3 3 2 3 3" xfId="5990" xr:uid="{2220CBA5-48B5-4A24-A88F-5E2C6AAF78C2}"/>
    <cellStyle name="60% - Accent3 3 2 3 3 2" xfId="14573" xr:uid="{5F3D835A-B5E7-4B67-A111-B1A8B1CBDA36}"/>
    <cellStyle name="60% - Accent3 3 2 3 3 2 2" xfId="32398" xr:uid="{12038BE0-746C-4260-B10A-170B7E527C3B}"/>
    <cellStyle name="60% - Accent3 3 2 3 3 3" xfId="23898" xr:uid="{615FE8F0-C569-4470-86B5-06BD0518C9EF}"/>
    <cellStyle name="60% - Accent3 3 2 3 4" xfId="10413" xr:uid="{6E40B289-D083-4E00-AAE2-4F678D9A8463}"/>
    <cellStyle name="60% - Accent3 3 2 3 4 2" xfId="28238" xr:uid="{D6195FAD-BA66-47F8-BCE9-CE6BA88BFDF3}"/>
    <cellStyle name="60% - Accent3 3 2 3 5" xfId="19738" xr:uid="{C1A11E14-922C-4DC2-91F8-47095569D1EF}"/>
    <cellStyle name="60% - Accent3 3 2 4" xfId="2930" xr:uid="{B0BCDA89-2A1B-42C7-B40E-580CB292A219}"/>
    <cellStyle name="60% - Accent3 3 2 4 2" xfId="7090" xr:uid="{DC254832-4177-4E17-86AF-A73A4A8EB982}"/>
    <cellStyle name="60% - Accent3 3 2 4 2 2" xfId="15673" xr:uid="{F5A3ABC6-63AD-409D-8BB1-7547EDD35A0B}"/>
    <cellStyle name="60% - Accent3 3 2 4 2 2 2" xfId="33498" xr:uid="{B2B61937-D6F6-4EE4-9CBF-34A3A5307CF7}"/>
    <cellStyle name="60% - Accent3 3 2 4 2 3" xfId="24998" xr:uid="{528A35AD-8A59-476D-B64B-5A964B7A3177}"/>
    <cellStyle name="60% - Accent3 3 2 4 3" xfId="11513" xr:uid="{67487668-2BBE-4C01-B3CD-66FA575E4B6A}"/>
    <cellStyle name="60% - Accent3 3 2 4 3 2" xfId="29338" xr:uid="{273C2B24-90C1-486D-A9C5-157A4313935C}"/>
    <cellStyle name="60% - Accent3 3 2 4 4" xfId="20838" xr:uid="{433060C2-0B0B-4B15-8669-9A45D1C3FD79}"/>
    <cellStyle name="60% - Accent3 3 2 5" xfId="5010" xr:uid="{D5BC45DF-1900-4AEB-8A43-C7DD97955069}"/>
    <cellStyle name="60% - Accent3 3 2 5 2" xfId="13593" xr:uid="{10B8847C-ECD8-470F-B628-DA7E0C44CEF0}"/>
    <cellStyle name="60% - Accent3 3 2 5 2 2" xfId="31418" xr:uid="{EA782C77-06EF-4DD3-B679-50D4AC9A8DCA}"/>
    <cellStyle name="60% - Accent3 3 2 5 3" xfId="22918" xr:uid="{CF2A1DF3-B308-4268-85D1-A91AD004FEC9}"/>
    <cellStyle name="60% - Accent3 3 2 6" xfId="9433" xr:uid="{142B7A1B-9FEB-426A-900A-3C4AE5C8009A}"/>
    <cellStyle name="60% - Accent3 3 2 6 2" xfId="27258" xr:uid="{4CA39F84-E2AF-43EA-AD48-37A6702122C9}"/>
    <cellStyle name="60% - Accent3 3 2 7" xfId="18758" xr:uid="{5F07D46F-19D7-4D66-A100-12C5FBD5469E}"/>
    <cellStyle name="60% - Accent3 3 3" xfId="1144" xr:uid="{35BAE319-26C5-44CF-BE4C-CBF2BB4D6573}"/>
    <cellStyle name="60% - Accent3 3 3 2" xfId="2250" xr:uid="{E399D21A-BC72-4862-951C-4A35D627808D}"/>
    <cellStyle name="60% - Accent3 3 3 2 2" xfId="4330" xr:uid="{A3B533BC-4D46-4D64-9419-1B2E522B567A}"/>
    <cellStyle name="60% - Accent3 3 3 2 2 2" xfId="8490" xr:uid="{966E278A-AB56-465D-8298-16AE9DE8F415}"/>
    <cellStyle name="60% - Accent3 3 3 2 2 2 2" xfId="17073" xr:uid="{3784296C-794A-40B8-B8A9-B4C0914D1835}"/>
    <cellStyle name="60% - Accent3 3 3 2 2 2 2 2" xfId="34898" xr:uid="{AC9A9DF2-05B8-4A93-8DA3-D9999E4AC5D4}"/>
    <cellStyle name="60% - Accent3 3 3 2 2 2 3" xfId="26398" xr:uid="{2E623DB7-354D-463E-B1B7-83184A265E4B}"/>
    <cellStyle name="60% - Accent3 3 3 2 2 3" xfId="12913" xr:uid="{44E5FE9C-8F03-45C5-9986-D358F5550086}"/>
    <cellStyle name="60% - Accent3 3 3 2 2 3 2" xfId="30738" xr:uid="{68FA0DCB-56F2-45EB-8891-600B90DFBA6F}"/>
    <cellStyle name="60% - Accent3 3 3 2 2 4" xfId="22238" xr:uid="{2501C2A3-7BD1-47C0-8DBC-0411986F9A39}"/>
    <cellStyle name="60% - Accent3 3 3 2 3" xfId="6410" xr:uid="{D8512453-2203-49CE-8386-73C90061D913}"/>
    <cellStyle name="60% - Accent3 3 3 2 3 2" xfId="14993" xr:uid="{FB9A732F-6FFF-4277-889D-226C629B879B}"/>
    <cellStyle name="60% - Accent3 3 3 2 3 2 2" xfId="32818" xr:uid="{036C069E-20C6-49B1-AAC9-0A3C2516BC2F}"/>
    <cellStyle name="60% - Accent3 3 3 2 3 3" xfId="24318" xr:uid="{23512DB9-7B0B-4DB4-B9DD-49E24D8A8B97}"/>
    <cellStyle name="60% - Accent3 3 3 2 4" xfId="10833" xr:uid="{1F8E2D03-4E3A-4499-9A55-6403023C9BBC}"/>
    <cellStyle name="60% - Accent3 3 3 2 4 2" xfId="28658" xr:uid="{1B632822-C18C-4C3D-80A1-447E464B5ECD}"/>
    <cellStyle name="60% - Accent3 3 3 2 5" xfId="20158" xr:uid="{E0B7F735-C0A2-4CDB-AC15-77E03B7F48E6}"/>
    <cellStyle name="60% - Accent3 3 3 3" xfId="3350" xr:uid="{9C0CD64C-4902-4A02-BB82-600DD17246A7}"/>
    <cellStyle name="60% - Accent3 3 3 3 2" xfId="7510" xr:uid="{C5B0C0FE-2CC9-46D3-B903-7DEA5E841503}"/>
    <cellStyle name="60% - Accent3 3 3 3 2 2" xfId="16093" xr:uid="{0CEB7C60-CAC0-4DA8-A6C8-485B009ED491}"/>
    <cellStyle name="60% - Accent3 3 3 3 2 2 2" xfId="33918" xr:uid="{61D9142C-B687-4AE6-87D3-FB2212026C5C}"/>
    <cellStyle name="60% - Accent3 3 3 3 2 3" xfId="25418" xr:uid="{D410551A-1F61-4007-9C59-C378C6381043}"/>
    <cellStyle name="60% - Accent3 3 3 3 3" xfId="11933" xr:uid="{61635765-1D43-42B7-B020-1DC24853F3D6}"/>
    <cellStyle name="60% - Accent3 3 3 3 3 2" xfId="29758" xr:uid="{689592BD-9E71-4E41-A9ED-E017D0A84C64}"/>
    <cellStyle name="60% - Accent3 3 3 3 4" xfId="21258" xr:uid="{E895663C-2755-4EA8-B14D-2C2414ACE62F}"/>
    <cellStyle name="60% - Accent3 3 3 4" xfId="5430" xr:uid="{595284C5-653F-450B-8764-6808D0E1940D}"/>
    <cellStyle name="60% - Accent3 3 3 4 2" xfId="14013" xr:uid="{460265FD-CABD-4EDC-9B42-4B288DA01F09}"/>
    <cellStyle name="60% - Accent3 3 3 4 2 2" xfId="31838" xr:uid="{A590D285-D5C6-490C-86C3-AE8703D7708F}"/>
    <cellStyle name="60% - Accent3 3 3 4 3" xfId="23338" xr:uid="{F4D331D8-D410-4764-AE30-719EB65908DC}"/>
    <cellStyle name="60% - Accent3 3 3 5" xfId="9853" xr:uid="{BFF42DE1-FFE6-4533-B14C-83305088CA38}"/>
    <cellStyle name="60% - Accent3 3 3 5 2" xfId="27678" xr:uid="{5205C885-6E0F-4F8D-916D-4B45ADBE61F2}"/>
    <cellStyle name="60% - Accent3 3 3 6" xfId="19178" xr:uid="{86186734-18DA-4B06-B4EA-6BA82A103349}"/>
    <cellStyle name="60% - Accent3 3 4" xfId="1770" xr:uid="{53BB8ECB-1CA3-45D6-8BA8-09B18B770318}"/>
    <cellStyle name="60% - Accent3 3 4 2" xfId="3850" xr:uid="{4F2EB052-3358-4AFC-B58A-B365A029696E}"/>
    <cellStyle name="60% - Accent3 3 4 2 2" xfId="8010" xr:uid="{CDD32DE5-E611-4432-96D6-A1990419A663}"/>
    <cellStyle name="60% - Accent3 3 4 2 2 2" xfId="16593" xr:uid="{F3A7DD97-411B-4013-867D-F5D9446DDE02}"/>
    <cellStyle name="60% - Accent3 3 4 2 2 2 2" xfId="34418" xr:uid="{7B13940C-5858-493D-8962-9C18DDCD6D35}"/>
    <cellStyle name="60% - Accent3 3 4 2 2 3" xfId="25918" xr:uid="{AC12F786-14E7-451A-B0DA-DB6C73853CC4}"/>
    <cellStyle name="60% - Accent3 3 4 2 3" xfId="12433" xr:uid="{38B0ED42-C98A-48F9-BA93-02F4F2E657BF}"/>
    <cellStyle name="60% - Accent3 3 4 2 3 2" xfId="30258" xr:uid="{A2C547D9-46A7-43D1-A321-490CF334B9DB}"/>
    <cellStyle name="60% - Accent3 3 4 2 4" xfId="21758" xr:uid="{D2F71096-B5D3-4E0E-B3B1-2938ED547F5E}"/>
    <cellStyle name="60% - Accent3 3 4 3" xfId="5930" xr:uid="{E39A4C9A-2232-4812-AA51-6C9669FB3A0F}"/>
    <cellStyle name="60% - Accent3 3 4 3 2" xfId="14513" xr:uid="{07F36B3A-AFBC-41F4-B0A2-892BDF495397}"/>
    <cellStyle name="60% - Accent3 3 4 3 2 2" xfId="32338" xr:uid="{6D1A6BCB-2CC1-4F30-9BC8-47528AFC0F51}"/>
    <cellStyle name="60% - Accent3 3 4 3 3" xfId="23838" xr:uid="{9F266A01-B9FE-4348-ACFC-57B9A128592C}"/>
    <cellStyle name="60% - Accent3 3 4 4" xfId="10353" xr:uid="{A5022F3A-0E16-473E-8FDA-289D9D2574D9}"/>
    <cellStyle name="60% - Accent3 3 4 4 2" xfId="28178" xr:uid="{7A096C02-2710-4B5B-A959-06F8C9FEBFB1}"/>
    <cellStyle name="60% - Accent3 3 4 5" xfId="19678" xr:uid="{12E7AE19-5E87-41CD-AAA6-BF45388F6024}"/>
    <cellStyle name="60% - Accent3 3 5" xfId="2870" xr:uid="{A738C05D-8DFC-4551-832B-CFDC56773905}"/>
    <cellStyle name="60% - Accent3 3 5 2" xfId="7030" xr:uid="{36E82661-B4AA-438D-8502-5AA1D1C33138}"/>
    <cellStyle name="60% - Accent3 3 5 2 2" xfId="15613" xr:uid="{798ECB7D-B748-4759-93D0-F1CA7507CEC8}"/>
    <cellStyle name="60% - Accent3 3 5 2 2 2" xfId="33438" xr:uid="{B2A6C3DE-BC8F-4B44-B586-387EA84616FA}"/>
    <cellStyle name="60% - Accent3 3 5 2 3" xfId="24938" xr:uid="{DD8A8AB7-A681-4126-91A1-1CDF4E1B8C9B}"/>
    <cellStyle name="60% - Accent3 3 5 3" xfId="11453" xr:uid="{7365DA1F-D950-46E7-9E10-CDDD53F83DED}"/>
    <cellStyle name="60% - Accent3 3 5 3 2" xfId="29278" xr:uid="{68927E4A-9AD7-4FD0-97B0-774EF7924BEC}"/>
    <cellStyle name="60% - Accent3 3 5 4" xfId="20778" xr:uid="{EE82A1F9-241A-4A80-A3FE-0B24F2B291B5}"/>
    <cellStyle name="60% - Accent3 3 6" xfId="4950" xr:uid="{BE39C207-9ECC-4A29-9593-52C975CA1BE7}"/>
    <cellStyle name="60% - Accent3 3 6 2" xfId="13533" xr:uid="{94AE0224-F635-461F-86D6-7C51A6BEF2BA}"/>
    <cellStyle name="60% - Accent3 3 6 2 2" xfId="31358" xr:uid="{E33F84DC-2679-4FF1-86EB-4F46FFB3BAFD}"/>
    <cellStyle name="60% - Accent3 3 6 3" xfId="22858" xr:uid="{37211B91-C154-4C81-B724-A2960F4873D5}"/>
    <cellStyle name="60% - Accent3 3 7" xfId="9373" xr:uid="{BA29A9CC-CB6F-43C0-B382-9D81E2B6B46F}"/>
    <cellStyle name="60% - Accent3 3 7 2" xfId="27198" xr:uid="{EFB6FA65-54DB-4603-B194-F4E6E26DED2D}"/>
    <cellStyle name="60% - Accent3 3 8" xfId="18698" xr:uid="{506DB9CA-9353-4F31-974B-1DD53DCAC1C1}"/>
    <cellStyle name="60% - Accent3 30" xfId="2830" xr:uid="{8DE92479-2300-4F2D-A60A-125E35C5F374}"/>
    <cellStyle name="60% - Accent3 30 2" xfId="4910" xr:uid="{94976417-56E5-468A-AC2D-CBBAB600C0AB}"/>
    <cellStyle name="60% - Accent3 30 2 2" xfId="9070" xr:uid="{C1F9BECD-AD94-489F-A19E-7C0EB1D47573}"/>
    <cellStyle name="60% - Accent3 30 2 2 2" xfId="17653" xr:uid="{50E0AA7D-D123-4ABB-9C7F-2BFFEE42266B}"/>
    <cellStyle name="60% - Accent3 30 2 2 2 2" xfId="35478" xr:uid="{A29AA015-A8E4-41F0-8BE5-85E12DDB071E}"/>
    <cellStyle name="60% - Accent3 30 2 2 3" xfId="26978" xr:uid="{092322C4-1935-422E-AC51-1F22096A2C9E}"/>
    <cellStyle name="60% - Accent3 30 2 3" xfId="13493" xr:uid="{6E224EFC-EC62-46DA-8D5C-A971EAA94058}"/>
    <cellStyle name="60% - Accent3 30 2 3 2" xfId="31318" xr:uid="{36090B7F-7BF6-4918-B276-F72B532A4824}"/>
    <cellStyle name="60% - Accent3 30 2 4" xfId="22818" xr:uid="{4D4CA14C-49E4-4A92-AD87-D6C4EA69249C}"/>
    <cellStyle name="60% - Accent3 30 3" xfId="6990" xr:uid="{0AAD854F-6ED8-462A-8D4B-8E0D3B7058F4}"/>
    <cellStyle name="60% - Accent3 30 3 2" xfId="15573" xr:uid="{DF7B9F7E-9A58-4F21-ACB5-25FFACC72C75}"/>
    <cellStyle name="60% - Accent3 30 3 2 2" xfId="33398" xr:uid="{FE54D06C-E371-40BE-8472-8B4B7788F32C}"/>
    <cellStyle name="60% - Accent3 30 3 3" xfId="24898" xr:uid="{E0A6B765-1629-4206-AE97-41F6E5040C46}"/>
    <cellStyle name="60% - Accent3 30 4" xfId="11413" xr:uid="{1C4D05C9-2523-4B44-9885-D7ABDA0DE0D9}"/>
    <cellStyle name="60% - Accent3 30 4 2" xfId="29238" xr:uid="{2814FC3B-EF1C-4A6A-AD6F-96FB0C17D8BD}"/>
    <cellStyle name="60% - Accent3 30 5" xfId="20738" xr:uid="{9323F491-6383-4DB1-87AA-BA45BEA1061D}"/>
    <cellStyle name="60% - Accent3 300" xfId="40139" xr:uid="{F131A577-6BBB-4645-BA62-A1ED3A60D1FC}"/>
    <cellStyle name="60% - Accent3 301" xfId="40159" xr:uid="{B7D4BE8D-3CB3-4C06-A768-4338D9DDAD0D}"/>
    <cellStyle name="60% - Accent3 302" xfId="40179" xr:uid="{43D9B6A4-E38C-484A-B9CF-752311C04185}"/>
    <cellStyle name="60% - Accent3 303" xfId="40199" xr:uid="{9885F3DE-D83B-4BA0-A513-1B5F8EAFE47A}"/>
    <cellStyle name="60% - Accent3 304" xfId="40219" xr:uid="{6EB67812-41B3-43E8-99DC-37B417A4E5A4}"/>
    <cellStyle name="60% - Accent3 305" xfId="40239" xr:uid="{3EED7B40-15F5-4143-A35D-B38853964806}"/>
    <cellStyle name="60% - Accent3 306" xfId="40259" xr:uid="{C025898C-E53D-4DCF-8BC0-6D9B75ECB750}"/>
    <cellStyle name="60% - Accent3 307" xfId="40279" xr:uid="{CB93CA51-127C-4415-BAC8-A530BBACFD67}"/>
    <cellStyle name="60% - Accent3 308" xfId="40299" xr:uid="{ED620526-1C1C-4CD0-A742-51AA02BF6DA7}"/>
    <cellStyle name="60% - Accent3 309" xfId="40319" xr:uid="{9BBD53BC-76B6-4E09-8C71-1C6891A41291}"/>
    <cellStyle name="60% - Accent3 31" xfId="9108" xr:uid="{656BFD26-4829-4824-9DAF-2F5E49A72DF7}"/>
    <cellStyle name="60% - Accent3 31 2" xfId="17673" xr:uid="{990CC800-34D6-4EC2-938D-2E3066D0AC48}"/>
    <cellStyle name="60% - Accent3 310" xfId="40339" xr:uid="{91E07133-C03C-4DE7-96ED-D6FF56BE4EFC}"/>
    <cellStyle name="60% - Accent3 311" xfId="40359" xr:uid="{202F83C8-E366-4781-98CF-783CBB929558}"/>
    <cellStyle name="60% - Accent3 312" xfId="40379" xr:uid="{D27D1E10-0FE8-4EE0-96BC-F8F290BD4933}"/>
    <cellStyle name="60% - Accent3 313" xfId="40399" xr:uid="{CA2E6AAC-8852-4D3F-A590-CD487910D8D6}"/>
    <cellStyle name="60% - Accent3 314" xfId="40419" xr:uid="{78815021-CB05-412F-B2AA-C05DD3FD09E7}"/>
    <cellStyle name="60% - Accent3 315" xfId="40439" xr:uid="{7E48B651-FD06-4A33-985F-A9CEF092BAAA}"/>
    <cellStyle name="60% - Accent3 316" xfId="40459" xr:uid="{5329B08F-99E7-4E05-AA11-E4BE2CB851FC}"/>
    <cellStyle name="60% - Accent3 317" xfId="40479" xr:uid="{59732845-FDE0-4C3D-AE96-79B54C7C28BC}"/>
    <cellStyle name="60% - Accent3 318" xfId="40499" xr:uid="{85D104BA-FF74-471F-B3A6-9A0C2C6DF851}"/>
    <cellStyle name="60% - Accent3 319" xfId="40519" xr:uid="{49F0CAD5-7999-4154-B291-2FE34A713CB8}"/>
    <cellStyle name="60% - Accent3 32" xfId="9131" xr:uid="{D887515D-2045-42A4-8458-2648041E21DD}"/>
    <cellStyle name="60% - Accent3 32 2" xfId="17693" xr:uid="{B16740E9-7788-49C2-BDF7-C01BFDE820C3}"/>
    <cellStyle name="60% - Accent3 32 2 2" xfId="35498" xr:uid="{37F5A932-8BF8-4EB1-8520-05D126400600}"/>
    <cellStyle name="60% - Accent3 32 3" xfId="26998" xr:uid="{64C909B5-5AE8-41F2-99B2-8A624A8A1FD8}"/>
    <cellStyle name="60% - Accent3 320" xfId="40539" xr:uid="{3FFDFB0F-36BD-4CAF-B10F-DE0506511F92}"/>
    <cellStyle name="60% - Accent3 321" xfId="40559" xr:uid="{BC95924D-B917-480E-A552-2B1B9A93CD28}"/>
    <cellStyle name="60% - Accent3 322" xfId="40579" xr:uid="{50BE49D2-D9D3-463C-A2F5-698EB941FD0D}"/>
    <cellStyle name="60% - Accent3 323" xfId="40599" xr:uid="{932DBF7A-2540-4517-B657-7DF72FFF8B24}"/>
    <cellStyle name="60% - Accent3 324" xfId="40619" xr:uid="{76983F10-BFE5-4AE6-8A09-333595E85C19}"/>
    <cellStyle name="60% - Accent3 325" xfId="40639" xr:uid="{D24BD892-011F-427E-9508-21487F3A8139}"/>
    <cellStyle name="60% - Accent3 326" xfId="40659" xr:uid="{A7A378D1-B86B-4525-9D1F-E7363C62F271}"/>
    <cellStyle name="60% - Accent3 327" xfId="40679" xr:uid="{0CDB6C2E-858C-47DE-98FE-3E839D163D36}"/>
    <cellStyle name="60% - Accent3 328" xfId="40699" xr:uid="{00F60B43-35F1-4C1C-B54F-2E237699908F}"/>
    <cellStyle name="60% - Accent3 329" xfId="40719" xr:uid="{1C26FC50-812B-4C3F-96A3-782B932E6416}"/>
    <cellStyle name="60% - Accent3 33" xfId="9151" xr:uid="{F2C3C215-988D-4BB1-962D-99A674497CB0}"/>
    <cellStyle name="60% - Accent3 33 2" xfId="17713" xr:uid="{17E0B110-6B64-4BA7-91BE-B539E8DC5391}"/>
    <cellStyle name="60% - Accent3 33 2 2" xfId="35518" xr:uid="{3003E871-9506-4A31-8025-931AF4F48067}"/>
    <cellStyle name="60% - Accent3 33 3" xfId="27018" xr:uid="{A194F1D1-A1F1-492E-9068-78E07400128B}"/>
    <cellStyle name="60% - Accent3 330" xfId="40739" xr:uid="{9205CDCF-F4C7-404E-A6DB-AC0548B8FC6F}"/>
    <cellStyle name="60% - Accent3 331" xfId="40759" xr:uid="{702D784E-ED38-4C55-BF89-64EEF15E738B}"/>
    <cellStyle name="60% - Accent3 332" xfId="40779" xr:uid="{F1870E58-C3D9-47BC-85CA-690CB1BE7777}"/>
    <cellStyle name="60% - Accent3 333" xfId="40803" xr:uid="{86AB57E7-E7D0-4CE5-8207-C7898AEF6624}"/>
    <cellStyle name="60% - Accent3 334" xfId="40819" xr:uid="{0958A152-47FA-4FCE-830B-B2C45BD2D2C8}"/>
    <cellStyle name="60% - Accent3 335" xfId="40839" xr:uid="{A043C0E2-FD76-4781-A1E2-B0DF11B82284}"/>
    <cellStyle name="60% - Accent3 336" xfId="40859" xr:uid="{07E788B7-1018-4CB9-85C4-FE37222FD26E}"/>
    <cellStyle name="60% - Accent3 337" xfId="40879" xr:uid="{D17A9BBA-9864-47F0-8DBC-0B692DE6A90B}"/>
    <cellStyle name="60% - Accent3 338" xfId="40899" xr:uid="{F06F6B8D-AA42-4BCC-BF0D-DE3B371AF4B7}"/>
    <cellStyle name="60% - Accent3 339" xfId="40919" xr:uid="{ACF595CB-79E6-4737-BAF3-213B1D6C9B45}"/>
    <cellStyle name="60% - Accent3 34" xfId="9171" xr:uid="{FA47ECF0-F34B-4535-B860-427A1B889583}"/>
    <cellStyle name="60% - Accent3 340" xfId="40939" xr:uid="{AD8D3520-8720-4528-A193-81FF3359D0AF}"/>
    <cellStyle name="60% - Accent3 341" xfId="40959" xr:uid="{8D555C54-669E-4233-9E47-B8460821CCE7}"/>
    <cellStyle name="60% - Accent3 342" xfId="40979" xr:uid="{CC9D3C78-AA97-490E-8A92-8D4C13E8D08E}"/>
    <cellStyle name="60% - Accent3 343" xfId="40999" xr:uid="{8F2520AC-EB19-4CC2-8501-5DD883646B21}"/>
    <cellStyle name="60% - Accent3 344" xfId="41019" xr:uid="{6932CF03-DEEA-4D5D-BDA7-D52CBC548188}"/>
    <cellStyle name="60% - Accent3 345" xfId="41039" xr:uid="{90D1B447-461B-4C33-8432-F7C72F0F6FD0}"/>
    <cellStyle name="60% - Accent3 346" xfId="41059" xr:uid="{FE504DFC-E66E-4697-9229-C420915DEBA4}"/>
    <cellStyle name="60% - Accent3 347" xfId="41079" xr:uid="{41AD1E32-90A2-4BA6-9D2F-45DB5203EF34}"/>
    <cellStyle name="60% - Accent3 348" xfId="41099" xr:uid="{3269456E-409C-4484-9A39-EA6CADAF8DF2}"/>
    <cellStyle name="60% - Accent3 349" xfId="41119" xr:uid="{6DA9BD85-C5FC-4C5A-BDAF-E8CF9F7F0CCA}"/>
    <cellStyle name="60% - Accent3 35" xfId="9210" xr:uid="{8D99C5C5-D5C1-4B94-B193-627904FD0511}"/>
    <cellStyle name="60% - Accent3 35 2" xfId="17733" xr:uid="{4F9C06BC-570C-4748-BCAA-F63E40B3B40C}"/>
    <cellStyle name="60% - Accent3 35 2 2" xfId="35538" xr:uid="{B11CF621-2FA3-4EB5-BE5D-144A7A49FD9A}"/>
    <cellStyle name="60% - Accent3 35 3" xfId="27038" xr:uid="{AA7ADC45-25C5-4DAD-AA60-01435A5D3564}"/>
    <cellStyle name="60% - Accent3 350" xfId="41143" xr:uid="{5B15557D-B9B6-4B58-BC30-2543CA574AFA}"/>
    <cellStyle name="60% - Accent3 351" xfId="41163" xr:uid="{1E2345C2-653C-4B22-A379-8E17B84783F6}"/>
    <cellStyle name="60% - Accent3 352" xfId="41179" xr:uid="{8212D4D6-842A-4D64-BEFB-2C421A9713D2}"/>
    <cellStyle name="60% - Accent3 353" xfId="41199" xr:uid="{9DEE3843-E165-41E8-94FC-261F0B967F06}"/>
    <cellStyle name="60% - Accent3 354" xfId="41219" xr:uid="{A718E99C-1555-4E77-B7B7-E0E78909F02D}"/>
    <cellStyle name="60% - Accent3 355" xfId="41239" xr:uid="{9B80544E-61F6-44FC-809E-D281EE90E05B}"/>
    <cellStyle name="60% - Accent3 356" xfId="41263" xr:uid="{8C8B894C-1166-4E29-9603-A447C76047F6}"/>
    <cellStyle name="60% - Accent3 357" xfId="41295" xr:uid="{FC54987A-82AA-4FE0-BC67-33974E4429AB}"/>
    <cellStyle name="60% - Accent3 358" xfId="41300" xr:uid="{0B4AF475-1323-4455-812C-7B0B50FDD015}"/>
    <cellStyle name="60% - Accent3 359" xfId="41319" xr:uid="{5C40225A-2115-4BB1-A30E-F33F382439C0}"/>
    <cellStyle name="60% - Accent3 36" xfId="9233" xr:uid="{4D1E61BA-2739-44CE-AA04-84368F29AFC5}"/>
    <cellStyle name="60% - Accent3 36 2" xfId="17753" xr:uid="{F5BF076B-5756-483D-BD94-34D0D4068ECE}"/>
    <cellStyle name="60% - Accent3 36 2 2" xfId="35558" xr:uid="{FA4F84AE-6600-45DE-BCD3-5D65954124AF}"/>
    <cellStyle name="60% - Accent3 36 3" xfId="27058" xr:uid="{D229F8D2-39E4-41E0-8E7F-24E009F47554}"/>
    <cellStyle name="60% - Accent3 360" xfId="41339" xr:uid="{6228109C-C3BB-4B58-8866-536921356EF8}"/>
    <cellStyle name="60% - Accent3 361" xfId="41359" xr:uid="{5D0B3431-55E9-4FC6-80B9-39067F3454C3}"/>
    <cellStyle name="60% - Accent3 362" xfId="41379" xr:uid="{4A2F01D2-AAC2-4B8B-A153-E8C880F47B45}"/>
    <cellStyle name="60% - Accent3 363" xfId="41403" xr:uid="{57E8560A-8268-4BCB-94CC-EEE57AB244B4}"/>
    <cellStyle name="60% - Accent3 364" xfId="41419" xr:uid="{DC5FEBCC-18E0-4FB1-A1ED-7CD550466876}"/>
    <cellStyle name="60% - Accent3 365" xfId="41439" xr:uid="{AF4E2CC4-3901-44AC-9C9D-A4328246DCDB}"/>
    <cellStyle name="60% - Accent3 366" xfId="41459" xr:uid="{166F3258-BEC5-4C29-B675-BD6DA220C81D}"/>
    <cellStyle name="60% - Accent3 367" xfId="41479" xr:uid="{10CF3C15-D88F-4A40-AECE-906901DA2962}"/>
    <cellStyle name="60% - Accent3 368" xfId="41499" xr:uid="{65D3ED11-7832-4E66-849A-56317A947E89}"/>
    <cellStyle name="60% - Accent3 369" xfId="41523" xr:uid="{AC1711EF-AB3D-4652-BA09-79A1F8DAC482}"/>
    <cellStyle name="60% - Accent3 37" xfId="9253" xr:uid="{65733C60-4049-499E-A5D3-317A7D6AA2F8}"/>
    <cellStyle name="60% - Accent3 37 2" xfId="17773" xr:uid="{8DD32FFB-39B8-4A71-AE6D-61F3EF415AA0}"/>
    <cellStyle name="60% - Accent3 37 2 2" xfId="35578" xr:uid="{D2B1CC8A-F9B1-41BD-AEDD-4531FDA30259}"/>
    <cellStyle name="60% - Accent3 37 3" xfId="27078" xr:uid="{033C01B6-4AD7-492F-A71C-1B00DF9FBEA5}"/>
    <cellStyle name="60% - Accent3 370" xfId="41539" xr:uid="{89F9B177-59B3-4953-A086-78D51F8FABBE}"/>
    <cellStyle name="60% - Accent3 371" xfId="41559" xr:uid="{E6D4F413-789E-4122-B87E-B8C335DE6988}"/>
    <cellStyle name="60% - Accent3 372" xfId="41579" xr:uid="{7406C4A9-C53D-49D9-8B3C-F8E5BD171DC9}"/>
    <cellStyle name="60% - Accent3 373" xfId="41599" xr:uid="{82E105B2-81AA-4E16-A296-A5F110D952B2}"/>
    <cellStyle name="60% - Accent3 374" xfId="41623" xr:uid="{DDCD89E1-63EA-4627-AE6A-DD1E3D1DE313}"/>
    <cellStyle name="60% - Accent3 375" xfId="41639" xr:uid="{1B508852-D79C-458D-A8DD-CC39328FD568}"/>
    <cellStyle name="60% - Accent3 376" xfId="41659" xr:uid="{50EA931C-4971-4C0B-9905-BA2E0B465017}"/>
    <cellStyle name="60% - Accent3 377" xfId="41679" xr:uid="{1D888C02-A7E7-42B9-808F-566E84AF6C7D}"/>
    <cellStyle name="60% - Accent3 378" xfId="41703" xr:uid="{58123AA6-8B71-4D40-9881-540D5B5145C1}"/>
    <cellStyle name="60% - Accent3 379" xfId="41719" xr:uid="{EA0FF34A-B9C7-4C23-83D6-11E2BE818CDA}"/>
    <cellStyle name="60% - Accent3 38" xfId="9273" xr:uid="{A5904F8D-DFCA-4F77-B0B7-C907B24A4FDB}"/>
    <cellStyle name="60% - Accent3 38 2" xfId="17793" xr:uid="{1200A1CF-1D37-4DF4-9FA0-3F4B86E38649}"/>
    <cellStyle name="60% - Accent3 38 2 2" xfId="35598" xr:uid="{817600A3-B9E1-4DAB-9501-61B3081AD78A}"/>
    <cellStyle name="60% - Accent3 38 3" xfId="27098" xr:uid="{0F503D69-D604-457A-909D-25A248646E40}"/>
    <cellStyle name="60% - Accent3 380" xfId="41739" xr:uid="{667E337F-692E-43DF-8D54-AC00B6AA782A}"/>
    <cellStyle name="60% - Accent3 381" xfId="41759" xr:uid="{E6DF84D0-2ADC-440D-8C6F-23A8DAF8AC38}"/>
    <cellStyle name="60% - Accent3 382" xfId="41784" xr:uid="{F8663C83-FF51-4624-9C29-C90CD3E40BA8}"/>
    <cellStyle name="60% - Accent3 383" xfId="41804" xr:uid="{8C362ED0-271F-4EE1-AA0F-B6EB2B66DF38}"/>
    <cellStyle name="60% - Accent3 384" xfId="41837" xr:uid="{AB6A6AB5-E563-4C12-B234-4469137F3271}"/>
    <cellStyle name="60% - Accent3 385" xfId="41821" xr:uid="{2A927E90-7314-44D3-896B-F52A6E6E6FF0}"/>
    <cellStyle name="60% - Accent3 386" xfId="41860" xr:uid="{A8B10A67-A356-4E66-98BA-F5E72B7E9F05}"/>
    <cellStyle name="60% - Accent3 387" xfId="41880" xr:uid="{8F209338-6432-488A-94A4-183884807D5C}"/>
    <cellStyle name="60% - Accent3 388" xfId="41904" xr:uid="{C512347A-F7DB-4E99-A1E4-143D85CC04F4}"/>
    <cellStyle name="60% - Accent3 389" xfId="41924" xr:uid="{6B5812A9-7C09-47D8-9D4B-CBD32A2225E4}"/>
    <cellStyle name="60% - Accent3 39" xfId="9293" xr:uid="{9EA39235-85FE-4CE1-8D4D-FC1CF8B22B8C}"/>
    <cellStyle name="60% - Accent3 39 2" xfId="27118" xr:uid="{6AE5C261-F00E-4C9C-9AFD-14D3A0725C57}"/>
    <cellStyle name="60% - Accent3 390" xfId="41940" xr:uid="{BE44ACEF-D320-46C7-A9BF-471A91C143FF}"/>
    <cellStyle name="60% - Accent3 391" xfId="41960" xr:uid="{B7E59CDC-5B57-4F2D-AAEA-FCBCE0587580}"/>
    <cellStyle name="60% - Accent3 392" xfId="41980" xr:uid="{7AC83DD4-C4B9-4C00-8917-3E3D73F188EA}"/>
    <cellStyle name="60% - Accent3 393" xfId="42000" xr:uid="{0E1C729F-25FD-47E3-B7C5-7944ECB3D6A7}"/>
    <cellStyle name="60% - Accent3 394" xfId="42020" xr:uid="{280824D0-E6B2-42E6-9195-DA284E87C0A5}"/>
    <cellStyle name="60% - Accent3 395" xfId="42040" xr:uid="{AD0E8130-E378-4303-8708-FD50C54AD2F6}"/>
    <cellStyle name="60% - Accent3 396" xfId="42060" xr:uid="{9E5020FC-1221-457E-A252-B21EB3766C72}"/>
    <cellStyle name="60% - Accent3 397" xfId="42080" xr:uid="{9E20C900-0C89-4F63-B32B-961CEC857079}"/>
    <cellStyle name="60% - Accent3 398" xfId="42100" xr:uid="{F7E0D4A3-8695-445F-B21E-DE276DD0AD77}"/>
    <cellStyle name="60% - Accent3 399" xfId="42124" xr:uid="{45DED58E-80DE-4634-9CB4-4B19AF17D096}"/>
    <cellStyle name="60% - Accent3 4" xfId="227" xr:uid="{00000000-0005-0000-0000-00003B000000}"/>
    <cellStyle name="60% - Accent3 40" xfId="9313" xr:uid="{53E44DF3-943C-4BDE-8AA4-0903E17DFAE9}"/>
    <cellStyle name="60% - Accent3 40 2" xfId="17813" xr:uid="{1C37120D-E7E4-41B1-8127-F94D75D84B89}"/>
    <cellStyle name="60% - Accent3 40 2 2" xfId="35618" xr:uid="{28BAD510-0395-4A6B-82ED-141974714A25}"/>
    <cellStyle name="60% - Accent3 40 3" xfId="27138" xr:uid="{6BEDBD05-001E-4208-98E8-DB1D5EE91855}"/>
    <cellStyle name="60% - Accent3 400" xfId="42140" xr:uid="{DE297972-E51F-48EB-B318-0DE57642137A}"/>
    <cellStyle name="60% - Accent3 401" xfId="42164" xr:uid="{660371D4-EAAD-4613-9FC2-D0431AA3F4B9}"/>
    <cellStyle name="60% - Accent3 402" xfId="42180" xr:uid="{59A0DEF0-E172-4E64-8306-27683EDA261E}"/>
    <cellStyle name="60% - Accent3 403" xfId="42217" xr:uid="{48A86B4B-BC3B-41A6-832A-8B6C27445496}"/>
    <cellStyle name="60% - Accent3 404" xfId="42197" xr:uid="{44DCA737-8A26-4A3F-88DB-DCF57043BA0E}"/>
    <cellStyle name="60% - Accent3 405" xfId="42240" xr:uid="{71B66E7B-57A1-486E-937A-55FCD935A88C}"/>
    <cellStyle name="60% - Accent3 406" xfId="42260" xr:uid="{12A6F93D-F404-4F5A-89BF-AAFC98B60F23}"/>
    <cellStyle name="60% - Accent3 407" xfId="42280" xr:uid="{827EE7CC-44E1-4C25-9261-82CD9A31F4CE}"/>
    <cellStyle name="60% - Accent3 408" xfId="42304" xr:uid="{DE803D09-CF01-44E7-8727-6F15D9DDC74B}"/>
    <cellStyle name="60% - Accent3 409" xfId="42324" xr:uid="{A6B9AE2E-A27C-4CA1-BACF-ACA749CCD42D}"/>
    <cellStyle name="60% - Accent3 41" xfId="9333" xr:uid="{3E923E76-CCCA-4784-823F-DE732AAFF402}"/>
    <cellStyle name="60% - Accent3 41 2" xfId="17833" xr:uid="{20AE9A84-2503-403B-9C9D-1A4064C4183E}"/>
    <cellStyle name="60% - Accent3 41 2 2" xfId="35638" xr:uid="{6075085F-AD75-47DF-AF4A-330DF6143BF1}"/>
    <cellStyle name="60% - Accent3 41 3" xfId="27158" xr:uid="{5FC81C4A-F5CA-41F7-AD73-032CE0B32EA9}"/>
    <cellStyle name="60% - Accent3 410" xfId="42340" xr:uid="{9D6F8C32-CCAA-4166-AF48-A17CDFF36D14}"/>
    <cellStyle name="60% - Accent3 411" xfId="42364" xr:uid="{3D6C68ED-94F2-40A7-85A9-F1DAF1111232}"/>
    <cellStyle name="60% - Accent3 412" xfId="42395" xr:uid="{20E72F84-7569-4B85-ABD9-BD2B1D7258DE}"/>
    <cellStyle name="60% - Accent3 413" xfId="42379" xr:uid="{3D492826-870B-497F-87A8-CCFDC2D03C32}"/>
    <cellStyle name="60% - Accent3 414" xfId="42424" xr:uid="{790D5701-43EA-4DE8-9494-D9CDD0611B2F}"/>
    <cellStyle name="60% - Accent3 415" xfId="42440" xr:uid="{5C0A02FB-5485-441F-A58B-8A3D024C4C68}"/>
    <cellStyle name="60% - Accent3 416" xfId="42460" xr:uid="{D3E14B65-D512-4EAB-A2BD-F925453D15D7}"/>
    <cellStyle name="60% - Accent3 417" xfId="42484" xr:uid="{C7B0C39F-D08B-4479-9BE2-C5FFBCD65F70}"/>
    <cellStyle name="60% - Accent3 418" xfId="42500" xr:uid="{92CF5DC0-554F-42D6-AE98-2F9F9376F7E6}"/>
    <cellStyle name="60% - Accent3 419" xfId="42524" xr:uid="{12E6D4D9-8F0F-4A8B-BBAC-7F631778C0E5}"/>
    <cellStyle name="60% - Accent3 42" xfId="17853" xr:uid="{520BB936-CE53-4EFD-AD2C-E58F6C09123D}"/>
    <cellStyle name="60% - Accent3 42 2" xfId="35658" xr:uid="{513EA1C8-89B0-4B1A-A77E-E4E8257B854B}"/>
    <cellStyle name="60% - Accent3 420" xfId="42541" xr:uid="{D33A0D3C-A731-4CCB-9E7A-5AEE64DF76F7}"/>
    <cellStyle name="60% - Accent3 421" xfId="42565" xr:uid="{E0269AC4-04B8-4BFC-A8AC-D4932B0495B6}"/>
    <cellStyle name="60% - Accent3 422" xfId="42581" xr:uid="{A8DBA96C-E1A8-4696-A214-D7787A7112EE}"/>
    <cellStyle name="60% - Accent3 423" xfId="42605" xr:uid="{DB62E8D9-627F-4ED9-86FB-E622B520B9D7}"/>
    <cellStyle name="60% - Accent3 424" xfId="42683" xr:uid="{8E43E5B8-9EB9-482C-B05A-08C6341862D1}"/>
    <cellStyle name="60% - Accent3 425" xfId="42703" xr:uid="{94DAFE80-0C39-4C11-BC58-5A71A32F2A4C}"/>
    <cellStyle name="60% - Accent3 426" xfId="42723" xr:uid="{13B7173E-18F4-4E6F-B4B5-0D09B96692D9}"/>
    <cellStyle name="60% - Accent3 427" xfId="42743" xr:uid="{AE829195-1980-4540-B4A0-A29FBBD3523E}"/>
    <cellStyle name="60% - Accent3 428" xfId="42763" xr:uid="{00F09758-EF35-4E8E-BF7A-2FC9974086B1}"/>
    <cellStyle name="60% - Accent3 429" xfId="42788" xr:uid="{FCFE5B9C-6FB9-4A9A-9CB8-9703E986F279}"/>
    <cellStyle name="60% - Accent3 43" xfId="17873" xr:uid="{91832927-7AB6-4508-AA11-77DA50FC162B}"/>
    <cellStyle name="60% - Accent3 43 2" xfId="35678" xr:uid="{0C819577-A8C8-4A4C-A96E-E54E3EAD043C}"/>
    <cellStyle name="60% - Accent3 44" xfId="17893" xr:uid="{71651B8D-F912-4982-9021-1083D42D3969}"/>
    <cellStyle name="60% - Accent3 44 2" xfId="35698" xr:uid="{51403678-3F61-4E78-A791-BD0E35B4D06B}"/>
    <cellStyle name="60% - Accent3 45" xfId="17913" xr:uid="{892B4034-F1AB-4796-9A76-20DC1B879B30}"/>
    <cellStyle name="60% - Accent3 45 2" xfId="35718" xr:uid="{26D32C3A-678A-478F-9776-369C44E2930C}"/>
    <cellStyle name="60% - Accent3 46" xfId="17933" xr:uid="{A9A0435A-EFA3-43A0-8C25-F4093676E35D}"/>
    <cellStyle name="60% - Accent3 46 2" xfId="35738" xr:uid="{C1D4F4EB-1D10-45C3-ABDB-0D97F8C89317}"/>
    <cellStyle name="60% - Accent3 47" xfId="17974" xr:uid="{DA813861-3BA4-4BD8-8805-04AE723C2208}"/>
    <cellStyle name="60% - Accent3 47 2" xfId="35758" xr:uid="{AECC54B9-1412-466A-BE92-FBF704AF2731}"/>
    <cellStyle name="60% - Accent3 48" xfId="17997" xr:uid="{564BC7FC-0FBF-4705-BB43-F0251A429A04}"/>
    <cellStyle name="60% - Accent3 49" xfId="18017" xr:uid="{6F975D78-50CF-4800-A877-0525AA63E9FF}"/>
    <cellStyle name="60% - Accent3 5" xfId="291" xr:uid="{E42785A7-0B2B-4CD5-81FD-858E937C0CF4}"/>
    <cellStyle name="60% - Accent3 5 2" xfId="526" xr:uid="{15F64464-A178-4A93-973C-D602F41DE99C}"/>
    <cellStyle name="60% - Accent3 5 2 2" xfId="1225" xr:uid="{9D158481-D28C-4895-B613-828DE41EB4C5}"/>
    <cellStyle name="60% - Accent3 5 2 2 2" xfId="2330" xr:uid="{2C3B33DF-89B1-48E5-8C6E-DEF75952D96A}"/>
    <cellStyle name="60% - Accent3 5 2 2 2 2" xfId="4410" xr:uid="{E6C3E398-520D-4F63-8EDC-18D148B969CF}"/>
    <cellStyle name="60% - Accent3 5 2 2 2 2 2" xfId="8570" xr:uid="{C377870F-7686-4F54-966A-21F61920CEF5}"/>
    <cellStyle name="60% - Accent3 5 2 2 2 2 2 2" xfId="17153" xr:uid="{66809A44-7A4D-4ED5-8342-3C74C830ED08}"/>
    <cellStyle name="60% - Accent3 5 2 2 2 2 2 2 2" xfId="34978" xr:uid="{00521EC6-7C7D-4863-87D8-8DF801B397E4}"/>
    <cellStyle name="60% - Accent3 5 2 2 2 2 2 3" xfId="26478" xr:uid="{FB148C22-5D6F-4CFB-BDCC-56603DEF4710}"/>
    <cellStyle name="60% - Accent3 5 2 2 2 2 3" xfId="12993" xr:uid="{BA7F2844-BA1B-4D50-9E1D-12179F4B18EB}"/>
    <cellStyle name="60% - Accent3 5 2 2 2 2 3 2" xfId="30818" xr:uid="{322605E2-CE7F-4119-9B1B-AFBEDD5FBA35}"/>
    <cellStyle name="60% - Accent3 5 2 2 2 2 4" xfId="22318" xr:uid="{69376CE8-C70F-45E9-A7C4-157C5EB52514}"/>
    <cellStyle name="60% - Accent3 5 2 2 2 3" xfId="6490" xr:uid="{6AE77C55-ABDC-499A-8844-99E77C49C09B}"/>
    <cellStyle name="60% - Accent3 5 2 2 2 3 2" xfId="15073" xr:uid="{703984F4-1237-4B06-B8DC-A289CA5B1F1B}"/>
    <cellStyle name="60% - Accent3 5 2 2 2 3 2 2" xfId="32898" xr:uid="{4E587778-1106-461C-89F4-29B28D7BA7BC}"/>
    <cellStyle name="60% - Accent3 5 2 2 2 3 3" xfId="24398" xr:uid="{5ED18E34-41EC-4364-99FA-093213B29B28}"/>
    <cellStyle name="60% - Accent3 5 2 2 2 4" xfId="10913" xr:uid="{73CC1CED-4241-4D95-8278-C841527FA993}"/>
    <cellStyle name="60% - Accent3 5 2 2 2 4 2" xfId="28738" xr:uid="{97DE06B8-2AF1-48A1-A51E-DD4290DE8467}"/>
    <cellStyle name="60% - Accent3 5 2 2 2 5" xfId="20238" xr:uid="{97CF7C91-28EF-4F1D-AD12-ACC5FC871036}"/>
    <cellStyle name="60% - Accent3 5 2 2 3" xfId="3430" xr:uid="{F30C258A-B93E-4D96-BEF4-05DB7073BED7}"/>
    <cellStyle name="60% - Accent3 5 2 2 3 2" xfId="7590" xr:uid="{D5B43E87-8DF9-42D7-83A8-6765F3AAA5B9}"/>
    <cellStyle name="60% - Accent3 5 2 2 3 2 2" xfId="16173" xr:uid="{86C4C14E-D1A9-468F-8391-E0154EE58CAE}"/>
    <cellStyle name="60% - Accent3 5 2 2 3 2 2 2" xfId="33998" xr:uid="{8604A558-A124-4E85-B6C3-4AF29537096A}"/>
    <cellStyle name="60% - Accent3 5 2 2 3 2 3" xfId="25498" xr:uid="{81E67849-E3DF-4B6E-8FF4-A618DFEEE7E9}"/>
    <cellStyle name="60% - Accent3 5 2 2 3 3" xfId="12013" xr:uid="{C79D6DCB-7B3E-4D1B-839E-3E83C5E3FFA7}"/>
    <cellStyle name="60% - Accent3 5 2 2 3 3 2" xfId="29838" xr:uid="{B773A557-710D-4C57-B88E-96A7FB58DDB4}"/>
    <cellStyle name="60% - Accent3 5 2 2 3 4" xfId="21338" xr:uid="{D3AD11BB-FBAD-47E5-AA97-B08DB5B18B18}"/>
    <cellStyle name="60% - Accent3 5 2 2 4" xfId="5510" xr:uid="{0A51FC0F-CEB4-4C07-8AC1-FA834FF57C49}"/>
    <cellStyle name="60% - Accent3 5 2 2 4 2" xfId="14093" xr:uid="{F8833F25-9721-4DE3-BB37-D13EE1DDED6C}"/>
    <cellStyle name="60% - Accent3 5 2 2 4 2 2" xfId="31918" xr:uid="{99CA7293-E0C9-4244-92D9-4E2AA09BBC61}"/>
    <cellStyle name="60% - Accent3 5 2 2 4 3" xfId="23418" xr:uid="{A1AED39D-D566-4AF1-B84B-A25CDB331CEA}"/>
    <cellStyle name="60% - Accent3 5 2 2 5" xfId="9933" xr:uid="{DEE11E11-7911-49C4-BC81-E7BCED209A0C}"/>
    <cellStyle name="60% - Accent3 5 2 2 5 2" xfId="27758" xr:uid="{2C0BD0B3-A687-441D-A617-2F4EE04C7B14}"/>
    <cellStyle name="60% - Accent3 5 2 2 6" xfId="19258" xr:uid="{01DA9994-F111-446B-B5DF-7EBE9D48F52C}"/>
    <cellStyle name="60% - Accent3 5 2 3" xfId="1850" xr:uid="{3F6CBA88-A9F4-4F0C-AF04-D897C0A59B75}"/>
    <cellStyle name="60% - Accent3 5 2 3 2" xfId="3930" xr:uid="{C64C6D48-309D-42C4-9B5C-CC63624F228B}"/>
    <cellStyle name="60% - Accent3 5 2 3 2 2" xfId="8090" xr:uid="{6077AD7B-44FC-4D0C-AC20-81ABC2BFF864}"/>
    <cellStyle name="60% - Accent3 5 2 3 2 2 2" xfId="16673" xr:uid="{5ECA2B4D-499D-4656-947D-E02EB6DAB51A}"/>
    <cellStyle name="60% - Accent3 5 2 3 2 2 2 2" xfId="34498" xr:uid="{10DDC50B-623F-4456-86F0-A7C0C79FF385}"/>
    <cellStyle name="60% - Accent3 5 2 3 2 2 3" xfId="25998" xr:uid="{685864E1-5D27-44BA-8766-06E8B04CE5C7}"/>
    <cellStyle name="60% - Accent3 5 2 3 2 3" xfId="12513" xr:uid="{2E1BF6C5-E92A-415D-BD0A-1DF573053F83}"/>
    <cellStyle name="60% - Accent3 5 2 3 2 3 2" xfId="30338" xr:uid="{09CB0BFD-2F96-4BE8-AF2C-F6A06F05A1F9}"/>
    <cellStyle name="60% - Accent3 5 2 3 2 4" xfId="21838" xr:uid="{007D69CD-42E2-4419-8A0F-60604116C823}"/>
    <cellStyle name="60% - Accent3 5 2 3 3" xfId="6010" xr:uid="{DBF53BB6-2EB0-4F1A-A195-8464D171D78A}"/>
    <cellStyle name="60% - Accent3 5 2 3 3 2" xfId="14593" xr:uid="{B0BBDFD7-7210-45FA-A3D2-F51422793618}"/>
    <cellStyle name="60% - Accent3 5 2 3 3 2 2" xfId="32418" xr:uid="{344F4471-6A75-486E-8DF8-1F5308CEF4D7}"/>
    <cellStyle name="60% - Accent3 5 2 3 3 3" xfId="23918" xr:uid="{98241542-F98A-40BD-81B4-D5449C1D060D}"/>
    <cellStyle name="60% - Accent3 5 2 3 4" xfId="10433" xr:uid="{F95F2266-E817-4AE7-B360-E8F4A81084C1}"/>
    <cellStyle name="60% - Accent3 5 2 3 4 2" xfId="28258" xr:uid="{CD1834AB-64D4-43D3-BD49-9B1F387217BC}"/>
    <cellStyle name="60% - Accent3 5 2 3 5" xfId="19758" xr:uid="{22C8055E-CC75-486A-97F5-0AB10DC7B817}"/>
    <cellStyle name="60% - Accent3 5 2 4" xfId="2950" xr:uid="{787E1B64-D7D3-44A6-AB92-6E556E6746DD}"/>
    <cellStyle name="60% - Accent3 5 2 4 2" xfId="7110" xr:uid="{8B577FA4-322D-4C7F-B65B-9132E40D14DE}"/>
    <cellStyle name="60% - Accent3 5 2 4 2 2" xfId="15693" xr:uid="{1BA4942E-FBAE-4C50-81C4-ED967FA8F586}"/>
    <cellStyle name="60% - Accent3 5 2 4 2 2 2" xfId="33518" xr:uid="{DD95D7F5-8DC9-4E4B-8180-0C4F12639797}"/>
    <cellStyle name="60% - Accent3 5 2 4 2 3" xfId="25018" xr:uid="{EB16CB30-4F3C-45F2-B263-62B428F4AAE3}"/>
    <cellStyle name="60% - Accent3 5 2 4 3" xfId="11533" xr:uid="{19B1DC94-0703-4371-A56F-0F4CFEC779A2}"/>
    <cellStyle name="60% - Accent3 5 2 4 3 2" xfId="29358" xr:uid="{1FB259E1-7BF0-4D29-87C3-74302F1379B9}"/>
    <cellStyle name="60% - Accent3 5 2 4 4" xfId="20858" xr:uid="{3E8CB6D3-A642-49BE-977F-D76EDC228C7C}"/>
    <cellStyle name="60% - Accent3 5 2 5" xfId="5030" xr:uid="{B1B8C312-6F39-42A5-AE75-22A9091F59CD}"/>
    <cellStyle name="60% - Accent3 5 2 5 2" xfId="13613" xr:uid="{C87E8B1C-BC6A-4F1E-86C4-36B233BDD143}"/>
    <cellStyle name="60% - Accent3 5 2 5 2 2" xfId="31438" xr:uid="{5AF8B9E1-7520-4B52-A049-576B2C6A6056}"/>
    <cellStyle name="60% - Accent3 5 2 5 3" xfId="22938" xr:uid="{4E44B49E-4535-4D96-BF1D-BA88077D2E52}"/>
    <cellStyle name="60% - Accent3 5 2 6" xfId="9453" xr:uid="{924D109E-2F30-4B7D-8F9B-560EBAF0AC07}"/>
    <cellStyle name="60% - Accent3 5 2 6 2" xfId="27278" xr:uid="{CD747859-D58A-437C-BC6C-1E1EFC0DF97D}"/>
    <cellStyle name="60% - Accent3 5 2 7" xfId="18778" xr:uid="{75B2F1B6-FCC6-4A10-888E-2A9523E0B91D}"/>
    <cellStyle name="60% - Accent3 5 3" xfId="1164" xr:uid="{8673E3EE-3CB8-4B80-AB6C-F00102A985E1}"/>
    <cellStyle name="60% - Accent3 5 3 2" xfId="2270" xr:uid="{E8C82A82-581F-4EF6-8E81-3F2F8D96DF9D}"/>
    <cellStyle name="60% - Accent3 5 3 2 2" xfId="4350" xr:uid="{8479C45E-C4DA-4CF5-BAAC-F1DA28BE4D30}"/>
    <cellStyle name="60% - Accent3 5 3 2 2 2" xfId="8510" xr:uid="{7C258D2D-86F1-47DE-AB93-72B33A0154A3}"/>
    <cellStyle name="60% - Accent3 5 3 2 2 2 2" xfId="17093" xr:uid="{443E287A-5A3C-4D91-8541-63A7DF0A0BF3}"/>
    <cellStyle name="60% - Accent3 5 3 2 2 2 2 2" xfId="34918" xr:uid="{E8817515-2ADB-4574-913D-542DE2888475}"/>
    <cellStyle name="60% - Accent3 5 3 2 2 2 3" xfId="26418" xr:uid="{0E09A50B-CE09-4701-B8EF-053ED495CFD4}"/>
    <cellStyle name="60% - Accent3 5 3 2 2 3" xfId="12933" xr:uid="{FAA7FC9B-5521-487F-8491-BF2A93DC0C98}"/>
    <cellStyle name="60% - Accent3 5 3 2 2 3 2" xfId="30758" xr:uid="{860D993F-494B-4D54-A8D3-09F7533400D3}"/>
    <cellStyle name="60% - Accent3 5 3 2 2 4" xfId="22258" xr:uid="{E2CD1C30-508E-4D2A-AD47-ACADBCF622E8}"/>
    <cellStyle name="60% - Accent3 5 3 2 3" xfId="6430" xr:uid="{A1467348-270F-4DA9-82F2-B7CFCCC22942}"/>
    <cellStyle name="60% - Accent3 5 3 2 3 2" xfId="15013" xr:uid="{FC6EE7AD-291C-4E10-A513-EE9E98C8B3BE}"/>
    <cellStyle name="60% - Accent3 5 3 2 3 2 2" xfId="32838" xr:uid="{FA92808C-E80B-49E8-8CB4-276B04E5BC34}"/>
    <cellStyle name="60% - Accent3 5 3 2 3 3" xfId="24338" xr:uid="{159F6131-357A-4E2E-A37F-42E8DFD43131}"/>
    <cellStyle name="60% - Accent3 5 3 2 4" xfId="10853" xr:uid="{868941D0-2A3E-44C8-9990-571D51F98BE7}"/>
    <cellStyle name="60% - Accent3 5 3 2 4 2" xfId="28678" xr:uid="{45D5CA46-03CF-4487-9232-5E06CEAA27CA}"/>
    <cellStyle name="60% - Accent3 5 3 2 5" xfId="20178" xr:uid="{8110C5FC-ADCE-48A2-B43F-8B1ACBC1EC58}"/>
    <cellStyle name="60% - Accent3 5 3 3" xfId="3370" xr:uid="{9D32D3CC-8C40-431D-8831-00735BB18026}"/>
    <cellStyle name="60% - Accent3 5 3 3 2" xfId="7530" xr:uid="{3769632F-D501-4028-A2D7-4B88B06BB38C}"/>
    <cellStyle name="60% - Accent3 5 3 3 2 2" xfId="16113" xr:uid="{B065F78B-0459-4064-9441-01DC7B6C51B1}"/>
    <cellStyle name="60% - Accent3 5 3 3 2 2 2" xfId="33938" xr:uid="{20970353-4EA0-4ED9-AB6E-85EC5FC22A10}"/>
    <cellStyle name="60% - Accent3 5 3 3 2 3" xfId="25438" xr:uid="{69F7AF51-0C9A-45FE-910B-CA1C152193FA}"/>
    <cellStyle name="60% - Accent3 5 3 3 3" xfId="11953" xr:uid="{921F3E4C-F9A6-4D1A-A344-4D4A53F5AE52}"/>
    <cellStyle name="60% - Accent3 5 3 3 3 2" xfId="29778" xr:uid="{D41B8972-5E2B-4728-9BEB-32F232DEE728}"/>
    <cellStyle name="60% - Accent3 5 3 3 4" xfId="21278" xr:uid="{7DE42986-6511-4B4C-A35D-D1D74062B751}"/>
    <cellStyle name="60% - Accent3 5 3 4" xfId="5450" xr:uid="{77628D23-F11F-44E6-B559-A12E937C1B3A}"/>
    <cellStyle name="60% - Accent3 5 3 4 2" xfId="14033" xr:uid="{4FE27168-800C-4E81-8B42-A784800A0969}"/>
    <cellStyle name="60% - Accent3 5 3 4 2 2" xfId="31858" xr:uid="{224978CB-0516-4C94-AF32-AA342EF6E268}"/>
    <cellStyle name="60% - Accent3 5 3 4 3" xfId="23358" xr:uid="{27350317-C590-4339-8283-08C2C86A9C0C}"/>
    <cellStyle name="60% - Accent3 5 3 5" xfId="9873" xr:uid="{102C6F9B-FA93-4D0C-81E8-B760F37834E9}"/>
    <cellStyle name="60% - Accent3 5 3 5 2" xfId="27698" xr:uid="{634B5F8C-3632-48D1-9220-460AC709D413}"/>
    <cellStyle name="60% - Accent3 5 3 6" xfId="19198" xr:uid="{A0A54936-90CC-488F-8403-A7E7F210CA83}"/>
    <cellStyle name="60% - Accent3 5 4" xfId="1790" xr:uid="{1C595C25-786E-41AC-A9E7-8E65ACE636AD}"/>
    <cellStyle name="60% - Accent3 5 4 2" xfId="3870" xr:uid="{27DEAFBE-D75E-4635-BCFE-99764BEF44D8}"/>
    <cellStyle name="60% - Accent3 5 4 2 2" xfId="8030" xr:uid="{0862AF63-AE59-411D-9F11-C51C372283D3}"/>
    <cellStyle name="60% - Accent3 5 4 2 2 2" xfId="16613" xr:uid="{F2C27B4A-6590-48F2-BE89-7416CF058CE1}"/>
    <cellStyle name="60% - Accent3 5 4 2 2 2 2" xfId="34438" xr:uid="{12E317A5-1E2E-4C41-BAA9-714CC7154BBC}"/>
    <cellStyle name="60% - Accent3 5 4 2 2 3" xfId="25938" xr:uid="{8C9ABA7B-A227-4A33-875D-47C084049EA8}"/>
    <cellStyle name="60% - Accent3 5 4 2 3" xfId="12453" xr:uid="{384F913B-B942-4563-9857-5C6280CD9C9C}"/>
    <cellStyle name="60% - Accent3 5 4 2 3 2" xfId="30278" xr:uid="{358C7226-1680-4A97-9F6E-0A8252986CD9}"/>
    <cellStyle name="60% - Accent3 5 4 2 4" xfId="21778" xr:uid="{B7223849-A567-4706-8DAB-E41395B0FD4F}"/>
    <cellStyle name="60% - Accent3 5 4 3" xfId="5950" xr:uid="{7215A4D3-1342-4E25-8DDD-A286D5177573}"/>
    <cellStyle name="60% - Accent3 5 4 3 2" xfId="14533" xr:uid="{680C0C11-8F0B-4F2D-A169-781B245696EF}"/>
    <cellStyle name="60% - Accent3 5 4 3 2 2" xfId="32358" xr:uid="{8E6015E9-26E7-4A73-93DE-DD61B1DD18E4}"/>
    <cellStyle name="60% - Accent3 5 4 3 3" xfId="23858" xr:uid="{42CB18ED-0F7C-4409-A832-CFEC7A1E2AC7}"/>
    <cellStyle name="60% - Accent3 5 4 4" xfId="10373" xr:uid="{D8411E9A-E0EE-4834-B10C-A258B49379BF}"/>
    <cellStyle name="60% - Accent3 5 4 4 2" xfId="28198" xr:uid="{556EF7B0-8D12-4F34-94C4-093DCC06B700}"/>
    <cellStyle name="60% - Accent3 5 4 5" xfId="19698" xr:uid="{D40E345D-1E1E-4587-8160-0C86D55C0D28}"/>
    <cellStyle name="60% - Accent3 5 5" xfId="2890" xr:uid="{1AC3B5B0-E763-43F9-BF09-244C554C42F5}"/>
    <cellStyle name="60% - Accent3 5 5 2" xfId="7050" xr:uid="{E15FD59E-BFC7-458E-ADCA-BAB09EF1B023}"/>
    <cellStyle name="60% - Accent3 5 5 2 2" xfId="15633" xr:uid="{0FF75214-18A1-4F85-B787-7B06E2E12E45}"/>
    <cellStyle name="60% - Accent3 5 5 2 2 2" xfId="33458" xr:uid="{12762F54-0109-476E-89D7-E4CC8AB40D54}"/>
    <cellStyle name="60% - Accent3 5 5 2 3" xfId="24958" xr:uid="{FC8393CF-C258-4C3A-8E58-E71F3DC0194E}"/>
    <cellStyle name="60% - Accent3 5 5 3" xfId="11473" xr:uid="{6969C0C0-74D0-4F9D-BE59-15F341410483}"/>
    <cellStyle name="60% - Accent3 5 5 3 2" xfId="29298" xr:uid="{9E318BFA-18B4-4BF3-A886-98178C941FDA}"/>
    <cellStyle name="60% - Accent3 5 5 4" xfId="20798" xr:uid="{AF90B6DE-9695-4821-B0CB-0BA056C33393}"/>
    <cellStyle name="60% - Accent3 5 6" xfId="4970" xr:uid="{9A4E433E-5043-4588-B05D-DB1E1B63E06F}"/>
    <cellStyle name="60% - Accent3 5 6 2" xfId="13553" xr:uid="{135F9268-5D24-47EC-90C0-3E42F9FD7E17}"/>
    <cellStyle name="60% - Accent3 5 6 2 2" xfId="31378" xr:uid="{D7C23683-02F8-45BF-923B-FB5D560F51C6}"/>
    <cellStyle name="60% - Accent3 5 6 3" xfId="22878" xr:uid="{6CC3FE05-5838-4CF8-8530-227FEB6B6C69}"/>
    <cellStyle name="60% - Accent3 5 7" xfId="9393" xr:uid="{4A7686AA-E744-4B12-94D0-848269F027D9}"/>
    <cellStyle name="60% - Accent3 5 7 2" xfId="27218" xr:uid="{89AEA7DD-D3EE-45FA-A7FC-33A9A54C18C2}"/>
    <cellStyle name="60% - Accent3 5 8" xfId="18718" xr:uid="{208AF78D-6CB4-44A0-82CF-BA51D08D07F0}"/>
    <cellStyle name="60% - Accent3 50" xfId="18037" xr:uid="{28BEAFA8-0916-4AAE-A63C-A2A9356829C7}"/>
    <cellStyle name="60% - Accent3 51" xfId="18057" xr:uid="{C30EA1D0-A0D7-4291-B6E4-AEA5CBB44D30}"/>
    <cellStyle name="60% - Accent3 52" xfId="18077" xr:uid="{BAC1CCBC-7B1D-4A55-8F44-A2ACBB375FC5}"/>
    <cellStyle name="60% - Accent3 53" xfId="18097" xr:uid="{A101F445-D49F-438E-9066-9CE7BDD91FEE}"/>
    <cellStyle name="60% - Accent3 54" xfId="18117" xr:uid="{E0DE4624-57EA-4C7D-9323-843F6F519DDD}"/>
    <cellStyle name="60% - Accent3 55" xfId="18137" xr:uid="{4A0A3B88-388B-4A0A-BFC4-9F707D5F4120}"/>
    <cellStyle name="60% - Accent3 56" xfId="18157" xr:uid="{6D2CF405-FFB2-434B-B7FA-61DC3B295DD4}"/>
    <cellStyle name="60% - Accent3 57" xfId="18177" xr:uid="{C405EB26-693F-494F-B89F-80A40D40A11D}"/>
    <cellStyle name="60% - Accent3 58" xfId="18197" xr:uid="{C5BE4331-9F40-4790-908D-7F2D08875A07}"/>
    <cellStyle name="60% - Accent3 59" xfId="18217" xr:uid="{C2C6DE3D-ADDF-45C6-9E7A-86BE657C2038}"/>
    <cellStyle name="60% - Accent3 6" xfId="654" xr:uid="{BF857634-4D7A-4FD0-9295-3803F63221C1}"/>
    <cellStyle name="60% - Accent3 6 2" xfId="1260" xr:uid="{82C3CB69-A9FB-4195-BC98-75A9B7FCA247}"/>
    <cellStyle name="60% - Accent3 6 2 2" xfId="2350" xr:uid="{66865E7E-29B6-4E4F-9099-87FC29885FB9}"/>
    <cellStyle name="60% - Accent3 6 2 2 2" xfId="4430" xr:uid="{07286942-6B33-4948-9C34-412650FF767B}"/>
    <cellStyle name="60% - Accent3 6 2 2 2 2" xfId="8590" xr:uid="{63BFDDF0-DE99-4FF8-9691-ED5081269ECE}"/>
    <cellStyle name="60% - Accent3 6 2 2 2 2 2" xfId="17173" xr:uid="{28478520-496E-4F9F-AA5D-9477C4BF8AF7}"/>
    <cellStyle name="60% - Accent3 6 2 2 2 2 2 2" xfId="34998" xr:uid="{5921A353-64AC-47B2-BF47-F42BA8EF2284}"/>
    <cellStyle name="60% - Accent3 6 2 2 2 2 3" xfId="26498" xr:uid="{AC71B541-38AB-49FF-8821-082B55DBFE72}"/>
    <cellStyle name="60% - Accent3 6 2 2 2 3" xfId="13013" xr:uid="{1CB3C4A6-BAAB-4C7E-9E13-6567C09532D8}"/>
    <cellStyle name="60% - Accent3 6 2 2 2 3 2" xfId="30838" xr:uid="{72855E2C-DC74-49B7-BEB8-9B508E047D74}"/>
    <cellStyle name="60% - Accent3 6 2 2 2 4" xfId="22338" xr:uid="{858E15E3-8645-4DB7-B9A2-E345E23867A5}"/>
    <cellStyle name="60% - Accent3 6 2 2 3" xfId="6510" xr:uid="{E3E389F7-3583-4A65-8E0A-1D7B5EB94BC0}"/>
    <cellStyle name="60% - Accent3 6 2 2 3 2" xfId="15093" xr:uid="{472823F8-4E67-4BE6-B075-A532D970AC7C}"/>
    <cellStyle name="60% - Accent3 6 2 2 3 2 2" xfId="32918" xr:uid="{3E91E921-A834-447A-A7B6-A98DA718A40E}"/>
    <cellStyle name="60% - Accent3 6 2 2 3 3" xfId="24418" xr:uid="{99B9A62B-8FB1-4C3D-9FF0-A587F2D03D95}"/>
    <cellStyle name="60% - Accent3 6 2 2 4" xfId="10933" xr:uid="{647DED0F-3121-41A2-97C3-626EED1EDA17}"/>
    <cellStyle name="60% - Accent3 6 2 2 4 2" xfId="28758" xr:uid="{B09F6123-563D-42E6-A15C-E93C21974087}"/>
    <cellStyle name="60% - Accent3 6 2 2 5" xfId="20258" xr:uid="{E048F13A-70AE-4133-8A54-5AEED15B830C}"/>
    <cellStyle name="60% - Accent3 6 2 3" xfId="3450" xr:uid="{F1393231-BC40-4523-B1E6-F962BFB406D9}"/>
    <cellStyle name="60% - Accent3 6 2 3 2" xfId="7610" xr:uid="{F23B5385-7965-4499-BD6F-9DA402744382}"/>
    <cellStyle name="60% - Accent3 6 2 3 2 2" xfId="16193" xr:uid="{B307A4CB-5B96-4240-BECB-C8EE102574DF}"/>
    <cellStyle name="60% - Accent3 6 2 3 2 2 2" xfId="34018" xr:uid="{482FE0B6-1B12-4C44-B243-5F96F1C0A497}"/>
    <cellStyle name="60% - Accent3 6 2 3 2 3" xfId="25518" xr:uid="{618A229F-561A-4E47-811D-1921E725A502}"/>
    <cellStyle name="60% - Accent3 6 2 3 3" xfId="12033" xr:uid="{C6E0CC64-4F37-46EE-B220-1E7AC6DB6C14}"/>
    <cellStyle name="60% - Accent3 6 2 3 3 2" xfId="29858" xr:uid="{1717363A-E494-43AA-9A24-C14D52B52996}"/>
    <cellStyle name="60% - Accent3 6 2 3 4" xfId="21358" xr:uid="{819329E7-3978-424D-B76C-B0D9D70E3E89}"/>
    <cellStyle name="60% - Accent3 6 2 4" xfId="5530" xr:uid="{027FCC88-9827-4C2C-BEC1-30E70D9BFA0F}"/>
    <cellStyle name="60% - Accent3 6 2 4 2" xfId="14113" xr:uid="{105E68FE-4182-446E-8906-006465216485}"/>
    <cellStyle name="60% - Accent3 6 2 4 2 2" xfId="31938" xr:uid="{87264D92-706C-4FC2-AF61-76E91BCD11BF}"/>
    <cellStyle name="60% - Accent3 6 2 4 3" xfId="23438" xr:uid="{26E571A2-B184-4C34-9FB1-3FDA7B6BAC74}"/>
    <cellStyle name="60% - Accent3 6 2 5" xfId="9953" xr:uid="{E14EC97B-F1B6-4582-A373-F6EEB23F64DF}"/>
    <cellStyle name="60% - Accent3 6 2 5 2" xfId="27778" xr:uid="{ECBB82B6-DE01-4AE4-BAE1-ED63FECB4142}"/>
    <cellStyle name="60% - Accent3 6 2 6" xfId="19278" xr:uid="{ADB62F29-AE84-400F-94E4-9EE50810577A}"/>
    <cellStyle name="60% - Accent3 6 3" xfId="1870" xr:uid="{29DC0601-7CB2-4BBF-8FDD-3D4622C467DA}"/>
    <cellStyle name="60% - Accent3 6 3 2" xfId="3950" xr:uid="{B4A386DA-794D-4A12-9C19-BF4858F7D23E}"/>
    <cellStyle name="60% - Accent3 6 3 2 2" xfId="8110" xr:uid="{64CABF63-2F7B-458E-8876-600C6098988C}"/>
    <cellStyle name="60% - Accent3 6 3 2 2 2" xfId="16693" xr:uid="{CC0BEA30-14DF-4573-B3CD-39F47EF8BA21}"/>
    <cellStyle name="60% - Accent3 6 3 2 2 2 2" xfId="34518" xr:uid="{EEBC3725-08A8-4E21-802C-5864E35217D7}"/>
    <cellStyle name="60% - Accent3 6 3 2 2 3" xfId="26018" xr:uid="{121CE683-24EE-420A-B58C-AECBD51A9847}"/>
    <cellStyle name="60% - Accent3 6 3 2 3" xfId="12533" xr:uid="{998D97DA-6604-47D9-B1E3-D40E78C6152D}"/>
    <cellStyle name="60% - Accent3 6 3 2 3 2" xfId="30358" xr:uid="{526B03ED-749A-467E-8319-11C4AF7DE208}"/>
    <cellStyle name="60% - Accent3 6 3 2 4" xfId="21858" xr:uid="{88DC4BA4-8CC9-4EDA-BD70-CC25F9E023AB}"/>
    <cellStyle name="60% - Accent3 6 3 3" xfId="6030" xr:uid="{2A8F307C-212B-4B2A-94EF-5E70DC739212}"/>
    <cellStyle name="60% - Accent3 6 3 3 2" xfId="14613" xr:uid="{7DD2F1F0-C986-48F4-83B1-E6553FF8693B}"/>
    <cellStyle name="60% - Accent3 6 3 3 2 2" xfId="32438" xr:uid="{941D0B9C-02C1-4C88-9602-98DE54227C75}"/>
    <cellStyle name="60% - Accent3 6 3 3 3" xfId="23938" xr:uid="{06691E0A-7C70-44A2-8674-EEBFEF9D0B4B}"/>
    <cellStyle name="60% - Accent3 6 3 4" xfId="10453" xr:uid="{764083A8-AD7F-4510-A148-8E443E90101D}"/>
    <cellStyle name="60% - Accent3 6 3 4 2" xfId="28278" xr:uid="{800D0A1D-4B0D-4B28-891E-A55FD52A2D71}"/>
    <cellStyle name="60% - Accent3 6 3 5" xfId="19778" xr:uid="{9E517D1C-70BC-456F-B93B-BEF0150ACFCF}"/>
    <cellStyle name="60% - Accent3 6 4" xfId="2970" xr:uid="{4EE4B34A-B915-4CA0-801F-74561E38FE0F}"/>
    <cellStyle name="60% - Accent3 6 4 2" xfId="7130" xr:uid="{EC66C824-CFA0-4EDC-814B-B394F469BC63}"/>
    <cellStyle name="60% - Accent3 6 4 2 2" xfId="15713" xr:uid="{9E96273E-1DFD-450B-8B0C-CA1E813CB955}"/>
    <cellStyle name="60% - Accent3 6 4 2 2 2" xfId="33538" xr:uid="{EA15DDC1-D86E-41F6-B2FB-B5C4C5A98E62}"/>
    <cellStyle name="60% - Accent3 6 4 2 3" xfId="25038" xr:uid="{17A6E1EC-1A56-4282-845C-4B90AB9F53E9}"/>
    <cellStyle name="60% - Accent3 6 4 3" xfId="11553" xr:uid="{64A1D972-D327-4333-B419-EEA993A4465E}"/>
    <cellStyle name="60% - Accent3 6 4 3 2" xfId="29378" xr:uid="{30181858-C6AB-4E3D-A336-A68C084CBAB9}"/>
    <cellStyle name="60% - Accent3 6 4 4" xfId="20878" xr:uid="{9AC83BD7-078B-4579-BEB3-BEDBD1ADDD1B}"/>
    <cellStyle name="60% - Accent3 6 5" xfId="5050" xr:uid="{8F632D54-E4BF-4179-A565-3BF8DD6A63CB}"/>
    <cellStyle name="60% - Accent3 6 5 2" xfId="13633" xr:uid="{E33062F9-45D3-41EE-A76D-DDE06E2E6716}"/>
    <cellStyle name="60% - Accent3 6 5 2 2" xfId="31458" xr:uid="{FDBD0695-FCE9-40B3-B36C-E1C10A91CCCB}"/>
    <cellStyle name="60% - Accent3 6 5 3" xfId="22958" xr:uid="{2E7D2F72-F9FD-4E44-97F8-40B4DA55E771}"/>
    <cellStyle name="60% - Accent3 6 6" xfId="9473" xr:uid="{D1173E57-6233-4C0D-B4D5-34CAC93E0D9E}"/>
    <cellStyle name="60% - Accent3 6 6 2" xfId="27298" xr:uid="{384CDEE1-FE59-4918-8C18-25049FC9A615}"/>
    <cellStyle name="60% - Accent3 6 7" xfId="18798" xr:uid="{D0FC8979-EE00-4C6B-813A-F4212BA61CB9}"/>
    <cellStyle name="60% - Accent3 60" xfId="18237" xr:uid="{120E01E2-DDEF-4E70-AD97-F3C1EA6A933E}"/>
    <cellStyle name="60% - Accent3 61" xfId="18257" xr:uid="{0AD69A3D-0553-4373-BD42-61D89571F575}"/>
    <cellStyle name="60% - Accent3 62" xfId="18277" xr:uid="{DCD22C10-C85B-46C9-B5D5-8A9375080593}"/>
    <cellStyle name="60% - Accent3 63" xfId="18297" xr:uid="{542BBF6D-798D-4948-A638-E4451CE01811}"/>
    <cellStyle name="60% - Accent3 64" xfId="18317" xr:uid="{D0196BEA-BBD7-49FE-B1BE-6F9AEA9079BB}"/>
    <cellStyle name="60% - Accent3 65" xfId="18337" xr:uid="{B644DD95-0313-47B8-AD00-DC611D7CBE18}"/>
    <cellStyle name="60% - Accent3 66" xfId="18357" xr:uid="{BB421B6E-8836-401F-8CAC-A3766BD66E77}"/>
    <cellStyle name="60% - Accent3 67" xfId="18377" xr:uid="{05D33E3E-5455-4370-951D-F551282071E8}"/>
    <cellStyle name="60% - Accent3 68" xfId="18397" xr:uid="{379289C9-F888-4412-8A0D-1B0A280A07AD}"/>
    <cellStyle name="60% - Accent3 69" xfId="18418" xr:uid="{4C7C0F11-0F1F-4A7C-9071-E8D7B0ED1E79}"/>
    <cellStyle name="60% - Accent3 7" xfId="674" xr:uid="{BC28012C-D388-4377-B5F0-29E1026B7B11}"/>
    <cellStyle name="60% - Accent3 7 2" xfId="1280" xr:uid="{15664B95-BC61-4EF5-8E07-933310136903}"/>
    <cellStyle name="60% - Accent3 7 2 2" xfId="2370" xr:uid="{86C0FDBD-74D4-43E1-B674-59E610930918}"/>
    <cellStyle name="60% - Accent3 7 2 2 2" xfId="4450" xr:uid="{0E0B0213-0565-4F30-A391-693FD24A9060}"/>
    <cellStyle name="60% - Accent3 7 2 2 2 2" xfId="8610" xr:uid="{9AC1575B-2F54-495F-AC3F-5778B20F8EBB}"/>
    <cellStyle name="60% - Accent3 7 2 2 2 2 2" xfId="17193" xr:uid="{505CFADB-DC9F-4AA8-9708-4843F3128542}"/>
    <cellStyle name="60% - Accent3 7 2 2 2 2 2 2" xfId="35018" xr:uid="{7B083D7C-1F90-4292-97E7-982F89B8D242}"/>
    <cellStyle name="60% - Accent3 7 2 2 2 2 3" xfId="26518" xr:uid="{FEC971F3-48F4-4941-AAD2-8AA6D15B19E1}"/>
    <cellStyle name="60% - Accent3 7 2 2 2 3" xfId="13033" xr:uid="{838C6C00-6D03-4EAD-8006-1A0C6AC85BCC}"/>
    <cellStyle name="60% - Accent3 7 2 2 2 3 2" xfId="30858" xr:uid="{3BAAEA18-1C76-4154-9D7C-71C8412E10B4}"/>
    <cellStyle name="60% - Accent3 7 2 2 2 4" xfId="22358" xr:uid="{BD612C6F-D56C-4E4A-A082-54C970AD11E1}"/>
    <cellStyle name="60% - Accent3 7 2 2 3" xfId="6530" xr:uid="{01E8BCFF-D0D4-46FB-920A-B9105A9E4E8B}"/>
    <cellStyle name="60% - Accent3 7 2 2 3 2" xfId="15113" xr:uid="{75C9EB67-5DAE-4588-ADF0-F02840DA74CD}"/>
    <cellStyle name="60% - Accent3 7 2 2 3 2 2" xfId="32938" xr:uid="{C44019BC-244D-4309-96AA-2E7EF5B5B35D}"/>
    <cellStyle name="60% - Accent3 7 2 2 3 3" xfId="24438" xr:uid="{BDC5458F-943A-4D48-8D67-EE5E55ADBF7A}"/>
    <cellStyle name="60% - Accent3 7 2 2 4" xfId="10953" xr:uid="{C1958A54-1D37-44A5-A090-B28390AD46A4}"/>
    <cellStyle name="60% - Accent3 7 2 2 4 2" xfId="28778" xr:uid="{507C5C46-C8A2-459D-B14F-06E091D4600E}"/>
    <cellStyle name="60% - Accent3 7 2 2 5" xfId="20278" xr:uid="{0AD759D7-11CA-4533-B011-9FAB9BDA99E1}"/>
    <cellStyle name="60% - Accent3 7 2 3" xfId="3470" xr:uid="{003CF7CD-C98F-4B52-97C1-9FF812EC2BA8}"/>
    <cellStyle name="60% - Accent3 7 2 3 2" xfId="7630" xr:uid="{BD3A674B-DA3F-4854-8497-6665AB0AE4D4}"/>
    <cellStyle name="60% - Accent3 7 2 3 2 2" xfId="16213" xr:uid="{C2AF8550-1978-4694-BB05-73BB76DD8126}"/>
    <cellStyle name="60% - Accent3 7 2 3 2 2 2" xfId="34038" xr:uid="{DA053CDF-6C85-4624-813E-E13FC8103254}"/>
    <cellStyle name="60% - Accent3 7 2 3 2 3" xfId="25538" xr:uid="{1D87C858-7973-4F54-8CCF-F6FDC1722497}"/>
    <cellStyle name="60% - Accent3 7 2 3 3" xfId="12053" xr:uid="{E95B4A59-27C5-4A7F-A849-651FCED0ED46}"/>
    <cellStyle name="60% - Accent3 7 2 3 3 2" xfId="29878" xr:uid="{33D36371-AD0F-42A0-80E4-D2FD1EACD4F2}"/>
    <cellStyle name="60% - Accent3 7 2 3 4" xfId="21378" xr:uid="{B51680E7-F407-4B24-84B8-C869C143EAAB}"/>
    <cellStyle name="60% - Accent3 7 2 4" xfId="5550" xr:uid="{65824AC6-5448-479A-B8EE-B92A401161AE}"/>
    <cellStyle name="60% - Accent3 7 2 4 2" xfId="14133" xr:uid="{A0891B8D-C69F-4800-8AD3-1FC733094131}"/>
    <cellStyle name="60% - Accent3 7 2 4 2 2" xfId="31958" xr:uid="{21C2D14A-A8A4-4F27-8B55-95720DA77D86}"/>
    <cellStyle name="60% - Accent3 7 2 4 3" xfId="23458" xr:uid="{E2C89384-D496-4DD6-9E7D-3300BCCC912E}"/>
    <cellStyle name="60% - Accent3 7 2 5" xfId="9973" xr:uid="{61B979D1-F253-4C79-81D8-A2C1B28D5DF3}"/>
    <cellStyle name="60% - Accent3 7 2 5 2" xfId="27798" xr:uid="{983856DF-37CB-4B05-958C-928790CB758F}"/>
    <cellStyle name="60% - Accent3 7 2 6" xfId="19298" xr:uid="{3BDAD47B-C8F8-4334-B34A-100CD531D003}"/>
    <cellStyle name="60% - Accent3 7 3" xfId="1890" xr:uid="{02ECD5E2-2D26-44F2-8718-A9B21116894B}"/>
    <cellStyle name="60% - Accent3 7 3 2" xfId="3970" xr:uid="{8BF0FDC5-F0C5-4084-9ECE-488430701977}"/>
    <cellStyle name="60% - Accent3 7 3 2 2" xfId="8130" xr:uid="{939B5046-93D3-49F5-B739-CABBFC7F3953}"/>
    <cellStyle name="60% - Accent3 7 3 2 2 2" xfId="16713" xr:uid="{01B10021-A58E-4D11-B375-768D8D552DDB}"/>
    <cellStyle name="60% - Accent3 7 3 2 2 2 2" xfId="34538" xr:uid="{26BEF0DF-9B92-4C73-935E-0D55464CF73F}"/>
    <cellStyle name="60% - Accent3 7 3 2 2 3" xfId="26038" xr:uid="{C6E286A9-70C9-4DEA-B8FE-53915E483D9D}"/>
    <cellStyle name="60% - Accent3 7 3 2 3" xfId="12553" xr:uid="{DADA7B2E-8AF3-4A97-9076-9D2304A21B18}"/>
    <cellStyle name="60% - Accent3 7 3 2 3 2" xfId="30378" xr:uid="{56A06A48-7CD7-4885-B149-3E75708492EE}"/>
    <cellStyle name="60% - Accent3 7 3 2 4" xfId="21878" xr:uid="{0B145E2E-C697-4C4D-9A4A-8D96D35B08CE}"/>
    <cellStyle name="60% - Accent3 7 3 3" xfId="6050" xr:uid="{7E17C9C1-2DF2-47B4-A921-A7F92736170E}"/>
    <cellStyle name="60% - Accent3 7 3 3 2" xfId="14633" xr:uid="{04BED5DD-C116-4EAF-B328-2BD4FA14693A}"/>
    <cellStyle name="60% - Accent3 7 3 3 2 2" xfId="32458" xr:uid="{A7F9A003-E485-40A4-B2D7-B89EAD5FF234}"/>
    <cellStyle name="60% - Accent3 7 3 3 3" xfId="23958" xr:uid="{3F02E366-9D2E-4789-98E2-2C8BAC1A709F}"/>
    <cellStyle name="60% - Accent3 7 3 4" xfId="10473" xr:uid="{6A2C2D2E-9AF0-4B33-B1C6-F93D6102359A}"/>
    <cellStyle name="60% - Accent3 7 3 4 2" xfId="28298" xr:uid="{444D640B-812D-4B9D-ABA1-48BD1F49ACF2}"/>
    <cellStyle name="60% - Accent3 7 3 5" xfId="19798" xr:uid="{AEB47FC8-2300-4EA8-A830-0AD7EDBF1865}"/>
    <cellStyle name="60% - Accent3 7 4" xfId="2990" xr:uid="{6999AAE5-EEA7-442C-B414-E580E9FABB02}"/>
    <cellStyle name="60% - Accent3 7 4 2" xfId="7150" xr:uid="{86797C79-6E92-4EC5-9602-3B24344E7821}"/>
    <cellStyle name="60% - Accent3 7 4 2 2" xfId="15733" xr:uid="{176263ED-4333-4DA0-B090-8FF203B5F0E7}"/>
    <cellStyle name="60% - Accent3 7 4 2 2 2" xfId="33558" xr:uid="{11ADA0B8-B2B8-406E-944B-D20104A57473}"/>
    <cellStyle name="60% - Accent3 7 4 2 3" xfId="25058" xr:uid="{CF5B7E9A-BA41-4D75-AF27-FFFF6D79A6F5}"/>
    <cellStyle name="60% - Accent3 7 4 3" xfId="11573" xr:uid="{F63231A3-49C8-4C48-962E-57340B35C6A7}"/>
    <cellStyle name="60% - Accent3 7 4 3 2" xfId="29398" xr:uid="{9E22091A-2077-41A7-A9BD-9F63784D1DC3}"/>
    <cellStyle name="60% - Accent3 7 4 4" xfId="20898" xr:uid="{EF1AB597-BBAC-4332-9F50-81C5525ED4D2}"/>
    <cellStyle name="60% - Accent3 7 5" xfId="5070" xr:uid="{CDF8DD82-348E-474D-9B42-EAF11CE76BA0}"/>
    <cellStyle name="60% - Accent3 7 5 2" xfId="13653" xr:uid="{57B8C9F7-8406-4C52-B654-EE1098278CDC}"/>
    <cellStyle name="60% - Accent3 7 5 2 2" xfId="31478" xr:uid="{EB8C3BC8-787B-4BB2-8D31-AF74835F175E}"/>
    <cellStyle name="60% - Accent3 7 5 3" xfId="22978" xr:uid="{4EF8F61D-82FC-412A-A5AD-663C38C2FA10}"/>
    <cellStyle name="60% - Accent3 7 6" xfId="9493" xr:uid="{C17091BF-C4DD-4BE5-AA65-2E759EC69EE3}"/>
    <cellStyle name="60% - Accent3 7 6 2" xfId="27318" xr:uid="{CB925704-A0DE-4BFF-9B70-0F98DE9EA856}"/>
    <cellStyle name="60% - Accent3 7 7" xfId="18818" xr:uid="{9648424B-069B-4CB9-AB8B-BC752062D06E}"/>
    <cellStyle name="60% - Accent3 70" xfId="18438" xr:uid="{8A6787C7-CB4C-452D-8418-A2E132B11245}"/>
    <cellStyle name="60% - Accent3 71" xfId="18458" xr:uid="{966F5F3C-0417-4617-87A4-40DDBF8EEB89}"/>
    <cellStyle name="60% - Accent3 72" xfId="18478" xr:uid="{A67A47AC-FDD0-4947-A93C-6D9735772AB0}"/>
    <cellStyle name="60% - Accent3 73" xfId="18498" xr:uid="{70F1C533-44D4-4946-93FE-4396E844F14D}"/>
    <cellStyle name="60% - Accent3 74" xfId="18518" xr:uid="{3B33A673-1EDF-43A8-8BD7-BC1B21C619D7}"/>
    <cellStyle name="60% - Accent3 75" xfId="18538" xr:uid="{3C71F747-59EB-4B95-9E25-51BB67C1F6E3}"/>
    <cellStyle name="60% - Accent3 76" xfId="18558" xr:uid="{3D46531D-AA28-4EF9-B24B-3558ED5240E8}"/>
    <cellStyle name="60% - Accent3 77" xfId="18578" xr:uid="{55214662-F6EA-4AA1-9C5E-18D04FE8F064}"/>
    <cellStyle name="60% - Accent3 78" xfId="18598" xr:uid="{406E815A-A8D7-4E0F-8D06-3347A9103F86}"/>
    <cellStyle name="60% - Accent3 79" xfId="18618" xr:uid="{7B709F25-CD69-48CE-AFFE-BE94E9A0B287}"/>
    <cellStyle name="60% - Accent3 8" xfId="695" xr:uid="{53417018-F938-42EF-B0FA-29FC3034BEBF}"/>
    <cellStyle name="60% - Accent3 8 2" xfId="1301" xr:uid="{35CAD356-A25D-4DA1-BDD8-B323A20B2A8F}"/>
    <cellStyle name="60% - Accent3 8 2 2" xfId="2390" xr:uid="{DC316432-BC49-4736-ADE1-B81F037EF763}"/>
    <cellStyle name="60% - Accent3 8 2 2 2" xfId="4470" xr:uid="{088CDAC1-D34F-4AE9-A50F-FE2707467ECE}"/>
    <cellStyle name="60% - Accent3 8 2 2 2 2" xfId="8630" xr:uid="{37604D92-DFDC-44E9-8EE5-AC5B72493869}"/>
    <cellStyle name="60% - Accent3 8 2 2 2 2 2" xfId="17213" xr:uid="{ADBCDAC1-DD80-44F3-95E5-9577E5FF384D}"/>
    <cellStyle name="60% - Accent3 8 2 2 2 2 2 2" xfId="35038" xr:uid="{ECED47BC-8742-4DFA-9D93-468D7908A000}"/>
    <cellStyle name="60% - Accent3 8 2 2 2 2 3" xfId="26538" xr:uid="{ABEFE0D2-5646-45C1-8D45-CF88667CE65B}"/>
    <cellStyle name="60% - Accent3 8 2 2 2 3" xfId="13053" xr:uid="{AFE2EEDC-CED2-459A-A8A8-D9029FD25DBF}"/>
    <cellStyle name="60% - Accent3 8 2 2 2 3 2" xfId="30878" xr:uid="{855BE324-FC06-423A-9676-4B4D564D829E}"/>
    <cellStyle name="60% - Accent3 8 2 2 2 4" xfId="22378" xr:uid="{94173FC2-7514-4FA0-AE69-47662C5067FD}"/>
    <cellStyle name="60% - Accent3 8 2 2 3" xfId="6550" xr:uid="{89859977-5B4C-4971-8789-A7A284BED74F}"/>
    <cellStyle name="60% - Accent3 8 2 2 3 2" xfId="15133" xr:uid="{89169492-A152-4B95-952F-E1CACB8C299B}"/>
    <cellStyle name="60% - Accent3 8 2 2 3 2 2" xfId="32958" xr:uid="{2B3FEB87-0D01-4528-A731-646A83A9510D}"/>
    <cellStyle name="60% - Accent3 8 2 2 3 3" xfId="24458" xr:uid="{AA58E521-80F1-420D-B292-DD06357F5D48}"/>
    <cellStyle name="60% - Accent3 8 2 2 4" xfId="10973" xr:uid="{706FBE8C-6FDB-443D-84AE-2E8EC17CE640}"/>
    <cellStyle name="60% - Accent3 8 2 2 4 2" xfId="28798" xr:uid="{D7F7CBAF-3A67-4818-9E92-00C1458DBA8D}"/>
    <cellStyle name="60% - Accent3 8 2 2 5" xfId="20298" xr:uid="{7FE29296-4E3D-4062-9B93-2F00DD4E2E41}"/>
    <cellStyle name="60% - Accent3 8 2 3" xfId="3490" xr:uid="{22E0AAB1-0AC4-48A7-AA2B-DB5745AF88EC}"/>
    <cellStyle name="60% - Accent3 8 2 3 2" xfId="7650" xr:uid="{EE01410D-172E-487F-B8E2-B90E52BC6A60}"/>
    <cellStyle name="60% - Accent3 8 2 3 2 2" xfId="16233" xr:uid="{0B25DA15-CD7B-4710-9847-A9DF997E58C0}"/>
    <cellStyle name="60% - Accent3 8 2 3 2 2 2" xfId="34058" xr:uid="{F7C1406A-72AE-4B17-93CA-1350D10195F8}"/>
    <cellStyle name="60% - Accent3 8 2 3 2 3" xfId="25558" xr:uid="{04F3D7C2-91FF-4498-BC36-09A451D1E6D1}"/>
    <cellStyle name="60% - Accent3 8 2 3 3" xfId="12073" xr:uid="{DED6758E-BA6D-4608-BCBB-EEFC4A7A4644}"/>
    <cellStyle name="60% - Accent3 8 2 3 3 2" xfId="29898" xr:uid="{74B7CD19-A4C8-4015-8E3A-8B4FD760912E}"/>
    <cellStyle name="60% - Accent3 8 2 3 4" xfId="21398" xr:uid="{5929C100-09D0-429E-B126-55430615731D}"/>
    <cellStyle name="60% - Accent3 8 2 4" xfId="5570" xr:uid="{27B7E69F-3F15-4CFE-8265-8714DA74026A}"/>
    <cellStyle name="60% - Accent3 8 2 4 2" xfId="14153" xr:uid="{8DFF1D36-F6C0-4734-9BCB-1F53FBEE3CC7}"/>
    <cellStyle name="60% - Accent3 8 2 4 2 2" xfId="31978" xr:uid="{E159BB09-0792-4032-A369-D67C508448EC}"/>
    <cellStyle name="60% - Accent3 8 2 4 3" xfId="23478" xr:uid="{DA15E1FB-D797-41A9-A2E8-1569D0B5CF1E}"/>
    <cellStyle name="60% - Accent3 8 2 5" xfId="9993" xr:uid="{3FF2E106-C6BA-48B2-88C9-A27D5C8AC429}"/>
    <cellStyle name="60% - Accent3 8 2 5 2" xfId="27818" xr:uid="{6FC6B183-0567-4075-A40E-7A79440DA52C}"/>
    <cellStyle name="60% - Accent3 8 2 6" xfId="19318" xr:uid="{545D7934-6080-4363-9AB0-6C80011BE623}"/>
    <cellStyle name="60% - Accent3 8 3" xfId="1910" xr:uid="{5A890B82-E3AC-499E-9EF5-78637BB8EB5B}"/>
    <cellStyle name="60% - Accent3 8 3 2" xfId="3990" xr:uid="{C941AF5A-4490-4DB4-91DF-70419139BB38}"/>
    <cellStyle name="60% - Accent3 8 3 2 2" xfId="8150" xr:uid="{2A679E6F-81EE-46D4-9491-0FA23C68579A}"/>
    <cellStyle name="60% - Accent3 8 3 2 2 2" xfId="16733" xr:uid="{89EAA8D9-CABE-4464-B0D2-C25ACF640295}"/>
    <cellStyle name="60% - Accent3 8 3 2 2 2 2" xfId="34558" xr:uid="{BF603D2B-6EA9-4E51-B62F-E2FDD307C20F}"/>
    <cellStyle name="60% - Accent3 8 3 2 2 3" xfId="26058" xr:uid="{5AEC35F1-5FED-4EDA-B69E-2EDF6807D3F8}"/>
    <cellStyle name="60% - Accent3 8 3 2 3" xfId="12573" xr:uid="{F37338C9-3898-4403-87A3-EE6768F9C797}"/>
    <cellStyle name="60% - Accent3 8 3 2 3 2" xfId="30398" xr:uid="{74A79484-A25C-42F6-9CC7-F3989607D647}"/>
    <cellStyle name="60% - Accent3 8 3 2 4" xfId="21898" xr:uid="{39B89C5F-220D-4E83-995B-F080C08792AF}"/>
    <cellStyle name="60% - Accent3 8 3 3" xfId="6070" xr:uid="{0C1ABFBA-08AC-490A-BE81-0CF9B6899580}"/>
    <cellStyle name="60% - Accent3 8 3 3 2" xfId="14653" xr:uid="{3AFF0A5C-B2AC-4FFB-BC41-0E88201E5B07}"/>
    <cellStyle name="60% - Accent3 8 3 3 2 2" xfId="32478" xr:uid="{DFF16C37-74B2-485F-AD38-EB68464195BE}"/>
    <cellStyle name="60% - Accent3 8 3 3 3" xfId="23978" xr:uid="{1FCC2C01-74B2-46BF-AC92-D552A065A53F}"/>
    <cellStyle name="60% - Accent3 8 3 4" xfId="10493" xr:uid="{DCC20D9C-279C-44D1-BC47-9F621B605C69}"/>
    <cellStyle name="60% - Accent3 8 3 4 2" xfId="28318" xr:uid="{A0E431E7-9B46-4569-A226-8C6EA6553E6D}"/>
    <cellStyle name="60% - Accent3 8 3 5" xfId="19818" xr:uid="{6C4BA7E2-E982-4A38-9E71-F2240D700044}"/>
    <cellStyle name="60% - Accent3 8 4" xfId="3010" xr:uid="{0B66164E-A297-4817-9E2B-A0F6161573FE}"/>
    <cellStyle name="60% - Accent3 8 4 2" xfId="7170" xr:uid="{C5FDD079-DADF-47F9-A247-ED475BE33371}"/>
    <cellStyle name="60% - Accent3 8 4 2 2" xfId="15753" xr:uid="{FE35F4E5-94D3-464C-9FE8-6899D992CF80}"/>
    <cellStyle name="60% - Accent3 8 4 2 2 2" xfId="33578" xr:uid="{31DBABCC-BA5C-49F4-81AE-F30754E85FF7}"/>
    <cellStyle name="60% - Accent3 8 4 2 3" xfId="25078" xr:uid="{7A0952A1-35A9-4033-B97D-93A270267093}"/>
    <cellStyle name="60% - Accent3 8 4 3" xfId="11593" xr:uid="{435B7866-637E-4AAA-84C7-DA204E178A90}"/>
    <cellStyle name="60% - Accent3 8 4 3 2" xfId="29418" xr:uid="{E65A37A7-C64C-4D22-A19F-AD1925760575}"/>
    <cellStyle name="60% - Accent3 8 4 4" xfId="20918" xr:uid="{E63100D4-8A05-4224-ABD9-BB022561E838}"/>
    <cellStyle name="60% - Accent3 8 5" xfId="5090" xr:uid="{21A62702-89AA-429D-9011-F2075D9F0D54}"/>
    <cellStyle name="60% - Accent3 8 5 2" xfId="13673" xr:uid="{B51D824A-A27B-47AF-AB89-AB4BE13CEBD1}"/>
    <cellStyle name="60% - Accent3 8 5 2 2" xfId="31498" xr:uid="{26956E11-3198-4000-8F7E-65FD3B9BE508}"/>
    <cellStyle name="60% - Accent3 8 5 3" xfId="22998" xr:uid="{BA886E04-2B1E-462A-AB70-D678DA35F3FD}"/>
    <cellStyle name="60% - Accent3 8 6" xfId="9513" xr:uid="{A0E71AAF-6FFC-4D50-B18E-C7C73BE5D153}"/>
    <cellStyle name="60% - Accent3 8 6 2" xfId="27338" xr:uid="{86AD45B5-0800-4511-9129-6FE874DE0DA3}"/>
    <cellStyle name="60% - Accent3 8 7" xfId="18838" xr:uid="{7F9B7518-AB00-44E0-9E22-4D0F58997AA4}"/>
    <cellStyle name="60% - Accent3 80" xfId="18638" xr:uid="{496B0C4B-100A-43B3-A23B-C3206DEE4F43}"/>
    <cellStyle name="60% - Accent3 81" xfId="18658" xr:uid="{75290EDF-ED5B-4831-9CE0-4F6C83C9ED86}"/>
    <cellStyle name="60% - Accent3 82" xfId="35778" xr:uid="{AE7E5A52-5EF5-436C-98D1-3C30767A01C9}"/>
    <cellStyle name="60% - Accent3 83" xfId="35798" xr:uid="{0568ED80-D94D-4B87-83F0-A0169D155244}"/>
    <cellStyle name="60% - Accent3 84" xfId="35818" xr:uid="{FBA11BFF-56D3-4AD0-AD20-BF4546EF930D}"/>
    <cellStyle name="60% - Accent3 85" xfId="35838" xr:uid="{15114122-772F-4612-B027-5B1998D0A156}"/>
    <cellStyle name="60% - Accent3 86" xfId="35858" xr:uid="{E0963447-DB16-46DE-8037-5E7EBF61E414}"/>
    <cellStyle name="60% - Accent3 87" xfId="35878" xr:uid="{2A9A886F-3B6C-405E-84F1-995265957475}"/>
    <cellStyle name="60% - Accent3 88" xfId="35898" xr:uid="{F0232E40-634C-448B-BC1A-C022CD0D556A}"/>
    <cellStyle name="60% - Accent3 89" xfId="35918" xr:uid="{7182D8CF-1DEE-4776-ABFD-36940F3F0ED2}"/>
    <cellStyle name="60% - Accent3 9" xfId="718" xr:uid="{65950A3C-A51A-41D7-939F-4A2A991A8297}"/>
    <cellStyle name="60% - Accent3 9 2" xfId="1324" xr:uid="{5614680A-F1DF-43A2-A8A9-2CF3C902DE9E}"/>
    <cellStyle name="60% - Accent3 9 2 2" xfId="2410" xr:uid="{44421163-145B-4F46-8A2D-A25B8750215C}"/>
    <cellStyle name="60% - Accent3 9 2 2 2" xfId="4490" xr:uid="{59EF327E-3272-408F-81B1-47AD0DDD8AC5}"/>
    <cellStyle name="60% - Accent3 9 2 2 2 2" xfId="8650" xr:uid="{A5281DDE-4B7F-4337-9939-A2F1C2C3D829}"/>
    <cellStyle name="60% - Accent3 9 2 2 2 2 2" xfId="17233" xr:uid="{391BB9FC-C3B9-4D1A-9E2C-2DC5DC10D05F}"/>
    <cellStyle name="60% - Accent3 9 2 2 2 2 2 2" xfId="35058" xr:uid="{4A562A68-2E50-497B-94BC-101414A373C3}"/>
    <cellStyle name="60% - Accent3 9 2 2 2 2 3" xfId="26558" xr:uid="{580AE0E5-F83B-4939-B1DE-40972F2A0523}"/>
    <cellStyle name="60% - Accent3 9 2 2 2 3" xfId="13073" xr:uid="{1C07BCF6-7858-44F4-AE8C-DD043A014DAB}"/>
    <cellStyle name="60% - Accent3 9 2 2 2 3 2" xfId="30898" xr:uid="{AB893DC0-2FD0-469D-BA29-6DC637DA2394}"/>
    <cellStyle name="60% - Accent3 9 2 2 2 4" xfId="22398" xr:uid="{20BFAE7E-B727-4DF2-931E-02CFC75BB686}"/>
    <cellStyle name="60% - Accent3 9 2 2 3" xfId="6570" xr:uid="{01FEA15C-414C-4A1D-9771-D65F37F425D7}"/>
    <cellStyle name="60% - Accent3 9 2 2 3 2" xfId="15153" xr:uid="{D2C5DB81-B188-4F5A-97B1-C94EC660E956}"/>
    <cellStyle name="60% - Accent3 9 2 2 3 2 2" xfId="32978" xr:uid="{2024C84C-325E-47A4-BF95-7CD5D3D81278}"/>
    <cellStyle name="60% - Accent3 9 2 2 3 3" xfId="24478" xr:uid="{3F7025EF-43B0-42DD-AC93-96E5EBA56417}"/>
    <cellStyle name="60% - Accent3 9 2 2 4" xfId="10993" xr:uid="{876570FC-EB5B-463D-B043-82C3F913A8A2}"/>
    <cellStyle name="60% - Accent3 9 2 2 4 2" xfId="28818" xr:uid="{B0E8BB61-3818-4A5A-A8F0-177953E71943}"/>
    <cellStyle name="60% - Accent3 9 2 2 5" xfId="20318" xr:uid="{8801BC4A-3D41-4773-97A2-BE5DC2A7D3B3}"/>
    <cellStyle name="60% - Accent3 9 2 3" xfId="3510" xr:uid="{D0F20567-F302-420F-8B62-2F356A5788C3}"/>
    <cellStyle name="60% - Accent3 9 2 3 2" xfId="7670" xr:uid="{0FE2A1A4-FC54-4C4D-9AD5-3E2ACEDDAEC8}"/>
    <cellStyle name="60% - Accent3 9 2 3 2 2" xfId="16253" xr:uid="{E54D752A-E32C-452D-95C8-59BE46E4C6F9}"/>
    <cellStyle name="60% - Accent3 9 2 3 2 2 2" xfId="34078" xr:uid="{A237B57F-E6D0-4A94-BD3B-469452B21105}"/>
    <cellStyle name="60% - Accent3 9 2 3 2 3" xfId="25578" xr:uid="{E99369DC-9362-41B6-97E8-B1AB40EC99F5}"/>
    <cellStyle name="60% - Accent3 9 2 3 3" xfId="12093" xr:uid="{BEF5DE8C-07D8-47F0-9980-4F595C7C65EF}"/>
    <cellStyle name="60% - Accent3 9 2 3 3 2" xfId="29918" xr:uid="{8C746D79-59F9-4890-9CC5-D8A125351FDB}"/>
    <cellStyle name="60% - Accent3 9 2 3 4" xfId="21418" xr:uid="{4A3AF2F5-C85E-4FA6-8685-D19DBF6D2FD6}"/>
    <cellStyle name="60% - Accent3 9 2 4" xfId="5590" xr:uid="{A1371AC9-3ED4-4B47-A831-CF2709C8B148}"/>
    <cellStyle name="60% - Accent3 9 2 4 2" xfId="14173" xr:uid="{D050AB27-CDDF-4F56-8B5D-BE04AF4D08E6}"/>
    <cellStyle name="60% - Accent3 9 2 4 2 2" xfId="31998" xr:uid="{3CE2252E-CAE3-48EE-A733-6EA1BF91BC48}"/>
    <cellStyle name="60% - Accent3 9 2 4 3" xfId="23498" xr:uid="{92EBF4A6-6145-45F1-9249-884FD1F03889}"/>
    <cellStyle name="60% - Accent3 9 2 5" xfId="10013" xr:uid="{BEFAD63B-D825-4E89-A82E-8848D8EE077C}"/>
    <cellStyle name="60% - Accent3 9 2 5 2" xfId="27838" xr:uid="{CBF04CDA-7B5B-4BAC-8DD6-31450508131D}"/>
    <cellStyle name="60% - Accent3 9 2 6" xfId="19338" xr:uid="{3F962719-78E4-42A5-8578-C66D01AA4C96}"/>
    <cellStyle name="60% - Accent3 9 3" xfId="1930" xr:uid="{1D36B892-02D9-4C1A-90CA-3B216EE437B3}"/>
    <cellStyle name="60% - Accent3 9 3 2" xfId="4010" xr:uid="{98D188C1-495D-4610-A2CF-A4E006AFAFF3}"/>
    <cellStyle name="60% - Accent3 9 3 2 2" xfId="8170" xr:uid="{7F5C15DC-1533-4977-94EA-29548048F0ED}"/>
    <cellStyle name="60% - Accent3 9 3 2 2 2" xfId="16753" xr:uid="{5D48D5DC-B607-4E6C-BAB1-74F5B0476764}"/>
    <cellStyle name="60% - Accent3 9 3 2 2 2 2" xfId="34578" xr:uid="{2032E29D-8F32-44E1-AAE3-3C91F30F7C7E}"/>
    <cellStyle name="60% - Accent3 9 3 2 2 3" xfId="26078" xr:uid="{50032FE8-7816-41AA-8DC1-3616049EFA07}"/>
    <cellStyle name="60% - Accent3 9 3 2 3" xfId="12593" xr:uid="{BE6EE4E0-CE44-49C1-B3FE-F4A19AC0B5BB}"/>
    <cellStyle name="60% - Accent3 9 3 2 3 2" xfId="30418" xr:uid="{9CCB6EE3-9305-4326-BBEF-3C406141BA16}"/>
    <cellStyle name="60% - Accent3 9 3 2 4" xfId="21918" xr:uid="{3B4C57B1-C29E-4561-8D08-1F6A10B31BFB}"/>
    <cellStyle name="60% - Accent3 9 3 3" xfId="6090" xr:uid="{BDB1611B-10FB-465A-828F-8A12BD209D82}"/>
    <cellStyle name="60% - Accent3 9 3 3 2" xfId="14673" xr:uid="{70A09BB0-28BE-4100-9E04-18E6B62C703F}"/>
    <cellStyle name="60% - Accent3 9 3 3 2 2" xfId="32498" xr:uid="{0E81DEF3-DE8F-4D68-B820-BDC945317244}"/>
    <cellStyle name="60% - Accent3 9 3 3 3" xfId="23998" xr:uid="{8DA68443-BE7D-4013-B615-0DFFAAE18F98}"/>
    <cellStyle name="60% - Accent3 9 3 4" xfId="10513" xr:uid="{10FE355B-9A27-484D-9B5B-6596A7A645AF}"/>
    <cellStyle name="60% - Accent3 9 3 4 2" xfId="28338" xr:uid="{C65A1FBB-E890-4E70-954A-5A56D7AA0371}"/>
    <cellStyle name="60% - Accent3 9 3 5" xfId="19838" xr:uid="{4294BF71-605A-4980-A69D-4807742E4146}"/>
    <cellStyle name="60% - Accent3 9 4" xfId="3030" xr:uid="{623C124F-3530-4975-BBB2-7EDF79D146AA}"/>
    <cellStyle name="60% - Accent3 9 4 2" xfId="7190" xr:uid="{B20D81E0-C22A-43F9-84CC-16B0F143C90C}"/>
    <cellStyle name="60% - Accent3 9 4 2 2" xfId="15773" xr:uid="{0E450286-079A-49A8-9639-6C47F43190C6}"/>
    <cellStyle name="60% - Accent3 9 4 2 2 2" xfId="33598" xr:uid="{63BFEF39-F17D-4CD2-814D-6F8C8F28A404}"/>
    <cellStyle name="60% - Accent3 9 4 2 3" xfId="25098" xr:uid="{CB31A181-2D38-4D51-8A1D-94753BB9D58C}"/>
    <cellStyle name="60% - Accent3 9 4 3" xfId="11613" xr:uid="{BAF910C1-16A0-4AB4-AA02-F54FA2600A2B}"/>
    <cellStyle name="60% - Accent3 9 4 3 2" xfId="29438" xr:uid="{1AE8A944-8771-4A22-AF28-BCA448CC647C}"/>
    <cellStyle name="60% - Accent3 9 4 4" xfId="20938" xr:uid="{CE989FC9-9326-455D-AF3E-D403F59ACCEF}"/>
    <cellStyle name="60% - Accent3 9 5" xfId="5110" xr:uid="{5C8C8F56-7A7F-4DC4-B1C0-AD637A09DE2F}"/>
    <cellStyle name="60% - Accent3 9 5 2" xfId="13693" xr:uid="{F57C4D1E-3E30-487B-83F2-10F4DD40B757}"/>
    <cellStyle name="60% - Accent3 9 5 2 2" xfId="31518" xr:uid="{30B32BFF-330D-4673-8B2E-09C42ADD18FF}"/>
    <cellStyle name="60% - Accent3 9 5 3" xfId="23018" xr:uid="{6176FEBC-804F-46E2-A80A-DB783ED96756}"/>
    <cellStyle name="60% - Accent3 9 6" xfId="9533" xr:uid="{598870B5-C6AF-4D1D-A361-9E671F6C2851}"/>
    <cellStyle name="60% - Accent3 9 6 2" xfId="27358" xr:uid="{FD483612-9DBC-4EAC-9F60-52453ECB99D2}"/>
    <cellStyle name="60% - Accent3 9 7" xfId="18858" xr:uid="{6C767CEC-AFD2-4987-AE5A-50A1543C2ED9}"/>
    <cellStyle name="60% - Accent3 90" xfId="35938" xr:uid="{B8965FFC-E002-495A-9D6E-09CC5B7068AA}"/>
    <cellStyle name="60% - Accent3 91" xfId="35958" xr:uid="{445F045F-E920-499E-8C9A-630E12ED4A46}"/>
    <cellStyle name="60% - Accent3 92" xfId="35978" xr:uid="{CC713443-5350-4A0B-AE08-E7E346987485}"/>
    <cellStyle name="60% - Accent3 93" xfId="35998" xr:uid="{90AD1287-5C9C-4753-81F7-544739FB0DDB}"/>
    <cellStyle name="60% - Accent3 94" xfId="36018" xr:uid="{4F180AB0-FBA1-4032-8D71-10D81ABAF471}"/>
    <cellStyle name="60% - Accent3 95" xfId="36038" xr:uid="{4E57FF20-B01F-4356-8474-89D75C93E562}"/>
    <cellStyle name="60% - Accent3 96" xfId="36058" xr:uid="{BB757F7C-09F4-4CFE-8A61-07509BA78322}"/>
    <cellStyle name="60% - Accent3 97" xfId="36078" xr:uid="{E9E31956-B376-4700-AD89-72C9168C3F56}"/>
    <cellStyle name="60% - Accent3 98" xfId="36098" xr:uid="{DB525DE6-CD9B-4EC9-86A0-4F8596A5A36A}"/>
    <cellStyle name="60% - Accent3 99" xfId="36118" xr:uid="{8904A3CF-097D-4C09-9EBD-8FFF60680AA6}"/>
    <cellStyle name="60% - Accent4" xfId="55" builtinId="44" customBuiltin="1"/>
    <cellStyle name="60% - Accent4 10" xfId="744" xr:uid="{E4A5A2B0-3345-4400-A6D7-83E9D6B110A6}"/>
    <cellStyle name="60% - Accent4 10 2" xfId="1350" xr:uid="{63533399-3E6F-4100-AF35-93573CC13BFF}"/>
    <cellStyle name="60% - Accent4 10 2 2" xfId="2433" xr:uid="{E7F3BC5D-3573-48F1-8595-E081E696B1F7}"/>
    <cellStyle name="60% - Accent4 10 2 2 2" xfId="4513" xr:uid="{B2740C0F-2DB4-450E-9E60-55CA85EB6E46}"/>
    <cellStyle name="60% - Accent4 10 2 2 2 2" xfId="8673" xr:uid="{D88866E3-49A7-4CFC-B4FC-55EDB7C7F9C5}"/>
    <cellStyle name="60% - Accent4 10 2 2 2 2 2" xfId="17256" xr:uid="{02955E66-81E9-440E-B69D-F25706FDC4F3}"/>
    <cellStyle name="60% - Accent4 10 2 2 2 2 2 2" xfId="35081" xr:uid="{46A69DD0-2C94-4C08-A901-BECC81F57A48}"/>
    <cellStyle name="60% - Accent4 10 2 2 2 2 3" xfId="26581" xr:uid="{5D53C6AA-7FAB-4E3F-A3AE-4D90F16723D9}"/>
    <cellStyle name="60% - Accent4 10 2 2 2 3" xfId="13096" xr:uid="{0A133391-EEF3-4FA5-A3D1-8C369B26B351}"/>
    <cellStyle name="60% - Accent4 10 2 2 2 3 2" xfId="30921" xr:uid="{B56E9172-63AE-4A28-912F-6FDAB6B16B5A}"/>
    <cellStyle name="60% - Accent4 10 2 2 2 4" xfId="22421" xr:uid="{6CC03645-CAE7-43D5-B4E0-57E3EA669226}"/>
    <cellStyle name="60% - Accent4 10 2 2 3" xfId="6593" xr:uid="{42F051E2-F2B6-4932-85AE-AB84447788EA}"/>
    <cellStyle name="60% - Accent4 10 2 2 3 2" xfId="15176" xr:uid="{2873827E-2B9C-4062-BE4C-14C7AA90F3E9}"/>
    <cellStyle name="60% - Accent4 10 2 2 3 2 2" xfId="33001" xr:uid="{6302CFEE-180F-4211-B42A-0D72F579CA2E}"/>
    <cellStyle name="60% - Accent4 10 2 2 3 3" xfId="24501" xr:uid="{ECA33BCA-0B2D-4F7C-9B8C-6D9E81889033}"/>
    <cellStyle name="60% - Accent4 10 2 2 4" xfId="11016" xr:uid="{2B574819-F809-4628-BB4A-270EF649E493}"/>
    <cellStyle name="60% - Accent4 10 2 2 4 2" xfId="28841" xr:uid="{A29A1763-2B75-4E4A-8B18-16A983EE6A41}"/>
    <cellStyle name="60% - Accent4 10 2 2 5" xfId="20341" xr:uid="{E51D86DF-7752-40E1-9897-A32DAC16979C}"/>
    <cellStyle name="60% - Accent4 10 2 3" xfId="3533" xr:uid="{D1A77F3D-87F5-4F08-A4B6-DE6E62F88DE7}"/>
    <cellStyle name="60% - Accent4 10 2 3 2" xfId="7693" xr:uid="{B73897E3-BB29-44F4-B0D9-B62A09BE7212}"/>
    <cellStyle name="60% - Accent4 10 2 3 2 2" xfId="16276" xr:uid="{9351D248-5078-4200-BCAE-8026F27B5A64}"/>
    <cellStyle name="60% - Accent4 10 2 3 2 2 2" xfId="34101" xr:uid="{D95E04ED-BFED-4BCA-9644-612AB7E32843}"/>
    <cellStyle name="60% - Accent4 10 2 3 2 3" xfId="25601" xr:uid="{6924D395-0E5F-4355-B65B-F920C0004C9B}"/>
    <cellStyle name="60% - Accent4 10 2 3 3" xfId="12116" xr:uid="{EEB69032-4A94-462E-85EB-632D2080E92C}"/>
    <cellStyle name="60% - Accent4 10 2 3 3 2" xfId="29941" xr:uid="{634B1BEF-EF75-471D-B218-3C989DD4636A}"/>
    <cellStyle name="60% - Accent4 10 2 3 4" xfId="21441" xr:uid="{77EB97B7-892E-489A-B2E4-5D87C35FCE18}"/>
    <cellStyle name="60% - Accent4 10 2 4" xfId="5613" xr:uid="{97590F23-6FCE-416A-A402-BA91D54A773C}"/>
    <cellStyle name="60% - Accent4 10 2 4 2" xfId="14196" xr:uid="{57454CE4-0E7D-4254-A744-C51C3BC4A919}"/>
    <cellStyle name="60% - Accent4 10 2 4 2 2" xfId="32021" xr:uid="{CC8788D2-7994-495C-85C0-E4F0E839FC66}"/>
    <cellStyle name="60% - Accent4 10 2 4 3" xfId="23521" xr:uid="{5BD7BB61-7A52-41C8-827F-A46D52349A0C}"/>
    <cellStyle name="60% - Accent4 10 2 5" xfId="10036" xr:uid="{81924904-3D15-4AD9-892B-E79EC6539697}"/>
    <cellStyle name="60% - Accent4 10 2 5 2" xfId="27861" xr:uid="{4C4EF58C-0875-492A-B002-06E297F139A0}"/>
    <cellStyle name="60% - Accent4 10 2 6" xfId="19361" xr:uid="{04AA3408-63FA-4E71-8196-74ACD10A3A99}"/>
    <cellStyle name="60% - Accent4 10 3" xfId="1953" xr:uid="{F876083C-9A78-4516-964E-1314CAFAA978}"/>
    <cellStyle name="60% - Accent4 10 3 2" xfId="4033" xr:uid="{7C34E4B5-4281-4A6B-9F8E-3F6D2F3E8BC0}"/>
    <cellStyle name="60% - Accent4 10 3 2 2" xfId="8193" xr:uid="{C95B2A92-9BCA-4426-A275-917EBB5CF9EA}"/>
    <cellStyle name="60% - Accent4 10 3 2 2 2" xfId="16776" xr:uid="{1F1465C7-5B17-4C81-95E1-DC8E1B79F01B}"/>
    <cellStyle name="60% - Accent4 10 3 2 2 2 2" xfId="34601" xr:uid="{76FD92C7-85DB-4763-899A-DD0BC9B24518}"/>
    <cellStyle name="60% - Accent4 10 3 2 2 3" xfId="26101" xr:uid="{0873CC14-7BC7-44A9-92F4-F44D5F678987}"/>
    <cellStyle name="60% - Accent4 10 3 2 3" xfId="12616" xr:uid="{4305C282-3217-4345-BDD9-F57CB0D4CB37}"/>
    <cellStyle name="60% - Accent4 10 3 2 3 2" xfId="30441" xr:uid="{CBDE58F9-9AD1-4C4E-A21A-19BF45F0E6F1}"/>
    <cellStyle name="60% - Accent4 10 3 2 4" xfId="21941" xr:uid="{EB9D963E-6ADE-489F-920B-CFB2E9154D7A}"/>
    <cellStyle name="60% - Accent4 10 3 3" xfId="6113" xr:uid="{8945E989-E528-4E51-B029-249D6DE64BD4}"/>
    <cellStyle name="60% - Accent4 10 3 3 2" xfId="14696" xr:uid="{3BBD9157-6136-46F6-8871-5FE26E26096F}"/>
    <cellStyle name="60% - Accent4 10 3 3 2 2" xfId="32521" xr:uid="{C60BD33B-5A6E-40F4-86B8-00520A3A388F}"/>
    <cellStyle name="60% - Accent4 10 3 3 3" xfId="24021" xr:uid="{4508F591-D6B6-4F56-A8A0-BEDBFC6241A6}"/>
    <cellStyle name="60% - Accent4 10 3 4" xfId="10536" xr:uid="{FE9EE362-F843-4DDF-9DBB-EEA98A003A7D}"/>
    <cellStyle name="60% - Accent4 10 3 4 2" xfId="28361" xr:uid="{D67521C7-2D42-4AB1-AA0B-35F96FC1F96E}"/>
    <cellStyle name="60% - Accent4 10 3 5" xfId="19861" xr:uid="{5EA002C2-BC61-4F46-8D56-93B3F8BEAFFE}"/>
    <cellStyle name="60% - Accent4 10 4" xfId="3053" xr:uid="{8339F3E0-5B63-421C-853C-8521683B6F78}"/>
    <cellStyle name="60% - Accent4 10 4 2" xfId="7213" xr:uid="{CBCF64DB-1F71-402D-B21E-47BC8C6B9CBC}"/>
    <cellStyle name="60% - Accent4 10 4 2 2" xfId="15796" xr:uid="{3F07B2A5-A338-49AA-8AAB-99E66AC0368F}"/>
    <cellStyle name="60% - Accent4 10 4 2 2 2" xfId="33621" xr:uid="{D6A10149-9537-4846-90B4-D73B2A698F9C}"/>
    <cellStyle name="60% - Accent4 10 4 2 3" xfId="25121" xr:uid="{A1B55D5D-69BC-4B5F-A0D0-34E0CF1F2DB6}"/>
    <cellStyle name="60% - Accent4 10 4 3" xfId="11636" xr:uid="{5D287159-4503-4D33-AA83-7A88AE484931}"/>
    <cellStyle name="60% - Accent4 10 4 3 2" xfId="29461" xr:uid="{0BF555D9-9761-4996-A5D5-445DF83064F6}"/>
    <cellStyle name="60% - Accent4 10 4 4" xfId="20961" xr:uid="{8BD2313F-EA1F-4389-A4EC-BE36F7D55937}"/>
    <cellStyle name="60% - Accent4 10 5" xfId="5133" xr:uid="{8BD7301C-5B90-4DA5-B3F3-2CAE0CFC0CD2}"/>
    <cellStyle name="60% - Accent4 10 5 2" xfId="13716" xr:uid="{1B4C820B-13C5-426D-9EFB-ED4AEF32A9C4}"/>
    <cellStyle name="60% - Accent4 10 5 2 2" xfId="31541" xr:uid="{399ECEA6-E1A8-458F-B3BF-FFDC1325538F}"/>
    <cellStyle name="60% - Accent4 10 5 3" xfId="23041" xr:uid="{7230A91A-30CF-44F4-B87A-CDC780B84AE6}"/>
    <cellStyle name="60% - Accent4 10 6" xfId="9556" xr:uid="{AA39AC18-C911-4C41-BF82-18242D6E9BEA}"/>
    <cellStyle name="60% - Accent4 10 6 2" xfId="27381" xr:uid="{3EBB80DD-FA1D-4CF7-9634-5F9981A397D6}"/>
    <cellStyle name="60% - Accent4 10 7" xfId="18881" xr:uid="{C000D668-1C3E-470D-91F9-C356886F348A}"/>
    <cellStyle name="60% - Accent4 100" xfId="36141" xr:uid="{1DD83B67-A3BE-450A-9F5C-7724D94F690D}"/>
    <cellStyle name="60% - Accent4 101" xfId="36161" xr:uid="{D871DFDC-39D4-446C-8D82-F7D5426FCA8D}"/>
    <cellStyle name="60% - Accent4 102" xfId="36182" xr:uid="{1C69420E-1801-4F64-B462-0E5761C8783C}"/>
    <cellStyle name="60% - Accent4 103" xfId="36202" xr:uid="{F77ADB66-FD12-4564-8A4B-B5A32270EE05}"/>
    <cellStyle name="60% - Accent4 104" xfId="36222" xr:uid="{2BCB73DF-8A99-4080-8901-D55067FEDB9B}"/>
    <cellStyle name="60% - Accent4 105" xfId="36242" xr:uid="{AE00136E-AF07-43FC-9E51-B565BF710764}"/>
    <cellStyle name="60% - Accent4 106" xfId="36262" xr:uid="{0FC9E726-796C-4151-95AE-3C12C3730ACC}"/>
    <cellStyle name="60% - Accent4 107" xfId="36282" xr:uid="{71F6811D-FE6A-4C31-BA33-CD6DD20363E4}"/>
    <cellStyle name="60% - Accent4 108" xfId="36302" xr:uid="{0C97CFB8-619C-4EC0-9E09-8F54FE1A675B}"/>
    <cellStyle name="60% - Accent4 109" xfId="36322" xr:uid="{158E72F3-C5E2-4F89-9493-2BB4C47CB327}"/>
    <cellStyle name="60% - Accent4 11" xfId="803" xr:uid="{A02EBC30-91CC-4614-8571-F6747206F1A1}"/>
    <cellStyle name="60% - Accent4 11 2" xfId="1409" xr:uid="{47EBC941-9119-45A8-9BB9-D21CBFF6C314}"/>
    <cellStyle name="60% - Accent4 11 2 2" xfId="2453" xr:uid="{6511AA5F-4201-44EF-B3FF-E3563EB144F0}"/>
    <cellStyle name="60% - Accent4 11 2 2 2" xfId="4533" xr:uid="{1F40E819-5237-4C60-B416-61C1CAE72189}"/>
    <cellStyle name="60% - Accent4 11 2 2 2 2" xfId="8693" xr:uid="{F5DC9E63-2204-4AD6-AF1B-1EDBBB80B736}"/>
    <cellStyle name="60% - Accent4 11 2 2 2 2 2" xfId="17276" xr:uid="{62F011A6-608D-4567-8221-94B8F2CBE13D}"/>
    <cellStyle name="60% - Accent4 11 2 2 2 2 2 2" xfId="35101" xr:uid="{51440D03-92A8-49CB-B3A3-70A779B4A084}"/>
    <cellStyle name="60% - Accent4 11 2 2 2 2 3" xfId="26601" xr:uid="{5585ED45-6479-46D5-958B-28B5687873D5}"/>
    <cellStyle name="60% - Accent4 11 2 2 2 3" xfId="13116" xr:uid="{DEBB032F-B21F-47C2-8A43-1602B2C50AB8}"/>
    <cellStyle name="60% - Accent4 11 2 2 2 3 2" xfId="30941" xr:uid="{BE0802BA-333E-4DDE-B221-556A9A47399B}"/>
    <cellStyle name="60% - Accent4 11 2 2 2 4" xfId="22441" xr:uid="{5C8A2EF6-4B13-4BD6-B11B-F1CC2D3E7471}"/>
    <cellStyle name="60% - Accent4 11 2 2 3" xfId="6613" xr:uid="{C9BA5578-FEA3-4420-8C59-D5A42C48E7CC}"/>
    <cellStyle name="60% - Accent4 11 2 2 3 2" xfId="15196" xr:uid="{551ACAB8-18A3-4E43-9850-C6FDD9FC9EB6}"/>
    <cellStyle name="60% - Accent4 11 2 2 3 2 2" xfId="33021" xr:uid="{D9F27549-9309-4479-BDA7-B9A42EE90090}"/>
    <cellStyle name="60% - Accent4 11 2 2 3 3" xfId="24521" xr:uid="{61B635EC-23BC-49BC-917B-A676A2CB43F7}"/>
    <cellStyle name="60% - Accent4 11 2 2 4" xfId="11036" xr:uid="{0F5613B5-1230-4AEB-94E2-6EB136272656}"/>
    <cellStyle name="60% - Accent4 11 2 2 4 2" xfId="28861" xr:uid="{6E5ECF39-676D-4416-B85D-352C1A86622A}"/>
    <cellStyle name="60% - Accent4 11 2 2 5" xfId="20361" xr:uid="{F713E637-E81A-4E5E-927E-0954442F4009}"/>
    <cellStyle name="60% - Accent4 11 2 3" xfId="3553" xr:uid="{EF633FA0-1A65-4F1D-9671-1FDBC784247C}"/>
    <cellStyle name="60% - Accent4 11 2 3 2" xfId="7713" xr:uid="{22992EA4-0795-437D-AC3B-21724BE02D60}"/>
    <cellStyle name="60% - Accent4 11 2 3 2 2" xfId="16296" xr:uid="{2A6D747C-A509-4431-8763-4842A0FE4184}"/>
    <cellStyle name="60% - Accent4 11 2 3 2 2 2" xfId="34121" xr:uid="{AEBCF128-258F-41AC-B9CB-3237C854F9EA}"/>
    <cellStyle name="60% - Accent4 11 2 3 2 3" xfId="25621" xr:uid="{0E0EADE6-6FF7-4C28-A16B-88D4515DEAB0}"/>
    <cellStyle name="60% - Accent4 11 2 3 3" xfId="12136" xr:uid="{8FE2D634-2A7D-441E-BC61-C430E94477C4}"/>
    <cellStyle name="60% - Accent4 11 2 3 3 2" xfId="29961" xr:uid="{75E1D650-796F-4947-A245-4EEF6C76B54D}"/>
    <cellStyle name="60% - Accent4 11 2 3 4" xfId="21461" xr:uid="{FF99AA09-D90D-4EA9-83F7-1F2C000F4C11}"/>
    <cellStyle name="60% - Accent4 11 2 4" xfId="5633" xr:uid="{D463A63D-87A0-4C35-963D-4170C0475570}"/>
    <cellStyle name="60% - Accent4 11 2 4 2" xfId="14216" xr:uid="{5E77CBF9-ECD2-4BF4-B50C-EF21C8C9601A}"/>
    <cellStyle name="60% - Accent4 11 2 4 2 2" xfId="32041" xr:uid="{4851FC2C-0BCA-417A-B105-97EE8E85E5E3}"/>
    <cellStyle name="60% - Accent4 11 2 4 3" xfId="23541" xr:uid="{F0BFA784-3F15-4776-B319-58A17A7A8626}"/>
    <cellStyle name="60% - Accent4 11 2 5" xfId="10056" xr:uid="{7CD417AF-5D95-4DF9-9F32-23DBA4310020}"/>
    <cellStyle name="60% - Accent4 11 2 5 2" xfId="27881" xr:uid="{8ABFB7F9-E189-41A2-871F-940E2D2CC369}"/>
    <cellStyle name="60% - Accent4 11 2 6" xfId="19381" xr:uid="{2DF954A7-AB39-49F1-BA8C-56F56F695A6E}"/>
    <cellStyle name="60% - Accent4 11 3" xfId="1973" xr:uid="{C7469429-7781-4903-AD60-FB4E05A5069D}"/>
    <cellStyle name="60% - Accent4 11 3 2" xfId="4053" xr:uid="{B3BF80EA-A5C2-4500-BCC3-09DAA6917480}"/>
    <cellStyle name="60% - Accent4 11 3 2 2" xfId="8213" xr:uid="{E7F411AC-934F-4197-B14D-6DDED8361643}"/>
    <cellStyle name="60% - Accent4 11 3 2 2 2" xfId="16796" xr:uid="{EAD3662F-7B1E-4914-A2AA-0F59619AB0BB}"/>
    <cellStyle name="60% - Accent4 11 3 2 2 2 2" xfId="34621" xr:uid="{65FFB853-BC25-4BC5-AF63-0243F2E0FD06}"/>
    <cellStyle name="60% - Accent4 11 3 2 2 3" xfId="26121" xr:uid="{BD906B1D-F78C-4D38-AAF3-1BDA95A5980E}"/>
    <cellStyle name="60% - Accent4 11 3 2 3" xfId="12636" xr:uid="{FE0FDB90-881E-4D88-9CE2-D9D61010FF91}"/>
    <cellStyle name="60% - Accent4 11 3 2 3 2" xfId="30461" xr:uid="{2474B059-1BCB-4C70-A8B7-4A61AF108ADD}"/>
    <cellStyle name="60% - Accent4 11 3 2 4" xfId="21961" xr:uid="{9B4C63C5-C377-4C12-8C55-CA7F3C468AE5}"/>
    <cellStyle name="60% - Accent4 11 3 3" xfId="6133" xr:uid="{66F1DCE9-9900-49B3-A57A-54254D35459A}"/>
    <cellStyle name="60% - Accent4 11 3 3 2" xfId="14716" xr:uid="{6C1B250C-F0D6-4622-9353-18A4A36618ED}"/>
    <cellStyle name="60% - Accent4 11 3 3 2 2" xfId="32541" xr:uid="{0A4457F7-82B3-4384-86DC-46B565FB5D85}"/>
    <cellStyle name="60% - Accent4 11 3 3 3" xfId="24041" xr:uid="{604CCD9D-AF27-47E4-9200-8D3332DCA6DE}"/>
    <cellStyle name="60% - Accent4 11 3 4" xfId="10556" xr:uid="{B3EAAE3A-2DFB-4B8D-AEA7-A14004748B10}"/>
    <cellStyle name="60% - Accent4 11 3 4 2" xfId="28381" xr:uid="{43DC549B-7904-4E8A-823F-9C50088D8B00}"/>
    <cellStyle name="60% - Accent4 11 3 5" xfId="19881" xr:uid="{0C09E1BC-1A2B-4109-AAC0-3DAB524C00DA}"/>
    <cellStyle name="60% - Accent4 11 4" xfId="3073" xr:uid="{C0C4D779-D0C0-4D69-A585-95F0C9B23650}"/>
    <cellStyle name="60% - Accent4 11 4 2" xfId="7233" xr:uid="{70A6B1A0-7AAC-44DC-8FD2-F77FFC3F65AC}"/>
    <cellStyle name="60% - Accent4 11 4 2 2" xfId="15816" xr:uid="{A7B39583-F41E-49A0-8C88-A96D53C5E078}"/>
    <cellStyle name="60% - Accent4 11 4 2 2 2" xfId="33641" xr:uid="{ACA69D17-AE7A-4A66-A5D9-5DB891EC5194}"/>
    <cellStyle name="60% - Accent4 11 4 2 3" xfId="25141" xr:uid="{D535851D-5D23-42EA-A8D0-78A795894290}"/>
    <cellStyle name="60% - Accent4 11 4 3" xfId="11656" xr:uid="{8CEE46B5-BEAB-474C-8914-BD45D9A2AA5C}"/>
    <cellStyle name="60% - Accent4 11 4 3 2" xfId="29481" xr:uid="{D96D1C97-E76C-4306-945D-C95174225F83}"/>
    <cellStyle name="60% - Accent4 11 4 4" xfId="20981" xr:uid="{4B42DB05-9A85-4881-A862-661BFA89A050}"/>
    <cellStyle name="60% - Accent4 11 5" xfId="5153" xr:uid="{BF75E558-4EDA-4F7F-BE3F-183538FBDFFF}"/>
    <cellStyle name="60% - Accent4 11 5 2" xfId="13736" xr:uid="{81D1208C-8593-41C2-AA40-F6A57B69706A}"/>
    <cellStyle name="60% - Accent4 11 5 2 2" xfId="31561" xr:uid="{706F2E1F-7702-41DF-8A5B-D21D11F5F956}"/>
    <cellStyle name="60% - Accent4 11 5 3" xfId="23061" xr:uid="{CEF93910-FB30-4F7C-9D8D-4932BA372675}"/>
    <cellStyle name="60% - Accent4 11 6" xfId="9576" xr:uid="{4C3F0828-5DC7-4E36-939F-9A3D62273CE0}"/>
    <cellStyle name="60% - Accent4 11 6 2" xfId="27401" xr:uid="{5F4F3B64-5C9F-4502-B9AB-6F8476AB79E2}"/>
    <cellStyle name="60% - Accent4 11 7" xfId="18901" xr:uid="{94EBA4D5-B367-46EE-97F4-F3FCB7B3BE86}"/>
    <cellStyle name="60% - Accent4 110" xfId="36342" xr:uid="{E0E0DA75-CE3C-48EA-81CB-E4234160370C}"/>
    <cellStyle name="60% - Accent4 111" xfId="36362" xr:uid="{96C75999-6663-4691-B5DB-6002483A47E0}"/>
    <cellStyle name="60% - Accent4 112" xfId="36382" xr:uid="{D66B6141-DF9B-4531-90E3-AB602BCB9CA9}"/>
    <cellStyle name="60% - Accent4 113" xfId="36402" xr:uid="{04577E2D-E72E-43D9-9FDF-41769FB938A6}"/>
    <cellStyle name="60% - Accent4 114" xfId="36422" xr:uid="{51534AE2-9DBA-4C56-ADBB-9E2D1D8D69BD}"/>
    <cellStyle name="60% - Accent4 115" xfId="36442" xr:uid="{07A185A7-7A74-4F2D-9AA5-F7080D498BF2}"/>
    <cellStyle name="60% - Accent4 116" xfId="36462" xr:uid="{AC6EF2F2-9556-409A-9B38-47608183B4D0}"/>
    <cellStyle name="60% - Accent4 117" xfId="36482" xr:uid="{20C2610B-A63E-4E0D-958B-3B9373E5BB9D}"/>
    <cellStyle name="60% - Accent4 118" xfId="36502" xr:uid="{AD2212DE-4905-4AA2-8CC2-64153130C47F}"/>
    <cellStyle name="60% - Accent4 119" xfId="36522" xr:uid="{559EF9A1-9A0E-4257-9205-3C3E1D7091DE}"/>
    <cellStyle name="60% - Accent4 12" xfId="832" xr:uid="{EBEE383D-86A5-41B0-AFBF-EB185CE28F07}"/>
    <cellStyle name="60% - Accent4 12 2" xfId="1438" xr:uid="{17FB3274-8CED-4D4F-B253-3096B8A8661C}"/>
    <cellStyle name="60% - Accent4 12 2 2" xfId="2473" xr:uid="{CB0D8A91-E843-40C8-A174-8DBB7E9F12C9}"/>
    <cellStyle name="60% - Accent4 12 2 2 2" xfId="4553" xr:uid="{A5786E93-65E5-43D9-B3BA-3488C2A4E4B6}"/>
    <cellStyle name="60% - Accent4 12 2 2 2 2" xfId="8713" xr:uid="{84F9FD37-B222-4D28-9F32-041E63B2D1B6}"/>
    <cellStyle name="60% - Accent4 12 2 2 2 2 2" xfId="17296" xr:uid="{D00AE9B1-D1BA-4C6B-A922-09CC24F6A682}"/>
    <cellStyle name="60% - Accent4 12 2 2 2 2 2 2" xfId="35121" xr:uid="{CDDFA46A-A387-434A-82A0-BE2D8B502009}"/>
    <cellStyle name="60% - Accent4 12 2 2 2 2 3" xfId="26621" xr:uid="{D053949A-9067-4D08-B2C2-C6600D2E14FC}"/>
    <cellStyle name="60% - Accent4 12 2 2 2 3" xfId="13136" xr:uid="{1EEDAF15-1898-489A-ABB9-DEC2ADEB34F4}"/>
    <cellStyle name="60% - Accent4 12 2 2 2 3 2" xfId="30961" xr:uid="{AE97D7B5-7919-4593-9E3B-8BB5AF77A371}"/>
    <cellStyle name="60% - Accent4 12 2 2 2 4" xfId="22461" xr:uid="{507247AA-FD25-4B00-99CB-61ADF4BBE8C8}"/>
    <cellStyle name="60% - Accent4 12 2 2 3" xfId="6633" xr:uid="{90ADCE42-226C-4BCE-88AD-AB488EDAC5E8}"/>
    <cellStyle name="60% - Accent4 12 2 2 3 2" xfId="15216" xr:uid="{0A53680C-A34C-4497-B9F6-2CF99A653DE6}"/>
    <cellStyle name="60% - Accent4 12 2 2 3 2 2" xfId="33041" xr:uid="{F5C7A813-24CF-48CC-BECA-42E5D1DEBEF5}"/>
    <cellStyle name="60% - Accent4 12 2 2 3 3" xfId="24541" xr:uid="{4C7D159C-62DA-4823-9095-E181FA7ACB66}"/>
    <cellStyle name="60% - Accent4 12 2 2 4" xfId="11056" xr:uid="{01FFA39F-F20F-4131-A332-38D8E925A117}"/>
    <cellStyle name="60% - Accent4 12 2 2 4 2" xfId="28881" xr:uid="{320F97FF-0DB8-4B42-9F74-BFF2C4699D87}"/>
    <cellStyle name="60% - Accent4 12 2 2 5" xfId="20381" xr:uid="{013746BA-1DD6-4353-93D0-DEE2305D4357}"/>
    <cellStyle name="60% - Accent4 12 2 3" xfId="3573" xr:uid="{4FC504F6-430E-4EF9-B08F-9CFB1A1EF66B}"/>
    <cellStyle name="60% - Accent4 12 2 3 2" xfId="7733" xr:uid="{1CEBEC08-13F3-4093-B3DA-A86DBCD6D14F}"/>
    <cellStyle name="60% - Accent4 12 2 3 2 2" xfId="16316" xr:uid="{F92B438F-1D35-4E60-A053-2EFFD1170BDD}"/>
    <cellStyle name="60% - Accent4 12 2 3 2 2 2" xfId="34141" xr:uid="{CEE76FFA-CD2D-4784-9C8A-5BF2AB21C5E2}"/>
    <cellStyle name="60% - Accent4 12 2 3 2 3" xfId="25641" xr:uid="{F99175C2-433D-4EC6-AE07-331347854114}"/>
    <cellStyle name="60% - Accent4 12 2 3 3" xfId="12156" xr:uid="{695A77B8-4AC2-46E7-9E6C-82D1EE397DD7}"/>
    <cellStyle name="60% - Accent4 12 2 3 3 2" xfId="29981" xr:uid="{7A1B8F95-BFBA-4BA9-A0FF-7CF5C8310A67}"/>
    <cellStyle name="60% - Accent4 12 2 3 4" xfId="21481" xr:uid="{880AC2D4-C470-48CB-A038-1A177C548D96}"/>
    <cellStyle name="60% - Accent4 12 2 4" xfId="5653" xr:uid="{52832960-F2BC-4508-880C-751BD497CDF0}"/>
    <cellStyle name="60% - Accent4 12 2 4 2" xfId="14236" xr:uid="{3B436491-160F-4681-8703-0471DE1B92A1}"/>
    <cellStyle name="60% - Accent4 12 2 4 2 2" xfId="32061" xr:uid="{0822C407-7846-4A46-9D28-8D566BEABB02}"/>
    <cellStyle name="60% - Accent4 12 2 4 3" xfId="23561" xr:uid="{A2900B3F-2B34-491F-80A8-55AB7B66C1EA}"/>
    <cellStyle name="60% - Accent4 12 2 5" xfId="10076" xr:uid="{DB7CE1CD-8E7B-4B0B-BA9F-8212BF4597F3}"/>
    <cellStyle name="60% - Accent4 12 2 5 2" xfId="27901" xr:uid="{55433812-ED3C-4358-BB8D-E60F2B1D8EB0}"/>
    <cellStyle name="60% - Accent4 12 2 6" xfId="19401" xr:uid="{0E5B7F33-C04B-4BEB-A4C8-D9EB391CB75E}"/>
    <cellStyle name="60% - Accent4 12 3" xfId="1993" xr:uid="{11599569-2328-4B60-A3E6-016E3291129F}"/>
    <cellStyle name="60% - Accent4 12 3 2" xfId="4073" xr:uid="{149730E2-9D44-448A-BD56-3DE7403023DD}"/>
    <cellStyle name="60% - Accent4 12 3 2 2" xfId="8233" xr:uid="{AC08DDDC-3DB2-491F-858E-3F971F6DB701}"/>
    <cellStyle name="60% - Accent4 12 3 2 2 2" xfId="16816" xr:uid="{C4BAE610-05C4-4308-AEB2-9148C4459339}"/>
    <cellStyle name="60% - Accent4 12 3 2 2 2 2" xfId="34641" xr:uid="{638580B8-65E9-40E7-854C-FCE1F77B56E4}"/>
    <cellStyle name="60% - Accent4 12 3 2 2 3" xfId="26141" xr:uid="{9D2A3EBA-79DE-4EC5-A077-36F386660F0C}"/>
    <cellStyle name="60% - Accent4 12 3 2 3" xfId="12656" xr:uid="{19EDB236-C934-4D84-BC82-FFA188ABAA2B}"/>
    <cellStyle name="60% - Accent4 12 3 2 3 2" xfId="30481" xr:uid="{A1D8E149-D572-4B31-AFE4-2C49627D8B81}"/>
    <cellStyle name="60% - Accent4 12 3 2 4" xfId="21981" xr:uid="{A36BF1CD-9B19-483D-B1E1-5EB43FA3EB0E}"/>
    <cellStyle name="60% - Accent4 12 3 3" xfId="6153" xr:uid="{987C8942-0A9A-4A27-8E9A-E0BD81C0E473}"/>
    <cellStyle name="60% - Accent4 12 3 3 2" xfId="14736" xr:uid="{70DD09B1-F845-4D9A-89BD-9A3C3A64DEEB}"/>
    <cellStyle name="60% - Accent4 12 3 3 2 2" xfId="32561" xr:uid="{005F286B-98CA-4BD4-A775-8BC79E957ABD}"/>
    <cellStyle name="60% - Accent4 12 3 3 3" xfId="24061" xr:uid="{3AEC1A28-6FEB-474F-8365-FC2E3BCCEBAD}"/>
    <cellStyle name="60% - Accent4 12 3 4" xfId="10576" xr:uid="{6A0C1B71-0E2C-4B08-A3F2-2E9ED5F2B57D}"/>
    <cellStyle name="60% - Accent4 12 3 4 2" xfId="28401" xr:uid="{58312A29-0D10-475B-A94A-8AF72E916028}"/>
    <cellStyle name="60% - Accent4 12 3 5" xfId="19901" xr:uid="{F5822DA1-AC07-4EDE-AB83-C063F4EC5385}"/>
    <cellStyle name="60% - Accent4 12 4" xfId="3093" xr:uid="{276E558D-425D-4D9F-92FD-2BBA383BF212}"/>
    <cellStyle name="60% - Accent4 12 4 2" xfId="7253" xr:uid="{8D566032-D088-4EF2-9FF9-375723503117}"/>
    <cellStyle name="60% - Accent4 12 4 2 2" xfId="15836" xr:uid="{1C4DEC58-33FD-4F58-B2D1-2D350FB000C2}"/>
    <cellStyle name="60% - Accent4 12 4 2 2 2" xfId="33661" xr:uid="{AF878774-597F-4F5B-B7E0-962088C39F53}"/>
    <cellStyle name="60% - Accent4 12 4 2 3" xfId="25161" xr:uid="{F23117CD-81B2-47C5-8408-37CD8DE7FC26}"/>
    <cellStyle name="60% - Accent4 12 4 3" xfId="11676" xr:uid="{A3B580F6-7A3B-4C93-89E1-4A693C649348}"/>
    <cellStyle name="60% - Accent4 12 4 3 2" xfId="29501" xr:uid="{7948B15A-E4A7-4AD5-AB10-09A22AA9D527}"/>
    <cellStyle name="60% - Accent4 12 4 4" xfId="21001" xr:uid="{F8EE9CDB-FB1A-48B8-B044-54AC1B1EB444}"/>
    <cellStyle name="60% - Accent4 12 5" xfId="5173" xr:uid="{26E0ACB3-6EB7-4B3B-AD86-2DB169447AC2}"/>
    <cellStyle name="60% - Accent4 12 5 2" xfId="13756" xr:uid="{5EC7719A-B564-424D-A23E-314DBCB0729D}"/>
    <cellStyle name="60% - Accent4 12 5 2 2" xfId="31581" xr:uid="{84EACFB4-9D2D-4DC5-8F87-9C43B960BE2C}"/>
    <cellStyle name="60% - Accent4 12 5 3" xfId="23081" xr:uid="{6B06F255-1A0F-4C1E-8DFB-7B000B9C2CC4}"/>
    <cellStyle name="60% - Accent4 12 6" xfId="9596" xr:uid="{BB0A3F10-6598-4462-9CED-F9D9B7C05EAD}"/>
    <cellStyle name="60% - Accent4 12 6 2" xfId="27421" xr:uid="{05659406-8169-48DE-BD84-43B4969D2F05}"/>
    <cellStyle name="60% - Accent4 12 7" xfId="18921" xr:uid="{6C4AE746-58D6-4133-9ED4-3496DB25FB85}"/>
    <cellStyle name="60% - Accent4 120" xfId="36542" xr:uid="{96A9DD31-4B71-4009-A54E-701C132A5810}"/>
    <cellStyle name="60% - Accent4 121" xfId="36562" xr:uid="{0FE28646-CE5C-4396-9439-2EC1198E7CC2}"/>
    <cellStyle name="60% - Accent4 122" xfId="36582" xr:uid="{01C2693E-CF3E-42A2-A6CF-8CA9D12698E2}"/>
    <cellStyle name="60% - Accent4 123" xfId="36602" xr:uid="{5F28ED32-0AE8-47CA-93E9-43E1DCB5925C}"/>
    <cellStyle name="60% - Accent4 124" xfId="36622" xr:uid="{8E37C21A-C1BE-43B0-9F0A-AAE1DC997B9B}"/>
    <cellStyle name="60% - Accent4 125" xfId="36642" xr:uid="{C7AEF6E7-72E9-4998-960B-0CAA98E1A450}"/>
    <cellStyle name="60% - Accent4 126" xfId="36662" xr:uid="{950388B6-D3A0-4089-8855-5ADEA51C7951}"/>
    <cellStyle name="60% - Accent4 127" xfId="36682" xr:uid="{A1838BE8-A6B9-4A6C-87FE-6F8B70E5BF10}"/>
    <cellStyle name="60% - Accent4 128" xfId="36702" xr:uid="{C4331B6B-469B-46C5-9A58-E322B325B063}"/>
    <cellStyle name="60% - Accent4 129" xfId="36722" xr:uid="{D07173C2-BB6E-4BD8-BBE4-911E98F2E73D}"/>
    <cellStyle name="60% - Accent4 13" xfId="856" xr:uid="{745117A9-C342-47EE-A92B-985A2D86783D}"/>
    <cellStyle name="60% - Accent4 13 2" xfId="1462" xr:uid="{709B9917-68DB-4E85-95D8-9FB89764E372}"/>
    <cellStyle name="60% - Accent4 13 2 2" xfId="2493" xr:uid="{BD1910DA-0D10-433E-84DE-E6494C568660}"/>
    <cellStyle name="60% - Accent4 13 2 2 2" xfId="4573" xr:uid="{3D87D9A4-3427-458F-A044-A20A83733028}"/>
    <cellStyle name="60% - Accent4 13 2 2 2 2" xfId="8733" xr:uid="{C3F942BC-E99C-4BC3-B08B-B7A5357324C0}"/>
    <cellStyle name="60% - Accent4 13 2 2 2 2 2" xfId="17316" xr:uid="{C691E915-B8AC-431F-B697-CCDAE06DBBBF}"/>
    <cellStyle name="60% - Accent4 13 2 2 2 2 2 2" xfId="35141" xr:uid="{C5CF9D31-FA57-4839-9B65-4856F17E0D72}"/>
    <cellStyle name="60% - Accent4 13 2 2 2 2 3" xfId="26641" xr:uid="{7096D492-E878-4ED0-941D-A944663CAA92}"/>
    <cellStyle name="60% - Accent4 13 2 2 2 3" xfId="13156" xr:uid="{9AE6E1A3-25C5-47E4-AFCE-DD3420D4BC3E}"/>
    <cellStyle name="60% - Accent4 13 2 2 2 3 2" xfId="30981" xr:uid="{01FFFBAB-53D6-4AA9-A08D-10C1D81E7119}"/>
    <cellStyle name="60% - Accent4 13 2 2 2 4" xfId="22481" xr:uid="{87348F75-0D1C-4791-BFA7-9BCCE5DC8282}"/>
    <cellStyle name="60% - Accent4 13 2 2 3" xfId="6653" xr:uid="{31D320D9-701A-47D1-845C-6B15789B0BC3}"/>
    <cellStyle name="60% - Accent4 13 2 2 3 2" xfId="15236" xr:uid="{65529D6A-EDDE-42CC-92E9-9D31E49CFC6B}"/>
    <cellStyle name="60% - Accent4 13 2 2 3 2 2" xfId="33061" xr:uid="{019FC4D3-CAA5-4E42-8739-CC593B50A91A}"/>
    <cellStyle name="60% - Accent4 13 2 2 3 3" xfId="24561" xr:uid="{66882CF9-8CE1-43F6-AB5F-DBCE56E5C025}"/>
    <cellStyle name="60% - Accent4 13 2 2 4" xfId="11076" xr:uid="{23BA5DAA-BE29-49C1-B20C-07954E133399}"/>
    <cellStyle name="60% - Accent4 13 2 2 4 2" xfId="28901" xr:uid="{C192A3DE-9C5E-4576-AE25-90DCA3A3C23F}"/>
    <cellStyle name="60% - Accent4 13 2 2 5" xfId="20401" xr:uid="{9C5B6477-C25C-450C-BCB2-550CEA5E6623}"/>
    <cellStyle name="60% - Accent4 13 2 3" xfId="3593" xr:uid="{4B1F7C35-330C-49E1-848A-A00C1D58B292}"/>
    <cellStyle name="60% - Accent4 13 2 3 2" xfId="7753" xr:uid="{FEEC8AFC-72A8-4CF5-9384-5EB11CFD25D0}"/>
    <cellStyle name="60% - Accent4 13 2 3 2 2" xfId="16336" xr:uid="{0E8E113C-06CB-4A36-9D2D-F3DFC1CD514A}"/>
    <cellStyle name="60% - Accent4 13 2 3 2 2 2" xfId="34161" xr:uid="{6D955571-6F84-4B71-B4C2-F2CDAFF0EF9C}"/>
    <cellStyle name="60% - Accent4 13 2 3 2 3" xfId="25661" xr:uid="{7BDC9F23-5E89-4D62-BBD2-BD70C0E89FF3}"/>
    <cellStyle name="60% - Accent4 13 2 3 3" xfId="12176" xr:uid="{3BA77C02-0331-451F-BE33-77B9AA6D3AC6}"/>
    <cellStyle name="60% - Accent4 13 2 3 3 2" xfId="30001" xr:uid="{0E49366F-C90B-437F-A9F8-F323A8C18691}"/>
    <cellStyle name="60% - Accent4 13 2 3 4" xfId="21501" xr:uid="{DC9FF53A-8F95-43ED-9C96-F29D45CC334F}"/>
    <cellStyle name="60% - Accent4 13 2 4" xfId="5673" xr:uid="{C3C25953-98B7-447C-BBBC-01FE9B7D665A}"/>
    <cellStyle name="60% - Accent4 13 2 4 2" xfId="14256" xr:uid="{78F553F6-EFDF-4602-9481-E270587CB358}"/>
    <cellStyle name="60% - Accent4 13 2 4 2 2" xfId="32081" xr:uid="{241DA57D-D801-49F6-AC88-9327AD979FA2}"/>
    <cellStyle name="60% - Accent4 13 2 4 3" xfId="23581" xr:uid="{3A459A4D-4E75-4EF5-B74E-264462161122}"/>
    <cellStyle name="60% - Accent4 13 2 5" xfId="10096" xr:uid="{901BF9C3-7744-4F84-A146-87BA2B30C539}"/>
    <cellStyle name="60% - Accent4 13 2 5 2" xfId="27921" xr:uid="{AB27A4D0-61A1-4E17-A303-A034AE2BBEA8}"/>
    <cellStyle name="60% - Accent4 13 2 6" xfId="19421" xr:uid="{73C2643F-BE2B-4E34-9DFF-105B79DEB0A8}"/>
    <cellStyle name="60% - Accent4 13 3" xfId="2013" xr:uid="{1ADCDA5D-9B43-4AC2-A64E-BDBBF2582C2F}"/>
    <cellStyle name="60% - Accent4 13 3 2" xfId="4093" xr:uid="{43DFC8E0-2940-4332-B18A-19993D39F74E}"/>
    <cellStyle name="60% - Accent4 13 3 2 2" xfId="8253" xr:uid="{D217DBCD-5B40-4D51-990F-67EFC5DFA315}"/>
    <cellStyle name="60% - Accent4 13 3 2 2 2" xfId="16836" xr:uid="{6AB5C208-8D0A-4CD8-958F-DC02E23A906C}"/>
    <cellStyle name="60% - Accent4 13 3 2 2 2 2" xfId="34661" xr:uid="{3776FA26-AE80-4AEC-BDEA-7632F717B9E1}"/>
    <cellStyle name="60% - Accent4 13 3 2 2 3" xfId="26161" xr:uid="{51E57938-5BA3-41F4-9FDD-A62A9FCC3D67}"/>
    <cellStyle name="60% - Accent4 13 3 2 3" xfId="12676" xr:uid="{FC3C5AFF-652B-4A44-A0FA-B6BED2EF224F}"/>
    <cellStyle name="60% - Accent4 13 3 2 3 2" xfId="30501" xr:uid="{F2612EE1-06DB-48B0-94ED-71C83A301978}"/>
    <cellStyle name="60% - Accent4 13 3 2 4" xfId="22001" xr:uid="{05FC3181-0680-4362-AAC6-2B3DB35B0FD5}"/>
    <cellStyle name="60% - Accent4 13 3 3" xfId="6173" xr:uid="{881DBEA3-2412-432A-98CE-B8792AAE966C}"/>
    <cellStyle name="60% - Accent4 13 3 3 2" xfId="14756" xr:uid="{3216FDD6-449E-4944-BDC4-AB8D4BA5E432}"/>
    <cellStyle name="60% - Accent4 13 3 3 2 2" xfId="32581" xr:uid="{C8ECA589-0384-4B4A-BBBB-68FD153FE7ED}"/>
    <cellStyle name="60% - Accent4 13 3 3 3" xfId="24081" xr:uid="{8B0D9AAA-88F6-4BC2-9904-2665A9DDDCC2}"/>
    <cellStyle name="60% - Accent4 13 3 4" xfId="10596" xr:uid="{4FF073D0-8A6F-448C-BF29-9494621A9570}"/>
    <cellStyle name="60% - Accent4 13 3 4 2" xfId="28421" xr:uid="{1BA69635-EB58-4993-9E55-D1D20EB52D40}"/>
    <cellStyle name="60% - Accent4 13 3 5" xfId="19921" xr:uid="{364903E8-CFA5-44F0-89F5-B552D3D44A6C}"/>
    <cellStyle name="60% - Accent4 13 4" xfId="3113" xr:uid="{92CF551A-976C-452D-97D6-B4F11ACFC1AC}"/>
    <cellStyle name="60% - Accent4 13 4 2" xfId="7273" xr:uid="{01EE904E-AD7A-4919-A531-1C27C552231C}"/>
    <cellStyle name="60% - Accent4 13 4 2 2" xfId="15856" xr:uid="{08845DAC-3A79-4659-8508-1B379C50AEBE}"/>
    <cellStyle name="60% - Accent4 13 4 2 2 2" xfId="33681" xr:uid="{C6320E73-72A3-4D24-B1C9-213B3F463DAC}"/>
    <cellStyle name="60% - Accent4 13 4 2 3" xfId="25181" xr:uid="{D477E4D8-F20C-4766-9A0C-339B81B46056}"/>
    <cellStyle name="60% - Accent4 13 4 3" xfId="11696" xr:uid="{75818A88-A39D-46C1-A256-6E1E536E1EF5}"/>
    <cellStyle name="60% - Accent4 13 4 3 2" xfId="29521" xr:uid="{A2A6E62B-2CA0-4067-A653-DB01E06B8E76}"/>
    <cellStyle name="60% - Accent4 13 4 4" xfId="21021" xr:uid="{0A55481E-FAD1-4E41-8E33-8496AF9C4A5B}"/>
    <cellStyle name="60% - Accent4 13 5" xfId="5193" xr:uid="{D78EB769-8992-4310-8252-5B477C953307}"/>
    <cellStyle name="60% - Accent4 13 5 2" xfId="13776" xr:uid="{A082014A-06DB-425E-854C-BF5A2332464C}"/>
    <cellStyle name="60% - Accent4 13 5 2 2" xfId="31601" xr:uid="{C2A2B426-05F6-47B5-A86F-24667ECC8C4A}"/>
    <cellStyle name="60% - Accent4 13 5 3" xfId="23101" xr:uid="{3AFF727F-7E81-43F1-B492-46A3C37CDEEA}"/>
    <cellStyle name="60% - Accent4 13 6" xfId="9616" xr:uid="{0225F66F-DAC1-4AC2-9B4D-C00A43D06C12}"/>
    <cellStyle name="60% - Accent4 13 6 2" xfId="27441" xr:uid="{DDE077EB-B3D4-4313-B941-BD10806D47CF}"/>
    <cellStyle name="60% - Accent4 13 7" xfId="18941" xr:uid="{EEFEE5B4-CEB2-4AD7-B54E-CB932B1CB3C2}"/>
    <cellStyle name="60% - Accent4 130" xfId="36742" xr:uid="{90EAAE91-4D8E-42D4-96AA-1F83637C00A1}"/>
    <cellStyle name="60% - Accent4 131" xfId="36762" xr:uid="{5919A0A6-2D74-4873-8FC9-CD2D7317B55F}"/>
    <cellStyle name="60% - Accent4 132" xfId="36782" xr:uid="{2A5E2B4B-718E-4437-9304-8019FC5637A9}"/>
    <cellStyle name="60% - Accent4 133" xfId="36802" xr:uid="{68691A8D-0D2B-46D8-ACE3-1DF02C6C5BA9}"/>
    <cellStyle name="60% - Accent4 134" xfId="36822" xr:uid="{B3A156D2-7809-4771-8103-CB9AABC79429}"/>
    <cellStyle name="60% - Accent4 135" xfId="36842" xr:uid="{A337330E-31C4-463F-861A-AFFBE82975F2}"/>
    <cellStyle name="60% - Accent4 136" xfId="36862" xr:uid="{B0BED7A2-6287-4F56-9C46-DFC6376758BA}"/>
    <cellStyle name="60% - Accent4 137" xfId="36882" xr:uid="{8AF82693-225F-4223-B5E2-C81366646736}"/>
    <cellStyle name="60% - Accent4 138" xfId="36902" xr:uid="{E1F483F0-460C-444C-8C2C-F5FAF9E4FD99}"/>
    <cellStyle name="60% - Accent4 139" xfId="36922" xr:uid="{A2F418A7-6F6C-4F1D-A396-566523A620F6}"/>
    <cellStyle name="60% - Accent4 14" xfId="915" xr:uid="{57CB3047-5BEF-4FA8-A8F1-E01B0E3A743F}"/>
    <cellStyle name="60% - Accent4 14 2" xfId="1521" xr:uid="{D2AFD2B2-6144-4D5A-AACC-F756E9026139}"/>
    <cellStyle name="60% - Accent4 14 2 2" xfId="2513" xr:uid="{B3075218-A383-403E-A69F-2CBC0C0EFB0D}"/>
    <cellStyle name="60% - Accent4 14 2 2 2" xfId="4593" xr:uid="{98CAD950-BAE7-454D-86DD-D7519985D2BD}"/>
    <cellStyle name="60% - Accent4 14 2 2 2 2" xfId="8753" xr:uid="{88E93ACC-D9D3-432A-9C0D-BE5331F2BF68}"/>
    <cellStyle name="60% - Accent4 14 2 2 2 2 2" xfId="17336" xr:uid="{2CE2BCCF-8177-4C34-9A50-1265AD52CA4B}"/>
    <cellStyle name="60% - Accent4 14 2 2 2 2 2 2" xfId="35161" xr:uid="{E8990A4A-9EBB-4EC2-A32E-A00025E28E5D}"/>
    <cellStyle name="60% - Accent4 14 2 2 2 2 3" xfId="26661" xr:uid="{1979096F-F130-4ECD-9861-012307FEA918}"/>
    <cellStyle name="60% - Accent4 14 2 2 2 3" xfId="13176" xr:uid="{BBBBDECB-4F85-4D19-B4C4-534AC82F3FD6}"/>
    <cellStyle name="60% - Accent4 14 2 2 2 3 2" xfId="31001" xr:uid="{9300801C-CDBA-412C-8A49-3B47C6569121}"/>
    <cellStyle name="60% - Accent4 14 2 2 2 4" xfId="22501" xr:uid="{ED4496AF-1DC6-4543-A8B4-CA1E337EEB84}"/>
    <cellStyle name="60% - Accent4 14 2 2 3" xfId="6673" xr:uid="{4ABE3CD4-019B-46C1-BB76-1AAFB9273835}"/>
    <cellStyle name="60% - Accent4 14 2 2 3 2" xfId="15256" xr:uid="{B09A1466-B904-44FC-B0C9-13F81F7CB713}"/>
    <cellStyle name="60% - Accent4 14 2 2 3 2 2" xfId="33081" xr:uid="{857A97E6-5B15-4E0C-8F44-FE971F398F0F}"/>
    <cellStyle name="60% - Accent4 14 2 2 3 3" xfId="24581" xr:uid="{74CA7325-D8AE-4FDA-AB33-C98B33FECDE6}"/>
    <cellStyle name="60% - Accent4 14 2 2 4" xfId="11096" xr:uid="{77F81FC8-A26F-4E98-AB9F-385483651D39}"/>
    <cellStyle name="60% - Accent4 14 2 2 4 2" xfId="28921" xr:uid="{C6DD3D44-5491-4805-B902-2DCC7EAAF057}"/>
    <cellStyle name="60% - Accent4 14 2 2 5" xfId="20421" xr:uid="{517FE634-B431-4B5F-8B60-BD6D84126D9C}"/>
    <cellStyle name="60% - Accent4 14 2 3" xfId="3613" xr:uid="{27729C34-2F9F-41F1-B3A9-4F4F6DFBD758}"/>
    <cellStyle name="60% - Accent4 14 2 3 2" xfId="7773" xr:uid="{451BE8F4-C364-4072-B7E9-DFD93AB6F7D3}"/>
    <cellStyle name="60% - Accent4 14 2 3 2 2" xfId="16356" xr:uid="{0695F5D7-5027-4D56-AB59-757BB043BBCB}"/>
    <cellStyle name="60% - Accent4 14 2 3 2 2 2" xfId="34181" xr:uid="{69BBE90A-69C3-4EE7-99C8-9618C5C56024}"/>
    <cellStyle name="60% - Accent4 14 2 3 2 3" xfId="25681" xr:uid="{4A0B3F33-FBA4-4A97-BC02-0F6E9A5E5F96}"/>
    <cellStyle name="60% - Accent4 14 2 3 3" xfId="12196" xr:uid="{C5522EB3-2B9C-4151-8CBA-9A86421C188E}"/>
    <cellStyle name="60% - Accent4 14 2 3 3 2" xfId="30021" xr:uid="{DEB2C10F-736B-4988-9860-7A3F9E716F2E}"/>
    <cellStyle name="60% - Accent4 14 2 3 4" xfId="21521" xr:uid="{BA2E7361-CC63-4C9C-86A0-90E8DDD88AEC}"/>
    <cellStyle name="60% - Accent4 14 2 4" xfId="5693" xr:uid="{343D0E46-C8AD-475F-B936-321CC8D4E30B}"/>
    <cellStyle name="60% - Accent4 14 2 4 2" xfId="14276" xr:uid="{6329876C-3E8C-47C8-824E-9CB09465C5B7}"/>
    <cellStyle name="60% - Accent4 14 2 4 2 2" xfId="32101" xr:uid="{A22E1629-04CD-4CC0-A15B-FB39651F0F39}"/>
    <cellStyle name="60% - Accent4 14 2 4 3" xfId="23601" xr:uid="{8AC1756E-5F01-4DC4-B7BE-6EE5B65214DD}"/>
    <cellStyle name="60% - Accent4 14 2 5" xfId="10116" xr:uid="{51520941-4997-4B5F-9C64-9E0CFE7A5CB8}"/>
    <cellStyle name="60% - Accent4 14 2 5 2" xfId="27941" xr:uid="{6789A371-54CE-4D55-9B39-86056E69BEAD}"/>
    <cellStyle name="60% - Accent4 14 2 6" xfId="19441" xr:uid="{6C4945B9-6D62-47C9-AED1-811E7456778C}"/>
    <cellStyle name="60% - Accent4 14 3" xfId="2033" xr:uid="{6DD491C0-21D1-4A38-A7EC-056749CE0BCA}"/>
    <cellStyle name="60% - Accent4 14 3 2" xfId="4113" xr:uid="{0EAC340C-FB53-4EFB-AF87-3422E50DFD9D}"/>
    <cellStyle name="60% - Accent4 14 3 2 2" xfId="8273" xr:uid="{77DCD33E-DD4E-4BC3-BC43-410E8BB875CB}"/>
    <cellStyle name="60% - Accent4 14 3 2 2 2" xfId="16856" xr:uid="{4D01AB00-C031-4CC8-AF62-A9711412291A}"/>
    <cellStyle name="60% - Accent4 14 3 2 2 2 2" xfId="34681" xr:uid="{66608755-A136-4394-948D-1C41BEDB7560}"/>
    <cellStyle name="60% - Accent4 14 3 2 2 3" xfId="26181" xr:uid="{E7D54C5B-2974-40F7-A2CC-DCB14D71E4BB}"/>
    <cellStyle name="60% - Accent4 14 3 2 3" xfId="12696" xr:uid="{12519151-053F-498F-A435-2CF092B8781F}"/>
    <cellStyle name="60% - Accent4 14 3 2 3 2" xfId="30521" xr:uid="{D71660E2-13AB-40BC-903B-A631F74F52CE}"/>
    <cellStyle name="60% - Accent4 14 3 2 4" xfId="22021" xr:uid="{9DD217E0-4FFC-4CBF-8952-74ADA37F946D}"/>
    <cellStyle name="60% - Accent4 14 3 3" xfId="6193" xr:uid="{7BA771C2-9AAA-4A5A-80BB-4EC962436C14}"/>
    <cellStyle name="60% - Accent4 14 3 3 2" xfId="14776" xr:uid="{BF466669-855D-4B04-8888-6B87732D353F}"/>
    <cellStyle name="60% - Accent4 14 3 3 2 2" xfId="32601" xr:uid="{43296437-BA46-4F50-95F2-9E6FAB724753}"/>
    <cellStyle name="60% - Accent4 14 3 3 3" xfId="24101" xr:uid="{4A0BADE5-C1FA-4E22-910F-BB62E493EF33}"/>
    <cellStyle name="60% - Accent4 14 3 4" xfId="10616" xr:uid="{48DF832D-9DBD-4BB2-9FF1-81C86551D386}"/>
    <cellStyle name="60% - Accent4 14 3 4 2" xfId="28441" xr:uid="{CB2B0D0B-9966-44B4-8D06-24A31AEA08E5}"/>
    <cellStyle name="60% - Accent4 14 3 5" xfId="19941" xr:uid="{40F45E20-60AD-4D11-B50B-ED480C0C90D4}"/>
    <cellStyle name="60% - Accent4 14 4" xfId="3133" xr:uid="{EA8884BE-8EEE-4F2E-B0E2-605356F23008}"/>
    <cellStyle name="60% - Accent4 14 4 2" xfId="7293" xr:uid="{0FE03E6C-4E98-4BBB-BA42-BDB4F2C87E12}"/>
    <cellStyle name="60% - Accent4 14 4 2 2" xfId="15876" xr:uid="{E08CD757-0F20-4426-9205-C5D198A5E447}"/>
    <cellStyle name="60% - Accent4 14 4 2 2 2" xfId="33701" xr:uid="{3C51C4F2-A8E9-4C24-9178-3600961BB089}"/>
    <cellStyle name="60% - Accent4 14 4 2 3" xfId="25201" xr:uid="{2311BF5E-100C-49D6-8C6F-89CA0312F8F1}"/>
    <cellStyle name="60% - Accent4 14 4 3" xfId="11716" xr:uid="{EF4B38C5-23D3-48ED-A11F-00D65701C4A7}"/>
    <cellStyle name="60% - Accent4 14 4 3 2" xfId="29541" xr:uid="{0BA96159-4F22-4469-84EA-6536CC79DF5F}"/>
    <cellStyle name="60% - Accent4 14 4 4" xfId="21041" xr:uid="{958C995C-D6C7-46B2-BE05-39A96D5B84F5}"/>
    <cellStyle name="60% - Accent4 14 5" xfId="5213" xr:uid="{BC872813-DACF-41B5-A1A4-A3655CE1689C}"/>
    <cellStyle name="60% - Accent4 14 5 2" xfId="13796" xr:uid="{453781B4-71BB-429A-920F-B90438949621}"/>
    <cellStyle name="60% - Accent4 14 5 2 2" xfId="31621" xr:uid="{E07006FC-9894-4FA6-8599-F8DF91811848}"/>
    <cellStyle name="60% - Accent4 14 5 3" xfId="23121" xr:uid="{0F4056F5-1F95-40E9-AC6F-20FD3E2A316A}"/>
    <cellStyle name="60% - Accent4 14 6" xfId="9636" xr:uid="{49493D03-1EF3-416B-BE13-0D1DE28325E3}"/>
    <cellStyle name="60% - Accent4 14 6 2" xfId="27461" xr:uid="{89D1F219-B499-41C1-9E5C-E4B342CF990E}"/>
    <cellStyle name="60% - Accent4 14 7" xfId="18961" xr:uid="{75961CF8-3E4C-4062-BB2B-8A7C55885B56}"/>
    <cellStyle name="60% - Accent4 140" xfId="36942" xr:uid="{765F4103-D634-41A9-B31B-D263071DFF88}"/>
    <cellStyle name="60% - Accent4 141" xfId="36962" xr:uid="{4A44C268-953C-4FE2-8663-796DE447F3FF}"/>
    <cellStyle name="60% - Accent4 142" xfId="36982" xr:uid="{396BBAB9-6481-480A-887B-7320ED427FD8}"/>
    <cellStyle name="60% - Accent4 143" xfId="37002" xr:uid="{905186A3-15A2-42A0-99EC-CBECF9AB3A13}"/>
    <cellStyle name="60% - Accent4 144" xfId="37022" xr:uid="{57EAC5AC-206D-4993-AA9E-BD674AE1CA60}"/>
    <cellStyle name="60% - Accent4 145" xfId="37042" xr:uid="{64FF488F-6F65-4710-878B-E017ADAC7FE0}"/>
    <cellStyle name="60% - Accent4 146" xfId="37062" xr:uid="{DF012994-69ED-4E42-8ECB-D94E3A26783B}"/>
    <cellStyle name="60% - Accent4 147" xfId="37082" xr:uid="{CFBDEA90-0F5F-47AE-AADE-A0AFF3813F4C}"/>
    <cellStyle name="60% - Accent4 148" xfId="37102" xr:uid="{AC671CC0-F762-4FEE-B3D7-92FA232B4DC1}"/>
    <cellStyle name="60% - Accent4 149" xfId="37122" xr:uid="{8A74FC6F-5E87-460B-8F0C-18A22FBD47C7}"/>
    <cellStyle name="60% - Accent4 15" xfId="939" xr:uid="{82BBBE25-D8A3-4968-89F8-47237036C913}"/>
    <cellStyle name="60% - Accent4 15 2" xfId="1545" xr:uid="{2A7F8B2D-96D8-4794-9F83-1B3A012890DF}"/>
    <cellStyle name="60% - Accent4 15 2 2" xfId="2533" xr:uid="{C6310F0F-6977-4CE8-AA14-B9654F5A750E}"/>
    <cellStyle name="60% - Accent4 15 2 2 2" xfId="4613" xr:uid="{A4EC1FF3-13CC-42AD-B5D0-1363C4435997}"/>
    <cellStyle name="60% - Accent4 15 2 2 2 2" xfId="8773" xr:uid="{4429729B-053E-4EF1-9CB5-124FC1366CDF}"/>
    <cellStyle name="60% - Accent4 15 2 2 2 2 2" xfId="17356" xr:uid="{05B36C3D-19FE-41FB-B73F-E6247936DA1C}"/>
    <cellStyle name="60% - Accent4 15 2 2 2 2 2 2" xfId="35181" xr:uid="{2CB45FF6-BE04-4F6D-ACAA-5018AFAD2CD3}"/>
    <cellStyle name="60% - Accent4 15 2 2 2 2 3" xfId="26681" xr:uid="{072FDC56-2A11-4B73-AC09-D5A51417E63A}"/>
    <cellStyle name="60% - Accent4 15 2 2 2 3" xfId="13196" xr:uid="{FF16105E-BD53-4E77-AE6C-B0F0E5E59D0F}"/>
    <cellStyle name="60% - Accent4 15 2 2 2 3 2" xfId="31021" xr:uid="{7955A20B-2DBD-4971-B7C8-587F87832C63}"/>
    <cellStyle name="60% - Accent4 15 2 2 2 4" xfId="22521" xr:uid="{903C0BB6-9BF5-4451-ADC4-DE2915B8DEFD}"/>
    <cellStyle name="60% - Accent4 15 2 2 3" xfId="6693" xr:uid="{1764FE07-022A-4BA7-A5A2-45B28C25C3AF}"/>
    <cellStyle name="60% - Accent4 15 2 2 3 2" xfId="15276" xr:uid="{C0AF7AA2-9E5A-4A01-95C2-C3CE052AD3F6}"/>
    <cellStyle name="60% - Accent4 15 2 2 3 2 2" xfId="33101" xr:uid="{6E1737ED-45E0-488F-B6B7-546627ED9C8A}"/>
    <cellStyle name="60% - Accent4 15 2 2 3 3" xfId="24601" xr:uid="{C3C57347-CFF8-4967-9B86-3A09FEFB620C}"/>
    <cellStyle name="60% - Accent4 15 2 2 4" xfId="11116" xr:uid="{8E0C6682-0717-44AA-8B59-5D192E6F208F}"/>
    <cellStyle name="60% - Accent4 15 2 2 4 2" xfId="28941" xr:uid="{AC25805C-F44C-4D43-B29F-1DAD9DC57575}"/>
    <cellStyle name="60% - Accent4 15 2 2 5" xfId="20441" xr:uid="{11ED74AA-5E8E-4925-901A-7EED09C89E3F}"/>
    <cellStyle name="60% - Accent4 15 2 3" xfId="3633" xr:uid="{49CC98E5-9CAB-4C2F-84D2-838E1D993950}"/>
    <cellStyle name="60% - Accent4 15 2 3 2" xfId="7793" xr:uid="{1309978E-2FC9-46DD-899C-7FDD37E86F23}"/>
    <cellStyle name="60% - Accent4 15 2 3 2 2" xfId="16376" xr:uid="{D9A80094-600E-4B85-87EE-6F98435A44E8}"/>
    <cellStyle name="60% - Accent4 15 2 3 2 2 2" xfId="34201" xr:uid="{EA86C995-92C2-435A-8D67-8DFC56545C31}"/>
    <cellStyle name="60% - Accent4 15 2 3 2 3" xfId="25701" xr:uid="{2BC61AD2-AD7E-426A-9B70-DE11F2B56D87}"/>
    <cellStyle name="60% - Accent4 15 2 3 3" xfId="12216" xr:uid="{358F0DC6-A6C9-46C4-AA0F-0AF83D729BE1}"/>
    <cellStyle name="60% - Accent4 15 2 3 3 2" xfId="30041" xr:uid="{45E83B18-6516-4703-A878-332838EE5470}"/>
    <cellStyle name="60% - Accent4 15 2 3 4" xfId="21541" xr:uid="{2D2B993A-411B-4E4B-9A6E-F4A10D0D55B6}"/>
    <cellStyle name="60% - Accent4 15 2 4" xfId="5713" xr:uid="{1A157D1E-4C05-4051-81F8-A46314FEB754}"/>
    <cellStyle name="60% - Accent4 15 2 4 2" xfId="14296" xr:uid="{2905EAE4-8F3C-4AFA-A1F8-9F2D41E93D04}"/>
    <cellStyle name="60% - Accent4 15 2 4 2 2" xfId="32121" xr:uid="{33C2E78C-A5ED-4650-B2AC-D005ED3191EF}"/>
    <cellStyle name="60% - Accent4 15 2 4 3" xfId="23621" xr:uid="{8E599592-C65F-42C9-93D5-777C9EA0CC96}"/>
    <cellStyle name="60% - Accent4 15 2 5" xfId="10136" xr:uid="{A83282F0-2593-4F1F-9399-60369FD6D3F9}"/>
    <cellStyle name="60% - Accent4 15 2 5 2" xfId="27961" xr:uid="{7AFC0B11-EA0D-488B-BA2C-B623AE9192EC}"/>
    <cellStyle name="60% - Accent4 15 2 6" xfId="19461" xr:uid="{88B7274E-20F3-42B1-8AF0-79CEADCDF30E}"/>
    <cellStyle name="60% - Accent4 15 3" xfId="2053" xr:uid="{3BD65155-09E0-449B-9900-8E10C794D7E5}"/>
    <cellStyle name="60% - Accent4 15 3 2" xfId="4133" xr:uid="{3B0010AD-9722-4BC0-9B57-4863F73B3F47}"/>
    <cellStyle name="60% - Accent4 15 3 2 2" xfId="8293" xr:uid="{B3D0E540-F039-4FED-B7AA-59B4C39373F6}"/>
    <cellStyle name="60% - Accent4 15 3 2 2 2" xfId="16876" xr:uid="{9E262566-18D5-42FA-9F0F-F51ED9A553E8}"/>
    <cellStyle name="60% - Accent4 15 3 2 2 2 2" xfId="34701" xr:uid="{74A7AB03-B2D9-4CBD-90EB-F8ACCE90C262}"/>
    <cellStyle name="60% - Accent4 15 3 2 2 3" xfId="26201" xr:uid="{9A8505F8-E163-43EE-9725-3F9F188D1D8D}"/>
    <cellStyle name="60% - Accent4 15 3 2 3" xfId="12716" xr:uid="{9E6DC33D-A9B4-410B-970C-D8CAEF84CE64}"/>
    <cellStyle name="60% - Accent4 15 3 2 3 2" xfId="30541" xr:uid="{1288C9ED-BDB0-4192-BB99-A645DE87DB67}"/>
    <cellStyle name="60% - Accent4 15 3 2 4" xfId="22041" xr:uid="{50539A12-F1E0-4FF2-95E1-62FFF3AD9960}"/>
    <cellStyle name="60% - Accent4 15 3 3" xfId="6213" xr:uid="{7762F5D4-D990-4D4C-BFBE-65EF12A6126D}"/>
    <cellStyle name="60% - Accent4 15 3 3 2" xfId="14796" xr:uid="{22F637C3-4198-45E9-A35B-FCDEA4656220}"/>
    <cellStyle name="60% - Accent4 15 3 3 2 2" xfId="32621" xr:uid="{3B4D9E98-5A90-45B1-AB73-AAB7B22DEA1D}"/>
    <cellStyle name="60% - Accent4 15 3 3 3" xfId="24121" xr:uid="{9BFF5F6F-8148-480A-B76A-7C6A95528636}"/>
    <cellStyle name="60% - Accent4 15 3 4" xfId="10636" xr:uid="{DA51BEE4-1D8B-4B79-98B8-B1B71ADEFAE4}"/>
    <cellStyle name="60% - Accent4 15 3 4 2" xfId="28461" xr:uid="{97C32360-E5A3-4692-9837-94FEA2E312BD}"/>
    <cellStyle name="60% - Accent4 15 3 5" xfId="19961" xr:uid="{186F4AA2-445C-4BCA-8E7A-2613DD9663A9}"/>
    <cellStyle name="60% - Accent4 15 4" xfId="3153" xr:uid="{DD6A63EF-D9FD-4F09-A19F-54DD7F504E6C}"/>
    <cellStyle name="60% - Accent4 15 4 2" xfId="7313" xr:uid="{6AF48B72-2800-4AEC-8558-57FF12ECEC3F}"/>
    <cellStyle name="60% - Accent4 15 4 2 2" xfId="15896" xr:uid="{E7F43618-B74F-40D0-B763-B373A0DC0B2C}"/>
    <cellStyle name="60% - Accent4 15 4 2 2 2" xfId="33721" xr:uid="{0533D8E0-A6C3-41FA-949B-750D31182509}"/>
    <cellStyle name="60% - Accent4 15 4 2 3" xfId="25221" xr:uid="{DED235A2-C8D6-468C-8E4B-C260C87050F1}"/>
    <cellStyle name="60% - Accent4 15 4 3" xfId="11736" xr:uid="{D25EAF8A-23EF-459F-9E65-61432C6B9B6F}"/>
    <cellStyle name="60% - Accent4 15 4 3 2" xfId="29561" xr:uid="{E62548F9-B9EE-408A-A113-0A6D6FD1B0A8}"/>
    <cellStyle name="60% - Accent4 15 4 4" xfId="21061" xr:uid="{A65C5D63-AC3C-487D-85F9-F77E06E766DE}"/>
    <cellStyle name="60% - Accent4 15 5" xfId="5233" xr:uid="{1D96D3F5-151D-4629-8C8A-D0A8CE3E1172}"/>
    <cellStyle name="60% - Accent4 15 5 2" xfId="13816" xr:uid="{1EFE211A-E87C-4DD1-90D4-2D1BF28D97FF}"/>
    <cellStyle name="60% - Accent4 15 5 2 2" xfId="31641" xr:uid="{C529E097-FAF3-4C0F-84F4-99A52DD5A66C}"/>
    <cellStyle name="60% - Accent4 15 5 3" xfId="23141" xr:uid="{48BDF2E6-085C-426B-B159-19DC084E1BDE}"/>
    <cellStyle name="60% - Accent4 15 6" xfId="9656" xr:uid="{8C4E6C76-5BF3-492F-A668-29EB4AE3993C}"/>
    <cellStyle name="60% - Accent4 15 6 2" xfId="27481" xr:uid="{A5DDFA5A-7183-4505-A0FC-DF362129C2EE}"/>
    <cellStyle name="60% - Accent4 15 7" xfId="18981" xr:uid="{222ADBD1-99C6-42AC-8219-9378B23A4030}"/>
    <cellStyle name="60% - Accent4 150" xfId="37142" xr:uid="{47DAFEDA-EFB5-4814-A875-76190C294C9E}"/>
    <cellStyle name="60% - Accent4 151" xfId="37162" xr:uid="{DA70CCBA-1861-4CD6-ACD3-B5AFA45BA6EE}"/>
    <cellStyle name="60% - Accent4 152" xfId="37182" xr:uid="{9DC797A2-2318-48E5-9416-FBB19FF0B298}"/>
    <cellStyle name="60% - Accent4 153" xfId="37202" xr:uid="{9F695664-A46E-4C8C-ADD4-00C753DBCE50}"/>
    <cellStyle name="60% - Accent4 154" xfId="37222" xr:uid="{2D0BA3A1-DE84-4ADA-8F05-9E88229575C8}"/>
    <cellStyle name="60% - Accent4 155" xfId="37242" xr:uid="{E2504056-32FE-45A8-A48F-E573C94480B3}"/>
    <cellStyle name="60% - Accent4 156" xfId="37262" xr:uid="{2DF70674-EF53-4D89-B1E8-49F4435334DE}"/>
    <cellStyle name="60% - Accent4 157" xfId="37282" xr:uid="{EF470E2F-3D30-413C-A23B-91DA96B1F930}"/>
    <cellStyle name="60% - Accent4 158" xfId="37302" xr:uid="{A246A2C9-B5A1-489E-85C1-149C833A28BD}"/>
    <cellStyle name="60% - Accent4 159" xfId="37322" xr:uid="{703DFE42-1B04-4C32-B8CB-CD206DF5814A}"/>
    <cellStyle name="60% - Accent4 16" xfId="967" xr:uid="{8030ED11-3420-494B-A0DC-ED18D0CD21F6}"/>
    <cellStyle name="60% - Accent4 16 2" xfId="1573" xr:uid="{95B3622A-6E42-457D-B530-D0E1232528AF}"/>
    <cellStyle name="60% - Accent4 16 2 2" xfId="2553" xr:uid="{3885C550-7079-4D16-A122-04780597FE78}"/>
    <cellStyle name="60% - Accent4 16 2 2 2" xfId="4633" xr:uid="{548A2EAF-1648-4379-825B-E7D603729D2C}"/>
    <cellStyle name="60% - Accent4 16 2 2 2 2" xfId="8793" xr:uid="{7ECE481B-C850-446C-9AE6-2E3AB6F3CE6E}"/>
    <cellStyle name="60% - Accent4 16 2 2 2 2 2" xfId="17376" xr:uid="{C3B164ED-06B0-4C1F-92D5-F3164C7B4E6F}"/>
    <cellStyle name="60% - Accent4 16 2 2 2 2 2 2" xfId="35201" xr:uid="{E68F9353-663C-4B89-813F-593AA0AD991C}"/>
    <cellStyle name="60% - Accent4 16 2 2 2 2 3" xfId="26701" xr:uid="{16812A58-13B3-4064-859E-93252AB75C68}"/>
    <cellStyle name="60% - Accent4 16 2 2 2 3" xfId="13216" xr:uid="{1E6369E3-7FF5-4F33-BB48-7C948C08015D}"/>
    <cellStyle name="60% - Accent4 16 2 2 2 3 2" xfId="31041" xr:uid="{54B40B72-B224-44AB-980E-71BF6B6A7060}"/>
    <cellStyle name="60% - Accent4 16 2 2 2 4" xfId="22541" xr:uid="{B3DA91F0-EF2D-4F68-9E8E-26C09FEF025F}"/>
    <cellStyle name="60% - Accent4 16 2 2 3" xfId="6713" xr:uid="{A6488BA8-20FA-482E-88C6-EBCD28BA2233}"/>
    <cellStyle name="60% - Accent4 16 2 2 3 2" xfId="15296" xr:uid="{74E20A35-2F84-4414-80B4-C4E964ADA7B0}"/>
    <cellStyle name="60% - Accent4 16 2 2 3 2 2" xfId="33121" xr:uid="{3426BD98-3593-40CF-8C4F-25EDBF6E08BA}"/>
    <cellStyle name="60% - Accent4 16 2 2 3 3" xfId="24621" xr:uid="{9DA75752-62A8-471A-907B-FED9B6300A15}"/>
    <cellStyle name="60% - Accent4 16 2 2 4" xfId="11136" xr:uid="{07619CCA-9802-4AD2-ACAD-48E2987B7600}"/>
    <cellStyle name="60% - Accent4 16 2 2 4 2" xfId="28961" xr:uid="{F3CFC2E0-BBF3-4588-BF8F-4C8BB9E019F1}"/>
    <cellStyle name="60% - Accent4 16 2 2 5" xfId="20461" xr:uid="{D27BFEBD-D1A8-470C-BF6E-5796869C20A8}"/>
    <cellStyle name="60% - Accent4 16 2 3" xfId="3653" xr:uid="{84C13BFB-E311-4C44-B3C1-2ECD5FBD7868}"/>
    <cellStyle name="60% - Accent4 16 2 3 2" xfId="7813" xr:uid="{E04F8CAA-69F9-406A-B0FC-B61F43501A32}"/>
    <cellStyle name="60% - Accent4 16 2 3 2 2" xfId="16396" xr:uid="{688E4B9A-D5BA-4EDC-A95E-4F3C201A9B93}"/>
    <cellStyle name="60% - Accent4 16 2 3 2 2 2" xfId="34221" xr:uid="{55B7B555-82E3-49A0-9BA8-6707C4A7AE56}"/>
    <cellStyle name="60% - Accent4 16 2 3 2 3" xfId="25721" xr:uid="{BD7211D0-3AFB-4A2D-976D-0780F27F96A5}"/>
    <cellStyle name="60% - Accent4 16 2 3 3" xfId="12236" xr:uid="{3E3DF293-13FE-4928-A6A2-72EA6E06E8D8}"/>
    <cellStyle name="60% - Accent4 16 2 3 3 2" xfId="30061" xr:uid="{015FDC2B-D65E-4B9A-BAB8-18CCE3DCE030}"/>
    <cellStyle name="60% - Accent4 16 2 3 4" xfId="21561" xr:uid="{C591601E-4699-43C0-8C6B-D641360612CA}"/>
    <cellStyle name="60% - Accent4 16 2 4" xfId="5733" xr:uid="{B60DCA50-2B0B-4C68-8473-97FC77C08479}"/>
    <cellStyle name="60% - Accent4 16 2 4 2" xfId="14316" xr:uid="{6AAD6DD7-DBF8-4871-8E88-DD5645AF8E44}"/>
    <cellStyle name="60% - Accent4 16 2 4 2 2" xfId="32141" xr:uid="{E2492D64-A51A-4A83-9C36-95F3278859D3}"/>
    <cellStyle name="60% - Accent4 16 2 4 3" xfId="23641" xr:uid="{EBF473F9-5D99-48FC-A109-BEB4E5ADED1A}"/>
    <cellStyle name="60% - Accent4 16 2 5" xfId="10156" xr:uid="{EA213CCE-F892-4A13-881E-AAAA9E8225CB}"/>
    <cellStyle name="60% - Accent4 16 2 5 2" xfId="27981" xr:uid="{756D0EBD-34BB-4F9C-AA43-DDFDC62095F9}"/>
    <cellStyle name="60% - Accent4 16 2 6" xfId="19481" xr:uid="{EDC64FC9-49C4-4129-B440-9BB3CA3D8AC1}"/>
    <cellStyle name="60% - Accent4 16 3" xfId="2073" xr:uid="{F18783A1-2847-4157-B5C0-0DD1CCDFDC32}"/>
    <cellStyle name="60% - Accent4 16 3 2" xfId="4153" xr:uid="{9C3135FF-EFCC-4B32-822D-6A0FD3461786}"/>
    <cellStyle name="60% - Accent4 16 3 2 2" xfId="8313" xr:uid="{D8C0FA54-61CF-4D3F-810C-834DB84CE6F0}"/>
    <cellStyle name="60% - Accent4 16 3 2 2 2" xfId="16896" xr:uid="{D98B6E4F-CC45-476F-B61F-4334D72BD3C2}"/>
    <cellStyle name="60% - Accent4 16 3 2 2 2 2" xfId="34721" xr:uid="{74ACFF3A-FB25-4FE3-81A7-A3FD9ECC239D}"/>
    <cellStyle name="60% - Accent4 16 3 2 2 3" xfId="26221" xr:uid="{B249A9D7-1193-4E8F-80F3-FBB20BBDDA41}"/>
    <cellStyle name="60% - Accent4 16 3 2 3" xfId="12736" xr:uid="{4142BAF9-7293-488D-8330-F3A6B3438552}"/>
    <cellStyle name="60% - Accent4 16 3 2 3 2" xfId="30561" xr:uid="{CE3FA958-09C5-4D21-BEE0-F142D4944813}"/>
    <cellStyle name="60% - Accent4 16 3 2 4" xfId="22061" xr:uid="{977919ED-DC4B-4A38-8BD8-A097097781FB}"/>
    <cellStyle name="60% - Accent4 16 3 3" xfId="6233" xr:uid="{F0228002-9014-41D2-80B8-3FDFD40D0620}"/>
    <cellStyle name="60% - Accent4 16 3 3 2" xfId="14816" xr:uid="{A961FD3A-5FF4-4E37-86B0-FE842D90E890}"/>
    <cellStyle name="60% - Accent4 16 3 3 2 2" xfId="32641" xr:uid="{44240F90-8856-41E1-93CF-40F75FE0C3F4}"/>
    <cellStyle name="60% - Accent4 16 3 3 3" xfId="24141" xr:uid="{A18E23EF-3326-4044-91BE-F152976D1CBA}"/>
    <cellStyle name="60% - Accent4 16 3 4" xfId="10656" xr:uid="{6E796D56-2D28-4C8A-A4ED-2533A495ECF7}"/>
    <cellStyle name="60% - Accent4 16 3 4 2" xfId="28481" xr:uid="{D0722EE9-30F5-47F9-B4F0-E72013C96502}"/>
    <cellStyle name="60% - Accent4 16 3 5" xfId="19981" xr:uid="{5D3642EE-EAE8-4B69-A18F-D669FC8D0986}"/>
    <cellStyle name="60% - Accent4 16 4" xfId="3173" xr:uid="{15B224EA-2EEE-4FF2-AB2B-77ACA5B239B7}"/>
    <cellStyle name="60% - Accent4 16 4 2" xfId="7333" xr:uid="{475F6BC3-5EC6-4F66-8815-B55AFC98089D}"/>
    <cellStyle name="60% - Accent4 16 4 2 2" xfId="15916" xr:uid="{39955F20-BAA4-4723-B8B1-EEB4974F4418}"/>
    <cellStyle name="60% - Accent4 16 4 2 2 2" xfId="33741" xr:uid="{009A7B54-7290-4963-BC39-546387C399E3}"/>
    <cellStyle name="60% - Accent4 16 4 2 3" xfId="25241" xr:uid="{11BB068F-9312-407A-90EA-A58EE6DCC97E}"/>
    <cellStyle name="60% - Accent4 16 4 3" xfId="11756" xr:uid="{C923E2D0-3BDC-47C6-867F-D71044D67E79}"/>
    <cellStyle name="60% - Accent4 16 4 3 2" xfId="29581" xr:uid="{2B1B0CD5-9ADA-484A-9BAF-AB3C78FA53A5}"/>
    <cellStyle name="60% - Accent4 16 4 4" xfId="21081" xr:uid="{88D76689-6547-482A-AA35-877DE9D6B418}"/>
    <cellStyle name="60% - Accent4 16 5" xfId="5253" xr:uid="{20AFB3AD-A771-4840-AF6C-2368E3EBB8BD}"/>
    <cellStyle name="60% - Accent4 16 5 2" xfId="13836" xr:uid="{A49D4544-3C10-4CC5-BB77-13E1D385DBF6}"/>
    <cellStyle name="60% - Accent4 16 5 2 2" xfId="31661" xr:uid="{2938DF34-6227-45AD-A966-A3B36A52AEDC}"/>
    <cellStyle name="60% - Accent4 16 5 3" xfId="23161" xr:uid="{26A5EF57-95FA-464E-ABE4-FDB370CFE29B}"/>
    <cellStyle name="60% - Accent4 16 6" xfId="9676" xr:uid="{6682744F-7DFB-4F62-86A4-B26C8AF8512A}"/>
    <cellStyle name="60% - Accent4 16 6 2" xfId="27501" xr:uid="{6355F866-260E-49DA-9B21-DB67BE39B3C5}"/>
    <cellStyle name="60% - Accent4 16 7" xfId="19001" xr:uid="{BD0396D6-916D-49E0-8CBA-083CAFD0A3BC}"/>
    <cellStyle name="60% - Accent4 160" xfId="37342" xr:uid="{21F396BD-C0D3-4237-8D09-E3548DB6F37B}"/>
    <cellStyle name="60% - Accent4 161" xfId="37362" xr:uid="{D662BA9B-9D1B-4B8C-BBFA-F121C0AC9CF1}"/>
    <cellStyle name="60% - Accent4 162" xfId="37382" xr:uid="{DEECD8A1-ED76-4240-844C-0D3CCD27D837}"/>
    <cellStyle name="60% - Accent4 163" xfId="37402" xr:uid="{021AB93A-9180-49E1-B6F2-57E4C3641F1D}"/>
    <cellStyle name="60% - Accent4 164" xfId="37422" xr:uid="{408EE9D4-CBFA-411C-B4D7-919890C769BC}"/>
    <cellStyle name="60% - Accent4 165" xfId="37442" xr:uid="{C87F9701-0D24-433A-9DF4-2949CAAB9934}"/>
    <cellStyle name="60% - Accent4 166" xfId="37462" xr:uid="{54D0901C-787E-4E32-8B4E-747199FA12F6}"/>
    <cellStyle name="60% - Accent4 167" xfId="37482" xr:uid="{F112DD8C-1570-40FE-BA93-0DB211B861BC}"/>
    <cellStyle name="60% - Accent4 168" xfId="37502" xr:uid="{F70102EF-27EE-45EB-BE9E-D31B25F3287C}"/>
    <cellStyle name="60% - Accent4 169" xfId="37522" xr:uid="{D1807BDE-EE56-4E4B-B941-4E0176FF69C9}"/>
    <cellStyle name="60% - Accent4 17" xfId="987" xr:uid="{1082A5A9-E830-47D7-AE26-3A5A3AC491C4}"/>
    <cellStyle name="60% - Accent4 17 2" xfId="1593" xr:uid="{81D2A7E3-E335-4749-AEF2-CFDFE16EA2DE}"/>
    <cellStyle name="60% - Accent4 17 2 2" xfId="2573" xr:uid="{E8E6DCD4-9104-42FA-9161-CF8E39236BAB}"/>
    <cellStyle name="60% - Accent4 17 2 2 2" xfId="4653" xr:uid="{5ED2546E-2B30-4DCD-AB68-3FA861E5C1A6}"/>
    <cellStyle name="60% - Accent4 17 2 2 2 2" xfId="8813" xr:uid="{D2A79380-696A-412C-BA20-A262E576FBE2}"/>
    <cellStyle name="60% - Accent4 17 2 2 2 2 2" xfId="17396" xr:uid="{B5234BC0-F4EA-4A2D-9A59-4F1A902E4CC4}"/>
    <cellStyle name="60% - Accent4 17 2 2 2 2 2 2" xfId="35221" xr:uid="{CC7A05E6-BFFB-4A1F-A1AF-C76A5304402D}"/>
    <cellStyle name="60% - Accent4 17 2 2 2 2 3" xfId="26721" xr:uid="{805D2FE9-9B36-48D5-BFF6-15BA109D745F}"/>
    <cellStyle name="60% - Accent4 17 2 2 2 3" xfId="13236" xr:uid="{5CD6C942-72AA-4F93-A33A-01D95DC81DA1}"/>
    <cellStyle name="60% - Accent4 17 2 2 2 3 2" xfId="31061" xr:uid="{C3134559-DF78-4C69-8F48-19FDAB659A33}"/>
    <cellStyle name="60% - Accent4 17 2 2 2 4" xfId="22561" xr:uid="{BE0DCD9A-348E-4227-A5F0-3B5D1E45A13B}"/>
    <cellStyle name="60% - Accent4 17 2 2 3" xfId="6733" xr:uid="{6AF2F558-1681-4814-AD2F-41ECD5050D8F}"/>
    <cellStyle name="60% - Accent4 17 2 2 3 2" xfId="15316" xr:uid="{515B29A9-BD33-4D32-8012-87E7FBC76DC8}"/>
    <cellStyle name="60% - Accent4 17 2 2 3 2 2" xfId="33141" xr:uid="{879B2F18-7F30-4865-B2BF-F7A774F11EBD}"/>
    <cellStyle name="60% - Accent4 17 2 2 3 3" xfId="24641" xr:uid="{25D460A0-F28C-4CFA-8927-A663FDEBCC4F}"/>
    <cellStyle name="60% - Accent4 17 2 2 4" xfId="11156" xr:uid="{65C062D2-5005-44ED-BC79-6CED175C09A0}"/>
    <cellStyle name="60% - Accent4 17 2 2 4 2" xfId="28981" xr:uid="{C86395C7-058F-458F-B80F-B0BE42999D55}"/>
    <cellStyle name="60% - Accent4 17 2 2 5" xfId="20481" xr:uid="{DA8B0158-49EE-486F-AC40-3FBC0A791E3C}"/>
    <cellStyle name="60% - Accent4 17 2 3" xfId="3673" xr:uid="{57289259-7C8C-453F-AABA-6FC7013C6508}"/>
    <cellStyle name="60% - Accent4 17 2 3 2" xfId="7833" xr:uid="{F292C465-B724-462F-BCA6-3F29142111ED}"/>
    <cellStyle name="60% - Accent4 17 2 3 2 2" xfId="16416" xr:uid="{1F022030-2AE1-4CB5-9878-F6B60A8ED2F4}"/>
    <cellStyle name="60% - Accent4 17 2 3 2 2 2" xfId="34241" xr:uid="{25A99278-7724-4354-9ED5-0A9F33220E1E}"/>
    <cellStyle name="60% - Accent4 17 2 3 2 3" xfId="25741" xr:uid="{A8C11AE0-2E0A-4C75-B644-733F898D2EB4}"/>
    <cellStyle name="60% - Accent4 17 2 3 3" xfId="12256" xr:uid="{A4444256-AAF3-428A-9744-37508C5DC58E}"/>
    <cellStyle name="60% - Accent4 17 2 3 3 2" xfId="30081" xr:uid="{5F594393-151A-44CE-B63E-5639F1DFC4F8}"/>
    <cellStyle name="60% - Accent4 17 2 3 4" xfId="21581" xr:uid="{E2BAA682-EDB4-4C9A-9319-F562B5A659A1}"/>
    <cellStyle name="60% - Accent4 17 2 4" xfId="5753" xr:uid="{5FAF38D9-9F97-467D-B5BF-A59B99E7E7FB}"/>
    <cellStyle name="60% - Accent4 17 2 4 2" xfId="14336" xr:uid="{23CF04C0-9A9F-43B2-BBD3-8BA862C16BDF}"/>
    <cellStyle name="60% - Accent4 17 2 4 2 2" xfId="32161" xr:uid="{8F40E86E-D81D-4D41-BD62-D5874D40C966}"/>
    <cellStyle name="60% - Accent4 17 2 4 3" xfId="23661" xr:uid="{B268A3CE-4E6F-4C0E-BE0C-D38EDB735652}"/>
    <cellStyle name="60% - Accent4 17 2 5" xfId="10176" xr:uid="{965948B0-10B7-4722-9AC6-AE8F10E387AB}"/>
    <cellStyle name="60% - Accent4 17 2 5 2" xfId="28001" xr:uid="{7D17B3BE-016C-4A76-9E9D-B213D7287644}"/>
    <cellStyle name="60% - Accent4 17 2 6" xfId="19501" xr:uid="{6065DE62-2E75-4324-AA26-1FED5D676AE2}"/>
    <cellStyle name="60% - Accent4 17 3" xfId="2093" xr:uid="{F1186442-1901-457A-AEFC-BB5D32A68BFB}"/>
    <cellStyle name="60% - Accent4 17 3 2" xfId="4173" xr:uid="{7B7440F0-350A-4E4F-B8F8-8CDC0C61ED3C}"/>
    <cellStyle name="60% - Accent4 17 3 2 2" xfId="8333" xr:uid="{B4D42BB9-0CC4-4ABC-997F-9B1947DE54CA}"/>
    <cellStyle name="60% - Accent4 17 3 2 2 2" xfId="16916" xr:uid="{46A6C37D-8B50-4DBF-961B-55E3C87801DC}"/>
    <cellStyle name="60% - Accent4 17 3 2 2 2 2" xfId="34741" xr:uid="{7AA22B9C-87B2-4BAC-9282-3603C0BEC97B}"/>
    <cellStyle name="60% - Accent4 17 3 2 2 3" xfId="26241" xr:uid="{84C282B0-8F1B-46FE-B026-7C7816DC4836}"/>
    <cellStyle name="60% - Accent4 17 3 2 3" xfId="12756" xr:uid="{EBEC250C-3651-4CC1-A84C-7C8E6AC8DFD8}"/>
    <cellStyle name="60% - Accent4 17 3 2 3 2" xfId="30581" xr:uid="{B80ECD2A-6619-4531-8D36-1A06DA5D3012}"/>
    <cellStyle name="60% - Accent4 17 3 2 4" xfId="22081" xr:uid="{94BBA6CD-9D78-4CA3-96E3-8D7FA46AA77A}"/>
    <cellStyle name="60% - Accent4 17 3 3" xfId="6253" xr:uid="{A87B28E1-C4F6-4E7F-A92E-9FED3DC3F1F3}"/>
    <cellStyle name="60% - Accent4 17 3 3 2" xfId="14836" xr:uid="{94B52274-147D-4979-A8DC-D3B4084C00D6}"/>
    <cellStyle name="60% - Accent4 17 3 3 2 2" xfId="32661" xr:uid="{68F8C1D8-659F-426C-AB67-EDF7049DBDF8}"/>
    <cellStyle name="60% - Accent4 17 3 3 3" xfId="24161" xr:uid="{973281A9-A75A-43E5-9506-E647DC674668}"/>
    <cellStyle name="60% - Accent4 17 3 4" xfId="10676" xr:uid="{4DA7A68B-4C61-4E41-B0FD-D11C8183DC2F}"/>
    <cellStyle name="60% - Accent4 17 3 4 2" xfId="28501" xr:uid="{6236ADF6-3AE0-4746-9BA0-B71D9FD17D87}"/>
    <cellStyle name="60% - Accent4 17 3 5" xfId="20001" xr:uid="{F099DD24-8E04-47BD-9961-83AACEF270AE}"/>
    <cellStyle name="60% - Accent4 17 4" xfId="3193" xr:uid="{2DBD3F75-9811-43FC-B4FF-9F8F5E4A4474}"/>
    <cellStyle name="60% - Accent4 17 4 2" xfId="7353" xr:uid="{566EA01E-C006-4E05-AEC4-C79BC91DA3EA}"/>
    <cellStyle name="60% - Accent4 17 4 2 2" xfId="15936" xr:uid="{891A3724-80C0-4978-9C97-193C113A035C}"/>
    <cellStyle name="60% - Accent4 17 4 2 2 2" xfId="33761" xr:uid="{4C04069E-9753-4C35-BF71-1693A87F54B9}"/>
    <cellStyle name="60% - Accent4 17 4 2 3" xfId="25261" xr:uid="{732E28F2-8688-462F-A8CA-ABBB97C3F81C}"/>
    <cellStyle name="60% - Accent4 17 4 3" xfId="11776" xr:uid="{66996D89-0BA2-40D8-8091-2D5A7D95C0BB}"/>
    <cellStyle name="60% - Accent4 17 4 3 2" xfId="29601" xr:uid="{9BA11F07-B112-4AC6-B144-9D0456B0998C}"/>
    <cellStyle name="60% - Accent4 17 4 4" xfId="21101" xr:uid="{354DF04F-C34C-4CCC-9995-9E1ECB3C07F5}"/>
    <cellStyle name="60% - Accent4 17 5" xfId="5273" xr:uid="{E9A281EC-3EA7-4DBF-AF24-85F80C866893}"/>
    <cellStyle name="60% - Accent4 17 5 2" xfId="13856" xr:uid="{ADBAE34F-3F1F-49B1-8380-C39E264349F1}"/>
    <cellStyle name="60% - Accent4 17 5 2 2" xfId="31681" xr:uid="{B49B15BD-21A6-4A4A-A84E-F80A668F0E2B}"/>
    <cellStyle name="60% - Accent4 17 5 3" xfId="23181" xr:uid="{B693D564-A533-4A62-8C31-43BB9E8E8477}"/>
    <cellStyle name="60% - Accent4 17 6" xfId="9696" xr:uid="{C71F1C9B-9118-4852-B2B2-920CAA709151}"/>
    <cellStyle name="60% - Accent4 17 6 2" xfId="27521" xr:uid="{AE28519D-5314-4707-B53F-03040623A7C8}"/>
    <cellStyle name="60% - Accent4 17 7" xfId="19021" xr:uid="{2350A881-2222-46CE-8394-BE088DD8E11A}"/>
    <cellStyle name="60% - Accent4 170" xfId="37542" xr:uid="{3EF57C04-E3CC-465E-8914-757207224F84}"/>
    <cellStyle name="60% - Accent4 171" xfId="37562" xr:uid="{8F509D82-3F76-4078-932F-0775F6740082}"/>
    <cellStyle name="60% - Accent4 172" xfId="37582" xr:uid="{2A9171BA-B155-4DB4-81C0-2460EDE014EF}"/>
    <cellStyle name="60% - Accent4 173" xfId="37602" xr:uid="{BF622846-73AF-430B-8260-4B07707031B3}"/>
    <cellStyle name="60% - Accent4 174" xfId="37622" xr:uid="{7D8CD586-A0DD-452C-8CB1-FF149FE19184}"/>
    <cellStyle name="60% - Accent4 175" xfId="37642" xr:uid="{1731B91A-7D02-4189-9487-81C29D517628}"/>
    <cellStyle name="60% - Accent4 176" xfId="37662" xr:uid="{A084728A-C118-4E12-9337-F8BCD52EB86E}"/>
    <cellStyle name="60% - Accent4 177" xfId="37682" xr:uid="{E0171199-C8D2-4BCD-B2A6-01A02CA6DDBF}"/>
    <cellStyle name="60% - Accent4 178" xfId="37702" xr:uid="{88C8EFAD-2AF0-489C-AFC8-CB9D957E41FE}"/>
    <cellStyle name="60% - Accent4 179" xfId="37722" xr:uid="{0DFBF748-2473-43FC-BC99-3C0928FC24EF}"/>
    <cellStyle name="60% - Accent4 18" xfId="1007" xr:uid="{9BC0A3C7-3B6A-444D-A9F4-4AD0E3593DC2}"/>
    <cellStyle name="60% - Accent4 18 2" xfId="1613" xr:uid="{0C57E8C1-B993-487E-AFA5-10330791D2CB}"/>
    <cellStyle name="60% - Accent4 18 2 2" xfId="2593" xr:uid="{D593574F-30FC-4759-8A14-C5B9478FCDA7}"/>
    <cellStyle name="60% - Accent4 18 2 2 2" xfId="4673" xr:uid="{E8B4FFB9-9246-4D9D-9209-5F30382FCBED}"/>
    <cellStyle name="60% - Accent4 18 2 2 2 2" xfId="8833" xr:uid="{BA43D009-140B-4CDD-8827-8CF79DAF3647}"/>
    <cellStyle name="60% - Accent4 18 2 2 2 2 2" xfId="17416" xr:uid="{389647BE-6CD4-458E-B511-3AD3E8BD1EBA}"/>
    <cellStyle name="60% - Accent4 18 2 2 2 2 2 2" xfId="35241" xr:uid="{BD83D742-66CA-4F6C-A97E-E6A34749C6CE}"/>
    <cellStyle name="60% - Accent4 18 2 2 2 2 3" xfId="26741" xr:uid="{8678BB6A-CDBC-4C65-9F54-D26AFFC52A06}"/>
    <cellStyle name="60% - Accent4 18 2 2 2 3" xfId="13256" xr:uid="{1A72E09B-C068-479D-9196-A1E53E688001}"/>
    <cellStyle name="60% - Accent4 18 2 2 2 3 2" xfId="31081" xr:uid="{7B040E15-6E91-4274-AACB-BBA61F326945}"/>
    <cellStyle name="60% - Accent4 18 2 2 2 4" xfId="22581" xr:uid="{DE06E9C4-99DE-4FA0-A894-7DD75502EEEE}"/>
    <cellStyle name="60% - Accent4 18 2 2 3" xfId="6753" xr:uid="{DB61F358-DBE1-43AF-AEF5-33ABEC49F82B}"/>
    <cellStyle name="60% - Accent4 18 2 2 3 2" xfId="15336" xr:uid="{C3EB472F-F798-4A2C-A6FD-392DB15A0426}"/>
    <cellStyle name="60% - Accent4 18 2 2 3 2 2" xfId="33161" xr:uid="{1F818D8D-EF1A-4B91-A589-C0D3309DC0B5}"/>
    <cellStyle name="60% - Accent4 18 2 2 3 3" xfId="24661" xr:uid="{5BC7E7E1-AAC4-4BB5-BBD2-1984498DB8D2}"/>
    <cellStyle name="60% - Accent4 18 2 2 4" xfId="11176" xr:uid="{E2E63151-59E4-4F96-9A2D-FFC2396EFADE}"/>
    <cellStyle name="60% - Accent4 18 2 2 4 2" xfId="29001" xr:uid="{FEE9B9AA-0965-43C9-B681-2B5DC737E373}"/>
    <cellStyle name="60% - Accent4 18 2 2 5" xfId="20501" xr:uid="{B555BDED-160B-48D4-A55A-6BA27186D075}"/>
    <cellStyle name="60% - Accent4 18 2 3" xfId="3693" xr:uid="{17108F38-667D-461D-BF84-4039F1719B53}"/>
    <cellStyle name="60% - Accent4 18 2 3 2" xfId="7853" xr:uid="{E92F96F5-1F5F-4C2C-B962-F4F9D4B979DB}"/>
    <cellStyle name="60% - Accent4 18 2 3 2 2" xfId="16436" xr:uid="{F31B7939-08C5-4B9E-BD1B-A984A0010AA4}"/>
    <cellStyle name="60% - Accent4 18 2 3 2 2 2" xfId="34261" xr:uid="{DCB80484-3C70-41A9-BFBD-C1739443E6BA}"/>
    <cellStyle name="60% - Accent4 18 2 3 2 3" xfId="25761" xr:uid="{7FCBA6B9-9DF7-4856-BCA8-8C1EF47EAFF6}"/>
    <cellStyle name="60% - Accent4 18 2 3 3" xfId="12276" xr:uid="{B8A7CB34-CA78-43CB-91AB-9C1810B8210F}"/>
    <cellStyle name="60% - Accent4 18 2 3 3 2" xfId="30101" xr:uid="{7B4A4E95-8F6C-44D2-BB5E-4EE143718DF5}"/>
    <cellStyle name="60% - Accent4 18 2 3 4" xfId="21601" xr:uid="{665D3016-FD24-4571-825E-86E0B7C5FA5A}"/>
    <cellStyle name="60% - Accent4 18 2 4" xfId="5773" xr:uid="{5055A31A-AA2A-4B02-9FC3-9BFA3A1DD1C0}"/>
    <cellStyle name="60% - Accent4 18 2 4 2" xfId="14356" xr:uid="{D21F0AC6-A677-4781-AEE2-3FCC4ABA5C46}"/>
    <cellStyle name="60% - Accent4 18 2 4 2 2" xfId="32181" xr:uid="{758E577C-3DA2-462A-9197-E1E46617A5A9}"/>
    <cellStyle name="60% - Accent4 18 2 4 3" xfId="23681" xr:uid="{E5C5F8B3-BE80-4A0A-943D-C2543EFB5AC8}"/>
    <cellStyle name="60% - Accent4 18 2 5" xfId="10196" xr:uid="{A640C9FE-B80A-4B75-99ED-2174BE00A37D}"/>
    <cellStyle name="60% - Accent4 18 2 5 2" xfId="28021" xr:uid="{D51D3E04-AF6F-46CA-AEF9-D91BF31EAE27}"/>
    <cellStyle name="60% - Accent4 18 2 6" xfId="19521" xr:uid="{6060EBC9-7BDD-4125-A5A8-C7516CD7D1E9}"/>
    <cellStyle name="60% - Accent4 18 3" xfId="2113" xr:uid="{3BCC096A-50FB-4A8E-84DE-367F0162BCF2}"/>
    <cellStyle name="60% - Accent4 18 3 2" xfId="4193" xr:uid="{E9FAC694-6F52-4AE2-9BBE-FECEEBC2AA22}"/>
    <cellStyle name="60% - Accent4 18 3 2 2" xfId="8353" xr:uid="{26C19C1A-B3C1-4836-AABE-0CA738299564}"/>
    <cellStyle name="60% - Accent4 18 3 2 2 2" xfId="16936" xr:uid="{CD88605C-F271-4551-BC78-E9FD8187157F}"/>
    <cellStyle name="60% - Accent4 18 3 2 2 2 2" xfId="34761" xr:uid="{B46B6579-750A-4459-966A-F8050A2FB17B}"/>
    <cellStyle name="60% - Accent4 18 3 2 2 3" xfId="26261" xr:uid="{EBE21B55-C5CE-4076-839B-A469E4D6A4C6}"/>
    <cellStyle name="60% - Accent4 18 3 2 3" xfId="12776" xr:uid="{CFBED6B9-87B9-4A52-924B-3F9708FA3943}"/>
    <cellStyle name="60% - Accent4 18 3 2 3 2" xfId="30601" xr:uid="{E259C92F-A5F0-4B3A-9287-622ED090B19E}"/>
    <cellStyle name="60% - Accent4 18 3 2 4" xfId="22101" xr:uid="{EC11CAD9-BCE1-431A-8C3E-FFD2C7CAD301}"/>
    <cellStyle name="60% - Accent4 18 3 3" xfId="6273" xr:uid="{61EC1C21-1724-4671-9878-D883C061DB5F}"/>
    <cellStyle name="60% - Accent4 18 3 3 2" xfId="14856" xr:uid="{69B472B0-7EDC-44FD-817A-E86E1A053454}"/>
    <cellStyle name="60% - Accent4 18 3 3 2 2" xfId="32681" xr:uid="{903598CF-E31B-4563-A630-8BD25B345E18}"/>
    <cellStyle name="60% - Accent4 18 3 3 3" xfId="24181" xr:uid="{C06181C7-4AD1-4E17-8641-883BADD091BC}"/>
    <cellStyle name="60% - Accent4 18 3 4" xfId="10696" xr:uid="{E8561E18-1B65-41D8-93BC-E860333C2EFD}"/>
    <cellStyle name="60% - Accent4 18 3 4 2" xfId="28521" xr:uid="{26E4BDF0-F2E6-4938-8F46-4E492778DF24}"/>
    <cellStyle name="60% - Accent4 18 3 5" xfId="20021" xr:uid="{B81AE9B8-EF36-4CB9-B31F-7BF91734382F}"/>
    <cellStyle name="60% - Accent4 18 4" xfId="3213" xr:uid="{700F5693-679A-41DA-ABE6-D0DCC89E6087}"/>
    <cellStyle name="60% - Accent4 18 4 2" xfId="7373" xr:uid="{3174A34A-971C-41F5-B835-D7A580643CF5}"/>
    <cellStyle name="60% - Accent4 18 4 2 2" xfId="15956" xr:uid="{DBF7B7D5-4BA7-4735-B423-DECF59FA76EB}"/>
    <cellStyle name="60% - Accent4 18 4 2 2 2" xfId="33781" xr:uid="{4D5044E3-0CD1-4197-9714-3425318F31EF}"/>
    <cellStyle name="60% - Accent4 18 4 2 3" xfId="25281" xr:uid="{963D7846-EC3B-4832-9F0B-E532635001DE}"/>
    <cellStyle name="60% - Accent4 18 4 3" xfId="11796" xr:uid="{B3CA5468-09D1-45D8-9AD8-CEB33F55E08B}"/>
    <cellStyle name="60% - Accent4 18 4 3 2" xfId="29621" xr:uid="{7D16FEDB-0825-4407-A6E5-A960DDE09CA9}"/>
    <cellStyle name="60% - Accent4 18 4 4" xfId="21121" xr:uid="{F93689EB-DA13-4694-88BC-648BBAD26A93}"/>
    <cellStyle name="60% - Accent4 18 5" xfId="5293" xr:uid="{B1238C5F-DDAB-47DC-A777-37751D4A798B}"/>
    <cellStyle name="60% - Accent4 18 5 2" xfId="13876" xr:uid="{6FDA7441-7D67-478E-B72D-85A655C01DEF}"/>
    <cellStyle name="60% - Accent4 18 5 2 2" xfId="31701" xr:uid="{21BBC3EC-FD0D-4CF8-9F2D-87783B0ECA41}"/>
    <cellStyle name="60% - Accent4 18 5 3" xfId="23201" xr:uid="{05E6C0FE-A1FD-47D7-AADA-06A343ED57E3}"/>
    <cellStyle name="60% - Accent4 18 6" xfId="9716" xr:uid="{AE7CD878-F2F5-4B24-ABFF-0BFBAD1C9CCB}"/>
    <cellStyle name="60% - Accent4 18 6 2" xfId="27541" xr:uid="{9F64DDB5-26D5-48CB-AF6D-B130AE74B340}"/>
    <cellStyle name="60% - Accent4 18 7" xfId="19041" xr:uid="{5409304D-1F25-4F8F-A094-533397B50777}"/>
    <cellStyle name="60% - Accent4 180" xfId="37742" xr:uid="{6F6005D5-D026-4EB4-869E-7178B9B78E04}"/>
    <cellStyle name="60% - Accent4 181" xfId="37762" xr:uid="{B7FFAFFD-A091-4ADA-8A71-7C367F1041E9}"/>
    <cellStyle name="60% - Accent4 182" xfId="37782" xr:uid="{0E122FC8-76C1-4A63-9073-5F1B01297109}"/>
    <cellStyle name="60% - Accent4 183" xfId="37802" xr:uid="{B74ECDF1-4DC6-4997-83D3-ECF832A181C5}"/>
    <cellStyle name="60% - Accent4 184" xfId="37822" xr:uid="{9EC6BBF8-823F-4717-A20E-D04F98B59C74}"/>
    <cellStyle name="60% - Accent4 185" xfId="37842" xr:uid="{C2573769-176C-48C1-BC6A-DE0A6B5B8069}"/>
    <cellStyle name="60% - Accent4 186" xfId="37862" xr:uid="{462E8C0C-8B1E-4D06-B7C3-A0CBDC50FA96}"/>
    <cellStyle name="60% - Accent4 187" xfId="37882" xr:uid="{5135FC07-A606-4752-B756-73394FD51954}"/>
    <cellStyle name="60% - Accent4 188" xfId="37902" xr:uid="{094C4DB8-4421-44FB-98AD-0C59EA6E4C31}"/>
    <cellStyle name="60% - Accent4 189" xfId="37922" xr:uid="{01674AA4-605C-4958-A252-B64213F27FF2}"/>
    <cellStyle name="60% - Accent4 19" xfId="1027" xr:uid="{5FF4718E-2A95-4387-A771-3DEE84F2769E}"/>
    <cellStyle name="60% - Accent4 19 2" xfId="1633" xr:uid="{FAE7E110-94B1-432E-854D-9DDB6EA20D68}"/>
    <cellStyle name="60% - Accent4 19 2 2" xfId="2613" xr:uid="{38BC616D-00F8-4533-BBEC-96198E7F5ACD}"/>
    <cellStyle name="60% - Accent4 19 2 2 2" xfId="4693" xr:uid="{7CF823A7-6E9D-4ADD-AF87-022359D0DDA0}"/>
    <cellStyle name="60% - Accent4 19 2 2 2 2" xfId="8853" xr:uid="{5DDD4EA0-9CBA-4E0B-B22B-473B15A2E72D}"/>
    <cellStyle name="60% - Accent4 19 2 2 2 2 2" xfId="17436" xr:uid="{10A55953-6B45-47EB-855C-1502FB19C09B}"/>
    <cellStyle name="60% - Accent4 19 2 2 2 2 2 2" xfId="35261" xr:uid="{9F9C3CE6-8C63-4C3B-8F6A-7A837AC07706}"/>
    <cellStyle name="60% - Accent4 19 2 2 2 2 3" xfId="26761" xr:uid="{602EA142-56FB-488E-9B80-94BF7421BC1A}"/>
    <cellStyle name="60% - Accent4 19 2 2 2 3" xfId="13276" xr:uid="{B28FF313-912B-46EF-ABA7-0649F0D6663F}"/>
    <cellStyle name="60% - Accent4 19 2 2 2 3 2" xfId="31101" xr:uid="{4C79B603-C8C1-45AC-8C1C-8708F32FB152}"/>
    <cellStyle name="60% - Accent4 19 2 2 2 4" xfId="22601" xr:uid="{87322982-DB7D-429B-81AD-BE164594D978}"/>
    <cellStyle name="60% - Accent4 19 2 2 3" xfId="6773" xr:uid="{57A1AB7C-28BA-4238-9149-A196F9ED5ABF}"/>
    <cellStyle name="60% - Accent4 19 2 2 3 2" xfId="15356" xr:uid="{7BD6970E-6E42-4DB9-8E21-3DC3D59677F3}"/>
    <cellStyle name="60% - Accent4 19 2 2 3 2 2" xfId="33181" xr:uid="{E6BA2F5E-DC69-49CA-A61D-4F93F501F3F0}"/>
    <cellStyle name="60% - Accent4 19 2 2 3 3" xfId="24681" xr:uid="{EC8E0313-811A-4DF1-BD56-DD342288396E}"/>
    <cellStyle name="60% - Accent4 19 2 2 4" xfId="11196" xr:uid="{62114BD2-1270-4F01-B466-87215D8CC700}"/>
    <cellStyle name="60% - Accent4 19 2 2 4 2" xfId="29021" xr:uid="{63BAEF41-25A9-41E0-A569-2EADEF263D2D}"/>
    <cellStyle name="60% - Accent4 19 2 2 5" xfId="20521" xr:uid="{5C6A63F4-8C6D-47B4-BB71-EED7C8AD67EE}"/>
    <cellStyle name="60% - Accent4 19 2 3" xfId="3713" xr:uid="{834D1791-DFF7-4334-BBD4-84A816BE0E8E}"/>
    <cellStyle name="60% - Accent4 19 2 3 2" xfId="7873" xr:uid="{EA77EBE0-DA62-4CD8-B72E-B4224714F369}"/>
    <cellStyle name="60% - Accent4 19 2 3 2 2" xfId="16456" xr:uid="{BA5A522C-CB2E-4ED9-BFD8-864FC6B1BE0A}"/>
    <cellStyle name="60% - Accent4 19 2 3 2 2 2" xfId="34281" xr:uid="{DA262D20-2B06-4C27-8F72-7BD20BAD5EE5}"/>
    <cellStyle name="60% - Accent4 19 2 3 2 3" xfId="25781" xr:uid="{5BC90737-4E10-480C-A898-A9E9F5C6B68E}"/>
    <cellStyle name="60% - Accent4 19 2 3 3" xfId="12296" xr:uid="{A939A747-A783-4F1C-AFE8-DA228E18A805}"/>
    <cellStyle name="60% - Accent4 19 2 3 3 2" xfId="30121" xr:uid="{A9830691-3DEB-4E1D-9EB0-C9EB70DCC972}"/>
    <cellStyle name="60% - Accent4 19 2 3 4" xfId="21621" xr:uid="{5F0AAE96-3B8C-4C67-8C6B-E7AD417829ED}"/>
    <cellStyle name="60% - Accent4 19 2 4" xfId="5793" xr:uid="{945351FD-E637-4507-9D68-264AF0481386}"/>
    <cellStyle name="60% - Accent4 19 2 4 2" xfId="14376" xr:uid="{3AC40829-20CE-416A-B1E3-F44AFA967216}"/>
    <cellStyle name="60% - Accent4 19 2 4 2 2" xfId="32201" xr:uid="{A844A7DA-2677-48CB-8723-2B133E4CFB10}"/>
    <cellStyle name="60% - Accent4 19 2 4 3" xfId="23701" xr:uid="{8D82E5B9-1C4C-4791-8341-312C95C2AA77}"/>
    <cellStyle name="60% - Accent4 19 2 5" xfId="10216" xr:uid="{06CEEE51-D051-4C08-8157-BD08DCFEBC60}"/>
    <cellStyle name="60% - Accent4 19 2 5 2" xfId="28041" xr:uid="{505F16D2-BB3B-4851-9336-2B283702064D}"/>
    <cellStyle name="60% - Accent4 19 2 6" xfId="19541" xr:uid="{05F8A123-8CE0-4D4D-8CA5-B3AC118B169B}"/>
    <cellStyle name="60% - Accent4 19 3" xfId="2133" xr:uid="{3BA41CB8-00BE-4BEA-98C6-D49A470307C0}"/>
    <cellStyle name="60% - Accent4 19 3 2" xfId="4213" xr:uid="{107B5EB0-CFA4-4E97-9EBB-DC3A245019EE}"/>
    <cellStyle name="60% - Accent4 19 3 2 2" xfId="8373" xr:uid="{DDE1DD81-4D93-4A73-989A-EB8DA63C11BD}"/>
    <cellStyle name="60% - Accent4 19 3 2 2 2" xfId="16956" xr:uid="{ED43DAEC-0908-4B17-B799-B3067BD159C9}"/>
    <cellStyle name="60% - Accent4 19 3 2 2 2 2" xfId="34781" xr:uid="{63EB6768-9854-46B6-B7A9-395F90C0A425}"/>
    <cellStyle name="60% - Accent4 19 3 2 2 3" xfId="26281" xr:uid="{385F6792-5C24-4EDF-801B-F23FFE36DAD9}"/>
    <cellStyle name="60% - Accent4 19 3 2 3" xfId="12796" xr:uid="{C93D82B8-C655-46D4-9BF4-8690CDC6BBA8}"/>
    <cellStyle name="60% - Accent4 19 3 2 3 2" xfId="30621" xr:uid="{30972F06-CC1E-4933-9C44-90902E823899}"/>
    <cellStyle name="60% - Accent4 19 3 2 4" xfId="22121" xr:uid="{072B260A-63F4-4F91-A43F-261BB716A6DE}"/>
    <cellStyle name="60% - Accent4 19 3 3" xfId="6293" xr:uid="{F7C69EFE-9523-4A24-9FE7-0B73D36B9F3B}"/>
    <cellStyle name="60% - Accent4 19 3 3 2" xfId="14876" xr:uid="{6B435189-2C29-4386-8FD7-C29649B59AED}"/>
    <cellStyle name="60% - Accent4 19 3 3 2 2" xfId="32701" xr:uid="{99CEE592-4FBE-4937-BDEA-CA6108106EBF}"/>
    <cellStyle name="60% - Accent4 19 3 3 3" xfId="24201" xr:uid="{922BDCEB-6D2A-4704-AEC6-05A6326957AB}"/>
    <cellStyle name="60% - Accent4 19 3 4" xfId="10716" xr:uid="{2CF7046F-198D-450B-A4A6-8739D409284B}"/>
    <cellStyle name="60% - Accent4 19 3 4 2" xfId="28541" xr:uid="{D49BCCF4-0CBC-4413-A952-3E0FA862D54C}"/>
    <cellStyle name="60% - Accent4 19 3 5" xfId="20041" xr:uid="{C83679BA-A15C-4586-8937-AEF013CE4CE0}"/>
    <cellStyle name="60% - Accent4 19 4" xfId="3233" xr:uid="{E52DA0D0-4213-4A02-81F3-6008498C5F9A}"/>
    <cellStyle name="60% - Accent4 19 4 2" xfId="7393" xr:uid="{13C58DEC-B944-4795-8ABB-7EC811898D7A}"/>
    <cellStyle name="60% - Accent4 19 4 2 2" xfId="15976" xr:uid="{89A89959-0A53-4F9E-A6A0-DE6769D0BBAA}"/>
    <cellStyle name="60% - Accent4 19 4 2 2 2" xfId="33801" xr:uid="{00808084-346C-4009-9C61-77221A6F7056}"/>
    <cellStyle name="60% - Accent4 19 4 2 3" xfId="25301" xr:uid="{DB139706-9308-47F2-A054-BE47C166365E}"/>
    <cellStyle name="60% - Accent4 19 4 3" xfId="11816" xr:uid="{5368EABF-D188-4C4B-AF20-A904AE9094D1}"/>
    <cellStyle name="60% - Accent4 19 4 3 2" xfId="29641" xr:uid="{0A6D36AD-FC14-44B3-9389-281B27FE5693}"/>
    <cellStyle name="60% - Accent4 19 4 4" xfId="21141" xr:uid="{1BD24CA7-DEC3-435E-9193-B6114476734E}"/>
    <cellStyle name="60% - Accent4 19 5" xfId="5313" xr:uid="{3DF25D93-70C8-401D-8641-915DA23D0009}"/>
    <cellStyle name="60% - Accent4 19 5 2" xfId="13896" xr:uid="{69627DBB-FBB3-427E-A784-3B8B41B79556}"/>
    <cellStyle name="60% - Accent4 19 5 2 2" xfId="31721" xr:uid="{358F33D5-73DE-4FBC-85F7-F1154118ED54}"/>
    <cellStyle name="60% - Accent4 19 5 3" xfId="23221" xr:uid="{CA215824-97E2-4D2F-862D-BCB2356BCDD4}"/>
    <cellStyle name="60% - Accent4 19 6" xfId="9736" xr:uid="{5B712C0F-83CD-4659-B162-7E206BBD38C9}"/>
    <cellStyle name="60% - Accent4 19 6 2" xfId="27561" xr:uid="{F25A9CF4-3AB8-4AFA-91F9-4A6F580E3476}"/>
    <cellStyle name="60% - Accent4 19 7" xfId="19061" xr:uid="{334EA207-E9A5-4FFE-BA9D-C3C088F6FDA6}"/>
    <cellStyle name="60% - Accent4 190" xfId="37942" xr:uid="{D3B6FB8D-9B77-4D4F-9282-E0FACF93CF7F}"/>
    <cellStyle name="60% - Accent4 191" xfId="37962" xr:uid="{C325A736-4C7D-4895-9B76-92581AB2B948}"/>
    <cellStyle name="60% - Accent4 192" xfId="37982" xr:uid="{F57EE902-B30C-4BD8-B6C1-B4BD561C3FCC}"/>
    <cellStyle name="60% - Accent4 193" xfId="38002" xr:uid="{5460DB53-7FF5-4A57-953B-22EC53509CCA}"/>
    <cellStyle name="60% - Accent4 194" xfId="38022" xr:uid="{45230C89-394F-4791-9F46-E0A27E64AF3B}"/>
    <cellStyle name="60% - Accent4 195" xfId="38042" xr:uid="{514F5D6E-6E7F-4F56-A402-2B5621CD2C74}"/>
    <cellStyle name="60% - Accent4 196" xfId="38062" xr:uid="{48104E45-4AF9-4DBD-B9CE-72A08C43331A}"/>
    <cellStyle name="60% - Accent4 197" xfId="38082" xr:uid="{E6FB5969-3A16-45B7-9B08-91D43873315C}"/>
    <cellStyle name="60% - Accent4 198" xfId="38102" xr:uid="{C02D9713-7826-45FD-A8B1-DDE181648B26}"/>
    <cellStyle name="60% - Accent4 199" xfId="38122" xr:uid="{0494F084-EF3E-45A1-8058-435CEDA3BE90}"/>
    <cellStyle name="60% - Accent4 2" xfId="133" xr:uid="{00000000-0005-0000-0000-00003D000000}"/>
    <cellStyle name="60% - Accent4 2 2" xfId="458" xr:uid="{99AE35AF-8CEA-4F43-BD44-BEE59D7B51D9}"/>
    <cellStyle name="60% - Accent4 2 2 2" xfId="1188" xr:uid="{53B119C1-F7A3-4572-865F-1B6FD057BDDA}"/>
    <cellStyle name="60% - Accent4 2 2 2 2" xfId="2293" xr:uid="{323F7BB6-5DE9-4BEC-A1BD-790A35AD03BB}"/>
    <cellStyle name="60% - Accent4 2 2 2 2 2" xfId="4373" xr:uid="{707052F1-A243-4AB4-AD8D-F81CAB9E6BD4}"/>
    <cellStyle name="60% - Accent4 2 2 2 2 2 2" xfId="8533" xr:uid="{6C92A2FC-D970-47B3-BF0B-39BC12010114}"/>
    <cellStyle name="60% - Accent4 2 2 2 2 2 2 2" xfId="17116" xr:uid="{6FB11EAE-A7A3-45D7-881A-80E8CF2F1F82}"/>
    <cellStyle name="60% - Accent4 2 2 2 2 2 2 2 2" xfId="34941" xr:uid="{FDADF333-1E27-4C67-B3D8-796DFA152DF6}"/>
    <cellStyle name="60% - Accent4 2 2 2 2 2 2 3" xfId="26441" xr:uid="{14E9BDA8-2142-4535-A638-D6DB39CD7545}"/>
    <cellStyle name="60% - Accent4 2 2 2 2 2 3" xfId="12956" xr:uid="{A0F47A79-4F98-4ED2-9C72-A7EF3A6A1933}"/>
    <cellStyle name="60% - Accent4 2 2 2 2 2 3 2" xfId="30781" xr:uid="{96519ED9-6B34-481E-93AD-90374BC3C40D}"/>
    <cellStyle name="60% - Accent4 2 2 2 2 2 4" xfId="22281" xr:uid="{4423BF7B-8F42-4812-983F-0A964F273C58}"/>
    <cellStyle name="60% - Accent4 2 2 2 2 3" xfId="6453" xr:uid="{F29AAFD6-1A0A-4C7E-9711-6481D0B2FE9B}"/>
    <cellStyle name="60% - Accent4 2 2 2 2 3 2" xfId="15036" xr:uid="{7F920D4B-2743-40F6-8630-638CDB954C9F}"/>
    <cellStyle name="60% - Accent4 2 2 2 2 3 2 2" xfId="32861" xr:uid="{D7AF7D58-584F-4D5D-A08F-57036C43A8C1}"/>
    <cellStyle name="60% - Accent4 2 2 2 2 3 3" xfId="24361" xr:uid="{ED4F50B3-7FD2-4EB3-9867-0E866D2343FE}"/>
    <cellStyle name="60% - Accent4 2 2 2 2 4" xfId="10876" xr:uid="{9802725D-0DB1-4977-8542-8BB0BA26BE27}"/>
    <cellStyle name="60% - Accent4 2 2 2 2 4 2" xfId="28701" xr:uid="{395973FB-15B9-450D-9304-CC3DEF1A9781}"/>
    <cellStyle name="60% - Accent4 2 2 2 2 5" xfId="20201" xr:uid="{C46A0E8A-4E13-4F4D-ADD8-7DB9D1156C4C}"/>
    <cellStyle name="60% - Accent4 2 2 2 3" xfId="3393" xr:uid="{0DD0C7FE-6A30-44CE-8504-182FE8451997}"/>
    <cellStyle name="60% - Accent4 2 2 2 3 2" xfId="7553" xr:uid="{52AEAE8C-77E7-4316-96D4-71C2465E17DD}"/>
    <cellStyle name="60% - Accent4 2 2 2 3 2 2" xfId="16136" xr:uid="{E93631E5-6C45-45FB-BA2F-8FB1332F4E8B}"/>
    <cellStyle name="60% - Accent4 2 2 2 3 2 2 2" xfId="33961" xr:uid="{B9D78063-9726-4BE4-AE3D-384313AC51A1}"/>
    <cellStyle name="60% - Accent4 2 2 2 3 2 3" xfId="25461" xr:uid="{6A2D9A81-BA5A-4D0B-A18E-66B16DC5CD5E}"/>
    <cellStyle name="60% - Accent4 2 2 2 3 3" xfId="11976" xr:uid="{6F078B64-F9F1-4BEC-A991-D3E94AF11088}"/>
    <cellStyle name="60% - Accent4 2 2 2 3 3 2" xfId="29801" xr:uid="{0C632FF5-1EA7-44C7-B76B-DE2EF5FE2A46}"/>
    <cellStyle name="60% - Accent4 2 2 2 3 4" xfId="21301" xr:uid="{2BE5F569-5BDC-4C14-ACBE-E32EC30A26F9}"/>
    <cellStyle name="60% - Accent4 2 2 2 4" xfId="5473" xr:uid="{2A9FC2CC-71A0-40F8-9A92-7E0C8236AD44}"/>
    <cellStyle name="60% - Accent4 2 2 2 4 2" xfId="14056" xr:uid="{5FE3474A-4FB5-4029-9D82-F1A11AA4C38C}"/>
    <cellStyle name="60% - Accent4 2 2 2 4 2 2" xfId="31881" xr:uid="{BE1AF39F-A9B7-44FC-B827-298B91AA5900}"/>
    <cellStyle name="60% - Accent4 2 2 2 4 3" xfId="23381" xr:uid="{842AB832-7FD4-4070-BC92-085C0E4303B1}"/>
    <cellStyle name="60% - Accent4 2 2 2 5" xfId="9896" xr:uid="{17FE488A-941F-4FF2-9B4A-D279588EAF3B}"/>
    <cellStyle name="60% - Accent4 2 2 2 5 2" xfId="27721" xr:uid="{9842EFD2-BE50-40A5-9347-FDCC93DC4E71}"/>
    <cellStyle name="60% - Accent4 2 2 2 6" xfId="19221" xr:uid="{E28C5330-F192-4BC0-B272-9369C7F57401}"/>
    <cellStyle name="60% - Accent4 2 2 3" xfId="1813" xr:uid="{40836FE3-D802-422D-AC2D-5CDCEB7EECB0}"/>
    <cellStyle name="60% - Accent4 2 2 3 2" xfId="3893" xr:uid="{9CCBEE9F-EA0C-448C-847E-AF109A0FA302}"/>
    <cellStyle name="60% - Accent4 2 2 3 2 2" xfId="8053" xr:uid="{3BE5D3A7-EFED-4C48-869E-5B08129D9A8F}"/>
    <cellStyle name="60% - Accent4 2 2 3 2 2 2" xfId="16636" xr:uid="{99CCD00F-7805-4B02-9109-2EC715A57F61}"/>
    <cellStyle name="60% - Accent4 2 2 3 2 2 2 2" xfId="34461" xr:uid="{83DF0E90-5746-4733-A727-2F8EAE8B86D8}"/>
    <cellStyle name="60% - Accent4 2 2 3 2 2 3" xfId="25961" xr:uid="{417743F6-BABC-424A-A812-2F791B5DBB8F}"/>
    <cellStyle name="60% - Accent4 2 2 3 2 3" xfId="12476" xr:uid="{2111FB7E-A246-4DED-8C56-8D35C1F5505F}"/>
    <cellStyle name="60% - Accent4 2 2 3 2 3 2" xfId="30301" xr:uid="{D061BFF4-58E9-4C4E-BBA6-202411F8A2C9}"/>
    <cellStyle name="60% - Accent4 2 2 3 2 4" xfId="21801" xr:uid="{C1D8C9FB-CC5B-474D-9D25-7C46B7DCE9D7}"/>
    <cellStyle name="60% - Accent4 2 2 3 3" xfId="5973" xr:uid="{4B53D361-584B-423D-8123-B5BDCD65A65F}"/>
    <cellStyle name="60% - Accent4 2 2 3 3 2" xfId="14556" xr:uid="{74EA55E3-7041-4180-B6CB-F036C9D18060}"/>
    <cellStyle name="60% - Accent4 2 2 3 3 2 2" xfId="32381" xr:uid="{5BA6F11C-FAF1-46EA-A861-7BD67406ACC2}"/>
    <cellStyle name="60% - Accent4 2 2 3 3 3" xfId="23881" xr:uid="{F4502430-5C38-421A-9A65-4263F610F171}"/>
    <cellStyle name="60% - Accent4 2 2 3 4" xfId="10396" xr:uid="{A4FB3263-12DF-48D4-ADA2-266157F5623B}"/>
    <cellStyle name="60% - Accent4 2 2 3 4 2" xfId="28221" xr:uid="{D93176FD-3BFB-4CC1-BD31-6A954C975663}"/>
    <cellStyle name="60% - Accent4 2 2 3 5" xfId="19721" xr:uid="{73E8614B-CDEA-4C2A-80B0-4D4F3F6BB663}"/>
    <cellStyle name="60% - Accent4 2 2 4" xfId="2913" xr:uid="{CEACA115-FC6A-4F39-9299-3CEA773F1DDF}"/>
    <cellStyle name="60% - Accent4 2 2 4 2" xfId="7073" xr:uid="{5F5B020B-DA40-4634-A1D4-E5D398D4A124}"/>
    <cellStyle name="60% - Accent4 2 2 4 2 2" xfId="15656" xr:uid="{E49F2232-8059-49E9-B6FA-A942AFF86A78}"/>
    <cellStyle name="60% - Accent4 2 2 4 2 2 2" xfId="33481" xr:uid="{1B5635B6-2BF7-4B56-B072-4678E1FDC04A}"/>
    <cellStyle name="60% - Accent4 2 2 4 2 3" xfId="24981" xr:uid="{5C56A2A4-B5E7-4D2B-AC3B-9420E998944E}"/>
    <cellStyle name="60% - Accent4 2 2 4 3" xfId="11496" xr:uid="{35D3E4E7-B2FB-487D-8193-E615D46AD51D}"/>
    <cellStyle name="60% - Accent4 2 2 4 3 2" xfId="29321" xr:uid="{8004A2F4-B7C7-4130-B4A0-E8F0E0DB888C}"/>
    <cellStyle name="60% - Accent4 2 2 4 4" xfId="20821" xr:uid="{2EAB2C54-1B65-49F2-8B34-0445A8502CCF}"/>
    <cellStyle name="60% - Accent4 2 2 5" xfId="4993" xr:uid="{1FB4CB06-353C-44BC-8E4A-C20336A2DA68}"/>
    <cellStyle name="60% - Accent4 2 2 5 2" xfId="13576" xr:uid="{6F6F4AC1-49E8-4255-8D2D-BE9114109148}"/>
    <cellStyle name="60% - Accent4 2 2 5 2 2" xfId="31401" xr:uid="{2F40029B-4251-4037-A3EB-9EFCE5C678D6}"/>
    <cellStyle name="60% - Accent4 2 2 5 3" xfId="22901" xr:uid="{64679473-D98B-46AC-8839-90E006A2C026}"/>
    <cellStyle name="60% - Accent4 2 2 6" xfId="9416" xr:uid="{EBC6124C-7BEC-4C2E-ABEE-B0E8578F26F5}"/>
    <cellStyle name="60% - Accent4 2 2 6 2" xfId="27241" xr:uid="{17FF5630-F128-4C9F-8230-8E683CB52DDD}"/>
    <cellStyle name="60% - Accent4 2 2 7" xfId="18741" xr:uid="{DECACC9D-4433-4ED7-AB3E-BA0925FE0646}"/>
    <cellStyle name="60% - Accent4 2 3" xfId="1127" xr:uid="{501DF2D9-E5FC-4E9C-A9D5-E0780FBFE7D7}"/>
    <cellStyle name="60% - Accent4 2 3 2" xfId="2233" xr:uid="{FFEBB64A-A1D4-4882-A1FE-EDEE44D0ADCF}"/>
    <cellStyle name="60% - Accent4 2 3 2 2" xfId="4313" xr:uid="{7DCF9E45-1069-4D71-9C7D-B5D4F6C3408B}"/>
    <cellStyle name="60% - Accent4 2 3 2 2 2" xfId="8473" xr:uid="{E9B17E17-00DE-46C5-A819-01F57C27B51B}"/>
    <cellStyle name="60% - Accent4 2 3 2 2 2 2" xfId="17056" xr:uid="{5B2CCAF2-CFD2-41B7-A8AE-A8AFC1DED898}"/>
    <cellStyle name="60% - Accent4 2 3 2 2 2 2 2" xfId="34881" xr:uid="{0A9E2FD2-DCA3-46AE-A356-AF997C852336}"/>
    <cellStyle name="60% - Accent4 2 3 2 2 2 3" xfId="26381" xr:uid="{3CFA2117-411C-4FAE-B73D-5DCEAA167E4C}"/>
    <cellStyle name="60% - Accent4 2 3 2 2 3" xfId="12896" xr:uid="{BC4C54D4-0523-4924-AF0B-3B428D747ED4}"/>
    <cellStyle name="60% - Accent4 2 3 2 2 3 2" xfId="30721" xr:uid="{9354C708-C683-4DE4-8FF4-6C2F9AD30562}"/>
    <cellStyle name="60% - Accent4 2 3 2 2 4" xfId="22221" xr:uid="{263ED650-C082-440D-8F95-975CD9B50C10}"/>
    <cellStyle name="60% - Accent4 2 3 2 3" xfId="6393" xr:uid="{13DB73FE-05C3-4336-89AD-B47131DFF674}"/>
    <cellStyle name="60% - Accent4 2 3 2 3 2" xfId="14976" xr:uid="{F74450C6-D4A4-4751-AF13-1339DC55ACD6}"/>
    <cellStyle name="60% - Accent4 2 3 2 3 2 2" xfId="32801" xr:uid="{B5E59190-D62B-4C70-B2B5-B65DC85DD0DD}"/>
    <cellStyle name="60% - Accent4 2 3 2 3 3" xfId="24301" xr:uid="{1FD2F4E9-8E22-4C41-B601-811EEAADBF40}"/>
    <cellStyle name="60% - Accent4 2 3 2 4" xfId="10816" xr:uid="{E94235A0-8027-48F4-A5F0-247DD4E59D7C}"/>
    <cellStyle name="60% - Accent4 2 3 2 4 2" xfId="28641" xr:uid="{D4E18647-E540-433A-8B12-9D73BFBE5D61}"/>
    <cellStyle name="60% - Accent4 2 3 2 5" xfId="20141" xr:uid="{721BE71C-269E-428F-B66F-0C2520B5927B}"/>
    <cellStyle name="60% - Accent4 2 3 3" xfId="3333" xr:uid="{4F39D357-8FFE-4AC5-AF05-EB108C4E3D15}"/>
    <cellStyle name="60% - Accent4 2 3 3 2" xfId="7493" xr:uid="{0E9BFEE8-CD16-4485-AE9C-492E8D6E4226}"/>
    <cellStyle name="60% - Accent4 2 3 3 2 2" xfId="16076" xr:uid="{8152D480-6E92-4AC7-BE69-82C7ED06498B}"/>
    <cellStyle name="60% - Accent4 2 3 3 2 2 2" xfId="33901" xr:uid="{99950D8C-9DCE-4FB2-869F-F8EF125F56D3}"/>
    <cellStyle name="60% - Accent4 2 3 3 2 3" xfId="25401" xr:uid="{D5C37B61-E012-4E3C-8A06-9381060E2259}"/>
    <cellStyle name="60% - Accent4 2 3 3 3" xfId="11916" xr:uid="{9DCD5DCA-248D-42E5-AF7D-4B5D2C68950D}"/>
    <cellStyle name="60% - Accent4 2 3 3 3 2" xfId="29741" xr:uid="{8AF24491-BDA6-446C-A5DA-5A05B66117B2}"/>
    <cellStyle name="60% - Accent4 2 3 3 4" xfId="21241" xr:uid="{548E1208-EFDC-4325-9D24-3E1BCAD3B187}"/>
    <cellStyle name="60% - Accent4 2 3 4" xfId="5413" xr:uid="{91DE4D88-6695-4398-9656-9D6539D4CD41}"/>
    <cellStyle name="60% - Accent4 2 3 4 2" xfId="13996" xr:uid="{DBBFB17E-9F7D-4D56-A74C-85613011050D}"/>
    <cellStyle name="60% - Accent4 2 3 4 2 2" xfId="31821" xr:uid="{318F37BA-9F25-42F8-B7AE-A09E5657CD86}"/>
    <cellStyle name="60% - Accent4 2 3 4 3" xfId="23321" xr:uid="{BE17268C-CAF7-4630-9BC8-99BC078D356B}"/>
    <cellStyle name="60% - Accent4 2 3 5" xfId="9836" xr:uid="{D144E0E4-A4BE-4516-91F8-9BCA9ECA79EC}"/>
    <cellStyle name="60% - Accent4 2 3 5 2" xfId="27661" xr:uid="{F95E9D8C-9D64-4851-A61E-A82DAB617256}"/>
    <cellStyle name="60% - Accent4 2 3 6" xfId="19161" xr:uid="{007E2DE1-C946-43D3-9C53-0E242A6EB77C}"/>
    <cellStyle name="60% - Accent4 2 4" xfId="1753" xr:uid="{0138CE12-FFCB-4879-842A-AAFDE0D10DC2}"/>
    <cellStyle name="60% - Accent4 2 4 2" xfId="3833" xr:uid="{ADA32DAA-3FF4-4158-8FD4-141F06A8D256}"/>
    <cellStyle name="60% - Accent4 2 4 2 2" xfId="7993" xr:uid="{031AADC1-3B31-4900-B734-35FFD1144B53}"/>
    <cellStyle name="60% - Accent4 2 4 2 2 2" xfId="16576" xr:uid="{546DB7BD-4AFA-464E-A69C-D76D02C50481}"/>
    <cellStyle name="60% - Accent4 2 4 2 2 2 2" xfId="34401" xr:uid="{9C75E0F7-F082-49A5-A9FD-4A66F3BAEE69}"/>
    <cellStyle name="60% - Accent4 2 4 2 2 3" xfId="25901" xr:uid="{38645D93-69F2-47DB-B439-B3DD0DBAD2A2}"/>
    <cellStyle name="60% - Accent4 2 4 2 3" xfId="12416" xr:uid="{EE9D7136-BD79-473B-B946-DF128A0F0DBA}"/>
    <cellStyle name="60% - Accent4 2 4 2 3 2" xfId="30241" xr:uid="{76654312-B0A9-4820-8730-380564C9E411}"/>
    <cellStyle name="60% - Accent4 2 4 2 4" xfId="21741" xr:uid="{96F70C69-47B5-498C-B8C7-C8B589995F6A}"/>
    <cellStyle name="60% - Accent4 2 4 3" xfId="5913" xr:uid="{9AC519DD-4626-4FB7-A013-3B1E3047ABD5}"/>
    <cellStyle name="60% - Accent4 2 4 3 2" xfId="14496" xr:uid="{3117CFE6-6D90-4B15-8AA7-BA5DB666867A}"/>
    <cellStyle name="60% - Accent4 2 4 3 2 2" xfId="32321" xr:uid="{FF9C3475-44F1-4104-9702-7A6DDFDA297D}"/>
    <cellStyle name="60% - Accent4 2 4 3 3" xfId="23821" xr:uid="{DAD9EE0B-E7B2-485F-B7F8-021F0CEEADD1}"/>
    <cellStyle name="60% - Accent4 2 4 4" xfId="10336" xr:uid="{8DA35A83-7F1F-414D-BC6D-6C6B43663CE4}"/>
    <cellStyle name="60% - Accent4 2 4 4 2" xfId="28161" xr:uid="{903F1EC2-D5FD-4791-A50B-7EE1535645F1}"/>
    <cellStyle name="60% - Accent4 2 4 5" xfId="19661" xr:uid="{7ECECC56-A519-4732-BD4D-A26C4451245E}"/>
    <cellStyle name="60% - Accent4 2 5" xfId="2853" xr:uid="{6091E50C-9DA0-44B2-8CB1-3CA506649CB8}"/>
    <cellStyle name="60% - Accent4 2 5 2" xfId="7013" xr:uid="{D731FF21-6D81-4AA2-A151-8192A416317B}"/>
    <cellStyle name="60% - Accent4 2 5 2 2" xfId="15596" xr:uid="{0705F73B-8040-4041-8B43-0B7315E4520A}"/>
    <cellStyle name="60% - Accent4 2 5 2 2 2" xfId="33421" xr:uid="{98F98C0A-0E0D-40C6-81D9-795DC41C9564}"/>
    <cellStyle name="60% - Accent4 2 5 2 3" xfId="24921" xr:uid="{30CC7DB6-9F20-4C59-A8D6-FE0FD54BB7EB}"/>
    <cellStyle name="60% - Accent4 2 5 3" xfId="11436" xr:uid="{4ECCD8EE-0C61-4DB9-9086-61CEDBB2C31B}"/>
    <cellStyle name="60% - Accent4 2 5 3 2" xfId="29261" xr:uid="{0879BC6F-C587-4A0B-857F-67B45E2D42A5}"/>
    <cellStyle name="60% - Accent4 2 5 4" xfId="20761" xr:uid="{2161F839-C5BA-4262-BF70-C1BC77355DD0}"/>
    <cellStyle name="60% - Accent4 2 6" xfId="4933" xr:uid="{B71E5A06-1DE8-43C5-A156-B09610D32A4B}"/>
    <cellStyle name="60% - Accent4 2 6 2" xfId="13516" xr:uid="{2A77124A-3284-41C1-86A5-313F55F88538}"/>
    <cellStyle name="60% - Accent4 2 6 2 2" xfId="31341" xr:uid="{6BEC5C52-0AF6-45C3-92E3-F8F17D511DEE}"/>
    <cellStyle name="60% - Accent4 2 6 3" xfId="22841" xr:uid="{2E2FBCDD-2AFE-4CEB-8A8A-1ED39E8A5CD1}"/>
    <cellStyle name="60% - Accent4 2 7" xfId="9356" xr:uid="{C0854273-1B9A-4147-9855-05FE772E013D}"/>
    <cellStyle name="60% - Accent4 2 7 2" xfId="27181" xr:uid="{A8143737-6274-463F-8A10-42B6F8B01A8E}"/>
    <cellStyle name="60% - Accent4 2 8" xfId="18681" xr:uid="{9B05DB3B-5A57-499E-AA9C-EDE34A761AA6}"/>
    <cellStyle name="60% - Accent4 20" xfId="1047" xr:uid="{655A0704-B30F-455E-90B2-D70DFE3841D9}"/>
    <cellStyle name="60% - Accent4 20 2" xfId="1653" xr:uid="{FE8C6DBC-F370-4733-939C-577D7541C9B9}"/>
    <cellStyle name="60% - Accent4 20 2 2" xfId="2633" xr:uid="{9D1441C1-1E55-4D5A-883F-F5984D93C18E}"/>
    <cellStyle name="60% - Accent4 20 2 2 2" xfId="4713" xr:uid="{0FD1286C-FC0B-4553-819D-6E78BF754941}"/>
    <cellStyle name="60% - Accent4 20 2 2 2 2" xfId="8873" xr:uid="{9C3E647A-B04E-42F2-875E-AF51C163EC7D}"/>
    <cellStyle name="60% - Accent4 20 2 2 2 2 2" xfId="17456" xr:uid="{57D588D5-75F6-4C39-81A7-1C6198CFE0C0}"/>
    <cellStyle name="60% - Accent4 20 2 2 2 2 2 2" xfId="35281" xr:uid="{897FB8A2-5A12-4403-B2A2-19B0D2212B69}"/>
    <cellStyle name="60% - Accent4 20 2 2 2 2 3" xfId="26781" xr:uid="{DF3B4644-501B-419A-A19D-C77F035E86C8}"/>
    <cellStyle name="60% - Accent4 20 2 2 2 3" xfId="13296" xr:uid="{BC157ADE-4455-4BAD-B22B-A231AB656E7B}"/>
    <cellStyle name="60% - Accent4 20 2 2 2 3 2" xfId="31121" xr:uid="{2EDB37A2-7061-4381-B917-2F95B38BA3C3}"/>
    <cellStyle name="60% - Accent4 20 2 2 2 4" xfId="22621" xr:uid="{A194FFF2-5400-4979-8830-EEB3B2B81CA4}"/>
    <cellStyle name="60% - Accent4 20 2 2 3" xfId="6793" xr:uid="{D8F4356B-03E0-4EE2-B2DD-44B2095399AC}"/>
    <cellStyle name="60% - Accent4 20 2 2 3 2" xfId="15376" xr:uid="{D44E8BB5-0565-4352-8BF8-7E27CCE8074A}"/>
    <cellStyle name="60% - Accent4 20 2 2 3 2 2" xfId="33201" xr:uid="{8C24D618-0447-4922-9A77-58074876DA9B}"/>
    <cellStyle name="60% - Accent4 20 2 2 3 3" xfId="24701" xr:uid="{8A45BF94-8183-45E4-8420-DFD357492B90}"/>
    <cellStyle name="60% - Accent4 20 2 2 4" xfId="11216" xr:uid="{DC4174D6-EA07-4FC3-85AD-8F34C8E4691E}"/>
    <cellStyle name="60% - Accent4 20 2 2 4 2" xfId="29041" xr:uid="{66D7C145-9CB2-46F3-9945-CD0F3743B808}"/>
    <cellStyle name="60% - Accent4 20 2 2 5" xfId="20541" xr:uid="{4EC4F8E2-E1A6-4564-8759-90CD8C9049AE}"/>
    <cellStyle name="60% - Accent4 20 2 3" xfId="3733" xr:uid="{5D5D759D-50C7-4B0D-BFE2-1A0794F05CB0}"/>
    <cellStyle name="60% - Accent4 20 2 3 2" xfId="7893" xr:uid="{95290203-BFDC-4DF5-AB44-1FD42C7EBF97}"/>
    <cellStyle name="60% - Accent4 20 2 3 2 2" xfId="16476" xr:uid="{A71CF129-7744-4844-A97E-F9A73258F3C6}"/>
    <cellStyle name="60% - Accent4 20 2 3 2 2 2" xfId="34301" xr:uid="{6797976E-096B-4C05-BFCE-E8C6DCC7D48E}"/>
    <cellStyle name="60% - Accent4 20 2 3 2 3" xfId="25801" xr:uid="{4AD710BE-D0D2-4ACC-AC2D-83452284F5C9}"/>
    <cellStyle name="60% - Accent4 20 2 3 3" xfId="12316" xr:uid="{CBF8E140-E2CF-4B0D-8D8C-B00028600FAC}"/>
    <cellStyle name="60% - Accent4 20 2 3 3 2" xfId="30141" xr:uid="{75AA1D0E-7F2B-49DA-919A-F98EEA2C4281}"/>
    <cellStyle name="60% - Accent4 20 2 3 4" xfId="21641" xr:uid="{95D79C63-55C0-4D1A-94E8-5C50539AC0DB}"/>
    <cellStyle name="60% - Accent4 20 2 4" xfId="5813" xr:uid="{8046CF02-CF91-4577-9E34-D20F8BDF27DB}"/>
    <cellStyle name="60% - Accent4 20 2 4 2" xfId="14396" xr:uid="{1A1B4D03-3594-4876-888A-A747848F5B2C}"/>
    <cellStyle name="60% - Accent4 20 2 4 2 2" xfId="32221" xr:uid="{0B08D350-5831-4D74-80ED-D2745F3691E6}"/>
    <cellStyle name="60% - Accent4 20 2 4 3" xfId="23721" xr:uid="{6E1F4750-AE6D-4980-B9FE-B86479618838}"/>
    <cellStyle name="60% - Accent4 20 2 5" xfId="10236" xr:uid="{4EA39216-31F1-4115-8CB0-F0A095FF3507}"/>
    <cellStyle name="60% - Accent4 20 2 5 2" xfId="28061" xr:uid="{76E3A326-9705-408A-A1A6-E39D59D6FD96}"/>
    <cellStyle name="60% - Accent4 20 2 6" xfId="19561" xr:uid="{2C1692A2-281F-4AC6-931F-78DA90A62937}"/>
    <cellStyle name="60% - Accent4 20 3" xfId="2153" xr:uid="{C81A8B0F-8786-4100-9E64-EDCDC81A54AD}"/>
    <cellStyle name="60% - Accent4 20 3 2" xfId="4233" xr:uid="{133FE5EE-DE1C-4172-8DB4-D347802E7DFA}"/>
    <cellStyle name="60% - Accent4 20 3 2 2" xfId="8393" xr:uid="{E3F036EB-62DE-4BEC-9224-B5E500220F87}"/>
    <cellStyle name="60% - Accent4 20 3 2 2 2" xfId="16976" xr:uid="{794F22BE-7B66-4624-A18E-19C903A5BF91}"/>
    <cellStyle name="60% - Accent4 20 3 2 2 2 2" xfId="34801" xr:uid="{F86CC8F7-3E58-4769-B0DC-8900E3CD518E}"/>
    <cellStyle name="60% - Accent4 20 3 2 2 3" xfId="26301" xr:uid="{E21231C4-363B-4BAE-94CD-ACBAFE3C51E1}"/>
    <cellStyle name="60% - Accent4 20 3 2 3" xfId="12816" xr:uid="{F4CE291B-1D31-449B-90B5-68CF8996FABB}"/>
    <cellStyle name="60% - Accent4 20 3 2 3 2" xfId="30641" xr:uid="{1AFE4E64-DD32-4C31-B82C-672FD4852983}"/>
    <cellStyle name="60% - Accent4 20 3 2 4" xfId="22141" xr:uid="{DC690A19-6863-4D29-9018-60009D5DEFA9}"/>
    <cellStyle name="60% - Accent4 20 3 3" xfId="6313" xr:uid="{3CEA715A-3D71-4DD2-BE97-F158B19A50CA}"/>
    <cellStyle name="60% - Accent4 20 3 3 2" xfId="14896" xr:uid="{BD2B3451-7E6E-45C6-8A82-E137F9087805}"/>
    <cellStyle name="60% - Accent4 20 3 3 2 2" xfId="32721" xr:uid="{D178C658-C295-4EC9-8157-0B4E0BA492BF}"/>
    <cellStyle name="60% - Accent4 20 3 3 3" xfId="24221" xr:uid="{0743F604-D62E-4EA1-939C-F4F9C8FB5F23}"/>
    <cellStyle name="60% - Accent4 20 3 4" xfId="10736" xr:uid="{7807777F-B8C0-4BE3-987C-3DF3458530DA}"/>
    <cellStyle name="60% - Accent4 20 3 4 2" xfId="28561" xr:uid="{C9CD842A-42BA-465D-BA4A-D155B3AAACF2}"/>
    <cellStyle name="60% - Accent4 20 3 5" xfId="20061" xr:uid="{FE54B7C1-73FC-40C9-8044-2FD38569486C}"/>
    <cellStyle name="60% - Accent4 20 4" xfId="3253" xr:uid="{82A26C70-1CBC-4790-ABA3-4881161CCA22}"/>
    <cellStyle name="60% - Accent4 20 4 2" xfId="7413" xr:uid="{40954F9B-A06F-458A-8419-91CEE6DEC141}"/>
    <cellStyle name="60% - Accent4 20 4 2 2" xfId="15996" xr:uid="{AE69E802-CBB0-4B62-AD36-837E360C93E0}"/>
    <cellStyle name="60% - Accent4 20 4 2 2 2" xfId="33821" xr:uid="{657BBE3E-88D4-4F01-9CA0-050B89DA6E47}"/>
    <cellStyle name="60% - Accent4 20 4 2 3" xfId="25321" xr:uid="{04C2DB9A-2B2B-4657-816E-506362D731DC}"/>
    <cellStyle name="60% - Accent4 20 4 3" xfId="11836" xr:uid="{A3B06324-4ED6-4EC4-ACC1-FD82AD155D85}"/>
    <cellStyle name="60% - Accent4 20 4 3 2" xfId="29661" xr:uid="{C85CE634-CF7A-4A6A-AF4C-75F396A27719}"/>
    <cellStyle name="60% - Accent4 20 4 4" xfId="21161" xr:uid="{4817A3AA-043B-497C-8EDC-1E4EC41C99CE}"/>
    <cellStyle name="60% - Accent4 20 5" xfId="5333" xr:uid="{3C9302D4-10AC-417C-97E7-4DE85EAB2DC9}"/>
    <cellStyle name="60% - Accent4 20 5 2" xfId="13916" xr:uid="{2318A131-4345-4E78-B9CF-AB455DFD558E}"/>
    <cellStyle name="60% - Accent4 20 5 2 2" xfId="31741" xr:uid="{A7D09FF1-FA7D-4587-B1D5-5AEF80AC49A0}"/>
    <cellStyle name="60% - Accent4 20 5 3" xfId="23241" xr:uid="{24B08A94-5724-45E3-B383-8D62B61722C2}"/>
    <cellStyle name="60% - Accent4 20 6" xfId="9756" xr:uid="{44E8E27B-30BC-4C18-93A1-E5B8EB0592D3}"/>
    <cellStyle name="60% - Accent4 20 6 2" xfId="27581" xr:uid="{68E4A6E9-7691-4BF7-B0C0-785AB56680E3}"/>
    <cellStyle name="60% - Accent4 20 7" xfId="19081" xr:uid="{DDECB514-7EA8-4CA0-B593-0E44EC05A6CB}"/>
    <cellStyle name="60% - Accent4 200" xfId="38142" xr:uid="{763AAAA9-32F2-4F0A-B9E9-CAA542941F8F}"/>
    <cellStyle name="60% - Accent4 201" xfId="38162" xr:uid="{92E75762-CB73-4437-BC7C-A06C6520544D}"/>
    <cellStyle name="60% - Accent4 202" xfId="38182" xr:uid="{3C6E2A87-2971-497F-8BCD-F2F2754E4FA2}"/>
    <cellStyle name="60% - Accent4 203" xfId="38202" xr:uid="{92C7B07C-8327-4F88-AD26-798857175655}"/>
    <cellStyle name="60% - Accent4 204" xfId="38222" xr:uid="{26A545FE-7EED-4288-B9A6-CDE946FC4497}"/>
    <cellStyle name="60% - Accent4 205" xfId="38242" xr:uid="{3C15CF10-6488-4999-81AC-B4F0C88E8D9D}"/>
    <cellStyle name="60% - Accent4 206" xfId="38262" xr:uid="{00289C11-9A9D-482B-85C5-AA3D38B1F32E}"/>
    <cellStyle name="60% - Accent4 207" xfId="38282" xr:uid="{76B2F1CF-F02A-42D0-8AA6-159F5F337414}"/>
    <cellStyle name="60% - Accent4 208" xfId="38302" xr:uid="{21435CF4-F136-440E-8E29-17DBF3BA561B}"/>
    <cellStyle name="60% - Accent4 209" xfId="38322" xr:uid="{377F81D2-E4B5-4DD4-A8A5-7FB5C25681D1}"/>
    <cellStyle name="60% - Accent4 21" xfId="1067" xr:uid="{8D65FB65-F89D-4A32-B849-7E2AA6541AE4}"/>
    <cellStyle name="60% - Accent4 21 2" xfId="1673" xr:uid="{148CE905-754D-464F-A7EC-D04D0AD872E2}"/>
    <cellStyle name="60% - Accent4 21 2 2" xfId="2653" xr:uid="{CB709F37-8131-4F63-AD7C-8A2EB1F3CDFD}"/>
    <cellStyle name="60% - Accent4 21 2 2 2" xfId="4733" xr:uid="{426FACAC-932B-4CD5-B665-A2FF4A67B2F4}"/>
    <cellStyle name="60% - Accent4 21 2 2 2 2" xfId="8893" xr:uid="{71E20A3B-8647-46E1-B4B2-721BD8BBA93E}"/>
    <cellStyle name="60% - Accent4 21 2 2 2 2 2" xfId="17476" xr:uid="{81AB07B9-A530-4493-9F33-CBC07C4A5CB8}"/>
    <cellStyle name="60% - Accent4 21 2 2 2 2 2 2" xfId="35301" xr:uid="{270683BC-117C-49A7-BAD2-73594652082E}"/>
    <cellStyle name="60% - Accent4 21 2 2 2 2 3" xfId="26801" xr:uid="{2A7FA36B-1B94-444A-928D-CB23F2FC6517}"/>
    <cellStyle name="60% - Accent4 21 2 2 2 3" xfId="13316" xr:uid="{EA332DCB-4BA1-4295-8640-1F075CD96CF6}"/>
    <cellStyle name="60% - Accent4 21 2 2 2 3 2" xfId="31141" xr:uid="{BAA88923-28D9-472D-B7CC-355CB72AFA56}"/>
    <cellStyle name="60% - Accent4 21 2 2 2 4" xfId="22641" xr:uid="{8143F4DB-F52D-415A-BA81-F81127CF45AC}"/>
    <cellStyle name="60% - Accent4 21 2 2 3" xfId="6813" xr:uid="{75744D94-607C-412A-A0D9-E6B6C2A50E2E}"/>
    <cellStyle name="60% - Accent4 21 2 2 3 2" xfId="15396" xr:uid="{083D775B-A2ED-420B-8FE7-C6559EC4A73A}"/>
    <cellStyle name="60% - Accent4 21 2 2 3 2 2" xfId="33221" xr:uid="{DB81F16F-9475-4D1F-938E-887A26F398F2}"/>
    <cellStyle name="60% - Accent4 21 2 2 3 3" xfId="24721" xr:uid="{942C10DA-C3D4-4A0E-9DC7-F6E2A320227C}"/>
    <cellStyle name="60% - Accent4 21 2 2 4" xfId="11236" xr:uid="{51B27ADA-5534-4F2A-A8A8-302A0A89FC41}"/>
    <cellStyle name="60% - Accent4 21 2 2 4 2" xfId="29061" xr:uid="{17CDC2ED-14F4-48D6-99B2-195696961C89}"/>
    <cellStyle name="60% - Accent4 21 2 2 5" xfId="20561" xr:uid="{54037FBA-28E4-48D3-9A89-DBB1F279C667}"/>
    <cellStyle name="60% - Accent4 21 2 3" xfId="3753" xr:uid="{74849215-18C2-4EC8-A9BB-7D8126A50F32}"/>
    <cellStyle name="60% - Accent4 21 2 3 2" xfId="7913" xr:uid="{0414573D-2407-4EC8-817A-ABC41ECFC3E5}"/>
    <cellStyle name="60% - Accent4 21 2 3 2 2" xfId="16496" xr:uid="{CC2896B8-5963-4315-BDE8-927151EA6094}"/>
    <cellStyle name="60% - Accent4 21 2 3 2 2 2" xfId="34321" xr:uid="{6D29D81C-A10A-4DC5-8495-285526489A4E}"/>
    <cellStyle name="60% - Accent4 21 2 3 2 3" xfId="25821" xr:uid="{F87EE037-E57E-48F8-817D-DB55C3D7414D}"/>
    <cellStyle name="60% - Accent4 21 2 3 3" xfId="12336" xr:uid="{679A1B4E-BE61-4D77-B858-05888ED44A34}"/>
    <cellStyle name="60% - Accent4 21 2 3 3 2" xfId="30161" xr:uid="{02BC5E2A-DF05-41CA-9330-0A03711A85ED}"/>
    <cellStyle name="60% - Accent4 21 2 3 4" xfId="21661" xr:uid="{7CF298C4-5666-4221-AA94-D891C65C2529}"/>
    <cellStyle name="60% - Accent4 21 2 4" xfId="5833" xr:uid="{A2526DA6-81AA-4E74-A6FA-DC8DD5D7656F}"/>
    <cellStyle name="60% - Accent4 21 2 4 2" xfId="14416" xr:uid="{9658F809-73FA-4F72-936C-A6E5677A5B36}"/>
    <cellStyle name="60% - Accent4 21 2 4 2 2" xfId="32241" xr:uid="{8D7F26F5-8C91-4FA1-8121-F2448B7C0B83}"/>
    <cellStyle name="60% - Accent4 21 2 4 3" xfId="23741" xr:uid="{F34EC869-189E-4E12-A989-DAC71FD6048A}"/>
    <cellStyle name="60% - Accent4 21 2 5" xfId="10256" xr:uid="{528D9F52-EA3E-4F7C-B374-A3BCFEBAE029}"/>
    <cellStyle name="60% - Accent4 21 2 5 2" xfId="28081" xr:uid="{5906F0B8-E502-4CBB-BDD3-34960404B562}"/>
    <cellStyle name="60% - Accent4 21 2 6" xfId="19581" xr:uid="{6C46242B-8AFE-40D8-B39E-75327BB7089C}"/>
    <cellStyle name="60% - Accent4 21 3" xfId="2173" xr:uid="{499AAEC2-3AB8-48E1-A16F-67AD4C4BB60D}"/>
    <cellStyle name="60% - Accent4 21 3 2" xfId="4253" xr:uid="{DD5064DC-CEE5-46F0-B1E9-69031CDC3B4F}"/>
    <cellStyle name="60% - Accent4 21 3 2 2" xfId="8413" xr:uid="{89526394-A161-438D-8D16-90E6B75B64EA}"/>
    <cellStyle name="60% - Accent4 21 3 2 2 2" xfId="16996" xr:uid="{8CBC913F-100E-4408-8D0F-8DA7B0288431}"/>
    <cellStyle name="60% - Accent4 21 3 2 2 2 2" xfId="34821" xr:uid="{050E52D5-B683-420E-BDD6-2E7860EF9E29}"/>
    <cellStyle name="60% - Accent4 21 3 2 2 3" xfId="26321" xr:uid="{60AFDBD8-77E1-4AE3-B185-F27CF6DBF85D}"/>
    <cellStyle name="60% - Accent4 21 3 2 3" xfId="12836" xr:uid="{BCF34529-9EA2-420B-8CD0-DF1DC70671E5}"/>
    <cellStyle name="60% - Accent4 21 3 2 3 2" xfId="30661" xr:uid="{ED1CB7A8-4E92-42D6-BA71-F4F68694ED02}"/>
    <cellStyle name="60% - Accent4 21 3 2 4" xfId="22161" xr:uid="{FC15D6AD-CD98-4393-A66A-9FCA2738EA67}"/>
    <cellStyle name="60% - Accent4 21 3 3" xfId="6333" xr:uid="{7E33CB8C-C6D1-44DE-8215-B489F23F89F4}"/>
    <cellStyle name="60% - Accent4 21 3 3 2" xfId="14916" xr:uid="{71B7B122-27E8-4B0D-972C-72B0BF00EAEF}"/>
    <cellStyle name="60% - Accent4 21 3 3 2 2" xfId="32741" xr:uid="{356E0EEC-85D6-4058-8EF5-03B7343886F2}"/>
    <cellStyle name="60% - Accent4 21 3 3 3" xfId="24241" xr:uid="{65C0F426-7D0B-4B21-8680-9995FE25CA2B}"/>
    <cellStyle name="60% - Accent4 21 3 4" xfId="10756" xr:uid="{1F4E02C1-3422-4919-A77E-3254F44AB2B9}"/>
    <cellStyle name="60% - Accent4 21 3 4 2" xfId="28581" xr:uid="{FFDAF108-EA3B-4269-8AC2-A970E7B03496}"/>
    <cellStyle name="60% - Accent4 21 3 5" xfId="20081" xr:uid="{C02C34F7-D8B1-4346-9F4C-B8EE078F5DAB}"/>
    <cellStyle name="60% - Accent4 21 4" xfId="3273" xr:uid="{85A03D44-6E22-4DBF-8D31-0B29DB974563}"/>
    <cellStyle name="60% - Accent4 21 4 2" xfId="7433" xr:uid="{CF64DD71-DD1C-4583-825E-ED68B9558BD6}"/>
    <cellStyle name="60% - Accent4 21 4 2 2" xfId="16016" xr:uid="{8F60A3B8-6F48-4F57-9A9E-20203CDF2880}"/>
    <cellStyle name="60% - Accent4 21 4 2 2 2" xfId="33841" xr:uid="{15024890-8876-4313-9663-135AE2080F8F}"/>
    <cellStyle name="60% - Accent4 21 4 2 3" xfId="25341" xr:uid="{61530008-9A5D-422C-B11E-6D5BEDF752B3}"/>
    <cellStyle name="60% - Accent4 21 4 3" xfId="11856" xr:uid="{39FE40C0-8A21-40E0-8CA6-F1A863F4AF93}"/>
    <cellStyle name="60% - Accent4 21 4 3 2" xfId="29681" xr:uid="{2011FF5E-7ECE-4CAE-A750-489CE02DB6C6}"/>
    <cellStyle name="60% - Accent4 21 4 4" xfId="21181" xr:uid="{813D80B6-3C3B-4BC1-9BEA-B8290E03862D}"/>
    <cellStyle name="60% - Accent4 21 5" xfId="5353" xr:uid="{6CD95864-5E52-40D8-BD7A-D15B23360FB8}"/>
    <cellStyle name="60% - Accent4 21 5 2" xfId="13936" xr:uid="{EF75B37A-9E21-487F-AD92-FFF5376D84DD}"/>
    <cellStyle name="60% - Accent4 21 5 2 2" xfId="31761" xr:uid="{BDE18999-A190-4810-BE64-20C3D20DD92C}"/>
    <cellStyle name="60% - Accent4 21 5 3" xfId="23261" xr:uid="{05206F41-6A0F-467E-BCC7-2742B6786B69}"/>
    <cellStyle name="60% - Accent4 21 6" xfId="9776" xr:uid="{9644BD4F-7F8F-44CF-979A-73DFBB07B9C9}"/>
    <cellStyle name="60% - Accent4 21 6 2" xfId="27601" xr:uid="{364EE8CF-9C0E-468D-9046-C717FCB5F4F4}"/>
    <cellStyle name="60% - Accent4 21 7" xfId="19101" xr:uid="{6FA629DF-0608-41F8-B166-43A2D9607183}"/>
    <cellStyle name="60% - Accent4 210" xfId="38342" xr:uid="{6E60644B-4FD0-4C01-8F87-DA911A2F04BB}"/>
    <cellStyle name="60% - Accent4 211" xfId="38362" xr:uid="{D10E918A-CB87-46A5-A518-F46B953F28FE}"/>
    <cellStyle name="60% - Accent4 212" xfId="38382" xr:uid="{0970B744-59AB-4149-A9ED-022D2B7A2782}"/>
    <cellStyle name="60% - Accent4 213" xfId="38402" xr:uid="{232BD73A-19AA-4420-8215-D6FA3FA9EE47}"/>
    <cellStyle name="60% - Accent4 214" xfId="38422" xr:uid="{0CDB414A-0F4F-4607-9250-427A0CEE61A1}"/>
    <cellStyle name="60% - Accent4 215" xfId="38442" xr:uid="{542AF35D-AFFA-437E-A2CD-97CA8F1E0C90}"/>
    <cellStyle name="60% - Accent4 216" xfId="38462" xr:uid="{C6976802-2794-409E-9D29-FD987B9198F7}"/>
    <cellStyle name="60% - Accent4 217" xfId="38482" xr:uid="{6D89814E-CEA3-4EA9-A340-2621D4BC99B6}"/>
    <cellStyle name="60% - Accent4 218" xfId="38502" xr:uid="{880FDCB4-1657-482F-A8FA-0EB4A0E078D5}"/>
    <cellStyle name="60% - Accent4 219" xfId="38522" xr:uid="{882834C8-2299-443A-906F-8F0429B13CD6}"/>
    <cellStyle name="60% - Accent4 22" xfId="1087" xr:uid="{321A1D77-0D36-45CB-8E7A-F7E8C84A2DFA}"/>
    <cellStyle name="60% - Accent4 22 2" xfId="1693" xr:uid="{284823F9-4DA1-473C-A342-8C4C07390DCB}"/>
    <cellStyle name="60% - Accent4 22 2 2" xfId="2673" xr:uid="{8AE1F437-A301-48FF-8B35-49CA72EF02A3}"/>
    <cellStyle name="60% - Accent4 22 2 2 2" xfId="4753" xr:uid="{6E9D556B-F0E1-4071-8616-3E2B038AC38E}"/>
    <cellStyle name="60% - Accent4 22 2 2 2 2" xfId="8913" xr:uid="{04CC9F72-421D-450B-A5A4-3DF4FD31DB2D}"/>
    <cellStyle name="60% - Accent4 22 2 2 2 2 2" xfId="17496" xr:uid="{4865D9BD-273F-4543-8747-94E91A16CB26}"/>
    <cellStyle name="60% - Accent4 22 2 2 2 2 2 2" xfId="35321" xr:uid="{B8BACA39-1A9C-40ED-AEF4-54F93445F0FA}"/>
    <cellStyle name="60% - Accent4 22 2 2 2 2 3" xfId="26821" xr:uid="{4E5028E1-8A2E-4A85-BB66-B612060FD4B6}"/>
    <cellStyle name="60% - Accent4 22 2 2 2 3" xfId="13336" xr:uid="{E362234E-3AA5-4967-8986-9EB09C54CBDD}"/>
    <cellStyle name="60% - Accent4 22 2 2 2 3 2" xfId="31161" xr:uid="{E47A24BC-3F89-458B-B2B3-1702D7731D0B}"/>
    <cellStyle name="60% - Accent4 22 2 2 2 4" xfId="22661" xr:uid="{CA4DB233-6FA0-4339-8EBF-242A6360DC7E}"/>
    <cellStyle name="60% - Accent4 22 2 2 3" xfId="6833" xr:uid="{02B924BC-9A52-4392-BAA3-BE531BDC1DE0}"/>
    <cellStyle name="60% - Accent4 22 2 2 3 2" xfId="15416" xr:uid="{EBDE50B2-BFB7-4F1D-8BC5-21EFECE3BE41}"/>
    <cellStyle name="60% - Accent4 22 2 2 3 2 2" xfId="33241" xr:uid="{44C68E25-E96C-4E9A-9820-FE8AE9254EFA}"/>
    <cellStyle name="60% - Accent4 22 2 2 3 3" xfId="24741" xr:uid="{78253996-4EBE-48E6-B023-572E5C087BB0}"/>
    <cellStyle name="60% - Accent4 22 2 2 4" xfId="11256" xr:uid="{F1E6788A-E433-43AA-820E-5ADF44E8A8EF}"/>
    <cellStyle name="60% - Accent4 22 2 2 4 2" xfId="29081" xr:uid="{D5DDD7D8-7187-4860-81DF-C85422132DF2}"/>
    <cellStyle name="60% - Accent4 22 2 2 5" xfId="20581" xr:uid="{A87DBC5D-B5AB-41BF-81AC-A23B3185AE09}"/>
    <cellStyle name="60% - Accent4 22 2 3" xfId="3773" xr:uid="{49EA2FD7-08F2-48F1-B3CC-A0C963095512}"/>
    <cellStyle name="60% - Accent4 22 2 3 2" xfId="7933" xr:uid="{FECA16A7-7B7D-4913-AA54-56D0403F74DD}"/>
    <cellStyle name="60% - Accent4 22 2 3 2 2" xfId="16516" xr:uid="{47E1AF61-DD65-4CB8-B70E-FEDC586B9019}"/>
    <cellStyle name="60% - Accent4 22 2 3 2 2 2" xfId="34341" xr:uid="{CDA7CA39-3603-464D-AE04-00BA41656BEF}"/>
    <cellStyle name="60% - Accent4 22 2 3 2 3" xfId="25841" xr:uid="{DB24702A-F49E-4CC3-8154-924311090DE3}"/>
    <cellStyle name="60% - Accent4 22 2 3 3" xfId="12356" xr:uid="{DFCD7D41-0A85-4AC0-9629-DEC8BCA0743D}"/>
    <cellStyle name="60% - Accent4 22 2 3 3 2" xfId="30181" xr:uid="{3ABA5665-F64C-4426-853B-DBB0A0B24055}"/>
    <cellStyle name="60% - Accent4 22 2 3 4" xfId="21681" xr:uid="{F11E7766-E7F3-4305-ABC5-1E0311990974}"/>
    <cellStyle name="60% - Accent4 22 2 4" xfId="5853" xr:uid="{863F320F-44DE-4626-B353-124D56665081}"/>
    <cellStyle name="60% - Accent4 22 2 4 2" xfId="14436" xr:uid="{AF1E8496-D565-4946-8048-3775A1320091}"/>
    <cellStyle name="60% - Accent4 22 2 4 2 2" xfId="32261" xr:uid="{E9F6E5D1-11C6-4374-A782-82DFB853D971}"/>
    <cellStyle name="60% - Accent4 22 2 4 3" xfId="23761" xr:uid="{78F3AA0F-E6C7-4618-9E49-43B65C49B9B2}"/>
    <cellStyle name="60% - Accent4 22 2 5" xfId="10276" xr:uid="{26CDA903-8599-4BB9-95D7-6988246375C2}"/>
    <cellStyle name="60% - Accent4 22 2 5 2" xfId="28101" xr:uid="{74F46824-785D-4703-A555-9FB6CC0D4065}"/>
    <cellStyle name="60% - Accent4 22 2 6" xfId="19601" xr:uid="{266554EA-C77B-4BEC-8FF2-4144D834B949}"/>
    <cellStyle name="60% - Accent4 22 3" xfId="2193" xr:uid="{66E0BBEE-80DE-401F-95CD-3C6C37DE5719}"/>
    <cellStyle name="60% - Accent4 22 3 2" xfId="4273" xr:uid="{FDCD4E2E-3A24-40D9-906E-4AE9BC589B67}"/>
    <cellStyle name="60% - Accent4 22 3 2 2" xfId="8433" xr:uid="{81E3D805-762A-44D9-AC58-2D92F7622DF2}"/>
    <cellStyle name="60% - Accent4 22 3 2 2 2" xfId="17016" xr:uid="{C30A04E0-5022-4DE2-94DC-BD33B50F58A4}"/>
    <cellStyle name="60% - Accent4 22 3 2 2 2 2" xfId="34841" xr:uid="{E04911EF-4D04-4315-921A-9D72DA07E1B1}"/>
    <cellStyle name="60% - Accent4 22 3 2 2 3" xfId="26341" xr:uid="{FD33D1C4-0E87-4ABE-BB27-81CE96A6DC17}"/>
    <cellStyle name="60% - Accent4 22 3 2 3" xfId="12856" xr:uid="{B6788258-80F3-4561-B859-B079500F4F5D}"/>
    <cellStyle name="60% - Accent4 22 3 2 3 2" xfId="30681" xr:uid="{FB056423-D80B-4619-9968-C342B8392FC0}"/>
    <cellStyle name="60% - Accent4 22 3 2 4" xfId="22181" xr:uid="{207F3D17-228D-4ED0-8D75-995D91DCBB44}"/>
    <cellStyle name="60% - Accent4 22 3 3" xfId="6353" xr:uid="{9D032C38-49F9-4EDC-A730-15B127048A61}"/>
    <cellStyle name="60% - Accent4 22 3 3 2" xfId="14936" xr:uid="{06CC9AF4-880E-42EE-8165-1B40F482FD64}"/>
    <cellStyle name="60% - Accent4 22 3 3 2 2" xfId="32761" xr:uid="{22B26261-9BD2-4836-998F-B3033E44317E}"/>
    <cellStyle name="60% - Accent4 22 3 3 3" xfId="24261" xr:uid="{84FF8A73-47F1-40EC-99B0-FA646B6BCC42}"/>
    <cellStyle name="60% - Accent4 22 3 4" xfId="10776" xr:uid="{66121176-9152-408F-A4BC-EE6CFF614B02}"/>
    <cellStyle name="60% - Accent4 22 3 4 2" xfId="28601" xr:uid="{40CEF30E-E48B-422B-9364-4A7790087626}"/>
    <cellStyle name="60% - Accent4 22 3 5" xfId="20101" xr:uid="{3CD81B43-97F0-4C40-B743-202CF9959A6E}"/>
    <cellStyle name="60% - Accent4 22 4" xfId="3293" xr:uid="{D9B3D88C-D7D2-43CD-86A1-4E7CBD7399D1}"/>
    <cellStyle name="60% - Accent4 22 4 2" xfId="7453" xr:uid="{ECD81560-9D3C-410C-9CDD-C177F2D43F13}"/>
    <cellStyle name="60% - Accent4 22 4 2 2" xfId="16036" xr:uid="{A9635438-128F-4734-8905-700A7D88505B}"/>
    <cellStyle name="60% - Accent4 22 4 2 2 2" xfId="33861" xr:uid="{82BAC4E8-8EFD-40F0-B8F5-29C2F8833E1C}"/>
    <cellStyle name="60% - Accent4 22 4 2 3" xfId="25361" xr:uid="{1FDE3980-4DB2-405E-8B57-8E8EC1D63339}"/>
    <cellStyle name="60% - Accent4 22 4 3" xfId="11876" xr:uid="{77D94279-941D-422E-A1BA-120ABDC96BFC}"/>
    <cellStyle name="60% - Accent4 22 4 3 2" xfId="29701" xr:uid="{80AED51F-FC52-458D-88EE-F199E0C41CCC}"/>
    <cellStyle name="60% - Accent4 22 4 4" xfId="21201" xr:uid="{8DFD401A-7112-4411-8F32-6DB060528BF3}"/>
    <cellStyle name="60% - Accent4 22 5" xfId="5373" xr:uid="{1D7B3CA7-2C57-4186-A195-0ED6CE39FD34}"/>
    <cellStyle name="60% - Accent4 22 5 2" xfId="13956" xr:uid="{FB33EB57-E87E-4B4F-963F-9FE5A5319825}"/>
    <cellStyle name="60% - Accent4 22 5 2 2" xfId="31781" xr:uid="{456DE7EC-3BF5-480E-8A4B-39EE2F4578DB}"/>
    <cellStyle name="60% - Accent4 22 5 3" xfId="23281" xr:uid="{74B882FC-328B-4C71-9991-5B34CAAD6896}"/>
    <cellStyle name="60% - Accent4 22 6" xfId="9796" xr:uid="{F15C0316-9545-4878-A76C-BA3A510C930F}"/>
    <cellStyle name="60% - Accent4 22 6 2" xfId="27621" xr:uid="{A075738A-6C5E-44BC-8B6B-FBC240DAD07C}"/>
    <cellStyle name="60% - Accent4 22 7" xfId="19121" xr:uid="{3E29B79A-9EEF-4D07-A1A7-7E95718E218C}"/>
    <cellStyle name="60% - Accent4 220" xfId="38542" xr:uid="{3864EFC0-2E2D-4064-BE21-67DB76145A28}"/>
    <cellStyle name="60% - Accent4 221" xfId="38562" xr:uid="{1CEF8C61-70AE-4257-8080-563C90BC1FC1}"/>
    <cellStyle name="60% - Accent4 222" xfId="38582" xr:uid="{ACF0161B-4CBC-4853-8E0D-F25401DC4F20}"/>
    <cellStyle name="60% - Accent4 223" xfId="38602" xr:uid="{C7EFF172-BEBC-4EA6-9350-49F523DEFA14}"/>
    <cellStyle name="60% - Accent4 224" xfId="38622" xr:uid="{F81039C9-9FB7-4C96-AA0C-B08585C39635}"/>
    <cellStyle name="60% - Accent4 225" xfId="38642" xr:uid="{74583C4B-CAEB-4045-A13A-A057EC5D7142}"/>
    <cellStyle name="60% - Accent4 226" xfId="38662" xr:uid="{3414285C-524D-4747-9184-5795424BAAF6}"/>
    <cellStyle name="60% - Accent4 227" xfId="38682" xr:uid="{51FAD0A4-3E32-4885-B9BF-67B804AB37AB}"/>
    <cellStyle name="60% - Accent4 228" xfId="38702" xr:uid="{7EF11DFC-24C1-47C2-B647-CFC0FA4046D3}"/>
    <cellStyle name="60% - Accent4 229" xfId="38722" xr:uid="{70455441-E55A-4AE1-8D50-60B73EA26B46}"/>
    <cellStyle name="60% - Accent4 23" xfId="1107" xr:uid="{04D2E698-762E-40AF-B590-1B79C56E434D}"/>
    <cellStyle name="60% - Accent4 23 2" xfId="1713" xr:uid="{A480755D-CF85-4B4F-81CC-8766DB6C1667}"/>
    <cellStyle name="60% - Accent4 23 2 2" xfId="2693" xr:uid="{F614229B-978B-44DF-8B73-96E88268945C}"/>
    <cellStyle name="60% - Accent4 23 2 2 2" xfId="4773" xr:uid="{E037413D-798D-4A23-804F-A71E7691BAA7}"/>
    <cellStyle name="60% - Accent4 23 2 2 2 2" xfId="8933" xr:uid="{D4C10DEB-F5C9-4BD1-A899-8D1D5461DE67}"/>
    <cellStyle name="60% - Accent4 23 2 2 2 2 2" xfId="17516" xr:uid="{D48535EB-274C-4132-AACB-5B95CEF674D4}"/>
    <cellStyle name="60% - Accent4 23 2 2 2 2 2 2" xfId="35341" xr:uid="{402FF8C7-647C-4AC8-874B-EE2D1511619B}"/>
    <cellStyle name="60% - Accent4 23 2 2 2 2 3" xfId="26841" xr:uid="{5D1C39B1-33B8-4236-819C-61455EA0F8FB}"/>
    <cellStyle name="60% - Accent4 23 2 2 2 3" xfId="13356" xr:uid="{D8C11E45-4ECD-4502-BB45-5B91FF713CB8}"/>
    <cellStyle name="60% - Accent4 23 2 2 2 3 2" xfId="31181" xr:uid="{45CEFAD7-3906-46EE-A01F-0E589B49B35B}"/>
    <cellStyle name="60% - Accent4 23 2 2 2 4" xfId="22681" xr:uid="{789CA06E-112E-4159-AC9B-BCAC2FC5FF02}"/>
    <cellStyle name="60% - Accent4 23 2 2 3" xfId="6853" xr:uid="{DBFAFDDD-52D8-459C-9334-9395C1645734}"/>
    <cellStyle name="60% - Accent4 23 2 2 3 2" xfId="15436" xr:uid="{D1F49609-FDA8-4CE1-BB2A-1A91852BC521}"/>
    <cellStyle name="60% - Accent4 23 2 2 3 2 2" xfId="33261" xr:uid="{FF2C8C71-DE6E-4069-9D73-0096476128B4}"/>
    <cellStyle name="60% - Accent4 23 2 2 3 3" xfId="24761" xr:uid="{079E8AE8-5BED-49E9-90D1-76B6C7C6A1F9}"/>
    <cellStyle name="60% - Accent4 23 2 2 4" xfId="11276" xr:uid="{755B98E0-03EC-4750-A1BA-5EE2A55D786C}"/>
    <cellStyle name="60% - Accent4 23 2 2 4 2" xfId="29101" xr:uid="{651BE79C-4181-4402-A441-61C96522B58A}"/>
    <cellStyle name="60% - Accent4 23 2 2 5" xfId="20601" xr:uid="{3A8043DA-A189-4515-8D7B-CBC121748A2B}"/>
    <cellStyle name="60% - Accent4 23 2 3" xfId="3793" xr:uid="{5FC7F47B-064E-47AB-BA9C-4CEB35D85AFB}"/>
    <cellStyle name="60% - Accent4 23 2 3 2" xfId="7953" xr:uid="{EDF7375F-25E7-4B2D-A6E5-9F8531638736}"/>
    <cellStyle name="60% - Accent4 23 2 3 2 2" xfId="16536" xr:uid="{FC47AAF9-AFA0-4D1C-8850-AC465F762616}"/>
    <cellStyle name="60% - Accent4 23 2 3 2 2 2" xfId="34361" xr:uid="{815B7129-4968-4425-9DCD-8F0021A694D7}"/>
    <cellStyle name="60% - Accent4 23 2 3 2 3" xfId="25861" xr:uid="{03C35663-8044-4CC8-9727-AEE1D71ECD94}"/>
    <cellStyle name="60% - Accent4 23 2 3 3" xfId="12376" xr:uid="{944C94B3-8B00-4D3E-A187-5ADAA4E0F9B5}"/>
    <cellStyle name="60% - Accent4 23 2 3 3 2" xfId="30201" xr:uid="{2EE72C4E-7DCB-403A-8F34-6CC6EFC15642}"/>
    <cellStyle name="60% - Accent4 23 2 3 4" xfId="21701" xr:uid="{C5CFC25D-5932-4976-851E-FFCE2E2B57E4}"/>
    <cellStyle name="60% - Accent4 23 2 4" xfId="5873" xr:uid="{A22B463A-96C0-46A1-B660-162E5263461B}"/>
    <cellStyle name="60% - Accent4 23 2 4 2" xfId="14456" xr:uid="{6E0E01D9-B59A-4002-BACD-ABF88D1C7FF5}"/>
    <cellStyle name="60% - Accent4 23 2 4 2 2" xfId="32281" xr:uid="{25C1E9C2-2D78-47CB-8D89-A84EF132E84D}"/>
    <cellStyle name="60% - Accent4 23 2 4 3" xfId="23781" xr:uid="{8A3B5666-8C25-46E5-A98C-D182BC543AC8}"/>
    <cellStyle name="60% - Accent4 23 2 5" xfId="10296" xr:uid="{DF097B81-03B7-48B1-A655-1323687408E7}"/>
    <cellStyle name="60% - Accent4 23 2 5 2" xfId="28121" xr:uid="{F34C0BEA-42AE-4F31-866A-939DDF4EBC3F}"/>
    <cellStyle name="60% - Accent4 23 2 6" xfId="19621" xr:uid="{6B55E31F-8F17-4B4F-858C-0BD0B75B65D3}"/>
    <cellStyle name="60% - Accent4 23 3" xfId="2213" xr:uid="{257F794D-885E-4E8C-A443-3CFD5CE196B7}"/>
    <cellStyle name="60% - Accent4 23 3 2" xfId="4293" xr:uid="{44CAD90B-DE30-4115-91AA-E1D9FBEBC089}"/>
    <cellStyle name="60% - Accent4 23 3 2 2" xfId="8453" xr:uid="{AC8D6BF5-35E9-4530-BF79-150801ACD480}"/>
    <cellStyle name="60% - Accent4 23 3 2 2 2" xfId="17036" xr:uid="{6123A31F-2BCA-44F0-9244-328BBF101B77}"/>
    <cellStyle name="60% - Accent4 23 3 2 2 2 2" xfId="34861" xr:uid="{C6E4095D-C41D-4BFF-9CB9-C3DFD336DA34}"/>
    <cellStyle name="60% - Accent4 23 3 2 2 3" xfId="26361" xr:uid="{E9B89EA1-FB15-4F8F-B561-D01F033897D3}"/>
    <cellStyle name="60% - Accent4 23 3 2 3" xfId="12876" xr:uid="{D83B37F5-1B2E-4988-8443-B2ECA0AEA4DE}"/>
    <cellStyle name="60% - Accent4 23 3 2 3 2" xfId="30701" xr:uid="{EA5E76ED-C363-46DD-8FD3-9EC14CB8EFFF}"/>
    <cellStyle name="60% - Accent4 23 3 2 4" xfId="22201" xr:uid="{7C05A9C5-D77E-4041-9166-360C91F4632C}"/>
    <cellStyle name="60% - Accent4 23 3 3" xfId="6373" xr:uid="{42DB3DD9-6AE7-46B3-A5DE-E836857B33CE}"/>
    <cellStyle name="60% - Accent4 23 3 3 2" xfId="14956" xr:uid="{2855E3B2-03A7-40EC-8A72-44C64B61C5A5}"/>
    <cellStyle name="60% - Accent4 23 3 3 2 2" xfId="32781" xr:uid="{007BD55B-07A3-44EF-8F7F-793C6D848548}"/>
    <cellStyle name="60% - Accent4 23 3 3 3" xfId="24281" xr:uid="{B0638DF8-8226-4D2C-BBF3-0FCBF290FD78}"/>
    <cellStyle name="60% - Accent4 23 3 4" xfId="10796" xr:uid="{9B6C4250-2293-408B-81F1-FD4C64B75BDF}"/>
    <cellStyle name="60% - Accent4 23 3 4 2" xfId="28621" xr:uid="{5358C4CF-DDD2-49A2-82DC-DC7FCC224E47}"/>
    <cellStyle name="60% - Accent4 23 3 5" xfId="20121" xr:uid="{222C1C23-43D7-4243-8E61-C7DDE93DFE1A}"/>
    <cellStyle name="60% - Accent4 23 4" xfId="3313" xr:uid="{945453D0-EF47-488B-B4F3-462C30164911}"/>
    <cellStyle name="60% - Accent4 23 4 2" xfId="7473" xr:uid="{1E4E34DE-6B05-48AD-89A8-6CF701767CA9}"/>
    <cellStyle name="60% - Accent4 23 4 2 2" xfId="16056" xr:uid="{979DDAA1-5768-4C77-9930-E8ACCA851040}"/>
    <cellStyle name="60% - Accent4 23 4 2 2 2" xfId="33881" xr:uid="{58109E02-103F-47B3-9772-C89237B94CA6}"/>
    <cellStyle name="60% - Accent4 23 4 2 3" xfId="25381" xr:uid="{51DE2818-0829-4976-A4BA-1FBE1EAA1789}"/>
    <cellStyle name="60% - Accent4 23 4 3" xfId="11896" xr:uid="{2EAF2C41-5A68-45AF-A153-2626748B6FAC}"/>
    <cellStyle name="60% - Accent4 23 4 3 2" xfId="29721" xr:uid="{510E049C-CC80-4ECB-BF79-372D62020AD1}"/>
    <cellStyle name="60% - Accent4 23 4 4" xfId="21221" xr:uid="{0C8449CD-6678-49B0-BC2E-8F20635BFE1F}"/>
    <cellStyle name="60% - Accent4 23 5" xfId="5393" xr:uid="{A9D0730A-4279-4D66-89B6-B5B2E75ACD2F}"/>
    <cellStyle name="60% - Accent4 23 5 2" xfId="13976" xr:uid="{1979B232-04E7-4EFA-98C4-9E351CA62CEA}"/>
    <cellStyle name="60% - Accent4 23 5 2 2" xfId="31801" xr:uid="{636A5226-8C81-4BF3-A4B9-9579F70B5C69}"/>
    <cellStyle name="60% - Accent4 23 5 3" xfId="23301" xr:uid="{6A6C8168-0D8E-4847-BA54-02921BC869DE}"/>
    <cellStyle name="60% - Accent4 23 6" xfId="9816" xr:uid="{0E23B6D7-2C72-4B25-B66A-1D4167E80DF7}"/>
    <cellStyle name="60% - Accent4 23 6 2" xfId="27641" xr:uid="{CB0F96CB-CBB5-46BB-9359-4F707AFB7C35}"/>
    <cellStyle name="60% - Accent4 23 7" xfId="19141" xr:uid="{48C9D3AC-D7F7-453C-9F28-10635B44D48B}"/>
    <cellStyle name="60% - Accent4 230" xfId="38742" xr:uid="{495B1A93-D07A-45CB-A7FE-79CB38F37507}"/>
    <cellStyle name="60% - Accent4 231" xfId="38762" xr:uid="{AD969DBD-6DDA-447A-85DF-4C44A895B266}"/>
    <cellStyle name="60% - Accent4 232" xfId="38782" xr:uid="{70F31ED7-FAA7-4A42-83AC-B71400B12A9D}"/>
    <cellStyle name="60% - Accent4 233" xfId="38802" xr:uid="{01C3063C-6939-428B-9F21-0B7819BD99F1}"/>
    <cellStyle name="60% - Accent4 234" xfId="38822" xr:uid="{20EC7651-321F-4139-A79F-6ECBC517A49E}"/>
    <cellStyle name="60% - Accent4 235" xfId="38842" xr:uid="{A018F932-2828-4049-8486-10C004F44471}"/>
    <cellStyle name="60% - Accent4 236" xfId="38862" xr:uid="{EA864A26-94B9-4485-B0A9-E17BC77FB283}"/>
    <cellStyle name="60% - Accent4 237" xfId="38882" xr:uid="{259BEC4E-F56F-497A-BB31-589C3D5EF5CC}"/>
    <cellStyle name="60% - Accent4 238" xfId="38902" xr:uid="{43674A21-1BAB-40E6-850D-1638DC4D3EA6}"/>
    <cellStyle name="60% - Accent4 239" xfId="38922" xr:uid="{8DD3749E-3B6E-4C5A-97D9-CBBA0277AD49}"/>
    <cellStyle name="60% - Accent4 24" xfId="1733" xr:uid="{3AFBFF63-9DAA-406E-9FA8-C2C9664EE9BE}"/>
    <cellStyle name="60% - Accent4 24 2" xfId="2713" xr:uid="{6B1D81FD-75C1-4A1C-A490-9B7AACC930C0}"/>
    <cellStyle name="60% - Accent4 24 2 2" xfId="4793" xr:uid="{20294F0C-FF0F-4E42-9F00-DE421D9BAC67}"/>
    <cellStyle name="60% - Accent4 24 2 2 2" xfId="8953" xr:uid="{92291709-E055-4E12-B3A6-DCF06854D108}"/>
    <cellStyle name="60% - Accent4 24 2 2 2 2" xfId="17536" xr:uid="{7F065ACD-A3F8-4831-AD2A-53FB5C2957A0}"/>
    <cellStyle name="60% - Accent4 24 2 2 2 2 2" xfId="35361" xr:uid="{9D611FCE-01C8-472B-8DA9-29976B77599F}"/>
    <cellStyle name="60% - Accent4 24 2 2 2 3" xfId="26861" xr:uid="{F61CA448-8D19-4C9D-95FB-366CA0FCA635}"/>
    <cellStyle name="60% - Accent4 24 2 2 3" xfId="13376" xr:uid="{9EA8003E-267D-4C15-9799-B1874F278654}"/>
    <cellStyle name="60% - Accent4 24 2 2 3 2" xfId="31201" xr:uid="{9E53D686-D737-4936-99A1-DE06D7B6958D}"/>
    <cellStyle name="60% - Accent4 24 2 2 4" xfId="22701" xr:uid="{2461C6AC-5327-4622-B03D-338778AE699B}"/>
    <cellStyle name="60% - Accent4 24 2 3" xfId="6873" xr:uid="{A657040B-3E4E-453F-BD7C-F1136E7086EF}"/>
    <cellStyle name="60% - Accent4 24 2 3 2" xfId="15456" xr:uid="{C6F67F36-D663-4F7D-8CF2-7600C22E7E0B}"/>
    <cellStyle name="60% - Accent4 24 2 3 2 2" xfId="33281" xr:uid="{08D17153-93EC-47E6-88F3-65F4BFDCD7E6}"/>
    <cellStyle name="60% - Accent4 24 2 3 3" xfId="24781" xr:uid="{10176757-7E17-4547-9CAF-0377665E4CD6}"/>
    <cellStyle name="60% - Accent4 24 2 4" xfId="11296" xr:uid="{69878B7D-46FC-4E1F-884A-65FD34D09653}"/>
    <cellStyle name="60% - Accent4 24 2 4 2" xfId="29121" xr:uid="{63D01BA5-6714-43F1-A3AF-1F18D022A95B}"/>
    <cellStyle name="60% - Accent4 24 2 5" xfId="20621" xr:uid="{7B669FC7-6A6D-4A50-8CA5-5C506EB38566}"/>
    <cellStyle name="60% - Accent4 24 3" xfId="3813" xr:uid="{64454403-5C86-4106-83FD-529B251E1C6F}"/>
    <cellStyle name="60% - Accent4 24 3 2" xfId="7973" xr:uid="{52B69573-7335-46E6-A743-BCBBB945AF2F}"/>
    <cellStyle name="60% - Accent4 24 3 2 2" xfId="16556" xr:uid="{3D73EEF1-767D-4346-AEFE-982FD0BB26AD}"/>
    <cellStyle name="60% - Accent4 24 3 2 2 2" xfId="34381" xr:uid="{8D4182DE-7F95-468A-87F6-E3E1D9441D93}"/>
    <cellStyle name="60% - Accent4 24 3 2 3" xfId="25881" xr:uid="{9F5C7C0B-74FC-4455-88B0-E597FAAF7F84}"/>
    <cellStyle name="60% - Accent4 24 3 3" xfId="12396" xr:uid="{5B73DB70-4B12-4BB1-A581-8DE481C83ADC}"/>
    <cellStyle name="60% - Accent4 24 3 3 2" xfId="30221" xr:uid="{E896AF44-9463-40E5-9F20-3FFC7EEAE541}"/>
    <cellStyle name="60% - Accent4 24 3 4" xfId="21721" xr:uid="{AD5F3F86-8CC5-4A57-B102-2B0C84BABF40}"/>
    <cellStyle name="60% - Accent4 24 4" xfId="5893" xr:uid="{96527988-1A8D-4A77-AE26-4B39C5F52BF8}"/>
    <cellStyle name="60% - Accent4 24 4 2" xfId="14476" xr:uid="{19D8730F-1873-4F9C-8288-0ED6623A59C1}"/>
    <cellStyle name="60% - Accent4 24 4 2 2" xfId="32301" xr:uid="{36D015FA-A421-4C17-A513-6C25B84EB407}"/>
    <cellStyle name="60% - Accent4 24 4 3" xfId="23801" xr:uid="{82B7BBC3-3F9E-4269-8900-5E92672159F2}"/>
    <cellStyle name="60% - Accent4 24 5" xfId="10316" xr:uid="{AD4D9BC1-EDB1-4A21-B2D4-AB6B7BEFF0E4}"/>
    <cellStyle name="60% - Accent4 24 5 2" xfId="28141" xr:uid="{5184A777-2370-4FDC-BDBE-560552512D3F}"/>
    <cellStyle name="60% - Accent4 24 6" xfId="19641" xr:uid="{0BD4E9AC-D994-40A4-B32F-A883F86BCB1A}"/>
    <cellStyle name="60% - Accent4 240" xfId="38942" xr:uid="{23F9527A-FA57-42DA-B446-87DDB7C1760C}"/>
    <cellStyle name="60% - Accent4 241" xfId="38962" xr:uid="{24CEB8A1-DEA8-452E-A2A1-C76C20A159BB}"/>
    <cellStyle name="60% - Accent4 242" xfId="38982" xr:uid="{5050883D-AC50-4C30-9343-DB21A960AC3F}"/>
    <cellStyle name="60% - Accent4 243" xfId="39002" xr:uid="{B3F590D0-4452-403A-A887-B6FF55832387}"/>
    <cellStyle name="60% - Accent4 244" xfId="39022" xr:uid="{564A628C-19AF-4174-9349-275C12530E5F}"/>
    <cellStyle name="60% - Accent4 245" xfId="39042" xr:uid="{355156B1-5D72-4334-96D1-CC26BBE436A6}"/>
    <cellStyle name="60% - Accent4 246" xfId="39062" xr:uid="{8A55C00F-591E-4A5E-8E54-F0DD4C56D713}"/>
    <cellStyle name="60% - Accent4 247" xfId="39082" xr:uid="{4F22FF3C-455D-46D2-B973-9BD8751E5969}"/>
    <cellStyle name="60% - Accent4 248" xfId="39102" xr:uid="{B764E734-1582-4BA8-A0D7-1FB8420DE3C4}"/>
    <cellStyle name="60% - Accent4 249" xfId="39122" xr:uid="{3D271890-0F60-4AFB-86D3-403ABAE0F2A4}"/>
    <cellStyle name="60% - Accent4 25" xfId="2733" xr:uid="{52AFCD66-2376-4700-AB6C-0E7B07796C0F}"/>
    <cellStyle name="60% - Accent4 25 2" xfId="4813" xr:uid="{D09570AA-38EA-4EE6-A625-B6872476E2F1}"/>
    <cellStyle name="60% - Accent4 25 2 2" xfId="8973" xr:uid="{89601B26-8B4B-441A-A7BF-D8C0CCF10DE2}"/>
    <cellStyle name="60% - Accent4 25 2 2 2" xfId="17556" xr:uid="{20EF9A6E-EA92-43FA-A82A-4FB5BABA16BD}"/>
    <cellStyle name="60% - Accent4 25 2 2 2 2" xfId="35381" xr:uid="{E0BEB607-D268-45DB-8FC6-8968716E1E0F}"/>
    <cellStyle name="60% - Accent4 25 2 2 3" xfId="26881" xr:uid="{CD1CC375-E00E-4898-BF5B-A792AA6093D2}"/>
    <cellStyle name="60% - Accent4 25 2 3" xfId="13396" xr:uid="{096D8452-BC99-4803-AB94-478BF5F68AC0}"/>
    <cellStyle name="60% - Accent4 25 2 3 2" xfId="31221" xr:uid="{94C53859-6670-4471-BF91-7E29F375C698}"/>
    <cellStyle name="60% - Accent4 25 2 4" xfId="22721" xr:uid="{598E3407-EFB3-427D-8D94-948B2F1D6A4A}"/>
    <cellStyle name="60% - Accent4 25 3" xfId="6893" xr:uid="{36FA10F1-DDA8-4C31-975A-EEF4C305BAF4}"/>
    <cellStyle name="60% - Accent4 25 3 2" xfId="15476" xr:uid="{34D5AB31-54A3-4322-A237-360F8E15D732}"/>
    <cellStyle name="60% - Accent4 25 3 2 2" xfId="33301" xr:uid="{D777633F-5E6F-4AA0-AEFE-1DD783EA9B8A}"/>
    <cellStyle name="60% - Accent4 25 3 3" xfId="24801" xr:uid="{6602644C-E3CB-4D2C-8CCD-A98650C1E183}"/>
    <cellStyle name="60% - Accent4 25 4" xfId="11316" xr:uid="{406D537F-2AB3-4AF5-9327-66C8193388FB}"/>
    <cellStyle name="60% - Accent4 25 4 2" xfId="29141" xr:uid="{894D0B73-D59A-4F60-9A30-B5ED70A29369}"/>
    <cellStyle name="60% - Accent4 25 5" xfId="20641" xr:uid="{847CC4F7-A46A-4CAD-82E3-CF1A75074764}"/>
    <cellStyle name="60% - Accent4 250" xfId="39142" xr:uid="{DC65A3E9-96FB-4DAD-9710-9560F9DAE8D2}"/>
    <cellStyle name="60% - Accent4 251" xfId="39162" xr:uid="{440D7187-C2FF-4E8D-84EB-3826F0EE2A88}"/>
    <cellStyle name="60% - Accent4 252" xfId="39182" xr:uid="{62308A9E-83A4-4296-A6EB-B80EA49EA88A}"/>
    <cellStyle name="60% - Accent4 253" xfId="39202" xr:uid="{7026FA58-C9A6-4C3C-9751-DF2D90BDC483}"/>
    <cellStyle name="60% - Accent4 254" xfId="39222" xr:uid="{60AE0BD1-68DF-4728-9E14-D535328487C8}"/>
    <cellStyle name="60% - Accent4 255" xfId="39242" xr:uid="{6BF62109-2229-4F66-A7AA-02ED495FC261}"/>
    <cellStyle name="60% - Accent4 256" xfId="39262" xr:uid="{790767AC-867D-4F40-9CE3-DF30911E2570}"/>
    <cellStyle name="60% - Accent4 257" xfId="39282" xr:uid="{FDADABB2-CBDA-486C-8B86-0C1424FA6AE2}"/>
    <cellStyle name="60% - Accent4 258" xfId="39302" xr:uid="{E75599A6-1936-4E64-8990-DD24674E89AE}"/>
    <cellStyle name="60% - Accent4 259" xfId="39322" xr:uid="{D9BF91F1-D201-4AA5-B732-8EC7AE6706DD}"/>
    <cellStyle name="60% - Accent4 26" xfId="2753" xr:uid="{E1825BC1-F951-45D8-BAF7-5A971A65AC6B}"/>
    <cellStyle name="60% - Accent4 26 2" xfId="4833" xr:uid="{D01AA59E-9DE5-4407-979F-E6D167A66E82}"/>
    <cellStyle name="60% - Accent4 26 2 2" xfId="8993" xr:uid="{9B65AF7B-79BF-4793-80FB-5527A065C343}"/>
    <cellStyle name="60% - Accent4 26 2 2 2" xfId="17576" xr:uid="{B8FB7605-EFBB-48C9-8AB3-C526A9EE148E}"/>
    <cellStyle name="60% - Accent4 26 2 2 2 2" xfId="35401" xr:uid="{E5F9F718-D287-42BC-B05A-90D7CB411033}"/>
    <cellStyle name="60% - Accent4 26 2 2 3" xfId="26901" xr:uid="{8F2AA374-E59F-4CF7-9A91-9978FFAE1B12}"/>
    <cellStyle name="60% - Accent4 26 2 3" xfId="13416" xr:uid="{F1C107F2-6576-4091-B50E-E516B2125D33}"/>
    <cellStyle name="60% - Accent4 26 2 3 2" xfId="31241" xr:uid="{9CCDDEFD-EEAD-4D60-A3A3-C10380E4E425}"/>
    <cellStyle name="60% - Accent4 26 2 4" xfId="22741" xr:uid="{8D7F6F04-CB54-440D-A09E-8AFD15264AC6}"/>
    <cellStyle name="60% - Accent4 26 3" xfId="6913" xr:uid="{24D65897-9BD8-409A-9F09-938D086CB084}"/>
    <cellStyle name="60% - Accent4 26 3 2" xfId="15496" xr:uid="{F860D8C8-83A4-4322-98F0-C40C5B982649}"/>
    <cellStyle name="60% - Accent4 26 3 2 2" xfId="33321" xr:uid="{3241F095-EF0E-4187-B3E6-A72514C3CC8F}"/>
    <cellStyle name="60% - Accent4 26 3 3" xfId="24821" xr:uid="{0D671A21-0C58-4FB6-B5D7-E91E10480A4F}"/>
    <cellStyle name="60% - Accent4 26 4" xfId="11336" xr:uid="{074C524D-7251-406F-B343-3581BE061B6F}"/>
    <cellStyle name="60% - Accent4 26 4 2" xfId="29161" xr:uid="{19F359B7-EA6F-4F48-8392-99529944DB32}"/>
    <cellStyle name="60% - Accent4 26 5" xfId="20661" xr:uid="{2BF3CB92-0558-43C7-A896-02F7EF52C077}"/>
    <cellStyle name="60% - Accent4 260" xfId="39342" xr:uid="{E5EB8A6F-99EE-4A52-93CE-1109DA413B22}"/>
    <cellStyle name="60% - Accent4 261" xfId="39362" xr:uid="{FC6CEB38-4938-4298-A623-59997AD72C94}"/>
    <cellStyle name="60% - Accent4 262" xfId="39382" xr:uid="{0CC9B239-CBCF-436B-A9F7-AEC2856D3D89}"/>
    <cellStyle name="60% - Accent4 263" xfId="39402" xr:uid="{867D1B04-6C9A-48D0-B45E-FCAC143DEA40}"/>
    <cellStyle name="60% - Accent4 264" xfId="39422" xr:uid="{9647555F-FF0E-4874-90DC-039FDF311B5E}"/>
    <cellStyle name="60% - Accent4 265" xfId="39442" xr:uid="{CB1928A6-30F6-4AA6-A7E5-0E33F3065BDD}"/>
    <cellStyle name="60% - Accent4 266" xfId="39462" xr:uid="{B3939C1C-FFCD-497D-B1AD-350A5759093B}"/>
    <cellStyle name="60% - Accent4 267" xfId="39482" xr:uid="{DC2DA54B-48AC-4478-ACC8-D98CB173E473}"/>
    <cellStyle name="60% - Accent4 268" xfId="39502" xr:uid="{D8BDE83A-7060-4534-B626-D991FE4DCC4C}"/>
    <cellStyle name="60% - Accent4 269" xfId="39522" xr:uid="{C7590F36-8368-4932-B011-40C3B61F96CD}"/>
    <cellStyle name="60% - Accent4 27" xfId="2773" xr:uid="{1EF336C3-46B4-45A3-BBB4-CC3B1CCE40D6}"/>
    <cellStyle name="60% - Accent4 27 2" xfId="4853" xr:uid="{D36E51D1-75ED-434E-900C-CF65B4C5FF30}"/>
    <cellStyle name="60% - Accent4 27 2 2" xfId="9013" xr:uid="{12F6DFBD-9796-47F7-B906-70B2AF2B05E3}"/>
    <cellStyle name="60% - Accent4 27 2 2 2" xfId="17596" xr:uid="{870FFEC7-7FD7-45DA-800E-EA28158A57A2}"/>
    <cellStyle name="60% - Accent4 27 2 2 2 2" xfId="35421" xr:uid="{EA64AEDB-3DEE-4641-ABB9-FBAFFF20A7D1}"/>
    <cellStyle name="60% - Accent4 27 2 2 3" xfId="26921" xr:uid="{4CDF6FEE-FC5A-4AEB-9786-8F0E6D8E2AFA}"/>
    <cellStyle name="60% - Accent4 27 2 3" xfId="13436" xr:uid="{C50F3816-E5C1-4F5F-9673-37C6ED8E8940}"/>
    <cellStyle name="60% - Accent4 27 2 3 2" xfId="31261" xr:uid="{CD82B229-18A7-432E-8391-48EC7FD5495F}"/>
    <cellStyle name="60% - Accent4 27 2 4" xfId="22761" xr:uid="{F746D338-DD9A-41DE-9EFB-6058E94BF1F9}"/>
    <cellStyle name="60% - Accent4 27 3" xfId="6933" xr:uid="{0797DDFF-1351-48A2-A6A0-48A8AF415292}"/>
    <cellStyle name="60% - Accent4 27 3 2" xfId="15516" xr:uid="{E2571F1C-2AF1-4C5C-9BAD-9293B65D8ACB}"/>
    <cellStyle name="60% - Accent4 27 3 2 2" xfId="33341" xr:uid="{959D7332-38DC-402F-AADE-1635FFEEF677}"/>
    <cellStyle name="60% - Accent4 27 3 3" xfId="24841" xr:uid="{8C44581B-D42C-44D2-8B99-23C5A75B8B6B}"/>
    <cellStyle name="60% - Accent4 27 4" xfId="11356" xr:uid="{075A5D35-A4D6-423B-9E5F-EBAA9CE68C74}"/>
    <cellStyle name="60% - Accent4 27 4 2" xfId="29181" xr:uid="{918BCBCA-5E21-47F2-B230-2B85D94E567B}"/>
    <cellStyle name="60% - Accent4 27 5" xfId="20681" xr:uid="{315EF287-38B6-4315-BBCF-364BD0B5F38F}"/>
    <cellStyle name="60% - Accent4 270" xfId="39542" xr:uid="{9A1E8A9D-55AA-4094-90AD-E698226325A8}"/>
    <cellStyle name="60% - Accent4 271" xfId="39562" xr:uid="{28C658A5-CE4E-44DB-80F2-2FD261E85739}"/>
    <cellStyle name="60% - Accent4 272" xfId="39582" xr:uid="{E4E7F776-611A-4A07-8CF5-7B26B2D41805}"/>
    <cellStyle name="60% - Accent4 273" xfId="39602" xr:uid="{F46A7906-7460-44D3-B3A7-26A4340282EB}"/>
    <cellStyle name="60% - Accent4 274" xfId="39622" xr:uid="{58FFAFDC-E2E5-4C90-8ADD-CE4C3FE7DCAA}"/>
    <cellStyle name="60% - Accent4 275" xfId="39642" xr:uid="{BC7F20B9-1DF6-4EB6-8934-79A0FCF103F0}"/>
    <cellStyle name="60% - Accent4 276" xfId="39662" xr:uid="{AB9ECC87-AAC2-4079-9BAD-59D0EDD59003}"/>
    <cellStyle name="60% - Accent4 277" xfId="39682" xr:uid="{716D11AC-C87C-4D8A-BC97-384D5F7EEC6B}"/>
    <cellStyle name="60% - Accent4 278" xfId="39702" xr:uid="{11820550-AEAF-4830-8070-00CFBBF3E29D}"/>
    <cellStyle name="60% - Accent4 279" xfId="39722" xr:uid="{77BF218E-0FE6-457B-A0B9-E60BCB916211}"/>
    <cellStyle name="60% - Accent4 28" xfId="2793" xr:uid="{77476C59-62F7-472E-A22D-5BB551DA5117}"/>
    <cellStyle name="60% - Accent4 28 2" xfId="4873" xr:uid="{1FECF07E-DF40-48D0-B3DB-FED4878E2DA0}"/>
    <cellStyle name="60% - Accent4 28 2 2" xfId="9033" xr:uid="{A139CAA9-5807-4154-9656-244834DF3256}"/>
    <cellStyle name="60% - Accent4 28 2 2 2" xfId="17616" xr:uid="{832349FF-8D3C-4986-9A95-B69F2469AC4E}"/>
    <cellStyle name="60% - Accent4 28 2 2 2 2" xfId="35441" xr:uid="{B0433460-545F-47A3-A88D-B972D23A840B}"/>
    <cellStyle name="60% - Accent4 28 2 2 3" xfId="26941" xr:uid="{0955F14E-88C8-4CAA-B37E-D6B6F704649D}"/>
    <cellStyle name="60% - Accent4 28 2 3" xfId="13456" xr:uid="{92BCF334-71FC-43CE-9FE6-A993066EB291}"/>
    <cellStyle name="60% - Accent4 28 2 3 2" xfId="31281" xr:uid="{7DC42EF2-98C1-4855-A3FF-F0AE78748A2F}"/>
    <cellStyle name="60% - Accent4 28 2 4" xfId="22781" xr:uid="{53080F95-32D4-4476-91F7-0B4EB26B6A87}"/>
    <cellStyle name="60% - Accent4 28 3" xfId="6953" xr:uid="{8C6B4B12-B995-4465-8A4D-566928964A8B}"/>
    <cellStyle name="60% - Accent4 28 3 2" xfId="15536" xr:uid="{095DF697-58DE-40EB-A860-9CA3EA81628C}"/>
    <cellStyle name="60% - Accent4 28 3 2 2" xfId="33361" xr:uid="{BCC579C2-9D46-4622-B11F-88C4A08FC210}"/>
    <cellStyle name="60% - Accent4 28 3 3" xfId="24861" xr:uid="{2DEA8110-CE1E-4A16-AAD0-85E05A52D080}"/>
    <cellStyle name="60% - Accent4 28 4" xfId="11376" xr:uid="{A7CFF41F-2298-4CF5-8263-BD1EB7FCD257}"/>
    <cellStyle name="60% - Accent4 28 4 2" xfId="29201" xr:uid="{69DBB1CA-42C5-4B3A-8547-FC66A780EFD1}"/>
    <cellStyle name="60% - Accent4 28 5" xfId="20701" xr:uid="{75B9E795-D0DE-4780-9E6E-5249B9250805}"/>
    <cellStyle name="60% - Accent4 280" xfId="39742" xr:uid="{D02446DA-F4E7-4956-B702-161AB3293909}"/>
    <cellStyle name="60% - Accent4 281" xfId="39762" xr:uid="{4B59EBA2-7D8F-4D63-8283-57A1F3A01645}"/>
    <cellStyle name="60% - Accent4 282" xfId="39782" xr:uid="{8F824519-B4A9-44BF-8A3D-922EC0E28C3F}"/>
    <cellStyle name="60% - Accent4 283" xfId="39802" xr:uid="{FFE854F2-C756-4F70-8042-7C83F48EB212}"/>
    <cellStyle name="60% - Accent4 284" xfId="39822" xr:uid="{8ACD7010-DA6D-4F7E-A329-9BD47A96E253}"/>
    <cellStyle name="60% - Accent4 285" xfId="39842" xr:uid="{E8D16C45-F3BC-4D22-940E-6EE8D38B303C}"/>
    <cellStyle name="60% - Accent4 286" xfId="39862" xr:uid="{079FE3A5-14B6-4C63-81A7-AB895BC5B36E}"/>
    <cellStyle name="60% - Accent4 287" xfId="39882" xr:uid="{1B52BB5F-BCD8-4903-A8C0-D400C6C93857}"/>
    <cellStyle name="60% - Accent4 288" xfId="39902" xr:uid="{2DF2556F-5B18-4FAF-923D-8BD7663358B0}"/>
    <cellStyle name="60% - Accent4 289" xfId="39922" xr:uid="{E4678606-06C0-4D04-8D6E-2ADA7A886F5E}"/>
    <cellStyle name="60% - Accent4 29" xfId="2813" xr:uid="{F230FBAA-6AB4-4B6D-8788-5F0B952B3B15}"/>
    <cellStyle name="60% - Accent4 29 2" xfId="4893" xr:uid="{38004369-86A0-46D2-8181-70FF445CDC1F}"/>
    <cellStyle name="60% - Accent4 29 2 2" xfId="9053" xr:uid="{EB53B806-F6ED-4781-A71B-41658092D262}"/>
    <cellStyle name="60% - Accent4 29 2 2 2" xfId="17636" xr:uid="{7F0360E6-AC6B-488E-869E-0FE9DF2359F4}"/>
    <cellStyle name="60% - Accent4 29 2 2 2 2" xfId="35461" xr:uid="{DA7102C4-5163-4F00-8C7E-99D9EA830023}"/>
    <cellStyle name="60% - Accent4 29 2 2 3" xfId="26961" xr:uid="{BE8181DF-3C14-47E8-B01C-B07B7E2B644F}"/>
    <cellStyle name="60% - Accent4 29 2 3" xfId="13476" xr:uid="{5B4405A0-7282-4A79-B5F7-3FD2BC4796E7}"/>
    <cellStyle name="60% - Accent4 29 2 3 2" xfId="31301" xr:uid="{F2551515-04AC-4487-9B9C-324D92391C5D}"/>
    <cellStyle name="60% - Accent4 29 2 4" xfId="22801" xr:uid="{8DBEA3BF-E5A9-488E-8798-15A7B5984853}"/>
    <cellStyle name="60% - Accent4 29 3" xfId="6973" xr:uid="{E2958CC7-6D12-4D9C-A421-5F18DAA0DF28}"/>
    <cellStyle name="60% - Accent4 29 3 2" xfId="15556" xr:uid="{7237F5E2-87F6-4C9C-8A71-7CDFF4BFAA0F}"/>
    <cellStyle name="60% - Accent4 29 3 2 2" xfId="33381" xr:uid="{AA22DD5C-9E2F-4915-BBBD-41390C8A91AE}"/>
    <cellStyle name="60% - Accent4 29 3 3" xfId="24881" xr:uid="{B98DA2B3-F59F-4D9F-A321-92BE05248A86}"/>
    <cellStyle name="60% - Accent4 29 4" xfId="11396" xr:uid="{B39D52E6-8611-4972-B3F1-0B8C0D91D72E}"/>
    <cellStyle name="60% - Accent4 29 4 2" xfId="29221" xr:uid="{B6176C51-6719-4E18-9193-C716B9D006E5}"/>
    <cellStyle name="60% - Accent4 29 5" xfId="20721" xr:uid="{9EBF14CC-9911-41D5-A084-758365D4E5C5}"/>
    <cellStyle name="60% - Accent4 290" xfId="39942" xr:uid="{5AEAA852-BEF3-4DA0-95E4-9F3D98863D02}"/>
    <cellStyle name="60% - Accent4 291" xfId="39962" xr:uid="{1B34F3DB-0745-4576-9BD1-A8A57D2489F8}"/>
    <cellStyle name="60% - Accent4 292" xfId="39982" xr:uid="{079D617F-B4DC-4A80-88FE-B925DB2E0B5D}"/>
    <cellStyle name="60% - Accent4 293" xfId="40002" xr:uid="{B0FEB48B-EB0B-4027-91C6-9AB5CDD9C851}"/>
    <cellStyle name="60% - Accent4 294" xfId="40022" xr:uid="{ED61D84D-4753-4024-8A90-E9CDB00A9DCF}"/>
    <cellStyle name="60% - Accent4 295" xfId="40042" xr:uid="{C43A9F21-1822-4213-8B06-190A1311F0B2}"/>
    <cellStyle name="60% - Accent4 296" xfId="40062" xr:uid="{FFEB84D4-D923-4B35-97E0-E48DE693573F}"/>
    <cellStyle name="60% - Accent4 297" xfId="40082" xr:uid="{B8BB7B6C-0E25-4E75-8E63-6209A46B29A7}"/>
    <cellStyle name="60% - Accent4 298" xfId="40102" xr:uid="{740105C5-FA47-421C-811C-F39FC04A7619}"/>
    <cellStyle name="60% - Accent4 299" xfId="40122" xr:uid="{0E0E68FB-7574-42C2-A142-0CDF755FF5EC}"/>
    <cellStyle name="60% - Accent4 3" xfId="175" xr:uid="{00000000-0005-0000-0000-00003E000000}"/>
    <cellStyle name="60% - Accent4 3 2" xfId="478" xr:uid="{8A285AA2-DC5C-4BB8-AD4C-2DFB91DFAB93}"/>
    <cellStyle name="60% - Accent4 3 2 2" xfId="1208" xr:uid="{52F61B96-9C15-42C6-A4D8-06017283351A}"/>
    <cellStyle name="60% - Accent4 3 2 2 2" xfId="2313" xr:uid="{BD73836B-61C7-4CF7-AB80-6F53032332B1}"/>
    <cellStyle name="60% - Accent4 3 2 2 2 2" xfId="4393" xr:uid="{0A454308-A16C-4087-B45D-4843109B09CA}"/>
    <cellStyle name="60% - Accent4 3 2 2 2 2 2" xfId="8553" xr:uid="{B6B8B72C-B6DD-4C77-89D8-E31C7FD9CF09}"/>
    <cellStyle name="60% - Accent4 3 2 2 2 2 2 2" xfId="17136" xr:uid="{C3ADB32C-4609-4F96-BF40-236603055652}"/>
    <cellStyle name="60% - Accent4 3 2 2 2 2 2 2 2" xfId="34961" xr:uid="{FE7C6DFF-5C92-428C-BD81-94C652BAF6CC}"/>
    <cellStyle name="60% - Accent4 3 2 2 2 2 2 3" xfId="26461" xr:uid="{0C20F9BA-3340-4E9B-9019-62EA0384BBB8}"/>
    <cellStyle name="60% - Accent4 3 2 2 2 2 3" xfId="12976" xr:uid="{A0EDBBBF-8723-482B-A595-C35F94FD5D43}"/>
    <cellStyle name="60% - Accent4 3 2 2 2 2 3 2" xfId="30801" xr:uid="{EAC6D876-E5AB-41C2-9F86-57C0B2209273}"/>
    <cellStyle name="60% - Accent4 3 2 2 2 2 4" xfId="22301" xr:uid="{97C3D67C-09B3-476D-AE31-4A27DC2BEC8B}"/>
    <cellStyle name="60% - Accent4 3 2 2 2 3" xfId="6473" xr:uid="{010F3226-022D-4D18-9DE0-254468D529A6}"/>
    <cellStyle name="60% - Accent4 3 2 2 2 3 2" xfId="15056" xr:uid="{59C5F7E3-5438-408C-ABFE-5273D0C90FF1}"/>
    <cellStyle name="60% - Accent4 3 2 2 2 3 2 2" xfId="32881" xr:uid="{68F7A1FB-5B83-4563-B851-F87985B07DE3}"/>
    <cellStyle name="60% - Accent4 3 2 2 2 3 3" xfId="24381" xr:uid="{62441D88-69D2-474F-9A12-300F49761D7B}"/>
    <cellStyle name="60% - Accent4 3 2 2 2 4" xfId="10896" xr:uid="{2D06FC00-C452-4339-A779-7CF94C526E01}"/>
    <cellStyle name="60% - Accent4 3 2 2 2 4 2" xfId="28721" xr:uid="{BACA77A9-1F31-45A1-B63C-8D07B9C14E10}"/>
    <cellStyle name="60% - Accent4 3 2 2 2 5" xfId="20221" xr:uid="{0F464532-AA8D-488E-A528-EB742AE2E6EF}"/>
    <cellStyle name="60% - Accent4 3 2 2 3" xfId="3413" xr:uid="{2931D3D8-EE5A-48EA-AD41-F66ED0334CC4}"/>
    <cellStyle name="60% - Accent4 3 2 2 3 2" xfId="7573" xr:uid="{C1ABF937-BAD0-4547-A006-05E2EF10B597}"/>
    <cellStyle name="60% - Accent4 3 2 2 3 2 2" xfId="16156" xr:uid="{27FB841E-2AC2-4A40-97FB-8808CEF54156}"/>
    <cellStyle name="60% - Accent4 3 2 2 3 2 2 2" xfId="33981" xr:uid="{6C912D81-2206-452C-A663-327EDC61C434}"/>
    <cellStyle name="60% - Accent4 3 2 2 3 2 3" xfId="25481" xr:uid="{5CCAD5DA-8C7A-4758-98A5-51B24144F95E}"/>
    <cellStyle name="60% - Accent4 3 2 2 3 3" xfId="11996" xr:uid="{6CA698F0-858D-47A4-8E97-81FF4B7522C9}"/>
    <cellStyle name="60% - Accent4 3 2 2 3 3 2" xfId="29821" xr:uid="{5394EA68-9214-4A3B-BEFB-91E2C48598B8}"/>
    <cellStyle name="60% - Accent4 3 2 2 3 4" xfId="21321" xr:uid="{1C51D033-18F1-4BD2-B6C1-54C00DF8E0C3}"/>
    <cellStyle name="60% - Accent4 3 2 2 4" xfId="5493" xr:uid="{BB7F23A5-963F-46AF-A4EA-D648DF4E5B40}"/>
    <cellStyle name="60% - Accent4 3 2 2 4 2" xfId="14076" xr:uid="{14208225-6041-465A-9A33-B88DD7F7399C}"/>
    <cellStyle name="60% - Accent4 3 2 2 4 2 2" xfId="31901" xr:uid="{D897780C-523E-4591-AFF0-9F1ADCE50B23}"/>
    <cellStyle name="60% - Accent4 3 2 2 4 3" xfId="23401" xr:uid="{37620A4E-2841-4C36-A549-048308CB6560}"/>
    <cellStyle name="60% - Accent4 3 2 2 5" xfId="9916" xr:uid="{4D9F5B1B-FB07-4BFC-AF63-4ABF5BC9200C}"/>
    <cellStyle name="60% - Accent4 3 2 2 5 2" xfId="27741" xr:uid="{CF0A77E1-97AC-4A85-A980-A4E4ADC2551C}"/>
    <cellStyle name="60% - Accent4 3 2 2 6" xfId="19241" xr:uid="{85FAC59E-6554-4091-8E00-C1FFC7BB8475}"/>
    <cellStyle name="60% - Accent4 3 2 3" xfId="1833" xr:uid="{C19F1EC2-D22A-40E2-BC87-60B1CC25C654}"/>
    <cellStyle name="60% - Accent4 3 2 3 2" xfId="3913" xr:uid="{E26F2A78-B1E8-461C-86C0-9568F15994E2}"/>
    <cellStyle name="60% - Accent4 3 2 3 2 2" xfId="8073" xr:uid="{8B0CC336-271B-4879-97AF-5C2534590100}"/>
    <cellStyle name="60% - Accent4 3 2 3 2 2 2" xfId="16656" xr:uid="{5D5239B1-2BF5-4FC8-9991-31FA3CE94F10}"/>
    <cellStyle name="60% - Accent4 3 2 3 2 2 2 2" xfId="34481" xr:uid="{BD0281BC-0F1F-488F-969C-0F184A954A2B}"/>
    <cellStyle name="60% - Accent4 3 2 3 2 2 3" xfId="25981" xr:uid="{32188189-AE03-4685-B2BC-5E83EAA304D8}"/>
    <cellStyle name="60% - Accent4 3 2 3 2 3" xfId="12496" xr:uid="{2A3D1EEE-6CE1-4AE7-BCC1-2CE63B132CD0}"/>
    <cellStyle name="60% - Accent4 3 2 3 2 3 2" xfId="30321" xr:uid="{E6E65B98-C802-4643-9AA6-936403B90AAF}"/>
    <cellStyle name="60% - Accent4 3 2 3 2 4" xfId="21821" xr:uid="{E9BEC733-62D5-495C-9D5E-9E0D9D855617}"/>
    <cellStyle name="60% - Accent4 3 2 3 3" xfId="5993" xr:uid="{8B6282A6-57AD-49B8-97AB-024697E5F3C3}"/>
    <cellStyle name="60% - Accent4 3 2 3 3 2" xfId="14576" xr:uid="{9172C986-4F30-42CA-84B1-9ACEC82BD562}"/>
    <cellStyle name="60% - Accent4 3 2 3 3 2 2" xfId="32401" xr:uid="{734E0FEF-7574-4826-AEBF-75888B2F2FFA}"/>
    <cellStyle name="60% - Accent4 3 2 3 3 3" xfId="23901" xr:uid="{300F5A7B-7E3F-43BA-BC8D-7901EB0C5C25}"/>
    <cellStyle name="60% - Accent4 3 2 3 4" xfId="10416" xr:uid="{8C704504-4622-497C-ABA4-BAE77AB20AF5}"/>
    <cellStyle name="60% - Accent4 3 2 3 4 2" xfId="28241" xr:uid="{6513AD21-A674-46D1-AA7C-CCB11D9E473A}"/>
    <cellStyle name="60% - Accent4 3 2 3 5" xfId="19741" xr:uid="{C9FEF066-FB26-408E-9112-5993198AA35C}"/>
    <cellStyle name="60% - Accent4 3 2 4" xfId="2933" xr:uid="{9476CC5D-9DFC-4121-A65E-EE1ABC65AB41}"/>
    <cellStyle name="60% - Accent4 3 2 4 2" xfId="7093" xr:uid="{79BC6914-89CB-4AD2-BEE9-4F4F12A26630}"/>
    <cellStyle name="60% - Accent4 3 2 4 2 2" xfId="15676" xr:uid="{592B2A64-76A9-4BC1-A20B-9BCA01315E05}"/>
    <cellStyle name="60% - Accent4 3 2 4 2 2 2" xfId="33501" xr:uid="{2337E573-949E-41BF-87DA-2DA2DDDA3E54}"/>
    <cellStyle name="60% - Accent4 3 2 4 2 3" xfId="25001" xr:uid="{31216C7F-8997-49D6-AAE7-16503A72D1A6}"/>
    <cellStyle name="60% - Accent4 3 2 4 3" xfId="11516" xr:uid="{F0070F50-2E37-45B1-A53C-294FFB73EB22}"/>
    <cellStyle name="60% - Accent4 3 2 4 3 2" xfId="29341" xr:uid="{C91EC020-ABA1-4C2B-84D1-56EA1C9CEAEC}"/>
    <cellStyle name="60% - Accent4 3 2 4 4" xfId="20841" xr:uid="{7BEA6A65-F915-46D8-A69D-F2AF32623761}"/>
    <cellStyle name="60% - Accent4 3 2 5" xfId="5013" xr:uid="{21FCAA6A-BE9D-4211-A8A2-A8FA82B64E47}"/>
    <cellStyle name="60% - Accent4 3 2 5 2" xfId="13596" xr:uid="{35B930BE-40CA-4899-AB35-D43CBD179813}"/>
    <cellStyle name="60% - Accent4 3 2 5 2 2" xfId="31421" xr:uid="{E33FFC6A-5872-421A-8954-FD6FA2F89B80}"/>
    <cellStyle name="60% - Accent4 3 2 5 3" xfId="22921" xr:uid="{EE759D12-55D0-440E-ACC8-9CB396AE363B}"/>
    <cellStyle name="60% - Accent4 3 2 6" xfId="9436" xr:uid="{3CBE7CAA-71C8-49B3-B9F6-151B2420CA87}"/>
    <cellStyle name="60% - Accent4 3 2 6 2" xfId="27261" xr:uid="{337D6EC6-51C4-4C1A-949A-3C43B27473C7}"/>
    <cellStyle name="60% - Accent4 3 2 7" xfId="18761" xr:uid="{C41D241D-2B65-46B6-A5AC-B97E1277E220}"/>
    <cellStyle name="60% - Accent4 3 3" xfId="1147" xr:uid="{A557AE0C-2F59-4DA2-AC6E-6E2A04B07CAC}"/>
    <cellStyle name="60% - Accent4 3 3 2" xfId="2253" xr:uid="{2902BD50-5546-42F9-A62C-19F92D28BBEC}"/>
    <cellStyle name="60% - Accent4 3 3 2 2" xfId="4333" xr:uid="{59F4F56D-FC16-4404-A8EC-3F9D40944225}"/>
    <cellStyle name="60% - Accent4 3 3 2 2 2" xfId="8493" xr:uid="{0A3BACF3-F437-4C89-873B-AF2292942B6C}"/>
    <cellStyle name="60% - Accent4 3 3 2 2 2 2" xfId="17076" xr:uid="{667ACEE7-3C52-4C8B-A7CC-B230AF52CF33}"/>
    <cellStyle name="60% - Accent4 3 3 2 2 2 2 2" xfId="34901" xr:uid="{F1B43FCD-1F36-4DEB-9C62-56ABC7EB3D5D}"/>
    <cellStyle name="60% - Accent4 3 3 2 2 2 3" xfId="26401" xr:uid="{CC7C6DB2-4620-4DF5-B573-45D8F232BEEF}"/>
    <cellStyle name="60% - Accent4 3 3 2 2 3" xfId="12916" xr:uid="{10962D22-DDD0-4E16-82D5-E9011EE3CEA0}"/>
    <cellStyle name="60% - Accent4 3 3 2 2 3 2" xfId="30741" xr:uid="{7FC2B5F3-0F45-484B-A576-E196D1362713}"/>
    <cellStyle name="60% - Accent4 3 3 2 2 4" xfId="22241" xr:uid="{2D46CACE-E96C-4709-AECD-91F90699EEF6}"/>
    <cellStyle name="60% - Accent4 3 3 2 3" xfId="6413" xr:uid="{07F9A09D-2472-413B-998B-43A8AAB487C5}"/>
    <cellStyle name="60% - Accent4 3 3 2 3 2" xfId="14996" xr:uid="{1B545068-7D71-4B7D-971F-01375DF5F3C4}"/>
    <cellStyle name="60% - Accent4 3 3 2 3 2 2" xfId="32821" xr:uid="{982F0F42-199E-4C4D-8B8D-777DCE3BA278}"/>
    <cellStyle name="60% - Accent4 3 3 2 3 3" xfId="24321" xr:uid="{26452A28-9FB8-463C-906F-525F90B89742}"/>
    <cellStyle name="60% - Accent4 3 3 2 4" xfId="10836" xr:uid="{9BBE3A57-40C6-4DAE-BA8F-AD38318F5414}"/>
    <cellStyle name="60% - Accent4 3 3 2 4 2" xfId="28661" xr:uid="{900763F8-7DE5-4E95-B9C9-D4F18EC8D4DD}"/>
    <cellStyle name="60% - Accent4 3 3 2 5" xfId="20161" xr:uid="{FE8917B8-1B56-4C85-8711-7D7F120DD33D}"/>
    <cellStyle name="60% - Accent4 3 3 3" xfId="3353" xr:uid="{2107AC92-880F-4C81-88A9-0D402C56F0E6}"/>
    <cellStyle name="60% - Accent4 3 3 3 2" xfId="7513" xr:uid="{2D45653F-664E-43B4-A3AD-A87CE9366364}"/>
    <cellStyle name="60% - Accent4 3 3 3 2 2" xfId="16096" xr:uid="{6B8A219F-812D-4987-948F-315CB5936782}"/>
    <cellStyle name="60% - Accent4 3 3 3 2 2 2" xfId="33921" xr:uid="{E90847B0-057B-4B4E-AF0B-CB4E5C7CB112}"/>
    <cellStyle name="60% - Accent4 3 3 3 2 3" xfId="25421" xr:uid="{D0321B63-6F72-4483-A06B-E3E558440450}"/>
    <cellStyle name="60% - Accent4 3 3 3 3" xfId="11936" xr:uid="{477C61FF-55F3-4AC6-8CED-D29E60700995}"/>
    <cellStyle name="60% - Accent4 3 3 3 3 2" xfId="29761" xr:uid="{F3C248D4-06F6-4B4C-8044-3C95DC25D7DA}"/>
    <cellStyle name="60% - Accent4 3 3 3 4" xfId="21261" xr:uid="{8518CFAD-9F68-4352-BA82-1F6E0468CFAC}"/>
    <cellStyle name="60% - Accent4 3 3 4" xfId="5433" xr:uid="{3137F8D1-3578-4EB0-8995-3240633D3B09}"/>
    <cellStyle name="60% - Accent4 3 3 4 2" xfId="14016" xr:uid="{37903B7C-5EC5-466C-BE10-CE787240C9EE}"/>
    <cellStyle name="60% - Accent4 3 3 4 2 2" xfId="31841" xr:uid="{E8EB30DB-71A9-4812-8814-2492741B999E}"/>
    <cellStyle name="60% - Accent4 3 3 4 3" xfId="23341" xr:uid="{EA2860B5-1D68-4B39-9AFF-DED3CC1743E8}"/>
    <cellStyle name="60% - Accent4 3 3 5" xfId="9856" xr:uid="{1BE72B96-50DB-4F67-B931-BA6763726649}"/>
    <cellStyle name="60% - Accent4 3 3 5 2" xfId="27681" xr:uid="{BADB6C76-4423-410C-ACFC-DAE124CDB4EB}"/>
    <cellStyle name="60% - Accent4 3 3 6" xfId="19181" xr:uid="{89385EB2-A6AD-4396-B50A-20B67F7E7121}"/>
    <cellStyle name="60% - Accent4 3 4" xfId="1773" xr:uid="{04F340D0-CCAB-42C2-BFB3-60FCE72EF71A}"/>
    <cellStyle name="60% - Accent4 3 4 2" xfId="3853" xr:uid="{362D43CD-11CA-46D0-A98A-B635FF76B700}"/>
    <cellStyle name="60% - Accent4 3 4 2 2" xfId="8013" xr:uid="{A6B1098B-3EF9-4115-AA7E-F673B8CF592A}"/>
    <cellStyle name="60% - Accent4 3 4 2 2 2" xfId="16596" xr:uid="{042D4851-396B-4FD4-B249-C92814EFCA08}"/>
    <cellStyle name="60% - Accent4 3 4 2 2 2 2" xfId="34421" xr:uid="{9C64EBAF-DEF2-4D30-804D-2AED1122345C}"/>
    <cellStyle name="60% - Accent4 3 4 2 2 3" xfId="25921" xr:uid="{AAC3CF04-5BF4-49A3-B275-1F99F3FAD159}"/>
    <cellStyle name="60% - Accent4 3 4 2 3" xfId="12436" xr:uid="{1F29FA87-2939-43BF-9C4D-06DC911AAC25}"/>
    <cellStyle name="60% - Accent4 3 4 2 3 2" xfId="30261" xr:uid="{FDE21B5E-3520-465E-A695-25ADF468ABC0}"/>
    <cellStyle name="60% - Accent4 3 4 2 4" xfId="21761" xr:uid="{A5BB36CB-4E2C-44B2-AF3B-C3F5C54D245D}"/>
    <cellStyle name="60% - Accent4 3 4 3" xfId="5933" xr:uid="{4FD08E65-33B9-4B82-B8A5-6D808619BD87}"/>
    <cellStyle name="60% - Accent4 3 4 3 2" xfId="14516" xr:uid="{45D82E21-20DC-4746-A118-C70E37DCCF4F}"/>
    <cellStyle name="60% - Accent4 3 4 3 2 2" xfId="32341" xr:uid="{D6F6A4EB-F473-4723-B699-2AD69F0CEFFA}"/>
    <cellStyle name="60% - Accent4 3 4 3 3" xfId="23841" xr:uid="{18C9EF57-5DB2-4B78-B445-98B3C9466241}"/>
    <cellStyle name="60% - Accent4 3 4 4" xfId="10356" xr:uid="{3332984B-35EA-4831-9285-718519A57612}"/>
    <cellStyle name="60% - Accent4 3 4 4 2" xfId="28181" xr:uid="{84751469-58A6-4664-906E-2ED70DB3573E}"/>
    <cellStyle name="60% - Accent4 3 4 5" xfId="19681" xr:uid="{8FAE78AD-BE6F-4DD4-8DC8-C04EAFDB3F55}"/>
    <cellStyle name="60% - Accent4 3 5" xfId="2873" xr:uid="{669E215A-DF16-4E28-ABE7-39B2C3B9D936}"/>
    <cellStyle name="60% - Accent4 3 5 2" xfId="7033" xr:uid="{416FC05D-6569-4794-A5C3-84BB8FE2B746}"/>
    <cellStyle name="60% - Accent4 3 5 2 2" xfId="15616" xr:uid="{3BAD225F-2ACD-418E-A6DA-A3EABECEEA15}"/>
    <cellStyle name="60% - Accent4 3 5 2 2 2" xfId="33441" xr:uid="{C872EE16-1AD5-467B-A7AE-ABCB45F65B84}"/>
    <cellStyle name="60% - Accent4 3 5 2 3" xfId="24941" xr:uid="{F6DC357B-564D-48DC-A708-A1AC13F09792}"/>
    <cellStyle name="60% - Accent4 3 5 3" xfId="11456" xr:uid="{AF16CE33-787A-4C18-93A7-9B0A628818AB}"/>
    <cellStyle name="60% - Accent4 3 5 3 2" xfId="29281" xr:uid="{6A9194E0-7958-4734-96A8-A456542C1D57}"/>
    <cellStyle name="60% - Accent4 3 5 4" xfId="20781" xr:uid="{7C729E66-1903-49AF-85F2-EB14F592D842}"/>
    <cellStyle name="60% - Accent4 3 6" xfId="4953" xr:uid="{E85F39B1-84A2-4AF8-A8D2-0D04E88D6E4F}"/>
    <cellStyle name="60% - Accent4 3 6 2" xfId="13536" xr:uid="{E78A0CDB-2E25-407C-9954-8928AAA649B1}"/>
    <cellStyle name="60% - Accent4 3 6 2 2" xfId="31361" xr:uid="{1D8B72C1-D8B3-40D1-9DAD-A1FB3B237AB4}"/>
    <cellStyle name="60% - Accent4 3 6 3" xfId="22861" xr:uid="{87FF8261-C8F7-436F-9817-0F37D4F34017}"/>
    <cellStyle name="60% - Accent4 3 7" xfId="9376" xr:uid="{1C35372A-FE53-4C09-99EE-FDF8CC27345E}"/>
    <cellStyle name="60% - Accent4 3 7 2" xfId="27201" xr:uid="{3B675FB7-04BB-40C5-80D6-19945E55A481}"/>
    <cellStyle name="60% - Accent4 3 8" xfId="18701" xr:uid="{568AFFDF-27BA-449C-AB99-5E6A42ADD6E4}"/>
    <cellStyle name="60% - Accent4 30" xfId="2833" xr:uid="{14A1C821-96B9-4544-AF94-B71C1636E3A3}"/>
    <cellStyle name="60% - Accent4 30 2" xfId="4913" xr:uid="{5756CCDE-860F-4DD6-9B11-86E2942FC634}"/>
    <cellStyle name="60% - Accent4 30 2 2" xfId="9073" xr:uid="{6CF2DD83-0633-4239-8C82-14B94469EE12}"/>
    <cellStyle name="60% - Accent4 30 2 2 2" xfId="17656" xr:uid="{2AC41E1B-3050-4363-8AD5-BA75ABB765F6}"/>
    <cellStyle name="60% - Accent4 30 2 2 2 2" xfId="35481" xr:uid="{0A8DAFF6-92BB-497F-A5CD-82F5CD89437F}"/>
    <cellStyle name="60% - Accent4 30 2 2 3" xfId="26981" xr:uid="{FADDF209-345B-4D1C-87C2-09E4C173C26C}"/>
    <cellStyle name="60% - Accent4 30 2 3" xfId="13496" xr:uid="{FC2A6B8D-6B68-436D-AF74-603BB70F1EC5}"/>
    <cellStyle name="60% - Accent4 30 2 3 2" xfId="31321" xr:uid="{2531150D-3BF2-41DD-8EF3-47F3864CAC40}"/>
    <cellStyle name="60% - Accent4 30 2 4" xfId="22821" xr:uid="{62252209-59BB-4D29-810E-8862B9F586D3}"/>
    <cellStyle name="60% - Accent4 30 3" xfId="6993" xr:uid="{F924475D-74BA-43DB-B0E5-86F36E4C690B}"/>
    <cellStyle name="60% - Accent4 30 3 2" xfId="15576" xr:uid="{2BEE3861-8AC4-4DB7-A07A-93D56A59B5F5}"/>
    <cellStyle name="60% - Accent4 30 3 2 2" xfId="33401" xr:uid="{702C1AC8-8666-4C42-A050-7D88A572DDBC}"/>
    <cellStyle name="60% - Accent4 30 3 3" xfId="24901" xr:uid="{F2E581CA-68DD-4980-83B5-32C4472BFA9A}"/>
    <cellStyle name="60% - Accent4 30 4" xfId="11416" xr:uid="{BAE67BCB-2655-41DA-BB65-C88827778CD4}"/>
    <cellStyle name="60% - Accent4 30 4 2" xfId="29241" xr:uid="{A442916F-D171-43E0-B4F9-519AFE3BDD80}"/>
    <cellStyle name="60% - Accent4 30 5" xfId="20741" xr:uid="{9E9EF352-296B-41F9-A460-ECEF6930357B}"/>
    <cellStyle name="60% - Accent4 300" xfId="40142" xr:uid="{2A236599-03B6-4247-9B94-9318217EBB09}"/>
    <cellStyle name="60% - Accent4 301" xfId="40162" xr:uid="{928FA35C-9320-4710-818B-686453B6B06C}"/>
    <cellStyle name="60% - Accent4 302" xfId="40182" xr:uid="{E23C051E-54C9-408C-8392-9F13633205CF}"/>
    <cellStyle name="60% - Accent4 303" xfId="40202" xr:uid="{463233AC-55E9-4342-BA3A-5ECB07411F32}"/>
    <cellStyle name="60% - Accent4 304" xfId="40222" xr:uid="{0EF89BBF-1C12-4C76-B957-7E66364964AA}"/>
    <cellStyle name="60% - Accent4 305" xfId="40242" xr:uid="{344D23AB-D9B1-4B07-9328-2AC647CBCF86}"/>
    <cellStyle name="60% - Accent4 306" xfId="40262" xr:uid="{18BBCCBF-201F-4C0D-800B-9CE650488603}"/>
    <cellStyle name="60% - Accent4 307" xfId="40282" xr:uid="{18FEF11B-8E16-450F-8986-45B4E914DB42}"/>
    <cellStyle name="60% - Accent4 308" xfId="40302" xr:uid="{C8426188-936B-463E-BCA8-DD471D876DF1}"/>
    <cellStyle name="60% - Accent4 309" xfId="40322" xr:uid="{453C5218-6A82-4071-A4CA-181D49BB571A}"/>
    <cellStyle name="60% - Accent4 31" xfId="9112" xr:uid="{950253A4-7F7F-4255-B3E6-9FA2705DDAA4}"/>
    <cellStyle name="60% - Accent4 31 2" xfId="17676" xr:uid="{DEAC2C56-8153-4BC0-908D-CF9025E01342}"/>
    <cellStyle name="60% - Accent4 310" xfId="40342" xr:uid="{ED1E0B0A-DD7B-4420-B739-B61782A0899E}"/>
    <cellStyle name="60% - Accent4 311" xfId="40362" xr:uid="{E1E5757E-3AD4-4E21-9EAF-582965CC5E29}"/>
    <cellStyle name="60% - Accent4 312" xfId="40382" xr:uid="{354862EB-37CE-43C4-B52C-51133B5ED1CA}"/>
    <cellStyle name="60% - Accent4 313" xfId="40402" xr:uid="{9F6E0F9C-0C19-42A7-991B-3DA97D9EE3A1}"/>
    <cellStyle name="60% - Accent4 314" xfId="40422" xr:uid="{B929F3E3-34C8-440E-BCD7-14B3293AE2DA}"/>
    <cellStyle name="60% - Accent4 315" xfId="40442" xr:uid="{718186E7-DCCA-4193-9236-1AFB205AF111}"/>
    <cellStyle name="60% - Accent4 316" xfId="40462" xr:uid="{2F152E2A-2B80-4F63-B78E-E039A4F5D84E}"/>
    <cellStyle name="60% - Accent4 317" xfId="40482" xr:uid="{43E12725-57EE-4BED-A2C7-5C858B0728D7}"/>
    <cellStyle name="60% - Accent4 318" xfId="40502" xr:uid="{7EDB75C7-1D1A-4388-8BB9-0FF378E5F762}"/>
    <cellStyle name="60% - Accent4 319" xfId="40522" xr:uid="{43812AE1-73CA-4A23-B420-60BC33A851A1}"/>
    <cellStyle name="60% - Accent4 32" xfId="9134" xr:uid="{23A2D41D-4307-46A0-BBF9-52F2B753B528}"/>
    <cellStyle name="60% - Accent4 32 2" xfId="17696" xr:uid="{E8EC416F-F3B1-4816-9014-62746AB87699}"/>
    <cellStyle name="60% - Accent4 32 2 2" xfId="35501" xr:uid="{59D74102-F686-4409-B55E-45BE89DA06C9}"/>
    <cellStyle name="60% - Accent4 32 3" xfId="27001" xr:uid="{3F6A17D3-73BF-4EED-98B9-30D89A469B28}"/>
    <cellStyle name="60% - Accent4 320" xfId="40542" xr:uid="{78569FA4-0058-4B9C-9A95-D6E49538E8C3}"/>
    <cellStyle name="60% - Accent4 321" xfId="40562" xr:uid="{2394F9D8-A699-4051-8A6C-65AD8C1FF7B5}"/>
    <cellStyle name="60% - Accent4 322" xfId="40582" xr:uid="{01EA2449-19D7-4C79-8D90-8B061C12EFE3}"/>
    <cellStyle name="60% - Accent4 323" xfId="40602" xr:uid="{A07C949D-A1D2-4537-B692-5D8D92E1DC5D}"/>
    <cellStyle name="60% - Accent4 324" xfId="40622" xr:uid="{16B81B36-7D53-4A5F-8D18-670F94472D86}"/>
    <cellStyle name="60% - Accent4 325" xfId="40642" xr:uid="{2AB34090-6644-4DFF-9E51-147D37FC82F3}"/>
    <cellStyle name="60% - Accent4 326" xfId="40662" xr:uid="{4E4B9BED-AF9A-4DF8-8CF7-DE4782D009B5}"/>
    <cellStyle name="60% - Accent4 327" xfId="40682" xr:uid="{9045A67A-52F0-4AC7-8F5F-71DD6907B7F0}"/>
    <cellStyle name="60% - Accent4 328" xfId="40702" xr:uid="{63EB0104-E25F-452F-97DE-7FE695FA66FB}"/>
    <cellStyle name="60% - Accent4 329" xfId="40722" xr:uid="{95818F1A-661F-4BF1-B920-2D78F6B0E669}"/>
    <cellStyle name="60% - Accent4 33" xfId="9154" xr:uid="{A9941450-7B06-4FA1-A47B-65DD8AA7E2C6}"/>
    <cellStyle name="60% - Accent4 33 2" xfId="17716" xr:uid="{7AC70E5B-DA73-464F-8E5D-DEF8ECB28A75}"/>
    <cellStyle name="60% - Accent4 33 2 2" xfId="35521" xr:uid="{8E848BF3-078A-4292-B569-BA95041DD2C5}"/>
    <cellStyle name="60% - Accent4 33 3" xfId="27021" xr:uid="{79BBCA5E-7B31-4195-B13E-38C32009B853}"/>
    <cellStyle name="60% - Accent4 330" xfId="40742" xr:uid="{49C7EC9C-4246-47DA-963B-6FB4FB9961D5}"/>
    <cellStyle name="60% - Accent4 331" xfId="40762" xr:uid="{62CD301D-A084-460C-B025-ACB01F9FF3EF}"/>
    <cellStyle name="60% - Accent4 332" xfId="40782" xr:uid="{9F3E9CCD-E8FE-4FE3-9B86-2E3A71AD4A8A}"/>
    <cellStyle name="60% - Accent4 333" xfId="40804" xr:uid="{8CF30F17-C519-4FE3-AFC0-BD433FF92D63}"/>
    <cellStyle name="60% - Accent4 334" xfId="40822" xr:uid="{6017D919-3C85-4AC6-BEB3-2F046711B739}"/>
    <cellStyle name="60% - Accent4 335" xfId="40842" xr:uid="{39A05591-8DF2-4C7D-930C-81F4B721DE3C}"/>
    <cellStyle name="60% - Accent4 336" xfId="40862" xr:uid="{202F1611-7095-470E-B577-842A973BB6DF}"/>
    <cellStyle name="60% - Accent4 337" xfId="40882" xr:uid="{F0371055-7ECD-4319-A6B2-34A5E48F496C}"/>
    <cellStyle name="60% - Accent4 338" xfId="40902" xr:uid="{822A825E-6A48-45E4-8359-BEA3ECC7AA21}"/>
    <cellStyle name="60% - Accent4 339" xfId="40922" xr:uid="{69628B87-D1D8-4DAB-A6BD-E8D8E0AD0202}"/>
    <cellStyle name="60% - Accent4 34" xfId="9174" xr:uid="{F415D7FD-FEF3-4047-AFE1-5927B32B6FF8}"/>
    <cellStyle name="60% - Accent4 340" xfId="40942" xr:uid="{C77BA924-1E50-45C1-A60E-AF69D1A5E1FE}"/>
    <cellStyle name="60% - Accent4 341" xfId="40962" xr:uid="{86D83ABF-ABDF-4454-8011-E736203730DA}"/>
    <cellStyle name="60% - Accent4 342" xfId="40982" xr:uid="{3BF3C96C-B116-477B-8224-B47C7B5E7858}"/>
    <cellStyle name="60% - Accent4 343" xfId="41002" xr:uid="{4B22E472-3039-4E2A-947B-DE2644AEAB87}"/>
    <cellStyle name="60% - Accent4 344" xfId="41022" xr:uid="{537CB650-F76F-46D2-B00A-65399D55104F}"/>
    <cellStyle name="60% - Accent4 345" xfId="41042" xr:uid="{D4F59768-46C1-4E28-8B98-8A04C21D05F1}"/>
    <cellStyle name="60% - Accent4 346" xfId="41062" xr:uid="{0A64E0BF-8E54-4D52-BC92-AD499091477C}"/>
    <cellStyle name="60% - Accent4 347" xfId="41082" xr:uid="{516981B9-0763-4116-9E0D-1A119F0D736B}"/>
    <cellStyle name="60% - Accent4 348" xfId="41102" xr:uid="{AF509F09-FC39-490F-AD5B-0DEC74992FE3}"/>
    <cellStyle name="60% - Accent4 349" xfId="41122" xr:uid="{AC823605-8B40-4D97-86C2-EC86CD9BC8BD}"/>
    <cellStyle name="60% - Accent4 35" xfId="9214" xr:uid="{7D8A83AE-5598-48DA-B783-C08001FEB53E}"/>
    <cellStyle name="60% - Accent4 35 2" xfId="17736" xr:uid="{509FFD02-226F-4794-AC41-0430E5C29ADC}"/>
    <cellStyle name="60% - Accent4 35 2 2" xfId="35541" xr:uid="{DD83BE8B-5804-4DEA-88C6-D6B5C17288E5}"/>
    <cellStyle name="60% - Accent4 35 3" xfId="27041" xr:uid="{6B2BC4B1-9B1B-4E6E-A74A-04A05B087199}"/>
    <cellStyle name="60% - Accent4 350" xfId="41144" xr:uid="{9DF63BED-BC20-4B19-89F9-BC1917CA95D4}"/>
    <cellStyle name="60% - Accent4 351" xfId="41164" xr:uid="{516D57F5-0DCF-42DC-BEA0-1E5C62C20341}"/>
    <cellStyle name="60% - Accent4 352" xfId="41182" xr:uid="{75C61CC9-3F56-4035-BAC2-BFC0F4BD874D}"/>
    <cellStyle name="60% - Accent4 353" xfId="41202" xr:uid="{792DC552-8E9F-4BED-B403-226814AAE79B}"/>
    <cellStyle name="60% - Accent4 354" xfId="41222" xr:uid="{BD678556-2AE0-4E8C-99A7-A9FF8CC76CB5}"/>
    <cellStyle name="60% - Accent4 355" xfId="41242" xr:uid="{4CB90160-D1CC-4016-9D77-CF75D7A9FBA6}"/>
    <cellStyle name="60% - Accent4 356" xfId="41264" xr:uid="{285BF4DF-168A-43D8-8881-F3FDED010221}"/>
    <cellStyle name="60% - Accent4 357" xfId="41299" xr:uid="{82DBB764-3B49-4F7B-8EB1-AD9C8B48D9BD}"/>
    <cellStyle name="60% - Accent4 358" xfId="41296" xr:uid="{C996BB97-3669-44DF-8CAF-30272F49072B}"/>
    <cellStyle name="60% - Accent4 359" xfId="41322" xr:uid="{AF19D952-B0DF-44C7-9E7B-F51C68353EF8}"/>
    <cellStyle name="60% - Accent4 36" xfId="9236" xr:uid="{5FAB29BD-5392-4B6C-ABDD-8686552CA1E2}"/>
    <cellStyle name="60% - Accent4 36 2" xfId="17756" xr:uid="{7387BA5C-330F-4518-9CDB-4850658422CA}"/>
    <cellStyle name="60% - Accent4 36 2 2" xfId="35561" xr:uid="{F03D801E-4D07-41F7-A7ED-A3B359BF6DA7}"/>
    <cellStyle name="60% - Accent4 36 3" xfId="27061" xr:uid="{9B5B3DDD-4964-4FD8-9556-9B1789E8749B}"/>
    <cellStyle name="60% - Accent4 360" xfId="41342" xr:uid="{7AB70F12-AED8-42B8-A514-401A39A8B061}"/>
    <cellStyle name="60% - Accent4 361" xfId="41362" xr:uid="{CB0A0DBB-CF60-4110-9DE5-E84095D65475}"/>
    <cellStyle name="60% - Accent4 362" xfId="41382" xr:uid="{AFACFB27-C2C3-438F-8CAA-FE23B77BC991}"/>
    <cellStyle name="60% - Accent4 363" xfId="41404" xr:uid="{93DC5D0D-405E-4E71-9029-E769CB495AA7}"/>
    <cellStyle name="60% - Accent4 364" xfId="41422" xr:uid="{EC669DEA-EC4E-4399-A70A-0B5A49974BCC}"/>
    <cellStyle name="60% - Accent4 365" xfId="41442" xr:uid="{7CB46F39-8066-4AE1-9741-8CC8672D06F4}"/>
    <cellStyle name="60% - Accent4 366" xfId="41462" xr:uid="{DAC059EC-0BB7-4A64-BDD4-A4A4301934DE}"/>
    <cellStyle name="60% - Accent4 367" xfId="41482" xr:uid="{7529E17D-BB3A-4AD3-B210-CE890CAE11A5}"/>
    <cellStyle name="60% - Accent4 368" xfId="41502" xr:uid="{607D3186-6880-4C90-82C8-E568124C5F90}"/>
    <cellStyle name="60% - Accent4 369" xfId="41524" xr:uid="{F378F0AC-D9D5-405E-BE71-A5F625A29F4C}"/>
    <cellStyle name="60% - Accent4 37" xfId="9256" xr:uid="{579D8228-3A96-4836-8E8C-628B753C7544}"/>
    <cellStyle name="60% - Accent4 37 2" xfId="17776" xr:uid="{A19C3FA2-32ED-4C41-9C61-E48700BC6CA8}"/>
    <cellStyle name="60% - Accent4 37 2 2" xfId="35581" xr:uid="{008E0E7B-D417-44CD-B7AB-96976CE70FBF}"/>
    <cellStyle name="60% - Accent4 37 3" xfId="27081" xr:uid="{7BF1D8F9-371D-4BFC-9829-E534F3DC9594}"/>
    <cellStyle name="60% - Accent4 370" xfId="41542" xr:uid="{6C0A4EF7-0890-4267-AFA2-05B2881E1FB6}"/>
    <cellStyle name="60% - Accent4 371" xfId="41562" xr:uid="{C6CF52E0-CC95-47E9-B8C4-774E24CB82C8}"/>
    <cellStyle name="60% - Accent4 372" xfId="41582" xr:uid="{1FBF4B51-3CC6-45AD-B6C2-2816B71210E8}"/>
    <cellStyle name="60% - Accent4 373" xfId="41602" xr:uid="{2CAEFDE8-E095-4D79-AB40-CA19D990A362}"/>
    <cellStyle name="60% - Accent4 374" xfId="41624" xr:uid="{4CC85D93-B94B-4074-AF78-688522F9A2EA}"/>
    <cellStyle name="60% - Accent4 375" xfId="41642" xr:uid="{CBC64C63-B695-46FC-A7ED-77FEBD05578C}"/>
    <cellStyle name="60% - Accent4 376" xfId="41662" xr:uid="{F6326772-E752-453E-B724-AE13ED99AE37}"/>
    <cellStyle name="60% - Accent4 377" xfId="41682" xr:uid="{647CA7BC-8917-432D-B5BB-8C839B9378CC}"/>
    <cellStyle name="60% - Accent4 378" xfId="41704" xr:uid="{6CAB517F-C42C-4C5D-A6B1-F057C803431A}"/>
    <cellStyle name="60% - Accent4 379" xfId="41722" xr:uid="{C1C96FCE-ED0B-4A54-9337-D3CA0DFD4CDE}"/>
    <cellStyle name="60% - Accent4 38" xfId="9276" xr:uid="{17915233-BB39-4332-A115-84FCD376D19A}"/>
    <cellStyle name="60% - Accent4 38 2" xfId="17796" xr:uid="{D421536F-A537-44CF-9D69-A38AEEB24F8F}"/>
    <cellStyle name="60% - Accent4 38 2 2" xfId="35601" xr:uid="{D8D15458-94C9-4FC0-9F18-D6BC68703D80}"/>
    <cellStyle name="60% - Accent4 38 3" xfId="27101" xr:uid="{559D882A-1803-457B-AE40-FF90CFD8E55A}"/>
    <cellStyle name="60% - Accent4 380" xfId="41742" xr:uid="{75AEF7B2-71E1-4368-9207-1208FE100A4E}"/>
    <cellStyle name="60% - Accent4 381" xfId="41762" xr:uid="{777648F8-6D81-4934-953A-41D386276D9D}"/>
    <cellStyle name="60% - Accent4 382" xfId="41785" xr:uid="{C9191723-C135-4CA6-9428-4636EF3B751E}"/>
    <cellStyle name="60% - Accent4 383" xfId="41805" xr:uid="{EFCE576B-50DE-48C3-9397-DD1A3AF6F7DC}"/>
    <cellStyle name="60% - Accent4 384" xfId="41841" xr:uid="{0D1C2934-4205-4221-BD93-FABCEDC35F90}"/>
    <cellStyle name="60% - Accent4 385" xfId="41817" xr:uid="{AC74D84C-1191-4A6A-AD88-E64FA7CA9E9C}"/>
    <cellStyle name="60% - Accent4 386" xfId="41863" xr:uid="{0244FBF8-E318-402A-8CB0-F6AF75A55C2C}"/>
    <cellStyle name="60% - Accent4 387" xfId="41883" xr:uid="{02E0A3C2-AF1F-4228-A205-FA15D4FE3BE0}"/>
    <cellStyle name="60% - Accent4 388" xfId="41905" xr:uid="{E180B9E8-008C-4118-9A37-E5E639662DE0}"/>
    <cellStyle name="60% - Accent4 389" xfId="41925" xr:uid="{11CD9502-5890-4979-AA22-037733B224BE}"/>
    <cellStyle name="60% - Accent4 39" xfId="9296" xr:uid="{D1787705-C332-4FA5-BCB2-76F69325AC4F}"/>
    <cellStyle name="60% - Accent4 39 2" xfId="27121" xr:uid="{A0C3B5A2-B58A-438B-8172-734C51D4FB74}"/>
    <cellStyle name="60% - Accent4 390" xfId="41943" xr:uid="{9261E11D-3C23-4D37-92FE-962DB3505449}"/>
    <cellStyle name="60% - Accent4 391" xfId="41963" xr:uid="{19900E88-09E0-4CC4-9290-88D2EBD04442}"/>
    <cellStyle name="60% - Accent4 392" xfId="41983" xr:uid="{73DF5CD7-2224-438E-8865-DAF04E7A47FE}"/>
    <cellStyle name="60% - Accent4 393" xfId="42003" xr:uid="{7B501A86-AC9C-4605-A502-6B9CF94CEB13}"/>
    <cellStyle name="60% - Accent4 394" xfId="42023" xr:uid="{16E03F4E-9A4E-4189-AA0E-5ECAF69C0EC1}"/>
    <cellStyle name="60% - Accent4 395" xfId="42043" xr:uid="{AA881A5B-CE62-4111-8A5E-65B2FA34DA87}"/>
    <cellStyle name="60% - Accent4 396" xfId="42063" xr:uid="{7CEA4236-DAD9-4FAF-8E50-DB1C86A0BEDF}"/>
    <cellStyle name="60% - Accent4 397" xfId="42083" xr:uid="{62DF4D93-B61B-48A9-B5D6-A445703F6C58}"/>
    <cellStyle name="60% - Accent4 398" xfId="42103" xr:uid="{6A1B0C8D-6EFD-4562-A64F-61574E6AE446}"/>
    <cellStyle name="60% - Accent4 399" xfId="42125" xr:uid="{4E2AD356-5DB4-4C93-BC10-3984FE698F1A}"/>
    <cellStyle name="60% - Accent4 4" xfId="231" xr:uid="{00000000-0005-0000-0000-00003F000000}"/>
    <cellStyle name="60% - Accent4 40" xfId="9316" xr:uid="{7C4D47F1-BBCB-4D39-8AAC-46FF8652C436}"/>
    <cellStyle name="60% - Accent4 40 2" xfId="17816" xr:uid="{BECAEE18-C14F-4E94-8ADC-E39E9E68E22C}"/>
    <cellStyle name="60% - Accent4 40 2 2" xfId="35621" xr:uid="{45B98956-315B-4245-9EF6-350A2A7A11DE}"/>
    <cellStyle name="60% - Accent4 40 3" xfId="27141" xr:uid="{F45655FB-814E-4FA6-AF42-F2F4B2283276}"/>
    <cellStyle name="60% - Accent4 400" xfId="42143" xr:uid="{43AC62AA-4CE7-46C3-A6DB-19C26E8249FC}"/>
    <cellStyle name="60% - Accent4 401" xfId="42165" xr:uid="{304FF6E4-4BF1-4F62-9782-1E9C4D95F27F}"/>
    <cellStyle name="60% - Accent4 402" xfId="42183" xr:uid="{54C0CEEE-89BF-455D-A301-CBE275C3A226}"/>
    <cellStyle name="60% - Accent4 403" xfId="42221" xr:uid="{F7DE4808-9964-42DA-BBD4-B360ADE74954}"/>
    <cellStyle name="60% - Accent4 404" xfId="42226" xr:uid="{A77B7ED3-914F-449A-A3EC-6F8AF1762217}"/>
    <cellStyle name="60% - Accent4 405" xfId="42243" xr:uid="{0C5F79F9-4717-4718-A354-08BDA2BD18E2}"/>
    <cellStyle name="60% - Accent4 406" xfId="42263" xr:uid="{C389D86A-6B4D-48E0-95B6-30BDEBDAC948}"/>
    <cellStyle name="60% - Accent4 407" xfId="42283" xr:uid="{6C280060-FB8E-49F0-A794-E999470B905F}"/>
    <cellStyle name="60% - Accent4 408" xfId="42305" xr:uid="{EF3792B7-3627-4946-A48F-D99B9867B1F3}"/>
    <cellStyle name="60% - Accent4 409" xfId="42325" xr:uid="{70BB8A2F-B890-4C30-AF44-990BE945EE6F}"/>
    <cellStyle name="60% - Accent4 41" xfId="9336" xr:uid="{DDB13EB7-D710-48F1-A63B-926987B0A903}"/>
    <cellStyle name="60% - Accent4 41 2" xfId="17836" xr:uid="{D3223539-A04C-4456-A0B7-60ED79637A82}"/>
    <cellStyle name="60% - Accent4 41 2 2" xfId="35641" xr:uid="{EB170961-4980-4F24-9A4F-64FBF853AFE7}"/>
    <cellStyle name="60% - Accent4 41 3" xfId="27161" xr:uid="{093ABC85-CA7C-4853-A31A-A3A5AF206F95}"/>
    <cellStyle name="60% - Accent4 410" xfId="42343" xr:uid="{96C29A29-5D5E-4F80-B399-00672B9686A9}"/>
    <cellStyle name="60% - Accent4 411" xfId="42365" xr:uid="{692F3DCA-7E64-418E-AAC3-5EDFDFB03624}"/>
    <cellStyle name="60% - Accent4 412" xfId="42398" xr:uid="{53488CC7-451C-4FE5-B911-F7570B92C336}"/>
    <cellStyle name="60% - Accent4 413" xfId="42385" xr:uid="{5245361A-ADB1-4E5F-AC40-A038E599C527}"/>
    <cellStyle name="60% - Accent4 414" xfId="42425" xr:uid="{D2841A7B-9F74-4117-A5CF-C9F61B70791E}"/>
    <cellStyle name="60% - Accent4 415" xfId="42443" xr:uid="{6AC9DC86-16D4-44EF-8E6E-CF3F451A7DFE}"/>
    <cellStyle name="60% - Accent4 416" xfId="42463" xr:uid="{7EEB61E5-12DA-4D5C-A0A6-A528CA5F79D7}"/>
    <cellStyle name="60% - Accent4 417" xfId="42485" xr:uid="{650C3A1E-0BDB-485F-8167-ACAD24D40910}"/>
    <cellStyle name="60% - Accent4 418" xfId="42503" xr:uid="{0B20AAC9-51FB-4D3F-99BE-ADECA0EC7EF3}"/>
    <cellStyle name="60% - Accent4 419" xfId="42525" xr:uid="{8DDDAB8C-4525-4152-BDF3-12F8C293DB88}"/>
    <cellStyle name="60% - Accent4 42" xfId="17856" xr:uid="{705E8B2C-9B1A-4B98-899F-5EDB707CD8B1}"/>
    <cellStyle name="60% - Accent4 42 2" xfId="35661" xr:uid="{7814FEA1-E4E1-4F38-9041-251ABF82708D}"/>
    <cellStyle name="60% - Accent4 420" xfId="42544" xr:uid="{0F41334B-A255-447E-BB3B-351AA12ACF7F}"/>
    <cellStyle name="60% - Accent4 421" xfId="42566" xr:uid="{253F3AEE-ECD1-4499-A370-E1E8EECA31AC}"/>
    <cellStyle name="60% - Accent4 422" xfId="42584" xr:uid="{1928A334-C5A1-41E9-A11B-0B83EFE7B27C}"/>
    <cellStyle name="60% - Accent4 423" xfId="42606" xr:uid="{18419275-C3D3-4E2D-A972-559AFB9950F2}"/>
    <cellStyle name="60% - Accent4 424" xfId="42686" xr:uid="{BAA13A42-EB4B-4CFC-9374-0299487AA056}"/>
    <cellStyle name="60% - Accent4 425" xfId="42706" xr:uid="{11B33BA2-3489-4B55-B325-F2F572BAC012}"/>
    <cellStyle name="60% - Accent4 426" xfId="42726" xr:uid="{1060A249-873B-4479-8DF5-8CD5FB09E2E3}"/>
    <cellStyle name="60% - Accent4 427" xfId="42746" xr:uid="{B1BEF9AB-7D8D-461C-BC1E-E2000958153E}"/>
    <cellStyle name="60% - Accent4 428" xfId="42766" xr:uid="{16BED004-E4E9-4D43-AB02-30D0DCF153A6}"/>
    <cellStyle name="60% - Accent4 429" xfId="42789" xr:uid="{27EECF7B-EC59-4A9B-8695-9189589C5BB7}"/>
    <cellStyle name="60% - Accent4 43" xfId="17876" xr:uid="{E4997843-FD3D-49EC-8645-8319E016B4D8}"/>
    <cellStyle name="60% - Accent4 43 2" xfId="35681" xr:uid="{CADBD6DD-0C1A-4F55-BFB3-0DA4DE8A9DDC}"/>
    <cellStyle name="60% - Accent4 44" xfId="17896" xr:uid="{FE1D08E5-1538-468A-BB27-D8828489C95F}"/>
    <cellStyle name="60% - Accent4 44 2" xfId="35701" xr:uid="{8095C8DD-6DEF-44BC-BA3B-BB7C0E97E76F}"/>
    <cellStyle name="60% - Accent4 45" xfId="17916" xr:uid="{D93DD946-790E-4F77-92B0-5AA0EBE19DD4}"/>
    <cellStyle name="60% - Accent4 45 2" xfId="35721" xr:uid="{E2C62608-3FB0-4A4B-9117-5CA21D311345}"/>
    <cellStyle name="60% - Accent4 46" xfId="17936" xr:uid="{75073D23-0080-4DF6-92AB-AB4D32C31507}"/>
    <cellStyle name="60% - Accent4 46 2" xfId="35741" xr:uid="{4BB97518-3854-41B7-8F47-E2AFF10BE15A}"/>
    <cellStyle name="60% - Accent4 47" xfId="17978" xr:uid="{B8E26618-E7AE-4D1E-AF16-76B4C0BF0822}"/>
    <cellStyle name="60% - Accent4 47 2" xfId="35761" xr:uid="{37C9D7DE-46E0-4895-B347-B5C509E5D97F}"/>
    <cellStyle name="60% - Accent4 48" xfId="18000" xr:uid="{956B45B4-6CEE-4459-ADBF-B7F53EA7FE03}"/>
    <cellStyle name="60% - Accent4 49" xfId="18020" xr:uid="{40E506AE-4425-4233-AD27-9274B10F16E5}"/>
    <cellStyle name="60% - Accent4 5" xfId="295" xr:uid="{5BF409D7-21D2-4FCE-A9EC-DA31C615C5DD}"/>
    <cellStyle name="60% - Accent4 5 2" xfId="529" xr:uid="{14E6D918-DAFF-43CD-8547-5E4E136C07E1}"/>
    <cellStyle name="60% - Accent4 5 2 2" xfId="1228" xr:uid="{1279846E-C0D0-49A4-8F64-E92DD1C78F52}"/>
    <cellStyle name="60% - Accent4 5 2 2 2" xfId="2333" xr:uid="{2F7994E1-19B0-4707-9671-8DC01B2AFE25}"/>
    <cellStyle name="60% - Accent4 5 2 2 2 2" xfId="4413" xr:uid="{1DF5DCF0-D0B3-4593-8CBB-9020F7549F54}"/>
    <cellStyle name="60% - Accent4 5 2 2 2 2 2" xfId="8573" xr:uid="{3ABCFD8D-EF7E-417B-98A0-B4574FA7B9CE}"/>
    <cellStyle name="60% - Accent4 5 2 2 2 2 2 2" xfId="17156" xr:uid="{B6F9A028-E152-4A02-9BB2-8C406215E5AC}"/>
    <cellStyle name="60% - Accent4 5 2 2 2 2 2 2 2" xfId="34981" xr:uid="{A511742D-290E-4269-861C-A2CC9ED9F9BA}"/>
    <cellStyle name="60% - Accent4 5 2 2 2 2 2 3" xfId="26481" xr:uid="{71FC161A-3965-4D8A-BACA-E6D096BCFC8C}"/>
    <cellStyle name="60% - Accent4 5 2 2 2 2 3" xfId="12996" xr:uid="{F92F76E4-5E8A-4F69-A88D-045924609261}"/>
    <cellStyle name="60% - Accent4 5 2 2 2 2 3 2" xfId="30821" xr:uid="{60A170E0-3E6F-49A5-BA51-4FBD6273BFE1}"/>
    <cellStyle name="60% - Accent4 5 2 2 2 2 4" xfId="22321" xr:uid="{4ED893D6-B38F-4665-AAFB-3A89991DDEFB}"/>
    <cellStyle name="60% - Accent4 5 2 2 2 3" xfId="6493" xr:uid="{F75745EF-3689-4981-BB22-122C82C3B478}"/>
    <cellStyle name="60% - Accent4 5 2 2 2 3 2" xfId="15076" xr:uid="{615E987B-2D1A-48F2-9DA2-3044593A5FD7}"/>
    <cellStyle name="60% - Accent4 5 2 2 2 3 2 2" xfId="32901" xr:uid="{C25A3242-792F-437F-8E7C-46CE2A96DAB2}"/>
    <cellStyle name="60% - Accent4 5 2 2 2 3 3" xfId="24401" xr:uid="{BEA31ED9-C281-4FDD-A74A-FBB917E06828}"/>
    <cellStyle name="60% - Accent4 5 2 2 2 4" xfId="10916" xr:uid="{D6D0CD3B-3000-478E-AC01-1BA90D7A0C09}"/>
    <cellStyle name="60% - Accent4 5 2 2 2 4 2" xfId="28741" xr:uid="{CB8D3884-397F-41D8-B7B9-374F6F9633A6}"/>
    <cellStyle name="60% - Accent4 5 2 2 2 5" xfId="20241" xr:uid="{AE312E0B-8A1A-46E2-A29A-FC0BEE3ACDEB}"/>
    <cellStyle name="60% - Accent4 5 2 2 3" xfId="3433" xr:uid="{20BDE719-39B1-4073-B6BD-79C59360F4AE}"/>
    <cellStyle name="60% - Accent4 5 2 2 3 2" xfId="7593" xr:uid="{87E01B0E-5C22-43AD-B845-6993F07D685F}"/>
    <cellStyle name="60% - Accent4 5 2 2 3 2 2" xfId="16176" xr:uid="{B0472E97-D901-471F-810C-F51A4B1D3F9A}"/>
    <cellStyle name="60% - Accent4 5 2 2 3 2 2 2" xfId="34001" xr:uid="{B7294071-4B57-4B58-B69A-5B213098B5BC}"/>
    <cellStyle name="60% - Accent4 5 2 2 3 2 3" xfId="25501" xr:uid="{92423943-BB40-43AC-9963-E56353449CBA}"/>
    <cellStyle name="60% - Accent4 5 2 2 3 3" xfId="12016" xr:uid="{F939C503-EC8B-4EC0-8507-718D273AFE5B}"/>
    <cellStyle name="60% - Accent4 5 2 2 3 3 2" xfId="29841" xr:uid="{84027C71-5034-4886-822A-5DB0ACE7D14B}"/>
    <cellStyle name="60% - Accent4 5 2 2 3 4" xfId="21341" xr:uid="{F60A1DDB-7795-4E5E-B77A-713D0FB3B0CB}"/>
    <cellStyle name="60% - Accent4 5 2 2 4" xfId="5513" xr:uid="{ED7539A2-CDE9-416C-BA4E-C1B00887B230}"/>
    <cellStyle name="60% - Accent4 5 2 2 4 2" xfId="14096" xr:uid="{2BEDA3EB-1E31-4134-8D5D-46ED642B5DE1}"/>
    <cellStyle name="60% - Accent4 5 2 2 4 2 2" xfId="31921" xr:uid="{4B568418-EB50-4C5E-A9CA-D37FCEC88D76}"/>
    <cellStyle name="60% - Accent4 5 2 2 4 3" xfId="23421" xr:uid="{87FD7A96-2E5F-4284-AD9B-868B40A824D7}"/>
    <cellStyle name="60% - Accent4 5 2 2 5" xfId="9936" xr:uid="{6C455C89-2791-45FE-BAB6-2B9392B6B4A1}"/>
    <cellStyle name="60% - Accent4 5 2 2 5 2" xfId="27761" xr:uid="{2F9566DB-DF80-444C-8B91-E039C66CC1AD}"/>
    <cellStyle name="60% - Accent4 5 2 2 6" xfId="19261" xr:uid="{36599150-D5B9-4DCB-9688-1F13B18EF3FC}"/>
    <cellStyle name="60% - Accent4 5 2 3" xfId="1853" xr:uid="{31392F4E-6F1B-4266-9BBB-F6BFBBA43D53}"/>
    <cellStyle name="60% - Accent4 5 2 3 2" xfId="3933" xr:uid="{A01DD567-B438-44CB-BAA0-9F56160EB62F}"/>
    <cellStyle name="60% - Accent4 5 2 3 2 2" xfId="8093" xr:uid="{DB584A60-AD09-493B-8283-1964E7BF0B14}"/>
    <cellStyle name="60% - Accent4 5 2 3 2 2 2" xfId="16676" xr:uid="{A04E634A-145A-4E9B-B25F-A94A6D8FBF80}"/>
    <cellStyle name="60% - Accent4 5 2 3 2 2 2 2" xfId="34501" xr:uid="{34BBB818-73C9-48A0-AF55-B360A9514EF7}"/>
    <cellStyle name="60% - Accent4 5 2 3 2 2 3" xfId="26001" xr:uid="{B6A2F798-E3AA-4CAF-8C7D-C54AD043F013}"/>
    <cellStyle name="60% - Accent4 5 2 3 2 3" xfId="12516" xr:uid="{9EDCEB2A-5879-4E8B-A378-14B130D5A231}"/>
    <cellStyle name="60% - Accent4 5 2 3 2 3 2" xfId="30341" xr:uid="{BECD476F-B28A-4EB4-91CE-24931AFA0410}"/>
    <cellStyle name="60% - Accent4 5 2 3 2 4" xfId="21841" xr:uid="{A387C9D3-DCCD-4F1F-BD33-0F02FD21CDB0}"/>
    <cellStyle name="60% - Accent4 5 2 3 3" xfId="6013" xr:uid="{883255B9-2413-4DB0-BB36-08FDF5B450CE}"/>
    <cellStyle name="60% - Accent4 5 2 3 3 2" xfId="14596" xr:uid="{C27853D8-7FEC-443E-ABE9-60F07329CCDC}"/>
    <cellStyle name="60% - Accent4 5 2 3 3 2 2" xfId="32421" xr:uid="{A31CABA7-AF6A-4C58-AEEC-01E96832E451}"/>
    <cellStyle name="60% - Accent4 5 2 3 3 3" xfId="23921" xr:uid="{D787BA33-5CAB-460E-9C91-789F497FD0A6}"/>
    <cellStyle name="60% - Accent4 5 2 3 4" xfId="10436" xr:uid="{4EE97CBD-5F17-44F5-9EE3-4E757761A5AD}"/>
    <cellStyle name="60% - Accent4 5 2 3 4 2" xfId="28261" xr:uid="{4967476D-3479-4CD7-A412-48815D3DA764}"/>
    <cellStyle name="60% - Accent4 5 2 3 5" xfId="19761" xr:uid="{CA0937EE-79D5-4F24-A854-03589663DA3C}"/>
    <cellStyle name="60% - Accent4 5 2 4" xfId="2953" xr:uid="{9BADB2B7-9581-48B8-8702-765049C68B84}"/>
    <cellStyle name="60% - Accent4 5 2 4 2" xfId="7113" xr:uid="{891B19C2-FC9B-4B95-B9C4-11901621E3BF}"/>
    <cellStyle name="60% - Accent4 5 2 4 2 2" xfId="15696" xr:uid="{D89B797E-6D04-4530-BA4D-2C7FFDA22BAD}"/>
    <cellStyle name="60% - Accent4 5 2 4 2 2 2" xfId="33521" xr:uid="{4C20417F-7B45-4EAF-8E9B-D00C26D34B98}"/>
    <cellStyle name="60% - Accent4 5 2 4 2 3" xfId="25021" xr:uid="{C59B69AF-71D4-48A4-9553-D14DC56616CE}"/>
    <cellStyle name="60% - Accent4 5 2 4 3" xfId="11536" xr:uid="{D7BB7674-EDFF-40E6-BD5C-D68E07CA2E8A}"/>
    <cellStyle name="60% - Accent4 5 2 4 3 2" xfId="29361" xr:uid="{514B6C6E-87D2-4EC3-B135-9F084A09BC2C}"/>
    <cellStyle name="60% - Accent4 5 2 4 4" xfId="20861" xr:uid="{01863C8B-6FEF-4339-9FA4-74F9260DB101}"/>
    <cellStyle name="60% - Accent4 5 2 5" xfId="5033" xr:uid="{465E89EC-3810-4DD5-B9E4-8808F0CEE6D8}"/>
    <cellStyle name="60% - Accent4 5 2 5 2" xfId="13616" xr:uid="{63823177-DD82-45D0-84B7-D575F138A259}"/>
    <cellStyle name="60% - Accent4 5 2 5 2 2" xfId="31441" xr:uid="{D16564EB-9D73-4051-9345-F47710E6E5C9}"/>
    <cellStyle name="60% - Accent4 5 2 5 3" xfId="22941" xr:uid="{28ECF84F-B56F-4848-AD9B-4F3A7CF1BD7F}"/>
    <cellStyle name="60% - Accent4 5 2 6" xfId="9456" xr:uid="{2F2390FD-4B6C-4771-976F-FA50242BAC24}"/>
    <cellStyle name="60% - Accent4 5 2 6 2" xfId="27281" xr:uid="{36496996-48E1-4733-9EDB-B78585919407}"/>
    <cellStyle name="60% - Accent4 5 2 7" xfId="18781" xr:uid="{A55AC6F4-15D3-48AB-91EB-2D7443D585CB}"/>
    <cellStyle name="60% - Accent4 5 3" xfId="1167" xr:uid="{973EDF19-44A7-492E-BA0C-84BD16FDB0CE}"/>
    <cellStyle name="60% - Accent4 5 3 2" xfId="2273" xr:uid="{352E93C6-423E-4BB3-8F49-701DB6035304}"/>
    <cellStyle name="60% - Accent4 5 3 2 2" xfId="4353" xr:uid="{8BCEBA50-7ABC-4DCB-8FF3-D3C2CFA0D723}"/>
    <cellStyle name="60% - Accent4 5 3 2 2 2" xfId="8513" xr:uid="{BCFCD4B1-2647-4C4D-B503-F59CBA129339}"/>
    <cellStyle name="60% - Accent4 5 3 2 2 2 2" xfId="17096" xr:uid="{2643C065-ACCD-4B95-9147-9E1C82F6726D}"/>
    <cellStyle name="60% - Accent4 5 3 2 2 2 2 2" xfId="34921" xr:uid="{28F7F7BE-8ACE-42B9-A234-8283737CE072}"/>
    <cellStyle name="60% - Accent4 5 3 2 2 2 3" xfId="26421" xr:uid="{36293A1D-B531-4EBF-B126-73F504E61BE0}"/>
    <cellStyle name="60% - Accent4 5 3 2 2 3" xfId="12936" xr:uid="{30EDF530-68CF-4F36-8077-AF78E1753B55}"/>
    <cellStyle name="60% - Accent4 5 3 2 2 3 2" xfId="30761" xr:uid="{CB28CC50-5EB0-4FDB-B166-CFFFFC7885EF}"/>
    <cellStyle name="60% - Accent4 5 3 2 2 4" xfId="22261" xr:uid="{5C6D5DCC-915F-42A5-8034-4C0CD76D95E1}"/>
    <cellStyle name="60% - Accent4 5 3 2 3" xfId="6433" xr:uid="{36723CD1-27B9-4263-9BB8-21213E300034}"/>
    <cellStyle name="60% - Accent4 5 3 2 3 2" xfId="15016" xr:uid="{B0C4F93F-C4A6-4475-966C-0ED8160FB861}"/>
    <cellStyle name="60% - Accent4 5 3 2 3 2 2" xfId="32841" xr:uid="{13863CC1-7230-4F7F-8837-580D89017B01}"/>
    <cellStyle name="60% - Accent4 5 3 2 3 3" xfId="24341" xr:uid="{039930E4-EAFD-4E51-BEDB-D4AB3299A5D0}"/>
    <cellStyle name="60% - Accent4 5 3 2 4" xfId="10856" xr:uid="{CF5F1B72-9E29-427E-A3D6-A723F68E2AF8}"/>
    <cellStyle name="60% - Accent4 5 3 2 4 2" xfId="28681" xr:uid="{A2645F00-F862-4BB6-BEC0-DEBDD62D48E8}"/>
    <cellStyle name="60% - Accent4 5 3 2 5" xfId="20181" xr:uid="{29661F99-83BD-4250-B149-F696082437BA}"/>
    <cellStyle name="60% - Accent4 5 3 3" xfId="3373" xr:uid="{3B7CA003-BEBD-4D9C-8EF9-B4B1A22B4715}"/>
    <cellStyle name="60% - Accent4 5 3 3 2" xfId="7533" xr:uid="{E950BAD0-1C1C-49D2-B130-4B71419D846C}"/>
    <cellStyle name="60% - Accent4 5 3 3 2 2" xfId="16116" xr:uid="{C55D9F1D-0DE1-4EA9-8122-D151026DFA72}"/>
    <cellStyle name="60% - Accent4 5 3 3 2 2 2" xfId="33941" xr:uid="{B2081698-AB08-4836-B833-742F14735CDC}"/>
    <cellStyle name="60% - Accent4 5 3 3 2 3" xfId="25441" xr:uid="{80C2D1D6-F903-4EA0-8703-3F8BA6CFBD8D}"/>
    <cellStyle name="60% - Accent4 5 3 3 3" xfId="11956" xr:uid="{98DD49C1-268E-4EAE-A550-57956FB99A4E}"/>
    <cellStyle name="60% - Accent4 5 3 3 3 2" xfId="29781" xr:uid="{2ACE7A2D-34AC-4DC8-AA43-FEA53C784D1C}"/>
    <cellStyle name="60% - Accent4 5 3 3 4" xfId="21281" xr:uid="{6B086176-BBE1-41FE-891A-016C14E73194}"/>
    <cellStyle name="60% - Accent4 5 3 4" xfId="5453" xr:uid="{472F71EF-2175-48D8-900D-FE28934ED852}"/>
    <cellStyle name="60% - Accent4 5 3 4 2" xfId="14036" xr:uid="{BED245EF-FB64-4ED3-9E9D-5DB78BAB2E95}"/>
    <cellStyle name="60% - Accent4 5 3 4 2 2" xfId="31861" xr:uid="{E724A6AC-3CBF-4EC6-A22D-D6228F62FFD5}"/>
    <cellStyle name="60% - Accent4 5 3 4 3" xfId="23361" xr:uid="{642C4D2A-CD99-4DC7-885D-846BC919A6A5}"/>
    <cellStyle name="60% - Accent4 5 3 5" xfId="9876" xr:uid="{5700914F-C2B0-4974-8D8A-7A4CF6F1A0D9}"/>
    <cellStyle name="60% - Accent4 5 3 5 2" xfId="27701" xr:uid="{7913E64F-0314-49C2-A7B5-DB72CF12881F}"/>
    <cellStyle name="60% - Accent4 5 3 6" xfId="19201" xr:uid="{340815E6-2373-4D24-B1C7-2853BEEFBA04}"/>
    <cellStyle name="60% - Accent4 5 4" xfId="1793" xr:uid="{5B1427DE-4E8C-4E70-B094-59BAF0F1360D}"/>
    <cellStyle name="60% - Accent4 5 4 2" xfId="3873" xr:uid="{DAC9FD3B-495E-4387-AF40-66A15FF97E76}"/>
    <cellStyle name="60% - Accent4 5 4 2 2" xfId="8033" xr:uid="{B2EF935A-4B30-4B75-BE98-EEE4D5698C86}"/>
    <cellStyle name="60% - Accent4 5 4 2 2 2" xfId="16616" xr:uid="{8568CC83-052E-4523-B1A5-4BB9BCA1EE00}"/>
    <cellStyle name="60% - Accent4 5 4 2 2 2 2" xfId="34441" xr:uid="{11B56DFB-6F0C-41DA-A901-5F1CB1CF64AE}"/>
    <cellStyle name="60% - Accent4 5 4 2 2 3" xfId="25941" xr:uid="{AC5AF6FB-7AE0-4BD7-9AFC-C5F97AD55711}"/>
    <cellStyle name="60% - Accent4 5 4 2 3" xfId="12456" xr:uid="{244A01BC-922C-425C-9298-82A7E01D046F}"/>
    <cellStyle name="60% - Accent4 5 4 2 3 2" xfId="30281" xr:uid="{F4843F18-A99E-481C-A45D-F67741C60631}"/>
    <cellStyle name="60% - Accent4 5 4 2 4" xfId="21781" xr:uid="{13AE7B72-B01D-41BD-B3B1-355AEBFE704E}"/>
    <cellStyle name="60% - Accent4 5 4 3" xfId="5953" xr:uid="{A8E1DA39-5D73-44D2-A489-B2D9C26F6E68}"/>
    <cellStyle name="60% - Accent4 5 4 3 2" xfId="14536" xr:uid="{DA6B9C07-BE03-4228-AD4E-EBB1E4FB438A}"/>
    <cellStyle name="60% - Accent4 5 4 3 2 2" xfId="32361" xr:uid="{8B94BB31-6CD2-455D-9D83-ED04DDA8E60B}"/>
    <cellStyle name="60% - Accent4 5 4 3 3" xfId="23861" xr:uid="{C888F305-F59B-41E0-8E30-11AB5491C6FB}"/>
    <cellStyle name="60% - Accent4 5 4 4" xfId="10376" xr:uid="{E87C29CD-54E0-4B7B-89DA-691A4F7196A9}"/>
    <cellStyle name="60% - Accent4 5 4 4 2" xfId="28201" xr:uid="{0E2A508E-4CF9-4D23-A04F-2F3DD09ECD87}"/>
    <cellStyle name="60% - Accent4 5 4 5" xfId="19701" xr:uid="{CB0F6E05-D15C-4659-BE3C-F1EF79250258}"/>
    <cellStyle name="60% - Accent4 5 5" xfId="2893" xr:uid="{E72EFF07-540E-46B6-A815-96DBC1855D0F}"/>
    <cellStyle name="60% - Accent4 5 5 2" xfId="7053" xr:uid="{4E5B4056-3E0F-487B-BF52-0ED002875ABA}"/>
    <cellStyle name="60% - Accent4 5 5 2 2" xfId="15636" xr:uid="{0EB91465-3411-438F-A2B3-6B39BFBE17DC}"/>
    <cellStyle name="60% - Accent4 5 5 2 2 2" xfId="33461" xr:uid="{8D6A48C9-9EAC-44BF-9E00-F1E97A036BA2}"/>
    <cellStyle name="60% - Accent4 5 5 2 3" xfId="24961" xr:uid="{3FBAD9C7-FDBD-42F6-A875-AA18AD4C6AFB}"/>
    <cellStyle name="60% - Accent4 5 5 3" xfId="11476" xr:uid="{AF751B5B-BA92-4FD1-9F49-6D7CC80374D3}"/>
    <cellStyle name="60% - Accent4 5 5 3 2" xfId="29301" xr:uid="{6A767DAC-922E-453B-A328-41E7D0AC78A9}"/>
    <cellStyle name="60% - Accent4 5 5 4" xfId="20801" xr:uid="{B440623B-D5D3-405A-938B-6D3AF19A7032}"/>
    <cellStyle name="60% - Accent4 5 6" xfId="4973" xr:uid="{03741B70-AF75-493E-887F-81B88E2075C5}"/>
    <cellStyle name="60% - Accent4 5 6 2" xfId="13556" xr:uid="{0533A1D5-E25E-4CAF-B7EC-8B6CAFC128BA}"/>
    <cellStyle name="60% - Accent4 5 6 2 2" xfId="31381" xr:uid="{DBD1252D-0950-49E3-AACB-BA7B3C64CE1C}"/>
    <cellStyle name="60% - Accent4 5 6 3" xfId="22881" xr:uid="{7A2D476F-B038-4B5B-8484-FB1F236D7BA9}"/>
    <cellStyle name="60% - Accent4 5 7" xfId="9396" xr:uid="{5081F9F6-398E-47F8-9CA1-26DFF28ED3C0}"/>
    <cellStyle name="60% - Accent4 5 7 2" xfId="27221" xr:uid="{DF75A5FA-4A5E-44F9-9199-E7DFEC8AFC32}"/>
    <cellStyle name="60% - Accent4 5 8" xfId="18721" xr:uid="{C6F5F3CC-881E-454C-B168-91910012FFCC}"/>
    <cellStyle name="60% - Accent4 50" xfId="18040" xr:uid="{DF7FEBD7-91F2-4EC4-8772-992817FE568C}"/>
    <cellStyle name="60% - Accent4 51" xfId="18060" xr:uid="{9F72CE67-9EA8-4CB1-9175-9EE3A9AA0329}"/>
    <cellStyle name="60% - Accent4 52" xfId="18080" xr:uid="{77BD2903-E2AE-4AB1-AA91-56073E054860}"/>
    <cellStyle name="60% - Accent4 53" xfId="18100" xr:uid="{DE0F2A23-C0D8-42E5-AA30-6F02DA18018A}"/>
    <cellStyle name="60% - Accent4 54" xfId="18120" xr:uid="{253ED1AB-822E-4457-B357-34F3157FB3BA}"/>
    <cellStyle name="60% - Accent4 55" xfId="18140" xr:uid="{E0CD408E-34DD-4597-A08B-1B4B4131FF20}"/>
    <cellStyle name="60% - Accent4 56" xfId="18160" xr:uid="{A55444F7-B75C-429E-B164-9CFFEE24A514}"/>
    <cellStyle name="60% - Accent4 57" xfId="18180" xr:uid="{1E250F06-4034-40C4-AFD0-F5006F0D6480}"/>
    <cellStyle name="60% - Accent4 58" xfId="18200" xr:uid="{B02D9441-BED6-4783-9399-06A176665D2F}"/>
    <cellStyle name="60% - Accent4 59" xfId="18220" xr:uid="{D0DA1641-2977-4962-BA0A-DA4ECC57283A}"/>
    <cellStyle name="60% - Accent4 6" xfId="657" xr:uid="{29B4950C-E008-4DFA-911D-4D4670CD68F4}"/>
    <cellStyle name="60% - Accent4 6 2" xfId="1263" xr:uid="{C9EA0AE2-C818-45C7-AE39-77DA4FD0D93A}"/>
    <cellStyle name="60% - Accent4 6 2 2" xfId="2353" xr:uid="{76B76BB1-FD47-4F57-A518-1C389CBA291E}"/>
    <cellStyle name="60% - Accent4 6 2 2 2" xfId="4433" xr:uid="{A50E23B2-CBAB-4101-82E7-9A5A6CAA85E7}"/>
    <cellStyle name="60% - Accent4 6 2 2 2 2" xfId="8593" xr:uid="{37C67A37-5254-4FB4-810E-01F4B959EEDB}"/>
    <cellStyle name="60% - Accent4 6 2 2 2 2 2" xfId="17176" xr:uid="{BD47DF8B-3D61-47B4-9FA3-A4D574DE292F}"/>
    <cellStyle name="60% - Accent4 6 2 2 2 2 2 2" xfId="35001" xr:uid="{6C0F757E-CE0E-4DB2-9295-78EEA71F6676}"/>
    <cellStyle name="60% - Accent4 6 2 2 2 2 3" xfId="26501" xr:uid="{9136363F-6F1B-4991-B41C-AEAB5D809BE9}"/>
    <cellStyle name="60% - Accent4 6 2 2 2 3" xfId="13016" xr:uid="{810484FC-EB1B-40CE-A4B3-2F5DF04B5EEC}"/>
    <cellStyle name="60% - Accent4 6 2 2 2 3 2" xfId="30841" xr:uid="{F766CEBE-9FB7-4700-A281-DB53CAD51097}"/>
    <cellStyle name="60% - Accent4 6 2 2 2 4" xfId="22341" xr:uid="{6CCCCF07-52A3-436B-8A3E-9A56974C3C34}"/>
    <cellStyle name="60% - Accent4 6 2 2 3" xfId="6513" xr:uid="{4F32EF4F-9B96-4FD6-9053-928AA8252F67}"/>
    <cellStyle name="60% - Accent4 6 2 2 3 2" xfId="15096" xr:uid="{34CB87B0-B371-4B54-804A-3EED56AD0065}"/>
    <cellStyle name="60% - Accent4 6 2 2 3 2 2" xfId="32921" xr:uid="{EB30DCA8-998B-4CE3-BAAB-D62018B56FFC}"/>
    <cellStyle name="60% - Accent4 6 2 2 3 3" xfId="24421" xr:uid="{55675A83-D63A-44FB-9E45-63DB8B971D45}"/>
    <cellStyle name="60% - Accent4 6 2 2 4" xfId="10936" xr:uid="{5056EDD0-C224-4F0C-ABA2-B91608FC1804}"/>
    <cellStyle name="60% - Accent4 6 2 2 4 2" xfId="28761" xr:uid="{063C81BA-4408-4903-8ECC-29D5C8894DFF}"/>
    <cellStyle name="60% - Accent4 6 2 2 5" xfId="20261" xr:uid="{AAD292F2-CEBA-40B1-BE07-82A6DA2BA6AA}"/>
    <cellStyle name="60% - Accent4 6 2 3" xfId="3453" xr:uid="{DD18CE6E-5471-461F-B6A1-A24974BCD84B}"/>
    <cellStyle name="60% - Accent4 6 2 3 2" xfId="7613" xr:uid="{7E101547-5EF8-4C4B-B6BE-9D4A6423E687}"/>
    <cellStyle name="60% - Accent4 6 2 3 2 2" xfId="16196" xr:uid="{DF74E53B-2BFC-43EA-9451-92D179E215EC}"/>
    <cellStyle name="60% - Accent4 6 2 3 2 2 2" xfId="34021" xr:uid="{84357D57-23B7-4BC9-905C-9864BAD54DE2}"/>
    <cellStyle name="60% - Accent4 6 2 3 2 3" xfId="25521" xr:uid="{7782012F-990A-4A7C-BC6F-D933A5599EDB}"/>
    <cellStyle name="60% - Accent4 6 2 3 3" xfId="12036" xr:uid="{5C6A5325-C770-4512-A274-EBCB46C9C042}"/>
    <cellStyle name="60% - Accent4 6 2 3 3 2" xfId="29861" xr:uid="{B8EB9757-B43B-4D50-A9EC-148C675E2102}"/>
    <cellStyle name="60% - Accent4 6 2 3 4" xfId="21361" xr:uid="{C9A71ADB-2D21-43FE-BFB8-25C02CB30FE6}"/>
    <cellStyle name="60% - Accent4 6 2 4" xfId="5533" xr:uid="{387D05EA-5E75-47BA-A011-7C5FB9FB8D1E}"/>
    <cellStyle name="60% - Accent4 6 2 4 2" xfId="14116" xr:uid="{8139DECE-A068-44E4-B92D-D20074335015}"/>
    <cellStyle name="60% - Accent4 6 2 4 2 2" xfId="31941" xr:uid="{F83A8098-8E9A-4521-92C6-5872352D560E}"/>
    <cellStyle name="60% - Accent4 6 2 4 3" xfId="23441" xr:uid="{5BB7AF39-F331-4FB8-9C08-E863EE21BF9A}"/>
    <cellStyle name="60% - Accent4 6 2 5" xfId="9956" xr:uid="{C1BC01F3-EF59-4119-A80B-327AD618A3E8}"/>
    <cellStyle name="60% - Accent4 6 2 5 2" xfId="27781" xr:uid="{2A59B248-3AEA-4B29-B813-54334C3552B8}"/>
    <cellStyle name="60% - Accent4 6 2 6" xfId="19281" xr:uid="{F57801BF-09C2-4C8B-9837-49BA6D4CC07D}"/>
    <cellStyle name="60% - Accent4 6 3" xfId="1873" xr:uid="{2A1E9974-CA82-4B60-A80F-9F5D4B276B61}"/>
    <cellStyle name="60% - Accent4 6 3 2" xfId="3953" xr:uid="{3B7AE543-FC3A-44AB-B9C7-C8AEA610E893}"/>
    <cellStyle name="60% - Accent4 6 3 2 2" xfId="8113" xr:uid="{2B4ECB35-3131-4E92-8BB4-2492CA53C4F6}"/>
    <cellStyle name="60% - Accent4 6 3 2 2 2" xfId="16696" xr:uid="{54E1E574-240D-4ECC-9532-92D44ECB3531}"/>
    <cellStyle name="60% - Accent4 6 3 2 2 2 2" xfId="34521" xr:uid="{5ADC0861-301A-4D6C-B754-3408447493C9}"/>
    <cellStyle name="60% - Accent4 6 3 2 2 3" xfId="26021" xr:uid="{FF06D7DD-C2C6-4193-9193-B4E7855B4A21}"/>
    <cellStyle name="60% - Accent4 6 3 2 3" xfId="12536" xr:uid="{FE5F0020-8129-4891-A6F0-D0E00B0D73D8}"/>
    <cellStyle name="60% - Accent4 6 3 2 3 2" xfId="30361" xr:uid="{CC34D31B-CB87-4D15-B301-38C6B2E26465}"/>
    <cellStyle name="60% - Accent4 6 3 2 4" xfId="21861" xr:uid="{0FCE4A45-4029-4B5F-8362-6F7049E5F1FF}"/>
    <cellStyle name="60% - Accent4 6 3 3" xfId="6033" xr:uid="{1B6A2A1B-31BD-4565-8E75-887588A9EC51}"/>
    <cellStyle name="60% - Accent4 6 3 3 2" xfId="14616" xr:uid="{938A52C7-B4C7-4C47-ACD1-EF541E633CBD}"/>
    <cellStyle name="60% - Accent4 6 3 3 2 2" xfId="32441" xr:uid="{FE5D7952-38A8-4972-ABAC-1BBF64F1347D}"/>
    <cellStyle name="60% - Accent4 6 3 3 3" xfId="23941" xr:uid="{C4EFA644-F1FC-4A4F-A765-9392FF021CA3}"/>
    <cellStyle name="60% - Accent4 6 3 4" xfId="10456" xr:uid="{3B9F270C-2825-4FB3-99A5-33A110BCB8A5}"/>
    <cellStyle name="60% - Accent4 6 3 4 2" xfId="28281" xr:uid="{967EB79B-1729-40A3-ACC8-4172DBCB3D35}"/>
    <cellStyle name="60% - Accent4 6 3 5" xfId="19781" xr:uid="{AE966016-A55E-442D-883D-A9F610FDD8E2}"/>
    <cellStyle name="60% - Accent4 6 4" xfId="2973" xr:uid="{05B5AC65-C0FE-4A0C-A96C-63CE586FBB47}"/>
    <cellStyle name="60% - Accent4 6 4 2" xfId="7133" xr:uid="{C11E2A27-1172-49B0-B38C-D912CD40F4B8}"/>
    <cellStyle name="60% - Accent4 6 4 2 2" xfId="15716" xr:uid="{15ECCF7E-CF2F-4131-9D3E-3F5AB6058C8E}"/>
    <cellStyle name="60% - Accent4 6 4 2 2 2" xfId="33541" xr:uid="{5CBE0EF2-0F51-4FD7-A37D-C2294E44C791}"/>
    <cellStyle name="60% - Accent4 6 4 2 3" xfId="25041" xr:uid="{3F4372EB-5401-4EB7-B048-59CFFD12EFA0}"/>
    <cellStyle name="60% - Accent4 6 4 3" xfId="11556" xr:uid="{A693A889-AA7E-46F6-9AEF-78A2A8E6B359}"/>
    <cellStyle name="60% - Accent4 6 4 3 2" xfId="29381" xr:uid="{AC83CF5F-98F2-4653-B2E3-C256A3D30F54}"/>
    <cellStyle name="60% - Accent4 6 4 4" xfId="20881" xr:uid="{B3FDB21F-8FCC-4BDB-A48B-046945A91BF6}"/>
    <cellStyle name="60% - Accent4 6 5" xfId="5053" xr:uid="{2DC95E60-CED7-41C9-96A1-52266F3CC1D1}"/>
    <cellStyle name="60% - Accent4 6 5 2" xfId="13636" xr:uid="{A75EA4FB-2EC4-43A8-AF63-56D96A9D90DF}"/>
    <cellStyle name="60% - Accent4 6 5 2 2" xfId="31461" xr:uid="{EF324DDE-BD8D-45BE-AA67-C4B60E2365C1}"/>
    <cellStyle name="60% - Accent4 6 5 3" xfId="22961" xr:uid="{6B19D7B7-95D6-47F1-A095-437A48535826}"/>
    <cellStyle name="60% - Accent4 6 6" xfId="9476" xr:uid="{859EDAF2-01B8-4277-8312-EB40E1EC6389}"/>
    <cellStyle name="60% - Accent4 6 6 2" xfId="27301" xr:uid="{8A431C27-F505-4520-B0ED-D176D9FAF6DF}"/>
    <cellStyle name="60% - Accent4 6 7" xfId="18801" xr:uid="{E4A57F88-4741-45AE-A579-BAC375AF1470}"/>
    <cellStyle name="60% - Accent4 60" xfId="18240" xr:uid="{DC195A01-058D-4C1B-A3D9-FB43624ECBE6}"/>
    <cellStyle name="60% - Accent4 61" xfId="18260" xr:uid="{F01DC450-5654-4CEB-AFCA-5B5ED52D9B9A}"/>
    <cellStyle name="60% - Accent4 62" xfId="18280" xr:uid="{5FEFDD8E-DC91-42BD-A523-E060CD3A4EEF}"/>
    <cellStyle name="60% - Accent4 63" xfId="18300" xr:uid="{85BC1BF3-FEEC-4229-9DC5-C29293FCC8BB}"/>
    <cellStyle name="60% - Accent4 64" xfId="18320" xr:uid="{DCF60F2C-B20C-4B73-9B1E-88A835308F72}"/>
    <cellStyle name="60% - Accent4 65" xfId="18340" xr:uid="{84B3631E-0AB0-4153-9CAE-8DCA6B2D4A52}"/>
    <cellStyle name="60% - Accent4 66" xfId="18360" xr:uid="{7758082E-67D8-4505-A772-1D58E03292E7}"/>
    <cellStyle name="60% - Accent4 67" xfId="18380" xr:uid="{9F7A5F1F-DE37-448D-A73A-0DD9507A9870}"/>
    <cellStyle name="60% - Accent4 68" xfId="18400" xr:uid="{9480279B-7190-4170-80C7-5B473F0B508C}"/>
    <cellStyle name="60% - Accent4 69" xfId="18421" xr:uid="{992FEA01-4B0B-4D34-923C-1874FA3EB88A}"/>
    <cellStyle name="60% - Accent4 7" xfId="677" xr:uid="{4AE2D6D8-A024-4328-BFD1-AF62593E41F8}"/>
    <cellStyle name="60% - Accent4 7 2" xfId="1283" xr:uid="{A09D1FA6-CA59-44A6-8661-BED00EEFE221}"/>
    <cellStyle name="60% - Accent4 7 2 2" xfId="2373" xr:uid="{29C55156-7002-4F1C-B466-ED909B6B7C0E}"/>
    <cellStyle name="60% - Accent4 7 2 2 2" xfId="4453" xr:uid="{88E4D2B7-1FFB-4806-B968-5415793082A0}"/>
    <cellStyle name="60% - Accent4 7 2 2 2 2" xfId="8613" xr:uid="{7F240B97-DFF8-405B-9029-374A48DDCAA0}"/>
    <cellStyle name="60% - Accent4 7 2 2 2 2 2" xfId="17196" xr:uid="{4A5796F3-73FC-4B8F-B4C5-EF290504CB1C}"/>
    <cellStyle name="60% - Accent4 7 2 2 2 2 2 2" xfId="35021" xr:uid="{E775A3CD-FD39-462B-BC77-138A6E119EF2}"/>
    <cellStyle name="60% - Accent4 7 2 2 2 2 3" xfId="26521" xr:uid="{B7FCCF6F-6548-4483-997F-26D316497067}"/>
    <cellStyle name="60% - Accent4 7 2 2 2 3" xfId="13036" xr:uid="{686FD231-BDC3-4A18-9EE6-D79E7A0899F1}"/>
    <cellStyle name="60% - Accent4 7 2 2 2 3 2" xfId="30861" xr:uid="{9B8C57C3-84CD-4351-8834-2E995C85B59A}"/>
    <cellStyle name="60% - Accent4 7 2 2 2 4" xfId="22361" xr:uid="{8E849ED2-6304-43FA-B9E3-FB3AF1A655DC}"/>
    <cellStyle name="60% - Accent4 7 2 2 3" xfId="6533" xr:uid="{20A14BA5-A286-4F5D-A6E4-038972CF1535}"/>
    <cellStyle name="60% - Accent4 7 2 2 3 2" xfId="15116" xr:uid="{2C497F63-C584-47CD-8174-796DD421BF0A}"/>
    <cellStyle name="60% - Accent4 7 2 2 3 2 2" xfId="32941" xr:uid="{0B12340A-9AE9-4A35-8400-CEB826D4ABC5}"/>
    <cellStyle name="60% - Accent4 7 2 2 3 3" xfId="24441" xr:uid="{9A374A6C-9EBA-4138-A5B8-DA635BAFC783}"/>
    <cellStyle name="60% - Accent4 7 2 2 4" xfId="10956" xr:uid="{4C8B4C4E-578B-4D25-AD3D-D5B5271C75F6}"/>
    <cellStyle name="60% - Accent4 7 2 2 4 2" xfId="28781" xr:uid="{829FB131-919C-4F0A-A8CB-522E10EF73BD}"/>
    <cellStyle name="60% - Accent4 7 2 2 5" xfId="20281" xr:uid="{BB3C00E0-CA6B-4F1A-B088-34E93550725E}"/>
    <cellStyle name="60% - Accent4 7 2 3" xfId="3473" xr:uid="{19C72F20-A95E-456F-B2EF-E107375B5352}"/>
    <cellStyle name="60% - Accent4 7 2 3 2" xfId="7633" xr:uid="{C448A496-2EC9-4D89-AF80-E41CDBD9E939}"/>
    <cellStyle name="60% - Accent4 7 2 3 2 2" xfId="16216" xr:uid="{6EDEC941-CB33-42E1-AA1B-97A76E8A7EFF}"/>
    <cellStyle name="60% - Accent4 7 2 3 2 2 2" xfId="34041" xr:uid="{22F51E51-5766-44AD-91E5-33B386A8CD82}"/>
    <cellStyle name="60% - Accent4 7 2 3 2 3" xfId="25541" xr:uid="{C04ADA05-E138-498D-AD76-EC5A88EEBD97}"/>
    <cellStyle name="60% - Accent4 7 2 3 3" xfId="12056" xr:uid="{BE024743-305D-4C49-B9ED-E14A4BCC54C5}"/>
    <cellStyle name="60% - Accent4 7 2 3 3 2" xfId="29881" xr:uid="{12119863-6310-4328-8F92-8F7414D0258D}"/>
    <cellStyle name="60% - Accent4 7 2 3 4" xfId="21381" xr:uid="{ED7391E2-3432-4C2B-94F5-AC7654498101}"/>
    <cellStyle name="60% - Accent4 7 2 4" xfId="5553" xr:uid="{FAF0FA87-E2DE-4DC0-9EC0-3046BB76E5B5}"/>
    <cellStyle name="60% - Accent4 7 2 4 2" xfId="14136" xr:uid="{92F1336C-2069-4F69-AFF3-A711B7D229F9}"/>
    <cellStyle name="60% - Accent4 7 2 4 2 2" xfId="31961" xr:uid="{23C45957-2649-4651-ADE9-30F5046A9EA0}"/>
    <cellStyle name="60% - Accent4 7 2 4 3" xfId="23461" xr:uid="{2B19BF71-48DE-42B4-9897-E87387375ACF}"/>
    <cellStyle name="60% - Accent4 7 2 5" xfId="9976" xr:uid="{A4CBBC96-4769-4082-A46C-4F048CE606D4}"/>
    <cellStyle name="60% - Accent4 7 2 5 2" xfId="27801" xr:uid="{C615F0EA-F3DD-49E6-9D6D-F464ED789694}"/>
    <cellStyle name="60% - Accent4 7 2 6" xfId="19301" xr:uid="{B7CA6926-1F25-425B-B367-A0A98D7F8FCB}"/>
    <cellStyle name="60% - Accent4 7 3" xfId="1893" xr:uid="{1415FCBF-2ADC-4502-B9DA-2654DA14AE7D}"/>
    <cellStyle name="60% - Accent4 7 3 2" xfId="3973" xr:uid="{9570B808-38EB-403D-A7E0-95059BF280C5}"/>
    <cellStyle name="60% - Accent4 7 3 2 2" xfId="8133" xr:uid="{C5AB00A1-C5BB-4D63-8519-C7BFCD761059}"/>
    <cellStyle name="60% - Accent4 7 3 2 2 2" xfId="16716" xr:uid="{1CAE8086-34D6-4942-A925-2565395506FD}"/>
    <cellStyle name="60% - Accent4 7 3 2 2 2 2" xfId="34541" xr:uid="{F8628EC6-14AB-422B-8214-09EC5C5A0E3E}"/>
    <cellStyle name="60% - Accent4 7 3 2 2 3" xfId="26041" xr:uid="{071BDB99-10ED-4953-B285-F1C5602A6DDE}"/>
    <cellStyle name="60% - Accent4 7 3 2 3" xfId="12556" xr:uid="{627F39C3-9A49-4EE3-BD03-F1EF94251558}"/>
    <cellStyle name="60% - Accent4 7 3 2 3 2" xfId="30381" xr:uid="{4A4D0ACE-1B30-4E6F-B97A-2E9F0C6909B4}"/>
    <cellStyle name="60% - Accent4 7 3 2 4" xfId="21881" xr:uid="{828BB289-23B2-4E3E-9E52-5134099C28AC}"/>
    <cellStyle name="60% - Accent4 7 3 3" xfId="6053" xr:uid="{1BA81C20-6DEF-4D95-B212-0AA43335CB8D}"/>
    <cellStyle name="60% - Accent4 7 3 3 2" xfId="14636" xr:uid="{C3B518E8-035B-4FFC-A661-581DEF1D0C5C}"/>
    <cellStyle name="60% - Accent4 7 3 3 2 2" xfId="32461" xr:uid="{36F25D52-3CBB-4357-9C73-4B16E3CCA65A}"/>
    <cellStyle name="60% - Accent4 7 3 3 3" xfId="23961" xr:uid="{1E3B5988-837A-49C1-A123-F4B0136C4F1B}"/>
    <cellStyle name="60% - Accent4 7 3 4" xfId="10476" xr:uid="{E4B6E2FE-29A6-4B79-81C6-DFF4B7B62916}"/>
    <cellStyle name="60% - Accent4 7 3 4 2" xfId="28301" xr:uid="{4AE42359-E3DF-463D-A26A-5EC5B4852884}"/>
    <cellStyle name="60% - Accent4 7 3 5" xfId="19801" xr:uid="{4F4214D1-20B1-4F94-A08E-9EC6D61140E4}"/>
    <cellStyle name="60% - Accent4 7 4" xfId="2993" xr:uid="{BB321C20-BBA6-43DB-BC28-F612152249A3}"/>
    <cellStyle name="60% - Accent4 7 4 2" xfId="7153" xr:uid="{54FF81DD-9AC0-4B5A-9159-299A11AD321E}"/>
    <cellStyle name="60% - Accent4 7 4 2 2" xfId="15736" xr:uid="{92A6A20E-66D6-47EA-86DF-B8E70849ACC2}"/>
    <cellStyle name="60% - Accent4 7 4 2 2 2" xfId="33561" xr:uid="{DBE3157F-AA0B-4D38-AFFC-8A93B07934ED}"/>
    <cellStyle name="60% - Accent4 7 4 2 3" xfId="25061" xr:uid="{9FC9772E-EA2C-4D7A-8B0A-27B82ECE738F}"/>
    <cellStyle name="60% - Accent4 7 4 3" xfId="11576" xr:uid="{D0FCEC69-D635-4E7D-A0BC-464ADFC0129A}"/>
    <cellStyle name="60% - Accent4 7 4 3 2" xfId="29401" xr:uid="{562FD2DE-F337-4B37-A3C4-44A6EFC2920D}"/>
    <cellStyle name="60% - Accent4 7 4 4" xfId="20901" xr:uid="{875E79BA-D341-4617-A734-B849FDD8A762}"/>
    <cellStyle name="60% - Accent4 7 5" xfId="5073" xr:uid="{A0274C94-0206-4F6E-B5C5-17E88BC9786A}"/>
    <cellStyle name="60% - Accent4 7 5 2" xfId="13656" xr:uid="{60C786FF-4E86-47D4-815F-58BF6DEA63E4}"/>
    <cellStyle name="60% - Accent4 7 5 2 2" xfId="31481" xr:uid="{D9BDEA1D-CC52-4FF8-B21A-2F215B151F81}"/>
    <cellStyle name="60% - Accent4 7 5 3" xfId="22981" xr:uid="{1689E1E9-1EF7-4F61-8F9D-7B408A20442B}"/>
    <cellStyle name="60% - Accent4 7 6" xfId="9496" xr:uid="{E350C967-C3F8-499B-95E4-5688E5E4E62E}"/>
    <cellStyle name="60% - Accent4 7 6 2" xfId="27321" xr:uid="{9DF0FA01-1FA2-4B23-99C4-FA23FAEB9AF6}"/>
    <cellStyle name="60% - Accent4 7 7" xfId="18821" xr:uid="{39D8E5BC-281A-4FA9-B55C-F3B2F1E4225D}"/>
    <cellStyle name="60% - Accent4 70" xfId="18441" xr:uid="{39B065FD-FF20-44A2-B87B-78AD4ED1B00B}"/>
    <cellStyle name="60% - Accent4 71" xfId="18461" xr:uid="{4A95E88F-B13F-47DB-B140-458F112FF2B3}"/>
    <cellStyle name="60% - Accent4 72" xfId="18481" xr:uid="{8FAE55B4-99D7-4D14-9DBA-34379561AACE}"/>
    <cellStyle name="60% - Accent4 73" xfId="18501" xr:uid="{0D89FE8E-8C5F-4C4E-868A-5EF2F67D7A11}"/>
    <cellStyle name="60% - Accent4 74" xfId="18521" xr:uid="{BBB5FC58-6F3C-4981-A4A3-9315611BAB12}"/>
    <cellStyle name="60% - Accent4 75" xfId="18541" xr:uid="{24D6EE40-866E-4179-90AF-EC36B01D85E9}"/>
    <cellStyle name="60% - Accent4 76" xfId="18561" xr:uid="{3752EF44-5604-4C08-8FBD-72079340C98E}"/>
    <cellStyle name="60% - Accent4 77" xfId="18581" xr:uid="{15EF13C4-9B0A-486D-A28C-1557080619E3}"/>
    <cellStyle name="60% - Accent4 78" xfId="18601" xr:uid="{FBA4B87B-E1C3-41A8-AFA7-1F2EDD721F13}"/>
    <cellStyle name="60% - Accent4 79" xfId="18621" xr:uid="{2D57DC5E-7EB9-406B-AE28-C7967457B1AA}"/>
    <cellStyle name="60% - Accent4 8" xfId="698" xr:uid="{B0D1D950-0348-4BAD-9CE4-7F88A2D76C69}"/>
    <cellStyle name="60% - Accent4 8 2" xfId="1304" xr:uid="{79274CFA-2A89-4930-B947-35B7992B3113}"/>
    <cellStyle name="60% - Accent4 8 2 2" xfId="2393" xr:uid="{46301D5B-C30D-4892-88BE-1072C2689D48}"/>
    <cellStyle name="60% - Accent4 8 2 2 2" xfId="4473" xr:uid="{1AD0B57A-3AD6-4A71-838E-08296E33C483}"/>
    <cellStyle name="60% - Accent4 8 2 2 2 2" xfId="8633" xr:uid="{3C21FE62-484E-4B6C-867A-F4B3A7F1C0CB}"/>
    <cellStyle name="60% - Accent4 8 2 2 2 2 2" xfId="17216" xr:uid="{F518D074-D315-4FB2-9EDC-27AAB364305E}"/>
    <cellStyle name="60% - Accent4 8 2 2 2 2 2 2" xfId="35041" xr:uid="{81F81B21-2290-4680-AAE1-B27FC603D378}"/>
    <cellStyle name="60% - Accent4 8 2 2 2 2 3" xfId="26541" xr:uid="{28C957E2-6226-4E12-A167-39A1189627BD}"/>
    <cellStyle name="60% - Accent4 8 2 2 2 3" xfId="13056" xr:uid="{77F831DD-27B1-4F01-97EA-2127B439EB2C}"/>
    <cellStyle name="60% - Accent4 8 2 2 2 3 2" xfId="30881" xr:uid="{7A55F0DC-E979-4116-AD1E-1C0D433A0522}"/>
    <cellStyle name="60% - Accent4 8 2 2 2 4" xfId="22381" xr:uid="{B15FD279-17F9-4B5A-AF46-B4F5BC5014E2}"/>
    <cellStyle name="60% - Accent4 8 2 2 3" xfId="6553" xr:uid="{CE489FC4-C2AC-4FC3-AE47-B5F285EF7220}"/>
    <cellStyle name="60% - Accent4 8 2 2 3 2" xfId="15136" xr:uid="{0E3F45C2-DCD4-440A-8F26-E5D5CBDDA6A0}"/>
    <cellStyle name="60% - Accent4 8 2 2 3 2 2" xfId="32961" xr:uid="{656C8602-B554-4243-878A-E9FF210FC47C}"/>
    <cellStyle name="60% - Accent4 8 2 2 3 3" xfId="24461" xr:uid="{32BAB330-1566-48F6-8EBB-FA0D478187B9}"/>
    <cellStyle name="60% - Accent4 8 2 2 4" xfId="10976" xr:uid="{F564F4FF-74B4-4207-9E86-E7122F3E3D99}"/>
    <cellStyle name="60% - Accent4 8 2 2 4 2" xfId="28801" xr:uid="{B2FE7C5E-ED88-4D0F-86F7-D6FD5FDA9EA7}"/>
    <cellStyle name="60% - Accent4 8 2 2 5" xfId="20301" xr:uid="{4DFD29FD-ACB6-4288-BCAC-E286A795D835}"/>
    <cellStyle name="60% - Accent4 8 2 3" xfId="3493" xr:uid="{DB669610-B608-49AB-9A71-0D1D8B68D372}"/>
    <cellStyle name="60% - Accent4 8 2 3 2" xfId="7653" xr:uid="{1398333F-0C56-4694-ADE1-4221B0616631}"/>
    <cellStyle name="60% - Accent4 8 2 3 2 2" xfId="16236" xr:uid="{0DE1D7BD-0F6A-41A5-B2D4-7933898562C3}"/>
    <cellStyle name="60% - Accent4 8 2 3 2 2 2" xfId="34061" xr:uid="{4EB63C7D-7734-464A-AC79-4C9B7300AADB}"/>
    <cellStyle name="60% - Accent4 8 2 3 2 3" xfId="25561" xr:uid="{6211AC1F-39C9-4966-B726-77C6E73DE4A9}"/>
    <cellStyle name="60% - Accent4 8 2 3 3" xfId="12076" xr:uid="{CF0C2480-F5F4-4013-A93D-C2B2907294C4}"/>
    <cellStyle name="60% - Accent4 8 2 3 3 2" xfId="29901" xr:uid="{929544C2-5C7F-4CE4-B786-F5CFDCD771E9}"/>
    <cellStyle name="60% - Accent4 8 2 3 4" xfId="21401" xr:uid="{B5E25885-AE5A-4834-B0CF-262DAE151C00}"/>
    <cellStyle name="60% - Accent4 8 2 4" xfId="5573" xr:uid="{BC24833C-CFF7-4405-88F5-CA331D385133}"/>
    <cellStyle name="60% - Accent4 8 2 4 2" xfId="14156" xr:uid="{05C885E7-C055-4E9B-B3AC-395396C44AC1}"/>
    <cellStyle name="60% - Accent4 8 2 4 2 2" xfId="31981" xr:uid="{CAFCCA36-501E-4CD9-B885-E35AE78F595D}"/>
    <cellStyle name="60% - Accent4 8 2 4 3" xfId="23481" xr:uid="{C477A2A4-6B47-48AE-AA1B-8B49551F727F}"/>
    <cellStyle name="60% - Accent4 8 2 5" xfId="9996" xr:uid="{09440EB4-1A27-4E95-9954-88A9197FAD5B}"/>
    <cellStyle name="60% - Accent4 8 2 5 2" xfId="27821" xr:uid="{E5E1FA21-6103-4FE9-9722-A211DD718C31}"/>
    <cellStyle name="60% - Accent4 8 2 6" xfId="19321" xr:uid="{629F84C3-02E8-48C5-82CD-9DD6FE62F0CB}"/>
    <cellStyle name="60% - Accent4 8 3" xfId="1913" xr:uid="{666677BC-B937-4C5D-AB8C-BE7B96A5054C}"/>
    <cellStyle name="60% - Accent4 8 3 2" xfId="3993" xr:uid="{BCB828D9-404C-47B2-B4C2-0D146FFC9566}"/>
    <cellStyle name="60% - Accent4 8 3 2 2" xfId="8153" xr:uid="{7824A42F-A53E-4E7B-AB6F-B419D956A3D2}"/>
    <cellStyle name="60% - Accent4 8 3 2 2 2" xfId="16736" xr:uid="{F26DA296-9046-420C-950A-C2902504EE81}"/>
    <cellStyle name="60% - Accent4 8 3 2 2 2 2" xfId="34561" xr:uid="{65444482-6A56-4BA5-A7FF-3CC034E710FD}"/>
    <cellStyle name="60% - Accent4 8 3 2 2 3" xfId="26061" xr:uid="{27F311DF-7E07-4691-8F5C-E041F969D726}"/>
    <cellStyle name="60% - Accent4 8 3 2 3" xfId="12576" xr:uid="{D786A4A1-BDCE-4474-9144-F4BD4E169407}"/>
    <cellStyle name="60% - Accent4 8 3 2 3 2" xfId="30401" xr:uid="{F1A440FB-F1C0-4E84-9B44-647C7645115E}"/>
    <cellStyle name="60% - Accent4 8 3 2 4" xfId="21901" xr:uid="{48E4013B-B185-45A4-99D1-6633AB5BA1DE}"/>
    <cellStyle name="60% - Accent4 8 3 3" xfId="6073" xr:uid="{BF4E0757-72E6-4A0B-AF14-C4264BB10D22}"/>
    <cellStyle name="60% - Accent4 8 3 3 2" xfId="14656" xr:uid="{92CAC3FC-A25E-4B4E-9E10-1A7B6F0C0440}"/>
    <cellStyle name="60% - Accent4 8 3 3 2 2" xfId="32481" xr:uid="{DECB62F6-BCEA-4F85-A38C-3BC79BF22AB2}"/>
    <cellStyle name="60% - Accent4 8 3 3 3" xfId="23981" xr:uid="{F7BAEC7D-7C90-485E-9F23-01B59998CE1B}"/>
    <cellStyle name="60% - Accent4 8 3 4" xfId="10496" xr:uid="{3D416F43-25CE-4113-B461-40276DEF4892}"/>
    <cellStyle name="60% - Accent4 8 3 4 2" xfId="28321" xr:uid="{911D1EB8-8E73-43EE-B23F-CDB07BDF4FDB}"/>
    <cellStyle name="60% - Accent4 8 3 5" xfId="19821" xr:uid="{06059D08-42D2-4E19-B407-F82E5BA9A322}"/>
    <cellStyle name="60% - Accent4 8 4" xfId="3013" xr:uid="{E828CE2A-67E3-40EB-9405-F7ECABF39B30}"/>
    <cellStyle name="60% - Accent4 8 4 2" xfId="7173" xr:uid="{3B83B0BC-6C6E-40EF-9FC8-4C59D59DABC8}"/>
    <cellStyle name="60% - Accent4 8 4 2 2" xfId="15756" xr:uid="{BD1D09ED-48CF-4C68-B996-2A11355BCB16}"/>
    <cellStyle name="60% - Accent4 8 4 2 2 2" xfId="33581" xr:uid="{AF79F93D-DA78-43E2-9AD5-7751C5F51ABD}"/>
    <cellStyle name="60% - Accent4 8 4 2 3" xfId="25081" xr:uid="{9C94A1AC-0F49-46AE-B666-0745BF58FD5C}"/>
    <cellStyle name="60% - Accent4 8 4 3" xfId="11596" xr:uid="{F976D225-FAFC-4E02-B10B-A238BBABF328}"/>
    <cellStyle name="60% - Accent4 8 4 3 2" xfId="29421" xr:uid="{78DFA9CC-5C74-4C0E-8D1A-9431C148D7AB}"/>
    <cellStyle name="60% - Accent4 8 4 4" xfId="20921" xr:uid="{823DCAA4-6C30-45FC-ACAC-8587BDBC48E0}"/>
    <cellStyle name="60% - Accent4 8 5" xfId="5093" xr:uid="{C0AF278B-CEA4-406F-821E-DFE5AF3C6F30}"/>
    <cellStyle name="60% - Accent4 8 5 2" xfId="13676" xr:uid="{7AE0BCB2-5633-4BBF-8168-125A1EC6E77B}"/>
    <cellStyle name="60% - Accent4 8 5 2 2" xfId="31501" xr:uid="{8AC0B6D1-F8FC-41CC-B8CB-A4FC3726692B}"/>
    <cellStyle name="60% - Accent4 8 5 3" xfId="23001" xr:uid="{F7E5D75F-24DC-465B-9E33-3203BE058F9A}"/>
    <cellStyle name="60% - Accent4 8 6" xfId="9516" xr:uid="{63349625-9148-4DED-9AD6-DF728408C3D8}"/>
    <cellStyle name="60% - Accent4 8 6 2" xfId="27341" xr:uid="{A90A9B5E-B98C-4504-BA2D-E2B1ABF38B47}"/>
    <cellStyle name="60% - Accent4 8 7" xfId="18841" xr:uid="{A0F6B39C-A10D-4504-904F-EBA983460F9E}"/>
    <cellStyle name="60% - Accent4 80" xfId="18641" xr:uid="{2D9BBA0C-A374-4E8E-982D-D30881D04725}"/>
    <cellStyle name="60% - Accent4 81" xfId="18661" xr:uid="{11691502-328A-412C-99C4-462771EEBEA8}"/>
    <cellStyle name="60% - Accent4 82" xfId="35781" xr:uid="{766B658F-8612-40A5-9074-24D534D0E01C}"/>
    <cellStyle name="60% - Accent4 83" xfId="35801" xr:uid="{BF984018-F205-4EC4-B725-EEA57477765B}"/>
    <cellStyle name="60% - Accent4 84" xfId="35821" xr:uid="{9AEFF783-1285-4A97-925F-CF39EFEE371B}"/>
    <cellStyle name="60% - Accent4 85" xfId="35841" xr:uid="{2D202BA3-6246-4954-88B4-0B43DC771CFA}"/>
    <cellStyle name="60% - Accent4 86" xfId="35861" xr:uid="{E4B638BA-E03D-4DCC-BF35-937CD627C1C0}"/>
    <cellStyle name="60% - Accent4 87" xfId="35881" xr:uid="{F990CCE9-8AE5-4DC8-A2E7-C3ADC9D8FE62}"/>
    <cellStyle name="60% - Accent4 88" xfId="35901" xr:uid="{18F0CB91-53FE-4DA9-A4D8-A8E424B07B23}"/>
    <cellStyle name="60% - Accent4 89" xfId="35921" xr:uid="{96FA4842-4BAE-4F7B-81BD-D8752D12C655}"/>
    <cellStyle name="60% - Accent4 9" xfId="721" xr:uid="{92DCE897-0C3C-47B9-8622-B6E613C0807B}"/>
    <cellStyle name="60% - Accent4 9 2" xfId="1327" xr:uid="{928FFA8D-B24E-42AF-AF1F-9F651B97BBBF}"/>
    <cellStyle name="60% - Accent4 9 2 2" xfId="2413" xr:uid="{3C40E4C5-0205-40F6-9B16-B42A2400DA17}"/>
    <cellStyle name="60% - Accent4 9 2 2 2" xfId="4493" xr:uid="{DB71807C-8788-42AF-952E-7BA7949D5608}"/>
    <cellStyle name="60% - Accent4 9 2 2 2 2" xfId="8653" xr:uid="{8E8B7171-BCF5-469A-B295-FD7FD40A0E29}"/>
    <cellStyle name="60% - Accent4 9 2 2 2 2 2" xfId="17236" xr:uid="{5549A86A-30EB-4ADC-894E-BBE38C2B4519}"/>
    <cellStyle name="60% - Accent4 9 2 2 2 2 2 2" xfId="35061" xr:uid="{78638D80-80C2-441E-AEA1-C9F691712FF5}"/>
    <cellStyle name="60% - Accent4 9 2 2 2 2 3" xfId="26561" xr:uid="{2D6B5C1C-A761-4DFA-BCFA-EF10C5AE1BAE}"/>
    <cellStyle name="60% - Accent4 9 2 2 2 3" xfId="13076" xr:uid="{43311EE7-848C-40AC-A502-1A9BA3A4D129}"/>
    <cellStyle name="60% - Accent4 9 2 2 2 3 2" xfId="30901" xr:uid="{3325A9A5-9D30-414A-B0B6-9A48B717D05C}"/>
    <cellStyle name="60% - Accent4 9 2 2 2 4" xfId="22401" xr:uid="{7953E9A1-6C56-4612-B38D-7D621BDFCF7B}"/>
    <cellStyle name="60% - Accent4 9 2 2 3" xfId="6573" xr:uid="{7B8FBD37-A94C-4D51-B62B-DBC5089D2A38}"/>
    <cellStyle name="60% - Accent4 9 2 2 3 2" xfId="15156" xr:uid="{BDE942AD-C50F-4DC0-ACD5-C51920E31A1E}"/>
    <cellStyle name="60% - Accent4 9 2 2 3 2 2" xfId="32981" xr:uid="{4D32D04D-7965-422A-8378-E517D5462D8B}"/>
    <cellStyle name="60% - Accent4 9 2 2 3 3" xfId="24481" xr:uid="{49FAA646-3EF6-497C-85AD-C0C4A4C9EA78}"/>
    <cellStyle name="60% - Accent4 9 2 2 4" xfId="10996" xr:uid="{BAC79689-5ED8-4856-938F-C78A1861E4C8}"/>
    <cellStyle name="60% - Accent4 9 2 2 4 2" xfId="28821" xr:uid="{9F8DD4D8-46F7-4AA9-9A85-1CEF50B7F52C}"/>
    <cellStyle name="60% - Accent4 9 2 2 5" xfId="20321" xr:uid="{5FD53CB7-7294-4EB7-9D81-0630E05E92F9}"/>
    <cellStyle name="60% - Accent4 9 2 3" xfId="3513" xr:uid="{7DD87FAC-69CC-4C01-A939-156D797F431A}"/>
    <cellStyle name="60% - Accent4 9 2 3 2" xfId="7673" xr:uid="{7B0AFCBD-EFFE-4FA5-BCC4-2D89C14C5775}"/>
    <cellStyle name="60% - Accent4 9 2 3 2 2" xfId="16256" xr:uid="{822480BC-06AA-4BCD-8B49-A9B7B7C75B20}"/>
    <cellStyle name="60% - Accent4 9 2 3 2 2 2" xfId="34081" xr:uid="{B2C72F7C-FC9C-4BEF-A050-2F7547D583A2}"/>
    <cellStyle name="60% - Accent4 9 2 3 2 3" xfId="25581" xr:uid="{E9697355-0FAA-479D-A90A-FC5019E377F8}"/>
    <cellStyle name="60% - Accent4 9 2 3 3" xfId="12096" xr:uid="{C6B066E7-854A-41A0-9518-CD078ACC8082}"/>
    <cellStyle name="60% - Accent4 9 2 3 3 2" xfId="29921" xr:uid="{2ED921AA-394C-40CA-BFAB-8C1A49874153}"/>
    <cellStyle name="60% - Accent4 9 2 3 4" xfId="21421" xr:uid="{2D586C7A-54A9-4DFA-9159-CD0CA006F536}"/>
    <cellStyle name="60% - Accent4 9 2 4" xfId="5593" xr:uid="{98AC85FA-82CB-41F6-AFFE-1AC5A143FDC2}"/>
    <cellStyle name="60% - Accent4 9 2 4 2" xfId="14176" xr:uid="{256FA21C-3269-467B-98C2-D5A34031BE1E}"/>
    <cellStyle name="60% - Accent4 9 2 4 2 2" xfId="32001" xr:uid="{F30E403D-78BC-48A8-8004-664D76AA1886}"/>
    <cellStyle name="60% - Accent4 9 2 4 3" xfId="23501" xr:uid="{DC929DED-91EF-42DE-9E92-6214E9A096A3}"/>
    <cellStyle name="60% - Accent4 9 2 5" xfId="10016" xr:uid="{ED9402A4-FB27-44BC-90DB-31BEC28DAA90}"/>
    <cellStyle name="60% - Accent4 9 2 5 2" xfId="27841" xr:uid="{D0CC7BA7-EF9A-46B9-B242-6A23C4B14ABA}"/>
    <cellStyle name="60% - Accent4 9 2 6" xfId="19341" xr:uid="{3B2EA8AF-D286-41D9-8DD4-E38EBFD21036}"/>
    <cellStyle name="60% - Accent4 9 3" xfId="1933" xr:uid="{D29BAC29-834B-4EA9-9161-D5EBEEBAE5B0}"/>
    <cellStyle name="60% - Accent4 9 3 2" xfId="4013" xr:uid="{E4F872A9-FB27-4C60-BD26-7895C84BAD78}"/>
    <cellStyle name="60% - Accent4 9 3 2 2" xfId="8173" xr:uid="{FAB9A3D8-C6D9-4A8D-9CB8-A65613DE4231}"/>
    <cellStyle name="60% - Accent4 9 3 2 2 2" xfId="16756" xr:uid="{EE899064-2F08-41FA-B530-363F629812E3}"/>
    <cellStyle name="60% - Accent4 9 3 2 2 2 2" xfId="34581" xr:uid="{178672D6-825E-435A-841B-C62A605E8A78}"/>
    <cellStyle name="60% - Accent4 9 3 2 2 3" xfId="26081" xr:uid="{A28EE153-2152-41D6-B2A9-D42D4116D0AD}"/>
    <cellStyle name="60% - Accent4 9 3 2 3" xfId="12596" xr:uid="{01753209-61FC-429A-9CB0-D37FF4109514}"/>
    <cellStyle name="60% - Accent4 9 3 2 3 2" xfId="30421" xr:uid="{17A662E2-0A32-49E4-8AE1-4A9FA1014786}"/>
    <cellStyle name="60% - Accent4 9 3 2 4" xfId="21921" xr:uid="{AB15FDAC-52E2-4B79-9B9C-495D1CA729FB}"/>
    <cellStyle name="60% - Accent4 9 3 3" xfId="6093" xr:uid="{5D43F202-491D-4C62-9F9E-C5EC211CF33B}"/>
    <cellStyle name="60% - Accent4 9 3 3 2" xfId="14676" xr:uid="{C5E4414A-C62A-4A0A-8B6E-5D982ABA1FF1}"/>
    <cellStyle name="60% - Accent4 9 3 3 2 2" xfId="32501" xr:uid="{300F0995-70B0-4DD4-A9D4-35F232A585FB}"/>
    <cellStyle name="60% - Accent4 9 3 3 3" xfId="24001" xr:uid="{46BDD26A-1303-4D57-8CF9-C7F332207F4D}"/>
    <cellStyle name="60% - Accent4 9 3 4" xfId="10516" xr:uid="{99B19A2E-1CE0-4A77-B8FD-BC9451077EF3}"/>
    <cellStyle name="60% - Accent4 9 3 4 2" xfId="28341" xr:uid="{2E6E2423-7328-4A4E-9462-B4123036C861}"/>
    <cellStyle name="60% - Accent4 9 3 5" xfId="19841" xr:uid="{3C8E8754-4D2F-477B-8453-C92FD81BEC22}"/>
    <cellStyle name="60% - Accent4 9 4" xfId="3033" xr:uid="{280CCBAB-B744-460A-901E-39493A339B0E}"/>
    <cellStyle name="60% - Accent4 9 4 2" xfId="7193" xr:uid="{2570DA47-6676-45E4-84D2-A13E6C3D2DDD}"/>
    <cellStyle name="60% - Accent4 9 4 2 2" xfId="15776" xr:uid="{A3CCB0F4-46C2-4C8C-A3EA-A7BBBA15C22C}"/>
    <cellStyle name="60% - Accent4 9 4 2 2 2" xfId="33601" xr:uid="{D5050FBA-1012-4EBD-A53B-79596B0485A1}"/>
    <cellStyle name="60% - Accent4 9 4 2 3" xfId="25101" xr:uid="{7A8EC0A3-9E5B-4D3B-AE98-14A6C74F1BDD}"/>
    <cellStyle name="60% - Accent4 9 4 3" xfId="11616" xr:uid="{4A653B10-603A-458B-92BB-25CBC6242CB3}"/>
    <cellStyle name="60% - Accent4 9 4 3 2" xfId="29441" xr:uid="{37507B39-C1A4-40A1-9A0E-C998D4283CA5}"/>
    <cellStyle name="60% - Accent4 9 4 4" xfId="20941" xr:uid="{243F16ED-856D-49AA-8821-4596D549FCD0}"/>
    <cellStyle name="60% - Accent4 9 5" xfId="5113" xr:uid="{B65CB1C6-F1C6-493F-8045-045201F61DC1}"/>
    <cellStyle name="60% - Accent4 9 5 2" xfId="13696" xr:uid="{62107030-9F19-42CA-969C-AB8F748791F5}"/>
    <cellStyle name="60% - Accent4 9 5 2 2" xfId="31521" xr:uid="{FFCA3208-61A9-4C33-95F2-E3ECF1093634}"/>
    <cellStyle name="60% - Accent4 9 5 3" xfId="23021" xr:uid="{874F6E76-F6AB-4D36-A273-1AC934E252DB}"/>
    <cellStyle name="60% - Accent4 9 6" xfId="9536" xr:uid="{FA7DE850-CA90-4BD6-85C2-159CA16B34FD}"/>
    <cellStyle name="60% - Accent4 9 6 2" xfId="27361" xr:uid="{F2CF238C-C9B1-44AC-9679-FDD4A60A4808}"/>
    <cellStyle name="60% - Accent4 9 7" xfId="18861" xr:uid="{289EECF5-A8D0-4507-A896-E23DA8326673}"/>
    <cellStyle name="60% - Accent4 90" xfId="35941" xr:uid="{0BBCD2BF-9E75-4769-AC00-166ECA80B18F}"/>
    <cellStyle name="60% - Accent4 91" xfId="35961" xr:uid="{CF2C774E-B0D5-40C8-8670-B68E33B7F5C5}"/>
    <cellStyle name="60% - Accent4 92" xfId="35981" xr:uid="{86FF18BD-42A0-45FF-B6D5-68CBA61F8DEB}"/>
    <cellStyle name="60% - Accent4 93" xfId="36001" xr:uid="{4DCFC342-466A-4A28-97B7-8830CA16FCF2}"/>
    <cellStyle name="60% - Accent4 94" xfId="36021" xr:uid="{A84C23E0-479C-4409-8866-60232BF06934}"/>
    <cellStyle name="60% - Accent4 95" xfId="36041" xr:uid="{25DDD55A-FB70-4B5E-84F4-B42D0858289B}"/>
    <cellStyle name="60% - Accent4 96" xfId="36061" xr:uid="{85B4017B-7D05-4800-BF7F-12BCF7E0027B}"/>
    <cellStyle name="60% - Accent4 97" xfId="36081" xr:uid="{E84AE21F-A1B4-4E06-857A-1561E03DFF52}"/>
    <cellStyle name="60% - Accent4 98" xfId="36101" xr:uid="{E646D4F2-9368-4C34-A4B9-BC61E3AB73BE}"/>
    <cellStyle name="60% - Accent4 99" xfId="36121" xr:uid="{3979FDB7-DBEC-4F97-B0FB-61BB6918ABA9}"/>
    <cellStyle name="60% - Accent5" xfId="59" builtinId="48" customBuiltin="1"/>
    <cellStyle name="60% - Accent5 10" xfId="747" xr:uid="{2BFB3474-4B78-4DD5-A742-639B723ADB22}"/>
    <cellStyle name="60% - Accent5 10 2" xfId="1353" xr:uid="{5C82677C-6464-414C-BE5D-A5E98736FD56}"/>
    <cellStyle name="60% - Accent5 10 2 2" xfId="2436" xr:uid="{92189A16-43EE-4B6C-B216-EA60978A1589}"/>
    <cellStyle name="60% - Accent5 10 2 2 2" xfId="4516" xr:uid="{69A3C17B-00C0-47FB-91B5-FE73514DF121}"/>
    <cellStyle name="60% - Accent5 10 2 2 2 2" xfId="8676" xr:uid="{ED03EF4E-9E1D-49BB-AF49-3A06D4B29BBD}"/>
    <cellStyle name="60% - Accent5 10 2 2 2 2 2" xfId="17259" xr:uid="{6DEB31A6-30BF-4BFA-AB60-40F900B7B6C1}"/>
    <cellStyle name="60% - Accent5 10 2 2 2 2 2 2" xfId="35084" xr:uid="{2FD3E28B-736F-475A-BB1F-5F8524D5A521}"/>
    <cellStyle name="60% - Accent5 10 2 2 2 2 3" xfId="26584" xr:uid="{0BD37734-B77F-4E03-9202-A77DADBAFC6A}"/>
    <cellStyle name="60% - Accent5 10 2 2 2 3" xfId="13099" xr:uid="{EAB21EEB-D558-4E01-A49E-AD1943756822}"/>
    <cellStyle name="60% - Accent5 10 2 2 2 3 2" xfId="30924" xr:uid="{608D08BA-EE41-49F2-B4D0-65FEEA449284}"/>
    <cellStyle name="60% - Accent5 10 2 2 2 4" xfId="22424" xr:uid="{0B133534-4896-4749-B662-FDE90335925A}"/>
    <cellStyle name="60% - Accent5 10 2 2 3" xfId="6596" xr:uid="{4B63E56E-8770-45DD-A3C2-34B0CF23607C}"/>
    <cellStyle name="60% - Accent5 10 2 2 3 2" xfId="15179" xr:uid="{5B78F939-6BE4-4DBA-B2D3-FE36C8F39065}"/>
    <cellStyle name="60% - Accent5 10 2 2 3 2 2" xfId="33004" xr:uid="{B8E89991-3850-4132-97F6-3EC7FBB3FA5F}"/>
    <cellStyle name="60% - Accent5 10 2 2 3 3" xfId="24504" xr:uid="{281E8D56-00AE-4A01-BF85-DC5CBAB1658C}"/>
    <cellStyle name="60% - Accent5 10 2 2 4" xfId="11019" xr:uid="{4EB09CAD-CD9D-4836-8A93-3B165DE5064E}"/>
    <cellStyle name="60% - Accent5 10 2 2 4 2" xfId="28844" xr:uid="{79A64776-2B54-48DA-9A7B-05DC3F10E88B}"/>
    <cellStyle name="60% - Accent5 10 2 2 5" xfId="20344" xr:uid="{1CAB8C1A-F15B-4876-B86C-DB9A3F041456}"/>
    <cellStyle name="60% - Accent5 10 2 3" xfId="3536" xr:uid="{5F2702B0-00B6-4774-82BC-C8330DCC14FA}"/>
    <cellStyle name="60% - Accent5 10 2 3 2" xfId="7696" xr:uid="{20CC5325-DD4F-45BD-A068-519A0B82ADAA}"/>
    <cellStyle name="60% - Accent5 10 2 3 2 2" xfId="16279" xr:uid="{FDFE0674-3A87-4556-BFE4-6610928099D0}"/>
    <cellStyle name="60% - Accent5 10 2 3 2 2 2" xfId="34104" xr:uid="{2AFF07DF-DE30-4EDF-80C8-78C4E2155504}"/>
    <cellStyle name="60% - Accent5 10 2 3 2 3" xfId="25604" xr:uid="{DC883E10-9813-468E-B9E3-47530F853548}"/>
    <cellStyle name="60% - Accent5 10 2 3 3" xfId="12119" xr:uid="{DD61F68E-2E63-4B50-9803-2D88C1079DB7}"/>
    <cellStyle name="60% - Accent5 10 2 3 3 2" xfId="29944" xr:uid="{FDDAED47-ABA5-4469-8E07-C8924FEE3477}"/>
    <cellStyle name="60% - Accent5 10 2 3 4" xfId="21444" xr:uid="{EAEE8CCF-CE87-4C3A-A237-5173988BB56B}"/>
    <cellStyle name="60% - Accent5 10 2 4" xfId="5616" xr:uid="{40307593-3D2E-4286-87F2-6CFBF9797720}"/>
    <cellStyle name="60% - Accent5 10 2 4 2" xfId="14199" xr:uid="{57FE1E35-61F9-49D6-B68A-3786C93BD64F}"/>
    <cellStyle name="60% - Accent5 10 2 4 2 2" xfId="32024" xr:uid="{F9EF6660-DED4-460A-BA3B-6412D6837EB2}"/>
    <cellStyle name="60% - Accent5 10 2 4 3" xfId="23524" xr:uid="{73ED131E-4F05-45B5-8561-F9584A3B91E5}"/>
    <cellStyle name="60% - Accent5 10 2 5" xfId="10039" xr:uid="{542830E5-8279-40B8-B3FD-4A0A0A4C8D26}"/>
    <cellStyle name="60% - Accent5 10 2 5 2" xfId="27864" xr:uid="{6601FCF9-A3E9-4AFC-9F85-88CABE439455}"/>
    <cellStyle name="60% - Accent5 10 2 6" xfId="19364" xr:uid="{73C70D56-E30F-4FC2-9CCF-D506F05AA87A}"/>
    <cellStyle name="60% - Accent5 10 3" xfId="1956" xr:uid="{2D5A9435-0A71-4630-999B-BD4A0C3AF1F2}"/>
    <cellStyle name="60% - Accent5 10 3 2" xfId="4036" xr:uid="{0509C215-39DD-4B83-A40D-38E32F12315B}"/>
    <cellStyle name="60% - Accent5 10 3 2 2" xfId="8196" xr:uid="{0E76934D-68AC-4245-9866-B32ACD5DAC96}"/>
    <cellStyle name="60% - Accent5 10 3 2 2 2" xfId="16779" xr:uid="{A6FCD7B8-4216-4337-B254-48D83D6CE0BD}"/>
    <cellStyle name="60% - Accent5 10 3 2 2 2 2" xfId="34604" xr:uid="{F8317FEC-211D-479B-9AA2-18D65B110A28}"/>
    <cellStyle name="60% - Accent5 10 3 2 2 3" xfId="26104" xr:uid="{8D0414F0-A3D8-4257-88B3-EC16433AB552}"/>
    <cellStyle name="60% - Accent5 10 3 2 3" xfId="12619" xr:uid="{3957B7BB-4F41-4374-9A2D-C679E4CA470B}"/>
    <cellStyle name="60% - Accent5 10 3 2 3 2" xfId="30444" xr:uid="{FEE2B5F5-4EFC-48D7-A791-A2BA910BACCE}"/>
    <cellStyle name="60% - Accent5 10 3 2 4" xfId="21944" xr:uid="{54247625-6A35-40CB-9933-9A82C9594F93}"/>
    <cellStyle name="60% - Accent5 10 3 3" xfId="6116" xr:uid="{DF430FCC-6204-425C-8919-DE9F744F5A0A}"/>
    <cellStyle name="60% - Accent5 10 3 3 2" xfId="14699" xr:uid="{11B348C5-64B2-482B-B329-23D357936FFB}"/>
    <cellStyle name="60% - Accent5 10 3 3 2 2" xfId="32524" xr:uid="{3DE2BF53-875E-43A0-8189-483648397AC1}"/>
    <cellStyle name="60% - Accent5 10 3 3 3" xfId="24024" xr:uid="{39A5B1BC-DB30-49C9-827D-90502BD612EB}"/>
    <cellStyle name="60% - Accent5 10 3 4" xfId="10539" xr:uid="{E0CB28ED-9407-4B04-9C9C-D6BD333F5EED}"/>
    <cellStyle name="60% - Accent5 10 3 4 2" xfId="28364" xr:uid="{553E5056-7632-4D17-ABAB-69705C434750}"/>
    <cellStyle name="60% - Accent5 10 3 5" xfId="19864" xr:uid="{8595A83B-A66F-4448-86D5-BEC840E94CFA}"/>
    <cellStyle name="60% - Accent5 10 4" xfId="3056" xr:uid="{D5E6F970-BD27-4818-9923-AAF5BE6DE89C}"/>
    <cellStyle name="60% - Accent5 10 4 2" xfId="7216" xr:uid="{04984952-36BD-4FDF-8484-9300C3E176F1}"/>
    <cellStyle name="60% - Accent5 10 4 2 2" xfId="15799" xr:uid="{1A1D27BC-F1DB-44A9-B8BD-D1B164452C75}"/>
    <cellStyle name="60% - Accent5 10 4 2 2 2" xfId="33624" xr:uid="{21B0B4F4-05B2-4892-BA2A-28F7A7EC49D3}"/>
    <cellStyle name="60% - Accent5 10 4 2 3" xfId="25124" xr:uid="{5A2F0B08-8C49-4241-B218-85268811728B}"/>
    <cellStyle name="60% - Accent5 10 4 3" xfId="11639" xr:uid="{FC8206C6-4381-453B-AA1D-6825169A1974}"/>
    <cellStyle name="60% - Accent5 10 4 3 2" xfId="29464" xr:uid="{083A8DC9-1DD3-4AF3-8E75-E7B69D93BD8A}"/>
    <cellStyle name="60% - Accent5 10 4 4" xfId="20964" xr:uid="{2659E7A0-C336-479D-A692-9D5F211ED82E}"/>
    <cellStyle name="60% - Accent5 10 5" xfId="5136" xr:uid="{0EFF45C6-8C1D-44A0-8710-82CEA32EAE9B}"/>
    <cellStyle name="60% - Accent5 10 5 2" xfId="13719" xr:uid="{73BBE3C9-5096-4508-8F02-6DE1A730938F}"/>
    <cellStyle name="60% - Accent5 10 5 2 2" xfId="31544" xr:uid="{814A422E-13C0-44F0-8157-57B44E2D44E3}"/>
    <cellStyle name="60% - Accent5 10 5 3" xfId="23044" xr:uid="{E6B4119D-C245-47DC-8E00-5219823AA91E}"/>
    <cellStyle name="60% - Accent5 10 6" xfId="9559" xr:uid="{8DD780B2-2914-4C7C-995C-0F13CCC3D199}"/>
    <cellStyle name="60% - Accent5 10 6 2" xfId="27384" xr:uid="{408A8B4E-46B4-48CB-A7D4-346A877938F6}"/>
    <cellStyle name="60% - Accent5 10 7" xfId="18884" xr:uid="{B9E95BCB-ABCC-44A0-AC5A-95ADD52532FE}"/>
    <cellStyle name="60% - Accent5 100" xfId="36144" xr:uid="{8AE332D4-BB1C-4AAD-8DCA-DB69AFE662D6}"/>
    <cellStyle name="60% - Accent5 101" xfId="36164" xr:uid="{207E1620-20F5-4726-9E5E-698EA956C2E7}"/>
    <cellStyle name="60% - Accent5 102" xfId="36185" xr:uid="{5F4BB2D8-A220-4D50-B900-E313C9A921C9}"/>
    <cellStyle name="60% - Accent5 103" xfId="36205" xr:uid="{0B6053A1-CB70-4154-BB5D-F8E299F5D911}"/>
    <cellStyle name="60% - Accent5 104" xfId="36225" xr:uid="{19E6CA8F-2C01-40D3-B8F8-63BD1236A0AA}"/>
    <cellStyle name="60% - Accent5 105" xfId="36245" xr:uid="{4F08FEB8-D562-47F0-ADC1-5A2A4AE862E0}"/>
    <cellStyle name="60% - Accent5 106" xfId="36265" xr:uid="{8FE3523D-5447-4C0B-93CF-AA483EF47189}"/>
    <cellStyle name="60% - Accent5 107" xfId="36285" xr:uid="{B620B9D5-BCBE-4BB1-BD04-076B65C6C087}"/>
    <cellStyle name="60% - Accent5 108" xfId="36305" xr:uid="{8031D90B-FA59-4D26-8E17-14FC48DAC699}"/>
    <cellStyle name="60% - Accent5 109" xfId="36325" xr:uid="{D171A29A-7071-4AAB-A179-CA8D10A909C6}"/>
    <cellStyle name="60% - Accent5 11" xfId="806" xr:uid="{BB326A83-4691-414D-BEB3-F02103BF7C48}"/>
    <cellStyle name="60% - Accent5 11 2" xfId="1412" xr:uid="{76C5F68D-59E8-485C-B49C-C11DDD64B55B}"/>
    <cellStyle name="60% - Accent5 11 2 2" xfId="2456" xr:uid="{BB048634-3A3C-40A7-95AF-4BD6196D153E}"/>
    <cellStyle name="60% - Accent5 11 2 2 2" xfId="4536" xr:uid="{FDB6105B-7445-4FDC-901E-17D9BD20EB5B}"/>
    <cellStyle name="60% - Accent5 11 2 2 2 2" xfId="8696" xr:uid="{BD2C224A-DC6D-43CF-BF3B-B0AB0772DC90}"/>
    <cellStyle name="60% - Accent5 11 2 2 2 2 2" xfId="17279" xr:uid="{75D3FC06-3EBC-465E-8B96-4C14B983B416}"/>
    <cellStyle name="60% - Accent5 11 2 2 2 2 2 2" xfId="35104" xr:uid="{784C0C69-2DE0-4ABE-BBAE-9F04042FD19D}"/>
    <cellStyle name="60% - Accent5 11 2 2 2 2 3" xfId="26604" xr:uid="{FD154B07-2BB8-4DAF-94BB-56D11FCC72CA}"/>
    <cellStyle name="60% - Accent5 11 2 2 2 3" xfId="13119" xr:uid="{0871C5FC-EE68-414D-A684-D2FDEB23FCCC}"/>
    <cellStyle name="60% - Accent5 11 2 2 2 3 2" xfId="30944" xr:uid="{0D613DB8-7B7A-45E1-8293-1E72BB1371A3}"/>
    <cellStyle name="60% - Accent5 11 2 2 2 4" xfId="22444" xr:uid="{212EAA45-8660-4DFA-B26C-617A7FA404EC}"/>
    <cellStyle name="60% - Accent5 11 2 2 3" xfId="6616" xr:uid="{C4E130B0-1CD5-4113-BAF0-A96CFF746DBB}"/>
    <cellStyle name="60% - Accent5 11 2 2 3 2" xfId="15199" xr:uid="{58AA2C8B-2165-42B3-88E3-BDE49F8A22F2}"/>
    <cellStyle name="60% - Accent5 11 2 2 3 2 2" xfId="33024" xr:uid="{3774F98B-2A2C-45E7-92B3-C32BA9084AA5}"/>
    <cellStyle name="60% - Accent5 11 2 2 3 3" xfId="24524" xr:uid="{26CD2405-A5B7-4152-A6FE-CB522706AD42}"/>
    <cellStyle name="60% - Accent5 11 2 2 4" xfId="11039" xr:uid="{2550096C-38F5-484C-BD6E-09601DF91821}"/>
    <cellStyle name="60% - Accent5 11 2 2 4 2" xfId="28864" xr:uid="{A7ED95CC-781F-41BF-9C6E-9E9DC25175A0}"/>
    <cellStyle name="60% - Accent5 11 2 2 5" xfId="20364" xr:uid="{0EAA1AEA-3376-4A91-B5C0-09CFC66083D3}"/>
    <cellStyle name="60% - Accent5 11 2 3" xfId="3556" xr:uid="{B089F8AC-05E5-40A3-8AB4-0E446849BEBB}"/>
    <cellStyle name="60% - Accent5 11 2 3 2" xfId="7716" xr:uid="{342CFA61-AA65-4820-BEA5-70C798A42B0C}"/>
    <cellStyle name="60% - Accent5 11 2 3 2 2" xfId="16299" xr:uid="{0F1EE0C3-70C5-4A99-BCC7-1E6A17EC878D}"/>
    <cellStyle name="60% - Accent5 11 2 3 2 2 2" xfId="34124" xr:uid="{7B3FF321-8736-4642-8B4C-7EA898BC3718}"/>
    <cellStyle name="60% - Accent5 11 2 3 2 3" xfId="25624" xr:uid="{C810902B-2145-47A4-A26A-003EDF46073A}"/>
    <cellStyle name="60% - Accent5 11 2 3 3" xfId="12139" xr:uid="{31D9AED1-1AC7-4E8D-B157-45AED1DA87DC}"/>
    <cellStyle name="60% - Accent5 11 2 3 3 2" xfId="29964" xr:uid="{4D9F803B-AD5F-4757-BD91-3DF71EC32C62}"/>
    <cellStyle name="60% - Accent5 11 2 3 4" xfId="21464" xr:uid="{BA4CF02B-6A24-4692-B692-4F41B43D5FF0}"/>
    <cellStyle name="60% - Accent5 11 2 4" xfId="5636" xr:uid="{8EB713AC-BDAD-4586-94B4-FEBA1F247891}"/>
    <cellStyle name="60% - Accent5 11 2 4 2" xfId="14219" xr:uid="{A6CC2969-4B5F-4A4E-8E83-9FBF24B84E97}"/>
    <cellStyle name="60% - Accent5 11 2 4 2 2" xfId="32044" xr:uid="{ED313DF4-876C-4C6A-8EF9-7EB1DEC73EF2}"/>
    <cellStyle name="60% - Accent5 11 2 4 3" xfId="23544" xr:uid="{90522918-1332-43FA-9ABC-29AAD15542F1}"/>
    <cellStyle name="60% - Accent5 11 2 5" xfId="10059" xr:uid="{59573F4B-570A-46CD-8EE0-D93F08856D2D}"/>
    <cellStyle name="60% - Accent5 11 2 5 2" xfId="27884" xr:uid="{05E3379D-D958-489A-97A0-B4BB6F09AA8D}"/>
    <cellStyle name="60% - Accent5 11 2 6" xfId="19384" xr:uid="{22FD83F3-02F2-4CFE-B8CF-345951F7D50B}"/>
    <cellStyle name="60% - Accent5 11 3" xfId="1976" xr:uid="{FF5DD8C8-F54C-4D36-A10C-AB61D181D614}"/>
    <cellStyle name="60% - Accent5 11 3 2" xfId="4056" xr:uid="{2461CF5D-9AB4-47B8-9763-C1DF3C6CD78C}"/>
    <cellStyle name="60% - Accent5 11 3 2 2" xfId="8216" xr:uid="{DD916B67-16CC-4802-B87B-D0F54D5F486C}"/>
    <cellStyle name="60% - Accent5 11 3 2 2 2" xfId="16799" xr:uid="{5921F80D-2740-4D07-BEC2-34A129CD3D4F}"/>
    <cellStyle name="60% - Accent5 11 3 2 2 2 2" xfId="34624" xr:uid="{AA743251-8992-495C-81FB-F5C90C2A8192}"/>
    <cellStyle name="60% - Accent5 11 3 2 2 3" xfId="26124" xr:uid="{5479EA00-484A-422C-BA6D-35E085FC890F}"/>
    <cellStyle name="60% - Accent5 11 3 2 3" xfId="12639" xr:uid="{87209511-04E2-4F6F-B607-A20286D84353}"/>
    <cellStyle name="60% - Accent5 11 3 2 3 2" xfId="30464" xr:uid="{B03E4968-465F-4722-9FCA-D35E55CFD4DC}"/>
    <cellStyle name="60% - Accent5 11 3 2 4" xfId="21964" xr:uid="{EF43A158-5C24-4A30-8346-7EC416B9391A}"/>
    <cellStyle name="60% - Accent5 11 3 3" xfId="6136" xr:uid="{2F6BBE0E-6E0F-4157-93E5-1DEDBE15497F}"/>
    <cellStyle name="60% - Accent5 11 3 3 2" xfId="14719" xr:uid="{E7338C88-6123-4644-8FF4-885E03D463B2}"/>
    <cellStyle name="60% - Accent5 11 3 3 2 2" xfId="32544" xr:uid="{135A19D8-5AF8-4F9A-9608-823755ADEEF5}"/>
    <cellStyle name="60% - Accent5 11 3 3 3" xfId="24044" xr:uid="{5BAE8350-8453-4170-B46F-AEF36915D6BA}"/>
    <cellStyle name="60% - Accent5 11 3 4" xfId="10559" xr:uid="{FBFD0A7B-2B4B-48CC-B7C7-B2B37A3E6226}"/>
    <cellStyle name="60% - Accent5 11 3 4 2" xfId="28384" xr:uid="{1B317460-86B9-41F9-8F9D-E7EB6B5873FA}"/>
    <cellStyle name="60% - Accent5 11 3 5" xfId="19884" xr:uid="{C4787575-A95F-4882-AE24-45F6311CB6B5}"/>
    <cellStyle name="60% - Accent5 11 4" xfId="3076" xr:uid="{1BDE859A-0DB5-4D24-BDAD-3B9DA4E3AB69}"/>
    <cellStyle name="60% - Accent5 11 4 2" xfId="7236" xr:uid="{B3F471F3-847A-4A08-B7FB-3266C1B0F711}"/>
    <cellStyle name="60% - Accent5 11 4 2 2" xfId="15819" xr:uid="{712D8E7F-7238-4F62-8A83-3CFB50C2C56A}"/>
    <cellStyle name="60% - Accent5 11 4 2 2 2" xfId="33644" xr:uid="{BE9099BE-570C-45E9-9D70-7878320BF2B5}"/>
    <cellStyle name="60% - Accent5 11 4 2 3" xfId="25144" xr:uid="{97D57B3E-C255-4358-833F-F018ABBFDF0E}"/>
    <cellStyle name="60% - Accent5 11 4 3" xfId="11659" xr:uid="{E9810594-97F0-463A-ADD6-279168AAAD88}"/>
    <cellStyle name="60% - Accent5 11 4 3 2" xfId="29484" xr:uid="{87E381F6-05B3-440F-A139-889CDB39EF00}"/>
    <cellStyle name="60% - Accent5 11 4 4" xfId="20984" xr:uid="{1E55CD6C-293B-400B-8CF6-51DE9E02CB67}"/>
    <cellStyle name="60% - Accent5 11 5" xfId="5156" xr:uid="{8988B5A8-C098-47BE-B064-8E358B92C377}"/>
    <cellStyle name="60% - Accent5 11 5 2" xfId="13739" xr:uid="{B3AB4978-62EC-49C8-9AAD-FC03D99684E3}"/>
    <cellStyle name="60% - Accent5 11 5 2 2" xfId="31564" xr:uid="{53ED12E5-0B2B-46E1-A896-02A412FD2B2E}"/>
    <cellStyle name="60% - Accent5 11 5 3" xfId="23064" xr:uid="{4BE4A849-CE7B-4094-959F-3B5E5B85B631}"/>
    <cellStyle name="60% - Accent5 11 6" xfId="9579" xr:uid="{F90BFEA6-4D41-4979-AFB9-8BCFC04C8C04}"/>
    <cellStyle name="60% - Accent5 11 6 2" xfId="27404" xr:uid="{4487B00E-98E4-4DE7-BBF3-F880B3103933}"/>
    <cellStyle name="60% - Accent5 11 7" xfId="18904" xr:uid="{F7370A23-A8F3-4E1E-9E2C-E8D0F8165372}"/>
    <cellStyle name="60% - Accent5 110" xfId="36345" xr:uid="{5B9BDEE5-E0D9-4B34-B9E5-5AACDE98DC57}"/>
    <cellStyle name="60% - Accent5 111" xfId="36365" xr:uid="{1053DEF3-749D-4505-AE48-FB97DEE3C555}"/>
    <cellStyle name="60% - Accent5 112" xfId="36385" xr:uid="{D5ED31D1-0C7E-4625-9387-5D1F0CB0064D}"/>
    <cellStyle name="60% - Accent5 113" xfId="36405" xr:uid="{8B14B103-D407-4090-BD2F-4ECF2A7998BF}"/>
    <cellStyle name="60% - Accent5 114" xfId="36425" xr:uid="{D3BD4CD9-D114-4FD6-840C-DBCF5034C5C1}"/>
    <cellStyle name="60% - Accent5 115" xfId="36445" xr:uid="{C3D01EFE-33FB-44B3-86FC-A6C57A221A1C}"/>
    <cellStyle name="60% - Accent5 116" xfId="36465" xr:uid="{C7C6C6F6-C57B-42C3-8937-0D71372ECFC7}"/>
    <cellStyle name="60% - Accent5 117" xfId="36485" xr:uid="{09D26C9D-7888-49AC-9760-87C1177ADEF0}"/>
    <cellStyle name="60% - Accent5 118" xfId="36505" xr:uid="{FCFF61A8-665F-44E5-B79F-E00EB09D6DB9}"/>
    <cellStyle name="60% - Accent5 119" xfId="36525" xr:uid="{EFD27CFB-9FBF-465E-80C6-23CF26CCEAA2}"/>
    <cellStyle name="60% - Accent5 12" xfId="835" xr:uid="{1582346C-E567-412D-925E-43FE4930460A}"/>
    <cellStyle name="60% - Accent5 12 2" xfId="1441" xr:uid="{3E218DE6-4832-4A0B-B387-2457D562B2A1}"/>
    <cellStyle name="60% - Accent5 12 2 2" xfId="2476" xr:uid="{1F6968CD-2104-435D-A466-9B218A30794D}"/>
    <cellStyle name="60% - Accent5 12 2 2 2" xfId="4556" xr:uid="{B7B09A4E-76DA-4A07-940F-B86FD9AE35A7}"/>
    <cellStyle name="60% - Accent5 12 2 2 2 2" xfId="8716" xr:uid="{D8D6FAF0-C5A9-415E-8C35-54ED3EEB54B5}"/>
    <cellStyle name="60% - Accent5 12 2 2 2 2 2" xfId="17299" xr:uid="{935E80F3-A1A4-40F8-A2ED-8BBAEA0A2245}"/>
    <cellStyle name="60% - Accent5 12 2 2 2 2 2 2" xfId="35124" xr:uid="{A169DFF9-6D21-46F2-890A-CA74C40D8C86}"/>
    <cellStyle name="60% - Accent5 12 2 2 2 2 3" xfId="26624" xr:uid="{38278544-C613-4F55-B25A-F0BC7DD5D0B4}"/>
    <cellStyle name="60% - Accent5 12 2 2 2 3" xfId="13139" xr:uid="{57DBFF11-5436-4951-B361-0425B2DE1A60}"/>
    <cellStyle name="60% - Accent5 12 2 2 2 3 2" xfId="30964" xr:uid="{29235766-63D1-4D38-A66B-686ACE3A6C7B}"/>
    <cellStyle name="60% - Accent5 12 2 2 2 4" xfId="22464" xr:uid="{4725AA59-4804-49EA-A9DB-FBA5C8B0362D}"/>
    <cellStyle name="60% - Accent5 12 2 2 3" xfId="6636" xr:uid="{0074F1B9-9BB8-4FF8-9475-0C383C50E982}"/>
    <cellStyle name="60% - Accent5 12 2 2 3 2" xfId="15219" xr:uid="{367CB63D-8F90-4B50-9F48-F8BCB1641FBF}"/>
    <cellStyle name="60% - Accent5 12 2 2 3 2 2" xfId="33044" xr:uid="{FEBFD3E5-5614-4DAD-B9B3-F6B37547B868}"/>
    <cellStyle name="60% - Accent5 12 2 2 3 3" xfId="24544" xr:uid="{05FB185F-0017-443A-887D-AA70E970590C}"/>
    <cellStyle name="60% - Accent5 12 2 2 4" xfId="11059" xr:uid="{463F1BE3-C74E-4920-A816-7BCB784B80C0}"/>
    <cellStyle name="60% - Accent5 12 2 2 4 2" xfId="28884" xr:uid="{9330F2F8-A1EB-4A26-B470-6CEEF2E829ED}"/>
    <cellStyle name="60% - Accent5 12 2 2 5" xfId="20384" xr:uid="{C8F613F6-E7D3-466F-969F-01CA42DEE37E}"/>
    <cellStyle name="60% - Accent5 12 2 3" xfId="3576" xr:uid="{F714E404-91CD-4D13-9870-A3973612566B}"/>
    <cellStyle name="60% - Accent5 12 2 3 2" xfId="7736" xr:uid="{EF6F5F02-CB28-4F36-B872-04D4B00AF1DB}"/>
    <cellStyle name="60% - Accent5 12 2 3 2 2" xfId="16319" xr:uid="{CF0A8150-A0FF-440F-936B-13522EBECA5D}"/>
    <cellStyle name="60% - Accent5 12 2 3 2 2 2" xfId="34144" xr:uid="{63EA6A6A-108E-4B03-AD38-D1074D0E7338}"/>
    <cellStyle name="60% - Accent5 12 2 3 2 3" xfId="25644" xr:uid="{7B6D1CC9-C2CE-4754-A631-C5FAF97B047B}"/>
    <cellStyle name="60% - Accent5 12 2 3 3" xfId="12159" xr:uid="{E5926330-BCF9-406D-8215-E3671E2CF613}"/>
    <cellStyle name="60% - Accent5 12 2 3 3 2" xfId="29984" xr:uid="{37E779CF-ABFF-4816-8ED8-0FDD07DC29E5}"/>
    <cellStyle name="60% - Accent5 12 2 3 4" xfId="21484" xr:uid="{7DF880DA-F389-4F22-9C12-6FE0D8CFC95E}"/>
    <cellStyle name="60% - Accent5 12 2 4" xfId="5656" xr:uid="{9A99D490-514C-45CA-9A03-2FD9C5D00A72}"/>
    <cellStyle name="60% - Accent5 12 2 4 2" xfId="14239" xr:uid="{EDFDBA20-0F87-4DA6-867F-657CB0332609}"/>
    <cellStyle name="60% - Accent5 12 2 4 2 2" xfId="32064" xr:uid="{7B30F95F-1088-4209-9006-610F3B339AC8}"/>
    <cellStyle name="60% - Accent5 12 2 4 3" xfId="23564" xr:uid="{7ED10C7F-4983-4E6C-9F30-B9934FAAB235}"/>
    <cellStyle name="60% - Accent5 12 2 5" xfId="10079" xr:uid="{EF62A58E-D990-4CA7-B425-DD47393127C6}"/>
    <cellStyle name="60% - Accent5 12 2 5 2" xfId="27904" xr:uid="{C99DF829-D6EA-43E3-BAC0-E36F8A7713D6}"/>
    <cellStyle name="60% - Accent5 12 2 6" xfId="19404" xr:uid="{CB956040-6824-4C25-A8AD-4F932595AFDA}"/>
    <cellStyle name="60% - Accent5 12 3" xfId="1996" xr:uid="{BEC57EA3-364C-490B-BD31-7D8EF3668177}"/>
    <cellStyle name="60% - Accent5 12 3 2" xfId="4076" xr:uid="{EFC79BAF-EDB9-4FDA-9DD8-D09E81F38D7D}"/>
    <cellStyle name="60% - Accent5 12 3 2 2" xfId="8236" xr:uid="{820FF201-2753-4768-8C80-8FB7BBF38FA3}"/>
    <cellStyle name="60% - Accent5 12 3 2 2 2" xfId="16819" xr:uid="{694C8143-6EEB-4011-B676-22029D2F51C5}"/>
    <cellStyle name="60% - Accent5 12 3 2 2 2 2" xfId="34644" xr:uid="{1EE3496B-21D1-4C5B-BCB2-C94E6A5854A0}"/>
    <cellStyle name="60% - Accent5 12 3 2 2 3" xfId="26144" xr:uid="{9EEF888A-A9B8-43C3-B1DE-88995BDC057C}"/>
    <cellStyle name="60% - Accent5 12 3 2 3" xfId="12659" xr:uid="{F62AA32B-AC60-486C-9AF1-3541C3E7450C}"/>
    <cellStyle name="60% - Accent5 12 3 2 3 2" xfId="30484" xr:uid="{F1020C17-C36D-46B9-AA96-FCD23A662EB3}"/>
    <cellStyle name="60% - Accent5 12 3 2 4" xfId="21984" xr:uid="{698FBAF7-7D58-4BDE-9ABC-211381613EE5}"/>
    <cellStyle name="60% - Accent5 12 3 3" xfId="6156" xr:uid="{198A48B8-6EAC-4CE0-AA5F-FAF9FA9D7DBF}"/>
    <cellStyle name="60% - Accent5 12 3 3 2" xfId="14739" xr:uid="{8FFD4A71-7083-4B97-878B-44A118C40DE3}"/>
    <cellStyle name="60% - Accent5 12 3 3 2 2" xfId="32564" xr:uid="{4988001C-03DF-4842-86EC-49F24BD1D0D7}"/>
    <cellStyle name="60% - Accent5 12 3 3 3" xfId="24064" xr:uid="{711475CC-AB9E-4095-A012-31A72618336C}"/>
    <cellStyle name="60% - Accent5 12 3 4" xfId="10579" xr:uid="{EA6547A4-1372-4F34-B575-6A4BFF0241C8}"/>
    <cellStyle name="60% - Accent5 12 3 4 2" xfId="28404" xr:uid="{17807434-888D-468D-96B5-A54348729CC5}"/>
    <cellStyle name="60% - Accent5 12 3 5" xfId="19904" xr:uid="{8A68F349-6844-4BB9-8F73-15D0C1554DCD}"/>
    <cellStyle name="60% - Accent5 12 4" xfId="3096" xr:uid="{A50300B9-BD10-401A-85AC-9D51539E1D05}"/>
    <cellStyle name="60% - Accent5 12 4 2" xfId="7256" xr:uid="{44F60CDA-C8E6-452E-9E46-FFBE27AD0E2F}"/>
    <cellStyle name="60% - Accent5 12 4 2 2" xfId="15839" xr:uid="{A61BBDEA-FA60-4A61-8C55-BC25FA7C7158}"/>
    <cellStyle name="60% - Accent5 12 4 2 2 2" xfId="33664" xr:uid="{FC533565-C8C0-4474-8461-8DB441561981}"/>
    <cellStyle name="60% - Accent5 12 4 2 3" xfId="25164" xr:uid="{A3872A7A-EF4B-4F59-804D-B45BCD3F0505}"/>
    <cellStyle name="60% - Accent5 12 4 3" xfId="11679" xr:uid="{1BE3FCAF-C140-4800-A285-D196B459B328}"/>
    <cellStyle name="60% - Accent5 12 4 3 2" xfId="29504" xr:uid="{02EF5922-9884-4E7D-9EED-9FF91D729909}"/>
    <cellStyle name="60% - Accent5 12 4 4" xfId="21004" xr:uid="{1F78FBE7-5013-4A8D-9960-2CB283D9B719}"/>
    <cellStyle name="60% - Accent5 12 5" xfId="5176" xr:uid="{428E5C67-E59B-47DE-B8A0-3528C81966A0}"/>
    <cellStyle name="60% - Accent5 12 5 2" xfId="13759" xr:uid="{0A631F08-2F20-4482-9314-B2DF8E77C5C0}"/>
    <cellStyle name="60% - Accent5 12 5 2 2" xfId="31584" xr:uid="{B35078E7-8FA1-4495-BCA3-4B953B3A162D}"/>
    <cellStyle name="60% - Accent5 12 5 3" xfId="23084" xr:uid="{D6C6D150-E90A-4BA3-92D4-E83A5D0A49DE}"/>
    <cellStyle name="60% - Accent5 12 6" xfId="9599" xr:uid="{9FAB14E2-7ED3-4276-95ED-291B9EFAA152}"/>
    <cellStyle name="60% - Accent5 12 6 2" xfId="27424" xr:uid="{D66B159A-58F7-43A0-9DC0-739475767C10}"/>
    <cellStyle name="60% - Accent5 12 7" xfId="18924" xr:uid="{0CC4D92C-3982-48F7-A1EF-6999FF867FC1}"/>
    <cellStyle name="60% - Accent5 120" xfId="36545" xr:uid="{5DFE80D3-CB08-420C-994F-678E55B8CA8D}"/>
    <cellStyle name="60% - Accent5 121" xfId="36565" xr:uid="{FDF670C4-2957-4257-BC57-4B219FA251FA}"/>
    <cellStyle name="60% - Accent5 122" xfId="36585" xr:uid="{66F7E3C4-55FF-4397-9ACC-49CAEA0F2F70}"/>
    <cellStyle name="60% - Accent5 123" xfId="36605" xr:uid="{487DEF47-FD5C-4B91-9CAC-5C77FAE61463}"/>
    <cellStyle name="60% - Accent5 124" xfId="36625" xr:uid="{ECA2EA02-F25A-4768-A2EA-7EE497FDB73E}"/>
    <cellStyle name="60% - Accent5 125" xfId="36645" xr:uid="{7CB0F566-5ED2-4029-AAA1-168AEE86BCCB}"/>
    <cellStyle name="60% - Accent5 126" xfId="36665" xr:uid="{5EF588C1-F157-4ECF-96E9-84501F9CDCA9}"/>
    <cellStyle name="60% - Accent5 127" xfId="36685" xr:uid="{587FF1CD-8093-44E4-8776-1407CD243AF6}"/>
    <cellStyle name="60% - Accent5 128" xfId="36705" xr:uid="{71D6D13E-903D-4D88-A053-A480D5042031}"/>
    <cellStyle name="60% - Accent5 129" xfId="36725" xr:uid="{B75B1C45-5B59-49D8-8CDC-C60E27565C43}"/>
    <cellStyle name="60% - Accent5 13" xfId="859" xr:uid="{9A817D7E-DF7D-45BF-A4DA-2A5C9D86BE68}"/>
    <cellStyle name="60% - Accent5 13 2" xfId="1465" xr:uid="{F98E3677-ED09-4DA2-B363-0194313C5764}"/>
    <cellStyle name="60% - Accent5 13 2 2" xfId="2496" xr:uid="{D178B025-0737-4412-A64B-30C1536D995B}"/>
    <cellStyle name="60% - Accent5 13 2 2 2" xfId="4576" xr:uid="{25999749-46AC-4463-81F2-756F3C04502B}"/>
    <cellStyle name="60% - Accent5 13 2 2 2 2" xfId="8736" xr:uid="{3640CCD8-B95E-4CD8-BE4A-9D45BBBE7559}"/>
    <cellStyle name="60% - Accent5 13 2 2 2 2 2" xfId="17319" xr:uid="{2076A0C8-6AA5-4602-9143-9A4B88EF5699}"/>
    <cellStyle name="60% - Accent5 13 2 2 2 2 2 2" xfId="35144" xr:uid="{806CA939-969A-43F3-8139-35E5D082D306}"/>
    <cellStyle name="60% - Accent5 13 2 2 2 2 3" xfId="26644" xr:uid="{AAF6714B-2947-4433-BF94-436F9FA2250A}"/>
    <cellStyle name="60% - Accent5 13 2 2 2 3" xfId="13159" xr:uid="{7D012F8C-C817-44BC-B8E3-56DD089F5876}"/>
    <cellStyle name="60% - Accent5 13 2 2 2 3 2" xfId="30984" xr:uid="{C99BC891-74D2-46A3-8DAF-028EBB1A0846}"/>
    <cellStyle name="60% - Accent5 13 2 2 2 4" xfId="22484" xr:uid="{5C22AD7C-A703-495F-9356-22E61CEA4455}"/>
    <cellStyle name="60% - Accent5 13 2 2 3" xfId="6656" xr:uid="{510EFB62-B7FE-4F37-8522-46050E4DF5B4}"/>
    <cellStyle name="60% - Accent5 13 2 2 3 2" xfId="15239" xr:uid="{39BA03BE-B6C9-4B20-8F76-205437A152E8}"/>
    <cellStyle name="60% - Accent5 13 2 2 3 2 2" xfId="33064" xr:uid="{5C1578B8-2302-441F-A2CC-7FA468296FEB}"/>
    <cellStyle name="60% - Accent5 13 2 2 3 3" xfId="24564" xr:uid="{6C7D0B3B-570F-4966-8E47-F3FD3AF79BBC}"/>
    <cellStyle name="60% - Accent5 13 2 2 4" xfId="11079" xr:uid="{84806A10-9CF3-4DFD-8B1C-B832C959B1A0}"/>
    <cellStyle name="60% - Accent5 13 2 2 4 2" xfId="28904" xr:uid="{184053B2-47D3-47F1-98AA-A21F28F11335}"/>
    <cellStyle name="60% - Accent5 13 2 2 5" xfId="20404" xr:uid="{78BB7BE1-C004-40D1-93D6-2C2E07D0327C}"/>
    <cellStyle name="60% - Accent5 13 2 3" xfId="3596" xr:uid="{DF7BE8EB-4E86-4DC1-AF8F-77A533565179}"/>
    <cellStyle name="60% - Accent5 13 2 3 2" xfId="7756" xr:uid="{169D1747-FDBB-416E-9D89-2B834A28AFA2}"/>
    <cellStyle name="60% - Accent5 13 2 3 2 2" xfId="16339" xr:uid="{05AFC2E6-351B-4446-B1E3-2086C18BFB90}"/>
    <cellStyle name="60% - Accent5 13 2 3 2 2 2" xfId="34164" xr:uid="{AD68BB6B-C2E7-4C3D-A0D4-C81A92694ACA}"/>
    <cellStyle name="60% - Accent5 13 2 3 2 3" xfId="25664" xr:uid="{D1163C43-7B41-47B3-8A28-C4F5F4940A2E}"/>
    <cellStyle name="60% - Accent5 13 2 3 3" xfId="12179" xr:uid="{8E4CE00C-31E5-4B80-87BF-711C00368D07}"/>
    <cellStyle name="60% - Accent5 13 2 3 3 2" xfId="30004" xr:uid="{0D44621B-0686-4DE1-9D5D-3D27A033049B}"/>
    <cellStyle name="60% - Accent5 13 2 3 4" xfId="21504" xr:uid="{AC50E361-7B27-4529-80C7-957CB1006AD9}"/>
    <cellStyle name="60% - Accent5 13 2 4" xfId="5676" xr:uid="{773185A1-4811-426E-9E06-E984967E8861}"/>
    <cellStyle name="60% - Accent5 13 2 4 2" xfId="14259" xr:uid="{C71F56AE-CAB0-4E37-A54E-50AB505FDC71}"/>
    <cellStyle name="60% - Accent5 13 2 4 2 2" xfId="32084" xr:uid="{AECECCF0-B2C1-446F-9C5A-F2D0C6A64CF6}"/>
    <cellStyle name="60% - Accent5 13 2 4 3" xfId="23584" xr:uid="{214BC0AB-1995-4198-98AA-0A16F2A58D9E}"/>
    <cellStyle name="60% - Accent5 13 2 5" xfId="10099" xr:uid="{C172F398-FC3D-431D-81F1-E2621D4B1626}"/>
    <cellStyle name="60% - Accent5 13 2 5 2" xfId="27924" xr:uid="{8BB7C49E-FD8A-4C98-B9E6-B34A09F48792}"/>
    <cellStyle name="60% - Accent5 13 2 6" xfId="19424" xr:uid="{43349ABA-5023-4D2B-B62B-231352EC1466}"/>
    <cellStyle name="60% - Accent5 13 3" xfId="2016" xr:uid="{EC6D6EC8-0210-4128-ADF6-64CE85FDA8CC}"/>
    <cellStyle name="60% - Accent5 13 3 2" xfId="4096" xr:uid="{94CA7B19-F393-455F-BDC6-EEC629369956}"/>
    <cellStyle name="60% - Accent5 13 3 2 2" xfId="8256" xr:uid="{CFDD1035-2F70-4997-801D-415EF4E8DDD3}"/>
    <cellStyle name="60% - Accent5 13 3 2 2 2" xfId="16839" xr:uid="{9249480D-28EE-4609-83A5-542674C3E66D}"/>
    <cellStyle name="60% - Accent5 13 3 2 2 2 2" xfId="34664" xr:uid="{8E8BDC72-7823-48AF-88F4-4DEAD8AC81BF}"/>
    <cellStyle name="60% - Accent5 13 3 2 2 3" xfId="26164" xr:uid="{CAB6984E-3439-48F1-A8F4-49D4B12E4EB3}"/>
    <cellStyle name="60% - Accent5 13 3 2 3" xfId="12679" xr:uid="{A7CB0980-F6F4-428D-A63A-7D8F40A8B607}"/>
    <cellStyle name="60% - Accent5 13 3 2 3 2" xfId="30504" xr:uid="{EE27D69A-B05E-4940-8368-C33FD0620023}"/>
    <cellStyle name="60% - Accent5 13 3 2 4" xfId="22004" xr:uid="{DE90568A-3E30-4E5D-8BAF-906CC4E2CF1F}"/>
    <cellStyle name="60% - Accent5 13 3 3" xfId="6176" xr:uid="{F83B0FC2-675A-4119-9374-AF823F27928E}"/>
    <cellStyle name="60% - Accent5 13 3 3 2" xfId="14759" xr:uid="{34C6387F-868B-43E6-94B5-3A2398619F8A}"/>
    <cellStyle name="60% - Accent5 13 3 3 2 2" xfId="32584" xr:uid="{A35D61A5-B7D1-4050-AD85-77D99CDAB7CA}"/>
    <cellStyle name="60% - Accent5 13 3 3 3" xfId="24084" xr:uid="{8A793BB1-680D-488B-8FD7-B9AE552A972B}"/>
    <cellStyle name="60% - Accent5 13 3 4" xfId="10599" xr:uid="{0E23B602-46EB-4DDA-A786-3243B8011991}"/>
    <cellStyle name="60% - Accent5 13 3 4 2" xfId="28424" xr:uid="{DFAB387E-3C38-4765-B40B-92EEA6521D35}"/>
    <cellStyle name="60% - Accent5 13 3 5" xfId="19924" xr:uid="{0F310ED1-6916-46FC-8350-ED85BB271137}"/>
    <cellStyle name="60% - Accent5 13 4" xfId="3116" xr:uid="{5ED7A41B-A897-40A1-92B9-FE669343FBE1}"/>
    <cellStyle name="60% - Accent5 13 4 2" xfId="7276" xr:uid="{755B673C-1BB5-4D68-A4FE-86A771D11D34}"/>
    <cellStyle name="60% - Accent5 13 4 2 2" xfId="15859" xr:uid="{89DD208B-4328-49D1-8783-CDFA48344DD1}"/>
    <cellStyle name="60% - Accent5 13 4 2 2 2" xfId="33684" xr:uid="{35805CB5-511C-47DB-BA69-BFE14BFC21FC}"/>
    <cellStyle name="60% - Accent5 13 4 2 3" xfId="25184" xr:uid="{3391EA78-D91B-40B4-B96B-ABDD5BC58678}"/>
    <cellStyle name="60% - Accent5 13 4 3" xfId="11699" xr:uid="{0F85120E-4618-41FA-95D9-25FC8601D43C}"/>
    <cellStyle name="60% - Accent5 13 4 3 2" xfId="29524" xr:uid="{7EA85F36-3237-4620-BF5D-D79D9B5E99A9}"/>
    <cellStyle name="60% - Accent5 13 4 4" xfId="21024" xr:uid="{6ACE883C-BB97-44C8-A21F-54B1AC8FF3FB}"/>
    <cellStyle name="60% - Accent5 13 5" xfId="5196" xr:uid="{18383C6E-7F0D-45E2-BA65-5FCCB14E20B6}"/>
    <cellStyle name="60% - Accent5 13 5 2" xfId="13779" xr:uid="{4870741C-2AD2-4D5A-8785-756F06A26BA7}"/>
    <cellStyle name="60% - Accent5 13 5 2 2" xfId="31604" xr:uid="{FB0941BB-B9F4-457E-B4E8-3A3A09DAAA73}"/>
    <cellStyle name="60% - Accent5 13 5 3" xfId="23104" xr:uid="{D7C6AEE1-881C-49D4-A41F-161C1295DEBA}"/>
    <cellStyle name="60% - Accent5 13 6" xfId="9619" xr:uid="{AFA35947-623D-4120-A5F5-D0224F439741}"/>
    <cellStyle name="60% - Accent5 13 6 2" xfId="27444" xr:uid="{B198EF81-5C2E-4261-B4BA-FB106721C437}"/>
    <cellStyle name="60% - Accent5 13 7" xfId="18944" xr:uid="{8F6E36CF-1BBA-4253-937F-D45E20AA6F63}"/>
    <cellStyle name="60% - Accent5 130" xfId="36745" xr:uid="{2692A232-B110-4CEC-92FC-96F281892CFF}"/>
    <cellStyle name="60% - Accent5 131" xfId="36765" xr:uid="{2D6EEB4B-18EA-42DE-A5A7-E4C5018B4FC5}"/>
    <cellStyle name="60% - Accent5 132" xfId="36785" xr:uid="{7FC04892-066D-42C5-90B3-5824474113D9}"/>
    <cellStyle name="60% - Accent5 133" xfId="36805" xr:uid="{ACA3E8EB-B324-45F0-8DE0-4B1806277F22}"/>
    <cellStyle name="60% - Accent5 134" xfId="36825" xr:uid="{94024198-F413-48CB-825B-33CE43E9FDEE}"/>
    <cellStyle name="60% - Accent5 135" xfId="36845" xr:uid="{326D2804-4593-4068-976C-122E3E3F15E6}"/>
    <cellStyle name="60% - Accent5 136" xfId="36865" xr:uid="{FAB95C56-88AC-4488-AFBB-69C2C8ABF9E1}"/>
    <cellStyle name="60% - Accent5 137" xfId="36885" xr:uid="{1829D2A8-0699-4D2F-AED7-43A525A7D24D}"/>
    <cellStyle name="60% - Accent5 138" xfId="36905" xr:uid="{79290CF7-3D99-4D5A-84DB-2EB61508D77D}"/>
    <cellStyle name="60% - Accent5 139" xfId="36925" xr:uid="{84433183-8687-4279-BC7B-FFE9769AC9BF}"/>
    <cellStyle name="60% - Accent5 14" xfId="918" xr:uid="{1E1F0934-FD2A-41FD-BFD4-66800AB771C7}"/>
    <cellStyle name="60% - Accent5 14 2" xfId="1524" xr:uid="{928E5AAF-A3A2-4499-8B80-2FF6377352C3}"/>
    <cellStyle name="60% - Accent5 14 2 2" xfId="2516" xr:uid="{8F34AECC-20AE-4D52-BAC3-EF3768BE3178}"/>
    <cellStyle name="60% - Accent5 14 2 2 2" xfId="4596" xr:uid="{E835EC8B-B75A-4E15-A393-4348F7D7E5D6}"/>
    <cellStyle name="60% - Accent5 14 2 2 2 2" xfId="8756" xr:uid="{E39536C0-D1FE-4DCD-B67F-2366ECBF28FD}"/>
    <cellStyle name="60% - Accent5 14 2 2 2 2 2" xfId="17339" xr:uid="{43E924FA-65E8-42BD-A6FF-637F4DD8DF98}"/>
    <cellStyle name="60% - Accent5 14 2 2 2 2 2 2" xfId="35164" xr:uid="{129C3544-91CF-4683-B6DD-BB70997128E9}"/>
    <cellStyle name="60% - Accent5 14 2 2 2 2 3" xfId="26664" xr:uid="{0ECAC7AF-82F3-4BEF-B65A-691338107AA7}"/>
    <cellStyle name="60% - Accent5 14 2 2 2 3" xfId="13179" xr:uid="{929DA15E-25EB-493D-85C8-03041CEB55A9}"/>
    <cellStyle name="60% - Accent5 14 2 2 2 3 2" xfId="31004" xr:uid="{7C413179-A76C-4793-9909-35190B4C98DD}"/>
    <cellStyle name="60% - Accent5 14 2 2 2 4" xfId="22504" xr:uid="{BC419930-141D-4700-8B8C-8343DDA187D7}"/>
    <cellStyle name="60% - Accent5 14 2 2 3" xfId="6676" xr:uid="{9D0DDDF5-DA95-4D30-BCFA-82C515022F4F}"/>
    <cellStyle name="60% - Accent5 14 2 2 3 2" xfId="15259" xr:uid="{E4212354-EE1C-44E0-AD21-2D98E5435E5A}"/>
    <cellStyle name="60% - Accent5 14 2 2 3 2 2" xfId="33084" xr:uid="{F598E5FC-E01B-4130-9FAE-397273D5C934}"/>
    <cellStyle name="60% - Accent5 14 2 2 3 3" xfId="24584" xr:uid="{EEEF7F39-438E-4EC8-B1F7-E6B75AEEE3BF}"/>
    <cellStyle name="60% - Accent5 14 2 2 4" xfId="11099" xr:uid="{EA97D423-3CE9-4680-8A5A-05232433348C}"/>
    <cellStyle name="60% - Accent5 14 2 2 4 2" xfId="28924" xr:uid="{EE2E69EF-A582-4A40-A509-6B3538696B3E}"/>
    <cellStyle name="60% - Accent5 14 2 2 5" xfId="20424" xr:uid="{875CD30F-1C5E-4568-8378-E2CB3A68FD16}"/>
    <cellStyle name="60% - Accent5 14 2 3" xfId="3616" xr:uid="{49120C51-4F16-451E-94A3-5770E83097D5}"/>
    <cellStyle name="60% - Accent5 14 2 3 2" xfId="7776" xr:uid="{46F7425F-0FB5-4E57-9D6B-DDEDC071C06E}"/>
    <cellStyle name="60% - Accent5 14 2 3 2 2" xfId="16359" xr:uid="{FF1D25E9-FB1B-4123-A000-5B62709988AF}"/>
    <cellStyle name="60% - Accent5 14 2 3 2 2 2" xfId="34184" xr:uid="{D09D50A8-1411-46BA-B6ED-6684D24E6DE7}"/>
    <cellStyle name="60% - Accent5 14 2 3 2 3" xfId="25684" xr:uid="{9B16C867-1D85-4753-88F4-71A77C46D956}"/>
    <cellStyle name="60% - Accent5 14 2 3 3" xfId="12199" xr:uid="{0CF546D4-E98B-46D5-9072-32C088AAE5E8}"/>
    <cellStyle name="60% - Accent5 14 2 3 3 2" xfId="30024" xr:uid="{B00747EA-2948-4257-B89D-E28C3583F554}"/>
    <cellStyle name="60% - Accent5 14 2 3 4" xfId="21524" xr:uid="{5C09AB33-64DE-4EDA-8339-6BC52B758C09}"/>
    <cellStyle name="60% - Accent5 14 2 4" xfId="5696" xr:uid="{09A4239A-BFEB-493C-8CBB-A70F1902165B}"/>
    <cellStyle name="60% - Accent5 14 2 4 2" xfId="14279" xr:uid="{6711D106-89A8-4977-AF5B-8EA5260B0691}"/>
    <cellStyle name="60% - Accent5 14 2 4 2 2" xfId="32104" xr:uid="{DC85A78F-9F8B-4EF2-85E5-0AD825C8F8A4}"/>
    <cellStyle name="60% - Accent5 14 2 4 3" xfId="23604" xr:uid="{B4D0DF63-C8E6-4F93-9BB2-D59448E2CF06}"/>
    <cellStyle name="60% - Accent5 14 2 5" xfId="10119" xr:uid="{FA82A966-9D8F-4BFF-A43D-BDD9B63CD7D5}"/>
    <cellStyle name="60% - Accent5 14 2 5 2" xfId="27944" xr:uid="{6E363B8F-E4F3-438C-A475-432891636F45}"/>
    <cellStyle name="60% - Accent5 14 2 6" xfId="19444" xr:uid="{FAB85812-BC75-4818-B0B9-5359B212CF9C}"/>
    <cellStyle name="60% - Accent5 14 3" xfId="2036" xr:uid="{434B8010-5301-4039-82BE-335F9D87F954}"/>
    <cellStyle name="60% - Accent5 14 3 2" xfId="4116" xr:uid="{9262DAB1-AA76-4411-B0F5-DA1227C1AACA}"/>
    <cellStyle name="60% - Accent5 14 3 2 2" xfId="8276" xr:uid="{BA06674E-2FE3-4A0E-81C4-F0CF89E72955}"/>
    <cellStyle name="60% - Accent5 14 3 2 2 2" xfId="16859" xr:uid="{8B9961B0-7494-435B-966A-E71D1D636E7D}"/>
    <cellStyle name="60% - Accent5 14 3 2 2 2 2" xfId="34684" xr:uid="{B9C9BC1D-2AAB-4265-A6EE-7FB6302B9797}"/>
    <cellStyle name="60% - Accent5 14 3 2 2 3" xfId="26184" xr:uid="{1417B323-6638-41D7-BF0E-5516DEEC1EE6}"/>
    <cellStyle name="60% - Accent5 14 3 2 3" xfId="12699" xr:uid="{B89357B8-7D96-4AF0-81BE-D7EFAE313DA0}"/>
    <cellStyle name="60% - Accent5 14 3 2 3 2" xfId="30524" xr:uid="{6424ECD7-3DF1-4A27-BD4A-19082F2F9F40}"/>
    <cellStyle name="60% - Accent5 14 3 2 4" xfId="22024" xr:uid="{798F9F77-C808-4B5F-894E-D95793568112}"/>
    <cellStyle name="60% - Accent5 14 3 3" xfId="6196" xr:uid="{D9B98AC6-E69B-4AA5-BA50-BE858D53F4F4}"/>
    <cellStyle name="60% - Accent5 14 3 3 2" xfId="14779" xr:uid="{CCFF11C3-5EBC-4F30-BC8F-EAF6CD8D44F4}"/>
    <cellStyle name="60% - Accent5 14 3 3 2 2" xfId="32604" xr:uid="{586F93AE-47C5-4E8D-924D-BE75D3ABA0C2}"/>
    <cellStyle name="60% - Accent5 14 3 3 3" xfId="24104" xr:uid="{75CFD783-11E4-4502-8F2B-BF63ED27B45D}"/>
    <cellStyle name="60% - Accent5 14 3 4" xfId="10619" xr:uid="{87C91832-0456-4988-A6D4-78C9029449B8}"/>
    <cellStyle name="60% - Accent5 14 3 4 2" xfId="28444" xr:uid="{8D51F9F9-2734-4367-80B7-2DAAFACBE5E3}"/>
    <cellStyle name="60% - Accent5 14 3 5" xfId="19944" xr:uid="{BDDE3721-0C29-4682-BBC6-70529EE34811}"/>
    <cellStyle name="60% - Accent5 14 4" xfId="3136" xr:uid="{CC4155A3-ADFF-4922-BDED-A9A89DA87A38}"/>
    <cellStyle name="60% - Accent5 14 4 2" xfId="7296" xr:uid="{F5044698-FEF4-482B-92B0-845A02FB53B3}"/>
    <cellStyle name="60% - Accent5 14 4 2 2" xfId="15879" xr:uid="{CE7F49B8-8C00-44C8-9B63-8A8FA964CF3A}"/>
    <cellStyle name="60% - Accent5 14 4 2 2 2" xfId="33704" xr:uid="{8F374267-7517-4D42-8427-A444BA897B5E}"/>
    <cellStyle name="60% - Accent5 14 4 2 3" xfId="25204" xr:uid="{4DD4B9CD-5CEC-4CBA-BE0B-7EA821C76654}"/>
    <cellStyle name="60% - Accent5 14 4 3" xfId="11719" xr:uid="{BD9A58C5-CA10-448E-8A5A-59BF3E27B6B4}"/>
    <cellStyle name="60% - Accent5 14 4 3 2" xfId="29544" xr:uid="{1EE22297-281D-45BA-BC85-7E110BB54FB1}"/>
    <cellStyle name="60% - Accent5 14 4 4" xfId="21044" xr:uid="{E8A42526-FB74-4ACC-871C-10A68ECBF97D}"/>
    <cellStyle name="60% - Accent5 14 5" xfId="5216" xr:uid="{80D350E1-C8F3-48B7-A9ED-6B326FBEF98F}"/>
    <cellStyle name="60% - Accent5 14 5 2" xfId="13799" xr:uid="{E0E641F4-EDFE-456A-A830-BA5BE212BF89}"/>
    <cellStyle name="60% - Accent5 14 5 2 2" xfId="31624" xr:uid="{A6022177-C377-4DC5-BC63-517B62EF4214}"/>
    <cellStyle name="60% - Accent5 14 5 3" xfId="23124" xr:uid="{D20B81BD-2EE7-4980-AE6E-19598FA28CC9}"/>
    <cellStyle name="60% - Accent5 14 6" xfId="9639" xr:uid="{65925E3A-6CAD-4AC3-B2B7-E9566F45CB1E}"/>
    <cellStyle name="60% - Accent5 14 6 2" xfId="27464" xr:uid="{07BAEFB1-155B-4C5A-99B8-491D6EB9E41F}"/>
    <cellStyle name="60% - Accent5 14 7" xfId="18964" xr:uid="{C61408F9-7BC9-467D-8F8D-5680576C3FB6}"/>
    <cellStyle name="60% - Accent5 140" xfId="36945" xr:uid="{67B5515E-F6ED-4653-8724-2E29D81AE52B}"/>
    <cellStyle name="60% - Accent5 141" xfId="36965" xr:uid="{3358F83F-7610-4828-81A1-B6E827538D3C}"/>
    <cellStyle name="60% - Accent5 142" xfId="36985" xr:uid="{9A7604E2-4900-4392-AB41-0B6577A3B70C}"/>
    <cellStyle name="60% - Accent5 143" xfId="37005" xr:uid="{62824412-7644-4867-99E5-339CAB9E9957}"/>
    <cellStyle name="60% - Accent5 144" xfId="37025" xr:uid="{D485DA51-83AB-400B-8AD2-F00E4B48B82D}"/>
    <cellStyle name="60% - Accent5 145" xfId="37045" xr:uid="{BABFCC7F-507E-4CEC-9AAB-73E9F51BDDD7}"/>
    <cellStyle name="60% - Accent5 146" xfId="37065" xr:uid="{D3A95EBF-5224-4B27-B0D2-AE9B7C35A378}"/>
    <cellStyle name="60% - Accent5 147" xfId="37085" xr:uid="{CED56160-F4EC-4A4C-AB24-8D12ECE68375}"/>
    <cellStyle name="60% - Accent5 148" xfId="37105" xr:uid="{2FCB2749-49B3-44CA-AC99-64A02D24FF0A}"/>
    <cellStyle name="60% - Accent5 149" xfId="37125" xr:uid="{82CEF508-2522-41C4-98CC-ACE9E4319723}"/>
    <cellStyle name="60% - Accent5 15" xfId="942" xr:uid="{94A30381-68D7-4DD3-9327-2B8D5B3A8C83}"/>
    <cellStyle name="60% - Accent5 15 2" xfId="1548" xr:uid="{DC38F44D-DBEC-4C9E-A56C-7B1B2CE738B3}"/>
    <cellStyle name="60% - Accent5 15 2 2" xfId="2536" xr:uid="{3D645960-6407-484D-BF50-9B7C9946C33C}"/>
    <cellStyle name="60% - Accent5 15 2 2 2" xfId="4616" xr:uid="{E8EDFADC-F10B-4ED6-944A-1602D49E5540}"/>
    <cellStyle name="60% - Accent5 15 2 2 2 2" xfId="8776" xr:uid="{36B88119-9105-4136-9987-24454C067697}"/>
    <cellStyle name="60% - Accent5 15 2 2 2 2 2" xfId="17359" xr:uid="{CA2F3E38-10C8-46A6-B412-D55FA93BE91A}"/>
    <cellStyle name="60% - Accent5 15 2 2 2 2 2 2" xfId="35184" xr:uid="{2B316F0C-428B-4A01-90B4-5118C9F963CC}"/>
    <cellStyle name="60% - Accent5 15 2 2 2 2 3" xfId="26684" xr:uid="{0A24BF7B-E71B-4BE0-AC7A-F40CBC924188}"/>
    <cellStyle name="60% - Accent5 15 2 2 2 3" xfId="13199" xr:uid="{2FF7CB22-10E1-400E-8AA3-0227F6B8D374}"/>
    <cellStyle name="60% - Accent5 15 2 2 2 3 2" xfId="31024" xr:uid="{B3E7C10B-425E-4906-BDA5-9685996DB4A5}"/>
    <cellStyle name="60% - Accent5 15 2 2 2 4" xfId="22524" xr:uid="{219BB115-289F-4807-B8CB-CC6924661E20}"/>
    <cellStyle name="60% - Accent5 15 2 2 3" xfId="6696" xr:uid="{D429535B-3970-4169-96BC-2C086B9AFCA2}"/>
    <cellStyle name="60% - Accent5 15 2 2 3 2" xfId="15279" xr:uid="{C1A89247-2D10-4F83-B2D6-8FAAD4828D83}"/>
    <cellStyle name="60% - Accent5 15 2 2 3 2 2" xfId="33104" xr:uid="{64FEDCBB-A654-4329-886B-CD0BB65C4120}"/>
    <cellStyle name="60% - Accent5 15 2 2 3 3" xfId="24604" xr:uid="{81B2B88D-A8B0-45B7-97E7-735F28EB9632}"/>
    <cellStyle name="60% - Accent5 15 2 2 4" xfId="11119" xr:uid="{A75A902B-3BD7-483F-9F54-8411DDD75BA2}"/>
    <cellStyle name="60% - Accent5 15 2 2 4 2" xfId="28944" xr:uid="{EB416789-93A6-44CA-8795-BFE216EBB08A}"/>
    <cellStyle name="60% - Accent5 15 2 2 5" xfId="20444" xr:uid="{527BEECB-A733-49AE-AC59-0A09D3B6779D}"/>
    <cellStyle name="60% - Accent5 15 2 3" xfId="3636" xr:uid="{E4FF2B8D-4C03-49CA-9C3A-9D0E45962805}"/>
    <cellStyle name="60% - Accent5 15 2 3 2" xfId="7796" xr:uid="{B36EF3CF-96C0-44DF-B7BC-2FA5EE414D0E}"/>
    <cellStyle name="60% - Accent5 15 2 3 2 2" xfId="16379" xr:uid="{992005F5-64A6-4A91-9840-A611AF13B38B}"/>
    <cellStyle name="60% - Accent5 15 2 3 2 2 2" xfId="34204" xr:uid="{80DE11C7-A6DF-4285-97A4-C16E49B24127}"/>
    <cellStyle name="60% - Accent5 15 2 3 2 3" xfId="25704" xr:uid="{25257968-EB13-4502-8C7F-0A533C55726F}"/>
    <cellStyle name="60% - Accent5 15 2 3 3" xfId="12219" xr:uid="{E84492CB-1D70-483A-ACF0-69B095855E55}"/>
    <cellStyle name="60% - Accent5 15 2 3 3 2" xfId="30044" xr:uid="{B94C76C1-5127-4641-A101-EA9F2489129D}"/>
    <cellStyle name="60% - Accent5 15 2 3 4" xfId="21544" xr:uid="{46CA5BC0-F4EA-4D42-A1ED-B750A05E2DB8}"/>
    <cellStyle name="60% - Accent5 15 2 4" xfId="5716" xr:uid="{EB18E1AC-F27A-430F-83DD-FC2067F222CE}"/>
    <cellStyle name="60% - Accent5 15 2 4 2" xfId="14299" xr:uid="{62324333-0837-4720-A891-AF95B8A546EC}"/>
    <cellStyle name="60% - Accent5 15 2 4 2 2" xfId="32124" xr:uid="{F1A21E33-D359-46E9-9BB0-C597599CB837}"/>
    <cellStyle name="60% - Accent5 15 2 4 3" xfId="23624" xr:uid="{B4095E10-5379-463E-8668-7F3BC9BD59D6}"/>
    <cellStyle name="60% - Accent5 15 2 5" xfId="10139" xr:uid="{721F82B0-8E0C-4117-95B8-202BCCAFA33B}"/>
    <cellStyle name="60% - Accent5 15 2 5 2" xfId="27964" xr:uid="{827B3ED4-544B-407A-8C2E-85CD471C423E}"/>
    <cellStyle name="60% - Accent5 15 2 6" xfId="19464" xr:uid="{68C3496E-09E3-4ADE-A4D6-D4B8C9DBD079}"/>
    <cellStyle name="60% - Accent5 15 3" xfId="2056" xr:uid="{5E196ABA-A650-42E9-9751-2FD94BE3C9F0}"/>
    <cellStyle name="60% - Accent5 15 3 2" xfId="4136" xr:uid="{0DAB9591-3A95-4FDF-9C3D-D28301427A9F}"/>
    <cellStyle name="60% - Accent5 15 3 2 2" xfId="8296" xr:uid="{FE9A51FC-F3A4-4845-A463-7CCB80E9F5EF}"/>
    <cellStyle name="60% - Accent5 15 3 2 2 2" xfId="16879" xr:uid="{4833A058-41E5-4F31-B291-F45FC4F02FE9}"/>
    <cellStyle name="60% - Accent5 15 3 2 2 2 2" xfId="34704" xr:uid="{D4C8AEE4-05C5-4EB6-84BC-BF31B0D1CAB2}"/>
    <cellStyle name="60% - Accent5 15 3 2 2 3" xfId="26204" xr:uid="{617FA077-1529-42B7-B46A-E2594AAC69D0}"/>
    <cellStyle name="60% - Accent5 15 3 2 3" xfId="12719" xr:uid="{9E8DA14C-2262-4E9F-B0FA-E4F535197C76}"/>
    <cellStyle name="60% - Accent5 15 3 2 3 2" xfId="30544" xr:uid="{D296C2EF-814E-4AE5-A0B2-FDF3806B6188}"/>
    <cellStyle name="60% - Accent5 15 3 2 4" xfId="22044" xr:uid="{039F09DF-2F47-484A-8806-D685CC0565AB}"/>
    <cellStyle name="60% - Accent5 15 3 3" xfId="6216" xr:uid="{B7E81195-97FB-47FA-A606-6428FE89E7E4}"/>
    <cellStyle name="60% - Accent5 15 3 3 2" xfId="14799" xr:uid="{B1D5DD31-6277-479B-A82E-82C7A103D00D}"/>
    <cellStyle name="60% - Accent5 15 3 3 2 2" xfId="32624" xr:uid="{1D869DB4-5CA8-4C71-B71A-C93CA2E14BB9}"/>
    <cellStyle name="60% - Accent5 15 3 3 3" xfId="24124" xr:uid="{E934642C-3AF3-4AE7-B926-56FBFF808C3E}"/>
    <cellStyle name="60% - Accent5 15 3 4" xfId="10639" xr:uid="{CF124FB1-A961-4606-B5CF-09D86E4652C7}"/>
    <cellStyle name="60% - Accent5 15 3 4 2" xfId="28464" xr:uid="{CBD9EABE-B447-4A61-BA38-BDAA16892BD4}"/>
    <cellStyle name="60% - Accent5 15 3 5" xfId="19964" xr:uid="{52ECD140-B3C7-4807-8D53-032F1393EDFA}"/>
    <cellStyle name="60% - Accent5 15 4" xfId="3156" xr:uid="{53239AC6-92CE-467A-890A-03B284219F5E}"/>
    <cellStyle name="60% - Accent5 15 4 2" xfId="7316" xr:uid="{52FE3A70-A9EA-4333-BFA6-7EDB8971D543}"/>
    <cellStyle name="60% - Accent5 15 4 2 2" xfId="15899" xr:uid="{5C83D7F5-1F66-41FA-A92B-A89D9BBB2E22}"/>
    <cellStyle name="60% - Accent5 15 4 2 2 2" xfId="33724" xr:uid="{25319FB3-7697-4AC5-BC3C-655AC6C3A865}"/>
    <cellStyle name="60% - Accent5 15 4 2 3" xfId="25224" xr:uid="{B597B6B3-B0C5-4A9C-86B4-1926D60BBE1A}"/>
    <cellStyle name="60% - Accent5 15 4 3" xfId="11739" xr:uid="{52480AFC-57C4-461B-8585-288E653D72AE}"/>
    <cellStyle name="60% - Accent5 15 4 3 2" xfId="29564" xr:uid="{FC4AA95A-F573-4159-AFCE-F6AD8749423E}"/>
    <cellStyle name="60% - Accent5 15 4 4" xfId="21064" xr:uid="{75378D90-1561-48FD-A9E8-DB2DB55CD3E7}"/>
    <cellStyle name="60% - Accent5 15 5" xfId="5236" xr:uid="{F100E9D9-4434-4EA0-861C-77880AC7CE2C}"/>
    <cellStyle name="60% - Accent5 15 5 2" xfId="13819" xr:uid="{A74551C5-16BE-4766-99FB-57EAA1860B0B}"/>
    <cellStyle name="60% - Accent5 15 5 2 2" xfId="31644" xr:uid="{A57EF387-9B4B-49C8-88AA-31145418BDF7}"/>
    <cellStyle name="60% - Accent5 15 5 3" xfId="23144" xr:uid="{8BAAD844-0275-4F47-A28E-660CF5B57AE5}"/>
    <cellStyle name="60% - Accent5 15 6" xfId="9659" xr:uid="{C976D8BF-9CF9-4878-86C5-3CA60486F7CE}"/>
    <cellStyle name="60% - Accent5 15 6 2" xfId="27484" xr:uid="{14F2DA55-CF01-468C-96A3-F1F79089547C}"/>
    <cellStyle name="60% - Accent5 15 7" xfId="18984" xr:uid="{616B8FF5-3C06-42A6-8642-FA544B1A9C95}"/>
    <cellStyle name="60% - Accent5 150" xfId="37145" xr:uid="{8DC2C474-FF51-4CB6-93CC-6D3FE202C4C5}"/>
    <cellStyle name="60% - Accent5 151" xfId="37165" xr:uid="{2705EDA8-94C5-40E4-91B5-08D4AC0F9F7B}"/>
    <cellStyle name="60% - Accent5 152" xfId="37185" xr:uid="{AC13EE66-D067-4183-B9EA-7880DB5066F0}"/>
    <cellStyle name="60% - Accent5 153" xfId="37205" xr:uid="{E4AAD555-63AE-48A6-A2A2-0BCD25F17799}"/>
    <cellStyle name="60% - Accent5 154" xfId="37225" xr:uid="{67CE2B5D-BC5C-4217-9BBA-2A3D36E134B8}"/>
    <cellStyle name="60% - Accent5 155" xfId="37245" xr:uid="{C4B7A85D-16B1-454E-A795-864CE3F702FA}"/>
    <cellStyle name="60% - Accent5 156" xfId="37265" xr:uid="{25DCB371-58DE-4911-B4E2-49A27D3AC378}"/>
    <cellStyle name="60% - Accent5 157" xfId="37285" xr:uid="{A74A1B71-D304-4B25-9258-7D8EF6FE7403}"/>
    <cellStyle name="60% - Accent5 158" xfId="37305" xr:uid="{14856B08-CC2E-4071-AAB8-52E1BD6DD092}"/>
    <cellStyle name="60% - Accent5 159" xfId="37325" xr:uid="{2C2278C4-D6E7-4F6F-8242-2A4B0B55DD0C}"/>
    <cellStyle name="60% - Accent5 16" xfId="970" xr:uid="{B1BE8BF7-4843-4671-B311-037AFDD1E262}"/>
    <cellStyle name="60% - Accent5 16 2" xfId="1576" xr:uid="{B800AFAA-BA28-4910-AD33-ED7DD398EE63}"/>
    <cellStyle name="60% - Accent5 16 2 2" xfId="2556" xr:uid="{A2D749F8-5C91-47BC-B7A7-8E8038253223}"/>
    <cellStyle name="60% - Accent5 16 2 2 2" xfId="4636" xr:uid="{45A08270-A545-43F4-9881-B9F64D4A04C1}"/>
    <cellStyle name="60% - Accent5 16 2 2 2 2" xfId="8796" xr:uid="{B5E69295-675D-4DEA-9E83-AE0C22CA5E85}"/>
    <cellStyle name="60% - Accent5 16 2 2 2 2 2" xfId="17379" xr:uid="{9436FECC-BE36-49AA-8DE1-0DF70003AF74}"/>
    <cellStyle name="60% - Accent5 16 2 2 2 2 2 2" xfId="35204" xr:uid="{99EB8AB5-3EF8-4FAB-BC29-F1EC63E3A46C}"/>
    <cellStyle name="60% - Accent5 16 2 2 2 2 3" xfId="26704" xr:uid="{2A256739-F34D-48F7-A5E7-05C6C3467162}"/>
    <cellStyle name="60% - Accent5 16 2 2 2 3" xfId="13219" xr:uid="{2CAF60B3-1A33-4FDF-BA09-41F56FB796FE}"/>
    <cellStyle name="60% - Accent5 16 2 2 2 3 2" xfId="31044" xr:uid="{CD99A869-84AE-48C7-A4F0-F53E2336E1FB}"/>
    <cellStyle name="60% - Accent5 16 2 2 2 4" xfId="22544" xr:uid="{BAA957D0-2D9F-4F33-8772-6ADB0C77C837}"/>
    <cellStyle name="60% - Accent5 16 2 2 3" xfId="6716" xr:uid="{E976D474-085B-4D36-BD2A-6253390FAEE2}"/>
    <cellStyle name="60% - Accent5 16 2 2 3 2" xfId="15299" xr:uid="{A6D37BD7-5F9D-41E9-8637-889E061E842C}"/>
    <cellStyle name="60% - Accent5 16 2 2 3 2 2" xfId="33124" xr:uid="{25203488-3A20-4927-80E5-ACC71A9800E4}"/>
    <cellStyle name="60% - Accent5 16 2 2 3 3" xfId="24624" xr:uid="{1E084EAF-D181-4B02-A90A-ECD0C7BD269C}"/>
    <cellStyle name="60% - Accent5 16 2 2 4" xfId="11139" xr:uid="{2328E2CA-1D21-44FF-BE91-E60DAE17FD4C}"/>
    <cellStyle name="60% - Accent5 16 2 2 4 2" xfId="28964" xr:uid="{08D09AE7-0D56-43E3-8A48-A7B7D44F9B16}"/>
    <cellStyle name="60% - Accent5 16 2 2 5" xfId="20464" xr:uid="{98B0F320-A8D9-4082-9C42-A522D9914AD5}"/>
    <cellStyle name="60% - Accent5 16 2 3" xfId="3656" xr:uid="{BD32EBF0-3AB1-4B66-8428-5AEBA746C300}"/>
    <cellStyle name="60% - Accent5 16 2 3 2" xfId="7816" xr:uid="{32D67113-473E-48B8-9816-2BDCF67F872A}"/>
    <cellStyle name="60% - Accent5 16 2 3 2 2" xfId="16399" xr:uid="{B3200E8C-DC89-4E9F-99C0-E49A08300C96}"/>
    <cellStyle name="60% - Accent5 16 2 3 2 2 2" xfId="34224" xr:uid="{29C7C874-08B3-472E-9607-F3AB6189AA3B}"/>
    <cellStyle name="60% - Accent5 16 2 3 2 3" xfId="25724" xr:uid="{CA361750-F15B-4E30-993D-76E88723D77B}"/>
    <cellStyle name="60% - Accent5 16 2 3 3" xfId="12239" xr:uid="{F149C041-264B-4D98-A0B4-0F13B04AAF75}"/>
    <cellStyle name="60% - Accent5 16 2 3 3 2" xfId="30064" xr:uid="{04F72236-2074-4AA8-A562-F955CCDE5F20}"/>
    <cellStyle name="60% - Accent5 16 2 3 4" xfId="21564" xr:uid="{92B25C95-AECB-4447-BC8F-D21DCC69EDE7}"/>
    <cellStyle name="60% - Accent5 16 2 4" xfId="5736" xr:uid="{28AABC93-5E34-4FAD-A506-D59883EADDE8}"/>
    <cellStyle name="60% - Accent5 16 2 4 2" xfId="14319" xr:uid="{5499B320-50D1-4BD9-A0D5-EF08B708A42C}"/>
    <cellStyle name="60% - Accent5 16 2 4 2 2" xfId="32144" xr:uid="{FD15D3FC-F46F-4EBF-9046-D397D4AC8E80}"/>
    <cellStyle name="60% - Accent5 16 2 4 3" xfId="23644" xr:uid="{A5EE2495-B928-414B-8391-77B261D33FEC}"/>
    <cellStyle name="60% - Accent5 16 2 5" xfId="10159" xr:uid="{2972A1E8-6522-4CF1-8C29-FB90B94ED6B4}"/>
    <cellStyle name="60% - Accent5 16 2 5 2" xfId="27984" xr:uid="{B110E668-A500-48E6-AF62-E89B15A436F9}"/>
    <cellStyle name="60% - Accent5 16 2 6" xfId="19484" xr:uid="{2697ED87-0964-4AC5-B44C-FF9F0A808552}"/>
    <cellStyle name="60% - Accent5 16 3" xfId="2076" xr:uid="{EC3890EF-B1ED-4B4F-B8FD-DD7AF029871F}"/>
    <cellStyle name="60% - Accent5 16 3 2" xfId="4156" xr:uid="{2F985CCA-8D03-4F6E-B196-53815D5A98CF}"/>
    <cellStyle name="60% - Accent5 16 3 2 2" xfId="8316" xr:uid="{6119C369-2A0B-44EF-A7E7-2E422A72BE66}"/>
    <cellStyle name="60% - Accent5 16 3 2 2 2" xfId="16899" xr:uid="{4A8FB6E5-D8E8-427D-A320-6BAA5AD27A1D}"/>
    <cellStyle name="60% - Accent5 16 3 2 2 2 2" xfId="34724" xr:uid="{0E6196C8-F244-44E6-91C4-D42B255DC75C}"/>
    <cellStyle name="60% - Accent5 16 3 2 2 3" xfId="26224" xr:uid="{826247EA-9292-4B2B-A1AE-E198B9431937}"/>
    <cellStyle name="60% - Accent5 16 3 2 3" xfId="12739" xr:uid="{BDB3F550-325B-4331-8352-0E5F10646EC5}"/>
    <cellStyle name="60% - Accent5 16 3 2 3 2" xfId="30564" xr:uid="{A98BADAD-CE44-4DA2-AFB5-60CE74EC3CBE}"/>
    <cellStyle name="60% - Accent5 16 3 2 4" xfId="22064" xr:uid="{0E143E1F-3EFC-4C0F-A07E-318CF4125226}"/>
    <cellStyle name="60% - Accent5 16 3 3" xfId="6236" xr:uid="{3CF6050B-B40D-49C2-B51E-4043740CC2CB}"/>
    <cellStyle name="60% - Accent5 16 3 3 2" xfId="14819" xr:uid="{A099CC2A-281B-403B-857D-15F9027B4B00}"/>
    <cellStyle name="60% - Accent5 16 3 3 2 2" xfId="32644" xr:uid="{AC9065BE-C0BB-4773-A072-F4F94470F0A3}"/>
    <cellStyle name="60% - Accent5 16 3 3 3" xfId="24144" xr:uid="{BA8B8091-E8C8-4B15-9151-5159CFDCAC18}"/>
    <cellStyle name="60% - Accent5 16 3 4" xfId="10659" xr:uid="{5DAEDFB5-172F-4184-BF92-6CC84290C80E}"/>
    <cellStyle name="60% - Accent5 16 3 4 2" xfId="28484" xr:uid="{0E571184-EDF8-48DD-BCC3-446EBEED48E2}"/>
    <cellStyle name="60% - Accent5 16 3 5" xfId="19984" xr:uid="{42E3EA7C-0053-4F8A-BE1B-7A24D4418914}"/>
    <cellStyle name="60% - Accent5 16 4" xfId="3176" xr:uid="{5FCC0E9D-D457-4A95-87E5-A7765DD94842}"/>
    <cellStyle name="60% - Accent5 16 4 2" xfId="7336" xr:uid="{98A47DF2-2981-425D-AF91-4C6A3BACE1F6}"/>
    <cellStyle name="60% - Accent5 16 4 2 2" xfId="15919" xr:uid="{069D2F71-3137-4723-9F7F-C3B8346EC862}"/>
    <cellStyle name="60% - Accent5 16 4 2 2 2" xfId="33744" xr:uid="{76E14BE5-76F1-42F9-B00E-C36F8A7DFDB5}"/>
    <cellStyle name="60% - Accent5 16 4 2 3" xfId="25244" xr:uid="{42751031-F024-40D7-A653-B5E88C8C2A77}"/>
    <cellStyle name="60% - Accent5 16 4 3" xfId="11759" xr:uid="{8E466ABA-356D-48F0-9FFA-AA033A2618F9}"/>
    <cellStyle name="60% - Accent5 16 4 3 2" xfId="29584" xr:uid="{5892491F-7BF3-4D7B-957D-C25D202ED1C8}"/>
    <cellStyle name="60% - Accent5 16 4 4" xfId="21084" xr:uid="{90B05F95-C621-44C1-8A7E-1B31666DFF34}"/>
    <cellStyle name="60% - Accent5 16 5" xfId="5256" xr:uid="{2A7E6ADD-8E11-49FA-9A68-3D4551A820A5}"/>
    <cellStyle name="60% - Accent5 16 5 2" xfId="13839" xr:uid="{BFEB3812-D562-4D03-847B-50FE5CCF3EE3}"/>
    <cellStyle name="60% - Accent5 16 5 2 2" xfId="31664" xr:uid="{22B20155-5B2E-4E37-AEC2-72047C14388B}"/>
    <cellStyle name="60% - Accent5 16 5 3" xfId="23164" xr:uid="{A6A371AD-3DAE-4CB7-A8CC-EC31A41E484F}"/>
    <cellStyle name="60% - Accent5 16 6" xfId="9679" xr:uid="{B340340E-D8FD-4620-B400-42138CAFAD13}"/>
    <cellStyle name="60% - Accent5 16 6 2" xfId="27504" xr:uid="{B00FB4C4-265F-4406-BC83-79983FAE624E}"/>
    <cellStyle name="60% - Accent5 16 7" xfId="19004" xr:uid="{D9C2CBC3-7CDE-44A2-93FB-B0A0B5062596}"/>
    <cellStyle name="60% - Accent5 160" xfId="37345" xr:uid="{9F04D416-9960-47DE-BE15-FF9853954BE9}"/>
    <cellStyle name="60% - Accent5 161" xfId="37365" xr:uid="{160EA9F2-870E-40FB-952A-327E184EA7A7}"/>
    <cellStyle name="60% - Accent5 162" xfId="37385" xr:uid="{40C6147D-F8BB-45BE-8BD9-CEED3804D445}"/>
    <cellStyle name="60% - Accent5 163" xfId="37405" xr:uid="{0DEFD91B-CEFE-4E07-B044-1F5F62E9AC06}"/>
    <cellStyle name="60% - Accent5 164" xfId="37425" xr:uid="{6474C03C-2526-4D3B-AEF6-19ED6026ECFB}"/>
    <cellStyle name="60% - Accent5 165" xfId="37445" xr:uid="{8F205775-FB8C-47A8-861B-FB8CC07203B2}"/>
    <cellStyle name="60% - Accent5 166" xfId="37465" xr:uid="{519E0661-D41C-41DF-8E1E-D7C5132735C3}"/>
    <cellStyle name="60% - Accent5 167" xfId="37485" xr:uid="{5DE36AD7-F997-4EF8-9BA0-2D1E68B0F924}"/>
    <cellStyle name="60% - Accent5 168" xfId="37505" xr:uid="{2CB9EB6C-D86D-4B8F-BF7E-C6F8B700C0F0}"/>
    <cellStyle name="60% - Accent5 169" xfId="37525" xr:uid="{DA950C6B-A267-4013-8B1A-4487046A536D}"/>
    <cellStyle name="60% - Accent5 17" xfId="990" xr:uid="{C5388EB0-5E75-4B82-AC23-B19E6EB6C443}"/>
    <cellStyle name="60% - Accent5 17 2" xfId="1596" xr:uid="{D7E3705F-D306-4673-9518-E817DD2CFA53}"/>
    <cellStyle name="60% - Accent5 17 2 2" xfId="2576" xr:uid="{83328A1A-A93D-4B3E-BD56-BB8CE2B2122F}"/>
    <cellStyle name="60% - Accent5 17 2 2 2" xfId="4656" xr:uid="{7574CF0F-1C0C-4C66-A368-792C75BD094C}"/>
    <cellStyle name="60% - Accent5 17 2 2 2 2" xfId="8816" xr:uid="{CF254BF7-7DF2-451F-B15A-17D992C4CBC8}"/>
    <cellStyle name="60% - Accent5 17 2 2 2 2 2" xfId="17399" xr:uid="{36F7E5EA-B89B-47AA-9B97-73A4952C407F}"/>
    <cellStyle name="60% - Accent5 17 2 2 2 2 2 2" xfId="35224" xr:uid="{8951EB2D-AE5F-4C79-82DF-54236F896F7A}"/>
    <cellStyle name="60% - Accent5 17 2 2 2 2 3" xfId="26724" xr:uid="{936DEEA6-382B-4989-9B0B-7EAD40F45806}"/>
    <cellStyle name="60% - Accent5 17 2 2 2 3" xfId="13239" xr:uid="{5861313E-2902-4771-AD95-4050B4073FF9}"/>
    <cellStyle name="60% - Accent5 17 2 2 2 3 2" xfId="31064" xr:uid="{B54462EB-2E4E-492B-9BBF-1F19E163AF0C}"/>
    <cellStyle name="60% - Accent5 17 2 2 2 4" xfId="22564" xr:uid="{BFB8E808-7F69-42B7-BA56-A72AA9D6F08C}"/>
    <cellStyle name="60% - Accent5 17 2 2 3" xfId="6736" xr:uid="{830407B6-4875-4926-AA9B-48D433CEB427}"/>
    <cellStyle name="60% - Accent5 17 2 2 3 2" xfId="15319" xr:uid="{F35091C8-E6D0-4A87-B6D5-0CB2CCE02B0D}"/>
    <cellStyle name="60% - Accent5 17 2 2 3 2 2" xfId="33144" xr:uid="{2EE21E40-D479-4BD6-9683-CE31D57A1D2B}"/>
    <cellStyle name="60% - Accent5 17 2 2 3 3" xfId="24644" xr:uid="{260CC00E-378C-433F-8154-A43ABB5DE238}"/>
    <cellStyle name="60% - Accent5 17 2 2 4" xfId="11159" xr:uid="{0A051660-2D05-41D2-8C29-B6D92819AC3C}"/>
    <cellStyle name="60% - Accent5 17 2 2 4 2" xfId="28984" xr:uid="{C8AF268F-DCE9-472E-9429-0D41FBCA5F6D}"/>
    <cellStyle name="60% - Accent5 17 2 2 5" xfId="20484" xr:uid="{6E891E23-D6FB-450E-AF96-B03CE0E473E6}"/>
    <cellStyle name="60% - Accent5 17 2 3" xfId="3676" xr:uid="{D6C1215D-2F97-48A0-8F9E-B308D452CF99}"/>
    <cellStyle name="60% - Accent5 17 2 3 2" xfId="7836" xr:uid="{E7B71279-2781-451C-ACE8-74C893ECE77B}"/>
    <cellStyle name="60% - Accent5 17 2 3 2 2" xfId="16419" xr:uid="{BE967443-C930-4D69-B6F3-239DEA3D666C}"/>
    <cellStyle name="60% - Accent5 17 2 3 2 2 2" xfId="34244" xr:uid="{BA117A0C-4590-4A6E-B3FE-CD31DC272EA9}"/>
    <cellStyle name="60% - Accent5 17 2 3 2 3" xfId="25744" xr:uid="{0FF838BB-3499-42EB-AB19-D28092A6AD55}"/>
    <cellStyle name="60% - Accent5 17 2 3 3" xfId="12259" xr:uid="{BB516066-27EA-486B-A330-50F8B55226D5}"/>
    <cellStyle name="60% - Accent5 17 2 3 3 2" xfId="30084" xr:uid="{5FB65D14-6A8B-431D-8625-FB0E1DFC5452}"/>
    <cellStyle name="60% - Accent5 17 2 3 4" xfId="21584" xr:uid="{DC5FA0D4-6CCF-4D39-8921-65F1CB9AA14B}"/>
    <cellStyle name="60% - Accent5 17 2 4" xfId="5756" xr:uid="{C40724B6-7A4E-4FFB-A408-9D8C987A7450}"/>
    <cellStyle name="60% - Accent5 17 2 4 2" xfId="14339" xr:uid="{822D8F07-7699-46EF-8A22-9C8E52FE048B}"/>
    <cellStyle name="60% - Accent5 17 2 4 2 2" xfId="32164" xr:uid="{4EA30B82-4280-4B11-9727-579A41755301}"/>
    <cellStyle name="60% - Accent5 17 2 4 3" xfId="23664" xr:uid="{892A7905-CB7E-47A8-8A33-C1BD9120EDE0}"/>
    <cellStyle name="60% - Accent5 17 2 5" xfId="10179" xr:uid="{B615BE54-F509-4DBB-AD6D-1A76A15D51C2}"/>
    <cellStyle name="60% - Accent5 17 2 5 2" xfId="28004" xr:uid="{72688493-4534-4AEB-99AA-91A448A5CA8C}"/>
    <cellStyle name="60% - Accent5 17 2 6" xfId="19504" xr:uid="{54C9081B-475B-4A57-A1A2-268E1C504DF9}"/>
    <cellStyle name="60% - Accent5 17 3" xfId="2096" xr:uid="{311A7131-F930-4E29-A379-E769D359AAF9}"/>
    <cellStyle name="60% - Accent5 17 3 2" xfId="4176" xr:uid="{87D6B335-F371-494B-AA6A-A372CC40F9AC}"/>
    <cellStyle name="60% - Accent5 17 3 2 2" xfId="8336" xr:uid="{42817ED6-2628-4F9D-B60F-7D5885B8FB37}"/>
    <cellStyle name="60% - Accent5 17 3 2 2 2" xfId="16919" xr:uid="{B35B6C63-47BA-488E-96CC-F6EF9FE6BDCB}"/>
    <cellStyle name="60% - Accent5 17 3 2 2 2 2" xfId="34744" xr:uid="{6649FFBE-26EF-480B-A268-BBD22F082D81}"/>
    <cellStyle name="60% - Accent5 17 3 2 2 3" xfId="26244" xr:uid="{F1C44A45-058B-495D-917D-373B8972CB6C}"/>
    <cellStyle name="60% - Accent5 17 3 2 3" xfId="12759" xr:uid="{5D728889-C5BD-4A6B-9ED5-D20808B71E40}"/>
    <cellStyle name="60% - Accent5 17 3 2 3 2" xfId="30584" xr:uid="{69BBAD19-8190-437D-9DFC-D3DDCA2DFBA5}"/>
    <cellStyle name="60% - Accent5 17 3 2 4" xfId="22084" xr:uid="{2CBE6736-E26C-4625-81F3-E25131FE1A01}"/>
    <cellStyle name="60% - Accent5 17 3 3" xfId="6256" xr:uid="{81101092-EAC5-4C22-846A-3D864AC44449}"/>
    <cellStyle name="60% - Accent5 17 3 3 2" xfId="14839" xr:uid="{40DA716A-8DCF-47DF-A19D-DBFC23D478C6}"/>
    <cellStyle name="60% - Accent5 17 3 3 2 2" xfId="32664" xr:uid="{E234E849-AE25-48C1-957E-9C61364F97C2}"/>
    <cellStyle name="60% - Accent5 17 3 3 3" xfId="24164" xr:uid="{86C3271D-5143-4324-87CA-CF9D10122527}"/>
    <cellStyle name="60% - Accent5 17 3 4" xfId="10679" xr:uid="{CA807AF2-479A-4AD6-82EF-69D8D3725DE8}"/>
    <cellStyle name="60% - Accent5 17 3 4 2" xfId="28504" xr:uid="{6229BE0A-6C1C-4063-A8B1-9BAACF40887E}"/>
    <cellStyle name="60% - Accent5 17 3 5" xfId="20004" xr:uid="{5ED68362-CAFB-4723-BD46-8E08E08C0B18}"/>
    <cellStyle name="60% - Accent5 17 4" xfId="3196" xr:uid="{1DF92E9E-864A-4AA4-A0B7-320745A875D1}"/>
    <cellStyle name="60% - Accent5 17 4 2" xfId="7356" xr:uid="{A7727D3B-242E-41C6-B4F3-860ED46BC757}"/>
    <cellStyle name="60% - Accent5 17 4 2 2" xfId="15939" xr:uid="{6DFFAF01-3C59-44B7-9F00-978BF7D47F92}"/>
    <cellStyle name="60% - Accent5 17 4 2 2 2" xfId="33764" xr:uid="{E07900B8-3CB9-4092-A258-BB1A33A34FB1}"/>
    <cellStyle name="60% - Accent5 17 4 2 3" xfId="25264" xr:uid="{C7784538-B832-49B5-8010-275FB3ABAFE0}"/>
    <cellStyle name="60% - Accent5 17 4 3" xfId="11779" xr:uid="{29A0594D-C8EA-413B-B414-DB9FED83CFA4}"/>
    <cellStyle name="60% - Accent5 17 4 3 2" xfId="29604" xr:uid="{C11205DB-0B10-4FB5-9AD7-E4E2F4B3B380}"/>
    <cellStyle name="60% - Accent5 17 4 4" xfId="21104" xr:uid="{1140B6E5-DE4B-4F90-BD86-982C6ECC042E}"/>
    <cellStyle name="60% - Accent5 17 5" xfId="5276" xr:uid="{3BB2F9C3-B40E-468D-B25A-DDE8155BB393}"/>
    <cellStyle name="60% - Accent5 17 5 2" xfId="13859" xr:uid="{80640346-5034-4A86-9ACB-2818F666DF03}"/>
    <cellStyle name="60% - Accent5 17 5 2 2" xfId="31684" xr:uid="{C64684E6-91D8-479A-A7D6-26511D72A22C}"/>
    <cellStyle name="60% - Accent5 17 5 3" xfId="23184" xr:uid="{B801E3DA-C7BE-4E1A-BDCB-1C97F6E3B060}"/>
    <cellStyle name="60% - Accent5 17 6" xfId="9699" xr:uid="{38469CDC-ED75-4CFB-98B7-6D7A45527D2D}"/>
    <cellStyle name="60% - Accent5 17 6 2" xfId="27524" xr:uid="{CAD09639-FC74-46B0-B3B4-7A4F410B3EC1}"/>
    <cellStyle name="60% - Accent5 17 7" xfId="19024" xr:uid="{99C629BD-04B8-40BC-A37C-31AF68018360}"/>
    <cellStyle name="60% - Accent5 170" xfId="37545" xr:uid="{CDA01D89-18C4-4295-ACA4-898178A420DB}"/>
    <cellStyle name="60% - Accent5 171" xfId="37565" xr:uid="{D9F0D87F-7AFC-415D-9CBD-46DDF3958360}"/>
    <cellStyle name="60% - Accent5 172" xfId="37585" xr:uid="{AC8660C4-3CC0-478E-9656-8C11959C9563}"/>
    <cellStyle name="60% - Accent5 173" xfId="37605" xr:uid="{091ECCF0-8186-4782-A4E9-1E5C23226500}"/>
    <cellStyle name="60% - Accent5 174" xfId="37625" xr:uid="{4F0EB98E-FF54-4A78-83A5-6D0FF3A4137D}"/>
    <cellStyle name="60% - Accent5 175" xfId="37645" xr:uid="{4129F0A7-4782-4B68-83A1-B513226660EF}"/>
    <cellStyle name="60% - Accent5 176" xfId="37665" xr:uid="{CD610A93-CF69-45AD-9D9F-C4A81CE580DD}"/>
    <cellStyle name="60% - Accent5 177" xfId="37685" xr:uid="{7673403C-D3F9-446E-B2B1-7A77DCCC87DE}"/>
    <cellStyle name="60% - Accent5 178" xfId="37705" xr:uid="{7075EAA3-2360-495B-B338-D08AC3F56D0A}"/>
    <cellStyle name="60% - Accent5 179" xfId="37725" xr:uid="{5FBC3E48-B08F-43AD-8F06-6F3C73C04C7A}"/>
    <cellStyle name="60% - Accent5 18" xfId="1010" xr:uid="{5738FA73-D652-453F-B675-0A456DDE6034}"/>
    <cellStyle name="60% - Accent5 18 2" xfId="1616" xr:uid="{E103AFA4-5022-460F-9558-A301A67E8905}"/>
    <cellStyle name="60% - Accent5 18 2 2" xfId="2596" xr:uid="{391F8E53-668F-4ABB-B1EB-21BD04CAE528}"/>
    <cellStyle name="60% - Accent5 18 2 2 2" xfId="4676" xr:uid="{EAE70C62-7569-4C24-9056-0CC992305AAA}"/>
    <cellStyle name="60% - Accent5 18 2 2 2 2" xfId="8836" xr:uid="{FF3C6374-DCE1-4FCE-A7FD-1593ECD1F4B1}"/>
    <cellStyle name="60% - Accent5 18 2 2 2 2 2" xfId="17419" xr:uid="{409F649B-4A5B-40FE-A43A-6CC3772A27FA}"/>
    <cellStyle name="60% - Accent5 18 2 2 2 2 2 2" xfId="35244" xr:uid="{EFEDA3EE-FE58-44A1-BFBF-6B5AE32A4457}"/>
    <cellStyle name="60% - Accent5 18 2 2 2 2 3" xfId="26744" xr:uid="{3C2BCE6B-6F30-4251-AFA4-853FB05EF787}"/>
    <cellStyle name="60% - Accent5 18 2 2 2 3" xfId="13259" xr:uid="{F3958769-2EFF-400A-B67A-1156C023B1C0}"/>
    <cellStyle name="60% - Accent5 18 2 2 2 3 2" xfId="31084" xr:uid="{EEA197A2-7CEE-49AE-B127-12A4F642BA20}"/>
    <cellStyle name="60% - Accent5 18 2 2 2 4" xfId="22584" xr:uid="{950E4AAB-0803-43AF-ADA4-BB1029C50069}"/>
    <cellStyle name="60% - Accent5 18 2 2 3" xfId="6756" xr:uid="{FF227A1B-6549-48B9-BF82-22B9C28AE7FB}"/>
    <cellStyle name="60% - Accent5 18 2 2 3 2" xfId="15339" xr:uid="{DCF2038D-A7D8-4523-96CA-AF78145D3EB4}"/>
    <cellStyle name="60% - Accent5 18 2 2 3 2 2" xfId="33164" xr:uid="{52047555-6058-4247-A985-C27A859E6B19}"/>
    <cellStyle name="60% - Accent5 18 2 2 3 3" xfId="24664" xr:uid="{1654468D-248B-473F-8E99-FA1583163340}"/>
    <cellStyle name="60% - Accent5 18 2 2 4" xfId="11179" xr:uid="{5C0B5A7E-2B5C-4087-8422-CAE1B997D924}"/>
    <cellStyle name="60% - Accent5 18 2 2 4 2" xfId="29004" xr:uid="{41355E84-B848-4760-9425-69B016B5C9DB}"/>
    <cellStyle name="60% - Accent5 18 2 2 5" xfId="20504" xr:uid="{384ED574-728D-4C6F-8774-65634B2AA587}"/>
    <cellStyle name="60% - Accent5 18 2 3" xfId="3696" xr:uid="{B304596B-2775-4CAA-A725-430F7ADB97B1}"/>
    <cellStyle name="60% - Accent5 18 2 3 2" xfId="7856" xr:uid="{14AA7DCC-92A0-4538-8579-D4A1AC38F248}"/>
    <cellStyle name="60% - Accent5 18 2 3 2 2" xfId="16439" xr:uid="{EDD574BB-341F-4E6C-ABA9-E7703FD0A58E}"/>
    <cellStyle name="60% - Accent5 18 2 3 2 2 2" xfId="34264" xr:uid="{34C5F433-531F-4F1E-8C12-A68183C8D11E}"/>
    <cellStyle name="60% - Accent5 18 2 3 2 3" xfId="25764" xr:uid="{E6722D45-57A8-42B9-9B64-F75A83D17F6F}"/>
    <cellStyle name="60% - Accent5 18 2 3 3" xfId="12279" xr:uid="{0E00607F-0B85-4BF4-BF28-379EFEA8BE41}"/>
    <cellStyle name="60% - Accent5 18 2 3 3 2" xfId="30104" xr:uid="{C89A6CB5-D253-4CEC-B581-C5DBD3879669}"/>
    <cellStyle name="60% - Accent5 18 2 3 4" xfId="21604" xr:uid="{EA52D0B5-6DDA-48E4-B593-A782FA008263}"/>
    <cellStyle name="60% - Accent5 18 2 4" xfId="5776" xr:uid="{21735915-BCA5-4947-8115-3E607BD3F489}"/>
    <cellStyle name="60% - Accent5 18 2 4 2" xfId="14359" xr:uid="{0B1C74AC-65A0-4846-B943-D24B0A63F939}"/>
    <cellStyle name="60% - Accent5 18 2 4 2 2" xfId="32184" xr:uid="{91D2C975-45DC-41D6-8995-B65432914325}"/>
    <cellStyle name="60% - Accent5 18 2 4 3" xfId="23684" xr:uid="{AAE73D4F-FA6F-4836-A9E5-74EA8C71DA91}"/>
    <cellStyle name="60% - Accent5 18 2 5" xfId="10199" xr:uid="{B6C6B9B6-FE2B-4EEF-B6AB-D8D3B5720B1A}"/>
    <cellStyle name="60% - Accent5 18 2 5 2" xfId="28024" xr:uid="{521D353A-A1B7-47DC-AB17-19E94106CCA7}"/>
    <cellStyle name="60% - Accent5 18 2 6" xfId="19524" xr:uid="{73E88C34-45D4-45C9-8D6A-E809F6E93F86}"/>
    <cellStyle name="60% - Accent5 18 3" xfId="2116" xr:uid="{829C2D3C-97BE-4F92-8AAF-6197DB22ADF4}"/>
    <cellStyle name="60% - Accent5 18 3 2" xfId="4196" xr:uid="{BA20E458-07A6-43ED-B922-AB1149EC40ED}"/>
    <cellStyle name="60% - Accent5 18 3 2 2" xfId="8356" xr:uid="{026EC298-E8B1-4C00-8941-F81CD6AF3069}"/>
    <cellStyle name="60% - Accent5 18 3 2 2 2" xfId="16939" xr:uid="{7BDB5B18-C12E-4DF7-A6AD-B9D1E68D1204}"/>
    <cellStyle name="60% - Accent5 18 3 2 2 2 2" xfId="34764" xr:uid="{1FE19F5E-D345-4802-860D-BC7A8A2847EE}"/>
    <cellStyle name="60% - Accent5 18 3 2 2 3" xfId="26264" xr:uid="{71133677-0375-4DCE-AC9C-AE09E5421122}"/>
    <cellStyle name="60% - Accent5 18 3 2 3" xfId="12779" xr:uid="{BC8D1A53-2599-4462-A09A-15F300762D52}"/>
    <cellStyle name="60% - Accent5 18 3 2 3 2" xfId="30604" xr:uid="{4E245632-61AA-4428-9948-AA95D731FBB7}"/>
    <cellStyle name="60% - Accent5 18 3 2 4" xfId="22104" xr:uid="{FBA3A1F3-E5A3-472A-9F6C-4784033411B2}"/>
    <cellStyle name="60% - Accent5 18 3 3" xfId="6276" xr:uid="{EC0662CE-1AB3-4466-B8FF-8CA455E2B39D}"/>
    <cellStyle name="60% - Accent5 18 3 3 2" xfId="14859" xr:uid="{621AD155-FF78-42BC-AD6B-1E405537C651}"/>
    <cellStyle name="60% - Accent5 18 3 3 2 2" xfId="32684" xr:uid="{D7DB4A73-C766-4B9F-A8A1-BE84C71CAFB9}"/>
    <cellStyle name="60% - Accent5 18 3 3 3" xfId="24184" xr:uid="{724D5232-0BAA-4415-A094-165E45A017AF}"/>
    <cellStyle name="60% - Accent5 18 3 4" xfId="10699" xr:uid="{4E23FFFB-A666-4960-A297-EB5B8285D664}"/>
    <cellStyle name="60% - Accent5 18 3 4 2" xfId="28524" xr:uid="{0B9F93FC-A823-41FF-9CEC-C0C027C99CAB}"/>
    <cellStyle name="60% - Accent5 18 3 5" xfId="20024" xr:uid="{35A9B61C-573F-4972-A595-38253AB92FDA}"/>
    <cellStyle name="60% - Accent5 18 4" xfId="3216" xr:uid="{18634676-E116-4563-B8F4-6CF558D709EE}"/>
    <cellStyle name="60% - Accent5 18 4 2" xfId="7376" xr:uid="{552C2E13-0B7B-42A8-B0D2-EBFE9F477063}"/>
    <cellStyle name="60% - Accent5 18 4 2 2" xfId="15959" xr:uid="{09F982FD-0F3A-4E32-AE91-FF8D6FFE1887}"/>
    <cellStyle name="60% - Accent5 18 4 2 2 2" xfId="33784" xr:uid="{EAAD6B55-1BD2-4136-A032-25F04F01CCFA}"/>
    <cellStyle name="60% - Accent5 18 4 2 3" xfId="25284" xr:uid="{543C14F1-D551-4CD2-8C15-84BE4AE477AD}"/>
    <cellStyle name="60% - Accent5 18 4 3" xfId="11799" xr:uid="{B133E2F9-251B-4E0D-99A9-4C17D813B0DA}"/>
    <cellStyle name="60% - Accent5 18 4 3 2" xfId="29624" xr:uid="{8B81F419-8D38-42C0-B4E2-4C522B295258}"/>
    <cellStyle name="60% - Accent5 18 4 4" xfId="21124" xr:uid="{7572D3E8-9564-49B6-BD54-9194F2B5F718}"/>
    <cellStyle name="60% - Accent5 18 5" xfId="5296" xr:uid="{B761E3A5-DF6D-4317-A12F-6428273716EE}"/>
    <cellStyle name="60% - Accent5 18 5 2" xfId="13879" xr:uid="{13FC5474-A222-4576-BAEF-8C26FB1F002F}"/>
    <cellStyle name="60% - Accent5 18 5 2 2" xfId="31704" xr:uid="{78083225-E421-4CA2-ACCC-8B821294F3DD}"/>
    <cellStyle name="60% - Accent5 18 5 3" xfId="23204" xr:uid="{A3744984-7435-4F4A-9674-8D99705F8E29}"/>
    <cellStyle name="60% - Accent5 18 6" xfId="9719" xr:uid="{49E57F68-4F37-47F9-B053-5CAF6A109370}"/>
    <cellStyle name="60% - Accent5 18 6 2" xfId="27544" xr:uid="{96F094FB-DC66-4DF9-8E04-ED194C19AA92}"/>
    <cellStyle name="60% - Accent5 18 7" xfId="19044" xr:uid="{C58745D8-8958-4009-B45E-4A4FF35792C6}"/>
    <cellStyle name="60% - Accent5 180" xfId="37745" xr:uid="{29F620C0-0E79-4737-BB88-028AD08C5B6E}"/>
    <cellStyle name="60% - Accent5 181" xfId="37765" xr:uid="{34F2233D-0C09-4928-BE3F-045D4F60961E}"/>
    <cellStyle name="60% - Accent5 182" xfId="37785" xr:uid="{31E9D11A-2FEA-4E2B-B208-B8FCCFF78D35}"/>
    <cellStyle name="60% - Accent5 183" xfId="37805" xr:uid="{963F888C-8E8B-4BC5-9EBD-E00371A240EE}"/>
    <cellStyle name="60% - Accent5 184" xfId="37825" xr:uid="{FB5E1F0F-9CF8-4CBF-9B2F-4AC279612B5F}"/>
    <cellStyle name="60% - Accent5 185" xfId="37845" xr:uid="{29CA04DB-533F-4066-AE16-991542B1F2D8}"/>
    <cellStyle name="60% - Accent5 186" xfId="37865" xr:uid="{8EAC02B4-C062-433E-AB40-8EA3FD307875}"/>
    <cellStyle name="60% - Accent5 187" xfId="37885" xr:uid="{6DE7F6AE-61B0-48F8-AB64-4B2587126358}"/>
    <cellStyle name="60% - Accent5 188" xfId="37905" xr:uid="{8C616B7D-AE7E-4D52-9396-5A44D1020C19}"/>
    <cellStyle name="60% - Accent5 189" xfId="37925" xr:uid="{E02C48AC-6EC0-40ED-95C1-FAD8EF1A8D55}"/>
    <cellStyle name="60% - Accent5 19" xfId="1030" xr:uid="{1A6F418D-0F29-47F7-BF8B-2F270262E14B}"/>
    <cellStyle name="60% - Accent5 19 2" xfId="1636" xr:uid="{5C6ACC24-20E9-4980-9FF2-27FFD30E4776}"/>
    <cellStyle name="60% - Accent5 19 2 2" xfId="2616" xr:uid="{4D3949F9-FCFC-4524-831F-0120BD251FAA}"/>
    <cellStyle name="60% - Accent5 19 2 2 2" xfId="4696" xr:uid="{E6EC7388-01AA-42E4-A19C-9AF3E24EB687}"/>
    <cellStyle name="60% - Accent5 19 2 2 2 2" xfId="8856" xr:uid="{AEF89430-2FD7-46F1-AD8E-0A63087F65BF}"/>
    <cellStyle name="60% - Accent5 19 2 2 2 2 2" xfId="17439" xr:uid="{9991268D-7154-4524-9C5F-4940BE98FC53}"/>
    <cellStyle name="60% - Accent5 19 2 2 2 2 2 2" xfId="35264" xr:uid="{C14F70C4-D438-4BC4-B6D1-3F20F33070BB}"/>
    <cellStyle name="60% - Accent5 19 2 2 2 2 3" xfId="26764" xr:uid="{A344A5C6-1C28-4FE2-9362-4474C77B0A7B}"/>
    <cellStyle name="60% - Accent5 19 2 2 2 3" xfId="13279" xr:uid="{C97F0141-535D-43AB-BDCE-A827B6C37CB1}"/>
    <cellStyle name="60% - Accent5 19 2 2 2 3 2" xfId="31104" xr:uid="{E2C8EDE4-DBB9-4F75-8824-E0D70E68A18B}"/>
    <cellStyle name="60% - Accent5 19 2 2 2 4" xfId="22604" xr:uid="{4B66A29E-9FD5-49EE-8148-B098E9150B40}"/>
    <cellStyle name="60% - Accent5 19 2 2 3" xfId="6776" xr:uid="{879289FB-CFF2-4905-86DD-295A7C640E80}"/>
    <cellStyle name="60% - Accent5 19 2 2 3 2" xfId="15359" xr:uid="{E606F9FA-82B5-4D78-BA92-B76506B5F7F2}"/>
    <cellStyle name="60% - Accent5 19 2 2 3 2 2" xfId="33184" xr:uid="{647528DE-CFBF-406E-A61D-F40B65044D05}"/>
    <cellStyle name="60% - Accent5 19 2 2 3 3" xfId="24684" xr:uid="{46F240B6-01AF-4638-887B-6B9004B51D57}"/>
    <cellStyle name="60% - Accent5 19 2 2 4" xfId="11199" xr:uid="{7939E9B0-C6D9-4BF7-AFDC-120033234E3C}"/>
    <cellStyle name="60% - Accent5 19 2 2 4 2" xfId="29024" xr:uid="{88B3551E-958F-4929-8E2B-B3412BB6531A}"/>
    <cellStyle name="60% - Accent5 19 2 2 5" xfId="20524" xr:uid="{09D027DD-70D1-44B3-BF45-0992E281D9F2}"/>
    <cellStyle name="60% - Accent5 19 2 3" xfId="3716" xr:uid="{CCD365D5-8952-4B88-A064-E37A32F220A9}"/>
    <cellStyle name="60% - Accent5 19 2 3 2" xfId="7876" xr:uid="{08FD95F6-99FA-4F56-86CB-81913A77343B}"/>
    <cellStyle name="60% - Accent5 19 2 3 2 2" xfId="16459" xr:uid="{AE77952E-9E39-4547-A0CD-0021B46A74A3}"/>
    <cellStyle name="60% - Accent5 19 2 3 2 2 2" xfId="34284" xr:uid="{7E0D0A8E-AEA5-46D9-B780-E5BA72C6B486}"/>
    <cellStyle name="60% - Accent5 19 2 3 2 3" xfId="25784" xr:uid="{3BC54A39-BB4A-4386-9765-E3236C4AE021}"/>
    <cellStyle name="60% - Accent5 19 2 3 3" xfId="12299" xr:uid="{E823883F-B25B-462A-8647-ED1DD2C9F7DC}"/>
    <cellStyle name="60% - Accent5 19 2 3 3 2" xfId="30124" xr:uid="{2788757B-9439-4505-8C6F-FCE44DFA144C}"/>
    <cellStyle name="60% - Accent5 19 2 3 4" xfId="21624" xr:uid="{A7013E8E-C5C1-4F45-990F-D53E1524BD4F}"/>
    <cellStyle name="60% - Accent5 19 2 4" xfId="5796" xr:uid="{A80C8426-FF62-4045-ADCC-A8B7350E71C6}"/>
    <cellStyle name="60% - Accent5 19 2 4 2" xfId="14379" xr:uid="{56F9EB4A-DA24-4343-95BD-1BAC37259DA2}"/>
    <cellStyle name="60% - Accent5 19 2 4 2 2" xfId="32204" xr:uid="{E2994914-A5A2-4C24-9F81-D1281B90A8C4}"/>
    <cellStyle name="60% - Accent5 19 2 4 3" xfId="23704" xr:uid="{34CBA0A7-2103-438B-A51A-8A86CBEABCF2}"/>
    <cellStyle name="60% - Accent5 19 2 5" xfId="10219" xr:uid="{13742A23-C125-4B1C-A913-3528AF11CD5D}"/>
    <cellStyle name="60% - Accent5 19 2 5 2" xfId="28044" xr:uid="{4C013FB9-A594-4785-A1C4-1151045A326E}"/>
    <cellStyle name="60% - Accent5 19 2 6" xfId="19544" xr:uid="{B0157049-B972-4BC1-9729-A9FD1CC78C17}"/>
    <cellStyle name="60% - Accent5 19 3" xfId="2136" xr:uid="{1129EDE8-5CBE-4C5C-BA67-A5B56C24AD70}"/>
    <cellStyle name="60% - Accent5 19 3 2" xfId="4216" xr:uid="{ECE56C8F-C8C4-4508-80CC-CE835B9CFE85}"/>
    <cellStyle name="60% - Accent5 19 3 2 2" xfId="8376" xr:uid="{D2921BB5-D18D-4033-B8D6-D8C7CF88A606}"/>
    <cellStyle name="60% - Accent5 19 3 2 2 2" xfId="16959" xr:uid="{A0EDFDEA-9237-4C61-A6E5-49BD240F49CD}"/>
    <cellStyle name="60% - Accent5 19 3 2 2 2 2" xfId="34784" xr:uid="{3D0C41B3-B4AC-43D8-8B5D-D2B3521188FF}"/>
    <cellStyle name="60% - Accent5 19 3 2 2 3" xfId="26284" xr:uid="{25ED07E2-27AE-4937-A389-1B7BBF3935AF}"/>
    <cellStyle name="60% - Accent5 19 3 2 3" xfId="12799" xr:uid="{798A2197-0ED9-47B0-909F-08DAD4B08F4E}"/>
    <cellStyle name="60% - Accent5 19 3 2 3 2" xfId="30624" xr:uid="{8D4593D2-5DF5-42E1-AFAF-4C8BC1590BE2}"/>
    <cellStyle name="60% - Accent5 19 3 2 4" xfId="22124" xr:uid="{DE588527-01B8-4D34-82BF-FC0905DF95B9}"/>
    <cellStyle name="60% - Accent5 19 3 3" xfId="6296" xr:uid="{1D7AA601-2BE4-4CD8-ADAE-6A68D9ACA9C9}"/>
    <cellStyle name="60% - Accent5 19 3 3 2" xfId="14879" xr:uid="{A503D2D6-2D18-4CBB-9A4A-32BD35A52D59}"/>
    <cellStyle name="60% - Accent5 19 3 3 2 2" xfId="32704" xr:uid="{A6716949-25F4-47FB-B850-0266106546F9}"/>
    <cellStyle name="60% - Accent5 19 3 3 3" xfId="24204" xr:uid="{4FCECAE0-C123-4433-AB7B-9CD68DA7560C}"/>
    <cellStyle name="60% - Accent5 19 3 4" xfId="10719" xr:uid="{C5D2194B-F8AF-4E21-82D3-CBD67385921A}"/>
    <cellStyle name="60% - Accent5 19 3 4 2" xfId="28544" xr:uid="{488AF99F-BE33-45B4-BE2D-C12F72EB202D}"/>
    <cellStyle name="60% - Accent5 19 3 5" xfId="20044" xr:uid="{ACE2E93F-9C65-4F71-B4B1-90B07D310E14}"/>
    <cellStyle name="60% - Accent5 19 4" xfId="3236" xr:uid="{5EF4D9F4-CAE9-4873-8435-0BAB1453FFD5}"/>
    <cellStyle name="60% - Accent5 19 4 2" xfId="7396" xr:uid="{C0D142F4-D14A-4C98-A733-7AD53C915D1B}"/>
    <cellStyle name="60% - Accent5 19 4 2 2" xfId="15979" xr:uid="{B114BFD2-605E-4D79-94DD-EE81107D8F60}"/>
    <cellStyle name="60% - Accent5 19 4 2 2 2" xfId="33804" xr:uid="{6C301AAA-8918-4842-BF21-E45124C835C4}"/>
    <cellStyle name="60% - Accent5 19 4 2 3" xfId="25304" xr:uid="{F70C87A2-3510-43F4-852A-1F76D0ADEC92}"/>
    <cellStyle name="60% - Accent5 19 4 3" xfId="11819" xr:uid="{5D1B6CB7-4394-4359-91E7-4E14EB5D4192}"/>
    <cellStyle name="60% - Accent5 19 4 3 2" xfId="29644" xr:uid="{543E67EF-0D51-4CCB-B53A-2C0EED78BFE5}"/>
    <cellStyle name="60% - Accent5 19 4 4" xfId="21144" xr:uid="{A6BF8028-CD05-4089-8813-6941565E106C}"/>
    <cellStyle name="60% - Accent5 19 5" xfId="5316" xr:uid="{14156106-7865-41E0-9E17-C816174B9866}"/>
    <cellStyle name="60% - Accent5 19 5 2" xfId="13899" xr:uid="{5090A825-1A60-4A36-8C96-37952B074224}"/>
    <cellStyle name="60% - Accent5 19 5 2 2" xfId="31724" xr:uid="{16939D76-8AB3-4531-9ADD-82392E5A9618}"/>
    <cellStyle name="60% - Accent5 19 5 3" xfId="23224" xr:uid="{E23D43E3-3869-401A-B8B3-8411CFEDA7B0}"/>
    <cellStyle name="60% - Accent5 19 6" xfId="9739" xr:uid="{FDE85AAA-16B6-40ED-BB35-0FD7A4ECD72D}"/>
    <cellStyle name="60% - Accent5 19 6 2" xfId="27564" xr:uid="{B8BA3B31-6706-4A59-ABB7-E355E7D40CF3}"/>
    <cellStyle name="60% - Accent5 19 7" xfId="19064" xr:uid="{A46A91C6-804E-4D19-803F-AF86724F1B1A}"/>
    <cellStyle name="60% - Accent5 190" xfId="37945" xr:uid="{CFCEF4E9-3480-43F1-8E74-278C1D5E874A}"/>
    <cellStyle name="60% - Accent5 191" xfId="37965" xr:uid="{4802BEEA-0AED-40B4-BF8E-394C6FFB426F}"/>
    <cellStyle name="60% - Accent5 192" xfId="37985" xr:uid="{72476EC9-247B-484A-A0F3-269EC21070C2}"/>
    <cellStyle name="60% - Accent5 193" xfId="38005" xr:uid="{BE202107-F7F5-49C2-8157-0523A47F8D9E}"/>
    <cellStyle name="60% - Accent5 194" xfId="38025" xr:uid="{00740612-EEFF-4EB0-9A11-732E1391AF35}"/>
    <cellStyle name="60% - Accent5 195" xfId="38045" xr:uid="{9925E5CC-2B7A-4B2A-A867-1AC2CC147009}"/>
    <cellStyle name="60% - Accent5 196" xfId="38065" xr:uid="{2CB186BF-E2A1-4564-B7C9-78560861DD6C}"/>
    <cellStyle name="60% - Accent5 197" xfId="38085" xr:uid="{D0204D5F-AACC-4074-AD14-8BD15EEB8BA8}"/>
    <cellStyle name="60% - Accent5 198" xfId="38105" xr:uid="{9C41426C-FE49-4153-87F1-15D4225E2BC0}"/>
    <cellStyle name="60% - Accent5 199" xfId="38125" xr:uid="{D57B47DC-0B95-43A3-8030-0D3639208BD1}"/>
    <cellStyle name="60% - Accent5 2" xfId="137" xr:uid="{00000000-0005-0000-0000-000041000000}"/>
    <cellStyle name="60% - Accent5 2 2" xfId="461" xr:uid="{4E1C316E-7D3B-4235-B579-871A0EAD4594}"/>
    <cellStyle name="60% - Accent5 2 2 2" xfId="1191" xr:uid="{1B0EECFE-E17B-4FA7-A0C8-E39453A2F24A}"/>
    <cellStyle name="60% - Accent5 2 2 2 2" xfId="2296" xr:uid="{9E220107-C6D9-43D6-BBF2-C9A10D7082AF}"/>
    <cellStyle name="60% - Accent5 2 2 2 2 2" xfId="4376" xr:uid="{EFC839F1-9CAB-43A4-AFBA-C8B0FB368A84}"/>
    <cellStyle name="60% - Accent5 2 2 2 2 2 2" xfId="8536" xr:uid="{68347AB7-5E19-475C-A01F-A48FE13A4CDE}"/>
    <cellStyle name="60% - Accent5 2 2 2 2 2 2 2" xfId="17119" xr:uid="{1EF653CE-5F90-410E-9919-1E89243B587D}"/>
    <cellStyle name="60% - Accent5 2 2 2 2 2 2 2 2" xfId="34944" xr:uid="{D8C48DFB-430B-4C06-92D6-4BB7C6616869}"/>
    <cellStyle name="60% - Accent5 2 2 2 2 2 2 3" xfId="26444" xr:uid="{9DBC7EFE-2A3E-4BA6-B7E0-E91D8433093F}"/>
    <cellStyle name="60% - Accent5 2 2 2 2 2 3" xfId="12959" xr:uid="{F276F066-A413-4180-B673-8BD0FE260CDC}"/>
    <cellStyle name="60% - Accent5 2 2 2 2 2 3 2" xfId="30784" xr:uid="{21C0675C-E1E8-4A6F-86CD-94C5C09CB1D5}"/>
    <cellStyle name="60% - Accent5 2 2 2 2 2 4" xfId="22284" xr:uid="{4C70CC7D-EB0E-4077-B986-2763BB73EB9C}"/>
    <cellStyle name="60% - Accent5 2 2 2 2 3" xfId="6456" xr:uid="{F010A625-973B-49F1-932E-5C8C944EB310}"/>
    <cellStyle name="60% - Accent5 2 2 2 2 3 2" xfId="15039" xr:uid="{0AFDD7BF-107C-4E75-8525-0A3B993CA83D}"/>
    <cellStyle name="60% - Accent5 2 2 2 2 3 2 2" xfId="32864" xr:uid="{9DCD44CB-2314-467F-878C-3FABFE69A379}"/>
    <cellStyle name="60% - Accent5 2 2 2 2 3 3" xfId="24364" xr:uid="{C5C2D449-B4CB-403C-99A1-83919296210C}"/>
    <cellStyle name="60% - Accent5 2 2 2 2 4" xfId="10879" xr:uid="{CFA72C6B-3D5B-4890-9C52-33CF646078A5}"/>
    <cellStyle name="60% - Accent5 2 2 2 2 4 2" xfId="28704" xr:uid="{20EC5E46-F7B3-4DBA-84F5-671B8C14B36B}"/>
    <cellStyle name="60% - Accent5 2 2 2 2 5" xfId="20204" xr:uid="{4F3D5844-0319-475E-83DB-5F94005AEFE9}"/>
    <cellStyle name="60% - Accent5 2 2 2 3" xfId="3396" xr:uid="{08500A2F-C8D5-4B53-A92A-796FDACC0E3A}"/>
    <cellStyle name="60% - Accent5 2 2 2 3 2" xfId="7556" xr:uid="{32347AF2-3794-46FD-9F72-1AF2E5840358}"/>
    <cellStyle name="60% - Accent5 2 2 2 3 2 2" xfId="16139" xr:uid="{27D8432F-371D-4E9C-8178-7CA56992E09E}"/>
    <cellStyle name="60% - Accent5 2 2 2 3 2 2 2" xfId="33964" xr:uid="{C8625E43-8735-44F8-A5DC-C518DDC9A729}"/>
    <cellStyle name="60% - Accent5 2 2 2 3 2 3" xfId="25464" xr:uid="{6F281CAA-76D8-4D03-88CC-DD0EAA8102E5}"/>
    <cellStyle name="60% - Accent5 2 2 2 3 3" xfId="11979" xr:uid="{67EDF96B-0D3B-4AF6-B1A7-FB31418B7933}"/>
    <cellStyle name="60% - Accent5 2 2 2 3 3 2" xfId="29804" xr:uid="{1182AB5F-7172-4142-9929-13C62D2CEC67}"/>
    <cellStyle name="60% - Accent5 2 2 2 3 4" xfId="21304" xr:uid="{3EB27734-C06D-4D28-BFED-7C2F8CD4B533}"/>
    <cellStyle name="60% - Accent5 2 2 2 4" xfId="5476" xr:uid="{59AFA3DF-9A89-4089-B503-3F3D073B08ED}"/>
    <cellStyle name="60% - Accent5 2 2 2 4 2" xfId="14059" xr:uid="{39B28436-5B87-4DB5-A2FF-A6E1FB759094}"/>
    <cellStyle name="60% - Accent5 2 2 2 4 2 2" xfId="31884" xr:uid="{9A955C07-B2CC-463C-BA21-2738351B2CF1}"/>
    <cellStyle name="60% - Accent5 2 2 2 4 3" xfId="23384" xr:uid="{EC89A553-7166-4520-8528-8DE6A70A0B68}"/>
    <cellStyle name="60% - Accent5 2 2 2 5" xfId="9899" xr:uid="{E2C4FC75-A2F5-49B0-A2E0-07075378CE82}"/>
    <cellStyle name="60% - Accent5 2 2 2 5 2" xfId="27724" xr:uid="{15479DFF-BD86-49E1-A5F4-56D920A46C89}"/>
    <cellStyle name="60% - Accent5 2 2 2 6" xfId="19224" xr:uid="{4DC7DC78-1342-4F21-B5D6-2A9F2A755122}"/>
    <cellStyle name="60% - Accent5 2 2 3" xfId="1816" xr:uid="{8088E322-5F13-4678-9655-AFA040C00B42}"/>
    <cellStyle name="60% - Accent5 2 2 3 2" xfId="3896" xr:uid="{F1CB525A-3B7C-4E76-A974-E2535863905A}"/>
    <cellStyle name="60% - Accent5 2 2 3 2 2" xfId="8056" xr:uid="{701A5AEF-89F6-41C7-9D39-3D41269CFDBE}"/>
    <cellStyle name="60% - Accent5 2 2 3 2 2 2" xfId="16639" xr:uid="{48E1A017-0C47-46B5-AD77-271702E8DB64}"/>
    <cellStyle name="60% - Accent5 2 2 3 2 2 2 2" xfId="34464" xr:uid="{974BEE93-A5A0-4E7F-904F-EAE04A04C320}"/>
    <cellStyle name="60% - Accent5 2 2 3 2 2 3" xfId="25964" xr:uid="{B6F13157-9419-46E5-871C-E1F1AE65F055}"/>
    <cellStyle name="60% - Accent5 2 2 3 2 3" xfId="12479" xr:uid="{AE7E5762-3B94-48CF-B475-017278A8463B}"/>
    <cellStyle name="60% - Accent5 2 2 3 2 3 2" xfId="30304" xr:uid="{741F3065-7E70-49A6-B57A-440089877842}"/>
    <cellStyle name="60% - Accent5 2 2 3 2 4" xfId="21804" xr:uid="{AAA737E5-83AB-4D67-BDE1-DC5920E1F079}"/>
    <cellStyle name="60% - Accent5 2 2 3 3" xfId="5976" xr:uid="{643E09C1-24DB-48EA-9279-0E4779111E1D}"/>
    <cellStyle name="60% - Accent5 2 2 3 3 2" xfId="14559" xr:uid="{54C5FA47-1D33-4920-B249-285BE5C7F220}"/>
    <cellStyle name="60% - Accent5 2 2 3 3 2 2" xfId="32384" xr:uid="{9F9024D6-FDA5-4303-9212-FC0F9A47D943}"/>
    <cellStyle name="60% - Accent5 2 2 3 3 3" xfId="23884" xr:uid="{D826ABB9-689C-4326-A71C-FD1D3ABC5D17}"/>
    <cellStyle name="60% - Accent5 2 2 3 4" xfId="10399" xr:uid="{5B6ECFA1-D4CB-433E-BD6C-04F562631774}"/>
    <cellStyle name="60% - Accent5 2 2 3 4 2" xfId="28224" xr:uid="{87E53B09-52D9-45BE-AEC3-6C412A2A07AD}"/>
    <cellStyle name="60% - Accent5 2 2 3 5" xfId="19724" xr:uid="{D1BF1567-59BC-4A43-A494-E664C37BDB81}"/>
    <cellStyle name="60% - Accent5 2 2 4" xfId="2916" xr:uid="{DFD56173-E208-4DA7-A953-5295E03657BA}"/>
    <cellStyle name="60% - Accent5 2 2 4 2" xfId="7076" xr:uid="{AED15A56-F31B-4230-849B-0E68897C47A2}"/>
    <cellStyle name="60% - Accent5 2 2 4 2 2" xfId="15659" xr:uid="{DF8F0F0B-812B-47A0-A76E-997C27854906}"/>
    <cellStyle name="60% - Accent5 2 2 4 2 2 2" xfId="33484" xr:uid="{2840D123-074B-4144-8575-55A2593328DB}"/>
    <cellStyle name="60% - Accent5 2 2 4 2 3" xfId="24984" xr:uid="{BFC5973D-7EDE-4709-8DD0-9584C2516A9C}"/>
    <cellStyle name="60% - Accent5 2 2 4 3" xfId="11499" xr:uid="{643CE187-36DE-4785-AF65-AA83CD6585B8}"/>
    <cellStyle name="60% - Accent5 2 2 4 3 2" xfId="29324" xr:uid="{BDBF968B-5D5E-4F2D-976E-277F6EFD7A82}"/>
    <cellStyle name="60% - Accent5 2 2 4 4" xfId="20824" xr:uid="{CA1E0A10-C89E-44F0-973B-8DDA70B48472}"/>
    <cellStyle name="60% - Accent5 2 2 5" xfId="4996" xr:uid="{88667B95-87E8-4C3B-97F1-DC3D092A1836}"/>
    <cellStyle name="60% - Accent5 2 2 5 2" xfId="13579" xr:uid="{E9F54C9C-3A40-461A-829C-9908DE8E990E}"/>
    <cellStyle name="60% - Accent5 2 2 5 2 2" xfId="31404" xr:uid="{642F89ED-897A-4F4A-9608-8B9BB7E7E757}"/>
    <cellStyle name="60% - Accent5 2 2 5 3" xfId="22904" xr:uid="{681B7658-B452-4D66-BD99-8950721D91AA}"/>
    <cellStyle name="60% - Accent5 2 2 6" xfId="9419" xr:uid="{53579546-63E8-46B9-AE3F-73A303B02CB1}"/>
    <cellStyle name="60% - Accent5 2 2 6 2" xfId="27244" xr:uid="{41762CAF-4D13-4FD1-A819-1873B6E6B255}"/>
    <cellStyle name="60% - Accent5 2 2 7" xfId="18744" xr:uid="{6BE2BBD9-4138-4058-A8DD-2167DC7ED8E6}"/>
    <cellStyle name="60% - Accent5 2 3" xfId="1130" xr:uid="{4C78184E-8FE0-4142-844B-4170A714190F}"/>
    <cellStyle name="60% - Accent5 2 3 2" xfId="2236" xr:uid="{EA8176B5-0A7D-4247-9ACE-DCCA156A27DE}"/>
    <cellStyle name="60% - Accent5 2 3 2 2" xfId="4316" xr:uid="{EA3CD95D-0D78-4955-B938-076FE255A319}"/>
    <cellStyle name="60% - Accent5 2 3 2 2 2" xfId="8476" xr:uid="{DDDB6877-658A-48B0-9FD8-3A23E3C3CBA8}"/>
    <cellStyle name="60% - Accent5 2 3 2 2 2 2" xfId="17059" xr:uid="{229ADFCD-3C29-4AA0-B44F-411F62BF2BA5}"/>
    <cellStyle name="60% - Accent5 2 3 2 2 2 2 2" xfId="34884" xr:uid="{19415D54-3813-4FB3-8671-5F5936FC0985}"/>
    <cellStyle name="60% - Accent5 2 3 2 2 2 3" xfId="26384" xr:uid="{D8DCBEE1-5E46-4F6A-AC6B-E8ABC850487E}"/>
    <cellStyle name="60% - Accent5 2 3 2 2 3" xfId="12899" xr:uid="{7BC20132-20CA-4C87-934B-C5DE103AD152}"/>
    <cellStyle name="60% - Accent5 2 3 2 2 3 2" xfId="30724" xr:uid="{62140633-3810-4AA1-AD4C-7F3A6BFA364A}"/>
    <cellStyle name="60% - Accent5 2 3 2 2 4" xfId="22224" xr:uid="{A30F8358-4F12-4B8B-A724-EE8A4896E880}"/>
    <cellStyle name="60% - Accent5 2 3 2 3" xfId="6396" xr:uid="{07B527F9-E667-48AC-9301-FA76E16024C7}"/>
    <cellStyle name="60% - Accent5 2 3 2 3 2" xfId="14979" xr:uid="{BECB4E7E-5120-49E7-94C2-BE3B9ECF6182}"/>
    <cellStyle name="60% - Accent5 2 3 2 3 2 2" xfId="32804" xr:uid="{54EE8723-13FD-4A47-B1FD-16CFE46731CE}"/>
    <cellStyle name="60% - Accent5 2 3 2 3 3" xfId="24304" xr:uid="{1815B2D4-327C-4773-9E81-CFA12A86C74B}"/>
    <cellStyle name="60% - Accent5 2 3 2 4" xfId="10819" xr:uid="{BD96D0E1-9072-4ECC-BC08-2B7A13300D3C}"/>
    <cellStyle name="60% - Accent5 2 3 2 4 2" xfId="28644" xr:uid="{9C279707-E51D-41C4-9697-4CCA6B81109A}"/>
    <cellStyle name="60% - Accent5 2 3 2 5" xfId="20144" xr:uid="{CED1821E-A48F-42F6-AB6A-C2019FE67D5A}"/>
    <cellStyle name="60% - Accent5 2 3 3" xfId="3336" xr:uid="{3C3C0525-770A-4F58-8379-FF23F57D742F}"/>
    <cellStyle name="60% - Accent5 2 3 3 2" xfId="7496" xr:uid="{93AE3951-304D-4C68-8183-A908D1406F8D}"/>
    <cellStyle name="60% - Accent5 2 3 3 2 2" xfId="16079" xr:uid="{116B9722-C81C-4E9D-9C6F-3FF4F01AC490}"/>
    <cellStyle name="60% - Accent5 2 3 3 2 2 2" xfId="33904" xr:uid="{5D12C658-D3FE-44FF-B8A5-035F34D287E7}"/>
    <cellStyle name="60% - Accent5 2 3 3 2 3" xfId="25404" xr:uid="{B6B165CA-F788-45C2-90C0-234AB8C70C3D}"/>
    <cellStyle name="60% - Accent5 2 3 3 3" xfId="11919" xr:uid="{CFFE007C-2B66-4F83-9E31-BD703186A4CB}"/>
    <cellStyle name="60% - Accent5 2 3 3 3 2" xfId="29744" xr:uid="{D0A458DD-1144-4F1F-8930-C8F81DD518A7}"/>
    <cellStyle name="60% - Accent5 2 3 3 4" xfId="21244" xr:uid="{0FB52404-3466-43C6-8210-C1E16A624A3A}"/>
    <cellStyle name="60% - Accent5 2 3 4" xfId="5416" xr:uid="{471E91B7-5594-47F5-A08A-367CD5D8C855}"/>
    <cellStyle name="60% - Accent5 2 3 4 2" xfId="13999" xr:uid="{841224A1-6B27-4E98-B9A3-D1715000EAF5}"/>
    <cellStyle name="60% - Accent5 2 3 4 2 2" xfId="31824" xr:uid="{B5047BD5-8B6A-483B-8439-CA863A71AB67}"/>
    <cellStyle name="60% - Accent5 2 3 4 3" xfId="23324" xr:uid="{6C4FAEDE-6DD4-47A3-ABD9-F7F48D6A16FC}"/>
    <cellStyle name="60% - Accent5 2 3 5" xfId="9839" xr:uid="{93E4C191-17F6-440F-8C29-29B7EEAC5791}"/>
    <cellStyle name="60% - Accent5 2 3 5 2" xfId="27664" xr:uid="{357BB683-FC25-4EB2-BE4F-B0F5805135F0}"/>
    <cellStyle name="60% - Accent5 2 3 6" xfId="19164" xr:uid="{719515CD-E889-41A7-BC38-BF20D015F57F}"/>
    <cellStyle name="60% - Accent5 2 4" xfId="1756" xr:uid="{02098B10-34CC-4A05-A578-3A4556E8FD6E}"/>
    <cellStyle name="60% - Accent5 2 4 2" xfId="3836" xr:uid="{56785ADB-A507-4FEC-9C4D-4E80A326AD6B}"/>
    <cellStyle name="60% - Accent5 2 4 2 2" xfId="7996" xr:uid="{3E8E6CAD-35F6-465D-BB17-CFE6BF6CE809}"/>
    <cellStyle name="60% - Accent5 2 4 2 2 2" xfId="16579" xr:uid="{3112864D-93FD-4933-83C8-AE50356C4301}"/>
    <cellStyle name="60% - Accent5 2 4 2 2 2 2" xfId="34404" xr:uid="{EDB6455F-A61F-440D-8222-C7FEF6906B6A}"/>
    <cellStyle name="60% - Accent5 2 4 2 2 3" xfId="25904" xr:uid="{AF6428DA-CFE0-4C53-B0C9-ACF553EB1838}"/>
    <cellStyle name="60% - Accent5 2 4 2 3" xfId="12419" xr:uid="{CC7F96AB-8A3B-417E-8225-FB7BF5B5B815}"/>
    <cellStyle name="60% - Accent5 2 4 2 3 2" xfId="30244" xr:uid="{7EA4EC5D-72B0-485D-BA9D-73AAB1064CC4}"/>
    <cellStyle name="60% - Accent5 2 4 2 4" xfId="21744" xr:uid="{9E85AF04-3C1E-4A64-BE98-188C75885F43}"/>
    <cellStyle name="60% - Accent5 2 4 3" xfId="5916" xr:uid="{E71C6B6E-FE7B-484E-84FC-75D983768A8E}"/>
    <cellStyle name="60% - Accent5 2 4 3 2" xfId="14499" xr:uid="{2BB5FA39-E424-401B-9E05-26C02CDE7BEF}"/>
    <cellStyle name="60% - Accent5 2 4 3 2 2" xfId="32324" xr:uid="{2141E157-F7FB-4F42-A67E-3D77F562586D}"/>
    <cellStyle name="60% - Accent5 2 4 3 3" xfId="23824" xr:uid="{A6E1AB62-6ED1-47DA-A230-6E908FD8E938}"/>
    <cellStyle name="60% - Accent5 2 4 4" xfId="10339" xr:uid="{DBF2B7B6-D1B0-4AF0-A709-1C494F11BEE9}"/>
    <cellStyle name="60% - Accent5 2 4 4 2" xfId="28164" xr:uid="{E4B8C93B-ABE2-41BE-96BF-EBBCBBD862AE}"/>
    <cellStyle name="60% - Accent5 2 4 5" xfId="19664" xr:uid="{D9357FF1-6400-483F-98AE-2B3ED16E89BC}"/>
    <cellStyle name="60% - Accent5 2 5" xfId="2856" xr:uid="{FAE5A2A9-2B77-4A60-86CC-174763068144}"/>
    <cellStyle name="60% - Accent5 2 5 2" xfId="7016" xr:uid="{A8B5ED6B-66A0-4E3C-A152-37AE32379FCE}"/>
    <cellStyle name="60% - Accent5 2 5 2 2" xfId="15599" xr:uid="{45C0EA56-7F5C-4A29-98BB-73290BC93158}"/>
    <cellStyle name="60% - Accent5 2 5 2 2 2" xfId="33424" xr:uid="{5D20CE70-7EF7-494F-A016-10ECB340BB48}"/>
    <cellStyle name="60% - Accent5 2 5 2 3" xfId="24924" xr:uid="{0A6B8A55-C0F3-40C2-ABF5-E70643AD5C08}"/>
    <cellStyle name="60% - Accent5 2 5 3" xfId="11439" xr:uid="{EB6C1307-922E-4E7C-AA32-B2E21987DFF9}"/>
    <cellStyle name="60% - Accent5 2 5 3 2" xfId="29264" xr:uid="{A315CEFA-FEC4-4D99-9825-2E1E1002A521}"/>
    <cellStyle name="60% - Accent5 2 5 4" xfId="20764" xr:uid="{4662068E-0555-459C-949C-2BD7044C3CF9}"/>
    <cellStyle name="60% - Accent5 2 6" xfId="4936" xr:uid="{1D40AFF9-2657-48C9-B43C-DF7BBC036282}"/>
    <cellStyle name="60% - Accent5 2 6 2" xfId="13519" xr:uid="{C9E8AB62-1347-429A-B10E-11B781281759}"/>
    <cellStyle name="60% - Accent5 2 6 2 2" xfId="31344" xr:uid="{358CAB86-8463-4E9B-937E-B2491D5F51AA}"/>
    <cellStyle name="60% - Accent5 2 6 3" xfId="22844" xr:uid="{024ADD57-871F-4BB1-9AB7-3D7DCE80050E}"/>
    <cellStyle name="60% - Accent5 2 7" xfId="9359" xr:uid="{7597DCF2-B3C7-46E0-B99D-7FAD4BA22140}"/>
    <cellStyle name="60% - Accent5 2 7 2" xfId="27184" xr:uid="{43B357B5-DD10-4CC1-9284-0AB122326FC5}"/>
    <cellStyle name="60% - Accent5 2 8" xfId="18684" xr:uid="{6C33BE78-AE4E-4D00-B34A-B7490488EAC7}"/>
    <cellStyle name="60% - Accent5 20" xfId="1050" xr:uid="{5DEE68AB-5E0F-4703-8F65-4734B96375E2}"/>
    <cellStyle name="60% - Accent5 20 2" xfId="1656" xr:uid="{763EA182-2A7A-490E-BED0-14B1C201462A}"/>
    <cellStyle name="60% - Accent5 20 2 2" xfId="2636" xr:uid="{0979952B-E9DC-4DF5-AECC-D4E53E9A3BC4}"/>
    <cellStyle name="60% - Accent5 20 2 2 2" xfId="4716" xr:uid="{878D1856-3A6C-41B8-8AE1-AC62A0F89511}"/>
    <cellStyle name="60% - Accent5 20 2 2 2 2" xfId="8876" xr:uid="{DF04E4E4-B7DF-485B-B7CE-3EC6FD5F9545}"/>
    <cellStyle name="60% - Accent5 20 2 2 2 2 2" xfId="17459" xr:uid="{9C556E71-14F2-4576-93C1-C1C88BDFB72C}"/>
    <cellStyle name="60% - Accent5 20 2 2 2 2 2 2" xfId="35284" xr:uid="{DEF9F084-3EB2-4FE5-B10C-501D7F8D4050}"/>
    <cellStyle name="60% - Accent5 20 2 2 2 2 3" xfId="26784" xr:uid="{63225C6F-3BB7-4B31-A3C2-0F48E7A15F19}"/>
    <cellStyle name="60% - Accent5 20 2 2 2 3" xfId="13299" xr:uid="{5EDC0383-7022-4F93-93AC-1BC3268C0CDD}"/>
    <cellStyle name="60% - Accent5 20 2 2 2 3 2" xfId="31124" xr:uid="{C066D21C-D1EC-4840-B5F3-1ECEC2E706BC}"/>
    <cellStyle name="60% - Accent5 20 2 2 2 4" xfId="22624" xr:uid="{354C83B9-088F-44ED-BC20-32EFFE3FEBF8}"/>
    <cellStyle name="60% - Accent5 20 2 2 3" xfId="6796" xr:uid="{73D29DD8-9E35-42E2-AAC1-6F0DA40E9DEC}"/>
    <cellStyle name="60% - Accent5 20 2 2 3 2" xfId="15379" xr:uid="{5957A554-E901-4D8B-AA85-E9C1EA143185}"/>
    <cellStyle name="60% - Accent5 20 2 2 3 2 2" xfId="33204" xr:uid="{1BBABC95-AE22-4B3C-9E52-8B80AAA4CC3C}"/>
    <cellStyle name="60% - Accent5 20 2 2 3 3" xfId="24704" xr:uid="{B59D2F2A-FC0C-4B91-A959-9D3A8FD51BC2}"/>
    <cellStyle name="60% - Accent5 20 2 2 4" xfId="11219" xr:uid="{717443DD-EC59-4EC9-80FB-97BDA8C98C33}"/>
    <cellStyle name="60% - Accent5 20 2 2 4 2" xfId="29044" xr:uid="{048315A8-BA97-4326-AF5A-394F4DEEFCE2}"/>
    <cellStyle name="60% - Accent5 20 2 2 5" xfId="20544" xr:uid="{FCC2DB78-8BE7-4EAE-B772-46D440150901}"/>
    <cellStyle name="60% - Accent5 20 2 3" xfId="3736" xr:uid="{F6F67C9E-64B3-4084-899F-20FCBDF8A0ED}"/>
    <cellStyle name="60% - Accent5 20 2 3 2" xfId="7896" xr:uid="{FD0EDE40-6AD8-4719-BEC8-7E20E77B19E1}"/>
    <cellStyle name="60% - Accent5 20 2 3 2 2" xfId="16479" xr:uid="{A9704B96-2844-4517-A994-13ED81E121BC}"/>
    <cellStyle name="60% - Accent5 20 2 3 2 2 2" xfId="34304" xr:uid="{A2F4D38B-7A5A-4F57-BCF7-2656B6B15F3E}"/>
    <cellStyle name="60% - Accent5 20 2 3 2 3" xfId="25804" xr:uid="{615E89B2-A7FC-43B9-B514-C6410F3872E7}"/>
    <cellStyle name="60% - Accent5 20 2 3 3" xfId="12319" xr:uid="{69A0E730-4B16-47C5-B020-98573F9E9A7A}"/>
    <cellStyle name="60% - Accent5 20 2 3 3 2" xfId="30144" xr:uid="{3935F6C6-6741-4029-8D6C-490C7F5C9077}"/>
    <cellStyle name="60% - Accent5 20 2 3 4" xfId="21644" xr:uid="{913B61A9-8B46-45DC-BCA4-70CAD6CF0696}"/>
    <cellStyle name="60% - Accent5 20 2 4" xfId="5816" xr:uid="{4FF6C29F-1823-4F7C-98F0-06ED3DE23E20}"/>
    <cellStyle name="60% - Accent5 20 2 4 2" xfId="14399" xr:uid="{6D4BCB03-71CE-46FE-A8CC-32499B1578CB}"/>
    <cellStyle name="60% - Accent5 20 2 4 2 2" xfId="32224" xr:uid="{EC40EDFB-55A4-491F-9262-E23AC63C39B9}"/>
    <cellStyle name="60% - Accent5 20 2 4 3" xfId="23724" xr:uid="{A20C2AF4-A57C-4710-831D-23855265CDDF}"/>
    <cellStyle name="60% - Accent5 20 2 5" xfId="10239" xr:uid="{5E759B45-ADB5-47D0-B9E2-8BB9B9A01935}"/>
    <cellStyle name="60% - Accent5 20 2 5 2" xfId="28064" xr:uid="{6377607D-FE26-4741-915F-3CCCBDB71C34}"/>
    <cellStyle name="60% - Accent5 20 2 6" xfId="19564" xr:uid="{A15F2A64-B009-49EE-86CE-8C5BE5B0DABF}"/>
    <cellStyle name="60% - Accent5 20 3" xfId="2156" xr:uid="{2A2AB367-78CE-4FCD-BBB2-91D61D7C0301}"/>
    <cellStyle name="60% - Accent5 20 3 2" xfId="4236" xr:uid="{083DA175-FAE4-49DF-A59C-8D3C2C8747B1}"/>
    <cellStyle name="60% - Accent5 20 3 2 2" xfId="8396" xr:uid="{592330E1-2473-4E1A-86F6-A23DF4EE381B}"/>
    <cellStyle name="60% - Accent5 20 3 2 2 2" xfId="16979" xr:uid="{FC067F0C-3E5D-48C7-AD38-132DE1C23061}"/>
    <cellStyle name="60% - Accent5 20 3 2 2 2 2" xfId="34804" xr:uid="{F136D69B-EC81-4414-AD67-AB9D24AB163A}"/>
    <cellStyle name="60% - Accent5 20 3 2 2 3" xfId="26304" xr:uid="{98D02036-E8A3-4977-A47E-DD2835295141}"/>
    <cellStyle name="60% - Accent5 20 3 2 3" xfId="12819" xr:uid="{782EA81B-DCB7-41C7-AD05-D6C6C8A6D67E}"/>
    <cellStyle name="60% - Accent5 20 3 2 3 2" xfId="30644" xr:uid="{1DA68C63-29DB-4767-8CA4-DFC94375A89D}"/>
    <cellStyle name="60% - Accent5 20 3 2 4" xfId="22144" xr:uid="{34582036-4CC3-4DB7-A998-62AD0E718250}"/>
    <cellStyle name="60% - Accent5 20 3 3" xfId="6316" xr:uid="{197C927B-9EC6-4AE6-9B41-A388EF8D2168}"/>
    <cellStyle name="60% - Accent5 20 3 3 2" xfId="14899" xr:uid="{0D611F7E-25C4-40E8-B4E2-DE614A8C8852}"/>
    <cellStyle name="60% - Accent5 20 3 3 2 2" xfId="32724" xr:uid="{4B299067-D882-44C4-8A2F-11D848AC5120}"/>
    <cellStyle name="60% - Accent5 20 3 3 3" xfId="24224" xr:uid="{62FCC386-7F9D-4720-9782-5F3ABFA5564A}"/>
    <cellStyle name="60% - Accent5 20 3 4" xfId="10739" xr:uid="{61B5318D-FCC9-4755-9219-444EDB7E4A9A}"/>
    <cellStyle name="60% - Accent5 20 3 4 2" xfId="28564" xr:uid="{38D819C4-D592-4308-8464-640669CA15F6}"/>
    <cellStyle name="60% - Accent5 20 3 5" xfId="20064" xr:uid="{5DC51B96-02F9-40EB-9D5D-0AD4531C7B43}"/>
    <cellStyle name="60% - Accent5 20 4" xfId="3256" xr:uid="{5A60FE55-A500-4D14-BA6A-B33F5C8782D0}"/>
    <cellStyle name="60% - Accent5 20 4 2" xfId="7416" xr:uid="{3D55B87E-3CDE-440F-98B5-5A8EC9CF22EC}"/>
    <cellStyle name="60% - Accent5 20 4 2 2" xfId="15999" xr:uid="{95D778D8-3AAE-4CEE-9F7D-B89AEAEE6004}"/>
    <cellStyle name="60% - Accent5 20 4 2 2 2" xfId="33824" xr:uid="{1BA2FCF9-73F8-4325-9009-BF8DF0B61414}"/>
    <cellStyle name="60% - Accent5 20 4 2 3" xfId="25324" xr:uid="{E5684FE6-85D0-4C0B-99CE-E56373EC0E66}"/>
    <cellStyle name="60% - Accent5 20 4 3" xfId="11839" xr:uid="{EFB0BA0C-DC4D-4B55-85F0-612AA3378811}"/>
    <cellStyle name="60% - Accent5 20 4 3 2" xfId="29664" xr:uid="{9FC2A069-89CF-4A6D-A05F-7097295A2315}"/>
    <cellStyle name="60% - Accent5 20 4 4" xfId="21164" xr:uid="{64CA2DF1-67F3-492F-874B-5D195D80328A}"/>
    <cellStyle name="60% - Accent5 20 5" xfId="5336" xr:uid="{5B0F3E10-A2FF-42FB-8596-6D6187CD0408}"/>
    <cellStyle name="60% - Accent5 20 5 2" xfId="13919" xr:uid="{39F95A4E-1520-4791-A26F-56E645A67C4C}"/>
    <cellStyle name="60% - Accent5 20 5 2 2" xfId="31744" xr:uid="{EB2D210E-09F1-41E0-8C78-DAE4A73D1399}"/>
    <cellStyle name="60% - Accent5 20 5 3" xfId="23244" xr:uid="{25CE9581-8D62-4764-9246-B27D8FAB7B5F}"/>
    <cellStyle name="60% - Accent5 20 6" xfId="9759" xr:uid="{1D570BC1-60D2-4FF7-A360-E27BA4CE1391}"/>
    <cellStyle name="60% - Accent5 20 6 2" xfId="27584" xr:uid="{3E699BC3-322A-4D6F-BA99-729C1E32CD8F}"/>
    <cellStyle name="60% - Accent5 20 7" xfId="19084" xr:uid="{431A7056-FF39-4686-88F5-25E5D08A5B5E}"/>
    <cellStyle name="60% - Accent5 200" xfId="38145" xr:uid="{82BCE82C-2A57-490B-AFF3-0F86B953ECF8}"/>
    <cellStyle name="60% - Accent5 201" xfId="38165" xr:uid="{E277077D-EFEB-4F9E-B9D9-9CC805D3E2EC}"/>
    <cellStyle name="60% - Accent5 202" xfId="38185" xr:uid="{486EE87F-BF1E-4916-9C12-2DA6FC4B8F69}"/>
    <cellStyle name="60% - Accent5 203" xfId="38205" xr:uid="{A6618449-8530-469A-A9CC-64F77EE454DB}"/>
    <cellStyle name="60% - Accent5 204" xfId="38225" xr:uid="{3D01256A-4486-4C2F-B4F7-14CD329602DA}"/>
    <cellStyle name="60% - Accent5 205" xfId="38245" xr:uid="{DBF7960F-69DA-45C4-BB2E-0C3CECE33894}"/>
    <cellStyle name="60% - Accent5 206" xfId="38265" xr:uid="{881F9C10-2D8F-4F93-9B9D-4141DAFF7A4E}"/>
    <cellStyle name="60% - Accent5 207" xfId="38285" xr:uid="{954A95D0-678C-4CB7-ACD2-0B3C2D665604}"/>
    <cellStyle name="60% - Accent5 208" xfId="38305" xr:uid="{930B4B59-584D-4953-BB29-7528EA58F8C4}"/>
    <cellStyle name="60% - Accent5 209" xfId="38325" xr:uid="{6619A133-FBF6-4BFD-B7B9-D388E833E529}"/>
    <cellStyle name="60% - Accent5 21" xfId="1070" xr:uid="{8662CA96-51C4-40E9-B89C-2A2F84B587DB}"/>
    <cellStyle name="60% - Accent5 21 2" xfId="1676" xr:uid="{4F0AEAEE-72AE-4F34-8C7B-1A74B5BF2662}"/>
    <cellStyle name="60% - Accent5 21 2 2" xfId="2656" xr:uid="{D413BDE5-8CAE-49FA-A7AA-357694B3BC6A}"/>
    <cellStyle name="60% - Accent5 21 2 2 2" xfId="4736" xr:uid="{58932645-B492-410F-95C5-4288DBE3D39E}"/>
    <cellStyle name="60% - Accent5 21 2 2 2 2" xfId="8896" xr:uid="{ECD718FE-BFFD-462C-8F8C-6AB23FF8B867}"/>
    <cellStyle name="60% - Accent5 21 2 2 2 2 2" xfId="17479" xr:uid="{0B2A438C-036E-4AEE-BD86-C6098A525F4A}"/>
    <cellStyle name="60% - Accent5 21 2 2 2 2 2 2" xfId="35304" xr:uid="{73C58595-DEE5-430D-9A60-736793D9294E}"/>
    <cellStyle name="60% - Accent5 21 2 2 2 2 3" xfId="26804" xr:uid="{332BA7E1-0BC1-4A02-9AC9-183AE1BBD602}"/>
    <cellStyle name="60% - Accent5 21 2 2 2 3" xfId="13319" xr:uid="{B74C1D1E-3ADE-41F8-A431-705AECCDD5F6}"/>
    <cellStyle name="60% - Accent5 21 2 2 2 3 2" xfId="31144" xr:uid="{973890E3-CBD9-48C5-8029-65F02B1B9FD5}"/>
    <cellStyle name="60% - Accent5 21 2 2 2 4" xfId="22644" xr:uid="{2C2DD699-2692-4CBB-87E6-89036063C646}"/>
    <cellStyle name="60% - Accent5 21 2 2 3" xfId="6816" xr:uid="{96BB6D49-7641-43A1-A68C-B3D44073452B}"/>
    <cellStyle name="60% - Accent5 21 2 2 3 2" xfId="15399" xr:uid="{C16B158A-6437-43C2-9358-2EF457180281}"/>
    <cellStyle name="60% - Accent5 21 2 2 3 2 2" xfId="33224" xr:uid="{93472912-64E2-4AA4-87C2-1C024A59B27A}"/>
    <cellStyle name="60% - Accent5 21 2 2 3 3" xfId="24724" xr:uid="{0AF38878-6575-4FF8-B63A-F4122690A0E5}"/>
    <cellStyle name="60% - Accent5 21 2 2 4" xfId="11239" xr:uid="{3BC9FA27-2BB9-45E7-8570-1DE6A71CBA55}"/>
    <cellStyle name="60% - Accent5 21 2 2 4 2" xfId="29064" xr:uid="{1F0BEA81-EEF8-45BB-A5C5-63B4D90F12B8}"/>
    <cellStyle name="60% - Accent5 21 2 2 5" xfId="20564" xr:uid="{8E2D42B3-1136-4578-A19B-FBE7A9BB2D6D}"/>
    <cellStyle name="60% - Accent5 21 2 3" xfId="3756" xr:uid="{F1D7055D-5AD7-4461-914D-C5523BF976AA}"/>
    <cellStyle name="60% - Accent5 21 2 3 2" xfId="7916" xr:uid="{009EFC50-46DA-40A3-A651-7F3966B5C99C}"/>
    <cellStyle name="60% - Accent5 21 2 3 2 2" xfId="16499" xr:uid="{DA112D64-8AA3-4F8F-92E2-91597C19DBA6}"/>
    <cellStyle name="60% - Accent5 21 2 3 2 2 2" xfId="34324" xr:uid="{95C3062B-6073-42BF-8E4F-EEEB945737DC}"/>
    <cellStyle name="60% - Accent5 21 2 3 2 3" xfId="25824" xr:uid="{D2485DD5-CCE9-44CD-8090-157E62B901B5}"/>
    <cellStyle name="60% - Accent5 21 2 3 3" xfId="12339" xr:uid="{1B476265-B03A-48CF-9FBE-4A8DF1E476B7}"/>
    <cellStyle name="60% - Accent5 21 2 3 3 2" xfId="30164" xr:uid="{6C532217-9580-4C98-926E-D337336F78A2}"/>
    <cellStyle name="60% - Accent5 21 2 3 4" xfId="21664" xr:uid="{C68C8960-6AEA-4909-A84F-0346C84DA716}"/>
    <cellStyle name="60% - Accent5 21 2 4" xfId="5836" xr:uid="{11713338-6BED-4740-9DFF-276E8B41C248}"/>
    <cellStyle name="60% - Accent5 21 2 4 2" xfId="14419" xr:uid="{8785F16F-DF1B-47BF-A291-B0F1A4DBFB6B}"/>
    <cellStyle name="60% - Accent5 21 2 4 2 2" xfId="32244" xr:uid="{83765703-8132-4EB6-99F4-9894DC2E0F8E}"/>
    <cellStyle name="60% - Accent5 21 2 4 3" xfId="23744" xr:uid="{A58BFC0D-B680-4C36-8EC1-03B69558D8DE}"/>
    <cellStyle name="60% - Accent5 21 2 5" xfId="10259" xr:uid="{3DF066F6-304B-4CC1-A949-0F2E3952D6D0}"/>
    <cellStyle name="60% - Accent5 21 2 5 2" xfId="28084" xr:uid="{DCC95629-EAE4-442B-AE38-331A0B41B441}"/>
    <cellStyle name="60% - Accent5 21 2 6" xfId="19584" xr:uid="{2ACE1838-26F1-4C99-AD54-FBFADAFC0DD7}"/>
    <cellStyle name="60% - Accent5 21 3" xfId="2176" xr:uid="{E7726347-EC1F-468A-AAF0-A6AC109F37C0}"/>
    <cellStyle name="60% - Accent5 21 3 2" xfId="4256" xr:uid="{EFE63305-87EF-4062-9356-11E6A573AE59}"/>
    <cellStyle name="60% - Accent5 21 3 2 2" xfId="8416" xr:uid="{72F070E0-E2A3-4630-8F1D-56349D39B066}"/>
    <cellStyle name="60% - Accent5 21 3 2 2 2" xfId="16999" xr:uid="{9E1CDD89-DA77-473B-884F-ADC66091078C}"/>
    <cellStyle name="60% - Accent5 21 3 2 2 2 2" xfId="34824" xr:uid="{5AEC8D93-11B4-427B-8BEF-73CE3EFE4676}"/>
    <cellStyle name="60% - Accent5 21 3 2 2 3" xfId="26324" xr:uid="{050FED7A-BD47-4116-9CAA-D0780954BAF4}"/>
    <cellStyle name="60% - Accent5 21 3 2 3" xfId="12839" xr:uid="{AFD04DD9-744F-47C2-80E9-46386BAF7847}"/>
    <cellStyle name="60% - Accent5 21 3 2 3 2" xfId="30664" xr:uid="{A05B0555-E165-435D-A230-1E1293792B41}"/>
    <cellStyle name="60% - Accent5 21 3 2 4" xfId="22164" xr:uid="{F02B872A-7A85-4A1D-A6DA-27FB73B23DCD}"/>
    <cellStyle name="60% - Accent5 21 3 3" xfId="6336" xr:uid="{8F58E7C8-593D-4A9D-8999-8F6CF19FA930}"/>
    <cellStyle name="60% - Accent5 21 3 3 2" xfId="14919" xr:uid="{5BB0650D-F5C6-47B3-B19F-26114475690C}"/>
    <cellStyle name="60% - Accent5 21 3 3 2 2" xfId="32744" xr:uid="{3574D8BC-5060-47FA-B4B2-064BCD0B5F8B}"/>
    <cellStyle name="60% - Accent5 21 3 3 3" xfId="24244" xr:uid="{D6F6C595-2AA2-4A97-AF4F-FB2F8F04B12F}"/>
    <cellStyle name="60% - Accent5 21 3 4" xfId="10759" xr:uid="{A2ED94D6-B702-4CFE-966B-83DAAF155108}"/>
    <cellStyle name="60% - Accent5 21 3 4 2" xfId="28584" xr:uid="{66D1F3B1-37C9-4DD5-85CE-6F1308BC7510}"/>
    <cellStyle name="60% - Accent5 21 3 5" xfId="20084" xr:uid="{29F2A3DA-D094-47AA-8713-C6C214D70922}"/>
    <cellStyle name="60% - Accent5 21 4" xfId="3276" xr:uid="{5F77CB25-63C4-4954-813A-983580AF5B65}"/>
    <cellStyle name="60% - Accent5 21 4 2" xfId="7436" xr:uid="{24F8B64E-CA07-484B-A996-928495CAF247}"/>
    <cellStyle name="60% - Accent5 21 4 2 2" xfId="16019" xr:uid="{5CD74BE1-4677-4F61-87E9-206C1BFD2ED8}"/>
    <cellStyle name="60% - Accent5 21 4 2 2 2" xfId="33844" xr:uid="{656490CB-FC7D-4D3D-89F5-E6822F5C2651}"/>
    <cellStyle name="60% - Accent5 21 4 2 3" xfId="25344" xr:uid="{9660A821-9A21-4958-96A8-3B5B5B48C507}"/>
    <cellStyle name="60% - Accent5 21 4 3" xfId="11859" xr:uid="{8BA04090-128E-45B5-8061-600F44B5DA43}"/>
    <cellStyle name="60% - Accent5 21 4 3 2" xfId="29684" xr:uid="{5D36D504-2640-4641-9EDC-FD0EF629509C}"/>
    <cellStyle name="60% - Accent5 21 4 4" xfId="21184" xr:uid="{EACB4D27-D672-439F-87F5-800B464C9721}"/>
    <cellStyle name="60% - Accent5 21 5" xfId="5356" xr:uid="{9484B770-D2F6-4F3D-912E-944E1C3EB365}"/>
    <cellStyle name="60% - Accent5 21 5 2" xfId="13939" xr:uid="{7A1E8C88-5764-421A-89C0-1140E31AD0A5}"/>
    <cellStyle name="60% - Accent5 21 5 2 2" xfId="31764" xr:uid="{77A13433-DF0D-4964-9AFE-9D583C20B929}"/>
    <cellStyle name="60% - Accent5 21 5 3" xfId="23264" xr:uid="{CBE1F1B6-60AE-4B7D-AA69-7309F81BD3A0}"/>
    <cellStyle name="60% - Accent5 21 6" xfId="9779" xr:uid="{CAFB3C87-8C7A-46FD-A689-8329C5A88402}"/>
    <cellStyle name="60% - Accent5 21 6 2" xfId="27604" xr:uid="{780416F7-5FE6-4B1D-80E7-A5BDB69F251E}"/>
    <cellStyle name="60% - Accent5 21 7" xfId="19104" xr:uid="{4ADD67EB-C2C6-4D35-84DE-53A8156D669F}"/>
    <cellStyle name="60% - Accent5 210" xfId="38345" xr:uid="{ACE72796-5537-444C-BDD9-FC850CF7E169}"/>
    <cellStyle name="60% - Accent5 211" xfId="38365" xr:uid="{5B9D30E0-D92E-4977-89AE-5D04C6D23BEB}"/>
    <cellStyle name="60% - Accent5 212" xfId="38385" xr:uid="{AF6ECFF6-FF43-47DC-9481-44DEC1A529EB}"/>
    <cellStyle name="60% - Accent5 213" xfId="38405" xr:uid="{99F261C1-3B26-4500-A36A-4694A7658C6D}"/>
    <cellStyle name="60% - Accent5 214" xfId="38425" xr:uid="{644EB135-902E-48A6-950C-528AA90B56ED}"/>
    <cellStyle name="60% - Accent5 215" xfId="38445" xr:uid="{5C33230F-2489-4D8F-A845-28A5114C7C9A}"/>
    <cellStyle name="60% - Accent5 216" xfId="38465" xr:uid="{011EB1E2-4F8B-458E-9991-B79B292B22C3}"/>
    <cellStyle name="60% - Accent5 217" xfId="38485" xr:uid="{23516E04-C475-4C9D-A39D-6C26DD1FE1F5}"/>
    <cellStyle name="60% - Accent5 218" xfId="38505" xr:uid="{17F5096E-1041-41D1-8F73-4C568B56269E}"/>
    <cellStyle name="60% - Accent5 219" xfId="38525" xr:uid="{9B09F3B2-F169-498D-B343-B3BF5599A3C4}"/>
    <cellStyle name="60% - Accent5 22" xfId="1090" xr:uid="{33163420-42B4-4CE0-B82D-6C392AED6C25}"/>
    <cellStyle name="60% - Accent5 22 2" xfId="1696" xr:uid="{20C02536-458B-4DC0-B2FB-2E3B34F2C8B3}"/>
    <cellStyle name="60% - Accent5 22 2 2" xfId="2676" xr:uid="{2F2B9DD7-EA4D-4D21-A740-DA6CDF48AFFA}"/>
    <cellStyle name="60% - Accent5 22 2 2 2" xfId="4756" xr:uid="{F42F3597-C9B1-4DAD-97ED-64C442C22C9D}"/>
    <cellStyle name="60% - Accent5 22 2 2 2 2" xfId="8916" xr:uid="{A0B309A6-6D3B-48E3-AD45-F5220D656BB9}"/>
    <cellStyle name="60% - Accent5 22 2 2 2 2 2" xfId="17499" xr:uid="{332EBF35-8F15-469F-9F5D-7E914509B674}"/>
    <cellStyle name="60% - Accent5 22 2 2 2 2 2 2" xfId="35324" xr:uid="{93191242-A939-4950-BA72-8493B21D70FD}"/>
    <cellStyle name="60% - Accent5 22 2 2 2 2 3" xfId="26824" xr:uid="{0BDED7D6-99B1-4760-B0BA-A4442DD1271C}"/>
    <cellStyle name="60% - Accent5 22 2 2 2 3" xfId="13339" xr:uid="{5DF88308-7F1D-4656-8ABB-DAB2CDF102AB}"/>
    <cellStyle name="60% - Accent5 22 2 2 2 3 2" xfId="31164" xr:uid="{15A3B27E-7463-4857-81DF-FDF1E9CFB27D}"/>
    <cellStyle name="60% - Accent5 22 2 2 2 4" xfId="22664" xr:uid="{9BD4CDB3-A560-4355-89EC-8171B0D4300E}"/>
    <cellStyle name="60% - Accent5 22 2 2 3" xfId="6836" xr:uid="{805410A9-62D2-47C7-99EF-9D9972BE01F9}"/>
    <cellStyle name="60% - Accent5 22 2 2 3 2" xfId="15419" xr:uid="{440CEC2D-DB3F-46EF-9654-4E103FB0D0B7}"/>
    <cellStyle name="60% - Accent5 22 2 2 3 2 2" xfId="33244" xr:uid="{675A2BA4-8E2C-455B-AC3B-48794DE2DCC3}"/>
    <cellStyle name="60% - Accent5 22 2 2 3 3" xfId="24744" xr:uid="{75687372-A707-4BFA-800A-6DFE2848574C}"/>
    <cellStyle name="60% - Accent5 22 2 2 4" xfId="11259" xr:uid="{6C115BFE-F6C1-48AA-B3A7-082B1025C40A}"/>
    <cellStyle name="60% - Accent5 22 2 2 4 2" xfId="29084" xr:uid="{3CAB8FC6-FD46-4455-8964-A392222C2F51}"/>
    <cellStyle name="60% - Accent5 22 2 2 5" xfId="20584" xr:uid="{4D1EF6F0-3D04-41C3-A5BB-B0965BCAFF1A}"/>
    <cellStyle name="60% - Accent5 22 2 3" xfId="3776" xr:uid="{F23625C6-E0A6-47FA-A2D1-F7A2AA19DDE4}"/>
    <cellStyle name="60% - Accent5 22 2 3 2" xfId="7936" xr:uid="{99F536CF-3B00-4937-85A4-A4B5E4257095}"/>
    <cellStyle name="60% - Accent5 22 2 3 2 2" xfId="16519" xr:uid="{8EB257C2-AD09-4E66-B730-7A27E274C68E}"/>
    <cellStyle name="60% - Accent5 22 2 3 2 2 2" xfId="34344" xr:uid="{1BAC9576-3ECA-4245-BFDB-A87242665B5B}"/>
    <cellStyle name="60% - Accent5 22 2 3 2 3" xfId="25844" xr:uid="{3B6C0D45-5C0D-445F-88F0-8ECAF4DFB6B3}"/>
    <cellStyle name="60% - Accent5 22 2 3 3" xfId="12359" xr:uid="{6ED97277-8460-4E56-80B2-EAE8ACACB15E}"/>
    <cellStyle name="60% - Accent5 22 2 3 3 2" xfId="30184" xr:uid="{341C7222-5371-4B03-A5C4-620D28DE6F8E}"/>
    <cellStyle name="60% - Accent5 22 2 3 4" xfId="21684" xr:uid="{A14B3CFA-957C-44EC-B2E9-B0C29C4E9FA6}"/>
    <cellStyle name="60% - Accent5 22 2 4" xfId="5856" xr:uid="{D58D3891-5E70-48E2-95DC-70FB5B9752D5}"/>
    <cellStyle name="60% - Accent5 22 2 4 2" xfId="14439" xr:uid="{544A78D9-70DE-44DD-9DF7-89A36E5ABE35}"/>
    <cellStyle name="60% - Accent5 22 2 4 2 2" xfId="32264" xr:uid="{EDCF0225-DB0C-47EB-9262-187BF8E90C6D}"/>
    <cellStyle name="60% - Accent5 22 2 4 3" xfId="23764" xr:uid="{96BBE88D-9F6B-4F1A-ADA5-84055A187A4A}"/>
    <cellStyle name="60% - Accent5 22 2 5" xfId="10279" xr:uid="{5172E022-3F7E-4C57-A049-3D36FE138850}"/>
    <cellStyle name="60% - Accent5 22 2 5 2" xfId="28104" xr:uid="{051FCA49-8CDA-4673-9B88-2F0DAA3382D1}"/>
    <cellStyle name="60% - Accent5 22 2 6" xfId="19604" xr:uid="{25137A1F-9A96-46D7-9B5B-7EC606E72289}"/>
    <cellStyle name="60% - Accent5 22 3" xfId="2196" xr:uid="{BC073B1B-7165-4201-94AF-E814AA4C4AB0}"/>
    <cellStyle name="60% - Accent5 22 3 2" xfId="4276" xr:uid="{F127C364-E5CE-408A-8513-DF8174F229F0}"/>
    <cellStyle name="60% - Accent5 22 3 2 2" xfId="8436" xr:uid="{89320057-C4CF-4A0C-8F51-A7D05A13D5AB}"/>
    <cellStyle name="60% - Accent5 22 3 2 2 2" xfId="17019" xr:uid="{FFDD8345-1990-4DAF-9745-FC178AF88D17}"/>
    <cellStyle name="60% - Accent5 22 3 2 2 2 2" xfId="34844" xr:uid="{35E1AE12-DDEF-4A93-BDD5-7A7F13CD180C}"/>
    <cellStyle name="60% - Accent5 22 3 2 2 3" xfId="26344" xr:uid="{AAD5CA97-8508-4743-AB78-4D0AA293B6AD}"/>
    <cellStyle name="60% - Accent5 22 3 2 3" xfId="12859" xr:uid="{4390707B-1CC5-4AAA-9F05-56E0E79A20E3}"/>
    <cellStyle name="60% - Accent5 22 3 2 3 2" xfId="30684" xr:uid="{14B331BA-4E0C-44E3-A2E4-2FEC48B861B1}"/>
    <cellStyle name="60% - Accent5 22 3 2 4" xfId="22184" xr:uid="{1D33D540-5D73-42CC-8A87-A9B3C24FF434}"/>
    <cellStyle name="60% - Accent5 22 3 3" xfId="6356" xr:uid="{B9B4CC07-662C-4BCE-8F40-D5E19010E24B}"/>
    <cellStyle name="60% - Accent5 22 3 3 2" xfId="14939" xr:uid="{A4629D65-DB31-4A9C-99EB-537CC62F9D43}"/>
    <cellStyle name="60% - Accent5 22 3 3 2 2" xfId="32764" xr:uid="{513EABF7-DCDC-4A55-9332-2C688A3FB77E}"/>
    <cellStyle name="60% - Accent5 22 3 3 3" xfId="24264" xr:uid="{28293F18-0AF9-4B9E-A562-A7139C7636B1}"/>
    <cellStyle name="60% - Accent5 22 3 4" xfId="10779" xr:uid="{EAEF0788-2510-4A10-9EB5-30BDAF0641F2}"/>
    <cellStyle name="60% - Accent5 22 3 4 2" xfId="28604" xr:uid="{1376BF35-501E-4594-B2F0-C1015C2E925D}"/>
    <cellStyle name="60% - Accent5 22 3 5" xfId="20104" xr:uid="{F304B058-9FD9-4D4C-8D5F-123C2957C5C9}"/>
    <cellStyle name="60% - Accent5 22 4" xfId="3296" xr:uid="{189FB0DD-1E26-4EEF-88C1-0A5E76D3E726}"/>
    <cellStyle name="60% - Accent5 22 4 2" xfId="7456" xr:uid="{20458C2E-81D1-4261-AA91-702621EFB449}"/>
    <cellStyle name="60% - Accent5 22 4 2 2" xfId="16039" xr:uid="{5F86DE30-8DA1-43E3-A019-4CC2ED65C360}"/>
    <cellStyle name="60% - Accent5 22 4 2 2 2" xfId="33864" xr:uid="{4488A29A-65DF-4F20-B97B-CA4663065A69}"/>
    <cellStyle name="60% - Accent5 22 4 2 3" xfId="25364" xr:uid="{9A4C0034-6F76-447D-A546-7311C48DB302}"/>
    <cellStyle name="60% - Accent5 22 4 3" xfId="11879" xr:uid="{E5AAD023-F246-4719-94E1-B847B46BBCE4}"/>
    <cellStyle name="60% - Accent5 22 4 3 2" xfId="29704" xr:uid="{F5A1056A-71F5-4AC8-AFB4-C802224C2865}"/>
    <cellStyle name="60% - Accent5 22 4 4" xfId="21204" xr:uid="{54912B7C-BA9B-40E6-B5AF-9020B35EC108}"/>
    <cellStyle name="60% - Accent5 22 5" xfId="5376" xr:uid="{A6A436AB-BEB4-494B-BFC4-61371D7AA0E2}"/>
    <cellStyle name="60% - Accent5 22 5 2" xfId="13959" xr:uid="{1E81368E-2C42-42D7-9E18-F7D0D7F171C8}"/>
    <cellStyle name="60% - Accent5 22 5 2 2" xfId="31784" xr:uid="{80854D50-E516-4457-A05B-17ACF68E0938}"/>
    <cellStyle name="60% - Accent5 22 5 3" xfId="23284" xr:uid="{DB937D2D-009B-4DA4-A30C-534157BE0E86}"/>
    <cellStyle name="60% - Accent5 22 6" xfId="9799" xr:uid="{3882D216-F144-408B-80D3-9F2C2DABAB16}"/>
    <cellStyle name="60% - Accent5 22 6 2" xfId="27624" xr:uid="{08F3A76A-C3C4-436F-98DE-CC4ECA5F8316}"/>
    <cellStyle name="60% - Accent5 22 7" xfId="19124" xr:uid="{78EC09FD-F3EA-451B-A368-E87DB9B268C7}"/>
    <cellStyle name="60% - Accent5 220" xfId="38545" xr:uid="{5C0DAFE3-5637-4B26-813C-E0122184CEF4}"/>
    <cellStyle name="60% - Accent5 221" xfId="38565" xr:uid="{42FF8553-CF44-44CD-AD81-AFC5E7C49A83}"/>
    <cellStyle name="60% - Accent5 222" xfId="38585" xr:uid="{DA6C5094-6A5A-4FD9-ABD0-27B1BF30B016}"/>
    <cellStyle name="60% - Accent5 223" xfId="38605" xr:uid="{3A693B02-AE1F-4CF5-AF4B-812CA5FEC572}"/>
    <cellStyle name="60% - Accent5 224" xfId="38625" xr:uid="{BFEA271D-CC22-4273-98DD-74C2694C57D0}"/>
    <cellStyle name="60% - Accent5 225" xfId="38645" xr:uid="{9B9AD1C2-2D22-46BE-B7BE-1243441D4340}"/>
    <cellStyle name="60% - Accent5 226" xfId="38665" xr:uid="{E064B158-6980-48E7-9C44-5E3A08B3FF63}"/>
    <cellStyle name="60% - Accent5 227" xfId="38685" xr:uid="{AD20D892-5E51-4BE7-89C9-D86026DC9224}"/>
    <cellStyle name="60% - Accent5 228" xfId="38705" xr:uid="{67315946-EBF9-4711-81F5-B83C9FC85BF4}"/>
    <cellStyle name="60% - Accent5 229" xfId="38725" xr:uid="{34F1FCBB-2296-47A4-9470-10EACA063FE3}"/>
    <cellStyle name="60% - Accent5 23" xfId="1110" xr:uid="{5847BC39-D85E-4FA3-A260-E845265B14AF}"/>
    <cellStyle name="60% - Accent5 23 2" xfId="1716" xr:uid="{4B5CD587-790F-4F1C-B5E6-1F38150F0806}"/>
    <cellStyle name="60% - Accent5 23 2 2" xfId="2696" xr:uid="{361FD0BF-45C8-4B5A-BB71-543EF0B9BBEB}"/>
    <cellStyle name="60% - Accent5 23 2 2 2" xfId="4776" xr:uid="{AE95B760-F23F-4FD9-AD17-A460015F5D7E}"/>
    <cellStyle name="60% - Accent5 23 2 2 2 2" xfId="8936" xr:uid="{7ADBE02C-F667-4730-8454-4362E545AEE2}"/>
    <cellStyle name="60% - Accent5 23 2 2 2 2 2" xfId="17519" xr:uid="{0BD73033-EEF8-4165-8C13-5A5837D3A63F}"/>
    <cellStyle name="60% - Accent5 23 2 2 2 2 2 2" xfId="35344" xr:uid="{CE78D0A9-F5CF-4830-B630-CF6465E6ABCE}"/>
    <cellStyle name="60% - Accent5 23 2 2 2 2 3" xfId="26844" xr:uid="{715BAB15-B1EA-4BD4-AC81-126F5B656E21}"/>
    <cellStyle name="60% - Accent5 23 2 2 2 3" xfId="13359" xr:uid="{7CDF5F6A-9DD1-46D3-89EE-750459D5A0CC}"/>
    <cellStyle name="60% - Accent5 23 2 2 2 3 2" xfId="31184" xr:uid="{8F6AB642-7A17-48EE-8C8E-288683DB8F53}"/>
    <cellStyle name="60% - Accent5 23 2 2 2 4" xfId="22684" xr:uid="{467A7402-91A3-4467-B3C2-DF64BD2BBA6A}"/>
    <cellStyle name="60% - Accent5 23 2 2 3" xfId="6856" xr:uid="{0A30F70D-6E83-4F5E-A62F-1653E46ABF11}"/>
    <cellStyle name="60% - Accent5 23 2 2 3 2" xfId="15439" xr:uid="{565A7B5E-C339-4783-B45F-97D2330973E9}"/>
    <cellStyle name="60% - Accent5 23 2 2 3 2 2" xfId="33264" xr:uid="{12727275-1DA5-4D66-B61F-8B4223D54A04}"/>
    <cellStyle name="60% - Accent5 23 2 2 3 3" xfId="24764" xr:uid="{04E0FB64-DB16-4908-8956-70E2ACC8262D}"/>
    <cellStyle name="60% - Accent5 23 2 2 4" xfId="11279" xr:uid="{93F68847-8996-40B2-B47C-0F02AE7A43A7}"/>
    <cellStyle name="60% - Accent5 23 2 2 4 2" xfId="29104" xr:uid="{24488EE7-FE55-4A30-931D-898D4680B489}"/>
    <cellStyle name="60% - Accent5 23 2 2 5" xfId="20604" xr:uid="{7954171F-2C4B-43C8-A925-EA185CD271A8}"/>
    <cellStyle name="60% - Accent5 23 2 3" xfId="3796" xr:uid="{0290FEA1-3865-4ABC-BC60-FA7F1F900B37}"/>
    <cellStyle name="60% - Accent5 23 2 3 2" xfId="7956" xr:uid="{C9F5C07E-D4BC-4B7E-8A02-D919D3DCBA90}"/>
    <cellStyle name="60% - Accent5 23 2 3 2 2" xfId="16539" xr:uid="{2732E23A-A6AF-4C97-9220-E0198A99D2B6}"/>
    <cellStyle name="60% - Accent5 23 2 3 2 2 2" xfId="34364" xr:uid="{7D82FCBD-B62A-4FD3-9A83-9C43F9B3E064}"/>
    <cellStyle name="60% - Accent5 23 2 3 2 3" xfId="25864" xr:uid="{28282CE8-72AC-4A75-98B0-01B51AB3D745}"/>
    <cellStyle name="60% - Accent5 23 2 3 3" xfId="12379" xr:uid="{E3AA8FF5-DEEC-4341-96AA-EE09D31A14F4}"/>
    <cellStyle name="60% - Accent5 23 2 3 3 2" xfId="30204" xr:uid="{AFEAC472-D3D5-4113-BD63-C486D94D19AC}"/>
    <cellStyle name="60% - Accent5 23 2 3 4" xfId="21704" xr:uid="{1F372097-76C2-4EF2-9001-34D1C52408F4}"/>
    <cellStyle name="60% - Accent5 23 2 4" xfId="5876" xr:uid="{403FDDF3-EEB8-4E59-BBD4-99260FBB4D0C}"/>
    <cellStyle name="60% - Accent5 23 2 4 2" xfId="14459" xr:uid="{84A72B11-FDB4-4FF7-8D7A-AC5F0A434023}"/>
    <cellStyle name="60% - Accent5 23 2 4 2 2" xfId="32284" xr:uid="{FCAAE586-E3CC-48B1-AF8D-0C7C3D289174}"/>
    <cellStyle name="60% - Accent5 23 2 4 3" xfId="23784" xr:uid="{43EF0F56-7CDD-46A7-A909-07F9176A6E96}"/>
    <cellStyle name="60% - Accent5 23 2 5" xfId="10299" xr:uid="{15A67677-2FE2-404D-A5BC-0571127D1147}"/>
    <cellStyle name="60% - Accent5 23 2 5 2" xfId="28124" xr:uid="{7C6AB15A-4904-40F9-A0B1-FC7AECADB9DB}"/>
    <cellStyle name="60% - Accent5 23 2 6" xfId="19624" xr:uid="{E4DC86F9-1FE1-4A7C-BDBA-33C616BC252C}"/>
    <cellStyle name="60% - Accent5 23 3" xfId="2216" xr:uid="{CC9A067E-E8FB-4CAB-A700-EF7EB861A11F}"/>
    <cellStyle name="60% - Accent5 23 3 2" xfId="4296" xr:uid="{3805C035-1C7C-4F52-94EE-484560605194}"/>
    <cellStyle name="60% - Accent5 23 3 2 2" xfId="8456" xr:uid="{BCE76311-013F-4519-A987-337B4490B38A}"/>
    <cellStyle name="60% - Accent5 23 3 2 2 2" xfId="17039" xr:uid="{9D239F5B-777D-49E0-B57B-330602193739}"/>
    <cellStyle name="60% - Accent5 23 3 2 2 2 2" xfId="34864" xr:uid="{2F47EA82-4382-4ECC-935E-B2FDA89AC187}"/>
    <cellStyle name="60% - Accent5 23 3 2 2 3" xfId="26364" xr:uid="{3772597C-847E-48E1-B29C-34F09EE51541}"/>
    <cellStyle name="60% - Accent5 23 3 2 3" xfId="12879" xr:uid="{CD73DEC1-81A0-493C-8747-B60E1C3BE6BC}"/>
    <cellStyle name="60% - Accent5 23 3 2 3 2" xfId="30704" xr:uid="{99716918-0FE6-44F5-923A-2FEFE9E44AA0}"/>
    <cellStyle name="60% - Accent5 23 3 2 4" xfId="22204" xr:uid="{E291B0E0-2C92-45B7-8397-F06A92A0B9AA}"/>
    <cellStyle name="60% - Accent5 23 3 3" xfId="6376" xr:uid="{D16308FC-8EBD-41A3-BE74-805926012DDB}"/>
    <cellStyle name="60% - Accent5 23 3 3 2" xfId="14959" xr:uid="{0B72655E-2409-4489-BBF9-30F59A4B7B77}"/>
    <cellStyle name="60% - Accent5 23 3 3 2 2" xfId="32784" xr:uid="{3B55D951-3167-451E-ADA0-A87C8125904A}"/>
    <cellStyle name="60% - Accent5 23 3 3 3" xfId="24284" xr:uid="{E3F5B250-3FF8-42EB-9FCB-0F776241BEF1}"/>
    <cellStyle name="60% - Accent5 23 3 4" xfId="10799" xr:uid="{26152977-0FD6-440B-A5BF-C61227E1F05F}"/>
    <cellStyle name="60% - Accent5 23 3 4 2" xfId="28624" xr:uid="{F1A750AB-405B-4B1D-A90D-1DB91696A982}"/>
    <cellStyle name="60% - Accent5 23 3 5" xfId="20124" xr:uid="{70EA3133-AA98-414C-BCBA-15FF0D4AA18C}"/>
    <cellStyle name="60% - Accent5 23 4" xfId="3316" xr:uid="{5FD71C9C-72EC-41D2-903B-C8169298FDD8}"/>
    <cellStyle name="60% - Accent5 23 4 2" xfId="7476" xr:uid="{154F0DCA-7427-4B76-AF23-8FCF758A7653}"/>
    <cellStyle name="60% - Accent5 23 4 2 2" xfId="16059" xr:uid="{92037940-81DF-4FE7-9059-8EB38CB70E36}"/>
    <cellStyle name="60% - Accent5 23 4 2 2 2" xfId="33884" xr:uid="{5E53F921-5973-4B12-A38D-C71F63E71FA0}"/>
    <cellStyle name="60% - Accent5 23 4 2 3" xfId="25384" xr:uid="{593C0528-DAF6-4070-91FB-97597BBE6659}"/>
    <cellStyle name="60% - Accent5 23 4 3" xfId="11899" xr:uid="{621B02EF-6E91-4C33-BC9F-462BB6055BF9}"/>
    <cellStyle name="60% - Accent5 23 4 3 2" xfId="29724" xr:uid="{ADAADB42-3306-40D7-9B55-EB51C4E66E6C}"/>
    <cellStyle name="60% - Accent5 23 4 4" xfId="21224" xr:uid="{EDC6A4EF-D50C-4A97-803B-D3BEF352B958}"/>
    <cellStyle name="60% - Accent5 23 5" xfId="5396" xr:uid="{238CF10B-2DC3-4849-9521-FEFA6585023E}"/>
    <cellStyle name="60% - Accent5 23 5 2" xfId="13979" xr:uid="{8496C1CE-CB8E-4485-945A-AFB33187A8AF}"/>
    <cellStyle name="60% - Accent5 23 5 2 2" xfId="31804" xr:uid="{9495CC8D-A841-4F84-B8FE-FC9BB420055F}"/>
    <cellStyle name="60% - Accent5 23 5 3" xfId="23304" xr:uid="{35FB4FE6-23E0-4B01-87CE-7586291F30BF}"/>
    <cellStyle name="60% - Accent5 23 6" xfId="9819" xr:uid="{D297738C-86D2-4877-9EFC-8ED2898A6579}"/>
    <cellStyle name="60% - Accent5 23 6 2" xfId="27644" xr:uid="{D169EF78-D719-4672-9CB3-79002856DF3C}"/>
    <cellStyle name="60% - Accent5 23 7" xfId="19144" xr:uid="{863B382D-8CFA-4F7B-B9F0-9C209BA16B32}"/>
    <cellStyle name="60% - Accent5 230" xfId="38745" xr:uid="{10E10F4F-CA44-4037-8BD2-212147754927}"/>
    <cellStyle name="60% - Accent5 231" xfId="38765" xr:uid="{10DEC1CE-6E8B-46DA-AF38-6C5D6517BF4F}"/>
    <cellStyle name="60% - Accent5 232" xfId="38785" xr:uid="{5135ECF1-69AE-467C-984F-3774A1567AE3}"/>
    <cellStyle name="60% - Accent5 233" xfId="38805" xr:uid="{4F1131C3-82BB-4F65-BDEB-1C679D379F9E}"/>
    <cellStyle name="60% - Accent5 234" xfId="38825" xr:uid="{E3288C42-104C-459D-B24B-78C8E2229232}"/>
    <cellStyle name="60% - Accent5 235" xfId="38845" xr:uid="{225F2D44-B250-44FE-8DBA-48FCF7D5FEF4}"/>
    <cellStyle name="60% - Accent5 236" xfId="38865" xr:uid="{FF1DA1AD-31B6-4AFA-9EC9-31DD448E7B04}"/>
    <cellStyle name="60% - Accent5 237" xfId="38885" xr:uid="{3D82BF66-12D7-4FE3-8571-19D4859F510C}"/>
    <cellStyle name="60% - Accent5 238" xfId="38905" xr:uid="{A160ECBB-DD1C-45CE-A9FB-9E60F1E886F6}"/>
    <cellStyle name="60% - Accent5 239" xfId="38925" xr:uid="{56F336E6-90D0-433F-9244-02AB7695A269}"/>
    <cellStyle name="60% - Accent5 24" xfId="1736" xr:uid="{32B6A5F3-350E-419C-9331-0E62463FDFDF}"/>
    <cellStyle name="60% - Accent5 24 2" xfId="2716" xr:uid="{F230E24A-2A08-4BB6-B378-6049906F3C9D}"/>
    <cellStyle name="60% - Accent5 24 2 2" xfId="4796" xr:uid="{488040F0-CF59-4A3A-98AB-48B6DC3DF8DB}"/>
    <cellStyle name="60% - Accent5 24 2 2 2" xfId="8956" xr:uid="{E312B81F-C941-4D44-B8D3-3361D92CFD8E}"/>
    <cellStyle name="60% - Accent5 24 2 2 2 2" xfId="17539" xr:uid="{58E33C97-076A-4703-9E7C-A5DDFA388084}"/>
    <cellStyle name="60% - Accent5 24 2 2 2 2 2" xfId="35364" xr:uid="{05D7B3CB-16F3-4B05-BE7F-5410DDBEF0CD}"/>
    <cellStyle name="60% - Accent5 24 2 2 2 3" xfId="26864" xr:uid="{775C2F69-BCDD-4D5C-967C-25DB6953E034}"/>
    <cellStyle name="60% - Accent5 24 2 2 3" xfId="13379" xr:uid="{8F27841C-F8F7-4067-ABF7-9232D0F1794F}"/>
    <cellStyle name="60% - Accent5 24 2 2 3 2" xfId="31204" xr:uid="{2F76C6AF-1CD0-4E46-AB1B-C9ECF4608443}"/>
    <cellStyle name="60% - Accent5 24 2 2 4" xfId="22704" xr:uid="{03F40DEC-2375-4794-ADB2-EB7CBAF98740}"/>
    <cellStyle name="60% - Accent5 24 2 3" xfId="6876" xr:uid="{2BAD2318-A91A-4072-9230-C4A5A012379A}"/>
    <cellStyle name="60% - Accent5 24 2 3 2" xfId="15459" xr:uid="{2B0FB0A3-B5AD-470B-BC61-A20717E75210}"/>
    <cellStyle name="60% - Accent5 24 2 3 2 2" xfId="33284" xr:uid="{D938AED3-95D9-42F5-A934-FD6EE88A04C8}"/>
    <cellStyle name="60% - Accent5 24 2 3 3" xfId="24784" xr:uid="{21EBE10E-F380-4DBB-BD76-0483D00E66FF}"/>
    <cellStyle name="60% - Accent5 24 2 4" xfId="11299" xr:uid="{06E77DC2-5F38-4AF6-9078-7F112C8837B1}"/>
    <cellStyle name="60% - Accent5 24 2 4 2" xfId="29124" xr:uid="{F35672C8-11EF-49FC-9F55-FCCEBDDD905A}"/>
    <cellStyle name="60% - Accent5 24 2 5" xfId="20624" xr:uid="{9EFA1B62-4839-4F6E-BC81-A634F5041738}"/>
    <cellStyle name="60% - Accent5 24 3" xfId="3816" xr:uid="{BFA352F2-53F3-4D8D-A7B6-50B05DC7D0C7}"/>
    <cellStyle name="60% - Accent5 24 3 2" xfId="7976" xr:uid="{046B243F-7C65-4A78-8057-8CA501177ADE}"/>
    <cellStyle name="60% - Accent5 24 3 2 2" xfId="16559" xr:uid="{9F898DF0-354B-4D00-B5E9-926E0CC8C871}"/>
    <cellStyle name="60% - Accent5 24 3 2 2 2" xfId="34384" xr:uid="{A1F434B6-CA96-4C21-8150-2DB4496736DE}"/>
    <cellStyle name="60% - Accent5 24 3 2 3" xfId="25884" xr:uid="{D25ABABA-3F65-46FB-8E37-02075B678376}"/>
    <cellStyle name="60% - Accent5 24 3 3" xfId="12399" xr:uid="{DFADE8A9-0B44-489E-8FA5-CF5AC87F3FA3}"/>
    <cellStyle name="60% - Accent5 24 3 3 2" xfId="30224" xr:uid="{796C835F-7885-41B6-A82C-8311F2FEE1C9}"/>
    <cellStyle name="60% - Accent5 24 3 4" xfId="21724" xr:uid="{73F17852-100F-4221-A477-93E2A8215A53}"/>
    <cellStyle name="60% - Accent5 24 4" xfId="5896" xr:uid="{D196C889-E7BE-4019-A4A3-C687E800A25C}"/>
    <cellStyle name="60% - Accent5 24 4 2" xfId="14479" xr:uid="{5432911B-6537-4266-A5BD-F6DD97E69F49}"/>
    <cellStyle name="60% - Accent5 24 4 2 2" xfId="32304" xr:uid="{CE63C5A3-9DCB-4F48-AF37-F3879FBAC566}"/>
    <cellStyle name="60% - Accent5 24 4 3" xfId="23804" xr:uid="{9AB759FD-D16E-401D-8527-8D21F87106FD}"/>
    <cellStyle name="60% - Accent5 24 5" xfId="10319" xr:uid="{1EEB921F-5962-44F2-9870-AEE2CA3B354D}"/>
    <cellStyle name="60% - Accent5 24 5 2" xfId="28144" xr:uid="{0CAFD516-5AE8-4BAE-B3EE-AD97A422AEC5}"/>
    <cellStyle name="60% - Accent5 24 6" xfId="19644" xr:uid="{6865F8EB-3873-409A-AFAC-2DD92451A154}"/>
    <cellStyle name="60% - Accent5 240" xfId="38945" xr:uid="{19E6FA7C-0489-41A3-9EB8-ADB908763D9E}"/>
    <cellStyle name="60% - Accent5 241" xfId="38965" xr:uid="{9E4E31A1-7061-4C5D-8F6F-70246711863E}"/>
    <cellStyle name="60% - Accent5 242" xfId="38985" xr:uid="{D6E601EB-FE79-4997-8F1C-7703DF0196A8}"/>
    <cellStyle name="60% - Accent5 243" xfId="39005" xr:uid="{12DBBB4B-2524-46FB-87B0-F0DDE3F2571D}"/>
    <cellStyle name="60% - Accent5 244" xfId="39025" xr:uid="{B9B887F6-8DA3-40DD-BEAE-EB4683F6C349}"/>
    <cellStyle name="60% - Accent5 245" xfId="39045" xr:uid="{F9386DB1-2F7D-4B08-9B7F-19ED553F3C6D}"/>
    <cellStyle name="60% - Accent5 246" xfId="39065" xr:uid="{0CDD498D-B420-4996-8424-34307D603FCD}"/>
    <cellStyle name="60% - Accent5 247" xfId="39085" xr:uid="{74BDBE2F-DE97-4184-8EC5-C8C640426A2B}"/>
    <cellStyle name="60% - Accent5 248" xfId="39105" xr:uid="{BEE41E4A-88EA-480B-89C0-BC7210B3D1FB}"/>
    <cellStyle name="60% - Accent5 249" xfId="39125" xr:uid="{1998C46B-718C-4DE5-825D-E7DDF6A9D776}"/>
    <cellStyle name="60% - Accent5 25" xfId="2736" xr:uid="{524B8B32-B3B0-4489-BC92-35F7A0AA8065}"/>
    <cellStyle name="60% - Accent5 25 2" xfId="4816" xr:uid="{DED71DED-ED28-4ADF-8923-499E7628BFFC}"/>
    <cellStyle name="60% - Accent5 25 2 2" xfId="8976" xr:uid="{B61C2B96-8273-43FE-89C3-B4424CCC944A}"/>
    <cellStyle name="60% - Accent5 25 2 2 2" xfId="17559" xr:uid="{948FFF1E-E3F0-443B-AAC6-DE74C2A24F99}"/>
    <cellStyle name="60% - Accent5 25 2 2 2 2" xfId="35384" xr:uid="{6F547A1A-8B4B-4D82-BABA-2A6B7B00281B}"/>
    <cellStyle name="60% - Accent5 25 2 2 3" xfId="26884" xr:uid="{B9DA291A-E495-4E24-A0E5-1705C1371A15}"/>
    <cellStyle name="60% - Accent5 25 2 3" xfId="13399" xr:uid="{BF9A64F1-3D1F-48EC-B0A8-9BFA322999DB}"/>
    <cellStyle name="60% - Accent5 25 2 3 2" xfId="31224" xr:uid="{21FD7C72-EF71-4EC2-8066-BD914CC07897}"/>
    <cellStyle name="60% - Accent5 25 2 4" xfId="22724" xr:uid="{A7B1BC15-DDE6-49DC-9D26-07594126E955}"/>
    <cellStyle name="60% - Accent5 25 3" xfId="6896" xr:uid="{8EB464D5-F578-4160-BAE8-57AAC67DCECF}"/>
    <cellStyle name="60% - Accent5 25 3 2" xfId="15479" xr:uid="{533D845E-8447-40D0-AF12-76BDB704DE7E}"/>
    <cellStyle name="60% - Accent5 25 3 2 2" xfId="33304" xr:uid="{BF029F60-1325-4D2F-B1A5-EC46E42BDC9C}"/>
    <cellStyle name="60% - Accent5 25 3 3" xfId="24804" xr:uid="{88E00B34-83F3-40DB-A940-637ADF1AC920}"/>
    <cellStyle name="60% - Accent5 25 4" xfId="11319" xr:uid="{CCA9794B-A53A-492E-A781-DA00532D8E6B}"/>
    <cellStyle name="60% - Accent5 25 4 2" xfId="29144" xr:uid="{FCF98F18-BEEB-4F60-83F0-BE02050B140C}"/>
    <cellStyle name="60% - Accent5 25 5" xfId="20644" xr:uid="{C01EA8DE-9ACE-4107-8C9D-FDE463C267C6}"/>
    <cellStyle name="60% - Accent5 250" xfId="39145" xr:uid="{39672258-BBE1-412A-BEE8-087F71C2ECB6}"/>
    <cellStyle name="60% - Accent5 251" xfId="39165" xr:uid="{B16D45FC-03A6-41D2-B3BB-DAE85E6F1806}"/>
    <cellStyle name="60% - Accent5 252" xfId="39185" xr:uid="{639D7E67-4706-448E-8E27-F8DEAFDD768C}"/>
    <cellStyle name="60% - Accent5 253" xfId="39205" xr:uid="{30A86B78-59FE-4848-B91B-EB2A15E47838}"/>
    <cellStyle name="60% - Accent5 254" xfId="39225" xr:uid="{108EE289-DBE7-4D46-B896-FE8B61D5EF6F}"/>
    <cellStyle name="60% - Accent5 255" xfId="39245" xr:uid="{91883A89-C74A-49F4-AAC1-67D3FB2DD191}"/>
    <cellStyle name="60% - Accent5 256" xfId="39265" xr:uid="{683FA5FB-7764-43A6-8593-C18EFA9154CF}"/>
    <cellStyle name="60% - Accent5 257" xfId="39285" xr:uid="{3DEC0C10-0534-462E-ADC6-64DFAA53EBD2}"/>
    <cellStyle name="60% - Accent5 258" xfId="39305" xr:uid="{CE4B8D59-33A3-49DE-9BDD-670A8BD650E0}"/>
    <cellStyle name="60% - Accent5 259" xfId="39325" xr:uid="{145FD144-701C-417D-871B-94829828FB59}"/>
    <cellStyle name="60% - Accent5 26" xfId="2756" xr:uid="{86F3CE7C-4B21-4299-9AD4-5BB86305B6BA}"/>
    <cellStyle name="60% - Accent5 26 2" xfId="4836" xr:uid="{ACA02E13-9878-4F38-827A-4CBE19B16F37}"/>
    <cellStyle name="60% - Accent5 26 2 2" xfId="8996" xr:uid="{33919652-78E9-4A5B-9221-80D099578B14}"/>
    <cellStyle name="60% - Accent5 26 2 2 2" xfId="17579" xr:uid="{175B213F-4A85-499C-8CE8-34EBA9E8B8F6}"/>
    <cellStyle name="60% - Accent5 26 2 2 2 2" xfId="35404" xr:uid="{B429629D-C5E2-4CDD-9B10-3EAA62A758A9}"/>
    <cellStyle name="60% - Accent5 26 2 2 3" xfId="26904" xr:uid="{2200CEA4-9328-49D4-B511-F28C2F358D14}"/>
    <cellStyle name="60% - Accent5 26 2 3" xfId="13419" xr:uid="{33392B03-DD9F-4EFB-9C20-2D5460DBA2E9}"/>
    <cellStyle name="60% - Accent5 26 2 3 2" xfId="31244" xr:uid="{2C880060-FE2E-4525-9155-719BF7A82A25}"/>
    <cellStyle name="60% - Accent5 26 2 4" xfId="22744" xr:uid="{26854EFD-293F-415C-B3B3-E4C709383C96}"/>
    <cellStyle name="60% - Accent5 26 3" xfId="6916" xr:uid="{C513136C-BF6B-4AA4-AB3F-A065059D4A48}"/>
    <cellStyle name="60% - Accent5 26 3 2" xfId="15499" xr:uid="{1658593D-F155-4BD5-89B2-F0268B87716B}"/>
    <cellStyle name="60% - Accent5 26 3 2 2" xfId="33324" xr:uid="{ECA0BA68-8A14-4181-AA01-ED42A4DB457F}"/>
    <cellStyle name="60% - Accent5 26 3 3" xfId="24824" xr:uid="{7C2CD502-DEA8-4D48-9102-70A4D4D80C71}"/>
    <cellStyle name="60% - Accent5 26 4" xfId="11339" xr:uid="{5CBE644E-D592-43F5-87EA-FC7184FED8BD}"/>
    <cellStyle name="60% - Accent5 26 4 2" xfId="29164" xr:uid="{61B4CCEF-7486-4860-BCAB-F51583E7E6C5}"/>
    <cellStyle name="60% - Accent5 26 5" xfId="20664" xr:uid="{C0AD6694-8886-4368-AB0E-CAF1467BC779}"/>
    <cellStyle name="60% - Accent5 260" xfId="39345" xr:uid="{769C5D72-4F58-401E-9EAA-44D19BF7C663}"/>
    <cellStyle name="60% - Accent5 261" xfId="39365" xr:uid="{21378593-D0B3-4B77-A6EA-977A4872F160}"/>
    <cellStyle name="60% - Accent5 262" xfId="39385" xr:uid="{B969DB20-C7A5-4750-B0AE-C994A08BBEBE}"/>
    <cellStyle name="60% - Accent5 263" xfId="39405" xr:uid="{37FDE2BF-9F9B-457E-A923-034643FFE473}"/>
    <cellStyle name="60% - Accent5 264" xfId="39425" xr:uid="{89BFC387-2170-4B12-B822-A18D2B071A37}"/>
    <cellStyle name="60% - Accent5 265" xfId="39445" xr:uid="{8CE55E8D-240B-4595-BA59-00EE64B17434}"/>
    <cellStyle name="60% - Accent5 266" xfId="39465" xr:uid="{9AD167CB-07F8-4ED4-9CF6-A066D14F5279}"/>
    <cellStyle name="60% - Accent5 267" xfId="39485" xr:uid="{7B5554E4-4EAD-4484-84CB-3E0401D4C48B}"/>
    <cellStyle name="60% - Accent5 268" xfId="39505" xr:uid="{1425DDC2-4FB2-40C8-81A0-B1E2D0F9BEBB}"/>
    <cellStyle name="60% - Accent5 269" xfId="39525" xr:uid="{96DFB690-918D-403B-BA07-6C392AE18EDE}"/>
    <cellStyle name="60% - Accent5 27" xfId="2776" xr:uid="{7E3770A5-4F5E-4C9E-BE3F-5882C66817F7}"/>
    <cellStyle name="60% - Accent5 27 2" xfId="4856" xr:uid="{7229AFE8-3B46-4562-B32E-445317042874}"/>
    <cellStyle name="60% - Accent5 27 2 2" xfId="9016" xr:uid="{B42BCC27-B9ED-4D32-9EC6-48F91376DFC4}"/>
    <cellStyle name="60% - Accent5 27 2 2 2" xfId="17599" xr:uid="{181D3367-1A9F-42CC-9C71-5246F8BA639A}"/>
    <cellStyle name="60% - Accent5 27 2 2 2 2" xfId="35424" xr:uid="{7C38DBD0-BDB9-40CD-BA61-B4AF1119214F}"/>
    <cellStyle name="60% - Accent5 27 2 2 3" xfId="26924" xr:uid="{A0A6B77A-FA9C-492B-9905-2F76CC509838}"/>
    <cellStyle name="60% - Accent5 27 2 3" xfId="13439" xr:uid="{341DFD31-8E27-4CC4-9B50-0BA68F6FB6A4}"/>
    <cellStyle name="60% - Accent5 27 2 3 2" xfId="31264" xr:uid="{ACF4D6EA-34EA-40B3-9DDC-BA06ADB7717E}"/>
    <cellStyle name="60% - Accent5 27 2 4" xfId="22764" xr:uid="{E88F3316-AB13-4638-9CD4-6C188A414334}"/>
    <cellStyle name="60% - Accent5 27 3" xfId="6936" xr:uid="{A09A726E-EA22-4629-BDDB-F4DDA267D772}"/>
    <cellStyle name="60% - Accent5 27 3 2" xfId="15519" xr:uid="{8A68DB60-9921-4676-AB3F-4D348BBB6ED7}"/>
    <cellStyle name="60% - Accent5 27 3 2 2" xfId="33344" xr:uid="{BC86571E-D4CB-4D28-8CBF-D0EFD14D3EC3}"/>
    <cellStyle name="60% - Accent5 27 3 3" xfId="24844" xr:uid="{856A906C-0F34-4FC0-B970-075CCA7267A7}"/>
    <cellStyle name="60% - Accent5 27 4" xfId="11359" xr:uid="{8A38D587-DDEF-495B-A88E-1F96FC028CC9}"/>
    <cellStyle name="60% - Accent5 27 4 2" xfId="29184" xr:uid="{9231CE2F-8F61-4585-B8A3-5CB5BADEF9ED}"/>
    <cellStyle name="60% - Accent5 27 5" xfId="20684" xr:uid="{7B679BDE-6545-4DE9-B864-6390AA874F7D}"/>
    <cellStyle name="60% - Accent5 270" xfId="39545" xr:uid="{8C73D4F4-78B3-4C91-A9BA-C86773D9FDDD}"/>
    <cellStyle name="60% - Accent5 271" xfId="39565" xr:uid="{2B40C3D0-A478-4185-882A-E7862B627050}"/>
    <cellStyle name="60% - Accent5 272" xfId="39585" xr:uid="{21307EE5-2976-4440-B0B9-9EAED1BCEEAC}"/>
    <cellStyle name="60% - Accent5 273" xfId="39605" xr:uid="{2FC10D57-125C-4383-B629-CCDA2ABE8995}"/>
    <cellStyle name="60% - Accent5 274" xfId="39625" xr:uid="{7B16CBF9-F0AB-4821-A65D-78DC4F2952C9}"/>
    <cellStyle name="60% - Accent5 275" xfId="39645" xr:uid="{DABB2AD3-3A8B-4FF3-ACEC-0E860A4896E1}"/>
    <cellStyle name="60% - Accent5 276" xfId="39665" xr:uid="{131A8D71-F8F8-4B71-8CD3-2A4FA9E39203}"/>
    <cellStyle name="60% - Accent5 277" xfId="39685" xr:uid="{15E86385-A19E-4EBC-A557-912B34016BBA}"/>
    <cellStyle name="60% - Accent5 278" xfId="39705" xr:uid="{2F586578-7871-404A-BC51-275DB04AEA90}"/>
    <cellStyle name="60% - Accent5 279" xfId="39725" xr:uid="{C6136DB6-B715-4827-9845-49DDDCB0553C}"/>
    <cellStyle name="60% - Accent5 28" xfId="2796" xr:uid="{87C63661-D55A-48A9-8509-1C5A2C9007CA}"/>
    <cellStyle name="60% - Accent5 28 2" xfId="4876" xr:uid="{5FA0FAF9-B4C4-405A-8DC3-8AD240F12CE6}"/>
    <cellStyle name="60% - Accent5 28 2 2" xfId="9036" xr:uid="{75D3A68C-683C-4233-8720-C4E62133F113}"/>
    <cellStyle name="60% - Accent5 28 2 2 2" xfId="17619" xr:uid="{31B82B1C-4295-458A-9818-0342DD91DF70}"/>
    <cellStyle name="60% - Accent5 28 2 2 2 2" xfId="35444" xr:uid="{A51498E0-FA23-4051-A3EA-000122686054}"/>
    <cellStyle name="60% - Accent5 28 2 2 3" xfId="26944" xr:uid="{C35E4E46-D597-404B-A4AE-BE8E38792CB7}"/>
    <cellStyle name="60% - Accent5 28 2 3" xfId="13459" xr:uid="{DEFEDAF4-9BCA-4942-BA97-016425FC154E}"/>
    <cellStyle name="60% - Accent5 28 2 3 2" xfId="31284" xr:uid="{49CC1DB5-AFCA-4A28-958C-097E73048B58}"/>
    <cellStyle name="60% - Accent5 28 2 4" xfId="22784" xr:uid="{3D9F7099-1866-4579-98B6-DD9D2284D73C}"/>
    <cellStyle name="60% - Accent5 28 3" xfId="6956" xr:uid="{389E8348-D405-43ED-A8EB-6545ACD926E0}"/>
    <cellStyle name="60% - Accent5 28 3 2" xfId="15539" xr:uid="{EF883656-5001-472B-9BF3-454D09A5CCEE}"/>
    <cellStyle name="60% - Accent5 28 3 2 2" xfId="33364" xr:uid="{E5AFD669-1724-4945-8E77-F31313C56747}"/>
    <cellStyle name="60% - Accent5 28 3 3" xfId="24864" xr:uid="{EF77AE6B-529B-475F-BCCD-4024424763E9}"/>
    <cellStyle name="60% - Accent5 28 4" xfId="11379" xr:uid="{5B48736B-1986-4801-A481-39AC54E32A8B}"/>
    <cellStyle name="60% - Accent5 28 4 2" xfId="29204" xr:uid="{5DBF8D02-A214-46E7-8FB3-883B546383E2}"/>
    <cellStyle name="60% - Accent5 28 5" xfId="20704" xr:uid="{A3659678-1D59-41C9-998B-32735555F1CE}"/>
    <cellStyle name="60% - Accent5 280" xfId="39745" xr:uid="{7E94F850-FC82-4F10-9993-3D38EF710AEE}"/>
    <cellStyle name="60% - Accent5 281" xfId="39765" xr:uid="{FBD394AA-DF63-43E2-B4D3-7F9EDBFEDF0F}"/>
    <cellStyle name="60% - Accent5 282" xfId="39785" xr:uid="{05EDA208-8E45-4A96-9BC1-905A064CE969}"/>
    <cellStyle name="60% - Accent5 283" xfId="39805" xr:uid="{03898979-1F9B-4012-B204-62BA23D2A94D}"/>
    <cellStyle name="60% - Accent5 284" xfId="39825" xr:uid="{D9BD6050-0C80-4363-9960-3AAA17197C27}"/>
    <cellStyle name="60% - Accent5 285" xfId="39845" xr:uid="{1C82E69B-EDA9-4871-AF71-E1CFB52BE308}"/>
    <cellStyle name="60% - Accent5 286" xfId="39865" xr:uid="{22B14E42-23E7-478D-BC33-7E9CCEDEF98F}"/>
    <cellStyle name="60% - Accent5 287" xfId="39885" xr:uid="{05798AEB-8461-46FF-A051-2771DF13198C}"/>
    <cellStyle name="60% - Accent5 288" xfId="39905" xr:uid="{B12ADDA3-F431-4F21-B3E2-CD29D18B1276}"/>
    <cellStyle name="60% - Accent5 289" xfId="39925" xr:uid="{32F635F6-8637-4A57-BBE9-403F952FD8DA}"/>
    <cellStyle name="60% - Accent5 29" xfId="2816" xr:uid="{FC5CAC1F-3A6F-4ACC-8F23-07405D12CE3F}"/>
    <cellStyle name="60% - Accent5 29 2" xfId="4896" xr:uid="{4EE8B162-E2BC-468D-A43F-4B3757536740}"/>
    <cellStyle name="60% - Accent5 29 2 2" xfId="9056" xr:uid="{73263A66-8FAC-4EDD-8211-6E5C5D8DD4B1}"/>
    <cellStyle name="60% - Accent5 29 2 2 2" xfId="17639" xr:uid="{8CE13288-8430-4564-B614-AC30A8B04885}"/>
    <cellStyle name="60% - Accent5 29 2 2 2 2" xfId="35464" xr:uid="{A1598B86-B363-4F4A-967F-B0FB0588DDA0}"/>
    <cellStyle name="60% - Accent5 29 2 2 3" xfId="26964" xr:uid="{D96A5FFD-5ADA-40F7-B990-8FC765ACC853}"/>
    <cellStyle name="60% - Accent5 29 2 3" xfId="13479" xr:uid="{1E955DA7-29F7-4A6B-8CCF-DF84B73592F0}"/>
    <cellStyle name="60% - Accent5 29 2 3 2" xfId="31304" xr:uid="{A74A1206-57EC-43F2-A1B4-1B8A4DEAC8F0}"/>
    <cellStyle name="60% - Accent5 29 2 4" xfId="22804" xr:uid="{3CB64978-7099-4DC0-87B0-D998E6337C2C}"/>
    <cellStyle name="60% - Accent5 29 3" xfId="6976" xr:uid="{26B48236-0B59-4A81-A650-E8D31656EBBD}"/>
    <cellStyle name="60% - Accent5 29 3 2" xfId="15559" xr:uid="{5EB98BD5-076F-4914-BD50-01E08DC22A08}"/>
    <cellStyle name="60% - Accent5 29 3 2 2" xfId="33384" xr:uid="{258071EA-F88A-4338-9FC5-EF4FD97DB47D}"/>
    <cellStyle name="60% - Accent5 29 3 3" xfId="24884" xr:uid="{300174C8-5DF2-4A17-A68F-25DA4F185BE8}"/>
    <cellStyle name="60% - Accent5 29 4" xfId="11399" xr:uid="{0BFBA7A4-529D-45B3-9536-CFE4DAEDA979}"/>
    <cellStyle name="60% - Accent5 29 4 2" xfId="29224" xr:uid="{7CD364E4-FE4E-43A7-B491-2DC5CCB47656}"/>
    <cellStyle name="60% - Accent5 29 5" xfId="20724" xr:uid="{32DFF52F-960F-497B-B4C3-F573B878E648}"/>
    <cellStyle name="60% - Accent5 290" xfId="39945" xr:uid="{CD9EAB8D-5C2C-4F83-B362-F3C3BB9488E7}"/>
    <cellStyle name="60% - Accent5 291" xfId="39965" xr:uid="{110A8D7F-C859-402D-8C44-AC464DFE30D8}"/>
    <cellStyle name="60% - Accent5 292" xfId="39985" xr:uid="{DAD72C28-934D-4254-9BEA-E872C0CB5C53}"/>
    <cellStyle name="60% - Accent5 293" xfId="40005" xr:uid="{0B6EB2F1-C9BA-4B8F-A490-8D23D2A54BE2}"/>
    <cellStyle name="60% - Accent5 294" xfId="40025" xr:uid="{E653CB45-1DF6-4BEE-9C55-889279827456}"/>
    <cellStyle name="60% - Accent5 295" xfId="40045" xr:uid="{3DFABD50-B1C2-455A-B162-6F9AA1785658}"/>
    <cellStyle name="60% - Accent5 296" xfId="40065" xr:uid="{45911B8C-0673-4EA0-83C3-8B3096F6865B}"/>
    <cellStyle name="60% - Accent5 297" xfId="40085" xr:uid="{E0CA8569-A679-4767-9679-EE0ED97BDABC}"/>
    <cellStyle name="60% - Accent5 298" xfId="40105" xr:uid="{1318A2AC-8CB1-4DBE-BBAA-A803E87E8A28}"/>
    <cellStyle name="60% - Accent5 299" xfId="40125" xr:uid="{63EFAB19-AA13-4336-9FCF-E3DFD7FC4840}"/>
    <cellStyle name="60% - Accent5 3" xfId="179" xr:uid="{00000000-0005-0000-0000-000042000000}"/>
    <cellStyle name="60% - Accent5 3 2" xfId="481" xr:uid="{CD8279DD-6F48-4EFF-81C5-AED93243E985}"/>
    <cellStyle name="60% - Accent5 3 2 2" xfId="1211" xr:uid="{96CBF3E8-C2C2-4E40-B88F-993837BBA343}"/>
    <cellStyle name="60% - Accent5 3 2 2 2" xfId="2316" xr:uid="{FA7C7801-CE77-439D-AC27-850E1E80C116}"/>
    <cellStyle name="60% - Accent5 3 2 2 2 2" xfId="4396" xr:uid="{74623686-72B4-415E-92B7-09307985A7F1}"/>
    <cellStyle name="60% - Accent5 3 2 2 2 2 2" xfId="8556" xr:uid="{BA1D4305-A876-43D7-947B-666880B1A1C0}"/>
    <cellStyle name="60% - Accent5 3 2 2 2 2 2 2" xfId="17139" xr:uid="{1554FD9B-D69B-494B-9236-0360FDC3B7DC}"/>
    <cellStyle name="60% - Accent5 3 2 2 2 2 2 2 2" xfId="34964" xr:uid="{344FDD2D-E4BA-4F7D-B060-D3BD0DF2779F}"/>
    <cellStyle name="60% - Accent5 3 2 2 2 2 2 3" xfId="26464" xr:uid="{7FEE9269-EBDD-4A1A-B81D-194A8A627078}"/>
    <cellStyle name="60% - Accent5 3 2 2 2 2 3" xfId="12979" xr:uid="{1334D8EF-1640-4701-BD24-6FFB67802E15}"/>
    <cellStyle name="60% - Accent5 3 2 2 2 2 3 2" xfId="30804" xr:uid="{281D12EF-D1FC-4783-B2CA-34BA4F391A98}"/>
    <cellStyle name="60% - Accent5 3 2 2 2 2 4" xfId="22304" xr:uid="{403265F1-A5B0-48A9-98E8-9352D1F700B3}"/>
    <cellStyle name="60% - Accent5 3 2 2 2 3" xfId="6476" xr:uid="{48B00008-3A5F-4BED-B04B-B56AB753DCFE}"/>
    <cellStyle name="60% - Accent5 3 2 2 2 3 2" xfId="15059" xr:uid="{75B39B55-834B-4356-B27B-366AD75DCC79}"/>
    <cellStyle name="60% - Accent5 3 2 2 2 3 2 2" xfId="32884" xr:uid="{C5BA49F6-8E1D-47ED-83A5-51CA957E5602}"/>
    <cellStyle name="60% - Accent5 3 2 2 2 3 3" xfId="24384" xr:uid="{F3480F9D-7B23-4897-9903-D8421EFEC412}"/>
    <cellStyle name="60% - Accent5 3 2 2 2 4" xfId="10899" xr:uid="{0A4EEF77-1071-421B-A2F6-E7A79D2EE9F0}"/>
    <cellStyle name="60% - Accent5 3 2 2 2 4 2" xfId="28724" xr:uid="{125A8275-5CAA-450C-A1E4-4F298A22EB00}"/>
    <cellStyle name="60% - Accent5 3 2 2 2 5" xfId="20224" xr:uid="{6396C65F-0A23-4C40-84DD-147D1E86A244}"/>
    <cellStyle name="60% - Accent5 3 2 2 3" xfId="3416" xr:uid="{3E42023E-FE8B-4FC0-B8DF-663A9FEB8122}"/>
    <cellStyle name="60% - Accent5 3 2 2 3 2" xfId="7576" xr:uid="{1E9B724A-9B14-40A0-B1FB-EC0528A1F2ED}"/>
    <cellStyle name="60% - Accent5 3 2 2 3 2 2" xfId="16159" xr:uid="{0D87C9F2-5DF0-4578-A8AB-72B3BF8F006F}"/>
    <cellStyle name="60% - Accent5 3 2 2 3 2 2 2" xfId="33984" xr:uid="{E5ADB206-1ABE-4608-9005-E72F351812BB}"/>
    <cellStyle name="60% - Accent5 3 2 2 3 2 3" xfId="25484" xr:uid="{17E55686-A8F0-447F-BA65-A742C032D10D}"/>
    <cellStyle name="60% - Accent5 3 2 2 3 3" xfId="11999" xr:uid="{B0C418A1-A6BA-41BC-8F95-7497296CBD86}"/>
    <cellStyle name="60% - Accent5 3 2 2 3 3 2" xfId="29824" xr:uid="{6A63479D-A22A-4517-9CB8-E12D3C3F2D7F}"/>
    <cellStyle name="60% - Accent5 3 2 2 3 4" xfId="21324" xr:uid="{E97EE965-574E-429C-BA53-E8A027B6BAB4}"/>
    <cellStyle name="60% - Accent5 3 2 2 4" xfId="5496" xr:uid="{0958BBBC-43BF-4267-BCF7-FFC1BC927B1F}"/>
    <cellStyle name="60% - Accent5 3 2 2 4 2" xfId="14079" xr:uid="{6B48F5EC-437C-4A88-BE7B-4877E6CC5946}"/>
    <cellStyle name="60% - Accent5 3 2 2 4 2 2" xfId="31904" xr:uid="{88A5D2ED-0C2E-4E81-9275-73DF7A931DCE}"/>
    <cellStyle name="60% - Accent5 3 2 2 4 3" xfId="23404" xr:uid="{DB2B0408-CF7F-4A7C-83BB-E5224451684C}"/>
    <cellStyle name="60% - Accent5 3 2 2 5" xfId="9919" xr:uid="{0A9733E1-92CF-44A1-AFB6-545416E994A9}"/>
    <cellStyle name="60% - Accent5 3 2 2 5 2" xfId="27744" xr:uid="{09F127D2-F2BB-41AE-9A47-9E50BFC12566}"/>
    <cellStyle name="60% - Accent5 3 2 2 6" xfId="19244" xr:uid="{94DEFAD9-D0C4-467C-8379-41D0708ED46E}"/>
    <cellStyle name="60% - Accent5 3 2 3" xfId="1836" xr:uid="{83D33F4B-21FC-4296-B54B-EB46EEA1DA13}"/>
    <cellStyle name="60% - Accent5 3 2 3 2" xfId="3916" xr:uid="{5FC45EBC-EE20-4DA7-AEFC-4489CD5CE3F6}"/>
    <cellStyle name="60% - Accent5 3 2 3 2 2" xfId="8076" xr:uid="{0FBFDE37-33B2-473A-AD09-EAD60ED2E4B2}"/>
    <cellStyle name="60% - Accent5 3 2 3 2 2 2" xfId="16659" xr:uid="{E66568A7-05D1-4A7D-898D-F34EF28BBD0C}"/>
    <cellStyle name="60% - Accent5 3 2 3 2 2 2 2" xfId="34484" xr:uid="{9C4802EC-01BB-465C-B5EA-BC8C7A6E50AA}"/>
    <cellStyle name="60% - Accent5 3 2 3 2 2 3" xfId="25984" xr:uid="{D517C628-F277-40AA-97D1-01A14B76F27D}"/>
    <cellStyle name="60% - Accent5 3 2 3 2 3" xfId="12499" xr:uid="{48478C83-99A6-4E93-95CD-14A35661E932}"/>
    <cellStyle name="60% - Accent5 3 2 3 2 3 2" xfId="30324" xr:uid="{E27F993F-AC77-4D1B-99BA-299E4E696857}"/>
    <cellStyle name="60% - Accent5 3 2 3 2 4" xfId="21824" xr:uid="{4BCE5751-9A53-4DC2-ADA1-1663057D8AEA}"/>
    <cellStyle name="60% - Accent5 3 2 3 3" xfId="5996" xr:uid="{1BF14B7E-E6C0-43C9-B981-26900260F147}"/>
    <cellStyle name="60% - Accent5 3 2 3 3 2" xfId="14579" xr:uid="{6499EE56-0B46-4A9E-8A5F-2993B024F02E}"/>
    <cellStyle name="60% - Accent5 3 2 3 3 2 2" xfId="32404" xr:uid="{50A1BAE1-C6FE-4AA4-841C-1A82FD7FB5C3}"/>
    <cellStyle name="60% - Accent5 3 2 3 3 3" xfId="23904" xr:uid="{ACF0060D-3A78-46E3-A299-37014FE4F681}"/>
    <cellStyle name="60% - Accent5 3 2 3 4" xfId="10419" xr:uid="{6AAA7D29-F8D6-4B55-B299-1AA9182874E4}"/>
    <cellStyle name="60% - Accent5 3 2 3 4 2" xfId="28244" xr:uid="{6EB5764E-7755-4F2E-9115-7BAD0486E707}"/>
    <cellStyle name="60% - Accent5 3 2 3 5" xfId="19744" xr:uid="{E11B442F-C52C-4190-AA96-71B8E4BFAA92}"/>
    <cellStyle name="60% - Accent5 3 2 4" xfId="2936" xr:uid="{5CBF06B6-C097-43D2-8F12-29B103DD8748}"/>
    <cellStyle name="60% - Accent5 3 2 4 2" xfId="7096" xr:uid="{12E23CB9-ABCD-4BFC-9CCA-3020D421EBE2}"/>
    <cellStyle name="60% - Accent5 3 2 4 2 2" xfId="15679" xr:uid="{4D5B3BDB-6269-492D-B8A6-F9303EEFB5CB}"/>
    <cellStyle name="60% - Accent5 3 2 4 2 2 2" xfId="33504" xr:uid="{FAC77391-F5C0-4BB2-AB95-A036CACF83F9}"/>
    <cellStyle name="60% - Accent5 3 2 4 2 3" xfId="25004" xr:uid="{9E70357D-9822-41A5-9BD6-BDF0FEA7B4B3}"/>
    <cellStyle name="60% - Accent5 3 2 4 3" xfId="11519" xr:uid="{C11B9606-3C5A-4431-8ED1-3D4ADB417AB5}"/>
    <cellStyle name="60% - Accent5 3 2 4 3 2" xfId="29344" xr:uid="{643FEDDE-6F56-4937-804F-CB2ECC43C4B4}"/>
    <cellStyle name="60% - Accent5 3 2 4 4" xfId="20844" xr:uid="{EE069C6E-9396-40F5-BF8F-9DA355FA9281}"/>
    <cellStyle name="60% - Accent5 3 2 5" xfId="5016" xr:uid="{4B806F6D-11F8-4F14-B708-80DE81DF74B2}"/>
    <cellStyle name="60% - Accent5 3 2 5 2" xfId="13599" xr:uid="{8AE6859D-5CDF-467B-84D0-CC407E797520}"/>
    <cellStyle name="60% - Accent5 3 2 5 2 2" xfId="31424" xr:uid="{F88CF857-966A-4766-A28F-9903313FC548}"/>
    <cellStyle name="60% - Accent5 3 2 5 3" xfId="22924" xr:uid="{CBF6BDAF-1203-43EA-82FE-030509C81423}"/>
    <cellStyle name="60% - Accent5 3 2 6" xfId="9439" xr:uid="{3B68C144-7AEF-4E54-B803-E4325D16BA91}"/>
    <cellStyle name="60% - Accent5 3 2 6 2" xfId="27264" xr:uid="{BEF76DEA-6D6C-4FD6-AAC3-5ED29E09550E}"/>
    <cellStyle name="60% - Accent5 3 2 7" xfId="18764" xr:uid="{05B40310-ECDC-468A-84D2-6D304F212CD8}"/>
    <cellStyle name="60% - Accent5 3 3" xfId="1150" xr:uid="{91AB8DFD-FA90-42C7-BC13-91A34E14DD6B}"/>
    <cellStyle name="60% - Accent5 3 3 2" xfId="2256" xr:uid="{0F19CB14-C1EE-4A32-92EE-B726A33D55BA}"/>
    <cellStyle name="60% - Accent5 3 3 2 2" xfId="4336" xr:uid="{DFEB3D60-DEA9-4443-91D8-5F73B1F92FAE}"/>
    <cellStyle name="60% - Accent5 3 3 2 2 2" xfId="8496" xr:uid="{E0B2F9CB-4DB5-413E-913C-1585B5B4E3C8}"/>
    <cellStyle name="60% - Accent5 3 3 2 2 2 2" xfId="17079" xr:uid="{B3D6F752-3F58-4281-85FC-C8B73E16A7EE}"/>
    <cellStyle name="60% - Accent5 3 3 2 2 2 2 2" xfId="34904" xr:uid="{6125A1F1-F04C-47FF-A403-669B708CA787}"/>
    <cellStyle name="60% - Accent5 3 3 2 2 2 3" xfId="26404" xr:uid="{507B5455-114C-4D61-ACCE-502A51D3F437}"/>
    <cellStyle name="60% - Accent5 3 3 2 2 3" xfId="12919" xr:uid="{C62380B3-B6A6-4993-A6B2-A907780BAB41}"/>
    <cellStyle name="60% - Accent5 3 3 2 2 3 2" xfId="30744" xr:uid="{343B0DD1-85E0-4C88-9ECA-D12BD7159DC8}"/>
    <cellStyle name="60% - Accent5 3 3 2 2 4" xfId="22244" xr:uid="{10980735-AB08-4402-9B86-B2F56F2D8DD4}"/>
    <cellStyle name="60% - Accent5 3 3 2 3" xfId="6416" xr:uid="{A33492C1-62E4-40D4-9060-52E579698DEE}"/>
    <cellStyle name="60% - Accent5 3 3 2 3 2" xfId="14999" xr:uid="{936DC842-3CD7-400F-8641-C12EDE07C681}"/>
    <cellStyle name="60% - Accent5 3 3 2 3 2 2" xfId="32824" xr:uid="{E042393C-91DB-4997-866E-CBE7F5F48F73}"/>
    <cellStyle name="60% - Accent5 3 3 2 3 3" xfId="24324" xr:uid="{6ED29363-CCAC-4CF0-94A1-3B35B55799FF}"/>
    <cellStyle name="60% - Accent5 3 3 2 4" xfId="10839" xr:uid="{A8B00738-2F7B-4C3A-825A-ADA147741A2D}"/>
    <cellStyle name="60% - Accent5 3 3 2 4 2" xfId="28664" xr:uid="{38A917BF-C766-4FAB-9EF8-7C97A74526A7}"/>
    <cellStyle name="60% - Accent5 3 3 2 5" xfId="20164" xr:uid="{3BA3C014-E29A-4B4E-932A-DB534E3C78F8}"/>
    <cellStyle name="60% - Accent5 3 3 3" xfId="3356" xr:uid="{48352FA9-DF34-4A45-A54A-74A4A8BC77F2}"/>
    <cellStyle name="60% - Accent5 3 3 3 2" xfId="7516" xr:uid="{6BFCFE70-BA67-4A05-B6D4-32CD91393A50}"/>
    <cellStyle name="60% - Accent5 3 3 3 2 2" xfId="16099" xr:uid="{03A8C214-C73D-42CE-AEDB-57A9510A3476}"/>
    <cellStyle name="60% - Accent5 3 3 3 2 2 2" xfId="33924" xr:uid="{8855DBBD-0EB4-4612-B1A6-57D9B5255CF8}"/>
    <cellStyle name="60% - Accent5 3 3 3 2 3" xfId="25424" xr:uid="{0C83AAA6-AE0E-4740-93D5-0607B78384D9}"/>
    <cellStyle name="60% - Accent5 3 3 3 3" xfId="11939" xr:uid="{DFDDFA80-6133-4C68-9C7C-5BD9F6C92010}"/>
    <cellStyle name="60% - Accent5 3 3 3 3 2" xfId="29764" xr:uid="{7FE197D4-F239-4FBF-A046-D499E900D5E8}"/>
    <cellStyle name="60% - Accent5 3 3 3 4" xfId="21264" xr:uid="{54C195F0-9E13-47F9-AE13-90B8F354A6AA}"/>
    <cellStyle name="60% - Accent5 3 3 4" xfId="5436" xr:uid="{02184E86-5A3F-4237-8383-DD33127BBB24}"/>
    <cellStyle name="60% - Accent5 3 3 4 2" xfId="14019" xr:uid="{30212A56-42F9-4D85-A9D3-99AE42805281}"/>
    <cellStyle name="60% - Accent5 3 3 4 2 2" xfId="31844" xr:uid="{CE8BB9FF-115C-4428-81E5-BFAAD3D5009E}"/>
    <cellStyle name="60% - Accent5 3 3 4 3" xfId="23344" xr:uid="{D18DBE35-B7B0-4472-822A-6A2B4CC401B0}"/>
    <cellStyle name="60% - Accent5 3 3 5" xfId="9859" xr:uid="{E0B83E41-FFB8-4C68-B339-57134A7B6E66}"/>
    <cellStyle name="60% - Accent5 3 3 5 2" xfId="27684" xr:uid="{765FE2D0-A4C4-48E9-BBA3-41C086A70EAA}"/>
    <cellStyle name="60% - Accent5 3 3 6" xfId="19184" xr:uid="{FBCFD364-C08E-4988-A161-EEB20DDCE7E5}"/>
    <cellStyle name="60% - Accent5 3 4" xfId="1776" xr:uid="{FD1367CD-29F1-47D0-B276-764D7B05C5E0}"/>
    <cellStyle name="60% - Accent5 3 4 2" xfId="3856" xr:uid="{60F02EA7-69C8-4345-A42E-0DA24C8435C2}"/>
    <cellStyle name="60% - Accent5 3 4 2 2" xfId="8016" xr:uid="{DCEDD08D-468F-4F0A-A421-FD4F5B15E324}"/>
    <cellStyle name="60% - Accent5 3 4 2 2 2" xfId="16599" xr:uid="{9463EDBE-4184-4092-B771-82B7FE46E8D9}"/>
    <cellStyle name="60% - Accent5 3 4 2 2 2 2" xfId="34424" xr:uid="{C5DB93D0-EC7B-482A-A460-5530413F8210}"/>
    <cellStyle name="60% - Accent5 3 4 2 2 3" xfId="25924" xr:uid="{F0181266-BC39-43DE-806C-14F70EE57D4E}"/>
    <cellStyle name="60% - Accent5 3 4 2 3" xfId="12439" xr:uid="{705BD768-C4BB-4BE6-BFE3-3BA4FBDEEF8D}"/>
    <cellStyle name="60% - Accent5 3 4 2 3 2" xfId="30264" xr:uid="{C85B4F07-4F22-4300-B55C-C07FA5ED5C56}"/>
    <cellStyle name="60% - Accent5 3 4 2 4" xfId="21764" xr:uid="{B276CA4B-75C9-4DDF-9460-B64070919FDE}"/>
    <cellStyle name="60% - Accent5 3 4 3" xfId="5936" xr:uid="{C6D41E1D-40D0-4E85-B8D8-318B5C8DC8BF}"/>
    <cellStyle name="60% - Accent5 3 4 3 2" xfId="14519" xr:uid="{BE334231-D39C-495D-8242-39118A16EE6A}"/>
    <cellStyle name="60% - Accent5 3 4 3 2 2" xfId="32344" xr:uid="{2002E473-E350-44F4-8915-2CF7A099B4E4}"/>
    <cellStyle name="60% - Accent5 3 4 3 3" xfId="23844" xr:uid="{174EB1D3-EC1B-41B1-80E3-06CC350FA9A5}"/>
    <cellStyle name="60% - Accent5 3 4 4" xfId="10359" xr:uid="{DCA5C464-92FD-4D1F-870D-A9F99CB02CD1}"/>
    <cellStyle name="60% - Accent5 3 4 4 2" xfId="28184" xr:uid="{89290B20-6B2D-4D07-AE05-373A59E81B0A}"/>
    <cellStyle name="60% - Accent5 3 4 5" xfId="19684" xr:uid="{63DF7C18-4E41-4141-942D-38ED666AD721}"/>
    <cellStyle name="60% - Accent5 3 5" xfId="2876" xr:uid="{F6F447F6-BEAE-4818-B993-71A9DC62EEF2}"/>
    <cellStyle name="60% - Accent5 3 5 2" xfId="7036" xr:uid="{81127D14-88F8-4318-8BEA-2AC620E262D8}"/>
    <cellStyle name="60% - Accent5 3 5 2 2" xfId="15619" xr:uid="{E543D137-7425-4A21-8852-3EF35A7856F9}"/>
    <cellStyle name="60% - Accent5 3 5 2 2 2" xfId="33444" xr:uid="{535E1C26-6310-4BF1-8C45-15B1A1B6A953}"/>
    <cellStyle name="60% - Accent5 3 5 2 3" xfId="24944" xr:uid="{40D54A5D-BEBF-4290-A365-4E6744359C19}"/>
    <cellStyle name="60% - Accent5 3 5 3" xfId="11459" xr:uid="{304BFD8F-AC83-4B31-84E6-9845373DA4A1}"/>
    <cellStyle name="60% - Accent5 3 5 3 2" xfId="29284" xr:uid="{7A2FC2B9-4F12-439E-8BB6-6522D68BC233}"/>
    <cellStyle name="60% - Accent5 3 5 4" xfId="20784" xr:uid="{EE097CF8-344D-48FD-874B-327B51C3393B}"/>
    <cellStyle name="60% - Accent5 3 6" xfId="4956" xr:uid="{1D29D4DF-6238-463E-83D9-8C6B5C2D0788}"/>
    <cellStyle name="60% - Accent5 3 6 2" xfId="13539" xr:uid="{9853FED6-A55E-4F00-BBE4-4E15F77C9391}"/>
    <cellStyle name="60% - Accent5 3 6 2 2" xfId="31364" xr:uid="{055C2A64-20AF-4CEF-B696-92BDD73FB48A}"/>
    <cellStyle name="60% - Accent5 3 6 3" xfId="22864" xr:uid="{35768236-3ED4-4CF6-BED8-46101357925B}"/>
    <cellStyle name="60% - Accent5 3 7" xfId="9379" xr:uid="{DBD237D6-3347-4FA2-AFED-81C7B7C90F30}"/>
    <cellStyle name="60% - Accent5 3 7 2" xfId="27204" xr:uid="{881D6350-F911-4461-B139-DDF7ABB8575D}"/>
    <cellStyle name="60% - Accent5 3 8" xfId="18704" xr:uid="{F65FCB3B-53B7-489B-862C-80043E7CC149}"/>
    <cellStyle name="60% - Accent5 30" xfId="2836" xr:uid="{ECD356B2-DCD8-409D-8327-C6CC1B51E05D}"/>
    <cellStyle name="60% - Accent5 30 2" xfId="4916" xr:uid="{E728AD59-7FC9-4A05-8CA2-9AA6E96BF6A3}"/>
    <cellStyle name="60% - Accent5 30 2 2" xfId="9076" xr:uid="{FFBD38B3-9AA8-4BBF-9554-E18EFD2EE620}"/>
    <cellStyle name="60% - Accent5 30 2 2 2" xfId="17659" xr:uid="{A98FA822-F083-4CFA-AA4C-85EB9E1826BF}"/>
    <cellStyle name="60% - Accent5 30 2 2 2 2" xfId="35484" xr:uid="{44AA0974-8E63-452F-A37B-B6EDAC57AE07}"/>
    <cellStyle name="60% - Accent5 30 2 2 3" xfId="26984" xr:uid="{44DCAAD2-6610-44FA-A1FE-BFBAA6221443}"/>
    <cellStyle name="60% - Accent5 30 2 3" xfId="13499" xr:uid="{EC495749-ECDC-4F7F-BAFF-5437C27D9FB7}"/>
    <cellStyle name="60% - Accent5 30 2 3 2" xfId="31324" xr:uid="{44734ABF-017A-4C15-8432-D01A02C10821}"/>
    <cellStyle name="60% - Accent5 30 2 4" xfId="22824" xr:uid="{25BAD024-AB3B-4ED0-9BE7-66460EB8BC04}"/>
    <cellStyle name="60% - Accent5 30 3" xfId="6996" xr:uid="{03E06EE6-4BE9-4AA4-9F16-5F81C7833C63}"/>
    <cellStyle name="60% - Accent5 30 3 2" xfId="15579" xr:uid="{190BC53A-71AD-497D-B178-F343E7C20B44}"/>
    <cellStyle name="60% - Accent5 30 3 2 2" xfId="33404" xr:uid="{186FD191-DF60-42D4-8206-F6711A946A78}"/>
    <cellStyle name="60% - Accent5 30 3 3" xfId="24904" xr:uid="{456D994E-A055-48D3-9B21-82A02301979B}"/>
    <cellStyle name="60% - Accent5 30 4" xfId="11419" xr:uid="{86DFDA4D-3733-4378-AEF6-862F608452B4}"/>
    <cellStyle name="60% - Accent5 30 4 2" xfId="29244" xr:uid="{8A88EFA6-B2E1-4966-A07B-273A4538E65C}"/>
    <cellStyle name="60% - Accent5 30 5" xfId="20744" xr:uid="{A0830869-C8CB-4836-BAB0-4C6B4A593F5E}"/>
    <cellStyle name="60% - Accent5 300" xfId="40145" xr:uid="{C9E70BEC-854F-4B0F-906A-809DB2E9CE40}"/>
    <cellStyle name="60% - Accent5 301" xfId="40165" xr:uid="{2825CAF6-CDBF-4DF5-A124-857654ED599F}"/>
    <cellStyle name="60% - Accent5 302" xfId="40185" xr:uid="{30BFA8FE-21D9-40E7-A6DE-41E9138590BF}"/>
    <cellStyle name="60% - Accent5 303" xfId="40205" xr:uid="{6E3290B4-839F-4C15-834F-5B36DC339EF3}"/>
    <cellStyle name="60% - Accent5 304" xfId="40225" xr:uid="{CFC97FA9-D102-4DA4-82E1-E9C0A09B8A0C}"/>
    <cellStyle name="60% - Accent5 305" xfId="40245" xr:uid="{65E54375-4A41-4B05-9E7A-9FF4EA350756}"/>
    <cellStyle name="60% - Accent5 306" xfId="40265" xr:uid="{17994A46-525A-48D9-BDC8-10C65BD92232}"/>
    <cellStyle name="60% - Accent5 307" xfId="40285" xr:uid="{5B43F309-B290-4C13-B978-A5842E170B70}"/>
    <cellStyle name="60% - Accent5 308" xfId="40305" xr:uid="{BCEFDF34-1284-44F2-AEA9-E05FA82ED723}"/>
    <cellStyle name="60% - Accent5 309" xfId="40325" xr:uid="{3A3D54E8-9363-444F-ADF4-D52FB6AA1F0A}"/>
    <cellStyle name="60% - Accent5 31" xfId="9116" xr:uid="{A2EFD80C-E461-48B7-AE99-0A3452DF5AAA}"/>
    <cellStyle name="60% - Accent5 31 2" xfId="17679" xr:uid="{5A9B63E0-7BD7-47BC-BCF1-6FA99F5BE0BD}"/>
    <cellStyle name="60% - Accent5 310" xfId="40345" xr:uid="{2C4FC08B-C2BC-4EEB-95FA-84E2602E6FCB}"/>
    <cellStyle name="60% - Accent5 311" xfId="40365" xr:uid="{6BC4EE72-FB4F-42EA-B844-920E0579A0C8}"/>
    <cellStyle name="60% - Accent5 312" xfId="40385" xr:uid="{52F9E4F0-FE2E-416B-A630-B39491BC3D7B}"/>
    <cellStyle name="60% - Accent5 313" xfId="40405" xr:uid="{7F67B0DA-4188-4637-B123-C49AF46C6F85}"/>
    <cellStyle name="60% - Accent5 314" xfId="40425" xr:uid="{7529C381-5447-460D-971C-889C737493CE}"/>
    <cellStyle name="60% - Accent5 315" xfId="40445" xr:uid="{2AB0565C-A50D-4F05-96C9-C528B3D69D22}"/>
    <cellStyle name="60% - Accent5 316" xfId="40465" xr:uid="{001AE90A-4D42-474B-8459-E19D2A1F9ECD}"/>
    <cellStyle name="60% - Accent5 317" xfId="40485" xr:uid="{28941F02-60A1-4524-8D7E-13A2C55A781D}"/>
    <cellStyle name="60% - Accent5 318" xfId="40505" xr:uid="{F3C735A2-38EF-4F9E-A85E-7E0AFCEFA42A}"/>
    <cellStyle name="60% - Accent5 319" xfId="40525" xr:uid="{01E89474-F768-48B4-8324-02E8CC1C0AD9}"/>
    <cellStyle name="60% - Accent5 32" xfId="9137" xr:uid="{F1F114EE-D0D9-4784-9E79-8B00B493D90C}"/>
    <cellStyle name="60% - Accent5 32 2" xfId="17699" xr:uid="{A769B466-3046-4FA0-8B77-9A88FE9A94DA}"/>
    <cellStyle name="60% - Accent5 32 2 2" xfId="35504" xr:uid="{6B11452C-C6A4-44F3-A108-B9AC01EBD4FD}"/>
    <cellStyle name="60% - Accent5 32 3" xfId="27004" xr:uid="{35A18F47-4264-4D0A-8780-33A6CFC5C164}"/>
    <cellStyle name="60% - Accent5 320" xfId="40545" xr:uid="{B81F94CC-0F4F-4D60-AFE6-A36123ADA285}"/>
    <cellStyle name="60% - Accent5 321" xfId="40565" xr:uid="{198418B6-99BA-4431-A740-4EC4824A9A78}"/>
    <cellStyle name="60% - Accent5 322" xfId="40585" xr:uid="{96DADFB0-DF62-4910-9B74-6743169FA519}"/>
    <cellStyle name="60% - Accent5 323" xfId="40605" xr:uid="{2350364F-2BE9-4639-BB68-4A5699CF8533}"/>
    <cellStyle name="60% - Accent5 324" xfId="40625" xr:uid="{216E97B8-B4C5-4177-9AF0-66D12D1139DC}"/>
    <cellStyle name="60% - Accent5 325" xfId="40645" xr:uid="{06F49F13-8C48-4DA7-9DCD-1F6E8B29CBF9}"/>
    <cellStyle name="60% - Accent5 326" xfId="40665" xr:uid="{52AF8FA7-0CD8-43CC-80F7-F0108027E8FC}"/>
    <cellStyle name="60% - Accent5 327" xfId="40685" xr:uid="{5D629907-3A4D-442E-B812-1B05745A8B24}"/>
    <cellStyle name="60% - Accent5 328" xfId="40705" xr:uid="{F1003113-3580-4437-B5F2-FC040D53A12D}"/>
    <cellStyle name="60% - Accent5 329" xfId="40725" xr:uid="{98301B08-68E7-46C4-8345-36F7567F7858}"/>
    <cellStyle name="60% - Accent5 33" xfId="9157" xr:uid="{FE2CF609-8F6D-4885-9023-61A6188C749D}"/>
    <cellStyle name="60% - Accent5 33 2" xfId="17719" xr:uid="{2CBC431C-0741-4E78-A1D4-602431FDE9AA}"/>
    <cellStyle name="60% - Accent5 33 2 2" xfId="35524" xr:uid="{0EB55E13-4018-4EDE-8B68-EA937DD73696}"/>
    <cellStyle name="60% - Accent5 33 3" xfId="27024" xr:uid="{2A56C436-7B74-4FA2-8467-06CD89DBB341}"/>
    <cellStyle name="60% - Accent5 330" xfId="40745" xr:uid="{6B51F96F-CC19-46AF-82A6-A20D4CE789C3}"/>
    <cellStyle name="60% - Accent5 331" xfId="40765" xr:uid="{D2403004-9AD7-49E3-B008-075157A1050C}"/>
    <cellStyle name="60% - Accent5 332" xfId="40785" xr:uid="{1ECAC019-1A4D-45C0-9E1A-A462BDE35CF5}"/>
    <cellStyle name="60% - Accent5 333" xfId="40805" xr:uid="{9D24E4B9-BC06-4486-90E4-CC858CABFA18}"/>
    <cellStyle name="60% - Accent5 334" xfId="40825" xr:uid="{2DA36332-99CD-4997-B7B7-EC04090B9C67}"/>
    <cellStyle name="60% - Accent5 335" xfId="40845" xr:uid="{619AB770-F7C1-40BB-92AD-A7C3A54E25AC}"/>
    <cellStyle name="60% - Accent5 336" xfId="40865" xr:uid="{1E1A09E3-A99F-4889-AD81-2696D488302E}"/>
    <cellStyle name="60% - Accent5 337" xfId="40885" xr:uid="{A39E4A1E-AE8A-4C6B-ADDA-B0DCEC1395C3}"/>
    <cellStyle name="60% - Accent5 338" xfId="40905" xr:uid="{A183E99E-95C4-4198-A0BB-786F4B210EF2}"/>
    <cellStyle name="60% - Accent5 339" xfId="40925" xr:uid="{A727F332-0F2B-4470-AAEB-30D574A1B399}"/>
    <cellStyle name="60% - Accent5 34" xfId="9177" xr:uid="{EC09EA35-DD36-41F8-9EDB-C465EC536448}"/>
    <cellStyle name="60% - Accent5 340" xfId="40945" xr:uid="{A87DB4D3-580F-4F57-82DA-C8686023D23C}"/>
    <cellStyle name="60% - Accent5 341" xfId="40965" xr:uid="{5FD8962B-23F1-432F-99E6-E96FF96B468D}"/>
    <cellStyle name="60% - Accent5 342" xfId="40985" xr:uid="{A242C628-A05C-4189-AA55-6AD23F63DDCF}"/>
    <cellStyle name="60% - Accent5 343" xfId="41005" xr:uid="{D14DB3EB-FDE5-4941-858B-B1742EF885B7}"/>
    <cellStyle name="60% - Accent5 344" xfId="41025" xr:uid="{D56FB9D7-C362-4CFA-B584-49987A0CD197}"/>
    <cellStyle name="60% - Accent5 345" xfId="41045" xr:uid="{752CF915-DED8-4964-A713-3182E7224443}"/>
    <cellStyle name="60% - Accent5 346" xfId="41065" xr:uid="{A193DFA1-E9F7-4BCA-948A-E9147745BCE9}"/>
    <cellStyle name="60% - Accent5 347" xfId="41085" xr:uid="{0B8047C7-550D-492A-BFD0-89615B40FE09}"/>
    <cellStyle name="60% - Accent5 348" xfId="41105" xr:uid="{283AF7C0-6BF0-4690-BB7F-22FA513A318F}"/>
    <cellStyle name="60% - Accent5 349" xfId="41125" xr:uid="{7C2B1B62-024C-4DC4-A3B8-88FFBEA36092}"/>
    <cellStyle name="60% - Accent5 35" xfId="9218" xr:uid="{A5665693-5FAC-4027-AEB5-C31BB8917799}"/>
    <cellStyle name="60% - Accent5 35 2" xfId="17739" xr:uid="{F7EE19C1-8C16-4D9A-84A3-C49479B0FCF2}"/>
    <cellStyle name="60% - Accent5 35 2 2" xfId="35544" xr:uid="{C0C07602-C048-4A60-AB8A-684FADF75783}"/>
    <cellStyle name="60% - Accent5 35 3" xfId="27044" xr:uid="{D4E046B2-FBDC-4718-98D3-161A89558518}"/>
    <cellStyle name="60% - Accent5 350" xfId="41145" xr:uid="{C58425A7-26F7-4FB3-BE34-55D4EE6C0742}"/>
    <cellStyle name="60% - Accent5 351" xfId="41165" xr:uid="{4CD573AC-0A97-421D-92B9-B183D1619646}"/>
    <cellStyle name="60% - Accent5 352" xfId="41185" xr:uid="{3EDAC10C-4BC3-457C-B697-BC00652FF4D4}"/>
    <cellStyle name="60% - Accent5 353" xfId="41205" xr:uid="{6B6F1979-BEB1-4223-B728-3DC95A7AD3F4}"/>
    <cellStyle name="60% - Accent5 354" xfId="41225" xr:uid="{123C05D8-2F2F-482D-B0F6-BBF33BF4D112}"/>
    <cellStyle name="60% - Accent5 355" xfId="41245" xr:uid="{8A10A413-26D1-4547-B742-6FE7A142AD46}"/>
    <cellStyle name="60% - Accent5 356" xfId="41265" xr:uid="{3CB7AA8D-F579-4E02-9CF2-8266CC8BFA56}"/>
    <cellStyle name="60% - Accent5 357" xfId="41303" xr:uid="{33433F57-3227-4BE9-BAB0-D1CAF3FDB4B9}"/>
    <cellStyle name="60% - Accent5 358" xfId="41292" xr:uid="{64DA1E28-D789-438A-84A6-2100B76B0148}"/>
    <cellStyle name="60% - Accent5 359" xfId="41325" xr:uid="{2AADEE73-CDD1-48B3-A91B-65B0516E36BC}"/>
    <cellStyle name="60% - Accent5 36" xfId="9239" xr:uid="{CD420C55-A806-40C7-82B3-283EAB198E8C}"/>
    <cellStyle name="60% - Accent5 36 2" xfId="17759" xr:uid="{BE954EDB-F4A4-4391-B555-272D00BCFA5C}"/>
    <cellStyle name="60% - Accent5 36 2 2" xfId="35564" xr:uid="{D3B8A53B-F84C-4623-BD34-BA2414D6E131}"/>
    <cellStyle name="60% - Accent5 36 3" xfId="27064" xr:uid="{CCA9632D-A3B4-4078-AD06-7A08C011FC78}"/>
    <cellStyle name="60% - Accent5 360" xfId="41345" xr:uid="{B6300815-8493-4208-8CF8-981358FFC5B1}"/>
    <cellStyle name="60% - Accent5 361" xfId="41365" xr:uid="{B3476B69-D01C-412D-8C72-6DD2B824FFD5}"/>
    <cellStyle name="60% - Accent5 362" xfId="41385" xr:uid="{40BAFCC0-4DBE-4042-9554-9FC43DD3B15E}"/>
    <cellStyle name="60% - Accent5 363" xfId="41405" xr:uid="{DD1F9B4B-2204-47AB-B4A3-280BC81E352E}"/>
    <cellStyle name="60% - Accent5 364" xfId="41425" xr:uid="{491F0C3A-9E87-4272-BE55-0826922849FC}"/>
    <cellStyle name="60% - Accent5 365" xfId="41445" xr:uid="{41BBB615-F378-41C7-8A6F-2CBE0FB388F8}"/>
    <cellStyle name="60% - Accent5 366" xfId="41465" xr:uid="{10A1D21E-5032-449A-B6A0-BDADFB685D97}"/>
    <cellStyle name="60% - Accent5 367" xfId="41485" xr:uid="{FDC6DB3D-C636-4F91-AF33-ACD1B32B1D14}"/>
    <cellStyle name="60% - Accent5 368" xfId="41505" xr:uid="{5D106ED5-4CE2-4114-BE81-088015C9C837}"/>
    <cellStyle name="60% - Accent5 369" xfId="41525" xr:uid="{A8EA19A2-125C-4909-8322-CE3C33F4134D}"/>
    <cellStyle name="60% - Accent5 37" xfId="9259" xr:uid="{B3B015F5-8538-429A-A976-E23BB45C5C60}"/>
    <cellStyle name="60% - Accent5 37 2" xfId="17779" xr:uid="{47D9208C-A82E-4447-A06E-4D99634413FE}"/>
    <cellStyle name="60% - Accent5 37 2 2" xfId="35584" xr:uid="{F1028A20-261B-4BFD-ACE4-6B75B221DEE6}"/>
    <cellStyle name="60% - Accent5 37 3" xfId="27084" xr:uid="{22417038-40BB-47D0-BCCF-6932370FD2A5}"/>
    <cellStyle name="60% - Accent5 370" xfId="41545" xr:uid="{1EBD24ED-0470-491D-A3BE-643BC093412C}"/>
    <cellStyle name="60% - Accent5 371" xfId="41565" xr:uid="{7DBAA332-D659-45BE-9D89-812B4FE2824D}"/>
    <cellStyle name="60% - Accent5 372" xfId="41585" xr:uid="{03634A7A-35FC-4157-BDC0-C430A31F3226}"/>
    <cellStyle name="60% - Accent5 373" xfId="41605" xr:uid="{9E498794-F15B-4A20-A608-ACB3039923E0}"/>
    <cellStyle name="60% - Accent5 374" xfId="41625" xr:uid="{5D00092B-B5A1-4790-8902-A12247113351}"/>
    <cellStyle name="60% - Accent5 375" xfId="41645" xr:uid="{BBCAE3CB-C329-499F-AEF1-50ED956B62CB}"/>
    <cellStyle name="60% - Accent5 376" xfId="41665" xr:uid="{9E655816-231D-44FC-AD0C-16F257BDF6C2}"/>
    <cellStyle name="60% - Accent5 377" xfId="41685" xr:uid="{FEEBAA25-82F4-4DEB-93F7-8235DCF64394}"/>
    <cellStyle name="60% - Accent5 378" xfId="41705" xr:uid="{7610C22C-A260-499D-9686-9132D8ED75C7}"/>
    <cellStyle name="60% - Accent5 379" xfId="41725" xr:uid="{786605D1-A725-4765-83D7-F17C2892C6FA}"/>
    <cellStyle name="60% - Accent5 38" xfId="9279" xr:uid="{AEEB830B-FF85-474A-9DC9-BA3E7C8C5D8B}"/>
    <cellStyle name="60% - Accent5 38 2" xfId="17799" xr:uid="{542C9F3B-DED7-4372-B60A-03C3F8C118C5}"/>
    <cellStyle name="60% - Accent5 38 2 2" xfId="35604" xr:uid="{0B330F36-B775-4801-8F02-DC9AA1F0341F}"/>
    <cellStyle name="60% - Accent5 38 3" xfId="27104" xr:uid="{3A82083D-80EB-4D47-8C76-A593C7D82673}"/>
    <cellStyle name="60% - Accent5 380" xfId="41745" xr:uid="{3F96E084-DE1A-4223-9417-E02F984695FF}"/>
    <cellStyle name="60% - Accent5 381" xfId="41765" xr:uid="{354302C3-2898-48C6-91C1-36DAEF8AD4BD}"/>
    <cellStyle name="60% - Accent5 382" xfId="41786" xr:uid="{7427B071-8474-4A10-83F5-DB8AC5807AE1}"/>
    <cellStyle name="60% - Accent5 383" xfId="41806" xr:uid="{D61448CE-381F-4DDF-A614-1D78D5D5CA67}"/>
    <cellStyle name="60% - Accent5 384" xfId="41845" xr:uid="{19C39EC6-9D8B-45FF-A5BF-223189056A02}"/>
    <cellStyle name="60% - Accent5 385" xfId="41846" xr:uid="{EBD37DB9-07DA-44B5-BAA8-CDE6E3420FDE}"/>
    <cellStyle name="60% - Accent5 386" xfId="41866" xr:uid="{98E13C57-EA0E-4174-B9B6-4E301E8573A1}"/>
    <cellStyle name="60% - Accent5 387" xfId="41886" xr:uid="{A9DE2A6A-8D3F-46B0-9DB4-CC6C6C928A33}"/>
    <cellStyle name="60% - Accent5 388" xfId="41906" xr:uid="{A65671F4-0948-464F-97BE-B01BD6907EE3}"/>
    <cellStyle name="60% - Accent5 389" xfId="41926" xr:uid="{07004526-8909-4F91-AC66-B9EAC81EB96C}"/>
    <cellStyle name="60% - Accent5 39" xfId="9299" xr:uid="{F217FB84-395B-413E-B434-E76AC6235787}"/>
    <cellStyle name="60% - Accent5 39 2" xfId="27124" xr:uid="{7E0FF733-D0A9-4D75-84A0-AA8563C25E32}"/>
    <cellStyle name="60% - Accent5 390" xfId="41946" xr:uid="{A15BEF38-65E7-47FD-A1B3-1CED4DB1E08B}"/>
    <cellStyle name="60% - Accent5 391" xfId="41966" xr:uid="{0B9FCD2A-BC62-49E1-8795-AA11B9319ABB}"/>
    <cellStyle name="60% - Accent5 392" xfId="41986" xr:uid="{1EAE3D9A-328C-49C3-984A-D73C2787A38B}"/>
    <cellStyle name="60% - Accent5 393" xfId="42006" xr:uid="{2F70C229-3D42-4201-82B1-AEFB0972EFC7}"/>
    <cellStyle name="60% - Accent5 394" xfId="42026" xr:uid="{1B478368-DC46-46B3-BA8B-A75A730A68FA}"/>
    <cellStyle name="60% - Accent5 395" xfId="42046" xr:uid="{90D48F9D-33D7-4611-BC11-890C90B3169B}"/>
    <cellStyle name="60% - Accent5 396" xfId="42066" xr:uid="{30B328CC-8403-4317-BADD-9D9907DA1566}"/>
    <cellStyle name="60% - Accent5 397" xfId="42086" xr:uid="{CF24270C-DA2A-45B9-B310-EAC729EAC44B}"/>
    <cellStyle name="60% - Accent5 398" xfId="42106" xr:uid="{EA312C77-9241-4449-B258-16E2BEA161F7}"/>
    <cellStyle name="60% - Accent5 399" xfId="42126" xr:uid="{CFED13B7-AB9E-4CDC-A272-992C0C9352F2}"/>
    <cellStyle name="60% - Accent5 4" xfId="235" xr:uid="{00000000-0005-0000-0000-000043000000}"/>
    <cellStyle name="60% - Accent5 40" xfId="9319" xr:uid="{37C6680A-AA55-4195-BE42-5132384B0F2C}"/>
    <cellStyle name="60% - Accent5 40 2" xfId="17819" xr:uid="{4DBE587D-2706-4C70-8340-A1F98696DFF8}"/>
    <cellStyle name="60% - Accent5 40 2 2" xfId="35624" xr:uid="{3C9456B2-359D-4A9F-AA10-53C1D4C86554}"/>
    <cellStyle name="60% - Accent5 40 3" xfId="27144" xr:uid="{8481EE6C-7726-4464-91BF-BB6BF71DB1D0}"/>
    <cellStyle name="60% - Accent5 400" xfId="42146" xr:uid="{12CEE700-0940-4176-A7D2-3D4F103A7E8B}"/>
    <cellStyle name="60% - Accent5 401" xfId="42166" xr:uid="{F11108F4-C358-4B01-80A8-3C996DA58422}"/>
    <cellStyle name="60% - Accent5 402" xfId="42186" xr:uid="{0F66F373-5611-4F4E-BC8A-7E2810A8166C}"/>
    <cellStyle name="60% - Accent5 403" xfId="42225" xr:uid="{14A5DA98-50E3-43FC-8771-5074A809D96B}"/>
    <cellStyle name="60% - Accent5 404" xfId="42222" xr:uid="{46CF3124-0F51-492B-9BAA-A7F92687FEE8}"/>
    <cellStyle name="60% - Accent5 405" xfId="42246" xr:uid="{7CDB7634-AAAB-4949-B725-5CCA4E2148CC}"/>
    <cellStyle name="60% - Accent5 406" xfId="42266" xr:uid="{E292CBB0-87FB-4A30-943C-3E72C97E2BB3}"/>
    <cellStyle name="60% - Accent5 407" xfId="42286" xr:uid="{750464A5-E2F2-463A-BB10-ABF189CA0C95}"/>
    <cellStyle name="60% - Accent5 408" xfId="42306" xr:uid="{A1B8A119-7330-4E67-BD0D-C3BB508DA23B}"/>
    <cellStyle name="60% - Accent5 409" xfId="42326" xr:uid="{ACB2E148-13CF-413E-AAAC-C06F2A952D40}"/>
    <cellStyle name="60% - Accent5 41" xfId="9339" xr:uid="{A3EDC28B-8EDB-4E2D-B7CA-B8903B109B0E}"/>
    <cellStyle name="60% - Accent5 41 2" xfId="17839" xr:uid="{939CD2A6-CC91-4183-8705-E64C5507923B}"/>
    <cellStyle name="60% - Accent5 41 2 2" xfId="35644" xr:uid="{7EB0B172-A46E-45F7-B59E-DB0E8B4F854C}"/>
    <cellStyle name="60% - Accent5 41 3" xfId="27164" xr:uid="{D0E0A122-A69B-41D3-B7BC-10FD7EC357E9}"/>
    <cellStyle name="60% - Accent5 410" xfId="42346" xr:uid="{9C42538F-F9D7-4E86-BDE7-D7E2F9C464D6}"/>
    <cellStyle name="60% - Accent5 411" xfId="42366" xr:uid="{CD05DE2F-E189-4E85-92F0-CE130A770DA8}"/>
    <cellStyle name="60% - Accent5 412" xfId="42402" xr:uid="{E713D24B-45A7-47E1-86A4-5B1CFDB52DF2}"/>
    <cellStyle name="60% - Accent5 413" xfId="42407" xr:uid="{2E2BD9C5-970E-4569-B718-63127D723B3B}"/>
    <cellStyle name="60% - Accent5 414" xfId="42426" xr:uid="{0EB343A6-6157-4E1F-8A27-5F00EFE4A8A3}"/>
    <cellStyle name="60% - Accent5 415" xfId="42446" xr:uid="{FDA73B0F-6385-4DBD-BCC2-28DEC543D327}"/>
    <cellStyle name="60% - Accent5 416" xfId="42466" xr:uid="{2CC0EDED-F576-4A78-B304-1B68A5AF9485}"/>
    <cellStyle name="60% - Accent5 417" xfId="42486" xr:uid="{98E5E4AC-7A64-41DC-9C34-42E4C98DD281}"/>
    <cellStyle name="60% - Accent5 418" xfId="42506" xr:uid="{8A282BB7-0D1D-43CD-A405-50DA1E03D730}"/>
    <cellStyle name="60% - Accent5 419" xfId="42526" xr:uid="{86983352-4F92-4554-A5CB-DEE561DE355F}"/>
    <cellStyle name="60% - Accent5 42" xfId="17859" xr:uid="{D5CBEA77-057F-4AEF-A3B4-F026E4D28624}"/>
    <cellStyle name="60% - Accent5 42 2" xfId="35664" xr:uid="{7FE8A271-3659-4859-B2F0-0E51B161D822}"/>
    <cellStyle name="60% - Accent5 420" xfId="42547" xr:uid="{036FCFB5-CEB5-43EC-9E4D-C9492B8CE2B0}"/>
    <cellStyle name="60% - Accent5 421" xfId="42567" xr:uid="{4FE8A8AE-A69F-4231-AFB3-F412C1E043DD}"/>
    <cellStyle name="60% - Accent5 422" xfId="42587" xr:uid="{AFE491D3-51CB-4CF2-A9C7-A2DBBB7F3AA1}"/>
    <cellStyle name="60% - Accent5 423" xfId="42607" xr:uid="{B9694E8D-51EE-490E-B86D-84481626BF2C}"/>
    <cellStyle name="60% - Accent5 424" xfId="42689" xr:uid="{18424212-7381-4C24-9129-399BEBDC4B5F}"/>
    <cellStyle name="60% - Accent5 425" xfId="42709" xr:uid="{EF16D863-5326-4D33-A3D6-B1A742BA1BF4}"/>
    <cellStyle name="60% - Accent5 426" xfId="42729" xr:uid="{343BDB2F-423B-4EED-A944-3E6EA9331DFF}"/>
    <cellStyle name="60% - Accent5 427" xfId="42749" xr:uid="{B393C421-862C-415B-BBC9-02D682B6F1EE}"/>
    <cellStyle name="60% - Accent5 428" xfId="42769" xr:uid="{22FC9D9D-DF4F-498D-A9C2-BE336AE6113B}"/>
    <cellStyle name="60% - Accent5 429" xfId="42790" xr:uid="{6A7173A8-C767-4EBC-929E-5744225F5340}"/>
    <cellStyle name="60% - Accent5 43" xfId="17879" xr:uid="{BB1E2C95-ED9B-43A8-ACDF-61C89FD725CB}"/>
    <cellStyle name="60% - Accent5 43 2" xfId="35684" xr:uid="{584400EF-9284-4E01-8113-82CB17FAEFAA}"/>
    <cellStyle name="60% - Accent5 44" xfId="17899" xr:uid="{CE1CFA54-655B-42F4-93EA-9E0F307E799C}"/>
    <cellStyle name="60% - Accent5 44 2" xfId="35704" xr:uid="{94A8E530-4588-4AAC-A072-C7F47518F5E6}"/>
    <cellStyle name="60% - Accent5 45" xfId="17919" xr:uid="{E0768978-E483-4906-A2DE-802D384C022A}"/>
    <cellStyle name="60% - Accent5 45 2" xfId="35724" xr:uid="{BFAAA34B-38E4-4F66-83E6-6D6CEE64329E}"/>
    <cellStyle name="60% - Accent5 46" xfId="17939" xr:uid="{2FE70776-0B81-4E36-9779-66DF73DEEFD4}"/>
    <cellStyle name="60% - Accent5 46 2" xfId="35744" xr:uid="{77B9EB45-0DCC-4512-8514-812FFCE106D5}"/>
    <cellStyle name="60% - Accent5 47" xfId="17982" xr:uid="{3D66DBFE-3CB5-4DC2-91AB-DFD4E41468A8}"/>
    <cellStyle name="60% - Accent5 47 2" xfId="35764" xr:uid="{23890D47-CD57-4C09-B122-93A30CF20DC7}"/>
    <cellStyle name="60% - Accent5 48" xfId="18003" xr:uid="{57077FDD-CE78-4ECD-927D-8B8E2B46A36D}"/>
    <cellStyle name="60% - Accent5 49" xfId="18023" xr:uid="{0AC3068E-5BAA-40F8-9049-2A608C188A80}"/>
    <cellStyle name="60% - Accent5 5" xfId="299" xr:uid="{50DF8AEF-8612-4C65-A7C4-DFC6D959989C}"/>
    <cellStyle name="60% - Accent5 5 2" xfId="532" xr:uid="{DE283F47-DC89-48E8-B9F2-A7508AECBA97}"/>
    <cellStyle name="60% - Accent5 5 2 2" xfId="1231" xr:uid="{7578F770-1F44-433B-B9B4-B7E716E16D0D}"/>
    <cellStyle name="60% - Accent5 5 2 2 2" xfId="2336" xr:uid="{1570E68E-1C0A-46C0-9759-C77EE2B61AA2}"/>
    <cellStyle name="60% - Accent5 5 2 2 2 2" xfId="4416" xr:uid="{3B613DE5-1AD1-4182-9CEC-A2E4516B3218}"/>
    <cellStyle name="60% - Accent5 5 2 2 2 2 2" xfId="8576" xr:uid="{AD81FF97-ED8C-4506-9C66-FE2D1FCF47B5}"/>
    <cellStyle name="60% - Accent5 5 2 2 2 2 2 2" xfId="17159" xr:uid="{4D53B7FE-7DC0-46E0-A7B8-8BB85F1230AC}"/>
    <cellStyle name="60% - Accent5 5 2 2 2 2 2 2 2" xfId="34984" xr:uid="{94FA54A6-FF46-457A-AE29-0363F5A9AA5A}"/>
    <cellStyle name="60% - Accent5 5 2 2 2 2 2 3" xfId="26484" xr:uid="{48B87B14-6FB7-4AAD-9B50-19D9CFD26968}"/>
    <cellStyle name="60% - Accent5 5 2 2 2 2 3" xfId="12999" xr:uid="{A79E4AC5-F0CE-483A-8599-0F8E6734E6A7}"/>
    <cellStyle name="60% - Accent5 5 2 2 2 2 3 2" xfId="30824" xr:uid="{8AABE07B-3950-4478-A3C6-A4A75CB1D870}"/>
    <cellStyle name="60% - Accent5 5 2 2 2 2 4" xfId="22324" xr:uid="{C85E1A8A-D52F-4B32-A609-2A496CA25268}"/>
    <cellStyle name="60% - Accent5 5 2 2 2 3" xfId="6496" xr:uid="{F6029C54-79D5-46F0-9384-603F19BB22D3}"/>
    <cellStyle name="60% - Accent5 5 2 2 2 3 2" xfId="15079" xr:uid="{9BB99B45-6EC4-4EFA-ADEE-0BB9A33BE1D1}"/>
    <cellStyle name="60% - Accent5 5 2 2 2 3 2 2" xfId="32904" xr:uid="{4055961A-5DEE-4282-A204-53C920F06EED}"/>
    <cellStyle name="60% - Accent5 5 2 2 2 3 3" xfId="24404" xr:uid="{E29B40FE-5B08-472F-B7D4-B5CF6450108A}"/>
    <cellStyle name="60% - Accent5 5 2 2 2 4" xfId="10919" xr:uid="{B1FBBCDB-56E5-4353-B3BE-B48D7C084FEF}"/>
    <cellStyle name="60% - Accent5 5 2 2 2 4 2" xfId="28744" xr:uid="{80A3BE6F-184B-4350-8892-06B3480B7CF8}"/>
    <cellStyle name="60% - Accent5 5 2 2 2 5" xfId="20244" xr:uid="{135435A5-4B3B-4B73-8E24-9A603C3FD3BB}"/>
    <cellStyle name="60% - Accent5 5 2 2 3" xfId="3436" xr:uid="{5008EB58-5C42-4981-8C34-4FCFC97186DF}"/>
    <cellStyle name="60% - Accent5 5 2 2 3 2" xfId="7596" xr:uid="{DD537D7D-D140-4716-94AE-9BF2E28C382D}"/>
    <cellStyle name="60% - Accent5 5 2 2 3 2 2" xfId="16179" xr:uid="{CFC23427-038A-434A-A979-BCFA507C8351}"/>
    <cellStyle name="60% - Accent5 5 2 2 3 2 2 2" xfId="34004" xr:uid="{D961364D-8B84-41A8-AE94-704BE1F80B53}"/>
    <cellStyle name="60% - Accent5 5 2 2 3 2 3" xfId="25504" xr:uid="{96748A14-650D-4235-B66F-D8D83C8F956E}"/>
    <cellStyle name="60% - Accent5 5 2 2 3 3" xfId="12019" xr:uid="{0A4FBD7C-ADD3-43B6-B44F-13F46C8163A0}"/>
    <cellStyle name="60% - Accent5 5 2 2 3 3 2" xfId="29844" xr:uid="{B722FCB1-374A-4A08-AF38-A9EC45079EE8}"/>
    <cellStyle name="60% - Accent5 5 2 2 3 4" xfId="21344" xr:uid="{27E1D639-996E-4F30-916D-7FC4924A4A71}"/>
    <cellStyle name="60% - Accent5 5 2 2 4" xfId="5516" xr:uid="{7F32FA42-20C8-436F-BA9C-C6F2B15952FF}"/>
    <cellStyle name="60% - Accent5 5 2 2 4 2" xfId="14099" xr:uid="{987B5FAF-F84B-462F-B85A-80258E77BDFB}"/>
    <cellStyle name="60% - Accent5 5 2 2 4 2 2" xfId="31924" xr:uid="{6C5A9847-B8B9-4808-AD63-39086BA4244B}"/>
    <cellStyle name="60% - Accent5 5 2 2 4 3" xfId="23424" xr:uid="{2A9D2125-C66E-46DD-A052-BB92C7318B51}"/>
    <cellStyle name="60% - Accent5 5 2 2 5" xfId="9939" xr:uid="{E1AAA071-CA2F-44DD-BB4A-B95ADF3ED033}"/>
    <cellStyle name="60% - Accent5 5 2 2 5 2" xfId="27764" xr:uid="{33EA69A5-3774-4269-B716-4FC62C238EDF}"/>
    <cellStyle name="60% - Accent5 5 2 2 6" xfId="19264" xr:uid="{D23C233D-33E5-4B48-ABA9-347F8132672A}"/>
    <cellStyle name="60% - Accent5 5 2 3" xfId="1856" xr:uid="{14A42244-39BC-482E-9F87-97B31CBEA1EE}"/>
    <cellStyle name="60% - Accent5 5 2 3 2" xfId="3936" xr:uid="{2A768333-D98C-4176-8613-608342AEFCE5}"/>
    <cellStyle name="60% - Accent5 5 2 3 2 2" xfId="8096" xr:uid="{8F867C6A-086D-4639-BDBF-4303500874C5}"/>
    <cellStyle name="60% - Accent5 5 2 3 2 2 2" xfId="16679" xr:uid="{14768D06-8F9B-4830-93B4-679A05752B99}"/>
    <cellStyle name="60% - Accent5 5 2 3 2 2 2 2" xfId="34504" xr:uid="{1A748490-F539-49DB-B6CE-BD0A6DF4E68D}"/>
    <cellStyle name="60% - Accent5 5 2 3 2 2 3" xfId="26004" xr:uid="{3441C1B5-08E2-4F41-BF9D-6C561478DF39}"/>
    <cellStyle name="60% - Accent5 5 2 3 2 3" xfId="12519" xr:uid="{30E3F77E-3353-4E07-BDC4-80011C3CEB30}"/>
    <cellStyle name="60% - Accent5 5 2 3 2 3 2" xfId="30344" xr:uid="{3A97E46C-EA94-4699-9AB4-503DD1EF0B94}"/>
    <cellStyle name="60% - Accent5 5 2 3 2 4" xfId="21844" xr:uid="{6A642313-7638-49CE-ADE2-B08639078D8B}"/>
    <cellStyle name="60% - Accent5 5 2 3 3" xfId="6016" xr:uid="{273A29AE-9E86-4B00-81BE-576DD91C08CF}"/>
    <cellStyle name="60% - Accent5 5 2 3 3 2" xfId="14599" xr:uid="{C6F7E2BA-1302-497A-B4A5-3A1B5780D442}"/>
    <cellStyle name="60% - Accent5 5 2 3 3 2 2" xfId="32424" xr:uid="{B1BCC11E-07EF-4D02-B6A5-B0C5FCF7968C}"/>
    <cellStyle name="60% - Accent5 5 2 3 3 3" xfId="23924" xr:uid="{C9997777-656D-4501-A6B8-532DCCC623D7}"/>
    <cellStyle name="60% - Accent5 5 2 3 4" xfId="10439" xr:uid="{E59E4D70-83F1-45A8-829A-2F9BEE22F9B8}"/>
    <cellStyle name="60% - Accent5 5 2 3 4 2" xfId="28264" xr:uid="{0C8A28BF-4599-49EF-8632-FDF326BCD91C}"/>
    <cellStyle name="60% - Accent5 5 2 3 5" xfId="19764" xr:uid="{FE9688A0-DEEF-4662-B51E-38EFCFB0DC62}"/>
    <cellStyle name="60% - Accent5 5 2 4" xfId="2956" xr:uid="{23A1CAAA-F981-42B2-84B3-8690836CF2FD}"/>
    <cellStyle name="60% - Accent5 5 2 4 2" xfId="7116" xr:uid="{F4C596A2-711E-4DE2-A5CA-14B636F2D8D0}"/>
    <cellStyle name="60% - Accent5 5 2 4 2 2" xfId="15699" xr:uid="{A8AB908F-B208-4532-AD66-B46CE3CFA3B8}"/>
    <cellStyle name="60% - Accent5 5 2 4 2 2 2" xfId="33524" xr:uid="{671A5A35-64EC-49AD-A782-D7829D9DA283}"/>
    <cellStyle name="60% - Accent5 5 2 4 2 3" xfId="25024" xr:uid="{DA04FED9-C5CD-4D79-BB90-0044B0F25BA3}"/>
    <cellStyle name="60% - Accent5 5 2 4 3" xfId="11539" xr:uid="{675D6F35-D12B-4C6D-967A-BD1FACD3644D}"/>
    <cellStyle name="60% - Accent5 5 2 4 3 2" xfId="29364" xr:uid="{B0EDF283-3C09-4350-BD02-6C62F873B221}"/>
    <cellStyle name="60% - Accent5 5 2 4 4" xfId="20864" xr:uid="{2F2704FE-2381-415D-8951-0F8C352E9B19}"/>
    <cellStyle name="60% - Accent5 5 2 5" xfId="5036" xr:uid="{33648CB7-F5B2-4446-9B3E-E10A12CCC34C}"/>
    <cellStyle name="60% - Accent5 5 2 5 2" xfId="13619" xr:uid="{3B169EB1-E6B6-4A57-9D2C-7BCA1A0DC05E}"/>
    <cellStyle name="60% - Accent5 5 2 5 2 2" xfId="31444" xr:uid="{10901BBF-93C3-4B14-B8DB-856BFC379F18}"/>
    <cellStyle name="60% - Accent5 5 2 5 3" xfId="22944" xr:uid="{DCA55F09-0297-44E5-B741-344C3B3A320F}"/>
    <cellStyle name="60% - Accent5 5 2 6" xfId="9459" xr:uid="{E0B8DE31-BBA9-4863-9E9C-74A186047B66}"/>
    <cellStyle name="60% - Accent5 5 2 6 2" xfId="27284" xr:uid="{B9743CAB-8EBD-4EFB-AE0B-4EBA944A0888}"/>
    <cellStyle name="60% - Accent5 5 2 7" xfId="18784" xr:uid="{1C6D9620-B856-4344-BAD0-F387C94EC9F3}"/>
    <cellStyle name="60% - Accent5 5 3" xfId="1170" xr:uid="{5642CB42-2425-40EE-B654-B07418FCB428}"/>
    <cellStyle name="60% - Accent5 5 3 2" xfId="2276" xr:uid="{F5709254-614B-4A89-8E43-F633218BE298}"/>
    <cellStyle name="60% - Accent5 5 3 2 2" xfId="4356" xr:uid="{9935B4FA-9C92-4DE2-A04A-E3F8504E6185}"/>
    <cellStyle name="60% - Accent5 5 3 2 2 2" xfId="8516" xr:uid="{15463862-A47A-4D45-85C1-CF9308DF55C9}"/>
    <cellStyle name="60% - Accent5 5 3 2 2 2 2" xfId="17099" xr:uid="{0EE501D2-B69B-438A-88B6-2A1674CF068E}"/>
    <cellStyle name="60% - Accent5 5 3 2 2 2 2 2" xfId="34924" xr:uid="{99C224D9-2B70-438D-A4DB-A0D151A7C29D}"/>
    <cellStyle name="60% - Accent5 5 3 2 2 2 3" xfId="26424" xr:uid="{CC9E98AB-97C7-469A-99E5-CDD019BE2AE0}"/>
    <cellStyle name="60% - Accent5 5 3 2 2 3" xfId="12939" xr:uid="{96D2ABEB-E83E-4D20-BEAA-6F207F04DAE2}"/>
    <cellStyle name="60% - Accent5 5 3 2 2 3 2" xfId="30764" xr:uid="{DF90F8CF-ADA3-4F0B-9975-E13617EB0295}"/>
    <cellStyle name="60% - Accent5 5 3 2 2 4" xfId="22264" xr:uid="{523E91B6-A1B7-427C-8167-3E1726E2018E}"/>
    <cellStyle name="60% - Accent5 5 3 2 3" xfId="6436" xr:uid="{00C152B8-F453-4CA0-B2B5-856E0269DB8F}"/>
    <cellStyle name="60% - Accent5 5 3 2 3 2" xfId="15019" xr:uid="{E542850E-76AE-4C0D-964D-32D43CBB817E}"/>
    <cellStyle name="60% - Accent5 5 3 2 3 2 2" xfId="32844" xr:uid="{905EEEC8-C409-4427-B69C-8CA203A39B77}"/>
    <cellStyle name="60% - Accent5 5 3 2 3 3" xfId="24344" xr:uid="{0A5CA994-5F74-491C-8F66-0C1F6436D736}"/>
    <cellStyle name="60% - Accent5 5 3 2 4" xfId="10859" xr:uid="{4BFDE204-FECA-47E3-A223-15F17E2CA175}"/>
    <cellStyle name="60% - Accent5 5 3 2 4 2" xfId="28684" xr:uid="{CDE5F067-D3DD-4C4A-9CB0-CEF7CA4D175A}"/>
    <cellStyle name="60% - Accent5 5 3 2 5" xfId="20184" xr:uid="{14941BDA-7762-4093-987D-F7EE83BEEF04}"/>
    <cellStyle name="60% - Accent5 5 3 3" xfId="3376" xr:uid="{31AE6547-84F8-4494-8745-3342E729E418}"/>
    <cellStyle name="60% - Accent5 5 3 3 2" xfId="7536" xr:uid="{6CD47EAA-7344-4D6D-A9C0-00630C11F685}"/>
    <cellStyle name="60% - Accent5 5 3 3 2 2" xfId="16119" xr:uid="{37155380-BC32-4729-A21B-A1A99E13184D}"/>
    <cellStyle name="60% - Accent5 5 3 3 2 2 2" xfId="33944" xr:uid="{FBB2C1F0-F44A-418D-9726-5BDD60C4F43E}"/>
    <cellStyle name="60% - Accent5 5 3 3 2 3" xfId="25444" xr:uid="{11D817AF-DB81-4E3B-BA28-0EB9891C1055}"/>
    <cellStyle name="60% - Accent5 5 3 3 3" xfId="11959" xr:uid="{B6BDB6DA-6EFA-4AAE-A094-3194B4E6F42B}"/>
    <cellStyle name="60% - Accent5 5 3 3 3 2" xfId="29784" xr:uid="{322C845E-4B76-49D0-9FB4-3407BD12AFF1}"/>
    <cellStyle name="60% - Accent5 5 3 3 4" xfId="21284" xr:uid="{0613D6D1-1910-4481-A6AF-8EA84AA67A86}"/>
    <cellStyle name="60% - Accent5 5 3 4" xfId="5456" xr:uid="{6AD17743-A6A0-489A-90CF-8718884961C0}"/>
    <cellStyle name="60% - Accent5 5 3 4 2" xfId="14039" xr:uid="{213D6702-5DAD-4EBD-936A-C051FE589927}"/>
    <cellStyle name="60% - Accent5 5 3 4 2 2" xfId="31864" xr:uid="{9D2911D4-B4F6-4414-BEE6-B5F05C052C1A}"/>
    <cellStyle name="60% - Accent5 5 3 4 3" xfId="23364" xr:uid="{E5208FA1-3BFC-4171-8D65-6DB510C80E9A}"/>
    <cellStyle name="60% - Accent5 5 3 5" xfId="9879" xr:uid="{FCF81BCB-4328-4E19-A29B-FE7903B4E642}"/>
    <cellStyle name="60% - Accent5 5 3 5 2" xfId="27704" xr:uid="{E9F2B11A-76D5-4B64-93E0-E894CFCC9599}"/>
    <cellStyle name="60% - Accent5 5 3 6" xfId="19204" xr:uid="{20440C9A-2FD8-4936-AAE9-5E930EFA2982}"/>
    <cellStyle name="60% - Accent5 5 4" xfId="1796" xr:uid="{D2546856-B9D5-4755-B532-8FC5F6B9D8C1}"/>
    <cellStyle name="60% - Accent5 5 4 2" xfId="3876" xr:uid="{5EE43A90-9A75-4873-8D0C-CD6D6C3C449B}"/>
    <cellStyle name="60% - Accent5 5 4 2 2" xfId="8036" xr:uid="{D939951F-931C-40C3-AE1E-869FA1D0DEBE}"/>
    <cellStyle name="60% - Accent5 5 4 2 2 2" xfId="16619" xr:uid="{10F25A0A-0890-49E2-B8B5-39DEDA8029D0}"/>
    <cellStyle name="60% - Accent5 5 4 2 2 2 2" xfId="34444" xr:uid="{945CDA31-75FD-4351-B5A0-228E92841BD3}"/>
    <cellStyle name="60% - Accent5 5 4 2 2 3" xfId="25944" xr:uid="{A9BCF73A-AD6E-45D4-A02A-121270902C6E}"/>
    <cellStyle name="60% - Accent5 5 4 2 3" xfId="12459" xr:uid="{D9599923-2B2F-406D-9220-915464809BA3}"/>
    <cellStyle name="60% - Accent5 5 4 2 3 2" xfId="30284" xr:uid="{0A6B7209-A366-4189-A062-34B070C81482}"/>
    <cellStyle name="60% - Accent5 5 4 2 4" xfId="21784" xr:uid="{51BC8C17-DF18-47BE-9F51-98503EE94390}"/>
    <cellStyle name="60% - Accent5 5 4 3" xfId="5956" xr:uid="{8B93D859-2D04-4B50-8D3D-70BB7962C879}"/>
    <cellStyle name="60% - Accent5 5 4 3 2" xfId="14539" xr:uid="{6701C77B-A792-44A0-BD0B-E1CFE0853177}"/>
    <cellStyle name="60% - Accent5 5 4 3 2 2" xfId="32364" xr:uid="{EE4D8393-CF6E-40EE-8BB0-994E890F7BA0}"/>
    <cellStyle name="60% - Accent5 5 4 3 3" xfId="23864" xr:uid="{2B3F1B60-9B7B-42FD-801D-6E3065F9B962}"/>
    <cellStyle name="60% - Accent5 5 4 4" xfId="10379" xr:uid="{AEDA5B24-2303-4C2C-B783-41640FCD8636}"/>
    <cellStyle name="60% - Accent5 5 4 4 2" xfId="28204" xr:uid="{8A565EAB-708E-4E3F-B7C7-2D90FE740423}"/>
    <cellStyle name="60% - Accent5 5 4 5" xfId="19704" xr:uid="{CE77A7C0-DBEF-416B-976D-F3C389747234}"/>
    <cellStyle name="60% - Accent5 5 5" xfId="2896" xr:uid="{F73B079B-9F83-4BC5-9EAD-12FAC38F6A7F}"/>
    <cellStyle name="60% - Accent5 5 5 2" xfId="7056" xr:uid="{9A47B26F-07A5-472A-9A9B-C989BC0B2BEA}"/>
    <cellStyle name="60% - Accent5 5 5 2 2" xfId="15639" xr:uid="{E8389D38-B7C2-432F-A1F1-4101240003C5}"/>
    <cellStyle name="60% - Accent5 5 5 2 2 2" xfId="33464" xr:uid="{D95069D3-4E8B-4B06-A462-426F768CBE8B}"/>
    <cellStyle name="60% - Accent5 5 5 2 3" xfId="24964" xr:uid="{86165DDA-44D2-4808-833C-3D7C503EBE80}"/>
    <cellStyle name="60% - Accent5 5 5 3" xfId="11479" xr:uid="{3078303F-B836-47CE-B227-19E68E38730A}"/>
    <cellStyle name="60% - Accent5 5 5 3 2" xfId="29304" xr:uid="{33E0CBAA-4E75-4D0B-95E5-F371B4C42CEC}"/>
    <cellStyle name="60% - Accent5 5 5 4" xfId="20804" xr:uid="{E22C5566-97B9-46F9-B492-7896D26CBF83}"/>
    <cellStyle name="60% - Accent5 5 6" xfId="4976" xr:uid="{6D9B8C3A-A9F7-4E21-86B4-1F3D89E87D21}"/>
    <cellStyle name="60% - Accent5 5 6 2" xfId="13559" xr:uid="{4CCAFB3F-F19B-4F8F-9215-C6FF2D65FF49}"/>
    <cellStyle name="60% - Accent5 5 6 2 2" xfId="31384" xr:uid="{7DD62EEC-EE01-47CB-A512-A801E978AF0A}"/>
    <cellStyle name="60% - Accent5 5 6 3" xfId="22884" xr:uid="{7B8FD68C-41B9-46D0-9776-5BFAC988A58B}"/>
    <cellStyle name="60% - Accent5 5 7" xfId="9399" xr:uid="{22FCB89F-24EA-48D7-9E67-003B031ADF14}"/>
    <cellStyle name="60% - Accent5 5 7 2" xfId="27224" xr:uid="{D731D243-B0D0-4085-98D8-6BAC442D7E98}"/>
    <cellStyle name="60% - Accent5 5 8" xfId="18724" xr:uid="{63E9B40C-CB0C-4EC5-A083-51CF54EC579C}"/>
    <cellStyle name="60% - Accent5 50" xfId="18043" xr:uid="{FEBEA192-9DF8-437D-949C-3D9F82052148}"/>
    <cellStyle name="60% - Accent5 51" xfId="18063" xr:uid="{1A151BD2-3857-4E47-9BAD-EB4A70DCDEB6}"/>
    <cellStyle name="60% - Accent5 52" xfId="18083" xr:uid="{378B9201-C496-4C80-8EB0-6E0B38388018}"/>
    <cellStyle name="60% - Accent5 53" xfId="18103" xr:uid="{B9409A86-FBF9-491A-AA7D-58411C9751CA}"/>
    <cellStyle name="60% - Accent5 54" xfId="18123" xr:uid="{66899381-387F-4942-A498-4FCEA67A440A}"/>
    <cellStyle name="60% - Accent5 55" xfId="18143" xr:uid="{A29B9873-2D2B-45AC-AF20-644099417CED}"/>
    <cellStyle name="60% - Accent5 56" xfId="18163" xr:uid="{CF95F73A-74D6-4160-B0D4-E5171A5969CF}"/>
    <cellStyle name="60% - Accent5 57" xfId="18183" xr:uid="{596563FE-CE44-4E49-8CBD-E3BFD600F01E}"/>
    <cellStyle name="60% - Accent5 58" xfId="18203" xr:uid="{DB5FC8C1-BF5C-4BDE-B858-99319BF0827E}"/>
    <cellStyle name="60% - Accent5 59" xfId="18223" xr:uid="{811623F7-0728-4276-B713-2A57F0D195E3}"/>
    <cellStyle name="60% - Accent5 6" xfId="660" xr:uid="{FA9BBC0B-66B2-4078-9A01-6730E6F2B34C}"/>
    <cellStyle name="60% - Accent5 6 2" xfId="1266" xr:uid="{E00D77C9-D45C-4B57-9F45-31E8B954883D}"/>
    <cellStyle name="60% - Accent5 6 2 2" xfId="2356" xr:uid="{654658A6-381E-4E98-BBFD-0E11E9EC1F36}"/>
    <cellStyle name="60% - Accent5 6 2 2 2" xfId="4436" xr:uid="{7A45AD94-8413-469F-B636-3BBDA8D5A483}"/>
    <cellStyle name="60% - Accent5 6 2 2 2 2" xfId="8596" xr:uid="{F52FD0DC-AF31-4CCB-BC8F-00B8ADC46CA9}"/>
    <cellStyle name="60% - Accent5 6 2 2 2 2 2" xfId="17179" xr:uid="{CC24C795-5A91-46B5-880B-4E5966E98FD2}"/>
    <cellStyle name="60% - Accent5 6 2 2 2 2 2 2" xfId="35004" xr:uid="{01DA9313-2446-4001-A8B0-2852AA468CD1}"/>
    <cellStyle name="60% - Accent5 6 2 2 2 2 3" xfId="26504" xr:uid="{2CA12A2B-33DC-44D3-BEB4-F0845C088258}"/>
    <cellStyle name="60% - Accent5 6 2 2 2 3" xfId="13019" xr:uid="{D415142D-0AF4-482C-B04F-FA7DAA735601}"/>
    <cellStyle name="60% - Accent5 6 2 2 2 3 2" xfId="30844" xr:uid="{AAD7F382-1031-4675-9809-94A4225880AA}"/>
    <cellStyle name="60% - Accent5 6 2 2 2 4" xfId="22344" xr:uid="{8BB1C25D-0E00-4C38-AD40-CAD3FF64931B}"/>
    <cellStyle name="60% - Accent5 6 2 2 3" xfId="6516" xr:uid="{9CEAA3EB-11A0-4141-8278-6D0B8446333E}"/>
    <cellStyle name="60% - Accent5 6 2 2 3 2" xfId="15099" xr:uid="{A2C22795-625B-46DB-B8D1-6C0C5AD032E3}"/>
    <cellStyle name="60% - Accent5 6 2 2 3 2 2" xfId="32924" xr:uid="{59894670-09B4-4912-BEE3-0259C70F6244}"/>
    <cellStyle name="60% - Accent5 6 2 2 3 3" xfId="24424" xr:uid="{D64222AF-E4A1-4525-9538-CFBC376A5E8D}"/>
    <cellStyle name="60% - Accent5 6 2 2 4" xfId="10939" xr:uid="{4B10E4DB-AEFB-4DEB-BB33-2BF13DDAB77A}"/>
    <cellStyle name="60% - Accent5 6 2 2 4 2" xfId="28764" xr:uid="{D7452E5C-C438-4C95-8241-55F106FB1DA0}"/>
    <cellStyle name="60% - Accent5 6 2 2 5" xfId="20264" xr:uid="{4DB2AFFA-CE08-43D7-804D-D23826884740}"/>
    <cellStyle name="60% - Accent5 6 2 3" xfId="3456" xr:uid="{E85D8DD4-9934-4C2E-A703-BA53504F99E6}"/>
    <cellStyle name="60% - Accent5 6 2 3 2" xfId="7616" xr:uid="{1974C9DB-9166-407E-AE35-D58147F619BE}"/>
    <cellStyle name="60% - Accent5 6 2 3 2 2" xfId="16199" xr:uid="{FF898D7C-0232-4122-B322-DAD8DB77626C}"/>
    <cellStyle name="60% - Accent5 6 2 3 2 2 2" xfId="34024" xr:uid="{44E7C725-051A-4F97-B675-BFB0F5346705}"/>
    <cellStyle name="60% - Accent5 6 2 3 2 3" xfId="25524" xr:uid="{1CD83674-73DC-4705-9CA4-678717459C06}"/>
    <cellStyle name="60% - Accent5 6 2 3 3" xfId="12039" xr:uid="{E2AC72BF-C557-4932-B52F-C810EDC76C7E}"/>
    <cellStyle name="60% - Accent5 6 2 3 3 2" xfId="29864" xr:uid="{A1F19C07-6E63-4F32-9C9D-0FE138400C84}"/>
    <cellStyle name="60% - Accent5 6 2 3 4" xfId="21364" xr:uid="{A2107945-3FBF-4C7F-AC6E-70F494E6F622}"/>
    <cellStyle name="60% - Accent5 6 2 4" xfId="5536" xr:uid="{4208ED6F-4608-4D21-B8E2-4D06B12ED36B}"/>
    <cellStyle name="60% - Accent5 6 2 4 2" xfId="14119" xr:uid="{FDF829DA-3358-4364-885C-E88D7BE798F4}"/>
    <cellStyle name="60% - Accent5 6 2 4 2 2" xfId="31944" xr:uid="{92BAB02A-6BFA-4A74-9EFD-59A42AC020DA}"/>
    <cellStyle name="60% - Accent5 6 2 4 3" xfId="23444" xr:uid="{66CEE733-E873-457B-AC78-567E8C50DF16}"/>
    <cellStyle name="60% - Accent5 6 2 5" xfId="9959" xr:uid="{6B1C47BE-0050-4BCB-AB45-BE1BB09294DB}"/>
    <cellStyle name="60% - Accent5 6 2 5 2" xfId="27784" xr:uid="{812E2E03-B1A6-4B56-AA05-3C4FB72A72A8}"/>
    <cellStyle name="60% - Accent5 6 2 6" xfId="19284" xr:uid="{1C88C36C-A958-4CA4-A2C3-6EDD25276D5C}"/>
    <cellStyle name="60% - Accent5 6 3" xfId="1876" xr:uid="{00360F29-92B9-4EBC-9979-BC8414C84F2E}"/>
    <cellStyle name="60% - Accent5 6 3 2" xfId="3956" xr:uid="{83F3EF42-AE20-414C-BDE0-6490A84A70BC}"/>
    <cellStyle name="60% - Accent5 6 3 2 2" xfId="8116" xr:uid="{0CF2337B-14D9-489C-BAB3-FB3392E1FF9C}"/>
    <cellStyle name="60% - Accent5 6 3 2 2 2" xfId="16699" xr:uid="{778547EA-D3BE-4B19-AC1B-84C8608A33C4}"/>
    <cellStyle name="60% - Accent5 6 3 2 2 2 2" xfId="34524" xr:uid="{77E7CF19-0A8B-4C69-965C-548F97DB81EE}"/>
    <cellStyle name="60% - Accent5 6 3 2 2 3" xfId="26024" xr:uid="{D3D62602-D392-460E-A01D-BF179BBCA333}"/>
    <cellStyle name="60% - Accent5 6 3 2 3" xfId="12539" xr:uid="{F27D67E2-D2CB-4196-9F1F-0A0F899D798E}"/>
    <cellStyle name="60% - Accent5 6 3 2 3 2" xfId="30364" xr:uid="{B41F6678-E328-48C8-8D28-A6532ADF3C39}"/>
    <cellStyle name="60% - Accent5 6 3 2 4" xfId="21864" xr:uid="{53190CB0-9F32-4810-B294-3E7DACED52D5}"/>
    <cellStyle name="60% - Accent5 6 3 3" xfId="6036" xr:uid="{22B06079-AC7D-4AB6-942B-9A655450B3AE}"/>
    <cellStyle name="60% - Accent5 6 3 3 2" xfId="14619" xr:uid="{6AA6436E-55BC-43FB-83CA-3EB01368EB4E}"/>
    <cellStyle name="60% - Accent5 6 3 3 2 2" xfId="32444" xr:uid="{4244E5E9-8284-4C16-82FE-D9E7952FE6AA}"/>
    <cellStyle name="60% - Accent5 6 3 3 3" xfId="23944" xr:uid="{A24D3658-AE28-4374-86AA-F442F8E86227}"/>
    <cellStyle name="60% - Accent5 6 3 4" xfId="10459" xr:uid="{6169EDF6-F2AF-4C4B-8DB0-9F226D2EAA87}"/>
    <cellStyle name="60% - Accent5 6 3 4 2" xfId="28284" xr:uid="{DBDC25C3-87C4-46A1-96BF-9BF96402961A}"/>
    <cellStyle name="60% - Accent5 6 3 5" xfId="19784" xr:uid="{D706B718-5BB3-4B27-91CF-D06902F227E3}"/>
    <cellStyle name="60% - Accent5 6 4" xfId="2976" xr:uid="{5CF898E9-C056-4AF7-9A3A-713D69D5BEAC}"/>
    <cellStyle name="60% - Accent5 6 4 2" xfId="7136" xr:uid="{D65F00A9-5889-46C7-8D51-3185B8E03C46}"/>
    <cellStyle name="60% - Accent5 6 4 2 2" xfId="15719" xr:uid="{CD2770DE-23CC-4829-9E43-3675B8E79202}"/>
    <cellStyle name="60% - Accent5 6 4 2 2 2" xfId="33544" xr:uid="{D7B973CE-444B-4343-9AA9-5CF32C49AA0F}"/>
    <cellStyle name="60% - Accent5 6 4 2 3" xfId="25044" xr:uid="{DBB8C875-F328-4ED5-80F5-A34937827163}"/>
    <cellStyle name="60% - Accent5 6 4 3" xfId="11559" xr:uid="{4A3FD178-8739-4918-AAF6-C58B821EA529}"/>
    <cellStyle name="60% - Accent5 6 4 3 2" xfId="29384" xr:uid="{67B1C5EA-21CB-49F8-B945-951283B308A2}"/>
    <cellStyle name="60% - Accent5 6 4 4" xfId="20884" xr:uid="{2EEF7216-852A-482B-8FCC-3735C704CBEC}"/>
    <cellStyle name="60% - Accent5 6 5" xfId="5056" xr:uid="{B0A78A72-9013-44A6-86EA-8153C539FB91}"/>
    <cellStyle name="60% - Accent5 6 5 2" xfId="13639" xr:uid="{522FD68B-342A-4111-8AC2-0FE29F29E016}"/>
    <cellStyle name="60% - Accent5 6 5 2 2" xfId="31464" xr:uid="{BB95FB49-D63B-48CB-B3C9-B288DC88962D}"/>
    <cellStyle name="60% - Accent5 6 5 3" xfId="22964" xr:uid="{A8B1A793-AD25-46D3-8DA9-9FD82206C27B}"/>
    <cellStyle name="60% - Accent5 6 6" xfId="9479" xr:uid="{3B8DD09C-40C4-4427-BE78-6C1799850BBE}"/>
    <cellStyle name="60% - Accent5 6 6 2" xfId="27304" xr:uid="{9D97BDA6-855F-4568-A31F-260900BE1B96}"/>
    <cellStyle name="60% - Accent5 6 7" xfId="18804" xr:uid="{EB31BB5D-EF40-4FB8-90CB-C6381AA1AD52}"/>
    <cellStyle name="60% - Accent5 60" xfId="18243" xr:uid="{D1042823-6BD6-4BE5-A148-1D219BFA31F8}"/>
    <cellStyle name="60% - Accent5 61" xfId="18263" xr:uid="{EECC207E-45D9-4B78-826E-AA4910AAD9B6}"/>
    <cellStyle name="60% - Accent5 62" xfId="18283" xr:uid="{F4254A6C-C737-4F8B-9FBF-FC98B3C6D36C}"/>
    <cellStyle name="60% - Accent5 63" xfId="18303" xr:uid="{E23B6E31-CDFC-4751-BA12-EED87FC9869E}"/>
    <cellStyle name="60% - Accent5 64" xfId="18323" xr:uid="{C1FA7CA6-653D-4ECF-9E5C-13B81E56515E}"/>
    <cellStyle name="60% - Accent5 65" xfId="18343" xr:uid="{B1CD087A-6313-4C38-B74F-548366F95AF0}"/>
    <cellStyle name="60% - Accent5 66" xfId="18363" xr:uid="{B9C80224-9780-45CC-AB8B-6CE4D0AE00A7}"/>
    <cellStyle name="60% - Accent5 67" xfId="18383" xr:uid="{32B15C76-4F38-4306-BCCC-698AAE77940A}"/>
    <cellStyle name="60% - Accent5 68" xfId="18403" xr:uid="{C0ACEC63-3CC5-4465-9AD0-A04AEE234A88}"/>
    <cellStyle name="60% - Accent5 69" xfId="18424" xr:uid="{FBA0E22F-93E9-42C7-9AD6-CC9CB2C0D6AC}"/>
    <cellStyle name="60% - Accent5 7" xfId="680" xr:uid="{52DE9728-936A-44A4-9EB1-3978199D2371}"/>
    <cellStyle name="60% - Accent5 7 2" xfId="1286" xr:uid="{2E4FCBD9-C8EE-42AE-ACBE-CA2255CC2AE3}"/>
    <cellStyle name="60% - Accent5 7 2 2" xfId="2376" xr:uid="{8D213641-CD86-44E2-A27F-4C991D630232}"/>
    <cellStyle name="60% - Accent5 7 2 2 2" xfId="4456" xr:uid="{7A8CA0CB-0E84-4BE6-B375-C7AE71D079D8}"/>
    <cellStyle name="60% - Accent5 7 2 2 2 2" xfId="8616" xr:uid="{1A31E8F7-8D83-461F-B7B5-D294C5449106}"/>
    <cellStyle name="60% - Accent5 7 2 2 2 2 2" xfId="17199" xr:uid="{DFFA05EF-674F-43FE-8E92-CB8E8B94520D}"/>
    <cellStyle name="60% - Accent5 7 2 2 2 2 2 2" xfId="35024" xr:uid="{D7F338E5-3FF1-4152-9FC2-E942F103831F}"/>
    <cellStyle name="60% - Accent5 7 2 2 2 2 3" xfId="26524" xr:uid="{A4EE75D0-3EF2-4AB4-871F-52411118E10D}"/>
    <cellStyle name="60% - Accent5 7 2 2 2 3" xfId="13039" xr:uid="{8E3805F4-B919-4835-BDB7-DBD2AA9CB98A}"/>
    <cellStyle name="60% - Accent5 7 2 2 2 3 2" xfId="30864" xr:uid="{EFFF86FE-FDEE-49A4-9A49-F45566366D79}"/>
    <cellStyle name="60% - Accent5 7 2 2 2 4" xfId="22364" xr:uid="{7352AFCA-79FA-4FDE-967E-FCE0FCDCCE3A}"/>
    <cellStyle name="60% - Accent5 7 2 2 3" xfId="6536" xr:uid="{51FFC2B3-1A9B-4E7E-B70E-81A2798DC1F6}"/>
    <cellStyle name="60% - Accent5 7 2 2 3 2" xfId="15119" xr:uid="{F538256F-D4EB-4561-9F04-2DB0F8CD747F}"/>
    <cellStyle name="60% - Accent5 7 2 2 3 2 2" xfId="32944" xr:uid="{A48AADD7-2966-4E4E-9D3A-C480B4068EA5}"/>
    <cellStyle name="60% - Accent5 7 2 2 3 3" xfId="24444" xr:uid="{92D855A1-609A-46C9-83D7-622111C229BF}"/>
    <cellStyle name="60% - Accent5 7 2 2 4" xfId="10959" xr:uid="{E4AE6996-1B9B-477E-8130-BF5FCB53D222}"/>
    <cellStyle name="60% - Accent5 7 2 2 4 2" xfId="28784" xr:uid="{5058CC7C-13D2-47D8-A6E1-D0B01FEFF948}"/>
    <cellStyle name="60% - Accent5 7 2 2 5" xfId="20284" xr:uid="{E815F0CE-767C-4787-A216-9FA148F0B2A6}"/>
    <cellStyle name="60% - Accent5 7 2 3" xfId="3476" xr:uid="{BD482E2D-552F-4C67-8680-82E3DBA1D8CF}"/>
    <cellStyle name="60% - Accent5 7 2 3 2" xfId="7636" xr:uid="{7AEE625D-C1DF-47CD-B9DF-A65F896CB013}"/>
    <cellStyle name="60% - Accent5 7 2 3 2 2" xfId="16219" xr:uid="{86CAA2D6-7F5C-4E4F-B9F4-E886BF15EC7F}"/>
    <cellStyle name="60% - Accent5 7 2 3 2 2 2" xfId="34044" xr:uid="{16238796-9D51-4579-A109-EC178F2F0276}"/>
    <cellStyle name="60% - Accent5 7 2 3 2 3" xfId="25544" xr:uid="{649BC2D0-5D9C-424D-9115-C2798E07228B}"/>
    <cellStyle name="60% - Accent5 7 2 3 3" xfId="12059" xr:uid="{F2A80399-D5EF-434A-B9B9-D1101F927261}"/>
    <cellStyle name="60% - Accent5 7 2 3 3 2" xfId="29884" xr:uid="{CAA2C835-FB22-477E-B9BF-F21572C6CA9D}"/>
    <cellStyle name="60% - Accent5 7 2 3 4" xfId="21384" xr:uid="{6471D208-33D5-4FE4-9A5E-79945DC79321}"/>
    <cellStyle name="60% - Accent5 7 2 4" xfId="5556" xr:uid="{C4B44D53-9AD1-4863-8C41-66D2EE461BFD}"/>
    <cellStyle name="60% - Accent5 7 2 4 2" xfId="14139" xr:uid="{D25C108E-5D3A-4B4C-8C4C-DB489CD53E1E}"/>
    <cellStyle name="60% - Accent5 7 2 4 2 2" xfId="31964" xr:uid="{4356C5DF-A2B9-425A-8431-CD5CC178236B}"/>
    <cellStyle name="60% - Accent5 7 2 4 3" xfId="23464" xr:uid="{ACE8C010-3566-43AC-84B5-DB923017AE81}"/>
    <cellStyle name="60% - Accent5 7 2 5" xfId="9979" xr:uid="{38DB1EE1-BD5F-4CF4-8A49-E8D70D741B0D}"/>
    <cellStyle name="60% - Accent5 7 2 5 2" xfId="27804" xr:uid="{1C92B6A0-C2DC-4FC4-A783-35F7C2A7F1BF}"/>
    <cellStyle name="60% - Accent5 7 2 6" xfId="19304" xr:uid="{724609DE-076C-48ED-92A2-A80E3F4ADCD8}"/>
    <cellStyle name="60% - Accent5 7 3" xfId="1896" xr:uid="{FABB29C0-C9D2-44CD-9208-A1622B54B94F}"/>
    <cellStyle name="60% - Accent5 7 3 2" xfId="3976" xr:uid="{B96308E4-09B4-4011-9D51-E53E5A4BE01D}"/>
    <cellStyle name="60% - Accent5 7 3 2 2" xfId="8136" xr:uid="{E8661EF1-ECFF-4E90-80EC-938DDC51CC0F}"/>
    <cellStyle name="60% - Accent5 7 3 2 2 2" xfId="16719" xr:uid="{7B2510DC-7858-4FDB-838C-07E787ED6EE7}"/>
    <cellStyle name="60% - Accent5 7 3 2 2 2 2" xfId="34544" xr:uid="{6A6F4947-A3AB-42B8-A7C5-2EF0259FDAD1}"/>
    <cellStyle name="60% - Accent5 7 3 2 2 3" xfId="26044" xr:uid="{53BDAD5B-1B1D-4351-B9AD-40C889910F44}"/>
    <cellStyle name="60% - Accent5 7 3 2 3" xfId="12559" xr:uid="{E9418154-5F10-405F-810E-36680FE39374}"/>
    <cellStyle name="60% - Accent5 7 3 2 3 2" xfId="30384" xr:uid="{3D81FB59-6788-420A-AE98-2BB50091BBC8}"/>
    <cellStyle name="60% - Accent5 7 3 2 4" xfId="21884" xr:uid="{960BED72-3EA9-44C1-8359-F0E8D30E5918}"/>
    <cellStyle name="60% - Accent5 7 3 3" xfId="6056" xr:uid="{4578F168-6A72-4C9A-A132-CA0258E17B13}"/>
    <cellStyle name="60% - Accent5 7 3 3 2" xfId="14639" xr:uid="{EB0BF3CD-BB1D-44FA-83A3-D391EA85CC5D}"/>
    <cellStyle name="60% - Accent5 7 3 3 2 2" xfId="32464" xr:uid="{A4343DC7-2759-40B5-90FD-36C467669FB0}"/>
    <cellStyle name="60% - Accent5 7 3 3 3" xfId="23964" xr:uid="{DCBEB4FC-646F-4F75-804E-E331F29178D0}"/>
    <cellStyle name="60% - Accent5 7 3 4" xfId="10479" xr:uid="{0EA99A2A-7D5B-4AC4-9409-EA0B13F785E6}"/>
    <cellStyle name="60% - Accent5 7 3 4 2" xfId="28304" xr:uid="{922E406B-DC3E-4D4F-820A-45D681E28A7E}"/>
    <cellStyle name="60% - Accent5 7 3 5" xfId="19804" xr:uid="{2CBC178E-3782-4690-BCD6-39BB2DE25C20}"/>
    <cellStyle name="60% - Accent5 7 4" xfId="2996" xr:uid="{2CB543CF-178D-48A5-8FF7-6EEAB6B26ADD}"/>
    <cellStyle name="60% - Accent5 7 4 2" xfId="7156" xr:uid="{700C54D3-C830-4177-B888-6C02D89EA7B7}"/>
    <cellStyle name="60% - Accent5 7 4 2 2" xfId="15739" xr:uid="{C9C4F5DD-29B9-4479-8743-AF1A9DBF95F6}"/>
    <cellStyle name="60% - Accent5 7 4 2 2 2" xfId="33564" xr:uid="{29446463-BDB2-4629-B93F-A63E390C24F4}"/>
    <cellStyle name="60% - Accent5 7 4 2 3" xfId="25064" xr:uid="{BF49B2D1-1FBA-4194-B5F2-36AD7BAAAF05}"/>
    <cellStyle name="60% - Accent5 7 4 3" xfId="11579" xr:uid="{7D10E3BC-F3F0-4CCB-8278-02217DFBE6FC}"/>
    <cellStyle name="60% - Accent5 7 4 3 2" xfId="29404" xr:uid="{9B900AA6-C4BD-4A4F-9900-0AB49A3D0D5B}"/>
    <cellStyle name="60% - Accent5 7 4 4" xfId="20904" xr:uid="{356E69E3-F691-4C83-B09D-25D9E178AA94}"/>
    <cellStyle name="60% - Accent5 7 5" xfId="5076" xr:uid="{BF100780-6E1E-42AF-859E-472E052139DD}"/>
    <cellStyle name="60% - Accent5 7 5 2" xfId="13659" xr:uid="{40E0CE51-BA32-43A6-8B4A-5D7DC4E0F3F7}"/>
    <cellStyle name="60% - Accent5 7 5 2 2" xfId="31484" xr:uid="{F9630180-463A-4116-81C8-FF0A90F9637B}"/>
    <cellStyle name="60% - Accent5 7 5 3" xfId="22984" xr:uid="{B1846D0C-40FD-499E-B5AE-2B6BF985B543}"/>
    <cellStyle name="60% - Accent5 7 6" xfId="9499" xr:uid="{B1B6D195-5412-4DE5-A0AF-99E006C08D9F}"/>
    <cellStyle name="60% - Accent5 7 6 2" xfId="27324" xr:uid="{A82B88BE-588C-4A75-9D3F-1AB1E1BD6638}"/>
    <cellStyle name="60% - Accent5 7 7" xfId="18824" xr:uid="{E188A336-2756-47A3-9B6A-F0FE321EC84F}"/>
    <cellStyle name="60% - Accent5 70" xfId="18444" xr:uid="{2C66E276-D645-4789-AB7D-1F8592F85C85}"/>
    <cellStyle name="60% - Accent5 71" xfId="18464" xr:uid="{FE3F5B35-BD66-44CB-8F9A-E20397DB9683}"/>
    <cellStyle name="60% - Accent5 72" xfId="18484" xr:uid="{27C1E784-0868-45F8-BBB1-8A9DCFF0BF69}"/>
    <cellStyle name="60% - Accent5 73" xfId="18504" xr:uid="{B17EB2C1-BAA8-412B-9E1A-E43653C324CB}"/>
    <cellStyle name="60% - Accent5 74" xfId="18524" xr:uid="{050E2E09-5B8C-4CC5-91DE-4D72ACE9C382}"/>
    <cellStyle name="60% - Accent5 75" xfId="18544" xr:uid="{8FCE5884-4F8A-4703-88B9-29319C6C2F72}"/>
    <cellStyle name="60% - Accent5 76" xfId="18564" xr:uid="{A13307F7-0914-4EBB-BC97-BE56AF910FA8}"/>
    <cellStyle name="60% - Accent5 77" xfId="18584" xr:uid="{22F1B5BC-C122-4DAC-8EEF-6D6C26B25F54}"/>
    <cellStyle name="60% - Accent5 78" xfId="18604" xr:uid="{A4A581CD-A304-444B-89C5-8C870387D8A2}"/>
    <cellStyle name="60% - Accent5 79" xfId="18624" xr:uid="{6F721B6C-7C49-47D4-B63A-CF5CCDD686B4}"/>
    <cellStyle name="60% - Accent5 8" xfId="701" xr:uid="{05BEE786-7C8B-438E-B31E-BB6D5B167B32}"/>
    <cellStyle name="60% - Accent5 8 2" xfId="1307" xr:uid="{2FE0D324-7966-4D5D-B4AE-27658A70CA14}"/>
    <cellStyle name="60% - Accent5 8 2 2" xfId="2396" xr:uid="{3897AEDD-7537-4914-8D91-52814E57D1AA}"/>
    <cellStyle name="60% - Accent5 8 2 2 2" xfId="4476" xr:uid="{5A400EAF-44B5-45BB-BCAE-B8FC1769E65B}"/>
    <cellStyle name="60% - Accent5 8 2 2 2 2" xfId="8636" xr:uid="{BBD0DCF3-A04A-4B63-BEDA-AF2DE0CC33D7}"/>
    <cellStyle name="60% - Accent5 8 2 2 2 2 2" xfId="17219" xr:uid="{F40FF88B-6355-40BD-BD18-AA6ADC72E1CD}"/>
    <cellStyle name="60% - Accent5 8 2 2 2 2 2 2" xfId="35044" xr:uid="{C5160FDC-3796-4BAD-BC1B-3791AC4CE330}"/>
    <cellStyle name="60% - Accent5 8 2 2 2 2 3" xfId="26544" xr:uid="{D244C852-EC96-4CB9-89F7-E9547FD118B7}"/>
    <cellStyle name="60% - Accent5 8 2 2 2 3" xfId="13059" xr:uid="{A1732654-8D7C-4938-86D0-432EBD5F3CF6}"/>
    <cellStyle name="60% - Accent5 8 2 2 2 3 2" xfId="30884" xr:uid="{13A4666D-B559-4582-B0CF-193997B21DD7}"/>
    <cellStyle name="60% - Accent5 8 2 2 2 4" xfId="22384" xr:uid="{F40D3455-2522-49DC-9222-81FA06B6CE97}"/>
    <cellStyle name="60% - Accent5 8 2 2 3" xfId="6556" xr:uid="{BEB4BBC9-97DB-457C-82CE-D47D6D8B3065}"/>
    <cellStyle name="60% - Accent5 8 2 2 3 2" xfId="15139" xr:uid="{80C72E2F-9741-41D7-AD17-C5BDBB706628}"/>
    <cellStyle name="60% - Accent5 8 2 2 3 2 2" xfId="32964" xr:uid="{8AB29F5A-F30E-4624-911B-26A9EA59565E}"/>
    <cellStyle name="60% - Accent5 8 2 2 3 3" xfId="24464" xr:uid="{63BE3767-514E-4844-BF2C-43B1045CE778}"/>
    <cellStyle name="60% - Accent5 8 2 2 4" xfId="10979" xr:uid="{D9E89F35-88B5-4C1A-B144-92536629B298}"/>
    <cellStyle name="60% - Accent5 8 2 2 4 2" xfId="28804" xr:uid="{8917DE20-8A65-4357-B60F-C01684D1AD5F}"/>
    <cellStyle name="60% - Accent5 8 2 2 5" xfId="20304" xr:uid="{F35EA9D3-05B1-44C5-BE5A-46376F060819}"/>
    <cellStyle name="60% - Accent5 8 2 3" xfId="3496" xr:uid="{3EEA41FD-70C7-427B-B757-2C75FD3A14A6}"/>
    <cellStyle name="60% - Accent5 8 2 3 2" xfId="7656" xr:uid="{037BAE1A-AC9F-495B-8F9E-0E672BD49FB6}"/>
    <cellStyle name="60% - Accent5 8 2 3 2 2" xfId="16239" xr:uid="{6FCA85F0-F9B9-46B0-8E03-3E5E82B85522}"/>
    <cellStyle name="60% - Accent5 8 2 3 2 2 2" xfId="34064" xr:uid="{DCB0C041-0796-42FA-B2B8-2D8B30C16950}"/>
    <cellStyle name="60% - Accent5 8 2 3 2 3" xfId="25564" xr:uid="{6A2D99EB-F7AD-49BA-BE48-15EFF2245DE0}"/>
    <cellStyle name="60% - Accent5 8 2 3 3" xfId="12079" xr:uid="{B931F4DF-B6A6-497F-8248-F8D2DECF5831}"/>
    <cellStyle name="60% - Accent5 8 2 3 3 2" xfId="29904" xr:uid="{86149BD8-F75E-4C2B-97B8-0525EDE42845}"/>
    <cellStyle name="60% - Accent5 8 2 3 4" xfId="21404" xr:uid="{6B2311E9-86F7-499D-980E-61655A9439C2}"/>
    <cellStyle name="60% - Accent5 8 2 4" xfId="5576" xr:uid="{4A189147-998D-4BA6-91E2-E55BEB122A43}"/>
    <cellStyle name="60% - Accent5 8 2 4 2" xfId="14159" xr:uid="{225AE7D3-2DF4-49C9-A30F-618855D7CD33}"/>
    <cellStyle name="60% - Accent5 8 2 4 2 2" xfId="31984" xr:uid="{92A3BEE5-9332-4D9B-A9FB-8404C09D7E1B}"/>
    <cellStyle name="60% - Accent5 8 2 4 3" xfId="23484" xr:uid="{C0B01B26-5831-4E86-9ABD-484B5E133B73}"/>
    <cellStyle name="60% - Accent5 8 2 5" xfId="9999" xr:uid="{BA7F8F4E-E4B4-477B-85BC-51A20A13CCDA}"/>
    <cellStyle name="60% - Accent5 8 2 5 2" xfId="27824" xr:uid="{87F46CCE-C93C-403B-A318-2CCDC2A65557}"/>
    <cellStyle name="60% - Accent5 8 2 6" xfId="19324" xr:uid="{C64B9DD0-CDAC-4F1D-9757-6696FDC7B874}"/>
    <cellStyle name="60% - Accent5 8 3" xfId="1916" xr:uid="{2302FAA3-77B2-4200-9209-546AA0C299AA}"/>
    <cellStyle name="60% - Accent5 8 3 2" xfId="3996" xr:uid="{017FF638-AF86-486B-9FC4-74E814FF10A1}"/>
    <cellStyle name="60% - Accent5 8 3 2 2" xfId="8156" xr:uid="{990F1F21-EECA-438C-BB31-B19AE6414B35}"/>
    <cellStyle name="60% - Accent5 8 3 2 2 2" xfId="16739" xr:uid="{9FE709FC-36C4-4926-8813-8E3F260EBB58}"/>
    <cellStyle name="60% - Accent5 8 3 2 2 2 2" xfId="34564" xr:uid="{786450E3-7A47-40DF-8390-ED322F1EC761}"/>
    <cellStyle name="60% - Accent5 8 3 2 2 3" xfId="26064" xr:uid="{F575B1E2-7DDC-41F7-8942-A0272152A0F1}"/>
    <cellStyle name="60% - Accent5 8 3 2 3" xfId="12579" xr:uid="{DBF6BFEC-E710-4D87-9220-C7FCFFFE8EE6}"/>
    <cellStyle name="60% - Accent5 8 3 2 3 2" xfId="30404" xr:uid="{6EF5C0FD-E385-493D-B29E-84ABC13863B5}"/>
    <cellStyle name="60% - Accent5 8 3 2 4" xfId="21904" xr:uid="{EBC2B934-0FC7-4BAA-BB0D-6E1EE849FC23}"/>
    <cellStyle name="60% - Accent5 8 3 3" xfId="6076" xr:uid="{2BEEDB6E-123E-4598-955F-5BBFA03913EF}"/>
    <cellStyle name="60% - Accent5 8 3 3 2" xfId="14659" xr:uid="{F785D629-85ED-446E-9A48-DC5851BBCDCB}"/>
    <cellStyle name="60% - Accent5 8 3 3 2 2" xfId="32484" xr:uid="{8870677B-3CEE-40E6-BE42-2A6CD4F8C79E}"/>
    <cellStyle name="60% - Accent5 8 3 3 3" xfId="23984" xr:uid="{225FB360-AD9C-401D-B40A-A535BD94B821}"/>
    <cellStyle name="60% - Accent5 8 3 4" xfId="10499" xr:uid="{8A1BA329-DBF5-48B2-B8DD-4DD83EB97629}"/>
    <cellStyle name="60% - Accent5 8 3 4 2" xfId="28324" xr:uid="{2931EC3B-2756-4F63-B2CC-DB5CA4B03D51}"/>
    <cellStyle name="60% - Accent5 8 3 5" xfId="19824" xr:uid="{1CB2E44C-0919-4E30-A2E7-12BD62A87201}"/>
    <cellStyle name="60% - Accent5 8 4" xfId="3016" xr:uid="{5CA66009-7A77-41DC-9967-B5618B0D7394}"/>
    <cellStyle name="60% - Accent5 8 4 2" xfId="7176" xr:uid="{D41847F7-FA3F-4698-921F-10CCFF2C87C8}"/>
    <cellStyle name="60% - Accent5 8 4 2 2" xfId="15759" xr:uid="{A896FD9B-A74E-4153-8726-4EE6E4BD9A10}"/>
    <cellStyle name="60% - Accent5 8 4 2 2 2" xfId="33584" xr:uid="{6EA992CD-084D-4106-A23B-5677501E1D67}"/>
    <cellStyle name="60% - Accent5 8 4 2 3" xfId="25084" xr:uid="{24E7E90F-2C20-4C1D-86A6-6BE2D6747880}"/>
    <cellStyle name="60% - Accent5 8 4 3" xfId="11599" xr:uid="{49349545-3996-48FA-A7E3-794D31E97424}"/>
    <cellStyle name="60% - Accent5 8 4 3 2" xfId="29424" xr:uid="{63DFCF79-0F9B-494E-8DFD-1AF63EA2D60F}"/>
    <cellStyle name="60% - Accent5 8 4 4" xfId="20924" xr:uid="{FFE7B603-9EB1-4DB8-AE5C-09B3AFECBDAF}"/>
    <cellStyle name="60% - Accent5 8 5" xfId="5096" xr:uid="{73AF9AAF-51DD-4247-BB83-36B932343F82}"/>
    <cellStyle name="60% - Accent5 8 5 2" xfId="13679" xr:uid="{11D2B473-1D63-4896-B804-F185AB5A5B9D}"/>
    <cellStyle name="60% - Accent5 8 5 2 2" xfId="31504" xr:uid="{8EAA4F33-C0C9-4431-AC94-49DA616B532C}"/>
    <cellStyle name="60% - Accent5 8 5 3" xfId="23004" xr:uid="{B2150888-0AB0-4B7C-AF3F-B3B6B94DD528}"/>
    <cellStyle name="60% - Accent5 8 6" xfId="9519" xr:uid="{6A8E92DB-F87E-4EA9-BA09-70DB5F852041}"/>
    <cellStyle name="60% - Accent5 8 6 2" xfId="27344" xr:uid="{EB63CF18-6DF3-462D-9231-02E9816A378D}"/>
    <cellStyle name="60% - Accent5 8 7" xfId="18844" xr:uid="{758B0E83-0F5C-4A1C-9560-B005DD9F76E1}"/>
    <cellStyle name="60% - Accent5 80" xfId="18644" xr:uid="{91B7EF2A-6E70-4A17-BDE4-0990F23576F7}"/>
    <cellStyle name="60% - Accent5 81" xfId="18664" xr:uid="{BA2EEB2E-48BB-41FE-9E19-59A6199306B6}"/>
    <cellStyle name="60% - Accent5 82" xfId="35784" xr:uid="{4AFBFBCB-25E2-447D-ADB5-0962D46F9AA2}"/>
    <cellStyle name="60% - Accent5 83" xfId="35804" xr:uid="{C0033043-42E5-4FDD-981B-179DE6D40ACB}"/>
    <cellStyle name="60% - Accent5 84" xfId="35824" xr:uid="{F30024F9-ED9C-4F45-A94C-C9BD8FC05368}"/>
    <cellStyle name="60% - Accent5 85" xfId="35844" xr:uid="{6160A4F5-6B9B-46B5-9B09-B1DDF94060DA}"/>
    <cellStyle name="60% - Accent5 86" xfId="35864" xr:uid="{EF966997-B9D3-4763-AFD8-30DA05437BF4}"/>
    <cellStyle name="60% - Accent5 87" xfId="35884" xr:uid="{B2455846-074F-4747-8647-3D0C962EAC21}"/>
    <cellStyle name="60% - Accent5 88" xfId="35904" xr:uid="{D4C63345-C9C2-4CE7-8109-0D035E5F316D}"/>
    <cellStyle name="60% - Accent5 89" xfId="35924" xr:uid="{71E13CE2-BD22-44B3-AD12-C7FA55ECBBB5}"/>
    <cellStyle name="60% - Accent5 9" xfId="724" xr:uid="{38CCECD5-F1A6-4187-A425-EB9740BF858B}"/>
    <cellStyle name="60% - Accent5 9 2" xfId="1330" xr:uid="{42225311-2318-46EE-8E96-CF769966E385}"/>
    <cellStyle name="60% - Accent5 9 2 2" xfId="2416" xr:uid="{4FB4214D-E261-443A-9981-02F1632ED452}"/>
    <cellStyle name="60% - Accent5 9 2 2 2" xfId="4496" xr:uid="{53B59771-2ABC-41EE-9182-51F4B7A3D8E6}"/>
    <cellStyle name="60% - Accent5 9 2 2 2 2" xfId="8656" xr:uid="{F03ED13B-1AC5-4ABD-A8D6-06D61F8A54A8}"/>
    <cellStyle name="60% - Accent5 9 2 2 2 2 2" xfId="17239" xr:uid="{B4223651-C1A5-4291-B7F8-409E9669C590}"/>
    <cellStyle name="60% - Accent5 9 2 2 2 2 2 2" xfId="35064" xr:uid="{F3EF6181-B02F-4578-B795-895EAF6145C0}"/>
    <cellStyle name="60% - Accent5 9 2 2 2 2 3" xfId="26564" xr:uid="{DD7D1F16-A28F-4273-BB0A-6BDBAB10585D}"/>
    <cellStyle name="60% - Accent5 9 2 2 2 3" xfId="13079" xr:uid="{12917C31-E830-45E6-9DE4-E92B4845F580}"/>
    <cellStyle name="60% - Accent5 9 2 2 2 3 2" xfId="30904" xr:uid="{261A395A-0E23-4F60-BFB4-C8A32C51C1E3}"/>
    <cellStyle name="60% - Accent5 9 2 2 2 4" xfId="22404" xr:uid="{7E1CF7AC-422B-4047-BC4C-8CBC59A3F8A0}"/>
    <cellStyle name="60% - Accent5 9 2 2 3" xfId="6576" xr:uid="{9A9A94AB-C42C-4501-9525-F8E1E0836A4A}"/>
    <cellStyle name="60% - Accent5 9 2 2 3 2" xfId="15159" xr:uid="{07BCFA87-0639-4CCB-82BA-248A25A0FCCD}"/>
    <cellStyle name="60% - Accent5 9 2 2 3 2 2" xfId="32984" xr:uid="{0798654A-6D97-4CFC-8A29-E66C1D30E226}"/>
    <cellStyle name="60% - Accent5 9 2 2 3 3" xfId="24484" xr:uid="{921295B1-4F38-4EEA-BFE3-60EE9A7E0D2B}"/>
    <cellStyle name="60% - Accent5 9 2 2 4" xfId="10999" xr:uid="{45B26B48-EBC5-4B0C-8E3A-DC7295BE7B70}"/>
    <cellStyle name="60% - Accent5 9 2 2 4 2" xfId="28824" xr:uid="{EC9B0B79-C0D2-414D-A3D6-01324E65D850}"/>
    <cellStyle name="60% - Accent5 9 2 2 5" xfId="20324" xr:uid="{AA649135-ADC9-4D2A-9E26-591164FF6A8F}"/>
    <cellStyle name="60% - Accent5 9 2 3" xfId="3516" xr:uid="{72597A05-F674-4AB5-9DE3-BE45AFAC44D1}"/>
    <cellStyle name="60% - Accent5 9 2 3 2" xfId="7676" xr:uid="{125BC77A-3924-4CC7-BB94-A02072D1EF62}"/>
    <cellStyle name="60% - Accent5 9 2 3 2 2" xfId="16259" xr:uid="{92BBF14B-E362-4A72-BAAB-632682A67BC2}"/>
    <cellStyle name="60% - Accent5 9 2 3 2 2 2" xfId="34084" xr:uid="{F0D19A75-A962-48F7-A4C3-8ACC9C16B6C2}"/>
    <cellStyle name="60% - Accent5 9 2 3 2 3" xfId="25584" xr:uid="{5431B6A7-A392-471C-8FE7-8379EA3C7841}"/>
    <cellStyle name="60% - Accent5 9 2 3 3" xfId="12099" xr:uid="{9C28001E-54C0-4EAE-93DF-DB7C1CDC2248}"/>
    <cellStyle name="60% - Accent5 9 2 3 3 2" xfId="29924" xr:uid="{DEDF874F-A5AE-4FBE-ADCA-83173D79012E}"/>
    <cellStyle name="60% - Accent5 9 2 3 4" xfId="21424" xr:uid="{77DF02D1-2E6D-4A2D-9EBC-661C56303D44}"/>
    <cellStyle name="60% - Accent5 9 2 4" xfId="5596" xr:uid="{1CE0673A-92DF-42B7-B9E8-4FFB08F71A76}"/>
    <cellStyle name="60% - Accent5 9 2 4 2" xfId="14179" xr:uid="{4D544864-CAE6-4CDC-B549-ADC1E04E0FDA}"/>
    <cellStyle name="60% - Accent5 9 2 4 2 2" xfId="32004" xr:uid="{562D744B-B941-4A45-A51D-E8AD8081CDA2}"/>
    <cellStyle name="60% - Accent5 9 2 4 3" xfId="23504" xr:uid="{D209F73C-E1BC-48B9-8E1D-910A1FB8001F}"/>
    <cellStyle name="60% - Accent5 9 2 5" xfId="10019" xr:uid="{DF1ABCD4-E984-40F2-B39C-99BD06DAC155}"/>
    <cellStyle name="60% - Accent5 9 2 5 2" xfId="27844" xr:uid="{CE688670-FC01-49F3-9905-307CDE9AB4EB}"/>
    <cellStyle name="60% - Accent5 9 2 6" xfId="19344" xr:uid="{07146996-F68E-4A1F-AC5D-FC4128529444}"/>
    <cellStyle name="60% - Accent5 9 3" xfId="1936" xr:uid="{9E7BDECB-1891-45C7-B0D8-BF8323FA1ED4}"/>
    <cellStyle name="60% - Accent5 9 3 2" xfId="4016" xr:uid="{92461922-EF17-4D30-BB04-F5C48E5FBD45}"/>
    <cellStyle name="60% - Accent5 9 3 2 2" xfId="8176" xr:uid="{649CA034-FF5C-4C79-BC07-82009E6DFFEE}"/>
    <cellStyle name="60% - Accent5 9 3 2 2 2" xfId="16759" xr:uid="{FACEBEF9-D077-4188-B34F-F6999BE7DB11}"/>
    <cellStyle name="60% - Accent5 9 3 2 2 2 2" xfId="34584" xr:uid="{B2F9D54B-20E5-4CD5-B37F-CD0BE20464DA}"/>
    <cellStyle name="60% - Accent5 9 3 2 2 3" xfId="26084" xr:uid="{3D471EF9-E1D8-40B5-9F69-849B8AC21A34}"/>
    <cellStyle name="60% - Accent5 9 3 2 3" xfId="12599" xr:uid="{0EF0A50A-3924-4253-844B-CEF5DBAD9064}"/>
    <cellStyle name="60% - Accent5 9 3 2 3 2" xfId="30424" xr:uid="{958157C6-9A3A-4C57-AFC6-D6915DDF6A20}"/>
    <cellStyle name="60% - Accent5 9 3 2 4" xfId="21924" xr:uid="{7A97CF39-B95C-49EB-BDB8-7437D01D55A0}"/>
    <cellStyle name="60% - Accent5 9 3 3" xfId="6096" xr:uid="{CDED414E-E54C-4268-98DC-43168D543AAD}"/>
    <cellStyle name="60% - Accent5 9 3 3 2" xfId="14679" xr:uid="{00824343-8FA4-48DD-AD58-4E51C972102D}"/>
    <cellStyle name="60% - Accent5 9 3 3 2 2" xfId="32504" xr:uid="{EBA2884B-6547-4727-8C14-516AB58B9DB1}"/>
    <cellStyle name="60% - Accent5 9 3 3 3" xfId="24004" xr:uid="{2197ADDA-8F10-432A-936E-5220A664511E}"/>
    <cellStyle name="60% - Accent5 9 3 4" xfId="10519" xr:uid="{D48D6A45-9794-4E99-B1B8-2B31D48741D5}"/>
    <cellStyle name="60% - Accent5 9 3 4 2" xfId="28344" xr:uid="{F9871523-A11C-4915-AC0F-092EB5348167}"/>
    <cellStyle name="60% - Accent5 9 3 5" xfId="19844" xr:uid="{47751790-FA55-4838-8F88-39DC01DF1A4B}"/>
    <cellStyle name="60% - Accent5 9 4" xfId="3036" xr:uid="{E03372F0-8CBA-4DF7-AA76-CD5C4C74CFD4}"/>
    <cellStyle name="60% - Accent5 9 4 2" xfId="7196" xr:uid="{7A791A12-83F8-47B9-91AF-427050C0D2E8}"/>
    <cellStyle name="60% - Accent5 9 4 2 2" xfId="15779" xr:uid="{EB21815F-E1A9-4A94-9BDC-5EA09349F607}"/>
    <cellStyle name="60% - Accent5 9 4 2 2 2" xfId="33604" xr:uid="{822C2EEE-FCF7-4E64-B1FB-6DE48079DB6D}"/>
    <cellStyle name="60% - Accent5 9 4 2 3" xfId="25104" xr:uid="{21C80CCE-8B67-44E1-9678-EBC6CEC64628}"/>
    <cellStyle name="60% - Accent5 9 4 3" xfId="11619" xr:uid="{1393B0DA-C665-4F11-8660-54BE96EB48A7}"/>
    <cellStyle name="60% - Accent5 9 4 3 2" xfId="29444" xr:uid="{4BAFA8FE-3124-4F78-A834-CABF8CF6AB0A}"/>
    <cellStyle name="60% - Accent5 9 4 4" xfId="20944" xr:uid="{F1CC347E-71B8-4045-BA5D-D73271474554}"/>
    <cellStyle name="60% - Accent5 9 5" xfId="5116" xr:uid="{22DB41EF-D43A-4704-80FA-FA456D8589D0}"/>
    <cellStyle name="60% - Accent5 9 5 2" xfId="13699" xr:uid="{E1E398DE-169C-46F2-A98F-267E90BBBC1D}"/>
    <cellStyle name="60% - Accent5 9 5 2 2" xfId="31524" xr:uid="{37F411FB-72DA-4D19-829C-04867C3D6A71}"/>
    <cellStyle name="60% - Accent5 9 5 3" xfId="23024" xr:uid="{6EA93165-1C09-4819-B445-E697BAF9F0F6}"/>
    <cellStyle name="60% - Accent5 9 6" xfId="9539" xr:uid="{AE11F1B2-501B-4C1E-BFA7-93B5D7926403}"/>
    <cellStyle name="60% - Accent5 9 6 2" xfId="27364" xr:uid="{3478E4E5-761E-4D87-A223-6E776BF7C009}"/>
    <cellStyle name="60% - Accent5 9 7" xfId="18864" xr:uid="{D1030B27-6AB0-444F-8DFA-FAC2861AF5EF}"/>
    <cellStyle name="60% - Accent5 90" xfId="35944" xr:uid="{27910F53-E124-4902-8FDD-B015A03DD111}"/>
    <cellStyle name="60% - Accent5 91" xfId="35964" xr:uid="{A68EFA13-A4A7-4C48-9F36-8B0DDC955CFC}"/>
    <cellStyle name="60% - Accent5 92" xfId="35984" xr:uid="{C03F2B22-F53F-4692-A6F0-EB967DBADFB1}"/>
    <cellStyle name="60% - Accent5 93" xfId="36004" xr:uid="{40D35AAC-F9AA-4538-A883-1A9AF93FFB8B}"/>
    <cellStyle name="60% - Accent5 94" xfId="36024" xr:uid="{C7AFAB96-76C2-4053-826B-8D400A5EF75B}"/>
    <cellStyle name="60% - Accent5 95" xfId="36044" xr:uid="{FDB66973-7A0C-45A2-B4B3-6CA08BBB89E8}"/>
    <cellStyle name="60% - Accent5 96" xfId="36064" xr:uid="{129FADDE-B189-4E3C-A3A6-46F002D8C79E}"/>
    <cellStyle name="60% - Accent5 97" xfId="36084" xr:uid="{B4CA0B9E-5787-4A73-B5F5-68C6FD715C14}"/>
    <cellStyle name="60% - Accent5 98" xfId="36104" xr:uid="{A6705A08-23A2-4860-AD9F-0F074231034C}"/>
    <cellStyle name="60% - Accent5 99" xfId="36124" xr:uid="{C56E79EB-0B8F-49A2-82A9-63FECF401AC5}"/>
    <cellStyle name="60% - Accent6" xfId="63" builtinId="52" customBuiltin="1"/>
    <cellStyle name="60% - Accent6 10" xfId="750" xr:uid="{888D5CD6-B653-4C54-A904-ABD5BE01E168}"/>
    <cellStyle name="60% - Accent6 10 2" xfId="1356" xr:uid="{073FA3A4-8A92-4F04-9EA1-72C82D71C3E5}"/>
    <cellStyle name="60% - Accent6 10 2 2" xfId="2439" xr:uid="{460B8B44-0DA2-41A9-AD2B-83AAFF5207CC}"/>
    <cellStyle name="60% - Accent6 10 2 2 2" xfId="4519" xr:uid="{AF48D1D3-5C6E-4D71-8E62-ECACDB14B97C}"/>
    <cellStyle name="60% - Accent6 10 2 2 2 2" xfId="8679" xr:uid="{EB221EED-3F93-4421-A222-7F698C9B534E}"/>
    <cellStyle name="60% - Accent6 10 2 2 2 2 2" xfId="17262" xr:uid="{9E43AAF5-F6F4-41DC-AB5A-26472209A398}"/>
    <cellStyle name="60% - Accent6 10 2 2 2 2 2 2" xfId="35087" xr:uid="{5F607E32-FAED-45BE-8CA8-E05968B18714}"/>
    <cellStyle name="60% - Accent6 10 2 2 2 2 3" xfId="26587" xr:uid="{D3AF11CD-3E12-42BE-BEED-0277BEB6934A}"/>
    <cellStyle name="60% - Accent6 10 2 2 2 3" xfId="13102" xr:uid="{9A92718B-F596-488F-96AA-4537312A3D4A}"/>
    <cellStyle name="60% - Accent6 10 2 2 2 3 2" xfId="30927" xr:uid="{5F2F83A7-54A3-44C5-B7C8-76A66ADF9071}"/>
    <cellStyle name="60% - Accent6 10 2 2 2 4" xfId="22427" xr:uid="{0811833D-083A-40C4-954F-8208A148AB93}"/>
    <cellStyle name="60% - Accent6 10 2 2 3" xfId="6599" xr:uid="{9684E977-A1D6-41CC-A42E-D5CCA7505385}"/>
    <cellStyle name="60% - Accent6 10 2 2 3 2" xfId="15182" xr:uid="{97B2FCC2-01E0-44F0-98A1-F855B4CEA51E}"/>
    <cellStyle name="60% - Accent6 10 2 2 3 2 2" xfId="33007" xr:uid="{A9391082-947C-4D46-90E7-D9FF0D4C4431}"/>
    <cellStyle name="60% - Accent6 10 2 2 3 3" xfId="24507" xr:uid="{F5FE70B5-E8B7-4ECB-96E8-16D25E83E5E3}"/>
    <cellStyle name="60% - Accent6 10 2 2 4" xfId="11022" xr:uid="{0E2BE9F6-881F-49EB-B0EA-BB697366BD50}"/>
    <cellStyle name="60% - Accent6 10 2 2 4 2" xfId="28847" xr:uid="{6B4354FF-3174-4AA7-8C90-0950387A2607}"/>
    <cellStyle name="60% - Accent6 10 2 2 5" xfId="20347" xr:uid="{478F2122-40DF-48E7-A32B-2A86F9233502}"/>
    <cellStyle name="60% - Accent6 10 2 3" xfId="3539" xr:uid="{B5289B64-73C4-4734-89E9-CFE818FF97C1}"/>
    <cellStyle name="60% - Accent6 10 2 3 2" xfId="7699" xr:uid="{01E3AE7A-39DE-4C0B-B9E0-131217530281}"/>
    <cellStyle name="60% - Accent6 10 2 3 2 2" xfId="16282" xr:uid="{B2CFD318-7D3E-4093-B21A-B266835C4C56}"/>
    <cellStyle name="60% - Accent6 10 2 3 2 2 2" xfId="34107" xr:uid="{CC441F24-DD38-4FC8-AF9C-9962095AC881}"/>
    <cellStyle name="60% - Accent6 10 2 3 2 3" xfId="25607" xr:uid="{A0AC42B5-8A67-4037-90CE-19F8D37A92F7}"/>
    <cellStyle name="60% - Accent6 10 2 3 3" xfId="12122" xr:uid="{CFF81959-D99A-4105-811F-E0956E0B4911}"/>
    <cellStyle name="60% - Accent6 10 2 3 3 2" xfId="29947" xr:uid="{63C6DEFC-6DB2-4D43-BA03-A6AE85C14441}"/>
    <cellStyle name="60% - Accent6 10 2 3 4" xfId="21447" xr:uid="{D26DC8AB-0A0F-4B76-AB6B-9BFA7E6AA067}"/>
    <cellStyle name="60% - Accent6 10 2 4" xfId="5619" xr:uid="{A6B93A0F-5648-423B-8AF5-996082E5BECE}"/>
    <cellStyle name="60% - Accent6 10 2 4 2" xfId="14202" xr:uid="{CB5D20FE-E471-4789-9840-0F7D2D49E93E}"/>
    <cellStyle name="60% - Accent6 10 2 4 2 2" xfId="32027" xr:uid="{9017A3C5-4E2B-4CD8-A44A-454D799DF106}"/>
    <cellStyle name="60% - Accent6 10 2 4 3" xfId="23527" xr:uid="{FF66604C-DC83-4EF2-8631-8262624C0870}"/>
    <cellStyle name="60% - Accent6 10 2 5" xfId="10042" xr:uid="{C2A77CED-F756-4E4A-A77E-C312380C3804}"/>
    <cellStyle name="60% - Accent6 10 2 5 2" xfId="27867" xr:uid="{ABAD7C89-E00D-4412-8825-DCC1C2E82677}"/>
    <cellStyle name="60% - Accent6 10 2 6" xfId="19367" xr:uid="{A401BE76-B3A4-4981-A9D1-68C31655F97C}"/>
    <cellStyle name="60% - Accent6 10 3" xfId="1959" xr:uid="{D2C37779-9F73-48D2-8B9C-91DE197CD5B3}"/>
    <cellStyle name="60% - Accent6 10 3 2" xfId="4039" xr:uid="{5CCC9AFA-31BF-430D-8BB9-02E4DBA4875D}"/>
    <cellStyle name="60% - Accent6 10 3 2 2" xfId="8199" xr:uid="{CB90C710-05E4-4903-91A6-9A7F51F94557}"/>
    <cellStyle name="60% - Accent6 10 3 2 2 2" xfId="16782" xr:uid="{553A692A-AD29-47F9-A00A-0C157C42F09B}"/>
    <cellStyle name="60% - Accent6 10 3 2 2 2 2" xfId="34607" xr:uid="{0C4BC8FB-E5DC-41C7-8395-7AEDCF9F4020}"/>
    <cellStyle name="60% - Accent6 10 3 2 2 3" xfId="26107" xr:uid="{DF83B079-42A3-433D-8270-A90DA66C1764}"/>
    <cellStyle name="60% - Accent6 10 3 2 3" xfId="12622" xr:uid="{7B3E6EC7-9095-4187-9A95-AF8F3554EE7E}"/>
    <cellStyle name="60% - Accent6 10 3 2 3 2" xfId="30447" xr:uid="{B65BF3A3-2F88-41B4-98E2-70895FAAD5AD}"/>
    <cellStyle name="60% - Accent6 10 3 2 4" xfId="21947" xr:uid="{F32B2721-BF50-495D-AE38-B84B8A59CD73}"/>
    <cellStyle name="60% - Accent6 10 3 3" xfId="6119" xr:uid="{B36CC719-28C1-4027-A09E-5A006772B615}"/>
    <cellStyle name="60% - Accent6 10 3 3 2" xfId="14702" xr:uid="{C5AAB473-BE8B-4376-A83E-2C788C6C9B3A}"/>
    <cellStyle name="60% - Accent6 10 3 3 2 2" xfId="32527" xr:uid="{27FFC554-2812-4947-88CE-B300C3180664}"/>
    <cellStyle name="60% - Accent6 10 3 3 3" xfId="24027" xr:uid="{581B4915-DC9A-410B-B74E-47BF394AF019}"/>
    <cellStyle name="60% - Accent6 10 3 4" xfId="10542" xr:uid="{8379DE79-BFB4-4930-948A-096BBA5B7245}"/>
    <cellStyle name="60% - Accent6 10 3 4 2" xfId="28367" xr:uid="{B0BCE950-A377-4D3E-8E32-4EBEC66A6F93}"/>
    <cellStyle name="60% - Accent6 10 3 5" xfId="19867" xr:uid="{17E4A2FF-F739-42B3-A5F8-FD26EFF0AD34}"/>
    <cellStyle name="60% - Accent6 10 4" xfId="3059" xr:uid="{EDBEF674-512E-4640-81DA-353ED3B20288}"/>
    <cellStyle name="60% - Accent6 10 4 2" xfId="7219" xr:uid="{F0BFE88F-6E24-4C23-93DD-099B4D3A5D82}"/>
    <cellStyle name="60% - Accent6 10 4 2 2" xfId="15802" xr:uid="{FE7FA221-E7B0-4B79-A093-D5D36C3274BB}"/>
    <cellStyle name="60% - Accent6 10 4 2 2 2" xfId="33627" xr:uid="{9EF37C2E-EBB3-4DED-B0A9-147720730C57}"/>
    <cellStyle name="60% - Accent6 10 4 2 3" xfId="25127" xr:uid="{23A59462-D40C-4379-8B73-8D1ACDFBBEB7}"/>
    <cellStyle name="60% - Accent6 10 4 3" xfId="11642" xr:uid="{9171A2A9-5877-48F6-957F-2F89805E6EB3}"/>
    <cellStyle name="60% - Accent6 10 4 3 2" xfId="29467" xr:uid="{70DEFB59-914E-4D6F-81D9-8A5611AF9FCB}"/>
    <cellStyle name="60% - Accent6 10 4 4" xfId="20967" xr:uid="{D4A57298-3970-4F5D-B5BE-B8733E4E042C}"/>
    <cellStyle name="60% - Accent6 10 5" xfId="5139" xr:uid="{BDDEE6D6-B1D0-4347-A5C3-0025A14B5FC0}"/>
    <cellStyle name="60% - Accent6 10 5 2" xfId="13722" xr:uid="{66E91137-E9DA-454D-A927-2A796C5D3EBB}"/>
    <cellStyle name="60% - Accent6 10 5 2 2" xfId="31547" xr:uid="{8F62E53C-8073-482C-A55B-7D0A56139314}"/>
    <cellStyle name="60% - Accent6 10 5 3" xfId="23047" xr:uid="{6861F5F1-128E-4528-B6AA-B3736431CAC0}"/>
    <cellStyle name="60% - Accent6 10 6" xfId="9562" xr:uid="{8F7016D1-EEF3-4BCA-8D84-76E501515D5E}"/>
    <cellStyle name="60% - Accent6 10 6 2" xfId="27387" xr:uid="{8346A5A0-726C-4C30-9906-A70B3179F8FB}"/>
    <cellStyle name="60% - Accent6 10 7" xfId="18887" xr:uid="{D5BA2412-F134-498B-945D-DBB100443839}"/>
    <cellStyle name="60% - Accent6 100" xfId="36147" xr:uid="{D893F6A2-E644-434E-BCE4-22886CB76736}"/>
    <cellStyle name="60% - Accent6 101" xfId="36167" xr:uid="{0BA1167A-C196-4570-877B-17C0C705B128}"/>
    <cellStyle name="60% - Accent6 102" xfId="36188" xr:uid="{1C152741-D725-41D8-82E6-8520F7372519}"/>
    <cellStyle name="60% - Accent6 103" xfId="36208" xr:uid="{50E423D8-97CE-4BFC-9994-DB8A77430C40}"/>
    <cellStyle name="60% - Accent6 104" xfId="36228" xr:uid="{FC0B2AB1-64E0-4932-9283-B074CEF33EE4}"/>
    <cellStyle name="60% - Accent6 105" xfId="36248" xr:uid="{AFE724F8-C77D-4DAD-A7CC-9B5E06C760D7}"/>
    <cellStyle name="60% - Accent6 106" xfId="36268" xr:uid="{44165891-4A92-43BF-8BF8-67D0CE3E4068}"/>
    <cellStyle name="60% - Accent6 107" xfId="36288" xr:uid="{83B422E2-232A-4768-8553-6911AF47BEEB}"/>
    <cellStyle name="60% - Accent6 108" xfId="36308" xr:uid="{B7883675-E9F8-4FF9-8A86-613142B7F9A4}"/>
    <cellStyle name="60% - Accent6 109" xfId="36328" xr:uid="{6E983232-2143-4E94-BE1A-EFB44B4073E3}"/>
    <cellStyle name="60% - Accent6 11" xfId="809" xr:uid="{EB086209-B72D-4F4D-9DED-991569DBB1AE}"/>
    <cellStyle name="60% - Accent6 11 2" xfId="1415" xr:uid="{E9491DA9-1F4C-4F34-A558-11C65B62834E}"/>
    <cellStyle name="60% - Accent6 11 2 2" xfId="2459" xr:uid="{6F497C75-7407-4815-B524-27A615F14B4D}"/>
    <cellStyle name="60% - Accent6 11 2 2 2" xfId="4539" xr:uid="{431199D4-7CC0-4C39-A972-540D650CF2A9}"/>
    <cellStyle name="60% - Accent6 11 2 2 2 2" xfId="8699" xr:uid="{49E1F031-39B1-4CF1-9C15-88315E77E45C}"/>
    <cellStyle name="60% - Accent6 11 2 2 2 2 2" xfId="17282" xr:uid="{7938AAB5-49C4-4656-80D9-452D77066DCF}"/>
    <cellStyle name="60% - Accent6 11 2 2 2 2 2 2" xfId="35107" xr:uid="{5E064384-1A24-472E-A1DC-12DD44FFABA0}"/>
    <cellStyle name="60% - Accent6 11 2 2 2 2 3" xfId="26607" xr:uid="{49F51618-D6AB-4F47-90D5-558048292008}"/>
    <cellStyle name="60% - Accent6 11 2 2 2 3" xfId="13122" xr:uid="{78659386-30E4-4A62-91D5-B925A2CFD4EF}"/>
    <cellStyle name="60% - Accent6 11 2 2 2 3 2" xfId="30947" xr:uid="{04183191-E9B3-4296-ADD1-EE3D037D2E2C}"/>
    <cellStyle name="60% - Accent6 11 2 2 2 4" xfId="22447" xr:uid="{5974952D-FBCA-4548-82FC-09E38BD8AD38}"/>
    <cellStyle name="60% - Accent6 11 2 2 3" xfId="6619" xr:uid="{3887C851-53A3-4A03-8892-B752CF32CA98}"/>
    <cellStyle name="60% - Accent6 11 2 2 3 2" xfId="15202" xr:uid="{BD367F1B-2BA2-4047-B50D-5B06C38A25CA}"/>
    <cellStyle name="60% - Accent6 11 2 2 3 2 2" xfId="33027" xr:uid="{A8495D32-E0CA-4CF6-9DAF-DDA514EFAC4B}"/>
    <cellStyle name="60% - Accent6 11 2 2 3 3" xfId="24527" xr:uid="{7AE4043E-B8D9-4D00-826E-115207237274}"/>
    <cellStyle name="60% - Accent6 11 2 2 4" xfId="11042" xr:uid="{13E281E0-156D-48C1-953E-7B8263146D26}"/>
    <cellStyle name="60% - Accent6 11 2 2 4 2" xfId="28867" xr:uid="{854755FA-F41D-416D-A96D-A7440E480408}"/>
    <cellStyle name="60% - Accent6 11 2 2 5" xfId="20367" xr:uid="{154E7AF0-8C30-4159-9985-6A7665FB4552}"/>
    <cellStyle name="60% - Accent6 11 2 3" xfId="3559" xr:uid="{85FB6327-2D32-4A19-B05F-571D5E9E4064}"/>
    <cellStyle name="60% - Accent6 11 2 3 2" xfId="7719" xr:uid="{807DF263-2E06-4D1C-BA62-79E0CA6FF349}"/>
    <cellStyle name="60% - Accent6 11 2 3 2 2" xfId="16302" xr:uid="{E1CEC06D-9A12-45B7-BB68-89DC9EE27546}"/>
    <cellStyle name="60% - Accent6 11 2 3 2 2 2" xfId="34127" xr:uid="{287988A7-DD36-4731-A181-588722223FEC}"/>
    <cellStyle name="60% - Accent6 11 2 3 2 3" xfId="25627" xr:uid="{90FD979D-AF11-4483-8720-00B2B4FFC3A9}"/>
    <cellStyle name="60% - Accent6 11 2 3 3" xfId="12142" xr:uid="{3CFE1657-CA2F-45D3-8B4F-46C2A4DC8B83}"/>
    <cellStyle name="60% - Accent6 11 2 3 3 2" xfId="29967" xr:uid="{651A60E0-B12A-44F4-8F05-4210DD2B2E10}"/>
    <cellStyle name="60% - Accent6 11 2 3 4" xfId="21467" xr:uid="{1F58D459-EA9E-4D83-AA9E-9FFD7E7D1AE1}"/>
    <cellStyle name="60% - Accent6 11 2 4" xfId="5639" xr:uid="{A0670E17-4516-490E-A755-7B23A28B8F38}"/>
    <cellStyle name="60% - Accent6 11 2 4 2" xfId="14222" xr:uid="{AA373D42-600F-46F1-9D75-22122652FFD7}"/>
    <cellStyle name="60% - Accent6 11 2 4 2 2" xfId="32047" xr:uid="{B144B3AD-6861-41B9-8F1F-B57F18B32C1F}"/>
    <cellStyle name="60% - Accent6 11 2 4 3" xfId="23547" xr:uid="{7522C691-7342-4F07-B0AD-3CB6592DB000}"/>
    <cellStyle name="60% - Accent6 11 2 5" xfId="10062" xr:uid="{BF0E3A4F-C24A-4F8A-A4E6-F2023678F6DA}"/>
    <cellStyle name="60% - Accent6 11 2 5 2" xfId="27887" xr:uid="{39AA3D2F-2C19-4C28-BFEE-953D61670201}"/>
    <cellStyle name="60% - Accent6 11 2 6" xfId="19387" xr:uid="{A45DAD21-102E-475C-96C4-0DF29B4FC980}"/>
    <cellStyle name="60% - Accent6 11 3" xfId="1979" xr:uid="{7B02E002-7ADD-4FDE-B59E-77CC40503062}"/>
    <cellStyle name="60% - Accent6 11 3 2" xfId="4059" xr:uid="{00074F97-68C9-4BA3-8044-82FFA5E6ED1F}"/>
    <cellStyle name="60% - Accent6 11 3 2 2" xfId="8219" xr:uid="{485243C9-3C51-42D8-AAFD-C82158C79049}"/>
    <cellStyle name="60% - Accent6 11 3 2 2 2" xfId="16802" xr:uid="{31F26E9B-077E-43BE-8D70-7A89D320EFF4}"/>
    <cellStyle name="60% - Accent6 11 3 2 2 2 2" xfId="34627" xr:uid="{BF13B3A5-DFFD-4DC8-911D-FD2905241BE7}"/>
    <cellStyle name="60% - Accent6 11 3 2 2 3" xfId="26127" xr:uid="{3EE2BED5-5893-47C3-ADC0-8303BB9CCD1A}"/>
    <cellStyle name="60% - Accent6 11 3 2 3" xfId="12642" xr:uid="{7D5936BD-76A2-4E96-8DCC-B9C023C85035}"/>
    <cellStyle name="60% - Accent6 11 3 2 3 2" xfId="30467" xr:uid="{2757D494-B928-4FEB-B665-0D9C82011F02}"/>
    <cellStyle name="60% - Accent6 11 3 2 4" xfId="21967" xr:uid="{42840EF2-A090-4D5C-AFB9-565B92BFB41A}"/>
    <cellStyle name="60% - Accent6 11 3 3" xfId="6139" xr:uid="{61353DDC-56C6-4F03-9711-E213405A7C91}"/>
    <cellStyle name="60% - Accent6 11 3 3 2" xfId="14722" xr:uid="{C57E69C4-7583-4956-93B8-4B323608E53B}"/>
    <cellStyle name="60% - Accent6 11 3 3 2 2" xfId="32547" xr:uid="{9CA3664B-FBD4-41BD-A9DB-E773E4E3710C}"/>
    <cellStyle name="60% - Accent6 11 3 3 3" xfId="24047" xr:uid="{5E891515-C3E8-4766-9D8A-45FFBC3E89A5}"/>
    <cellStyle name="60% - Accent6 11 3 4" xfId="10562" xr:uid="{F7452332-6A65-44C6-8EC6-2332A149FEBC}"/>
    <cellStyle name="60% - Accent6 11 3 4 2" xfId="28387" xr:uid="{5C7B684C-BB90-4680-81AF-CB8E3DEB014D}"/>
    <cellStyle name="60% - Accent6 11 3 5" xfId="19887" xr:uid="{FCBCF061-49E9-46D5-95CB-0D730E47706A}"/>
    <cellStyle name="60% - Accent6 11 4" xfId="3079" xr:uid="{4CAEE3A2-9674-4377-8CE7-7D18F77CBBC5}"/>
    <cellStyle name="60% - Accent6 11 4 2" xfId="7239" xr:uid="{FD2C0A07-B620-46A9-8C3B-792B699C64C7}"/>
    <cellStyle name="60% - Accent6 11 4 2 2" xfId="15822" xr:uid="{C88161B8-CD2A-4B0D-AE0F-5C238ED5017C}"/>
    <cellStyle name="60% - Accent6 11 4 2 2 2" xfId="33647" xr:uid="{D2A060C5-C256-4ADB-920B-BC78B955376C}"/>
    <cellStyle name="60% - Accent6 11 4 2 3" xfId="25147" xr:uid="{4ECD723F-C4E8-4D06-AB55-757B69A6D902}"/>
    <cellStyle name="60% - Accent6 11 4 3" xfId="11662" xr:uid="{22CFC515-5314-4419-8008-C054F104CF31}"/>
    <cellStyle name="60% - Accent6 11 4 3 2" xfId="29487" xr:uid="{3B61057D-4946-4AC8-9DA1-D2F4630FE5CD}"/>
    <cellStyle name="60% - Accent6 11 4 4" xfId="20987" xr:uid="{8C458F3F-81BD-447F-8D36-C6FC014182CD}"/>
    <cellStyle name="60% - Accent6 11 5" xfId="5159" xr:uid="{B5C1437C-1529-4073-8B94-6809D2AC7D19}"/>
    <cellStyle name="60% - Accent6 11 5 2" xfId="13742" xr:uid="{0D382BAF-15A9-4FD1-BDD3-479F38BE7981}"/>
    <cellStyle name="60% - Accent6 11 5 2 2" xfId="31567" xr:uid="{444E1915-00A5-4A81-8665-128901D742D7}"/>
    <cellStyle name="60% - Accent6 11 5 3" xfId="23067" xr:uid="{42F53DCC-271B-4B5C-8D02-3414E7BEF525}"/>
    <cellStyle name="60% - Accent6 11 6" xfId="9582" xr:uid="{CB066904-F7A7-4C66-99CB-D313EC825175}"/>
    <cellStyle name="60% - Accent6 11 6 2" xfId="27407" xr:uid="{70893BDE-B1F1-4055-A07E-9475B32747E1}"/>
    <cellStyle name="60% - Accent6 11 7" xfId="18907" xr:uid="{9A20B790-7EB6-4D7B-851F-883573ECAA2D}"/>
    <cellStyle name="60% - Accent6 110" xfId="36348" xr:uid="{EDF3F6EE-774D-4D65-94DE-94139268A47E}"/>
    <cellStyle name="60% - Accent6 111" xfId="36368" xr:uid="{CFDBE8C1-4478-45AF-B4C6-2D00F8B0A48E}"/>
    <cellStyle name="60% - Accent6 112" xfId="36388" xr:uid="{84974899-807F-4DBA-A586-B7613A998B6D}"/>
    <cellStyle name="60% - Accent6 113" xfId="36408" xr:uid="{AD354B61-B1B1-4397-8E74-A6661DB66CDC}"/>
    <cellStyle name="60% - Accent6 114" xfId="36428" xr:uid="{3AE33C4C-0CE2-4068-AB0B-371F3E9C27A9}"/>
    <cellStyle name="60% - Accent6 115" xfId="36448" xr:uid="{67199D40-45C7-49B6-9AEE-712EDE6BAE82}"/>
    <cellStyle name="60% - Accent6 116" xfId="36468" xr:uid="{ACC111AB-8F4B-43E1-AF0D-6242348B0923}"/>
    <cellStyle name="60% - Accent6 117" xfId="36488" xr:uid="{BB0FF8F4-9663-43D1-9CD4-389518C26E23}"/>
    <cellStyle name="60% - Accent6 118" xfId="36508" xr:uid="{F53922BF-E460-4BFF-A40A-9C6C3336B24C}"/>
    <cellStyle name="60% - Accent6 119" xfId="36528" xr:uid="{07A1EF07-A02B-4C71-8436-73D4EEFD9A9F}"/>
    <cellStyle name="60% - Accent6 12" xfId="838" xr:uid="{3FB59405-723C-4991-9AF6-32A0A1E1EE1F}"/>
    <cellStyle name="60% - Accent6 12 2" xfId="1444" xr:uid="{81107C32-8743-4306-A29F-C031C957059A}"/>
    <cellStyle name="60% - Accent6 12 2 2" xfId="2479" xr:uid="{93D1016B-5B6B-4879-A0DF-77B4636612A3}"/>
    <cellStyle name="60% - Accent6 12 2 2 2" xfId="4559" xr:uid="{42961705-A1BE-4A2B-B8F5-780BF796424C}"/>
    <cellStyle name="60% - Accent6 12 2 2 2 2" xfId="8719" xr:uid="{CA3FC6D3-F34D-457B-9DDC-33FCDEEA1CA2}"/>
    <cellStyle name="60% - Accent6 12 2 2 2 2 2" xfId="17302" xr:uid="{9129AD63-EF34-4698-B16F-12B667F30BEF}"/>
    <cellStyle name="60% - Accent6 12 2 2 2 2 2 2" xfId="35127" xr:uid="{642D2635-0656-4A44-B63C-4966CA3C45C0}"/>
    <cellStyle name="60% - Accent6 12 2 2 2 2 3" xfId="26627" xr:uid="{D7BAC719-754A-4815-992B-F0660A97AA17}"/>
    <cellStyle name="60% - Accent6 12 2 2 2 3" xfId="13142" xr:uid="{2E1AA045-5881-4933-AE8B-820779F01DE4}"/>
    <cellStyle name="60% - Accent6 12 2 2 2 3 2" xfId="30967" xr:uid="{5A02AD0A-0EEA-448E-AC96-E61AC676E939}"/>
    <cellStyle name="60% - Accent6 12 2 2 2 4" xfId="22467" xr:uid="{59A00AE5-B131-489F-B35E-5E8168C6EEEC}"/>
    <cellStyle name="60% - Accent6 12 2 2 3" xfId="6639" xr:uid="{B52F3A0A-5FE3-41FD-8B73-4ECC356BCE20}"/>
    <cellStyle name="60% - Accent6 12 2 2 3 2" xfId="15222" xr:uid="{16B5D573-4F6B-4CEB-B201-023E7F947718}"/>
    <cellStyle name="60% - Accent6 12 2 2 3 2 2" xfId="33047" xr:uid="{A8AAB424-A29F-4181-8984-578869B566B4}"/>
    <cellStyle name="60% - Accent6 12 2 2 3 3" xfId="24547" xr:uid="{892E534D-B53B-4B8C-98D6-F05AC3D103E8}"/>
    <cellStyle name="60% - Accent6 12 2 2 4" xfId="11062" xr:uid="{FA405815-1C5A-4646-B739-85EC28A8AC35}"/>
    <cellStyle name="60% - Accent6 12 2 2 4 2" xfId="28887" xr:uid="{31E1467B-81E8-4161-BC0C-18AB34BC1704}"/>
    <cellStyle name="60% - Accent6 12 2 2 5" xfId="20387" xr:uid="{8C40BDBA-BCC3-4774-97F7-DFE1A95AEDC6}"/>
    <cellStyle name="60% - Accent6 12 2 3" xfId="3579" xr:uid="{D521CA44-FFD0-490F-8575-C27931B5EA83}"/>
    <cellStyle name="60% - Accent6 12 2 3 2" xfId="7739" xr:uid="{98CA2B82-CA50-4EBB-BF1E-4620D916071A}"/>
    <cellStyle name="60% - Accent6 12 2 3 2 2" xfId="16322" xr:uid="{EA68A6B8-5960-4E18-B654-0D52E5F72DBC}"/>
    <cellStyle name="60% - Accent6 12 2 3 2 2 2" xfId="34147" xr:uid="{DC10C670-D980-4C31-8598-C745637449F3}"/>
    <cellStyle name="60% - Accent6 12 2 3 2 3" xfId="25647" xr:uid="{53B1665E-BC50-4E84-86AE-C4FF2EBAB8A0}"/>
    <cellStyle name="60% - Accent6 12 2 3 3" xfId="12162" xr:uid="{A3C2B287-D9EC-4316-BDED-4DBC3E5D46E8}"/>
    <cellStyle name="60% - Accent6 12 2 3 3 2" xfId="29987" xr:uid="{E5E03E42-F273-466A-A7C8-2038B62FCC5D}"/>
    <cellStyle name="60% - Accent6 12 2 3 4" xfId="21487" xr:uid="{AEB4ADC8-2C39-40CC-A80C-7F15D1728A3B}"/>
    <cellStyle name="60% - Accent6 12 2 4" xfId="5659" xr:uid="{677377FB-28F7-44BE-970B-EE65E78CC56F}"/>
    <cellStyle name="60% - Accent6 12 2 4 2" xfId="14242" xr:uid="{D22A2D10-D8C9-4287-B582-EA160F0C2846}"/>
    <cellStyle name="60% - Accent6 12 2 4 2 2" xfId="32067" xr:uid="{5F6A4B64-CD84-4C91-BCE5-F2C217F1B5BF}"/>
    <cellStyle name="60% - Accent6 12 2 4 3" xfId="23567" xr:uid="{7E5D1B75-C5DE-4B6A-8B8C-BF28D938996C}"/>
    <cellStyle name="60% - Accent6 12 2 5" xfId="10082" xr:uid="{F997D317-F143-4760-8A2C-ED2889AF1032}"/>
    <cellStyle name="60% - Accent6 12 2 5 2" xfId="27907" xr:uid="{275F28E8-25EF-4B41-83AB-1C6B6876DC63}"/>
    <cellStyle name="60% - Accent6 12 2 6" xfId="19407" xr:uid="{E3DE0023-A318-4B55-A414-1C97E9BBEE8C}"/>
    <cellStyle name="60% - Accent6 12 3" xfId="1999" xr:uid="{6C6B55B2-779B-4EB5-B24E-A8CBED782997}"/>
    <cellStyle name="60% - Accent6 12 3 2" xfId="4079" xr:uid="{F57EF1F2-5DE0-4BDE-A280-4143DEABB0CA}"/>
    <cellStyle name="60% - Accent6 12 3 2 2" xfId="8239" xr:uid="{8B74A8FD-66FE-40B4-B449-B5AD4D4055E7}"/>
    <cellStyle name="60% - Accent6 12 3 2 2 2" xfId="16822" xr:uid="{0FCC8FAF-DDE2-4F1C-8F8C-70CAEA441A35}"/>
    <cellStyle name="60% - Accent6 12 3 2 2 2 2" xfId="34647" xr:uid="{AD99DBCA-BC8D-4E53-A29F-F7B9A897BA8D}"/>
    <cellStyle name="60% - Accent6 12 3 2 2 3" xfId="26147" xr:uid="{25381D3E-9BE9-48E1-BCD6-FF0AAF555B05}"/>
    <cellStyle name="60% - Accent6 12 3 2 3" xfId="12662" xr:uid="{B4A56D46-B608-492C-B137-EE59A29F8FF0}"/>
    <cellStyle name="60% - Accent6 12 3 2 3 2" xfId="30487" xr:uid="{0BA1A292-2AE1-4068-8D54-A1EAE0A58662}"/>
    <cellStyle name="60% - Accent6 12 3 2 4" xfId="21987" xr:uid="{5C984C0F-4119-4E13-A871-69669F5D7B98}"/>
    <cellStyle name="60% - Accent6 12 3 3" xfId="6159" xr:uid="{A876DF5D-36A6-4BA3-BF22-979A7A4ACB5B}"/>
    <cellStyle name="60% - Accent6 12 3 3 2" xfId="14742" xr:uid="{8B75E35C-5378-4221-A983-4255A34211F6}"/>
    <cellStyle name="60% - Accent6 12 3 3 2 2" xfId="32567" xr:uid="{DD37CD3C-52DE-40F1-8521-5A09B94C0D22}"/>
    <cellStyle name="60% - Accent6 12 3 3 3" xfId="24067" xr:uid="{FE439418-6A29-41DF-B294-9D17A7D4EFD4}"/>
    <cellStyle name="60% - Accent6 12 3 4" xfId="10582" xr:uid="{0470E2EB-BCF1-4D24-AA95-B05FB2F58B7E}"/>
    <cellStyle name="60% - Accent6 12 3 4 2" xfId="28407" xr:uid="{F693054D-A991-4889-A8CD-DA8759F471E5}"/>
    <cellStyle name="60% - Accent6 12 3 5" xfId="19907" xr:uid="{B12A2969-455B-40A4-8D75-4BC60650A5A4}"/>
    <cellStyle name="60% - Accent6 12 4" xfId="3099" xr:uid="{641C8B63-2467-45CA-B9AC-52504AA69642}"/>
    <cellStyle name="60% - Accent6 12 4 2" xfId="7259" xr:uid="{2FC03872-9F00-450F-9E51-916FD3953016}"/>
    <cellStyle name="60% - Accent6 12 4 2 2" xfId="15842" xr:uid="{34161985-980E-411B-86EC-0F43C92ED526}"/>
    <cellStyle name="60% - Accent6 12 4 2 2 2" xfId="33667" xr:uid="{B496DBD7-9042-4074-A39D-D0B29F963862}"/>
    <cellStyle name="60% - Accent6 12 4 2 3" xfId="25167" xr:uid="{37C49CED-3803-45CF-ACF8-73F8E4066DC8}"/>
    <cellStyle name="60% - Accent6 12 4 3" xfId="11682" xr:uid="{DFF88902-D234-41B2-9803-CC981FBCC84F}"/>
    <cellStyle name="60% - Accent6 12 4 3 2" xfId="29507" xr:uid="{614FB679-DAF2-4885-8A1C-1568D3A01F9A}"/>
    <cellStyle name="60% - Accent6 12 4 4" xfId="21007" xr:uid="{9C55A529-793E-4450-BD7C-0D75DB50699B}"/>
    <cellStyle name="60% - Accent6 12 5" xfId="5179" xr:uid="{4DCAC152-9444-4176-828D-2FED3CD95015}"/>
    <cellStyle name="60% - Accent6 12 5 2" xfId="13762" xr:uid="{46DFD085-852F-4F4D-A3B1-F7D13C4C47FD}"/>
    <cellStyle name="60% - Accent6 12 5 2 2" xfId="31587" xr:uid="{A569F1AF-198F-4A48-9BCE-D15BD2558469}"/>
    <cellStyle name="60% - Accent6 12 5 3" xfId="23087" xr:uid="{E39FD488-3D5F-4C95-97D8-BC6135FA2BC1}"/>
    <cellStyle name="60% - Accent6 12 6" xfId="9602" xr:uid="{B89DC3B0-497E-4976-942D-7B6554376879}"/>
    <cellStyle name="60% - Accent6 12 6 2" xfId="27427" xr:uid="{D9CD48C1-1792-4508-9491-83055ED02A66}"/>
    <cellStyle name="60% - Accent6 12 7" xfId="18927" xr:uid="{1FE6C0B0-D3D6-430E-AA1F-B44B7B0BB9E7}"/>
    <cellStyle name="60% - Accent6 120" xfId="36548" xr:uid="{F6F641BE-7BDC-4508-85D2-E0E5BEF0448D}"/>
    <cellStyle name="60% - Accent6 121" xfId="36568" xr:uid="{765E2939-AD0F-443E-BC5D-D613A6A11854}"/>
    <cellStyle name="60% - Accent6 122" xfId="36588" xr:uid="{FF31725C-9157-494E-B70E-B07C19F55B4A}"/>
    <cellStyle name="60% - Accent6 123" xfId="36608" xr:uid="{79CE727B-F915-4B28-A253-5C5000F31D3F}"/>
    <cellStyle name="60% - Accent6 124" xfId="36628" xr:uid="{67C7F967-4782-4F96-A6A4-5390EC5A41A9}"/>
    <cellStyle name="60% - Accent6 125" xfId="36648" xr:uid="{36C4EFDD-4323-4209-990B-1AC83C11CC6B}"/>
    <cellStyle name="60% - Accent6 126" xfId="36668" xr:uid="{60507AE5-84D6-467E-94D4-17A07C0FFE32}"/>
    <cellStyle name="60% - Accent6 127" xfId="36688" xr:uid="{A5453F93-BAA5-4696-BE8B-30A85434A872}"/>
    <cellStyle name="60% - Accent6 128" xfId="36708" xr:uid="{BFA609EE-51C9-4533-AB68-CD3BD000A52C}"/>
    <cellStyle name="60% - Accent6 129" xfId="36728" xr:uid="{4B687AF6-9B4C-46FC-80B9-EE9F63D78C49}"/>
    <cellStyle name="60% - Accent6 13" xfId="862" xr:uid="{52065B06-5139-4AAD-BC84-8E4CBC51EB6C}"/>
    <cellStyle name="60% - Accent6 13 2" xfId="1468" xr:uid="{FA3B4518-7092-4267-BEB0-F7835353D25C}"/>
    <cellStyle name="60% - Accent6 13 2 2" xfId="2499" xr:uid="{95B6E991-5DE8-42E3-8182-4C3BBF5DD522}"/>
    <cellStyle name="60% - Accent6 13 2 2 2" xfId="4579" xr:uid="{32AAA5DB-C212-4EE6-89AA-1DA415A8E3FF}"/>
    <cellStyle name="60% - Accent6 13 2 2 2 2" xfId="8739" xr:uid="{0FCFB350-8E0F-4017-996C-9B3EE2B2DA85}"/>
    <cellStyle name="60% - Accent6 13 2 2 2 2 2" xfId="17322" xr:uid="{98ED98F7-E6AB-4A57-9E59-75760997459E}"/>
    <cellStyle name="60% - Accent6 13 2 2 2 2 2 2" xfId="35147" xr:uid="{DDA24BEA-5FD0-46F9-8598-B42324BB092B}"/>
    <cellStyle name="60% - Accent6 13 2 2 2 2 3" xfId="26647" xr:uid="{D0F11E6F-CFB4-48B3-B8FD-FAF0000DE44A}"/>
    <cellStyle name="60% - Accent6 13 2 2 2 3" xfId="13162" xr:uid="{5FCABA38-A1B4-46CE-A8A6-8B3948FE5AFC}"/>
    <cellStyle name="60% - Accent6 13 2 2 2 3 2" xfId="30987" xr:uid="{A1922EB8-8EFD-4859-8B83-30541BA3D8D5}"/>
    <cellStyle name="60% - Accent6 13 2 2 2 4" xfId="22487" xr:uid="{10CAB9CE-742F-44D5-9E2C-980C678C9972}"/>
    <cellStyle name="60% - Accent6 13 2 2 3" xfId="6659" xr:uid="{F3EFDB0A-BA71-4BA1-AB7C-0DFB8B329EB9}"/>
    <cellStyle name="60% - Accent6 13 2 2 3 2" xfId="15242" xr:uid="{B08C03B7-07FF-47A2-9568-33AA657DB252}"/>
    <cellStyle name="60% - Accent6 13 2 2 3 2 2" xfId="33067" xr:uid="{1AF68600-4958-412C-9CCB-8FE51B9463FA}"/>
    <cellStyle name="60% - Accent6 13 2 2 3 3" xfId="24567" xr:uid="{4B6D87AD-E20E-4BCA-9A88-99AD19101A0B}"/>
    <cellStyle name="60% - Accent6 13 2 2 4" xfId="11082" xr:uid="{01868969-BB34-47DC-BDDB-CDA918A2109A}"/>
    <cellStyle name="60% - Accent6 13 2 2 4 2" xfId="28907" xr:uid="{21DCEC0D-6ADA-47BF-8C43-91745AACFF9C}"/>
    <cellStyle name="60% - Accent6 13 2 2 5" xfId="20407" xr:uid="{F97030FC-156B-4D73-8FD8-4432382D4FE8}"/>
    <cellStyle name="60% - Accent6 13 2 3" xfId="3599" xr:uid="{09C00A4B-8A84-4AD8-A88E-F24442960CDD}"/>
    <cellStyle name="60% - Accent6 13 2 3 2" xfId="7759" xr:uid="{D32A3F83-C591-4FDA-ACA0-73A01A108B98}"/>
    <cellStyle name="60% - Accent6 13 2 3 2 2" xfId="16342" xr:uid="{B67545B1-D7BE-442D-9623-5120FA3C00F5}"/>
    <cellStyle name="60% - Accent6 13 2 3 2 2 2" xfId="34167" xr:uid="{12095CE3-47EB-47BC-8C53-67919095B02E}"/>
    <cellStyle name="60% - Accent6 13 2 3 2 3" xfId="25667" xr:uid="{F545CEA9-24C7-4546-8590-8B3179BFC99E}"/>
    <cellStyle name="60% - Accent6 13 2 3 3" xfId="12182" xr:uid="{8ED11B4D-F311-4FA0-A252-E9BAD6056A5E}"/>
    <cellStyle name="60% - Accent6 13 2 3 3 2" xfId="30007" xr:uid="{E6BB12D3-24B9-47E8-A980-6856708F9210}"/>
    <cellStyle name="60% - Accent6 13 2 3 4" xfId="21507" xr:uid="{447685D1-4B4E-445F-8951-B5A750741A56}"/>
    <cellStyle name="60% - Accent6 13 2 4" xfId="5679" xr:uid="{146260B0-CB02-4E19-B822-934C09EE4985}"/>
    <cellStyle name="60% - Accent6 13 2 4 2" xfId="14262" xr:uid="{0DB6155C-AB4E-4E7D-B73F-CD7EF2CC0507}"/>
    <cellStyle name="60% - Accent6 13 2 4 2 2" xfId="32087" xr:uid="{9A45CB17-1642-404E-8D94-E03A53CD5022}"/>
    <cellStyle name="60% - Accent6 13 2 4 3" xfId="23587" xr:uid="{5356A394-3DB5-4342-BDDD-41B97A52B7C1}"/>
    <cellStyle name="60% - Accent6 13 2 5" xfId="10102" xr:uid="{828B8E68-0792-4EF8-80FB-5D73A9D00E2F}"/>
    <cellStyle name="60% - Accent6 13 2 5 2" xfId="27927" xr:uid="{7C881BF8-139C-4E44-9A37-7CE14B7884B2}"/>
    <cellStyle name="60% - Accent6 13 2 6" xfId="19427" xr:uid="{4221D010-BC6B-4048-9ADF-0377E5130C2C}"/>
    <cellStyle name="60% - Accent6 13 3" xfId="2019" xr:uid="{7847A1D5-2BA7-4B5A-82C3-2B4138A45C26}"/>
    <cellStyle name="60% - Accent6 13 3 2" xfId="4099" xr:uid="{BCFB79DF-68EE-4EB8-B969-AF044CC0397B}"/>
    <cellStyle name="60% - Accent6 13 3 2 2" xfId="8259" xr:uid="{2053B34A-300D-4046-B653-464B82BE5EDD}"/>
    <cellStyle name="60% - Accent6 13 3 2 2 2" xfId="16842" xr:uid="{816C019A-20E1-4192-83BB-396E6181D0CF}"/>
    <cellStyle name="60% - Accent6 13 3 2 2 2 2" xfId="34667" xr:uid="{986AFCA3-E26E-4519-BF75-1CE49D0A9AF1}"/>
    <cellStyle name="60% - Accent6 13 3 2 2 3" xfId="26167" xr:uid="{98C8DA34-C4F0-4D6D-8CAC-D8AF9D4702A1}"/>
    <cellStyle name="60% - Accent6 13 3 2 3" xfId="12682" xr:uid="{CB7C484E-C4FB-49FE-B6AD-FA66DD924271}"/>
    <cellStyle name="60% - Accent6 13 3 2 3 2" xfId="30507" xr:uid="{F2CF32DD-A606-4B65-9161-183F1FD29779}"/>
    <cellStyle name="60% - Accent6 13 3 2 4" xfId="22007" xr:uid="{F5DCFCF5-1F33-41FB-A4DA-A7E338EAEA98}"/>
    <cellStyle name="60% - Accent6 13 3 3" xfId="6179" xr:uid="{3DF6A665-BC33-4852-8539-0239C79CBF04}"/>
    <cellStyle name="60% - Accent6 13 3 3 2" xfId="14762" xr:uid="{23AB1190-B311-484D-A947-2C34C41775C8}"/>
    <cellStyle name="60% - Accent6 13 3 3 2 2" xfId="32587" xr:uid="{39B1349A-55D5-45F2-AC6B-48F4BF786C5D}"/>
    <cellStyle name="60% - Accent6 13 3 3 3" xfId="24087" xr:uid="{FF781073-0229-48C5-A717-C50ECC87D6FA}"/>
    <cellStyle name="60% - Accent6 13 3 4" xfId="10602" xr:uid="{A9842771-7413-4B47-BB37-F73F638449E4}"/>
    <cellStyle name="60% - Accent6 13 3 4 2" xfId="28427" xr:uid="{71A17274-C2AB-4421-A780-DD8D40850B4A}"/>
    <cellStyle name="60% - Accent6 13 3 5" xfId="19927" xr:uid="{61E17B37-0777-4EAE-BDDD-F9FFF81B20CB}"/>
    <cellStyle name="60% - Accent6 13 4" xfId="3119" xr:uid="{1BEB69DC-82E3-4C18-A26A-F424C543D5A1}"/>
    <cellStyle name="60% - Accent6 13 4 2" xfId="7279" xr:uid="{F2F2B77D-D060-44C3-B5EE-D9B9A36DE26B}"/>
    <cellStyle name="60% - Accent6 13 4 2 2" xfId="15862" xr:uid="{03356F5C-53BF-4037-BB1E-515EA5BBCAC3}"/>
    <cellStyle name="60% - Accent6 13 4 2 2 2" xfId="33687" xr:uid="{CAFE7017-A6DA-4B57-A355-FF8048BA5C6A}"/>
    <cellStyle name="60% - Accent6 13 4 2 3" xfId="25187" xr:uid="{641DE2E7-C0E1-4D9A-8835-2736F670D28F}"/>
    <cellStyle name="60% - Accent6 13 4 3" xfId="11702" xr:uid="{E0D3A470-F3E3-41FA-9DDD-BF2D03DFF804}"/>
    <cellStyle name="60% - Accent6 13 4 3 2" xfId="29527" xr:uid="{83D22A63-DBE4-4F71-BA30-97E70025A451}"/>
    <cellStyle name="60% - Accent6 13 4 4" xfId="21027" xr:uid="{39FF0239-64A3-4147-A528-0C8A7398DE99}"/>
    <cellStyle name="60% - Accent6 13 5" xfId="5199" xr:uid="{9DE5F2FD-942C-4D19-8354-0D57094F4B14}"/>
    <cellStyle name="60% - Accent6 13 5 2" xfId="13782" xr:uid="{D9C9FF03-D94F-4210-8A6D-E66DDA23E596}"/>
    <cellStyle name="60% - Accent6 13 5 2 2" xfId="31607" xr:uid="{F2416C0A-A086-45A6-A850-AF079DC46206}"/>
    <cellStyle name="60% - Accent6 13 5 3" xfId="23107" xr:uid="{B8BA3FFC-D856-4842-816D-1532ADA38220}"/>
    <cellStyle name="60% - Accent6 13 6" xfId="9622" xr:uid="{EFADD19F-8E09-4739-A6BB-A6CA17B50CF1}"/>
    <cellStyle name="60% - Accent6 13 6 2" xfId="27447" xr:uid="{D0B1743A-D2AF-43DF-9EFB-C882D572B29A}"/>
    <cellStyle name="60% - Accent6 13 7" xfId="18947" xr:uid="{AAFB20F8-8CF8-42FB-88D9-59CEEE37802C}"/>
    <cellStyle name="60% - Accent6 130" xfId="36748" xr:uid="{C31EAB89-F16D-4715-ABCA-BE46AA892A86}"/>
    <cellStyle name="60% - Accent6 131" xfId="36768" xr:uid="{C7BA0DA0-71C2-4FA4-8278-0394A6FB2A3D}"/>
    <cellStyle name="60% - Accent6 132" xfId="36788" xr:uid="{7EDAD21F-D118-4089-B89B-518365B9F4D6}"/>
    <cellStyle name="60% - Accent6 133" xfId="36808" xr:uid="{C5898744-4273-4B77-B653-30AA063ED28D}"/>
    <cellStyle name="60% - Accent6 134" xfId="36828" xr:uid="{97CDBCFC-05A9-4441-8898-2BFC71B6554B}"/>
    <cellStyle name="60% - Accent6 135" xfId="36848" xr:uid="{C0EE962F-83B6-441D-BC1F-C2CC61005642}"/>
    <cellStyle name="60% - Accent6 136" xfId="36868" xr:uid="{8C340F18-F39B-4826-9A7F-02F4EDF2C49C}"/>
    <cellStyle name="60% - Accent6 137" xfId="36888" xr:uid="{DFFAF51D-A30A-4CC9-9FDD-412352D58941}"/>
    <cellStyle name="60% - Accent6 138" xfId="36908" xr:uid="{E1C3225F-7895-44FC-A8D1-217BD572D779}"/>
    <cellStyle name="60% - Accent6 139" xfId="36928" xr:uid="{23BDD32C-D60C-4E48-9553-8F2C4543E15C}"/>
    <cellStyle name="60% - Accent6 14" xfId="921" xr:uid="{F0C37CF1-7F8D-47E4-8070-C4A6AC887F8D}"/>
    <cellStyle name="60% - Accent6 14 2" xfId="1527" xr:uid="{60BE4F95-B273-4B27-AC3C-EFFD757B127F}"/>
    <cellStyle name="60% - Accent6 14 2 2" xfId="2519" xr:uid="{64A0FE54-2FDB-42E3-A01B-C823402F8A70}"/>
    <cellStyle name="60% - Accent6 14 2 2 2" xfId="4599" xr:uid="{167EE0F6-7289-4094-834A-331AA0480B51}"/>
    <cellStyle name="60% - Accent6 14 2 2 2 2" xfId="8759" xr:uid="{D19E1095-CFCF-436D-A85E-AF93FEFD4BDC}"/>
    <cellStyle name="60% - Accent6 14 2 2 2 2 2" xfId="17342" xr:uid="{FE03A4B7-94BF-47E0-B5E9-BB35403CB3CF}"/>
    <cellStyle name="60% - Accent6 14 2 2 2 2 2 2" xfId="35167" xr:uid="{3BD638C7-3AE5-40B8-B46E-C6EA0092B57B}"/>
    <cellStyle name="60% - Accent6 14 2 2 2 2 3" xfId="26667" xr:uid="{14ADE250-D102-48DE-96E9-37DE46DF56F1}"/>
    <cellStyle name="60% - Accent6 14 2 2 2 3" xfId="13182" xr:uid="{532D85B2-ECAA-405D-84AC-ECE19A91FBA8}"/>
    <cellStyle name="60% - Accent6 14 2 2 2 3 2" xfId="31007" xr:uid="{2108CC48-1C91-4640-95C6-671459049E6E}"/>
    <cellStyle name="60% - Accent6 14 2 2 2 4" xfId="22507" xr:uid="{D229FDDD-685B-46D7-948B-2506F1850675}"/>
    <cellStyle name="60% - Accent6 14 2 2 3" xfId="6679" xr:uid="{A8FE9463-1EE1-47AE-BB4F-FF13F81CD08C}"/>
    <cellStyle name="60% - Accent6 14 2 2 3 2" xfId="15262" xr:uid="{14E3CF03-C2F1-4A8C-979F-10387096F529}"/>
    <cellStyle name="60% - Accent6 14 2 2 3 2 2" xfId="33087" xr:uid="{A598D8A4-FE4D-4315-9874-820DBE8977BF}"/>
    <cellStyle name="60% - Accent6 14 2 2 3 3" xfId="24587" xr:uid="{4128ADDE-9563-48A9-837D-1597B6BFC197}"/>
    <cellStyle name="60% - Accent6 14 2 2 4" xfId="11102" xr:uid="{7BAADFBD-E185-4BDD-8081-91D03DE764AF}"/>
    <cellStyle name="60% - Accent6 14 2 2 4 2" xfId="28927" xr:uid="{B33C49D4-D62D-4801-BEFB-4230C062DB6F}"/>
    <cellStyle name="60% - Accent6 14 2 2 5" xfId="20427" xr:uid="{153B4AD7-321F-4DB3-969D-8A56D2C49386}"/>
    <cellStyle name="60% - Accent6 14 2 3" xfId="3619" xr:uid="{4FDC9EA3-6C95-4869-9047-F5160A118BF5}"/>
    <cellStyle name="60% - Accent6 14 2 3 2" xfId="7779" xr:uid="{3124666B-D9D6-478A-9CBD-28EBD77F9084}"/>
    <cellStyle name="60% - Accent6 14 2 3 2 2" xfId="16362" xr:uid="{AB6AC978-33C3-4041-B371-01A409FE36FD}"/>
    <cellStyle name="60% - Accent6 14 2 3 2 2 2" xfId="34187" xr:uid="{497E15E9-34FA-4C51-809E-BC0ED641F687}"/>
    <cellStyle name="60% - Accent6 14 2 3 2 3" xfId="25687" xr:uid="{E0F4A87E-3BA5-4DEE-AE3D-7194FB54C4A8}"/>
    <cellStyle name="60% - Accent6 14 2 3 3" xfId="12202" xr:uid="{CD3E7DAF-B811-40F4-A415-3CFF846C598A}"/>
    <cellStyle name="60% - Accent6 14 2 3 3 2" xfId="30027" xr:uid="{A8EB5497-291B-4F88-A3EF-72EBE1B249D2}"/>
    <cellStyle name="60% - Accent6 14 2 3 4" xfId="21527" xr:uid="{99D0E454-F5FB-4FA8-AA07-54E5FEBAE01D}"/>
    <cellStyle name="60% - Accent6 14 2 4" xfId="5699" xr:uid="{C5A28FD4-429A-40AA-AEA4-F51AD5A0E068}"/>
    <cellStyle name="60% - Accent6 14 2 4 2" xfId="14282" xr:uid="{B3D0073C-2978-4DDE-B591-5B0F8188195B}"/>
    <cellStyle name="60% - Accent6 14 2 4 2 2" xfId="32107" xr:uid="{AF3E8687-9877-4F73-93BC-D1EA2A1D23DE}"/>
    <cellStyle name="60% - Accent6 14 2 4 3" xfId="23607" xr:uid="{E7D3137C-D6E7-40D4-8B75-A22F7760EE41}"/>
    <cellStyle name="60% - Accent6 14 2 5" xfId="10122" xr:uid="{BF6CFF3B-FC8B-4F0B-89BD-996A08DDEADE}"/>
    <cellStyle name="60% - Accent6 14 2 5 2" xfId="27947" xr:uid="{43290692-6ADB-4D5E-BDF4-59DFCEA8AD7F}"/>
    <cellStyle name="60% - Accent6 14 2 6" xfId="19447" xr:uid="{4C450814-BC1C-4A3C-92A6-5A0F7387921E}"/>
    <cellStyle name="60% - Accent6 14 3" xfId="2039" xr:uid="{85352E82-86F6-4994-81D5-F5229D59F5CC}"/>
    <cellStyle name="60% - Accent6 14 3 2" xfId="4119" xr:uid="{ACA35064-B36C-4A8E-B11D-22554CA655C9}"/>
    <cellStyle name="60% - Accent6 14 3 2 2" xfId="8279" xr:uid="{692D60CC-2494-40B9-A2D1-2F1E4E222124}"/>
    <cellStyle name="60% - Accent6 14 3 2 2 2" xfId="16862" xr:uid="{A22AB83D-0CB9-4720-B67C-974CE4EFF6BE}"/>
    <cellStyle name="60% - Accent6 14 3 2 2 2 2" xfId="34687" xr:uid="{848085A3-CE18-4328-A4EC-7B3F7C34550E}"/>
    <cellStyle name="60% - Accent6 14 3 2 2 3" xfId="26187" xr:uid="{9CAF3164-510A-470E-871E-EF372ED9480F}"/>
    <cellStyle name="60% - Accent6 14 3 2 3" xfId="12702" xr:uid="{CE993D11-F7BA-49E9-AC27-AA256ECE82C2}"/>
    <cellStyle name="60% - Accent6 14 3 2 3 2" xfId="30527" xr:uid="{CB3622C7-9290-4215-AB89-988B6A13A560}"/>
    <cellStyle name="60% - Accent6 14 3 2 4" xfId="22027" xr:uid="{289241CF-66DF-4002-8018-D7B45B446560}"/>
    <cellStyle name="60% - Accent6 14 3 3" xfId="6199" xr:uid="{2669B5B9-F6A3-4058-AC15-19C052ED127B}"/>
    <cellStyle name="60% - Accent6 14 3 3 2" xfId="14782" xr:uid="{9DE4C735-C4AD-4C39-A73D-B5F304B426C6}"/>
    <cellStyle name="60% - Accent6 14 3 3 2 2" xfId="32607" xr:uid="{9D354A20-33F9-430B-B6BA-636B5FFBBB27}"/>
    <cellStyle name="60% - Accent6 14 3 3 3" xfId="24107" xr:uid="{CAB7372C-B739-49A7-A580-9DE6BE37A0BB}"/>
    <cellStyle name="60% - Accent6 14 3 4" xfId="10622" xr:uid="{9E3D95CB-1079-41FD-88E6-F1DA160026FB}"/>
    <cellStyle name="60% - Accent6 14 3 4 2" xfId="28447" xr:uid="{9C79868C-AC83-48AE-9E27-5FE098B0186E}"/>
    <cellStyle name="60% - Accent6 14 3 5" xfId="19947" xr:uid="{3647FFEE-810C-44D0-A426-70E60D568F83}"/>
    <cellStyle name="60% - Accent6 14 4" xfId="3139" xr:uid="{BE05A147-2202-43FB-A9D0-340C2DC121EF}"/>
    <cellStyle name="60% - Accent6 14 4 2" xfId="7299" xr:uid="{26C78A2C-6D5E-4F06-BDFE-BB6AD583C09A}"/>
    <cellStyle name="60% - Accent6 14 4 2 2" xfId="15882" xr:uid="{1911EABB-8D0D-412F-B7E6-4D59011ECB72}"/>
    <cellStyle name="60% - Accent6 14 4 2 2 2" xfId="33707" xr:uid="{1472F8D9-3497-42F7-9171-68B84BF63497}"/>
    <cellStyle name="60% - Accent6 14 4 2 3" xfId="25207" xr:uid="{AD7278D3-BD3C-4B66-AB95-50138A13E08E}"/>
    <cellStyle name="60% - Accent6 14 4 3" xfId="11722" xr:uid="{C548058F-B5FB-407E-8D04-4CC73B96117E}"/>
    <cellStyle name="60% - Accent6 14 4 3 2" xfId="29547" xr:uid="{1BAF843E-2552-4277-9F61-906AB8C4BDCD}"/>
    <cellStyle name="60% - Accent6 14 4 4" xfId="21047" xr:uid="{7780A08E-C696-4F07-977E-8E05765FA54D}"/>
    <cellStyle name="60% - Accent6 14 5" xfId="5219" xr:uid="{664A0A79-78A9-40B9-BA02-536484E2DF38}"/>
    <cellStyle name="60% - Accent6 14 5 2" xfId="13802" xr:uid="{BD4E28E5-836D-44F2-949E-BF697AE91F33}"/>
    <cellStyle name="60% - Accent6 14 5 2 2" xfId="31627" xr:uid="{D0EF1851-651D-47C3-AF66-F18B12959D25}"/>
    <cellStyle name="60% - Accent6 14 5 3" xfId="23127" xr:uid="{43039140-5072-42CE-871E-CF301DFB6414}"/>
    <cellStyle name="60% - Accent6 14 6" xfId="9642" xr:uid="{74A9768C-59EC-4D52-8B9B-9C9A9851BA29}"/>
    <cellStyle name="60% - Accent6 14 6 2" xfId="27467" xr:uid="{3E6F05D6-BE08-479C-8E04-E9D4CE24C169}"/>
    <cellStyle name="60% - Accent6 14 7" xfId="18967" xr:uid="{4E87005C-6B67-429A-B4FA-12079F17F9B7}"/>
    <cellStyle name="60% - Accent6 140" xfId="36948" xr:uid="{0270414E-3956-43E6-92B4-4C725CE584E7}"/>
    <cellStyle name="60% - Accent6 141" xfId="36968" xr:uid="{902C59E9-5B4E-4EB3-AF92-C9B3AC3FEE51}"/>
    <cellStyle name="60% - Accent6 142" xfId="36988" xr:uid="{F49B399F-96DC-42DF-8B1C-A31D161DAB42}"/>
    <cellStyle name="60% - Accent6 143" xfId="37008" xr:uid="{C5763B72-E316-49F4-BFDB-1BE577DC8EF9}"/>
    <cellStyle name="60% - Accent6 144" xfId="37028" xr:uid="{80D669E4-4255-44E3-99F2-F1FD902D61B2}"/>
    <cellStyle name="60% - Accent6 145" xfId="37048" xr:uid="{BA05E72D-4019-46F7-9435-0A35C7F6D755}"/>
    <cellStyle name="60% - Accent6 146" xfId="37068" xr:uid="{794BB727-AC23-4968-A3F9-526EF0B72C12}"/>
    <cellStyle name="60% - Accent6 147" xfId="37088" xr:uid="{AE65B43B-493E-44EB-9660-0B53A58C22FC}"/>
    <cellStyle name="60% - Accent6 148" xfId="37108" xr:uid="{3B8BDC99-E607-4659-9734-E8FA2A89AA1E}"/>
    <cellStyle name="60% - Accent6 149" xfId="37128" xr:uid="{53DB2011-8450-444C-92F6-136797DD468F}"/>
    <cellStyle name="60% - Accent6 15" xfId="945" xr:uid="{7ADD0C87-D458-4EEF-918C-297CC85EA190}"/>
    <cellStyle name="60% - Accent6 15 2" xfId="1551" xr:uid="{8EA5604F-047B-4740-9C86-900619580A5B}"/>
    <cellStyle name="60% - Accent6 15 2 2" xfId="2539" xr:uid="{36803AE8-277D-4464-96E5-201894B43C03}"/>
    <cellStyle name="60% - Accent6 15 2 2 2" xfId="4619" xr:uid="{0A9BCE5F-928C-4019-87DC-32BD91FE46AF}"/>
    <cellStyle name="60% - Accent6 15 2 2 2 2" xfId="8779" xr:uid="{51AB6E30-A074-43E1-938E-484AE9999D46}"/>
    <cellStyle name="60% - Accent6 15 2 2 2 2 2" xfId="17362" xr:uid="{4588B17D-4054-4AC1-88F4-50324C0CD407}"/>
    <cellStyle name="60% - Accent6 15 2 2 2 2 2 2" xfId="35187" xr:uid="{BD74B79F-897D-43B5-8220-06AEB72C8CAC}"/>
    <cellStyle name="60% - Accent6 15 2 2 2 2 3" xfId="26687" xr:uid="{C1877F4A-2464-40CD-917B-BA9C740DC0C6}"/>
    <cellStyle name="60% - Accent6 15 2 2 2 3" xfId="13202" xr:uid="{133BB0F5-4BEF-40F5-9746-12A10F082E4F}"/>
    <cellStyle name="60% - Accent6 15 2 2 2 3 2" xfId="31027" xr:uid="{71AE01FD-9E49-424E-B42C-187B9F33DA2A}"/>
    <cellStyle name="60% - Accent6 15 2 2 2 4" xfId="22527" xr:uid="{66539667-BBD8-4A71-B22A-61B2DBBD5A48}"/>
    <cellStyle name="60% - Accent6 15 2 2 3" xfId="6699" xr:uid="{FAE119D0-7E6F-4B8B-A242-E0DE3AB3B641}"/>
    <cellStyle name="60% - Accent6 15 2 2 3 2" xfId="15282" xr:uid="{280A92B6-ED70-4B3C-B6BF-BAEB60E834F7}"/>
    <cellStyle name="60% - Accent6 15 2 2 3 2 2" xfId="33107" xr:uid="{9B4632D2-6350-4319-A6B3-3E4C705F82CC}"/>
    <cellStyle name="60% - Accent6 15 2 2 3 3" xfId="24607" xr:uid="{268B1736-4BE6-4A08-8A48-9C1EA888E9C8}"/>
    <cellStyle name="60% - Accent6 15 2 2 4" xfId="11122" xr:uid="{B50CBCED-3966-4B18-9A22-DFC5D29079E9}"/>
    <cellStyle name="60% - Accent6 15 2 2 4 2" xfId="28947" xr:uid="{31E2FB77-0F2C-4DFD-BDBF-98AABAB4AB52}"/>
    <cellStyle name="60% - Accent6 15 2 2 5" xfId="20447" xr:uid="{6617B746-FD09-47CB-B6F7-43C502C8E384}"/>
    <cellStyle name="60% - Accent6 15 2 3" xfId="3639" xr:uid="{87BB61C4-9069-44B1-AE92-106FAEA8C82E}"/>
    <cellStyle name="60% - Accent6 15 2 3 2" xfId="7799" xr:uid="{BF0B50F9-B5E9-4E28-A58B-3B15DCC0AA48}"/>
    <cellStyle name="60% - Accent6 15 2 3 2 2" xfId="16382" xr:uid="{FDF006C1-1C2F-4E1B-BCEE-B813B5F18F30}"/>
    <cellStyle name="60% - Accent6 15 2 3 2 2 2" xfId="34207" xr:uid="{416D950C-74C0-472D-AD51-9B10F2EA6B0D}"/>
    <cellStyle name="60% - Accent6 15 2 3 2 3" xfId="25707" xr:uid="{552346BE-9F8E-4EE8-AFF3-FDCE18FDFED9}"/>
    <cellStyle name="60% - Accent6 15 2 3 3" xfId="12222" xr:uid="{0E31D2E6-E6B5-4BFD-96F9-095E77CDBE5C}"/>
    <cellStyle name="60% - Accent6 15 2 3 3 2" xfId="30047" xr:uid="{8B5AC9DE-40C3-4A45-AF0A-208E1B8017E5}"/>
    <cellStyle name="60% - Accent6 15 2 3 4" xfId="21547" xr:uid="{5C2AE7F7-0AC1-4F2E-9E7A-29F812EC6A23}"/>
    <cellStyle name="60% - Accent6 15 2 4" xfId="5719" xr:uid="{8C6E6A89-C7F6-4C10-8219-650F901D5097}"/>
    <cellStyle name="60% - Accent6 15 2 4 2" xfId="14302" xr:uid="{7839DA76-BB2C-4635-9450-2DFCD5CF15B8}"/>
    <cellStyle name="60% - Accent6 15 2 4 2 2" xfId="32127" xr:uid="{9A0F4AF4-8B0F-48B6-8D45-EF5F8636D750}"/>
    <cellStyle name="60% - Accent6 15 2 4 3" xfId="23627" xr:uid="{69F2BFD5-D960-40D4-80DF-4E83EBF5849C}"/>
    <cellStyle name="60% - Accent6 15 2 5" xfId="10142" xr:uid="{635ECE34-3C9C-471B-81C2-AD568DEA8EF0}"/>
    <cellStyle name="60% - Accent6 15 2 5 2" xfId="27967" xr:uid="{3C3341F6-1284-4493-AA61-0D8B04DED0A3}"/>
    <cellStyle name="60% - Accent6 15 2 6" xfId="19467" xr:uid="{B0C38797-FB82-4A45-8CD7-8847EEA2C95D}"/>
    <cellStyle name="60% - Accent6 15 3" xfId="2059" xr:uid="{CE8CBD55-AD5E-49E3-A501-16DFD60FF271}"/>
    <cellStyle name="60% - Accent6 15 3 2" xfId="4139" xr:uid="{F08192F1-7A5B-4883-8D72-AAB35292B59C}"/>
    <cellStyle name="60% - Accent6 15 3 2 2" xfId="8299" xr:uid="{B4C4F036-6344-493B-9E3F-ECADA8EDAC06}"/>
    <cellStyle name="60% - Accent6 15 3 2 2 2" xfId="16882" xr:uid="{B6B079AB-95D2-422A-AB2B-6D3BDB1913DE}"/>
    <cellStyle name="60% - Accent6 15 3 2 2 2 2" xfId="34707" xr:uid="{F2DECADE-66D7-4C83-A8EC-492657FAD8BD}"/>
    <cellStyle name="60% - Accent6 15 3 2 2 3" xfId="26207" xr:uid="{3E74C17C-29CC-4102-AC37-C9F292CA0688}"/>
    <cellStyle name="60% - Accent6 15 3 2 3" xfId="12722" xr:uid="{EE1812F1-2FBA-46D6-B2E4-2986EBD61BAC}"/>
    <cellStyle name="60% - Accent6 15 3 2 3 2" xfId="30547" xr:uid="{3236FE36-4578-46B2-934B-C5B8CDA69D00}"/>
    <cellStyle name="60% - Accent6 15 3 2 4" xfId="22047" xr:uid="{B22C3C1C-EB39-4E1C-9941-A0A68914EBEB}"/>
    <cellStyle name="60% - Accent6 15 3 3" xfId="6219" xr:uid="{34FC2B0C-A4EA-44F7-916C-9EFAA8E5A7D4}"/>
    <cellStyle name="60% - Accent6 15 3 3 2" xfId="14802" xr:uid="{E0319F26-640B-4D6F-ADCF-6B47AF155D56}"/>
    <cellStyle name="60% - Accent6 15 3 3 2 2" xfId="32627" xr:uid="{705678EE-A273-4D17-A687-A47499ED837F}"/>
    <cellStyle name="60% - Accent6 15 3 3 3" xfId="24127" xr:uid="{DB3E8E5E-E468-430D-A1E4-D5D0C22D50F7}"/>
    <cellStyle name="60% - Accent6 15 3 4" xfId="10642" xr:uid="{D5F3650A-DB5C-47E3-AC07-295C04832F00}"/>
    <cellStyle name="60% - Accent6 15 3 4 2" xfId="28467" xr:uid="{CB5974DD-FB3F-4843-AD2A-1B7AF7D654F9}"/>
    <cellStyle name="60% - Accent6 15 3 5" xfId="19967" xr:uid="{AC92DB10-B8C1-4721-B835-A9B7B785CA96}"/>
    <cellStyle name="60% - Accent6 15 4" xfId="3159" xr:uid="{98522A5A-F188-4630-AF78-0D7447493445}"/>
    <cellStyle name="60% - Accent6 15 4 2" xfId="7319" xr:uid="{367AEBEF-486D-4115-B88A-1C6D60099E0E}"/>
    <cellStyle name="60% - Accent6 15 4 2 2" xfId="15902" xr:uid="{2A914BCB-C7D8-4AD9-BA7B-5C3BE7883F2D}"/>
    <cellStyle name="60% - Accent6 15 4 2 2 2" xfId="33727" xr:uid="{5B90231F-EBB6-4170-A79B-4FDEAE4064E4}"/>
    <cellStyle name="60% - Accent6 15 4 2 3" xfId="25227" xr:uid="{CFF1557D-7B81-483C-8F95-AF429E0A1528}"/>
    <cellStyle name="60% - Accent6 15 4 3" xfId="11742" xr:uid="{947E20EE-7B01-42DD-B5A0-4DDFCE4E52DB}"/>
    <cellStyle name="60% - Accent6 15 4 3 2" xfId="29567" xr:uid="{4CC30FC5-BC2B-4B7B-9118-698AE4E4AF1D}"/>
    <cellStyle name="60% - Accent6 15 4 4" xfId="21067" xr:uid="{A5D2B03C-DB1E-4E48-99F7-F2BB99624C26}"/>
    <cellStyle name="60% - Accent6 15 5" xfId="5239" xr:uid="{A61BEEEE-E99E-4932-827B-F91FC05BB9C8}"/>
    <cellStyle name="60% - Accent6 15 5 2" xfId="13822" xr:uid="{8AEF3328-2B2D-4FA7-B9F7-572130277015}"/>
    <cellStyle name="60% - Accent6 15 5 2 2" xfId="31647" xr:uid="{62AAC9C8-5CEB-4A6D-8A08-3B22DFC17B09}"/>
    <cellStyle name="60% - Accent6 15 5 3" xfId="23147" xr:uid="{386EDE91-01AE-4333-9043-BC9D77A0D28F}"/>
    <cellStyle name="60% - Accent6 15 6" xfId="9662" xr:uid="{46B4114F-835E-4EF9-B93D-F6A5CC1F95EC}"/>
    <cellStyle name="60% - Accent6 15 6 2" xfId="27487" xr:uid="{525854A4-91E5-4D2A-A587-78891ECDF872}"/>
    <cellStyle name="60% - Accent6 15 7" xfId="18987" xr:uid="{1304B286-10A3-4D25-9BA4-165E8697A6CA}"/>
    <cellStyle name="60% - Accent6 150" xfId="37148" xr:uid="{61E32C04-CA0D-466E-A7D8-C8F66CF433D0}"/>
    <cellStyle name="60% - Accent6 151" xfId="37168" xr:uid="{B5399C36-B980-4704-87BC-47816E6DE5E3}"/>
    <cellStyle name="60% - Accent6 152" xfId="37188" xr:uid="{BF71A361-C14D-4678-A753-6936849A4ED5}"/>
    <cellStyle name="60% - Accent6 153" xfId="37208" xr:uid="{07E84F9C-30BF-4F38-AB6A-A7F49E74AA9F}"/>
    <cellStyle name="60% - Accent6 154" xfId="37228" xr:uid="{EB299C67-8999-4C1E-8446-9636523104AB}"/>
    <cellStyle name="60% - Accent6 155" xfId="37248" xr:uid="{2EE14FD6-A592-4BB1-85C5-49FEF4DE465E}"/>
    <cellStyle name="60% - Accent6 156" xfId="37268" xr:uid="{929A60E9-EC9A-4D92-AEF5-F160C302A0B8}"/>
    <cellStyle name="60% - Accent6 157" xfId="37288" xr:uid="{AC1F5D94-D47F-4FCE-A052-68FFA6703211}"/>
    <cellStyle name="60% - Accent6 158" xfId="37308" xr:uid="{4FDB160F-B016-4971-91E1-176428515A42}"/>
    <cellStyle name="60% - Accent6 159" xfId="37328" xr:uid="{460ECB8D-4B0C-485F-A3A0-6522ED5F2E86}"/>
    <cellStyle name="60% - Accent6 16" xfId="973" xr:uid="{A9CDB57E-4E1A-4DFF-934D-6797E8A8AAF5}"/>
    <cellStyle name="60% - Accent6 16 2" xfId="1579" xr:uid="{DEA9F72A-331A-4E56-82C7-D51193ECADFD}"/>
    <cellStyle name="60% - Accent6 16 2 2" xfId="2559" xr:uid="{6F652C70-24AA-4268-9749-B1CA95B3CE1C}"/>
    <cellStyle name="60% - Accent6 16 2 2 2" xfId="4639" xr:uid="{E86951C4-D8DF-4F04-BCE5-5B67EC6268F1}"/>
    <cellStyle name="60% - Accent6 16 2 2 2 2" xfId="8799" xr:uid="{C8B52B0D-F0DC-4C65-8946-7AFF2C562C8C}"/>
    <cellStyle name="60% - Accent6 16 2 2 2 2 2" xfId="17382" xr:uid="{CD380687-BF36-4734-B1BF-8CF4EC239C0B}"/>
    <cellStyle name="60% - Accent6 16 2 2 2 2 2 2" xfId="35207" xr:uid="{E1BFBE04-FBD8-42AD-972E-8AB17C26C7BC}"/>
    <cellStyle name="60% - Accent6 16 2 2 2 2 3" xfId="26707" xr:uid="{D382B6EE-0C38-49A6-B7F3-77C2976F2ED1}"/>
    <cellStyle name="60% - Accent6 16 2 2 2 3" xfId="13222" xr:uid="{192FB2B2-F4A8-4A5F-8652-3235E476AAE8}"/>
    <cellStyle name="60% - Accent6 16 2 2 2 3 2" xfId="31047" xr:uid="{9A26B0FF-4F6C-4A0E-AEB0-B2DABA527756}"/>
    <cellStyle name="60% - Accent6 16 2 2 2 4" xfId="22547" xr:uid="{A4158EC3-8804-4BA8-95CD-AFB1783C5AE0}"/>
    <cellStyle name="60% - Accent6 16 2 2 3" xfId="6719" xr:uid="{64D91585-496F-4B91-8D3E-54102C1FE461}"/>
    <cellStyle name="60% - Accent6 16 2 2 3 2" xfId="15302" xr:uid="{96AB5ABE-82F3-4C3B-B110-1411CD76AE62}"/>
    <cellStyle name="60% - Accent6 16 2 2 3 2 2" xfId="33127" xr:uid="{4E1D78A6-E07F-4E51-B76E-EC4510E7822F}"/>
    <cellStyle name="60% - Accent6 16 2 2 3 3" xfId="24627" xr:uid="{B375DEC6-74FC-482C-BEE6-A39159B92A59}"/>
    <cellStyle name="60% - Accent6 16 2 2 4" xfId="11142" xr:uid="{6FDE2724-E054-4326-89D5-7C2A9EBCE48E}"/>
    <cellStyle name="60% - Accent6 16 2 2 4 2" xfId="28967" xr:uid="{499D2EF1-D16F-48DF-AF0B-D4C9C4E22080}"/>
    <cellStyle name="60% - Accent6 16 2 2 5" xfId="20467" xr:uid="{DD5CD65D-E3A5-4F6B-B9F8-60FFF949164C}"/>
    <cellStyle name="60% - Accent6 16 2 3" xfId="3659" xr:uid="{FA4CF8AC-97B8-461C-8F37-D87F3ABD10DC}"/>
    <cellStyle name="60% - Accent6 16 2 3 2" xfId="7819" xr:uid="{132CAFDB-3F87-4E62-B6A4-E1237BD523DB}"/>
    <cellStyle name="60% - Accent6 16 2 3 2 2" xfId="16402" xr:uid="{FECF5F25-3393-491F-B6D7-706399E8C636}"/>
    <cellStyle name="60% - Accent6 16 2 3 2 2 2" xfId="34227" xr:uid="{323E95C1-FF42-4549-B0E2-A07665D804EB}"/>
    <cellStyle name="60% - Accent6 16 2 3 2 3" xfId="25727" xr:uid="{98CDE8FC-1414-4B67-9A7B-24258892931D}"/>
    <cellStyle name="60% - Accent6 16 2 3 3" xfId="12242" xr:uid="{A7DA7658-50DF-49B2-86FC-35BE24B82089}"/>
    <cellStyle name="60% - Accent6 16 2 3 3 2" xfId="30067" xr:uid="{4E305536-9AC3-4153-A9F6-A54E286D9267}"/>
    <cellStyle name="60% - Accent6 16 2 3 4" xfId="21567" xr:uid="{2CC4D318-97C8-476A-89CC-7BA67B4254A1}"/>
    <cellStyle name="60% - Accent6 16 2 4" xfId="5739" xr:uid="{EC9D50FB-AC19-4816-93B7-38006EF4B802}"/>
    <cellStyle name="60% - Accent6 16 2 4 2" xfId="14322" xr:uid="{5C8E9365-ECF6-47E2-BB5A-6F09158E5395}"/>
    <cellStyle name="60% - Accent6 16 2 4 2 2" xfId="32147" xr:uid="{BA2086E7-B46E-4CAB-84A8-5B0334E3B331}"/>
    <cellStyle name="60% - Accent6 16 2 4 3" xfId="23647" xr:uid="{E2A8403E-5A14-4C22-B2F5-85F4FF03EA6C}"/>
    <cellStyle name="60% - Accent6 16 2 5" xfId="10162" xr:uid="{8CB2F312-2D3C-4E78-BCC6-17B3FB5734E1}"/>
    <cellStyle name="60% - Accent6 16 2 5 2" xfId="27987" xr:uid="{7B755CB3-F8FF-4DA0-AA46-0A26F5D81DE8}"/>
    <cellStyle name="60% - Accent6 16 2 6" xfId="19487" xr:uid="{97C7EE67-29AF-44B6-A7BF-8057A73F25B9}"/>
    <cellStyle name="60% - Accent6 16 3" xfId="2079" xr:uid="{A72C8A1F-5F9F-4772-AD57-7B241FC81C05}"/>
    <cellStyle name="60% - Accent6 16 3 2" xfId="4159" xr:uid="{B4B729C1-9247-4796-A473-DE138A92B5A3}"/>
    <cellStyle name="60% - Accent6 16 3 2 2" xfId="8319" xr:uid="{A9DD52FC-EFBE-40BD-B5A2-483421F8549B}"/>
    <cellStyle name="60% - Accent6 16 3 2 2 2" xfId="16902" xr:uid="{795B62A2-7552-453C-BF52-32D36982EB90}"/>
    <cellStyle name="60% - Accent6 16 3 2 2 2 2" xfId="34727" xr:uid="{595CBA67-CBD3-4EEA-9E57-1CDBB8D55789}"/>
    <cellStyle name="60% - Accent6 16 3 2 2 3" xfId="26227" xr:uid="{48332DF9-3609-48EE-AD75-CDF8AB8750A1}"/>
    <cellStyle name="60% - Accent6 16 3 2 3" xfId="12742" xr:uid="{6DA94759-783F-41F2-88A9-D453CCE0BBE7}"/>
    <cellStyle name="60% - Accent6 16 3 2 3 2" xfId="30567" xr:uid="{72F326D3-2919-4D8F-BF6E-D53DA3B2E1EE}"/>
    <cellStyle name="60% - Accent6 16 3 2 4" xfId="22067" xr:uid="{57CCCCD7-34EC-4EBF-864B-CDF3A3584646}"/>
    <cellStyle name="60% - Accent6 16 3 3" xfId="6239" xr:uid="{CED82F3B-956C-454A-BFC9-8636A4CFBFBF}"/>
    <cellStyle name="60% - Accent6 16 3 3 2" xfId="14822" xr:uid="{268662C0-E4B6-46A4-95A7-616B7B781F40}"/>
    <cellStyle name="60% - Accent6 16 3 3 2 2" xfId="32647" xr:uid="{43F0385D-D815-401E-8A9D-C22022C6EDD8}"/>
    <cellStyle name="60% - Accent6 16 3 3 3" xfId="24147" xr:uid="{DCCD9A5C-7D09-442F-A8B1-B0C4862B9096}"/>
    <cellStyle name="60% - Accent6 16 3 4" xfId="10662" xr:uid="{1C304FE9-2454-4B64-BAE1-B7FA972A837D}"/>
    <cellStyle name="60% - Accent6 16 3 4 2" xfId="28487" xr:uid="{0C6130CA-7D8A-4C2C-8F13-1E1812D66B0B}"/>
    <cellStyle name="60% - Accent6 16 3 5" xfId="19987" xr:uid="{770B0C98-D06B-4014-8F97-8E91AAD8B93F}"/>
    <cellStyle name="60% - Accent6 16 4" xfId="3179" xr:uid="{089B8E7A-74A3-430E-8855-256FCB37CFBE}"/>
    <cellStyle name="60% - Accent6 16 4 2" xfId="7339" xr:uid="{FEE44F32-8DD0-46FA-8DF3-B5C175B85B1D}"/>
    <cellStyle name="60% - Accent6 16 4 2 2" xfId="15922" xr:uid="{376AD0B3-285D-491E-8C49-918258A82E0A}"/>
    <cellStyle name="60% - Accent6 16 4 2 2 2" xfId="33747" xr:uid="{6A20C6ED-73C6-47FC-A234-DA0FC0BCA701}"/>
    <cellStyle name="60% - Accent6 16 4 2 3" xfId="25247" xr:uid="{63B94467-B258-412E-886D-5E06F650AB4E}"/>
    <cellStyle name="60% - Accent6 16 4 3" xfId="11762" xr:uid="{DD67E6FE-72F8-4831-917D-648FBBE68AD2}"/>
    <cellStyle name="60% - Accent6 16 4 3 2" xfId="29587" xr:uid="{D890D0C1-A890-43CE-82B2-0371B3AAD77E}"/>
    <cellStyle name="60% - Accent6 16 4 4" xfId="21087" xr:uid="{C1E80B76-4889-44D9-9CBA-47B1380FDB20}"/>
    <cellStyle name="60% - Accent6 16 5" xfId="5259" xr:uid="{A1406FB2-12C3-4B3E-987C-9F928DA0907B}"/>
    <cellStyle name="60% - Accent6 16 5 2" xfId="13842" xr:uid="{FDE126DC-304E-43F0-B34A-755527E725B3}"/>
    <cellStyle name="60% - Accent6 16 5 2 2" xfId="31667" xr:uid="{9D406D7C-D1D8-4F57-805C-F853B5276EB1}"/>
    <cellStyle name="60% - Accent6 16 5 3" xfId="23167" xr:uid="{501FCD8D-7DE3-48FE-A8ED-C6E801F317D3}"/>
    <cellStyle name="60% - Accent6 16 6" xfId="9682" xr:uid="{42EC4EDF-0C71-4D92-A210-9567E12F9C80}"/>
    <cellStyle name="60% - Accent6 16 6 2" xfId="27507" xr:uid="{FE011053-51DF-4F2F-BC18-CE23FEF5846A}"/>
    <cellStyle name="60% - Accent6 16 7" xfId="19007" xr:uid="{57B7C88F-212A-46D1-8DC9-60E68DCB00EB}"/>
    <cellStyle name="60% - Accent6 160" xfId="37348" xr:uid="{A5B6F681-13BB-4BDB-905C-B1EBD40C68DE}"/>
    <cellStyle name="60% - Accent6 161" xfId="37368" xr:uid="{C3F931B3-6903-41ED-9F0C-BF96C066464A}"/>
    <cellStyle name="60% - Accent6 162" xfId="37388" xr:uid="{413F730A-D4DF-4345-BC63-68820FB257F3}"/>
    <cellStyle name="60% - Accent6 163" xfId="37408" xr:uid="{16142DDA-1D2F-4490-9000-FCC8D308D04F}"/>
    <cellStyle name="60% - Accent6 164" xfId="37428" xr:uid="{8D0DEAD0-9DD7-4CCE-BF05-65BDD6774F97}"/>
    <cellStyle name="60% - Accent6 165" xfId="37448" xr:uid="{0C27F0B0-F34C-4673-9F4D-00CB74AFAC90}"/>
    <cellStyle name="60% - Accent6 166" xfId="37468" xr:uid="{CB5581FB-579D-4278-9112-4BB7742497C3}"/>
    <cellStyle name="60% - Accent6 167" xfId="37488" xr:uid="{7ADA8AB9-4554-498F-8AC5-D8E2F3B276A5}"/>
    <cellStyle name="60% - Accent6 168" xfId="37508" xr:uid="{17D402AE-C156-4557-A3A1-27F40A1DF757}"/>
    <cellStyle name="60% - Accent6 169" xfId="37528" xr:uid="{D4B1B52E-1A27-48D7-8867-CAEE5A8045A3}"/>
    <cellStyle name="60% - Accent6 17" xfId="993" xr:uid="{F301B5AF-7FA4-426E-8149-B0D193DEAB6F}"/>
    <cellStyle name="60% - Accent6 17 2" xfId="1599" xr:uid="{B127876F-A64F-4A09-B7A9-C2D0B3FBF9BF}"/>
    <cellStyle name="60% - Accent6 17 2 2" xfId="2579" xr:uid="{A21FE52B-F1B7-4A52-BBA0-177010C0F146}"/>
    <cellStyle name="60% - Accent6 17 2 2 2" xfId="4659" xr:uid="{F835498E-245F-4E21-8417-D8FF9BBBF921}"/>
    <cellStyle name="60% - Accent6 17 2 2 2 2" xfId="8819" xr:uid="{1606602A-B6F2-4422-A145-2FF14033878C}"/>
    <cellStyle name="60% - Accent6 17 2 2 2 2 2" xfId="17402" xr:uid="{E2D05FB9-D42F-4BA0-8DC8-F118A5109786}"/>
    <cellStyle name="60% - Accent6 17 2 2 2 2 2 2" xfId="35227" xr:uid="{7B0F9067-BC96-4499-BA3A-C4DA9B71B3C3}"/>
    <cellStyle name="60% - Accent6 17 2 2 2 2 3" xfId="26727" xr:uid="{B6B8681C-674F-4ECD-AA78-97840A679AA8}"/>
    <cellStyle name="60% - Accent6 17 2 2 2 3" xfId="13242" xr:uid="{A990EBAD-7EE4-4208-AD4E-77E4668E6C4D}"/>
    <cellStyle name="60% - Accent6 17 2 2 2 3 2" xfId="31067" xr:uid="{D23B6588-FD12-46AE-8897-E14C1DB038CD}"/>
    <cellStyle name="60% - Accent6 17 2 2 2 4" xfId="22567" xr:uid="{75FF25C4-D1A5-4F2C-8017-180F7E49E92B}"/>
    <cellStyle name="60% - Accent6 17 2 2 3" xfId="6739" xr:uid="{5098972C-7425-4C18-9925-4C6307B3DC8C}"/>
    <cellStyle name="60% - Accent6 17 2 2 3 2" xfId="15322" xr:uid="{AA022314-D136-4A22-B82D-CD8F853ED0B1}"/>
    <cellStyle name="60% - Accent6 17 2 2 3 2 2" xfId="33147" xr:uid="{4773E64E-41DD-415C-AF9F-E0CCBDF3C0DE}"/>
    <cellStyle name="60% - Accent6 17 2 2 3 3" xfId="24647" xr:uid="{444CD24E-DAF1-4079-8B4D-5C4041FD3096}"/>
    <cellStyle name="60% - Accent6 17 2 2 4" xfId="11162" xr:uid="{29E4B1AB-B0BB-4B02-9F3A-F5A4A46563C2}"/>
    <cellStyle name="60% - Accent6 17 2 2 4 2" xfId="28987" xr:uid="{0AE7DC82-624D-42EF-A6C9-9FDAC75F9A64}"/>
    <cellStyle name="60% - Accent6 17 2 2 5" xfId="20487" xr:uid="{C94BEC91-2C14-42F0-876D-84E4CCC28CCB}"/>
    <cellStyle name="60% - Accent6 17 2 3" xfId="3679" xr:uid="{FD629B9B-6176-4982-B08C-D64267BC16B8}"/>
    <cellStyle name="60% - Accent6 17 2 3 2" xfId="7839" xr:uid="{AF9DC4DA-97C4-408C-8C0F-FC9667B56A92}"/>
    <cellStyle name="60% - Accent6 17 2 3 2 2" xfId="16422" xr:uid="{E9F47CB2-BD4A-409C-BA8B-F0A685356BB4}"/>
    <cellStyle name="60% - Accent6 17 2 3 2 2 2" xfId="34247" xr:uid="{F7710952-1B43-4681-9026-B7AD66853615}"/>
    <cellStyle name="60% - Accent6 17 2 3 2 3" xfId="25747" xr:uid="{ECB0917A-FA33-40C5-BA90-6CF8ABE2A879}"/>
    <cellStyle name="60% - Accent6 17 2 3 3" xfId="12262" xr:uid="{AEAB5698-8A22-4A1A-BA7C-AF07C070DD94}"/>
    <cellStyle name="60% - Accent6 17 2 3 3 2" xfId="30087" xr:uid="{16E6C1E7-7561-4F86-981F-91EE2EAB5437}"/>
    <cellStyle name="60% - Accent6 17 2 3 4" xfId="21587" xr:uid="{8304F07C-36A2-4F2D-BDB1-C56BE87E5DFA}"/>
    <cellStyle name="60% - Accent6 17 2 4" xfId="5759" xr:uid="{03AA8F8F-2ACB-41D3-9EA8-FADEB120DFBE}"/>
    <cellStyle name="60% - Accent6 17 2 4 2" xfId="14342" xr:uid="{891C0CBE-3B18-4C7F-A2AE-31D425BCCE75}"/>
    <cellStyle name="60% - Accent6 17 2 4 2 2" xfId="32167" xr:uid="{6B27D3CD-2D66-492E-B197-C7B91D627C7B}"/>
    <cellStyle name="60% - Accent6 17 2 4 3" xfId="23667" xr:uid="{1FA28364-15E8-4BAE-8C9F-AFA2C83B5AF0}"/>
    <cellStyle name="60% - Accent6 17 2 5" xfId="10182" xr:uid="{851BE1FF-E50C-4663-BC0F-99A6B0D13A6D}"/>
    <cellStyle name="60% - Accent6 17 2 5 2" xfId="28007" xr:uid="{D673207C-BCC5-430D-8C25-3F7D35A3EBF8}"/>
    <cellStyle name="60% - Accent6 17 2 6" xfId="19507" xr:uid="{1670AA34-2834-447F-9646-7D05BB899B87}"/>
    <cellStyle name="60% - Accent6 17 3" xfId="2099" xr:uid="{18D16E87-86EB-47E7-87D8-C943C4B292DD}"/>
    <cellStyle name="60% - Accent6 17 3 2" xfId="4179" xr:uid="{B19AE709-6AF5-4304-A14F-E3BE62B6409E}"/>
    <cellStyle name="60% - Accent6 17 3 2 2" xfId="8339" xr:uid="{96FE2D37-C907-44CB-8EBD-923CA7A6573B}"/>
    <cellStyle name="60% - Accent6 17 3 2 2 2" xfId="16922" xr:uid="{4B4A7B22-D8A7-43D3-B240-8BD4C12E0036}"/>
    <cellStyle name="60% - Accent6 17 3 2 2 2 2" xfId="34747" xr:uid="{5D0560AF-34C2-4AAB-807D-DAB05ECDC973}"/>
    <cellStyle name="60% - Accent6 17 3 2 2 3" xfId="26247" xr:uid="{9EE1304F-0C31-4C19-8502-3259DCEA10C1}"/>
    <cellStyle name="60% - Accent6 17 3 2 3" xfId="12762" xr:uid="{804A2ABE-4876-4A36-B846-B6042B87504A}"/>
    <cellStyle name="60% - Accent6 17 3 2 3 2" xfId="30587" xr:uid="{B2F1DA72-D252-4E85-A864-32C85BF8E63E}"/>
    <cellStyle name="60% - Accent6 17 3 2 4" xfId="22087" xr:uid="{35774F6C-2093-4388-B469-BCD65FE91993}"/>
    <cellStyle name="60% - Accent6 17 3 3" xfId="6259" xr:uid="{9B92DC55-D322-4D3D-BE08-1F3C0B2E1C2E}"/>
    <cellStyle name="60% - Accent6 17 3 3 2" xfId="14842" xr:uid="{57612FE7-C579-4134-8B60-28FD180B1FAF}"/>
    <cellStyle name="60% - Accent6 17 3 3 2 2" xfId="32667" xr:uid="{C31AE081-F38E-453B-A7B7-05D8CCDFFE0C}"/>
    <cellStyle name="60% - Accent6 17 3 3 3" xfId="24167" xr:uid="{4D18011E-81AA-4480-B87B-909DAA191E7C}"/>
    <cellStyle name="60% - Accent6 17 3 4" xfId="10682" xr:uid="{0A8C88CF-E2F4-42EC-86D4-E27906CCA44F}"/>
    <cellStyle name="60% - Accent6 17 3 4 2" xfId="28507" xr:uid="{3CF65BB9-882C-4C95-A164-792CF02042E9}"/>
    <cellStyle name="60% - Accent6 17 3 5" xfId="20007" xr:uid="{E6E421E3-6A98-4196-820C-B9FCF1E4FDAB}"/>
    <cellStyle name="60% - Accent6 17 4" xfId="3199" xr:uid="{5B53740A-DDBF-46AA-93FC-2E205DC1F205}"/>
    <cellStyle name="60% - Accent6 17 4 2" xfId="7359" xr:uid="{8511B3F6-6D20-443E-BF6E-ECB5A8152F51}"/>
    <cellStyle name="60% - Accent6 17 4 2 2" xfId="15942" xr:uid="{059E2EC1-F8EF-4FD6-B628-CAF4FE8D7759}"/>
    <cellStyle name="60% - Accent6 17 4 2 2 2" xfId="33767" xr:uid="{D382FF2F-00B7-4584-970E-5AE3B0E484ED}"/>
    <cellStyle name="60% - Accent6 17 4 2 3" xfId="25267" xr:uid="{10227814-D622-4AC5-9F81-03A897C7EBB9}"/>
    <cellStyle name="60% - Accent6 17 4 3" xfId="11782" xr:uid="{1F4583E5-7051-4996-A5C3-57A65011FA2D}"/>
    <cellStyle name="60% - Accent6 17 4 3 2" xfId="29607" xr:uid="{E77C2893-20D8-4E85-8BB6-A303F191E04B}"/>
    <cellStyle name="60% - Accent6 17 4 4" xfId="21107" xr:uid="{58EFE452-1622-46FF-AA87-6AD2EA060A72}"/>
    <cellStyle name="60% - Accent6 17 5" xfId="5279" xr:uid="{5F04677E-0676-440B-9149-41F77BDABAE4}"/>
    <cellStyle name="60% - Accent6 17 5 2" xfId="13862" xr:uid="{E7511841-0A06-4B58-AC76-AEC9698F3D36}"/>
    <cellStyle name="60% - Accent6 17 5 2 2" xfId="31687" xr:uid="{022B9AE8-7468-4623-B00D-8DC98CAC5DFB}"/>
    <cellStyle name="60% - Accent6 17 5 3" xfId="23187" xr:uid="{E2EDAE8E-AF78-4B31-B6DC-B49C7B188DDA}"/>
    <cellStyle name="60% - Accent6 17 6" xfId="9702" xr:uid="{4D6D750F-D1B0-4918-BAE6-5E886077193E}"/>
    <cellStyle name="60% - Accent6 17 6 2" xfId="27527" xr:uid="{5C89AAA5-092E-425D-B570-4C17ED000678}"/>
    <cellStyle name="60% - Accent6 17 7" xfId="19027" xr:uid="{A49D728B-37D8-4CA3-8B65-DD12C4F7FB8E}"/>
    <cellStyle name="60% - Accent6 170" xfId="37548" xr:uid="{619446E0-4AFF-4128-94AC-E4B3584537C8}"/>
    <cellStyle name="60% - Accent6 171" xfId="37568" xr:uid="{A5B100A9-ED69-41D2-B0D3-C34BA80CDE53}"/>
    <cellStyle name="60% - Accent6 172" xfId="37588" xr:uid="{6429BD68-50B0-4DD1-B149-029E6FF03FF6}"/>
    <cellStyle name="60% - Accent6 173" xfId="37608" xr:uid="{344443FC-6F6F-4176-A3EB-99F209489031}"/>
    <cellStyle name="60% - Accent6 174" xfId="37628" xr:uid="{26CB5D85-B268-4CE8-B4BA-177669E20468}"/>
    <cellStyle name="60% - Accent6 175" xfId="37648" xr:uid="{2D2E6FCF-F76C-454E-B3BF-C380EF04CD5A}"/>
    <cellStyle name="60% - Accent6 176" xfId="37668" xr:uid="{D976B7A3-4B9E-47EE-82E2-B09FF6A9C888}"/>
    <cellStyle name="60% - Accent6 177" xfId="37688" xr:uid="{F3A49A8A-4EC8-4A4E-92CC-420D7EBA204E}"/>
    <cellStyle name="60% - Accent6 178" xfId="37708" xr:uid="{C32AC3FD-FAB5-4DF1-80E0-8801C082824D}"/>
    <cellStyle name="60% - Accent6 179" xfId="37728" xr:uid="{6504874F-8D9A-4722-BF6F-8754EFF62B70}"/>
    <cellStyle name="60% - Accent6 18" xfId="1013" xr:uid="{7E9A13C7-E236-465A-A130-6C5734E9361E}"/>
    <cellStyle name="60% - Accent6 18 2" xfId="1619" xr:uid="{D8EA2EDD-9F73-43DE-884E-F6935BF92751}"/>
    <cellStyle name="60% - Accent6 18 2 2" xfId="2599" xr:uid="{912A79F6-DBE4-412E-B0E7-9B0A92E5FD81}"/>
    <cellStyle name="60% - Accent6 18 2 2 2" xfId="4679" xr:uid="{9CE80151-5257-4388-BE81-6A83CBE42012}"/>
    <cellStyle name="60% - Accent6 18 2 2 2 2" xfId="8839" xr:uid="{3513CEF7-E89A-4470-983D-1B918C0C26DD}"/>
    <cellStyle name="60% - Accent6 18 2 2 2 2 2" xfId="17422" xr:uid="{CC9FBB8E-8CC1-467D-862C-06CD66B24B01}"/>
    <cellStyle name="60% - Accent6 18 2 2 2 2 2 2" xfId="35247" xr:uid="{6E613125-8A53-4056-8FF1-51CFD7C42039}"/>
    <cellStyle name="60% - Accent6 18 2 2 2 2 3" xfId="26747" xr:uid="{28C0D96C-6E88-467D-9BD6-EBE39F55274B}"/>
    <cellStyle name="60% - Accent6 18 2 2 2 3" xfId="13262" xr:uid="{E122BEB5-B676-45EA-9939-5A9C9015FD82}"/>
    <cellStyle name="60% - Accent6 18 2 2 2 3 2" xfId="31087" xr:uid="{E1CD34C5-A374-48A3-B013-4BC44E26CDC9}"/>
    <cellStyle name="60% - Accent6 18 2 2 2 4" xfId="22587" xr:uid="{C8CA1686-FB86-4519-AE84-065AC54A7008}"/>
    <cellStyle name="60% - Accent6 18 2 2 3" xfId="6759" xr:uid="{5015AA35-659E-40B4-AA6F-37169A95389B}"/>
    <cellStyle name="60% - Accent6 18 2 2 3 2" xfId="15342" xr:uid="{86C88C3D-4272-41D9-B90A-18FF3D14C681}"/>
    <cellStyle name="60% - Accent6 18 2 2 3 2 2" xfId="33167" xr:uid="{03C17024-9B71-4E70-AF26-9380B2F4DA92}"/>
    <cellStyle name="60% - Accent6 18 2 2 3 3" xfId="24667" xr:uid="{3C9E3EC4-C905-4C93-A41B-04DC5F10F14E}"/>
    <cellStyle name="60% - Accent6 18 2 2 4" xfId="11182" xr:uid="{5FE8EDE9-84B9-4EA9-89A8-518162267520}"/>
    <cellStyle name="60% - Accent6 18 2 2 4 2" xfId="29007" xr:uid="{23F1524C-E118-498E-BD2A-CA3DCA9B656D}"/>
    <cellStyle name="60% - Accent6 18 2 2 5" xfId="20507" xr:uid="{A16984A6-979D-4144-9F1E-43FC39F5ED5F}"/>
    <cellStyle name="60% - Accent6 18 2 3" xfId="3699" xr:uid="{4B8EA36C-4482-4339-B4B3-AB5FB0ADFD1A}"/>
    <cellStyle name="60% - Accent6 18 2 3 2" xfId="7859" xr:uid="{3818E861-60AF-40DE-806E-B1994E000ADF}"/>
    <cellStyle name="60% - Accent6 18 2 3 2 2" xfId="16442" xr:uid="{9D3FF3FC-0E02-45C5-AC62-44CFABA59AA3}"/>
    <cellStyle name="60% - Accent6 18 2 3 2 2 2" xfId="34267" xr:uid="{38F9ABC4-C379-4F77-9950-FCBCCED8EE88}"/>
    <cellStyle name="60% - Accent6 18 2 3 2 3" xfId="25767" xr:uid="{96480DE2-C198-4511-B1F6-65B0294B2A35}"/>
    <cellStyle name="60% - Accent6 18 2 3 3" xfId="12282" xr:uid="{1BCC991C-952F-40B2-A704-F1BC20A00036}"/>
    <cellStyle name="60% - Accent6 18 2 3 3 2" xfId="30107" xr:uid="{26577B4E-A508-47D5-9FFA-D42A79A78D43}"/>
    <cellStyle name="60% - Accent6 18 2 3 4" xfId="21607" xr:uid="{2164986E-EFD0-4308-A47C-4A3B59597C11}"/>
    <cellStyle name="60% - Accent6 18 2 4" xfId="5779" xr:uid="{74BD0108-8A1D-443F-B948-B74BB8576689}"/>
    <cellStyle name="60% - Accent6 18 2 4 2" xfId="14362" xr:uid="{2B927C9D-89E8-42F9-A88A-F02EEEBC9BC4}"/>
    <cellStyle name="60% - Accent6 18 2 4 2 2" xfId="32187" xr:uid="{B2ADE6A8-D625-43A0-8C1B-1D09235D7A54}"/>
    <cellStyle name="60% - Accent6 18 2 4 3" xfId="23687" xr:uid="{FB41F516-0F29-4380-9116-2714B2AB047B}"/>
    <cellStyle name="60% - Accent6 18 2 5" xfId="10202" xr:uid="{62AC4640-7A78-4FA2-9D10-1EC5F6935762}"/>
    <cellStyle name="60% - Accent6 18 2 5 2" xfId="28027" xr:uid="{C11919BB-11FF-4875-9279-C367ED13C026}"/>
    <cellStyle name="60% - Accent6 18 2 6" xfId="19527" xr:uid="{B77CA7BB-8E94-407A-A6C6-E1315DA5034A}"/>
    <cellStyle name="60% - Accent6 18 3" xfId="2119" xr:uid="{C17BA890-7E36-4D25-AC4F-F231936C4292}"/>
    <cellStyle name="60% - Accent6 18 3 2" xfId="4199" xr:uid="{FFE665AF-F36A-4F57-9BA4-D449540A904B}"/>
    <cellStyle name="60% - Accent6 18 3 2 2" xfId="8359" xr:uid="{631DF606-A7AB-4254-91E7-9C894C283834}"/>
    <cellStyle name="60% - Accent6 18 3 2 2 2" xfId="16942" xr:uid="{6B300906-B623-43F4-9B3A-C8DFBC381C30}"/>
    <cellStyle name="60% - Accent6 18 3 2 2 2 2" xfId="34767" xr:uid="{9949E062-16E0-406B-9507-E41A39BF3A5E}"/>
    <cellStyle name="60% - Accent6 18 3 2 2 3" xfId="26267" xr:uid="{AE588663-4952-4575-A75D-2C5C1FD34C02}"/>
    <cellStyle name="60% - Accent6 18 3 2 3" xfId="12782" xr:uid="{77FC7CAB-A894-42DA-B8E1-B28F646478B7}"/>
    <cellStyle name="60% - Accent6 18 3 2 3 2" xfId="30607" xr:uid="{199FA33E-1349-4C02-A8A0-A1AAF1154F95}"/>
    <cellStyle name="60% - Accent6 18 3 2 4" xfId="22107" xr:uid="{1084946A-653E-4BA6-A858-EC347B02BFF4}"/>
    <cellStyle name="60% - Accent6 18 3 3" xfId="6279" xr:uid="{8F91ACC6-C228-43C4-84AD-56CB7F024C04}"/>
    <cellStyle name="60% - Accent6 18 3 3 2" xfId="14862" xr:uid="{171A1337-703B-4E0C-832E-47061E6D0838}"/>
    <cellStyle name="60% - Accent6 18 3 3 2 2" xfId="32687" xr:uid="{DEBC9D21-A499-41D5-878C-A1954194B287}"/>
    <cellStyle name="60% - Accent6 18 3 3 3" xfId="24187" xr:uid="{65113B1F-D48E-4462-B5C2-8AA3DD223826}"/>
    <cellStyle name="60% - Accent6 18 3 4" xfId="10702" xr:uid="{7C5B86C3-1FAB-45B3-B3FC-BD3BE6F34AEA}"/>
    <cellStyle name="60% - Accent6 18 3 4 2" xfId="28527" xr:uid="{C5C9E6A9-D419-4ADD-BE17-7C678BC69A5E}"/>
    <cellStyle name="60% - Accent6 18 3 5" xfId="20027" xr:uid="{777C4256-9D66-487D-B544-7F5B1A5A0925}"/>
    <cellStyle name="60% - Accent6 18 4" xfId="3219" xr:uid="{F414085E-24AC-4F77-8DD0-6EB3DF700923}"/>
    <cellStyle name="60% - Accent6 18 4 2" xfId="7379" xr:uid="{7021171D-C0A7-4441-8371-805053A4DA2A}"/>
    <cellStyle name="60% - Accent6 18 4 2 2" xfId="15962" xr:uid="{9BC06E72-6E88-4CF6-A625-64118AB8A2B8}"/>
    <cellStyle name="60% - Accent6 18 4 2 2 2" xfId="33787" xr:uid="{D39AB9AC-3C32-4E1E-AE4B-27F523F3CE9D}"/>
    <cellStyle name="60% - Accent6 18 4 2 3" xfId="25287" xr:uid="{4CF35906-B460-4CF7-B3C2-B411CA656E47}"/>
    <cellStyle name="60% - Accent6 18 4 3" xfId="11802" xr:uid="{B7261FAD-E9A0-42F9-BDDC-21EC07ED5D1C}"/>
    <cellStyle name="60% - Accent6 18 4 3 2" xfId="29627" xr:uid="{A22B3E77-019A-4CB2-A7C2-A9CBFB0EE877}"/>
    <cellStyle name="60% - Accent6 18 4 4" xfId="21127" xr:uid="{226281E0-58B4-453A-8DD1-E91538B9C54B}"/>
    <cellStyle name="60% - Accent6 18 5" xfId="5299" xr:uid="{3545BE00-38EC-4681-A4F8-A58CDC86EE84}"/>
    <cellStyle name="60% - Accent6 18 5 2" xfId="13882" xr:uid="{6B8DAF07-D499-4A56-8292-91F859DE51CB}"/>
    <cellStyle name="60% - Accent6 18 5 2 2" xfId="31707" xr:uid="{1FD40CD2-73B0-4136-95BA-D1AACB75775F}"/>
    <cellStyle name="60% - Accent6 18 5 3" xfId="23207" xr:uid="{16411287-A8C3-4AEF-9A89-DEB3612DDF3B}"/>
    <cellStyle name="60% - Accent6 18 6" xfId="9722" xr:uid="{0D615FA8-4F87-4A72-94C7-8F03D575C902}"/>
    <cellStyle name="60% - Accent6 18 6 2" xfId="27547" xr:uid="{8B13D72F-A7E0-42D5-B1F7-019F9FE5D9B7}"/>
    <cellStyle name="60% - Accent6 18 7" xfId="19047" xr:uid="{351603EB-0A9D-4B39-90BB-FBB941955C5F}"/>
    <cellStyle name="60% - Accent6 180" xfId="37748" xr:uid="{BC786319-2FE7-40B3-8888-FAD730C698EB}"/>
    <cellStyle name="60% - Accent6 181" xfId="37768" xr:uid="{E0CBFE33-9581-471F-92C0-4899E5317AD5}"/>
    <cellStyle name="60% - Accent6 182" xfId="37788" xr:uid="{BDAAE5B9-BF5E-40DF-8ED3-BBBC9FD941A3}"/>
    <cellStyle name="60% - Accent6 183" xfId="37808" xr:uid="{EC5B7F4F-7F54-4DCE-B2C3-B10663CC81A0}"/>
    <cellStyle name="60% - Accent6 184" xfId="37828" xr:uid="{27DEC79B-FEED-491F-9F99-91263AEAF37E}"/>
    <cellStyle name="60% - Accent6 185" xfId="37848" xr:uid="{4C8D3B47-90D9-476A-A5C5-0ACEE0546912}"/>
    <cellStyle name="60% - Accent6 186" xfId="37868" xr:uid="{636BC6D8-A52B-4C88-9708-FFDBEF2AAA6A}"/>
    <cellStyle name="60% - Accent6 187" xfId="37888" xr:uid="{608EE190-B3C9-4F81-AECB-09252BE4545E}"/>
    <cellStyle name="60% - Accent6 188" xfId="37908" xr:uid="{D716254A-EAC1-4640-86C2-CD3A830C2925}"/>
    <cellStyle name="60% - Accent6 189" xfId="37928" xr:uid="{D903A873-C923-48E7-BB59-9E0F4C904C92}"/>
    <cellStyle name="60% - Accent6 19" xfId="1033" xr:uid="{C41F19E2-AE78-424A-BFDB-8D4920E2D0CE}"/>
    <cellStyle name="60% - Accent6 19 2" xfId="1639" xr:uid="{2122E601-BFBA-4C61-B14B-EBBE8FD4A495}"/>
    <cellStyle name="60% - Accent6 19 2 2" xfId="2619" xr:uid="{66AB619C-4B7A-4E3B-B12A-F8F997F7E756}"/>
    <cellStyle name="60% - Accent6 19 2 2 2" xfId="4699" xr:uid="{1D3B1FB3-C2EB-4910-A259-68306C288964}"/>
    <cellStyle name="60% - Accent6 19 2 2 2 2" xfId="8859" xr:uid="{B7858980-C979-4AD8-9604-5B9486D6E345}"/>
    <cellStyle name="60% - Accent6 19 2 2 2 2 2" xfId="17442" xr:uid="{0009A750-4F86-45AF-AD6F-96800BFF1E20}"/>
    <cellStyle name="60% - Accent6 19 2 2 2 2 2 2" xfId="35267" xr:uid="{EF85DC0F-6F76-42FC-A04C-5C3FE83806E7}"/>
    <cellStyle name="60% - Accent6 19 2 2 2 2 3" xfId="26767" xr:uid="{E0B7734C-F550-41F1-B9D3-50BD420D106E}"/>
    <cellStyle name="60% - Accent6 19 2 2 2 3" xfId="13282" xr:uid="{8C6D61F1-A326-4697-B2B2-B21A6B29CCA4}"/>
    <cellStyle name="60% - Accent6 19 2 2 2 3 2" xfId="31107" xr:uid="{8CC3AE4C-F878-43E9-A99B-44C751D6D6BB}"/>
    <cellStyle name="60% - Accent6 19 2 2 2 4" xfId="22607" xr:uid="{C2190665-A949-479A-8CA4-08410EAD9278}"/>
    <cellStyle name="60% - Accent6 19 2 2 3" xfId="6779" xr:uid="{39A4B73C-2B11-4B84-93FE-0571E7EDAD08}"/>
    <cellStyle name="60% - Accent6 19 2 2 3 2" xfId="15362" xr:uid="{8383C1B9-2308-48CD-8A9D-FD1E5072522C}"/>
    <cellStyle name="60% - Accent6 19 2 2 3 2 2" xfId="33187" xr:uid="{BB8FC0C1-5F2D-475A-9D46-D4A29CA2C969}"/>
    <cellStyle name="60% - Accent6 19 2 2 3 3" xfId="24687" xr:uid="{B66E2E96-8F51-4744-A319-DB2A403A6904}"/>
    <cellStyle name="60% - Accent6 19 2 2 4" xfId="11202" xr:uid="{A4CB664B-16FA-480D-9206-1BEDA349723C}"/>
    <cellStyle name="60% - Accent6 19 2 2 4 2" xfId="29027" xr:uid="{4CDE26DA-A037-4C00-8530-AFC815863400}"/>
    <cellStyle name="60% - Accent6 19 2 2 5" xfId="20527" xr:uid="{1779C4F1-7541-4920-8807-9C2CCB5B9B1B}"/>
    <cellStyle name="60% - Accent6 19 2 3" xfId="3719" xr:uid="{BB1F06AA-641A-4A7B-A056-973CBC0B44BD}"/>
    <cellStyle name="60% - Accent6 19 2 3 2" xfId="7879" xr:uid="{EE147E95-A5F1-4FF9-BF57-076316568CAF}"/>
    <cellStyle name="60% - Accent6 19 2 3 2 2" xfId="16462" xr:uid="{1682FCDA-167C-4439-B445-D7C9D43DD21A}"/>
    <cellStyle name="60% - Accent6 19 2 3 2 2 2" xfId="34287" xr:uid="{30682A90-54DE-470C-BF1F-53FBC4BFD81F}"/>
    <cellStyle name="60% - Accent6 19 2 3 2 3" xfId="25787" xr:uid="{156DAA6B-8311-4499-B2B3-62C9E57AF617}"/>
    <cellStyle name="60% - Accent6 19 2 3 3" xfId="12302" xr:uid="{01DF916E-2C52-42BF-A5B8-53B57F7D5AC7}"/>
    <cellStyle name="60% - Accent6 19 2 3 3 2" xfId="30127" xr:uid="{6E81CB4F-0F9E-4F21-A2B8-089B8DD7C526}"/>
    <cellStyle name="60% - Accent6 19 2 3 4" xfId="21627" xr:uid="{E43CD864-8EC3-4FEC-8134-696E8B8D0019}"/>
    <cellStyle name="60% - Accent6 19 2 4" xfId="5799" xr:uid="{B8A2B682-5D82-43E4-A7C3-DF8534AEB8AD}"/>
    <cellStyle name="60% - Accent6 19 2 4 2" xfId="14382" xr:uid="{79DA17F9-7563-4B35-BA05-4BFBC50A9DD3}"/>
    <cellStyle name="60% - Accent6 19 2 4 2 2" xfId="32207" xr:uid="{2EC3A45D-7960-4121-A3D7-824E7C76C3C1}"/>
    <cellStyle name="60% - Accent6 19 2 4 3" xfId="23707" xr:uid="{2139858B-347D-4D9A-9D13-58DD67F0DBAC}"/>
    <cellStyle name="60% - Accent6 19 2 5" xfId="10222" xr:uid="{1764915D-10B2-4345-911C-FDD0AC337C71}"/>
    <cellStyle name="60% - Accent6 19 2 5 2" xfId="28047" xr:uid="{52893880-A9B8-4632-8986-F303B89C0BA7}"/>
    <cellStyle name="60% - Accent6 19 2 6" xfId="19547" xr:uid="{D1612439-944B-40F1-8390-CAE44DB8ABB5}"/>
    <cellStyle name="60% - Accent6 19 3" xfId="2139" xr:uid="{751D60A6-53A3-4425-A067-67A009215284}"/>
    <cellStyle name="60% - Accent6 19 3 2" xfId="4219" xr:uid="{FFB4EC70-4903-4054-BADF-EE2CB2C1137F}"/>
    <cellStyle name="60% - Accent6 19 3 2 2" xfId="8379" xr:uid="{8223CF91-0128-407C-A3E9-ED2DB8421C48}"/>
    <cellStyle name="60% - Accent6 19 3 2 2 2" xfId="16962" xr:uid="{4EE56D87-B96B-4DA3-8F2E-E00B67454E22}"/>
    <cellStyle name="60% - Accent6 19 3 2 2 2 2" xfId="34787" xr:uid="{9ED8DF6A-775D-4B80-B2E8-1C2E42041971}"/>
    <cellStyle name="60% - Accent6 19 3 2 2 3" xfId="26287" xr:uid="{B722942D-16D8-4356-9AE1-E0DB2C417AE6}"/>
    <cellStyle name="60% - Accent6 19 3 2 3" xfId="12802" xr:uid="{6BD37164-20A3-45F1-BE4C-EFB89E366208}"/>
    <cellStyle name="60% - Accent6 19 3 2 3 2" xfId="30627" xr:uid="{E98F42CE-9072-41D0-B306-36DBDE9AA89B}"/>
    <cellStyle name="60% - Accent6 19 3 2 4" xfId="22127" xr:uid="{5751F698-A20C-4E68-BDD0-742A42AD0A4E}"/>
    <cellStyle name="60% - Accent6 19 3 3" xfId="6299" xr:uid="{57CAD359-E708-45F2-9DB9-A2603910B672}"/>
    <cellStyle name="60% - Accent6 19 3 3 2" xfId="14882" xr:uid="{E8AB91E9-5E23-4727-9D3C-FAF9B53E83A1}"/>
    <cellStyle name="60% - Accent6 19 3 3 2 2" xfId="32707" xr:uid="{3A5CB42C-C431-49BA-90D5-7DEE6D13EDA1}"/>
    <cellStyle name="60% - Accent6 19 3 3 3" xfId="24207" xr:uid="{C4B085DB-2370-4A63-B1A8-34170F25B585}"/>
    <cellStyle name="60% - Accent6 19 3 4" xfId="10722" xr:uid="{4B468994-3CCB-40DA-842B-B684BF624DBE}"/>
    <cellStyle name="60% - Accent6 19 3 4 2" xfId="28547" xr:uid="{FA819CAC-9794-4C23-9E3D-A5E0BC253643}"/>
    <cellStyle name="60% - Accent6 19 3 5" xfId="20047" xr:uid="{A7E49028-6628-4EA9-B66A-DD50A55C658B}"/>
    <cellStyle name="60% - Accent6 19 4" xfId="3239" xr:uid="{3E8B7AB0-748F-46B4-A782-A27B3D5845A3}"/>
    <cellStyle name="60% - Accent6 19 4 2" xfId="7399" xr:uid="{86563F6A-D2D1-4D66-B532-858A2691657A}"/>
    <cellStyle name="60% - Accent6 19 4 2 2" xfId="15982" xr:uid="{95EEB9D1-E584-4AEC-B7F8-EB14243E74DD}"/>
    <cellStyle name="60% - Accent6 19 4 2 2 2" xfId="33807" xr:uid="{8275899F-DDEA-4257-A376-A0B99823D924}"/>
    <cellStyle name="60% - Accent6 19 4 2 3" xfId="25307" xr:uid="{8352304B-B70A-4580-AB7E-0E6877516010}"/>
    <cellStyle name="60% - Accent6 19 4 3" xfId="11822" xr:uid="{AD215A09-CFF9-46BF-8606-B39E7B2C8946}"/>
    <cellStyle name="60% - Accent6 19 4 3 2" xfId="29647" xr:uid="{03C4E0A1-EFF3-47D3-B45F-72C8A3BB9590}"/>
    <cellStyle name="60% - Accent6 19 4 4" xfId="21147" xr:uid="{301879DC-6DDA-4866-8BC7-E6CE4304C161}"/>
    <cellStyle name="60% - Accent6 19 5" xfId="5319" xr:uid="{E3CD5004-C38D-45A4-B8BD-941AEAD485DC}"/>
    <cellStyle name="60% - Accent6 19 5 2" xfId="13902" xr:uid="{32CBC064-77DA-4E8D-ADF1-CBF389EFAF54}"/>
    <cellStyle name="60% - Accent6 19 5 2 2" xfId="31727" xr:uid="{2507E906-0C15-4BD1-BFD4-0106119A7369}"/>
    <cellStyle name="60% - Accent6 19 5 3" xfId="23227" xr:uid="{253B8B5A-C888-4513-A9EF-040A44B72FC1}"/>
    <cellStyle name="60% - Accent6 19 6" xfId="9742" xr:uid="{5C4B6C88-D271-40D4-9ECE-86BCC89CA969}"/>
    <cellStyle name="60% - Accent6 19 6 2" xfId="27567" xr:uid="{ED9B130E-80FA-41D0-805F-53E817CC1C16}"/>
    <cellStyle name="60% - Accent6 19 7" xfId="19067" xr:uid="{B3035393-7E44-4BD9-957C-64A590E96580}"/>
    <cellStyle name="60% - Accent6 190" xfId="37948" xr:uid="{D4B8C843-F0BF-4566-BD08-0B7439CD5DEC}"/>
    <cellStyle name="60% - Accent6 191" xfId="37968" xr:uid="{BB18B066-DBF0-4CD1-8A2A-6B42EDC78277}"/>
    <cellStyle name="60% - Accent6 192" xfId="37988" xr:uid="{54D84B39-398A-437F-BFBE-74F9198366D8}"/>
    <cellStyle name="60% - Accent6 193" xfId="38008" xr:uid="{4780202D-8D0E-4072-B3D4-FBDF2E61E329}"/>
    <cellStyle name="60% - Accent6 194" xfId="38028" xr:uid="{09EB54D7-31F5-4C0B-BF34-A8E90D8F4690}"/>
    <cellStyle name="60% - Accent6 195" xfId="38048" xr:uid="{5EAB02AA-9EBD-4DA2-9083-36DF363618F2}"/>
    <cellStyle name="60% - Accent6 196" xfId="38068" xr:uid="{FF0853BC-5909-4D38-9B53-1CDDCCD7FAAC}"/>
    <cellStyle name="60% - Accent6 197" xfId="38088" xr:uid="{94321F79-6765-425C-BAB2-D9D09E787312}"/>
    <cellStyle name="60% - Accent6 198" xfId="38108" xr:uid="{2485A2C3-3635-44FD-B498-EA223404FEC5}"/>
    <cellStyle name="60% - Accent6 199" xfId="38128" xr:uid="{C11E1CBD-7ADC-49E9-8546-081C326548EF}"/>
    <cellStyle name="60% - Accent6 2" xfId="141" xr:uid="{00000000-0005-0000-0000-000045000000}"/>
    <cellStyle name="60% - Accent6 2 2" xfId="464" xr:uid="{C8E718A1-D710-4B56-AEFC-4FC051F5D839}"/>
    <cellStyle name="60% - Accent6 2 2 2" xfId="1194" xr:uid="{14210035-F402-496F-9A81-7D6295C0435C}"/>
    <cellStyle name="60% - Accent6 2 2 2 2" xfId="2299" xr:uid="{95CD7A3C-2829-4135-B0E8-DCC674A75131}"/>
    <cellStyle name="60% - Accent6 2 2 2 2 2" xfId="4379" xr:uid="{25820A3A-9FA3-4682-BC81-832546E30FB8}"/>
    <cellStyle name="60% - Accent6 2 2 2 2 2 2" xfId="8539" xr:uid="{C88F06F4-2CCE-4206-A33C-521A4343C667}"/>
    <cellStyle name="60% - Accent6 2 2 2 2 2 2 2" xfId="17122" xr:uid="{34B289B0-6B96-4018-9F98-568DE00848E0}"/>
    <cellStyle name="60% - Accent6 2 2 2 2 2 2 2 2" xfId="34947" xr:uid="{9046D54B-B0F5-40AA-8EC6-3AA85F07D069}"/>
    <cellStyle name="60% - Accent6 2 2 2 2 2 2 3" xfId="26447" xr:uid="{04AEC3EC-F98F-4FBC-890A-6F209E9725DF}"/>
    <cellStyle name="60% - Accent6 2 2 2 2 2 3" xfId="12962" xr:uid="{66E02AFC-3AB4-4E9F-93CD-C4CC6BD69A05}"/>
    <cellStyle name="60% - Accent6 2 2 2 2 2 3 2" xfId="30787" xr:uid="{42B77663-25B8-4C6E-B560-68E29F1060E1}"/>
    <cellStyle name="60% - Accent6 2 2 2 2 2 4" xfId="22287" xr:uid="{AB610CE0-38BB-4DF5-AB33-C27BFB27133A}"/>
    <cellStyle name="60% - Accent6 2 2 2 2 3" xfId="6459" xr:uid="{0C79D240-2D0C-48EB-8698-9D3436A2EF61}"/>
    <cellStyle name="60% - Accent6 2 2 2 2 3 2" xfId="15042" xr:uid="{70E60390-5F99-4090-9BF7-B8CD766C1D76}"/>
    <cellStyle name="60% - Accent6 2 2 2 2 3 2 2" xfId="32867" xr:uid="{CAE4075D-303D-44F6-AF93-4C853C764978}"/>
    <cellStyle name="60% - Accent6 2 2 2 2 3 3" xfId="24367" xr:uid="{23C5AD2F-9F07-4EE1-91CB-EFFA25B1AF75}"/>
    <cellStyle name="60% - Accent6 2 2 2 2 4" xfId="10882" xr:uid="{99BFC717-EA02-42B6-87E2-4570B6F62D1B}"/>
    <cellStyle name="60% - Accent6 2 2 2 2 4 2" xfId="28707" xr:uid="{F2C9E336-7E20-4E96-BCC0-309A17C6C2B4}"/>
    <cellStyle name="60% - Accent6 2 2 2 2 5" xfId="20207" xr:uid="{136FAA63-1664-4FD1-AABA-9253FA760214}"/>
    <cellStyle name="60% - Accent6 2 2 2 3" xfId="3399" xr:uid="{84A430A1-CBD9-4DED-B986-0DF7845BE789}"/>
    <cellStyle name="60% - Accent6 2 2 2 3 2" xfId="7559" xr:uid="{2976F078-E74A-4450-BBF1-0BFA257E92CE}"/>
    <cellStyle name="60% - Accent6 2 2 2 3 2 2" xfId="16142" xr:uid="{5D4DF189-68CA-43FF-9A10-E85B054D3ACC}"/>
    <cellStyle name="60% - Accent6 2 2 2 3 2 2 2" xfId="33967" xr:uid="{89620C21-5B3F-4C4D-8124-25E8645247B1}"/>
    <cellStyle name="60% - Accent6 2 2 2 3 2 3" xfId="25467" xr:uid="{BE7D5AA2-B953-4C90-B187-B966AB5A95F5}"/>
    <cellStyle name="60% - Accent6 2 2 2 3 3" xfId="11982" xr:uid="{9000D68E-1C01-4842-AD61-DECCC1221163}"/>
    <cellStyle name="60% - Accent6 2 2 2 3 3 2" xfId="29807" xr:uid="{F6BEC135-05EB-4AF6-B8B1-C6BF918DF571}"/>
    <cellStyle name="60% - Accent6 2 2 2 3 4" xfId="21307" xr:uid="{08558C3B-7B6B-45A3-B56C-77F62D5D765A}"/>
    <cellStyle name="60% - Accent6 2 2 2 4" xfId="5479" xr:uid="{BD882D46-4592-4FF0-8C5D-C25DF82AB493}"/>
    <cellStyle name="60% - Accent6 2 2 2 4 2" xfId="14062" xr:uid="{42D697AA-81E1-4D8B-86BD-5FBEBB1510E1}"/>
    <cellStyle name="60% - Accent6 2 2 2 4 2 2" xfId="31887" xr:uid="{B295BDD2-5A59-4638-B68B-BB2ED8741386}"/>
    <cellStyle name="60% - Accent6 2 2 2 4 3" xfId="23387" xr:uid="{A972EEEC-18A3-4FB5-8142-2B9C115B23D2}"/>
    <cellStyle name="60% - Accent6 2 2 2 5" xfId="9902" xr:uid="{55B23B99-8278-45D7-ABDA-671DEE846AAB}"/>
    <cellStyle name="60% - Accent6 2 2 2 5 2" xfId="27727" xr:uid="{A6A248EA-F3BB-4E15-A0AC-C8092278AF57}"/>
    <cellStyle name="60% - Accent6 2 2 2 6" xfId="19227" xr:uid="{7D6FFCEF-713F-4DB8-8897-EE17A4D24731}"/>
    <cellStyle name="60% - Accent6 2 2 3" xfId="1819" xr:uid="{F6C4E7DA-45A7-4D7F-9074-12105F28630C}"/>
    <cellStyle name="60% - Accent6 2 2 3 2" xfId="3899" xr:uid="{374E3D9B-F9EA-458B-894B-CAE3EDF0EE03}"/>
    <cellStyle name="60% - Accent6 2 2 3 2 2" xfId="8059" xr:uid="{160CE645-09B0-4EE6-9DED-6ADE30C094D8}"/>
    <cellStyle name="60% - Accent6 2 2 3 2 2 2" xfId="16642" xr:uid="{4777B79B-3BDA-4D55-A09C-A22502D657D3}"/>
    <cellStyle name="60% - Accent6 2 2 3 2 2 2 2" xfId="34467" xr:uid="{9D64E8CF-6395-491F-A243-25063FD74303}"/>
    <cellStyle name="60% - Accent6 2 2 3 2 2 3" xfId="25967" xr:uid="{1FC1685D-A722-4DB3-85BC-4DE5277E00E3}"/>
    <cellStyle name="60% - Accent6 2 2 3 2 3" xfId="12482" xr:uid="{2DF2BE2B-B43E-4481-9D71-B4881E6ED6D9}"/>
    <cellStyle name="60% - Accent6 2 2 3 2 3 2" xfId="30307" xr:uid="{3D949A18-DFB1-48ED-A5D8-5B9638681284}"/>
    <cellStyle name="60% - Accent6 2 2 3 2 4" xfId="21807" xr:uid="{CB31A323-6585-4DCE-9389-CE70146A18BD}"/>
    <cellStyle name="60% - Accent6 2 2 3 3" xfId="5979" xr:uid="{36D994CA-572B-4BD4-B547-D20F999AB6C9}"/>
    <cellStyle name="60% - Accent6 2 2 3 3 2" xfId="14562" xr:uid="{6C20D80F-55C2-4429-A508-129341D1D858}"/>
    <cellStyle name="60% - Accent6 2 2 3 3 2 2" xfId="32387" xr:uid="{4E6653FF-F8A8-4BA6-8E56-34600A2D389D}"/>
    <cellStyle name="60% - Accent6 2 2 3 3 3" xfId="23887" xr:uid="{38790694-6CB1-409C-9EC6-2C0080180587}"/>
    <cellStyle name="60% - Accent6 2 2 3 4" xfId="10402" xr:uid="{A9D5689C-FBF7-47A4-9CCB-8231338FD6DF}"/>
    <cellStyle name="60% - Accent6 2 2 3 4 2" xfId="28227" xr:uid="{081D2FC6-6A6A-49DD-8C08-E25E9716E21A}"/>
    <cellStyle name="60% - Accent6 2 2 3 5" xfId="19727" xr:uid="{9D340806-B168-404E-AE17-AFA942E6F7F0}"/>
    <cellStyle name="60% - Accent6 2 2 4" xfId="2919" xr:uid="{117D1702-24B1-40B3-B4E2-13498AA767DC}"/>
    <cellStyle name="60% - Accent6 2 2 4 2" xfId="7079" xr:uid="{C147C80E-88AF-4999-8220-C191EE145BE8}"/>
    <cellStyle name="60% - Accent6 2 2 4 2 2" xfId="15662" xr:uid="{782ECBEF-2BA6-4B9C-92BE-35B2BF173BF7}"/>
    <cellStyle name="60% - Accent6 2 2 4 2 2 2" xfId="33487" xr:uid="{7ACEE380-B98C-4A50-9679-39E6859393EB}"/>
    <cellStyle name="60% - Accent6 2 2 4 2 3" xfId="24987" xr:uid="{63474EBF-1F11-45EC-A00F-6220CBFD56F8}"/>
    <cellStyle name="60% - Accent6 2 2 4 3" xfId="11502" xr:uid="{C7BDD9C4-9A26-4ED4-AE92-A4171FC3941D}"/>
    <cellStyle name="60% - Accent6 2 2 4 3 2" xfId="29327" xr:uid="{D17CC0CB-0F4F-4846-B62C-54C84C4DF341}"/>
    <cellStyle name="60% - Accent6 2 2 4 4" xfId="20827" xr:uid="{D658EBBC-7FD5-4E78-A8A2-A86F34041F1A}"/>
    <cellStyle name="60% - Accent6 2 2 5" xfId="4999" xr:uid="{0E11496E-51AD-481E-972F-FB4C1C6F7A9B}"/>
    <cellStyle name="60% - Accent6 2 2 5 2" xfId="13582" xr:uid="{BF9A20CE-775C-419A-922A-F25257F8A4EC}"/>
    <cellStyle name="60% - Accent6 2 2 5 2 2" xfId="31407" xr:uid="{3B0FB3E5-666F-486F-BAE7-E23DE341670A}"/>
    <cellStyle name="60% - Accent6 2 2 5 3" xfId="22907" xr:uid="{542CE01A-718E-4804-A6E2-8817F085F94A}"/>
    <cellStyle name="60% - Accent6 2 2 6" xfId="9422" xr:uid="{48EEA45C-DAD9-4644-9631-B1CA0358A990}"/>
    <cellStyle name="60% - Accent6 2 2 6 2" xfId="27247" xr:uid="{A2B2EB03-DE34-4DEF-8970-83E2EE29ABCD}"/>
    <cellStyle name="60% - Accent6 2 2 7" xfId="18747" xr:uid="{000E8BA1-1FCF-4387-BA6C-A4685DBCC729}"/>
    <cellStyle name="60% - Accent6 2 3" xfId="1133" xr:uid="{B7B911A3-5E33-42E8-B94F-F62B0A465141}"/>
    <cellStyle name="60% - Accent6 2 3 2" xfId="2239" xr:uid="{AD6EC0FE-76AD-4A12-82C5-5E8C5FE7781D}"/>
    <cellStyle name="60% - Accent6 2 3 2 2" xfId="4319" xr:uid="{3AE3F9A9-7283-4264-BE45-66A7E956F2C5}"/>
    <cellStyle name="60% - Accent6 2 3 2 2 2" xfId="8479" xr:uid="{2859083B-4F15-4CD9-8144-B4BC5832DAF1}"/>
    <cellStyle name="60% - Accent6 2 3 2 2 2 2" xfId="17062" xr:uid="{D66DE17A-08CD-4BB2-98FC-4661AB4B490B}"/>
    <cellStyle name="60% - Accent6 2 3 2 2 2 2 2" xfId="34887" xr:uid="{9F0E0990-5AAB-49C0-BDB5-92581D97781E}"/>
    <cellStyle name="60% - Accent6 2 3 2 2 2 3" xfId="26387" xr:uid="{B6D1E126-2BC0-4A00-A4E5-598B16B39328}"/>
    <cellStyle name="60% - Accent6 2 3 2 2 3" xfId="12902" xr:uid="{A8875401-A3F7-4446-B8F0-1C275CE85013}"/>
    <cellStyle name="60% - Accent6 2 3 2 2 3 2" xfId="30727" xr:uid="{5D93F6A6-98FC-470D-BE62-CF60B13A8D6D}"/>
    <cellStyle name="60% - Accent6 2 3 2 2 4" xfId="22227" xr:uid="{33583556-18DF-412B-8FCD-3BEE4F9FE827}"/>
    <cellStyle name="60% - Accent6 2 3 2 3" xfId="6399" xr:uid="{CBA8508E-65DA-4475-ACA7-B46E0397EB5D}"/>
    <cellStyle name="60% - Accent6 2 3 2 3 2" xfId="14982" xr:uid="{4DFFE890-FE76-45E6-8A36-6627FD8E6592}"/>
    <cellStyle name="60% - Accent6 2 3 2 3 2 2" xfId="32807" xr:uid="{3032F5EB-4123-4D5A-8D9A-2F976B5BCD96}"/>
    <cellStyle name="60% - Accent6 2 3 2 3 3" xfId="24307" xr:uid="{DB9E75B7-F3D6-4BE3-AD53-47204D41E9D6}"/>
    <cellStyle name="60% - Accent6 2 3 2 4" xfId="10822" xr:uid="{03EEBB5E-0CD3-49BA-B0BA-7004B1726D07}"/>
    <cellStyle name="60% - Accent6 2 3 2 4 2" xfId="28647" xr:uid="{C3FCDD2D-94D9-427A-A26A-1E195DDA14AD}"/>
    <cellStyle name="60% - Accent6 2 3 2 5" xfId="20147" xr:uid="{86E0D940-BDAC-4C47-B487-1DCC9313FD20}"/>
    <cellStyle name="60% - Accent6 2 3 3" xfId="3339" xr:uid="{B013C90B-0D74-48C0-A5EE-2BC858EACEA9}"/>
    <cellStyle name="60% - Accent6 2 3 3 2" xfId="7499" xr:uid="{246EF529-86BF-4C71-A294-E31D23C494D3}"/>
    <cellStyle name="60% - Accent6 2 3 3 2 2" xfId="16082" xr:uid="{9CB9BD0B-41E4-410B-85B7-D46C4AE22EEC}"/>
    <cellStyle name="60% - Accent6 2 3 3 2 2 2" xfId="33907" xr:uid="{A242251C-6F84-4860-9CE3-637BCF27DD08}"/>
    <cellStyle name="60% - Accent6 2 3 3 2 3" xfId="25407" xr:uid="{B9F5BE55-0D15-475E-A80C-D54F5F43A91F}"/>
    <cellStyle name="60% - Accent6 2 3 3 3" xfId="11922" xr:uid="{F022C491-1F0C-42AF-B559-CF5897DF6D5C}"/>
    <cellStyle name="60% - Accent6 2 3 3 3 2" xfId="29747" xr:uid="{003A5704-E473-45AD-B76F-766DF4C30D59}"/>
    <cellStyle name="60% - Accent6 2 3 3 4" xfId="21247" xr:uid="{849B1040-BA07-415A-A9B9-C4F78D2E0153}"/>
    <cellStyle name="60% - Accent6 2 3 4" xfId="5419" xr:uid="{1D42AE25-D264-4578-89F3-671A305DA1EC}"/>
    <cellStyle name="60% - Accent6 2 3 4 2" xfId="14002" xr:uid="{6D3CEA33-0551-4AE6-BCDE-DB57FA0C1E88}"/>
    <cellStyle name="60% - Accent6 2 3 4 2 2" xfId="31827" xr:uid="{4AD60BCE-40A3-491E-B04C-184F2FFC62F0}"/>
    <cellStyle name="60% - Accent6 2 3 4 3" xfId="23327" xr:uid="{230FC35E-4ABE-4205-BD32-4A0B5A7E6DB8}"/>
    <cellStyle name="60% - Accent6 2 3 5" xfId="9842" xr:uid="{05485288-9BD9-454E-B73C-3DD0E759ED70}"/>
    <cellStyle name="60% - Accent6 2 3 5 2" xfId="27667" xr:uid="{DAECB2F9-DFAD-461A-9A65-8BCA34C4E2F9}"/>
    <cellStyle name="60% - Accent6 2 3 6" xfId="19167" xr:uid="{ACA4963A-549D-4234-8D35-59D3BA292DDD}"/>
    <cellStyle name="60% - Accent6 2 4" xfId="1759" xr:uid="{6D02F5EA-461B-49F7-AB8B-B3DAA65FB1BB}"/>
    <cellStyle name="60% - Accent6 2 4 2" xfId="3839" xr:uid="{7CB16E4A-7483-4B74-BB21-567820245097}"/>
    <cellStyle name="60% - Accent6 2 4 2 2" xfId="7999" xr:uid="{E5E12EFC-35CB-4C20-BF07-428159A3FB83}"/>
    <cellStyle name="60% - Accent6 2 4 2 2 2" xfId="16582" xr:uid="{B88E052A-4C1B-4957-8872-8F259E8CD662}"/>
    <cellStyle name="60% - Accent6 2 4 2 2 2 2" xfId="34407" xr:uid="{A51EFF8D-77A5-4550-A5F5-27B06CAB636E}"/>
    <cellStyle name="60% - Accent6 2 4 2 2 3" xfId="25907" xr:uid="{60F35E39-EC4F-4928-A9B2-E161440AE14E}"/>
    <cellStyle name="60% - Accent6 2 4 2 3" xfId="12422" xr:uid="{537958DB-1AE1-4E02-9163-18386766BA1C}"/>
    <cellStyle name="60% - Accent6 2 4 2 3 2" xfId="30247" xr:uid="{57240F60-BEF6-4E41-B8AD-E4D568CC693B}"/>
    <cellStyle name="60% - Accent6 2 4 2 4" xfId="21747" xr:uid="{0399E6DC-441E-4463-A389-8005AF06E35D}"/>
    <cellStyle name="60% - Accent6 2 4 3" xfId="5919" xr:uid="{142DC0D2-44C5-4F65-8221-849E0D69FA0D}"/>
    <cellStyle name="60% - Accent6 2 4 3 2" xfId="14502" xr:uid="{88CE228B-D5CE-40C6-BD1C-F19B66004159}"/>
    <cellStyle name="60% - Accent6 2 4 3 2 2" xfId="32327" xr:uid="{D90A2BBE-B3B5-401B-A3CC-15C534896310}"/>
    <cellStyle name="60% - Accent6 2 4 3 3" xfId="23827" xr:uid="{248E0ABA-AB60-47B8-B9C6-843A73A3DC4C}"/>
    <cellStyle name="60% - Accent6 2 4 4" xfId="10342" xr:uid="{1A0CF6F8-B94B-4BE0-85F0-EDBAA679C57D}"/>
    <cellStyle name="60% - Accent6 2 4 4 2" xfId="28167" xr:uid="{16B876AA-1610-4298-8121-A2CE5A3C3FAD}"/>
    <cellStyle name="60% - Accent6 2 4 5" xfId="19667" xr:uid="{D1CD7B7C-FD4F-482E-9F81-504322E5CB2B}"/>
    <cellStyle name="60% - Accent6 2 5" xfId="2859" xr:uid="{CE3AF6E8-B736-4B88-8ED8-AEEB58B32B7F}"/>
    <cellStyle name="60% - Accent6 2 5 2" xfId="7019" xr:uid="{4F1D7010-AE41-44D3-94DE-9A01EC0CFF0B}"/>
    <cellStyle name="60% - Accent6 2 5 2 2" xfId="15602" xr:uid="{B79239F4-645F-4F5F-BA5B-90C1B2B42516}"/>
    <cellStyle name="60% - Accent6 2 5 2 2 2" xfId="33427" xr:uid="{36BBE6D9-B065-49B0-9412-3D6514A22218}"/>
    <cellStyle name="60% - Accent6 2 5 2 3" xfId="24927" xr:uid="{61227415-D1B0-4671-9832-EBBFFB6DF696}"/>
    <cellStyle name="60% - Accent6 2 5 3" xfId="11442" xr:uid="{BE5228B6-BED7-4735-B9CF-068A5F5AAF95}"/>
    <cellStyle name="60% - Accent6 2 5 3 2" xfId="29267" xr:uid="{43B6D539-4AC9-4948-B4AC-AF3FE613C2B5}"/>
    <cellStyle name="60% - Accent6 2 5 4" xfId="20767" xr:uid="{27F87DF9-A247-4F0C-A06E-EB19497759E0}"/>
    <cellStyle name="60% - Accent6 2 6" xfId="4939" xr:uid="{603DE06D-967D-4135-A992-00EC02FF6725}"/>
    <cellStyle name="60% - Accent6 2 6 2" xfId="13522" xr:uid="{CFBBF545-F982-4C82-B620-A68F452E0E98}"/>
    <cellStyle name="60% - Accent6 2 6 2 2" xfId="31347" xr:uid="{1F972A22-5E85-4D16-AA25-C50D2CAF582B}"/>
    <cellStyle name="60% - Accent6 2 6 3" xfId="22847" xr:uid="{EF2F5A6B-8D7E-41C6-B30B-FC7ED8A25DBF}"/>
    <cellStyle name="60% - Accent6 2 7" xfId="9362" xr:uid="{26D73C3F-45B0-46C5-8121-78D8DD1BA866}"/>
    <cellStyle name="60% - Accent6 2 7 2" xfId="27187" xr:uid="{E140B7FC-9771-4B03-8744-EA4F208E0C37}"/>
    <cellStyle name="60% - Accent6 2 8" xfId="18687" xr:uid="{817F8F86-DB14-4D12-A30D-072DD1382EDF}"/>
    <cellStyle name="60% - Accent6 20" xfId="1053" xr:uid="{F9E9C236-5BED-4185-8F1E-B773D35CAA46}"/>
    <cellStyle name="60% - Accent6 20 2" xfId="1659" xr:uid="{DE3A54E3-2BA4-47FB-991C-730F8998C1E7}"/>
    <cellStyle name="60% - Accent6 20 2 2" xfId="2639" xr:uid="{E66F25BC-3319-4857-B4AC-F8B1B3CE6521}"/>
    <cellStyle name="60% - Accent6 20 2 2 2" xfId="4719" xr:uid="{DEB89C9A-30C8-4A61-8ADE-E645C5D35478}"/>
    <cellStyle name="60% - Accent6 20 2 2 2 2" xfId="8879" xr:uid="{BF8B6CF4-1683-4DA4-8E8D-FBB6EB1F00CA}"/>
    <cellStyle name="60% - Accent6 20 2 2 2 2 2" xfId="17462" xr:uid="{85F56345-1E56-43B6-9137-7D687A98CFF1}"/>
    <cellStyle name="60% - Accent6 20 2 2 2 2 2 2" xfId="35287" xr:uid="{CA61CD42-6DF0-4BB9-980E-026761829E2C}"/>
    <cellStyle name="60% - Accent6 20 2 2 2 2 3" xfId="26787" xr:uid="{FA855612-D0EA-4268-B48A-683D8EAA0A56}"/>
    <cellStyle name="60% - Accent6 20 2 2 2 3" xfId="13302" xr:uid="{7C614D3D-E4DE-4583-84EB-0F01A6E808C8}"/>
    <cellStyle name="60% - Accent6 20 2 2 2 3 2" xfId="31127" xr:uid="{24886020-9E91-4730-B088-110566DCA4C3}"/>
    <cellStyle name="60% - Accent6 20 2 2 2 4" xfId="22627" xr:uid="{AADF6C46-D23F-46BF-A8DB-CE59F0AE70C9}"/>
    <cellStyle name="60% - Accent6 20 2 2 3" xfId="6799" xr:uid="{AB17F3D3-0CA0-42E6-A302-5B579B94321D}"/>
    <cellStyle name="60% - Accent6 20 2 2 3 2" xfId="15382" xr:uid="{1688218C-C760-4215-8492-9C6E837A4B0F}"/>
    <cellStyle name="60% - Accent6 20 2 2 3 2 2" xfId="33207" xr:uid="{B559DF4F-8E6D-484D-AB32-CC785A836201}"/>
    <cellStyle name="60% - Accent6 20 2 2 3 3" xfId="24707" xr:uid="{424DAF1C-4D47-42D5-ABD5-8A10D4BC3850}"/>
    <cellStyle name="60% - Accent6 20 2 2 4" xfId="11222" xr:uid="{84C9DE55-2FE0-4BA3-8CC1-9497C86B3316}"/>
    <cellStyle name="60% - Accent6 20 2 2 4 2" xfId="29047" xr:uid="{A15AD7C0-FFE1-4AE6-B7F1-53CABA2DB069}"/>
    <cellStyle name="60% - Accent6 20 2 2 5" xfId="20547" xr:uid="{EEB0D232-9E03-4D71-A635-637905FB20F2}"/>
    <cellStyle name="60% - Accent6 20 2 3" xfId="3739" xr:uid="{22BE0C10-7D4A-4365-8A23-0CBA8409B658}"/>
    <cellStyle name="60% - Accent6 20 2 3 2" xfId="7899" xr:uid="{DD2301CE-884C-4E25-AAB4-7152500601FB}"/>
    <cellStyle name="60% - Accent6 20 2 3 2 2" xfId="16482" xr:uid="{0FB959F2-B33C-4E0E-972C-6DC54F2EBFB5}"/>
    <cellStyle name="60% - Accent6 20 2 3 2 2 2" xfId="34307" xr:uid="{91F40FEF-903C-4FFE-A307-A1F80CCFC1E5}"/>
    <cellStyle name="60% - Accent6 20 2 3 2 3" xfId="25807" xr:uid="{49D7242C-FB4E-4D40-BB30-125A545B8CA7}"/>
    <cellStyle name="60% - Accent6 20 2 3 3" xfId="12322" xr:uid="{DCF5157F-45F5-4C00-B3C4-B68A5CF82620}"/>
    <cellStyle name="60% - Accent6 20 2 3 3 2" xfId="30147" xr:uid="{E63021B1-3812-4899-84D2-1F2A76D86C28}"/>
    <cellStyle name="60% - Accent6 20 2 3 4" xfId="21647" xr:uid="{F7522F59-B15D-4D24-B3A6-963D928FBCE3}"/>
    <cellStyle name="60% - Accent6 20 2 4" xfId="5819" xr:uid="{5C75DA9A-EFD0-466E-9ED5-2199DBE8FF34}"/>
    <cellStyle name="60% - Accent6 20 2 4 2" xfId="14402" xr:uid="{92F3AC89-F935-4C0B-B648-C0D18E0A6905}"/>
    <cellStyle name="60% - Accent6 20 2 4 2 2" xfId="32227" xr:uid="{73A6301A-5284-4A80-AEF2-72F4E0863CD7}"/>
    <cellStyle name="60% - Accent6 20 2 4 3" xfId="23727" xr:uid="{45174C80-57F2-49FF-BD43-6DAC3891FCF6}"/>
    <cellStyle name="60% - Accent6 20 2 5" xfId="10242" xr:uid="{E2FE74C0-4325-4713-BF55-81E9D476781C}"/>
    <cellStyle name="60% - Accent6 20 2 5 2" xfId="28067" xr:uid="{940022E6-91DF-4DD5-B418-B5F71817A0B5}"/>
    <cellStyle name="60% - Accent6 20 2 6" xfId="19567" xr:uid="{59C81F36-84BC-47F9-9D75-6EFDC6BBB0D6}"/>
    <cellStyle name="60% - Accent6 20 3" xfId="2159" xr:uid="{DCB9A983-B7E7-46D9-B224-EAB685E25B08}"/>
    <cellStyle name="60% - Accent6 20 3 2" xfId="4239" xr:uid="{A4ABC8E2-B28F-45B1-A153-A37E478136A8}"/>
    <cellStyle name="60% - Accent6 20 3 2 2" xfId="8399" xr:uid="{07AEBD49-57C8-405D-ADB1-CE9CB92A2AFB}"/>
    <cellStyle name="60% - Accent6 20 3 2 2 2" xfId="16982" xr:uid="{1570B1E3-1E8F-484B-BF22-0670C9191213}"/>
    <cellStyle name="60% - Accent6 20 3 2 2 2 2" xfId="34807" xr:uid="{561B1BD7-B198-443D-99B6-2B868A87FBA8}"/>
    <cellStyle name="60% - Accent6 20 3 2 2 3" xfId="26307" xr:uid="{5CDAE060-3F82-4E98-B235-AB9AFBEE0CC6}"/>
    <cellStyle name="60% - Accent6 20 3 2 3" xfId="12822" xr:uid="{203CC92E-51C1-4A79-A3F1-3C8C27CF3666}"/>
    <cellStyle name="60% - Accent6 20 3 2 3 2" xfId="30647" xr:uid="{18D23E9E-DD10-49FF-9441-A58855F22108}"/>
    <cellStyle name="60% - Accent6 20 3 2 4" xfId="22147" xr:uid="{8E622BED-5549-45C6-AAB2-4F507F729FDE}"/>
    <cellStyle name="60% - Accent6 20 3 3" xfId="6319" xr:uid="{C4EAB817-EF54-4306-BB51-BAE4BCA7121E}"/>
    <cellStyle name="60% - Accent6 20 3 3 2" xfId="14902" xr:uid="{5A5AEDDC-FDAD-46A1-99F4-F3A477C13A73}"/>
    <cellStyle name="60% - Accent6 20 3 3 2 2" xfId="32727" xr:uid="{31BDF3DC-DC85-4934-B309-E89DF96A2258}"/>
    <cellStyle name="60% - Accent6 20 3 3 3" xfId="24227" xr:uid="{0865C5A8-7C64-4EB3-907D-7EB2D472C811}"/>
    <cellStyle name="60% - Accent6 20 3 4" xfId="10742" xr:uid="{26874720-4742-4BFD-83FB-796CE9A4DA8B}"/>
    <cellStyle name="60% - Accent6 20 3 4 2" xfId="28567" xr:uid="{7199468B-A5CA-4C14-A27C-C6CE52BC9489}"/>
    <cellStyle name="60% - Accent6 20 3 5" xfId="20067" xr:uid="{384A8371-C3F1-4978-B267-D4F9CA76585D}"/>
    <cellStyle name="60% - Accent6 20 4" xfId="3259" xr:uid="{0820E547-936E-4D26-B52B-D808C55CE8BB}"/>
    <cellStyle name="60% - Accent6 20 4 2" xfId="7419" xr:uid="{99D3CAEC-1CB4-4D90-BD24-A9BD43D1EFC9}"/>
    <cellStyle name="60% - Accent6 20 4 2 2" xfId="16002" xr:uid="{D94AA427-F199-43CD-95A6-1140E6A19301}"/>
    <cellStyle name="60% - Accent6 20 4 2 2 2" xfId="33827" xr:uid="{FE7F614E-6E26-46A4-AD4E-F1AE0B8A0005}"/>
    <cellStyle name="60% - Accent6 20 4 2 3" xfId="25327" xr:uid="{74090292-596A-4C45-9670-262968BD9D0A}"/>
    <cellStyle name="60% - Accent6 20 4 3" xfId="11842" xr:uid="{817DD311-C316-42A7-81B6-55145321AA5E}"/>
    <cellStyle name="60% - Accent6 20 4 3 2" xfId="29667" xr:uid="{C044CEEF-1A9D-457C-9170-7065F180E5B1}"/>
    <cellStyle name="60% - Accent6 20 4 4" xfId="21167" xr:uid="{4D197D40-1C5D-41FA-B37A-E4503B67801A}"/>
    <cellStyle name="60% - Accent6 20 5" xfId="5339" xr:uid="{DA7050C3-B498-45D2-9441-770CAA62A967}"/>
    <cellStyle name="60% - Accent6 20 5 2" xfId="13922" xr:uid="{4C58080B-A6E4-41CE-A422-14046C98B246}"/>
    <cellStyle name="60% - Accent6 20 5 2 2" xfId="31747" xr:uid="{7B0628BF-C4D8-4FCA-9506-8B161B8F91D0}"/>
    <cellStyle name="60% - Accent6 20 5 3" xfId="23247" xr:uid="{BB92FC98-75BD-4CB2-9B23-D283BD2C2714}"/>
    <cellStyle name="60% - Accent6 20 6" xfId="9762" xr:uid="{BA54D55E-91C2-450A-AF13-1EF02E23EBB4}"/>
    <cellStyle name="60% - Accent6 20 6 2" xfId="27587" xr:uid="{023CD590-17E2-400E-900F-C3672BDFA220}"/>
    <cellStyle name="60% - Accent6 20 7" xfId="19087" xr:uid="{54539A72-74ED-48B4-AFFF-A508CC077CA1}"/>
    <cellStyle name="60% - Accent6 200" xfId="38148" xr:uid="{CD91E764-6552-4C53-9296-85FA6C412632}"/>
    <cellStyle name="60% - Accent6 201" xfId="38168" xr:uid="{D1101C30-69DA-4E8A-808D-E5DA769EFCC0}"/>
    <cellStyle name="60% - Accent6 202" xfId="38188" xr:uid="{4CBB61A9-7048-4804-BA21-223AFA6ECA1A}"/>
    <cellStyle name="60% - Accent6 203" xfId="38208" xr:uid="{A9D7F845-1992-4448-B9BE-29B32B84EEFD}"/>
    <cellStyle name="60% - Accent6 204" xfId="38228" xr:uid="{00BF1B67-7664-4D0F-97A6-6D6E101FE8B2}"/>
    <cellStyle name="60% - Accent6 205" xfId="38248" xr:uid="{0322FC52-1A2A-4168-8BEF-143E410C1A00}"/>
    <cellStyle name="60% - Accent6 206" xfId="38268" xr:uid="{F4EC3F15-FB1E-4E15-8AA0-68DB2F23207A}"/>
    <cellStyle name="60% - Accent6 207" xfId="38288" xr:uid="{F7DC6756-ACEE-4D72-A084-7AE2B536DC0B}"/>
    <cellStyle name="60% - Accent6 208" xfId="38308" xr:uid="{9325A2EB-55BF-446C-8730-E11284196BD8}"/>
    <cellStyle name="60% - Accent6 209" xfId="38328" xr:uid="{0B959658-DB9B-4AC1-BB71-81A387DA8E48}"/>
    <cellStyle name="60% - Accent6 21" xfId="1073" xr:uid="{C9AFAC05-697E-41BC-BD04-B217D6EBF7BF}"/>
    <cellStyle name="60% - Accent6 21 2" xfId="1679" xr:uid="{1B800807-AD3F-4AE1-8753-5784BA65B3D0}"/>
    <cellStyle name="60% - Accent6 21 2 2" xfId="2659" xr:uid="{6AD4A4CA-174D-454D-9EAA-6FA899D8FA19}"/>
    <cellStyle name="60% - Accent6 21 2 2 2" xfId="4739" xr:uid="{E83EA611-C640-4CF4-B0AF-64A64B35DEA6}"/>
    <cellStyle name="60% - Accent6 21 2 2 2 2" xfId="8899" xr:uid="{52408FCB-79FB-4EBF-9176-B6E78FE6B2BD}"/>
    <cellStyle name="60% - Accent6 21 2 2 2 2 2" xfId="17482" xr:uid="{BD91490F-4E0D-4BD7-8344-5C68912A34BB}"/>
    <cellStyle name="60% - Accent6 21 2 2 2 2 2 2" xfId="35307" xr:uid="{C0DFB13E-E922-4378-85CF-4A6B6C48761E}"/>
    <cellStyle name="60% - Accent6 21 2 2 2 2 3" xfId="26807" xr:uid="{2C280F02-187D-470C-BD16-65AEAEBB3AC1}"/>
    <cellStyle name="60% - Accent6 21 2 2 2 3" xfId="13322" xr:uid="{6A8EDDFC-7B12-4A7E-B39F-C93AAC0E02C3}"/>
    <cellStyle name="60% - Accent6 21 2 2 2 3 2" xfId="31147" xr:uid="{BA2D029F-FC62-46D7-AA5A-0AF6F0EC150D}"/>
    <cellStyle name="60% - Accent6 21 2 2 2 4" xfId="22647" xr:uid="{5C713CCD-1D5F-48A2-95E9-437E7AFAEF1E}"/>
    <cellStyle name="60% - Accent6 21 2 2 3" xfId="6819" xr:uid="{B5F79E14-3E34-4FE8-AEF2-4FCDD804184C}"/>
    <cellStyle name="60% - Accent6 21 2 2 3 2" xfId="15402" xr:uid="{C9CC1570-A866-4AE6-B7E1-B3F0D7FD8610}"/>
    <cellStyle name="60% - Accent6 21 2 2 3 2 2" xfId="33227" xr:uid="{5BCBE136-8243-4C87-86FF-3110EAE98471}"/>
    <cellStyle name="60% - Accent6 21 2 2 3 3" xfId="24727" xr:uid="{C6F83D44-F72E-4D89-93D4-71D442831CC8}"/>
    <cellStyle name="60% - Accent6 21 2 2 4" xfId="11242" xr:uid="{E976C1B6-9165-43CD-94F4-DF2ED625B368}"/>
    <cellStyle name="60% - Accent6 21 2 2 4 2" xfId="29067" xr:uid="{5A4A67E4-3E55-4936-82C6-0F70D237C2D2}"/>
    <cellStyle name="60% - Accent6 21 2 2 5" xfId="20567" xr:uid="{8B42B4D6-EFA1-4BA3-A022-B22255BC3995}"/>
    <cellStyle name="60% - Accent6 21 2 3" xfId="3759" xr:uid="{B4752629-B887-440B-8380-D1D24EEE496B}"/>
    <cellStyle name="60% - Accent6 21 2 3 2" xfId="7919" xr:uid="{3C743851-D05F-4272-AF9A-D2934F95A1E9}"/>
    <cellStyle name="60% - Accent6 21 2 3 2 2" xfId="16502" xr:uid="{CDDD2D00-8ECB-437C-BCF1-47B78E117530}"/>
    <cellStyle name="60% - Accent6 21 2 3 2 2 2" xfId="34327" xr:uid="{94BABF45-B5F5-4002-8957-70F9EE6359F3}"/>
    <cellStyle name="60% - Accent6 21 2 3 2 3" xfId="25827" xr:uid="{90D6494B-F945-4B67-AF75-8C51F31F20C9}"/>
    <cellStyle name="60% - Accent6 21 2 3 3" xfId="12342" xr:uid="{2ADBC9C6-7812-4121-BD86-08CB335D2496}"/>
    <cellStyle name="60% - Accent6 21 2 3 3 2" xfId="30167" xr:uid="{6AD45379-F5A0-4283-820A-5E353D560F50}"/>
    <cellStyle name="60% - Accent6 21 2 3 4" xfId="21667" xr:uid="{05A30868-DB1C-4795-9887-F23BD247785B}"/>
    <cellStyle name="60% - Accent6 21 2 4" xfId="5839" xr:uid="{24D51BB6-B202-4120-85D5-838E8C3CB819}"/>
    <cellStyle name="60% - Accent6 21 2 4 2" xfId="14422" xr:uid="{7083C1F3-84A0-4138-BDA6-7703F5D417ED}"/>
    <cellStyle name="60% - Accent6 21 2 4 2 2" xfId="32247" xr:uid="{91670E9B-1E2B-4013-A85E-EA839C50B049}"/>
    <cellStyle name="60% - Accent6 21 2 4 3" xfId="23747" xr:uid="{0530713F-361B-4E93-B2FD-7A7A21694AA8}"/>
    <cellStyle name="60% - Accent6 21 2 5" xfId="10262" xr:uid="{117CAC50-E53C-4E7E-A33E-0276387668DA}"/>
    <cellStyle name="60% - Accent6 21 2 5 2" xfId="28087" xr:uid="{2600FF0A-7526-46B5-995E-B0D7CED74832}"/>
    <cellStyle name="60% - Accent6 21 2 6" xfId="19587" xr:uid="{C9DD43C2-13ED-44DD-9C25-76830780C998}"/>
    <cellStyle name="60% - Accent6 21 3" xfId="2179" xr:uid="{D9DB9C32-2DBD-43D1-AD26-E102078EB324}"/>
    <cellStyle name="60% - Accent6 21 3 2" xfId="4259" xr:uid="{5EEE7DBE-DB10-4F72-99C4-35C0A5F6BBC8}"/>
    <cellStyle name="60% - Accent6 21 3 2 2" xfId="8419" xr:uid="{DD31EB7C-724B-4F84-955D-F9522B348B32}"/>
    <cellStyle name="60% - Accent6 21 3 2 2 2" xfId="17002" xr:uid="{71D05DB0-AF73-49B9-8EDC-99F1148AFF80}"/>
    <cellStyle name="60% - Accent6 21 3 2 2 2 2" xfId="34827" xr:uid="{CB594CDE-71D4-453D-B4D9-34EB265C13EA}"/>
    <cellStyle name="60% - Accent6 21 3 2 2 3" xfId="26327" xr:uid="{78464FE4-6CAE-4980-884D-9D00B2619B58}"/>
    <cellStyle name="60% - Accent6 21 3 2 3" xfId="12842" xr:uid="{3CEFAC2F-0486-4E2D-8C28-A588C51A9D19}"/>
    <cellStyle name="60% - Accent6 21 3 2 3 2" xfId="30667" xr:uid="{7908D79F-A8D0-4746-9643-8EF98CED01B2}"/>
    <cellStyle name="60% - Accent6 21 3 2 4" xfId="22167" xr:uid="{640A13F7-7043-4C39-A0D4-30449D0A2AC1}"/>
    <cellStyle name="60% - Accent6 21 3 3" xfId="6339" xr:uid="{8348E85F-C14F-40D3-8C67-5295FEA3153C}"/>
    <cellStyle name="60% - Accent6 21 3 3 2" xfId="14922" xr:uid="{50DC0163-AD24-45AD-8977-60EE8CC62BE9}"/>
    <cellStyle name="60% - Accent6 21 3 3 2 2" xfId="32747" xr:uid="{C53F59FD-D59F-49FC-B6E3-0CD3DCB6AAFC}"/>
    <cellStyle name="60% - Accent6 21 3 3 3" xfId="24247" xr:uid="{365888F4-5812-458A-A31E-BC099A614C27}"/>
    <cellStyle name="60% - Accent6 21 3 4" xfId="10762" xr:uid="{749B3E18-19E1-4915-8D02-490231706C96}"/>
    <cellStyle name="60% - Accent6 21 3 4 2" xfId="28587" xr:uid="{81C90A99-F6CB-4A9F-8E95-ACF2038B9D25}"/>
    <cellStyle name="60% - Accent6 21 3 5" xfId="20087" xr:uid="{D93A98AF-0615-422D-90BD-60D6C9DAA798}"/>
    <cellStyle name="60% - Accent6 21 4" xfId="3279" xr:uid="{AA884E95-7DBB-4435-847A-85E38AF57503}"/>
    <cellStyle name="60% - Accent6 21 4 2" xfId="7439" xr:uid="{1E6D8C68-4188-4E6A-A0B8-9DA076D7796F}"/>
    <cellStyle name="60% - Accent6 21 4 2 2" xfId="16022" xr:uid="{018DD146-5D21-497E-986E-BF27D3FF06C1}"/>
    <cellStyle name="60% - Accent6 21 4 2 2 2" xfId="33847" xr:uid="{3F578772-D25F-4CE5-8F1D-BC73CEEC2198}"/>
    <cellStyle name="60% - Accent6 21 4 2 3" xfId="25347" xr:uid="{83F6747B-28B8-480F-9282-C7254B350B4C}"/>
    <cellStyle name="60% - Accent6 21 4 3" xfId="11862" xr:uid="{E38A87A0-4E20-4CC8-89B0-DF872172DEE2}"/>
    <cellStyle name="60% - Accent6 21 4 3 2" xfId="29687" xr:uid="{8AD8C2C5-DBD2-4FB5-A7B6-0EEC90514135}"/>
    <cellStyle name="60% - Accent6 21 4 4" xfId="21187" xr:uid="{97947B5E-C729-4AAA-B8A9-6F231F8378EF}"/>
    <cellStyle name="60% - Accent6 21 5" xfId="5359" xr:uid="{B95413B1-F7F7-4B26-8774-BC40A7FDB2D9}"/>
    <cellStyle name="60% - Accent6 21 5 2" xfId="13942" xr:uid="{FF5A0162-F1B6-4283-A0A8-6A71304FF6ED}"/>
    <cellStyle name="60% - Accent6 21 5 2 2" xfId="31767" xr:uid="{AA7A2E15-57FE-4704-98AF-5B11E3E6CD51}"/>
    <cellStyle name="60% - Accent6 21 5 3" xfId="23267" xr:uid="{D9E98EB7-9A3F-4C74-82C0-5829A9EB477A}"/>
    <cellStyle name="60% - Accent6 21 6" xfId="9782" xr:uid="{C4E1D09C-4C3D-4873-B5DD-737B9846B5AC}"/>
    <cellStyle name="60% - Accent6 21 6 2" xfId="27607" xr:uid="{15FB50AC-2A16-47CA-B408-AB60A526733C}"/>
    <cellStyle name="60% - Accent6 21 7" xfId="19107" xr:uid="{3D817583-2045-4484-88B7-F6B4AD8D4B21}"/>
    <cellStyle name="60% - Accent6 210" xfId="38348" xr:uid="{6B5C8EBC-B52F-4C89-B270-9548D02686B2}"/>
    <cellStyle name="60% - Accent6 211" xfId="38368" xr:uid="{2127A1AF-0E46-42D1-BA9E-E95F6C0F5F1B}"/>
    <cellStyle name="60% - Accent6 212" xfId="38388" xr:uid="{AE7ACFD4-065A-4680-A7C0-018A4FE42FA9}"/>
    <cellStyle name="60% - Accent6 213" xfId="38408" xr:uid="{7396569F-9BEB-4D10-B146-E940F3E75C52}"/>
    <cellStyle name="60% - Accent6 214" xfId="38428" xr:uid="{7B35EAEF-B12C-46E9-A8C7-B985ABC9C959}"/>
    <cellStyle name="60% - Accent6 215" xfId="38448" xr:uid="{3876B1C1-E446-47C2-8910-B37F1B8B3808}"/>
    <cellStyle name="60% - Accent6 216" xfId="38468" xr:uid="{6F6C3B32-AD74-4CF4-9C8A-D28D1470F157}"/>
    <cellStyle name="60% - Accent6 217" xfId="38488" xr:uid="{4214E0A0-C07C-426D-869B-93563F67BFCC}"/>
    <cellStyle name="60% - Accent6 218" xfId="38508" xr:uid="{7E9E97C3-B18E-49F5-B618-0934C81EB65F}"/>
    <cellStyle name="60% - Accent6 219" xfId="38528" xr:uid="{5EF5CAD0-BE71-46F7-8D46-1BBD69F79836}"/>
    <cellStyle name="60% - Accent6 22" xfId="1093" xr:uid="{A4B59F90-62C7-44F5-8240-9FD010E72C4E}"/>
    <cellStyle name="60% - Accent6 22 2" xfId="1699" xr:uid="{7C711B84-3DF8-455C-81C7-2E8334473DCC}"/>
    <cellStyle name="60% - Accent6 22 2 2" xfId="2679" xr:uid="{4F77B914-BFB4-469C-8BD7-27032BBAD4AE}"/>
    <cellStyle name="60% - Accent6 22 2 2 2" xfId="4759" xr:uid="{31586B4D-A501-4A0D-B4C6-6245F9DE32DE}"/>
    <cellStyle name="60% - Accent6 22 2 2 2 2" xfId="8919" xr:uid="{66FCC1C1-517E-4DCD-A9EA-DBAEE8D93BC8}"/>
    <cellStyle name="60% - Accent6 22 2 2 2 2 2" xfId="17502" xr:uid="{99F78648-DDB7-4784-8606-B800FB0ADE64}"/>
    <cellStyle name="60% - Accent6 22 2 2 2 2 2 2" xfId="35327" xr:uid="{CD486C74-7A68-4F1F-AED6-E3B1D253288B}"/>
    <cellStyle name="60% - Accent6 22 2 2 2 2 3" xfId="26827" xr:uid="{19004ED2-3F4C-4A0B-A871-3D1760D9B5E5}"/>
    <cellStyle name="60% - Accent6 22 2 2 2 3" xfId="13342" xr:uid="{741B6757-C766-4E6C-82AD-B9FBFDC819A7}"/>
    <cellStyle name="60% - Accent6 22 2 2 2 3 2" xfId="31167" xr:uid="{48C2B1D0-418D-442B-8E71-B06A72C789EC}"/>
    <cellStyle name="60% - Accent6 22 2 2 2 4" xfId="22667" xr:uid="{D0924FA8-5F99-494D-ADAA-DBF5CCC91483}"/>
    <cellStyle name="60% - Accent6 22 2 2 3" xfId="6839" xr:uid="{417408BC-5314-452F-8C45-B2371B191086}"/>
    <cellStyle name="60% - Accent6 22 2 2 3 2" xfId="15422" xr:uid="{8216C761-876A-4E30-A897-667014BD5C34}"/>
    <cellStyle name="60% - Accent6 22 2 2 3 2 2" xfId="33247" xr:uid="{7D81EBB9-5742-458E-875E-E8981103B46C}"/>
    <cellStyle name="60% - Accent6 22 2 2 3 3" xfId="24747" xr:uid="{443E3C01-4B3F-4D69-AD27-CB14DA1BF8F9}"/>
    <cellStyle name="60% - Accent6 22 2 2 4" xfId="11262" xr:uid="{CFFD3E54-8004-460F-8844-63261998D039}"/>
    <cellStyle name="60% - Accent6 22 2 2 4 2" xfId="29087" xr:uid="{D09915AF-A5E2-4288-81F0-48F65BB677C9}"/>
    <cellStyle name="60% - Accent6 22 2 2 5" xfId="20587" xr:uid="{ED7604BB-10DA-4CAD-A363-E1169DB17F09}"/>
    <cellStyle name="60% - Accent6 22 2 3" xfId="3779" xr:uid="{B434C96A-A97E-4356-996B-7E17ABACD54E}"/>
    <cellStyle name="60% - Accent6 22 2 3 2" xfId="7939" xr:uid="{D0CB3C92-B096-4237-8B48-F02B931B60CD}"/>
    <cellStyle name="60% - Accent6 22 2 3 2 2" xfId="16522" xr:uid="{8E217443-73F8-4B4B-97B2-4AA6C41409F2}"/>
    <cellStyle name="60% - Accent6 22 2 3 2 2 2" xfId="34347" xr:uid="{6524BAA1-CA52-4B49-9F99-4325B6D80B7A}"/>
    <cellStyle name="60% - Accent6 22 2 3 2 3" xfId="25847" xr:uid="{2AB6CC88-6881-4A42-82CC-28941B6CED0A}"/>
    <cellStyle name="60% - Accent6 22 2 3 3" xfId="12362" xr:uid="{2D04B252-B3BE-492A-A969-9301D5AC9623}"/>
    <cellStyle name="60% - Accent6 22 2 3 3 2" xfId="30187" xr:uid="{06A5A168-206A-4EAE-B984-F5773346056C}"/>
    <cellStyle name="60% - Accent6 22 2 3 4" xfId="21687" xr:uid="{B30D8845-80C1-41D8-B765-D9284C34C0B2}"/>
    <cellStyle name="60% - Accent6 22 2 4" xfId="5859" xr:uid="{259B38CA-E757-4A98-8D27-04ECCC182C0D}"/>
    <cellStyle name="60% - Accent6 22 2 4 2" xfId="14442" xr:uid="{866C216E-885A-4B67-A513-946EB7E5200A}"/>
    <cellStyle name="60% - Accent6 22 2 4 2 2" xfId="32267" xr:uid="{3D2751C0-FC86-4331-BCC3-7E665E4417BC}"/>
    <cellStyle name="60% - Accent6 22 2 4 3" xfId="23767" xr:uid="{6A605EF1-59F6-427E-8C3B-D5D912BBEEA5}"/>
    <cellStyle name="60% - Accent6 22 2 5" xfId="10282" xr:uid="{CDFA8BB7-0C63-4F1E-BFE1-DE148BF28FC4}"/>
    <cellStyle name="60% - Accent6 22 2 5 2" xfId="28107" xr:uid="{2DE82317-BA71-4AF7-ADF8-12123A2FAB89}"/>
    <cellStyle name="60% - Accent6 22 2 6" xfId="19607" xr:uid="{062E16CD-C8A6-4A7F-9672-E152FD2A752E}"/>
    <cellStyle name="60% - Accent6 22 3" xfId="2199" xr:uid="{D2D018EE-779A-4E69-894C-0E01AFE35F9C}"/>
    <cellStyle name="60% - Accent6 22 3 2" xfId="4279" xr:uid="{78335119-08FC-4CE9-93EC-742BFD5BCEF2}"/>
    <cellStyle name="60% - Accent6 22 3 2 2" xfId="8439" xr:uid="{706E0DD1-2784-4DC7-A394-A495D7BB4955}"/>
    <cellStyle name="60% - Accent6 22 3 2 2 2" xfId="17022" xr:uid="{CFF0C09B-4999-452E-AF09-B6507D84B3CE}"/>
    <cellStyle name="60% - Accent6 22 3 2 2 2 2" xfId="34847" xr:uid="{8D197920-E4E1-4EE0-BFD9-C6DC6430830E}"/>
    <cellStyle name="60% - Accent6 22 3 2 2 3" xfId="26347" xr:uid="{F7E4472F-B2D8-4356-BE7C-76D3DA1BD2F6}"/>
    <cellStyle name="60% - Accent6 22 3 2 3" xfId="12862" xr:uid="{A5DC9711-2D4A-4E23-B6C0-C18FF71A15CD}"/>
    <cellStyle name="60% - Accent6 22 3 2 3 2" xfId="30687" xr:uid="{12E721FF-F12D-4C5D-BFB3-4621F57EBAD1}"/>
    <cellStyle name="60% - Accent6 22 3 2 4" xfId="22187" xr:uid="{FE7BCDD1-45B2-4B1F-A551-8AB93B6F18DE}"/>
    <cellStyle name="60% - Accent6 22 3 3" xfId="6359" xr:uid="{9E37D461-B04E-4359-9051-38AEC3AB096C}"/>
    <cellStyle name="60% - Accent6 22 3 3 2" xfId="14942" xr:uid="{AD905341-3D79-469C-BA82-AA9C0B5FF46A}"/>
    <cellStyle name="60% - Accent6 22 3 3 2 2" xfId="32767" xr:uid="{15D6A5E4-6C92-46A4-92B7-AE19EA4819E3}"/>
    <cellStyle name="60% - Accent6 22 3 3 3" xfId="24267" xr:uid="{3C337E11-E0A6-4C84-A5E0-451841FB0BC3}"/>
    <cellStyle name="60% - Accent6 22 3 4" xfId="10782" xr:uid="{B8841EBC-5081-4E45-87B4-7AC7E57159C0}"/>
    <cellStyle name="60% - Accent6 22 3 4 2" xfId="28607" xr:uid="{1A948764-1257-4E0F-8F66-F648F143019F}"/>
    <cellStyle name="60% - Accent6 22 3 5" xfId="20107" xr:uid="{1954F0F1-7DC6-4ABC-8B8B-C1E0FB55B9C6}"/>
    <cellStyle name="60% - Accent6 22 4" xfId="3299" xr:uid="{626FC559-3913-4043-88F9-BA730D168F38}"/>
    <cellStyle name="60% - Accent6 22 4 2" xfId="7459" xr:uid="{F21BD18A-3F4C-4055-ACCA-1852F5AA96D4}"/>
    <cellStyle name="60% - Accent6 22 4 2 2" xfId="16042" xr:uid="{C6B683EB-839E-47E5-90F8-8EB65F995741}"/>
    <cellStyle name="60% - Accent6 22 4 2 2 2" xfId="33867" xr:uid="{24D34417-06A2-4C21-AF81-E7B7153E2592}"/>
    <cellStyle name="60% - Accent6 22 4 2 3" xfId="25367" xr:uid="{09B22945-E04F-45FE-A0A2-C6EFA3F69F5B}"/>
    <cellStyle name="60% - Accent6 22 4 3" xfId="11882" xr:uid="{703CF84C-6B7E-4F94-8B12-0D058245BC3C}"/>
    <cellStyle name="60% - Accent6 22 4 3 2" xfId="29707" xr:uid="{D416E8F5-D364-4895-812D-799DD0759965}"/>
    <cellStyle name="60% - Accent6 22 4 4" xfId="21207" xr:uid="{69C63871-326B-4D0B-905E-D7DEF7075484}"/>
    <cellStyle name="60% - Accent6 22 5" xfId="5379" xr:uid="{7DDF6B40-8E1A-4466-BB89-DF4C284BBBBB}"/>
    <cellStyle name="60% - Accent6 22 5 2" xfId="13962" xr:uid="{974EAF21-11D8-4116-B76B-4115364E866F}"/>
    <cellStyle name="60% - Accent6 22 5 2 2" xfId="31787" xr:uid="{756BED65-0C45-4DDE-8727-35BAC5086328}"/>
    <cellStyle name="60% - Accent6 22 5 3" xfId="23287" xr:uid="{A120999E-7A36-4489-9B4F-75599AF266D5}"/>
    <cellStyle name="60% - Accent6 22 6" xfId="9802" xr:uid="{62BC6DC5-FD0F-49E8-A7EA-8381BED1FD0B}"/>
    <cellStyle name="60% - Accent6 22 6 2" xfId="27627" xr:uid="{FC23AB61-045E-42FC-A26A-D8C2F62DB1DA}"/>
    <cellStyle name="60% - Accent6 22 7" xfId="19127" xr:uid="{4AC022FD-028E-4BCC-AA90-9DFC44F415F4}"/>
    <cellStyle name="60% - Accent6 220" xfId="38548" xr:uid="{99A0E7B7-7C65-40B3-9874-CD739391A40C}"/>
    <cellStyle name="60% - Accent6 221" xfId="38568" xr:uid="{5B4A98AD-DDAE-4BCD-939A-B3D54FA54A75}"/>
    <cellStyle name="60% - Accent6 222" xfId="38588" xr:uid="{70FE166F-9DAC-40CE-BD67-E12FE95D37D4}"/>
    <cellStyle name="60% - Accent6 223" xfId="38608" xr:uid="{3A283304-CB1A-413A-BDEC-D9CC86B466DB}"/>
    <cellStyle name="60% - Accent6 224" xfId="38628" xr:uid="{574D85EB-88F4-4C13-8788-A9E8D0190A83}"/>
    <cellStyle name="60% - Accent6 225" xfId="38648" xr:uid="{42416E03-552F-456B-8F51-FEECE67E2E09}"/>
    <cellStyle name="60% - Accent6 226" xfId="38668" xr:uid="{327125E0-F5F5-43CC-B357-1C27550830BE}"/>
    <cellStyle name="60% - Accent6 227" xfId="38688" xr:uid="{65ADF2CF-3A8D-4986-BF66-CA459CBCD66A}"/>
    <cellStyle name="60% - Accent6 228" xfId="38708" xr:uid="{33FC1B8F-EAC2-4EC7-84AE-7E03F4BFB681}"/>
    <cellStyle name="60% - Accent6 229" xfId="38728" xr:uid="{ACF09C7B-9F70-4B2B-9462-AADF8C979505}"/>
    <cellStyle name="60% - Accent6 23" xfId="1113" xr:uid="{333B47C0-586F-4887-8970-75FA58FB5176}"/>
    <cellStyle name="60% - Accent6 23 2" xfId="1719" xr:uid="{D0C425BC-A3DD-40F4-8104-A609D59AF490}"/>
    <cellStyle name="60% - Accent6 23 2 2" xfId="2699" xr:uid="{809E64F2-1796-4A29-A06B-535BA4F57D8A}"/>
    <cellStyle name="60% - Accent6 23 2 2 2" xfId="4779" xr:uid="{581148CD-B379-42B2-92CD-6CBE0A4321E6}"/>
    <cellStyle name="60% - Accent6 23 2 2 2 2" xfId="8939" xr:uid="{04A2D114-BB92-40F0-A647-CF52F996536D}"/>
    <cellStyle name="60% - Accent6 23 2 2 2 2 2" xfId="17522" xr:uid="{46DED734-DC25-414B-A071-2B409556AF2A}"/>
    <cellStyle name="60% - Accent6 23 2 2 2 2 2 2" xfId="35347" xr:uid="{29BBCC93-C91D-4F42-A080-6870BDC2A6CE}"/>
    <cellStyle name="60% - Accent6 23 2 2 2 2 3" xfId="26847" xr:uid="{8D0B4069-61A4-43CE-B930-A18C1E1ABD6F}"/>
    <cellStyle name="60% - Accent6 23 2 2 2 3" xfId="13362" xr:uid="{C7559691-6047-47D9-B9D5-C1EFB70DA04E}"/>
    <cellStyle name="60% - Accent6 23 2 2 2 3 2" xfId="31187" xr:uid="{B1C0EC12-C96F-4F17-8F95-5FABF1E7DDC4}"/>
    <cellStyle name="60% - Accent6 23 2 2 2 4" xfId="22687" xr:uid="{39BA31D1-50CC-45F4-844F-63FA0BE0196C}"/>
    <cellStyle name="60% - Accent6 23 2 2 3" xfId="6859" xr:uid="{9F14BC16-9757-4938-B9FF-BB492E2C84E4}"/>
    <cellStyle name="60% - Accent6 23 2 2 3 2" xfId="15442" xr:uid="{78F882B9-B54F-487B-A451-E300B82FE81E}"/>
    <cellStyle name="60% - Accent6 23 2 2 3 2 2" xfId="33267" xr:uid="{ED59E1E0-3369-4578-AB7C-40ADD21DB0C6}"/>
    <cellStyle name="60% - Accent6 23 2 2 3 3" xfId="24767" xr:uid="{380684C4-3BB0-4823-8F3E-7339FF54AD15}"/>
    <cellStyle name="60% - Accent6 23 2 2 4" xfId="11282" xr:uid="{0093ED4E-B930-4F49-BFA8-E03F136C2F30}"/>
    <cellStyle name="60% - Accent6 23 2 2 4 2" xfId="29107" xr:uid="{05D921BC-EF17-4BBD-B1D8-F7D379B33728}"/>
    <cellStyle name="60% - Accent6 23 2 2 5" xfId="20607" xr:uid="{774A18A1-5365-4E70-BD34-37FFCF4DDCF3}"/>
    <cellStyle name="60% - Accent6 23 2 3" xfId="3799" xr:uid="{453A9D8E-7E79-4AD6-9C0B-783C9AA0B2A3}"/>
    <cellStyle name="60% - Accent6 23 2 3 2" xfId="7959" xr:uid="{2B2766CD-C0E5-4832-ACEF-2AF28D54EF76}"/>
    <cellStyle name="60% - Accent6 23 2 3 2 2" xfId="16542" xr:uid="{C2F28913-61A5-45A5-BFAA-7D77683FB3E2}"/>
    <cellStyle name="60% - Accent6 23 2 3 2 2 2" xfId="34367" xr:uid="{1E05422E-B7D3-408B-BC4B-177B6750E56E}"/>
    <cellStyle name="60% - Accent6 23 2 3 2 3" xfId="25867" xr:uid="{9FDE1E4E-4EE4-42C0-B00B-D792E3F78729}"/>
    <cellStyle name="60% - Accent6 23 2 3 3" xfId="12382" xr:uid="{4283A644-A204-4C96-BE02-FE27C4DE0610}"/>
    <cellStyle name="60% - Accent6 23 2 3 3 2" xfId="30207" xr:uid="{7B2FFEC6-84A3-422D-8ACF-203D842FB8ED}"/>
    <cellStyle name="60% - Accent6 23 2 3 4" xfId="21707" xr:uid="{5CA8F918-B0E9-4F33-A5E1-FB57362EC43E}"/>
    <cellStyle name="60% - Accent6 23 2 4" xfId="5879" xr:uid="{080D20F2-510C-4A16-B2CB-55279EE91FEC}"/>
    <cellStyle name="60% - Accent6 23 2 4 2" xfId="14462" xr:uid="{825EE235-4334-46B7-878E-E625E314C00F}"/>
    <cellStyle name="60% - Accent6 23 2 4 2 2" xfId="32287" xr:uid="{12A9653B-164D-4457-BAC3-70D350387974}"/>
    <cellStyle name="60% - Accent6 23 2 4 3" xfId="23787" xr:uid="{52498FB9-8147-4DC9-AF6A-D69E0D1122FA}"/>
    <cellStyle name="60% - Accent6 23 2 5" xfId="10302" xr:uid="{9BC2D2F4-D6A4-45E3-B4DF-B0800D0E6483}"/>
    <cellStyle name="60% - Accent6 23 2 5 2" xfId="28127" xr:uid="{33301C15-465C-485F-94AF-0D699D56D0B9}"/>
    <cellStyle name="60% - Accent6 23 2 6" xfId="19627" xr:uid="{013D48B3-4C7B-4CB6-A4C0-B430260130A9}"/>
    <cellStyle name="60% - Accent6 23 3" xfId="2219" xr:uid="{66B99920-7988-4BDE-A204-745C4EEDFD1D}"/>
    <cellStyle name="60% - Accent6 23 3 2" xfId="4299" xr:uid="{C0B8BC25-4F5F-4718-99D6-F6B08E7467E4}"/>
    <cellStyle name="60% - Accent6 23 3 2 2" xfId="8459" xr:uid="{6AE7B59B-E3D9-47A0-AFD2-C3ADB1771635}"/>
    <cellStyle name="60% - Accent6 23 3 2 2 2" xfId="17042" xr:uid="{EAEE5974-BA8C-493C-84BF-7069078F4B9A}"/>
    <cellStyle name="60% - Accent6 23 3 2 2 2 2" xfId="34867" xr:uid="{07854D66-8FF7-467D-B0FD-5C236B2E6749}"/>
    <cellStyle name="60% - Accent6 23 3 2 2 3" xfId="26367" xr:uid="{30D942ED-9EC1-4E57-A039-2859A000D13C}"/>
    <cellStyle name="60% - Accent6 23 3 2 3" xfId="12882" xr:uid="{943920AF-AB8B-4EAC-B2DF-D2AF7E25228A}"/>
    <cellStyle name="60% - Accent6 23 3 2 3 2" xfId="30707" xr:uid="{4D4ABE57-B5FF-4E3A-A864-4EA9735CCBBE}"/>
    <cellStyle name="60% - Accent6 23 3 2 4" xfId="22207" xr:uid="{04F58278-AACA-4381-92B5-EC7704467296}"/>
    <cellStyle name="60% - Accent6 23 3 3" xfId="6379" xr:uid="{15B38719-F6EC-4FBC-B343-AEDCC09EB2EA}"/>
    <cellStyle name="60% - Accent6 23 3 3 2" xfId="14962" xr:uid="{EB03C75C-5F23-4132-A50C-A31AACC40497}"/>
    <cellStyle name="60% - Accent6 23 3 3 2 2" xfId="32787" xr:uid="{37880BCD-926C-4598-A9CC-ED26541BA24D}"/>
    <cellStyle name="60% - Accent6 23 3 3 3" xfId="24287" xr:uid="{4E7B93D0-A438-4B9D-A347-1586121FB0DC}"/>
    <cellStyle name="60% - Accent6 23 3 4" xfId="10802" xr:uid="{1FDA8AC0-1479-4E97-AC03-7E81E607D9A5}"/>
    <cellStyle name="60% - Accent6 23 3 4 2" xfId="28627" xr:uid="{09F3F48F-7E7F-4475-BCD3-D77AF122C5B2}"/>
    <cellStyle name="60% - Accent6 23 3 5" xfId="20127" xr:uid="{FFD2718F-03DE-4E64-8B98-3EF1995F2451}"/>
    <cellStyle name="60% - Accent6 23 4" xfId="3319" xr:uid="{7F9DC9B1-A812-44B5-8A42-09615CB73D93}"/>
    <cellStyle name="60% - Accent6 23 4 2" xfId="7479" xr:uid="{4EDD2067-4CC8-469F-89D6-DEB703B7F6BF}"/>
    <cellStyle name="60% - Accent6 23 4 2 2" xfId="16062" xr:uid="{7078882D-A18E-4122-878D-0C7044202CFF}"/>
    <cellStyle name="60% - Accent6 23 4 2 2 2" xfId="33887" xr:uid="{491C2461-F275-4C9D-A489-0DA493C8C3DB}"/>
    <cellStyle name="60% - Accent6 23 4 2 3" xfId="25387" xr:uid="{34B38915-CE62-43DE-9334-CC9980A6B559}"/>
    <cellStyle name="60% - Accent6 23 4 3" xfId="11902" xr:uid="{7753514D-AA10-4440-9F7B-20CE6E1A0BA6}"/>
    <cellStyle name="60% - Accent6 23 4 3 2" xfId="29727" xr:uid="{4326F1F0-38B9-4366-9F7E-0A06B377C787}"/>
    <cellStyle name="60% - Accent6 23 4 4" xfId="21227" xr:uid="{F8FFBFBC-9383-4C73-9B27-EC2C98E7CF03}"/>
    <cellStyle name="60% - Accent6 23 5" xfId="5399" xr:uid="{9CC5A804-6784-4A0C-BB7F-D7B765F42F54}"/>
    <cellStyle name="60% - Accent6 23 5 2" xfId="13982" xr:uid="{ACADB306-EBCE-4E2A-B7EE-A8EC6997F5C1}"/>
    <cellStyle name="60% - Accent6 23 5 2 2" xfId="31807" xr:uid="{42654D39-F684-4DBB-BA3F-D5244DD53216}"/>
    <cellStyle name="60% - Accent6 23 5 3" xfId="23307" xr:uid="{78EDC286-A487-444B-A687-E9023F4271C5}"/>
    <cellStyle name="60% - Accent6 23 6" xfId="9822" xr:uid="{D14A5572-5DEE-4EB6-95E4-FBA85CFE580C}"/>
    <cellStyle name="60% - Accent6 23 6 2" xfId="27647" xr:uid="{B11A1065-2C5C-4FF6-B17A-920C55C1F558}"/>
    <cellStyle name="60% - Accent6 23 7" xfId="19147" xr:uid="{6EB993BC-3449-47A8-A1DD-BF8F32FAE04E}"/>
    <cellStyle name="60% - Accent6 230" xfId="38748" xr:uid="{D7209EB8-A749-4DE4-9BB3-92DF972D2D0E}"/>
    <cellStyle name="60% - Accent6 231" xfId="38768" xr:uid="{C796FDD7-3235-42AC-9965-28EA67676472}"/>
    <cellStyle name="60% - Accent6 232" xfId="38788" xr:uid="{2378D9F5-7754-4358-9F4E-624C763B2E3C}"/>
    <cellStyle name="60% - Accent6 233" xfId="38808" xr:uid="{0D37E52E-2335-4393-B7D1-583676FECA4A}"/>
    <cellStyle name="60% - Accent6 234" xfId="38828" xr:uid="{314D5ADF-3B15-4F2A-9A99-4E725DC7B13C}"/>
    <cellStyle name="60% - Accent6 235" xfId="38848" xr:uid="{8885F28A-8986-4CCA-B681-23F0AFFE813C}"/>
    <cellStyle name="60% - Accent6 236" xfId="38868" xr:uid="{C032EBC8-73AE-4093-AA4B-2C77F2898444}"/>
    <cellStyle name="60% - Accent6 237" xfId="38888" xr:uid="{DF7621AA-5D1A-4C9A-9C40-AE024AE6B5E3}"/>
    <cellStyle name="60% - Accent6 238" xfId="38908" xr:uid="{18DF647C-32B1-4F3F-A5C8-A97B65B6C834}"/>
    <cellStyle name="60% - Accent6 239" xfId="38928" xr:uid="{6DF63EC7-E282-4712-9129-6B625DC8940F}"/>
    <cellStyle name="60% - Accent6 24" xfId="1739" xr:uid="{8EB344CD-F42B-48F8-9DD7-5A905CDE053D}"/>
    <cellStyle name="60% - Accent6 24 2" xfId="2719" xr:uid="{949FB7BD-B997-438C-9C49-8EA5F6FD3749}"/>
    <cellStyle name="60% - Accent6 24 2 2" xfId="4799" xr:uid="{5DA651CB-4373-4571-B317-FD21F5C6476D}"/>
    <cellStyle name="60% - Accent6 24 2 2 2" xfId="8959" xr:uid="{678FC57C-FBB3-4CAB-A75B-2411E21C4EBF}"/>
    <cellStyle name="60% - Accent6 24 2 2 2 2" xfId="17542" xr:uid="{0DFF7938-2413-4CE6-BE9A-BE7F1FC3A97B}"/>
    <cellStyle name="60% - Accent6 24 2 2 2 2 2" xfId="35367" xr:uid="{09059FA0-AF08-4570-B59A-663CB1846E81}"/>
    <cellStyle name="60% - Accent6 24 2 2 2 3" xfId="26867" xr:uid="{AB72B3D5-E145-47F5-BB9C-7F161EF0E953}"/>
    <cellStyle name="60% - Accent6 24 2 2 3" xfId="13382" xr:uid="{5DC6DE51-A8D9-4330-900D-0A4D0A944F62}"/>
    <cellStyle name="60% - Accent6 24 2 2 3 2" xfId="31207" xr:uid="{5B5C2EC2-81FA-48F1-A6C3-E5EB7B8C6D52}"/>
    <cellStyle name="60% - Accent6 24 2 2 4" xfId="22707" xr:uid="{2F99D721-A37A-4A32-A2EB-F5997A7ABA34}"/>
    <cellStyle name="60% - Accent6 24 2 3" xfId="6879" xr:uid="{ACC14358-012E-4E4C-8C04-D30FAB6DE2BD}"/>
    <cellStyle name="60% - Accent6 24 2 3 2" xfId="15462" xr:uid="{6368D036-D4B8-4D89-94CC-46B3D222F8CE}"/>
    <cellStyle name="60% - Accent6 24 2 3 2 2" xfId="33287" xr:uid="{58B7F75B-6425-4E29-BC52-866B039163A0}"/>
    <cellStyle name="60% - Accent6 24 2 3 3" xfId="24787" xr:uid="{03630AF7-37B4-453A-83DF-44A310A76D54}"/>
    <cellStyle name="60% - Accent6 24 2 4" xfId="11302" xr:uid="{64322752-4F82-490C-A84F-648EA4F7B96F}"/>
    <cellStyle name="60% - Accent6 24 2 4 2" xfId="29127" xr:uid="{B656007E-E1D7-452F-940D-F1DDE492B6A6}"/>
    <cellStyle name="60% - Accent6 24 2 5" xfId="20627" xr:uid="{2A92531A-9EE6-4507-B3DB-6B2114E2B57C}"/>
    <cellStyle name="60% - Accent6 24 3" xfId="3819" xr:uid="{5895DE3E-0E3A-42DC-B397-369DDA1FFF97}"/>
    <cellStyle name="60% - Accent6 24 3 2" xfId="7979" xr:uid="{454D8A9B-BFA6-4A73-955B-21E721F39CDD}"/>
    <cellStyle name="60% - Accent6 24 3 2 2" xfId="16562" xr:uid="{18B28250-1B26-4BB2-A202-348B0563FF6B}"/>
    <cellStyle name="60% - Accent6 24 3 2 2 2" xfId="34387" xr:uid="{6B17FBB1-76A4-4980-947D-385985317512}"/>
    <cellStyle name="60% - Accent6 24 3 2 3" xfId="25887" xr:uid="{D27D637E-1897-4EC6-B4DB-1AD384BA4B85}"/>
    <cellStyle name="60% - Accent6 24 3 3" xfId="12402" xr:uid="{1D4D99CA-C1BD-46ED-B245-D9699215BD65}"/>
    <cellStyle name="60% - Accent6 24 3 3 2" xfId="30227" xr:uid="{1E2CBBAE-935D-4121-B7ED-3FE86DDFCD81}"/>
    <cellStyle name="60% - Accent6 24 3 4" xfId="21727" xr:uid="{680040DC-2590-41ED-ADD6-6BDD995165A4}"/>
    <cellStyle name="60% - Accent6 24 4" xfId="5899" xr:uid="{25DBF96F-7435-4317-AFA4-76806913CCD8}"/>
    <cellStyle name="60% - Accent6 24 4 2" xfId="14482" xr:uid="{0C286D6A-5DAA-4F17-A4CD-CA6CBE0A48AF}"/>
    <cellStyle name="60% - Accent6 24 4 2 2" xfId="32307" xr:uid="{93197109-9AEF-40D2-98DD-5DB519E21A12}"/>
    <cellStyle name="60% - Accent6 24 4 3" xfId="23807" xr:uid="{A5A98387-0D9B-4622-BC8C-6980DC0D6CCE}"/>
    <cellStyle name="60% - Accent6 24 5" xfId="10322" xr:uid="{FAE8C35D-3319-4741-BF51-D959FD457501}"/>
    <cellStyle name="60% - Accent6 24 5 2" xfId="28147" xr:uid="{9FC3401B-42F9-4541-B29E-59361BECBD23}"/>
    <cellStyle name="60% - Accent6 24 6" xfId="19647" xr:uid="{EC49B0F1-1D16-4B3C-9A2A-25A5BC94503A}"/>
    <cellStyle name="60% - Accent6 240" xfId="38948" xr:uid="{FFC7DCDB-8421-4BB4-AF00-AB10EC55D276}"/>
    <cellStyle name="60% - Accent6 241" xfId="38968" xr:uid="{5217FC8A-61D1-4F64-9ABF-8EE01A0D2643}"/>
    <cellStyle name="60% - Accent6 242" xfId="38988" xr:uid="{4A5D6A03-F527-4686-8175-82346013C0C6}"/>
    <cellStyle name="60% - Accent6 243" xfId="39008" xr:uid="{2F438DE9-627C-400D-B287-6AF205B780C1}"/>
    <cellStyle name="60% - Accent6 244" xfId="39028" xr:uid="{6A5BD094-C4BF-405D-9679-BDFE3CA807BA}"/>
    <cellStyle name="60% - Accent6 245" xfId="39048" xr:uid="{84ACC6AA-7260-4D6A-998C-7D8EE211C2A9}"/>
    <cellStyle name="60% - Accent6 246" xfId="39068" xr:uid="{93412C3B-4F51-484A-A0BE-EB35C004B198}"/>
    <cellStyle name="60% - Accent6 247" xfId="39088" xr:uid="{B74B38AE-3946-4078-B9B6-C2D81584FD64}"/>
    <cellStyle name="60% - Accent6 248" xfId="39108" xr:uid="{29FA4B9D-24D2-4BAF-98D0-E42B331D341F}"/>
    <cellStyle name="60% - Accent6 249" xfId="39128" xr:uid="{9A7FDB04-3A1F-40E8-8900-DE5CD5D83EDC}"/>
    <cellStyle name="60% - Accent6 25" xfId="2739" xr:uid="{B114BFDF-89CC-4F21-BE87-3B316F05BBFA}"/>
    <cellStyle name="60% - Accent6 25 2" xfId="4819" xr:uid="{F1F2D75F-C9A3-4E5B-9C52-76622239972D}"/>
    <cellStyle name="60% - Accent6 25 2 2" xfId="8979" xr:uid="{442903DC-5E07-4E43-A13F-0A38CB0A192E}"/>
    <cellStyle name="60% - Accent6 25 2 2 2" xfId="17562" xr:uid="{D1BBF9B4-89CB-436E-9241-9BA0ED438865}"/>
    <cellStyle name="60% - Accent6 25 2 2 2 2" xfId="35387" xr:uid="{917B9F28-C275-4956-BC15-B49FF90421BA}"/>
    <cellStyle name="60% - Accent6 25 2 2 3" xfId="26887" xr:uid="{F6F6238C-AB7A-4EC6-A95D-790F80052699}"/>
    <cellStyle name="60% - Accent6 25 2 3" xfId="13402" xr:uid="{6FF5E314-A422-4DFD-93BF-8117FE0919FE}"/>
    <cellStyle name="60% - Accent6 25 2 3 2" xfId="31227" xr:uid="{0630F9EB-4A7D-49BB-8E05-3CC4AA6746E3}"/>
    <cellStyle name="60% - Accent6 25 2 4" xfId="22727" xr:uid="{28E2D890-F1B0-4542-B6AB-AE9B4D0EBAED}"/>
    <cellStyle name="60% - Accent6 25 3" xfId="6899" xr:uid="{62C8A67B-1F2A-49F5-8229-9F3F65F9B315}"/>
    <cellStyle name="60% - Accent6 25 3 2" xfId="15482" xr:uid="{367D79B6-83AC-4107-87C8-71BCA041076C}"/>
    <cellStyle name="60% - Accent6 25 3 2 2" xfId="33307" xr:uid="{A710BAF9-8AD6-4B9D-BBE3-F64F099632C2}"/>
    <cellStyle name="60% - Accent6 25 3 3" xfId="24807" xr:uid="{8D28DF80-68CF-478F-9709-B995E63176BA}"/>
    <cellStyle name="60% - Accent6 25 4" xfId="11322" xr:uid="{2C6A9372-4F0E-4A16-811B-3480CB98CA92}"/>
    <cellStyle name="60% - Accent6 25 4 2" xfId="29147" xr:uid="{86444FC0-47B7-4366-9FE2-6E2C7AE754BC}"/>
    <cellStyle name="60% - Accent6 25 5" xfId="20647" xr:uid="{085DAB80-C892-4F75-A23F-E92FAFD39A69}"/>
    <cellStyle name="60% - Accent6 250" xfId="39148" xr:uid="{FC7FFF4E-1916-45BF-997B-B27DBA4D9284}"/>
    <cellStyle name="60% - Accent6 251" xfId="39168" xr:uid="{9109061C-CE1D-4D0B-AEB2-CB718CCB0157}"/>
    <cellStyle name="60% - Accent6 252" xfId="39188" xr:uid="{98895816-105C-4C04-AB8D-C56E7E021B83}"/>
    <cellStyle name="60% - Accent6 253" xfId="39208" xr:uid="{198D6763-8B29-409D-AB47-ABF7D2989F04}"/>
    <cellStyle name="60% - Accent6 254" xfId="39228" xr:uid="{A503148F-FD84-4E98-90C9-CEFA4C08AABC}"/>
    <cellStyle name="60% - Accent6 255" xfId="39248" xr:uid="{957EF645-070E-4A72-B234-C567263F57FB}"/>
    <cellStyle name="60% - Accent6 256" xfId="39268" xr:uid="{A5EA1642-F970-4B38-980B-F7E45A6CE7B3}"/>
    <cellStyle name="60% - Accent6 257" xfId="39288" xr:uid="{CA892BA8-AF07-4C17-92F9-A854E25DD631}"/>
    <cellStyle name="60% - Accent6 258" xfId="39308" xr:uid="{CD401BB5-A302-4D07-8A34-FE54BFD50D48}"/>
    <cellStyle name="60% - Accent6 259" xfId="39328" xr:uid="{45283C60-0277-4923-861A-CEB1795245AA}"/>
    <cellStyle name="60% - Accent6 26" xfId="2759" xr:uid="{BAA657DE-E0CA-4348-82C7-E76C18625313}"/>
    <cellStyle name="60% - Accent6 26 2" xfId="4839" xr:uid="{2493A988-BC58-4A26-AE25-3BF0162BBA71}"/>
    <cellStyle name="60% - Accent6 26 2 2" xfId="8999" xr:uid="{E3097B8F-A8D7-4586-A35D-26BE59B60D8C}"/>
    <cellStyle name="60% - Accent6 26 2 2 2" xfId="17582" xr:uid="{56D15CBA-4B73-4093-A67B-58CB0ADF570B}"/>
    <cellStyle name="60% - Accent6 26 2 2 2 2" xfId="35407" xr:uid="{DA43EDDC-EBD6-401E-9D4A-FB35594C914A}"/>
    <cellStyle name="60% - Accent6 26 2 2 3" xfId="26907" xr:uid="{965557EA-DB4A-4AFD-9672-A5CBD1BA9040}"/>
    <cellStyle name="60% - Accent6 26 2 3" xfId="13422" xr:uid="{BA279AAC-991B-4471-BFB5-33E87A1D84BA}"/>
    <cellStyle name="60% - Accent6 26 2 3 2" xfId="31247" xr:uid="{73C565D6-493D-4D28-B26F-3055DF299C75}"/>
    <cellStyle name="60% - Accent6 26 2 4" xfId="22747" xr:uid="{FB5DDF95-166C-46E1-B111-2AC25BEC9314}"/>
    <cellStyle name="60% - Accent6 26 3" xfId="6919" xr:uid="{12846F51-E6DD-4CB2-96FD-BE0C8DCEB1CB}"/>
    <cellStyle name="60% - Accent6 26 3 2" xfId="15502" xr:uid="{C1246045-7720-4FA1-B8BE-884186279ED8}"/>
    <cellStyle name="60% - Accent6 26 3 2 2" xfId="33327" xr:uid="{AA9F4C8D-47C7-4C02-A345-AADB7B8EC6DD}"/>
    <cellStyle name="60% - Accent6 26 3 3" xfId="24827" xr:uid="{F6DBCC49-140E-443C-B0D9-195AA4A783EE}"/>
    <cellStyle name="60% - Accent6 26 4" xfId="11342" xr:uid="{CA1C9036-3B79-4648-90C4-9B5B28BA9751}"/>
    <cellStyle name="60% - Accent6 26 4 2" xfId="29167" xr:uid="{86E0C54F-D99C-4A29-8738-69F5014C51C3}"/>
    <cellStyle name="60% - Accent6 26 5" xfId="20667" xr:uid="{09D21441-1B34-4A73-952A-9445FA92DEA4}"/>
    <cellStyle name="60% - Accent6 260" xfId="39348" xr:uid="{C2286ADB-904C-4923-A5C5-44211473CDD6}"/>
    <cellStyle name="60% - Accent6 261" xfId="39368" xr:uid="{A33078ED-CA4B-4DD4-BDE8-90DF3DC3FD13}"/>
    <cellStyle name="60% - Accent6 262" xfId="39388" xr:uid="{DFC8EA97-1AFE-4CF4-B67E-5ABB5E3A371C}"/>
    <cellStyle name="60% - Accent6 263" xfId="39408" xr:uid="{7535F8C5-F3F2-490C-A2B8-3DD67DE7EBEA}"/>
    <cellStyle name="60% - Accent6 264" xfId="39428" xr:uid="{64612172-5FB6-4EA8-BAFE-7E69682B9055}"/>
    <cellStyle name="60% - Accent6 265" xfId="39448" xr:uid="{4752B36B-D9AD-4154-BC14-F16FF585864F}"/>
    <cellStyle name="60% - Accent6 266" xfId="39468" xr:uid="{50347A7C-334D-4949-812C-70CE646A19BB}"/>
    <cellStyle name="60% - Accent6 267" xfId="39488" xr:uid="{B0F8A18D-A556-49BD-A68D-817596F77E0E}"/>
    <cellStyle name="60% - Accent6 268" xfId="39508" xr:uid="{B8A3AF58-A10E-45B0-A6CB-7209E2CB3FDF}"/>
    <cellStyle name="60% - Accent6 269" xfId="39528" xr:uid="{4962FEC9-B152-488E-A28B-08F7DD184716}"/>
    <cellStyle name="60% - Accent6 27" xfId="2779" xr:uid="{8A9299A6-8E1E-420B-A457-0B9285F0F07B}"/>
    <cellStyle name="60% - Accent6 27 2" xfId="4859" xr:uid="{CF8EB347-3CC3-42EB-A2D8-20B78535E858}"/>
    <cellStyle name="60% - Accent6 27 2 2" xfId="9019" xr:uid="{4139AEC2-8924-4CCE-B04E-53CD3725F15C}"/>
    <cellStyle name="60% - Accent6 27 2 2 2" xfId="17602" xr:uid="{BA3DD660-974D-43A5-9453-023D6DD248C4}"/>
    <cellStyle name="60% - Accent6 27 2 2 2 2" xfId="35427" xr:uid="{652C5666-0DEE-4461-A6DB-772013EB9D0C}"/>
    <cellStyle name="60% - Accent6 27 2 2 3" xfId="26927" xr:uid="{F8C572AF-8DCA-4D0E-AEA4-B4EFBEE2CBB1}"/>
    <cellStyle name="60% - Accent6 27 2 3" xfId="13442" xr:uid="{E8876BC3-E233-412E-9D55-BC322722B1AA}"/>
    <cellStyle name="60% - Accent6 27 2 3 2" xfId="31267" xr:uid="{0254037B-275F-402E-9864-BA07DB6CE019}"/>
    <cellStyle name="60% - Accent6 27 2 4" xfId="22767" xr:uid="{B439F523-0083-402E-82E3-7C8E1FBFB961}"/>
    <cellStyle name="60% - Accent6 27 3" xfId="6939" xr:uid="{F645B1A5-2E08-4A73-8491-3DFBDA029C37}"/>
    <cellStyle name="60% - Accent6 27 3 2" xfId="15522" xr:uid="{F79942C3-7756-4D0B-8F21-C2DF819748D7}"/>
    <cellStyle name="60% - Accent6 27 3 2 2" xfId="33347" xr:uid="{D23BFFD6-328F-4E2C-BEF3-BA90968A37FB}"/>
    <cellStyle name="60% - Accent6 27 3 3" xfId="24847" xr:uid="{608EAEB7-E322-423E-8D4A-4FCFDEF49476}"/>
    <cellStyle name="60% - Accent6 27 4" xfId="11362" xr:uid="{100D8BDF-C699-44AD-84DF-E1A74C7AA77B}"/>
    <cellStyle name="60% - Accent6 27 4 2" xfId="29187" xr:uid="{BB2D8C13-7FE9-48AA-B837-8B4B8C6B1158}"/>
    <cellStyle name="60% - Accent6 27 5" xfId="20687" xr:uid="{2A2967F8-9081-41BE-8600-01B6621D62E0}"/>
    <cellStyle name="60% - Accent6 270" xfId="39548" xr:uid="{94DCEBCA-16E3-4B98-8B65-3281ED741B9A}"/>
    <cellStyle name="60% - Accent6 271" xfId="39568" xr:uid="{B287A949-F5B9-489A-B5BF-40F1B844E9BA}"/>
    <cellStyle name="60% - Accent6 272" xfId="39588" xr:uid="{1ACA5691-830F-4015-8598-A10818D97C19}"/>
    <cellStyle name="60% - Accent6 273" xfId="39608" xr:uid="{BE5E89CF-8223-411E-9086-1DD1E1284607}"/>
    <cellStyle name="60% - Accent6 274" xfId="39628" xr:uid="{8EB95775-491A-4C8B-A84D-EE600B2BCDCC}"/>
    <cellStyle name="60% - Accent6 275" xfId="39648" xr:uid="{17C8FD87-A5CB-4070-9318-7C25275EA397}"/>
    <cellStyle name="60% - Accent6 276" xfId="39668" xr:uid="{F21B8AC7-696C-4265-A9DA-A4470760FCD7}"/>
    <cellStyle name="60% - Accent6 277" xfId="39688" xr:uid="{DF3EF89F-AF1D-4DDA-8002-56513311CED1}"/>
    <cellStyle name="60% - Accent6 278" xfId="39708" xr:uid="{EF4158A2-6AFA-4B12-99A4-88011A994794}"/>
    <cellStyle name="60% - Accent6 279" xfId="39728" xr:uid="{42AB3248-E418-4135-A5B4-98A3F85A4186}"/>
    <cellStyle name="60% - Accent6 28" xfId="2799" xr:uid="{9B0ABBD2-0FDE-45B5-8CA2-2DEDE7CDCC05}"/>
    <cellStyle name="60% - Accent6 28 2" xfId="4879" xr:uid="{0FF5B595-968D-42F0-8101-FB6A2713AAC8}"/>
    <cellStyle name="60% - Accent6 28 2 2" xfId="9039" xr:uid="{8B75E08A-9AF9-426C-8711-F71A0FF847A3}"/>
    <cellStyle name="60% - Accent6 28 2 2 2" xfId="17622" xr:uid="{6AD13276-F1F9-453F-971E-7EC5730F19D6}"/>
    <cellStyle name="60% - Accent6 28 2 2 2 2" xfId="35447" xr:uid="{DC20AB56-6E65-464A-9673-B5A7C6A0D157}"/>
    <cellStyle name="60% - Accent6 28 2 2 3" xfId="26947" xr:uid="{31A104AA-07F1-4E38-9CBC-5FB0DB0D19CD}"/>
    <cellStyle name="60% - Accent6 28 2 3" xfId="13462" xr:uid="{524D373D-2A90-48F3-B405-CB1E00237A57}"/>
    <cellStyle name="60% - Accent6 28 2 3 2" xfId="31287" xr:uid="{039843D7-2BBF-488E-BEFF-AD9D628BAF23}"/>
    <cellStyle name="60% - Accent6 28 2 4" xfId="22787" xr:uid="{2EB45BAD-297B-4719-83B2-6B8991AC2116}"/>
    <cellStyle name="60% - Accent6 28 3" xfId="6959" xr:uid="{47A092ED-82FF-4242-A7D6-1263BEC7F4ED}"/>
    <cellStyle name="60% - Accent6 28 3 2" xfId="15542" xr:uid="{D052013E-056B-4A82-99CC-2EBED13A51A5}"/>
    <cellStyle name="60% - Accent6 28 3 2 2" xfId="33367" xr:uid="{F4D5AB94-BFBF-4FD1-95C6-4A1D34EA1452}"/>
    <cellStyle name="60% - Accent6 28 3 3" xfId="24867" xr:uid="{1FAB7BDD-ECF0-45B3-938B-B7BCCFDEAB4D}"/>
    <cellStyle name="60% - Accent6 28 4" xfId="11382" xr:uid="{2F140D80-4EA6-451A-8F12-75F09C1EFADD}"/>
    <cellStyle name="60% - Accent6 28 4 2" xfId="29207" xr:uid="{C2D663C2-4A5B-48AC-8FEF-FF5820D08CA5}"/>
    <cellStyle name="60% - Accent6 28 5" xfId="20707" xr:uid="{682115E1-A98A-43B8-9030-7D487A1989E6}"/>
    <cellStyle name="60% - Accent6 280" xfId="39748" xr:uid="{64AB188D-7468-4A38-A8A4-829EE3DA693A}"/>
    <cellStyle name="60% - Accent6 281" xfId="39768" xr:uid="{1116062C-CF01-47EB-964B-0003EA8B6374}"/>
    <cellStyle name="60% - Accent6 282" xfId="39788" xr:uid="{B48857FE-DFAB-4D83-AA1F-31813FC85450}"/>
    <cellStyle name="60% - Accent6 283" xfId="39808" xr:uid="{03347BC9-E651-4FB8-B0E4-250F6C662509}"/>
    <cellStyle name="60% - Accent6 284" xfId="39828" xr:uid="{0AA9AADE-3E5B-430F-88B8-2E7BE78E6F91}"/>
    <cellStyle name="60% - Accent6 285" xfId="39848" xr:uid="{EE09BFAC-D37C-496C-A6DD-49F203583AA6}"/>
    <cellStyle name="60% - Accent6 286" xfId="39868" xr:uid="{67ADE660-CE4E-42C6-A565-1273C93D115C}"/>
    <cellStyle name="60% - Accent6 287" xfId="39888" xr:uid="{731CCA5C-64CA-4BC8-AFDD-AABCEC57CABF}"/>
    <cellStyle name="60% - Accent6 288" xfId="39908" xr:uid="{B493AC6B-6BF8-4028-A073-933D1429CA5B}"/>
    <cellStyle name="60% - Accent6 289" xfId="39928" xr:uid="{CB9DFB92-66A2-43A3-826D-7927555DCF59}"/>
    <cellStyle name="60% - Accent6 29" xfId="2819" xr:uid="{8E009A43-B82E-442B-B59E-04899370B018}"/>
    <cellStyle name="60% - Accent6 29 2" xfId="4899" xr:uid="{4DF609F4-0049-43C4-96DD-E294EF93AA08}"/>
    <cellStyle name="60% - Accent6 29 2 2" xfId="9059" xr:uid="{106DBB89-A4C7-447C-910A-49E340EFCEA1}"/>
    <cellStyle name="60% - Accent6 29 2 2 2" xfId="17642" xr:uid="{804EAAAB-AB51-423E-BC42-373FBEFAE6D1}"/>
    <cellStyle name="60% - Accent6 29 2 2 2 2" xfId="35467" xr:uid="{C7256150-AC9A-4FE4-B810-52B04ACA5FF1}"/>
    <cellStyle name="60% - Accent6 29 2 2 3" xfId="26967" xr:uid="{CEC4961F-E711-4273-82B5-27B8C02BD437}"/>
    <cellStyle name="60% - Accent6 29 2 3" xfId="13482" xr:uid="{5F254F9D-F16E-42D1-B9EF-27C49E412AD2}"/>
    <cellStyle name="60% - Accent6 29 2 3 2" xfId="31307" xr:uid="{DE308AA2-A154-48D9-960E-1CD2E573119D}"/>
    <cellStyle name="60% - Accent6 29 2 4" xfId="22807" xr:uid="{3E157D9E-93BB-4FAC-9371-6888A34A584D}"/>
    <cellStyle name="60% - Accent6 29 3" xfId="6979" xr:uid="{47E17BBA-B940-4A52-9659-299087176D40}"/>
    <cellStyle name="60% - Accent6 29 3 2" xfId="15562" xr:uid="{70A6FA2C-7446-4115-902F-A2EF22D52B99}"/>
    <cellStyle name="60% - Accent6 29 3 2 2" xfId="33387" xr:uid="{4C5F6FEC-238E-4BC8-BD3F-5F1F95C3C226}"/>
    <cellStyle name="60% - Accent6 29 3 3" xfId="24887" xr:uid="{C0B648F3-D69A-472A-9A40-AFA14BD65FD6}"/>
    <cellStyle name="60% - Accent6 29 4" xfId="11402" xr:uid="{EC35C656-57E5-430C-8EC2-181F984944DC}"/>
    <cellStyle name="60% - Accent6 29 4 2" xfId="29227" xr:uid="{E2C92592-0ED2-426C-A633-11BB15A4F0BC}"/>
    <cellStyle name="60% - Accent6 29 5" xfId="20727" xr:uid="{8D1D5FE9-3C18-4B75-8EF3-2F81161A0E79}"/>
    <cellStyle name="60% - Accent6 290" xfId="39948" xr:uid="{D6F823E0-2CC7-4632-91CD-F4907D80F51F}"/>
    <cellStyle name="60% - Accent6 291" xfId="39968" xr:uid="{E217CF70-9A4A-41D2-958D-7FB1F1E33B6A}"/>
    <cellStyle name="60% - Accent6 292" xfId="39988" xr:uid="{4616CCF2-EAA2-4A89-B6C7-1F30F72C2682}"/>
    <cellStyle name="60% - Accent6 293" xfId="40008" xr:uid="{E20D4F98-10AB-4430-B721-DD227A5D1A89}"/>
    <cellStyle name="60% - Accent6 294" xfId="40028" xr:uid="{CD65E29F-6B51-4ACB-9176-883D3D3EC21A}"/>
    <cellStyle name="60% - Accent6 295" xfId="40048" xr:uid="{F6BB9572-F347-4255-8BF4-D5A88CA9225A}"/>
    <cellStyle name="60% - Accent6 296" xfId="40068" xr:uid="{33A4841C-C760-4A20-AFAA-4A792E0B743A}"/>
    <cellStyle name="60% - Accent6 297" xfId="40088" xr:uid="{A0788DC8-9A03-49B1-BC0B-2D78E2F170A1}"/>
    <cellStyle name="60% - Accent6 298" xfId="40108" xr:uid="{7C9B5D4B-7DB8-492B-8A48-AAFB8E606FE3}"/>
    <cellStyle name="60% - Accent6 299" xfId="40128" xr:uid="{90FA8C76-200E-48E0-B7FA-A80CE9E9A2D0}"/>
    <cellStyle name="60% - Accent6 3" xfId="183" xr:uid="{00000000-0005-0000-0000-000046000000}"/>
    <cellStyle name="60% - Accent6 3 2" xfId="484" xr:uid="{28BD0559-85D4-4DEF-9CC9-7E593A73361B}"/>
    <cellStyle name="60% - Accent6 3 2 2" xfId="1214" xr:uid="{EA432E69-763D-4286-A1D1-C82357D878CC}"/>
    <cellStyle name="60% - Accent6 3 2 2 2" xfId="2319" xr:uid="{9AF61A85-CDB7-47F8-A923-2EC059DE73BB}"/>
    <cellStyle name="60% - Accent6 3 2 2 2 2" xfId="4399" xr:uid="{CB54E2B0-9852-447A-8B4B-4C4043490A3F}"/>
    <cellStyle name="60% - Accent6 3 2 2 2 2 2" xfId="8559" xr:uid="{A53CC3E2-8BC1-493D-AE6F-52EC498D923A}"/>
    <cellStyle name="60% - Accent6 3 2 2 2 2 2 2" xfId="17142" xr:uid="{02D4D16C-2C69-420F-9432-880CF3180D5F}"/>
    <cellStyle name="60% - Accent6 3 2 2 2 2 2 2 2" xfId="34967" xr:uid="{A29C6E98-EB1C-4EFF-8724-BE8A697DFCD2}"/>
    <cellStyle name="60% - Accent6 3 2 2 2 2 2 3" xfId="26467" xr:uid="{4B536A2D-7FAC-4555-9BB2-724E35D16DC1}"/>
    <cellStyle name="60% - Accent6 3 2 2 2 2 3" xfId="12982" xr:uid="{AE428348-39F7-4646-A6CD-A400FF8118CF}"/>
    <cellStyle name="60% - Accent6 3 2 2 2 2 3 2" xfId="30807" xr:uid="{636195E4-8BD2-4D05-84C5-79B22AC0B199}"/>
    <cellStyle name="60% - Accent6 3 2 2 2 2 4" xfId="22307" xr:uid="{2AA726FE-47AE-42CA-811C-78F40D6D126B}"/>
    <cellStyle name="60% - Accent6 3 2 2 2 3" xfId="6479" xr:uid="{6778CEFA-B96A-47EE-AF9D-5D24E4005601}"/>
    <cellStyle name="60% - Accent6 3 2 2 2 3 2" xfId="15062" xr:uid="{351AE4DD-7A1F-4F7C-887F-4DA42D560368}"/>
    <cellStyle name="60% - Accent6 3 2 2 2 3 2 2" xfId="32887" xr:uid="{03A3A54E-730C-48C1-89B4-9A6D5ABA2EF3}"/>
    <cellStyle name="60% - Accent6 3 2 2 2 3 3" xfId="24387" xr:uid="{04C15832-A26B-4EB0-82EF-0BFF7535E0E0}"/>
    <cellStyle name="60% - Accent6 3 2 2 2 4" xfId="10902" xr:uid="{ED7E8A80-51F6-4F7F-814A-9DE17A957795}"/>
    <cellStyle name="60% - Accent6 3 2 2 2 4 2" xfId="28727" xr:uid="{E510B8FF-795E-4776-8CD6-69C96BA63427}"/>
    <cellStyle name="60% - Accent6 3 2 2 2 5" xfId="20227" xr:uid="{BE8F11D8-520D-41B6-B7AB-00645B46DFD9}"/>
    <cellStyle name="60% - Accent6 3 2 2 3" xfId="3419" xr:uid="{D8212101-B74A-42A5-A176-EA2E4DE014AE}"/>
    <cellStyle name="60% - Accent6 3 2 2 3 2" xfId="7579" xr:uid="{CA4794B7-1E79-491B-852D-17E6E81C8A49}"/>
    <cellStyle name="60% - Accent6 3 2 2 3 2 2" xfId="16162" xr:uid="{CB02716C-9832-4DD3-82A3-0011ED555543}"/>
    <cellStyle name="60% - Accent6 3 2 2 3 2 2 2" xfId="33987" xr:uid="{72EF1725-28FE-4EF0-A545-3CFE4FDD0F07}"/>
    <cellStyle name="60% - Accent6 3 2 2 3 2 3" xfId="25487" xr:uid="{12444096-2BAD-483F-8BBA-6CF99E2D358A}"/>
    <cellStyle name="60% - Accent6 3 2 2 3 3" xfId="12002" xr:uid="{B81D0929-F818-480B-83CB-90A9FD8805BE}"/>
    <cellStyle name="60% - Accent6 3 2 2 3 3 2" xfId="29827" xr:uid="{C946EB79-926C-4142-BF33-C9C40BAC647D}"/>
    <cellStyle name="60% - Accent6 3 2 2 3 4" xfId="21327" xr:uid="{3F925176-EA4F-4EF8-B81E-AE8229221D23}"/>
    <cellStyle name="60% - Accent6 3 2 2 4" xfId="5499" xr:uid="{7D6B1DF8-C04C-4387-ABC5-4B55BDA3CADD}"/>
    <cellStyle name="60% - Accent6 3 2 2 4 2" xfId="14082" xr:uid="{40C30ED1-EB44-494C-8BD6-135301ABDFDA}"/>
    <cellStyle name="60% - Accent6 3 2 2 4 2 2" xfId="31907" xr:uid="{29481CDB-536E-4584-A3AB-D4AEDB149D13}"/>
    <cellStyle name="60% - Accent6 3 2 2 4 3" xfId="23407" xr:uid="{208B28C8-5D4B-4BE5-A0BC-F3D953DB16F6}"/>
    <cellStyle name="60% - Accent6 3 2 2 5" xfId="9922" xr:uid="{F78BD192-2413-4AA4-B5A8-A830258CE756}"/>
    <cellStyle name="60% - Accent6 3 2 2 5 2" xfId="27747" xr:uid="{1CA873A8-298E-463B-B13B-865C662EF61D}"/>
    <cellStyle name="60% - Accent6 3 2 2 6" xfId="19247" xr:uid="{CA524FAC-3A16-435B-9FE8-2552575B0726}"/>
    <cellStyle name="60% - Accent6 3 2 3" xfId="1839" xr:uid="{8329377E-B4FE-475C-8924-C27561E0C47D}"/>
    <cellStyle name="60% - Accent6 3 2 3 2" xfId="3919" xr:uid="{54E80BAC-F2BA-43AC-9A74-E42C7D53E334}"/>
    <cellStyle name="60% - Accent6 3 2 3 2 2" xfId="8079" xr:uid="{55B1C7DD-F0F0-4CE8-956E-BEF9BCBC16B5}"/>
    <cellStyle name="60% - Accent6 3 2 3 2 2 2" xfId="16662" xr:uid="{E3B495C2-B9B4-43C5-8C22-214C6096D84A}"/>
    <cellStyle name="60% - Accent6 3 2 3 2 2 2 2" xfId="34487" xr:uid="{BEC52B16-A692-496E-9BD4-FD739519CEE9}"/>
    <cellStyle name="60% - Accent6 3 2 3 2 2 3" xfId="25987" xr:uid="{7496A105-D1D4-484F-A570-0241A8A601DA}"/>
    <cellStyle name="60% - Accent6 3 2 3 2 3" xfId="12502" xr:uid="{64B67EC4-873C-456D-9C70-F07E21C2FD29}"/>
    <cellStyle name="60% - Accent6 3 2 3 2 3 2" xfId="30327" xr:uid="{430B8EDB-21E8-4F79-B4F9-90CB5DE3D8D3}"/>
    <cellStyle name="60% - Accent6 3 2 3 2 4" xfId="21827" xr:uid="{429D40C4-6178-4939-841F-82F3675685DC}"/>
    <cellStyle name="60% - Accent6 3 2 3 3" xfId="5999" xr:uid="{90F4018F-6BF4-4C4E-8D78-7308D600D080}"/>
    <cellStyle name="60% - Accent6 3 2 3 3 2" xfId="14582" xr:uid="{FBEC3B50-87AA-449C-B229-896FCB66418A}"/>
    <cellStyle name="60% - Accent6 3 2 3 3 2 2" xfId="32407" xr:uid="{8572D304-454C-4148-81BC-9F07DD0D86EE}"/>
    <cellStyle name="60% - Accent6 3 2 3 3 3" xfId="23907" xr:uid="{03BE24FC-B0A8-45A4-9378-AB9FE0CE90AE}"/>
    <cellStyle name="60% - Accent6 3 2 3 4" xfId="10422" xr:uid="{2344135E-535D-4CDD-9D6C-278085EC036F}"/>
    <cellStyle name="60% - Accent6 3 2 3 4 2" xfId="28247" xr:uid="{F160BA22-464A-471F-BA07-E51A2E13829B}"/>
    <cellStyle name="60% - Accent6 3 2 3 5" xfId="19747" xr:uid="{34489311-30B1-449E-A513-53C717787E00}"/>
    <cellStyle name="60% - Accent6 3 2 4" xfId="2939" xr:uid="{861BE734-FAB6-4CC1-8521-DFC499F200B9}"/>
    <cellStyle name="60% - Accent6 3 2 4 2" xfId="7099" xr:uid="{77E3380D-0D25-4F45-A9E4-DD1C0A907343}"/>
    <cellStyle name="60% - Accent6 3 2 4 2 2" xfId="15682" xr:uid="{517E005E-373B-409F-A4E1-89421166E6E3}"/>
    <cellStyle name="60% - Accent6 3 2 4 2 2 2" xfId="33507" xr:uid="{2B0B6F47-E9B4-45EB-AA3C-EB16CD7B7077}"/>
    <cellStyle name="60% - Accent6 3 2 4 2 3" xfId="25007" xr:uid="{98096BF3-5AAF-4BFE-ADEE-0B60FED1F2BC}"/>
    <cellStyle name="60% - Accent6 3 2 4 3" xfId="11522" xr:uid="{91BBCA56-83E5-4ADF-A456-28126586859E}"/>
    <cellStyle name="60% - Accent6 3 2 4 3 2" xfId="29347" xr:uid="{8C2EB4CB-E6E6-4EB5-889F-DA544A706079}"/>
    <cellStyle name="60% - Accent6 3 2 4 4" xfId="20847" xr:uid="{4C3DA576-B462-47DA-B602-64796A521489}"/>
    <cellStyle name="60% - Accent6 3 2 5" xfId="5019" xr:uid="{AEDB204F-D052-4C8E-8637-D5F9657A43E9}"/>
    <cellStyle name="60% - Accent6 3 2 5 2" xfId="13602" xr:uid="{0A93F316-C093-4609-A677-2396F7CB101A}"/>
    <cellStyle name="60% - Accent6 3 2 5 2 2" xfId="31427" xr:uid="{69E13D6E-F68B-4335-AF1B-E56141C8C175}"/>
    <cellStyle name="60% - Accent6 3 2 5 3" xfId="22927" xr:uid="{3B8BBDF4-6266-4567-8F53-965EBCFCFF1A}"/>
    <cellStyle name="60% - Accent6 3 2 6" xfId="9442" xr:uid="{0BABA1ED-70A7-46CC-81E6-03BFD775F481}"/>
    <cellStyle name="60% - Accent6 3 2 6 2" xfId="27267" xr:uid="{9D32963D-662D-4752-978A-358316BE0271}"/>
    <cellStyle name="60% - Accent6 3 2 7" xfId="18767" xr:uid="{F8ECDBE9-B19F-4971-93CE-E928A1557017}"/>
    <cellStyle name="60% - Accent6 3 3" xfId="1153" xr:uid="{1E4D5C34-DE08-43B3-895E-3F4A7D287470}"/>
    <cellStyle name="60% - Accent6 3 3 2" xfId="2259" xr:uid="{3CD377A0-BD00-421F-A767-E37E2F8A6057}"/>
    <cellStyle name="60% - Accent6 3 3 2 2" xfId="4339" xr:uid="{6D983D66-9A8F-4FBA-9476-BF116B958A6F}"/>
    <cellStyle name="60% - Accent6 3 3 2 2 2" xfId="8499" xr:uid="{49A64A03-388F-49EC-A88D-6A03A6943125}"/>
    <cellStyle name="60% - Accent6 3 3 2 2 2 2" xfId="17082" xr:uid="{1F2C6CEF-D014-44B6-998F-99068CC1A398}"/>
    <cellStyle name="60% - Accent6 3 3 2 2 2 2 2" xfId="34907" xr:uid="{69C7F8AA-9ED4-424C-93D2-7AA2EA80BC42}"/>
    <cellStyle name="60% - Accent6 3 3 2 2 2 3" xfId="26407" xr:uid="{3B3B5133-CF8F-45CB-B236-B0125D213500}"/>
    <cellStyle name="60% - Accent6 3 3 2 2 3" xfId="12922" xr:uid="{1F40DEC1-ECEE-46EA-B739-B87FDA29E60D}"/>
    <cellStyle name="60% - Accent6 3 3 2 2 3 2" xfId="30747" xr:uid="{5103E959-C56C-4AC1-B753-37A021C1C8A0}"/>
    <cellStyle name="60% - Accent6 3 3 2 2 4" xfId="22247" xr:uid="{388A51BE-E0EC-4EE9-98FF-0F979D89269B}"/>
    <cellStyle name="60% - Accent6 3 3 2 3" xfId="6419" xr:uid="{8BFA1E63-AB9C-40C4-87DC-1F3D2B23489F}"/>
    <cellStyle name="60% - Accent6 3 3 2 3 2" xfId="15002" xr:uid="{8E229668-36D2-4991-8270-D5EACD3B35F8}"/>
    <cellStyle name="60% - Accent6 3 3 2 3 2 2" xfId="32827" xr:uid="{4B1315AE-D83C-48A8-8AFF-AE28849BC45F}"/>
    <cellStyle name="60% - Accent6 3 3 2 3 3" xfId="24327" xr:uid="{0113135A-579E-438F-8EB7-743E835D215C}"/>
    <cellStyle name="60% - Accent6 3 3 2 4" xfId="10842" xr:uid="{1A973DC0-F433-42D4-AAE2-0B9E4BF0F7F7}"/>
    <cellStyle name="60% - Accent6 3 3 2 4 2" xfId="28667" xr:uid="{504066AC-3CF6-4623-BC20-05B70B24EC07}"/>
    <cellStyle name="60% - Accent6 3 3 2 5" xfId="20167" xr:uid="{96CC0F07-BD7E-4F02-800C-C20BC10EECD6}"/>
    <cellStyle name="60% - Accent6 3 3 3" xfId="3359" xr:uid="{2D694CF5-B503-4D7E-B806-074EB2A9DBAA}"/>
    <cellStyle name="60% - Accent6 3 3 3 2" xfId="7519" xr:uid="{906A00E5-9BD7-4BC5-B668-D265BA2E9D1A}"/>
    <cellStyle name="60% - Accent6 3 3 3 2 2" xfId="16102" xr:uid="{AB5FF416-A74F-4E94-9E82-D22BED60F1DE}"/>
    <cellStyle name="60% - Accent6 3 3 3 2 2 2" xfId="33927" xr:uid="{CB821995-A95D-487E-8260-8D6B6143FC2D}"/>
    <cellStyle name="60% - Accent6 3 3 3 2 3" xfId="25427" xr:uid="{57D127C1-B755-4721-BE1C-936A2F246D6B}"/>
    <cellStyle name="60% - Accent6 3 3 3 3" xfId="11942" xr:uid="{C89A1F27-989D-4217-94A4-E2E0FE313D71}"/>
    <cellStyle name="60% - Accent6 3 3 3 3 2" xfId="29767" xr:uid="{E05E6A2B-5386-4FDE-9DCC-7C76931E3403}"/>
    <cellStyle name="60% - Accent6 3 3 3 4" xfId="21267" xr:uid="{F42C89CD-2BFF-470A-ACBA-9840B8FADEE2}"/>
    <cellStyle name="60% - Accent6 3 3 4" xfId="5439" xr:uid="{F5EC8A63-0566-44DD-874B-397FED5AF58F}"/>
    <cellStyle name="60% - Accent6 3 3 4 2" xfId="14022" xr:uid="{871904C8-EC14-4DDF-B4C8-0ED5CCB66049}"/>
    <cellStyle name="60% - Accent6 3 3 4 2 2" xfId="31847" xr:uid="{6ABA246E-ACD9-4FC2-8AE6-8F76E1FC8983}"/>
    <cellStyle name="60% - Accent6 3 3 4 3" xfId="23347" xr:uid="{6DCA2886-F4EB-4A9F-9B1B-2E5E32DB6C73}"/>
    <cellStyle name="60% - Accent6 3 3 5" xfId="9862" xr:uid="{04DA40EA-40AB-415E-9850-3D998810B62D}"/>
    <cellStyle name="60% - Accent6 3 3 5 2" xfId="27687" xr:uid="{517900E5-BC0B-44B0-9901-1694CF21E643}"/>
    <cellStyle name="60% - Accent6 3 3 6" xfId="19187" xr:uid="{90F41DBC-8194-422C-AAF5-FBDBC025EBEF}"/>
    <cellStyle name="60% - Accent6 3 4" xfId="1779" xr:uid="{8DC68024-821C-49A1-972A-7C7C05431A71}"/>
    <cellStyle name="60% - Accent6 3 4 2" xfId="3859" xr:uid="{CD2EE944-8BF4-48DF-9D2C-856EF8D519E9}"/>
    <cellStyle name="60% - Accent6 3 4 2 2" xfId="8019" xr:uid="{DD7D36E3-7442-4C64-B01E-C546EEEB90BE}"/>
    <cellStyle name="60% - Accent6 3 4 2 2 2" xfId="16602" xr:uid="{C0A4C8B5-01F9-422C-95AA-FF42F18D1A7B}"/>
    <cellStyle name="60% - Accent6 3 4 2 2 2 2" xfId="34427" xr:uid="{9895BDF1-F648-46E9-B785-0B88FEE55B44}"/>
    <cellStyle name="60% - Accent6 3 4 2 2 3" xfId="25927" xr:uid="{CA301E9A-8C1D-4A32-860F-F2F5988EDE67}"/>
    <cellStyle name="60% - Accent6 3 4 2 3" xfId="12442" xr:uid="{8C6F0F7E-0B5F-4BC4-BF14-8C51483B751E}"/>
    <cellStyle name="60% - Accent6 3 4 2 3 2" xfId="30267" xr:uid="{790DA8C9-376A-4E39-9376-1B4E79DC2BFD}"/>
    <cellStyle name="60% - Accent6 3 4 2 4" xfId="21767" xr:uid="{A07E2F09-6815-4EC7-9F9D-85A9DFBA1DB4}"/>
    <cellStyle name="60% - Accent6 3 4 3" xfId="5939" xr:uid="{C510E852-52A0-4303-A9D6-FAE12DE68023}"/>
    <cellStyle name="60% - Accent6 3 4 3 2" xfId="14522" xr:uid="{7D81DCCF-E85F-4A05-AFAA-ABD866535743}"/>
    <cellStyle name="60% - Accent6 3 4 3 2 2" xfId="32347" xr:uid="{5751E7DD-8616-4D3B-9FBB-C8F263A047AB}"/>
    <cellStyle name="60% - Accent6 3 4 3 3" xfId="23847" xr:uid="{13EA1A41-DFC9-4C7B-9D69-99A6240AB2A6}"/>
    <cellStyle name="60% - Accent6 3 4 4" xfId="10362" xr:uid="{95E111EB-E6A7-467E-B7D0-3925A84B1742}"/>
    <cellStyle name="60% - Accent6 3 4 4 2" xfId="28187" xr:uid="{520ACD54-4436-4A26-BC72-BC4815C53ADD}"/>
    <cellStyle name="60% - Accent6 3 4 5" xfId="19687" xr:uid="{C0CB703A-1C28-4C24-8247-A4CCFA079A88}"/>
    <cellStyle name="60% - Accent6 3 5" xfId="2879" xr:uid="{81587E64-BC21-43F7-9033-E654930FFFF2}"/>
    <cellStyle name="60% - Accent6 3 5 2" xfId="7039" xr:uid="{23CB6BF9-9217-4DCD-879E-C9C604D0B187}"/>
    <cellStyle name="60% - Accent6 3 5 2 2" xfId="15622" xr:uid="{ACA3DD3E-5E84-4625-9283-571C7C1DB3EC}"/>
    <cellStyle name="60% - Accent6 3 5 2 2 2" xfId="33447" xr:uid="{F97BB362-114C-449C-8D4F-8286517D4B98}"/>
    <cellStyle name="60% - Accent6 3 5 2 3" xfId="24947" xr:uid="{75331D08-ED09-44EB-A666-FF05905916B3}"/>
    <cellStyle name="60% - Accent6 3 5 3" xfId="11462" xr:uid="{598647CF-9411-4E4A-9676-D766818D3BD5}"/>
    <cellStyle name="60% - Accent6 3 5 3 2" xfId="29287" xr:uid="{B1C820B8-1189-42DF-A864-D7CDB3ED2D94}"/>
    <cellStyle name="60% - Accent6 3 5 4" xfId="20787" xr:uid="{608961C6-D4AA-4DA0-B0E5-97A140332EAC}"/>
    <cellStyle name="60% - Accent6 3 6" xfId="4959" xr:uid="{53DCD6D4-DB94-4203-8BCB-D1EE96121078}"/>
    <cellStyle name="60% - Accent6 3 6 2" xfId="13542" xr:uid="{4314E67D-90D6-42C5-BD19-D931991B2179}"/>
    <cellStyle name="60% - Accent6 3 6 2 2" xfId="31367" xr:uid="{C191C490-DF69-404B-892F-23FFAF3B051C}"/>
    <cellStyle name="60% - Accent6 3 6 3" xfId="22867" xr:uid="{534FFB3A-5B57-4C4B-AEC6-A2CD707E36DE}"/>
    <cellStyle name="60% - Accent6 3 7" xfId="9382" xr:uid="{C8A42BDF-CF71-48C9-88A2-D154F76F8009}"/>
    <cellStyle name="60% - Accent6 3 7 2" xfId="27207" xr:uid="{C52C21BA-4E46-4DA8-88E4-01ABAE8896D3}"/>
    <cellStyle name="60% - Accent6 3 8" xfId="18707" xr:uid="{7302B0A2-BB35-4A9E-9666-FE800852047C}"/>
    <cellStyle name="60% - Accent6 30" xfId="2839" xr:uid="{44B39BFA-79BC-457D-BCD5-640C065AA2CB}"/>
    <cellStyle name="60% - Accent6 30 2" xfId="4919" xr:uid="{609B8CDA-A309-44D6-9C5C-DC4479EA5E9C}"/>
    <cellStyle name="60% - Accent6 30 2 2" xfId="9079" xr:uid="{BCA08918-653B-4925-9365-8520952A2791}"/>
    <cellStyle name="60% - Accent6 30 2 2 2" xfId="17662" xr:uid="{DF68F2BF-D1B0-41D7-8DD9-3965C8793D34}"/>
    <cellStyle name="60% - Accent6 30 2 2 2 2" xfId="35487" xr:uid="{5217568E-A304-4E5E-AEFF-2636A1C0B7F2}"/>
    <cellStyle name="60% - Accent6 30 2 2 3" xfId="26987" xr:uid="{DB6FB85D-9F36-4610-82BE-C6FDAD5782A2}"/>
    <cellStyle name="60% - Accent6 30 2 3" xfId="13502" xr:uid="{20F76343-B69D-4CA3-8D18-BDD6C4D4F082}"/>
    <cellStyle name="60% - Accent6 30 2 3 2" xfId="31327" xr:uid="{65B86846-78A5-4226-80D9-E592C009E728}"/>
    <cellStyle name="60% - Accent6 30 2 4" xfId="22827" xr:uid="{0526D440-08D7-4697-9933-E2D26F6ADA0C}"/>
    <cellStyle name="60% - Accent6 30 3" xfId="6999" xr:uid="{E5C0A09A-90C8-4BF6-A0B4-628CF7B86423}"/>
    <cellStyle name="60% - Accent6 30 3 2" xfId="15582" xr:uid="{8BD3E747-E5FD-4BBB-A977-1F9B664B638B}"/>
    <cellStyle name="60% - Accent6 30 3 2 2" xfId="33407" xr:uid="{9499D460-48AB-4229-965A-A5D4E39D1186}"/>
    <cellStyle name="60% - Accent6 30 3 3" xfId="24907" xr:uid="{E1606BA2-726F-44DB-8F98-C278EFFD0D57}"/>
    <cellStyle name="60% - Accent6 30 4" xfId="11422" xr:uid="{83F469C5-F840-4F56-A499-A13E450A38A9}"/>
    <cellStyle name="60% - Accent6 30 4 2" xfId="29247" xr:uid="{D62E7EC5-54F0-4D57-9C05-CE059EC27124}"/>
    <cellStyle name="60% - Accent6 30 5" xfId="20747" xr:uid="{1D876337-E3F7-4BDE-BE12-B52A33DD2162}"/>
    <cellStyle name="60% - Accent6 300" xfId="40148" xr:uid="{9FEA4EBB-DA1E-4D37-BCB5-A15C2C22DFC6}"/>
    <cellStyle name="60% - Accent6 301" xfId="40168" xr:uid="{0A60B04A-91C6-43FC-938E-F219FD2E9DF8}"/>
    <cellStyle name="60% - Accent6 302" xfId="40188" xr:uid="{A4961FB8-083F-4F39-9725-06C3BCA9571F}"/>
    <cellStyle name="60% - Accent6 303" xfId="40208" xr:uid="{AB9BE12C-FF5F-4602-A815-498E78024288}"/>
    <cellStyle name="60% - Accent6 304" xfId="40228" xr:uid="{0AA18712-A3B8-4892-8A9C-E4105D341697}"/>
    <cellStyle name="60% - Accent6 305" xfId="40248" xr:uid="{5ECD6D46-28CA-4BA2-8DC7-16465C1207E2}"/>
    <cellStyle name="60% - Accent6 306" xfId="40268" xr:uid="{F09A0318-524A-4CAF-9854-E2C8121CB102}"/>
    <cellStyle name="60% - Accent6 307" xfId="40288" xr:uid="{91C29982-D292-4D2E-9628-6B9A52A0F266}"/>
    <cellStyle name="60% - Accent6 308" xfId="40308" xr:uid="{7DC34F2A-C3B7-4EC4-B59B-691F987AA084}"/>
    <cellStyle name="60% - Accent6 309" xfId="40328" xr:uid="{22AC5BB4-16C0-4E6D-B36C-FD2A0B70823A}"/>
    <cellStyle name="60% - Accent6 31" xfId="9120" xr:uid="{091EE914-1B83-46F8-AAD5-F0691F892D55}"/>
    <cellStyle name="60% - Accent6 31 2" xfId="17682" xr:uid="{8A7A9E1D-EED1-4B65-AE47-AE65D6299924}"/>
    <cellStyle name="60% - Accent6 310" xfId="40348" xr:uid="{90526769-B4B2-478D-BB4A-841621A2C377}"/>
    <cellStyle name="60% - Accent6 311" xfId="40368" xr:uid="{4539F00D-C6DC-4721-9356-5E843D40E988}"/>
    <cellStyle name="60% - Accent6 312" xfId="40388" xr:uid="{838B9E31-EDED-4AC3-9D88-69032A42B512}"/>
    <cellStyle name="60% - Accent6 313" xfId="40408" xr:uid="{8A0A3743-3651-4D04-9B2C-C56D27B10E58}"/>
    <cellStyle name="60% - Accent6 314" xfId="40428" xr:uid="{BC27602C-7215-400E-97D3-6FAF49C2602D}"/>
    <cellStyle name="60% - Accent6 315" xfId="40448" xr:uid="{125B04B3-2986-44F6-AA39-794976458D77}"/>
    <cellStyle name="60% - Accent6 316" xfId="40468" xr:uid="{04FA590F-04B2-42F8-8784-4FCC8F984272}"/>
    <cellStyle name="60% - Accent6 317" xfId="40488" xr:uid="{C63F6322-6269-411B-9CF7-AE80ECAE69C2}"/>
    <cellStyle name="60% - Accent6 318" xfId="40508" xr:uid="{C38EFBFF-E8CC-48C1-B74D-B8274B300F33}"/>
    <cellStyle name="60% - Accent6 319" xfId="40528" xr:uid="{4A4C1749-903B-41B3-A91A-8C8FB47C74E6}"/>
    <cellStyle name="60% - Accent6 32" xfId="9140" xr:uid="{567498C8-F8E8-455C-9A4D-E8CF3E2535EC}"/>
    <cellStyle name="60% - Accent6 32 2" xfId="17702" xr:uid="{0A29DCDB-F29A-4E61-8B44-A9E44A008D5D}"/>
    <cellStyle name="60% - Accent6 32 2 2" xfId="35507" xr:uid="{9C1B29E4-5EF8-4571-A220-73842018BD27}"/>
    <cellStyle name="60% - Accent6 32 3" xfId="27007" xr:uid="{F0589ADE-2DCD-4F65-953D-42B51395C548}"/>
    <cellStyle name="60% - Accent6 320" xfId="40548" xr:uid="{7F5F3847-500E-45E0-8D09-382404C6B81C}"/>
    <cellStyle name="60% - Accent6 321" xfId="40568" xr:uid="{BBACE4DE-FF36-45B8-AB40-0FB329E516DE}"/>
    <cellStyle name="60% - Accent6 322" xfId="40588" xr:uid="{AC1A8700-CAB3-422B-B743-F773AFA692CF}"/>
    <cellStyle name="60% - Accent6 323" xfId="40608" xr:uid="{3194CFF2-66DE-4439-A602-BAD4F69939BE}"/>
    <cellStyle name="60% - Accent6 324" xfId="40628" xr:uid="{8968BC84-2B10-4D24-B666-8B838DF61A56}"/>
    <cellStyle name="60% - Accent6 325" xfId="40648" xr:uid="{07824B32-F100-4D68-BEE1-9DF76468CE57}"/>
    <cellStyle name="60% - Accent6 326" xfId="40668" xr:uid="{EC265A36-2593-4AA5-B0E9-CE87A9527E69}"/>
    <cellStyle name="60% - Accent6 327" xfId="40688" xr:uid="{A8B5F40A-7354-40B8-B04C-DC54B86C252F}"/>
    <cellStyle name="60% - Accent6 328" xfId="40708" xr:uid="{DE0A4DB8-9F56-45FA-A562-90EFC062390E}"/>
    <cellStyle name="60% - Accent6 329" xfId="40728" xr:uid="{B6B52CD3-F1A8-458D-B51F-DE09F5A44362}"/>
    <cellStyle name="60% - Accent6 33" xfId="9160" xr:uid="{372FBA7E-DBCC-48EF-A4C5-DCBBD92A703D}"/>
    <cellStyle name="60% - Accent6 33 2" xfId="17722" xr:uid="{B9EACE3F-D86F-4F8E-821F-D9B18BC5FAE7}"/>
    <cellStyle name="60% - Accent6 33 2 2" xfId="35527" xr:uid="{5BEAF161-D0A2-4901-B624-0E70B7501728}"/>
    <cellStyle name="60% - Accent6 33 3" xfId="27027" xr:uid="{0F37A75B-740A-4B9E-ADDD-DBC174FB3898}"/>
    <cellStyle name="60% - Accent6 330" xfId="40748" xr:uid="{02F0531A-E901-4EEA-B018-4261482FB20B}"/>
    <cellStyle name="60% - Accent6 331" xfId="40768" xr:uid="{29EC7ABA-017B-406E-9C9D-8BFFEEFA2937}"/>
    <cellStyle name="60% - Accent6 332" xfId="40788" xr:uid="{5B9B4A17-DCA0-49A1-A0F6-AB38E7F0DDFF}"/>
    <cellStyle name="60% - Accent6 333" xfId="40806" xr:uid="{7F6C2F64-DB5C-498E-AF0C-B0C6D74576C4}"/>
    <cellStyle name="60% - Accent6 334" xfId="40828" xr:uid="{102DD916-54F7-4DAA-A391-D307F737D558}"/>
    <cellStyle name="60% - Accent6 335" xfId="40848" xr:uid="{503B8B7B-9BC9-4552-AEA3-BE61C8A684AF}"/>
    <cellStyle name="60% - Accent6 336" xfId="40868" xr:uid="{666544FB-AF9D-4FAF-98EB-1A1865E443EB}"/>
    <cellStyle name="60% - Accent6 337" xfId="40888" xr:uid="{D91D3239-32C9-4D7E-B3EB-ED6270A7403A}"/>
    <cellStyle name="60% - Accent6 338" xfId="40908" xr:uid="{ED849E0B-A15C-4C81-A533-4FC7A6B449FF}"/>
    <cellStyle name="60% - Accent6 339" xfId="40928" xr:uid="{8E7F4180-06B2-4D4F-93D8-4E94342C1D26}"/>
    <cellStyle name="60% - Accent6 34" xfId="9180" xr:uid="{474D7AB0-BF91-4F84-8E1A-C7E1F8002009}"/>
    <cellStyle name="60% - Accent6 340" xfId="40948" xr:uid="{512D1151-5A0A-402D-A4AA-D0B3EE5DD341}"/>
    <cellStyle name="60% - Accent6 341" xfId="40968" xr:uid="{79C817A0-C503-437E-884B-A866F858C4EF}"/>
    <cellStyle name="60% - Accent6 342" xfId="40988" xr:uid="{B0E991C3-99E0-4A70-AC5A-A23B46DC00AB}"/>
    <cellStyle name="60% - Accent6 343" xfId="41008" xr:uid="{4379ED69-2E00-405C-9003-9A787068027B}"/>
    <cellStyle name="60% - Accent6 344" xfId="41028" xr:uid="{8D09AD23-D671-433B-ADB1-AD5959D5D78A}"/>
    <cellStyle name="60% - Accent6 345" xfId="41048" xr:uid="{788E9390-5EBB-4351-81F8-21C6B4FA1C77}"/>
    <cellStyle name="60% - Accent6 346" xfId="41068" xr:uid="{1A2C10F1-EC07-4BC9-A8A0-424A55AA2900}"/>
    <cellStyle name="60% - Accent6 347" xfId="41088" xr:uid="{DEDC79C8-EBAE-43A6-8ED9-0909F4C440FE}"/>
    <cellStyle name="60% - Accent6 348" xfId="41108" xr:uid="{FB1B9234-8719-4216-BD9E-8E9BD8A8E56C}"/>
    <cellStyle name="60% - Accent6 349" xfId="41128" xr:uid="{8DF12F1B-841A-4B8F-B566-78EF192C0BE6}"/>
    <cellStyle name="60% - Accent6 35" xfId="9222" xr:uid="{159F98E7-796A-4003-94DC-2E3EDBA7FC9C}"/>
    <cellStyle name="60% - Accent6 35 2" xfId="17742" xr:uid="{1F3788DB-0F7B-48F7-9852-37FDF1AE4A2C}"/>
    <cellStyle name="60% - Accent6 35 2 2" xfId="35547" xr:uid="{DAA28522-8A0C-4049-A8AC-6E90F4783C54}"/>
    <cellStyle name="60% - Accent6 35 3" xfId="27047" xr:uid="{895F8173-D4DA-4D1E-93D8-1BD4DCB5113D}"/>
    <cellStyle name="60% - Accent6 350" xfId="41146" xr:uid="{7AAB22FB-1DFC-469A-B231-8EDB98FEE3D4}"/>
    <cellStyle name="60% - Accent6 351" xfId="41166" xr:uid="{5645F41D-B038-4279-850C-400C2861CA06}"/>
    <cellStyle name="60% - Accent6 352" xfId="41188" xr:uid="{313A464C-4CC7-4D13-82C7-D67178AC8FAA}"/>
    <cellStyle name="60% - Accent6 353" xfId="41208" xr:uid="{5A8F13A3-4247-49CD-B6DB-4DF54800C7F3}"/>
    <cellStyle name="60% - Accent6 354" xfId="41228" xr:uid="{871DEF97-8DA8-4B67-A98A-C3696B5D5D90}"/>
    <cellStyle name="60% - Accent6 355" xfId="41248" xr:uid="{B8C452F6-AC55-42D9-B976-14F8384E5264}"/>
    <cellStyle name="60% - Accent6 356" xfId="41266" xr:uid="{3E1A94FE-E66D-4884-B56A-300F55891D0A}"/>
    <cellStyle name="60% - Accent6 357" xfId="41307" xr:uid="{9C482442-24C2-4992-85F6-C045EAAE9D83}"/>
    <cellStyle name="60% - Accent6 358" xfId="41288" xr:uid="{5B273C70-1878-4F98-98C7-16E2087E2551}"/>
    <cellStyle name="60% - Accent6 359" xfId="41328" xr:uid="{4B8E33C4-5C11-47CD-8A2A-2D1757E1C33E}"/>
    <cellStyle name="60% - Accent6 36" xfId="9242" xr:uid="{D3F8E96D-8B41-4202-803E-DFB4458897DA}"/>
    <cellStyle name="60% - Accent6 36 2" xfId="17762" xr:uid="{7FD67F5E-C44C-4156-A261-60631F703498}"/>
    <cellStyle name="60% - Accent6 36 2 2" xfId="35567" xr:uid="{CCAE40D2-58B2-4956-A400-A97FA71FF71E}"/>
    <cellStyle name="60% - Accent6 36 3" xfId="27067" xr:uid="{344D5EEA-AC74-4012-BF29-F2A45BE1BF38}"/>
    <cellStyle name="60% - Accent6 360" xfId="41348" xr:uid="{561A9B79-83E8-4834-8F11-BC894FB99CF2}"/>
    <cellStyle name="60% - Accent6 361" xfId="41368" xr:uid="{01814E0C-CBDA-45BE-AD4D-39289E263700}"/>
    <cellStyle name="60% - Accent6 362" xfId="41388" xr:uid="{7231B20C-0604-4245-971C-2419445ADFD2}"/>
    <cellStyle name="60% - Accent6 363" xfId="41406" xr:uid="{5C92D852-E0CD-40CF-9099-0606126D239A}"/>
    <cellStyle name="60% - Accent6 364" xfId="41428" xr:uid="{3F8D2DF5-E38F-49F7-AB5C-0269993A2F63}"/>
    <cellStyle name="60% - Accent6 365" xfId="41448" xr:uid="{615C822D-BF86-454F-A764-8A16CE6A379B}"/>
    <cellStyle name="60% - Accent6 366" xfId="41468" xr:uid="{F43D55B4-4352-4759-9FE7-D09538BAD6E4}"/>
    <cellStyle name="60% - Accent6 367" xfId="41488" xr:uid="{C495B009-C918-468F-9E03-E1C89EBA3AA0}"/>
    <cellStyle name="60% - Accent6 368" xfId="41508" xr:uid="{D83D71F2-9DD1-4BCA-AF72-A7AEE464EC6A}"/>
    <cellStyle name="60% - Accent6 369" xfId="41526" xr:uid="{6C80B4AC-0DE9-45EC-94A6-714F2B2490AD}"/>
    <cellStyle name="60% - Accent6 37" xfId="9262" xr:uid="{2A31B1BE-7F8E-4F49-B404-B2FC9178CECE}"/>
    <cellStyle name="60% - Accent6 37 2" xfId="17782" xr:uid="{19D07DF1-C37A-4B43-BED5-4CF267CA1331}"/>
    <cellStyle name="60% - Accent6 37 2 2" xfId="35587" xr:uid="{54E1BA99-7A19-4E44-8FEE-727589119CD3}"/>
    <cellStyle name="60% - Accent6 37 3" xfId="27087" xr:uid="{60C091EE-5914-4259-8E5E-C449C460AA3D}"/>
    <cellStyle name="60% - Accent6 370" xfId="41548" xr:uid="{D8A8EF9E-CA29-4E8F-9193-4F3B79CED3F5}"/>
    <cellStyle name="60% - Accent6 371" xfId="41568" xr:uid="{A12A949A-1701-40F9-A726-E256BCEBB9CD}"/>
    <cellStyle name="60% - Accent6 372" xfId="41588" xr:uid="{87E73011-1C6C-4988-BE0A-D979625C8DEE}"/>
    <cellStyle name="60% - Accent6 373" xfId="41608" xr:uid="{652A4922-5A17-473D-A05A-BA54E47DE8C1}"/>
    <cellStyle name="60% - Accent6 374" xfId="41626" xr:uid="{B6873572-3D33-4A35-91FD-580DB07D42F8}"/>
    <cellStyle name="60% - Accent6 375" xfId="41648" xr:uid="{655DF651-233E-449C-9716-467BF2E850A1}"/>
    <cellStyle name="60% - Accent6 376" xfId="41668" xr:uid="{50E45F00-F597-4BCE-AD82-44BC112937CF}"/>
    <cellStyle name="60% - Accent6 377" xfId="41688" xr:uid="{2E5E5170-1AF2-4FB0-AFAA-39158B5DB09B}"/>
    <cellStyle name="60% - Accent6 378" xfId="41706" xr:uid="{3FC817CC-DE5B-46B9-869C-952396C534DB}"/>
    <cellStyle name="60% - Accent6 379" xfId="41728" xr:uid="{D0E4FC59-9021-44B6-8361-0B9AE65786DC}"/>
    <cellStyle name="60% - Accent6 38" xfId="9282" xr:uid="{9B7AA9CC-7B6B-4FDB-8629-FB06E0AB6B26}"/>
    <cellStyle name="60% - Accent6 38 2" xfId="17802" xr:uid="{1A237771-4F93-451F-B41D-BDCF9EE546C5}"/>
    <cellStyle name="60% - Accent6 38 2 2" xfId="35607" xr:uid="{CBB8AA6A-7925-4977-81AB-F1FBDF228613}"/>
    <cellStyle name="60% - Accent6 38 3" xfId="27107" xr:uid="{721E7DF3-2DC2-4C58-93C4-6FF48E9E4A4A}"/>
    <cellStyle name="60% - Accent6 380" xfId="41748" xr:uid="{478C56D0-C5A6-4551-B0E0-5BE357E978AB}"/>
    <cellStyle name="60% - Accent6 381" xfId="41768" xr:uid="{E5ED13B4-D164-4859-B8EB-6D180A2BF8E0}"/>
    <cellStyle name="60% - Accent6 382" xfId="41787" xr:uid="{570B3BF8-7721-4FDE-87CB-F1A65D559447}"/>
    <cellStyle name="60% - Accent6 383" xfId="41807" xr:uid="{9B093D8C-3A15-46BD-AEF8-B5BB42646B7C}"/>
    <cellStyle name="60% - Accent6 384" xfId="41849" xr:uid="{FEAC82DA-2850-4D1A-8610-34ED853B057E}"/>
    <cellStyle name="60% - Accent6 385" xfId="41842" xr:uid="{A5E927AF-5423-45C0-850B-70D084BAE45B}"/>
    <cellStyle name="60% - Accent6 386" xfId="41869" xr:uid="{1D6D101C-6885-4CB5-9627-DCC49C932512}"/>
    <cellStyle name="60% - Accent6 387" xfId="41889" xr:uid="{FFCBEA81-077E-4D47-9A3A-FCDAC3E0DE7F}"/>
    <cellStyle name="60% - Accent6 388" xfId="41907" xr:uid="{248563AA-5C0E-4AA1-86DD-CE9D56F7AB03}"/>
    <cellStyle name="60% - Accent6 389" xfId="41927" xr:uid="{2AC9AC65-12AE-4478-A546-E18333F555F8}"/>
    <cellStyle name="60% - Accent6 39" xfId="9302" xr:uid="{B473245D-3ADA-493E-B7A9-DCE6A173CA42}"/>
    <cellStyle name="60% - Accent6 39 2" xfId="27127" xr:uid="{A0E153D4-B63D-456D-8D28-DB18E09DBF4D}"/>
    <cellStyle name="60% - Accent6 390" xfId="41949" xr:uid="{71E6EADE-453C-4E99-AF4C-8F20D4A88759}"/>
    <cellStyle name="60% - Accent6 391" xfId="41969" xr:uid="{E56F9904-EE1F-4B7F-ABC2-81E54108CA9A}"/>
    <cellStyle name="60% - Accent6 392" xfId="41989" xr:uid="{97E0DFE9-8251-4ED6-8DAE-6C480C4EDAF2}"/>
    <cellStyle name="60% - Accent6 393" xfId="42009" xr:uid="{109F4EAB-CC6B-4E39-951C-807A1BB8DD19}"/>
    <cellStyle name="60% - Accent6 394" xfId="42029" xr:uid="{F406BF4B-7588-4A7A-B4F5-FDA522D34DB3}"/>
    <cellStyle name="60% - Accent6 395" xfId="42049" xr:uid="{98239C73-3238-47A6-885E-258511728BC2}"/>
    <cellStyle name="60% - Accent6 396" xfId="42069" xr:uid="{29463539-8A5F-480F-A512-7423D5D56C5D}"/>
    <cellStyle name="60% - Accent6 397" xfId="42089" xr:uid="{AFD8C336-B8E5-4166-BD08-A7F4999A60ED}"/>
    <cellStyle name="60% - Accent6 398" xfId="42109" xr:uid="{CA80D4F8-36F9-4C30-8D87-C0AC1273A751}"/>
    <cellStyle name="60% - Accent6 399" xfId="42127" xr:uid="{630D0D9F-8C5D-4E54-AF5B-661C06F57621}"/>
    <cellStyle name="60% - Accent6 4" xfId="239" xr:uid="{00000000-0005-0000-0000-000047000000}"/>
    <cellStyle name="60% - Accent6 40" xfId="9322" xr:uid="{C577F753-AB8D-44B1-9F0C-4258DA015FFC}"/>
    <cellStyle name="60% - Accent6 40 2" xfId="17822" xr:uid="{14A73640-5D12-49AC-B4A7-19E61A360C8C}"/>
    <cellStyle name="60% - Accent6 40 2 2" xfId="35627" xr:uid="{4B973216-B07D-425A-8881-6BE8DCE7093E}"/>
    <cellStyle name="60% - Accent6 40 3" xfId="27147" xr:uid="{7AADF64E-A7E7-497F-B787-D1DAAAAA3A3F}"/>
    <cellStyle name="60% - Accent6 400" xfId="42149" xr:uid="{78F232FC-550D-49DF-97A4-520CA5AABF32}"/>
    <cellStyle name="60% - Accent6 401" xfId="42167" xr:uid="{5A7867A0-4993-4782-BCF1-15DA002D253E}"/>
    <cellStyle name="60% - Accent6 402" xfId="42189" xr:uid="{F355BC85-A5E2-4985-866D-D47DE809DEDA}"/>
    <cellStyle name="60% - Accent6 403" xfId="42229" xr:uid="{595C77AB-D5E0-4CA6-A380-B1D092D195A9}"/>
    <cellStyle name="60% - Accent6 404" xfId="42218" xr:uid="{A52EEF27-2E80-42C9-8B6A-4EB433ABBBE2}"/>
    <cellStyle name="60% - Accent6 405" xfId="42249" xr:uid="{9543065E-B01B-465B-853B-D718FB327736}"/>
    <cellStyle name="60% - Accent6 406" xfId="42269" xr:uid="{8BA41A09-A273-4108-9306-84D1A1217A6A}"/>
    <cellStyle name="60% - Accent6 407" xfId="42289" xr:uid="{1220B0D4-F5E9-4CAD-BBB1-613204B6FD69}"/>
    <cellStyle name="60% - Accent6 408" xfId="42307" xr:uid="{88EDE6F4-EC83-4534-B9D7-5F13FA1E753A}"/>
    <cellStyle name="60% - Accent6 409" xfId="42327" xr:uid="{E4D21D97-6CB6-47B4-A235-79321826BD44}"/>
    <cellStyle name="60% - Accent6 41" xfId="9342" xr:uid="{172F12DC-D654-4562-A3BB-E9E7BD4809CE}"/>
    <cellStyle name="60% - Accent6 41 2" xfId="17842" xr:uid="{616C5A5A-8282-466B-94B5-4854DBFFE795}"/>
    <cellStyle name="60% - Accent6 41 2 2" xfId="35647" xr:uid="{10E2491E-0062-4A25-96B9-846C7B8FC166}"/>
    <cellStyle name="60% - Accent6 41 3" xfId="27167" xr:uid="{BD6A8E67-A6DC-42AD-B79B-D9FB7A1A2E30}"/>
    <cellStyle name="60% - Accent6 410" xfId="42349" xr:uid="{809192BF-A03C-4D02-A26B-36B990199349}"/>
    <cellStyle name="60% - Accent6 411" xfId="42367" xr:uid="{F3B5F949-06B8-4683-BCF7-0E5D1A8DB42A}"/>
    <cellStyle name="60% - Accent6 412" xfId="42405" xr:uid="{BB679215-EC1C-498B-8142-3FB0ACE02408}"/>
    <cellStyle name="60% - Accent6 413" xfId="42406" xr:uid="{E6AD41E7-075A-4130-8D8C-8185256EE80B}"/>
    <cellStyle name="60% - Accent6 414" xfId="42427" xr:uid="{BA3595AE-EFF8-4B1D-AA56-C3BDE2A31AD7}"/>
    <cellStyle name="60% - Accent6 415" xfId="42449" xr:uid="{721E1F3E-4043-4468-8272-894E9BB2DC47}"/>
    <cellStyle name="60% - Accent6 416" xfId="42469" xr:uid="{11F7B31F-5ACE-4536-972D-1E6E9C224635}"/>
    <cellStyle name="60% - Accent6 417" xfId="42487" xr:uid="{1B0D26F0-16EB-49E4-ABCF-87B5A9C7C432}"/>
    <cellStyle name="60% - Accent6 418" xfId="42509" xr:uid="{503B2ABC-49AB-411A-8198-A6B146E1EDBC}"/>
    <cellStyle name="60% - Accent6 419" xfId="42527" xr:uid="{C0D0776E-C271-4496-A4A6-C8BD6B6E8EC5}"/>
    <cellStyle name="60% - Accent6 42" xfId="17862" xr:uid="{433D3BCE-53C1-4C3E-928A-B17F76B26EA4}"/>
    <cellStyle name="60% - Accent6 42 2" xfId="35667" xr:uid="{446728BA-BAB0-46DA-872F-27FB9FB41E79}"/>
    <cellStyle name="60% - Accent6 420" xfId="42550" xr:uid="{01FA1C15-967E-4B15-A9A7-3944C9635576}"/>
    <cellStyle name="60% - Accent6 421" xfId="42568" xr:uid="{BC9346BB-A70C-4B97-B6E4-BA4F9D949311}"/>
    <cellStyle name="60% - Accent6 422" xfId="42590" xr:uid="{60497253-A213-4A4F-8217-7F96032FDB6D}"/>
    <cellStyle name="60% - Accent6 423" xfId="42608" xr:uid="{465B67CB-A3B5-4DDA-93A6-44B4243A512A}"/>
    <cellStyle name="60% - Accent6 424" xfId="42692" xr:uid="{92101F88-7D20-4A7A-8EA6-B59B887840E3}"/>
    <cellStyle name="60% - Accent6 425" xfId="42712" xr:uid="{C7E8E74D-663A-4B6D-91A6-EBF30405D1CB}"/>
    <cellStyle name="60% - Accent6 426" xfId="42732" xr:uid="{149E33F4-5BA5-41A7-9102-BFFE7A4FAD65}"/>
    <cellStyle name="60% - Accent6 427" xfId="42752" xr:uid="{C27CF4CA-BAEA-46A6-A84B-7FA4F4274DD2}"/>
    <cellStyle name="60% - Accent6 428" xfId="42772" xr:uid="{DD2B27DC-CDD8-4725-A8D5-7DEC33F1D7F0}"/>
    <cellStyle name="60% - Accent6 429" xfId="42791" xr:uid="{2BD3DE6D-5143-4887-A43D-985199736134}"/>
    <cellStyle name="60% - Accent6 43" xfId="17882" xr:uid="{30C0C570-9025-4141-AC26-FF2EE46C2135}"/>
    <cellStyle name="60% - Accent6 43 2" xfId="35687" xr:uid="{11B3811B-BEA4-4A88-98A1-6CEAE6D37288}"/>
    <cellStyle name="60% - Accent6 44" xfId="17902" xr:uid="{FC9A43AC-567E-4664-938A-3C630AC49C28}"/>
    <cellStyle name="60% - Accent6 44 2" xfId="35707" xr:uid="{D4FFEBB4-020A-4751-98DB-DA4A4FA2E1EE}"/>
    <cellStyle name="60% - Accent6 45" xfId="17922" xr:uid="{6E504F34-070B-4A4F-A396-BA4420056BD4}"/>
    <cellStyle name="60% - Accent6 45 2" xfId="35727" xr:uid="{5EC21FB2-6BB8-43A7-8979-5169DA70C3C1}"/>
    <cellStyle name="60% - Accent6 46" xfId="17942" xr:uid="{B5E54B95-87FE-419A-873D-AAD957C86B46}"/>
    <cellStyle name="60% - Accent6 46 2" xfId="35747" xr:uid="{9A0AFEBC-B7C1-4C58-8712-080DC65C3FFB}"/>
    <cellStyle name="60% - Accent6 47" xfId="17986" xr:uid="{1EFABE91-5B36-4C58-B4AA-8B4BC3C2D726}"/>
    <cellStyle name="60% - Accent6 47 2" xfId="35767" xr:uid="{83124B7A-7ADA-4B7A-885B-AE933FF936F5}"/>
    <cellStyle name="60% - Accent6 48" xfId="18006" xr:uid="{56C0B21D-EEF8-4E6B-AA34-1F0491E3061A}"/>
    <cellStyle name="60% - Accent6 49" xfId="18026" xr:uid="{1F27477A-5E0B-44FD-A7CB-229F87E50921}"/>
    <cellStyle name="60% - Accent6 5" xfId="303" xr:uid="{C5B11E67-AC63-47E6-83BF-AE171006FC02}"/>
    <cellStyle name="60% - Accent6 5 2" xfId="535" xr:uid="{50A3C889-7904-4820-8F8D-1EDD45A8EF77}"/>
    <cellStyle name="60% - Accent6 5 2 2" xfId="1234" xr:uid="{CFBFBC02-CFB3-4AF8-AD2C-B9627DBDD53A}"/>
    <cellStyle name="60% - Accent6 5 2 2 2" xfId="2339" xr:uid="{4004B4AA-C98F-4725-A235-7D24F7619952}"/>
    <cellStyle name="60% - Accent6 5 2 2 2 2" xfId="4419" xr:uid="{8120EE0C-5D77-4226-B557-B78245826CD5}"/>
    <cellStyle name="60% - Accent6 5 2 2 2 2 2" xfId="8579" xr:uid="{3B2F9D9A-7F51-4516-AF1C-6C872D7B1084}"/>
    <cellStyle name="60% - Accent6 5 2 2 2 2 2 2" xfId="17162" xr:uid="{70FF3E54-58E8-40D6-B0A1-8DDBE9AC2BA3}"/>
    <cellStyle name="60% - Accent6 5 2 2 2 2 2 2 2" xfId="34987" xr:uid="{9B93E7B4-7AF2-4960-9F69-FCA002CB4BBF}"/>
    <cellStyle name="60% - Accent6 5 2 2 2 2 2 3" xfId="26487" xr:uid="{3DADFD42-1D4F-4A55-997E-754C69C7B616}"/>
    <cellStyle name="60% - Accent6 5 2 2 2 2 3" xfId="13002" xr:uid="{B0DA1C11-3BB7-4B4F-A3C8-610476870482}"/>
    <cellStyle name="60% - Accent6 5 2 2 2 2 3 2" xfId="30827" xr:uid="{C65304EF-D2DC-43EB-B864-308DC580F727}"/>
    <cellStyle name="60% - Accent6 5 2 2 2 2 4" xfId="22327" xr:uid="{85F69A21-503A-43E7-94CE-306A1F466BB4}"/>
    <cellStyle name="60% - Accent6 5 2 2 2 3" xfId="6499" xr:uid="{909946F5-6792-4478-8CFF-F4934BCF39E4}"/>
    <cellStyle name="60% - Accent6 5 2 2 2 3 2" xfId="15082" xr:uid="{1813AA62-E039-4FF8-961D-6B717FDAEE55}"/>
    <cellStyle name="60% - Accent6 5 2 2 2 3 2 2" xfId="32907" xr:uid="{A625E80E-1701-4DC0-BB04-C62934F7F7F3}"/>
    <cellStyle name="60% - Accent6 5 2 2 2 3 3" xfId="24407" xr:uid="{BD4A5E44-930D-4383-B381-A4D6ACF8A891}"/>
    <cellStyle name="60% - Accent6 5 2 2 2 4" xfId="10922" xr:uid="{5FDE376B-C4D7-44FE-9FFE-64B90AE3815F}"/>
    <cellStyle name="60% - Accent6 5 2 2 2 4 2" xfId="28747" xr:uid="{EDFE9583-4599-4557-9EEA-1573B8B33396}"/>
    <cellStyle name="60% - Accent6 5 2 2 2 5" xfId="20247" xr:uid="{7FF7179E-E016-417C-9A07-D8A7D8BB88ED}"/>
    <cellStyle name="60% - Accent6 5 2 2 3" xfId="3439" xr:uid="{F7E63AAA-005F-4BB3-8EF3-8B0597C588E3}"/>
    <cellStyle name="60% - Accent6 5 2 2 3 2" xfId="7599" xr:uid="{AB011485-302D-473F-9776-017D52317500}"/>
    <cellStyle name="60% - Accent6 5 2 2 3 2 2" xfId="16182" xr:uid="{4F533B91-858D-4DB6-8930-3CD56C7E43F6}"/>
    <cellStyle name="60% - Accent6 5 2 2 3 2 2 2" xfId="34007" xr:uid="{5B041EA4-28E9-4094-B2BC-00AB28E3E76F}"/>
    <cellStyle name="60% - Accent6 5 2 2 3 2 3" xfId="25507" xr:uid="{A1CFEBDB-F582-492E-99DC-59E3819018C7}"/>
    <cellStyle name="60% - Accent6 5 2 2 3 3" xfId="12022" xr:uid="{A83373EC-F1CE-4052-9800-9B9FE0739958}"/>
    <cellStyle name="60% - Accent6 5 2 2 3 3 2" xfId="29847" xr:uid="{9B1A6720-9E98-4191-B49A-DBA4FAAB2C4A}"/>
    <cellStyle name="60% - Accent6 5 2 2 3 4" xfId="21347" xr:uid="{F180F5AF-60D5-4FD5-870C-59AEBE6F85A9}"/>
    <cellStyle name="60% - Accent6 5 2 2 4" xfId="5519" xr:uid="{4CA043C1-8686-4818-9418-674ABF041E0D}"/>
    <cellStyle name="60% - Accent6 5 2 2 4 2" xfId="14102" xr:uid="{D3FA367B-B4AB-478A-9C54-7A9D2ACFAFD1}"/>
    <cellStyle name="60% - Accent6 5 2 2 4 2 2" xfId="31927" xr:uid="{1E363C32-0C78-4ABD-8A77-D90903CCB220}"/>
    <cellStyle name="60% - Accent6 5 2 2 4 3" xfId="23427" xr:uid="{29DBD9E9-27A0-4E66-98EF-CC10E6D9401E}"/>
    <cellStyle name="60% - Accent6 5 2 2 5" xfId="9942" xr:uid="{5E0990BF-FC5B-4B20-A6A0-43AFF412D0DE}"/>
    <cellStyle name="60% - Accent6 5 2 2 5 2" xfId="27767" xr:uid="{291BC8CA-4661-4660-A88C-09CDFD0DF48B}"/>
    <cellStyle name="60% - Accent6 5 2 2 6" xfId="19267" xr:uid="{7DA2D250-F5B8-494A-8E79-8847E01F8EE4}"/>
    <cellStyle name="60% - Accent6 5 2 3" xfId="1859" xr:uid="{1997FA41-8FAE-4667-B0E6-BE4C328CC7A2}"/>
    <cellStyle name="60% - Accent6 5 2 3 2" xfId="3939" xr:uid="{9CC9ACAD-DB6C-4787-A621-BE2214429D73}"/>
    <cellStyle name="60% - Accent6 5 2 3 2 2" xfId="8099" xr:uid="{F7353302-F435-47DA-A57B-38012A91D787}"/>
    <cellStyle name="60% - Accent6 5 2 3 2 2 2" xfId="16682" xr:uid="{BF207898-A76C-4518-9CC9-882650353143}"/>
    <cellStyle name="60% - Accent6 5 2 3 2 2 2 2" xfId="34507" xr:uid="{66BA4520-0A73-4D9C-A2AF-83BB6D43D46D}"/>
    <cellStyle name="60% - Accent6 5 2 3 2 2 3" xfId="26007" xr:uid="{E952D649-9FC6-44AF-AC1B-9505CB46CC4E}"/>
    <cellStyle name="60% - Accent6 5 2 3 2 3" xfId="12522" xr:uid="{1CD7FBDC-E65E-4200-BC9F-C4091E2CED8A}"/>
    <cellStyle name="60% - Accent6 5 2 3 2 3 2" xfId="30347" xr:uid="{1B1D1F55-0E6F-4501-9DC7-FD755FB26E69}"/>
    <cellStyle name="60% - Accent6 5 2 3 2 4" xfId="21847" xr:uid="{7A5BA965-E3D9-49FF-8F90-AB49E3A13CEC}"/>
    <cellStyle name="60% - Accent6 5 2 3 3" xfId="6019" xr:uid="{4B44C289-1FB9-4565-B3B3-5478EA5EB1FF}"/>
    <cellStyle name="60% - Accent6 5 2 3 3 2" xfId="14602" xr:uid="{0A9DBA3E-0000-41C6-A7F1-C72366E24294}"/>
    <cellStyle name="60% - Accent6 5 2 3 3 2 2" xfId="32427" xr:uid="{A3A34BB5-01B4-47C4-9951-123BADAA17A4}"/>
    <cellStyle name="60% - Accent6 5 2 3 3 3" xfId="23927" xr:uid="{E44EC1F9-C18F-4915-B87D-1C45E7630527}"/>
    <cellStyle name="60% - Accent6 5 2 3 4" xfId="10442" xr:uid="{185A690C-611A-4393-8CE9-B98F172A1CDD}"/>
    <cellStyle name="60% - Accent6 5 2 3 4 2" xfId="28267" xr:uid="{7B77BDF3-9888-468F-9253-1EC64B935AC4}"/>
    <cellStyle name="60% - Accent6 5 2 3 5" xfId="19767" xr:uid="{4420594B-4693-4029-BB58-2E283D41648F}"/>
    <cellStyle name="60% - Accent6 5 2 4" xfId="2959" xr:uid="{B40E138E-931F-45E0-ABDF-A89703D2E986}"/>
    <cellStyle name="60% - Accent6 5 2 4 2" xfId="7119" xr:uid="{C95596BC-512B-4BF3-8157-9F3E430C2A90}"/>
    <cellStyle name="60% - Accent6 5 2 4 2 2" xfId="15702" xr:uid="{ED52374B-825C-4AEA-9CF3-9DDA3E38C7D1}"/>
    <cellStyle name="60% - Accent6 5 2 4 2 2 2" xfId="33527" xr:uid="{6491DE69-27AE-4758-BDE7-15C47A21E8F9}"/>
    <cellStyle name="60% - Accent6 5 2 4 2 3" xfId="25027" xr:uid="{7A8268F6-3F91-4849-B8E8-A572AE19D05E}"/>
    <cellStyle name="60% - Accent6 5 2 4 3" xfId="11542" xr:uid="{3A65BC20-F0EC-42A2-B1FE-41157D5D2C16}"/>
    <cellStyle name="60% - Accent6 5 2 4 3 2" xfId="29367" xr:uid="{48A09BF0-D6D6-405C-823D-2A31A8BBC296}"/>
    <cellStyle name="60% - Accent6 5 2 4 4" xfId="20867" xr:uid="{4A4995B7-A2B3-4400-99B0-7567F547D24E}"/>
    <cellStyle name="60% - Accent6 5 2 5" xfId="5039" xr:uid="{BB0F89D3-83D1-4FB6-A90F-4FA0CD017158}"/>
    <cellStyle name="60% - Accent6 5 2 5 2" xfId="13622" xr:uid="{B011386F-2DC8-4DFB-B0EF-1F5CD7741CBB}"/>
    <cellStyle name="60% - Accent6 5 2 5 2 2" xfId="31447" xr:uid="{8F786899-0608-43C6-9C40-FA7454BCD1AB}"/>
    <cellStyle name="60% - Accent6 5 2 5 3" xfId="22947" xr:uid="{594F4C1F-E88A-4620-85C0-330456108AA1}"/>
    <cellStyle name="60% - Accent6 5 2 6" xfId="9462" xr:uid="{AA358D34-E561-4C81-B0D9-FB47EF01EAD6}"/>
    <cellStyle name="60% - Accent6 5 2 6 2" xfId="27287" xr:uid="{A65F638B-8C6C-4A11-8473-DF7138D702E7}"/>
    <cellStyle name="60% - Accent6 5 2 7" xfId="18787" xr:uid="{6DEEBB69-796F-4CB2-AED8-48ACD9276EE4}"/>
    <cellStyle name="60% - Accent6 5 3" xfId="1173" xr:uid="{3F400174-272E-4289-BCAE-F00048E94A2C}"/>
    <cellStyle name="60% - Accent6 5 3 2" xfId="2279" xr:uid="{F09DC628-264F-4D0E-BEE1-8CA5BA1A0645}"/>
    <cellStyle name="60% - Accent6 5 3 2 2" xfId="4359" xr:uid="{24A71008-7D9C-4009-A449-9D34CE9A6BD9}"/>
    <cellStyle name="60% - Accent6 5 3 2 2 2" xfId="8519" xr:uid="{919D4609-37BA-42C8-A7BC-4ACE7E4D468A}"/>
    <cellStyle name="60% - Accent6 5 3 2 2 2 2" xfId="17102" xr:uid="{7CC95F2D-6C8D-4E99-9852-574A9EE73032}"/>
    <cellStyle name="60% - Accent6 5 3 2 2 2 2 2" xfId="34927" xr:uid="{C4B1B361-5437-4DD1-AFD4-04F1897C4973}"/>
    <cellStyle name="60% - Accent6 5 3 2 2 2 3" xfId="26427" xr:uid="{DC8959D0-73D9-4D3F-8FD7-BFC53DFDB480}"/>
    <cellStyle name="60% - Accent6 5 3 2 2 3" xfId="12942" xr:uid="{EA012748-923C-45EC-AA57-8BA247573E0A}"/>
    <cellStyle name="60% - Accent6 5 3 2 2 3 2" xfId="30767" xr:uid="{DD5B1FF6-6933-4D57-9829-8163ACBDEA88}"/>
    <cellStyle name="60% - Accent6 5 3 2 2 4" xfId="22267" xr:uid="{12126670-ADF1-46C7-AA90-5BC36F86E09E}"/>
    <cellStyle name="60% - Accent6 5 3 2 3" xfId="6439" xr:uid="{B9FD02BE-B624-4361-8EBB-F5EECF6316E4}"/>
    <cellStyle name="60% - Accent6 5 3 2 3 2" xfId="15022" xr:uid="{67024493-4B2F-4895-9001-2039C6B90FD3}"/>
    <cellStyle name="60% - Accent6 5 3 2 3 2 2" xfId="32847" xr:uid="{2DCDF410-2D70-48EC-83FA-F0F5DDEACADC}"/>
    <cellStyle name="60% - Accent6 5 3 2 3 3" xfId="24347" xr:uid="{2FD59228-248F-4A89-9EA1-920640057B56}"/>
    <cellStyle name="60% - Accent6 5 3 2 4" xfId="10862" xr:uid="{03D4E980-CCE0-4FC2-8D02-D5DDD4F80FBD}"/>
    <cellStyle name="60% - Accent6 5 3 2 4 2" xfId="28687" xr:uid="{2EAE418E-A505-4CDA-802E-487ABC035F4F}"/>
    <cellStyle name="60% - Accent6 5 3 2 5" xfId="20187" xr:uid="{BC2037AD-D4D3-41BE-9D1B-5DA58CD60483}"/>
    <cellStyle name="60% - Accent6 5 3 3" xfId="3379" xr:uid="{801755D8-9DC4-4292-A845-B42375A8EEE5}"/>
    <cellStyle name="60% - Accent6 5 3 3 2" xfId="7539" xr:uid="{7772157D-ED52-4DB1-ACE6-38FD3EEBAC96}"/>
    <cellStyle name="60% - Accent6 5 3 3 2 2" xfId="16122" xr:uid="{DE40004B-E0DD-41BD-A8A0-4016A26D1A29}"/>
    <cellStyle name="60% - Accent6 5 3 3 2 2 2" xfId="33947" xr:uid="{6413C401-EA22-4001-A6E9-B4BF59CB3A7F}"/>
    <cellStyle name="60% - Accent6 5 3 3 2 3" xfId="25447" xr:uid="{3CD223EB-09B6-4843-BB1C-90105620D02B}"/>
    <cellStyle name="60% - Accent6 5 3 3 3" xfId="11962" xr:uid="{70A3B1C8-570C-4576-91A6-FC37AB554E51}"/>
    <cellStyle name="60% - Accent6 5 3 3 3 2" xfId="29787" xr:uid="{D830723D-AB06-4508-BEE8-F375DFC45A86}"/>
    <cellStyle name="60% - Accent6 5 3 3 4" xfId="21287" xr:uid="{651A710C-366C-42A4-8400-71DBE0C844D8}"/>
    <cellStyle name="60% - Accent6 5 3 4" xfId="5459" xr:uid="{CFBB3E2F-7B21-4813-AEC8-A3FD0A3D70EA}"/>
    <cellStyle name="60% - Accent6 5 3 4 2" xfId="14042" xr:uid="{3015DF2D-7082-487B-8926-DFFE215D8B32}"/>
    <cellStyle name="60% - Accent6 5 3 4 2 2" xfId="31867" xr:uid="{78B4FF8D-BF75-4380-A7CE-3FB70653476E}"/>
    <cellStyle name="60% - Accent6 5 3 4 3" xfId="23367" xr:uid="{2DD33473-D2CB-4ABC-A25A-CC1B9AFE550C}"/>
    <cellStyle name="60% - Accent6 5 3 5" xfId="9882" xr:uid="{0A71DBAB-1F5A-43C3-9680-EEB8CF128CC8}"/>
    <cellStyle name="60% - Accent6 5 3 5 2" xfId="27707" xr:uid="{4222F583-D496-4B17-BB9C-08561C205319}"/>
    <cellStyle name="60% - Accent6 5 3 6" xfId="19207" xr:uid="{174E488E-8A41-4665-BD16-7F9383EDFCA0}"/>
    <cellStyle name="60% - Accent6 5 4" xfId="1799" xr:uid="{2B5A4DB4-993F-4BDD-AF9A-82A95CD720DC}"/>
    <cellStyle name="60% - Accent6 5 4 2" xfId="3879" xr:uid="{90F98B37-040D-4A58-B3FC-A7770F950E7B}"/>
    <cellStyle name="60% - Accent6 5 4 2 2" xfId="8039" xr:uid="{042E7A88-97A7-4865-A93A-528C38330828}"/>
    <cellStyle name="60% - Accent6 5 4 2 2 2" xfId="16622" xr:uid="{F6936190-558F-4CC0-9887-0B29AD4E8C1C}"/>
    <cellStyle name="60% - Accent6 5 4 2 2 2 2" xfId="34447" xr:uid="{FAE0F9E6-87D5-449A-B12A-33EAECAFECAD}"/>
    <cellStyle name="60% - Accent6 5 4 2 2 3" xfId="25947" xr:uid="{4C400539-E742-47A6-A618-24A7D19D575D}"/>
    <cellStyle name="60% - Accent6 5 4 2 3" xfId="12462" xr:uid="{60E6AA25-36AE-4F1C-9A60-7F5FB754EDD3}"/>
    <cellStyle name="60% - Accent6 5 4 2 3 2" xfId="30287" xr:uid="{BD91C3E0-C4A1-4C9E-8771-BAEF7886F3F2}"/>
    <cellStyle name="60% - Accent6 5 4 2 4" xfId="21787" xr:uid="{2F383F76-DC4F-4291-89C8-29FE3AA884D3}"/>
    <cellStyle name="60% - Accent6 5 4 3" xfId="5959" xr:uid="{865A80FE-EF73-498C-ABEC-B5C6E50482B0}"/>
    <cellStyle name="60% - Accent6 5 4 3 2" xfId="14542" xr:uid="{B9D459D2-31AD-4D2F-AF9D-4A3D21A5C58F}"/>
    <cellStyle name="60% - Accent6 5 4 3 2 2" xfId="32367" xr:uid="{DA047419-5FAB-468D-9A38-FDADE91F70B3}"/>
    <cellStyle name="60% - Accent6 5 4 3 3" xfId="23867" xr:uid="{7E044E0C-6965-4CE6-9244-393C48555125}"/>
    <cellStyle name="60% - Accent6 5 4 4" xfId="10382" xr:uid="{97A27E76-AC77-4209-BAC8-4EAD8CBEE0CD}"/>
    <cellStyle name="60% - Accent6 5 4 4 2" xfId="28207" xr:uid="{70BD06C8-6E6C-4262-92EA-D1B3CD4695A4}"/>
    <cellStyle name="60% - Accent6 5 4 5" xfId="19707" xr:uid="{F943AE17-EC6F-40A4-9C84-616AC6CBD85F}"/>
    <cellStyle name="60% - Accent6 5 5" xfId="2899" xr:uid="{822C035A-C9EE-42BD-A62D-62C7DBE60B47}"/>
    <cellStyle name="60% - Accent6 5 5 2" xfId="7059" xr:uid="{6DC6816C-11D3-48BB-961C-62EDCF1040A4}"/>
    <cellStyle name="60% - Accent6 5 5 2 2" xfId="15642" xr:uid="{68C4057B-3CA7-42B9-A492-D70DE2F0235A}"/>
    <cellStyle name="60% - Accent6 5 5 2 2 2" xfId="33467" xr:uid="{A3212E88-F7CE-43FD-9A9F-61E249483E86}"/>
    <cellStyle name="60% - Accent6 5 5 2 3" xfId="24967" xr:uid="{EE44F3A1-1663-4727-92C5-A6DD58B82D49}"/>
    <cellStyle name="60% - Accent6 5 5 3" xfId="11482" xr:uid="{46550746-F373-4169-972F-7B64E021F7B0}"/>
    <cellStyle name="60% - Accent6 5 5 3 2" xfId="29307" xr:uid="{4AEE8761-E3BD-4DDE-B644-109300194B1B}"/>
    <cellStyle name="60% - Accent6 5 5 4" xfId="20807" xr:uid="{68589EF1-5442-4277-B537-A1EA623F5919}"/>
    <cellStyle name="60% - Accent6 5 6" xfId="4979" xr:uid="{6AB586F0-4374-4703-814F-EFDCE72D0D00}"/>
    <cellStyle name="60% - Accent6 5 6 2" xfId="13562" xr:uid="{91FA4BEF-EE07-4DB7-8A2A-8DE4A90063EE}"/>
    <cellStyle name="60% - Accent6 5 6 2 2" xfId="31387" xr:uid="{6091D526-1529-44ED-B335-63ED2F0E09B2}"/>
    <cellStyle name="60% - Accent6 5 6 3" xfId="22887" xr:uid="{4EA28EC4-B78E-42E0-960F-5AE9A3AE8010}"/>
    <cellStyle name="60% - Accent6 5 7" xfId="9402" xr:uid="{D64710E3-CD11-4A55-A89C-049B5EDA72BC}"/>
    <cellStyle name="60% - Accent6 5 7 2" xfId="27227" xr:uid="{4E701726-87EA-41E4-A11A-BF14938AC3FE}"/>
    <cellStyle name="60% - Accent6 5 8" xfId="18727" xr:uid="{641C695D-CE22-4A44-A1C5-D95CBD0A87A8}"/>
    <cellStyle name="60% - Accent6 50" xfId="18046" xr:uid="{5157BA7C-830F-4CC1-B509-8EA3E3ADB025}"/>
    <cellStyle name="60% - Accent6 51" xfId="18066" xr:uid="{4BADE50A-38A9-485C-8645-01B0A252E984}"/>
    <cellStyle name="60% - Accent6 52" xfId="18086" xr:uid="{79FE67F3-E5F5-4F30-A6A5-47CD87D0DCF6}"/>
    <cellStyle name="60% - Accent6 53" xfId="18106" xr:uid="{75FED90C-ACF0-444F-8AEA-7FF58B5A8571}"/>
    <cellStyle name="60% - Accent6 54" xfId="18126" xr:uid="{C89B0FDD-7E4E-46B7-A5C0-DD3D6A4C9C44}"/>
    <cellStyle name="60% - Accent6 55" xfId="18146" xr:uid="{92D75541-6592-4D26-A836-C60AD91D3C13}"/>
    <cellStyle name="60% - Accent6 56" xfId="18166" xr:uid="{81E5DBB4-F500-44F4-A754-A840B21C33F9}"/>
    <cellStyle name="60% - Accent6 57" xfId="18186" xr:uid="{39A045D6-8BAC-4874-B884-DD78B3A6EDE2}"/>
    <cellStyle name="60% - Accent6 58" xfId="18206" xr:uid="{78C1BB35-4683-4A5E-9F51-454C1D874626}"/>
    <cellStyle name="60% - Accent6 59" xfId="18226" xr:uid="{30A895E4-CBDE-45E5-B328-BD55449CDDAF}"/>
    <cellStyle name="60% - Accent6 6" xfId="663" xr:uid="{7EBD1E63-7664-4438-BA6B-CCE496C5D44D}"/>
    <cellStyle name="60% - Accent6 6 2" xfId="1269" xr:uid="{687EFBDF-3217-4114-B7CB-EBFA7E059FB2}"/>
    <cellStyle name="60% - Accent6 6 2 2" xfId="2359" xr:uid="{C3DD5B16-1BEC-435D-A520-1C3070FCEBA2}"/>
    <cellStyle name="60% - Accent6 6 2 2 2" xfId="4439" xr:uid="{4E4F02CE-C825-481E-ABBB-7E6004A63289}"/>
    <cellStyle name="60% - Accent6 6 2 2 2 2" xfId="8599" xr:uid="{23AC7938-FAA6-4790-8E25-072C2DF0890F}"/>
    <cellStyle name="60% - Accent6 6 2 2 2 2 2" xfId="17182" xr:uid="{C2DF9370-F499-4E85-A9A8-154703D75D8F}"/>
    <cellStyle name="60% - Accent6 6 2 2 2 2 2 2" xfId="35007" xr:uid="{4EBBB563-28FA-4164-95A6-6F2DA9356A91}"/>
    <cellStyle name="60% - Accent6 6 2 2 2 2 3" xfId="26507" xr:uid="{150569C0-AC62-467F-A98E-CCBF92BD7F75}"/>
    <cellStyle name="60% - Accent6 6 2 2 2 3" xfId="13022" xr:uid="{493A0AE9-C7D1-4387-81D6-86AF24DF47A7}"/>
    <cellStyle name="60% - Accent6 6 2 2 2 3 2" xfId="30847" xr:uid="{8EA4E195-2018-4B75-B264-44E80A763F71}"/>
    <cellStyle name="60% - Accent6 6 2 2 2 4" xfId="22347" xr:uid="{0B3AD7C2-6BA8-48FD-A491-2116B624F763}"/>
    <cellStyle name="60% - Accent6 6 2 2 3" xfId="6519" xr:uid="{865F2320-8582-4727-9135-7530249E2248}"/>
    <cellStyle name="60% - Accent6 6 2 2 3 2" xfId="15102" xr:uid="{4F84BD86-52FD-4FBC-B440-B7BFA20000BD}"/>
    <cellStyle name="60% - Accent6 6 2 2 3 2 2" xfId="32927" xr:uid="{BF104252-508C-4BF9-8FDC-FC28890F7BC4}"/>
    <cellStyle name="60% - Accent6 6 2 2 3 3" xfId="24427" xr:uid="{B54B5860-7CD8-4E4F-A072-58B9821E10F6}"/>
    <cellStyle name="60% - Accent6 6 2 2 4" xfId="10942" xr:uid="{A34E2C35-06D9-4EDA-B39E-AF8A6E865F0E}"/>
    <cellStyle name="60% - Accent6 6 2 2 4 2" xfId="28767" xr:uid="{3EBCA50D-3877-41C2-B19E-3B769F877E3D}"/>
    <cellStyle name="60% - Accent6 6 2 2 5" xfId="20267" xr:uid="{85818A2D-C242-4248-AE33-F128279FEE9C}"/>
    <cellStyle name="60% - Accent6 6 2 3" xfId="3459" xr:uid="{DA53E2C2-4814-438C-805E-C356289C669C}"/>
    <cellStyle name="60% - Accent6 6 2 3 2" xfId="7619" xr:uid="{4A4F9028-F02A-4908-93E4-003D052A2B7B}"/>
    <cellStyle name="60% - Accent6 6 2 3 2 2" xfId="16202" xr:uid="{DB7F78C6-42CF-4524-9CDC-B7F6122FD1D2}"/>
    <cellStyle name="60% - Accent6 6 2 3 2 2 2" xfId="34027" xr:uid="{DDFBBBFA-EC13-4C73-8B2C-16E0C6995CAE}"/>
    <cellStyle name="60% - Accent6 6 2 3 2 3" xfId="25527" xr:uid="{6DE51F8E-526B-48B8-BC95-5E09E321DCE9}"/>
    <cellStyle name="60% - Accent6 6 2 3 3" xfId="12042" xr:uid="{10E3F2EE-FEBA-4C6D-ADE5-4CE1C2C0F150}"/>
    <cellStyle name="60% - Accent6 6 2 3 3 2" xfId="29867" xr:uid="{61F78C54-E585-4851-8BFD-B718533F9206}"/>
    <cellStyle name="60% - Accent6 6 2 3 4" xfId="21367" xr:uid="{6D8C4F62-7E8F-458B-AFB2-9843107F3C77}"/>
    <cellStyle name="60% - Accent6 6 2 4" xfId="5539" xr:uid="{1B87BDF9-B595-4ADB-B428-7A09B6F4A839}"/>
    <cellStyle name="60% - Accent6 6 2 4 2" xfId="14122" xr:uid="{C97E7A6D-B801-4859-81F5-86EA2687C036}"/>
    <cellStyle name="60% - Accent6 6 2 4 2 2" xfId="31947" xr:uid="{7F006563-515B-406D-BF48-363DF8AC3F7E}"/>
    <cellStyle name="60% - Accent6 6 2 4 3" xfId="23447" xr:uid="{7745139C-1E15-4585-AFA1-997FE4A4FCF2}"/>
    <cellStyle name="60% - Accent6 6 2 5" xfId="9962" xr:uid="{5FFC0C2D-EB93-4C1C-9A1E-83ABB6E59852}"/>
    <cellStyle name="60% - Accent6 6 2 5 2" xfId="27787" xr:uid="{768E53CD-EA4B-416B-B1FF-2D3B4485094C}"/>
    <cellStyle name="60% - Accent6 6 2 6" xfId="19287" xr:uid="{0B8B73DA-36C6-4BBB-91C0-CB90EC59190E}"/>
    <cellStyle name="60% - Accent6 6 3" xfId="1879" xr:uid="{26B1F014-11E7-46A3-992D-FF620662FABA}"/>
    <cellStyle name="60% - Accent6 6 3 2" xfId="3959" xr:uid="{586E414E-A4DB-40D2-B985-73FB9D14772C}"/>
    <cellStyle name="60% - Accent6 6 3 2 2" xfId="8119" xr:uid="{58E46BA6-F7FB-46D4-9D03-550D129B68DA}"/>
    <cellStyle name="60% - Accent6 6 3 2 2 2" xfId="16702" xr:uid="{BE464E94-7D17-445D-B50A-73E83A11AAAF}"/>
    <cellStyle name="60% - Accent6 6 3 2 2 2 2" xfId="34527" xr:uid="{453A05FB-BBA6-48E9-B9CE-2B5F83E292AF}"/>
    <cellStyle name="60% - Accent6 6 3 2 2 3" xfId="26027" xr:uid="{E0F94124-F5BE-4DF4-9C24-5F7A8F9DC347}"/>
    <cellStyle name="60% - Accent6 6 3 2 3" xfId="12542" xr:uid="{B42C4DEC-E756-4FCF-BAF7-33A0EEAFE352}"/>
    <cellStyle name="60% - Accent6 6 3 2 3 2" xfId="30367" xr:uid="{04F954C9-D915-47D1-BB7B-059206BC8421}"/>
    <cellStyle name="60% - Accent6 6 3 2 4" xfId="21867" xr:uid="{3A964B6C-83BB-4439-9A34-C399E0CE5EBE}"/>
    <cellStyle name="60% - Accent6 6 3 3" xfId="6039" xr:uid="{3A011C4D-901C-4ED3-98E2-4813478461BB}"/>
    <cellStyle name="60% - Accent6 6 3 3 2" xfId="14622" xr:uid="{870C9A13-24CD-40C8-B6CB-FEF31D50519C}"/>
    <cellStyle name="60% - Accent6 6 3 3 2 2" xfId="32447" xr:uid="{3B3AA7DF-983C-4F2A-8D30-94F4A63EF2CA}"/>
    <cellStyle name="60% - Accent6 6 3 3 3" xfId="23947" xr:uid="{425EA910-E33B-4A32-A8E4-BBB89E2310CB}"/>
    <cellStyle name="60% - Accent6 6 3 4" xfId="10462" xr:uid="{39AF31E8-A474-4BAD-BB2B-41D7F96C678C}"/>
    <cellStyle name="60% - Accent6 6 3 4 2" xfId="28287" xr:uid="{2F382854-820D-47DD-BF35-B25445A9D689}"/>
    <cellStyle name="60% - Accent6 6 3 5" xfId="19787" xr:uid="{FCDAE7E2-DFEE-4779-B8B0-0FB87E47EDF7}"/>
    <cellStyle name="60% - Accent6 6 4" xfId="2979" xr:uid="{768FD36F-8DDF-4A28-8D4F-38DC093DC730}"/>
    <cellStyle name="60% - Accent6 6 4 2" xfId="7139" xr:uid="{55EE3F7B-B68C-4BA3-AC72-E6B142C279A7}"/>
    <cellStyle name="60% - Accent6 6 4 2 2" xfId="15722" xr:uid="{8F4A7ACE-0106-4E36-AD49-DF009FCF010A}"/>
    <cellStyle name="60% - Accent6 6 4 2 2 2" xfId="33547" xr:uid="{10A8C4BE-A2C4-4CA9-943B-86A7406D01B3}"/>
    <cellStyle name="60% - Accent6 6 4 2 3" xfId="25047" xr:uid="{C8227C4C-0286-4AF6-A16B-404BC008A32C}"/>
    <cellStyle name="60% - Accent6 6 4 3" xfId="11562" xr:uid="{1EF3218F-4DCA-4178-A405-9BE45462F237}"/>
    <cellStyle name="60% - Accent6 6 4 3 2" xfId="29387" xr:uid="{1A67F8E8-CBB0-48B2-AE6D-DD7A7CDFA201}"/>
    <cellStyle name="60% - Accent6 6 4 4" xfId="20887" xr:uid="{7D9CDB1C-A834-4671-98C7-05AFD61019A0}"/>
    <cellStyle name="60% - Accent6 6 5" xfId="5059" xr:uid="{E4102055-EF88-4295-9DB4-19D4C5708A2E}"/>
    <cellStyle name="60% - Accent6 6 5 2" xfId="13642" xr:uid="{25724109-1DA4-4ED5-A543-5797A14BE75C}"/>
    <cellStyle name="60% - Accent6 6 5 2 2" xfId="31467" xr:uid="{003A85E4-468D-4C08-949A-6DFCC00EB29B}"/>
    <cellStyle name="60% - Accent6 6 5 3" xfId="22967" xr:uid="{AEA5F459-1F49-41F8-B2F0-FFBEE116E8C0}"/>
    <cellStyle name="60% - Accent6 6 6" xfId="9482" xr:uid="{E1A9F123-1ABC-4EB6-9384-F63D783E99BF}"/>
    <cellStyle name="60% - Accent6 6 6 2" xfId="27307" xr:uid="{5DF962C7-1B0D-4245-A61A-1AC405BD584A}"/>
    <cellStyle name="60% - Accent6 6 7" xfId="18807" xr:uid="{EB3A33E8-F588-4129-94EB-56342EAB4215}"/>
    <cellStyle name="60% - Accent6 60" xfId="18246" xr:uid="{9D6C3064-C578-4FEF-887B-0CE2AE17F884}"/>
    <cellStyle name="60% - Accent6 61" xfId="18266" xr:uid="{04A48BD7-1F56-4617-92F0-02ADE2EC597D}"/>
    <cellStyle name="60% - Accent6 62" xfId="18286" xr:uid="{13A2900E-DD79-4081-A63C-B94F28A666D0}"/>
    <cellStyle name="60% - Accent6 63" xfId="18306" xr:uid="{C23899B3-9739-4422-A27A-4D0B1D0C0AC2}"/>
    <cellStyle name="60% - Accent6 64" xfId="18326" xr:uid="{F1D01023-3270-42C1-972C-0EA04B41B0C5}"/>
    <cellStyle name="60% - Accent6 65" xfId="18346" xr:uid="{5578882B-ACBD-4C65-BC42-4AB92EDDD859}"/>
    <cellStyle name="60% - Accent6 66" xfId="18366" xr:uid="{46446245-8748-44C2-8F70-BD8CD5A6374B}"/>
    <cellStyle name="60% - Accent6 67" xfId="18386" xr:uid="{A3F172B7-42D5-4444-9CE3-D2F188CBE232}"/>
    <cellStyle name="60% - Accent6 68" xfId="18406" xr:uid="{67A506B2-A5FC-4F77-89FD-9F6A7CBE7641}"/>
    <cellStyle name="60% - Accent6 69" xfId="18427" xr:uid="{63EE1C7A-2045-4CF1-AD80-D24FE6BFA8F3}"/>
    <cellStyle name="60% - Accent6 7" xfId="683" xr:uid="{8AD7E9D3-9D39-4AD0-970E-23CC1D10FEF1}"/>
    <cellStyle name="60% - Accent6 7 2" xfId="1289" xr:uid="{CCD6DD52-0FDB-4C28-82ED-4AF9BA2B3A82}"/>
    <cellStyle name="60% - Accent6 7 2 2" xfId="2379" xr:uid="{DA5B839C-F288-4293-B26A-33F329EBB8A9}"/>
    <cellStyle name="60% - Accent6 7 2 2 2" xfId="4459" xr:uid="{71DB2FC1-FA21-48D5-85D4-2BFD368978FA}"/>
    <cellStyle name="60% - Accent6 7 2 2 2 2" xfId="8619" xr:uid="{BCB4B40C-5BDC-4625-8C40-489B0F644300}"/>
    <cellStyle name="60% - Accent6 7 2 2 2 2 2" xfId="17202" xr:uid="{37E6D29F-6B69-431A-9663-A99AF6FD33EB}"/>
    <cellStyle name="60% - Accent6 7 2 2 2 2 2 2" xfId="35027" xr:uid="{CA2E2F61-96C1-4832-BDC2-5EDD40826D5A}"/>
    <cellStyle name="60% - Accent6 7 2 2 2 2 3" xfId="26527" xr:uid="{51F033C1-DE59-4DE1-B4AB-2E1560B28355}"/>
    <cellStyle name="60% - Accent6 7 2 2 2 3" xfId="13042" xr:uid="{86B28C67-9673-4034-9719-3713E4FCA7CB}"/>
    <cellStyle name="60% - Accent6 7 2 2 2 3 2" xfId="30867" xr:uid="{4DA92AF6-85A6-43C4-87EC-EB795807455F}"/>
    <cellStyle name="60% - Accent6 7 2 2 2 4" xfId="22367" xr:uid="{50808730-2BC1-4322-AA8E-7EBA4627B4B7}"/>
    <cellStyle name="60% - Accent6 7 2 2 3" xfId="6539" xr:uid="{834BA8D9-70D9-48E1-9AA4-45D14E68CB03}"/>
    <cellStyle name="60% - Accent6 7 2 2 3 2" xfId="15122" xr:uid="{9D1281EE-CA0A-425F-8D9A-CCA5C3FB4DBA}"/>
    <cellStyle name="60% - Accent6 7 2 2 3 2 2" xfId="32947" xr:uid="{5F2C2580-F08E-49CA-A351-2E6DB5CE5536}"/>
    <cellStyle name="60% - Accent6 7 2 2 3 3" xfId="24447" xr:uid="{86FB8236-D178-439A-9578-E519C177BBAC}"/>
    <cellStyle name="60% - Accent6 7 2 2 4" xfId="10962" xr:uid="{6EB123F8-05A4-4553-8D59-96881A4810F1}"/>
    <cellStyle name="60% - Accent6 7 2 2 4 2" xfId="28787" xr:uid="{4C955C17-FC79-4AA1-81CE-6F3A1C28BEC1}"/>
    <cellStyle name="60% - Accent6 7 2 2 5" xfId="20287" xr:uid="{A772E7F0-AABB-4CA3-99A4-D3EB7B01FD81}"/>
    <cellStyle name="60% - Accent6 7 2 3" xfId="3479" xr:uid="{8ECB21F3-9588-42AF-A732-B08C40F3E137}"/>
    <cellStyle name="60% - Accent6 7 2 3 2" xfId="7639" xr:uid="{94C28A21-5B03-4576-A9C8-002B6F4008EA}"/>
    <cellStyle name="60% - Accent6 7 2 3 2 2" xfId="16222" xr:uid="{AD6CC73D-B221-4B5E-9439-4A5A64237E73}"/>
    <cellStyle name="60% - Accent6 7 2 3 2 2 2" xfId="34047" xr:uid="{07041FB2-265B-40E7-B169-0C551C1805B1}"/>
    <cellStyle name="60% - Accent6 7 2 3 2 3" xfId="25547" xr:uid="{802A4BA0-65AC-48C9-8E85-32C4D092ED65}"/>
    <cellStyle name="60% - Accent6 7 2 3 3" xfId="12062" xr:uid="{618CA558-E119-4567-BC54-0E5C4C6FE95A}"/>
    <cellStyle name="60% - Accent6 7 2 3 3 2" xfId="29887" xr:uid="{396277AD-4A2B-4E9E-BF76-367D955F340B}"/>
    <cellStyle name="60% - Accent6 7 2 3 4" xfId="21387" xr:uid="{C2ED7834-E36A-4586-9F09-92A7B2C45A52}"/>
    <cellStyle name="60% - Accent6 7 2 4" xfId="5559" xr:uid="{17E9A217-66BC-4459-A2F1-6CEE08EEC7B3}"/>
    <cellStyle name="60% - Accent6 7 2 4 2" xfId="14142" xr:uid="{E40DCAD9-AFE4-450F-8F66-C449425BC04E}"/>
    <cellStyle name="60% - Accent6 7 2 4 2 2" xfId="31967" xr:uid="{A936AD07-E74A-4449-BCBE-095B09637AD3}"/>
    <cellStyle name="60% - Accent6 7 2 4 3" xfId="23467" xr:uid="{4ED5DDB8-26DB-4D1E-BE8F-4C18C22625FF}"/>
    <cellStyle name="60% - Accent6 7 2 5" xfId="9982" xr:uid="{B153EA7A-498C-4B67-B2F3-1395A74CEF75}"/>
    <cellStyle name="60% - Accent6 7 2 5 2" xfId="27807" xr:uid="{DC5D795C-5C38-4712-A9D1-51023A70F2F1}"/>
    <cellStyle name="60% - Accent6 7 2 6" xfId="19307" xr:uid="{D2A42B18-1387-4F48-95FB-7E6A01E03388}"/>
    <cellStyle name="60% - Accent6 7 3" xfId="1899" xr:uid="{103DBFA3-5E3C-4775-8D98-039CBD496D69}"/>
    <cellStyle name="60% - Accent6 7 3 2" xfId="3979" xr:uid="{4D522375-F76B-4690-A72E-FC030544DCC4}"/>
    <cellStyle name="60% - Accent6 7 3 2 2" xfId="8139" xr:uid="{C0A1A485-35A7-4753-AA3C-F3D234A44A23}"/>
    <cellStyle name="60% - Accent6 7 3 2 2 2" xfId="16722" xr:uid="{2F47742C-ECA3-491A-BB19-5184E4673499}"/>
    <cellStyle name="60% - Accent6 7 3 2 2 2 2" xfId="34547" xr:uid="{515230B0-BBF5-4E9A-921C-12E4920EABE4}"/>
    <cellStyle name="60% - Accent6 7 3 2 2 3" xfId="26047" xr:uid="{89217990-9C3F-49A5-A00F-F71BCF87D94A}"/>
    <cellStyle name="60% - Accent6 7 3 2 3" xfId="12562" xr:uid="{8AFDB621-95DE-4990-97C7-83BD9A6B9028}"/>
    <cellStyle name="60% - Accent6 7 3 2 3 2" xfId="30387" xr:uid="{BF1A3373-27E5-426A-86BA-43EAE4F54F00}"/>
    <cellStyle name="60% - Accent6 7 3 2 4" xfId="21887" xr:uid="{E3D46B15-1ABA-40B6-95B1-F742D3A1CDCA}"/>
    <cellStyle name="60% - Accent6 7 3 3" xfId="6059" xr:uid="{B9BE2FED-50E9-4B2C-A088-43FFF9375EA9}"/>
    <cellStyle name="60% - Accent6 7 3 3 2" xfId="14642" xr:uid="{B1DC0942-F919-4D43-B2F0-C41B364A2204}"/>
    <cellStyle name="60% - Accent6 7 3 3 2 2" xfId="32467" xr:uid="{603A3424-3EAC-41ED-AAE2-9E16F92B2A22}"/>
    <cellStyle name="60% - Accent6 7 3 3 3" xfId="23967" xr:uid="{0840892A-3834-4894-8622-5199B3793075}"/>
    <cellStyle name="60% - Accent6 7 3 4" xfId="10482" xr:uid="{6610A142-AE30-4F77-A34F-5839CDB4FC7E}"/>
    <cellStyle name="60% - Accent6 7 3 4 2" xfId="28307" xr:uid="{91B74EF4-8145-4963-9432-F90A2F5708CF}"/>
    <cellStyle name="60% - Accent6 7 3 5" xfId="19807" xr:uid="{0066F135-58A1-49A0-A6FB-289E53084A77}"/>
    <cellStyle name="60% - Accent6 7 4" xfId="2999" xr:uid="{42F66F1F-35A6-4165-B85B-EB2F6B16EBC7}"/>
    <cellStyle name="60% - Accent6 7 4 2" xfId="7159" xr:uid="{22ABB86D-2BAA-4920-A934-282FF07CEE0D}"/>
    <cellStyle name="60% - Accent6 7 4 2 2" xfId="15742" xr:uid="{7B3AEFC6-3F54-4800-B3DC-C74B374E8647}"/>
    <cellStyle name="60% - Accent6 7 4 2 2 2" xfId="33567" xr:uid="{45368786-77C1-42DD-B672-9C7D4D490AD2}"/>
    <cellStyle name="60% - Accent6 7 4 2 3" xfId="25067" xr:uid="{47BAF756-7618-46A5-8850-19CB9C27AE88}"/>
    <cellStyle name="60% - Accent6 7 4 3" xfId="11582" xr:uid="{AF63D46D-6B71-407D-A464-712827289E62}"/>
    <cellStyle name="60% - Accent6 7 4 3 2" xfId="29407" xr:uid="{50E6F072-7E0D-442E-A0B2-83A199D582AC}"/>
    <cellStyle name="60% - Accent6 7 4 4" xfId="20907" xr:uid="{CB9C0A0C-EAB0-4169-A064-3C2274088600}"/>
    <cellStyle name="60% - Accent6 7 5" xfId="5079" xr:uid="{5E181891-D9E1-435C-B024-233FCE77440A}"/>
    <cellStyle name="60% - Accent6 7 5 2" xfId="13662" xr:uid="{C6AEA6DE-E80A-49BE-8809-5F9B60C44139}"/>
    <cellStyle name="60% - Accent6 7 5 2 2" xfId="31487" xr:uid="{EE48F9F0-CF24-48E8-8479-0690B709CFF5}"/>
    <cellStyle name="60% - Accent6 7 5 3" xfId="22987" xr:uid="{4C82057D-698F-472E-A266-239CDAD30A86}"/>
    <cellStyle name="60% - Accent6 7 6" xfId="9502" xr:uid="{9C1A856E-D684-4500-88E1-8D4AF7C8BC25}"/>
    <cellStyle name="60% - Accent6 7 6 2" xfId="27327" xr:uid="{4C8592D8-E975-4C5A-AA66-E21C82698F35}"/>
    <cellStyle name="60% - Accent6 7 7" xfId="18827" xr:uid="{AFBFB84E-7850-4EC1-8C62-9045631E1C53}"/>
    <cellStyle name="60% - Accent6 70" xfId="18447" xr:uid="{27839783-CF2D-4F35-BC03-3EF7A2DEC842}"/>
    <cellStyle name="60% - Accent6 71" xfId="18467" xr:uid="{1320FF3A-747E-40C6-B4BB-F25DE7E90E1A}"/>
    <cellStyle name="60% - Accent6 72" xfId="18487" xr:uid="{EC299A3B-7122-45B4-98CB-D1EEB64C649E}"/>
    <cellStyle name="60% - Accent6 73" xfId="18507" xr:uid="{1F8D848B-A0BE-4F15-849D-2EE2BC790656}"/>
    <cellStyle name="60% - Accent6 74" xfId="18527" xr:uid="{CA312470-C2AF-4713-BA1F-59E589B8AC6C}"/>
    <cellStyle name="60% - Accent6 75" xfId="18547" xr:uid="{1BA002CB-7D09-4B01-B601-BCFB52F1E138}"/>
    <cellStyle name="60% - Accent6 76" xfId="18567" xr:uid="{0AF23B27-C889-4F39-8197-49142908B3C2}"/>
    <cellStyle name="60% - Accent6 77" xfId="18587" xr:uid="{C45C5F10-AD7A-46F3-A5EC-F5575A47CAEA}"/>
    <cellStyle name="60% - Accent6 78" xfId="18607" xr:uid="{4C5479B0-A210-4F70-AA7D-ED635C7667E8}"/>
    <cellStyle name="60% - Accent6 79" xfId="18627" xr:uid="{E44A506F-1B2A-4D9D-BDC8-AEA11091B79F}"/>
    <cellStyle name="60% - Accent6 8" xfId="704" xr:uid="{F308E741-C8A8-4116-BEE4-BF551B26049E}"/>
    <cellStyle name="60% - Accent6 8 2" xfId="1310" xr:uid="{A3F8D016-5944-4160-9DD1-5C53C1507323}"/>
    <cellStyle name="60% - Accent6 8 2 2" xfId="2399" xr:uid="{A0DB35D6-A678-4EE6-837E-52BEAFC910B2}"/>
    <cellStyle name="60% - Accent6 8 2 2 2" xfId="4479" xr:uid="{1C1A45FB-4F29-449A-B2C7-D9F7EA4881A4}"/>
    <cellStyle name="60% - Accent6 8 2 2 2 2" xfId="8639" xr:uid="{02B9E480-9A5F-4EA4-A1AA-C59402F11B61}"/>
    <cellStyle name="60% - Accent6 8 2 2 2 2 2" xfId="17222" xr:uid="{7D3587DC-D6E8-4AC6-8590-31DD8718C215}"/>
    <cellStyle name="60% - Accent6 8 2 2 2 2 2 2" xfId="35047" xr:uid="{87310DA8-E6F5-4057-8882-E7F00E584225}"/>
    <cellStyle name="60% - Accent6 8 2 2 2 2 3" xfId="26547" xr:uid="{A5EA604E-07DD-4243-AD79-C158ACDE582F}"/>
    <cellStyle name="60% - Accent6 8 2 2 2 3" xfId="13062" xr:uid="{04466E03-6AB0-4DFA-8C7C-4D76B255E50A}"/>
    <cellStyle name="60% - Accent6 8 2 2 2 3 2" xfId="30887" xr:uid="{52AC10F6-BF43-487B-B9B7-CB97250CB6C2}"/>
    <cellStyle name="60% - Accent6 8 2 2 2 4" xfId="22387" xr:uid="{B9D60E44-09F4-4FA5-8E94-3EEB070E6CC2}"/>
    <cellStyle name="60% - Accent6 8 2 2 3" xfId="6559" xr:uid="{D6B0779C-64A6-40F5-8118-E4C1EC7ED07E}"/>
    <cellStyle name="60% - Accent6 8 2 2 3 2" xfId="15142" xr:uid="{CAABE120-E9D0-4134-A3A3-B7226ACF40D2}"/>
    <cellStyle name="60% - Accent6 8 2 2 3 2 2" xfId="32967" xr:uid="{CDBF52B5-684F-47F8-80BA-316C40214CBB}"/>
    <cellStyle name="60% - Accent6 8 2 2 3 3" xfId="24467" xr:uid="{240F55A3-7981-4C72-9C64-E67DE1E434FA}"/>
    <cellStyle name="60% - Accent6 8 2 2 4" xfId="10982" xr:uid="{CE086AA7-80D7-4343-95A5-CD80B8869CF6}"/>
    <cellStyle name="60% - Accent6 8 2 2 4 2" xfId="28807" xr:uid="{E58A0033-E496-4162-8246-0514E823496F}"/>
    <cellStyle name="60% - Accent6 8 2 2 5" xfId="20307" xr:uid="{070CBE30-F815-4D33-A0AB-4DA0EFFBAE8A}"/>
    <cellStyle name="60% - Accent6 8 2 3" xfId="3499" xr:uid="{6B43EA79-2E62-466C-9C04-A316E3B88565}"/>
    <cellStyle name="60% - Accent6 8 2 3 2" xfId="7659" xr:uid="{7999AC44-C57E-4EAF-8FB5-C88914D52062}"/>
    <cellStyle name="60% - Accent6 8 2 3 2 2" xfId="16242" xr:uid="{A1D57C18-D773-4F90-A420-A83A23B17823}"/>
    <cellStyle name="60% - Accent6 8 2 3 2 2 2" xfId="34067" xr:uid="{B2888447-6B2D-4B9C-845C-07E47B52532D}"/>
    <cellStyle name="60% - Accent6 8 2 3 2 3" xfId="25567" xr:uid="{7366AE9E-24FF-4555-A915-5F9812D16A15}"/>
    <cellStyle name="60% - Accent6 8 2 3 3" xfId="12082" xr:uid="{CBCE00B1-C4A1-48C0-BBAE-B26854ED74E7}"/>
    <cellStyle name="60% - Accent6 8 2 3 3 2" xfId="29907" xr:uid="{A6E50F94-F770-4CF7-A474-383D2C8BA9E7}"/>
    <cellStyle name="60% - Accent6 8 2 3 4" xfId="21407" xr:uid="{4A8EE1DF-7A42-46C3-8B80-00BDC60E52B4}"/>
    <cellStyle name="60% - Accent6 8 2 4" xfId="5579" xr:uid="{7F077F43-1E3E-4018-8A65-A5AC3D73ED66}"/>
    <cellStyle name="60% - Accent6 8 2 4 2" xfId="14162" xr:uid="{E6F36AA5-007C-4175-BEAE-183E1DF99A49}"/>
    <cellStyle name="60% - Accent6 8 2 4 2 2" xfId="31987" xr:uid="{76B0CCD4-5DFA-4785-9862-CF54567D62FD}"/>
    <cellStyle name="60% - Accent6 8 2 4 3" xfId="23487" xr:uid="{C2F19A39-BE37-4F20-896E-10728D6F14A8}"/>
    <cellStyle name="60% - Accent6 8 2 5" xfId="10002" xr:uid="{F9B1F986-F95F-4861-BF37-C634BB7319BB}"/>
    <cellStyle name="60% - Accent6 8 2 5 2" xfId="27827" xr:uid="{A32A9497-4690-423B-9971-26B0EB62968D}"/>
    <cellStyle name="60% - Accent6 8 2 6" xfId="19327" xr:uid="{4531EB31-7155-4258-B275-74DC979E9537}"/>
    <cellStyle name="60% - Accent6 8 3" xfId="1919" xr:uid="{39CA2096-8E26-407D-BC94-D8BEC59E8C99}"/>
    <cellStyle name="60% - Accent6 8 3 2" xfId="3999" xr:uid="{EFB85749-2BC6-4EFF-9EED-53177DBF3D02}"/>
    <cellStyle name="60% - Accent6 8 3 2 2" xfId="8159" xr:uid="{73D1CD92-0162-40B2-978D-A75E1DE8057C}"/>
    <cellStyle name="60% - Accent6 8 3 2 2 2" xfId="16742" xr:uid="{30868F7D-50C7-42A6-9B1F-85E43DE02384}"/>
    <cellStyle name="60% - Accent6 8 3 2 2 2 2" xfId="34567" xr:uid="{A6F32AE8-82A7-41A7-93DB-B8819754D8DE}"/>
    <cellStyle name="60% - Accent6 8 3 2 2 3" xfId="26067" xr:uid="{CA961BC5-0C21-427B-BBDA-3FD0321A374A}"/>
    <cellStyle name="60% - Accent6 8 3 2 3" xfId="12582" xr:uid="{3EB1FEAE-0A4B-45F7-878C-1C1147AC2CAB}"/>
    <cellStyle name="60% - Accent6 8 3 2 3 2" xfId="30407" xr:uid="{8D5E27CC-166B-4CDF-9321-F7EDEC9EDE0A}"/>
    <cellStyle name="60% - Accent6 8 3 2 4" xfId="21907" xr:uid="{A12348A0-BFFE-424C-A8B7-1D6F9E196801}"/>
    <cellStyle name="60% - Accent6 8 3 3" xfId="6079" xr:uid="{AB28E546-A6DB-428B-A30D-C5BA0B41BB6B}"/>
    <cellStyle name="60% - Accent6 8 3 3 2" xfId="14662" xr:uid="{D6741C1B-991E-402A-BEDF-F9E4A9E9DBFC}"/>
    <cellStyle name="60% - Accent6 8 3 3 2 2" xfId="32487" xr:uid="{42482B4E-CCBA-4824-9C9B-77EFD2E58AFA}"/>
    <cellStyle name="60% - Accent6 8 3 3 3" xfId="23987" xr:uid="{34B07844-B971-49A1-919B-498F5A9571D7}"/>
    <cellStyle name="60% - Accent6 8 3 4" xfId="10502" xr:uid="{DD4A5E7F-3287-4C31-85D2-A1546B3F2E8D}"/>
    <cellStyle name="60% - Accent6 8 3 4 2" xfId="28327" xr:uid="{557FA7CD-BBD1-418B-8C7F-17363F9950F7}"/>
    <cellStyle name="60% - Accent6 8 3 5" xfId="19827" xr:uid="{66AA698B-62CA-443A-B9C9-D2E71DBFFD63}"/>
    <cellStyle name="60% - Accent6 8 4" xfId="3019" xr:uid="{B3F8D210-61A8-4AD0-B9F4-BE0F1762AAEB}"/>
    <cellStyle name="60% - Accent6 8 4 2" xfId="7179" xr:uid="{F889EC15-1696-4FCE-BADC-B9713DE4740E}"/>
    <cellStyle name="60% - Accent6 8 4 2 2" xfId="15762" xr:uid="{DF3F3CE7-C1C1-4C16-AA5D-219026C455DF}"/>
    <cellStyle name="60% - Accent6 8 4 2 2 2" xfId="33587" xr:uid="{0CA77342-5FF2-4668-B826-0ADA01A790A8}"/>
    <cellStyle name="60% - Accent6 8 4 2 3" xfId="25087" xr:uid="{2116C706-885F-46E0-8C30-59B8E3DC73AA}"/>
    <cellStyle name="60% - Accent6 8 4 3" xfId="11602" xr:uid="{12A26994-BF97-4778-85A9-005D8D4581A0}"/>
    <cellStyle name="60% - Accent6 8 4 3 2" xfId="29427" xr:uid="{D7645BB5-284C-49C5-A5AB-D4987A7B3FAC}"/>
    <cellStyle name="60% - Accent6 8 4 4" xfId="20927" xr:uid="{19FAB4C4-E00C-48ED-A359-ACB682D95956}"/>
    <cellStyle name="60% - Accent6 8 5" xfId="5099" xr:uid="{182FE9A1-F212-4C90-A899-223385197AD0}"/>
    <cellStyle name="60% - Accent6 8 5 2" xfId="13682" xr:uid="{4DF55781-433B-45F2-87DC-5892FA6DF694}"/>
    <cellStyle name="60% - Accent6 8 5 2 2" xfId="31507" xr:uid="{D2206DF8-AAD5-4865-A658-3B7D7EA99897}"/>
    <cellStyle name="60% - Accent6 8 5 3" xfId="23007" xr:uid="{AA3D827C-787F-46A2-95F3-F03D8702BB78}"/>
    <cellStyle name="60% - Accent6 8 6" xfId="9522" xr:uid="{EFB376BD-D01E-44AB-876F-55D1F231B727}"/>
    <cellStyle name="60% - Accent6 8 6 2" xfId="27347" xr:uid="{82FA787F-3B74-4E40-8FED-2A0C73424BB7}"/>
    <cellStyle name="60% - Accent6 8 7" xfId="18847" xr:uid="{DE7E23C3-9A76-473A-BD34-C703F6B9F864}"/>
    <cellStyle name="60% - Accent6 80" xfId="18647" xr:uid="{64772F64-E731-4196-B9D2-D8CB0DCD8B66}"/>
    <cellStyle name="60% - Accent6 81" xfId="18667" xr:uid="{12468D47-7E9C-4012-98C2-A3C60BFEB17F}"/>
    <cellStyle name="60% - Accent6 82" xfId="35787" xr:uid="{1FC8351C-397C-4ACB-B66A-3015773F1596}"/>
    <cellStyle name="60% - Accent6 83" xfId="35807" xr:uid="{E63A36EB-4EF3-4EF7-A56A-B5788BFA5B0A}"/>
    <cellStyle name="60% - Accent6 84" xfId="35827" xr:uid="{84A49D8F-D748-4007-8BBB-02372DB8461C}"/>
    <cellStyle name="60% - Accent6 85" xfId="35847" xr:uid="{65D6D54D-B5FF-46CD-B0D1-470C041E972F}"/>
    <cellStyle name="60% - Accent6 86" xfId="35867" xr:uid="{40F659ED-76F2-4690-BBBD-008BE27277B2}"/>
    <cellStyle name="60% - Accent6 87" xfId="35887" xr:uid="{F56B41C6-96A5-4E28-A824-BDB553D0ED20}"/>
    <cellStyle name="60% - Accent6 88" xfId="35907" xr:uid="{BCFEFCDC-919B-4DDC-8582-B15984F627C8}"/>
    <cellStyle name="60% - Accent6 89" xfId="35927" xr:uid="{311DA643-1B3F-4BE5-A785-E95DB5427C83}"/>
    <cellStyle name="60% - Accent6 9" xfId="727" xr:uid="{A25135C8-24CF-45F5-8F2E-3764609B07A7}"/>
    <cellStyle name="60% - Accent6 9 2" xfId="1333" xr:uid="{DB06BC66-4829-4264-A42C-87D47CD48675}"/>
    <cellStyle name="60% - Accent6 9 2 2" xfId="2419" xr:uid="{0349C7B9-C46F-4F3B-9D06-2DE728C5FD31}"/>
    <cellStyle name="60% - Accent6 9 2 2 2" xfId="4499" xr:uid="{A6E8AF56-C625-47C9-9B08-85CD97C53B16}"/>
    <cellStyle name="60% - Accent6 9 2 2 2 2" xfId="8659" xr:uid="{29BA6045-0886-4677-A559-D162A607D022}"/>
    <cellStyle name="60% - Accent6 9 2 2 2 2 2" xfId="17242" xr:uid="{07620FCB-1050-4710-A0B0-FD97CCF5A5F9}"/>
    <cellStyle name="60% - Accent6 9 2 2 2 2 2 2" xfId="35067" xr:uid="{E322B1C9-461E-49C5-9C18-9AD06134D846}"/>
    <cellStyle name="60% - Accent6 9 2 2 2 2 3" xfId="26567" xr:uid="{2B94834C-BC92-44E3-84FB-5CAD8A569ADA}"/>
    <cellStyle name="60% - Accent6 9 2 2 2 3" xfId="13082" xr:uid="{258152A5-C3BC-432E-9C90-120F6D68BEEA}"/>
    <cellStyle name="60% - Accent6 9 2 2 2 3 2" xfId="30907" xr:uid="{283C0840-A8C4-4290-8478-EEA0D824E530}"/>
    <cellStyle name="60% - Accent6 9 2 2 2 4" xfId="22407" xr:uid="{B2B463A7-457F-40C5-8776-5E5974157A19}"/>
    <cellStyle name="60% - Accent6 9 2 2 3" xfId="6579" xr:uid="{1CEFCE52-90EE-4343-B5F3-7B4B78505973}"/>
    <cellStyle name="60% - Accent6 9 2 2 3 2" xfId="15162" xr:uid="{8BD98E57-F952-43B9-B1E7-929D1F0AC2F5}"/>
    <cellStyle name="60% - Accent6 9 2 2 3 2 2" xfId="32987" xr:uid="{A5C9400C-47EE-4B3D-B23C-E610ECB76A44}"/>
    <cellStyle name="60% - Accent6 9 2 2 3 3" xfId="24487" xr:uid="{87CA8FD6-55EC-4EEB-94B9-0BC1C19C4745}"/>
    <cellStyle name="60% - Accent6 9 2 2 4" xfId="11002" xr:uid="{0A046C1B-DB4A-4E54-BF90-EFA4EB9371C7}"/>
    <cellStyle name="60% - Accent6 9 2 2 4 2" xfId="28827" xr:uid="{CB7E8F95-AE78-4C9D-B961-C454760A411C}"/>
    <cellStyle name="60% - Accent6 9 2 2 5" xfId="20327" xr:uid="{5F3A156E-D34C-4047-A86B-24A9D702D222}"/>
    <cellStyle name="60% - Accent6 9 2 3" xfId="3519" xr:uid="{29332846-27A2-43CF-8F24-0398B77A073E}"/>
    <cellStyle name="60% - Accent6 9 2 3 2" xfId="7679" xr:uid="{999B7101-35CA-4946-9D4B-871BAE098122}"/>
    <cellStyle name="60% - Accent6 9 2 3 2 2" xfId="16262" xr:uid="{C320281E-2972-4F06-BAEB-8A00DAD95F31}"/>
    <cellStyle name="60% - Accent6 9 2 3 2 2 2" xfId="34087" xr:uid="{A8006CC1-0D1C-4373-9826-758D7FD8C36B}"/>
    <cellStyle name="60% - Accent6 9 2 3 2 3" xfId="25587" xr:uid="{2A3D05F7-D836-4FC1-AE75-8D83557F51FD}"/>
    <cellStyle name="60% - Accent6 9 2 3 3" xfId="12102" xr:uid="{CE4A8ECF-7E25-4F45-AEEB-7AF06D1D1EA5}"/>
    <cellStyle name="60% - Accent6 9 2 3 3 2" xfId="29927" xr:uid="{AC9DA8BF-55A7-4562-965B-8B3A2F6D1B25}"/>
    <cellStyle name="60% - Accent6 9 2 3 4" xfId="21427" xr:uid="{748DA024-EBE0-4471-B8A8-6B72CB38B2D5}"/>
    <cellStyle name="60% - Accent6 9 2 4" xfId="5599" xr:uid="{B3FA59AB-16BB-4419-82BC-0D62E31572CD}"/>
    <cellStyle name="60% - Accent6 9 2 4 2" xfId="14182" xr:uid="{C82E2A05-4536-4AD6-B15A-4AFE28D6984D}"/>
    <cellStyle name="60% - Accent6 9 2 4 2 2" xfId="32007" xr:uid="{BAC3B7C5-94EA-4ACC-AAE2-337C91CADABA}"/>
    <cellStyle name="60% - Accent6 9 2 4 3" xfId="23507" xr:uid="{671238E1-DCF6-41A6-B8B5-DCEFCE023553}"/>
    <cellStyle name="60% - Accent6 9 2 5" xfId="10022" xr:uid="{ECC663DA-4569-4456-A15B-B33DECFDB8BA}"/>
    <cellStyle name="60% - Accent6 9 2 5 2" xfId="27847" xr:uid="{CC5361DC-4579-486B-AC05-4DFA5BE9DD39}"/>
    <cellStyle name="60% - Accent6 9 2 6" xfId="19347" xr:uid="{6598AD01-A71A-49FE-B4E8-3D3262A9A2BC}"/>
    <cellStyle name="60% - Accent6 9 3" xfId="1939" xr:uid="{BFB74B7B-45DA-4806-B559-D99E2545B677}"/>
    <cellStyle name="60% - Accent6 9 3 2" xfId="4019" xr:uid="{37D7A225-8649-4B75-8471-90BC80EEACAC}"/>
    <cellStyle name="60% - Accent6 9 3 2 2" xfId="8179" xr:uid="{2921A8D6-684D-4303-BEEB-6E661A0BC06B}"/>
    <cellStyle name="60% - Accent6 9 3 2 2 2" xfId="16762" xr:uid="{5C431AEB-8315-433D-8200-AFFBFC68BE09}"/>
    <cellStyle name="60% - Accent6 9 3 2 2 2 2" xfId="34587" xr:uid="{C7E2686B-7FBA-49D0-B045-255046A3E3F0}"/>
    <cellStyle name="60% - Accent6 9 3 2 2 3" xfId="26087" xr:uid="{8F4C0384-AA26-421F-A2F5-9753D79E5246}"/>
    <cellStyle name="60% - Accent6 9 3 2 3" xfId="12602" xr:uid="{D0B3BC0A-961E-4E28-81A8-C19A415D210C}"/>
    <cellStyle name="60% - Accent6 9 3 2 3 2" xfId="30427" xr:uid="{F45E339E-84C5-4123-8966-094EDFFF8CE1}"/>
    <cellStyle name="60% - Accent6 9 3 2 4" xfId="21927" xr:uid="{E5A6ADB2-33D4-4780-AF69-286599A78026}"/>
    <cellStyle name="60% - Accent6 9 3 3" xfId="6099" xr:uid="{9FCAF4E8-5953-4DC8-AF14-B737834D7DFB}"/>
    <cellStyle name="60% - Accent6 9 3 3 2" xfId="14682" xr:uid="{5DB04EAA-E7AD-44B9-99B8-9303DE3D63EC}"/>
    <cellStyle name="60% - Accent6 9 3 3 2 2" xfId="32507" xr:uid="{FA4C0E0B-335E-4213-BF32-AE992214D3CF}"/>
    <cellStyle name="60% - Accent6 9 3 3 3" xfId="24007" xr:uid="{17372A24-4C18-480A-980B-5B8B1D0C6E0A}"/>
    <cellStyle name="60% - Accent6 9 3 4" xfId="10522" xr:uid="{9A399528-6451-4EFD-A08C-86813FA5DFD2}"/>
    <cellStyle name="60% - Accent6 9 3 4 2" xfId="28347" xr:uid="{E134D831-0C03-444D-8E9B-DBFB14D5CC70}"/>
    <cellStyle name="60% - Accent6 9 3 5" xfId="19847" xr:uid="{45F21739-96EF-410E-ADE8-05C5BFCF02D7}"/>
    <cellStyle name="60% - Accent6 9 4" xfId="3039" xr:uid="{49EB3BAD-548E-463A-84DA-E27864194FE4}"/>
    <cellStyle name="60% - Accent6 9 4 2" xfId="7199" xr:uid="{BACE71A1-40A2-4ACE-BD7B-323937C93C68}"/>
    <cellStyle name="60% - Accent6 9 4 2 2" xfId="15782" xr:uid="{92F57C3C-06DE-4F00-892F-A7A7F79A4AB1}"/>
    <cellStyle name="60% - Accent6 9 4 2 2 2" xfId="33607" xr:uid="{833B0875-D73E-4FCD-AC59-9B63E0CBD722}"/>
    <cellStyle name="60% - Accent6 9 4 2 3" xfId="25107" xr:uid="{22191698-EB27-4626-8611-2DD949113EB3}"/>
    <cellStyle name="60% - Accent6 9 4 3" xfId="11622" xr:uid="{78679744-14AB-4274-AC56-A56D00EC91DF}"/>
    <cellStyle name="60% - Accent6 9 4 3 2" xfId="29447" xr:uid="{A4AF5599-17D5-4938-9EF6-FDAB935A4B10}"/>
    <cellStyle name="60% - Accent6 9 4 4" xfId="20947" xr:uid="{6F88ACFA-D826-4DE2-A211-70E54479D96F}"/>
    <cellStyle name="60% - Accent6 9 5" xfId="5119" xr:uid="{2F7414ED-F617-4CBD-9E19-3B529A12A34F}"/>
    <cellStyle name="60% - Accent6 9 5 2" xfId="13702" xr:uid="{B73CEBFD-F0B8-403D-8293-CAFDA2D6F40F}"/>
    <cellStyle name="60% - Accent6 9 5 2 2" xfId="31527" xr:uid="{AEA02FDE-88B3-48AD-85E7-7D393A30FB50}"/>
    <cellStyle name="60% - Accent6 9 5 3" xfId="23027" xr:uid="{E70C428A-F195-465E-9AA5-26FCCEB4B10A}"/>
    <cellStyle name="60% - Accent6 9 6" xfId="9542" xr:uid="{EE81974E-301A-4A5C-8CD4-BFA6A709AD22}"/>
    <cellStyle name="60% - Accent6 9 6 2" xfId="27367" xr:uid="{1A390F96-A14F-41A0-8E93-2E48CA16E9E9}"/>
    <cellStyle name="60% - Accent6 9 7" xfId="18867" xr:uid="{63CF8F64-BDEC-42B6-A1F1-31A92E77D126}"/>
    <cellStyle name="60% - Accent6 90" xfId="35947" xr:uid="{D58ACA07-E2D5-4ECB-9320-2F0398C22184}"/>
    <cellStyle name="60% - Accent6 91" xfId="35967" xr:uid="{A174AB1D-4703-427D-B22E-0FB9F5D4D379}"/>
    <cellStyle name="60% - Accent6 92" xfId="35987" xr:uid="{7FC4AD87-5E02-4906-9035-E6D82C58671C}"/>
    <cellStyle name="60% - Accent6 93" xfId="36007" xr:uid="{BDC3D9DC-21EA-4811-B76F-231B9448AE18}"/>
    <cellStyle name="60% - Accent6 94" xfId="36027" xr:uid="{9144A852-0FE4-4A84-9531-4072B8A2BE3B}"/>
    <cellStyle name="60% - Accent6 95" xfId="36047" xr:uid="{F6B9E91F-D687-46E2-9405-41D01592C038}"/>
    <cellStyle name="60% - Accent6 96" xfId="36067" xr:uid="{306737BB-F28A-4665-95E1-C82AD2EB2F8F}"/>
    <cellStyle name="60% - Accent6 97" xfId="36087" xr:uid="{F67C80EB-9348-45C3-9FA6-EBBDE8E0EB00}"/>
    <cellStyle name="60% - Accent6 98" xfId="36107" xr:uid="{886AF633-9898-46C3-BBD3-5713CD73E976}"/>
    <cellStyle name="60% - Accent6 99" xfId="36127" xr:uid="{30996029-48B0-4FAA-A196-FAC37DC7BC1E}"/>
    <cellStyle name="60% - 着色 1 2" xfId="42632" xr:uid="{8EA70EBE-9040-4132-A5CE-39DB4BE01CB5}"/>
    <cellStyle name="60% - 着色 1 3" xfId="42657" xr:uid="{2E2951D6-CB5D-410A-9A74-D57E3D4FD6FF}"/>
    <cellStyle name="60% - 着色 1 4" xfId="42798" xr:uid="{2716C70E-3AEC-48B3-93CB-71D2BB39C7D1}"/>
    <cellStyle name="60% - 着色 2 2" xfId="42636" xr:uid="{630CFC66-C8E2-4829-9219-6C9DAC7940E7}"/>
    <cellStyle name="60% - 着色 2 3" xfId="42660" xr:uid="{8E0F73A4-7AC6-4C72-97BF-30F382CEF8CC}"/>
    <cellStyle name="60% - 着色 2 4" xfId="42801" xr:uid="{391ECA95-1AB2-408F-9613-264A76548679}"/>
    <cellStyle name="60% - 着色 3 2" xfId="42640" xr:uid="{A09C94C8-BDE5-42C5-844D-6EC1EE8C01A8}"/>
    <cellStyle name="60% - 着色 3 3" xfId="42663" xr:uid="{8DAA5F8A-8EB3-4281-A6DC-4BB1DC1AB874}"/>
    <cellStyle name="60% - 着色 3 4" xfId="42804" xr:uid="{53FD7838-E6CD-4839-87A9-D14CD672CD64}"/>
    <cellStyle name="60% - 着色 4 2" xfId="42644" xr:uid="{76434B2D-14FC-4059-96C2-55EB06E6A666}"/>
    <cellStyle name="60% - 着色 4 3" xfId="42666" xr:uid="{072331BC-5833-4119-89D5-6468CC9F438B}"/>
    <cellStyle name="60% - 着色 4 4" xfId="42807" xr:uid="{EB65E111-2D2D-41C5-90FD-AF28ED96F1E6}"/>
    <cellStyle name="60% - 着色 5 2" xfId="42648" xr:uid="{1F5B201A-3EE6-4114-9007-D1931D477702}"/>
    <cellStyle name="60% - 着色 5 3" xfId="42669" xr:uid="{7506BE0C-9300-4CA1-B622-D72A0D27BF0D}"/>
    <cellStyle name="60% - 着色 5 4" xfId="42810" xr:uid="{A7CF1B36-79B6-4736-B92C-C54F266C4DC3}"/>
    <cellStyle name="60% - 着色 6 2" xfId="42652" xr:uid="{C38DB3D7-9C0F-4913-9CEF-9EB0283F52EA}"/>
    <cellStyle name="60% - 着色 6 3" xfId="42672" xr:uid="{161B45DF-F2EE-4346-8034-D0D2BC8FE889}"/>
    <cellStyle name="60% - 着色 6 4" xfId="42813" xr:uid="{A02F9172-85AD-414D-8708-EF8C301C4997}"/>
    <cellStyle name="Accent1" xfId="40" builtinId="29" customBuiltin="1"/>
    <cellStyle name="Accent1 2" xfId="118" xr:uid="{00000000-0005-0000-0000-000049000000}"/>
    <cellStyle name="Accent1 3" xfId="160" xr:uid="{00000000-0005-0000-0000-00004A000000}"/>
    <cellStyle name="Accent1 4" xfId="216" xr:uid="{00000000-0005-0000-0000-00004B000000}"/>
    <cellStyle name="Accent1 5" xfId="280" xr:uid="{E060FDA9-1AFF-4E01-93D8-24073F59EB12}"/>
    <cellStyle name="Accent1 6" xfId="9097" xr:uid="{E9AD0293-D3B5-4C9A-8A50-998B2F814A93}"/>
    <cellStyle name="Accent1 7" xfId="9199" xr:uid="{59E5404E-2150-42E3-8E5D-D1EC3FB02D43}"/>
    <cellStyle name="Accent1 8" xfId="17963" xr:uid="{38763EF8-314F-4171-866B-B03592C1D56C}"/>
    <cellStyle name="Accent2" xfId="44" builtinId="33" customBuiltin="1"/>
    <cellStyle name="Accent2 2" xfId="122" xr:uid="{00000000-0005-0000-0000-00004D000000}"/>
    <cellStyle name="Accent2 3" xfId="164" xr:uid="{00000000-0005-0000-0000-00004E000000}"/>
    <cellStyle name="Accent2 4" xfId="220" xr:uid="{00000000-0005-0000-0000-00004F000000}"/>
    <cellStyle name="Accent2 5" xfId="284" xr:uid="{02F2B25B-446C-4FE7-BD3B-38974B31B60F}"/>
    <cellStyle name="Accent2 6" xfId="9101" xr:uid="{668A9217-A3A0-4DB9-AFA0-1A325AF0BADC}"/>
    <cellStyle name="Accent2 7" xfId="9203" xr:uid="{CB8D1315-CF8B-4E23-9E6A-01AE4FC41CBD}"/>
    <cellStyle name="Accent2 8" xfId="17967" xr:uid="{4FC28B76-E353-4BD2-8A11-A351BB462966}"/>
    <cellStyle name="Accent3" xfId="48" builtinId="37" customBuiltin="1"/>
    <cellStyle name="Accent3 2" xfId="126" xr:uid="{00000000-0005-0000-0000-000051000000}"/>
    <cellStyle name="Accent3 3" xfId="168" xr:uid="{00000000-0005-0000-0000-000052000000}"/>
    <cellStyle name="Accent3 4" xfId="224" xr:uid="{00000000-0005-0000-0000-000053000000}"/>
    <cellStyle name="Accent3 5" xfId="288" xr:uid="{756F07F8-73BB-4294-A7A4-7FDFEE2566B4}"/>
    <cellStyle name="Accent3 6" xfId="9105" xr:uid="{101142CB-4DF4-4D39-8BCF-6EFD003CEA0A}"/>
    <cellStyle name="Accent3 7" xfId="9207" xr:uid="{1CBB02B7-143E-414A-9553-F34B917C0F3E}"/>
    <cellStyle name="Accent3 8" xfId="17971" xr:uid="{E8FDC2B2-51A3-4047-B9CC-09FAFDCA863D}"/>
    <cellStyle name="Accent4" xfId="52" builtinId="41" customBuiltin="1"/>
    <cellStyle name="Accent4 2" xfId="130" xr:uid="{00000000-0005-0000-0000-000055000000}"/>
    <cellStyle name="Accent4 3" xfId="172" xr:uid="{00000000-0005-0000-0000-000056000000}"/>
    <cellStyle name="Accent4 4" xfId="228" xr:uid="{00000000-0005-0000-0000-000057000000}"/>
    <cellStyle name="Accent4 5" xfId="292" xr:uid="{63A846C7-2E2A-4762-9D09-BEA0D5440AEC}"/>
    <cellStyle name="Accent4 6" xfId="9109" xr:uid="{6490B662-AAF7-4552-ADA1-9587B821F74E}"/>
    <cellStyle name="Accent4 7" xfId="9211" xr:uid="{94B14A35-66B4-46C5-8482-5F24B2AC13AA}"/>
    <cellStyle name="Accent4 8" xfId="17975" xr:uid="{F2E29014-28F4-4DB3-B7E1-A139A5E822A9}"/>
    <cellStyle name="Accent5" xfId="56" builtinId="45" customBuiltin="1"/>
    <cellStyle name="Accent5 2" xfId="134" xr:uid="{00000000-0005-0000-0000-000059000000}"/>
    <cellStyle name="Accent5 3" xfId="176" xr:uid="{00000000-0005-0000-0000-00005A000000}"/>
    <cellStyle name="Accent5 4" xfId="232" xr:uid="{00000000-0005-0000-0000-00005B000000}"/>
    <cellStyle name="Accent5 5" xfId="296" xr:uid="{7E2183CE-3A51-47DC-B465-E7D72ED984A6}"/>
    <cellStyle name="Accent5 6" xfId="9113" xr:uid="{C9DC8521-3285-4AE3-9E67-975A2A22E648}"/>
    <cellStyle name="Accent5 7" xfId="9215" xr:uid="{4FDD27AF-5F67-46D8-89F4-F4AEF64D88D0}"/>
    <cellStyle name="Accent5 8" xfId="17979" xr:uid="{3BB2696D-390A-4270-B666-70D7003ACEB0}"/>
    <cellStyle name="Accent6" xfId="60" builtinId="49" customBuiltin="1"/>
    <cellStyle name="Accent6 2" xfId="138" xr:uid="{00000000-0005-0000-0000-00005D000000}"/>
    <cellStyle name="Accent6 3" xfId="180" xr:uid="{00000000-0005-0000-0000-00005E000000}"/>
    <cellStyle name="Accent6 4" xfId="236" xr:uid="{00000000-0005-0000-0000-00005F000000}"/>
    <cellStyle name="Accent6 5" xfId="300" xr:uid="{34C06F5D-0536-4C7D-B555-D55FA85A1C2D}"/>
    <cellStyle name="Accent6 6" xfId="9117" xr:uid="{908D1D7F-27B8-47DD-9CB6-7FEBE9DFC9F4}"/>
    <cellStyle name="Accent6 7" xfId="9219" xr:uid="{C1F22864-8729-4378-836D-87000B11B8BC}"/>
    <cellStyle name="Accent6 8" xfId="17983" xr:uid="{3A5AFB52-4C69-4C04-A0E3-6D39AF786A5D}"/>
    <cellStyle name="Bad" xfId="30" builtinId="27" customBuiltin="1"/>
    <cellStyle name="Bad 2" xfId="107" xr:uid="{00000000-0005-0000-0000-000061000000}"/>
    <cellStyle name="Bad 3" xfId="149" xr:uid="{00000000-0005-0000-0000-000062000000}"/>
    <cellStyle name="Bad 4" xfId="205" xr:uid="{00000000-0005-0000-0000-000063000000}"/>
    <cellStyle name="Bad 5" xfId="269" xr:uid="{0BD99238-DF7D-484E-8AF6-1F3F36C1C89E}"/>
    <cellStyle name="Bad 6" xfId="9086" xr:uid="{310FBD7C-98C2-40D8-96A6-FAD624ECCE9A}"/>
    <cellStyle name="Bad 7" xfId="9188" xr:uid="{4B1C1DFF-6556-49EE-9E8C-D52CD50A568D}"/>
    <cellStyle name="Bad 8" xfId="17952" xr:uid="{8C254948-D0F9-4324-B5B4-37EB1B613FD1}"/>
    <cellStyle name="Calculation" xfId="34" builtinId="22" customBuiltin="1"/>
    <cellStyle name="Calculation 2" xfId="111" xr:uid="{00000000-0005-0000-0000-000065000000}"/>
    <cellStyle name="Calculation 3" xfId="153" xr:uid="{00000000-0005-0000-0000-000066000000}"/>
    <cellStyle name="Calculation 4" xfId="209" xr:uid="{00000000-0005-0000-0000-000067000000}"/>
    <cellStyle name="Calculation 5" xfId="273" xr:uid="{0B69C0BF-EDD3-4EB9-8103-D6ABF8205F55}"/>
    <cellStyle name="Calculation 6" xfId="9090" xr:uid="{B811F650-86D7-4682-827E-249BC86B2273}"/>
    <cellStyle name="Calculation 7" xfId="9192" xr:uid="{E926474A-F20E-45A9-AA85-097BE13CEF05}"/>
    <cellStyle name="Calculation 8" xfId="17956" xr:uid="{5C3896D8-1CC0-485D-B12C-C9601E139382}"/>
    <cellStyle name="Check Cell" xfId="36" builtinId="23" customBuiltin="1"/>
    <cellStyle name="Check Cell 2" xfId="113" xr:uid="{00000000-0005-0000-0000-000069000000}"/>
    <cellStyle name="Check Cell 3" xfId="155" xr:uid="{00000000-0005-0000-0000-00006A000000}"/>
    <cellStyle name="Check Cell 4" xfId="211" xr:uid="{00000000-0005-0000-0000-00006B000000}"/>
    <cellStyle name="Check Cell 5" xfId="275" xr:uid="{2347C196-9157-4EC9-977E-A74C647C3E4B}"/>
    <cellStyle name="Check Cell 6" xfId="9092" xr:uid="{9018CB4C-3B37-4F9A-9C78-F8376A15F0C8}"/>
    <cellStyle name="Check Cell 7" xfId="9194" xr:uid="{0D6DC58F-78C3-47DE-871C-E70AA236BC73}"/>
    <cellStyle name="Check Cell 8" xfId="17958" xr:uid="{BD1EA2CD-97D2-43E2-96B4-D13EEC6B9687}"/>
    <cellStyle name="Explanatory Text" xfId="38" builtinId="53" customBuiltin="1"/>
    <cellStyle name="Explanatory Text 2" xfId="116" xr:uid="{00000000-0005-0000-0000-00006D000000}"/>
    <cellStyle name="Explanatory Text 3" xfId="158" xr:uid="{00000000-0005-0000-0000-00006E000000}"/>
    <cellStyle name="Explanatory Text 4" xfId="214" xr:uid="{00000000-0005-0000-0000-00006F000000}"/>
    <cellStyle name="Explanatory Text 5" xfId="278" xr:uid="{89F2D1AB-481D-432B-88F9-E1739E779CA3}"/>
    <cellStyle name="Explanatory Text 6" xfId="9095" xr:uid="{7B93330A-D36C-4A96-A130-24D40FAA3B10}"/>
    <cellStyle name="Explanatory Text 7" xfId="9197" xr:uid="{F19145BB-F437-47A4-936F-FEEFFDF66736}"/>
    <cellStyle name="Explanatory Text 8" xfId="17961" xr:uid="{EBF5C653-884C-4206-BACD-4B8EEFBEE94C}"/>
    <cellStyle name="Good" xfId="29" builtinId="26" customBuiltin="1"/>
    <cellStyle name="Good 2" xfId="106" xr:uid="{00000000-0005-0000-0000-000071000000}"/>
    <cellStyle name="Good 3" xfId="148" xr:uid="{00000000-0005-0000-0000-000072000000}"/>
    <cellStyle name="Good 4" xfId="204" xr:uid="{00000000-0005-0000-0000-000073000000}"/>
    <cellStyle name="Good 5" xfId="268" xr:uid="{AB8E52B3-F519-44B6-9AF0-CE8B5A7EBD5B}"/>
    <cellStyle name="Good 6" xfId="9085" xr:uid="{D9363DB4-7BF0-4453-B149-429919B628DB}"/>
    <cellStyle name="Good 7" xfId="9187" xr:uid="{B780443A-BFB9-4392-B797-053B8AA418CB}"/>
    <cellStyle name="Good 8" xfId="17951" xr:uid="{D9DC9E57-5EB0-4594-BB0A-C103EAC149E5}"/>
    <cellStyle name="Heading 1" xfId="25" builtinId="16" customBuiltin="1"/>
    <cellStyle name="Heading 1 2" xfId="102" xr:uid="{00000000-0005-0000-0000-000075000000}"/>
    <cellStyle name="Heading 1 3" xfId="144" xr:uid="{00000000-0005-0000-0000-000076000000}"/>
    <cellStyle name="Heading 1 4" xfId="200" xr:uid="{00000000-0005-0000-0000-000077000000}"/>
    <cellStyle name="Heading 1 5" xfId="264" xr:uid="{159630FF-DCF9-4178-B868-EF6D839B3022}"/>
    <cellStyle name="Heading 1 6" xfId="9081" xr:uid="{51E8CB9D-2B14-4721-8D4F-71C837C1CC0B}"/>
    <cellStyle name="Heading 1 7" xfId="9183" xr:uid="{832547FD-DD6C-4678-AC33-55871B37411F}"/>
    <cellStyle name="Heading 1 8" xfId="17947" xr:uid="{C07931B1-5726-4E30-9672-D4D7909B7D57}"/>
    <cellStyle name="Heading 2" xfId="26" builtinId="17" customBuiltin="1"/>
    <cellStyle name="Heading 2 2" xfId="103" xr:uid="{00000000-0005-0000-0000-000079000000}"/>
    <cellStyle name="Heading 2 3" xfId="145" xr:uid="{00000000-0005-0000-0000-00007A000000}"/>
    <cellStyle name="Heading 2 4" xfId="201" xr:uid="{00000000-0005-0000-0000-00007B000000}"/>
    <cellStyle name="Heading 2 5" xfId="265" xr:uid="{7B47C290-F54A-43E8-8562-313A1D58C574}"/>
    <cellStyle name="Heading 2 6" xfId="9082" xr:uid="{CF01E54B-390E-4624-8085-4B68114C54A2}"/>
    <cellStyle name="Heading 2 7" xfId="9184" xr:uid="{95B724D3-C672-49CD-9C42-48D19E452BF0}"/>
    <cellStyle name="Heading 2 8" xfId="17948" xr:uid="{8D7EA3CE-9FE4-4DDB-995E-7B7C3AC43E0A}"/>
    <cellStyle name="Heading 3" xfId="27" builtinId="18" customBuiltin="1"/>
    <cellStyle name="Heading 3 2" xfId="104" xr:uid="{00000000-0005-0000-0000-00007D000000}"/>
    <cellStyle name="Heading 3 3" xfId="146" xr:uid="{00000000-0005-0000-0000-00007E000000}"/>
    <cellStyle name="Heading 3 4" xfId="202" xr:uid="{00000000-0005-0000-0000-00007F000000}"/>
    <cellStyle name="Heading 3 5" xfId="266" xr:uid="{70FB16CC-9DF6-4098-B5CF-0B6C0E2D8CCF}"/>
    <cellStyle name="Heading 3 6" xfId="9083" xr:uid="{7A47CC34-F4F0-4D21-82F1-AD1AA5D0336D}"/>
    <cellStyle name="Heading 3 7" xfId="9185" xr:uid="{63167A4D-524A-4168-A9B0-C6DE5DE136FF}"/>
    <cellStyle name="Heading 3 8" xfId="17949" xr:uid="{56661F85-EE46-43CE-840D-52359B725F0C}"/>
    <cellStyle name="Heading 4" xfId="28" builtinId="19" customBuiltin="1"/>
    <cellStyle name="Heading 4 2" xfId="105" xr:uid="{00000000-0005-0000-0000-000081000000}"/>
    <cellStyle name="Heading 4 3" xfId="147" xr:uid="{00000000-0005-0000-0000-000082000000}"/>
    <cellStyle name="Heading 4 4" xfId="203" xr:uid="{00000000-0005-0000-0000-000083000000}"/>
    <cellStyle name="Heading 4 5" xfId="267" xr:uid="{00CC56AC-FD5F-47EE-B09D-B066B7C7E12C}"/>
    <cellStyle name="Heading 4 6" xfId="9084" xr:uid="{B39D6CAD-0AAB-46C5-8A3B-A23B1464CA09}"/>
    <cellStyle name="Heading 4 7" xfId="9186" xr:uid="{AD15F455-1DC1-4F3B-A67A-14142F29DA20}"/>
    <cellStyle name="Heading 4 8" xfId="17950" xr:uid="{8E73D435-DCF1-4876-9D5B-42F76E208AF4}"/>
    <cellStyle name="Hyperlink" xfId="1" builtinId="8"/>
    <cellStyle name="Hyperlink 2" xfId="18407" xr:uid="{32F88CD9-895D-4228-9DA0-C0EC90DFA9C6}"/>
    <cellStyle name="Hyperlink 3" xfId="36168" xr:uid="{16F8C2A2-B34D-4AAD-B752-4A35147D1121}"/>
    <cellStyle name="Input" xfId="32" builtinId="20" customBuiltin="1"/>
    <cellStyle name="Input 2" xfId="109" xr:uid="{00000000-0005-0000-0000-000086000000}"/>
    <cellStyle name="Input 3" xfId="151" xr:uid="{00000000-0005-0000-0000-000087000000}"/>
    <cellStyle name="Input 4" xfId="207" xr:uid="{00000000-0005-0000-0000-000088000000}"/>
    <cellStyle name="Input 5" xfId="271" xr:uid="{B5DD4D33-8080-4F85-8F74-2987DAE165DE}"/>
    <cellStyle name="Input 6" xfId="9088" xr:uid="{460E75FD-ADC8-49ED-A73E-B380D035B614}"/>
    <cellStyle name="Input 7" xfId="9190" xr:uid="{F67563F9-1F50-4A28-8320-AB0F31EEDDAD}"/>
    <cellStyle name="Input 8" xfId="17954" xr:uid="{DE685A7C-64FB-43A2-BC39-A76D38D6F948}"/>
    <cellStyle name="Linked Cell" xfId="35" builtinId="24" customBuiltin="1"/>
    <cellStyle name="Linked Cell 2" xfId="112" xr:uid="{00000000-0005-0000-0000-00008A000000}"/>
    <cellStyle name="Linked Cell 3" xfId="154" xr:uid="{00000000-0005-0000-0000-00008B000000}"/>
    <cellStyle name="Linked Cell 4" xfId="210" xr:uid="{00000000-0005-0000-0000-00008C000000}"/>
    <cellStyle name="Linked Cell 5" xfId="274" xr:uid="{175D6420-81C9-48EB-967C-95AB5D09BC5A}"/>
    <cellStyle name="Linked Cell 6" xfId="9091" xr:uid="{8D5073C0-68EA-4341-9CBE-E5C0021A9895}"/>
    <cellStyle name="Linked Cell 7" xfId="9193" xr:uid="{A7D97CCC-1EB0-4868-AFF2-A44E3B6FC6B2}"/>
    <cellStyle name="Linked Cell 8" xfId="17957" xr:uid="{56069129-D374-42FE-B672-7CCD11FF66EA}"/>
    <cellStyle name="Neutral" xfId="31" builtinId="28" customBuiltin="1"/>
    <cellStyle name="Neutral 2" xfId="108" xr:uid="{00000000-0005-0000-0000-00008E000000}"/>
    <cellStyle name="Neutral 3" xfId="150" xr:uid="{00000000-0005-0000-0000-00008F000000}"/>
    <cellStyle name="Neutral 4" xfId="206" xr:uid="{00000000-0005-0000-0000-000090000000}"/>
    <cellStyle name="Neutral 5" xfId="270" xr:uid="{2EF26C3E-E7B8-4FFE-9CCF-FA6D93673F01}"/>
    <cellStyle name="Neutral 6" xfId="9087" xr:uid="{DF842A87-F9A3-4FDB-8314-3A6381107599}"/>
    <cellStyle name="Neutral 7" xfId="9189" xr:uid="{F3CAA4EE-5B41-4FD3-B0F2-7BF6C8B8F8C5}"/>
    <cellStyle name="Neutral 8" xfId="17953" xr:uid="{90A7DC0C-2683-4124-A80E-164053580C21}"/>
    <cellStyle name="Normal" xfId="0" builtinId="0"/>
    <cellStyle name="Normal 10" xfId="10" xr:uid="{00000000-0005-0000-0000-000092000000}"/>
    <cellStyle name="Normal 10 2" xfId="404" xr:uid="{F904FDC6-F7BD-4DC4-82F7-68D0E724DC91}"/>
    <cellStyle name="Normal 100" xfId="306" xr:uid="{3E655E6D-A746-4C16-9CC2-B9D2BB9DE195}"/>
    <cellStyle name="Normal 100 2" xfId="538" xr:uid="{F6D318B6-09B0-4BE7-AA26-58E77409EEC2}"/>
    <cellStyle name="Normal 101" xfId="307" xr:uid="{383142A0-42A7-410B-AFD4-03F8DEC4A052}"/>
    <cellStyle name="Normal 101 2" xfId="539" xr:uid="{360AA69A-15C2-41D8-8BBA-5A17EEE4D942}"/>
    <cellStyle name="Normal 102" xfId="308" xr:uid="{170989E9-B5C2-4230-BB14-2286B4DFFD44}"/>
    <cellStyle name="Normal 102 2" xfId="540" xr:uid="{EC6DE546-FB3B-4ECE-AA1B-1AC20D73FEB4}"/>
    <cellStyle name="Normal 103" xfId="309" xr:uid="{40C11241-47D8-4A1A-BD1A-608247F680AC}"/>
    <cellStyle name="Normal 103 2" xfId="541" xr:uid="{1914BE2F-7EEF-4005-89DC-D3A3E1C032E4}"/>
    <cellStyle name="Normal 104" xfId="310" xr:uid="{D46FEE64-A873-45DA-A12F-3E88BCFFBD35}"/>
    <cellStyle name="Normal 104 2" xfId="542" xr:uid="{F1203BBD-7C2B-42F4-A86A-8279DE5BDD4B}"/>
    <cellStyle name="Normal 105" xfId="311" xr:uid="{A4B8A00E-8516-4401-B0B1-60454527453F}"/>
    <cellStyle name="Normal 105 2" xfId="543" xr:uid="{1E8A5136-0A72-4ACC-BEB3-07D6A7B74E43}"/>
    <cellStyle name="Normal 106" xfId="312" xr:uid="{33B434E6-6C4C-4118-8EEF-DAEF4910D59B}"/>
    <cellStyle name="Normal 106 2" xfId="544" xr:uid="{35688668-2A49-49E4-A4F1-88E709FDE1BE}"/>
    <cellStyle name="Normal 107" xfId="313" xr:uid="{C8EBEBAE-8631-410C-B7D0-B979186DE06B}"/>
    <cellStyle name="Normal 107 2" xfId="545" xr:uid="{50882607-FD69-494C-AACF-A7796AAB6C6D}"/>
    <cellStyle name="Normal 108" xfId="314" xr:uid="{262D6C6C-615E-4531-98EE-39B252BE05B6}"/>
    <cellStyle name="Normal 108 2" xfId="546" xr:uid="{A37A81E4-E931-4504-9D9C-A9FAE3067129}"/>
    <cellStyle name="Normal 109" xfId="315" xr:uid="{ECBC900E-D4E8-4E1D-BC66-4E58C9CFD7A7}"/>
    <cellStyle name="Normal 109 2" xfId="547" xr:uid="{13520E5D-734E-4188-B172-4D32C551AE48}"/>
    <cellStyle name="Normal 11" xfId="11" xr:uid="{00000000-0005-0000-0000-000093000000}"/>
    <cellStyle name="Normal 11 2" xfId="405" xr:uid="{6E4CFC3A-9D6D-401A-99E9-957B036BAFCF}"/>
    <cellStyle name="Normal 110" xfId="316" xr:uid="{9899518B-19B1-4C1B-B77A-118628912288}"/>
    <cellStyle name="Normal 110 2" xfId="548" xr:uid="{12685843-78DF-444E-A968-DFF989CDA309}"/>
    <cellStyle name="Normal 111" xfId="317" xr:uid="{9C4BC7E3-4AF7-4230-A628-E3D7E86FF41D}"/>
    <cellStyle name="Normal 111 2" xfId="549" xr:uid="{B4859C2F-2A78-4BE5-B4B9-5C038B71EA61}"/>
    <cellStyle name="Normal 112" xfId="318" xr:uid="{41C0458E-247E-4257-A5A3-EB863FC8651F}"/>
    <cellStyle name="Normal 112 2" xfId="550" xr:uid="{2E9D9DE3-1D90-492E-9EDB-D28727C0970F}"/>
    <cellStyle name="Normal 113" xfId="319" xr:uid="{993EB073-8EE6-480D-8780-30C3340FB3D8}"/>
    <cellStyle name="Normal 113 2" xfId="551" xr:uid="{E5694B49-D56C-4B0E-ACA2-B46C1EF71AF3}"/>
    <cellStyle name="Normal 114" xfId="320" xr:uid="{E579B4F4-4164-42AC-ACF1-3B1D45AC0554}"/>
    <cellStyle name="Normal 114 2" xfId="552" xr:uid="{B329D886-6360-4409-AA99-A8ADB269BC6A}"/>
    <cellStyle name="Normal 115" xfId="321" xr:uid="{8567381B-8B36-4E8B-ADE4-0CD50D242775}"/>
    <cellStyle name="Normal 115 2" xfId="553" xr:uid="{4EE51CA5-8DF4-43FA-9409-AB7E0F9F5489}"/>
    <cellStyle name="Normal 116" xfId="322" xr:uid="{A38C7D72-B4F1-4F8C-A4E4-60FB35164DFC}"/>
    <cellStyle name="Normal 116 2" xfId="554" xr:uid="{1AE0A3C7-422B-4511-8A57-C43CB15C34CC}"/>
    <cellStyle name="Normal 117" xfId="323" xr:uid="{C69AA499-740F-4AB8-8F07-C8163C52C02C}"/>
    <cellStyle name="Normal 117 2" xfId="555" xr:uid="{948061EB-EDD6-4E70-BB55-715E914C357F}"/>
    <cellStyle name="Normal 118" xfId="324" xr:uid="{96409BD9-8EE2-4784-9093-AA193839549B}"/>
    <cellStyle name="Normal 118 2" xfId="556" xr:uid="{6F6E6F76-1406-47E9-95F5-5BC5101786B9}"/>
    <cellStyle name="Normal 119" xfId="325" xr:uid="{F6B32282-CEAB-4B4E-9965-1EB5A0F9CAAA}"/>
    <cellStyle name="Normal 119 2" xfId="557" xr:uid="{BE12B917-8C88-4B59-9BD0-59E447E50DFF}"/>
    <cellStyle name="Normal 12" xfId="12" xr:uid="{00000000-0005-0000-0000-000094000000}"/>
    <cellStyle name="Normal 120" xfId="326" xr:uid="{CACE6252-519E-48D8-B8A6-4D0F9655E79C}"/>
    <cellStyle name="Normal 120 2" xfId="558" xr:uid="{15295A82-FEA2-4964-B13C-282DC774F2D6}"/>
    <cellStyle name="Normal 121" xfId="327" xr:uid="{43B3013E-5C07-4A4A-AC98-EAC8A697F6EC}"/>
    <cellStyle name="Normal 121 2" xfId="559" xr:uid="{DE2F225E-36CD-471B-9254-DAA968580D37}"/>
    <cellStyle name="Normal 122" xfId="328" xr:uid="{D3DF8E30-936C-4242-8762-65E4E19509C7}"/>
    <cellStyle name="Normal 122 2" xfId="560" xr:uid="{8E2B03F0-8820-43D6-86A7-F0F9BB8D8AF7}"/>
    <cellStyle name="Normal 123" xfId="329" xr:uid="{6D1404BF-1B58-4882-986B-194552F31B31}"/>
    <cellStyle name="Normal 123 2" xfId="561" xr:uid="{720690F9-8B8C-4621-9661-A0960AE4E4BA}"/>
    <cellStyle name="Normal 124" xfId="330" xr:uid="{9C1B5D74-A95C-4386-AE91-405ECD88C505}"/>
    <cellStyle name="Normal 124 2" xfId="562" xr:uid="{44694C14-A7CE-4052-8039-34F289E81444}"/>
    <cellStyle name="Normal 125" xfId="331" xr:uid="{4FBDA5DD-5B7A-4AD8-8A2C-E664030DD8B4}"/>
    <cellStyle name="Normal 125 2" xfId="563" xr:uid="{07045266-7F6B-4721-A297-CA8180E44F50}"/>
    <cellStyle name="Normal 126" xfId="332" xr:uid="{731D9736-D2B9-4047-B61B-AC040D79C191}"/>
    <cellStyle name="Normal 126 2" xfId="564" xr:uid="{A567DF43-BC4C-4A7B-B4E8-38370BFA6DD9}"/>
    <cellStyle name="Normal 127" xfId="333" xr:uid="{B84EDBD6-FD7B-4C9F-AED0-4C06A3CC7125}"/>
    <cellStyle name="Normal 127 2" xfId="565" xr:uid="{EA0FD99D-74CA-4E11-9497-2927DB760810}"/>
    <cellStyle name="Normal 128" xfId="334" xr:uid="{DCE98D41-6A45-4055-9A3D-4A3EF45CFAC1}"/>
    <cellStyle name="Normal 128 2" xfId="566" xr:uid="{896EFC94-4815-431B-8472-04DC2F5789F0}"/>
    <cellStyle name="Normal 129" xfId="335" xr:uid="{FA3CCF4B-6E2D-4EE5-9834-8556AF2CA5EB}"/>
    <cellStyle name="Normal 129 2" xfId="567" xr:uid="{49263424-49CD-4E48-A0BD-5EBCC5A2D474}"/>
    <cellStyle name="Normal 13" xfId="13" xr:uid="{00000000-0005-0000-0000-000095000000}"/>
    <cellStyle name="Normal 13 2" xfId="406" xr:uid="{181D61C4-2111-4E9A-BDA7-0E2080926785}"/>
    <cellStyle name="Normal 130" xfId="336" xr:uid="{82C83091-6BED-4C03-B3F4-A6823BBBB09B}"/>
    <cellStyle name="Normal 130 2" xfId="568" xr:uid="{248DAB97-DA28-4964-9FE8-99751A6B75EB}"/>
    <cellStyle name="Normal 131" xfId="337" xr:uid="{6A0B461D-1D3C-40E6-A054-C541763FFD23}"/>
    <cellStyle name="Normal 131 2" xfId="569" xr:uid="{ED74D864-AEDC-487C-85FF-A68D3292F7AC}"/>
    <cellStyle name="Normal 132" xfId="338" xr:uid="{BFC52D9C-533A-4566-B015-DE2FD3448F31}"/>
    <cellStyle name="Normal 132 2" xfId="570" xr:uid="{82E51F5B-BE75-4242-BACF-C26780FCCB11}"/>
    <cellStyle name="Normal 133" xfId="339" xr:uid="{AC7DEFE7-AF8D-493F-B346-6F7C25FA3CED}"/>
    <cellStyle name="Normal 133 2" xfId="571" xr:uid="{3D80B9F3-0A17-4BB6-8DC4-097097BE5CB6}"/>
    <cellStyle name="Normal 134" xfId="340" xr:uid="{EF84C5B4-7294-41C6-AF04-19546FCE8C81}"/>
    <cellStyle name="Normal 134 2" xfId="572" xr:uid="{765DBD7F-6D6F-4228-8068-E1431E294B7C}"/>
    <cellStyle name="Normal 135" xfId="341" xr:uid="{441A2620-3992-450E-B1A2-09FDB5A83CB2}"/>
    <cellStyle name="Normal 135 2" xfId="573" xr:uid="{AFF1D078-AC62-4244-8FF8-D17B17557D80}"/>
    <cellStyle name="Normal 136" xfId="342" xr:uid="{F6FFC5E5-A4D4-455F-938D-82D0C41272E5}"/>
    <cellStyle name="Normal 136 2" xfId="574" xr:uid="{2F941166-B53E-4ADF-858E-1A673E6E2B0B}"/>
    <cellStyle name="Normal 137" xfId="343" xr:uid="{1BBFB6A0-EE3F-41A2-97D8-D951F11DA981}"/>
    <cellStyle name="Normal 137 2" xfId="575" xr:uid="{08792966-76DF-4BC8-9E34-8B24C514E000}"/>
    <cellStyle name="Normal 138" xfId="344" xr:uid="{E1652ABC-F15B-4592-B18B-DEC52B3D07AE}"/>
    <cellStyle name="Normal 138 2" xfId="576" xr:uid="{A59AC6DB-7991-4298-A234-1E9B2B8C0439}"/>
    <cellStyle name="Normal 139" xfId="345" xr:uid="{3A157937-5DB9-43D0-9DD9-7831FCBF1AAD}"/>
    <cellStyle name="Normal 139 2" xfId="577" xr:uid="{EED203E7-BC8B-4398-B798-194A48D1924C}"/>
    <cellStyle name="Normal 14" xfId="14" xr:uid="{00000000-0005-0000-0000-000096000000}"/>
    <cellStyle name="Normal 140" xfId="346" xr:uid="{1A420978-9BB3-41CE-87BE-8076499283A1}"/>
    <cellStyle name="Normal 140 2" xfId="578" xr:uid="{07A55468-8516-4352-B4F0-217DEE0E5099}"/>
    <cellStyle name="Normal 141" xfId="347" xr:uid="{86F44BC8-D3C6-4FD8-BA88-C418441C1706}"/>
    <cellStyle name="Normal 141 2" xfId="579" xr:uid="{0A1B3DC1-07BC-40C4-9284-A4CE23355475}"/>
    <cellStyle name="Normal 142" xfId="348" xr:uid="{680BFEA4-A713-4F67-8407-B9BC18E30C74}"/>
    <cellStyle name="Normal 142 2" xfId="580" xr:uid="{7FA45A38-08A0-4746-AEA8-CAED639993DD}"/>
    <cellStyle name="Normal 143" xfId="349" xr:uid="{22596F19-42BE-4C79-8EDE-9FC7D28B4519}"/>
    <cellStyle name="Normal 143 2" xfId="581" xr:uid="{BD52AF26-588E-4F4B-85E5-22EFFB58D8A3}"/>
    <cellStyle name="Normal 144" xfId="350" xr:uid="{C2FE2A7D-EF84-4A82-A67E-CED3F6FE8008}"/>
    <cellStyle name="Normal 144 2" xfId="582" xr:uid="{15D4229B-1A1B-4AFB-85C5-A8A6B9718872}"/>
    <cellStyle name="Normal 145" xfId="351" xr:uid="{97C5B0CC-E0F9-431E-92E9-4443A25D4D00}"/>
    <cellStyle name="Normal 145 2" xfId="583" xr:uid="{7A688322-8DF3-4C00-A47C-C459B57465AF}"/>
    <cellStyle name="Normal 146" xfId="352" xr:uid="{8881486E-A8E7-4C78-AE4A-18E28985573B}"/>
    <cellStyle name="Normal 146 2" xfId="584" xr:uid="{44423D0D-EB72-454D-8B46-F8E2AD45A9ED}"/>
    <cellStyle name="Normal 147" xfId="353" xr:uid="{5A056E18-E50D-4384-92DE-27565D4A6A3A}"/>
    <cellStyle name="Normal 147 2" xfId="585" xr:uid="{43BD3A1A-B9E5-4376-A601-780159D01FED}"/>
    <cellStyle name="Normal 148" xfId="354" xr:uid="{C510688F-41D9-41ED-9F2B-6BF815EBC278}"/>
    <cellStyle name="Normal 148 2" xfId="586" xr:uid="{AC53F53C-D687-4A44-BCA4-CAAACB430450}"/>
    <cellStyle name="Normal 149" xfId="355" xr:uid="{F524B63F-6BD7-4C86-AE10-FA030C667FEE}"/>
    <cellStyle name="Normal 149 2" xfId="587" xr:uid="{3A9BD00D-2A5D-4A98-97FB-5F963273AFAB}"/>
    <cellStyle name="Normal 15" xfId="15" xr:uid="{00000000-0005-0000-0000-000097000000}"/>
    <cellStyle name="Normal 15 2" xfId="407" xr:uid="{27D1DDD6-27C8-498D-9E65-9AEF011D6964}"/>
    <cellStyle name="Normal 150" xfId="356" xr:uid="{8E4FF9EB-144A-49F6-810B-724209204013}"/>
    <cellStyle name="Normal 150 2" xfId="588" xr:uid="{D53543A7-9FB0-49F8-A3C4-180A8ACB585A}"/>
    <cellStyle name="Normal 151" xfId="357" xr:uid="{305506D1-AF3E-4047-B802-9DEE44466E3E}"/>
    <cellStyle name="Normal 151 2" xfId="589" xr:uid="{8CA5BEE5-B735-48D4-BD13-A90DD9C62AEB}"/>
    <cellStyle name="Normal 152" xfId="358" xr:uid="{549CE691-0EDB-4852-AA47-20B58AC030C1}"/>
    <cellStyle name="Normal 152 2" xfId="590" xr:uid="{616C1A02-0B9B-454A-92AE-4F949EB47352}"/>
    <cellStyle name="Normal 153" xfId="359" xr:uid="{A2BC7586-AAF7-4232-BB49-6A4CE3899C47}"/>
    <cellStyle name="Normal 153 2" xfId="591" xr:uid="{636EB9A8-8ECC-435E-AE65-FDA298345EF0}"/>
    <cellStyle name="Normal 154" xfId="360" xr:uid="{8B205DE4-AAB4-4281-BF1F-9072A4FB245F}"/>
    <cellStyle name="Normal 154 2" xfId="592" xr:uid="{75A735AA-97C7-48F6-A23B-271D5E948F72}"/>
    <cellStyle name="Normal 155" xfId="361" xr:uid="{A92E8C6F-005B-45B2-90BE-34AB376022EE}"/>
    <cellStyle name="Normal 155 2" xfId="593" xr:uid="{C6DBF7D4-2F7B-47A4-90F6-7465287C0C9F}"/>
    <cellStyle name="Normal 156" xfId="362" xr:uid="{AED47370-E4D2-4F1E-A493-268FB872D0B8}"/>
    <cellStyle name="Normal 156 2" xfId="594" xr:uid="{0EE60E0B-8309-46F6-A3CA-72635167F804}"/>
    <cellStyle name="Normal 157" xfId="363" xr:uid="{6760F505-65EB-4265-AF05-CA4F20732379}"/>
    <cellStyle name="Normal 157 2" xfId="595" xr:uid="{C09A5CE6-333E-490F-9B96-9134A1168669}"/>
    <cellStyle name="Normal 158" xfId="364" xr:uid="{FC4F5EC6-FEFA-45E4-8916-31D508424544}"/>
    <cellStyle name="Normal 158 2" xfId="596" xr:uid="{F6F15402-5B33-4B63-A4F5-B0B1A1C51D31}"/>
    <cellStyle name="Normal 159" xfId="365" xr:uid="{5820B0FB-67EA-471E-888A-7D7A11B4BDF6}"/>
    <cellStyle name="Normal 159 2" xfId="597" xr:uid="{9A3BE2CF-97D6-42F1-B201-CF75CC54A81E}"/>
    <cellStyle name="Normal 16" xfId="16" xr:uid="{00000000-0005-0000-0000-000098000000}"/>
    <cellStyle name="Normal 16 2" xfId="408" xr:uid="{E552C261-D390-4C40-829D-04AD08DE7F39}"/>
    <cellStyle name="Normal 160" xfId="366" xr:uid="{F1B0FD2F-EB91-40A7-B8ED-2F344A2D9956}"/>
    <cellStyle name="Normal 160 2" xfId="598" xr:uid="{7040C4BA-53D0-4DFE-8E8E-FB7694202E9A}"/>
    <cellStyle name="Normal 161" xfId="367" xr:uid="{02693608-A828-419C-830F-CF6416373866}"/>
    <cellStyle name="Normal 161 2" xfId="599" xr:uid="{7FCCF9AA-F38E-4CD5-A953-FE4FF1ED730A}"/>
    <cellStyle name="Normal 162" xfId="368" xr:uid="{B39A7F03-5915-4EA4-A2E9-4DA46BA1C869}"/>
    <cellStyle name="Normal 162 2" xfId="600" xr:uid="{A81FD8D2-762F-4D98-AC5F-DACD633D43F6}"/>
    <cellStyle name="Normal 163" xfId="369" xr:uid="{4AC20E34-6083-4E90-A832-DCAC0E25C5D1}"/>
    <cellStyle name="Normal 163 2" xfId="601" xr:uid="{8D124619-8445-45B2-A5F8-7813A0979316}"/>
    <cellStyle name="Normal 164" xfId="370" xr:uid="{15230965-FFEC-41E9-BB9C-EA3C4D8FC720}"/>
    <cellStyle name="Normal 164 2" xfId="602" xr:uid="{0C9403C3-4F35-4E61-89AE-8425E8F3FB07}"/>
    <cellStyle name="Normal 165" xfId="371" xr:uid="{BED1C2B0-D424-4BF4-B2BC-572177BDD93F}"/>
    <cellStyle name="Normal 165 2" xfId="603" xr:uid="{C32957F0-0AE6-47BC-84BF-3AE2E573247C}"/>
    <cellStyle name="Normal 166" xfId="372" xr:uid="{60FFD30E-408F-4CA5-8E9B-93A0D2D5B983}"/>
    <cellStyle name="Normal 166 2" xfId="604" xr:uid="{6B47662C-9218-4477-8901-3CC467E4CEE5}"/>
    <cellStyle name="Normal 167" xfId="373" xr:uid="{72238C77-6E40-4720-873D-3FE018B4356F}"/>
    <cellStyle name="Normal 167 2" xfId="605" xr:uid="{241BBF00-DF05-47B0-B19F-30D0D7377FC6}"/>
    <cellStyle name="Normal 168" xfId="374" xr:uid="{1CDBE249-74B6-4E12-AD6A-ADD05D4F797E}"/>
    <cellStyle name="Normal 168 2" xfId="606" xr:uid="{67AA714D-1C4D-4405-91FB-316EA594961F}"/>
    <cellStyle name="Normal 169" xfId="375" xr:uid="{8A1A6FCA-3D3E-44F8-A4C3-4001D517A888}"/>
    <cellStyle name="Normal 169 2" xfId="607" xr:uid="{031693EF-4628-43FF-82BF-79C981B3DAEE}"/>
    <cellStyle name="Normal 17" xfId="17" xr:uid="{00000000-0005-0000-0000-000099000000}"/>
    <cellStyle name="Normal 17 2" xfId="409" xr:uid="{84727D35-EDFB-4C90-8C01-726F8B594113}"/>
    <cellStyle name="Normal 170" xfId="376" xr:uid="{52D4AFEE-8258-4A0C-A3F4-D890EFA91142}"/>
    <cellStyle name="Normal 170 2" xfId="608" xr:uid="{D77B7CD2-D2E3-468B-A01B-C0FE3DBE898A}"/>
    <cellStyle name="Normal 171" xfId="377" xr:uid="{CA969076-17C8-4E09-AB60-52A06A7E4287}"/>
    <cellStyle name="Normal 171 2" xfId="609" xr:uid="{272D3CA6-38E6-4235-855E-7E1F74EC2CC1}"/>
    <cellStyle name="Normal 172" xfId="378" xr:uid="{308E0531-9518-4B06-89EF-AA2D08FCEDD4}"/>
    <cellStyle name="Normal 172 2" xfId="610" xr:uid="{6E3EA99F-8749-4462-AD1A-A5769AFB9CF1}"/>
    <cellStyle name="Normal 173" xfId="379" xr:uid="{14AECCAB-5B25-4705-91DD-DFF8536500F1}"/>
    <cellStyle name="Normal 173 2" xfId="611" xr:uid="{264E6E23-CD41-44F1-96D6-0A398AA6A251}"/>
    <cellStyle name="Normal 174" xfId="380" xr:uid="{ECE7CAF9-8B1D-4FD6-8326-733810E1DA0C}"/>
    <cellStyle name="Normal 174 2" xfId="612" xr:uid="{F642D0ED-2968-4D11-A7E6-268C563EDA37}"/>
    <cellStyle name="Normal 175" xfId="381" xr:uid="{0F9D0BED-6E8B-40CE-84FA-B00AB051A3AD}"/>
    <cellStyle name="Normal 175 2" xfId="613" xr:uid="{764D25AA-4A94-41A8-A164-A8C48FFE5012}"/>
    <cellStyle name="Normal 176" xfId="382" xr:uid="{909330CE-FC01-4867-ABB9-B15853A67A62}"/>
    <cellStyle name="Normal 176 2" xfId="614" xr:uid="{39A49FD4-56A7-42FF-994F-FF3020D8B848}"/>
    <cellStyle name="Normal 177" xfId="383" xr:uid="{8EA66171-8CE3-49C4-A6BB-40726DDE74BA}"/>
    <cellStyle name="Normal 177 2" xfId="615" xr:uid="{2E845F38-2C05-4214-93EF-4C3EA411EF47}"/>
    <cellStyle name="Normal 178" xfId="384" xr:uid="{9AFC9B0B-74C4-4EBD-B854-3549413882A2}"/>
    <cellStyle name="Normal 178 2" xfId="616" xr:uid="{C266E7D2-FB04-4A21-9F48-9C71D2576723}"/>
    <cellStyle name="Normal 179" xfId="385" xr:uid="{2AE1ABF2-F50F-45F5-B369-8728D86563B4}"/>
    <cellStyle name="Normal 179 2" xfId="617" xr:uid="{2F12FFD4-324A-412E-AC1B-7FA0117B6FB9}"/>
    <cellStyle name="Normal 18" xfId="18" xr:uid="{00000000-0005-0000-0000-00009A000000}"/>
    <cellStyle name="Normal 18 2" xfId="410" xr:uid="{4E9DDF73-CBCA-4C3F-90FE-45BAA0085AA6}"/>
    <cellStyle name="Normal 180" xfId="386" xr:uid="{94D54C06-AD42-45AB-A8DE-BC2D9DB3ECE6}"/>
    <cellStyle name="Normal 180 2" xfId="618" xr:uid="{2B216992-DA14-4EAA-AE73-5222688F5737}"/>
    <cellStyle name="Normal 181" xfId="387" xr:uid="{631CFA0A-8F1C-4852-9F61-23B266C7066A}"/>
    <cellStyle name="Normal 181 2" xfId="619" xr:uid="{FA063E34-F658-41B4-83A0-A5290DFE6A9E}"/>
    <cellStyle name="Normal 182" xfId="388" xr:uid="{83987FB6-175F-49A7-98E1-215457C52927}"/>
    <cellStyle name="Normal 182 2" xfId="620" xr:uid="{A580836B-F02F-48E6-9D4D-35DEF18062E0}"/>
    <cellStyle name="Normal 183" xfId="389" xr:uid="{42C9FA08-34F5-49A7-A3B4-63D3B5596FA3}"/>
    <cellStyle name="Normal 183 2" xfId="621" xr:uid="{7F11170B-1F31-4F8B-ADF1-E3986312A56B}"/>
    <cellStyle name="Normal 184" xfId="390" xr:uid="{E2170E3E-EA66-4DEB-AC44-49BAAF451749}"/>
    <cellStyle name="Normal 184 2" xfId="622" xr:uid="{5DD8CA58-4D62-4766-B1EF-E75430C94C85}"/>
    <cellStyle name="Normal 185" xfId="391" xr:uid="{8402CA9D-4466-4152-926C-0CE16D8BC5E0}"/>
    <cellStyle name="Normal 185 2" xfId="623" xr:uid="{DCDE2D64-D3BE-482A-AB02-81D5DD6183A8}"/>
    <cellStyle name="Normal 186" xfId="392" xr:uid="{AC87A874-B1DC-4C06-B92D-C8030C08316F}"/>
    <cellStyle name="Normal 186 2" xfId="624" xr:uid="{071D57CB-7D5A-4EF0-A380-C17DD6817E24}"/>
    <cellStyle name="Normal 187" xfId="393" xr:uid="{CCB14D84-2A87-489A-9B2E-0EA93BD3B902}"/>
    <cellStyle name="Normal 187 2" xfId="625" xr:uid="{36D776ED-C852-47B4-BB1C-91DC9230E416}"/>
    <cellStyle name="Normal 188" xfId="394" xr:uid="{F8720F07-4BC7-48E6-96C7-B14E12BB8747}"/>
    <cellStyle name="Normal 188 2" xfId="626" xr:uid="{BAD1C458-38AF-4ED3-8B49-F2E78788051F}"/>
    <cellStyle name="Normal 189" xfId="395" xr:uid="{BBFF3989-5445-4357-B31E-A5D3ED969B5E}"/>
    <cellStyle name="Normal 189 2" xfId="627" xr:uid="{9836C6E4-A9CF-4702-964D-8878553E2A79}"/>
    <cellStyle name="Normal 19" xfId="20" xr:uid="{00000000-0005-0000-0000-00009B000000}"/>
    <cellStyle name="Normal 19 2" xfId="411" xr:uid="{C7A01B46-E906-489A-9956-82356DBE6CD9}"/>
    <cellStyle name="Normal 190" xfId="396" xr:uid="{FD70DB5A-5F89-45B6-B9CB-75A327932844}"/>
    <cellStyle name="Normal 190 2" xfId="628" xr:uid="{23C7B613-7E9E-4917-A23A-C4E1DEA56D99}"/>
    <cellStyle name="Normal 191" xfId="397" xr:uid="{13BD03BE-4DF6-41BA-ADE9-2498583A17C2}"/>
    <cellStyle name="Normal 191 2" xfId="1174" xr:uid="{53471330-E612-4F75-A9BA-9B1B8738C4CE}"/>
    <cellStyle name="Normal 192" xfId="629" xr:uid="{AD2B9A8C-4F17-4FD6-99E4-4D5DD6505F66}"/>
    <cellStyle name="Normal 192 2" xfId="1235" xr:uid="{9B5F87E8-1BAF-4B9A-98DD-04FE34CDBFD9}"/>
    <cellStyle name="Normal 193" xfId="630" xr:uid="{ADD6D5D8-B3BD-4908-99DC-8587E2A26D13}"/>
    <cellStyle name="Normal 193 2" xfId="1236" xr:uid="{91BB53EC-EF5F-494E-B885-2E717EEF318A}"/>
    <cellStyle name="Normal 194" xfId="631" xr:uid="{D3E87033-13C6-4F71-AF6D-57FA91601AAA}"/>
    <cellStyle name="Normal 194 2" xfId="1237" xr:uid="{9B637144-F146-4BDD-A559-55E3E6BE2072}"/>
    <cellStyle name="Normal 195" xfId="632" xr:uid="{1C6B03E3-BB6D-4C7B-828D-887E58B7AE02}"/>
    <cellStyle name="Normal 195 2" xfId="1238" xr:uid="{0D9412A2-0A0D-4797-A150-C8F13A972F0A}"/>
    <cellStyle name="Normal 196" xfId="633" xr:uid="{82433A87-2566-4962-93EA-12A4210CB022}"/>
    <cellStyle name="Normal 196 2" xfId="1239" xr:uid="{B31F8E73-0402-40C9-950A-20FB0468339E}"/>
    <cellStyle name="Normal 197" xfId="634" xr:uid="{37A9C872-E5A6-42D0-99F0-778172802D3F}"/>
    <cellStyle name="Normal 197 2" xfId="1240" xr:uid="{20509C20-8705-4226-A724-23A1BE6EC9A3}"/>
    <cellStyle name="Normal 198" xfId="635" xr:uid="{78A33619-AD05-4565-9274-B77EC97688E4}"/>
    <cellStyle name="Normal 198 2" xfId="1241" xr:uid="{6B2F0E6E-6C01-48C8-BF44-DB7C015145FF}"/>
    <cellStyle name="Normal 199" xfId="636" xr:uid="{7AEBC0A3-5838-47B6-A125-4A10F7CBCEF2}"/>
    <cellStyle name="Normal 199 2" xfId="1242" xr:uid="{36445BFA-ABBD-4927-B65B-0E92D1756520}"/>
    <cellStyle name="Normal 2" xfId="2" xr:uid="{00000000-0005-0000-0000-00009C000000}"/>
    <cellStyle name="Normal 20" xfId="21" xr:uid="{00000000-0005-0000-0000-00009D000000}"/>
    <cellStyle name="Normal 200" xfId="637" xr:uid="{670F4E99-9808-4E28-9727-DE3B76D5BA9D}"/>
    <cellStyle name="Normal 200 2" xfId="1243" xr:uid="{32BA6387-0B05-4C4A-B340-4321804E8DFF}"/>
    <cellStyle name="Normal 201" xfId="638" xr:uid="{6966B9C7-1F3C-46EB-BA7C-DBB36EBBF5FC}"/>
    <cellStyle name="Normal 201 2" xfId="1244" xr:uid="{4C49BEC3-66A0-4B55-9823-3B2A6FBF0F1C}"/>
    <cellStyle name="Normal 202" xfId="639" xr:uid="{5E79638A-41DC-4B2B-8654-01C6BBA1D0C9}"/>
    <cellStyle name="Normal 202 2" xfId="1245" xr:uid="{F29A68C0-9E5B-4E6A-A6DF-41D98AE0DA79}"/>
    <cellStyle name="Normal 203" xfId="640" xr:uid="{3F4966CC-4886-4875-8AEA-3B861DC655FD}"/>
    <cellStyle name="Normal 203 2" xfId="1246" xr:uid="{C4DFC04D-94C5-4F93-8A09-E85EA93C3FFF}"/>
    <cellStyle name="Normal 204" xfId="641" xr:uid="{77320039-C486-4480-93A1-1C580CFC87BE}"/>
    <cellStyle name="Normal 204 2" xfId="1247" xr:uid="{F3832CE3-A2C3-403C-BD99-9FD41E33C081}"/>
    <cellStyle name="Normal 205" xfId="642" xr:uid="{83CEA685-4EC3-4326-91C2-29781CB3C6A9}"/>
    <cellStyle name="Normal 205 2" xfId="1248" xr:uid="{F534D3E9-3E9A-4CCE-B174-43B01F929154}"/>
    <cellStyle name="Normal 206" xfId="643" xr:uid="{30CA5C39-4A3F-4BBB-A6E2-1F1A41E04F1B}"/>
    <cellStyle name="Normal 206 2" xfId="1249" xr:uid="{27D7A2BB-E0C4-43BC-8CB7-F6338B8130A4}"/>
    <cellStyle name="Normal 207" xfId="644" xr:uid="{997616D6-7355-4235-8A73-4FE688E2B7E6}"/>
    <cellStyle name="Normal 207 2" xfId="1250" xr:uid="{44A993CC-E836-4272-871B-271BCC1A566F}"/>
    <cellStyle name="Normal 207 2 2" xfId="2340" xr:uid="{3A3F796A-2282-41F0-B1F8-948A8E0028CB}"/>
    <cellStyle name="Normal 207 2 2 2" xfId="4420" xr:uid="{28EBD0DA-C250-4D1C-B8E7-E3310F23ECB3}"/>
    <cellStyle name="Normal 207 2 2 2 2" xfId="8580" xr:uid="{73B7A946-FA88-47D1-8841-73B4D7DE9973}"/>
    <cellStyle name="Normal 207 2 2 2 2 2" xfId="17163" xr:uid="{36264AE7-868B-4CED-8568-3C32EC8EF9FB}"/>
    <cellStyle name="Normal 207 2 2 2 2 2 2" xfId="34988" xr:uid="{43E3BFFB-24F0-4476-AACC-66BA4CD3A291}"/>
    <cellStyle name="Normal 207 2 2 2 2 3" xfId="26488" xr:uid="{B045D63F-614F-446B-9C15-D56C9C40CC15}"/>
    <cellStyle name="Normal 207 2 2 2 3" xfId="13003" xr:uid="{A3A549A0-1BDD-40CF-9FB4-CCC6C194202C}"/>
    <cellStyle name="Normal 207 2 2 2 3 2" xfId="30828" xr:uid="{B9401615-C368-4390-A213-4455C6C492A1}"/>
    <cellStyle name="Normal 207 2 2 2 4" xfId="22328" xr:uid="{7BA883EE-2E40-4659-ABB8-F3555C433B38}"/>
    <cellStyle name="Normal 207 2 2 3" xfId="6500" xr:uid="{DE247326-D6A4-4371-BC24-ABF6810D6E6E}"/>
    <cellStyle name="Normal 207 2 2 3 2" xfId="15083" xr:uid="{D1346BAE-77BA-4CCC-B13F-E390AA0619BD}"/>
    <cellStyle name="Normal 207 2 2 3 2 2" xfId="32908" xr:uid="{DB3BB613-5E24-4383-872B-FA9BFB8E9F51}"/>
    <cellStyle name="Normal 207 2 2 3 3" xfId="24408" xr:uid="{87E327EB-AEDA-4BFF-B3F8-C3322854CC4D}"/>
    <cellStyle name="Normal 207 2 2 4" xfId="10923" xr:uid="{D0843968-987E-4ECC-891F-6C5441B2699A}"/>
    <cellStyle name="Normal 207 2 2 4 2" xfId="28748" xr:uid="{624F88AC-9330-4827-A3A9-61C3C8846EB8}"/>
    <cellStyle name="Normal 207 2 2 5" xfId="20248" xr:uid="{805F997F-9FC9-4995-A972-F011DDE9701D}"/>
    <cellStyle name="Normal 207 2 3" xfId="3440" xr:uid="{28B7F299-2C33-45D9-90DD-1168E964B688}"/>
    <cellStyle name="Normal 207 2 3 2" xfId="7600" xr:uid="{840C1F48-3417-43B1-866A-AB6CE47E5A5C}"/>
    <cellStyle name="Normal 207 2 3 2 2" xfId="16183" xr:uid="{2C271A6C-A160-4528-944A-BFE354885646}"/>
    <cellStyle name="Normal 207 2 3 2 2 2" xfId="34008" xr:uid="{D2F83E4C-47D5-4DA6-B323-C47B75BCF4DF}"/>
    <cellStyle name="Normal 207 2 3 2 3" xfId="25508" xr:uid="{145E1BD9-0CF4-4C33-8601-60213F095D11}"/>
    <cellStyle name="Normal 207 2 3 3" xfId="12023" xr:uid="{112FE401-862E-40F7-AC99-2556284F7AC3}"/>
    <cellStyle name="Normal 207 2 3 3 2" xfId="29848" xr:uid="{F543616C-AA30-4FCB-BF39-7F97B6E0CFB5}"/>
    <cellStyle name="Normal 207 2 3 4" xfId="21348" xr:uid="{B9FCEF8B-C88D-4C97-BAFF-A8DDB80802EE}"/>
    <cellStyle name="Normal 207 2 4" xfId="5520" xr:uid="{649589CA-A7EA-4403-8977-04D848D129DE}"/>
    <cellStyle name="Normal 207 2 4 2" xfId="14103" xr:uid="{9CB2DD81-FD7F-444A-ABE5-8ABF646523F5}"/>
    <cellStyle name="Normal 207 2 4 2 2" xfId="31928" xr:uid="{88E50E51-8882-4C52-95DC-11D23D16268C}"/>
    <cellStyle name="Normal 207 2 4 3" xfId="23428" xr:uid="{FC3B8420-8B29-4518-8533-B57B47691DE1}"/>
    <cellStyle name="Normal 207 2 5" xfId="9943" xr:uid="{FD749F8C-7898-4EA5-B9CE-497FDD213B9F}"/>
    <cellStyle name="Normal 207 2 5 2" xfId="27768" xr:uid="{DF18601F-25EE-4BB0-8290-576B3EECB0C7}"/>
    <cellStyle name="Normal 207 2 6" xfId="19268" xr:uid="{DC850A93-2536-46D0-BB93-6061F12981A1}"/>
    <cellStyle name="Normal 207 3" xfId="1860" xr:uid="{FC35A782-60A4-4938-9EC8-AD8752879CC7}"/>
    <cellStyle name="Normal 207 3 2" xfId="3940" xr:uid="{1501F469-1E10-4AC4-A8DA-25338A46EDDF}"/>
    <cellStyle name="Normal 207 3 2 2" xfId="8100" xr:uid="{1FC123BD-FBC0-4ACC-925E-085CBF150CAF}"/>
    <cellStyle name="Normal 207 3 2 2 2" xfId="16683" xr:uid="{36D1CC8F-04A2-455D-9988-091C8F47319A}"/>
    <cellStyle name="Normal 207 3 2 2 2 2" xfId="34508" xr:uid="{F5BC5795-9549-4161-BC1E-B5181922DB8C}"/>
    <cellStyle name="Normal 207 3 2 2 3" xfId="26008" xr:uid="{EA894177-50E0-431D-A175-581C882E0E67}"/>
    <cellStyle name="Normal 207 3 2 3" xfId="12523" xr:uid="{3CBDA6C4-A9DB-48DE-8315-7F971820A482}"/>
    <cellStyle name="Normal 207 3 2 3 2" xfId="30348" xr:uid="{447EFF44-31A1-48C3-93FE-807901522F53}"/>
    <cellStyle name="Normal 207 3 2 4" xfId="21848" xr:uid="{520B944D-CB8D-4D8F-A188-9156320DB7B5}"/>
    <cellStyle name="Normal 207 3 3" xfId="6020" xr:uid="{F1D6D106-B1EC-4AC4-A13E-84FA4D768181}"/>
    <cellStyle name="Normal 207 3 3 2" xfId="14603" xr:uid="{5688B4BF-C5D8-438C-97D4-437D75D91641}"/>
    <cellStyle name="Normal 207 3 3 2 2" xfId="32428" xr:uid="{7913748D-1CBD-4A4C-B282-79918896169E}"/>
    <cellStyle name="Normal 207 3 3 3" xfId="23928" xr:uid="{9DD9CBC2-D992-4123-B4C3-0DA87FFEE1E8}"/>
    <cellStyle name="Normal 207 3 4" xfId="10443" xr:uid="{00BE5907-77F6-4005-9811-2DD7BB402164}"/>
    <cellStyle name="Normal 207 3 4 2" xfId="28268" xr:uid="{19AD1204-9B17-44C3-B105-5D8A441A0294}"/>
    <cellStyle name="Normal 207 3 5" xfId="19768" xr:uid="{02839531-02CC-4DD7-9D91-8AB1F3807AE9}"/>
    <cellStyle name="Normal 207 4" xfId="2960" xr:uid="{0F3468BB-61E4-4891-9DE8-D2D9BB91E58E}"/>
    <cellStyle name="Normal 207 4 2" xfId="7120" xr:uid="{E164C8AE-34CD-44A2-8A6E-AE34D27A0170}"/>
    <cellStyle name="Normal 207 4 2 2" xfId="15703" xr:uid="{055A6362-C136-4C04-A35F-714505DFA6D8}"/>
    <cellStyle name="Normal 207 4 2 2 2" xfId="33528" xr:uid="{59F78AEC-7AFC-4BA0-AF36-834EF780E10B}"/>
    <cellStyle name="Normal 207 4 2 3" xfId="25028" xr:uid="{A39FEBB4-4727-428C-89DD-747FD60D4AD0}"/>
    <cellStyle name="Normal 207 4 3" xfId="11543" xr:uid="{99248B56-E01B-4D6E-8A08-2D55BB1D07E4}"/>
    <cellStyle name="Normal 207 4 3 2" xfId="29368" xr:uid="{1209CB2C-2469-42CA-84C6-7D1CD936D074}"/>
    <cellStyle name="Normal 207 4 4" xfId="20868" xr:uid="{94343832-933B-4F62-A43A-04127FC7A029}"/>
    <cellStyle name="Normal 207 5" xfId="5040" xr:uid="{9111FC4B-DB1B-4CD2-934F-D7EE68AC0422}"/>
    <cellStyle name="Normal 207 5 2" xfId="13623" xr:uid="{DB17C2B3-0C22-42B9-B112-8E4F8CB8E3FB}"/>
    <cellStyle name="Normal 207 5 2 2" xfId="31448" xr:uid="{006E588D-BF79-458F-A43F-62CDD19F8E77}"/>
    <cellStyle name="Normal 207 5 3" xfId="22948" xr:uid="{2F9DA461-7CB8-4E5D-920B-3D147919D325}"/>
    <cellStyle name="Normal 207 6" xfId="9463" xr:uid="{5AA20580-EB45-403A-B936-9D01878AF569}"/>
    <cellStyle name="Normal 207 6 2" xfId="27288" xr:uid="{15E0B5F0-9E9A-45AD-8F26-CAA0B72869AE}"/>
    <cellStyle name="Normal 207 7" xfId="18788" xr:uid="{502E17F8-294B-4825-827C-66D6EC20B630}"/>
    <cellStyle name="Normal 208" xfId="664" xr:uid="{BDE60DF9-475C-492A-AF6E-E19D579B8675}"/>
    <cellStyle name="Normal 208 2" xfId="1270" xr:uid="{D181FF76-FB71-4602-9DC1-77C0F2BC2669}"/>
    <cellStyle name="Normal 208 2 2" xfId="2360" xr:uid="{C928CE39-EA37-4A5D-B834-94FCE4FEE178}"/>
    <cellStyle name="Normal 208 2 2 2" xfId="4440" xr:uid="{682E3A8D-498E-4F01-8EC9-75ADA970E85B}"/>
    <cellStyle name="Normal 208 2 2 2 2" xfId="8600" xr:uid="{B813D283-A689-405E-8AA7-4DB4D18D39F6}"/>
    <cellStyle name="Normal 208 2 2 2 2 2" xfId="17183" xr:uid="{30208BCD-C7BD-4D0C-8466-37E14F53D136}"/>
    <cellStyle name="Normal 208 2 2 2 2 2 2" xfId="35008" xr:uid="{52F2B5A3-F985-487A-B908-BE54AD056572}"/>
    <cellStyle name="Normal 208 2 2 2 2 3" xfId="26508" xr:uid="{C4CEF856-277E-4C91-8F37-459286FE87DC}"/>
    <cellStyle name="Normal 208 2 2 2 3" xfId="13023" xr:uid="{D05878DA-CA7A-4F4D-895A-A6DA91935502}"/>
    <cellStyle name="Normal 208 2 2 2 3 2" xfId="30848" xr:uid="{7B923921-C5B8-4318-8795-FA51A7C594E7}"/>
    <cellStyle name="Normal 208 2 2 2 4" xfId="22348" xr:uid="{FAE68B72-0EB7-47AF-BB9D-08F37B7DA729}"/>
    <cellStyle name="Normal 208 2 2 3" xfId="6520" xr:uid="{08C4D092-F78B-4B6E-BFEC-16F1546305F5}"/>
    <cellStyle name="Normal 208 2 2 3 2" xfId="15103" xr:uid="{EEB2C799-A47A-4D4C-AF32-0A6CA4FD1691}"/>
    <cellStyle name="Normal 208 2 2 3 2 2" xfId="32928" xr:uid="{45C6CFC4-CB8B-43B8-8DE2-5F07809C7BCE}"/>
    <cellStyle name="Normal 208 2 2 3 3" xfId="24428" xr:uid="{BEC6D896-C025-4520-96FA-08435FDBD542}"/>
    <cellStyle name="Normal 208 2 2 4" xfId="10943" xr:uid="{4913BA7E-D33B-461F-A4DB-33BACC149E68}"/>
    <cellStyle name="Normal 208 2 2 4 2" xfId="28768" xr:uid="{C3F178CA-42A9-4989-8D5B-017FDFB69789}"/>
    <cellStyle name="Normal 208 2 2 5" xfId="20268" xr:uid="{8B26CA05-AC58-4822-9D69-5BA121A6A19D}"/>
    <cellStyle name="Normal 208 2 3" xfId="3460" xr:uid="{B13958C0-F76F-4D16-A373-5169326B2652}"/>
    <cellStyle name="Normal 208 2 3 2" xfId="7620" xr:uid="{8767B775-EACE-427E-8E56-8C313E71168B}"/>
    <cellStyle name="Normal 208 2 3 2 2" xfId="16203" xr:uid="{333C1885-BC9C-4551-A7C0-8718012D6B57}"/>
    <cellStyle name="Normal 208 2 3 2 2 2" xfId="34028" xr:uid="{E4B890DD-1E4E-48F5-AA2A-21825698D809}"/>
    <cellStyle name="Normal 208 2 3 2 3" xfId="25528" xr:uid="{1540189F-89F7-4D62-AC52-70C1F187925D}"/>
    <cellStyle name="Normal 208 2 3 3" xfId="12043" xr:uid="{D46E4C79-FB9A-43E7-A677-AE9C89302AAA}"/>
    <cellStyle name="Normal 208 2 3 3 2" xfId="29868" xr:uid="{7F4EC211-A46B-4782-B27A-584F78774A19}"/>
    <cellStyle name="Normal 208 2 3 4" xfId="21368" xr:uid="{89726B77-8307-4E32-8C05-5A3C7854AD80}"/>
    <cellStyle name="Normal 208 2 4" xfId="5540" xr:uid="{60DC69F0-3B4B-479F-8E8B-88C82B54FA85}"/>
    <cellStyle name="Normal 208 2 4 2" xfId="14123" xr:uid="{B8D9A466-6536-48CD-833C-3E5290EFFFBA}"/>
    <cellStyle name="Normal 208 2 4 2 2" xfId="31948" xr:uid="{34BDAD50-DED4-44B7-A2DE-46E6B4E9EA78}"/>
    <cellStyle name="Normal 208 2 4 3" xfId="23448" xr:uid="{8035279A-02CB-4987-B9CB-72F4F4DA8739}"/>
    <cellStyle name="Normal 208 2 5" xfId="9963" xr:uid="{5747A787-6B98-459B-A207-9EB4027EDC37}"/>
    <cellStyle name="Normal 208 2 5 2" xfId="27788" xr:uid="{2EF997F4-6C03-4C67-8352-1CEFBB24A7E1}"/>
    <cellStyle name="Normal 208 2 6" xfId="19288" xr:uid="{7D38A22B-A57D-45ED-B426-0784C0D4FA53}"/>
    <cellStyle name="Normal 208 3" xfId="1880" xr:uid="{EA147DFD-AAAC-4480-821C-0C7AD021D74C}"/>
    <cellStyle name="Normal 208 3 2" xfId="3960" xr:uid="{8A9B2FD4-8237-4514-AB3B-02754C699DC3}"/>
    <cellStyle name="Normal 208 3 2 2" xfId="8120" xr:uid="{A0487D75-4D8D-455F-A225-0EDBAF97197A}"/>
    <cellStyle name="Normal 208 3 2 2 2" xfId="16703" xr:uid="{AA1EA659-83AB-4004-B016-F68B287BEC07}"/>
    <cellStyle name="Normal 208 3 2 2 2 2" xfId="34528" xr:uid="{1109BD02-078E-49EE-96D8-5B1DAA2BB452}"/>
    <cellStyle name="Normal 208 3 2 2 3" xfId="26028" xr:uid="{BD1CC4E7-DA12-408B-B7E7-4D178C713BAB}"/>
    <cellStyle name="Normal 208 3 2 3" xfId="12543" xr:uid="{53D2740A-AD72-48CD-A15E-72A545A8DFB6}"/>
    <cellStyle name="Normal 208 3 2 3 2" xfId="30368" xr:uid="{246F29D5-F193-4814-92A1-427830840442}"/>
    <cellStyle name="Normal 208 3 2 4" xfId="21868" xr:uid="{5131A1C6-16BF-46E8-92C0-CC89A430B9AE}"/>
    <cellStyle name="Normal 208 3 3" xfId="6040" xr:uid="{3C887178-8285-4EDF-887A-4C56862069FB}"/>
    <cellStyle name="Normal 208 3 3 2" xfId="14623" xr:uid="{BE3881D4-2E85-46DD-9993-D5ED57479D83}"/>
    <cellStyle name="Normal 208 3 3 2 2" xfId="32448" xr:uid="{FAC7A789-8FAA-468C-B504-A30A383C9269}"/>
    <cellStyle name="Normal 208 3 3 3" xfId="23948" xr:uid="{9D1BD8EF-D65C-4168-8D2C-16E003DF095C}"/>
    <cellStyle name="Normal 208 3 4" xfId="10463" xr:uid="{D223ACF8-51EA-409E-8C28-2495BE7566F8}"/>
    <cellStyle name="Normal 208 3 4 2" xfId="28288" xr:uid="{C6612CC4-F352-4573-AD54-6BC97544184A}"/>
    <cellStyle name="Normal 208 3 5" xfId="19788" xr:uid="{035953EA-6265-4E7B-AAFE-49CDCF8FB9F7}"/>
    <cellStyle name="Normal 208 4" xfId="2980" xr:uid="{2EB96716-7C8E-4422-A271-E696E1DA44AA}"/>
    <cellStyle name="Normal 208 4 2" xfId="7140" xr:uid="{3C601EDF-88A5-4A82-B53A-2F5CE5DF2752}"/>
    <cellStyle name="Normal 208 4 2 2" xfId="15723" xr:uid="{5F2C953E-D83D-4BF4-94C6-6E6D57E28A09}"/>
    <cellStyle name="Normal 208 4 2 2 2" xfId="33548" xr:uid="{E102E090-84C8-4B50-AE6F-A4081DD6E85C}"/>
    <cellStyle name="Normal 208 4 2 3" xfId="25048" xr:uid="{182136A8-6608-4F3C-9D56-242C46FD1766}"/>
    <cellStyle name="Normal 208 4 3" xfId="11563" xr:uid="{E7BA334E-05B2-4D1F-8B50-00553BC87E5B}"/>
    <cellStyle name="Normal 208 4 3 2" xfId="29388" xr:uid="{2A8CEBE6-6787-401C-BAE8-A686DCC11A7C}"/>
    <cellStyle name="Normal 208 4 4" xfId="20888" xr:uid="{A5B20E7C-62A5-41DA-A390-0B40342E8D3E}"/>
    <cellStyle name="Normal 208 5" xfId="5060" xr:uid="{D3E0542E-90D3-4E87-B33F-008C94700CA2}"/>
    <cellStyle name="Normal 208 5 2" xfId="13643" xr:uid="{F3F1EF70-CF91-469A-89B1-B4B60AF24BB5}"/>
    <cellStyle name="Normal 208 5 2 2" xfId="31468" xr:uid="{A09487EC-02D7-43CF-ACF7-A6E6461047DF}"/>
    <cellStyle name="Normal 208 5 3" xfId="22968" xr:uid="{00A07F65-506B-43AD-A7DE-A1EAF8145F3A}"/>
    <cellStyle name="Normal 208 6" xfId="9483" xr:uid="{BFBC47AA-0C72-4E1F-B780-04227E20CDD2}"/>
    <cellStyle name="Normal 208 6 2" xfId="27308" xr:uid="{11C05107-CD27-4409-B3EF-2DB2C595331D}"/>
    <cellStyle name="Normal 208 7" xfId="18808" xr:uid="{F673C731-3DF6-4828-9296-C31F0403CB83}"/>
    <cellStyle name="Normal 209" xfId="684" xr:uid="{D6ED2B58-8EC9-4CC2-A951-DBF32D74A51F}"/>
    <cellStyle name="Normal 209 2" xfId="1290" xr:uid="{BB3DBBF5-D967-49C6-8764-6C1C83417A10}"/>
    <cellStyle name="Normal 21" xfId="22" xr:uid="{00000000-0005-0000-0000-00009E000000}"/>
    <cellStyle name="Normal 21 2" xfId="412" xr:uid="{E55812EA-D133-443E-A8F0-950D93DF5D6B}"/>
    <cellStyle name="Normal 210" xfId="685" xr:uid="{8C80887D-ECD3-4B2E-BBBC-8394DA433E74}"/>
    <cellStyle name="Normal 210 2" xfId="1291" xr:uid="{FFC9E31E-2A3C-427D-BB63-756B1DE2FFB7}"/>
    <cellStyle name="Normal 210 2 2" xfId="2380" xr:uid="{1F1E7934-E250-4B3D-AB6A-0060732166B1}"/>
    <cellStyle name="Normal 210 2 2 2" xfId="4460" xr:uid="{E6A34689-8F53-4AC8-8E5D-69380CEF1A36}"/>
    <cellStyle name="Normal 210 2 2 2 2" xfId="8620" xr:uid="{E9727D40-6D7F-4484-980D-AC4466B22E60}"/>
    <cellStyle name="Normal 210 2 2 2 2 2" xfId="17203" xr:uid="{0ABCE5E0-C84E-4231-9DE4-6098EE5AE6B7}"/>
    <cellStyle name="Normal 210 2 2 2 2 2 2" xfId="35028" xr:uid="{DA3DAE08-A4C9-45AB-919C-BD84610C956B}"/>
    <cellStyle name="Normal 210 2 2 2 2 3" xfId="26528" xr:uid="{A2E70170-768B-4093-8C2E-8E55D11FE28B}"/>
    <cellStyle name="Normal 210 2 2 2 3" xfId="13043" xr:uid="{60BE4B2A-0490-41B4-AB6E-60E90A98BD8F}"/>
    <cellStyle name="Normal 210 2 2 2 3 2" xfId="30868" xr:uid="{433370D5-5F51-4B18-9C93-E1BD4D926A6C}"/>
    <cellStyle name="Normal 210 2 2 2 4" xfId="22368" xr:uid="{6387879C-546C-4052-9D29-A8E9EE0EBA96}"/>
    <cellStyle name="Normal 210 2 2 3" xfId="6540" xr:uid="{1B40DB83-33C7-4D1B-A4FE-D89B6F9C8B33}"/>
    <cellStyle name="Normal 210 2 2 3 2" xfId="15123" xr:uid="{0F97B354-F2A5-4B40-B3FD-D97FA59EE10E}"/>
    <cellStyle name="Normal 210 2 2 3 2 2" xfId="32948" xr:uid="{9FF3BA30-15F0-4691-9846-6610287CD7AB}"/>
    <cellStyle name="Normal 210 2 2 3 3" xfId="24448" xr:uid="{81B306D1-D653-4C55-8C22-7B90E1009053}"/>
    <cellStyle name="Normal 210 2 2 4" xfId="10963" xr:uid="{E4A591D8-2983-4089-B2D5-800F350E8D3C}"/>
    <cellStyle name="Normal 210 2 2 4 2" xfId="28788" xr:uid="{2020688B-3511-4CB8-88AF-25B4FF2BE8D5}"/>
    <cellStyle name="Normal 210 2 2 5" xfId="20288" xr:uid="{4A02B7A6-6693-407B-B7BD-688449C6DC5D}"/>
    <cellStyle name="Normal 210 2 3" xfId="3480" xr:uid="{73AE3D5A-61B0-4E1E-A3C2-FCFE93E02766}"/>
    <cellStyle name="Normal 210 2 3 2" xfId="7640" xr:uid="{525A5849-2424-4EE6-9AA9-91CE24D47876}"/>
    <cellStyle name="Normal 210 2 3 2 2" xfId="16223" xr:uid="{1B1741F5-C0AE-4D96-838C-8A067648EBE4}"/>
    <cellStyle name="Normal 210 2 3 2 2 2" xfId="34048" xr:uid="{3BE8D086-5117-4FF8-BB29-C2B79FD1EE09}"/>
    <cellStyle name="Normal 210 2 3 2 3" xfId="25548" xr:uid="{686648AC-FA33-4EA4-BA48-007E6F80FBF6}"/>
    <cellStyle name="Normal 210 2 3 3" xfId="12063" xr:uid="{A045C8AB-4DD5-4708-B01C-35F06C60D2F1}"/>
    <cellStyle name="Normal 210 2 3 3 2" xfId="29888" xr:uid="{CB3A3D93-EAB4-411E-9EC9-CB0002166FD6}"/>
    <cellStyle name="Normal 210 2 3 4" xfId="21388" xr:uid="{8F1C7F29-3510-4AB1-8612-BA9633A71A8B}"/>
    <cellStyle name="Normal 210 2 4" xfId="5560" xr:uid="{E80BE316-C84E-4EA6-AECD-D3857107D1E7}"/>
    <cellStyle name="Normal 210 2 4 2" xfId="14143" xr:uid="{B86DB17A-3038-4882-AE76-9131AC1339E7}"/>
    <cellStyle name="Normal 210 2 4 2 2" xfId="31968" xr:uid="{B3854C84-E447-4748-8D27-A7852CDD2D76}"/>
    <cellStyle name="Normal 210 2 4 3" xfId="23468" xr:uid="{BFAE0A2C-52DE-44E2-9B1C-B6E65D885276}"/>
    <cellStyle name="Normal 210 2 5" xfId="9983" xr:uid="{F1537B27-8834-48B9-A7BA-20BB8041B34F}"/>
    <cellStyle name="Normal 210 2 5 2" xfId="27808" xr:uid="{6CAF4C98-ACEC-40C2-B125-77EF5C4F7FAA}"/>
    <cellStyle name="Normal 210 2 6" xfId="19308" xr:uid="{EC3290B5-59F3-4D51-B3F6-68BAFFC54742}"/>
    <cellStyle name="Normal 210 3" xfId="1900" xr:uid="{FA2E6315-B54B-4516-B887-64D7919C1FBE}"/>
    <cellStyle name="Normal 210 3 2" xfId="3980" xr:uid="{05009A50-5651-498B-A5EA-DD75C6ECE117}"/>
    <cellStyle name="Normal 210 3 2 2" xfId="8140" xr:uid="{CA07862B-7481-4E5E-858C-28721F6E8EC6}"/>
    <cellStyle name="Normal 210 3 2 2 2" xfId="16723" xr:uid="{7638D9F0-187D-4C92-839F-C364E38997D2}"/>
    <cellStyle name="Normal 210 3 2 2 2 2" xfId="34548" xr:uid="{3B1B818A-FE17-4916-96B2-6EF688C5D6DF}"/>
    <cellStyle name="Normal 210 3 2 2 3" xfId="26048" xr:uid="{0A24F547-30AE-4C45-8F93-5F2CE2AE784D}"/>
    <cellStyle name="Normal 210 3 2 3" xfId="12563" xr:uid="{5A48F9A4-0D47-420C-AC2A-97BDFA757A87}"/>
    <cellStyle name="Normal 210 3 2 3 2" xfId="30388" xr:uid="{CA16790E-9F24-4161-9DD7-E06A7499F901}"/>
    <cellStyle name="Normal 210 3 2 4" xfId="21888" xr:uid="{72E15A74-8094-482C-9E73-0FA377871A34}"/>
    <cellStyle name="Normal 210 3 3" xfId="6060" xr:uid="{7FA97E44-7FB2-43DA-9F41-F9C46973112D}"/>
    <cellStyle name="Normal 210 3 3 2" xfId="14643" xr:uid="{F7055C37-D4B0-4CB4-A2D5-24A4E819234A}"/>
    <cellStyle name="Normal 210 3 3 2 2" xfId="32468" xr:uid="{C3C5BC2B-BFDA-46A2-B3B4-260FC2BE7B39}"/>
    <cellStyle name="Normal 210 3 3 3" xfId="23968" xr:uid="{1468A614-153D-4927-99D0-4F09B437F05B}"/>
    <cellStyle name="Normal 210 3 4" xfId="10483" xr:uid="{B28A7B66-BF89-426B-A6B5-0C16552B84E8}"/>
    <cellStyle name="Normal 210 3 4 2" xfId="28308" xr:uid="{4B6F659F-4BC1-4137-BD61-6FE4BBAE3573}"/>
    <cellStyle name="Normal 210 3 5" xfId="19808" xr:uid="{0082DC9D-781E-4C78-B760-E6DB07B1A7DA}"/>
    <cellStyle name="Normal 210 4" xfId="3000" xr:uid="{67BC30A0-6EE0-418B-8DC0-1E1DF95CC961}"/>
    <cellStyle name="Normal 210 4 2" xfId="7160" xr:uid="{4F9A01F1-F249-4559-8AF2-27C471770C7D}"/>
    <cellStyle name="Normal 210 4 2 2" xfId="15743" xr:uid="{FE13821D-FBEB-473E-ABB4-89FF04998114}"/>
    <cellStyle name="Normal 210 4 2 2 2" xfId="33568" xr:uid="{AB13523A-2109-43B2-8061-674EC95787B8}"/>
    <cellStyle name="Normal 210 4 2 3" xfId="25068" xr:uid="{8732CD8B-5AE7-4E5A-91D9-D069F6369B5C}"/>
    <cellStyle name="Normal 210 4 3" xfId="11583" xr:uid="{D81F0C17-641E-4D4F-9829-7BB58050E9E9}"/>
    <cellStyle name="Normal 210 4 3 2" xfId="29408" xr:uid="{CD75696A-27F8-4AF4-9534-9009CA6486E9}"/>
    <cellStyle name="Normal 210 4 4" xfId="20908" xr:uid="{3AB6D1C8-7283-42DD-95F2-149294C119E7}"/>
    <cellStyle name="Normal 210 5" xfId="5080" xr:uid="{76E2A5A3-5406-47B0-BFDE-0D532EB4DF99}"/>
    <cellStyle name="Normal 210 5 2" xfId="13663" xr:uid="{3AFAD0DC-A0E1-4948-91E2-0ECC85E0DEFA}"/>
    <cellStyle name="Normal 210 5 2 2" xfId="31488" xr:uid="{84EDFCA5-93B6-4B9B-9911-8963050C240E}"/>
    <cellStyle name="Normal 210 5 3" xfId="22988" xr:uid="{E8E457AE-C2A3-4BD2-9DF2-6C5DB9416778}"/>
    <cellStyle name="Normal 210 6" xfId="9503" xr:uid="{ED5398AD-2547-486C-B794-046704F814A8}"/>
    <cellStyle name="Normal 210 6 2" xfId="27328" xr:uid="{BC83CFE6-7B27-4574-B92F-BB8A86E7127C}"/>
    <cellStyle name="Normal 210 7" xfId="18828" xr:uid="{F1FBDE09-2E6C-44A5-B3CA-0622CAA59389}"/>
    <cellStyle name="Normal 211" xfId="705" xr:uid="{C1806452-7278-45B5-B378-BE63DFA91BA2}"/>
    <cellStyle name="Normal 211 2" xfId="1311" xr:uid="{7251FDD5-561D-41BC-AEC2-B104B8F708FF}"/>
    <cellStyle name="Normal 212" xfId="706" xr:uid="{D1D0BB7C-6AE5-4478-96CC-723F8FA3C900}"/>
    <cellStyle name="Normal 212 2" xfId="1312" xr:uid="{D4627749-5C5D-4906-914D-686A0C1E1101}"/>
    <cellStyle name="Normal 213" xfId="707" xr:uid="{17F4D272-1579-475D-ADAA-DBB940E22B86}"/>
    <cellStyle name="Normal 213 2" xfId="1313" xr:uid="{8BD9BE7A-56B6-40C5-B473-310E6B00734B}"/>
    <cellStyle name="Normal 213 2 2" xfId="2400" xr:uid="{914863C4-FD01-48CC-AC7C-7816A33D7DE0}"/>
    <cellStyle name="Normal 213 2 2 2" xfId="4480" xr:uid="{A49B1510-DA51-42D1-8A1B-9E7C8A11F240}"/>
    <cellStyle name="Normal 213 2 2 2 2" xfId="8640" xr:uid="{B26A66C3-705E-4EEF-AA47-D4077E88D406}"/>
    <cellStyle name="Normal 213 2 2 2 2 2" xfId="17223" xr:uid="{AC55A5DC-1166-48C0-A8FC-18205CCCBDC6}"/>
    <cellStyle name="Normal 213 2 2 2 2 2 2" xfId="35048" xr:uid="{F41FAC67-559E-4C04-91BE-EB18F5AFB59B}"/>
    <cellStyle name="Normal 213 2 2 2 2 3" xfId="26548" xr:uid="{43CB01C8-F24C-4BA0-9C02-869B4143C8BA}"/>
    <cellStyle name="Normal 213 2 2 2 3" xfId="13063" xr:uid="{98F71ED5-F9DB-4019-9DF5-FC376B7992F4}"/>
    <cellStyle name="Normal 213 2 2 2 3 2" xfId="30888" xr:uid="{FE5972DA-B725-443E-8946-1AB4370575EE}"/>
    <cellStyle name="Normal 213 2 2 2 4" xfId="22388" xr:uid="{76F486DD-E14B-4CA4-86A0-855F987A6BE4}"/>
    <cellStyle name="Normal 213 2 2 3" xfId="6560" xr:uid="{0C5BF432-F805-4E7E-A113-99F57BB7F12F}"/>
    <cellStyle name="Normal 213 2 2 3 2" xfId="15143" xr:uid="{B6C3EF02-8424-4F5D-AC96-D6FFE165A711}"/>
    <cellStyle name="Normal 213 2 2 3 2 2" xfId="32968" xr:uid="{5943114E-A15A-4855-9E22-F3BF4B9E5FB8}"/>
    <cellStyle name="Normal 213 2 2 3 3" xfId="24468" xr:uid="{94D6F6E1-96FB-451C-943B-12E3D904C4E4}"/>
    <cellStyle name="Normal 213 2 2 4" xfId="10983" xr:uid="{78265523-2FC3-4CA9-ADE5-AFDF98FB4F42}"/>
    <cellStyle name="Normal 213 2 2 4 2" xfId="28808" xr:uid="{F2907627-4C69-470A-85DD-556522B565DC}"/>
    <cellStyle name="Normal 213 2 2 5" xfId="20308" xr:uid="{63906D03-D170-4F09-9C7A-D431651A26FD}"/>
    <cellStyle name="Normal 213 2 3" xfId="3500" xr:uid="{A9767984-5A1C-4D3F-B46B-05039D4B66CB}"/>
    <cellStyle name="Normal 213 2 3 2" xfId="7660" xr:uid="{940BF467-6E47-44AE-B86E-3E32586B0F56}"/>
    <cellStyle name="Normal 213 2 3 2 2" xfId="16243" xr:uid="{1575010F-39FF-4545-AE23-5E7DF9402263}"/>
    <cellStyle name="Normal 213 2 3 2 2 2" xfId="34068" xr:uid="{A43BF36A-5E04-4939-97F7-23EAC6D76817}"/>
    <cellStyle name="Normal 213 2 3 2 3" xfId="25568" xr:uid="{1CE87813-BCD2-47F0-A0D5-F6257D6D7C45}"/>
    <cellStyle name="Normal 213 2 3 3" xfId="12083" xr:uid="{DC10F5D6-5B7F-44EB-AA9D-2327FBC24F2C}"/>
    <cellStyle name="Normal 213 2 3 3 2" xfId="29908" xr:uid="{CDE05205-AC68-4BF8-9DDE-E46E9B685227}"/>
    <cellStyle name="Normal 213 2 3 4" xfId="21408" xr:uid="{ECF4CBC4-DD61-4BEB-AFC3-6BB079B2D9CD}"/>
    <cellStyle name="Normal 213 2 4" xfId="5580" xr:uid="{E7494AB9-54FE-41C7-8584-DF54AED7B72A}"/>
    <cellStyle name="Normal 213 2 4 2" xfId="14163" xr:uid="{24520ECF-E18A-42BE-8074-68B3CF8694AC}"/>
    <cellStyle name="Normal 213 2 4 2 2" xfId="31988" xr:uid="{3D6D43AB-EC08-4665-8088-F842DE2743AB}"/>
    <cellStyle name="Normal 213 2 4 3" xfId="23488" xr:uid="{ED9DDD7A-0E21-4E4F-BAAB-A9ABD91A8CBA}"/>
    <cellStyle name="Normal 213 2 5" xfId="10003" xr:uid="{744F5F12-F671-4F95-B952-8CD19210DE25}"/>
    <cellStyle name="Normal 213 2 5 2" xfId="27828" xr:uid="{00558361-FF6B-43E2-A3A9-09507A6F4E36}"/>
    <cellStyle name="Normal 213 2 6" xfId="19328" xr:uid="{11DB4385-3423-481C-A797-3EC7CE54A156}"/>
    <cellStyle name="Normal 213 3" xfId="1920" xr:uid="{DF47CE0F-6DF6-4FC8-AE26-9E815FA55C90}"/>
    <cellStyle name="Normal 213 3 2" xfId="4000" xr:uid="{29358C15-6BB5-4058-8843-48BA1AA058EA}"/>
    <cellStyle name="Normal 213 3 2 2" xfId="8160" xr:uid="{45270552-9A2E-4486-8A16-0CEA88B83DEE}"/>
    <cellStyle name="Normal 213 3 2 2 2" xfId="16743" xr:uid="{09343412-24C2-49B5-9675-AD205BCFA8CF}"/>
    <cellStyle name="Normal 213 3 2 2 2 2" xfId="34568" xr:uid="{01F24A77-4294-4832-B3C9-795198B0DCEF}"/>
    <cellStyle name="Normal 213 3 2 2 3" xfId="26068" xr:uid="{174A0FE5-B3F0-41D4-84B8-03915555E3A2}"/>
    <cellStyle name="Normal 213 3 2 3" xfId="12583" xr:uid="{ACD84354-7E8B-4EB0-B686-C25AD8749E5E}"/>
    <cellStyle name="Normal 213 3 2 3 2" xfId="30408" xr:uid="{16B35221-EB87-407B-AB6D-8614C1952578}"/>
    <cellStyle name="Normal 213 3 2 4" xfId="21908" xr:uid="{F6B5BFA3-2517-464D-86E2-DCAE93B25983}"/>
    <cellStyle name="Normal 213 3 3" xfId="6080" xr:uid="{5CB1CC07-8C99-487C-8B04-383912B25492}"/>
    <cellStyle name="Normal 213 3 3 2" xfId="14663" xr:uid="{3C4014C6-FABE-49A2-BD8A-99A5E5538CAA}"/>
    <cellStyle name="Normal 213 3 3 2 2" xfId="32488" xr:uid="{B80E4252-E6C3-48FF-ADD8-072A8D1C5EA7}"/>
    <cellStyle name="Normal 213 3 3 3" xfId="23988" xr:uid="{9E936A0F-3C09-414C-B74F-440F26F004D3}"/>
    <cellStyle name="Normal 213 3 4" xfId="10503" xr:uid="{2E775835-BC40-4F36-88ED-1DFACD38C620}"/>
    <cellStyle name="Normal 213 3 4 2" xfId="28328" xr:uid="{2DC7D820-A29D-469D-8CA8-C4C2A12C61F8}"/>
    <cellStyle name="Normal 213 3 5" xfId="19828" xr:uid="{1514702C-68D8-4289-9AD0-602D36BD72B2}"/>
    <cellStyle name="Normal 213 4" xfId="3020" xr:uid="{A6B299EE-0028-4980-8FEB-9B41C8F977A6}"/>
    <cellStyle name="Normal 213 4 2" xfId="7180" xr:uid="{5C9D2846-B693-46FE-B6FC-D711D09E482B}"/>
    <cellStyle name="Normal 213 4 2 2" xfId="15763" xr:uid="{34ABC9CB-A3EA-4DCB-BEEC-719923AB3954}"/>
    <cellStyle name="Normal 213 4 2 2 2" xfId="33588" xr:uid="{C8A51277-57C3-4DB4-A540-BC293CF0CC66}"/>
    <cellStyle name="Normal 213 4 2 3" xfId="25088" xr:uid="{2E6E8C05-3DAB-4C4A-A6CE-032F5B4B5C02}"/>
    <cellStyle name="Normal 213 4 3" xfId="11603" xr:uid="{8127B0CE-65DC-4672-A957-3BDF480B4AB0}"/>
    <cellStyle name="Normal 213 4 3 2" xfId="29428" xr:uid="{19D67A1D-81E1-4E5E-A36B-6C2696231310}"/>
    <cellStyle name="Normal 213 4 4" xfId="20928" xr:uid="{06B7619B-1EB2-4819-B15A-CB5B113906A7}"/>
    <cellStyle name="Normal 213 5" xfId="5100" xr:uid="{AAEECFE4-49DD-437E-B68E-EFBC249097AB}"/>
    <cellStyle name="Normal 213 5 2" xfId="13683" xr:uid="{F7EEFB9E-A892-417C-8903-11D1764FB807}"/>
    <cellStyle name="Normal 213 5 2 2" xfId="31508" xr:uid="{DCA72705-9D24-41CF-8A59-D7F09814A51C}"/>
    <cellStyle name="Normal 213 5 3" xfId="23008" xr:uid="{BC4EC1DA-31FA-4011-A729-206A8C122660}"/>
    <cellStyle name="Normal 213 6" xfId="9523" xr:uid="{99DFACD8-A6C6-4061-9C97-4C413582FD59}"/>
    <cellStyle name="Normal 213 6 2" xfId="27348" xr:uid="{6B2E5F3C-DDED-45D6-93E8-B45A46BB8593}"/>
    <cellStyle name="Normal 213 7" xfId="18848" xr:uid="{032FB813-4478-494A-9BA5-8042EE18EF45}"/>
    <cellStyle name="Normal 214" xfId="709" xr:uid="{652243B8-27EB-47E1-A471-3CC0F3CB2EC7}"/>
    <cellStyle name="Normal 214 2" xfId="1315" xr:uid="{C6664D34-8140-4E0A-BC21-CC9138F3A207}"/>
    <cellStyle name="Normal 215" xfId="728" xr:uid="{BE964BEF-3DC6-4905-B8BC-DAB454D67485}"/>
    <cellStyle name="Normal 215 2" xfId="1334" xr:uid="{E6472734-EEBB-48CF-87E6-D57F66371C1C}"/>
    <cellStyle name="Normal 216" xfId="729" xr:uid="{2CA55111-D219-4270-BE06-6E77B947348C}"/>
    <cellStyle name="Normal 216 2" xfId="1335" xr:uid="{10EF2B1A-4228-48AD-B593-32CDA254E208}"/>
    <cellStyle name="Normal 217" xfId="730" xr:uid="{1D896E63-40B5-423B-A550-24C0F8A5E4FF}"/>
    <cellStyle name="Normal 217 2" xfId="1336" xr:uid="{3D66B996-6561-4513-8867-7E515E4D1FB1}"/>
    <cellStyle name="Normal 217 2 2" xfId="2420" xr:uid="{E0F9FEC1-27D0-4625-94AB-75BB87CC9D18}"/>
    <cellStyle name="Normal 217 2 2 2" xfId="4500" xr:uid="{C20358CA-2DD7-4232-8D9E-E0CA18A47687}"/>
    <cellStyle name="Normal 217 2 2 2 2" xfId="8660" xr:uid="{AAB53EE0-44D3-41FE-8396-8994C314AF55}"/>
    <cellStyle name="Normal 217 2 2 2 2 2" xfId="17243" xr:uid="{E56A44D4-DF42-4028-ACE4-23FEF19E33A0}"/>
    <cellStyle name="Normal 217 2 2 2 2 2 2" xfId="35068" xr:uid="{56556576-ACF1-4323-999D-059F4F0D91E8}"/>
    <cellStyle name="Normal 217 2 2 2 2 3" xfId="26568" xr:uid="{796C1A65-464D-4B2A-897F-7F66894B1109}"/>
    <cellStyle name="Normal 217 2 2 2 3" xfId="13083" xr:uid="{BE979E9B-69D0-4272-BAB9-83B7EA4F1882}"/>
    <cellStyle name="Normal 217 2 2 2 3 2" xfId="30908" xr:uid="{931691D6-942C-4FD3-ACAD-DE4A3BF5FF8B}"/>
    <cellStyle name="Normal 217 2 2 2 4" xfId="22408" xr:uid="{55A81FC3-FE80-4207-A3D7-70E63870AAD2}"/>
    <cellStyle name="Normal 217 2 2 3" xfId="6580" xr:uid="{31D7B80C-9CF8-4A78-9003-E40532011A77}"/>
    <cellStyle name="Normal 217 2 2 3 2" xfId="15163" xr:uid="{A749263D-603B-4969-AA39-AC555918D353}"/>
    <cellStyle name="Normal 217 2 2 3 2 2" xfId="32988" xr:uid="{BD786B9E-6B11-4AB8-B0B3-5F1D6925DBBC}"/>
    <cellStyle name="Normal 217 2 2 3 3" xfId="24488" xr:uid="{DB1A231E-A9FF-422A-AEE2-ABAD2F8D0121}"/>
    <cellStyle name="Normal 217 2 2 4" xfId="11003" xr:uid="{8B3FF1E0-341A-4F65-B7F3-015FD7F13F60}"/>
    <cellStyle name="Normal 217 2 2 4 2" xfId="28828" xr:uid="{9230B046-6E0A-4B7C-8643-15F3FFD4ABFD}"/>
    <cellStyle name="Normal 217 2 2 5" xfId="20328" xr:uid="{16A96050-0F0E-4FDC-9244-DD1A38263060}"/>
    <cellStyle name="Normal 217 2 3" xfId="3520" xr:uid="{5116A37C-4E1D-410F-AC3D-EFC8C6222F2D}"/>
    <cellStyle name="Normal 217 2 3 2" xfId="7680" xr:uid="{9DF60380-295A-46A9-8D6B-A2B5829D7D89}"/>
    <cellStyle name="Normal 217 2 3 2 2" xfId="16263" xr:uid="{230E03D4-54DF-4A07-94CA-E469567FFB59}"/>
    <cellStyle name="Normal 217 2 3 2 2 2" xfId="34088" xr:uid="{1F438F0A-8966-48A0-948A-2625576F2574}"/>
    <cellStyle name="Normal 217 2 3 2 3" xfId="25588" xr:uid="{230B964B-5AAA-4022-9B6B-9DEA91AB7607}"/>
    <cellStyle name="Normal 217 2 3 3" xfId="12103" xr:uid="{79DE9A99-0D2E-4953-8A4F-E88259907555}"/>
    <cellStyle name="Normal 217 2 3 3 2" xfId="29928" xr:uid="{E27CB8E5-8EF9-4762-9F0A-46A959C4D616}"/>
    <cellStyle name="Normal 217 2 3 4" xfId="21428" xr:uid="{464F972A-B641-4B8D-B7BD-6E6922BAFFF0}"/>
    <cellStyle name="Normal 217 2 4" xfId="5600" xr:uid="{09CFEF28-E060-4D7B-898C-E8FD7E441E86}"/>
    <cellStyle name="Normal 217 2 4 2" xfId="14183" xr:uid="{9BEAFD10-5027-425B-8F6C-03D79636DE4E}"/>
    <cellStyle name="Normal 217 2 4 2 2" xfId="32008" xr:uid="{A4ABF2C3-2E7D-4D31-9C4C-7B336CA799E2}"/>
    <cellStyle name="Normal 217 2 4 3" xfId="23508" xr:uid="{6926A9CB-57A5-42E4-A010-19731C32AECA}"/>
    <cellStyle name="Normal 217 2 5" xfId="10023" xr:uid="{16EABF78-1EE6-4B64-8856-20D7E6C6F337}"/>
    <cellStyle name="Normal 217 2 5 2" xfId="27848" xr:uid="{67A22D2D-335C-466A-BDAA-25DCC98D4114}"/>
    <cellStyle name="Normal 217 2 6" xfId="19348" xr:uid="{D179BFFA-96C3-42CF-B569-1F9CD61737E0}"/>
    <cellStyle name="Normal 217 3" xfId="1940" xr:uid="{3039A23B-ACA5-47CD-90BD-646FA4E8881C}"/>
    <cellStyle name="Normal 217 3 2" xfId="4020" xr:uid="{EFBC074C-983D-4E95-8294-967688649F9D}"/>
    <cellStyle name="Normal 217 3 2 2" xfId="8180" xr:uid="{1F271258-55DF-4C85-905C-CF76471100C8}"/>
    <cellStyle name="Normal 217 3 2 2 2" xfId="16763" xr:uid="{7D2F39C0-F4CE-434A-A677-4CCBB560D7FC}"/>
    <cellStyle name="Normal 217 3 2 2 2 2" xfId="34588" xr:uid="{09970AB4-38BA-46BE-A00F-89A53026F8DB}"/>
    <cellStyle name="Normal 217 3 2 2 3" xfId="26088" xr:uid="{D07ADC80-B28B-4801-B180-D0B01B2E8295}"/>
    <cellStyle name="Normal 217 3 2 3" xfId="12603" xr:uid="{F30C2841-ACF3-4C0A-913B-800F6722754B}"/>
    <cellStyle name="Normal 217 3 2 3 2" xfId="30428" xr:uid="{70AA3333-9B63-46F5-B2D0-7F234AA5A0A8}"/>
    <cellStyle name="Normal 217 3 2 4" xfId="21928" xr:uid="{EC329F3B-53C3-4BF3-AC11-6209B72EC9FE}"/>
    <cellStyle name="Normal 217 3 3" xfId="6100" xr:uid="{32B0755C-5E31-434B-9399-5581C3F0F9B2}"/>
    <cellStyle name="Normal 217 3 3 2" xfId="14683" xr:uid="{FAAAB43A-E4FF-40CB-9947-1CDCE837B321}"/>
    <cellStyle name="Normal 217 3 3 2 2" xfId="32508" xr:uid="{D4567377-E1F7-4481-AFF2-5349E3E74B44}"/>
    <cellStyle name="Normal 217 3 3 3" xfId="24008" xr:uid="{44824BEC-FA43-419F-A929-83639BDBFC61}"/>
    <cellStyle name="Normal 217 3 4" xfId="10523" xr:uid="{576D020C-421F-4E9A-867A-EF12F67E3C1D}"/>
    <cellStyle name="Normal 217 3 4 2" xfId="28348" xr:uid="{0378B415-27A6-42EB-80A0-96BE4F1A20A6}"/>
    <cellStyle name="Normal 217 3 5" xfId="19848" xr:uid="{F8382DA0-9306-4486-86FA-AF9714654B9C}"/>
    <cellStyle name="Normal 217 4" xfId="3040" xr:uid="{15761446-A558-4DCC-91C7-753766BEAD6E}"/>
    <cellStyle name="Normal 217 4 2" xfId="7200" xr:uid="{7AFCC9F8-1CE0-4E79-A9F1-4FCB56A370C9}"/>
    <cellStyle name="Normal 217 4 2 2" xfId="15783" xr:uid="{2806FCCC-3737-4AAE-93DC-C958941783E4}"/>
    <cellStyle name="Normal 217 4 2 2 2" xfId="33608" xr:uid="{BBDD902B-AB2A-4CA7-AF32-9B4F994A41F7}"/>
    <cellStyle name="Normal 217 4 2 3" xfId="25108" xr:uid="{7A129986-EABF-4D05-9F24-812C88F56FE9}"/>
    <cellStyle name="Normal 217 4 3" xfId="11623" xr:uid="{7B33B9AA-A830-4400-A329-52AEA006A249}"/>
    <cellStyle name="Normal 217 4 3 2" xfId="29448" xr:uid="{A2B6126B-4F4A-4F79-9E5B-785E1C561154}"/>
    <cellStyle name="Normal 217 4 4" xfId="20948" xr:uid="{371F875A-4D4F-4087-A405-1E1FA6740CBA}"/>
    <cellStyle name="Normal 217 5" xfId="5120" xr:uid="{EE53E36B-7F4D-42DD-8F22-DDCB1721865C}"/>
    <cellStyle name="Normal 217 5 2" xfId="13703" xr:uid="{DBCC7160-5E9F-4C49-85FD-433B72CA9492}"/>
    <cellStyle name="Normal 217 5 2 2" xfId="31528" xr:uid="{6D6A7953-2AAF-4E6A-BA53-2F5DD55149C9}"/>
    <cellStyle name="Normal 217 5 3" xfId="23028" xr:uid="{EA507231-F048-4C53-A5DC-E577B3BFA64F}"/>
    <cellStyle name="Normal 217 6" xfId="9543" xr:uid="{305019FD-92CA-4997-89F8-FA40E27EC531}"/>
    <cellStyle name="Normal 217 6 2" xfId="27368" xr:uid="{2A8781D4-DD52-48A4-8774-AF52CA4EAE85}"/>
    <cellStyle name="Normal 217 7" xfId="18868" xr:uid="{789B2ACF-4389-4C3D-A881-8770BAEEE0A9}"/>
    <cellStyle name="Normal 218" xfId="732" xr:uid="{3AC24B7F-81B9-4857-BB7D-702ABDD88891}"/>
    <cellStyle name="Normal 218 2" xfId="1338" xr:uid="{58DECE1C-3254-416E-98A1-7CCB3BCBA401}"/>
    <cellStyle name="Normal 219" xfId="751" xr:uid="{48412895-D74A-4A6E-B963-352E01BF4DDC}"/>
    <cellStyle name="Normal 219 2" xfId="1357" xr:uid="{3738E719-D830-49D2-949B-11429A9892B7}"/>
    <cellStyle name="Normal 22" xfId="23" xr:uid="{00000000-0005-0000-0000-00009F000000}"/>
    <cellStyle name="Normal 22 2" xfId="413" xr:uid="{69610483-3E5B-46A9-BD7D-FE22510E703F}"/>
    <cellStyle name="Normal 220" xfId="752" xr:uid="{27D6C98A-DC36-404D-AE6C-F8445172271F}"/>
    <cellStyle name="Normal 220 2" xfId="1358" xr:uid="{1E78D9AF-7B0E-4620-8C63-636BC2487D10}"/>
    <cellStyle name="Normal 221" xfId="753" xr:uid="{44EBA1D4-17C8-41A9-85AB-D1D1D5536A82}"/>
    <cellStyle name="Normal 221 2" xfId="1359" xr:uid="{AB06CBE1-5D43-41FD-86CF-61D00BB20F15}"/>
    <cellStyle name="Normal 222" xfId="754" xr:uid="{7D2C3315-21CE-42C7-B729-65E54FADD0F2}"/>
    <cellStyle name="Normal 222 2" xfId="1360" xr:uid="{C3575F6C-34C6-4A71-959A-CA9D7E620848}"/>
    <cellStyle name="Normal 223" xfId="755" xr:uid="{222D507E-2FF5-4BB6-8237-A19A9338BCB5}"/>
    <cellStyle name="Normal 223 2" xfId="1361" xr:uid="{03BC57F2-97F4-4635-BFD1-BE3599A68D32}"/>
    <cellStyle name="Normal 224" xfId="756" xr:uid="{5ABE152A-50AA-459E-833E-9F78F53FBEF5}"/>
    <cellStyle name="Normal 224 2" xfId="1362" xr:uid="{C3878574-BA2F-4C95-8954-4F6E751450C0}"/>
    <cellStyle name="Normal 225" xfId="757" xr:uid="{FA2BFCDF-A6DB-44AD-A359-F57D46C43A01}"/>
    <cellStyle name="Normal 225 2" xfId="1363" xr:uid="{8BA93EEE-4EE3-4FEF-98F7-027B2B8EBA65}"/>
    <cellStyle name="Normal 226" xfId="758" xr:uid="{44C8B241-02F9-46DE-A327-3071409203B9}"/>
    <cellStyle name="Normal 226 2" xfId="1364" xr:uid="{4E771C24-D57D-4CDB-8539-2BFF5B68152F}"/>
    <cellStyle name="Normal 227" xfId="759" xr:uid="{CDCEB0D4-B1C3-4136-B6E6-D5C6D1C38202}"/>
    <cellStyle name="Normal 227 2" xfId="1365" xr:uid="{3509489C-1010-4481-9F02-D8D3D0801749}"/>
    <cellStyle name="Normal 228" xfId="760" xr:uid="{30E0CACD-9EB9-41F3-AA6B-2BA05A2486C7}"/>
    <cellStyle name="Normal 228 2" xfId="1366" xr:uid="{8F963003-C1FC-4991-96FC-222942E5F831}"/>
    <cellStyle name="Normal 229" xfId="761" xr:uid="{57EB68A7-A337-4A6C-A98D-3AEA605CCBF1}"/>
    <cellStyle name="Normal 229 2" xfId="1367" xr:uid="{3C020851-C23F-4514-801F-C31D452059F6}"/>
    <cellStyle name="Normal 23" xfId="64" xr:uid="{00000000-0005-0000-0000-0000A0000000}"/>
    <cellStyle name="Normal 23 2" xfId="414" xr:uid="{59B0569F-0FAD-4F63-B65B-A52A08985143}"/>
    <cellStyle name="Normal 230" xfId="762" xr:uid="{650F153F-B453-43F3-BAE6-162AE1E9B301}"/>
    <cellStyle name="Normal 230 2" xfId="1368" xr:uid="{B8C48062-7EDD-4294-BEBB-88E199C8AE32}"/>
    <cellStyle name="Normal 231" xfId="763" xr:uid="{5DAECA50-165C-47A3-A8C1-90B9E674F26F}"/>
    <cellStyle name="Normal 231 2" xfId="1369" xr:uid="{E4945722-49BC-4F30-B4CC-DF1B0F59DBB0}"/>
    <cellStyle name="Normal 232" xfId="764" xr:uid="{1A3C1778-D030-46DE-B26E-8F8CFE751D6D}"/>
    <cellStyle name="Normal 232 2" xfId="1370" xr:uid="{2CAE63A7-0E28-46B2-BCC8-097AB6FE00FD}"/>
    <cellStyle name="Normal 233" xfId="765" xr:uid="{CA50CF43-3E77-44CB-8D75-BF93BE52D9A4}"/>
    <cellStyle name="Normal 233 2" xfId="1371" xr:uid="{03E666C3-E7FE-4780-B17B-BE5056E4A0BD}"/>
    <cellStyle name="Normal 234" xfId="766" xr:uid="{57085EB3-4E55-4761-83ED-B69751E641D9}"/>
    <cellStyle name="Normal 234 2" xfId="1372" xr:uid="{4C4D5C4B-1B83-48AC-A77D-C9C5167271EA}"/>
    <cellStyle name="Normal 235" xfId="767" xr:uid="{859AA740-9DC9-4773-8290-E7632A878D40}"/>
    <cellStyle name="Normal 235 2" xfId="1373" xr:uid="{62347809-2D85-479F-9EEF-A695253701B2}"/>
    <cellStyle name="Normal 236" xfId="768" xr:uid="{0AC5CCD0-7A72-4BED-B60C-2653FBBFD7C3}"/>
    <cellStyle name="Normal 236 2" xfId="1374" xr:uid="{984B77B0-5A2D-426E-99F5-A60D9F3E68AC}"/>
    <cellStyle name="Normal 237" xfId="769" xr:uid="{6900208A-07B4-42BB-847E-840ED035CE7F}"/>
    <cellStyle name="Normal 237 2" xfId="1375" xr:uid="{18623CA2-EF56-414A-B171-0DA851E241DB}"/>
    <cellStyle name="Normal 238" xfId="770" xr:uid="{2FE4FE4F-45B6-4571-9FF9-23A292AB596C}"/>
    <cellStyle name="Normal 238 2" xfId="1376" xr:uid="{0B7D8B62-5889-4ECE-A23C-07B8CDDDA85F}"/>
    <cellStyle name="Normal 239" xfId="771" xr:uid="{2DBFB1EF-B48B-4B7A-B0FB-C9B3D783A9E5}"/>
    <cellStyle name="Normal 239 2" xfId="1377" xr:uid="{26DB4312-AD7C-4E2A-811F-8C2C7A19E327}"/>
    <cellStyle name="Normal 24" xfId="66" xr:uid="{00000000-0005-0000-0000-0000A1000000}"/>
    <cellStyle name="Normal 24 2" xfId="416" xr:uid="{F523C517-69F3-4EB3-A733-A7F5B427BDAA}"/>
    <cellStyle name="Normal 240" xfId="772" xr:uid="{F1477167-0A30-45E1-B6C9-C5CADBB93F8A}"/>
    <cellStyle name="Normal 240 2" xfId="1378" xr:uid="{E2E162AD-4ED0-4722-BC28-FE654622DA0E}"/>
    <cellStyle name="Normal 241" xfId="773" xr:uid="{1B049253-12DD-482D-A25C-4CDEB02368E8}"/>
    <cellStyle name="Normal 241 2" xfId="1379" xr:uid="{D4CD36B4-5FD3-4618-BDC4-71E57A20D65E}"/>
    <cellStyle name="Normal 242" xfId="774" xr:uid="{998718BA-C04D-4299-B7DC-C60D119D5FA6}"/>
    <cellStyle name="Normal 242 2" xfId="1380" xr:uid="{8A0E8630-331A-46B9-B578-CFABBF0DCEC7}"/>
    <cellStyle name="Normal 243" xfId="775" xr:uid="{FBF75A11-8BE4-4582-B4CD-38BBCA84D920}"/>
    <cellStyle name="Normal 243 2" xfId="1381" xr:uid="{ECCCE3CF-AF74-4170-B859-94E9C21E62FD}"/>
    <cellStyle name="Normal 244" xfId="776" xr:uid="{C03DBFC7-4106-4575-ADE9-603F4A718AC0}"/>
    <cellStyle name="Normal 244 2" xfId="1382" xr:uid="{1A516907-6213-436C-AC0D-6CF2433728F1}"/>
    <cellStyle name="Normal 245" xfId="777" xr:uid="{237CB0C6-A68F-4AE8-BE1D-56D07BCF6985}"/>
    <cellStyle name="Normal 245 2" xfId="1383" xr:uid="{428E3E1B-9B36-407F-BE7D-98C1BE283240}"/>
    <cellStyle name="Normal 246" xfId="778" xr:uid="{3CD3C68F-36A1-4A52-81F8-CBEC254D5A83}"/>
    <cellStyle name="Normal 246 2" xfId="1384" xr:uid="{94F8FF55-97A1-4A2E-9FA0-AB093A04C196}"/>
    <cellStyle name="Normal 247" xfId="779" xr:uid="{444AC443-64B5-476A-9C0B-5A7054173B61}"/>
    <cellStyle name="Normal 247 2" xfId="1385" xr:uid="{9B93C75D-1A33-445E-A41F-218BA74CECE1}"/>
    <cellStyle name="Normal 248" xfId="780" xr:uid="{CB0E4F6B-9B12-417C-A610-8BDE4513D69A}"/>
    <cellStyle name="Normal 248 2" xfId="1386" xr:uid="{B4EFA2DA-F0C6-4EC9-830C-04D39A7D252C}"/>
    <cellStyle name="Normal 249" xfId="781" xr:uid="{FB6EF134-8975-48A5-A044-5BFD33A3B3B5}"/>
    <cellStyle name="Normal 249 2" xfId="1387" xr:uid="{C11829B7-F6D4-4187-887C-CC3834B19144}"/>
    <cellStyle name="Normal 25" xfId="67" xr:uid="{00000000-0005-0000-0000-0000A2000000}"/>
    <cellStyle name="Normal 25 2" xfId="417" xr:uid="{E8992A1C-C989-4F85-8E67-32B144DFB53C}"/>
    <cellStyle name="Normal 250" xfId="782" xr:uid="{23382E27-5A9F-43A8-B762-49BC4D70A404}"/>
    <cellStyle name="Normal 250 2" xfId="1388" xr:uid="{394FC36F-8758-47FC-B62B-E49FC4C0A2EF}"/>
    <cellStyle name="Normal 251" xfId="783" xr:uid="{CDB1298F-7CCF-42A6-BB9F-FDD73ABF5785}"/>
    <cellStyle name="Normal 251 2" xfId="1389" xr:uid="{845E899D-35B7-4A8E-A0BC-439ADC725026}"/>
    <cellStyle name="Normal 252" xfId="784" xr:uid="{9A6E0C71-6A33-4C93-8F18-E089FC842556}"/>
    <cellStyle name="Normal 252 2" xfId="1390" xr:uid="{9ED50E8E-157E-44BC-BFE4-BB184DE5CABD}"/>
    <cellStyle name="Normal 253" xfId="785" xr:uid="{E39AE1FC-7F74-4E51-9546-ABD7DE41D5D1}"/>
    <cellStyle name="Normal 253 2" xfId="1391" xr:uid="{A3746DF7-AF97-4CBA-A3A1-808BDAAE5A2C}"/>
    <cellStyle name="Normal 254" xfId="786" xr:uid="{7D0A58C0-CA8F-4666-81BF-E88F7B1B4B22}"/>
    <cellStyle name="Normal 254 2" xfId="1392" xr:uid="{634E9417-892B-450C-9306-F4B938C441F2}"/>
    <cellStyle name="Normal 255" xfId="787" xr:uid="{AFC29703-F1F4-4341-AC9E-DABB7128F2B8}"/>
    <cellStyle name="Normal 255 2" xfId="1393" xr:uid="{0AE3787E-1BA8-4877-9AE8-909F88A829E1}"/>
    <cellStyle name="Normal 256" xfId="788" xr:uid="{82811AE2-20EE-4F02-B672-2E77235ED908}"/>
    <cellStyle name="Normal 256 2" xfId="1394" xr:uid="{065B77A9-81A5-44D4-8027-B1DFB7792AF4}"/>
    <cellStyle name="Normal 257" xfId="789" xr:uid="{3699ABD3-2876-4D40-B163-161F6E42ED7C}"/>
    <cellStyle name="Normal 257 2" xfId="1395" xr:uid="{61F1088C-E669-42AD-A17A-E446350EE9C5}"/>
    <cellStyle name="Normal 258" xfId="790" xr:uid="{AE3EAB61-8013-446A-B55F-FCBE4F2B99D1}"/>
    <cellStyle name="Normal 258 2" xfId="1396" xr:uid="{E4E3B11E-90A7-4093-9543-1A57FF43C873}"/>
    <cellStyle name="Normal 258 2 2" xfId="2440" xr:uid="{0CD6FCB0-4C23-4AC4-8FFC-5FF7A5BEBB9E}"/>
    <cellStyle name="Normal 258 2 2 2" xfId="4520" xr:uid="{990E8653-9939-4062-8C76-37CDA75F8DEC}"/>
    <cellStyle name="Normal 258 2 2 2 2" xfId="8680" xr:uid="{7FE4FA41-60A3-4110-87BC-BA1F87309B23}"/>
    <cellStyle name="Normal 258 2 2 2 2 2" xfId="17263" xr:uid="{EFA4B92F-228A-439B-88DB-3C4A687D7AC9}"/>
    <cellStyle name="Normal 258 2 2 2 2 2 2" xfId="35088" xr:uid="{2A0366D7-1726-424F-8CCC-6E33F68DA4A4}"/>
    <cellStyle name="Normal 258 2 2 2 2 3" xfId="26588" xr:uid="{44B17D39-2964-4B4D-9C99-1D19DFAC5E3A}"/>
    <cellStyle name="Normal 258 2 2 2 3" xfId="13103" xr:uid="{C84DD1A4-D51B-42D5-8E2D-247A6F5FEC6B}"/>
    <cellStyle name="Normal 258 2 2 2 3 2" xfId="30928" xr:uid="{BF27BD26-BE5E-48DC-97E1-429AB93A9F6D}"/>
    <cellStyle name="Normal 258 2 2 2 4" xfId="22428" xr:uid="{57195BF6-01E3-4604-B744-BD9DE564D8E5}"/>
    <cellStyle name="Normal 258 2 2 3" xfId="6600" xr:uid="{C403394F-C469-4E9F-9672-0D5A6689EF86}"/>
    <cellStyle name="Normal 258 2 2 3 2" xfId="15183" xr:uid="{EB993A62-0BE0-4376-9BEB-5CEE4AE2833D}"/>
    <cellStyle name="Normal 258 2 2 3 2 2" xfId="33008" xr:uid="{FE55DD5E-B410-4F6C-8D99-F9CCA3E0618D}"/>
    <cellStyle name="Normal 258 2 2 3 3" xfId="24508" xr:uid="{0E47F60A-4CC1-411A-ABD4-D3E3CE29F147}"/>
    <cellStyle name="Normal 258 2 2 4" xfId="11023" xr:uid="{E1EC83EA-B6EA-4545-9BE1-37952EE5D3E7}"/>
    <cellStyle name="Normal 258 2 2 4 2" xfId="28848" xr:uid="{9D39040A-58A2-427E-9259-B204EDD48631}"/>
    <cellStyle name="Normal 258 2 2 5" xfId="20348" xr:uid="{910DA82F-D2CB-4260-BA03-9BE07557C04A}"/>
    <cellStyle name="Normal 258 2 3" xfId="3540" xr:uid="{C1937BFF-16AE-4BC7-8CAB-E5F917109778}"/>
    <cellStyle name="Normal 258 2 3 2" xfId="7700" xr:uid="{8174C264-71F5-478B-A7FE-86517756E9EB}"/>
    <cellStyle name="Normal 258 2 3 2 2" xfId="16283" xr:uid="{2C713EEE-4865-4324-B873-0DF843296AB5}"/>
    <cellStyle name="Normal 258 2 3 2 2 2" xfId="34108" xr:uid="{C8B80607-BE16-4D2F-9A18-1898837A77BF}"/>
    <cellStyle name="Normal 258 2 3 2 3" xfId="25608" xr:uid="{30BFCC08-9B06-4F6E-941E-583C1CF85DFA}"/>
    <cellStyle name="Normal 258 2 3 3" xfId="12123" xr:uid="{D3B8626F-9661-487F-9405-91681443B71E}"/>
    <cellStyle name="Normal 258 2 3 3 2" xfId="29948" xr:uid="{7ED2DE65-4D4B-4DDE-B176-D6E10D224341}"/>
    <cellStyle name="Normal 258 2 3 4" xfId="21448" xr:uid="{9BB816F1-167A-41EF-808D-53054D083842}"/>
    <cellStyle name="Normal 258 2 4" xfId="5620" xr:uid="{400C06D7-45AA-4552-B49F-227BA7743CD1}"/>
    <cellStyle name="Normal 258 2 4 2" xfId="14203" xr:uid="{DFECEEAB-8F29-4737-8423-FA9ABA6584A0}"/>
    <cellStyle name="Normal 258 2 4 2 2" xfId="32028" xr:uid="{40041965-70FB-41FD-B1CA-0C54F8FEADEA}"/>
    <cellStyle name="Normal 258 2 4 3" xfId="23528" xr:uid="{0F126A1B-9C9B-4081-8FD4-BBBFAE1E150E}"/>
    <cellStyle name="Normal 258 2 5" xfId="10043" xr:uid="{EA04DD91-9154-433A-9EEA-2D45BAD7AC07}"/>
    <cellStyle name="Normal 258 2 5 2" xfId="27868" xr:uid="{22278CB1-1A1C-40AC-932F-101886DB5E51}"/>
    <cellStyle name="Normal 258 2 6" xfId="19368" xr:uid="{2E9592AE-35EA-44F2-B69D-79E998825AF0}"/>
    <cellStyle name="Normal 258 3" xfId="1960" xr:uid="{587362A2-0306-49F8-9BEB-FADEB13555BE}"/>
    <cellStyle name="Normal 258 3 2" xfId="4040" xr:uid="{424C8B16-0ECB-423B-9468-682A7D0B941F}"/>
    <cellStyle name="Normal 258 3 2 2" xfId="8200" xr:uid="{AB69DBD4-B44F-402C-90D4-99D0A799563C}"/>
    <cellStyle name="Normal 258 3 2 2 2" xfId="16783" xr:uid="{3DAA6AA5-4966-4AE5-A2A1-B7C3D2645616}"/>
    <cellStyle name="Normal 258 3 2 2 2 2" xfId="34608" xr:uid="{224E1643-DF72-4B74-BA48-BD2A931E7B66}"/>
    <cellStyle name="Normal 258 3 2 2 3" xfId="26108" xr:uid="{7B43562D-E316-4712-B83A-BC2FD11E5AF4}"/>
    <cellStyle name="Normal 258 3 2 3" xfId="12623" xr:uid="{FE9EA4C7-8DD9-49EC-BFC8-C119133E8658}"/>
    <cellStyle name="Normal 258 3 2 3 2" xfId="30448" xr:uid="{AE71CBD7-A654-44DC-8A90-B5FED014BB6B}"/>
    <cellStyle name="Normal 258 3 2 4" xfId="21948" xr:uid="{CB12CDEC-9125-4068-A1A0-0743772593E1}"/>
    <cellStyle name="Normal 258 3 3" xfId="6120" xr:uid="{BFA0BADE-2D69-48E3-87B0-6D9241D692B1}"/>
    <cellStyle name="Normal 258 3 3 2" xfId="14703" xr:uid="{9D630731-A825-4F75-8BA7-A0056EE0A206}"/>
    <cellStyle name="Normal 258 3 3 2 2" xfId="32528" xr:uid="{9DA6DA5A-1EA0-4D3F-B36B-B907177AFE53}"/>
    <cellStyle name="Normal 258 3 3 3" xfId="24028" xr:uid="{46F12506-D1C2-4F2C-B283-B5D3E841E33D}"/>
    <cellStyle name="Normal 258 3 4" xfId="10543" xr:uid="{C8243DF2-6470-4F84-88EF-FAA043CAC934}"/>
    <cellStyle name="Normal 258 3 4 2" xfId="28368" xr:uid="{813BDAFE-FBFE-40C5-A6D1-262AC7B50852}"/>
    <cellStyle name="Normal 258 3 5" xfId="19868" xr:uid="{B2A3B2F8-2608-46CA-9DBE-45B088424F0B}"/>
    <cellStyle name="Normal 258 4" xfId="3060" xr:uid="{CF1C0A55-46B6-4548-8DBF-9DB437D9B4C3}"/>
    <cellStyle name="Normal 258 4 2" xfId="7220" xr:uid="{4CC41BE0-789D-48BE-8419-2229A70531DB}"/>
    <cellStyle name="Normal 258 4 2 2" xfId="15803" xr:uid="{76534EC0-4E06-4164-9D70-164BAD686E0B}"/>
    <cellStyle name="Normal 258 4 2 2 2" xfId="33628" xr:uid="{B18457CD-F643-49B7-9A8F-E4C3987E145A}"/>
    <cellStyle name="Normal 258 4 2 3" xfId="25128" xr:uid="{69C918CB-5D1A-441B-B0BC-7045D1E3C165}"/>
    <cellStyle name="Normal 258 4 3" xfId="11643" xr:uid="{9B26A9A9-4211-416B-836B-3152E6AE5322}"/>
    <cellStyle name="Normal 258 4 3 2" xfId="29468" xr:uid="{5B6D36CB-BCCA-4FF6-9CE4-CDDF99F5B31C}"/>
    <cellStyle name="Normal 258 4 4" xfId="20968" xr:uid="{33E431F4-FC35-4D86-A5CE-DBCB17D3AD5F}"/>
    <cellStyle name="Normal 258 5" xfId="5140" xr:uid="{3D68CD3B-4D0C-427B-989D-76172E8E2F17}"/>
    <cellStyle name="Normal 258 5 2" xfId="13723" xr:uid="{2FB5E2A6-8823-486F-A665-F003C7662554}"/>
    <cellStyle name="Normal 258 5 2 2" xfId="31548" xr:uid="{5BBDCC9D-5031-47D3-BA9F-75DCB4977888}"/>
    <cellStyle name="Normal 258 5 3" xfId="23048" xr:uid="{0AC6DA43-719A-4FE3-87C6-704413EF2DF7}"/>
    <cellStyle name="Normal 258 6" xfId="9563" xr:uid="{94F8BD42-F9CC-4E5C-BD53-49802EBFAE0C}"/>
    <cellStyle name="Normal 258 6 2" xfId="27388" xr:uid="{DC1D5603-68C2-42AB-BFF7-EDA2CD128D9D}"/>
    <cellStyle name="Normal 258 7" xfId="18888" xr:uid="{6C55E12B-FE34-4A1C-B8A4-E1CE77C30E2C}"/>
    <cellStyle name="Normal 259" xfId="810" xr:uid="{A7D4644A-32C5-4185-A5DB-3EAD3A5E71EE}"/>
    <cellStyle name="Normal 259 2" xfId="1416" xr:uid="{6BE030B9-AC18-44E1-B733-5BB0553ACF6D}"/>
    <cellStyle name="Normal 26" xfId="68" xr:uid="{00000000-0005-0000-0000-0000A3000000}"/>
    <cellStyle name="Normal 26 2" xfId="418" xr:uid="{FB7CBE3B-6373-45ED-A92F-7AACBD252DA5}"/>
    <cellStyle name="Normal 260" xfId="811" xr:uid="{629C8EBB-FE83-487F-808C-3D664216EA0D}"/>
    <cellStyle name="Normal 260 2" xfId="1417" xr:uid="{6AB52831-4285-4F32-AE91-484C21029DB8}"/>
    <cellStyle name="Normal 261" xfId="812" xr:uid="{C464686B-1E70-412C-9C4E-010481697866}"/>
    <cellStyle name="Normal 261 2" xfId="1418" xr:uid="{1720F28C-E9BC-4FDF-913D-419C15FBC18C}"/>
    <cellStyle name="Normal 262" xfId="813" xr:uid="{0E2D1301-25D5-4DDF-842D-DE36A1654712}"/>
    <cellStyle name="Normal 262 2" xfId="1419" xr:uid="{6F7473C5-B09D-490C-81E4-261438BF7E36}"/>
    <cellStyle name="Normal 263" xfId="814" xr:uid="{1BEACBFC-309B-4F94-9933-653B1599A855}"/>
    <cellStyle name="Normal 263 2" xfId="1420" xr:uid="{8BA36516-36B1-4650-88FC-3C7FA3199CB3}"/>
    <cellStyle name="Normal 264" xfId="815" xr:uid="{B8C52AAB-42B5-4158-B5E4-D7C18B01ED8B}"/>
    <cellStyle name="Normal 264 2" xfId="1421" xr:uid="{1788FC46-739D-4AE4-BFEB-2088C5485F64}"/>
    <cellStyle name="Normal 265" xfId="816" xr:uid="{01BF5F94-610D-41E8-8E34-805169110E1B}"/>
    <cellStyle name="Normal 265 2" xfId="1422" xr:uid="{25497C1C-103A-4FAC-A806-F2FBE1567589}"/>
    <cellStyle name="Normal 266" xfId="817" xr:uid="{3F829C1D-0A83-47F8-9914-DB68A7336D83}"/>
    <cellStyle name="Normal 266 2" xfId="1423" xr:uid="{B9F59036-2281-40AD-B964-271FE097F249}"/>
    <cellStyle name="Normal 267" xfId="818" xr:uid="{D35D87B4-CA38-45A0-8105-F0E2E22264B7}"/>
    <cellStyle name="Normal 267 2" xfId="1424" xr:uid="{F8250628-B51A-4A02-A310-D980A12AEB54}"/>
    <cellStyle name="Normal 268" xfId="819" xr:uid="{ED02B429-08B8-4D53-859B-15C7334A2CC1}"/>
    <cellStyle name="Normal 268 2" xfId="1425" xr:uid="{909FA679-03DA-472E-8AAD-C2BAB07DA269}"/>
    <cellStyle name="Normal 268 2 2" xfId="2460" xr:uid="{E20C3449-C8A4-4350-9E31-C5DE3C9506F5}"/>
    <cellStyle name="Normal 268 2 2 2" xfId="4540" xr:uid="{960D82E2-F225-4C56-BD61-290782425F46}"/>
    <cellStyle name="Normal 268 2 2 2 2" xfId="8700" xr:uid="{DD639F31-B5AB-433A-BA8F-7922FA453D58}"/>
    <cellStyle name="Normal 268 2 2 2 2 2" xfId="17283" xr:uid="{BACD22CB-5428-45D6-ABCE-0FC2BF1B5A85}"/>
    <cellStyle name="Normal 268 2 2 2 2 2 2" xfId="35108" xr:uid="{A91FFE64-61F7-400D-9E05-A56FCDA5712B}"/>
    <cellStyle name="Normal 268 2 2 2 2 3" xfId="26608" xr:uid="{14D2AE7A-97AB-4143-B010-03D37223C11F}"/>
    <cellStyle name="Normal 268 2 2 2 3" xfId="13123" xr:uid="{A007CAF2-8840-4C50-90FC-7494955E7D38}"/>
    <cellStyle name="Normal 268 2 2 2 3 2" xfId="30948" xr:uid="{527343B6-436A-49BF-9E80-A3339BACA347}"/>
    <cellStyle name="Normal 268 2 2 2 4" xfId="22448" xr:uid="{3FDBDF70-32E7-4FB4-AA07-D4A3FAEC745E}"/>
    <cellStyle name="Normal 268 2 2 3" xfId="6620" xr:uid="{2612EF6D-640B-45EA-9470-96B2BC762FCF}"/>
    <cellStyle name="Normal 268 2 2 3 2" xfId="15203" xr:uid="{A904B053-5162-47B0-8381-14846724E32D}"/>
    <cellStyle name="Normal 268 2 2 3 2 2" xfId="33028" xr:uid="{5CCFF70D-BBB6-44EA-9519-B8788DAAE59A}"/>
    <cellStyle name="Normal 268 2 2 3 3" xfId="24528" xr:uid="{2DDBFCBA-CFBC-4D4D-AD02-6A9522456394}"/>
    <cellStyle name="Normal 268 2 2 4" xfId="11043" xr:uid="{59440FC5-F86C-49CA-97F4-3E9250209956}"/>
    <cellStyle name="Normal 268 2 2 4 2" xfId="28868" xr:uid="{0488A531-A8AE-420E-89AC-994646DBB9EF}"/>
    <cellStyle name="Normal 268 2 2 5" xfId="20368" xr:uid="{F0AA34F7-C4A1-4BE9-8780-2F43D297FEF5}"/>
    <cellStyle name="Normal 268 2 3" xfId="3560" xr:uid="{3C374038-C7A1-409D-A8B7-E57F32C89FD6}"/>
    <cellStyle name="Normal 268 2 3 2" xfId="7720" xr:uid="{5315A085-DD0F-44CA-9216-5EA194955C64}"/>
    <cellStyle name="Normal 268 2 3 2 2" xfId="16303" xr:uid="{37C5CCB8-1E08-4E99-9A38-88F1F597E849}"/>
    <cellStyle name="Normal 268 2 3 2 2 2" xfId="34128" xr:uid="{9FB2A930-C6A5-4AFA-BB9A-D3F8D204FB18}"/>
    <cellStyle name="Normal 268 2 3 2 3" xfId="25628" xr:uid="{3E1318F5-D74B-42FB-A6FB-7E5EF4D4A1BF}"/>
    <cellStyle name="Normal 268 2 3 3" xfId="12143" xr:uid="{31E185FC-9AD0-4B0F-9E0C-CF9D083559EE}"/>
    <cellStyle name="Normal 268 2 3 3 2" xfId="29968" xr:uid="{AAE07326-ACFF-49F0-9982-38DAB1D9DDE4}"/>
    <cellStyle name="Normal 268 2 3 4" xfId="21468" xr:uid="{F370AABB-7525-44F4-90F4-A3D27F342223}"/>
    <cellStyle name="Normal 268 2 4" xfId="5640" xr:uid="{7B0549C0-FB71-4225-8D93-B396D18A840B}"/>
    <cellStyle name="Normal 268 2 4 2" xfId="14223" xr:uid="{45DE54D3-0B38-4D40-A970-223609F74CF2}"/>
    <cellStyle name="Normal 268 2 4 2 2" xfId="32048" xr:uid="{36254CDD-252A-4C66-B01E-EE26F82F1B4D}"/>
    <cellStyle name="Normal 268 2 4 3" xfId="23548" xr:uid="{7BDA13D1-1ED2-46D9-BC30-A268079DE33C}"/>
    <cellStyle name="Normal 268 2 5" xfId="10063" xr:uid="{E8346AA6-0277-4355-AD1B-01E16FA475F3}"/>
    <cellStyle name="Normal 268 2 5 2" xfId="27888" xr:uid="{9B7E4AD1-187C-43C5-B7EE-1E0086405C87}"/>
    <cellStyle name="Normal 268 2 6" xfId="19388" xr:uid="{67E51909-7E3B-4247-A445-FE76EA35D410}"/>
    <cellStyle name="Normal 268 3" xfId="1980" xr:uid="{EF75DB3A-D15C-43C3-A11C-67166C8C57A8}"/>
    <cellStyle name="Normal 268 3 2" xfId="4060" xr:uid="{0F6CC013-31E0-4A55-827F-40005D375A9F}"/>
    <cellStyle name="Normal 268 3 2 2" xfId="8220" xr:uid="{61695D5D-8071-427D-84D1-E899C9D7E2C6}"/>
    <cellStyle name="Normal 268 3 2 2 2" xfId="16803" xr:uid="{17E614AD-55E6-469B-B167-143D2BD27D49}"/>
    <cellStyle name="Normal 268 3 2 2 2 2" xfId="34628" xr:uid="{18DBAF60-9032-4068-B053-9D51A965E80E}"/>
    <cellStyle name="Normal 268 3 2 2 3" xfId="26128" xr:uid="{41C965BC-29FF-49EB-BA4D-DF76B70F9A39}"/>
    <cellStyle name="Normal 268 3 2 3" xfId="12643" xr:uid="{E5C566B4-8850-4881-BE68-FD05374FB91F}"/>
    <cellStyle name="Normal 268 3 2 3 2" xfId="30468" xr:uid="{4AEE9A63-F7ED-4F01-B040-4A90243388F4}"/>
    <cellStyle name="Normal 268 3 2 4" xfId="21968" xr:uid="{45E64E3D-06E7-49CA-8AE0-2B2C1929D04D}"/>
    <cellStyle name="Normal 268 3 3" xfId="6140" xr:uid="{1E81A4C5-DC34-4AA1-8F8E-AA4C31215388}"/>
    <cellStyle name="Normal 268 3 3 2" xfId="14723" xr:uid="{3C2E2677-EB2D-499A-B1ED-164BFFD1D2C4}"/>
    <cellStyle name="Normal 268 3 3 2 2" xfId="32548" xr:uid="{0C96E077-FD1A-4F43-AAF9-C5739BEF3E9C}"/>
    <cellStyle name="Normal 268 3 3 3" xfId="24048" xr:uid="{020665E2-882D-4275-9CCB-24F4FF54812D}"/>
    <cellStyle name="Normal 268 3 4" xfId="10563" xr:uid="{68B8CA9A-B0F3-4B43-9344-B2F85490F6EF}"/>
    <cellStyle name="Normal 268 3 4 2" xfId="28388" xr:uid="{B87AA614-5111-4119-A2E7-51D4DC0468CD}"/>
    <cellStyle name="Normal 268 3 5" xfId="19888" xr:uid="{1A8EDF23-8BF3-4E5F-BE47-480494427CEE}"/>
    <cellStyle name="Normal 268 4" xfId="3080" xr:uid="{4F2A3A52-A8F0-4667-8B50-D1C8A2A504EF}"/>
    <cellStyle name="Normal 268 4 2" xfId="7240" xr:uid="{8B15B0E4-7967-4EDD-A57E-9A193C268C28}"/>
    <cellStyle name="Normal 268 4 2 2" xfId="15823" xr:uid="{040D1D89-494A-4C9C-80EA-BF348D33379C}"/>
    <cellStyle name="Normal 268 4 2 2 2" xfId="33648" xr:uid="{6E2AB529-95DB-414A-86CA-B99A5B36187A}"/>
    <cellStyle name="Normal 268 4 2 3" xfId="25148" xr:uid="{ED55A9BA-F9D1-4A41-BCC6-2A17E70D57F6}"/>
    <cellStyle name="Normal 268 4 3" xfId="11663" xr:uid="{42A86F80-8C86-476D-B139-7D377B198A32}"/>
    <cellStyle name="Normal 268 4 3 2" xfId="29488" xr:uid="{107B1610-A0B5-4FA7-B6A8-437F7301EE4C}"/>
    <cellStyle name="Normal 268 4 4" xfId="20988" xr:uid="{DD233C51-5B1D-4370-AC46-CEAAEB3F44D3}"/>
    <cellStyle name="Normal 268 5" xfId="5160" xr:uid="{A1DDE4F8-B772-4001-A370-708A7EB79215}"/>
    <cellStyle name="Normal 268 5 2" xfId="13743" xr:uid="{F4E9AAB5-534D-4A09-AC5E-133C5C98A1C6}"/>
    <cellStyle name="Normal 268 5 2 2" xfId="31568" xr:uid="{521825B4-B86D-4C18-ABA7-983EEA28464E}"/>
    <cellStyle name="Normal 268 5 3" xfId="23068" xr:uid="{FF0CB465-7D3E-4D22-BDC5-C47053A902EF}"/>
    <cellStyle name="Normal 268 6" xfId="9583" xr:uid="{6B715B15-759B-422E-9A97-D70CFB1C013D}"/>
    <cellStyle name="Normal 268 6 2" xfId="27408" xr:uid="{B9617F84-0031-468C-AB75-B30B4D82BE95}"/>
    <cellStyle name="Normal 268 7" xfId="18908" xr:uid="{5A6E3823-8706-4444-AD25-BED8FFD23346}"/>
    <cellStyle name="Normal 269" xfId="839" xr:uid="{7E085B3C-D36D-4567-A8ED-F80688DE80EB}"/>
    <cellStyle name="Normal 269 2" xfId="1445" xr:uid="{67B997EA-8EF3-43CA-9B03-72945A40B16A}"/>
    <cellStyle name="Normal 27" xfId="69" xr:uid="{00000000-0005-0000-0000-0000A4000000}"/>
    <cellStyle name="Normal 27 2" xfId="419" xr:uid="{2116C103-3D76-4CD9-92A6-C0B6EF914C49}"/>
    <cellStyle name="Normal 270" xfId="840" xr:uid="{18BF0ED4-E9DA-4AF4-B08E-D24B0A684734}"/>
    <cellStyle name="Normal 270 2" xfId="1446" xr:uid="{DFB8CD5B-2F08-4887-B948-4F47D0ACEC13}"/>
    <cellStyle name="Normal 271" xfId="841" xr:uid="{68789A6F-BF35-494E-8852-B8DC8BD0DFFB}"/>
    <cellStyle name="Normal 271 2" xfId="1447" xr:uid="{D42BE4A6-66E5-482B-A11B-5E05DD91D469}"/>
    <cellStyle name="Normal 272" xfId="842" xr:uid="{58554636-95F9-4789-8426-54B4CB6C3956}"/>
    <cellStyle name="Normal 272 2" xfId="1448" xr:uid="{63878FEC-6E78-4BAB-8AE1-DCDC0DEB3076}"/>
    <cellStyle name="Normal 273" xfId="843" xr:uid="{E7808CCC-61FD-49C1-84C4-753128831D90}"/>
    <cellStyle name="Normal 273 2" xfId="1449" xr:uid="{5E99D6B1-3354-41BF-96B1-91E1AD072054}"/>
    <cellStyle name="Normal 273 2 2" xfId="2480" xr:uid="{0246453E-D8D2-4D4A-9B29-9471321D0C07}"/>
    <cellStyle name="Normal 273 2 2 2" xfId="4560" xr:uid="{3427496A-2005-49A4-B592-F4DEEDC8338D}"/>
    <cellStyle name="Normal 273 2 2 2 2" xfId="8720" xr:uid="{139B77DF-DD0F-4355-A331-2590F85DC3C5}"/>
    <cellStyle name="Normal 273 2 2 2 2 2" xfId="17303" xr:uid="{B19C687D-51B8-458C-82F2-F77B06F2347A}"/>
    <cellStyle name="Normal 273 2 2 2 2 2 2" xfId="35128" xr:uid="{96D382A3-7238-4DAC-9AFE-F0A60CE260E6}"/>
    <cellStyle name="Normal 273 2 2 2 2 3" xfId="26628" xr:uid="{CBFD3DDA-3795-4A43-A87C-6C50F7996F70}"/>
    <cellStyle name="Normal 273 2 2 2 3" xfId="13143" xr:uid="{E0D89676-1A78-4A6E-97E0-8766EE9AD75F}"/>
    <cellStyle name="Normal 273 2 2 2 3 2" xfId="30968" xr:uid="{BA5B050E-D894-4776-90B0-7D553D40CE32}"/>
    <cellStyle name="Normal 273 2 2 2 4" xfId="22468" xr:uid="{0BD992C0-D727-41A7-A777-B1AAEC1C4231}"/>
    <cellStyle name="Normal 273 2 2 3" xfId="6640" xr:uid="{3F834B6F-71F7-4C54-90CF-F3A8F76FC97F}"/>
    <cellStyle name="Normal 273 2 2 3 2" xfId="15223" xr:uid="{5A7B0F2D-CFD2-4E15-9758-CE4DFFA043B0}"/>
    <cellStyle name="Normal 273 2 2 3 2 2" xfId="33048" xr:uid="{1C2A02D3-8668-4971-B818-3BA6392BB82D}"/>
    <cellStyle name="Normal 273 2 2 3 3" xfId="24548" xr:uid="{C16F23F3-8649-4121-9B5D-2C51A5F04165}"/>
    <cellStyle name="Normal 273 2 2 4" xfId="11063" xr:uid="{DC065678-2575-4529-A1BE-3BAFCCEFAE48}"/>
    <cellStyle name="Normal 273 2 2 4 2" xfId="28888" xr:uid="{1C72117C-D02A-4ABD-B037-CE43A9CB5392}"/>
    <cellStyle name="Normal 273 2 2 5" xfId="20388" xr:uid="{4A4B462C-E8B2-47C3-9292-31C51D790D65}"/>
    <cellStyle name="Normal 273 2 3" xfId="3580" xr:uid="{84CCDD88-9EBA-41EB-8591-6185C0660462}"/>
    <cellStyle name="Normal 273 2 3 2" xfId="7740" xr:uid="{A90D7F5A-7053-46DA-92F5-5A91419FBF10}"/>
    <cellStyle name="Normal 273 2 3 2 2" xfId="16323" xr:uid="{0101ED9B-E126-4619-9C92-3992AA8749E2}"/>
    <cellStyle name="Normal 273 2 3 2 2 2" xfId="34148" xr:uid="{7CCB7A13-8450-4512-9642-471395B97F38}"/>
    <cellStyle name="Normal 273 2 3 2 3" xfId="25648" xr:uid="{B8CA80D8-33AC-49E7-9325-EA1C29BF296A}"/>
    <cellStyle name="Normal 273 2 3 3" xfId="12163" xr:uid="{6C2E5E02-891D-4F1C-9E18-3A66937F8234}"/>
    <cellStyle name="Normal 273 2 3 3 2" xfId="29988" xr:uid="{422E6B86-EF41-4D74-B52C-05FAE6FBA1C7}"/>
    <cellStyle name="Normal 273 2 3 4" xfId="21488" xr:uid="{AE67B3B2-FAE0-4772-B6B2-0A4A8B3B10E8}"/>
    <cellStyle name="Normal 273 2 4" xfId="5660" xr:uid="{03295E68-E208-47BD-8268-CBD5CA7F6630}"/>
    <cellStyle name="Normal 273 2 4 2" xfId="14243" xr:uid="{F2DC901D-4F6B-4FEC-8CA1-0C66D27E2D4E}"/>
    <cellStyle name="Normal 273 2 4 2 2" xfId="32068" xr:uid="{609DEEA4-7E1E-49BF-BC27-028125EC2829}"/>
    <cellStyle name="Normal 273 2 4 3" xfId="23568" xr:uid="{991E5833-0B30-4226-906D-EAE54256997D}"/>
    <cellStyle name="Normal 273 2 5" xfId="10083" xr:uid="{DE16CD6F-DFBF-4E78-935E-5FA0E53799DE}"/>
    <cellStyle name="Normal 273 2 5 2" xfId="27908" xr:uid="{8032430F-8FFF-465C-912B-9F9FC3D9C556}"/>
    <cellStyle name="Normal 273 2 6" xfId="19408" xr:uid="{33318AE1-F539-41D6-B037-7F27C95E61F1}"/>
    <cellStyle name="Normal 273 3" xfId="2000" xr:uid="{E8C1F680-C80F-4B5F-9223-245E6B3994E4}"/>
    <cellStyle name="Normal 273 3 2" xfId="4080" xr:uid="{64CBC4D0-426C-488E-ABA1-2C097BEFBB7D}"/>
    <cellStyle name="Normal 273 3 2 2" xfId="8240" xr:uid="{1D3B982F-199B-46A3-A9DD-38EF87F16C3B}"/>
    <cellStyle name="Normal 273 3 2 2 2" xfId="16823" xr:uid="{E17709FB-CC1D-42B3-896E-3A4459118A73}"/>
    <cellStyle name="Normal 273 3 2 2 2 2" xfId="34648" xr:uid="{250577E8-A4C2-408C-AF65-5B4AD3722E1C}"/>
    <cellStyle name="Normal 273 3 2 2 3" xfId="26148" xr:uid="{A383396B-D26C-4501-8911-134E9054A875}"/>
    <cellStyle name="Normal 273 3 2 3" xfId="12663" xr:uid="{38F1C926-BECB-4A38-84E5-CFA2CE925A9E}"/>
    <cellStyle name="Normal 273 3 2 3 2" xfId="30488" xr:uid="{ADF384F3-A468-4238-996B-1BAF84B53720}"/>
    <cellStyle name="Normal 273 3 2 4" xfId="21988" xr:uid="{9FE9DF89-12D6-4EB6-A29A-D61DBA8CD4F8}"/>
    <cellStyle name="Normal 273 3 3" xfId="6160" xr:uid="{00115332-D1C9-47BF-90DC-A39455AA64D4}"/>
    <cellStyle name="Normal 273 3 3 2" xfId="14743" xr:uid="{46FF9416-D4BE-488A-9A54-450ECE26A754}"/>
    <cellStyle name="Normal 273 3 3 2 2" xfId="32568" xr:uid="{2F144E50-C35E-4724-B5CF-D641F3B405BE}"/>
    <cellStyle name="Normal 273 3 3 3" xfId="24068" xr:uid="{0DE21A42-DA25-4094-B09B-4C473C2A9C27}"/>
    <cellStyle name="Normal 273 3 4" xfId="10583" xr:uid="{8426244A-4AAF-4494-9CA7-922EC5752387}"/>
    <cellStyle name="Normal 273 3 4 2" xfId="28408" xr:uid="{08BB63C0-9C33-48C8-BAFD-990262A5578C}"/>
    <cellStyle name="Normal 273 3 5" xfId="19908" xr:uid="{3BEC70B6-D986-4D3C-BADC-039634FF4AB5}"/>
    <cellStyle name="Normal 273 4" xfId="3100" xr:uid="{A679A43A-ED0F-4F71-8385-C8E012DE0FC4}"/>
    <cellStyle name="Normal 273 4 2" xfId="7260" xr:uid="{4276E706-96E3-4A88-9272-1449C8012D56}"/>
    <cellStyle name="Normal 273 4 2 2" xfId="15843" xr:uid="{76F24446-AC8E-41BB-9FFD-2A7148C16D6B}"/>
    <cellStyle name="Normal 273 4 2 2 2" xfId="33668" xr:uid="{1825CABF-0062-4AA5-B016-7256D15BC1FA}"/>
    <cellStyle name="Normal 273 4 2 3" xfId="25168" xr:uid="{6885A719-3D6B-40C6-A05E-C14DF5A0F278}"/>
    <cellStyle name="Normal 273 4 3" xfId="11683" xr:uid="{F11B2BE2-F64A-4DE2-AED5-91EBBE7BF17E}"/>
    <cellStyle name="Normal 273 4 3 2" xfId="29508" xr:uid="{5601763F-FB22-4925-BAF6-84C39813687C}"/>
    <cellStyle name="Normal 273 4 4" xfId="21008" xr:uid="{C9719E22-91F8-4C79-919C-E81295E71D96}"/>
    <cellStyle name="Normal 273 5" xfId="5180" xr:uid="{9DAC5781-1531-439D-AEE2-3AA836BA24DF}"/>
    <cellStyle name="Normal 273 5 2" xfId="13763" xr:uid="{542BF6FE-D742-4261-9D79-A00E8DFB4492}"/>
    <cellStyle name="Normal 273 5 2 2" xfId="31588" xr:uid="{AD18FE77-DDEB-4DBF-A42C-D012B9D88CC1}"/>
    <cellStyle name="Normal 273 5 3" xfId="23088" xr:uid="{68937630-647A-4E57-B6D6-21C123902723}"/>
    <cellStyle name="Normal 273 6" xfId="9603" xr:uid="{C353633C-B775-45F9-9934-306C42360E1C}"/>
    <cellStyle name="Normal 273 6 2" xfId="27428" xr:uid="{CFE9E9A9-9983-4A50-817E-BE747C8BBB5C}"/>
    <cellStyle name="Normal 273 7" xfId="18928" xr:uid="{CDCE5C93-5DB5-4750-B083-13E880A52E6E}"/>
    <cellStyle name="Normal 274" xfId="863" xr:uid="{C1ECCC2B-E651-4094-9C27-539A0D3F6F33}"/>
    <cellStyle name="Normal 274 2" xfId="1469" xr:uid="{3EDF9255-21E9-4CC2-88EF-7E5F93D34C98}"/>
    <cellStyle name="Normal 275" xfId="864" xr:uid="{2962EF83-BD90-4064-BF9F-98C246759A8B}"/>
    <cellStyle name="Normal 275 2" xfId="1470" xr:uid="{D025BB40-66B5-4A93-A11E-3F4D430E90DA}"/>
    <cellStyle name="Normal 276" xfId="865" xr:uid="{A453EC7D-F6B3-4BBC-A622-91E99F48E72D}"/>
    <cellStyle name="Normal 276 2" xfId="1471" xr:uid="{CF3FC7A3-89F3-4396-9AA8-48ADB96B4431}"/>
    <cellStyle name="Normal 277" xfId="866" xr:uid="{5D5AE077-958F-4235-A5C6-F11EB6768D50}"/>
    <cellStyle name="Normal 277 2" xfId="1472" xr:uid="{6CF40255-6BB6-4C97-A967-593E2EB8E590}"/>
    <cellStyle name="Normal 278" xfId="867" xr:uid="{F2416FB1-972A-4B96-BA1E-930438B1A57F}"/>
    <cellStyle name="Normal 278 2" xfId="1473" xr:uid="{D031A3D1-4A45-4428-AF7B-F6BD39282C2E}"/>
    <cellStyle name="Normal 279" xfId="868" xr:uid="{AE9E9632-F662-4C60-9D54-B4BD3346DE6C}"/>
    <cellStyle name="Normal 279 2" xfId="1474" xr:uid="{0B470C0A-1C59-4E49-8DE5-E63BDEFC517C}"/>
    <cellStyle name="Normal 28" xfId="70" xr:uid="{00000000-0005-0000-0000-0000A5000000}"/>
    <cellStyle name="Normal 28 2" xfId="420" xr:uid="{7AE12C02-9544-458D-8760-267B79D815DA}"/>
    <cellStyle name="Normal 280" xfId="869" xr:uid="{FB457A4F-58F3-423A-AA27-0770D1702ED1}"/>
    <cellStyle name="Normal 280 2" xfId="1475" xr:uid="{B4A4B338-D57D-4A33-AF6C-DE48868EA2A6}"/>
    <cellStyle name="Normal 281" xfId="870" xr:uid="{745854D9-CF50-41D3-A3A9-FC9CE19C116F}"/>
    <cellStyle name="Normal 281 2" xfId="1476" xr:uid="{9E9E91CE-A310-4A89-968B-05380B4ED336}"/>
    <cellStyle name="Normal 282" xfId="871" xr:uid="{2EDDA156-31AD-416D-BF62-9F2707647E5E}"/>
    <cellStyle name="Normal 282 2" xfId="1477" xr:uid="{A71F2996-43EC-4CE1-9711-E92DD2BF93B3}"/>
    <cellStyle name="Normal 283" xfId="872" xr:uid="{1C1803F3-A1EA-4BFF-8466-DD74583B0791}"/>
    <cellStyle name="Normal 283 2" xfId="1478" xr:uid="{0294B277-A59A-4225-927C-CB646D40A543}"/>
    <cellStyle name="Normal 284" xfId="873" xr:uid="{AB6E1375-457B-4EE2-AFBC-4C94A0FF643C}"/>
    <cellStyle name="Normal 284 2" xfId="1479" xr:uid="{AA7F2943-497F-40F2-AE76-7723FEDB5AC7}"/>
    <cellStyle name="Normal 285" xfId="874" xr:uid="{78E07C62-4CC3-4E7F-8CC9-774A74F7BD4D}"/>
    <cellStyle name="Normal 285 2" xfId="1480" xr:uid="{AE280834-FBDA-4EB0-9BF3-A77311BD3539}"/>
    <cellStyle name="Normal 286" xfId="875" xr:uid="{648A31A0-55BE-4D7B-9AC9-A48D316B8166}"/>
    <cellStyle name="Normal 286 2" xfId="1481" xr:uid="{181E9478-3CF2-4330-9337-2FE59E2B792D}"/>
    <cellStyle name="Normal 287" xfId="876" xr:uid="{5EC595B5-A83F-480A-A802-04E4334A3C84}"/>
    <cellStyle name="Normal 287 2" xfId="1482" xr:uid="{AD994F78-134F-434D-B365-A11D3CB0D15F}"/>
    <cellStyle name="Normal 288" xfId="877" xr:uid="{CD43517D-0BC7-4EC9-8A7A-13F01613EE25}"/>
    <cellStyle name="Normal 288 2" xfId="1483" xr:uid="{D623895D-CDBF-4D84-AA31-E5F987C54CB4}"/>
    <cellStyle name="Normal 289" xfId="878" xr:uid="{0B30EE2D-F489-44E8-9B26-700E22170751}"/>
    <cellStyle name="Normal 289 2" xfId="1484" xr:uid="{7BB0FB9F-75F2-4123-BB49-34E1C0ADF43E}"/>
    <cellStyle name="Normal 29" xfId="71" xr:uid="{00000000-0005-0000-0000-0000A6000000}"/>
    <cellStyle name="Normal 29 2" xfId="421" xr:uid="{63D6D084-3CC0-45AB-848A-C3F730264779}"/>
    <cellStyle name="Normal 290" xfId="879" xr:uid="{171576BA-CE07-4881-80AD-059A302B3A7F}"/>
    <cellStyle name="Normal 290 2" xfId="1485" xr:uid="{D5CE4981-93E2-425A-A0FF-02590F2AA0D1}"/>
    <cellStyle name="Normal 291" xfId="880" xr:uid="{9C964A30-67B1-4321-8045-9A019BB474E4}"/>
    <cellStyle name="Normal 291 2" xfId="1486" xr:uid="{4FE396B6-2667-4E99-85A0-028323DE946C}"/>
    <cellStyle name="Normal 292" xfId="881" xr:uid="{50053A5C-641E-42A2-9204-001E59B7D8D6}"/>
    <cellStyle name="Normal 292 2" xfId="1487" xr:uid="{7DFDCCFF-4D45-4194-AFD2-2ADD44700D40}"/>
    <cellStyle name="Normal 293" xfId="882" xr:uid="{A039B49D-8AC6-4DC5-A4DE-207D773481B4}"/>
    <cellStyle name="Normal 293 2" xfId="1488" xr:uid="{3E2B6ACF-5870-455D-8C48-E8309681908F}"/>
    <cellStyle name="Normal 294" xfId="883" xr:uid="{F56399CF-A194-4239-BDF8-A8565B18059A}"/>
    <cellStyle name="Normal 294 2" xfId="1489" xr:uid="{E0E704FB-F9D5-4491-830C-DB8DC6BB5B70}"/>
    <cellStyle name="Normal 295" xfId="884" xr:uid="{E5A84DDD-4106-4B51-9294-679DE4528EBB}"/>
    <cellStyle name="Normal 295 2" xfId="1490" xr:uid="{34A36F76-39BF-4BEE-8493-260DDB3E54F5}"/>
    <cellStyle name="Normal 296" xfId="885" xr:uid="{C3CF9ED6-84D1-41DB-AF57-506696720483}"/>
    <cellStyle name="Normal 296 2" xfId="1491" xr:uid="{2446B2CF-924F-4E65-80BF-ED6A9351CFFF}"/>
    <cellStyle name="Normal 297" xfId="886" xr:uid="{18560506-E711-4C32-9A2C-B65C51704A08}"/>
    <cellStyle name="Normal 297 2" xfId="1492" xr:uid="{7C2E3D82-27CF-496E-A45C-6EDDCAFE8BB6}"/>
    <cellStyle name="Normal 298" xfId="887" xr:uid="{ECE745F9-A91B-4D80-929E-290F10DF88DB}"/>
    <cellStyle name="Normal 298 2" xfId="1493" xr:uid="{A79C9DD4-5C89-43F5-ACE8-61B1514B8DC6}"/>
    <cellStyle name="Normal 299" xfId="888" xr:uid="{9B9FE766-C3D6-4DFE-BB1E-DC570FD62BC6}"/>
    <cellStyle name="Normal 299 2" xfId="1494" xr:uid="{5AD590F0-4081-471F-84E9-E6C1CAC37E65}"/>
    <cellStyle name="Normal 3" xfId="3" xr:uid="{00000000-0005-0000-0000-0000A7000000}"/>
    <cellStyle name="Normal 3 2" xfId="398" xr:uid="{CF0EDF74-D7DF-49D7-B3E3-4FF5CAA6D694}"/>
    <cellStyle name="Normal 30" xfId="72" xr:uid="{00000000-0005-0000-0000-0000A8000000}"/>
    <cellStyle name="Normal 30 2" xfId="422" xr:uid="{A0FB3F99-E4AB-4F1C-8514-DD56006F7EF9}"/>
    <cellStyle name="Normal 300" xfId="889" xr:uid="{5EC54611-5188-4611-AEC8-4A7EF6CE875C}"/>
    <cellStyle name="Normal 300 2" xfId="1495" xr:uid="{65CB2101-5D0C-4FA6-9457-54C6941894C1}"/>
    <cellStyle name="Normal 301" xfId="890" xr:uid="{47B49F29-6B4B-4772-A1F5-F14C8E03ACA0}"/>
    <cellStyle name="Normal 301 2" xfId="1496" xr:uid="{F4B96921-2E52-4857-A0B2-79E2A82ADDDA}"/>
    <cellStyle name="Normal 302" xfId="891" xr:uid="{1861528B-404C-4885-B278-2B969D872E1E}"/>
    <cellStyle name="Normal 302 2" xfId="1497" xr:uid="{1A7A5A8D-2254-4746-9CDB-99B08B116CAA}"/>
    <cellStyle name="Normal 303" xfId="892" xr:uid="{238B6A6F-0432-4F5A-9686-F7774970BD03}"/>
    <cellStyle name="Normal 303 2" xfId="1498" xr:uid="{FD07BF07-2A26-4F14-8FC9-9FA355A6328B}"/>
    <cellStyle name="Normal 304" xfId="893" xr:uid="{C0EE89D4-8764-473D-8944-5ED65C9DAD3C}"/>
    <cellStyle name="Normal 304 2" xfId="1499" xr:uid="{05B54B90-C048-466A-AFAB-0115E21E8A9D}"/>
    <cellStyle name="Normal 305" xfId="894" xr:uid="{CDC5A9E5-9318-4599-BE1E-8F958D6AF32C}"/>
    <cellStyle name="Normal 305 2" xfId="1500" xr:uid="{E40B466D-7966-49D0-9D14-49EC2D829478}"/>
    <cellStyle name="Normal 306" xfId="895" xr:uid="{DE6B6AC8-7E33-4496-ACE3-C15528FA2A09}"/>
    <cellStyle name="Normal 306 2" xfId="1501" xr:uid="{A5135B8E-34DD-4B3E-9DBD-C655DBAE4A0E}"/>
    <cellStyle name="Normal 307" xfId="896" xr:uid="{2EA0D5EB-F471-4305-BCFE-27954CAEA308}"/>
    <cellStyle name="Normal 307 2" xfId="1502" xr:uid="{CF205E7F-A9B3-416E-A69C-5AA1615120B7}"/>
    <cellStyle name="Normal 308" xfId="897" xr:uid="{128FAF85-28B8-4CCA-A506-3CDFF890623F}"/>
    <cellStyle name="Normal 308 2" xfId="1503" xr:uid="{67550193-5327-4955-8DD4-4369048C622D}"/>
    <cellStyle name="Normal 309" xfId="898" xr:uid="{E3E8B11F-F836-4AD2-BADE-55FBE1A1FA93}"/>
    <cellStyle name="Normal 309 2" xfId="1504" xr:uid="{7A1A9420-ACEF-4DB1-AD7A-AB0993E3E5CF}"/>
    <cellStyle name="Normal 31" xfId="73" xr:uid="{00000000-0005-0000-0000-0000A9000000}"/>
    <cellStyle name="Normal 31 2" xfId="423" xr:uid="{4344C2F6-CB61-491A-8C5A-FD4348AD9D37}"/>
    <cellStyle name="Normal 310" xfId="899" xr:uid="{1447C7CC-F95D-4843-B6D7-05B41DF49ECE}"/>
    <cellStyle name="Normal 310 2" xfId="1505" xr:uid="{E57883AC-4924-4B41-8AFC-749BF22107CF}"/>
    <cellStyle name="Normal 311" xfId="900" xr:uid="{D1C1F4C7-0B5D-48BB-9B5E-A50624EA0BA4}"/>
    <cellStyle name="Normal 311 2" xfId="1506" xr:uid="{571586DF-28CD-4FC4-98AD-2060293C0E67}"/>
    <cellStyle name="Normal 312" xfId="901" xr:uid="{B1534375-2CB0-4217-BC05-A0E22DE07860}"/>
    <cellStyle name="Normal 312 2" xfId="1507" xr:uid="{F08017C7-AA07-4DC4-A2AE-F86E8597ED49}"/>
    <cellStyle name="Normal 313" xfId="902" xr:uid="{68BEBE0B-45AD-407A-B337-7C0AE370E7B9}"/>
    <cellStyle name="Normal 313 2" xfId="1508" xr:uid="{65E62447-B879-4A70-B5E6-16DA0A5A8CBE}"/>
    <cellStyle name="Normal 313 2 2" xfId="2500" xr:uid="{9AD6B643-E0D3-4190-AB15-E3F29CFCF8DE}"/>
    <cellStyle name="Normal 313 2 2 2" xfId="4580" xr:uid="{465076FE-5559-44FB-A6E1-6ADF2325FA5C}"/>
    <cellStyle name="Normal 313 2 2 2 2" xfId="8740" xr:uid="{6026ADAD-2A7C-4476-9BD2-8D56EE829B70}"/>
    <cellStyle name="Normal 313 2 2 2 2 2" xfId="17323" xr:uid="{7B67F24A-AD77-4B78-A041-9E4DEC43AA5D}"/>
    <cellStyle name="Normal 313 2 2 2 2 2 2" xfId="35148" xr:uid="{C97E7956-BE46-4A47-B150-D99C3E3AAC15}"/>
    <cellStyle name="Normal 313 2 2 2 2 3" xfId="26648" xr:uid="{FE9351C3-5E99-4A7A-8D2E-23F2F0918A1D}"/>
    <cellStyle name="Normal 313 2 2 2 3" xfId="13163" xr:uid="{4BF3A74D-A92D-47A9-9C7D-DB5E5CEF534E}"/>
    <cellStyle name="Normal 313 2 2 2 3 2" xfId="30988" xr:uid="{50F77FE8-C5FC-4FD7-8BD3-B70AF3BFE073}"/>
    <cellStyle name="Normal 313 2 2 2 4" xfId="22488" xr:uid="{4C737502-61A8-48C3-BFDE-1D80DF43B612}"/>
    <cellStyle name="Normal 313 2 2 3" xfId="6660" xr:uid="{E2B142DA-6110-4E4D-AB95-B423C1B966AA}"/>
    <cellStyle name="Normal 313 2 2 3 2" xfId="15243" xr:uid="{8560BCF8-0720-4009-8102-590DBBE4AE10}"/>
    <cellStyle name="Normal 313 2 2 3 2 2" xfId="33068" xr:uid="{9FF30018-84D0-42F8-AC6F-BB7408462F3E}"/>
    <cellStyle name="Normal 313 2 2 3 3" xfId="24568" xr:uid="{3DD704E6-B6DC-43A8-8B13-CC9F80D9E176}"/>
    <cellStyle name="Normal 313 2 2 4" xfId="11083" xr:uid="{D16E272A-D1CF-498C-9D55-F35E90BD5C7F}"/>
    <cellStyle name="Normal 313 2 2 4 2" xfId="28908" xr:uid="{8B09A3CD-9043-43A4-BB93-5E219D783282}"/>
    <cellStyle name="Normal 313 2 2 5" xfId="20408" xr:uid="{E069BF11-0FAD-40E1-9FAD-EE63CE2BB8FA}"/>
    <cellStyle name="Normal 313 2 3" xfId="3600" xr:uid="{6504A3E5-0636-42EA-BA04-8990EF7FE76D}"/>
    <cellStyle name="Normal 313 2 3 2" xfId="7760" xr:uid="{0B5D68B4-FAC7-49D3-B98F-9042839B7154}"/>
    <cellStyle name="Normal 313 2 3 2 2" xfId="16343" xr:uid="{34EF6F0B-8502-459F-9C80-90AA5135AAEE}"/>
    <cellStyle name="Normal 313 2 3 2 2 2" xfId="34168" xr:uid="{3DE229B5-C159-4077-9475-F709760BB718}"/>
    <cellStyle name="Normal 313 2 3 2 3" xfId="25668" xr:uid="{68902BA5-53DC-4E05-A253-09E85E53D271}"/>
    <cellStyle name="Normal 313 2 3 3" xfId="12183" xr:uid="{529A87E0-0B9B-4DDE-ABDE-E2AE2857D7EA}"/>
    <cellStyle name="Normal 313 2 3 3 2" xfId="30008" xr:uid="{54CB8B1D-2851-4224-A647-B912B653DCBE}"/>
    <cellStyle name="Normal 313 2 3 4" xfId="21508" xr:uid="{5FDDDDA9-23D3-4DCC-B128-896C4E762743}"/>
    <cellStyle name="Normal 313 2 4" xfId="5680" xr:uid="{BA67EEFC-B91E-4B54-8441-D86A646CBDA4}"/>
    <cellStyle name="Normal 313 2 4 2" xfId="14263" xr:uid="{D8D05B2D-900A-47DD-B9D1-0B2E243CBFBD}"/>
    <cellStyle name="Normal 313 2 4 2 2" xfId="32088" xr:uid="{75FE822D-7481-4E59-814C-6F84F8FCA62E}"/>
    <cellStyle name="Normal 313 2 4 3" xfId="23588" xr:uid="{2E69908B-599B-4C36-B4C6-4E049D103A4D}"/>
    <cellStyle name="Normal 313 2 5" xfId="10103" xr:uid="{E8623551-D6D0-4CBB-A96A-05C0BE5C5294}"/>
    <cellStyle name="Normal 313 2 5 2" xfId="27928" xr:uid="{7CBB876F-23A4-411A-AD1D-2A285BEA7C0C}"/>
    <cellStyle name="Normal 313 2 6" xfId="19428" xr:uid="{AF34181F-C87A-40AF-9784-5594C715EA8F}"/>
    <cellStyle name="Normal 313 3" xfId="2020" xr:uid="{5C81F10C-28DB-4B79-BC30-E2B62ED8893A}"/>
    <cellStyle name="Normal 313 3 2" xfId="4100" xr:uid="{C449433A-F967-432D-A9EB-63F8E8DD7560}"/>
    <cellStyle name="Normal 313 3 2 2" xfId="8260" xr:uid="{296A1DAA-ED57-48D7-AF7A-CFBF2B041C85}"/>
    <cellStyle name="Normal 313 3 2 2 2" xfId="16843" xr:uid="{4BD85B14-AA9E-4F5A-95A9-867DBC0149FA}"/>
    <cellStyle name="Normal 313 3 2 2 2 2" xfId="34668" xr:uid="{F49E1194-7761-484D-BB34-75DA3CBA7209}"/>
    <cellStyle name="Normal 313 3 2 2 3" xfId="26168" xr:uid="{E333EE08-E700-4A82-BC67-AD75F81BC3E8}"/>
    <cellStyle name="Normal 313 3 2 3" xfId="12683" xr:uid="{D515290D-CA53-4DA1-A4FD-F55DEE75A270}"/>
    <cellStyle name="Normal 313 3 2 3 2" xfId="30508" xr:uid="{5C57D3B9-2218-48E4-8409-4AE92C7E35E4}"/>
    <cellStyle name="Normal 313 3 2 4" xfId="22008" xr:uid="{E89CE990-43D1-46E8-A91A-57CFADBACE8B}"/>
    <cellStyle name="Normal 313 3 3" xfId="6180" xr:uid="{B4288F0C-55DA-40CD-8D60-5C3F3F019321}"/>
    <cellStyle name="Normal 313 3 3 2" xfId="14763" xr:uid="{EDF46A88-E0F6-455C-B711-D0DF4C32D04A}"/>
    <cellStyle name="Normal 313 3 3 2 2" xfId="32588" xr:uid="{81F768B2-ABBF-4C3C-905F-A4338514F4B4}"/>
    <cellStyle name="Normal 313 3 3 3" xfId="24088" xr:uid="{ECF8C013-20DB-4299-8A20-A9D6854D0326}"/>
    <cellStyle name="Normal 313 3 4" xfId="10603" xr:uid="{60531D22-CCD3-49EB-A361-A3A662C07177}"/>
    <cellStyle name="Normal 313 3 4 2" xfId="28428" xr:uid="{0CD34E94-6874-4C7C-837E-4E4634F011B2}"/>
    <cellStyle name="Normal 313 3 5" xfId="19928" xr:uid="{13D0B2E8-78DA-4227-B5F5-B17DD5A67D4D}"/>
    <cellStyle name="Normal 313 4" xfId="3120" xr:uid="{CCEE1926-B6AB-4E03-8101-EF41CBF70EA1}"/>
    <cellStyle name="Normal 313 4 2" xfId="7280" xr:uid="{7A7F6A4F-B73C-4D70-A5DE-0485A9E7AEDE}"/>
    <cellStyle name="Normal 313 4 2 2" xfId="15863" xr:uid="{75673F11-1496-4543-9552-E78498EDA78C}"/>
    <cellStyle name="Normal 313 4 2 2 2" xfId="33688" xr:uid="{96EEA954-78A1-455E-AF1A-5B347E88135F}"/>
    <cellStyle name="Normal 313 4 2 3" xfId="25188" xr:uid="{42DE5E47-2179-40BF-9F46-2F10AE07DA12}"/>
    <cellStyle name="Normal 313 4 3" xfId="11703" xr:uid="{702FBA65-69D0-4DEF-B47A-CC64F561F645}"/>
    <cellStyle name="Normal 313 4 3 2" xfId="29528" xr:uid="{2EC59B0B-5C6F-47BE-A6D5-E7B95A121452}"/>
    <cellStyle name="Normal 313 4 4" xfId="21028" xr:uid="{7CF04ECC-A437-4D37-B3A6-B4499D2F5F3F}"/>
    <cellStyle name="Normal 313 5" xfId="5200" xr:uid="{0E71C660-C7BB-46E4-AB3C-DEA67753B9CD}"/>
    <cellStyle name="Normal 313 5 2" xfId="13783" xr:uid="{491B99FF-713D-4B48-BAD3-DBC41A09B9D4}"/>
    <cellStyle name="Normal 313 5 2 2" xfId="31608" xr:uid="{92D8E447-1426-4304-82B0-6CF4E4F1E7C8}"/>
    <cellStyle name="Normal 313 5 3" xfId="23108" xr:uid="{6047BEDD-5944-4E21-A464-B5C42AA29024}"/>
    <cellStyle name="Normal 313 6" xfId="9623" xr:uid="{9E740013-F3A7-4203-819B-0C80AACA788D}"/>
    <cellStyle name="Normal 313 6 2" xfId="27448" xr:uid="{03505975-FBD6-4340-8A86-A2577097C22A}"/>
    <cellStyle name="Normal 313 7" xfId="18948" xr:uid="{4D4316C0-D649-4993-B654-CD6769A07F25}"/>
    <cellStyle name="Normal 314" xfId="922" xr:uid="{4811DB8E-14CD-4D34-985F-DA33E7D6BC4E}"/>
    <cellStyle name="Normal 314 2" xfId="1528" xr:uid="{34309B1B-01A6-4BCF-916B-A19E61D734E7}"/>
    <cellStyle name="Normal 315" xfId="923" xr:uid="{22A8D186-C847-4088-87CF-0A158FE1A1A1}"/>
    <cellStyle name="Normal 315 2" xfId="1529" xr:uid="{7E35641D-306A-44BB-A9D4-534FDA93A885}"/>
    <cellStyle name="Normal 316" xfId="924" xr:uid="{9174CB3C-C226-401B-A085-211C227AAC21}"/>
    <cellStyle name="Normal 316 2" xfId="1530" xr:uid="{9C14E948-B7D3-4248-8427-589B2B030278}"/>
    <cellStyle name="Normal 317" xfId="925" xr:uid="{BC61DC98-B119-4E9C-8043-813FBEABD702}"/>
    <cellStyle name="Normal 317 2" xfId="1531" xr:uid="{BCE845EC-86A6-48AC-A70D-685B7BACCA2F}"/>
    <cellStyle name="Normal 318" xfId="926" xr:uid="{B0F6201A-AE8D-4F79-9740-551035B53EA8}"/>
    <cellStyle name="Normal 318 2" xfId="1532" xr:uid="{9337B211-7C89-4AC4-AF49-C51D60FC277F}"/>
    <cellStyle name="Normal 318 2 2" xfId="2520" xr:uid="{BC2069D7-07DC-44BB-B944-583951162747}"/>
    <cellStyle name="Normal 318 2 2 2" xfId="4600" xr:uid="{EC1AA6AD-8A2C-4E70-B3F5-B6B660B1F9E3}"/>
    <cellStyle name="Normal 318 2 2 2 2" xfId="8760" xr:uid="{CFF7E076-323F-40A2-9CC8-4ACFE8AB7440}"/>
    <cellStyle name="Normal 318 2 2 2 2 2" xfId="17343" xr:uid="{70D5D7D2-2C45-4EEA-BF12-B5EA0A96809E}"/>
    <cellStyle name="Normal 318 2 2 2 2 2 2" xfId="35168" xr:uid="{A169F166-1A5D-4ED5-8D37-49738B0AF0B8}"/>
    <cellStyle name="Normal 318 2 2 2 2 3" xfId="26668" xr:uid="{9F2426FE-FFAB-43BE-8E0A-9DB07CE256E1}"/>
    <cellStyle name="Normal 318 2 2 2 3" xfId="13183" xr:uid="{F0D02CEC-849B-447A-9EEA-799A191796D1}"/>
    <cellStyle name="Normal 318 2 2 2 3 2" xfId="31008" xr:uid="{B272ADFF-4302-4E38-A88E-B8888CFFC745}"/>
    <cellStyle name="Normal 318 2 2 2 4" xfId="22508" xr:uid="{E6671D91-2DD5-4974-AB80-67CC5B7E3FEC}"/>
    <cellStyle name="Normal 318 2 2 3" xfId="6680" xr:uid="{36DA777E-9AEE-49E6-B487-8A1D42496CFC}"/>
    <cellStyle name="Normal 318 2 2 3 2" xfId="15263" xr:uid="{AE3A2EAB-3D2D-4D8D-8D78-C9EEC2400398}"/>
    <cellStyle name="Normal 318 2 2 3 2 2" xfId="33088" xr:uid="{1C458455-1105-442C-B3BD-C9000EB4E64B}"/>
    <cellStyle name="Normal 318 2 2 3 3" xfId="24588" xr:uid="{04129C87-FFD0-44AD-AB97-67CABB37B39C}"/>
    <cellStyle name="Normal 318 2 2 4" xfId="11103" xr:uid="{371A759D-E231-42AF-9184-089CAE8AF3DE}"/>
    <cellStyle name="Normal 318 2 2 4 2" xfId="28928" xr:uid="{AB465B2C-6439-40D3-9BB0-DCE3AA131F9D}"/>
    <cellStyle name="Normal 318 2 2 5" xfId="20428" xr:uid="{527EAC7B-6804-4C78-93B0-C40B616A491D}"/>
    <cellStyle name="Normal 318 2 3" xfId="3620" xr:uid="{EB525B24-9553-4E16-BF8D-96DC34C87CA0}"/>
    <cellStyle name="Normal 318 2 3 2" xfId="7780" xr:uid="{4375846D-F26B-4D7D-9344-18E60BA3150F}"/>
    <cellStyle name="Normal 318 2 3 2 2" xfId="16363" xr:uid="{0317A975-3051-448A-8A2B-8145B421B200}"/>
    <cellStyle name="Normal 318 2 3 2 2 2" xfId="34188" xr:uid="{1F8CEF91-2D45-4F2B-B3C3-88B3644FC1A1}"/>
    <cellStyle name="Normal 318 2 3 2 3" xfId="25688" xr:uid="{0B84C3D8-81B4-4EC4-B6E4-9C0703FA5463}"/>
    <cellStyle name="Normal 318 2 3 3" xfId="12203" xr:uid="{4AD7C3D2-6C70-4B84-A905-047E2D078CF3}"/>
    <cellStyle name="Normal 318 2 3 3 2" xfId="30028" xr:uid="{E62CBDAE-64D3-46B2-9487-F11DC2954EF3}"/>
    <cellStyle name="Normal 318 2 3 4" xfId="21528" xr:uid="{F305A443-2B62-455F-8EA2-DBFD02EAFBFD}"/>
    <cellStyle name="Normal 318 2 4" xfId="5700" xr:uid="{EAE3EC89-E995-4164-85A5-A8E32998E47C}"/>
    <cellStyle name="Normal 318 2 4 2" xfId="14283" xr:uid="{1C349F9A-362C-4518-AAA4-54C17E91DA6B}"/>
    <cellStyle name="Normal 318 2 4 2 2" xfId="32108" xr:uid="{DE1C99A7-CDE4-494E-8085-26FED45BB085}"/>
    <cellStyle name="Normal 318 2 4 3" xfId="23608" xr:uid="{81D2CD83-2352-4515-A65E-51DD0E3FDDEF}"/>
    <cellStyle name="Normal 318 2 5" xfId="10123" xr:uid="{D19F2962-F2B2-4D57-BEAE-20E651AC3178}"/>
    <cellStyle name="Normal 318 2 5 2" xfId="27948" xr:uid="{903BC298-CE3F-4E33-8B96-34442F0280C8}"/>
    <cellStyle name="Normal 318 2 6" xfId="19448" xr:uid="{B5BE2CBE-C434-402B-8858-ADE52B1D0EEE}"/>
    <cellStyle name="Normal 318 3" xfId="2040" xr:uid="{CAF1848E-CE64-4985-BBE2-D329DC41F066}"/>
    <cellStyle name="Normal 318 3 2" xfId="4120" xr:uid="{3453D1FE-4E48-4752-8F53-5A07F965B38C}"/>
    <cellStyle name="Normal 318 3 2 2" xfId="8280" xr:uid="{726D84F4-6D9E-4D52-ADCA-CEAB7E731C5D}"/>
    <cellStyle name="Normal 318 3 2 2 2" xfId="16863" xr:uid="{7AB9823F-5B69-46F1-BB55-1EBD2D175C17}"/>
    <cellStyle name="Normal 318 3 2 2 2 2" xfId="34688" xr:uid="{456B4A92-8BB5-42A0-A084-6327C5E7564C}"/>
    <cellStyle name="Normal 318 3 2 2 3" xfId="26188" xr:uid="{30B20F1C-9D4D-47BC-A6C5-C57B6152F41F}"/>
    <cellStyle name="Normal 318 3 2 3" xfId="12703" xr:uid="{D8CF1774-F88C-4E90-9D39-0C48E8A53821}"/>
    <cellStyle name="Normal 318 3 2 3 2" xfId="30528" xr:uid="{F17FEDAF-15F0-478C-90E7-26A5274FDB12}"/>
    <cellStyle name="Normal 318 3 2 4" xfId="22028" xr:uid="{FC8E26D7-DB61-4360-930F-0FBCE24767BA}"/>
    <cellStyle name="Normal 318 3 3" xfId="6200" xr:uid="{010D37E2-73E6-4F04-ABDC-C2B525F8C9DA}"/>
    <cellStyle name="Normal 318 3 3 2" xfId="14783" xr:uid="{077D4E66-C142-4C2E-AA5B-DE9BEF00FFCE}"/>
    <cellStyle name="Normal 318 3 3 2 2" xfId="32608" xr:uid="{7330A3DB-E9E8-45DF-8C83-27581ED75901}"/>
    <cellStyle name="Normal 318 3 3 3" xfId="24108" xr:uid="{A92B7B32-03DC-44E5-B36B-677A232DFEAA}"/>
    <cellStyle name="Normal 318 3 4" xfId="10623" xr:uid="{2B2A5354-9C88-456D-965A-DAD0401EADFF}"/>
    <cellStyle name="Normal 318 3 4 2" xfId="28448" xr:uid="{1F897532-AE81-4A73-B1DF-300BF0D3E030}"/>
    <cellStyle name="Normal 318 3 5" xfId="19948" xr:uid="{DB2DD87B-0414-44BD-A394-A57A58BD669A}"/>
    <cellStyle name="Normal 318 4" xfId="3140" xr:uid="{73B545E0-7259-441E-BAB0-C9CAC554E0F7}"/>
    <cellStyle name="Normal 318 4 2" xfId="7300" xr:uid="{4BE9A233-B7EE-4185-AA41-23A3A2ECB8ED}"/>
    <cellStyle name="Normal 318 4 2 2" xfId="15883" xr:uid="{E1D76DEC-2BF9-4DA9-9ACE-1868743716BB}"/>
    <cellStyle name="Normal 318 4 2 2 2" xfId="33708" xr:uid="{5833BA7F-FF69-4FF7-B086-A32C22B6CB75}"/>
    <cellStyle name="Normal 318 4 2 3" xfId="25208" xr:uid="{34E40825-5F2B-4B7E-AE8B-DE71DD2BD00F}"/>
    <cellStyle name="Normal 318 4 3" xfId="11723" xr:uid="{A0777A5C-F2DE-4CD9-AFDF-B26C7A44B2CB}"/>
    <cellStyle name="Normal 318 4 3 2" xfId="29548" xr:uid="{DD3504EC-0E5F-4415-BC8C-22D9E78DDD34}"/>
    <cellStyle name="Normal 318 4 4" xfId="21048" xr:uid="{7F9B0393-0F61-4A1A-AE5C-1081D343A213}"/>
    <cellStyle name="Normal 318 5" xfId="5220" xr:uid="{90A7533F-AFA6-4A7F-BFAB-3192C152644D}"/>
    <cellStyle name="Normal 318 5 2" xfId="13803" xr:uid="{C180FC6E-46D8-46C1-9BF6-0AFF940932BF}"/>
    <cellStyle name="Normal 318 5 2 2" xfId="31628" xr:uid="{428F26E6-91C3-4E16-BAB3-62C94A7E4C73}"/>
    <cellStyle name="Normal 318 5 3" xfId="23128" xr:uid="{36257874-2064-49C2-9F99-F2D70A92E7B6}"/>
    <cellStyle name="Normal 318 6" xfId="9643" xr:uid="{7F4CF337-D0E1-4132-821B-BFC2BDAF2927}"/>
    <cellStyle name="Normal 318 6 2" xfId="27468" xr:uid="{145A929C-2F5C-4929-AC4A-2902D749F282}"/>
    <cellStyle name="Normal 318 7" xfId="18968" xr:uid="{C351FDDE-F267-4853-800C-D2BB4ECD71D7}"/>
    <cellStyle name="Normal 319" xfId="946" xr:uid="{6BE096C5-BC35-49FB-B6B4-D242A15A692C}"/>
    <cellStyle name="Normal 319 2" xfId="1552" xr:uid="{482CBEDD-311F-4730-9C47-830444E73A07}"/>
    <cellStyle name="Normal 32" xfId="74" xr:uid="{00000000-0005-0000-0000-0000AA000000}"/>
    <cellStyle name="Normal 32 2" xfId="424" xr:uid="{AE5222B8-80A6-45CB-A5F3-39EF5442D54B}"/>
    <cellStyle name="Normal 320" xfId="947" xr:uid="{EB94F1AD-B99A-4C89-ABFB-0CEBD0F6415E}"/>
    <cellStyle name="Normal 320 2" xfId="1553" xr:uid="{1C17BD45-891C-481E-8BE6-33386291CBAD}"/>
    <cellStyle name="Normal 321" xfId="948" xr:uid="{7A6CBB09-5635-487D-B0F3-C03139B99A48}"/>
    <cellStyle name="Normal 321 2" xfId="1554" xr:uid="{18408689-6FF1-43A9-961D-59853F3E8A82}"/>
    <cellStyle name="Normal 322" xfId="949" xr:uid="{E61359E0-075A-4D05-A4AE-6566371A8A4E}"/>
    <cellStyle name="Normal 322 2" xfId="1555" xr:uid="{6E3B4BEC-9042-4B40-AF93-83A5ECE30BE4}"/>
    <cellStyle name="Normal 323" xfId="950" xr:uid="{58003FE4-52CB-4C7A-A8D9-78B9000EE238}"/>
    <cellStyle name="Normal 323 2" xfId="1556" xr:uid="{9C3A6B7C-928B-4FC7-8680-A5D28EF8617F}"/>
    <cellStyle name="Normal 324" xfId="951" xr:uid="{447F3062-6EDF-4858-B993-9CD19C4E9ECA}"/>
    <cellStyle name="Normal 324 2" xfId="1557" xr:uid="{B2BCE401-D688-49D2-83A2-1684F905EA85}"/>
    <cellStyle name="Normal 325" xfId="952" xr:uid="{FF27DC2A-834A-4A0D-98AE-DDE76ADBEA1C}"/>
    <cellStyle name="Normal 325 2" xfId="1558" xr:uid="{036D9188-5191-41EF-BEC8-10379D04A8E0}"/>
    <cellStyle name="Normal 326" xfId="953" xr:uid="{FA3DE3A4-D9A9-4DF3-8C62-5B6774E03618}"/>
    <cellStyle name="Normal 326 2" xfId="1559" xr:uid="{7A103E44-9ED5-496B-9C51-EDA0C7FA0C37}"/>
    <cellStyle name="Normal 327" xfId="954" xr:uid="{12B2F129-3BA0-40ED-B3E2-381030284B9A}"/>
    <cellStyle name="Normal 327 2" xfId="1560" xr:uid="{750D20BE-F0C4-4E0E-B8D3-2C9624AD7B1F}"/>
    <cellStyle name="Normal 327 2 2" xfId="2540" xr:uid="{EA513199-3DE7-4619-8470-DE785175D93A}"/>
    <cellStyle name="Normal 327 2 2 2" xfId="4620" xr:uid="{5A6493E3-2E5E-4403-A551-993BB57DFDED}"/>
    <cellStyle name="Normal 327 2 2 2 2" xfId="8780" xr:uid="{AC67D292-891A-4FD1-B3D4-9FA07AEA7D4A}"/>
    <cellStyle name="Normal 327 2 2 2 2 2" xfId="17363" xr:uid="{8D5C427D-996B-4E5E-89F8-4665B0974409}"/>
    <cellStyle name="Normal 327 2 2 2 2 2 2" xfId="35188" xr:uid="{0CD15C19-829A-4C75-BC8C-12B6D48E63BD}"/>
    <cellStyle name="Normal 327 2 2 2 2 3" xfId="26688" xr:uid="{76EEF798-55F9-40F8-A36E-3A8D94ACDF0B}"/>
    <cellStyle name="Normal 327 2 2 2 3" xfId="13203" xr:uid="{BAB80A45-7226-43AA-9B29-3D67C0F6B011}"/>
    <cellStyle name="Normal 327 2 2 2 3 2" xfId="31028" xr:uid="{63498083-C0C3-4E36-ABC7-81E869371A69}"/>
    <cellStyle name="Normal 327 2 2 2 4" xfId="22528" xr:uid="{EF161972-EDCA-4A99-B44B-898BC41ACCF5}"/>
    <cellStyle name="Normal 327 2 2 3" xfId="6700" xr:uid="{D1417FD6-D6DC-47F3-8475-D6BA651A2BE2}"/>
    <cellStyle name="Normal 327 2 2 3 2" xfId="15283" xr:uid="{AC973E42-A54E-48BC-8C20-DAC926A83AC0}"/>
    <cellStyle name="Normal 327 2 2 3 2 2" xfId="33108" xr:uid="{2ADE6EBB-8208-4913-AD60-E3E162BFA2BA}"/>
    <cellStyle name="Normal 327 2 2 3 3" xfId="24608" xr:uid="{44585867-3C6E-4696-940D-C418F16F2D6A}"/>
    <cellStyle name="Normal 327 2 2 4" xfId="11123" xr:uid="{E087AC5B-4392-4FF3-8F0B-77891D5BEEB3}"/>
    <cellStyle name="Normal 327 2 2 4 2" xfId="28948" xr:uid="{B93FF8F5-315C-4DAC-8C38-B412A76903C9}"/>
    <cellStyle name="Normal 327 2 2 5" xfId="20448" xr:uid="{113D5779-9E17-47B8-85E9-2BF74C0B74BB}"/>
    <cellStyle name="Normal 327 2 3" xfId="3640" xr:uid="{00F9FAB0-AD32-4B54-82AB-E0840C9FA618}"/>
    <cellStyle name="Normal 327 2 3 2" xfId="7800" xr:uid="{19483F05-0485-4DED-830C-640648E7D604}"/>
    <cellStyle name="Normal 327 2 3 2 2" xfId="16383" xr:uid="{C995F41B-982B-4006-9914-F0B5B59C67DC}"/>
    <cellStyle name="Normal 327 2 3 2 2 2" xfId="34208" xr:uid="{C382DF9E-3955-4B3C-BEF7-488586101A0A}"/>
    <cellStyle name="Normal 327 2 3 2 3" xfId="25708" xr:uid="{57E77D32-65FD-441E-9208-FDCC8FC229B9}"/>
    <cellStyle name="Normal 327 2 3 3" xfId="12223" xr:uid="{31C9034E-36C2-4B0A-901E-AD1C45AB35F7}"/>
    <cellStyle name="Normal 327 2 3 3 2" xfId="30048" xr:uid="{A1D4701A-8CBE-4C39-9165-AC414BC25C9C}"/>
    <cellStyle name="Normal 327 2 3 4" xfId="21548" xr:uid="{CE9EBB99-DA55-4A48-8509-9DE1A9E931CF}"/>
    <cellStyle name="Normal 327 2 4" xfId="5720" xr:uid="{937C6ABC-96B5-4313-8589-2FC9E08C07AF}"/>
    <cellStyle name="Normal 327 2 4 2" xfId="14303" xr:uid="{C269B48A-B65C-4CDA-9779-0F29AE71DDE1}"/>
    <cellStyle name="Normal 327 2 4 2 2" xfId="32128" xr:uid="{B3A32ABB-D177-486A-9636-9D235B807D55}"/>
    <cellStyle name="Normal 327 2 4 3" xfId="23628" xr:uid="{C18C911D-A042-43B1-AF8C-4682597F6270}"/>
    <cellStyle name="Normal 327 2 5" xfId="10143" xr:uid="{D649C73E-EE46-45F7-9D1E-813312FDBDF3}"/>
    <cellStyle name="Normal 327 2 5 2" xfId="27968" xr:uid="{F076BE78-DFC3-43BA-BE95-D75EB9840484}"/>
    <cellStyle name="Normal 327 2 6" xfId="19468" xr:uid="{9B0F9C7F-F0BD-4B56-8952-F6525A4BA401}"/>
    <cellStyle name="Normal 327 3" xfId="2060" xr:uid="{EC7E2ECE-D386-4F03-A9A3-92D8A6E68756}"/>
    <cellStyle name="Normal 327 3 2" xfId="4140" xr:uid="{D6386C1B-E364-4C03-887E-1EE289C29371}"/>
    <cellStyle name="Normal 327 3 2 2" xfId="8300" xr:uid="{3758B1BF-38BC-4D4C-A605-9DE0CD7C89AB}"/>
    <cellStyle name="Normal 327 3 2 2 2" xfId="16883" xr:uid="{3ECD24BA-7B4B-4D03-8A29-559B18C6D24C}"/>
    <cellStyle name="Normal 327 3 2 2 2 2" xfId="34708" xr:uid="{A15AB2A4-9C33-41B9-B619-45E82A34BE80}"/>
    <cellStyle name="Normal 327 3 2 2 3" xfId="26208" xr:uid="{ECECF837-4DD0-4A7A-B8C8-32CE1CA061E5}"/>
    <cellStyle name="Normal 327 3 2 3" xfId="12723" xr:uid="{DDD9D234-59C6-452F-B474-4B3856E462BA}"/>
    <cellStyle name="Normal 327 3 2 3 2" xfId="30548" xr:uid="{A6BB58BD-D2E1-44AE-817B-030F77D454E8}"/>
    <cellStyle name="Normal 327 3 2 4" xfId="22048" xr:uid="{F96881B3-B3C3-477C-91EC-14FD4E178312}"/>
    <cellStyle name="Normal 327 3 3" xfId="6220" xr:uid="{0C338BA7-4B8C-40EA-904D-88FBFF25A5CB}"/>
    <cellStyle name="Normal 327 3 3 2" xfId="14803" xr:uid="{39EB0CC2-5FF6-49B3-BA99-BCC4984C4D94}"/>
    <cellStyle name="Normal 327 3 3 2 2" xfId="32628" xr:uid="{47B07A9D-D9D6-4794-A2B1-7C0DB89E1E66}"/>
    <cellStyle name="Normal 327 3 3 3" xfId="24128" xr:uid="{B9114979-D1AA-453B-8C36-C6B29E5C8414}"/>
    <cellStyle name="Normal 327 3 4" xfId="10643" xr:uid="{AF7BD67B-3901-496D-8A3E-EB356DE854B5}"/>
    <cellStyle name="Normal 327 3 4 2" xfId="28468" xr:uid="{A2958325-ECB4-48DE-AC5B-8CEC51C81EA0}"/>
    <cellStyle name="Normal 327 3 5" xfId="19968" xr:uid="{792A9301-98F4-4554-86EC-95D304BF11CE}"/>
    <cellStyle name="Normal 327 4" xfId="3160" xr:uid="{ABDF219B-CC61-4147-B7A6-2B35A648930E}"/>
    <cellStyle name="Normal 327 4 2" xfId="7320" xr:uid="{F2164BA7-D619-4398-9BB3-6D30671EDE7A}"/>
    <cellStyle name="Normal 327 4 2 2" xfId="15903" xr:uid="{4BFBE149-1D8D-478F-A0EA-29B3FAED4C49}"/>
    <cellStyle name="Normal 327 4 2 2 2" xfId="33728" xr:uid="{2E8DBD1C-7984-40FB-83C0-52657CEC5635}"/>
    <cellStyle name="Normal 327 4 2 3" xfId="25228" xr:uid="{F495C280-9FF5-4B5D-B50E-C824E4647327}"/>
    <cellStyle name="Normal 327 4 3" xfId="11743" xr:uid="{951E1676-D017-457F-A62F-EF955F082D86}"/>
    <cellStyle name="Normal 327 4 3 2" xfId="29568" xr:uid="{858BEA01-0CD5-49EC-B170-868FDEDA666B}"/>
    <cellStyle name="Normal 327 4 4" xfId="21068" xr:uid="{06D7172B-8A4A-45C0-8003-27E6C6D30DD9}"/>
    <cellStyle name="Normal 327 5" xfId="5240" xr:uid="{AB24DEA6-9F45-4F35-826A-3022CAB3EABF}"/>
    <cellStyle name="Normal 327 5 2" xfId="13823" xr:uid="{4339B8EF-9A3A-4FF3-B634-4481AC5BAED1}"/>
    <cellStyle name="Normal 327 5 2 2" xfId="31648" xr:uid="{168699BD-C0C3-43F7-96A5-578D10769CCC}"/>
    <cellStyle name="Normal 327 5 3" xfId="23148" xr:uid="{C6A3FCC8-2104-4947-B715-E853799FB155}"/>
    <cellStyle name="Normal 327 6" xfId="9663" xr:uid="{A0004D00-203F-4C2E-9FBD-BA8A8D837626}"/>
    <cellStyle name="Normal 327 6 2" xfId="27488" xr:uid="{2A6496BD-685E-452F-A6AC-31F1CC6C3771}"/>
    <cellStyle name="Normal 327 7" xfId="18988" xr:uid="{3F9F9075-4A87-4849-BE32-61DFDB911920}"/>
    <cellStyle name="Normal 328" xfId="974" xr:uid="{1C3C7388-5715-4922-A93F-55129E296E1C}"/>
    <cellStyle name="Normal 328 2" xfId="1580" xr:uid="{EB6FF2E4-6570-4DAE-8D79-D74C8A506EED}"/>
    <cellStyle name="Normal 328 2 2" xfId="2560" xr:uid="{FE3DE3BE-A99F-4D28-B7D9-1E500B7A977E}"/>
    <cellStyle name="Normal 328 2 2 2" xfId="4640" xr:uid="{8253AE75-6698-4BBA-8556-2D67033618D3}"/>
    <cellStyle name="Normal 328 2 2 2 2" xfId="8800" xr:uid="{9CF274AC-7205-40DC-B5A2-7E04B7A513FE}"/>
    <cellStyle name="Normal 328 2 2 2 2 2" xfId="17383" xr:uid="{7E2CB9D5-7F0B-42D4-AD4D-03057090395B}"/>
    <cellStyle name="Normal 328 2 2 2 2 2 2" xfId="35208" xr:uid="{3B9B5AAE-9236-4FAE-9875-D985D01B0726}"/>
    <cellStyle name="Normal 328 2 2 2 2 3" xfId="26708" xr:uid="{1B4EF841-3A97-4FE5-A180-78B7E8767967}"/>
    <cellStyle name="Normal 328 2 2 2 3" xfId="13223" xr:uid="{300E283E-C359-40BC-A14B-E4C29990C5CC}"/>
    <cellStyle name="Normal 328 2 2 2 3 2" xfId="31048" xr:uid="{02582C77-BEAC-40FA-8F85-82CF3C9BE72F}"/>
    <cellStyle name="Normal 328 2 2 2 4" xfId="22548" xr:uid="{B4F620C5-6516-45F2-80B3-6BFEE8D144B5}"/>
    <cellStyle name="Normal 328 2 2 3" xfId="6720" xr:uid="{B66BD60C-E81A-4605-85E4-EF2A0C579713}"/>
    <cellStyle name="Normal 328 2 2 3 2" xfId="15303" xr:uid="{F12E1E49-116A-47E7-8F50-F83553AA262B}"/>
    <cellStyle name="Normal 328 2 2 3 2 2" xfId="33128" xr:uid="{6FC36BBD-677F-44FF-9868-F043F83B4F73}"/>
    <cellStyle name="Normal 328 2 2 3 3" xfId="24628" xr:uid="{12724C43-C8CC-441C-9309-142201864E2B}"/>
    <cellStyle name="Normal 328 2 2 4" xfId="11143" xr:uid="{D243AAE4-71EA-4982-B786-4688BE71BBD0}"/>
    <cellStyle name="Normal 328 2 2 4 2" xfId="28968" xr:uid="{A5CDC791-763D-4DCF-A3D8-7FA28DC4A85D}"/>
    <cellStyle name="Normal 328 2 2 5" xfId="20468" xr:uid="{1548C8AB-D11A-4FD1-BD42-F4477198F823}"/>
    <cellStyle name="Normal 328 2 3" xfId="3660" xr:uid="{E449A582-3B58-4611-B16B-D94F0D4937EF}"/>
    <cellStyle name="Normal 328 2 3 2" xfId="7820" xr:uid="{F5B2F5B5-6F13-44AD-BB45-640093567939}"/>
    <cellStyle name="Normal 328 2 3 2 2" xfId="16403" xr:uid="{483B049C-2598-4460-A151-C21807E8AEDF}"/>
    <cellStyle name="Normal 328 2 3 2 2 2" xfId="34228" xr:uid="{5B547708-B029-4FFF-BA65-B5F6D1BEDAF1}"/>
    <cellStyle name="Normal 328 2 3 2 3" xfId="25728" xr:uid="{B6885F6A-6713-4A5A-9CFD-984CE6DC071B}"/>
    <cellStyle name="Normal 328 2 3 3" xfId="12243" xr:uid="{823757FA-801F-454A-B26D-E53AD76AA584}"/>
    <cellStyle name="Normal 328 2 3 3 2" xfId="30068" xr:uid="{9F59C90B-2F09-4129-B674-57834915D6DF}"/>
    <cellStyle name="Normal 328 2 3 4" xfId="21568" xr:uid="{46851857-5BCD-410C-B518-95BBAB3CE17F}"/>
    <cellStyle name="Normal 328 2 4" xfId="5740" xr:uid="{CB5118B8-88AC-43DA-9C57-513B33DCEA90}"/>
    <cellStyle name="Normal 328 2 4 2" xfId="14323" xr:uid="{8A916F4B-A2D2-4BB5-9EBC-908CEAB0BB14}"/>
    <cellStyle name="Normal 328 2 4 2 2" xfId="32148" xr:uid="{368CCACF-FC33-4527-8C13-016FB1835070}"/>
    <cellStyle name="Normal 328 2 4 3" xfId="23648" xr:uid="{ED00D94A-4D72-48B5-A232-DA63383D17DE}"/>
    <cellStyle name="Normal 328 2 5" xfId="10163" xr:uid="{5035EE23-5680-472E-9A90-6B68128D8295}"/>
    <cellStyle name="Normal 328 2 5 2" xfId="27988" xr:uid="{7F22C621-7817-455C-AC2E-878BDF5E43DA}"/>
    <cellStyle name="Normal 328 2 6" xfId="19488" xr:uid="{B9235D8A-F07B-4F0F-8077-D974B1CEF6DE}"/>
    <cellStyle name="Normal 328 3" xfId="2080" xr:uid="{D87D7B26-C3E3-466D-A8B1-5327AD36A2AB}"/>
    <cellStyle name="Normal 328 3 2" xfId="4160" xr:uid="{7704C919-23FE-4ECA-A710-2DC4FCD1DD50}"/>
    <cellStyle name="Normal 328 3 2 2" xfId="8320" xr:uid="{19382500-6FEB-4936-B6FD-5D4976D0C85D}"/>
    <cellStyle name="Normal 328 3 2 2 2" xfId="16903" xr:uid="{562D9B58-C558-4FE0-AC8E-77148DD61959}"/>
    <cellStyle name="Normal 328 3 2 2 2 2" xfId="34728" xr:uid="{E7B1C95B-2F27-4EBD-A148-D51B11BE0A18}"/>
    <cellStyle name="Normal 328 3 2 2 3" xfId="26228" xr:uid="{FF35604D-BE87-466C-B23B-69698DAA07A1}"/>
    <cellStyle name="Normal 328 3 2 3" xfId="12743" xr:uid="{50D299B3-5C18-4060-BBA8-8A7A9DA6B446}"/>
    <cellStyle name="Normal 328 3 2 3 2" xfId="30568" xr:uid="{C8E3FA8E-FD7D-40D6-85BB-64E2FDFD3804}"/>
    <cellStyle name="Normal 328 3 2 4" xfId="22068" xr:uid="{9A5BCA6E-FDEB-44DD-BAC5-F942B2584A78}"/>
    <cellStyle name="Normal 328 3 3" xfId="6240" xr:uid="{308A3711-D08E-44E2-8E88-A92034A23ED2}"/>
    <cellStyle name="Normal 328 3 3 2" xfId="14823" xr:uid="{558900B9-C81B-4D01-8420-2CB41B00101B}"/>
    <cellStyle name="Normal 328 3 3 2 2" xfId="32648" xr:uid="{AEBA18EE-C30C-4ABF-B083-3E501410541B}"/>
    <cellStyle name="Normal 328 3 3 3" xfId="24148" xr:uid="{8292CE51-7BF5-4047-A5A8-6EA9090E48F9}"/>
    <cellStyle name="Normal 328 3 4" xfId="10663" xr:uid="{D02D02EB-F069-41C2-A6AC-9FEEEE4F90BC}"/>
    <cellStyle name="Normal 328 3 4 2" xfId="28488" xr:uid="{E4A25292-8E2C-49AF-A56A-DCE31DEF2907}"/>
    <cellStyle name="Normal 328 3 5" xfId="19988" xr:uid="{68C36911-8485-4F30-A90D-3101F09A639B}"/>
    <cellStyle name="Normal 328 4" xfId="3180" xr:uid="{C5C5EF29-A26C-4EAE-B45A-DF70E9702D5F}"/>
    <cellStyle name="Normal 328 4 2" xfId="7340" xr:uid="{7670C2BB-6D2E-4DFF-A98A-40E83DB7D823}"/>
    <cellStyle name="Normal 328 4 2 2" xfId="15923" xr:uid="{55BC05E3-86C4-42F1-BC40-E1F3913802AD}"/>
    <cellStyle name="Normal 328 4 2 2 2" xfId="33748" xr:uid="{2B647C9D-0E61-4C92-A8BA-00605E5FA3EE}"/>
    <cellStyle name="Normal 328 4 2 3" xfId="25248" xr:uid="{0EEBBB6B-42D4-452A-8F49-A1521B4349FA}"/>
    <cellStyle name="Normal 328 4 3" xfId="11763" xr:uid="{8876C33A-BAA1-477C-9EE1-4F7AA7191454}"/>
    <cellStyle name="Normal 328 4 3 2" xfId="29588" xr:uid="{CA3832B8-7604-4C63-B9EA-54FE678A32B7}"/>
    <cellStyle name="Normal 328 4 4" xfId="21088" xr:uid="{097300F2-4E6E-457D-A72E-BE1AB07B5F59}"/>
    <cellStyle name="Normal 328 5" xfId="5260" xr:uid="{2DDE0717-72C3-494A-A8C0-6B6C3A3A8C34}"/>
    <cellStyle name="Normal 328 5 2" xfId="13843" xr:uid="{64BA10EB-2E50-48B6-A16A-2B07D0872AAF}"/>
    <cellStyle name="Normal 328 5 2 2" xfId="31668" xr:uid="{EA340D05-86F0-4B95-BE8B-F2414C966844}"/>
    <cellStyle name="Normal 328 5 3" xfId="23168" xr:uid="{1209FB1E-F03F-4A71-B67A-81E70094E8FA}"/>
    <cellStyle name="Normal 328 6" xfId="9683" xr:uid="{491CE4F5-E3F7-4966-A26B-9EA15200C1FA}"/>
    <cellStyle name="Normal 328 6 2" xfId="27508" xr:uid="{4A8EF0CC-7412-4612-A21E-D62BFF05DFEA}"/>
    <cellStyle name="Normal 328 7" xfId="19008" xr:uid="{881D1436-9FC5-4D66-9DC5-706C61EC5FDE}"/>
    <cellStyle name="Normal 329" xfId="994" xr:uid="{C7D0725B-AA68-43E2-BB71-EE66912F56E7}"/>
    <cellStyle name="Normal 329 2" xfId="1600" xr:uid="{7B394B70-2FF3-4182-996D-118E1BD87279}"/>
    <cellStyle name="Normal 329 2 2" xfId="2580" xr:uid="{EDB438BC-EBF6-44FD-BC79-C4700FC472C1}"/>
    <cellStyle name="Normal 329 2 2 2" xfId="4660" xr:uid="{D8F9943D-36A7-4E92-B1FF-205B728BBCC0}"/>
    <cellStyle name="Normal 329 2 2 2 2" xfId="8820" xr:uid="{B7E79B31-5299-4DBD-9DBC-413F99990423}"/>
    <cellStyle name="Normal 329 2 2 2 2 2" xfId="17403" xr:uid="{FE539139-95C7-4B2D-B102-1196B1945868}"/>
    <cellStyle name="Normal 329 2 2 2 2 2 2" xfId="35228" xr:uid="{E45B5066-550A-4690-92F5-44B9F383AAFF}"/>
    <cellStyle name="Normal 329 2 2 2 2 3" xfId="26728" xr:uid="{926E21B8-9FC3-492D-8926-A82BEB49BBD9}"/>
    <cellStyle name="Normal 329 2 2 2 3" xfId="13243" xr:uid="{4A6A45A4-09FE-4957-BE7E-29C120B19C64}"/>
    <cellStyle name="Normal 329 2 2 2 3 2" xfId="31068" xr:uid="{D8AFE85E-766B-4D78-A984-B279704D495F}"/>
    <cellStyle name="Normal 329 2 2 2 4" xfId="22568" xr:uid="{926A9912-E117-4262-904E-9AFDE9226417}"/>
    <cellStyle name="Normal 329 2 2 3" xfId="6740" xr:uid="{1036F85E-F276-4E3B-8624-BF4409F53F26}"/>
    <cellStyle name="Normal 329 2 2 3 2" xfId="15323" xr:uid="{16B988B2-A917-424A-8973-F1B87A07CBA1}"/>
    <cellStyle name="Normal 329 2 2 3 2 2" xfId="33148" xr:uid="{8FC524C8-C681-4CFF-8B3D-205CD8918FD9}"/>
    <cellStyle name="Normal 329 2 2 3 3" xfId="24648" xr:uid="{C025CA1F-0CF9-4E53-8E91-F5501A3FB748}"/>
    <cellStyle name="Normal 329 2 2 4" xfId="11163" xr:uid="{A024BD34-5F72-49CD-B5F0-0CC4F8147CC7}"/>
    <cellStyle name="Normal 329 2 2 4 2" xfId="28988" xr:uid="{F2B31A9D-86C8-458D-8195-01E649C3D248}"/>
    <cellStyle name="Normal 329 2 2 5" xfId="20488" xr:uid="{2A4658C3-3944-41EE-820B-ADCF7AFBA3B3}"/>
    <cellStyle name="Normal 329 2 3" xfId="3680" xr:uid="{6CB9E281-CC61-4C72-BED6-FD4FBF6E11B6}"/>
    <cellStyle name="Normal 329 2 3 2" xfId="7840" xr:uid="{3B9D34BD-F71A-498D-B788-1588F1F1EB5E}"/>
    <cellStyle name="Normal 329 2 3 2 2" xfId="16423" xr:uid="{793AC552-96C0-4C32-98FD-1B64940B84C8}"/>
    <cellStyle name="Normal 329 2 3 2 2 2" xfId="34248" xr:uid="{FA915EE7-B5D9-44A9-A60C-4A1F4EC46A32}"/>
    <cellStyle name="Normal 329 2 3 2 3" xfId="25748" xr:uid="{3E40CC2A-9698-49C2-937D-E2CE224BCCAB}"/>
    <cellStyle name="Normal 329 2 3 3" xfId="12263" xr:uid="{6059B8EE-BCFC-4268-8CAC-3A289F7D483C}"/>
    <cellStyle name="Normal 329 2 3 3 2" xfId="30088" xr:uid="{47D2DD66-D790-49B9-ABE1-5471EE0083E1}"/>
    <cellStyle name="Normal 329 2 3 4" xfId="21588" xr:uid="{F5BF4E54-B01A-4768-A431-A5919EA2AF94}"/>
    <cellStyle name="Normal 329 2 4" xfId="5760" xr:uid="{5329F2E8-E426-4609-A581-5227889B11E9}"/>
    <cellStyle name="Normal 329 2 4 2" xfId="14343" xr:uid="{64995040-507E-4B62-A67F-32957986D7CF}"/>
    <cellStyle name="Normal 329 2 4 2 2" xfId="32168" xr:uid="{0248B80E-354A-4A96-A49C-8EF1CE2CFC05}"/>
    <cellStyle name="Normal 329 2 4 3" xfId="23668" xr:uid="{10E244DC-5441-4881-A33A-D3E18B532006}"/>
    <cellStyle name="Normal 329 2 5" xfId="10183" xr:uid="{8E318157-B8CD-4C81-B159-5181D030E48F}"/>
    <cellStyle name="Normal 329 2 5 2" xfId="28008" xr:uid="{D7EFB1E3-1E21-4BC7-8648-201B14D2587C}"/>
    <cellStyle name="Normal 329 2 6" xfId="19508" xr:uid="{9FDB069F-D6D8-485A-9968-99342B01F7ED}"/>
    <cellStyle name="Normal 329 3" xfId="2100" xr:uid="{155283B5-293D-4E7E-8C59-3061C4875C24}"/>
    <cellStyle name="Normal 329 3 2" xfId="4180" xr:uid="{7FE34347-1055-47DA-A79B-623DAD4D51C6}"/>
    <cellStyle name="Normal 329 3 2 2" xfId="8340" xr:uid="{03670AA7-4F9C-42C0-8051-46E02F5C86F9}"/>
    <cellStyle name="Normal 329 3 2 2 2" xfId="16923" xr:uid="{C6FF59C3-7AF3-4B7F-B222-059237C74716}"/>
    <cellStyle name="Normal 329 3 2 2 2 2" xfId="34748" xr:uid="{B95D8AB8-0751-41C5-96FF-D9AAE41F37B8}"/>
    <cellStyle name="Normal 329 3 2 2 3" xfId="26248" xr:uid="{8B2D9DF7-8AEF-49E2-AA80-7FEF3A85BA80}"/>
    <cellStyle name="Normal 329 3 2 3" xfId="12763" xr:uid="{0D817D68-948B-4ADD-90B3-9AA699F7B9FC}"/>
    <cellStyle name="Normal 329 3 2 3 2" xfId="30588" xr:uid="{1AEE2D61-39E6-4D75-9814-7AFC74D68E83}"/>
    <cellStyle name="Normal 329 3 2 4" xfId="22088" xr:uid="{63DD98C6-D279-41E6-B899-EA536B4514A4}"/>
    <cellStyle name="Normal 329 3 3" xfId="6260" xr:uid="{7F0DA4F4-9FBF-4853-9ABB-3CC1A33EFD3C}"/>
    <cellStyle name="Normal 329 3 3 2" xfId="14843" xr:uid="{6AD8C7DA-99D0-4EED-88D2-9A36561C6028}"/>
    <cellStyle name="Normal 329 3 3 2 2" xfId="32668" xr:uid="{896DF38C-41E4-48F7-B88A-5BFEF420976A}"/>
    <cellStyle name="Normal 329 3 3 3" xfId="24168" xr:uid="{32516006-F8C1-4EFA-8579-954F748512CB}"/>
    <cellStyle name="Normal 329 3 4" xfId="10683" xr:uid="{A9692EC3-FB73-4BEA-BF02-281BC3C2F13F}"/>
    <cellStyle name="Normal 329 3 4 2" xfId="28508" xr:uid="{8A7C36FE-92B4-44FB-B04C-A25E58AC381E}"/>
    <cellStyle name="Normal 329 3 5" xfId="20008" xr:uid="{658A0A6D-DF1D-4E39-BB3A-3F215F1BEB28}"/>
    <cellStyle name="Normal 329 4" xfId="3200" xr:uid="{3CF78D38-0A07-47C2-903E-DA9010DCB9C1}"/>
    <cellStyle name="Normal 329 4 2" xfId="7360" xr:uid="{EA07F589-53DB-4463-8053-D6AAF13A3420}"/>
    <cellStyle name="Normal 329 4 2 2" xfId="15943" xr:uid="{5CE79154-A52A-402A-9BF3-A80A737A5AD6}"/>
    <cellStyle name="Normal 329 4 2 2 2" xfId="33768" xr:uid="{B73EAE3C-616D-42F0-8444-B9805AAAB115}"/>
    <cellStyle name="Normal 329 4 2 3" xfId="25268" xr:uid="{BBB1D444-BBD6-41C5-BD12-7C2D55AEEA7C}"/>
    <cellStyle name="Normal 329 4 3" xfId="11783" xr:uid="{A104AC30-6114-4520-B319-9B87C3B92A30}"/>
    <cellStyle name="Normal 329 4 3 2" xfId="29608" xr:uid="{73AD4BC6-78A4-4B07-A5A4-9F8F87F3A7D3}"/>
    <cellStyle name="Normal 329 4 4" xfId="21108" xr:uid="{CC637DDC-39DB-47AA-8D38-790BF089D111}"/>
    <cellStyle name="Normal 329 5" xfId="5280" xr:uid="{0CC0742A-F66E-4C27-AD38-FDE0B8782531}"/>
    <cellStyle name="Normal 329 5 2" xfId="13863" xr:uid="{59430E57-48E8-4077-B522-AB8E50405092}"/>
    <cellStyle name="Normal 329 5 2 2" xfId="31688" xr:uid="{E0EA34B7-F4A7-4470-AC26-A20D9D4D3C82}"/>
    <cellStyle name="Normal 329 5 3" xfId="23188" xr:uid="{720F8B88-EB09-49ED-A1C3-7E2D28C37ED6}"/>
    <cellStyle name="Normal 329 6" xfId="9703" xr:uid="{0A48607F-766B-475E-911D-DF3B59571F09}"/>
    <cellStyle name="Normal 329 6 2" xfId="27528" xr:uid="{C2A3F6D7-6C36-4A61-A91B-598466CD22D6}"/>
    <cellStyle name="Normal 329 7" xfId="19028" xr:uid="{08469A1C-C0AA-447C-8FC1-2AE68BB83679}"/>
    <cellStyle name="Normal 33" xfId="75" xr:uid="{00000000-0005-0000-0000-0000AB000000}"/>
    <cellStyle name="Normal 33 2" xfId="425" xr:uid="{6E36DA93-F29C-4366-9CCF-CCD99B103620}"/>
    <cellStyle name="Normal 330" xfId="1014" xr:uid="{3F170D1E-8BB1-474A-ACF9-F69F74F1805F}"/>
    <cellStyle name="Normal 330 2" xfId="1620" xr:uid="{6CB49139-B67D-414D-9122-4EBDE1E074E9}"/>
    <cellStyle name="Normal 330 2 2" xfId="2600" xr:uid="{38EECCAC-910D-4580-A10C-902036DFBBB4}"/>
    <cellStyle name="Normal 330 2 2 2" xfId="4680" xr:uid="{3C0DEDAC-9719-46DD-A66A-8866DB4FDA6B}"/>
    <cellStyle name="Normal 330 2 2 2 2" xfId="8840" xr:uid="{1E9E746F-B129-403A-BD04-89871FA5728F}"/>
    <cellStyle name="Normal 330 2 2 2 2 2" xfId="17423" xr:uid="{EE3EFA5B-478E-4957-B62A-8279E6A3C39C}"/>
    <cellStyle name="Normal 330 2 2 2 2 2 2" xfId="35248" xr:uid="{732AF802-6B49-4678-B4B3-AE0F84A30825}"/>
    <cellStyle name="Normal 330 2 2 2 2 3" xfId="26748" xr:uid="{1C269BA3-53EB-40F2-B321-D05BCBE33618}"/>
    <cellStyle name="Normal 330 2 2 2 3" xfId="13263" xr:uid="{B4AE9664-CAA3-4BD3-9C3D-D0BC68F26AE8}"/>
    <cellStyle name="Normal 330 2 2 2 3 2" xfId="31088" xr:uid="{6D217CD0-EE37-4185-9D30-8530FF51F746}"/>
    <cellStyle name="Normal 330 2 2 2 4" xfId="22588" xr:uid="{9F09FC51-738E-4466-9158-F607CAA29A05}"/>
    <cellStyle name="Normal 330 2 2 3" xfId="6760" xr:uid="{4F164B0D-4EA3-4A27-B88D-C022E002C4FE}"/>
    <cellStyle name="Normal 330 2 2 3 2" xfId="15343" xr:uid="{40AE6972-3A11-41D2-83F9-30F4EAC98D80}"/>
    <cellStyle name="Normal 330 2 2 3 2 2" xfId="33168" xr:uid="{BFFCA4AE-63C4-45CB-82F3-94D4EC16CD47}"/>
    <cellStyle name="Normal 330 2 2 3 3" xfId="24668" xr:uid="{1C00CC17-D518-4133-939A-E1F8C3B02AA9}"/>
    <cellStyle name="Normal 330 2 2 4" xfId="11183" xr:uid="{7196F1E2-B56F-45B7-A296-70D1178B2DBC}"/>
    <cellStyle name="Normal 330 2 2 4 2" xfId="29008" xr:uid="{9CCBCDC6-D129-4F83-8077-4D78D55F3572}"/>
    <cellStyle name="Normal 330 2 2 5" xfId="20508" xr:uid="{ED536DD7-15FE-4949-8F84-A7CC11A03CEB}"/>
    <cellStyle name="Normal 330 2 3" xfId="3700" xr:uid="{5C9F1D8D-96DF-4E3D-B468-2D3505BD8933}"/>
    <cellStyle name="Normal 330 2 3 2" xfId="7860" xr:uid="{BF463527-F3C2-4591-A1CA-4BB04E252BD3}"/>
    <cellStyle name="Normal 330 2 3 2 2" xfId="16443" xr:uid="{87923E7C-6FF2-42A5-9571-BD149B53E30F}"/>
    <cellStyle name="Normal 330 2 3 2 2 2" xfId="34268" xr:uid="{BB903B46-6F9E-4ABE-9431-CD2C4963FA2A}"/>
    <cellStyle name="Normal 330 2 3 2 3" xfId="25768" xr:uid="{34953B0D-BA57-4162-8D68-3E13B74E9FB5}"/>
    <cellStyle name="Normal 330 2 3 3" xfId="12283" xr:uid="{8B9D5E90-D003-4831-9092-EB278F8FFD99}"/>
    <cellStyle name="Normal 330 2 3 3 2" xfId="30108" xr:uid="{29E13914-3713-4F52-8C08-B1DC44A54E68}"/>
    <cellStyle name="Normal 330 2 3 4" xfId="21608" xr:uid="{E48F28EF-8BBD-4929-84BC-8ADAB61AA152}"/>
    <cellStyle name="Normal 330 2 4" xfId="5780" xr:uid="{AB03E5E1-E879-404B-A1C0-EB09335A850F}"/>
    <cellStyle name="Normal 330 2 4 2" xfId="14363" xr:uid="{3F4875FE-7FFB-4B2B-B529-219F978A0FC4}"/>
    <cellStyle name="Normal 330 2 4 2 2" xfId="32188" xr:uid="{CD079674-752E-4C5D-BE39-F1E9186B3676}"/>
    <cellStyle name="Normal 330 2 4 3" xfId="23688" xr:uid="{640917EC-A9E6-4CF5-B9F9-546AF5D59BB0}"/>
    <cellStyle name="Normal 330 2 5" xfId="10203" xr:uid="{47CB9929-FDB3-4812-8BE2-09AEB84A2DAE}"/>
    <cellStyle name="Normal 330 2 5 2" xfId="28028" xr:uid="{B61BF272-3406-4B75-8E56-96346DBC3E8D}"/>
    <cellStyle name="Normal 330 2 6" xfId="19528" xr:uid="{0B32C714-CEF3-4A89-9C80-6DFD90CB36E7}"/>
    <cellStyle name="Normal 330 3" xfId="2120" xr:uid="{034BD792-AB52-45D5-A697-45C5FBFC90C8}"/>
    <cellStyle name="Normal 330 3 2" xfId="4200" xr:uid="{6A3C67D9-A89A-4FBE-A985-609B45C8EA79}"/>
    <cellStyle name="Normal 330 3 2 2" xfId="8360" xr:uid="{B4F23F88-0F42-4647-B143-121FAB1634F2}"/>
    <cellStyle name="Normal 330 3 2 2 2" xfId="16943" xr:uid="{37C11ABD-D1B2-4F72-9EAE-FE3CF99E9CB8}"/>
    <cellStyle name="Normal 330 3 2 2 2 2" xfId="34768" xr:uid="{ABF64F3E-D4D4-4551-81DE-8F64F6F17DC1}"/>
    <cellStyle name="Normal 330 3 2 2 3" xfId="26268" xr:uid="{8C83E058-4FF4-4BE2-859A-7EBA8B91D060}"/>
    <cellStyle name="Normal 330 3 2 3" xfId="12783" xr:uid="{9EC090B5-D3C2-4373-A264-B88235BD787E}"/>
    <cellStyle name="Normal 330 3 2 3 2" xfId="30608" xr:uid="{4DBE1E66-08A1-4EC5-B425-D68075D293FE}"/>
    <cellStyle name="Normal 330 3 2 4" xfId="22108" xr:uid="{44EBC49B-A0EB-4F13-8E04-18468E9C4FA9}"/>
    <cellStyle name="Normal 330 3 3" xfId="6280" xr:uid="{C333D574-DB16-423A-BBA5-C009864C2055}"/>
    <cellStyle name="Normal 330 3 3 2" xfId="14863" xr:uid="{6CBA665B-F080-4F28-A704-A74459DB6CF1}"/>
    <cellStyle name="Normal 330 3 3 2 2" xfId="32688" xr:uid="{2D816FFD-7A03-4F5E-AA6B-6B2B745A9BE2}"/>
    <cellStyle name="Normal 330 3 3 3" xfId="24188" xr:uid="{E371387C-61EF-4D45-8D5E-201E47978375}"/>
    <cellStyle name="Normal 330 3 4" xfId="10703" xr:uid="{95B4CB35-2E5C-47B3-9053-90A5F83DCA60}"/>
    <cellStyle name="Normal 330 3 4 2" xfId="28528" xr:uid="{7DA3DDF6-7754-429E-B1A3-679A93D278AD}"/>
    <cellStyle name="Normal 330 3 5" xfId="20028" xr:uid="{060856D7-8B2F-4B19-AB81-E1588D351E6C}"/>
    <cellStyle name="Normal 330 4" xfId="3220" xr:uid="{6A67CA40-B75C-400F-A1FF-9EAA8008B4E9}"/>
    <cellStyle name="Normal 330 4 2" xfId="7380" xr:uid="{61E38F37-6F48-42ED-B4CC-12994F8A8B77}"/>
    <cellStyle name="Normal 330 4 2 2" xfId="15963" xr:uid="{6E2F6E5B-BF42-4C3B-9505-A119B8B77C3C}"/>
    <cellStyle name="Normal 330 4 2 2 2" xfId="33788" xr:uid="{5F097372-B37F-498D-B047-F064236B3D2B}"/>
    <cellStyle name="Normal 330 4 2 3" xfId="25288" xr:uid="{02FBC783-8B0D-43AA-9654-B71B175EB652}"/>
    <cellStyle name="Normal 330 4 3" xfId="11803" xr:uid="{D13A8CA6-F97F-4A13-B9E9-E0E47B6BFB24}"/>
    <cellStyle name="Normal 330 4 3 2" xfId="29628" xr:uid="{C3A717D4-89CD-4ED4-9936-4432A7FC0092}"/>
    <cellStyle name="Normal 330 4 4" xfId="21128" xr:uid="{7D295C69-032F-46BF-9C7B-41AC7A65B35C}"/>
    <cellStyle name="Normal 330 5" xfId="5300" xr:uid="{F68385BF-1BDE-4501-959D-7373077E0B0A}"/>
    <cellStyle name="Normal 330 5 2" xfId="13883" xr:uid="{A62C0ED6-298A-43B1-933E-D909689D3004}"/>
    <cellStyle name="Normal 330 5 2 2" xfId="31708" xr:uid="{ED39625F-979E-4970-BDA3-4B9DF7AE6A28}"/>
    <cellStyle name="Normal 330 5 3" xfId="23208" xr:uid="{9B649802-8205-4323-ADAD-BE8F412823BE}"/>
    <cellStyle name="Normal 330 6" xfId="9723" xr:uid="{2F282B8F-8A64-40DA-894B-5673F4E7D189}"/>
    <cellStyle name="Normal 330 6 2" xfId="27548" xr:uid="{A94639A6-9AB8-44F3-800C-F3CCC7B36184}"/>
    <cellStyle name="Normal 330 7" xfId="19048" xr:uid="{123FA738-D692-46A5-B7A6-6891C6A82DC2}"/>
    <cellStyle name="Normal 331" xfId="1034" xr:uid="{8F94DA66-0A04-4CFB-B197-0D22E5686A2D}"/>
    <cellStyle name="Normal 331 2" xfId="1640" xr:uid="{AC1DD011-6CE3-4407-980C-55602B92D2B0}"/>
    <cellStyle name="Normal 331 2 2" xfId="2620" xr:uid="{FA5AF683-E2CF-467F-9A5D-57C070081A06}"/>
    <cellStyle name="Normal 331 2 2 2" xfId="4700" xr:uid="{1966D163-E78E-4CA9-B176-FF564EE224CB}"/>
    <cellStyle name="Normal 331 2 2 2 2" xfId="8860" xr:uid="{04DA5415-1A67-4B00-947B-DE0B10982E62}"/>
    <cellStyle name="Normal 331 2 2 2 2 2" xfId="17443" xr:uid="{959DC40A-EA0B-4213-A323-EBE502FF12C7}"/>
    <cellStyle name="Normal 331 2 2 2 2 2 2" xfId="35268" xr:uid="{65389828-6B83-49E0-959B-25A0D5E6C048}"/>
    <cellStyle name="Normal 331 2 2 2 2 3" xfId="26768" xr:uid="{11990AB0-8138-484D-A508-16F1D6AB9EBB}"/>
    <cellStyle name="Normal 331 2 2 2 3" xfId="13283" xr:uid="{3518D01B-7524-4938-BCC8-5DA56614732F}"/>
    <cellStyle name="Normal 331 2 2 2 3 2" xfId="31108" xr:uid="{CD98530F-F5F6-49CF-AE52-3351C436E22E}"/>
    <cellStyle name="Normal 331 2 2 2 4" xfId="22608" xr:uid="{A9CDFFA4-B418-4749-8404-040BE01A0772}"/>
    <cellStyle name="Normal 331 2 2 3" xfId="6780" xr:uid="{CC0D3880-0D5E-4EB0-B5D5-B5F27034CDDB}"/>
    <cellStyle name="Normal 331 2 2 3 2" xfId="15363" xr:uid="{D1E587DE-A356-4934-8659-9E1E01A04D8E}"/>
    <cellStyle name="Normal 331 2 2 3 2 2" xfId="33188" xr:uid="{88B500EC-A350-425B-9A02-DA8F84F451EC}"/>
    <cellStyle name="Normal 331 2 2 3 3" xfId="24688" xr:uid="{CBF4D895-BC87-44D5-945E-4C2CF425030E}"/>
    <cellStyle name="Normal 331 2 2 4" xfId="11203" xr:uid="{FA688465-43CC-4964-AAF8-BE1BDE59BE69}"/>
    <cellStyle name="Normal 331 2 2 4 2" xfId="29028" xr:uid="{39CAC14F-CB99-4926-89EB-72059A266B4D}"/>
    <cellStyle name="Normal 331 2 2 5" xfId="20528" xr:uid="{BB5A08FE-C7FF-4AD4-BBD6-146AFA9DDB94}"/>
    <cellStyle name="Normal 331 2 3" xfId="3720" xr:uid="{7D192BBA-199C-465A-8DFE-ED276E29A162}"/>
    <cellStyle name="Normal 331 2 3 2" xfId="7880" xr:uid="{AB266B97-8CF7-4B2D-BD4B-E816D58E1F8B}"/>
    <cellStyle name="Normal 331 2 3 2 2" xfId="16463" xr:uid="{D6FBA8EB-DC38-4C12-A3E5-2D961C17D619}"/>
    <cellStyle name="Normal 331 2 3 2 2 2" xfId="34288" xr:uid="{B2E009F7-5B20-4915-993D-9B71B6B8E4E1}"/>
    <cellStyle name="Normal 331 2 3 2 3" xfId="25788" xr:uid="{FD0D9846-79E0-4996-8A5D-647A2E003466}"/>
    <cellStyle name="Normal 331 2 3 3" xfId="12303" xr:uid="{9571002E-75F0-45D2-8FBD-8A7F843E6E8F}"/>
    <cellStyle name="Normal 331 2 3 3 2" xfId="30128" xr:uid="{F345923C-4FC1-4409-B19F-9BCC3ECB31D3}"/>
    <cellStyle name="Normal 331 2 3 4" xfId="21628" xr:uid="{B95523DB-D967-4A46-9C8B-0DFD2900CD78}"/>
    <cellStyle name="Normal 331 2 4" xfId="5800" xr:uid="{8059E944-D39A-4D9C-8D6D-2A81C8A3C51E}"/>
    <cellStyle name="Normal 331 2 4 2" xfId="14383" xr:uid="{77A3B383-9DD4-4663-97B6-CAA70C25A267}"/>
    <cellStyle name="Normal 331 2 4 2 2" xfId="32208" xr:uid="{A92B37D6-9FFD-446A-A5D5-726BBE635D5D}"/>
    <cellStyle name="Normal 331 2 4 3" xfId="23708" xr:uid="{CB41A274-1E13-4052-8CE4-468C094343F3}"/>
    <cellStyle name="Normal 331 2 5" xfId="10223" xr:uid="{EFE9B7C2-F9BC-4A11-9F31-4454AD38CBDB}"/>
    <cellStyle name="Normal 331 2 5 2" xfId="28048" xr:uid="{04FF8516-E230-4790-9C27-24A8BF8017FA}"/>
    <cellStyle name="Normal 331 2 6" xfId="19548" xr:uid="{1F0000CF-6A91-4662-BC7D-E90A94E92067}"/>
    <cellStyle name="Normal 331 3" xfId="2140" xr:uid="{CF5C8142-32E9-4659-ACE9-8C01AB5F7AD9}"/>
    <cellStyle name="Normal 331 3 2" xfId="4220" xr:uid="{8C186369-E060-432B-8D67-EFA06FAE0013}"/>
    <cellStyle name="Normal 331 3 2 2" xfId="8380" xr:uid="{788DB30E-804A-4362-8556-8C254A6ABDB2}"/>
    <cellStyle name="Normal 331 3 2 2 2" xfId="16963" xr:uid="{1854D5EE-C868-4643-B708-743E34A01DAD}"/>
    <cellStyle name="Normal 331 3 2 2 2 2" xfId="34788" xr:uid="{097B550B-8940-4892-90A1-C29340638060}"/>
    <cellStyle name="Normal 331 3 2 2 3" xfId="26288" xr:uid="{FE47BE5A-0CD5-4F08-A828-CC9C4EC78B76}"/>
    <cellStyle name="Normal 331 3 2 3" xfId="12803" xr:uid="{70579044-8380-4A81-82B5-320B111F6E82}"/>
    <cellStyle name="Normal 331 3 2 3 2" xfId="30628" xr:uid="{9C8D313F-B9BF-460C-973D-1EF7DC5F1FDB}"/>
    <cellStyle name="Normal 331 3 2 4" xfId="22128" xr:uid="{6E7BE0E4-B311-4ACD-9FAC-26D2F1CCAF73}"/>
    <cellStyle name="Normal 331 3 3" xfId="6300" xr:uid="{AF364FFE-082E-4409-9FE2-32F345B6EE41}"/>
    <cellStyle name="Normal 331 3 3 2" xfId="14883" xr:uid="{F74125E9-BD7C-465D-8974-AB4FA3458397}"/>
    <cellStyle name="Normal 331 3 3 2 2" xfId="32708" xr:uid="{44EEE469-982C-46A6-9FB7-94D8F9201DBF}"/>
    <cellStyle name="Normal 331 3 3 3" xfId="24208" xr:uid="{A76B1F1D-9658-41E0-AC79-46150EE7D691}"/>
    <cellStyle name="Normal 331 3 4" xfId="10723" xr:uid="{7BEF9183-27C7-4CAF-B3D3-FC4431CDB59C}"/>
    <cellStyle name="Normal 331 3 4 2" xfId="28548" xr:uid="{9BAB952F-AB50-4956-A709-D69FBECD6C19}"/>
    <cellStyle name="Normal 331 3 5" xfId="20048" xr:uid="{79F79025-5402-4360-840D-0FA940E8DC0A}"/>
    <cellStyle name="Normal 331 4" xfId="3240" xr:uid="{93798851-42F8-4C91-A528-99C859E2CE15}"/>
    <cellStyle name="Normal 331 4 2" xfId="7400" xr:uid="{176F66AB-2653-4981-A5F1-7AECA9901533}"/>
    <cellStyle name="Normal 331 4 2 2" xfId="15983" xr:uid="{10D808B4-87A0-4C6E-A400-93F8E45F7BFB}"/>
    <cellStyle name="Normal 331 4 2 2 2" xfId="33808" xr:uid="{181053AC-5D88-4E77-9C4B-67149EA9E975}"/>
    <cellStyle name="Normal 331 4 2 3" xfId="25308" xr:uid="{2AE8204C-F9DC-4364-AF34-AF75CBD77FEA}"/>
    <cellStyle name="Normal 331 4 3" xfId="11823" xr:uid="{3C30A22E-36C1-4B43-9276-2AB6A0AEADBE}"/>
    <cellStyle name="Normal 331 4 3 2" xfId="29648" xr:uid="{A9145C64-BD77-45DC-A00D-0A76A8E0D0C6}"/>
    <cellStyle name="Normal 331 4 4" xfId="21148" xr:uid="{068F9FCD-E71A-4955-984E-0363CFD3C5CA}"/>
    <cellStyle name="Normal 331 5" xfId="5320" xr:uid="{2A1030DA-E166-4C99-AFF7-FA372693EB03}"/>
    <cellStyle name="Normal 331 5 2" xfId="13903" xr:uid="{00BEBF15-EFD9-4374-8DEB-1AD2045B303A}"/>
    <cellStyle name="Normal 331 5 2 2" xfId="31728" xr:uid="{B3849D44-19C1-4927-8CDD-529E5DD59257}"/>
    <cellStyle name="Normal 331 5 3" xfId="23228" xr:uid="{7CCC3899-85B8-4DF9-9AB5-4903583DD2D2}"/>
    <cellStyle name="Normal 331 6" xfId="9743" xr:uid="{B207F236-E7C0-4737-B10D-D8A99741E099}"/>
    <cellStyle name="Normal 331 6 2" xfId="27568" xr:uid="{2DAE928C-5B4A-4454-8D42-69F010752D4B}"/>
    <cellStyle name="Normal 331 7" xfId="19068" xr:uid="{89286808-AA13-4643-8ADC-7CBC33AD62C1}"/>
    <cellStyle name="Normal 332" xfId="1054" xr:uid="{36FA2BCD-E2EA-4475-8A37-0A507841F415}"/>
    <cellStyle name="Normal 332 2" xfId="1660" xr:uid="{12D01DEB-1D35-416A-B285-200B2B2E1431}"/>
    <cellStyle name="Normal 332 2 2" xfId="2640" xr:uid="{4C225A07-C417-4C9D-A9BB-AD9761ED091D}"/>
    <cellStyle name="Normal 332 2 2 2" xfId="4720" xr:uid="{427875E8-B17D-437A-84FD-6C25C8339C65}"/>
    <cellStyle name="Normal 332 2 2 2 2" xfId="8880" xr:uid="{B356C80E-D3AC-4997-BCA9-7C3B659EE73F}"/>
    <cellStyle name="Normal 332 2 2 2 2 2" xfId="17463" xr:uid="{4AEC7DC6-058A-46BA-9602-466E140BE679}"/>
    <cellStyle name="Normal 332 2 2 2 2 2 2" xfId="35288" xr:uid="{9680BD83-1B7F-49A6-8D9D-0F0F11D4AE68}"/>
    <cellStyle name="Normal 332 2 2 2 2 3" xfId="26788" xr:uid="{0A6497E3-1206-4011-AF02-BEED9C76F42B}"/>
    <cellStyle name="Normal 332 2 2 2 3" xfId="13303" xr:uid="{F2563487-F510-4AFD-8FD7-58B6EE2BEA1B}"/>
    <cellStyle name="Normal 332 2 2 2 3 2" xfId="31128" xr:uid="{21FDA2A5-F4A4-4DC9-82DF-18FE2FB748B5}"/>
    <cellStyle name="Normal 332 2 2 2 4" xfId="22628" xr:uid="{A22ADBB9-6664-4C8E-8A4D-CC1A00B8A7EA}"/>
    <cellStyle name="Normal 332 2 2 3" xfId="6800" xr:uid="{48EEB2B4-F6CA-4894-9DA8-2643EA868195}"/>
    <cellStyle name="Normal 332 2 2 3 2" xfId="15383" xr:uid="{FF408A56-90F2-4B4D-89CD-9934C82AC632}"/>
    <cellStyle name="Normal 332 2 2 3 2 2" xfId="33208" xr:uid="{DA05575C-47F4-4EBE-9339-F7FD50BD7F30}"/>
    <cellStyle name="Normal 332 2 2 3 3" xfId="24708" xr:uid="{839FBEE3-ABD0-4E00-A9F4-2FE466315D39}"/>
    <cellStyle name="Normal 332 2 2 4" xfId="11223" xr:uid="{B44901B4-F810-4534-B5B1-904C11F0D054}"/>
    <cellStyle name="Normal 332 2 2 4 2" xfId="29048" xr:uid="{DBA05502-EBC5-45EE-94D5-78245B73D1D8}"/>
    <cellStyle name="Normal 332 2 2 5" xfId="20548" xr:uid="{3282A374-08BE-4F92-9F37-2D66E23D4C53}"/>
    <cellStyle name="Normal 332 2 3" xfId="3740" xr:uid="{32A9A6BF-C963-42FB-AC1A-57AE3E36D156}"/>
    <cellStyle name="Normal 332 2 3 2" xfId="7900" xr:uid="{E83BF68A-4267-4921-9129-99825E235E21}"/>
    <cellStyle name="Normal 332 2 3 2 2" xfId="16483" xr:uid="{F7DB3593-1465-4400-9120-2568534FCDE9}"/>
    <cellStyle name="Normal 332 2 3 2 2 2" xfId="34308" xr:uid="{A46DBBF2-1911-4EF4-8491-5E9D3BBA159A}"/>
    <cellStyle name="Normal 332 2 3 2 3" xfId="25808" xr:uid="{888496BB-715D-4C25-AF32-043371FC7A4E}"/>
    <cellStyle name="Normal 332 2 3 3" xfId="12323" xr:uid="{898E3E57-72FA-4A1E-B45B-7D5953B0D2C9}"/>
    <cellStyle name="Normal 332 2 3 3 2" xfId="30148" xr:uid="{37EEB917-29FF-4FF8-8929-ECC8507A482D}"/>
    <cellStyle name="Normal 332 2 3 4" xfId="21648" xr:uid="{9745221B-DD63-40C7-9AB9-6012FEA462F1}"/>
    <cellStyle name="Normal 332 2 4" xfId="5820" xr:uid="{9E573153-CA2F-4F60-9BDE-9184C8254F83}"/>
    <cellStyle name="Normal 332 2 4 2" xfId="14403" xr:uid="{6B5DD325-AC2A-4E71-B37F-59106F9BADB0}"/>
    <cellStyle name="Normal 332 2 4 2 2" xfId="32228" xr:uid="{7263ED20-CFB4-4402-88B5-CCB7FECEE14F}"/>
    <cellStyle name="Normal 332 2 4 3" xfId="23728" xr:uid="{0C1F4A43-51CB-4CAA-8085-81F210E92F05}"/>
    <cellStyle name="Normal 332 2 5" xfId="10243" xr:uid="{DF26CCBE-1E00-4D6C-9603-370327167572}"/>
    <cellStyle name="Normal 332 2 5 2" xfId="28068" xr:uid="{66200A43-878D-42D1-AC40-37654DE81FBE}"/>
    <cellStyle name="Normal 332 2 6" xfId="19568" xr:uid="{6F0D216A-4FB1-4950-9AB2-C3BE6E51DE1F}"/>
    <cellStyle name="Normal 332 3" xfId="2160" xr:uid="{2DE727D3-7987-422E-89D2-F785A6FCD4DF}"/>
    <cellStyle name="Normal 332 3 2" xfId="4240" xr:uid="{FD8ADEEB-28DD-4F44-8223-B5A48A8EC7AF}"/>
    <cellStyle name="Normal 332 3 2 2" xfId="8400" xr:uid="{072A6BBB-DE4D-4558-985D-53132C79C031}"/>
    <cellStyle name="Normal 332 3 2 2 2" xfId="16983" xr:uid="{D830779B-F7EC-436D-91D5-72CD6321FE3C}"/>
    <cellStyle name="Normal 332 3 2 2 2 2" xfId="34808" xr:uid="{862AF294-AC7B-48C3-A5FF-11AFD36F5239}"/>
    <cellStyle name="Normal 332 3 2 2 3" xfId="26308" xr:uid="{03A68FDB-D53F-489E-A553-553190DD7718}"/>
    <cellStyle name="Normal 332 3 2 3" xfId="12823" xr:uid="{88D253B9-AAC0-4200-BAD9-2C45D57966EE}"/>
    <cellStyle name="Normal 332 3 2 3 2" xfId="30648" xr:uid="{634289F9-38AD-4946-913D-D18D7172018D}"/>
    <cellStyle name="Normal 332 3 2 4" xfId="22148" xr:uid="{E4A7C6BD-19E2-4316-865F-CF84D3B90544}"/>
    <cellStyle name="Normal 332 3 3" xfId="6320" xr:uid="{0DFF2E08-5BD3-490B-B1AB-EDB4FCE3A2D2}"/>
    <cellStyle name="Normal 332 3 3 2" xfId="14903" xr:uid="{FC09B9DC-6314-4899-BF2C-46BB3AB6DF21}"/>
    <cellStyle name="Normal 332 3 3 2 2" xfId="32728" xr:uid="{07EE52CF-F84F-42DC-8BEC-0D0AEF2BA348}"/>
    <cellStyle name="Normal 332 3 3 3" xfId="24228" xr:uid="{19F1F59D-9384-45D2-B3FE-C2CE0012150F}"/>
    <cellStyle name="Normal 332 3 4" xfId="10743" xr:uid="{92A3E429-CEE6-4D91-8436-765ADB0C203C}"/>
    <cellStyle name="Normal 332 3 4 2" xfId="28568" xr:uid="{5AAB74CE-6B24-48D3-9522-DE78D34371C2}"/>
    <cellStyle name="Normal 332 3 5" xfId="20068" xr:uid="{FCCF7243-F540-4D6C-8A66-5644F86218EE}"/>
    <cellStyle name="Normal 332 4" xfId="3260" xr:uid="{BF0BC9A0-F34E-4406-98AF-459D814CBE3F}"/>
    <cellStyle name="Normal 332 4 2" xfId="7420" xr:uid="{91B8E8DC-C336-4CEC-BFFF-DD84D91B5DDC}"/>
    <cellStyle name="Normal 332 4 2 2" xfId="16003" xr:uid="{990776A1-7A5D-49C0-BC30-402F3261F8C2}"/>
    <cellStyle name="Normal 332 4 2 2 2" xfId="33828" xr:uid="{F08E9D71-B814-48DA-9D88-18D2DC6A7BA7}"/>
    <cellStyle name="Normal 332 4 2 3" xfId="25328" xr:uid="{24389005-58A9-4B65-9D70-31189F1014AA}"/>
    <cellStyle name="Normal 332 4 3" xfId="11843" xr:uid="{26B1C06F-C7B7-4C66-B95D-71BD7052ACD9}"/>
    <cellStyle name="Normal 332 4 3 2" xfId="29668" xr:uid="{A74632E3-9E6D-42AA-8E4E-279FD49D2225}"/>
    <cellStyle name="Normal 332 4 4" xfId="21168" xr:uid="{6CAF6836-BE99-42E0-BE6C-7163117D6294}"/>
    <cellStyle name="Normal 332 5" xfId="5340" xr:uid="{504BDDD1-07BD-45B8-9BD4-A1B36B729035}"/>
    <cellStyle name="Normal 332 5 2" xfId="13923" xr:uid="{40385293-D360-4BFE-887D-9EC568B69385}"/>
    <cellStyle name="Normal 332 5 2 2" xfId="31748" xr:uid="{B0FE66D2-1A3E-4610-9ACE-E260C9581D9B}"/>
    <cellStyle name="Normal 332 5 3" xfId="23248" xr:uid="{0AD82C6D-FC12-4938-B665-B647D499153D}"/>
    <cellStyle name="Normal 332 6" xfId="9763" xr:uid="{12DBBAB3-FC3B-453A-A0C7-B4023DC48D5D}"/>
    <cellStyle name="Normal 332 6 2" xfId="27588" xr:uid="{11547F59-1F71-4BCE-AC08-D1C34E5BD548}"/>
    <cellStyle name="Normal 332 7" xfId="19088" xr:uid="{E5E70976-D830-49C8-A3DC-9DC47F1E6ED9}"/>
    <cellStyle name="Normal 333" xfId="1074" xr:uid="{CFA40634-3D9D-4FDC-A08C-5F5823B576CA}"/>
    <cellStyle name="Normal 333 2" xfId="1680" xr:uid="{1AA41752-937F-4685-AAE6-0A85FF90DA85}"/>
    <cellStyle name="Normal 333 2 2" xfId="2660" xr:uid="{78CC44E0-C654-493E-9416-8CB7F4009F20}"/>
    <cellStyle name="Normal 333 2 2 2" xfId="4740" xr:uid="{4808B627-4F63-4025-A12B-E1B28B0C2930}"/>
    <cellStyle name="Normal 333 2 2 2 2" xfId="8900" xr:uid="{31463702-9700-4540-A24E-460CB1408271}"/>
    <cellStyle name="Normal 333 2 2 2 2 2" xfId="17483" xr:uid="{60086E06-5452-44C9-A971-845A81735ABE}"/>
    <cellStyle name="Normal 333 2 2 2 2 2 2" xfId="35308" xr:uid="{0CF2A9F3-61EA-4096-9AA4-5D25A7C580F9}"/>
    <cellStyle name="Normal 333 2 2 2 2 3" xfId="26808" xr:uid="{E6F57A8C-072A-4A4A-9723-6B7FD79914E3}"/>
    <cellStyle name="Normal 333 2 2 2 3" xfId="13323" xr:uid="{72B28DE6-6627-4EE7-8DD5-E852B222F751}"/>
    <cellStyle name="Normal 333 2 2 2 3 2" xfId="31148" xr:uid="{C43195D4-31DF-4A03-8077-DAD8121AC14C}"/>
    <cellStyle name="Normal 333 2 2 2 4" xfId="22648" xr:uid="{1E848D7C-91F0-4AD6-AB5F-3166D5EC8393}"/>
    <cellStyle name="Normal 333 2 2 3" xfId="6820" xr:uid="{F00957E7-6C45-4F8D-8FB1-B2AD795CE1BD}"/>
    <cellStyle name="Normal 333 2 2 3 2" xfId="15403" xr:uid="{10A8AE76-9ED8-4272-8A87-9A44C7DDE851}"/>
    <cellStyle name="Normal 333 2 2 3 2 2" xfId="33228" xr:uid="{74C3511A-2F5E-42A2-A1C3-4769633BB3BC}"/>
    <cellStyle name="Normal 333 2 2 3 3" xfId="24728" xr:uid="{83CD7B96-4168-4588-AAD5-07DAD4C999F1}"/>
    <cellStyle name="Normal 333 2 2 4" xfId="11243" xr:uid="{C53637FE-26FB-44B3-B9C8-8BA873E56472}"/>
    <cellStyle name="Normal 333 2 2 4 2" xfId="29068" xr:uid="{0D860F69-E5F0-47FC-853C-C98939DA8428}"/>
    <cellStyle name="Normal 333 2 2 5" xfId="20568" xr:uid="{75FFFF7A-E028-4A55-BD30-C8E9814E0447}"/>
    <cellStyle name="Normal 333 2 3" xfId="3760" xr:uid="{AD015BFB-6C73-4DB6-8E98-7EB4272639E7}"/>
    <cellStyle name="Normal 333 2 3 2" xfId="7920" xr:uid="{B767E7CD-4F7D-4349-8760-E725DBA9AD90}"/>
    <cellStyle name="Normal 333 2 3 2 2" xfId="16503" xr:uid="{BDDBAD01-2E34-4598-92F8-FD031AF1DB62}"/>
    <cellStyle name="Normal 333 2 3 2 2 2" xfId="34328" xr:uid="{2756E6BA-928F-489A-BBD8-83FE747D5368}"/>
    <cellStyle name="Normal 333 2 3 2 3" xfId="25828" xr:uid="{37B6A193-126F-4BFC-98E1-35509314C180}"/>
    <cellStyle name="Normal 333 2 3 3" xfId="12343" xr:uid="{D4049A31-88AB-49D7-8254-046970C96751}"/>
    <cellStyle name="Normal 333 2 3 3 2" xfId="30168" xr:uid="{C15178BD-5162-40C5-B2B3-25B7AA8911B3}"/>
    <cellStyle name="Normal 333 2 3 4" xfId="21668" xr:uid="{07B8557C-77EB-49F1-A57E-233EED91373B}"/>
    <cellStyle name="Normal 333 2 4" xfId="5840" xr:uid="{DADF0C44-19E0-4B36-90F3-BE7FA5190EA3}"/>
    <cellStyle name="Normal 333 2 4 2" xfId="14423" xr:uid="{DE097360-671E-4056-AF15-98578DC2538B}"/>
    <cellStyle name="Normal 333 2 4 2 2" xfId="32248" xr:uid="{CB6A2420-2107-451F-823E-A0C1ACEC0E00}"/>
    <cellStyle name="Normal 333 2 4 3" xfId="23748" xr:uid="{A2A18563-B198-4434-9173-5AF92E3F3CF6}"/>
    <cellStyle name="Normal 333 2 5" xfId="10263" xr:uid="{86C94957-83CA-432B-9070-40509C5BE233}"/>
    <cellStyle name="Normal 333 2 5 2" xfId="28088" xr:uid="{2677A100-DD8F-4CA5-9E25-E2A8D8B65B32}"/>
    <cellStyle name="Normal 333 2 6" xfId="19588" xr:uid="{230C170C-AF7A-4382-A1C3-68281D2D3AFE}"/>
    <cellStyle name="Normal 333 3" xfId="2180" xr:uid="{75A9A8F9-D603-45F0-BED5-254D3ABA76C1}"/>
    <cellStyle name="Normal 333 3 2" xfId="4260" xr:uid="{CFD155A4-451C-4A8B-8E2F-D76B01B55A48}"/>
    <cellStyle name="Normal 333 3 2 2" xfId="8420" xr:uid="{68A9E224-85B2-48F2-9332-E0971D4A4148}"/>
    <cellStyle name="Normal 333 3 2 2 2" xfId="17003" xr:uid="{ADBD0D56-CC43-4DAA-B4B8-E68468D24EC7}"/>
    <cellStyle name="Normal 333 3 2 2 2 2" xfId="34828" xr:uid="{13E8EF5C-CBF1-4694-80A2-1723888B3FD0}"/>
    <cellStyle name="Normal 333 3 2 2 3" xfId="26328" xr:uid="{896AECA5-5BF2-4985-A424-5899DF72DEEA}"/>
    <cellStyle name="Normal 333 3 2 3" xfId="12843" xr:uid="{78F5B4DB-4785-4CBD-A3E7-40B39BCA1D7C}"/>
    <cellStyle name="Normal 333 3 2 3 2" xfId="30668" xr:uid="{B2C4697F-227A-4C97-8E2A-ADAEF3057899}"/>
    <cellStyle name="Normal 333 3 2 4" xfId="22168" xr:uid="{96D9A293-EA10-4EE6-BCBE-B9C46E540571}"/>
    <cellStyle name="Normal 333 3 3" xfId="6340" xr:uid="{C7F93541-CBC4-4098-84F9-49ED0A8EB536}"/>
    <cellStyle name="Normal 333 3 3 2" xfId="14923" xr:uid="{8F7A1148-B8D3-4371-B3FA-25E886BB696C}"/>
    <cellStyle name="Normal 333 3 3 2 2" xfId="32748" xr:uid="{789BDDB2-A66F-4BE4-9A40-6FA89DBF5EAE}"/>
    <cellStyle name="Normal 333 3 3 3" xfId="24248" xr:uid="{58D9EF69-DBDA-483B-8893-B9CAEE5A2DE7}"/>
    <cellStyle name="Normal 333 3 4" xfId="10763" xr:uid="{F60A5E19-28AD-468C-B548-D484F09EE024}"/>
    <cellStyle name="Normal 333 3 4 2" xfId="28588" xr:uid="{E3DF9DE2-7AD1-4FEA-9B4C-35E6308ECD35}"/>
    <cellStyle name="Normal 333 3 5" xfId="20088" xr:uid="{F5A7130C-B682-4E49-BA94-7E3D9E333413}"/>
    <cellStyle name="Normal 333 4" xfId="3280" xr:uid="{B6F04D52-4783-4A97-9FC8-3F54D3E7B368}"/>
    <cellStyle name="Normal 333 4 2" xfId="7440" xr:uid="{3F430E83-D74A-4D7F-8B95-451C2212F8D9}"/>
    <cellStyle name="Normal 333 4 2 2" xfId="16023" xr:uid="{FB106440-859B-44D8-91F5-770D95188A18}"/>
    <cellStyle name="Normal 333 4 2 2 2" xfId="33848" xr:uid="{C2F8089F-E9D1-4868-9301-6999CD1243E3}"/>
    <cellStyle name="Normal 333 4 2 3" xfId="25348" xr:uid="{B3A8019D-110C-4D90-A107-717CABF0539B}"/>
    <cellStyle name="Normal 333 4 3" xfId="11863" xr:uid="{77CC0D71-EE02-4E8D-957B-5C7A0DCD19CD}"/>
    <cellStyle name="Normal 333 4 3 2" xfId="29688" xr:uid="{9171A635-9DB8-4027-9F65-6FA50E6054C1}"/>
    <cellStyle name="Normal 333 4 4" xfId="21188" xr:uid="{F4534DDC-D82B-4ADC-9D6D-264FAA4632E0}"/>
    <cellStyle name="Normal 333 5" xfId="5360" xr:uid="{86B1B878-A2BE-4CD9-9B61-B30FF0A969A9}"/>
    <cellStyle name="Normal 333 5 2" xfId="13943" xr:uid="{CAEA0150-3CDD-4DC9-B402-071059C9DF97}"/>
    <cellStyle name="Normal 333 5 2 2" xfId="31768" xr:uid="{4BD84C95-D13E-4A21-832F-B9AC789B3B75}"/>
    <cellStyle name="Normal 333 5 3" xfId="23268" xr:uid="{0E162C4E-7A30-4B3F-A89E-C0376E075C2A}"/>
    <cellStyle name="Normal 333 6" xfId="9783" xr:uid="{A9E7A76D-0F66-4402-9AB8-F90AF08383DA}"/>
    <cellStyle name="Normal 333 6 2" xfId="27608" xr:uid="{F6EE36E7-2688-46E0-8D8A-F16914C0CEFF}"/>
    <cellStyle name="Normal 333 7" xfId="19108" xr:uid="{2D44079F-49BB-416A-B237-1678CB16678F}"/>
    <cellStyle name="Normal 334" xfId="1094" xr:uid="{57AEA53C-7B19-47A6-BF2D-0EFDD3D63960}"/>
    <cellStyle name="Normal 334 2" xfId="1700" xr:uid="{1A67D5DC-7959-4464-BD92-AE1FDD72D29B}"/>
    <cellStyle name="Normal 334 2 2" xfId="2680" xr:uid="{415FD715-9D0D-4AD3-B6F3-592C32F1BE2D}"/>
    <cellStyle name="Normal 334 2 2 2" xfId="4760" xr:uid="{493FA444-77EC-42B6-B827-EF2B877A1697}"/>
    <cellStyle name="Normal 334 2 2 2 2" xfId="8920" xr:uid="{A3BCB6AD-F8E7-46BF-92B7-9DF85F87DB86}"/>
    <cellStyle name="Normal 334 2 2 2 2 2" xfId="17503" xr:uid="{6574A64B-BD1E-4F6E-BD6C-50E625C98AD6}"/>
    <cellStyle name="Normal 334 2 2 2 2 2 2" xfId="35328" xr:uid="{FC4F3337-066A-4608-B3AD-4D090822F780}"/>
    <cellStyle name="Normal 334 2 2 2 2 3" xfId="26828" xr:uid="{20037DAE-C646-4FCC-BE46-83E486BF2507}"/>
    <cellStyle name="Normal 334 2 2 2 3" xfId="13343" xr:uid="{004DF59A-6737-40E2-9B0F-1C707AD61DE8}"/>
    <cellStyle name="Normal 334 2 2 2 3 2" xfId="31168" xr:uid="{70CA4FBF-8E48-4E1D-B267-AC19A31E7264}"/>
    <cellStyle name="Normal 334 2 2 2 4" xfId="22668" xr:uid="{D4FFAC6A-E3A5-46C2-9EF7-4F4D84D551AC}"/>
    <cellStyle name="Normal 334 2 2 3" xfId="6840" xr:uid="{3FCE3289-AC26-4731-AAE3-B3C05BE72516}"/>
    <cellStyle name="Normal 334 2 2 3 2" xfId="15423" xr:uid="{8D33B816-91E0-4B29-9564-999A6568E8C7}"/>
    <cellStyle name="Normal 334 2 2 3 2 2" xfId="33248" xr:uid="{8DE7A71C-4428-4A1C-891B-8A016459B28B}"/>
    <cellStyle name="Normal 334 2 2 3 3" xfId="24748" xr:uid="{7B424904-63B0-4DA1-81F1-6C79B0E2519C}"/>
    <cellStyle name="Normal 334 2 2 4" xfId="11263" xr:uid="{944FBD1F-3DAD-48A7-BFC1-5AF54CB2D8F9}"/>
    <cellStyle name="Normal 334 2 2 4 2" xfId="29088" xr:uid="{CFB4A448-DE49-4ABD-A8ED-12FD4D28D308}"/>
    <cellStyle name="Normal 334 2 2 5" xfId="20588" xr:uid="{D8B3CE8F-FD6D-46F3-8FBA-2CA2F4771629}"/>
    <cellStyle name="Normal 334 2 3" xfId="3780" xr:uid="{E24C4F2B-EC89-4DAD-9E6E-E0122D99C836}"/>
    <cellStyle name="Normal 334 2 3 2" xfId="7940" xr:uid="{1FB66AE7-868B-40F8-B51E-EA86DC42F68C}"/>
    <cellStyle name="Normal 334 2 3 2 2" xfId="16523" xr:uid="{0499F74B-4D05-484D-B139-0411568B7A0A}"/>
    <cellStyle name="Normal 334 2 3 2 2 2" xfId="34348" xr:uid="{B76FB2A8-A607-4FCB-8394-8E2D7BB79E34}"/>
    <cellStyle name="Normal 334 2 3 2 3" xfId="25848" xr:uid="{E7029FF6-103C-41DF-B108-D83540AB156C}"/>
    <cellStyle name="Normal 334 2 3 3" xfId="12363" xr:uid="{D2C0D0D6-9755-405B-92C8-22459C63A4BE}"/>
    <cellStyle name="Normal 334 2 3 3 2" xfId="30188" xr:uid="{2CA95D43-34A6-46AB-BE0E-1C77C9983DFB}"/>
    <cellStyle name="Normal 334 2 3 4" xfId="21688" xr:uid="{F482BA9A-3128-419F-8704-6EC7230675EF}"/>
    <cellStyle name="Normal 334 2 4" xfId="5860" xr:uid="{5982804E-39EA-42C5-8FAB-766F9AC1F7BA}"/>
    <cellStyle name="Normal 334 2 4 2" xfId="14443" xr:uid="{5AE965AD-1698-461D-97A4-30EDDAB0223A}"/>
    <cellStyle name="Normal 334 2 4 2 2" xfId="32268" xr:uid="{25CD4532-9B6E-4AB4-8374-3408D80D93F7}"/>
    <cellStyle name="Normal 334 2 4 3" xfId="23768" xr:uid="{4EC1414A-2C1B-443F-BF8B-8DB8E2A7E0AD}"/>
    <cellStyle name="Normal 334 2 5" xfId="10283" xr:uid="{7A2C52D6-0551-4BDA-BA18-833DC3A5F41F}"/>
    <cellStyle name="Normal 334 2 5 2" xfId="28108" xr:uid="{71D5D308-F88C-433D-9349-A58C3D3CFC1C}"/>
    <cellStyle name="Normal 334 2 6" xfId="19608" xr:uid="{43B03398-56D9-482C-A534-C2C46272A050}"/>
    <cellStyle name="Normal 334 3" xfId="2200" xr:uid="{916ADF14-21DE-435C-A712-1E07B71ADD5B}"/>
    <cellStyle name="Normal 334 3 2" xfId="4280" xr:uid="{16B0D186-A19D-4AF2-B60C-AC97737D086F}"/>
    <cellStyle name="Normal 334 3 2 2" xfId="8440" xr:uid="{E793E781-2468-46B6-8688-B0CEF4D9D931}"/>
    <cellStyle name="Normal 334 3 2 2 2" xfId="17023" xr:uid="{C4A0EC58-E79A-426A-B87A-2BC2E6EF0DC7}"/>
    <cellStyle name="Normal 334 3 2 2 2 2" xfId="34848" xr:uid="{43E572C6-ED93-4625-8C20-FA2F83D6405A}"/>
    <cellStyle name="Normal 334 3 2 2 3" xfId="26348" xr:uid="{FF2ACCAD-1B13-47BB-B88E-C6F432D0A50C}"/>
    <cellStyle name="Normal 334 3 2 3" xfId="12863" xr:uid="{BA48D6F1-30BC-4D13-AAB1-D9AAE41A16F7}"/>
    <cellStyle name="Normal 334 3 2 3 2" xfId="30688" xr:uid="{6C3B32A9-D598-4D9C-B6C4-266DBCB70755}"/>
    <cellStyle name="Normal 334 3 2 4" xfId="22188" xr:uid="{C1BCF9B9-54EC-4311-B4FB-5776C0433A1C}"/>
    <cellStyle name="Normal 334 3 3" xfId="6360" xr:uid="{2EBA0E46-1BFB-4665-A2FB-8B538755496B}"/>
    <cellStyle name="Normal 334 3 3 2" xfId="14943" xr:uid="{A81CD4F9-638C-4247-93B6-CD0868A14CDC}"/>
    <cellStyle name="Normal 334 3 3 2 2" xfId="32768" xr:uid="{2BCC7A73-CCBA-4908-A475-F5B577E64F02}"/>
    <cellStyle name="Normal 334 3 3 3" xfId="24268" xr:uid="{33C77A81-FE0A-47AF-B1D2-4F2FD6199F3D}"/>
    <cellStyle name="Normal 334 3 4" xfId="10783" xr:uid="{028C3667-994D-463F-A136-65675EEDA8E7}"/>
    <cellStyle name="Normal 334 3 4 2" xfId="28608" xr:uid="{8D2D3CD2-5923-421C-BEC5-61A936DA1756}"/>
    <cellStyle name="Normal 334 3 5" xfId="20108" xr:uid="{8A9611F6-A3E4-4C3F-80B1-D948E1861155}"/>
    <cellStyle name="Normal 334 4" xfId="3300" xr:uid="{DB756413-01F4-426A-8811-73D563E6DB16}"/>
    <cellStyle name="Normal 334 4 2" xfId="7460" xr:uid="{F9310869-114E-41BA-BFEA-CE2823D8D016}"/>
    <cellStyle name="Normal 334 4 2 2" xfId="16043" xr:uid="{DDEC46DB-8FF9-496E-80A1-0E9B8AF1AF6E}"/>
    <cellStyle name="Normal 334 4 2 2 2" xfId="33868" xr:uid="{053E137E-4D40-4FEA-B3D7-E8BDAF5204C1}"/>
    <cellStyle name="Normal 334 4 2 3" xfId="25368" xr:uid="{8A5BB708-1D89-4C17-BC98-713648223448}"/>
    <cellStyle name="Normal 334 4 3" xfId="11883" xr:uid="{700CDD3A-5685-47AB-BB12-603A66A0FECE}"/>
    <cellStyle name="Normal 334 4 3 2" xfId="29708" xr:uid="{9D856530-8E80-4327-9141-17BAD3EEB272}"/>
    <cellStyle name="Normal 334 4 4" xfId="21208" xr:uid="{5CB4A732-286D-4BA0-853D-D82C3899B7F9}"/>
    <cellStyle name="Normal 334 5" xfId="5380" xr:uid="{10B39590-52D5-4B0B-B7E2-C4B7F3F4FF10}"/>
    <cellStyle name="Normal 334 5 2" xfId="13963" xr:uid="{9F6CDF56-769C-432B-BF2B-50063C279B54}"/>
    <cellStyle name="Normal 334 5 2 2" xfId="31788" xr:uid="{C4B574C7-D79A-4FB4-B5F3-83630065E9CC}"/>
    <cellStyle name="Normal 334 5 3" xfId="23288" xr:uid="{E296E637-1E25-4B26-9F8F-A95528044226}"/>
    <cellStyle name="Normal 334 6" xfId="9803" xr:uid="{57452067-2E37-4347-B3C3-4F06AD01747D}"/>
    <cellStyle name="Normal 334 6 2" xfId="27628" xr:uid="{34CCED47-965C-4775-B63D-1E40A82D1C6F}"/>
    <cellStyle name="Normal 334 7" xfId="19128" xr:uid="{A3DE0451-5D15-44AD-B481-F5BA3A142FB9}"/>
    <cellStyle name="Normal 335" xfId="1720" xr:uid="{D5A4480F-8252-411C-8CFE-37593296AC39}"/>
    <cellStyle name="Normal 335 2" xfId="2700" xr:uid="{7D85881B-99C0-4A54-AA1A-6F6D4A151854}"/>
    <cellStyle name="Normal 335 2 2" xfId="4780" xr:uid="{6613E30B-0D27-4DFB-9528-84C219423034}"/>
    <cellStyle name="Normal 335 2 2 2" xfId="8940" xr:uid="{7D95CE21-E87F-43F4-B3CF-EE0C9EEA0499}"/>
    <cellStyle name="Normal 335 2 2 2 2" xfId="17523" xr:uid="{43CAF70A-BBD0-4263-9520-52390DFF2FA7}"/>
    <cellStyle name="Normal 335 2 2 2 2 2" xfId="35348" xr:uid="{E5597218-5F9C-4373-8A84-2766FAF22FE2}"/>
    <cellStyle name="Normal 335 2 2 2 3" xfId="26848" xr:uid="{F26A9A8A-1701-4C09-BB42-CEF3E7F152AA}"/>
    <cellStyle name="Normal 335 2 2 3" xfId="13363" xr:uid="{1D486073-E164-4E06-B543-69D69B03187E}"/>
    <cellStyle name="Normal 335 2 2 3 2" xfId="31188" xr:uid="{D9E24864-B934-4368-9621-582A99B431B6}"/>
    <cellStyle name="Normal 335 2 2 4" xfId="22688" xr:uid="{D6A6BF76-945E-4300-8CEB-46B6C2F3EED9}"/>
    <cellStyle name="Normal 335 2 3" xfId="6860" xr:uid="{8FFB01AC-4BD3-4D19-AA86-167BDD49AD9E}"/>
    <cellStyle name="Normal 335 2 3 2" xfId="15443" xr:uid="{EADA0EAE-5DBC-47A8-A18E-6778B4973A42}"/>
    <cellStyle name="Normal 335 2 3 2 2" xfId="33268" xr:uid="{32A29C64-F72C-43CE-8316-C4A5D7CD775E}"/>
    <cellStyle name="Normal 335 2 3 3" xfId="24768" xr:uid="{7130022B-EDAF-41B3-802C-42EB201DE355}"/>
    <cellStyle name="Normal 335 2 4" xfId="11283" xr:uid="{9C61B5D6-BC35-4F9B-A504-347876D71BDD}"/>
    <cellStyle name="Normal 335 2 4 2" xfId="29108" xr:uid="{326FABA9-A8A5-4874-A1CA-5ECFAB139A87}"/>
    <cellStyle name="Normal 335 2 5" xfId="20608" xr:uid="{D55E0AA1-1260-49B4-A32F-F0B4B225B60C}"/>
    <cellStyle name="Normal 335 3" xfId="3800" xr:uid="{473C2150-9B98-485D-8ACA-3A94AA5B5393}"/>
    <cellStyle name="Normal 335 3 2" xfId="7960" xr:uid="{BD604AF7-D1DD-47D6-AF6E-A3EFBF0F5E5D}"/>
    <cellStyle name="Normal 335 3 2 2" xfId="16543" xr:uid="{FB8AB654-1D61-41AB-BA9F-669AEACBA44B}"/>
    <cellStyle name="Normal 335 3 2 2 2" xfId="34368" xr:uid="{EC0C2D58-459D-432C-8EF6-4FA9150F4986}"/>
    <cellStyle name="Normal 335 3 2 3" xfId="25868" xr:uid="{E3E6E7EE-8034-460C-A538-20A7C04B22E7}"/>
    <cellStyle name="Normal 335 3 3" xfId="12383" xr:uid="{03D32D10-ADD2-4EB3-8390-2AD90DFDCB55}"/>
    <cellStyle name="Normal 335 3 3 2" xfId="30208" xr:uid="{067D23D6-489A-4C56-BDC3-35F8F5F0340A}"/>
    <cellStyle name="Normal 335 3 4" xfId="21708" xr:uid="{F1028F37-7C3D-4E32-AF8D-900A3DBDD79A}"/>
    <cellStyle name="Normal 335 4" xfId="5880" xr:uid="{8A07BDE7-A1C2-436D-814F-A3AE3A9A0300}"/>
    <cellStyle name="Normal 335 4 2" xfId="14463" xr:uid="{3DE283F9-A3A4-4693-ACF5-17ADA243251C}"/>
    <cellStyle name="Normal 335 4 2 2" xfId="32288" xr:uid="{240C5654-5DA6-4670-8FEB-F45F7D7707F3}"/>
    <cellStyle name="Normal 335 4 3" xfId="23788" xr:uid="{71831BE8-3EF0-47CA-BC64-009865E39A56}"/>
    <cellStyle name="Normal 335 5" xfId="10303" xr:uid="{6934067C-063B-43F1-A6DC-4E17BF237C68}"/>
    <cellStyle name="Normal 335 5 2" xfId="28128" xr:uid="{0FA72077-6E71-4D13-911C-7C66246339CE}"/>
    <cellStyle name="Normal 335 6" xfId="19628" xr:uid="{CB6F9108-B7BB-4358-AF66-81CDD52E4B47}"/>
    <cellStyle name="Normal 336" xfId="2720" xr:uid="{4BF5AE4A-58D0-4730-A04B-698150B15917}"/>
    <cellStyle name="Normal 336 2" xfId="4800" xr:uid="{AE2D92FB-E47A-4F96-A361-020D663A810D}"/>
    <cellStyle name="Normal 336 2 2" xfId="8960" xr:uid="{D621E058-AA6D-4409-A2C9-07525DE15E98}"/>
    <cellStyle name="Normal 336 2 2 2" xfId="17543" xr:uid="{D6C6AE77-C29A-468A-9229-304844320781}"/>
    <cellStyle name="Normal 336 2 2 2 2" xfId="35368" xr:uid="{6190FB46-247F-4FB4-8AA4-B97A039268AE}"/>
    <cellStyle name="Normal 336 2 2 3" xfId="26868" xr:uid="{E24AD8E2-7831-4C5E-BDC4-1E75987A1C28}"/>
    <cellStyle name="Normal 336 2 3" xfId="13383" xr:uid="{0774567D-8BD1-43AC-A85D-012BAA3AC3BA}"/>
    <cellStyle name="Normal 336 2 3 2" xfId="31208" xr:uid="{E30F526E-8CAF-4781-B158-60CBC9ACB2FE}"/>
    <cellStyle name="Normal 336 2 4" xfId="22708" xr:uid="{B48321A4-D08B-4278-9201-CDEFE5E7FD47}"/>
    <cellStyle name="Normal 336 3" xfId="6880" xr:uid="{62BFE035-14B7-4E57-914F-742A018437F1}"/>
    <cellStyle name="Normal 336 3 2" xfId="15463" xr:uid="{2D907442-E821-48F8-881B-7BA23A4F5D1B}"/>
    <cellStyle name="Normal 336 3 2 2" xfId="33288" xr:uid="{11C1CF9F-722D-41D0-814C-C0B1F60B6527}"/>
    <cellStyle name="Normal 336 3 3" xfId="24788" xr:uid="{28474D5F-9251-4F7E-A450-C4D0ACEECFBC}"/>
    <cellStyle name="Normal 336 4" xfId="11303" xr:uid="{A0292FF5-304C-4D7F-8DBE-90DF9B092E43}"/>
    <cellStyle name="Normal 336 4 2" xfId="29128" xr:uid="{D91D77B8-4EAB-4392-9B12-14E24DE12386}"/>
    <cellStyle name="Normal 336 5" xfId="20628" xr:uid="{9490E00A-FD12-40C9-9719-DEFC23DBB55D}"/>
    <cellStyle name="Normal 337" xfId="2740" xr:uid="{99883C9D-0FD0-4040-8507-9B8B95772F33}"/>
    <cellStyle name="Normal 337 2" xfId="4820" xr:uid="{DC3E6B75-C976-443A-A7A1-9010D2310750}"/>
    <cellStyle name="Normal 337 2 2" xfId="8980" xr:uid="{06CE19ED-A208-4045-96DE-F87F1FD5FAD4}"/>
    <cellStyle name="Normal 337 2 2 2" xfId="17563" xr:uid="{D77BE434-A219-4998-AA33-E3C46F892023}"/>
    <cellStyle name="Normal 337 2 2 2 2" xfId="35388" xr:uid="{0B77070B-FE03-4758-96D2-FFFCD2BAD489}"/>
    <cellStyle name="Normal 337 2 2 3" xfId="26888" xr:uid="{13C721D8-2987-464E-ACF7-10D0BDA67849}"/>
    <cellStyle name="Normal 337 2 3" xfId="13403" xr:uid="{313B7B89-8DC7-4008-BED5-C34C20F936F3}"/>
    <cellStyle name="Normal 337 2 3 2" xfId="31228" xr:uid="{2E81FEF9-0B94-43BA-B2B0-DBB0AD11648E}"/>
    <cellStyle name="Normal 337 2 4" xfId="22728" xr:uid="{61B366B1-860D-4AAE-BD55-D07D66E63B94}"/>
    <cellStyle name="Normal 337 3" xfId="6900" xr:uid="{4FF15C97-AAF7-435F-9621-E3E4A47F63BD}"/>
    <cellStyle name="Normal 337 3 2" xfId="15483" xr:uid="{A46DDB78-4188-4077-95BD-2FE626D52098}"/>
    <cellStyle name="Normal 337 3 2 2" xfId="33308" xr:uid="{6DB37222-222F-42C5-8E35-850154DB9862}"/>
    <cellStyle name="Normal 337 3 3" xfId="24808" xr:uid="{F3F45922-045C-436A-8BDB-FB967D9EC0DF}"/>
    <cellStyle name="Normal 337 4" xfId="11323" xr:uid="{7DB271DE-874D-4EB4-ACF0-6C411E914281}"/>
    <cellStyle name="Normal 337 4 2" xfId="29148" xr:uid="{70F234CF-9785-4F82-AE68-32E98EE9C959}"/>
    <cellStyle name="Normal 337 5" xfId="20648" xr:uid="{64BC3557-3684-4222-97D4-299788577DE1}"/>
    <cellStyle name="Normal 338" xfId="2760" xr:uid="{F0D938A9-4A68-4F4D-9CE9-60AB037947AD}"/>
    <cellStyle name="Normal 338 2" xfId="4840" xr:uid="{335D8B9D-1427-4E67-9856-30DEA3195D79}"/>
    <cellStyle name="Normal 338 2 2" xfId="9000" xr:uid="{C25B43E5-AFB8-4401-9B52-44C251735D6D}"/>
    <cellStyle name="Normal 338 2 2 2" xfId="17583" xr:uid="{8F91A8B1-5A64-4E77-81FC-F1291B878046}"/>
    <cellStyle name="Normal 338 2 2 2 2" xfId="35408" xr:uid="{8D7C4BCC-6081-436B-A4A8-EFE73841CC55}"/>
    <cellStyle name="Normal 338 2 2 3" xfId="26908" xr:uid="{96AA5D02-B589-4823-9E1A-C6206358F6BA}"/>
    <cellStyle name="Normal 338 2 3" xfId="13423" xr:uid="{6EB4340B-C8EA-45B3-8F2E-DB662A8026F2}"/>
    <cellStyle name="Normal 338 2 3 2" xfId="31248" xr:uid="{DE2E9302-9F7E-4472-98C0-CA2C78C5C569}"/>
    <cellStyle name="Normal 338 2 4" xfId="22748" xr:uid="{35B09159-09FE-43BA-930A-3CECF1181108}"/>
    <cellStyle name="Normal 338 3" xfId="6920" xr:uid="{4114BA9C-6E9E-4ED8-BEE0-CAAE271A48D6}"/>
    <cellStyle name="Normal 338 3 2" xfId="15503" xr:uid="{4F3F453B-BA13-4A08-B9F8-10AEFC9B81CE}"/>
    <cellStyle name="Normal 338 3 2 2" xfId="33328" xr:uid="{9564AB76-5C3E-461F-BD29-D3CABA704730}"/>
    <cellStyle name="Normal 338 3 3" xfId="24828" xr:uid="{61DD4A51-38B9-40F4-8DEB-F57D9A2D24C8}"/>
    <cellStyle name="Normal 338 4" xfId="11343" xr:uid="{5A0FA7DD-87D4-41C0-8499-BE648827A966}"/>
    <cellStyle name="Normal 338 4 2" xfId="29168" xr:uid="{3EC9A89C-0B02-438F-9242-28FCC0D308A7}"/>
    <cellStyle name="Normal 338 5" xfId="20668" xr:uid="{64299472-3866-4FE7-B842-6A9E86018226}"/>
    <cellStyle name="Normal 339" xfId="2780" xr:uid="{694CA45A-31C9-4F62-9A88-7A1E443908AF}"/>
    <cellStyle name="Normal 339 2" xfId="4860" xr:uid="{888665DB-DE7B-41D4-8C3D-0470257B3413}"/>
    <cellStyle name="Normal 339 2 2" xfId="9020" xr:uid="{FFE39517-033C-439A-B807-8AABD6C8EF54}"/>
    <cellStyle name="Normal 339 2 2 2" xfId="17603" xr:uid="{449F3E0C-0849-415C-966F-E39119DAE7C2}"/>
    <cellStyle name="Normal 339 2 2 2 2" xfId="35428" xr:uid="{88CA745F-D546-4044-A3F7-527B6238E652}"/>
    <cellStyle name="Normal 339 2 2 3" xfId="26928" xr:uid="{E896FD6C-3FFA-409A-9445-8FB416E0DF9B}"/>
    <cellStyle name="Normal 339 2 3" xfId="13443" xr:uid="{23DDE115-E7D4-4E4D-A0DC-80B8B4B9F6DA}"/>
    <cellStyle name="Normal 339 2 3 2" xfId="31268" xr:uid="{70446825-28ED-4703-AF35-19AC60F60E72}"/>
    <cellStyle name="Normal 339 2 4" xfId="22768" xr:uid="{7C7BB594-8414-49FE-9804-7A8851F100BD}"/>
    <cellStyle name="Normal 339 3" xfId="6940" xr:uid="{149684D0-E354-4A4C-B61C-1FE11A288EED}"/>
    <cellStyle name="Normal 339 3 2" xfId="15523" xr:uid="{9E5C0F74-35B0-44FF-8546-8C4AC14B829D}"/>
    <cellStyle name="Normal 339 3 2 2" xfId="33348" xr:uid="{281D0BB1-57B3-4889-8420-FDD49821BBCE}"/>
    <cellStyle name="Normal 339 3 3" xfId="24848" xr:uid="{D2346AF5-BAEA-410C-91F4-B246B0BDEC11}"/>
    <cellStyle name="Normal 339 4" xfId="11363" xr:uid="{D6825381-3586-4408-A605-480A341C3A71}"/>
    <cellStyle name="Normal 339 4 2" xfId="29188" xr:uid="{AB8B63B9-89BC-4520-94D1-D5D63BFB968F}"/>
    <cellStyle name="Normal 339 5" xfId="20688" xr:uid="{552A49C6-DF77-4188-BFB9-3B651CEF777B}"/>
    <cellStyle name="Normal 34" xfId="76" xr:uid="{00000000-0005-0000-0000-0000AC000000}"/>
    <cellStyle name="Normal 34 2" xfId="426" xr:uid="{F909D084-5760-497F-AB4B-D7627A57863E}"/>
    <cellStyle name="Normal 340" xfId="2800" xr:uid="{CF9399A9-F844-456F-885A-95B96E4235E2}"/>
    <cellStyle name="Normal 340 2" xfId="4880" xr:uid="{FC8B799F-31AF-485F-BD28-CD035985F15B}"/>
    <cellStyle name="Normal 340 2 2" xfId="9040" xr:uid="{892D5E8D-07EF-4C8F-9238-2AAB531341CC}"/>
    <cellStyle name="Normal 340 2 2 2" xfId="17623" xr:uid="{28D9828D-91BC-46C7-A07C-0DF310C3B87A}"/>
    <cellStyle name="Normal 340 2 2 2 2" xfId="35448" xr:uid="{52768A34-76F4-4DF6-900E-4FDA8C91E080}"/>
    <cellStyle name="Normal 340 2 2 3" xfId="26948" xr:uid="{B594558D-487D-41B6-8545-1F84F2C9FEC3}"/>
    <cellStyle name="Normal 340 2 3" xfId="13463" xr:uid="{87797474-6733-4966-B07F-FC6B76DD4C3A}"/>
    <cellStyle name="Normal 340 2 3 2" xfId="31288" xr:uid="{29D10346-208B-44C3-920E-C878ADF12D4A}"/>
    <cellStyle name="Normal 340 2 4" xfId="22788" xr:uid="{769D0A6F-E48D-4000-BDC1-1BA9437180A3}"/>
    <cellStyle name="Normal 340 3" xfId="6960" xr:uid="{BBA8F239-18C3-4465-9D36-989F6AFF8B92}"/>
    <cellStyle name="Normal 340 3 2" xfId="15543" xr:uid="{81F280F5-85CD-424F-BE07-F094CE174EEF}"/>
    <cellStyle name="Normal 340 3 2 2" xfId="33368" xr:uid="{F01E5911-D082-4E80-B2F8-CCC78A8A484E}"/>
    <cellStyle name="Normal 340 3 3" xfId="24868" xr:uid="{CE0EDE4A-5C14-4C48-8373-E1DE2DBE3854}"/>
    <cellStyle name="Normal 340 4" xfId="11383" xr:uid="{3FDE8A27-FA60-4DA8-BB6E-D9204455333A}"/>
    <cellStyle name="Normal 340 4 2" xfId="29208" xr:uid="{CD1595E2-0064-49FB-9A14-E7CCBBF6BDEC}"/>
    <cellStyle name="Normal 340 5" xfId="20708" xr:uid="{54FD39C7-799F-4360-B457-3AB5A0AEAF69}"/>
    <cellStyle name="Normal 341" xfId="2820" xr:uid="{E25A25EC-79AC-41D3-8A8F-0C52366317D7}"/>
    <cellStyle name="Normal 341 2" xfId="4900" xr:uid="{A00C36AC-DD27-4FAE-BA80-D75B4992E3D6}"/>
    <cellStyle name="Normal 341 2 2" xfId="9060" xr:uid="{543EDB02-657B-42C0-BF85-3680DA0CE1E0}"/>
    <cellStyle name="Normal 341 2 2 2" xfId="17643" xr:uid="{8A2011EE-89F8-4146-B587-F3CBCF611C40}"/>
    <cellStyle name="Normal 341 2 2 2 2" xfId="35468" xr:uid="{7AC2CD6B-CB00-4BA1-80E2-940A5A1FDD1F}"/>
    <cellStyle name="Normal 341 2 2 3" xfId="26968" xr:uid="{2CF8A607-9DEC-4AB4-BE84-6F96DE7F91D1}"/>
    <cellStyle name="Normal 341 2 3" xfId="13483" xr:uid="{DF4D8EC6-C508-4D91-A879-08DA1A61A619}"/>
    <cellStyle name="Normal 341 2 3 2" xfId="31308" xr:uid="{D3ECAE77-4B07-4D95-ACB4-F829BC54BC8C}"/>
    <cellStyle name="Normal 341 2 4" xfId="22808" xr:uid="{0ACDC1EF-B4B9-4903-8716-869DD97F06A3}"/>
    <cellStyle name="Normal 341 3" xfId="6980" xr:uid="{1E0FED21-52B2-49CD-82F1-8A79FA25FFD4}"/>
    <cellStyle name="Normal 341 3 2" xfId="15563" xr:uid="{A088F3C6-58AF-4A19-91E0-80802C8F769B}"/>
    <cellStyle name="Normal 341 3 2 2" xfId="33388" xr:uid="{9B3B71D7-F347-4EB6-80B6-2FFF125457BF}"/>
    <cellStyle name="Normal 341 3 3" xfId="24888" xr:uid="{4A754512-DD6E-48CC-BC2C-B7287C5421D2}"/>
    <cellStyle name="Normal 341 4" xfId="11403" xr:uid="{A168E9C9-2128-4E46-A819-FA275A55E80A}"/>
    <cellStyle name="Normal 341 4 2" xfId="29228" xr:uid="{75AAFFF3-6ABD-4B8A-8813-9B96D815835B}"/>
    <cellStyle name="Normal 341 5" xfId="20728" xr:uid="{CA04CCCA-63AB-416E-873B-33114B397A07}"/>
    <cellStyle name="Normal 342" xfId="9080" xr:uid="{ED21ADE4-55C1-49D7-A22D-5B00C29BA71C}"/>
    <cellStyle name="Normal 342 2" xfId="17663" xr:uid="{61899D26-C41B-4695-8F22-9C9541B42416}"/>
    <cellStyle name="Normal 343" xfId="9121" xr:uid="{CE7824BD-8697-41C0-87B7-9F19DBD10A94}"/>
    <cellStyle name="Normal 343 2" xfId="17683" xr:uid="{8EA9BE09-9714-4FD7-A2AA-58F02AA26515}"/>
    <cellStyle name="Normal 343 2 2" xfId="35488" xr:uid="{483B0D8B-E4E3-41BE-A1C8-78D47FB80CB1}"/>
    <cellStyle name="Normal 343 3" xfId="26988" xr:uid="{F82E3612-6C58-4349-A31A-3A646093D091}"/>
    <cellStyle name="Normal 344" xfId="9141" xr:uid="{1761ABFF-0302-414C-97AF-17CA2EABCA94}"/>
    <cellStyle name="Normal 344 2" xfId="17703" xr:uid="{7C49A546-B65E-40DA-91E8-5368F54BFCE1}"/>
    <cellStyle name="Normal 344 2 2" xfId="35508" xr:uid="{5E170141-A322-4680-B232-199789780AEC}"/>
    <cellStyle name="Normal 344 3" xfId="27008" xr:uid="{3B768386-E68F-4968-A855-9762F3AF447D}"/>
    <cellStyle name="Normal 345" xfId="9161" xr:uid="{5B86F031-FB25-4A16-998C-F3BF31ADB44C}"/>
    <cellStyle name="Normal 346" xfId="9181" xr:uid="{FD39255B-B0C4-4014-9913-54F2FACD037B}"/>
    <cellStyle name="Normal 346 2" xfId="17723" xr:uid="{FBCACD2D-ADA4-4E95-A47A-C2847F32183E}"/>
    <cellStyle name="Normal 346 2 2" xfId="35528" xr:uid="{9BC81799-2423-4B23-BAAB-134AE62D519E}"/>
    <cellStyle name="Normal 346 3" xfId="27028" xr:uid="{5BFC056E-1216-41F9-8207-CE9DAC4978F7}"/>
    <cellStyle name="Normal 347" xfId="9223" xr:uid="{E260DF15-0175-4CD4-919D-008EF0F91E2F}"/>
    <cellStyle name="Normal 347 2" xfId="17743" xr:uid="{9CF0C5A8-2DF4-4900-B73F-A86DC499F57B}"/>
    <cellStyle name="Normal 347 2 2" xfId="35548" xr:uid="{626EA848-4CCB-4E50-8DA1-EC6B031B830E}"/>
    <cellStyle name="Normal 347 3" xfId="27048" xr:uid="{804DA271-2413-468F-BFC5-F69919CB557D}"/>
    <cellStyle name="Normal 348" xfId="9243" xr:uid="{6ECC7812-70C1-4D86-8C9A-52D76116C584}"/>
    <cellStyle name="Normal 348 2" xfId="17763" xr:uid="{545F5E6B-443E-44CD-B036-62BC3B43298C}"/>
    <cellStyle name="Normal 348 2 2" xfId="35568" xr:uid="{30290C9B-E8D7-4F76-B516-13CE6F06946C}"/>
    <cellStyle name="Normal 348 3" xfId="27068" xr:uid="{F37E3B32-5480-4D47-B0B3-1E786C8EAE0F}"/>
    <cellStyle name="Normal 349" xfId="9263" xr:uid="{1B2ACC30-2BDE-4B0C-BFA6-3857C908E1A8}"/>
    <cellStyle name="Normal 349 2" xfId="17783" xr:uid="{F2CC2846-09D7-4C3A-9F2E-8345D048F25E}"/>
    <cellStyle name="Normal 349 2 2" xfId="35588" xr:uid="{3B9FB672-2B68-41CE-9271-C5B6B4ACAC0A}"/>
    <cellStyle name="Normal 349 3" xfId="27088" xr:uid="{1DAE644A-EEB7-41FB-AC90-EE3D003C499E}"/>
    <cellStyle name="Normal 35" xfId="77" xr:uid="{00000000-0005-0000-0000-0000AD000000}"/>
    <cellStyle name="Normal 35 2" xfId="427" xr:uid="{FD1831D3-3391-41AE-8717-EC590370A8ED}"/>
    <cellStyle name="Normal 350" xfId="9283" xr:uid="{832EF764-07AB-4959-BAC0-E31F358BB24F}"/>
    <cellStyle name="Normal 350 2" xfId="27108" xr:uid="{D8C147A3-BF6B-4326-AE60-AA99F6306709}"/>
    <cellStyle name="Normal 351" xfId="9303" xr:uid="{954B22A6-6AC8-4FF4-96C3-27D508426E6B}"/>
    <cellStyle name="Normal 351 2" xfId="17803" xr:uid="{85634687-1FFC-4E00-B4F6-329E34683E87}"/>
    <cellStyle name="Normal 351 2 2" xfId="35608" xr:uid="{B8A940B2-066B-47E7-81DB-9C6DEB098DCA}"/>
    <cellStyle name="Normal 351 3" xfId="27128" xr:uid="{C0A53BF1-0245-4B37-AD56-F457AEB0057C}"/>
    <cellStyle name="Normal 352" xfId="9323" xr:uid="{67802AE8-75CB-4487-ACB6-B3B05FAFA70E}"/>
    <cellStyle name="Normal 352 2" xfId="17823" xr:uid="{678AA16E-5D9B-45E3-8442-EE3DA71E4617}"/>
    <cellStyle name="Normal 352 2 2" xfId="35628" xr:uid="{2BC30CE7-B171-461D-A63F-372AB2DEEF45}"/>
    <cellStyle name="Normal 352 3" xfId="27148" xr:uid="{978C0D4B-FD28-4976-9771-54A897E2D5BC}"/>
    <cellStyle name="Normal 353" xfId="17843" xr:uid="{DF36E07E-F156-4327-B7DC-DD7AAAEAD254}"/>
    <cellStyle name="Normal 353 2" xfId="35648" xr:uid="{24294563-DA19-44B9-827F-0C5312271FAC}"/>
    <cellStyle name="Normal 354" xfId="17863" xr:uid="{F176CB96-7CFB-4F46-91D5-957E984FA8DF}"/>
    <cellStyle name="Normal 354 2" xfId="35668" xr:uid="{DA31A5C0-9845-4F1C-954D-16BF0ABDF9F2}"/>
    <cellStyle name="Normal 355" xfId="17883" xr:uid="{08C0B5CF-3647-4C5D-B371-441574EB69D2}"/>
    <cellStyle name="Normal 355 2" xfId="35688" xr:uid="{791E88DD-794A-43D4-8026-82C50677C54B}"/>
    <cellStyle name="Normal 356" xfId="17903" xr:uid="{585F1232-80FD-40DD-8092-7B84661A7272}"/>
    <cellStyle name="Normal 356 2" xfId="35708" xr:uid="{80F00054-6D89-4273-80FD-D9089DBF9DBA}"/>
    <cellStyle name="Normal 357" xfId="17923" xr:uid="{AD319EE7-41F6-4A1F-B817-6A6518C55D33}"/>
    <cellStyle name="Normal 357 2" xfId="35728" xr:uid="{0FEE9D69-872F-4B16-B402-5CE3A2D80D44}"/>
    <cellStyle name="Normal 358" xfId="17946" xr:uid="{941329C0-C31E-416C-96AF-D64E309CE846}"/>
    <cellStyle name="Normal 358 2" xfId="35748" xr:uid="{CE3FC9E4-6B34-4489-86C7-1FB2990322BF}"/>
    <cellStyle name="Normal 359" xfId="17987" xr:uid="{62C16A8E-2F3B-447E-9FCB-C30D5B2D1A3E}"/>
    <cellStyle name="Normal 36" xfId="78" xr:uid="{00000000-0005-0000-0000-0000AE000000}"/>
    <cellStyle name="Normal 36 2" xfId="428" xr:uid="{D41988C5-31F0-4FE4-BBD9-E348C4F1309A}"/>
    <cellStyle name="Normal 360" xfId="18007" xr:uid="{AF4CB046-69D0-4B5F-B01C-FF34ACC32CA4}"/>
    <cellStyle name="Normal 361" xfId="18027" xr:uid="{569C64A5-BAD1-481E-85AB-FE3AA901C240}"/>
    <cellStyle name="Normal 362" xfId="18047" xr:uid="{16403A10-A148-4A75-859C-372F274EC91D}"/>
    <cellStyle name="Normal 363" xfId="18067" xr:uid="{4F674835-C036-4952-94A4-38E195FB12AD}"/>
    <cellStyle name="Normal 364" xfId="18087" xr:uid="{315B1434-B218-4D8D-8214-47CB7141B051}"/>
    <cellStyle name="Normal 365" xfId="18107" xr:uid="{37E746CB-E292-4679-A6EA-7E3B5AFB3A78}"/>
    <cellStyle name="Normal 366" xfId="18127" xr:uid="{DDEE676B-B362-4616-A6A8-7BDC2FBE9BB1}"/>
    <cellStyle name="Normal 367" xfId="18147" xr:uid="{6BB685BF-A770-4D54-A917-AEE16F72C40F}"/>
    <cellStyle name="Normal 368" xfId="18167" xr:uid="{794B3BD4-DFB0-429F-B359-03574EE3E65C}"/>
    <cellStyle name="Normal 369" xfId="18187" xr:uid="{C307450E-8036-4968-A4DB-1DD3ECE9F35D}"/>
    <cellStyle name="Normal 37" xfId="79" xr:uid="{00000000-0005-0000-0000-0000AF000000}"/>
    <cellStyle name="Normal 37 2" xfId="429" xr:uid="{E951D9A4-E50C-4712-8961-218FE5C2D4B7}"/>
    <cellStyle name="Normal 370" xfId="18207" xr:uid="{BB0453A6-8FF3-456B-B77C-C5CD97317D00}"/>
    <cellStyle name="Normal 371" xfId="18227" xr:uid="{928BB388-A746-44F6-BFAF-BAD235F49569}"/>
    <cellStyle name="Normal 372" xfId="18247" xr:uid="{80E1664E-A5E8-4954-8CAB-C35CD7D067C5}"/>
    <cellStyle name="Normal 373" xfId="18267" xr:uid="{C5BB1458-61AC-4AD2-A83A-5958DAE41714}"/>
    <cellStyle name="Normal 374" xfId="18287" xr:uid="{4D4406EC-C0B8-4DC2-902B-9A084879CEE5}"/>
    <cellStyle name="Normal 375" xfId="18307" xr:uid="{2AF7D2DD-5D7F-483D-A750-C7A654B3F230}"/>
    <cellStyle name="Normal 376" xfId="18327" xr:uid="{1CEA744C-6574-4AC9-8305-E0FFF57AE4EB}"/>
    <cellStyle name="Normal 377" xfId="18347" xr:uid="{5EB2EF43-B6A1-4E4D-89CF-E13A814C819E}"/>
    <cellStyle name="Normal 378" xfId="18367" xr:uid="{B055339D-46A7-4A23-A642-1E76D790D374}"/>
    <cellStyle name="Normal 379" xfId="18387" xr:uid="{56DED455-CDCC-42F4-B4D0-DA7D618FC2C1}"/>
    <cellStyle name="Normal 38" xfId="80" xr:uid="{00000000-0005-0000-0000-0000B0000000}"/>
    <cellStyle name="Normal 380" xfId="18408" xr:uid="{ADC25E79-1C46-419A-8BAF-D00315E68E3D}"/>
    <cellStyle name="Normal 381" xfId="18428" xr:uid="{2A3EBFC5-37CB-4E05-9F4C-B947166DECE0}"/>
    <cellStyle name="Normal 382" xfId="18448" xr:uid="{DBA0D70C-82C5-4D93-ADB6-1F81008B2C8D}"/>
    <cellStyle name="Normal 383" xfId="18468" xr:uid="{1909D2F4-F18E-49ED-B2BF-83D50BD91738}"/>
    <cellStyle name="Normal 384" xfId="18488" xr:uid="{CA086A69-3DDC-4409-8AC5-3AD94B0C63BA}"/>
    <cellStyle name="Normal 385" xfId="18508" xr:uid="{43A583A5-7ADE-4FC2-89B4-4CDDE0165C2F}"/>
    <cellStyle name="Normal 386" xfId="18528" xr:uid="{1F5B6ED9-C657-40DD-B93D-0BA0218C44B2}"/>
    <cellStyle name="Normal 387" xfId="18548" xr:uid="{2C25AA03-929D-4FDF-AE2F-2BFF5DBC11D0}"/>
    <cellStyle name="Normal 388" xfId="18568" xr:uid="{65536F6D-A6B3-4F12-AC21-117A015679C3}"/>
    <cellStyle name="Normal 389" xfId="18588" xr:uid="{D577A49E-3D9C-4990-BF90-E9C15AE1907B}"/>
    <cellStyle name="Normal 39" xfId="81" xr:uid="{00000000-0005-0000-0000-0000B1000000}"/>
    <cellStyle name="Normal 390" xfId="18608" xr:uid="{70AE843F-88F3-4F84-BB1D-511AB2F1EB16}"/>
    <cellStyle name="Normal 391" xfId="18628" xr:uid="{7F9100DB-88E3-471B-B5EE-D892E5FF9314}"/>
    <cellStyle name="Normal 392" xfId="18648" xr:uid="{6E3CD917-0E59-42EE-A97C-1A5508A2C2FD}"/>
    <cellStyle name="Normal 393" xfId="35768" xr:uid="{7D30DA7D-2126-47DC-B7C1-C96A00C58C72}"/>
    <cellStyle name="Normal 394" xfId="35788" xr:uid="{87698563-AF5A-4FC1-A2CF-395635F97DB7}"/>
    <cellStyle name="Normal 395" xfId="35808" xr:uid="{5EA6886F-8C35-4DAD-969B-218701699C30}"/>
    <cellStyle name="Normal 396" xfId="35828" xr:uid="{F8A66349-1344-4BA9-A181-CA120B9452BF}"/>
    <cellStyle name="Normal 397" xfId="35848" xr:uid="{52274ACC-74A6-4311-ABF1-1F1CE42ADBC2}"/>
    <cellStyle name="Normal 398" xfId="35868" xr:uid="{38AC94AD-951F-43C3-9BD1-EED6B0ACE1C8}"/>
    <cellStyle name="Normal 399" xfId="35888" xr:uid="{FB3E5A81-D568-42AB-95E0-FE72820118FE}"/>
    <cellStyle name="Normal 4" xfId="4" xr:uid="{00000000-0005-0000-0000-0000B2000000}"/>
    <cellStyle name="Normal 4 2" xfId="399" xr:uid="{65613B5C-E51B-41AE-AEA1-6B181EC63B1C}"/>
    <cellStyle name="Normal 40" xfId="82" xr:uid="{00000000-0005-0000-0000-0000B3000000}"/>
    <cellStyle name="Normal 40 2" xfId="430" xr:uid="{F46795EA-B4E1-4E79-8DC4-65CF1CAD259F}"/>
    <cellStyle name="Normal 400" xfId="35908" xr:uid="{D0745DDD-1673-4856-B14C-7411A92D5DDE}"/>
    <cellStyle name="Normal 401" xfId="35928" xr:uid="{01ED1592-35FA-4779-B53B-3F61188E1F99}"/>
    <cellStyle name="Normal 402" xfId="35948" xr:uid="{3A2932C1-BB6F-47BC-B286-110CA5F3ED48}"/>
    <cellStyle name="Normal 403" xfId="35968" xr:uid="{AEB27B4C-2AA1-45B2-A410-C50CE38C3455}"/>
    <cellStyle name="Normal 404" xfId="35988" xr:uid="{9652F725-7477-492B-80E0-9C7F8E693163}"/>
    <cellStyle name="Normal 405" xfId="36008" xr:uid="{056AA4AA-26D7-4976-87A0-BE39419DD8E0}"/>
    <cellStyle name="Normal 406" xfId="36028" xr:uid="{85C80B7B-83B4-4AED-BF01-E898F7F5B7A9}"/>
    <cellStyle name="Normal 407" xfId="36048" xr:uid="{D15AA64B-61AC-4B8C-9346-66A2EF1F107B}"/>
    <cellStyle name="Normal 408" xfId="36068" xr:uid="{3E24EB41-A57B-460E-A312-C530C5767615}"/>
    <cellStyle name="Normal 409" xfId="36088" xr:uid="{FC5DE964-6FF8-4A5E-93B5-1A4C9D454999}"/>
    <cellStyle name="Normal 41" xfId="83" xr:uid="{00000000-0005-0000-0000-0000B4000000}"/>
    <cellStyle name="Normal 41 2" xfId="431" xr:uid="{170E6CAA-CA39-4227-ADF6-8B9EAF00967E}"/>
    <cellStyle name="Normal 410" xfId="36108" xr:uid="{5C0B8DE6-E134-4BF4-9B0C-8A96A829B609}"/>
    <cellStyle name="Normal 411" xfId="36128" xr:uid="{7D51A96F-1A98-4AD6-91B5-164FFA2911EB}"/>
    <cellStyle name="Normal 412" xfId="36148" xr:uid="{933E5499-1253-4324-83AB-784821D6D9BE}"/>
    <cellStyle name="Normal 413" xfId="36169" xr:uid="{0A2DF65B-54D1-4C85-A33C-F525A8C73221}"/>
    <cellStyle name="Normal 414" xfId="36189" xr:uid="{493865B6-5F2B-4DBA-A872-C866252EFB78}"/>
    <cellStyle name="Normal 415" xfId="36209" xr:uid="{96EB70A8-DF77-4636-B3EB-24C09CEAA0DA}"/>
    <cellStyle name="Normal 416" xfId="36229" xr:uid="{E7AA8F77-4E78-4DB0-8EBB-2CC18E0A0D01}"/>
    <cellStyle name="Normal 417" xfId="36249" xr:uid="{7C913903-56FA-446E-A252-23992C4ECEB7}"/>
    <cellStyle name="Normal 418" xfId="36269" xr:uid="{6A851F5C-7602-48AA-B958-E479142554D7}"/>
    <cellStyle name="Normal 419" xfId="36289" xr:uid="{1EA37E42-DEFA-43DF-8F79-B992407372E5}"/>
    <cellStyle name="Normal 42" xfId="84" xr:uid="{00000000-0005-0000-0000-0000B5000000}"/>
    <cellStyle name="Normal 42 2" xfId="432" xr:uid="{4A6E6AF5-B815-4809-BB21-3AB6E2D93857}"/>
    <cellStyle name="Normal 420" xfId="36309" xr:uid="{1F76B7C0-25C3-44F9-8988-30D02160E9E5}"/>
    <cellStyle name="Normal 421" xfId="36329" xr:uid="{A30C6786-0695-4702-B098-0F53F82C33CD}"/>
    <cellStyle name="Normal 422" xfId="36349" xr:uid="{BD7EC09B-C596-4678-8078-2930B2571930}"/>
    <cellStyle name="Normal 423" xfId="36369" xr:uid="{86B549F8-4628-4324-A001-82A2922D6998}"/>
    <cellStyle name="Normal 424" xfId="36389" xr:uid="{6767C604-46EA-485D-9A69-5DAC33D39199}"/>
    <cellStyle name="Normal 425" xfId="36409" xr:uid="{FCD217AA-E548-441B-B81D-2538526DA12C}"/>
    <cellStyle name="Normal 426" xfId="36429" xr:uid="{9F405070-FA3E-458D-92BF-07876E96AA1E}"/>
    <cellStyle name="Normal 427" xfId="36449" xr:uid="{EA60C0BA-FC3E-40F0-81F1-E2F143C4F19D}"/>
    <cellStyle name="Normal 428" xfId="36469" xr:uid="{D372E510-442A-4594-805B-1718216CA10F}"/>
    <cellStyle name="Normal 429" xfId="36489" xr:uid="{3F521072-07B3-4396-8BFF-4BE63C16345D}"/>
    <cellStyle name="Normal 43" xfId="85" xr:uid="{00000000-0005-0000-0000-0000B6000000}"/>
    <cellStyle name="Normal 43 2" xfId="433" xr:uid="{21FBB8BA-ED25-4627-877D-DBEBDB1CC0E6}"/>
    <cellStyle name="Normal 430" xfId="36509" xr:uid="{9EF0443D-3BEB-4EC0-B02C-C101884E63B2}"/>
    <cellStyle name="Normal 431" xfId="36529" xr:uid="{ADAEEAE1-EEA9-4DAD-9F24-03700CBB4976}"/>
    <cellStyle name="Normal 432" xfId="36549" xr:uid="{2A154185-FBD1-4E0F-A507-FB7EE0150AB3}"/>
    <cellStyle name="Normal 433" xfId="36569" xr:uid="{8B4DC5CA-25B0-4999-84CD-CF9E10C0E129}"/>
    <cellStyle name="Normal 434" xfId="36589" xr:uid="{52CF3D77-786D-42F4-BC4D-8D47AE3765BF}"/>
    <cellStyle name="Normal 435" xfId="36609" xr:uid="{80CBAB61-0E10-4FBC-BF0C-435A5E8A1031}"/>
    <cellStyle name="Normal 436" xfId="36629" xr:uid="{DD2808AF-E05F-452D-A291-3EAD70213B66}"/>
    <cellStyle name="Normal 437" xfId="36649" xr:uid="{CADCF5C8-FC15-4983-9204-13C8DFD45656}"/>
    <cellStyle name="Normal 438" xfId="36669" xr:uid="{7C066975-B133-46BE-BAFD-9BE49D17C85C}"/>
    <cellStyle name="Normal 439" xfId="36689" xr:uid="{41889BD6-9320-4FB5-A1EB-2B5ACB113051}"/>
    <cellStyle name="Normal 44" xfId="86" xr:uid="{00000000-0005-0000-0000-0000B7000000}"/>
    <cellStyle name="Normal 44 2" xfId="434" xr:uid="{87D87BDD-F977-4818-9A53-6E0D422E7289}"/>
    <cellStyle name="Normal 440" xfId="36709" xr:uid="{16172AA6-5096-4F78-88A1-D0D97CCB090E}"/>
    <cellStyle name="Normal 441" xfId="36729" xr:uid="{E3C74604-6A8B-49A9-8C01-9E5DF9C00E70}"/>
    <cellStyle name="Normal 442" xfId="36749" xr:uid="{F46FC9B6-9608-4FDE-BC5B-DDE27931A03A}"/>
    <cellStyle name="Normal 443" xfId="36769" xr:uid="{460AAB27-ADB8-4854-9323-1A35616B297D}"/>
    <cellStyle name="Normal 444" xfId="36789" xr:uid="{8ADCF052-6B73-4158-B2CC-2DDE90C98829}"/>
    <cellStyle name="Normal 445" xfId="36809" xr:uid="{21130F4D-A270-49B8-9DFD-4B3777220111}"/>
    <cellStyle name="Normal 446" xfId="36829" xr:uid="{CE756899-617A-4C8B-AB87-0BAB9EEDCF38}"/>
    <cellStyle name="Normal 447" xfId="36849" xr:uid="{7DD360B8-2FAB-45A2-B2DA-B4D8832D582E}"/>
    <cellStyle name="Normal 448" xfId="36869" xr:uid="{A2B37969-D860-43BB-B5A9-2880157EC534}"/>
    <cellStyle name="Normal 449" xfId="36889" xr:uid="{B17E3AD0-FC4C-45D3-A3D1-670BA16D9902}"/>
    <cellStyle name="Normal 45" xfId="87" xr:uid="{00000000-0005-0000-0000-0000B8000000}"/>
    <cellStyle name="Normal 45 2" xfId="435" xr:uid="{F7E767D1-8E08-43CC-A9F0-2B4BFEDEB421}"/>
    <cellStyle name="Normal 450" xfId="36909" xr:uid="{AB441E80-4A94-4F5B-9250-2796B13938B0}"/>
    <cellStyle name="Normal 451" xfId="36929" xr:uid="{07195DA2-7D31-4D4A-9B17-5DD81690F900}"/>
    <cellStyle name="Normal 452" xfId="36949" xr:uid="{BBD5A125-4BAC-4FBD-9FCC-159DA679A627}"/>
    <cellStyle name="Normal 453" xfId="36969" xr:uid="{B26856EF-1537-4383-A840-176A3A213DA4}"/>
    <cellStyle name="Normal 454" xfId="36989" xr:uid="{2E4EA27B-367C-45EA-83C8-03A5BBB5F597}"/>
    <cellStyle name="Normal 455" xfId="37009" xr:uid="{8336B760-AB12-4E92-9A04-EA2E89632217}"/>
    <cellStyle name="Normal 456" xfId="37029" xr:uid="{C582B6E3-DF67-4A4B-A9FB-FA14C3A80A39}"/>
    <cellStyle name="Normal 457" xfId="37049" xr:uid="{50622A74-0AF5-4FE6-A166-F3CAFFB6B971}"/>
    <cellStyle name="Normal 458" xfId="37069" xr:uid="{507F238B-EDCE-4BDD-8FF8-B7D886B0FE7F}"/>
    <cellStyle name="Normal 459" xfId="37089" xr:uid="{7E9FDCD9-2CCD-4BE1-B41A-8741ADC5216A}"/>
    <cellStyle name="Normal 46" xfId="88" xr:uid="{00000000-0005-0000-0000-0000B9000000}"/>
    <cellStyle name="Normal 460" xfId="37109" xr:uid="{FD51874E-3AF3-4BDA-809D-AFCB04BD83C6}"/>
    <cellStyle name="Normal 461" xfId="37129" xr:uid="{667F2ED4-6EC8-4F77-9651-AEB98A3137AF}"/>
    <cellStyle name="Normal 462" xfId="37149" xr:uid="{CAA046AC-FD69-4703-9735-5439913318B5}"/>
    <cellStyle name="Normal 463" xfId="37169" xr:uid="{34AEF369-4CB6-4A71-B59B-3A9158D643BE}"/>
    <cellStyle name="Normal 464" xfId="37189" xr:uid="{AE3AE34E-EB97-4EDD-9D66-8717B0EB2E1C}"/>
    <cellStyle name="Normal 465" xfId="37209" xr:uid="{11A416CC-411E-45B7-ACAE-B95158E5A0B7}"/>
    <cellStyle name="Normal 466" xfId="37229" xr:uid="{4820F6EA-7BBC-4E0F-B904-BE3589F7FC33}"/>
    <cellStyle name="Normal 467" xfId="37249" xr:uid="{2D5B7FB9-7BA8-45FD-A1F1-EA76B5AB0ED4}"/>
    <cellStyle name="Normal 468" xfId="37269" xr:uid="{5CD2B75D-E891-4189-9854-36BFB7421A97}"/>
    <cellStyle name="Normal 469" xfId="37289" xr:uid="{80428B98-1904-4429-B749-4A413A5E3B2B}"/>
    <cellStyle name="Normal 47" xfId="89" xr:uid="{00000000-0005-0000-0000-0000BA000000}"/>
    <cellStyle name="Normal 47 2" xfId="436" xr:uid="{B82162A1-9FEA-43D8-9943-1B5A8367AE5B}"/>
    <cellStyle name="Normal 470" xfId="37309" xr:uid="{4FDEF69F-CA7B-454D-BDCF-9EEB593A2D91}"/>
    <cellStyle name="Normal 471" xfId="37329" xr:uid="{A56FC7D3-45DF-441A-9703-3C3853AC6A14}"/>
    <cellStyle name="Normal 472" xfId="37349" xr:uid="{454F30F8-62AA-43F5-953E-506507FB0556}"/>
    <cellStyle name="Normal 473" xfId="37369" xr:uid="{81520A54-49E5-4917-9B38-8C7A7924D1C7}"/>
    <cellStyle name="Normal 474" xfId="37389" xr:uid="{AE919974-4769-4A22-87B6-F9D11F1753C0}"/>
    <cellStyle name="Normal 475" xfId="37409" xr:uid="{151DC538-63AC-4291-8AE7-BE376D5A5D86}"/>
    <cellStyle name="Normal 476" xfId="37429" xr:uid="{7434AB01-065D-4270-9247-7C920E1560AB}"/>
    <cellStyle name="Normal 477" xfId="37449" xr:uid="{CFBD4FD3-D8BD-40CC-88BB-8F0E8443360A}"/>
    <cellStyle name="Normal 478" xfId="37469" xr:uid="{99708776-710D-4DB0-AF68-3DA36584583D}"/>
    <cellStyle name="Normal 479" xfId="37489" xr:uid="{FB586A70-078D-460A-830A-52BDD362CB8B}"/>
    <cellStyle name="Normal 48" xfId="90" xr:uid="{00000000-0005-0000-0000-0000BB000000}"/>
    <cellStyle name="Normal 480" xfId="37509" xr:uid="{180D7FDE-F9E8-4039-BA82-A6FAA75B1288}"/>
    <cellStyle name="Normal 481" xfId="37529" xr:uid="{3D3A745E-D868-461B-863E-27A4DB567096}"/>
    <cellStyle name="Normal 482" xfId="37549" xr:uid="{7DA887F6-AED5-4386-A6B8-80DB7D98E67C}"/>
    <cellStyle name="Normal 483" xfId="37569" xr:uid="{798984AD-2C64-407B-82A0-5C4DBB6C48BD}"/>
    <cellStyle name="Normal 484" xfId="37589" xr:uid="{59FAD98A-F111-483B-900A-E15B4481F24A}"/>
    <cellStyle name="Normal 485" xfId="37609" xr:uid="{5FEBE867-43F9-4D4F-9BD3-9987077664F6}"/>
    <cellStyle name="Normal 486" xfId="37629" xr:uid="{0E99E005-5E28-4BAC-8FD2-BDA43962E0F2}"/>
    <cellStyle name="Normal 487" xfId="37649" xr:uid="{99BF9598-77C5-480E-B841-F52059B100F8}"/>
    <cellStyle name="Normal 488" xfId="37669" xr:uid="{EB3CC0DB-F053-45E2-92C2-932DA50204DE}"/>
    <cellStyle name="Normal 489" xfId="37689" xr:uid="{7D1893D1-F865-4A5D-BDEC-C6A802FFCE5A}"/>
    <cellStyle name="Normal 49" xfId="91" xr:uid="{00000000-0005-0000-0000-0000BC000000}"/>
    <cellStyle name="Normal 49 2" xfId="437" xr:uid="{1FDA9BA7-1502-4310-8877-A42ACAD91027}"/>
    <cellStyle name="Normal 490" xfId="37709" xr:uid="{8786D786-CB8C-478F-B9F4-C745A261F3B0}"/>
    <cellStyle name="Normal 491" xfId="37729" xr:uid="{410AD528-CDF1-48F3-8763-5B1EBE6013BB}"/>
    <cellStyle name="Normal 492" xfId="37749" xr:uid="{DA24E2BA-25F0-4DD8-B55E-F16761E75F59}"/>
    <cellStyle name="Normal 493" xfId="37769" xr:uid="{6DFBD34B-FFDC-4EF1-B755-53AD8FC44AB3}"/>
    <cellStyle name="Normal 494" xfId="37789" xr:uid="{0306D0B5-FCB0-4E4C-9288-8124EB489154}"/>
    <cellStyle name="Normal 495" xfId="37809" xr:uid="{34862593-3FAC-4D54-8CFA-B0C3D121A1C1}"/>
    <cellStyle name="Normal 496" xfId="37829" xr:uid="{135C8726-E287-4C4B-8558-97E59808CEDF}"/>
    <cellStyle name="Normal 497" xfId="37849" xr:uid="{EE342634-6320-43B5-A100-43FB52A1DD3A}"/>
    <cellStyle name="Normal 498" xfId="37869" xr:uid="{C55AA466-A770-462C-B704-7127E289AC87}"/>
    <cellStyle name="Normal 499" xfId="37889" xr:uid="{9A2FD875-CA10-4DEA-B86B-02AF3F1A7FFE}"/>
    <cellStyle name="Normal 5" xfId="5" xr:uid="{00000000-0005-0000-0000-0000BD000000}"/>
    <cellStyle name="Normal 5 2" xfId="400" xr:uid="{D2AF44AD-0EA5-47DB-A924-E3FB21336901}"/>
    <cellStyle name="Normal 50" xfId="92" xr:uid="{00000000-0005-0000-0000-0000BE000000}"/>
    <cellStyle name="Normal 50 2" xfId="438" xr:uid="{481A98AA-0C00-4C81-9D59-76579008BF2D}"/>
    <cellStyle name="Normal 500" xfId="37909" xr:uid="{AC480125-FB2B-4F8D-8469-FE51B617A248}"/>
    <cellStyle name="Normal 501" xfId="37929" xr:uid="{CE17E589-FDE6-40B6-A8FA-0D1F1CD33B08}"/>
    <cellStyle name="Normal 502" xfId="37949" xr:uid="{3C0DE247-EC74-466C-976C-E67649024EB1}"/>
    <cellStyle name="Normal 503" xfId="37969" xr:uid="{1315E3E3-F4CE-4410-BBE6-064F4649E291}"/>
    <cellStyle name="Normal 504" xfId="37989" xr:uid="{A696DB59-4025-4BEA-A01C-4CE973513880}"/>
    <cellStyle name="Normal 505" xfId="38009" xr:uid="{D1907AD9-A412-4091-B2CA-1963FC5C2340}"/>
    <cellStyle name="Normal 506" xfId="38029" xr:uid="{87E937FE-008A-41E2-8401-FF1F08BACACD}"/>
    <cellStyle name="Normal 507" xfId="38049" xr:uid="{04BD9707-E6FD-4265-8754-7FA48BA91B6C}"/>
    <cellStyle name="Normal 508" xfId="38069" xr:uid="{76F158DB-5237-41F7-ADD3-3AFC6A9E8436}"/>
    <cellStyle name="Normal 509" xfId="38089" xr:uid="{76C24802-C578-45B0-93A9-5F69C57226ED}"/>
    <cellStyle name="Normal 51" xfId="93" xr:uid="{00000000-0005-0000-0000-0000BF000000}"/>
    <cellStyle name="Normal 51 2" xfId="439" xr:uid="{B434DE52-2FCA-42E5-83C7-27856462A8F1}"/>
    <cellStyle name="Normal 510" xfId="38109" xr:uid="{82FAB7BF-261B-4E59-9CE9-8965E3D8E3A0}"/>
    <cellStyle name="Normal 511" xfId="38129" xr:uid="{2F4897E6-67B3-41E5-86D8-6D475B287254}"/>
    <cellStyle name="Normal 512" xfId="38149" xr:uid="{C1F5244D-1BF3-461D-94E0-F9219F4D3471}"/>
    <cellStyle name="Normal 513" xfId="38169" xr:uid="{24C944F8-924D-413D-AD34-C36CBAD34B23}"/>
    <cellStyle name="Normal 514" xfId="38189" xr:uid="{D57B50DB-1382-4DA0-99B5-F2F3050170E9}"/>
    <cellStyle name="Normal 515" xfId="38209" xr:uid="{05CBC3AB-0D79-4814-BC53-E5E2379D5709}"/>
    <cellStyle name="Normal 516" xfId="38229" xr:uid="{B706C4E2-3FD1-473D-A573-11873A051A12}"/>
    <cellStyle name="Normal 517" xfId="38249" xr:uid="{1A272C2C-53A0-4070-9041-DD27A1DE4AEF}"/>
    <cellStyle name="Normal 518" xfId="38269" xr:uid="{AC4D8193-4679-499B-8F2B-3A174FEF5638}"/>
    <cellStyle name="Normal 519" xfId="38289" xr:uid="{BC6B3CE4-6181-4823-8CAD-C2850D66DFF8}"/>
    <cellStyle name="Normal 52" xfId="94" xr:uid="{00000000-0005-0000-0000-0000C0000000}"/>
    <cellStyle name="Normal 52 2" xfId="440" xr:uid="{527C1E4E-EDEC-4AA9-B31C-DD72EA27D12E}"/>
    <cellStyle name="Normal 520" xfId="38309" xr:uid="{F765447A-24B9-4233-AE5C-2D2D6D8C34C6}"/>
    <cellStyle name="Normal 521" xfId="38329" xr:uid="{616E9EE4-41B6-4F52-8A46-62C1C69DDFC7}"/>
    <cellStyle name="Normal 522" xfId="38349" xr:uid="{4C294646-1B05-40A9-8A82-F092FE8D637B}"/>
    <cellStyle name="Normal 523" xfId="38369" xr:uid="{1AB5606A-F23F-4F3F-807E-9FBBB8992D79}"/>
    <cellStyle name="Normal 524" xfId="38389" xr:uid="{F74431B3-127B-4BBF-A0A0-D2A8658AA0A9}"/>
    <cellStyle name="Normal 525" xfId="38409" xr:uid="{E99496EF-E671-4452-95B4-6853E8103D26}"/>
    <cellStyle name="Normal 526" xfId="38429" xr:uid="{B14AEDCF-8BFD-4905-A730-8EE44FC40B04}"/>
    <cellStyle name="Normal 527" xfId="38449" xr:uid="{F4884921-8BA9-409E-B451-D80B933780A6}"/>
    <cellStyle name="Normal 528" xfId="38469" xr:uid="{BE84BDA8-FDA4-4264-9163-0F2F26D31DBD}"/>
    <cellStyle name="Normal 529" xfId="38489" xr:uid="{2AEB0762-41B7-4EA3-9A63-817FE659D7A9}"/>
    <cellStyle name="Normal 53" xfId="95" xr:uid="{00000000-0005-0000-0000-0000C1000000}"/>
    <cellStyle name="Normal 53 2" xfId="441" xr:uid="{7E20C40F-E5C2-4906-8DD8-F6ABC04419F6}"/>
    <cellStyle name="Normal 530" xfId="38509" xr:uid="{64F68CC9-8AB5-4D04-9CEA-F20C767E3D04}"/>
    <cellStyle name="Normal 531" xfId="38529" xr:uid="{60CEBBAF-3973-4B5A-A24D-45A0D5CB5556}"/>
    <cellStyle name="Normal 532" xfId="38549" xr:uid="{1E5BA9E5-EB56-496C-BEF9-51F34D02E6E9}"/>
    <cellStyle name="Normal 533" xfId="38569" xr:uid="{7C91B573-7C23-4D7A-BFDF-E2CAB6150F3F}"/>
    <cellStyle name="Normal 534" xfId="38589" xr:uid="{8F842D21-7299-4077-8D43-5E211EFAAB63}"/>
    <cellStyle name="Normal 535" xfId="38609" xr:uid="{A55EEEE1-5722-48EF-8875-B773B60A019D}"/>
    <cellStyle name="Normal 536" xfId="38629" xr:uid="{AAE66C76-B02E-4222-BA04-C1F6F3FCC918}"/>
    <cellStyle name="Normal 537" xfId="38649" xr:uid="{7D70FAD6-E3B9-4119-B3A0-D6DBBE669193}"/>
    <cellStyle name="Normal 538" xfId="38669" xr:uid="{5633803A-321F-422D-A73A-734C4066FA69}"/>
    <cellStyle name="Normal 539" xfId="38689" xr:uid="{F6CDCF27-84A6-491C-A73D-9F7426BC5C6F}"/>
    <cellStyle name="Normal 54" xfId="96" xr:uid="{00000000-0005-0000-0000-0000C2000000}"/>
    <cellStyle name="Normal 54 2" xfId="442" xr:uid="{DFEB4702-1E19-4A82-BD52-CEF74985FB1A}"/>
    <cellStyle name="Normal 540" xfId="38709" xr:uid="{6DFDA7A5-FFEA-4893-82A6-B2EEA287C0BB}"/>
    <cellStyle name="Normal 541" xfId="38729" xr:uid="{4F55598C-8602-4342-B55F-810BF1AA8AF4}"/>
    <cellStyle name="Normal 542" xfId="38749" xr:uid="{0F84CCA4-0ED6-4A7A-9140-46DFD47D9D36}"/>
    <cellStyle name="Normal 543" xfId="38769" xr:uid="{E26B8A2F-6EBF-4CCE-AC2A-FC57F77F99D6}"/>
    <cellStyle name="Normal 544" xfId="38789" xr:uid="{A888C13D-F433-4F49-833D-B456ED9E1F43}"/>
    <cellStyle name="Normal 545" xfId="38809" xr:uid="{D522410F-DEBF-48A8-A555-FE52B1EF52B7}"/>
    <cellStyle name="Normal 546" xfId="38829" xr:uid="{6975C2FE-C4F7-4C93-AB39-50FADE5BA08E}"/>
    <cellStyle name="Normal 547" xfId="38849" xr:uid="{C076C56F-3AB4-48BE-8C9D-5E2A07DE586B}"/>
    <cellStyle name="Normal 548" xfId="38869" xr:uid="{C3334F5E-A778-4DE2-B44F-9EF2EFCC6302}"/>
    <cellStyle name="Normal 549" xfId="38889" xr:uid="{F395CC43-C167-44CF-B554-4A1C8C7F7C4B}"/>
    <cellStyle name="Normal 55" xfId="97" xr:uid="{00000000-0005-0000-0000-0000C3000000}"/>
    <cellStyle name="Normal 55 2" xfId="443" xr:uid="{451D8FAE-4713-4600-B5AD-267D56389CCF}"/>
    <cellStyle name="Normal 550" xfId="38909" xr:uid="{D21BA494-056C-40D7-BE87-732930B70A5F}"/>
    <cellStyle name="Normal 551" xfId="38929" xr:uid="{6DBFD94E-4CAE-4FA5-A494-C60CBCCC52B8}"/>
    <cellStyle name="Normal 552" xfId="38949" xr:uid="{25898A73-5055-4507-8144-568F0F3F2FBF}"/>
    <cellStyle name="Normal 553" xfId="38969" xr:uid="{39DFB5BF-6692-4140-9A60-362E04462523}"/>
    <cellStyle name="Normal 554" xfId="38989" xr:uid="{A210029C-056E-4829-B33F-40C30065B2C0}"/>
    <cellStyle name="Normal 555" xfId="39009" xr:uid="{3DB90629-6B01-43D2-983E-64AF63B3558D}"/>
    <cellStyle name="Normal 556" xfId="39029" xr:uid="{82528223-B2E2-4EA9-8C08-A3CEFD367477}"/>
    <cellStyle name="Normal 557" xfId="39049" xr:uid="{FE6B27F5-EF9F-4C0A-A153-75536E88B331}"/>
    <cellStyle name="Normal 558" xfId="39069" xr:uid="{384726C2-1DE8-44D3-9F7C-9DD7F70F6B74}"/>
    <cellStyle name="Normal 559" xfId="39089" xr:uid="{7E8F310B-D942-4410-BFD5-B97F9C39B8AB}"/>
    <cellStyle name="Normal 56" xfId="98" xr:uid="{00000000-0005-0000-0000-0000C4000000}"/>
    <cellStyle name="Normal 56 2" xfId="444" xr:uid="{C695198D-BBD1-4AD9-99D2-A0A278E7B062}"/>
    <cellStyle name="Normal 560" xfId="39109" xr:uid="{E7317787-BD8B-476A-9997-850174DAA768}"/>
    <cellStyle name="Normal 561" xfId="39129" xr:uid="{E9A697E6-2478-4B0A-B5DB-E099F3475044}"/>
    <cellStyle name="Normal 562" xfId="39149" xr:uid="{5DA37AAD-C622-4859-9210-62875018E352}"/>
    <cellStyle name="Normal 563" xfId="39169" xr:uid="{74559C94-BB93-454F-A4F6-EA045B2D7547}"/>
    <cellStyle name="Normal 564" xfId="39189" xr:uid="{CF5BED89-3AFF-457B-9FB3-9E95E839B1B0}"/>
    <cellStyle name="Normal 565" xfId="39209" xr:uid="{47B6B0E6-08C6-4767-8F77-0B0BAA0DA16A}"/>
    <cellStyle name="Normal 566" xfId="39229" xr:uid="{280FEDB4-C98D-4549-A973-22FC7721296B}"/>
    <cellStyle name="Normal 567" xfId="39249" xr:uid="{DFD3D6E9-040E-487E-A192-155F882B49EC}"/>
    <cellStyle name="Normal 568" xfId="39269" xr:uid="{7F28B5DC-BC61-40C5-ADE4-4AB87F384372}"/>
    <cellStyle name="Normal 569" xfId="39289" xr:uid="{F5BCDE47-DAA9-4171-B017-F6C1311BAA94}"/>
    <cellStyle name="Normal 57" xfId="99" xr:uid="{00000000-0005-0000-0000-0000C5000000}"/>
    <cellStyle name="Normal 570" xfId="39309" xr:uid="{43F52DD2-0368-47DC-8597-19FE29036243}"/>
    <cellStyle name="Normal 571" xfId="39329" xr:uid="{0099BF66-346C-46C2-9381-53712E8FA7C3}"/>
    <cellStyle name="Normal 572" xfId="39349" xr:uid="{92E4BA85-AB6E-4BE1-9F43-A554ACE72213}"/>
    <cellStyle name="Normal 573" xfId="39369" xr:uid="{ABA26E6A-DE04-4935-83DB-BAC16D7CE0CF}"/>
    <cellStyle name="Normal 574" xfId="39389" xr:uid="{C4DBDFA7-C470-40FC-AE33-9F13B636C11F}"/>
    <cellStyle name="Normal 575" xfId="39409" xr:uid="{AE0D30B4-188A-4375-8530-E4115098FF89}"/>
    <cellStyle name="Normal 576" xfId="39429" xr:uid="{F6289F5C-25E4-429F-8D2D-AD002335B436}"/>
    <cellStyle name="Normal 577" xfId="39449" xr:uid="{61963C80-47A2-4E0D-A435-29DFD408C307}"/>
    <cellStyle name="Normal 578" xfId="39469" xr:uid="{5FE1F736-484F-45FA-8666-585B3E746E0F}"/>
    <cellStyle name="Normal 579" xfId="39489" xr:uid="{98DEE195-2656-4A22-B6C0-42D36B8A8E70}"/>
    <cellStyle name="Normal 58" xfId="100" xr:uid="{00000000-0005-0000-0000-0000C6000000}"/>
    <cellStyle name="Normal 58 2" xfId="445" xr:uid="{89860FB2-B79E-409F-B5FF-C70BE3EFF0BD}"/>
    <cellStyle name="Normal 58 2 2" xfId="1175" xr:uid="{00887B8A-B6B0-4E6F-A1B8-42EEE2DD9C49}"/>
    <cellStyle name="Normal 58 2 2 2" xfId="2280" xr:uid="{90B97F5A-DFD7-48E2-8F56-3CC26AAE8525}"/>
    <cellStyle name="Normal 58 2 2 2 2" xfId="4360" xr:uid="{6417400F-4E33-405C-963E-378C952BDC28}"/>
    <cellStyle name="Normal 58 2 2 2 2 2" xfId="8520" xr:uid="{00690130-7B01-42B8-BAD4-AF33BDAA60A5}"/>
    <cellStyle name="Normal 58 2 2 2 2 2 2" xfId="17103" xr:uid="{B4CD1375-ACF5-4DA6-963A-A910D7AF03A1}"/>
    <cellStyle name="Normal 58 2 2 2 2 2 2 2" xfId="34928" xr:uid="{268D7D21-1300-4525-A39C-05132DDAF390}"/>
    <cellStyle name="Normal 58 2 2 2 2 2 3" xfId="26428" xr:uid="{18064F1D-49F6-41D0-BEAF-7880AA805F0D}"/>
    <cellStyle name="Normal 58 2 2 2 2 3" xfId="12943" xr:uid="{C4159E42-FB76-4FBD-9AB7-3FB6024D39EA}"/>
    <cellStyle name="Normal 58 2 2 2 2 3 2" xfId="30768" xr:uid="{3777773B-C444-4690-A6A6-8AE1F026E0A3}"/>
    <cellStyle name="Normal 58 2 2 2 2 4" xfId="22268" xr:uid="{ACF04368-67F0-4017-AD9B-70382013EA43}"/>
    <cellStyle name="Normal 58 2 2 2 3" xfId="6440" xr:uid="{191E7737-11CE-4750-8AEE-AF0B35F52AEA}"/>
    <cellStyle name="Normal 58 2 2 2 3 2" xfId="15023" xr:uid="{C1A71093-6EA5-450C-83DC-43A6F65C4C68}"/>
    <cellStyle name="Normal 58 2 2 2 3 2 2" xfId="32848" xr:uid="{76C98844-70F2-4112-B702-7FA3AAF16F53}"/>
    <cellStyle name="Normal 58 2 2 2 3 3" xfId="24348" xr:uid="{27F1F130-270D-4E35-92DD-316A67A32A76}"/>
    <cellStyle name="Normal 58 2 2 2 4" xfId="10863" xr:uid="{B188EBDB-58FD-48AF-A001-C7787CD95749}"/>
    <cellStyle name="Normal 58 2 2 2 4 2" xfId="28688" xr:uid="{EC86EB68-6677-4F3C-BD6F-6D446C73B921}"/>
    <cellStyle name="Normal 58 2 2 2 5" xfId="20188" xr:uid="{D2A27717-B487-4DC2-BA67-11701BD23EEA}"/>
    <cellStyle name="Normal 58 2 2 3" xfId="3380" xr:uid="{6C0D8E78-D7F2-4BE7-B932-B34E426A5461}"/>
    <cellStyle name="Normal 58 2 2 3 2" xfId="7540" xr:uid="{CFE1EBB5-AAE5-4007-AEC0-3D973EC3E5F7}"/>
    <cellStyle name="Normal 58 2 2 3 2 2" xfId="16123" xr:uid="{332E8A33-BB06-4DC4-9630-83626DAA0F3D}"/>
    <cellStyle name="Normal 58 2 2 3 2 2 2" xfId="33948" xr:uid="{8AEC6505-9E66-4A6F-8FDD-7C14DBB4DDCF}"/>
    <cellStyle name="Normal 58 2 2 3 2 3" xfId="25448" xr:uid="{3177DCA5-79E0-4D06-91D8-753673EFC7CF}"/>
    <cellStyle name="Normal 58 2 2 3 3" xfId="11963" xr:uid="{A1E51DE1-5FB7-42DF-8591-4CC702F5B075}"/>
    <cellStyle name="Normal 58 2 2 3 3 2" xfId="29788" xr:uid="{D076005D-972D-417E-846E-09024310C63A}"/>
    <cellStyle name="Normal 58 2 2 3 4" xfId="21288" xr:uid="{6586EB20-C9DA-4BAC-9896-B18C4F65961A}"/>
    <cellStyle name="Normal 58 2 2 4" xfId="5460" xr:uid="{ACA03538-DD6F-4643-BB60-0265DE224080}"/>
    <cellStyle name="Normal 58 2 2 4 2" xfId="14043" xr:uid="{3698D83A-EC12-4F1F-A363-C044F0262ADA}"/>
    <cellStyle name="Normal 58 2 2 4 2 2" xfId="31868" xr:uid="{E7CA3764-881C-491E-ABA5-87DB45EE1A41}"/>
    <cellStyle name="Normal 58 2 2 4 3" xfId="23368" xr:uid="{DEE26652-9829-4142-9E87-DBAE06AED8AC}"/>
    <cellStyle name="Normal 58 2 2 5" xfId="9883" xr:uid="{70D89471-4DAB-419A-8C19-D0A1AEFE9644}"/>
    <cellStyle name="Normal 58 2 2 5 2" xfId="27708" xr:uid="{3564782C-86A0-4B45-B957-32D18AE76EAA}"/>
    <cellStyle name="Normal 58 2 2 6" xfId="19208" xr:uid="{9F475628-2FD3-442B-A2B2-A1680195C453}"/>
    <cellStyle name="Normal 58 2 3" xfId="1800" xr:uid="{53577310-9A06-4AB8-B385-3E7E6ED23419}"/>
    <cellStyle name="Normal 58 2 3 2" xfId="3880" xr:uid="{AEF6D7BE-37EF-4A1E-AF12-BE73E6DA5C3C}"/>
    <cellStyle name="Normal 58 2 3 2 2" xfId="8040" xr:uid="{2C1419CA-F090-4424-936C-F41D9BBC1D05}"/>
    <cellStyle name="Normal 58 2 3 2 2 2" xfId="16623" xr:uid="{8AB20E51-172A-4899-A90F-BD97D5EAC515}"/>
    <cellStyle name="Normal 58 2 3 2 2 2 2" xfId="34448" xr:uid="{48CF871A-5E3D-4423-8386-025A0F826C96}"/>
    <cellStyle name="Normal 58 2 3 2 2 3" xfId="25948" xr:uid="{F52AD89B-13B6-47E0-89FA-440799776285}"/>
    <cellStyle name="Normal 58 2 3 2 3" xfId="12463" xr:uid="{F609AC30-227D-48ED-8FD5-8013FC3A37DD}"/>
    <cellStyle name="Normal 58 2 3 2 3 2" xfId="30288" xr:uid="{289BF46C-FA12-4F46-8B42-C544B9A48B69}"/>
    <cellStyle name="Normal 58 2 3 2 4" xfId="21788" xr:uid="{91766829-A6BF-4F60-8403-C0255B2D48EC}"/>
    <cellStyle name="Normal 58 2 3 3" xfId="5960" xr:uid="{F60B3480-1E88-4CBA-A9F8-6FC4AA8ED11B}"/>
    <cellStyle name="Normal 58 2 3 3 2" xfId="14543" xr:uid="{D7EBECEB-20B7-4D7C-B9D3-972CB6E13BCD}"/>
    <cellStyle name="Normal 58 2 3 3 2 2" xfId="32368" xr:uid="{86DB8E98-4B60-4CCB-B305-A50E7CC8A406}"/>
    <cellStyle name="Normal 58 2 3 3 3" xfId="23868" xr:uid="{D4C5FE57-3735-4C89-94AA-B6FEBFCF8D6C}"/>
    <cellStyle name="Normal 58 2 3 4" xfId="10383" xr:uid="{415EF18A-E083-4C92-B6FE-3824FE0651FE}"/>
    <cellStyle name="Normal 58 2 3 4 2" xfId="28208" xr:uid="{D4DCE774-3841-413C-AE74-95A81B021506}"/>
    <cellStyle name="Normal 58 2 3 5" xfId="19708" xr:uid="{965029A3-2573-4513-B121-840E7E20BAA2}"/>
    <cellStyle name="Normal 58 2 4" xfId="2900" xr:uid="{7960871F-1228-4DD0-85B3-B380291D859A}"/>
    <cellStyle name="Normal 58 2 4 2" xfId="7060" xr:uid="{11D1C764-8188-41FD-A347-72B23E844C64}"/>
    <cellStyle name="Normal 58 2 4 2 2" xfId="15643" xr:uid="{ADE9D632-0365-485F-AF3A-069E76304427}"/>
    <cellStyle name="Normal 58 2 4 2 2 2" xfId="33468" xr:uid="{DCF18422-845F-4551-8035-E04ECE06C4A1}"/>
    <cellStyle name="Normal 58 2 4 2 3" xfId="24968" xr:uid="{E3096EB9-AA11-4B04-886B-3E2C3FEDFFB8}"/>
    <cellStyle name="Normal 58 2 4 3" xfId="11483" xr:uid="{74A4D171-1158-4BEA-864D-D35F04EF4C0F}"/>
    <cellStyle name="Normal 58 2 4 3 2" xfId="29308" xr:uid="{C78860C6-9A29-4D46-8C6D-266A0117AD3B}"/>
    <cellStyle name="Normal 58 2 4 4" xfId="20808" xr:uid="{4909091F-F396-4780-A8C5-CAD070FA6140}"/>
    <cellStyle name="Normal 58 2 5" xfId="4980" xr:uid="{39941996-3BA3-4814-8D50-9AA4F95C9A4E}"/>
    <cellStyle name="Normal 58 2 5 2" xfId="13563" xr:uid="{8B37ABC0-AC27-4F4C-9324-40CDF67FEF00}"/>
    <cellStyle name="Normal 58 2 5 2 2" xfId="31388" xr:uid="{8FAEAB92-3FC2-4517-AA16-9934A93D7EA4}"/>
    <cellStyle name="Normal 58 2 5 3" xfId="22888" xr:uid="{4DB7D026-BC2A-4A7D-B8FB-031C4263E370}"/>
    <cellStyle name="Normal 58 2 6" xfId="9403" xr:uid="{6C97B111-3158-460D-8BCD-7525F91A365D}"/>
    <cellStyle name="Normal 58 2 6 2" xfId="27228" xr:uid="{821A73C5-D347-4B49-BCD2-921FD0F6AFBC}"/>
    <cellStyle name="Normal 58 2 7" xfId="18728" xr:uid="{9B8F830B-D8EA-4D2A-A35D-5FC426F63563}"/>
    <cellStyle name="Normal 58 3" xfId="1114" xr:uid="{ED726763-0AC2-4C9E-82C6-DC96A17AE642}"/>
    <cellStyle name="Normal 58 3 2" xfId="2220" xr:uid="{CD3F3DFF-5F72-4874-BCB7-31EED4229046}"/>
    <cellStyle name="Normal 58 3 2 2" xfId="4300" xr:uid="{20F5B1E6-229B-4835-9496-E0199FE93022}"/>
    <cellStyle name="Normal 58 3 2 2 2" xfId="8460" xr:uid="{01A283AA-8FF1-4365-BF61-8618A0B8F7BE}"/>
    <cellStyle name="Normal 58 3 2 2 2 2" xfId="17043" xr:uid="{B7857209-D071-4050-8C72-29C7AF8A285C}"/>
    <cellStyle name="Normal 58 3 2 2 2 2 2" xfId="34868" xr:uid="{0FCB70E4-1618-4CF7-ACDC-41FB31CBDEB9}"/>
    <cellStyle name="Normal 58 3 2 2 2 3" xfId="26368" xr:uid="{2823890A-AF9A-4793-A863-8C40FD3A5367}"/>
    <cellStyle name="Normal 58 3 2 2 3" xfId="12883" xr:uid="{BF4318C6-B6A4-4DEE-8EC2-708BB5C9D892}"/>
    <cellStyle name="Normal 58 3 2 2 3 2" xfId="30708" xr:uid="{1F3E98B0-CC13-4F62-BF59-341719725750}"/>
    <cellStyle name="Normal 58 3 2 2 4" xfId="22208" xr:uid="{9365A113-DC31-4BED-A62A-02CD7F748561}"/>
    <cellStyle name="Normal 58 3 2 3" xfId="6380" xr:uid="{445FBD37-8307-458E-A155-52197F711FA0}"/>
    <cellStyle name="Normal 58 3 2 3 2" xfId="14963" xr:uid="{9F1572E7-8D95-445B-B171-B36080677596}"/>
    <cellStyle name="Normal 58 3 2 3 2 2" xfId="32788" xr:uid="{CBCB0099-745B-4D1A-90D6-323806FC5ACF}"/>
    <cellStyle name="Normal 58 3 2 3 3" xfId="24288" xr:uid="{3403A54B-D6EF-4592-A665-69405B77BE22}"/>
    <cellStyle name="Normal 58 3 2 4" xfId="10803" xr:uid="{D3EBC8AA-7524-45D3-9070-20EDC61EE298}"/>
    <cellStyle name="Normal 58 3 2 4 2" xfId="28628" xr:uid="{B7BA118D-D7DB-44A7-A724-F5AE09E51BC8}"/>
    <cellStyle name="Normal 58 3 2 5" xfId="20128" xr:uid="{EAA4D1A2-498C-46EF-A18C-326E4D57A9C6}"/>
    <cellStyle name="Normal 58 3 3" xfId="3320" xr:uid="{7CB2DAB1-1E63-4E32-B603-6C1ACEC81C0C}"/>
    <cellStyle name="Normal 58 3 3 2" xfId="7480" xr:uid="{248FDF3E-9048-4671-A110-686DE2517638}"/>
    <cellStyle name="Normal 58 3 3 2 2" xfId="16063" xr:uid="{64F87442-A318-451A-904F-6AF3F19112FB}"/>
    <cellStyle name="Normal 58 3 3 2 2 2" xfId="33888" xr:uid="{5A18130C-6016-4FC9-9660-7348B8847622}"/>
    <cellStyle name="Normal 58 3 3 2 3" xfId="25388" xr:uid="{B1C2E6BB-5776-4BA6-BF8D-7B4ED0A07578}"/>
    <cellStyle name="Normal 58 3 3 3" xfId="11903" xr:uid="{35ECD8C0-C245-4DB3-91D2-7794EC194652}"/>
    <cellStyle name="Normal 58 3 3 3 2" xfId="29728" xr:uid="{5DCEC6BB-BF78-4A33-BF1D-7C045D4A228D}"/>
    <cellStyle name="Normal 58 3 3 4" xfId="21228" xr:uid="{3126609D-D0AF-44BC-A088-F5F046A76171}"/>
    <cellStyle name="Normal 58 3 4" xfId="5400" xr:uid="{1C97D0D4-BDA7-4D6F-B1AD-EA617DDA98DD}"/>
    <cellStyle name="Normal 58 3 4 2" xfId="13983" xr:uid="{4BA5E03D-0E21-4163-B599-93C085321A62}"/>
    <cellStyle name="Normal 58 3 4 2 2" xfId="31808" xr:uid="{E91143D1-ED5E-417C-B1C0-23EA5C160B71}"/>
    <cellStyle name="Normal 58 3 4 3" xfId="23308" xr:uid="{7BF5CFF1-CB6F-4EF2-8882-E9F511C93650}"/>
    <cellStyle name="Normal 58 3 5" xfId="9823" xr:uid="{E9503594-E408-4572-B81F-F15EEECE2AC6}"/>
    <cellStyle name="Normal 58 3 5 2" xfId="27648" xr:uid="{3CA1334C-3490-40A0-87E8-34B8993AD4A1}"/>
    <cellStyle name="Normal 58 3 6" xfId="19148" xr:uid="{0BA45C8E-3C86-4030-96A2-7741CF8FFAC4}"/>
    <cellStyle name="Normal 58 4" xfId="1740" xr:uid="{FA917B77-D757-44EC-98A9-C42D2CEAC4DC}"/>
    <cellStyle name="Normal 58 4 2" xfId="3820" xr:uid="{DCF0EEDF-4F7B-4A9E-A4D2-008D51239177}"/>
    <cellStyle name="Normal 58 4 2 2" xfId="7980" xr:uid="{8316F493-9F28-44AC-B8A2-F5573583D42C}"/>
    <cellStyle name="Normal 58 4 2 2 2" xfId="16563" xr:uid="{83CD2690-6F79-43F1-9AAA-34956A702DA9}"/>
    <cellStyle name="Normal 58 4 2 2 2 2" xfId="34388" xr:uid="{3341A6A5-7845-48B0-9C82-87F33A978B31}"/>
    <cellStyle name="Normal 58 4 2 2 3" xfId="25888" xr:uid="{6B98AA56-8A7A-4987-B3C2-0908FA346F9F}"/>
    <cellStyle name="Normal 58 4 2 3" xfId="12403" xr:uid="{9510B5BA-0512-4509-A6FE-95F7C2D022DE}"/>
    <cellStyle name="Normal 58 4 2 3 2" xfId="30228" xr:uid="{CCAD8CE2-AEE9-4E28-9222-E35D0148FD29}"/>
    <cellStyle name="Normal 58 4 2 4" xfId="21728" xr:uid="{FB317A81-AD42-496B-B299-4885B01995F1}"/>
    <cellStyle name="Normal 58 4 3" xfId="5900" xr:uid="{98A8A211-8CD8-443C-B02F-5EBD40FF76EA}"/>
    <cellStyle name="Normal 58 4 3 2" xfId="14483" xr:uid="{3F59C292-18FE-44AA-A5CD-AA5A12060495}"/>
    <cellStyle name="Normal 58 4 3 2 2" xfId="32308" xr:uid="{AE12AEBD-086E-468B-88D5-4A745268E51D}"/>
    <cellStyle name="Normal 58 4 3 3" xfId="23808" xr:uid="{AE88B788-D99C-4480-A4DE-9C007BFCD6DE}"/>
    <cellStyle name="Normal 58 4 4" xfId="10323" xr:uid="{6DB69884-444F-4036-AA98-52970BBE2B26}"/>
    <cellStyle name="Normal 58 4 4 2" xfId="28148" xr:uid="{DE8A47A3-B4EA-4143-BFF7-562DDDF4381D}"/>
    <cellStyle name="Normal 58 4 5" xfId="19648" xr:uid="{94A28953-5D3C-4903-97F7-54720A5530C4}"/>
    <cellStyle name="Normal 58 5" xfId="2840" xr:uid="{B07E783C-E543-44FE-8EF8-D1E46A019B20}"/>
    <cellStyle name="Normal 58 5 2" xfId="7000" xr:uid="{661992B5-1DF9-4FCE-95F8-991A1459BBA3}"/>
    <cellStyle name="Normal 58 5 2 2" xfId="15583" xr:uid="{B1E91E45-665C-4F43-BCC1-22FF7A53BAC7}"/>
    <cellStyle name="Normal 58 5 2 2 2" xfId="33408" xr:uid="{37D75F3B-017B-467C-91E1-01C4B3B8CA15}"/>
    <cellStyle name="Normal 58 5 2 3" xfId="24908" xr:uid="{9A18D58B-1ACA-4649-8179-6A4D3FEFD692}"/>
    <cellStyle name="Normal 58 5 3" xfId="11423" xr:uid="{04F34264-5D2B-4DDD-9C78-AB4A12675E92}"/>
    <cellStyle name="Normal 58 5 3 2" xfId="29248" xr:uid="{2466F12E-9036-4D94-BD9B-5DB5017B57CE}"/>
    <cellStyle name="Normal 58 5 4" xfId="20748" xr:uid="{032B2193-401C-41F4-8D3D-8735F4BC75D4}"/>
    <cellStyle name="Normal 58 6" xfId="4920" xr:uid="{52E13779-6C52-4002-AF0D-2D79D63A4339}"/>
    <cellStyle name="Normal 58 6 2" xfId="13503" xr:uid="{74BCEBCB-9E9E-4AB9-AD49-8C457FB99A56}"/>
    <cellStyle name="Normal 58 6 2 2" xfId="31328" xr:uid="{4C8012DE-287B-4A26-8ACC-F33E3893DD94}"/>
    <cellStyle name="Normal 58 6 3" xfId="22828" xr:uid="{8DF155FA-F580-4B4E-8033-8DD876750A60}"/>
    <cellStyle name="Normal 58 7" xfId="9343" xr:uid="{E941FFFD-FEE7-40E6-9154-3D3CB9566561}"/>
    <cellStyle name="Normal 58 7 2" xfId="27168" xr:uid="{7946E82F-5A76-4433-9EAB-7BF8DEB32C6E}"/>
    <cellStyle name="Normal 58 8" xfId="18668" xr:uid="{EE004E3C-9313-4CC8-90B8-621EB759F074}"/>
    <cellStyle name="Normal 580" xfId="39509" xr:uid="{D6670431-856F-49E4-9017-278A1B5689F9}"/>
    <cellStyle name="Normal 581" xfId="39529" xr:uid="{EB4935E6-13D3-4872-8B1E-133A7D94C938}"/>
    <cellStyle name="Normal 582" xfId="39549" xr:uid="{0E1C1583-9930-491B-98BD-FE9E6187D805}"/>
    <cellStyle name="Normal 583" xfId="39569" xr:uid="{BBFAD23B-0E10-40EC-B8AE-1C3705DA9D96}"/>
    <cellStyle name="Normal 584" xfId="39589" xr:uid="{3789A750-F6D2-4386-B149-B9936FF3EA1C}"/>
    <cellStyle name="Normal 585" xfId="39609" xr:uid="{1C1FFA54-3ACC-42AF-9E38-CBEEB28AAD55}"/>
    <cellStyle name="Normal 586" xfId="39629" xr:uid="{11970F8C-08AA-44F6-9FCF-747C9DEC87F6}"/>
    <cellStyle name="Normal 587" xfId="39649" xr:uid="{71EE295C-588F-4A78-8C93-AFDBB46CFA7D}"/>
    <cellStyle name="Normal 588" xfId="39669" xr:uid="{950D1EE8-3BD8-4209-8567-A4BA0295A1D1}"/>
    <cellStyle name="Normal 589" xfId="39689" xr:uid="{1DAD0BB7-2D9B-4CA4-8AD3-89CF85959E9F}"/>
    <cellStyle name="Normal 59" xfId="142" xr:uid="{00000000-0005-0000-0000-0000C7000000}"/>
    <cellStyle name="Normal 59 2" xfId="465" xr:uid="{ADACDCA9-03D4-444D-AA93-0255E87AB366}"/>
    <cellStyle name="Normal 59 2 2" xfId="1195" xr:uid="{B18559E9-EC51-43B1-9891-6723CE4927C5}"/>
    <cellStyle name="Normal 59 2 2 2" xfId="2300" xr:uid="{5459BAF7-3EB5-46AE-98AF-09D08F148F85}"/>
    <cellStyle name="Normal 59 2 2 2 2" xfId="4380" xr:uid="{DD11CBDB-509A-471A-902E-4EB0C1C3F0BB}"/>
    <cellStyle name="Normal 59 2 2 2 2 2" xfId="8540" xr:uid="{25567461-BA8B-404A-B098-1602C307C9E9}"/>
    <cellStyle name="Normal 59 2 2 2 2 2 2" xfId="17123" xr:uid="{E3F1BB7D-1B80-47B8-B03F-E7C33F335B0B}"/>
    <cellStyle name="Normal 59 2 2 2 2 2 2 2" xfId="34948" xr:uid="{B463DEA9-561C-491E-B120-11CA067F42CA}"/>
    <cellStyle name="Normal 59 2 2 2 2 2 3" xfId="26448" xr:uid="{84990164-AB4F-43E3-976E-AFEC3407A4F2}"/>
    <cellStyle name="Normal 59 2 2 2 2 3" xfId="12963" xr:uid="{A9A91790-56B2-4C09-B5C1-85D44C6AAC89}"/>
    <cellStyle name="Normal 59 2 2 2 2 3 2" xfId="30788" xr:uid="{97F18CBA-6762-4DF6-85E0-4E4677076676}"/>
    <cellStyle name="Normal 59 2 2 2 2 4" xfId="22288" xr:uid="{74CD64A4-EB77-45DD-83FF-DB64F8628901}"/>
    <cellStyle name="Normal 59 2 2 2 3" xfId="6460" xr:uid="{A3CDBA3B-C495-4285-9C55-C17F4CBE9F1F}"/>
    <cellStyle name="Normal 59 2 2 2 3 2" xfId="15043" xr:uid="{C7FDBC7E-C2A5-427C-832B-D6FE42B7E818}"/>
    <cellStyle name="Normal 59 2 2 2 3 2 2" xfId="32868" xr:uid="{2604D5F6-72F0-4D63-9575-B06A1A2EE5FA}"/>
    <cellStyle name="Normal 59 2 2 2 3 3" xfId="24368" xr:uid="{1531B2A9-204D-40CD-B75F-CE62A64FAF2D}"/>
    <cellStyle name="Normal 59 2 2 2 4" xfId="10883" xr:uid="{5550D44C-C079-405D-BCCE-32A754584061}"/>
    <cellStyle name="Normal 59 2 2 2 4 2" xfId="28708" xr:uid="{D62C5662-6BFB-4271-9D11-8A10497EE745}"/>
    <cellStyle name="Normal 59 2 2 2 5" xfId="20208" xr:uid="{31F37463-214F-4881-8A5A-AFD2AD58D744}"/>
    <cellStyle name="Normal 59 2 2 3" xfId="3400" xr:uid="{80CB56AA-77DB-47F5-9869-F5C906E55FD8}"/>
    <cellStyle name="Normal 59 2 2 3 2" xfId="7560" xr:uid="{5DFE4AE2-0C04-4CE3-A1C4-2539623E2642}"/>
    <cellStyle name="Normal 59 2 2 3 2 2" xfId="16143" xr:uid="{1E46F4EC-F021-40AC-94C4-9EBDBDDB7337}"/>
    <cellStyle name="Normal 59 2 2 3 2 2 2" xfId="33968" xr:uid="{C19E190F-087C-40B6-A1D5-B79706EEB857}"/>
    <cellStyle name="Normal 59 2 2 3 2 3" xfId="25468" xr:uid="{7746283B-A5CA-4F9D-BD48-4EF7E65A23F5}"/>
    <cellStyle name="Normal 59 2 2 3 3" xfId="11983" xr:uid="{E0831EEE-1217-4599-B78B-F75CD2FBB8A1}"/>
    <cellStyle name="Normal 59 2 2 3 3 2" xfId="29808" xr:uid="{15361B4B-C3A8-4F19-8BF1-51375ECE24ED}"/>
    <cellStyle name="Normal 59 2 2 3 4" xfId="21308" xr:uid="{9E7213B1-C9BD-4257-8F67-6D8458D36BB7}"/>
    <cellStyle name="Normal 59 2 2 4" xfId="5480" xr:uid="{D7AE0BC7-8B71-4651-AE42-F73BC8743293}"/>
    <cellStyle name="Normal 59 2 2 4 2" xfId="14063" xr:uid="{6B3DA0A9-30D1-4D0D-A9AF-22554A2517CD}"/>
    <cellStyle name="Normal 59 2 2 4 2 2" xfId="31888" xr:uid="{E5EB4891-BF3F-40FF-AF69-9DCAFFC6D607}"/>
    <cellStyle name="Normal 59 2 2 4 3" xfId="23388" xr:uid="{08FF083E-6194-4BEA-8DE2-33FD090018CA}"/>
    <cellStyle name="Normal 59 2 2 5" xfId="9903" xr:uid="{5F402881-2CD3-4CCB-881E-B26D9846C162}"/>
    <cellStyle name="Normal 59 2 2 5 2" xfId="27728" xr:uid="{8895E8F3-092F-4523-83AC-AC9CA9273BD7}"/>
    <cellStyle name="Normal 59 2 2 6" xfId="19228" xr:uid="{41755D20-1B68-4759-A01D-E2601D7D1873}"/>
    <cellStyle name="Normal 59 2 3" xfId="1820" xr:uid="{F976455D-1937-4C95-9916-EEB10E1ED3C7}"/>
    <cellStyle name="Normal 59 2 3 2" xfId="3900" xr:uid="{851C6CAF-6E62-4565-A05F-19337C281372}"/>
    <cellStyle name="Normal 59 2 3 2 2" xfId="8060" xr:uid="{DFA50AC4-C4FD-4368-91C5-93201C288E0A}"/>
    <cellStyle name="Normal 59 2 3 2 2 2" xfId="16643" xr:uid="{D742C4FD-91A3-449D-B90E-A93687588090}"/>
    <cellStyle name="Normal 59 2 3 2 2 2 2" xfId="34468" xr:uid="{6C81CE28-9429-41E3-BE4C-60BCE9B4F7AE}"/>
    <cellStyle name="Normal 59 2 3 2 2 3" xfId="25968" xr:uid="{AA12F533-CA21-4E2D-9CBB-1D90884DACEF}"/>
    <cellStyle name="Normal 59 2 3 2 3" xfId="12483" xr:uid="{7B1AB495-03ED-4997-9F0F-9E7BFF9A9B70}"/>
    <cellStyle name="Normal 59 2 3 2 3 2" xfId="30308" xr:uid="{DC71CAF6-8FCF-48CD-860E-84EF9C95B325}"/>
    <cellStyle name="Normal 59 2 3 2 4" xfId="21808" xr:uid="{31399F31-2FBA-40DB-AC5E-DF910C3B85B3}"/>
    <cellStyle name="Normal 59 2 3 3" xfId="5980" xr:uid="{1CA3BA64-F84C-43E1-A6E8-0C922FFEB826}"/>
    <cellStyle name="Normal 59 2 3 3 2" xfId="14563" xr:uid="{37190CD3-B7C3-45E3-B1A4-7A273C4696F3}"/>
    <cellStyle name="Normal 59 2 3 3 2 2" xfId="32388" xr:uid="{A00CDC32-A14D-4543-A0B5-7F84C1A64FBA}"/>
    <cellStyle name="Normal 59 2 3 3 3" xfId="23888" xr:uid="{4BBF0A90-8587-4CA1-89B0-6BEC0C4721EC}"/>
    <cellStyle name="Normal 59 2 3 4" xfId="10403" xr:uid="{A707E32D-8629-4772-9EC2-7B2009DB73D2}"/>
    <cellStyle name="Normal 59 2 3 4 2" xfId="28228" xr:uid="{5C3B1913-E537-48BA-847A-688002361853}"/>
    <cellStyle name="Normal 59 2 3 5" xfId="19728" xr:uid="{5474114A-753C-4C4A-A735-BD24FCA22FAE}"/>
    <cellStyle name="Normal 59 2 4" xfId="2920" xr:uid="{DE9D91CA-412B-49F2-9DBB-9906C95857D6}"/>
    <cellStyle name="Normal 59 2 4 2" xfId="7080" xr:uid="{70D8CB0F-9A6F-416B-A310-C0C010F672D9}"/>
    <cellStyle name="Normal 59 2 4 2 2" xfId="15663" xr:uid="{D6966A52-A661-4326-B984-2147863E2154}"/>
    <cellStyle name="Normal 59 2 4 2 2 2" xfId="33488" xr:uid="{DDC2E2CD-9E1A-4E19-9F9F-D60A3CFBC850}"/>
    <cellStyle name="Normal 59 2 4 2 3" xfId="24988" xr:uid="{2E175DD4-29C6-4C64-90B8-9519F82C470F}"/>
    <cellStyle name="Normal 59 2 4 3" xfId="11503" xr:uid="{976DF055-D18F-451C-9072-C21ABBC77726}"/>
    <cellStyle name="Normal 59 2 4 3 2" xfId="29328" xr:uid="{421A3D8D-942E-4487-A0D1-3D3F18975ACC}"/>
    <cellStyle name="Normal 59 2 4 4" xfId="20828" xr:uid="{03303499-B2B7-4110-AF81-CEB23AD64FC4}"/>
    <cellStyle name="Normal 59 2 5" xfId="5000" xr:uid="{2A28A3BB-9B1D-4CFB-B5FF-40EFD94D5F0C}"/>
    <cellStyle name="Normal 59 2 5 2" xfId="13583" xr:uid="{A7F3C12D-3387-4351-AB69-73942A2AAC02}"/>
    <cellStyle name="Normal 59 2 5 2 2" xfId="31408" xr:uid="{BAEC92AE-D926-4718-87A9-B521F05FBCEE}"/>
    <cellStyle name="Normal 59 2 5 3" xfId="22908" xr:uid="{B9C52092-8416-4469-A18C-B0303C8A0022}"/>
    <cellStyle name="Normal 59 2 6" xfId="9423" xr:uid="{FA195E38-574B-49DE-93AC-9F077536B5FF}"/>
    <cellStyle name="Normal 59 2 6 2" xfId="27248" xr:uid="{B2D7AF35-7136-41D0-968D-C4194F5D90E7}"/>
    <cellStyle name="Normal 59 2 7" xfId="18748" xr:uid="{8DD705C9-245A-4AD7-8383-FF83DD55E6AD}"/>
    <cellStyle name="Normal 59 3" xfId="1134" xr:uid="{A57FB992-D26E-461A-B9CE-B063BFCB75B6}"/>
    <cellStyle name="Normal 59 3 2" xfId="2240" xr:uid="{30117019-4A13-4F87-85A7-615D6B0CA57F}"/>
    <cellStyle name="Normal 59 3 2 2" xfId="4320" xr:uid="{D23E141C-C048-473F-9F1D-B47C4C146B2B}"/>
    <cellStyle name="Normal 59 3 2 2 2" xfId="8480" xr:uid="{77226B6F-CE53-4E0D-B750-244678BDDC98}"/>
    <cellStyle name="Normal 59 3 2 2 2 2" xfId="17063" xr:uid="{042FD31E-D21E-4FC7-B0D9-49FBECC58A66}"/>
    <cellStyle name="Normal 59 3 2 2 2 2 2" xfId="34888" xr:uid="{EE644F26-73B6-41AA-9E92-E1DF523F6AFD}"/>
    <cellStyle name="Normal 59 3 2 2 2 3" xfId="26388" xr:uid="{64B81E28-4762-4F6E-B1B6-4FC2E0201B2F}"/>
    <cellStyle name="Normal 59 3 2 2 3" xfId="12903" xr:uid="{8D9930E6-02B2-4F91-A24A-BCE85C716A8A}"/>
    <cellStyle name="Normal 59 3 2 2 3 2" xfId="30728" xr:uid="{4C44A77A-64A8-46A1-89E3-CBE54463D2B3}"/>
    <cellStyle name="Normal 59 3 2 2 4" xfId="22228" xr:uid="{BB574BB6-CCEA-4590-AEC8-8904C1395D46}"/>
    <cellStyle name="Normal 59 3 2 3" xfId="6400" xr:uid="{288D75A0-BF3D-4733-BE6F-F4CB7B8331D9}"/>
    <cellStyle name="Normal 59 3 2 3 2" xfId="14983" xr:uid="{0FBD9F3F-0064-4C90-A1D3-08EF7D5A8710}"/>
    <cellStyle name="Normal 59 3 2 3 2 2" xfId="32808" xr:uid="{5ABB11CE-11C5-4651-B9B6-A89D6657D335}"/>
    <cellStyle name="Normal 59 3 2 3 3" xfId="24308" xr:uid="{06C15D16-221A-4721-994D-9905C13A58CF}"/>
    <cellStyle name="Normal 59 3 2 4" xfId="10823" xr:uid="{2F8170AD-F782-4E6C-B849-3AA2713DE7DC}"/>
    <cellStyle name="Normal 59 3 2 4 2" xfId="28648" xr:uid="{FD88686E-5A9E-4CA7-A4ED-357427CE877F}"/>
    <cellStyle name="Normal 59 3 2 5" xfId="20148" xr:uid="{A5BBDA32-7E22-4972-89A5-21C30D017E1C}"/>
    <cellStyle name="Normal 59 3 3" xfId="3340" xr:uid="{BE6137B8-BE03-423B-A449-103256A2AF12}"/>
    <cellStyle name="Normal 59 3 3 2" xfId="7500" xr:uid="{CD9B6A33-B266-4EE5-A1F7-30FBC44E81A5}"/>
    <cellStyle name="Normal 59 3 3 2 2" xfId="16083" xr:uid="{D19FA530-3B34-440A-BBCF-779394B38034}"/>
    <cellStyle name="Normal 59 3 3 2 2 2" xfId="33908" xr:uid="{872CF0DA-A196-4D3A-B946-07278F7C0DC8}"/>
    <cellStyle name="Normal 59 3 3 2 3" xfId="25408" xr:uid="{5DDCB54E-E60E-4F69-8430-8A8171D0C209}"/>
    <cellStyle name="Normal 59 3 3 3" xfId="11923" xr:uid="{238D25CC-4C80-41FB-99B5-18717451A0A0}"/>
    <cellStyle name="Normal 59 3 3 3 2" xfId="29748" xr:uid="{425933A1-4833-4AB5-A51E-4C6A8E6527CE}"/>
    <cellStyle name="Normal 59 3 3 4" xfId="21248" xr:uid="{34350015-46AF-45C0-A8C9-FCD2F4E871F9}"/>
    <cellStyle name="Normal 59 3 4" xfId="5420" xr:uid="{C25668FA-014D-4F78-BC41-0CDDA29C86CF}"/>
    <cellStyle name="Normal 59 3 4 2" xfId="14003" xr:uid="{66A0D2A7-2E15-4065-ADAD-29F6EEBA7F09}"/>
    <cellStyle name="Normal 59 3 4 2 2" xfId="31828" xr:uid="{52A71CF9-B627-413B-A838-4168626434CE}"/>
    <cellStyle name="Normal 59 3 4 3" xfId="23328" xr:uid="{EA70008B-17D9-42E9-8CE2-672508AE60F8}"/>
    <cellStyle name="Normal 59 3 5" xfId="9843" xr:uid="{B860BDD9-1C6E-494C-B2A9-5F783E4E994F}"/>
    <cellStyle name="Normal 59 3 5 2" xfId="27668" xr:uid="{0B156546-ADC2-415D-9549-70204D3E80E9}"/>
    <cellStyle name="Normal 59 3 6" xfId="19168" xr:uid="{37C0801E-F8B5-4D7A-8478-8DA20B8155D9}"/>
    <cellStyle name="Normal 59 4" xfId="1760" xr:uid="{406DC41E-C6BD-4FD2-962A-AA202F81EB7D}"/>
    <cellStyle name="Normal 59 4 2" xfId="3840" xr:uid="{62EFF857-6C23-486C-9283-DE438FC07D7E}"/>
    <cellStyle name="Normal 59 4 2 2" xfId="8000" xr:uid="{D1CA3963-93CA-4CFA-A6EF-E7F414F8D743}"/>
    <cellStyle name="Normal 59 4 2 2 2" xfId="16583" xr:uid="{EDB25821-2AC5-40C1-AE25-2A5C9E6F85AB}"/>
    <cellStyle name="Normal 59 4 2 2 2 2" xfId="34408" xr:uid="{D815D856-2340-4B77-952C-A9DD778363CA}"/>
    <cellStyle name="Normal 59 4 2 2 3" xfId="25908" xr:uid="{55D09BD1-DE33-4396-A7D4-D93AB85E79CB}"/>
    <cellStyle name="Normal 59 4 2 3" xfId="12423" xr:uid="{C844DFB1-7062-49F3-90E3-AB0AF1EA4900}"/>
    <cellStyle name="Normal 59 4 2 3 2" xfId="30248" xr:uid="{BE97269B-02F3-41B5-AF2F-80D558C1CD54}"/>
    <cellStyle name="Normal 59 4 2 4" xfId="21748" xr:uid="{6A66D3DC-AA63-40A3-8FA2-898F88DA08EF}"/>
    <cellStyle name="Normal 59 4 3" xfId="5920" xr:uid="{C376C64B-4195-4765-A99B-84FB897017D0}"/>
    <cellStyle name="Normal 59 4 3 2" xfId="14503" xr:uid="{CA325B15-1570-480C-A2B2-A021B294FA09}"/>
    <cellStyle name="Normal 59 4 3 2 2" xfId="32328" xr:uid="{B6EB7D8C-113B-49EF-B8CF-0DD2DEFFA1A5}"/>
    <cellStyle name="Normal 59 4 3 3" xfId="23828" xr:uid="{8BF37655-F6D5-4E4B-B500-2FF069811FA5}"/>
    <cellStyle name="Normal 59 4 4" xfId="10343" xr:uid="{7518C72C-A42B-4C5E-8D85-12ACE25D534F}"/>
    <cellStyle name="Normal 59 4 4 2" xfId="28168" xr:uid="{5BFE2FEE-8481-4E62-927C-6F84C6A03545}"/>
    <cellStyle name="Normal 59 4 5" xfId="19668" xr:uid="{5118B4B5-FF33-4FF7-B074-047A9E7664D3}"/>
    <cellStyle name="Normal 59 5" xfId="2860" xr:uid="{62678755-BA5C-4498-8E5E-4798DDB0410D}"/>
    <cellStyle name="Normal 59 5 2" xfId="7020" xr:uid="{AE6C511E-7116-4731-A857-F245E6FED941}"/>
    <cellStyle name="Normal 59 5 2 2" xfId="15603" xr:uid="{737CB2BF-3EC7-4E9C-8038-0EBC2176877A}"/>
    <cellStyle name="Normal 59 5 2 2 2" xfId="33428" xr:uid="{A2A43536-5DE7-4F69-A592-E171D0C5FC6F}"/>
    <cellStyle name="Normal 59 5 2 3" xfId="24928" xr:uid="{3EF77047-85C2-465D-9716-1BD18A67CD76}"/>
    <cellStyle name="Normal 59 5 3" xfId="11443" xr:uid="{A18436F5-E573-433F-A925-AD054A5FF7F8}"/>
    <cellStyle name="Normal 59 5 3 2" xfId="29268" xr:uid="{3C8A4F43-4172-4910-A273-0AB2D7DE96DA}"/>
    <cellStyle name="Normal 59 5 4" xfId="20768" xr:uid="{44720C05-173A-45F7-8EC1-F8C03650D4C2}"/>
    <cellStyle name="Normal 59 6" xfId="4940" xr:uid="{13145A94-0C0F-4DC7-867C-18F6CA32D617}"/>
    <cellStyle name="Normal 59 6 2" xfId="13523" xr:uid="{B8200859-649B-4C15-A2E9-3AEAB02A91D2}"/>
    <cellStyle name="Normal 59 6 2 2" xfId="31348" xr:uid="{20FEFB6E-F644-403F-B213-22973CF47073}"/>
    <cellStyle name="Normal 59 6 3" xfId="22848" xr:uid="{FF256F8C-1F1A-4A82-8FFC-4F7FAA5D45EF}"/>
    <cellStyle name="Normal 59 7" xfId="9363" xr:uid="{32495A26-A26D-4463-A992-7B85F8E63C7A}"/>
    <cellStyle name="Normal 59 7 2" xfId="27188" xr:uid="{2D517A79-1A43-47EF-BC27-8A05A6CD66FE}"/>
    <cellStyle name="Normal 59 8" xfId="18688" xr:uid="{5F773CCC-D155-42AF-BB9C-5301018C713F}"/>
    <cellStyle name="Normal 590" xfId="39709" xr:uid="{6884F21A-E411-429C-9F4F-B49019EDD3C5}"/>
    <cellStyle name="Normal 591" xfId="39729" xr:uid="{827A659E-353F-4DEA-9829-09DCBB41FC5C}"/>
    <cellStyle name="Normal 592" xfId="39749" xr:uid="{8C6F663A-1DC0-4B00-98DE-FF2E55C4CEE3}"/>
    <cellStyle name="Normal 593" xfId="39769" xr:uid="{CDB8F8EC-72DF-4120-9E0A-6451B2B80B7A}"/>
    <cellStyle name="Normal 594" xfId="39789" xr:uid="{68B81F65-3A5C-400B-BB4A-39C26386260B}"/>
    <cellStyle name="Normal 595" xfId="39809" xr:uid="{F5B4B3E5-AFE9-4737-8ACE-52226564B781}"/>
    <cellStyle name="Normal 596" xfId="39829" xr:uid="{F1345416-1B07-4A7E-923A-F500E769F690}"/>
    <cellStyle name="Normal 597" xfId="39849" xr:uid="{8BFBE134-CBAB-4F65-B13F-8953DD306709}"/>
    <cellStyle name="Normal 598" xfId="39869" xr:uid="{EECDB63C-FFD2-4634-ABF0-F58097E48554}"/>
    <cellStyle name="Normal 599" xfId="39889" xr:uid="{F0C7A433-DD58-4995-80BF-1CDEDF4EE547}"/>
    <cellStyle name="Normal 6" xfId="6" xr:uid="{00000000-0005-0000-0000-0000C8000000}"/>
    <cellStyle name="Normal 6 2" xfId="401" xr:uid="{7B3D6977-1F1D-4C7D-86B4-01D69CCFFD24}"/>
    <cellStyle name="Normal 60" xfId="184" xr:uid="{00000000-0005-0000-0000-0000C9000000}"/>
    <cellStyle name="Normal 600" xfId="39909" xr:uid="{FA57193A-4146-4701-82B8-12E5BD3F3903}"/>
    <cellStyle name="Normal 601" xfId="39929" xr:uid="{1FCBBC81-B054-4FB7-A08B-7D40ED0EB16E}"/>
    <cellStyle name="Normal 602" xfId="39949" xr:uid="{654B9013-6876-418F-9827-D39620FA85BB}"/>
    <cellStyle name="Normal 603" xfId="39969" xr:uid="{75DB41F2-2ADB-4246-85EE-930CDD47AE96}"/>
    <cellStyle name="Normal 604" xfId="39989" xr:uid="{6BC96A70-015D-4F34-A46C-90A6E5D001EF}"/>
    <cellStyle name="Normal 605" xfId="40009" xr:uid="{B4595654-D6BC-4125-A993-2B7F122597AF}"/>
    <cellStyle name="Normal 606" xfId="40029" xr:uid="{D609CFD9-A028-4E5F-BB21-9E1B67366FAC}"/>
    <cellStyle name="Normal 607" xfId="40049" xr:uid="{7C635098-B705-485F-A4EE-0E2051938076}"/>
    <cellStyle name="Normal 608" xfId="40069" xr:uid="{9C5B560E-C49A-49A1-BC55-2C7F9BEC73A0}"/>
    <cellStyle name="Normal 609" xfId="40089" xr:uid="{13F26A73-9662-4B0F-8CF7-F1D3E6D57AC2}"/>
    <cellStyle name="Normal 61" xfId="185" xr:uid="{00000000-0005-0000-0000-0000CA000000}"/>
    <cellStyle name="Normal 61 2" xfId="485" xr:uid="{761DF7E9-8DEF-448A-9977-7E4B48E0CD14}"/>
    <cellStyle name="Normal 610" xfId="40109" xr:uid="{21D2D7D3-6427-4C8F-966C-7103D7579CB4}"/>
    <cellStyle name="Normal 611" xfId="40129" xr:uid="{CFC9CAC0-E7EA-44AC-A19E-F7FBD4ECF4ED}"/>
    <cellStyle name="Normal 612" xfId="40149" xr:uid="{0D3CA5FC-4CF8-4881-8E67-D2DA35FDFC1E}"/>
    <cellStyle name="Normal 613" xfId="40169" xr:uid="{97A192D3-CBD0-4471-8554-FB6E2B859234}"/>
    <cellStyle name="Normal 614" xfId="40189" xr:uid="{84535C9F-E594-464A-B2F3-1C0647D0A906}"/>
    <cellStyle name="Normal 615" xfId="40209" xr:uid="{B926D6FA-C5B0-4800-B711-280AB8282065}"/>
    <cellStyle name="Normal 616" xfId="40229" xr:uid="{633A0DB7-4936-46C8-921F-AA5783DCC3FB}"/>
    <cellStyle name="Normal 617" xfId="40249" xr:uid="{369F71D2-E618-4984-A1E8-1221F909E1AB}"/>
    <cellStyle name="Normal 618" xfId="40269" xr:uid="{40160460-08E1-443F-B432-2933735F3C73}"/>
    <cellStyle name="Normal 619" xfId="40289" xr:uid="{CE1C08D1-42ED-4F9B-9631-2B52C8C4B86C}"/>
    <cellStyle name="Normal 62" xfId="186" xr:uid="{00000000-0005-0000-0000-0000CB000000}"/>
    <cellStyle name="Normal 62 2" xfId="486" xr:uid="{5454E87C-B359-45F6-9AAC-E1BC2A2F357A}"/>
    <cellStyle name="Normal 620" xfId="40309" xr:uid="{EB8CFC45-EE90-40E5-89F4-4D25E92E667D}"/>
    <cellStyle name="Normal 621" xfId="40329" xr:uid="{416F51BC-8820-42B4-A1AB-7FD024BDD6B4}"/>
    <cellStyle name="Normal 622" xfId="40349" xr:uid="{9D63BD3F-84E1-4485-A76B-96D88D9545E4}"/>
    <cellStyle name="Normal 623" xfId="40369" xr:uid="{4B0FD96D-4FEC-4A5C-90CD-AED32B4CC757}"/>
    <cellStyle name="Normal 624" xfId="40389" xr:uid="{D3DF456C-9F03-400E-A6D2-87D00075E2F9}"/>
    <cellStyle name="Normal 625" xfId="40409" xr:uid="{127922B8-19F6-4F99-AA22-D3EC351D2C1D}"/>
    <cellStyle name="Normal 626" xfId="40429" xr:uid="{A23A3E66-7C89-44E6-9DCE-1551374CB3A2}"/>
    <cellStyle name="Normal 627" xfId="40449" xr:uid="{D416C886-2FD9-49A3-B230-C55A34A4C562}"/>
    <cellStyle name="Normal 628" xfId="40469" xr:uid="{5072B02F-ED43-4886-86D2-638C9B393996}"/>
    <cellStyle name="Normal 629" xfId="40489" xr:uid="{32644578-39B5-4C94-8E62-69A83206F6B2}"/>
    <cellStyle name="Normal 63" xfId="187" xr:uid="{00000000-0005-0000-0000-0000CC000000}"/>
    <cellStyle name="Normal 63 2" xfId="487" xr:uid="{840E0D8C-D72C-4A00-B60C-D8700F5EBC0D}"/>
    <cellStyle name="Normal 630" xfId="40509" xr:uid="{0D3282AA-17CD-4BBB-88E9-65A5E40A739F}"/>
    <cellStyle name="Normal 631" xfId="40529" xr:uid="{033E38C6-9DEB-455B-943E-545BEB6F7709}"/>
    <cellStyle name="Normal 632" xfId="40549" xr:uid="{FD71DF1F-6241-468B-9163-D69FFAB9B20E}"/>
    <cellStyle name="Normal 633" xfId="40569" xr:uid="{65C22A89-9EFD-4876-9F7D-F0EEFDA1548B}"/>
    <cellStyle name="Normal 634" xfId="40589" xr:uid="{6A0462A6-B024-4F78-A164-A36BAD6256D1}"/>
    <cellStyle name="Normal 635" xfId="40609" xr:uid="{30F70EC5-892E-46E2-B7C1-962EE2BBCE88}"/>
    <cellStyle name="Normal 636" xfId="40629" xr:uid="{2A19FF83-2ADF-4E41-97BA-417426DD8BBE}"/>
    <cellStyle name="Normal 637" xfId="40649" xr:uid="{6AA2CD87-49A5-4486-BD86-406BEF260581}"/>
    <cellStyle name="Normal 638" xfId="40669" xr:uid="{865DEF5A-C1A0-4E58-B4B3-88A427C99F55}"/>
    <cellStyle name="Normal 639" xfId="40689" xr:uid="{6E7AA8F6-6345-4907-A558-85C424A737AE}"/>
    <cellStyle name="Normal 64" xfId="188" xr:uid="{00000000-0005-0000-0000-0000CD000000}"/>
    <cellStyle name="Normal 64 2" xfId="488" xr:uid="{0135DD21-15E7-40A2-A699-153969A8015D}"/>
    <cellStyle name="Normal 640" xfId="40709" xr:uid="{8A3B8BF6-C7A4-4732-A695-36B35AC7DB93}"/>
    <cellStyle name="Normal 641" xfId="40729" xr:uid="{1BC5E3F9-ADD7-4FCA-8114-700673286081}"/>
    <cellStyle name="Normal 642" xfId="40749" xr:uid="{618FB88D-8135-4FDD-A6DA-FDFD2CFA8A8C}"/>
    <cellStyle name="Normal 643" xfId="40769" xr:uid="{0AD3A4A5-F36F-46E6-A8DF-252F010CD371}"/>
    <cellStyle name="Normal 644" xfId="40807" xr:uid="{03D9BFE5-B705-413F-9E96-5BD8E9B3ABE8}"/>
    <cellStyle name="Normal 645" xfId="40809" xr:uid="{7D423F66-30BF-4B18-B23A-6B6A694232D7}"/>
    <cellStyle name="Normal 646" xfId="40829" xr:uid="{DC9690C2-560C-4742-8F79-5C482BC1DEFA}"/>
    <cellStyle name="Normal 647" xfId="40849" xr:uid="{84191390-3408-4206-9E1F-4E15D6D19313}"/>
    <cellStyle name="Normal 648" xfId="40869" xr:uid="{F99B6DDA-1D0E-4BCD-8C0B-CCFB073D1268}"/>
    <cellStyle name="Normal 649" xfId="40889" xr:uid="{A82BFC6C-3D7A-43B4-94E7-824196ACBD86}"/>
    <cellStyle name="Normal 65" xfId="189" xr:uid="{00000000-0005-0000-0000-0000CE000000}"/>
    <cellStyle name="Normal 65 2" xfId="489" xr:uid="{4C601556-F2B2-442C-950D-5BA42A6267DB}"/>
    <cellStyle name="Normal 650" xfId="40909" xr:uid="{1F356CC0-32D0-470F-9E31-54457245733C}"/>
    <cellStyle name="Normal 651" xfId="40929" xr:uid="{80F7B2FC-E4E6-4FB2-AFDB-EE1FC188C95F}"/>
    <cellStyle name="Normal 652" xfId="40949" xr:uid="{32146418-682F-40FF-A812-04994827A588}"/>
    <cellStyle name="Normal 653" xfId="40969" xr:uid="{E3580527-573E-4E47-98BE-738780206A1A}"/>
    <cellStyle name="Normal 654" xfId="40989" xr:uid="{59A6311A-B513-43D0-B256-8847CA0254E6}"/>
    <cellStyle name="Normal 655" xfId="41009" xr:uid="{12782978-067A-4079-89D7-85CDE88A2AF2}"/>
    <cellStyle name="Normal 656" xfId="41029" xr:uid="{1D2B994D-A4F7-4C5C-95E3-05A86423972C}"/>
    <cellStyle name="Normal 657" xfId="41049" xr:uid="{63D530AF-406B-48AA-AD42-4CAFB678A771}"/>
    <cellStyle name="Normal 658" xfId="41069" xr:uid="{CD32A0A6-2EBC-43BF-A43B-2C71C9B64536}"/>
    <cellStyle name="Normal 659" xfId="41089" xr:uid="{FCA85BE3-D4F0-4DFE-9FD9-9CE8760E9CF7}"/>
    <cellStyle name="Normal 66" xfId="190" xr:uid="{00000000-0005-0000-0000-0000CF000000}"/>
    <cellStyle name="Normal 66 2" xfId="490" xr:uid="{ED16FCDC-3B5D-4B88-AC7C-1EAEED87B3DC}"/>
    <cellStyle name="Normal 660" xfId="41109" xr:uid="{70D07959-91A2-467B-A255-6BF33BA03408}"/>
    <cellStyle name="Normal 661" xfId="41147" xr:uid="{63160F4A-9E80-4451-9E8A-AC1922271642}"/>
    <cellStyle name="Normal 662" xfId="41167" xr:uid="{198AD323-017D-489E-8791-D004250D0E97}"/>
    <cellStyle name="Normal 663" xfId="41169" xr:uid="{4B8E5A52-15C7-4456-AAD9-8CCA8EE2261B}"/>
    <cellStyle name="Normal 664" xfId="41189" xr:uid="{7A4944C1-DBC0-47BC-9C0F-FDA678D077DE}"/>
    <cellStyle name="Normal 665" xfId="41209" xr:uid="{B90DB31C-2B74-4FCA-9B81-76F7216568C1}"/>
    <cellStyle name="Normal 666" xfId="41229" xr:uid="{5AD9F163-2382-41A6-ADB0-1EC6E9946648}"/>
    <cellStyle name="Normal 667" xfId="41267" xr:uid="{4845A4BC-C9EC-4CA6-A55B-9EF22D4F074E}"/>
    <cellStyle name="Normal 668" xfId="41269" xr:uid="{4B4AAFF7-532A-4DEB-95C0-099E7B308C20}"/>
    <cellStyle name="Normal 669" xfId="41284" xr:uid="{409B36F8-4A27-4774-91F0-E392148D01D3}"/>
    <cellStyle name="Normal 67" xfId="191" xr:uid="{00000000-0005-0000-0000-0000D0000000}"/>
    <cellStyle name="Normal 670" xfId="41309" xr:uid="{B7FAACA3-BA6B-4A8E-AC39-58952B5D305D}"/>
    <cellStyle name="Normal 671" xfId="41329" xr:uid="{E83F37D1-38AA-4D4A-8393-346243F8A610}"/>
    <cellStyle name="Normal 672" xfId="41349" xr:uid="{072EFD7D-579C-4D59-95EB-D198549A100F}"/>
    <cellStyle name="Normal 673" xfId="41369" xr:uid="{30E2BB99-6C83-4660-A136-AAEEF09494C1}"/>
    <cellStyle name="Normal 674" xfId="41407" xr:uid="{859ABBD7-D897-48E1-8652-F1F907E17125}"/>
    <cellStyle name="Normal 675" xfId="41409" xr:uid="{0A53692C-4696-4012-9F72-9FEC54CEFB0D}"/>
    <cellStyle name="Normal 676" xfId="41429" xr:uid="{9979437A-742F-4115-B724-B58284A52799}"/>
    <cellStyle name="Normal 677" xfId="41449" xr:uid="{997BEA55-0E3B-43E2-AF0B-C6A78C2A908C}"/>
    <cellStyle name="Normal 678" xfId="41469" xr:uid="{E71232B7-D33E-4B45-9D45-A273E797F26E}"/>
    <cellStyle name="Normal 679" xfId="41489" xr:uid="{8982F7F2-F4A2-4B95-9F0B-180747F30829}"/>
    <cellStyle name="Normal 68" xfId="192" xr:uid="{00000000-0005-0000-0000-0000D1000000}"/>
    <cellStyle name="Normal 680" xfId="41527" xr:uid="{DD454B29-869D-4072-AE07-A3C4FE1A522C}"/>
    <cellStyle name="Normal 681" xfId="41529" xr:uid="{116FCA09-A54E-46FE-B4D2-7925A06A37EC}"/>
    <cellStyle name="Normal 682" xfId="41549" xr:uid="{CABECF49-3EB6-4B60-BCA9-3A776AB96CA3}"/>
    <cellStyle name="Normal 683" xfId="41569" xr:uid="{D040FAC6-57F6-4BCB-954E-2FA60D330A55}"/>
    <cellStyle name="Normal 684" xfId="41589" xr:uid="{C7008C90-34C0-4C52-B4EB-6E06562A4BFB}"/>
    <cellStyle name="Normal 685" xfId="41627" xr:uid="{24BA8444-C352-4FCE-8583-354E2B2772EF}"/>
    <cellStyle name="Normal 686" xfId="41629" xr:uid="{9677AE93-A450-434F-A5C0-8D3E28148CB6}"/>
    <cellStyle name="Normal 687" xfId="41649" xr:uid="{6C2A2B2D-3483-4526-949F-4EBF7EA2920E}"/>
    <cellStyle name="Normal 688" xfId="41669" xr:uid="{194BBDDB-2E00-4DE0-AF2D-2032694E4FB4}"/>
    <cellStyle name="Normal 689" xfId="41707" xr:uid="{F732916D-525A-46E9-A4AF-5A349CFE4604}"/>
    <cellStyle name="Normal 69" xfId="193" xr:uid="{00000000-0005-0000-0000-0000D2000000}"/>
    <cellStyle name="Normal 69 2" xfId="491" xr:uid="{6F194E27-0285-4622-ADF4-D784280D6DF4}"/>
    <cellStyle name="Normal 690" xfId="41709" xr:uid="{A9C0B366-8089-4008-83E3-BA635218485E}"/>
    <cellStyle name="Normal 691" xfId="41729" xr:uid="{56E9F00F-D4FB-4AB3-B47E-3B576511CA7B}"/>
    <cellStyle name="Normal 692" xfId="41749" xr:uid="{624B625F-8943-49B0-ACAD-042178BE0F2E}"/>
    <cellStyle name="Normal 693" xfId="41769" xr:uid="{AEEF301D-20B1-4F1B-9B0A-4821EDAB1C7E}"/>
    <cellStyle name="Normal 694" xfId="41788" xr:uid="{42E85961-A17E-4F06-AFFC-B2D841B79250}"/>
    <cellStyle name="Normal 695" xfId="41808" xr:uid="{BD66314B-2005-42D6-A854-DCADF84CABC4}"/>
    <cellStyle name="Normal 696" xfId="41810" xr:uid="{159E9AEB-0558-425D-9A76-CFD7140FF230}"/>
    <cellStyle name="Normal 697" xfId="41838" xr:uid="{51B2A8F2-23AB-4234-8B26-B4E9DFF20A60}"/>
    <cellStyle name="Normal 698" xfId="41850" xr:uid="{7373ACC7-CDB2-4B1B-8ED9-4CB5C7E92007}"/>
    <cellStyle name="Normal 699" xfId="41870" xr:uid="{5DAE7694-7F83-4A10-BDC4-DB5B5E352B5E}"/>
    <cellStyle name="Normal 7" xfId="7" xr:uid="{00000000-0005-0000-0000-0000D3000000}"/>
    <cellStyle name="Normal 7 2" xfId="402" xr:uid="{6CED3D0B-BE88-4C27-AE96-0026232A2446}"/>
    <cellStyle name="Normal 70" xfId="194" xr:uid="{00000000-0005-0000-0000-0000D4000000}"/>
    <cellStyle name="Normal 70 2" xfId="492" xr:uid="{793B8FF7-C9E2-4EE4-A53D-7DC317F4473B}"/>
    <cellStyle name="Normal 700" xfId="41908" xr:uid="{B7784107-10E8-4983-A924-EFDA227B947A}"/>
    <cellStyle name="Normal 701" xfId="41928" xr:uid="{0E8A20E9-7354-409C-B04F-8A4F8498153A}"/>
    <cellStyle name="Normal 702" xfId="41930" xr:uid="{F203A05B-DCBA-4467-8693-260D88FB9F6C}"/>
    <cellStyle name="Normal 703" xfId="41950" xr:uid="{E9B25C3A-0693-4F49-A3D5-F6F11934A57D}"/>
    <cellStyle name="Normal 704" xfId="41970" xr:uid="{83182A0A-99E3-4DD7-A2B3-CCDE757A3428}"/>
    <cellStyle name="Normal 705" xfId="41990" xr:uid="{B6CCAD6A-7B3B-4B10-AE15-0ED198120D01}"/>
    <cellStyle name="Normal 706" xfId="42010" xr:uid="{3BA35066-D55C-42A7-801C-2339042A071C}"/>
    <cellStyle name="Normal 707" xfId="42030" xr:uid="{B518172F-23ED-4965-9A38-0E7A19C0FDE0}"/>
    <cellStyle name="Normal 708" xfId="42050" xr:uid="{07DA3E70-4DAD-44FB-BA4F-519AC6ED8A25}"/>
    <cellStyle name="Normal 709" xfId="42070" xr:uid="{275AE431-56B8-4F69-A30F-57EE6EDF7C8D}"/>
    <cellStyle name="Normal 71" xfId="195" xr:uid="{00000000-0005-0000-0000-0000D5000000}"/>
    <cellStyle name="Normal 710" xfId="42090" xr:uid="{A4F27025-9810-4084-881F-AC21F462787F}"/>
    <cellStyle name="Normal 711" xfId="42128" xr:uid="{FECF655C-1577-4A50-93C5-8E328A0CB512}"/>
    <cellStyle name="Normal 712" xfId="42130" xr:uid="{83053BA7-C28C-417A-9C94-6A6D0399F3DE}"/>
    <cellStyle name="Normal 713" xfId="42168" xr:uid="{63344D94-3988-46EE-8403-55A4BD65E274}"/>
    <cellStyle name="Normal 714" xfId="42170" xr:uid="{EE4E5204-212A-4554-B41F-EFF3BDEECC44}"/>
    <cellStyle name="Normal 715" xfId="42190" xr:uid="{AE216CFF-0DA4-4DC5-84FA-DEDD21905005}"/>
    <cellStyle name="Normal 716" xfId="42214" xr:uid="{89D44390-CC98-4931-A3E7-749D773C2A5A}"/>
    <cellStyle name="Normal 717" xfId="42230" xr:uid="{3F5C2F81-062A-44D4-A1A9-9890C84A5C22}"/>
    <cellStyle name="Normal 718" xfId="42250" xr:uid="{4F811D78-C2AE-4318-B335-371CCBBC9A30}"/>
    <cellStyle name="Normal 719" xfId="42270" xr:uid="{588C3665-FB4E-4A82-85F2-04A9DF8FE7A9}"/>
    <cellStyle name="Normal 72" xfId="196" xr:uid="{00000000-0005-0000-0000-0000D6000000}"/>
    <cellStyle name="Normal 72 2" xfId="493" xr:uid="{B6E78C02-2C6A-43ED-BF9C-01CFA27CF458}"/>
    <cellStyle name="Normal 720" xfId="42308" xr:uid="{FD29D92C-0E51-4B9D-BF3B-1635DA727B28}"/>
    <cellStyle name="Normal 721" xfId="42328" xr:uid="{B4459A34-1D0F-499E-BF60-D7A6AE3AF234}"/>
    <cellStyle name="Normal 722" xfId="42330" xr:uid="{653F55A0-8D12-475E-A859-E0D347754DA5}"/>
    <cellStyle name="Normal 723" xfId="42368" xr:uid="{092F8B20-9C97-4862-9212-B72FCD8699C4}"/>
    <cellStyle name="Normal 724" xfId="42370" xr:uid="{CC6F4525-5A07-42AB-AF78-5BCD2B28DF0E}"/>
    <cellStyle name="Normal 725" xfId="42409" xr:uid="{C798F4D0-51E7-4612-ADF4-BC05E2A21915}"/>
    <cellStyle name="Normal 726" xfId="42428" xr:uid="{AC435E50-C4A5-4752-99CC-5F85DC8D307E}"/>
    <cellStyle name="Normal 727" xfId="42430" xr:uid="{D837006B-F833-464B-9B71-5FF048408736}"/>
    <cellStyle name="Normal 728" xfId="42450" xr:uid="{B69CD5B4-69D4-48C8-9685-F4989890A0D3}"/>
    <cellStyle name="Normal 729" xfId="42488" xr:uid="{8B4CD194-6B70-4412-A9B0-28BD53A5A68F}"/>
    <cellStyle name="Normal 73" xfId="197" xr:uid="{00000000-0005-0000-0000-0000D7000000}"/>
    <cellStyle name="Normal 73 2" xfId="494" xr:uid="{8061E951-F12C-49A0-A223-2229695C2EBD}"/>
    <cellStyle name="Normal 730" xfId="42490" xr:uid="{67D4F5A9-C811-4924-AF9A-8C2F423B56F1}"/>
    <cellStyle name="Normal 731" xfId="42528" xr:uid="{98B6AB87-0C34-4760-AD99-76E552685F75}"/>
    <cellStyle name="Normal 732" xfId="42531" xr:uid="{E1603860-2C66-4868-B7D2-909451556C12}"/>
    <cellStyle name="Normal 733" xfId="42569" xr:uid="{430053C0-442D-4378-B560-7CB7A2E55D25}"/>
    <cellStyle name="Normal 734" xfId="42571" xr:uid="{DEB23014-8AC2-4297-9EE7-ED416EDFEC41}"/>
    <cellStyle name="Normal 735" xfId="42609" xr:uid="{2F5FE256-A7D4-4A47-A6A1-D552829395FC}"/>
    <cellStyle name="Normal 736" xfId="42673" xr:uid="{634B3745-3FF8-4F15-989B-E230660AF13A}"/>
    <cellStyle name="Normal 737" xfId="42693" xr:uid="{35201833-B40C-4870-BBC7-1F3BC43FEE74}"/>
    <cellStyle name="Normal 738" xfId="42713" xr:uid="{4004FCFC-C7D8-4601-9F56-7E51A2268E17}"/>
    <cellStyle name="Normal 739" xfId="42733" xr:uid="{91B7C248-799B-4EC0-A9AE-2B775640B6F7}"/>
    <cellStyle name="Normal 74" xfId="198" xr:uid="{00000000-0005-0000-0000-0000D8000000}"/>
    <cellStyle name="Normal 740" xfId="42753" xr:uid="{D7D3F026-724D-4D26-911F-CC3EBABD2A34}"/>
    <cellStyle name="Normal 741" xfId="42792" xr:uid="{48280B5E-1D22-429B-A3F1-A0B5235F0855}"/>
    <cellStyle name="Normal 75" xfId="240" xr:uid="{00000000-0005-0000-0000-0000D9000000}"/>
    <cellStyle name="Normal 75 2" xfId="495" xr:uid="{9EB20772-67B4-4963-91A5-E35B565E38FE}"/>
    <cellStyle name="Normal 76" xfId="241" xr:uid="{00000000-0005-0000-0000-0000DA000000}"/>
    <cellStyle name="Normal 76 2" xfId="496" xr:uid="{793811D5-0535-4718-AC70-D418B34B04C3}"/>
    <cellStyle name="Normal 77" xfId="242" xr:uid="{00000000-0005-0000-0000-0000DB000000}"/>
    <cellStyle name="Normal 77 2" xfId="497" xr:uid="{500D1C0C-7C17-489B-AC45-B111261A0D71}"/>
    <cellStyle name="Normal 78" xfId="243" xr:uid="{ACD55365-3733-46A2-ADF3-E470DBD14F52}"/>
    <cellStyle name="Normal 78 2" xfId="498" xr:uid="{C09F4346-0B3A-4788-A28D-55C984DDBCCF}"/>
    <cellStyle name="Normal 79" xfId="244" xr:uid="{ABA99A00-1EFB-4428-A95E-80F5EC4B479E}"/>
    <cellStyle name="Normal 79 2" xfId="499" xr:uid="{A8D1F511-7594-4EF8-A72B-63F86D765ADE}"/>
    <cellStyle name="Normal 8" xfId="8" xr:uid="{00000000-0005-0000-0000-0000DC000000}"/>
    <cellStyle name="Normal 80" xfId="245" xr:uid="{11EE9ACC-1AE1-4ACD-A168-676B5C7BF373}"/>
    <cellStyle name="Normal 80 2" xfId="500" xr:uid="{F2CF441F-E29D-481C-8840-72115022A3D5}"/>
    <cellStyle name="Normal 81" xfId="246" xr:uid="{E54A71F6-B80C-4DA3-9683-4AB32B4E2A55}"/>
    <cellStyle name="Normal 81 2" xfId="501" xr:uid="{941EF2E3-66DE-418F-A8F3-76359917644B}"/>
    <cellStyle name="Normal 82" xfId="247" xr:uid="{F4D866EC-BFEC-4091-BE6E-46C183A76188}"/>
    <cellStyle name="Normal 83" xfId="248" xr:uid="{9949DA91-C275-4732-A9E9-5CD3EBAE1E79}"/>
    <cellStyle name="Normal 83 2" xfId="502" xr:uid="{46A4A766-DA66-4FF3-9BFA-F0772DC0E5AE}"/>
    <cellStyle name="Normal 84" xfId="249" xr:uid="{96608384-0D09-4D4A-BF9D-F5E6D3C9D349}"/>
    <cellStyle name="Normal 84 2" xfId="503" xr:uid="{CEC93A78-4343-4FFE-BACC-F311A2FD4391}"/>
    <cellStyle name="Normal 85" xfId="250" xr:uid="{7C1159AA-A5DE-40D5-A9F6-6350A1FE9E1F}"/>
    <cellStyle name="Normal 85 2" xfId="504" xr:uid="{AC697344-2A5C-4D46-BBDC-A17CA1662931}"/>
    <cellStyle name="Normal 86" xfId="251" xr:uid="{3CD07A2F-F701-42AC-A650-0CE8C856449D}"/>
    <cellStyle name="Normal 86 2" xfId="505" xr:uid="{AC6E8FEE-7C78-4377-8B09-AC49F3FF40B3}"/>
    <cellStyle name="Normal 87" xfId="252" xr:uid="{41A40BA0-1F60-4179-89FF-C62142E3493E}"/>
    <cellStyle name="Normal 87 2" xfId="506" xr:uid="{128394D2-ED5E-42CE-9BE8-0D839E53F778}"/>
    <cellStyle name="Normal 88" xfId="253" xr:uid="{E4775C38-BF3A-498F-BC85-FDE18A1090B8}"/>
    <cellStyle name="Normal 88 2" xfId="507" xr:uid="{03450E91-F3BA-4A46-8A97-DC819EC31CB9}"/>
    <cellStyle name="Normal 89" xfId="254" xr:uid="{DE0C0141-ACCA-469E-888E-33A8E6C474E6}"/>
    <cellStyle name="Normal 89 2" xfId="508" xr:uid="{DF86A981-E99C-4F6E-AE4E-511363E8D4A2}"/>
    <cellStyle name="Normal 9" xfId="9" xr:uid="{00000000-0005-0000-0000-0000DD000000}"/>
    <cellStyle name="Normal 9 2" xfId="403" xr:uid="{BC41091E-ED30-4414-8DFD-7707A2836FAE}"/>
    <cellStyle name="Normal 90" xfId="255" xr:uid="{A0AFC48A-F5A9-409B-B6E4-CD619C53C59C}"/>
    <cellStyle name="Normal 90 2" xfId="509" xr:uid="{5C525BF5-A08E-4BD0-83C0-D1C6FBF6FE21}"/>
    <cellStyle name="Normal 91" xfId="256" xr:uid="{01E36FF8-BA71-42E0-A9D7-D33D0745D6C5}"/>
    <cellStyle name="Normal 91 2" xfId="510" xr:uid="{3B548361-2B73-45CA-9CA9-8CC6C643C481}"/>
    <cellStyle name="Normal 92" xfId="257" xr:uid="{7893623F-9386-4EC2-93EB-F29029203A1D}"/>
    <cellStyle name="Normal 92 2" xfId="511" xr:uid="{6AE3DE59-3592-4EEA-9BAB-F2CF8A5BA35E}"/>
    <cellStyle name="Normal 93" xfId="258" xr:uid="{8A997FC3-6AF6-4E3A-94EE-2B72BDE4ADDB}"/>
    <cellStyle name="Normal 93 2" xfId="512" xr:uid="{62EA4B94-26C0-47FB-BE1D-43B92B554233}"/>
    <cellStyle name="Normal 94" xfId="259" xr:uid="{4555B7B6-6F52-44AF-BCFB-D833E693BAAE}"/>
    <cellStyle name="Normal 94 2" xfId="513" xr:uid="{018D2A4C-A719-4106-8ECC-50DE4CC413CA}"/>
    <cellStyle name="Normal 95" xfId="260" xr:uid="{3478144B-2CFA-402A-BF7A-39107F2EE0F5}"/>
    <cellStyle name="Normal 95 2" xfId="514" xr:uid="{93764F39-8A33-4576-A353-389EF144EE29}"/>
    <cellStyle name="Normal 96" xfId="261" xr:uid="{F8028223-5744-4C48-BBF7-D02A7E07F95E}"/>
    <cellStyle name="Normal 96 2" xfId="515" xr:uid="{1FCB8F77-1AD9-4D0E-882A-D1830D18C6B6}"/>
    <cellStyle name="Normal 97" xfId="262" xr:uid="{F839773D-9B74-4152-B1D1-86187A463670}"/>
    <cellStyle name="Normal 97 2" xfId="516" xr:uid="{9EDAFDAA-7908-4821-89AF-89829B431C78}"/>
    <cellStyle name="Normal 97 2 2" xfId="1215" xr:uid="{38F199B3-AA76-4493-B87A-202E3A46A1F6}"/>
    <cellStyle name="Normal 97 2 2 2" xfId="2320" xr:uid="{59FB29F5-4C46-416D-91BF-ED88215E81DB}"/>
    <cellStyle name="Normal 97 2 2 2 2" xfId="4400" xr:uid="{C246008E-AE37-4033-BC99-58236F901E70}"/>
    <cellStyle name="Normal 97 2 2 2 2 2" xfId="8560" xr:uid="{EFBE9B24-01A9-4DE7-8C7D-010429C14ACB}"/>
    <cellStyle name="Normal 97 2 2 2 2 2 2" xfId="17143" xr:uid="{C9F6C96F-D834-48DE-88CF-9DD77C2C69B3}"/>
    <cellStyle name="Normal 97 2 2 2 2 2 2 2" xfId="34968" xr:uid="{6EE0B310-2C24-4D59-A5FA-F580B32F1B12}"/>
    <cellStyle name="Normal 97 2 2 2 2 2 3" xfId="26468" xr:uid="{053E4F6B-060F-4A77-8647-10130F195C08}"/>
    <cellStyle name="Normal 97 2 2 2 2 3" xfId="12983" xr:uid="{B3ABB0D5-2E3E-4E10-8618-44E1E87F5BAC}"/>
    <cellStyle name="Normal 97 2 2 2 2 3 2" xfId="30808" xr:uid="{F674CE8A-8A90-47AA-A74A-BD8D88F74C68}"/>
    <cellStyle name="Normal 97 2 2 2 2 4" xfId="22308" xr:uid="{25BB4C70-A2C2-49E2-80A0-564E65871BDE}"/>
    <cellStyle name="Normal 97 2 2 2 3" xfId="6480" xr:uid="{C2E8946A-87B6-45D6-BCA4-C03F4CA9B16F}"/>
    <cellStyle name="Normal 97 2 2 2 3 2" xfId="15063" xr:uid="{B89ED2C2-E887-4F1A-B8F2-E18664CA5DBC}"/>
    <cellStyle name="Normal 97 2 2 2 3 2 2" xfId="32888" xr:uid="{D29815AC-D145-4B3F-A4C4-E26AC680E86F}"/>
    <cellStyle name="Normal 97 2 2 2 3 3" xfId="24388" xr:uid="{C791FDBC-48FB-43DC-9C73-9176FB13FBDB}"/>
    <cellStyle name="Normal 97 2 2 2 4" xfId="10903" xr:uid="{F50F0CA9-B300-4BA1-9461-071FC26D52AB}"/>
    <cellStyle name="Normal 97 2 2 2 4 2" xfId="28728" xr:uid="{C0CE5FB9-97C8-4C53-8711-02EE1361E1C1}"/>
    <cellStyle name="Normal 97 2 2 2 5" xfId="20228" xr:uid="{6DF6476A-080E-4E0E-BF66-80AC9FE11065}"/>
    <cellStyle name="Normal 97 2 2 3" xfId="3420" xr:uid="{F942A91F-21AA-45C5-8FB8-D13A595A99F7}"/>
    <cellStyle name="Normal 97 2 2 3 2" xfId="7580" xr:uid="{3D1673A3-B857-45D0-AFC7-592D14DC442B}"/>
    <cellStyle name="Normal 97 2 2 3 2 2" xfId="16163" xr:uid="{386CC4E9-282F-4986-9BB1-E18B05E0EE56}"/>
    <cellStyle name="Normal 97 2 2 3 2 2 2" xfId="33988" xr:uid="{77B6EE77-616E-4EED-A24E-C1E7DB0AC93D}"/>
    <cellStyle name="Normal 97 2 2 3 2 3" xfId="25488" xr:uid="{E7F47850-208E-4DA7-A34A-B823A45AB0C4}"/>
    <cellStyle name="Normal 97 2 2 3 3" xfId="12003" xr:uid="{F257D332-45CE-4B97-BEFD-604A16577AA0}"/>
    <cellStyle name="Normal 97 2 2 3 3 2" xfId="29828" xr:uid="{65DDA985-A33E-4D5E-BE59-783F620EB14F}"/>
    <cellStyle name="Normal 97 2 2 3 4" xfId="21328" xr:uid="{B9D92389-173D-4100-9BDB-DA4694947C4D}"/>
    <cellStyle name="Normal 97 2 2 4" xfId="5500" xr:uid="{5615E83D-35E1-41FB-94BE-839556D5471C}"/>
    <cellStyle name="Normal 97 2 2 4 2" xfId="14083" xr:uid="{1A6A573C-C4EA-4951-B69B-2401D7A5FF29}"/>
    <cellStyle name="Normal 97 2 2 4 2 2" xfId="31908" xr:uid="{7726E182-8AE7-4256-9EA4-9E82C402645B}"/>
    <cellStyle name="Normal 97 2 2 4 3" xfId="23408" xr:uid="{D4B7C2BF-B021-4E76-83AB-014A2B9BDA90}"/>
    <cellStyle name="Normal 97 2 2 5" xfId="9923" xr:uid="{207F5466-D8A1-4614-93BE-6AE3E4E312C1}"/>
    <cellStyle name="Normal 97 2 2 5 2" xfId="27748" xr:uid="{7E984F2A-9E5E-4167-9596-44D8CFFD3688}"/>
    <cellStyle name="Normal 97 2 2 6" xfId="19248" xr:uid="{4531BDF9-CD81-4CA3-BBF6-B53759C881A6}"/>
    <cellStyle name="Normal 97 2 3" xfId="1840" xr:uid="{E260C163-DD16-4CF8-8CC7-5B3128490943}"/>
    <cellStyle name="Normal 97 2 3 2" xfId="3920" xr:uid="{F3F58329-558B-4885-9081-A082CB06D18F}"/>
    <cellStyle name="Normal 97 2 3 2 2" xfId="8080" xr:uid="{6E4A277F-D7ED-4464-941A-02758F6A2508}"/>
    <cellStyle name="Normal 97 2 3 2 2 2" xfId="16663" xr:uid="{9367EAA6-D40B-4C56-83DD-DF9016A9CD18}"/>
    <cellStyle name="Normal 97 2 3 2 2 2 2" xfId="34488" xr:uid="{4BE25DDE-A89D-4F51-B92A-6E53B19845B8}"/>
    <cellStyle name="Normal 97 2 3 2 2 3" xfId="25988" xr:uid="{293BE8CB-05B4-45E0-A2F0-D8771098D164}"/>
    <cellStyle name="Normal 97 2 3 2 3" xfId="12503" xr:uid="{5B463C6A-61B4-4682-8653-3F33EC6D7415}"/>
    <cellStyle name="Normal 97 2 3 2 3 2" xfId="30328" xr:uid="{4FED7669-30D5-49F0-801D-11C2F8EB9D9E}"/>
    <cellStyle name="Normal 97 2 3 2 4" xfId="21828" xr:uid="{B855862D-473E-487F-92C8-9FC178EFC103}"/>
    <cellStyle name="Normal 97 2 3 3" xfId="6000" xr:uid="{DABF38CD-D55B-4946-8601-F010BE34987F}"/>
    <cellStyle name="Normal 97 2 3 3 2" xfId="14583" xr:uid="{A8F091D6-A442-4B6C-8AA2-F0E022DC2065}"/>
    <cellStyle name="Normal 97 2 3 3 2 2" xfId="32408" xr:uid="{0FD0BA6C-8DCA-4DB9-ACD6-102FD58DDFAE}"/>
    <cellStyle name="Normal 97 2 3 3 3" xfId="23908" xr:uid="{DBA0A50A-F162-41A7-B00A-C2D99B538B2D}"/>
    <cellStyle name="Normal 97 2 3 4" xfId="10423" xr:uid="{15C46FF0-5F55-40B8-B416-E1E04DC9700E}"/>
    <cellStyle name="Normal 97 2 3 4 2" xfId="28248" xr:uid="{8D3332E4-EE8C-4CDA-A505-0F235F4EB20B}"/>
    <cellStyle name="Normal 97 2 3 5" xfId="19748" xr:uid="{B25DD5CC-8BD0-40CB-82B5-3EA971437711}"/>
    <cellStyle name="Normal 97 2 4" xfId="2940" xr:uid="{F9ACCC2C-276E-4EE5-9030-9624086953DD}"/>
    <cellStyle name="Normal 97 2 4 2" xfId="7100" xr:uid="{6698ED5A-5A8F-4FF3-8B69-7257FB6D4F71}"/>
    <cellStyle name="Normal 97 2 4 2 2" xfId="15683" xr:uid="{18DE1ED8-DCCE-4788-AC56-59F761879D21}"/>
    <cellStyle name="Normal 97 2 4 2 2 2" xfId="33508" xr:uid="{AFBC12F2-A785-4EC4-9A32-9CE44138B50E}"/>
    <cellStyle name="Normal 97 2 4 2 3" xfId="25008" xr:uid="{47E4B3B5-48C2-4E56-9168-263D02192B73}"/>
    <cellStyle name="Normal 97 2 4 3" xfId="11523" xr:uid="{EE27C949-6288-447C-85F9-6A394A9B0118}"/>
    <cellStyle name="Normal 97 2 4 3 2" xfId="29348" xr:uid="{7A8C33FE-2140-4DE2-BEA2-4E2DA12B9EE1}"/>
    <cellStyle name="Normal 97 2 4 4" xfId="20848" xr:uid="{5661973D-4DE1-4F48-BE9A-E16F74430CA2}"/>
    <cellStyle name="Normal 97 2 5" xfId="5020" xr:uid="{F711F48F-0040-44E2-85ED-092BA56F5F9F}"/>
    <cellStyle name="Normal 97 2 5 2" xfId="13603" xr:uid="{E3E75795-A1D2-4620-A069-B52F10983409}"/>
    <cellStyle name="Normal 97 2 5 2 2" xfId="31428" xr:uid="{AE77C465-02B4-4820-B1CF-1ECE7F4821DB}"/>
    <cellStyle name="Normal 97 2 5 3" xfId="22928" xr:uid="{173DC043-1789-4D60-9DF2-5E66E82C62A0}"/>
    <cellStyle name="Normal 97 2 6" xfId="9443" xr:uid="{ADDF8B46-4FA0-4D4F-93AE-D2E5979DC17A}"/>
    <cellStyle name="Normal 97 2 6 2" xfId="27268" xr:uid="{DAA37966-6A63-4F74-977A-30AAF3E61524}"/>
    <cellStyle name="Normal 97 2 7" xfId="18768" xr:uid="{FF86E670-5AAC-427C-BBC4-E7746794756F}"/>
    <cellStyle name="Normal 97 3" xfId="1154" xr:uid="{BBFFC191-44EC-46ED-9A11-FE95BD80C405}"/>
    <cellStyle name="Normal 97 3 2" xfId="2260" xr:uid="{DDFAB388-9475-4D61-ADD3-6BFB722AB1ED}"/>
    <cellStyle name="Normal 97 3 2 2" xfId="4340" xr:uid="{7E758217-0801-44B9-AF8B-110124472440}"/>
    <cellStyle name="Normal 97 3 2 2 2" xfId="8500" xr:uid="{272FE06B-82C9-4919-9B1B-23D662BAA8B4}"/>
    <cellStyle name="Normal 97 3 2 2 2 2" xfId="17083" xr:uid="{1052AE37-34DF-4AA3-AE33-A619F0ED4608}"/>
    <cellStyle name="Normal 97 3 2 2 2 2 2" xfId="34908" xr:uid="{99CAFFB8-6A31-45EB-BC78-FF190142F1B0}"/>
    <cellStyle name="Normal 97 3 2 2 2 3" xfId="26408" xr:uid="{73AD870E-AB6E-4B00-B4F3-314F2D556AEF}"/>
    <cellStyle name="Normal 97 3 2 2 3" xfId="12923" xr:uid="{C0C7FDAD-E661-4E40-8ED3-29B655E4084F}"/>
    <cellStyle name="Normal 97 3 2 2 3 2" xfId="30748" xr:uid="{8CFF2E8D-78F1-448B-8651-F5C280F04B44}"/>
    <cellStyle name="Normal 97 3 2 2 4" xfId="22248" xr:uid="{52C4E257-BFBD-471F-9690-0DA1C13F2D84}"/>
    <cellStyle name="Normal 97 3 2 3" xfId="6420" xr:uid="{F1764BE5-50B0-41CB-B092-C433EFDF6966}"/>
    <cellStyle name="Normal 97 3 2 3 2" xfId="15003" xr:uid="{5F6BBA18-2902-46E2-8A17-311836B0A96E}"/>
    <cellStyle name="Normal 97 3 2 3 2 2" xfId="32828" xr:uid="{8259688E-3D13-4C4A-B6D3-AF2357714260}"/>
    <cellStyle name="Normal 97 3 2 3 3" xfId="24328" xr:uid="{156999A0-70A7-46BE-9342-C518C432C1FF}"/>
    <cellStyle name="Normal 97 3 2 4" xfId="10843" xr:uid="{B0C395FB-84F8-4689-AA0C-55D8C6939D5C}"/>
    <cellStyle name="Normal 97 3 2 4 2" xfId="28668" xr:uid="{A5FD5A94-5BFD-4113-9953-02250C6D7079}"/>
    <cellStyle name="Normal 97 3 2 5" xfId="20168" xr:uid="{C0532572-E679-4CDD-9E5C-0BDF667CE9F4}"/>
    <cellStyle name="Normal 97 3 3" xfId="3360" xr:uid="{943B4D0C-1EF0-4BE0-8762-34880A94D83F}"/>
    <cellStyle name="Normal 97 3 3 2" xfId="7520" xr:uid="{1A1C40F8-2752-4034-96B9-12572B50F4D1}"/>
    <cellStyle name="Normal 97 3 3 2 2" xfId="16103" xr:uid="{AD822564-1650-429F-A056-BF832BF65BE8}"/>
    <cellStyle name="Normal 97 3 3 2 2 2" xfId="33928" xr:uid="{4D45974F-3E09-4315-BB7F-BAFE648AC457}"/>
    <cellStyle name="Normal 97 3 3 2 3" xfId="25428" xr:uid="{A72C3557-59DF-44FA-82AA-062D959FC327}"/>
    <cellStyle name="Normal 97 3 3 3" xfId="11943" xr:uid="{73066BF8-79C5-4213-B746-DA81D7DC8956}"/>
    <cellStyle name="Normal 97 3 3 3 2" xfId="29768" xr:uid="{A556C98C-56E6-485F-B5A3-89969EA0F7B8}"/>
    <cellStyle name="Normal 97 3 3 4" xfId="21268" xr:uid="{8C88C6F5-75F1-462E-8BA2-243F3C9918EB}"/>
    <cellStyle name="Normal 97 3 4" xfId="5440" xr:uid="{9FF32787-E333-4EF8-B92D-5F7CC3B8F285}"/>
    <cellStyle name="Normal 97 3 4 2" xfId="14023" xr:uid="{40C23B33-E2C8-4DA2-AC19-FE29860C7011}"/>
    <cellStyle name="Normal 97 3 4 2 2" xfId="31848" xr:uid="{E75D2363-5961-415E-88E2-D5928D92EA7A}"/>
    <cellStyle name="Normal 97 3 4 3" xfId="23348" xr:uid="{E56C3EFC-6EBA-4201-8CE3-66DABCBE78FC}"/>
    <cellStyle name="Normal 97 3 5" xfId="9863" xr:uid="{36BB1314-B12A-4FD2-9D0F-5ECC690EBB53}"/>
    <cellStyle name="Normal 97 3 5 2" xfId="27688" xr:uid="{C47BAD9E-B0DD-44D1-ACC1-874AB38AA769}"/>
    <cellStyle name="Normal 97 3 6" xfId="19188" xr:uid="{E3DB44EA-2720-4379-90C6-D49FB7E174C3}"/>
    <cellStyle name="Normal 97 4" xfId="1780" xr:uid="{F1795824-0020-4C9E-96A8-289D7C385795}"/>
    <cellStyle name="Normal 97 4 2" xfId="3860" xr:uid="{B817835C-3CFE-4FEC-B067-76C97F96A80E}"/>
    <cellStyle name="Normal 97 4 2 2" xfId="8020" xr:uid="{82DE62EA-D08A-4FA2-A5AC-04CFDF42AD2A}"/>
    <cellStyle name="Normal 97 4 2 2 2" xfId="16603" xr:uid="{C37DFC4B-0C4C-4E5A-9341-295D932521AB}"/>
    <cellStyle name="Normal 97 4 2 2 2 2" xfId="34428" xr:uid="{86B45765-63F9-4D8C-A260-7360489E1317}"/>
    <cellStyle name="Normal 97 4 2 2 3" xfId="25928" xr:uid="{C257D513-B066-48DB-B49D-63D69AFD14B0}"/>
    <cellStyle name="Normal 97 4 2 3" xfId="12443" xr:uid="{88FBD581-C4EF-4C8E-A543-12E80F89A56E}"/>
    <cellStyle name="Normal 97 4 2 3 2" xfId="30268" xr:uid="{45D67ECE-76D0-4102-B117-C7CD7AFDC7E5}"/>
    <cellStyle name="Normal 97 4 2 4" xfId="21768" xr:uid="{2344E3F3-CD87-4BCF-A22F-4B3F7F2C16AF}"/>
    <cellStyle name="Normal 97 4 3" xfId="5940" xr:uid="{EF6F584C-2631-4F20-8803-940CA032AC7A}"/>
    <cellStyle name="Normal 97 4 3 2" xfId="14523" xr:uid="{C6FDE377-8BBE-4AB5-B8EB-A0D2BE9CA8BF}"/>
    <cellStyle name="Normal 97 4 3 2 2" xfId="32348" xr:uid="{15DB7DED-450B-402F-8EDC-F2E2B6FBB677}"/>
    <cellStyle name="Normal 97 4 3 3" xfId="23848" xr:uid="{3540F103-440B-4FB2-B83D-5C4E2427CC3B}"/>
    <cellStyle name="Normal 97 4 4" xfId="10363" xr:uid="{43A28658-E911-49DD-A8D2-416522D3F79C}"/>
    <cellStyle name="Normal 97 4 4 2" xfId="28188" xr:uid="{22FB3DD3-931F-42D9-98D6-02F62F33F639}"/>
    <cellStyle name="Normal 97 4 5" xfId="19688" xr:uid="{CCD5BCC5-8F7D-4334-884E-0693B2387920}"/>
    <cellStyle name="Normal 97 5" xfId="2880" xr:uid="{7C08D066-25DD-4F06-9B04-012C33BFCB8E}"/>
    <cellStyle name="Normal 97 5 2" xfId="7040" xr:uid="{D1195FDA-2DB0-4476-89C1-E41C3BB7FD1A}"/>
    <cellStyle name="Normal 97 5 2 2" xfId="15623" xr:uid="{DDCF5C9B-F81D-44F1-B043-CD5AA9F7FA3A}"/>
    <cellStyle name="Normal 97 5 2 2 2" xfId="33448" xr:uid="{55855B4C-A8F8-4D88-AB7C-8A8B0B64FEF0}"/>
    <cellStyle name="Normal 97 5 2 3" xfId="24948" xr:uid="{9F875B60-20DC-481C-BBCF-C775596BC0FF}"/>
    <cellStyle name="Normal 97 5 3" xfId="11463" xr:uid="{8C321332-DA93-4EF3-899E-EF34D7AD04A9}"/>
    <cellStyle name="Normal 97 5 3 2" xfId="29288" xr:uid="{8E3BCCD9-7E2E-449A-AB86-6A8374E61397}"/>
    <cellStyle name="Normal 97 5 4" xfId="20788" xr:uid="{C7A76C47-FC86-47A1-BEDF-9FF5689E03B9}"/>
    <cellStyle name="Normal 97 6" xfId="4960" xr:uid="{40563DB3-8253-4B32-A3AB-42231DA916B1}"/>
    <cellStyle name="Normal 97 6 2" xfId="13543" xr:uid="{419B829D-7EDF-4071-9CA7-B3540311266A}"/>
    <cellStyle name="Normal 97 6 2 2" xfId="31368" xr:uid="{319D7D33-C385-433F-B6A8-EFC6DD4448C0}"/>
    <cellStyle name="Normal 97 6 3" xfId="22868" xr:uid="{AE9BF0CA-DB3F-4AD9-911B-68D5C0242365}"/>
    <cellStyle name="Normal 97 7" xfId="9383" xr:uid="{319C7823-3345-4E71-B320-94F5D64A58D4}"/>
    <cellStyle name="Normal 97 7 2" xfId="27208" xr:uid="{BF7086FC-AA0F-4C51-9CE9-9E1A0FA3319A}"/>
    <cellStyle name="Normal 97 8" xfId="18708" xr:uid="{3D990D7B-251E-4696-B17A-1B4AA33CE767}"/>
    <cellStyle name="Normal 98" xfId="304" xr:uid="{AE751410-AC01-41D0-9125-F83FC5E5DEC0}"/>
    <cellStyle name="Normal 98 2" xfId="536" xr:uid="{BA8B8FDA-A3E7-4A6A-A414-F66669A4AEAB}"/>
    <cellStyle name="Normal 99" xfId="305" xr:uid="{847BF81F-3F08-4684-853F-25436251AE08}"/>
    <cellStyle name="Normal 99 2" xfId="537" xr:uid="{C2098556-B968-49D4-B683-371CCD11C3AD}"/>
    <cellStyle name="Normal_improve reagent" xfId="17945" xr:uid="{7AA31029-B240-4801-8289-AF8AF48CD938}"/>
    <cellStyle name="Note 10" xfId="708" xr:uid="{D4F9B2EC-ABD6-4208-A08B-1145667ED41F}"/>
    <cellStyle name="Note 10 2" xfId="1314" xr:uid="{E8306C8A-1187-42D9-B5C7-D1EC25A93FBA}"/>
    <cellStyle name="Note 10 2 2" xfId="2401" xr:uid="{0A7D5F3C-8FFA-48FB-8AC0-1E605CB1E7F5}"/>
    <cellStyle name="Note 10 2 2 2" xfId="4481" xr:uid="{29231055-1F53-47FC-BE25-3B7FAE5D48F9}"/>
    <cellStyle name="Note 10 2 2 2 2" xfId="8641" xr:uid="{B5A2E5FB-016E-45E5-BF06-036BDAC18500}"/>
    <cellStyle name="Note 10 2 2 2 2 2" xfId="17224" xr:uid="{7918861D-DDA0-41AA-9FE4-7BC2CBF5AFB9}"/>
    <cellStyle name="Note 10 2 2 2 2 2 2" xfId="35049" xr:uid="{69FD1958-9F5F-479E-B423-988A9C2EE3A7}"/>
    <cellStyle name="Note 10 2 2 2 2 3" xfId="26549" xr:uid="{28ADF56C-E8FC-467E-A5B0-106C21B60266}"/>
    <cellStyle name="Note 10 2 2 2 3" xfId="13064" xr:uid="{C7A62AFD-1913-42E8-83B2-B06EE791BFD0}"/>
    <cellStyle name="Note 10 2 2 2 3 2" xfId="30889" xr:uid="{716F1B8F-B7E4-4B69-AF39-86D02BB7EBD4}"/>
    <cellStyle name="Note 10 2 2 2 4" xfId="22389" xr:uid="{7A449E49-2A01-4792-8C13-268D43FB33FE}"/>
    <cellStyle name="Note 10 2 2 3" xfId="6561" xr:uid="{3F8B15E1-1E9F-4455-BCFB-0704FD7574AB}"/>
    <cellStyle name="Note 10 2 2 3 2" xfId="15144" xr:uid="{A7189412-E180-4CFC-B2F5-2F9B8C416BB4}"/>
    <cellStyle name="Note 10 2 2 3 2 2" xfId="32969" xr:uid="{84EC70B0-6EEB-457E-8751-E640A34E9461}"/>
    <cellStyle name="Note 10 2 2 3 3" xfId="24469" xr:uid="{5DECABA2-4FD5-49BE-80B3-C4845D1A7DAC}"/>
    <cellStyle name="Note 10 2 2 4" xfId="10984" xr:uid="{0A6FF584-BC03-4067-AB26-A18507E95528}"/>
    <cellStyle name="Note 10 2 2 4 2" xfId="28809" xr:uid="{213310B9-1705-4CF8-BBBE-877C05C54398}"/>
    <cellStyle name="Note 10 2 2 5" xfId="20309" xr:uid="{CE61F148-6ADF-4098-9576-88F49634E194}"/>
    <cellStyle name="Note 10 2 3" xfId="3501" xr:uid="{7DEE13EA-A75D-46C3-A193-ACD6B393E1D6}"/>
    <cellStyle name="Note 10 2 3 2" xfId="7661" xr:uid="{70DF60A6-6A0F-420C-9E26-055CFFEB532A}"/>
    <cellStyle name="Note 10 2 3 2 2" xfId="16244" xr:uid="{5D34A95B-574A-4C6C-AACA-622FAA026961}"/>
    <cellStyle name="Note 10 2 3 2 2 2" xfId="34069" xr:uid="{97BA2017-8649-42E8-884D-4FBE4CACEECE}"/>
    <cellStyle name="Note 10 2 3 2 3" xfId="25569" xr:uid="{049CC778-9449-4571-AA16-69AD9DEDD423}"/>
    <cellStyle name="Note 10 2 3 3" xfId="12084" xr:uid="{2D8249B7-703B-4835-B6FE-CEFE87532B99}"/>
    <cellStyle name="Note 10 2 3 3 2" xfId="29909" xr:uid="{855C7F09-268A-416A-9EEE-822D028134B3}"/>
    <cellStyle name="Note 10 2 3 4" xfId="21409" xr:uid="{40855765-1E45-4A13-91F3-DCFFDED6A877}"/>
    <cellStyle name="Note 10 2 4" xfId="5581" xr:uid="{54CB5353-9C91-4970-A0AB-52D19F2D00A4}"/>
    <cellStyle name="Note 10 2 4 2" xfId="14164" xr:uid="{70F92380-35B5-4018-A656-AAFA715F815D}"/>
    <cellStyle name="Note 10 2 4 2 2" xfId="31989" xr:uid="{3117E730-704E-4D3F-A5EF-D771FC367F11}"/>
    <cellStyle name="Note 10 2 4 3" xfId="23489" xr:uid="{F3F25506-6231-4ED9-8B8F-36C9DD4F73CC}"/>
    <cellStyle name="Note 10 2 5" xfId="10004" xr:uid="{F5B720AF-6A49-4C70-A33E-1117461631B7}"/>
    <cellStyle name="Note 10 2 5 2" xfId="27829" xr:uid="{59DF9AB5-B66D-4B12-BF28-6FC751A60337}"/>
    <cellStyle name="Note 10 2 6" xfId="19329" xr:uid="{03D3B3D4-1B32-4ADD-B35E-8AF026A37060}"/>
    <cellStyle name="Note 10 3" xfId="1921" xr:uid="{D4696803-9BF3-4484-9BAE-75483B1AE486}"/>
    <cellStyle name="Note 10 3 2" xfId="4001" xr:uid="{210D9A05-214C-4D6D-B018-A4F879024D60}"/>
    <cellStyle name="Note 10 3 2 2" xfId="8161" xr:uid="{0A4B1414-9916-4EA4-87E1-58C4F0F336D0}"/>
    <cellStyle name="Note 10 3 2 2 2" xfId="16744" xr:uid="{20D81BBD-3417-44CE-AF22-AB31E26AD538}"/>
    <cellStyle name="Note 10 3 2 2 2 2" xfId="34569" xr:uid="{896085C3-F067-4683-84C7-0F7C6D4BF882}"/>
    <cellStyle name="Note 10 3 2 2 3" xfId="26069" xr:uid="{8E164708-554D-4A29-9A90-3050ABE07991}"/>
    <cellStyle name="Note 10 3 2 3" xfId="12584" xr:uid="{C34D3038-0BE8-4BCB-8801-E1BAEFB369F1}"/>
    <cellStyle name="Note 10 3 2 3 2" xfId="30409" xr:uid="{235223B7-F937-44CF-8E05-4C06E80D3B64}"/>
    <cellStyle name="Note 10 3 2 4" xfId="21909" xr:uid="{631A5745-C913-4659-BB00-DE90A7D65727}"/>
    <cellStyle name="Note 10 3 3" xfId="6081" xr:uid="{0A898704-4672-4E74-8B6E-688A174B4776}"/>
    <cellStyle name="Note 10 3 3 2" xfId="14664" xr:uid="{F7233597-A3C2-48AF-98D3-C13CC334B8A5}"/>
    <cellStyle name="Note 10 3 3 2 2" xfId="32489" xr:uid="{14D32BFF-6882-4B51-BC6E-7AC72D8A002C}"/>
    <cellStyle name="Note 10 3 3 3" xfId="23989" xr:uid="{96BE4879-CF3B-4C2F-8103-FA7FE6C0E28F}"/>
    <cellStyle name="Note 10 3 4" xfId="10504" xr:uid="{17425F79-C538-4BDE-9D7C-32F409646F34}"/>
    <cellStyle name="Note 10 3 4 2" xfId="28329" xr:uid="{50EE9C33-D962-42FF-A108-42DED0E30535}"/>
    <cellStyle name="Note 10 3 5" xfId="19829" xr:uid="{CBE05091-0D3D-4820-BB0D-6DED04CDDFBA}"/>
    <cellStyle name="Note 10 4" xfId="3021" xr:uid="{74BBE725-B9B1-4E7C-A4BB-982609A80ABB}"/>
    <cellStyle name="Note 10 4 2" xfId="7181" xr:uid="{7BAFC560-756A-4830-984E-E27BB5FF9697}"/>
    <cellStyle name="Note 10 4 2 2" xfId="15764" xr:uid="{78FD5ACF-CD9E-42D6-9946-226B1B6BA95D}"/>
    <cellStyle name="Note 10 4 2 2 2" xfId="33589" xr:uid="{B102FE30-CB96-4AC4-9B8B-88AD1D7AEB59}"/>
    <cellStyle name="Note 10 4 2 3" xfId="25089" xr:uid="{B29BCE75-6FF5-4F4F-97BC-5A2752E2E116}"/>
    <cellStyle name="Note 10 4 3" xfId="11604" xr:uid="{5FE31AD0-7E85-4A29-B68A-144B8E42BDCC}"/>
    <cellStyle name="Note 10 4 3 2" xfId="29429" xr:uid="{1BBDB277-261F-45E5-A93E-66A8ABF131A7}"/>
    <cellStyle name="Note 10 4 4" xfId="20929" xr:uid="{977CA762-3E27-4519-9F8B-C6238D6DF5AC}"/>
    <cellStyle name="Note 10 5" xfId="5101" xr:uid="{6A1EF8F0-B674-4ED9-87CF-ABB7E2BD6F7A}"/>
    <cellStyle name="Note 10 5 2" xfId="13684" xr:uid="{1EA7D48B-E53B-445C-B60D-9FE9E76D698D}"/>
    <cellStyle name="Note 10 5 2 2" xfId="31509" xr:uid="{23A6C1F3-AA53-4169-8B16-8A121A5E715A}"/>
    <cellStyle name="Note 10 5 3" xfId="23009" xr:uid="{485FB583-68CD-4F78-B2A9-57D538DFFBE4}"/>
    <cellStyle name="Note 10 6" xfId="9524" xr:uid="{42852770-D038-4F58-969E-D3A33E8FA520}"/>
    <cellStyle name="Note 10 6 2" xfId="27349" xr:uid="{3C1B2B17-C0DF-494C-99EC-4BB8355878B0}"/>
    <cellStyle name="Note 10 7" xfId="18849" xr:uid="{EBC9A6DF-228B-4AA0-B5FC-D3C6A94DAE9D}"/>
    <cellStyle name="Note 100" xfId="36109" xr:uid="{5A4BF26A-D647-4280-854F-3A3F71575F3D}"/>
    <cellStyle name="Note 101" xfId="36129" xr:uid="{F62C6047-5E8A-4580-BF3A-D059921018E3}"/>
    <cellStyle name="Note 102" xfId="36149" xr:uid="{3670C1B2-E49A-4CDF-B605-C6158D719F39}"/>
    <cellStyle name="Note 103" xfId="36170" xr:uid="{13AF2709-1484-4C52-8883-37B346979606}"/>
    <cellStyle name="Note 104" xfId="36190" xr:uid="{E58D389A-F3A0-443B-B156-EA47AFB6802D}"/>
    <cellStyle name="Note 105" xfId="36210" xr:uid="{15F5353B-3F29-4CC9-B7E7-122F70FD3B58}"/>
    <cellStyle name="Note 106" xfId="36230" xr:uid="{C6B5C2DD-3D1D-447A-BF3E-786354E95CE9}"/>
    <cellStyle name="Note 107" xfId="36250" xr:uid="{9B813EF4-9253-4374-9E9A-C2A91164B041}"/>
    <cellStyle name="Note 108" xfId="36270" xr:uid="{C02715E9-E3BF-4405-ACCA-69AADDBB60B8}"/>
    <cellStyle name="Note 109" xfId="36290" xr:uid="{09239591-2486-4F77-BB7F-2CF5070D8BBB}"/>
    <cellStyle name="Note 11" xfId="731" xr:uid="{259B6D18-5AAA-4ECF-8535-ED12987A18DF}"/>
    <cellStyle name="Note 11 2" xfId="1337" xr:uid="{C459341A-B770-42FB-ACB1-9BD648A33692}"/>
    <cellStyle name="Note 11 2 2" xfId="2421" xr:uid="{81E061E5-C37F-44DC-B4BF-9E58A7F13783}"/>
    <cellStyle name="Note 11 2 2 2" xfId="4501" xr:uid="{35204AC7-7BE4-4485-9AE4-F8F227BD2780}"/>
    <cellStyle name="Note 11 2 2 2 2" xfId="8661" xr:uid="{F98041F3-5A3B-46F9-9877-007C20F753BE}"/>
    <cellStyle name="Note 11 2 2 2 2 2" xfId="17244" xr:uid="{729284A3-3292-433D-847C-E1FEF3F22725}"/>
    <cellStyle name="Note 11 2 2 2 2 2 2" xfId="35069" xr:uid="{96A4E6CF-9C43-4F30-961B-C897E4A7C6D8}"/>
    <cellStyle name="Note 11 2 2 2 2 3" xfId="26569" xr:uid="{74C8B112-824B-4578-85A2-EFD01D4DB8F3}"/>
    <cellStyle name="Note 11 2 2 2 3" xfId="13084" xr:uid="{88D7AD68-388E-40DD-8117-2AC729C86F76}"/>
    <cellStyle name="Note 11 2 2 2 3 2" xfId="30909" xr:uid="{DF171B5A-3C43-439E-A4D4-A9D1B7B3AD0C}"/>
    <cellStyle name="Note 11 2 2 2 4" xfId="22409" xr:uid="{6614A31C-2891-468E-8FCB-5438465BE1E3}"/>
    <cellStyle name="Note 11 2 2 3" xfId="6581" xr:uid="{FD89C753-28B5-4004-865E-E4602E69B26C}"/>
    <cellStyle name="Note 11 2 2 3 2" xfId="15164" xr:uid="{997B136B-3F7C-46B3-8509-8DF4FC4C260A}"/>
    <cellStyle name="Note 11 2 2 3 2 2" xfId="32989" xr:uid="{740E9C62-862E-461C-B2E1-EB99758CE17B}"/>
    <cellStyle name="Note 11 2 2 3 3" xfId="24489" xr:uid="{658AA0B0-5735-49E0-AEE0-65507FBC5979}"/>
    <cellStyle name="Note 11 2 2 4" xfId="11004" xr:uid="{EFCC7779-C5C5-40D8-8E00-34FC6BF892F9}"/>
    <cellStyle name="Note 11 2 2 4 2" xfId="28829" xr:uid="{4F714F93-E8A9-4691-8AD8-A4C03EED190A}"/>
    <cellStyle name="Note 11 2 2 5" xfId="20329" xr:uid="{DA6E860A-8761-4506-AD0F-625F903B5486}"/>
    <cellStyle name="Note 11 2 3" xfId="3521" xr:uid="{8A379A90-5667-4BE1-BAD6-7E2F588C4C52}"/>
    <cellStyle name="Note 11 2 3 2" xfId="7681" xr:uid="{F1D787DC-B7A2-42A8-9A1C-2107E81A28D8}"/>
    <cellStyle name="Note 11 2 3 2 2" xfId="16264" xr:uid="{554F4DF6-4B28-4E28-A930-E30045726AAA}"/>
    <cellStyle name="Note 11 2 3 2 2 2" xfId="34089" xr:uid="{E4BB31B8-7807-4E23-A00A-C7D3F06DA193}"/>
    <cellStyle name="Note 11 2 3 2 3" xfId="25589" xr:uid="{8B62A933-D506-4B3E-B9E2-B91B96F6A9A7}"/>
    <cellStyle name="Note 11 2 3 3" xfId="12104" xr:uid="{2B637C36-C71B-4B37-8B5E-834D5155CF8D}"/>
    <cellStyle name="Note 11 2 3 3 2" xfId="29929" xr:uid="{2A9581D1-296E-408D-BE4B-F298CC8FDFFB}"/>
    <cellStyle name="Note 11 2 3 4" xfId="21429" xr:uid="{FAD75360-E871-45BA-8ACC-7355F534852F}"/>
    <cellStyle name="Note 11 2 4" xfId="5601" xr:uid="{0F8F5EC6-7FE1-499E-8DF4-B4647A826695}"/>
    <cellStyle name="Note 11 2 4 2" xfId="14184" xr:uid="{73A6F237-F5D3-477E-AA0A-46ED11F1BC1E}"/>
    <cellStyle name="Note 11 2 4 2 2" xfId="32009" xr:uid="{07981C67-8A53-4E39-A40C-D7EC658BCFE5}"/>
    <cellStyle name="Note 11 2 4 3" xfId="23509" xr:uid="{F1DCE0F0-1319-41E3-8027-C079BDF4F30F}"/>
    <cellStyle name="Note 11 2 5" xfId="10024" xr:uid="{0F665654-1991-430B-9B2D-1B0F8F3FAA6F}"/>
    <cellStyle name="Note 11 2 5 2" xfId="27849" xr:uid="{D1DA02AD-D779-4F8A-A831-774AF88D5F5B}"/>
    <cellStyle name="Note 11 2 6" xfId="19349" xr:uid="{E8B2E344-5D8D-413E-8D64-52A5FE76BC2B}"/>
    <cellStyle name="Note 11 3" xfId="1941" xr:uid="{0BC27F47-C1B0-46AF-A1C8-14201805FC53}"/>
    <cellStyle name="Note 11 3 2" xfId="4021" xr:uid="{D56F92D1-5137-49AF-A454-B4CC3C3584AA}"/>
    <cellStyle name="Note 11 3 2 2" xfId="8181" xr:uid="{850C2FB2-576B-482E-9FC1-BF4BC02F1C03}"/>
    <cellStyle name="Note 11 3 2 2 2" xfId="16764" xr:uid="{F4FF5105-D421-4379-97A0-EDA592C4DA53}"/>
    <cellStyle name="Note 11 3 2 2 2 2" xfId="34589" xr:uid="{8EE1F440-5C5A-433A-9AFB-F2406063F903}"/>
    <cellStyle name="Note 11 3 2 2 3" xfId="26089" xr:uid="{C366B84C-EE86-4127-ACD5-C2B90BA47E7D}"/>
    <cellStyle name="Note 11 3 2 3" xfId="12604" xr:uid="{FDAFD857-520B-44E9-8BCB-B0EF00518A1A}"/>
    <cellStyle name="Note 11 3 2 3 2" xfId="30429" xr:uid="{1C304D3D-CC53-4F84-9943-EB72E4E05867}"/>
    <cellStyle name="Note 11 3 2 4" xfId="21929" xr:uid="{A05B620B-AC3D-4B20-9FAD-98FA90CC8C64}"/>
    <cellStyle name="Note 11 3 3" xfId="6101" xr:uid="{401D6AAF-DD87-4974-AF07-B710911B62C7}"/>
    <cellStyle name="Note 11 3 3 2" xfId="14684" xr:uid="{076E35D5-EF84-425D-8F56-4B3053048F91}"/>
    <cellStyle name="Note 11 3 3 2 2" xfId="32509" xr:uid="{92B79A40-4FEB-4283-9F09-1A867E9AA07A}"/>
    <cellStyle name="Note 11 3 3 3" xfId="24009" xr:uid="{5B310B82-90F6-41A1-97D3-B4EE17E671B0}"/>
    <cellStyle name="Note 11 3 4" xfId="10524" xr:uid="{7E6A27A9-CA42-4E90-9A8C-D67DE86150BC}"/>
    <cellStyle name="Note 11 3 4 2" xfId="28349" xr:uid="{62AD5D09-E66F-41C0-BBE9-FA0C52F98A58}"/>
    <cellStyle name="Note 11 3 5" xfId="19849" xr:uid="{86D1D0E4-765C-4D50-91E4-E8FEA858D277}"/>
    <cellStyle name="Note 11 4" xfId="3041" xr:uid="{2945C5A2-02A3-474F-8246-FF32B54EEB0B}"/>
    <cellStyle name="Note 11 4 2" xfId="7201" xr:uid="{2427CFEB-7ABE-41C0-9B09-76EB05748115}"/>
    <cellStyle name="Note 11 4 2 2" xfId="15784" xr:uid="{7905D657-DBE6-43CE-85F0-0276B4658A57}"/>
    <cellStyle name="Note 11 4 2 2 2" xfId="33609" xr:uid="{09E2A3CF-736E-4245-9B60-7B0D99F3313C}"/>
    <cellStyle name="Note 11 4 2 3" xfId="25109" xr:uid="{1D0DE88A-9025-420B-800D-A42CF875FC23}"/>
    <cellStyle name="Note 11 4 3" xfId="11624" xr:uid="{7C0D5329-1051-49AE-8CDA-ABB1D430AA27}"/>
    <cellStyle name="Note 11 4 3 2" xfId="29449" xr:uid="{814969FA-5AC5-4D75-9216-B418989BA3A5}"/>
    <cellStyle name="Note 11 4 4" xfId="20949" xr:uid="{E3B08B82-10B9-46A6-85CC-EAACCD31C372}"/>
    <cellStyle name="Note 11 5" xfId="5121" xr:uid="{113F3C66-6283-4A1A-9C07-788ECD3E7506}"/>
    <cellStyle name="Note 11 5 2" xfId="13704" xr:uid="{AF435121-0DAC-445F-8172-7FD9991CA27B}"/>
    <cellStyle name="Note 11 5 2 2" xfId="31529" xr:uid="{3A607D72-61D2-4CA4-9E58-517E6EC40DD4}"/>
    <cellStyle name="Note 11 5 3" xfId="23029" xr:uid="{741B4769-11A8-4542-AC82-B1BB43664B5B}"/>
    <cellStyle name="Note 11 6" xfId="9544" xr:uid="{E3E62F7D-CF8B-4D27-92F2-9A1B6BBE79C3}"/>
    <cellStyle name="Note 11 6 2" xfId="27369" xr:uid="{F325D3D6-EB81-4658-A352-835D8469CE27}"/>
    <cellStyle name="Note 11 7" xfId="18869" xr:uid="{BBAF63BA-7817-4016-AD6C-49FCE8AD2C46}"/>
    <cellStyle name="Note 110" xfId="36310" xr:uid="{0076230A-4BC2-49A2-A9AB-64FF6A65B9E2}"/>
    <cellStyle name="Note 111" xfId="36330" xr:uid="{55B6CDA7-433E-4AF8-BA8F-655467136487}"/>
    <cellStyle name="Note 112" xfId="36350" xr:uid="{BEAEF825-A939-43F7-B5C5-E568E3B44EA7}"/>
    <cellStyle name="Note 113" xfId="36370" xr:uid="{84DD5474-4F23-4891-9201-B2715AE7449C}"/>
    <cellStyle name="Note 114" xfId="36390" xr:uid="{94B5C03E-E94A-4F24-9783-3DBEE7432AB4}"/>
    <cellStyle name="Note 115" xfId="36410" xr:uid="{34995BB8-6E14-4CF3-9F34-A89A9C4C1047}"/>
    <cellStyle name="Note 116" xfId="36430" xr:uid="{FEE15242-F381-4D61-A97A-BB4BE3454B2B}"/>
    <cellStyle name="Note 117" xfId="36450" xr:uid="{E35DE932-E0FE-4E78-8305-0A5D93503AD6}"/>
    <cellStyle name="Note 118" xfId="36470" xr:uid="{E8B40D25-751F-4A12-AE1D-11474AD47DE1}"/>
    <cellStyle name="Note 119" xfId="36490" xr:uid="{773ECC3B-A4C6-4684-A683-C9C64A97BD3A}"/>
    <cellStyle name="Note 12" xfId="791" xr:uid="{A50AA5E3-5CF5-4B19-B197-D3860A366EBB}"/>
    <cellStyle name="Note 12 2" xfId="1397" xr:uid="{B0047D5E-084F-482B-8496-476DE0478F4D}"/>
    <cellStyle name="Note 12 2 2" xfId="2441" xr:uid="{BE0D32AB-646E-4DEF-99FA-6D72B4DFA2CB}"/>
    <cellStyle name="Note 12 2 2 2" xfId="4521" xr:uid="{D14EDFBB-8DB9-4846-B8FD-E2EC1DFF9E1B}"/>
    <cellStyle name="Note 12 2 2 2 2" xfId="8681" xr:uid="{47650E97-75B9-4D9C-BC6F-607C5FE6A075}"/>
    <cellStyle name="Note 12 2 2 2 2 2" xfId="17264" xr:uid="{1AA5D971-DC55-4F6E-AD01-991B3285EA3E}"/>
    <cellStyle name="Note 12 2 2 2 2 2 2" xfId="35089" xr:uid="{5A0B6FFF-3A7E-4ED8-A9C9-7730A7A33018}"/>
    <cellStyle name="Note 12 2 2 2 2 3" xfId="26589" xr:uid="{D27E0BDD-E38C-4EEB-A6DC-FEEFDA277BC4}"/>
    <cellStyle name="Note 12 2 2 2 3" xfId="13104" xr:uid="{4FF34464-6B47-40CD-A4F9-BF12BAD2999C}"/>
    <cellStyle name="Note 12 2 2 2 3 2" xfId="30929" xr:uid="{F85E028D-AF05-4F40-95F2-273489C3F7BD}"/>
    <cellStyle name="Note 12 2 2 2 4" xfId="22429" xr:uid="{EB8A1659-D4D8-4DFC-8163-F60EF433E272}"/>
    <cellStyle name="Note 12 2 2 3" xfId="6601" xr:uid="{90BD3770-D080-493C-8F26-56A5117CD815}"/>
    <cellStyle name="Note 12 2 2 3 2" xfId="15184" xr:uid="{FBDD11E7-8E99-49F5-913C-0B3DBA70D833}"/>
    <cellStyle name="Note 12 2 2 3 2 2" xfId="33009" xr:uid="{1C480E06-A58C-4CB5-BEB3-51DFB0BB732D}"/>
    <cellStyle name="Note 12 2 2 3 3" xfId="24509" xr:uid="{BD2DDBB3-5DDA-48E9-AEC0-3E9D4AA82CBD}"/>
    <cellStyle name="Note 12 2 2 4" xfId="11024" xr:uid="{C1BC2D8E-7220-4D86-B886-5F85FFAF4089}"/>
    <cellStyle name="Note 12 2 2 4 2" xfId="28849" xr:uid="{D7AE01A6-73A4-4941-9F7F-A7971F3AE6D6}"/>
    <cellStyle name="Note 12 2 2 5" xfId="20349" xr:uid="{D5202807-789C-4957-A6C7-CC0B41CFB173}"/>
    <cellStyle name="Note 12 2 3" xfId="3541" xr:uid="{D06B5530-B8CF-4F32-8718-479F55568223}"/>
    <cellStyle name="Note 12 2 3 2" xfId="7701" xr:uid="{7EB599B1-3C53-412C-8186-5810191B1144}"/>
    <cellStyle name="Note 12 2 3 2 2" xfId="16284" xr:uid="{A7D385DD-216C-4F6D-AAD2-162E7E8D4EAF}"/>
    <cellStyle name="Note 12 2 3 2 2 2" xfId="34109" xr:uid="{CE496068-C59D-4474-A5F2-E4676D17238B}"/>
    <cellStyle name="Note 12 2 3 2 3" xfId="25609" xr:uid="{909DBFF2-2AF6-402C-BE1B-E5E4C699FFC9}"/>
    <cellStyle name="Note 12 2 3 3" xfId="12124" xr:uid="{52C45190-A510-4E0E-8237-0BFD3486AAFF}"/>
    <cellStyle name="Note 12 2 3 3 2" xfId="29949" xr:uid="{FD50C2D4-1F00-4391-B66D-DE069193F54E}"/>
    <cellStyle name="Note 12 2 3 4" xfId="21449" xr:uid="{B563CD13-E2C3-46C1-9360-5D2AD5A40D6E}"/>
    <cellStyle name="Note 12 2 4" xfId="5621" xr:uid="{DDB609FE-4674-4BE2-B990-61701C5B9896}"/>
    <cellStyle name="Note 12 2 4 2" xfId="14204" xr:uid="{D131484F-8439-497D-BDB6-E3A0EECF4513}"/>
    <cellStyle name="Note 12 2 4 2 2" xfId="32029" xr:uid="{A4544F2B-6CF7-46F3-B780-A8D9EED56AF2}"/>
    <cellStyle name="Note 12 2 4 3" xfId="23529" xr:uid="{C9B94241-5ECB-4236-956C-0133709ED47D}"/>
    <cellStyle name="Note 12 2 5" xfId="10044" xr:uid="{3BAF9D48-06E4-4B80-8CFE-1B4A81BCAAD3}"/>
    <cellStyle name="Note 12 2 5 2" xfId="27869" xr:uid="{6AFC66BF-470E-4B07-B95F-22341AE52D21}"/>
    <cellStyle name="Note 12 2 6" xfId="19369" xr:uid="{A1B0C580-3472-44A1-8CA1-5A7B85A48387}"/>
    <cellStyle name="Note 12 3" xfId="1961" xr:uid="{532221BD-9984-4251-BA61-62ED9C443B42}"/>
    <cellStyle name="Note 12 3 2" xfId="4041" xr:uid="{B82A2DAF-09E5-475B-A2E6-A6821F24DEFC}"/>
    <cellStyle name="Note 12 3 2 2" xfId="8201" xr:uid="{BCB6ED0E-52D4-43A4-A501-E90B38D1E4E5}"/>
    <cellStyle name="Note 12 3 2 2 2" xfId="16784" xr:uid="{2F151C26-B4F6-4E4F-A581-F7D1222F916B}"/>
    <cellStyle name="Note 12 3 2 2 2 2" xfId="34609" xr:uid="{445DADAD-90CE-4063-AAC0-A4A84501ECC7}"/>
    <cellStyle name="Note 12 3 2 2 3" xfId="26109" xr:uid="{68FE5D80-7E5A-4ACE-A9BE-59F64ABFDB5C}"/>
    <cellStyle name="Note 12 3 2 3" xfId="12624" xr:uid="{EC624CA6-91CD-4D5E-A698-A0C87CDAB6E0}"/>
    <cellStyle name="Note 12 3 2 3 2" xfId="30449" xr:uid="{7E5972EC-0630-4307-BC08-035076FE69D1}"/>
    <cellStyle name="Note 12 3 2 4" xfId="21949" xr:uid="{3F4EB4E6-BC2F-4AE3-8BB1-F12E2B0272D4}"/>
    <cellStyle name="Note 12 3 3" xfId="6121" xr:uid="{6A496C94-C57F-4EC6-BCAD-8516C035FE7F}"/>
    <cellStyle name="Note 12 3 3 2" xfId="14704" xr:uid="{E9AFDD14-6646-42D0-8ADC-A4DF7D2DF95F}"/>
    <cellStyle name="Note 12 3 3 2 2" xfId="32529" xr:uid="{663DF450-6BBB-4F1A-ADFF-3ABEFD0BEFCB}"/>
    <cellStyle name="Note 12 3 3 3" xfId="24029" xr:uid="{1971773F-B6A1-43EC-91EC-EC01685061AA}"/>
    <cellStyle name="Note 12 3 4" xfId="10544" xr:uid="{2B2D6A9A-3C88-4A26-A5C5-CC68D79B66E6}"/>
    <cellStyle name="Note 12 3 4 2" xfId="28369" xr:uid="{70C9D508-7451-4E53-A4A4-C705EB24F9DD}"/>
    <cellStyle name="Note 12 3 5" xfId="19869" xr:uid="{995A760F-5AD5-4756-8E56-531F9F8C392E}"/>
    <cellStyle name="Note 12 4" xfId="3061" xr:uid="{D4F0CEAC-307E-4ABE-BD18-00FECCB927E3}"/>
    <cellStyle name="Note 12 4 2" xfId="7221" xr:uid="{94BE17D5-B87D-4034-8C1D-4BCD7511705C}"/>
    <cellStyle name="Note 12 4 2 2" xfId="15804" xr:uid="{C2165662-ECA4-437A-8FF4-5D68D9C8A1D0}"/>
    <cellStyle name="Note 12 4 2 2 2" xfId="33629" xr:uid="{37A054D1-AC20-4F57-84B5-7A71577D2B0D}"/>
    <cellStyle name="Note 12 4 2 3" xfId="25129" xr:uid="{DE36C80E-51D1-4188-8601-69D42A5CCA4C}"/>
    <cellStyle name="Note 12 4 3" xfId="11644" xr:uid="{B0242194-6C08-4B3D-95E8-5E5A67497DC0}"/>
    <cellStyle name="Note 12 4 3 2" xfId="29469" xr:uid="{E488B9A6-E50E-403F-AA9E-FD4A0E3107D9}"/>
    <cellStyle name="Note 12 4 4" xfId="20969" xr:uid="{F88432CA-2FCC-41E1-9357-796EE970A4C3}"/>
    <cellStyle name="Note 12 5" xfId="5141" xr:uid="{4E88C6F2-E6BC-4E0D-BA38-50BE7AF8D9B5}"/>
    <cellStyle name="Note 12 5 2" xfId="13724" xr:uid="{A5BB4DD8-1D0E-4007-8CCD-74B5FE511179}"/>
    <cellStyle name="Note 12 5 2 2" xfId="31549" xr:uid="{E3D874B0-B656-4992-8768-E35C9EFFAD12}"/>
    <cellStyle name="Note 12 5 3" xfId="23049" xr:uid="{EDA741D8-1416-461E-94DF-9B4DEED1EC2C}"/>
    <cellStyle name="Note 12 6" xfId="9564" xr:uid="{45822455-2599-4470-900F-E2C8898AC0A8}"/>
    <cellStyle name="Note 12 6 2" xfId="27389" xr:uid="{F7663234-4146-4EBC-8962-E2924E7DCB54}"/>
    <cellStyle name="Note 12 7" xfId="18889" xr:uid="{35DB7835-E7D2-407B-967C-4BD737E8C684}"/>
    <cellStyle name="Note 120" xfId="36510" xr:uid="{FF4BD87A-0C95-461B-9F79-D89D64486F85}"/>
    <cellStyle name="Note 121" xfId="36530" xr:uid="{A2585FFD-3C23-443D-8141-BB7E8C5AC220}"/>
    <cellStyle name="Note 122" xfId="36550" xr:uid="{1B087959-C3F8-4DB6-966F-A20B2C2B3340}"/>
    <cellStyle name="Note 123" xfId="36570" xr:uid="{D14461C1-A764-44D0-8D38-C41B7D4BBBF7}"/>
    <cellStyle name="Note 124" xfId="36590" xr:uid="{EF3DCEDD-52AA-4519-B730-1EE1046E24C2}"/>
    <cellStyle name="Note 125" xfId="36610" xr:uid="{3814C6DE-AECD-4E6E-977F-DE23478D6A5C}"/>
    <cellStyle name="Note 126" xfId="36630" xr:uid="{66C247BD-8C07-4C5F-AA9A-B7B598F2C72B}"/>
    <cellStyle name="Note 127" xfId="36650" xr:uid="{CD990964-7F40-4FFB-A4A5-343C960489E7}"/>
    <cellStyle name="Note 128" xfId="36670" xr:uid="{E69062F4-CBC7-4E62-9185-24D84CEA0CFD}"/>
    <cellStyle name="Note 129" xfId="36690" xr:uid="{820DE72F-1CB8-4B5B-893C-915487B3DBEC}"/>
    <cellStyle name="Note 13" xfId="820" xr:uid="{CDE3FC96-D202-4669-96DB-BDFE8B05B01E}"/>
    <cellStyle name="Note 13 2" xfId="1426" xr:uid="{FAD57EC2-4D81-436B-AF48-E080CB735A4F}"/>
    <cellStyle name="Note 13 2 2" xfId="2461" xr:uid="{DF871C07-C658-4DD0-AA78-E1F2C6BBB267}"/>
    <cellStyle name="Note 13 2 2 2" xfId="4541" xr:uid="{B5A3D062-3D92-4AA4-92B5-567C5A6C86C9}"/>
    <cellStyle name="Note 13 2 2 2 2" xfId="8701" xr:uid="{E39DB35A-144C-4A06-8FDA-9F0B5AD56F4F}"/>
    <cellStyle name="Note 13 2 2 2 2 2" xfId="17284" xr:uid="{04DC3888-6D0B-42C1-A3C9-C2BB034EF13C}"/>
    <cellStyle name="Note 13 2 2 2 2 2 2" xfId="35109" xr:uid="{D39C2D48-B9C7-4FF8-ACA9-D51160267062}"/>
    <cellStyle name="Note 13 2 2 2 2 3" xfId="26609" xr:uid="{06E2FAC0-FCEF-49DD-845A-18899136D29E}"/>
    <cellStyle name="Note 13 2 2 2 3" xfId="13124" xr:uid="{A75ECFDF-582B-4995-8D31-F84CD350FB28}"/>
    <cellStyle name="Note 13 2 2 2 3 2" xfId="30949" xr:uid="{FFAEAEA0-B869-4853-98B2-B77D5B32A946}"/>
    <cellStyle name="Note 13 2 2 2 4" xfId="22449" xr:uid="{0F7336BC-64DD-4B6E-BAED-1F572900789D}"/>
    <cellStyle name="Note 13 2 2 3" xfId="6621" xr:uid="{F6599450-E90F-4D10-AFDA-74F57210A9E5}"/>
    <cellStyle name="Note 13 2 2 3 2" xfId="15204" xr:uid="{33B2CD89-4712-4CBE-8A7B-63B58046852C}"/>
    <cellStyle name="Note 13 2 2 3 2 2" xfId="33029" xr:uid="{03EF2C8F-DEED-4623-8302-CC64E90D59A4}"/>
    <cellStyle name="Note 13 2 2 3 3" xfId="24529" xr:uid="{A0399CF3-0E49-44E0-A9CD-576764A34C6F}"/>
    <cellStyle name="Note 13 2 2 4" xfId="11044" xr:uid="{10203D19-4F16-4ABF-A0F7-5942AE56E525}"/>
    <cellStyle name="Note 13 2 2 4 2" xfId="28869" xr:uid="{48697DEB-DD3A-4C44-99E0-1FA0966E7D4B}"/>
    <cellStyle name="Note 13 2 2 5" xfId="20369" xr:uid="{0FA2D221-F528-424B-8B19-7F1FBB33B6E4}"/>
    <cellStyle name="Note 13 2 3" xfId="3561" xr:uid="{DA28C1FA-82C6-40DC-9236-FD5D7B772DBB}"/>
    <cellStyle name="Note 13 2 3 2" xfId="7721" xr:uid="{2DDA7EE8-C537-41B8-8838-85AD46D9B5AB}"/>
    <cellStyle name="Note 13 2 3 2 2" xfId="16304" xr:uid="{B31B4FDD-C359-4C63-B017-A27BB6BAD141}"/>
    <cellStyle name="Note 13 2 3 2 2 2" xfId="34129" xr:uid="{A699474A-F2BB-487F-AE4F-05FB8598408A}"/>
    <cellStyle name="Note 13 2 3 2 3" xfId="25629" xr:uid="{1A4C00F0-2078-4C47-9B54-263D17680821}"/>
    <cellStyle name="Note 13 2 3 3" xfId="12144" xr:uid="{1EF836DF-4326-4DB9-8114-22EAE723D9BC}"/>
    <cellStyle name="Note 13 2 3 3 2" xfId="29969" xr:uid="{821D720F-967C-4A26-8FF4-CB9DFA64414E}"/>
    <cellStyle name="Note 13 2 3 4" xfId="21469" xr:uid="{FC287A49-C030-40B1-84A3-A0369CC503DA}"/>
    <cellStyle name="Note 13 2 4" xfId="5641" xr:uid="{92ECF365-E8CA-42F3-9402-DB086FBBCA49}"/>
    <cellStyle name="Note 13 2 4 2" xfId="14224" xr:uid="{EED14E07-8A4F-4870-B0C8-0889FDEE3640}"/>
    <cellStyle name="Note 13 2 4 2 2" xfId="32049" xr:uid="{ACCAD8E7-06D4-494C-B78B-ED436BDEACD6}"/>
    <cellStyle name="Note 13 2 4 3" xfId="23549" xr:uid="{B24BEA73-1143-41F1-9680-EE1FA7655747}"/>
    <cellStyle name="Note 13 2 5" xfId="10064" xr:uid="{C882F8F9-FFE4-4E97-9AD2-AE0E5B49EADE}"/>
    <cellStyle name="Note 13 2 5 2" xfId="27889" xr:uid="{59022694-56A2-44B6-B7DC-BDC380FFF295}"/>
    <cellStyle name="Note 13 2 6" xfId="19389" xr:uid="{6E3F0751-CFD4-45E3-9816-693025F936CE}"/>
    <cellStyle name="Note 13 3" xfId="1981" xr:uid="{3AC09E0D-8180-45C3-A371-C819BD992D7D}"/>
    <cellStyle name="Note 13 3 2" xfId="4061" xr:uid="{9B06DACE-1B61-44E5-AFEF-2A0151188B33}"/>
    <cellStyle name="Note 13 3 2 2" xfId="8221" xr:uid="{262051A7-6478-4851-BA43-29F33490B92B}"/>
    <cellStyle name="Note 13 3 2 2 2" xfId="16804" xr:uid="{4B2F438D-A279-4029-845E-D489F1380D11}"/>
    <cellStyle name="Note 13 3 2 2 2 2" xfId="34629" xr:uid="{523F9C05-04C2-4C3C-A1AC-919C1A60B21E}"/>
    <cellStyle name="Note 13 3 2 2 3" xfId="26129" xr:uid="{4E235D4D-05F7-4D44-8B9B-DC0A545F97AC}"/>
    <cellStyle name="Note 13 3 2 3" xfId="12644" xr:uid="{26DE9EA0-6655-456F-A69A-041CB1D506B7}"/>
    <cellStyle name="Note 13 3 2 3 2" xfId="30469" xr:uid="{044FD615-125B-4A62-B12A-2AC35112A3BC}"/>
    <cellStyle name="Note 13 3 2 4" xfId="21969" xr:uid="{2B5C26F5-8C19-4AFA-91DB-2B564BA692EE}"/>
    <cellStyle name="Note 13 3 3" xfId="6141" xr:uid="{E98C2D95-A131-46B5-8569-E5F04D243017}"/>
    <cellStyle name="Note 13 3 3 2" xfId="14724" xr:uid="{A2BFB270-E4DE-44F6-88A1-14F360D742BC}"/>
    <cellStyle name="Note 13 3 3 2 2" xfId="32549" xr:uid="{C571BD0F-BFF3-484F-B502-C336900DBE95}"/>
    <cellStyle name="Note 13 3 3 3" xfId="24049" xr:uid="{9AB70992-185E-42B2-A44D-98ECCB8C6EA3}"/>
    <cellStyle name="Note 13 3 4" xfId="10564" xr:uid="{3CD49C21-E05E-4E5A-8704-87A3DAF8DCFE}"/>
    <cellStyle name="Note 13 3 4 2" xfId="28389" xr:uid="{77DD0278-2AEE-42E7-A27E-C102CA678C8A}"/>
    <cellStyle name="Note 13 3 5" xfId="19889" xr:uid="{332152C5-692E-4BEF-8F68-F53BAC7CE12F}"/>
    <cellStyle name="Note 13 4" xfId="3081" xr:uid="{B212E8D2-7135-46E2-892E-AA979E9CBF19}"/>
    <cellStyle name="Note 13 4 2" xfId="7241" xr:uid="{FD4AFF87-FAA3-4FAD-B296-EBE718A6944D}"/>
    <cellStyle name="Note 13 4 2 2" xfId="15824" xr:uid="{2164D525-624D-499D-BB0A-58A7CF56950A}"/>
    <cellStyle name="Note 13 4 2 2 2" xfId="33649" xr:uid="{095A79B8-44D0-4257-A08B-A789603D36AF}"/>
    <cellStyle name="Note 13 4 2 3" xfId="25149" xr:uid="{0E359E73-A0AE-4E28-A2A7-33788459B484}"/>
    <cellStyle name="Note 13 4 3" xfId="11664" xr:uid="{BFF4D5B4-1068-4E71-ACFB-247D0C507099}"/>
    <cellStyle name="Note 13 4 3 2" xfId="29489" xr:uid="{5F8425B7-D7E6-4B7D-A92B-9D5FAEA95174}"/>
    <cellStyle name="Note 13 4 4" xfId="20989" xr:uid="{6251DC3D-D2EA-490F-B9FB-234B737E6017}"/>
    <cellStyle name="Note 13 5" xfId="5161" xr:uid="{18E4E94B-17DE-4073-B69F-7673B2894BEA}"/>
    <cellStyle name="Note 13 5 2" xfId="13744" xr:uid="{3D4D9F04-0ABB-4836-AAA4-FD96DB9B0F48}"/>
    <cellStyle name="Note 13 5 2 2" xfId="31569" xr:uid="{8CB5CC1D-004D-4BB2-9253-B0F0E3A7BF47}"/>
    <cellStyle name="Note 13 5 3" xfId="23069" xr:uid="{8360AC1C-A002-45F6-BA28-99C4EEDDF774}"/>
    <cellStyle name="Note 13 6" xfId="9584" xr:uid="{D8FF57E4-BDF7-40F5-B9C0-2C11F0648ACD}"/>
    <cellStyle name="Note 13 6 2" xfId="27409" xr:uid="{8ADABD75-3A16-4FF3-ACA1-413A697F42E7}"/>
    <cellStyle name="Note 13 7" xfId="18909" xr:uid="{D2725F43-F054-466F-84CC-D69870C315F1}"/>
    <cellStyle name="Note 130" xfId="36710" xr:uid="{1140194F-F924-4A41-8281-10A97ADB96A8}"/>
    <cellStyle name="Note 131" xfId="36730" xr:uid="{5E04EA81-4207-435C-A2AA-7748101E6BAC}"/>
    <cellStyle name="Note 132" xfId="36750" xr:uid="{F3A27F1B-4B2A-4E88-88E5-3D05DB20A9A4}"/>
    <cellStyle name="Note 133" xfId="36770" xr:uid="{8AAC4485-E20A-45D0-A212-3669EE7660BA}"/>
    <cellStyle name="Note 134" xfId="36790" xr:uid="{41B77238-3CD6-4ADC-A5BF-63D36DBEEBA8}"/>
    <cellStyle name="Note 135" xfId="36810" xr:uid="{70A5F3F7-2A68-466C-8FBA-A11373593580}"/>
    <cellStyle name="Note 136" xfId="36830" xr:uid="{1636C325-021D-45DF-904A-5FD6F038D0A3}"/>
    <cellStyle name="Note 137" xfId="36850" xr:uid="{DED9F3FB-2822-4BD9-8ED4-8DCF86C3A8F0}"/>
    <cellStyle name="Note 138" xfId="36870" xr:uid="{EAA2210B-3648-4621-9A8E-C56F8B5B2CE3}"/>
    <cellStyle name="Note 139" xfId="36890" xr:uid="{DA036219-D851-4B60-8B84-ECEFB8226259}"/>
    <cellStyle name="Note 14" xfId="844" xr:uid="{646524E5-9F90-493B-9A88-A283133F8BDA}"/>
    <cellStyle name="Note 14 2" xfId="1450" xr:uid="{3432DA20-64A8-461A-91C0-5AA18DF1D5A0}"/>
    <cellStyle name="Note 14 2 2" xfId="2481" xr:uid="{C78C0395-ABB5-4CB1-83E2-A76305BD2378}"/>
    <cellStyle name="Note 14 2 2 2" xfId="4561" xr:uid="{81AF4C51-033E-4757-A552-D5F2A271BFCF}"/>
    <cellStyle name="Note 14 2 2 2 2" xfId="8721" xr:uid="{58BCA4D6-39CD-4842-A9F0-7A6D3E6BBE45}"/>
    <cellStyle name="Note 14 2 2 2 2 2" xfId="17304" xr:uid="{6EEE1274-668B-4E16-B44E-7ACAD92F10DD}"/>
    <cellStyle name="Note 14 2 2 2 2 2 2" xfId="35129" xr:uid="{867A2AFA-4BC8-44FD-9196-3BAD4124CAD5}"/>
    <cellStyle name="Note 14 2 2 2 2 3" xfId="26629" xr:uid="{53E9674C-7F29-49D0-A3D1-1E0BFA9837FD}"/>
    <cellStyle name="Note 14 2 2 2 3" xfId="13144" xr:uid="{F0904AFF-D677-4F41-AB0A-1E1BB1218894}"/>
    <cellStyle name="Note 14 2 2 2 3 2" xfId="30969" xr:uid="{21C837CA-0D2B-4932-9CEF-0827BE8A9DBC}"/>
    <cellStyle name="Note 14 2 2 2 4" xfId="22469" xr:uid="{3DD9F71B-40EB-435C-966C-2F1AE6732715}"/>
    <cellStyle name="Note 14 2 2 3" xfId="6641" xr:uid="{803F4257-410E-4FBA-8C4A-C89EEB7A9D6D}"/>
    <cellStyle name="Note 14 2 2 3 2" xfId="15224" xr:uid="{B8783CF2-282F-40D9-B6CC-7CFE877CDEF2}"/>
    <cellStyle name="Note 14 2 2 3 2 2" xfId="33049" xr:uid="{2827C06F-62AD-4D9C-A5F6-66035AE222E4}"/>
    <cellStyle name="Note 14 2 2 3 3" xfId="24549" xr:uid="{39A6230F-C41E-469C-BBE2-6D6A87FAA985}"/>
    <cellStyle name="Note 14 2 2 4" xfId="11064" xr:uid="{7EEDD255-F44D-49EA-AA2A-C031CF678168}"/>
    <cellStyle name="Note 14 2 2 4 2" xfId="28889" xr:uid="{6B33B18B-CF0A-44F0-AB77-A1D068E659F7}"/>
    <cellStyle name="Note 14 2 2 5" xfId="20389" xr:uid="{1712A350-F209-4DC6-910F-071056027501}"/>
    <cellStyle name="Note 14 2 3" xfId="3581" xr:uid="{F71ECBBB-6243-4077-B9E9-74F554E94C2E}"/>
    <cellStyle name="Note 14 2 3 2" xfId="7741" xr:uid="{CFB8F291-A708-4756-B960-8DB633DD8216}"/>
    <cellStyle name="Note 14 2 3 2 2" xfId="16324" xr:uid="{50950D53-AAB9-49B7-B301-D38A8B0C6C2D}"/>
    <cellStyle name="Note 14 2 3 2 2 2" xfId="34149" xr:uid="{2A423746-AD28-4678-9CC6-7389411CAF6E}"/>
    <cellStyle name="Note 14 2 3 2 3" xfId="25649" xr:uid="{E2C1EA72-E99A-450E-BA6A-A438348A3744}"/>
    <cellStyle name="Note 14 2 3 3" xfId="12164" xr:uid="{D5C5DB04-9742-4120-89E2-E00AAEC96E76}"/>
    <cellStyle name="Note 14 2 3 3 2" xfId="29989" xr:uid="{A9D9DE62-FADE-4415-9E54-49D96B34BD05}"/>
    <cellStyle name="Note 14 2 3 4" xfId="21489" xr:uid="{1ADC56EC-DBB5-4060-B945-6D627AD89CE6}"/>
    <cellStyle name="Note 14 2 4" xfId="5661" xr:uid="{E1F4DDD3-A2A6-48CB-A297-08EBDF6DA04B}"/>
    <cellStyle name="Note 14 2 4 2" xfId="14244" xr:uid="{E5CD32CD-D746-4B1D-8245-6E16A24D5B20}"/>
    <cellStyle name="Note 14 2 4 2 2" xfId="32069" xr:uid="{D4532260-5226-43E9-ABA5-F61282891ADA}"/>
    <cellStyle name="Note 14 2 4 3" xfId="23569" xr:uid="{2264C6B8-149E-4267-9275-B23FEAA3C3F8}"/>
    <cellStyle name="Note 14 2 5" xfId="10084" xr:uid="{A55DABCC-0663-4C71-A353-1C2984D5871E}"/>
    <cellStyle name="Note 14 2 5 2" xfId="27909" xr:uid="{2CFE5B92-E6DD-44D3-8F23-27C3884214D3}"/>
    <cellStyle name="Note 14 2 6" xfId="19409" xr:uid="{231D4844-7033-4391-9C3C-DF271366192C}"/>
    <cellStyle name="Note 14 3" xfId="2001" xr:uid="{62C8EF71-DC24-4923-9009-B3BFADF68677}"/>
    <cellStyle name="Note 14 3 2" xfId="4081" xr:uid="{F5A729CB-DDF7-438A-8CB3-5647E3AD7241}"/>
    <cellStyle name="Note 14 3 2 2" xfId="8241" xr:uid="{0B97B913-0DAC-42C0-8A23-A06683439BAB}"/>
    <cellStyle name="Note 14 3 2 2 2" xfId="16824" xr:uid="{775CD233-F38F-4CDB-B402-3EEA11D5F5CE}"/>
    <cellStyle name="Note 14 3 2 2 2 2" xfId="34649" xr:uid="{18C5E442-80C2-493D-A86D-D314BC8CF5E5}"/>
    <cellStyle name="Note 14 3 2 2 3" xfId="26149" xr:uid="{AED2F045-1E2A-4D6C-9C69-A1A6CA4CD8FE}"/>
    <cellStyle name="Note 14 3 2 3" xfId="12664" xr:uid="{04A6F755-2018-4142-9B63-D743B5990438}"/>
    <cellStyle name="Note 14 3 2 3 2" xfId="30489" xr:uid="{7AAB5780-F048-40BE-8602-CB552F36A8AA}"/>
    <cellStyle name="Note 14 3 2 4" xfId="21989" xr:uid="{D0B9C82D-F9E9-47FA-89F8-212FD079D338}"/>
    <cellStyle name="Note 14 3 3" xfId="6161" xr:uid="{3A03CA4B-66E2-4851-B805-4A77E3F1D7D9}"/>
    <cellStyle name="Note 14 3 3 2" xfId="14744" xr:uid="{3C45442C-0D41-49B0-B82F-CC624B322381}"/>
    <cellStyle name="Note 14 3 3 2 2" xfId="32569" xr:uid="{C7B0D62C-5118-424E-8B8B-7953FC709505}"/>
    <cellStyle name="Note 14 3 3 3" xfId="24069" xr:uid="{F7101ED8-F3CE-43FF-93F9-D5E4725AC998}"/>
    <cellStyle name="Note 14 3 4" xfId="10584" xr:uid="{F5C78A78-CD3D-400E-ABDF-BD4A9ABCB421}"/>
    <cellStyle name="Note 14 3 4 2" xfId="28409" xr:uid="{E110C782-64B1-4B0D-817B-585EA51F1601}"/>
    <cellStyle name="Note 14 3 5" xfId="19909" xr:uid="{59AE69E6-901B-4290-8E47-FEE97BB7ADC0}"/>
    <cellStyle name="Note 14 4" xfId="3101" xr:uid="{4154D24A-CF89-46C7-918D-BD6491EA8485}"/>
    <cellStyle name="Note 14 4 2" xfId="7261" xr:uid="{4039EB0F-B9C0-47B4-8288-3A622866BCA7}"/>
    <cellStyle name="Note 14 4 2 2" xfId="15844" xr:uid="{1699740E-59C3-4E16-8A62-D6023F57C385}"/>
    <cellStyle name="Note 14 4 2 2 2" xfId="33669" xr:uid="{41B3E66B-CDBD-47B7-827C-BABCE6C06B5A}"/>
    <cellStyle name="Note 14 4 2 3" xfId="25169" xr:uid="{AFF55876-8602-475B-9944-1B63A6CC9996}"/>
    <cellStyle name="Note 14 4 3" xfId="11684" xr:uid="{D76D5917-E2DA-40BA-8834-E383B679E7F9}"/>
    <cellStyle name="Note 14 4 3 2" xfId="29509" xr:uid="{74A83C8E-BEFF-45DB-B730-B480D1683758}"/>
    <cellStyle name="Note 14 4 4" xfId="21009" xr:uid="{14825014-EAA3-4D4B-ACF4-9E2A35D6393A}"/>
    <cellStyle name="Note 14 5" xfId="5181" xr:uid="{35E6C295-C16C-4BBE-A1F5-FF9417A42656}"/>
    <cellStyle name="Note 14 5 2" xfId="13764" xr:uid="{BA627528-52DF-401A-B646-0095F2C4DB18}"/>
    <cellStyle name="Note 14 5 2 2" xfId="31589" xr:uid="{CE3EBC4F-72C2-45B2-801D-AAAA3CF97AF0}"/>
    <cellStyle name="Note 14 5 3" xfId="23089" xr:uid="{36009903-F28E-41E1-AC23-C17C800EB714}"/>
    <cellStyle name="Note 14 6" xfId="9604" xr:uid="{2D66110B-003F-4EAA-9F4D-862DC795CB8D}"/>
    <cellStyle name="Note 14 6 2" xfId="27429" xr:uid="{C5C1F8A3-E13F-4F19-9BF6-B148CFA6B4AE}"/>
    <cellStyle name="Note 14 7" xfId="18929" xr:uid="{6704810D-5F2C-4415-8AB1-B424FA36A695}"/>
    <cellStyle name="Note 140" xfId="36910" xr:uid="{945363DF-9814-4480-863A-AB86199D0B75}"/>
    <cellStyle name="Note 141" xfId="36930" xr:uid="{9A7D00AB-0C96-4037-8D79-C92ECAF972B8}"/>
    <cellStyle name="Note 142" xfId="36950" xr:uid="{29204003-5AD2-4911-A8F1-22763C6CC49A}"/>
    <cellStyle name="Note 143" xfId="36970" xr:uid="{D489CF97-37AF-45A6-998A-EE7704F9069C}"/>
    <cellStyle name="Note 144" xfId="36990" xr:uid="{98D0B7A7-7A79-4652-BBF4-4B9245BB3BE2}"/>
    <cellStyle name="Note 145" xfId="37010" xr:uid="{C8E8691D-765B-40CA-9D9C-8448E8CBE473}"/>
    <cellStyle name="Note 146" xfId="37030" xr:uid="{695ABCFC-7CD1-4ECF-8A00-9BD1825D016C}"/>
    <cellStyle name="Note 147" xfId="37050" xr:uid="{36CB3415-B318-4E10-8C09-50EBC982B149}"/>
    <cellStyle name="Note 148" xfId="37070" xr:uid="{AB9F8643-BE46-4C03-BBDC-E5B00EA23A7C}"/>
    <cellStyle name="Note 149" xfId="37090" xr:uid="{191560CC-3E5F-4884-9839-A9BF33C7F584}"/>
    <cellStyle name="Note 15" xfId="903" xr:uid="{8D3059D4-32FC-4D45-AF36-B7202FE950A1}"/>
    <cellStyle name="Note 15 2" xfId="1509" xr:uid="{6049CF08-49A9-4529-9545-CD4A37FC4CD0}"/>
    <cellStyle name="Note 15 2 2" xfId="2501" xr:uid="{773F572B-0A4E-4C01-8F88-0FDBB0E14D43}"/>
    <cellStyle name="Note 15 2 2 2" xfId="4581" xr:uid="{A3A9BEA3-5C7F-4726-972E-E51FBB92AF02}"/>
    <cellStyle name="Note 15 2 2 2 2" xfId="8741" xr:uid="{659FD692-D633-4056-9BBA-1A49C0858C29}"/>
    <cellStyle name="Note 15 2 2 2 2 2" xfId="17324" xr:uid="{B0A1C007-4262-49C3-B50B-A9ECC71FB9DC}"/>
    <cellStyle name="Note 15 2 2 2 2 2 2" xfId="35149" xr:uid="{A115B26C-A3B0-4BCF-9617-1D08C40999CB}"/>
    <cellStyle name="Note 15 2 2 2 2 3" xfId="26649" xr:uid="{871F829D-630B-4DB4-BB74-850782D14683}"/>
    <cellStyle name="Note 15 2 2 2 3" xfId="13164" xr:uid="{C1CC39E2-C36F-4660-B24A-1607AE3A5BE1}"/>
    <cellStyle name="Note 15 2 2 2 3 2" xfId="30989" xr:uid="{E17452F4-2108-4124-9BE6-7F5A8DE2BC83}"/>
    <cellStyle name="Note 15 2 2 2 4" xfId="22489" xr:uid="{4D2D37B5-4B7A-4A84-922B-D6F6D187CF11}"/>
    <cellStyle name="Note 15 2 2 3" xfId="6661" xr:uid="{E0C7DAC6-9899-4075-937D-1AF1DEA5F746}"/>
    <cellStyle name="Note 15 2 2 3 2" xfId="15244" xr:uid="{604EB021-C5FA-4583-9304-844376F01F0D}"/>
    <cellStyle name="Note 15 2 2 3 2 2" xfId="33069" xr:uid="{9B266A6C-24C5-40C2-A226-06C9BA422A4A}"/>
    <cellStyle name="Note 15 2 2 3 3" xfId="24569" xr:uid="{EEEC9F00-E485-4BBF-B732-B8293985888C}"/>
    <cellStyle name="Note 15 2 2 4" xfId="11084" xr:uid="{F11B65C4-0B1A-4ABB-B58C-A1506D7FCE8C}"/>
    <cellStyle name="Note 15 2 2 4 2" xfId="28909" xr:uid="{B1F5BD13-1434-4891-B8DC-46C16D179159}"/>
    <cellStyle name="Note 15 2 2 5" xfId="20409" xr:uid="{B1A90456-C569-4B63-A259-8FC7B28F640E}"/>
    <cellStyle name="Note 15 2 3" xfId="3601" xr:uid="{7ECE8D47-0158-4F22-8630-FB1BF3716E18}"/>
    <cellStyle name="Note 15 2 3 2" xfId="7761" xr:uid="{14C9F432-47FB-4831-B147-24746DABB8E5}"/>
    <cellStyle name="Note 15 2 3 2 2" xfId="16344" xr:uid="{052B89DB-CA7C-487F-8F34-EC7257EE0781}"/>
    <cellStyle name="Note 15 2 3 2 2 2" xfId="34169" xr:uid="{3CD1EA0E-F92C-4AA0-A14A-372209DBEB86}"/>
    <cellStyle name="Note 15 2 3 2 3" xfId="25669" xr:uid="{19D89AA5-C039-417C-96A7-E9BFC3B55869}"/>
    <cellStyle name="Note 15 2 3 3" xfId="12184" xr:uid="{97DD148F-F9AB-4573-874E-EE27D4FC8BF7}"/>
    <cellStyle name="Note 15 2 3 3 2" xfId="30009" xr:uid="{592378FC-630F-4411-A750-5C30E3C4DF32}"/>
    <cellStyle name="Note 15 2 3 4" xfId="21509" xr:uid="{42993D8F-8970-463E-9DAA-0AF5D1419D6E}"/>
    <cellStyle name="Note 15 2 4" xfId="5681" xr:uid="{ED2CD9BA-4417-4C51-B447-43A42B124D0E}"/>
    <cellStyle name="Note 15 2 4 2" xfId="14264" xr:uid="{770016D3-A466-4461-BDA7-E351A71F1EE2}"/>
    <cellStyle name="Note 15 2 4 2 2" xfId="32089" xr:uid="{4DCC6C41-06F0-491E-B234-1AE66B98C310}"/>
    <cellStyle name="Note 15 2 4 3" xfId="23589" xr:uid="{BCBD5262-1462-4C0F-812D-D65EF9F59FCB}"/>
    <cellStyle name="Note 15 2 5" xfId="10104" xr:uid="{38B26264-C01A-4C21-8B5B-BA71BF3F2B1E}"/>
    <cellStyle name="Note 15 2 5 2" xfId="27929" xr:uid="{715724BC-C7CC-42FB-9BB4-2AD4C0069E99}"/>
    <cellStyle name="Note 15 2 6" xfId="19429" xr:uid="{36723376-D063-4867-88EA-F326A974AFE7}"/>
    <cellStyle name="Note 15 3" xfId="2021" xr:uid="{3378EECB-47F6-449E-A7F4-D52E7A8458B8}"/>
    <cellStyle name="Note 15 3 2" xfId="4101" xr:uid="{DA5AF854-159E-496C-AD52-602448F5C5B2}"/>
    <cellStyle name="Note 15 3 2 2" xfId="8261" xr:uid="{740A5176-635D-478F-8303-A56E5A7F4882}"/>
    <cellStyle name="Note 15 3 2 2 2" xfId="16844" xr:uid="{4963EEC1-C653-427F-A44A-C6C68A0A0A08}"/>
    <cellStyle name="Note 15 3 2 2 2 2" xfId="34669" xr:uid="{138E17D3-36AC-402C-9A3B-56F2F789F9C1}"/>
    <cellStyle name="Note 15 3 2 2 3" xfId="26169" xr:uid="{037160B2-6635-4E45-B43A-C4BEFF548C2C}"/>
    <cellStyle name="Note 15 3 2 3" xfId="12684" xr:uid="{FEAFCDF5-E7D4-4564-A6F2-E1436ED6A4FA}"/>
    <cellStyle name="Note 15 3 2 3 2" xfId="30509" xr:uid="{40DE7399-2B9F-44DF-A0F9-7B78CFB808A1}"/>
    <cellStyle name="Note 15 3 2 4" xfId="22009" xr:uid="{7D342933-A5E6-431B-BBE8-C11953C537DE}"/>
    <cellStyle name="Note 15 3 3" xfId="6181" xr:uid="{78C4711F-FFAD-4B05-9706-36CBD103E0F0}"/>
    <cellStyle name="Note 15 3 3 2" xfId="14764" xr:uid="{6F325795-D5C6-4136-A7BD-B6B0C5DF11D8}"/>
    <cellStyle name="Note 15 3 3 2 2" xfId="32589" xr:uid="{790F96CE-0FBA-43F8-9580-AB138277D8E7}"/>
    <cellStyle name="Note 15 3 3 3" xfId="24089" xr:uid="{37CBF24F-8E08-457D-95DA-4C5DB78C1867}"/>
    <cellStyle name="Note 15 3 4" xfId="10604" xr:uid="{553906C4-4E88-41C2-8054-D839A47F52A4}"/>
    <cellStyle name="Note 15 3 4 2" xfId="28429" xr:uid="{FCBBCDF1-F4A0-4A62-BC65-FA4E6A47A3A6}"/>
    <cellStyle name="Note 15 3 5" xfId="19929" xr:uid="{1DAF20FB-50E3-40A2-B617-EBC2D122D476}"/>
    <cellStyle name="Note 15 4" xfId="3121" xr:uid="{5B346CC5-671A-48D4-8F11-1B19DE19BFBC}"/>
    <cellStyle name="Note 15 4 2" xfId="7281" xr:uid="{5BFA11AC-58F8-4524-BC19-2777A85D44FC}"/>
    <cellStyle name="Note 15 4 2 2" xfId="15864" xr:uid="{2965C783-13ED-4154-81BA-5B486E2E348F}"/>
    <cellStyle name="Note 15 4 2 2 2" xfId="33689" xr:uid="{0228C6B4-18C9-4F82-9960-472156D950ED}"/>
    <cellStyle name="Note 15 4 2 3" xfId="25189" xr:uid="{4828FF72-ACFC-4159-BE73-CF897411F83A}"/>
    <cellStyle name="Note 15 4 3" xfId="11704" xr:uid="{A76E5D7E-070C-45E0-85BB-2FA0C3EC332C}"/>
    <cellStyle name="Note 15 4 3 2" xfId="29529" xr:uid="{506C044F-37A7-4F20-847C-58FC2A6A63DF}"/>
    <cellStyle name="Note 15 4 4" xfId="21029" xr:uid="{16B6C631-C3CD-43E6-B607-787FDC3DED29}"/>
    <cellStyle name="Note 15 5" xfId="5201" xr:uid="{50A28124-1019-419A-A2AE-7AF9415E15D4}"/>
    <cellStyle name="Note 15 5 2" xfId="13784" xr:uid="{38FDB4BE-11A3-4BA7-908C-07D3FC91D522}"/>
    <cellStyle name="Note 15 5 2 2" xfId="31609" xr:uid="{16C4BDA1-41AA-4C44-93A1-95C83CD77ABB}"/>
    <cellStyle name="Note 15 5 3" xfId="23109" xr:uid="{374FE280-FEE5-46AB-8F3D-7F1376BDA5A8}"/>
    <cellStyle name="Note 15 6" xfId="9624" xr:uid="{8BB19520-6FE3-4E93-BDEF-2B551C629BE6}"/>
    <cellStyle name="Note 15 6 2" xfId="27449" xr:uid="{BFF88617-D353-480F-B82D-6AFA477A05BC}"/>
    <cellStyle name="Note 15 7" xfId="18949" xr:uid="{5C6A3A79-37F3-46F4-9E76-E5B6D226B889}"/>
    <cellStyle name="Note 150" xfId="37110" xr:uid="{542EC020-1E79-419C-8327-E62D75157421}"/>
    <cellStyle name="Note 151" xfId="37130" xr:uid="{100663F3-8D8E-46D9-9119-3298C576FE24}"/>
    <cellStyle name="Note 152" xfId="37150" xr:uid="{B10D4C6F-6EC6-43EC-A02D-14DBB2854D9D}"/>
    <cellStyle name="Note 153" xfId="37170" xr:uid="{602C65F4-B478-4F0B-92FE-465A577A3E31}"/>
    <cellStyle name="Note 154" xfId="37190" xr:uid="{D0E48016-2712-420D-98A0-729192FA7236}"/>
    <cellStyle name="Note 155" xfId="37210" xr:uid="{D8621CC0-6BB0-4219-87DE-1A7525F8E962}"/>
    <cellStyle name="Note 156" xfId="37230" xr:uid="{74877549-49D1-4C87-BCBB-0832ED646CD3}"/>
    <cellStyle name="Note 157" xfId="37250" xr:uid="{A4602294-A9AA-4D54-A718-9B54DB269631}"/>
    <cellStyle name="Note 158" xfId="37270" xr:uid="{D84546AC-73F1-428A-A599-6B2641249D6C}"/>
    <cellStyle name="Note 159" xfId="37290" xr:uid="{BA8E8421-3F35-4641-91DD-B8A715F00529}"/>
    <cellStyle name="Note 16" xfId="927" xr:uid="{916418DB-5864-4F89-A5D3-C073E5A305BF}"/>
    <cellStyle name="Note 16 2" xfId="1533" xr:uid="{808C5A79-9063-4580-9C64-70E419D55BDC}"/>
    <cellStyle name="Note 16 2 2" xfId="2521" xr:uid="{C8DCFD43-AF11-4EBB-9FA6-1D51722376F2}"/>
    <cellStyle name="Note 16 2 2 2" xfId="4601" xr:uid="{E5ADD920-12A4-4F76-A420-3A0BD6A3A070}"/>
    <cellStyle name="Note 16 2 2 2 2" xfId="8761" xr:uid="{ECD652A4-7DA8-4122-A081-AE34A9A1CB56}"/>
    <cellStyle name="Note 16 2 2 2 2 2" xfId="17344" xr:uid="{72BDB81A-FE49-478D-9537-76BAA2CFB2D1}"/>
    <cellStyle name="Note 16 2 2 2 2 2 2" xfId="35169" xr:uid="{B79F77AE-2B55-4469-B902-9AC56676B507}"/>
    <cellStyle name="Note 16 2 2 2 2 3" xfId="26669" xr:uid="{BF7FA598-F059-4D79-B914-73F1BAFF0A1E}"/>
    <cellStyle name="Note 16 2 2 2 3" xfId="13184" xr:uid="{5A662712-D102-4923-9D22-B4848F51DEF5}"/>
    <cellStyle name="Note 16 2 2 2 3 2" xfId="31009" xr:uid="{F32FE403-8761-4499-A152-452E57B9956E}"/>
    <cellStyle name="Note 16 2 2 2 4" xfId="22509" xr:uid="{7CD6D089-D36C-46EA-99E8-AC6795F36AA6}"/>
    <cellStyle name="Note 16 2 2 3" xfId="6681" xr:uid="{BFE34536-5A8E-43DE-9E12-C5553564E082}"/>
    <cellStyle name="Note 16 2 2 3 2" xfId="15264" xr:uid="{D91D658B-789D-4AB9-9E81-3E64EEB8B369}"/>
    <cellStyle name="Note 16 2 2 3 2 2" xfId="33089" xr:uid="{23415C85-DDE1-423D-8941-425146B12D06}"/>
    <cellStyle name="Note 16 2 2 3 3" xfId="24589" xr:uid="{53B156B6-DAB9-4285-A05D-871917A27356}"/>
    <cellStyle name="Note 16 2 2 4" xfId="11104" xr:uid="{B09429FD-5A7E-4F50-AB1A-D364EDACC3B3}"/>
    <cellStyle name="Note 16 2 2 4 2" xfId="28929" xr:uid="{D0C9534C-CEA9-46AE-A397-9208E4CD7675}"/>
    <cellStyle name="Note 16 2 2 5" xfId="20429" xr:uid="{8DD522FD-2AA0-489D-A991-842E76E3A6B5}"/>
    <cellStyle name="Note 16 2 3" xfId="3621" xr:uid="{3F3E8B82-6F73-453B-9116-C3129F5FD57C}"/>
    <cellStyle name="Note 16 2 3 2" xfId="7781" xr:uid="{C3F99DDE-8F08-442E-98DA-12B97C21D993}"/>
    <cellStyle name="Note 16 2 3 2 2" xfId="16364" xr:uid="{7E3B07A0-EFF6-48D8-87EB-B0D93C0FC857}"/>
    <cellStyle name="Note 16 2 3 2 2 2" xfId="34189" xr:uid="{819F3AC0-5DFD-4FB8-B1B6-AA7445F60CE8}"/>
    <cellStyle name="Note 16 2 3 2 3" xfId="25689" xr:uid="{16A44040-2418-4C61-A53A-CA49CFC1D63F}"/>
    <cellStyle name="Note 16 2 3 3" xfId="12204" xr:uid="{F8544525-A138-471A-A70F-A3F315B389E2}"/>
    <cellStyle name="Note 16 2 3 3 2" xfId="30029" xr:uid="{4B0FFE43-CC50-40DA-8395-C7B67947EE44}"/>
    <cellStyle name="Note 16 2 3 4" xfId="21529" xr:uid="{F6318187-937C-4D44-B9B8-40ED1D4C32B1}"/>
    <cellStyle name="Note 16 2 4" xfId="5701" xr:uid="{1D4C65F4-A3A0-41AF-8F78-927648C82362}"/>
    <cellStyle name="Note 16 2 4 2" xfId="14284" xr:uid="{7A724F4D-1B11-49CD-8866-5097B0A777C3}"/>
    <cellStyle name="Note 16 2 4 2 2" xfId="32109" xr:uid="{6ED667D7-8F31-4FAD-8521-0207BE5F33D4}"/>
    <cellStyle name="Note 16 2 4 3" xfId="23609" xr:uid="{08BF0CC5-BC8A-475B-9001-B828C036C903}"/>
    <cellStyle name="Note 16 2 5" xfId="10124" xr:uid="{57C6D221-9A45-435D-8790-8F0C5B1DCA22}"/>
    <cellStyle name="Note 16 2 5 2" xfId="27949" xr:uid="{6AEA2C95-B13F-4547-A7AE-57F198F8A836}"/>
    <cellStyle name="Note 16 2 6" xfId="19449" xr:uid="{A2511FEB-20C9-4D13-814D-9CF8D34D2E61}"/>
    <cellStyle name="Note 16 3" xfId="2041" xr:uid="{310FD5A6-F562-4B3F-852E-9E0FE5B44D77}"/>
    <cellStyle name="Note 16 3 2" xfId="4121" xr:uid="{629CEA32-C405-45A5-B21D-CAE2A2523F49}"/>
    <cellStyle name="Note 16 3 2 2" xfId="8281" xr:uid="{54576C4A-9833-461B-AF08-A5D0141AD5D5}"/>
    <cellStyle name="Note 16 3 2 2 2" xfId="16864" xr:uid="{B0A6BB53-86E2-41A9-97EC-6C6CF080A227}"/>
    <cellStyle name="Note 16 3 2 2 2 2" xfId="34689" xr:uid="{85A80C4A-F3D2-44E7-8D4B-B6A01DBBA30C}"/>
    <cellStyle name="Note 16 3 2 2 3" xfId="26189" xr:uid="{3E6B7F8D-4A51-4D02-87AE-174B1B361994}"/>
    <cellStyle name="Note 16 3 2 3" xfId="12704" xr:uid="{EE8A8BAB-CE50-4AE3-AC79-AB0D4D0E1349}"/>
    <cellStyle name="Note 16 3 2 3 2" xfId="30529" xr:uid="{244830BE-7F12-4A31-B230-914EBD9810B7}"/>
    <cellStyle name="Note 16 3 2 4" xfId="22029" xr:uid="{2B1EA4A9-C28F-409B-B3E2-DAE252AC1AB8}"/>
    <cellStyle name="Note 16 3 3" xfId="6201" xr:uid="{26EFB5C2-1FA9-41AC-819B-28938FE58197}"/>
    <cellStyle name="Note 16 3 3 2" xfId="14784" xr:uid="{3DD076DF-5E8A-4F64-941C-16DCC55B6E3F}"/>
    <cellStyle name="Note 16 3 3 2 2" xfId="32609" xr:uid="{2F2EE723-E020-46EC-8CBE-7C4DEF5981AD}"/>
    <cellStyle name="Note 16 3 3 3" xfId="24109" xr:uid="{EC58DCB2-9BE3-49E6-99C2-AB838A0921E6}"/>
    <cellStyle name="Note 16 3 4" xfId="10624" xr:uid="{0D5F471C-0CB6-4DF1-96D2-8AFC22DC6AF5}"/>
    <cellStyle name="Note 16 3 4 2" xfId="28449" xr:uid="{77C781C2-C37F-49C3-A281-98C7F44EFD1A}"/>
    <cellStyle name="Note 16 3 5" xfId="19949" xr:uid="{CF623AF5-B1CF-448D-B19B-15C5346147FD}"/>
    <cellStyle name="Note 16 4" xfId="3141" xr:uid="{7CC83513-7869-426F-B3BE-4F9BC87F17BC}"/>
    <cellStyle name="Note 16 4 2" xfId="7301" xr:uid="{2B0754EA-5895-47C2-9D82-309C41CEAA41}"/>
    <cellStyle name="Note 16 4 2 2" xfId="15884" xr:uid="{4D572EDD-0BB8-4E30-91CE-F836113B9A13}"/>
    <cellStyle name="Note 16 4 2 2 2" xfId="33709" xr:uid="{93FBAACE-3B72-4A30-8805-EED4B5D0CA1F}"/>
    <cellStyle name="Note 16 4 2 3" xfId="25209" xr:uid="{96C84DC0-A1EE-49E0-BE27-FC401D1542D4}"/>
    <cellStyle name="Note 16 4 3" xfId="11724" xr:uid="{13E0E2BF-115F-4456-B7FC-D190BF658FF8}"/>
    <cellStyle name="Note 16 4 3 2" xfId="29549" xr:uid="{BA2A5A62-A97D-49C0-BA08-26C4B6C76516}"/>
    <cellStyle name="Note 16 4 4" xfId="21049" xr:uid="{853B3A71-702D-4427-AE59-5500DB9E635B}"/>
    <cellStyle name="Note 16 5" xfId="5221" xr:uid="{20F380E5-48D3-40C1-B5DD-780FD3A3B836}"/>
    <cellStyle name="Note 16 5 2" xfId="13804" xr:uid="{206EC62E-F479-442F-9FC8-2E546F5FC2DA}"/>
    <cellStyle name="Note 16 5 2 2" xfId="31629" xr:uid="{D710A56A-7A67-49B7-BE9C-48C8D4B25D46}"/>
    <cellStyle name="Note 16 5 3" xfId="23129" xr:uid="{1C5C44B5-14A1-4997-B31C-46E51EB2D257}"/>
    <cellStyle name="Note 16 6" xfId="9644" xr:uid="{BDCCD4AF-187B-4FFB-AA7A-5F7CC4F2CF09}"/>
    <cellStyle name="Note 16 6 2" xfId="27469" xr:uid="{80F8F6F7-69A4-47D6-86D8-E1C909568F7D}"/>
    <cellStyle name="Note 16 7" xfId="18969" xr:uid="{C0C34A39-6D85-4139-AF11-D234B8003714}"/>
    <cellStyle name="Note 160" xfId="37310" xr:uid="{B9EC3CD0-992E-4E55-9987-20E5BE2EA322}"/>
    <cellStyle name="Note 161" xfId="37330" xr:uid="{9BBB779A-11E3-4012-B4F4-7985FFAC456F}"/>
    <cellStyle name="Note 162" xfId="37350" xr:uid="{C7029F81-ACF1-42F4-A728-323223D8C5EC}"/>
    <cellStyle name="Note 163" xfId="37370" xr:uid="{9C5FE6DA-5464-4192-BD50-6969100C0CC4}"/>
    <cellStyle name="Note 164" xfId="37390" xr:uid="{3809CA34-DC01-42F4-928B-4A4DBD8B7E7D}"/>
    <cellStyle name="Note 165" xfId="37410" xr:uid="{877FA2E2-E6B5-40B4-9049-65C48C1271FE}"/>
    <cellStyle name="Note 166" xfId="37430" xr:uid="{097D134B-6C6A-4D12-8A00-D9A674042C77}"/>
    <cellStyle name="Note 167" xfId="37450" xr:uid="{15B2C1B1-B9DB-49E4-AC76-3E191CE9A89E}"/>
    <cellStyle name="Note 168" xfId="37470" xr:uid="{544C5DC5-B1F8-4734-90BC-75854FF0947E}"/>
    <cellStyle name="Note 169" xfId="37490" xr:uid="{55C3AECC-3481-4281-8E23-2019394598E1}"/>
    <cellStyle name="Note 17" xfId="955" xr:uid="{FA55F9FE-8101-4143-B108-F0A9D4071A38}"/>
    <cellStyle name="Note 17 2" xfId="1561" xr:uid="{33BB5D70-DE03-4657-8BA7-970BADB1F41F}"/>
    <cellStyle name="Note 17 2 2" xfId="2541" xr:uid="{B6938553-7EEE-47CF-A01F-991927CE6A95}"/>
    <cellStyle name="Note 17 2 2 2" xfId="4621" xr:uid="{1B515957-8F7B-4BA9-89A6-50076F4ED910}"/>
    <cellStyle name="Note 17 2 2 2 2" xfId="8781" xr:uid="{B6EEFAA0-36CE-4B9E-8923-5BEA5CCE4974}"/>
    <cellStyle name="Note 17 2 2 2 2 2" xfId="17364" xr:uid="{C3FD7A67-165B-494A-A05E-43CFEFCCEF2C}"/>
    <cellStyle name="Note 17 2 2 2 2 2 2" xfId="35189" xr:uid="{88F08F60-0FA9-4A03-A434-1E2E0373FC1B}"/>
    <cellStyle name="Note 17 2 2 2 2 3" xfId="26689" xr:uid="{396955DF-BC8C-4064-AAEF-60D06B6EEEED}"/>
    <cellStyle name="Note 17 2 2 2 3" xfId="13204" xr:uid="{C71B5BEA-1761-4977-8EBC-2CFD2E8A8EB0}"/>
    <cellStyle name="Note 17 2 2 2 3 2" xfId="31029" xr:uid="{E04F3D06-D4CB-4289-BC78-EE3F69B1F759}"/>
    <cellStyle name="Note 17 2 2 2 4" xfId="22529" xr:uid="{3C3AD231-F0BF-4CB0-B5C6-133351CA9528}"/>
    <cellStyle name="Note 17 2 2 3" xfId="6701" xr:uid="{63D570D4-732B-43BC-95FB-74D912C80A67}"/>
    <cellStyle name="Note 17 2 2 3 2" xfId="15284" xr:uid="{A93A04EB-F73D-4545-AFD0-C6F9ADAA647B}"/>
    <cellStyle name="Note 17 2 2 3 2 2" xfId="33109" xr:uid="{20B5777B-12C7-489C-8934-B408C9FB3771}"/>
    <cellStyle name="Note 17 2 2 3 3" xfId="24609" xr:uid="{BC83548B-09DB-4C2B-8B29-96069628304A}"/>
    <cellStyle name="Note 17 2 2 4" xfId="11124" xr:uid="{6C205A52-6447-4E54-BFE8-7AE10AB84956}"/>
    <cellStyle name="Note 17 2 2 4 2" xfId="28949" xr:uid="{3C8B4BBE-5C59-4E0F-AB56-683CD2962421}"/>
    <cellStyle name="Note 17 2 2 5" xfId="20449" xr:uid="{61878607-D1E2-4FE1-8E1C-019B6E60D51B}"/>
    <cellStyle name="Note 17 2 3" xfId="3641" xr:uid="{C520DA11-576A-4647-A148-744CB4D70D31}"/>
    <cellStyle name="Note 17 2 3 2" xfId="7801" xr:uid="{4714A4AD-6954-4530-B011-888D5E27D56C}"/>
    <cellStyle name="Note 17 2 3 2 2" xfId="16384" xr:uid="{7C8EE490-3169-47F2-87BD-E9CD72817BF6}"/>
    <cellStyle name="Note 17 2 3 2 2 2" xfId="34209" xr:uid="{E64AEAF5-9F99-4CAD-80FC-74875E1EBCA7}"/>
    <cellStyle name="Note 17 2 3 2 3" xfId="25709" xr:uid="{9294E868-9CC2-4261-8D13-9DAAFB1EF2F5}"/>
    <cellStyle name="Note 17 2 3 3" xfId="12224" xr:uid="{F620C841-53A2-403B-BE3C-9743C461DC3D}"/>
    <cellStyle name="Note 17 2 3 3 2" xfId="30049" xr:uid="{F9106355-1ABA-4DE4-A131-1D0D06824077}"/>
    <cellStyle name="Note 17 2 3 4" xfId="21549" xr:uid="{BD0ECD18-262C-4178-9F71-8364233D2277}"/>
    <cellStyle name="Note 17 2 4" xfId="5721" xr:uid="{960EFFD0-FB82-4F5F-9910-76488E428FD6}"/>
    <cellStyle name="Note 17 2 4 2" xfId="14304" xr:uid="{C5177A2C-7421-445F-BABA-378917EC5355}"/>
    <cellStyle name="Note 17 2 4 2 2" xfId="32129" xr:uid="{2E67412A-CE7A-449F-9618-59BF4BC66101}"/>
    <cellStyle name="Note 17 2 4 3" xfId="23629" xr:uid="{34C5281A-DE98-45BF-8689-EED979749691}"/>
    <cellStyle name="Note 17 2 5" xfId="10144" xr:uid="{18C1521A-2116-4863-A16C-0C6336B53374}"/>
    <cellStyle name="Note 17 2 5 2" xfId="27969" xr:uid="{5D876A59-FA9C-4646-B26F-538643121591}"/>
    <cellStyle name="Note 17 2 6" xfId="19469" xr:uid="{627AE013-2F43-4BFA-8403-869B1DBC9993}"/>
    <cellStyle name="Note 17 3" xfId="2061" xr:uid="{FECC010F-3D9F-476B-8426-B266BC1C3ABE}"/>
    <cellStyle name="Note 17 3 2" xfId="4141" xr:uid="{09B4A282-93B0-42F6-8457-1D70BB1CAFF4}"/>
    <cellStyle name="Note 17 3 2 2" xfId="8301" xr:uid="{E54D3A9B-56D7-4983-8E96-487F43F87FDB}"/>
    <cellStyle name="Note 17 3 2 2 2" xfId="16884" xr:uid="{EF2B2E66-DBF0-4902-A166-2D8A08C7B8C7}"/>
    <cellStyle name="Note 17 3 2 2 2 2" xfId="34709" xr:uid="{BD458D03-B5EC-4A85-9A81-0BDADD0D2E6E}"/>
    <cellStyle name="Note 17 3 2 2 3" xfId="26209" xr:uid="{CC0CD93A-4DCC-4CF0-AC2F-BDF327637278}"/>
    <cellStyle name="Note 17 3 2 3" xfId="12724" xr:uid="{5EEB71AE-6B91-4E51-804E-F7397FF75831}"/>
    <cellStyle name="Note 17 3 2 3 2" xfId="30549" xr:uid="{178D2C43-9F32-41CA-8655-7CEA6AB407F3}"/>
    <cellStyle name="Note 17 3 2 4" xfId="22049" xr:uid="{B8F8EE5F-38D6-451E-A546-4EF50F72013C}"/>
    <cellStyle name="Note 17 3 3" xfId="6221" xr:uid="{B5DDFBFE-BE3D-4766-914D-8E589168B8D9}"/>
    <cellStyle name="Note 17 3 3 2" xfId="14804" xr:uid="{53B2566B-89C9-4A98-8B4E-33D5422FBC5B}"/>
    <cellStyle name="Note 17 3 3 2 2" xfId="32629" xr:uid="{1F1788FD-17B3-49AF-9601-2ECABEAB731B}"/>
    <cellStyle name="Note 17 3 3 3" xfId="24129" xr:uid="{26761998-CF21-45FA-9E57-FA26EE25451C}"/>
    <cellStyle name="Note 17 3 4" xfId="10644" xr:uid="{13E344A3-36A1-4C6C-9357-800FACAC91DD}"/>
    <cellStyle name="Note 17 3 4 2" xfId="28469" xr:uid="{866FA610-363C-416C-AB95-05DAC149CBCA}"/>
    <cellStyle name="Note 17 3 5" xfId="19969" xr:uid="{6DDA2CD9-92DE-45E6-9671-67722B52B3A1}"/>
    <cellStyle name="Note 17 4" xfId="3161" xr:uid="{C67F00D4-8C45-4023-9B90-5E940B486D14}"/>
    <cellStyle name="Note 17 4 2" xfId="7321" xr:uid="{0C36E734-3482-4536-A75D-76EB62A583F4}"/>
    <cellStyle name="Note 17 4 2 2" xfId="15904" xr:uid="{60E8DC80-5AA1-4BC4-82BF-CB38855DF85A}"/>
    <cellStyle name="Note 17 4 2 2 2" xfId="33729" xr:uid="{213F45EC-1E88-4EED-8864-1636019A8438}"/>
    <cellStyle name="Note 17 4 2 3" xfId="25229" xr:uid="{346FFA76-1478-4369-9FC7-2BDFCDA40402}"/>
    <cellStyle name="Note 17 4 3" xfId="11744" xr:uid="{85978CD8-37DA-4488-AF78-7048E96ABD9D}"/>
    <cellStyle name="Note 17 4 3 2" xfId="29569" xr:uid="{F686E971-1746-4A52-A935-9BBA488791E6}"/>
    <cellStyle name="Note 17 4 4" xfId="21069" xr:uid="{C7B6E08D-D378-47CD-BC9F-FFEFF6CA5B6E}"/>
    <cellStyle name="Note 17 5" xfId="5241" xr:uid="{82FAA1FF-77F5-435F-B45D-CE04C2EE656D}"/>
    <cellStyle name="Note 17 5 2" xfId="13824" xr:uid="{CDF9C156-0AE3-4C12-8C59-3E6E36C297EF}"/>
    <cellStyle name="Note 17 5 2 2" xfId="31649" xr:uid="{7DEFE295-E544-41C2-8289-F934C4D263BC}"/>
    <cellStyle name="Note 17 5 3" xfId="23149" xr:uid="{21B290AC-5267-455F-8BF5-D6CFE63587E9}"/>
    <cellStyle name="Note 17 6" xfId="9664" xr:uid="{95A3E437-F7A9-456A-9F07-C851F4186EAD}"/>
    <cellStyle name="Note 17 6 2" xfId="27489" xr:uid="{41624D55-E869-4C04-8146-EDE96554ECD4}"/>
    <cellStyle name="Note 17 7" xfId="18989" xr:uid="{772DA7E3-B6CB-46EA-9227-D312C8DD9849}"/>
    <cellStyle name="Note 170" xfId="37510" xr:uid="{77E00148-6193-4817-A461-5FB5C2510E16}"/>
    <cellStyle name="Note 171" xfId="37530" xr:uid="{771AD8C9-332F-440B-935D-C589FADCEBF6}"/>
    <cellStyle name="Note 172" xfId="37550" xr:uid="{B41E5BE7-5B54-47C0-90CA-C37C27C59AAC}"/>
    <cellStyle name="Note 173" xfId="37570" xr:uid="{9DEE72EF-84D8-4958-B55A-316380E489E9}"/>
    <cellStyle name="Note 174" xfId="37590" xr:uid="{DCB1344B-4BCB-4E62-B5C8-14AF81C50854}"/>
    <cellStyle name="Note 175" xfId="37610" xr:uid="{F2B7A1B8-8546-400F-BBF4-E4C3D4BBA7D1}"/>
    <cellStyle name="Note 176" xfId="37630" xr:uid="{003428B0-A5FA-44C2-AFA6-3E18CA8742C8}"/>
    <cellStyle name="Note 177" xfId="37650" xr:uid="{9FD8F62A-BD69-47BE-B962-3B96DA48B399}"/>
    <cellStyle name="Note 178" xfId="37670" xr:uid="{8D271796-A0F5-44FA-AE11-487A309768E2}"/>
    <cellStyle name="Note 179" xfId="37690" xr:uid="{75FD389E-71A7-4B8D-B674-42920A697535}"/>
    <cellStyle name="Note 18" xfId="975" xr:uid="{FACBBEE6-D568-40B7-8A0A-D2818515DE06}"/>
    <cellStyle name="Note 18 2" xfId="1581" xr:uid="{3F2FCB42-4696-4C5D-A215-9A652A737770}"/>
    <cellStyle name="Note 18 2 2" xfId="2561" xr:uid="{A1EC782F-EA22-4FC2-AA87-7191DE398E14}"/>
    <cellStyle name="Note 18 2 2 2" xfId="4641" xr:uid="{63DCBE22-71CD-4546-B4F1-0B8AE15592C9}"/>
    <cellStyle name="Note 18 2 2 2 2" xfId="8801" xr:uid="{5BCA3877-A8DC-4203-812B-5CD4A8C1BBEE}"/>
    <cellStyle name="Note 18 2 2 2 2 2" xfId="17384" xr:uid="{F9299F9D-351B-4586-BFF6-70142576EA67}"/>
    <cellStyle name="Note 18 2 2 2 2 2 2" xfId="35209" xr:uid="{F13182AA-93C7-47B8-B21D-90BD5CD75790}"/>
    <cellStyle name="Note 18 2 2 2 2 3" xfId="26709" xr:uid="{69771B7E-363D-46E7-AE7A-D48F9FB5436A}"/>
    <cellStyle name="Note 18 2 2 2 3" xfId="13224" xr:uid="{D9D29E99-E202-470C-80FA-BDB4923F7380}"/>
    <cellStyle name="Note 18 2 2 2 3 2" xfId="31049" xr:uid="{B703C3D0-C0AA-40BE-8522-B461EE8678A8}"/>
    <cellStyle name="Note 18 2 2 2 4" xfId="22549" xr:uid="{8E56FB25-34DC-48F5-B303-1B26F89E5416}"/>
    <cellStyle name="Note 18 2 2 3" xfId="6721" xr:uid="{BE9DF889-E57F-4E13-812E-845438AF8762}"/>
    <cellStyle name="Note 18 2 2 3 2" xfId="15304" xr:uid="{57E468C0-ACA2-4DB0-B5B9-076AFBE5B0F0}"/>
    <cellStyle name="Note 18 2 2 3 2 2" xfId="33129" xr:uid="{83E3FA4B-8902-4DB2-9650-096A37DF614C}"/>
    <cellStyle name="Note 18 2 2 3 3" xfId="24629" xr:uid="{772062FB-DD68-4F81-A923-24CBC2565EA9}"/>
    <cellStyle name="Note 18 2 2 4" xfId="11144" xr:uid="{C64B6033-AA33-4197-B859-FE5ED2C191A5}"/>
    <cellStyle name="Note 18 2 2 4 2" xfId="28969" xr:uid="{C2FA85AB-C411-4A74-9333-7846CEF0065F}"/>
    <cellStyle name="Note 18 2 2 5" xfId="20469" xr:uid="{EA902E35-6605-4CF4-AE35-906B2EA86A8A}"/>
    <cellStyle name="Note 18 2 3" xfId="3661" xr:uid="{6FE71EBC-FC4D-4B2E-881D-F3BF598442FA}"/>
    <cellStyle name="Note 18 2 3 2" xfId="7821" xr:uid="{12D48554-F29B-4B6D-BA1C-B806F8026174}"/>
    <cellStyle name="Note 18 2 3 2 2" xfId="16404" xr:uid="{41D0F2B9-8AB3-488C-AF6F-B7C82E6165B4}"/>
    <cellStyle name="Note 18 2 3 2 2 2" xfId="34229" xr:uid="{DA93B49D-728A-414F-A158-A7962E444633}"/>
    <cellStyle name="Note 18 2 3 2 3" xfId="25729" xr:uid="{70F95A2B-578F-463D-8776-324796D6297C}"/>
    <cellStyle name="Note 18 2 3 3" xfId="12244" xr:uid="{C17F4DF6-A0EE-491F-8D9C-2265739EF294}"/>
    <cellStyle name="Note 18 2 3 3 2" xfId="30069" xr:uid="{00B9CE64-D877-438C-877C-23F83405C576}"/>
    <cellStyle name="Note 18 2 3 4" xfId="21569" xr:uid="{14D78E29-7E0B-43B4-BFC8-737EA17AA116}"/>
    <cellStyle name="Note 18 2 4" xfId="5741" xr:uid="{3E2C5A95-AC38-4080-B3EB-2CEA85AB8CC7}"/>
    <cellStyle name="Note 18 2 4 2" xfId="14324" xr:uid="{0BE6D975-9B53-461B-B5C6-E2AB6C27A6DF}"/>
    <cellStyle name="Note 18 2 4 2 2" xfId="32149" xr:uid="{77A3CEC7-8B74-4D15-9AB0-995A78938CDA}"/>
    <cellStyle name="Note 18 2 4 3" xfId="23649" xr:uid="{BCCECE6F-A0FB-4C78-ADB8-6EADF88A9D1A}"/>
    <cellStyle name="Note 18 2 5" xfId="10164" xr:uid="{79CACBED-F908-4A98-9137-D0E7D2242F47}"/>
    <cellStyle name="Note 18 2 5 2" xfId="27989" xr:uid="{1FA55641-138F-4801-9FD5-00EE2A6D8D22}"/>
    <cellStyle name="Note 18 2 6" xfId="19489" xr:uid="{2BF39A70-0267-4176-94A9-192B65004698}"/>
    <cellStyle name="Note 18 3" xfId="2081" xr:uid="{84D6182A-687A-4F82-81E1-91A60756AC5A}"/>
    <cellStyle name="Note 18 3 2" xfId="4161" xr:uid="{1EA9E252-DD3C-4F7B-8E9C-EA6CEC6B7703}"/>
    <cellStyle name="Note 18 3 2 2" xfId="8321" xr:uid="{E956511A-7620-4192-ABFA-E6D451B79F12}"/>
    <cellStyle name="Note 18 3 2 2 2" xfId="16904" xr:uid="{54EB9241-E9AB-411F-80F8-F50646B9CC0E}"/>
    <cellStyle name="Note 18 3 2 2 2 2" xfId="34729" xr:uid="{97C55440-0048-41D5-8AFF-C4A507387433}"/>
    <cellStyle name="Note 18 3 2 2 3" xfId="26229" xr:uid="{796E9B09-7746-4A46-B69B-04F88CBDE4E9}"/>
    <cellStyle name="Note 18 3 2 3" xfId="12744" xr:uid="{25654E5E-8E9D-438E-8542-2123D826FBFD}"/>
    <cellStyle name="Note 18 3 2 3 2" xfId="30569" xr:uid="{EAD28561-BF5C-4510-8227-E3878CD2ECEE}"/>
    <cellStyle name="Note 18 3 2 4" xfId="22069" xr:uid="{E0C65060-EA40-4C3E-B287-0F8F91188C3F}"/>
    <cellStyle name="Note 18 3 3" xfId="6241" xr:uid="{FC305A23-ED1D-42BE-81F9-05086828D992}"/>
    <cellStyle name="Note 18 3 3 2" xfId="14824" xr:uid="{85702938-971A-4960-8ACC-4FCA38729E7F}"/>
    <cellStyle name="Note 18 3 3 2 2" xfId="32649" xr:uid="{27F8FECF-16E5-485B-A1F7-B849B6EA129B}"/>
    <cellStyle name="Note 18 3 3 3" xfId="24149" xr:uid="{AAACEBA2-2875-4DDF-BE06-90CAA1FC0663}"/>
    <cellStyle name="Note 18 3 4" xfId="10664" xr:uid="{4AF1BBA0-583A-4870-A73C-5F7D6B5940AA}"/>
    <cellStyle name="Note 18 3 4 2" xfId="28489" xr:uid="{C574F3E3-9E28-45AE-899A-20D35C60F60E}"/>
    <cellStyle name="Note 18 3 5" xfId="19989" xr:uid="{599826A4-723F-4CE6-80ED-31D689280D9C}"/>
    <cellStyle name="Note 18 4" xfId="3181" xr:uid="{95B5B806-E641-4FF1-96C0-070FE4F90CEA}"/>
    <cellStyle name="Note 18 4 2" xfId="7341" xr:uid="{9853CDEE-0CF3-4E31-9414-9EA2D71BFDD3}"/>
    <cellStyle name="Note 18 4 2 2" xfId="15924" xr:uid="{81EC3AC3-A5B9-4796-BA26-C81ECA18F724}"/>
    <cellStyle name="Note 18 4 2 2 2" xfId="33749" xr:uid="{274030A6-78BE-4898-B1A3-21FBC484D8EE}"/>
    <cellStyle name="Note 18 4 2 3" xfId="25249" xr:uid="{37A8F372-F3C7-4E1A-A9FF-60B1B3BEB5C8}"/>
    <cellStyle name="Note 18 4 3" xfId="11764" xr:uid="{8A249BFA-EF67-444F-B366-6115F05DD342}"/>
    <cellStyle name="Note 18 4 3 2" xfId="29589" xr:uid="{6B738808-8664-46AF-8B2C-F82D1F69C313}"/>
    <cellStyle name="Note 18 4 4" xfId="21089" xr:uid="{16B0A2FA-F810-4B4C-8FB7-B1FB28D025B1}"/>
    <cellStyle name="Note 18 5" xfId="5261" xr:uid="{B40DA242-2B3C-41C5-9635-A59A1F032F8B}"/>
    <cellStyle name="Note 18 5 2" xfId="13844" xr:uid="{AC78B391-649F-46C8-9CBC-1E3BB22058BD}"/>
    <cellStyle name="Note 18 5 2 2" xfId="31669" xr:uid="{A0EB3B0B-AE29-4FDD-B1FE-2E8045D59FBA}"/>
    <cellStyle name="Note 18 5 3" xfId="23169" xr:uid="{2E1B6A6B-CEF8-4337-8C5A-6A57E9605A34}"/>
    <cellStyle name="Note 18 6" xfId="9684" xr:uid="{FD38B480-D848-48E1-BB50-FB6404775443}"/>
    <cellStyle name="Note 18 6 2" xfId="27509" xr:uid="{2F0911FA-C89A-4E1D-84E8-EBFD89AE1DFA}"/>
    <cellStyle name="Note 18 7" xfId="19009" xr:uid="{E4EAFA67-32F4-4B1C-9897-4FD3AB44B336}"/>
    <cellStyle name="Note 180" xfId="37710" xr:uid="{2B923F94-E5B1-4520-919F-CFF99B4D3A5E}"/>
    <cellStyle name="Note 181" xfId="37730" xr:uid="{70A845AD-FCAD-4BEA-A255-FB1482528793}"/>
    <cellStyle name="Note 182" xfId="37750" xr:uid="{D76FF3CB-AC66-4D3A-BA59-39B39FC03650}"/>
    <cellStyle name="Note 183" xfId="37770" xr:uid="{D736441F-9367-4F9A-83F5-D2823E3F66DB}"/>
    <cellStyle name="Note 184" xfId="37790" xr:uid="{7EF234A6-6B36-4170-89E2-771B9B8888C7}"/>
    <cellStyle name="Note 185" xfId="37810" xr:uid="{C18269A8-5FB5-4BB6-A4EB-B97D51D30C22}"/>
    <cellStyle name="Note 186" xfId="37830" xr:uid="{705782E9-5156-4E7D-931D-E477AA5CFA59}"/>
    <cellStyle name="Note 187" xfId="37850" xr:uid="{1502F6E9-89BF-4E0B-995A-E9959E563CD2}"/>
    <cellStyle name="Note 188" xfId="37870" xr:uid="{24469278-2DA5-41AD-9BF7-7F532072BCBB}"/>
    <cellStyle name="Note 189" xfId="37890" xr:uid="{4978FFC5-DD56-4603-8945-1AB8B5800A7A}"/>
    <cellStyle name="Note 19" xfId="995" xr:uid="{B53A7CBF-B9C6-438F-94E8-9F032817D65B}"/>
    <cellStyle name="Note 19 2" xfId="1601" xr:uid="{0DBEF2A6-8B60-4872-A621-11B08DA045CB}"/>
    <cellStyle name="Note 19 2 2" xfId="2581" xr:uid="{F53218B5-25C2-4E2C-A1F3-B89745FBCA03}"/>
    <cellStyle name="Note 19 2 2 2" xfId="4661" xr:uid="{DB2DBD8D-3A04-4105-92B3-3F4B2CCAF4BE}"/>
    <cellStyle name="Note 19 2 2 2 2" xfId="8821" xr:uid="{D3C803CC-B32D-4ABE-81CB-FD154EDF6DB3}"/>
    <cellStyle name="Note 19 2 2 2 2 2" xfId="17404" xr:uid="{E58BE05B-2A46-46BD-9EC4-53A11BE2E2EF}"/>
    <cellStyle name="Note 19 2 2 2 2 2 2" xfId="35229" xr:uid="{E0993124-066B-437A-B79F-8864B4FDBA93}"/>
    <cellStyle name="Note 19 2 2 2 2 3" xfId="26729" xr:uid="{168A563E-1B72-4AF2-84A9-E940EEEBBB8A}"/>
    <cellStyle name="Note 19 2 2 2 3" xfId="13244" xr:uid="{0D77C4BF-8C4F-4ED1-A601-78EE3F5C79A2}"/>
    <cellStyle name="Note 19 2 2 2 3 2" xfId="31069" xr:uid="{C0CE4E7E-9EEB-4748-923F-3CDE9605E37A}"/>
    <cellStyle name="Note 19 2 2 2 4" xfId="22569" xr:uid="{B10245D5-A479-4EB1-8151-3837D2A574B3}"/>
    <cellStyle name="Note 19 2 2 3" xfId="6741" xr:uid="{54262B2C-EDD5-4939-BE6B-5D374FC9B215}"/>
    <cellStyle name="Note 19 2 2 3 2" xfId="15324" xr:uid="{4F644FDA-BC23-4A35-8081-9B6C4F898910}"/>
    <cellStyle name="Note 19 2 2 3 2 2" xfId="33149" xr:uid="{5C7BAF8B-A1D5-478C-8C0D-106960194AC2}"/>
    <cellStyle name="Note 19 2 2 3 3" xfId="24649" xr:uid="{378954C9-2341-4A8E-A5CB-FEFCE8587256}"/>
    <cellStyle name="Note 19 2 2 4" xfId="11164" xr:uid="{86AE60E9-0193-4EDE-9FDB-626A519A8E2A}"/>
    <cellStyle name="Note 19 2 2 4 2" xfId="28989" xr:uid="{06292B80-9937-4BAC-A9C1-1636A7EEB05A}"/>
    <cellStyle name="Note 19 2 2 5" xfId="20489" xr:uid="{1E63825C-3C5F-472E-AAA6-F8F96911AE51}"/>
    <cellStyle name="Note 19 2 3" xfId="3681" xr:uid="{5A735E21-1F65-4C29-989B-471D756AA0C7}"/>
    <cellStyle name="Note 19 2 3 2" xfId="7841" xr:uid="{7ADCB899-69CD-4D35-9387-A83A487F16EA}"/>
    <cellStyle name="Note 19 2 3 2 2" xfId="16424" xr:uid="{B48FFE0C-55B5-4150-B252-837E218ADF55}"/>
    <cellStyle name="Note 19 2 3 2 2 2" xfId="34249" xr:uid="{D982F614-FCC3-43DC-BB1C-952D6A9BC1B0}"/>
    <cellStyle name="Note 19 2 3 2 3" xfId="25749" xr:uid="{858E9B96-4648-4457-A26C-EE87FE0B6859}"/>
    <cellStyle name="Note 19 2 3 3" xfId="12264" xr:uid="{50372711-C327-4671-AA2A-A6D5E9CBE546}"/>
    <cellStyle name="Note 19 2 3 3 2" xfId="30089" xr:uid="{679599A5-4323-483E-9CE1-C2014CAB920D}"/>
    <cellStyle name="Note 19 2 3 4" xfId="21589" xr:uid="{33C3A175-9392-4DEE-9658-A4856580EDA8}"/>
    <cellStyle name="Note 19 2 4" xfId="5761" xr:uid="{AEF541BA-64B2-47A6-A882-F5668A381078}"/>
    <cellStyle name="Note 19 2 4 2" xfId="14344" xr:uid="{C32FE2DF-8143-42E1-8502-94EBFB4EFC0B}"/>
    <cellStyle name="Note 19 2 4 2 2" xfId="32169" xr:uid="{488EC4C4-A35C-4474-89EE-26844F7C7E5B}"/>
    <cellStyle name="Note 19 2 4 3" xfId="23669" xr:uid="{825723C6-769E-4F5F-B2A8-0785CF09C06E}"/>
    <cellStyle name="Note 19 2 5" xfId="10184" xr:uid="{5DF82ACF-2112-4468-B36A-9ACC7ABDC1E3}"/>
    <cellStyle name="Note 19 2 5 2" xfId="28009" xr:uid="{99027C24-8716-46CF-B4B9-03E63A9FE5B5}"/>
    <cellStyle name="Note 19 2 6" xfId="19509" xr:uid="{8899D7ED-A02E-4E2D-9BE1-86713CE9A595}"/>
    <cellStyle name="Note 19 3" xfId="2101" xr:uid="{87991CBD-3017-4FA6-95E0-933F311E9938}"/>
    <cellStyle name="Note 19 3 2" xfId="4181" xr:uid="{396943E2-167D-4E95-A57A-58B677E72B8E}"/>
    <cellStyle name="Note 19 3 2 2" xfId="8341" xr:uid="{88AD596C-4C3A-4C32-B8CD-AC56C8B907E6}"/>
    <cellStyle name="Note 19 3 2 2 2" xfId="16924" xr:uid="{73A37718-5471-47D0-9339-CA3C375D3D9B}"/>
    <cellStyle name="Note 19 3 2 2 2 2" xfId="34749" xr:uid="{494C267C-70E2-4F83-85CB-E70B6015683C}"/>
    <cellStyle name="Note 19 3 2 2 3" xfId="26249" xr:uid="{82830780-68BF-4224-99CD-CAE1E1A83462}"/>
    <cellStyle name="Note 19 3 2 3" xfId="12764" xr:uid="{99C587F0-5733-4BC3-899A-E19665B3F1C7}"/>
    <cellStyle name="Note 19 3 2 3 2" xfId="30589" xr:uid="{E9BE5888-2EDD-4CC0-8917-56E47EFE10A9}"/>
    <cellStyle name="Note 19 3 2 4" xfId="22089" xr:uid="{9F5606BC-698C-4088-8BC1-0B2183A8DD8E}"/>
    <cellStyle name="Note 19 3 3" xfId="6261" xr:uid="{C06B52E9-F64E-4D1E-8E12-301B60DBD9DE}"/>
    <cellStyle name="Note 19 3 3 2" xfId="14844" xr:uid="{B4F6B559-260C-4D35-A060-CF78E83E7753}"/>
    <cellStyle name="Note 19 3 3 2 2" xfId="32669" xr:uid="{EF46FC2A-DE8E-48B3-B2D0-D57916405A97}"/>
    <cellStyle name="Note 19 3 3 3" xfId="24169" xr:uid="{5B06B48B-A6A3-49A4-AB40-5E2B198F5617}"/>
    <cellStyle name="Note 19 3 4" xfId="10684" xr:uid="{D3CE20A4-95B9-49A2-B1E2-E8A7438481AC}"/>
    <cellStyle name="Note 19 3 4 2" xfId="28509" xr:uid="{764EF07F-E0A0-454D-A7C2-7A0F2B9E6197}"/>
    <cellStyle name="Note 19 3 5" xfId="20009" xr:uid="{1A90ECDF-6FB6-4533-9198-6B5E0BC8A3D5}"/>
    <cellStyle name="Note 19 4" xfId="3201" xr:uid="{13A4C3CE-C0B7-475D-8639-E87C55AB0F69}"/>
    <cellStyle name="Note 19 4 2" xfId="7361" xr:uid="{364DFAAD-54DD-4C68-AB2F-5C8089957CF2}"/>
    <cellStyle name="Note 19 4 2 2" xfId="15944" xr:uid="{1FBD4ECA-194A-4016-9BE5-DDE81621429B}"/>
    <cellStyle name="Note 19 4 2 2 2" xfId="33769" xr:uid="{BC0D8DF2-A347-4633-816F-948EB5825855}"/>
    <cellStyle name="Note 19 4 2 3" xfId="25269" xr:uid="{E9966B62-D8AA-46F4-8D33-FE30896DEEB5}"/>
    <cellStyle name="Note 19 4 3" xfId="11784" xr:uid="{4C570056-F5BC-432F-AC3D-11E4410DD226}"/>
    <cellStyle name="Note 19 4 3 2" xfId="29609" xr:uid="{1D3E6E7B-F63F-4A57-BBE1-4FE5C18FEF45}"/>
    <cellStyle name="Note 19 4 4" xfId="21109" xr:uid="{BBD48DC1-16FD-4D5A-8E4D-FDEDC6C67C2A}"/>
    <cellStyle name="Note 19 5" xfId="5281" xr:uid="{B378F12A-D870-4ECC-8FE0-CA6F7E1FC9C7}"/>
    <cellStyle name="Note 19 5 2" xfId="13864" xr:uid="{EEE01064-75F3-4950-9197-3CDC32235951}"/>
    <cellStyle name="Note 19 5 2 2" xfId="31689" xr:uid="{C944A00A-769D-4536-9C8C-1A995DA9F44B}"/>
    <cellStyle name="Note 19 5 3" xfId="23189" xr:uid="{E4B61896-0989-47BF-8764-FF52B9C69D33}"/>
    <cellStyle name="Note 19 6" xfId="9704" xr:uid="{E20C5A7C-825E-4D43-A5EF-3963B951081D}"/>
    <cellStyle name="Note 19 6 2" xfId="27529" xr:uid="{98BD2D46-3416-428F-BD8F-99F187A96454}"/>
    <cellStyle name="Note 19 7" xfId="19029" xr:uid="{8314DDA9-33EF-427D-BC96-C0E6BEB6B0B7}"/>
    <cellStyle name="Note 190" xfId="37910" xr:uid="{D31D03E4-57C2-49F9-A885-2B6089DEE335}"/>
    <cellStyle name="Note 191" xfId="37930" xr:uid="{96E679F1-0CF9-4744-8528-83561BFC3D2B}"/>
    <cellStyle name="Note 192" xfId="37950" xr:uid="{00DCC3D7-B981-4354-9737-17686919D8AA}"/>
    <cellStyle name="Note 193" xfId="37970" xr:uid="{B57DF8A8-EAAE-4FFF-88F9-1F5A9BB7386D}"/>
    <cellStyle name="Note 194" xfId="37990" xr:uid="{62E3DAED-121B-4CBA-9932-AF237D3ED2A5}"/>
    <cellStyle name="Note 195" xfId="38010" xr:uid="{2254E907-123E-4111-9FBA-8353048541DB}"/>
    <cellStyle name="Note 196" xfId="38030" xr:uid="{F6473B71-0CE5-44C4-8A1A-695AF350F3C8}"/>
    <cellStyle name="Note 197" xfId="38050" xr:uid="{883CD9FA-FFF3-4B69-ADE2-1FBB8A8E8965}"/>
    <cellStyle name="Note 198" xfId="38070" xr:uid="{BDC3CBD5-61B1-48E5-8EAE-4049FD0E35AA}"/>
    <cellStyle name="Note 199" xfId="38090" xr:uid="{35881BC7-6C15-4FF6-9C60-0AE9CA3F207E}"/>
    <cellStyle name="Note 2" xfId="65" xr:uid="{00000000-0005-0000-0000-0000DE000000}"/>
    <cellStyle name="Note 2 2" xfId="415" xr:uid="{E5E0F570-28B7-4104-B0B1-A1D1372E3F04}"/>
    <cellStyle name="Note 20" xfId="1015" xr:uid="{76EC655A-9612-4775-9F68-9AAD1918376B}"/>
    <cellStyle name="Note 20 2" xfId="1621" xr:uid="{5D6C65E0-5962-4A41-84A1-823A2D7B9DAB}"/>
    <cellStyle name="Note 20 2 2" xfId="2601" xr:uid="{7BAEE368-2BAB-4296-A30A-E1F5E3A468BF}"/>
    <cellStyle name="Note 20 2 2 2" xfId="4681" xr:uid="{5655A28F-31AC-48F9-932E-AFD8EDF418AF}"/>
    <cellStyle name="Note 20 2 2 2 2" xfId="8841" xr:uid="{ED9EAC73-791B-4B29-9CE7-107F6664BBF5}"/>
    <cellStyle name="Note 20 2 2 2 2 2" xfId="17424" xr:uid="{150A36DC-0ADF-4768-A225-3CEE2DF6DF2B}"/>
    <cellStyle name="Note 20 2 2 2 2 2 2" xfId="35249" xr:uid="{33E3ED88-665E-49FB-9A04-C4647464C1D2}"/>
    <cellStyle name="Note 20 2 2 2 2 3" xfId="26749" xr:uid="{415BA73F-620E-43F6-BAE5-DD0CF9C5C787}"/>
    <cellStyle name="Note 20 2 2 2 3" xfId="13264" xr:uid="{03F62AA9-90C8-4BB1-B8F0-FE8D50A20405}"/>
    <cellStyle name="Note 20 2 2 2 3 2" xfId="31089" xr:uid="{B2DE1550-AF7D-4B80-ACFC-C8AF4C859B13}"/>
    <cellStyle name="Note 20 2 2 2 4" xfId="22589" xr:uid="{AA58903B-9DA9-48C5-9881-A34D680342B5}"/>
    <cellStyle name="Note 20 2 2 3" xfId="6761" xr:uid="{D7413BF5-3A82-42D8-98BF-C3F8A9CC1C82}"/>
    <cellStyle name="Note 20 2 2 3 2" xfId="15344" xr:uid="{652F25A8-AF97-4A49-80C8-84576B157DC1}"/>
    <cellStyle name="Note 20 2 2 3 2 2" xfId="33169" xr:uid="{83EB72E6-536B-4436-B9B8-C82E01F7087B}"/>
    <cellStyle name="Note 20 2 2 3 3" xfId="24669" xr:uid="{0D2DC63F-A54D-4FB3-92D8-5EA554AE0A20}"/>
    <cellStyle name="Note 20 2 2 4" xfId="11184" xr:uid="{7B15CB88-9999-4997-8D6D-4093C0962BDB}"/>
    <cellStyle name="Note 20 2 2 4 2" xfId="29009" xr:uid="{ABF9EEEA-34F7-4A19-B0FD-94CC7576503D}"/>
    <cellStyle name="Note 20 2 2 5" xfId="20509" xr:uid="{6581E8D1-F319-41E6-91E8-351F0560A823}"/>
    <cellStyle name="Note 20 2 3" xfId="3701" xr:uid="{44BB0900-12C2-42DD-A601-AD52633B0A2A}"/>
    <cellStyle name="Note 20 2 3 2" xfId="7861" xr:uid="{8E51B5B3-21FB-4463-A09A-EDE875381301}"/>
    <cellStyle name="Note 20 2 3 2 2" xfId="16444" xr:uid="{9D3C7773-674D-482A-BBB9-F4C1CF2576D1}"/>
    <cellStyle name="Note 20 2 3 2 2 2" xfId="34269" xr:uid="{B460E922-AE79-43B7-81E3-8F7F21AF0386}"/>
    <cellStyle name="Note 20 2 3 2 3" xfId="25769" xr:uid="{401C4791-1FE2-4D56-9BFB-33C727DB9EA4}"/>
    <cellStyle name="Note 20 2 3 3" xfId="12284" xr:uid="{BC9B3B86-BDD6-4963-B4F4-1A18A3CA81D7}"/>
    <cellStyle name="Note 20 2 3 3 2" xfId="30109" xr:uid="{5402643D-61A8-4DD8-BB31-AD0FEABB53F6}"/>
    <cellStyle name="Note 20 2 3 4" xfId="21609" xr:uid="{80004F60-9577-4BC1-B0B9-C458721755D6}"/>
    <cellStyle name="Note 20 2 4" xfId="5781" xr:uid="{76AE5ED6-11A0-4E4E-8CD8-C2A4B59C5DBC}"/>
    <cellStyle name="Note 20 2 4 2" xfId="14364" xr:uid="{DF8372D4-B0B7-48C3-8B27-D8F87305B07A}"/>
    <cellStyle name="Note 20 2 4 2 2" xfId="32189" xr:uid="{51B49CE9-95A9-4E71-9F28-67A6F1A2FBE5}"/>
    <cellStyle name="Note 20 2 4 3" xfId="23689" xr:uid="{0C1097ED-AC41-4A85-84B7-6F6F34F3F653}"/>
    <cellStyle name="Note 20 2 5" xfId="10204" xr:uid="{62465DA5-EF4A-4035-AE21-2C670AED85A3}"/>
    <cellStyle name="Note 20 2 5 2" xfId="28029" xr:uid="{FD77EFCD-DFAD-42A7-8A9B-6587857E4386}"/>
    <cellStyle name="Note 20 2 6" xfId="19529" xr:uid="{DA651FA3-B643-4B4B-A7A3-9B3A7B0C3D13}"/>
    <cellStyle name="Note 20 3" xfId="2121" xr:uid="{3D8DFC56-8EA0-4CCC-B48F-21999FAA64F3}"/>
    <cellStyle name="Note 20 3 2" xfId="4201" xr:uid="{7A13FFDA-247A-4A29-A206-9C4C8E918360}"/>
    <cellStyle name="Note 20 3 2 2" xfId="8361" xr:uid="{0367CF04-1428-4DD4-9AFA-3183F23EE318}"/>
    <cellStyle name="Note 20 3 2 2 2" xfId="16944" xr:uid="{03227197-50C4-48DC-AC88-5A793C97D18A}"/>
    <cellStyle name="Note 20 3 2 2 2 2" xfId="34769" xr:uid="{EB80436F-E95B-4334-8044-85B7CCFD1AA3}"/>
    <cellStyle name="Note 20 3 2 2 3" xfId="26269" xr:uid="{D124A3D5-4FC7-412A-8831-FEA95094CCD8}"/>
    <cellStyle name="Note 20 3 2 3" xfId="12784" xr:uid="{8EB544CF-5CDF-428B-95FF-CB8D1C73C6C9}"/>
    <cellStyle name="Note 20 3 2 3 2" xfId="30609" xr:uid="{5B521D63-B070-48C9-BA94-4550C9AA8D4A}"/>
    <cellStyle name="Note 20 3 2 4" xfId="22109" xr:uid="{9128DA74-387E-4574-9C77-8B95C0E19792}"/>
    <cellStyle name="Note 20 3 3" xfId="6281" xr:uid="{F5F83AF9-9731-4F2F-AC3B-8EA2A0FAAF6E}"/>
    <cellStyle name="Note 20 3 3 2" xfId="14864" xr:uid="{4F1BE63C-F6B7-4ABD-889F-21A0CFACFEB6}"/>
    <cellStyle name="Note 20 3 3 2 2" xfId="32689" xr:uid="{0FE8BC76-1AF4-47C1-AC7A-074F45B20C01}"/>
    <cellStyle name="Note 20 3 3 3" xfId="24189" xr:uid="{F9DD1126-2826-45FE-B129-B844ED6D9AA2}"/>
    <cellStyle name="Note 20 3 4" xfId="10704" xr:uid="{6ABC98C0-1A3C-4644-93E7-75771CB56431}"/>
    <cellStyle name="Note 20 3 4 2" xfId="28529" xr:uid="{CA449011-233F-4115-96DE-1396C44D34A5}"/>
    <cellStyle name="Note 20 3 5" xfId="20029" xr:uid="{CD684F52-BF93-4FF4-83DC-5EED47972FC9}"/>
    <cellStyle name="Note 20 4" xfId="3221" xr:uid="{97782A43-8134-41DD-A341-2D4789D6C9BA}"/>
    <cellStyle name="Note 20 4 2" xfId="7381" xr:uid="{4E5D5075-AD16-4DDF-9351-4E3827E38BF1}"/>
    <cellStyle name="Note 20 4 2 2" xfId="15964" xr:uid="{D9D0C1AD-9066-4986-9875-D1C15252B338}"/>
    <cellStyle name="Note 20 4 2 2 2" xfId="33789" xr:uid="{F8F62950-F4AA-47B0-BBAB-C5C4FE930031}"/>
    <cellStyle name="Note 20 4 2 3" xfId="25289" xr:uid="{73306F22-5D85-43A8-A731-8CEF890006CE}"/>
    <cellStyle name="Note 20 4 3" xfId="11804" xr:uid="{86D8DD98-3539-4578-8ECF-8DD0268B2A1A}"/>
    <cellStyle name="Note 20 4 3 2" xfId="29629" xr:uid="{25E0A60C-6541-4054-86BC-282B4CB3F524}"/>
    <cellStyle name="Note 20 4 4" xfId="21129" xr:uid="{3877B2C1-1439-450A-910B-FD1F9903DC3B}"/>
    <cellStyle name="Note 20 5" xfId="5301" xr:uid="{600AD6B4-6B3D-4C2A-AEFE-E8FDC03B8008}"/>
    <cellStyle name="Note 20 5 2" xfId="13884" xr:uid="{31D931D1-BB9B-44ED-8909-EC9E42ED0868}"/>
    <cellStyle name="Note 20 5 2 2" xfId="31709" xr:uid="{4D2F9425-3234-420A-83E5-BC03204373C1}"/>
    <cellStyle name="Note 20 5 3" xfId="23209" xr:uid="{8EA6F6A7-E690-4854-B08E-613E200BFFFD}"/>
    <cellStyle name="Note 20 6" xfId="9724" xr:uid="{6404D649-2B38-415B-9C03-2B76C2988249}"/>
    <cellStyle name="Note 20 6 2" xfId="27549" xr:uid="{6855F674-30A2-4E51-A65E-E0BDAD8B1CC3}"/>
    <cellStyle name="Note 20 7" xfId="19049" xr:uid="{52B1F53B-ED8D-4671-B247-83244F4DBD27}"/>
    <cellStyle name="Note 200" xfId="38110" xr:uid="{48EA7887-992C-455F-85F1-71DC7F54F8E7}"/>
    <cellStyle name="Note 201" xfId="38130" xr:uid="{8BC6923C-2918-4477-A32B-DB8760BA7A82}"/>
    <cellStyle name="Note 202" xfId="38150" xr:uid="{A19B9E6C-BD17-47D2-AFF5-BA8B110746A6}"/>
    <cellStyle name="Note 203" xfId="38170" xr:uid="{FB72AFFF-976E-4820-859E-146B1C2C1BE1}"/>
    <cellStyle name="Note 204" xfId="38190" xr:uid="{20215F1D-2473-4E6B-8BF2-C9B49662DAA0}"/>
    <cellStyle name="Note 205" xfId="38210" xr:uid="{8511EE37-B2BC-4D28-B989-380C20409BB0}"/>
    <cellStyle name="Note 206" xfId="38230" xr:uid="{06AC49AA-D202-47F3-B6A0-72CAB41B487C}"/>
    <cellStyle name="Note 207" xfId="38250" xr:uid="{EFFBAD09-213F-4067-99FF-DF7025945700}"/>
    <cellStyle name="Note 208" xfId="38270" xr:uid="{2BCCE235-D509-4F81-8FF6-D46FA0D48800}"/>
    <cellStyle name="Note 209" xfId="38290" xr:uid="{3BCD87D0-3802-4C15-833A-188270F0410C}"/>
    <cellStyle name="Note 21" xfId="1035" xr:uid="{3D9313A9-0F0D-4ACA-9D8A-177597EDF927}"/>
    <cellStyle name="Note 21 2" xfId="1641" xr:uid="{3D7EDF4D-20BC-4C03-9E17-C0ABCAFAF5DF}"/>
    <cellStyle name="Note 21 2 2" xfId="2621" xr:uid="{1CB7F8D9-5B31-4E65-BEA3-EF025BC4E37B}"/>
    <cellStyle name="Note 21 2 2 2" xfId="4701" xr:uid="{B3F1DA18-EC4C-4A79-B71F-12EDBAF21A2E}"/>
    <cellStyle name="Note 21 2 2 2 2" xfId="8861" xr:uid="{BDE6B18F-6334-4943-A649-352ADCB661C0}"/>
    <cellStyle name="Note 21 2 2 2 2 2" xfId="17444" xr:uid="{01D0B832-57C0-4F32-9030-D99B1768D1EF}"/>
    <cellStyle name="Note 21 2 2 2 2 2 2" xfId="35269" xr:uid="{58895F62-95A5-45A8-AEAA-B6E6FA8C8CAB}"/>
    <cellStyle name="Note 21 2 2 2 2 3" xfId="26769" xr:uid="{92A23D3C-332C-4725-BE10-28665F31AA3B}"/>
    <cellStyle name="Note 21 2 2 2 3" xfId="13284" xr:uid="{2779D4B8-9E92-488C-B468-D7D63A162640}"/>
    <cellStyle name="Note 21 2 2 2 3 2" xfId="31109" xr:uid="{E2D730EE-39D2-4404-A75B-E9EC06506898}"/>
    <cellStyle name="Note 21 2 2 2 4" xfId="22609" xr:uid="{84E58439-7E74-4504-8B91-6B5AB97A4222}"/>
    <cellStyle name="Note 21 2 2 3" xfId="6781" xr:uid="{E00451A7-6727-4E04-942B-DB6570FB7C4E}"/>
    <cellStyle name="Note 21 2 2 3 2" xfId="15364" xr:uid="{A7E3E82B-F63D-4C14-BA40-949F8B528771}"/>
    <cellStyle name="Note 21 2 2 3 2 2" xfId="33189" xr:uid="{AABB84B8-77B7-47D6-A6FB-041C19302944}"/>
    <cellStyle name="Note 21 2 2 3 3" xfId="24689" xr:uid="{E8A4DC6C-970B-4BDA-87CE-C37505EE9685}"/>
    <cellStyle name="Note 21 2 2 4" xfId="11204" xr:uid="{4C9ECF47-031A-41A3-8CE6-C13C44BD3755}"/>
    <cellStyle name="Note 21 2 2 4 2" xfId="29029" xr:uid="{C02FDDD2-981E-40A7-873D-8DA742A1FCA4}"/>
    <cellStyle name="Note 21 2 2 5" xfId="20529" xr:uid="{28D31533-138E-445A-90D5-4FB948DC1CB9}"/>
    <cellStyle name="Note 21 2 3" xfId="3721" xr:uid="{8ACFC6C9-3353-453E-BBDA-668289CA9A50}"/>
    <cellStyle name="Note 21 2 3 2" xfId="7881" xr:uid="{D9ACAA39-ED3E-4E85-8A96-633F0275B821}"/>
    <cellStyle name="Note 21 2 3 2 2" xfId="16464" xr:uid="{1D49FFCD-D8BC-439E-B247-FBB568366DF1}"/>
    <cellStyle name="Note 21 2 3 2 2 2" xfId="34289" xr:uid="{A39D2B0F-181F-4A45-AC1C-5D2327EE7ECC}"/>
    <cellStyle name="Note 21 2 3 2 3" xfId="25789" xr:uid="{85978E23-D02E-434A-9CCF-442E1144D248}"/>
    <cellStyle name="Note 21 2 3 3" xfId="12304" xr:uid="{F27FC873-7F94-41D3-8C6E-9805CD6B7424}"/>
    <cellStyle name="Note 21 2 3 3 2" xfId="30129" xr:uid="{C7C187E5-A2BF-4C9B-B73A-14EAD253094F}"/>
    <cellStyle name="Note 21 2 3 4" xfId="21629" xr:uid="{20D8D1AD-BDA6-4411-A614-1D9457F38D5A}"/>
    <cellStyle name="Note 21 2 4" xfId="5801" xr:uid="{329EA1EC-81F2-4C5E-A559-96B42433D823}"/>
    <cellStyle name="Note 21 2 4 2" xfId="14384" xr:uid="{6209D13E-1346-4A21-A9C7-58A75CAD6874}"/>
    <cellStyle name="Note 21 2 4 2 2" xfId="32209" xr:uid="{91E47DC3-5CFA-4A00-85CC-909865C90865}"/>
    <cellStyle name="Note 21 2 4 3" xfId="23709" xr:uid="{967193BF-1241-4909-A563-BD57340986A0}"/>
    <cellStyle name="Note 21 2 5" xfId="10224" xr:uid="{BB367E19-1399-4828-8CB4-AD3AF3461FDD}"/>
    <cellStyle name="Note 21 2 5 2" xfId="28049" xr:uid="{7FE3E8F0-4AE9-4125-8DFD-70DABC8657F0}"/>
    <cellStyle name="Note 21 2 6" xfId="19549" xr:uid="{8F0BC8A1-1FB5-4DF5-B32C-DCB4174B20F9}"/>
    <cellStyle name="Note 21 3" xfId="2141" xr:uid="{00348A85-7086-4C5A-9A1A-D01933AD816A}"/>
    <cellStyle name="Note 21 3 2" xfId="4221" xr:uid="{9695177D-8B93-4ECA-A2A5-21985143ABCE}"/>
    <cellStyle name="Note 21 3 2 2" xfId="8381" xr:uid="{E13ADFDD-5FBA-4C45-9D93-DF08B61F5144}"/>
    <cellStyle name="Note 21 3 2 2 2" xfId="16964" xr:uid="{8678A131-8DCE-433D-8286-36471590E369}"/>
    <cellStyle name="Note 21 3 2 2 2 2" xfId="34789" xr:uid="{92AD8029-2C77-412F-9AA6-363626CD7D93}"/>
    <cellStyle name="Note 21 3 2 2 3" xfId="26289" xr:uid="{A2F9F9E6-8E22-4328-83CA-2A7A2E1E8A8A}"/>
    <cellStyle name="Note 21 3 2 3" xfId="12804" xr:uid="{26672997-A56F-4D26-BB73-5DB691B5DA1A}"/>
    <cellStyle name="Note 21 3 2 3 2" xfId="30629" xr:uid="{4BEE0ED4-86D3-478C-9F59-5F45A30A9530}"/>
    <cellStyle name="Note 21 3 2 4" xfId="22129" xr:uid="{C56A9282-C3ED-4CF2-8B09-3234387B8829}"/>
    <cellStyle name="Note 21 3 3" xfId="6301" xr:uid="{7CC5E485-0398-48BB-ADB9-CF21BB0BDAC4}"/>
    <cellStyle name="Note 21 3 3 2" xfId="14884" xr:uid="{F732E192-3E0E-4A9A-829B-A605496E6BD4}"/>
    <cellStyle name="Note 21 3 3 2 2" xfId="32709" xr:uid="{19F579C2-23B8-445C-8567-4680B8DE688F}"/>
    <cellStyle name="Note 21 3 3 3" xfId="24209" xr:uid="{1AC875D9-38C8-428C-A806-7595F200DB44}"/>
    <cellStyle name="Note 21 3 4" xfId="10724" xr:uid="{44668684-6719-439E-A451-727880B140D2}"/>
    <cellStyle name="Note 21 3 4 2" xfId="28549" xr:uid="{6B725BED-8BAE-41D4-BA01-9B02C52E402E}"/>
    <cellStyle name="Note 21 3 5" xfId="20049" xr:uid="{1BB1EB48-C6AF-446E-AB25-8CDDC38CE899}"/>
    <cellStyle name="Note 21 4" xfId="3241" xr:uid="{7F7B1FD8-22BC-40B0-9B9A-A561E6843A89}"/>
    <cellStyle name="Note 21 4 2" xfId="7401" xr:uid="{5DF7DF5C-E65D-426B-8884-680B9C2B1711}"/>
    <cellStyle name="Note 21 4 2 2" xfId="15984" xr:uid="{3E84FAFC-82CD-4C7F-AF30-66BBA0EC999A}"/>
    <cellStyle name="Note 21 4 2 2 2" xfId="33809" xr:uid="{9BE75D91-C392-47D5-970B-4E5B10B96D51}"/>
    <cellStyle name="Note 21 4 2 3" xfId="25309" xr:uid="{DAA19E64-E01F-4EE1-9048-434F895FB712}"/>
    <cellStyle name="Note 21 4 3" xfId="11824" xr:uid="{A6745B63-7D01-4E24-A67B-7D30C6CB5163}"/>
    <cellStyle name="Note 21 4 3 2" xfId="29649" xr:uid="{34C2BC2C-8647-4311-9542-906CF47FFFB1}"/>
    <cellStyle name="Note 21 4 4" xfId="21149" xr:uid="{32EA9FFB-6591-42FE-B660-46757250BCC3}"/>
    <cellStyle name="Note 21 5" xfId="5321" xr:uid="{DAE1466F-8F7F-498C-BF3A-2940C20CCC81}"/>
    <cellStyle name="Note 21 5 2" xfId="13904" xr:uid="{F29A84B1-F3A8-41DE-8E35-02A80B44E65B}"/>
    <cellStyle name="Note 21 5 2 2" xfId="31729" xr:uid="{E999DB54-6DF8-4897-8A48-9465A19B8E30}"/>
    <cellStyle name="Note 21 5 3" xfId="23229" xr:uid="{3E49DC05-3D0D-472E-A357-9C4F2821BFB3}"/>
    <cellStyle name="Note 21 6" xfId="9744" xr:uid="{B26E1E83-092F-418E-8B5A-A8A42B1D691B}"/>
    <cellStyle name="Note 21 6 2" xfId="27569" xr:uid="{A0B60B81-75D6-4FCD-B308-555540940EE4}"/>
    <cellStyle name="Note 21 7" xfId="19069" xr:uid="{A834E45F-2099-431C-8A89-B3A5B196BA72}"/>
    <cellStyle name="Note 210" xfId="38310" xr:uid="{E8BE5522-4655-4BBA-BBB1-82338D6EC947}"/>
    <cellStyle name="Note 211" xfId="38330" xr:uid="{15EC89DC-2C1E-4A08-AD3E-CB3203AE2DF1}"/>
    <cellStyle name="Note 212" xfId="38350" xr:uid="{5DED5593-996A-461E-AAEF-D6311A78CD93}"/>
    <cellStyle name="Note 213" xfId="38370" xr:uid="{4B543F0E-50FE-4275-83EB-76580FBCE622}"/>
    <cellStyle name="Note 214" xfId="38390" xr:uid="{DCD44F4F-1A15-44C6-AC3C-E408CC7CD879}"/>
    <cellStyle name="Note 215" xfId="38410" xr:uid="{0E201968-004F-4DF3-B483-E4A5646B4D9D}"/>
    <cellStyle name="Note 216" xfId="38430" xr:uid="{7BB5C196-FFFD-4834-BD04-9FEEAFB7D9B7}"/>
    <cellStyle name="Note 217" xfId="38450" xr:uid="{A303BAEC-C8A0-4DB4-AA2A-FCAFB77E1AB3}"/>
    <cellStyle name="Note 218" xfId="38470" xr:uid="{179A56A9-F0AA-40E5-9D1C-D1D3E6D96CDB}"/>
    <cellStyle name="Note 219" xfId="38490" xr:uid="{1366D4FE-8185-4B25-9FF0-4758F290C7BE}"/>
    <cellStyle name="Note 22" xfId="1055" xr:uid="{B2E440B8-9F21-4B3D-B585-F479A1E7081F}"/>
    <cellStyle name="Note 22 2" xfId="1661" xr:uid="{0F1261EE-F22A-4AB6-B1D7-701D5FC2B8FB}"/>
    <cellStyle name="Note 22 2 2" xfId="2641" xr:uid="{27FFCBDF-0882-4D6F-91BF-6B7A0009E97A}"/>
    <cellStyle name="Note 22 2 2 2" xfId="4721" xr:uid="{15A7F39E-CEB3-47B2-97B8-BED8A94AACC7}"/>
    <cellStyle name="Note 22 2 2 2 2" xfId="8881" xr:uid="{CB1F3CBA-8F1C-4003-B6AD-1760D7593676}"/>
    <cellStyle name="Note 22 2 2 2 2 2" xfId="17464" xr:uid="{1CD487E7-2398-46B4-913F-B4F5D5EBF43E}"/>
    <cellStyle name="Note 22 2 2 2 2 2 2" xfId="35289" xr:uid="{82D0E52E-6F3B-4C25-8D37-7C05674142BE}"/>
    <cellStyle name="Note 22 2 2 2 2 3" xfId="26789" xr:uid="{42267EC5-4F39-41A2-A541-4C798E62EF31}"/>
    <cellStyle name="Note 22 2 2 2 3" xfId="13304" xr:uid="{AA0D98A9-2700-4A4C-86DF-3C048694D444}"/>
    <cellStyle name="Note 22 2 2 2 3 2" xfId="31129" xr:uid="{AE8347CB-4AF9-474D-AEDB-B8F86D952162}"/>
    <cellStyle name="Note 22 2 2 2 4" xfId="22629" xr:uid="{A61A3AA6-6B71-45C7-B2FC-9C42EE177059}"/>
    <cellStyle name="Note 22 2 2 3" xfId="6801" xr:uid="{2BD01B8F-EE9F-44AB-B321-6146FDFBB246}"/>
    <cellStyle name="Note 22 2 2 3 2" xfId="15384" xr:uid="{11D2044F-6CD8-4892-95D5-3A717DB6F8C7}"/>
    <cellStyle name="Note 22 2 2 3 2 2" xfId="33209" xr:uid="{6433E323-BA1E-4FFA-A29F-20EA75E5FFBE}"/>
    <cellStyle name="Note 22 2 2 3 3" xfId="24709" xr:uid="{F8E08947-6ABE-4604-8797-DB7483034C69}"/>
    <cellStyle name="Note 22 2 2 4" xfId="11224" xr:uid="{7A9CC91A-3615-4F7F-ADCB-FE890AEF1BE0}"/>
    <cellStyle name="Note 22 2 2 4 2" xfId="29049" xr:uid="{CB5ADF2B-5D43-42BF-A5FB-1C133D7967E4}"/>
    <cellStyle name="Note 22 2 2 5" xfId="20549" xr:uid="{08F26F33-2402-46E8-AD86-4250603F9921}"/>
    <cellStyle name="Note 22 2 3" xfId="3741" xr:uid="{D0F56F88-9F52-4589-A661-18BC152D312A}"/>
    <cellStyle name="Note 22 2 3 2" xfId="7901" xr:uid="{716EAAC6-478D-4FF8-A8D4-AC70BBA65528}"/>
    <cellStyle name="Note 22 2 3 2 2" xfId="16484" xr:uid="{6E715336-7256-43B1-B814-B89AB7759C2D}"/>
    <cellStyle name="Note 22 2 3 2 2 2" xfId="34309" xr:uid="{06B4058F-BC70-48D1-96DE-5CED49A95C6E}"/>
    <cellStyle name="Note 22 2 3 2 3" xfId="25809" xr:uid="{876D9D6A-4308-4FD2-B842-4F3C2F9DB804}"/>
    <cellStyle name="Note 22 2 3 3" xfId="12324" xr:uid="{EBC5A4AB-6BBF-40A4-B4AC-40B075AC4D58}"/>
    <cellStyle name="Note 22 2 3 3 2" xfId="30149" xr:uid="{472F1B2D-FB9B-42EA-9FC6-F33853C6F79E}"/>
    <cellStyle name="Note 22 2 3 4" xfId="21649" xr:uid="{009C32F7-A8AD-455B-A6B5-6DF035ACC91B}"/>
    <cellStyle name="Note 22 2 4" xfId="5821" xr:uid="{BEA20267-E242-4DB5-97B5-AF368110D78B}"/>
    <cellStyle name="Note 22 2 4 2" xfId="14404" xr:uid="{052AAB07-E36C-40C4-AFF2-262D1CAC39CB}"/>
    <cellStyle name="Note 22 2 4 2 2" xfId="32229" xr:uid="{E53AA226-2101-4455-BC00-1E5C7B21E50E}"/>
    <cellStyle name="Note 22 2 4 3" xfId="23729" xr:uid="{795C60DC-B92F-46C5-85A2-172961028AD8}"/>
    <cellStyle name="Note 22 2 5" xfId="10244" xr:uid="{39517A53-B3F1-4CB1-8376-EB5048547A58}"/>
    <cellStyle name="Note 22 2 5 2" xfId="28069" xr:uid="{B359696A-E788-4014-BEDE-BDBD41126D4B}"/>
    <cellStyle name="Note 22 2 6" xfId="19569" xr:uid="{500230C6-56C1-4E55-861E-BDD35106803E}"/>
    <cellStyle name="Note 22 3" xfId="2161" xr:uid="{B36BBFD8-439C-450E-92CB-1099C8DCB95F}"/>
    <cellStyle name="Note 22 3 2" xfId="4241" xr:uid="{AAB89404-53EC-4594-8A7F-8BB523414F62}"/>
    <cellStyle name="Note 22 3 2 2" xfId="8401" xr:uid="{B4369347-0F56-4B16-9A4D-4A202CE43723}"/>
    <cellStyle name="Note 22 3 2 2 2" xfId="16984" xr:uid="{FD14B452-65AA-4985-AF01-CECF04FEC208}"/>
    <cellStyle name="Note 22 3 2 2 2 2" xfId="34809" xr:uid="{ABFD33AB-5575-41DD-A85C-FAE7531D608A}"/>
    <cellStyle name="Note 22 3 2 2 3" xfId="26309" xr:uid="{2D843575-3EAA-4C43-A9CB-25521F104935}"/>
    <cellStyle name="Note 22 3 2 3" xfId="12824" xr:uid="{764022AB-A693-4F30-AFB8-D8F549F6ACA7}"/>
    <cellStyle name="Note 22 3 2 3 2" xfId="30649" xr:uid="{55656192-EA37-4EB6-9ADA-6FA3536E02F3}"/>
    <cellStyle name="Note 22 3 2 4" xfId="22149" xr:uid="{78F1973F-DD5F-49D0-8374-5F2DEE06EFD5}"/>
    <cellStyle name="Note 22 3 3" xfId="6321" xr:uid="{83207815-A8E1-4412-8A91-D1BDC0B3271C}"/>
    <cellStyle name="Note 22 3 3 2" xfId="14904" xr:uid="{CF00EF3D-04A3-43FA-AA27-A4BAFAC54D3D}"/>
    <cellStyle name="Note 22 3 3 2 2" xfId="32729" xr:uid="{6E0705B4-14A4-4C3D-BF43-BBBC5BF4D5FE}"/>
    <cellStyle name="Note 22 3 3 3" xfId="24229" xr:uid="{CB2ECD7C-99FA-48E2-8C8C-66E22925350F}"/>
    <cellStyle name="Note 22 3 4" xfId="10744" xr:uid="{9CA22F26-1F80-435F-8C1A-7F14FC858200}"/>
    <cellStyle name="Note 22 3 4 2" xfId="28569" xr:uid="{0F920FF5-5DD4-49CD-A063-817D3C3F4BD2}"/>
    <cellStyle name="Note 22 3 5" xfId="20069" xr:uid="{C4CC489E-EA20-48F0-93A6-C7145A5B6F90}"/>
    <cellStyle name="Note 22 4" xfId="3261" xr:uid="{4EAA8EAB-CDEE-489D-8A80-780DCC5A0CA3}"/>
    <cellStyle name="Note 22 4 2" xfId="7421" xr:uid="{C32A60AC-7552-4CA0-B18F-08CECC3A2B06}"/>
    <cellStyle name="Note 22 4 2 2" xfId="16004" xr:uid="{CBECCA7F-DC50-475C-8B15-2038DB03BCD7}"/>
    <cellStyle name="Note 22 4 2 2 2" xfId="33829" xr:uid="{C8216C3C-83C8-409B-8C99-7D835155B9FE}"/>
    <cellStyle name="Note 22 4 2 3" xfId="25329" xr:uid="{9530FD23-2832-4698-9794-572653777182}"/>
    <cellStyle name="Note 22 4 3" xfId="11844" xr:uid="{8267B2BB-5417-4F4A-B66C-9B14814E5FA8}"/>
    <cellStyle name="Note 22 4 3 2" xfId="29669" xr:uid="{4079D2C2-906F-44C1-A4B9-307362D0ECD4}"/>
    <cellStyle name="Note 22 4 4" xfId="21169" xr:uid="{620F25F4-E3B6-41FB-B37B-DD302E65551B}"/>
    <cellStyle name="Note 22 5" xfId="5341" xr:uid="{D285E961-7899-4B19-A5B9-677B3E3EAA95}"/>
    <cellStyle name="Note 22 5 2" xfId="13924" xr:uid="{EE989AF2-7B01-4177-8BFD-AE07BE8FEEA0}"/>
    <cellStyle name="Note 22 5 2 2" xfId="31749" xr:uid="{FE353214-F2B8-4C9F-BB0C-A4D112FFA8D1}"/>
    <cellStyle name="Note 22 5 3" xfId="23249" xr:uid="{1BCEB460-BDB9-4B53-9EFD-6DCCC8A64E43}"/>
    <cellStyle name="Note 22 6" xfId="9764" xr:uid="{1A993E04-C4B3-446C-B769-3CECB2CA075B}"/>
    <cellStyle name="Note 22 6 2" xfId="27589" xr:uid="{5C52E806-4C25-4F97-B7DA-0691101834D9}"/>
    <cellStyle name="Note 22 7" xfId="19089" xr:uid="{E9F34346-02AE-4170-A071-6942E32FBB08}"/>
    <cellStyle name="Note 220" xfId="38510" xr:uid="{A07537C5-AF27-43E4-84B8-0BCA005EF13D}"/>
    <cellStyle name="Note 221" xfId="38530" xr:uid="{B576447B-4161-4272-8896-A8BE1545E4F4}"/>
    <cellStyle name="Note 222" xfId="38550" xr:uid="{0C54C73B-63FB-4BE5-8841-8295EF048048}"/>
    <cellStyle name="Note 223" xfId="38570" xr:uid="{E62E459F-CB18-4E4D-BF84-0052E8D0689D}"/>
    <cellStyle name="Note 224" xfId="38590" xr:uid="{916E3D81-72B8-4DEE-8164-E8F1AEFF1CA1}"/>
    <cellStyle name="Note 225" xfId="38610" xr:uid="{EACA7B66-7624-4E14-BC57-886EC8B24E95}"/>
    <cellStyle name="Note 226" xfId="38630" xr:uid="{73861F61-12AC-4155-BF4C-DA5F2097394A}"/>
    <cellStyle name="Note 227" xfId="38650" xr:uid="{81F24BB1-17EC-491D-972E-EA05CD1086C3}"/>
    <cellStyle name="Note 228" xfId="38670" xr:uid="{F52A0323-E050-4A0D-AA38-BA10C7E3A462}"/>
    <cellStyle name="Note 229" xfId="38690" xr:uid="{CA9F59A6-32D8-437A-925D-B2534B9D64F4}"/>
    <cellStyle name="Note 23" xfId="1075" xr:uid="{261A0FC2-3F68-4FAA-A50F-430257B76946}"/>
    <cellStyle name="Note 23 2" xfId="1681" xr:uid="{D0E7EBAD-7BBA-4438-A9BB-47C55130A1B9}"/>
    <cellStyle name="Note 23 2 2" xfId="2661" xr:uid="{CC2D20EE-78FF-4973-86B7-A442822FA9DE}"/>
    <cellStyle name="Note 23 2 2 2" xfId="4741" xr:uid="{25B87393-ADDD-43F3-B287-7DD923C4C09F}"/>
    <cellStyle name="Note 23 2 2 2 2" xfId="8901" xr:uid="{6E12B200-59CF-47C7-975D-A17412D0346F}"/>
    <cellStyle name="Note 23 2 2 2 2 2" xfId="17484" xr:uid="{D7E53768-1595-41C3-B02C-DB9815FF6615}"/>
    <cellStyle name="Note 23 2 2 2 2 2 2" xfId="35309" xr:uid="{17BF0C1E-B6F8-492F-A177-30DF44A5B6A0}"/>
    <cellStyle name="Note 23 2 2 2 2 3" xfId="26809" xr:uid="{CEF0648B-796A-4ED9-A099-9CE14DCECB04}"/>
    <cellStyle name="Note 23 2 2 2 3" xfId="13324" xr:uid="{6987CCD0-2C33-4009-BA4E-1630B92ED9C2}"/>
    <cellStyle name="Note 23 2 2 2 3 2" xfId="31149" xr:uid="{CA67A6DC-FB2B-44EC-93C9-A3EC03FAFF6B}"/>
    <cellStyle name="Note 23 2 2 2 4" xfId="22649" xr:uid="{359E51C8-22C8-4A33-8A0B-059EA6133F84}"/>
    <cellStyle name="Note 23 2 2 3" xfId="6821" xr:uid="{0D80AD84-89F5-4FDD-BFBC-068F055886A0}"/>
    <cellStyle name="Note 23 2 2 3 2" xfId="15404" xr:uid="{CC58CE35-9CE3-440E-A35F-9DED42296FA4}"/>
    <cellStyle name="Note 23 2 2 3 2 2" xfId="33229" xr:uid="{3BB9429E-1923-4568-88D7-269281E6F0A7}"/>
    <cellStyle name="Note 23 2 2 3 3" xfId="24729" xr:uid="{7EE5F15C-E5E2-4E09-A04A-02DA19E7BD96}"/>
    <cellStyle name="Note 23 2 2 4" xfId="11244" xr:uid="{ABEECE63-F3B4-4447-9823-F7BA1C14C8BA}"/>
    <cellStyle name="Note 23 2 2 4 2" xfId="29069" xr:uid="{6F0126C8-F0EE-4E36-B34E-799D6644C37A}"/>
    <cellStyle name="Note 23 2 2 5" xfId="20569" xr:uid="{1577F3BA-53D4-41C2-A5AF-9D3199B35262}"/>
    <cellStyle name="Note 23 2 3" xfId="3761" xr:uid="{7BD431E6-0655-4D81-9811-49ECE309723D}"/>
    <cellStyle name="Note 23 2 3 2" xfId="7921" xr:uid="{C1163C1F-C3B6-4127-8863-738232DBE1F9}"/>
    <cellStyle name="Note 23 2 3 2 2" xfId="16504" xr:uid="{CC9095CC-1689-46D4-BCE0-F8960E7E6AB7}"/>
    <cellStyle name="Note 23 2 3 2 2 2" xfId="34329" xr:uid="{0664342F-E6C0-4CC2-B052-9D7A0C684C5D}"/>
    <cellStyle name="Note 23 2 3 2 3" xfId="25829" xr:uid="{3C5AE716-740B-48F2-9DB3-49206315A017}"/>
    <cellStyle name="Note 23 2 3 3" xfId="12344" xr:uid="{C82B946F-3911-43FB-B0B9-7A3A64F46AE7}"/>
    <cellStyle name="Note 23 2 3 3 2" xfId="30169" xr:uid="{6768AFC0-5D64-43D4-8ADA-B76C80D7CD6A}"/>
    <cellStyle name="Note 23 2 3 4" xfId="21669" xr:uid="{D6D3BF0A-2850-4B68-A6AA-61AF0B364F8A}"/>
    <cellStyle name="Note 23 2 4" xfId="5841" xr:uid="{838399F7-D2D2-4A2C-BE5B-9CD0D40EB373}"/>
    <cellStyle name="Note 23 2 4 2" xfId="14424" xr:uid="{B796F866-9990-444D-BC62-221411646428}"/>
    <cellStyle name="Note 23 2 4 2 2" xfId="32249" xr:uid="{97606D25-71E9-4B6C-B180-7139B0EE1262}"/>
    <cellStyle name="Note 23 2 4 3" xfId="23749" xr:uid="{06F895CE-9A99-4AFC-AA36-FCDFE3390D09}"/>
    <cellStyle name="Note 23 2 5" xfId="10264" xr:uid="{B813DF2C-545B-46D0-9317-CF8D27DB7F67}"/>
    <cellStyle name="Note 23 2 5 2" xfId="28089" xr:uid="{3DA63EF8-6459-4CC9-9149-0C2060BA8A16}"/>
    <cellStyle name="Note 23 2 6" xfId="19589" xr:uid="{53D7EB3E-8B32-414F-BFC9-4D227E8FEE29}"/>
    <cellStyle name="Note 23 3" xfId="2181" xr:uid="{4A9AC456-9355-484D-87D9-7665853D916C}"/>
    <cellStyle name="Note 23 3 2" xfId="4261" xr:uid="{98A9E82B-BAE9-4678-BD34-D8FAFCF8B3AD}"/>
    <cellStyle name="Note 23 3 2 2" xfId="8421" xr:uid="{8E27FBF0-5CF2-43F8-A2F2-095058DB0B28}"/>
    <cellStyle name="Note 23 3 2 2 2" xfId="17004" xr:uid="{A2FA7641-EE93-430A-852D-CBB00186A4E1}"/>
    <cellStyle name="Note 23 3 2 2 2 2" xfId="34829" xr:uid="{71CD9101-2212-4661-8339-6B28ADFE9D4D}"/>
    <cellStyle name="Note 23 3 2 2 3" xfId="26329" xr:uid="{16D3A908-3BED-4509-ABD4-F93D91525912}"/>
    <cellStyle name="Note 23 3 2 3" xfId="12844" xr:uid="{D0163007-AEA6-4D64-AC6B-49B016E4477C}"/>
    <cellStyle name="Note 23 3 2 3 2" xfId="30669" xr:uid="{B5354CD0-C749-4E38-A10A-CDD0502A58DC}"/>
    <cellStyle name="Note 23 3 2 4" xfId="22169" xr:uid="{F61F77F9-341D-4A54-A492-4A1B5AEC42F4}"/>
    <cellStyle name="Note 23 3 3" xfId="6341" xr:uid="{06002622-C25A-4FEB-9A3C-B302B821D42A}"/>
    <cellStyle name="Note 23 3 3 2" xfId="14924" xr:uid="{E8F450A1-8093-4781-9D46-BC247E8B405A}"/>
    <cellStyle name="Note 23 3 3 2 2" xfId="32749" xr:uid="{F921EEFD-D0D5-4984-9DEE-7B0225F29274}"/>
    <cellStyle name="Note 23 3 3 3" xfId="24249" xr:uid="{2DFCEAEC-5BE6-4D79-97C2-8853496777AA}"/>
    <cellStyle name="Note 23 3 4" xfId="10764" xr:uid="{8DD76C79-2949-4FD4-89FD-3E5B10A67F7C}"/>
    <cellStyle name="Note 23 3 4 2" xfId="28589" xr:uid="{5DB54B69-54D0-47FF-8EBF-7735C10DC953}"/>
    <cellStyle name="Note 23 3 5" xfId="20089" xr:uid="{D6292E60-706C-4B69-B321-3B82A973D280}"/>
    <cellStyle name="Note 23 4" xfId="3281" xr:uid="{94242C96-FAB4-4886-970F-F7187EFC611C}"/>
    <cellStyle name="Note 23 4 2" xfId="7441" xr:uid="{E21502E6-1A1D-4CC5-B4C7-98CA0533ABC9}"/>
    <cellStyle name="Note 23 4 2 2" xfId="16024" xr:uid="{DA6C6084-1767-4FB9-92DF-6CD92542BB91}"/>
    <cellStyle name="Note 23 4 2 2 2" xfId="33849" xr:uid="{2F7A75A3-02B2-4BFC-B6FF-FD2179A6B22B}"/>
    <cellStyle name="Note 23 4 2 3" xfId="25349" xr:uid="{53064F06-71C1-478E-943F-8827F1E86950}"/>
    <cellStyle name="Note 23 4 3" xfId="11864" xr:uid="{F2E8170E-9A9E-409B-9CD3-15875E296BCA}"/>
    <cellStyle name="Note 23 4 3 2" xfId="29689" xr:uid="{C8E7B4AB-7A5D-4D5C-9B44-A79644CDB62D}"/>
    <cellStyle name="Note 23 4 4" xfId="21189" xr:uid="{6772B9A1-3033-49A7-8DAD-8C034CD027B2}"/>
    <cellStyle name="Note 23 5" xfId="5361" xr:uid="{759CA78B-289C-4DA3-9E0C-D4585D4F1021}"/>
    <cellStyle name="Note 23 5 2" xfId="13944" xr:uid="{34107873-CE84-4B43-AA78-A9F3C21342B7}"/>
    <cellStyle name="Note 23 5 2 2" xfId="31769" xr:uid="{C4D99010-FDF4-4FFE-9E50-3A8284FC94A9}"/>
    <cellStyle name="Note 23 5 3" xfId="23269" xr:uid="{61B80F66-C4A1-4407-A9DA-510141FA291E}"/>
    <cellStyle name="Note 23 6" xfId="9784" xr:uid="{AA524961-42E6-4E4F-A5BB-97419647BA8B}"/>
    <cellStyle name="Note 23 6 2" xfId="27609" xr:uid="{14B8C699-4789-478B-8838-9643C135FA33}"/>
    <cellStyle name="Note 23 7" xfId="19109" xr:uid="{82410224-7DF3-4EEC-BA17-624917A15AFB}"/>
    <cellStyle name="Note 230" xfId="38710" xr:uid="{7C2DF4A9-1FAB-4EB3-8738-4C5D322233AF}"/>
    <cellStyle name="Note 231" xfId="38730" xr:uid="{051344E7-870F-4F35-9339-6B2B4B9A9BF7}"/>
    <cellStyle name="Note 232" xfId="38750" xr:uid="{55C1BCD6-46D1-45AB-9D35-B655E3D6DE5A}"/>
    <cellStyle name="Note 233" xfId="38770" xr:uid="{14DA248B-BCC9-425D-BACD-D894DFE07BBE}"/>
    <cellStyle name="Note 234" xfId="38790" xr:uid="{A9AE0F09-56D4-4755-88F5-B97F51F87065}"/>
    <cellStyle name="Note 235" xfId="38810" xr:uid="{B4B91058-9CDD-447F-B828-194C5F953BA1}"/>
    <cellStyle name="Note 236" xfId="38830" xr:uid="{91F9AD4C-64DC-46AA-982E-69B7AD94F5EF}"/>
    <cellStyle name="Note 237" xfId="38850" xr:uid="{0EBCAE6E-340D-4CF0-827F-86FC92696933}"/>
    <cellStyle name="Note 238" xfId="38870" xr:uid="{48987D1B-12A7-4BE3-8DB8-78239DCC8A55}"/>
    <cellStyle name="Note 239" xfId="38890" xr:uid="{6A133EDC-1B92-4E29-8EFE-D98E5D3B98CD}"/>
    <cellStyle name="Note 24" xfId="1095" xr:uid="{C9967602-0724-4E0F-97AC-419B985BA5EA}"/>
    <cellStyle name="Note 24 2" xfId="1701" xr:uid="{9EF11E5B-7948-450A-95EE-EF63F1EB23E4}"/>
    <cellStyle name="Note 24 2 2" xfId="2681" xr:uid="{3098B3A7-1231-490C-91D2-AAB1E53DE85B}"/>
    <cellStyle name="Note 24 2 2 2" xfId="4761" xr:uid="{503C5765-333A-48D0-920F-AF1A0794416D}"/>
    <cellStyle name="Note 24 2 2 2 2" xfId="8921" xr:uid="{C4DB91C0-C318-4871-89F9-F631CECFDAB3}"/>
    <cellStyle name="Note 24 2 2 2 2 2" xfId="17504" xr:uid="{EAB9DB2E-0440-442B-AF20-490B0525B556}"/>
    <cellStyle name="Note 24 2 2 2 2 2 2" xfId="35329" xr:uid="{DB2B10EC-2B34-43A9-8E37-46BEC3171B93}"/>
    <cellStyle name="Note 24 2 2 2 2 3" xfId="26829" xr:uid="{DECA610F-C918-473F-B5F9-53BAA65A22EC}"/>
    <cellStyle name="Note 24 2 2 2 3" xfId="13344" xr:uid="{6C10F2C3-61C8-437D-8269-0A8C3BEF06B5}"/>
    <cellStyle name="Note 24 2 2 2 3 2" xfId="31169" xr:uid="{A7F00BC8-A21C-4849-81EC-9756CD5370AC}"/>
    <cellStyle name="Note 24 2 2 2 4" xfId="22669" xr:uid="{6057A097-79B3-4E30-A114-B120BF708811}"/>
    <cellStyle name="Note 24 2 2 3" xfId="6841" xr:uid="{C80AF510-A347-4B61-98EF-1769741961C9}"/>
    <cellStyle name="Note 24 2 2 3 2" xfId="15424" xr:uid="{D4484CED-8671-4022-9A0F-7A55A5F9C895}"/>
    <cellStyle name="Note 24 2 2 3 2 2" xfId="33249" xr:uid="{8C8F2B17-77A6-4EC4-B79E-8A65319873A1}"/>
    <cellStyle name="Note 24 2 2 3 3" xfId="24749" xr:uid="{7DE524AF-72F3-439C-A405-579290283A91}"/>
    <cellStyle name="Note 24 2 2 4" xfId="11264" xr:uid="{B8D6301D-5048-488B-BF09-2B100F5BEA89}"/>
    <cellStyle name="Note 24 2 2 4 2" xfId="29089" xr:uid="{A7802D84-98C4-4198-93DB-25ED957A27BB}"/>
    <cellStyle name="Note 24 2 2 5" xfId="20589" xr:uid="{2FBCC38B-393E-4AE0-ABCC-CE3565860EE9}"/>
    <cellStyle name="Note 24 2 3" xfId="3781" xr:uid="{4703FC3B-3BB6-4A14-ADFE-81B3717D255D}"/>
    <cellStyle name="Note 24 2 3 2" xfId="7941" xr:uid="{98D68458-F2ED-44F5-9E04-F92F5333BB49}"/>
    <cellStyle name="Note 24 2 3 2 2" xfId="16524" xr:uid="{4BBC39D5-E5F0-445C-8B9B-EBF938C1D151}"/>
    <cellStyle name="Note 24 2 3 2 2 2" xfId="34349" xr:uid="{65160E61-D721-481E-A710-B8D1346BC50B}"/>
    <cellStyle name="Note 24 2 3 2 3" xfId="25849" xr:uid="{6A5ECD11-A1B1-4859-A785-2C7E0CCA055F}"/>
    <cellStyle name="Note 24 2 3 3" xfId="12364" xr:uid="{D349EE3E-746E-4C29-978B-E5959EC005FF}"/>
    <cellStyle name="Note 24 2 3 3 2" xfId="30189" xr:uid="{E0656F53-D3F0-4F93-8DC2-92199B58F0EF}"/>
    <cellStyle name="Note 24 2 3 4" xfId="21689" xr:uid="{D19E3A7B-EF69-4CD2-8406-0C2FD40C717A}"/>
    <cellStyle name="Note 24 2 4" xfId="5861" xr:uid="{80DD53EA-4044-45F5-8ABD-A507B1D459D2}"/>
    <cellStyle name="Note 24 2 4 2" xfId="14444" xr:uid="{73BBA675-3A0D-42C5-9767-D052DEE350F8}"/>
    <cellStyle name="Note 24 2 4 2 2" xfId="32269" xr:uid="{B2503919-D9E0-4493-B88E-B7DD42775722}"/>
    <cellStyle name="Note 24 2 4 3" xfId="23769" xr:uid="{65FA6C0C-3E21-4F55-8A16-771FA4DE63FC}"/>
    <cellStyle name="Note 24 2 5" xfId="10284" xr:uid="{5508EDD4-56E7-4247-AF17-55DA46FAE11B}"/>
    <cellStyle name="Note 24 2 5 2" xfId="28109" xr:uid="{183D7CB7-49D2-4C8C-819F-558831EA31C0}"/>
    <cellStyle name="Note 24 2 6" xfId="19609" xr:uid="{DDCA1CCA-2DA7-4E95-8A7B-E1170E4925CD}"/>
    <cellStyle name="Note 24 3" xfId="2201" xr:uid="{4E90E228-11BD-4707-92FE-42B10E396D6C}"/>
    <cellStyle name="Note 24 3 2" xfId="4281" xr:uid="{22CD0FB8-C1E5-4ED9-9D25-36C11B7F9811}"/>
    <cellStyle name="Note 24 3 2 2" xfId="8441" xr:uid="{466FEC79-0680-4CC9-AADB-9395D0BF77B8}"/>
    <cellStyle name="Note 24 3 2 2 2" xfId="17024" xr:uid="{BD16DF1C-989E-496D-A95C-F31C9F99EE8A}"/>
    <cellStyle name="Note 24 3 2 2 2 2" xfId="34849" xr:uid="{18EC5C00-526B-4E39-ABF3-A8C3DDF1B87C}"/>
    <cellStyle name="Note 24 3 2 2 3" xfId="26349" xr:uid="{DFE2379E-8D68-4F5C-A48A-C69D0B938DE7}"/>
    <cellStyle name="Note 24 3 2 3" xfId="12864" xr:uid="{7D496BA3-DE01-4E6C-A8FD-407020DFC9FA}"/>
    <cellStyle name="Note 24 3 2 3 2" xfId="30689" xr:uid="{2540D0A9-BDFE-4172-AC48-33E325C8F2FB}"/>
    <cellStyle name="Note 24 3 2 4" xfId="22189" xr:uid="{9F757637-3F9B-43B7-BFE7-C53DC21C7BCC}"/>
    <cellStyle name="Note 24 3 3" xfId="6361" xr:uid="{1A7FD2A5-6C1B-433B-9353-D4FD729FF3F9}"/>
    <cellStyle name="Note 24 3 3 2" xfId="14944" xr:uid="{0AD77AAE-3B51-4AA1-B46F-01E98F4C9CA3}"/>
    <cellStyle name="Note 24 3 3 2 2" xfId="32769" xr:uid="{24184252-2E62-41EE-B1DF-AFBC1800BBBA}"/>
    <cellStyle name="Note 24 3 3 3" xfId="24269" xr:uid="{54716E0A-E1AD-4E1D-85D3-543FC14E02D7}"/>
    <cellStyle name="Note 24 3 4" xfId="10784" xr:uid="{E4F93BE9-5BBD-4D35-B2A5-4FCBF8D6C673}"/>
    <cellStyle name="Note 24 3 4 2" xfId="28609" xr:uid="{F7AD4196-8609-460D-ABF7-9404D945EAD2}"/>
    <cellStyle name="Note 24 3 5" xfId="20109" xr:uid="{5A5E31BF-3F44-4EDD-A948-59932D9EA91D}"/>
    <cellStyle name="Note 24 4" xfId="3301" xr:uid="{8893454A-58DA-45C6-AB75-3E2D39D2CB81}"/>
    <cellStyle name="Note 24 4 2" xfId="7461" xr:uid="{3979B854-1C4D-407D-A33B-D818124E547D}"/>
    <cellStyle name="Note 24 4 2 2" xfId="16044" xr:uid="{412342A1-99D5-4693-B08B-82AEBD83D461}"/>
    <cellStyle name="Note 24 4 2 2 2" xfId="33869" xr:uid="{B6D72FFE-34EC-4CAF-8F6E-52F8C6F50E71}"/>
    <cellStyle name="Note 24 4 2 3" xfId="25369" xr:uid="{843A00C9-5BA7-4AF6-94F7-C8E2BE7C153B}"/>
    <cellStyle name="Note 24 4 3" xfId="11884" xr:uid="{FC415DE8-12C7-4DD3-86F2-040C9A341D56}"/>
    <cellStyle name="Note 24 4 3 2" xfId="29709" xr:uid="{77F93EFD-BE8A-4FD6-80AB-076888356883}"/>
    <cellStyle name="Note 24 4 4" xfId="21209" xr:uid="{F97CA1EB-1CE7-4A73-8DD3-E31BC4310531}"/>
    <cellStyle name="Note 24 5" xfId="5381" xr:uid="{0FB5F6D4-5D5A-416A-90EA-17989484FC71}"/>
    <cellStyle name="Note 24 5 2" xfId="13964" xr:uid="{32C7076A-6AF6-49DD-91D0-CC9EF3797496}"/>
    <cellStyle name="Note 24 5 2 2" xfId="31789" xr:uid="{FCD0CD58-E8DC-49E9-B3FB-F1F8F52463CA}"/>
    <cellStyle name="Note 24 5 3" xfId="23289" xr:uid="{A50B56BA-DD17-4BE2-B5BC-DAE3320F1A9F}"/>
    <cellStyle name="Note 24 6" xfId="9804" xr:uid="{C1F276B0-16E0-44DE-A2E0-9C6C44C66A5F}"/>
    <cellStyle name="Note 24 6 2" xfId="27629" xr:uid="{35B613E6-5423-403B-A5C8-405E192A86B8}"/>
    <cellStyle name="Note 24 7" xfId="19129" xr:uid="{56937305-A87E-4401-89CF-5E5E705AA3A3}"/>
    <cellStyle name="Note 240" xfId="38910" xr:uid="{C976BE9A-611B-44A1-9DCF-80CB0A31B2A4}"/>
    <cellStyle name="Note 241" xfId="38930" xr:uid="{0044E057-EB21-4A97-BD47-D6C7172D5339}"/>
    <cellStyle name="Note 242" xfId="38950" xr:uid="{585CA107-BBB7-4F88-AE2C-1A01BC04946F}"/>
    <cellStyle name="Note 243" xfId="38970" xr:uid="{F939C2CA-1F60-4C3D-9831-0584B5681755}"/>
    <cellStyle name="Note 244" xfId="38990" xr:uid="{0EB66D84-F0B5-4EE6-82B4-1AF92FB2FE98}"/>
    <cellStyle name="Note 245" xfId="39010" xr:uid="{24533E62-6071-4A01-B26D-974CE362BE9E}"/>
    <cellStyle name="Note 246" xfId="39030" xr:uid="{A8D21B5C-500B-4834-8FA5-C3041C4646D7}"/>
    <cellStyle name="Note 247" xfId="39050" xr:uid="{E4CCE01A-9C81-4C65-87EE-F7D4670E44E3}"/>
    <cellStyle name="Note 248" xfId="39070" xr:uid="{4FA65D69-3DF8-4C18-AFB6-59D8AD8C396A}"/>
    <cellStyle name="Note 249" xfId="39090" xr:uid="{CD9DEC62-E2CD-4C96-A4AC-F368AF218118}"/>
    <cellStyle name="Note 25" xfId="1721" xr:uid="{6FA009FF-F774-467E-8896-2830F15211AF}"/>
    <cellStyle name="Note 25 2" xfId="2701" xr:uid="{AD3E2C20-8EE3-4E96-8E77-D593ABF4743C}"/>
    <cellStyle name="Note 25 2 2" xfId="4781" xr:uid="{08B9EF14-403F-4DF6-B261-17AB777A47CA}"/>
    <cellStyle name="Note 25 2 2 2" xfId="8941" xr:uid="{B484C1DB-E35F-4E00-BC8A-4F1418387932}"/>
    <cellStyle name="Note 25 2 2 2 2" xfId="17524" xr:uid="{A72F6066-5E11-493F-8459-8E9674BA92F2}"/>
    <cellStyle name="Note 25 2 2 2 2 2" xfId="35349" xr:uid="{F792F654-CA70-4315-BFD1-E242B0324ED8}"/>
    <cellStyle name="Note 25 2 2 2 3" xfId="26849" xr:uid="{F3A665E3-0E84-4887-8016-4E5D113194CF}"/>
    <cellStyle name="Note 25 2 2 3" xfId="13364" xr:uid="{DF7007ED-C11F-46A1-BAA2-4FAD15DDA6F6}"/>
    <cellStyle name="Note 25 2 2 3 2" xfId="31189" xr:uid="{A8102A8D-C66B-4DAB-B1C0-9FB6AE0F59F2}"/>
    <cellStyle name="Note 25 2 2 4" xfId="22689" xr:uid="{ED619346-B206-4F2F-BE2D-491B71F26172}"/>
    <cellStyle name="Note 25 2 3" xfId="6861" xr:uid="{1E0FB1E7-2A92-4BA2-8027-60A445333842}"/>
    <cellStyle name="Note 25 2 3 2" xfId="15444" xr:uid="{CEE1019F-B191-45AB-A31D-38DD0EA6043D}"/>
    <cellStyle name="Note 25 2 3 2 2" xfId="33269" xr:uid="{AEED5E30-9652-4640-A8B6-F585A82E74D1}"/>
    <cellStyle name="Note 25 2 3 3" xfId="24769" xr:uid="{471EDAB1-6BF2-4A4A-A0DC-011B99DC2F70}"/>
    <cellStyle name="Note 25 2 4" xfId="11284" xr:uid="{4C1D8A52-4591-4865-9567-A6DE4115E5F7}"/>
    <cellStyle name="Note 25 2 4 2" xfId="29109" xr:uid="{3517139C-36DC-4F06-B19F-05996112FF8D}"/>
    <cellStyle name="Note 25 2 5" xfId="20609" xr:uid="{7A2C9A4A-B912-442E-87DA-094B4BB1CC7B}"/>
    <cellStyle name="Note 25 3" xfId="3801" xr:uid="{F0F5A5F1-1F2F-46F0-BFEC-4DD5875BE2ED}"/>
    <cellStyle name="Note 25 3 2" xfId="7961" xr:uid="{7CA31B23-BF0E-4C48-9BE3-7BF4BCAEB8F2}"/>
    <cellStyle name="Note 25 3 2 2" xfId="16544" xr:uid="{AFF0946B-B4C5-4959-9D73-1EE03662233A}"/>
    <cellStyle name="Note 25 3 2 2 2" xfId="34369" xr:uid="{9029FBEB-FF5A-49DD-8733-1AB4031880C0}"/>
    <cellStyle name="Note 25 3 2 3" xfId="25869" xr:uid="{06CCED91-FBFF-47A4-93F3-410AABE86FC2}"/>
    <cellStyle name="Note 25 3 3" xfId="12384" xr:uid="{AE86812A-9F54-46F2-844E-A1634D180262}"/>
    <cellStyle name="Note 25 3 3 2" xfId="30209" xr:uid="{29C65105-6433-42BC-8C7B-480C31D3E371}"/>
    <cellStyle name="Note 25 3 4" xfId="21709" xr:uid="{4E6DFD0C-F722-42FD-8FFE-D4E9AEE10A09}"/>
    <cellStyle name="Note 25 4" xfId="5881" xr:uid="{A0F549B8-135F-4A3B-83BC-536B0C274A6A}"/>
    <cellStyle name="Note 25 4 2" xfId="14464" xr:uid="{1E870EAD-AE49-486C-9737-314AAFAB3C6E}"/>
    <cellStyle name="Note 25 4 2 2" xfId="32289" xr:uid="{FA2CC191-D6A1-4D6C-84F1-C4F9B50FE26A}"/>
    <cellStyle name="Note 25 4 3" xfId="23789" xr:uid="{6919F130-1328-4751-804E-1495D5B8CE4E}"/>
    <cellStyle name="Note 25 5" xfId="10304" xr:uid="{F49DDC55-7F31-423C-8DA2-4098CC35E8C5}"/>
    <cellStyle name="Note 25 5 2" xfId="28129" xr:uid="{E5B17F26-8483-4C70-BCF5-0BA70C921B4E}"/>
    <cellStyle name="Note 25 6" xfId="19629" xr:uid="{6306C953-F476-490B-B904-EDD6B826789A}"/>
    <cellStyle name="Note 250" xfId="39110" xr:uid="{9750A447-E046-453B-80B1-F0DB8579B2B7}"/>
    <cellStyle name="Note 251" xfId="39130" xr:uid="{4FDAFEC7-9199-4E01-99CB-FBA68CFA8EB8}"/>
    <cellStyle name="Note 252" xfId="39150" xr:uid="{18B1764F-2D42-4DF4-8217-D19E875BDC2B}"/>
    <cellStyle name="Note 253" xfId="39170" xr:uid="{477C7203-BDE4-4372-A167-525296B061A2}"/>
    <cellStyle name="Note 254" xfId="39190" xr:uid="{E7202470-D0BC-4261-89F7-1D7DEE6534CE}"/>
    <cellStyle name="Note 255" xfId="39210" xr:uid="{16687314-7978-433E-9A13-66630A781FBE}"/>
    <cellStyle name="Note 256" xfId="39230" xr:uid="{F36D2CC7-BF46-4726-8397-50CC66C459ED}"/>
    <cellStyle name="Note 257" xfId="39250" xr:uid="{D43A73D8-D5A0-4777-8C29-4E06E2EE84E2}"/>
    <cellStyle name="Note 258" xfId="39270" xr:uid="{C5E055C5-D691-4976-B299-0AD6513B8BA2}"/>
    <cellStyle name="Note 259" xfId="39290" xr:uid="{4E224ADF-F3A8-47A1-AE2C-28825DEFFA2F}"/>
    <cellStyle name="Note 26" xfId="2721" xr:uid="{631DD850-EAAA-4475-9342-6B9B6E236030}"/>
    <cellStyle name="Note 26 2" xfId="4801" xr:uid="{402627EC-A4D9-4638-BD14-2703572CC323}"/>
    <cellStyle name="Note 26 2 2" xfId="8961" xr:uid="{2E04BB15-F8F7-40BA-B368-C88694604AE2}"/>
    <cellStyle name="Note 26 2 2 2" xfId="17544" xr:uid="{6F69BA98-3EE0-4BCB-972A-538C66DF6103}"/>
    <cellStyle name="Note 26 2 2 2 2" xfId="35369" xr:uid="{436CC31A-A435-4E3D-A462-0DCB784492FB}"/>
    <cellStyle name="Note 26 2 2 3" xfId="26869" xr:uid="{919AA9CF-816B-4CD3-8172-FD8BA0F87661}"/>
    <cellStyle name="Note 26 2 3" xfId="13384" xr:uid="{811453E1-CC33-49CF-83A0-6856AB5759A9}"/>
    <cellStyle name="Note 26 2 3 2" xfId="31209" xr:uid="{491D9C7C-1D9D-4988-A329-84245A1E90B5}"/>
    <cellStyle name="Note 26 2 4" xfId="22709" xr:uid="{F4EAFAFF-186A-48E2-AC1D-A59CED54F1BC}"/>
    <cellStyle name="Note 26 3" xfId="6881" xr:uid="{8F4AB815-3D3A-4AB7-9FA2-362096882D3E}"/>
    <cellStyle name="Note 26 3 2" xfId="15464" xr:uid="{71AFAD59-EC11-4131-8B79-F0E7BFDC4768}"/>
    <cellStyle name="Note 26 3 2 2" xfId="33289" xr:uid="{98D0DFC2-383B-4285-BEA5-3A9F82F04120}"/>
    <cellStyle name="Note 26 3 3" xfId="24789" xr:uid="{6338D2DE-2B6E-42B2-B20C-A6D0C69F4907}"/>
    <cellStyle name="Note 26 4" xfId="11304" xr:uid="{A89985AB-081C-4E4B-B88F-3EA94373697B}"/>
    <cellStyle name="Note 26 4 2" xfId="29129" xr:uid="{4D815BE3-5B80-47B2-8146-AACD4BF95C34}"/>
    <cellStyle name="Note 26 5" xfId="20629" xr:uid="{3F9B01A3-CE0C-48D0-8DF0-EA26E4AB6323}"/>
    <cellStyle name="Note 260" xfId="39310" xr:uid="{B86D50CC-B1C6-4BCC-8594-8B586D073A92}"/>
    <cellStyle name="Note 261" xfId="39330" xr:uid="{EC4A7B0E-CE80-4B88-9E73-E8138B5742A7}"/>
    <cellStyle name="Note 262" xfId="39350" xr:uid="{E42CD740-6309-4043-B539-27E3B63536C2}"/>
    <cellStyle name="Note 263" xfId="39370" xr:uid="{BE8FAEFF-D863-4542-B97C-E5FE4C92D297}"/>
    <cellStyle name="Note 264" xfId="39390" xr:uid="{6664AD8D-C510-4BF8-8945-E9F64F6011BA}"/>
    <cellStyle name="Note 265" xfId="39410" xr:uid="{185169C0-EE2A-4F72-B14C-B2C8B37EE79C}"/>
    <cellStyle name="Note 266" xfId="39430" xr:uid="{40C0F928-F3FC-4326-AEAF-7E05DE120195}"/>
    <cellStyle name="Note 267" xfId="39450" xr:uid="{23ED92EE-2FD7-414F-89A1-AB052D5E8DB6}"/>
    <cellStyle name="Note 268" xfId="39470" xr:uid="{F549246F-F0C4-4A49-8577-D8FFA3393FA2}"/>
    <cellStyle name="Note 269" xfId="39490" xr:uid="{86296E4F-881C-4622-BE2C-4A6E238CDB9C}"/>
    <cellStyle name="Note 27" xfId="2741" xr:uid="{F6DBEFAC-3474-4156-81D2-39359BEF5AA3}"/>
    <cellStyle name="Note 27 2" xfId="4821" xr:uid="{594E63EE-3DD5-4EB7-A322-DC154029576E}"/>
    <cellStyle name="Note 27 2 2" xfId="8981" xr:uid="{B8FE480C-58A6-432B-9E2D-0D10F5AA793A}"/>
    <cellStyle name="Note 27 2 2 2" xfId="17564" xr:uid="{B5FB367E-F8D7-4E7F-9B66-3F43B1B60533}"/>
    <cellStyle name="Note 27 2 2 2 2" xfId="35389" xr:uid="{C31FF5D9-A2C9-425C-A8A7-0EC6F02D6AEA}"/>
    <cellStyle name="Note 27 2 2 3" xfId="26889" xr:uid="{E6873E06-F021-4BDC-A15C-865DA2EB76B2}"/>
    <cellStyle name="Note 27 2 3" xfId="13404" xr:uid="{3D6A66CE-AB33-468D-B414-AB897259EAD6}"/>
    <cellStyle name="Note 27 2 3 2" xfId="31229" xr:uid="{ACA1F932-3C20-4F20-AE43-0B175C678D3C}"/>
    <cellStyle name="Note 27 2 4" xfId="22729" xr:uid="{189DAE81-F80D-4DDA-93A0-0B79EBF9FA9B}"/>
    <cellStyle name="Note 27 3" xfId="6901" xr:uid="{6650875C-FDDD-4C57-B8E4-1FBDDEDB2003}"/>
    <cellStyle name="Note 27 3 2" xfId="15484" xr:uid="{880168EE-1D7B-4B94-97EC-70330AF8E198}"/>
    <cellStyle name="Note 27 3 2 2" xfId="33309" xr:uid="{523DA576-C32A-471C-9824-D50134D733EB}"/>
    <cellStyle name="Note 27 3 3" xfId="24809" xr:uid="{E1931955-961D-4772-962A-D2925A77C148}"/>
    <cellStyle name="Note 27 4" xfId="11324" xr:uid="{A0AD2CF1-5B4F-4487-97FF-965A614C803D}"/>
    <cellStyle name="Note 27 4 2" xfId="29149" xr:uid="{52EF9532-5952-440A-B171-A6FDDDCAEAEB}"/>
    <cellStyle name="Note 27 5" xfId="20649" xr:uid="{953BEC42-7873-47D5-8579-0B3058849D77}"/>
    <cellStyle name="Note 270" xfId="39510" xr:uid="{6E25B917-450F-49AD-8EBD-7DE5DAC39E2D}"/>
    <cellStyle name="Note 271" xfId="39530" xr:uid="{8F527C6F-0B0C-49F5-B5EC-1F78A4BA4D3A}"/>
    <cellStyle name="Note 272" xfId="39550" xr:uid="{43356EA3-3636-4F26-A7B9-7B91A0EC0118}"/>
    <cellStyle name="Note 273" xfId="39570" xr:uid="{79901995-FDFF-42DF-AC69-E191AE1EEC99}"/>
    <cellStyle name="Note 274" xfId="39590" xr:uid="{71E12400-6C62-4BFC-892D-42B5D0575F35}"/>
    <cellStyle name="Note 275" xfId="39610" xr:uid="{B94D3C72-A091-4939-AEDA-D13F6B01AA3C}"/>
    <cellStyle name="Note 276" xfId="39630" xr:uid="{757979D2-5514-4488-B471-E8FA022E6F1B}"/>
    <cellStyle name="Note 277" xfId="39650" xr:uid="{497B5449-2A64-42CC-AA62-9776A5C4961E}"/>
    <cellStyle name="Note 278" xfId="39670" xr:uid="{C148414C-4644-4D2C-999F-64C81F927998}"/>
    <cellStyle name="Note 279" xfId="39690" xr:uid="{BDC0199B-601F-4927-9930-6E68F8561FA5}"/>
    <cellStyle name="Note 28" xfId="2761" xr:uid="{CEA3ADF5-9472-42BE-ACBC-76F3D8161E3C}"/>
    <cellStyle name="Note 28 2" xfId="4841" xr:uid="{B7AF6DD9-528B-46E0-A656-A4986F4552D4}"/>
    <cellStyle name="Note 28 2 2" xfId="9001" xr:uid="{3D1A4B16-F72A-40FE-B97D-4ACF5035DBAF}"/>
    <cellStyle name="Note 28 2 2 2" xfId="17584" xr:uid="{8B315EF9-F701-44AC-BA24-81A46E8BFEC7}"/>
    <cellStyle name="Note 28 2 2 2 2" xfId="35409" xr:uid="{4DE8406A-B874-4817-A8A1-DB352B1D00DE}"/>
    <cellStyle name="Note 28 2 2 3" xfId="26909" xr:uid="{BA42FAF2-371B-45C8-8D0E-AA4F0445937A}"/>
    <cellStyle name="Note 28 2 3" xfId="13424" xr:uid="{2D464F03-56BB-4E7F-A27C-2E5D673CCFA2}"/>
    <cellStyle name="Note 28 2 3 2" xfId="31249" xr:uid="{FE02FD47-DAAB-459C-84CD-B034F0150AB4}"/>
    <cellStyle name="Note 28 2 4" xfId="22749" xr:uid="{9C90786F-C66C-46D6-AE63-6C743DEEA9D5}"/>
    <cellStyle name="Note 28 3" xfId="6921" xr:uid="{6DA903C2-FB84-43C9-80B5-ED39AE200833}"/>
    <cellStyle name="Note 28 3 2" xfId="15504" xr:uid="{40910500-9EA5-42C7-AE8E-0E0A939D3338}"/>
    <cellStyle name="Note 28 3 2 2" xfId="33329" xr:uid="{5709F391-3E65-4911-B8E5-5E77A461C147}"/>
    <cellStyle name="Note 28 3 3" xfId="24829" xr:uid="{B31E2469-8F9F-4830-96D8-2FC156793F95}"/>
    <cellStyle name="Note 28 4" xfId="11344" xr:uid="{680D3154-E9B9-4D3B-A00B-9DF34CFCB2FE}"/>
    <cellStyle name="Note 28 4 2" xfId="29169" xr:uid="{2EBB1DB2-549E-4773-A7A3-3F637DD030B4}"/>
    <cellStyle name="Note 28 5" xfId="20669" xr:uid="{F8B618A2-303B-4E92-8310-F0B4DA0AD766}"/>
    <cellStyle name="Note 280" xfId="39710" xr:uid="{049ED49A-1E01-4FA2-8948-66FCC45A07F9}"/>
    <cellStyle name="Note 281" xfId="39730" xr:uid="{CAE370B3-1A4C-4002-943B-379A43632D9F}"/>
    <cellStyle name="Note 282" xfId="39750" xr:uid="{BD4637AB-FCBE-4810-AF55-372E951A3572}"/>
    <cellStyle name="Note 283" xfId="39770" xr:uid="{4ED6D86C-BA4D-41A7-BA2F-D3B907C03644}"/>
    <cellStyle name="Note 284" xfId="39790" xr:uid="{8BB9F94C-D3A4-4A6A-863D-312D58657AEA}"/>
    <cellStyle name="Note 285" xfId="39810" xr:uid="{EB448410-0381-468D-BD55-043ABD6E8940}"/>
    <cellStyle name="Note 286" xfId="39830" xr:uid="{D2A8BAF9-D349-4343-A5A8-D4CDE150A26F}"/>
    <cellStyle name="Note 287" xfId="39850" xr:uid="{1C725D47-2D14-4636-A0C0-C097E21A8082}"/>
    <cellStyle name="Note 288" xfId="39870" xr:uid="{627E8D53-4FD7-4C0C-AE8C-4E15F8501434}"/>
    <cellStyle name="Note 289" xfId="39890" xr:uid="{03C7EBBD-2251-44C6-89E1-D0F1D6502388}"/>
    <cellStyle name="Note 29" xfId="2781" xr:uid="{A30B0E97-8EDC-4D0A-B9E8-FDC49C8B85F3}"/>
    <cellStyle name="Note 29 2" xfId="4861" xr:uid="{A8927035-1772-4851-9944-D13668B1C362}"/>
    <cellStyle name="Note 29 2 2" xfId="9021" xr:uid="{47A148BB-A28F-4982-8E88-4DE337A29FD8}"/>
    <cellStyle name="Note 29 2 2 2" xfId="17604" xr:uid="{50F258B3-752B-4D74-93FF-6572BA9B9817}"/>
    <cellStyle name="Note 29 2 2 2 2" xfId="35429" xr:uid="{D6ABE7AE-75F1-4BA0-B3FB-4BA250506CF5}"/>
    <cellStyle name="Note 29 2 2 3" xfId="26929" xr:uid="{0AFE64DD-AABB-4808-997E-DE1E2EEF9D11}"/>
    <cellStyle name="Note 29 2 3" xfId="13444" xr:uid="{8CA70C09-94E9-45EA-A24E-2C25D5E9A070}"/>
    <cellStyle name="Note 29 2 3 2" xfId="31269" xr:uid="{EBC06484-24C4-4DBE-95AE-E443BD6FDE7E}"/>
    <cellStyle name="Note 29 2 4" xfId="22769" xr:uid="{ECC92EE3-D8D7-4F86-85B9-1907ABFDA6B0}"/>
    <cellStyle name="Note 29 3" xfId="6941" xr:uid="{56911D7A-132E-43D4-A629-3A6BF2137CC4}"/>
    <cellStyle name="Note 29 3 2" xfId="15524" xr:uid="{B91A4B9D-61C5-4BEA-81B9-9C9BB04AC699}"/>
    <cellStyle name="Note 29 3 2 2" xfId="33349" xr:uid="{2FD812DC-1269-4127-A5E7-CBD6CF6A8AFA}"/>
    <cellStyle name="Note 29 3 3" xfId="24849" xr:uid="{7873BAB4-40AC-43C7-B3E2-B5A2C0E08C00}"/>
    <cellStyle name="Note 29 4" xfId="11364" xr:uid="{963529E7-220A-4E81-A919-5A23B6FB9C7D}"/>
    <cellStyle name="Note 29 4 2" xfId="29189" xr:uid="{B46A7094-3434-42BB-ACEE-EACED905F05C}"/>
    <cellStyle name="Note 29 5" xfId="20689" xr:uid="{36986360-238F-4A49-909A-F772BB2CAB98}"/>
    <cellStyle name="Note 290" xfId="39910" xr:uid="{8C0CCC87-748E-4558-935F-B62E9676B8D8}"/>
    <cellStyle name="Note 291" xfId="39930" xr:uid="{57D67F63-8D3D-456A-BE51-954DFBD2E393}"/>
    <cellStyle name="Note 292" xfId="39950" xr:uid="{7198B4CA-2F1C-4AF9-8F38-9E60A4010EAE}"/>
    <cellStyle name="Note 293" xfId="39970" xr:uid="{6717D488-0EC7-466E-8E0B-3A5E4FD4E930}"/>
    <cellStyle name="Note 294" xfId="39990" xr:uid="{D0C46057-F8E8-4F81-9A2C-CD527A1EA5D5}"/>
    <cellStyle name="Note 295" xfId="40010" xr:uid="{21FC6298-7A74-44BB-BBC1-CD88EF588CBF}"/>
    <cellStyle name="Note 296" xfId="40030" xr:uid="{60D06B5D-DBF5-4690-BA2A-181CF9C32BD0}"/>
    <cellStyle name="Note 297" xfId="40050" xr:uid="{EB2DFD2B-95F6-41C3-9952-A2ECDAD542CA}"/>
    <cellStyle name="Note 298" xfId="40070" xr:uid="{5AA13DE5-8ED6-4778-AE29-E6D03FD8F9AE}"/>
    <cellStyle name="Note 299" xfId="40090" xr:uid="{2AF9EDF7-A8DE-4228-8170-5E6896404DC1}"/>
    <cellStyle name="Note 3" xfId="115" xr:uid="{00000000-0005-0000-0000-0000DF000000}"/>
    <cellStyle name="Note 3 2" xfId="446" xr:uid="{0B5F60D2-3BF7-43A0-BD83-377D3E158114}"/>
    <cellStyle name="Note 3 2 2" xfId="1176" xr:uid="{0E005A31-B6B6-4DB6-AF63-1CC1A140C89E}"/>
    <cellStyle name="Note 3 2 2 2" xfId="2281" xr:uid="{0E72C24E-38B7-41A4-A74D-4B128DD086FA}"/>
    <cellStyle name="Note 3 2 2 2 2" xfId="4361" xr:uid="{AD3FB628-133B-45CD-A421-A1F3050E2873}"/>
    <cellStyle name="Note 3 2 2 2 2 2" xfId="8521" xr:uid="{CCBC7C1B-1992-44CE-AF62-FF48A38EE863}"/>
    <cellStyle name="Note 3 2 2 2 2 2 2" xfId="17104" xr:uid="{79F8DAE7-E4F7-44FF-B306-A8F034CA3A45}"/>
    <cellStyle name="Note 3 2 2 2 2 2 2 2" xfId="34929" xr:uid="{EE8D2076-5F5F-4087-AED2-3C82BC20D29C}"/>
    <cellStyle name="Note 3 2 2 2 2 2 3" xfId="26429" xr:uid="{ABE5CB1A-796C-4493-A37C-671A19C31369}"/>
    <cellStyle name="Note 3 2 2 2 2 3" xfId="12944" xr:uid="{8C0EF5E0-9155-4237-B710-D8F4DE432857}"/>
    <cellStyle name="Note 3 2 2 2 2 3 2" xfId="30769" xr:uid="{F6345758-840B-4F94-ACB1-97097646F877}"/>
    <cellStyle name="Note 3 2 2 2 2 4" xfId="22269" xr:uid="{CB05ACA1-4921-4C7E-B130-0322BC0F8728}"/>
    <cellStyle name="Note 3 2 2 2 3" xfId="6441" xr:uid="{953114A7-2286-4872-BD91-50F6EC21D5A1}"/>
    <cellStyle name="Note 3 2 2 2 3 2" xfId="15024" xr:uid="{B2FEFF7B-7E86-4356-9D89-A7B365F03B3B}"/>
    <cellStyle name="Note 3 2 2 2 3 2 2" xfId="32849" xr:uid="{E6E77C7A-46A3-43D9-ADC3-655E5DFFB4BC}"/>
    <cellStyle name="Note 3 2 2 2 3 3" xfId="24349" xr:uid="{7F2F6479-5057-474F-8F48-268C1AE6AA9F}"/>
    <cellStyle name="Note 3 2 2 2 4" xfId="10864" xr:uid="{AFF8B317-E5C5-4068-A6E3-53E7C65A0242}"/>
    <cellStyle name="Note 3 2 2 2 4 2" xfId="28689" xr:uid="{A8FCFADF-7EA9-4DA0-9173-0BE2F1D09B2A}"/>
    <cellStyle name="Note 3 2 2 2 5" xfId="20189" xr:uid="{DE70D59B-4A6B-4EB8-A8B2-AAC0774BEEAC}"/>
    <cellStyle name="Note 3 2 2 3" xfId="3381" xr:uid="{9006FECF-6A23-4DA4-B535-E0FF50E2CDBC}"/>
    <cellStyle name="Note 3 2 2 3 2" xfId="7541" xr:uid="{DA546F36-B744-4638-BDE5-0252627AF829}"/>
    <cellStyle name="Note 3 2 2 3 2 2" xfId="16124" xr:uid="{7D0C5AE7-4C0D-442B-80EF-B1EE8EF468EE}"/>
    <cellStyle name="Note 3 2 2 3 2 2 2" xfId="33949" xr:uid="{FEE3DC69-166A-4BF5-851C-2FCD966B15B1}"/>
    <cellStyle name="Note 3 2 2 3 2 3" xfId="25449" xr:uid="{84C65757-5822-47F5-8D87-1C76FB74E616}"/>
    <cellStyle name="Note 3 2 2 3 3" xfId="11964" xr:uid="{411FFFE6-A92B-4063-B028-A4C2B71FE573}"/>
    <cellStyle name="Note 3 2 2 3 3 2" xfId="29789" xr:uid="{ED96D866-3B0D-47AB-8617-4D151D2A0E03}"/>
    <cellStyle name="Note 3 2 2 3 4" xfId="21289" xr:uid="{E5F0A6F3-F883-4B71-98D7-6917AFEBBD91}"/>
    <cellStyle name="Note 3 2 2 4" xfId="5461" xr:uid="{35D1BB15-EA75-4C0E-ACEA-E5D1467CB8C8}"/>
    <cellStyle name="Note 3 2 2 4 2" xfId="14044" xr:uid="{C004F672-46EF-4BBC-AB30-53B06C70CB2C}"/>
    <cellStyle name="Note 3 2 2 4 2 2" xfId="31869" xr:uid="{AB58C8F0-EE55-42B6-9D3E-9AD45A6932F9}"/>
    <cellStyle name="Note 3 2 2 4 3" xfId="23369" xr:uid="{77C71C81-9C84-4AB6-B8DF-4E7B2F537008}"/>
    <cellStyle name="Note 3 2 2 5" xfId="9884" xr:uid="{78CDFAE8-85ED-49E6-B2AD-2BEE1E03D0EF}"/>
    <cellStyle name="Note 3 2 2 5 2" xfId="27709" xr:uid="{4B1E923A-BDE4-4258-831E-80208BB6CEC1}"/>
    <cellStyle name="Note 3 2 2 6" xfId="19209" xr:uid="{971064C8-5C2B-44BB-8615-FB91FEB087B8}"/>
    <cellStyle name="Note 3 2 3" xfId="1801" xr:uid="{B0D2EA04-7BDE-41E7-869D-7E1A700AED90}"/>
    <cellStyle name="Note 3 2 3 2" xfId="3881" xr:uid="{176086C2-CCDB-461D-86AC-F4D6CA32C6EB}"/>
    <cellStyle name="Note 3 2 3 2 2" xfId="8041" xr:uid="{27A3C25B-D8A3-41B0-A0DC-2BDFBFF10D13}"/>
    <cellStyle name="Note 3 2 3 2 2 2" xfId="16624" xr:uid="{57CA1DA7-8066-425E-ABB6-1F8A82AE4F36}"/>
    <cellStyle name="Note 3 2 3 2 2 2 2" xfId="34449" xr:uid="{4A528246-DC4C-4164-B218-385B3F5153F8}"/>
    <cellStyle name="Note 3 2 3 2 2 3" xfId="25949" xr:uid="{86526F2D-686E-431A-B51E-A445DBE5729B}"/>
    <cellStyle name="Note 3 2 3 2 3" xfId="12464" xr:uid="{D9BC003C-934A-4C28-BCC4-CA39D57D9F06}"/>
    <cellStyle name="Note 3 2 3 2 3 2" xfId="30289" xr:uid="{5B338CA6-1C1F-44FD-B6D7-66B34FF718ED}"/>
    <cellStyle name="Note 3 2 3 2 4" xfId="21789" xr:uid="{B2D31594-A56B-4A93-873A-98BF4EC18610}"/>
    <cellStyle name="Note 3 2 3 3" xfId="5961" xr:uid="{B9CE1E24-5F92-4445-983D-9C708B74AE43}"/>
    <cellStyle name="Note 3 2 3 3 2" xfId="14544" xr:uid="{40F6D88F-FF56-4394-95AA-013928918059}"/>
    <cellStyle name="Note 3 2 3 3 2 2" xfId="32369" xr:uid="{EE767FFD-4B12-4700-A5C1-F6956A9927DF}"/>
    <cellStyle name="Note 3 2 3 3 3" xfId="23869" xr:uid="{2F83A26F-D781-48BE-BEEC-BF9DA9F95F21}"/>
    <cellStyle name="Note 3 2 3 4" xfId="10384" xr:uid="{6F65D9F2-C379-41AB-8951-7C2AD30ED45B}"/>
    <cellStyle name="Note 3 2 3 4 2" xfId="28209" xr:uid="{13E59A61-19AB-483B-8BC1-3E05CE4DF34F}"/>
    <cellStyle name="Note 3 2 3 5" xfId="19709" xr:uid="{36F64FDD-E652-4724-960A-76C5653D3D96}"/>
    <cellStyle name="Note 3 2 4" xfId="2901" xr:uid="{A2AA03D8-29A3-4766-BBCF-AA0D24B98F5E}"/>
    <cellStyle name="Note 3 2 4 2" xfId="7061" xr:uid="{F3707730-D9DD-4BF3-A79D-32C0969A341E}"/>
    <cellStyle name="Note 3 2 4 2 2" xfId="15644" xr:uid="{63874A04-B853-4D5A-8389-5DAF909ED7BA}"/>
    <cellStyle name="Note 3 2 4 2 2 2" xfId="33469" xr:uid="{65CBD00F-A594-43A2-9437-F14C1C9820BE}"/>
    <cellStyle name="Note 3 2 4 2 3" xfId="24969" xr:uid="{733D831C-2498-4D3D-90F7-F13DAAB086A4}"/>
    <cellStyle name="Note 3 2 4 3" xfId="11484" xr:uid="{66EE7FD6-2295-47F7-B834-0FA445C95921}"/>
    <cellStyle name="Note 3 2 4 3 2" xfId="29309" xr:uid="{9886C298-17A2-46DF-BF3D-4D64FAB508CF}"/>
    <cellStyle name="Note 3 2 4 4" xfId="20809" xr:uid="{43CC3444-3104-44BD-BDE2-65C9F2D8BA08}"/>
    <cellStyle name="Note 3 2 5" xfId="4981" xr:uid="{04705AC7-13AB-49A0-B9AE-CCDCF0787B79}"/>
    <cellStyle name="Note 3 2 5 2" xfId="13564" xr:uid="{E3814A9B-EFF8-4AA6-92EF-810FD46000FE}"/>
    <cellStyle name="Note 3 2 5 2 2" xfId="31389" xr:uid="{1C89E47C-0561-438C-AF6B-A2BF761C67A8}"/>
    <cellStyle name="Note 3 2 5 3" xfId="22889" xr:uid="{DF70C557-CBF0-4CF7-863A-CA1D8BE8F2B8}"/>
    <cellStyle name="Note 3 2 6" xfId="9404" xr:uid="{41CC1FA7-7697-4424-AC8A-E238A29D4801}"/>
    <cellStyle name="Note 3 2 6 2" xfId="27229" xr:uid="{D77FF652-8658-4E8C-A1D6-0F53EFBC16BD}"/>
    <cellStyle name="Note 3 2 7" xfId="18729" xr:uid="{F2F18575-B15B-4214-9839-7B7FFAB74318}"/>
    <cellStyle name="Note 3 3" xfId="1115" xr:uid="{79C5424A-161E-4223-B033-2C949430BA9B}"/>
    <cellStyle name="Note 3 3 2" xfId="2221" xr:uid="{9E307EDE-3A1D-4910-A1B2-5D1BAC9D643F}"/>
    <cellStyle name="Note 3 3 2 2" xfId="4301" xr:uid="{0F7B956A-3B87-4886-BA25-772CFA06AEAD}"/>
    <cellStyle name="Note 3 3 2 2 2" xfId="8461" xr:uid="{7A7CE135-584C-4739-A54E-ED2993B8BF2B}"/>
    <cellStyle name="Note 3 3 2 2 2 2" xfId="17044" xr:uid="{911905EE-2A98-4E04-B95B-FE4E341E1219}"/>
    <cellStyle name="Note 3 3 2 2 2 2 2" xfId="34869" xr:uid="{D6245B85-B334-4623-8E09-7E6C1CD47E52}"/>
    <cellStyle name="Note 3 3 2 2 2 3" xfId="26369" xr:uid="{F3BF118C-E80A-4199-90FD-442D5EABC1DC}"/>
    <cellStyle name="Note 3 3 2 2 3" xfId="12884" xr:uid="{F89288BA-DE49-4FD7-9273-793F8168A1CA}"/>
    <cellStyle name="Note 3 3 2 2 3 2" xfId="30709" xr:uid="{0FF495DB-0FD4-4113-8332-56E445670A46}"/>
    <cellStyle name="Note 3 3 2 2 4" xfId="22209" xr:uid="{B1217777-1265-4055-8B6A-26538BD29C55}"/>
    <cellStyle name="Note 3 3 2 3" xfId="6381" xr:uid="{83430248-CBD7-4D17-86D9-4AB3CFFB0999}"/>
    <cellStyle name="Note 3 3 2 3 2" xfId="14964" xr:uid="{5897B439-6309-4D66-B132-4C5C0B8D5AB2}"/>
    <cellStyle name="Note 3 3 2 3 2 2" xfId="32789" xr:uid="{0F4417FC-D7F9-468F-93E9-0ED8437A8CB8}"/>
    <cellStyle name="Note 3 3 2 3 3" xfId="24289" xr:uid="{0C0D6C3E-CA50-4934-9D6F-AED410FBE00F}"/>
    <cellStyle name="Note 3 3 2 4" xfId="10804" xr:uid="{32E09DA0-6763-44AD-BE51-0FB23E6A65DA}"/>
    <cellStyle name="Note 3 3 2 4 2" xfId="28629" xr:uid="{08E9A238-ED70-4D35-882F-ACF44A218618}"/>
    <cellStyle name="Note 3 3 2 5" xfId="20129" xr:uid="{5977FB77-9F0F-4F46-9ACA-122C04A987B3}"/>
    <cellStyle name="Note 3 3 3" xfId="3321" xr:uid="{D5211C82-034E-41FF-BE39-8BC7F9F7C67C}"/>
    <cellStyle name="Note 3 3 3 2" xfId="7481" xr:uid="{95B501E0-B57A-4420-AFF5-0DD10EE9C666}"/>
    <cellStyle name="Note 3 3 3 2 2" xfId="16064" xr:uid="{2ADC530E-5673-46E7-ADFC-82D7F99D3376}"/>
    <cellStyle name="Note 3 3 3 2 2 2" xfId="33889" xr:uid="{FA631880-6E30-4F62-8EA5-618A1EC8B552}"/>
    <cellStyle name="Note 3 3 3 2 3" xfId="25389" xr:uid="{41EAD4AB-F74C-4E9E-BC54-8E8B6AE12D89}"/>
    <cellStyle name="Note 3 3 3 3" xfId="11904" xr:uid="{9A65A051-B478-42AF-98F6-85A576FBE386}"/>
    <cellStyle name="Note 3 3 3 3 2" xfId="29729" xr:uid="{1CA48E78-1346-4B15-955F-B0D2BFC7CC9B}"/>
    <cellStyle name="Note 3 3 3 4" xfId="21229" xr:uid="{14CF57FA-1E97-4A44-90F6-B1B08ECA9E1A}"/>
    <cellStyle name="Note 3 3 4" xfId="5401" xr:uid="{6EDA7715-91B5-4850-BB50-7A29F0072080}"/>
    <cellStyle name="Note 3 3 4 2" xfId="13984" xr:uid="{7472F94F-F018-4845-AA0A-4F02400E58BE}"/>
    <cellStyle name="Note 3 3 4 2 2" xfId="31809" xr:uid="{B5FFD33B-E8C1-4FB2-927B-E0C0B02AF8BA}"/>
    <cellStyle name="Note 3 3 4 3" xfId="23309" xr:uid="{74E3F0CB-393C-4AD6-AC73-E6B2212DB24D}"/>
    <cellStyle name="Note 3 3 5" xfId="9824" xr:uid="{D6C61E89-D75B-46B9-A331-4AABFB121164}"/>
    <cellStyle name="Note 3 3 5 2" xfId="27649" xr:uid="{1E14549D-B562-4E73-80E8-033B00FE6046}"/>
    <cellStyle name="Note 3 3 6" xfId="19149" xr:uid="{D449A649-E485-4670-B893-17368DCFE50A}"/>
    <cellStyle name="Note 3 4" xfId="1741" xr:uid="{D6A4BAC7-61CF-43FC-AC95-4221B054C7F3}"/>
    <cellStyle name="Note 3 4 2" xfId="3821" xr:uid="{D6DCE3C1-B9CA-4E24-A400-D347EE15EFF3}"/>
    <cellStyle name="Note 3 4 2 2" xfId="7981" xr:uid="{4B53CBBA-CC7B-42C0-A36A-D77BCBEEBCF5}"/>
    <cellStyle name="Note 3 4 2 2 2" xfId="16564" xr:uid="{4EA6AB70-31E3-4617-87FB-C9DE21C2C64A}"/>
    <cellStyle name="Note 3 4 2 2 2 2" xfId="34389" xr:uid="{5640C759-BDAD-41D8-92C1-9B89B4CE5A57}"/>
    <cellStyle name="Note 3 4 2 2 3" xfId="25889" xr:uid="{635E7769-D3AB-4AA2-98C4-2CDBAC840498}"/>
    <cellStyle name="Note 3 4 2 3" xfId="12404" xr:uid="{E79FB4CE-074F-4E50-BE65-8E9D25BB6430}"/>
    <cellStyle name="Note 3 4 2 3 2" xfId="30229" xr:uid="{C80D0D6C-01FF-4AFB-A0C9-A462EEB648D0}"/>
    <cellStyle name="Note 3 4 2 4" xfId="21729" xr:uid="{5D604E25-60AD-48DD-BC57-08EE872E6E0F}"/>
    <cellStyle name="Note 3 4 3" xfId="5901" xr:uid="{29F3E397-F333-4B91-B54E-026DD92B8738}"/>
    <cellStyle name="Note 3 4 3 2" xfId="14484" xr:uid="{99A75519-6A93-403E-A404-F01F2A8DED18}"/>
    <cellStyle name="Note 3 4 3 2 2" xfId="32309" xr:uid="{EEE320C9-1488-45AA-BEF6-6097EF19669F}"/>
    <cellStyle name="Note 3 4 3 3" xfId="23809" xr:uid="{BCDC44D4-3CEB-4B00-BFD9-23F7FC92D626}"/>
    <cellStyle name="Note 3 4 4" xfId="10324" xr:uid="{11BD1AFA-7A7C-47DE-8985-E1C650069D3B}"/>
    <cellStyle name="Note 3 4 4 2" xfId="28149" xr:uid="{11F06BE0-D011-4512-9B6F-72BF8089199F}"/>
    <cellStyle name="Note 3 4 5" xfId="19649" xr:uid="{0EB11895-D2D5-4F11-825B-E659EF285B44}"/>
    <cellStyle name="Note 3 5" xfId="2841" xr:uid="{33D5E2A4-02AD-49D5-A509-07DB78D734A2}"/>
    <cellStyle name="Note 3 5 2" xfId="7001" xr:uid="{E4D81406-CDA3-4FE0-A003-081A50752B70}"/>
    <cellStyle name="Note 3 5 2 2" xfId="15584" xr:uid="{BDE0DB9A-A5CF-474C-81E6-3DF53A17A73E}"/>
    <cellStyle name="Note 3 5 2 2 2" xfId="33409" xr:uid="{481FDDC3-EBA4-41A4-9563-C9918D417409}"/>
    <cellStyle name="Note 3 5 2 3" xfId="24909" xr:uid="{E4D90502-AC05-4E9D-9F05-A42C7989A9F5}"/>
    <cellStyle name="Note 3 5 3" xfId="11424" xr:uid="{19704075-2CEE-479C-B339-2C04D9155DE7}"/>
    <cellStyle name="Note 3 5 3 2" xfId="29249" xr:uid="{79B0FEB4-DA9E-4BB8-BB34-5817F202AF21}"/>
    <cellStyle name="Note 3 5 4" xfId="20749" xr:uid="{2BFE0910-A248-446C-B000-5BEF22D165D7}"/>
    <cellStyle name="Note 3 6" xfId="4921" xr:uid="{59FC3973-D187-4626-9F4C-B40D1404DF87}"/>
    <cellStyle name="Note 3 6 2" xfId="13504" xr:uid="{A675A11B-D7A3-4799-8AAD-137EC98DF464}"/>
    <cellStyle name="Note 3 6 2 2" xfId="31329" xr:uid="{BB074D64-DF7D-4CAB-ABB2-123AE10953B4}"/>
    <cellStyle name="Note 3 6 3" xfId="22829" xr:uid="{0AF3230F-8039-43D9-8600-21641E5D11E9}"/>
    <cellStyle name="Note 3 7" xfId="9344" xr:uid="{3AB24A02-A70B-4699-BF09-A916D42E370B}"/>
    <cellStyle name="Note 3 7 2" xfId="27169" xr:uid="{CA732CCC-E712-4C23-A59E-51E79E8B33D0}"/>
    <cellStyle name="Note 3 8" xfId="18669" xr:uid="{32BDC6B8-A9FA-468D-B6ED-DB4B62A3A997}"/>
    <cellStyle name="Note 30" xfId="2801" xr:uid="{1F5B24E7-3A52-4592-85B0-DC276420424F}"/>
    <cellStyle name="Note 30 2" xfId="4881" xr:uid="{5BDDD307-EBFF-4252-BECE-FCA10626CCB6}"/>
    <cellStyle name="Note 30 2 2" xfId="9041" xr:uid="{3DAE7E24-340C-4E65-AEEC-CFD6CCA2C09F}"/>
    <cellStyle name="Note 30 2 2 2" xfId="17624" xr:uid="{23C3D895-DEF1-43F0-8D61-9C46AC447D6F}"/>
    <cellStyle name="Note 30 2 2 2 2" xfId="35449" xr:uid="{2CCADFF7-A894-462A-872C-A1EEB86E9DC2}"/>
    <cellStyle name="Note 30 2 2 3" xfId="26949" xr:uid="{7C64994A-4AEC-4394-813F-4B33D5B542DF}"/>
    <cellStyle name="Note 30 2 3" xfId="13464" xr:uid="{6057F2FE-99B2-4D8E-AEE5-0A50F7B7A3E2}"/>
    <cellStyle name="Note 30 2 3 2" xfId="31289" xr:uid="{8462F26C-9707-4F03-9846-7DF0799F7E7C}"/>
    <cellStyle name="Note 30 2 4" xfId="22789" xr:uid="{C501D5E7-00CF-460E-BD55-B70970B96231}"/>
    <cellStyle name="Note 30 3" xfId="6961" xr:uid="{90F30DFE-E964-4FDF-ABD0-81CB050E7BCB}"/>
    <cellStyle name="Note 30 3 2" xfId="15544" xr:uid="{9E4E02D3-A502-4F70-8A5F-51198E746F12}"/>
    <cellStyle name="Note 30 3 2 2" xfId="33369" xr:uid="{099F89B1-7996-4488-8B9D-0E66D2C3BA2E}"/>
    <cellStyle name="Note 30 3 3" xfId="24869" xr:uid="{063A46F2-ADC8-4F30-9B43-D847E7AB2CF4}"/>
    <cellStyle name="Note 30 4" xfId="11384" xr:uid="{63C82444-1993-40F0-A53F-4D2B4FDA71B6}"/>
    <cellStyle name="Note 30 4 2" xfId="29209" xr:uid="{A86F8F7F-4044-4862-B6C8-C4F02A194288}"/>
    <cellStyle name="Note 30 5" xfId="20709" xr:uid="{9D6B7929-993B-4988-9C26-00CF4FD1536F}"/>
    <cellStyle name="Note 300" xfId="40110" xr:uid="{DA0D3D11-6DBD-4030-819F-AD4A34CD17BE}"/>
    <cellStyle name="Note 301" xfId="40130" xr:uid="{A5646071-220A-46A0-91AF-3381CF06E7EA}"/>
    <cellStyle name="Note 302" xfId="40150" xr:uid="{B0845E25-746C-4E8B-9D67-35DF24CDD88F}"/>
    <cellStyle name="Note 303" xfId="40170" xr:uid="{DF2948E7-6A84-4ED7-937C-BECE82A755B4}"/>
    <cellStyle name="Note 304" xfId="40190" xr:uid="{67F31DC9-68FB-4659-BB38-B595410AFED8}"/>
    <cellStyle name="Note 305" xfId="40210" xr:uid="{6C7EB841-6496-4DC2-B2C1-0BC4D73E4511}"/>
    <cellStyle name="Note 306" xfId="40230" xr:uid="{F96DDECD-B186-4861-A70C-559722B06D60}"/>
    <cellStyle name="Note 307" xfId="40250" xr:uid="{92FB7240-D11F-41E6-BD2F-59CB206A3274}"/>
    <cellStyle name="Note 308" xfId="40270" xr:uid="{CBF963D0-3541-4444-91C1-492F4793763E}"/>
    <cellStyle name="Note 309" xfId="40290" xr:uid="{36928A75-DBEB-47B3-8753-01C2EB1F5CAE}"/>
    <cellStyle name="Note 31" xfId="2821" xr:uid="{DD724F1A-5570-4FC6-BB20-EE85EE6689AF}"/>
    <cellStyle name="Note 31 2" xfId="4901" xr:uid="{FC02542A-9883-46CC-B2FE-93D18ACBCE26}"/>
    <cellStyle name="Note 31 2 2" xfId="9061" xr:uid="{7F4D9FF2-B151-4769-A8CA-FCDA3EAF1313}"/>
    <cellStyle name="Note 31 2 2 2" xfId="17644" xr:uid="{825857C3-0D8C-478C-98F3-098EFA7126DE}"/>
    <cellStyle name="Note 31 2 2 2 2" xfId="35469" xr:uid="{999ED039-9B31-48C4-BA17-15BC6E99BCF5}"/>
    <cellStyle name="Note 31 2 2 3" xfId="26969" xr:uid="{AC0D6225-9F42-4E93-A3B4-46FFC54E9496}"/>
    <cellStyle name="Note 31 2 3" xfId="13484" xr:uid="{64B1A33F-09B5-4919-A8EA-318E5AD9C823}"/>
    <cellStyle name="Note 31 2 3 2" xfId="31309" xr:uid="{1DA0ED5B-5610-4398-98FE-80EEC87A8329}"/>
    <cellStyle name="Note 31 2 4" xfId="22809" xr:uid="{D29DE42A-EE9F-435D-9A97-7F1054C144C8}"/>
    <cellStyle name="Note 31 3" xfId="6981" xr:uid="{633591E1-5B44-4D52-90F6-F08DF1E8672A}"/>
    <cellStyle name="Note 31 3 2" xfId="15564" xr:uid="{20894E48-78A7-4430-86F1-805A798EAFF9}"/>
    <cellStyle name="Note 31 3 2 2" xfId="33389" xr:uid="{3159DDC0-43F0-4A30-ACF4-FFE119128BCE}"/>
    <cellStyle name="Note 31 3 3" xfId="24889" xr:uid="{9F9E44A2-39CA-4CA3-8528-716F1CA1DF5B}"/>
    <cellStyle name="Note 31 4" xfId="11404" xr:uid="{1F67F5D3-D689-4B66-803D-20A089565C5C}"/>
    <cellStyle name="Note 31 4 2" xfId="29229" xr:uid="{E42D216D-FB88-43AF-AFCF-739F0392ADD6}"/>
    <cellStyle name="Note 31 5" xfId="20729" xr:uid="{3A00A2AB-0475-49B7-A096-B3167ACBC911}"/>
    <cellStyle name="Note 310" xfId="40310" xr:uid="{F604DCFE-39E1-45D9-822F-D0A8B526E27A}"/>
    <cellStyle name="Note 311" xfId="40330" xr:uid="{6FF4BEBA-FC3D-48F1-AD90-1CDB2704CCC1}"/>
    <cellStyle name="Note 312" xfId="40350" xr:uid="{D5E8AB30-B604-4D08-AF46-FBEEFECFE58B}"/>
    <cellStyle name="Note 313" xfId="40370" xr:uid="{B1945019-377A-4E84-8149-52308E0DBA20}"/>
    <cellStyle name="Note 314" xfId="40390" xr:uid="{35BBE057-8767-499D-9F81-2EA72B01B3ED}"/>
    <cellStyle name="Note 315" xfId="40410" xr:uid="{4FB506D4-9610-48ED-902A-8848DD0A403B}"/>
    <cellStyle name="Note 316" xfId="40430" xr:uid="{E658ADF2-998A-4185-9F0A-F89F0E1AF7AD}"/>
    <cellStyle name="Note 317" xfId="40450" xr:uid="{B407AF1B-4AA8-4C0B-850E-B819DC7D93FF}"/>
    <cellStyle name="Note 318" xfId="40470" xr:uid="{2065810C-1C30-4663-A3C5-69694E6E84D9}"/>
    <cellStyle name="Note 319" xfId="40490" xr:uid="{E5553187-34B4-4975-A226-FAB466926A28}"/>
    <cellStyle name="Note 32" xfId="9094" xr:uid="{45E4DFC2-8BA3-423C-A65E-251F4601FBB5}"/>
    <cellStyle name="Note 32 2" xfId="17664" xr:uid="{EC0DF7CC-57D5-4043-858C-F03E3A90FEA3}"/>
    <cellStyle name="Note 320" xfId="40510" xr:uid="{F6630C99-D436-48C4-8259-4035BF545B55}"/>
    <cellStyle name="Note 321" xfId="40530" xr:uid="{DAA3A177-45EC-4A2A-92A4-D78FFFD6FF51}"/>
    <cellStyle name="Note 322" xfId="40550" xr:uid="{11A46A54-9B7B-463B-A9D5-620BA7CC7428}"/>
    <cellStyle name="Note 323" xfId="40570" xr:uid="{12519166-7627-47AF-86EA-C59458DA4B6C}"/>
    <cellStyle name="Note 324" xfId="40590" xr:uid="{D2A21365-C5EB-4D2F-BE3A-6372FD2DCDF3}"/>
    <cellStyle name="Note 325" xfId="40610" xr:uid="{A9C1D2AA-60D9-487E-BF3C-B89408EA2BC3}"/>
    <cellStyle name="Note 326" xfId="40630" xr:uid="{8143FF32-FB16-40D8-A20F-D67CFC3EB5C5}"/>
    <cellStyle name="Note 327" xfId="40650" xr:uid="{E20A20CE-92FF-472E-8C63-2DB6376880FD}"/>
    <cellStyle name="Note 328" xfId="40670" xr:uid="{E28E4111-2E05-4FB1-86C5-18FEFC5E6BF9}"/>
    <cellStyle name="Note 329" xfId="40690" xr:uid="{701399A6-E290-43EF-A249-318E0582CCA9}"/>
    <cellStyle name="Note 33" xfId="9122" xr:uid="{314A696B-7581-4EB9-BEC7-C6B051F753B0}"/>
    <cellStyle name="Note 33 2" xfId="17684" xr:uid="{CAA323D8-6050-47C7-A8DA-DF70E3047CB2}"/>
    <cellStyle name="Note 33 2 2" xfId="35489" xr:uid="{AEED0BD4-7758-4CC2-907E-6FAD772E682F}"/>
    <cellStyle name="Note 33 3" xfId="26989" xr:uid="{C092A8BF-CF43-4CEE-83DB-2D76CA4E0E1B}"/>
    <cellStyle name="Note 330" xfId="40710" xr:uid="{4071E38B-487C-492B-B027-ADB1770B442F}"/>
    <cellStyle name="Note 331" xfId="40730" xr:uid="{21BE6BD2-4ED9-422D-9337-F85FF0B2AB4A}"/>
    <cellStyle name="Note 332" xfId="40750" xr:uid="{A9F33A01-6543-4EA9-A9DE-0BDFF2065029}"/>
    <cellStyle name="Note 333" xfId="40770" xr:uid="{9540D916-FB9A-4F18-9749-20A0F04DB80D}"/>
    <cellStyle name="Note 334" xfId="40808" xr:uid="{5BA1091C-F82B-4108-9E93-1DA78A1472D2}"/>
    <cellStyle name="Note 335" xfId="40810" xr:uid="{06688BFA-BC19-4DA7-AEF1-CF3CE017513B}"/>
    <cellStyle name="Note 336" xfId="40830" xr:uid="{F51D517E-6465-4DEA-B638-6659181F9366}"/>
    <cellStyle name="Note 337" xfId="40850" xr:uid="{2C1898B8-7A46-4746-A3D2-A8FA84E86986}"/>
    <cellStyle name="Note 338" xfId="40870" xr:uid="{2A865004-307C-44D1-A5BC-73CB08CA3D4C}"/>
    <cellStyle name="Note 339" xfId="40890" xr:uid="{B929F11F-8C38-49EA-BDA6-7943EC0E252B}"/>
    <cellStyle name="Note 34" xfId="9142" xr:uid="{89839507-2104-498F-8D50-0914EF165DEE}"/>
    <cellStyle name="Note 34 2" xfId="17704" xr:uid="{46E85363-5D7D-48AD-8958-F1232765B0F4}"/>
    <cellStyle name="Note 34 2 2" xfId="35509" xr:uid="{E8C6E760-7517-4725-AF38-5CDDA08CE120}"/>
    <cellStyle name="Note 34 3" xfId="27009" xr:uid="{5CC757F7-7CEF-4B1D-8B8C-D1F50991EDA4}"/>
    <cellStyle name="Note 340" xfId="40910" xr:uid="{679E6378-49C4-460D-8BBA-911BA7FF8B2B}"/>
    <cellStyle name="Note 341" xfId="40930" xr:uid="{55F4FBE2-AE51-4803-A1FC-B0CE7948027C}"/>
    <cellStyle name="Note 342" xfId="40950" xr:uid="{D1FAB43C-D74C-4E4E-BA1A-98866F163115}"/>
    <cellStyle name="Note 343" xfId="40970" xr:uid="{DB9B59D2-3300-4D17-8E6D-A97F30BD0322}"/>
    <cellStyle name="Note 344" xfId="40990" xr:uid="{01C6DCA7-57BE-4D3D-BB02-57BF3AC1E1F0}"/>
    <cellStyle name="Note 345" xfId="41010" xr:uid="{88A22AB9-2DC7-48EC-9BE5-0C8AD4CA9135}"/>
    <cellStyle name="Note 346" xfId="41030" xr:uid="{0E41E882-825E-4998-8C91-C66529AB2898}"/>
    <cellStyle name="Note 347" xfId="41050" xr:uid="{D3838D90-18D6-40C1-9601-85EABFA0665F}"/>
    <cellStyle name="Note 348" xfId="41070" xr:uid="{F934A40D-432E-4078-88AE-A9832F5746A6}"/>
    <cellStyle name="Note 349" xfId="41090" xr:uid="{95A1730B-A1AD-4E3B-8BF7-0CCA52DA1ACC}"/>
    <cellStyle name="Note 35" xfId="9162" xr:uid="{5F50E630-FE8B-4CFC-95E7-EDD50F642086}"/>
    <cellStyle name="Note 350" xfId="41110" xr:uid="{C788EA1F-D132-41CA-8BD8-E9501F525655}"/>
    <cellStyle name="Note 351" xfId="41148" xr:uid="{ACF84AB2-C7C0-46A0-85CD-41B8F7E01485}"/>
    <cellStyle name="Note 352" xfId="41168" xr:uid="{89A6B9CE-40D9-4AA4-AD66-9F67C4B2FCAB}"/>
    <cellStyle name="Note 353" xfId="41170" xr:uid="{61F80C18-60C9-449C-83D9-4C1DBC44008B}"/>
    <cellStyle name="Note 354" xfId="41190" xr:uid="{77624479-73BD-4117-8A3D-F04A2F66387B}"/>
    <cellStyle name="Note 355" xfId="41210" xr:uid="{DA6BC5DA-1CA5-493D-BFF9-23C6D81DE467}"/>
    <cellStyle name="Note 356" xfId="41230" xr:uid="{38E1AE3A-5FC1-41D0-85CD-D84ABDC2039C}"/>
    <cellStyle name="Note 357" xfId="41268" xr:uid="{11698ED1-B860-4DE2-A46D-B88C1F2FACA2}"/>
    <cellStyle name="Note 358" xfId="41281" xr:uid="{DA0535F3-4E8C-4AA7-BD61-7883AA858A12}"/>
    <cellStyle name="Note 359" xfId="41308" xr:uid="{3036A00C-129D-450C-91C4-039E879EE4C3}"/>
    <cellStyle name="Note 36" xfId="9196" xr:uid="{60B4371C-00C5-4A8A-A320-5947E5FE01F9}"/>
    <cellStyle name="Note 36 2" xfId="17724" xr:uid="{AB4F64E5-ADA1-4AFF-8C65-FBF3B9A40262}"/>
    <cellStyle name="Note 36 2 2" xfId="35529" xr:uid="{D9E221C0-96B2-4DA9-86D3-1EA7AD2FB85C}"/>
    <cellStyle name="Note 36 3" xfId="27029" xr:uid="{73681F4B-7D57-447B-A119-682FDA56BE06}"/>
    <cellStyle name="Note 360" xfId="41310" xr:uid="{8703BFAF-F2FD-45EC-A5E9-CED44B39B250}"/>
    <cellStyle name="Note 361" xfId="41330" xr:uid="{AFC2679F-D6AE-4D55-9F73-83312054AFB0}"/>
    <cellStyle name="Note 362" xfId="41350" xr:uid="{31C39E4A-6052-4541-9FC1-F21EE935C610}"/>
    <cellStyle name="Note 363" xfId="41370" xr:uid="{FD01383F-5CFC-4F1E-90FC-B1D4ED9DCAFC}"/>
    <cellStyle name="Note 364" xfId="41408" xr:uid="{B75A28DE-108B-4B7B-85AD-30BCA714C22B}"/>
    <cellStyle name="Note 365" xfId="41410" xr:uid="{2544EF91-8782-47DA-89FD-C9D2EB28FD6E}"/>
    <cellStyle name="Note 366" xfId="41430" xr:uid="{5FB02263-A880-43F4-87FA-41F88E1D8282}"/>
    <cellStyle name="Note 367" xfId="41450" xr:uid="{8E7FE098-8CA9-42E2-95C4-621FC0A4786F}"/>
    <cellStyle name="Note 368" xfId="41470" xr:uid="{0642FFD4-F334-4D3B-8718-CA3054A98BBA}"/>
    <cellStyle name="Note 369" xfId="41490" xr:uid="{1118C7E9-92D0-44D1-BE48-B83CA25C7700}"/>
    <cellStyle name="Note 37" xfId="9224" xr:uid="{1554A5B6-C258-4724-9FD1-3C541F611796}"/>
    <cellStyle name="Note 37 2" xfId="17744" xr:uid="{3C91149F-412C-4CD4-A0D9-1B80A2AA6342}"/>
    <cellStyle name="Note 37 2 2" xfId="35549" xr:uid="{8BB1C0FA-3DA8-4EF5-98B5-C6A2E282C3A8}"/>
    <cellStyle name="Note 37 3" xfId="27049" xr:uid="{47608D0F-E6C4-40E8-995B-D27333650E94}"/>
    <cellStyle name="Note 370" xfId="41528" xr:uid="{B22FC124-2BBD-402C-88BA-F6A330D46DC0}"/>
    <cellStyle name="Note 371" xfId="41530" xr:uid="{F95B38D2-0138-4852-9C26-80505F497914}"/>
    <cellStyle name="Note 372" xfId="41550" xr:uid="{565CA725-5AE9-4388-AFDC-3FF06A40A371}"/>
    <cellStyle name="Note 373" xfId="41570" xr:uid="{EA837615-22A7-49E2-8DD2-A0CD75A1011A}"/>
    <cellStyle name="Note 374" xfId="41590" xr:uid="{21609E73-CDAF-4F01-8131-F0C950E8D274}"/>
    <cellStyle name="Note 375" xfId="41628" xr:uid="{A40E42B1-9D61-4A0C-BF83-10764024CE6C}"/>
    <cellStyle name="Note 376" xfId="41630" xr:uid="{A6D52F1C-ED61-4B43-9DD1-F497BBE477BC}"/>
    <cellStyle name="Note 377" xfId="41650" xr:uid="{42F266A9-6161-454D-9B32-3D3B510994DB}"/>
    <cellStyle name="Note 378" xfId="41670" xr:uid="{99BDCE94-A541-460B-A413-073E46F0205C}"/>
    <cellStyle name="Note 379" xfId="41708" xr:uid="{DB4C25B6-7B98-426B-9FD2-27545A652F0B}"/>
    <cellStyle name="Note 38" xfId="9244" xr:uid="{3ADCAE4D-E4D2-46D5-9FB2-2C62AFD3313A}"/>
    <cellStyle name="Note 38 2" xfId="17764" xr:uid="{9B272BD5-E6BE-4F34-9456-081BD1FB60CC}"/>
    <cellStyle name="Note 38 2 2" xfId="35569" xr:uid="{43D9E63E-B987-4B81-9DA6-9E9153C6D801}"/>
    <cellStyle name="Note 38 3" xfId="27069" xr:uid="{19F2541A-D7D4-4762-A55B-86BD95EADD4C}"/>
    <cellStyle name="Note 380" xfId="41710" xr:uid="{B7BB8529-3533-4B17-8BFA-9EB24B1DB434}"/>
    <cellStyle name="Note 381" xfId="41730" xr:uid="{04666199-3A02-4A1A-858F-00AA647789AD}"/>
    <cellStyle name="Note 382" xfId="41750" xr:uid="{6CCF0F4D-33F4-40E0-A871-A5E1F704ECA8}"/>
    <cellStyle name="Note 383" xfId="41789" xr:uid="{626CCCAB-2837-4036-8117-15BAF7AA574A}"/>
    <cellStyle name="Note 384" xfId="41809" xr:uid="{23F22564-A8E5-4037-B210-B36033F91368}"/>
    <cellStyle name="Note 385" xfId="41825" xr:uid="{1E51BB2F-64E8-4BB1-B486-0117BAD22BEB}"/>
    <cellStyle name="Note 386" xfId="41834" xr:uid="{F5AE41D4-9F03-4D47-AF3B-A86A2C07357E}"/>
    <cellStyle name="Note 387" xfId="41851" xr:uid="{062F3B00-89A3-42D5-A483-3E5B1E8B6B29}"/>
    <cellStyle name="Note 388" xfId="41871" xr:uid="{368B0D0F-DB45-4A16-9516-BBE1DFA63B39}"/>
    <cellStyle name="Note 389" xfId="41909" xr:uid="{1E74D6EE-D4D0-421D-8E54-A63ED8AC054D}"/>
    <cellStyle name="Note 39" xfId="9264" xr:uid="{B19D0BD7-7AC7-488A-A9FD-5175E921F121}"/>
    <cellStyle name="Note 39 2" xfId="17784" xr:uid="{D573B58A-EF66-4864-A4A5-F36E8DE5A021}"/>
    <cellStyle name="Note 39 2 2" xfId="35589" xr:uid="{C82686C0-D27E-4277-9AB3-B5AFB3A54790}"/>
    <cellStyle name="Note 39 3" xfId="27089" xr:uid="{6D881CF0-FC3D-41F2-80C9-BC98F3386E93}"/>
    <cellStyle name="Note 390" xfId="41929" xr:uid="{2D3732C2-0235-4237-A718-9951A05084FB}"/>
    <cellStyle name="Note 391" xfId="41931" xr:uid="{7868C19F-3AD8-4A0F-B5E5-07420C9B6FEC}"/>
    <cellStyle name="Note 392" xfId="41951" xr:uid="{07096C57-92A0-44DC-A3C0-394AA42492F6}"/>
    <cellStyle name="Note 393" xfId="41971" xr:uid="{44645551-2521-42BF-8AEE-0760BE64508B}"/>
    <cellStyle name="Note 394" xfId="41991" xr:uid="{A090F23F-65FB-4186-999B-B6C727AA4B90}"/>
    <cellStyle name="Note 395" xfId="42011" xr:uid="{0EF7B196-B4F1-47C5-B7F8-1A2363AFE25B}"/>
    <cellStyle name="Note 396" xfId="42031" xr:uid="{E26AEA65-733C-4E14-9BBB-21CC9BB0F3D9}"/>
    <cellStyle name="Note 397" xfId="42051" xr:uid="{E1B0122D-3576-4785-BBBA-127771FC2FD0}"/>
    <cellStyle name="Note 398" xfId="42071" xr:uid="{F91FD8BF-0CB6-463F-A880-13121E558181}"/>
    <cellStyle name="Note 399" xfId="42091" xr:uid="{6B47E87B-E637-415A-B0E4-E35D220E8890}"/>
    <cellStyle name="Note 4" xfId="157" xr:uid="{00000000-0005-0000-0000-0000E0000000}"/>
    <cellStyle name="Note 4 2" xfId="466" xr:uid="{9FEB8B23-BA34-460E-BEBF-E97383BA3979}"/>
    <cellStyle name="Note 4 2 2" xfId="1196" xr:uid="{ACB307E0-02D8-48AF-B1D0-C18ECA2789D9}"/>
    <cellStyle name="Note 4 2 2 2" xfId="2301" xr:uid="{BE62A4E8-CDA2-4975-BB24-006786C43D5D}"/>
    <cellStyle name="Note 4 2 2 2 2" xfId="4381" xr:uid="{8470D468-D754-4343-8103-E536DF85332C}"/>
    <cellStyle name="Note 4 2 2 2 2 2" xfId="8541" xr:uid="{21240DF9-E0C5-4E8D-97F4-40890712B3B6}"/>
    <cellStyle name="Note 4 2 2 2 2 2 2" xfId="17124" xr:uid="{AB715B29-2F9C-4FC4-986E-D1DBFF970DFD}"/>
    <cellStyle name="Note 4 2 2 2 2 2 2 2" xfId="34949" xr:uid="{58DA0AD4-C112-426B-BFA7-E780EFE22581}"/>
    <cellStyle name="Note 4 2 2 2 2 2 3" xfId="26449" xr:uid="{FC902106-E613-4FE8-9915-55F3209A083A}"/>
    <cellStyle name="Note 4 2 2 2 2 3" xfId="12964" xr:uid="{666067D3-BAE6-41CA-9F9C-0349C52AAAD6}"/>
    <cellStyle name="Note 4 2 2 2 2 3 2" xfId="30789" xr:uid="{E82B7B58-79DF-49DF-8EE2-AEB23D184CB6}"/>
    <cellStyle name="Note 4 2 2 2 2 4" xfId="22289" xr:uid="{4F0599AA-30AF-4FAF-B1D6-3F270545A0B4}"/>
    <cellStyle name="Note 4 2 2 2 3" xfId="6461" xr:uid="{A51580C9-D21E-410A-92D1-C4C15CC850B0}"/>
    <cellStyle name="Note 4 2 2 2 3 2" xfId="15044" xr:uid="{7B1DC230-FDC0-419D-9B2F-75DE4F5AEF38}"/>
    <cellStyle name="Note 4 2 2 2 3 2 2" xfId="32869" xr:uid="{72A90293-7B85-4754-A235-2632C5238B45}"/>
    <cellStyle name="Note 4 2 2 2 3 3" xfId="24369" xr:uid="{48C0A1DB-81E1-4150-AA0B-C9757612141A}"/>
    <cellStyle name="Note 4 2 2 2 4" xfId="10884" xr:uid="{1CFFCD1E-D255-4D9E-A641-475EF65D94F6}"/>
    <cellStyle name="Note 4 2 2 2 4 2" xfId="28709" xr:uid="{5D17F0BF-6CB9-4DC5-8AAE-52C1C0DEB7AB}"/>
    <cellStyle name="Note 4 2 2 2 5" xfId="20209" xr:uid="{B0ADF89C-BB80-4C7C-903F-0E5DA797504C}"/>
    <cellStyle name="Note 4 2 2 3" xfId="3401" xr:uid="{E75643B9-0722-46F5-BBDC-37D54ABAC241}"/>
    <cellStyle name="Note 4 2 2 3 2" xfId="7561" xr:uid="{2BE2C060-ED89-4203-A745-71D2E236EDC4}"/>
    <cellStyle name="Note 4 2 2 3 2 2" xfId="16144" xr:uid="{21DEB2EA-6852-486E-830B-EA5DEE902FB6}"/>
    <cellStyle name="Note 4 2 2 3 2 2 2" xfId="33969" xr:uid="{30699371-2D3F-474D-A647-F1DC1DFE6AB9}"/>
    <cellStyle name="Note 4 2 2 3 2 3" xfId="25469" xr:uid="{0B0D86B4-B17F-4AE5-92F3-3B5F1F1A7518}"/>
    <cellStyle name="Note 4 2 2 3 3" xfId="11984" xr:uid="{BB6B20BA-27B2-46FA-A4F8-0A0DAA6F4083}"/>
    <cellStyle name="Note 4 2 2 3 3 2" xfId="29809" xr:uid="{A4932179-04E1-4E68-9081-4D13C6A1BE4F}"/>
    <cellStyle name="Note 4 2 2 3 4" xfId="21309" xr:uid="{875CA5AC-AA48-4EC0-AF92-E4998808B04C}"/>
    <cellStyle name="Note 4 2 2 4" xfId="5481" xr:uid="{CD82A134-1C9A-41B3-9589-9E915345F6DE}"/>
    <cellStyle name="Note 4 2 2 4 2" xfId="14064" xr:uid="{D98882F7-8AEF-480E-AA29-48BF1C7912BD}"/>
    <cellStyle name="Note 4 2 2 4 2 2" xfId="31889" xr:uid="{3BB37362-69AD-4898-B3CF-20D72318A3F3}"/>
    <cellStyle name="Note 4 2 2 4 3" xfId="23389" xr:uid="{B9C1D277-4917-41EC-96B0-EB84736E8AAF}"/>
    <cellStyle name="Note 4 2 2 5" xfId="9904" xr:uid="{EE1D29A3-0081-428B-BCCC-0EFBE4CF5623}"/>
    <cellStyle name="Note 4 2 2 5 2" xfId="27729" xr:uid="{2C1CBC2A-1002-447F-9449-3C42FE158C2D}"/>
    <cellStyle name="Note 4 2 2 6" xfId="19229" xr:uid="{639403AF-F784-4B91-8C85-B07326ACC1FA}"/>
    <cellStyle name="Note 4 2 3" xfId="1821" xr:uid="{E5AAEA27-836F-4F68-8988-5F632E22D8BB}"/>
    <cellStyle name="Note 4 2 3 2" xfId="3901" xr:uid="{C8B38C71-92F1-4E2D-9124-F4588B5D056F}"/>
    <cellStyle name="Note 4 2 3 2 2" xfId="8061" xr:uid="{3D41AE59-D08B-427A-98C8-4835AFF13FD1}"/>
    <cellStyle name="Note 4 2 3 2 2 2" xfId="16644" xr:uid="{F50A708A-970A-444D-B4C0-08FB8DC38B06}"/>
    <cellStyle name="Note 4 2 3 2 2 2 2" xfId="34469" xr:uid="{220F1CCF-7C37-4A87-ACFA-90C86CCAEC8A}"/>
    <cellStyle name="Note 4 2 3 2 2 3" xfId="25969" xr:uid="{9E20DF65-0D7D-4AEA-BF1E-493E4EEDB883}"/>
    <cellStyle name="Note 4 2 3 2 3" xfId="12484" xr:uid="{1C8A26D8-5DDE-4FB9-9CF5-C857377D1125}"/>
    <cellStyle name="Note 4 2 3 2 3 2" xfId="30309" xr:uid="{86FE8EE1-4A16-4F15-9A28-DF943ECE814A}"/>
    <cellStyle name="Note 4 2 3 2 4" xfId="21809" xr:uid="{1CA83EC8-A6EF-4559-B0C0-3D5DC216AAFA}"/>
    <cellStyle name="Note 4 2 3 3" xfId="5981" xr:uid="{FEA4162A-B92B-4718-8D18-5BA24DEAA0F9}"/>
    <cellStyle name="Note 4 2 3 3 2" xfId="14564" xr:uid="{8C568426-DDEE-4709-AE47-CE629185D682}"/>
    <cellStyle name="Note 4 2 3 3 2 2" xfId="32389" xr:uid="{29132566-496D-4CA9-BE40-68E2FFB375E1}"/>
    <cellStyle name="Note 4 2 3 3 3" xfId="23889" xr:uid="{02A4F61D-8CD2-42A0-B424-8FD56A209956}"/>
    <cellStyle name="Note 4 2 3 4" xfId="10404" xr:uid="{DC70476D-89C9-43B0-8BC7-8B94A768FE5B}"/>
    <cellStyle name="Note 4 2 3 4 2" xfId="28229" xr:uid="{5BD9422E-B129-4475-8509-940CB5ECBE09}"/>
    <cellStyle name="Note 4 2 3 5" xfId="19729" xr:uid="{DC4B4368-D30F-407F-9D62-7C983BB655FD}"/>
    <cellStyle name="Note 4 2 4" xfId="2921" xr:uid="{1962C695-BFD0-42BA-87E9-4BB3DD95059C}"/>
    <cellStyle name="Note 4 2 4 2" xfId="7081" xr:uid="{6A5718D6-930E-4DE8-A8AC-649CEAE80EDC}"/>
    <cellStyle name="Note 4 2 4 2 2" xfId="15664" xr:uid="{8556F81E-20C6-40D6-8186-904095161C70}"/>
    <cellStyle name="Note 4 2 4 2 2 2" xfId="33489" xr:uid="{AAAE8F8E-9134-4BDC-8D12-D45A25086274}"/>
    <cellStyle name="Note 4 2 4 2 3" xfId="24989" xr:uid="{86619B33-E74E-47E5-93A9-B93B6CD120C6}"/>
    <cellStyle name="Note 4 2 4 3" xfId="11504" xr:uid="{ABBC79CB-69E0-4F2F-8055-C39B9427C1D3}"/>
    <cellStyle name="Note 4 2 4 3 2" xfId="29329" xr:uid="{35B6A583-1129-4ADB-94F4-3413E5774378}"/>
    <cellStyle name="Note 4 2 4 4" xfId="20829" xr:uid="{020BE469-D6C5-4770-9ACA-C9F6F6394F0C}"/>
    <cellStyle name="Note 4 2 5" xfId="5001" xr:uid="{14C3A64D-F80B-416C-A888-AB5234FFD8B6}"/>
    <cellStyle name="Note 4 2 5 2" xfId="13584" xr:uid="{B0723228-4371-4C88-9236-99F5CE691636}"/>
    <cellStyle name="Note 4 2 5 2 2" xfId="31409" xr:uid="{1B2BD91D-A732-433C-B95A-943C0E252F64}"/>
    <cellStyle name="Note 4 2 5 3" xfId="22909" xr:uid="{A6BFA63A-15F7-4382-9285-4957B6D3A0E1}"/>
    <cellStyle name="Note 4 2 6" xfId="9424" xr:uid="{8BE8E7B2-56F6-4C72-B5AD-7A48ADE1CABA}"/>
    <cellStyle name="Note 4 2 6 2" xfId="27249" xr:uid="{89301329-B970-4120-8171-EB08F40E9C82}"/>
    <cellStyle name="Note 4 2 7" xfId="18749" xr:uid="{46DB24F9-F375-4890-8CCE-7B6E4CDCE0F0}"/>
    <cellStyle name="Note 4 3" xfId="1135" xr:uid="{B476FA02-78C1-4CA1-BE26-5E6DF96C8B1F}"/>
    <cellStyle name="Note 4 3 2" xfId="2241" xr:uid="{81E4113F-8287-42B0-883E-80081A54AE46}"/>
    <cellStyle name="Note 4 3 2 2" xfId="4321" xr:uid="{1C4530C6-8538-46D5-8039-A5A5956445C3}"/>
    <cellStyle name="Note 4 3 2 2 2" xfId="8481" xr:uid="{B336888B-F017-4510-90B7-63151432018C}"/>
    <cellStyle name="Note 4 3 2 2 2 2" xfId="17064" xr:uid="{15E8F433-2CD1-4965-BD2B-A4ECBE234B1F}"/>
    <cellStyle name="Note 4 3 2 2 2 2 2" xfId="34889" xr:uid="{3538213D-DFEC-42F6-A910-AC1C666EA111}"/>
    <cellStyle name="Note 4 3 2 2 2 3" xfId="26389" xr:uid="{4849A94E-12AD-450E-8948-40A417EA96B4}"/>
    <cellStyle name="Note 4 3 2 2 3" xfId="12904" xr:uid="{D831A417-04A3-4478-9029-315B8A2A2502}"/>
    <cellStyle name="Note 4 3 2 2 3 2" xfId="30729" xr:uid="{A132E0DA-20C7-494E-A4BC-749E8450969C}"/>
    <cellStyle name="Note 4 3 2 2 4" xfId="22229" xr:uid="{993811A9-B2E8-4A3E-81E3-1D09213BDE93}"/>
    <cellStyle name="Note 4 3 2 3" xfId="6401" xr:uid="{1C43EF0A-D7B6-48F1-A2F4-D8F6DDB1239B}"/>
    <cellStyle name="Note 4 3 2 3 2" xfId="14984" xr:uid="{C40786CE-4501-41F7-9F8F-DAB1D41C2239}"/>
    <cellStyle name="Note 4 3 2 3 2 2" xfId="32809" xr:uid="{983495C0-0C65-4A1B-B0B6-F554B2A3AF19}"/>
    <cellStyle name="Note 4 3 2 3 3" xfId="24309" xr:uid="{547D9217-9D37-477A-91B8-203AD9D78C48}"/>
    <cellStyle name="Note 4 3 2 4" xfId="10824" xr:uid="{6AFC8A9F-5B66-4C3A-9DE3-0FF33226ECB7}"/>
    <cellStyle name="Note 4 3 2 4 2" xfId="28649" xr:uid="{D5FB5C22-EAB1-4696-B3DE-9AE9C16568C8}"/>
    <cellStyle name="Note 4 3 2 5" xfId="20149" xr:uid="{A981F1D6-1743-46CA-A9F6-E12215333EFC}"/>
    <cellStyle name="Note 4 3 3" xfId="3341" xr:uid="{5C62BD08-A35E-4EDB-9747-2A5E51C0CDAD}"/>
    <cellStyle name="Note 4 3 3 2" xfId="7501" xr:uid="{2D73D70D-00D7-4A94-94B4-64BFC549DD8C}"/>
    <cellStyle name="Note 4 3 3 2 2" xfId="16084" xr:uid="{93743304-7642-46EA-819F-F2D9C954C5FE}"/>
    <cellStyle name="Note 4 3 3 2 2 2" xfId="33909" xr:uid="{D53CCB16-C480-424A-A175-DA82F78492C5}"/>
    <cellStyle name="Note 4 3 3 2 3" xfId="25409" xr:uid="{83C71319-AF15-4CA0-BCCA-34FC9113F5C5}"/>
    <cellStyle name="Note 4 3 3 3" xfId="11924" xr:uid="{E3811ED0-7E52-41DB-BCF6-8A01E53489B2}"/>
    <cellStyle name="Note 4 3 3 3 2" xfId="29749" xr:uid="{7BA35BA5-A535-4439-87D6-59525EF3950D}"/>
    <cellStyle name="Note 4 3 3 4" xfId="21249" xr:uid="{BBA34811-810B-47BA-8E88-F24C6A0EDFA9}"/>
    <cellStyle name="Note 4 3 4" xfId="5421" xr:uid="{7FD8B175-FB75-44EA-B16D-9F6CCF1132F6}"/>
    <cellStyle name="Note 4 3 4 2" xfId="14004" xr:uid="{C91B457F-0B45-497E-BE0B-57264BFDD22A}"/>
    <cellStyle name="Note 4 3 4 2 2" xfId="31829" xr:uid="{92707880-4A2B-4E45-8DDC-D05C4413CC6B}"/>
    <cellStyle name="Note 4 3 4 3" xfId="23329" xr:uid="{4B4BFB85-37C7-42A5-8E20-7D1A7CEE0D4B}"/>
    <cellStyle name="Note 4 3 5" xfId="9844" xr:uid="{4A68D8C5-A1A4-4111-8066-82E04FED6C08}"/>
    <cellStyle name="Note 4 3 5 2" xfId="27669" xr:uid="{4BBDF678-0C80-4901-9A1F-3E4D23017803}"/>
    <cellStyle name="Note 4 3 6" xfId="19169" xr:uid="{758712C4-0CEF-4D09-9130-4CECF46F5949}"/>
    <cellStyle name="Note 4 4" xfId="1761" xr:uid="{B706833E-86D8-46C5-B639-FA254BA6350F}"/>
    <cellStyle name="Note 4 4 2" xfId="3841" xr:uid="{829419FC-70B6-405D-A579-168000E714D4}"/>
    <cellStyle name="Note 4 4 2 2" xfId="8001" xr:uid="{FE2749A2-7FA9-40F6-8510-5C25C230A218}"/>
    <cellStyle name="Note 4 4 2 2 2" xfId="16584" xr:uid="{2EB5AC29-3874-4E32-A4B9-6454FD3EA5B7}"/>
    <cellStyle name="Note 4 4 2 2 2 2" xfId="34409" xr:uid="{D8EF3F81-D89A-4517-8184-2D07C873E2D9}"/>
    <cellStyle name="Note 4 4 2 2 3" xfId="25909" xr:uid="{967CB4BC-CE2C-4BB1-8EC5-F93E08CBD15E}"/>
    <cellStyle name="Note 4 4 2 3" xfId="12424" xr:uid="{9C5C284D-2F51-4984-B8F6-DDD8BB2228E9}"/>
    <cellStyle name="Note 4 4 2 3 2" xfId="30249" xr:uid="{49B1F6B7-C595-4807-A475-45CEC709D043}"/>
    <cellStyle name="Note 4 4 2 4" xfId="21749" xr:uid="{51AD3738-A2FC-48EC-894E-8EE46F8DDA60}"/>
    <cellStyle name="Note 4 4 3" xfId="5921" xr:uid="{9DC3004F-CAE0-4222-BFED-05A2C7D9C385}"/>
    <cellStyle name="Note 4 4 3 2" xfId="14504" xr:uid="{E3A4648E-94AF-4BEC-9A6B-8D1B1B1C4641}"/>
    <cellStyle name="Note 4 4 3 2 2" xfId="32329" xr:uid="{B7928CE2-B0E7-4921-8917-AB3940BA541A}"/>
    <cellStyle name="Note 4 4 3 3" xfId="23829" xr:uid="{37898C78-AB4C-4789-AEFA-DB2C602CE9A4}"/>
    <cellStyle name="Note 4 4 4" xfId="10344" xr:uid="{7428FA69-C044-4ED6-B508-254FA18DB061}"/>
    <cellStyle name="Note 4 4 4 2" xfId="28169" xr:uid="{38DE9141-0792-4E3F-818F-3E2231716A75}"/>
    <cellStyle name="Note 4 4 5" xfId="19669" xr:uid="{A8B58A36-144F-4960-A9A5-6098B0DFC3D8}"/>
    <cellStyle name="Note 4 5" xfId="2861" xr:uid="{8011528B-2AD9-4FFD-90FE-AFD092D7A6E1}"/>
    <cellStyle name="Note 4 5 2" xfId="7021" xr:uid="{285E4DE9-83E0-4324-ACD2-BE2D6B71BA40}"/>
    <cellStyle name="Note 4 5 2 2" xfId="15604" xr:uid="{07443A10-66D6-47E6-8BDF-821DDC925FF6}"/>
    <cellStyle name="Note 4 5 2 2 2" xfId="33429" xr:uid="{835EAC37-DD1C-4EB8-AEEC-C71B406E29C3}"/>
    <cellStyle name="Note 4 5 2 3" xfId="24929" xr:uid="{B9D3ECE9-E187-4BA5-A93A-CAB316E31EF9}"/>
    <cellStyle name="Note 4 5 3" xfId="11444" xr:uid="{5C40D6C0-4BB0-4CAF-BA2D-E427392BBF43}"/>
    <cellStyle name="Note 4 5 3 2" xfId="29269" xr:uid="{FC47A839-9577-4570-B141-85BCACB6D7E4}"/>
    <cellStyle name="Note 4 5 4" xfId="20769" xr:uid="{321F12DC-874E-4AB9-AB78-6C91BD441E02}"/>
    <cellStyle name="Note 4 6" xfId="4941" xr:uid="{B1328C84-11FE-4608-A547-1695585BA77C}"/>
    <cellStyle name="Note 4 6 2" xfId="13524" xr:uid="{7D60656A-3F91-45BB-BCB7-B5B7EBDC9A45}"/>
    <cellStyle name="Note 4 6 2 2" xfId="31349" xr:uid="{953ACAA4-1AFF-4F01-B1CF-1F3A960E84AF}"/>
    <cellStyle name="Note 4 6 3" xfId="22849" xr:uid="{805C33A2-1FCD-47E9-AD2D-B6C2EE80ECB1}"/>
    <cellStyle name="Note 4 7" xfId="9364" xr:uid="{624C2FC9-096D-4A61-9627-E3F7118610DA}"/>
    <cellStyle name="Note 4 7 2" xfId="27189" xr:uid="{466BD5C3-E27A-46E0-913C-B31EDE913D6F}"/>
    <cellStyle name="Note 4 8" xfId="18689" xr:uid="{E5AA7D7E-4E93-4A5A-B1E5-4749D87BFF53}"/>
    <cellStyle name="Note 40" xfId="9284" xr:uid="{ABC162EC-3AAA-46A6-B324-A2A1FD5D387F}"/>
    <cellStyle name="Note 40 2" xfId="27109" xr:uid="{67361401-96EB-4E8F-809D-7A8FB049FD86}"/>
    <cellStyle name="Note 400" xfId="42129" xr:uid="{EC1027E7-812C-469B-8E7F-8C6094082B71}"/>
    <cellStyle name="Note 401" xfId="42131" xr:uid="{A67CA901-457D-41C4-AE2B-A7AD931B59CA}"/>
    <cellStyle name="Note 402" xfId="42169" xr:uid="{FDA9D971-E8FB-4BF3-B1C5-082A4808B0BB}"/>
    <cellStyle name="Note 403" xfId="42171" xr:uid="{6D143A77-9D4D-47FB-BA16-EBDA41C8DF24}"/>
    <cellStyle name="Note 404" xfId="42204" xr:uid="{C60ED030-23DD-4809-B95C-4B8EE006E96F}"/>
    <cellStyle name="Note 405" xfId="42210" xr:uid="{F1CA3295-E53A-40C8-B25A-37B5C18EEFA0}"/>
    <cellStyle name="Note 406" xfId="42231" xr:uid="{14589157-C029-4673-B5F0-F00EBA456585}"/>
    <cellStyle name="Note 407" xfId="42251" xr:uid="{6C94F5F5-2121-494C-95E8-A08D77C7739E}"/>
    <cellStyle name="Note 408" xfId="42271" xr:uid="{110A8D49-8CD6-4B2A-B2B3-AE8BA97A3123}"/>
    <cellStyle name="Note 409" xfId="42309" xr:uid="{096E9C42-4A28-4DDE-AA8B-7558B88FE30C}"/>
    <cellStyle name="Note 41" xfId="9304" xr:uid="{39237E8B-88DB-49AC-A15D-4D1AAF94E391}"/>
    <cellStyle name="Note 41 2" xfId="17804" xr:uid="{117B54CF-D6C9-462D-B70C-4C046BA91117}"/>
    <cellStyle name="Note 41 2 2" xfId="35609" xr:uid="{E0925D1C-D210-4C0E-994C-028C3C775BA7}"/>
    <cellStyle name="Note 41 3" xfId="27129" xr:uid="{F1FFE5D0-E9E7-4936-A9F6-32A8BF5E85E3}"/>
    <cellStyle name="Note 410" xfId="42329" xr:uid="{F9B6BB88-532C-4C8E-B27E-9B127BF6CF3B}"/>
    <cellStyle name="Note 411" xfId="42331" xr:uid="{60B10FF9-4614-4343-9C56-ED2E00948289}"/>
    <cellStyle name="Note 412" xfId="42369" xr:uid="{8A80F507-96FA-4089-9E9C-FF17BA716907}"/>
    <cellStyle name="Note 413" xfId="42384" xr:uid="{5727B9EF-3280-4F6C-9387-AC53732F1260}"/>
    <cellStyle name="Note 414" xfId="42408" xr:uid="{C679E159-1D2E-4AAD-A589-5D18383D4F78}"/>
    <cellStyle name="Note 415" xfId="42429" xr:uid="{C0FC5D60-5643-47DA-8022-35B1912D1DC0}"/>
    <cellStyle name="Note 416" xfId="42431" xr:uid="{ADF0ED84-93D3-4F21-9DE5-52385F407A1F}"/>
    <cellStyle name="Note 417" xfId="42451" xr:uid="{0D1D9688-5A6E-4BFE-8CA4-7D0CFB32D0F8}"/>
    <cellStyle name="Note 418" xfId="42489" xr:uid="{D19D4938-983A-40D3-9C98-05BF8A1C55D9}"/>
    <cellStyle name="Note 419" xfId="42491" xr:uid="{203AD674-D442-47CB-9403-9884ACD7577E}"/>
    <cellStyle name="Note 42" xfId="9324" xr:uid="{5182284F-8F39-4BE2-A649-1EED6B4DFE91}"/>
    <cellStyle name="Note 42 2" xfId="17824" xr:uid="{96D66C51-5482-490F-B4F7-E5384FE1D959}"/>
    <cellStyle name="Note 42 2 2" xfId="35629" xr:uid="{CA643C97-4125-41F8-A9FC-3DF36FE273C0}"/>
    <cellStyle name="Note 42 3" xfId="27149" xr:uid="{F5C10C47-BE0C-47D2-A5D3-A0F5012AB454}"/>
    <cellStyle name="Note 420" xfId="42529" xr:uid="{7E1436A2-8E02-45A7-ACF7-86CCD0AD6142}"/>
    <cellStyle name="Note 421" xfId="42532" xr:uid="{3C8DA419-F863-4BEA-BCD3-99AC00EDD4BA}"/>
    <cellStyle name="Note 422" xfId="42570" xr:uid="{D721D098-17AE-4E42-9A42-F712D67EA2B1}"/>
    <cellStyle name="Note 423" xfId="42572" xr:uid="{E045EDCC-FD60-4791-9F31-131E22E19AC4}"/>
    <cellStyle name="Note 424" xfId="42610" xr:uid="{CDAB38DE-C376-4F23-9A0D-4F386938ACCF}"/>
    <cellStyle name="Note 425" xfId="42674" xr:uid="{62DD78CB-0F9E-4C71-B1B9-037196F2BF91}"/>
    <cellStyle name="Note 426" xfId="42694" xr:uid="{0192E42E-71DE-4C50-97EA-BF78E78E16AF}"/>
    <cellStyle name="Note 427" xfId="42714" xr:uid="{71F4C80A-08F4-42BB-85CF-760A834D0633}"/>
    <cellStyle name="Note 428" xfId="42734" xr:uid="{6C6DB569-32D7-4F7D-B01B-0067906D9E1C}"/>
    <cellStyle name="Note 429" xfId="42754" xr:uid="{2407D4B7-D567-42C7-9F8D-2460A447B8FC}"/>
    <cellStyle name="Note 43" xfId="17844" xr:uid="{9FE7BED0-050B-4139-A91D-80F68858CAE1}"/>
    <cellStyle name="Note 43 2" xfId="35649" xr:uid="{331CF7DB-878D-495F-AADC-55F915B3F59B}"/>
    <cellStyle name="Note 430" xfId="42793" xr:uid="{4663905F-5FF3-426A-8E68-DECA879B6D1B}"/>
    <cellStyle name="Note 44" xfId="17864" xr:uid="{37622DF9-A5E0-4A03-9BB2-33433BF333CC}"/>
    <cellStyle name="Note 44 2" xfId="35669" xr:uid="{88F9882A-0FF3-41C9-9D8D-CCBA62798819}"/>
    <cellStyle name="Note 45" xfId="17884" xr:uid="{D158EBF7-192B-4AA8-8A34-15A09F12713B}"/>
    <cellStyle name="Note 45 2" xfId="35689" xr:uid="{0B04DAB0-AC20-45AD-97BF-63DCE757F28D}"/>
    <cellStyle name="Note 46" xfId="17904" xr:uid="{E7415B65-ECA8-437D-9310-00D2A752AA42}"/>
    <cellStyle name="Note 46 2" xfId="35709" xr:uid="{71BF6B60-C56F-412F-AC14-C14484194D09}"/>
    <cellStyle name="Note 47" xfId="17924" xr:uid="{2B4FCD13-2416-4BFC-AF74-42DB98B80A57}"/>
    <cellStyle name="Note 47 2" xfId="35729" xr:uid="{D2A7C7A3-8F7F-4C12-B3C9-AC79D6A51465}"/>
    <cellStyle name="Note 48" xfId="17960" xr:uid="{F76F9400-E086-4218-9110-758B68D83071}"/>
    <cellStyle name="Note 48 2" xfId="35749" xr:uid="{0070020C-DFF4-415C-8CA1-87FA1C1C890A}"/>
    <cellStyle name="Note 49" xfId="17988" xr:uid="{EAE424EC-7094-4BD8-9EFC-CA853E1AF912}"/>
    <cellStyle name="Note 5" xfId="213" xr:uid="{00000000-0005-0000-0000-0000E1000000}"/>
    <cellStyle name="Note 50" xfId="18008" xr:uid="{22F39D03-98DC-4AE2-AF53-F67B79764D86}"/>
    <cellStyle name="Note 51" xfId="18028" xr:uid="{4DE67F64-22D8-4E93-858C-A2C598FD688C}"/>
    <cellStyle name="Note 52" xfId="18048" xr:uid="{4E7E940A-2415-4247-8CE7-7512BF954110}"/>
    <cellStyle name="Note 53" xfId="18068" xr:uid="{27EDBE16-7FA8-4FD2-B70D-FCFF267066E1}"/>
    <cellStyle name="Note 54" xfId="18088" xr:uid="{B4C15891-EE36-4087-8FE3-BAFBCA58324E}"/>
    <cellStyle name="Note 55" xfId="18108" xr:uid="{CBA4CDFF-5BC5-4AF9-A04D-90097CBD3F03}"/>
    <cellStyle name="Note 56" xfId="18128" xr:uid="{D050C959-BC0D-408E-B86E-0325FFDCBDE2}"/>
    <cellStyle name="Note 57" xfId="18148" xr:uid="{7B49E731-90FB-49A8-87E5-BA009F8467E9}"/>
    <cellStyle name="Note 58" xfId="18168" xr:uid="{37F37D84-669A-4306-AEC3-20C1805D1DD9}"/>
    <cellStyle name="Note 59" xfId="18188" xr:uid="{B0E80451-0805-4B76-9572-803E568D7BDA}"/>
    <cellStyle name="Note 6" xfId="277" xr:uid="{48E720A0-71F8-4D92-8983-FF1A8747C2E6}"/>
    <cellStyle name="Note 6 2" xfId="517" xr:uid="{7F39DD04-1BE9-40F3-A5FF-69109C4E2EA1}"/>
    <cellStyle name="Note 6 2 2" xfId="1216" xr:uid="{B939CBD1-9946-491A-B74D-7F846D201AC3}"/>
    <cellStyle name="Note 6 2 2 2" xfId="2321" xr:uid="{9AED47D0-90CD-4D5E-B08B-3551E837ED5F}"/>
    <cellStyle name="Note 6 2 2 2 2" xfId="4401" xr:uid="{D7488555-14EC-4661-AEDF-CEDDFFEC2E52}"/>
    <cellStyle name="Note 6 2 2 2 2 2" xfId="8561" xr:uid="{4BF07469-95F4-4F84-8ACD-F5D37E288FBE}"/>
    <cellStyle name="Note 6 2 2 2 2 2 2" xfId="17144" xr:uid="{C19F6501-9C93-4F1A-8792-627709D8258A}"/>
    <cellStyle name="Note 6 2 2 2 2 2 2 2" xfId="34969" xr:uid="{59D38E22-1D85-4B30-9A4A-293225703C53}"/>
    <cellStyle name="Note 6 2 2 2 2 2 3" xfId="26469" xr:uid="{9967EC80-5643-46D3-82F6-C87A39A39FBF}"/>
    <cellStyle name="Note 6 2 2 2 2 3" xfId="12984" xr:uid="{8DEC079A-213B-422F-BFF0-57F15A78DDFE}"/>
    <cellStyle name="Note 6 2 2 2 2 3 2" xfId="30809" xr:uid="{8D5DA9FA-DD84-4F01-8E76-3C061EEAAACD}"/>
    <cellStyle name="Note 6 2 2 2 2 4" xfId="22309" xr:uid="{28667855-BA49-4324-837F-472558A188E4}"/>
    <cellStyle name="Note 6 2 2 2 3" xfId="6481" xr:uid="{7FAE8BBF-9D4A-4CDC-A50B-9FFFC762DCF2}"/>
    <cellStyle name="Note 6 2 2 2 3 2" xfId="15064" xr:uid="{B41E3521-EF72-4B4A-9D66-1D9761CEF5EF}"/>
    <cellStyle name="Note 6 2 2 2 3 2 2" xfId="32889" xr:uid="{DAB005C8-0166-4323-88AB-683FAD47E9B2}"/>
    <cellStyle name="Note 6 2 2 2 3 3" xfId="24389" xr:uid="{74FB7150-BE6B-4AD7-ABDE-074A1222A9F1}"/>
    <cellStyle name="Note 6 2 2 2 4" xfId="10904" xr:uid="{E6441390-AF3C-443B-9A02-CC21DCCD0FA7}"/>
    <cellStyle name="Note 6 2 2 2 4 2" xfId="28729" xr:uid="{A95C4CDA-F2BB-4236-8E39-293DFD774972}"/>
    <cellStyle name="Note 6 2 2 2 5" xfId="20229" xr:uid="{FA3EA2B2-2BCD-48CB-985A-2E46CDB53BA4}"/>
    <cellStyle name="Note 6 2 2 3" xfId="3421" xr:uid="{BD6E27BE-AE57-40C2-B266-EADC99B91078}"/>
    <cellStyle name="Note 6 2 2 3 2" xfId="7581" xr:uid="{39015D21-4399-4D95-AB36-53E8DEF36895}"/>
    <cellStyle name="Note 6 2 2 3 2 2" xfId="16164" xr:uid="{91ED8EEA-05F4-45D5-8C4F-2C7596B3E3CC}"/>
    <cellStyle name="Note 6 2 2 3 2 2 2" xfId="33989" xr:uid="{BC9F9C25-E31D-487E-9BAA-6B4C02EE9DB2}"/>
    <cellStyle name="Note 6 2 2 3 2 3" xfId="25489" xr:uid="{D28F7604-64B1-41BE-BAA6-DBF423C3C666}"/>
    <cellStyle name="Note 6 2 2 3 3" xfId="12004" xr:uid="{10894ADA-37C2-4E5D-8057-EA28A049C781}"/>
    <cellStyle name="Note 6 2 2 3 3 2" xfId="29829" xr:uid="{ABB2C6FA-07D8-4505-BEB9-F2FB2A8F2FCD}"/>
    <cellStyle name="Note 6 2 2 3 4" xfId="21329" xr:uid="{BCD44C5A-3CAA-484E-AD28-E1E2A58E6867}"/>
    <cellStyle name="Note 6 2 2 4" xfId="5501" xr:uid="{CB3AA2C7-A27B-4711-95DB-662F5BAD1A70}"/>
    <cellStyle name="Note 6 2 2 4 2" xfId="14084" xr:uid="{42722191-49ED-48A8-A17E-C28EB9DBDFDE}"/>
    <cellStyle name="Note 6 2 2 4 2 2" xfId="31909" xr:uid="{4C08F513-2364-49C0-A881-85E2B164F491}"/>
    <cellStyle name="Note 6 2 2 4 3" xfId="23409" xr:uid="{8ADBB47D-3770-4C1C-96EC-4E68EBEAFF84}"/>
    <cellStyle name="Note 6 2 2 5" xfId="9924" xr:uid="{B995371A-8938-4115-A201-6F81673A91E4}"/>
    <cellStyle name="Note 6 2 2 5 2" xfId="27749" xr:uid="{BAF253A8-0739-40ED-845E-925950175B29}"/>
    <cellStyle name="Note 6 2 2 6" xfId="19249" xr:uid="{83F36E52-F728-4AC8-8733-80866A7525C1}"/>
    <cellStyle name="Note 6 2 3" xfId="1841" xr:uid="{AD156FDE-AF7A-4ABC-8272-AC2831635C17}"/>
    <cellStyle name="Note 6 2 3 2" xfId="3921" xr:uid="{232374EE-FB12-4FB7-87FD-C800B0A24F8F}"/>
    <cellStyle name="Note 6 2 3 2 2" xfId="8081" xr:uid="{268741D6-2C30-4C09-A28C-0E7611F2AD4F}"/>
    <cellStyle name="Note 6 2 3 2 2 2" xfId="16664" xr:uid="{AD7A4858-2739-4918-99B2-9575ED4B27BB}"/>
    <cellStyle name="Note 6 2 3 2 2 2 2" xfId="34489" xr:uid="{9A0CB26A-F6EB-48E2-A84A-F53675B82C10}"/>
    <cellStyle name="Note 6 2 3 2 2 3" xfId="25989" xr:uid="{81F92A78-ADD5-468F-9007-76E9EC8CA894}"/>
    <cellStyle name="Note 6 2 3 2 3" xfId="12504" xr:uid="{B2CC02C5-B8C6-4187-B89D-FE93AD681CBD}"/>
    <cellStyle name="Note 6 2 3 2 3 2" xfId="30329" xr:uid="{726393B3-E2C4-4ABE-A5FD-074D13CE0778}"/>
    <cellStyle name="Note 6 2 3 2 4" xfId="21829" xr:uid="{4F10C988-7C16-4A42-A047-C2B73B8D5397}"/>
    <cellStyle name="Note 6 2 3 3" xfId="6001" xr:uid="{AF3A01C5-E0E2-4CA6-83BB-1565B52CA1C5}"/>
    <cellStyle name="Note 6 2 3 3 2" xfId="14584" xr:uid="{E16071AE-0205-4972-BA05-440D6C8F5E27}"/>
    <cellStyle name="Note 6 2 3 3 2 2" xfId="32409" xr:uid="{10BE7789-AB82-4EF7-A79D-9FDE2F475DD0}"/>
    <cellStyle name="Note 6 2 3 3 3" xfId="23909" xr:uid="{22B74E32-0DB8-4F17-8FFE-5C20CF83D3BD}"/>
    <cellStyle name="Note 6 2 3 4" xfId="10424" xr:uid="{7B659192-37A8-4D07-B7A5-84421E85A42D}"/>
    <cellStyle name="Note 6 2 3 4 2" xfId="28249" xr:uid="{71439FF2-F09D-4A52-BAEA-3D73AED93086}"/>
    <cellStyle name="Note 6 2 3 5" xfId="19749" xr:uid="{BD242DC3-FCED-45C8-BF5E-FC287395A79C}"/>
    <cellStyle name="Note 6 2 4" xfId="2941" xr:uid="{58F3B12E-04E9-4504-A67D-644647EFC7E7}"/>
    <cellStyle name="Note 6 2 4 2" xfId="7101" xr:uid="{6B25739D-B730-4A90-BB18-88D06571C6DC}"/>
    <cellStyle name="Note 6 2 4 2 2" xfId="15684" xr:uid="{23A14BC2-9638-4194-A081-2519E2380B7D}"/>
    <cellStyle name="Note 6 2 4 2 2 2" xfId="33509" xr:uid="{8D8085CF-ADF1-49F9-94B0-ADDE610D9BFA}"/>
    <cellStyle name="Note 6 2 4 2 3" xfId="25009" xr:uid="{1F364C64-CD7F-453A-85B1-BAA288043437}"/>
    <cellStyle name="Note 6 2 4 3" xfId="11524" xr:uid="{AB26F1FF-5AD6-42EF-B3D8-AF5565C262F2}"/>
    <cellStyle name="Note 6 2 4 3 2" xfId="29349" xr:uid="{19405204-9B01-4A2F-AC37-4BAB4A495FC1}"/>
    <cellStyle name="Note 6 2 4 4" xfId="20849" xr:uid="{D89C1D67-D9E6-4BFE-BB3E-F73A5CDB5091}"/>
    <cellStyle name="Note 6 2 5" xfId="5021" xr:uid="{3D16D6F2-461B-448D-9236-3A3B47601B5E}"/>
    <cellStyle name="Note 6 2 5 2" xfId="13604" xr:uid="{6DA00D93-2253-4AD6-8CF5-13E203C16BE1}"/>
    <cellStyle name="Note 6 2 5 2 2" xfId="31429" xr:uid="{D6C4442C-C4E9-4FE3-BFCA-F94BDD08F5CC}"/>
    <cellStyle name="Note 6 2 5 3" xfId="22929" xr:uid="{7725E94A-B9BE-4331-BAA6-F33E33E21F82}"/>
    <cellStyle name="Note 6 2 6" xfId="9444" xr:uid="{FC6EA664-96B2-4EBC-9978-FB3058787002}"/>
    <cellStyle name="Note 6 2 6 2" xfId="27269" xr:uid="{8E52F998-41C4-4335-A03C-4C38C911869B}"/>
    <cellStyle name="Note 6 2 7" xfId="18769" xr:uid="{1904909B-C35E-4C75-992E-0C125C8D3689}"/>
    <cellStyle name="Note 6 3" xfId="1155" xr:uid="{9F42BFDE-8104-4696-A440-57583E6961C9}"/>
    <cellStyle name="Note 6 3 2" xfId="2261" xr:uid="{28BC12B8-C069-486B-BDA7-318AEE904E8F}"/>
    <cellStyle name="Note 6 3 2 2" xfId="4341" xr:uid="{C68E101A-B347-4E00-B071-E6DD3DA3F5D8}"/>
    <cellStyle name="Note 6 3 2 2 2" xfId="8501" xr:uid="{F144E071-8C39-4B33-B849-A35F578700E2}"/>
    <cellStyle name="Note 6 3 2 2 2 2" xfId="17084" xr:uid="{3DF7F450-98F1-4281-82E4-D72E94105079}"/>
    <cellStyle name="Note 6 3 2 2 2 2 2" xfId="34909" xr:uid="{24C2C1CE-9273-4CD4-A359-BEE79D5D74A5}"/>
    <cellStyle name="Note 6 3 2 2 2 3" xfId="26409" xr:uid="{C20C35C7-7562-488F-AFCF-DF3F0D107BC1}"/>
    <cellStyle name="Note 6 3 2 2 3" xfId="12924" xr:uid="{2783B700-55C9-4A13-BC2B-20E6EEF8196F}"/>
    <cellStyle name="Note 6 3 2 2 3 2" xfId="30749" xr:uid="{D55D47B8-3791-4834-8956-5481CD451E71}"/>
    <cellStyle name="Note 6 3 2 2 4" xfId="22249" xr:uid="{DADF88C4-3D63-4CDB-9A0D-E50BC225F03E}"/>
    <cellStyle name="Note 6 3 2 3" xfId="6421" xr:uid="{B48DF3EB-0A4D-475F-AAB9-1DBFB9AE7E11}"/>
    <cellStyle name="Note 6 3 2 3 2" xfId="15004" xr:uid="{72F96466-CA40-4CF9-9489-8FC3AC5FC6EE}"/>
    <cellStyle name="Note 6 3 2 3 2 2" xfId="32829" xr:uid="{FF4F8C97-0382-44FE-B3FD-0C0BCDF03C52}"/>
    <cellStyle name="Note 6 3 2 3 3" xfId="24329" xr:uid="{7FCF5395-A349-4F7D-B3EC-9294C0661931}"/>
    <cellStyle name="Note 6 3 2 4" xfId="10844" xr:uid="{FD6318A0-6DB7-458C-B84B-60AC3F682FA7}"/>
    <cellStyle name="Note 6 3 2 4 2" xfId="28669" xr:uid="{0E7C7B33-2836-44FB-B855-DA88A6EE39DB}"/>
    <cellStyle name="Note 6 3 2 5" xfId="20169" xr:uid="{A6C22C1B-0C95-4F32-A6A9-885F7A7AD5EA}"/>
    <cellStyle name="Note 6 3 3" xfId="3361" xr:uid="{ADC2560B-5F4C-4A8E-B839-D4A970AC64F5}"/>
    <cellStyle name="Note 6 3 3 2" xfId="7521" xr:uid="{BB75C876-59D3-4852-99E8-6B98D4800D48}"/>
    <cellStyle name="Note 6 3 3 2 2" xfId="16104" xr:uid="{371CED64-DFB7-4F37-A970-B6A4F679AE57}"/>
    <cellStyle name="Note 6 3 3 2 2 2" xfId="33929" xr:uid="{817759B6-3FC0-4ECE-AF13-469ADAF3F801}"/>
    <cellStyle name="Note 6 3 3 2 3" xfId="25429" xr:uid="{02803E80-3ADA-4FDB-91F0-ABF207E75218}"/>
    <cellStyle name="Note 6 3 3 3" xfId="11944" xr:uid="{5386E3CB-CA9F-48CA-95D4-9EC33D7D6FA2}"/>
    <cellStyle name="Note 6 3 3 3 2" xfId="29769" xr:uid="{81BA6C64-C838-4C08-9D8E-4FC566EF5620}"/>
    <cellStyle name="Note 6 3 3 4" xfId="21269" xr:uid="{695B6C86-6A5C-4331-AC4F-7340E5F0C0F8}"/>
    <cellStyle name="Note 6 3 4" xfId="5441" xr:uid="{4142F0EB-0450-4855-B8BF-88F64707E532}"/>
    <cellStyle name="Note 6 3 4 2" xfId="14024" xr:uid="{1897DFBB-0210-4C12-843E-DBF61B7A1CD8}"/>
    <cellStyle name="Note 6 3 4 2 2" xfId="31849" xr:uid="{B77B0BE2-D40C-48C8-B6DE-3097E7E9F49B}"/>
    <cellStyle name="Note 6 3 4 3" xfId="23349" xr:uid="{55CD16F1-764C-42C6-A221-E733FB05BF79}"/>
    <cellStyle name="Note 6 3 5" xfId="9864" xr:uid="{B29964AE-0088-4DD7-BCF4-05A91353CDC8}"/>
    <cellStyle name="Note 6 3 5 2" xfId="27689" xr:uid="{38596FF2-36C8-450E-95B4-7567DED95726}"/>
    <cellStyle name="Note 6 3 6" xfId="19189" xr:uid="{143C2021-4807-451C-B98E-FA1FE5B687B1}"/>
    <cellStyle name="Note 6 4" xfId="1781" xr:uid="{712B8B1E-F814-44DC-B89B-155A59EC066D}"/>
    <cellStyle name="Note 6 4 2" xfId="3861" xr:uid="{71C09818-64A0-41F7-8FB3-07449FAD28C5}"/>
    <cellStyle name="Note 6 4 2 2" xfId="8021" xr:uid="{6B13F21F-0600-4AA2-8F25-693B354BCFD1}"/>
    <cellStyle name="Note 6 4 2 2 2" xfId="16604" xr:uid="{6812CBE0-4E2B-4615-B648-548FB4795EF9}"/>
    <cellStyle name="Note 6 4 2 2 2 2" xfId="34429" xr:uid="{9A75574E-43AA-427C-9ECE-D253CE73C78F}"/>
    <cellStyle name="Note 6 4 2 2 3" xfId="25929" xr:uid="{B0EED6AE-634D-4CC9-A9E9-E0DF02E0964F}"/>
    <cellStyle name="Note 6 4 2 3" xfId="12444" xr:uid="{C294BF0F-6816-4661-8B12-9ADC95401D2A}"/>
    <cellStyle name="Note 6 4 2 3 2" xfId="30269" xr:uid="{DA8FB1E1-0742-4E5C-8E6E-30B36074F3B1}"/>
    <cellStyle name="Note 6 4 2 4" xfId="21769" xr:uid="{FE42A46B-37F4-4A4D-AB2B-341C52302E9F}"/>
    <cellStyle name="Note 6 4 3" xfId="5941" xr:uid="{1F26FE1D-EFB7-4A18-AE12-6DD1048AB1F5}"/>
    <cellStyle name="Note 6 4 3 2" xfId="14524" xr:uid="{63187211-AA50-4B13-92F1-2CDEDD2EADED}"/>
    <cellStyle name="Note 6 4 3 2 2" xfId="32349" xr:uid="{B4BDC755-AAC2-497F-8E44-BF4D367EB7DC}"/>
    <cellStyle name="Note 6 4 3 3" xfId="23849" xr:uid="{BF498F1B-485D-4D4D-AE78-94E8A590E2E7}"/>
    <cellStyle name="Note 6 4 4" xfId="10364" xr:uid="{9B1D8535-D9C6-4118-A0F2-C208000CD731}"/>
    <cellStyle name="Note 6 4 4 2" xfId="28189" xr:uid="{E3C60516-7598-4DE0-A151-7513D22790A4}"/>
    <cellStyle name="Note 6 4 5" xfId="19689" xr:uid="{2063638B-7429-4042-807C-6FA14F3096B4}"/>
    <cellStyle name="Note 6 5" xfId="2881" xr:uid="{02F84CCC-71F4-44E7-9DD8-2A7C65D3A872}"/>
    <cellStyle name="Note 6 5 2" xfId="7041" xr:uid="{9B4F684C-E42B-45A6-B584-3703A84396E1}"/>
    <cellStyle name="Note 6 5 2 2" xfId="15624" xr:uid="{4E987155-795E-498B-AEDA-43178A467E8F}"/>
    <cellStyle name="Note 6 5 2 2 2" xfId="33449" xr:uid="{1C6FA80A-E8B2-4CFD-95D3-5970FFA54E7F}"/>
    <cellStyle name="Note 6 5 2 3" xfId="24949" xr:uid="{7FF6B60A-C00C-4AD9-AFC8-F4EE1FA7C8B8}"/>
    <cellStyle name="Note 6 5 3" xfId="11464" xr:uid="{99BA9229-7653-4BF9-96D3-6B47866BB690}"/>
    <cellStyle name="Note 6 5 3 2" xfId="29289" xr:uid="{41C8E5E3-9ED2-42AA-ACF3-60120E415548}"/>
    <cellStyle name="Note 6 5 4" xfId="20789" xr:uid="{A5C3F550-BC8D-45E5-8B16-D9D9179BAE74}"/>
    <cellStyle name="Note 6 6" xfId="4961" xr:uid="{B7B62A27-F0CC-463F-87BC-6C1A27459148}"/>
    <cellStyle name="Note 6 6 2" xfId="13544" xr:uid="{2A3091AD-A026-47DE-B4E0-62A0B49BAD2C}"/>
    <cellStyle name="Note 6 6 2 2" xfId="31369" xr:uid="{B74956BD-3E7E-4D7E-8F98-6CDFB4E14A4A}"/>
    <cellStyle name="Note 6 6 3" xfId="22869" xr:uid="{D8AA6BDC-5FD0-46FF-A1DF-3E97918B3B0B}"/>
    <cellStyle name="Note 6 7" xfId="9384" xr:uid="{4A98D8A9-150F-492E-AA9D-D5A08D0AF140}"/>
    <cellStyle name="Note 6 7 2" xfId="27209" xr:uid="{80E5772A-2B9D-4332-A15D-42BE437A6693}"/>
    <cellStyle name="Note 6 8" xfId="18709" xr:uid="{ED2A65A3-C63E-4A82-9C7F-0057D0E91DFD}"/>
    <cellStyle name="Note 60" xfId="18208" xr:uid="{EC305B27-88A7-4D20-B75F-09E028072B75}"/>
    <cellStyle name="Note 61" xfId="18228" xr:uid="{E2993BF5-8FDB-4472-ACAB-A3C4EDF32EF4}"/>
    <cellStyle name="Note 62" xfId="18248" xr:uid="{3DF50A5A-C9FC-493F-8863-AC7EB5CC17EA}"/>
    <cellStyle name="Note 63" xfId="18268" xr:uid="{F22C2819-17D6-4915-8DB0-5E39AC8B0563}"/>
    <cellStyle name="Note 64" xfId="18288" xr:uid="{70EC5BE3-25F8-4C9E-B843-51B31D4AE906}"/>
    <cellStyle name="Note 65" xfId="18308" xr:uid="{6FBE8D07-5008-48B5-8E6D-E48663DB7F0D}"/>
    <cellStyle name="Note 66" xfId="18328" xr:uid="{CADDB82D-04D2-454E-9A7F-5B4B8EF5631E}"/>
    <cellStyle name="Note 67" xfId="18348" xr:uid="{811FB858-39A1-4CCA-9561-67AAE8A5F09F}"/>
    <cellStyle name="Note 68" xfId="18368" xr:uid="{61E239E0-E822-4C6B-9BCA-491C0F47419C}"/>
    <cellStyle name="Note 69" xfId="18388" xr:uid="{F776D24F-32B1-428F-8284-0241B49152D9}"/>
    <cellStyle name="Note 7" xfId="645" xr:uid="{F4DD12BC-FADA-49DE-BE1D-CC8568C635E9}"/>
    <cellStyle name="Note 7 2" xfId="1251" xr:uid="{D1341E85-B55B-43CA-B5EC-08A21134D2BF}"/>
    <cellStyle name="Note 7 2 2" xfId="2341" xr:uid="{71C411A2-D21D-4C1C-9D1E-305AD5D1D11D}"/>
    <cellStyle name="Note 7 2 2 2" xfId="4421" xr:uid="{7DF53B6D-910F-400B-A504-C1AE236F0DC6}"/>
    <cellStyle name="Note 7 2 2 2 2" xfId="8581" xr:uid="{05106424-6877-44B8-9BDA-0072FCBF89F4}"/>
    <cellStyle name="Note 7 2 2 2 2 2" xfId="17164" xr:uid="{433ECA35-C93E-487E-82D8-627F9F269892}"/>
    <cellStyle name="Note 7 2 2 2 2 2 2" xfId="34989" xr:uid="{C48AA5BF-68EE-42F2-A2A1-E4BDC20CE410}"/>
    <cellStyle name="Note 7 2 2 2 2 3" xfId="26489" xr:uid="{18C1DAED-F8CF-4D31-9D75-F48C3579147B}"/>
    <cellStyle name="Note 7 2 2 2 3" xfId="13004" xr:uid="{978C0C3A-84AA-477A-BF4C-B7905077DBEF}"/>
    <cellStyle name="Note 7 2 2 2 3 2" xfId="30829" xr:uid="{01587786-0B5E-4C93-A754-CC96BDCC725F}"/>
    <cellStyle name="Note 7 2 2 2 4" xfId="22329" xr:uid="{42AF8BBF-B7C3-47FF-AC2F-A269D7E21C66}"/>
    <cellStyle name="Note 7 2 2 3" xfId="6501" xr:uid="{91AE0920-384A-44A2-8430-3955999D2637}"/>
    <cellStyle name="Note 7 2 2 3 2" xfId="15084" xr:uid="{B5048D27-704B-44DF-95CC-8F3FC1C49D3E}"/>
    <cellStyle name="Note 7 2 2 3 2 2" xfId="32909" xr:uid="{23331B66-310A-4207-9237-26CFBF5E443B}"/>
    <cellStyle name="Note 7 2 2 3 3" xfId="24409" xr:uid="{E4E0C124-7193-4841-9042-DDF91A3D5F8C}"/>
    <cellStyle name="Note 7 2 2 4" xfId="10924" xr:uid="{B7FD41A8-D66C-4FA2-852E-B6B9B1739ED4}"/>
    <cellStyle name="Note 7 2 2 4 2" xfId="28749" xr:uid="{D75C3716-442E-4449-92A7-DA6696F6BED1}"/>
    <cellStyle name="Note 7 2 2 5" xfId="20249" xr:uid="{2562EF02-9247-46F3-AAFE-C606D2A0DD2C}"/>
    <cellStyle name="Note 7 2 3" xfId="3441" xr:uid="{5C6F5D5C-D492-45B5-B4C6-F5AF57159375}"/>
    <cellStyle name="Note 7 2 3 2" xfId="7601" xr:uid="{56058B27-317E-4871-9A3E-3F8AA008AAE6}"/>
    <cellStyle name="Note 7 2 3 2 2" xfId="16184" xr:uid="{9B7DC506-CDAF-4FBA-897E-8547A73171E1}"/>
    <cellStyle name="Note 7 2 3 2 2 2" xfId="34009" xr:uid="{2A2E36E3-79F7-472E-AAEE-31F3E18158F8}"/>
    <cellStyle name="Note 7 2 3 2 3" xfId="25509" xr:uid="{984038C8-443C-4AF2-B626-FE1DC2457887}"/>
    <cellStyle name="Note 7 2 3 3" xfId="12024" xr:uid="{8F840938-6AEF-40D9-A076-CBB73D323D8B}"/>
    <cellStyle name="Note 7 2 3 3 2" xfId="29849" xr:uid="{5B3487E7-4568-4DB0-AD0F-60263267AE0D}"/>
    <cellStyle name="Note 7 2 3 4" xfId="21349" xr:uid="{BFF164B8-C0C5-4B88-962D-46A8FD42CA3D}"/>
    <cellStyle name="Note 7 2 4" xfId="5521" xr:uid="{4ACD51DD-4463-46B1-BAAA-C69C3941F46F}"/>
    <cellStyle name="Note 7 2 4 2" xfId="14104" xr:uid="{5811789F-B127-4319-909E-4AE1072A9FA3}"/>
    <cellStyle name="Note 7 2 4 2 2" xfId="31929" xr:uid="{051F85E1-81BE-47EE-BDD9-F8FE2E1C7044}"/>
    <cellStyle name="Note 7 2 4 3" xfId="23429" xr:uid="{B8ED1368-F99B-443B-B83A-DC728F8D998B}"/>
    <cellStyle name="Note 7 2 5" xfId="9944" xr:uid="{50CD271B-3748-4776-995B-EBCB0DEC68F5}"/>
    <cellStyle name="Note 7 2 5 2" xfId="27769" xr:uid="{EEE6E611-9860-41CE-BA3A-1048400A4DA0}"/>
    <cellStyle name="Note 7 2 6" xfId="19269" xr:uid="{D2CA84F6-3FD4-4E81-A02F-45142E2A5BE5}"/>
    <cellStyle name="Note 7 3" xfId="1861" xr:uid="{686AA02B-D0D7-4A47-A52F-DBF714F4002C}"/>
    <cellStyle name="Note 7 3 2" xfId="3941" xr:uid="{DB0AF56B-2FD2-4DBD-8C89-04D27D1A4E70}"/>
    <cellStyle name="Note 7 3 2 2" xfId="8101" xr:uid="{25C7458A-63D3-4334-BB07-2957CE23CD3A}"/>
    <cellStyle name="Note 7 3 2 2 2" xfId="16684" xr:uid="{5D7D232C-7D01-49E2-9D86-1D9E601300B9}"/>
    <cellStyle name="Note 7 3 2 2 2 2" xfId="34509" xr:uid="{2798B18D-608C-4767-920B-1F2930A21545}"/>
    <cellStyle name="Note 7 3 2 2 3" xfId="26009" xr:uid="{460E8D0C-AF1F-48F0-91AA-1B534BCD8473}"/>
    <cellStyle name="Note 7 3 2 3" xfId="12524" xr:uid="{09797317-AE7E-4184-A9C3-62830A3D5E45}"/>
    <cellStyle name="Note 7 3 2 3 2" xfId="30349" xr:uid="{A7E1BE22-8E00-42E2-A1BF-797BC7E259D1}"/>
    <cellStyle name="Note 7 3 2 4" xfId="21849" xr:uid="{189C24B4-16B3-4CF0-8831-472C1BEE4A4F}"/>
    <cellStyle name="Note 7 3 3" xfId="6021" xr:uid="{B74278C2-63EF-404E-B17E-5A157A3A01E5}"/>
    <cellStyle name="Note 7 3 3 2" xfId="14604" xr:uid="{6740443A-3257-42B4-8D6D-CE8AAB259A42}"/>
    <cellStyle name="Note 7 3 3 2 2" xfId="32429" xr:uid="{6B1F21FB-EE1F-4640-9E5F-EF271719FF9E}"/>
    <cellStyle name="Note 7 3 3 3" xfId="23929" xr:uid="{97D9D336-DE46-4471-AC94-BCA1441BC692}"/>
    <cellStyle name="Note 7 3 4" xfId="10444" xr:uid="{6453A425-302B-48CD-B931-603A7C1E103C}"/>
    <cellStyle name="Note 7 3 4 2" xfId="28269" xr:uid="{3F89E703-1FB8-49C7-88A0-238713D12CC9}"/>
    <cellStyle name="Note 7 3 5" xfId="19769" xr:uid="{4685BF52-4006-45A3-A3D8-E74C99901885}"/>
    <cellStyle name="Note 7 4" xfId="2961" xr:uid="{A5C1C35B-77E4-4414-9890-85D6EAF6BFA3}"/>
    <cellStyle name="Note 7 4 2" xfId="7121" xr:uid="{EFA3D921-8F86-47D8-A92B-9705DC59202D}"/>
    <cellStyle name="Note 7 4 2 2" xfId="15704" xr:uid="{F7924A02-C631-4E95-A12E-D437F94F3443}"/>
    <cellStyle name="Note 7 4 2 2 2" xfId="33529" xr:uid="{B5FE4E03-405F-4D90-AF40-4D0B2C0D1B1A}"/>
    <cellStyle name="Note 7 4 2 3" xfId="25029" xr:uid="{DE959276-7F63-4B00-A623-EB84D39D0E65}"/>
    <cellStyle name="Note 7 4 3" xfId="11544" xr:uid="{2BB1AC0A-4C9E-4A87-93CE-A54A1D277E97}"/>
    <cellStyle name="Note 7 4 3 2" xfId="29369" xr:uid="{F5173A4A-6626-4FA0-97B3-F9F6840B5DAE}"/>
    <cellStyle name="Note 7 4 4" xfId="20869" xr:uid="{49244876-8553-438A-96E5-0C275725E501}"/>
    <cellStyle name="Note 7 5" xfId="5041" xr:uid="{2F31B58D-9C51-4DF5-BB54-8871227611C9}"/>
    <cellStyle name="Note 7 5 2" xfId="13624" xr:uid="{0C4F0BAC-7E43-457E-8049-D29C2533D868}"/>
    <cellStyle name="Note 7 5 2 2" xfId="31449" xr:uid="{C47B415E-3CDF-4E51-8107-E5C9E3D4B667}"/>
    <cellStyle name="Note 7 5 3" xfId="22949" xr:uid="{2BD4E826-2AF9-42FC-BC44-D838CA35A0FE}"/>
    <cellStyle name="Note 7 6" xfId="9464" xr:uid="{4B2A3B72-1B01-46A0-891C-D29E961F78E2}"/>
    <cellStyle name="Note 7 6 2" xfId="27289" xr:uid="{34399912-FCCE-4C0A-90A9-710D95A47E3A}"/>
    <cellStyle name="Note 7 7" xfId="18789" xr:uid="{3E881AEE-F975-45E1-8010-9B976D286BFE}"/>
    <cellStyle name="Note 70" xfId="18409" xr:uid="{8CB92A0F-EB2D-4CBA-BEBE-D867197AE895}"/>
    <cellStyle name="Note 71" xfId="18429" xr:uid="{6F335B0F-5C15-49CD-A33B-BAC4913B3F92}"/>
    <cellStyle name="Note 72" xfId="18449" xr:uid="{F2D510A8-6C68-411A-B0F6-065CBAE2E0F2}"/>
    <cellStyle name="Note 73" xfId="18469" xr:uid="{4649D624-C2A1-402B-AE57-647BDCBC37D3}"/>
    <cellStyle name="Note 74" xfId="18489" xr:uid="{BEFE99B6-BF6C-47B4-B488-C1D080D5A9DC}"/>
    <cellStyle name="Note 75" xfId="18509" xr:uid="{3EFA20A0-637A-480F-AA79-C957580FAF20}"/>
    <cellStyle name="Note 76" xfId="18529" xr:uid="{052566F7-BBEA-435E-8AB2-6522BBE71BB5}"/>
    <cellStyle name="Note 77" xfId="18549" xr:uid="{38FB48F7-67A0-4B92-964D-0BF086EECF69}"/>
    <cellStyle name="Note 78" xfId="18569" xr:uid="{F9AEC1E7-A3B1-4FA8-91F7-563AB49176E4}"/>
    <cellStyle name="Note 79" xfId="18589" xr:uid="{A20CF163-282B-4B35-B10D-C1460826DF97}"/>
    <cellStyle name="Note 8" xfId="665" xr:uid="{31F4A385-16BF-41BD-81AF-078E7AE6E40A}"/>
    <cellStyle name="Note 8 2" xfId="1271" xr:uid="{E7CD79B5-5157-403B-85A7-79683CFE4630}"/>
    <cellStyle name="Note 8 2 2" xfId="2361" xr:uid="{A9C6814C-A235-4455-A960-FE1E444C847E}"/>
    <cellStyle name="Note 8 2 2 2" xfId="4441" xr:uid="{C939BDF0-53B9-4E90-BAEC-D98B227C4C6D}"/>
    <cellStyle name="Note 8 2 2 2 2" xfId="8601" xr:uid="{F9E200FA-5F97-452A-8CF2-C1A6E245D5E1}"/>
    <cellStyle name="Note 8 2 2 2 2 2" xfId="17184" xr:uid="{1C25219E-3639-4005-A709-086002EF5176}"/>
    <cellStyle name="Note 8 2 2 2 2 2 2" xfId="35009" xr:uid="{FADE0A10-9384-4994-8B63-A1A102297406}"/>
    <cellStyle name="Note 8 2 2 2 2 3" xfId="26509" xr:uid="{5117719F-75C8-4520-888C-C5C09FFB87FE}"/>
    <cellStyle name="Note 8 2 2 2 3" xfId="13024" xr:uid="{D076388A-F9FD-42C1-A0E0-73E542241D5D}"/>
    <cellStyle name="Note 8 2 2 2 3 2" xfId="30849" xr:uid="{31DFF75B-567A-4947-AECB-4A1430847293}"/>
    <cellStyle name="Note 8 2 2 2 4" xfId="22349" xr:uid="{509EA1C8-2B25-4D58-98C9-2B0460B9EBC7}"/>
    <cellStyle name="Note 8 2 2 3" xfId="6521" xr:uid="{99499945-E036-409A-8EE6-E4053CA5B31E}"/>
    <cellStyle name="Note 8 2 2 3 2" xfId="15104" xr:uid="{55525917-0EB0-42AA-82C9-AF8EA2475603}"/>
    <cellStyle name="Note 8 2 2 3 2 2" xfId="32929" xr:uid="{94C09D5B-C1F7-4ACE-918A-A611F9162C58}"/>
    <cellStyle name="Note 8 2 2 3 3" xfId="24429" xr:uid="{16DC53C0-C455-4761-9D45-1A2E3C9F1716}"/>
    <cellStyle name="Note 8 2 2 4" xfId="10944" xr:uid="{5F6FA322-35E6-4B16-8AF2-0A8654349445}"/>
    <cellStyle name="Note 8 2 2 4 2" xfId="28769" xr:uid="{B7790532-C51E-4FAF-B2C6-13908CBF45C1}"/>
    <cellStyle name="Note 8 2 2 5" xfId="20269" xr:uid="{6069B0A7-E666-4FD0-9541-FBB422183DB9}"/>
    <cellStyle name="Note 8 2 3" xfId="3461" xr:uid="{CFAB2D83-E51F-4799-91D7-000A7F020D3D}"/>
    <cellStyle name="Note 8 2 3 2" xfId="7621" xr:uid="{40A90490-FD1E-4A91-9D90-9D9329EACA43}"/>
    <cellStyle name="Note 8 2 3 2 2" xfId="16204" xr:uid="{2A6D9CDA-8098-4A0A-8E5D-43072640E3CD}"/>
    <cellStyle name="Note 8 2 3 2 2 2" xfId="34029" xr:uid="{8330E803-2EA5-497E-B08F-436C266D7475}"/>
    <cellStyle name="Note 8 2 3 2 3" xfId="25529" xr:uid="{BAC93F8C-2D58-4D5A-93DD-226C91B37C37}"/>
    <cellStyle name="Note 8 2 3 3" xfId="12044" xr:uid="{F0E8C535-68CF-48BC-9FBF-926E89CFDE9E}"/>
    <cellStyle name="Note 8 2 3 3 2" xfId="29869" xr:uid="{BFB190B9-4792-4384-95C8-7A0F20C34888}"/>
    <cellStyle name="Note 8 2 3 4" xfId="21369" xr:uid="{0202BF95-C3ED-4BF5-B41C-BEC9CADE1B79}"/>
    <cellStyle name="Note 8 2 4" xfId="5541" xr:uid="{08173C7C-C4BD-4B23-80B3-C6214B11DA8B}"/>
    <cellStyle name="Note 8 2 4 2" xfId="14124" xr:uid="{7432CB45-FEFE-4080-9A4A-5DFC8E642EDA}"/>
    <cellStyle name="Note 8 2 4 2 2" xfId="31949" xr:uid="{D9F65099-4147-446D-ADA4-0011F48A718D}"/>
    <cellStyle name="Note 8 2 4 3" xfId="23449" xr:uid="{73C4CDF6-2745-4699-AE31-F0F2354D4672}"/>
    <cellStyle name="Note 8 2 5" xfId="9964" xr:uid="{51E6DE06-820D-4A40-9AC1-FB8B8D47B0C7}"/>
    <cellStyle name="Note 8 2 5 2" xfId="27789" xr:uid="{18AE71BA-5846-4191-BFBD-8F1794B74F0F}"/>
    <cellStyle name="Note 8 2 6" xfId="19289" xr:uid="{CECD7ED7-B6F5-499C-8A2C-E3D91A03BC79}"/>
    <cellStyle name="Note 8 3" xfId="1881" xr:uid="{0845BD0E-3F80-401B-9100-5CEDF95EBD2A}"/>
    <cellStyle name="Note 8 3 2" xfId="3961" xr:uid="{F654F346-533D-45E5-B339-B86F3F070A59}"/>
    <cellStyle name="Note 8 3 2 2" xfId="8121" xr:uid="{1C328321-CBAC-4C77-B2A6-C5DC2F542579}"/>
    <cellStyle name="Note 8 3 2 2 2" xfId="16704" xr:uid="{96DAAFBE-2AB9-4B78-8FBE-5E02EB285C48}"/>
    <cellStyle name="Note 8 3 2 2 2 2" xfId="34529" xr:uid="{CD950217-0D36-495B-84B1-A5783D6C31A6}"/>
    <cellStyle name="Note 8 3 2 2 3" xfId="26029" xr:uid="{109C77AD-47DF-4BC4-AAB4-615092845D4C}"/>
    <cellStyle name="Note 8 3 2 3" xfId="12544" xr:uid="{B10AC736-4E3A-4141-956E-E546A1D5BCBE}"/>
    <cellStyle name="Note 8 3 2 3 2" xfId="30369" xr:uid="{24239157-BB6D-44BE-B81D-F67355563BD9}"/>
    <cellStyle name="Note 8 3 2 4" xfId="21869" xr:uid="{FED10FE8-F048-4C2D-963C-316DD851672A}"/>
    <cellStyle name="Note 8 3 3" xfId="6041" xr:uid="{563825BD-228F-4258-B0EA-227484C90386}"/>
    <cellStyle name="Note 8 3 3 2" xfId="14624" xr:uid="{8F0DE276-F254-4F19-9FE4-E557EEAAE815}"/>
    <cellStyle name="Note 8 3 3 2 2" xfId="32449" xr:uid="{F476F0C8-42BA-4517-B16A-991876E2ABD3}"/>
    <cellStyle name="Note 8 3 3 3" xfId="23949" xr:uid="{1ECD16EB-1EE1-49A4-B212-41185D1CEA6D}"/>
    <cellStyle name="Note 8 3 4" xfId="10464" xr:uid="{ACBF7D76-8DD7-4134-A539-D8D9A6F1425C}"/>
    <cellStyle name="Note 8 3 4 2" xfId="28289" xr:uid="{70FBA847-515B-4A34-B443-62F36D48F3E0}"/>
    <cellStyle name="Note 8 3 5" xfId="19789" xr:uid="{9402D791-CA49-4803-A5B9-BE48D7DDCEFD}"/>
    <cellStyle name="Note 8 4" xfId="2981" xr:uid="{37351132-571D-437B-B8F7-0DA9723F71E2}"/>
    <cellStyle name="Note 8 4 2" xfId="7141" xr:uid="{A4077238-4E38-43E0-BAEC-C6444DA404EC}"/>
    <cellStyle name="Note 8 4 2 2" xfId="15724" xr:uid="{45CF83F7-ADDE-4361-AF6E-9725A57AA2E0}"/>
    <cellStyle name="Note 8 4 2 2 2" xfId="33549" xr:uid="{8C262384-CFA6-4911-BCFE-3AAA6E0DEC33}"/>
    <cellStyle name="Note 8 4 2 3" xfId="25049" xr:uid="{B30BF9B1-E741-4B29-B0FD-0C63BD3C5A58}"/>
    <cellStyle name="Note 8 4 3" xfId="11564" xr:uid="{5E06AC17-7E62-436F-B3A6-F2AEA5BED273}"/>
    <cellStyle name="Note 8 4 3 2" xfId="29389" xr:uid="{456B507A-4BA8-4096-BEDF-91BE1FABD5E7}"/>
    <cellStyle name="Note 8 4 4" xfId="20889" xr:uid="{E269820C-B430-4E36-B495-DF5AE829284B}"/>
    <cellStyle name="Note 8 5" xfId="5061" xr:uid="{CD3AA4F3-1F8D-49CB-88C2-25BE7B9C8D4C}"/>
    <cellStyle name="Note 8 5 2" xfId="13644" xr:uid="{FC25AE92-4E8E-4C99-B9E7-92774DF47641}"/>
    <cellStyle name="Note 8 5 2 2" xfId="31469" xr:uid="{96D3CF08-3052-4C57-9410-4B83F6E1404A}"/>
    <cellStyle name="Note 8 5 3" xfId="22969" xr:uid="{D55DEED5-CB8D-4640-849D-486B7B271A28}"/>
    <cellStyle name="Note 8 6" xfId="9484" xr:uid="{4B9DCFE0-92A3-4B72-BF05-D6171549A6A9}"/>
    <cellStyle name="Note 8 6 2" xfId="27309" xr:uid="{CFD18716-6A14-4A0E-A321-2AED53E451F6}"/>
    <cellStyle name="Note 8 7" xfId="18809" xr:uid="{2C0A60C7-FD64-4EAB-8B70-A1ADE69161F5}"/>
    <cellStyle name="Note 80" xfId="18609" xr:uid="{0E36CF5C-B715-43EA-B229-4FE93D3A79AC}"/>
    <cellStyle name="Note 81" xfId="18629" xr:uid="{4AB044AF-B789-4F15-9EA9-451A0AEC4D99}"/>
    <cellStyle name="Note 82" xfId="18649" xr:uid="{B2F33BE7-AF2A-4CEF-B4D6-61E9ACDDD8E4}"/>
    <cellStyle name="Note 83" xfId="35769" xr:uid="{0979AFFE-B8D8-45D8-B27A-01ACA195CEF6}"/>
    <cellStyle name="Note 84" xfId="35789" xr:uid="{539BF146-717C-42E6-9014-B89AD11031AB}"/>
    <cellStyle name="Note 85" xfId="35809" xr:uid="{4865088A-7674-43C9-BC22-C34FE1AE8E6F}"/>
    <cellStyle name="Note 86" xfId="35829" xr:uid="{04A847F2-BB67-46EC-A2CC-8ABAF19200BD}"/>
    <cellStyle name="Note 87" xfId="35849" xr:uid="{E29852EE-EF86-4315-A0D2-FDEF532BDD39}"/>
    <cellStyle name="Note 88" xfId="35869" xr:uid="{955939CD-7639-4465-AA61-CA445D9F7BE3}"/>
    <cellStyle name="Note 89" xfId="35889" xr:uid="{B5AB0CBE-5D64-410F-A14C-E29EC9C43B65}"/>
    <cellStyle name="Note 9" xfId="686" xr:uid="{D4490C3A-97F6-48CF-9C5C-9F6773645ACB}"/>
    <cellStyle name="Note 9 2" xfId="1292" xr:uid="{A998F4A7-3ECD-4651-8C42-A4DEF94F67E7}"/>
    <cellStyle name="Note 9 2 2" xfId="2381" xr:uid="{61BC09F9-7D3D-4230-AE54-C9BB1C19F428}"/>
    <cellStyle name="Note 9 2 2 2" xfId="4461" xr:uid="{12B02E24-A209-4BC6-B1BE-657F61FED572}"/>
    <cellStyle name="Note 9 2 2 2 2" xfId="8621" xr:uid="{1464FFBF-88DE-4337-973B-3E6E33952BA7}"/>
    <cellStyle name="Note 9 2 2 2 2 2" xfId="17204" xr:uid="{05553612-CF80-4876-94C9-0EA7CFCA1177}"/>
    <cellStyle name="Note 9 2 2 2 2 2 2" xfId="35029" xr:uid="{65BA8D1A-0057-45B5-9B5E-2AF37B5114F6}"/>
    <cellStyle name="Note 9 2 2 2 2 3" xfId="26529" xr:uid="{CCC7C28C-0B68-47BC-B66F-E37CC871711A}"/>
    <cellStyle name="Note 9 2 2 2 3" xfId="13044" xr:uid="{1063131B-06FA-479F-9B6D-3891C899CCE6}"/>
    <cellStyle name="Note 9 2 2 2 3 2" xfId="30869" xr:uid="{F2FB8AC4-4E9B-44D6-AC31-3286BAA66C2A}"/>
    <cellStyle name="Note 9 2 2 2 4" xfId="22369" xr:uid="{F5F63535-3EE6-4C4C-8255-D791035DA118}"/>
    <cellStyle name="Note 9 2 2 3" xfId="6541" xr:uid="{AE0BF40C-E9A1-4231-8465-3FB50799ED79}"/>
    <cellStyle name="Note 9 2 2 3 2" xfId="15124" xr:uid="{97018320-9466-420E-9CDC-E526A8567BD2}"/>
    <cellStyle name="Note 9 2 2 3 2 2" xfId="32949" xr:uid="{A9FD4F02-A056-400E-8CFB-DB0F1562B817}"/>
    <cellStyle name="Note 9 2 2 3 3" xfId="24449" xr:uid="{69E61339-E22A-4487-A372-1AE2FF247237}"/>
    <cellStyle name="Note 9 2 2 4" xfId="10964" xr:uid="{1CC15638-69D7-423F-9265-9F4F19BD39E4}"/>
    <cellStyle name="Note 9 2 2 4 2" xfId="28789" xr:uid="{1D8CBB4E-DD19-4B95-873F-338763AD9BBE}"/>
    <cellStyle name="Note 9 2 2 5" xfId="20289" xr:uid="{BF56BCDD-C6D2-45D7-BAB7-0B769277A30B}"/>
    <cellStyle name="Note 9 2 3" xfId="3481" xr:uid="{DEBDAB91-7720-4B44-BBDB-9527AA5512AB}"/>
    <cellStyle name="Note 9 2 3 2" xfId="7641" xr:uid="{C3F9A2B8-DC66-48F6-9601-8649C8D0A707}"/>
    <cellStyle name="Note 9 2 3 2 2" xfId="16224" xr:uid="{4BB42A06-828B-4526-8DA6-3BF523F760A7}"/>
    <cellStyle name="Note 9 2 3 2 2 2" xfId="34049" xr:uid="{951B03FB-73DF-494C-8ADF-E167844E05A8}"/>
    <cellStyle name="Note 9 2 3 2 3" xfId="25549" xr:uid="{B739C74C-1234-4516-833A-288EA0185280}"/>
    <cellStyle name="Note 9 2 3 3" xfId="12064" xr:uid="{990E6C15-CCD0-4416-BD04-0CD8DC31634D}"/>
    <cellStyle name="Note 9 2 3 3 2" xfId="29889" xr:uid="{D5F89AA8-D826-41DF-BD7C-6894AB2A95F3}"/>
    <cellStyle name="Note 9 2 3 4" xfId="21389" xr:uid="{BC5163F9-41B5-4783-AC53-57B883E1CCEC}"/>
    <cellStyle name="Note 9 2 4" xfId="5561" xr:uid="{8D934D61-A63F-49C5-815D-5B0C7C230928}"/>
    <cellStyle name="Note 9 2 4 2" xfId="14144" xr:uid="{FE1FD225-F93F-422E-86B5-CD0DB8FB38F5}"/>
    <cellStyle name="Note 9 2 4 2 2" xfId="31969" xr:uid="{CDC9C58C-833C-4670-8CB4-EA46D9DE2507}"/>
    <cellStyle name="Note 9 2 4 3" xfId="23469" xr:uid="{EB1CA1AC-B9DE-4036-8CC9-E28ABBBB1331}"/>
    <cellStyle name="Note 9 2 5" xfId="9984" xr:uid="{DA4B60C6-85C0-4110-9A98-D777F5D16440}"/>
    <cellStyle name="Note 9 2 5 2" xfId="27809" xr:uid="{44DF5E10-A12B-4745-80AF-7084495F5D19}"/>
    <cellStyle name="Note 9 2 6" xfId="19309" xr:uid="{C42747BC-C8DF-460B-A966-EFC3CBED0331}"/>
    <cellStyle name="Note 9 3" xfId="1901" xr:uid="{59A9215D-BE51-4350-B655-8690782F18D3}"/>
    <cellStyle name="Note 9 3 2" xfId="3981" xr:uid="{6EA5BB05-A701-46D4-B1E3-5FF6967E1CC0}"/>
    <cellStyle name="Note 9 3 2 2" xfId="8141" xr:uid="{F7501454-DF35-4901-A667-FD68C66DB0FC}"/>
    <cellStyle name="Note 9 3 2 2 2" xfId="16724" xr:uid="{74267FFF-E413-4152-A21D-09493D1B2BA2}"/>
    <cellStyle name="Note 9 3 2 2 2 2" xfId="34549" xr:uid="{38D54AAA-8D08-4F4E-B4A8-FD73A738FB62}"/>
    <cellStyle name="Note 9 3 2 2 3" xfId="26049" xr:uid="{EA85FF84-AE42-4AF9-87EE-30BEEBD18EE0}"/>
    <cellStyle name="Note 9 3 2 3" xfId="12564" xr:uid="{FA704454-3EEC-4F92-97D0-D01EF165F567}"/>
    <cellStyle name="Note 9 3 2 3 2" xfId="30389" xr:uid="{2923D56B-0D2A-4196-A253-DD77EF90F64A}"/>
    <cellStyle name="Note 9 3 2 4" xfId="21889" xr:uid="{5C8B1B00-AC24-4770-AA82-C56D3E8C1587}"/>
    <cellStyle name="Note 9 3 3" xfId="6061" xr:uid="{AFFB37FA-1F28-49B7-95F4-983447EE0101}"/>
    <cellStyle name="Note 9 3 3 2" xfId="14644" xr:uid="{2545EF75-9D93-4A14-9204-29301342FB0C}"/>
    <cellStyle name="Note 9 3 3 2 2" xfId="32469" xr:uid="{045AA807-4822-4B87-8319-703D74DE894C}"/>
    <cellStyle name="Note 9 3 3 3" xfId="23969" xr:uid="{A8F5FA2E-26E5-4FC8-AF83-2CBAEF70D241}"/>
    <cellStyle name="Note 9 3 4" xfId="10484" xr:uid="{C8BC80BD-6FDE-4E37-B2DB-4FDE4677C5DD}"/>
    <cellStyle name="Note 9 3 4 2" xfId="28309" xr:uid="{4B320145-E5AA-4ABB-8E89-D1266664D10B}"/>
    <cellStyle name="Note 9 3 5" xfId="19809" xr:uid="{C1E2E617-1199-42E7-A83D-B9D0FB32AFC2}"/>
    <cellStyle name="Note 9 4" xfId="3001" xr:uid="{1AFCA9DD-D0B9-4282-92C0-A0D23154B990}"/>
    <cellStyle name="Note 9 4 2" xfId="7161" xr:uid="{6C16F42A-DBE4-41E3-8587-9F3D1735A8AC}"/>
    <cellStyle name="Note 9 4 2 2" xfId="15744" xr:uid="{6E73F008-4397-4B6B-9890-EB6035CFC3D6}"/>
    <cellStyle name="Note 9 4 2 2 2" xfId="33569" xr:uid="{BF2B4E31-3145-47F8-94A2-3969592BE23F}"/>
    <cellStyle name="Note 9 4 2 3" xfId="25069" xr:uid="{9111C909-8543-4CD2-9E4E-5FED4CBAC143}"/>
    <cellStyle name="Note 9 4 3" xfId="11584" xr:uid="{A66F1F9E-460E-4BBC-9382-16761C7E16CC}"/>
    <cellStyle name="Note 9 4 3 2" xfId="29409" xr:uid="{3631C713-B36E-44A0-AC7D-2CA5C60CABEA}"/>
    <cellStyle name="Note 9 4 4" xfId="20909" xr:uid="{BD814430-D071-436A-9AF7-45FB79339E93}"/>
    <cellStyle name="Note 9 5" xfId="5081" xr:uid="{A7BECB33-CD44-43B9-B64B-51EA8115ED27}"/>
    <cellStyle name="Note 9 5 2" xfId="13664" xr:uid="{811D407B-A921-4086-9A4E-02C741427297}"/>
    <cellStyle name="Note 9 5 2 2" xfId="31489" xr:uid="{A63ADCC8-B1BA-4040-84D9-A7F70C5A7BC1}"/>
    <cellStyle name="Note 9 5 3" xfId="22989" xr:uid="{EFCAFB9A-CC8E-4B67-B0BB-8F93BBBFDB3E}"/>
    <cellStyle name="Note 9 6" xfId="9504" xr:uid="{EE3D650A-6FBE-4B81-86DD-D294E1265B7D}"/>
    <cellStyle name="Note 9 6 2" xfId="27329" xr:uid="{6E9AF3C3-097B-4A2B-84AB-87F589184376}"/>
    <cellStyle name="Note 9 7" xfId="18829" xr:uid="{0A582863-9DBF-41D7-8499-EE716D638B69}"/>
    <cellStyle name="Note 90" xfId="35909" xr:uid="{30C253EB-0E75-4348-BA2D-F30166097FDF}"/>
    <cellStyle name="Note 91" xfId="35929" xr:uid="{8378BF46-BB9D-4623-A96F-3B44F1C19DA1}"/>
    <cellStyle name="Note 92" xfId="35949" xr:uid="{DAEA667D-9F3C-485D-9645-6994332233E2}"/>
    <cellStyle name="Note 93" xfId="35969" xr:uid="{69DCB57A-349B-4E17-8D29-005ED3161666}"/>
    <cellStyle name="Note 94" xfId="35989" xr:uid="{00C3A1B2-757F-4514-A4F5-77AC1BD21C2E}"/>
    <cellStyle name="Note 95" xfId="36009" xr:uid="{F0359555-412A-4EED-8588-3C45696EC0C3}"/>
    <cellStyle name="Note 96" xfId="36029" xr:uid="{84861449-6A96-4A40-94AB-78A82CA6C925}"/>
    <cellStyle name="Note 97" xfId="36049" xr:uid="{D98C9B0D-80A6-4383-9AA0-33E45A3F6C95}"/>
    <cellStyle name="Note 98" xfId="36069" xr:uid="{71406E52-45AB-47BF-B53D-AC97D34DE07B}"/>
    <cellStyle name="Note 99" xfId="36089" xr:uid="{91A6173D-26FD-4E31-9ECC-72D0459B8313}"/>
    <cellStyle name="Output" xfId="33" builtinId="21" customBuiltin="1"/>
    <cellStyle name="Output 2" xfId="110" xr:uid="{00000000-0005-0000-0000-0000E3000000}"/>
    <cellStyle name="Output 3" xfId="152" xr:uid="{00000000-0005-0000-0000-0000E4000000}"/>
    <cellStyle name="Output 4" xfId="208" xr:uid="{00000000-0005-0000-0000-0000E5000000}"/>
    <cellStyle name="Output 5" xfId="272" xr:uid="{645FCEB9-D9B6-488A-BAF3-5518499EDA92}"/>
    <cellStyle name="Output 6" xfId="9089" xr:uid="{64B07F3D-34FA-4C7D-B64F-1C1821151DA8}"/>
    <cellStyle name="Output 7" xfId="9191" xr:uid="{AEBC5C80-7D0A-4DD2-89A0-A7D4ADA12BE9}"/>
    <cellStyle name="Output 8" xfId="17955" xr:uid="{7D6F924A-3B4A-4F4A-B194-60C5650EF8D7}"/>
    <cellStyle name="Title" xfId="24" builtinId="15" customBuiltin="1"/>
    <cellStyle name="Title 2" xfId="101" xr:uid="{00000000-0005-0000-0000-0000E7000000}"/>
    <cellStyle name="Title 3" xfId="143" xr:uid="{00000000-0005-0000-0000-0000E8000000}"/>
    <cellStyle name="Title 4" xfId="199" xr:uid="{00000000-0005-0000-0000-0000E9000000}"/>
    <cellStyle name="Title 5" xfId="263" xr:uid="{6EAD6BA6-EFA7-4A0A-A6DA-74CC5DA69213}"/>
    <cellStyle name="Title 6" xfId="9182" xr:uid="{674628CB-F8F0-423A-835A-7D4BC2FCC0A2}"/>
    <cellStyle name="Total" xfId="39" builtinId="25" customBuiltin="1"/>
    <cellStyle name="Total 2" xfId="117" xr:uid="{00000000-0005-0000-0000-0000EB000000}"/>
    <cellStyle name="Total 3" xfId="159" xr:uid="{00000000-0005-0000-0000-0000EC000000}"/>
    <cellStyle name="Total 4" xfId="215" xr:uid="{00000000-0005-0000-0000-0000ED000000}"/>
    <cellStyle name="Total 5" xfId="279" xr:uid="{EB056AB9-2A75-4BAB-90BF-FB6F8F02D626}"/>
    <cellStyle name="Total 6" xfId="9096" xr:uid="{7C066BE0-6AE9-4A42-B954-406920D27E78}"/>
    <cellStyle name="Total 7" xfId="9198" xr:uid="{601BDC8C-C5F5-4D03-81BD-4C4B142ED92D}"/>
    <cellStyle name="Total 8" xfId="17962" xr:uid="{CB26AB11-062C-404A-8851-E84102580899}"/>
    <cellStyle name="Warning Text" xfId="37" builtinId="11" customBuiltin="1"/>
    <cellStyle name="Warning Text 2" xfId="114" xr:uid="{00000000-0005-0000-0000-0000EF000000}"/>
    <cellStyle name="Warning Text 3" xfId="156" xr:uid="{00000000-0005-0000-0000-0000F0000000}"/>
    <cellStyle name="Warning Text 4" xfId="212" xr:uid="{00000000-0005-0000-0000-0000F1000000}"/>
    <cellStyle name="Warning Text 5" xfId="276" xr:uid="{34E50B36-8B06-48C0-9EB6-F3841B0807ED}"/>
    <cellStyle name="Warning Text 6" xfId="9093" xr:uid="{BB35D09F-5B22-4B04-ADEC-D71427B3D35A}"/>
    <cellStyle name="Warning Text 7" xfId="9195" xr:uid="{D29ACFF8-BA6D-481C-B5E6-8619542599B0}"/>
    <cellStyle name="Warning Text 8" xfId="17959" xr:uid="{3B7F29E6-6AF8-4B2D-A267-AE82C191D8FC}"/>
    <cellStyle name="好 2" xfId="42617" xr:uid="{144C1EC7-03DE-4A64-A8A9-9857CDB144F7}"/>
    <cellStyle name="差 2" xfId="42618" xr:uid="{753EB88F-8CCB-4A77-A182-9D4919CFBC38}"/>
    <cellStyle name="常规 2" xfId="42530" xr:uid="{2599FACD-FDEB-4751-90D0-E181E0EA5D7F}"/>
    <cellStyle name="常规 3" xfId="42611" xr:uid="{950875AB-E34F-4E9D-8199-690C3469D02D}"/>
    <cellStyle name="常规 4" xfId="42653" xr:uid="{7CF2BE9A-E004-4D46-9168-26EE91EE223A}"/>
    <cellStyle name="常规 5" xfId="42773" xr:uid="{96998043-E2BA-40A6-A02B-93DAD3AF365B}"/>
    <cellStyle name="常规 6" xfId="42794" xr:uid="{CC58B437-26D0-47F2-B5BB-099E48532987}"/>
    <cellStyle name="常规_Registration Status" xfId="19" xr:uid="{00000000-0005-0000-0000-0000F2000000}"/>
    <cellStyle name="常规_Sheet1" xfId="17944" xr:uid="{5BF074DB-9C23-4DF3-A405-6ED194BE38EA}"/>
    <cellStyle name="常规_Summary of Registr Projects" xfId="17943" xr:uid="{FF346752-68E2-4CBC-A525-F2EF722A237C}"/>
    <cellStyle name="标题 1 2" xfId="42613" xr:uid="{16F0E2FC-2308-4BB0-9948-FBEFE5E2C792}"/>
    <cellStyle name="标题 2 2" xfId="42614" xr:uid="{BDC8CED0-0A6D-4896-9DE9-72332461EB9B}"/>
    <cellStyle name="标题 3 2" xfId="42615" xr:uid="{841013F9-4C2F-40EE-B611-2C8562C52538}"/>
    <cellStyle name="标题 4 2" xfId="42616" xr:uid="{ED01F01A-8CB4-4DDD-8FD4-7445A771D6DF}"/>
    <cellStyle name="标题 5" xfId="42612" xr:uid="{87432E7E-EE59-435A-940B-C20E6EF01228}"/>
    <cellStyle name="检查单元格 2" xfId="42624" xr:uid="{F0FB0061-2850-4468-BEBB-296F3BA20D5B}"/>
    <cellStyle name="汇总 2" xfId="42628" xr:uid="{4A622497-E433-4C8C-B022-985B6938EA3A}"/>
    <cellStyle name="注释 2" xfId="42626" xr:uid="{42D0C3F5-ED8E-435E-BF27-647E0BAB9BD5}"/>
    <cellStyle name="注释 3" xfId="42654" xr:uid="{5A7087C5-810F-4E2A-ABD0-FE38A61B64B8}"/>
    <cellStyle name="注释 4" xfId="42795" xr:uid="{3C019C7E-9F5E-46D3-9870-3E7F3DE46E45}"/>
    <cellStyle name="着色 1 2" xfId="42629" xr:uid="{2C7C811E-44B7-46FE-BA77-D20FC2FD18E2}"/>
    <cellStyle name="着色 2 2" xfId="42633" xr:uid="{CCCE4028-6ED9-43FD-958D-2125490999A7}"/>
    <cellStyle name="着色 3 2" xfId="42637" xr:uid="{A247810B-0717-40BD-BE7D-008F84825FF4}"/>
    <cellStyle name="着色 4 2" xfId="42641" xr:uid="{45266CA1-72BB-412A-965F-9EA2E5CB1CE3}"/>
    <cellStyle name="着色 5 2" xfId="42645" xr:uid="{82B6A7BD-110E-4937-9D56-FF8738DFDC08}"/>
    <cellStyle name="着色 6 2" xfId="42649" xr:uid="{503BCA3A-8871-4910-B1E7-4C80D19AEAF9}"/>
    <cellStyle name="解释性文本 2" xfId="42627" xr:uid="{F99FDA14-C43B-4B27-AC07-95A5D7A63384}"/>
    <cellStyle name="警告文本 2" xfId="42625" xr:uid="{ECCCFBAA-02F4-4E6B-82B7-B9ABB8146355}"/>
    <cellStyle name="计算 2" xfId="42622" xr:uid="{647F07F5-FA6E-4493-98EC-27166CA611E7}"/>
    <cellStyle name="输入 2" xfId="42620" xr:uid="{4B6BAFF3-1849-4938-9BBD-5754F18B052F}"/>
    <cellStyle name="输出 2" xfId="42621" xr:uid="{CCBEE1A2-9DAE-470B-9F2D-36A989A9A1B7}"/>
    <cellStyle name="适中 2" xfId="42619" xr:uid="{6453EA67-6A59-4131-B402-20B3EED1F718}"/>
    <cellStyle name="链接单元格 2" xfId="42623" xr:uid="{6C678289-987B-4FE5-A6B1-F1286F634C86}"/>
  </cellStyles>
  <dxfs count="182">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yyyy\-mm\-dd;@"/>
      <fill>
        <patternFill patternType="solid">
          <fgColor indexed="64"/>
          <bgColor rgb="FFFFFF0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solid">
          <fgColor indexed="64"/>
          <bgColor theme="4"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solid">
          <fgColor indexed="64"/>
          <bgColor rgb="FFFFFF00"/>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solid">
          <fgColor indexed="64"/>
          <bgColor rgb="FFFFFF00"/>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left" vertical="top" textRotation="0" wrapText="0" indent="0" justifyLastLine="0" shrinkToFit="0" readingOrder="0"/>
      <protection locked="0" hidden="0"/>
    </dxf>
    <dxf>
      <font>
        <b val="0"/>
        <i val="0"/>
        <strike val="0"/>
        <condense val="0"/>
        <extend val="0"/>
        <outline val="0"/>
        <shadow val="0"/>
        <u val="none"/>
        <vertAlign val="baseline"/>
        <sz val="11"/>
        <color auto="1"/>
        <name val="Calibri"/>
        <family val="2"/>
        <scheme val="minor"/>
      </font>
      <numFmt numFmtId="164" formatCode="yyyy\-mm\-dd;@"/>
      <fill>
        <patternFill patternType="solid">
          <fgColor indexed="64"/>
          <bgColor theme="4" tint="0.79998168889431442"/>
        </patternFill>
      </fill>
      <alignment horizontal="left" vertical="top" textRotation="0" wrapText="0" indent="0" justifyLastLine="0" shrinkToFit="0" readingOrder="0"/>
      <protection locked="0" hidden="0"/>
    </dxf>
    <dxf>
      <font>
        <b val="0"/>
        <i val="0"/>
        <strike val="0"/>
        <condense val="0"/>
        <extend val="0"/>
        <outline val="0"/>
        <shadow val="0"/>
        <u val="none"/>
        <vertAlign val="baseline"/>
        <sz val="11"/>
        <color auto="1"/>
        <name val="Calibri"/>
        <family val="2"/>
        <scheme val="minor"/>
      </font>
      <numFmt numFmtId="164" formatCode="yyyy\-mm\-dd;@"/>
      <fill>
        <patternFill patternType="solid">
          <fgColor indexed="64"/>
          <bgColor theme="4" tint="0.79998168889431442"/>
        </patternFill>
      </fill>
      <alignment horizontal="left" vertical="top" textRotation="0" wrapText="0" indent="0" justifyLastLine="0" shrinkToFit="0" readingOrder="0"/>
      <protection locked="0" hidden="0"/>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left" vertical="top" textRotation="0" wrapText="0" indent="0" justifyLastLine="0" shrinkToFit="0" readingOrder="0"/>
      <protection locked="0" hidden="0"/>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left" vertical="top"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minor"/>
      </font>
      <numFmt numFmtId="164" formatCode="yyyy\-mm\-dd;@"/>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yyyy\-mm\-dd;@"/>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solid">
          <fgColor indexed="64"/>
          <bgColor theme="6" tint="0.7999816888943144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left" vertical="top" textRotation="0" wrapText="1" indent="0" justifyLastLine="0" shrinkToFit="0" readingOrder="0"/>
      <protection locked="0" hidden="0"/>
    </dxf>
    <dxf>
      <font>
        <b val="0"/>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protection locked="0" hidden="0"/>
    </dxf>
    <dxf>
      <font>
        <b val="0"/>
        <i val="0"/>
        <strike val="0"/>
        <condense val="0"/>
        <extend val="0"/>
        <outline val="0"/>
        <shadow val="0"/>
        <u val="none"/>
        <vertAlign val="baseline"/>
        <sz val="11"/>
        <color auto="1"/>
        <name val="Calibri"/>
        <family val="2"/>
        <scheme val="minor"/>
      </font>
      <numFmt numFmtId="164" formatCode="yyyy\-mm\-dd;@"/>
      <alignment horizontal="left" vertical="top" textRotation="0" wrapText="0" indent="0" justifyLastLine="0" shrinkToFit="0" readingOrder="0"/>
      <protection locked="1" hidden="1"/>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left" vertical="top" textRotation="0" wrapText="0" indent="0" justifyLastLine="0" shrinkToFit="0" readingOrder="0"/>
      <protection locked="0" hidden="0"/>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left" vertical="top" textRotation="0" wrapText="0" indent="0" justifyLastLine="0" shrinkToFit="0" readingOrder="0"/>
      <border diagonalUp="0" diagonalDown="0">
        <left/>
        <right style="medium">
          <color indexed="64"/>
        </right>
        <top/>
        <bottom/>
        <vertical/>
        <horizontal/>
      </border>
      <protection locked="0" hidden="0"/>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left" vertical="top" textRotation="0" wrapText="0" indent="0" justifyLastLine="0" shrinkToFit="0" readingOrder="0"/>
      <protection locked="0" hidden="0"/>
    </dxf>
    <dxf>
      <font>
        <b val="0"/>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
      <font>
        <name val="Calibri"/>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colors>
    <mruColors>
      <color rgb="FFF3F7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[FY2025 使用单位、经营企业和个人医疗器械不良事件报告数据总表.xlsx]数据透视表!PivotTable2</c:name>
    <c:fmtId val="2"/>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t>2024</a:t>
            </a:r>
            <a:r>
              <a:rPr lang="en-US" baseline="0"/>
              <a:t> AE Summary</a:t>
            </a:r>
            <a:endParaRPr lang="en-US"/>
          </a:p>
        </c:rich>
      </c:tx>
      <c:layout>
        <c:manualLayout>
          <c:xMode val="edge"/>
          <c:yMode val="edge"/>
          <c:x val="0.39720700757268457"/>
          <c:y val="1.870817407084944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marker>
          <c:symbol val="none"/>
        </c:marker>
      </c:pivotFmt>
      <c:pivotFmt>
        <c:idx val="5"/>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4671546779506"/>
          <c:y val="9.8374212259836211E-2"/>
          <c:w val="0.87389726444340154"/>
          <c:h val="0.54465810168176065"/>
        </c:manualLayout>
      </c:layout>
      <c:barChart>
        <c:barDir val="col"/>
        <c:grouping val="stacked"/>
        <c:varyColors val="0"/>
        <c:ser>
          <c:idx val="0"/>
          <c:order val="0"/>
          <c:tx>
            <c:strRef>
              <c:f>数据透视表!$B$3:$B$4</c:f>
              <c:strCache>
                <c:ptCount val="1"/>
                <c:pt idx="0">
                  <c:v>Error report</c:v>
                </c:pt>
              </c:strCache>
            </c:strRef>
          </c:tx>
          <c:spPr>
            <a:solidFill>
              <a:schemeClr val="accent6"/>
            </a:solidFill>
            <a:ln>
              <a:noFill/>
            </a:ln>
            <a:effectLst/>
          </c:spPr>
          <c:invertIfNegative val="0"/>
          <c:cat>
            <c:multiLvlStrRef>
              <c:f>数据透视表!$A$5:$A$38</c:f>
              <c:multiLvlStrCache>
                <c:ptCount val="24"/>
                <c:lvl>
                  <c:pt idx="0">
                    <c:v>Oct</c:v>
                  </c:pt>
                  <c:pt idx="1">
                    <c:v>Nov</c:v>
                  </c:pt>
                  <c:pt idx="2">
                    <c:v>Dec</c:v>
                  </c:pt>
                  <c:pt idx="3">
                    <c:v>Jan</c:v>
                  </c:pt>
                  <c:pt idx="4">
                    <c:v>Feb</c:v>
                  </c:pt>
                  <c:pt idx="5">
                    <c:v>Mar</c:v>
                  </c:pt>
                  <c:pt idx="6">
                    <c:v>Apr</c:v>
                  </c:pt>
                  <c:pt idx="7">
                    <c:v>May</c:v>
                  </c:pt>
                  <c:pt idx="8">
                    <c:v>Oct</c:v>
                  </c:pt>
                  <c:pt idx="9">
                    <c:v>Nov</c:v>
                  </c:pt>
                  <c:pt idx="10">
                    <c:v>Dec</c:v>
                  </c:pt>
                  <c:pt idx="11">
                    <c:v>Jan</c:v>
                  </c:pt>
                  <c:pt idx="12">
                    <c:v>Feb</c:v>
                  </c:pt>
                  <c:pt idx="13">
                    <c:v>Mar</c:v>
                  </c:pt>
                  <c:pt idx="14">
                    <c:v>Apr</c:v>
                  </c:pt>
                  <c:pt idx="15">
                    <c:v>May</c:v>
                  </c:pt>
                  <c:pt idx="16">
                    <c:v>Oct</c:v>
                  </c:pt>
                  <c:pt idx="17">
                    <c:v>Nov</c:v>
                  </c:pt>
                  <c:pt idx="18">
                    <c:v>Dec</c:v>
                  </c:pt>
                  <c:pt idx="19">
                    <c:v>Jan</c:v>
                  </c:pt>
                  <c:pt idx="20">
                    <c:v>Feb</c:v>
                  </c:pt>
                  <c:pt idx="21">
                    <c:v>Mar</c:v>
                  </c:pt>
                  <c:pt idx="22">
                    <c:v>Apr</c:v>
                  </c:pt>
                  <c:pt idx="23">
                    <c:v>May</c:v>
                  </c:pt>
                </c:lvl>
                <c:lvl>
                  <c:pt idx="0">
                    <c:v>2024</c:v>
                  </c:pt>
                  <c:pt idx="3">
                    <c:v>2025</c:v>
                  </c:pt>
                  <c:pt idx="8">
                    <c:v>2024</c:v>
                  </c:pt>
                  <c:pt idx="11">
                    <c:v>2025</c:v>
                  </c:pt>
                  <c:pt idx="16">
                    <c:v>2024</c:v>
                  </c:pt>
                  <c:pt idx="19">
                    <c:v>2025</c:v>
                  </c:pt>
                </c:lvl>
                <c:lvl>
                  <c:pt idx="0">
                    <c:v>Local</c:v>
                  </c:pt>
                  <c:pt idx="8">
                    <c:v>NMPA</c:v>
                  </c:pt>
                  <c:pt idx="16">
                    <c:v>Oversea</c:v>
                  </c:pt>
                </c:lvl>
              </c:multiLvlStrCache>
            </c:multiLvlStrRef>
          </c:cat>
          <c:val>
            <c:numRef>
              <c:f>数据透视表!$B$5:$B$38</c:f>
              <c:numCache>
                <c:formatCode>General</c:formatCode>
                <c:ptCount val="24"/>
                <c:pt idx="8">
                  <c:v>4</c:v>
                </c:pt>
                <c:pt idx="9">
                  <c:v>1</c:v>
                </c:pt>
                <c:pt idx="10">
                  <c:v>1</c:v>
                </c:pt>
              </c:numCache>
            </c:numRef>
          </c:val>
          <c:extLst>
            <c:ext xmlns:c16="http://schemas.microsoft.com/office/drawing/2014/chart" uri="{C3380CC4-5D6E-409C-BE32-E72D297353CC}">
              <c16:uniqueId val="{00000002-DFDA-4DEA-89D5-738C2F9F4790}"/>
            </c:ext>
          </c:extLst>
        </c:ser>
        <c:ser>
          <c:idx val="1"/>
          <c:order val="1"/>
          <c:tx>
            <c:strRef>
              <c:f>数据透视表!$C$3:$C$4</c:f>
              <c:strCache>
                <c:ptCount val="1"/>
                <c:pt idx="0">
                  <c:v>Not Reportable</c:v>
                </c:pt>
              </c:strCache>
            </c:strRef>
          </c:tx>
          <c:spPr>
            <a:solidFill>
              <a:schemeClr val="accent5"/>
            </a:solidFill>
            <a:ln>
              <a:noFill/>
            </a:ln>
            <a:effectLst/>
          </c:spPr>
          <c:invertIfNegative val="0"/>
          <c:cat>
            <c:multiLvlStrRef>
              <c:f>数据透视表!$A$5:$A$38</c:f>
              <c:multiLvlStrCache>
                <c:ptCount val="24"/>
                <c:lvl>
                  <c:pt idx="0">
                    <c:v>Oct</c:v>
                  </c:pt>
                  <c:pt idx="1">
                    <c:v>Nov</c:v>
                  </c:pt>
                  <c:pt idx="2">
                    <c:v>Dec</c:v>
                  </c:pt>
                  <c:pt idx="3">
                    <c:v>Jan</c:v>
                  </c:pt>
                  <c:pt idx="4">
                    <c:v>Feb</c:v>
                  </c:pt>
                  <c:pt idx="5">
                    <c:v>Mar</c:v>
                  </c:pt>
                  <c:pt idx="6">
                    <c:v>Apr</c:v>
                  </c:pt>
                  <c:pt idx="7">
                    <c:v>May</c:v>
                  </c:pt>
                  <c:pt idx="8">
                    <c:v>Oct</c:v>
                  </c:pt>
                  <c:pt idx="9">
                    <c:v>Nov</c:v>
                  </c:pt>
                  <c:pt idx="10">
                    <c:v>Dec</c:v>
                  </c:pt>
                  <c:pt idx="11">
                    <c:v>Jan</c:v>
                  </c:pt>
                  <c:pt idx="12">
                    <c:v>Feb</c:v>
                  </c:pt>
                  <c:pt idx="13">
                    <c:v>Mar</c:v>
                  </c:pt>
                  <c:pt idx="14">
                    <c:v>Apr</c:v>
                  </c:pt>
                  <c:pt idx="15">
                    <c:v>May</c:v>
                  </c:pt>
                  <c:pt idx="16">
                    <c:v>Oct</c:v>
                  </c:pt>
                  <c:pt idx="17">
                    <c:v>Nov</c:v>
                  </c:pt>
                  <c:pt idx="18">
                    <c:v>Dec</c:v>
                  </c:pt>
                  <c:pt idx="19">
                    <c:v>Jan</c:v>
                  </c:pt>
                  <c:pt idx="20">
                    <c:v>Feb</c:v>
                  </c:pt>
                  <c:pt idx="21">
                    <c:v>Mar</c:v>
                  </c:pt>
                  <c:pt idx="22">
                    <c:v>Apr</c:v>
                  </c:pt>
                  <c:pt idx="23">
                    <c:v>May</c:v>
                  </c:pt>
                </c:lvl>
                <c:lvl>
                  <c:pt idx="0">
                    <c:v>2024</c:v>
                  </c:pt>
                  <c:pt idx="3">
                    <c:v>2025</c:v>
                  </c:pt>
                  <c:pt idx="8">
                    <c:v>2024</c:v>
                  </c:pt>
                  <c:pt idx="11">
                    <c:v>2025</c:v>
                  </c:pt>
                  <c:pt idx="16">
                    <c:v>2024</c:v>
                  </c:pt>
                  <c:pt idx="19">
                    <c:v>2025</c:v>
                  </c:pt>
                </c:lvl>
                <c:lvl>
                  <c:pt idx="0">
                    <c:v>Local</c:v>
                  </c:pt>
                  <c:pt idx="8">
                    <c:v>NMPA</c:v>
                  </c:pt>
                  <c:pt idx="16">
                    <c:v>Oversea</c:v>
                  </c:pt>
                </c:lvl>
              </c:multiLvlStrCache>
            </c:multiLvlStrRef>
          </c:cat>
          <c:val>
            <c:numRef>
              <c:f>数据透视表!$C$5:$C$38</c:f>
              <c:numCache>
                <c:formatCode>General</c:formatCode>
                <c:ptCount val="24"/>
                <c:pt idx="0">
                  <c:v>10</c:v>
                </c:pt>
                <c:pt idx="1">
                  <c:v>10</c:v>
                </c:pt>
                <c:pt idx="2">
                  <c:v>15</c:v>
                </c:pt>
                <c:pt idx="3">
                  <c:v>9</c:v>
                </c:pt>
                <c:pt idx="4">
                  <c:v>6</c:v>
                </c:pt>
                <c:pt idx="5">
                  <c:v>16</c:v>
                </c:pt>
                <c:pt idx="6">
                  <c:v>10</c:v>
                </c:pt>
                <c:pt idx="7">
                  <c:v>4</c:v>
                </c:pt>
                <c:pt idx="8">
                  <c:v>45</c:v>
                </c:pt>
                <c:pt idx="9">
                  <c:v>29</c:v>
                </c:pt>
                <c:pt idx="10">
                  <c:v>30</c:v>
                </c:pt>
                <c:pt idx="11">
                  <c:v>17</c:v>
                </c:pt>
                <c:pt idx="12">
                  <c:v>11</c:v>
                </c:pt>
                <c:pt idx="13">
                  <c:v>16</c:v>
                </c:pt>
                <c:pt idx="14">
                  <c:v>15</c:v>
                </c:pt>
                <c:pt idx="15">
                  <c:v>3</c:v>
                </c:pt>
                <c:pt idx="16">
                  <c:v>20</c:v>
                </c:pt>
                <c:pt idx="17">
                  <c:v>23</c:v>
                </c:pt>
                <c:pt idx="18">
                  <c:v>18</c:v>
                </c:pt>
                <c:pt idx="19">
                  <c:v>9</c:v>
                </c:pt>
                <c:pt idx="20">
                  <c:v>19</c:v>
                </c:pt>
                <c:pt idx="21">
                  <c:v>11</c:v>
                </c:pt>
                <c:pt idx="22">
                  <c:v>14</c:v>
                </c:pt>
                <c:pt idx="23">
                  <c:v>9</c:v>
                </c:pt>
              </c:numCache>
            </c:numRef>
          </c:val>
          <c:extLst>
            <c:ext xmlns:c16="http://schemas.microsoft.com/office/drawing/2014/chart" uri="{C3380CC4-5D6E-409C-BE32-E72D297353CC}">
              <c16:uniqueId val="{00000003-DFDA-4DEA-89D5-738C2F9F4790}"/>
            </c:ext>
          </c:extLst>
        </c:ser>
        <c:ser>
          <c:idx val="2"/>
          <c:order val="2"/>
          <c:tx>
            <c:strRef>
              <c:f>数据透视表!$D$3:$D$4</c:f>
              <c:strCache>
                <c:ptCount val="1"/>
                <c:pt idx="0">
                  <c:v>Reportable</c:v>
                </c:pt>
              </c:strCache>
            </c:strRef>
          </c:tx>
          <c:spPr>
            <a:solidFill>
              <a:schemeClr val="accent4"/>
            </a:solidFill>
            <a:ln>
              <a:noFill/>
            </a:ln>
            <a:effectLst/>
          </c:spPr>
          <c:invertIfNegative val="0"/>
          <c:cat>
            <c:multiLvlStrRef>
              <c:f>数据透视表!$A$5:$A$38</c:f>
              <c:multiLvlStrCache>
                <c:ptCount val="24"/>
                <c:lvl>
                  <c:pt idx="0">
                    <c:v>Oct</c:v>
                  </c:pt>
                  <c:pt idx="1">
                    <c:v>Nov</c:v>
                  </c:pt>
                  <c:pt idx="2">
                    <c:v>Dec</c:v>
                  </c:pt>
                  <c:pt idx="3">
                    <c:v>Jan</c:v>
                  </c:pt>
                  <c:pt idx="4">
                    <c:v>Feb</c:v>
                  </c:pt>
                  <c:pt idx="5">
                    <c:v>Mar</c:v>
                  </c:pt>
                  <c:pt idx="6">
                    <c:v>Apr</c:v>
                  </c:pt>
                  <c:pt idx="7">
                    <c:v>May</c:v>
                  </c:pt>
                  <c:pt idx="8">
                    <c:v>Oct</c:v>
                  </c:pt>
                  <c:pt idx="9">
                    <c:v>Nov</c:v>
                  </c:pt>
                  <c:pt idx="10">
                    <c:v>Dec</c:v>
                  </c:pt>
                  <c:pt idx="11">
                    <c:v>Jan</c:v>
                  </c:pt>
                  <c:pt idx="12">
                    <c:v>Feb</c:v>
                  </c:pt>
                  <c:pt idx="13">
                    <c:v>Mar</c:v>
                  </c:pt>
                  <c:pt idx="14">
                    <c:v>Apr</c:v>
                  </c:pt>
                  <c:pt idx="15">
                    <c:v>May</c:v>
                  </c:pt>
                  <c:pt idx="16">
                    <c:v>Oct</c:v>
                  </c:pt>
                  <c:pt idx="17">
                    <c:v>Nov</c:v>
                  </c:pt>
                  <c:pt idx="18">
                    <c:v>Dec</c:v>
                  </c:pt>
                  <c:pt idx="19">
                    <c:v>Jan</c:v>
                  </c:pt>
                  <c:pt idx="20">
                    <c:v>Feb</c:v>
                  </c:pt>
                  <c:pt idx="21">
                    <c:v>Mar</c:v>
                  </c:pt>
                  <c:pt idx="22">
                    <c:v>Apr</c:v>
                  </c:pt>
                  <c:pt idx="23">
                    <c:v>May</c:v>
                  </c:pt>
                </c:lvl>
                <c:lvl>
                  <c:pt idx="0">
                    <c:v>2024</c:v>
                  </c:pt>
                  <c:pt idx="3">
                    <c:v>2025</c:v>
                  </c:pt>
                  <c:pt idx="8">
                    <c:v>2024</c:v>
                  </c:pt>
                  <c:pt idx="11">
                    <c:v>2025</c:v>
                  </c:pt>
                  <c:pt idx="16">
                    <c:v>2024</c:v>
                  </c:pt>
                  <c:pt idx="19">
                    <c:v>2025</c:v>
                  </c:pt>
                </c:lvl>
                <c:lvl>
                  <c:pt idx="0">
                    <c:v>Local</c:v>
                  </c:pt>
                  <c:pt idx="8">
                    <c:v>NMPA</c:v>
                  </c:pt>
                  <c:pt idx="16">
                    <c:v>Oversea</c:v>
                  </c:pt>
                </c:lvl>
              </c:multiLvlStrCache>
            </c:multiLvlStrRef>
          </c:cat>
          <c:val>
            <c:numRef>
              <c:f>数据透视表!$D$5:$D$38</c:f>
              <c:numCache>
                <c:formatCode>General</c:formatCode>
                <c:ptCount val="24"/>
                <c:pt idx="0">
                  <c:v>4</c:v>
                </c:pt>
                <c:pt idx="1">
                  <c:v>5</c:v>
                </c:pt>
                <c:pt idx="2">
                  <c:v>2</c:v>
                </c:pt>
                <c:pt idx="4">
                  <c:v>2</c:v>
                </c:pt>
                <c:pt idx="5">
                  <c:v>2</c:v>
                </c:pt>
                <c:pt idx="6">
                  <c:v>4</c:v>
                </c:pt>
                <c:pt idx="7">
                  <c:v>1</c:v>
                </c:pt>
                <c:pt idx="8">
                  <c:v>1</c:v>
                </c:pt>
                <c:pt idx="10">
                  <c:v>1</c:v>
                </c:pt>
                <c:pt idx="16">
                  <c:v>120</c:v>
                </c:pt>
                <c:pt idx="17">
                  <c:v>90</c:v>
                </c:pt>
                <c:pt idx="18">
                  <c:v>60</c:v>
                </c:pt>
                <c:pt idx="19">
                  <c:v>90</c:v>
                </c:pt>
                <c:pt idx="20">
                  <c:v>56</c:v>
                </c:pt>
                <c:pt idx="21">
                  <c:v>66</c:v>
                </c:pt>
                <c:pt idx="22">
                  <c:v>73</c:v>
                </c:pt>
                <c:pt idx="23">
                  <c:v>30</c:v>
                </c:pt>
              </c:numCache>
            </c:numRef>
          </c:val>
          <c:extLst>
            <c:ext xmlns:c16="http://schemas.microsoft.com/office/drawing/2014/chart" uri="{C3380CC4-5D6E-409C-BE32-E72D297353CC}">
              <c16:uniqueId val="{00000004-DFDA-4DEA-89D5-738C2F9F4790}"/>
            </c:ext>
          </c:extLst>
        </c:ser>
        <c:ser>
          <c:idx val="3"/>
          <c:order val="3"/>
          <c:tx>
            <c:strRef>
              <c:f>数据透视表!$E$3:$E$4</c:f>
              <c:strCache>
                <c:ptCount val="1"/>
                <c:pt idx="0">
                  <c:v>(blank)</c:v>
                </c:pt>
              </c:strCache>
            </c:strRef>
          </c:tx>
          <c:spPr>
            <a:solidFill>
              <a:schemeClr val="accent6">
                <a:lumMod val="60000"/>
              </a:schemeClr>
            </a:solidFill>
            <a:ln>
              <a:noFill/>
            </a:ln>
            <a:effectLst/>
          </c:spPr>
          <c:invertIfNegative val="0"/>
          <c:cat>
            <c:multiLvlStrRef>
              <c:f>数据透视表!$A$5:$A$38</c:f>
              <c:multiLvlStrCache>
                <c:ptCount val="24"/>
                <c:lvl>
                  <c:pt idx="0">
                    <c:v>Oct</c:v>
                  </c:pt>
                  <c:pt idx="1">
                    <c:v>Nov</c:v>
                  </c:pt>
                  <c:pt idx="2">
                    <c:v>Dec</c:v>
                  </c:pt>
                  <c:pt idx="3">
                    <c:v>Jan</c:v>
                  </c:pt>
                  <c:pt idx="4">
                    <c:v>Feb</c:v>
                  </c:pt>
                  <c:pt idx="5">
                    <c:v>Mar</c:v>
                  </c:pt>
                  <c:pt idx="6">
                    <c:v>Apr</c:v>
                  </c:pt>
                  <c:pt idx="7">
                    <c:v>May</c:v>
                  </c:pt>
                  <c:pt idx="8">
                    <c:v>Oct</c:v>
                  </c:pt>
                  <c:pt idx="9">
                    <c:v>Nov</c:v>
                  </c:pt>
                  <c:pt idx="10">
                    <c:v>Dec</c:v>
                  </c:pt>
                  <c:pt idx="11">
                    <c:v>Jan</c:v>
                  </c:pt>
                  <c:pt idx="12">
                    <c:v>Feb</c:v>
                  </c:pt>
                  <c:pt idx="13">
                    <c:v>Mar</c:v>
                  </c:pt>
                  <c:pt idx="14">
                    <c:v>Apr</c:v>
                  </c:pt>
                  <c:pt idx="15">
                    <c:v>May</c:v>
                  </c:pt>
                  <c:pt idx="16">
                    <c:v>Oct</c:v>
                  </c:pt>
                  <c:pt idx="17">
                    <c:v>Nov</c:v>
                  </c:pt>
                  <c:pt idx="18">
                    <c:v>Dec</c:v>
                  </c:pt>
                  <c:pt idx="19">
                    <c:v>Jan</c:v>
                  </c:pt>
                  <c:pt idx="20">
                    <c:v>Feb</c:v>
                  </c:pt>
                  <c:pt idx="21">
                    <c:v>Mar</c:v>
                  </c:pt>
                  <c:pt idx="22">
                    <c:v>Apr</c:v>
                  </c:pt>
                  <c:pt idx="23">
                    <c:v>May</c:v>
                  </c:pt>
                </c:lvl>
                <c:lvl>
                  <c:pt idx="0">
                    <c:v>2024</c:v>
                  </c:pt>
                  <c:pt idx="3">
                    <c:v>2025</c:v>
                  </c:pt>
                  <c:pt idx="8">
                    <c:v>2024</c:v>
                  </c:pt>
                  <c:pt idx="11">
                    <c:v>2025</c:v>
                  </c:pt>
                  <c:pt idx="16">
                    <c:v>2024</c:v>
                  </c:pt>
                  <c:pt idx="19">
                    <c:v>2025</c:v>
                  </c:pt>
                </c:lvl>
                <c:lvl>
                  <c:pt idx="0">
                    <c:v>Local</c:v>
                  </c:pt>
                  <c:pt idx="8">
                    <c:v>NMPA</c:v>
                  </c:pt>
                  <c:pt idx="16">
                    <c:v>Oversea</c:v>
                  </c:pt>
                </c:lvl>
              </c:multiLvlStrCache>
            </c:multiLvlStrRef>
          </c:cat>
          <c:val>
            <c:numRef>
              <c:f>数据透视表!$E$5:$E$38</c:f>
              <c:numCache>
                <c:formatCode>General</c:formatCode>
                <c:ptCount val="24"/>
                <c:pt idx="7">
                  <c:v>4</c:v>
                </c:pt>
                <c:pt idx="14">
                  <c:v>1</c:v>
                </c:pt>
                <c:pt idx="15">
                  <c:v>9</c:v>
                </c:pt>
                <c:pt idx="23">
                  <c:v>6</c:v>
                </c:pt>
              </c:numCache>
            </c:numRef>
          </c:val>
          <c:extLst>
            <c:ext xmlns:c16="http://schemas.microsoft.com/office/drawing/2014/chart" uri="{C3380CC4-5D6E-409C-BE32-E72D297353CC}">
              <c16:uniqueId val="{00000000-A3C3-4C2F-B074-EEA1A2D4C2C4}"/>
            </c:ext>
          </c:extLst>
        </c:ser>
        <c:dLbls>
          <c:showLegendKey val="0"/>
          <c:showVal val="0"/>
          <c:showCatName val="0"/>
          <c:showSerName val="0"/>
          <c:showPercent val="0"/>
          <c:showBubbleSize val="0"/>
        </c:dLbls>
        <c:gapWidth val="95"/>
        <c:overlap val="100"/>
        <c:axId val="236519424"/>
        <c:axId val="236520960"/>
      </c:barChart>
      <c:catAx>
        <c:axId val="236519424"/>
        <c:scaling>
          <c:orientation val="minMax"/>
        </c:scaling>
        <c:delete val="0"/>
        <c:axPos val="b"/>
        <c:numFmt formatCode="General" sourceLinked="0"/>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36520960"/>
        <c:crosses val="autoZero"/>
        <c:auto val="1"/>
        <c:lblAlgn val="ctr"/>
        <c:lblOffset val="100"/>
        <c:noMultiLvlLbl val="0"/>
      </c:catAx>
      <c:valAx>
        <c:axId val="236520960"/>
        <c:scaling>
          <c:orientation val="minMax"/>
        </c:scaling>
        <c:delete val="0"/>
        <c:axPos val="l"/>
        <c:majorGridlines>
          <c:spPr>
            <a:ln w="9525" cap="flat" cmpd="sng" algn="ctr">
              <a:solidFill>
                <a:schemeClr val="tx1">
                  <a:tint val="75000"/>
                  <a:shade val="95000"/>
                  <a:satMod val="105000"/>
                </a:schemeClr>
              </a:solidFill>
              <a:prstDash val="solid"/>
              <a:round/>
            </a:ln>
            <a:effectLst/>
          </c:spPr>
        </c:majorGridlines>
        <c:title>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36519424"/>
        <c:crosses val="autoZero"/>
        <c:crossBetween val="between"/>
      </c:valAx>
      <c:dTable>
        <c:showHorzBorder val="1"/>
        <c:showVertBorder val="1"/>
        <c:showOutline val="1"/>
        <c:showKeys val="1"/>
        <c:spPr>
          <a:noFill/>
          <a:ln w="9525" cap="flat" cmpd="sng" algn="ctr">
            <a:solidFill>
              <a:schemeClr val="tx1"/>
            </a:solidFill>
            <a:prstDash val="solid"/>
            <a:round/>
          </a:ln>
          <a:effectLst/>
        </c:spPr>
        <c:txPr>
          <a:bodyPr rot="0" spcFirstLastPara="1" vertOverflow="ellipsis" vert="horz" wrap="square" anchor="ctr" anchorCtr="1"/>
          <a:lstStyle/>
          <a:p>
            <a:pPr rtl="0">
              <a:defRPr sz="1000" b="0" i="0" u="none" strike="noStrike" kern="1200" baseline="0">
                <a:solidFill>
                  <a:sysClr val="windowText" lastClr="000000"/>
                </a:solidFill>
                <a:latin typeface="+mn-lt"/>
                <a:ea typeface="+mn-ea"/>
                <a:cs typeface="+mn-cs"/>
              </a:defRPr>
            </a:pPr>
            <a:endParaRPr lang="en-US"/>
          </a:p>
        </c:txPr>
      </c:dTable>
      <c:spPr>
        <a:solidFill>
          <a:schemeClr val="bg1"/>
        </a:solidFill>
        <a:ln>
          <a:noFill/>
        </a:ln>
        <a:effectLst/>
      </c:spPr>
    </c:plotArea>
    <c:plotVisOnly val="1"/>
    <c:dispBlanksAs val="gap"/>
    <c:showDLblsOverMax val="0"/>
  </c:chart>
  <c:spPr>
    <a:solidFill>
      <a:schemeClr val="tx2">
        <a:lumMod val="20000"/>
        <a:lumOff val="80000"/>
      </a:schemeClr>
    </a:solid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271781</xdr:colOff>
      <xdr:row>1</xdr:row>
      <xdr:rowOff>89716</xdr:rowOff>
    </xdr:from>
    <xdr:to>
      <xdr:col>25</xdr:col>
      <xdr:colOff>118111</xdr:colOff>
      <xdr:row>26</xdr:row>
      <xdr:rowOff>145415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230505</xdr:colOff>
      <xdr:row>2</xdr:row>
      <xdr:rowOff>37465</xdr:rowOff>
    </xdr:from>
    <xdr:to>
      <xdr:col>7</xdr:col>
      <xdr:colOff>380521</xdr:colOff>
      <xdr:row>5</xdr:row>
      <xdr:rowOff>37135</xdr:rowOff>
    </xdr:to>
    <xdr:sp macro="" textlink="">
      <xdr:nvSpPr>
        <xdr:cNvPr id="2" name="Line Callout 1 1">
          <a:extLst>
            <a:ext uri="{FF2B5EF4-FFF2-40B4-BE49-F238E27FC236}">
              <a16:creationId xmlns:a16="http://schemas.microsoft.com/office/drawing/2014/main" id="{00000000-0008-0000-0700-000002000000}"/>
            </a:ext>
          </a:extLst>
        </xdr:cNvPr>
        <xdr:cNvSpPr/>
      </xdr:nvSpPr>
      <xdr:spPr>
        <a:xfrm>
          <a:off x="7334250" y="209550"/>
          <a:ext cx="1352550" cy="482600"/>
        </a:xfrm>
        <a:prstGeom prst="borderCallout1">
          <a:avLst>
            <a:gd name="adj1" fmla="val 18750"/>
            <a:gd name="adj2" fmla="val -8333"/>
            <a:gd name="adj3" fmla="val 73026"/>
            <a:gd name="adj4" fmla="val -7495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5</xdr:col>
      <xdr:colOff>278765</xdr:colOff>
      <xdr:row>2</xdr:row>
      <xdr:rowOff>80010</xdr:rowOff>
    </xdr:from>
    <xdr:to>
      <xdr:col>7</xdr:col>
      <xdr:colOff>311256</xdr:colOff>
      <xdr:row>5</xdr:row>
      <xdr:rowOff>7662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7315200" y="273050"/>
          <a:ext cx="1238250" cy="4127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zh-CN" altLang="en-US" sz="900"/>
            <a:t>将国家网站上的报告号填入</a:t>
          </a:r>
          <a:endParaRPr lang="en-US" sz="9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107950</xdr:colOff>
      <xdr:row>6</xdr:row>
      <xdr:rowOff>63500</xdr:rowOff>
    </xdr:from>
    <xdr:to>
      <xdr:col>8</xdr:col>
      <xdr:colOff>146050</xdr:colOff>
      <xdr:row>27</xdr:row>
      <xdr:rowOff>82550</xdr:rowOff>
    </xdr:to>
    <xdr:pic>
      <xdr:nvPicPr>
        <xdr:cNvPr id="37139" name="Picture 1">
          <a:extLst>
            <a:ext uri="{FF2B5EF4-FFF2-40B4-BE49-F238E27FC236}">
              <a16:creationId xmlns:a16="http://schemas.microsoft.com/office/drawing/2014/main" id="{00000000-0008-0000-0A00-0000139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950" y="1079500"/>
          <a:ext cx="5645150" cy="335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417195</xdr:colOff>
      <xdr:row>13</xdr:row>
      <xdr:rowOff>80010</xdr:rowOff>
    </xdr:from>
    <xdr:to>
      <xdr:col>1</xdr:col>
      <xdr:colOff>158455</xdr:colOff>
      <xdr:row>15</xdr:row>
      <xdr:rowOff>41567</xdr:rowOff>
    </xdr:to>
    <xdr:sp macro="" textlink="">
      <xdr:nvSpPr>
        <xdr:cNvPr id="3" name="Rounded Rectangle 2">
          <a:extLst>
            <a:ext uri="{FF2B5EF4-FFF2-40B4-BE49-F238E27FC236}">
              <a16:creationId xmlns:a16="http://schemas.microsoft.com/office/drawing/2014/main" id="{00000000-0008-0000-0A00-000003000000}"/>
            </a:ext>
          </a:extLst>
        </xdr:cNvPr>
        <xdr:cNvSpPr/>
      </xdr:nvSpPr>
      <xdr:spPr>
        <a:xfrm>
          <a:off x="412750" y="1974850"/>
          <a:ext cx="355600" cy="298450"/>
        </a:xfrm>
        <a:prstGeom prst="roundRect">
          <a:avLst/>
        </a:prstGeom>
        <a:no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xdr:col>
      <xdr:colOff>0</xdr:colOff>
      <xdr:row>33</xdr:row>
      <xdr:rowOff>0</xdr:rowOff>
    </xdr:from>
    <xdr:to>
      <xdr:col>9</xdr:col>
      <xdr:colOff>190500</xdr:colOff>
      <xdr:row>50</xdr:row>
      <xdr:rowOff>114300</xdr:rowOff>
    </xdr:to>
    <xdr:pic>
      <xdr:nvPicPr>
        <xdr:cNvPr id="37141" name="Picture 5">
          <a:extLst>
            <a:ext uri="{FF2B5EF4-FFF2-40B4-BE49-F238E27FC236}">
              <a16:creationId xmlns:a16="http://schemas.microsoft.com/office/drawing/2014/main" id="{00000000-0008-0000-0A00-0000159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9850" y="5302250"/>
          <a:ext cx="5067300" cy="281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120650</xdr:colOff>
      <xdr:row>48</xdr:row>
      <xdr:rowOff>38100</xdr:rowOff>
    </xdr:from>
    <xdr:to>
      <xdr:col>5</xdr:col>
      <xdr:colOff>50800</xdr:colOff>
      <xdr:row>50</xdr:row>
      <xdr:rowOff>41685</xdr:rowOff>
    </xdr:to>
    <xdr:sp macro="" textlink="">
      <xdr:nvSpPr>
        <xdr:cNvPr id="7" name="Rounded Rectangle 6">
          <a:extLst>
            <a:ext uri="{FF2B5EF4-FFF2-40B4-BE49-F238E27FC236}">
              <a16:creationId xmlns:a16="http://schemas.microsoft.com/office/drawing/2014/main" id="{00000000-0008-0000-0A00-000007000000}"/>
            </a:ext>
          </a:extLst>
        </xdr:cNvPr>
        <xdr:cNvSpPr/>
      </xdr:nvSpPr>
      <xdr:spPr>
        <a:xfrm>
          <a:off x="1949450" y="7664450"/>
          <a:ext cx="1149350" cy="330200"/>
        </a:xfrm>
        <a:prstGeom prst="roundRect">
          <a:avLst/>
        </a:prstGeom>
        <a:no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xdr:col>
      <xdr:colOff>0</xdr:colOff>
      <xdr:row>55</xdr:row>
      <xdr:rowOff>0</xdr:rowOff>
    </xdr:from>
    <xdr:to>
      <xdr:col>9</xdr:col>
      <xdr:colOff>488950</xdr:colOff>
      <xdr:row>64</xdr:row>
      <xdr:rowOff>82550</xdr:rowOff>
    </xdr:to>
    <xdr:pic>
      <xdr:nvPicPr>
        <xdr:cNvPr id="37143" name="Picture 7">
          <a:extLst>
            <a:ext uri="{FF2B5EF4-FFF2-40B4-BE49-F238E27FC236}">
              <a16:creationId xmlns:a16="http://schemas.microsoft.com/office/drawing/2014/main" id="{00000000-0008-0000-0A00-0000179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39850" y="8794750"/>
          <a:ext cx="5365750" cy="151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TANG, XU" id="{BB13E265-26D4-49E7-ADCE-4FF75E02D9BB}" userId="S::xu.tang@siemens-healthineers.com::c1d91d1f-fc61-4267-9262-89757836531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 MENG JIA" refreshedDate="45803.46165636574" createdVersion="8" refreshedVersion="8" minRefreshableVersion="3" recordCount="1002" xr:uid="{CC762093-CFB0-45CC-BF47-902FAC15EE60}">
  <cacheSource type="worksheet">
    <worksheetSource ref="A1:R1003" sheet="西门子log"/>
  </cacheSource>
  <cacheFields count="21">
    <cacheField name="Owner" numFmtId="0">
      <sharedItems/>
    </cacheField>
    <cacheField name="Resource" numFmtId="0">
      <sharedItems count="3">
        <s v="NMPA"/>
        <s v="Oversea"/>
        <s v="Local"/>
      </sharedItems>
    </cacheField>
    <cacheField name="Alert (Overdue-Today)" numFmtId="0">
      <sharedItems containsMixedTypes="1" containsNumber="1" containsInteger="1" minValue="11" maxValue="45"/>
    </cacheField>
    <cacheField name="医院报告提交日期" numFmtId="164">
      <sharedItems/>
    </cacheField>
    <cacheField name="Report No." numFmtId="0">
      <sharedItems/>
    </cacheField>
    <cacheField name="Reporter" numFmtId="0">
      <sharedItems/>
    </cacheField>
    <cacheField name="Product" numFmtId="0">
      <sharedItems/>
    </cacheField>
    <cacheField name="Product Line" numFmtId="0">
      <sharedItems/>
    </cacheField>
    <cacheField name="License No." numFmtId="0">
      <sharedItems/>
    </cacheField>
    <cacheField name="Short Description" numFmtId="0">
      <sharedItems longText="1"/>
    </cacheField>
    <cacheField name="Report Type （死亡，严重伤害，其他）" numFmtId="0">
      <sharedItems/>
    </cacheField>
    <cacheField name="Notification Date" numFmtId="164">
      <sharedItems containsSemiMixedTypes="0" containsNonDate="0" containsDate="1" containsString="0" minDate="2024-10-01T00:00:00" maxDate="2025-05-27T00:00:00" count="200">
        <d v="2024-10-06T00:00:00"/>
        <d v="2024-10-02T00:00:00"/>
        <d v="2024-10-01T00:00:00"/>
        <d v="2024-10-03T00:00:00"/>
        <d v="2024-10-04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8T00:00:00"/>
        <d v="2024-10-26T00:00:00"/>
        <d v="2024-10-29T00:00:00"/>
        <d v="2024-10-30T00:00:00"/>
        <d v="2024-10-31T00:00:00"/>
        <d v="2024-11-01T00:00:00"/>
        <d v="2024-11-04T00:00:00"/>
        <d v="2024-11-05T00:00:00"/>
        <d v="2024-11-06T00:00:00"/>
        <d v="2024-11-07T00:00:00"/>
        <d v="2024-11-08T00:00:00"/>
        <d v="2024-11-09T00:00:00"/>
        <d v="2024-11-10T00:00:00"/>
        <d v="2024-11-11T00:00:00"/>
        <d v="2024-11-12T00:00:00"/>
        <d v="2024-11-13T00:00:00"/>
        <d v="2024-11-14T00:00:00"/>
        <d v="2024-11-15T00:00:00"/>
        <d v="2024-11-16T00:00:00"/>
        <d v="2024-11-18T00:00:00"/>
        <d v="2024-11-19T00:00:00"/>
        <d v="2024-11-20T00:00:00"/>
        <d v="2024-11-21T00:00:00"/>
        <d v="2024-11-22T00:00:00"/>
        <d v="2024-11-24T00:00:00"/>
        <d v="2024-11-23T00:00:00"/>
        <d v="2024-11-25T00:00:00"/>
        <d v="2024-11-26T00:00:00"/>
        <d v="2024-11-27T00:00:00"/>
        <d v="2024-11-28T00:00:00"/>
        <d v="2024-11-29T00:00:00"/>
        <d v="2024-12-02T00:00:00"/>
        <d v="2024-12-03T00:00:00"/>
        <d v="2024-12-04T00:00:00"/>
        <d v="2024-12-05T00:00:00"/>
        <d v="2024-12-06T00:00:00"/>
        <d v="2024-12-08T00:00:00"/>
        <d v="2024-12-07T00:00:00"/>
        <d v="2024-12-09T00:00:00"/>
        <d v="2024-12-10T00:00:00"/>
        <d v="2024-12-11T00:00:00"/>
        <d v="2024-12-12T00:00:00"/>
        <d v="2024-12-13T00:00:00"/>
        <d v="2024-12-14T00:00:00"/>
        <d v="2024-12-16T00:00:00"/>
        <d v="2024-12-17T00:00:00"/>
        <d v="2024-12-18T00:00:00"/>
        <d v="2024-12-19T00:00:00"/>
        <d v="2024-12-20T00:00:00"/>
        <d v="2024-12-23T00:00:00"/>
        <d v="2024-12-21T00:00:00"/>
        <d v="2024-12-25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20T00:00:00"/>
        <d v="2025-01-18T00:00:00"/>
        <d v="2025-01-21T00:00:00"/>
        <d v="2025-01-22T00:00:00"/>
        <d v="2025-01-23T00:00:00"/>
        <d v="2025-01-24T00:00:00"/>
        <d v="2025-01-25T00:00:00"/>
        <d v="2025-01-28T00:00:00"/>
        <d v="2025-01-27T00:00:00"/>
        <d v="2025-01-29T00:00:00"/>
        <d v="2025-01-31T00:00:00"/>
        <d v="2025-02-04T00:00:00"/>
        <d v="2025-02-03T00:00:00"/>
        <d v="2025-02-05T00:00:00"/>
        <d v="2025-02-06T00:00:00"/>
        <d v="2025-02-07T00:00:00"/>
        <d v="2025-02-08T00:00:00"/>
        <d v="2025-02-11T00:00:00"/>
        <d v="2025-02-10T00:00:00"/>
        <d v="2025-02-12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16T00:00:00"/>
        <d v="2025-03-20T00:00:00"/>
        <d v="2025-03-21T00:00:00"/>
        <d v="2025-03-22T00:00:00"/>
        <d v="2025-03-25T00:00:00"/>
        <d v="2025-03-24T00:00:00"/>
        <d v="2025-03-26T00:00:00"/>
        <d v="2025-03-27T00:00:00"/>
        <d v="2025-03-28T00:00:00"/>
        <d v="2025-03-31T00:00:00"/>
        <d v="2025-04-01T00:00:00"/>
        <d v="2025-04-02T00:00:00"/>
        <d v="2025-04-04T00:00:00"/>
        <d v="2025-04-03T00:00:00"/>
        <d v="2025-04-07T00:00:00"/>
        <d v="2025-04-08T00:00:00"/>
        <d v="2025-04-09T00:00:00"/>
        <d v="2025-04-10T00:00:00"/>
        <d v="2025-04-11T00:00:00"/>
        <d v="2025-04-12T00:00:00"/>
        <d v="2025-04-14T00:00:00"/>
        <d v="2025-04-15T00:00:00"/>
        <d v="2025-04-16T00:00:00"/>
        <d v="2025-04-17T00:00:00"/>
        <d v="2025-04-18T00:00:00"/>
        <d v="2025-04-21T00:00:00"/>
        <d v="2025-04-22T00:00:00"/>
        <d v="2025-04-24T00:00:00"/>
        <d v="2025-04-23T00:00:00"/>
        <d v="2025-04-25T00:00:00"/>
        <d v="2025-04-26T00:00:00"/>
        <d v="2025-04-28T00:00:00"/>
        <d v="2025-04-30T00:00:00"/>
        <d v="2025-05-01T00:00:00"/>
        <d v="2025-05-02T00:00:00"/>
        <d v="2025-05-06T00:00:00"/>
        <d v="2025-05-05T00:00:00"/>
        <d v="2025-05-03T00:00:00"/>
        <d v="2025-05-07T00:00:00"/>
        <d v="2025-05-09T00:00:00"/>
        <d v="2025-05-08T00:00:00"/>
        <d v="2025-05-10T00:00:00"/>
        <d v="2025-05-12T00:00:00"/>
        <d v="2025-05-14T00:00:00"/>
        <d v="2025-05-15T00:00:00"/>
        <d v="2025-05-16T00:00:00"/>
        <d v="2025-05-19T00:00:00"/>
        <d v="2025-05-20T00:00:00"/>
        <d v="2025-05-21T00:00:00"/>
        <d v="2025-05-22T00:00:00"/>
        <d v="2025-05-11T00:00:00"/>
        <d v="2025-05-23T00:00:00"/>
        <d v="2025-05-24T00:00:00"/>
        <d v="2025-05-25T00:00:00"/>
        <d v="2025-05-26T00:00:00"/>
      </sharedItems>
      <fieldGroup par="20"/>
    </cacheField>
    <cacheField name="First Sub' Due Day " numFmtId="164">
      <sharedItems containsSemiMixedTypes="0" containsNonDate="0" containsDate="1" containsString="0" minDate="2024-10-29T00:00:00" maxDate="2025-07-11T00:00:00"/>
    </cacheField>
    <cacheField name="Error report /_x000a_Report decision" numFmtId="0">
      <sharedItems containsBlank="1" count="4">
        <s v="Not Reportable"/>
        <s v="Reportable"/>
        <s v="Error report"/>
        <m/>
      </sharedItems>
    </cacheField>
    <cacheField name="Complaint Number" numFmtId="0">
      <sharedItems containsBlank="1"/>
    </cacheField>
    <cacheField name="First Sub. Date" numFmtId="164">
      <sharedItems containsDate="1" containsMixedTypes="1" minDate="2024-01-06T00:00:00" maxDate="2025-05-27T00:00:00"/>
    </cacheField>
    <cacheField name="Second Sub. Date" numFmtId="0">
      <sharedItems containsDate="1" containsBlank="1" containsMixedTypes="1" minDate="2024-10-23T00:00:00" maxDate="2025-05-27T00:00:00"/>
    </cacheField>
    <cacheField name="Status" numFmtId="0">
      <sharedItems/>
    </cacheField>
    <cacheField name="Months (Notification Date)" numFmtId="0" databaseField="0">
      <fieldGroup base="11">
        <rangePr groupBy="months" startDate="2024-10-01T00:00:00" endDate="2025-05-27T00:00:00"/>
        <groupItems count="14">
          <s v="&lt;10/1/2024"/>
          <s v="Jan"/>
          <s v="Feb"/>
          <s v="Mar"/>
          <s v="Apr"/>
          <s v="May"/>
          <s v="Jun"/>
          <s v="Jul"/>
          <s v="Aug"/>
          <s v="Sep"/>
          <s v="Oct"/>
          <s v="Nov"/>
          <s v="Dec"/>
          <s v="&gt;5/27/2025"/>
        </groupItems>
      </fieldGroup>
    </cacheField>
    <cacheField name="Quarters (Notification Date)" numFmtId="0" databaseField="0">
      <fieldGroup base="11">
        <rangePr groupBy="quarters" startDate="2024-10-01T00:00:00" endDate="2025-05-27T00:00:00"/>
        <groupItems count="6">
          <s v="&lt;10/1/2024"/>
          <s v="Qtr1"/>
          <s v="Qtr2"/>
          <s v="Qtr3"/>
          <s v="Qtr4"/>
          <s v="&gt;5/27/2025"/>
        </groupItems>
      </fieldGroup>
    </cacheField>
    <cacheField name="Years (Notification Date)" numFmtId="0" databaseField="0">
      <fieldGroup base="11">
        <rangePr groupBy="years" startDate="2024-10-01T00:00:00" endDate="2025-05-27T00:00:00"/>
        <groupItems count="4">
          <s v="&lt;10/1/2024"/>
          <s v="2024"/>
          <s v="2025"/>
          <s v="&gt;5/27/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s v="Luo Liudi"/>
    <x v="0"/>
    <s v="NA"/>
    <s v="2024-09-29"/>
    <s v="1233503002024002615"/>
    <s v="厦门市中医院"/>
    <s v="电解质检测电极块"/>
    <s v="Atellica CH"/>
    <s v="国械注进20182220495"/>
    <s v="在有效期内无法正常使用"/>
    <s v="其他"/>
    <x v="0"/>
    <d v="2024-11-20T00:00:00"/>
    <x v="0"/>
    <s v="2024-00073439-1"/>
    <d v="2024-10-31T00:00:00"/>
    <d v="2024-11-13T00:00:00"/>
    <s v="Closed"/>
  </r>
  <r>
    <s v="Lumengjia"/>
    <x v="0"/>
    <s v="NA"/>
    <s v="2024-09-28"/>
    <s v="1264102202024000693"/>
    <s v="河南天佑中西医结合肿瘤医院"/>
    <s v="全自动化学发光免疫分析仪"/>
    <s v="ADVIA Centaur"/>
    <s v="国食药监械（进）字2014第3404170号"/>
    <s v="D041203_泵失效"/>
    <s v="其他"/>
    <x v="1"/>
    <d v="2024-11-16T00:00:00"/>
    <x v="0"/>
    <s v="2024-00072992-1"/>
    <d v="2024-10-18T00:00:00"/>
    <s v="NA"/>
    <s v="Closed"/>
  </r>
  <r>
    <s v="Luo Liudi+Shijiarui"/>
    <x v="1"/>
    <s v="NA"/>
    <s v="NA"/>
    <s v="1193118002024142383"/>
    <s v="SHD"/>
    <s v="全自动生化分析仪"/>
    <s v="Atellica CH"/>
    <s v="国械注进20182220493"/>
    <s v="Atellica CH 930 Analyzer, Erroneous Sodium (Na), Potassium (K), Chloride (Cl), Concentrated Carbon Dioxide (CO2_c), Glucose Hexokinase_3 (GluH_3), Calcium (Ca), Urea Nitrogen (UN_c) and Creatinine_2 (Crea_2) results on 2 patient samples."/>
    <s v="NA"/>
    <x v="2"/>
    <d v="2024-10-31T00:00:00"/>
    <x v="1"/>
    <s v="2024-00066926-1"/>
    <d v="2024-10-09T00:00:00"/>
    <s v="NA"/>
    <s v="Closed"/>
  </r>
  <r>
    <s v="Luo Liudi"/>
    <x v="1"/>
    <s v="NA"/>
    <s v="NA"/>
    <s v="NA"/>
    <s v="SHD"/>
    <s v="NA"/>
    <s v="Dimension"/>
    <s v="未注册"/>
    <s v="Dimension Vista 1500 / The customer reported that erroneous results were obtained with multiple assays on multiple patient samples."/>
    <s v="NA"/>
    <x v="2"/>
    <d v="2024-10-31T00:00:00"/>
    <x v="0"/>
    <s v="2024-00067394-1"/>
    <s v="NA"/>
    <s v="NA"/>
    <s v="Closed"/>
  </r>
  <r>
    <s v="Luo Liudi"/>
    <x v="1"/>
    <s v="NA"/>
    <s v="NA"/>
    <s v="NA"/>
    <s v="SHD"/>
    <s v="NA"/>
    <s v="IMMULITE"/>
    <s v="未注册"/>
    <s v="IMMULITE® 2000 XPi Immunoassay System/ observing falsely depressed patient results with Phenobarbital (PHEN), lot 327."/>
    <s v="NA"/>
    <x v="2"/>
    <d v="2024-10-31T00:00:00"/>
    <x v="0"/>
    <s v="2024-00067518-1"/>
    <s v="NA"/>
    <s v="NA"/>
    <s v="Closed"/>
  </r>
  <r>
    <s v="Luo Liudi+Shijiarui"/>
    <x v="1"/>
    <s v="NA"/>
    <s v="NA"/>
    <s v="1193118002024142384"/>
    <s v="SHD"/>
    <s v="全自动整合式生化分析仪"/>
    <s v="Dimension"/>
    <s v="国械注进20192221909"/>
    <s v="Dimension EXL 200 Integrated Chemistry System / falsely elevated Enzymatic Carbonate (ECO2, BA5136) results on multiple patient samples."/>
    <s v="NA"/>
    <x v="3"/>
    <d v="2024-11-02T00:00:00"/>
    <x v="1"/>
    <s v="2024-00067689-1"/>
    <d v="2024-10-09T00:00:00"/>
    <d v="2024-10-28T00:00:00"/>
    <s v="Closed"/>
  </r>
  <r>
    <s v="Luo Liudi+Shijiarui"/>
    <x v="1"/>
    <s v="NA"/>
    <s v="NA"/>
    <s v="1193118002024142385"/>
    <s v="SHD"/>
    <s v="全自动生化分析仪"/>
    <s v="Atellica CH"/>
    <s v="国械注进20182220493"/>
    <s v="Atellica CH 930 Analyzer (s/n: DR271714)/ The customer reported water leak from “Waste out - Water in” tubing assembly from back of the instrument."/>
    <s v="NA"/>
    <x v="2"/>
    <d v="2024-10-31T00:00:00"/>
    <x v="1"/>
    <s v="2024-00067730-1"/>
    <d v="2024-10-09T00:00:00"/>
    <s v="NA"/>
    <s v="Closed"/>
  </r>
  <r>
    <s v="Luo Liudi"/>
    <x v="1"/>
    <s v="NA"/>
    <s v="NA"/>
    <s v="NA"/>
    <s v="SHD"/>
    <s v="NA"/>
    <s v="Dimension"/>
    <s v="未注册"/>
    <s v="Dimension Vista® 500 Intelligent Lab System / an erroneously depressed Vancomycin (VANC, 24102BA) patient sample result."/>
    <s v="NA"/>
    <x v="2"/>
    <d v="2024-10-31T00:00:00"/>
    <x v="0"/>
    <s v="2024-00067849-1"/>
    <s v="NA"/>
    <s v="NA"/>
    <s v="Closed"/>
  </r>
  <r>
    <s v="Luo Liudi+Shijiarui"/>
    <x v="1"/>
    <s v="NA"/>
    <s v="NA"/>
    <s v="1193118002024142897"/>
    <s v="SHD"/>
    <s v="二氧化碳测定试剂盒(PEPC酶法)"/>
    <s v="Atellica CH"/>
    <s v="国械注进20162402298"/>
    <s v="Atellica CH 930 Analyzer, Erroneously elevated Carbon Dioxide, Concentrated (CO2_c; lot: 130494) results on multiple patient samples."/>
    <s v="NA"/>
    <x v="2"/>
    <d v="2024-10-31T00:00:00"/>
    <x v="1"/>
    <s v="2024-00068135-8"/>
    <d v="2024-10-12T00:00:00"/>
    <d v="2024-11-21T00:00:00"/>
    <s v="Closed"/>
  </r>
  <r>
    <s v="Luo Liudi+Shijiarui"/>
    <x v="1"/>
    <s v="NA"/>
    <s v="NA"/>
    <s v="1193118002024142898"/>
    <s v="SHD"/>
    <s v="二氧化碳测定试剂盒(PEPC酶法)"/>
    <s v="Atellica CH"/>
    <s v="国械注进20162402298"/>
    <s v="Atellica CH 930 Analyzer, Erroneously elevated Carbon Dioxide, Concentrated (CO2_c; lot: 130494) results on multiple patient samples."/>
    <s v="NA"/>
    <x v="1"/>
    <d v="2024-11-01T00:00:00"/>
    <x v="1"/>
    <s v="2024-00068135-7"/>
    <d v="2024-10-12T00:00:00"/>
    <d v="2024-11-21T00:00:00"/>
    <s v="Closed"/>
  </r>
  <r>
    <s v="Luo Liudi+Shijiarui"/>
    <x v="1"/>
    <s v="NA"/>
    <s v="NA"/>
    <s v="1193118002024142899"/>
    <s v="SHD"/>
    <s v="二氧化碳测定试剂盒(PEPC酶法)"/>
    <s v="Atellica CH"/>
    <s v="国械注进20162402298"/>
    <s v="Atellica CH 930 Analyzer, Erroneously elevated Carbon Dioxide, Concentrated (CO2_c; lot: 130494) results on multiple patient samples."/>
    <s v="NA"/>
    <x v="1"/>
    <d v="2024-11-01T00:00:00"/>
    <x v="1"/>
    <s v="2024-00068135-4"/>
    <d v="2024-10-12T00:00:00"/>
    <d v="2024-11-21T00:00:00"/>
    <s v="Closed"/>
  </r>
  <r>
    <s v="Luo Liudi+Shijiarui"/>
    <x v="1"/>
    <s v="NA"/>
    <s v="NA"/>
    <s v="1193118002024142900"/>
    <s v="SHD"/>
    <s v="二氧化碳测定试剂盒(PEPC酶法)"/>
    <s v="Atellica CH"/>
    <s v="国械注进20162402298"/>
    <s v="Atellica CH 930 Analyzer, Erroneously elevated Carbon Dioxide, Concentrated (CO2_c; lot: 130494) results on multiple patient samples."/>
    <s v="NA"/>
    <x v="1"/>
    <d v="2024-11-01T00:00:00"/>
    <x v="1"/>
    <s v="2024-00068135-3"/>
    <d v="2024-10-12T00:00:00"/>
    <d v="2024-11-21T00:00:00"/>
    <s v="Closed"/>
  </r>
  <r>
    <s v="Luo Liudi+Shijiarui"/>
    <x v="1"/>
    <s v="NA"/>
    <s v="NA"/>
    <s v="1193118002024142901"/>
    <s v="SHD"/>
    <s v="二氧化碳测定试剂盒(PEPC酶法)"/>
    <s v="Atellica CH"/>
    <s v="国械注进20162402298"/>
    <s v="Atellica CH 930 Analyzer, Erroneously elevated Carbon Dioxide, Concentrated (CO2_c; lot: 130494) results on multiple patient samples."/>
    <s v="NA"/>
    <x v="2"/>
    <d v="2024-10-31T00:00:00"/>
    <x v="1"/>
    <s v="2024-00068135-2"/>
    <d v="2024-10-12T00:00:00"/>
    <d v="2024-11-21T00:00:00"/>
    <s v="Closed"/>
  </r>
  <r>
    <s v="Luo Liudi+Shijiarui"/>
    <x v="1"/>
    <s v="NA"/>
    <s v="NA"/>
    <s v="1193118002024142902"/>
    <s v="SHD"/>
    <s v="二氧化碳测定试剂盒(PEPC酶法)"/>
    <s v="Atellica CH"/>
    <s v="国械注进20162402298"/>
    <s v="Atellica CH 930 Analyzer, Erroneously elevated Carbon Dioxide, Concentrated (CO2_c; lot: 130494) results on multiple patient samples."/>
    <s v="NA"/>
    <x v="2"/>
    <d v="2024-10-31T00:00:00"/>
    <x v="1"/>
    <s v="2024-00068135-6"/>
    <d v="2024-10-12T00:00:00"/>
    <d v="2024-11-21T00:00:00"/>
    <s v="Closed"/>
  </r>
  <r>
    <s v="Luo Liudi+Shijiarui"/>
    <x v="1"/>
    <s v="NA"/>
    <s v="NA"/>
    <s v="1193118002024142903"/>
    <s v="SHD"/>
    <s v="二氧化碳测定试剂盒(PEPC酶法)"/>
    <s v="Atellica CH"/>
    <s v="国械注进20162402298"/>
    <s v="Atellica CH 930 Analyzer, Erroneously elevated Carbon Dioxide, Concentrated (CO2_c; lot: 130494) results on multiple patient samples."/>
    <s v="NA"/>
    <x v="2"/>
    <d v="2024-10-31T00:00:00"/>
    <x v="1"/>
    <s v="2024-00068135-1"/>
    <d v="2024-10-12T00:00:00"/>
    <d v="2024-11-21T00:00:00"/>
    <s v="Closed"/>
  </r>
  <r>
    <s v="Luo Liudi"/>
    <x v="1"/>
    <s v="NA"/>
    <s v="NA"/>
    <s v="NA"/>
    <s v="SHD"/>
    <s v="NA"/>
    <s v="Dimension"/>
    <s v="未注册"/>
    <s v="Dimension EXL 200, A falsely depressed Tacrolimus (TAC, Lot# GA4361) result was obtained on a patient sample."/>
    <s v="NA"/>
    <x v="3"/>
    <d v="2024-11-02T00:00:00"/>
    <x v="0"/>
    <s v="2024-00068822-1"/>
    <s v="NA"/>
    <s v="NA"/>
    <s v="Closed"/>
  </r>
  <r>
    <s v="Luo Liudi+Shijiarui"/>
    <x v="1"/>
    <s v="NA"/>
    <s v="NA"/>
    <s v="1193118002024142963"/>
    <s v="SHD"/>
    <s v="全自动整合式生化分析仪"/>
    <s v="Dimension"/>
    <s v="国械注进20192221909"/>
    <s v="Dimension EXL 200, falsely depressed Sodium (Na, Sensor Lot#4ED813) results on two patient samples and low range Quality Control (QC)."/>
    <s v="NA"/>
    <x v="3"/>
    <d v="2024-11-02T00:00:00"/>
    <x v="1"/>
    <s v="2024-00068369-1"/>
    <d v="2024-10-12T00:00:00"/>
    <s v="NA"/>
    <s v="Closed"/>
  </r>
  <r>
    <s v="Luo Liudi"/>
    <x v="1"/>
    <s v="NA"/>
    <s v="NA"/>
    <s v="NA"/>
    <s v="SHD"/>
    <s v="NA"/>
    <s v="Dimension"/>
    <s v="未注册"/>
    <s v="Dimension Vista 500 SN DV370127 – Carbon Dioxide (CO2, 23282BA) – falsely elevated above assay range results for multiple patients when Quality Controls (QC) was out of range high following customer maintenance of the Water Purification Module (WPM)"/>
    <s v="NA"/>
    <x v="3"/>
    <d v="2024-11-02T00:00:00"/>
    <x v="0"/>
    <s v="2024-00068676-1"/>
    <s v="NA"/>
    <s v="NA"/>
    <s v="Closed"/>
  </r>
  <r>
    <s v="Luo Liudi"/>
    <x v="1"/>
    <s v="NA"/>
    <s v="NA"/>
    <s v="NA"/>
    <s v="SHD"/>
    <s v="NA"/>
    <s v="Dimension"/>
    <s v="未注册"/>
    <s v="Dimension EXL 200 – Tacrolimus (TAC, BA4009) – falsely depressed result for a patient versus two repeats"/>
    <s v="NA"/>
    <x v="4"/>
    <d v="2024-11-03T00:00:00"/>
    <x v="0"/>
    <s v="2024-00070961-1"/>
    <s v="NA"/>
    <s v="NA"/>
    <s v="Closed"/>
  </r>
  <r>
    <s v="Luo Liudi+Shijiarui"/>
    <x v="1"/>
    <s v="NA"/>
    <s v="NA"/>
    <s v="1193118002024142964"/>
    <s v="SHD"/>
    <s v="全自动生化分析仪"/>
    <s v="Dimension"/>
    <s v="国械注进20152220139"/>
    <s v="Dimension EXL with LM, QuikLYTE® Integrated Multisensor (IMT) Na+ / K+ / Cl-, Lot 4ED813 -Erroneous depressed results for Na+ (Sodium)"/>
    <s v="NA"/>
    <x v="2"/>
    <d v="2024-10-31T00:00:00"/>
    <x v="1"/>
    <s v="2024-00068462-1"/>
    <d v="2024-10-12T00:00:00"/>
    <s v="NA"/>
    <s v="Closed"/>
  </r>
  <r>
    <s v="Luo Liudi+Shijiarui"/>
    <x v="1"/>
    <s v="NA"/>
    <s v="NA"/>
    <s v="1193118002024142965"/>
    <s v="SHD"/>
    <s v="二氧化碳测定试剂盒(PEPC酶法)"/>
    <s v="Atellica CH"/>
    <s v="国械注进20162402298"/>
    <s v="Atellica CH 930 Analyzer, Carbon Dioxide, Concentrated (CO2_c) Lot 130494- Erroneous depressed result"/>
    <s v="NA"/>
    <x v="2"/>
    <d v="2024-10-31T00:00:00"/>
    <x v="1"/>
    <s v="2024-00068806-1"/>
    <d v="2024-10-12T00:00:00"/>
    <d v="2024-11-15T00:00:00"/>
    <s v="Closed"/>
  </r>
  <r>
    <s v="Luo Liudi+Shijiarui"/>
    <x v="1"/>
    <s v="NA"/>
    <s v="NA"/>
    <s v="1193118002024142966"/>
    <s v="SHD"/>
    <s v="电解质检测电极块"/>
    <s v="Dimension"/>
    <s v="国械注进20172220888"/>
    <s v="Dimension EXL 200/ QuikLYTE Integrated Multisensor (IMT)/ Lot 4DD811/ Erroneously Low Sodium (Na) Results on Two (2) Patients"/>
    <s v="NA"/>
    <x v="2"/>
    <d v="2024-10-31T00:00:00"/>
    <x v="1"/>
    <s v="2024-00069984-1"/>
    <d v="2024-10-12T00:00:00"/>
    <d v="2024-10-28T00:00:00"/>
    <s v="Closed"/>
  </r>
  <r>
    <s v="Lumengjia+Shijiarui"/>
    <x v="1"/>
    <s v="NA"/>
    <s v="NA"/>
    <s v="1193118002024137983"/>
    <s v="SHD"/>
    <s v="高敏肌钙蛋白I测定试剂盒（微粒子化学发光免疫分析法）"/>
    <s v="Atellica IM"/>
    <s v="国械注进20222400321"/>
    <s v="Atellica IM 1300 – TnIH, lot 107 – Discordant elevated results vs. repeat"/>
    <s v="NA"/>
    <x v="2"/>
    <d v="2024-10-31T00:00:00"/>
    <x v="1"/>
    <s v="2024-00071339-1"/>
    <d v="2024-10-09T00:00:00"/>
    <s v="NA"/>
    <s v="Closed"/>
  </r>
  <r>
    <s v="Luo Liudi+Shijiarui"/>
    <x v="1"/>
    <s v="NA"/>
    <s v="NA"/>
    <s v="1193118002024142967"/>
    <s v="SHD"/>
    <s v="全自动整合式生化分析仪"/>
    <s v="Dimension"/>
    <s v="国械注进20192221909"/>
    <s v="Dimension EXL 200 Integrated Chemistry System, falsely depressed Sodium (Na), Potassium (K) and Chloride (Cl) (Sensor Lot: 4DD811) results on three patient samples."/>
    <s v="NA"/>
    <x v="5"/>
    <d v="2024-11-06T00:00:00"/>
    <x v="1"/>
    <s v="2024-00068218-1"/>
    <d v="2024-10-12T00:00:00"/>
    <d v="2024-11-11T00:00:00"/>
    <s v="Closed"/>
  </r>
  <r>
    <s v="Luo Liudi"/>
    <x v="0"/>
    <s v="NA"/>
    <s v="2024-09-30"/>
    <s v="1294452812024000842"/>
    <s v="普宁市妇幼保健计划生育服务中心"/>
    <s v="血气分析仪"/>
    <s v="POC: Blood gas"/>
    <s v="国械注进20162401909"/>
    <s v="仪器报警，定标不过"/>
    <s v="其他"/>
    <x v="6"/>
    <d v="2024-11-22T00:00:00"/>
    <x v="0"/>
    <s v="2024-00075335-1"/>
    <d v="2024-11-15T00:00:00"/>
    <d v="2025-01-03T00:00:00"/>
    <s v="Closed"/>
  </r>
  <r>
    <s v="Lumengjia+Shijiarui"/>
    <x v="1"/>
    <s v="NA"/>
    <s v="NA"/>
    <s v="1193118002024142483"/>
    <s v="SHD"/>
    <s v="糖抗原19-9测定试剂盒(直接化学发光法)"/>
    <s v="Atellica IM"/>
    <s v="国械注进20172401781"/>
    <s v="Atellica IM 1600 – CA 19-9, lot 539 – discordant elevated results vs. alternate testing method."/>
    <s v="NA"/>
    <x v="7"/>
    <d v="2024-11-08T00:00:00"/>
    <x v="1"/>
    <s v="2024-00068732-1"/>
    <d v="2024-10-10T00:00:00"/>
    <d v="2025-02-06T00:00:00"/>
    <s v="Closed"/>
  </r>
  <r>
    <s v="Lumengjia+Shijiarui"/>
    <x v="1"/>
    <s v="NA"/>
    <s v="NA"/>
    <s v="1193118002024142484"/>
    <s v="SHD"/>
    <s v="糖抗原19-9测定试剂盒(直接化学发光法)"/>
    <s v="Atellica IM"/>
    <s v="国械注进20172401781"/>
    <s v="Atellica IM 1600 – CA 19-9, lot 539 – discordant elevated results vs. alternate testing method."/>
    <s v="NA"/>
    <x v="7"/>
    <d v="2024-11-08T00:00:00"/>
    <x v="1"/>
    <s v="2024-00068732-2"/>
    <d v="2024-10-10T00:00:00"/>
    <d v="2025-02-06T00:00:00"/>
    <s v="Closed"/>
  </r>
  <r>
    <s v="Lumengjia+Shijiarui"/>
    <x v="1"/>
    <s v="NA"/>
    <s v="NA"/>
    <s v="1193118002024142485"/>
    <s v="SHD"/>
    <s v="全自动化学发光免疫分析仪"/>
    <s v="Atellica IM"/>
    <s v="国械注进20182220492"/>
    <s v="Atellica IM 1600 Analyzer, out of range Quality Control (QC) and falsely elevated Carcinoembryonic Antigen (CEA, Lot# 220) results on multiple patient samples."/>
    <s v="NA"/>
    <x v="6"/>
    <d v="2024-11-07T00:00:00"/>
    <x v="1"/>
    <s v="2024-00069105-1"/>
    <d v="2024-10-10T00:00:00"/>
    <s v="NA"/>
    <s v="Closed"/>
  </r>
  <r>
    <s v="Luo Liudi+Shijiarui"/>
    <x v="1"/>
    <s v="NA"/>
    <s v="NA"/>
    <s v="1193118002024142968"/>
    <s v="SHD"/>
    <s v="全自动生化分析仪"/>
    <s v="Atellica CH"/>
    <s v="国械注进20182220493"/>
    <s v="Atellica CH 930 Analyzer, Falsely elevated Concentrated Carbon Dioxide (CO2_c, Lot# 130494) results on three patient samples."/>
    <s v="NA"/>
    <x v="6"/>
    <d v="2024-11-07T00:00:00"/>
    <x v="1"/>
    <s v="2024-00069624-1"/>
    <d v="2024-10-12T00:00:00"/>
    <d v="2024-10-28T00:00:00"/>
    <s v="Closed"/>
  </r>
  <r>
    <s v="Lumengjia+Shijiarui"/>
    <x v="1"/>
    <s v="NA"/>
    <s v="NA"/>
    <s v="1193118002024150165"/>
    <s v="SHD"/>
    <s v="高敏肌钙蛋白I测定试剂盒（微粒子化学发光免疫分析法）"/>
    <s v="Atellica IM"/>
    <s v="国械注进20222400321"/>
    <s v="Atellica IM: TnIH (lot: 103) discordant high patient result"/>
    <s v="NA"/>
    <x v="6"/>
    <d v="2024-11-07T00:00:00"/>
    <x v="1"/>
    <s v="2024-00070985-1"/>
    <d v="2024-10-22T00:00:00"/>
    <s v="NA"/>
    <s v="Closed"/>
  </r>
  <r>
    <s v="Luo Liudi+Shijiarui+Zhou Hui"/>
    <x v="1"/>
    <s v="NA"/>
    <s v="NA"/>
    <s v="1193118002024147867"/>
    <s v="SHD"/>
    <s v="全自动干化学尿液分析仪"/>
    <s v="POC:Urine"/>
    <s v="国械注进20172225154"/>
    <s v="False Negative RBC result, Novus SN S003048 Cassette 450 Lots K213034 and K244084, Switzerland"/>
    <s v="NA"/>
    <x v="7"/>
    <d v="2024-11-08T00:00:00"/>
    <x v="1"/>
    <s v="2024-00071738-1"/>
    <d v="2024-10-17T00:00:00"/>
    <d v="2025-02-12T00:00:00"/>
    <s v="Closed"/>
  </r>
  <r>
    <s v="Lumengjia"/>
    <x v="2"/>
    <s v="NA"/>
    <s v="NA"/>
    <s v="NA"/>
    <s v="北京儿童医院"/>
    <s v="雌二醇测定试剂盒(直接化学发光法)"/>
    <s v="Atellica IM"/>
    <s v="国械注进20192401907"/>
    <s v="Atellica IM 1600 - eE2, lot# 101: discordant elevated result vs repeat testing"/>
    <s v="NA"/>
    <x v="7"/>
    <d v="2024-10-29T00:00:00"/>
    <x v="0"/>
    <s v="2024-00073128-1"/>
    <s v="NA"/>
    <s v="NA"/>
    <s v="Closed"/>
  </r>
  <r>
    <s v="Luo Liudi"/>
    <x v="0"/>
    <s v="NA"/>
    <s v="2024-10-08"/>
    <s v="1243609092024000271"/>
    <s v="上高县人民医院"/>
    <s v="血气分析检测卡（干式电化学法）"/>
    <s v="epoc"/>
    <s v="国械注进20182400183"/>
    <s v="操作时血气机显示加样失败"/>
    <s v="其他"/>
    <x v="7"/>
    <d v="2024-11-23T00:00:00"/>
    <x v="0"/>
    <s v="2024-00073947-1"/>
    <d v="2024-10-31T00:00:00"/>
    <s v="NA"/>
    <s v="Closed"/>
  </r>
  <r>
    <s v="Lumengjia"/>
    <x v="2"/>
    <s v="NA"/>
    <s v="NA"/>
    <s v="NA"/>
    <s v="重庆医科大学附属巴南医院"/>
    <s v="三碘甲状腺原氨酸测定试剂盒(直接化学发光法)"/>
    <s v="Atellica IM"/>
    <s v="国械注进20162404411"/>
    <s v="Atellica IM 1600 – T3, lot 272 – discordant elevated results vs. repeat testing."/>
    <s v="NA"/>
    <x v="7"/>
    <d v="2024-10-29T00:00:00"/>
    <x v="0"/>
    <s v="2024-00073174-1"/>
    <s v="NA"/>
    <s v="NA"/>
    <s v="Closed"/>
  </r>
  <r>
    <s v="Lumengjia"/>
    <x v="2"/>
    <s v="NA"/>
    <s v="NA"/>
    <s v="NA"/>
    <s v="重庆医科大学附属巴南医院"/>
    <s v="四碘甲状腺原氨酸测定试剂盒(直接化学发光法)"/>
    <s v="Atellica IM"/>
    <s v="国械注进20162404156"/>
    <s v="Atellica IM 1600 – T4, lot 280 – discordant elevated patient results vs. repeat testing."/>
    <s v="NA"/>
    <x v="7"/>
    <d v="2024-10-29T00:00:00"/>
    <x v="0"/>
    <s v="2024-00073181-1"/>
    <s v="NA"/>
    <s v="NA"/>
    <s v="Closed"/>
  </r>
  <r>
    <s v="Lumengjia"/>
    <x v="2"/>
    <s v="NA"/>
    <s v="NA"/>
    <s v="NA"/>
    <s v="咸阳市彩虹医院"/>
    <s v="雌二醇测定试剂盒(直接化学发光法)"/>
    <s v="ADVIA Centaur"/>
    <s v="国械注进20192401907"/>
    <s v="ADVIA Centaur XP – Enhanced Estradiol (eE2), lot 101 – discordant elevated result vs. repeat testing on an alternate method(s)."/>
    <s v="NA"/>
    <x v="8"/>
    <d v="2024-10-30T00:00:00"/>
    <x v="0"/>
    <s v="2024-00073381-1"/>
    <s v="NA"/>
    <s v="NA"/>
    <s v="Closed"/>
  </r>
  <r>
    <s v="Luo Liudi+Shijiarui"/>
    <x v="0"/>
    <s v="NA"/>
    <s v="2024-09-23"/>
    <s v="1151511022024000259"/>
    <s v="包头市中心医院"/>
    <s v="全自动生化分析仪"/>
    <s v="ADVIA Chemistry"/>
    <s v="国食药监械（进）字2008第2400620号"/>
    <s v="D120801_液体泄漏"/>
    <s v="其他"/>
    <x v="8"/>
    <d v="2024-11-24T00:00:00"/>
    <x v="0"/>
    <s v="2024-00073906-1"/>
    <d v="2024-10-31T00:00:00"/>
    <s v="NA"/>
    <s v="Closed"/>
  </r>
  <r>
    <s v="Luo Liudi+Shijiarui"/>
    <x v="0"/>
    <s v="NA"/>
    <s v="2024-10-09"/>
    <s v="1147404912024000722"/>
    <s v="大同瑞慈康复医院有限公司"/>
    <s v="全自动生化分析仪"/>
    <s v="ADVIA Chemistry"/>
    <s v="国食药监械（进）字2012第2400587号"/>
    <s v="D0101_故障提示"/>
    <s v="其他"/>
    <x v="7"/>
    <d v="2024-11-23T00:00:00"/>
    <x v="0"/>
    <s v="2024-00073944-1"/>
    <d v="2024-10-31T00:00:00"/>
    <s v="NA"/>
    <s v="Closed"/>
  </r>
  <r>
    <s v="Lumengjia"/>
    <x v="0"/>
    <s v="NA"/>
    <s v="2024-10-09"/>
    <s v="1147404912024000723"/>
    <s v="大同瑞慈康复医院有限公司"/>
    <s v="全自动化学发光免疫分析仪"/>
    <s v="ADVIA Centaur"/>
    <s v="国食药监械（进）字2011第3403473号"/>
    <s v="D0101_故障提示"/>
    <s v="其他"/>
    <x v="8"/>
    <d v="2024-11-24T00:00:00"/>
    <x v="0"/>
    <s v="2024-00074019-1"/>
    <d v="2024-11-01T00:00:00"/>
    <s v="NA"/>
    <s v="Closed"/>
  </r>
  <r>
    <s v="Luo Liudi+Shijiarui"/>
    <x v="1"/>
    <s v="NA"/>
    <s v="NA"/>
    <s v="1193118002024147868"/>
    <s v="SHD"/>
    <s v="全自动整合式生化分析仪"/>
    <s v="Dimension"/>
    <s v="国械注进20192221909"/>
    <s v="Dimension EXL 200 Integrated Chemistry System / falsely elevated Enzymatic Carbonate (ECO2, BA5136) results on three (3) patient samples."/>
    <s v="NA"/>
    <x v="7"/>
    <d v="2024-11-08T00:00:00"/>
    <x v="1"/>
    <s v="2024-00068944-1"/>
    <d v="2024-10-17T00:00:00"/>
    <s v="NA"/>
    <s v="Closed"/>
  </r>
  <r>
    <s v="Luo Liudi+Shijiarui"/>
    <x v="1"/>
    <s v="NA"/>
    <s v="NA"/>
    <s v="1193118002024147869"/>
    <s v="SHD"/>
    <s v="钙测定试剂盒(邻甲酚酞络合酮法)"/>
    <s v="Atellica CH"/>
    <s v="国械注进20142405729"/>
    <s v="Atellica CH 930 Analyzer, Discordant elevated Calcium (Ca, Lot# 232139) results on two patient samples."/>
    <s v="NA"/>
    <x v="7"/>
    <d v="2024-11-08T00:00:00"/>
    <x v="1"/>
    <s v="2024-00069800-1"/>
    <d v="2024-10-17T00:00:00"/>
    <d v="2024-11-15T00:00:00"/>
    <s v="Closed"/>
  </r>
  <r>
    <s v="Luo Liudi+Shijiarui"/>
    <x v="1"/>
    <s v="NA"/>
    <s v="NA"/>
    <s v="1193118002024147870"/>
    <s v="SHD"/>
    <s v="钙测定试剂盒(邻甲酚酞络合酮法)"/>
    <s v="Atellica CH"/>
    <s v="国械注进20142405729"/>
    <s v="Atellica CH 930 Analyzer, Discordant elevated Calcium (Ca, Lot# 232139) results on two patient samples."/>
    <s v="NA"/>
    <x v="7"/>
    <d v="2024-11-08T00:00:00"/>
    <x v="1"/>
    <s v="2024-00069800-2"/>
    <d v="2024-10-17T00:00:00"/>
    <d v="2024-11-15T00:00:00"/>
    <s v="Closed"/>
  </r>
  <r>
    <s v="Luo Liudi+Shijiarui"/>
    <x v="1"/>
    <s v="NA"/>
    <s v="NA"/>
    <s v="1193118002024147871"/>
    <s v="SHD"/>
    <s v="尿液/脑脊液蛋白测定试剂盒（比色法）"/>
    <s v="Atellica CH"/>
    <s v="国械注进20222400261"/>
    <s v="ATELLICA ® CH 930 Analyzer/erroneous patient sample results with Urinary/Cerebrospinal Fluid Protein (UCFP, 140135)."/>
    <s v="NA"/>
    <x v="7"/>
    <d v="2024-11-08T00:00:00"/>
    <x v="1"/>
    <s v="2024-00072063-1"/>
    <d v="2024-10-17T00:00:00"/>
    <d v="2024-11-11T00:00:00"/>
    <s v="Closed"/>
  </r>
  <r>
    <s v="Luo Liudi+Shijiarui"/>
    <x v="1"/>
    <s v="NA"/>
    <s v="NA"/>
    <s v="1193118002024147872"/>
    <s v="SHD"/>
    <s v="全自动整合式生化分析仪"/>
    <s v="Dimension"/>
    <s v="国械注进20192221909"/>
    <s v="Dimension EXL 200 Integrated Chemistry System / falsely elevated Enzymatic Carbonate (ECO2, BA5136) results obtained on four (4) patient samples."/>
    <s v="NA"/>
    <x v="7"/>
    <d v="2024-11-08T00:00:00"/>
    <x v="1"/>
    <s v="2024-00070283-2"/>
    <d v="2024-10-17T00:00:00"/>
    <s v="NA"/>
    <s v="Closed"/>
  </r>
  <r>
    <s v="Luo Liudi+Shijiarui"/>
    <x v="1"/>
    <s v="NA"/>
    <s v="NA"/>
    <s v="1193118002024147873"/>
    <s v="SHD"/>
    <s v="全自动整合式生化分析仪"/>
    <s v="Dimension"/>
    <s v="国械注进20192221909"/>
    <s v="Dimension EXL 200 Integrated Chemistry System / falsely elevated Enzymatic Carbonate (ECO2, BA5136) results obtained on four (4) patient samples."/>
    <s v="NA"/>
    <x v="7"/>
    <d v="2024-11-08T00:00:00"/>
    <x v="1"/>
    <s v="2024-00070283-1"/>
    <d v="2024-10-17T00:00:00"/>
    <d v="2024-11-11T00:00:00"/>
    <s v="Closed"/>
  </r>
  <r>
    <s v="Luo Liudi+Shijiarui+Zhou Hui"/>
    <x v="1"/>
    <s v="NA"/>
    <s v="NA"/>
    <s v="1193118002024147874"/>
    <s v="SHD"/>
    <s v="电解质血气分析仪"/>
    <s v="POC: Blood gas"/>
    <s v="国械注进20222220292"/>
    <s v="Discrepant High tHb Results, Mcart SN 3417702526 [RP500e SN 59061 - Australia]"/>
    <s v="NA"/>
    <x v="7"/>
    <d v="2024-11-08T00:00:00"/>
    <x v="1"/>
    <s v="2024-00071721-1"/>
    <d v="2024-10-17T00:00:00"/>
    <s v="NA"/>
    <s v="Pending"/>
  </r>
  <r>
    <s v="Luo Liudi+Shijiarui"/>
    <x v="1"/>
    <s v="NA"/>
    <s v="NA"/>
    <s v="1193118002024154976"/>
    <s v="SHD"/>
    <s v="电解质血气分析仪"/>
    <s v="POC: Blood gas"/>
    <s v="国械注进20222220292"/>
    <s v="Discrepant Na+ Results, Mcart SN 3421410314 [RP500e SN 53972 - Australia]"/>
    <s v="NA"/>
    <x v="7"/>
    <d v="2024-11-08T00:00:00"/>
    <x v="1"/>
    <s v="2024-00071565-1"/>
    <d v="2024-11-01T00:00:00"/>
    <s v="NA"/>
    <s v="Closed"/>
  </r>
  <r>
    <s v="Lumengjia"/>
    <x v="1"/>
    <s v="NA"/>
    <s v="NA"/>
    <s v="1193118002024142521"/>
    <s v="SHD"/>
    <s v="总人绒毛膜促性腺激素测定试剂盒(直接化学发光法)"/>
    <s v="Atellica IM"/>
    <s v="国械注进20152400929"/>
    <s v="Atellica IM 1600 – ThCG, lot 356 – Discordant elevated result"/>
    <s v="NA"/>
    <x v="7"/>
    <d v="2024-11-08T00:00:00"/>
    <x v="1"/>
    <s v="2024-00073074-1"/>
    <d v="2024-10-10T00:00:00"/>
    <d v="2024-10-23T00:00:00"/>
    <s v="Closed"/>
  </r>
  <r>
    <s v="Luo Liudi+Shijiarui"/>
    <x v="0"/>
    <s v="NA"/>
    <s v="2024-10-01"/>
    <s v="1147404912024000708"/>
    <s v="大同现代医院"/>
    <s v="全自动生化分析仪"/>
    <s v="ADVIA Chemistry"/>
    <s v="国食药监械（进）字2009第2401312号"/>
    <s v="灯泡能量低"/>
    <s v="其他"/>
    <x v="8"/>
    <d v="2024-11-24T00:00:00"/>
    <x v="0"/>
    <s v="2024-00073948-1"/>
    <d v="2024-10-31T00:00:00"/>
    <s v="NA"/>
    <s v="Closed"/>
  </r>
  <r>
    <s v="Luo Liudi+Shijiarui"/>
    <x v="0"/>
    <s v="NA"/>
    <s v="2024-10-10"/>
    <s v="1162101072024000380"/>
    <s v="中国医科大学附属第四医院"/>
    <s v="全自动生化分析仪"/>
    <s v="ADVIA Chemistry"/>
    <s v="国械注进20152224028"/>
    <s v="仪器报警"/>
    <s v="其他"/>
    <x v="8"/>
    <d v="2024-11-24T00:00:00"/>
    <x v="0"/>
    <s v="2024-00073666-1"/>
    <d v="2024-10-31T00:00:00"/>
    <d v="2024-11-07T00:00:00"/>
    <s v="Closed"/>
  </r>
  <r>
    <s v="Luo Liudi+Shijiarui"/>
    <x v="1"/>
    <s v="NA"/>
    <s v="NA"/>
    <s v="1193118002024148751"/>
    <s v="SHD"/>
    <s v="全自动整合式生化分析仪"/>
    <s v="Dimension"/>
    <s v="国械注进20192221909"/>
    <s v="Dimension EXL 200, Falsely depressed Creatinine (CRE2, Lot# BA5148) results were obtained on two patient samples and above assay range flagged Hemoglobin A1C Assay (A1C, Lot# GA5168) results were obtained on multiple patient samples."/>
    <s v="NA"/>
    <x v="8"/>
    <d v="2024-11-09T00:00:00"/>
    <x v="1"/>
    <s v="2024-00070025-1"/>
    <d v="2024-10-21T00:00:00"/>
    <s v="NA"/>
    <s v="Closed"/>
  </r>
  <r>
    <s v="Lumengjia+Shijiarui"/>
    <x v="1"/>
    <s v="NA"/>
    <s v="NA"/>
    <s v="1193118002024142669"/>
    <s v="SHD"/>
    <s v="全自动化学发光免疫分析仪"/>
    <s v="Atellica IM"/>
    <s v="国械注进20182220492"/>
    <s v="Atellica IM 1600 Analyzer s/n: IH01298, Discordant patient results obtained for FSH and CA19-9 assays."/>
    <s v="NA"/>
    <x v="9"/>
    <d v="2024-11-10T00:00:00"/>
    <x v="1"/>
    <s v="2024-00068685-2"/>
    <d v="2024-10-11T00:00:00"/>
    <s v="NA"/>
    <s v="Pending"/>
  </r>
  <r>
    <s v="Luo Liudi"/>
    <x v="1"/>
    <s v="NA"/>
    <s v="NA"/>
    <s v="NA"/>
    <s v="SHD"/>
    <s v="NA"/>
    <s v="Dimension"/>
    <s v="未注册"/>
    <s v="Dimension Vista 1500 Integrated Chemistry System, S/N: DV311367 – A spark and smoke was emitted from the external uninterrupted power supply (UPS) while the Siemens Customer Service Engineer (CSE) was troubleshooting the instrument."/>
    <s v="NA"/>
    <x v="8"/>
    <d v="2024-11-09T00:00:00"/>
    <x v="0"/>
    <s v="2024-00069992-1"/>
    <s v="NA"/>
    <s v="NA"/>
    <s v="Closed"/>
  </r>
  <r>
    <s v="Luo Liudi+Shijiarui"/>
    <x v="1"/>
    <s v="NA"/>
    <s v="NA"/>
    <s v="1193118002024148752"/>
    <s v="SHD"/>
    <s v="游离轻链λ型测定试剂盒(散射比浊法)"/>
    <s v="PP"/>
    <s v="国械注进20172407010"/>
    <s v="A NEPH 630_FLC_L lot 473291: Discordant results for one patient sample"/>
    <s v="NA"/>
    <x v="8"/>
    <d v="2024-11-09T00:00:00"/>
    <x v="1"/>
    <s v="2024-00069905-1"/>
    <d v="2024-10-21T00:00:00"/>
    <d v="2024-11-11T00:00:00"/>
    <s v="Closed"/>
  </r>
  <r>
    <s v="Luo Liudi+Shijiarui"/>
    <x v="1"/>
    <s v="NA"/>
    <s v="NA"/>
    <s v="1193118002024148753"/>
    <s v="SHD"/>
    <s v="肌酐测定试剂盒(苦味酸法)"/>
    <s v="Atellica CH"/>
    <s v="国械注进20192400466"/>
    <s v="ATELLICA ® CH 930 Analyzer/erroneous Creatinine_2 (Crea_2, 242278) patient sample results."/>
    <s v="NA"/>
    <x v="9"/>
    <d v="2024-11-10T00:00:00"/>
    <x v="1"/>
    <s v="2024-00070503-1"/>
    <d v="2024-10-21T00:00:00"/>
    <s v="NA"/>
    <s v="Closed"/>
  </r>
  <r>
    <s v="Luo Liudi"/>
    <x v="0"/>
    <s v="NA"/>
    <s v="2024-10-11"/>
    <s v="1162102002024000250"/>
    <s v="大连市儿童医院"/>
    <s v="血气分析检测卡（干式电化学法）"/>
    <s v="epoc"/>
    <s v="国械注进20182400183"/>
    <s v="传感器有液体"/>
    <s v="其他"/>
    <x v="9"/>
    <d v="2024-11-25T00:00:00"/>
    <x v="0"/>
    <s v="2024-00076292-1"/>
    <d v="2024-11-21T00:00:00"/>
    <s v="NA"/>
    <s v="Closed"/>
  </r>
  <r>
    <s v="Luo Liudi"/>
    <x v="0"/>
    <s v="NA"/>
    <s v="2024-10-11"/>
    <s v="1162102002024000252"/>
    <s v="大连市儿童医院"/>
    <s v="血气分析检测卡"/>
    <s v="epoc"/>
    <s v="国械注进20182400183"/>
    <s v="检测失败"/>
    <s v="其他"/>
    <x v="9"/>
    <d v="2024-11-25T00:00:00"/>
    <x v="0"/>
    <s v="2024-00076353-1"/>
    <d v="2024-11-21T00:00:00"/>
    <s v="NA"/>
    <s v="Closed"/>
  </r>
  <r>
    <s v="Luo Liudi"/>
    <x v="0"/>
    <s v="NA"/>
    <s v="2024-10-10"/>
    <s v="1406531252024000299"/>
    <s v="莎车县人民医院"/>
    <s v="全自动生化分析仪"/>
    <s v="ADVIA Chemistry"/>
    <s v="国食药监械（进）字2012第2400587号"/>
    <s v="D1022_电器件问题"/>
    <s v="其他"/>
    <x v="8"/>
    <d v="2024-11-24T00:00:00"/>
    <x v="0"/>
    <s v="2024-00073913-1"/>
    <d v="2024-10-31T00:00:00"/>
    <s v="NA"/>
    <s v="Closed"/>
  </r>
  <r>
    <s v="Luo Liudi+Shijiarui"/>
    <x v="1"/>
    <s v="NA"/>
    <s v="NA"/>
    <s v="1193118002024148754"/>
    <s v="SHD"/>
    <s v="全自动生化分析仪"/>
    <s v="Atellica CH"/>
    <s v="国械注进20182220493"/>
    <s v="Atellica CH 930 customer reported discordant ALT, ALP_2c, AST, Ca, Chol_2, ECre3, GluH_3, HDLC, hsCRP, TP, Trig_2, and UN_c results."/>
    <s v="NA"/>
    <x v="10"/>
    <d v="2024-11-11T00:00:00"/>
    <x v="1"/>
    <s v="2024-00069465-1"/>
    <d v="2024-10-21T00:00:00"/>
    <s v="NA"/>
    <s v="Closed"/>
  </r>
  <r>
    <s v="Luo Liudi"/>
    <x v="1"/>
    <s v="NA"/>
    <s v="NA"/>
    <s v="NA"/>
    <s v="SHD"/>
    <s v="NA"/>
    <s v="IMMULITE"/>
    <s v="试剂无延续且已超过失效日期"/>
    <s v="IMMULITE® 2000 XPi Immunoassay System/ three (3) discordant patient results with Troponin I (TPI) lot 328."/>
    <s v="NA"/>
    <x v="10"/>
    <d v="2024-11-11T00:00:00"/>
    <x v="0"/>
    <s v="2024-00072545-1"/>
    <s v="NA"/>
    <s v="NA"/>
    <s v="Closed"/>
  </r>
  <r>
    <s v="Luo Liudi+Zhou Hui"/>
    <x v="1"/>
    <s v="NA"/>
    <s v="NA"/>
    <s v="1193118002024160492"/>
    <s v="SHD"/>
    <s v="血气分析仪"/>
    <s v="epoc"/>
    <s v="国械注进20172221540"/>
    <s v="Epoc - Previous patient ID being pulled into another patient's test; SNT1H11HL600256 [US]"/>
    <s v="NA"/>
    <x v="10"/>
    <d v="2024-11-11T00:00:00"/>
    <x v="1"/>
    <s v="2024-00072309-1"/>
    <d v="2024-11-08T00:00:00"/>
    <d v="2024-12-18T00:00:00"/>
    <s v="Closed"/>
  </r>
  <r>
    <s v="Luo Liudi+Shijiarui+Zhou Hui"/>
    <x v="1"/>
    <s v="NA"/>
    <s v="NA"/>
    <s v="1193118002024150055"/>
    <s v="SHD"/>
    <s v="血气分析仪"/>
    <s v="POC: Blood gas"/>
    <s v="国械注进20162221909"/>
    <s v="Discrepant K, Ca++ and tHb Results, Mcart SN 3420806926 [RP500 SN 47754 - Croatia]"/>
    <s v="NA"/>
    <x v="10"/>
    <d v="2024-11-11T00:00:00"/>
    <x v="1"/>
    <s v="2024-00073223-1"/>
    <d v="2024-10-21T00:00:00"/>
    <d v="2024-12-31T00:00:00"/>
    <s v="Closed"/>
  </r>
  <r>
    <s v="Luo Liudi"/>
    <x v="1"/>
    <s v="NA"/>
    <s v="NA"/>
    <s v="NA"/>
    <s v="SHD"/>
    <s v="NA"/>
    <s v="Dimension Vista"/>
    <s v="未注册"/>
    <s v="Dimension Vista 1500 system, Erroneously elevated Sodium, Potassium, Chloride (Na, K, Cl; sensor lot: 4ED812) results on patient samples."/>
    <s v="NA"/>
    <x v="10"/>
    <d v="2024-11-11T00:00:00"/>
    <x v="0"/>
    <s v="2024-00069001-1"/>
    <s v="NA"/>
    <s v="NA"/>
    <s v="Closed"/>
  </r>
  <r>
    <s v="Luo Liudi"/>
    <x v="1"/>
    <s v="NA"/>
    <s v="NA"/>
    <s v="NA"/>
    <s v="SHD"/>
    <s v="NA"/>
    <s v="Dimension Vista"/>
    <s v="未注册"/>
    <s v="Dimension Vista 1500 system, Erroneously elevated Sodium, Potassium, Chloride (Na, K, Cl; sensor lot: 4ED812) results on patient samples."/>
    <s v="NA"/>
    <x v="10"/>
    <d v="2024-11-11T00:00:00"/>
    <x v="0"/>
    <s v="2024-00069001-2"/>
    <s v="NA"/>
    <s v="NA"/>
    <s v="Closed"/>
  </r>
  <r>
    <s v="Luo Liudi+Shijiarui"/>
    <x v="0"/>
    <s v="NA"/>
    <s v="2024-10-10"/>
    <s v="1294410012024000939"/>
    <s v="南方医科大学顺德医院附属杏坛医院"/>
    <s v="血气测定试剂盒（电极法）"/>
    <s v="POC: Blood gas"/>
    <s v="国械注进20162404549"/>
    <s v="血气包无法通过校准，无法检测。"/>
    <s v="其他"/>
    <x v="10"/>
    <d v="2024-11-26T00:00:00"/>
    <x v="0"/>
    <s v="2024-00074067-1"/>
    <d v="2024-11-21T00:00:00"/>
    <s v="NA"/>
    <s v="Closed"/>
  </r>
  <r>
    <s v="Luo Liudi+Shijiarui"/>
    <x v="0"/>
    <s v="NA"/>
    <s v="2024-09-29"/>
    <s v="1355308362024000121"/>
    <s v="昆明百事腾生物技术有限公司"/>
    <s v="尿液/脑脊液蛋白测定试剂盒（比色法）"/>
    <s v="ADVIA Chemistry"/>
    <s v="国械注进20222400261"/>
    <s v="UCFP试剂有一盒定标失败，经查试剂包装完整、试剂性状颜色未见异常"/>
    <s v="其他"/>
    <x v="10"/>
    <d v="2024-11-26T00:00:00"/>
    <x v="0"/>
    <s v="2024-00074233-1"/>
    <d v="2024-11-21T00:00:00"/>
    <s v="NA"/>
    <s v="Closed"/>
  </r>
  <r>
    <s v="Lumengjia"/>
    <x v="2"/>
    <s v="NA"/>
    <s v="NA"/>
    <s v="NA"/>
    <s v="浙江省东阳市人民医院"/>
    <s v="免疫球蛋白A测定试剂盒(散射比浊法)"/>
    <s v="PP"/>
    <s v="国械注进20162400425"/>
    <s v="BN II_N Antiserum to Human IgA lot 153178: discordant IgA patient sample results"/>
    <s v="NA"/>
    <x v="11"/>
    <d v="2024-11-03T00:00:00"/>
    <x v="0"/>
    <s v="2024-00073970-1"/>
    <s v="NA"/>
    <s v="NA"/>
    <s v="Closed"/>
  </r>
  <r>
    <s v="Lumengjia+Shijiarui"/>
    <x v="1"/>
    <s v="NA"/>
    <s v="NA"/>
    <s v="1193118002024147123"/>
    <s v="SHD"/>
    <s v="总人绒毛膜促性腺激素测定试剂盒(直接化学发光法)"/>
    <s v="ADVIA Centaur"/>
    <s v="国械注进20152400929"/>
    <s v="ADVIA Centaur CP Total hCG lot 357 discordant results vs retesting"/>
    <s v="NA"/>
    <x v="12"/>
    <d v="2024-11-14T00:00:00"/>
    <x v="1"/>
    <s v="2024-00069417-1"/>
    <d v="2024-10-17T00:00:00"/>
    <s v="NA"/>
    <s v="Closed"/>
  </r>
  <r>
    <s v="Luo Liudi+Shijiarui"/>
    <x v="1"/>
    <s v="NA"/>
    <s v="NA"/>
    <s v="1193118002024149874"/>
    <s v="SHD"/>
    <s v="全自动生化分析仪"/>
    <s v="Atellica CH"/>
    <s v="国械注进20182220493"/>
    <s v="Atellica CH 930 Analyzer, Erroneous results with multiple assays on three patient samples."/>
    <s v="NA"/>
    <x v="11"/>
    <d v="2024-11-13T00:00:00"/>
    <x v="1"/>
    <s v="2024-00069717-1"/>
    <d v="2024-10-21T00:00:00"/>
    <s v="NA"/>
    <s v="Closed"/>
  </r>
  <r>
    <s v="Lumengjia+Shijiarui"/>
    <x v="1"/>
    <s v="NA"/>
    <s v="NA"/>
    <s v="1193118002024147124"/>
    <s v="SHD"/>
    <s v="全自动化学发光免疫分析仪"/>
    <s v="ADVIA Centaur"/>
    <s v="国械注进20152220283"/>
    <s v="ADVIA Centaur XPT Analyzer, False Negative Immunoglobulin G (IgG) Antibodies to Hepatitis C virus (aHCV, Lot#: 18898466) results on two patient samples."/>
    <s v="NA"/>
    <x v="11"/>
    <d v="2024-11-13T00:00:00"/>
    <x v="1"/>
    <s v="2024-00070051-1"/>
    <d v="2024-10-17T00:00:00"/>
    <s v="NA"/>
    <s v="Closed"/>
  </r>
  <r>
    <s v="Luo Liudi+Shijiarui+Zhou Hui"/>
    <x v="1"/>
    <s v="NA"/>
    <s v="NA"/>
    <s v="1193118002024149875"/>
    <s v="SHD"/>
    <s v="全自动整合式生化分析仪"/>
    <s v="Dimension"/>
    <s v="国械注进20192221909"/>
    <s v="Dimension EXL 200 enzymatic creatinine discordant results were reported for eleven patients."/>
    <s v="NA"/>
    <x v="12"/>
    <d v="2024-11-14T00:00:00"/>
    <x v="1"/>
    <s v="2024-00072651-1"/>
    <d v="2024-10-21T00:00:00"/>
    <d v="2024-12-31T00:00:00"/>
    <s v="Closed"/>
  </r>
  <r>
    <s v="Luo Liudi+Shijiarui"/>
    <x v="1"/>
    <s v="NA"/>
    <s v="NA"/>
    <s v="1193118002024150050"/>
    <s v="SHD"/>
    <s v="电解质血气分析仪"/>
    <s v="POC: Blood gas"/>
    <s v="国械注进20222220292"/>
    <s v="Discrepant tHb Results, Mcart SN3420806926 [RP500 SN 47754 - Croatia]"/>
    <s v="NA"/>
    <x v="12"/>
    <d v="2024-11-14T00:00:00"/>
    <x v="1"/>
    <s v="2024-00073212-1"/>
    <d v="2024-10-21T00:00:00"/>
    <d v="2025-01-03T00:00:00"/>
    <s v="Closed"/>
  </r>
  <r>
    <s v="Lumengjia+Shijiarui"/>
    <x v="1"/>
    <s v="NA"/>
    <s v="NA"/>
    <s v="1193118002024147125"/>
    <s v="SHD"/>
    <s v="癌胚抗原测定试剂盒（直接化学发光法）"/>
    <s v="Atellica IM"/>
    <s v="国械注进20163402679"/>
    <s v="Atellica IM CEA lot 221 - discordant elevated results vs retesting"/>
    <s v="NA"/>
    <x v="12"/>
    <d v="2024-11-14T00:00:00"/>
    <x v="1"/>
    <s v="2024-00073334-1"/>
    <d v="2024-10-17T00:00:00"/>
    <s v="NA"/>
    <s v="Pending"/>
  </r>
  <r>
    <s v="Luo Liudi+Shijiarui+Zhou Hui"/>
    <x v="1"/>
    <s v="NA"/>
    <s v="NA"/>
    <s v="1193118002024158755"/>
    <s v="SHD"/>
    <s v="电解质血气分析仪"/>
    <s v="POC: Blood gas"/>
    <s v="国械注进20222220292"/>
    <s v="Discrepant Na+ and K+ Results, Mcart SN 3421412525 [RP500e SN 63856 - Australia]"/>
    <s v="NA"/>
    <x v="12"/>
    <d v="2024-11-14T00:00:00"/>
    <x v="1"/>
    <s v="2024-00073662-1"/>
    <d v="2024-11-07T00:00:00"/>
    <s v="NA"/>
    <s v="Pending"/>
  </r>
  <r>
    <s v="Luo Liudi"/>
    <x v="0"/>
    <s v="NA"/>
    <s v="2024-10-12"/>
    <s v="1167404312024000104"/>
    <s v="宽甸满族自治县中心医院"/>
    <s v="全自动蛋白分析仪"/>
    <s v="PP"/>
    <s v="国食药监械（进）字2007第2401875号"/>
    <s v="传感器故障"/>
    <s v="其他"/>
    <x v="12"/>
    <d v="2024-11-29T00:00:00"/>
    <x v="0"/>
    <s v="2024-00074499-1"/>
    <d v="2024-10-31T00:00:00"/>
    <s v="NA"/>
    <s v="Closed"/>
  </r>
  <r>
    <s v="Luo Liudi"/>
    <x v="0"/>
    <s v="NA"/>
    <s v="2024-10-12"/>
    <s v="1167404312024000099"/>
    <s v="宽甸满族自治县中心医院"/>
    <s v="全自动蛋白分析仪"/>
    <s v="PP"/>
    <s v="国食药监械（进）字2007第2401875号"/>
    <s v="初始化故障"/>
    <s v="其他"/>
    <x v="12"/>
    <d v="2024-11-29T00:00:00"/>
    <x v="0"/>
    <s v="2024-00074506-1"/>
    <d v="2024-10-31T00:00:00"/>
    <s v="NA"/>
    <s v="Closed"/>
  </r>
  <r>
    <s v="Lumengjia"/>
    <x v="2"/>
    <s v="NA"/>
    <s v="NA"/>
    <s v="1193118002024150995"/>
    <s v="上海市第一人民医院松江分院"/>
    <s v="尿液/脑脊液蛋白测定试剂盒（比色法）"/>
    <s v="ADVIA Chemistry"/>
    <s v="国械注进20222400261"/>
    <s v="ADVIA Chemistry XPT: illogical result were between UCFP assay and uALB_2 assay"/>
    <s v="NA"/>
    <x v="11"/>
    <d v="2024-11-03T00:00:00"/>
    <x v="1"/>
    <s v="2024-00074087-1"/>
    <d v="2024-10-24T00:00:00"/>
    <d v="2024-12-11T00:00:00"/>
    <s v="Closed"/>
  </r>
  <r>
    <s v="Lumengjia+Shijiarui"/>
    <x v="1"/>
    <s v="NA"/>
    <s v="NA"/>
    <s v="1193118002024147126"/>
    <s v="SHD"/>
    <s v="总人绒毛膜促性腺激素测定试剂盒(直接化学发光法)"/>
    <s v="Atellica IM"/>
    <s v="国械注进20152400929"/>
    <s v="Atellica IM Total hCG (ThCG) lot 358- discordant elevated results vs retesting"/>
    <s v="NA"/>
    <x v="13"/>
    <d v="2024-11-15T00:00:00"/>
    <x v="1"/>
    <s v="2024-00068239-1"/>
    <d v="2024-10-17T00:00:00"/>
    <d v="2025-03-24T00:00:00"/>
    <s v="Closed"/>
  </r>
  <r>
    <s v="Lumengjia+Shijiarui"/>
    <x v="1"/>
    <s v="NA"/>
    <s v="NA"/>
    <s v="1193118002024147127"/>
    <s v="SHD"/>
    <s v="总人绒毛膜促性腺激素测定试剂盒(直接化学发光法)"/>
    <s v="Atellica IM"/>
    <s v="国械注进20152400929"/>
    <s v="Atellica IM Total hCG (ThCG) lot 358, discordant low result vs retesting"/>
    <s v="NA"/>
    <x v="13"/>
    <d v="2024-11-15T00:00:00"/>
    <x v="1"/>
    <s v="2024-00069334-1"/>
    <d v="2024-10-17T00:00:00"/>
    <d v="2024-11-22T00:00:00"/>
    <s v="Closed"/>
  </r>
  <r>
    <s v="Luo Liudi"/>
    <x v="1"/>
    <s v="NA"/>
    <s v="NA"/>
    <s v="NA"/>
    <s v="SHD"/>
    <s v="NA"/>
    <s v="Dimension Vista"/>
    <s v="未注册"/>
    <s v="Dimension Vista 500, SN: DV370112 – The customer reported that aliquot probe not aligned due to aliquot elevator motor failing. A Siemens Customer Service Engineer's (CSE) rib was sore while troubleshooting the instrument."/>
    <s v="NA"/>
    <x v="12"/>
    <d v="2024-11-14T00:00:00"/>
    <x v="0"/>
    <s v="2024-00071347-1"/>
    <s v="NA"/>
    <s v="NA"/>
    <s v="Closed"/>
  </r>
  <r>
    <s v="Luo Liudi"/>
    <x v="0"/>
    <s v="NA"/>
    <s v="2024-10-14"/>
    <s v="1167404312024000139"/>
    <s v="宽甸满族自治县中心医院"/>
    <s v="全自动蛋白分析仪"/>
    <s v="PP"/>
    <s v="国食药监械（进）字2007第2401875号"/>
    <s v="皮带断裂"/>
    <s v="其他"/>
    <x v="13"/>
    <d v="2024-11-30T00:00:00"/>
    <x v="0"/>
    <s v="2024-00074506-1"/>
    <d v="2024-10-31T00:00:00"/>
    <s v="NA"/>
    <s v="Closed"/>
  </r>
  <r>
    <s v="Lumengjia"/>
    <x v="2"/>
    <s v="NA"/>
    <s v="NA"/>
    <s v="NA"/>
    <s v="宁波第二人民医院"/>
    <s v="糖抗原19-9测定试剂盒(直接化学发光法)"/>
    <s v="ADVIA Centaur"/>
    <s v="国械注进20172401781"/>
    <s v="ADVIA Centaur XP CA19-9, lot 539, discordant elevated results vs alternate method"/>
    <s v="NA"/>
    <x v="13"/>
    <d v="2024-11-05T00:00:00"/>
    <x v="0"/>
    <s v="2024-00074516-1"/>
    <s v="NA"/>
    <s v="NA"/>
    <s v="Closed"/>
  </r>
  <r>
    <s v="Lumengjia"/>
    <x v="2"/>
    <s v="NA"/>
    <s v="NA"/>
    <s v="NA"/>
    <s v="郑州市中医院"/>
    <s v="糖抗原19-9测定试剂盒(直接化学发光法)"/>
    <s v="Atellica IM"/>
    <s v="国械注进20172401781"/>
    <s v="Atellica IM 1600 CA19-9 Discordant Patient Results vs Alternate Method"/>
    <s v="NA"/>
    <x v="13"/>
    <d v="2024-11-05T00:00:00"/>
    <x v="0"/>
    <s v="2024-00074508-1"/>
    <s v="NA"/>
    <s v="NA"/>
    <s v="Closed"/>
  </r>
  <r>
    <s v="Luo Liudi"/>
    <x v="0"/>
    <s v="NA"/>
    <s v="2024-10-16"/>
    <s v="1294426562024002398"/>
    <s v="深圳市龙岗中心医院"/>
    <s v="血气分析仪"/>
    <s v="POC: Blood gas"/>
    <s v="国械注进20162401909"/>
    <s v="D0601_校准失效"/>
    <s v="其他"/>
    <x v="14"/>
    <d v="2024-12-01T00:00:00"/>
    <x v="0"/>
    <s v="2024-00075518-1"/>
    <d v="2024-11-04T00:00:00"/>
    <s v="NA"/>
    <s v="Closed"/>
  </r>
  <r>
    <s v="Luo Liudi+Shijiarui+Zhou Hui"/>
    <x v="1"/>
    <s v="NA"/>
    <s v="NA"/>
    <s v="1193118002024150051"/>
    <s v="SHD"/>
    <s v="游离轻链λ型测定试剂盒(散射比浊法)"/>
    <s v="PP"/>
    <s v="国械注进20172407010"/>
    <s v="A NEPH 630_N Latex FLC Lambda: discordant sample results for one patient sample"/>
    <s v="NA"/>
    <x v="13"/>
    <d v="2024-11-15T00:00:00"/>
    <x v="1"/>
    <s v="2024-00070739-1"/>
    <d v="2024-10-21T00:00:00"/>
    <d v="2024-11-21T00:00:00"/>
    <s v="Closed"/>
  </r>
  <r>
    <s v="Luo Liudi+Shijiarui"/>
    <x v="1"/>
    <s v="NA"/>
    <s v="NA"/>
    <s v="1193118002024150052"/>
    <s v="SHD"/>
    <s v="全自动整合式生化分析仪"/>
    <s v="Dimension"/>
    <s v="国械注进20192221909"/>
    <s v="Dimension EXL 200 (DR270720) level sense error customer observed a spark"/>
    <s v="NA"/>
    <x v="13"/>
    <d v="2024-11-15T00:00:00"/>
    <x v="1"/>
    <s v="2024-00070484-1"/>
    <d v="2024-10-21T00:00:00"/>
    <s v="NA"/>
    <s v="Closed"/>
  </r>
  <r>
    <s v="Lumengjia+Shijiarui"/>
    <x v="1"/>
    <s v="NA"/>
    <s v="NA"/>
    <s v="1193118002024148741"/>
    <s v="SHD"/>
    <s v="全自动化学发光免疫分析仪"/>
    <s v="ADVIA Centaur"/>
    <s v="国械注进20182221769"/>
    <s v="ADVIA Centaur XP, An initial reactive Anti-Hepatitis B Surface Antigen (aHBs2, Lot#169) result on a patient sample."/>
    <s v="NA"/>
    <x v="13"/>
    <d v="2024-11-15T00:00:00"/>
    <x v="1"/>
    <s v="2024-00071433-1"/>
    <d v="2024-10-21T00:00:00"/>
    <s v="NA"/>
    <s v="Closed"/>
  </r>
  <r>
    <s v="Lumengjia"/>
    <x v="0"/>
    <s v="NA"/>
    <s v="2024-10-15"/>
    <s v="1147404912024000747"/>
    <s v="大同现代医院"/>
    <s v="全自动化学免疫分析仪"/>
    <s v="ADVIA Centaur"/>
    <s v="国械注进20183401767"/>
    <s v="清洗站位置4+3+2吸取检测失败"/>
    <s v="其他"/>
    <x v="14"/>
    <d v="2024-12-01T00:00:00"/>
    <x v="0"/>
    <s v="2024-00074994-1"/>
    <d v="2024-11-01T00:00:00"/>
    <s v="NA"/>
    <s v="Closed"/>
  </r>
  <r>
    <s v="Lumengjia+Shijiarui"/>
    <x v="1"/>
    <s v="NA"/>
    <s v="NA"/>
    <s v="1193118002024148742"/>
    <s v="SHD"/>
    <s v="糖抗原19-9测定试剂盒(直接化学发光法)"/>
    <s v="Atellica IM"/>
    <s v="国械注进20172401781"/>
    <s v="Atellica IM CA 19-9 (CA19-9) lot 539 discordant (low) patient results, neat vs diluted"/>
    <s v="NA"/>
    <x v="14"/>
    <d v="2024-11-16T00:00:00"/>
    <x v="1"/>
    <s v="2024-00069263-1"/>
    <d v="2024-10-21T00:00:00"/>
    <d v="2025-03-31T00:00:00"/>
    <s v="Closed"/>
  </r>
  <r>
    <s v="Luo Liudi+Shijiarui"/>
    <x v="1"/>
    <s v="NA"/>
    <s v="NA"/>
    <s v="1193118002024150053"/>
    <s v="SHD"/>
    <s v="全自动生化分析仪"/>
    <s v="Atellica CH"/>
    <s v="国械注进20182220493"/>
    <s v="Atellica CH 930, S/N CM04028, discordant test results on one sample."/>
    <s v="NA"/>
    <x v="14"/>
    <d v="2024-11-16T00:00:00"/>
    <x v="1"/>
    <s v="2024-00072324-1"/>
    <d v="2024-10-21T00:00:00"/>
    <s v="NA"/>
    <s v="Closed"/>
  </r>
  <r>
    <s v="Lumengjia+Shijiarui"/>
    <x v="1"/>
    <s v="NA"/>
    <s v="NA"/>
    <s v="1193118002024148743"/>
    <s v="SHD"/>
    <s v="全自动化学发光免疫分析仪"/>
    <s v="Atellica IM"/>
    <s v="国械注进20182220492"/>
    <s v="Atellica IM 1300 Analyzer, Out of range Quality Control (QC) and a falsely depressed Thyroid Stimulating Hormone 3-Ultra (TSH3‑UL, Lot# 437) on a patient sample and falsely elevated High-Sensitivity Troponin I (TnIH, Lot# 104) results on four patient samples."/>
    <s v="NA"/>
    <x v="14"/>
    <d v="2024-11-16T00:00:00"/>
    <x v="1"/>
    <s v="2024-00071594-1"/>
    <d v="2024-10-21T00:00:00"/>
    <s v="NA"/>
    <s v="Closed"/>
  </r>
  <r>
    <s v="Luo Liudi+Shijiarui"/>
    <x v="1"/>
    <s v="NA"/>
    <s v="NA"/>
    <s v="1193118002024150054"/>
    <s v="SHD"/>
    <s v="全自动生化分析仪"/>
    <s v="Dimension"/>
    <s v="国械注进20152220139"/>
    <s v="Dimension EXL with LM, Falsely depressed Sodium (Na) Sensor Lot # 4GD815 results on multiple patient samples."/>
    <s v="NA"/>
    <x v="14"/>
    <d v="2024-11-16T00:00:00"/>
    <x v="1"/>
    <s v="2024-00071402-1"/>
    <d v="2024-10-21T00:00:00"/>
    <s v="NA"/>
    <s v="Closed"/>
  </r>
  <r>
    <s v="Luo Liudi"/>
    <x v="0"/>
    <s v="NA"/>
    <s v="2024-10-14"/>
    <s v="1386215092024000149"/>
    <s v="宕昌县人民医院"/>
    <s v="全自动生化分析仪"/>
    <s v="ADVIA Chemistry"/>
    <s v="国食药监械（进）字2012第2400587号"/>
    <s v="报警无水"/>
    <s v="其他"/>
    <x v="15"/>
    <d v="2024-12-02T00:00:00"/>
    <x v="0"/>
    <s v="2024-00075280-1"/>
    <d v="2024-11-06T00:00:00"/>
    <s v="NA"/>
    <s v="Closed"/>
  </r>
  <r>
    <s v="Luo Liudi"/>
    <x v="0"/>
    <s v="NA"/>
    <s v="2024-10-17"/>
    <s v="1243611062024000096"/>
    <s v="庐山市人民医院"/>
    <s v="血气测定试剂盒（电极法）"/>
    <s v="POC: Blood gas"/>
    <s v="国械注进20162404549"/>
    <s v="血气包故障，无法检测数据"/>
    <s v="其他"/>
    <x v="15"/>
    <d v="2024-12-02T00:00:00"/>
    <x v="0"/>
    <s v="2024-00076918-1"/>
    <d v="2024-11-30T00:00:00"/>
    <d v="2025-01-26T00:00:00"/>
    <s v="Closed"/>
  </r>
  <r>
    <s v="Luo Liudi+Shijiarui"/>
    <x v="0"/>
    <s v="NA"/>
    <s v="2024-10-10"/>
    <s v="1253711002024000585"/>
    <s v="威海市妇女儿童医院"/>
    <s v="全自动生化分析仪"/>
    <s v="Dimension"/>
    <s v="国食药监械（进）字2010第2402507号"/>
    <s v="设备无法正常运行"/>
    <s v="其他"/>
    <x v="16"/>
    <d v="2024-12-03T00:00:00"/>
    <x v="0"/>
    <s v="2024-00075426-1"/>
    <d v="2024-11-06T00:00:00"/>
    <s v="NA"/>
    <s v="Closed"/>
  </r>
  <r>
    <s v="Luo Liudi"/>
    <x v="0"/>
    <s v="NA"/>
    <s v="2024-10-16"/>
    <s v="1162101072024000403"/>
    <s v="中国医科大学附属第四医院"/>
    <s v="全自动蛋白分析仪"/>
    <s v="PP"/>
    <s v="国食药监械（进）字2007第2401875号"/>
    <s v="试管歪导致加样针加样撞针，加样针弯曲"/>
    <s v="其他"/>
    <x v="15"/>
    <d v="2024-12-02T00:00:00"/>
    <x v="0"/>
    <s v="2024-00075269-1"/>
    <d v="2024-11-07T00:00:00"/>
    <s v="NA"/>
    <s v="Closed"/>
  </r>
  <r>
    <s v="Luo Liudi"/>
    <x v="0"/>
    <s v="NA"/>
    <s v="2024-10-16"/>
    <s v="1162101072024000405"/>
    <s v="中国医科大学附属第四医院"/>
    <s v="全自动生化分析仪"/>
    <s v="ADVIA Chemistry"/>
    <s v="国食药监械（进）字2012第2400587号"/>
    <s v="试剂仓制冷温度高，偶尔不制冷"/>
    <s v="其他"/>
    <x v="15"/>
    <d v="2024-12-02T00:00:00"/>
    <x v="0"/>
    <s v="2024-00075220-1"/>
    <d v="2024-11-06T00:00:00"/>
    <s v="NA"/>
    <s v="Closed"/>
  </r>
  <r>
    <s v="Luo Liudi"/>
    <x v="0"/>
    <s v="NA"/>
    <s v="2024-10-12"/>
    <s v="1162101072024000391"/>
    <s v="中国医科大学附属第四医院"/>
    <s v="全自动生化分析仪"/>
    <s v="ADVIA Chemistry"/>
    <s v="国食药监械（进）字2012第2400587号"/>
    <s v="仪器报警，比色杯超限"/>
    <s v="其他"/>
    <x v="15"/>
    <d v="2024-12-02T00:00:00"/>
    <x v="0"/>
    <s v="2024-00073666-1"/>
    <d v="2024-11-07T00:00:00"/>
    <s v="NA"/>
    <s v="Closed"/>
  </r>
  <r>
    <s v="Luo Liudi"/>
    <x v="0"/>
    <s v="NA"/>
    <s v="2024-10-10"/>
    <s v="1162101072024000386"/>
    <s v="中国医科大学附属第四医院"/>
    <s v="血液分析仪"/>
    <s v="Hematology"/>
    <s v="国食药监械（进）字2009第2401931号"/>
    <s v="进样器漏水，穿刺针冲洗不吸液"/>
    <s v="其他"/>
    <x v="15"/>
    <d v="2024-12-02T00:00:00"/>
    <x v="0"/>
    <s v="2024-00075394-1"/>
    <d v="2024-11-22T00:00:00"/>
    <s v="NA"/>
    <s v="Closed"/>
  </r>
  <r>
    <s v="Luo Liudi+Shijiarui"/>
    <x v="1"/>
    <s v="NA"/>
    <s v="NA"/>
    <s v="1193118002024150999"/>
    <s v="SHD"/>
    <s v="全自动生化分析仪"/>
    <s v="Atellica CH"/>
    <s v="国械注进20182220493"/>
    <s v="Atellica CH 930 (CM00613) falsely elevated Concentrated, Carbon Dioxide (CO2_c) patient results, delay in patient testing and reporting results."/>
    <s v="NA"/>
    <x v="17"/>
    <d v="2024-11-20T00:00:00"/>
    <x v="1"/>
    <s v="2024-00071069-2"/>
    <d v="2024-10-24T00:00:00"/>
    <d v="2024-11-21T00:00:00"/>
    <s v="Closed"/>
  </r>
  <r>
    <s v="Luo Liudi+Shijiarui"/>
    <x v="1"/>
    <s v="NA"/>
    <s v="NA"/>
    <s v="1193118002024151000"/>
    <s v="SHD"/>
    <s v="全自动生化分析仪"/>
    <s v="Atellica CH"/>
    <s v="国械注进20182220493"/>
    <s v="Atellica CH 930 (CM00613) falsely elevated Concentrated, Carbon Dioxide (CO2_c) patient results, delay in patient testing and reporting results."/>
    <s v="NA"/>
    <x v="16"/>
    <d v="2024-11-18T00:00:00"/>
    <x v="1"/>
    <s v="2024-00071069-1"/>
    <d v="2024-10-24T00:00:00"/>
    <d v="2024-11-21T00:00:00"/>
    <s v="Closed"/>
  </r>
  <r>
    <s v="Lumengjia+Shijiarui"/>
    <x v="1"/>
    <s v="NA"/>
    <s v="NA"/>
    <s v="1193118002024150162"/>
    <s v="SHD"/>
    <s v="全自动化学发光免疫分析仪"/>
    <s v="Atellica IM"/>
    <s v="国械注进20182220492"/>
    <s v="Atellica IM Acid Pump leaking maybe associated with discordant Cardiac Markers"/>
    <s v="NA"/>
    <x v="16"/>
    <d v="2024-11-18T00:00:00"/>
    <x v="1"/>
    <s v="2024-00072328-1"/>
    <d v="2024-10-22T00:00:00"/>
    <s v="NA"/>
    <s v="Closed"/>
  </r>
  <r>
    <s v="Luo Liudi+Shijiarui+Zhou Hui"/>
    <x v="1"/>
    <s v="NA"/>
    <s v="NA"/>
    <s v="1193118002024151004"/>
    <s v="SHD"/>
    <s v="全自动样品处理系统"/>
    <s v="Atellica"/>
    <s v="国械备20181268号"/>
    <s v="The Atellica Sample Handler Prime system misread a sample and processed it with a different sample ID."/>
    <s v="NA"/>
    <x v="16"/>
    <d v="2024-11-18T00:00:00"/>
    <x v="1"/>
    <s v="2024-00073777-1"/>
    <d v="2024-10-24T00:00:00"/>
    <d v="2025-01-20T00:00:00"/>
    <s v="Closed"/>
  </r>
  <r>
    <s v="Lumengjia+Shijiarui"/>
    <x v="1"/>
    <s v="NA"/>
    <s v="NA"/>
    <s v="1193118002024150163"/>
    <s v="SHD"/>
    <s v="全自动化学发光免疫分析仪"/>
    <s v="ADVIA Centaur"/>
    <s v="国械注进20152220283"/>
    <s v="ADVIA Centaur XPT, S/N IRL17371723, false negative Hepatitis C Virus result."/>
    <s v="NA"/>
    <x v="16"/>
    <d v="2024-11-18T00:00:00"/>
    <x v="1"/>
    <s v="2024-00073849-1"/>
    <d v="2024-10-22T00:00:00"/>
    <s v="NA"/>
    <s v="Closed"/>
  </r>
  <r>
    <s v="Luo Liudi+Shijiarui"/>
    <x v="1"/>
    <s v="NA"/>
    <s v="NA"/>
    <s v="1193118002024151001"/>
    <s v="SHD"/>
    <s v="全自动生化分析仪"/>
    <s v="Atellica CH"/>
    <s v="国械注进20182220493"/>
    <s v="Atellica CH 930 (CM00614) falsely elevated Concentrated, Carbon Dioxide (CO2_c) patient results, delay in patient testing and reporting results."/>
    <s v="NA"/>
    <x v="18"/>
    <d v="2024-11-21T00:00:00"/>
    <x v="1"/>
    <s v="2024-00074838-1"/>
    <d v="2024-10-24T00:00:00"/>
    <d v="2024-11-11T00:00:00"/>
    <s v="Closed"/>
  </r>
  <r>
    <s v="Luo Liudi+Shijiarui"/>
    <x v="1"/>
    <s v="NA"/>
    <s v="NA"/>
    <s v="1193118002024151002"/>
    <s v="SHD"/>
    <s v="全自动生化分析仪"/>
    <s v="Atellica CH"/>
    <s v="国械注进20182220493"/>
    <s v="Atellica CH 930 (CM00614) falsely elevated Concentrated, Carbon Dioxide (CO2_c) patient results, delay in patient testing and reporting results."/>
    <s v="NA"/>
    <x v="18"/>
    <d v="2024-11-21T00:00:00"/>
    <x v="1"/>
    <s v="2024-00074838-2"/>
    <d v="2024-10-24T00:00:00"/>
    <d v="2024-11-11T00:00:00"/>
    <s v="Closed"/>
  </r>
  <r>
    <s v="Lumengjia+Shijiarui"/>
    <x v="1"/>
    <s v="NA"/>
    <s v="NA"/>
    <s v="1193118002024150164"/>
    <s v="SHD"/>
    <s v="人类免疫缺陷病毒抗原及抗体联合检测试剂盒(微粒子化学发光免疫分析法)"/>
    <s v="Atellica IM"/>
    <s v="国械注进20223400582"/>
    <s v="Atellica IM HIV Ag/Ab Combo (CHIV), lot 353, discordant patient results"/>
    <s v="NA"/>
    <x v="17"/>
    <d v="2024-11-20T00:00:00"/>
    <x v="1"/>
    <s v="2024-00072468-1"/>
    <d v="2024-10-22T00:00:00"/>
    <d v="2025-02-12T00:00:00"/>
    <s v="Closed"/>
  </r>
  <r>
    <s v="Luo Liudi+Shijiarui+Zhou Hui"/>
    <x v="1"/>
    <s v="NA"/>
    <s v="NA"/>
    <s v="1193118002024152899"/>
    <s v="SHD"/>
    <s v="胰岛素样生长因子 -I 测定试剂盒（化学发光法）"/>
    <s v="IMMULITE"/>
    <s v="国械注进20212400081"/>
    <s v="IMMULITE 2000 XPi IGF-I (IGF) kit lot 316 falsely depressed patient results"/>
    <s v="NA"/>
    <x v="17"/>
    <d v="2024-11-20T00:00:00"/>
    <x v="1"/>
    <s v="2024-00071090-1"/>
    <d v="2024-10-28T00:00:00"/>
    <d v="2025-01-08T00:00:00"/>
    <s v="Closed"/>
  </r>
  <r>
    <s v="Lumengjia"/>
    <x v="0"/>
    <s v="NA"/>
    <s v="2024-10-22"/>
    <s v="1162101072024000435"/>
    <s v="中国医科大学附属第四医院"/>
    <s v="化学发光分析仪"/>
    <s v="ADVIA Centaur"/>
    <s v="国食药监械（进）字2014第3404170号"/>
    <s v="开机自检水压高"/>
    <s v="其他"/>
    <x v="18"/>
    <d v="2024-12-06T00:00:00"/>
    <x v="2"/>
    <s v="NA"/>
    <d v="2024-10-24T00:00:00"/>
    <s v="NA"/>
    <s v="Closed"/>
  </r>
  <r>
    <s v="Lumengjia"/>
    <x v="0"/>
    <s v="NA"/>
    <s v="2024-10-21"/>
    <s v="1162101072024000427"/>
    <s v="中国医科大学附属第四医院"/>
    <s v="化学发光分析仪"/>
    <s v="ADVIA Centaur"/>
    <s v="国食药监械（进）字2014第3404170号"/>
    <s v="设备开机自检，偶尔报水压高"/>
    <s v="其他"/>
    <x v="18"/>
    <d v="2024-12-06T00:00:00"/>
    <x v="0"/>
    <s v="2024-00075604-1"/>
    <d v="2024-11-07T00:00:00"/>
    <s v="NA"/>
    <s v="Closed"/>
  </r>
  <r>
    <s v="Luo Liudi+Shijiarui"/>
    <x v="0"/>
    <s v="NA"/>
    <s v="2024-10-21"/>
    <s v="1162101072024000428"/>
    <s v="中国医科大学附属第四医院"/>
    <s v="全自动生化分析仪"/>
    <s v="ADVIA Chemistry"/>
    <s v="国食药监械（进）字2012第2400587号"/>
    <s v="WUD清洁时针鼓水"/>
    <s v="其他"/>
    <x v="18"/>
    <d v="2024-12-06T00:00:00"/>
    <x v="0"/>
    <s v="2024-00075760-1"/>
    <d v="2024-11-07T00:00:00"/>
    <s v="NA"/>
    <s v="Closed"/>
  </r>
  <r>
    <s v="Luo Liudi+Shijiarui"/>
    <x v="0"/>
    <s v="NA"/>
    <s v="2024-10-21"/>
    <s v="1162101072024000426"/>
    <s v="中国医科大学附属第四医院"/>
    <s v="全自动血球分析仪"/>
    <s v="Hematology"/>
    <s v="国食药监械（进）字2009第2401931号"/>
    <s v="设备开机自检，样本穿刺针吸样失败"/>
    <s v="其他"/>
    <x v="18"/>
    <d v="2024-12-06T00:00:00"/>
    <x v="0"/>
    <s v="2024-00075771-1"/>
    <d v="2024-11-07T00:00:00"/>
    <s v="NA"/>
    <s v="Closed"/>
  </r>
  <r>
    <s v="Luo Liudi+Shijiarui"/>
    <x v="0"/>
    <s v="NA"/>
    <s v="2024-10-21"/>
    <s v="1162101072024000429"/>
    <s v="中国医科大学附属第四医院"/>
    <s v="全自动生化分析仪"/>
    <s v="ADVIA Chemistry"/>
    <s v="国食药监械（进）字2012第2400587号"/>
    <s v="开机自检报警，比色杯超限"/>
    <s v="其他"/>
    <x v="18"/>
    <d v="2024-12-06T00:00:00"/>
    <x v="0"/>
    <s v="2024-00075740-1"/>
    <d v="2024-11-06T00:00:00"/>
    <s v="NA"/>
    <s v="Closed"/>
  </r>
  <r>
    <s v="Luo Liudi+Shijiarui"/>
    <x v="0"/>
    <s v="NA"/>
    <s v="2024-10-21"/>
    <s v="1396301022024000850"/>
    <s v="青海省第四人民医院"/>
    <s v="全自动蛋白分析仪"/>
    <s v="PP"/>
    <s v="国食药监械（进）字2011第2402844号"/>
    <s v="系统崩溃"/>
    <s v="其他"/>
    <x v="18"/>
    <d v="2024-12-06T00:00:00"/>
    <x v="0"/>
    <s v="2024-00075914-1"/>
    <d v="2024-11-07T00:00:00"/>
    <s v="NA"/>
    <s v="Closed"/>
  </r>
  <r>
    <s v="Lumengjia"/>
    <x v="0"/>
    <s v="NA"/>
    <s v="2024-10-18"/>
    <s v="1151511042024000361"/>
    <s v="内蒙古科技大学包头医学院第二附属医院"/>
    <s v="全自动化学发光免疫分析仪"/>
    <s v="ADVIA Centaur"/>
    <s v="国械注进20153400283"/>
    <s v="D120801_液体泄漏"/>
    <s v="其他"/>
    <x v="18"/>
    <d v="2024-12-06T00:00:00"/>
    <x v="0"/>
    <s v="2024-00075981-1"/>
    <d v="2024-11-07T00:00:00"/>
    <s v="NA"/>
    <s v="Closed"/>
  </r>
  <r>
    <s v="Luo Liudi"/>
    <x v="0"/>
    <s v="NA"/>
    <s v="2024-10-19"/>
    <s v="1386212012024000258"/>
    <s v="凉州区中西医结合医院"/>
    <s v="血气分析仪"/>
    <s v="POC: Blood gas"/>
    <s v="国械注进20162221909"/>
    <s v="D0101_故障提示"/>
    <s v="其他"/>
    <x v="17"/>
    <d v="2024-12-05T00:00:00"/>
    <x v="0"/>
    <s v="2024-00076438-1"/>
    <d v="2024-11-25T00:00:00"/>
    <s v="NA"/>
    <s v="Closed"/>
  </r>
  <r>
    <s v="Luo Liudi+Shijiarui"/>
    <x v="1"/>
    <s v="NA"/>
    <s v="NA"/>
    <s v="1193118002024152900"/>
    <s v="SHD"/>
    <s v="游离轻链λ型测定试剂盒(散射比浊法)"/>
    <s v="PP"/>
    <s v="国械注进20172407010"/>
    <s v="Atellica CH_N LATEX FLC LAMBDA_473291_Discrepant Free LIght Chain Lambda results for sample number 9568379"/>
    <s v="NA"/>
    <x v="18"/>
    <d v="2024-11-21T00:00:00"/>
    <x v="1"/>
    <s v="2024-00071523-1"/>
    <d v="2024-10-28T00:00:00"/>
    <d v="2025-01-09T00:00:00"/>
    <s v="Closed"/>
  </r>
  <r>
    <s v="Luo Liudi+Shijiarui+Zhou Hui"/>
    <x v="1"/>
    <s v="NA"/>
    <s v="NA"/>
    <s v="1193118002024152901"/>
    <s v="SHD"/>
    <s v="胰岛素样生长因子 -I 测定试剂盒（化学发光法）"/>
    <s v="IMMULITE"/>
    <s v="国械注进20212400081"/>
    <s v="IMMULITE® 2000 XPi Immunoassay System/ falsely depressed patient results with Insulin-Like Growth Factor I (IGF-I), Lot number: 317."/>
    <s v="NA"/>
    <x v="19"/>
    <d v="2024-11-22T00:00:00"/>
    <x v="1"/>
    <s v="2024-00074050-1"/>
    <d v="2024-10-28T00:00:00"/>
    <d v="2024-12-18T00:00:00"/>
    <s v="Closed"/>
  </r>
  <r>
    <s v="Luo Liudi+Shijiarui+Zhou Hui"/>
    <x v="1"/>
    <s v="NA"/>
    <s v="NA"/>
    <s v="1193118002024152902"/>
    <s v="SHD"/>
    <s v="尿液/脑脊液蛋白测定试剂盒（比色法）"/>
    <s v="Atellica CH"/>
    <s v="国械注进20222400261"/>
    <s v="Atellica CH 930 Analyzer- Urinary/Cerebrospinal Fluid Protein (UCFP, Lot 140135) - Erroneously Depressed Patient Results on Six (6) Patients"/>
    <s v="NA"/>
    <x v="18"/>
    <d v="2024-11-21T00:00:00"/>
    <x v="1"/>
    <s v="2024-00073281-2"/>
    <d v="2024-10-28T00:00:00"/>
    <d v="2024-12-31T00:00:00"/>
    <s v="Closed"/>
  </r>
  <r>
    <s v="Luo Liudi"/>
    <x v="1"/>
    <s v="NA"/>
    <s v="NA"/>
    <s v="NA"/>
    <s v="SHD"/>
    <s v="NA"/>
    <s v="IMMULITE"/>
    <s v="试剂无延续且已超过失效日期"/>
    <s v="IMMULITE 2000 XPI TPI lot 328 non-reproducible patient results"/>
    <s v="NA"/>
    <x v="19"/>
    <d v="2024-11-22T00:00:00"/>
    <x v="0"/>
    <s v="2024-00074259-1"/>
    <s v="NA"/>
    <s v="NA"/>
    <s v="Closed"/>
  </r>
  <r>
    <s v="Lumengjia"/>
    <x v="0"/>
    <s v="NA"/>
    <s v="2024-10-18"/>
    <s v="1213309042024000166"/>
    <s v="缙云县人民医院"/>
    <s v="全自动化学发光免疫分析仪"/>
    <s v="ADVIA Centaur"/>
    <s v="国械注进20152220283"/>
    <s v="检测报告有误"/>
    <s v="其他"/>
    <x v="19"/>
    <d v="2024-12-07T00:00:00"/>
    <x v="1"/>
    <s v="2024-00075667-1"/>
    <d v="2024-10-31T00:00:00"/>
    <d v="2024-11-11T00:00:00"/>
    <s v="Closed"/>
  </r>
  <r>
    <s v="Luo Liudi+Shijiarui"/>
    <x v="0"/>
    <s v="NA"/>
    <s v="2024-10-23"/>
    <s v="1233506992024000046"/>
    <s v="洛江区妇幼保健院"/>
    <s v="全自动化分析仪"/>
    <s v="Dimension"/>
    <s v="国械注进20152220139"/>
    <s v="测试结果未传送"/>
    <s v="其他"/>
    <x v="19"/>
    <d v="2024-12-07T00:00:00"/>
    <x v="0"/>
    <s v="2024-00076107-1"/>
    <d v="2024-11-06T00:00:00"/>
    <d v="2025-01-03T00:00:00"/>
    <s v="Closed"/>
  </r>
  <r>
    <s v="Lumengjia+Shijiarui"/>
    <x v="1"/>
    <s v="NA"/>
    <s v="NA"/>
    <s v="1193118002024151339"/>
    <s v="SHD"/>
    <s v="全自动化学发光免疫分析仪"/>
    <s v="Atellica IM"/>
    <s v="国械注进20182220492"/>
    <s v="Atellica IM 1600 Analyzer, falsely elevated Carcinoembryonic Antigen (CEA, Lot# 220) results on 11 patient samples."/>
    <s v="NA"/>
    <x v="19"/>
    <d v="2024-11-22T00:00:00"/>
    <x v="1"/>
    <s v="2024-00071932-1"/>
    <d v="2024-10-25T00:00:00"/>
    <s v="NA"/>
    <s v="Closed"/>
  </r>
  <r>
    <s v="Luo Liudi"/>
    <x v="1"/>
    <s v="NA"/>
    <s v="NA"/>
    <s v="NA"/>
    <s v="SHD"/>
    <s v="NA"/>
    <s v="epoc"/>
    <s v="NA"/>
    <s v="Epoc - Discrepant low Hct vs Sysmex; SN9508, lot tbd [US]"/>
    <s v="NA"/>
    <x v="19"/>
    <d v="2024-11-22T00:00:00"/>
    <x v="0"/>
    <s v="2024-00072082-1"/>
    <s v="NA"/>
    <s v="NA"/>
    <s v="Closed"/>
  </r>
  <r>
    <s v="Luo Liudi"/>
    <x v="1"/>
    <s v="NA"/>
    <s v="NA"/>
    <s v="NA"/>
    <s v="SHD"/>
    <s v="NA"/>
    <s v="Atellica CI"/>
    <s v="未注册"/>
    <s v="Atellica CI 1900 Analyzer, The Analyzer was not flagging Integrated Multisensor Technology (IMT) Diluent as empty and falsely elevated Sodium (Na, Lot# 140012) results on multiple patient samples."/>
    <s v="NA"/>
    <x v="19"/>
    <d v="2024-11-22T00:00:00"/>
    <x v="0"/>
    <s v="2024-00072195-1"/>
    <s v="NA"/>
    <s v="NA"/>
    <s v="Closed"/>
  </r>
  <r>
    <s v="Luo Liudi+Shijiarui"/>
    <x v="1"/>
    <s v="NA"/>
    <s v="NA"/>
    <s v="1193118002024154977"/>
    <s v="SHD"/>
    <s v="全自动生化分析仪"/>
    <s v="Atellica CH"/>
    <s v="国械注进20182220493"/>
    <s v="Atellica CH 930 Analyzer, Erroneous results with multiple assays on the multiple patient samples."/>
    <s v="NA"/>
    <x v="19"/>
    <d v="2024-11-22T00:00:00"/>
    <x v="1"/>
    <s v="2024-00072414-1"/>
    <d v="2024-11-01T00:00:00"/>
    <s v="NA"/>
    <s v="Closed"/>
  </r>
  <r>
    <s v="Lumengjia+Shijiarui"/>
    <x v="1"/>
    <s v="NA"/>
    <s v="NA"/>
    <s v="1193118002024151340"/>
    <s v="SHD"/>
    <s v="糖抗原19-9测定试剂盒(直接化学发光法)"/>
    <s v="Atellica IM"/>
    <s v="国械注进20172401781"/>
    <s v="Atellica IM CA 19-9 (CA19-9) lot 539 discordant (low) patient results, neat vs diluted"/>
    <s v="NA"/>
    <x v="19"/>
    <d v="2024-11-22T00:00:00"/>
    <x v="1"/>
    <s v="2024-00072938-1"/>
    <d v="2024-10-25T00:00:00"/>
    <d v="2025-04-01T00:00:00"/>
    <s v="Closed"/>
  </r>
  <r>
    <s v="Lumengjia+Shijiarui"/>
    <x v="1"/>
    <s v="NA"/>
    <s v="NA"/>
    <s v="1193118002024151341"/>
    <s v="SHD"/>
    <s v="乙型肝炎病毒表面抗体测定试剂盒(化学发光法)"/>
    <s v="Atellica IM"/>
    <s v="国械注进20173407148"/>
    <s v="Atellica IM aHBs2 discordant positive result vs alternate method"/>
    <s v="NA"/>
    <x v="20"/>
    <d v="2024-11-23T00:00:00"/>
    <x v="1"/>
    <s v="2024-00073446-1"/>
    <d v="2024-10-25T00:00:00"/>
    <s v="NA"/>
    <s v="Closed"/>
  </r>
  <r>
    <s v="Lumengjia+Shijiarui"/>
    <x v="1"/>
    <s v="NA"/>
    <s v="NA"/>
    <s v="1193118002024151342"/>
    <s v="SHD"/>
    <s v="前列腺特异性抗原测定试剂盒(直接化学发光法)"/>
    <s v="Atellica IM"/>
    <s v="国械注进20163404773"/>
    <s v="Atellica IM PSA elevated result vs alternate method testing"/>
    <s v="NA"/>
    <x v="20"/>
    <d v="2024-11-23T00:00:00"/>
    <x v="1"/>
    <s v="2024-00073687-1"/>
    <d v="2024-10-25T00:00:00"/>
    <d v="2025-04-02T00:00:00"/>
    <s v="Closed"/>
  </r>
  <r>
    <s v="Lumengjia+Shijiarui"/>
    <x v="1"/>
    <s v="NA"/>
    <s v="NA"/>
    <s v="1193118002024151343"/>
    <s v="SHD"/>
    <s v="高敏肌钙蛋白I测定试剂盒（微粒子化学发光免疫分析法）"/>
    <s v="Atellica IM"/>
    <s v="国械注进20222400321"/>
    <s v="Atellica IM High Sensitivity Troponin I (TnIH) lot 104 discordant elevated results on a patient"/>
    <s v="NA"/>
    <x v="20"/>
    <d v="2024-11-23T00:00:00"/>
    <x v="1"/>
    <s v="2024-00073743-1"/>
    <d v="2024-10-25T00:00:00"/>
    <d v="2025-03-31T00:00:00"/>
    <s v="Closed"/>
  </r>
  <r>
    <s v="Luo Liudi"/>
    <x v="1"/>
    <s v="NA"/>
    <s v="NA"/>
    <s v="NA"/>
    <s v="SHD"/>
    <s v="NA"/>
    <s v="Dimension Vista"/>
    <s v="未注册"/>
    <s v="Dimension Vista 500 System, Two (2) erroneously elevated High-Sensitivity Troponin I (TNIH, Lot# 24106BB) results on a patient sample."/>
    <s v="NA"/>
    <x v="19"/>
    <d v="2024-11-22T00:00:00"/>
    <x v="0"/>
    <s v="2024-00074119-1"/>
    <s v="NA"/>
    <s v="NA"/>
    <s v="Closed"/>
  </r>
  <r>
    <s v="Luo Liudi"/>
    <x v="1"/>
    <s v="NA"/>
    <s v="NA"/>
    <s v="NA"/>
    <s v="SHD"/>
    <s v="NA"/>
    <s v="IMMULITE"/>
    <s v="未注册"/>
    <s v="IMMULITE 2000 XPi 3gAllergy Specific IgE Kit lot 137 Erroneous Patient Results"/>
    <s v="NA"/>
    <x v="20"/>
    <d v="2024-11-23T00:00:00"/>
    <x v="0"/>
    <s v="2024-00074915-1"/>
    <s v="NA"/>
    <s v="NA"/>
    <s v="Closed"/>
  </r>
  <r>
    <s v="Luo Liudi+Shijiarui+Zhou Hui"/>
    <x v="1"/>
    <s v="NA"/>
    <s v="NA"/>
    <s v="1193118002024152907"/>
    <s v="SHD"/>
    <s v="全自动干化学尿液分析仪"/>
    <s v="POC:Urine"/>
    <s v="国械注进20172225154"/>
    <s v="False Negative RBC result (Escalation A), Novus SN S003048 Cassette 450 Lot Unknown, Switzerland"/>
    <s v="NA"/>
    <x v="19"/>
    <d v="2024-11-22T00:00:00"/>
    <x v="1"/>
    <s v="2024-00075027-1"/>
    <d v="2024-10-28T00:00:00"/>
    <d v="2025-02-14T00:00:00"/>
    <s v="Closed"/>
  </r>
  <r>
    <s v="Luo Liudi+Shijiarui+Zhou Hui"/>
    <x v="1"/>
    <s v="NA"/>
    <s v="NA"/>
    <s v="1193118002024152908"/>
    <s v="SHD"/>
    <s v="全自动干化学尿液分析仪"/>
    <s v="POC:Urine"/>
    <s v="国械注进20172225154"/>
    <s v="False Negative RBC result (Escalation B), Novus SN S003048 Cassette 450 Lot Unknown, Switzerland"/>
    <s v="NA"/>
    <x v="19"/>
    <d v="2024-11-22T00:00:00"/>
    <x v="1"/>
    <s v="2024-00075322-1"/>
    <d v="2024-10-28T00:00:00"/>
    <d v="2025-02-12T00:00:00"/>
    <s v="Closed"/>
  </r>
  <r>
    <s v="Luo Liudi"/>
    <x v="1"/>
    <s v="NA"/>
    <s v="NA"/>
    <s v="NA"/>
    <s v="SHD"/>
    <s v="NA"/>
    <s v="IMMULITE"/>
    <s v="未注册"/>
    <s v="IMMULITE 2000 XPi 3gAllergy Specific IgE Kit lot 137 Erroneous Patient Results"/>
    <s v="NA"/>
    <x v="20"/>
    <d v="2024-11-23T00:00:00"/>
    <x v="0"/>
    <s v="2024-00074915-2"/>
    <s v="NA"/>
    <s v="NA"/>
    <s v="Closed"/>
  </r>
  <r>
    <s v="Luo Liudi+Shijiarui+Zhou Hui"/>
    <x v="1"/>
    <s v="NA"/>
    <s v="NA"/>
    <s v="1193118002024152909"/>
    <s v="SHD"/>
    <s v="全自动干化学尿液分析仪"/>
    <s v="POC:Urine"/>
    <s v="国械注进20172225154"/>
    <s v="False Negative RBC result (Escalation D), Novus SN S003048 Cassette 450 Lot Unknown, Switzerland"/>
    <s v="NA"/>
    <x v="19"/>
    <d v="2024-11-22T00:00:00"/>
    <x v="1"/>
    <s v="2024-00075334-1"/>
    <d v="2024-10-28T00:00:00"/>
    <d v="2025-02-14T00:00:00"/>
    <s v="Closed"/>
  </r>
  <r>
    <s v="Luo Liudi+Shijiarui+Zhou Hui"/>
    <x v="1"/>
    <s v="NA"/>
    <s v="NA"/>
    <s v="1193118002024152910"/>
    <s v="SHD"/>
    <s v="全自动干化学尿液分析仪"/>
    <s v="POC:Urine"/>
    <s v="国械注进20172225154"/>
    <s v="False Negative RBC result (Escalation C), Novus SN S003048 Cassette 450 Lot Unknown, Switzerland"/>
    <s v="NA"/>
    <x v="19"/>
    <d v="2024-11-22T00:00:00"/>
    <x v="1"/>
    <s v="2024-00075326-1"/>
    <d v="2024-10-28T00:00:00"/>
    <s v="NA"/>
    <s v="Pending"/>
  </r>
  <r>
    <s v="Luo Liudi"/>
    <x v="1"/>
    <s v="NA"/>
    <s v="NA"/>
    <s v="NA"/>
    <s v="SHD"/>
    <s v="NA"/>
    <s v="IMMULITE"/>
    <s v="未注册"/>
    <s v="IMMULITE 2000 XPi 3gAllergy Specific IgE Kit lot 137 Erroneous Patient Results"/>
    <s v="NA"/>
    <x v="20"/>
    <d v="2024-11-23T00:00:00"/>
    <x v="0"/>
    <s v="2024-00074915-4"/>
    <s v="NA"/>
    <s v="NA"/>
    <s v="Closed"/>
  </r>
  <r>
    <s v="Luo Liudi+Shijiarui+Zhou Hui"/>
    <x v="1"/>
    <s v="NA"/>
    <s v="NA"/>
    <s v="1193118002024162254"/>
    <s v="SHD"/>
    <s v="全自动干化学尿液分析仪"/>
    <s v="POC:Urine"/>
    <s v="国械注进20172225154"/>
    <s v="False Negative RBC result (Escalation E), Novus SN S003048 Cassette 450 Lot Unknown, Switzerland"/>
    <s v="NA"/>
    <x v="19"/>
    <d v="2024-11-22T00:00:00"/>
    <x v="1"/>
    <s v="2024-00075456-1"/>
    <d v="2024-11-13T00:00:00"/>
    <d v="2025-02-20T00:00:00"/>
    <s v="Closed"/>
  </r>
  <r>
    <s v="Luo Liudi+Shijiarui+Zhou Hui"/>
    <x v="1"/>
    <s v="NA"/>
    <s v="NA"/>
    <s v="1193118002024162255"/>
    <s v="SHD"/>
    <s v="全自动干化学尿液分析仪"/>
    <s v="POC:Urine"/>
    <s v="国械注进20172225154"/>
    <s v="False Negative RBC result (Escalation F), Novus SN S003048 Cassette 450 Lot Unknown, Switzerland"/>
    <s v="NA"/>
    <x v="19"/>
    <d v="2024-11-22T00:00:00"/>
    <x v="1"/>
    <s v="2024-00075465-1"/>
    <d v="2024-11-13T00:00:00"/>
    <d v="2025-02-20T00:00:00"/>
    <s v="Pending"/>
  </r>
  <r>
    <s v="Luo Liudi+Shijiarui+Zhou Hui"/>
    <x v="1"/>
    <s v="NA"/>
    <s v="NA"/>
    <s v="1193118002024162256"/>
    <s v="SHD"/>
    <s v="全自动干化学尿液分析仪"/>
    <s v="POC:Urine"/>
    <s v="国械注进20172225154"/>
    <s v="False Negative RBC result (Escalation G), Novus SN S003048 Cassette 450 Lot Unknown, Switzerland"/>
    <s v="NA"/>
    <x v="19"/>
    <d v="2024-11-22T00:00:00"/>
    <x v="1"/>
    <s v="2024-00075467-1"/>
    <d v="2024-11-13T00:00:00"/>
    <d v="2025-02-20T00:00:00"/>
    <s v="Pending"/>
  </r>
  <r>
    <s v="Lumengjia"/>
    <x v="2"/>
    <s v="NA"/>
    <s v="NA"/>
    <s v="NA"/>
    <s v="北京协和医院"/>
    <s v="甲状腺球蛋白测定试剂盒(微粒子化学发光免疫分析法)"/>
    <s v="Atellica IM"/>
    <s v="国械注进20232400087"/>
    <s v="Atellica IM 1600 – Thyroglobulin (Tg), lot 015 – discordant elevated result vs. repeat testing."/>
    <s v="NA"/>
    <x v="20"/>
    <d v="2024-11-13T00:00:00"/>
    <x v="0"/>
    <s v="2024-00075899-1"/>
    <s v="NA"/>
    <s v="NA"/>
    <s v="Closed"/>
  </r>
  <r>
    <s v="Luo Liudi+Shijiarui"/>
    <x v="0"/>
    <s v="NA"/>
    <s v="2024-10-24"/>
    <s v="1304513062024000088"/>
    <s v="崇左市宁明县妇幼保健院"/>
    <s v="化学发光免疫分析仪"/>
    <s v="IMMULITE"/>
    <s v="国食药监械（进）字2012第3401547号"/>
    <s v="试剂仓扫描板老化，无法进行试剂扫描，导致无法开展相应监测。"/>
    <s v="其他"/>
    <x v="20"/>
    <d v="2024-12-08T00:00:00"/>
    <x v="0"/>
    <s v="2024-00076163-1"/>
    <d v="2024-11-25T00:00:00"/>
    <s v="NA"/>
    <s v="Closed"/>
  </r>
  <r>
    <s v="Luo Liudi+Shijiarui"/>
    <x v="1"/>
    <s v="NA"/>
    <s v="NA"/>
    <s v="1193118002024152970"/>
    <s v="SHD"/>
    <s v="全自动生化分析仪"/>
    <s v="Atellica CH"/>
    <s v="国械注进20182220493"/>
    <s v="Atellica CH 930 (CM00613) falsely elevated Concentrated, Carbon Dioxide (CO2_c) patient results, delay in patient testing and reporting results."/>
    <s v="NA"/>
    <x v="21"/>
    <d v="2024-11-24T00:00:00"/>
    <x v="1"/>
    <s v="2024-00071069-3"/>
    <d v="2024-10-29T00:00:00"/>
    <d v="2024-11-21T00:00:00"/>
    <s v="Closed"/>
  </r>
  <r>
    <s v="Luo Liudi+Shijiarui"/>
    <x v="1"/>
    <s v="NA"/>
    <s v="NA"/>
    <s v="1193118002024152971"/>
    <s v="SHD"/>
    <s v="全自动生化分析仪"/>
    <s v="Atellica CH"/>
    <s v="国械注进20182220493"/>
    <s v="Atellica CH 930 Analyzer, Falsely elevated Concentrated Carbon Dioxide (CO2_c) results on multiple patient samples."/>
    <s v="NA"/>
    <x v="21"/>
    <d v="2024-11-24T00:00:00"/>
    <x v="1"/>
    <s v="2024-00074488-1"/>
    <d v="2024-10-29T00:00:00"/>
    <s v="NA"/>
    <s v="Closed"/>
  </r>
  <r>
    <s v="Luo Liudi"/>
    <x v="1"/>
    <s v="NA"/>
    <s v="NA"/>
    <s v="NA"/>
    <s v="SHD"/>
    <s v="NA"/>
    <s v="Dimension"/>
    <s v="未注册"/>
    <s v="Dimension EXL 200 Integrated Chemistry System, falsely depressed Valproic Acid (VALP, Lot# BC5011) results were obtained on a patient sample."/>
    <s v="NA"/>
    <x v="20"/>
    <d v="2024-11-23T00:00:00"/>
    <x v="0"/>
    <s v="2024-00073672-1"/>
    <s v="NA"/>
    <s v="NA"/>
    <s v="Closed"/>
  </r>
  <r>
    <s v="Lumengjia"/>
    <x v="0"/>
    <s v="NA"/>
    <s v="2024-10-25"/>
    <s v="1355310002024000490"/>
    <s v="曲靖市妇幼保健院"/>
    <s v="游离三碘甲状腺原酸测定试剂"/>
    <s v="ADVIA Centaur"/>
    <s v="国械注进20162404233"/>
    <s v="试剂有沉淀，结果不稳定"/>
    <s v="其他"/>
    <x v="22"/>
    <d v="2024-12-12T00:00:00"/>
    <x v="2"/>
    <s v="NA"/>
    <d v="2024-11-07T00:00:00"/>
    <s v="NA"/>
    <s v="Closed"/>
  </r>
  <r>
    <s v="Luo Liudi"/>
    <x v="0"/>
    <s v="NA"/>
    <s v="2024-10-26"/>
    <s v="1274214012024000362"/>
    <s v="公安县人民医院"/>
    <s v="血气分析检测卡（干式电化学法）epoc BGEM"/>
    <s v="epoc"/>
    <s v="国械注进20172406503"/>
    <s v="插入血气分析检测卡，仪器上显示“传感器上检测到液体，请插入新的试纸卡”"/>
    <s v="严重伤害"/>
    <x v="22"/>
    <d v="2024-12-12T00:00:00"/>
    <x v="0"/>
    <s v="2024-00078386-1"/>
    <d v="2024-12-02T00:00:00"/>
    <d v="2025-01-03T00:00:00"/>
    <s v="Closed"/>
  </r>
  <r>
    <s v="Lumengjia+Shijiarui"/>
    <x v="1"/>
    <s v="NA"/>
    <s v="NA"/>
    <s v="1193118002024154448"/>
    <s v="SHD"/>
    <s v="乙型肝炎病毒表面抗原检测试剂盒(化学发光法)"/>
    <s v="Atellica IM"/>
    <s v="国械注进20183400221"/>
    <s v="Atellica IM HBsAg (HBsII) discordant negative results on a patient vs alternate method"/>
    <s v="NA"/>
    <x v="23"/>
    <d v="2024-11-25T00:00:00"/>
    <x v="1"/>
    <s v="2024-00073615-1"/>
    <d v="2024-10-30T00:00:00"/>
    <d v="2025-03-27T00:00:00"/>
    <s v="Closed"/>
  </r>
  <r>
    <s v="Lumengjia+Shijiarui"/>
    <x v="1"/>
    <s v="NA"/>
    <s v="NA"/>
    <s v="1193118002024152950"/>
    <s v="SHD"/>
    <s v="糖抗原15-3测定试剂盒(直接化学发光法)"/>
    <s v="Atellica IM"/>
    <s v="国械注进20172400634"/>
    <s v="Atellica IM CA15-3, Lot 218, inaccurate QC, discordant patient results"/>
    <s v="NA"/>
    <x v="23"/>
    <d v="2024-11-25T00:00:00"/>
    <x v="1"/>
    <s v="2024-00071333-1"/>
    <d v="2024-10-29T00:00:00"/>
    <s v="NA"/>
    <s v="Closed"/>
  </r>
  <r>
    <s v="Luo Liudi+Shijiarui"/>
    <x v="1"/>
    <s v="NA"/>
    <s v="NA"/>
    <s v="1193118002024154287"/>
    <s v="SHD"/>
    <s v="全自动生化分析仪"/>
    <s v="Atellica CH"/>
    <s v="国械注进20182220493"/>
    <s v="Atellica CH 930 (CM02289) erroneous results for Multiple Methods"/>
    <s v="NA"/>
    <x v="21"/>
    <d v="2024-11-24T00:00:00"/>
    <x v="1"/>
    <s v="2024-00072083-1"/>
    <d v="2024-10-29T00:00:00"/>
    <d v="2024-11-21T00:00:00"/>
    <s v="Closed"/>
  </r>
  <r>
    <s v="Luo Liudi+Shijiarui"/>
    <x v="1"/>
    <s v="NA"/>
    <s v="NA"/>
    <s v="1193118002024154288"/>
    <s v="SHD"/>
    <s v="全自动生化分析仪"/>
    <s v="Atellica CH"/>
    <s v="国械注进20182220493"/>
    <s v="Atellica CH 930 Analyzer, Falsely elevated Concentrated Carbon Dioxide (CO2_c) results on multiple patient samples."/>
    <s v="NA"/>
    <x v="23"/>
    <d v="2024-11-25T00:00:00"/>
    <x v="1"/>
    <s v="2024-00074488-4"/>
    <d v="2024-10-29T00:00:00"/>
    <s v="NA"/>
    <s v="Closed"/>
  </r>
  <r>
    <s v="Luo Liudi+Shijiarui"/>
    <x v="1"/>
    <s v="NA"/>
    <s v="NA"/>
    <s v="1193118002024154289"/>
    <s v="SHD"/>
    <s v="全自动生化分析仪"/>
    <s v="Atellica CH"/>
    <s v="国械注进20182220493"/>
    <s v="Atellica CH 930 Analyzer, Falsely elevated Concentrated Carbon Dioxide (CO2_c) results on multiple patient samples."/>
    <s v="NA"/>
    <x v="23"/>
    <d v="2024-11-25T00:00:00"/>
    <x v="1"/>
    <s v="2024-00074488-5"/>
    <d v="2024-10-29T00:00:00"/>
    <s v="NA"/>
    <s v="Closed"/>
  </r>
  <r>
    <s v="Luo Liudi+Shijiarui"/>
    <x v="1"/>
    <s v="NA"/>
    <s v="NA"/>
    <s v="1193118002024154290"/>
    <s v="SHD"/>
    <s v="全自动生化分析仪"/>
    <s v="Atellica CH"/>
    <s v="国械注进20182220493"/>
    <s v="Atellica CH 930 Analyzer, Falsely elevated Concentrated Carbon Dioxide (CO2_c) results on multiple patient samples."/>
    <s v="NA"/>
    <x v="23"/>
    <d v="2024-11-25T00:00:00"/>
    <x v="1"/>
    <s v="2024-00074488-7"/>
    <d v="2024-10-29T00:00:00"/>
    <s v="NA"/>
    <s v="Closed"/>
  </r>
  <r>
    <s v="Luo Liudi+Shijiarui"/>
    <x v="1"/>
    <s v="NA"/>
    <s v="NA"/>
    <s v="1193118002024154291"/>
    <s v="SHD"/>
    <s v="全自动生化分析仪"/>
    <s v="Atellica CH"/>
    <s v="国械注进20182220493"/>
    <s v="Atellica CH 930 Analyzer, Falsely elevated Concentrated Carbon Dioxide (CO2_c) results on multiple patient samples."/>
    <s v="NA"/>
    <x v="23"/>
    <d v="2024-11-25T00:00:00"/>
    <x v="1"/>
    <s v="2024-00074488-8"/>
    <d v="2024-10-29T00:00:00"/>
    <s v="NA"/>
    <s v="Closed"/>
  </r>
  <r>
    <s v="Luo Liudi+Shijiarui"/>
    <x v="1"/>
    <s v="NA"/>
    <s v="NA"/>
    <s v="1193118002024154292"/>
    <s v="SHD"/>
    <s v="全自动生化分析仪"/>
    <s v="Atellica CH"/>
    <s v="国械注进20182220493"/>
    <s v="Atellica CH 930 Analyzer, Falsely elevated Concentrated Carbon Dioxide (CO2_c) results on multiple patient samples."/>
    <s v="NA"/>
    <x v="23"/>
    <d v="2024-11-25T00:00:00"/>
    <x v="1"/>
    <s v="2024-00074488-9"/>
    <d v="2024-10-29T00:00:00"/>
    <s v="NA"/>
    <s v="Closed"/>
  </r>
  <r>
    <s v="Luo Liudi+Shijiarui"/>
    <x v="1"/>
    <s v="NA"/>
    <s v="NA"/>
    <s v="1193118002024154293"/>
    <s v="SHD"/>
    <s v="全自动生化分析仪"/>
    <s v="Atellica CH"/>
    <s v="国械注进20182220493"/>
    <s v="Atellica CH 930 Analyzer, Falsely elevated Concentrated Carbon Dioxide (CO2_c) results on multiple patient samples."/>
    <s v="NA"/>
    <x v="23"/>
    <d v="2024-11-25T00:00:00"/>
    <x v="1"/>
    <s v="2024-00074488-10"/>
    <d v="2024-10-29T00:00:00"/>
    <s v="NA"/>
    <s v="Closed"/>
  </r>
  <r>
    <s v="Luo Liudi+Shijiarui"/>
    <x v="1"/>
    <s v="NA"/>
    <s v="NA"/>
    <s v="1193118002024154294"/>
    <s v="SHD"/>
    <s v="全自动生化分析仪"/>
    <s v="Atellica CH"/>
    <s v="国械注进20182220493"/>
    <s v="Atellica CH 930 Analyzer, Falsely elevated Concentrated Carbon Dioxide (CO2_c) results on multiple patient samples."/>
    <s v="NA"/>
    <x v="23"/>
    <d v="2024-11-25T00:00:00"/>
    <x v="1"/>
    <s v="2024-00074488-11"/>
    <d v="2024-10-29T00:00:00"/>
    <s v="NA"/>
    <s v="Closed"/>
  </r>
  <r>
    <s v="Luo Liudi+Shijiarui"/>
    <x v="1"/>
    <s v="NA"/>
    <s v="NA"/>
    <s v="1193118002024154295"/>
    <s v="SHD"/>
    <s v="全自动生化分析仪"/>
    <s v="Atellica CH"/>
    <s v="国械注进20182220493"/>
    <s v="Atellica CH 930 Analyzer, Falsely elevated Concentrated Carbon Dioxide (CO2_c) results on multiple patient samples."/>
    <s v="NA"/>
    <x v="23"/>
    <d v="2024-11-25T00:00:00"/>
    <x v="1"/>
    <s v="2024-00074488-12"/>
    <d v="2024-10-29T00:00:00"/>
    <s v="NA"/>
    <s v="Closed"/>
  </r>
  <r>
    <s v="Lumengjia+Shijiarui"/>
    <x v="1"/>
    <s v="NA"/>
    <s v="NA"/>
    <s v="1193118002024152951"/>
    <s v="SHD"/>
    <s v="丙型肝炎病毒IgG抗体测定试剂盒(化学发光法)"/>
    <s v="ADVIA Centaur"/>
    <s v="国械注进20173406075"/>
    <s v="ADVIA Centaur XPT / HCV (aHCV), lot# 466 – A discordant nonreactive (negative) result on a patient sample."/>
    <s v="NA"/>
    <x v="21"/>
    <d v="2024-11-24T00:00:00"/>
    <x v="1"/>
    <s v="2024-00072134-1"/>
    <d v="2024-10-29T00:00:00"/>
    <s v="NA"/>
    <s v="Closed"/>
  </r>
  <r>
    <s v="Luo Liudi+Shijiarui"/>
    <x v="1"/>
    <s v="NA"/>
    <s v="NA"/>
    <s v="1193118002024154296"/>
    <s v="SHD"/>
    <s v="全自动生化分析仪"/>
    <s v="Atellica CH"/>
    <s v="国械注进20182220493"/>
    <s v="Atellica CH 930 Analyzer, Falsely elevated Concentrated Carbon Dioxide (CO2_c) results on multiple patient samples."/>
    <s v="NA"/>
    <x v="23"/>
    <d v="2024-11-25T00:00:00"/>
    <x v="1"/>
    <s v="2024-00074488-13"/>
    <d v="2024-10-29T00:00:00"/>
    <s v="NA"/>
    <s v="Closed"/>
  </r>
  <r>
    <s v="Luo Liudi+Shijiarui"/>
    <x v="1"/>
    <s v="NA"/>
    <s v="NA"/>
    <s v="1193118002024154297"/>
    <s v="SHD"/>
    <s v="全自动生化分析仪"/>
    <s v="Atellica CH"/>
    <s v="国械注进20182220493"/>
    <s v="Atellica CH 930 Analyzer, Falsely elevated Concentrated Carbon Dioxide (CO2_c) results on multiple patient samples."/>
    <s v="NA"/>
    <x v="23"/>
    <d v="2024-11-25T00:00:00"/>
    <x v="1"/>
    <s v="2024-00074488-14"/>
    <d v="2024-10-29T00:00:00"/>
    <s v="NA"/>
    <s v="Closed"/>
  </r>
  <r>
    <s v="Luo Liudi+Shijiarui"/>
    <x v="1"/>
    <s v="NA"/>
    <s v="NA"/>
    <s v="1193118002024154298"/>
    <s v="SHD"/>
    <s v="全自动生化分析仪"/>
    <s v="Atellica CH"/>
    <s v="国械注进20182220493"/>
    <s v="Atellica CH 930 Analyzer, Falsely elevated Concentrated Carbon Dioxide (CO2_c) results on multiple patient samples."/>
    <s v="NA"/>
    <x v="23"/>
    <d v="2024-11-25T00:00:00"/>
    <x v="1"/>
    <s v="2024-00074488-2"/>
    <d v="2024-10-29T00:00:00"/>
    <s v="NA"/>
    <s v="Closed"/>
  </r>
  <r>
    <s v="Luo Liudi+Shijiarui"/>
    <x v="1"/>
    <s v="NA"/>
    <s v="NA"/>
    <s v="1193118002024154299"/>
    <s v="SHD"/>
    <s v="全自动生化分析仪"/>
    <s v="Atellica CH"/>
    <s v="国械注进20182220493"/>
    <s v="Atellica CH 930 Analyzer, Falsely elevated Concentrated Carbon Dioxide (CO2_c) results on multiple patient samples."/>
    <s v="NA"/>
    <x v="23"/>
    <d v="2024-11-25T00:00:00"/>
    <x v="1"/>
    <s v="2024-00074488-3"/>
    <d v="2024-10-29T00:00:00"/>
    <s v="NA"/>
    <s v="Closed"/>
  </r>
  <r>
    <s v="Lumengjia+Shijiarui"/>
    <x v="1"/>
    <s v="NA"/>
    <s v="NA"/>
    <s v="1193118002024152952"/>
    <s v="SHD"/>
    <s v="全自动化学发光免疫分析仪"/>
    <s v="Atellica IM"/>
    <s v="国械注进20182220492"/>
    <s v="Atellica IM 1600 Analyzer (IRH015282120) falsely depressed Cancer Antigen 15.3 (CA 15.3, BR-MA) patient results"/>
    <s v="NA"/>
    <x v="21"/>
    <d v="2024-11-24T00:00:00"/>
    <x v="1"/>
    <s v="2024-00073610-1"/>
    <d v="2024-10-29T00:00:00"/>
    <s v="NA"/>
    <s v="Closed"/>
  </r>
  <r>
    <s v="Lumengjia+Shijiarui"/>
    <x v="1"/>
    <s v="NA"/>
    <s v="NA"/>
    <s v="1193118002024152953"/>
    <s v="SHD"/>
    <s v="全自动化学发光免疫分析仪"/>
    <s v="ADVIA Centaur"/>
    <s v="国械注进20182221769"/>
    <s v="ADVIA Centaur XP, An initial reactive Anti-Hepatitis B Surface Antigen (aHBs2, Lot#169) result on a patient sample."/>
    <s v="NA"/>
    <x v="21"/>
    <d v="2024-11-24T00:00:00"/>
    <x v="1"/>
    <s v="2024-00072965-1"/>
    <d v="2024-10-29T00:00:00"/>
    <d v="2024-11-18T00:00:00"/>
    <s v="Closed"/>
  </r>
  <r>
    <s v="Luo Liudi+Shijiarui"/>
    <x v="1"/>
    <s v="NA"/>
    <s v="NA"/>
    <s v="1193118002024154300"/>
    <s v="SHD"/>
    <s v="电解质检测电极块"/>
    <s v="Dimension"/>
    <s v="国械注进20172220888"/>
    <s v="Dimension EXL 200, Erroneous Sodium (Na) results on four (4) patient samples and erroneously elevated Potassium (K), and Chloride (Cl) results on a patient sample when reprocessed; Sensor Lot# 4FD814."/>
    <s v="NA"/>
    <x v="21"/>
    <d v="2024-11-24T00:00:00"/>
    <x v="1"/>
    <s v="2024-00074718-1"/>
    <d v="2024-10-29T00:00:00"/>
    <d v="2024-12-26T00:00:00"/>
    <s v="Closed"/>
  </r>
  <r>
    <s v="Luo Liudi"/>
    <x v="0"/>
    <s v="NA"/>
    <s v="2024-10-25"/>
    <s v="1396301022024000959"/>
    <s v="青海省交通医院"/>
    <s v="全自动生化分析仪"/>
    <s v="ADVIA Chemistry"/>
    <s v="国食药监械（进）字2012第2400587号"/>
    <s v="取样针堵塞"/>
    <s v="其他"/>
    <x v="22"/>
    <d v="2024-12-12T00:00:00"/>
    <x v="0"/>
    <s v="2024-00076678-1"/>
    <d v="2024-11-25T00:00:00"/>
    <s v="NA"/>
    <s v="Closed"/>
  </r>
  <r>
    <s v="Luo Liudi"/>
    <x v="0"/>
    <s v="NA"/>
    <s v="2024-10-25"/>
    <s v="1162101072024000485"/>
    <s v="中国医科大学附属第四医院"/>
    <s v="血液分析仪"/>
    <s v="Hematology"/>
    <s v="国械注进20162404708"/>
    <s v="开机面板按键失灵，无法开机"/>
    <s v="其他"/>
    <x v="22"/>
    <d v="2024-12-12T00:00:00"/>
    <x v="0"/>
    <s v="2024-00076844-1"/>
    <d v="2024-12-02T00:00:00"/>
    <s v="NA"/>
    <s v="Closed"/>
  </r>
  <r>
    <s v="Luo Liudi"/>
    <x v="0"/>
    <s v="NA"/>
    <s v="2024-10-24"/>
    <s v="1162101072024000476"/>
    <s v="中国医科大学附属第四医院"/>
    <s v="血液分析仪"/>
    <s v="Hematology"/>
    <s v="国械注进20162404708"/>
    <s v="开机自检报警负压低"/>
    <s v="其他"/>
    <x v="22"/>
    <d v="2024-12-12T00:00:00"/>
    <x v="0"/>
    <s v="2024-00076928-1"/>
    <d v="2024-11-25T00:00:00"/>
    <s v="NA"/>
    <s v="Closed"/>
  </r>
  <r>
    <s v="Luo Liudi"/>
    <x v="0"/>
    <s v="NA"/>
    <s v="2024-10-24"/>
    <s v="1162101072024000474"/>
    <s v="中国医科大学附属第四医院"/>
    <s v="全自动生化分析仪"/>
    <s v="ADVIA Chemistry"/>
    <s v="国械注进20162401354"/>
    <s v="开机自检报警，比色杯超限"/>
    <s v="其他"/>
    <x v="22"/>
    <d v="2024-12-12T00:00:00"/>
    <x v="0"/>
    <s v="2024-00076686-1"/>
    <d v="2024-11-13T00:00:00"/>
    <s v="NA"/>
    <s v="Closed"/>
  </r>
  <r>
    <s v="Lumengjia"/>
    <x v="0"/>
    <s v="NA"/>
    <s v="2024-10-24"/>
    <s v="1162101072024000475"/>
    <s v="中国医科大学附属第四医院"/>
    <s v="化学发光分析仪"/>
    <s v="ADVIA Centaur"/>
    <s v="国械注进20183401769"/>
    <s v="开机自检偶尔报水压高"/>
    <s v="其他"/>
    <x v="22"/>
    <d v="2024-12-12T00:00:00"/>
    <x v="2"/>
    <s v="NA"/>
    <d v="2024-10-29T00:00:00"/>
    <s v="NA"/>
    <s v="Closed"/>
  </r>
  <r>
    <s v="Luo Liudi"/>
    <x v="0"/>
    <s v="NA"/>
    <s v="2024-10-23"/>
    <s v="1162101072024000460"/>
    <s v="中国医科大学附属第四医院"/>
    <s v="全自动血球分析仪"/>
    <s v="Hematology"/>
    <s v="国械注进20162404708"/>
    <s v="样本穿刺吸样失败"/>
    <s v="其他"/>
    <x v="22"/>
    <d v="2024-12-12T00:00:00"/>
    <x v="0"/>
    <s v="2024-00076845-1"/>
    <d v="2024-11-22T00:00:00"/>
    <s v="NA"/>
    <s v="Closed"/>
  </r>
  <r>
    <s v="Luo Liudi"/>
    <x v="0"/>
    <s v="NA"/>
    <s v="2024-10-23"/>
    <s v="1162101072024000462"/>
    <s v="中国医科大学附属第四医院"/>
    <s v="全自动血液分析仪"/>
    <s v="Hematology"/>
    <s v="国械注进20162404708"/>
    <s v="自动进样器针冲洗漏水"/>
    <s v="其他"/>
    <x v="22"/>
    <d v="2024-12-12T00:00:00"/>
    <x v="0"/>
    <s v="2024-00077048-1"/>
    <d v="2024-11-13T00:00:00"/>
    <s v="NA"/>
    <s v="Closed"/>
  </r>
  <r>
    <s v="Luo Liudi"/>
    <x v="0"/>
    <s v="NA"/>
    <s v="2024-10-23"/>
    <s v="1162101072024000464"/>
    <s v="中国医科大学附属第四医院"/>
    <s v="全自动血球分析仪"/>
    <s v="Hematology"/>
    <s v="国械注进20162404708"/>
    <s v="仪器报警负压低"/>
    <s v="其他"/>
    <x v="22"/>
    <d v="2024-12-12T00:00:00"/>
    <x v="0"/>
    <s v="2024-00076928-1"/>
    <d v="2024-11-25T00:00:00"/>
    <s v="NA"/>
    <s v="Closed"/>
  </r>
  <r>
    <s v="Lumengjia"/>
    <x v="0"/>
    <s v="NA"/>
    <s v="2024-10-11"/>
    <s v="1355308112024000128"/>
    <s v="云南省昆明市晋宁县妇幼保健中心（已停用）"/>
    <s v="全自动化学发光免疫分析仪ADVIA Centaur CP"/>
    <s v="ADVIA Centaur"/>
    <s v="国械注进20182221767"/>
    <s v="无法进行检测"/>
    <s v="其他"/>
    <x v="22"/>
    <d v="2024-12-12T00:00:00"/>
    <x v="0"/>
    <s v="2024-00076702-1"/>
    <d v="2024-11-07T00:00:00"/>
    <s v="NA"/>
    <s v="Closed"/>
  </r>
  <r>
    <s v="Lumengjia"/>
    <x v="2"/>
    <s v="NA"/>
    <s v="NA"/>
    <s v="1193118002024162244"/>
    <s v="安徽第二医学院附属医院"/>
    <s v="游离轻链λ型测定试剂盒（散射比浊法）"/>
    <s v="PP"/>
    <s v="国械注进20172407010"/>
    <s v="BNII_N Latex FLC Lambda lot 473287_discordant Patient results vs Alternate Method"/>
    <s v="NA"/>
    <x v="22"/>
    <d v="2024-11-17T00:00:00"/>
    <x v="1"/>
    <s v="2024-00076481-1"/>
    <d v="2024-11-13T00:00:00"/>
    <d v="2024-12-18T00:00:00"/>
    <s v="Closed"/>
  </r>
  <r>
    <s v="Lumengjia"/>
    <x v="2"/>
    <s v="NA"/>
    <s v="NA"/>
    <s v="1193118002024162248"/>
    <s v="安徽第二医学院附属医院"/>
    <s v="游离轻链κ型测定试剂盒（散射比浊法）"/>
    <s v="PP"/>
    <s v="国械注进20172406159"/>
    <s v="BNI 发现一例多发骨髓瘤患者血清样本FLC_K检测结果与电泳结果不相符"/>
    <s v="NA"/>
    <x v="22"/>
    <d v="2024-11-17T00:00:00"/>
    <x v="1"/>
    <s v="2024-00076486-1"/>
    <d v="2024-11-13T00:00:00"/>
    <d v="2024-12-18T00:00:00"/>
    <s v="Closed"/>
  </r>
  <r>
    <s v="Luo Liudi+Shijiarui"/>
    <x v="1"/>
    <s v="NA"/>
    <s v="NA"/>
    <s v="1193118002024154978"/>
    <s v="SHD"/>
    <s v="全自动生化分析仪"/>
    <s v="Atellica CH"/>
    <s v="国械注进20182220493"/>
    <s v="Atellica CH 930 Analyzer, Falsely elevated Concentrated Carbon Dioxide (CO2_c) results on multiple patient samples."/>
    <s v="NA"/>
    <x v="22"/>
    <d v="2024-11-27T00:00:00"/>
    <x v="1"/>
    <s v="2024-00074488-6"/>
    <d v="2024-11-01T00:00:00"/>
    <s v="NA"/>
    <s v="Closed"/>
  </r>
  <r>
    <s v="Luo Liudi+Shijiarui"/>
    <x v="1"/>
    <s v="NA"/>
    <s v="NA"/>
    <s v="1193118002024154979"/>
    <s v="SHD"/>
    <s v="全自动整合式生化分析仪"/>
    <s v="Dimension"/>
    <s v="国械注进20192221909"/>
    <s v="Dimension EXL 200 SN DR270620, QuikLYTE® Integrated Multisensor (IMT) -Erroneous depressed result and repeat result for Sodium (NA) versus repeat on Siemens Blood Gas instrument."/>
    <s v="NA"/>
    <x v="24"/>
    <d v="2024-11-28T00:00:00"/>
    <x v="1"/>
    <s v="2024-00072937-1"/>
    <d v="2024-11-01T00:00:00"/>
    <s v="NA"/>
    <s v="Closed"/>
  </r>
  <r>
    <s v="Luo Liudi"/>
    <x v="0"/>
    <s v="NA"/>
    <s v="2024-10-25"/>
    <s v="1335101122024000511"/>
    <s v="四川护理职业学院附属医院（四川省第三人民医院）"/>
    <s v="血气分析仪"/>
    <s v="POC: Blood gas"/>
    <s v="国食药监械（进）字2012第2403331号"/>
    <s v="D0601_校准失效"/>
    <s v="其他"/>
    <x v="24"/>
    <d v="2024-12-13T00:00:00"/>
    <x v="2"/>
    <s v="NA"/>
    <d v="2024-12-09T00:00:00"/>
    <s v="NA"/>
    <s v="Closed"/>
  </r>
  <r>
    <s v="Luo Liudi+Shijiarui"/>
    <x v="1"/>
    <s v="NA"/>
    <s v="NA"/>
    <s v="1193118002024154991"/>
    <s v="SHD"/>
    <s v="化学发光免疫分析仪"/>
    <s v="IMMULITE"/>
    <s v="国械注进20162222581"/>
    <s v="IMMULITE 2000 PSA Discordant Patient Result"/>
    <s v="NA"/>
    <x v="24"/>
    <d v="2024-11-28T00:00:00"/>
    <x v="1"/>
    <s v="2024-00073544-1"/>
    <d v="2024-11-01T00:00:00"/>
    <s v="NA"/>
    <s v="Closed"/>
  </r>
  <r>
    <s v="Luo Liudi"/>
    <x v="1"/>
    <s v="NA"/>
    <s v="NA"/>
    <s v="NA"/>
    <s v="SHD"/>
    <s v="NA"/>
    <s v="POC"/>
    <s v="NA"/>
    <s v="Discrepant Na+ Result, Mcart Sn 3421412525 [RP500e SN 63856 - Australia]"/>
    <s v="NA"/>
    <x v="25"/>
    <d v="2024-11-29T00:00:00"/>
    <x v="0"/>
    <s v="2024-00074479-1"/>
    <s v="NA"/>
    <s v="NA"/>
    <s v="Closed"/>
  </r>
  <r>
    <s v="Lumengjia"/>
    <x v="2"/>
    <s v="NA"/>
    <s v="NA"/>
    <s v="NA"/>
    <s v="北京协和医院"/>
    <s v="甲状腺球蛋白测定试剂盒(微粒子化学发光免疫分析法)"/>
    <s v="Atellica IM"/>
    <s v="国械注进20232400087"/>
    <s v="Atellica IM 1600 – Thyroglobulin (Tg), lot 015 – discordant elevated result vs. repeat testing."/>
    <s v="NA"/>
    <x v="22"/>
    <d v="2024-11-17T00:00:00"/>
    <x v="0"/>
    <s v="2024-00076435-1"/>
    <s v="NA"/>
    <s v="NA"/>
    <s v="Closed"/>
  </r>
  <r>
    <s v="Lumengjia"/>
    <x v="2"/>
    <s v="NA"/>
    <s v="NA"/>
    <s v="NA"/>
    <s v="宁波二院"/>
    <s v="糖抗原19-9测定试剂盒(直接化学发光法)"/>
    <s v="ADVIA Centaur"/>
    <s v="国械注进20172401781"/>
    <s v="ADVIA Centaur XP / CA 19-9, lot# 539 - Discordant (elevated) patient results vs. alternate method testing."/>
    <s v="NA"/>
    <x v="25"/>
    <d v="2024-11-19T00:00:00"/>
    <x v="0"/>
    <s v="2024-00076919-1"/>
    <s v="NA"/>
    <s v="NA"/>
    <s v="Closed"/>
  </r>
  <r>
    <s v="Luo Liudi+Shijiarui"/>
    <x v="0"/>
    <s v="NA"/>
    <s v="2024-10-28"/>
    <s v="1213306052024000102"/>
    <s v="开化县临床检验检测中心"/>
    <s v="西门子全自动生化分析仪"/>
    <s v="ADVIA Chemistry"/>
    <s v="国食药监械（进）字2012第2400587号"/>
    <s v="D020206_定位不准"/>
    <s v="其他"/>
    <x v="25"/>
    <d v="2024-12-14T00:00:00"/>
    <x v="0"/>
    <s v="2024-00077201-1"/>
    <d v="2024-11-25T00:00:00"/>
    <s v="NA"/>
    <s v="Closed"/>
  </r>
  <r>
    <s v="Luo Liudi+Shijiarui"/>
    <x v="1"/>
    <s v="NA"/>
    <s v="NA"/>
    <s v="1193118002024154993"/>
    <s v="SHD"/>
    <s v="全自动生化分析仪"/>
    <s v="Atellica CH"/>
    <s v="国械注进20182220493"/>
    <s v="Atellica CH 930 Analyzer, erroneous multiple assay results on multiple patient samples."/>
    <s v="NA"/>
    <x v="25"/>
    <d v="2024-11-29T00:00:00"/>
    <x v="1"/>
    <s v="2024-00073126-1"/>
    <d v="2024-11-01T00:00:00"/>
    <s v="NA"/>
    <s v="Closed"/>
  </r>
  <r>
    <s v="Luo Liudi+Shijiarui"/>
    <x v="1"/>
    <s v="NA"/>
    <s v="NA"/>
    <s v="1193118002024154994"/>
    <s v="SHD"/>
    <s v="全自动样品处理系统"/>
    <s v="Atellica"/>
    <s v="国械备20181268号"/>
    <s v="Atellica Sample Handler Prime (SP04186) sample Identifier in the User Interface Window (UIW) and sample tube don’t match."/>
    <s v="NA"/>
    <x v="25"/>
    <d v="2024-11-29T00:00:00"/>
    <x v="1"/>
    <s v="2024-00072629-1"/>
    <d v="2024-11-01T00:00:00"/>
    <d v="2024-12-30T00:00:00"/>
    <s v="Closed"/>
  </r>
  <r>
    <s v="Lumengjia+Shijiarui"/>
    <x v="1"/>
    <s v="NA"/>
    <s v="NA"/>
    <s v="1193118002024154981"/>
    <s v="SHD"/>
    <s v="全自动化学发光免疫分析仪"/>
    <s v="Atellica IM"/>
    <s v="国械注进20182220492"/>
    <s v="Atellica IM 1600 Analyzer, Erroneous results with multiple assays on the multiple patient samples."/>
    <s v="NA"/>
    <x v="25"/>
    <d v="2024-11-29T00:00:00"/>
    <x v="1"/>
    <s v="2024-00073332-1"/>
    <d v="2024-11-01T00:00:00"/>
    <s v="NA"/>
    <s v="Closed"/>
  </r>
  <r>
    <s v="Luo Liudi+Shijiarui+Zhou Hui"/>
    <x v="1"/>
    <s v="NA"/>
    <s v="NA"/>
    <s v="1193118002024154995"/>
    <s v="SHD"/>
    <s v="人绒毛膜促性腺激素测定试剂盒(化学发光法)"/>
    <s v="IMMULITE"/>
    <s v="国械注进20152402540"/>
    <s v="IMMULITE 2000 XPi HCG kit lot 480 Discordant Patient Results"/>
    <s v="NA"/>
    <x v="25"/>
    <d v="2024-11-29T00:00:00"/>
    <x v="1"/>
    <s v="2024-00074943-1"/>
    <d v="2024-11-01T00:00:00"/>
    <d v="2025-03-13T00:00:00"/>
    <s v="Closed"/>
  </r>
  <r>
    <s v="Lumengjia+Shijiarui"/>
    <x v="1"/>
    <s v="NA"/>
    <s v="NA"/>
    <s v="1193118002024154982"/>
    <s v="SHD"/>
    <s v="前列腺特异性抗原测定试剂盒(直接化学发光法)"/>
    <s v="Atellica IM"/>
    <s v="国械注进20163404773"/>
    <s v="Atellica IM PSA, Lot 340, discordant elevated result vs retesting"/>
    <s v="NA"/>
    <x v="26"/>
    <d v="2024-11-30T00:00:00"/>
    <x v="1"/>
    <s v="2024-00074527-1"/>
    <d v="2024-11-01T00:00:00"/>
    <s v="NA"/>
    <s v="Pending"/>
  </r>
  <r>
    <s v="Luo Liudi+Shijiarui"/>
    <x v="1"/>
    <s v="NA"/>
    <s v="NA"/>
    <s v="1193118002024154996"/>
    <s v="SHD"/>
    <s v="全自动生化分析仪"/>
    <s v="Atellica CH"/>
    <s v="国械注进20182220493"/>
    <s v="Atellica CH 930 Analyzer, Erroneous Concentrated Carbon Dioxide (CO2_c, Lot# 130494) results on five patient samples."/>
    <s v="NA"/>
    <x v="25"/>
    <d v="2024-11-29T00:00:00"/>
    <x v="1"/>
    <s v="2024-00069624-2"/>
    <d v="2024-11-01T00:00:00"/>
    <s v="NA"/>
    <s v="Closed"/>
  </r>
  <r>
    <s v="Luo Liudi+Shijiarui"/>
    <x v="1"/>
    <s v="NA"/>
    <s v="NA"/>
    <s v="1193118002024154997"/>
    <s v="SHD"/>
    <s v="全自动生化分析仪"/>
    <s v="Atellica CH"/>
    <s v="国械注进20182220493"/>
    <s v="Atellica CH 930 Analyzer, Erroneous Concentrated Carbon Dioxide (CO2_c, Lot# 130494) results on five patient samples."/>
    <s v="NA"/>
    <x v="25"/>
    <d v="2024-11-29T00:00:00"/>
    <x v="1"/>
    <s v="2024-00069624-3"/>
    <d v="2024-11-01T00:00:00"/>
    <s v="NA"/>
    <s v="Closed"/>
  </r>
  <r>
    <s v="Luo Liudi+Shijiarui+Zhou Hui"/>
    <x v="1"/>
    <s v="NA"/>
    <s v="NA"/>
    <s v="1193118002024158737"/>
    <s v="SHD"/>
    <s v="全自动干化学尿液分析仪"/>
    <s v="POC:Urine"/>
    <s v="国械注进20172225154"/>
    <s v="False Negative RBC result (Escalation I), Novus SN S003048 Cassette 450 Lots Unknown, Switzerland"/>
    <s v="NA"/>
    <x v="25"/>
    <d v="2024-11-29T00:00:00"/>
    <x v="1"/>
    <s v="2024-00076168-1"/>
    <d v="2024-11-07T00:00:00"/>
    <d v="2025-02-12T00:00:00"/>
    <s v="Closed"/>
  </r>
  <r>
    <s v="Lumengjia+Shijiarui"/>
    <x v="1"/>
    <s v="NA"/>
    <s v="NA"/>
    <s v="1193118002024154983"/>
    <s v="SHD"/>
    <s v="高敏肌钙蛋白I测定试剂盒（微粒子化学发光免疫分析法）"/>
    <s v="Atellica IM"/>
    <s v="国械注进20222400321"/>
    <s v="Atellica IM 1600 – TnIH, lot 104 – Elevated results vs. alt. method for one patient"/>
    <s v="NA"/>
    <x v="25"/>
    <d v="2024-11-29T00:00:00"/>
    <x v="1"/>
    <s v="2024-00076864-1"/>
    <d v="2024-11-05T00:00:00"/>
    <d v="2024-12-11T00:00:00"/>
    <s v="Closed"/>
  </r>
  <r>
    <s v="Lumengjia+Shijiarui"/>
    <x v="1"/>
    <s v="NA"/>
    <s v="NA"/>
    <s v="1193118002024158277"/>
    <s v="SHD"/>
    <s v="高敏肌钙蛋白I测定试剂盒（微粒子化学发光免疫分析法）"/>
    <s v="Atellica IM"/>
    <s v="国械注进20222400321"/>
    <s v="Atellica IM TnIH discordant elevated vs alternate method"/>
    <s v="NA"/>
    <x v="27"/>
    <d v="2024-12-01T00:00:00"/>
    <x v="1"/>
    <s v="2024-00070146-1"/>
    <d v="2024-11-07T00:00:00"/>
    <d v="2025-01-07T00:00:00"/>
    <s v="Closed"/>
  </r>
  <r>
    <s v="Lumengjia+Shijiarui"/>
    <x v="1"/>
    <s v="NA"/>
    <s v="NA"/>
    <s v="1193118002024154984"/>
    <s v="SHD"/>
    <s v="高敏肌钙蛋白I测定试剂盒（微粒子化学发光免疫分析法）"/>
    <s v="Atellica IM"/>
    <s v="国械注进20222400321"/>
    <s v="Atellica IM High Sensitivity Troponin I (TnIH) elevated discordant vs retesting"/>
    <s v="NA"/>
    <x v="27"/>
    <d v="2024-12-01T00:00:00"/>
    <x v="1"/>
    <s v="2024-00069834-1"/>
    <d v="2024-11-01T00:00:00"/>
    <d v="2025-04-01T00:00:00"/>
    <s v="Closed"/>
  </r>
  <r>
    <s v="Lumengjia+Shijiarui"/>
    <x v="1"/>
    <s v="NA"/>
    <s v="NA"/>
    <s v="1193118002024158278"/>
    <s v="SHD"/>
    <s v="高敏肌钙蛋白I测定试剂盒（微粒子化学发光免疫分析法）"/>
    <s v="Atellica IM"/>
    <s v="国械注进20222400321"/>
    <s v="Atellica IM High Sensitivity Troponin I (TnIH) elevated result vs alternate method"/>
    <s v="NA"/>
    <x v="27"/>
    <d v="2024-12-01T00:00:00"/>
    <x v="1"/>
    <s v="2024-00069569-1"/>
    <d v="2024-11-07T00:00:00"/>
    <s v="NA"/>
    <s v="Pending"/>
  </r>
  <r>
    <s v="Lumengjia+Shijiarui"/>
    <x v="1"/>
    <s v="NA"/>
    <s v="NA"/>
    <s v="1193118002024154985"/>
    <s v="SHD"/>
    <s v="高敏肌钙蛋白I测定试剂盒（微粒子化学发光免疫分析法）"/>
    <s v="Atellica IM"/>
    <s v="国械注进20222400321"/>
    <s v="Atellica IM High-Sensitivity Troponin I (TnIH), Lot 104 - discordant high result vs retest"/>
    <s v="NA"/>
    <x v="27"/>
    <d v="2024-12-01T00:00:00"/>
    <x v="1"/>
    <s v="2024-00070518-1"/>
    <d v="2024-11-01T00:00:00"/>
    <s v="NA"/>
    <s v="Pending"/>
  </r>
  <r>
    <s v="Luo Liudi+Shijiarui"/>
    <x v="1"/>
    <s v="NA"/>
    <s v="NA"/>
    <s v="1193118002024155006"/>
    <s v="SHD"/>
    <s v="血气分析仪"/>
    <s v="epoc"/>
    <s v="国械注进20172221540"/>
    <s v="Epoc - Discrepant low Hct vs Sysmex; SN9508, lot tbd [US] - MDR For 2024-00072082-1"/>
    <s v="NA"/>
    <x v="27"/>
    <d v="2024-12-01T00:00:00"/>
    <x v="1"/>
    <s v="2024-00077292-1"/>
    <d v="2024-11-01T00:00:00"/>
    <s v="NA"/>
    <s v="Closed"/>
  </r>
  <r>
    <s v="Luo Liudi"/>
    <x v="1"/>
    <s v="NA"/>
    <s v="NA"/>
    <s v="NA"/>
    <s v="SHD"/>
    <s v="NA"/>
    <s v="Dimension Vista"/>
    <s v="未注册"/>
    <s v="Dimension Vista 500 SN DV370340 – Albumin (ALB), Calcium_2 (CA2), Glucose (GLU), and Magnesium (MG) Abnormal Assay flags and &lt; (Below Assay Range) results versus repeats."/>
    <s v="NA"/>
    <x v="27"/>
    <d v="2024-12-01T00:00:00"/>
    <x v="0"/>
    <s v="2024-00073193-1"/>
    <s v="NA"/>
    <s v="NA"/>
    <s v="Closed"/>
  </r>
  <r>
    <s v="Lumengjia+Shijiarui"/>
    <x v="1"/>
    <s v="NA"/>
    <s v="NA"/>
    <s v="1193118002024154986"/>
    <s v="SHD"/>
    <s v="全自动化学发光免疫分析仪"/>
    <s v="Atellica IM"/>
    <s v="国械注进20182220492"/>
    <s v="Atellica IM 1600 Analyzer/Falsely elevated Cancer Antigen (CA 15‑3, 218) results on five patient samples."/>
    <s v="NA"/>
    <x v="26"/>
    <d v="2024-11-30T00:00:00"/>
    <x v="1"/>
    <s v="2024-00073015-1"/>
    <d v="2024-11-01T00:00:00"/>
    <s v="NA"/>
    <s v="Closed"/>
  </r>
  <r>
    <s v="Luo Liudi+Shijiarui"/>
    <x v="1"/>
    <s v="NA"/>
    <s v="NA"/>
    <s v="1193118002024155007"/>
    <s v="SHD"/>
    <s v="全自动生化分析仪"/>
    <s v="Atellica CH"/>
    <s v="国械注进20182220493"/>
    <s v="Atellica CH 930 Analyzer, Falsely elevated Concentrated Carbon Dioxide (CO2_c) results on multiple patient samples."/>
    <s v="NA"/>
    <x v="26"/>
    <d v="2024-11-30T00:00:00"/>
    <x v="1"/>
    <s v="2024-00074489-1"/>
    <d v="2024-11-01T00:00:00"/>
    <s v="NA"/>
    <s v="Closed"/>
  </r>
  <r>
    <s v="Luo Liudi+Shijiarui"/>
    <x v="1"/>
    <s v="NA"/>
    <s v="NA"/>
    <s v="1193118002024155008"/>
    <s v="SHD"/>
    <s v="全自动生化分析仪"/>
    <s v="Atellica CH"/>
    <s v="国械注进20182220493"/>
    <s v="Atellica CH 930 Analyzer, Falsely elevated Concentrated Carbon Dioxide (CO2_c) results on multiple patient samples."/>
    <s v="NA"/>
    <x v="26"/>
    <d v="2024-11-30T00:00:00"/>
    <x v="1"/>
    <s v="2024-00074489-2"/>
    <d v="2024-11-01T00:00:00"/>
    <s v="NA"/>
    <s v="Closed"/>
  </r>
  <r>
    <s v="Luo Liudi+Shijiarui"/>
    <x v="1"/>
    <s v="NA"/>
    <s v="NA"/>
    <s v="1193118002024155009"/>
    <s v="SHD"/>
    <s v="全自动生化分析仪"/>
    <s v="Atellica CH"/>
    <s v="国械注进20182220493"/>
    <s v="Atellica CH 930 Analyzer, Falsely elevated Concentrated Carbon Dioxide (CO2_c) results on multiple patient samples."/>
    <s v="NA"/>
    <x v="26"/>
    <d v="2024-11-30T00:00:00"/>
    <x v="1"/>
    <s v="2024-00074489-3"/>
    <d v="2024-11-01T00:00:00"/>
    <s v="NA"/>
    <s v="Closed"/>
  </r>
  <r>
    <s v="Luo Liudi+Shijiarui"/>
    <x v="1"/>
    <s v="NA"/>
    <s v="NA"/>
    <s v="1193118002024155010"/>
    <s v="SHD"/>
    <s v="全自动生化分析仪"/>
    <s v="Atellica CH"/>
    <s v="国械注进20182220493"/>
    <s v="Atellica CH 930 Analyzer, Falsely elevated Concentrated Carbon Dioxide (CO2_c) results on multiple patient samples."/>
    <s v="NA"/>
    <x v="26"/>
    <d v="2024-11-30T00:00:00"/>
    <x v="1"/>
    <s v="2024-00074489-4"/>
    <d v="2024-11-01T00:00:00"/>
    <s v="NA"/>
    <s v="Closed"/>
  </r>
  <r>
    <s v="Luo Liudi+Shijiarui"/>
    <x v="1"/>
    <s v="NA"/>
    <s v="NA"/>
    <s v="1193118002024155011"/>
    <s v="SHD"/>
    <s v="全自动生化分析仪"/>
    <s v="Atellica CH"/>
    <s v="国械注进20182220493"/>
    <s v="Atellica CH 930 Analyzer, Falsely elevated Concentrated Carbon Dioxide (CO2_c) results on multiple patient samples."/>
    <s v="NA"/>
    <x v="26"/>
    <d v="2024-11-30T00:00:00"/>
    <x v="1"/>
    <s v="2024-00074489-5"/>
    <d v="2024-11-01T00:00:00"/>
    <s v="NA"/>
    <s v="Closed"/>
  </r>
  <r>
    <s v="Luo Liudi+Shijiarui"/>
    <x v="1"/>
    <s v="NA"/>
    <s v="NA"/>
    <s v="1193118002024155012"/>
    <s v="SHD"/>
    <s v="全自动生化分析仪"/>
    <s v="Atellica CH"/>
    <s v="国械注进20182220493"/>
    <s v="Atellica CH 930 Analyzer, Falsely elevated Concentrated Carbon Dioxide (CO2_c) results on multiple patient samples."/>
    <s v="NA"/>
    <x v="26"/>
    <d v="2024-11-30T00:00:00"/>
    <x v="1"/>
    <s v="2024-00074489-6"/>
    <d v="2024-11-01T00:00:00"/>
    <s v="NA"/>
    <s v="Closed"/>
  </r>
  <r>
    <s v="Luo Liudi+Shijiarui"/>
    <x v="1"/>
    <s v="NA"/>
    <s v="NA"/>
    <s v="1193118002024155013"/>
    <s v="SHD"/>
    <s v="全自动生化分析仪"/>
    <s v="Atellica CH"/>
    <s v="国械注进20182220493"/>
    <s v="Atellica CH 930 Analyzer, Falsely elevated Concentrated Carbon Dioxide (CO2_c) results on multiple patient samples."/>
    <s v="NA"/>
    <x v="26"/>
    <d v="2024-11-30T00:00:00"/>
    <x v="1"/>
    <s v="2024-00074489-7"/>
    <d v="2024-11-01T00:00:00"/>
    <s v="NA"/>
    <s v="Closed"/>
  </r>
  <r>
    <s v="Luo Liudi+Zhou Hui"/>
    <x v="1"/>
    <s v="NA"/>
    <s v="NA"/>
    <s v="1193118002024163145"/>
    <s v="SHD"/>
    <s v="全自动干化学尿液分析仪"/>
    <s v="POC:Urine"/>
    <s v="国械注进20172225154"/>
    <s v="False Negative RBC result (Escalation J), Novus SN S003048 Cassette 450 Lots Unknown, Switzerland"/>
    <s v="NA"/>
    <x v="27"/>
    <d v="2024-12-01T00:00:00"/>
    <x v="1"/>
    <s v="2024-00076169-1"/>
    <d v="2024-11-15T00:00:00"/>
    <d v="2025-02-12T00:00:00"/>
    <s v="Closed"/>
  </r>
  <r>
    <s v="Luo Liudi+Zhou Hui"/>
    <x v="1"/>
    <s v="NA"/>
    <s v="NA"/>
    <s v="1193118002024163146"/>
    <s v="SHD"/>
    <s v="全自动干化学尿液分析仪"/>
    <s v="POC:Urine"/>
    <s v="国械注进20172225154"/>
    <s v="False Negative RBC result (Escalation K), Novus SN S003048 Cassette 450 Lots Unknown, Switzerland"/>
    <s v="NA"/>
    <x v="27"/>
    <d v="2024-12-01T00:00:00"/>
    <x v="1"/>
    <s v="2024-00076170-1"/>
    <d v="2024-11-15T00:00:00"/>
    <d v="2025-02-12T00:00:00"/>
    <s v="Closed"/>
  </r>
  <r>
    <s v="Luo Liudi+Shijiarui+Zhou Hui"/>
    <x v="1"/>
    <s v="NA"/>
    <s v="NA"/>
    <s v="1193118002024155014"/>
    <s v="SHD"/>
    <s v="全自动干化学尿液分析仪"/>
    <s v="POC:Urine"/>
    <s v="国械注进20172225154"/>
    <s v="False Negative RBC result (Escalation H), Novus SN S003048 Cassette 450 Lots Unknown, Switzerland"/>
    <s v="NA"/>
    <x v="27"/>
    <d v="2024-12-01T00:00:00"/>
    <x v="1"/>
    <s v="2024-00076161-1"/>
    <d v="2024-11-01T00:00:00"/>
    <d v="2025-02-13T00:00:00"/>
    <s v="Closed"/>
  </r>
  <r>
    <s v="Lumengjia"/>
    <x v="0"/>
    <s v="NA"/>
    <s v="2024-11-01"/>
    <s v="1376101062024000076"/>
    <s v="北京中医药大学孙思邈医院医学工程部"/>
    <s v="游离三碘甲状腺原氨酸测定试剂盒（直接化学发光法）"/>
    <s v="ADVIA Centaur"/>
    <s v="国械注进20162404233"/>
    <s v="检验师准备为病人做甲功三项标本检查之前，发现质控失控，查找原因，发现试剂底部管壁有黑色沉淀物，无法混匀，无法正常使用"/>
    <s v="其他"/>
    <x v="27"/>
    <d v="2024-12-16T00:00:00"/>
    <x v="0"/>
    <s v="2024-00077776-1"/>
    <d v="2024-11-19T00:00:00"/>
    <s v="NA"/>
    <s v="Closed"/>
  </r>
  <r>
    <s v="Luo Liudi+Zhou Hui"/>
    <x v="1"/>
    <s v="NA"/>
    <s v="NA"/>
    <s v="1193118002024167532"/>
    <s v="SHD"/>
    <s v="全自动生化分析仪"/>
    <s v="Atellica CH"/>
    <s v="国械注进20182220493"/>
    <s v="Atellica CH 930 Analyzer/ Atellica CH Reaction Ring Segments/ Mixed Cuvette segments (Clear / Frosted) resulting in Salicylate Imprecision"/>
    <s v="NA"/>
    <x v="27"/>
    <d v="2024-12-01T00:00:00"/>
    <x v="1"/>
    <s v="2024-00069498-1"/>
    <d v="2024-11-25T00:00:00"/>
    <d v="2024-12-18T00:00:00"/>
    <s v="Closed"/>
  </r>
  <r>
    <s v="Lumengjia"/>
    <x v="0"/>
    <s v="NA"/>
    <s v="2024-07-02"/>
    <s v="1284311002024000142"/>
    <s v="郴州市精神病医院"/>
    <s v="全自动化学发光免疫分析仪"/>
    <s v="Atellica IM"/>
    <s v="国械注进20182220492"/>
    <s v="2024年6月30日早晨，XX准备开始使用西门子仪器检测样本时，发现仪器发生故障未能及时检测样本，导致样本结果未能及时发送。"/>
    <s v="其他"/>
    <x v="28"/>
    <d v="2024-12-19T00:00:00"/>
    <x v="0"/>
    <s v="2024-00077878-1"/>
    <d v="2024-12-03T00:00:00"/>
    <d v="2025-02-17T00:00:00"/>
    <s v="Closed"/>
  </r>
  <r>
    <s v="Lumengjia+Shijiarui"/>
    <x v="1"/>
    <s v="NA"/>
    <s v="NA"/>
    <s v="1193118002024156882"/>
    <s v="SHD"/>
    <s v="全自动化学发光免疫分析仪"/>
    <s v="ADVIA Centaur"/>
    <s v="国械注进20182221769"/>
    <s v="ADVIA Centaur XP instrument (IRL40211325) instrument power cord burnt, smoke and sparks were observed which resulted in a fire."/>
    <s v="NA"/>
    <x v="29"/>
    <d v="2024-12-05T00:00:00"/>
    <x v="1"/>
    <s v="2024-00073958-1"/>
    <d v="2024-11-05T00:00:00"/>
    <s v="NA"/>
    <s v="Closed"/>
  </r>
  <r>
    <s v="Luo Liudi+Shijiarui"/>
    <x v="1"/>
    <s v="NA"/>
    <s v="NA"/>
    <s v="1193118002024158741"/>
    <s v="SHD"/>
    <s v="游离轻链κ型测定试剂盒（散射比浊法）"/>
    <s v="PP"/>
    <s v="国械注进20172406159"/>
    <s v="BN II_N Latex FLC kappa lot 473184 inconsistency results between different dilutions"/>
    <s v="NA"/>
    <x v="28"/>
    <d v="2024-12-04T00:00:00"/>
    <x v="1"/>
    <s v="2024-00075365-1"/>
    <d v="2024-11-07T00:00:00"/>
    <d v="2024-12-31T00:00:00"/>
    <s v="Closed"/>
  </r>
  <r>
    <s v="Luo Liudi+Shijiarui"/>
    <x v="1"/>
    <s v="NA"/>
    <s v="NA"/>
    <s v="NA"/>
    <s v="SHD"/>
    <s v="NA"/>
    <s v="POC"/>
    <s v="NA"/>
    <s v="VTLi - False Positive cTNI vs Alinity; SN12323, lot HA010924 [South Africa]"/>
    <s v="NA"/>
    <x v="28"/>
    <d v="2024-12-04T00:00:00"/>
    <x v="0"/>
    <s v="2024-00077041-1"/>
    <s v="NA"/>
    <s v="NA"/>
    <s v="Closed"/>
  </r>
  <r>
    <s v="Lumengjia"/>
    <x v="2"/>
    <s v="NA"/>
    <s v="NA"/>
    <s v="NA"/>
    <s v="咸阳市彩虹医院 "/>
    <s v="雌二醇测定试剂盒(直接化学发光法)"/>
    <s v="ADVIA Centaur"/>
    <s v="国械注进20192401907"/>
    <s v="ADVIA Centaur XP / Enhanced Estradiol (eE2), lot# 102 - Discordant (elevated) patient results vs. alternate method test."/>
    <s v="NA"/>
    <x v="29"/>
    <d v="2024-11-25T00:00:00"/>
    <x v="0"/>
    <s v="2024-00077786-1"/>
    <s v="NA"/>
    <s v="NA"/>
    <s v="Closed"/>
  </r>
  <r>
    <s v="Luo Liudi+Shijiarui"/>
    <x v="1"/>
    <s v="NA"/>
    <s v="NA"/>
    <s v="1193118002024158756"/>
    <s v="SHD"/>
    <s v="全自动整合式生化分析仪"/>
    <s v="Dimension"/>
    <s v="国械注进20192221909"/>
    <s v="Dimension EXL 200, falsely elevated Enzymatic Carbonate (ECO2, lot: BA5182) results on three patient samples."/>
    <s v="NA"/>
    <x v="29"/>
    <d v="2024-12-05T00:00:00"/>
    <x v="1"/>
    <s v="2024-00073855-1"/>
    <d v="2024-11-07T00:00:00"/>
    <s v="NA"/>
    <s v="Closed"/>
  </r>
  <r>
    <s v="Lumengjia+Shijiarui"/>
    <x v="1"/>
    <s v="NA"/>
    <s v="NA"/>
    <s v="1193118002024157929"/>
    <s v="SHD"/>
    <s v="全自动化学发光免疫分析仪"/>
    <s v="ADVIA Centaur"/>
    <s v="国械注进20152220283"/>
    <s v="ADVIA Centaur XPT Analyzer, Signal error 1 and 4 and multiple assay erroneous results on multiple patient samples."/>
    <s v="NA"/>
    <x v="29"/>
    <d v="2024-12-05T00:00:00"/>
    <x v="1"/>
    <s v="2024-00073996-1"/>
    <d v="2024-11-06T00:00:00"/>
    <s v="NA"/>
    <s v="Closed"/>
  </r>
  <r>
    <s v="Lumengjia+Shijiarui"/>
    <x v="1"/>
    <s v="NA"/>
    <s v="NA"/>
    <s v="1193118002024157930"/>
    <s v="SHD"/>
    <s v="全自动化学发光免疫分析仪"/>
    <s v="Atellica IM"/>
    <s v="国械注进20182220492"/>
    <s v="Atellica IM 1300 Analyzer, S/N: IM00933 – The operator was splashed with wash solution in face and eye."/>
    <s v="NA"/>
    <x v="29"/>
    <d v="2024-12-05T00:00:00"/>
    <x v="1"/>
    <s v="2024-00074604-1"/>
    <d v="2024-11-06T00:00:00"/>
    <s v="NA"/>
    <s v="Closed"/>
  </r>
  <r>
    <s v="Luo Liudi+Shijiarui"/>
    <x v="1"/>
    <s v="NA"/>
    <s v="NA"/>
    <s v="1193118002024158757"/>
    <s v="SHD"/>
    <s v="全自动生化分析仪"/>
    <s v="Atellica CH"/>
    <s v="国械注进20182220493"/>
    <s v="Atellica CH 930 Analyzer, A falsely depressed Sodium ((Na), Potassium(K) and Chloride (Cl), Lot#140008) and Calcium (Ca, Lot# 242181) result on a patient sample."/>
    <s v="NA"/>
    <x v="29"/>
    <d v="2024-12-05T00:00:00"/>
    <x v="1"/>
    <s v="2024-00075085-1"/>
    <d v="2024-11-07T00:00:00"/>
    <s v="NA"/>
    <s v="Closed"/>
  </r>
  <r>
    <s v="Lumengjia"/>
    <x v="1"/>
    <s v="NA"/>
    <s v="NA"/>
    <s v="NA"/>
    <s v="SHD"/>
    <s v="NA"/>
    <s v="ADVIA Centaur"/>
    <s v="NA"/>
    <s v="ADVIA Centaur XPT – Rub G, lot 251 – Discordant elevated results, slope variability"/>
    <s v="NA"/>
    <x v="30"/>
    <d v="2024-12-06T00:00:00"/>
    <x v="0"/>
    <s v="2024-00077680-1"/>
    <s v="NA"/>
    <s v="NA"/>
    <s v="Closed"/>
  </r>
  <r>
    <s v="Lumengjia+Shijiarui"/>
    <x v="1"/>
    <s v="NA"/>
    <s v="NA"/>
    <s v="1193118002024157931"/>
    <s v="SHD"/>
    <s v="高敏肌钙蛋白I测定试剂盒（微粒子化学发光免疫分析法）"/>
    <s v="ADVIA Centaur"/>
    <s v="国械注进20222400321"/>
    <s v="ADVIA Centaur XPT – TNIH, lot 102 – Elevated result vs. repeat"/>
    <s v="NA"/>
    <x v="29"/>
    <d v="2024-12-05T00:00:00"/>
    <x v="1"/>
    <s v="2024-00077727-1"/>
    <d v="2024-11-06T00:00:00"/>
    <d v="2024-11-13T00:00:00"/>
    <s v="Closed"/>
  </r>
  <r>
    <s v="Lumengjia"/>
    <x v="0"/>
    <s v="NA"/>
    <s v="2024-10-30"/>
    <s v="1284311002024000312"/>
    <s v="郴州市第一人民医院"/>
    <s v="全自动化学发光免疫分析仪 ADIVA Centaur XP Immunoassay System"/>
    <s v="ADVIA Centaur"/>
    <s v="国械注进20183401769"/>
    <s v="全自动化学发光免疫分析仪检测误差"/>
    <s v="其他"/>
    <x v="30"/>
    <d v="2024-12-21T00:00:00"/>
    <x v="0"/>
    <s v="2024-00078610-1"/>
    <d v="2024-11-15T00:00:00"/>
    <s v="NA"/>
    <s v="Closed"/>
  </r>
  <r>
    <s v="Luo Liudi"/>
    <x v="1"/>
    <s v="NA"/>
    <s v="NA"/>
    <s v="NA"/>
    <s v="SHD"/>
    <s v="NA"/>
    <s v="Atellica CI"/>
    <s v="未注册"/>
    <s v="Atellica CI 1900 operator reported falsely elevated Sodium (NA) results"/>
    <s v="NA"/>
    <x v="31"/>
    <d v="2024-12-07T00:00:00"/>
    <x v="0"/>
    <s v="2024-00065358-1"/>
    <s v="NA"/>
    <s v="NA"/>
    <s v="Closed"/>
  </r>
  <r>
    <s v="Luo Liudi+Luoxinyi"/>
    <x v="1"/>
    <s v="NA"/>
    <s v="NA"/>
    <s v="1193118002024172689"/>
    <s v="SHD"/>
    <s v="电解质血气分析仪"/>
    <s v="POC: Blood gas"/>
    <s v="国械注进20222220292"/>
    <s v="Discrepant Low pO2 Result, Mcart SN 3424004519 [RP500e SN 61926 - Hong Kong]"/>
    <s v="NA"/>
    <x v="30"/>
    <d v="2024-12-06T00:00:00"/>
    <x v="1"/>
    <s v="2024-00076401-1"/>
    <d v="2024-12-04T00:00:00"/>
    <s v="NA"/>
    <s v="Closed"/>
  </r>
  <r>
    <s v="Lumengjia"/>
    <x v="0"/>
    <s v="NA"/>
    <s v="2024-08-13"/>
    <s v="1284311002024000170"/>
    <s v="郴州市精神病医院"/>
    <s v="全自动化学发光免疫分析仪"/>
    <s v="Atellica IM"/>
    <s v="国械注进20182220492"/>
    <s v="2024年8月12日中午，XX准备进行样本检测时发现西门子仪器正在报警，机子报警页面显示仪器正在使用备用水，后显示废水已满以及可能是因为废水管堵塞导致机子停运不工作，导致病人检查结果延迟发送，初步考虑是仪器制水发生故障或废水堵塞问题，正在等待工程师上门检修。"/>
    <s v="其他"/>
    <x v="28"/>
    <d v="2024-12-19T00:00:00"/>
    <x v="0"/>
    <s v="2024-00078577-1"/>
    <d v="2024-11-13T00:00:00"/>
    <s v="NA"/>
    <s v="Closed"/>
  </r>
  <r>
    <s v="Luo Liudi+Shijiarui"/>
    <x v="1"/>
    <s v="NA"/>
    <s v="NA"/>
    <s v="1193118002024160712"/>
    <s v="SHD"/>
    <s v="二氧化碳测定试剂盒(PEPC酶法)"/>
    <s v="Atellica CH"/>
    <s v="国械注进20162402298"/>
    <s v="Atellica CH 930 Analyzer, Carbon Dioxide, Concentrated (CO2_c) Lot 130494- Erroneous depressed result"/>
    <s v="NA"/>
    <x v="32"/>
    <d v="2024-12-08T00:00:00"/>
    <x v="1"/>
    <s v="2024-00068806-2"/>
    <d v="2024-11-11T00:00:00"/>
    <s v="NA"/>
    <s v="Closed"/>
  </r>
  <r>
    <s v="Luo Liudi"/>
    <x v="1"/>
    <s v="NA"/>
    <s v="NA"/>
    <s v="NA"/>
    <s v="SHD"/>
    <s v="NA"/>
    <s v="Dimension Vista"/>
    <s v="未注册"/>
    <s v="Dimension Vista 500 System, Negative anion gaps and erroneous Sodium (Na) and Chloride (Cl); Sensor Lot# 4ED812 results on multiple patient samples."/>
    <s v="NA"/>
    <x v="30"/>
    <d v="2024-12-06T00:00:00"/>
    <x v="0"/>
    <s v="2024-00074358-1"/>
    <d v="2024-11-13T00:00:00"/>
    <s v="NA"/>
    <s v="Closed"/>
  </r>
  <r>
    <s v="Luo Liudi"/>
    <x v="1"/>
    <s v="NA"/>
    <s v="NA"/>
    <s v="NA"/>
    <s v="SHD"/>
    <s v="NA"/>
    <s v="Atellica CI"/>
    <s v="未注册"/>
    <s v="Atellica CI 1900 analyzer, erroneous Concentrated Carbon Dioxide (CO2_c, Lot#130494) results on multiple patient samples and out-of-range Quality Control (QC)."/>
    <s v="NA"/>
    <x v="31"/>
    <d v="2024-12-07T00:00:00"/>
    <x v="0"/>
    <s v="2024-00075477-1"/>
    <d v="2024-11-13T00:00:00"/>
    <s v="NA"/>
    <s v="Closed"/>
  </r>
  <r>
    <s v="Luo Liudi"/>
    <x v="1"/>
    <s v="NA"/>
    <s v="NA"/>
    <s v="NA"/>
    <s v="SHD"/>
    <s v="NA"/>
    <s v="Atellica CI"/>
    <s v="未注册"/>
    <s v="Atellica CI 1900 analyzer, erroneous Concentrated Carbon Dioxide (CO2_c, Lot#130494) results on multiple patient samples and out-of-range Quality Control (QC)."/>
    <s v="NA"/>
    <x v="32"/>
    <d v="2024-12-08T00:00:00"/>
    <x v="0"/>
    <s v="2024-00075477-2"/>
    <d v="2024-11-13T00:00:00"/>
    <s v="NA"/>
    <s v="Closed"/>
  </r>
  <r>
    <s v="Luo Liudi+Shijiarui"/>
    <x v="1"/>
    <s v="NA"/>
    <s v="NA"/>
    <s v="1193118002024160713"/>
    <s v="SHD"/>
    <s v="全自动生化分析仪"/>
    <s v="Atellica CH"/>
    <s v="国械注进20182220493"/>
    <s v="Atellica CH 930 Analyzer, Falsely elevated Carbon Dioxide, Concentrated (CO2_c) results on multiple patient samples."/>
    <s v="NA"/>
    <x v="32"/>
    <d v="2024-12-08T00:00:00"/>
    <x v="1"/>
    <s v="2024-00074695-2"/>
    <d v="2024-11-11T00:00:00"/>
    <s v="NA"/>
    <s v="Closed"/>
  </r>
  <r>
    <s v="Luo Liudi"/>
    <x v="1"/>
    <s v="NA"/>
    <s v="NA"/>
    <s v="NA"/>
    <s v="SHD"/>
    <s v="NA"/>
    <s v="Dimension Vista"/>
    <s v="未注册"/>
    <s v="Dimension Vista 1500, S/N: DV311430 – The operator scratched their finger, and the skin was broken while removing the flex from Server 1, and the reagent trash was malfunctioned."/>
    <s v="NA"/>
    <x v="32"/>
    <d v="2024-12-08T00:00:00"/>
    <x v="0"/>
    <s v="2024-00075597-1"/>
    <d v="2024-11-13T00:00:00"/>
    <s v="NA"/>
    <s v="Closed"/>
  </r>
  <r>
    <s v="Lumengjia+Shijiarui"/>
    <x v="1"/>
    <s v="NA"/>
    <s v="NA"/>
    <s v="1193118002024160150"/>
    <s v="SHD"/>
    <s v="高敏肌钙蛋白I测定试剂盒（微粒子化学发光免疫分析法）"/>
    <s v="Atellica IM"/>
    <s v="国械注进20222400321"/>
    <s v="Atellica IM 1600 – TnIH, lot 104 – Elevated result vs. alt. method for one patient"/>
    <s v="NA"/>
    <x v="31"/>
    <d v="2024-12-07T00:00:00"/>
    <x v="1"/>
    <s v="2024-00078188-1"/>
    <d v="2024-11-08T00:00:00"/>
    <d v="2024-11-18T00:00:00"/>
    <s v="Closed"/>
  </r>
  <r>
    <s v="Luo Liudi+Zhou Hui"/>
    <x v="1"/>
    <s v="NA"/>
    <s v="NA"/>
    <s v="1193118002024163147"/>
    <s v="SHD"/>
    <s v="电解质血气分析仪"/>
    <s v="POC: Blood gas"/>
    <s v="国械注进20222220292"/>
    <s v="Discrepant Low tHb Result, Mcart SN 3425101312,[RP500e SN 53175 - Germany]"/>
    <s v="NA"/>
    <x v="32"/>
    <d v="2024-12-08T00:00:00"/>
    <x v="1"/>
    <s v="2024-00076979-1"/>
    <d v="2024-11-15T00:00:00"/>
    <d v="2024-12-31T00:00:00"/>
    <s v="Closed"/>
  </r>
  <r>
    <s v="Luo Liudi+Shijiarui+Zhou Hui"/>
    <x v="1"/>
    <s v="NA"/>
    <s v="NA"/>
    <s v="1193118002024160716"/>
    <s v="SHD"/>
    <s v="全自动样品处理系统"/>
    <s v="Atellica"/>
    <s v="国械备20181268号"/>
    <s v="Sample handling issue between the Atellica Sample HP system and APTIO LAS."/>
    <s v="NA"/>
    <x v="32"/>
    <d v="2024-12-08T00:00:00"/>
    <x v="1"/>
    <s v="2024-00077414-1"/>
    <d v="2024-11-11T00:00:00"/>
    <d v="2024-12-30T00:00:00"/>
    <s v="Closed"/>
  </r>
  <r>
    <s v="Luo Liudi+Shijiarui+Zhou Hui"/>
    <x v="1"/>
    <s v="NA"/>
    <s v="NA"/>
    <s v="1193118002024160714"/>
    <s v="SHD"/>
    <s v="电解质检测电极块"/>
    <s v="Atellica CH"/>
    <s v="国械注进20182220495"/>
    <s v="Atellica CH 930 Analyzer - A-LYTE Integrated Multisensor (IMT, Lot 140011) - Erroneously Elevated Sodium (Na) Results on Eight (8) Patients"/>
    <s v="NA"/>
    <x v="31"/>
    <d v="2024-12-07T00:00:00"/>
    <x v="1"/>
    <s v="2024-00077662-1"/>
    <d v="2024-11-11T00:00:00"/>
    <d v="2024-12-31T00:00:00"/>
    <s v="Closed"/>
  </r>
  <r>
    <s v="Luo Liudi"/>
    <x v="0"/>
    <s v="NA"/>
    <s v="2024-11-04"/>
    <s v="1386215002024000057"/>
    <s v="陇南市第一人民医院"/>
    <s v="全自动生化分析仪"/>
    <s v="ADVIA Chemistry"/>
    <s v="国食药监械（进）字2012第2400587号"/>
    <s v="该设备加样针撞针故障，现已修好。"/>
    <s v="其他"/>
    <x v="32"/>
    <d v="2024-12-23T00:00:00"/>
    <x v="0"/>
    <s v="2024-00078968-1"/>
    <d v="2024-11-26T00:00:00"/>
    <s v="NA"/>
    <s v="Closed"/>
  </r>
  <r>
    <s v="Luo Liudi+Shijiarui"/>
    <x v="1"/>
    <s v="NA"/>
    <s v="NA"/>
    <s v="1193118002024162273"/>
    <s v="SHD"/>
    <s v="电解质血气分析仪"/>
    <s v="POC: Blood gas"/>
    <s v="国械注进20222220292"/>
    <s v="Discrepant Na+ Result, Mcart Sn 3421412525 [RP500e SN 63856 - Australia]"/>
    <s v="NA"/>
    <x v="33"/>
    <d v="2024-12-09T00:00:00"/>
    <x v="1"/>
    <s v="2024-00078783-1"/>
    <d v="2024-11-13T00:00:00"/>
    <s v="NA"/>
    <s v="Closed"/>
  </r>
  <r>
    <s v="Luo Liudi+Shijiarui"/>
    <x v="1"/>
    <s v="NA"/>
    <s v="NA"/>
    <s v="1193118002024162274"/>
    <s v="SHD"/>
    <s v="全自动生化分析仪"/>
    <s v="ADVIA Chemistry"/>
    <s v="国械注进20162404397"/>
    <s v="ADVIA 1800/Erroneous results with multiple assays on multiple patient samples."/>
    <s v="NA"/>
    <x v="32"/>
    <d v="2024-12-08T00:00:00"/>
    <x v="1"/>
    <s v="2024-00074837-1"/>
    <d v="2024-11-13T00:00:00"/>
    <s v="NA"/>
    <s v="Closed"/>
  </r>
  <r>
    <s v="Luo Liudi+Shijiarui"/>
    <x v="1"/>
    <s v="NA"/>
    <s v="NA"/>
    <s v="1193118002024162275"/>
    <s v="SHD"/>
    <s v="全自动生化分析仪"/>
    <s v="ADVIA Chemistry"/>
    <s v="国械注进20162404397"/>
    <s v="ADVIA 1800/Erroneous results with multiple assays on multiple patient samples."/>
    <s v="NA"/>
    <x v="32"/>
    <d v="2024-12-08T00:00:00"/>
    <x v="1"/>
    <s v="2024-00074837-2"/>
    <d v="2024-11-13T00:00:00"/>
    <s v="NA"/>
    <s v="Closed"/>
  </r>
  <r>
    <s v="Luo Liudi"/>
    <x v="1"/>
    <s v="NA"/>
    <s v="NA"/>
    <s v="NA"/>
    <s v="SHD"/>
    <s v="NA"/>
    <s v="Dimension Vista"/>
    <s v="未注册"/>
    <s v="Dimension Vista 500 Intelligent Lab System / erroneously elevated Calcium (CA, 24127BA) result on a patient sample."/>
    <s v="NA"/>
    <x v="34"/>
    <d v="2024-12-10T00:00:00"/>
    <x v="0"/>
    <s v="2024-00075066-1"/>
    <s v="NA"/>
    <s v="NA"/>
    <s v="Closed"/>
  </r>
  <r>
    <s v="Lumengjia"/>
    <x v="2"/>
    <s v="NA"/>
    <s v="NA"/>
    <s v="1193118002024162697"/>
    <s v="安徽第二医学院附属医院"/>
    <s v="游离轻链λ型测定试剂盒（散射比浊法）"/>
    <s v="PP"/>
    <s v="国械注进20172407010"/>
    <s v="BNII_N Latex FLC lambda lot473287_discordant Patient results vs Alternate Method"/>
    <s v="NA"/>
    <x v="26"/>
    <d v="2024-11-20T00:00:00"/>
    <x v="1"/>
    <s v="2024-00077209-1"/>
    <d v="2024-11-18T00:00:00"/>
    <d v="2024-12-18T00:00:00"/>
    <s v="Closed"/>
  </r>
  <r>
    <s v="Lumengjia"/>
    <x v="2"/>
    <s v="NA"/>
    <s v="NA"/>
    <s v="NA"/>
    <s v="安徽医科大学第一附属医院"/>
    <s v="国械注进20173400053"/>
    <s v="Atellica IM"/>
    <s v="甲胎蛋白测定试剂盒(直接化学发光法)"/>
    <s v="Atellica IM Alpha Fetoprotein (AFP) Lot 283: Discordant elevated patient result vs Alternate Method"/>
    <s v="NA"/>
    <x v="35"/>
    <d v="2024-12-01T00:00:00"/>
    <x v="0"/>
    <s v="2024-00078914-1"/>
    <s v="NA"/>
    <s v="NA"/>
    <s v="Closed"/>
  </r>
  <r>
    <s v="Luo Liudi"/>
    <x v="0"/>
    <s v="NA"/>
    <s v="2024-11-06"/>
    <s v="1162101072024000538"/>
    <s v="中国医科大学附属第四医院"/>
    <s v="全自动血球分析仪"/>
    <s v="Hematology"/>
    <s v="国械注进20162404708"/>
    <s v="设备开机报警负压低"/>
    <s v="其他"/>
    <x v="35"/>
    <d v="2024-12-26T00:00:00"/>
    <x v="2"/>
    <s v="NA"/>
    <d v="2024-12-19T00:00:00"/>
    <s v="NA"/>
    <s v="Closed"/>
  </r>
  <r>
    <s v="Luo Liudi"/>
    <x v="0"/>
    <s v="NA"/>
    <s v="2024-11-06"/>
    <s v="1162101072024000533"/>
    <s v="中国医科大学附属第四医院"/>
    <s v="全自动生化分析仪"/>
    <s v="ADVIA Chemistry"/>
    <s v="国械注进20162401354"/>
    <s v="开机自检设备报警"/>
    <s v="其他"/>
    <x v="35"/>
    <d v="2024-12-26T00:00:00"/>
    <x v="0"/>
    <s v="2024-00079302-1"/>
    <d v="2024-12-17T00:00:00"/>
    <s v="NA"/>
    <s v="Closed"/>
  </r>
  <r>
    <s v="Luo Liudi"/>
    <x v="0"/>
    <s v="NA"/>
    <s v="2024-11-06"/>
    <s v="1162101072024000537"/>
    <s v="中国医科大学附属第四医院"/>
    <s v="全自动血球分析仪"/>
    <s v="Hematology"/>
    <s v="国械注进20162404708"/>
    <s v="设备开机样本吸样失败"/>
    <s v="其他"/>
    <x v="35"/>
    <d v="2024-12-26T00:00:00"/>
    <x v="0"/>
    <s v="2024-00080856-1"/>
    <d v="2024-12-17T00:00:00"/>
    <s v="NA"/>
    <s v="Closed"/>
  </r>
  <r>
    <s v="Luo Liudi+Shijiarui"/>
    <x v="0"/>
    <s v="NA"/>
    <s v="2024-11-06"/>
    <s v="1162101072024000534"/>
    <s v="中国医科大学附属第四医院"/>
    <s v="全自动生化分析仪"/>
    <s v="ADVIA Chemistry"/>
    <s v="国械注进20162401354"/>
    <s v="设备WVD清洁站滴水"/>
    <s v="其他"/>
    <x v="35"/>
    <d v="2024-12-26T00:00:00"/>
    <x v="0"/>
    <s v="2024-00079213-1"/>
    <d v="2024-11-22T00:00:00"/>
    <s v="NA"/>
    <s v="Closed"/>
  </r>
  <r>
    <s v="Luo Liudi+Shijiarui"/>
    <x v="0"/>
    <s v="NA"/>
    <s v="2024-11-06"/>
    <s v="1162101072024000535"/>
    <s v="中国医科大学附属第四医院"/>
    <s v="全自动生化分析仪"/>
    <s v="ADVIA Chemistry"/>
    <s v="国械注进20162401354"/>
    <s v="设备开机不能正常工作"/>
    <s v="其他"/>
    <x v="35"/>
    <d v="2024-12-26T00:00:00"/>
    <x v="0"/>
    <s v="2024-00079277-1"/>
    <d v="2024-11-26T00:00:00"/>
    <s v="NA"/>
    <s v="Closed"/>
  </r>
  <r>
    <s v="Luo Liudi+Shijiarui"/>
    <x v="0"/>
    <s v="NA"/>
    <s v="2024-11-08"/>
    <s v="1294426562024002725"/>
    <s v="深圳市龙岗中心医院"/>
    <s v="血气分析仪"/>
    <s v="POC: Blood gas"/>
    <s v="国械注进20162401909"/>
    <s v="D0601_校准失效"/>
    <s v="其他"/>
    <x v="35"/>
    <d v="2024-12-26T00:00:00"/>
    <x v="0"/>
    <s v="2024-00081134-1"/>
    <d v="2024-12-10T00:00:00"/>
    <s v="NA"/>
    <s v="Closed"/>
  </r>
  <r>
    <s v="Lumengjia+Shijiarui"/>
    <x v="1"/>
    <s v="NA"/>
    <s v="NA"/>
    <s v="1193118002024160697"/>
    <s v="SHD"/>
    <s v="糖抗原19-9测定试剂盒(直接化学发光法)"/>
    <s v="Atellica IM"/>
    <s v="国械注进20172401781"/>
    <s v="Atellica IM CA 19-9 Lot 541: Discordant elevated result vs Alternate Method."/>
    <s v="NA"/>
    <x v="35"/>
    <d v="2024-12-11T00:00:00"/>
    <x v="1"/>
    <s v="2024-00074443-1"/>
    <d v="2024-11-11T00:00:00"/>
    <d v="2025-02-05T00:00:00"/>
    <s v="Closed"/>
  </r>
  <r>
    <s v="Luo Liudi+Shijiarui+Zhou Hui"/>
    <x v="1"/>
    <s v="NA"/>
    <s v="NA"/>
    <s v="1193118002024162332"/>
    <s v="SHD"/>
    <s v="钙测定试剂盒(偶氮胂III比色法)"/>
    <s v="Atellica CH"/>
    <s v="国械注进20162400963"/>
    <s v="Atellica CH 930 Analyzer / discordant elevated Calcium_2 (CA_2, 232088) results on multiple patient samples."/>
    <s v="NA"/>
    <x v="35"/>
    <d v="2024-12-11T00:00:00"/>
    <x v="1"/>
    <s v="2024-00075062-1"/>
    <d v="2024-11-13T00:00:00"/>
    <d v="2025-01-02T00:00:00"/>
    <s v="Closed"/>
  </r>
  <r>
    <s v="Lumengjia+Shijiarui"/>
    <x v="1"/>
    <s v="NA"/>
    <s v="NA"/>
    <s v="1193118002024160752"/>
    <s v="SHD"/>
    <s v="全自动化学发光免疫分析仪"/>
    <s v="Atellica IM"/>
    <s v="国械注进20182220492"/>
    <s v="Atellica IM 1300 Analyzer, A falsely elevated High-Sensitivity Troponin I (TnIH, 107) result was obtained on a patient sample."/>
    <s v="NA"/>
    <x v="35"/>
    <d v="2024-12-11T00:00:00"/>
    <x v="1"/>
    <s v="2024-00075001-1"/>
    <d v="2024-11-12T00:00:00"/>
    <s v="NA"/>
    <s v="Closed"/>
  </r>
  <r>
    <s v="Luo Liudi"/>
    <x v="1"/>
    <s v="NA"/>
    <s v="NA"/>
    <s v="NA"/>
    <s v="SHD"/>
    <s v="NA"/>
    <s v="Dimension"/>
    <s v="未注册"/>
    <s v="DIMENSION EXL 200, LOCI High-Sensitivity Troponin I (TNIH) Lot EA5139 -Erroneously depressed results vs. Atellica IM"/>
    <s v="NA"/>
    <x v="36"/>
    <d v="2024-12-12T00:00:00"/>
    <x v="0"/>
    <s v="2024-00075043-1"/>
    <s v="NA"/>
    <s v="NA"/>
    <s v="Closed"/>
  </r>
  <r>
    <s v="Luo Liudi"/>
    <x v="1"/>
    <s v="NA"/>
    <s v="NA"/>
    <s v="NA"/>
    <s v="SHD"/>
    <s v="NA"/>
    <s v="Dimension"/>
    <s v="未注册"/>
    <s v="DIMENSION EXL 200, LOCI High-Sensitivity Troponin I (TNIH) Lot EA5139 -Erroneously depressed results vs. Atellica IM"/>
    <s v="NA"/>
    <x v="36"/>
    <d v="2024-12-12T00:00:00"/>
    <x v="0"/>
    <s v="2024-00075043-2"/>
    <s v="NA"/>
    <s v="NA"/>
    <s v="Closed"/>
  </r>
  <r>
    <s v="Lumengjia+Shijiarui"/>
    <x v="1"/>
    <s v="NA"/>
    <s v="NA"/>
    <s v="1193118002024160753"/>
    <s v="SHD"/>
    <s v="糖抗原19-9测定试剂盒(直接化学发光法)"/>
    <s v="Atellica IM"/>
    <s v="国械注进20172401781"/>
    <s v="Atellica IM 1600 – CA 19-9, lot 541 – Discordance between neat and diluted results"/>
    <s v="NA"/>
    <x v="35"/>
    <d v="2024-12-11T00:00:00"/>
    <x v="1"/>
    <s v="2024-00078799-1"/>
    <d v="2024-11-12T00:00:00"/>
    <d v="2025-02-05T00:00:00"/>
    <s v="Closed"/>
  </r>
  <r>
    <s v="Lumengjia+Shijiarui"/>
    <x v="1"/>
    <s v="NA"/>
    <s v="NA"/>
    <s v="1193118002024160754"/>
    <s v="SHD"/>
    <s v="高敏肌钙蛋白I测定试剂盒（微粒子化学发光免疫分析法）"/>
    <s v="ADVIA Centaur"/>
    <s v="国械注进20222400321"/>
    <s v="ADVIA Centaur CP – TNIH, lot 107 – Discordant elevated result vs. repeat"/>
    <s v="NA"/>
    <x v="35"/>
    <d v="2024-12-11T00:00:00"/>
    <x v="1"/>
    <s v="2024-00078796-1"/>
    <d v="2024-11-12T00:00:00"/>
    <d v="2024-11-19T00:00:00"/>
    <s v="Closed"/>
  </r>
  <r>
    <s v="Lumengjia"/>
    <x v="2"/>
    <s v="NA"/>
    <s v="NA"/>
    <s v="NA"/>
    <s v="宁波李惠利东部"/>
    <s v="糖抗原19-9测定试剂盒(直接化学发光法)"/>
    <s v="Atellica IM"/>
    <s v="国械注进20172401781"/>
    <s v="Atellica IM1600 CA199结果与贝克曼平台不一致"/>
    <s v="NA"/>
    <x v="36"/>
    <d v="2024-12-02T00:00:00"/>
    <x v="0"/>
    <s v="2024-00079128-1"/>
    <s v="NA"/>
    <s v="NA"/>
    <s v="Closed"/>
  </r>
  <r>
    <s v="Lumengjia"/>
    <x v="2"/>
    <s v="NA"/>
    <s v="NA"/>
    <s v="NA"/>
    <s v="宁波二院"/>
    <s v="糖抗原19-9测定试剂盒(直接化学发光法)"/>
    <s v="ADVIA Centaur"/>
    <s v="国械注进20172401781"/>
    <s v="ADVIA Centaur XP – CA 19-9, lot 539 – Elevated results vs. alt. method"/>
    <s v="NA"/>
    <x v="36"/>
    <d v="2024-12-02T00:00:00"/>
    <x v="0"/>
    <s v="2024-00079141-1"/>
    <s v="NA"/>
    <s v="NA"/>
    <s v="Closed"/>
  </r>
  <r>
    <s v="Lumengjia+Shijiarui"/>
    <x v="1"/>
    <s v="NA"/>
    <s v="NA"/>
    <s v="1193118002024162277"/>
    <s v="SHD"/>
    <s v="糖抗原15-3测定试剂盒(直接化学发光法)"/>
    <s v="ADVIA Centaur"/>
    <s v="国械注进20172400634"/>
    <s v="ADVIA Centaur XP CA 15-3, lot 217, Out of range QC and Discordant patient results"/>
    <s v="NA"/>
    <x v="37"/>
    <d v="2024-12-13T00:00:00"/>
    <x v="1"/>
    <s v="2024-00074621-1"/>
    <d v="2024-11-13T00:00:00"/>
    <d v="2025-03-27T00:00:00"/>
    <s v="Closed"/>
  </r>
  <r>
    <s v="Luo Liudi+Shijiarui+Zhou Hui"/>
    <x v="1"/>
    <s v="NA"/>
    <s v="NA"/>
    <s v="1193118002024162330"/>
    <s v="SHD"/>
    <s v="非结合雌三醇测定试剂盒(化学发光法)"/>
    <s v="IMMULITE"/>
    <s v="国械注进20152402054"/>
    <s v="IMMULITE 2000 XPi Unconjugated Estriol Erroneously Depressed Patient Results Kit Lots 515 and 518"/>
    <s v="NA"/>
    <x v="36"/>
    <d v="2024-12-12T00:00:00"/>
    <x v="1"/>
    <s v="2024-00078722-1"/>
    <d v="2024-11-13T00:00:00"/>
    <d v="2025-01-13T00:00:00"/>
    <s v="Closed"/>
  </r>
  <r>
    <s v="Luo Liudi+Shijiarui+Zhou Hui"/>
    <x v="1"/>
    <s v="NA"/>
    <s v="NA"/>
    <s v="1193118002024162331"/>
    <s v="SHD"/>
    <s v="非结合雌三醇测定试剂盒(化学发光法)"/>
    <s v="IMMULITE"/>
    <s v="国械注进20152402054"/>
    <s v="IMMULITE 2000 XPi Unconjugated Estriol Erroneously Depressed Patient Results Kit Lots 515 and 518"/>
    <s v="NA"/>
    <x v="36"/>
    <d v="2024-12-12T00:00:00"/>
    <x v="1"/>
    <s v="2024-00078722-2"/>
    <d v="2024-11-13T00:00:00"/>
    <d v="2025-01-13T00:00:00"/>
    <s v="Closed"/>
  </r>
  <r>
    <s v="Lumengjia+Shijiarui"/>
    <x v="1"/>
    <s v="NA"/>
    <s v="NA"/>
    <s v="1193118002024162278"/>
    <s v="SHD"/>
    <s v="高敏肌钙蛋白I测定试剂盒（微粒子化学发光免疫分析法）"/>
    <s v="Atellica IM"/>
    <s v="国械注进20222400321"/>
    <s v="Atellica IM High Sensitivity Troponin I (TnIH), Lot 107, discordant elevated results vs alternate method"/>
    <s v="NA"/>
    <x v="37"/>
    <d v="2024-12-13T00:00:00"/>
    <x v="1"/>
    <s v="2024-00077456-1"/>
    <d v="2024-11-13T00:00:00"/>
    <d v="2025-03-12T00:00:00"/>
    <s v="Closed"/>
  </r>
  <r>
    <s v="Luo Liudi+Shijiarui"/>
    <x v="0"/>
    <s v="NA"/>
    <s v="2024-11-13"/>
    <s v="1294421582024000215"/>
    <s v="汕头市澄海区东里中心卫生院"/>
    <s v="全自动生化分析仪"/>
    <s v="ADVIA Chemistry"/>
    <s v="国械注进20162404397"/>
    <s v="D0101_故障提示"/>
    <s v="其他"/>
    <x v="37"/>
    <d v="2024-12-28T00:00:00"/>
    <x v="0"/>
    <s v="2024-00080553-1"/>
    <d v="2024-12-19T00:00:00"/>
    <s v="NA"/>
    <s v="Closed"/>
  </r>
  <r>
    <s v="Luo Liudi+Shijiarui"/>
    <x v="0"/>
    <s v="NA"/>
    <s v="2024-11-12"/>
    <s v="1203205112024000573"/>
    <s v="苏州瑞盛康复医院"/>
    <s v="血气分析仪"/>
    <s v="epoc"/>
    <s v="国械注进20172401540"/>
    <s v="进行血气分析检测时，血气卡插入后仪器不识别，尝试多次后，又显示未检测到校准液，需插入新的测试卡并重新执行测试，浪费了3张血气卡。"/>
    <s v="其他"/>
    <x v="37"/>
    <d v="2024-12-28T00:00:00"/>
    <x v="0"/>
    <s v="2024-00086122-1"/>
    <d v="2024-12-26T00:00:00"/>
    <s v="NA"/>
    <s v="Closed"/>
  </r>
  <r>
    <s v="Luo Liudi+Shijiarui"/>
    <x v="1"/>
    <s v="NA"/>
    <s v="NA"/>
    <s v="1193118002024163148"/>
    <s v="SHD"/>
    <s v="电解质检测电极块"/>
    <s v="Dimension"/>
    <s v="国械注进20172220888"/>
    <s v="Dimension EXL with LM Integrated Chemistry System / erroneously depressed Sodium (Na, 4FD814) results on four patient samples."/>
    <s v="NA"/>
    <x v="37"/>
    <d v="2024-12-13T00:00:00"/>
    <x v="1"/>
    <s v="2024-00075554-1"/>
    <d v="2024-11-15T00:00:00"/>
    <s v="NA"/>
    <s v="Closed"/>
  </r>
  <r>
    <s v="Lumengjia+Shijiarui"/>
    <x v="1"/>
    <s v="NA"/>
    <s v="NA"/>
    <s v="1193118002024162690"/>
    <s v="SHD"/>
    <s v="全自动化学发光免疫分析仪"/>
    <s v="Atellica IM"/>
    <s v="国械注进20182220492"/>
    <s v="Customer reported QC out of range and falsely elevated Alpha Fetoprotein results."/>
    <s v="NA"/>
    <x v="38"/>
    <d v="2024-12-14T00:00:00"/>
    <x v="1"/>
    <s v="2024-00078695-1"/>
    <d v="2024-11-14T00:00:00"/>
    <s v="NA"/>
    <s v="Closed"/>
  </r>
  <r>
    <s v="Luo Liudi"/>
    <x v="0"/>
    <s v="NA"/>
    <s v="2024-11-13"/>
    <s v="1294412002024005390"/>
    <s v="东莞市虎门医院"/>
    <s v="全自动生化分析仪"/>
    <s v="ADVIA Chemistry"/>
    <s v="国械注进20152404028"/>
    <s v="无法检测K，Na，Cl，其他项目正常检测。"/>
    <s v="其他"/>
    <x v="38"/>
    <d v="2024-12-29T00:00:00"/>
    <x v="0"/>
    <s v="2024-00080317-1"/>
    <d v="2024-12-26T00:00:00"/>
    <s v="NA"/>
    <s v="Closed"/>
  </r>
  <r>
    <s v="Lumengjia"/>
    <x v="0"/>
    <s v="NA"/>
    <s v="2024-11-04"/>
    <s v="1284311002024000324"/>
    <s v="郴州市精神病医院"/>
    <s v="全自动化学发光免疫分析仪"/>
    <s v="Atellica IM"/>
    <s v="国械注进20182220492"/>
    <s v="2024年10月15日上午十一点，XX准备进行样本检测时发现西门子仪器停止工作并且提示“样本完整性问题”，重启主机并且将样本重新离心后还是没有解决问题，“样本完整性问题”影响了病人结果的发送，结果未及时得到发生，故形成不良事件。"/>
    <s v="其他"/>
    <x v="38"/>
    <d v="2024-12-29T00:00:00"/>
    <x v="0"/>
    <s v="2024-00079984-1"/>
    <d v="2024-12-18T00:00:00"/>
    <s v="NA"/>
    <s v="Closed"/>
  </r>
  <r>
    <s v="Luo Liudi"/>
    <x v="1"/>
    <s v="NA"/>
    <s v="NA"/>
    <s v="NA"/>
    <s v="SHD"/>
    <s v="NA"/>
    <s v="Atellica CH"/>
    <s v="未注册"/>
    <s v="Atellica CH 930 Analyzer, Out of range Quality Control (QC) results and erroneous Valproic Acid (VPA, Lot# 140237) results on five (5) patient samples."/>
    <s v="NA"/>
    <x v="39"/>
    <d v="2024-12-15T00:00:00"/>
    <x v="0"/>
    <s v="2024-00074645-1"/>
    <s v="NA"/>
    <s v="NA"/>
    <s v="Closed"/>
  </r>
  <r>
    <s v="Luo Liudi"/>
    <x v="1"/>
    <s v="NA"/>
    <s v="NA"/>
    <s v="NA"/>
    <s v="SHD"/>
    <s v="NA"/>
    <s v="Dimension"/>
    <s v="未注册"/>
    <s v="Dimension EXL 200 (DR272282) high bias for Tacrolimus (TAC) on a patient sample."/>
    <s v="NA"/>
    <x v="40"/>
    <d v="2024-12-16T00:00:00"/>
    <x v="0"/>
    <s v="2024-00075173-1"/>
    <s v="NA"/>
    <s v="NA"/>
    <s v="Closed"/>
  </r>
  <r>
    <s v="Luo Liudi+Shijiarui"/>
    <x v="1"/>
    <s v="NA"/>
    <s v="NA"/>
    <s v="1193118002024167485"/>
    <s v="SHD"/>
    <s v="全自动生化分析仪"/>
    <s v="Atellica CH"/>
    <s v="国械注进20182220493"/>
    <s v="Atellica CH 930 Analyzer, Falsely elevated Carbon Dioxide, Concentrated (CO2_c) results on multiple patient samples."/>
    <s v="NA"/>
    <x v="39"/>
    <d v="2024-12-15T00:00:00"/>
    <x v="1"/>
    <s v="2024-00075902-4"/>
    <d v="2024-11-24T00:00:00"/>
    <s v="NA"/>
    <s v="Closed"/>
  </r>
  <r>
    <s v="Luo Liudi+Shijiarui"/>
    <x v="1"/>
    <s v="NA"/>
    <s v="NA"/>
    <s v="1193118002024167486"/>
    <s v="SHD"/>
    <s v="全自动生化分析仪"/>
    <s v="Atellica CH"/>
    <s v="国械注进20182220493"/>
    <s v="Atellica CH 930 Analyzer, Falsely elevated Carbon Dioxide, Concentrated (CO2_c) results on multiple patient samples."/>
    <s v="NA"/>
    <x v="39"/>
    <d v="2024-12-15T00:00:00"/>
    <x v="1"/>
    <s v="2024-00075902-2"/>
    <d v="2024-11-24T00:00:00"/>
    <s v="NA"/>
    <s v="Closed"/>
  </r>
  <r>
    <s v="Luo Liudi+Shijiarui"/>
    <x v="1"/>
    <s v="NA"/>
    <s v="NA"/>
    <s v="1193118002024167487"/>
    <s v="SHD"/>
    <s v="全自动生化分析仪"/>
    <s v="Atellica CH"/>
    <s v="国械注进20182220493"/>
    <s v="Atellica CH 930 Analyzer, Falsely elevated Carbon Dioxide, Concentrated (CO2_c) results on multiple patient samples."/>
    <s v="NA"/>
    <x v="39"/>
    <d v="2024-12-15T00:00:00"/>
    <x v="1"/>
    <s v="2024-00075902-3"/>
    <d v="2024-11-24T00:00:00"/>
    <s v="NA"/>
    <s v="Closed"/>
  </r>
  <r>
    <s v="Luo Liudi+Shijiarui"/>
    <x v="1"/>
    <s v="NA"/>
    <s v="NA"/>
    <s v="1193118002024167488"/>
    <s v="SHD"/>
    <s v="全自动生化分析仪"/>
    <s v="Atellica CH"/>
    <s v="国械注进20182220493"/>
    <s v="Atellica CH 930 Analyzer, Falsely elevated Carbon Dioxide, Concentrated (CO2_c) results on multiple patient samples."/>
    <s v="NA"/>
    <x v="39"/>
    <d v="2024-12-15T00:00:00"/>
    <x v="1"/>
    <s v="2024-00075902-1"/>
    <d v="2024-11-24T00:00:00"/>
    <s v="NA"/>
    <s v="Closed"/>
  </r>
  <r>
    <s v="Luo Liudi"/>
    <x v="1"/>
    <s v="NA"/>
    <s v="NA"/>
    <s v="NA"/>
    <s v="SHD"/>
    <s v="NA"/>
    <s v="Dimension"/>
    <s v="未注册"/>
    <s v="Dimension EXL 200 (DR272282) high bias for Tacrolimus (TAC) on a patient sample."/>
    <s v="NA"/>
    <x v="40"/>
    <d v="2024-12-16T00:00:00"/>
    <x v="0"/>
    <s v="2024-00075173-2"/>
    <s v="NA"/>
    <s v="NA"/>
    <s v="Closed"/>
  </r>
  <r>
    <s v="Luo Liudi+Zhou Hui"/>
    <x v="1"/>
    <s v="NA"/>
    <s v="NA"/>
    <s v="1193118002024177770"/>
    <s v="SHD"/>
    <s v="尿液分析仪"/>
    <s v="POC:Urine"/>
    <s v="国械注进20152221500"/>
    <s v="False negative blood, CT Status+ SN 288941, Multistix lot Unk, Switzerland."/>
    <s v="NA"/>
    <x v="40"/>
    <d v="2024-12-16T00:00:00"/>
    <x v="1"/>
    <s v="2024-00079566-1"/>
    <d v="2024-12-11T00:00:00"/>
    <d v="2024-12-31T00:00:00"/>
    <s v="Closed"/>
  </r>
  <r>
    <s v="Lumengjia"/>
    <x v="0"/>
    <s v="NA"/>
    <s v="2024-11-16"/>
    <s v="1386210022024000075"/>
    <s v="合水县中医医院"/>
    <s v="全自动化学发光免疫分析仪"/>
    <s v="ADVIA Centaur"/>
    <s v="国械注进20153400283"/>
    <s v="多次校准无效"/>
    <s v="严重伤害"/>
    <x v="41"/>
    <d v="2025-01-02T00:00:00"/>
    <x v="0"/>
    <s v="2024-00080645-1"/>
    <d v="2024-12-02T00:00:00"/>
    <s v="NA"/>
    <s v="Closed"/>
  </r>
  <r>
    <s v="Luo Liudi"/>
    <x v="0"/>
    <s v="NA"/>
    <s v="2024-11-15"/>
    <s v="1335110362024000544"/>
    <s v="四川大学望江医院"/>
    <s v="血气分析仪"/>
    <s v="epoc"/>
    <s v="国械注进20172221540"/>
    <s v="D1022_电器件问题"/>
    <s v="其他"/>
    <x v="41"/>
    <d v="2025-01-02T00:00:00"/>
    <x v="0"/>
    <s v="2024-00081074-1"/>
    <d v="2024-12-10T00:00:00"/>
    <s v="NA"/>
    <s v="Closed"/>
  </r>
  <r>
    <s v="Luo Liudi"/>
    <x v="0"/>
    <s v="NA"/>
    <s v="2024-11-15"/>
    <s v="1162101072024000656"/>
    <s v="中国医科大学附属第四医院"/>
    <s v="全自动血液分析仪"/>
    <s v="Hematology"/>
    <s v="国械注进20162404708"/>
    <s v="手动吸样报错"/>
    <s v="其他"/>
    <x v="41"/>
    <d v="2025-01-02T00:00:00"/>
    <x v="0"/>
    <s v="2024-00079229-1"/>
    <d v="2024-12-16T00:00:00"/>
    <s v="NA"/>
    <s v="Closed"/>
  </r>
  <r>
    <s v="Luo Liudi+Shijiarui"/>
    <x v="0"/>
    <s v="NA"/>
    <s v="2024-11-15"/>
    <s v="1162101072024000655"/>
    <s v="中国医科大学附属第四医院"/>
    <s v="全自动血液分析仪"/>
    <s v="Hematology"/>
    <s v="国械注进20162404708"/>
    <s v="自动进样器针冲洗漏水"/>
    <s v="其他"/>
    <x v="41"/>
    <d v="2025-01-02T00:00:00"/>
    <x v="0"/>
    <s v="2024-00077048-1"/>
    <d v="2024-12-26T00:00:00"/>
    <s v="NA"/>
    <s v="Closed"/>
  </r>
  <r>
    <s v="Luo Liudi+Shijiarui"/>
    <x v="0"/>
    <s v="NA"/>
    <s v="2024-11-15"/>
    <s v="1162101072024000658"/>
    <s v="中国医科大学附属第四医院"/>
    <s v="全自动生化分析仪"/>
    <s v="ADVIA Chemistry"/>
    <s v="国械注进20162401354"/>
    <s v="设备开机水平电机异响"/>
    <s v="其他"/>
    <x v="41"/>
    <d v="2025-01-02T00:00:00"/>
    <x v="0"/>
    <s v="2024-00080654-1"/>
    <d v="2024-12-26T00:00:00"/>
    <s v="NA"/>
    <s v="Closed"/>
  </r>
  <r>
    <s v="Lumengjia+Shijiarui"/>
    <x v="1"/>
    <s v="NA"/>
    <s v="NA"/>
    <s v="1193118002024164814"/>
    <s v="SHD"/>
    <s v="乙型肝炎病毒表面抗体测定试剂盒(化学发光法)"/>
    <s v="Atellica IM"/>
    <s v="国械注进20173407148"/>
    <s v="Atellica IM 1600 aHBs2 Lot 168: Discordant reactive (positive) result vs repeat testing on an alternate method."/>
    <s v="NA"/>
    <x v="41"/>
    <d v="2024-12-18T00:00:00"/>
    <x v="1"/>
    <s v="2024-00075939-1"/>
    <d v="2024-11-19T00:00:00"/>
    <s v="NA"/>
    <s v="Closed"/>
  </r>
  <r>
    <s v="Luo Liudi+Shijiarui"/>
    <x v="1"/>
    <s v="NA"/>
    <s v="NA"/>
    <s v="1193118002024167491"/>
    <s v="SHD"/>
    <s v="游离轻链κ型测定试剂盒(散射比浊法)"/>
    <s v="PP"/>
    <s v="国械注进20172406159"/>
    <s v="BN II_N Latex FLC kappa lot 473184 questionable FLC kappa results for one patient sample"/>
    <s v="NA"/>
    <x v="41"/>
    <d v="2024-12-18T00:00:00"/>
    <x v="1"/>
    <s v="2024-00076148-1"/>
    <d v="2024-11-24T00:00:00"/>
    <d v="2025-01-16T00:00:00"/>
    <s v="Closed"/>
  </r>
  <r>
    <s v="Luo Liudi+Shijiarui"/>
    <x v="1"/>
    <s v="NA"/>
    <s v="NA"/>
    <s v="1193118002024167492"/>
    <s v="SHD"/>
    <s v="全自动整合式生化分析仪"/>
    <s v="Dimension"/>
    <s v="国械注进20192221909"/>
    <s v="Dimension EXL 200 (s/n: DR275070)/ The customer reported biohazard exposure to a leak from the pump panel door."/>
    <s v="NA"/>
    <x v="41"/>
    <d v="2024-12-18T00:00:00"/>
    <x v="1"/>
    <s v="2024-00077299-1"/>
    <d v="2024-11-24T00:00:00"/>
    <s v="NA"/>
    <s v="Closed"/>
  </r>
  <r>
    <s v="Lumengjia"/>
    <x v="2"/>
    <s v="NA"/>
    <s v="NA"/>
    <s v="1193118002024170843"/>
    <s v="杭州市第三人民医院"/>
    <s v="高敏肌钙蛋白I测定试剂盒（微粒子化学发光免疫分析法）"/>
    <s v="ADVIA Centaur"/>
    <s v="国械注进20222400321"/>
    <s v="ADVIA Centaur CP - High Sensitivity Troponin I (TNIH), lot 102 – discordant elevated result vs. alternate method testing."/>
    <s v="其他"/>
    <x v="42"/>
    <d v="2024-12-09T00:00:00"/>
    <x v="1"/>
    <s v="2024-00080541-1"/>
    <d v="2024-12-02T00:00:00"/>
    <s v="NA"/>
    <s v="Closed"/>
  </r>
  <r>
    <s v="Luo Liudi+Zhou Hui"/>
    <x v="1"/>
    <s v="NA"/>
    <s v="NA"/>
    <s v="1193118002024171061"/>
    <s v="SHD"/>
    <s v="二氧化碳测定试剂盒(PEPC酶法)"/>
    <s v="Atellica CH"/>
    <s v="国械注进20162402298"/>
    <s v="Atellica CH 930 Analyzer - Carbon Dioxide, Concentrated (CO2_c, Lot 130494) - Eighteen (18) Erroneously Depressed Patient Results &amp; Low Quality Control (QC)"/>
    <s v="NA"/>
    <x v="43"/>
    <d v="2024-12-20T00:00:00"/>
    <x v="1"/>
    <s v="2024-00079764-1"/>
    <d v="2024-12-02T00:00:00"/>
    <d v="2025-01-14T00:00:00"/>
    <s v="Closed"/>
  </r>
  <r>
    <s v="Lumengjia"/>
    <x v="2"/>
    <s v="NA"/>
    <s v="NA"/>
    <s v="NA"/>
    <s v="南宁市第一人民医院"/>
    <s v="游离甲状腺素测定试剂盒(直接化学发光法)"/>
    <s v="Atellica IM"/>
    <s v="国械注进20162404970"/>
    <s v="Atellica IM Free Thyroxine (FT4), lot# 214: Discordant (elevated) results vs repeat testing on alternate methods."/>
    <s v="NA"/>
    <x v="43"/>
    <d v="2024-12-10T00:00:00"/>
    <x v="0"/>
    <s v="2024-00080769-1"/>
    <s v="NA"/>
    <s v="NA"/>
    <s v="Closed"/>
  </r>
  <r>
    <s v="Luo Liudi"/>
    <x v="0"/>
    <s v="NA"/>
    <s v="2024-11-18"/>
    <s v="1294408002024002268"/>
    <s v="中山市东区街道社区卫生服务中心"/>
    <s v="西门子-德林全自动生化分析仪"/>
    <s v="Dimension"/>
    <s v="国食药监械（进）字2010第2402507号"/>
    <s v="仪器报警提示“Cuvette Failed Photometric QC Check”"/>
    <s v="其他"/>
    <x v="43"/>
    <d v="2025-01-04T00:00:00"/>
    <x v="0"/>
    <s v="2024-00088299-1"/>
    <d v="2025-01-03T00:00:00"/>
    <s v="NA"/>
    <s v="Closed"/>
  </r>
  <r>
    <s v="Luo Liudi"/>
    <x v="0"/>
    <s v="NA"/>
    <s v="2024-11-18"/>
    <s v="1294408002024002267"/>
    <s v="中山市东区街道社区卫生服务中心"/>
    <s v="西门子-德林全自动生化分析仪"/>
    <s v="Dimension"/>
    <s v="国食药监械（进）字2010第2402507号"/>
    <s v="仪器报警提示“Sample Flush Pump Lost Steps”"/>
    <s v="其他"/>
    <x v="43"/>
    <d v="2025-01-04T00:00:00"/>
    <x v="0"/>
    <s v="2024-00081216-1"/>
    <d v="2024-12-30T00:00:00"/>
    <s v="NA"/>
    <s v="Closed"/>
  </r>
  <r>
    <s v="Luo Liudi+Luoxinyi"/>
    <x v="0"/>
    <s v="NA"/>
    <s v="2024-11-18"/>
    <s v="1294408002024002266"/>
    <s v="中山市东区街道社区卫生服务中心"/>
    <s v="全自动生化分析仪"/>
    <s v="Dimension"/>
    <s v="国食药监械（进）字2010第2402507号"/>
    <s v="仪器报警提示坏杯"/>
    <s v="其他"/>
    <x v="43"/>
    <d v="2025-01-04T00:00:00"/>
    <x v="0"/>
    <s v="2024-00081207-1"/>
    <d v="2024-12-10T00:00:00"/>
    <s v="NA"/>
    <s v="Closed"/>
  </r>
  <r>
    <s v="Lumengjia+Luoxinyi"/>
    <x v="1"/>
    <s v="NA"/>
    <s v="NA"/>
    <s v="1193118002024165746"/>
    <s v="SHD"/>
    <s v="全自动化学发光免疫分析仪"/>
    <s v="ADVIA Centaur"/>
    <s v="国械注进20152220283"/>
    <s v="ADVIA Centaur XPT, S/N: IRL19101742 / Total hCG (ThCG) - Erroneous elevated and depressed results."/>
    <s v="NA"/>
    <x v="43"/>
    <d v="2024-12-20T00:00:00"/>
    <x v="1"/>
    <s v="2024-00076367-1"/>
    <d v="2024-11-20T00:00:00"/>
    <s v="NA"/>
    <s v="Closed"/>
  </r>
  <r>
    <s v="Luo Liudi"/>
    <x v="1"/>
    <s v="NA"/>
    <s v="NA"/>
    <s v="NA"/>
    <s v="SHD"/>
    <s v="NA"/>
    <s v="Atellica CI"/>
    <s v="未注册"/>
    <s v="Atellica CI 1900, Falsely elevated Sodium (Na), Potassium (K), and Chloride (Cl) results on six patient samples; Sensor Lot# 140008."/>
    <s v="NA"/>
    <x v="43"/>
    <d v="2024-12-20T00:00:00"/>
    <x v="0"/>
    <s v="2024-00076654-1"/>
    <s v="NA"/>
    <s v="NA"/>
    <s v="Closed"/>
  </r>
  <r>
    <s v="Luo Liudi+Luoxinyi"/>
    <x v="1"/>
    <s v="NA"/>
    <s v="NA"/>
    <s v="1193118002024166738"/>
    <s v="SHD"/>
    <s v="全自动生化分析仪"/>
    <s v="Dimension"/>
    <s v="国械注进20152220139"/>
    <s v="Dimension EXL with LM (s/n: DR251802)/ The customer reported biohazard exposure to a leak from Integrated Multisensor Technology (IMT) waste vent port."/>
    <s v="NA"/>
    <x v="43"/>
    <d v="2024-12-20T00:00:00"/>
    <x v="1"/>
    <s v="2024-00077310-1"/>
    <d v="2024-11-21T00:00:00"/>
    <s v="NA"/>
    <s v="Closed"/>
  </r>
  <r>
    <s v="Luo Liudi"/>
    <x v="1"/>
    <s v="NA"/>
    <s v="NA"/>
    <s v="NA"/>
    <s v="SHD"/>
    <s v="NA"/>
    <s v="Dimension"/>
    <s v="未注册"/>
    <s v="DIMENSION EXL, LOCI High Sensitivity Troponin I (TNIH) Lot EA5083-Discordant elevated results vs alternate methods"/>
    <s v="NA"/>
    <x v="44"/>
    <d v="2024-12-21T00:00:00"/>
    <x v="0"/>
    <s v="2024-00077962-1"/>
    <s v="NA"/>
    <s v="NA"/>
    <s v="Closed"/>
  </r>
  <r>
    <s v="Luo Liudi"/>
    <x v="0"/>
    <s v="NA"/>
    <s v="2024-11-15"/>
    <s v="1253719022024000128"/>
    <s v="威海市立第三医院"/>
    <s v="血气分析仪"/>
    <s v="epoc"/>
    <s v="国械注进20172221540"/>
    <s v="血气分析结果无法及时显示乳酸肌酐结果"/>
    <s v="严重伤害"/>
    <x v="43"/>
    <d v="2025-01-04T00:00:00"/>
    <x v="0"/>
    <s v="2024-00086151-1"/>
    <d v="2024-12-30T00:00:00"/>
    <d v="2025-02-06T00:00:00"/>
    <s v="Closed"/>
  </r>
  <r>
    <s v="Lumengjia"/>
    <x v="2"/>
    <s v="NA"/>
    <s v="NA"/>
    <s v="1193118002024172026"/>
    <s v="东部战区总医院"/>
    <s v="游离轻链λ型测定试剂盒（散射比浊法）"/>
    <s v="PP"/>
    <s v="国械注进20172407010"/>
    <s v="BN II_N Latex FLC Lambda lot 473289: discordant FLC lambda patient sample results compared to Binding Site FLC lambda result"/>
    <s v="其他"/>
    <x v="44"/>
    <d v="2024-12-11T00:00:00"/>
    <x v="1"/>
    <s v="2024-00081102-1"/>
    <d v="2024-12-03T00:00:00"/>
    <d v="2025-02-17T00:00:00"/>
    <s v="Closed"/>
  </r>
  <r>
    <s v="Lumengjia+Luoxinyi"/>
    <x v="1"/>
    <s v="NA"/>
    <s v="NA"/>
    <s v="1193118002024167408"/>
    <s v="SHD"/>
    <s v="糖抗原19-9测定试剂盒(直接化学发光法)"/>
    <s v="Atellica IM"/>
    <s v="国械注进20172401781"/>
    <s v="Atellica IM CA 19-9 (CA19-9) lot 539 discordant (low) patient results, neat vs diluted"/>
    <s v="NA"/>
    <x v="44"/>
    <d v="2024-12-21T00:00:00"/>
    <x v="1"/>
    <s v="2024-00069263-2"/>
    <d v="2024-11-22T00:00:00"/>
    <s v="NA"/>
    <s v="Pending"/>
  </r>
  <r>
    <s v="Luo Liudi+Zhou Hui"/>
    <x v="1"/>
    <s v="NA"/>
    <s v="NA"/>
    <s v="1193118002024177530"/>
    <s v="SHD"/>
    <s v="全自动尿液分析有形成分分析仪"/>
    <s v="Atellica POC"/>
    <s v="国械注进20192220618"/>
    <s v="Discordant RBC and LEU results, Atellica UAS SN H100239, Australia"/>
    <s v="NA"/>
    <x v="44"/>
    <d v="2024-12-21T00:00:00"/>
    <x v="1"/>
    <s v="2024-00076742-1"/>
    <d v="2024-12-10T00:00:00"/>
    <s v="NA"/>
    <s v="Pending"/>
  </r>
  <r>
    <s v="Lumengjia+Luoxinyi"/>
    <x v="1"/>
    <s v="NA"/>
    <s v="NA"/>
    <s v="1193118002024167409"/>
    <s v="SHD"/>
    <s v="全自动化学发光免疫分析仪"/>
    <s v="Atellica IM"/>
    <s v="国械注进20182220492"/>
    <s v="Atellica IM 1600 erroneous Vitamin D Total (VitD), Vitamin B12 (VB12) and Thyroid Stimulating Hormone TSH3-Ultra II (TSH3ULII) patient results"/>
    <s v="NA"/>
    <x v="45"/>
    <d v="2024-12-22T00:00:00"/>
    <x v="1"/>
    <s v="2024-00079059-1"/>
    <d v="2024-11-22T00:00:00"/>
    <d v="2025-01-06T00:00:00"/>
    <s v="Closed"/>
  </r>
  <r>
    <s v="Luo Liudi+Luoxinyi"/>
    <x v="0"/>
    <s v="NA"/>
    <s v="2024-11-21"/>
    <s v="1386215002024000062"/>
    <s v="陇南市第一人民医院"/>
    <s v="全自动样品处理系统"/>
    <s v="Automation"/>
    <s v="国械备20150222号"/>
    <s v="该设备在使用过程中流水线传送带断裂，通知设备科维修，现已修好。"/>
    <s v="其他"/>
    <x v="45"/>
    <d v="2025-01-06T00:00:00"/>
    <x v="0"/>
    <s v="2024-00081817-1"/>
    <d v="2024-12-30T00:00:00"/>
    <s v="NA"/>
    <s v="Pending"/>
  </r>
  <r>
    <s v="Lumengjia"/>
    <x v="2"/>
    <s v="NA"/>
    <s v="NA"/>
    <s v="1193118002024175421"/>
    <s v="河南省荣康医院"/>
    <s v="高敏肌钙蛋白I测定试剂盒（微粒子化学发光免疫分析法）"/>
    <s v="ADVIA Centaur"/>
    <s v="国械注进20222400321"/>
    <s v="ADVIA Centaur XP / High Sensitivity Troponin I (TnIH), lot# 104 - Discordant (elevated) patient results vs. alternate method testing."/>
    <s v="NA"/>
    <x v="46"/>
    <d v="2024-12-14T00:00:00"/>
    <x v="1"/>
    <s v="2024-00081644-1"/>
    <d v="2024-12-06T00:00:00"/>
    <s v="NA"/>
    <s v="Closed"/>
  </r>
  <r>
    <s v="Luo Liudi+Zhou Hui"/>
    <x v="1"/>
    <s v="NA"/>
    <s v="NA"/>
    <s v="1193118002024168871"/>
    <s v="SHD"/>
    <s v="游离轻链κ型测定试剂盒(散射比浊法)"/>
    <s v="PP"/>
    <s v="国械注进20172406159"/>
    <s v="BNII_N LATEX FLC KAPPA_473182_ Discordant results"/>
    <s v="NA"/>
    <x v="45"/>
    <d v="2024-12-22T00:00:00"/>
    <x v="1"/>
    <s v="2024-00076098-1"/>
    <d v="2024-11-26T00:00:00"/>
    <d v="2025-01-03T00:00:00"/>
    <s v="Closed"/>
  </r>
  <r>
    <s v="Luo Liudi+Zhou Hui"/>
    <x v="1"/>
    <s v="NA"/>
    <s v="NA"/>
    <s v="1193118002024168872"/>
    <s v="SHD"/>
    <s v="游离轻链κ型测定试剂盒(散射比浊法)"/>
    <s v="PP"/>
    <s v="国械注进20172406159"/>
    <s v="BNII_N LATEX FLC KAPPA_473182_ Discordant results"/>
    <s v="NA"/>
    <x v="45"/>
    <d v="2024-12-22T00:00:00"/>
    <x v="1"/>
    <s v="2024-00076098-2"/>
    <d v="2024-11-26T00:00:00"/>
    <d v="2025-01-03T00:00:00"/>
    <s v="Closed"/>
  </r>
  <r>
    <s v="Luo Liudi+Zhou Hui"/>
    <x v="1"/>
    <s v="NA"/>
    <s v="NA"/>
    <s v="1193118002024168873"/>
    <s v="SHD"/>
    <s v="游离轻链κ型测定试剂盒(散射比浊法)"/>
    <s v="PP"/>
    <s v="国械注进20172406159"/>
    <s v="BNII_N LATEX FLC KAPPA_473182_ Discordant results"/>
    <s v="NA"/>
    <x v="45"/>
    <d v="2024-12-22T00:00:00"/>
    <x v="1"/>
    <s v="2024-00076098-3"/>
    <d v="2024-11-26T00:00:00"/>
    <d v="2025-01-03T00:00:00"/>
    <s v="Closed"/>
  </r>
  <r>
    <s v="Luo Liudi"/>
    <x v="1"/>
    <s v="NA"/>
    <s v="NA"/>
    <s v="NA"/>
    <s v="SHD"/>
    <s v="NA"/>
    <s v="Atellica CI"/>
    <s v="未注册"/>
    <s v="Atellica CI 1900 Analyzer / erroneously elevated Carbon Dioxide, Concentrated (CO2_c, 130494) results on two (2) patient samples."/>
    <s v="NA"/>
    <x v="45"/>
    <d v="2024-12-22T00:00:00"/>
    <x v="0"/>
    <s v="2024-00077221-1"/>
    <s v="NA"/>
    <s v="NA"/>
    <s v="Closed"/>
  </r>
  <r>
    <s v="Luo Liudi"/>
    <x v="1"/>
    <s v="NA"/>
    <s v="NA"/>
    <s v="NA"/>
    <s v="SHD"/>
    <s v="NA"/>
    <s v="Atellica CI"/>
    <s v="未注册"/>
    <s v="Atellica CI 1900 Analyzer / erroneously elevated Carbon Dioxide, Concentrated (CO2_c, 130494) results on two (2) patient samples."/>
    <s v="NA"/>
    <x v="45"/>
    <d v="2024-12-22T00:00:00"/>
    <x v="0"/>
    <s v="2024-00077221-2"/>
    <s v="NA"/>
    <s v="NA"/>
    <s v="Closed"/>
  </r>
  <r>
    <s v="Luo Liudi"/>
    <x v="1"/>
    <s v="NA"/>
    <s v="NA"/>
    <s v="1193118002024168874"/>
    <s v="SHD"/>
    <s v="全自动生化分析仪"/>
    <s v="Atellica CH"/>
    <s v="国械注进20182220493"/>
    <s v="Atellica CH 930 SN CM01040–samples short sampled without errors observed by the customer"/>
    <s v="NA"/>
    <x v="45"/>
    <d v="2024-12-22T00:00:00"/>
    <x v="1"/>
    <s v="2024-00077277-1"/>
    <d v="2024-11-26T00:00:00"/>
    <s v="NA"/>
    <s v="Closed"/>
  </r>
  <r>
    <s v="Luo Liudi"/>
    <x v="1"/>
    <s v="NA"/>
    <s v="NA"/>
    <s v="1193118002024168875"/>
    <s v="SHD"/>
    <s v="全自动生化分析仪"/>
    <s v="Atellica CH"/>
    <s v="国械注进20182220493"/>
    <s v="Atellica CH 930 SN CM01042–samples short sampled without errors observed by the customer"/>
    <s v="NA"/>
    <x v="45"/>
    <d v="2024-12-22T00:00:00"/>
    <x v="1"/>
    <s v="2024-00077278-1"/>
    <d v="2024-11-26T00:00:00"/>
    <s v="NA"/>
    <s v="Closed"/>
  </r>
  <r>
    <s v="Luo Liudi"/>
    <x v="1"/>
    <s v="NA"/>
    <s v="NA"/>
    <s v="1193118002024168876"/>
    <s v="SHD"/>
    <s v="全自动样品处理系统"/>
    <s v="Atellica"/>
    <s v="国械备20181268号"/>
    <s v="Atellica Sample Handler Prime, SN: SP01983 – The customer reported that they observed a spark flash when opening the sample drawer."/>
    <s v="NA"/>
    <x v="45"/>
    <d v="2024-12-22T00:00:00"/>
    <x v="1"/>
    <s v="2024-00078022-1"/>
    <d v="2024-11-26T00:00:00"/>
    <s v="NA"/>
    <s v="Closed"/>
  </r>
  <r>
    <s v="Luo Liudi+Zhou Hui"/>
    <x v="1"/>
    <s v="NA"/>
    <s v="NA"/>
    <s v="1193118002024182193"/>
    <s v="SHD"/>
    <s v="全自动尿液有形成分分析仪"/>
    <s v="Atellica POC"/>
    <s v="国械注进20192220618"/>
    <s v="Sparked when UAS was Powered on, Atellica UAS SN H101354, Japan"/>
    <s v="NA"/>
    <x v="45"/>
    <d v="2024-12-22T00:00:00"/>
    <x v="1"/>
    <s v="2024-00080616-1"/>
    <d v="2024-12-17T00:00:00"/>
    <m/>
    <s v="Closed"/>
  </r>
  <r>
    <s v="Lumengjia+Luoxinyi"/>
    <x v="1"/>
    <s v="NA"/>
    <s v="NA"/>
    <s v="1193118002024168762"/>
    <s v="SHD"/>
    <s v="高敏肌钙蛋白I测定试剂盒（微粒子化学发光免疫分析法）"/>
    <s v="Atellica IM"/>
    <s v="国械注进20222400321"/>
    <s v="Atellica IM 1600 – TnIH, lot 104 – Discordant elevated results for one patient"/>
    <s v="NA"/>
    <x v="45"/>
    <d v="2024-12-22T00:00:00"/>
    <x v="1"/>
    <s v="2024-00081193-1"/>
    <d v="2024-11-25T00:00:00"/>
    <d v="2025-01-14T00:00:00"/>
    <s v="Closed"/>
  </r>
  <r>
    <s v="Luo Liudi"/>
    <x v="1"/>
    <s v="NA"/>
    <s v="NA"/>
    <s v="NA"/>
    <s v="SHD"/>
    <s v="NA"/>
    <s v="POC (CAR)"/>
    <s v="未注册"/>
    <s v="False Positive cTnI, TestPak Lot 232447002 [Stratus CS SN 98050622 - SPAIN]"/>
    <s v="NA"/>
    <x v="47"/>
    <d v="2024-12-23T00:00:00"/>
    <x v="0"/>
    <s v="2024-00081472-1"/>
    <s v="NA"/>
    <s v="NA"/>
    <s v="Closed"/>
  </r>
  <r>
    <s v="Lumengjia+Luoxinyi"/>
    <x v="1"/>
    <s v="NA"/>
    <s v="NA"/>
    <s v="1193118002024168763"/>
    <s v="SHD"/>
    <s v="全自动生化免疫分析仪"/>
    <s v="Atellica IM"/>
    <s v="国械注进20192220238"/>
    <s v="Atellica IM Total hCG (ThCG) Lot 360: Discordant (elevated) patient results vs. repeat testing."/>
    <s v="NA"/>
    <x v="48"/>
    <d v="2024-12-25T00:00:00"/>
    <x v="1"/>
    <s v="2024-00077251-1"/>
    <d v="2024-11-25T00:00:00"/>
    <s v="NA"/>
    <s v="Closed"/>
  </r>
  <r>
    <s v="Lumengjia+Luoxinyi"/>
    <x v="1"/>
    <s v="NA"/>
    <s v="NA"/>
    <s v="1193118002024168764"/>
    <s v="SHD"/>
    <s v="全自动生化免疫分析仪"/>
    <s v="Atellica IM"/>
    <s v="国械注进20192220238"/>
    <s v="Atellica IM Total hCG (ThCG) Lot 360: Discordant (elevated) patient results vs. repeat testing."/>
    <s v="NA"/>
    <x v="48"/>
    <d v="2024-12-25T00:00:00"/>
    <x v="1"/>
    <s v="2024-00077251-2"/>
    <d v="2024-11-25T00:00:00"/>
    <s v="NA"/>
    <s v="Closed"/>
  </r>
  <r>
    <s v="Lumengjia"/>
    <x v="2"/>
    <s v="NA"/>
    <s v="NA"/>
    <s v="NA"/>
    <s v="昆山市第三人民医院"/>
    <s v="糖抗原19-9测定试剂盒(直接化学发光法)"/>
    <s v="Atellica IM"/>
    <s v="国械注进20172401781"/>
    <s v="Atellica IM 1300 analyzer CA 19-9 Lot 541: Discordant elevated result vs Alternate Methods"/>
    <s v="NA"/>
    <x v="48"/>
    <d v="2024-12-15T00:00:00"/>
    <x v="0"/>
    <s v="2024-00081713-1"/>
    <s v="NA"/>
    <s v="NA"/>
    <s v="Closed"/>
  </r>
  <r>
    <s v="Lumengjia"/>
    <x v="2"/>
    <s v="NA"/>
    <s v="NA"/>
    <s v="NA"/>
    <s v="长宁区妇幼保健院"/>
    <s v="乙型肝炎病毒核心抗体IgM测定试剂盒(化学发光法)"/>
    <s v="Atellica IM"/>
    <s v="国械注进20153400555"/>
    <s v="Atellica IM Hepatitis B core IgM (aHBcM, Lot# 210) – erroneous reactive results on 2 patient samples."/>
    <s v="NA"/>
    <x v="48"/>
    <d v="2024-12-15T00:00:00"/>
    <x v="0"/>
    <s v="2024-00081733-1"/>
    <s v="NA"/>
    <s v="NA"/>
    <s v="Closed"/>
  </r>
  <r>
    <s v="Luo Liudi"/>
    <x v="0"/>
    <s v="NA"/>
    <s v="2024-11-20"/>
    <s v="1294415102024000323"/>
    <s v="粤北人民医院"/>
    <s v="血气分析仪"/>
    <s v="POC: Blood gas"/>
    <s v="国械注进20162221909"/>
    <s v="血气分析仪不能显示出全部结果"/>
    <s v="其他"/>
    <x v="46"/>
    <d v="2025-01-08T00:00:00"/>
    <x v="0"/>
    <s v="2024-00085495-1"/>
    <d v="2024-01-06T00:00:00"/>
    <d v="2025-01-16T00:00:00"/>
    <s v="Closed"/>
  </r>
  <r>
    <s v="Lumengjia"/>
    <x v="2"/>
    <s v="NA"/>
    <s v="NA"/>
    <s v="1193118002024175495"/>
    <s v="重庆医科大学附属儿童医院礼嘉院区"/>
    <s v="肌酸激酶MB同工酶测定试剂盒（直接化学发光法）"/>
    <s v="Atellica IM"/>
    <s v="国械注进20162404965"/>
    <s v="Atellica IM 1600 - Creatine Kinase MB (CKMB), lot 279 - discordant elevated results vs. repeat testing (lot 281)."/>
    <s v="NA"/>
    <x v="48"/>
    <d v="2024-12-15T00:00:00"/>
    <x v="1"/>
    <s v="2024-00081759-1"/>
    <d v="2024-12-06T00:00:00"/>
    <d v="2025-03-11T00:00:00"/>
    <s v="Closed"/>
  </r>
  <r>
    <s v="Lumengjia"/>
    <x v="2"/>
    <s v="NA"/>
    <s v="NA"/>
    <s v="NA"/>
    <s v="安徽省第二人民医院"/>
    <s v="地高辛测定试剂盒(直接化学发光法)"/>
    <s v="Atellica IM"/>
    <s v="地高辛测定试剂盒(直接化学发光法)"/>
    <s v="Atellica IM 1600 / Digoxin (Dig), lot# 262 - Discordant (elevated) patient results vs. alternate testing methods."/>
    <s v="NA"/>
    <x v="49"/>
    <d v="2024-12-16T00:00:00"/>
    <x v="0"/>
    <s v="2024-00081945-1"/>
    <s v="NA"/>
    <s v="NA"/>
    <s v="Closed"/>
  </r>
  <r>
    <s v="Luo Liudi+Luoxinyi"/>
    <x v="1"/>
    <s v="NA"/>
    <s v="NA"/>
    <s v="1193118002024182245"/>
    <s v="SHD"/>
    <s v="全自动生化分析仪"/>
    <s v="Atellica CH"/>
    <s v="国械注进20182220493"/>
    <s v="Atellica CH 930 Analyzer, Falsely elevated Concentrated Carbon Dioxide (CO2_c) results on multiple patient samples."/>
    <s v="NA"/>
    <x v="48"/>
    <d v="2024-12-25T00:00:00"/>
    <x v="1"/>
    <s v="2024-00077438-1"/>
    <d v="2024-12-17T00:00:00"/>
    <s v="NA"/>
    <s v="Closed"/>
  </r>
  <r>
    <s v="Luo Liudi+Luoxinyi"/>
    <x v="1"/>
    <s v="NA"/>
    <s v="NA"/>
    <s v="1193118002024182246"/>
    <s v="SHD"/>
    <s v="全自动生化分析仪"/>
    <s v="Atellica CH"/>
    <s v="国械注进20182220493"/>
    <s v="Atellica CH 930 Analyzer, Falsely elevated Concentrated Carbon Dioxide (CO2_c) results on multiple patient samples."/>
    <s v="NA"/>
    <x v="48"/>
    <d v="2024-12-25T00:00:00"/>
    <x v="1"/>
    <s v="2024-00077438-2"/>
    <d v="2024-12-17T00:00:00"/>
    <s v="NA"/>
    <s v="Closed"/>
  </r>
  <r>
    <s v="Luo Liudi+Luoxinyi"/>
    <x v="1"/>
    <s v="NA"/>
    <s v="NA"/>
    <s v="1193118002024182247"/>
    <s v="SHD"/>
    <s v="全自动生化分析仪"/>
    <s v="Atellica CH"/>
    <s v="国械注进20182220493"/>
    <s v="Atellica CH 930 Analyzer, Falsely elevated Concentrated Carbon Dioxide (CO2_c) results on multiple patient samples."/>
    <s v="NA"/>
    <x v="48"/>
    <d v="2024-12-25T00:00:00"/>
    <x v="1"/>
    <s v="2024-00077438-3"/>
    <d v="2024-12-17T00:00:00"/>
    <s v="NA"/>
    <s v="Closed"/>
  </r>
  <r>
    <s v="Luo Liudi+Luoxinyi"/>
    <x v="1"/>
    <s v="NA"/>
    <s v="NA"/>
    <s v="1193118002024182248"/>
    <s v="SHD"/>
    <s v="全自动生化分析仪"/>
    <s v="Atellica CH"/>
    <s v="国械注进20182220493"/>
    <s v="Atellica CH 930 Analyzer, Falsely elevated Concentrated Carbon Dioxide (CO2_c) results on multiple patient samples."/>
    <s v="NA"/>
    <x v="48"/>
    <d v="2024-12-25T00:00:00"/>
    <x v="1"/>
    <s v="2024-00077438-4"/>
    <d v="2024-12-17T00:00:00"/>
    <s v="NA"/>
    <s v="Closed"/>
  </r>
  <r>
    <s v="Luo Liudi+Luoxinyi"/>
    <x v="1"/>
    <s v="NA"/>
    <s v="NA"/>
    <s v="1193118002024182249"/>
    <s v="SHD"/>
    <s v="全自动生化分析仪"/>
    <s v="Atellica CH"/>
    <s v="国械注进20182220493"/>
    <s v="Atellica CH 930 Analyzer, Falsely elevated Concentrated Carbon Dioxide (CO2_c) results on multiple patient samples."/>
    <s v="NA"/>
    <x v="48"/>
    <d v="2024-12-25T00:00:00"/>
    <x v="1"/>
    <s v="2024-00077438-5"/>
    <d v="2024-12-17T00:00:00"/>
    <s v="NA"/>
    <s v="Closed"/>
  </r>
  <r>
    <s v="Luo Liudi+Luoxinyi"/>
    <x v="1"/>
    <s v="NA"/>
    <s v="NA"/>
    <s v="1193118002024182250"/>
    <s v="SHD"/>
    <s v="全自动生化分析仪"/>
    <s v="Atellica CH"/>
    <s v="国械注进20182220493"/>
    <s v="Atellica CH 930 Analyzer, Falsely elevated Concentrated Carbon Dioxide (CO2_c) results on multiple patient samples."/>
    <s v="NA"/>
    <x v="48"/>
    <d v="2024-12-25T00:00:00"/>
    <x v="1"/>
    <s v="2024-00077438-6"/>
    <d v="2024-12-17T00:00:00"/>
    <s v="NA"/>
    <s v="Closed"/>
  </r>
  <r>
    <s v="Luo Liudi+Luoxinyi+Zhou Hui"/>
    <x v="1"/>
    <s v="NA"/>
    <s v="NA"/>
    <s v="1193118002024182244"/>
    <s v="SHD"/>
    <s v="全自动生化分析仪"/>
    <s v="Atellica CH"/>
    <s v="国械注进20182220493"/>
    <s v="Atellica CH 930 Analyzer, falsely elevated Calcium_2 (CA_2) results on multiple patient samples."/>
    <s v="NA"/>
    <x v="48"/>
    <d v="2024-12-25T00:00:00"/>
    <x v="1"/>
    <s v="2024-00078192-1"/>
    <d v="2024-12-17T00:00:00"/>
    <s v="NA"/>
    <s v="Pending"/>
  </r>
  <r>
    <s v="Luo Liudi+Zhou Hui"/>
    <x v="1"/>
    <s v="NA"/>
    <s v="NA"/>
    <s v="1193118002024182194"/>
    <s v="SHD"/>
    <s v="降钙素测定试剂盒(化学发光法)"/>
    <s v="IMMULITE"/>
    <s v="国械注进20162405220"/>
    <s v="IMMULITE® 2000 XPi Immunoassay System/ calibration and reproducibility issues on patient results with Calcitonin (CAL), lot 340."/>
    <s v="NA"/>
    <x v="48"/>
    <d v="2024-12-25T00:00:00"/>
    <x v="1"/>
    <s v="2024-00078717-1"/>
    <d v="2024-12-17T00:00:00"/>
    <s v="NA"/>
    <s v="Pending"/>
  </r>
  <r>
    <s v="Lumengjia+Luoxinyi"/>
    <x v="1"/>
    <s v="NA"/>
    <s v="NA"/>
    <s v="1193118002024168997"/>
    <s v="SHD"/>
    <s v="全自动化学发光免疫分析仪"/>
    <s v="ADVIA Centaur"/>
    <s v="国械注进20152220283"/>
    <s v="ADVIA Centaur XPT, S/N: IRL19461746, the instrument gives an error message of “waste reservoir full” and the liquid was leaking from the instrument."/>
    <s v="其他"/>
    <x v="48"/>
    <d v="2024-12-25T00:00:00"/>
    <x v="1"/>
    <s v="2024-00079124-1"/>
    <d v="2024-11-27T00:00:00"/>
    <s v="NA"/>
    <s v="Closed"/>
  </r>
  <r>
    <s v="Luo Liudi+Zhou Hui"/>
    <x v="1"/>
    <s v="NA"/>
    <s v="NA"/>
    <s v="NA"/>
    <s v="SHD"/>
    <s v="NA"/>
    <s v="Dimension Vista"/>
    <s v="未注册"/>
    <s v="Dimension Vista 500, Erroneous Calcium (CA, Lot# 24200BA and 24127BA) and Glucose (GLU, Lot# 23310BA and 24029BC) results on multiple patient samples."/>
    <s v="NA"/>
    <x v="49"/>
    <d v="2024-12-26T00:00:00"/>
    <x v="0"/>
    <s v="2024-00078197-1"/>
    <s v="NA"/>
    <s v="NA"/>
    <s v="Closed"/>
  </r>
  <r>
    <s v="Luo Liudi+Luoxinyi+Zhou Hui"/>
    <x v="1"/>
    <s v="NA"/>
    <s v="NA"/>
    <s v="1193118002024182243"/>
    <s v="SHD"/>
    <s v="全自动生化分析仪"/>
    <s v="Atellica CH"/>
    <s v="国械注进20182220493"/>
    <s v="Atellica CH 930 Analyzer, falsely elevated Calcium_2 (CA_2) results on multiple patient samples."/>
    <s v="NA"/>
    <x v="49"/>
    <d v="2024-12-26T00:00:00"/>
    <x v="1"/>
    <s v="2024-00078196-1"/>
    <d v="2024-12-17T00:00:00"/>
    <d v="2025-02-11T00:00:00"/>
    <s v="Closed"/>
  </r>
  <r>
    <s v="Lumengjia+Luoxinyi"/>
    <x v="1"/>
    <s v="NA"/>
    <s v="NA"/>
    <s v="1193118002024169411"/>
    <s v="SHD"/>
    <s v="高敏肌钙蛋白I测定试剂盒（微粒子化学发光免疫分析法）"/>
    <s v="Atellica IM"/>
    <s v="国械注进20222400321"/>
    <s v="Atellica IM 1300 – TnIH, lot 080 – Elevated results vs. alt. method"/>
    <s v="NA"/>
    <x v="50"/>
    <d v="2024-12-27T00:00:00"/>
    <x v="1"/>
    <s v="2024-00081718-1"/>
    <d v="2024-11-28T00:00:00"/>
    <s v="NA"/>
    <s v="Closed"/>
  </r>
  <r>
    <s v="Luo Liudi+Zhou Hui"/>
    <x v="1"/>
    <s v="NA"/>
    <s v="NA"/>
    <s v="NA"/>
    <s v="SHD"/>
    <s v="NA"/>
    <s v="Dimension Vista"/>
    <s v="未注册"/>
    <s v="Dimension Vista 500, Erroneous Calcium (CA, Lot# 24200BA and 24127BA) and Glucose (GLU, Lot# 23310BA and 24029BC) results on multiple patient samples."/>
    <s v="NA"/>
    <x v="50"/>
    <d v="2024-12-27T00:00:00"/>
    <x v="0"/>
    <s v="2024-00078197-3"/>
    <s v="NA"/>
    <s v="NA"/>
    <s v="Closed"/>
  </r>
  <r>
    <s v="Luo Liudi+Zhou Hui"/>
    <x v="1"/>
    <s v="NA"/>
    <s v="NA"/>
    <s v="NA"/>
    <s v="SHD"/>
    <s v="NA"/>
    <s v="Dimension Vista"/>
    <s v="未注册"/>
    <s v="Dimension Vista 500, Erroneous Calcium (CA, Lot# 24200BA and 24127BA) and Glucose (GLU, Lot# 23310BA and 24029BC) results on multiple patient samples."/>
    <s v="NA"/>
    <x v="50"/>
    <d v="2024-12-27T00:00:00"/>
    <x v="0"/>
    <s v="2024-00078197-5"/>
    <s v="NA"/>
    <s v="NA"/>
    <s v="Closed"/>
  </r>
  <r>
    <s v="Luo Liudi+Zhou Hui"/>
    <x v="1"/>
    <s v="NA"/>
    <s v="NA"/>
    <s v="NA"/>
    <s v="SHD"/>
    <s v="NA"/>
    <s v="Dimension Vista"/>
    <s v="未注册"/>
    <s v="Dimension Vista 500, Erroneous Calcium (CA, Lot# 24200BA and 24127BA) and Glucose (GLU, Lot# 23310BA and 24029BC) results on multiple patient samples."/>
    <s v="NA"/>
    <x v="50"/>
    <d v="2024-12-27T00:00:00"/>
    <x v="0"/>
    <s v="2024-00078197-6"/>
    <s v="NA"/>
    <s v="NA"/>
    <s v="Closed"/>
  </r>
  <r>
    <s v="Luo Liudi+Luoxinyi+Zhou Hui"/>
    <x v="1"/>
    <s v="NA"/>
    <s v="NA"/>
    <s v="1193118002024181090"/>
    <s v="SHD"/>
    <s v="血气分析仪"/>
    <s v="epoc"/>
    <s v="国械注进20172221540"/>
    <s v="Epoc - Host2 battery caught fire while charging; SN20300521400178 [Japan]"/>
    <s v="NA"/>
    <x v="51"/>
    <d v="2024-12-28T00:00:00"/>
    <x v="1"/>
    <s v="2024-00081646-1"/>
    <d v="2024-12-17T00:00:00"/>
    <s v="NA"/>
    <s v="Pending"/>
  </r>
  <r>
    <s v="Luo Liudi+Luoxinyi"/>
    <x v="0"/>
    <s v="NA"/>
    <s v="2024-11-27"/>
    <s v="1274209102024000515"/>
    <s v="湖北省恩施市中心医院"/>
    <s v="西门子生化分析仪"/>
    <s v="ADVIA Chemistry"/>
    <s v="国食药监械（进）字2012第2400587号"/>
    <s v="DTT 盘溢水，负压被堵"/>
    <s v="其他"/>
    <x v="51"/>
    <d v="2025-01-12T00:00:00"/>
    <x v="0"/>
    <s v="2024-00083272-1"/>
    <d v="2025-01-05T00:00:00"/>
    <s v="NA"/>
    <s v="Closed"/>
  </r>
  <r>
    <s v="Luo Liudi+Luoxinyi"/>
    <x v="0"/>
    <s v="NA"/>
    <s v="2024-11-27"/>
    <s v="1294419062024000308"/>
    <s v="江门市新会区人民医院"/>
    <s v="血气分析仪"/>
    <s v="epoc"/>
    <s v="国械注进20172221540"/>
    <s v="维护系统，无法工作"/>
    <s v="其他"/>
    <x v="51"/>
    <d v="2025-01-12T00:00:00"/>
    <x v="0"/>
    <s v="2024-00084018-1"/>
    <d v="2025-01-05T00:00:00"/>
    <s v="NA"/>
    <s v="Closed"/>
  </r>
  <r>
    <s v="Lumengjia"/>
    <x v="0"/>
    <s v="NA"/>
    <s v="2024-11-26"/>
    <s v="1147404912024000864"/>
    <s v="大同现代医院"/>
    <s v="全自动化学发光免疫分析仪"/>
    <s v="ADVIA Centaur"/>
    <s v="国械注进20183401767"/>
    <s v="D0101_故障提示"/>
    <s v="其他"/>
    <x v="51"/>
    <d v="2025-01-12T00:00:00"/>
    <x v="0"/>
    <s v="2024-00083121-1"/>
    <d v="2024-12-16T00:00:00"/>
    <s v="NA"/>
    <s v="Closed"/>
  </r>
  <r>
    <s v="Lumengjia+Luoxinyi"/>
    <x v="1"/>
    <s v="NA"/>
    <s v="NA"/>
    <s v="1193118002024169412"/>
    <s v="SHD"/>
    <s v="糖抗原125测定试剂盒(直接化学发光法)"/>
    <s v="ADVIA Centaur"/>
    <s v="国械注进20172400635"/>
    <s v="ADVIA Centaur XP / CA 125II, lot# 219 – Discordant (elevated) results for diluted samples."/>
    <s v="NA"/>
    <x v="51"/>
    <d v="2024-12-28T00:00:00"/>
    <x v="1"/>
    <s v="2024-00077668-1"/>
    <d v="2024-11-28T00:00:00"/>
    <d v="2025-02-19T00:00:00"/>
    <s v="Closed"/>
  </r>
  <r>
    <s v="Lumengjia"/>
    <x v="2"/>
    <s v="NA"/>
    <s v="NA"/>
    <s v="NA"/>
    <s v="宁波市第九医院"/>
    <s v="糖抗原19-9测定试剂盒(直接化学发光法)"/>
    <s v="ADVIA Centaur"/>
    <s v="国械注进20172401781"/>
    <s v="ADVIA Centaur XP / CA 19-9, lot# 539 - A discordant (elevated) patient result vs. alternate method tests."/>
    <s v="NA"/>
    <x v="51"/>
    <d v="2024-12-18T00:00:00"/>
    <x v="0"/>
    <s v="2024-00082597-1"/>
    <s v="NA"/>
    <s v="NA"/>
    <s v="Closed"/>
  </r>
  <r>
    <s v="Lumengjia"/>
    <x v="2"/>
    <s v="NA"/>
    <s v="NA"/>
    <s v="1193118002024177458"/>
    <s v="宁波市第二医院"/>
    <s v="糖抗原19-9测定试剂盒（直接化学发光法）"/>
    <s v="ADVIA Centaur"/>
    <s v="国械注进20172401781"/>
    <s v="ADVIA Centaur XP CA 19-9 Lot 539: Discordant elevated results vs Alternate Method."/>
    <s v="NA"/>
    <x v="52"/>
    <d v="2024-12-19T00:00:00"/>
    <x v="1"/>
    <s v="2024-00082749-1"/>
    <d v="2024-12-10T00:00:00"/>
    <d v="2025-04-11T00:00:00"/>
    <s v="Closed"/>
  </r>
  <r>
    <s v="Lumengjia+Luoxinyi"/>
    <x v="1"/>
    <s v="NA"/>
    <s v="NA"/>
    <s v="1193118002024170297"/>
    <s v="SHD"/>
    <s v="总人绒毛膜促性腺激素测定试剂盒(直接化学发光法)"/>
    <s v="Atellica IM"/>
    <s v="国械注进20152400929"/>
    <s v="Atellica IM Total hCG (ThCG) Lot 358: Discordant (depressed) results vs. alternate method"/>
    <s v="NA"/>
    <x v="51"/>
    <d v="2024-12-28T00:00:00"/>
    <x v="1"/>
    <s v="2024-00077670-1"/>
    <d v="2024-11-29T00:00:00"/>
    <d v="2025-01-09T00:00:00"/>
    <s v="Closed"/>
  </r>
  <r>
    <s v="Luo Liudi+Zhou Hui"/>
    <x v="1"/>
    <s v="NA"/>
    <s v="NA"/>
    <s v="1193118002024182310"/>
    <s v="SHD"/>
    <s v="全自动整合式生化分析仪"/>
    <s v="Dimension"/>
    <s v="国械注进20192221909"/>
    <s v="Dimension EXL 200 Integrated Chemistry System, falsely elevated Sodium (NA) results on 4 patient samples."/>
    <s v="NA"/>
    <x v="51"/>
    <d v="2024-12-28T00:00:00"/>
    <x v="1"/>
    <s v="2024-00078867-1"/>
    <d v="2024-12-17T00:00:00"/>
    <s v="NA"/>
    <s v="Closed"/>
  </r>
  <r>
    <s v="Lumengjia"/>
    <x v="1"/>
    <s v="NA"/>
    <s v="NA"/>
    <s v="1193118002024170300"/>
    <s v="SHD"/>
    <s v="抗甲状腺球蛋白抗体测定试剂盒(微粒子化学发光免疫分析法)"/>
    <s v="Atellica IM"/>
    <s v="国械注进20222400262"/>
    <s v="Atellica IM Anti-Thyroglobulin II (aTgII) lot 034 - Discordant patient results vs. historical results with alternate method."/>
    <s v="NA"/>
    <x v="51"/>
    <d v="2024-12-28T00:00:00"/>
    <x v="1"/>
    <s v="2024-00078327-2"/>
    <d v="2024-11-29T00:00:00"/>
    <d v="2024-12-11T00:00:00"/>
    <s v="Closed"/>
  </r>
  <r>
    <s v="Lumengjia"/>
    <x v="1"/>
    <s v="NA"/>
    <s v="NA"/>
    <s v="1193118002024170301"/>
    <s v="SHD"/>
    <s v="抗甲状腺球蛋白抗体测定试剂盒(微粒子化学发光免疫分析法)"/>
    <s v="Atellica IM"/>
    <s v="国械注进20222400262"/>
    <s v="Atellica IM Anti-Thyroglobulin II (aTgII) lot 034 - Discordant patient results vs. historical results with alternate method."/>
    <s v="NA"/>
    <x v="51"/>
    <d v="2024-12-28T00:00:00"/>
    <x v="1"/>
    <s v="2024-00078327-3"/>
    <d v="2024-11-29T00:00:00"/>
    <d v="2024-12-11T00:00:00"/>
    <s v="Closed"/>
  </r>
  <r>
    <s v="Lumengjia"/>
    <x v="1"/>
    <s v="NA"/>
    <s v="NA"/>
    <s v="1193118002024170302"/>
    <s v="SHD"/>
    <s v="抗甲状腺球蛋白抗体测定试剂盒(微粒子化学发光免疫分析法)"/>
    <s v="Atellica IM"/>
    <s v="国械注进20222400262"/>
    <s v="Atellica IM Anti-Thyroglobulin II (aTgII) lot 034 - Discordant patient results vs. historical results with alternate method."/>
    <s v="NA"/>
    <x v="51"/>
    <d v="2024-12-28T00:00:00"/>
    <x v="1"/>
    <s v="2024-00078327-4"/>
    <d v="2024-11-29T00:00:00"/>
    <d v="2024-12-11T00:00:00"/>
    <s v="Closed"/>
  </r>
  <r>
    <s v="Lumengjia"/>
    <x v="1"/>
    <s v="NA"/>
    <s v="NA"/>
    <s v="1193118002024170303"/>
    <s v="SHD"/>
    <s v="抗甲状腺球蛋白抗体测定试剂盒(微粒子化学发光免疫分析法)"/>
    <s v="Atellica IM"/>
    <s v="国械注进20222400262"/>
    <s v="Atellica IM Anti-Thyroglobulin II (aTgII) lot 034 - Discordant patient results vs. historical results with alternate method."/>
    <s v="NA"/>
    <x v="51"/>
    <d v="2024-12-28T00:00:00"/>
    <x v="1"/>
    <s v="2024-00078327-5"/>
    <d v="2024-11-29T00:00:00"/>
    <d v="2024-12-11T00:00:00"/>
    <s v="Closed"/>
  </r>
  <r>
    <s v="Luo Liudi+Zhou Hui"/>
    <x v="1"/>
    <s v="NA"/>
    <s v="NA"/>
    <s v="1193118002024182311"/>
    <s v="SHD"/>
    <s v="全自动生化分析仪"/>
    <s v="ADVIA Chemistry"/>
    <s v="国械注进20162404397"/>
    <s v="ADVIA 1800 Analyzer, Falsely elevated Concentrated Carbon Dioxide (CO2_c, Lot# 150) results were obtained on multiple patient samples."/>
    <s v="NA"/>
    <x v="51"/>
    <d v="2024-12-28T00:00:00"/>
    <x v="1"/>
    <s v="2024-00078767-1"/>
    <d v="2024-12-17T00:00:00"/>
    <s v="NA"/>
    <s v="Closed"/>
  </r>
  <r>
    <s v="Luo Liudi+Zhou Hui"/>
    <x v="1"/>
    <s v="NA"/>
    <s v="NA"/>
    <s v="1193118002024182312"/>
    <s v="SHD"/>
    <s v="全自动生化分析仪"/>
    <s v="ADVIA Chemistry"/>
    <s v="国械注进20162404397"/>
    <s v="ADVIA 1800 Analyzer, Falsely elevated Concentrated Carbon Dioxide (CO2_c, Lot# 150) results were obtained on multiple patient samples."/>
    <s v="NA"/>
    <x v="51"/>
    <d v="2024-12-28T00:00:00"/>
    <x v="1"/>
    <s v="2024-00078767-2"/>
    <d v="2024-12-17T00:00:00"/>
    <s v="NA"/>
    <s v="Closed"/>
  </r>
  <r>
    <s v="Luo Liudi+Zhou Hui"/>
    <x v="1"/>
    <s v="NA"/>
    <s v="NA"/>
    <s v="1193118002024182313"/>
    <s v="SHD"/>
    <s v="全自动整合式生化分析仪"/>
    <s v="Dimension"/>
    <s v="国械注进20192221909"/>
    <s v="Dimension EXL 200 Integrated Chemistry System, A falsely depressed Sodium ((Na), Potassium(K) and Chloride (Cl), Lot#4ED813)) result on a patient sample and the customer also reported an error “314, Integrated Multisensor Technology (IMT) Standard Air Detect Failure”."/>
    <s v="NA"/>
    <x v="51"/>
    <d v="2024-12-28T00:00:00"/>
    <x v="1"/>
    <s v="2024-00079612-1"/>
    <d v="2024-12-17T00:00:00"/>
    <s v="NA"/>
    <s v="Closed"/>
  </r>
  <r>
    <s v="Lumengjia+Luoxinyi"/>
    <x v="1"/>
    <s v="NA"/>
    <s v="NA"/>
    <s v="1193118002024170298"/>
    <s v="SHD"/>
    <s v="总人绒毛膜促性腺激素测定试剂盒(直接化学发光法)"/>
    <s v="Atellica IM"/>
    <s v="国械注进20152400929"/>
    <s v="Atellica IM Total hCG (ThCG) Lot 358: Discordant (depressed) results vs. alternate method"/>
    <s v="NA"/>
    <x v="51"/>
    <d v="2024-12-28T00:00:00"/>
    <x v="1"/>
    <s v="2024-00077670-2"/>
    <d v="2024-11-29T00:00:00"/>
    <d v="2025-01-09T00:00:00"/>
    <s v="Closed"/>
  </r>
  <r>
    <s v="Lumengjia+Luoxinyi"/>
    <x v="1"/>
    <s v="NA"/>
    <s v="NA"/>
    <s v="1193118002024170299"/>
    <s v="SHD"/>
    <s v="总人绒毛膜促性腺激素测定试剂盒(直接化学发光法)"/>
    <s v="Atellica IM"/>
    <s v="国械注进20152400929"/>
    <s v="Atellica IM Total hCG (ThCG) Lot 358: Discordant (depressed) results vs. alternate method"/>
    <s v="NA"/>
    <x v="51"/>
    <d v="2024-12-28T00:00:00"/>
    <x v="1"/>
    <s v="2024-00077670-3"/>
    <d v="2024-11-29T00:00:00"/>
    <d v="2025-01-09T00:00:00"/>
    <s v="Closed"/>
  </r>
  <r>
    <s v="Lumengjia"/>
    <x v="2"/>
    <s v="NA"/>
    <s v="NA"/>
    <s v="NA"/>
    <s v="栖霞市人民医院"/>
    <s v="游离甲状腺素测定试剂盒(直接化学发光法)"/>
    <s v="Atellica IM"/>
    <s v="国械注进20162404970"/>
    <s v="Atellica IM 1600 Analyzer, Free Thyroxine (FT4), lot# 210: discordant (depressed) results vs repeat testing on alternate methods."/>
    <s v="NA"/>
    <x v="52"/>
    <d v="2024-12-19T00:00:00"/>
    <x v="0"/>
    <s v="2024-00082765-1"/>
    <s v="NA"/>
    <s v="NA"/>
    <s v="Closed"/>
  </r>
  <r>
    <s v="Lumengjia"/>
    <x v="0"/>
    <s v="NA"/>
    <s v="2024-11-28"/>
    <s v="1233504012024000102"/>
    <s v="宁化县总医院"/>
    <s v="全自动化学发光免疫分析仪"/>
    <s v="ADVIA Centaur"/>
    <s v="国食药监械（进）字2014第3404170号"/>
    <s v="Tip吸头卡死，仪器停止运行"/>
    <s v="其他"/>
    <x v="52"/>
    <d v="2025-01-13T00:00:00"/>
    <x v="0"/>
    <s v="2024-00083084-1"/>
    <d v="2024-12-13T00:00:00"/>
    <s v="NA"/>
    <s v="Closed"/>
  </r>
  <r>
    <s v="Luo Xinyi"/>
    <x v="1"/>
    <s v="NA"/>
    <s v="NA"/>
    <s v="1193118002024172408"/>
    <s v="SHD"/>
    <s v="全自动生化分析仪"/>
    <s v="Atellica CH"/>
    <s v="国械注进20182220493"/>
    <s v="Atellica CH 930 Analyzer, erroneous Concentrated Carbon Dioxide (CO2_c, Lot#140215) and Calcium (Ca, Lot#232139) results on multiple patient samples."/>
    <s v="NA"/>
    <x v="52"/>
    <d v="2024-12-29T00:00:00"/>
    <x v="1"/>
    <s v="2024-00079388-1"/>
    <d v="2024-12-03T00:00:00"/>
    <d v="2025-02-08T00:00:00"/>
    <s v="Closed"/>
  </r>
  <r>
    <s v="Luo Xinyi"/>
    <x v="1"/>
    <s v="NA"/>
    <s v="NA"/>
    <s v="1193118002024172409"/>
    <s v="SHD"/>
    <s v="全自动生化分析仪"/>
    <s v="Atellica CH"/>
    <s v="国械注进20182220493"/>
    <s v="Atellica CH 930 Analyzer, erroneous Concentrated Carbon Dioxide (CO2_c, Lot#140215) and Calcium (Ca, Lot#232139) results on multiple patient samples."/>
    <s v="NA"/>
    <x v="52"/>
    <d v="2024-12-29T00:00:00"/>
    <x v="1"/>
    <s v="2024-00079388-2"/>
    <d v="2024-12-03T00:00:00"/>
    <d v="2025-02-08T00:00:00"/>
    <s v="Closed"/>
  </r>
  <r>
    <s v="Luo Xinyi"/>
    <x v="1"/>
    <s v="NA"/>
    <s v="NA"/>
    <s v="1193118002024172411"/>
    <s v="SHD"/>
    <s v="全自动生化分析仪"/>
    <s v="Atellica CH"/>
    <s v="国械注进20182220493"/>
    <s v="Atellica CH 930 Analyzer, erroneous Concentrated Carbon Dioxide (CO2_c, Lot#140215) and Calcium (Ca, Lot#232139) results on multiple patient samples."/>
    <s v="NA"/>
    <x v="52"/>
    <d v="2024-12-29T00:00:00"/>
    <x v="1"/>
    <s v="2024-00079388-4"/>
    <d v="2024-12-03T00:00:00"/>
    <d v="2025-02-08T00:00:00"/>
    <s v="Closed"/>
  </r>
  <r>
    <s v="Luo Xinyi"/>
    <x v="1"/>
    <s v="NA"/>
    <s v="NA"/>
    <s v="1193118002024172413"/>
    <s v="SHD"/>
    <s v="全自动整合式生化分析仪"/>
    <s v="Dimension"/>
    <s v="国械注进20192221909"/>
    <s v="Dimension® EXL 200 Integrated Chemistry System, Out of range Quality control and falsely depressed Sodium (Na, lot#: 4ED813) results on multiple patient samples."/>
    <s v="NA"/>
    <x v="53"/>
    <d v="2025-01-01T00:00:00"/>
    <x v="1"/>
    <s v="2024-00079143-1"/>
    <d v="2024-12-03T00:00:00"/>
    <d v="2025-02-08T00:00:00"/>
    <s v="Closed"/>
  </r>
  <r>
    <s v="Luo Xinyi"/>
    <x v="1"/>
    <s v="NA"/>
    <s v="NA"/>
    <s v="1193118002024172410"/>
    <s v="SHD"/>
    <s v="全自动生化分析仪"/>
    <s v="Atellica CH"/>
    <s v="国械注进20182220493"/>
    <s v="Atellica CH 930 Analyzer, erroneous Concentrated Carbon Dioxide (CO2_c, Lot#140215) and Calcium (Ca, Lot#232139) results on multiple patient samples."/>
    <s v="NA"/>
    <x v="52"/>
    <d v="2024-12-29T00:00:00"/>
    <x v="1"/>
    <s v="2024-00079388-3"/>
    <d v="2024-12-03T00:00:00"/>
    <d v="2025-02-08T00:00:00"/>
    <s v="Closed"/>
  </r>
  <r>
    <s v="Luo Xinyi"/>
    <x v="1"/>
    <s v="NA"/>
    <s v="NA"/>
    <s v="1193118002024172412"/>
    <s v="SHD"/>
    <s v="全自动生化分析仪"/>
    <s v="Atellica CH"/>
    <s v="国械注进20182220493"/>
    <s v="Atellica CH 930 Analyzer, erroneous Concentrated Carbon Dioxide (CO2_c, Lot#140215) and Calcium (Ca, Lot#232139) results on multiple patient samples."/>
    <s v="NA"/>
    <x v="52"/>
    <d v="2024-12-29T00:00:00"/>
    <x v="1"/>
    <s v="2024-00079388-5"/>
    <d v="2024-12-03T00:00:00"/>
    <d v="2025-02-08T00:00:00"/>
    <s v="Closed"/>
  </r>
  <r>
    <s v="Lumengjia"/>
    <x v="2"/>
    <s v="NA"/>
    <s v="NA"/>
    <s v="1193118002024182668"/>
    <s v="东部战区总医院"/>
    <s v="游离轻链λ型测定试剂盒（散射比浊法）"/>
    <s v="PP"/>
    <s v="国械注进20172407010"/>
    <s v="BN II_N Latex FLC Lambda lot 473289: discordant FLC_L patient sample results compared to result obtained with alternate method"/>
    <s v="NA"/>
    <x v="53"/>
    <d v="2024-12-22T00:00:00"/>
    <x v="1"/>
    <s v="2024-00083032-1"/>
    <d v="2024-12-18T00:00:00"/>
    <d v="2025-02-20T00:00:00"/>
    <s v="Closed"/>
  </r>
  <r>
    <s v="Luo Xinyi"/>
    <x v="1"/>
    <s v="NA"/>
    <s v="NA"/>
    <s v="1193118002024172523"/>
    <s v="SHD"/>
    <s v="总人绒毛膜促性腺激素测定试剂盒(直接化学发光法)"/>
    <s v="ADVIA Centaur"/>
    <s v="国械注进20152400929"/>
    <s v="ADVIA Centaur XPT Total hCG (ThCG), lot 361, Discordant elevated result vs retest."/>
    <s v="NA"/>
    <x v="53"/>
    <d v="2025-01-01T00:00:00"/>
    <x v="1"/>
    <s v="2024-00078216-1"/>
    <d v="2024-12-03T00:00:00"/>
    <s v="NA"/>
    <s v="Closed"/>
  </r>
  <r>
    <s v="Lumengjia"/>
    <x v="1"/>
    <s v="NA"/>
    <s v="NA"/>
    <s v="NA"/>
    <s v="SHD"/>
    <s v="NA"/>
    <s v="Dimension"/>
    <s v="NA"/>
    <s v="Dimension EXL 200 Integrated Chemistry System / erroneous Tacrolimus (TAC, GA5133) results on multiple patient samples."/>
    <s v="NA"/>
    <x v="54"/>
    <d v="2025-01-02T00:00:00"/>
    <x v="0"/>
    <s v="2024-00078815-1"/>
    <s v="NA"/>
    <s v="NA"/>
    <s v="Closed"/>
  </r>
  <r>
    <s v="Lumengjia"/>
    <x v="1"/>
    <s v="NA"/>
    <s v="NA"/>
    <s v="NA"/>
    <s v="SHD"/>
    <s v="NA"/>
    <s v="POC"/>
    <s v="NA"/>
    <s v="Blood splash to mouth, RAPIDLyte Syringe, Lot number unknown, Australia"/>
    <s v="NA"/>
    <x v="54"/>
    <d v="2025-01-02T00:00:00"/>
    <x v="0"/>
    <s v="2024-00082270-1"/>
    <s v="NA"/>
    <s v="NA"/>
    <s v="Closed"/>
  </r>
  <r>
    <s v="Lumengjia"/>
    <x v="2"/>
    <s v="NA"/>
    <s v="NA"/>
    <s v="NA"/>
    <s v="宁波李惠利东部"/>
    <s v="糖抗原19-9测定试剂盒（直接化学发光法）"/>
    <s v="Atellica IM"/>
    <s v="国械注进20172401781"/>
    <s v="Atellica IM 1600 - CA 19-9, lot 543 – discordant elevated result vs. alternate-method testing."/>
    <s v="NA"/>
    <x v="55"/>
    <d v="2024-12-24T00:00:00"/>
    <x v="0"/>
    <s v="2024-00083509-1"/>
    <s v="NA"/>
    <s v="NA"/>
    <s v="Closed"/>
  </r>
  <r>
    <s v="Luo Xinyi"/>
    <x v="1"/>
    <s v="NA"/>
    <s v="NA"/>
    <s v="1193118002024172629"/>
    <s v="SHD"/>
    <s v="全自动化学发光免疫分析仪"/>
    <s v="Atellica IM"/>
    <s v="国械注进20182220492"/>
    <s v="Atellica IM 1300 SN IM01524– Daily Maintenance failed reagent probe water pump exceeds maximum allowable duration at full speed and lead to a delay in testing."/>
    <s v="NA"/>
    <x v="55"/>
    <d v="2025-01-03T00:00:00"/>
    <x v="1"/>
    <s v="2024-00079106-1"/>
    <d v="2024-12-04T00:00:00"/>
    <s v="NA"/>
    <s v="Closed"/>
  </r>
  <r>
    <s v="Luo Xinyi"/>
    <x v="1"/>
    <s v="NA"/>
    <s v="NA"/>
    <s v="1193118002024172630"/>
    <s v="SHD"/>
    <s v="高敏肌钙蛋白I测定试剂盒（微粒子化学发光免疫分析法）"/>
    <s v="ADVIA Centaur"/>
    <s v="国械注进20222400321"/>
    <s v="ADVIA Centaur XP/ High-Sensitivity Troponin I (TnIH), lot#107 - Discordant (elevated) patient results vs. repeat testing on an Alternate method."/>
    <s v="NA"/>
    <x v="55"/>
    <d v="2025-01-03T00:00:00"/>
    <x v="1"/>
    <s v="2024-00078614-1"/>
    <d v="2024-12-04T00:00:00"/>
    <s v="NA"/>
    <s v="Closed"/>
  </r>
  <r>
    <s v="Luo Xinyi"/>
    <x v="0"/>
    <s v="NA"/>
    <s v="2024-12-03"/>
    <s v="1162101062024000314"/>
    <s v="沈阳维康医院"/>
    <s v="全自动化学发光免疫分析仪"/>
    <s v="ADVIA Centaur"/>
    <s v="国械注进20152220283"/>
    <s v="日常检测标本时，反应杯卡顿，仪器无法运行"/>
    <s v="其他"/>
    <x v="55"/>
    <d v="2025-01-18T00:00:00"/>
    <x v="0"/>
    <s v="2024-00083806-1"/>
    <d v="2024-12-26T00:00:00"/>
    <s v="NA"/>
    <s v="Closed"/>
  </r>
  <r>
    <s v="Luo Xinyi"/>
    <x v="0"/>
    <s v="NA"/>
    <s v="2024-11-28"/>
    <s v="1355309012024000116"/>
    <s v="姚安县人民医院"/>
    <s v="电解质血气分析仪"/>
    <s v="POC: Blood gas"/>
    <s v="国械注进20222220292"/>
    <s v="安装血气分析试剂盒时提示错误。"/>
    <s v="其他"/>
    <x v="55"/>
    <d v="2025-01-18T00:00:00"/>
    <x v="0"/>
    <s v="2024-00084978-1"/>
    <d v="2025-01-08T00:00:00"/>
    <s v="NA"/>
    <s v="Closed"/>
  </r>
  <r>
    <s v="Luo Xinyi"/>
    <x v="1"/>
    <s v="NA"/>
    <s v="NA"/>
    <s v="1193118002024175415"/>
    <s v="SHD"/>
    <s v="全自动生化分析仪"/>
    <s v="Atellica CH"/>
    <s v="国械注进20182220493"/>
    <s v="Atellica CH 930 Analyzer, Falsely elevated Carbon Dioxide, Concentrated (CO2_c) results on multiple patient samples."/>
    <s v="NA"/>
    <x v="55"/>
    <d v="2025-01-03T00:00:00"/>
    <x v="1"/>
    <s v="2024-00078729-1"/>
    <d v="2024-12-06T00:00:00"/>
    <s v="NA"/>
    <s v="Closed"/>
  </r>
  <r>
    <s v="Luo Xinyi"/>
    <x v="1"/>
    <s v="NA"/>
    <s v="NA"/>
    <s v="1193118002024175416"/>
    <s v="SHD"/>
    <s v="全自动生化分析仪"/>
    <s v="Atellica CH"/>
    <s v="国械注进20182220493"/>
    <s v="Atellica CH 930 Analyzer, Falsely elevated Carbon Dioxide, Concentrated (CO2_c) results on multiple patient samples."/>
    <s v="NA"/>
    <x v="55"/>
    <d v="2025-01-03T00:00:00"/>
    <x v="1"/>
    <s v="2024-00078729-3"/>
    <d v="2024-12-06T00:00:00"/>
    <s v="NA"/>
    <s v="Closed"/>
  </r>
  <r>
    <s v="Luo Xinyi"/>
    <x v="1"/>
    <s v="NA"/>
    <s v="NA"/>
    <s v="1193118002024175417"/>
    <s v="SHD"/>
    <s v="全自动生化分析仪"/>
    <s v="Atellica CH"/>
    <s v="国械注进20182220493"/>
    <s v="Atellica CH 930 Analyzer, Falsely elevated Carbon Dioxide, Concentrated (CO2_c) results on multiple patient samples."/>
    <s v="NA"/>
    <x v="55"/>
    <d v="2025-01-03T00:00:00"/>
    <x v="1"/>
    <s v="2024-00078729-4"/>
    <d v="2024-12-06T00:00:00"/>
    <s v="NA"/>
    <s v="Closed"/>
  </r>
  <r>
    <s v="Luo Xinyi"/>
    <x v="1"/>
    <s v="NA"/>
    <s v="NA"/>
    <s v="1193118002024175418"/>
    <s v="SHD"/>
    <s v="全自动生化分析仪"/>
    <s v="Atellica CH"/>
    <s v="国械注进20182220493"/>
    <s v="Atellica CH 930 Analyzer, Falsely elevated Carbon Dioxide, Concentrated (CO2_c) results on multiple patient samples."/>
    <s v="NA"/>
    <x v="55"/>
    <d v="2025-01-03T00:00:00"/>
    <x v="1"/>
    <s v="2024-00078729-5"/>
    <d v="2024-12-06T00:00:00"/>
    <s v="NA"/>
    <s v="Closed"/>
  </r>
  <r>
    <s v="Luo Xinyi"/>
    <x v="1"/>
    <s v="NA"/>
    <s v="NA"/>
    <s v="1193118002024175419"/>
    <s v="SHD"/>
    <s v="全自动生化分析仪"/>
    <s v="Atellica CH"/>
    <s v="国械注进20182220493"/>
    <s v="Atellica CH 930 Analyzer, Falsely elevated Carbon Dioxide, Concentrated (CO2_c) results on multiple patient samples."/>
    <s v="NA"/>
    <x v="55"/>
    <d v="2025-01-03T00:00:00"/>
    <x v="1"/>
    <s v="2024-00078729-2"/>
    <d v="2024-12-06T00:00:00"/>
    <s v="NA"/>
    <s v="Closed"/>
  </r>
  <r>
    <s v="Luo Xinyi"/>
    <x v="1"/>
    <s v="NA"/>
    <s v="NA"/>
    <s v="1193118002024175420"/>
    <s v="SHD"/>
    <s v="全自动生化分析仪"/>
    <s v="Atellica CH"/>
    <s v="国械注进20182220493"/>
    <s v="Atellica CH 930 Analyzer, after the Quality Control (QC) failure, the customer reported erroneous Glucose Hexokinase_3 (GluH_3, Lot#242233), Inorganic Phosphorus (IP, Lot#242222), Total Bilirubin_2 (TBil_2, Lot#140240), Concentrated Urea Nitrogen (UN_c, Lot#242211) and Lactate Dehydrogenase L P (LDLP, Lot#242237) results on multiple patient samples."/>
    <s v="NA"/>
    <x v="55"/>
    <d v="2025-01-03T00:00:00"/>
    <x v="1"/>
    <s v="2024-00079717-1"/>
    <d v="2024-12-06T00:00:00"/>
    <s v="NA"/>
    <s v="Closed"/>
  </r>
  <r>
    <s v="Zhou Hui"/>
    <x v="1"/>
    <s v="NA"/>
    <s v="NA"/>
    <s v="NA"/>
    <s v="SHD"/>
    <s v="NA"/>
    <s v="Atellica IM"/>
    <s v="NA"/>
    <s v="Atellica IM Toxo G lot 295 - discordant positive results vs alternate method"/>
    <s v="NA"/>
    <x v="55"/>
    <d v="2025-01-03T00:00:00"/>
    <x v="0"/>
    <s v="2024-00079336-1"/>
    <s v="NA"/>
    <s v="NA"/>
    <s v="Closed"/>
  </r>
  <r>
    <s v="Zhou Hui"/>
    <x v="1"/>
    <s v="NA"/>
    <s v="NA"/>
    <s v="NA"/>
    <s v="SHD"/>
    <s v="NA"/>
    <s v="Atellica IM"/>
    <s v="NA"/>
    <s v="Atellica IM Toxo G lot 295 - discordant positive results vs alternate method"/>
    <s v="NA"/>
    <x v="55"/>
    <d v="2025-01-03T00:00:00"/>
    <x v="0"/>
    <s v="2024-00079336-2"/>
    <s v="NA"/>
    <s v="NA"/>
    <s v="Closed"/>
  </r>
  <r>
    <s v="Zhou Hui"/>
    <x v="1"/>
    <s v="NA"/>
    <s v="NA"/>
    <s v="NA"/>
    <s v="SHD"/>
    <s v="NA"/>
    <s v="Atellica IM"/>
    <s v="NA"/>
    <s v="Atellica IM Toxo G lot 295 - discordant positive results vs alternate method"/>
    <s v="NA"/>
    <x v="55"/>
    <d v="2025-01-03T00:00:00"/>
    <x v="0"/>
    <s v="2024-00079336-3"/>
    <s v="NA"/>
    <s v="NA"/>
    <s v="Closed"/>
  </r>
  <r>
    <s v="Luo Xinyi"/>
    <x v="1"/>
    <s v="NA"/>
    <s v="NA"/>
    <s v="1193118002024175496"/>
    <s v="SHD"/>
    <s v="钙测定试剂盒(邻甲酚酞络合酮法)"/>
    <s v="Atellica CH"/>
    <s v="国械注进20142405729"/>
    <s v="Atellica CH 930 Analyzer / erroneous Calcium (Ca, 242226) results on multiple patient samples."/>
    <s v="NA"/>
    <x v="56"/>
    <d v="2025-01-04T00:00:00"/>
    <x v="1"/>
    <s v="2024-00079633-1"/>
    <d v="2024-12-06T00:00:00"/>
    <d v="2025-02-10T00:00:00"/>
    <s v="Closed"/>
  </r>
  <r>
    <s v="Luo Xinyi"/>
    <x v="1"/>
    <s v="NA"/>
    <s v="NA"/>
    <s v="1193118002024175497"/>
    <s v="SHD"/>
    <s v="全自动整合式生化分析仪"/>
    <s v="Dimension"/>
    <s v="国械注进20192221909"/>
    <s v="Dimension EXL 200 Integrated Chemistry System, abnormal reaction error flag with erroneous Human Chorionic Gonadotropin (HCG, Lot# FE5203) results on two patient samples."/>
    <s v="NA"/>
    <x v="56"/>
    <d v="2025-01-04T00:00:00"/>
    <x v="1"/>
    <s v="2024-00080214-1"/>
    <d v="2024-12-06T00:00:00"/>
    <d v="2024-12-26T00:00:00"/>
    <s v="Closed"/>
  </r>
  <r>
    <s v="Luo Xinyi"/>
    <x v="1"/>
    <s v="NA"/>
    <s v="NA"/>
    <s v="1193118002024175498"/>
    <s v="SHD"/>
    <s v="全自动化学发光免疫分析仪"/>
    <s v="Atellica IM"/>
    <s v="国械注进20182220492"/>
    <s v="Atellica IM 1600 SN IRH003561910– anti-Hepatitis C Virus Antibodies (AHCV, 472) false negative patient result versus prior results and repeat on non-Siemens instrument."/>
    <s v="NA"/>
    <x v="57"/>
    <d v="2025-01-05T00:00:00"/>
    <x v="1"/>
    <s v="2024-00082651-1"/>
    <d v="2024-12-06T00:00:00"/>
    <s v="NA"/>
    <s v="Closed"/>
  </r>
  <r>
    <s v="Zhou Hui"/>
    <x v="1"/>
    <s v="NA"/>
    <s v="NA"/>
    <s v="1193118002024175500"/>
    <s v="SHD"/>
    <s v="全自动化学发光免疫分析仪"/>
    <s v="Atellica IM"/>
    <s v="国械注进20182220492"/>
    <s v="Atellica IM 1600 falsely elevated Cancer Antigen 19-9 (CA 19‑9) patient results, out of range Quality Control (QC) and failing calibration."/>
    <s v="NA"/>
    <x v="57"/>
    <d v="2025-01-05T00:00:00"/>
    <x v="1"/>
    <s v="2024-00082025-1"/>
    <d v="2024-12-09T00:00:00"/>
    <d v="2025-01-17T00:00:00"/>
    <s v="Closed"/>
  </r>
  <r>
    <s v="Zhou Hui"/>
    <x v="1"/>
    <s v="NA"/>
    <s v="NA"/>
    <s v="1193118002024175499"/>
    <s v="SHD"/>
    <s v="电解质检测电极块"/>
    <s v="Atellica CH"/>
    <s v="国械注进20182220495"/>
    <s v="ATELLICA ® CH 930 Analyzer/erroneously depressed patient sample result with Sodium (Na, 140008)."/>
    <s v="NA"/>
    <x v="57"/>
    <d v="2025-01-05T00:00:00"/>
    <x v="1"/>
    <s v="2024-00082657-1"/>
    <d v="2024-12-09T00:00:00"/>
    <d v="2025-01-14T00:00:00"/>
    <s v="Closed"/>
  </r>
  <r>
    <s v="Lumengjia"/>
    <x v="2"/>
    <s v="NA"/>
    <s v="NA"/>
    <s v="NA"/>
    <s v="武汉儿童医院"/>
    <s v="糖抗原19-9测定试剂盒（直接化学发光法）"/>
    <s v="ADVIA Centaur"/>
    <s v="国械注进20172401781"/>
    <s v="ADVIA Centaur XP – Enhanced Estradiol (eE2), lot 102 – discordant elevated results vs. alternate method testing."/>
    <s v="NA"/>
    <x v="56"/>
    <d v="2024-12-25T00:00:00"/>
    <x v="0"/>
    <s v="2024-00083867-1"/>
    <s v="NA"/>
    <s v="NA"/>
    <s v="Closed"/>
  </r>
  <r>
    <s v="Lumengjia"/>
    <x v="2"/>
    <s v="NA"/>
    <s v="NA"/>
    <s v="NA"/>
    <s v="安医一附院南区"/>
    <s v="NA"/>
    <s v="Atellica IM"/>
    <s v="NA"/>
    <s v="Atellica IM 1600 / CA 19-9, lot# 539 - A discordant (elevated) patient result vs. alternate method test."/>
    <s v="NA"/>
    <x v="58"/>
    <d v="2024-12-28T00:00:00"/>
    <x v="0"/>
    <s v="2024-00084383-1"/>
    <s v="NA"/>
    <s v="NA"/>
    <s v="Closed"/>
  </r>
  <r>
    <s v="Zhou Hui"/>
    <x v="1"/>
    <s v="NA"/>
    <s v="NA"/>
    <s v="1193118002024177508"/>
    <s v="SHD"/>
    <s v="全自动化学发光免疫分析仪"/>
    <s v="Atellica IM"/>
    <s v="国械注进20182220492"/>
    <s v="Atellica IM 1300 Analyzer, erroneous Carcinoembryonic Antigen (CEA, Lot# 222) results on multiple patient samples."/>
    <s v="NA"/>
    <x v="57"/>
    <d v="2025-01-05T00:00:00"/>
    <x v="1"/>
    <s v="2024-00080157-1"/>
    <d v="2024-12-10T00:00:00"/>
    <d v="2025-02-11T00:00:00"/>
    <s v="Closed"/>
  </r>
  <r>
    <s v="Zhou Hui"/>
    <x v="1"/>
    <s v="NA"/>
    <s v="NA"/>
    <s v="1193118002024177507"/>
    <s v="SHD"/>
    <s v="游离轻链λ型测定试剂盒(散射比浊法)"/>
    <s v="PP"/>
    <s v="国械注进20172407010"/>
    <s v="BN II_N Latex FLC lambda lot 473287: falsely low FLC lambda patient sample result"/>
    <s v="NA"/>
    <x v="59"/>
    <d v="2025-01-06T00:00:00"/>
    <x v="1"/>
    <s v="2024-00079912-1"/>
    <d v="2024-12-10T00:00:00"/>
    <s v="NA"/>
    <s v="Closed"/>
  </r>
  <r>
    <s v="Luo Xinyi"/>
    <x v="1"/>
    <s v="NA"/>
    <s v="NA"/>
    <s v="NA"/>
    <s v="SHD"/>
    <s v="NA"/>
    <s v="IMMULITE"/>
    <s v="NA"/>
    <s v="IMMULITE 2000 XPi Estradiol discordant veterinary sample results"/>
    <s v="NA"/>
    <x v="59"/>
    <d v="2025-01-06T00:00:00"/>
    <x v="0"/>
    <s v="2024-00080458-1"/>
    <d v="2024-12-09T00:00:00"/>
    <s v="NA"/>
    <s v="Closed"/>
  </r>
  <r>
    <s v="Luo Xinyi"/>
    <x v="1"/>
    <s v="NA"/>
    <s v="NA"/>
    <s v="NA"/>
    <s v="SHD"/>
    <s v="NA"/>
    <s v="IMMULITE"/>
    <s v="NA"/>
    <s v="IMMULITE 2000 XPi Estradiol discordant veterinary sample results"/>
    <s v="NA"/>
    <x v="59"/>
    <d v="2025-01-06T00:00:00"/>
    <x v="0"/>
    <s v="2024-00080458-2"/>
    <d v="2024-12-09T00:00:00"/>
    <s v="NA"/>
    <s v="Closed"/>
  </r>
  <r>
    <s v="Luo Xinyi"/>
    <x v="1"/>
    <s v="NA"/>
    <s v="NA"/>
    <s v="NA"/>
    <s v="SHD"/>
    <s v="NA"/>
    <s v="IMMULITE"/>
    <s v="NA"/>
    <s v="IMMULITE 2000 XPi Estradiol discordant veterinary sample results"/>
    <s v="NA"/>
    <x v="59"/>
    <d v="2025-01-06T00:00:00"/>
    <x v="0"/>
    <s v="2024-00080458-3"/>
    <d v="2024-12-09T00:00:00"/>
    <s v="NA"/>
    <s v="Closed"/>
  </r>
  <r>
    <s v="Luo Xinyi"/>
    <x v="1"/>
    <s v="NA"/>
    <s v="NA"/>
    <s v="NA"/>
    <s v="SHD"/>
    <s v="NA"/>
    <s v="IMMULITE"/>
    <s v="NA"/>
    <s v="IMMULITE 2000 XPi Estradiol discordant veterinary sample results"/>
    <s v="NA"/>
    <x v="59"/>
    <d v="2025-01-06T00:00:00"/>
    <x v="0"/>
    <s v="2024-00080458-4"/>
    <d v="2024-12-09T00:00:00"/>
    <s v="NA"/>
    <s v="Closed"/>
  </r>
  <r>
    <s v="Luo Xinyi"/>
    <x v="0"/>
    <s v="NA"/>
    <s v="2024-12-04"/>
    <s v="1162101072024000758"/>
    <s v="中国医科大学附属第四医院"/>
    <s v="全自动血球分析仪"/>
    <s v="Hematology"/>
    <s v="国械注进20162404708"/>
    <s v="设备开机样本吸样失败"/>
    <s v="其他"/>
    <x v="60"/>
    <d v="2025-01-23T00:00:00"/>
    <x v="0"/>
    <s v="2024-00084728-1"/>
    <d v="2024-12-27T00:00:00"/>
    <s v="NA"/>
    <s v="Closed"/>
  </r>
  <r>
    <s v="Luo Xinyi"/>
    <x v="0"/>
    <s v="NA"/>
    <s v="2024-12-04"/>
    <s v="1162101072024000759"/>
    <s v="中国医科大学附属第四医院"/>
    <s v="全自动血球分析仪"/>
    <s v="Hematology"/>
    <s v="国械注进20162404708"/>
    <s v="设备开机样本穿刺吸样失败"/>
    <s v="其他"/>
    <x v="60"/>
    <d v="2025-01-23T00:00:00"/>
    <x v="0"/>
    <s v="2024-00084791-1"/>
    <d v="2025-01-08T00:00:00"/>
    <s v="NA"/>
    <s v="Closed"/>
  </r>
  <r>
    <s v="Zhou Hui"/>
    <x v="1"/>
    <s v="NA"/>
    <s v="NA"/>
    <s v="1193118002024177517"/>
    <s v="SHD"/>
    <s v="全自动生化分析仪"/>
    <s v="Atellica CH"/>
    <s v="国械注进20182220493"/>
    <s v="Atellica CH 930 Analyzer, Falsely elevated Concentrated Carbon Dioxide (CO2_c) results on multiple patient samples."/>
    <s v="NA"/>
    <x v="60"/>
    <d v="2025-01-08T00:00:00"/>
    <x v="1"/>
    <s v="2024-00080590-3"/>
    <d v="2024-12-10T00:00:00"/>
    <s v="NA"/>
    <s v="Closed"/>
  </r>
  <r>
    <s v="Zhou Hui"/>
    <x v="1"/>
    <s v="NA"/>
    <s v="NA"/>
    <s v="1193118002024177518"/>
    <s v="SHD"/>
    <s v="全自动生化分析仪"/>
    <s v="Atellica CH"/>
    <s v="国械注进20182220493"/>
    <s v="Atellica CH 930 Analyzer, Falsely elevated Concentrated Carbon Dioxide (CO2_c) results on multiple patient samples."/>
    <s v="NA"/>
    <x v="60"/>
    <d v="2025-01-08T00:00:00"/>
    <x v="1"/>
    <s v="2024-00080590-4"/>
    <d v="2024-12-10T00:00:00"/>
    <s v="NA"/>
    <s v="Closed"/>
  </r>
  <r>
    <s v="Zhou Hui"/>
    <x v="1"/>
    <s v="NA"/>
    <s v="NA"/>
    <s v="1193118002024177519"/>
    <s v="SHD"/>
    <s v="全自动生化分析仪"/>
    <s v="Atellica CH"/>
    <s v="国械注进20182220493"/>
    <s v="Atellica CH 930 Analyzer, Falsely elevated Concentrated Carbon Dioxide (CO2_c) results on multiple patient samples."/>
    <s v="NA"/>
    <x v="60"/>
    <d v="2025-01-08T00:00:00"/>
    <x v="1"/>
    <s v="2024-00080590-1"/>
    <d v="2024-12-10T00:00:00"/>
    <s v="NA"/>
    <s v="Closed"/>
  </r>
  <r>
    <s v="Zhou Hui"/>
    <x v="1"/>
    <s v="NA"/>
    <s v="NA"/>
    <s v="1193118002024177520"/>
    <s v="SHD"/>
    <s v="全自动生化分析仪"/>
    <s v="Atellica CH"/>
    <s v="国械注进20182220493"/>
    <s v="Atellica CH 930 Analyzer, Falsely elevated Concentrated Carbon Dioxide (CO2_c) results on multiple patient samples."/>
    <s v="NA"/>
    <x v="60"/>
    <d v="2025-01-08T00:00:00"/>
    <x v="1"/>
    <s v="2024-00080590-2"/>
    <d v="2024-12-10T00:00:00"/>
    <s v="NA"/>
    <s v="Closed"/>
  </r>
  <r>
    <s v="Luo Xinyi"/>
    <x v="1"/>
    <s v="NA"/>
    <s v="NA"/>
    <s v="1193118002024177512"/>
    <s v="SHD"/>
    <s v="全自动化学发光免疫分析仪"/>
    <s v="Atellica IM"/>
    <s v="国械注进20182220492"/>
    <s v="Atellica IM 1300 Analyzer, S/N IM01524 – The customer reported a delay in testing due to daily maintenance failing."/>
    <s v="NA"/>
    <x v="60"/>
    <d v="2025-01-08T00:00:00"/>
    <x v="1"/>
    <s v="2024-00080173-1"/>
    <d v="2024-12-10T00:00:00"/>
    <s v="NA"/>
    <s v="Closed"/>
  </r>
  <r>
    <s v="Luo Xinyi"/>
    <x v="1"/>
    <s v="NA"/>
    <s v="NA"/>
    <s v="1193118002024180243"/>
    <s v="SHD"/>
    <s v="人绒毛膜促性腺激素测定试剂盒(化学发光法)"/>
    <s v="IMMULITE"/>
    <s v="国械注进20152402540"/>
    <s v="IMMULITE 2000 XPi HCG Lot 481 Falsely Elevated Patient Results"/>
    <s v="NA"/>
    <x v="61"/>
    <d v="2025-01-09T00:00:00"/>
    <x v="1"/>
    <s v="2024-00081147-2"/>
    <d v="2024-12-16T00:00:00"/>
    <s v="NA"/>
    <s v="Closed"/>
  </r>
  <r>
    <s v="Luo Xinyi"/>
    <x v="1"/>
    <s v="NA"/>
    <s v="NA"/>
    <s v="1193118002024180244"/>
    <s v="SHD"/>
    <s v="人绒毛膜促性腺激素测定试剂盒(化学发光法)"/>
    <s v="IMMULITE"/>
    <s v="国械注进20152402540"/>
    <s v="IMMULITE 2000 XPi HCG Lot 481 Falsely Elevated Patient Results"/>
    <s v="NA"/>
    <x v="61"/>
    <d v="2025-01-09T00:00:00"/>
    <x v="1"/>
    <s v="2024-00081147-1"/>
    <d v="2024-12-16T00:00:00"/>
    <s v="NA"/>
    <s v="Closed"/>
  </r>
  <r>
    <s v="Luo Xinyi"/>
    <x v="0"/>
    <s v="NA"/>
    <s v="2024-12-05"/>
    <s v="1253709152024001437"/>
    <s v="济宁市第一人民医院"/>
    <s v="类风湿因子测定试剂盒（散射比浊法）"/>
    <s v="PP"/>
    <s v="国械注进20162405219"/>
    <s v="试剂瓶内液体有沉淀"/>
    <s v="其他"/>
    <x v="61"/>
    <d v="2025-01-24T00:00:00"/>
    <x v="0"/>
    <s v="2024-00084714-1"/>
    <d v="2024-12-18T00:00:00"/>
    <s v="NA"/>
    <s v="Closed"/>
  </r>
  <r>
    <s v="Luo Xinyi"/>
    <x v="0"/>
    <s v="NA"/>
    <s v="2024-12-05"/>
    <s v="1223430282024000229"/>
    <s v="芜湖海螺医院"/>
    <s v="全自动样品处理系统"/>
    <s v="Atellica"/>
    <s v="国械备20181268号"/>
    <s v="自动抓手抓取样品管故障，导致待测血标本溅洒在后盖模块"/>
    <s v="其他"/>
    <x v="61"/>
    <d v="2025-01-24T00:00:00"/>
    <x v="0"/>
    <s v="2024-00084949-1"/>
    <d v="2024-12-30T00:00:00"/>
    <s v="NA"/>
    <s v="Closed"/>
  </r>
  <r>
    <s v="Luo Xinyi"/>
    <x v="0"/>
    <s v="NA"/>
    <s v="2024-12-06"/>
    <s v="1294425622024003467"/>
    <s v="广州医科大学附属肿瘤医院"/>
    <s v="全自动生化分析仪"/>
    <s v="ADVIA Chemistry"/>
    <s v="国食药监械（进）字2012第2400587号"/>
    <s v="真空泵膜破裂"/>
    <s v="其他"/>
    <x v="61"/>
    <d v="2025-01-24T00:00:00"/>
    <x v="0"/>
    <s v="2024-00084959-1"/>
    <d v="2025-01-03T00:00:00"/>
    <s v="NA"/>
    <s v="Closed"/>
  </r>
  <r>
    <s v="Luo Xinyi"/>
    <x v="0"/>
    <s v="NA"/>
    <s v="2024-12-06"/>
    <s v="1294425622024003464"/>
    <s v="广州医科大学附属肿瘤医院"/>
    <s v="全自动生化分析仪"/>
    <s v="ADVIA Chemistry"/>
    <s v="国食药监械（进）字2012第2400587号"/>
    <s v="真空泵膜破裂，真空阀堵塞"/>
    <s v="其他"/>
    <x v="61"/>
    <d v="2025-01-24T00:00:00"/>
    <x v="0"/>
    <s v="2024-00084959-1"/>
    <d v="2025-01-03T00:00:00"/>
    <s v="NA"/>
    <s v="Closed"/>
  </r>
  <r>
    <s v="Zhou Hui"/>
    <x v="1"/>
    <s v="NA"/>
    <s v="NA"/>
    <s v="1193118002024177773"/>
    <s v="SHD"/>
    <s v="全自动整合式生化分析仪"/>
    <s v="Dimension"/>
    <s v="国械注进20192221909"/>
    <s v="Dimension ExL 200 SN DR271988Z – smoke coming from instrument."/>
    <s v="NA"/>
    <x v="62"/>
    <d v="2025-01-10T00:00:00"/>
    <x v="1"/>
    <s v="2024-00080232-1"/>
    <d v="2024-12-12T00:00:00"/>
    <s v="NA"/>
    <s v="Closed"/>
  </r>
  <r>
    <s v="Luo Xinyi"/>
    <x v="1"/>
    <s v="NA"/>
    <s v="NA"/>
    <s v="1193118002024177635"/>
    <s v="SHD"/>
    <s v="电解质检测电极块"/>
    <s v="Dimension"/>
    <s v="国械注进20172220888"/>
    <s v="Dimension EXL 200 Integrated Chemistry System, Erroneously depressed Sodium (Na) results on multiple patient samples; Sensor Lot# Unknown."/>
    <s v="NA"/>
    <x v="62"/>
    <d v="2025-01-10T00:00:00"/>
    <x v="1"/>
    <s v="2024-00083404-1"/>
    <d v="2024-12-11T00:00:00"/>
    <d v="2025-01-14T00:00:00"/>
    <s v="Closed"/>
  </r>
  <r>
    <s v="Lumengjia"/>
    <x v="2"/>
    <s v="NA"/>
    <s v="NA"/>
    <s v="NA"/>
    <s v="北京首钢医院"/>
    <s v="人类免疫缺陷病毒抗原及抗体联合检测试剂盒(微粒子化学发光免疫分析法)"/>
    <s v="Atellica IM"/>
    <s v="国械注进20223400582"/>
    <s v="Atellica IM 1600, Reactive (positive) HIV Ag/Ab Combo (CHIV, lot# 361) results on five patient samples, which were discordant relative to repeat testing performed using alternate methods."/>
    <s v="NA"/>
    <x v="62"/>
    <d v="2024-12-31T00:00:00"/>
    <x v="0"/>
    <s v="2024-00084907-1"/>
    <s v="NA"/>
    <s v="NA"/>
    <s v="Closed"/>
  </r>
  <r>
    <s v="Luo Xinyi"/>
    <x v="0"/>
    <s v="NA"/>
    <s v="2024-12-06"/>
    <s v="1294425622024003462"/>
    <s v="广州医科大学附属肿瘤医院"/>
    <s v="全自动生化分析仪"/>
    <s v="ADVIA Chemistry"/>
    <s v="国食药监械（进）字2012第2400587号"/>
    <s v="因RT1突起，引起RPP1撞针。"/>
    <s v="其他"/>
    <x v="62"/>
    <d v="2025-01-25T00:00:00"/>
    <x v="0"/>
    <s v="2024-00085430-1"/>
    <d v="2024-12-31T00:00:00"/>
    <s v="NA"/>
    <s v="Closed"/>
  </r>
  <r>
    <s v="Luo Xinyi"/>
    <x v="0"/>
    <s v="NA"/>
    <s v="2024-12-09"/>
    <s v="1162113042024000407"/>
    <s v="凌源监狱管理分局中心医院"/>
    <s v="全自动化学发光免疫分析仪"/>
    <s v="ADVIA Centaur"/>
    <s v="国食药监械（进）字2014第3404170号"/>
    <s v="D0701_读取输入信号失效"/>
    <s v="其他"/>
    <x v="62"/>
    <d v="2025-01-25T00:00:00"/>
    <x v="0"/>
    <s v="2024-00085526-1"/>
    <d v="2024-12-31T00:00:00"/>
    <s v="NA"/>
    <s v="Closed"/>
  </r>
  <r>
    <s v="Lumengjia"/>
    <x v="2"/>
    <s v="NA"/>
    <s v="NA"/>
    <s v="1193118002024186269"/>
    <s v="衢州市柯城人民医院"/>
    <s v="高敏肌钙蛋白I测定试剂盒（微粒子化学发光免疫分析法）"/>
    <s v="Atellica IM"/>
    <s v="国械注进20222400321"/>
    <s v="Atellica IM 1600 - High-Sensitivity Troponin I (TnIH), lot 104 – discordant elevated result vs. alternate method testing."/>
    <s v="NA"/>
    <x v="63"/>
    <d v="2025-01-01T00:00:00"/>
    <x v="1"/>
    <s v="2024-00085143-1"/>
    <d v="2024-12-26T00:00:00"/>
    <s v="NA"/>
    <s v="Closed"/>
  </r>
  <r>
    <s v="Luo Xinyi"/>
    <x v="1"/>
    <s v="NA"/>
    <s v="NA"/>
    <s v="1193118002024177837"/>
    <s v="SHD"/>
    <s v="游离轻链λ型测定试剂盒(散射比浊法)"/>
    <s v="PP"/>
    <s v="国械注进20172407010"/>
    <s v="ANPEH 630_N Latex FLC Lambda lot 473294: false low FLC Lambda sample result"/>
    <s v="NA"/>
    <x v="62"/>
    <d v="2025-01-10T00:00:00"/>
    <x v="1"/>
    <s v="2024-00082398-1"/>
    <d v="2024-12-12T00:00:00"/>
    <d v="2025-02-17T00:00:00"/>
    <s v="Closed"/>
  </r>
  <r>
    <s v="Luo Xinyi"/>
    <x v="1"/>
    <s v="NA"/>
    <s v="NA"/>
    <s v="1193118002024177837"/>
    <s v="SHD"/>
    <s v="游离轻链λ型测定试剂盒(散射比浊法)"/>
    <s v="PP"/>
    <s v="国械注进20172407010"/>
    <s v="ANPEH 630_N Latex FLC Lambda lot 473294: false low FLC Lambda sample result"/>
    <s v="NA"/>
    <x v="62"/>
    <d v="2025-01-10T00:00:00"/>
    <x v="1"/>
    <s v="2024-00082398-2"/>
    <d v="2024-12-12T00:00:00"/>
    <d v="2025-02-17T00:00:00"/>
    <s v="Closed"/>
  </r>
  <r>
    <s v="Zhou Hui"/>
    <x v="1"/>
    <s v="NA"/>
    <s v="NA"/>
    <s v="NA"/>
    <s v="SHD"/>
    <s v="NA"/>
    <s v="IMMULITE"/>
    <s v="NA"/>
    <s v="IMMULITE 2000 XPi 3gAllergy™ Specific IgE Universal Kit Lot 145 discordant low patient results and high adjustment intercept"/>
    <s v="NA"/>
    <x v="63"/>
    <d v="2025-01-11T00:00:00"/>
    <x v="0"/>
    <s v="2024-00084032-1"/>
    <s v="NA"/>
    <s v="NA"/>
    <s v="Closed"/>
  </r>
  <r>
    <s v="Luo Xinyi"/>
    <x v="0"/>
    <s v="NA"/>
    <s v="2024-12-11"/>
    <s v="1162101062024000449"/>
    <s v="沈阳维康医院"/>
    <s v="全自动化学发光免疫分析仪"/>
    <s v="ADVIA Centaur"/>
    <s v="国食药监械（进）字2011第3403473号"/>
    <s v="检测结果与实际不相符"/>
    <s v="其他"/>
    <x v="63"/>
    <d v="2025-01-26T00:00:00"/>
    <x v="1"/>
    <s v="2024-00085937-1"/>
    <d v="2024-12-31T00:00:00"/>
    <s v="NA"/>
    <s v="Closed"/>
  </r>
  <r>
    <s v="Luo Xinyi"/>
    <x v="0"/>
    <s v="NA"/>
    <s v="2024-12-06"/>
    <s v="1294425622024003463"/>
    <s v="广州医科大学附属肿瘤医院"/>
    <s v="全自动生化分析仪"/>
    <s v="ADVIA Chemistry"/>
    <s v="国食药监械（进）字2012第2400587号"/>
    <s v="RPP1冲洗口堵塞"/>
    <s v="其他"/>
    <x v="63"/>
    <d v="2025-01-26T00:00:00"/>
    <x v="0"/>
    <s v="2024-00086562-1"/>
    <d v="2025-01-08T00:00:00"/>
    <s v="NA"/>
    <s v="Closed"/>
  </r>
  <r>
    <s v="Luo Xinyi"/>
    <x v="1"/>
    <s v="NA"/>
    <s v="NA"/>
    <s v="1193118002024179000"/>
    <s v="SHD"/>
    <s v="糖抗原19-9测定试剂盒(直接化学发光法)"/>
    <s v="Atellica IM"/>
    <s v="国械注进20172401781"/>
    <s v="Atellica IM CA19-9 (CA 19-9) lot 541, discordant patient results vs retest / QC out of range"/>
    <s v="NA"/>
    <x v="64"/>
    <d v="2025-01-12T00:00:00"/>
    <x v="1"/>
    <s v="2024-00078682-1"/>
    <d v="2024-12-13T00:00:00"/>
    <s v="NA"/>
    <s v="Pending"/>
  </r>
  <r>
    <s v="Zhou Hui"/>
    <x v="1"/>
    <s v="NA"/>
    <s v="NA"/>
    <s v="1193118002024178981"/>
    <s v="SHD"/>
    <s v="全自动生化分析仪"/>
    <s v="Atellica CH"/>
    <s v="国械注进20182220493"/>
    <s v="Atellica CH 930 falsely elevated Creatinine (ECre3) test results."/>
    <s v="NA"/>
    <x v="64"/>
    <d v="2025-01-12T00:00:00"/>
    <x v="1"/>
    <s v="2024-00082703-1"/>
    <d v="2024-12-13T00:00:00"/>
    <s v="NA"/>
    <s v="Closed"/>
  </r>
  <r>
    <s v="Luo Xinyi"/>
    <x v="0"/>
    <s v="NA"/>
    <s v="2024-12-12"/>
    <s v="1223430282024000239"/>
    <s v="芜湖海螺医院"/>
    <s v="全自动样品处理系统"/>
    <s v="Atellica"/>
    <s v="国械备20181268号"/>
    <s v="免疫模块故障无法启动，样本无法检测"/>
    <s v="其他"/>
    <x v="64"/>
    <d v="2025-01-27T00:00:00"/>
    <x v="0"/>
    <s v="2024-00086706-1"/>
    <d v="2025-01-02T00:00:00"/>
    <s v="NA"/>
    <s v="Closed"/>
  </r>
  <r>
    <s v="Lumengjia"/>
    <x v="0"/>
    <s v="NA"/>
    <s v="2024-12-11"/>
    <s v="1294425622024003002"/>
    <s v="广州市越秀区骨伤康复医院"/>
    <s v="尿十项试纸（干化学检测法）"/>
    <s v="POC: Urine"/>
    <s v="国械注进20152402784"/>
    <s v="尿常规仪器无法检测"/>
    <s v="其他"/>
    <x v="64"/>
    <d v="2025-01-27T00:00:00"/>
    <x v="0"/>
    <s v="2024-00086602-1"/>
    <d v="2024-12-26T00:00:00"/>
    <s v="NA"/>
    <s v="Closed"/>
  </r>
  <r>
    <s v="Zhou Hui"/>
    <x v="1"/>
    <s v="NA"/>
    <s v="NA"/>
    <s v="1193118002024180272"/>
    <s v="SHD"/>
    <s v="全自动化学发光免疫分析仪"/>
    <s v="ADVIA Centaur"/>
    <s v="国械注进20182221769"/>
    <s v="ADVIA Centaur XP (IRL64601712) false positive Hepatitis B Surface Antigen HBsAgII (HBsII) and HBsAg Confirmatory (Conf) patient results"/>
    <s v="NA"/>
    <x v="64"/>
    <d v="2025-01-12T00:00:00"/>
    <x v="1"/>
    <s v="2024-00081566-1"/>
    <d v="2024-12-16T00:00:00"/>
    <s v="NA"/>
    <s v="Closed"/>
  </r>
  <r>
    <s v="Zhou Hui"/>
    <x v="1"/>
    <s v="NA"/>
    <s v="NA"/>
    <s v="1193118002024180273"/>
    <s v="SHD"/>
    <s v="全自动化学发光免疫分析仪"/>
    <s v="Atellica IM"/>
    <s v="国械注进20182220492"/>
    <s v="Atellica IM 1600 (IRH032752242) sample processing while wash needle loose causing “larger measuring range” error on patient results and erroneous patient results"/>
    <s v="NA"/>
    <x v="65"/>
    <d v="2025-01-13T00:00:00"/>
    <x v="1"/>
    <s v="2024-00082324-1"/>
    <d v="2024-12-16T00:00:00"/>
    <s v="NA"/>
    <s v="Closed"/>
  </r>
  <r>
    <s v="Luo Xinyi"/>
    <x v="0"/>
    <s v="NA"/>
    <s v="2024-12-14"/>
    <s v="1147404912024001017"/>
    <s v="大同瑞慈康复医院有限公司"/>
    <s v="全自动生化分析仪"/>
    <s v="ADVIA Chemistry"/>
    <s v="国食药监械（进）字2012第2400587号"/>
    <s v="D0101_故障提示"/>
    <s v="其他"/>
    <x v="66"/>
    <d v="2025-01-30T00:00:00"/>
    <x v="0"/>
    <s v="2024-00086067-1"/>
    <d v="2025-01-03T00:00:00"/>
    <s v="NA"/>
    <s v="Closed"/>
  </r>
  <r>
    <s v="Luo Xinyi"/>
    <x v="0"/>
    <s v="NA"/>
    <s v="2024-12-12"/>
    <s v="1325038002024000427"/>
    <s v="重庆市潼南区中医院"/>
    <s v="全自动生化分析仪"/>
    <s v="ADVIA Chemistry"/>
    <s v="国械注进20182220493"/>
    <s v=""/>
    <s v="其他"/>
    <x v="66"/>
    <d v="2025-01-30T00:00:00"/>
    <x v="0"/>
    <s v="2024-00085953-1"/>
    <d v="2025-01-14T00:00:00"/>
    <s v="NA"/>
    <s v="Closed"/>
  </r>
  <r>
    <s v="Luo Xinyi"/>
    <x v="1"/>
    <s v="NA"/>
    <s v="NA"/>
    <s v="1193118002024180245"/>
    <s v="SHD"/>
    <s v="全自动生化分析仪"/>
    <s v="Atellica CH"/>
    <s v="国械注进20182220493"/>
    <s v="Atellica CH 930 SN CM02060 – Concentrated Carbon Dioxide (CO2_c) – falsely depressed results for multiple patients after QC failed following processing of samples and results were questioned by physician(s)."/>
    <s v="NA"/>
    <x v="65"/>
    <d v="2025-01-13T00:00:00"/>
    <x v="1"/>
    <s v="2024-00083782-1"/>
    <d v="2024-12-16T00:00:00"/>
    <s v="NA"/>
    <s v="Closed"/>
  </r>
  <r>
    <s v="Lumengjia"/>
    <x v="2"/>
    <s v="NA"/>
    <s v="NA"/>
    <s v="NA"/>
    <s v="宁波市第九医院"/>
    <s v="糖抗原19-9测定试剂盒(直接化学发光法)"/>
    <s v="ADVIA Centaur"/>
    <s v="国械注进20172401781"/>
    <s v="ADVIA Centaur XP – CA 19-9, lot 541 – Elevated results vs. alt. method"/>
    <s v="NA"/>
    <x v="66"/>
    <d v="2025-01-05T00:00:00"/>
    <x v="0"/>
    <s v="2024-00085737-1"/>
    <s v="NA"/>
    <s v="NA"/>
    <s v="Closed"/>
  </r>
  <r>
    <s v="Lumengjia"/>
    <x v="2"/>
    <s v="NA"/>
    <s v="NA"/>
    <s v="NA"/>
    <s v="北京首钢医院"/>
    <s v="人类免疫缺陷病毒抗原及抗体联合检测试剂盒(微粒子化学发光免疫分析法)"/>
    <s v="Atellica IM"/>
    <s v="国械注进20223400582"/>
    <s v="Atellica IM 1600 发现5例样本CHIV检测结果与胶体金，雅培以及免疫印记法的检测结果差异大"/>
    <s v="NA"/>
    <x v="66"/>
    <d v="2025-01-05T00:00:00"/>
    <x v="0"/>
    <s v="2024-00085765-1"/>
    <s v="NA"/>
    <s v="NA"/>
    <s v="Closed"/>
  </r>
  <r>
    <s v="Luo Xinyi"/>
    <x v="0"/>
    <s v="NA"/>
    <s v="2024-12-16"/>
    <s v="1233503002024004977"/>
    <s v="厦门市中医院"/>
    <s v="电解质检查电极块"/>
    <s v="Atellica CH"/>
    <s v="国械注进20182220495"/>
    <s v="检测阴离子间隙出现负值，异常。"/>
    <s v="其他"/>
    <x v="67"/>
    <d v="2025-01-31T00:00:00"/>
    <x v="0"/>
    <s v="2024-00086936-1"/>
    <d v="2025-01-17T00:00:00"/>
    <s v="NA"/>
    <s v="Closed"/>
  </r>
  <r>
    <s v="Luo Xinyi"/>
    <x v="1"/>
    <s v="NA"/>
    <s v="NA"/>
    <s v="NA"/>
    <s v="SHD"/>
    <s v="NA"/>
    <s v="Dimension"/>
    <s v="NA"/>
    <s v="DIMENSION EXL 200, Valproic Acid (VALP) Lot BA5095 – Imprecise/erroneous results for one patient sample"/>
    <s v="NA"/>
    <x v="66"/>
    <d v="2025-01-15T00:00:00"/>
    <x v="0"/>
    <s v="2024-00081377-1"/>
    <d v="2024-12-17T00:00:00"/>
    <s v="NA"/>
    <s v="Closed"/>
  </r>
  <r>
    <s v="Luo Xinyi"/>
    <x v="1"/>
    <s v="NA"/>
    <s v="NA"/>
    <s v="NA"/>
    <s v="SHD"/>
    <s v="NA"/>
    <s v="Dimension"/>
    <s v="NA"/>
    <s v="DIMENSION EXL 200, Valproic Acid (VALP) Lot BA5095 – Imprecise/erroneous results for one patient sample"/>
    <s v="NA"/>
    <x v="66"/>
    <d v="2025-01-15T00:00:00"/>
    <x v="0"/>
    <s v="2024-00081375-1"/>
    <d v="2024-12-17T00:00:00"/>
    <s v="NA"/>
    <s v="Closed"/>
  </r>
  <r>
    <s v="Luo Xinyi"/>
    <x v="1"/>
    <s v="NA"/>
    <s v="NA"/>
    <s v="NA"/>
    <s v="SHD"/>
    <s v="NA"/>
    <s v="Dimension"/>
    <s v="NA"/>
    <s v="Dimension Vista 1500 Instrument, S/N: DV311435, falsely depressed Carbon Dioxide (CO2, Lot#24171BA) results on three patient samples."/>
    <s v="NA"/>
    <x v="66"/>
    <d v="2025-01-15T00:00:00"/>
    <x v="0"/>
    <s v="2024-00082730-1"/>
    <d v="2024-12-17T00:00:00"/>
    <s v="NA"/>
    <s v="Closed"/>
  </r>
  <r>
    <s v="Luo Xinyi"/>
    <x v="1"/>
    <s v="NA"/>
    <s v="NA"/>
    <s v="1193118002024181089"/>
    <s v="SHD"/>
    <s v="全自动生化分析仪"/>
    <s v="Atellica CH"/>
    <s v="国械注进20182220493"/>
    <s v="Atellica CH 930 (CM00434) falsely depressed Microalbumin_2 (µALB_2) patient results"/>
    <s v="NA"/>
    <x v="67"/>
    <d v="2025-01-16T00:00:00"/>
    <x v="1"/>
    <s v="2024-00084261-1"/>
    <d v="2024-12-18T00:00:00"/>
    <d v="2025-01-08T00:00:00"/>
    <s v="Closed"/>
  </r>
  <r>
    <s v="Zhou Hui"/>
    <x v="1"/>
    <s v="NA"/>
    <s v="NA"/>
    <s v="1193118002024182574"/>
    <s v="SHD"/>
    <s v="化学发光免疫分析仪"/>
    <s v="IMMULITE"/>
    <s v="国械注进20142225118"/>
    <s v="IMMULITE® 2000 XPi Immunoassay System (s/n) P6562/ instrument power monitor and test reordered occurred while running samples."/>
    <s v="NA"/>
    <x v="68"/>
    <d v="2025-01-17T00:00:00"/>
    <x v="1"/>
    <s v="2024-00081622-1"/>
    <d v="2024-12-18T00:00:00"/>
    <s v="NA"/>
    <s v="Closed"/>
  </r>
  <r>
    <s v="Luo Xinyi"/>
    <x v="1"/>
    <s v="NA"/>
    <s v="NA"/>
    <s v="1193118002024182561"/>
    <s v="SHD"/>
    <s v="全自动生化分析仪"/>
    <s v="Dimension"/>
    <s v="国械注进20152220139"/>
    <s v="Dimension ExL with LM Integrated Chemistry System, A falsely elevated Sodium ((Na), Potassium(K) and Chloride (Cl), Lot#4GD815)) result on a patient sample and the customer also reported errors."/>
    <s v="NA"/>
    <x v="67"/>
    <d v="2025-01-16T00:00:00"/>
    <x v="1"/>
    <s v="2024-00082164-1"/>
    <d v="2024-12-18T00:00:00"/>
    <s v="NA"/>
    <s v="Closed"/>
  </r>
  <r>
    <s v="Lumengjia"/>
    <x v="2"/>
    <s v="NA"/>
    <s v="NA"/>
    <s v="NA"/>
    <s v="宁夏医科大学总医院心脑血管医院"/>
    <s v="乙型肝炎病毒e抗原测定试剂盒(化学发光法)"/>
    <s v="Atellica IM"/>
    <s v="国械注进20153400553"/>
    <s v="Atellica IM 1600 Hepatitis B e Antigen (HBeAg), Lot 090: Discordant positive results vs. repeat testing on an alternate method."/>
    <s v="NA"/>
    <x v="68"/>
    <d v="2025-01-07T00:00:00"/>
    <x v="0"/>
    <s v="2024-00086387-1"/>
    <s v="NA"/>
    <s v="NA"/>
    <s v="Closed"/>
  </r>
  <r>
    <s v="Lumengjia"/>
    <x v="2"/>
    <s v="NA"/>
    <s v="NA"/>
    <s v="NA"/>
    <s v="北京航空总医院"/>
    <s v="人类免疫缺陷病毒抗原及抗体联合检测试剂盒(微粒子化学发光免疫分析法)"/>
    <s v="Atellica IM"/>
    <s v="国械注进20223400582"/>
    <s v="Atellica IM 1600/ CHIV, lot 361 - Discordant Patient Results vs Alternate Method"/>
    <s v="NA"/>
    <x v="68"/>
    <d v="2025-01-07T00:00:00"/>
    <x v="0"/>
    <s v="2024-00086486-1"/>
    <s v="NA"/>
    <s v="NA"/>
    <s v="Closed"/>
  </r>
  <r>
    <s v="Lumengjia"/>
    <x v="0"/>
    <s v="NA"/>
    <s v="2024-12-18"/>
    <s v="1213309002024000394"/>
    <s v="丽水市妇幼保健院"/>
    <s v="西门子T4试剂"/>
    <s v="ADVIA Centaur"/>
    <s v="国械注进20162404156"/>
    <s v="试剂无法摇匀，有颗粒状物质，可能是试剂凝结，稳定性变差，有17天稳定期，现在3-4天后，结果就开始漂移"/>
    <s v="其他"/>
    <x v="69"/>
    <d v="2025-02-02T00:00:00"/>
    <x v="0"/>
    <s v="2024-00086729-1"/>
    <d v="2025-01-17T00:00:00"/>
    <s v="NA"/>
    <s v="Closed"/>
  </r>
  <r>
    <s v="Lumengjia"/>
    <x v="0"/>
    <s v="NA"/>
    <s v="2024-12-17"/>
    <s v="1233503002024005157"/>
    <s v="厦门市中医院"/>
    <s v="电解质检查电极块"/>
    <s v="ADVIA Chemistry"/>
    <s v="国械注进20182220495"/>
    <s v="检测阴离子间隙出现负值，异常。"/>
    <s v="其他"/>
    <x v="69"/>
    <d v="2025-02-02T00:00:00"/>
    <x v="0"/>
    <s v="2024-00086802-1"/>
    <d v="2024-12-26T00:00:00"/>
    <d v="2025-01-14T00:00:00"/>
    <s v="Closed"/>
  </r>
  <r>
    <s v="Lumengjia"/>
    <x v="0"/>
    <s v="NA"/>
    <s v="2024-12-18"/>
    <s v="1213309002024000392"/>
    <s v="丽水市妇幼保健院"/>
    <s v="三碘甲状腺原氨酸摄取率测定试剂盒（直接化学发光法）"/>
    <s v="ADVIA Centaur"/>
    <s v="国械注进20162404646"/>
    <s v="试剂无法摇匀，有颗粒状物质，可能是试剂凝结，上机定标后，质控失控，无法应用临床检测；且近期的稳定性变差。"/>
    <s v="其他"/>
    <x v="69"/>
    <d v="2025-02-02T00:00:00"/>
    <x v="0"/>
    <s v="2024-00086737-1"/>
    <d v="2025-01-13T00:00:00"/>
    <s v="NA"/>
    <s v="Closed"/>
  </r>
  <r>
    <s v="Zhou Hui"/>
    <x v="1"/>
    <s v="NA"/>
    <s v="NA"/>
    <s v="1193118002024182813"/>
    <s v="SHD"/>
    <s v="全自动生化分析仪"/>
    <s v="ADVIA Chemistry"/>
    <s v="国械注进20152220139"/>
    <s v="ADVIA 1800 Analyzer/ Erroneous Concentrated Carbon Dioxide (CO2_c, Lot# 150) results were obtained on multiple patient samples."/>
    <s v="NA"/>
    <x v="68"/>
    <d v="2025-01-17T00:00:00"/>
    <x v="1"/>
    <s v="2024-00082470-1"/>
    <d v="2024-12-19T00:00:00"/>
    <d v="2025-01-14T00:00:00"/>
    <s v="Closed"/>
  </r>
  <r>
    <s v="Zhou Hui"/>
    <x v="1"/>
    <s v="NA"/>
    <s v="NA"/>
    <s v="1193118002024182814"/>
    <s v="SHD"/>
    <s v="全自动生化分析仪"/>
    <s v="Dimension"/>
    <s v="国械注进20152220139"/>
    <s v="Dimension EXL with LM Integrated Chemistry System, Erroneous Sodium (Na), Potassium (K), and Chloride (Cl) results on multiple patient samples, Sensor lot# 4HD818."/>
    <s v="NA"/>
    <x v="68"/>
    <d v="2025-01-17T00:00:00"/>
    <x v="1"/>
    <s v="2024-00082948-1"/>
    <d v="2024-12-19T00:00:00"/>
    <s v="NA"/>
    <s v="Closed"/>
  </r>
  <r>
    <s v="Zhou Hui"/>
    <x v="1"/>
    <s v="NA"/>
    <s v="NA"/>
    <s v="1193118002024182813"/>
    <s v="SHD"/>
    <s v="全自动生化分析仪"/>
    <s v="Dimension"/>
    <s v="国械注进20222220292"/>
    <s v="Dimension EXL with LM Integrated Chemistry System / falsely depressed Sodium, Potassium and Chloride (Na, K, Cl, lot# 4HD817) results on two (2) patient samples."/>
    <s v="NA"/>
    <x v="68"/>
    <d v="2025-01-17T00:00:00"/>
    <x v="1"/>
    <s v="2024-00082729-1"/>
    <d v="2024-12-19T00:00:00"/>
    <s v="NA"/>
    <s v="Closed"/>
  </r>
  <r>
    <s v="Zhou Hui"/>
    <x v="1"/>
    <s v="NA"/>
    <s v="NA"/>
    <s v="1193118002024182814"/>
    <s v="SHD"/>
    <s v="电解质血气分析仪"/>
    <s v="POC: Blood gas"/>
    <s v="国械注进20222220292"/>
    <s v="Discrepant pO2 Resuls, Mcart SN 3431606317 [RP500e SN 64279 - Germany]"/>
    <s v="NA"/>
    <x v="68"/>
    <d v="2025-01-17T00:00:00"/>
    <x v="1"/>
    <s v="2024-00084575-1"/>
    <d v="2024-12-19T00:00:00"/>
    <d v="2025-01-20T00:00:00"/>
    <s v="Closed"/>
  </r>
  <r>
    <s v="Lumengjia"/>
    <x v="0"/>
    <s v="NA"/>
    <s v="2024-12-20"/>
    <s v="1274214012024000420"/>
    <s v="公安县人民医院"/>
    <s v="血气分析检测卡（干式电化学法）epoc BGEM"/>
    <s v="epoc"/>
    <s v="国械注进20172406503"/>
    <s v="血气分析仪提示“传感器上检测到液体。（E80），请插入新的测试卡。”，予重新更换血气分析试纸卡后检测成功。"/>
    <s v="其他"/>
    <x v="70"/>
    <d v="2025-02-03T00:00:00"/>
    <x v="0"/>
    <s v="2024-00087164-1"/>
    <d v="2024-12-27T00:00:00"/>
    <s v="NA"/>
    <s v="Closed"/>
  </r>
  <r>
    <s v="Zhou Hui"/>
    <x v="1"/>
    <s v="NA"/>
    <s v="NA"/>
    <s v="1193118002024184364"/>
    <s v="SHD"/>
    <s v="全自动蛋白分析仪"/>
    <s v="PP"/>
    <s v="国械注进20222400261"/>
    <s v="BN II_N LATEX FLC KAPPA lot 473188: discordant FLC kappa patient sample results"/>
    <s v="NA"/>
    <x v="70"/>
    <d v="2025-01-19T00:00:00"/>
    <x v="1"/>
    <s v="2024-00081836-1"/>
    <d v="2024-12-20T00:00:00"/>
    <s v="NA"/>
    <s v="Closed"/>
  </r>
  <r>
    <s v="Zhou Hui"/>
    <x v="1"/>
    <s v="NA"/>
    <s v="NA"/>
    <s v="1193118002024184365"/>
    <s v="SHD"/>
    <s v="尿液/脑脊液蛋白测定试剂盒（比色法）"/>
    <s v="Dimension"/>
    <s v="国械注进20222400261"/>
    <s v="Dimension EXL 200 Integrated Chemistry System, falsely elevated Sodium (Na, lot: 4JD820) results on patient samples."/>
    <s v="NA"/>
    <x v="69"/>
    <d v="2025-01-18T00:00:00"/>
    <x v="1"/>
    <s v="2024-00082169-1"/>
    <d v="2024-12-20T00:00:00"/>
    <s v="NA"/>
    <s v="Closed"/>
  </r>
  <r>
    <s v="Zhou Hui"/>
    <x v="1"/>
    <s v="NA"/>
    <s v="NA"/>
    <s v="1193118002024184366"/>
    <s v="SHD"/>
    <s v="尿液/脑脊液蛋白测定试剂盒（比色法）"/>
    <s v="Atellica CH"/>
    <s v="国械注进20222400261"/>
    <s v="Atellica CH 930 Analyzer, Urinary/Cerebrospinal Fluid Protein (UCFP) Lot 140211 -Discordant neat vs. diluted"/>
    <s v="NA"/>
    <x v="70"/>
    <d v="2025-01-19T00:00:00"/>
    <x v="1"/>
    <s v="2024-00085261-1"/>
    <d v="2024-12-20T00:00:00"/>
    <s v="NA"/>
    <s v="Pending"/>
  </r>
  <r>
    <s v="Zhou Hui"/>
    <x v="1"/>
    <s v="NA"/>
    <s v="NA"/>
    <s v="1193118002024184367"/>
    <s v="SHD"/>
    <s v="尿液/脑脊液蛋白测定试剂盒（比色法）"/>
    <s v="Atellica CH"/>
    <s v="国械注进20222400261"/>
    <s v="Atellica CH 930 Analyzer, Urinary/Cerebrospinal Fluid Protein (UCFP) Lot 140211 -Discordant neat vs. diluted"/>
    <s v="NA"/>
    <x v="70"/>
    <d v="2025-01-19T00:00:00"/>
    <x v="1"/>
    <s v="2024-00085261-2"/>
    <d v="2024-12-20T00:00:00"/>
    <s v="NA"/>
    <s v="Pending"/>
  </r>
  <r>
    <s v="Zhou Hui"/>
    <x v="1"/>
    <s v="NA"/>
    <s v="NA"/>
    <s v="1193118002024184368"/>
    <s v="SHD"/>
    <s v="全自动生化分析仪"/>
    <s v="Atellica CH"/>
    <s v="国械注进20182220493"/>
    <s v="Atellica CH 930 (CM03927) falsely depressed Calcium_2 (CA_2) patient results"/>
    <s v="NA"/>
    <x v="70"/>
    <d v="2025-01-19T00:00:00"/>
    <x v="1"/>
    <s v="2024-00085267-1"/>
    <d v="2024-12-20T00:00:00"/>
    <s v="NA"/>
    <s v="Closed"/>
  </r>
  <r>
    <s v="Lumengjia"/>
    <x v="2"/>
    <s v="NA"/>
    <s v="NA"/>
    <s v="NA"/>
    <s v="宁波市第九医院"/>
    <s v="糖抗原19-9测定试剂盒(直接化学发光法)"/>
    <s v="ADVIA Centaur"/>
    <s v="国械注进20172401781"/>
    <s v="ADVIA Centaur XP CA 19-9 Lot 541: Discordant elevated result vs Alternate Methods."/>
    <s v="NA"/>
    <x v="70"/>
    <d v="2025-01-09T00:00:00"/>
    <x v="0"/>
    <s v="2024-00087075-1"/>
    <s v="NA"/>
    <s v="NA"/>
    <s v="Closed"/>
  </r>
  <r>
    <s v="Lumengjia"/>
    <x v="0"/>
    <s v="NA"/>
    <s v="2024-12-20"/>
    <s v="1112326002024002152"/>
    <s v="北京市东城区第一人民医院"/>
    <s v="血气分析仪"/>
    <s v="POC: Blood gas"/>
    <s v="国械注进20162401909"/>
    <s v="血气分析仪在使用过程中，频繁出现结果中无血钠值、血糖值及其他数值，反复与厂家联系维修，但效果不佳，仍多次出现此次问题"/>
    <s v="其他"/>
    <x v="70"/>
    <d v="2025-02-03T00:00:00"/>
    <x v="0"/>
    <s v="2024-00087476-1"/>
    <d v="2025-01-21T00:00:00"/>
    <d v="2025-02-05T00:00:00"/>
    <s v="Closed"/>
  </r>
  <r>
    <s v="Luo Xinyi"/>
    <x v="0"/>
    <s v="NA"/>
    <s v="2024-12-21"/>
    <s v="1274214012024000437"/>
    <s v="公安县人民医院"/>
    <s v="血气分析检测卡（干式电化学法）"/>
    <s v="epoc"/>
    <s v="国械注进20182400183"/>
    <s v="血气分析仪屏幕提示IQC失败：传感器检查（E13），请插入新的测试卡并重新执行测试。"/>
    <s v="其他"/>
    <x v="71"/>
    <d v="2025-02-06T00:00:00"/>
    <x v="0"/>
    <s v="2024-00087899-1"/>
    <d v="2025-01-26T00:00:00"/>
    <s v="NA"/>
    <s v="Closed"/>
  </r>
  <r>
    <s v="Luo Xinyi"/>
    <x v="1"/>
    <s v="NA"/>
    <s v="NA"/>
    <s v="1193118002024186274"/>
    <s v="SHD"/>
    <s v="肌酐测定试剂盒（肌氨酸氧化酶法）"/>
    <s v="Atellica CH"/>
    <s v="国械注进20242400160"/>
    <s v="Atellica CH 930 Analyzer / erroneous Enzymatic Creatinine_3 (ECre3) results on two patient samples."/>
    <s v="NA"/>
    <x v="70"/>
    <d v="2025-01-19T00:00:00"/>
    <x v="1"/>
    <s v="2024-00081504-2"/>
    <d v="2024-12-26T00:00:00"/>
    <d v="2025-02-08T00:00:00"/>
    <s v="Closed"/>
  </r>
  <r>
    <s v="Luo Xinyi"/>
    <x v="1"/>
    <s v="NA"/>
    <s v="NA"/>
    <s v="1193118002024186273"/>
    <s v="SHD"/>
    <s v="全自动化学发光免疫分析仪"/>
    <s v="ADVIA Centaur"/>
    <s v="国械注进20152220283"/>
    <s v="ADVIA Centaur XPT - 3 Total Human chorionic gonadotropin (ThCG) samples were questioned by the physician(s), redrawn, and repeated."/>
    <s v="NA"/>
    <x v="72"/>
    <d v="2025-01-20T00:00:00"/>
    <x v="1"/>
    <s v="2024-00083005-1"/>
    <d v="2024-12-26T00:00:00"/>
    <s v="NA"/>
    <s v="Closed"/>
  </r>
  <r>
    <s v="Luo Xinyi"/>
    <x v="1"/>
    <s v="NA"/>
    <s v="NA"/>
    <s v="NA"/>
    <s v="SHD"/>
    <s v="NA"/>
    <s v="Dimension Vista"/>
    <s v="NA"/>
    <s v="Dimension Vista 500 International - Several assay test results flagged with various error messages on multiple patient samples."/>
    <s v="NA"/>
    <x v="72"/>
    <d v="2025-01-20T00:00:00"/>
    <x v="0"/>
    <s v="2024-00082936-5"/>
    <d v="2024-12-26T00:00:00"/>
    <s v="NA"/>
    <s v="Closed"/>
  </r>
  <r>
    <s v="Zhou Hui"/>
    <x v="1"/>
    <s v="NA"/>
    <s v="NA"/>
    <s v="1193118002024186277"/>
    <s v="SHD"/>
    <s v="糖抗原19-9测定试剂盒(直接化学发光法)"/>
    <s v="ADVIA Centaur"/>
    <s v="国械注进20172401781"/>
    <s v="ADVIA Centaur XPT – CA 19-9, lot 541 – Discordant elevated results"/>
    <s v="NA"/>
    <x v="70"/>
    <d v="2025-01-19T00:00:00"/>
    <x v="1"/>
    <s v="2024-00086967-1"/>
    <d v="2024-12-26T00:00:00"/>
    <s v="NA"/>
    <s v="Pending"/>
  </r>
  <r>
    <s v="Zhou Hui"/>
    <x v="1"/>
    <s v="NA"/>
    <s v="NA"/>
    <s v="1193118002024186278"/>
    <s v="SHD"/>
    <s v="高敏肌钙蛋白I测定试剂盒（微粒子化学发光免疫分析法）"/>
    <s v="Atellica IM"/>
    <s v="国械注进20222400321"/>
    <s v="Atellica IM 1600 – TnIH, lot 107 – Elevated results vs. alt. method"/>
    <s v="NA"/>
    <x v="72"/>
    <d v="2025-01-20T00:00:00"/>
    <x v="1"/>
    <s v="2024-00086951-1"/>
    <d v="2024-12-26T00:00:00"/>
    <s v="NA"/>
    <s v="Pending"/>
  </r>
  <r>
    <s v="Lumengjia"/>
    <x v="2"/>
    <s v="NA"/>
    <s v="NA"/>
    <s v="NA"/>
    <s v="北京大学人民医院"/>
    <s v="三碘甲状腺原氨酸测定试剂盒(直接化学发光法)"/>
    <s v="Atellica IM"/>
    <s v="国械注进20162404411"/>
    <s v="Atellica IM 1600 - Total Triiodothyronine (T3), lot 274 - Discordant (elevated) result vs. repeat testing"/>
    <s v="NA"/>
    <x v="71"/>
    <d v="2025-01-12T00:00:00"/>
    <x v="0"/>
    <s v="2024-00087410-1"/>
    <s v="NA"/>
    <s v="NA"/>
    <s v="Closed"/>
  </r>
  <r>
    <s v="Lumengjia"/>
    <x v="2"/>
    <s v="NA"/>
    <s v="NA"/>
    <s v="NA"/>
    <s v="复旦大学附属中山医院"/>
    <s v="免疫球蛋白λ型轻链测定试剂盒(散射比浊法)"/>
    <s v="PP"/>
    <s v="国械注进20172401899"/>
    <s v="BNII_N AS Ig/L‑chain, type lambda lot 122238: Discordant sample results for one patient urine sample"/>
    <s v="NA"/>
    <x v="71"/>
    <d v="2025-01-12T00:00:00"/>
    <x v="0"/>
    <s v="2024-00087409-1"/>
    <s v="NA"/>
    <s v="NA"/>
    <s v="Closed"/>
  </r>
  <r>
    <s v="Lumengjia"/>
    <x v="2"/>
    <s v="NA"/>
    <s v="NA"/>
    <s v="NA"/>
    <s v="北京航空总医院"/>
    <s v="NA"/>
    <s v="Atellica IM"/>
    <s v="NA"/>
    <s v="Atellica IM 1600 HIV Ag/Ab Combo (CHIV) Assay Lot 361: False positive results vs. repeat testing."/>
    <s v="NA"/>
    <x v="71"/>
    <d v="2025-01-12T00:00:00"/>
    <x v="0"/>
    <s v="2024-00087416-1"/>
    <s v="NA"/>
    <s v="NA"/>
    <s v="Closed"/>
  </r>
  <r>
    <s v="Lumengjia"/>
    <x v="2"/>
    <s v="NA"/>
    <s v="NA"/>
    <s v="NA"/>
    <s v="北京航空总医院"/>
    <s v="丙型肝炎病毒IgG抗体测定试剂盒(化学发光法)"/>
    <s v="Atellica IM"/>
    <s v="国械注进20173406075"/>
    <s v="Atellica IM 1600, Hepatitis C (aHCV) lot# 477, Discordant (reactive/positive) results on two patient samples vs. repeat testing performed using an alternate method."/>
    <s v="NA"/>
    <x v="71"/>
    <d v="2025-01-12T00:00:00"/>
    <x v="0"/>
    <s v="2024-00087433-1"/>
    <s v="NA"/>
    <s v="NA"/>
    <s v="Closed"/>
  </r>
  <r>
    <s v="Lumengjia"/>
    <x v="2"/>
    <s v="NA"/>
    <s v="NA"/>
    <s v="NA"/>
    <s v="北京航空总医院"/>
    <s v="梅毒螺旋体抗体测定试剂盒(化学发光法)"/>
    <s v="Atellica IM"/>
    <s v="国械注进20173406311"/>
    <s v="Atellica IM 1600/ Syphilis (Syph) Assay, Lot# 109: Discordant reactive (positive) results vs. repeat testing on an alternate method."/>
    <s v="NA"/>
    <x v="71"/>
    <d v="2025-01-12T00:00:00"/>
    <x v="0"/>
    <s v="2024-00087436-1"/>
    <s v="NA"/>
    <s v="NA"/>
    <s v="Closed"/>
  </r>
  <r>
    <s v="Luo Xinyi"/>
    <x v="0"/>
    <s v="NA"/>
    <s v="2024-12-13"/>
    <s v="1253706002024001851"/>
    <s v="烟台市奇山医院"/>
    <s v="全自动蛋白分析仪"/>
    <s v="PP"/>
    <s v="国械注进20152400212"/>
    <s v="安装上的新试剂条和卡没有吸样，识别为可用"/>
    <s v="其他"/>
    <x v="71"/>
    <d v="2025-02-06T00:00:00"/>
    <x v="0"/>
    <s v="2024-00087830-1"/>
    <d v="2025-01-22T00:00:00"/>
    <s v="NA"/>
    <s v="Closed"/>
  </r>
  <r>
    <s v="Luo Xinyi"/>
    <x v="1"/>
    <s v="NA"/>
    <s v="NA"/>
    <s v="1193118002024186275"/>
    <s v="SHD"/>
    <s v="全自动生化分析仪"/>
    <s v="ADVIA Centaur"/>
    <s v="国械注进20152224028"/>
    <s v="ADVIA Chemistry XPT Instrument, falsely elevated Concentrated Carbon Dioxide (CO2_c, Lot# 160) results on 3 patient samples."/>
    <s v="NA"/>
    <x v="71"/>
    <d v="2025-01-22T00:00:00"/>
    <x v="1"/>
    <s v="2024-00083214-1"/>
    <d v="2024-12-26T00:00:00"/>
    <s v="NA"/>
    <s v="Closed"/>
  </r>
  <r>
    <s v="Luo Xinyi"/>
    <x v="1"/>
    <s v="NA"/>
    <s v="NA"/>
    <s v="1193118002024186276"/>
    <s v="SHD"/>
    <s v="全自动生化分析仪"/>
    <s v="ADVIA Centaur"/>
    <s v="国械注进20152224028"/>
    <s v="ADVIA Chemistry XPT Instrument, falsely elevated Concentrated Carbon Dioxide (CO2_c, Lot# 160) results on 3 patient samples."/>
    <s v="NA"/>
    <x v="71"/>
    <d v="2025-01-22T00:00:00"/>
    <x v="1"/>
    <s v="2024-00083214-2"/>
    <d v="2024-12-26T00:00:00"/>
    <s v="NA"/>
    <s v="Closed"/>
  </r>
  <r>
    <s v="Luo Xinyi"/>
    <x v="1"/>
    <s v="NA"/>
    <s v="NA"/>
    <s v="NA"/>
    <s v="SHD"/>
    <s v="NA"/>
    <s v="POC"/>
    <s v="NA"/>
    <s v="False Negative hCG, Clinitek Status+ SN 213291, Lot 088330, United States"/>
    <s v="NA"/>
    <x v="71"/>
    <d v="2025-01-22T00:00:00"/>
    <x v="0"/>
    <s v="2024-00086653-1"/>
    <d v="2025-01-07T00:00:00"/>
    <s v="NA"/>
    <s v="Closed"/>
  </r>
  <r>
    <s v="Luo Xinyi"/>
    <x v="1"/>
    <s v="NA"/>
    <s v="NA"/>
    <s v="1193118002024186281"/>
    <s v="SHD"/>
    <s v="促甲状腺素测定试剂盒(直接化学发光法)"/>
    <s v="Atellica IM"/>
    <s v="国械注进20162404978"/>
    <s v="Atellica IM Thyroid Stimulating Hormone 3-Ultra (TSH3 UL), lot# 439 – Discordant (depressed) results vs. repeat testing; samples were tested while Quality Control (QC) was out-of-range."/>
    <s v="NA"/>
    <x v="73"/>
    <d v="2025-01-24T00:00:00"/>
    <x v="1"/>
    <s v="2024-00083249-1"/>
    <d v="2024-12-26T00:00:00"/>
    <d v="2025-02-10T00:00:00"/>
    <s v="Closed"/>
  </r>
  <r>
    <s v="Zhou Hui"/>
    <x v="1"/>
    <s v="NA"/>
    <s v="NA"/>
    <s v="NA"/>
    <s v="SHD"/>
    <s v="NA"/>
    <s v="POC"/>
    <s v="NA"/>
    <s v="False Negative hCG, Clinitek Status+ SN 367731, Lot 088330, United States"/>
    <s v="NA"/>
    <x v="73"/>
    <d v="2025-01-24T00:00:00"/>
    <x v="0"/>
    <s v="2024-00086610-1"/>
    <s v="NA"/>
    <s v="NA"/>
    <s v="Closed"/>
  </r>
  <r>
    <s v="Luo Xinyi"/>
    <x v="1"/>
    <s v="NA"/>
    <s v="NA"/>
    <s v="1193118002024186282"/>
    <s v="SHD"/>
    <s v="乙型肝炎病毒表面抗体测定试剂盒(化学发光法)"/>
    <s v="Atellica IM"/>
    <s v="国械注进20173407148"/>
    <s v="Atellica IM Anti-Hepatitis B surface Antigen 2 (aHBs2), Lot# 168 - Discordant reactive (positive) results vs. repeat testing on an alternate method."/>
    <s v="NA"/>
    <x v="72"/>
    <d v="2025-01-20T00:00:00"/>
    <x v="1"/>
    <s v="2024-00082335-1"/>
    <d v="2024-12-26T00:00:00"/>
    <d v="2025-04-07T00:00:00"/>
    <s v="Closed"/>
  </r>
  <r>
    <s v="Lumengjia"/>
    <x v="2"/>
    <s v="NA"/>
    <s v="NA"/>
    <s v="NA"/>
    <s v="宁波李惠利东部"/>
    <s v="NA"/>
    <s v="Atellica IM"/>
    <s v="NA"/>
    <s v="Atellica IM 1600 / CA 19-9, lot# 543 - A discordant (elevated) patient result vs. repeat testing on an alternate method test."/>
    <s v="NA"/>
    <x v="74"/>
    <d v="2025-01-15T00:00:00"/>
    <x v="0"/>
    <s v="2024-00087856-1"/>
    <s v="NA"/>
    <s v="NA"/>
    <s v="Closed"/>
  </r>
  <r>
    <s v="Zhou Hui"/>
    <x v="1"/>
    <s v="NA"/>
    <s v="NA"/>
    <s v="1193118002024188240"/>
    <s v="SHD"/>
    <s v="人绒毛膜促性腺激素测定试剂盒(非均相免疫法)"/>
    <s v="Dimension"/>
    <s v="国械注进20192402314"/>
    <s v="Dimension EXL 200 Integrated Chemistry System/erroneously depressed patient sample result with Human Chorionic Gonadotropin (HCG, FA5135)."/>
    <s v="NA"/>
    <x v="75"/>
    <d v="2025-01-26T00:00:00"/>
    <x v="1"/>
    <s v="2024-00087171-1"/>
    <d v="2024-12-27T00:00:00"/>
    <d v="2025-02-11T00:00:00"/>
    <s v="Closed"/>
  </r>
  <r>
    <s v="Luo Xinyi"/>
    <x v="1"/>
    <s v="NA"/>
    <s v="NA"/>
    <s v="1193118002024188279"/>
    <s v="SHD"/>
    <s v="全自动生化分析仪"/>
    <s v="Atellica CH"/>
    <s v="国械注进20182220493"/>
    <s v="Atellica CH 930, a falsely elevated Concentrated Carbon Dioxide (CO2_c, Lot#140369) result on a patient sample."/>
    <s v="NA"/>
    <x v="74"/>
    <d v="2025-01-25T00:00:00"/>
    <x v="1"/>
    <s v="2024-00085350-1"/>
    <d v="2024-12-27T00:00:00"/>
    <d v="2025-03-17T00:00:00"/>
    <s v="Closed"/>
  </r>
  <r>
    <s v="Luo Xinyi"/>
    <x v="0"/>
    <s v="NA"/>
    <s v="2024-12-27"/>
    <s v="1335150252024000313"/>
    <s v="西充县人民医院"/>
    <s v="血气分析检测卡（干式电化学法）"/>
    <s v="epoc"/>
    <s v="国械注进20182400183"/>
    <s v="血气分析检测卡检测出液体，原因不明。"/>
    <s v="其他"/>
    <x v="75"/>
    <d v="2025-02-10T00:00:00"/>
    <x v="0"/>
    <s v="2024-00088249-1"/>
    <d v="2025-01-07T00:00:00"/>
    <s v="NA"/>
    <s v="Closed"/>
  </r>
  <r>
    <s v="Luo Xinyi"/>
    <x v="0"/>
    <s v="NA"/>
    <s v="2024-12-27"/>
    <s v="1335150252024000312"/>
    <s v="西充县人民医院"/>
    <s v="血气分析检测卡（干式电化学法）"/>
    <s v="epoc"/>
    <s v="国械注进20182400183"/>
    <s v="IQC失败，未检测到标准液（E3）。"/>
    <s v="其他"/>
    <x v="75"/>
    <d v="2025-02-10T00:00:00"/>
    <x v="0"/>
    <s v="2024-00088248-1"/>
    <d v="2025-01-20T00:00:00"/>
    <d v="2025-02-06T00:00:00"/>
    <s v="Closed"/>
  </r>
  <r>
    <s v="Luo Xinyi"/>
    <x v="0"/>
    <s v="NA"/>
    <s v="2024-12-26"/>
    <s v="1335150252024000307"/>
    <s v="西充县人民医院"/>
    <s v="血气分析检测卡（干式电化学法）"/>
    <s v="epoc"/>
    <s v="国械注进20182400183"/>
    <s v="血气分析检测卡检测出液体，原因不明。"/>
    <s v="其他"/>
    <x v="75"/>
    <d v="2025-02-10T00:00:00"/>
    <x v="0"/>
    <s v="2024-00088247-1"/>
    <d v="2025-01-07T00:00:00"/>
    <s v="NA"/>
    <s v="Closed"/>
  </r>
  <r>
    <s v="Luo Xinyi"/>
    <x v="1"/>
    <s v="NA"/>
    <s v="NA"/>
    <s v="1193118002024189124"/>
    <s v="SHD"/>
    <s v="微量白蛋白测定试剂盒(PEG增强免疫比浊法)"/>
    <s v="Atellica CH"/>
    <s v="国械注进20162400961"/>
    <s v="Atellica CH 930 Analyzer / erroneously depressed Microalbumin_2 (µALB_2, 242365) results on three (3) patient samples."/>
    <s v="NA"/>
    <x v="75"/>
    <d v="2025-01-26T00:00:00"/>
    <x v="1"/>
    <s v="2024-00083987-1"/>
    <d v="2024-12-30T00:00:00"/>
    <s v="NA"/>
    <s v="Closed"/>
  </r>
  <r>
    <s v="Luo Xinyi"/>
    <x v="1"/>
    <s v="NA"/>
    <s v="NA"/>
    <s v="1193118002024189125"/>
    <s v="SHD"/>
    <s v="全自动化学发光免疫分析仪"/>
    <s v="ADVIA Centaur"/>
    <s v="国械注进20182221769"/>
    <s v="ADVIA Centaur XP (IRL94930919) erroneous Human chorionic gonadotropin Total hCG patient results"/>
    <s v="NA"/>
    <x v="76"/>
    <d v="2025-01-27T00:00:00"/>
    <x v="1"/>
    <s v="2024-00084307-1"/>
    <d v="2024-12-30T00:00:00"/>
    <s v="NA"/>
    <s v="Closed"/>
  </r>
  <r>
    <s v="Zhou Hui"/>
    <x v="1"/>
    <s v="NA"/>
    <s v="NA"/>
    <s v="1193118002024189481"/>
    <s v="SHD"/>
    <s v="白蛋白测定试剂盒(溴甲酚紫法)"/>
    <s v="Atellica CH"/>
    <s v="国械注进20162402299"/>
    <s v="Atellica CH 930 Analyzer, Enzymatic Creatinine_3 (ECre3, Lot 140371); Urea Nitrogen (UN_c, Lot 242312); Albumin BCP (AlbP Lot 140205)-Erroneous results"/>
    <s v="NA"/>
    <x v="76"/>
    <d v="2025-01-27T00:00:00"/>
    <x v="1"/>
    <s v="2024-00084991-2"/>
    <d v="2024-12-30T00:00:00"/>
    <d v="2025-02-13T00:00:00"/>
    <s v="Closed"/>
  </r>
  <r>
    <s v="Zhou Hui"/>
    <x v="1"/>
    <s v="NA"/>
    <s v="NA"/>
    <s v="1193118002024189482"/>
    <s v="SHD"/>
    <s v="全自动生化分析仪"/>
    <s v="Atellica CH"/>
    <s v="国械注进20182220493"/>
    <s v="Atellica CH 930, S/N CM03217, waste tubing leakage."/>
    <s v="NA"/>
    <x v="76"/>
    <d v="2025-01-27T00:00:00"/>
    <x v="1"/>
    <s v="2024-00086917-1"/>
    <d v="2024-12-30T00:00:00"/>
    <s v="NA"/>
    <s v="Closed"/>
  </r>
  <r>
    <s v="Zhou Hui"/>
    <x v="1"/>
    <s v="NA"/>
    <s v="NA"/>
    <s v="1193118002024189483"/>
    <s v="SHD"/>
    <s v="钙测定试剂盒(偶氮胂III比色法)"/>
    <s v="Atellica CH"/>
    <s v="国械注进20162400963"/>
    <s v="Atellica CH 930 Analyzer, Out of range Quality control (QC) and discordant elevated Calcium_2 (CA_2, lot: 242276) results on multiple patient samples."/>
    <s v="NA"/>
    <x v="77"/>
    <d v="2025-01-29T00:00:00"/>
    <x v="1"/>
    <s v="2024-00086037-1"/>
    <d v="2024-12-30T00:00:00"/>
    <d v="2025-03-06T00:00:00"/>
    <s v="Closed"/>
  </r>
  <r>
    <s v="Luo Xinyi"/>
    <x v="0"/>
    <s v="NA"/>
    <s v="2024-12-30"/>
    <s v="1193115002024000668"/>
    <s v="上海市第五康复医院"/>
    <s v="血气分析检测卡"/>
    <s v="epoc"/>
    <s v="国械注进20182400183"/>
    <s v="标本加入血气分析检测卡后检测不能出结果。"/>
    <s v="其他"/>
    <x v="77"/>
    <d v="2025-02-13T00:00:00"/>
    <x v="0"/>
    <s v="2024-00088479-1"/>
    <d v="2025-01-20T00:00:00"/>
    <s v="NA"/>
    <s v="Closed"/>
  </r>
  <r>
    <s v="Luo Xinyi"/>
    <x v="0"/>
    <s v="NA"/>
    <s v="2024-12-23"/>
    <s v="1355308002024000872"/>
    <s v="昆明医科大学第二附属医院"/>
    <s v="电解质血气分析仪"/>
    <s v="POC: Blood gas"/>
    <s v="国械注进20222220292"/>
    <s v="经常测量不出结果"/>
    <s v="其他"/>
    <x v="77"/>
    <d v="2025-02-13T00:00:00"/>
    <x v="0"/>
    <s v="2024-00088546-1"/>
    <d v="2025-02-05T00:00:00"/>
    <s v="NA"/>
    <s v="Closed"/>
  </r>
  <r>
    <s v="Luo Xinyi"/>
    <x v="0"/>
    <s v="NA"/>
    <s v="2024-12-23"/>
    <s v="1294425582024000817"/>
    <s v="广州市东升医院"/>
    <s v="血气分析仪"/>
    <s v="POC: Blood gas"/>
    <s v="国械注进20162401909"/>
    <s v="空气定标失败"/>
    <s v="其他"/>
    <x v="77"/>
    <d v="2025-02-13T00:00:00"/>
    <x v="2"/>
    <s v="NA"/>
    <d v="2025-01-02T00:00:00"/>
    <s v="NA"/>
    <s v="Closed"/>
  </r>
  <r>
    <s v="Luo Xinyi"/>
    <x v="0"/>
    <s v="NA"/>
    <s v="2024-12-27"/>
    <s v="1335150252024000314"/>
    <s v="西充县人民医院"/>
    <s v="血气分析检测卡（干式电化学法）"/>
    <s v="epoc"/>
    <s v="国械注进20182400183"/>
    <s v="显示条形码无效。"/>
    <s v="严重伤害"/>
    <x v="78"/>
    <d v="2025-02-14T00:00:00"/>
    <x v="0"/>
    <s v="2024-00088646-1"/>
    <d v="2025-01-14T00:00:00"/>
    <s v="NA"/>
    <s v="Closed"/>
  </r>
  <r>
    <s v="Luo Xinyi"/>
    <x v="0"/>
    <s v="NA"/>
    <s v="2024-12-30"/>
    <s v="1294426572024002728"/>
    <s v="深圳市福田区风湿病专科医院"/>
    <s v="全自动蛋白分析仪"/>
    <s v="PP"/>
    <s v="国械注进20152220211"/>
    <s v="D0601_校准失效"/>
    <s v="其他"/>
    <x v="78"/>
    <d v="2025-02-14T00:00:00"/>
    <x v="0"/>
    <s v="2024-00088600-1"/>
    <d v="2025-01-14T00:00:00"/>
    <s v="NA"/>
    <s v="Closed"/>
  </r>
  <r>
    <s v="Luo Xinyi"/>
    <x v="1"/>
    <s v="NA"/>
    <s v="NA"/>
    <s v="1193118002025000577"/>
    <s v="SHD"/>
    <s v="全自动整合式生化分析仪"/>
    <s v="Dimension"/>
    <s v="国械注进20192221909"/>
    <s v="Dimension EXL 200 System (S/N: DR275225) / Sodium (NA), Potassium (K), and Chloride (CL); sensor lot# 4JD821 - Out-of-range Quality Controls (QC) and erroneous elevated results."/>
    <s v="NA"/>
    <x v="79"/>
    <d v="2025-01-31T00:00:00"/>
    <x v="1"/>
    <s v="2024-00084398-1"/>
    <d v="2025-01-02T00:00:00"/>
    <d v="2025-02-10T00:00:00"/>
    <s v="Closed"/>
  </r>
  <r>
    <s v="Zhou Hui"/>
    <x v="1"/>
    <s v="NA"/>
    <s v="NA"/>
    <s v="NA"/>
    <s v="SHD"/>
    <s v="NA"/>
    <s v="ADVIA Centaur"/>
    <s v="NA"/>
    <s v="ADVIA Centaur XP Immunoassay System, erroneous Cancer Antigen (BR 27.29, Lot # Unknown) results on twelve patient samples."/>
    <s v="NA"/>
    <x v="78"/>
    <d v="2025-01-30T00:00:00"/>
    <x v="0"/>
    <s v="2024-00084824-1"/>
    <s v="NA"/>
    <s v="NA"/>
    <s v="Closed"/>
  </r>
  <r>
    <s v="Luo Xinyi"/>
    <x v="1"/>
    <s v="NA"/>
    <s v="NA"/>
    <s v="NA"/>
    <s v="SHD"/>
    <s v="NA"/>
    <s v="Dimension"/>
    <s v="NA"/>
    <s v="Dimension EXL 200 Integrated Chemistry System, Erroneously depressed LOCI High-Sensitivity Troponin I (TNIH, Lot# FA5173) results on two (2) patient samples."/>
    <s v="NA"/>
    <x v="78"/>
    <d v="2025-01-30T00:00:00"/>
    <x v="0"/>
    <s v="2024-00085586-1"/>
    <d v="2025-01-02T00:00:00"/>
    <s v="NA"/>
    <s v="Closed"/>
  </r>
  <r>
    <s v="Zhou Hui"/>
    <x v="1"/>
    <s v="NA"/>
    <s v="NA"/>
    <s v="1193118002025001474"/>
    <s v="SHD"/>
    <s v="电解质检测电极块"/>
    <s v="Atellica CH"/>
    <s v="国械注进20182220495"/>
    <s v="Atellica CH 930 Analyzer, erroneously elevated Sodium, Potassium and Chloride (Na, K, Cl, lot: 140009) results on two patient samples."/>
    <s v="NA"/>
    <x v="80"/>
    <d v="2025-02-01T00:00:00"/>
    <x v="1"/>
    <s v="2024-00085110-1"/>
    <d v="2025-01-03T00:00:00"/>
    <s v="NA"/>
    <s v="Closed"/>
  </r>
  <r>
    <s v="Luo Xinyi"/>
    <x v="1"/>
    <s v="NA"/>
    <s v="NA"/>
    <s v="1193118002025000950"/>
    <s v="SHD"/>
    <s v="电解质检测电极块"/>
    <s v="Atellica CH"/>
    <s v="国械注进20182220495"/>
    <s v="Atellica CH 930 Analyzer, Falsely elevated Concentrated Carbon Dioxide (CO2_c, Lot# 130494) results on three patient samples."/>
    <s v="NA"/>
    <x v="80"/>
    <d v="2025-02-01T00:00:00"/>
    <x v="1"/>
    <s v="2024-00086850-1"/>
    <d v="2025-01-03T00:00:00"/>
    <d v="2025-03-27T00:00:00"/>
    <s v="Closed"/>
  </r>
  <r>
    <s v="Lumengjia"/>
    <x v="2"/>
    <s v="NA"/>
    <s v="NA"/>
    <s v="NA"/>
    <s v="SHD"/>
    <s v="糖抗原19-9测定试剂盒(直接化学发光法)"/>
    <s v="ADVIA Centaur"/>
    <s v="国械注进20172401781"/>
    <s v="ADVIA Centaur XP CA 19-9 Lot 541: Discordant elevated results vs Alternate Method."/>
    <s v="NA"/>
    <x v="81"/>
    <d v="2025-01-23T00:00:00"/>
    <x v="0"/>
    <s v="2025-00089084-1"/>
    <s v="NA"/>
    <s v="NA"/>
    <s v="Closed"/>
  </r>
  <r>
    <s v="Luo Xinyi"/>
    <x v="1"/>
    <s v="NA"/>
    <s v="NA"/>
    <s v="1193118002025002512"/>
    <s v="SHD"/>
    <s v="丙型肝炎病毒IgG抗体测定试剂盒(化学发光法)"/>
    <s v="ADVIA Centaur"/>
    <s v="国械注进20173406075"/>
    <s v="ADVIA Centaur XPT / HCV (aHCV), lot# 473 – A discordant nonreactive (negative) result vs. repeat testing."/>
    <s v="NA"/>
    <x v="81"/>
    <d v="2025-02-02T00:00:00"/>
    <x v="1"/>
    <s v="2024-00085269-1"/>
    <d v="2025-01-06T00:00:00"/>
    <d v="2025-02-20T00:00:00"/>
    <s v="Closed"/>
  </r>
  <r>
    <s v="Luo Xinyi"/>
    <x v="1"/>
    <s v="NA"/>
    <s v="NA"/>
    <s v="1193118002025002508"/>
    <s v="SHD"/>
    <s v="全自动化学发光免疫分析仪"/>
    <s v="Atellica IM"/>
    <s v="国械注进20182220492"/>
    <s v="Atellica IM 1300 Analyzer, erroneous Carcinoembryonic Antigen (CEA, Lot# 222) results on multiple patient samples."/>
    <s v="NA"/>
    <x v="82"/>
    <d v="2025-02-03T00:00:00"/>
    <x v="1"/>
    <s v="2024-00084819-1"/>
    <d v="2025-01-06T00:00:00"/>
    <d v="2025-02-13T00:00:00"/>
    <s v="Closed"/>
  </r>
  <r>
    <s v="Luo Xinyi"/>
    <x v="1"/>
    <s v="NA"/>
    <s v="NA"/>
    <s v="1193118002025002509"/>
    <s v="SHD"/>
    <s v="甲胎蛋白测定试剂盒(直接化学发光法)"/>
    <s v="Atellica IM"/>
    <s v="国械注进20173400053"/>
    <s v="Atellica IM 1600 – Alpha Fetoprotein (AFP), lot 283 – discordant elevated results vs. repeat testing."/>
    <s v="NA"/>
    <x v="82"/>
    <d v="2025-02-03T00:00:00"/>
    <x v="1"/>
    <s v="2024-00085268-1"/>
    <d v="2025-01-06T00:00:00"/>
    <d v="2025-03-04T00:00:00"/>
    <s v="Closed"/>
  </r>
  <r>
    <s v="Luo Xinyi"/>
    <x v="1"/>
    <s v="NA"/>
    <s v="NA"/>
    <s v="1193118002025002510"/>
    <s v="SHD"/>
    <s v="甲胎蛋白测定试剂盒(直接化学发光法)"/>
    <s v="Atellica IM"/>
    <s v="国械注进20173400053"/>
    <s v="Atellica IM 1600 – Alpha Fetoprotein (AFP), lot 283 – discordant elevated results vs. repeat testing."/>
    <s v="NA"/>
    <x v="82"/>
    <d v="2025-02-03T00:00:00"/>
    <x v="1"/>
    <s v="2024-00085268-2"/>
    <d v="2025-01-06T00:00:00"/>
    <d v="2025-03-04T00:00:00"/>
    <s v="Closed"/>
  </r>
  <r>
    <s v="Luo Xinyi"/>
    <x v="1"/>
    <s v="NA"/>
    <s v="NA"/>
    <s v="1193118002025002511"/>
    <s v="SHD"/>
    <s v="游离轻链λ型测定试剂盒(散射比浊法)"/>
    <s v="PP"/>
    <s v="国械注进20172407010"/>
    <s v="ANEPH 630_N Latex FLC Lambda lot 473292: discordant FLC Lambda patient sample results compared to result obtained with different method"/>
    <s v="NA"/>
    <x v="82"/>
    <d v="2025-02-03T00:00:00"/>
    <x v="1"/>
    <s v="2024-00084999-1"/>
    <d v="2025-01-06T00:00:00"/>
    <d v="2025-02-13T00:00:00"/>
    <s v="Closed"/>
  </r>
  <r>
    <s v="Zhou Hui"/>
    <x v="1"/>
    <s v="NA"/>
    <s v="NA"/>
    <s v="1193118002025002536"/>
    <s v="SHD"/>
    <s v="钙测定试剂盒(偶氮胂III比色法)"/>
    <s v="Atellica CH"/>
    <s v="国械注进20162400963"/>
    <s v="Atellica CH 930 Analyzer, erroneously depressed Calcium_2 (CA_2, lot: 242276) results on 6 patient samples."/>
    <s v="NA"/>
    <x v="81"/>
    <d v="2025-02-02T00:00:00"/>
    <x v="1"/>
    <s v="2024-00085595-1"/>
    <d v="2025-01-06T00:00:00"/>
    <d v="2025-02-20T00:00:00"/>
    <s v="Closed"/>
  </r>
  <r>
    <s v="Zhou Hui"/>
    <x v="1"/>
    <s v="NA"/>
    <s v="NA"/>
    <s v="1193118002025002537"/>
    <s v="SHD"/>
    <s v="全自动生化分析仪"/>
    <s v="Atellica CH"/>
    <s v="国械注进20182220493"/>
    <s v="Atellica CH 930 (CM04526) falsely elevated Concentrated Carbon Dioxide (CO2_c) patient results"/>
    <s v="NA"/>
    <x v="82"/>
    <d v="2025-02-03T00:00:00"/>
    <x v="1"/>
    <s v="2024-00087338-1"/>
    <d v="2025-01-06T00:00:00"/>
    <s v="NA"/>
    <s v="Closed"/>
  </r>
  <r>
    <s v="Zhou Hui"/>
    <x v="1"/>
    <s v="NA"/>
    <s v="NA"/>
    <s v="1193118002025002538"/>
    <s v="SHD"/>
    <s v="全自动生化分析仪"/>
    <s v="Atellica CH"/>
    <s v="国械注进20182220493"/>
    <s v="Atellica CH 930 Analyzer, falsely elevated Concentrated Carbon Dioxide (CO2_c, Lot#140215) results on 10 patient samples."/>
    <s v="NA"/>
    <x v="81"/>
    <d v="2025-02-02T00:00:00"/>
    <x v="1"/>
    <s v="2024-00087395-1"/>
    <d v="2025-01-06T00:00:00"/>
    <d v="2025-04-27T00:00:00"/>
    <s v="Closed"/>
  </r>
  <r>
    <s v="Zhou Hui"/>
    <x v="1"/>
    <s v="NA"/>
    <s v="NA"/>
    <s v="1193118002025002539"/>
    <s v="SHD"/>
    <s v="血液分析仪"/>
    <s v="Hematology"/>
    <s v="国械注进20162224708"/>
    <s v="ADVIA 2120i Autosampler failure and Visible Smoke"/>
    <s v="NA"/>
    <x v="82"/>
    <d v="2025-02-03T00:00:00"/>
    <x v="1"/>
    <s v="2024-00087760-1"/>
    <d v="2025-01-06T00:00:00"/>
    <s v="NA"/>
    <s v="Closed"/>
  </r>
  <r>
    <s v="Lumengjia"/>
    <x v="2"/>
    <s v="NA"/>
    <s v="NA"/>
    <s v="NA"/>
    <s v="北京儿童医院"/>
    <s v="NA"/>
    <s v="Atellica IM"/>
    <s v="NA"/>
    <s v="Atellica IM 1600 / Enhanced Estradiol (eE2), lot# 102 - A discordant (elevated) patient result vs. repeat testing on an alternate method."/>
    <s v="NA"/>
    <x v="83"/>
    <d v="2025-01-26T00:00:00"/>
    <x v="0"/>
    <s v="2025-00089297-1"/>
    <s v="NA"/>
    <s v="NA"/>
    <s v="Closed"/>
  </r>
  <r>
    <s v="Luo Xinyi"/>
    <x v="0"/>
    <s v="NA"/>
    <s v="2024-12-31"/>
    <s v="1294425622024003466"/>
    <s v="广州医科大学附属肿瘤医院"/>
    <s v="全自动生化分析仪"/>
    <s v="ADVIA Chemistry"/>
    <s v="国食药监械（进）字2012第2400587号"/>
    <s v="质控失控。WUD5号清洗针堵塞。"/>
    <s v="其他"/>
    <x v="83"/>
    <d v="2025-02-20T00:00:00"/>
    <x v="0"/>
    <s v="2025-00089466-1"/>
    <d v="2025-01-21T00:00:00"/>
    <s v="NA"/>
    <s v="Closed"/>
  </r>
  <r>
    <s v="Luo Xinyi"/>
    <x v="1"/>
    <s v="NA"/>
    <s v="NA"/>
    <s v="1193118002025004145"/>
    <s v="SHD"/>
    <s v="血气分析仪"/>
    <s v="epoc"/>
    <s v="国械注进20172221540"/>
    <s v="Epoc - Discrepant high TCO2 vs epoc; SN50963, lot 08-24235-40 [US]"/>
    <s v="NA"/>
    <x v="83"/>
    <d v="2025-02-05T00:00:00"/>
    <x v="1"/>
    <s v="2024-00085360-1"/>
    <d v="2025-01-07T00:00:00"/>
    <s v="NA"/>
    <s v="Pending"/>
  </r>
  <r>
    <s v="Luo Xinyi"/>
    <x v="1"/>
    <s v="NA"/>
    <s v="NA"/>
    <s v="1193118002025004146"/>
    <s v="SHD"/>
    <s v="血气分析仪"/>
    <s v="epoc"/>
    <s v="国械注进20172221540"/>
    <s v="Epoc - Discrepant high TCO2 vs epoc; SN44759, lot 08-24235-40 [US]"/>
    <s v="NA"/>
    <x v="83"/>
    <d v="2025-02-05T00:00:00"/>
    <x v="1"/>
    <s v="2024-00086343-1"/>
    <d v="2025-01-07T00:00:00"/>
    <s v="NA"/>
    <s v="Pending"/>
  </r>
  <r>
    <s v="Luo Xinyi"/>
    <x v="1"/>
    <s v="NA"/>
    <s v="NA"/>
    <s v="NA"/>
    <s v="SHD"/>
    <s v="NA"/>
    <s v="epoc"/>
    <s v="NA"/>
    <s v="Epoc - Discrepant high TCO2 vs epoc; SN29069, lot 08-24235-40 [US]"/>
    <s v="NA"/>
    <x v="83"/>
    <d v="2025-02-05T00:00:00"/>
    <x v="0"/>
    <s v="2024-00085349-1"/>
    <s v="NA"/>
    <s v="NA"/>
    <s v="Closed"/>
  </r>
  <r>
    <s v="Zhou Hui"/>
    <x v="1"/>
    <s v="NA"/>
    <s v="NA"/>
    <s v="1193118002025004149"/>
    <s v="SHD"/>
    <s v="全自动生化分析仪"/>
    <s v="Atellica CH"/>
    <s v="国械注进20182220493"/>
    <s v="Atellica CH 930, Erroneous Calcium_2 (CA_2, Lot# 242276) results on multiple patient samples."/>
    <s v="NA"/>
    <x v="83"/>
    <d v="2025-02-05T00:00:00"/>
    <x v="1"/>
    <s v="2024-00087026-1"/>
    <d v="2025-01-07T00:00:00"/>
    <d v="2025-02-11T00:00:00"/>
    <s v="Closed"/>
  </r>
  <r>
    <s v="Zhou Hui"/>
    <x v="1"/>
    <s v="NA"/>
    <s v="NA"/>
    <s v="1193118002025004150"/>
    <s v="SHD"/>
    <s v="钙测定试剂盒(偶氮胂III比色法)"/>
    <s v="Atellica CH"/>
    <s v="国械注进20162400963"/>
    <s v="Atellica CH 930 Analyzer / discordant elevated Calcium_2 (CA_2, 242276 and 242227) results on multiple patient samples."/>
    <s v="NA"/>
    <x v="83"/>
    <d v="2025-02-05T00:00:00"/>
    <x v="1"/>
    <s v="2024-00086664-1"/>
    <d v="2025-01-07T00:00:00"/>
    <d v="2025-03-07T00:00:00"/>
    <s v="Closed"/>
  </r>
  <r>
    <s v="Zhou Hui"/>
    <x v="1"/>
    <s v="NA"/>
    <s v="NA"/>
    <s v="1193118002025004151"/>
    <s v="SHD"/>
    <s v="钙测定试剂盒(偶氮胂III比色法)"/>
    <s v="Atellica CH"/>
    <s v="国械注进20162400963"/>
    <s v="Atellica CH 930 Analyzer / discordant elevated Calcium_2 (CA_2, 242276 and 242227) results on multiple patient samples."/>
    <s v="NA"/>
    <x v="83"/>
    <d v="2025-02-05T00:00:00"/>
    <x v="1"/>
    <s v="2024-00086664-2"/>
    <d v="2025-01-07T00:00:00"/>
    <d v="2025-03-07T00:00:00"/>
    <s v="Closed"/>
  </r>
  <r>
    <s v="Zhou Hui"/>
    <x v="1"/>
    <s v="NA"/>
    <s v="NA"/>
    <s v="1193118002025004152"/>
    <s v="SHD"/>
    <s v="二氧化碳测定试剂盒(酶法)"/>
    <s v="Dimension"/>
    <s v="国械注进20162404055"/>
    <s v="Dimension® EXL™ 200 Integrated Chemistry System/erroneously elevated patient sample result with Enzymatic Carbonate (ECO2, BA5182)."/>
    <s v="NA"/>
    <x v="84"/>
    <d v="2025-02-06T00:00:00"/>
    <x v="1"/>
    <s v="2024-00088539-1"/>
    <d v="2025-01-07T00:00:00"/>
    <d v="2025-02-12T00:00:00"/>
    <s v="Closed"/>
  </r>
  <r>
    <s v="Luo Xinyi"/>
    <x v="0"/>
    <s v="NA"/>
    <s v="2025-01-07"/>
    <s v="129442652202500001"/>
    <s v="深圳市罗湖区中医院"/>
    <s v="血气测定试剂盒（电极法）"/>
    <s v="POC: Blood gas"/>
    <s v="国械注进20162404549"/>
    <s v="试剂包芯片损坏"/>
    <s v="其他"/>
    <x v="84"/>
    <d v="2025-02-21T00:00:00"/>
    <x v="0"/>
    <s v="2025-00089606-1"/>
    <d v="2025-02-07T00:00:00"/>
    <d v="2025-03-11T00:00:00"/>
    <s v="Closed"/>
  </r>
  <r>
    <s v="Luo Xinyi"/>
    <x v="0"/>
    <s v="NA"/>
    <s v="2025-01-07"/>
    <s v="1355311002025000009"/>
    <s v="文山壮族苗族自治州人民医院"/>
    <s v="全自动生化分析仪"/>
    <s v="ADVIA Chemistry"/>
    <s v="国食药监械（进）字2012第2400587号"/>
    <s v="漏水"/>
    <s v="其他"/>
    <x v="84"/>
    <d v="2025-02-21T00:00:00"/>
    <x v="0"/>
    <s v="2025-00089757-1"/>
    <d v="2025-01-22T00:00:00"/>
    <s v="NA"/>
    <s v="Closed"/>
  </r>
  <r>
    <s v="Luo Xinyi"/>
    <x v="0"/>
    <s v="NA"/>
    <s v="2025-01-07"/>
    <s v="1355311002025000009"/>
    <s v="文山壮族苗族自治州人民医院"/>
    <s v="全自动生化分析仪"/>
    <s v="ADVIA Chemistry"/>
    <s v="国食药监械（进）字2012第2400587号"/>
    <s v="漏水"/>
    <s v="其他"/>
    <x v="84"/>
    <d v="2025-02-21T00:00:00"/>
    <x v="0"/>
    <s v="2025-00089749-1"/>
    <d v="2025-01-22T00:00:00"/>
    <s v="NA"/>
    <s v="Closed"/>
  </r>
  <r>
    <s v="Lumengjia"/>
    <x v="2"/>
    <s v="NA"/>
    <s v="NA"/>
    <s v="NA"/>
    <s v="北京航空总医院"/>
    <s v="丙型肝炎病毒IgG抗体测定试剂盒(化学发光法)"/>
    <s v="Atellica IM"/>
    <s v="国械注进20173406075"/>
    <s v="Atellica IM 1600 \ Hepatitis C (aHCV) Assay Lot#477: Discordant Patient Result vs Alternate Methods."/>
    <s v="NA"/>
    <x v="84"/>
    <d v="2025-01-27T00:00:00"/>
    <x v="0"/>
    <s v="2025-00089527-1"/>
    <s v="NA"/>
    <s v="NA"/>
    <s v="Closed"/>
  </r>
  <r>
    <s v="Luo Xinyi"/>
    <x v="0"/>
    <s v="NA"/>
    <s v="2025-01-06"/>
    <s v="1162104002025000021"/>
    <s v="抚顺市中心医院"/>
    <s v="电解质血气分析仪"/>
    <s v="POC: Blood gas"/>
    <s v="国械注进20222220292"/>
    <s v="检验结果缺失"/>
    <s v="严重伤害"/>
    <x v="84"/>
    <d v="2025-02-21T00:00:00"/>
    <x v="0"/>
    <s v="2025-00089772-1"/>
    <d v="2025-02-07T00:00:00"/>
    <d v="2025-02-21T00:00:00"/>
    <s v="Closed"/>
  </r>
  <r>
    <s v="Luo Xinyi"/>
    <x v="1"/>
    <s v="NA"/>
    <s v="NA"/>
    <s v="1193118002025004455"/>
    <s v="SHD"/>
    <s v="癌胚抗原测定试剂盒(直接化学发光法)"/>
    <s v="Atellica IM"/>
    <s v="国械注进20163402679"/>
    <s v="Atellica IM 1600 Analyzer \ Carcinoembryonic Antigen (CEA) Lot# 221: Discordant (elevated) patient result vs repeat testing."/>
    <s v="NA"/>
    <x v="84"/>
    <d v="2025-02-06T00:00:00"/>
    <x v="1"/>
    <s v="2024-00086064-1"/>
    <d v="2025-01-08T00:00:00"/>
    <d v="2025-02-28T00:00:00"/>
    <s v="Closed"/>
  </r>
  <r>
    <s v="Luo Xinyi"/>
    <x v="1"/>
    <s v="NA"/>
    <s v="NA"/>
    <s v="1193118002025004456"/>
    <s v="SHD"/>
    <s v="钙测定试剂盒(偶氮胂III比色法)"/>
    <s v="Atellica CH"/>
    <s v="国械注进20162400963"/>
    <s v="Atellica CH 930 Analyzer / discordant elevated Calcium_2 (CA_2, 242276 and 242227) results on multiple patient samples."/>
    <s v="NA"/>
    <x v="85"/>
    <d v="2025-02-07T00:00:00"/>
    <x v="1"/>
    <s v="2024-00086663-1"/>
    <d v="2025-01-08T00:00:00"/>
    <d v="2025-03-06T00:00:00"/>
    <s v="Closed"/>
  </r>
  <r>
    <s v="Luo Xinyi"/>
    <x v="1"/>
    <s v="NA"/>
    <s v="NA"/>
    <s v="1193118002025004457"/>
    <s v="SHD"/>
    <s v="钙测定试剂盒(偶氮胂III比色法)"/>
    <s v="Atellica CH"/>
    <s v="国械注进20162400963"/>
    <s v="Atellica CH 930 Analyzer / discordant elevated Calcium_2 (CA_2, 242276 and 242227) results on multiple patient samples."/>
    <s v="NA"/>
    <x v="85"/>
    <d v="2025-02-07T00:00:00"/>
    <x v="1"/>
    <s v="2024-00086663-2"/>
    <d v="2025-01-08T00:00:00"/>
    <d v="2025-03-06T00:00:00"/>
    <s v="Closed"/>
  </r>
  <r>
    <s v="Zhou Hui"/>
    <x v="1"/>
    <s v="NA"/>
    <s v="NA"/>
    <s v="1193118002025004496"/>
    <s v="SHD"/>
    <s v="总人绒毛膜促性腺激素测定试剂盒(直接化学发光法)"/>
    <s v="Atellica IM"/>
    <s v="国械注进20152400929"/>
    <s v="Atellica IM Total hCG (ThCG) lot 360 - discordant elevated patient result"/>
    <s v="NA"/>
    <x v="85"/>
    <d v="2025-02-07T00:00:00"/>
    <x v="1"/>
    <s v="2024-00085501-1"/>
    <d v="2025-01-08T00:00:00"/>
    <s v="NA"/>
    <s v="Closed"/>
  </r>
  <r>
    <s v="Zhou Hui"/>
    <x v="1"/>
    <s v="NA"/>
    <s v="NA"/>
    <s v="1193118002025004497"/>
    <s v="SHD"/>
    <s v="全自动生化分析仪"/>
    <s v="Dimension"/>
    <s v="国械注进20152220139"/>
    <s v="Dimension EXL with LM Integrated Chemistry System / Out of Range Quality Control (QC) on multiple Assays and erroneous Enzymatic Carbonate (ECO2) results on multiple patient samples."/>
    <s v="NA"/>
    <x v="84"/>
    <d v="2025-02-06T00:00:00"/>
    <x v="1"/>
    <s v="2024-00086668-1"/>
    <d v="2025-01-08T00:00:00"/>
    <d v="2025-01-21T00:00:00"/>
    <s v="Closed"/>
  </r>
  <r>
    <s v="Zhou Hui"/>
    <x v="1"/>
    <s v="NA"/>
    <s v="NA"/>
    <s v="1193118002025004498"/>
    <s v="SHD"/>
    <s v="全自动生化分析仪"/>
    <s v="Dimension"/>
    <s v="国械注进20152220139"/>
    <s v="Dimension EXL with LM Integrated Chemistry System / falsely depressed Sodium, Potassium and Chloride (Na, K, Cl, lot# 4JD822) results on 4 patient samples."/>
    <s v="NA"/>
    <x v="84"/>
    <d v="2025-02-06T00:00:00"/>
    <x v="1"/>
    <s v="2024-00088015-1"/>
    <d v="2025-01-08T00:00:00"/>
    <s v="NA"/>
    <s v="Closed"/>
  </r>
  <r>
    <s v="Lumengjia"/>
    <x v="2"/>
    <s v="NA"/>
    <s v="NA"/>
    <s v="NA"/>
    <s v="郑州市中医院 "/>
    <s v="糖抗原19-9测定试剂盒(直接化学发光法)"/>
    <s v="Atellica IM"/>
    <s v="国械注进20172401781"/>
    <s v="Atellica IM 1600 – CA 19-9, lot 543 – discordant elevated result vs. repeat testing on an alternate method."/>
    <s v="NA"/>
    <x v="85"/>
    <d v="2025-01-28T00:00:00"/>
    <x v="0"/>
    <s v="2025-00089724-1"/>
    <s v="NA"/>
    <s v="NA"/>
    <s v="Closed"/>
  </r>
  <r>
    <s v="Luo Xinyi"/>
    <x v="1"/>
    <s v="NA"/>
    <s v="NA"/>
    <s v="1193118002025005050"/>
    <s v="SHD"/>
    <s v="总人绒毛膜促性腺激素测定试剂盒(直接化学发光法)"/>
    <s v="Atellica IM"/>
    <s v="国械注进20152400929"/>
    <s v="Atellica IM Total hCG (ThCG) lot 362 discordant elevated result"/>
    <s v="NA"/>
    <x v="85"/>
    <d v="2025-02-07T00:00:00"/>
    <x v="1"/>
    <s v="2024-00086600-1"/>
    <d v="2025-01-09T00:00:00"/>
    <d v="2025-03-27T00:00:00"/>
    <s v="Closed"/>
  </r>
  <r>
    <s v="Luo Xinyi"/>
    <x v="1"/>
    <s v="NA"/>
    <s v="NA"/>
    <s v="1193118002025005051"/>
    <s v="SHD"/>
    <s v="肌酐测定试剂盒（肌氨酸氧化酶法）"/>
    <s v="Atellica CH"/>
    <s v="国械注进20242400160"/>
    <s v="Atellica CH 930 Analyzer, Enzymatic Creatinine_3 (ECre3) Lot 140342 - Erroneously elevated result"/>
    <s v="NA"/>
    <x v="86"/>
    <d v="2025-02-08T00:00:00"/>
    <x v="1"/>
    <s v="2024-00087569-1"/>
    <d v="2025-01-09T00:00:00"/>
    <d v="2025-04-08T00:00:00"/>
    <s v="Closed"/>
  </r>
  <r>
    <s v="Luo Xinyi"/>
    <x v="1"/>
    <s v="NA"/>
    <s v="NA"/>
    <s v="1193118002025005052"/>
    <s v="SHD"/>
    <s v="肌酐测定试剂盒（肌氨酸氧化酶法）"/>
    <s v="Atellica CH"/>
    <s v="国械注进20242400160"/>
    <s v="Atellica CH 930 Analyzer, Enzymatic Creatinine_3 (ECre3) Lot 140342 - Erroneously elevated result"/>
    <s v="NA"/>
    <x v="86"/>
    <d v="2025-02-08T00:00:00"/>
    <x v="1"/>
    <s v="2024-00087553-1"/>
    <d v="2025-01-09T00:00:00"/>
    <d v="2025-04-08T00:00:00"/>
    <s v="Closed"/>
  </r>
  <r>
    <s v="Luo Xinyi"/>
    <x v="1"/>
    <s v="NA"/>
    <s v="NA"/>
    <s v="1193118002025005130"/>
    <s v="SHD"/>
    <s v="高敏肌钙蛋白I测定试剂盒（微粒子化学发光免疫分析法）"/>
    <s v="Atellica IM"/>
    <s v="国械注进20222400321"/>
    <s v="Atellica IM 1600 – TnIH, lot 103 – Discordant elevated results"/>
    <s v="NA"/>
    <x v="86"/>
    <d v="2025-02-08T00:00:00"/>
    <x v="1"/>
    <s v="2025-00089904-1"/>
    <d v="2025-01-13T00:00:00"/>
    <d v="2025-02-13T00:00:00"/>
    <s v="Closed"/>
  </r>
  <r>
    <s v="Luo Xinyi"/>
    <x v="1"/>
    <s v="NA"/>
    <s v="NA"/>
    <s v="1193118002025005131"/>
    <s v="SHD"/>
    <s v="高敏肌钙蛋白I测定试剂盒（微粒子化学发光免疫分析法）"/>
    <s v="Atellica IM"/>
    <s v="国械注进20222400321"/>
    <s v="Atellica IM 1600 – TnIH, lot 103 – Discordant elevated results"/>
    <s v="NA"/>
    <x v="86"/>
    <d v="2025-02-08T00:00:00"/>
    <x v="1"/>
    <s v="2025-00089904-2"/>
    <d v="2025-01-13T00:00:00"/>
    <d v="2025-02-13T00:00:00"/>
    <s v="Closed"/>
  </r>
  <r>
    <s v="Zhou Hui"/>
    <x v="1"/>
    <s v="NA"/>
    <s v="NA"/>
    <s v="1193118002025005244"/>
    <s v="SHD"/>
    <s v="高敏肌钙蛋白I测定试剂盒（微粒子化学发光免疫分析法）"/>
    <s v="Atellica IM"/>
    <s v="国械注进20222400321"/>
    <s v="Atellica IM 1600 – TnIH, lot 108 – Discordant elevated results"/>
    <s v="NA"/>
    <x v="86"/>
    <d v="2025-02-08T00:00:00"/>
    <x v="1"/>
    <s v="2025-00089170-1"/>
    <d v="2025-01-13T00:00:00"/>
    <d v="2025-02-14T00:00:00"/>
    <s v="Closed"/>
  </r>
  <r>
    <s v="Zhou Hui"/>
    <x v="1"/>
    <s v="NA"/>
    <s v="NA"/>
    <s v="1193118002025005245"/>
    <s v="SHD"/>
    <s v="高敏肌钙蛋白I测定试剂盒（微粒子化学发光免疫分析法）"/>
    <s v="Atellica IM"/>
    <s v="国械注进20222400321"/>
    <s v="Atellica IM 1600 – TnIH, lot 108 – Discordant elevated results"/>
    <s v="NA"/>
    <x v="86"/>
    <d v="2025-02-08T00:00:00"/>
    <x v="1"/>
    <s v="2025-00089170-2"/>
    <d v="2025-01-13T00:00:00"/>
    <d v="2025-02-14T00:00:00"/>
    <s v="Closed"/>
  </r>
  <r>
    <s v="Zhou Hui"/>
    <x v="1"/>
    <s v="NA"/>
    <s v="NA"/>
    <s v="1193118002025005246"/>
    <s v="SHD"/>
    <s v="高敏肌钙蛋白I测定试剂盒（微粒子化学发光免疫分析法）"/>
    <s v="Atellica IM"/>
    <s v="国械注进20222400321"/>
    <s v="Atellica IM 1600 – TnIH, lot 108 – Discordant elevated results"/>
    <s v="NA"/>
    <x v="86"/>
    <d v="2025-02-08T00:00:00"/>
    <x v="1"/>
    <s v="2025-00089170-3"/>
    <d v="2025-01-13T00:00:00"/>
    <d v="2025-02-14T00:00:00"/>
    <s v="Closed"/>
  </r>
  <r>
    <s v="Zhou Hui"/>
    <x v="1"/>
    <s v="NA"/>
    <s v="NA"/>
    <s v="1193118002025005247"/>
    <s v="SHD"/>
    <s v="高敏肌钙蛋白I测定试剂盒（微粒子化学发光免疫分析法）"/>
    <s v="Atellica IM"/>
    <s v="国械注进20222400321"/>
    <s v="Atellica IM 1600 – TnIH, lot 108 – Discordant elevated results"/>
    <s v="NA"/>
    <x v="86"/>
    <d v="2025-02-08T00:00:00"/>
    <x v="1"/>
    <s v="2025-00089170-4"/>
    <d v="2025-01-13T00:00:00"/>
    <d v="2025-02-14T00:00:00"/>
    <s v="Closed"/>
  </r>
  <r>
    <s v="Zhou Hui"/>
    <x v="1"/>
    <s v="NA"/>
    <s v="NA"/>
    <s v="1193118002025005249"/>
    <s v="SHD"/>
    <s v="高敏肌钙蛋白I测定试剂盒（微粒子化学发光免疫分析法）"/>
    <s v="Atellica IM"/>
    <s v="国械注进20222400321"/>
    <s v="Atellica IM 1600 – TnIH, lot 108 – Discordant elevated results"/>
    <s v="NA"/>
    <x v="86"/>
    <d v="2025-02-08T00:00:00"/>
    <x v="1"/>
    <s v="2025-00089170-6"/>
    <d v="2025-01-13T00:00:00"/>
    <d v="2025-02-14T00:00:00"/>
    <s v="Closed"/>
  </r>
  <r>
    <s v="Zhou Hui"/>
    <x v="1"/>
    <s v="NA"/>
    <s v="NA"/>
    <s v="1193118002025005248"/>
    <s v="SHD"/>
    <s v="高敏肌钙蛋白I测定试剂盒（微粒子化学发光免疫分析法）"/>
    <s v="Atellica IM"/>
    <s v="国械注进20222400321"/>
    <s v="Atellica IM 1600 – TnIH, lot 108 – Discordant elevated results"/>
    <s v="NA"/>
    <x v="86"/>
    <d v="2025-02-08T00:00:00"/>
    <x v="1"/>
    <s v="2025-00089170-5"/>
    <d v="2025-01-13T00:00:00"/>
    <d v="2025-02-14T00:00:00"/>
    <s v="Closed"/>
  </r>
  <r>
    <s v="Zhou Hui"/>
    <x v="1"/>
    <s v="NA"/>
    <s v="NA"/>
    <s v="1193118002025005250"/>
    <s v="SHD"/>
    <s v="高敏肌钙蛋白I测定试剂盒（微粒子化学发光免疫分析法）"/>
    <s v="Atellica IM"/>
    <s v="国械注进20222400321"/>
    <s v="Atellica IM High Sensitivity Troponin I (TnIH) - Discordant elevated result (unknown lot)"/>
    <s v="NA"/>
    <x v="87"/>
    <d v="2025-02-09T00:00:00"/>
    <x v="1"/>
    <s v="2024-00087995-1"/>
    <d v="2025-01-13T00:00:00"/>
    <d v="2025-03-31T00:00:00"/>
    <s v="Closed"/>
  </r>
  <r>
    <s v="Zhou Hui"/>
    <x v="1"/>
    <s v="NA"/>
    <s v="NA"/>
    <s v="1193118002025005251"/>
    <s v="SHD"/>
    <s v="全自动生化分析仪"/>
    <s v="ADVIA Chemistry"/>
    <s v="国械注进20162404397"/>
    <s v="ADVIA 1800, S/N CA12910108910894274 Error Code 4274 ISE Calibration slope error."/>
    <s v="NA"/>
    <x v="87"/>
    <d v="2025-02-09T00:00:00"/>
    <x v="1"/>
    <s v="2024-00087384-1"/>
    <d v="2025-01-13T00:00:00"/>
    <s v="NA"/>
    <s v="Closed"/>
  </r>
  <r>
    <s v="Luo Xinyi"/>
    <x v="1"/>
    <s v="NA"/>
    <s v="NA"/>
    <s v="1193118002025005309"/>
    <s v="SHD"/>
    <s v="化学发光免疫分析仪"/>
    <s v="IMMULITE"/>
    <s v="国械注进20142225118"/>
    <s v="IMMULITE 2000 XPi Discordant Patient Result, Multiple Assays"/>
    <s v="NA"/>
    <x v="87"/>
    <d v="2025-02-09T00:00:00"/>
    <x v="1"/>
    <s v="2024-00087236-1"/>
    <d v="2025-01-13T00:00:00"/>
    <d v="2025-03-19T00:00:00"/>
    <s v="Closed"/>
  </r>
  <r>
    <s v="Luo Xinyi"/>
    <x v="1"/>
    <s v="NA"/>
    <s v="NA"/>
    <s v="1193118002025005132"/>
    <s v="SHD"/>
    <s v="全自动生化分析仪"/>
    <s v="Dimension"/>
    <s v="国械注进20152220139"/>
    <s v="Dimension EXL with LM Integrated Chemistry System / abnormal assay flags on Calcium (CA, BA5273) results on multiple patient samples."/>
    <s v="NA"/>
    <x v="87"/>
    <d v="2025-02-09T00:00:00"/>
    <x v="1"/>
    <s v="2024-00085996-1"/>
    <d v="2025-01-13T00:00:00"/>
    <s v="NA"/>
    <s v="Pending"/>
  </r>
  <r>
    <s v="Luo Xinyi"/>
    <x v="1"/>
    <s v="NA"/>
    <s v="NA"/>
    <s v="1193118002025005133"/>
    <s v="SHD"/>
    <s v="全自动生化分析仪"/>
    <s v="Dimension"/>
    <s v="国械注进20152220139"/>
    <s v="Dimension EXL with LM Integrated Chemistry System / abnormal assay flags on Calcium (CA) results on multiple patient samples."/>
    <s v="NA"/>
    <x v="87"/>
    <d v="2025-02-09T00:00:00"/>
    <x v="1"/>
    <s v="2024-00085995-1"/>
    <d v="2025-01-13T00:00:00"/>
    <s v="NA"/>
    <s v="Pending"/>
  </r>
  <r>
    <s v="Luo Xinyi"/>
    <x v="1"/>
    <s v="NA"/>
    <s v="NA"/>
    <s v="1193118002025005134"/>
    <s v="SHD"/>
    <s v="C反应蛋白测定试剂盒（免疫透射比浊法）"/>
    <s v="Atellica CH"/>
    <s v="国械注进20242400363"/>
    <s v="Atellica CH 930 Analyzer, Discordant elevated Revised C‑Reactive Protein (RCRP, Lot# 140125) results obtained for seven (7) samples drawn from one patient."/>
    <s v="NA"/>
    <x v="87"/>
    <d v="2025-02-09T00:00:00"/>
    <x v="1"/>
    <s v="2024-00085588-1"/>
    <d v="2025-01-13T00:00:00"/>
    <s v="NA"/>
    <s v="Pending"/>
  </r>
  <r>
    <s v="Lumengjia"/>
    <x v="2"/>
    <s v="NA"/>
    <s v="NA"/>
    <s v="NA"/>
    <s v="浙江大学医学院附属第二医院滨江院区"/>
    <s v="类风湿因子测定试剂盒(散射比浊法)"/>
    <s v="PP"/>
    <s v="国械注进20162405219"/>
    <s v="BNII System - N Latex RF kit lot 03030 (RF reagent lot 110844) - discordant results on three different patients obtained"/>
    <s v="NA"/>
    <x v="87"/>
    <d v="2025-01-30T00:00:00"/>
    <x v="0"/>
    <s v="2025-00090245-1"/>
    <s v="NA"/>
    <s v="NA"/>
    <s v="Closed"/>
  </r>
  <r>
    <s v="Luo Xinyi"/>
    <x v="0"/>
    <s v="NA"/>
    <s v="2025-01-09"/>
    <s v="1294412002025000071"/>
    <s v="东莞市大朗医院"/>
    <s v="血气测定试剂盒（电极法）"/>
    <s v="POC: Blood gas"/>
    <s v="国械注进20162404549"/>
    <s v="血气结果无Ca结果"/>
    <s v="其他"/>
    <x v="87"/>
    <d v="2025-02-24T00:00:00"/>
    <x v="0"/>
    <s v="2025-00090396-1"/>
    <d v="2025-02-07T00:00:00"/>
    <d v="2025-03-13T00:00:00"/>
    <s v="Closed"/>
  </r>
  <r>
    <s v="Zhou Hui"/>
    <x v="1"/>
    <s v="NA"/>
    <s v="NA"/>
    <s v="1193118002025011719"/>
    <s v="SHD"/>
    <s v="高敏肌钙蛋白I测定试剂盒 （直接化学发光法）"/>
    <s v="Atellica IM"/>
    <s v="国械注进20222400321"/>
    <s v="Atellica IM 1600 - TnIH, Lot 108 - Elevated patient result vs. repeat testing"/>
    <s v="NA"/>
    <x v="88"/>
    <d v="2025-02-10T00:00:00"/>
    <x v="1"/>
    <s v="2025-00089811-1"/>
    <d v="2025-01-22T00:00:00"/>
    <s v="NA"/>
    <s v="Pending"/>
  </r>
  <r>
    <s v="Zhou Hui"/>
    <x v="1"/>
    <s v="NA"/>
    <s v="NA"/>
    <s v="1193118002025008068"/>
    <s v="SHD"/>
    <s v="电解质血气分析仪"/>
    <s v="POC: Blood gas"/>
    <s v="国械注进20222220292"/>
    <s v="Discrepant tHb Result, Mcart SN 3427713712 [RP500e SN 60316 - Australia]"/>
    <s v="NA"/>
    <x v="88"/>
    <d v="2025-02-10T00:00:00"/>
    <x v="1"/>
    <s v="2025-00089963-1"/>
    <d v="2025-01-17T00:00:00"/>
    <d v="2025-02-14T00:00:00"/>
    <s v="Closed"/>
  </r>
  <r>
    <s v="Luo Xinyi"/>
    <x v="1"/>
    <s v="NA"/>
    <s v="NA"/>
    <s v="1193118002025005307"/>
    <s v="SHD"/>
    <s v="电解质检测电极块"/>
    <s v="Dimension"/>
    <s v="国械注进20172220888"/>
    <s v="Dimension EXL 200 Integrated Chemistry System, erroneously low Sodium (Na, lot: 4JD820) results on patient samples."/>
    <s v="NA"/>
    <x v="88"/>
    <d v="2025-02-10T00:00:00"/>
    <x v="1"/>
    <s v="2024-00087607-1"/>
    <d v="2025-01-13T00:00:00"/>
    <d v="2025-02-10T00:00:00"/>
    <s v="Closed"/>
  </r>
  <r>
    <s v="Luo Xinyi"/>
    <x v="1"/>
    <s v="NA"/>
    <s v="NA"/>
    <s v="1193118002025005308"/>
    <s v="SHD"/>
    <s v="电解质血气分析仪"/>
    <s v="POC: Blood gas"/>
    <s v="国械注进20222220292"/>
    <s v="Discrepant K+ Result, Mcart SN 3425404114 [RP500e SN 61968 - Croatia]"/>
    <s v="NA"/>
    <x v="87"/>
    <d v="2025-02-09T00:00:00"/>
    <x v="1"/>
    <s v="2024-00087541-1"/>
    <d v="2025-01-13T00:00:00"/>
    <d v="2025-02-08T00:00:00"/>
    <s v="Closed"/>
  </r>
  <r>
    <s v="Luo Xinyi"/>
    <x v="1"/>
    <s v="NA"/>
    <s v="NA"/>
    <s v="NA"/>
    <s v="SHD"/>
    <s v="NA"/>
    <s v="Atellica IM"/>
    <s v="NA"/>
    <s v="Atellica IM Intact Parathyroid Hormone (PTH) lot 105 discordant elevated patient result"/>
    <s v="NA"/>
    <x v="87"/>
    <d v="2025-02-09T00:00:00"/>
    <x v="0"/>
    <s v="2024-00087570-1"/>
    <s v="NA"/>
    <s v="NA"/>
    <s v="Closed"/>
  </r>
  <r>
    <s v="Lumengjia"/>
    <x v="2"/>
    <s v="NA"/>
    <s v="NA"/>
    <s v="NA"/>
    <s v="宁波二院"/>
    <s v="糖抗原19-9测定试剂盒(直接化学发光法)"/>
    <s v="ADVIA Centaur"/>
    <s v="国械注进20172401781"/>
    <s v="ADVIA Centaur XP - CA 19-9, lot 541 – Elevated results vs. alt. method"/>
    <s v="NA"/>
    <x v="89"/>
    <d v="2025-02-02T00:00:00"/>
    <x v="0"/>
    <s v="2025-00090564-1"/>
    <s v="NA"/>
    <s v="NA"/>
    <s v="Closed"/>
  </r>
  <r>
    <s v="Luo Xinyi"/>
    <x v="1"/>
    <s v="NA"/>
    <s v="NA"/>
    <s v="1193118002025006513"/>
    <s v="SHD"/>
    <s v="全自动生化分析仪"/>
    <s v="Atellica CH"/>
    <s v="国械注进20182220493"/>
    <s v="Atellica CH 930 Analyzer, S/N: CM03491, during routine maintenance, the operator splashed a cuvette liquid into the eyes."/>
    <s v="NA"/>
    <x v="89"/>
    <d v="2025-02-12T00:00:00"/>
    <x v="1"/>
    <s v="2025-00088947-1"/>
    <d v="2025-01-14T00:00:00"/>
    <s v="NA"/>
    <s v="Closed"/>
  </r>
  <r>
    <s v="Zhou Hui"/>
    <x v="1"/>
    <s v="NA"/>
    <s v="NA"/>
    <s v="1193118002025006518"/>
    <s v="SHD"/>
    <s v="全自动生化分析仪"/>
    <s v="ADVIA Chemistry"/>
    <s v="国械注进20152224028"/>
    <s v="ADVIA Chemistry XPT falsely elevated Concentrated, Carbon Dioxide (CO2_c) patient results"/>
    <s v="NA"/>
    <x v="90"/>
    <d v="2025-02-13T00:00:00"/>
    <x v="1"/>
    <s v="2025-00089390-1"/>
    <d v="2025-01-14T00:00:00"/>
    <d v="2025-02-21T00:00:00"/>
    <s v="Closed"/>
  </r>
  <r>
    <s v="Luo Xinyi"/>
    <x v="1"/>
    <s v="NA"/>
    <s v="NA"/>
    <s v="1193118002025007915"/>
    <s v="SHD"/>
    <s v="甲胎蛋白测定试剂盒(直接化学发光法)"/>
    <s v="Atellica IM"/>
    <s v="国械注进20173400053"/>
    <s v="Atellica IM 1600 / Alpha Fetoprotein (AFP), lot# 284 – Discordant patient results vs. repeat testing."/>
    <s v="NA"/>
    <x v="90"/>
    <d v="2025-02-13T00:00:00"/>
    <x v="1"/>
    <s v="2024-00087012-1"/>
    <d v="2025-01-17T00:00:00"/>
    <d v="2025-03-25T00:00:00"/>
    <s v="Closed"/>
  </r>
  <r>
    <s v="Luo Xinyi"/>
    <x v="1"/>
    <s v="NA"/>
    <s v="NA"/>
    <s v="1193118002025007916"/>
    <s v="SHD"/>
    <s v="甲胎蛋白测定试剂盒(直接化学发光法)"/>
    <s v="Atellica IM"/>
    <s v="国械注进20173400053"/>
    <s v="Atellica IM 1600 / Alpha Fetoprotein (AFP), lot# 284 – Discordant patient results vs. repeat testing."/>
    <s v="NA"/>
    <x v="90"/>
    <d v="2025-02-13T00:00:00"/>
    <x v="1"/>
    <s v="2024-00087012-2"/>
    <d v="2025-01-17T00:00:00"/>
    <d v="2025-03-25T00:00:00"/>
    <s v="Closed"/>
  </r>
  <r>
    <s v="Zhou Hui"/>
    <x v="1"/>
    <s v="NA"/>
    <s v="NA"/>
    <s v="1193118002025008066"/>
    <s v="SHD"/>
    <s v="总人绒毛膜促性腺激素测定试剂盒(直接化学发光法)"/>
    <s v="Atellica IM"/>
    <s v="国械注进20152400929"/>
    <s v="Atellica IM 1300 – ThCG, lot 360 – Discordant elevated result vs. repeat"/>
    <s v="NA"/>
    <x v="91"/>
    <d v="2025-02-14T00:00:00"/>
    <x v="1"/>
    <s v="2025-00090508-1"/>
    <d v="2025-01-17T00:00:00"/>
    <d v="2025-03-05T00:00:00"/>
    <s v="Closed"/>
  </r>
  <r>
    <s v="Luo Xinyi"/>
    <x v="1"/>
    <s v="NA"/>
    <s v="NA"/>
    <s v="1193118002025007913"/>
    <s v="SHD"/>
    <s v="糖抗原19-9测定试剂盒(直接化学发光法)"/>
    <s v="Atellica IM"/>
    <s v="国械注进20172401781"/>
    <s v="Atellica IM CA 19-9 lot 539 discordant patient result vs. repeat testing."/>
    <s v="NA"/>
    <x v="91"/>
    <d v="2025-02-14T00:00:00"/>
    <x v="1"/>
    <s v="2024-00087212-1"/>
    <d v="2025-01-17T00:00:00"/>
    <d v="2025-03-25T00:00:00"/>
    <s v="Closed"/>
  </r>
  <r>
    <s v="Luo Xinyi"/>
    <x v="1"/>
    <s v="NA"/>
    <s v="NA"/>
    <s v="1193118002025007914"/>
    <s v="SHD"/>
    <s v="全自动化学发光免疫分析仪"/>
    <s v="Atellica IM"/>
    <s v="国械注进20182220492"/>
    <s v="Atellica IM 1600 Analyzer, falsely depressed Free Triiodothyronine (FT3, Lot# 293) results on 17 patient samples."/>
    <s v="NA"/>
    <x v="91"/>
    <d v="2025-02-14T00:00:00"/>
    <x v="1"/>
    <s v="2024-00087400-1"/>
    <d v="2025-01-17T00:00:00"/>
    <s v="NA"/>
    <s v="Closed"/>
  </r>
  <r>
    <s v="Zhou Hui"/>
    <x v="1"/>
    <s v="NA"/>
    <s v="NA"/>
    <s v="1193118002025008067"/>
    <s v="SHD"/>
    <s v="总人绒毛膜促性腺激素测定试剂盒(直接化学发光法)"/>
    <s v="ADVIA Centaur"/>
    <s v="国械注进20152400929"/>
    <s v="ADVIA Centaur XP Total hCG (ThCG), lot 361, discordant elevated results"/>
    <s v="NA"/>
    <x v="92"/>
    <d v="2025-02-15T00:00:00"/>
    <x v="1"/>
    <s v="2025-00090130-1"/>
    <d v="2025-01-17T00:00:00"/>
    <d v="2025-02-11T00:00:00"/>
    <s v="Closed"/>
  </r>
  <r>
    <s v="Zhou Hui"/>
    <x v="1"/>
    <s v="NA"/>
    <s v="NA"/>
    <s v="NA"/>
    <s v="SHD"/>
    <s v="NA"/>
    <s v="POC"/>
    <s v="NA"/>
    <s v="Discrepant High iCa++ Results, Mcart SN 3427501716 [RP500 SN 36913 - Netherlands]"/>
    <s v="NA"/>
    <x v="92"/>
    <d v="2025-02-15T00:00:00"/>
    <x v="0"/>
    <s v="2025-00090601-1"/>
    <s v="NA"/>
    <s v="NA"/>
    <s v="Closed"/>
  </r>
  <r>
    <s v="Luo Xinyi"/>
    <x v="0"/>
    <s v="NA"/>
    <s v="2025-01-09"/>
    <s v="1264102292025000021"/>
    <s v="河南省人民医院"/>
    <s v="全自动生化分析仪"/>
    <s v="ADVIA Chemistry"/>
    <s v="国械注进20172405163"/>
    <s v="使用时样品臂报错，已修复"/>
    <s v="其他"/>
    <x v="92"/>
    <d v="2025-03-02T00:00:00"/>
    <x v="0"/>
    <s v="2025-00092229-1"/>
    <d v="2025-02-18T00:00:00"/>
    <d v="2025-02-21T00:00:00"/>
    <s v="Closed"/>
  </r>
  <r>
    <s v="Luo Xinyi"/>
    <x v="0"/>
    <s v="NA"/>
    <s v="2025-01-09"/>
    <s v="1203207042025000023"/>
    <s v="仪征市人民医院"/>
    <s v="血气分析检测卡（干式电化学法）"/>
    <s v="epoc"/>
    <s v="国械注进20182400183"/>
    <s v="插卡注血到卡片时显示故障，无血气分析结果"/>
    <s v="其他"/>
    <x v="92"/>
    <d v="2025-03-02T00:00:00"/>
    <x v="0"/>
    <s v="2025-00091991-1"/>
    <d v="2025-02-14T00:00:00"/>
    <d v="2025-02-21T00:00:00"/>
    <s v="Closed"/>
  </r>
  <r>
    <s v="Luo Xinyi"/>
    <x v="0"/>
    <s v="NA"/>
    <s v="2025-01-13"/>
    <s v="1203205082025000008"/>
    <s v="张家港市中医医院"/>
    <s v="类风湿因子测定试剂盒（散射比浊法）"/>
    <s v="PP"/>
    <s v="国械注进20162405219"/>
    <s v="检测值不准"/>
    <s v="其他"/>
    <x v="92"/>
    <d v="2025-03-02T00:00:00"/>
    <x v="0"/>
    <s v="2025-00091755-1"/>
    <d v="2025-02-05T00:00:00"/>
    <s v="NA"/>
    <s v="Closed"/>
  </r>
  <r>
    <s v="Luo Xinyi"/>
    <x v="1"/>
    <s v="NA"/>
    <s v="NA"/>
    <s v="1193118002025008138"/>
    <s v="SHD"/>
    <s v="雌二醇测定试剂盒(直接化学发光法)"/>
    <s v="Atellica IM"/>
    <s v="国械注进20192401907"/>
    <s v="Atellica IM 1600 Analyzer/ Enhanced Estradiol (eE2) lot# 102: discordant (elevated) patient results vs. repeat testing."/>
    <s v="NA"/>
    <x v="92"/>
    <d v="2025-02-15T00:00:00"/>
    <x v="1"/>
    <s v="2024-00087611-1"/>
    <d v="2025-01-17T00:00:00"/>
    <d v="2025-02-28T00:00:00"/>
    <s v="Closed"/>
  </r>
  <r>
    <s v="Luo Xinyi"/>
    <x v="1"/>
    <s v="NA"/>
    <s v="NA"/>
    <s v="1193118002025008139"/>
    <s v="SHD"/>
    <s v="全自动生化分析仪"/>
    <s v="Atellica CH"/>
    <s v="国械注进20182220493"/>
    <s v="Atellica CH 930 Analyzer, A falsely depressed Creatinine_2 (Crea_2, Lot#242278) result on a patient sample."/>
    <s v="NA"/>
    <x v="93"/>
    <d v="2025-02-16T00:00:00"/>
    <x v="1"/>
    <s v="2024-00088529-1"/>
    <d v="2025-01-17T00:00:00"/>
    <d v="2025-02-10T00:00:00"/>
    <s v="Closed"/>
  </r>
  <r>
    <s v="Luo Xinyi"/>
    <x v="1"/>
    <s v="NA"/>
    <s v="NA"/>
    <s v="1193118002025008140"/>
    <s v="SHD"/>
    <s v="全自动生化分析仪"/>
    <s v="Atellica CH"/>
    <s v="国械注进20182220493"/>
    <s v="Atellica CH 930, Falsely depressed Calcium_2 (CA_2, Lot# 242276) results on twenty-four patient samples."/>
    <s v="NA"/>
    <x v="92"/>
    <d v="2025-02-15T00:00:00"/>
    <x v="1"/>
    <s v="2024-00088505-1"/>
    <d v="2025-01-17T00:00:00"/>
    <d v="2025-02-27T00:00:00"/>
    <s v="Closed"/>
  </r>
  <r>
    <s v="Luo Xinyi"/>
    <x v="1"/>
    <s v="NA"/>
    <s v="NA"/>
    <s v="1193118002025008141"/>
    <s v="SHD"/>
    <s v="肌酐测定试剂盒（肌氨酸氧化酶法）"/>
    <s v="Atellica CH"/>
    <s v="国械注进20242400160"/>
    <s v="Atellica CH 930 Analyzer, Enzymatic Creatinine_3 (ECre3) Lot 140342 - Erroneously elevated result"/>
    <s v="NA"/>
    <x v="93"/>
    <d v="2025-02-16T00:00:00"/>
    <x v="1"/>
    <s v="2025-00090593-1"/>
    <d v="2025-01-17T00:00:00"/>
    <d v="2025-04-08T00:00:00"/>
    <s v="Closed"/>
  </r>
  <r>
    <s v="Zhou Hui"/>
    <x v="1"/>
    <s v="NA"/>
    <s v="NA"/>
    <s v="1193118002025008762"/>
    <s v="SHD"/>
    <s v="糖抗原19-9测定试剂盒(直接化学发光法)"/>
    <s v="ADVIA Centaur"/>
    <s v="国械注进20172401781"/>
    <s v="ADVIA Centaur XP – CA 19-9, lot 543 – Elevated result vs. repeat testing"/>
    <s v="NA"/>
    <x v="92"/>
    <d v="2025-02-15T00:00:00"/>
    <x v="1"/>
    <s v="2025-00091191-1"/>
    <d v="2025-02-06T00:00:00"/>
    <s v="NA"/>
    <s v="Closed"/>
  </r>
  <r>
    <s v="Zhou Hui"/>
    <x v="1"/>
    <s v="NA"/>
    <s v="NA"/>
    <s v="1193118002025011436"/>
    <s v="SHD"/>
    <s v="肌酐测定试剂盒（肌氨酸氧化酶法）"/>
    <s v="Atellica CH"/>
    <s v="国械注进20242400160"/>
    <s v="Atellica CH 930 Analyzer - Enzymatic Creatinine_3 (ECre3, Lot 140342) - Two Discordant Patient Results"/>
    <s v="NA"/>
    <x v="93"/>
    <d v="2025-02-16T00:00:00"/>
    <x v="1"/>
    <s v="2025-00090872-1"/>
    <d v="2025-01-21T00:00:00"/>
    <d v="2025-04-17T00:00:00"/>
    <s v="Closed"/>
  </r>
  <r>
    <s v="Zhou Hui"/>
    <x v="1"/>
    <s v="NA"/>
    <s v="NA"/>
    <s v="1193118002025008763"/>
    <s v="SHD"/>
    <s v="高敏肌钙蛋白I测定试剂盒（微粒子化学发光免疫分析法）"/>
    <s v="ADVIA Centaur"/>
    <s v="国械注进20222400321"/>
    <s v="ADVIA Centaur XPT – TNIH, lot 108 – Elevated results vs. repeat"/>
    <s v="NA"/>
    <x v="92"/>
    <d v="2025-02-15T00:00:00"/>
    <x v="1"/>
    <s v="2025-00091214-1"/>
    <d v="2025-01-20T00:00:00"/>
    <d v="2025-02-21T00:00:00"/>
    <s v="Closed"/>
  </r>
  <r>
    <s v="Luo Xinyi"/>
    <x v="0"/>
    <s v="NA"/>
    <s v="2025-01-09"/>
    <s v="1264102292025000020"/>
    <s v="河南省人民医院"/>
    <s v="全自动生化分析仪"/>
    <s v="ADVIA Chemistry"/>
    <s v="国械注进20172405163"/>
    <s v="使用时样品臂报错，已修复"/>
    <s v="其他"/>
    <x v="92"/>
    <d v="2025-03-02T00:00:00"/>
    <x v="0"/>
    <s v="2025-00092225-1"/>
    <d v="2025-02-18T00:00:00"/>
    <d v="2025-02-20T00:00:00"/>
    <s v="Closed"/>
  </r>
  <r>
    <s v="Luo Xinyi"/>
    <x v="0"/>
    <s v="NA"/>
    <s v="2025-01-15"/>
    <s v="1253707122025000026"/>
    <s v="青岛心血管病医院（原青岛阜外医院）"/>
    <s v="血气测定试剂盒（电极法）"/>
    <s v="POC: Blood gas"/>
    <s v="国械注进20162404549"/>
    <s v="定标不通过"/>
    <s v="其他"/>
    <x v="94"/>
    <d v="2025-03-06T00:00:00"/>
    <x v="0"/>
    <s v="2025-00092101-1"/>
    <d v="2025-02-14T00:00:00"/>
    <d v="2025-02-28T00:00:00"/>
    <s v="Closed"/>
  </r>
  <r>
    <s v="Zhou Hui"/>
    <x v="1"/>
    <s v="NA"/>
    <s v="NA"/>
    <s v="1193118002025011435"/>
    <s v="SHD"/>
    <s v="血气分析仪"/>
    <s v="POC: Blood gas"/>
    <s v="国械注进20162221909"/>
    <s v="Discrepant High iCa++ Results, Mcart SN 3427501716 [RP500 SN 36913 - Netherlands]"/>
    <s v="NA"/>
    <x v="95"/>
    <d v="2025-02-17T00:00:00"/>
    <x v="1"/>
    <s v="2025-00091861-1"/>
    <d v="2025-01-21T00:00:00"/>
    <s v="NA"/>
    <s v="Pending"/>
  </r>
  <r>
    <s v="Luo Xinyi"/>
    <x v="1"/>
    <s v="NA"/>
    <s v="NA"/>
    <s v="1193118002025008995"/>
    <s v="SHD"/>
    <s v="糖抗原15-3测定试剂盒(直接化学发光法)"/>
    <s v="ADVIA Centaur"/>
    <s v="国械注进20172400634"/>
    <s v="ADVIA Centaur XP – CA 15-3, lot 218 – Depressed result vs. alt. method"/>
    <s v="NA"/>
    <x v="95"/>
    <d v="2025-02-17T00:00:00"/>
    <x v="1"/>
    <s v="2025-00091187-1"/>
    <d v="2025-01-20T00:00:00"/>
    <d v="2025-01-22T00:00:00"/>
    <s v="Closed"/>
  </r>
  <r>
    <s v="Luo Xinyi"/>
    <x v="1"/>
    <s v="NA"/>
    <s v="NA"/>
    <s v="1193118002025008996"/>
    <s v="SHD"/>
    <s v="乙型肝炎病毒表面抗原检测试剂盒(化学发光法)"/>
    <s v="Atellica IM"/>
    <s v="国械注进20183400221"/>
    <s v="Atellica IM 1600 – HbsII, lot 312 – Discordant nonreactive result"/>
    <s v="NA"/>
    <x v="95"/>
    <d v="2025-02-17T00:00:00"/>
    <x v="1"/>
    <s v="2025-00091024-1"/>
    <d v="2025-01-20T00:00:00"/>
    <d v="2025-03-17T00:00:00"/>
    <s v="Closed"/>
  </r>
  <r>
    <s v="Lumengjia"/>
    <x v="2"/>
    <s v="NA"/>
    <s v="NA"/>
    <s v="NA"/>
    <s v="宣威市第二人民医院"/>
    <s v="全自动生化分析仪"/>
    <s v="Atellica CH"/>
    <s v="国械注进20182220493"/>
    <s v="Atellica CH 930 SN CM03569 –Alanine Aminotransferase (ALT, 242215) and Aspartate Aminotransferase– Many patient sample results of 0 U/L were generated, and some repeats also resulted as 0 U/L. Quality Control (QC) check failed following the processing of samples."/>
    <s v="NA"/>
    <x v="87"/>
    <d v="2025-01-30T00:00:00"/>
    <x v="0"/>
    <s v="2025-00090411-1"/>
    <s v="NA"/>
    <s v="NA"/>
    <s v="Closed"/>
  </r>
  <r>
    <s v="Luo Xinyi"/>
    <x v="0"/>
    <s v="NA"/>
    <s v="2025-01-14"/>
    <s v="1345248002024001253"/>
    <s v="贵黔国际总医院"/>
    <s v="全自动生化分析仪"/>
    <s v="Atellica CH"/>
    <s v="国械注进20182220493"/>
    <s v="真空泵无法保持真空歧管压力传感处的真空水平"/>
    <s v="其他"/>
    <x v="94"/>
    <d v="2025-03-06T00:00:00"/>
    <x v="0"/>
    <s v="2025-00092155-1"/>
    <d v="2025-02-10T00:00:00"/>
    <s v="NA"/>
    <s v="Closed"/>
  </r>
  <r>
    <s v="Luo Xinyi"/>
    <x v="0"/>
    <s v="NA"/>
    <s v="2025-01-19"/>
    <s v="1284314032025000003"/>
    <s v="株洲市渌口区人民医院"/>
    <s v="血气分析仪"/>
    <s v="POC: Blood gas"/>
    <s v="国械注进20162221909"/>
    <s v="D0103_运行失效"/>
    <s v="其他"/>
    <x v="94"/>
    <d v="2025-03-06T00:00:00"/>
    <x v="0"/>
    <s v="2025-00092106-1"/>
    <d v="2025-02-14T00:00:00"/>
    <d v="2025-03-03T00:00:00"/>
    <s v="Closed"/>
  </r>
  <r>
    <s v="Lumengjia"/>
    <x v="2"/>
    <s v="NA"/>
    <s v="NA"/>
    <s v="NA"/>
    <s v="黄山市人民医院"/>
    <s v="糖抗原19-9测定试剂盒(直接化学发光法)"/>
    <s v="Atellica IM"/>
    <s v="国械注进20172401781"/>
    <s v="Atellica IM 1600 / CA 19-9, lot# 543 - A discordant (elevated) patient result vs. alternate method tests."/>
    <s v="NA"/>
    <x v="94"/>
    <d v="2025-02-09T00:00:00"/>
    <x v="0"/>
    <s v="2025-00092115-1"/>
    <s v="NA"/>
    <s v="NA"/>
    <s v="Closed"/>
  </r>
  <r>
    <s v="Luo Xinyi"/>
    <x v="1"/>
    <s v="NA"/>
    <s v="NA"/>
    <s v="NA"/>
    <s v="SHD"/>
    <s v="NA"/>
    <s v="POC"/>
    <s v="NA"/>
    <s v="VTLi - False negative cTNI vs Abbott Alinity; SN12954, lot HA032724 [Germany]"/>
    <s v="NA"/>
    <x v="94"/>
    <d v="2025-02-19T00:00:00"/>
    <x v="0"/>
    <s v="2025-00090375-1"/>
    <s v="NA"/>
    <s v="NA"/>
    <s v="Closed"/>
  </r>
  <r>
    <s v="Zhou Hui"/>
    <x v="1"/>
    <s v="NA"/>
    <s v="NA"/>
    <s v="1193118002025011359"/>
    <s v="SHD"/>
    <s v="全自动生化分析仪"/>
    <s v="Dimension"/>
    <s v="国械注进20152220139"/>
    <s v="Dimension ExL with LM Integrated Chemistry System, Falsely depressed Sodium (Na, Lot#4JD820) results on five patient samples."/>
    <s v="NA"/>
    <x v="94"/>
    <d v="2025-02-19T00:00:00"/>
    <x v="1"/>
    <s v="2024-00088225-1"/>
    <d v="2025-01-21T00:00:00"/>
    <d v="2025-02-20T00:00:00"/>
    <s v="Closed"/>
  </r>
  <r>
    <s v="Luo Xinyi"/>
    <x v="0"/>
    <s v="NA"/>
    <s v="2025-01-21"/>
    <s v="1294452812025000030"/>
    <s v="普宁市妇幼保健计划生育服务中心"/>
    <s v="血气分析仪"/>
    <s v="POC: Blood gas"/>
    <s v="国械注进20162401909"/>
    <s v="阀门错误"/>
    <s v="其他"/>
    <x v="96"/>
    <d v="2025-03-07T00:00:00"/>
    <x v="0"/>
    <s v="2025-00092547-1"/>
    <d v="2025-02-10T00:00:00"/>
    <s v="NA"/>
    <s v="Closed"/>
  </r>
  <r>
    <s v="Luo Xinyi"/>
    <x v="1"/>
    <s v="NA"/>
    <s v="NA"/>
    <s v="NA"/>
    <s v="SHD"/>
    <s v="NA"/>
    <s v="Hematology"/>
    <s v="NA"/>
    <s v="ADVIA® 2120 Hematology Systems (s/n): IR09360608/ Uninterruptible Power Supply (UPS) smoking."/>
    <s v="NA"/>
    <x v="97"/>
    <d v="2025-02-21T00:00:00"/>
    <x v="0"/>
    <s v="2025-00090847-1"/>
    <s v="NA"/>
    <s v="NA"/>
    <s v="Closed"/>
  </r>
  <r>
    <s v="Zhou Hui"/>
    <x v="1"/>
    <s v="NA"/>
    <s v="NA"/>
    <s v="1193118002025011718"/>
    <s v="SHD"/>
    <s v="全自动生化分析仪"/>
    <s v="ADVIA Chemistry"/>
    <s v="国械注进20152224028"/>
    <s v="ADVIA Chem XPT Instrument - Carbon Dioxide Concentrated (CO2_c, Lot 160) - Erroneously Elevated Patient Results on One (1) Patient"/>
    <s v="NA"/>
    <x v="97"/>
    <d v="2025-02-21T00:00:00"/>
    <x v="1"/>
    <s v="2025-00090891-1"/>
    <d v="2025-01-22T00:00:00"/>
    <s v="NA"/>
    <s v="Pending"/>
  </r>
  <r>
    <s v="Lumengjia"/>
    <x v="1"/>
    <s v="NA"/>
    <s v="NA"/>
    <s v="1193118002025017638"/>
    <s v="SHD"/>
    <s v="血气分析仪"/>
    <s v="POC: Blood gas"/>
    <s v="国械注进20162221909"/>
    <s v="Discrepant Na+ Result, Mcart SN 3431608511 [RP500 SN 45722 - Germany]"/>
    <s v="NA"/>
    <x v="97"/>
    <d v="2025-02-21T00:00:00"/>
    <x v="1"/>
    <s v="2025-00092136-1"/>
    <d v="2025-02-07T00:00:00"/>
    <s v="NA"/>
    <s v="Closed"/>
  </r>
  <r>
    <s v="Luo Xinyi"/>
    <x v="1"/>
    <s v="NA"/>
    <s v="NA"/>
    <s v="1193118002025011774"/>
    <s v="SHD"/>
    <s v="全自动生化分析仪"/>
    <s v="ADVIA Chemistry"/>
    <s v="国械注进20152224028"/>
    <s v="ADVIA Chem XPT Analyzer, Wash pump error, multiple assays resulting above or below the analytical measuring range."/>
    <s v="NA"/>
    <x v="96"/>
    <d v="2025-02-20T00:00:00"/>
    <x v="1"/>
    <s v="2024-00088675-1"/>
    <d v="2025-01-22T00:00:00"/>
    <d v="2025-02-10T00:00:00"/>
    <s v="Closed"/>
  </r>
  <r>
    <s v="Lumengjia"/>
    <x v="2"/>
    <s v="NA"/>
    <s v="NA"/>
    <s v="NA"/>
    <s v="郑州市中医院"/>
    <s v="糖抗原19-9测定试剂盒(直接化学发光法)"/>
    <s v="Atellica IM"/>
    <s v="国械注进20172401781"/>
    <s v="Atellica IM 1600 / CA 19-9, lot# 543 - discordant (elevated) patient results vs. repeat testing on an alternate method test."/>
    <s v="NA"/>
    <x v="97"/>
    <d v="2025-02-11T00:00:00"/>
    <x v="0"/>
    <s v="2025-00092644-1"/>
    <s v="NA"/>
    <s v="NA"/>
    <s v="Closed"/>
  </r>
  <r>
    <s v="Luo Xinyi"/>
    <x v="1"/>
    <s v="NA"/>
    <s v="NA"/>
    <s v="1193118002025012336"/>
    <s v="SHD"/>
    <s v="全自动生化分析仪"/>
    <s v="Atellica CH"/>
    <s v="国械注进20182220493"/>
    <s v="Product NameBlank Space"/>
    <s v="NA"/>
    <x v="97"/>
    <d v="2025-02-21T00:00:00"/>
    <x v="1"/>
    <s v="2025-00089133-1"/>
    <d v="2025-01-23T00:00:00"/>
    <s v="NA"/>
    <s v="Closed"/>
  </r>
  <r>
    <s v="Lumengjia"/>
    <x v="1"/>
    <s v="NA"/>
    <s v="NA"/>
    <s v="1193118002025017721"/>
    <s v="SHD"/>
    <s v="电解质检测电极块"/>
    <s v="Dimension"/>
    <s v="国械注进20172220888"/>
    <s v="Dimension EXL - QuikLYTE Integrated Multisensor (IMT, Lot Unknown) - Erroneously Elevated Potassium (K+) Results on One (1) Patient"/>
    <s v="NA"/>
    <x v="98"/>
    <d v="2025-02-22T00:00:00"/>
    <x v="1"/>
    <s v="2025-00091430-1"/>
    <d v="2025-02-08T00:00:00"/>
    <d v="2025-02-19T00:00:00"/>
    <s v="Closed"/>
  </r>
  <r>
    <s v="Lumengjia"/>
    <x v="0"/>
    <s v="NA"/>
    <s v="2025-01-23"/>
    <s v="1274214012025000010"/>
    <s v="公安县人民医院"/>
    <s v="血气分析检测卡（干式电化学法）epoc BGEM"/>
    <s v="epoc"/>
    <s v="国械注进20172406503"/>
    <s v="血气分析仪提示“iQC失败：流体检查（E56），请插入新的测试卡并重新执行测试”。"/>
    <s v="其他"/>
    <x v="98"/>
    <d v="2025-03-09T00:00:00"/>
    <x v="0"/>
    <s v="2025-00093668-1"/>
    <d v="2025-02-06T00:00:00"/>
    <d v="2025-02-12T00:00:00"/>
    <s v="Closed"/>
  </r>
  <r>
    <s v="Lumengjia"/>
    <x v="0"/>
    <s v="NA"/>
    <s v="2025-01-23"/>
    <s v="1274214012025000018"/>
    <s v="公安县人民医院"/>
    <s v="血气分析检测卡（干式电化学法）"/>
    <s v="epoc"/>
    <s v="国械注进20182400183"/>
    <s v="2024-01-21血气分析检测试纸插入机器后提示卡片有液体，无法检测，又继续插入第二张试纸，又提示卡片有液体，无法检测。再次重新更换试纸，第三张试纸检测成功。"/>
    <s v="其他"/>
    <x v="98"/>
    <d v="2025-03-09T00:00:00"/>
    <x v="0"/>
    <s v="2025-00094027-1"/>
    <d v="2025-02-24T00:00:00"/>
    <s v="NA"/>
    <s v="Closed"/>
  </r>
  <r>
    <s v="Lumengjia"/>
    <x v="0"/>
    <s v="NA"/>
    <s v="2025-01-23"/>
    <s v="1274214012025000011"/>
    <s v="公安县人民医院"/>
    <s v="血气分析检测卡（干式电化学法）epoc"/>
    <s v="epoc"/>
    <s v="国械注进20172406503"/>
    <s v="血气分析仪显示iQC失败：传感器检查（E13），请插入新的测试卡并重新执行测试。"/>
    <s v="其他"/>
    <x v="98"/>
    <d v="2025-03-09T00:00:00"/>
    <x v="0"/>
    <s v="2025-00094022-1"/>
    <d v="2025-02-06T00:00:00"/>
    <s v="NA"/>
    <s v="Closed"/>
  </r>
  <r>
    <s v="Zhou Hui"/>
    <x v="1"/>
    <s v="NA"/>
    <s v="NA"/>
    <s v="NA"/>
    <s v="SHD"/>
    <s v="NA"/>
    <s v="Dimension"/>
    <s v="NA"/>
    <s v="Dimension EXL 200 integrated chemistry system, LOCI High Sensitivity Troponin I (TNIH, Lot EA5159)- Erroneously elevated results"/>
    <s v="NA"/>
    <x v="99"/>
    <d v="2025-02-23T00:00:00"/>
    <x v="0"/>
    <s v="2025-00090869-1"/>
    <s v="NA"/>
    <s v="NA"/>
    <s v="Closed"/>
  </r>
  <r>
    <s v="Zhou Hui"/>
    <x v="1"/>
    <s v="NA"/>
    <s v="NA"/>
    <s v="NA"/>
    <s v="SHD"/>
    <s v="NA"/>
    <s v="Dimension"/>
    <s v="NA"/>
    <s v="Dimension EXL 200 integrated chemistry system, LOCI High Sensitivity Troponin I (TNIH, Lot EA5159)- Erroneously elevated results"/>
    <s v="NA"/>
    <x v="99"/>
    <d v="2025-02-23T00:00:00"/>
    <x v="0"/>
    <s v="2025-00090869-2"/>
    <s v="NA"/>
    <s v="NA"/>
    <s v="Closed"/>
  </r>
  <r>
    <s v="Zhou Hui"/>
    <x v="1"/>
    <s v="NA"/>
    <s v="NA"/>
    <s v="1193118002025012804"/>
    <s v="SHD"/>
    <s v="总人绒毛膜促性腺激素测定试剂盒(直接化学发光法)"/>
    <s v="Atellica IM"/>
    <s v="国械注进20152400929"/>
    <s v="Atellica IM 1600 – ThCG, lot 361 – Elevated result vs. repeat"/>
    <s v="NA"/>
    <x v="98"/>
    <d v="2025-02-22T00:00:00"/>
    <x v="1"/>
    <s v="2025-00092232-1"/>
    <d v="2025-01-24T00:00:00"/>
    <d v="2025-02-25T00:00:00"/>
    <s v="Closed"/>
  </r>
  <r>
    <s v="Zhou Hui"/>
    <x v="1"/>
    <s v="NA"/>
    <s v="NA"/>
    <s v="1193118002025013336"/>
    <s v="SHD"/>
    <s v="游离轻链λ型测定试剂盒(散射比浊法)"/>
    <s v="PP"/>
    <s v="国械注进20172407010"/>
    <s v="ANPEH 630_N Latex FLC Lambda lot 473293: discordant FLC Lambda patient sample results"/>
    <s v="NA"/>
    <x v="100"/>
    <d v="2025-02-24T00:00:00"/>
    <x v="1"/>
    <s v="2024-00088663-1"/>
    <d v="2025-01-26T00:00:00"/>
    <d v="2025-03-10T00:00:00"/>
    <s v="Closed"/>
  </r>
  <r>
    <s v="Zhou Hui"/>
    <x v="1"/>
    <s v="NA"/>
    <s v="NA"/>
    <s v="1193118002025013337"/>
    <s v="SHD"/>
    <s v="游离轻链λ型测定试剂盒(散射比浊法)"/>
    <s v="PP"/>
    <s v="国械注进20172407010"/>
    <s v="ANPEH 630_N Latex FLC Lambda lot 473293: discordant FLC Lambda patient sample results"/>
    <s v="NA"/>
    <x v="100"/>
    <d v="2025-02-24T00:00:00"/>
    <x v="1"/>
    <s v="2024-00088663-2"/>
    <d v="2025-01-26T00:00:00"/>
    <d v="2025-03-10T00:00:00"/>
    <s v="Closed"/>
  </r>
  <r>
    <s v="Zhou Hui"/>
    <x v="1"/>
    <s v="NA"/>
    <s v="NA"/>
    <s v="1193118002025013338"/>
    <s v="SHD"/>
    <s v="游离轻链λ型测定试剂盒(散射比浊法)"/>
    <s v="PP"/>
    <s v="国械注进20172407010"/>
    <s v="ANPEH 630_N Latex FLC Lambda lot 473293: discordant FLC Lambda patient sample results"/>
    <s v="NA"/>
    <x v="100"/>
    <d v="2025-02-24T00:00:00"/>
    <x v="1"/>
    <s v="2024-00088663-3"/>
    <d v="2025-01-26T00:00:00"/>
    <d v="2025-03-10T00:00:00"/>
    <s v="Closed"/>
  </r>
  <r>
    <s v="Zhou Hui"/>
    <x v="1"/>
    <s v="NA"/>
    <s v="NA"/>
    <s v="1193118002025013339"/>
    <s v="SHD"/>
    <s v="全自动生化分析仪"/>
    <s v="Atellica CH"/>
    <s v="国械注进20182220493"/>
    <s v="Atellica CH 930 Analyzer, falsely depressed Creatinine_2 (Crea_2, Lot# 242178) results on 8 patient samples."/>
    <s v="NA"/>
    <x v="99"/>
    <d v="2025-02-23T00:00:00"/>
    <x v="1"/>
    <s v="2025-00090489-1"/>
    <d v="2025-01-26T00:00:00"/>
    <s v="NA"/>
    <s v="Closed"/>
  </r>
  <r>
    <s v="Lumengjia"/>
    <x v="1"/>
    <s v="NA"/>
    <s v="NA"/>
    <s v="1193118002025017722"/>
    <s v="SHD"/>
    <s v="免疫分析仪"/>
    <s v="POC Cardiac"/>
    <s v="国械注进20242220683"/>
    <s v="VTLi - False positive cTNI vs Atellica Solution; SN12048, lot unk [Spain]"/>
    <s v="NA"/>
    <x v="99"/>
    <d v="2025-02-23T00:00:00"/>
    <x v="1"/>
    <s v="2025-00091804-1"/>
    <d v="2025-02-08T00:00:00"/>
    <d v="2025-02-25T00:00:00"/>
    <s v="Closed"/>
  </r>
  <r>
    <s v="Lumengjia"/>
    <x v="1"/>
    <s v="NA"/>
    <s v="NA"/>
    <s v="NA"/>
    <s v="SHD"/>
    <s v="NA"/>
    <s v="Dimension"/>
    <s v="NA"/>
    <s v="Dimension EXL with LM Integrated Chemistry System/erroneously depressed LOCI High-Sensitivity Troponin I (TNIH, EA5229) patient sample result."/>
    <s v="NA"/>
    <x v="99"/>
    <d v="2025-02-23T00:00:00"/>
    <x v="0"/>
    <s v="2025-00091945-1"/>
    <s v="NA"/>
    <s v="NA"/>
    <s v="Closed"/>
  </r>
  <r>
    <s v="Zhou Hui"/>
    <x v="1"/>
    <s v="NA"/>
    <s v="NA"/>
    <s v="1193118002025013340"/>
    <s v="SHD"/>
    <s v="总人绒毛膜促性腺激素测定试剂盒(直接化学发光法)"/>
    <s v="Atellica IM"/>
    <s v="国械注进20152400929"/>
    <s v="Atellica IM 1600 – ThCG, lot 360 – Elevated results vs. repeat"/>
    <s v="NA"/>
    <x v="99"/>
    <d v="2025-02-23T00:00:00"/>
    <x v="1"/>
    <s v="2025-00093255-1"/>
    <d v="2025-01-26T00:00:00"/>
    <d v="2025-03-17T00:00:00"/>
    <s v="Closed"/>
  </r>
  <r>
    <s v="Luo Xinyi"/>
    <x v="1"/>
    <s v="NA"/>
    <s v="NA"/>
    <s v="1193118002025016649"/>
    <s v="SHD"/>
    <s v="无机磷测定试剂盒(磷钼酸盐法)"/>
    <s v="Dimension"/>
    <s v="国械注进20172402308"/>
    <s v="DIMENSION EXL 200, Phosphorus (PHOS) Lot BA5119– Quality control out of range/ Erroneously elevated results"/>
    <s v="NA"/>
    <x v="101"/>
    <d v="2025-02-27T00:00:00"/>
    <x v="1"/>
    <s v="2025-00089255-1"/>
    <d v="2025-02-05T00:00:00"/>
    <d v="2025-03-03T00:00:00"/>
    <s v="Closed"/>
  </r>
  <r>
    <s v="Luo Xinyi"/>
    <x v="1"/>
    <s v="NA"/>
    <s v="NA"/>
    <s v="1193118002025016650"/>
    <s v="SHD"/>
    <s v="全自动生化分析仪"/>
    <s v="Dimension"/>
    <s v="国械注进20152220139"/>
    <s v="Dimension EXL with LM Integrated Chemistry System, erroneous Sodium (Na, Lot#4JD822) results on multiple patient samples."/>
    <s v="NA"/>
    <x v="102"/>
    <d v="2025-02-26T00:00:00"/>
    <x v="1"/>
    <s v="2025-00090234-1"/>
    <d v="2025-02-05T00:00:00"/>
    <d v="2025-02-13T00:00:00"/>
    <s v="Closed"/>
  </r>
  <r>
    <s v="Luo Xinyi"/>
    <x v="1"/>
    <s v="NA"/>
    <s v="NA"/>
    <s v="1193118002025016651"/>
    <s v="SHD"/>
    <s v="全自动化学发光免疫分析仪"/>
    <s v="Atellica IM"/>
    <s v="国械注进20182220492"/>
    <s v="Atellica IM 1600, falsely elevated Hepatitis B surface Antigen II (HBsII, Lot#52409314), Anti Hepatitis B surface Antigen 2 (aHBs2, Lot#43516174), Hepatitis A Total (HAVT, Lot#42557204) and Luteinizing Hormone (LH, Lot#09327266) results on multiple patient samples and out of range Quality Control (QC)."/>
    <s v="NA"/>
    <x v="102"/>
    <d v="2025-02-26T00:00:00"/>
    <x v="1"/>
    <s v="2025-00090766-1"/>
    <d v="2025-02-05T00:00:00"/>
    <d v="2025-03-27T00:00:00"/>
    <s v="Closed"/>
  </r>
  <r>
    <s v="Luo Xinyi"/>
    <x v="1"/>
    <s v="NA"/>
    <s v="NA"/>
    <s v="1193118002025016652"/>
    <s v="SHD"/>
    <s v="全自动化学发光免疫分析仪"/>
    <s v="Atellica IM"/>
    <s v="国械注进20182220492"/>
    <s v="Atellica IM 1600, falsely elevated Hepatitis B surface Antigen II (HBsII, Lot#52409314), Anti Hepatitis B surface Antigen 2 (aHBs2, Lot#43516174), Hepatitis A Total (HAVT, Lot#42557204) and Luteinizing Hormone (LH, Lot#09327266) results on multiple patient samples and out of range Quality Control (QC)."/>
    <s v="NA"/>
    <x v="102"/>
    <d v="2025-02-26T00:00:00"/>
    <x v="1"/>
    <s v="2025-00090766-2"/>
    <d v="2025-02-05T00:00:00"/>
    <d v="2025-03-27T00:00:00"/>
    <s v="Closed"/>
  </r>
  <r>
    <s v="Luo Xinyi"/>
    <x v="1"/>
    <s v="NA"/>
    <s v="NA"/>
    <s v="1193118002025016653"/>
    <s v="SHD"/>
    <s v="全自动化学发光免疫分析仪"/>
    <s v="Atellica IM"/>
    <s v="国械注进20182220492"/>
    <s v="The customer reported reagent probe 2 volume check failures that caused a delay in reporting test results."/>
    <s v="NA"/>
    <x v="101"/>
    <d v="2025-02-27T00:00:00"/>
    <x v="1"/>
    <s v="2025-00091842-1"/>
    <d v="2025-02-05T00:00:00"/>
    <d v="2025-02-26T00:00:00"/>
    <s v="Closed"/>
  </r>
  <r>
    <s v="Luo Xinyi"/>
    <x v="1"/>
    <s v="NA"/>
    <s v="NA"/>
    <s v="NA"/>
    <s v="SHD"/>
    <s v="NA"/>
    <s v="Dimension"/>
    <s v="NA"/>
    <s v="Dimension EXL with LM Integrated Chemistry System / an erroneously depressed LOCI High-Sensitivity Troponin I (TNIH, FA5173) result on a patient sample."/>
    <s v="NA"/>
    <x v="103"/>
    <d v="2025-02-28T00:00:00"/>
    <x v="0"/>
    <s v="2025-00089259-1"/>
    <s v="NA"/>
    <s v="NA"/>
    <s v="Closed"/>
  </r>
  <r>
    <s v="Luo Xinyi"/>
    <x v="1"/>
    <s v="NA"/>
    <s v="NA"/>
    <s v="1193118002025019398"/>
    <s v="SHD"/>
    <s v="全自动生化免疫分析仪"/>
    <s v="Atellica CI"/>
    <s v="国械注进20252220066"/>
    <s v="Atellica CI 1900 Analyzer, falsely elevated High-Sensitivity Troponin I (TnIH, Lot#24555108) results on a patient sample and Low-range Quality Control (QC) results."/>
    <s v="NA"/>
    <x v="103"/>
    <d v="2025-02-28T00:00:00"/>
    <x v="1"/>
    <s v="2025-00089425-1"/>
    <d v="2025-02-11T00:00:00"/>
    <s v="NA"/>
    <s v="Closed"/>
  </r>
  <r>
    <s v="Luo Xinyi"/>
    <x v="1"/>
    <s v="NA"/>
    <s v="NA"/>
    <s v="1193118002025017448"/>
    <s v="SHD"/>
    <s v="全自动化学发光免疫分析仪"/>
    <s v="ADVIA Centaur"/>
    <s v="国械注进20152220283"/>
    <s v="ADVIA Centaur XPT Total hCG (ThCG) Lot 361: Discordant (elevated) patient results vs. repeat testing."/>
    <s v="NA"/>
    <x v="104"/>
    <d v="2025-03-02T00:00:00"/>
    <x v="1"/>
    <s v="2025-00089451-1"/>
    <d v="2025-02-06T00:00:00"/>
    <d v="2025-03-24T00:00:00"/>
    <s v="Closed"/>
  </r>
  <r>
    <s v="Luo Xinyi"/>
    <x v="1"/>
    <s v="NA"/>
    <s v="NA"/>
    <s v="1193118002025017449"/>
    <s v="SHD"/>
    <s v="全自动生化分析仪"/>
    <s v="Atellica CH"/>
    <s v="国械注进20182220493"/>
    <s v="Atellica CH 930 Analyzer, reaction wash tubing leaked causing erroneous results with multiple assays."/>
    <s v="NA"/>
    <x v="104"/>
    <d v="2025-03-02T00:00:00"/>
    <x v="1"/>
    <s v="2025-00090225-1"/>
    <d v="2025-02-06T00:00:00"/>
    <s v="NA"/>
    <s v="Closed"/>
  </r>
  <r>
    <s v="Luo Xinyi"/>
    <x v="1"/>
    <s v="NA"/>
    <s v="NA"/>
    <s v="1193118002025017450"/>
    <s v="SHD"/>
    <s v="全自动生化分析仪"/>
    <s v="Atellica CH"/>
    <s v="国械注进20182220493"/>
    <s v="Atellica CH 930 Analyzer/ Falsely depressed Sodium (Na), Potassium (K) and Chloride (Cl) results sensor lot# 140018 were obtained on two patient samples."/>
    <s v="NA"/>
    <x v="103"/>
    <d v="2025-02-28T00:00:00"/>
    <x v="1"/>
    <s v="2025-00090466-1"/>
    <d v="2025-02-06T00:00:00"/>
    <d v="2025-02-14T00:00:00"/>
    <s v="Closed"/>
  </r>
  <r>
    <s v="Luo Xinyi"/>
    <x v="1"/>
    <s v="NA"/>
    <s v="NA"/>
    <s v="1193118002025017451"/>
    <s v="SHD"/>
    <s v="全自动生化分析仪"/>
    <s v="Atellica CH"/>
    <s v="国械注进20182220493"/>
    <s v="Atellica CH 930, Falsely depressed Glucose Hexokinase_3 (GluH_3, Lot# 242281) results on multiple patient samples."/>
    <s v="NA"/>
    <x v="104"/>
    <d v="2025-03-02T00:00:00"/>
    <x v="1"/>
    <s v="2025-00091518-1"/>
    <d v="2025-02-06T00:00:00"/>
    <d v="2025-05-20T00:00:00"/>
    <s v="Closed"/>
  </r>
  <r>
    <s v="Luo Xinyi"/>
    <x v="1"/>
    <s v="NA"/>
    <s v="NA"/>
    <s v="1193118002025017452"/>
    <s v="SHD"/>
    <s v="全自动化学发光免疫分析仪"/>
    <s v="ADVIA Centaur"/>
    <s v="国械注进20152220283"/>
    <s v="ADVIA Centaur XPT (IRL28762125) falsely elevated High-Sensitivity Troponin I (TNIH) patient results"/>
    <s v="NA"/>
    <x v="103"/>
    <d v="2025-02-28T00:00:00"/>
    <x v="1"/>
    <s v="2025-00092213-1"/>
    <d v="2025-02-06T00:00:00"/>
    <s v="NA"/>
    <s v="Closed"/>
  </r>
  <r>
    <s v="Luo Xinyi"/>
    <x v="1"/>
    <s v="NA"/>
    <s v="NA"/>
    <s v="1193118002025017453"/>
    <s v="SHD"/>
    <s v="尿液分析仪"/>
    <s v="POC:Urine"/>
    <s v="国械注进20152221500"/>
    <s v="Visibly smoking device, CLINITEK STATUS+ USA, UNITED STATES"/>
    <s v="NA"/>
    <x v="101"/>
    <d v="2025-02-27T00:00:00"/>
    <x v="1"/>
    <s v="2025-00092640-1"/>
    <d v="2025-02-06T00:00:00"/>
    <d v="2025-03-07T00:00:00"/>
    <s v="Closed"/>
  </r>
  <r>
    <s v="Luo Xinyi"/>
    <x v="1"/>
    <s v="NA"/>
    <s v="NA"/>
    <s v="1193118002025017454"/>
    <s v="SHD"/>
    <s v="高敏肌钙蛋白I测定试剂盒 （直接化学发光法）"/>
    <s v="Atellica IM"/>
    <s v="国械注进20222400321"/>
    <s v="Atellica IM 1600 – TnIH, lot 108 – Elevated result vs. repeat"/>
    <s v="NA"/>
    <x v="104"/>
    <d v="2025-03-02T00:00:00"/>
    <x v="1"/>
    <s v="2025-00094871-1"/>
    <d v="2025-02-06T00:00:00"/>
    <d v="2025-02-19T00:00:00"/>
    <s v="Closed"/>
  </r>
  <r>
    <s v="Lumengjia"/>
    <x v="1"/>
    <s v="NA"/>
    <s v="NA"/>
    <s v="1193118002025017461"/>
    <s v="SHD"/>
    <s v="总人绒毛膜促性腺激素测定试剂盒(直接化学发光法)"/>
    <s v="Atellica IM"/>
    <s v="国械注进20152400929"/>
    <s v="Atellica IM Total Human Chorionic Gonadotropin (hCG) lot 360- elevated patient result vs retest"/>
    <s v="NA"/>
    <x v="104"/>
    <d v="2025-03-02T00:00:00"/>
    <x v="1"/>
    <s v="2025-00089205-1"/>
    <d v="2025-02-06T00:00:00"/>
    <s v="NA"/>
    <s v="Closed"/>
  </r>
  <r>
    <s v="Lumengjia"/>
    <x v="1"/>
    <s v="NA"/>
    <s v="NA"/>
    <s v="1193118002025017459"/>
    <s v="SHD"/>
    <s v="肌酸激酶MB同工酶测定试剂盒(直接化学发光法)"/>
    <s v="Atellica IM"/>
    <s v="国械注进20162404965"/>
    <s v="Atellica IM 1600 / Creatine Kinase MB (CKMB), lot# 281 – Discordant patient results vs. repeat testing; patient samples were tested when Quality Controls (QC) were out-of-ranges."/>
    <s v="NA"/>
    <x v="105"/>
    <d v="2025-03-06T00:00:00"/>
    <x v="1"/>
    <s v="2025-00090200-1"/>
    <d v="2025-02-06T00:00:00"/>
    <s v="NA"/>
    <s v="Closed"/>
  </r>
  <r>
    <s v="Lumengjia"/>
    <x v="1"/>
    <s v="NA"/>
    <s v="NA"/>
    <s v="1193118002025017460"/>
    <s v="SHD"/>
    <s v="全自动生化分析仪"/>
    <s v="Dimension"/>
    <s v="国械注进20152220139"/>
    <s v="Dimension EXL with LM Integrated Chemistry System, falsely elevated Sodium (Na, Lot#4JD822) results on multiple patient samples."/>
    <s v="NA"/>
    <x v="106"/>
    <d v="2025-03-05T00:00:00"/>
    <x v="1"/>
    <s v="2025-00091206-1"/>
    <d v="2025-02-06T00:00:00"/>
    <d v="2025-03-31T00:00:00"/>
    <s v="Closed"/>
  </r>
  <r>
    <s v="Lumengjia"/>
    <x v="1"/>
    <s v="NA"/>
    <s v="NA"/>
    <s v="1193118002025017462"/>
    <s v="SHD"/>
    <s v="总人绒毛膜促性腺激素测定试剂盒(直接化学发光法)"/>
    <s v="ADVIA Centaur"/>
    <s v="国械注进20152400929"/>
    <s v="ADVIA Centaur XPT / Total hCG (ThCG), Lot# 361 - A discordant (elevated) result vs. repeat testing."/>
    <s v="NA"/>
    <x v="107"/>
    <d v="2025-03-07T00:00:00"/>
    <x v="1"/>
    <s v="2025-00090703-1"/>
    <d v="2025-02-06T00:00:00"/>
    <d v="2025-03-31T00:00:00"/>
    <s v="Closed"/>
  </r>
  <r>
    <s v="Luo Xinyi"/>
    <x v="1"/>
    <s v="NA"/>
    <s v="NA"/>
    <s v="1193118002025017405"/>
    <s v="SHD"/>
    <s v="全自动蛋白分析仪"/>
    <s v="PP"/>
    <s v="国械注进20202220508"/>
    <s v="ATELLICA NEPH 630_N Latex FLC lambda lot 473294_three discordant patient sample results"/>
    <s v="NA"/>
    <x v="107"/>
    <d v="2025-03-07T00:00:00"/>
    <x v="1"/>
    <s v="2025-00091104-1"/>
    <d v="2025-02-06T00:00:00"/>
    <s v="NA"/>
    <s v="Closed"/>
  </r>
  <r>
    <s v="Luo Xinyi"/>
    <x v="1"/>
    <s v="NA"/>
    <s v="NA"/>
    <s v="1193118002025017406"/>
    <s v="SHD"/>
    <s v="全自动化学发光免疫分析仪"/>
    <s v="Atellica IM"/>
    <s v="国械注进20182220492"/>
    <s v="Atellica IM 1600 SN IRH006451937– Falsely elevated Prostate Specific Antigen (PSA) result for one patient, falsely elevated Anti-Thyroglobulin II (aTgII) for another patient, and falsely depressed serum Folate (Fol) for third patient versus repeats."/>
    <s v="NA"/>
    <x v="108"/>
    <d v="2025-03-08T00:00:00"/>
    <x v="1"/>
    <s v="2025-00092855-1"/>
    <d v="2025-02-06T00:00:00"/>
    <s v="NA"/>
    <s v="Closed"/>
  </r>
  <r>
    <s v="Lumengjia"/>
    <x v="1"/>
    <s v="NA"/>
    <s v="NA"/>
    <s v="1193118002025029660"/>
    <s v="SHD"/>
    <s v="血气分析仪"/>
    <s v="epoc"/>
    <s v="国械注进20172221540"/>
    <s v="Epoc - Discrepant high pH vs epoc; SN54300, lot 12-24313-50 [US]"/>
    <s v="NA"/>
    <x v="108"/>
    <d v="2025-03-08T00:00:00"/>
    <x v="1"/>
    <s v="2025-00094941-1"/>
    <d v="2025-02-24T00:00:00"/>
    <d v="2025-03-27T00:00:00"/>
    <s v="Closed"/>
  </r>
  <r>
    <s v="Lumengjia"/>
    <x v="1"/>
    <s v="NA"/>
    <s v="NA"/>
    <s v="1193118002025029659"/>
    <s v="SHD"/>
    <s v="血气分析仪"/>
    <s v="epoc"/>
    <s v="国械注进20172221540"/>
    <s v="Epoc - Discrepant high pH vs epoc; SN54664, lot 12-24313-50 [US]"/>
    <s v="NA"/>
    <x v="108"/>
    <d v="2025-03-08T00:00:00"/>
    <x v="1"/>
    <s v="2025-00094940-1"/>
    <d v="2025-02-24T00:00:00"/>
    <d v="2025-03-27T00:00:00"/>
    <s v="Closed"/>
  </r>
  <r>
    <s v="Lumengjia"/>
    <x v="1"/>
    <s v="NA"/>
    <s v="NA"/>
    <s v="NA"/>
    <s v="SHD"/>
    <s v="NA"/>
    <s v="epoc"/>
    <s v="NA"/>
    <s v="Epoc - Discrepant high pH vs epoc; SN21816, lot 12-24313-50 [US]"/>
    <s v="NA"/>
    <x v="108"/>
    <d v="2025-03-08T00:00:00"/>
    <x v="0"/>
    <s v="2025-00094573-1"/>
    <s v="NA"/>
    <s v="NA"/>
    <s v="Closed"/>
  </r>
  <r>
    <s v="Lumengjia"/>
    <x v="1"/>
    <s v="NA"/>
    <s v="NA"/>
    <s v="1193118002025029662"/>
    <s v="SHD"/>
    <s v="血气分析仪"/>
    <s v="epoc"/>
    <s v="国械注进20172221540"/>
    <s v="Epoc - Discrepant high pH vs epoc; SN54664, lot 12-24313-50 [US]"/>
    <s v="NA"/>
    <x v="108"/>
    <d v="2025-03-08T00:00:00"/>
    <x v="1"/>
    <s v="2025-00095612-1"/>
    <d v="2025-02-24T00:00:00"/>
    <d v="2025-03-27T00:00:00"/>
    <s v="Closed"/>
  </r>
  <r>
    <s v="Lumengjia"/>
    <x v="1"/>
    <s v="NA"/>
    <s v="NA"/>
    <s v="NA"/>
    <s v="SHD"/>
    <s v="NA"/>
    <s v="epoc"/>
    <s v="NA"/>
    <s v="Epoc - Discrepant high pH vs epoc; SN28739, lot 12-24313-50 [US]"/>
    <s v="NA"/>
    <x v="108"/>
    <d v="2025-03-08T00:00:00"/>
    <x v="0"/>
    <s v="2025-00094943-1"/>
    <s v="NA"/>
    <s v="NA"/>
    <s v="Closed"/>
  </r>
  <r>
    <s v="Lumengjia"/>
    <x v="1"/>
    <s v="NA"/>
    <s v="NA"/>
    <s v="1193118002025029661"/>
    <s v="SHD"/>
    <s v="血气分析仪"/>
    <s v="epoc"/>
    <s v="国械注进20172221540"/>
    <s v="Epoc - Discrepant high pH vs epoc; SN37734, lot 12-24313-50 [US]"/>
    <s v="NA"/>
    <x v="108"/>
    <d v="2025-03-08T00:00:00"/>
    <x v="1"/>
    <s v="2025-00094942-1"/>
    <d v="2025-02-24T00:00:00"/>
    <d v="2025-03-27T00:00:00"/>
    <s v="Closed"/>
  </r>
  <r>
    <s v="Luo Xinyi"/>
    <x v="1"/>
    <s v="NA"/>
    <s v="NA"/>
    <s v="NA"/>
    <s v="SHD"/>
    <s v="NA"/>
    <s v="POC"/>
    <s v="NA"/>
    <s v="False Positive cTnI Result, lot 234309002 [Stratus CS 200 SN 13050279]"/>
    <s v="NA"/>
    <x v="108"/>
    <d v="2025-03-08T00:00:00"/>
    <x v="0"/>
    <s v="2025-00094879-1"/>
    <s v="NA"/>
    <s v="NA"/>
    <s v="Closed"/>
  </r>
  <r>
    <s v="Luo Xinyi"/>
    <x v="0"/>
    <s v="NA"/>
    <s v="2025-01-27"/>
    <s v="1121201002025000015"/>
    <s v="天津市武清区人民医院"/>
    <s v="血气测定试剂盒（电极法）"/>
    <s v="POC: Blood gas"/>
    <s v="国械注进20162404549"/>
    <s v="上机安装定标后提示LAC值不通过。"/>
    <s v="其他"/>
    <x v="108"/>
    <d v="2025-03-23T00:00:00"/>
    <x v="0"/>
    <s v="2025-00096679-1"/>
    <d v="2025-03-04T00:00:00"/>
    <s v="NA"/>
    <s v="Closed"/>
  </r>
  <r>
    <s v="Luo Xinyi"/>
    <x v="0"/>
    <s v="NA"/>
    <s v="2025-02-05"/>
    <s v="1294412002025000210"/>
    <s v="东莞市人民医院"/>
    <s v="血液分析仪"/>
    <s v="Hematology"/>
    <s v="国械注进20162404708"/>
    <s v="结果错误"/>
    <s v="其他"/>
    <x v="108"/>
    <d v="2025-03-23T00:00:00"/>
    <x v="0"/>
    <s v="2025-00096457-1"/>
    <d v="2025-02-20T00:00:00"/>
    <s v="NA"/>
    <s v="Closed"/>
  </r>
  <r>
    <s v="Luo Xinyi"/>
    <x v="1"/>
    <s v="NA"/>
    <s v="NA"/>
    <s v="NA"/>
    <s v="SHD"/>
    <s v="NA"/>
    <s v="Atellica IM"/>
    <s v="NA"/>
    <s v="Atellica IM 1600 Analyzer / erroneously elevated Quantitative HBsAg (QHBs, 043) result on three (3) patient samples."/>
    <s v="NA"/>
    <x v="108"/>
    <d v="2025-03-08T00:00:00"/>
    <x v="0"/>
    <s v="2025-00090553-1"/>
    <s v="NA"/>
    <s v="NA"/>
    <s v="Closed"/>
  </r>
  <r>
    <s v="Luo Xinyi"/>
    <x v="1"/>
    <s v="NA"/>
    <s v="NA"/>
    <s v="1193118002025017641"/>
    <s v="SHD"/>
    <s v="钙测定试剂盒(邻甲酚酞络合酮法)"/>
    <s v="Atellica CH"/>
    <s v="国械注进20142405729"/>
    <s v="Atellica CH 930 Analyzer / erroneous Calcium (Ca, 242226) results on multiple patient samples."/>
    <s v="NA"/>
    <x v="108"/>
    <d v="2025-03-08T00:00:00"/>
    <x v="1"/>
    <s v="2025-00091894-1"/>
    <d v="2025-02-07T00:00:00"/>
    <d v="2025-03-26T00:00:00"/>
    <s v="Closed"/>
  </r>
  <r>
    <s v="Luo Xinyi"/>
    <x v="1"/>
    <s v="NA"/>
    <s v="NA"/>
    <s v="NA"/>
    <s v="SHD"/>
    <s v="NA"/>
    <s v="Dimension Vista"/>
    <s v="NA"/>
    <s v="Dimension Vista 500 Intelligent Lab System / an erroneously depressed and five (5) erroneously elevated Creatine Kinase (CKI, 24173BB) results on a patient sample."/>
    <s v="NA"/>
    <x v="108"/>
    <d v="2025-03-08T00:00:00"/>
    <x v="0"/>
    <s v="2025-00092548-1"/>
    <s v="NA"/>
    <s v="NA"/>
    <s v="Closed"/>
  </r>
  <r>
    <s v="Luo Xinyi"/>
    <x v="1"/>
    <s v="NA"/>
    <s v="NA"/>
    <s v="NA"/>
    <s v="SHD"/>
    <s v="NA"/>
    <s v="Dimension"/>
    <s v="NA"/>
    <s v="Dimension EXL 200 - Total Prostate Specific Antigen (TPSA, Lot FA5242) Erroneously Elevated Results on One (1) Patient"/>
    <s v="NA"/>
    <x v="109"/>
    <d v="2025-03-09T00:00:00"/>
    <x v="0"/>
    <s v="2025-00092885-1"/>
    <s v="NA"/>
    <s v="NA"/>
    <s v="Closed"/>
  </r>
  <r>
    <s v="Luo Xinyi"/>
    <x v="1"/>
    <s v="NA"/>
    <s v="NA"/>
    <s v="1193118002025017713"/>
    <s v="SHD"/>
    <s v="免疫分析仪"/>
    <s v="POC Cardiac"/>
    <s v="国械注进20242220683"/>
    <s v="VTLi - Invalid result leading to delay; SN12854, lot HA121823 [France]"/>
    <s v="NA"/>
    <x v="109"/>
    <d v="2025-03-09T00:00:00"/>
    <x v="1"/>
    <s v="2025-00094425-1"/>
    <d v="2025-02-07T00:00:00"/>
    <d v="2025-02-26T00:00:00"/>
    <s v="Pending"/>
  </r>
  <r>
    <s v="Luo Xinyi"/>
    <x v="1"/>
    <s v="NA"/>
    <s v="NA"/>
    <s v="1193118002025017714"/>
    <s v="SHD"/>
    <s v="免疫分析仪"/>
    <s v="POC Cardiac"/>
    <s v="国械注进20242220683"/>
    <s v="VTLi - Invalid result leading to delay; SN12855, lot HA121823 [France]"/>
    <s v="NA"/>
    <x v="109"/>
    <d v="2025-03-09T00:00:00"/>
    <x v="1"/>
    <s v="2025-00094422-1"/>
    <d v="2025-02-07T00:00:00"/>
    <d v="2025-02-26T00:00:00"/>
    <s v="Pending"/>
  </r>
  <r>
    <s v="Luo Xinyi"/>
    <x v="1"/>
    <s v="NA"/>
    <s v="NA"/>
    <s v="NA"/>
    <s v="SHD"/>
    <s v="NA"/>
    <s v="Dimension"/>
    <s v="NA"/>
    <s v="Dimension EXL 200 - Total Prostate Specific Antigen (TPSA, Lot FA5242) Erroneously Elevated Results on One (1) Patient"/>
    <s v="NA"/>
    <x v="109"/>
    <d v="2025-03-09T00:00:00"/>
    <x v="0"/>
    <s v="2025-00092885-2"/>
    <s v="NA"/>
    <s v="NA"/>
    <s v="Closed"/>
  </r>
  <r>
    <s v="Luo Xinyi"/>
    <x v="1"/>
    <s v="NA"/>
    <s v="NA"/>
    <s v="NA"/>
    <s v="SHD"/>
    <s v="NA"/>
    <s v="Dimension"/>
    <s v="NA"/>
    <s v="Dimension EXL 200 - Total Prostate Specific Antigen (TPSA, Lot FA5242) Erroneously Elevated Results on One (1) Patient"/>
    <s v="NA"/>
    <x v="109"/>
    <d v="2025-03-09T00:00:00"/>
    <x v="0"/>
    <s v="2025-00092885-3"/>
    <s v="NA"/>
    <s v="NA"/>
    <s v="Closed"/>
  </r>
  <r>
    <s v="Luo Xinyi"/>
    <x v="1"/>
    <s v="NA"/>
    <s v="NA"/>
    <s v="NA"/>
    <s v="SHD"/>
    <s v="NA"/>
    <s v="Dimension"/>
    <s v="NA"/>
    <s v="Dimension EXL 200 - Total Prostate Specific Antigen (TPSA, Lot FA5242) Erroneously Elevated Results on One (1) Patient"/>
    <s v="NA"/>
    <x v="109"/>
    <d v="2025-03-09T00:00:00"/>
    <x v="0"/>
    <s v="2025-00092885-4"/>
    <s v="NA"/>
    <s v="NA"/>
    <s v="Closed"/>
  </r>
  <r>
    <s v="Luo Xinyi"/>
    <x v="0"/>
    <s v="NA"/>
    <s v="2025-02-06"/>
    <s v="1274214012025000021"/>
    <s v="公安县人民医院"/>
    <s v="血气分析检测卡（干式电化学法）"/>
    <s v="epoc"/>
    <s v="国械注进20182400183"/>
    <s v="2025-02-01血气分析检测试纸插入机器后提示“传感器上检测到有液体”，无法检测，又继续插入第二张试纸，又提示卡片检测有液体，无法检测。再次重新更换试纸，第三张试纸检测成功。"/>
    <s v="其他"/>
    <x v="109"/>
    <d v="2025-03-24T00:00:00"/>
    <x v="0"/>
    <s v="2025-00098463-1"/>
    <d v="2025-02-26T00:00:00"/>
    <s v="NA"/>
    <s v="Closed"/>
  </r>
  <r>
    <s v="Luo Xinyi"/>
    <x v="0"/>
    <s v="NA"/>
    <s v="2025-02-06"/>
    <s v="1294412002025000221"/>
    <s v="东莞市大朗医院"/>
    <s v="血气测定试剂盒（电极法）"/>
    <s v="epoc"/>
    <s v="国械注进20162404549"/>
    <s v="血气测定试剂盒氧分压定标不过"/>
    <s v="其他"/>
    <x v="109"/>
    <d v="2025-03-24T00:00:00"/>
    <x v="0"/>
    <s v="2025-00096867-1"/>
    <d v="2025-03-05T00:00:00"/>
    <d v="2025-03-11T00:00:00"/>
    <s v="Closed"/>
  </r>
  <r>
    <s v="Luo Xinyi"/>
    <x v="1"/>
    <s v="NA"/>
    <s v="NA"/>
    <s v="1193118002025017813"/>
    <s v="SHD"/>
    <s v="全自动化学发光免疫分析仪"/>
    <s v="ADVIA Centaur"/>
    <s v="国械注进20152220283"/>
    <s v="ADVIA Centaur XP Instrument (S/N: IRL90260840) / The customer reported that an elevated Total Human Chorionic Gonadotropin (ThCG, lot# 361) result was obtained for a patient sample."/>
    <s v="NA"/>
    <x v="109"/>
    <d v="2025-03-09T00:00:00"/>
    <x v="1"/>
    <s v="2025-00090998-1"/>
    <d v="2025-02-08T00:00:00"/>
    <s v="NA"/>
    <s v="Pending"/>
  </r>
  <r>
    <s v="Luo Xinyi"/>
    <x v="1"/>
    <s v="NA"/>
    <s v="NA"/>
    <s v="NA"/>
    <s v="SHD"/>
    <s v="NA"/>
    <s v="Dimension"/>
    <s v="NA"/>
    <s v="Dimension EXL 200 Integrated Chemistry System, three falsely depressed Sodium (Na), Potassium (K) &amp; Chloride (Cl) results on a patient sample."/>
    <s v="NA"/>
    <x v="109"/>
    <d v="2025-03-09T00:00:00"/>
    <x v="0"/>
    <s v="2025-00091932-1"/>
    <s v="NA"/>
    <s v="NA"/>
    <s v="Closed"/>
  </r>
  <r>
    <s v="Luo Xinyi"/>
    <x v="1"/>
    <s v="NA"/>
    <s v="NA"/>
    <s v="1193118002025019397"/>
    <s v="SHD"/>
    <s v="总胆红素测定试剂盒(钒酸盐氧化法)"/>
    <s v="Atellica CH"/>
    <s v="国械注进20162401124"/>
    <s v="Atellica CH 930 Analyzer - Total Bilirubin_2 (TBil_2, Lot 140437) - Thirty-Nine (39) Erroneously Depressed Patient Results"/>
    <s v="NA"/>
    <x v="110"/>
    <d v="2025-03-10T00:00:00"/>
    <x v="1"/>
    <s v="2025-00095472-1"/>
    <d v="2025-02-11T00:00:00"/>
    <d v="2025-04-11T00:00:00"/>
    <s v="Closed"/>
  </r>
  <r>
    <s v="Luo Xinyi"/>
    <x v="1"/>
    <s v="NA"/>
    <s v="NA"/>
    <s v="1193118002025019396"/>
    <s v="SHD"/>
    <s v="总胆红素测定试剂盒(钒酸盐氧化法)"/>
    <s v="Atellica IM"/>
    <s v="国械注进20162401124"/>
    <s v="Atellica CH 930 Analyzer - Total Bilirubin_2 (TBil_2, Lot 140437) - Thirty-Nine (39) Erroneously Depressed Patient Results"/>
    <s v="NA"/>
    <x v="110"/>
    <d v="2025-03-10T00:00:00"/>
    <x v="1"/>
    <s v="2025-00095472-2"/>
    <d v="2025-02-11T00:00:00"/>
    <d v="2025-04-11T00:00:00"/>
    <s v="Closed"/>
  </r>
  <r>
    <s v="Luo Xinyi"/>
    <x v="1"/>
    <s v="NA"/>
    <s v="NA"/>
    <s v="1193118002025017814"/>
    <s v="SHD"/>
    <s v="雌二醇测定试剂盒（直接化学发光法）"/>
    <s v="Atellica CH"/>
    <s v="国械注进20192401907"/>
    <s v="Atellica IM - eE2 lot 30425103 - Discordant results"/>
    <s v="NA"/>
    <x v="109"/>
    <d v="2025-03-09T00:00:00"/>
    <x v="1"/>
    <s v="2025-00096499-1"/>
    <d v="2025-02-08T00:00:00"/>
    <d v="2025-04-17T00:00:00"/>
    <s v="Closed"/>
  </r>
  <r>
    <s v="Lumengjia"/>
    <x v="0"/>
    <s v="NA"/>
    <s v="2025-02-07"/>
    <s v="1264102282025000014"/>
    <s v="河南省郑州中医骨伤病医院"/>
    <s v="类风湿因子测定试剂盒（散射比浊法）"/>
    <s v="PP"/>
    <s v="国械注进20162405219"/>
    <s v="试剂有结晶沉淀"/>
    <s v="其他"/>
    <x v="110"/>
    <d v="2025-03-25T00:00:00"/>
    <x v="0"/>
    <s v="2025-00097015-1"/>
    <d v="2025-02-11T00:00:00"/>
    <s v="NA"/>
    <s v="Closed"/>
  </r>
  <r>
    <s v="Luo Xinyi"/>
    <x v="1"/>
    <s v="NA"/>
    <s v="NA"/>
    <s v="1193118002025019390"/>
    <s v="SHD"/>
    <s v="全自动生化分析仪"/>
    <s v="ADVIA Chemistry"/>
    <s v="国械注进20152224028"/>
    <s v="ADVIA Chemistry XPT SN CA1275003520352 – Calcium_2 (CA_2, 688046) – Falsely depressed results for 4 patients versus repeats on an alternate ADVIA Chemistry XPT"/>
    <s v="NA"/>
    <x v="111"/>
    <d v="2025-03-13T00:00:00"/>
    <x v="1"/>
    <s v="2025-00091836-1"/>
    <d v="2025-02-11T00:00:00"/>
    <d v="2025-03-24T00:00:00"/>
    <s v="Closed"/>
  </r>
  <r>
    <s v="Luo Xinyi"/>
    <x v="1"/>
    <s v="NA"/>
    <s v="NA"/>
    <s v="1193118002025019391"/>
    <s v="SHD"/>
    <s v="全自动生化分析仪"/>
    <s v="ADVIA Chemistry"/>
    <s v="国械注进20152224028"/>
    <s v="ADVIA Chemistry XPT SN CA1275003520352 – Calcium_2 (CA_2, 688046) – Falsely depressed results for 4 patients versus repeats on an alternate ADVIA Chemistry XPT"/>
    <s v="NA"/>
    <x v="111"/>
    <d v="2025-03-13T00:00:00"/>
    <x v="1"/>
    <s v="2025-00091836-2"/>
    <d v="2025-02-11T00:00:00"/>
    <d v="2025-03-24T00:00:00"/>
    <s v="Closed"/>
  </r>
  <r>
    <s v="Luo Xinyi"/>
    <x v="1"/>
    <s v="NA"/>
    <s v="NA"/>
    <s v="1193118002025019392"/>
    <s v="SHD"/>
    <s v="全自动生化分析仪"/>
    <s v="ADVIA Chemistry"/>
    <s v="国械注进20152224028"/>
    <s v="ADVIA Chemistry XPT SN CA1275003520352 – Calcium_2 (CA_2, 688046) – Falsely depressed results for 4 patients versus repeats on an alternate ADVIA Chemistry XPT"/>
    <s v="NA"/>
    <x v="111"/>
    <d v="2025-03-13T00:00:00"/>
    <x v="1"/>
    <s v="2025-00091836-3"/>
    <d v="2025-02-11T00:00:00"/>
    <d v="2025-03-24T00:00:00"/>
    <s v="Closed"/>
  </r>
  <r>
    <s v="Zhou Hui"/>
    <x v="1"/>
    <s v="NA"/>
    <s v="NA"/>
    <s v="1193118002025019399"/>
    <s v="SHD"/>
    <s v="全自动生化分析仪"/>
    <s v="Atellica CH"/>
    <s v="国械注进20182220493"/>
    <s v="Atellica CH 930 Analyzer, falsely elevated Creatinine_2 (Crea_2) results on 3 patient samples and falsely elevated Urea Nitrogen (UN_c) results on 2 patient samples."/>
    <s v="NA"/>
    <x v="112"/>
    <d v="2025-03-12T00:00:00"/>
    <x v="1"/>
    <s v="2025-00091397-1"/>
    <d v="2025-02-11T00:00:00"/>
    <d v="2025-02-25T00:00:00"/>
    <s v="Closed"/>
  </r>
  <r>
    <s v="Zhou Hui"/>
    <x v="1"/>
    <s v="NA"/>
    <s v="NA"/>
    <s v="1193118002025019400"/>
    <s v="SHD"/>
    <s v="全自动生化分析仪"/>
    <s v="Atellica CH"/>
    <s v="国械注进20182220493"/>
    <s v="Atellica CH 930, S/N CM02289, discordant test results on multiple samples and multiple tests."/>
    <s v="NA"/>
    <x v="111"/>
    <d v="2025-03-13T00:00:00"/>
    <x v="1"/>
    <s v="2025-00092846-1"/>
    <d v="2025-02-11T00:00:00"/>
    <s v="NA"/>
    <s v="Closed"/>
  </r>
  <r>
    <s v="Luo Xinyi"/>
    <x v="1"/>
    <s v="NA"/>
    <s v="NA"/>
    <s v="1193118002025019393"/>
    <s v="SHD"/>
    <s v="全自动生化分析仪"/>
    <s v="ADVIA Chemistry"/>
    <s v="国械注进20152224028"/>
    <s v="ADVIA Chemistry XPT System/erroneously elevated patient sample results with Calcium_2 Concentrated (CA_2c, 681786)."/>
    <s v="NA"/>
    <x v="111"/>
    <d v="2025-03-13T00:00:00"/>
    <x v="1"/>
    <s v="2025-00093213-1"/>
    <d v="2025-02-11T00:00:00"/>
    <s v="NA"/>
    <s v="Closed"/>
  </r>
  <r>
    <s v="Zhou Hui"/>
    <x v="1"/>
    <s v="NA"/>
    <s v="NA"/>
    <s v="1193118002025027190"/>
    <s v="SHD"/>
    <s v="电解质检测电极块"/>
    <s v="Atellica CH"/>
    <s v="国械注进20182220495"/>
    <s v="Atellica CH 930 Analyzer - A-LYTE Integrated Multisensor (IMT, Lot 140018) - Erroneously Depressed Results on One (1) Patient Sample for Sodium (Na), Potassium (K), and Chloride (Cl)"/>
    <s v="NA"/>
    <x v="111"/>
    <d v="2025-03-13T00:00:00"/>
    <x v="1"/>
    <s v="2025-00096695-1"/>
    <d v="2025-02-19T00:00:00"/>
    <s v="NA"/>
    <s v="Pending"/>
  </r>
  <r>
    <s v="Zhou Hui"/>
    <x v="1"/>
    <s v="NA"/>
    <s v="NA"/>
    <s v="1193118002025027191"/>
    <s v="SHD"/>
    <s v="电解质检测电极块"/>
    <s v="Atellica CH"/>
    <s v="国械注进20182220495"/>
    <s v="Atellica CH 930 Analyzer - A-LYTE Integrated Multisensor (IMT, Lot 140018) - Erroneously Depressed Results on One (1) Patient Sample for Sodium (Na), Potassium (K), and Chloride (Cl)"/>
    <s v="NA"/>
    <x v="111"/>
    <d v="2025-03-13T00:00:00"/>
    <x v="1"/>
    <s v="2025-00096695-2"/>
    <d v="2025-02-19T00:00:00"/>
    <s v="NA"/>
    <s v="Pending"/>
  </r>
  <r>
    <s v="Luo Xinyi"/>
    <x v="1"/>
    <s v="NA"/>
    <s v="NA"/>
    <s v="1193118002025021925"/>
    <s v="SHD"/>
    <s v="全自动生化免疫分析仪"/>
    <s v="Atellica CI"/>
    <s v="国械注进20252220066"/>
    <s v="Atellica CI 1900 Analyzer, Erroneous Albumin BCP (AlbP), Calcium_2 (CA_2) and Corrected Calcium results were obtained on a patient sample."/>
    <s v="NA"/>
    <x v="111"/>
    <d v="2025-03-13T00:00:00"/>
    <x v="1"/>
    <s v="2025-00091823-1"/>
    <d v="2025-02-13T00:00:00"/>
    <s v="NA"/>
    <s v="Pending"/>
  </r>
  <r>
    <s v="Luo Xinyi"/>
    <x v="1"/>
    <s v="NA"/>
    <s v="NA"/>
    <s v="1193118002025021754"/>
    <s v="SHD"/>
    <s v="全自动生化分析仪"/>
    <s v="Atellica CH"/>
    <s v="国械注进20182220493"/>
    <s v="Atellica CH 930 Analyzer/ Low anion gap and erroneous Sodium (Na), Potassium (K), Chloride (Cl) sensor lot# 140018, and Concentrated Carbon Dioxide (CO2_c, 140369) results were obtained on multiple patient samples."/>
    <s v="NA"/>
    <x v="111"/>
    <d v="2025-03-13T00:00:00"/>
    <x v="1"/>
    <s v="2025-00092269-1"/>
    <d v="2025-02-12T00:00:00"/>
    <s v="NA"/>
    <s v="Pending"/>
  </r>
  <r>
    <s v="Zhou Hui"/>
    <x v="1"/>
    <s v="NA"/>
    <s v="NA"/>
    <s v="1193118002025020508"/>
    <s v="SHD"/>
    <s v="全自动生化分析仪"/>
    <s v="Dimension"/>
    <s v="国械注进20152220139"/>
    <s v="Dimension EXL with LM Integrated Chemistry System, Falsely depressed LOCI Thyroid Stimulating Hormone (TSHL, Lot# EB5268) results on four patient samples."/>
    <s v="NA"/>
    <x v="111"/>
    <d v="2025-03-13T00:00:00"/>
    <x v="1"/>
    <s v="2025-00093206-1"/>
    <d v="2025-02-12T00:00:00"/>
    <s v="NA"/>
    <s v="Closed"/>
  </r>
  <r>
    <s v="Zhou Hui"/>
    <x v="1"/>
    <s v="NA"/>
    <s v="NA"/>
    <s v="1193118002025020509"/>
    <s v="SHD"/>
    <s v="全自动整合式生化分析仪"/>
    <s v="Dimension"/>
    <s v="国械注进20192221909"/>
    <s v="Dimension EXL 200 Integrated Chemistry System, Falsely depressed Sodium (Na); Sensor Lot# 4JD822 results on two patient samples."/>
    <s v="NA"/>
    <x v="111"/>
    <d v="2025-03-13T00:00:00"/>
    <x v="1"/>
    <s v="2025-00092977-1"/>
    <d v="2025-02-12T00:00:00"/>
    <s v="NA"/>
    <s v="Closed"/>
  </r>
  <r>
    <s v="Zhou Hui"/>
    <x v="1"/>
    <s v="NA"/>
    <s v="NA"/>
    <s v="1193118002025021981"/>
    <s v="SHD"/>
    <s v="全自动生化分析仪"/>
    <s v="Atellica CH"/>
    <s v="国械注进20182220493"/>
    <s v="Atellica CH 930, S/N CM03041, discordant test results on multiple patients for Chloride, Potassium, Albumin, ALT, AST, Calcium, Carbon Dioxide, Creatinine, Glucose, Total Bilirubin, Total Protein, Urea Nitrogen."/>
    <s v="NA"/>
    <x v="113"/>
    <d v="2025-03-14T00:00:00"/>
    <x v="1"/>
    <s v="2025-00097175-1"/>
    <d v="2025-02-13T00:00:00"/>
    <s v="NA"/>
    <s v="Closed"/>
  </r>
  <r>
    <s v="Zhou Hui"/>
    <x v="1"/>
    <s v="NA"/>
    <s v="NA"/>
    <s v="1193118002025021982"/>
    <s v="SHD"/>
    <s v="全自动生化分析仪"/>
    <s v="Atellica CH"/>
    <s v="国械注进20182220493"/>
    <s v="Atellica CH 930 Analyzer/ The customer reported reaction washer and dirty bath errors causing erroneous results with multiple assays on multiple patient samples."/>
    <s v="NA"/>
    <x v="113"/>
    <d v="2025-03-14T00:00:00"/>
    <x v="1"/>
    <s v="2025-00093219-1"/>
    <d v="2025-02-13T00:00:00"/>
    <s v="NA"/>
    <s v="Closed"/>
  </r>
  <r>
    <s v="Luo Xinyi"/>
    <x v="1"/>
    <s v="NA"/>
    <s v="NA"/>
    <s v="NA"/>
    <s v="SHD"/>
    <s v="NA"/>
    <s v="POC"/>
    <s v="NA"/>
    <s v="Mixed Sample Results, Atellica UAS H100132, Slovania"/>
    <s v="NA"/>
    <x v="113"/>
    <d v="2025-03-14T00:00:00"/>
    <x v="0"/>
    <s v="2025-00097074-1"/>
    <s v="NA"/>
    <s v="NA"/>
    <s v="Closed"/>
  </r>
  <r>
    <s v="Luo Xinyi"/>
    <x v="1"/>
    <s v="NA"/>
    <s v="NA"/>
    <s v="1193118002025024378"/>
    <s v="SHD"/>
    <s v="全自动化学发光免疫分析仪"/>
    <s v="ADVIA Centaur"/>
    <s v="国械注进20152220283"/>
    <s v="ADVIA Centaur XPT analyzer – erroneously elevated Total human chorionic gonadotropin (ThCG) result on one (1) patient sample."/>
    <s v="NA"/>
    <x v="114"/>
    <d v="2025-03-16T00:00:00"/>
    <x v="1"/>
    <s v="2025-00092565-1"/>
    <d v="2025-02-17T00:00:00"/>
    <d v="2025-03-31T00:00:00"/>
    <s v="Closed"/>
  </r>
  <r>
    <s v="Luo Xinyi"/>
    <x v="1"/>
    <s v="NA"/>
    <s v="NA"/>
    <s v="1193118002025024379"/>
    <s v="SHD"/>
    <s v="肌酐测定试剂盒(苦味酸法)"/>
    <s v="Atellica CH"/>
    <s v="国械注进20192400466"/>
    <s v="Atellica CH 930 Analyzer/Creatinine_2 (Crea_2)/Lot 242279/Quality Control (QC) out of range and erroneous patient sample results"/>
    <s v="NA"/>
    <x v="114"/>
    <d v="2025-03-16T00:00:00"/>
    <x v="1"/>
    <s v="2025-00094190-1"/>
    <d v="2025-02-17T00:00:00"/>
    <d v="2025-03-24T00:00:00"/>
    <s v="Closed"/>
  </r>
  <r>
    <s v="Luo Xinyi"/>
    <x v="1"/>
    <s v="NA"/>
    <s v="NA"/>
    <s v="1193118002025027336"/>
    <s v="SHD"/>
    <s v="全自动生化分析仪"/>
    <s v="ADVIA"/>
    <s v="国械注进20152224028"/>
    <s v="ADVIA Chemistry XPT, S/N CA1275002490249, discordant Calcium (Ca_2c) test results."/>
    <s v="NA"/>
    <x v="115"/>
    <d v="2025-03-17T00:00:00"/>
    <x v="1"/>
    <s v="2025-00093859-1"/>
    <d v="2025-02-20T00:00:00"/>
    <s v="NA"/>
    <s v="Closed"/>
  </r>
  <r>
    <s v="Zhou Hui"/>
    <x v="1"/>
    <s v="NA"/>
    <s v="NA"/>
    <s v="1193118002025025189"/>
    <s v="SHD"/>
    <s v="糖类抗原125测定试剂盒(化学发光法)"/>
    <s v="IMMULITE"/>
    <s v="国械注进20163401148"/>
    <s v="IMMULITE 2000 XPi OM-MA Kit Lot 318 falsely elevated patient result / alleged low end bias"/>
    <s v="NA"/>
    <x v="115"/>
    <d v="2025-03-17T00:00:00"/>
    <x v="1"/>
    <s v="2025-00094258-1"/>
    <d v="2025-02-17T00:00:00"/>
    <s v="NA"/>
    <s v="Pending"/>
  </r>
  <r>
    <s v="Zhou Hui"/>
    <x v="1"/>
    <s v="NA"/>
    <s v="NA"/>
    <s v="1193118002025034007"/>
    <s v="SHD"/>
    <s v="全自动血气/电解质和生化分析仪"/>
    <s v="POC: Blood gas"/>
    <s v="国械注进20222220292"/>
    <s v="Discrepant Base Excess (BE), MCart SN 3427808111 [RP500e SN 65717 - Austria]"/>
    <s v="NA"/>
    <x v="115"/>
    <d v="2025-03-17T00:00:00"/>
    <x v="1"/>
    <s v="2025-00098114-1"/>
    <d v="2025-03-04T00:00:00"/>
    <s v="NA"/>
    <s v="Pending"/>
  </r>
  <r>
    <s v="Luo Xinyi"/>
    <x v="0"/>
    <s v="NA"/>
    <s v="2025-02-17"/>
    <s v="1355314032025000006"/>
    <s v="永善县中医院"/>
    <s v="全自动化学发光分析仪"/>
    <s v="Atellica IM"/>
    <s v="国械注进20192220176"/>
    <s v="D1405_设备或器件过热"/>
    <s v="其他"/>
    <x v="116"/>
    <d v="2025-04-03T00:00:00"/>
    <x v="0"/>
    <s v="2025-00098897-1"/>
    <d v="2025-02-27T00:00:00"/>
    <s v="NA"/>
    <s v="Closed"/>
  </r>
  <r>
    <s v="Luo Xinyi"/>
    <x v="1"/>
    <s v="NA"/>
    <s v="NA"/>
    <s v="NA"/>
    <s v="SHD"/>
    <s v="NA"/>
    <s v="ADVIA Centaur"/>
    <s v="NA"/>
    <s v="ADVIA Centaur XP Immunoassay System, erroneous Cancer Antigen (BR 27.29, Lot # Unknown) results on twelve patient samples."/>
    <s v="NA"/>
    <x v="116"/>
    <d v="2025-03-19T00:00:00"/>
    <x v="0"/>
    <s v="2024-00084824-2"/>
    <s v="NA"/>
    <s v="NA"/>
    <s v="Closed"/>
  </r>
  <r>
    <s v="Lumengjia"/>
    <x v="2"/>
    <s v="NA"/>
    <s v="NA"/>
    <s v="NA"/>
    <s v="四川大学华西附二院"/>
    <s v="糖抗原19-9测定试剂盒(直接化学发光法)"/>
    <s v="ADVIA Centaur"/>
    <s v="国械注进20172401781"/>
    <s v="ADVIA Centaur XPT – CA 19-9, lot 541 - Elevated results vs. alt. method"/>
    <s v="NA"/>
    <x v="117"/>
    <d v="2025-03-10T00:00:00"/>
    <x v="0"/>
    <s v="2025-00099118-1"/>
    <s v="NA"/>
    <s v="NA"/>
    <s v="Closed"/>
  </r>
  <r>
    <s v="Luo Xinyi"/>
    <x v="1"/>
    <s v="NA"/>
    <s v="NA"/>
    <s v="1193118002025027184"/>
    <s v="SHD"/>
    <s v="全自动生化分析仪"/>
    <s v="Atellica CH"/>
    <s v="国械注进20182220493"/>
    <s v="Atellica CH 930 (CM02593) erroneous patient results for multiple assays and a delay in reporting results"/>
    <s v="NA"/>
    <x v="118"/>
    <d v="2025-03-21T00:00:00"/>
    <x v="1"/>
    <s v="2025-00093960-1"/>
    <d v="2025-02-19T00:00:00"/>
    <d v="2025-05-20T00:00:00"/>
    <s v="Closed"/>
  </r>
  <r>
    <s v="Zhou Hui"/>
    <x v="1"/>
    <s v="NA"/>
    <s v="NA"/>
    <s v="1193118002025027299"/>
    <s v="SHD"/>
    <s v="总人绒毛膜促性腺激素（ꞵ亚基）测定试剂盒(直接化学发光法)"/>
    <s v="Atellica IM"/>
    <s v="国械注进20152400929"/>
    <s v="Atellica IM 1600 – ThCG, lot 361 – Elevated QC and patient results; enlarged aperture in rgt. pack"/>
    <s v="NA"/>
    <x v="117"/>
    <d v="2025-03-20T00:00:00"/>
    <x v="1"/>
    <s v="2025-00098995-1"/>
    <d v="2025-02-19T00:00:00"/>
    <s v="NA"/>
    <s v="Pending"/>
  </r>
  <r>
    <s v="Luo Xinyi"/>
    <x v="0"/>
    <n v="14"/>
    <s v="2025-02-10"/>
    <s v="1131302002025000027"/>
    <s v="张家口市第二医院"/>
    <s v="血气测定试剂盒（电极法）"/>
    <s v="POC: Blood gas"/>
    <s v="国械注进20162404549"/>
    <s v="血气测定试剂盒无法测出血氧分压数值"/>
    <s v="其他"/>
    <x v="118"/>
    <d v="2025-04-05T00:00:00"/>
    <x v="0"/>
    <s v="2025-00100192-1"/>
    <d v="2025-03-31T00:00:00"/>
    <d v="2025-04-14T00:00:00"/>
    <s v="Closed"/>
  </r>
  <r>
    <s v="Luo Xinyi"/>
    <x v="1"/>
    <s v="NA"/>
    <s v="NA"/>
    <s v="1193118002025027337"/>
    <s v="SHD"/>
    <s v="全自动生化分析仪"/>
    <s v="Atellica CH"/>
    <s v="国械注进20182220493"/>
    <s v="Atellica CH 930 SN CM01469 –falsely depressed Glucose Hexokinase_3 (GluH_3) result for a patient when other sample results were held with an Abnormal Reaction flag"/>
    <s v="NA"/>
    <x v="119"/>
    <d v="2025-03-22T00:00:00"/>
    <x v="1"/>
    <s v="2025-00096123-1"/>
    <d v="2025-02-20T00:00:00"/>
    <d v="2025-04-10T00:00:00"/>
    <s v="Closed"/>
  </r>
  <r>
    <s v="Luo Xinyi"/>
    <x v="0"/>
    <s v="NA"/>
    <s v="2025-02-19"/>
    <s v="1253703012025000019"/>
    <s v="淄博市张店区人民医院"/>
    <s v="全自动生化分析仪"/>
    <s v="ADVIA Chemistry"/>
    <s v="国食药监械（进）字2012第2400587号"/>
    <s v="流水线端进样副轨道转盘停止工作，导致加样完毕的样本滞留于加样位置，新样本不能进入加样位置。"/>
    <s v="其他"/>
    <x v="119"/>
    <d v="2025-04-06T00:00:00"/>
    <x v="0"/>
    <s v="2025-00099852-1"/>
    <d v="2025-03-12T00:00:00"/>
    <s v="NA"/>
    <s v="Closed"/>
  </r>
  <r>
    <s v="Luo Xinyi"/>
    <x v="1"/>
    <s v="NA"/>
    <s v="NA"/>
    <s v="1193118002025028255"/>
    <s v="SHD"/>
    <s v="化学发光免疫分析仪"/>
    <s v="IMMULITE"/>
    <s v="国械注进20162222581"/>
    <s v="IMMULITE 2000 Unconjugated Estriol kit lot 520 falsely depressed patient results"/>
    <s v="NA"/>
    <x v="119"/>
    <d v="2025-03-22T00:00:00"/>
    <x v="1"/>
    <s v="2025-00096085-1"/>
    <d v="2025-02-21T00:00:00"/>
    <d v="2025-03-27T00:00:00"/>
    <s v="Closed"/>
  </r>
  <r>
    <s v="Luo Xinyi"/>
    <x v="0"/>
    <s v="NA"/>
    <s v="2025-02-18"/>
    <s v="1294410352025000130"/>
    <s v="南海经济开发区人民医院"/>
    <s v="全自动化学发光免疫分析仪"/>
    <s v="ADVIA Centaur"/>
    <s v="国食药监械（进）字2014第3404170号"/>
    <s v="电脑主机内存读取失败，不能开机。"/>
    <s v="其他"/>
    <x v="119"/>
    <d v="2025-04-06T00:00:00"/>
    <x v="0"/>
    <s v="2025-00099920-1"/>
    <d v="2025-03-07T00:00:00"/>
    <s v="NA"/>
    <s v="Closed"/>
  </r>
  <r>
    <s v="Luo Xinyi"/>
    <x v="1"/>
    <s v="NA"/>
    <s v="NA"/>
    <s v="1193118002025028200"/>
    <s v="SHD"/>
    <s v="全自动生化分析仪"/>
    <s v="Dimension"/>
    <s v="国械注进20152220139"/>
    <s v="Dimension EXL with LM Integrated Chemistry System, erroneous Sodium (Na, Lot#4JD822) results on multiple patient samples."/>
    <s v="NA"/>
    <x v="119"/>
    <d v="2025-03-22T00:00:00"/>
    <x v="1"/>
    <s v="2025-00090234-2"/>
    <d v="2025-02-21T00:00:00"/>
    <s v="NA"/>
    <s v="Closed"/>
  </r>
  <r>
    <s v="Zhou Hui"/>
    <x v="1"/>
    <s v="NA"/>
    <s v="NA"/>
    <s v="1193118002025028200"/>
    <s v="SHD"/>
    <s v="全自动化学发光免疫分析仪"/>
    <s v="Atellica IM"/>
    <s v="国械注进20152220139"/>
    <s v="Atellica IM 1300 Analyzer, A falsely elevated High-Sensitivity Troponin I (TnIH, Lot#174108) result on a patient sample."/>
    <s v="NA"/>
    <x v="119"/>
    <d v="2025-03-22T00:00:00"/>
    <x v="1"/>
    <s v="2025-00095624-1"/>
    <d v="2025-02-21T00:00:00"/>
    <s v="NA"/>
    <s v="Pending"/>
  </r>
  <r>
    <s v="Lumengjia"/>
    <x v="2"/>
    <s v="NA"/>
    <s v="NA"/>
    <s v="1193118002025035508"/>
    <s v="重庆医科大学附属第二医院"/>
    <s v="血小板功能检测试剂盒（胶原/肾上腺素触发的闭合时间法）"/>
    <s v="PFA"/>
    <s v="国械注进20143405855"/>
    <s v="PFA-200 - PFA COLLAG/EPI Test Cartridge lot 5695864 - EPI normal while ADP abnormal prolonged"/>
    <s v="NA"/>
    <x v="118"/>
    <d v="2025-03-11T00:00:00"/>
    <x v="1"/>
    <s v="2025-00099609-1"/>
    <d v="2025-03-07T00:00:00"/>
    <d v="2025-03-20T00:00:00"/>
    <s v="Closed"/>
  </r>
  <r>
    <s v="Lumengjia"/>
    <x v="2"/>
    <s v="NA"/>
    <s v="NA"/>
    <s v="1193118002025035508"/>
    <s v="重庆医科大学附属第二医院"/>
    <s v="血小板功能检测试剂盒（胶原/肾上腺素触发的闭合时间法）"/>
    <s v="PFA"/>
    <s v="国械注进20143405855"/>
    <s v="PFA-200 - PFA COLLAG/EPI Test Cartridge lot 5695864 - EPI normal while ADP abnormal prolonged"/>
    <s v="NA"/>
    <x v="118"/>
    <d v="2025-03-11T00:00:00"/>
    <x v="1"/>
    <s v="2025-00099609-2"/>
    <d v="2025-03-07T00:00:00"/>
    <d v="2025-03-20T00:00:00"/>
    <s v="Closed"/>
  </r>
  <r>
    <s v="Zhou Hui"/>
    <x v="1"/>
    <s v="NA"/>
    <s v="NA"/>
    <s v="1193118002025030686"/>
    <s v="SHD"/>
    <s v="全自动化学发光免疫分析仪"/>
    <s v="ADVIA Centaur"/>
    <s v="国械注进20152220283"/>
    <s v="ADVIA Centaur XPT analyzer – erroneously elevated Total human chorionic gonadotropin (ThCG, lot 362) results on three (3) patient samples."/>
    <s v="NA"/>
    <x v="120"/>
    <d v="2025-03-23T00:00:00"/>
    <x v="1"/>
    <s v="2025-00093957-1"/>
    <d v="2025-02-21T00:00:00"/>
    <d v="2025-03-31T00:00:00"/>
    <s v="Closed"/>
  </r>
  <r>
    <s v="Zhou Hui"/>
    <x v="1"/>
    <s v="NA"/>
    <s v="NA"/>
    <s v="1193118002025030687"/>
    <s v="SHD"/>
    <s v="全自动生化分析仪"/>
    <s v="Atellica CH"/>
    <s v="国械注进20182220493"/>
    <s v="Atellica CH 930 SN CM03041 –Multiple assays had discrepant results – initial and corrected results to be provided today."/>
    <s v="NA"/>
    <x v="120"/>
    <d v="2025-03-23T00:00:00"/>
    <x v="1"/>
    <s v="2025-00096584-1"/>
    <d v="2025-02-21T00:00:00"/>
    <d v="2025-03-10T00:00:00"/>
    <s v="Closed"/>
  </r>
  <r>
    <s v="Zhou Hui"/>
    <x v="1"/>
    <s v="NA"/>
    <s v="NA"/>
    <s v="1193118002025030688"/>
    <s v="SHD"/>
    <s v="全自动化学发光免疫分析仪"/>
    <s v="ADVIA Centaur"/>
    <s v="国械注进20152220283"/>
    <s v="ADVIA Centaur XPT analyzer – falsely elevated Total human chorionic gonadotropin (ThCG) results on two (2) patient samples."/>
    <s v="NA"/>
    <x v="120"/>
    <d v="2025-03-23T00:00:00"/>
    <x v="1"/>
    <s v="2025-00095210-1"/>
    <d v="2025-02-21T00:00:00"/>
    <d v="2025-03-31T00:00:00"/>
    <s v="Closed"/>
  </r>
  <r>
    <s v="Zhou Hui"/>
    <x v="1"/>
    <s v="NA"/>
    <s v="NA"/>
    <s v="1193118002025030689"/>
    <s v="SHD"/>
    <s v="全自动生化分析仪"/>
    <s v="Atellica CH"/>
    <s v="国械注进20182220493"/>
    <s v="Atellica CH 930 Analyzer, S/N: CM03636 / Out of range Quality Control (QC) and erroneous Sodium, Potassium and Chloride (Na, K, Cl, lot# 140020) results on multiple patient samples."/>
    <s v="NA"/>
    <x v="120"/>
    <d v="2025-03-23T00:00:00"/>
    <x v="1"/>
    <s v="2025-00095685-1"/>
    <d v="2025-02-21T00:00:00"/>
    <d v="2025-03-24T00:00:00"/>
    <s v="Closed"/>
  </r>
  <r>
    <s v="Lumengjia"/>
    <x v="1"/>
    <s v="NA"/>
    <s v="NA"/>
    <s v="1193118002025029663"/>
    <s v="SHD"/>
    <s v="全自动整合式生化分析仪"/>
    <s v="Dimension"/>
    <s v="国械注进20192221909"/>
    <s v="The customer reported falsely depressed Sodium, Potassium, and Chloride results in two patients."/>
    <s v="NA"/>
    <x v="121"/>
    <d v="2025-03-24T00:00:00"/>
    <x v="1"/>
    <s v="2025-00097767-1"/>
    <d v="2025-02-24T00:00:00"/>
    <d v="2025-03-03T00:00:00"/>
    <s v="Closed"/>
  </r>
  <r>
    <s v="Zhou Hui"/>
    <x v="1"/>
    <s v="NA"/>
    <s v="NA"/>
    <s v="1193118002025042682"/>
    <s v="SHD"/>
    <s v="糖抗原19-9测定试剂盒(直接化学发光法)"/>
    <s v="Atellica IM"/>
    <s v="国械注进20172401781"/>
    <s v="Atellica IM CA19-9 lot 543, elevated results vs clinical condition"/>
    <s v="NA"/>
    <x v="121"/>
    <d v="2025-03-24T00:00:00"/>
    <x v="1"/>
    <s v="2025-00099284-1"/>
    <d v="2025-03-12T00:00:00"/>
    <s v="NA"/>
    <s v="Closed"/>
  </r>
  <r>
    <s v="Lumengjia"/>
    <x v="2"/>
    <s v="NA"/>
    <s v="NA"/>
    <s v="NA"/>
    <s v="中南大学湘雅二医院"/>
    <s v="C-肽测定试剂盒(直接化学发光法)"/>
    <s v="Atellica IM"/>
    <s v="国械注进20162404602"/>
    <s v="Atellica IM 1600 / C peptide (CpS), lot# 241- discordant (elevated) patient results vs. repeat testing on an alternate method test."/>
    <s v="NA"/>
    <x v="122"/>
    <d v="2025-03-16T00:00:00"/>
    <x v="0"/>
    <s v="2025-00100495-1"/>
    <s v="NA"/>
    <s v="NA"/>
    <s v="Closed"/>
  </r>
  <r>
    <s v="Lumengjia"/>
    <x v="2"/>
    <s v="NA"/>
    <s v="NA"/>
    <s v="NA"/>
    <s v="南京鼓楼医院"/>
    <s v="雌二醇测定试剂盒(直接化学发光法)"/>
    <s v="Atellica IM"/>
    <s v="国械注进20192401907"/>
    <s v="Atellica IM 1600 – Enhanced Estradiol (eE2), lot 103 – discordant elevated result vs. alternate method(s) testing."/>
    <s v="NA"/>
    <x v="122"/>
    <d v="2025-03-16T00:00:00"/>
    <x v="0"/>
    <s v="2025-00100531-1"/>
    <s v="NA"/>
    <s v="NA"/>
    <s v="Closed"/>
  </r>
  <r>
    <s v="Zhou Hui"/>
    <x v="1"/>
    <s v="NA"/>
    <s v="NA"/>
    <s v="NA"/>
    <s v="SHD"/>
    <s v="NA"/>
    <s v="Atellica CH"/>
    <s v="NA"/>
    <s v="Atellica CH 930 Analyzer / discordant Tacrolimus (TACR, 140193) results on multiple patient samples."/>
    <s v="NA"/>
    <x v="122"/>
    <d v="2025-03-26T00:00:00"/>
    <x v="0"/>
    <s v="2025-00095695-1"/>
    <s v="NA"/>
    <s v="NA"/>
    <s v="Closed"/>
  </r>
  <r>
    <s v="Luo Xinyi"/>
    <x v="1"/>
    <s v="NA"/>
    <s v="NA"/>
    <s v="1193118002025030752"/>
    <s v="SHD"/>
    <s v="高敏肌钙蛋白I测定试剂盒 （直接化学发光法）"/>
    <s v="ADVIA Centaur"/>
    <s v="国械注进20222400321"/>
    <s v="ADVIA Centaur CP Instrument (S/N: ROB20002257), The customer reported that elevated High Sensitivity Troponin I (TnIH, lot# 108) results were obtained for three patient samples."/>
    <s v="NA"/>
    <x v="122"/>
    <d v="2025-03-26T00:00:00"/>
    <x v="1"/>
    <s v="2025-00094899-1"/>
    <d v="2025-02-25T00:00:00"/>
    <s v="NA"/>
    <s v="Closed"/>
  </r>
  <r>
    <s v="Luo Xinyi"/>
    <x v="1"/>
    <s v="NA"/>
    <s v="NA"/>
    <s v="1193118002025030753"/>
    <s v="SHD"/>
    <s v="全自动化学发光免疫分析仪"/>
    <s v="ADVIA Centaur"/>
    <s v="国械注进20152220283"/>
    <s v="ADVIA Centaur XPT (S/N: IRL28762125) – falsely elevated High-Sensitivity Troponin I (TNIH) results on eight patient samples."/>
    <s v="NA"/>
    <x v="123"/>
    <d v="2025-03-27T00:00:00"/>
    <x v="1"/>
    <s v="2025-00095490-1"/>
    <d v="2025-02-25T00:00:00"/>
    <s v="NA"/>
    <s v="Closed"/>
  </r>
  <r>
    <s v="Luo Xinyi"/>
    <x v="1"/>
    <s v="NA"/>
    <s v="NA"/>
    <s v="NA"/>
    <s v="SHD"/>
    <s v="NA"/>
    <s v="Atellica IM"/>
    <s v="NA"/>
    <s v="Atellica IM – BR 27.29, lot 272 – Elevated patient results vs. repeat testing on alternate Atellica IM instrument"/>
    <s v="NA"/>
    <x v="124"/>
    <d v="2025-03-28T00:00:00"/>
    <x v="0"/>
    <s v="2025-00100021-1"/>
    <s v="NA"/>
    <s v="NA"/>
    <s v="Closed"/>
  </r>
  <r>
    <s v="Luo Xinyi"/>
    <x v="1"/>
    <s v="NA"/>
    <s v="NA"/>
    <s v="1193118002025031244"/>
    <s v="SHD"/>
    <s v="游离前列腺特异性抗原测定试剂盒(化学发光法)"/>
    <s v="Atellica IM"/>
    <s v="国械注进20223400382"/>
    <s v="Atellica IM fPSA, lot 121, discordant elevated patient results vs retest results"/>
    <s v="NA"/>
    <x v="124"/>
    <d v="2025-03-28T00:00:00"/>
    <x v="1"/>
    <s v="2025-00098907-1"/>
    <d v="2025-02-27T00:00:00"/>
    <d v="2025-04-17T00:00:00"/>
    <s v="Closed"/>
  </r>
  <r>
    <s v="Luo Xinyi"/>
    <x v="1"/>
    <s v="NA"/>
    <s v="NA"/>
    <s v="NA"/>
    <s v="SHD"/>
    <s v="NA"/>
    <s v="POC"/>
    <s v="NA"/>
    <s v="False Positive cTnI Result, lot 234309002 [Stratus CS 200 SN 13050279]"/>
    <s v="NA"/>
    <x v="124"/>
    <d v="2025-03-28T00:00:00"/>
    <x v="0"/>
    <s v="2025-00098483-1"/>
    <s v="NA"/>
    <s v="NA"/>
    <s v="Closed"/>
  </r>
  <r>
    <s v="Zhou Hui"/>
    <x v="1"/>
    <s v="NA"/>
    <s v="NA"/>
    <s v="1193118002025030960"/>
    <s v="SHD"/>
    <s v="电解质检测电极块"/>
    <s v="Dimension"/>
    <s v="国械注进20172220888"/>
    <s v="Dimension EXL with LM – NA, lot# 4JD822 – erroneously depressed patient results relative to repeat testing."/>
    <s v="NA"/>
    <x v="124"/>
    <d v="2025-03-28T00:00:00"/>
    <x v="1"/>
    <s v="2025-00094902-1"/>
    <d v="2025-02-26T00:00:00"/>
    <s v="NA"/>
    <s v="Closed"/>
  </r>
  <r>
    <s v="Zhou Hui"/>
    <x v="1"/>
    <s v="NA"/>
    <s v="NA"/>
    <s v="1193118002025030961"/>
    <s v="SHD"/>
    <s v="电解质检测电极块"/>
    <s v="Dimension"/>
    <s v="国械注进20172220888"/>
    <s v="Dimension EXL with LM – NA, lot# 4JD822 – erroneously depressed patient results relative to repeat testing."/>
    <s v="NA"/>
    <x v="124"/>
    <d v="2025-03-28T00:00:00"/>
    <x v="1"/>
    <s v="2025-00094902-3"/>
    <d v="2025-02-26T00:00:00"/>
    <s v="NA"/>
    <s v="Closed"/>
  </r>
  <r>
    <s v="Zhou Hui"/>
    <x v="1"/>
    <s v="NA"/>
    <s v="NA"/>
    <s v="1193118002025030962"/>
    <s v="SHD"/>
    <s v="电解质检测电极块"/>
    <s v="Dimension"/>
    <s v="国械注进20172220888"/>
    <s v="Dimension EXL 200 Integrated Chemistry System / erroneously depressed Sodium (Na) results on three (3) patient samples."/>
    <s v="NA"/>
    <x v="123"/>
    <d v="2025-03-27T00:00:00"/>
    <x v="1"/>
    <s v="2025-00095265-1"/>
    <d v="2025-02-26T00:00:00"/>
    <d v="2025-04-17T00:00:00"/>
    <s v="Closed"/>
  </r>
  <r>
    <s v="Zhou Hui"/>
    <x v="1"/>
    <s v="NA"/>
    <s v="NA"/>
    <s v="1193118002025030963"/>
    <s v="SHD"/>
    <s v="全自动整合式生化分析仪"/>
    <s v="Dimension"/>
    <s v="国械注进20192221909"/>
    <s v="Dimension EXL 200 Integrated Chemistry System / falsely depressed Sodium (Na, lot# 4KD823) results on two patient samples."/>
    <s v="NA"/>
    <x v="123"/>
    <d v="2025-03-27T00:00:00"/>
    <x v="1"/>
    <s v="2025-00096219-1"/>
    <d v="2025-02-26T00:00:00"/>
    <s v="NA"/>
    <s v="Closed"/>
  </r>
  <r>
    <s v="Luo Xinyi"/>
    <x v="0"/>
    <s v="NA"/>
    <s v="2025-02-25"/>
    <s v="1335150252025000014"/>
    <s v="西充县人民医院"/>
    <s v="血气分析检测卡（干式电化学法）"/>
    <s v="epoc"/>
    <s v="国械注进20182400183"/>
    <s v="血气分析检测卡检测失败，无法检测。"/>
    <s v="其他"/>
    <x v="124"/>
    <d v="2025-04-12T00:00:00"/>
    <x v="0"/>
    <s v="2025-00101113-1"/>
    <d v="2025-03-12T00:00:00"/>
    <s v="NA"/>
    <s v="Closed"/>
  </r>
  <r>
    <s v="Luo Xinyi"/>
    <x v="0"/>
    <s v="NA"/>
    <s v="2025-02-25"/>
    <s v="1253712002025000118"/>
    <s v="日照港口医院"/>
    <s v="全自动血气/电解质和生化分析仪"/>
    <s v="POC: Blood gas"/>
    <s v="国械注进20222220292"/>
    <s v="血气分析钙离子不能检测"/>
    <s v="其他"/>
    <x v="124"/>
    <d v="2025-04-12T00:00:00"/>
    <x v="0"/>
    <s v="2025-00101131-1"/>
    <d v="2025-03-13T00:00:00"/>
    <s v="NA"/>
    <s v="Closed"/>
  </r>
  <r>
    <s v="Zhou Hui"/>
    <x v="1"/>
    <s v="NA"/>
    <s v="NA"/>
    <s v="1193118002025031247"/>
    <s v="SHD"/>
    <s v="全自动生化分析仪"/>
    <s v="Atellica CH"/>
    <s v="国械注进20182220493"/>
    <s v="Atellica CH 930 Analyzer, erroneous Concentrated Carbon Dioxide (CO2_c, Lot#140369), Creatinine_2 (Crea_2, Lot#242278), and Uric Acid (UA, Lot#232129) results on multiple patient samples."/>
    <s v="NA"/>
    <x v="124"/>
    <d v="2025-03-28T00:00:00"/>
    <x v="1"/>
    <s v="2025-00095623-1"/>
    <d v="2025-02-27T00:00:00"/>
    <s v="NA"/>
    <s v="Pending"/>
  </r>
  <r>
    <s v="Luo Xinyi"/>
    <x v="1"/>
    <s v="NA"/>
    <s v="NA"/>
    <s v="NA"/>
    <s v="SHD"/>
    <s v="NA"/>
    <s v="Dimension"/>
    <s v="NA"/>
    <s v="Dimension RxL Max HM Integrated Chemistry System, An erroneously depressed Cyclosporine A (CSA, Lot# BB5269) result on a patient sample."/>
    <s v="NA"/>
    <x v="124"/>
    <d v="2025-03-28T00:00:00"/>
    <x v="0"/>
    <s v="2025-00096208-1"/>
    <s v="NA"/>
    <s v="NA"/>
    <s v="Closed"/>
  </r>
  <r>
    <s v="Luo Xinyi"/>
    <x v="1"/>
    <s v="NA"/>
    <s v="NA"/>
    <s v="NA"/>
    <s v="SHD"/>
    <s v="NA"/>
    <s v="Atellica IM"/>
    <s v="NA"/>
    <s v="Atellica IM 1600 – BR, lot 272 – Depressed result vs. repeat testing"/>
    <s v="NA"/>
    <x v="124"/>
    <d v="2025-03-28T00:00:00"/>
    <x v="0"/>
    <s v="2025-00100834-1"/>
    <s v="NA"/>
    <s v="NA"/>
    <s v="Closed"/>
  </r>
  <r>
    <s v="Zhou Hui"/>
    <x v="1"/>
    <s v="NA"/>
    <s v="NA"/>
    <s v="NA"/>
    <s v="SHD"/>
    <s v="NA"/>
    <s v="Atellica CH"/>
    <s v="NA"/>
    <s v="Atellica CH 930 Analyzer/Diazo Total Bilirubin (D_TBil)/Lot 130471/Quality Control (QC) imprecision and low patient results on well"/>
    <s v="NA"/>
    <x v="124"/>
    <d v="2025-03-28T00:00:00"/>
    <x v="0"/>
    <s v="2025-00096403-3"/>
    <s v="NA"/>
    <s v="NA"/>
    <s v="Closed"/>
  </r>
  <r>
    <s v="Lumengjia"/>
    <x v="2"/>
    <s v="NA"/>
    <s v="NA"/>
    <s v="NA"/>
    <s v="四川大学华西第二医院锦江院区"/>
    <s v="铁测定试剂盒(亚铁嗪法)"/>
    <s v="ADVIA Chemistry"/>
    <s v="国械注进20142405482"/>
    <s v="ADVIA Chemistry XPT, Iron_2 (IRON_2) reagent discolored after loading into the reagent tray, which caused out-of-range Quality Control (QC) and erroneously elevated Iron_2 (IRON_2, Lot# 682198) results on twenty (20) patient samples."/>
    <s v="NA"/>
    <x v="125"/>
    <d v="2025-03-19T00:00:00"/>
    <x v="0"/>
    <s v="2025-00101669-1"/>
    <s v="NA"/>
    <s v="NA"/>
    <s v="Closed"/>
  </r>
  <r>
    <s v="Lumengjia"/>
    <x v="2"/>
    <s v="NA"/>
    <s v="NA"/>
    <s v="NA"/>
    <s v="四川大学华西第二医院锦江院区"/>
    <s v="铁测定试剂盒(亚铁嗪法)"/>
    <s v="ADVIA Chemistry"/>
    <s v="国械注进20142405482"/>
    <s v="ADVIA Chemistry XPT System, Iron_2 (IRON_2) reagent discolored after loading into the reagent tray, which resulted in out-of-range Quality Control (QC) and falsely elevated Iron_2 (IRON_2, Lot# 682198) results on 3 patient samples."/>
    <s v="NA"/>
    <x v="125"/>
    <d v="2025-03-19T00:00:00"/>
    <x v="0"/>
    <s v="2025-00101691-1"/>
    <s v="NA"/>
    <s v="NA"/>
    <s v="Closed"/>
  </r>
  <r>
    <s v="Lumengjia"/>
    <x v="2"/>
    <s v="NA"/>
    <s v="NA"/>
    <s v="NA"/>
    <s v="北京协和医院"/>
    <s v="甲状腺球蛋白测定试剂盒(微粒子化学发光免疫分析法)"/>
    <s v="Atellica IM"/>
    <s v="国械注进20232400087"/>
    <s v="Atellica IM 1600 – Thyroglobulin (Tg), lot 017 – discordant elevated result vs. repeat testing."/>
    <s v="NA"/>
    <x v="126"/>
    <d v="2025-03-20T00:00:00"/>
    <x v="0"/>
    <s v="2025-00101763-1"/>
    <s v="NA"/>
    <s v="NA"/>
    <s v="Closed"/>
  </r>
  <r>
    <s v="Luo Xinyi"/>
    <x v="1"/>
    <s v="NA"/>
    <s v="NA"/>
    <s v="1193118002025031946"/>
    <s v="SHD"/>
    <s v="钙测定试剂盒(偶氮胂III比色法)"/>
    <s v="Atellica CI"/>
    <s v="国械注进20162400963"/>
    <s v="Atellica CI 1900 analyzer, level 1 Quality control low (QC) and erroneous Calcium_2 (CA_2; lot: 242227) results on six patient samples."/>
    <s v="NA"/>
    <x v="126"/>
    <d v="2025-03-30T00:00:00"/>
    <x v="1"/>
    <s v="2025-00096162-1"/>
    <d v="2025-03-03T00:00:00"/>
    <d v="2025-04-30T00:00:00"/>
    <s v="Closed"/>
  </r>
  <r>
    <s v="Zhou Hui"/>
    <x v="1"/>
    <s v="NA"/>
    <s v="NA"/>
    <s v="1193118002025031945"/>
    <s v="SHD"/>
    <s v="糖抗原19-9测定试剂盒(直接化学发光法)"/>
    <s v="ADVIA Centaur"/>
    <s v="国械注进20172401781"/>
    <s v="ADVIA Centaur XPT/ CA 19-9, lot# 541 - Discordant (elevated) patient result vs. repeat testing on alternate methods."/>
    <s v="NA"/>
    <x v="127"/>
    <d v="2025-03-31T00:00:00"/>
    <x v="1"/>
    <s v="2025-00096538-1"/>
    <d v="2025-03-03T00:00:00"/>
    <s v="NA"/>
    <s v="Pending"/>
  </r>
  <r>
    <s v="Luo Xinyi"/>
    <x v="1"/>
    <s v="NA"/>
    <s v="NA"/>
    <s v="NA"/>
    <s v="SHD"/>
    <s v="NA"/>
    <s v="POC"/>
    <s v="NA"/>
    <s v="False Positive cTnI Result, Lot 234337002, Stratus CS 200 SN 13050279, Italy"/>
    <s v="NA"/>
    <x v="126"/>
    <d v="2025-03-30T00:00:00"/>
    <x v="0"/>
    <s v="2025-00100661-1"/>
    <s v="NA"/>
    <s v="NA"/>
    <s v="Closed"/>
  </r>
  <r>
    <s v="Zhou Hui"/>
    <x v="1"/>
    <s v="NA"/>
    <s v="NA"/>
    <s v="NA"/>
    <s v="SHD"/>
    <s v="NA"/>
    <s v="ADVIA Centaur"/>
    <s v="NA"/>
    <s v="ADVIA Centaur XP (IRL77470705) smoke emitted from the instrument"/>
    <s v="NA"/>
    <x v="127"/>
    <d v="2025-03-31T00:00:00"/>
    <x v="0"/>
    <s v="2025-00100660-1"/>
    <s v="NA"/>
    <s v="NA"/>
    <s v="Closed"/>
  </r>
  <r>
    <s v="Lumengjia"/>
    <x v="2"/>
    <s v="NA"/>
    <s v="NA"/>
    <s v="1193118002025036270"/>
    <s v="衢州市柯城人民医院"/>
    <s v="高敏肌钙蛋白I测定试剂盒 （直接化学发光法）"/>
    <s v="Atellica IM"/>
    <s v="国械注进20222400321"/>
    <s v="Atellica IM 1600 Analyzer/ High-Sensitivity Troponin I (TnIH, 107) – Discordant elevated result v/s alternate method testing."/>
    <s v="NA"/>
    <x v="128"/>
    <d v="2025-03-22T00:00:00"/>
    <x v="1"/>
    <s v="2025-00102064-1"/>
    <d v="2025-03-13T00:00:00"/>
    <s v="NA"/>
    <s v="Closed"/>
  </r>
  <r>
    <s v="Lumengjia"/>
    <x v="2"/>
    <s v="NA"/>
    <s v="NA"/>
    <s v="NA"/>
    <s v="瑞安市人民医院万松院区"/>
    <s v="全自动化学发光免疫分析仪"/>
    <s v="Atellica IM"/>
    <s v="国械注进20182220492"/>
    <s v="Atellica IM 1600 Analyzer, C peptide (CpS), lot#241: discordant results vs repeat testing on alternate methods."/>
    <s v="NA"/>
    <x v="129"/>
    <d v="2025-03-23T00:00:00"/>
    <x v="0"/>
    <s v="2025-00102106-1"/>
    <s v="NA"/>
    <s v="NA"/>
    <s v="Closed"/>
  </r>
  <r>
    <s v="Luo Xinyi"/>
    <x v="1"/>
    <s v="NA"/>
    <s v="NA"/>
    <s v="NA"/>
    <s v="SHD"/>
    <s v="NA"/>
    <s v="POC"/>
    <s v="NA"/>
    <s v="Blood splatter to eye when expelling air from syringe, 1cc-25U Aline Aspr Syr &amp; Vented Tip, lot 062222N25, Australia"/>
    <s v="NA"/>
    <x v="130"/>
    <d v="2025-04-03T00:00:00"/>
    <x v="0"/>
    <s v="2024-00075872-1"/>
    <s v="NA"/>
    <s v="NA"/>
    <s v="Closed"/>
  </r>
  <r>
    <s v="Zhou Hui"/>
    <x v="1"/>
    <s v="NA"/>
    <s v="NA"/>
    <s v="1193118002025036119"/>
    <s v="SHD"/>
    <s v="全自动样品处理系统"/>
    <s v="Atellica"/>
    <s v="国械备20181268号"/>
    <s v="Atellica Sample Handler Prime (SP04905) the customer obtained a shock"/>
    <s v="NA"/>
    <x v="130"/>
    <d v="2025-04-03T00:00:00"/>
    <x v="1"/>
    <s v="2025-00100217-1"/>
    <d v="2025-03-06T00:00:00"/>
    <s v="NA"/>
    <s v="Closed"/>
  </r>
  <r>
    <s v="Luo Xinyi"/>
    <x v="1"/>
    <s v="NA"/>
    <s v="NA"/>
    <s v="1193118002025036254"/>
    <s v="SHD"/>
    <s v="前列腺特异性抗原测定试剂盒(直接化学发光法)"/>
    <s v="Atellica IM"/>
    <s v="国械注进20163404773"/>
    <s v="Atellica IM Prostate Specific Antigen (PSA) lot#340: Discordant elevated patient result vs. repeat testing on alternate methods."/>
    <s v="NA"/>
    <x v="130"/>
    <d v="2025-04-03T00:00:00"/>
    <x v="1"/>
    <s v="2025-00096543-1"/>
    <d v="2025-03-07T00:00:00"/>
    <d v="2025-04-07T00:00:00"/>
    <s v="Closed"/>
  </r>
  <r>
    <s v="Zhou Hui"/>
    <x v="1"/>
    <s v="NA"/>
    <s v="NA"/>
    <s v="1193118002025036117"/>
    <s v="SHD"/>
    <s v="全自动生化分析仪"/>
    <s v="Dimension"/>
    <s v="国械注进20152220139"/>
    <s v="Dimension EXL with LM Integrated Chemistry System/ Falsely depressed Sodium (Na) results sensor lot# 4LD824 were obtained on multiple patient samples."/>
    <s v="NA"/>
    <x v="130"/>
    <d v="2025-04-03T00:00:00"/>
    <x v="1"/>
    <s v="2025-00097495-1"/>
    <d v="2025-03-06T00:00:00"/>
    <s v="NA"/>
    <s v="Closed"/>
  </r>
  <r>
    <s v="Lumengjia"/>
    <x v="2"/>
    <s v="NA"/>
    <s v="NA"/>
    <s v="NA"/>
    <s v="常州武进人民医院南院"/>
    <s v="糖抗原19-9测定试剂盒(直接化学发光法)"/>
    <s v="ADVIA Centaur"/>
    <s v="国械注进20172401781"/>
    <s v="ADVIA Centaur XP – CA 19-9, lot 541 – Elevated result vs. alt. methods"/>
    <s v="NA"/>
    <x v="130"/>
    <d v="2025-03-24T00:00:00"/>
    <x v="0"/>
    <s v="2025-00102547-1"/>
    <s v="NA"/>
    <s v="NA"/>
    <s v="Closed"/>
  </r>
  <r>
    <s v="Luo Xinyi"/>
    <x v="0"/>
    <n v="25"/>
    <s v="2025-03-04"/>
    <s v="1233503002025006560"/>
    <s v="厦门市中医院"/>
    <s v="全自动生化分析仪"/>
    <s v="Atellica CH"/>
    <s v="国械注进20182220493"/>
    <s v="禁用反应杯增多影响检测速度；设备阀门故障未有报警提示。"/>
    <s v="严重伤害"/>
    <x v="130"/>
    <d v="2025-04-18T00:00:00"/>
    <x v="0"/>
    <s v="2025-00102812-1"/>
    <d v="2025-04-02T00:00:00"/>
    <d v="2025-05-13T00:00:00"/>
    <s v="Pending"/>
  </r>
  <r>
    <s v="Luo Xinyi"/>
    <x v="0"/>
    <n v="25"/>
    <s v="2025-02-25"/>
    <s v="1243601032025000037"/>
    <s v="江西省兴国县中医院"/>
    <s v="全自动生化分析仪"/>
    <s v="Atellica CH"/>
    <s v="国械注进20182220493"/>
    <s v="D0101_故障提示"/>
    <s v="其他"/>
    <x v="130"/>
    <d v="2025-04-18T00:00:00"/>
    <x v="0"/>
    <s v="2025-00102819-1"/>
    <d v="2025-04-02T00:00:00"/>
    <d v="2025-05-13T00:00:00"/>
    <s v="Closed"/>
  </r>
  <r>
    <s v="Lumengjia"/>
    <x v="1"/>
    <s v="NA"/>
    <s v="NA"/>
    <s v="1193118002025037186"/>
    <s v="SHD"/>
    <s v="血气分析仪"/>
    <s v="epoc"/>
    <s v="国械注进20172221540"/>
    <s v="Epoc-Discrepant HCT and tHb results, SN 39423, Lot 02-24330-40 [Italy]"/>
    <s v="NA"/>
    <x v="131"/>
    <d v="2025-04-04T00:00:00"/>
    <x v="1"/>
    <s v="2025-00100894-1"/>
    <d v="2025-03-10T00:00:00"/>
    <d v="2025-04-07T00:00:00"/>
    <s v="Closed"/>
  </r>
  <r>
    <s v="Luo Xinyi"/>
    <x v="0"/>
    <n v="26"/>
    <s v="2025-03-02"/>
    <s v="1131306002025000045"/>
    <s v="冀中能源邢台矿业集团总医院（华北医疗健康集团邢台总医）"/>
    <s v="血气测定试剂盒（电极法）"/>
    <s v="POC: Blood gas"/>
    <s v="国械注进20162404549"/>
    <s v="无法测量"/>
    <s v="其他"/>
    <x v="131"/>
    <d v="2025-04-19T00:00:00"/>
    <x v="0"/>
    <s v="2025-00103537-1"/>
    <d v="2025-04-02T00:00:00"/>
    <d v="2025-04-09T00:00:00"/>
    <s v="Closed"/>
  </r>
  <r>
    <s v="Luo Xinyi"/>
    <x v="1"/>
    <s v="NA"/>
    <s v="NA"/>
    <s v="1193118002025036086"/>
    <s v="SHD"/>
    <s v="雌二醇测定试剂盒(直接化学发光法)"/>
    <s v="Atellica IM"/>
    <s v="国械注进20192401907"/>
    <s v="Atellica IM 1600 / Enhanced Estradiol (eE2), lot# 103 - Discordant (elevated) patient results vs. repeat testing; the patient samples were tested while Quality Control (QC) results were out-of-ranges."/>
    <s v="NA"/>
    <x v="131"/>
    <d v="2025-04-04T00:00:00"/>
    <x v="1"/>
    <s v="2025-00096801-1"/>
    <d v="2025-03-06T00:00:00"/>
    <d v="2025-05-19T00:00:00"/>
    <s v="Closed"/>
  </r>
  <r>
    <s v="Luo Xinyi"/>
    <x v="1"/>
    <s v="NA"/>
    <s v="NA"/>
    <s v="1193118002025036087"/>
    <s v="SHD"/>
    <s v="雌二醇测定试剂盒(直接化学发光法)"/>
    <s v="Atellica IM"/>
    <s v="国械注进20192401907"/>
    <s v="Atellica IM 1600 / Enhanced Estradiol (eE2), lot# 103 - Discordant (elevated) patient results vs. repeat testing; the patient samples were tested while Quality Control (QC) results were out-of-ranges."/>
    <s v="NA"/>
    <x v="131"/>
    <d v="2025-04-04T00:00:00"/>
    <x v="1"/>
    <s v="2025-00096801-2"/>
    <d v="2025-03-06T00:00:00"/>
    <d v="2025-05-19T00:00:00"/>
    <s v="Closed"/>
  </r>
  <r>
    <s v="Zhou Hui"/>
    <x v="1"/>
    <s v="NA"/>
    <s v="NA"/>
    <s v="1193118002025036118"/>
    <s v="SHD"/>
    <s v="全自动化学发光免疫分析仪"/>
    <s v="Atellica IM"/>
    <s v="国械注进20182220492"/>
    <s v="Atellica IM 1300 Analyzer, A falsely elevated High-Sensitivity Troponin I (TnIH, Lot# 109) result on a patient sample."/>
    <s v="NA"/>
    <x v="131"/>
    <d v="2025-04-04T00:00:00"/>
    <x v="1"/>
    <s v="2025-00100384-1"/>
    <d v="2025-03-06T00:00:00"/>
    <s v="NA"/>
    <s v="Closed"/>
  </r>
  <r>
    <s v="Luo Xinyi"/>
    <x v="1"/>
    <s v="NA"/>
    <s v="NA"/>
    <s v="1193118002025036264"/>
    <s v="SHD"/>
    <s v="糖抗原19-9测定试剂盒(直接化学发光法)"/>
    <s v="Atellica IM"/>
    <s v="国械注进20172401781"/>
    <s v="Atellica IM 1600 – CA 19-9, lot 541 - discordant depressed results vs diluted results."/>
    <s v="NA"/>
    <x v="132"/>
    <d v="2025-04-05T00:00:00"/>
    <x v="1"/>
    <s v="2025-00096915-2"/>
    <d v="2025-03-07T00:00:00"/>
    <d v="2025-04-01T00:00:00"/>
    <s v="Closed"/>
  </r>
  <r>
    <s v="Xie Nanting"/>
    <x v="1"/>
    <s v="NA"/>
    <s v="NA"/>
    <s v="1193118002025036265"/>
    <s v="SHD"/>
    <s v="肌酐测定试剂盒(苦味酸法)"/>
    <s v="Atellica CH"/>
    <s v="国械注进20192400466"/>
    <s v="Atellica CH 930 Analyzer, Out-of-range Quality Control (QC) and erroneously depressed Creatinine_2 (Crea_2, Lot# 242279) results on fifty-three (53) patient samples."/>
    <s v="NA"/>
    <x v="132"/>
    <d v="2025-04-05T00:00:00"/>
    <x v="1"/>
    <s v="2025-00098249-1"/>
    <d v="2025-03-07T00:00:00"/>
    <d v="2025-04-22T00:00:00"/>
    <s v="Closed"/>
  </r>
  <r>
    <s v="Zhou Hui"/>
    <x v="1"/>
    <s v="NA"/>
    <s v="NA"/>
    <s v="1193118002025036262"/>
    <s v="SHD"/>
    <s v="全自动生化分析仪"/>
    <s v="Dimension"/>
    <s v="国械注进20152220139"/>
    <s v="Dimension EXL with LM Integrated Chemistry System, Multiple erroneous assay results on multiple patient samples."/>
    <s v="NA"/>
    <x v="132"/>
    <d v="2025-04-05T00:00:00"/>
    <x v="1"/>
    <s v="2025-00098687-1"/>
    <d v="2025-03-07T00:00:00"/>
    <s v="NA"/>
    <s v="Pending"/>
  </r>
  <r>
    <s v="Zhou Hui"/>
    <x v="1"/>
    <s v="NA"/>
    <s v="NA"/>
    <s v="1193118002025036263"/>
    <s v="SHD"/>
    <s v="全自动生化分析仪"/>
    <s v="Atellica CH"/>
    <s v="国械注进20182220493"/>
    <s v="Atellica CH 930 Analyzer, S/N: CM02753 – The customer reported that the Siemens Customer Service Engineer (CSE) received electrical shock while troubleshooting the Analyzer."/>
    <s v="NA"/>
    <x v="132"/>
    <d v="2025-04-05T00:00:00"/>
    <x v="1"/>
    <s v="2025-00099726-1"/>
    <d v="2025-03-07T00:00:00"/>
    <s v="NA"/>
    <s v="Pending"/>
  </r>
  <r>
    <s v="Zhou Hui"/>
    <x v="1"/>
    <s v="NA"/>
    <s v="NA"/>
    <s v="1193118002025042792"/>
    <s v="SHD"/>
    <s v="全自动血气/电解质和生化分析仪"/>
    <s v="POC: Blood gas"/>
    <s v="国械注进20222220292"/>
    <s v="Discrepant nBili results, Mcart SN Unknown, [RP500e SN 65352] - Portugal."/>
    <s v="NA"/>
    <x v="133"/>
    <d v="2025-04-06T00:00:00"/>
    <x v="1"/>
    <s v="2025-00102328-1"/>
    <d v="2025-03-14T00:00:00"/>
    <s v="NA"/>
    <s v="Closed"/>
  </r>
  <r>
    <s v="Lumengjia"/>
    <x v="2"/>
    <s v="NA"/>
    <s v="NA"/>
    <s v="NA"/>
    <s v="江山市人民医院"/>
    <s v="糖抗原19-9测定试剂盒(直接化学发光法)"/>
    <s v="ADVIA Centaur"/>
    <s v="国械注进20172401781"/>
    <s v="ADVIA Centaur XP – Cancer Antigen 19-9 (CA 19-9), Lot 541 – A discordant elevated patient sample result vs. repeat testing performed using an alternate method."/>
    <s v="NA"/>
    <x v="133"/>
    <d v="2025-03-27T00:00:00"/>
    <x v="0"/>
    <s v="2025-00103532-1"/>
    <s v="NA"/>
    <s v="NA"/>
    <s v="Closed"/>
  </r>
  <r>
    <s v="Lumengjia"/>
    <x v="2"/>
    <s v="NA"/>
    <s v="NA"/>
    <s v="NA"/>
    <s v="宁波李惠利东部"/>
    <s v="糖抗原19-9测定试剂盒(直接化学发光法)"/>
    <s v="Atellica IM"/>
    <s v="国械注进20172401781"/>
    <s v="Atellica IM 1600 – CA 19-9, lot 543 – discordant elevated result vs. repeat testing on an alternate method."/>
    <s v="NA"/>
    <x v="133"/>
    <d v="2025-03-27T00:00:00"/>
    <x v="0"/>
    <s v="2025-00103535-1"/>
    <s v="NA"/>
    <s v="NA"/>
    <s v="Closed"/>
  </r>
  <r>
    <s v="Xie Nanting"/>
    <x v="0"/>
    <s v="NA"/>
    <s v="2025-03-06"/>
    <s v="1335150252025000028"/>
    <s v="西充县人民医院"/>
    <s v="血气分析检测卡（干式电化学法）"/>
    <s v="epoc"/>
    <s v="国械注进20182400183"/>
    <s v="检测结果中葡萄糖一栏数据未显示。"/>
    <s v="其他"/>
    <x v="133"/>
    <d v="2025-04-21T00:00:00"/>
    <x v="0"/>
    <s v="2025-00104001-1"/>
    <d v="2025-03-19T00:00:00"/>
    <s v="NA"/>
    <s v="Closed"/>
  </r>
  <r>
    <s v="Xie Nanting"/>
    <x v="1"/>
    <s v="NA"/>
    <s v="NA"/>
    <s v="1193118002025036726"/>
    <s v="SHD"/>
    <s v="血小板功能检测试剂盒(胶原/肾上腺素触发的闭合时间法)"/>
    <s v="PFA"/>
    <s v="国械注进20143405855"/>
    <s v="PFA COLLAG./EPI TEST CARTR lots 5695891 &amp;5695894 show very low or no ASS sensitivity"/>
    <s v="NA"/>
    <x v="133"/>
    <d v="2025-04-06T00:00:00"/>
    <x v="1"/>
    <s v="2025-00092814-1"/>
    <d v="2025-03-10T00:00:00"/>
    <s v="NA"/>
    <s v="Pending"/>
  </r>
  <r>
    <s v="Xie Nanting"/>
    <x v="1"/>
    <s v="NA"/>
    <s v="NA"/>
    <s v="1193118002025036727"/>
    <s v="SHD"/>
    <s v="全自动化学发光免疫分析仪"/>
    <s v="Atellica IM"/>
    <s v="国械注进20182220492"/>
    <s v="Atellica IM 1300 Analyzer, a falsely elevated High-Sensitivity Troponin I (TnIH, Lot#24555108) result on a patient sample."/>
    <s v="NA"/>
    <x v="133"/>
    <d v="2025-04-06T00:00:00"/>
    <x v="1"/>
    <s v="2025-00098177-1"/>
    <d v="2025-03-10T00:00:00"/>
    <s v="NA"/>
    <s v="Closed"/>
  </r>
  <r>
    <s v="Zhou Hui"/>
    <x v="1"/>
    <s v="NA"/>
    <s v="NA"/>
    <s v="1193118002025036735"/>
    <s v="SHD"/>
    <s v="全自动生化分析仪"/>
    <s v="Atellica CH"/>
    <s v="国械注进20182220493"/>
    <s v="Atellica CH 930 SN CM03032 – System had passed autocheck when customer discovered that cuvette wash probe 4 was dripping into cuvette."/>
    <s v="NA"/>
    <x v="134"/>
    <d v="2025-04-07T00:00:00"/>
    <x v="1"/>
    <s v="2025-00098953-1"/>
    <d v="2025-03-10T00:00:00"/>
    <d v="2025-04-17T00:00:00"/>
    <s v="Closed"/>
  </r>
  <r>
    <s v="Zhou Hui"/>
    <x v="1"/>
    <s v="NA"/>
    <s v="NA"/>
    <s v="1193118002025036736"/>
    <s v="SHD"/>
    <s v="全自动生化分析仪"/>
    <s v="Dimension"/>
    <s v="国械注进20152220139"/>
    <s v="Dimension EXL with LM (S/N: DR250190) / The customer reported that erroneous results were obtained on four patient samples when the instrument indicated ‘Temperature Out of Range 516’ errors on the cuvette."/>
    <s v="NA"/>
    <x v="135"/>
    <d v="2025-04-08T00:00:00"/>
    <x v="1"/>
    <s v="2025-00098688-1"/>
    <d v="2025-03-10T00:00:00"/>
    <s v="NA"/>
    <s v="Closed"/>
  </r>
  <r>
    <s v="Zhou Hui"/>
    <x v="1"/>
    <s v="NA"/>
    <s v="NA"/>
    <s v="1193118002025036737"/>
    <s v="SHD"/>
    <s v="全自动生化分析仪"/>
    <s v="Dimension"/>
    <s v="国械注进20152220139"/>
    <s v="Dimension EXL and LM Integrated Chemistry System, low anion gap with falsely depressed Sodium (Na), Potassium (K), and Chloride (Cl), Sensor Lot#4KD823 results were obtained on a patient sample."/>
    <s v="NA"/>
    <x v="133"/>
    <d v="2025-04-06T00:00:00"/>
    <x v="1"/>
    <s v="2025-00098686-1"/>
    <d v="2025-03-10T00:00:00"/>
    <s v="NA"/>
    <s v="Closed"/>
  </r>
  <r>
    <s v="Xie Nanting"/>
    <x v="1"/>
    <s v="NA"/>
    <s v="NA"/>
    <s v="1193118002025039742"/>
    <s v="SHD"/>
    <s v="全自动整合式生化分析仪"/>
    <s v="Dimension"/>
    <s v="国械注进20192221909"/>
    <s v="Dimension EXL 200 Integrated Chemistry System, different Potassium (K) results between serum and plasma samples for three patient samples."/>
    <s v="NA"/>
    <x v="136"/>
    <d v="2025-04-09T00:00:00"/>
    <x v="1"/>
    <s v="2025-00099318-1"/>
    <d v="2025-03-11T00:00:00"/>
    <d v="2025-04-17T00:00:00"/>
    <s v="Closed"/>
  </r>
  <r>
    <s v="Xie Nanting"/>
    <x v="1"/>
    <s v="NA"/>
    <s v="NA"/>
    <s v="1193118002025039743"/>
    <s v="SHD"/>
    <s v="全自动整合式生化分析仪"/>
    <s v="Dimension"/>
    <s v="国械注进20192221909"/>
    <s v="Dimension EXL 200 Integrated Chemistry System, different Potassium (K) results between serum and plasma samples for three patient samples."/>
    <s v="NA"/>
    <x v="136"/>
    <d v="2025-04-09T00:00:00"/>
    <x v="1"/>
    <s v="2025-00099318-2"/>
    <d v="2025-03-11T00:00:00"/>
    <d v="2025-04-17T00:00:00"/>
    <s v="Closed"/>
  </r>
  <r>
    <s v="Xie Nanting"/>
    <x v="1"/>
    <s v="NA"/>
    <s v="NA"/>
    <s v="1193118002025039744"/>
    <s v="SHD"/>
    <s v="全自动生化分析仪"/>
    <s v="Atellica CH"/>
    <s v="国械注进20182220493"/>
    <s v="Atellica CH 930, S/N CM02593, falsely depressed Calcium, Creatinine, Glucose and Urea Nitrogen."/>
    <s v="NA"/>
    <x v="137"/>
    <d v="2025-04-10T00:00:00"/>
    <x v="1"/>
    <s v="2025-00101976-1"/>
    <d v="2025-03-11T00:00:00"/>
    <s v="NA"/>
    <s v="Closed"/>
  </r>
  <r>
    <s v="Lumengjia"/>
    <x v="2"/>
    <s v="NA"/>
    <s v="NA"/>
    <s v="1193118002025047433"/>
    <s v="四川大学华西第二医院锦江院区"/>
    <s v="总人绒毛膜促性腺激素（ꞵ亚基）测定试剂盒(直接化学发光法)"/>
    <s v="ADVIA Centaur"/>
    <s v="国械注进20152400929"/>
    <s v="ADVIA Centaur XPT System / an erroneously elevated Total Human chorionic gonadotropin (ThCG, 029361) result on a patient sample."/>
    <s v="NA"/>
    <x v="137"/>
    <d v="2025-03-31T00:00:00"/>
    <x v="1"/>
    <s v="2025-00104313-1"/>
    <d v="2025-03-24T00:00:00"/>
    <d v="2025-04-18T00:00:00"/>
    <s v="Closed"/>
  </r>
  <r>
    <s v="Xie Nanting"/>
    <x v="1"/>
    <s v="NA"/>
    <s v="NA"/>
    <s v="1193118002025042593"/>
    <s v="SHD"/>
    <s v="全自动化学发光免疫分析仪"/>
    <s v="ADVIA Centaur"/>
    <s v="国械注进20152220283"/>
    <s v="ADVIA Centaur XPT analyzer – erroneous Total human chorionic gonadotropin (ThCG, lot 362) results on multiple patient samples."/>
    <s v="NA"/>
    <x v="138"/>
    <d v="2025-04-11T00:00:00"/>
    <x v="1"/>
    <s v="2025-00098203-6"/>
    <d v="2025-03-12T00:00:00"/>
    <s v="NA"/>
    <s v="Closed"/>
  </r>
  <r>
    <s v="Xie Nanting"/>
    <x v="1"/>
    <s v="NA"/>
    <s v="NA"/>
    <s v="1193118002025042594"/>
    <s v="SHD"/>
    <s v="全自动化学发光免疫分析仪"/>
    <s v="ADVIA Centaur"/>
    <s v="国械注进20152220283"/>
    <s v="ADVIA Centaur XPT analyzer – erroneous Total human chorionic gonadotropin (ThCG, lot 362) results on multiple patient samples."/>
    <s v="NA"/>
    <x v="138"/>
    <d v="2025-04-11T00:00:00"/>
    <x v="1"/>
    <s v="2025-00098203-1"/>
    <d v="2025-03-12T00:00:00"/>
    <s v="NA"/>
    <s v="Closed"/>
  </r>
  <r>
    <s v="Xie Nanting"/>
    <x v="1"/>
    <s v="NA"/>
    <s v="NA"/>
    <s v="1193118002025042595"/>
    <s v="SHD"/>
    <s v="全自动化学发光免疫分析仪"/>
    <s v="ADVIA Centaur"/>
    <s v="国械注进20152220283"/>
    <s v="ADVIA Centaur XPT analyzer – erroneous Total human chorionic gonadotropin (ThCG, lot 362) results on multiple patient samples."/>
    <s v="NA"/>
    <x v="138"/>
    <d v="2025-04-11T00:00:00"/>
    <x v="1"/>
    <s v="2025-00098203-2"/>
    <d v="2025-03-12T00:00:00"/>
    <s v="NA"/>
    <s v="Closed"/>
  </r>
  <r>
    <s v="Xie Nanting"/>
    <x v="1"/>
    <s v="NA"/>
    <s v="NA"/>
    <s v="1193118002025042596"/>
    <s v="SHD"/>
    <s v="全自动化学发光免疫分析仪"/>
    <s v="ADVIA Centaur"/>
    <s v="国械注进20152220283"/>
    <s v="ADVIA Centaur XPT analyzer – erroneous Total human chorionic gonadotropin (ThCG, lot 362) results on multiple patient samples."/>
    <s v="NA"/>
    <x v="138"/>
    <d v="2025-04-11T00:00:00"/>
    <x v="1"/>
    <s v="2025-00098203-3"/>
    <d v="2025-03-12T00:00:00"/>
    <s v="NA"/>
    <s v="Closed"/>
  </r>
  <r>
    <s v="Xie Nanting"/>
    <x v="1"/>
    <s v="NA"/>
    <s v="NA"/>
    <s v="1193118002025042597"/>
    <s v="SHD"/>
    <s v="全自动化学发光免疫分析仪"/>
    <s v="ADVIA Centaur"/>
    <s v="国械注进20152220283"/>
    <s v="ADVIA Centaur XPT analyzer – erroneous Total human chorionic gonadotropin (ThCG, lot 362) results on multiple patient samples."/>
    <s v="NA"/>
    <x v="138"/>
    <d v="2025-04-11T00:00:00"/>
    <x v="1"/>
    <s v="2025-00098203-4"/>
    <d v="2025-03-12T00:00:00"/>
    <s v="NA"/>
    <s v="Closed"/>
  </r>
  <r>
    <s v="Xie Nanting"/>
    <x v="1"/>
    <s v="NA"/>
    <s v="NA"/>
    <s v="1193118002025042598"/>
    <s v="SHD"/>
    <s v="全自动化学发光免疫分析仪"/>
    <s v="ADVIA Centaur"/>
    <s v="国械注进20152220283"/>
    <s v="ADVIA Centaur XPT analyzer – erroneous Total human chorionic gonadotropin (ThCG, lot 362) results on multiple patient samples."/>
    <s v="NA"/>
    <x v="138"/>
    <d v="2025-04-11T00:00:00"/>
    <x v="1"/>
    <s v="2025-00098203-5"/>
    <d v="2025-03-12T00:00:00"/>
    <s v="NA"/>
    <s v="Closed"/>
  </r>
  <r>
    <s v="Zhou Hui"/>
    <x v="1"/>
    <s v="NA"/>
    <s v="NA"/>
    <s v="1193118002025042680"/>
    <s v="SHD"/>
    <s v="全自动生化分析仪"/>
    <s v="Dimension"/>
    <s v="国械注进20152220139"/>
    <s v="Dimension EXL with LM Integrated Chemistry System, Out-of-range Quality Control (QC) and multiple erroneous assay results on multiple patient samples."/>
    <s v="NA"/>
    <x v="137"/>
    <d v="2025-04-10T00:00:00"/>
    <x v="1"/>
    <s v="2025-00099953-1"/>
    <d v="2025-03-12T00:00:00"/>
    <s v="NA"/>
    <s v="Closed"/>
  </r>
  <r>
    <s v="Zhou Hui"/>
    <x v="1"/>
    <s v="NA"/>
    <s v="NA"/>
    <s v="1193118002025042681"/>
    <s v="SHD"/>
    <s v="全自动生化分析仪"/>
    <s v="Dimension"/>
    <s v="国械注进20152220139"/>
    <s v="Dimension EXL with LM Integrated Chemistry System, Falsely elevated Sodium (Na), Potassium (K), and Chloride (Cl) results on a patient sample, Sensor lot# 4LD824."/>
    <s v="NA"/>
    <x v="137"/>
    <d v="2025-04-10T00:00:00"/>
    <x v="1"/>
    <s v="2025-00100022-1"/>
    <d v="2025-03-12T00:00:00"/>
    <s v="NA"/>
    <s v="Closed"/>
  </r>
  <r>
    <s v="Xie Nanting"/>
    <x v="0"/>
    <n v="33"/>
    <s v="2025-03-11"/>
    <s v="1294412002025000576"/>
    <s v="东莞市万江医院"/>
    <s v="全自动化学发光免疫分析仪"/>
    <s v="ADVIA Centaur"/>
    <s v="国食药监械（进）字2014第3404170号"/>
    <s v="不吸样检测"/>
    <s v="其他"/>
    <x v="138"/>
    <d v="2025-04-26T00:00:00"/>
    <x v="0"/>
    <s v="2025-00104828-1"/>
    <d v="2025-03-24T00:00:00"/>
    <s v="NA"/>
    <s v="Closed"/>
  </r>
  <r>
    <s v="Lumengjia"/>
    <x v="2"/>
    <s v="NA"/>
    <s v="NA"/>
    <s v="NA"/>
    <s v="瑞安市人民医院万松院区"/>
    <s v="抗环瓜氨酸肽抗体IgG测定试剂盒(化学发光法)"/>
    <s v="Atellica IM"/>
    <s v="国械注进20192400291"/>
    <s v="Atellica IM 1600 – anti-CCP IgG (aCCP), lot 070 – discordant elevated results vs. repeat testing using lot 073."/>
    <s v="NA"/>
    <x v="138"/>
    <d v="2025-04-01T00:00:00"/>
    <x v="0"/>
    <s v="2025-00104702-1"/>
    <s v="NA"/>
    <s v="NA"/>
    <s v="Closed"/>
  </r>
  <r>
    <s v="Xie Nanting"/>
    <x v="1"/>
    <s v="NA"/>
    <s v="NA"/>
    <s v="1193118002025042703"/>
    <s v="SHD"/>
    <s v="总人绒毛膜促性腺激素测定试剂盒(直接化学发光法)"/>
    <s v="Atellica IM"/>
    <s v="国械注进20152400929"/>
    <s v="Atellica IM 1600 – ThCG, lot 361 – Elevated results vs. repeat"/>
    <s v="NA"/>
    <x v="138"/>
    <d v="2025-04-11T00:00:00"/>
    <x v="1"/>
    <s v="2025-00104507-1"/>
    <d v="2025-03-13T00:00:00"/>
    <d v="2025-04-01T00:00:00"/>
    <s v="Closed"/>
  </r>
  <r>
    <s v="Xie Nanting"/>
    <x v="1"/>
    <s v="NA"/>
    <s v="NA"/>
    <s v="1193118002025042753"/>
    <s v="SHD"/>
    <s v="全自动生化分析仪"/>
    <s v="Dimension"/>
    <s v="国械注进20152220139"/>
    <s v="Dimension EXL with LM Integrated Chemistry System, S/N: DR250277, a falsely elevated Sodium (Na), (Sensor Lot#4JD821) result was obtained on a patient sample."/>
    <s v="NA"/>
    <x v="139"/>
    <d v="2025-04-12T00:00:00"/>
    <x v="1"/>
    <s v="2025-00101331-1"/>
    <d v="2025-03-13T00:00:00"/>
    <s v="NA"/>
    <s v="Closed"/>
  </r>
  <r>
    <s v="Xie Nanting"/>
    <x v="1"/>
    <s v="NA"/>
    <s v="NA"/>
    <s v="1193118002025042793"/>
    <s v="SHD"/>
    <s v="全自动生化分析仪"/>
    <s v="ADVIA Chemistry"/>
    <s v="国械注进20152224028"/>
    <s v="ADVIA Chemistry XPT system / falsely depressed Calcium_2 Concentrated (CA_2c, lot: unknown) results on multiple patient samples."/>
    <s v="NA"/>
    <x v="139"/>
    <d v="2025-04-12T00:00:00"/>
    <x v="1"/>
    <s v="2025-00099650-1"/>
    <d v="2025-03-14T00:00:00"/>
    <s v="NA"/>
    <s v="Closed"/>
  </r>
  <r>
    <s v="Xie Nanting"/>
    <x v="1"/>
    <s v="NA"/>
    <s v="NA"/>
    <s v="1193118002025042794"/>
    <s v="SHD"/>
    <s v="肌酐测定试剂盒(苦味酸法)"/>
    <s v="Atellica CH"/>
    <s v="国械注进20192400466"/>
    <s v="Atellica CH 930 Analyzer/ Falsely depressed Creatinine_2 (Crea_2, 242279) results were obtained on multiple patient samples."/>
    <s v="NA"/>
    <x v="139"/>
    <d v="2025-04-12T00:00:00"/>
    <x v="1"/>
    <s v="2025-00099980-1"/>
    <d v="2025-03-14T00:00:00"/>
    <d v="2025-04-18T00:00:00"/>
    <s v="Pending"/>
  </r>
  <r>
    <s v="Zhou Hui"/>
    <x v="1"/>
    <s v="NA"/>
    <s v="NA"/>
    <s v="NA"/>
    <s v="SHD"/>
    <s v="NA"/>
    <s v="Dimension"/>
    <s v="NA"/>
    <s v="Dimension EXL 200 - LOCI High-Sensitivity Troponin I (TNIH, Lot EA5236) - Erroneously Elevated Result on One (1) Patient"/>
    <s v="NA"/>
    <x v="140"/>
    <d v="2025-04-13T00:00:00"/>
    <x v="0"/>
    <s v="2025-00104558-1"/>
    <s v="NA"/>
    <s v="NA"/>
    <s v="Closed"/>
  </r>
  <r>
    <s v="Lumengjia"/>
    <x v="2"/>
    <s v="NA"/>
    <s v="NA"/>
    <s v="NA"/>
    <s v="广东省中医院"/>
    <s v="皮质醇测定试剂盒(直接化学发光免疫分析法)"/>
    <s v="Atellica IM"/>
    <s v="国械注进20152403883"/>
    <s v="Atellica IM 1600 Analyzer, Erroneously depressed Atellica IM Cortisol (Cor, Lot#363) results on patient samples."/>
    <s v="NA"/>
    <x v="140"/>
    <d v="2025-04-03T00:00:00"/>
    <x v="0"/>
    <s v="2025-00105307-1"/>
    <s v="NA"/>
    <s v="NA"/>
    <s v="Closed"/>
  </r>
  <r>
    <s v="Xie Nanting"/>
    <x v="0"/>
    <s v="NA"/>
    <s v="20+C759+D759+D759:L760"/>
    <s v="1253707042025000115"/>
    <s v="青岛市市立医院（东院区）"/>
    <s v="类风湿因子测定试剂盒（散射比浊法）"/>
    <s v="PP"/>
    <s v="国械注进20162405219"/>
    <s v="技师发现该批次类风湿因子测定试剂盒上机后，所有含RF检测的标本均自动无限稀释，没有具体数值。"/>
    <s v="其他"/>
    <x v="140"/>
    <d v="2025-04-28T00:00:00"/>
    <x v="0"/>
    <s v="2025-00105611-1"/>
    <d v="2025-04-03T00:00:00"/>
    <d v="2025-04-07T00:00:00"/>
    <s v="Pending"/>
  </r>
  <r>
    <s v="Xie Nanting"/>
    <x v="1"/>
    <s v="NA"/>
    <s v="NA"/>
    <s v="1193118002025043681"/>
    <s v="SHD"/>
    <s v="糖抗原19-9测定试剂盒(直接化学发光法)"/>
    <s v="Atellica IM"/>
    <s v="国械注进20172401781"/>
    <s v="Atellica IM 1600 – CA 19-9, lot 541 - discordant depressed results vs diluted results."/>
    <s v="NA"/>
    <x v="140"/>
    <d v="2025-04-13T00:00:00"/>
    <x v="1"/>
    <s v="2025-00099563-2"/>
    <d v="2025-03-17T00:00:00"/>
    <s v="NA"/>
    <s v="Pending"/>
  </r>
  <r>
    <s v="Xie Nanting"/>
    <x v="1"/>
    <s v="NA"/>
    <s v="NA"/>
    <s v="1193118002025043682"/>
    <s v="SHD"/>
    <s v="全自动整合式生化分析仪"/>
    <s v="Dimension"/>
    <s v="国械注进20192221909"/>
    <s v="Dimension EXL 200 Instrument (S/N: DR270215) – falsely depressed Sodium (NA) and Potassium (K) and falsely elevated Chloride (CL) on multiple patient samples."/>
    <s v="NA"/>
    <x v="141"/>
    <d v="2025-04-14T00:00:00"/>
    <x v="1"/>
    <s v="2025-00101282-1"/>
    <d v="2025-03-17T00:00:00"/>
    <d v="2025-04-15T00:00:00"/>
    <s v="Closed"/>
  </r>
  <r>
    <s v="Zhou Hui"/>
    <x v="1"/>
    <s v="NA"/>
    <s v="NA"/>
    <s v="NA"/>
    <s v="SHD"/>
    <s v="NA"/>
    <s v="Dimension Vista"/>
    <s v="未注册"/>
    <s v="Dimension Vista 1500 instrument, Falsely depressed Carbon Dioxide (CO2, Lot# 24171BA) and Albumin (ALB, Lot#24255BA) results on multiple patient samples."/>
    <s v="NA"/>
    <x v="140"/>
    <d v="2025-04-13T00:00:00"/>
    <x v="0"/>
    <s v="2025-00100755-1"/>
    <s v="NA"/>
    <s v="NA"/>
    <s v="Closed"/>
  </r>
  <r>
    <s v="Zhou Hui"/>
    <x v="1"/>
    <s v="NA"/>
    <s v="NA"/>
    <s v="1193118002025043686"/>
    <s v="SHD"/>
    <s v="乙型肝炎病毒表面抗体测定试剂盒(化学发光法)"/>
    <s v="Atellica IM"/>
    <s v="国械注进20173407148"/>
    <s v="Atellica IM aHBs2, lot 174 - discordant results vs alternate method"/>
    <s v="NA"/>
    <x v="141"/>
    <d v="2025-04-14T00:00:00"/>
    <x v="1"/>
    <s v="2025-00103803-1"/>
    <d v="2025-03-17T00:00:00"/>
    <s v="NA"/>
    <s v="Pending"/>
  </r>
  <r>
    <s v="Xie Nanting"/>
    <x v="1"/>
    <s v="NA"/>
    <s v="NA"/>
    <s v="NA"/>
    <s v="SHD"/>
    <s v="NA"/>
    <s v="epoc"/>
    <s v="NA"/>
    <s v="Epoc - Discrepant high pH vs epoc; SN09276, lot 02-24338-30 [US]"/>
    <s v="NA"/>
    <x v="140"/>
    <d v="2025-04-13T00:00:00"/>
    <x v="0"/>
    <s v="2025-00100763-1"/>
    <s v="NA"/>
    <s v="NA"/>
    <s v="Closed"/>
  </r>
  <r>
    <s v="Zhou Hui"/>
    <x v="1"/>
    <s v="NA"/>
    <s v="NA"/>
    <s v="1193118002025046300"/>
    <s v="SHD"/>
    <s v="乙型肝炎病毒表面抗体测定试剂盒(化学发光法)"/>
    <s v="Atellica IM"/>
    <s v="国械注进20173407148"/>
    <s v="Atellica IM aHBs2, lot 174 - discordant results vs alternate method"/>
    <s v="NA"/>
    <x v="141"/>
    <d v="2025-04-14T00:00:00"/>
    <x v="1"/>
    <s v="2025-00103803-2"/>
    <d v="2025-03-19T00:00:00"/>
    <s v="NA"/>
    <s v="Pending"/>
  </r>
  <r>
    <s v="Lumengjia"/>
    <x v="2"/>
    <n v="13"/>
    <s v="NA"/>
    <e v="#N/A"/>
    <s v="昆明市第一人民医院甘美国际医院"/>
    <s v="复合前列腺特异性抗原测定试剂盒(直接化学发光法)"/>
    <s v="Atellica IM"/>
    <s v="国械注进20163404774"/>
    <s v="Atellica IM Complexed Prostate-Specific Antigen (cPSA) lot#319 results higher than the total PSA results for ten patient samples."/>
    <s v="NA"/>
    <x v="142"/>
    <d v="2025-04-06T00:00:00"/>
    <x v="0"/>
    <s v="2025-00105613-1"/>
    <s v="NA"/>
    <s v="NA"/>
    <s v="Closed"/>
  </r>
  <r>
    <s v="Xie Nanting"/>
    <x v="1"/>
    <s v="NA"/>
    <s v="NA"/>
    <s v="NA"/>
    <s v="SHD"/>
    <s v="NA"/>
    <s v="Atellica IM"/>
    <s v="NA"/>
    <s v="Atellica IM a600 – CMV IgG, lot 071 – Discordant nonreactive result"/>
    <s v="NA"/>
    <x v="142"/>
    <d v="2025-04-16T00:00:00"/>
    <x v="0"/>
    <s v="2025-00105449-1"/>
    <s v="NA"/>
    <s v="NA"/>
    <s v="Closed"/>
  </r>
  <r>
    <s v="Xie Nanting"/>
    <x v="0"/>
    <n v="39"/>
    <s v="2025-03-14"/>
    <s v="1131301422025000119"/>
    <s v="河北医科大学第二医院"/>
    <s v="血气分析仪"/>
    <s v="POC: Blood gas"/>
    <s v="国械注进20162221909"/>
    <s v="无法出结果"/>
    <s v="其他"/>
    <x v="143"/>
    <d v="2025-05-02T00:00:00"/>
    <x v="0"/>
    <s v="2025-00107598-1"/>
    <d v="2025-04-15T00:00:00"/>
    <s v="NA"/>
    <s v="Pending"/>
  </r>
  <r>
    <s v="Xie Nanting"/>
    <x v="0"/>
    <n v="39"/>
    <s v="2025-03-14"/>
    <s v="1386215002025000004"/>
    <s v="陇南市第一人民医院"/>
    <s v="全自动生化分析仪"/>
    <s v="ADVIA Chemistry"/>
    <s v="国食药监械（进）字2012第2400587号"/>
    <s v="在使用过程中出现水压低的现象，通知设备科工程师检查维修，现已正常使用。"/>
    <s v="其他"/>
    <x v="143"/>
    <d v="2025-05-02T00:00:00"/>
    <x v="0"/>
    <s v="2025-00106096-1"/>
    <d v="2025-03-27T00:00:00"/>
    <s v="NA"/>
    <s v="Closed"/>
  </r>
  <r>
    <s v="Xie Nanting"/>
    <x v="1"/>
    <s v="NA"/>
    <s v="NA"/>
    <s v="1193118002025046290"/>
    <s v="SHD"/>
    <s v="全自动生化分析仪"/>
    <s v="Dimension"/>
    <s v="国械注进20152220139"/>
    <s v="Dimension EXL with LM Integrated Chemistry system/ Potassium patient results being auto verified in the Laboratory Information System (LIS) when flagged with a high Hemolysis, Icterus, Lipemia (HIL) value."/>
    <s v="NA"/>
    <x v="143"/>
    <d v="2025-04-17T00:00:00"/>
    <x v="1"/>
    <s v="2025-00101046-1"/>
    <d v="2025-03-19T00:00:00"/>
    <s v="NA"/>
    <s v="Closed"/>
  </r>
  <r>
    <s v="Xie Nanting"/>
    <x v="1"/>
    <s v="NA"/>
    <s v="NA"/>
    <s v="1193118002025046291"/>
    <s v="SHD"/>
    <s v="全自动生化分析仪"/>
    <s v="Atellica CH"/>
    <s v="国械注进20182220493"/>
    <s v="Atellica CH 930 Analyzer/ Out of range low Quality Control (QC), elevated anion gap and falsely depressed Sodium (Na) results (sensor lot# unknown) were obtained on multiple patient samples."/>
    <s v="NA"/>
    <x v="143"/>
    <d v="2025-04-17T00:00:00"/>
    <x v="1"/>
    <s v="2025-00101264-1"/>
    <d v="2025-03-19T00:00:00"/>
    <s v="NA"/>
    <s v="Closed"/>
  </r>
  <r>
    <s v="Zhou Hui"/>
    <x v="1"/>
    <s v="NA"/>
    <s v="NA"/>
    <s v="1193118002025046301"/>
    <s v="SHD"/>
    <s v="全自动整合式生化分析仪"/>
    <s v="Dimension"/>
    <s v="国械注进20192221909"/>
    <s v="Dimension EXL 200 Integrated Chemistry System, Erroneous Sodium (Na), Potassium (K), and Chloride (Cl) results on eight patient samples, Sensor lot numbers 4LD826 and 4MD827."/>
    <s v="NA"/>
    <x v="143"/>
    <d v="2025-04-17T00:00:00"/>
    <x v="1"/>
    <s v="2025-00102021-1"/>
    <d v="2025-03-19T00:00:00"/>
    <s v="NA"/>
    <s v="Closed"/>
  </r>
  <r>
    <s v="Zhou Hui"/>
    <x v="1"/>
    <s v="NA"/>
    <s v="NA"/>
    <s v="1193118002025046302"/>
    <s v="SHD"/>
    <s v="全自动整合式生化分析仪"/>
    <s v="Dimension"/>
    <s v="国械注进20192221909"/>
    <s v="Dimension EXL 200 Integrated Chemistry System, Erroneous Sodium (Na), Potassium (K), and Chloride (Cl) results on eight patient samples, Sensor lot numbers 4LD826 and 4MD827."/>
    <s v="NA"/>
    <x v="143"/>
    <d v="2025-04-17T00:00:00"/>
    <x v="1"/>
    <s v="2025-00102021-2"/>
    <d v="2025-03-19T00:00:00"/>
    <s v="NA"/>
    <s v="Closed"/>
  </r>
  <r>
    <s v="Xie Nanting"/>
    <x v="0"/>
    <n v="40"/>
    <s v="2025-03-18"/>
    <s v="1355307002025000024"/>
    <s v="丽江市妇幼保健院"/>
    <s v="全自动生化分析仪"/>
    <s v="ADVIA Chemistry"/>
    <s v="国械注进20152404028"/>
    <s v="设备报错"/>
    <s v="其他"/>
    <x v="144"/>
    <d v="2025-05-03T00:00:00"/>
    <x v="0"/>
    <s v="2025-00106619-1"/>
    <d v="2025-03-27T00:00:00"/>
    <s v="NA"/>
    <s v="Closed"/>
  </r>
  <r>
    <s v="Xie Nanting"/>
    <x v="0"/>
    <n v="40"/>
    <s v="2025-03-18"/>
    <s v="1337403712025000041"/>
    <s v="高县人民医院"/>
    <s v="全自动生化分析仪"/>
    <s v="ADVIA Chemistry"/>
    <s v="国械注进20152404028"/>
    <s v="感应配件故障"/>
    <s v="其他"/>
    <x v="144"/>
    <d v="2025-05-03T00:00:00"/>
    <x v="0"/>
    <s v="2025-00106282-1"/>
    <d v="2025-04-03T00:00:00"/>
    <s v="NA"/>
    <s v="Closed"/>
  </r>
  <r>
    <s v="Xie Nanting"/>
    <x v="1"/>
    <s v="NA"/>
    <s v="NA"/>
    <s v="1193118002025046292"/>
    <s v="SHD"/>
    <s v="全自动生化分析仪"/>
    <s v="Dimension"/>
    <s v="国械注进20152220139"/>
    <s v="Dimension EXL with LM Integrated Chemistry system/ Potassium patient results being auto verified in the Laboratory Information System (LIS) when flagged with a high Hemolysis, Icterus, Lipemia (HIL) value."/>
    <s v="NA"/>
    <x v="143"/>
    <d v="2025-04-17T00:00:00"/>
    <x v="1"/>
    <s v="2025-00105518-1"/>
    <d v="2025-03-19T00:00:00"/>
    <s v="NA"/>
    <s v="Closed"/>
  </r>
  <r>
    <s v="Lumengjia"/>
    <x v="2"/>
    <s v="NA"/>
    <s v="NA"/>
    <s v="NA"/>
    <s v="宁波李惠利医院"/>
    <s v="类风湿因子测定试剂盒(散射比浊法)"/>
    <s v="PP"/>
    <s v="国械注进20162405219"/>
    <s v="BNII_N LATEX RF KIT_03123: discordant high patient sample results using RF reagent 110845"/>
    <s v="NA"/>
    <x v="145"/>
    <d v="2025-04-05T00:00:00"/>
    <x v="0"/>
    <s v="2025-00105760-1"/>
    <s v="NA"/>
    <s v="NA"/>
    <s v="Closed"/>
  </r>
  <r>
    <s v="Lumengjia"/>
    <x v="2"/>
    <s v="NA"/>
    <s v="NA"/>
    <s v="NA"/>
    <s v="北京协和医院"/>
    <s v="抗甲状腺球蛋白抗体测定试剂盒(微粒子化学发光免疫分析法)"/>
    <s v="Atellica IM"/>
    <s v="国械注进20222400262"/>
    <s v="Atellica IM 1600 \ Thyroglobulin Antibodies (anti-Tg) Lot 035: Discordant (elevated) result on a patient sample vs. repeat testing"/>
    <s v="NA"/>
    <x v="144"/>
    <d v="2025-04-08T00:00:00"/>
    <x v="0"/>
    <s v="2025-00106254-1"/>
    <s v="NA"/>
    <s v="NA"/>
    <s v="Closed"/>
  </r>
  <r>
    <s v="Xie Nanting"/>
    <x v="1"/>
    <s v="NA"/>
    <s v="NA"/>
    <s v="1193118002025046420"/>
    <s v="SHD"/>
    <s v="全自动化学发光免疫分析仪"/>
    <s v="ADVIA Centaur"/>
    <s v="国械注进20182221769"/>
    <s v="ADVIA Centaur XP Analyzer/ Falsely elevated Total Human chorionic gonadotropin (ThCG, 362) results were obtained on three patient samples."/>
    <s v="NA"/>
    <x v="144"/>
    <d v="2025-04-18T00:00:00"/>
    <x v="1"/>
    <s v="2025-00100724-1"/>
    <d v="2025-03-20T00:00:00"/>
    <s v="NA"/>
    <s v="Closed"/>
  </r>
  <r>
    <s v="Xie Nanting"/>
    <x v="1"/>
    <s v="NA"/>
    <s v="NA"/>
    <s v="1193118002025046421"/>
    <s v="SHD"/>
    <s v="全自动化学发光免疫分析仪"/>
    <s v="ADVIA Centaur"/>
    <s v="国械注进20182221769"/>
    <s v="ADVIA Centaur XP Analyzer/ Falsely elevated Total Human chorionic gonadotropin (ThCG, 362) results were obtained on three patient samples."/>
    <s v="NA"/>
    <x v="144"/>
    <d v="2025-04-18T00:00:00"/>
    <x v="1"/>
    <s v="2025-00100724-2"/>
    <d v="2025-03-20T00:00:00"/>
    <s v="NA"/>
    <s v="Closed"/>
  </r>
  <r>
    <s v="Zhou Hui"/>
    <x v="1"/>
    <s v="NA"/>
    <s v="NA"/>
    <s v="1193118002025046871"/>
    <s v="SHD"/>
    <s v="全自动生化分析仪"/>
    <s v="ADVIA Chemistry"/>
    <s v="国械注进20152224028"/>
    <s v="ADVIA Chem XPT Instrument; Oil contamination and erroneous results on multiple patient samples with multiple assays."/>
    <s v="NA"/>
    <x v="144"/>
    <d v="2025-04-18T00:00:00"/>
    <x v="1"/>
    <s v="2025-00102096-1"/>
    <d v="2025-03-20T00:00:00"/>
    <d v="2025-04-07T00:00:00"/>
    <s v="Closed"/>
  </r>
  <r>
    <s v="Lumengjia"/>
    <x v="2"/>
    <s v="NA"/>
    <s v="NA"/>
    <s v="NA"/>
    <s v="杭州市临平区妇幼保健院"/>
    <s v="国械注进20192401907"/>
    <s v="Atellica IM"/>
    <s v="国械注进20192401907"/>
    <s v="Atellica IM 1600 – Enhanced Estradiol (eE2), lot 103 – discordant elevated result vs. alternate method testing."/>
    <s v="NA"/>
    <x v="146"/>
    <d v="2025-04-09T00:00:00"/>
    <x v="0"/>
    <s v="2025-00106532-1"/>
    <s v="NA"/>
    <s v="NA"/>
    <s v="Closed"/>
  </r>
  <r>
    <s v="Xie Nanting"/>
    <x v="0"/>
    <s v="NA"/>
    <s v="2025-03-19"/>
    <s v="1243604122025000293"/>
    <s v="江西省儿童医院"/>
    <s v="化学发光免疫分析仪"/>
    <s v="IMMULITE"/>
    <s v="国械注进20142225118"/>
    <s v="D010402_自动进样异常"/>
    <s v="其他"/>
    <x v="146"/>
    <d v="2025-05-04T00:00:00"/>
    <x v="0"/>
    <s v="2025-00106664-1"/>
    <d v="2025-04-21T00:00:00"/>
    <s v="NA"/>
    <s v="Closed"/>
  </r>
  <r>
    <s v="Lumengjia"/>
    <x v="2"/>
    <s v="NA"/>
    <s v="NA"/>
    <s v="NA"/>
    <s v="简阳市人民医院"/>
    <s v="总维生素D测定试剂盒(化学发光法)"/>
    <s v="ADVIA Centaur"/>
    <s v="国械注进20152401385"/>
    <s v="ADVIA Centaur XP Vitamin D (VitD), Lot# 226 - Discordant (depressed) patient results vs. repeat testing on Lot#228."/>
    <s v="NA"/>
    <x v="147"/>
    <d v="2025-04-10T00:00:00"/>
    <x v="0"/>
    <s v="2025-00106931-1"/>
    <s v="NA"/>
    <s v="NA"/>
    <s v="Closed"/>
  </r>
  <r>
    <s v="Zhou Hui"/>
    <x v="1"/>
    <s v="NA"/>
    <s v="NA"/>
    <s v="1193118002025048495"/>
    <s v="SHD"/>
    <s v="全自动化学发光免疫分析仪"/>
    <s v="Atellica IM"/>
    <s v="国械注进20182220492"/>
    <s v="Atellica IM 1300 Analyzer / Quality Control (QC) recovering outside lab ranges with High-Sensitivity Troponin I (TnIH), B-Type Natriuretic Peptide (BNP) and erroneously elevated results obtained on nine patient samples with High-Sensitivity Troponin I (TnIH)."/>
    <s v="NA"/>
    <x v="147"/>
    <d v="2025-04-20T00:00:00"/>
    <x v="1"/>
    <s v="2025-00101078-1"/>
    <d v="2025-03-24T00:00:00"/>
    <s v="NA"/>
    <s v="Closed"/>
  </r>
  <r>
    <s v="Zhou Hui"/>
    <x v="1"/>
    <s v="NA"/>
    <s v="NA"/>
    <s v="1193118002025048496"/>
    <s v="SHD"/>
    <s v="全自动化学发光免疫分析仪"/>
    <s v="Atellica IM"/>
    <s v="国械注进20182220492"/>
    <s v="Atellica IM 1300 Analyzer / Quality Control (QC) recovering outside lab ranges with High-Sensitivity Troponin I (TnIH), B-Type Natriuretic Peptide (BNP) and erroneously elevated results obtained on nine patient samples with High-Sensitivity Troponin I (TnIH)."/>
    <s v="NA"/>
    <x v="147"/>
    <d v="2025-04-20T00:00:00"/>
    <x v="1"/>
    <s v="2025-00101078-2"/>
    <d v="2025-03-24T00:00:00"/>
    <s v="NA"/>
    <s v="Closed"/>
  </r>
  <r>
    <s v="Xie Nanting"/>
    <x v="1"/>
    <s v="NA"/>
    <s v="NA"/>
    <s v="1193118002025047528"/>
    <s v="SHD"/>
    <s v="全自动生化分析仪"/>
    <s v="Atellica CH"/>
    <s v="国械注进20182220493"/>
    <s v="Atellica CH 930 Analyzer - Discordant Result on Unknown Assay &amp; Lot Reported to Ireland National Competent Authority (NCA)"/>
    <s v="NA"/>
    <x v="148"/>
    <d v="2025-04-21T00:00:00"/>
    <x v="1"/>
    <s v="2025-00103784-2"/>
    <d v="2025-03-24T00:00:00"/>
    <s v="NA"/>
    <s v="Closed"/>
  </r>
  <r>
    <s v="Xie Nanting"/>
    <x v="1"/>
    <s v="NA"/>
    <s v="NA"/>
    <s v="1193118002025047529"/>
    <s v="SHD"/>
    <s v="全自动生化分析仪"/>
    <s v="Atellica CH"/>
    <s v="国械注进20182220493"/>
    <s v="Atellica CH 930 Analyzer - Discordant Result on Unknown Assay &amp; Lot Reported to Ireland National Competent Authority (NCA)"/>
    <s v="NA"/>
    <x v="148"/>
    <d v="2025-04-21T00:00:00"/>
    <x v="1"/>
    <s v="2025-00103784-1"/>
    <d v="2025-03-24T00:00:00"/>
    <s v="NA"/>
    <s v="Closed"/>
  </r>
  <r>
    <s v="Xie Nanting"/>
    <x v="1"/>
    <s v="NA"/>
    <s v="NA"/>
    <s v="NA"/>
    <s v="SHD"/>
    <s v="NA"/>
    <s v="Dimension Vista"/>
    <s v="NA"/>
    <s v="Dimension Vista 500, Falsely depressed Carbon Dioxide (CO2, Lot# 24260BB) results on thirty-five patient samples."/>
    <s v="NA"/>
    <x v="147"/>
    <d v="2025-04-20T00:00:00"/>
    <x v="0"/>
    <s v="2025-00104488-1"/>
    <s v="NA"/>
    <s v="NA"/>
    <s v="Closed"/>
  </r>
  <r>
    <s v="Xie Nanting"/>
    <x v="1"/>
    <s v="NA"/>
    <s v="NA"/>
    <s v="NA"/>
    <s v="SHD"/>
    <s v="NA"/>
    <s v="epoc"/>
    <s v="NA"/>
    <s v="Epoc - Discrepant high pH vs epoc; SN09254, lot 02-24338-30 [US]"/>
    <s v="NA"/>
    <x v="149"/>
    <d v="2025-04-24T00:00:00"/>
    <x v="0"/>
    <s v="2025-00101050-1"/>
    <s v="NA"/>
    <s v="NA"/>
    <s v="Closed"/>
  </r>
  <r>
    <s v="Xie Nanting"/>
    <x v="1"/>
    <s v="NA"/>
    <s v="NA"/>
    <s v="1193118002025049422"/>
    <s v="SHD"/>
    <s v="全自动化学发光免疫分析仪"/>
    <s v="Atellica IM"/>
    <s v="国械注进20182220492"/>
    <s v="Atellica IM 1600 Analyzer, 7 falsely elevated and 1 falsely depressed Total Human Chorionic Gonadotropin (tHCG, Lot# 361) results on eight patient samples."/>
    <s v="NA"/>
    <x v="150"/>
    <d v="2025-04-23T00:00:00"/>
    <x v="1"/>
    <s v="2025-00102340-1"/>
    <d v="2025-03-25T00:00:00"/>
    <d v="2025-04-23T00:00:00"/>
    <s v="Closed"/>
  </r>
  <r>
    <s v="Zhou Hui"/>
    <x v="1"/>
    <s v="NA"/>
    <s v="NA"/>
    <s v="1193118002025049424"/>
    <s v="SHD"/>
    <s v="全自动生化分析仪"/>
    <s v="Atellica CH"/>
    <s v="国械注进20182220493"/>
    <s v="Atellica CH 930 Analyzer / erroneously depressed Albumin (Alb), Alkaline Phosphatase (ALP_2c), Alanine Aminotransferase (ALT), Aspartate Aminotransferase (AST), Carbon Dioxide (CO2_c), Urea Nitrogen (UN_c), Total Protein (TP), Calcium (Ca), Magnesium (Mg), Creatinine (Crea_2) and Glucose Hexokinase_3 (GluH_3) results on multiple patient samples."/>
    <s v="NA"/>
    <x v="149"/>
    <d v="2025-04-24T00:00:00"/>
    <x v="1"/>
    <s v="2025-00102384-1"/>
    <d v="2025-03-25T00:00:00"/>
    <s v="NA"/>
    <s v="Pending"/>
  </r>
  <r>
    <s v="Lumengjia"/>
    <x v="2"/>
    <s v="NA"/>
    <s v="NA"/>
    <s v="NA"/>
    <s v="重庆市妇幼保健院"/>
    <s v="雌二醇测定试剂盒(直接化学发光法)"/>
    <s v="Atellica IM"/>
    <s v="国械注进20192401907"/>
    <s v="Atellica IM 1600 Analyzer, Enhanced Estradiol (eE2, Lot 103) - A discordant elevated results (neat) vs. repeat testing (diluted)."/>
    <s v="NA"/>
    <x v="149"/>
    <d v="2025-04-14T00:00:00"/>
    <x v="0"/>
    <s v="2025-00107555-1"/>
    <s v="NA"/>
    <s v="NA"/>
    <s v="Closed"/>
  </r>
  <r>
    <s v="Zhou Hui"/>
    <x v="1"/>
    <s v="NA"/>
    <s v="NA"/>
    <s v="1193118002025050529"/>
    <s v="SHD"/>
    <s v="尿液分析仪"/>
    <s v="POC"/>
    <s v="国械注进20152221500"/>
    <s v="visibly smoking device, CLINITEK STATUS+ USA, UNITED STATES"/>
    <s v="NA"/>
    <x v="149"/>
    <d v="2025-04-24T00:00:00"/>
    <x v="1"/>
    <s v="2025-00100996-1"/>
    <d v="2025-03-27T00:00:00"/>
    <s v="NA"/>
    <s v="Closed"/>
  </r>
  <r>
    <s v="Zhou Hui"/>
    <x v="1"/>
    <s v="NA"/>
    <s v="NA"/>
    <s v="1193118002025051822"/>
    <s v="SHD"/>
    <s v="糖化血红蛋白/尿微量白蛋白分析仪"/>
    <s v="POC"/>
    <s v="国械注进20162221867"/>
    <s v="Incorrect identification of patient result, DCA Vantage SN S066588, United States."/>
    <s v="NA"/>
    <x v="149"/>
    <d v="2025-04-24T00:00:00"/>
    <x v="1"/>
    <s v="2025-00101181-1"/>
    <d v="2025-03-31T00:00:00"/>
    <s v="NA"/>
    <s v="Pending"/>
  </r>
  <r>
    <s v="Xie Nanting"/>
    <x v="1"/>
    <s v="NA"/>
    <s v="NA"/>
    <s v="1193118002025050364"/>
    <s v="SHD"/>
    <s v="甲胎蛋白测定试剂盒(直接化学发光法)"/>
    <s v="Atellica IM"/>
    <s v="国械注进20173400053"/>
    <s v="Atellica IM 1300 Analyzer/ A falsely elevated Alpha Fetoprotein (AFP, lot 285) result was obtained on a patient sample."/>
    <s v="NA"/>
    <x v="149"/>
    <d v="2025-04-24T00:00:00"/>
    <x v="1"/>
    <s v="2025-00102128-1"/>
    <d v="2025-03-26T00:00:00"/>
    <d v="2025-05-07T00:00:00"/>
    <s v="Closed"/>
  </r>
  <r>
    <s v="Xie Nanting"/>
    <x v="1"/>
    <s v="NA"/>
    <s v="NA"/>
    <s v="1193118002025050365"/>
    <s v="SHD"/>
    <s v="全自动生化分析仪"/>
    <s v="Dimension"/>
    <s v="国械注进20152220139"/>
    <s v="Dimension EXL with LM Integrated Chemistry system/ falsely depressed Sodium, Potassium, Chloride (Na, K, CL; lot: 4JD821) results on a patient sample."/>
    <s v="NA"/>
    <x v="149"/>
    <d v="2025-04-24T00:00:00"/>
    <x v="1"/>
    <s v="2025-00102056-1"/>
    <d v="2025-03-26T00:00:00"/>
    <d v="2025-04-22T00:00:00"/>
    <s v="Closed"/>
  </r>
  <r>
    <s v="Xie Nanting"/>
    <x v="1"/>
    <s v="NA"/>
    <s v="NA"/>
    <s v="1193118002025050366"/>
    <s v="SHD"/>
    <s v="全自动生化分析仪"/>
    <s v="Atellica CH"/>
    <s v="国械注进20182220493"/>
    <s v="Atellica CH 930 Analyzer, Erroneous results on a patient sample with multiple assays."/>
    <s v="NA"/>
    <x v="151"/>
    <d v="2025-04-25T00:00:00"/>
    <x v="1"/>
    <s v="2025-00102314-1"/>
    <d v="2025-03-26T00:00:00"/>
    <s v="NA"/>
    <s v="Closed"/>
  </r>
  <r>
    <s v="Zhou Hui"/>
    <x v="1"/>
    <s v="NA"/>
    <s v="NA"/>
    <s v="NA"/>
    <s v="SHD"/>
    <s v="NA"/>
    <s v="POC"/>
    <s v="NA"/>
    <s v="False Negative hCG, Clinitek Status+ SN 321191, lot 088683, United States"/>
    <s v="NA"/>
    <x v="149"/>
    <d v="2025-04-24T00:00:00"/>
    <x v="0"/>
    <s v="2025-00104622-1"/>
    <s v="NA"/>
    <s v="NA"/>
    <s v="Closed"/>
  </r>
  <r>
    <s v="Zhou Hui"/>
    <x v="1"/>
    <s v="NA"/>
    <s v="NA"/>
    <s v="1193118002025050372"/>
    <s v="SHD"/>
    <s v="高敏肌钙蛋白I测定试剂盒 （直接化学发光法）"/>
    <s v="Atellica IM"/>
    <s v="国械注进20222400321"/>
    <s v="Atellica IM High Sensitivity Troponin I (TnIH), lot 109 - elevated result vs alternate method"/>
    <s v="NA"/>
    <x v="151"/>
    <d v="2025-04-25T00:00:00"/>
    <x v="1"/>
    <s v="2025-00105467-1"/>
    <d v="2025-03-26T00:00:00"/>
    <s v="NA"/>
    <s v="Pending"/>
  </r>
  <r>
    <s v="Zhou Hui"/>
    <x v="1"/>
    <s v="NA"/>
    <s v="NA"/>
    <s v="1193118002025050373"/>
    <s v="SHD"/>
    <s v="高敏肌钙蛋白I测定试剂盒 （直接化学发光法）"/>
    <s v="Atellica IM"/>
    <s v="国械注进20222400321"/>
    <s v="Atellica IM 1600 – TnIH, lot 104 – Elevated results vs. alt. method and dilution"/>
    <s v="NA"/>
    <x v="151"/>
    <d v="2025-04-25T00:00:00"/>
    <x v="1"/>
    <s v="2025-00107302-1"/>
    <d v="2025-03-26T00:00:00"/>
    <s v="NA"/>
    <s v="Pending"/>
  </r>
  <r>
    <s v="Zhou Hui"/>
    <x v="1"/>
    <s v="NA"/>
    <s v="NA"/>
    <s v="1193118002025050374"/>
    <s v="SHD"/>
    <s v="总人绒毛膜促性腺激素测定试剂盒(直接化学发光法)"/>
    <s v="ADVIA Centaur"/>
    <s v="国械注进20152400929"/>
    <s v="ADVIA Centaur XPT – ThCG, lot 362 – Elevated result vs. repeat"/>
    <s v="NA"/>
    <x v="151"/>
    <d v="2025-04-25T00:00:00"/>
    <x v="1"/>
    <s v="2025-00107443-1"/>
    <d v="2025-03-26T00:00:00"/>
    <d v="2025-04-29T00:00:00"/>
    <s v="Closed"/>
  </r>
  <r>
    <s v="Xie Nanting"/>
    <x v="1"/>
    <s v="NA"/>
    <s v="NA"/>
    <s v="1193118002025050552"/>
    <s v="SHD"/>
    <s v="游离轻链λ型测定试剂盒（散射比浊法）"/>
    <s v="PP"/>
    <s v="国械注进20172407010"/>
    <s v="BN II_N Latex FLC Kappa lot 473191_N Latex FLC Lambda lot 473201: false negative FLCK and FLCL results compared to electrophoresis"/>
    <s v="NA"/>
    <x v="151"/>
    <d v="2025-04-25T00:00:00"/>
    <x v="1"/>
    <s v="2025-00102942-1"/>
    <d v="2025-03-27T00:00:00"/>
    <d v="2025-05-21T00:00:00"/>
    <s v="Closed"/>
  </r>
  <r>
    <s v="Xie Nanting"/>
    <x v="1"/>
    <s v="NA"/>
    <s v="NA"/>
    <s v="1193118002025050553"/>
    <s v="SHD"/>
    <s v="游离轻链κ型测定试剂盒(散射比浊法)"/>
    <s v="PP"/>
    <s v="国械注进20172406159"/>
    <s v="BN II_N Latex FLC Kappa lot 473191_N Latex FLC Lambda lot 473201: false negative FLCK and FLCL results compared to electrophoresis"/>
    <s v="NA"/>
    <x v="151"/>
    <d v="2025-04-25T00:00:00"/>
    <x v="1"/>
    <s v="2025-00102942-2"/>
    <d v="2025-03-27T00:00:00"/>
    <s v="NA"/>
    <s v="Pending"/>
  </r>
  <r>
    <s v="Xie Nanting"/>
    <x v="1"/>
    <s v="NA"/>
    <s v="NA"/>
    <s v="1193118002025050554"/>
    <s v="SHD"/>
    <s v="游离轻链λ型测定试剂盒（散射比浊法）"/>
    <s v="PP"/>
    <s v="国械注进20172407010"/>
    <s v="BN II_N Latex FLC Kappa lot 473191_N Latex FLC Lambda lot 473201: false negative FLCK and FLCL results compared to electrophoresis"/>
    <s v="NA"/>
    <x v="151"/>
    <d v="2025-04-25T00:00:00"/>
    <x v="1"/>
    <s v="2025-00102942-3"/>
    <d v="2025-03-27T00:00:00"/>
    <s v="NA"/>
    <s v="Pending"/>
  </r>
  <r>
    <s v="Xie Nanting"/>
    <x v="1"/>
    <s v="NA"/>
    <s v="NA"/>
    <s v="1193118002025050555"/>
    <s v="SHD"/>
    <s v="游离轻链κ型测定试剂盒(散射比浊法)"/>
    <s v="PP"/>
    <s v="国械注进20172406159"/>
    <s v="BN II_N Latex FLC Kappa lot 473191_N Latex FLC Lambda lot 473201: false negative FLCK and FLCL results compared to electrophoresis"/>
    <s v="NA"/>
    <x v="151"/>
    <d v="2025-04-25T00:00:00"/>
    <x v="1"/>
    <s v="2025-00102942-4"/>
    <d v="2025-03-27T00:00:00"/>
    <s v="NA"/>
    <s v="Pending"/>
  </r>
  <r>
    <s v="Zhou Hui"/>
    <x v="1"/>
    <s v="NA"/>
    <s v="NA"/>
    <s v="NA"/>
    <s v="SHD"/>
    <s v="NA"/>
    <s v="Dimension"/>
    <s v="NA"/>
    <s v="Dimension EXL 200 Integrated Chemistry System / erroneously depressed Tacrolimus (TAC, GA5091) results on multiple patient samples."/>
    <s v="NA"/>
    <x v="151"/>
    <d v="2025-04-25T00:00:00"/>
    <x v="0"/>
    <s v="2025-00104706-1"/>
    <s v="NA"/>
    <s v="NA"/>
    <s v="Closed"/>
  </r>
  <r>
    <s v="Zhou Hui"/>
    <x v="1"/>
    <s v="NA"/>
    <s v="NA"/>
    <s v="NA"/>
    <s v="SHD"/>
    <s v="NA"/>
    <s v="Dimension"/>
    <s v="NA"/>
    <s v="Dimension EXL 200 Integrated Chemistry System / erroneously depressed Tacrolimus (TAC, GA5091) results on multiple patient samples."/>
    <s v="NA"/>
    <x v="151"/>
    <d v="2025-04-25T00:00:00"/>
    <x v="0"/>
    <s v="2025-00104706-2"/>
    <s v="NA"/>
    <s v="NA"/>
    <s v="Closed"/>
  </r>
  <r>
    <s v="Xie Nanting"/>
    <x v="0"/>
    <s v="NA"/>
    <s v="2025-03-26"/>
    <s v="1274214012025000069"/>
    <s v="公安县人民医院"/>
    <s v="血气分析检测卡"/>
    <s v="epoc"/>
    <s v="国械注进20172406503"/>
    <s v="血气分析检测卡插卡后显示传感器上检测到液体，无法使用。"/>
    <s v="其他"/>
    <x v="152"/>
    <d v="2025-05-11T00:00:00"/>
    <x v="0"/>
    <s v="2025-00114601-1"/>
    <d v="2025-05-13T00:00:00"/>
    <s v="NA"/>
    <s v="Closed"/>
  </r>
  <r>
    <s v="Xie Nanting"/>
    <x v="0"/>
    <s v="NA"/>
    <s v="2025-03-26"/>
    <s v="1253707092025000289"/>
    <s v="青岛莲池妇婴医院"/>
    <s v="血气分析仪"/>
    <s v="epoc"/>
    <s v="国械注进20172401540"/>
    <s v="血气分析仪使用时黑屏，开不了机。"/>
    <s v="其他"/>
    <x v="152"/>
    <d v="2025-05-11T00:00:00"/>
    <x v="0"/>
    <s v="2025-00108473-1"/>
    <d v="2025-04-17T00:00:00"/>
    <s v="NA"/>
    <s v="Closed"/>
  </r>
  <r>
    <s v="Xie Nanting"/>
    <x v="0"/>
    <s v="NA"/>
    <s v="2025-03-27"/>
    <s v="1274214012025000083"/>
    <s v="公安县人民医院"/>
    <s v="血气分析检测卡"/>
    <s v="epoc"/>
    <s v="国械注进20172406503"/>
    <s v="血气分析检测卡插卡后显示传感器上检测到液体，无法使用。"/>
    <s v="其他"/>
    <x v="152"/>
    <d v="2025-05-11T00:00:00"/>
    <x v="0"/>
    <s v="2025-00114596-1"/>
    <d v="2025-05-13T00:00:00"/>
    <s v="NA"/>
    <s v="Closed"/>
  </r>
  <r>
    <s v="Zhou Hui"/>
    <x v="1"/>
    <s v="NA"/>
    <s v="NA"/>
    <s v="1193118002025051823"/>
    <s v="SHD"/>
    <s v="高敏肌钙蛋白I测定试剂盒 （直接化学发光法）"/>
    <s v="Atellica IM"/>
    <s v="国械注进20222400321"/>
    <s v="Atellica IM 1600 – TnIH, lot 109 – Elevated results vs. alt. method"/>
    <s v="NA"/>
    <x v="152"/>
    <d v="2025-04-26T00:00:00"/>
    <x v="1"/>
    <s v="2025-00107748-1"/>
    <d v="2025-03-31T00:00:00"/>
    <s v="NA"/>
    <s v="Open"/>
  </r>
  <r>
    <s v="Xie Nanting"/>
    <x v="0"/>
    <s v="NA"/>
    <s v="2025-03-28"/>
    <s v="1335150252025000045"/>
    <s v="西充县人民医院"/>
    <s v="血气分析检测卡（干式电化学法）"/>
    <s v="POC: Blood gas"/>
    <s v="国械注进20182400183"/>
    <s v="检测失效，无法使用。"/>
    <s v="其他"/>
    <x v="153"/>
    <d v="2025-05-12T00:00:00"/>
    <x v="0"/>
    <s v="2025-00109466-1"/>
    <d v="2025-04-14T00:00:00"/>
    <s v="NA"/>
    <s v="Closed"/>
  </r>
  <r>
    <s v="Xie Nanting"/>
    <x v="0"/>
    <s v="NA"/>
    <s v="2025-03-27"/>
    <s v="1355315022025000021"/>
    <s v="元江县人民医院"/>
    <s v="全自动化学发光免疫分析仪"/>
    <s v="ADVIA Centaur"/>
    <s v="国械注进20182221769"/>
    <s v="提示废液缓冲桶满，废液泵不工作"/>
    <s v="其他"/>
    <x v="153"/>
    <d v="2025-05-12T00:00:00"/>
    <x v="0"/>
    <s v="2025-00109689-1"/>
    <d v="2025-04-15T00:00:00"/>
    <s v="NA"/>
    <s v="Closed"/>
  </r>
  <r>
    <s v="Lumengjia"/>
    <x v="2"/>
    <s v="NA"/>
    <s v="NA"/>
    <s v="NA"/>
    <s v="贵黔国际总医院"/>
    <s v="三碘甲状腺原氨酸测定试剂盒(直接化学发光法)"/>
    <s v="ADVIA Centaur"/>
    <s v="国械注进20162404411"/>
    <s v="ADVIA Centaur XPT- T3, lot 275 – Elevated results vs alt. method"/>
    <s v="NA"/>
    <x v="154"/>
    <d v="2025-04-20T00:00:00"/>
    <x v="0"/>
    <s v="2025-00109133-1"/>
    <s v="NA"/>
    <s v="NA"/>
    <s v="Closed"/>
  </r>
  <r>
    <s v="Lumengjia"/>
    <x v="2"/>
    <s v="NA"/>
    <s v="NA"/>
    <s v="NA"/>
    <s v="贵黔国际总医院"/>
    <s v="四碘甲状腺原氨酸测定试剂盒(直接化学发光法)"/>
    <s v="ADVIA Centaur"/>
    <s v="国械注进20162404156"/>
    <s v="ADVIA Centaur XPT T4 Lot 285 Elevated result vs. Repeat and Alternate Platform (Mindray CL-8000i)"/>
    <s v="NA"/>
    <x v="154"/>
    <d v="2025-04-20T00:00:00"/>
    <x v="0"/>
    <s v="2025-00109139-1"/>
    <s v="NA"/>
    <s v="NA"/>
    <s v="Closed"/>
  </r>
  <r>
    <s v="Lumengjia"/>
    <x v="2"/>
    <s v="NA"/>
    <s v="NA"/>
    <s v="NA"/>
    <s v="杭州迪安医学诊断有限公司实验室"/>
    <s v="免疫球蛋白A测定试剂盒(散射比浊法)"/>
    <s v="PP"/>
    <s v="国械注进20182402399"/>
    <s v="BN II_N Latex IgA lot 195831 (kit lot 02931): Three discordant IgAC patient sample results"/>
    <s v="NA"/>
    <x v="154"/>
    <d v="2025-04-20T00:00:00"/>
    <x v="0"/>
    <s v="2025-00109200-1"/>
    <s v="NA"/>
    <s v="NA"/>
    <s v="Closed"/>
  </r>
  <r>
    <s v="Lumengjia"/>
    <x v="2"/>
    <s v="NA"/>
    <s v="NA"/>
    <s v="NA"/>
    <s v="杭州迪安医学诊断有限公司实验室"/>
    <s v="免疫球蛋白G测定试剂盒(散射比浊法)"/>
    <s v="PP"/>
    <s v="国械注进20162400423"/>
    <s v="BN II_N Antiserum to Human IgG lot 153023: Two discordant IgGC patient sample results"/>
    <s v="NA"/>
    <x v="154"/>
    <d v="2025-04-20T00:00:00"/>
    <x v="0"/>
    <s v="2025-00109193-1"/>
    <s v="NA"/>
    <s v="NA"/>
    <s v="Closed"/>
  </r>
  <r>
    <s v="Zhou Hui"/>
    <x v="1"/>
    <s v="NA"/>
    <s v="NA"/>
    <s v="1193118002025058211"/>
    <s v="SHD"/>
    <s v="高敏肌钙蛋白I测定试剂盒 （直接化学发光法）"/>
    <s v="Atellica IM"/>
    <s v="国械注进20222400321"/>
    <s v="Atellica IM 1600 Analyzer/ High-Sensitivity Troponin I (TnIH) Lot 108 – Discordant elevated result v/s repeat testing on an alternate instrument."/>
    <s v="NA"/>
    <x v="154"/>
    <d v="2025-04-30T00:00:00"/>
    <x v="1"/>
    <s v="2025-00103511-1"/>
    <d v="2025-04-01T00:00:00"/>
    <d v="2025-04-27T00:00:00"/>
    <s v="Closed"/>
  </r>
  <r>
    <s v="Xie Nanting"/>
    <x v="1"/>
    <s v="NA"/>
    <s v="NA"/>
    <s v="1193118002025066982"/>
    <s v="SHD"/>
    <s v="全自动生化分析仪"/>
    <s v="Atellica CH"/>
    <s v="国械注进20182220493"/>
    <s v="Atellica CH 930 Sodium (Na) results are discordant and greater than the measuring interval."/>
    <s v="NA"/>
    <x v="155"/>
    <d v="2025-05-01T00:00:00"/>
    <x v="1"/>
    <s v="2025-00107438-1"/>
    <d v="2025-04-03T00:00:00"/>
    <d v="2025-04-25T00:00:00"/>
    <s v="Closed"/>
  </r>
  <r>
    <s v="Zhou Hui"/>
    <x v="1"/>
    <s v="NA"/>
    <s v="NA"/>
    <s v="1193118002025066985"/>
    <s v="SHD"/>
    <s v="全自动化学发光免疫分析仪"/>
    <s v="ADVIA Centaur"/>
    <s v="国械注进20152220283"/>
    <s v="ADVIA Centaur XPT High-Sensitivity Troponin I (TNIH); falsely elevated result for one patient sample"/>
    <s v="NA"/>
    <x v="155"/>
    <d v="2025-05-01T00:00:00"/>
    <x v="1"/>
    <s v="2025-00107787-1"/>
    <d v="2025-04-03T00:00:00"/>
    <d v="2025-04-22T00:00:00"/>
    <s v="Closed"/>
  </r>
  <r>
    <s v="Zhou Hui"/>
    <x v="1"/>
    <s v="NA"/>
    <s v="NA"/>
    <s v="1193118002025066986"/>
    <s v="SHD"/>
    <s v="高敏肌钙蛋白I测定试剂盒 （直接化学发光法）"/>
    <s v="Atellica IM"/>
    <s v="国械注进20222400321"/>
    <s v="Atellica IM 1600 – TnIH, lot 108 – Elevated result vs. repeat"/>
    <s v="NA"/>
    <x v="154"/>
    <d v="2025-04-30T00:00:00"/>
    <x v="1"/>
    <s v="2025-00108890-1"/>
    <d v="2025-04-03T00:00:00"/>
    <s v="NA"/>
    <s v="Pending"/>
  </r>
  <r>
    <s v="Lumengjia"/>
    <x v="2"/>
    <s v="NA"/>
    <s v="NA"/>
    <s v="1193118002025073005"/>
    <s v="上海市第八人民医院"/>
    <s v="高敏肌钙蛋白I测定试剂盒 （直接化学发光法）"/>
    <s v="Atellica IM"/>
    <s v="国械注进20222400321"/>
    <s v="Atellica IM High-Sensitivity Troponin I (TnIH) lot 107 - discordant (elevated) patient result vs. repeat testing."/>
    <s v="NA"/>
    <x v="155"/>
    <d v="2025-04-21T00:00:00"/>
    <x v="1"/>
    <s v="2025-00109393-1"/>
    <d v="2025-04-11T00:00:00"/>
    <s v="NA"/>
    <s v="Pending"/>
  </r>
  <r>
    <s v="Lumengjia"/>
    <x v="2"/>
    <s v="NA"/>
    <s v="NA"/>
    <s v="NA"/>
    <s v="北京协和医院"/>
    <s v="四碘甲状腺原氨酸测定试剂盒(直接化学发光法)"/>
    <s v="Atellica IM"/>
    <s v="国械注进20162404156"/>
    <s v="Atellica IM 1600 – Total Thyroxine (T4), Lot 286 – A discordant depressed result on a patient sample vs. repeat testing."/>
    <s v="NA"/>
    <x v="155"/>
    <d v="2025-04-21T00:00:00"/>
    <x v="0"/>
    <s v="2025-00109397-1"/>
    <s v="NA"/>
    <s v="NA"/>
    <s v="Closed"/>
  </r>
  <r>
    <s v="Lumengjia"/>
    <x v="2"/>
    <s v="NA"/>
    <s v="NA"/>
    <s v="NA"/>
    <s v="宁波李惠利东部医院"/>
    <s v="糖抗原19-9测定试剂盒(直接化学发光法)"/>
    <s v="ADVIA Centaur"/>
    <s v="国械注进20172401781"/>
    <s v="Atellica IM 1600 Analyzer, A falsely elevated Cancer Antigen 19-9 (CA 19-9, Lot# 61156545) result on a patient sample."/>
    <s v="NA"/>
    <x v="155"/>
    <d v="2025-04-21T00:00:00"/>
    <x v="0"/>
    <s v="2025-00109399-1"/>
    <s v="NA"/>
    <s v="NA"/>
    <s v="Closed"/>
  </r>
  <r>
    <s v="Xie Nanting"/>
    <x v="0"/>
    <s v="NA"/>
    <s v="2025-03-31"/>
    <s v="1253718142025000122"/>
    <s v="济南市第四人民医院"/>
    <s v="全自动血气/电解质和生化分析仪"/>
    <s v="POC: Blood gas"/>
    <s v="国械注进20222220292"/>
    <s v="检测血气分析发现血Ca不出结果"/>
    <s v="其他"/>
    <x v="155"/>
    <d v="2025-05-16T00:00:00"/>
    <x v="0"/>
    <s v="2025-00110260-1"/>
    <d v="2025-04-17T00:00:00"/>
    <s v="NA"/>
    <s v="Closed"/>
  </r>
  <r>
    <s v="Xie Nanting"/>
    <x v="0"/>
    <s v="NA"/>
    <s v="2025-03-31"/>
    <s v="1345248002025000263"/>
    <s v="贵州省骨科医院（北京积水潭医院贵州分院）"/>
    <s v="全自动化学发光免疫分析仪"/>
    <s v="Atellica IM"/>
    <s v="国械注进20182220492"/>
    <s v="酸泵破损漏液、检测项目出现波形异常"/>
    <s v="其他"/>
    <x v="155"/>
    <d v="2025-05-16T00:00:00"/>
    <x v="0"/>
    <s v="2025-00109712-1"/>
    <d v="2025-04-10T00:00:00"/>
    <s v="NA"/>
    <s v="Closed"/>
  </r>
  <r>
    <s v="Xie Nanting"/>
    <x v="1"/>
    <s v="NA"/>
    <s v="NA"/>
    <s v="1193118002025067046"/>
    <s v="SHD"/>
    <s v="人绒毛膜促性腺激素测定试剂盒(化学发光法)"/>
    <s v="IMMULITE"/>
    <s v="国械注进20152402540"/>
    <s v="IMMULITE 2000 XPi HCG kit lot 481 falsely elevated patient results"/>
    <s v="NA"/>
    <x v="155"/>
    <d v="2025-05-01T00:00:00"/>
    <x v="1"/>
    <s v="2025-00094864-1"/>
    <d v="2025-04-03T00:00:00"/>
    <s v="NA"/>
    <s v="Closed"/>
  </r>
  <r>
    <s v="Xie Nanting"/>
    <x v="1"/>
    <s v="NA"/>
    <s v="NA"/>
    <s v="1193118002025067047"/>
    <s v="SHD"/>
    <s v="人绒毛膜促性腺激素测定试剂盒(化学发光法)"/>
    <s v="IMMULITE"/>
    <s v="国械注进20152402540"/>
    <s v="IMMULITE 2000 XPi HCG kit lot 481 falsely elevated patient results"/>
    <s v="NA"/>
    <x v="156"/>
    <d v="2025-05-02T00:00:00"/>
    <x v="1"/>
    <s v="2025-00094864-2"/>
    <d v="2025-04-03T00:00:00"/>
    <s v="NA"/>
    <s v="Closed"/>
  </r>
  <r>
    <s v="Xie Nanting"/>
    <x v="1"/>
    <s v="NA"/>
    <s v="NA"/>
    <s v="1193118002025067048"/>
    <s v="SHD"/>
    <s v="人绒毛膜促性腺激素测定试剂盒(化学发光法)"/>
    <s v="IMMULITE"/>
    <s v="国械注进20152402540"/>
    <s v="IMMULITE 2000 XPi HCG kit lot 481 falsely elevated patient results"/>
    <s v="NA"/>
    <x v="156"/>
    <d v="2025-05-02T00:00:00"/>
    <x v="1"/>
    <s v="2025-00094864-3"/>
    <d v="2025-04-03T00:00:00"/>
    <s v="NA"/>
    <s v="Closed"/>
  </r>
  <r>
    <s v="Xie Nanting"/>
    <x v="1"/>
    <s v="NA"/>
    <s v="NA"/>
    <s v="1193118002025067049"/>
    <s v="SHD"/>
    <s v="人绒毛膜促性腺激素测定试剂盒(化学发光法)"/>
    <s v="IMMULITE"/>
    <s v="国械注进20152402540"/>
    <s v="IMMULITE 2000 XPi HCG kit lot 481 falsely elevated patient results"/>
    <s v="NA"/>
    <x v="156"/>
    <d v="2025-05-02T00:00:00"/>
    <x v="1"/>
    <s v="2025-00094864-4"/>
    <d v="2025-04-03T00:00:00"/>
    <s v="NA"/>
    <s v="Closed"/>
  </r>
  <r>
    <s v="Zhou Hui"/>
    <x v="1"/>
    <s v="NA"/>
    <s v="NA"/>
    <s v="1193118002025066991"/>
    <s v="SHD"/>
    <s v="高敏肌钙蛋白I测定试剂盒 （直接化学发光法）"/>
    <s v="Atellica IM"/>
    <s v="国械注进20222400321"/>
    <s v="Atellica IM High Sensitivity Troponin I (TNIH), lot 108, Discordant high patient result vs retesting"/>
    <s v="NA"/>
    <x v="156"/>
    <d v="2025-05-02T00:00:00"/>
    <x v="1"/>
    <s v="2025-00097150-1"/>
    <d v="2025-04-03T00:00:00"/>
    <s v="NA"/>
    <s v="Closed"/>
  </r>
  <r>
    <s v="Xie Nanting"/>
    <x v="1"/>
    <s v="NA"/>
    <s v="NA"/>
    <s v="1193118002025066979"/>
    <s v="SHD"/>
    <s v="高敏肌钙蛋白I测定试剂盒 （直接化学发光法）"/>
    <s v="Atellica IM"/>
    <s v="国械注进20222400321"/>
    <s v="Atellica IM High-Sensitivity Troponin I (TnIH) lot 108 - A discordant (elevated) patient result vs. repeat testing."/>
    <s v="NA"/>
    <x v="156"/>
    <d v="2025-05-02T00:00:00"/>
    <x v="1"/>
    <s v="2025-00104262-1"/>
    <d v="2025-04-03T00:00:00"/>
    <s v="NA"/>
    <s v="Closed"/>
  </r>
  <r>
    <s v="Xie Nanting"/>
    <x v="1"/>
    <s v="NA"/>
    <s v="NA"/>
    <s v="1193118002025066980"/>
    <s v="SHD"/>
    <s v="乙型肝炎病毒表面抗体测定试剂盒（化学发光法）"/>
    <s v="Atellica IM"/>
    <s v="国械注进20173407148"/>
    <s v="Atellica IM aHBs2 Lot 174 - discordant results"/>
    <s v="NA"/>
    <x v="156"/>
    <d v="2025-05-02T00:00:00"/>
    <x v="1"/>
    <s v="2025-00107811-1"/>
    <d v="2025-04-03T00:00:00"/>
    <s v="NA"/>
    <s v="Pending"/>
  </r>
  <r>
    <s v="Xie Nanting"/>
    <x v="1"/>
    <s v="NA"/>
    <s v="NA"/>
    <s v="1193118002025066981"/>
    <s v="SHD"/>
    <s v="乙型肝炎病毒表面抗体测定试剂盒（化学发光法）"/>
    <s v="Atellica IM"/>
    <s v="国械注进20173407148"/>
    <s v="Atellica IM aHBs2 Lot 174 - discordant results"/>
    <s v="NA"/>
    <x v="156"/>
    <d v="2025-05-02T00:00:00"/>
    <x v="1"/>
    <s v="2025-00107811-2"/>
    <d v="2025-04-03T00:00:00"/>
    <s v="NA"/>
    <s v="Pending"/>
  </r>
  <r>
    <s v="Zhou Hui"/>
    <x v="1"/>
    <s v="NA"/>
    <s v="NA"/>
    <s v="1193118002025066987"/>
    <s v="SHD"/>
    <s v="癌胚抗原测定试剂盒(直接化学发光法)"/>
    <s v="Atellica IM"/>
    <s v="国械注进20163402679"/>
    <s v="Atellica IM 1600 – CEA, lot 223 – Elevated result vs. repeat"/>
    <s v="NA"/>
    <x v="155"/>
    <d v="2025-05-01T00:00:00"/>
    <x v="1"/>
    <s v="2025-00109285-1"/>
    <d v="2025-04-03T00:00:00"/>
    <d v="2025-05-14T00:00:00"/>
    <s v="Closed"/>
  </r>
  <r>
    <s v="Lumengjia"/>
    <x v="2"/>
    <s v="NA"/>
    <s v="NA"/>
    <s v="1193118002025070062"/>
    <s v="北京垂杨柳医院"/>
    <s v="糖抗原19-9测定试剂盒（直接化学发光法）"/>
    <s v="ADVIA Centaur"/>
    <s v="国械注进20172401781"/>
    <s v="ADVIA Centaur XP CA19-9, lot 541, Discordant Patient Results vs Alternate Methods"/>
    <s v="NA"/>
    <x v="155"/>
    <d v="2025-04-21T00:00:00"/>
    <x v="1"/>
    <s v="2025-00109514-1"/>
    <d v="2025-04-08T00:00:00"/>
    <s v="NA"/>
    <s v="Closed"/>
  </r>
  <r>
    <s v="Xie Nanting"/>
    <x v="1"/>
    <s v="NA"/>
    <s v="NA"/>
    <s v="1193118002025069432"/>
    <s v="SHD"/>
    <s v="全自动生化分析仪"/>
    <s v="Atellica CH"/>
    <s v="国械注进20182220493"/>
    <s v="Atellica CH 930 Analyzer, falsely depressed multiple assay results on a patient sample."/>
    <s v="NA"/>
    <x v="157"/>
    <d v="2025-05-04T00:00:00"/>
    <x v="1"/>
    <s v="2025-00105277-1"/>
    <d v="2025-04-07T00:00:00"/>
    <s v="NA"/>
    <s v="Closed"/>
  </r>
  <r>
    <s v="Xie Nanting"/>
    <x v="1"/>
    <s v="NA"/>
    <s v="NA"/>
    <s v="NA"/>
    <s v="SHD"/>
    <s v="NA"/>
    <s v="Dimension Vista"/>
    <s v="NA"/>
    <s v="Dimension Vista 500 (DV330645) falsely depressed TNIH result"/>
    <s v="NA"/>
    <x v="157"/>
    <d v="2025-05-04T00:00:00"/>
    <x v="0"/>
    <s v="2025-00105171-1"/>
    <s v="NA"/>
    <s v="NA"/>
    <s v="Closed"/>
  </r>
  <r>
    <s v="Zhou Hui"/>
    <x v="1"/>
    <s v="NA"/>
    <s v="NA"/>
    <s v="1193118002025069466"/>
    <s v="SHD"/>
    <s v="全自动化学发光免疫分析仪"/>
    <s v="Atellica IM"/>
    <s v="国械注进20182220492"/>
    <s v="Atellica IM 1300 Analyzer, falsely elevated High-Sensitivity Troponin I (TnIH, Lot# 108) results on 5 patient samples."/>
    <s v="NA"/>
    <x v="157"/>
    <d v="2025-05-04T00:00:00"/>
    <x v="1"/>
    <s v="2025-00105827-1"/>
    <d v="2025-04-07T00:00:00"/>
    <s v="NA"/>
    <s v="Closed"/>
  </r>
  <r>
    <s v="Zhou Hui"/>
    <x v="1"/>
    <s v="NA"/>
    <s v="NA"/>
    <s v="1193118002025069467"/>
    <s v="SHD"/>
    <s v="全自动整合式生化分析仪"/>
    <s v="Dimension"/>
    <s v="国械注进20192221909"/>
    <s v="Dimension EXL 200 Integrated Chemistry System, S/N DR271539 – The operator was splashed in the eye with cuvette waste fluid while emptying the cuvette waste."/>
    <s v="NA"/>
    <x v="158"/>
    <d v="2025-05-03T00:00:00"/>
    <x v="1"/>
    <s v="2025-00105843-1"/>
    <d v="2025-04-07T00:00:00"/>
    <s v="NA"/>
    <s v="Closed"/>
  </r>
  <r>
    <s v="Xie Nanting"/>
    <x v="0"/>
    <s v="NA"/>
    <s v="2025-03-31"/>
    <s v="1233505092025000052"/>
    <s v="福鼎市医院"/>
    <s v="全自动血气/电解质和生化分析仪"/>
    <s v="POC: Blood gas"/>
    <s v="国械注进20222220292"/>
    <s v="氧分压未显示"/>
    <s v="其他"/>
    <x v="159"/>
    <d v="2025-05-22T00:00:00"/>
    <x v="0"/>
    <s v="2025-00117512-1"/>
    <d v="2025-05-19T00:00:00"/>
    <s v="NA"/>
    <s v="Pending"/>
  </r>
  <r>
    <s v="Xie Nanting"/>
    <x v="0"/>
    <s v="NA"/>
    <s v="2025-04-01"/>
    <s v="1294425602025000166"/>
    <s v="广东省第一荣军优抚医院"/>
    <s v="血气分析检测卡（干式电化学法）"/>
    <s v="epoc"/>
    <s v="国械注进20182400183"/>
    <s v="爆卡，显示iQC失败"/>
    <s v="其他"/>
    <x v="159"/>
    <d v="2025-05-22T00:00:00"/>
    <x v="0"/>
    <s v="2025-00112997-1"/>
    <d v="2025-05-14T00:00:00"/>
    <s v="NA"/>
    <s v="Closed"/>
  </r>
  <r>
    <s v="Xie Nanting"/>
    <x v="1"/>
    <s v="NA"/>
    <s v="NA"/>
    <s v="1193118002025070084"/>
    <s v="SHD"/>
    <s v="游离三碘甲状腺原氨酸测定试剂盒(直接化学发光法)"/>
    <s v="Atellica IM"/>
    <s v="国械注进20162404233"/>
    <s v="Atellica IM 1600 Analyzer / erroneously depressed Free Triiodothyronine (FT3, 295) results on forty-one patient samples."/>
    <s v="NA"/>
    <x v="159"/>
    <d v="2025-05-07T00:00:00"/>
    <x v="1"/>
    <s v="2025-00105300-1"/>
    <d v="2025-04-08T00:00:00"/>
    <s v="NA"/>
    <s v="Pending"/>
  </r>
  <r>
    <s v="Xie Nanting"/>
    <x v="1"/>
    <s v="NA"/>
    <s v="NA"/>
    <s v="1193118002025070085"/>
    <s v="SHD"/>
    <s v="高敏肌钙蛋白I测定试剂盒 （直接化学发光法）"/>
    <s v="Atellica IM"/>
    <s v="国械注进20222400321"/>
    <s v="Atellica IM Troponin Lot 109 Discordance Patient Results"/>
    <s v="NA"/>
    <x v="160"/>
    <d v="2025-05-08T00:00:00"/>
    <x v="1"/>
    <s v="2025-00107839-1"/>
    <d v="2025-04-08T00:00:00"/>
    <s v="NA"/>
    <s v="Pending"/>
  </r>
  <r>
    <s v="Zhou Hui"/>
    <x v="1"/>
    <s v="NA"/>
    <s v="NA"/>
    <s v="1193118002025071562"/>
    <s v="SHD"/>
    <s v="全自动血气/电解质和生化分析仪"/>
    <s v="POC"/>
    <s v="国械注进20222220292"/>
    <s v="Discrepant High Na+ Result, Mcart SN 3500613812 [RP500e SN 66473 - France]"/>
    <s v="NA"/>
    <x v="160"/>
    <d v="2025-05-08T00:00:00"/>
    <x v="1"/>
    <s v="2025-00111170-1"/>
    <d v="2025-04-09T00:00:00"/>
    <s v="NA"/>
    <s v="Pending"/>
  </r>
  <r>
    <s v="Zhou Hui"/>
    <x v="1"/>
    <s v="NA"/>
    <s v="NA"/>
    <s v="NA"/>
    <s v="SHD"/>
    <s v="NA"/>
    <s v="Atellica IM"/>
    <s v="NA"/>
    <s v="The customer reported an Atellica IM 1600 falsely elevated BR 27.29 result for one patient sample"/>
    <s v="NA"/>
    <x v="160"/>
    <d v="2025-05-08T00:00:00"/>
    <x v="0"/>
    <s v="2025-00109274-1"/>
    <s v="NA"/>
    <s v="NA"/>
    <s v="Closed"/>
  </r>
  <r>
    <s v="Xie Nanting"/>
    <x v="1"/>
    <s v="NA"/>
    <s v="NA"/>
    <s v="NA"/>
    <s v="SHD"/>
    <s v="NA"/>
    <s v="Dimension "/>
    <s v="NA"/>
    <s v="Dimension EXL - LOCI High-Sensitivity Troponin I (TNIH, Lot FA5173) - Erroneously Elevated Result on One (1) Patient"/>
    <s v="NA"/>
    <x v="160"/>
    <d v="2025-05-08T00:00:00"/>
    <x v="0"/>
    <s v="2025-00110045-1"/>
    <s v="NA"/>
    <s v="NA"/>
    <s v="Closed"/>
  </r>
  <r>
    <s v="Lumengjia"/>
    <x v="2"/>
    <s v="NA"/>
    <s v="NA"/>
    <s v="NA"/>
    <s v="北京首钢医院"/>
    <s v="人类免疫缺陷病毒抗原及抗体联合检测试剂盒(微粒子化学发光免疫分析法)"/>
    <s v="Atellica IM"/>
    <s v="国械注进20223400582"/>
    <s v="Atellica IM 1600 Analyzer / HIV Ag/Ab Combo (CHIV), Lot 117366: Discordant reactive (positive) Results vs. repeat testing."/>
    <s v="NA"/>
    <x v="160"/>
    <d v="2025-04-28T00:00:00"/>
    <x v="0"/>
    <s v="2025-00111304-1"/>
    <s v="NA"/>
    <s v="NA"/>
    <s v="Closed"/>
  </r>
  <r>
    <s v="Zhou Hui"/>
    <x v="1"/>
    <s v="NA"/>
    <s v="NA"/>
    <s v="NA"/>
    <s v="SHD"/>
    <s v="NA"/>
    <s v="Dimension Vista"/>
    <s v="NA"/>
    <s v="Dimension Vista 500/ Out of range Quality Control (QC) and falsely depressed Glucose (GLU), Calcium (CA) and Hemoglobin (A1C) results were obtained on multiple patient samples."/>
    <s v="NA"/>
    <x v="160"/>
    <d v="2025-05-08T00:00:00"/>
    <x v="0"/>
    <s v="2025-00106136-1"/>
    <s v="NA"/>
    <s v="NA"/>
    <s v="Closed"/>
  </r>
  <r>
    <s v="Zhou Hui"/>
    <x v="1"/>
    <s v="NA"/>
    <s v="NA"/>
    <s v="1193118002025071561"/>
    <s v="SHD"/>
    <s v="肌酐测定试剂盒(酶法)"/>
    <s v="Atellica CH"/>
    <s v="国械注进20162400960"/>
    <s v="Atellica CH 930 Analyzer/ A falsely depressed Enzymatic Creatinine_2 (ECre_2, 140472) result was obtained on a patient sample."/>
    <s v="NA"/>
    <x v="160"/>
    <d v="2025-05-08T00:00:00"/>
    <x v="1"/>
    <s v="2025-00107123-1"/>
    <d v="2025-04-09T00:00:00"/>
    <s v="NA"/>
    <s v="Pending"/>
  </r>
  <r>
    <s v="Zhou Hui"/>
    <x v="1"/>
    <s v="NA"/>
    <s v="NA"/>
    <s v="NA"/>
    <s v="SHD"/>
    <s v="NA"/>
    <s v="Dimension Vista"/>
    <s v="NA"/>
    <s v="Dimension Vista 1500 instrument, Falsely depressed Carbon Dioxide (CO2, Lot# 24260BB) and Albumin (ALB, Lot#24255BA) results on two patient samples."/>
    <s v="NA"/>
    <x v="160"/>
    <d v="2025-05-08T00:00:00"/>
    <x v="0"/>
    <s v="2025-00108256-1"/>
    <s v="NA"/>
    <s v="NA"/>
    <s v="Closed"/>
  </r>
  <r>
    <s v="Zhou Hui"/>
    <x v="1"/>
    <s v="NA"/>
    <s v="NA"/>
    <s v="NA"/>
    <s v="SHD"/>
    <s v="NA"/>
    <s v="Dimension Vista"/>
    <s v="NA"/>
    <s v="Dimension Vista 1500 instrument, Erroneous Carbon Dioxide (CO2, Lot# 24260BB) and Albumin (ALB, Lot#24255BA) results on multiple patient samples."/>
    <s v="NA"/>
    <x v="160"/>
    <d v="2025-05-08T00:00:00"/>
    <x v="0"/>
    <s v="2025-00109328-1"/>
    <s v="NA"/>
    <s v="NA"/>
    <s v="Closed"/>
  </r>
  <r>
    <s v="Zhou Hui"/>
    <x v="1"/>
    <s v="NA"/>
    <s v="NA"/>
    <s v="1193118002025071563"/>
    <s v="SHD"/>
    <s v="丙型肝炎病毒IgG抗体测定试剂盒(化学发光法)"/>
    <s v="ADVIA Centaur"/>
    <s v="国械注进20173406075"/>
    <s v="ADVIA Centaur CP – aHCV, lot 474 – Discordant nonreactive results vs. alt. methods"/>
    <s v="NA"/>
    <x v="160"/>
    <d v="2025-05-08T00:00:00"/>
    <x v="1"/>
    <s v="2025-00110694-1"/>
    <d v="2025-04-09T00:00:00"/>
    <s v="NA"/>
    <s v="Pending"/>
  </r>
  <r>
    <s v="Zhou Hui"/>
    <x v="1"/>
    <s v="NA"/>
    <s v="NA"/>
    <s v="1193118002025071564"/>
    <s v="SHD"/>
    <s v="丙型肝炎病毒IgG抗体测定试剂盒(化学发光法)"/>
    <s v="ADVIA Centaur"/>
    <s v="国械注进20173406075"/>
    <s v="ADVIA Centaur CP – aHCV, lot 474 – Discordant nonreactive results vs. alt. methods"/>
    <s v="NA"/>
    <x v="160"/>
    <d v="2025-05-08T00:00:00"/>
    <x v="1"/>
    <s v="2025-00110694-2"/>
    <d v="2025-04-09T00:00:00"/>
    <s v="NA"/>
    <s v="Pending"/>
  </r>
  <r>
    <s v="Zhou Hui"/>
    <x v="1"/>
    <s v="NA"/>
    <s v="NA"/>
    <s v="1193118002025071565"/>
    <s v="SHD"/>
    <s v="丙型肝炎病毒IgG抗体测定试剂盒(化学发光法)"/>
    <s v="ADVIA Centaur"/>
    <s v="国械注进20173406075"/>
    <s v="ADVIA Centaur CP – aHCV, lot 474 – Discordant nonreactive results vs. alt. methods"/>
    <s v="NA"/>
    <x v="160"/>
    <d v="2025-05-08T00:00:00"/>
    <x v="1"/>
    <s v="2025-00110694-3"/>
    <d v="2025-04-09T00:00:00"/>
    <s v="NA"/>
    <s v="Pending"/>
  </r>
  <r>
    <s v="Xie Nanting"/>
    <x v="1"/>
    <s v="NA"/>
    <s v="NA"/>
    <s v="1193118002025072892"/>
    <s v="SHD"/>
    <s v="二氧化碳测定试剂盒(PEPC酶法)"/>
    <s v="Atellica CH"/>
    <s v="国械注进20162402298"/>
    <s v="Atellica CH 930 Analyzer / erroneously elevated Carbon Dioxide, Concentrated (CO2_c, 140369) results on five patient samples."/>
    <s v="NA"/>
    <x v="161"/>
    <d v="2025-05-09T00:00:00"/>
    <x v="1"/>
    <s v="2025-00106106-1"/>
    <d v="2025-04-20T00:00:00"/>
    <s v="NA"/>
    <s v="Pending"/>
  </r>
  <r>
    <s v="Xie Nanting"/>
    <x v="0"/>
    <s v="NA"/>
    <s v="2024-05-21"/>
    <s v="1141401022024000235"/>
    <s v="山西医科大学第二医院"/>
    <s v="全自动蛋白分析仪"/>
    <s v="PP"/>
    <s v="国械注进20152220211"/>
    <s v="D0101_故障提示,D0412_泵问题,D0605_不能通过质控"/>
    <s v="其他"/>
    <x v="162"/>
    <d v="2025-05-25T00:00:00"/>
    <x v="0"/>
    <s v="2025-00112003-1"/>
    <d v="2025-04-17T00:00:00"/>
    <s v="NA"/>
    <s v="Closed"/>
  </r>
  <r>
    <s v="Xie Nanting"/>
    <x v="1"/>
    <s v="NA"/>
    <s v="NA"/>
    <s v="1193118002025073021"/>
    <s v="SHD"/>
    <s v="糖抗原19-9测定试剂盒（直接化学发光法）"/>
    <s v="Atellica IM"/>
    <s v="国械注进20172401781"/>
    <s v="Atellica IM 1600 Analyzer/ CA 19-9, lot# 543 – Difference between undiluted and diluted patient sample results."/>
    <s v="NA"/>
    <x v="162"/>
    <d v="2025-05-10T00:00:00"/>
    <x v="1"/>
    <s v="2025-00106718-1"/>
    <d v="2025-04-11T00:00:00"/>
    <d v="2025-05-07T00:00:00"/>
    <s v="Closed"/>
  </r>
  <r>
    <s v="Xie Nanting"/>
    <x v="1"/>
    <s v="NA"/>
    <s v="NA"/>
    <s v="1193118002025073022"/>
    <s v="SHD"/>
    <s v="糖抗原19-9测定试剂盒（直接化学发光法）"/>
    <s v="Atellica IM"/>
    <s v="国械注进20172401781"/>
    <s v="Atellica IM 1600 Analyzer/ CA 19-9, lot# 543 – Difference between undiluted and diluted patient sample results."/>
    <s v="NA"/>
    <x v="162"/>
    <d v="2025-05-10T00:00:00"/>
    <x v="1"/>
    <s v="2025-00106718-3"/>
    <d v="2025-04-11T00:00:00"/>
    <d v="2025-05-07T00:00:00"/>
    <s v="Closed"/>
  </r>
  <r>
    <s v="Xie Nanting"/>
    <x v="1"/>
    <s v="NA"/>
    <s v="NA"/>
    <s v="1193118002025073023"/>
    <s v="SHD"/>
    <s v="糖抗原19-9测定试剂盒（直接化学发光法）"/>
    <s v="Atellica IM"/>
    <s v="国械注进20172401781"/>
    <s v="Atellica IM 1600 Analyzer/ CA 19-9, lot# 543 – Difference between undiluted and diluted patient sample results."/>
    <s v="NA"/>
    <x v="162"/>
    <d v="2025-05-10T00:00:00"/>
    <x v="1"/>
    <s v="2025-00106718-4"/>
    <d v="2025-04-11T00:00:00"/>
    <d v="2025-05-07T00:00:00"/>
    <s v="Closed"/>
  </r>
  <r>
    <s v="Zhou Hui"/>
    <x v="1"/>
    <s v="NA"/>
    <s v="NA"/>
    <s v="1193118002025074136"/>
    <s v="SHD"/>
    <s v="血气分析仪"/>
    <s v="epoc"/>
    <s v="国械注进20172221540"/>
    <s v="Epoc - Discrepant Na result vs Lab analyzer, SN 47757, lot 02-25024-40 and 12-24348-30 [US]"/>
    <s v="NA"/>
    <x v="162"/>
    <d v="2025-05-10T00:00:00"/>
    <x v="1"/>
    <s v="2025-00106817-1"/>
    <d v="2025-04-14T00:00:00"/>
    <s v="NA"/>
    <s v="Pending"/>
  </r>
  <r>
    <s v="Zhou Hui"/>
    <x v="1"/>
    <s v="NA"/>
    <s v="NA"/>
    <s v="1193118002025079151"/>
    <s v="SHD"/>
    <s v="免疫分析仪"/>
    <s v="POC Cardiac"/>
    <s v="国械注进20242220683"/>
    <s v="VTLi - False negative cTNI vs Atellica Solution; SN12100, lot HA040224 [Italy]"/>
    <s v="NA"/>
    <x v="162"/>
    <d v="2025-05-10T00:00:00"/>
    <x v="1"/>
    <s v="2025-00110398-1"/>
    <d v="2025-04-21T00:00:00"/>
    <s v="NA"/>
    <s v="Pending"/>
  </r>
  <r>
    <s v="Xie Nanting"/>
    <x v="0"/>
    <s v="NA"/>
    <s v="2025-04-08"/>
    <s v="1264115002025000728"/>
    <s v="洛阳市第一人民医院"/>
    <s v="全自动生化分析仪"/>
    <s v="ADVIA Chemistry"/>
    <s v="国食药监械（进）字2012第2400587号"/>
    <s v="散热风扇故障"/>
    <s v="其他"/>
    <x v="163"/>
    <d v="2025-05-26T00:00:00"/>
    <x v="0"/>
    <s v="2025-00112658-1"/>
    <d v="2025-04-30T00:00:00"/>
    <s v="NA"/>
    <s v="Closed"/>
  </r>
  <r>
    <s v="Xie Nanting"/>
    <x v="0"/>
    <s v="NA"/>
    <s v="2021-07-23"/>
    <s v="113740457202100173"/>
    <s v="开滦总医院"/>
    <s v="血气分析仪"/>
    <s v="epoc"/>
    <s v="国食药监械（进）字2013第2401513号"/>
    <s v="血气氧气定标不过"/>
    <s v="其他"/>
    <x v="163"/>
    <d v="2025-05-26T00:00:00"/>
    <x v="0"/>
    <s v="2025-00112914-1"/>
    <d v="2025-05-19T00:00:00"/>
    <s v="NA"/>
    <s v="Closed"/>
  </r>
  <r>
    <s v="Zhou Hui"/>
    <x v="1"/>
    <s v="NA"/>
    <s v="NA"/>
    <s v="1193118002025074135"/>
    <s v="SHD"/>
    <s v="全自动生化分析仪"/>
    <s v="Atellica CH"/>
    <s v="国械注进20182220493"/>
    <s v="Atellica CH 930 Analyzer - s/n: CM02153 / erroneous Lactate_3 (Lac_3), Iron_2 (Iron_2), Total Iron Binding Capacity (TIBC), Transferrin (Trf), Carbon Dioxide, Concentrated (CO2_c), Creatinine_2 (Crea_2), Glucose Hexokinase_3 (GluH_3), Calcium (Ca), Aspartate Aminotransferase (AST), Urea Nitrogen (UN_c), and Magnesium (Mg) results were obtained on multiple patient samples."/>
    <s v="NA"/>
    <x v="163"/>
    <d v="2025-05-11T00:00:00"/>
    <x v="1"/>
    <s v="2025-00106805-1"/>
    <d v="2025-04-14T00:00:00"/>
    <s v="NA"/>
    <s v="Pending"/>
  </r>
  <r>
    <s v="Xie Nanting"/>
    <x v="1"/>
    <s v="NA"/>
    <s v="NA"/>
    <s v="1193118002025074133"/>
    <s v="SHD"/>
    <s v="高敏C反应蛋白测定试剂盒(免疫比浊法)"/>
    <s v="Atellica CH"/>
    <s v="国械注进20192400514"/>
    <s v="Atellica CH 930 Analyzer – The customer reported that upon opening the box for the High Sensitivity C-Reactive Protein (hsCRP, Lot#242300), they found that the bottle seal/lid had leaked when the shipment was received."/>
    <s v="NA"/>
    <x v="163"/>
    <d v="2025-05-11T00:00:00"/>
    <x v="1"/>
    <s v="2025-00107423-1"/>
    <d v="2025-04-14T00:00:00"/>
    <d v="2025-05-21T00:00:00"/>
    <s v="Closed"/>
  </r>
  <r>
    <s v="Xie Nanting"/>
    <x v="1"/>
    <s v="NA"/>
    <s v="NA"/>
    <s v="NA"/>
    <s v="SHD"/>
    <s v="NA"/>
    <s v="Dimension Vista"/>
    <s v="NA"/>
    <s v="Dimension Vista 500 Intelligent Lab System – s/n: DV370465/ abnormal assay flags and falsely depressed Albumin (ALB, 24255BA), Magnesium (MG, 24312BB), Glucose (GLU, 24270BB), Calcium (CA, 24200BA), Carbon Dioxide (CO2, 24171BA) and Urea Nitrogen (BUN, 24309AA) results were obtained on multiple patient samples."/>
    <s v="NA"/>
    <x v="163"/>
    <d v="2025-05-11T00:00:00"/>
    <x v="0"/>
    <s v="2025-00107111-2"/>
    <s v="NA"/>
    <s v="NA"/>
    <s v="Closed"/>
  </r>
  <r>
    <s v="Xie Nanting"/>
    <x v="1"/>
    <s v="NA"/>
    <s v="NA"/>
    <s v="1193118002025074134"/>
    <s v="SHD"/>
    <s v="全自动化学发光免疫分析仪"/>
    <s v="ADVIA Centaur"/>
    <s v="国械注进20152220283"/>
    <s v="The customer notified the NCA (BfArm) about false positive HBsAg, HBsAg Confirmatory, and HBcT results"/>
    <s v="NA"/>
    <x v="164"/>
    <d v="2025-05-12T00:00:00"/>
    <x v="1"/>
    <s v="2025-00110677-4"/>
    <d v="2025-04-14T00:00:00"/>
    <d v="2025-05-21T00:00:00"/>
    <s v="Closed"/>
  </r>
  <r>
    <s v="Zhou Hui"/>
    <x v="1"/>
    <s v="NA"/>
    <s v="NA"/>
    <s v="NA"/>
    <s v="SHD"/>
    <s v="NA"/>
    <s v="Atellica VTR"/>
    <s v="NA"/>
    <s v="Blood Splash to face and arms, Atellica VTR syringe, lot 403650, Australia"/>
    <s v="NA"/>
    <x v="163"/>
    <d v="2025-05-11T00:00:00"/>
    <x v="0"/>
    <s v="2025-00110263-1"/>
    <s v="NA"/>
    <s v="NA"/>
    <s v="Closed"/>
  </r>
  <r>
    <s v="Xie Nanting"/>
    <x v="1"/>
    <s v="NA"/>
    <s v="NA"/>
    <s v="1193118002025074883"/>
    <s v="SHD"/>
    <s v="雌二醇测定试剂盒（直接化学发光法）"/>
    <s v="Atellica IM"/>
    <s v="国械注进20192401907"/>
    <s v="Atellica IM - eE2 lot #103 - Discordant (elevated) patient results vs. repeat testing."/>
    <s v="NA"/>
    <x v="165"/>
    <d v="2025-05-14T00:00:00"/>
    <x v="1"/>
    <s v="2025-00106807-1"/>
    <d v="2025-04-14T00:00:00"/>
    <s v="NA"/>
    <s v="Pending"/>
  </r>
  <r>
    <s v="Xie Nanting"/>
    <x v="1"/>
    <s v="NA"/>
    <s v="NA"/>
    <s v="1193118002025074884"/>
    <s v="SHD"/>
    <s v="雌二醇测定试剂盒（直接化学发光法）"/>
    <s v="Atellica IM"/>
    <s v="国械注进20192401907"/>
    <s v="Atellica IM - eE2 lot #103 - Discordant (elevated) patient results vs. repeat testing."/>
    <s v="NA"/>
    <x v="165"/>
    <d v="2025-05-14T00:00:00"/>
    <x v="1"/>
    <s v="2025-00106807-2"/>
    <d v="2025-04-14T00:00:00"/>
    <s v="NA"/>
    <s v="Pending"/>
  </r>
  <r>
    <s v="Xie Nanting"/>
    <x v="1"/>
    <s v="NA"/>
    <s v="NA"/>
    <s v="1193118002025077103"/>
    <s v="SHD"/>
    <s v="全自动化学发光免疫分析仪"/>
    <s v="Atellica IM"/>
    <s v="国械注进20182220492"/>
    <s v="Atellica IM 1600 Analyzer, a falsely elevated Total hCG (ThCG, Lot#25413361) result on a patient sample."/>
    <s v="NA"/>
    <x v="165"/>
    <d v="2025-05-14T00:00:00"/>
    <x v="1"/>
    <s v="2025-00107875-1"/>
    <d v="2025-04-17T00:00:00"/>
    <s v="NA"/>
    <s v="Closed"/>
  </r>
  <r>
    <s v="Zhou Hui"/>
    <x v="1"/>
    <s v="NA"/>
    <s v="NA"/>
    <s v="1193118002025077052"/>
    <s v="SHD"/>
    <s v="血液分析仪"/>
    <s v="ADVIA"/>
    <s v="国械注进20162224708"/>
    <s v="ADVIA 2120i Discordant Patient Results Compared to Manual Microscope Count"/>
    <s v="NA"/>
    <x v="165"/>
    <d v="2025-05-14T00:00:00"/>
    <x v="1"/>
    <s v="2025-00108920-1"/>
    <d v="2025-04-16T00:00:00"/>
    <s v="NA"/>
    <s v="Pending"/>
  </r>
  <r>
    <s v="Zhou Hui"/>
    <x v="1"/>
    <s v="NA"/>
    <s v="NA"/>
    <s v="1193118002025079149"/>
    <s v="SHD"/>
    <s v="免疫分析仪"/>
    <s v="POC"/>
    <s v="国械注进20242220683"/>
    <s v="VTLi - False positive cTNI vs Abbott Alinity; SN12350, lot HA041124 [UK]"/>
    <s v="NA"/>
    <x v="165"/>
    <d v="2025-05-14T00:00:00"/>
    <x v="1"/>
    <s v="2025-00110659-1"/>
    <d v="2025-04-21T00:00:00"/>
    <s v="NA"/>
    <s v="Pending"/>
  </r>
  <r>
    <s v="Zhou Hui"/>
    <x v="1"/>
    <s v="NA"/>
    <s v="NA"/>
    <s v="1193118002025079150"/>
    <s v="SHD"/>
    <s v="免疫分析仪"/>
    <s v="POC"/>
    <s v="国械注进20242220683"/>
    <s v="VTLi - False positive cTNI vs Abbott Alinity; SN12351, lot HA041124 [UK]"/>
    <s v="NA"/>
    <x v="165"/>
    <d v="2025-05-14T00:00:00"/>
    <x v="1"/>
    <s v="2025-00111131-1"/>
    <d v="2025-04-21T00:00:00"/>
    <s v="NA"/>
    <s v="Pending"/>
  </r>
  <r>
    <s v="Lumengjia"/>
    <x v="2"/>
    <s v="NA"/>
    <s v="NA"/>
    <s v="NA"/>
    <s v="安徽医科大学第一附属医院"/>
    <s v="总维生素D测定试剂盒(化学发光法)"/>
    <s v="Atellica IM"/>
    <s v="国械注进20152401385"/>
    <s v="Atellica IM 1600 Analyzer Vitamin D (VitD), Lot# 227 - Discordant (depressed) patient result vs. repeat testing on alternate methods"/>
    <s v="NA"/>
    <x v="166"/>
    <d v="2025-05-05T00:00:00"/>
    <x v="0"/>
    <s v="2025-00112906-1"/>
    <s v="NA"/>
    <s v="NA"/>
    <s v="Closed"/>
  </r>
  <r>
    <s v="Xie Nanting"/>
    <x v="1"/>
    <s v="NA"/>
    <s v="NA"/>
    <s v="1193118002025076980"/>
    <s v="SHD"/>
    <s v="总人绒毛膜促性腺激素测定试剂盒(直接化学发光法)"/>
    <s v="Atellica IM"/>
    <s v="国械注进20152400929"/>
    <s v="Atellica IM 1600 - Total hCG (ThCG), lot 361 - discordant elevated result vs. repeat testing."/>
    <s v="NA"/>
    <x v="166"/>
    <d v="2025-05-15T00:00:00"/>
    <x v="1"/>
    <s v="2025-00106320-1"/>
    <d v="2025-04-16T00:00:00"/>
    <s v="NA"/>
    <s v="Closed"/>
  </r>
  <r>
    <s v="Xie Nanting"/>
    <x v="1"/>
    <s v="NA"/>
    <s v="NA"/>
    <s v="1193118002025076981"/>
    <s v="SHD"/>
    <s v="全自动样本处理系统"/>
    <s v="Atellica"/>
    <s v="国械备20181268号"/>
    <s v="Atellica Sample Handler-Inhalation injury to Service Engineer"/>
    <s v="NA"/>
    <x v="166"/>
    <d v="2025-05-15T00:00:00"/>
    <x v="1"/>
    <s v="2025-00110578-1"/>
    <d v="2025-04-16T00:00:00"/>
    <s v="NA"/>
    <s v="Closed"/>
  </r>
  <r>
    <s v="Xie Nanting"/>
    <x v="1"/>
    <s v="NA"/>
    <s v="NA"/>
    <s v="1193118002025076982"/>
    <s v="SHD"/>
    <s v="全自动化学发光免疫分析仪"/>
    <s v="Atellica IM"/>
    <s v="国械注进20182220492"/>
    <s v="Atellica IM 1300 Analyzer, S/N: IM00760, the customer reported that the Uninterruptible Power Supply (UPS) power was down and smelled smoke."/>
    <s v="NA"/>
    <x v="166"/>
    <d v="2025-05-15T00:00:00"/>
    <x v="1"/>
    <s v="2025-00107078-1"/>
    <d v="2025-04-16T00:00:00"/>
    <s v="NA"/>
    <s v="Closed"/>
  </r>
  <r>
    <s v="Xie Nanting"/>
    <x v="1"/>
    <s v="NA"/>
    <s v="NA"/>
    <s v="1193118002025076983"/>
    <s v="SHD"/>
    <s v="全自动整合式生化分析仪"/>
    <s v="Dimension"/>
    <s v="国械注进20192221909"/>
    <s v="Dimension EXL 200 SW V 10.6 - Sample probe cleaner not detected and during reconnection, sample probe cleaner went into operator's eye."/>
    <s v="NA"/>
    <x v="167"/>
    <d v="2025-05-16T00:00:00"/>
    <x v="1"/>
    <s v="2025-00107173-1"/>
    <d v="2025-04-16T00:00:00"/>
    <s v="NA"/>
    <s v="Closed"/>
  </r>
  <r>
    <s v="Zhou Hui"/>
    <x v="1"/>
    <s v="NA"/>
    <s v="NA"/>
    <s v="1193118002025077051"/>
    <s v="SHD"/>
    <s v="血液分析仪"/>
    <s v="ADVIA "/>
    <s v="国械注进20162224708"/>
    <s v="ADVIA 2120i Analyzer (S/N: IR09021807) patient results not flagged for Atypical Lymphocytes"/>
    <s v="NA"/>
    <x v="167"/>
    <d v="2025-05-16T00:00:00"/>
    <x v="1"/>
    <s v="2025-00108548-1"/>
    <d v="2025-04-16T00:00:00"/>
    <s v="NA"/>
    <s v="Pending"/>
  </r>
  <r>
    <s v="Zhou Hui"/>
    <x v="1"/>
    <s v="NA"/>
    <s v="NA"/>
    <s v="NA"/>
    <s v="SHD"/>
    <s v="NA"/>
    <s v="ADVIA Centaur"/>
    <s v="NA"/>
    <s v="ADVIA Centaur XPT Toxoplasma IgG (Toxo G) lot 296 - discordant positive results on a patient vs retest and historical results"/>
    <s v="NA"/>
    <x v="167"/>
    <d v="2025-05-16T00:00:00"/>
    <x v="0"/>
    <s v="2025-00110777-1"/>
    <s v="NA"/>
    <s v="NA"/>
    <s v="Closed"/>
  </r>
  <r>
    <s v="Zhou Hui"/>
    <x v="1"/>
    <s v="NA"/>
    <s v="NA"/>
    <s v="NA"/>
    <s v="SHD"/>
    <s v="NA"/>
    <s v="ADVIA Centaur"/>
    <s v="NA"/>
    <s v="ADVIA Centaur XPT Toxoplasma IgG (Toxo G) lot 296 - discordant positive results on a patient vs retest and historical results"/>
    <s v="NA"/>
    <x v="167"/>
    <d v="2025-05-16T00:00:00"/>
    <x v="0"/>
    <s v="2025-00110777-2"/>
    <s v="NA"/>
    <s v="NA"/>
    <s v="Closed"/>
  </r>
  <r>
    <s v="Xie Nanting"/>
    <x v="0"/>
    <s v="NA"/>
    <s v="2023-10-31"/>
    <s v="1274209102023000387"/>
    <s v="湖北省恩施市中心医院"/>
    <s v="全自动生化分析仪"/>
    <s v="ADVIA Chemistry"/>
    <s v="国械注进20162401354"/>
    <s v="吸取试剂1时试剂针突然折断，导致仪器停止运行 。"/>
    <s v="其他"/>
    <x v="167"/>
    <d v="2025-05-31T00:00:00"/>
    <x v="0"/>
    <s v="2025-00113429-1"/>
    <d v="2025-05-24T00:00:00"/>
    <s v="NA"/>
    <s v="Closed"/>
  </r>
  <r>
    <s v="Xie Nanting"/>
    <x v="1"/>
    <s v="NA"/>
    <s v="NA"/>
    <s v="NA"/>
    <s v="SHD"/>
    <s v="NA"/>
    <s v="Dimension Vista"/>
    <s v="NA"/>
    <s v="Dimension Vista 1500/ Erroneous results with multiple assays were obtained on a patient sample."/>
    <s v="NA"/>
    <x v="167"/>
    <d v="2025-05-16T00:00:00"/>
    <x v="0"/>
    <s v="2025-00108661-1"/>
    <s v="NA"/>
    <s v="NA"/>
    <s v="Closed"/>
  </r>
  <r>
    <s v="Zhou Hui"/>
    <x v="1"/>
    <s v="NA"/>
    <s v="NA"/>
    <s v="1193118002025077109"/>
    <s v="SHD"/>
    <s v="全自动生化分析仪"/>
    <s v="Atellica CH"/>
    <s v="国械注进20182220493"/>
    <s v="Atellica CH 930 Analyzer, falsely depressed multiple assay results on a patient sample."/>
    <s v="NA"/>
    <x v="167"/>
    <d v="2025-05-16T00:00:00"/>
    <x v="1"/>
    <s v="2025-00109312-1"/>
    <d v="2025-04-17T00:00:00"/>
    <s v="NA"/>
    <s v="Closed"/>
  </r>
  <r>
    <s v="Zhou Hui"/>
    <x v="1"/>
    <s v="NA"/>
    <s v="NA"/>
    <s v="NA"/>
    <s v="SHD"/>
    <s v="NA"/>
    <s v="Dimension Vista"/>
    <s v="NA"/>
    <s v="Dimension Vista 500 Instrument, falsely depressed Carbon Dioxide (CO2, Lot# 24260BB) results on 9 patient samples."/>
    <s v="NA"/>
    <x v="167"/>
    <d v="2025-05-16T00:00:00"/>
    <x v="0"/>
    <s v="2025-00108979-1"/>
    <s v="NA"/>
    <s v="NA"/>
    <s v="Closed"/>
  </r>
  <r>
    <s v="Zhou Hui"/>
    <x v="1"/>
    <s v="NA"/>
    <s v="NA"/>
    <s v="1193118002025077110"/>
    <s v="SHD"/>
    <s v="全自动生化分析仪"/>
    <s v="Dimension"/>
    <s v="国械注进20152220139"/>
    <s v="Dimension EXL with LM Integrated Chemistry System, out of range Quality Control (QC) and erroneous Total Bilirubin (TBI, Lot# FA5275) results on 7 patient samples."/>
    <s v="NA"/>
    <x v="167"/>
    <d v="2025-05-16T00:00:00"/>
    <x v="1"/>
    <s v="2025-00110255-1"/>
    <d v="2025-04-17T00:00:00"/>
    <s v="NA"/>
    <s v="Closed"/>
  </r>
  <r>
    <s v="Zhou Hui"/>
    <x v="1"/>
    <s v="NA"/>
    <s v="NA"/>
    <s v="1193118002025081127"/>
    <s v="SHD"/>
    <s v="全自动血气/电解质和生化分析仪"/>
    <s v="POC"/>
    <s v="国械注进20222220292"/>
    <s v="Discrepant Low nBili Results, Mcart SN Unknown [RP500e SN 65319 - Portugal]"/>
    <s v="NA"/>
    <x v="168"/>
    <d v="2025-05-17T00:00:00"/>
    <x v="1"/>
    <s v="2025-00112322-1"/>
    <d v="2025-04-23T00:00:00"/>
    <s v="NA"/>
    <s v="Pending"/>
  </r>
  <r>
    <s v="Lumengjia"/>
    <x v="2"/>
    <s v="NA"/>
    <s v="NA"/>
    <s v="NA"/>
    <s v="宜春市人民医院"/>
    <s v="糖抗原19-9测定试剂盒（直接化学发光法）"/>
    <s v="ADVIA Centaur"/>
    <s v="国械注进20172401781"/>
    <s v="ADVIA Centaur XP – CA 19-9, lot 543 – discordant elevated result vs. repeat testing on an alternate method."/>
    <s v="NA"/>
    <x v="168"/>
    <d v="2025-05-07T00:00:00"/>
    <x v="0"/>
    <s v="2025-00113630-1"/>
    <s v="NA"/>
    <s v="NA"/>
    <s v="Closed"/>
  </r>
  <r>
    <s v="Xie Nanting"/>
    <x v="1"/>
    <s v="NA"/>
    <s v="NA"/>
    <s v="NA"/>
    <s v="SHD"/>
    <s v="NA"/>
    <s v="Dimension Vista"/>
    <s v="NA"/>
    <s v="Dimension Vista 500 system, Erroneous Beta human Chorionic Gonadotropin(BHCG, Lot# 24345AB) result on a patient sample."/>
    <s v="NA"/>
    <x v="168"/>
    <d v="2025-05-17T00:00:00"/>
    <x v="0"/>
    <s v="2025-00108977-1"/>
    <s v="NA"/>
    <s v="NA"/>
    <s v="Closed"/>
  </r>
  <r>
    <s v="Xie Nanting"/>
    <x v="1"/>
    <s v="NA"/>
    <s v="NA"/>
    <s v="1193118002025077377"/>
    <s v="SHD"/>
    <s v="高敏肌钙蛋白I测定试剂盒 （直接化学发光法）"/>
    <s v="ADVIA"/>
    <s v="国械注进20222400321"/>
    <s v="ADVIA Centaur XP – TNIH, lot 108 – Elevated result vs. repeat"/>
    <s v="NA"/>
    <x v="168"/>
    <d v="2025-05-17T00:00:00"/>
    <x v="1"/>
    <s v="2025-00113612-1"/>
    <d v="2025-04-18T00:00:00"/>
    <s v="NA"/>
    <s v="Pending"/>
  </r>
  <r>
    <s v="Xie Nanting"/>
    <x v="0"/>
    <s v="NA"/>
    <s v="2025-04-10"/>
    <s v="1141409052025000083"/>
    <s v="昔阳县人民医院"/>
    <s v="全自动化学发光免疫分析仪"/>
    <s v="ADVIA Centaur"/>
    <s v="国食药监械（进）字2014第3404170号"/>
    <s v="制冷区域故障"/>
    <s v="其他"/>
    <x v="169"/>
    <d v="2025-06-02T00:00:00"/>
    <x v="0"/>
    <s v="2025-00114477-1"/>
    <d v="2025-04-30T00:00:00"/>
    <s v="NA"/>
    <s v="Closed"/>
  </r>
  <r>
    <s v="Xie Nanting"/>
    <x v="0"/>
    <s v="NA"/>
    <s v="2025-04-17"/>
    <s v="1182304002025001393"/>
    <s v="哈尔滨市骨伤科医院"/>
    <s v="全自动整合式生化分析仪"/>
    <s v="Dimension"/>
    <s v="国械注进20192221909"/>
    <s v="生化检测停止"/>
    <s v="其他"/>
    <x v="169"/>
    <d v="2025-06-02T00:00:00"/>
    <x v="0"/>
    <s v="2025-00114151-1"/>
    <d v="2025-05-13T00:00:00"/>
    <s v="NA"/>
    <s v="Closed"/>
  </r>
  <r>
    <s v="Xie Nanting"/>
    <x v="0"/>
    <s v="NA"/>
    <s v="2025-04-18"/>
    <s v="1274209102025000130"/>
    <s v="湖北省恩施市中心医院"/>
    <s v="全自动化学发光免疫分析仪"/>
    <s v="ADVIA Centaur"/>
    <s v="国食药监械（进）字2014第3404170号"/>
    <s v="气泵组件、giob板故障，导致仪器停机，无法进行样本检测"/>
    <s v="其他"/>
    <x v="169"/>
    <d v="2025-06-02T00:00:00"/>
    <x v="0"/>
    <s v="2025-00114417-1"/>
    <d v="2025-04-30T00:00:00"/>
    <s v="NA"/>
    <s v="Closed"/>
  </r>
  <r>
    <s v="Zhou Hui"/>
    <x v="1"/>
    <s v="NA"/>
    <s v="NA"/>
    <s v="1193118002025079148"/>
    <s v="SHD"/>
    <s v="总胆红素测定试剂盒(比色法)"/>
    <s v="Dimension"/>
    <s v="国械注进20172400745"/>
    <s v="Dimension EXL 200, The customer removed the Total Bilirubin (TBI) flex lot# BA5208 from the system but did not press confirm, which resulted in erroneously depressed TBI results on three patient samples when processed."/>
    <s v="NA"/>
    <x v="169"/>
    <d v="2025-05-18T00:00:00"/>
    <x v="1"/>
    <s v="2025-00110599-1"/>
    <d v="2025-04-21T00:00:00"/>
    <s v="NA"/>
    <s v="Closed"/>
  </r>
  <r>
    <s v="Xie Nanting"/>
    <x v="1"/>
    <s v="NA"/>
    <s v="NA"/>
    <s v="1193118002025080559"/>
    <s v="SHD"/>
    <s v="全自动化学发光免疫分析仪"/>
    <s v="Atellica IM"/>
    <s v="国械注进20182220492"/>
    <s v="Atellica IM 1600 Analyzer S/N: IH02161, A falsely elevated Total human chorionic gonadotropin (ThCG, Lot# 361) result on a patient sample."/>
    <s v="NA"/>
    <x v="170"/>
    <d v="2025-05-21T00:00:00"/>
    <x v="1"/>
    <s v="2025-00108376-1"/>
    <d v="2025-04-22T00:00:00"/>
    <s v="NA"/>
    <s v="Closed"/>
  </r>
  <r>
    <s v="Xie Nanting"/>
    <x v="1"/>
    <s v="NA"/>
    <s v="NA"/>
    <s v="1193118002025080560"/>
    <s v="SHD"/>
    <s v="全自动整合式生化分析仪"/>
    <s v="Dimension"/>
    <s v="国械注进20192221909"/>
    <s v="Dimension EXL 200 Integrated Chemistry System / Erroneous Sodium (Na) result on a patient sample."/>
    <s v="NA"/>
    <x v="170"/>
    <d v="2025-05-21T00:00:00"/>
    <x v="1"/>
    <s v="2025-00108615-1"/>
    <d v="2025-04-22T00:00:00"/>
    <d v="2025-05-19T00:00:00"/>
    <s v="Closed"/>
  </r>
  <r>
    <s v="Xie Nanting"/>
    <x v="1"/>
    <s v="NA"/>
    <s v="NA"/>
    <s v="1193118002025080561"/>
    <s v="SHD"/>
    <s v="血气分析仪"/>
    <s v="epoc"/>
    <s v="国械注进20172221540"/>
    <s v="Epoc - Discrepant high pH vs ABL800, SN 48284, Lot 02-25011-40 [US]"/>
    <s v="NA"/>
    <x v="170"/>
    <d v="2025-05-21T00:00:00"/>
    <x v="1"/>
    <s v="2025-00108629-1"/>
    <d v="2025-04-22T00:00:00"/>
    <s v="NA"/>
    <s v="Closed"/>
  </r>
  <r>
    <s v="Zhou Hui"/>
    <x v="1"/>
    <s v="NA"/>
    <s v="NA"/>
    <s v="1193118002025080549"/>
    <s v="SHD"/>
    <s v="全自动生化免疫分析仪"/>
    <s v="Atellica CI"/>
    <s v="国械注进20252220066"/>
    <s v="Atellica CI Analyzer (IRC011782438) falsely elevated Concentrated Carbon Dioxide (CO2_c) patient results"/>
    <s v="NA"/>
    <x v="171"/>
    <d v="2025-05-22T00:00:00"/>
    <x v="1"/>
    <s v="2025-00109853-1"/>
    <d v="2025-04-22T00:00:00"/>
    <s v="NA"/>
    <s v="Closed"/>
  </r>
  <r>
    <s v="Zhou Hui"/>
    <x v="1"/>
    <s v="NA"/>
    <s v="NA"/>
    <s v="1193118002025080550"/>
    <s v="SHD"/>
    <s v="全自动化学发光免疫分析仪"/>
    <s v="ADVIA"/>
    <s v="国械注进20152220283"/>
    <s v="ADVIA Centaur XPT False positives for infectious disease tests; results reported on a number of patient samples."/>
    <s v="NA"/>
    <x v="171"/>
    <d v="2025-05-22T00:00:00"/>
    <x v="1"/>
    <s v="2025-00110895-1"/>
    <d v="2025-04-22T00:00:00"/>
    <d v="2025-04-30T00:00:00"/>
    <s v="Closed"/>
  </r>
  <r>
    <s v="Zhou Hui"/>
    <x v="1"/>
    <s v="NA"/>
    <s v="NA"/>
    <s v="1193118002025080551"/>
    <s v="SHD"/>
    <s v="全自动血气/电解质和生化分析仪"/>
    <s v="POC"/>
    <s v="国械注进20222220292"/>
    <s v="Last Name Demographics Not Saving, SW 5.2 [RP500e SN 65739 - United States]"/>
    <s v="NA"/>
    <x v="171"/>
    <d v="2025-05-22T00:00:00"/>
    <x v="1"/>
    <s v="2025-00113621-1"/>
    <d v="2025-04-22T00:00:00"/>
    <d v="2025-04-29T00:00:00"/>
    <s v="Closed"/>
  </r>
  <r>
    <s v="Xie Nanting"/>
    <x v="0"/>
    <s v="NA"/>
    <s v="2025-04-21"/>
    <s v="1193115002025000511"/>
    <s v="上海市第五康复医院"/>
    <s v="血气分析检测卡"/>
    <s v="epoc"/>
    <s v="国械注进20182400183"/>
    <s v="标本加入血气分析检测卡后检测不能出结果。"/>
    <s v="其他"/>
    <x v="171"/>
    <d v="2025-06-06T00:00:00"/>
    <x v="0"/>
    <s v="2025-00117812-1"/>
    <d v="2025-05-15T00:00:00"/>
    <s v="NA"/>
    <s v="Closed"/>
  </r>
  <r>
    <s v="Xie Nanting"/>
    <x v="0"/>
    <s v="NA"/>
    <s v="2025-04-15"/>
    <s v="1294425582025000152"/>
    <s v="广州开发区医院"/>
    <s v="血气分析检测卡（干式电化学法）"/>
    <s v="epoc"/>
    <s v="国械注进20182400183"/>
    <s v="提示IQC失败"/>
    <s v="其他"/>
    <x v="171"/>
    <d v="2025-06-06T00:00:00"/>
    <x v="0"/>
    <s v="2025-00115141-1"/>
    <d v="2025-05-14T00:00:00"/>
    <s v="NA"/>
    <s v="Closed"/>
  </r>
  <r>
    <s v="Xie Nanting"/>
    <x v="1"/>
    <s v="NA"/>
    <s v="NA"/>
    <s v="1193118002025081131"/>
    <s v="SHD"/>
    <s v="全自动生化分析仪"/>
    <s v="Atellica CH"/>
    <s v="国械注进20182220493"/>
    <s v="Atellica CH 930 Analyzer/ Falsely elevated Carbon Dioxide, Concentrated (CO2_c; lot: 140421) results on 5 patient samples."/>
    <s v="NA"/>
    <x v="171"/>
    <d v="2025-05-22T00:00:00"/>
    <x v="1"/>
    <s v="2025-00110123-1"/>
    <d v="2025-04-23T00:00:00"/>
    <s v="NA"/>
    <s v="Closed"/>
  </r>
  <r>
    <s v="Xie Nanting"/>
    <x v="1"/>
    <s v="NA"/>
    <s v="NA"/>
    <s v="1193118002025083004"/>
    <s v="SHD"/>
    <s v="全自动生化分析仪"/>
    <s v="Atellica CH"/>
    <s v="国械注进20182220493"/>
    <s v="Atellica CH 930 Analyzer, out of range high Quality Control (QC) and elevated Calcium_2 (CA_2, Lot# 242330) results on multiple patient samples."/>
    <s v="NA"/>
    <x v="172"/>
    <d v="2025-05-24T00:00:00"/>
    <x v="1"/>
    <s v="2025-00105552-1"/>
    <d v="2025-04-24T00:00:00"/>
    <s v="NA"/>
    <s v="Closed"/>
  </r>
  <r>
    <s v="Xie Nanting"/>
    <x v="1"/>
    <s v="NA"/>
    <s v="NA"/>
    <s v="1193118002025083005"/>
    <s v="SHD"/>
    <s v="肌酐测定试剂盒(苦味酸法)"/>
    <s v="Atellica CH"/>
    <s v="国械注进20192400466"/>
    <s v="Atellica CH 930 Analyzer, Erroneously depressed Creatinine_2 (Crea_2, Lot# 242178) results on multiple patient samples."/>
    <s v="NA"/>
    <x v="173"/>
    <d v="2025-05-23T00:00:00"/>
    <x v="1"/>
    <s v="2025-00110861-1"/>
    <d v="2025-04-24T00:00:00"/>
    <s v="NA"/>
    <s v="Closed"/>
  </r>
  <r>
    <s v="Xie Nanting"/>
    <x v="1"/>
    <s v="NA"/>
    <s v="NA"/>
    <s v="1193118002025083006"/>
    <s v="SHD"/>
    <s v="肌酸激酶MB同工酶测定试剂盒(直接化学发光法)"/>
    <s v="Atellica IM"/>
    <s v="国械注进20162404965"/>
    <s v="Atellica IM Creatine Kinase MB (CKMB) lot 282 - discordant elevated patient result vs retest"/>
    <s v="NA"/>
    <x v="172"/>
    <d v="2025-05-24T00:00:00"/>
    <x v="1"/>
    <s v="2025-00111655-1"/>
    <d v="2025-04-24T00:00:00"/>
    <s v="NA"/>
    <s v="Pending"/>
  </r>
  <r>
    <s v="Zhou Hui"/>
    <x v="1"/>
    <s v="NA"/>
    <s v="NA"/>
    <s v="1193118002025083003"/>
    <s v="SHD"/>
    <s v="丙型肝炎病毒IgG抗体测定试剂盒(化学发光法)"/>
    <s v="ADVIA"/>
    <s v="国械注进20173406075"/>
    <s v="ADVIA Centaur XPT HCV (aHCV), lot 477 - negative result vs positive result with alternate method"/>
    <s v="NA"/>
    <x v="172"/>
    <d v="2025-05-24T00:00:00"/>
    <x v="1"/>
    <s v="2025-00111506-1"/>
    <d v="2025-04-24T00:00:00"/>
    <s v="NA"/>
    <s v="Pending"/>
  </r>
  <r>
    <s v="Xie Nanting"/>
    <x v="1"/>
    <s v="NA"/>
    <s v="NA"/>
    <s v="1193118002025087380"/>
    <s v="SHD"/>
    <s v="电解质检测电极块"/>
    <s v="Dimension"/>
    <s v="国械注进20172220888"/>
    <s v="Dimension EXL with LM - QuikLYTE® Integrated Multisensor (IMT, Lot 5AD801) - Erroneously Depressed Sodium (Na) and Chloride (Cl) Results on One (1) Patient Sample"/>
    <s v="NA"/>
    <x v="172"/>
    <d v="2025-05-24T00:00:00"/>
    <x v="1"/>
    <s v="2025-00114462-1"/>
    <d v="2025-04-30T00:00:00"/>
    <s v="NA"/>
    <s v="Closed"/>
  </r>
  <r>
    <s v="Xie Nanting"/>
    <x v="0"/>
    <n v="13"/>
    <s v="2025-04-15"/>
    <s v="1294425582025000150"/>
    <s v="广州开发区医院"/>
    <s v="血气分析检测卡（干式电化学法）"/>
    <s v="epoc"/>
    <s v="国械注进20182400183"/>
    <s v="卡片过期"/>
    <s v="其他"/>
    <x v="172"/>
    <d v="2025-06-08T00:00:00"/>
    <x v="3"/>
    <s v="2025-00116083-1"/>
    <s v="NA"/>
    <s v="NA"/>
    <s v="Open"/>
  </r>
  <r>
    <s v="Lumengjia"/>
    <x v="2"/>
    <s v="NA"/>
    <s v="NA"/>
    <s v="1193118002025094774"/>
    <s v="山东泰安泰山疗养医院"/>
    <s v="乙型肝炎病毒核心抗体测定试剂盒（化学发光法）"/>
    <s v="Atellica IM"/>
    <s v="国械注进20183402373"/>
    <s v="Atellica IM 1600 Analyzer Anti-Hepatitis B core Total (HBcT), Lot# 203 - Discordant (non-reactive) patient results vs. reactive on alternate methods"/>
    <s v="NA"/>
    <x v="173"/>
    <d v="2025-05-13T00:00:00"/>
    <x v="1"/>
    <s v="2025-00114917-1"/>
    <d v="2025-05-12T00:00:00"/>
    <s v="NA"/>
    <s v="Closed"/>
  </r>
  <r>
    <s v="Lumengjia"/>
    <x v="2"/>
    <s v="NA"/>
    <s v="NA"/>
    <s v="NA"/>
    <s v="山东泰安泰山疗养医院"/>
    <s v="乙型肝炎病毒e抗原测定试剂盒(化学发光法)"/>
    <s v="Atellica IM"/>
    <s v="国械注进20153400553"/>
    <s v="Atellica IM 1600 - Hepatitis B e Antigen (HBeAg, lot 093) - discordant reactive result vs. alternate method testing."/>
    <s v="NA"/>
    <x v="173"/>
    <d v="2025-05-13T00:00:00"/>
    <x v="0"/>
    <s v="2025-00114920-1"/>
    <s v="NA"/>
    <s v="NA"/>
    <s v="Closed"/>
  </r>
  <r>
    <s v="Lumengjia"/>
    <x v="2"/>
    <s v="NA"/>
    <s v="NA"/>
    <s v="NA"/>
    <s v="山东泰安泰山疗养医院"/>
    <s v="乙型肝炎病毒e抗体测定试剂盒(化学发光法)"/>
    <s v="Atellica IM"/>
    <s v="国械注进20153403321"/>
    <s v="Atellica IM 1600 / Anti-Hepatitis B e Antigen (aHBe), Lot# 128 – Discordant reactive (positive) results vs. clinical expectation and repeat testing on alternate methods."/>
    <s v="NA"/>
    <x v="173"/>
    <d v="2025-05-13T00:00:00"/>
    <x v="0"/>
    <s v="2025-00114969-1"/>
    <s v="NA"/>
    <s v="NA"/>
    <s v="Closed"/>
  </r>
  <r>
    <s v="Xie Nanting"/>
    <x v="1"/>
    <s v="NA"/>
    <s v="NA"/>
    <s v="1193118002025083562"/>
    <s v="SHD"/>
    <s v="维生素B12测定试剂盒(直接化学发光法)"/>
    <s v="Atellica IM"/>
    <s v="国械注进20162404435"/>
    <s v="Atellica IM Vitamin B12 (VB12), lot 298 - Discordant patient results vs retest"/>
    <s v="NA"/>
    <x v="174"/>
    <d v="2025-05-25T00:00:00"/>
    <x v="1"/>
    <s v="2025-00112464-1"/>
    <d v="2025-04-25T00:00:00"/>
    <s v="NA"/>
    <s v="Closed"/>
  </r>
  <r>
    <s v="Zhou Hui"/>
    <x v="1"/>
    <s v="NA"/>
    <s v="NA"/>
    <s v="1193118002025083875"/>
    <s v="SHD"/>
    <s v="全自动化学发光免疫分析仪"/>
    <s v="Atellica IM"/>
    <s v="国械注进20182220492"/>
    <s v="Atellica IM 1600 falsely elevated Carcinoembryonic Antigen (CEA) patient results."/>
    <s v="NA"/>
    <x v="175"/>
    <d v="2025-05-26T00:00:00"/>
    <x v="1"/>
    <s v="2025-00112467-1"/>
    <d v="2025-04-27T00:00:00"/>
    <s v="NA"/>
    <s v="Closed"/>
  </r>
  <r>
    <s v="Zhou Hui"/>
    <x v="1"/>
    <s v="NA"/>
    <s v="NA"/>
    <s v="1193118002025083882"/>
    <s v="SHD"/>
    <s v="游离轻链λ型测定试剂盒(散射比浊法)"/>
    <s v="PP"/>
    <s v="国械注进20172407010"/>
    <s v="ANEPH 630_N Latex FLC Lambda lot 473296: false low FLC Lambda patient sample results"/>
    <s v="NA"/>
    <x v="174"/>
    <d v="2025-05-25T00:00:00"/>
    <x v="1"/>
    <s v="2025-00109492-2"/>
    <d v="2025-04-27T00:00:00"/>
    <s v="NA"/>
    <s v="Closed"/>
  </r>
  <r>
    <s v="Zhou Hui"/>
    <x v="1"/>
    <s v="NA"/>
    <s v="NA"/>
    <s v="1193118002025083876"/>
    <s v="SHD"/>
    <s v="全自动整合式生化分析仪"/>
    <s v="Dimension"/>
    <s v="国械注进20192221909"/>
    <s v="Dimension EXL 200 Integrated Chemistry System S/N: DR274321, falsely depressed Sodium (NA), Potassium (K), Chloride (CL) result on a patient sample."/>
    <s v="NA"/>
    <x v="174"/>
    <d v="2025-05-25T00:00:00"/>
    <x v="1"/>
    <s v="2025-00109845-1"/>
    <d v="2025-04-27T00:00:00"/>
    <s v="NA"/>
    <s v="Closed"/>
  </r>
  <r>
    <s v="Zhou Hui"/>
    <x v="1"/>
    <s v="NA"/>
    <s v="NA"/>
    <s v="1193118002025083877"/>
    <s v="SHD"/>
    <s v="全自动化学发光免疫分析仪"/>
    <s v="ADVIA Centaur"/>
    <s v="国械注进20182221767"/>
    <s v="ADVIA Centaur CP analyzer (s/n: ROB30005009) - falsely elevated Total human chorionic gonadotropin (ThCG, lot 361) result on one (1) patient sample."/>
    <s v="NA"/>
    <x v="174"/>
    <d v="2025-05-25T00:00:00"/>
    <x v="1"/>
    <s v="2025-00109855-1"/>
    <d v="2025-04-27T00:00:00"/>
    <s v="NA"/>
    <s v="Closed"/>
  </r>
  <r>
    <s v="Zhou Hui"/>
    <x v="1"/>
    <s v="NA"/>
    <s v="NA"/>
    <s v="1193118002025083878"/>
    <s v="SHD"/>
    <s v="维生素B12测定试剂盒(直接化学发光法)"/>
    <s v="Atellica IM"/>
    <s v="国械注进20162404435"/>
    <s v="Atellica IM Vitamin B12 (VB12), Lot# 296: Discordant (elevated) results on two (2) patient samples."/>
    <s v="NA"/>
    <x v="174"/>
    <d v="2025-05-25T00:00:00"/>
    <x v="1"/>
    <s v="2025-00109965-1"/>
    <d v="2025-04-27T00:00:00"/>
    <s v="NA"/>
    <s v="Closed"/>
  </r>
  <r>
    <s v="Zhou Hui"/>
    <x v="1"/>
    <s v="NA"/>
    <s v="NA"/>
    <s v="1193118002025083879"/>
    <s v="SHD"/>
    <s v="维生素B12测定试剂盒(直接化学发光法)"/>
    <s v="Atellica IM"/>
    <s v="国械注进20162404435"/>
    <s v="Atellica IM Vitamin B12 (VB12), Lot# 296: Discordant (elevated) results on two (2) patient samples."/>
    <s v="NA"/>
    <x v="174"/>
    <d v="2025-05-25T00:00:00"/>
    <x v="1"/>
    <s v="2025-00109965-2"/>
    <d v="2025-04-27T00:00:00"/>
    <s v="NA"/>
    <s v="Closed"/>
  </r>
  <r>
    <s v="Xie Nanting"/>
    <x v="1"/>
    <s v="NA"/>
    <s v="NA"/>
    <s v="1193118002025092801"/>
    <s v="SHD"/>
    <s v="游离轻链λ型测定试剂盒(散射比浊法)"/>
    <s v="PP"/>
    <s v="国械注进20172407010"/>
    <s v="ANEPH 630_N Latex FLC Lambda lot 473296: false low FLC Lambda patient sample results"/>
    <s v="NA"/>
    <x v="174"/>
    <d v="2025-05-25T00:00:00"/>
    <x v="1"/>
    <s v="2025-00109492-1"/>
    <d v="2025-05-07T00:00:00"/>
    <s v="NA"/>
    <s v="Pending"/>
  </r>
  <r>
    <s v="Zhou Hui"/>
    <x v="1"/>
    <s v="NA"/>
    <s v="NA"/>
    <s v="1193118002025083880"/>
    <s v="SHD"/>
    <s v="样本释放剂"/>
    <s v="Atellica IM"/>
    <s v="国械备20160449号"/>
    <s v="Atellica IM 1600 Analyzer / erroneously elevated Vitamin B12 (VB12, 01370396C) results on twenty-seven patient samples."/>
    <s v="NA"/>
    <x v="174"/>
    <d v="2025-05-25T00:00:00"/>
    <x v="1"/>
    <s v="2025-00110858-1"/>
    <d v="2025-04-27T00:00:00"/>
    <s v="NA"/>
    <s v="Closed"/>
  </r>
  <r>
    <s v="Zhou Hui"/>
    <x v="1"/>
    <s v="NA"/>
    <s v="NA"/>
    <s v="1193118002025083881"/>
    <s v="SHD"/>
    <s v="电解质检测电极块"/>
    <s v="Dimension"/>
    <s v="国械注进20172220888"/>
    <s v="Dimension EXL with LM/ erroneously depressed Sodium (Na; lot: 4LD826) results on patient samples."/>
    <s v="NA"/>
    <x v="175"/>
    <d v="2025-05-26T00:00:00"/>
    <x v="1"/>
    <s v="2025-00110566-1"/>
    <d v="2025-04-27T00:00:00"/>
    <s v="NA"/>
    <s v="Closed"/>
  </r>
  <r>
    <s v="Xie Nanting"/>
    <x v="0"/>
    <s v="NA"/>
    <s v="2025-04-25"/>
    <s v="1294412002025001202"/>
    <s v="东莞市万江医院"/>
    <s v="全自动化学发光免疫分析仪"/>
    <s v="ADVIA Centaur"/>
    <s v="国食药监械（进）字2014第3404170号"/>
    <s v="不吸样检测"/>
    <s v="其他"/>
    <x v="176"/>
    <d v="2025-06-12T00:00:00"/>
    <x v="0"/>
    <s v="2025-00116273-1"/>
    <d v="2025-05-14T00:00:00"/>
    <s v="NA"/>
    <s v="Closed"/>
  </r>
  <r>
    <s v="Lumengjia"/>
    <x v="2"/>
    <s v="NA"/>
    <s v="NA"/>
    <s v="NA"/>
    <s v="荆州市第一人民医院"/>
    <s v="类风湿因子测定试剂盒(散射比浊法)"/>
    <s v="PP"/>
    <s v="国械注进20162405219"/>
    <s v="BNII_N Latex RF Reagent kit lot 03030: discordant high RF patient sample results compared to result obtained on BECKMAN IMMAGE 800"/>
    <s v="NA"/>
    <x v="176"/>
    <d v="2025-05-18T00:00:00"/>
    <x v="0"/>
    <s v="2025-00115717-1"/>
    <s v="NA"/>
    <s v="NA"/>
    <s v="Closed"/>
  </r>
  <r>
    <s v="Xie Nanting"/>
    <x v="1"/>
    <s v="NA"/>
    <s v="NA"/>
    <s v="1193118002025087244"/>
    <s v="SHD"/>
    <s v="全自动化学发光免疫分析仪"/>
    <s v="Atellica IM"/>
    <s v="国械注进20182220492"/>
    <s v="Atellica IM 1600 Analyzer - s/n: IH02686 / falsely elevated Carcinoembryonic Antigen (CEA, 222) results on sixty-six patient samples and falsely elevated Alpha Fetoprotein (AFP, 262) results on twenty patient samples."/>
    <s v="NA"/>
    <x v="176"/>
    <d v="2025-05-28T00:00:00"/>
    <x v="1"/>
    <s v="2025-00111284-1"/>
    <d v="2025-04-29T00:00:00"/>
    <d v="2025-05-26T00:00:00"/>
    <s v="Pending"/>
  </r>
  <r>
    <s v="Xie Nanting"/>
    <x v="1"/>
    <s v="NA"/>
    <s v="NA"/>
    <s v="1193118002025087245"/>
    <s v="SHD"/>
    <s v="全自动化学发光免疫分析仪"/>
    <s v="Atellica IM"/>
    <s v="国械注进20182220492"/>
    <s v="Atellica IM 1600 Analyzer - s/n: IH02686 / falsely elevated Carcinoembryonic Antigen (CEA, 222) results on sixty-six patient samples and falsely elevated Alpha Fetoprotein (AFP, 262) results on twenty patient samples."/>
    <s v="NA"/>
    <x v="176"/>
    <d v="2025-05-28T00:00:00"/>
    <x v="1"/>
    <s v="2025-00111284-2"/>
    <d v="2025-04-29T00:00:00"/>
    <s v="NA"/>
    <s v="Pending"/>
  </r>
  <r>
    <s v="Zhou Hui"/>
    <x v="1"/>
    <s v="NA"/>
    <s v="NA"/>
    <s v="1193118002025087280"/>
    <s v="SHD"/>
    <s v="血气分析仪"/>
    <s v="epoc"/>
    <s v="国械注进20172221540"/>
    <s v="Epoc - Discrepant Hgb &amp; Hct-Results vs Core lab, SN 53131, Lot 12-25023-30 [US]"/>
    <s v="NA"/>
    <x v="176"/>
    <d v="2025-05-28T00:00:00"/>
    <x v="1"/>
    <s v="2025-00111578-1"/>
    <d v="2025-04-29T00:00:00"/>
    <s v="NA"/>
    <s v="Open"/>
  </r>
  <r>
    <s v="Zhou Hui"/>
    <x v="1"/>
    <s v="NA"/>
    <s v="NA"/>
    <s v="1193118002025091936"/>
    <s v="SHD"/>
    <s v="全自动血气/电解质和生化分析仪"/>
    <s v="POC"/>
    <s v="国械注进20222220292"/>
    <s v="Discrepant High tHb, Mcart SN 3502501125 [RP500e SN 59061 - Australia]"/>
    <s v="NA"/>
    <x v="176"/>
    <d v="2025-05-28T00:00:00"/>
    <x v="1"/>
    <s v="2025-00113651-1"/>
    <d v="2025-05-07T00:00:00"/>
    <s v="NA"/>
    <s v="Pending"/>
  </r>
  <r>
    <s v="Zhou Hui"/>
    <x v="1"/>
    <s v="NA"/>
    <s v="NA"/>
    <s v="1193118002025091937"/>
    <s v="SHD"/>
    <s v="全自动血气/电解质和生化分析仪"/>
    <s v="POC"/>
    <s v="国械注进20222220292"/>
    <s v="Discrepant Patient Results for All Analytes, Mcart SN 3502112725 [RP500e Sn 53032 - Ireland]"/>
    <s v="NA"/>
    <x v="177"/>
    <d v="2025-05-30T00:00:00"/>
    <x v="1"/>
    <s v="2025-00115184-1"/>
    <d v="2025-05-07T00:00:00"/>
    <s v="NA"/>
    <s v="Pending"/>
  </r>
  <r>
    <s v="Lumengjia"/>
    <x v="2"/>
    <s v="NA"/>
    <s v="NA"/>
    <s v="NA"/>
    <s v="大连中心医院"/>
    <s v="免疫球蛋白A测定试剂盒(散射比浊法)"/>
    <s v="PP"/>
    <s v="国械注进20162400425"/>
    <s v="BNII_N AS to Human IgA lot 153182: discordant low IgA patient sample result in initial sample dilution"/>
    <s v="NA"/>
    <x v="176"/>
    <d v="2025-05-18T00:00:00"/>
    <x v="0"/>
    <s v="2025-00115767-1"/>
    <s v="NA"/>
    <s v="NA"/>
    <s v="Closed"/>
  </r>
  <r>
    <s v="Lumengjia"/>
    <x v="2"/>
    <s v="NA"/>
    <s v="NA"/>
    <s v="NA"/>
    <s v="德驭马鞍山总医院"/>
    <s v="抗甲状腺球蛋白抗体测定试剂盒(微粒子化学发光免疫分析法)"/>
    <s v="Atellica IM"/>
    <s v="国械注进20222400262"/>
    <s v="Atellica IM 1600 – Anti-Thyroglobulin II (aTgII), lot 035 – discordant elevated results vs. repeat testing."/>
    <s v="NA"/>
    <x v="176"/>
    <d v="2025-05-18T00:00:00"/>
    <x v="0"/>
    <s v="2025-00115843-1"/>
    <s v="NA"/>
    <s v="NA"/>
    <s v="Closed"/>
  </r>
  <r>
    <s v="Lumengjia"/>
    <x v="2"/>
    <s v="NA"/>
    <s v="NA"/>
    <s v="1193118002025095378"/>
    <s v="内蒙古包钢医院"/>
    <s v="全自动样品处理系统"/>
    <s v="APTIO"/>
    <s v="国械备20150222号"/>
    <s v="Aptio by Siemens, S/N APT.0182, Centrifuge module's power cable burned"/>
    <s v="NA"/>
    <x v="176"/>
    <d v="2025-05-18T00:00:00"/>
    <x v="1"/>
    <s v="2025-00116116-1"/>
    <d v="2025-05-13T00:00:00"/>
    <s v="NA"/>
    <s v="Pending"/>
  </r>
  <r>
    <s v="Xie Nanting"/>
    <x v="0"/>
    <s v="NA"/>
    <s v="2025-04-28"/>
    <s v="1223401032025000538"/>
    <s v="安徽中医药大学第二附属医院"/>
    <s v="全自动化学发光分析仪"/>
    <s v="ADVIA Centaur"/>
    <s v="国械注进20182221767"/>
    <s v="1.做样本过程中报错:清洗分离失败2.进入诊断做废液抽取测试            3.测试抽取量结果异常"/>
    <s v="其他"/>
    <x v="177"/>
    <d v="2025-06-14T00:00:00"/>
    <x v="0"/>
    <s v="2025-00116475-1"/>
    <d v="2025-05-15T00:00:00"/>
    <s v="NA"/>
    <s v="Closed"/>
  </r>
  <r>
    <s v="Xie Nanting"/>
    <x v="1"/>
    <s v="NA"/>
    <s v="NA"/>
    <s v="1193118002025092800"/>
    <s v="SHD"/>
    <s v="甲胎蛋白测定试剂盒(直接化学发光法)"/>
    <s v="Atellica IM"/>
    <s v="国械注进20173400053"/>
    <s v="Atellica IM AFP lot 285 discordant low patient result vs high diluted result (potential hook)"/>
    <s v="NA"/>
    <x v="178"/>
    <d v="2025-05-31T00:00:00"/>
    <x v="1"/>
    <s v="2025-00116035-1"/>
    <d v="2025-05-07T00:00:00"/>
    <s v="NA"/>
    <s v="Closed"/>
  </r>
  <r>
    <s v="Xie Nanting"/>
    <x v="1"/>
    <s v="NA"/>
    <s v="NA"/>
    <s v="NA"/>
    <s v="SHD"/>
    <s v="NA"/>
    <s v="Dimension"/>
    <s v="NA"/>
    <s v="Dimension Vista 500 Instrument (S/N: DV331021) / The customer reported that erroneous results for assays including but not limited to Carbon Dioxide (CO2), Calcium (CA), and Glucose (GLU) on an unspecified number of patient samples were obtained."/>
    <s v="NA"/>
    <x v="177"/>
    <d v="2025-05-30T00:00:00"/>
    <x v="0"/>
    <s v="2025-00110964-1"/>
    <s v="NA"/>
    <s v="NA"/>
    <s v="Closed"/>
  </r>
  <r>
    <s v="Xie Nanting"/>
    <x v="1"/>
    <s v="NA"/>
    <s v="NA"/>
    <s v="1193118002025092802"/>
    <s v="SHD"/>
    <s v="维生素B12测定试剂盒(直接化学发光法)"/>
    <s v="Atellica IM"/>
    <s v="国械注进20162404435"/>
    <s v="Atellica IM Vitamin B12 (VB12) Lot 297 - discordant elevated patient result"/>
    <s v="NA"/>
    <x v="179"/>
    <d v="2025-06-01T00:00:00"/>
    <x v="1"/>
    <s v="2025-00111127-1"/>
    <d v="2025-05-07T00:00:00"/>
    <s v="NA"/>
    <s v="Pending"/>
  </r>
  <r>
    <s v="Xie Nanting"/>
    <x v="1"/>
    <s v="NA"/>
    <s v="NA"/>
    <s v="1193118002025092803"/>
    <s v="SHD"/>
    <s v="全自动生化分析仪"/>
    <s v="Dimension"/>
    <s v="国械注进20152220139"/>
    <s v="Dimension EXL with LM Integrated Chemistry System/ falsely elevated Enzymatic carbonate (ECO2, BA5322) results obtained on Eight patient samples"/>
    <s v="NA"/>
    <x v="179"/>
    <d v="2025-06-01T00:00:00"/>
    <x v="1"/>
    <s v="2025-00111211-1"/>
    <d v="2025-05-07T00:00:00"/>
    <s v="NA"/>
    <s v="Closed"/>
  </r>
  <r>
    <s v="Xie Nanting"/>
    <x v="1"/>
    <s v="NA"/>
    <s v="NA"/>
    <s v="1193118002025092804"/>
    <s v="SHD"/>
    <s v="全自动生化分析仪"/>
    <s v="Dimension"/>
    <s v="国械注进20152220139"/>
    <s v="Dimension EXL with LM Integrated Chemistry System/ falsely elevated Enzymatic Carbonate (ECO2, BA5322) results obtained on four patient samples."/>
    <s v="NA"/>
    <x v="179"/>
    <d v="2025-06-01T00:00:00"/>
    <x v="1"/>
    <s v="2025-00111838-1"/>
    <d v="2025-05-07T00:00:00"/>
    <s v="NA"/>
    <s v="Closed"/>
  </r>
  <r>
    <s v="Zhou Hui"/>
    <x v="1"/>
    <s v="NA"/>
    <s v="NA"/>
    <s v="1193118002025091935"/>
    <s v="SHD"/>
    <s v="肌酐测定试剂盒(苦味酸法)"/>
    <s v="Atellica CH"/>
    <s v="国械注进20192400466"/>
    <s v="Atellica CH 930 Analyzer / Quality Control (QC) outside lab ranges and erroneously depressed Creatinine_2 (Crea_2, 242279) results on multiple patient samples."/>
    <s v="NA"/>
    <x v="180"/>
    <d v="2025-06-05T00:00:00"/>
    <x v="1"/>
    <s v="2025-00112852-1"/>
    <d v="2025-05-07T00:00:00"/>
    <s v="NA"/>
    <s v="Pending"/>
  </r>
  <r>
    <s v="Zhou Hui"/>
    <x v="1"/>
    <s v="NA"/>
    <s v="NA"/>
    <s v="1193118002025091934"/>
    <s v="SHD"/>
    <s v="电解质检测电极块"/>
    <s v="Atellica CH"/>
    <s v="国械注进20182220495"/>
    <s v="Atellica CH 930 Analyzer - A-LYTE Integrated Multisensor (IMT Na K Cl, Lot 140023) - Erroneously Depressed Results on One (1) Patient Sample for Sodium (Na), Potassium (K), and Chloride (Cl)"/>
    <s v="NA"/>
    <x v="178"/>
    <d v="2025-05-31T00:00:00"/>
    <x v="1"/>
    <s v="2025-00114714-1"/>
    <d v="2025-05-07T00:00:00"/>
    <s v="NA"/>
    <s v="Closed"/>
  </r>
  <r>
    <s v="Zhou Hui"/>
    <x v="1"/>
    <s v="NA"/>
    <s v="NA"/>
    <s v="1193118002025091938"/>
    <s v="SHD"/>
    <s v="全自动血气/电解质和生化分析仪"/>
    <s v="POC"/>
    <s v="国械注进20222220292"/>
    <s v="Discrepant Low tHb Result, Mcart SN 3432605325 [RP500e SN 62439 - Austria]"/>
    <s v="NA"/>
    <x v="179"/>
    <d v="2025-06-01T00:00:00"/>
    <x v="1"/>
    <s v="2025-00115516-1"/>
    <d v="2025-05-07T00:00:00"/>
    <s v="NA"/>
    <s v="Pending"/>
  </r>
  <r>
    <s v="Zhou Hui"/>
    <x v="1"/>
    <s v="NA"/>
    <s v="NA"/>
    <s v="NA"/>
    <s v="SHD"/>
    <s v="NA"/>
    <s v="Dimension"/>
    <s v="NA"/>
    <s v="Dimension EXL - LOCI High-Sensitivity Troponin I (TNIH, Lot EA5245) - Erroneously Depressed Result on One (1) Patient Sample on DR251683"/>
    <s v="NA"/>
    <x v="180"/>
    <d v="2025-06-05T00:00:00"/>
    <x v="0"/>
    <s v="2025-00116220-1"/>
    <s v="NA"/>
    <s v="NA"/>
    <s v="Closed"/>
  </r>
  <r>
    <s v="Zhou Hui"/>
    <x v="1"/>
    <s v="NA"/>
    <s v="NA"/>
    <s v="NA"/>
    <s v="SHD"/>
    <s v="NA"/>
    <s v="POC"/>
    <s v="NA"/>
    <s v="False Negative hCG, Clinitek Status+ SN 351248, lot 089826, United States"/>
    <s v="NA"/>
    <x v="181"/>
    <d v="2025-06-04T00:00:00"/>
    <x v="0"/>
    <s v="2025-00116855-1"/>
    <s v="NA"/>
    <s v="NA"/>
    <s v="Closed"/>
  </r>
  <r>
    <s v="Xie Nanting"/>
    <x v="0"/>
    <s v="NA"/>
    <s v="2025-04-30"/>
    <s v="1223401032025000539"/>
    <s v="安徽中医药大学第二附属医院"/>
    <s v="全自动化学发光免疫分析仪"/>
    <s v="ADVIA Centaur"/>
    <s v="国械注进20182221769"/>
    <s v="1.仪器负责老师反馈最近质控不太好     2.与老师沟通后约时间给仪器做月保养"/>
    <s v="其他"/>
    <x v="182"/>
    <d v="2025-06-17T00:00:00"/>
    <x v="0"/>
    <s v="2025-00118387-1"/>
    <d v="2025-05-21T00:00:00"/>
    <s v="NA"/>
    <s v="Closed"/>
  </r>
  <r>
    <s v="Xie Nanting"/>
    <x v="1"/>
    <s v="NA"/>
    <s v="NA"/>
    <s v="1193118002025092819"/>
    <s v="SHD"/>
    <s v="全自动生化分析仪"/>
    <s v="Dimension"/>
    <s v="国械注进20152220139"/>
    <s v="Dimension ExL with LM Integrated Chemistry System (s/n: DR252088)/ The customer reportedly observed a spark while straightening the bent pins in the keyboard cable connector with a tweezer."/>
    <s v="NA"/>
    <x v="180"/>
    <d v="2025-06-05T00:00:00"/>
    <x v="1"/>
    <s v="2025-00112552-1"/>
    <d v="2025-05-07T00:00:00"/>
    <s v="NA"/>
    <s v="Closed"/>
  </r>
  <r>
    <s v="Zhou Hui"/>
    <x v="1"/>
    <s v="NA"/>
    <s v="NA"/>
    <s v="1193118002025094119"/>
    <s v="SHD"/>
    <s v="维生素B12测定试剂盒(直接化学发光法)"/>
    <s v="Atellica IM"/>
    <s v="国械注进20162404435"/>
    <s v="Atellica IM 1300 – VB12, lot 299 – QC failure; discordant results vs. repeat"/>
    <s v="NA"/>
    <x v="183"/>
    <d v="2025-06-06T00:00:00"/>
    <x v="1"/>
    <s v="2025-00117461-1"/>
    <d v="2025-05-08T00:00:00"/>
    <d v="2025-05-16T00:00:00"/>
    <s v="Closed"/>
  </r>
  <r>
    <s v="Zhou Hui"/>
    <x v="1"/>
    <s v="NA"/>
    <s v="NA"/>
    <s v="1193118002025094118"/>
    <s v="SHD"/>
    <s v="电解质检测电极块"/>
    <s v="Atellica CH"/>
    <s v="国械注进20182220495"/>
    <s v="Atellica CH 930 Analyzer/ erroneously elevated Sodium (Na, 140022) results obtained on two patient samples."/>
    <s v="NA"/>
    <x v="183"/>
    <d v="2025-06-06T00:00:00"/>
    <x v="1"/>
    <s v="2025-00112857-1"/>
    <d v="2025-05-08T00:00:00"/>
    <s v="NA"/>
    <s v="Closed"/>
  </r>
  <r>
    <s v="Zhou Hui"/>
    <x v="1"/>
    <n v="11"/>
    <s v="NA"/>
    <e v="#N/A"/>
    <s v="SHD"/>
    <s v="NA"/>
    <s v="POC"/>
    <s v="NA"/>
    <s v="Low OB results of Hemastix vs Novus, lot 402007, Japan."/>
    <s v="NA"/>
    <x v="183"/>
    <d v="2025-06-06T00:00:00"/>
    <x v="3"/>
    <s v="2025-00110628-1"/>
    <s v="NA"/>
    <s v="NA"/>
    <s v="inworks"/>
  </r>
  <r>
    <s v="Xie Nanting"/>
    <x v="0"/>
    <s v="NA"/>
    <s v="2025-05-09"/>
    <s v="1284321002025000051"/>
    <s v="永州市中心医院"/>
    <s v="全自动生化分析仪"/>
    <s v="ADVIA Chemistry"/>
    <s v="国食药监械（进）字2012第2400587号"/>
    <s v="D240101_部件缺陷"/>
    <s v="其他"/>
    <x v="184"/>
    <d v="2025-06-23T00:00:00"/>
    <x v="0"/>
    <s v="2025-00118668-1"/>
    <d v="2025-05-19T00:00:00"/>
    <s v="NA"/>
    <s v="Closed"/>
  </r>
  <r>
    <s v="Zhou Hui"/>
    <x v="1"/>
    <s v="NA"/>
    <s v="NA"/>
    <s v="NA"/>
    <s v="SHD"/>
    <s v="NA"/>
    <s v="HEMOSTASIS"/>
    <s v="NA"/>
    <s v="BCS XP_Protein S Ac lot 03229: Discordant low results for 6 patient samples"/>
    <s v="NA"/>
    <x v="185"/>
    <d v="2025-06-07T00:00:00"/>
    <x v="0"/>
    <s v="2025-00111446-1"/>
    <s v="NA"/>
    <s v="NA"/>
    <s v="Closed"/>
  </r>
  <r>
    <s v="Lumengjia"/>
    <x v="1"/>
    <s v="NA"/>
    <s v="NA"/>
    <s v="1193118002025095339"/>
    <s v="SHD"/>
    <s v="全自动血气/电解质和生化分析仪"/>
    <s v="POC"/>
    <s v="国械注进20222220292"/>
    <s v="Discrepant High Na+ Results, Mcart SN 3502415917 [RP500e SN 63679 - Netherlands]"/>
    <s v="NA"/>
    <x v="185"/>
    <d v="2025-06-07T00:00:00"/>
    <x v="1"/>
    <s v="2025-00116163-1"/>
    <d v="2025-05-12T00:00:00"/>
    <s v="NA"/>
    <s v="Closed"/>
  </r>
  <r>
    <s v="Lumengjia"/>
    <x v="1"/>
    <s v="NA"/>
    <s v="NA"/>
    <s v="1193118002025095334"/>
    <s v="SHD"/>
    <s v="全自动生化免疫分析仪"/>
    <s v="Atellica CI"/>
    <s v="国械注进20252220066"/>
    <s v="Atellica CI 1900 Analyzer, S/N IRC005042223, Multiple assay erroneous results on multiple patient samples."/>
    <s v="NA"/>
    <x v="184"/>
    <d v="2025-06-08T00:00:00"/>
    <x v="1"/>
    <s v="2025-00112320-1"/>
    <d v="2025-05-12T00:00:00"/>
    <s v="NA"/>
    <s v="Closed"/>
  </r>
  <r>
    <s v="Lumengjia"/>
    <x v="1"/>
    <s v="NA"/>
    <s v="NA"/>
    <s v="1193118002025095335"/>
    <s v="SHD"/>
    <s v="总人绒毛膜促性腺激素（ꞵ亚基）测定试剂盒(直接化学发光法)"/>
    <s v="Atellica IM"/>
    <s v="国械注进20152400929"/>
    <s v="Atellica IM 1600 - Total hCG (ThCG), lot 362 - discordant elevated result vs. repeat testing."/>
    <s v="NA"/>
    <x v="184"/>
    <d v="2025-06-08T00:00:00"/>
    <x v="1"/>
    <s v="2025-00113891-1"/>
    <d v="2025-05-12T00:00:00"/>
    <s v="NA"/>
    <s v="Pending"/>
  </r>
  <r>
    <s v="Lumengjia"/>
    <x v="1"/>
    <s v="NA"/>
    <s v="NA"/>
    <s v="1193118002025095336"/>
    <s v="SHD"/>
    <s v="全自动生化分析仪"/>
    <s v="Atellica CH"/>
    <s v="国械注进20182220493"/>
    <s v="Atellica CH 930 Analyzer/ Erroneously depressed Calcium (242329) results on nine (9) patient samples."/>
    <s v="NA"/>
    <x v="184"/>
    <d v="2025-06-08T00:00:00"/>
    <x v="1"/>
    <s v="2025-00113936-1"/>
    <d v="2025-05-12T00:00:00"/>
    <s v="NA"/>
    <s v="Closed"/>
  </r>
  <r>
    <s v="Lumengjia"/>
    <x v="1"/>
    <s v="NA"/>
    <s v="NA"/>
    <s v="1193118002025095337"/>
    <s v="SHD"/>
    <s v="全自动化学发光免疫分析仪"/>
    <s v="ADVIA Centaur"/>
    <s v="国械注进20152220283"/>
    <s v="ADVIA Centaur XPT Instrument (S/N: IRL29282143) /: Erroneously elevated Total hCG (Lot#362) result on a patient sample vs. repeat testing."/>
    <s v="NA"/>
    <x v="186"/>
    <d v="2025-06-09T00:00:00"/>
    <x v="1"/>
    <s v="2025-00113649-1"/>
    <d v="2025-05-12T00:00:00"/>
    <s v="NA"/>
    <s v="Closed"/>
  </r>
  <r>
    <s v="Lumengjia"/>
    <x v="1"/>
    <s v="NA"/>
    <s v="NA"/>
    <s v="1193118002025095338"/>
    <s v="SHD"/>
    <s v="血气分析仪"/>
    <s v="epoc"/>
    <s v="国械注进20172221540"/>
    <s v="Epoc - Discrepant pH and HCO3 vs Radiometer, SN 53101, Lot 12-25036-30 [US]"/>
    <s v="NA"/>
    <x v="186"/>
    <d v="2025-06-09T00:00:00"/>
    <x v="1"/>
    <s v="2025-00115602-1"/>
    <d v="2025-05-12T00:00:00"/>
    <s v="NA"/>
    <s v="Closed"/>
  </r>
  <r>
    <s v="Lumengjia"/>
    <x v="2"/>
    <s v="NA"/>
    <s v="NA"/>
    <s v="NA"/>
    <s v="天津血研所"/>
    <s v="他克莫司检测试剂(酶放大免疫测定法)"/>
    <s v="Syva"/>
    <s v="他克莫司检测试剂(酶放大免疫测定法)"/>
    <s v="Viva-ProE System Syva® Emit® 2000 Tacrolimus Lot T3 discordant results"/>
    <s v="NA"/>
    <x v="185"/>
    <d v="2025-05-28T00:00:00"/>
    <x v="0"/>
    <s v="2025-00118232-1"/>
    <s v="NA"/>
    <s v="NA"/>
    <s v="Closed"/>
  </r>
  <r>
    <s v="Lumengjia"/>
    <x v="2"/>
    <s v="NA"/>
    <s v="NA"/>
    <s v="NA"/>
    <s v="云南省肿瘤医院"/>
    <s v="铁测定试剂盒(亚铁嗪法)"/>
    <s v="ADVIA Chemistry"/>
    <s v="国械注进20142405482"/>
    <s v="ADVIA Chemistry XPT Instrument (s/n: CA1275010541054)/ The customer reported calibration and reagent bias for Iron_2 (IRON_2, lot: 686433) between bottles of same lot."/>
    <s v="NA"/>
    <x v="187"/>
    <d v="2025-06-01T00:00:00"/>
    <x v="0"/>
    <s v="2025-00118950-1"/>
    <s v="NA"/>
    <s v="NA"/>
    <s v="Closed"/>
  </r>
  <r>
    <s v="Xie Nanting"/>
    <x v="1"/>
    <s v="NA"/>
    <s v="NA"/>
    <s v="NA"/>
    <s v="SHD"/>
    <s v="NA"/>
    <s v="Dimension"/>
    <s v="NA"/>
    <s v="DIMENSION EXL 200 System, Total Prostate Specific Antigen (TPSA, Lot FA6008)-Erroneously elevated result for one patient"/>
    <s v="NA"/>
    <x v="188"/>
    <d v="2025-06-13T00:00:00"/>
    <x v="0"/>
    <s v="2025-00115407-1"/>
    <s v="NA"/>
    <s v="NA"/>
    <s v="Closed"/>
  </r>
  <r>
    <s v="Xie Nanting"/>
    <x v="0"/>
    <s v="NA"/>
    <s v="2025-05-13"/>
    <s v="1294412002025001418"/>
    <s v="东莞市万江医院"/>
    <s v="全自动化学发光免疫分析仪"/>
    <s v="ADVIA Centaur"/>
    <s v="国食药监械（进）字2014第3404170号"/>
    <s v="在酸性清洗液充足的情况下报警提示酸性清洗液不足"/>
    <s v="其他"/>
    <x v="188"/>
    <d v="2025-06-28T00:00:00"/>
    <x v="0"/>
    <s v="2025-00119858-1"/>
    <d v="2025-05-21T00:00:00"/>
    <s v="NA"/>
    <s v="Closed"/>
  </r>
  <r>
    <s v="Xie Nanting"/>
    <x v="0"/>
    <n v="33"/>
    <s v="2025-05-13"/>
    <s v="1294412002025001421"/>
    <s v="东莞市万江医院"/>
    <s v="全自动化学发光免疫分析仪"/>
    <s v="ADVIA Centaur"/>
    <s v="国食药监械（进）字2014第3404170号"/>
    <s v="报警提示Wash1不足"/>
    <s v="其他"/>
    <x v="188"/>
    <d v="2025-06-28T00:00:00"/>
    <x v="3"/>
    <s v="2025-00120227-1"/>
    <s v="NA"/>
    <s v="NA"/>
    <s v="Open"/>
  </r>
  <r>
    <s v="Xie Nanting"/>
    <x v="0"/>
    <n v="33"/>
    <s v="2025-05-13"/>
    <s v="1131301422025000220"/>
    <s v="河北医科大学第二医院"/>
    <s v="血气分析仪"/>
    <s v="POC: Blood gas"/>
    <s v="国械注进20162221909"/>
    <s v="氧分压不出"/>
    <s v="其他"/>
    <x v="188"/>
    <d v="2025-06-28T00:00:00"/>
    <x v="3"/>
    <s v="2025-00121905-1"/>
    <s v="NA"/>
    <s v="NA"/>
    <s v="Open"/>
  </r>
  <r>
    <s v="Xie Nanting"/>
    <x v="0"/>
    <n v="33"/>
    <s v="2025-05-14"/>
    <s v="1294408002025000784"/>
    <s v="中山市人民医院"/>
    <s v="全自动化学发光免疫分析仪"/>
    <s v="Atellica IM"/>
    <s v="国械注进20192220176"/>
    <s v="系统软件升级后发现T4试剂在机稳定性下降，由21天缩短为3-4天需校准。"/>
    <s v="严重伤害"/>
    <x v="188"/>
    <d v="2025-06-28T00:00:00"/>
    <x v="3"/>
    <s v="2025-00120214-1"/>
    <s v="NA"/>
    <s v="NA"/>
    <s v="Open"/>
  </r>
  <r>
    <s v="Zhou Hui"/>
    <x v="1"/>
    <n v="18"/>
    <s v="NA"/>
    <e v="#N/A"/>
    <s v="SHD"/>
    <s v="NA"/>
    <s v="IMMULITE"/>
    <s v="NA"/>
    <s v="Immulite 2000 XPi Discordant HCG patient sample results, lot 481"/>
    <s v="NA"/>
    <x v="188"/>
    <d v="2025-06-13T00:00:00"/>
    <x v="3"/>
    <s v="2025-00116604-3"/>
    <s v="NA"/>
    <s v="NA"/>
    <s v="Open"/>
  </r>
  <r>
    <s v="Zhou Hui"/>
    <x v="1"/>
    <s v="NA"/>
    <s v="NA"/>
    <s v="1193118002025098134"/>
    <s v="SHD"/>
    <s v="电解质检测电极块"/>
    <s v="Dimension"/>
    <s v="国械注进20172220888"/>
    <s v="Dimension EXL 200 Integrated Chemistry System/ QuikLYTE® Integrated Multisensor (IMT, 5AD801) - erroneously depressed patient sample results with Sodium (Na)."/>
    <s v="NA"/>
    <x v="189"/>
    <d v="2025-06-14T00:00:00"/>
    <x v="1"/>
    <s v="2025-00118707-1"/>
    <d v="2025-05-15T00:00:00"/>
    <s v="NA"/>
    <s v="Pending"/>
  </r>
  <r>
    <s v="Xie Nanting"/>
    <x v="0"/>
    <n v="35"/>
    <s v="2025-04-28"/>
    <s v="1406545002025000806"/>
    <s v="新疆维吾尔自治区维吾尔医医院"/>
    <s v="全自动生化分析仪"/>
    <s v="ADVIA Chemistry"/>
    <s v="国食药监械（进）字2013第2400070号"/>
    <s v="试剂针断裂，设备无法进行加样"/>
    <s v="其他"/>
    <x v="190"/>
    <d v="2025-06-30T00:00:00"/>
    <x v="3"/>
    <s v="2025-00120265-1"/>
    <s v="NA"/>
    <s v="NA"/>
    <s v="Open"/>
  </r>
  <r>
    <s v="Xie Nanting"/>
    <x v="1"/>
    <s v="NA"/>
    <s v="NA"/>
    <s v="1193118002025098997"/>
    <s v="SHD"/>
    <s v="全自动化学发光免疫分析仪"/>
    <s v="Atellica IM"/>
    <s v="国械注进20182220492"/>
    <s v="Atellica IM 1600 Analyzer / Out of range Quality Control (QC) results and erroneously elevated Total Human chorionic gonadotropin (ThCG) lot 361 result on a patient sample"/>
    <s v="NA"/>
    <x v="189"/>
    <d v="2025-06-14T00:00:00"/>
    <x v="1"/>
    <s v="2025-00114740-1"/>
    <d v="2025-05-16T00:00:00"/>
    <s v="NA"/>
    <s v="Pending"/>
  </r>
  <r>
    <s v="Zhou Hui"/>
    <x v="1"/>
    <s v="NA"/>
    <s v="NA"/>
    <s v="NA"/>
    <s v="SHD"/>
    <s v="NA"/>
    <s v="Dimension"/>
    <s v="NA"/>
    <s v="DIMENSION EXL 200, LOCI High Sensitivity Troponin I (TNIH) Lot EA5272-Erroneously elevated result for one patient"/>
    <s v="NA"/>
    <x v="190"/>
    <d v="2025-06-15T00:00:00"/>
    <x v="0"/>
    <s v="2025-00118615-1"/>
    <s v="NA"/>
    <s v="NA"/>
    <s v="Closed"/>
  </r>
  <r>
    <s v="Zhou Hui"/>
    <x v="1"/>
    <s v="NA"/>
    <s v="NA"/>
    <s v="1193118002025099469"/>
    <s v="SHD"/>
    <s v="高敏肌钙蛋白I测定试剂盒 （直接化学发光法）"/>
    <s v="Atellica IM"/>
    <s v="国械注进20222400321"/>
    <s v="Atellica IM 1300 - High-Sensitivity Troponin I (TnIH), lot 109 – discordant elevated result vs. repeat testing."/>
    <s v="NA"/>
    <x v="190"/>
    <d v="2025-06-15T00:00:00"/>
    <x v="1"/>
    <s v="2025-00114718-1"/>
    <d v="2025-05-19T00:00:00"/>
    <s v="NA"/>
    <s v="Closed"/>
  </r>
  <r>
    <s v="Zhou Hui"/>
    <x v="1"/>
    <s v="NA"/>
    <s v="NA"/>
    <s v="1193118002025099470"/>
    <s v="SHD"/>
    <s v="全自动化学发光免疫分析仪"/>
    <s v="ADVIA Centaur"/>
    <s v="国械注进20152220283"/>
    <s v="ADVIA Centaur XPT Instrument (S/N: IRL29282143) /: Erroneously elevated Total hCG (Lot#361) result on a patient sample vs. repeat testing."/>
    <s v="NA"/>
    <x v="190"/>
    <d v="2025-06-15T00:00:00"/>
    <x v="1"/>
    <s v="2025-00114502-1"/>
    <d v="2025-05-19T00:00:00"/>
    <s v="NA"/>
    <s v="Closed"/>
  </r>
  <r>
    <s v="Zhou Hui"/>
    <x v="1"/>
    <s v="NA"/>
    <s v="NA"/>
    <s v="1193118002025099471"/>
    <s v="SHD"/>
    <s v="化学发光免疫分析仪"/>
    <s v="IMMULITE"/>
    <s v="国械注进20142225118"/>
    <s v="IMMULITE 2000 XPi (serial number Q6691) drainage leak - smoke observed"/>
    <s v="NA"/>
    <x v="190"/>
    <d v="2025-06-15T00:00:00"/>
    <x v="1"/>
    <s v="2025-00114610-1"/>
    <d v="2025-05-19T00:00:00"/>
    <s v="NA"/>
    <s v="Closed"/>
  </r>
  <r>
    <s v="Zhou Hui"/>
    <x v="1"/>
    <s v="NA"/>
    <s v="NA"/>
    <s v="NA"/>
    <s v="SHD"/>
    <s v="NA"/>
    <s v="Dimension Vista"/>
    <s v="NA"/>
    <s v="Dimension Vista 500 Instrument (S/N: DV330532) / The customer reported that the instrument monitor was not working due to damaged power cord that sparked, which led to an apparent delay in reporting patient results."/>
    <s v="NA"/>
    <x v="191"/>
    <d v="2025-06-18T00:00:00"/>
    <x v="0"/>
    <s v="2025-00114016-1"/>
    <s v="NA"/>
    <s v="NA"/>
    <s v="Closed"/>
  </r>
  <r>
    <s v="Zhou Hui"/>
    <x v="1"/>
    <s v="NA"/>
    <s v="NA"/>
    <s v="1193118002025101867"/>
    <s v="SHD"/>
    <s v="全自动化学发光免疫分析仪"/>
    <s v="Atellica IM"/>
    <s v="国械注进20182220492"/>
    <s v="Atellica IM 1300 Analyzer / erroneously elevated High-Sensitivity Troponin I (TnIH, 109) result on a patient sample."/>
    <s v="NA"/>
    <x v="191"/>
    <d v="2025-06-18T00:00:00"/>
    <x v="1"/>
    <s v="2025-00116004-1"/>
    <d v="2025-05-20T00:00:00"/>
    <s v="NA"/>
    <s v="Closed"/>
  </r>
  <r>
    <s v="Zhou Hui"/>
    <x v="1"/>
    <s v="NA"/>
    <s v="NA"/>
    <s v="NA"/>
    <s v="SHD"/>
    <s v="NA"/>
    <s v="Dimension Vista"/>
    <s v="NA"/>
    <s v="Dimension Vista 1500 Intelligent Lab System, Erroneously depressed Carbon Dioxide (CO2, Lot# 24260BB) results on two (2) patient samples."/>
    <s v="NA"/>
    <x v="191"/>
    <d v="2025-06-18T00:00:00"/>
    <x v="0"/>
    <s v="2025-00115660-1"/>
    <s v="NA"/>
    <s v="NA"/>
    <s v="Closed"/>
  </r>
  <r>
    <s v="Lumengjia"/>
    <x v="0"/>
    <n v="39"/>
    <s v="2025-05-15"/>
    <s v="1376109022025000048"/>
    <s v="金台医院"/>
    <s v="全自动血气/电解质和生化分析仪"/>
    <s v="POC: Blood gas"/>
    <s v="国械注进20222220292"/>
    <s v="D0101_故障提示"/>
    <s v="其他"/>
    <x v="192"/>
    <d v="2025-07-04T00:00:00"/>
    <x v="3"/>
    <m/>
    <s v="NA"/>
    <s v="NA"/>
    <s v="Open"/>
  </r>
  <r>
    <s v="Lumengjia"/>
    <x v="0"/>
    <n v="39"/>
    <s v="2025-05-20"/>
    <s v="1274209102025000171"/>
    <s v="湖北省恩施市中心医院"/>
    <s v="血气分析仪"/>
    <s v="POC: Blood gas"/>
    <s v="国械注进20162401909"/>
    <s v="检查结果不准确"/>
    <s v="严重伤害"/>
    <x v="192"/>
    <d v="2025-07-04T00:00:00"/>
    <x v="3"/>
    <s v="2025-00121230-1"/>
    <s v="NA"/>
    <s v="NA"/>
    <s v="Open"/>
  </r>
  <r>
    <s v="Zhou Hui"/>
    <x v="1"/>
    <s v="NA"/>
    <s v="NA"/>
    <s v="1193118002025102777"/>
    <s v="SHD"/>
    <s v="肌酐测定试剂盒(苦味酸法)"/>
    <s v="Atellica CH"/>
    <s v="国械注进20192400466"/>
    <s v="Atellica CH 930 Analyzer, Creatinine_2 (Crea_2, Lot 242278) -Erroneously depressed results on multiple patient samples"/>
    <s v="NA"/>
    <x v="192"/>
    <d v="2025-06-19T00:00:00"/>
    <x v="1"/>
    <s v="2025-00117470-1"/>
    <d v="2025-05-21T00:00:00"/>
    <s v="NA"/>
    <s v="Pending"/>
  </r>
  <r>
    <s v="Zhou Hui"/>
    <x v="1"/>
    <s v="NA"/>
    <s v="NA"/>
    <s v="1193118002025102778"/>
    <s v="SHD"/>
    <s v="全自动生化免疫分析仪"/>
    <s v="Atellica CH"/>
    <s v="国械注进20192220238"/>
    <s v="The customer reported falsely depressed Creatinine_2 (Crea_2) and Urea Nitrogen (UN_c) results."/>
    <s v="NA"/>
    <x v="193"/>
    <d v="2025-06-20T00:00:00"/>
    <x v="1"/>
    <s v="2025-00119047-1"/>
    <d v="2025-05-21T00:00:00"/>
    <s v="NA"/>
    <s v="Pending"/>
  </r>
  <r>
    <s v="Lumengjia"/>
    <x v="2"/>
    <n v="15"/>
    <s v="NA"/>
    <e v="#N/A"/>
    <s v="南京鼓楼医院"/>
    <s v="NA"/>
    <s v="Atellica IM"/>
    <s v="NA"/>
    <s v="Atellica IM1600 AFP结果复查不一致问题"/>
    <s v="NA"/>
    <x v="193"/>
    <d v="2025-06-10T00:00:00"/>
    <x v="3"/>
    <s v="2025-00121277-1"/>
    <s v="NA"/>
    <s v="NA"/>
    <s v="Open"/>
  </r>
  <r>
    <s v="Lumengjia"/>
    <x v="2"/>
    <n v="15"/>
    <s v="NA"/>
    <e v="#N/A"/>
    <s v="太仓市第一人民医院"/>
    <s v="NA"/>
    <s v="Atellica IM"/>
    <s v="NA"/>
    <s v="Atellcia IM 1600 发现一例女性样本CA199初始检测结果与复查结果差异大"/>
    <s v="NA"/>
    <x v="193"/>
    <d v="2025-06-10T00:00:00"/>
    <x v="3"/>
    <s v="2025-00121306-1"/>
    <s v="NA"/>
    <s v="NA"/>
    <s v="Open"/>
  </r>
  <r>
    <s v="Zhou Hui"/>
    <x v="1"/>
    <s v="NA"/>
    <s v="NA"/>
    <s v="1193118002025102844"/>
    <s v="SHD"/>
    <s v="总人绒毛膜促性腺激素（ꞵ亚基）测定试剂盒(直接化学发光法)"/>
    <s v="Atellica IM"/>
    <s v="国械注进20152400929"/>
    <s v="Atellica IM 1600 – ThCG, lot 362 – Elevated result vs. repeat"/>
    <s v="NA"/>
    <x v="193"/>
    <d v="2025-06-20T00:00:00"/>
    <x v="1"/>
    <s v="2025-00121150-1"/>
    <d v="2025-05-22T00:00:00"/>
    <s v="NA"/>
    <s v="Closed"/>
  </r>
  <r>
    <s v="Zhou Hui"/>
    <x v="1"/>
    <s v="NA"/>
    <s v="NA"/>
    <s v="NA"/>
    <s v="SHD"/>
    <s v="NA"/>
    <s v="Dimension"/>
    <s v="NA"/>
    <s v="Dimension EXL with LM - LOCI High-Sensitivity Troponin I (TNIH, Lot EA5313) - Erroneously Depressed Result on One (1) Patient Sample"/>
    <s v="NA"/>
    <x v="194"/>
    <d v="2025-06-21T00:00:00"/>
    <x v="0"/>
    <s v="2025-00121156-1"/>
    <s v="NA"/>
    <s v="NA"/>
    <s v="Closed"/>
  </r>
  <r>
    <s v="Lumengjia"/>
    <x v="2"/>
    <s v="NA"/>
    <s v="NA"/>
    <s v="NA"/>
    <s v="北京协和医院"/>
    <s v="全自动化学发光免疫分析仪"/>
    <s v="Atellica IM"/>
    <s v="国械注进20182220492"/>
    <s v="Atellica IM 1600 (IRH014332110) CKMB tests are cancelled when performed with PBNP"/>
    <s v="NA"/>
    <x v="191"/>
    <d v="2025-06-08T00:00:00"/>
    <x v="0"/>
    <s v="2025-00120625-1"/>
    <s v="NA"/>
    <s v="NA"/>
    <s v="Closed"/>
  </r>
  <r>
    <s v="Lumengjia"/>
    <x v="2"/>
    <s v="NA"/>
    <s v="NA"/>
    <s v="1193118002025102827"/>
    <s v="SHD"/>
    <s v="全自动整合式生化分析仪"/>
    <s v="Dimension"/>
    <s v="国械注进20192221909"/>
    <s v="Dimension EXL 200 Integrated Chemistry System / Falsely elevated Cardiac Troponin I (lot: EA5215) result on a patient sample."/>
    <s v="NA"/>
    <x v="195"/>
    <d v="2025-05-31T00:00:00"/>
    <x v="1"/>
    <s v="2025-00119186-1"/>
    <d v="2025-05-22T00:00:00"/>
    <s v="NA"/>
    <s v="Closed"/>
  </r>
  <r>
    <s v="Lumengjia"/>
    <x v="0"/>
    <n v="41"/>
    <s v="2025-05-19"/>
    <s v="1203207042025000280"/>
    <s v="仪征市人民医院"/>
    <s v="血气分析检测卡（干式电化学法）"/>
    <s v="epoc"/>
    <s v="国械注进20182400183"/>
    <s v="使用该血气卡为患者术中做动脉血气分析，按照流程插卡后不出结果"/>
    <s v="其他"/>
    <x v="194"/>
    <d v="2025-07-06T00:00:00"/>
    <x v="3"/>
    <m/>
    <s v="NA"/>
    <s v="NA"/>
    <s v="Open"/>
  </r>
  <r>
    <s v="Lumengjia"/>
    <x v="0"/>
    <n v="42"/>
    <s v="2025-05-16"/>
    <s v="1253706002025000725"/>
    <s v="烟台市奇山医院"/>
    <s v="全自动蛋白分析仪"/>
    <e v="#N/A"/>
    <s v="国械注进20152400212"/>
    <s v="设备报警，不识别反应杯，不能正常使用"/>
    <s v="其他"/>
    <x v="196"/>
    <d v="2025-07-07T00:00:00"/>
    <x v="3"/>
    <m/>
    <s v="NA"/>
    <s v="NA"/>
    <s v="Open"/>
  </r>
  <r>
    <s v="Lumengjia"/>
    <x v="2"/>
    <s v="NA"/>
    <s v="NA"/>
    <s v="NA"/>
    <s v="山东省泰山疗养院"/>
    <s v="全自动化学发光免疫分析仪"/>
    <s v="Atellica IM"/>
    <s v="国械注进20182220492"/>
    <s v="Atellica IM 1600 Analyzer, A false positive (reactive) Hepatitis B surface Antigen II (HBsII, Lot# 314) result on a patient sample."/>
    <s v="NA"/>
    <x v="180"/>
    <d v="2025-05-26T00:00:00"/>
    <x v="0"/>
    <s v="2025-00117695-1"/>
    <s v="NA"/>
    <s v="NA"/>
    <s v="Closed"/>
  </r>
  <r>
    <s v="Lumengjia"/>
    <x v="2"/>
    <n v="13"/>
    <s v="NA"/>
    <e v="#N/A"/>
    <s v="山东省泰山疗养院"/>
    <s v="全自动化学发光免疫分析仪"/>
    <s v="Atellica IM"/>
    <s v="国械注进20182220492"/>
    <s v="Atellica IM 1600 Analyzer, False positive (reactive) Hepatitis B surface Antigen II (HBsII) results on two patient samples."/>
    <s v="NA"/>
    <x v="191"/>
    <d v="2025-06-08T00:00:00"/>
    <x v="3"/>
    <s v="2025-00120946-1"/>
    <s v="NA"/>
    <s v="NA"/>
    <s v="Open"/>
  </r>
  <r>
    <s v="Lumengjia"/>
    <x v="2"/>
    <n v="17"/>
    <s v="NA"/>
    <e v="#N/A"/>
    <s v="苏州市第九人民医院"/>
    <s v="NA"/>
    <e v="#N/A"/>
    <s v="NA"/>
    <s v="Centaur XP 发现2例样本CHIV检测结果为阳性，样本送至CDC检测结果为阴性"/>
    <s v="NA"/>
    <x v="196"/>
    <d v="2025-06-12T00:00:00"/>
    <x v="3"/>
    <s v="2025-00121992-1"/>
    <s v="NA"/>
    <s v="NA"/>
    <s v="Open"/>
  </r>
  <r>
    <s v="Zhou Hui"/>
    <x v="1"/>
    <s v="NA"/>
    <s v="NA"/>
    <e v="#N/A"/>
    <s v="SHD"/>
    <s v="NA"/>
    <e v="#N/A"/>
    <s v="NA"/>
    <s v="ADVIA Centaur CP Instrument, falsely elevated High-Sensitivity Troponin I (TnIH, Lot# 90850110) results on two patient samples."/>
    <s v="NA"/>
    <x v="196"/>
    <d v="2025-06-22T00:00:00"/>
    <x v="1"/>
    <s v="2025-00117778-1"/>
    <d v="2025-05-26T00:00:00"/>
    <s v="NA"/>
    <s v="Open"/>
  </r>
  <r>
    <s v="Zhou Hui"/>
    <x v="1"/>
    <s v="NA"/>
    <s v="NA"/>
    <e v="#N/A"/>
    <s v="SHD"/>
    <s v="NA"/>
    <e v="#N/A"/>
    <s v="NA"/>
    <s v="Atellica CH 930 (CM00999) falsely depressed Sodium (Na), Potassium (K) and Alanine Aminotransferase P5P (ALTPLc) patient results"/>
    <s v="NA"/>
    <x v="197"/>
    <d v="2025-06-23T00:00:00"/>
    <x v="1"/>
    <s v="2025-00120323-1"/>
    <d v="2025-05-26T00:00:00"/>
    <s v="NA"/>
    <s v="Open"/>
  </r>
  <r>
    <s v="Zhou Hui"/>
    <x v="1"/>
    <n v="29"/>
    <s v="NA"/>
    <e v="#N/A"/>
    <s v="SHD"/>
    <s v="NA"/>
    <e v="#N/A"/>
    <s v="NA"/>
    <s v="Incorrect Patient label scanned, Software Version 5.2, [RP500e SN 62849] - United States"/>
    <s v="NA"/>
    <x v="198"/>
    <d v="2025-06-24T00:00:00"/>
    <x v="3"/>
    <s v="2025-00120763-1"/>
    <s v="NA"/>
    <s v="NA"/>
    <s v="inworks"/>
  </r>
  <r>
    <s v="Zhou Hui"/>
    <x v="1"/>
    <n v="29"/>
    <s v="NA"/>
    <e v="#N/A"/>
    <s v="SHD"/>
    <s v="NA"/>
    <e v="#N/A"/>
    <s v="NA"/>
    <s v="VTLi - False positive cTNI vs Atellica Solution; SN13807, lot unk [Spain]"/>
    <s v="NA"/>
    <x v="198"/>
    <d v="2025-06-24T00:00:00"/>
    <x v="3"/>
    <s v="2025-00121472-1"/>
    <s v="NA"/>
    <s v="NA"/>
    <s v="inworks"/>
  </r>
  <r>
    <s v="Zhou Hui"/>
    <x v="1"/>
    <s v="NA"/>
    <s v="NA"/>
    <s v="NA"/>
    <s v="SHD"/>
    <s v="NA"/>
    <e v="#N/A"/>
    <s v="NA"/>
    <s v="Dimension Vista, S/N DV331154, discordant BUN and CO2."/>
    <s v="NA"/>
    <x v="199"/>
    <d v="2025-06-25T00:00:00"/>
    <x v="0"/>
    <s v="2025-00121197-1"/>
    <s v="NA"/>
    <s v="NA"/>
    <s v="Closed"/>
  </r>
  <r>
    <s v="Zhou Hui"/>
    <x v="1"/>
    <n v="26"/>
    <s v="NA"/>
    <e v="#N/A"/>
    <s v="SHD"/>
    <s v="NA"/>
    <e v="#N/A"/>
    <s v="NA"/>
    <s v="Smoking instrument, Clinitek Status+ USA, United States"/>
    <s v="NA"/>
    <x v="194"/>
    <d v="2025-06-21T00:00:00"/>
    <x v="3"/>
    <s v="2025-00121137-1"/>
    <s v="NA"/>
    <s v="NA"/>
    <s v="inworks"/>
  </r>
  <r>
    <s v="Zhou Hui"/>
    <x v="1"/>
    <n v="26"/>
    <s v="NA"/>
    <e v="#N/A"/>
    <s v="SHD"/>
    <s v="NA"/>
    <e v="#N/A"/>
    <s v="NA"/>
    <s v="Device did not turn on and smoke was observed, CT Status+ SN 319674, United States."/>
    <s v="NA"/>
    <x v="194"/>
    <d v="2025-06-21T00:00:00"/>
    <x v="3"/>
    <s v="2025-00121199-1"/>
    <s v="NA"/>
    <s v="NA"/>
    <s v="inworks"/>
  </r>
  <r>
    <s v="Zhou Hui"/>
    <x v="1"/>
    <s v="NA"/>
    <s v="NA"/>
    <e v="#N/A"/>
    <s v="SHD"/>
    <s v="NA"/>
    <e v="#N/A"/>
    <s v="NA"/>
    <s v="Atellica IM 1300 – TnIH, lot 109 – Elevated results vs. repeat"/>
    <s v="NA"/>
    <x v="194"/>
    <d v="2025-06-21T00:00:00"/>
    <x v="1"/>
    <s v="2025-00121334-1"/>
    <d v="2025-05-26T00:00:00"/>
    <s v="NA"/>
    <s v="Open"/>
  </r>
  <r>
    <s v="Zhou Hui"/>
    <x v="1"/>
    <s v="NA"/>
    <s v="NA"/>
    <e v="#N/A"/>
    <s v="SHD"/>
    <s v="NA"/>
    <e v="#N/A"/>
    <s v="NA"/>
    <s v="Atellica IM 1300 – TnIH, lot 109 – Elevated results vs. repeat"/>
    <s v="NA"/>
    <x v="196"/>
    <d v="2025-06-22T00:00:00"/>
    <x v="1"/>
    <s v="2025-00121334-3"/>
    <d v="2025-05-26T00:00:00"/>
    <s v="NA"/>
    <s v="Open"/>
  </r>
  <r>
    <s v="Zhou Hui"/>
    <x v="1"/>
    <s v="NA"/>
    <s v="NA"/>
    <e v="#N/A"/>
    <s v="SHD"/>
    <s v="NA"/>
    <e v="#N/A"/>
    <s v="NA"/>
    <s v="Atellica IM 1300 – TnIH, lot 109 – Elevated results vs. repeat"/>
    <s v="NA"/>
    <x v="196"/>
    <d v="2025-06-22T00:00:00"/>
    <x v="1"/>
    <s v="2025-00121334-2"/>
    <d v="2025-05-26T00:00:00"/>
    <s v="NA"/>
    <s v="Open"/>
  </r>
  <r>
    <s v="Lumengjia"/>
    <x v="0"/>
    <n v="45"/>
    <s v="2025-05-23"/>
    <s v="1233509032025000124"/>
    <s v="安溪县医院"/>
    <s v="西门子样本释放剂"/>
    <e v="#N/A"/>
    <s v="国械备20160463号"/>
    <s v="测试结果不稳定，易失控,不准确"/>
    <s v="其他"/>
    <x v="199"/>
    <d v="2025-07-10T00:00:00"/>
    <x v="3"/>
    <m/>
    <s v="NA"/>
    <s v="NA"/>
    <s v="Ope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6B42A0-C78D-48A6-9272-B44D7B0DB240}"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38" firstHeaderRow="1" firstDataRow="2" firstDataCol="1"/>
  <pivotFields count="21">
    <pivotField dataField="1"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axis="axisRow" numFmtId="164" showAll="0">
      <items count="201">
        <item x="2"/>
        <item x="1"/>
        <item x="3"/>
        <item x="4"/>
        <item x="0"/>
        <item x="5"/>
        <item x="6"/>
        <item x="7"/>
        <item x="8"/>
        <item x="9"/>
        <item x="10"/>
        <item x="11"/>
        <item x="12"/>
        <item x="13"/>
        <item x="14"/>
        <item x="15"/>
        <item x="16"/>
        <item x="17"/>
        <item x="18"/>
        <item x="19"/>
        <item x="20"/>
        <item x="21"/>
        <item x="23"/>
        <item x="22"/>
        <item x="24"/>
        <item x="25"/>
        <item x="26"/>
        <item x="27"/>
        <item x="28"/>
        <item x="29"/>
        <item x="30"/>
        <item x="31"/>
        <item x="32"/>
        <item x="33"/>
        <item x="34"/>
        <item x="35"/>
        <item x="36"/>
        <item x="37"/>
        <item x="38"/>
        <item x="39"/>
        <item x="40"/>
        <item x="41"/>
        <item x="42"/>
        <item x="43"/>
        <item x="44"/>
        <item x="45"/>
        <item x="47"/>
        <item x="46"/>
        <item x="48"/>
        <item x="49"/>
        <item x="50"/>
        <item x="51"/>
        <item x="52"/>
        <item x="53"/>
        <item x="54"/>
        <item x="55"/>
        <item x="56"/>
        <item x="57"/>
        <item x="59"/>
        <item x="58"/>
        <item x="60"/>
        <item x="61"/>
        <item x="62"/>
        <item x="63"/>
        <item x="64"/>
        <item x="65"/>
        <item x="66"/>
        <item x="67"/>
        <item x="68"/>
        <item x="69"/>
        <item x="70"/>
        <item x="72"/>
        <item x="71"/>
        <item x="73"/>
        <item x="74"/>
        <item x="75"/>
        <item x="76"/>
        <item x="77"/>
        <item x="78"/>
        <item x="79"/>
        <item x="80"/>
        <item x="81"/>
        <item x="82"/>
        <item x="83"/>
        <item x="84"/>
        <item x="85"/>
        <item x="86"/>
        <item x="87"/>
        <item x="88"/>
        <item x="89"/>
        <item x="90"/>
        <item x="91"/>
        <item x="92"/>
        <item x="93"/>
        <item x="95"/>
        <item x="94"/>
        <item x="96"/>
        <item x="97"/>
        <item x="98"/>
        <item x="99"/>
        <item x="100"/>
        <item x="102"/>
        <item x="101"/>
        <item x="103"/>
        <item x="104"/>
        <item x="106"/>
        <item x="105"/>
        <item x="107"/>
        <item x="108"/>
        <item x="109"/>
        <item x="110"/>
        <item x="112"/>
        <item x="111"/>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numFmtId="164" showAll="0"/>
    <pivotField axis="axisCol" showAll="0">
      <items count="5">
        <item x="2"/>
        <item x="0"/>
        <item x="1"/>
        <item x="3"/>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axis="axisRow" showAll="0">
      <items count="5">
        <item sd="0" x="0"/>
        <item x="1"/>
        <item x="2"/>
        <item x="3"/>
        <item t="default"/>
      </items>
    </pivotField>
  </pivotFields>
  <rowFields count="4">
    <field x="1"/>
    <field x="20"/>
    <field x="18"/>
    <field x="11"/>
  </rowFields>
  <rowItems count="34">
    <i>
      <x/>
    </i>
    <i r="1">
      <x v="1"/>
    </i>
    <i r="2">
      <x v="10"/>
    </i>
    <i r="2">
      <x v="11"/>
    </i>
    <i r="2">
      <x v="12"/>
    </i>
    <i r="1">
      <x v="2"/>
    </i>
    <i r="2">
      <x v="1"/>
    </i>
    <i r="2">
      <x v="2"/>
    </i>
    <i r="2">
      <x v="3"/>
    </i>
    <i r="2">
      <x v="4"/>
    </i>
    <i r="2">
      <x v="5"/>
    </i>
    <i>
      <x v="1"/>
    </i>
    <i r="1">
      <x v="1"/>
    </i>
    <i r="2">
      <x v="10"/>
    </i>
    <i r="2">
      <x v="11"/>
    </i>
    <i r="2">
      <x v="12"/>
    </i>
    <i r="1">
      <x v="2"/>
    </i>
    <i r="2">
      <x v="1"/>
    </i>
    <i r="2">
      <x v="2"/>
    </i>
    <i r="2">
      <x v="3"/>
    </i>
    <i r="2">
      <x v="4"/>
    </i>
    <i r="2">
      <x v="5"/>
    </i>
    <i>
      <x v="2"/>
    </i>
    <i r="1">
      <x v="1"/>
    </i>
    <i r="2">
      <x v="10"/>
    </i>
    <i r="2">
      <x v="11"/>
    </i>
    <i r="2">
      <x v="12"/>
    </i>
    <i r="1">
      <x v="2"/>
    </i>
    <i r="2">
      <x v="1"/>
    </i>
    <i r="2">
      <x v="2"/>
    </i>
    <i r="2">
      <x v="3"/>
    </i>
    <i r="2">
      <x v="4"/>
    </i>
    <i r="2">
      <x v="5"/>
    </i>
    <i t="grand">
      <x/>
    </i>
  </rowItems>
  <colFields count="1">
    <field x="13"/>
  </colFields>
  <colItems count="5">
    <i>
      <x/>
    </i>
    <i>
      <x v="1"/>
    </i>
    <i>
      <x v="2"/>
    </i>
    <i>
      <x v="3"/>
    </i>
    <i t="grand">
      <x/>
    </i>
  </colItems>
  <dataFields count="1">
    <dataField name="Count of Owner" fld="0" subtotal="count" baseField="0" baseItem="0"/>
  </dataFields>
  <formats count="14">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13" type="button" dataOnly="0" labelOnly="1" outline="0" axis="axisCol" fieldPosition="0"/>
    </format>
    <format dxfId="177">
      <pivotArea type="topRight" dataOnly="0" labelOnly="1" outline="0" fieldPosition="0"/>
    </format>
    <format dxfId="176">
      <pivotArea field="1" type="button" dataOnly="0" labelOnly="1" outline="0" axis="axisRow" fieldPosition="0"/>
    </format>
    <format dxfId="175">
      <pivotArea dataOnly="0" labelOnly="1" fieldPosition="0">
        <references count="1">
          <reference field="1" count="0"/>
        </references>
      </pivotArea>
    </format>
    <format dxfId="174">
      <pivotArea dataOnly="0" labelOnly="1" grandRow="1" outline="0" fieldPosition="0"/>
    </format>
    <format dxfId="173">
      <pivotArea dataOnly="0" labelOnly="1" fieldPosition="0">
        <references count="2">
          <reference field="1" count="1" selected="0">
            <x v="0"/>
          </reference>
          <reference field="20" count="2">
            <x v="1"/>
            <x v="2"/>
          </reference>
        </references>
      </pivotArea>
    </format>
    <format dxfId="172">
      <pivotArea dataOnly="0" labelOnly="1" fieldPosition="0">
        <references count="2">
          <reference field="1" count="1" selected="0">
            <x v="1"/>
          </reference>
          <reference field="20" count="2">
            <x v="1"/>
            <x v="2"/>
          </reference>
        </references>
      </pivotArea>
    </format>
    <format dxfId="171">
      <pivotArea dataOnly="0" labelOnly="1" fieldPosition="0">
        <references count="2">
          <reference field="1" count="1" selected="0">
            <x v="2"/>
          </reference>
          <reference field="20" count="2">
            <x v="1"/>
            <x v="2"/>
          </reference>
        </references>
      </pivotArea>
    </format>
    <format dxfId="170">
      <pivotArea dataOnly="0" labelOnly="1" fieldPosition="0">
        <references count="1">
          <reference field="13" count="0"/>
        </references>
      </pivotArea>
    </format>
    <format dxfId="169">
      <pivotArea dataOnly="0" labelOnly="1" grandCol="1" outline="0" fieldPosition="0"/>
    </format>
    <format dxfId="168">
      <pivotArea type="all" dataOnly="0" outline="0" fieldPosition="0"/>
    </format>
  </formats>
  <chartFormats count="4">
    <chartFormat chart="2" format="43" series="1">
      <pivotArea type="data" outline="0" fieldPosition="0">
        <references count="2">
          <reference field="4294967294" count="1" selected="0">
            <x v="0"/>
          </reference>
          <reference field="13" count="1" selected="0">
            <x v="0"/>
          </reference>
        </references>
      </pivotArea>
    </chartFormat>
    <chartFormat chart="2" format="44" series="1">
      <pivotArea type="data" outline="0" fieldPosition="0">
        <references count="2">
          <reference field="4294967294" count="1" selected="0">
            <x v="0"/>
          </reference>
          <reference field="13" count="1" selected="0">
            <x v="1"/>
          </reference>
        </references>
      </pivotArea>
    </chartFormat>
    <chartFormat chart="2" format="45" series="1">
      <pivotArea type="data" outline="0" fieldPosition="0">
        <references count="2">
          <reference field="4294967294" count="1" selected="0">
            <x v="0"/>
          </reference>
          <reference field="13" count="1" selected="0">
            <x v="2"/>
          </reference>
        </references>
      </pivotArea>
    </chartFormat>
    <chartFormat chart="2" format="46" series="1">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E5681B-C0E0-4894-B2F1-4F992631E93D}" name="西门子log" displayName="西门子log" ref="A1:X1500" totalsRowShown="0" dataDxfId="167" dataCellStyle="Normal 10 2">
  <autoFilter ref="A1:X1500" xr:uid="{FBE5681B-C0E0-4894-B2F1-4F992631E93D}"/>
  <tableColumns count="24">
    <tableColumn id="1" xr3:uid="{7CBAA111-5795-45D8-8109-3D0F4E60177F}" name="Owner" dataDxfId="166" dataCellStyle="Normal 10 2"/>
    <tableColumn id="2" xr3:uid="{BF66ECA6-B7C4-48AC-9411-FE6D0DA61376}" name="Resource" dataDxfId="165" dataCellStyle="Normal 10 2"/>
    <tableColumn id="3" xr3:uid="{3230EA81-B97A-4FD0-BC2B-4A00C7208F63}" name="Alert (Overdue-Today)" dataDxfId="164" dataCellStyle="Normal 10 2">
      <calculatedColumnFormula>IF(OR(R2="Closed",R2="Pending"),"NA",IF(OR(P2="",P2="NA"),M2-TODAY(),"NA"))</calculatedColumnFormula>
    </tableColumn>
    <tableColumn id="4" xr3:uid="{8F25162F-C1CC-4BF1-B421-5725B735F16C}" name="医院报告提交日期" dataDxfId="163" dataCellStyle="Normal 10 2">
      <calculatedColumnFormula>IF(B2="NMPA", _xlfn.XLOOKUP(E2,'国家网站数据(NMPA)'!$B$1:$B$906,'国家网站数据(NMPA)'!C$1:C$906),"NA")</calculatedColumnFormula>
    </tableColumn>
    <tableColumn id="5" xr3:uid="{F1E36438-814A-43C8-9744-191D85B762E5}" name="Report No." dataDxfId="162" dataCellStyle="Normal 10 2">
      <calculatedColumnFormula>IF(N2="Not Reportable","NA",IF(B2="Oversea",_xlfn.XLOOKUP(O2,'Oversea data From 国家网站'!A:A,'Oversea data From 国家网站'!B:B),_xlfn.XLOOKUP(O2,'Local data from 国家网站'!A:A,'Local data from 国家网站'!B:B)))</calculatedColumnFormula>
    </tableColumn>
    <tableColumn id="6" xr3:uid="{CBFDA177-11B8-4B72-98B5-10E38AAEDD99}" name="Reporter" dataDxfId="161" dataCellStyle="Normal 10 2"/>
    <tableColumn id="7" xr3:uid="{FA05796A-3DF6-47CD-ABFE-B381080B4E59}" name="Product" dataDxfId="160" dataCellStyle="Normal 10 2">
      <calculatedColumnFormula>IF(ISERROR(IF(B2="NMPA",_xlfn.XLOOKUP(E2,'国家网站数据(NMPA)'!B$1:B$906,'国家网站数据(NMPA)'!J$1:J$906),IF(B2="Oversea",_xlfn.XLOOKUP(O2,'Oversea data From 国家网站'!A$1:A$994,'Oversea data From 国家网站'!J$1:J$994),_xlfn.XLOOKUP(O2,'Local data from 国家网站'!A$1:A$1000,'Local data from 国家网站'!J$1:J$1000)))),"NA",IF(B2="NMPA",_xlfn.XLOOKUP(E2,'国家网站数据(NMPA)'!B$1:B$906,'国家网站数据(NMPA)'!J$1:J$906),IF(B2="Oversea",_xlfn.XLOOKUP(O2,'Oversea data From 国家网站'!A$1:A$994,'Oversea data From 国家网站'!J$1:J$994),_xlfn.XLOOKUP(O2,'Local data from 国家网站'!A$1:A$1000,'Local data from 国家网站'!J$1:J$1000))))</calculatedColumnFormula>
    </tableColumn>
    <tableColumn id="8" xr3:uid="{CE1B6F01-DF09-4628-9F84-F4C0EA0EAEB5}" name="Product Line" dataDxfId="159" dataCellStyle="Normal 10 2"/>
    <tableColumn id="9" xr3:uid="{20E8012C-7F2E-4AC3-8B1B-A0598F2AF20D}" name="License No." dataDxfId="158" dataCellStyle="Normal 10 2">
      <calculatedColumnFormula>IF(ISERROR(IF(B2="NMPA",_xlfn.XLOOKUP(西门子log!E2,'国家网站数据(NMPA)'!B:B,'国家网站数据(NMPA)'!K:K),IF(B2="Oversea",_xlfn.XLOOKUP(O2,'Oversea data From 国家网站'!A:A,'Oversea data From 国家网站'!K:K),_xlfn.XLOOKUP(西门子log!O2,'Local data from 国家网站'!A:A,'Local data from 国家网站'!K:K)))),"NA",IF(B2="NMPA",_xlfn.XLOOKUP(E2,'国家网站数据(NMPA)'!B:B,'国家网站数据(NMPA)'!K:K),IF(B2="Oversea",_xlfn.XLOOKUP(O2,'Oversea data From 国家网站'!A:A,'Oversea data From 国家网站'!K:K),_xlfn.XLOOKUP(O2,'Local data from 国家网站'!A:A,'Local data from 国家网站'!K:K))))</calculatedColumnFormula>
    </tableColumn>
    <tableColumn id="10" xr3:uid="{91223B34-9FC4-47EF-B834-BA37EC79D9D3}" name="Short Description" dataDxfId="157" dataCellStyle="Normal 10 2"/>
    <tableColumn id="11" xr3:uid="{2DBB434F-E62A-4E9D-AFC8-576700D20B98}" name="Report Type （死亡，严重伤害，其他）" dataDxfId="156" dataCellStyle="Normal 10 2">
      <calculatedColumnFormula>IF(B2="NMPA", _xlfn.XLOOKUP(E2, '国家网站数据(NMPA)'!B:B, '国家网站数据(NMPA)'!W:W), "NA")</calculatedColumnFormula>
    </tableColumn>
    <tableColumn id="12" xr3:uid="{BD76C003-83E6-4CB9-9198-D687E30B9D38}" name="Notification Date" dataDxfId="155" dataCellStyle="Normal 10 2"/>
    <tableColumn id="13" xr3:uid="{872AEE58-3CC8-48C1-8BD9-A608447B4DAC}" name="First Sub' Due Day " dataDxfId="154" dataCellStyle="Normal 10 2">
      <calculatedColumnFormula>IF(B2="NMPA",L2+45,IF(B2="Local",L2+20,L2+30))</calculatedColumnFormula>
    </tableColumn>
    <tableColumn id="14" xr3:uid="{40F3D179-700F-492B-AD46-E48792B4A296}" name="Error report /_x000a_Report decision" dataDxfId="153" dataCellStyle="Normal 10 2"/>
    <tableColumn id="15" xr3:uid="{3C5E47F0-87AC-4B1B-BF05-22C5DEE66B8E}" name="Complaint Number" dataDxfId="152" dataCellStyle="Normal 10 2"/>
    <tableColumn id="16" xr3:uid="{EB9057E3-53D8-4342-963B-45F3F060ACDB}" name="First Sub. Date" dataDxfId="151" dataCellStyle="Normal 10 2"/>
    <tableColumn id="17" xr3:uid="{79026EF4-2D8B-4577-85AB-8A4FE4B9BF5D}" name="Second Sub. Date" dataDxfId="150" dataCellStyle="Normal 10 2"/>
    <tableColumn id="18" xr3:uid="{8862A474-98D9-47CA-8C03-A5AB0FD1DAB6}" name="Status" dataDxfId="149" dataCellStyle="Normal 10 2"/>
    <tableColumn id="19" xr3:uid="{905FCE9F-F2C2-4317-BAC0-64EDBF9DF0B3}" name="Comments" dataDxfId="148" dataCellStyle="Normal 10 2"/>
    <tableColumn id="20" xr3:uid="{2BE37F05-8E82-4BBD-B06D-7AF3C12F2892}" name="是否满足上报时限" dataDxfId="147" dataCellStyle="Normal 10 2"/>
    <tableColumn id="21" xr3:uid="{EF3F8DE5-C684-49F4-9F06-72A5FB135A98}" name="备注" dataDxfId="146" dataCellStyle="Normal 10 2"/>
    <tableColumn id="22" xr3:uid="{D6635815-44F5-4F5E-9B5F-10A0555AD412}" name="相关的FSCA" dataDxfId="145" dataCellStyle="Normal 10 2"/>
    <tableColumn id="23" xr3:uid="{25F27B69-BCBA-4777-AFF3-3FAD1B7559E7}" name="FSCA涉及PM号/单号" dataDxfId="144" dataCellStyle="Normal 10 2"/>
    <tableColumn id="24" xr3:uid="{AB5F7C0A-0263-4454-BB46-4F58D312AD4B}" name="Product EN" dataDxfId="143" dataCellStyle="Normal 10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2FA40E-86DA-4C3A-B18D-A4637A7FC914}" name="oversea" displayName="oversea" ref="A1:BT882" totalsRowShown="0" headerRowDxfId="142" dataDxfId="141">
  <autoFilter ref="A1:BT882" xr:uid="{CE2FA40E-86DA-4C3A-B18D-A4637A7FC914}"/>
  <tableColumns count="72">
    <tableColumn id="1" xr3:uid="{D84B0CB4-F6E6-4ACD-AF72-8CF029FC7E6D}" name="PM No." dataDxfId="140"/>
    <tableColumn id="2" xr3:uid="{7B2738B7-C985-471E-A495-208D73DCA3BF}" name="报告编码" dataDxfId="139"/>
    <tableColumn id="3" xr3:uid="{C50CE263-EDD9-44BD-A16A-75F9FA6EA78F}" name="报告日期" dataDxfId="138"/>
    <tableColumn id="4" xr3:uid="{949187CD-4ADE-4754-9A0A-87B0A9A34DA9}" name="报告人" dataDxfId="137"/>
    <tableColumn id="5" xr3:uid="{2F629DFA-F15E-4A0B-AA6C-785E4FDDE82B}" name="单位名称" dataDxfId="136"/>
    <tableColumn id="6" xr3:uid="{F4A19A3B-BDD9-49A7-A24A-5A6AFFBF6996}" name="联系地址" dataDxfId="135"/>
    <tableColumn id="7" xr3:uid="{0651ACCA-C33E-4F98-81B8-6B0C55455875}" name="联系人" dataDxfId="134"/>
    <tableColumn id="8" xr3:uid="{AA296E84-6145-403B-A0B1-EFD8BC0F1469}" name="联系电话" dataDxfId="133"/>
    <tableColumn id="9" xr3:uid="{8069E93A-2219-413A-84F6-7B4304B115A9}" name="发生地" dataDxfId="132"/>
    <tableColumn id="10" xr3:uid="{26A0FB3C-3F71-493C-91E1-ECD08DB7B378}" name="产品名称" dataDxfId="131"/>
    <tableColumn id="11" xr3:uid="{C96B711A-5306-44E1-922A-5C7D7CB6556D}" name="注册证编号" dataDxfId="130"/>
    <tableColumn id="12" xr3:uid="{4F7880CF-0BA5-49E4-A009-EFFCED2A1DB5}" name="曾用注册证编号" dataDxfId="129"/>
    <tableColumn id="13" xr3:uid="{38347FF3-97A0-4AB3-B0F1-73764C198274}" name="曾用注册证编号上报" dataDxfId="128"/>
    <tableColumn id="14" xr3:uid="{AB5CD464-594D-4569-94C4-B1B752342376}" name="型号" dataDxfId="127"/>
    <tableColumn id="15" xr3:uid="{04DA7C69-3894-41AC-BF1A-AFFF9B95E253}" name="规格" dataDxfId="126"/>
    <tableColumn id="16" xr3:uid="{7E27C5A1-03A3-47FE-9192-69469ACADC35}" name="产地" dataDxfId="125"/>
    <tableColumn id="17" xr3:uid="{68F927CC-0B29-42D6-8EC1-45D47D8E50E3}" name="管理类别" dataDxfId="124"/>
    <tableColumn id="18" xr3:uid="{4E3C85F7-B263-464E-B2E7-7A7C2F3CB292}" name="产品类别" dataDxfId="123"/>
    <tableColumn id="19" xr3:uid="{741CBDBD-77DF-43A8-87CF-44ED60EA0F83}" name="产品批号" dataDxfId="122"/>
    <tableColumn id="20" xr3:uid="{E30B1D52-E182-4E18-844D-CB005742A86C}" name="产品编号" dataDxfId="121"/>
    <tableColumn id="21" xr3:uid="{47730ADC-E769-4DA7-8C6F-8333D497CD0A}" name="UDI" dataDxfId="120"/>
    <tableColumn id="22" xr3:uid="{831EC020-7177-46A2-88AF-800DD83A1F9A}" name="生产日期" dataDxfId="119"/>
    <tableColumn id="23" xr3:uid="{105A9C5B-D57A-451D-8884-2E4639F779F1}" name="有效期至" dataDxfId="118"/>
    <tableColumn id="24" xr3:uid="{51070426-2182-47F8-8BC8-433DC2BA16E7}" name="事件发生日期" dataDxfId="117"/>
    <tableColumn id="25" xr3:uid="{F5F7AE77-0624-45D5-85BB-67A665291432}" name="发现或获知日期" dataDxfId="116"/>
    <tableColumn id="26" xr3:uid="{34590396-37DB-4A2E-AF6C-98ECF565434E}" name="伤害" dataDxfId="115"/>
    <tableColumn id="27" xr3:uid="{EFBE6863-43E0-43F7-9426-4575BAE4708F}" name="伤害表现" dataDxfId="114"/>
    <tableColumn id="28" xr3:uid="{D37DF321-0A94-4F06-8B62-C676EB9DEA82}" name="年龄" dataDxfId="113"/>
    <tableColumn id="29" xr3:uid="{4DB74C05-3156-4241-BCE6-725D26210252}" name="年龄类型" dataDxfId="112"/>
    <tableColumn id="30" xr3:uid="{C061385D-4CB7-44C6-8C9C-1F45D2D3C9B6}" name="出生日期" dataDxfId="111"/>
    <tableColumn id="31" xr3:uid="{D9020B5A-4B06-42F1-BE10-E93C179F0B3C}" name="性别" dataDxfId="110"/>
    <tableColumn id="32" xr3:uid="{F62F346C-FCFF-4191-828B-1ED158557E7A}" name="器械故障表现" dataDxfId="109"/>
    <tableColumn id="33" xr3:uid="{E1EF9364-46C6-4944-A440-252D2C7378F5}" name="预期治疗疾病或作用" dataDxfId="108"/>
    <tableColumn id="34" xr3:uid="{486096B4-D8A4-4C68-9255-F7EA743ED13E}" name="器械使用日期" dataDxfId="107"/>
    <tableColumn id="35" xr3:uid="{63DAFAF8-7186-46EB-97AD-18B071656562}" name="使用场所" dataDxfId="106"/>
    <tableColumn id="36" xr3:uid="{660E1027-64FC-44F4-B538-C3C1EAB60862}" name="场所名称" dataDxfId="105"/>
    <tableColumn id="37" xr3:uid="{7699CCE8-3E8C-424D-AAD2-DE74E44E3D9F}" name="使用过程" dataDxfId="104"/>
    <tableColumn id="38" xr3:uid="{2CBE1231-7B08-4DC3-B97F-43CA811A09EE}" name="合并用药/械情况说明" dataDxfId="103"/>
    <tableColumn id="39" xr3:uid="{137D3954-CD5D-4003-AE8A-EA269F801165}" name="是否开展了调查" dataDxfId="102"/>
    <tableColumn id="40" xr3:uid="{889E7FEE-7606-4D19-8FC7-5B5CA6016C59}" name="调查情况" dataDxfId="101"/>
    <tableColumn id="41" xr3:uid="{5F6E3C9C-59D2-404D-B606-A7903F011362}" name="关联性评价" dataDxfId="100"/>
    <tableColumn id="42" xr3:uid="{9C44CE98-AB85-4EAC-A0D5-8FB6062A089B}" name="事件原因分析" dataDxfId="99"/>
    <tableColumn id="43" xr3:uid="{7E35F066-DB34-4506-BE9B-9E869CFE8C68}" name="是否需要开展产品风险评价" dataDxfId="98"/>
    <tableColumn id="44" xr3:uid="{D1C562FF-1574-48FE-8EFD-967D42493D26}" name="计划提交时间" dataDxfId="97"/>
    <tableColumn id="45" xr3:uid="{725DEE80-9D3D-4B0D-83F6-9EBB586A125D}" name="是否已采取控制措施" dataDxfId="96"/>
    <tableColumn id="46" xr3:uid="{DFAB6230-4867-4EA6-9E25-EF24675B82CA}" name="具体控制措施" dataDxfId="95"/>
    <tableColumn id="47" xr3:uid="{ABFDBAFF-3BD8-4790-B2D6-9636F8D59385}" name="未采取控制措施原因" dataDxfId="94"/>
    <tableColumn id="48" xr3:uid="{5BFEB613-94B6-4FD6-97A1-6985DA502F8A}" name="是否为错报误报报告" dataDxfId="93"/>
    <tableColumn id="49" xr3:uid="{ADD1CF44-871D-4195-89E2-03452433C104}" name="错报误报说明" dataDxfId="92"/>
    <tableColumn id="50" xr3:uid="{7B0685AD-864C-49E1-B944-415B53A14FB5}" name="是否合并报告" dataDxfId="91"/>
    <tableColumn id="51" xr3:uid="{8BA69387-95EC-4F76-A40F-4260534AC95B}" name="合并报告编码" dataDxfId="90"/>
    <tableColumn id="52" xr3:uid="{10D48D8F-1D0E-48BE-BB96-8DE6B5A9AE04}" name="持有人" dataDxfId="89"/>
    <tableColumn id="53" xr3:uid="{DCB2D510-78E2-453D-A131-2EAB1471D227}" name="市级监测机构" dataDxfId="88"/>
    <tableColumn id="54" xr3:uid="{FE5C7422-EBD0-4F32-A504-5A8E9E878EA0}" name="审核人" dataDxfId="87"/>
    <tableColumn id="55" xr3:uid="{89DA4979-8C74-4069-B040-26819D6199E9}" name="审核日期" dataDxfId="86"/>
    <tableColumn id="56" xr3:uid="{9CCF13C4-7A43-4673-94B1-D3748CFC42FF}" name="审核结果" dataDxfId="85"/>
    <tableColumn id="57" xr3:uid="{D84DF9A9-0764-46D6-8233-1D4151DEB66C}" name="审核意见" dataDxfId="84"/>
    <tableColumn id="58" xr3:uid="{FB82B881-F188-4E50-B769-630C6C37D5C1}" name="省级监测机构" dataDxfId="83"/>
    <tableColumn id="59" xr3:uid="{1EDC9399-C73C-4E94-AF9F-9C60A51F378B}" name="审核人2" dataDxfId="82"/>
    <tableColumn id="60" xr3:uid="{5FC6925B-521D-4BDF-8080-98D2E8601DCF}" name="审核日期3" dataDxfId="81"/>
    <tableColumn id="61" xr3:uid="{0625141B-2384-4E24-AF9B-871106EA4124}" name="审核结果4" dataDxfId="80"/>
    <tableColumn id="62" xr3:uid="{5DFB488A-0AF5-433C-964E-A67AE5C75215}" name="审核意见5" dataDxfId="79"/>
    <tableColumn id="63" xr3:uid="{1917DC60-BD46-48AD-B020-7BEFD77230C4}" name="国家级监测机构" dataDxfId="78"/>
    <tableColumn id="64" xr3:uid="{A233D92B-985E-4BEA-95E5-39B1615E34EA}" name="审核人6" dataDxfId="77"/>
    <tableColumn id="65" xr3:uid="{D09DA2FF-5FA5-4E59-8A77-070144A36A14}" name="审核日期7" dataDxfId="76"/>
    <tableColumn id="66" xr3:uid="{6FB709FE-822F-4078-AB33-B3C1A52B7B47}" name="审核结果8" dataDxfId="75"/>
    <tableColumn id="67" xr3:uid="{D5F8C316-2F4F-4347-B637-3BD5B2CF9B68}" name="审核意见9" dataDxfId="74"/>
    <tableColumn id="68" xr3:uid="{5CF68343-CF97-478A-95CE-F889E1C86F00}" name="报告状态" dataDxfId="73"/>
    <tableColumn id="69" xr3:uid="{3F7B05A0-9F7D-40EA-AED2-19751268FB6C}" name="上报单位所属地区" dataDxfId="72"/>
    <tableColumn id="70" xr3:uid="{EEA52131-CD14-4627-A0D3-86B05E664BE2}" name="持有人分类" dataDxfId="71"/>
    <tableColumn id="71" xr3:uid="{3699DD44-A4FB-4449-8B76-0686903B3E45}" name="持有人所属监测机构" dataDxfId="70"/>
    <tableColumn id="72" xr3:uid="{D44C0CF3-8102-49DF-B8CD-A0D2BEA4FCA3}" name="Repeat" dataDxfId="69"/>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F199" dT="2020-11-11T05:23:40.83" personId="{BB13E265-26D4-49E7-ADCE-4FF75E02D9BB}" id="{77573A3F-4461-453C-8163-2C2E8E161CBF}" done="1">
    <text>DI之后可能会有变化</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openxmlformats.org/officeDocument/2006/relationships/hyperlink" Target="javascript:void(0)" TargetMode="External"/><Relationship Id="rId18" Type="http://schemas.openxmlformats.org/officeDocument/2006/relationships/hyperlink" Target="javascript:void(0)" TargetMode="External"/><Relationship Id="rId26" Type="http://schemas.openxmlformats.org/officeDocument/2006/relationships/hyperlink" Target="javascript:void(0)" TargetMode="External"/><Relationship Id="rId3" Type="http://schemas.openxmlformats.org/officeDocument/2006/relationships/hyperlink" Target="javascript:void(0)" TargetMode="External"/><Relationship Id="rId21" Type="http://schemas.openxmlformats.org/officeDocument/2006/relationships/hyperlink" Target="javascript:void(0)" TargetMode="External"/><Relationship Id="rId34"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hyperlink" Target="javascript:void(0)" TargetMode="External"/><Relationship Id="rId17" Type="http://schemas.openxmlformats.org/officeDocument/2006/relationships/hyperlink" Target="javascript:void(0)" TargetMode="External"/><Relationship Id="rId25" Type="http://schemas.openxmlformats.org/officeDocument/2006/relationships/hyperlink" Target="javascript:void(0)" TargetMode="External"/><Relationship Id="rId33" Type="http://schemas.openxmlformats.org/officeDocument/2006/relationships/hyperlink" Target="javascript:void(0)" TargetMode="External"/><Relationship Id="rId2" Type="http://schemas.openxmlformats.org/officeDocument/2006/relationships/hyperlink" Target="javascript:void(0)" TargetMode="External"/><Relationship Id="rId16" Type="http://schemas.openxmlformats.org/officeDocument/2006/relationships/hyperlink" Target="javascript:void(0)" TargetMode="External"/><Relationship Id="rId20" Type="http://schemas.openxmlformats.org/officeDocument/2006/relationships/hyperlink" Target="javascript:void(0)" TargetMode="External"/><Relationship Id="rId29"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hyperlink" Target="javascript:void(0)" TargetMode="External"/><Relationship Id="rId24" Type="http://schemas.openxmlformats.org/officeDocument/2006/relationships/hyperlink" Target="javascript:void(0)" TargetMode="External"/><Relationship Id="rId32" Type="http://schemas.openxmlformats.org/officeDocument/2006/relationships/hyperlink" Target="javascript:void(0)" TargetMode="External"/><Relationship Id="rId5" Type="http://schemas.openxmlformats.org/officeDocument/2006/relationships/hyperlink" Target="javascript:void(0)" TargetMode="External"/><Relationship Id="rId15" Type="http://schemas.openxmlformats.org/officeDocument/2006/relationships/hyperlink" Target="javascript:void(0)" TargetMode="External"/><Relationship Id="rId23" Type="http://schemas.openxmlformats.org/officeDocument/2006/relationships/hyperlink" Target="javascript:void(0)" TargetMode="External"/><Relationship Id="rId28" Type="http://schemas.openxmlformats.org/officeDocument/2006/relationships/hyperlink" Target="javascript:void(0)" TargetMode="External"/><Relationship Id="rId36" Type="http://schemas.openxmlformats.org/officeDocument/2006/relationships/printerSettings" Target="../printerSettings/printerSettings3.bin"/><Relationship Id="rId10" Type="http://schemas.openxmlformats.org/officeDocument/2006/relationships/hyperlink" Target="javascript:void(0)" TargetMode="External"/><Relationship Id="rId19" Type="http://schemas.openxmlformats.org/officeDocument/2006/relationships/hyperlink" Target="javascript:void(0)" TargetMode="External"/><Relationship Id="rId31" Type="http://schemas.openxmlformats.org/officeDocument/2006/relationships/hyperlink" Target="javascript:void(0)" TargetMode="External"/><Relationship Id="rId4" Type="http://schemas.openxmlformats.org/officeDocument/2006/relationships/hyperlink" Target="javascript:void(0)" TargetMode="External"/><Relationship Id="rId9" Type="http://schemas.openxmlformats.org/officeDocument/2006/relationships/hyperlink" Target="javascript:void(0)" TargetMode="External"/><Relationship Id="rId14" Type="http://schemas.openxmlformats.org/officeDocument/2006/relationships/hyperlink" Target="javascript:void(0)" TargetMode="External"/><Relationship Id="rId22" Type="http://schemas.openxmlformats.org/officeDocument/2006/relationships/hyperlink" Target="javascript:void(0)" TargetMode="External"/><Relationship Id="rId27" Type="http://schemas.openxmlformats.org/officeDocument/2006/relationships/hyperlink" Target="javascript:void(0)" TargetMode="External"/><Relationship Id="rId30" Type="http://schemas.openxmlformats.org/officeDocument/2006/relationships/hyperlink" Target="javascript:void(0)" TargetMode="External"/><Relationship Id="rId35" Type="http://schemas.openxmlformats.org/officeDocument/2006/relationships/hyperlink" Target="javascript:void(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3.bin"/><Relationship Id="rId1" Type="http://schemas.openxmlformats.org/officeDocument/2006/relationships/hyperlink" Target="http://maers.adrs.org.cn/console/index.ft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5.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1:V6070"/>
  <sheetViews>
    <sheetView zoomScale="80" zoomScaleNormal="80" workbookViewId="0">
      <selection activeCell="C19" sqref="C19"/>
    </sheetView>
  </sheetViews>
  <sheetFormatPr defaultRowHeight="12.5"/>
  <cols>
    <col min="1" max="1" width="17" style="4" bestFit="1" customWidth="1"/>
    <col min="2" max="2" width="20.1796875" style="4" bestFit="1" customWidth="1"/>
    <col min="3" max="3" width="15.453125" bestFit="1" customWidth="1"/>
    <col min="4" max="4" width="11.36328125" bestFit="1" customWidth="1"/>
    <col min="5" max="5" width="7.54296875" bestFit="1" customWidth="1"/>
    <col min="6" max="6" width="12" bestFit="1" customWidth="1"/>
    <col min="7" max="10" width="11.1796875" bestFit="1" customWidth="1"/>
    <col min="11" max="12" width="12.1796875" bestFit="1" customWidth="1"/>
  </cols>
  <sheetData>
    <row r="1" spans="1:6">
      <c r="A1"/>
      <c r="B1"/>
    </row>
    <row r="2" spans="1:6" ht="15.5">
      <c r="A2" s="307"/>
      <c r="B2" s="307"/>
      <c r="C2" s="308"/>
      <c r="D2" s="308"/>
      <c r="E2" s="308"/>
      <c r="F2" s="308"/>
    </row>
    <row r="3" spans="1:6" ht="15.5">
      <c r="A3" s="309" t="s">
        <v>0</v>
      </c>
      <c r="B3" s="309" t="s">
        <v>1</v>
      </c>
      <c r="C3" s="310"/>
      <c r="D3" s="310"/>
      <c r="E3" s="310"/>
      <c r="F3" s="310"/>
    </row>
    <row r="4" spans="1:6" ht="15.5">
      <c r="A4" s="309" t="s">
        <v>2</v>
      </c>
      <c r="B4" s="310" t="s">
        <v>3</v>
      </c>
      <c r="C4" s="310" t="s">
        <v>4</v>
      </c>
      <c r="D4" s="310" t="s">
        <v>5</v>
      </c>
      <c r="E4" s="310" t="s">
        <v>6</v>
      </c>
      <c r="F4" s="310" t="s">
        <v>7</v>
      </c>
    </row>
    <row r="5" spans="1:6" ht="15.5">
      <c r="A5" s="311" t="s">
        <v>8</v>
      </c>
      <c r="B5" s="370"/>
      <c r="C5" s="370">
        <v>80</v>
      </c>
      <c r="D5" s="370">
        <v>20</v>
      </c>
      <c r="E5" s="370">
        <v>4</v>
      </c>
      <c r="F5" s="370">
        <v>104</v>
      </c>
    </row>
    <row r="6" spans="1:6" ht="15.5">
      <c r="A6" s="312" t="s">
        <v>9</v>
      </c>
      <c r="B6" s="370"/>
      <c r="C6" s="370">
        <v>35</v>
      </c>
      <c r="D6" s="370">
        <v>11</v>
      </c>
      <c r="E6" s="370"/>
      <c r="F6" s="370">
        <v>46</v>
      </c>
    </row>
    <row r="7" spans="1:6" ht="15.5">
      <c r="A7" s="314" t="s">
        <v>10</v>
      </c>
      <c r="B7" s="370"/>
      <c r="C7" s="370">
        <v>10</v>
      </c>
      <c r="D7" s="370">
        <v>4</v>
      </c>
      <c r="E7" s="370"/>
      <c r="F7" s="370">
        <v>14</v>
      </c>
    </row>
    <row r="8" spans="1:6" ht="15.5">
      <c r="A8" s="314" t="s">
        <v>11</v>
      </c>
      <c r="B8" s="370"/>
      <c r="C8" s="370">
        <v>10</v>
      </c>
      <c r="D8" s="370">
        <v>5</v>
      </c>
      <c r="E8" s="370"/>
      <c r="F8" s="370">
        <v>15</v>
      </c>
    </row>
    <row r="9" spans="1:6" ht="15.5">
      <c r="A9" s="314" t="s">
        <v>12</v>
      </c>
      <c r="B9" s="370"/>
      <c r="C9" s="370">
        <v>15</v>
      </c>
      <c r="D9" s="370">
        <v>2</v>
      </c>
      <c r="E9" s="370"/>
      <c r="F9" s="370">
        <v>17</v>
      </c>
    </row>
    <row r="10" spans="1:6" ht="15.5">
      <c r="A10" s="312" t="s">
        <v>13</v>
      </c>
      <c r="B10" s="370"/>
      <c r="C10" s="370">
        <v>45</v>
      </c>
      <c r="D10" s="370">
        <v>9</v>
      </c>
      <c r="E10" s="370">
        <v>4</v>
      </c>
      <c r="F10" s="370">
        <v>58</v>
      </c>
    </row>
    <row r="11" spans="1:6" ht="15.5">
      <c r="A11" s="314" t="s">
        <v>14</v>
      </c>
      <c r="B11" s="370"/>
      <c r="C11" s="370">
        <v>9</v>
      </c>
      <c r="D11" s="370"/>
      <c r="E11" s="370"/>
      <c r="F11" s="370">
        <v>9</v>
      </c>
    </row>
    <row r="12" spans="1:6" ht="15.5">
      <c r="A12" s="314" t="s">
        <v>15</v>
      </c>
      <c r="B12" s="370"/>
      <c r="C12" s="370">
        <v>6</v>
      </c>
      <c r="D12" s="370">
        <v>2</v>
      </c>
      <c r="E12" s="370"/>
      <c r="F12" s="370">
        <v>8</v>
      </c>
    </row>
    <row r="13" spans="1:6" ht="15.5">
      <c r="A13" s="314" t="s">
        <v>16</v>
      </c>
      <c r="B13" s="370"/>
      <c r="C13" s="370">
        <v>16</v>
      </c>
      <c r="D13" s="370">
        <v>2</v>
      </c>
      <c r="E13" s="370"/>
      <c r="F13" s="370">
        <v>18</v>
      </c>
    </row>
    <row r="14" spans="1:6" ht="15.5">
      <c r="A14" s="314" t="s">
        <v>17</v>
      </c>
      <c r="B14" s="370"/>
      <c r="C14" s="370">
        <v>10</v>
      </c>
      <c r="D14" s="370">
        <v>4</v>
      </c>
      <c r="E14" s="370"/>
      <c r="F14" s="370">
        <v>14</v>
      </c>
    </row>
    <row r="15" spans="1:6" ht="15.5">
      <c r="A15" s="314" t="s">
        <v>20421</v>
      </c>
      <c r="B15" s="370"/>
      <c r="C15" s="370">
        <v>4</v>
      </c>
      <c r="D15" s="370">
        <v>1</v>
      </c>
      <c r="E15" s="370">
        <v>4</v>
      </c>
      <c r="F15" s="370">
        <v>9</v>
      </c>
    </row>
    <row r="16" spans="1:6" ht="15.5">
      <c r="A16" s="311" t="s">
        <v>18</v>
      </c>
      <c r="B16" s="370">
        <v>6</v>
      </c>
      <c r="C16" s="370">
        <v>166</v>
      </c>
      <c r="D16" s="370">
        <v>2</v>
      </c>
      <c r="E16" s="370">
        <v>10</v>
      </c>
      <c r="F16" s="370">
        <v>184</v>
      </c>
    </row>
    <row r="17" spans="1:6" ht="15.5">
      <c r="A17" s="312" t="s">
        <v>9</v>
      </c>
      <c r="B17" s="370">
        <v>6</v>
      </c>
      <c r="C17" s="370">
        <v>104</v>
      </c>
      <c r="D17" s="370">
        <v>2</v>
      </c>
      <c r="E17" s="370"/>
      <c r="F17" s="370">
        <v>112</v>
      </c>
    </row>
    <row r="18" spans="1:6" ht="15.5">
      <c r="A18" s="314" t="s">
        <v>10</v>
      </c>
      <c r="B18" s="370">
        <v>4</v>
      </c>
      <c r="C18" s="370">
        <v>45</v>
      </c>
      <c r="D18" s="370">
        <v>1</v>
      </c>
      <c r="E18" s="370"/>
      <c r="F18" s="370">
        <v>50</v>
      </c>
    </row>
    <row r="19" spans="1:6" ht="15.5">
      <c r="A19" s="314" t="s">
        <v>11</v>
      </c>
      <c r="B19" s="370">
        <v>1</v>
      </c>
      <c r="C19" s="370">
        <v>29</v>
      </c>
      <c r="D19" s="370"/>
      <c r="E19" s="370"/>
      <c r="F19" s="370">
        <v>30</v>
      </c>
    </row>
    <row r="20" spans="1:6" ht="15.5">
      <c r="A20" s="314" t="s">
        <v>12</v>
      </c>
      <c r="B20" s="370">
        <v>1</v>
      </c>
      <c r="C20" s="370">
        <v>30</v>
      </c>
      <c r="D20" s="370">
        <v>1</v>
      </c>
      <c r="E20" s="370"/>
      <c r="F20" s="370">
        <v>32</v>
      </c>
    </row>
    <row r="21" spans="1:6" ht="15.5">
      <c r="A21" s="312" t="s">
        <v>13</v>
      </c>
      <c r="B21" s="370"/>
      <c r="C21" s="370">
        <v>62</v>
      </c>
      <c r="D21" s="370"/>
      <c r="E21" s="370">
        <v>10</v>
      </c>
      <c r="F21" s="370">
        <v>72</v>
      </c>
    </row>
    <row r="22" spans="1:6" ht="15.5">
      <c r="A22" s="314" t="s">
        <v>14</v>
      </c>
      <c r="B22" s="370"/>
      <c r="C22" s="370">
        <v>17</v>
      </c>
      <c r="D22" s="370"/>
      <c r="E22" s="370"/>
      <c r="F22" s="370">
        <v>17</v>
      </c>
    </row>
    <row r="23" spans="1:6" ht="15.5">
      <c r="A23" s="314" t="s">
        <v>15</v>
      </c>
      <c r="B23" s="370"/>
      <c r="C23" s="370">
        <v>11</v>
      </c>
      <c r="D23" s="370"/>
      <c r="E23" s="370"/>
      <c r="F23" s="370">
        <v>11</v>
      </c>
    </row>
    <row r="24" spans="1:6" ht="15.5">
      <c r="A24" s="314" t="s">
        <v>16</v>
      </c>
      <c r="B24" s="370"/>
      <c r="C24" s="370">
        <v>16</v>
      </c>
      <c r="D24" s="370"/>
      <c r="E24" s="370"/>
      <c r="F24" s="370">
        <v>16</v>
      </c>
    </row>
    <row r="25" spans="1:6" ht="15.5">
      <c r="A25" s="314" t="s">
        <v>17</v>
      </c>
      <c r="B25" s="370"/>
      <c r="C25" s="370">
        <v>15</v>
      </c>
      <c r="D25" s="370"/>
      <c r="E25" s="370">
        <v>1</v>
      </c>
      <c r="F25" s="370">
        <v>16</v>
      </c>
    </row>
    <row r="26" spans="1:6" ht="15.5">
      <c r="A26" s="314" t="s">
        <v>20421</v>
      </c>
      <c r="B26" s="370"/>
      <c r="C26" s="370">
        <v>3</v>
      </c>
      <c r="D26" s="370"/>
      <c r="E26" s="370">
        <v>9</v>
      </c>
      <c r="F26" s="370">
        <v>12</v>
      </c>
    </row>
    <row r="27" spans="1:6" ht="15.5">
      <c r="A27" s="311" t="s">
        <v>19</v>
      </c>
      <c r="B27" s="370"/>
      <c r="C27" s="370">
        <v>123</v>
      </c>
      <c r="D27" s="370">
        <v>585</v>
      </c>
      <c r="E27" s="370">
        <v>6</v>
      </c>
      <c r="F27" s="370">
        <v>714</v>
      </c>
    </row>
    <row r="28" spans="1:6" ht="15.5">
      <c r="A28" s="312" t="s">
        <v>9</v>
      </c>
      <c r="B28" s="370"/>
      <c r="C28" s="370">
        <v>61</v>
      </c>
      <c r="D28" s="370">
        <v>270</v>
      </c>
      <c r="E28" s="370"/>
      <c r="F28" s="370">
        <v>331</v>
      </c>
    </row>
    <row r="29" spans="1:6" ht="15.5">
      <c r="A29" s="314" t="s">
        <v>10</v>
      </c>
      <c r="B29" s="370"/>
      <c r="C29" s="370">
        <v>20</v>
      </c>
      <c r="D29" s="370">
        <v>120</v>
      </c>
      <c r="E29" s="370"/>
      <c r="F29" s="370">
        <v>140</v>
      </c>
    </row>
    <row r="30" spans="1:6" ht="15.5">
      <c r="A30" s="314" t="s">
        <v>11</v>
      </c>
      <c r="B30" s="370"/>
      <c r="C30" s="370">
        <v>23</v>
      </c>
      <c r="D30" s="370">
        <v>90</v>
      </c>
      <c r="E30" s="370"/>
      <c r="F30" s="370">
        <v>113</v>
      </c>
    </row>
    <row r="31" spans="1:6" ht="15.5">
      <c r="A31" s="314" t="s">
        <v>12</v>
      </c>
      <c r="B31" s="370"/>
      <c r="C31" s="370">
        <v>18</v>
      </c>
      <c r="D31" s="370">
        <v>60</v>
      </c>
      <c r="E31" s="370"/>
      <c r="F31" s="370">
        <v>78</v>
      </c>
    </row>
    <row r="32" spans="1:6" ht="15.5">
      <c r="A32" s="312" t="s">
        <v>13</v>
      </c>
      <c r="B32" s="370"/>
      <c r="C32" s="370">
        <v>62</v>
      </c>
      <c r="D32" s="370">
        <v>315</v>
      </c>
      <c r="E32" s="370">
        <v>6</v>
      </c>
      <c r="F32" s="370">
        <v>383</v>
      </c>
    </row>
    <row r="33" spans="1:6" ht="15.5">
      <c r="A33" s="314" t="s">
        <v>14</v>
      </c>
      <c r="B33" s="370"/>
      <c r="C33" s="370">
        <v>9</v>
      </c>
      <c r="D33" s="370">
        <v>90</v>
      </c>
      <c r="E33" s="370"/>
      <c r="F33" s="370">
        <v>99</v>
      </c>
    </row>
    <row r="34" spans="1:6" ht="15.5">
      <c r="A34" s="314" t="s">
        <v>15</v>
      </c>
      <c r="B34" s="370"/>
      <c r="C34" s="370">
        <v>19</v>
      </c>
      <c r="D34" s="370">
        <v>56</v>
      </c>
      <c r="E34" s="370"/>
      <c r="F34" s="370">
        <v>75</v>
      </c>
    </row>
    <row r="35" spans="1:6" ht="15.5">
      <c r="A35" s="314" t="s">
        <v>16</v>
      </c>
      <c r="B35" s="370"/>
      <c r="C35" s="370">
        <v>11</v>
      </c>
      <c r="D35" s="370">
        <v>66</v>
      </c>
      <c r="E35" s="370"/>
      <c r="F35" s="370">
        <v>77</v>
      </c>
    </row>
    <row r="36" spans="1:6" ht="15.5">
      <c r="A36" s="314" t="s">
        <v>17</v>
      </c>
      <c r="B36" s="370"/>
      <c r="C36" s="370">
        <v>14</v>
      </c>
      <c r="D36" s="370">
        <v>73</v>
      </c>
      <c r="E36" s="370"/>
      <c r="F36" s="370">
        <v>87</v>
      </c>
    </row>
    <row r="37" spans="1:6" ht="15.5">
      <c r="A37" s="314" t="s">
        <v>20421</v>
      </c>
      <c r="B37" s="370"/>
      <c r="C37" s="370">
        <v>9</v>
      </c>
      <c r="D37" s="370">
        <v>30</v>
      </c>
      <c r="E37" s="370">
        <v>6</v>
      </c>
      <c r="F37" s="370">
        <v>45</v>
      </c>
    </row>
    <row r="38" spans="1:6" ht="15.5">
      <c r="A38" s="311" t="s">
        <v>7</v>
      </c>
      <c r="B38" s="370">
        <v>6</v>
      </c>
      <c r="C38" s="370">
        <v>369</v>
      </c>
      <c r="D38" s="370">
        <v>607</v>
      </c>
      <c r="E38" s="370">
        <v>20</v>
      </c>
      <c r="F38" s="370">
        <v>1002</v>
      </c>
    </row>
    <row r="39" spans="1:6">
      <c r="A39"/>
      <c r="B39"/>
    </row>
    <row r="40" spans="1:6">
      <c r="A40"/>
      <c r="B40"/>
    </row>
    <row r="41" spans="1:6">
      <c r="A41"/>
      <c r="B41"/>
    </row>
    <row r="42" spans="1:6">
      <c r="A42"/>
      <c r="B42"/>
    </row>
    <row r="43" spans="1:6">
      <c r="A43"/>
      <c r="B43"/>
    </row>
    <row r="44" spans="1:6">
      <c r="A44"/>
      <c r="B44"/>
    </row>
    <row r="45" spans="1:6">
      <c r="A45"/>
      <c r="B45"/>
    </row>
    <row r="46" spans="1:6">
      <c r="A46"/>
      <c r="B46"/>
    </row>
    <row r="47" spans="1:6">
      <c r="A47"/>
      <c r="B47"/>
    </row>
    <row r="48" spans="1:6">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6069" spans="3:22">
      <c r="C6069" s="5"/>
      <c r="D6069" s="6"/>
      <c r="E6069" s="5"/>
      <c r="F6069" s="5"/>
      <c r="G6069" s="5"/>
      <c r="H6069" s="5"/>
      <c r="I6069" s="5"/>
      <c r="J6069" s="5"/>
      <c r="K6069" s="5"/>
      <c r="L6069" s="5"/>
      <c r="M6069" s="5"/>
      <c r="N6069" s="5"/>
      <c r="O6069" s="5"/>
      <c r="P6069" s="5"/>
      <c r="Q6069" s="6"/>
      <c r="R6069" s="5"/>
      <c r="S6069" s="6"/>
      <c r="T6069" s="5"/>
      <c r="U6069" s="5"/>
      <c r="V6069" s="5"/>
    </row>
    <row r="6070" spans="3:22">
      <c r="C6070" s="5"/>
      <c r="D6070" s="6"/>
      <c r="E6070" s="5"/>
      <c r="F6070" s="5"/>
      <c r="G6070" s="5"/>
      <c r="H6070" s="5"/>
      <c r="I6070" s="5"/>
      <c r="J6070" s="5"/>
      <c r="K6070" s="5"/>
      <c r="L6070" s="5"/>
      <c r="M6070" s="5"/>
      <c r="N6070" s="5"/>
      <c r="O6070" s="5"/>
      <c r="P6070" s="5"/>
      <c r="Q6070" s="6"/>
      <c r="R6070" s="5"/>
      <c r="S6070" s="6"/>
      <c r="T6070" s="5"/>
      <c r="U6070" s="5"/>
      <c r="V6070" s="5"/>
    </row>
  </sheetData>
  <pageMargins left="0.7" right="0.7" top="0.75" bottom="0.75" header="0.3" footer="0.3"/>
  <pageSetup orientation="portrait" r:id="rId2"/>
  <headerFooter>
    <oddFooter xml:space="preserve">&amp;LUnrestricted </oddFooter>
    <evenFooter xml:space="preserve">&amp;LUnrestricted </evenFooter>
    <firstFooter xml:space="preserve">&amp;LUnrestricted </first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43A17-2100-42E8-9E6F-C28F663A9F95}">
  <sheetPr>
    <tabColor theme="9"/>
  </sheetPr>
  <dimension ref="A1:X1500"/>
  <sheetViews>
    <sheetView tabSelected="1" zoomScaleNormal="70" workbookViewId="0">
      <pane xSplit="2" ySplit="1" topLeftCell="I912" activePane="bottomRight" state="frozen"/>
      <selection pane="topRight" activeCell="C2861" sqref="C2861:C2863"/>
      <selection pane="bottomLeft" activeCell="C2861" sqref="C2861:C2863"/>
      <selection pane="bottomRight" sqref="A1:XFD1"/>
    </sheetView>
  </sheetViews>
  <sheetFormatPr defaultColWidth="8.54296875" defaultRowHeight="16.399999999999999" customHeight="1" outlineLevelCol="1"/>
  <cols>
    <col min="1" max="1" width="10.90625" style="172" customWidth="1"/>
    <col min="2" max="2" width="9.81640625" style="173" customWidth="1"/>
    <col min="3" max="3" width="8.81640625" style="172" customWidth="1"/>
    <col min="4" max="4" width="14.54296875" style="174" customWidth="1"/>
    <col min="5" max="5" width="23.1796875" style="180" customWidth="1"/>
    <col min="6" max="6" width="21.54296875" style="175" customWidth="1" outlineLevel="1"/>
    <col min="7" max="7" width="34.1796875" style="177" customWidth="1" outlineLevel="1"/>
    <col min="8" max="8" width="17.54296875" style="255" customWidth="1" outlineLevel="1"/>
    <col min="9" max="9" width="26.81640625" style="177" customWidth="1" outlineLevel="1"/>
    <col min="10" max="10" width="72" style="177" customWidth="1" outlineLevel="1"/>
    <col min="11" max="11" width="11.453125" style="177" customWidth="1" outlineLevel="1"/>
    <col min="12" max="12" width="14.90625" style="271" customWidth="1"/>
    <col min="13" max="13" width="12.453125" style="250" customWidth="1"/>
    <col min="14" max="14" width="16.1796875" style="172" bestFit="1" customWidth="1"/>
    <col min="15" max="15" width="23.1796875" style="172" bestFit="1" customWidth="1"/>
    <col min="16" max="16" width="19.1796875" style="178" customWidth="1"/>
    <col min="17" max="17" width="22.81640625" style="178" customWidth="1" outlineLevel="1"/>
    <col min="18" max="18" width="10.453125" style="172" bestFit="1" customWidth="1"/>
    <col min="19" max="19" width="44.81640625" style="177" customWidth="1"/>
    <col min="20" max="20" width="18.81640625" style="179" customWidth="1"/>
    <col min="21" max="21" width="24.54296875" style="179" customWidth="1"/>
    <col min="22" max="22" width="15" style="177" customWidth="1"/>
    <col min="23" max="23" width="23.1796875" style="177" customWidth="1"/>
    <col min="24" max="24" width="15.1796875" style="177" customWidth="1"/>
    <col min="25" max="16384" width="8.54296875" style="177"/>
  </cols>
  <sheetData>
    <row r="1" spans="1:24" s="160" customFormat="1" ht="42" customHeight="1" thickBot="1">
      <c r="A1" s="248" t="s">
        <v>20</v>
      </c>
      <c r="B1" s="245" t="s">
        <v>21</v>
      </c>
      <c r="C1" s="248" t="s">
        <v>22</v>
      </c>
      <c r="D1" s="242" t="s">
        <v>23</v>
      </c>
      <c r="E1" s="242" t="s">
        <v>24</v>
      </c>
      <c r="F1" s="241" t="s">
        <v>25</v>
      </c>
      <c r="G1" s="241" t="s">
        <v>26</v>
      </c>
      <c r="H1" s="253" t="s">
        <v>27</v>
      </c>
      <c r="I1" s="241" t="s">
        <v>28</v>
      </c>
      <c r="J1" s="240" t="s">
        <v>29</v>
      </c>
      <c r="K1" s="240" t="s">
        <v>30</v>
      </c>
      <c r="L1" s="242" t="s">
        <v>31</v>
      </c>
      <c r="M1" s="239" t="s">
        <v>32</v>
      </c>
      <c r="N1" s="240" t="s">
        <v>33</v>
      </c>
      <c r="O1" s="240" t="s">
        <v>34</v>
      </c>
      <c r="P1" s="239" t="s">
        <v>35</v>
      </c>
      <c r="Q1" s="239" t="s">
        <v>36</v>
      </c>
      <c r="R1" s="239" t="s">
        <v>37</v>
      </c>
      <c r="S1" s="243" t="s">
        <v>38</v>
      </c>
      <c r="T1" s="249" t="s">
        <v>39</v>
      </c>
      <c r="U1" s="181" t="s">
        <v>40</v>
      </c>
      <c r="V1" s="171" t="s">
        <v>41</v>
      </c>
      <c r="W1" s="171" t="s">
        <v>42</v>
      </c>
      <c r="X1" s="160" t="s">
        <v>43</v>
      </c>
    </row>
    <row r="2" spans="1:24" ht="16.399999999999999" customHeight="1">
      <c r="A2" s="172" t="s">
        <v>44</v>
      </c>
      <c r="B2" s="173" t="s">
        <v>18</v>
      </c>
      <c r="C2" s="172" t="s">
        <v>45</v>
      </c>
      <c r="D2" s="174" t="s">
        <v>46</v>
      </c>
      <c r="E2" s="180" t="s">
        <v>47</v>
      </c>
      <c r="F2" s="175" t="s">
        <v>48</v>
      </c>
      <c r="G2" s="176" t="s">
        <v>49</v>
      </c>
      <c r="H2" s="254" t="s">
        <v>50</v>
      </c>
      <c r="I2" s="176" t="s">
        <v>51</v>
      </c>
      <c r="J2" s="176" t="s">
        <v>52</v>
      </c>
      <c r="K2" s="176" t="s">
        <v>53</v>
      </c>
      <c r="L2" s="326">
        <v>45571</v>
      </c>
      <c r="M2" s="326">
        <v>45616</v>
      </c>
      <c r="N2" s="172" t="s">
        <v>4</v>
      </c>
      <c r="O2" s="172" t="s">
        <v>54</v>
      </c>
      <c r="P2" s="178">
        <v>45596</v>
      </c>
      <c r="Q2" s="178">
        <v>45609</v>
      </c>
      <c r="R2" s="172" t="s">
        <v>55</v>
      </c>
      <c r="T2" s="247" t="s">
        <v>56</v>
      </c>
    </row>
    <row r="3" spans="1:24" ht="16.399999999999999" customHeight="1">
      <c r="A3" s="172" t="s">
        <v>57</v>
      </c>
      <c r="B3" s="173" t="s">
        <v>18</v>
      </c>
      <c r="C3" s="172" t="s">
        <v>45</v>
      </c>
      <c r="D3" s="174" t="s">
        <v>58</v>
      </c>
      <c r="E3" s="180" t="s">
        <v>59</v>
      </c>
      <c r="F3" s="175" t="s">
        <v>60</v>
      </c>
      <c r="G3" s="176" t="s">
        <v>61</v>
      </c>
      <c r="H3" s="254" t="s">
        <v>62</v>
      </c>
      <c r="I3" s="176" t="s">
        <v>63</v>
      </c>
      <c r="J3" s="176" t="s">
        <v>64</v>
      </c>
      <c r="K3" s="176" t="s">
        <v>53</v>
      </c>
      <c r="L3" s="326">
        <v>45567</v>
      </c>
      <c r="M3" s="326">
        <v>45612</v>
      </c>
      <c r="N3" s="172" t="s">
        <v>4</v>
      </c>
      <c r="O3" s="172" t="s">
        <v>65</v>
      </c>
      <c r="P3" s="178">
        <v>45583</v>
      </c>
      <c r="Q3" s="178" t="s">
        <v>45</v>
      </c>
      <c r="R3" s="172" t="s">
        <v>55</v>
      </c>
      <c r="T3" s="247" t="s">
        <v>56</v>
      </c>
    </row>
    <row r="4" spans="1:24" ht="16.399999999999999" customHeight="1">
      <c r="A4" s="172" t="s">
        <v>66</v>
      </c>
      <c r="B4" s="173" t="s">
        <v>19</v>
      </c>
      <c r="C4" s="172" t="s">
        <v>45</v>
      </c>
      <c r="D4" s="174" t="s">
        <v>45</v>
      </c>
      <c r="E4" s="180" t="s">
        <v>67</v>
      </c>
      <c r="F4" s="175" t="s">
        <v>68</v>
      </c>
      <c r="G4" s="176" t="s">
        <v>69</v>
      </c>
      <c r="H4" s="254" t="s">
        <v>50</v>
      </c>
      <c r="I4" s="176" t="s">
        <v>70</v>
      </c>
      <c r="J4" s="176" t="s">
        <v>71</v>
      </c>
      <c r="K4" s="176" t="s">
        <v>45</v>
      </c>
      <c r="L4" s="326">
        <v>45566</v>
      </c>
      <c r="M4" s="326">
        <v>45596</v>
      </c>
      <c r="N4" s="172" t="s">
        <v>5</v>
      </c>
      <c r="O4" s="172" t="s">
        <v>72</v>
      </c>
      <c r="P4" s="178">
        <v>45574</v>
      </c>
      <c r="Q4" s="178" t="s">
        <v>45</v>
      </c>
      <c r="R4" s="172" t="s">
        <v>55</v>
      </c>
      <c r="T4" s="247" t="s">
        <v>56</v>
      </c>
    </row>
    <row r="5" spans="1:24" ht="16.399999999999999" customHeight="1">
      <c r="A5" s="172" t="s">
        <v>44</v>
      </c>
      <c r="B5" s="173" t="s">
        <v>19</v>
      </c>
      <c r="C5" s="172" t="s">
        <v>45</v>
      </c>
      <c r="D5" s="174" t="s">
        <v>45</v>
      </c>
      <c r="E5" s="180" t="s">
        <v>45</v>
      </c>
      <c r="F5" s="175" t="s">
        <v>68</v>
      </c>
      <c r="G5" s="176" t="s">
        <v>45</v>
      </c>
      <c r="H5" s="254" t="s">
        <v>73</v>
      </c>
      <c r="I5" s="176" t="s">
        <v>74</v>
      </c>
      <c r="J5" s="176" t="s">
        <v>75</v>
      </c>
      <c r="K5" s="176" t="s">
        <v>45</v>
      </c>
      <c r="L5" s="326">
        <v>45566</v>
      </c>
      <c r="M5" s="326">
        <v>45596</v>
      </c>
      <c r="N5" s="172" t="s">
        <v>4</v>
      </c>
      <c r="O5" s="172" t="s">
        <v>76</v>
      </c>
      <c r="P5" s="178" t="s">
        <v>45</v>
      </c>
      <c r="Q5" s="178" t="s">
        <v>45</v>
      </c>
      <c r="R5" s="172" t="s">
        <v>55</v>
      </c>
      <c r="T5" s="247" t="s">
        <v>45</v>
      </c>
    </row>
    <row r="6" spans="1:24" ht="16.399999999999999" customHeight="1">
      <c r="A6" s="172" t="s">
        <v>44</v>
      </c>
      <c r="B6" s="173" t="s">
        <v>19</v>
      </c>
      <c r="C6" s="172" t="s">
        <v>45</v>
      </c>
      <c r="D6" s="174" t="s">
        <v>45</v>
      </c>
      <c r="E6" s="180" t="s">
        <v>45</v>
      </c>
      <c r="F6" s="175" t="s">
        <v>68</v>
      </c>
      <c r="G6" s="176" t="s">
        <v>45</v>
      </c>
      <c r="H6" s="254" t="s">
        <v>77</v>
      </c>
      <c r="I6" s="176" t="s">
        <v>74</v>
      </c>
      <c r="J6" s="176" t="s">
        <v>78</v>
      </c>
      <c r="K6" s="176" t="s">
        <v>45</v>
      </c>
      <c r="L6" s="326">
        <v>45566</v>
      </c>
      <c r="M6" s="326">
        <v>45596</v>
      </c>
      <c r="N6" s="172" t="s">
        <v>4</v>
      </c>
      <c r="O6" s="172" t="s">
        <v>79</v>
      </c>
      <c r="P6" s="178" t="s">
        <v>45</v>
      </c>
      <c r="Q6" s="178" t="s">
        <v>45</v>
      </c>
      <c r="R6" s="172" t="s">
        <v>55</v>
      </c>
      <c r="T6" s="247" t="s">
        <v>45</v>
      </c>
    </row>
    <row r="7" spans="1:24" ht="16.399999999999999" customHeight="1">
      <c r="A7" s="172" t="s">
        <v>66</v>
      </c>
      <c r="B7" s="173" t="s">
        <v>19</v>
      </c>
      <c r="C7" s="172" t="s">
        <v>45</v>
      </c>
      <c r="D7" s="174" t="s">
        <v>45</v>
      </c>
      <c r="E7" s="180" t="s">
        <v>80</v>
      </c>
      <c r="F7" s="175" t="s">
        <v>68</v>
      </c>
      <c r="G7" s="176" t="s">
        <v>81</v>
      </c>
      <c r="H7" s="254" t="s">
        <v>73</v>
      </c>
      <c r="I7" s="176" t="s">
        <v>82</v>
      </c>
      <c r="J7" s="176" t="s">
        <v>83</v>
      </c>
      <c r="K7" s="176" t="s">
        <v>45</v>
      </c>
      <c r="L7" s="326">
        <v>45568</v>
      </c>
      <c r="M7" s="326">
        <v>45598</v>
      </c>
      <c r="N7" s="172" t="s">
        <v>5</v>
      </c>
      <c r="O7" s="172" t="s">
        <v>84</v>
      </c>
      <c r="P7" s="178">
        <v>45574</v>
      </c>
      <c r="Q7" s="178">
        <v>45593</v>
      </c>
      <c r="R7" s="172" t="s">
        <v>55</v>
      </c>
      <c r="T7" s="247" t="s">
        <v>56</v>
      </c>
    </row>
    <row r="8" spans="1:24" ht="16.399999999999999" customHeight="1">
      <c r="A8" s="172" t="s">
        <v>66</v>
      </c>
      <c r="B8" s="173" t="s">
        <v>19</v>
      </c>
      <c r="C8" s="172" t="s">
        <v>45</v>
      </c>
      <c r="D8" s="174" t="s">
        <v>45</v>
      </c>
      <c r="E8" s="180" t="s">
        <v>85</v>
      </c>
      <c r="F8" s="175" t="s">
        <v>68</v>
      </c>
      <c r="G8" s="176" t="s">
        <v>69</v>
      </c>
      <c r="H8" s="254" t="s">
        <v>50</v>
      </c>
      <c r="I8" s="176" t="s">
        <v>70</v>
      </c>
      <c r="J8" s="176" t="s">
        <v>86</v>
      </c>
      <c r="K8" s="176" t="s">
        <v>45</v>
      </c>
      <c r="L8" s="326">
        <v>45566</v>
      </c>
      <c r="M8" s="326">
        <v>45596</v>
      </c>
      <c r="N8" s="172" t="s">
        <v>5</v>
      </c>
      <c r="O8" s="172" t="s">
        <v>87</v>
      </c>
      <c r="P8" s="178">
        <v>45574</v>
      </c>
      <c r="Q8" s="178" t="s">
        <v>45</v>
      </c>
      <c r="R8" s="172" t="s">
        <v>55</v>
      </c>
      <c r="T8" s="247" t="s">
        <v>56</v>
      </c>
    </row>
    <row r="9" spans="1:24" ht="16.399999999999999" customHeight="1">
      <c r="A9" s="172" t="s">
        <v>44</v>
      </c>
      <c r="B9" s="173" t="s">
        <v>19</v>
      </c>
      <c r="C9" s="172" t="s">
        <v>45</v>
      </c>
      <c r="D9" s="174" t="s">
        <v>45</v>
      </c>
      <c r="E9" s="180" t="s">
        <v>45</v>
      </c>
      <c r="F9" s="175" t="s">
        <v>68</v>
      </c>
      <c r="G9" s="176" t="s">
        <v>45</v>
      </c>
      <c r="H9" s="254" t="s">
        <v>73</v>
      </c>
      <c r="I9" s="176" t="s">
        <v>74</v>
      </c>
      <c r="J9" s="176" t="s">
        <v>88</v>
      </c>
      <c r="K9" s="176" t="s">
        <v>45</v>
      </c>
      <c r="L9" s="326">
        <v>45566</v>
      </c>
      <c r="M9" s="326">
        <v>45596</v>
      </c>
      <c r="N9" s="172" t="s">
        <v>4</v>
      </c>
      <c r="O9" s="172" t="s">
        <v>89</v>
      </c>
      <c r="P9" s="178" t="s">
        <v>45</v>
      </c>
      <c r="Q9" s="178" t="s">
        <v>45</v>
      </c>
      <c r="R9" s="172" t="s">
        <v>55</v>
      </c>
      <c r="T9" s="247" t="s">
        <v>45</v>
      </c>
    </row>
    <row r="10" spans="1:24" ht="16.399999999999999" customHeight="1">
      <c r="A10" s="172" t="s">
        <v>66</v>
      </c>
      <c r="B10" s="173" t="s">
        <v>19</v>
      </c>
      <c r="C10" s="172" t="s">
        <v>45</v>
      </c>
      <c r="D10" s="174" t="s">
        <v>45</v>
      </c>
      <c r="E10" s="180" t="s">
        <v>90</v>
      </c>
      <c r="F10" s="175" t="s">
        <v>68</v>
      </c>
      <c r="G10" s="176" t="s">
        <v>91</v>
      </c>
      <c r="H10" s="254" t="s">
        <v>50</v>
      </c>
      <c r="I10" s="176" t="s">
        <v>92</v>
      </c>
      <c r="J10" s="176" t="s">
        <v>93</v>
      </c>
      <c r="K10" s="176" t="s">
        <v>45</v>
      </c>
      <c r="L10" s="326">
        <v>45566</v>
      </c>
      <c r="M10" s="326">
        <v>45596</v>
      </c>
      <c r="N10" s="172" t="s">
        <v>5</v>
      </c>
      <c r="O10" s="172" t="s">
        <v>94</v>
      </c>
      <c r="P10" s="178">
        <v>45577</v>
      </c>
      <c r="Q10" s="178">
        <v>45617</v>
      </c>
      <c r="R10" s="172" t="s">
        <v>55</v>
      </c>
      <c r="T10" s="247" t="s">
        <v>56</v>
      </c>
    </row>
    <row r="11" spans="1:24" ht="16.399999999999999" customHeight="1">
      <c r="A11" s="172" t="s">
        <v>66</v>
      </c>
      <c r="B11" s="173" t="s">
        <v>19</v>
      </c>
      <c r="C11" s="172" t="s">
        <v>45</v>
      </c>
      <c r="D11" s="174" t="s">
        <v>45</v>
      </c>
      <c r="E11" s="180" t="s">
        <v>95</v>
      </c>
      <c r="F11" s="175" t="s">
        <v>68</v>
      </c>
      <c r="G11" s="176" t="s">
        <v>91</v>
      </c>
      <c r="H11" s="254" t="s">
        <v>50</v>
      </c>
      <c r="I11" s="176" t="s">
        <v>92</v>
      </c>
      <c r="J11" s="176" t="s">
        <v>93</v>
      </c>
      <c r="K11" s="176" t="s">
        <v>45</v>
      </c>
      <c r="L11" s="326">
        <v>45567</v>
      </c>
      <c r="M11" s="326">
        <v>45597</v>
      </c>
      <c r="N11" s="172" t="s">
        <v>5</v>
      </c>
      <c r="O11" s="172" t="s">
        <v>96</v>
      </c>
      <c r="P11" s="178">
        <v>45577</v>
      </c>
      <c r="Q11" s="178">
        <v>45617</v>
      </c>
      <c r="R11" s="172" t="s">
        <v>55</v>
      </c>
      <c r="T11" s="247" t="s">
        <v>56</v>
      </c>
    </row>
    <row r="12" spans="1:24" ht="16.399999999999999" customHeight="1">
      <c r="A12" s="172" t="s">
        <v>66</v>
      </c>
      <c r="B12" s="173" t="s">
        <v>19</v>
      </c>
      <c r="C12" s="172" t="s">
        <v>45</v>
      </c>
      <c r="D12" s="174" t="s">
        <v>45</v>
      </c>
      <c r="E12" s="180" t="s">
        <v>97</v>
      </c>
      <c r="F12" s="175" t="s">
        <v>68</v>
      </c>
      <c r="G12" s="176" t="s">
        <v>91</v>
      </c>
      <c r="H12" s="254" t="s">
        <v>50</v>
      </c>
      <c r="I12" s="176" t="s">
        <v>92</v>
      </c>
      <c r="J12" s="176" t="s">
        <v>93</v>
      </c>
      <c r="K12" s="176" t="s">
        <v>45</v>
      </c>
      <c r="L12" s="326">
        <v>45567</v>
      </c>
      <c r="M12" s="326">
        <v>45597</v>
      </c>
      <c r="N12" s="172" t="s">
        <v>5</v>
      </c>
      <c r="O12" s="172" t="s">
        <v>98</v>
      </c>
      <c r="P12" s="178">
        <v>45577</v>
      </c>
      <c r="Q12" s="178">
        <v>45617</v>
      </c>
      <c r="R12" s="172" t="s">
        <v>55</v>
      </c>
      <c r="T12" s="247" t="s">
        <v>56</v>
      </c>
    </row>
    <row r="13" spans="1:24" ht="16.399999999999999" customHeight="1">
      <c r="A13" s="172" t="s">
        <v>66</v>
      </c>
      <c r="B13" s="173" t="s">
        <v>19</v>
      </c>
      <c r="C13" s="172" t="s">
        <v>45</v>
      </c>
      <c r="D13" s="174" t="s">
        <v>45</v>
      </c>
      <c r="E13" s="180" t="s">
        <v>99</v>
      </c>
      <c r="F13" s="175" t="s">
        <v>68</v>
      </c>
      <c r="G13" s="176" t="s">
        <v>91</v>
      </c>
      <c r="H13" s="254" t="s">
        <v>50</v>
      </c>
      <c r="I13" s="176" t="s">
        <v>92</v>
      </c>
      <c r="J13" s="176" t="s">
        <v>93</v>
      </c>
      <c r="K13" s="176" t="s">
        <v>45</v>
      </c>
      <c r="L13" s="326">
        <v>45567</v>
      </c>
      <c r="M13" s="326">
        <v>45597</v>
      </c>
      <c r="N13" s="172" t="s">
        <v>5</v>
      </c>
      <c r="O13" s="172" t="s">
        <v>100</v>
      </c>
      <c r="P13" s="178">
        <v>45577</v>
      </c>
      <c r="Q13" s="178">
        <v>45617</v>
      </c>
      <c r="R13" s="172" t="s">
        <v>55</v>
      </c>
      <c r="T13" s="247" t="s">
        <v>56</v>
      </c>
    </row>
    <row r="14" spans="1:24" ht="16.399999999999999" customHeight="1">
      <c r="A14" s="172" t="s">
        <v>66</v>
      </c>
      <c r="B14" s="173" t="s">
        <v>19</v>
      </c>
      <c r="C14" s="172" t="s">
        <v>45</v>
      </c>
      <c r="D14" s="174" t="s">
        <v>45</v>
      </c>
      <c r="E14" s="180" t="s">
        <v>101</v>
      </c>
      <c r="F14" s="175" t="s">
        <v>68</v>
      </c>
      <c r="G14" s="176" t="s">
        <v>91</v>
      </c>
      <c r="H14" s="254" t="s">
        <v>50</v>
      </c>
      <c r="I14" s="176" t="s">
        <v>92</v>
      </c>
      <c r="J14" s="176" t="s">
        <v>93</v>
      </c>
      <c r="K14" s="176" t="s">
        <v>45</v>
      </c>
      <c r="L14" s="326">
        <v>45566</v>
      </c>
      <c r="M14" s="326">
        <v>45596</v>
      </c>
      <c r="N14" s="172" t="s">
        <v>5</v>
      </c>
      <c r="O14" s="172" t="s">
        <v>102</v>
      </c>
      <c r="P14" s="178">
        <v>45577</v>
      </c>
      <c r="Q14" s="178">
        <v>45617</v>
      </c>
      <c r="R14" s="172" t="s">
        <v>55</v>
      </c>
      <c r="T14" s="247" t="s">
        <v>56</v>
      </c>
    </row>
    <row r="15" spans="1:24" ht="16.399999999999999" customHeight="1">
      <c r="A15" s="172" t="s">
        <v>66</v>
      </c>
      <c r="B15" s="173" t="s">
        <v>19</v>
      </c>
      <c r="C15" s="172" t="s">
        <v>45</v>
      </c>
      <c r="D15" s="174" t="s">
        <v>45</v>
      </c>
      <c r="E15" s="180" t="s">
        <v>103</v>
      </c>
      <c r="F15" s="175" t="s">
        <v>68</v>
      </c>
      <c r="G15" s="176" t="s">
        <v>91</v>
      </c>
      <c r="H15" s="254" t="s">
        <v>50</v>
      </c>
      <c r="I15" s="176" t="s">
        <v>92</v>
      </c>
      <c r="J15" s="176" t="s">
        <v>93</v>
      </c>
      <c r="K15" s="176" t="s">
        <v>45</v>
      </c>
      <c r="L15" s="326">
        <v>45566</v>
      </c>
      <c r="M15" s="326">
        <v>45596</v>
      </c>
      <c r="N15" s="172" t="s">
        <v>5</v>
      </c>
      <c r="O15" s="172" t="s">
        <v>104</v>
      </c>
      <c r="P15" s="178">
        <v>45577</v>
      </c>
      <c r="Q15" s="178">
        <v>45617</v>
      </c>
      <c r="R15" s="172" t="s">
        <v>55</v>
      </c>
      <c r="T15" s="247" t="s">
        <v>56</v>
      </c>
    </row>
    <row r="16" spans="1:24" ht="16.399999999999999" customHeight="1">
      <c r="A16" s="172" t="s">
        <v>66</v>
      </c>
      <c r="B16" s="173" t="s">
        <v>19</v>
      </c>
      <c r="C16" s="172" t="s">
        <v>45</v>
      </c>
      <c r="D16" s="174" t="s">
        <v>45</v>
      </c>
      <c r="E16" s="180" t="s">
        <v>105</v>
      </c>
      <c r="F16" s="175" t="s">
        <v>68</v>
      </c>
      <c r="G16" s="176" t="s">
        <v>91</v>
      </c>
      <c r="H16" s="254" t="s">
        <v>50</v>
      </c>
      <c r="I16" s="176" t="s">
        <v>92</v>
      </c>
      <c r="J16" s="176" t="s">
        <v>93</v>
      </c>
      <c r="K16" s="176" t="s">
        <v>45</v>
      </c>
      <c r="L16" s="326">
        <v>45566</v>
      </c>
      <c r="M16" s="326">
        <v>45596</v>
      </c>
      <c r="N16" s="172" t="s">
        <v>5</v>
      </c>
      <c r="O16" s="172" t="s">
        <v>106</v>
      </c>
      <c r="P16" s="178">
        <v>45577</v>
      </c>
      <c r="Q16" s="178">
        <v>45617</v>
      </c>
      <c r="R16" s="172" t="s">
        <v>55</v>
      </c>
      <c r="T16" s="247" t="s">
        <v>56</v>
      </c>
    </row>
    <row r="17" spans="1:20" ht="16.399999999999999" customHeight="1">
      <c r="A17" s="172" t="s">
        <v>44</v>
      </c>
      <c r="B17" s="173" t="s">
        <v>19</v>
      </c>
      <c r="C17" s="172" t="s">
        <v>45</v>
      </c>
      <c r="D17" s="174" t="s">
        <v>45</v>
      </c>
      <c r="E17" s="180" t="s">
        <v>45</v>
      </c>
      <c r="F17" s="175" t="s">
        <v>68</v>
      </c>
      <c r="G17" s="176" t="s">
        <v>45</v>
      </c>
      <c r="H17" s="254" t="s">
        <v>73</v>
      </c>
      <c r="I17" s="176" t="s">
        <v>74</v>
      </c>
      <c r="J17" s="176" t="s">
        <v>107</v>
      </c>
      <c r="K17" s="176" t="s">
        <v>45</v>
      </c>
      <c r="L17" s="326">
        <v>45568</v>
      </c>
      <c r="M17" s="326">
        <v>45598</v>
      </c>
      <c r="N17" s="172" t="s">
        <v>4</v>
      </c>
      <c r="O17" s="172" t="s">
        <v>108</v>
      </c>
      <c r="P17" s="178" t="s">
        <v>45</v>
      </c>
      <c r="Q17" s="178" t="s">
        <v>45</v>
      </c>
      <c r="R17" s="172" t="s">
        <v>55</v>
      </c>
      <c r="T17" s="247" t="s">
        <v>45</v>
      </c>
    </row>
    <row r="18" spans="1:20" ht="16.399999999999999" customHeight="1">
      <c r="A18" s="172" t="s">
        <v>66</v>
      </c>
      <c r="B18" s="173" t="s">
        <v>19</v>
      </c>
      <c r="C18" s="172" t="s">
        <v>45</v>
      </c>
      <c r="D18" s="174" t="s">
        <v>45</v>
      </c>
      <c r="E18" s="180" t="s">
        <v>109</v>
      </c>
      <c r="F18" s="175" t="s">
        <v>68</v>
      </c>
      <c r="G18" s="176" t="s">
        <v>81</v>
      </c>
      <c r="H18" s="254" t="s">
        <v>73</v>
      </c>
      <c r="I18" s="176" t="s">
        <v>82</v>
      </c>
      <c r="J18" s="176" t="s">
        <v>110</v>
      </c>
      <c r="K18" s="176" t="s">
        <v>45</v>
      </c>
      <c r="L18" s="326">
        <v>45568</v>
      </c>
      <c r="M18" s="326">
        <v>45598</v>
      </c>
      <c r="N18" s="172" t="s">
        <v>5</v>
      </c>
      <c r="O18" s="172" t="s">
        <v>111</v>
      </c>
      <c r="P18" s="178">
        <v>45577</v>
      </c>
      <c r="Q18" s="178" t="s">
        <v>45</v>
      </c>
      <c r="R18" s="172" t="s">
        <v>55</v>
      </c>
      <c r="T18" s="247" t="s">
        <v>56</v>
      </c>
    </row>
    <row r="19" spans="1:20" ht="16.399999999999999" customHeight="1">
      <c r="A19" s="172" t="s">
        <v>44</v>
      </c>
      <c r="B19" s="173" t="s">
        <v>19</v>
      </c>
      <c r="C19" s="172" t="s">
        <v>45</v>
      </c>
      <c r="D19" s="174" t="s">
        <v>45</v>
      </c>
      <c r="E19" s="180" t="s">
        <v>45</v>
      </c>
      <c r="F19" s="175" t="s">
        <v>68</v>
      </c>
      <c r="G19" s="176" t="s">
        <v>45</v>
      </c>
      <c r="H19" s="254" t="s">
        <v>73</v>
      </c>
      <c r="I19" s="176" t="s">
        <v>74</v>
      </c>
      <c r="J19" s="176" t="s">
        <v>112</v>
      </c>
      <c r="K19" s="176" t="s">
        <v>45</v>
      </c>
      <c r="L19" s="326">
        <v>45568</v>
      </c>
      <c r="M19" s="326">
        <v>45598</v>
      </c>
      <c r="N19" s="172" t="s">
        <v>4</v>
      </c>
      <c r="O19" s="172" t="s">
        <v>113</v>
      </c>
      <c r="P19" s="178" t="s">
        <v>45</v>
      </c>
      <c r="Q19" s="178" t="s">
        <v>45</v>
      </c>
      <c r="R19" s="172" t="s">
        <v>55</v>
      </c>
      <c r="T19" s="247" t="s">
        <v>45</v>
      </c>
    </row>
    <row r="20" spans="1:20" ht="16.399999999999999" customHeight="1">
      <c r="A20" s="172" t="s">
        <v>44</v>
      </c>
      <c r="B20" s="173" t="s">
        <v>19</v>
      </c>
      <c r="C20" s="172" t="s">
        <v>45</v>
      </c>
      <c r="D20" s="174" t="s">
        <v>45</v>
      </c>
      <c r="E20" s="180" t="s">
        <v>45</v>
      </c>
      <c r="F20" s="175" t="s">
        <v>68</v>
      </c>
      <c r="G20" s="176" t="s">
        <v>45</v>
      </c>
      <c r="H20" s="254" t="s">
        <v>73</v>
      </c>
      <c r="I20" s="176" t="s">
        <v>74</v>
      </c>
      <c r="J20" s="176" t="s">
        <v>114</v>
      </c>
      <c r="K20" s="176" t="s">
        <v>45</v>
      </c>
      <c r="L20" s="326">
        <v>45569</v>
      </c>
      <c r="M20" s="326">
        <v>45599</v>
      </c>
      <c r="N20" s="172" t="s">
        <v>4</v>
      </c>
      <c r="O20" s="172" t="s">
        <v>115</v>
      </c>
      <c r="P20" s="178" t="s">
        <v>45</v>
      </c>
      <c r="Q20" s="178" t="s">
        <v>45</v>
      </c>
      <c r="R20" s="172" t="s">
        <v>55</v>
      </c>
      <c r="T20" s="247" t="s">
        <v>45</v>
      </c>
    </row>
    <row r="21" spans="1:20" ht="16.399999999999999" customHeight="1">
      <c r="A21" s="172" t="s">
        <v>66</v>
      </c>
      <c r="B21" s="173" t="s">
        <v>19</v>
      </c>
      <c r="C21" s="172" t="s">
        <v>45</v>
      </c>
      <c r="D21" s="174" t="s">
        <v>45</v>
      </c>
      <c r="E21" s="180" t="s">
        <v>116</v>
      </c>
      <c r="F21" s="175" t="s">
        <v>68</v>
      </c>
      <c r="G21" s="176" t="s">
        <v>69</v>
      </c>
      <c r="H21" s="254" t="s">
        <v>73</v>
      </c>
      <c r="I21" s="176" t="s">
        <v>117</v>
      </c>
      <c r="J21" s="176" t="s">
        <v>118</v>
      </c>
      <c r="K21" s="176" t="s">
        <v>45</v>
      </c>
      <c r="L21" s="326">
        <v>45566</v>
      </c>
      <c r="M21" s="326">
        <v>45596</v>
      </c>
      <c r="N21" s="172" t="s">
        <v>5</v>
      </c>
      <c r="O21" s="172" t="s">
        <v>119</v>
      </c>
      <c r="P21" s="178">
        <v>45577</v>
      </c>
      <c r="Q21" s="178" t="s">
        <v>45</v>
      </c>
      <c r="R21" s="172" t="s">
        <v>55</v>
      </c>
      <c r="T21" s="247" t="s">
        <v>56</v>
      </c>
    </row>
    <row r="22" spans="1:20" ht="16.399999999999999" customHeight="1">
      <c r="A22" s="172" t="s">
        <v>66</v>
      </c>
      <c r="B22" s="173" t="s">
        <v>19</v>
      </c>
      <c r="C22" s="172" t="s">
        <v>45</v>
      </c>
      <c r="D22" s="174" t="s">
        <v>45</v>
      </c>
      <c r="E22" s="180" t="s">
        <v>120</v>
      </c>
      <c r="F22" s="175" t="s">
        <v>68</v>
      </c>
      <c r="G22" s="176" t="s">
        <v>91</v>
      </c>
      <c r="H22" s="254" t="s">
        <v>50</v>
      </c>
      <c r="I22" s="176" t="s">
        <v>92</v>
      </c>
      <c r="J22" s="176" t="s">
        <v>121</v>
      </c>
      <c r="K22" s="176" t="s">
        <v>45</v>
      </c>
      <c r="L22" s="326">
        <v>45566</v>
      </c>
      <c r="M22" s="326">
        <v>45596</v>
      </c>
      <c r="N22" s="172" t="s">
        <v>5</v>
      </c>
      <c r="O22" s="172" t="s">
        <v>122</v>
      </c>
      <c r="P22" s="178">
        <v>45577</v>
      </c>
      <c r="Q22" s="178">
        <v>45611</v>
      </c>
      <c r="R22" s="172" t="s">
        <v>55</v>
      </c>
      <c r="T22" s="247" t="s">
        <v>56</v>
      </c>
    </row>
    <row r="23" spans="1:20" ht="16.399999999999999" customHeight="1">
      <c r="A23" s="172" t="s">
        <v>66</v>
      </c>
      <c r="B23" s="173" t="s">
        <v>19</v>
      </c>
      <c r="C23" s="172" t="s">
        <v>45</v>
      </c>
      <c r="D23" s="174" t="s">
        <v>45</v>
      </c>
      <c r="E23" s="180" t="s">
        <v>123</v>
      </c>
      <c r="F23" s="175" t="s">
        <v>68</v>
      </c>
      <c r="G23" s="176" t="s">
        <v>49</v>
      </c>
      <c r="H23" s="254" t="s">
        <v>73</v>
      </c>
      <c r="I23" s="176" t="s">
        <v>124</v>
      </c>
      <c r="J23" s="176" t="s">
        <v>125</v>
      </c>
      <c r="K23" s="176" t="s">
        <v>45</v>
      </c>
      <c r="L23" s="326">
        <v>45566</v>
      </c>
      <c r="M23" s="326">
        <v>45596</v>
      </c>
      <c r="N23" s="172" t="s">
        <v>5</v>
      </c>
      <c r="O23" s="172" t="s">
        <v>126</v>
      </c>
      <c r="P23" s="178">
        <v>45577</v>
      </c>
      <c r="Q23" s="178">
        <v>45593</v>
      </c>
      <c r="R23" s="172" t="s">
        <v>55</v>
      </c>
      <c r="T23" s="247" t="s">
        <v>56</v>
      </c>
    </row>
    <row r="24" spans="1:20" ht="16.399999999999999" customHeight="1">
      <c r="A24" s="172" t="s">
        <v>127</v>
      </c>
      <c r="B24" s="173" t="s">
        <v>19</v>
      </c>
      <c r="C24" s="172" t="s">
        <v>45</v>
      </c>
      <c r="D24" s="174" t="s">
        <v>45</v>
      </c>
      <c r="E24" s="180" t="s">
        <v>128</v>
      </c>
      <c r="F24" s="175" t="s">
        <v>68</v>
      </c>
      <c r="G24" s="176" t="s">
        <v>129</v>
      </c>
      <c r="H24" s="254" t="s">
        <v>130</v>
      </c>
      <c r="I24" s="176" t="s">
        <v>131</v>
      </c>
      <c r="J24" s="176" t="s">
        <v>132</v>
      </c>
      <c r="K24" s="176" t="s">
        <v>45</v>
      </c>
      <c r="L24" s="326">
        <v>45566</v>
      </c>
      <c r="M24" s="326">
        <v>45596</v>
      </c>
      <c r="N24" s="172" t="s">
        <v>5</v>
      </c>
      <c r="O24" s="172" t="s">
        <v>133</v>
      </c>
      <c r="P24" s="178">
        <v>45574</v>
      </c>
      <c r="Q24" s="178" t="s">
        <v>45</v>
      </c>
      <c r="R24" s="172" t="s">
        <v>55</v>
      </c>
      <c r="T24" s="247" t="s">
        <v>56</v>
      </c>
    </row>
    <row r="25" spans="1:20" ht="16.399999999999999" customHeight="1">
      <c r="A25" s="172" t="s">
        <v>66</v>
      </c>
      <c r="B25" s="173" t="s">
        <v>19</v>
      </c>
      <c r="C25" s="172" t="s">
        <v>45</v>
      </c>
      <c r="D25" s="174" t="s">
        <v>45</v>
      </c>
      <c r="E25" s="180" t="s">
        <v>134</v>
      </c>
      <c r="F25" s="175" t="s">
        <v>68</v>
      </c>
      <c r="G25" s="176" t="s">
        <v>81</v>
      </c>
      <c r="H25" s="254" t="s">
        <v>73</v>
      </c>
      <c r="I25" s="176" t="s">
        <v>82</v>
      </c>
      <c r="J25" s="176" t="s">
        <v>135</v>
      </c>
      <c r="K25" s="176" t="s">
        <v>45</v>
      </c>
      <c r="L25" s="326">
        <v>45572</v>
      </c>
      <c r="M25" s="326">
        <v>45602</v>
      </c>
      <c r="N25" s="172" t="s">
        <v>5</v>
      </c>
      <c r="O25" s="172" t="s">
        <v>136</v>
      </c>
      <c r="P25" s="178">
        <v>45577</v>
      </c>
      <c r="Q25" s="178">
        <v>45607</v>
      </c>
      <c r="R25" s="172" t="s">
        <v>55</v>
      </c>
      <c r="T25" s="247" t="s">
        <v>56</v>
      </c>
    </row>
    <row r="26" spans="1:20" ht="16.399999999999999" customHeight="1">
      <c r="A26" s="172" t="s">
        <v>44</v>
      </c>
      <c r="B26" s="173" t="s">
        <v>18</v>
      </c>
      <c r="C26" s="172" t="s">
        <v>45</v>
      </c>
      <c r="D26" s="174" t="s">
        <v>137</v>
      </c>
      <c r="E26" s="180" t="s">
        <v>138</v>
      </c>
      <c r="F26" s="175" t="s">
        <v>139</v>
      </c>
      <c r="G26" s="176" t="s">
        <v>140</v>
      </c>
      <c r="H26" s="254" t="s">
        <v>141</v>
      </c>
      <c r="I26" s="176" t="s">
        <v>142</v>
      </c>
      <c r="J26" s="176" t="s">
        <v>143</v>
      </c>
      <c r="K26" s="176" t="s">
        <v>53</v>
      </c>
      <c r="L26" s="326">
        <v>45573</v>
      </c>
      <c r="M26" s="326">
        <v>45618</v>
      </c>
      <c r="N26" s="172" t="s">
        <v>4</v>
      </c>
      <c r="O26" s="172" t="s">
        <v>144</v>
      </c>
      <c r="P26" s="178">
        <v>45611</v>
      </c>
      <c r="Q26" s="178">
        <v>45660</v>
      </c>
      <c r="R26" s="172" t="s">
        <v>55</v>
      </c>
      <c r="T26" s="247" t="s">
        <v>56</v>
      </c>
    </row>
    <row r="27" spans="1:20" ht="16.399999999999999" customHeight="1">
      <c r="A27" s="172" t="s">
        <v>127</v>
      </c>
      <c r="B27" s="173" t="s">
        <v>19</v>
      </c>
      <c r="C27" s="172" t="s">
        <v>45</v>
      </c>
      <c r="D27" s="174" t="s">
        <v>45</v>
      </c>
      <c r="E27" s="180" t="s">
        <v>145</v>
      </c>
      <c r="F27" s="175" t="s">
        <v>68</v>
      </c>
      <c r="G27" s="176" t="s">
        <v>146</v>
      </c>
      <c r="H27" s="254" t="s">
        <v>130</v>
      </c>
      <c r="I27" s="176" t="s">
        <v>147</v>
      </c>
      <c r="J27" s="176" t="s">
        <v>148</v>
      </c>
      <c r="K27" s="176" t="s">
        <v>45</v>
      </c>
      <c r="L27" s="326">
        <v>45574</v>
      </c>
      <c r="M27" s="326">
        <v>45604</v>
      </c>
      <c r="N27" s="172" t="s">
        <v>5</v>
      </c>
      <c r="O27" s="172" t="s">
        <v>149</v>
      </c>
      <c r="P27" s="178">
        <v>45575</v>
      </c>
      <c r="Q27" s="178">
        <v>45694</v>
      </c>
      <c r="R27" s="172" t="s">
        <v>55</v>
      </c>
      <c r="T27" s="247" t="s">
        <v>56</v>
      </c>
    </row>
    <row r="28" spans="1:20" ht="16.399999999999999" customHeight="1">
      <c r="A28" s="172" t="s">
        <v>127</v>
      </c>
      <c r="B28" s="173" t="s">
        <v>19</v>
      </c>
      <c r="C28" s="172" t="s">
        <v>45</v>
      </c>
      <c r="D28" s="174" t="s">
        <v>45</v>
      </c>
      <c r="E28" s="180" t="s">
        <v>150</v>
      </c>
      <c r="F28" s="175" t="s">
        <v>68</v>
      </c>
      <c r="G28" s="176" t="s">
        <v>146</v>
      </c>
      <c r="H28" s="254" t="s">
        <v>130</v>
      </c>
      <c r="I28" s="176" t="s">
        <v>147</v>
      </c>
      <c r="J28" s="176" t="s">
        <v>148</v>
      </c>
      <c r="K28" s="176" t="s">
        <v>45</v>
      </c>
      <c r="L28" s="326">
        <v>45574</v>
      </c>
      <c r="M28" s="326">
        <v>45604</v>
      </c>
      <c r="N28" s="172" t="s">
        <v>5</v>
      </c>
      <c r="O28" s="172" t="s">
        <v>151</v>
      </c>
      <c r="P28" s="178">
        <v>45575</v>
      </c>
      <c r="Q28" s="178">
        <v>45694</v>
      </c>
      <c r="R28" s="172" t="s">
        <v>55</v>
      </c>
      <c r="T28" s="247" t="s">
        <v>56</v>
      </c>
    </row>
    <row r="29" spans="1:20" ht="16.399999999999999" customHeight="1">
      <c r="A29" s="172" t="s">
        <v>127</v>
      </c>
      <c r="B29" s="173" t="s">
        <v>19</v>
      </c>
      <c r="C29" s="172" t="s">
        <v>45</v>
      </c>
      <c r="D29" s="174" t="s">
        <v>45</v>
      </c>
      <c r="E29" s="180" t="s">
        <v>152</v>
      </c>
      <c r="F29" s="175" t="s">
        <v>68</v>
      </c>
      <c r="G29" s="176" t="s">
        <v>61</v>
      </c>
      <c r="H29" s="254" t="s">
        <v>130</v>
      </c>
      <c r="I29" s="176" t="s">
        <v>153</v>
      </c>
      <c r="J29" s="176" t="s">
        <v>154</v>
      </c>
      <c r="K29" s="176" t="s">
        <v>45</v>
      </c>
      <c r="L29" s="326">
        <v>45573</v>
      </c>
      <c r="M29" s="326">
        <v>45603</v>
      </c>
      <c r="N29" s="172" t="s">
        <v>5</v>
      </c>
      <c r="O29" s="172" t="s">
        <v>155</v>
      </c>
      <c r="P29" s="178">
        <v>45575</v>
      </c>
      <c r="Q29" s="178" t="s">
        <v>45</v>
      </c>
      <c r="R29" s="172" t="s">
        <v>55</v>
      </c>
      <c r="T29" s="247" t="s">
        <v>56</v>
      </c>
    </row>
    <row r="30" spans="1:20" ht="16.399999999999999" customHeight="1">
      <c r="A30" s="172" t="s">
        <v>66</v>
      </c>
      <c r="B30" s="173" t="s">
        <v>19</v>
      </c>
      <c r="C30" s="172" t="s">
        <v>45</v>
      </c>
      <c r="D30" s="174" t="s">
        <v>45</v>
      </c>
      <c r="E30" s="180" t="s">
        <v>156</v>
      </c>
      <c r="F30" s="175" t="s">
        <v>68</v>
      </c>
      <c r="G30" s="176" t="s">
        <v>69</v>
      </c>
      <c r="H30" s="254" t="s">
        <v>50</v>
      </c>
      <c r="I30" s="176" t="s">
        <v>70</v>
      </c>
      <c r="J30" s="176" t="s">
        <v>157</v>
      </c>
      <c r="K30" s="176" t="s">
        <v>45</v>
      </c>
      <c r="L30" s="326">
        <v>45573</v>
      </c>
      <c r="M30" s="326">
        <v>45603</v>
      </c>
      <c r="N30" s="172" t="s">
        <v>5</v>
      </c>
      <c r="O30" s="172" t="s">
        <v>158</v>
      </c>
      <c r="P30" s="178">
        <v>45577</v>
      </c>
      <c r="Q30" s="178">
        <v>45593</v>
      </c>
      <c r="R30" s="172" t="s">
        <v>55</v>
      </c>
      <c r="T30" s="247" t="s">
        <v>56</v>
      </c>
    </row>
    <row r="31" spans="1:20" ht="16.399999999999999" customHeight="1">
      <c r="A31" s="172" t="s">
        <v>127</v>
      </c>
      <c r="B31" s="173" t="s">
        <v>19</v>
      </c>
      <c r="C31" s="172" t="s">
        <v>45</v>
      </c>
      <c r="D31" s="174" t="s">
        <v>45</v>
      </c>
      <c r="E31" s="180" t="s">
        <v>159</v>
      </c>
      <c r="F31" s="175" t="s">
        <v>68</v>
      </c>
      <c r="G31" s="176" t="s">
        <v>129</v>
      </c>
      <c r="H31" s="254" t="s">
        <v>130</v>
      </c>
      <c r="I31" s="176" t="s">
        <v>131</v>
      </c>
      <c r="J31" s="176" t="s">
        <v>160</v>
      </c>
      <c r="K31" s="176" t="s">
        <v>45</v>
      </c>
      <c r="L31" s="326">
        <v>45573</v>
      </c>
      <c r="M31" s="326">
        <v>45603</v>
      </c>
      <c r="N31" s="172" t="s">
        <v>5</v>
      </c>
      <c r="O31" s="172" t="s">
        <v>161</v>
      </c>
      <c r="P31" s="178">
        <v>45587</v>
      </c>
      <c r="Q31" s="178" t="s">
        <v>45</v>
      </c>
      <c r="R31" s="172" t="s">
        <v>55</v>
      </c>
      <c r="T31" s="247" t="s">
        <v>56</v>
      </c>
    </row>
    <row r="32" spans="1:20" ht="16.399999999999999" customHeight="1">
      <c r="A32" s="172" t="s">
        <v>162</v>
      </c>
      <c r="B32" s="173" t="s">
        <v>19</v>
      </c>
      <c r="C32" s="172" t="s">
        <v>45</v>
      </c>
      <c r="D32" s="174" t="s">
        <v>45</v>
      </c>
      <c r="E32" s="180" t="s">
        <v>163</v>
      </c>
      <c r="F32" s="175" t="s">
        <v>68</v>
      </c>
      <c r="G32" s="176" t="s">
        <v>164</v>
      </c>
      <c r="H32" s="254" t="s">
        <v>165</v>
      </c>
      <c r="I32" s="176" t="s">
        <v>166</v>
      </c>
      <c r="J32" s="176" t="s">
        <v>167</v>
      </c>
      <c r="K32" s="176" t="s">
        <v>45</v>
      </c>
      <c r="L32" s="326">
        <v>45574</v>
      </c>
      <c r="M32" s="326">
        <v>45604</v>
      </c>
      <c r="N32" s="172" t="s">
        <v>5</v>
      </c>
      <c r="O32" s="172" t="s">
        <v>168</v>
      </c>
      <c r="P32" s="178">
        <v>45582</v>
      </c>
      <c r="Q32" s="178">
        <v>45700</v>
      </c>
      <c r="R32" s="172" t="s">
        <v>55</v>
      </c>
      <c r="T32" s="247" t="s">
        <v>56</v>
      </c>
    </row>
    <row r="33" spans="1:22" ht="16.399999999999999" customHeight="1">
      <c r="A33" s="172" t="s">
        <v>57</v>
      </c>
      <c r="B33" s="173" t="s">
        <v>8</v>
      </c>
      <c r="C33" s="172" t="s">
        <v>45</v>
      </c>
      <c r="D33" s="174" t="s">
        <v>45</v>
      </c>
      <c r="E33" s="180" t="s">
        <v>45</v>
      </c>
      <c r="F33" s="175" t="s">
        <v>169</v>
      </c>
      <c r="G33" s="176" t="s">
        <v>170</v>
      </c>
      <c r="H33" s="254" t="s">
        <v>130</v>
      </c>
      <c r="I33" s="176" t="s">
        <v>171</v>
      </c>
      <c r="J33" s="176" t="s">
        <v>172</v>
      </c>
      <c r="K33" s="176" t="s">
        <v>45</v>
      </c>
      <c r="L33" s="326">
        <v>45574</v>
      </c>
      <c r="M33" s="326">
        <v>45594</v>
      </c>
      <c r="N33" s="172" t="s">
        <v>4</v>
      </c>
      <c r="O33" s="172" t="s">
        <v>173</v>
      </c>
      <c r="P33" s="178" t="s">
        <v>45</v>
      </c>
      <c r="Q33" s="178" t="s">
        <v>45</v>
      </c>
      <c r="R33" s="172" t="s">
        <v>55</v>
      </c>
      <c r="S33" s="177" t="s">
        <v>174</v>
      </c>
      <c r="T33" s="247" t="s">
        <v>45</v>
      </c>
    </row>
    <row r="34" spans="1:22" ht="16.399999999999999" customHeight="1">
      <c r="A34" s="172" t="s">
        <v>44</v>
      </c>
      <c r="B34" s="173" t="s">
        <v>18</v>
      </c>
      <c r="C34" s="172" t="s">
        <v>45</v>
      </c>
      <c r="D34" s="174" t="s">
        <v>175</v>
      </c>
      <c r="E34" s="180" t="s">
        <v>176</v>
      </c>
      <c r="F34" s="175" t="s">
        <v>177</v>
      </c>
      <c r="G34" s="176" t="s">
        <v>178</v>
      </c>
      <c r="H34" s="254" t="s">
        <v>179</v>
      </c>
      <c r="I34" s="176" t="s">
        <v>180</v>
      </c>
      <c r="J34" s="176" t="s">
        <v>181</v>
      </c>
      <c r="K34" s="176" t="s">
        <v>53</v>
      </c>
      <c r="L34" s="326">
        <v>45574</v>
      </c>
      <c r="M34" s="326">
        <v>45619</v>
      </c>
      <c r="N34" s="172" t="s">
        <v>4</v>
      </c>
      <c r="O34" s="172" t="s">
        <v>182</v>
      </c>
      <c r="P34" s="178">
        <v>45596</v>
      </c>
      <c r="Q34" s="178" t="s">
        <v>45</v>
      </c>
      <c r="R34" s="172" t="s">
        <v>55</v>
      </c>
      <c r="T34" s="247" t="s">
        <v>56</v>
      </c>
    </row>
    <row r="35" spans="1:22" ht="16.399999999999999" customHeight="1">
      <c r="A35" s="172" t="s">
        <v>57</v>
      </c>
      <c r="B35" s="173" t="s">
        <v>8</v>
      </c>
      <c r="C35" s="172" t="s">
        <v>45</v>
      </c>
      <c r="D35" s="174" t="s">
        <v>45</v>
      </c>
      <c r="E35" s="180" t="s">
        <v>45</v>
      </c>
      <c r="F35" s="175" t="s">
        <v>183</v>
      </c>
      <c r="G35" s="176" t="s">
        <v>184</v>
      </c>
      <c r="H35" s="254" t="s">
        <v>130</v>
      </c>
      <c r="I35" s="176" t="s">
        <v>185</v>
      </c>
      <c r="J35" s="176" t="s">
        <v>186</v>
      </c>
      <c r="K35" s="176" t="s">
        <v>45</v>
      </c>
      <c r="L35" s="326">
        <v>45574</v>
      </c>
      <c r="M35" s="326">
        <v>45594</v>
      </c>
      <c r="N35" s="172" t="s">
        <v>4</v>
      </c>
      <c r="O35" s="172" t="s">
        <v>187</v>
      </c>
      <c r="P35" s="178" t="s">
        <v>45</v>
      </c>
      <c r="Q35" s="178" t="s">
        <v>45</v>
      </c>
      <c r="R35" s="172" t="s">
        <v>55</v>
      </c>
      <c r="S35" s="177" t="s">
        <v>188</v>
      </c>
      <c r="T35" s="247" t="s">
        <v>45</v>
      </c>
    </row>
    <row r="36" spans="1:22" ht="16.399999999999999" customHeight="1">
      <c r="A36" s="172" t="s">
        <v>57</v>
      </c>
      <c r="B36" s="173" t="s">
        <v>8</v>
      </c>
      <c r="C36" s="172" t="s">
        <v>45</v>
      </c>
      <c r="D36" s="174" t="s">
        <v>45</v>
      </c>
      <c r="E36" s="180" t="s">
        <v>45</v>
      </c>
      <c r="F36" s="175" t="s">
        <v>183</v>
      </c>
      <c r="G36" s="176" t="s">
        <v>189</v>
      </c>
      <c r="H36" s="254" t="s">
        <v>130</v>
      </c>
      <c r="I36" s="176" t="s">
        <v>190</v>
      </c>
      <c r="J36" s="176" t="s">
        <v>191</v>
      </c>
      <c r="K36" s="176" t="s">
        <v>45</v>
      </c>
      <c r="L36" s="326">
        <v>45574</v>
      </c>
      <c r="M36" s="326">
        <v>45594</v>
      </c>
      <c r="N36" s="172" t="s">
        <v>4</v>
      </c>
      <c r="O36" s="172" t="s">
        <v>192</v>
      </c>
      <c r="P36" s="178" t="s">
        <v>45</v>
      </c>
      <c r="Q36" s="178" t="s">
        <v>45</v>
      </c>
      <c r="R36" s="172" t="s">
        <v>55</v>
      </c>
      <c r="S36" s="177" t="s">
        <v>174</v>
      </c>
      <c r="T36" s="247" t="s">
        <v>45</v>
      </c>
    </row>
    <row r="37" spans="1:22" ht="16.399999999999999" customHeight="1">
      <c r="A37" s="172" t="s">
        <v>57</v>
      </c>
      <c r="B37" s="173" t="s">
        <v>8</v>
      </c>
      <c r="C37" s="172" t="s">
        <v>45</v>
      </c>
      <c r="D37" s="174" t="s">
        <v>45</v>
      </c>
      <c r="E37" s="180" t="s">
        <v>45</v>
      </c>
      <c r="F37" s="175" t="s">
        <v>193</v>
      </c>
      <c r="G37" s="176" t="s">
        <v>170</v>
      </c>
      <c r="H37" s="254" t="s">
        <v>62</v>
      </c>
      <c r="I37" s="176" t="s">
        <v>171</v>
      </c>
      <c r="J37" s="176" t="s">
        <v>194</v>
      </c>
      <c r="K37" s="176" t="s">
        <v>45</v>
      </c>
      <c r="L37" s="326">
        <v>45575</v>
      </c>
      <c r="M37" s="326">
        <v>45595</v>
      </c>
      <c r="N37" s="172" t="s">
        <v>4</v>
      </c>
      <c r="O37" s="172" t="s">
        <v>195</v>
      </c>
      <c r="P37" s="178" t="s">
        <v>45</v>
      </c>
      <c r="Q37" s="178" t="s">
        <v>45</v>
      </c>
      <c r="R37" s="172" t="s">
        <v>55</v>
      </c>
      <c r="S37" s="177" t="s">
        <v>174</v>
      </c>
      <c r="T37" s="247" t="s">
        <v>45</v>
      </c>
    </row>
    <row r="38" spans="1:22" ht="16.399999999999999" customHeight="1">
      <c r="A38" s="172" t="s">
        <v>66</v>
      </c>
      <c r="B38" s="173" t="s">
        <v>18</v>
      </c>
      <c r="C38" s="172" t="s">
        <v>45</v>
      </c>
      <c r="D38" s="174" t="s">
        <v>196</v>
      </c>
      <c r="E38" s="180" t="s">
        <v>197</v>
      </c>
      <c r="F38" s="175" t="s">
        <v>198</v>
      </c>
      <c r="G38" s="176" t="s">
        <v>69</v>
      </c>
      <c r="H38" s="254" t="s">
        <v>199</v>
      </c>
      <c r="I38" s="176" t="s">
        <v>200</v>
      </c>
      <c r="J38" s="176" t="s">
        <v>201</v>
      </c>
      <c r="K38" s="176" t="s">
        <v>53</v>
      </c>
      <c r="L38" s="326">
        <v>45575</v>
      </c>
      <c r="M38" s="326">
        <v>45620</v>
      </c>
      <c r="N38" s="172" t="s">
        <v>4</v>
      </c>
      <c r="O38" s="172" t="s">
        <v>202</v>
      </c>
      <c r="P38" s="178">
        <v>45596</v>
      </c>
      <c r="Q38" s="178" t="s">
        <v>45</v>
      </c>
      <c r="R38" s="172" t="s">
        <v>55</v>
      </c>
      <c r="T38" s="247" t="s">
        <v>56</v>
      </c>
    </row>
    <row r="39" spans="1:22" ht="16.399999999999999" customHeight="1">
      <c r="A39" s="172" t="s">
        <v>66</v>
      </c>
      <c r="B39" s="173" t="s">
        <v>18</v>
      </c>
      <c r="C39" s="172" t="s">
        <v>45</v>
      </c>
      <c r="D39" s="174" t="s">
        <v>203</v>
      </c>
      <c r="E39" s="180" t="s">
        <v>204</v>
      </c>
      <c r="F39" s="175" t="s">
        <v>205</v>
      </c>
      <c r="G39" s="176" t="s">
        <v>69</v>
      </c>
      <c r="H39" s="254" t="s">
        <v>199</v>
      </c>
      <c r="I39" s="176" t="s">
        <v>206</v>
      </c>
      <c r="J39" s="176" t="s">
        <v>207</v>
      </c>
      <c r="K39" s="176" t="s">
        <v>53</v>
      </c>
      <c r="L39" s="326">
        <v>45574</v>
      </c>
      <c r="M39" s="326">
        <v>45619</v>
      </c>
      <c r="N39" s="172" t="s">
        <v>4</v>
      </c>
      <c r="O39" s="172" t="s">
        <v>208</v>
      </c>
      <c r="P39" s="178">
        <v>45596</v>
      </c>
      <c r="Q39" s="178" t="s">
        <v>45</v>
      </c>
      <c r="R39" s="172" t="s">
        <v>55</v>
      </c>
      <c r="T39" s="247" t="s">
        <v>56</v>
      </c>
    </row>
    <row r="40" spans="1:22" ht="16.399999999999999" customHeight="1">
      <c r="A40" s="172" t="s">
        <v>57</v>
      </c>
      <c r="B40" s="173" t="s">
        <v>18</v>
      </c>
      <c r="C40" s="172" t="s">
        <v>45</v>
      </c>
      <c r="D40" s="174" t="s">
        <v>203</v>
      </c>
      <c r="E40" s="180" t="s">
        <v>209</v>
      </c>
      <c r="F40" s="175" t="s">
        <v>205</v>
      </c>
      <c r="G40" s="176" t="s">
        <v>61</v>
      </c>
      <c r="H40" s="254" t="s">
        <v>62</v>
      </c>
      <c r="I40" s="176" t="s">
        <v>210</v>
      </c>
      <c r="J40" s="176" t="s">
        <v>207</v>
      </c>
      <c r="K40" s="176" t="s">
        <v>53</v>
      </c>
      <c r="L40" s="326">
        <v>45575</v>
      </c>
      <c r="M40" s="326">
        <v>45620</v>
      </c>
      <c r="N40" s="172" t="s">
        <v>4</v>
      </c>
      <c r="O40" s="172" t="s">
        <v>211</v>
      </c>
      <c r="P40" s="178">
        <v>45597</v>
      </c>
      <c r="Q40" s="178" t="s">
        <v>45</v>
      </c>
      <c r="R40" s="172" t="s">
        <v>55</v>
      </c>
      <c r="T40" s="247" t="s">
        <v>56</v>
      </c>
    </row>
    <row r="41" spans="1:22" ht="16.399999999999999" customHeight="1">
      <c r="A41" s="172" t="s">
        <v>66</v>
      </c>
      <c r="B41" s="173" t="s">
        <v>19</v>
      </c>
      <c r="C41" s="172" t="s">
        <v>45</v>
      </c>
      <c r="D41" s="174" t="s">
        <v>45</v>
      </c>
      <c r="E41" s="180" t="s">
        <v>212</v>
      </c>
      <c r="F41" s="175" t="s">
        <v>68</v>
      </c>
      <c r="G41" s="176" t="s">
        <v>81</v>
      </c>
      <c r="H41" s="254" t="s">
        <v>73</v>
      </c>
      <c r="I41" s="176" t="s">
        <v>82</v>
      </c>
      <c r="J41" s="176" t="s">
        <v>213</v>
      </c>
      <c r="K41" s="176" t="s">
        <v>45</v>
      </c>
      <c r="L41" s="326">
        <v>45574</v>
      </c>
      <c r="M41" s="326">
        <v>45604</v>
      </c>
      <c r="N41" s="172" t="s">
        <v>5</v>
      </c>
      <c r="O41" s="172" t="s">
        <v>214</v>
      </c>
      <c r="P41" s="178">
        <v>45582</v>
      </c>
      <c r="Q41" s="178" t="s">
        <v>45</v>
      </c>
      <c r="R41" s="172" t="s">
        <v>55</v>
      </c>
      <c r="T41" s="247" t="s">
        <v>56</v>
      </c>
    </row>
    <row r="42" spans="1:22" ht="16.399999999999999" customHeight="1">
      <c r="A42" s="172" t="s">
        <v>66</v>
      </c>
      <c r="B42" s="173" t="s">
        <v>19</v>
      </c>
      <c r="C42" s="172" t="s">
        <v>45</v>
      </c>
      <c r="D42" s="174" t="s">
        <v>45</v>
      </c>
      <c r="E42" s="180" t="s">
        <v>215</v>
      </c>
      <c r="F42" s="175" t="s">
        <v>68</v>
      </c>
      <c r="G42" s="176" t="s">
        <v>216</v>
      </c>
      <c r="H42" s="254" t="s">
        <v>50</v>
      </c>
      <c r="I42" s="176" t="s">
        <v>217</v>
      </c>
      <c r="J42" s="176" t="s">
        <v>218</v>
      </c>
      <c r="K42" s="176" t="s">
        <v>45</v>
      </c>
      <c r="L42" s="326">
        <v>45574</v>
      </c>
      <c r="M42" s="326">
        <v>45604</v>
      </c>
      <c r="N42" s="172" t="s">
        <v>5</v>
      </c>
      <c r="O42" s="172" t="s">
        <v>219</v>
      </c>
      <c r="P42" s="178">
        <v>45582</v>
      </c>
      <c r="Q42" s="178">
        <v>45611</v>
      </c>
      <c r="R42" s="172" t="s">
        <v>55</v>
      </c>
      <c r="T42" s="247" t="s">
        <v>56</v>
      </c>
    </row>
    <row r="43" spans="1:22" ht="16.399999999999999" customHeight="1">
      <c r="A43" s="172" t="s">
        <v>66</v>
      </c>
      <c r="B43" s="173" t="s">
        <v>19</v>
      </c>
      <c r="C43" s="172" t="s">
        <v>45</v>
      </c>
      <c r="D43" s="174" t="s">
        <v>45</v>
      </c>
      <c r="E43" s="180" t="s">
        <v>220</v>
      </c>
      <c r="F43" s="175" t="s">
        <v>68</v>
      </c>
      <c r="G43" s="176" t="s">
        <v>216</v>
      </c>
      <c r="H43" s="254" t="s">
        <v>50</v>
      </c>
      <c r="I43" s="176" t="s">
        <v>217</v>
      </c>
      <c r="J43" s="176" t="s">
        <v>218</v>
      </c>
      <c r="K43" s="176" t="s">
        <v>45</v>
      </c>
      <c r="L43" s="326">
        <v>45574</v>
      </c>
      <c r="M43" s="326">
        <v>45604</v>
      </c>
      <c r="N43" s="172" t="s">
        <v>5</v>
      </c>
      <c r="O43" s="172" t="s">
        <v>221</v>
      </c>
      <c r="P43" s="178">
        <v>45582</v>
      </c>
      <c r="Q43" s="178">
        <v>45611</v>
      </c>
      <c r="R43" s="172" t="s">
        <v>55</v>
      </c>
      <c r="T43" s="247" t="s">
        <v>56</v>
      </c>
    </row>
    <row r="44" spans="1:22" ht="16.399999999999999" customHeight="1">
      <c r="A44" s="172" t="s">
        <v>66</v>
      </c>
      <c r="B44" s="173" t="s">
        <v>19</v>
      </c>
      <c r="C44" s="172" t="s">
        <v>45</v>
      </c>
      <c r="D44" s="174" t="s">
        <v>45</v>
      </c>
      <c r="E44" s="180" t="s">
        <v>222</v>
      </c>
      <c r="F44" s="175" t="s">
        <v>68</v>
      </c>
      <c r="G44" s="176" t="s">
        <v>223</v>
      </c>
      <c r="H44" s="254" t="s">
        <v>50</v>
      </c>
      <c r="I44" s="176" t="s">
        <v>224</v>
      </c>
      <c r="J44" s="176" t="s">
        <v>225</v>
      </c>
      <c r="K44" s="176" t="s">
        <v>45</v>
      </c>
      <c r="L44" s="326">
        <v>45574</v>
      </c>
      <c r="M44" s="326">
        <v>45604</v>
      </c>
      <c r="N44" s="172" t="s">
        <v>5</v>
      </c>
      <c r="O44" s="172" t="s">
        <v>226</v>
      </c>
      <c r="P44" s="178">
        <v>45582</v>
      </c>
      <c r="Q44" s="178">
        <v>45607</v>
      </c>
      <c r="R44" s="172" t="s">
        <v>55</v>
      </c>
      <c r="T44" s="247" t="s">
        <v>56</v>
      </c>
    </row>
    <row r="45" spans="1:22" ht="16.399999999999999" customHeight="1">
      <c r="A45" s="172" t="s">
        <v>66</v>
      </c>
      <c r="B45" s="173" t="s">
        <v>19</v>
      </c>
      <c r="C45" s="172" t="s">
        <v>45</v>
      </c>
      <c r="D45" s="174" t="s">
        <v>45</v>
      </c>
      <c r="E45" s="180" t="s">
        <v>227</v>
      </c>
      <c r="F45" s="175" t="s">
        <v>68</v>
      </c>
      <c r="G45" s="176" t="s">
        <v>81</v>
      </c>
      <c r="H45" s="254" t="s">
        <v>73</v>
      </c>
      <c r="I45" s="176" t="s">
        <v>82</v>
      </c>
      <c r="J45" s="176" t="s">
        <v>228</v>
      </c>
      <c r="K45" s="176" t="s">
        <v>45</v>
      </c>
      <c r="L45" s="326">
        <v>45574</v>
      </c>
      <c r="M45" s="326">
        <v>45604</v>
      </c>
      <c r="N45" s="172" t="s">
        <v>5</v>
      </c>
      <c r="O45" s="172" t="s">
        <v>229</v>
      </c>
      <c r="P45" s="178">
        <v>45582</v>
      </c>
      <c r="Q45" s="178" t="s">
        <v>45</v>
      </c>
      <c r="R45" s="172" t="s">
        <v>55</v>
      </c>
      <c r="T45" s="247" t="s">
        <v>56</v>
      </c>
    </row>
    <row r="46" spans="1:22" ht="16.399999999999999" customHeight="1">
      <c r="A46" s="172" t="s">
        <v>66</v>
      </c>
      <c r="B46" s="173" t="s">
        <v>19</v>
      </c>
      <c r="C46" s="172" t="s">
        <v>45</v>
      </c>
      <c r="D46" s="174" t="s">
        <v>45</v>
      </c>
      <c r="E46" s="180" t="s">
        <v>230</v>
      </c>
      <c r="F46" s="175" t="s">
        <v>68</v>
      </c>
      <c r="G46" s="176" t="s">
        <v>81</v>
      </c>
      <c r="H46" s="254" t="s">
        <v>73</v>
      </c>
      <c r="I46" s="176" t="s">
        <v>82</v>
      </c>
      <c r="J46" s="176" t="s">
        <v>228</v>
      </c>
      <c r="K46" s="176" t="s">
        <v>45</v>
      </c>
      <c r="L46" s="326">
        <v>45574</v>
      </c>
      <c r="M46" s="326">
        <v>45604</v>
      </c>
      <c r="N46" s="172" t="s">
        <v>5</v>
      </c>
      <c r="O46" s="172" t="s">
        <v>231</v>
      </c>
      <c r="P46" s="178">
        <v>45582</v>
      </c>
      <c r="Q46" s="178">
        <v>45607</v>
      </c>
      <c r="R46" s="172" t="s">
        <v>55</v>
      </c>
      <c r="T46" s="247" t="s">
        <v>56</v>
      </c>
    </row>
    <row r="47" spans="1:22" ht="16.399999999999999" customHeight="1">
      <c r="A47" s="172" t="s">
        <v>162</v>
      </c>
      <c r="B47" s="173" t="s">
        <v>19</v>
      </c>
      <c r="C47" s="172" t="s">
        <v>45</v>
      </c>
      <c r="D47" s="174" t="s">
        <v>45</v>
      </c>
      <c r="E47" s="180" t="s">
        <v>232</v>
      </c>
      <c r="F47" s="175" t="s">
        <v>68</v>
      </c>
      <c r="G47" s="176" t="s">
        <v>233</v>
      </c>
      <c r="H47" s="254" t="s">
        <v>141</v>
      </c>
      <c r="I47" s="176" t="s">
        <v>234</v>
      </c>
      <c r="J47" s="176" t="s">
        <v>235</v>
      </c>
      <c r="K47" s="176" t="s">
        <v>45</v>
      </c>
      <c r="L47" s="326">
        <v>45574</v>
      </c>
      <c r="M47" s="326">
        <v>45604</v>
      </c>
      <c r="N47" s="172" t="s">
        <v>5</v>
      </c>
      <c r="O47" s="172" t="s">
        <v>236</v>
      </c>
      <c r="P47" s="178">
        <v>45582</v>
      </c>
      <c r="Q47" s="178" t="s">
        <v>45</v>
      </c>
      <c r="R47" s="172" t="s">
        <v>237</v>
      </c>
      <c r="T47" s="247" t="s">
        <v>56</v>
      </c>
    </row>
    <row r="48" spans="1:22" ht="16.399999999999999" customHeight="1">
      <c r="A48" s="172" t="s">
        <v>66</v>
      </c>
      <c r="B48" s="173" t="s">
        <v>19</v>
      </c>
      <c r="C48" s="172" t="s">
        <v>45</v>
      </c>
      <c r="D48" s="174" t="s">
        <v>45</v>
      </c>
      <c r="E48" s="180" t="s">
        <v>238</v>
      </c>
      <c r="F48" s="175" t="s">
        <v>68</v>
      </c>
      <c r="G48" s="176" t="s">
        <v>233</v>
      </c>
      <c r="H48" s="254" t="s">
        <v>141</v>
      </c>
      <c r="I48" s="176" t="s">
        <v>234</v>
      </c>
      <c r="J48" s="176" t="s">
        <v>239</v>
      </c>
      <c r="K48" s="176" t="s">
        <v>45</v>
      </c>
      <c r="L48" s="326">
        <v>45574</v>
      </c>
      <c r="M48" s="326">
        <v>45604</v>
      </c>
      <c r="N48" s="172" t="s">
        <v>5</v>
      </c>
      <c r="O48" s="172" t="s">
        <v>240</v>
      </c>
      <c r="P48" s="178">
        <v>45597</v>
      </c>
      <c r="Q48" s="178" t="s">
        <v>45</v>
      </c>
      <c r="R48" s="172" t="s">
        <v>55</v>
      </c>
      <c r="T48" s="247" t="s">
        <v>56</v>
      </c>
      <c r="V48" s="176" t="s">
        <v>241</v>
      </c>
    </row>
    <row r="49" spans="1:23" ht="16.399999999999999" customHeight="1">
      <c r="A49" s="172" t="s">
        <v>57</v>
      </c>
      <c r="B49" s="173" t="s">
        <v>19</v>
      </c>
      <c r="C49" s="172" t="s">
        <v>45</v>
      </c>
      <c r="D49" s="174" t="s">
        <v>45</v>
      </c>
      <c r="E49" s="180" t="s">
        <v>242</v>
      </c>
      <c r="F49" s="175" t="s">
        <v>68</v>
      </c>
      <c r="G49" s="176" t="s">
        <v>243</v>
      </c>
      <c r="H49" s="254" t="s">
        <v>130</v>
      </c>
      <c r="I49" s="176" t="s">
        <v>244</v>
      </c>
      <c r="J49" s="176" t="s">
        <v>245</v>
      </c>
      <c r="K49" s="176" t="s">
        <v>45</v>
      </c>
      <c r="L49" s="326">
        <v>45574</v>
      </c>
      <c r="M49" s="326">
        <v>45604</v>
      </c>
      <c r="N49" s="172" t="s">
        <v>5</v>
      </c>
      <c r="O49" s="172" t="s">
        <v>246</v>
      </c>
      <c r="P49" s="178">
        <v>45575</v>
      </c>
      <c r="Q49" s="178">
        <v>45588</v>
      </c>
      <c r="R49" s="172" t="s">
        <v>55</v>
      </c>
      <c r="T49" s="247" t="s">
        <v>56</v>
      </c>
    </row>
    <row r="50" spans="1:23" ht="16.399999999999999" customHeight="1">
      <c r="A50" s="172" t="s">
        <v>66</v>
      </c>
      <c r="B50" s="173" t="s">
        <v>18</v>
      </c>
      <c r="C50" s="172" t="s">
        <v>45</v>
      </c>
      <c r="D50" s="174" t="s">
        <v>247</v>
      </c>
      <c r="E50" s="180" t="s">
        <v>248</v>
      </c>
      <c r="F50" s="175" t="s">
        <v>249</v>
      </c>
      <c r="G50" s="176" t="s">
        <v>69</v>
      </c>
      <c r="H50" s="254" t="s">
        <v>199</v>
      </c>
      <c r="I50" s="176" t="s">
        <v>250</v>
      </c>
      <c r="J50" s="176" t="s">
        <v>251</v>
      </c>
      <c r="K50" s="176" t="s">
        <v>53</v>
      </c>
      <c r="L50" s="326">
        <v>45575</v>
      </c>
      <c r="M50" s="326">
        <v>45620</v>
      </c>
      <c r="N50" s="172" t="s">
        <v>4</v>
      </c>
      <c r="O50" s="172" t="s">
        <v>252</v>
      </c>
      <c r="P50" s="178">
        <v>45596</v>
      </c>
      <c r="Q50" s="178" t="s">
        <v>45</v>
      </c>
      <c r="R50" s="172" t="s">
        <v>55</v>
      </c>
      <c r="T50" s="247" t="s">
        <v>56</v>
      </c>
    </row>
    <row r="51" spans="1:23" ht="16.399999999999999" customHeight="1">
      <c r="A51" s="172" t="s">
        <v>66</v>
      </c>
      <c r="B51" s="173" t="s">
        <v>18</v>
      </c>
      <c r="C51" s="172" t="s">
        <v>45</v>
      </c>
      <c r="D51" s="174" t="s">
        <v>253</v>
      </c>
      <c r="E51" s="180" t="s">
        <v>254</v>
      </c>
      <c r="F51" s="175" t="s">
        <v>255</v>
      </c>
      <c r="G51" s="176" t="s">
        <v>69</v>
      </c>
      <c r="H51" s="254" t="s">
        <v>199</v>
      </c>
      <c r="I51" s="176" t="s">
        <v>256</v>
      </c>
      <c r="J51" s="176" t="s">
        <v>257</v>
      </c>
      <c r="K51" s="176" t="s">
        <v>53</v>
      </c>
      <c r="L51" s="326">
        <v>45575</v>
      </c>
      <c r="M51" s="326">
        <v>45620</v>
      </c>
      <c r="N51" s="172" t="s">
        <v>4</v>
      </c>
      <c r="O51" s="172" t="s">
        <v>258</v>
      </c>
      <c r="P51" s="178">
        <v>45596</v>
      </c>
      <c r="Q51" s="178">
        <v>45603</v>
      </c>
      <c r="R51" s="172" t="s">
        <v>55</v>
      </c>
      <c r="S51" s="177" t="s">
        <v>259</v>
      </c>
      <c r="T51" s="247" t="s">
        <v>56</v>
      </c>
    </row>
    <row r="52" spans="1:23" ht="16.399999999999999" customHeight="1">
      <c r="A52" s="172" t="s">
        <v>66</v>
      </c>
      <c r="B52" s="173" t="s">
        <v>19</v>
      </c>
      <c r="C52" s="172" t="s">
        <v>45</v>
      </c>
      <c r="D52" s="174" t="s">
        <v>45</v>
      </c>
      <c r="E52" s="180" t="s">
        <v>260</v>
      </c>
      <c r="F52" s="175" t="s">
        <v>68</v>
      </c>
      <c r="G52" s="176" t="s">
        <v>81</v>
      </c>
      <c r="H52" s="254" t="s">
        <v>73</v>
      </c>
      <c r="I52" s="176" t="s">
        <v>82</v>
      </c>
      <c r="J52" s="176" t="s">
        <v>261</v>
      </c>
      <c r="K52" s="176" t="s">
        <v>45</v>
      </c>
      <c r="L52" s="326">
        <v>45575</v>
      </c>
      <c r="M52" s="326">
        <v>45605</v>
      </c>
      <c r="N52" s="172" t="s">
        <v>5</v>
      </c>
      <c r="O52" s="172" t="s">
        <v>262</v>
      </c>
      <c r="P52" s="178">
        <v>45586</v>
      </c>
      <c r="Q52" s="178" t="s">
        <v>45</v>
      </c>
      <c r="R52" s="172" t="s">
        <v>55</v>
      </c>
      <c r="T52" s="247" t="s">
        <v>56</v>
      </c>
    </row>
    <row r="53" spans="1:23" ht="16.399999999999999" customHeight="1">
      <c r="A53" s="172" t="s">
        <v>127</v>
      </c>
      <c r="B53" s="173" t="s">
        <v>19</v>
      </c>
      <c r="C53" s="172" t="s">
        <v>45</v>
      </c>
      <c r="D53" s="174" t="s">
        <v>45</v>
      </c>
      <c r="E53" s="180" t="s">
        <v>263</v>
      </c>
      <c r="F53" s="175" t="s">
        <v>68</v>
      </c>
      <c r="G53" s="176" t="s">
        <v>61</v>
      </c>
      <c r="H53" s="254" t="s">
        <v>130</v>
      </c>
      <c r="I53" s="176" t="s">
        <v>153</v>
      </c>
      <c r="J53" s="176" t="s">
        <v>264</v>
      </c>
      <c r="K53" s="176" t="s">
        <v>45</v>
      </c>
      <c r="L53" s="326">
        <v>45576</v>
      </c>
      <c r="M53" s="326">
        <v>45606</v>
      </c>
      <c r="N53" s="172" t="s">
        <v>5</v>
      </c>
      <c r="O53" s="172" t="s">
        <v>265</v>
      </c>
      <c r="P53" s="178">
        <v>45576</v>
      </c>
      <c r="Q53" s="178" t="s">
        <v>45</v>
      </c>
      <c r="R53" s="172" t="s">
        <v>237</v>
      </c>
      <c r="T53" s="247" t="s">
        <v>56</v>
      </c>
    </row>
    <row r="54" spans="1:23" ht="16.399999999999999" customHeight="1">
      <c r="A54" s="172" t="s">
        <v>44</v>
      </c>
      <c r="B54" s="173" t="s">
        <v>19</v>
      </c>
      <c r="C54" s="172" t="s">
        <v>45</v>
      </c>
      <c r="D54" s="174" t="s">
        <v>45</v>
      </c>
      <c r="E54" s="180" t="s">
        <v>45</v>
      </c>
      <c r="F54" s="175" t="s">
        <v>68</v>
      </c>
      <c r="G54" s="176" t="s">
        <v>45</v>
      </c>
      <c r="H54" s="254" t="s">
        <v>73</v>
      </c>
      <c r="I54" s="176" t="s">
        <v>74</v>
      </c>
      <c r="J54" s="176" t="s">
        <v>266</v>
      </c>
      <c r="K54" s="176" t="s">
        <v>45</v>
      </c>
      <c r="L54" s="326">
        <v>45575</v>
      </c>
      <c r="M54" s="326">
        <v>45605</v>
      </c>
      <c r="N54" s="172" t="s">
        <v>4</v>
      </c>
      <c r="O54" s="172" t="s">
        <v>267</v>
      </c>
      <c r="P54" s="178" t="s">
        <v>45</v>
      </c>
      <c r="Q54" s="178" t="s">
        <v>45</v>
      </c>
      <c r="R54" s="172" t="s">
        <v>55</v>
      </c>
      <c r="T54" s="247" t="s">
        <v>45</v>
      </c>
    </row>
    <row r="55" spans="1:23" ht="16.399999999999999" customHeight="1">
      <c r="A55" s="172" t="s">
        <v>66</v>
      </c>
      <c r="B55" s="173" t="s">
        <v>19</v>
      </c>
      <c r="C55" s="172" t="s">
        <v>45</v>
      </c>
      <c r="D55" s="174" t="s">
        <v>45</v>
      </c>
      <c r="E55" s="180" t="s">
        <v>268</v>
      </c>
      <c r="F55" s="175" t="s">
        <v>68</v>
      </c>
      <c r="G55" s="176" t="s">
        <v>269</v>
      </c>
      <c r="H55" s="254" t="s">
        <v>270</v>
      </c>
      <c r="I55" s="176" t="s">
        <v>271</v>
      </c>
      <c r="J55" s="176" t="s">
        <v>272</v>
      </c>
      <c r="K55" s="176" t="s">
        <v>45</v>
      </c>
      <c r="L55" s="326">
        <v>45575</v>
      </c>
      <c r="M55" s="326">
        <v>45605</v>
      </c>
      <c r="N55" s="172" t="s">
        <v>5</v>
      </c>
      <c r="O55" s="172" t="s">
        <v>273</v>
      </c>
      <c r="P55" s="178">
        <v>45586</v>
      </c>
      <c r="Q55" s="178">
        <v>45607</v>
      </c>
      <c r="R55" s="172" t="s">
        <v>55</v>
      </c>
      <c r="T55" s="247" t="s">
        <v>56</v>
      </c>
    </row>
    <row r="56" spans="1:23" ht="16.399999999999999" customHeight="1">
      <c r="A56" s="172" t="s">
        <v>66</v>
      </c>
      <c r="B56" s="173" t="s">
        <v>19</v>
      </c>
      <c r="C56" s="172" t="s">
        <v>45</v>
      </c>
      <c r="D56" s="174" t="s">
        <v>45</v>
      </c>
      <c r="E56" s="180" t="s">
        <v>274</v>
      </c>
      <c r="F56" s="175" t="s">
        <v>68</v>
      </c>
      <c r="G56" s="176" t="s">
        <v>275</v>
      </c>
      <c r="H56" s="254" t="s">
        <v>50</v>
      </c>
      <c r="I56" s="176" t="s">
        <v>276</v>
      </c>
      <c r="J56" s="176" t="s">
        <v>277</v>
      </c>
      <c r="K56" s="176" t="s">
        <v>45</v>
      </c>
      <c r="L56" s="326">
        <v>45576</v>
      </c>
      <c r="M56" s="326">
        <v>45606</v>
      </c>
      <c r="N56" s="172" t="s">
        <v>5</v>
      </c>
      <c r="O56" s="172" t="s">
        <v>278</v>
      </c>
      <c r="P56" s="178">
        <v>45586</v>
      </c>
      <c r="Q56" s="178" t="s">
        <v>45</v>
      </c>
      <c r="R56" s="172" t="s">
        <v>55</v>
      </c>
      <c r="T56" s="247" t="s">
        <v>56</v>
      </c>
    </row>
    <row r="57" spans="1:23" ht="16.399999999999999" customHeight="1">
      <c r="A57" s="172" t="s">
        <v>44</v>
      </c>
      <c r="B57" s="173" t="s">
        <v>18</v>
      </c>
      <c r="C57" s="172" t="s">
        <v>45</v>
      </c>
      <c r="D57" s="174" t="s">
        <v>279</v>
      </c>
      <c r="E57" s="180" t="s">
        <v>280</v>
      </c>
      <c r="F57" s="175" t="s">
        <v>281</v>
      </c>
      <c r="G57" s="176" t="s">
        <v>178</v>
      </c>
      <c r="H57" s="254" t="s">
        <v>179</v>
      </c>
      <c r="I57" s="176" t="s">
        <v>180</v>
      </c>
      <c r="J57" s="176" t="s">
        <v>282</v>
      </c>
      <c r="K57" s="176" t="s">
        <v>53</v>
      </c>
      <c r="L57" s="326">
        <v>45576</v>
      </c>
      <c r="M57" s="326">
        <v>45621</v>
      </c>
      <c r="N57" s="172" t="s">
        <v>4</v>
      </c>
      <c r="O57" s="172" t="s">
        <v>283</v>
      </c>
      <c r="P57" s="178">
        <v>45617</v>
      </c>
      <c r="Q57" s="178" t="s">
        <v>45</v>
      </c>
      <c r="R57" s="172" t="s">
        <v>55</v>
      </c>
      <c r="T57" s="247" t="s">
        <v>56</v>
      </c>
    </row>
    <row r="58" spans="1:23" ht="16.399999999999999" customHeight="1">
      <c r="A58" s="172" t="s">
        <v>44</v>
      </c>
      <c r="B58" s="173" t="s">
        <v>18</v>
      </c>
      <c r="C58" s="172" t="s">
        <v>45</v>
      </c>
      <c r="D58" s="174" t="s">
        <v>279</v>
      </c>
      <c r="E58" s="180" t="s">
        <v>284</v>
      </c>
      <c r="F58" s="175" t="s">
        <v>281</v>
      </c>
      <c r="G58" s="176" t="s">
        <v>285</v>
      </c>
      <c r="H58" s="254" t="s">
        <v>179</v>
      </c>
      <c r="I58" s="176" t="s">
        <v>180</v>
      </c>
      <c r="J58" s="176" t="s">
        <v>286</v>
      </c>
      <c r="K58" s="176" t="s">
        <v>53</v>
      </c>
      <c r="L58" s="326">
        <v>45576</v>
      </c>
      <c r="M58" s="326">
        <v>45621</v>
      </c>
      <c r="N58" s="172" t="s">
        <v>4</v>
      </c>
      <c r="O58" s="172" t="s">
        <v>287</v>
      </c>
      <c r="P58" s="178">
        <v>45617</v>
      </c>
      <c r="Q58" s="178" t="s">
        <v>45</v>
      </c>
      <c r="R58" s="172" t="s">
        <v>55</v>
      </c>
      <c r="T58" s="247" t="s">
        <v>56</v>
      </c>
    </row>
    <row r="59" spans="1:23" ht="16.399999999999999" customHeight="1">
      <c r="A59" s="172" t="s">
        <v>44</v>
      </c>
      <c r="B59" s="173" t="s">
        <v>18</v>
      </c>
      <c r="C59" s="172" t="s">
        <v>45</v>
      </c>
      <c r="D59" s="174" t="s">
        <v>253</v>
      </c>
      <c r="E59" s="180" t="s">
        <v>288</v>
      </c>
      <c r="F59" s="175" t="s">
        <v>289</v>
      </c>
      <c r="G59" s="176" t="s">
        <v>69</v>
      </c>
      <c r="H59" s="254" t="s">
        <v>199</v>
      </c>
      <c r="I59" s="176" t="s">
        <v>206</v>
      </c>
      <c r="J59" s="176" t="s">
        <v>290</v>
      </c>
      <c r="K59" s="176" t="s">
        <v>53</v>
      </c>
      <c r="L59" s="326">
        <v>45575</v>
      </c>
      <c r="M59" s="326">
        <v>45620</v>
      </c>
      <c r="N59" s="172" t="s">
        <v>4</v>
      </c>
      <c r="O59" s="172" t="s">
        <v>291</v>
      </c>
      <c r="P59" s="178">
        <v>45596</v>
      </c>
      <c r="Q59" s="178" t="s">
        <v>45</v>
      </c>
      <c r="R59" s="172" t="s">
        <v>55</v>
      </c>
      <c r="T59" s="247" t="s">
        <v>56</v>
      </c>
    </row>
    <row r="60" spans="1:23" ht="16.399999999999999" customHeight="1">
      <c r="A60" s="172" t="s">
        <v>66</v>
      </c>
      <c r="B60" s="173" t="s">
        <v>19</v>
      </c>
      <c r="C60" s="172" t="s">
        <v>45</v>
      </c>
      <c r="D60" s="174" t="s">
        <v>45</v>
      </c>
      <c r="E60" s="180" t="s">
        <v>292</v>
      </c>
      <c r="F60" s="175" t="s">
        <v>68</v>
      </c>
      <c r="G60" s="176" t="s">
        <v>69</v>
      </c>
      <c r="H60" s="254" t="s">
        <v>50</v>
      </c>
      <c r="I60" s="176" t="s">
        <v>70</v>
      </c>
      <c r="J60" s="176" t="s">
        <v>293</v>
      </c>
      <c r="K60" s="176" t="s">
        <v>45</v>
      </c>
      <c r="L60" s="326">
        <v>45577</v>
      </c>
      <c r="M60" s="326">
        <v>45607</v>
      </c>
      <c r="N60" s="172" t="s">
        <v>5</v>
      </c>
      <c r="O60" s="172" t="s">
        <v>294</v>
      </c>
      <c r="P60" s="178">
        <v>45586</v>
      </c>
      <c r="Q60" s="178" t="s">
        <v>45</v>
      </c>
      <c r="R60" s="172" t="s">
        <v>55</v>
      </c>
      <c r="T60" s="247" t="s">
        <v>56</v>
      </c>
    </row>
    <row r="61" spans="1:23" ht="16.399999999999999" customHeight="1">
      <c r="A61" s="172" t="s">
        <v>44</v>
      </c>
      <c r="B61" s="173" t="s">
        <v>19</v>
      </c>
      <c r="C61" s="172" t="s">
        <v>45</v>
      </c>
      <c r="D61" s="174" t="s">
        <v>45</v>
      </c>
      <c r="E61" s="180" t="s">
        <v>45</v>
      </c>
      <c r="F61" s="175" t="s">
        <v>68</v>
      </c>
      <c r="G61" s="176" t="s">
        <v>45</v>
      </c>
      <c r="H61" s="254" t="s">
        <v>77</v>
      </c>
      <c r="I61" s="176" t="s">
        <v>295</v>
      </c>
      <c r="J61" s="176" t="s">
        <v>296</v>
      </c>
      <c r="K61" s="176" t="s">
        <v>45</v>
      </c>
      <c r="L61" s="326">
        <v>45577</v>
      </c>
      <c r="M61" s="326">
        <v>45607</v>
      </c>
      <c r="N61" s="172" t="s">
        <v>4</v>
      </c>
      <c r="O61" s="172" t="s">
        <v>297</v>
      </c>
      <c r="P61" s="178" t="s">
        <v>45</v>
      </c>
      <c r="Q61" s="178" t="s">
        <v>45</v>
      </c>
      <c r="R61" s="172" t="s">
        <v>55</v>
      </c>
      <c r="T61" s="247" t="s">
        <v>45</v>
      </c>
    </row>
    <row r="62" spans="1:23" ht="16.399999999999999" customHeight="1">
      <c r="A62" s="172" t="s">
        <v>298</v>
      </c>
      <c r="B62" s="173" t="s">
        <v>19</v>
      </c>
      <c r="C62" s="172" t="s">
        <v>45</v>
      </c>
      <c r="D62" s="174" t="s">
        <v>45</v>
      </c>
      <c r="E62" s="180" t="s">
        <v>299</v>
      </c>
      <c r="F62" s="175" t="s">
        <v>68</v>
      </c>
      <c r="G62" s="176" t="s">
        <v>140</v>
      </c>
      <c r="H62" s="254" t="s">
        <v>179</v>
      </c>
      <c r="I62" s="176" t="s">
        <v>300</v>
      </c>
      <c r="J62" s="176" t="s">
        <v>301</v>
      </c>
      <c r="K62" s="176" t="s">
        <v>45</v>
      </c>
      <c r="L62" s="326">
        <v>45577</v>
      </c>
      <c r="M62" s="326">
        <v>45607</v>
      </c>
      <c r="N62" s="172" t="s">
        <v>5</v>
      </c>
      <c r="O62" s="172" t="s">
        <v>302</v>
      </c>
      <c r="P62" s="178">
        <v>45604</v>
      </c>
      <c r="Q62" s="178">
        <v>45644</v>
      </c>
      <c r="R62" s="172" t="s">
        <v>55</v>
      </c>
      <c r="T62" s="247" t="s">
        <v>56</v>
      </c>
      <c r="V62" s="177" t="s">
        <v>303</v>
      </c>
      <c r="W62" s="176" t="s">
        <v>304</v>
      </c>
    </row>
    <row r="63" spans="1:23" ht="16.399999999999999" customHeight="1">
      <c r="A63" s="172" t="s">
        <v>162</v>
      </c>
      <c r="B63" s="173" t="s">
        <v>19</v>
      </c>
      <c r="C63" s="172" t="s">
        <v>45</v>
      </c>
      <c r="D63" s="174" t="s">
        <v>45</v>
      </c>
      <c r="E63" s="180" t="s">
        <v>305</v>
      </c>
      <c r="F63" s="175" t="s">
        <v>68</v>
      </c>
      <c r="G63" s="176" t="s">
        <v>140</v>
      </c>
      <c r="H63" s="254" t="s">
        <v>141</v>
      </c>
      <c r="I63" s="176" t="s">
        <v>306</v>
      </c>
      <c r="J63" s="176" t="s">
        <v>307</v>
      </c>
      <c r="K63" s="176" t="s">
        <v>45</v>
      </c>
      <c r="L63" s="326">
        <v>45577</v>
      </c>
      <c r="M63" s="326">
        <v>45607</v>
      </c>
      <c r="N63" s="172" t="s">
        <v>5</v>
      </c>
      <c r="O63" s="172" t="s">
        <v>308</v>
      </c>
      <c r="P63" s="178">
        <v>45586</v>
      </c>
      <c r="Q63" s="178">
        <v>45657</v>
      </c>
      <c r="R63" s="172" t="s">
        <v>55</v>
      </c>
      <c r="T63" s="247" t="s">
        <v>56</v>
      </c>
    </row>
    <row r="64" spans="1:23" ht="16.399999999999999" customHeight="1">
      <c r="A64" s="172" t="s">
        <v>44</v>
      </c>
      <c r="B64" s="173" t="s">
        <v>19</v>
      </c>
      <c r="C64" s="172" t="s">
        <v>45</v>
      </c>
      <c r="D64" s="174" t="s">
        <v>45</v>
      </c>
      <c r="E64" s="180" t="s">
        <v>45</v>
      </c>
      <c r="F64" s="175" t="s">
        <v>68</v>
      </c>
      <c r="G64" s="176" t="s">
        <v>45</v>
      </c>
      <c r="H64" s="254" t="s">
        <v>309</v>
      </c>
      <c r="I64" s="176" t="s">
        <v>74</v>
      </c>
      <c r="J64" s="176" t="s">
        <v>310</v>
      </c>
      <c r="K64" s="176" t="s">
        <v>45</v>
      </c>
      <c r="L64" s="326">
        <v>45577</v>
      </c>
      <c r="M64" s="326">
        <v>45607</v>
      </c>
      <c r="N64" s="172" t="s">
        <v>4</v>
      </c>
      <c r="O64" s="172" t="s">
        <v>311</v>
      </c>
      <c r="P64" s="178" t="s">
        <v>45</v>
      </c>
      <c r="Q64" s="178" t="s">
        <v>45</v>
      </c>
      <c r="R64" s="172" t="s">
        <v>55</v>
      </c>
      <c r="T64" s="247" t="s">
        <v>45</v>
      </c>
    </row>
    <row r="65" spans="1:20" ht="16.399999999999999" customHeight="1">
      <c r="A65" s="172" t="s">
        <v>44</v>
      </c>
      <c r="B65" s="173" t="s">
        <v>19</v>
      </c>
      <c r="C65" s="172" t="s">
        <v>45</v>
      </c>
      <c r="D65" s="174" t="s">
        <v>45</v>
      </c>
      <c r="E65" s="180" t="s">
        <v>45</v>
      </c>
      <c r="F65" s="175" t="s">
        <v>68</v>
      </c>
      <c r="G65" s="176" t="s">
        <v>45</v>
      </c>
      <c r="H65" s="254" t="s">
        <v>309</v>
      </c>
      <c r="I65" s="176" t="s">
        <v>74</v>
      </c>
      <c r="J65" s="176" t="s">
        <v>310</v>
      </c>
      <c r="K65" s="176" t="s">
        <v>45</v>
      </c>
      <c r="L65" s="326">
        <v>45577</v>
      </c>
      <c r="M65" s="326">
        <v>45607</v>
      </c>
      <c r="N65" s="172" t="s">
        <v>4</v>
      </c>
      <c r="O65" s="172" t="s">
        <v>312</v>
      </c>
      <c r="P65" s="178" t="s">
        <v>45</v>
      </c>
      <c r="Q65" s="178" t="s">
        <v>45</v>
      </c>
      <c r="R65" s="172" t="s">
        <v>55</v>
      </c>
      <c r="T65" s="247" t="s">
        <v>45</v>
      </c>
    </row>
    <row r="66" spans="1:20" ht="16.399999999999999" customHeight="1">
      <c r="A66" s="172" t="s">
        <v>66</v>
      </c>
      <c r="B66" s="173" t="s">
        <v>18</v>
      </c>
      <c r="C66" s="172" t="s">
        <v>45</v>
      </c>
      <c r="D66" s="174" t="s">
        <v>253</v>
      </c>
      <c r="E66" s="180" t="s">
        <v>313</v>
      </c>
      <c r="F66" s="175" t="s">
        <v>314</v>
      </c>
      <c r="G66" s="176" t="s">
        <v>315</v>
      </c>
      <c r="H66" s="254" t="s">
        <v>141</v>
      </c>
      <c r="I66" s="176" t="s">
        <v>316</v>
      </c>
      <c r="J66" s="176" t="s">
        <v>317</v>
      </c>
      <c r="K66" s="176" t="s">
        <v>53</v>
      </c>
      <c r="L66" s="326">
        <v>45577</v>
      </c>
      <c r="M66" s="326">
        <v>45622</v>
      </c>
      <c r="N66" s="172" t="s">
        <v>4</v>
      </c>
      <c r="O66" s="172" t="s">
        <v>318</v>
      </c>
      <c r="P66" s="178">
        <v>45617</v>
      </c>
      <c r="Q66" s="178" t="s">
        <v>45</v>
      </c>
      <c r="R66" s="172" t="s">
        <v>55</v>
      </c>
      <c r="T66" s="247" t="s">
        <v>56</v>
      </c>
    </row>
    <row r="67" spans="1:20" ht="16.399999999999999" customHeight="1">
      <c r="A67" s="172" t="s">
        <v>66</v>
      </c>
      <c r="B67" s="173" t="s">
        <v>18</v>
      </c>
      <c r="C67" s="172" t="s">
        <v>45</v>
      </c>
      <c r="D67" s="174" t="s">
        <v>46</v>
      </c>
      <c r="E67" s="180" t="s">
        <v>319</v>
      </c>
      <c r="F67" s="175" t="s">
        <v>320</v>
      </c>
      <c r="G67" s="176" t="s">
        <v>223</v>
      </c>
      <c r="H67" s="254" t="s">
        <v>199</v>
      </c>
      <c r="I67" s="176" t="s">
        <v>224</v>
      </c>
      <c r="J67" s="176" t="s">
        <v>321</v>
      </c>
      <c r="K67" s="176" t="s">
        <v>53</v>
      </c>
      <c r="L67" s="326">
        <v>45577</v>
      </c>
      <c r="M67" s="326">
        <v>45622</v>
      </c>
      <c r="N67" s="172" t="s">
        <v>4</v>
      </c>
      <c r="O67" s="172" t="s">
        <v>322</v>
      </c>
      <c r="P67" s="178">
        <v>45617</v>
      </c>
      <c r="Q67" s="178" t="s">
        <v>45</v>
      </c>
      <c r="R67" s="172" t="s">
        <v>55</v>
      </c>
      <c r="T67" s="247" t="s">
        <v>56</v>
      </c>
    </row>
    <row r="68" spans="1:20" ht="16.399999999999999" customHeight="1">
      <c r="A68" s="172" t="s">
        <v>57</v>
      </c>
      <c r="B68" s="173" t="s">
        <v>8</v>
      </c>
      <c r="C68" s="172" t="s">
        <v>45</v>
      </c>
      <c r="D68" s="174" t="s">
        <v>45</v>
      </c>
      <c r="E68" s="180" t="s">
        <v>45</v>
      </c>
      <c r="F68" s="175" t="s">
        <v>323</v>
      </c>
      <c r="G68" s="176" t="s">
        <v>324</v>
      </c>
      <c r="H68" s="254" t="s">
        <v>270</v>
      </c>
      <c r="I68" s="176" t="s">
        <v>325</v>
      </c>
      <c r="J68" s="176" t="s">
        <v>326</v>
      </c>
      <c r="K68" s="176" t="s">
        <v>45</v>
      </c>
      <c r="L68" s="326">
        <v>45579</v>
      </c>
      <c r="M68" s="326">
        <v>45599</v>
      </c>
      <c r="N68" s="172" t="s">
        <v>4</v>
      </c>
      <c r="O68" s="172" t="s">
        <v>327</v>
      </c>
      <c r="P68" s="178" t="s">
        <v>45</v>
      </c>
      <c r="Q68" s="178" t="s">
        <v>45</v>
      </c>
      <c r="R68" s="172" t="s">
        <v>55</v>
      </c>
      <c r="T68" s="247" t="s">
        <v>45</v>
      </c>
    </row>
    <row r="69" spans="1:20" ht="16.399999999999999" customHeight="1">
      <c r="A69" s="172" t="s">
        <v>127</v>
      </c>
      <c r="B69" s="173" t="s">
        <v>19</v>
      </c>
      <c r="C69" s="172" t="s">
        <v>45</v>
      </c>
      <c r="D69" s="174" t="s">
        <v>45</v>
      </c>
      <c r="E69" s="180" t="s">
        <v>328</v>
      </c>
      <c r="F69" s="175" t="s">
        <v>68</v>
      </c>
      <c r="G69" s="176" t="s">
        <v>243</v>
      </c>
      <c r="H69" s="254" t="s">
        <v>62</v>
      </c>
      <c r="I69" s="176" t="s">
        <v>244</v>
      </c>
      <c r="J69" s="176" t="s">
        <v>329</v>
      </c>
      <c r="K69" s="176" t="s">
        <v>45</v>
      </c>
      <c r="L69" s="326">
        <v>45580</v>
      </c>
      <c r="M69" s="326">
        <v>45610</v>
      </c>
      <c r="N69" s="172" t="s">
        <v>5</v>
      </c>
      <c r="O69" s="172" t="s">
        <v>330</v>
      </c>
      <c r="P69" s="178">
        <v>45582</v>
      </c>
      <c r="Q69" s="178" t="s">
        <v>45</v>
      </c>
      <c r="R69" s="172" t="s">
        <v>55</v>
      </c>
      <c r="T69" s="247" t="s">
        <v>56</v>
      </c>
    </row>
    <row r="70" spans="1:20" ht="16.399999999999999" customHeight="1">
      <c r="A70" s="172" t="s">
        <v>66</v>
      </c>
      <c r="B70" s="173" t="s">
        <v>19</v>
      </c>
      <c r="C70" s="172" t="s">
        <v>45</v>
      </c>
      <c r="D70" s="174" t="s">
        <v>45</v>
      </c>
      <c r="E70" s="180" t="s">
        <v>331</v>
      </c>
      <c r="F70" s="175" t="s">
        <v>68</v>
      </c>
      <c r="G70" s="176" t="s">
        <v>69</v>
      </c>
      <c r="H70" s="254" t="s">
        <v>50</v>
      </c>
      <c r="I70" s="176" t="s">
        <v>70</v>
      </c>
      <c r="J70" s="176" t="s">
        <v>332</v>
      </c>
      <c r="K70" s="176" t="s">
        <v>45</v>
      </c>
      <c r="L70" s="326">
        <v>45579</v>
      </c>
      <c r="M70" s="326">
        <v>45609</v>
      </c>
      <c r="N70" s="172" t="s">
        <v>5</v>
      </c>
      <c r="O70" s="172" t="s">
        <v>333</v>
      </c>
      <c r="P70" s="178">
        <v>45586</v>
      </c>
      <c r="Q70" s="178" t="s">
        <v>45</v>
      </c>
      <c r="R70" s="172" t="s">
        <v>55</v>
      </c>
      <c r="T70" s="247" t="s">
        <v>56</v>
      </c>
    </row>
    <row r="71" spans="1:20" ht="16.399999999999999" customHeight="1">
      <c r="A71" s="172" t="s">
        <v>127</v>
      </c>
      <c r="B71" s="173" t="s">
        <v>19</v>
      </c>
      <c r="C71" s="172" t="s">
        <v>45</v>
      </c>
      <c r="D71" s="174" t="s">
        <v>45</v>
      </c>
      <c r="E71" s="180" t="s">
        <v>334</v>
      </c>
      <c r="F71" s="175" t="s">
        <v>68</v>
      </c>
      <c r="G71" s="176" t="s">
        <v>61</v>
      </c>
      <c r="H71" s="254" t="s">
        <v>62</v>
      </c>
      <c r="I71" s="176" t="s">
        <v>335</v>
      </c>
      <c r="J71" s="176" t="s">
        <v>336</v>
      </c>
      <c r="K71" s="176" t="s">
        <v>45</v>
      </c>
      <c r="L71" s="326">
        <v>45579</v>
      </c>
      <c r="M71" s="326">
        <v>45609</v>
      </c>
      <c r="N71" s="172" t="s">
        <v>5</v>
      </c>
      <c r="O71" s="172" t="s">
        <v>337</v>
      </c>
      <c r="P71" s="178">
        <v>45582</v>
      </c>
      <c r="Q71" s="178" t="s">
        <v>45</v>
      </c>
      <c r="R71" s="172" t="s">
        <v>55</v>
      </c>
      <c r="T71" s="247" t="s">
        <v>56</v>
      </c>
    </row>
    <row r="72" spans="1:20" ht="16.399999999999999" customHeight="1">
      <c r="A72" s="172" t="s">
        <v>162</v>
      </c>
      <c r="B72" s="173" t="s">
        <v>19</v>
      </c>
      <c r="C72" s="172" t="s">
        <v>45</v>
      </c>
      <c r="D72" s="174" t="s">
        <v>45</v>
      </c>
      <c r="E72" s="180" t="s">
        <v>338</v>
      </c>
      <c r="F72" s="175" t="s">
        <v>68</v>
      </c>
      <c r="G72" s="176" t="s">
        <v>81</v>
      </c>
      <c r="H72" s="254" t="s">
        <v>73</v>
      </c>
      <c r="I72" s="176" t="s">
        <v>82</v>
      </c>
      <c r="J72" s="176" t="s">
        <v>339</v>
      </c>
      <c r="K72" s="176" t="s">
        <v>45</v>
      </c>
      <c r="L72" s="326">
        <v>45580</v>
      </c>
      <c r="M72" s="326">
        <v>45610</v>
      </c>
      <c r="N72" s="172" t="s">
        <v>5</v>
      </c>
      <c r="O72" s="172" t="s">
        <v>340</v>
      </c>
      <c r="P72" s="178">
        <v>45586</v>
      </c>
      <c r="Q72" s="178">
        <v>45657</v>
      </c>
      <c r="R72" s="172" t="s">
        <v>55</v>
      </c>
      <c r="T72" s="247" t="s">
        <v>56</v>
      </c>
    </row>
    <row r="73" spans="1:20" ht="16.399999999999999" customHeight="1">
      <c r="A73" s="172" t="s">
        <v>66</v>
      </c>
      <c r="B73" s="173" t="s">
        <v>19</v>
      </c>
      <c r="C73" s="172" t="s">
        <v>45</v>
      </c>
      <c r="D73" s="174" t="s">
        <v>45</v>
      </c>
      <c r="E73" s="180" t="s">
        <v>341</v>
      </c>
      <c r="F73" s="175" t="s">
        <v>68</v>
      </c>
      <c r="G73" s="176" t="s">
        <v>233</v>
      </c>
      <c r="H73" s="254" t="s">
        <v>141</v>
      </c>
      <c r="I73" s="176" t="s">
        <v>234</v>
      </c>
      <c r="J73" s="176" t="s">
        <v>342</v>
      </c>
      <c r="K73" s="176" t="s">
        <v>45</v>
      </c>
      <c r="L73" s="326">
        <v>45580</v>
      </c>
      <c r="M73" s="326">
        <v>45610</v>
      </c>
      <c r="N73" s="172" t="s">
        <v>5</v>
      </c>
      <c r="O73" s="172" t="s">
        <v>343</v>
      </c>
      <c r="P73" s="178">
        <v>45586</v>
      </c>
      <c r="Q73" s="178">
        <v>45660</v>
      </c>
      <c r="R73" s="172" t="s">
        <v>55</v>
      </c>
      <c r="T73" s="247" t="s">
        <v>56</v>
      </c>
    </row>
    <row r="74" spans="1:20" ht="16.399999999999999" customHeight="1">
      <c r="A74" s="172" t="s">
        <v>127</v>
      </c>
      <c r="B74" s="173" t="s">
        <v>19</v>
      </c>
      <c r="C74" s="172" t="s">
        <v>45</v>
      </c>
      <c r="D74" s="174" t="s">
        <v>45</v>
      </c>
      <c r="E74" s="180" t="s">
        <v>344</v>
      </c>
      <c r="F74" s="175" t="s">
        <v>68</v>
      </c>
      <c r="G74" s="176" t="s">
        <v>345</v>
      </c>
      <c r="H74" s="254" t="s">
        <v>130</v>
      </c>
      <c r="I74" s="176" t="s">
        <v>346</v>
      </c>
      <c r="J74" s="176" t="s">
        <v>347</v>
      </c>
      <c r="K74" s="176" t="s">
        <v>45</v>
      </c>
      <c r="L74" s="326">
        <v>45580</v>
      </c>
      <c r="M74" s="326">
        <v>45610</v>
      </c>
      <c r="N74" s="172" t="s">
        <v>5</v>
      </c>
      <c r="O74" s="172" t="s">
        <v>348</v>
      </c>
      <c r="P74" s="178">
        <v>45582</v>
      </c>
      <c r="Q74" s="178" t="s">
        <v>45</v>
      </c>
      <c r="R74" s="172" t="s">
        <v>237</v>
      </c>
      <c r="T74" s="247" t="s">
        <v>56</v>
      </c>
    </row>
    <row r="75" spans="1:20" ht="16.399999999999999" customHeight="1">
      <c r="A75" s="172" t="s">
        <v>162</v>
      </c>
      <c r="B75" s="173" t="s">
        <v>19</v>
      </c>
      <c r="C75" s="172" t="s">
        <v>45</v>
      </c>
      <c r="D75" s="174" t="s">
        <v>45</v>
      </c>
      <c r="E75" s="180" t="s">
        <v>349</v>
      </c>
      <c r="F75" s="175" t="s">
        <v>68</v>
      </c>
      <c r="G75" s="176" t="s">
        <v>233</v>
      </c>
      <c r="H75" s="254" t="s">
        <v>141</v>
      </c>
      <c r="I75" s="176" t="s">
        <v>234</v>
      </c>
      <c r="J75" s="176" t="s">
        <v>350</v>
      </c>
      <c r="K75" s="176" t="s">
        <v>45</v>
      </c>
      <c r="L75" s="326">
        <v>45580</v>
      </c>
      <c r="M75" s="326">
        <v>45610</v>
      </c>
      <c r="N75" s="172" t="s">
        <v>5</v>
      </c>
      <c r="O75" s="172" t="s">
        <v>351</v>
      </c>
      <c r="P75" s="178">
        <v>45603</v>
      </c>
      <c r="Q75" s="178" t="s">
        <v>45</v>
      </c>
      <c r="R75" s="172" t="s">
        <v>237</v>
      </c>
      <c r="T75" s="247" t="s">
        <v>56</v>
      </c>
    </row>
    <row r="76" spans="1:20" ht="16.399999999999999" customHeight="1">
      <c r="A76" s="172" t="s">
        <v>44</v>
      </c>
      <c r="B76" s="173" t="s">
        <v>18</v>
      </c>
      <c r="C76" s="172" t="s">
        <v>45</v>
      </c>
      <c r="D76" s="174" t="s">
        <v>352</v>
      </c>
      <c r="E76" s="180" t="s">
        <v>353</v>
      </c>
      <c r="F76" s="175" t="s">
        <v>354</v>
      </c>
      <c r="G76" s="176" t="s">
        <v>355</v>
      </c>
      <c r="H76" s="254" t="s">
        <v>270</v>
      </c>
      <c r="I76" s="176" t="s">
        <v>356</v>
      </c>
      <c r="J76" s="176" t="s">
        <v>357</v>
      </c>
      <c r="K76" s="176" t="s">
        <v>53</v>
      </c>
      <c r="L76" s="326">
        <v>45580</v>
      </c>
      <c r="M76" s="326">
        <v>45625</v>
      </c>
      <c r="N76" s="172" t="s">
        <v>4</v>
      </c>
      <c r="O76" s="172" t="s">
        <v>358</v>
      </c>
      <c r="P76" s="178">
        <v>45596</v>
      </c>
      <c r="Q76" s="178" t="s">
        <v>45</v>
      </c>
      <c r="R76" s="172" t="s">
        <v>55</v>
      </c>
      <c r="T76" s="247" t="s">
        <v>56</v>
      </c>
    </row>
    <row r="77" spans="1:20" ht="16.399999999999999" customHeight="1">
      <c r="A77" s="172" t="s">
        <v>44</v>
      </c>
      <c r="B77" s="173" t="s">
        <v>18</v>
      </c>
      <c r="C77" s="172" t="s">
        <v>45</v>
      </c>
      <c r="D77" s="174" t="s">
        <v>352</v>
      </c>
      <c r="E77" s="180" t="s">
        <v>359</v>
      </c>
      <c r="F77" s="175" t="s">
        <v>354</v>
      </c>
      <c r="G77" s="176" t="s">
        <v>355</v>
      </c>
      <c r="H77" s="254" t="s">
        <v>270</v>
      </c>
      <c r="I77" s="176" t="s">
        <v>356</v>
      </c>
      <c r="J77" s="176" t="s">
        <v>360</v>
      </c>
      <c r="K77" s="176" t="s">
        <v>53</v>
      </c>
      <c r="L77" s="326">
        <v>45580</v>
      </c>
      <c r="M77" s="326">
        <v>45625</v>
      </c>
      <c r="N77" s="172" t="s">
        <v>4</v>
      </c>
      <c r="O77" s="172" t="s">
        <v>361</v>
      </c>
      <c r="P77" s="178">
        <v>45596</v>
      </c>
      <c r="Q77" s="178" t="s">
        <v>45</v>
      </c>
      <c r="R77" s="172" t="s">
        <v>55</v>
      </c>
      <c r="S77" s="177" t="s">
        <v>362</v>
      </c>
      <c r="T77" s="247" t="s">
        <v>56</v>
      </c>
    </row>
    <row r="78" spans="1:20" ht="16.399999999999999" customHeight="1">
      <c r="A78" s="172" t="s">
        <v>57</v>
      </c>
      <c r="B78" s="173" t="s">
        <v>8</v>
      </c>
      <c r="C78" s="172" t="s">
        <v>45</v>
      </c>
      <c r="D78" s="174" t="s">
        <v>45</v>
      </c>
      <c r="E78" s="180" t="s">
        <v>363</v>
      </c>
      <c r="F78" s="175" t="s">
        <v>364</v>
      </c>
      <c r="G78" s="176" t="s">
        <v>223</v>
      </c>
      <c r="H78" s="254" t="s">
        <v>199</v>
      </c>
      <c r="I78" s="176" t="s">
        <v>224</v>
      </c>
      <c r="J78" s="176" t="s">
        <v>365</v>
      </c>
      <c r="K78" s="176" t="s">
        <v>45</v>
      </c>
      <c r="L78" s="326">
        <v>45579</v>
      </c>
      <c r="M78" s="326">
        <v>45599</v>
      </c>
      <c r="N78" s="172" t="s">
        <v>5</v>
      </c>
      <c r="O78" s="172" t="s">
        <v>366</v>
      </c>
      <c r="P78" s="178">
        <v>45589</v>
      </c>
      <c r="Q78" s="178">
        <v>45637</v>
      </c>
      <c r="R78" s="172" t="s">
        <v>55</v>
      </c>
      <c r="T78" s="247" t="s">
        <v>56</v>
      </c>
    </row>
    <row r="79" spans="1:20" ht="16.399999999999999" customHeight="1">
      <c r="A79" s="172" t="s">
        <v>127</v>
      </c>
      <c r="B79" s="173" t="s">
        <v>19</v>
      </c>
      <c r="C79" s="172" t="s">
        <v>45</v>
      </c>
      <c r="D79" s="174" t="s">
        <v>45</v>
      </c>
      <c r="E79" s="180" t="s">
        <v>367</v>
      </c>
      <c r="F79" s="175" t="s">
        <v>68</v>
      </c>
      <c r="G79" s="176" t="s">
        <v>243</v>
      </c>
      <c r="H79" s="254" t="s">
        <v>130</v>
      </c>
      <c r="I79" s="176" t="s">
        <v>244</v>
      </c>
      <c r="J79" s="176" t="s">
        <v>368</v>
      </c>
      <c r="K79" s="176" t="s">
        <v>45</v>
      </c>
      <c r="L79" s="326">
        <v>45581</v>
      </c>
      <c r="M79" s="326">
        <v>45611</v>
      </c>
      <c r="N79" s="172" t="s">
        <v>5</v>
      </c>
      <c r="O79" s="172" t="s">
        <v>369</v>
      </c>
      <c r="P79" s="178">
        <v>45582</v>
      </c>
      <c r="Q79" s="178">
        <v>45740</v>
      </c>
      <c r="R79" s="172" t="s">
        <v>55</v>
      </c>
      <c r="T79" s="247" t="s">
        <v>56</v>
      </c>
    </row>
    <row r="80" spans="1:20" ht="16.399999999999999" customHeight="1">
      <c r="A80" s="172" t="s">
        <v>127</v>
      </c>
      <c r="B80" s="173" t="s">
        <v>19</v>
      </c>
      <c r="C80" s="172" t="s">
        <v>45</v>
      </c>
      <c r="D80" s="174" t="s">
        <v>45</v>
      </c>
      <c r="E80" s="180" t="s">
        <v>370</v>
      </c>
      <c r="F80" s="175" t="s">
        <v>68</v>
      </c>
      <c r="G80" s="176" t="s">
        <v>243</v>
      </c>
      <c r="H80" s="254" t="s">
        <v>130</v>
      </c>
      <c r="I80" s="176" t="s">
        <v>244</v>
      </c>
      <c r="J80" s="176" t="s">
        <v>371</v>
      </c>
      <c r="K80" s="176" t="s">
        <v>45</v>
      </c>
      <c r="L80" s="326">
        <v>45581</v>
      </c>
      <c r="M80" s="326">
        <v>45611</v>
      </c>
      <c r="N80" s="172" t="s">
        <v>5</v>
      </c>
      <c r="O80" s="172" t="s">
        <v>372</v>
      </c>
      <c r="P80" s="178">
        <v>45582</v>
      </c>
      <c r="Q80" s="178">
        <v>45618</v>
      </c>
      <c r="R80" s="172" t="s">
        <v>55</v>
      </c>
      <c r="T80" s="247" t="s">
        <v>56</v>
      </c>
    </row>
    <row r="81" spans="1:20" ht="16.399999999999999" customHeight="1">
      <c r="A81" s="172" t="s">
        <v>44</v>
      </c>
      <c r="B81" s="173" t="s">
        <v>19</v>
      </c>
      <c r="C81" s="172" t="s">
        <v>45</v>
      </c>
      <c r="D81" s="174" t="s">
        <v>45</v>
      </c>
      <c r="E81" s="180" t="s">
        <v>45</v>
      </c>
      <c r="F81" s="175" t="s">
        <v>68</v>
      </c>
      <c r="G81" s="176" t="s">
        <v>45</v>
      </c>
      <c r="H81" s="254" t="s">
        <v>309</v>
      </c>
      <c r="I81" s="176" t="s">
        <v>74</v>
      </c>
      <c r="J81" s="176" t="s">
        <v>373</v>
      </c>
      <c r="K81" s="176" t="s">
        <v>45</v>
      </c>
      <c r="L81" s="326">
        <v>45580</v>
      </c>
      <c r="M81" s="326">
        <v>45610</v>
      </c>
      <c r="N81" s="172" t="s">
        <v>4</v>
      </c>
      <c r="O81" s="172" t="s">
        <v>374</v>
      </c>
      <c r="P81" s="178" t="s">
        <v>45</v>
      </c>
      <c r="Q81" s="178" t="s">
        <v>45</v>
      </c>
      <c r="R81" s="172" t="s">
        <v>55</v>
      </c>
      <c r="T81" s="247" t="s">
        <v>45</v>
      </c>
    </row>
    <row r="82" spans="1:20" ht="16.399999999999999" customHeight="1">
      <c r="A82" s="172" t="s">
        <v>44</v>
      </c>
      <c r="B82" s="173" t="s">
        <v>18</v>
      </c>
      <c r="C82" s="172" t="s">
        <v>45</v>
      </c>
      <c r="D82" s="174" t="s">
        <v>375</v>
      </c>
      <c r="E82" s="180" t="s">
        <v>376</v>
      </c>
      <c r="F82" s="175" t="s">
        <v>354</v>
      </c>
      <c r="G82" s="176" t="s">
        <v>355</v>
      </c>
      <c r="H82" s="254" t="s">
        <v>270</v>
      </c>
      <c r="I82" s="176" t="s">
        <v>356</v>
      </c>
      <c r="J82" s="176" t="s">
        <v>377</v>
      </c>
      <c r="K82" s="176" t="s">
        <v>53</v>
      </c>
      <c r="L82" s="326">
        <v>45581</v>
      </c>
      <c r="M82" s="326">
        <v>45626</v>
      </c>
      <c r="N82" s="172" t="s">
        <v>4</v>
      </c>
      <c r="O82" s="172" t="s">
        <v>361</v>
      </c>
      <c r="P82" s="178">
        <v>45596</v>
      </c>
      <c r="Q82" s="178" t="s">
        <v>45</v>
      </c>
      <c r="R82" s="172" t="s">
        <v>55</v>
      </c>
      <c r="S82" s="177" t="s">
        <v>362</v>
      </c>
      <c r="T82" s="247" t="s">
        <v>56</v>
      </c>
    </row>
    <row r="83" spans="1:20" ht="16.399999999999999" customHeight="1">
      <c r="A83" s="172" t="s">
        <v>57</v>
      </c>
      <c r="B83" s="173" t="s">
        <v>8</v>
      </c>
      <c r="C83" s="172" t="s">
        <v>45</v>
      </c>
      <c r="D83" s="174" t="s">
        <v>45</v>
      </c>
      <c r="E83" s="180" t="s">
        <v>45</v>
      </c>
      <c r="F83" s="175" t="s">
        <v>378</v>
      </c>
      <c r="G83" s="176" t="s">
        <v>146</v>
      </c>
      <c r="H83" s="254" t="s">
        <v>62</v>
      </c>
      <c r="I83" s="176" t="s">
        <v>147</v>
      </c>
      <c r="J83" s="176" t="s">
        <v>379</v>
      </c>
      <c r="K83" s="176" t="s">
        <v>45</v>
      </c>
      <c r="L83" s="326">
        <v>45581</v>
      </c>
      <c r="M83" s="326">
        <v>45601</v>
      </c>
      <c r="N83" s="172" t="s">
        <v>4</v>
      </c>
      <c r="O83" s="172" t="s">
        <v>380</v>
      </c>
      <c r="P83" s="178" t="s">
        <v>45</v>
      </c>
      <c r="Q83" s="178" t="s">
        <v>45</v>
      </c>
      <c r="R83" s="172" t="s">
        <v>55</v>
      </c>
      <c r="T83" s="247" t="s">
        <v>45</v>
      </c>
    </row>
    <row r="84" spans="1:20" ht="16.399999999999999" customHeight="1">
      <c r="A84" s="172" t="s">
        <v>57</v>
      </c>
      <c r="B84" s="173" t="s">
        <v>8</v>
      </c>
      <c r="C84" s="172" t="s">
        <v>45</v>
      </c>
      <c r="D84" s="174" t="s">
        <v>45</v>
      </c>
      <c r="E84" s="180" t="s">
        <v>45</v>
      </c>
      <c r="F84" s="175" t="s">
        <v>381</v>
      </c>
      <c r="G84" s="176" t="s">
        <v>146</v>
      </c>
      <c r="H84" s="254" t="s">
        <v>130</v>
      </c>
      <c r="I84" s="176" t="s">
        <v>147</v>
      </c>
      <c r="J84" s="176" t="s">
        <v>382</v>
      </c>
      <c r="K84" s="176" t="s">
        <v>45</v>
      </c>
      <c r="L84" s="326">
        <v>45581</v>
      </c>
      <c r="M84" s="326">
        <v>45601</v>
      </c>
      <c r="N84" s="172" t="s">
        <v>4</v>
      </c>
      <c r="O84" s="172" t="s">
        <v>383</v>
      </c>
      <c r="P84" s="178" t="s">
        <v>45</v>
      </c>
      <c r="Q84" s="178" t="s">
        <v>45</v>
      </c>
      <c r="R84" s="172" t="s">
        <v>55</v>
      </c>
      <c r="T84" s="247" t="s">
        <v>45</v>
      </c>
    </row>
    <row r="85" spans="1:20" ht="16.399999999999999" customHeight="1">
      <c r="A85" s="172" t="s">
        <v>44</v>
      </c>
      <c r="B85" s="173" t="s">
        <v>18</v>
      </c>
      <c r="C85" s="172" t="s">
        <v>45</v>
      </c>
      <c r="D85" s="174" t="s">
        <v>384</v>
      </c>
      <c r="E85" s="180" t="s">
        <v>385</v>
      </c>
      <c r="F85" s="175" t="s">
        <v>386</v>
      </c>
      <c r="G85" s="176" t="s">
        <v>140</v>
      </c>
      <c r="H85" s="254" t="s">
        <v>141</v>
      </c>
      <c r="I85" s="176" t="s">
        <v>142</v>
      </c>
      <c r="J85" s="176" t="s">
        <v>387</v>
      </c>
      <c r="K85" s="176" t="s">
        <v>53</v>
      </c>
      <c r="L85" s="326">
        <v>45582</v>
      </c>
      <c r="M85" s="326">
        <v>45627</v>
      </c>
      <c r="N85" s="172" t="s">
        <v>4</v>
      </c>
      <c r="O85" s="172" t="s">
        <v>388</v>
      </c>
      <c r="P85" s="178">
        <v>45600</v>
      </c>
      <c r="Q85" s="178" t="s">
        <v>45</v>
      </c>
      <c r="R85" s="172" t="s">
        <v>55</v>
      </c>
      <c r="T85" s="247" t="s">
        <v>56</v>
      </c>
    </row>
    <row r="86" spans="1:20" ht="16.399999999999999" customHeight="1">
      <c r="A86" s="172" t="s">
        <v>162</v>
      </c>
      <c r="B86" s="173" t="s">
        <v>19</v>
      </c>
      <c r="C86" s="172" t="s">
        <v>45</v>
      </c>
      <c r="D86" s="174" t="s">
        <v>45</v>
      </c>
      <c r="E86" s="180" t="s">
        <v>389</v>
      </c>
      <c r="F86" s="175" t="s">
        <v>68</v>
      </c>
      <c r="G86" s="176" t="s">
        <v>269</v>
      </c>
      <c r="H86" s="254" t="s">
        <v>270</v>
      </c>
      <c r="I86" s="176" t="s">
        <v>271</v>
      </c>
      <c r="J86" s="176" t="s">
        <v>390</v>
      </c>
      <c r="K86" s="176" t="s">
        <v>45</v>
      </c>
      <c r="L86" s="326">
        <v>45581</v>
      </c>
      <c r="M86" s="326">
        <v>45611</v>
      </c>
      <c r="N86" s="172" t="s">
        <v>5</v>
      </c>
      <c r="O86" s="172" t="s">
        <v>391</v>
      </c>
      <c r="P86" s="178">
        <v>45586</v>
      </c>
      <c r="Q86" s="178">
        <v>45617</v>
      </c>
      <c r="R86" s="172" t="s">
        <v>55</v>
      </c>
      <c r="T86" s="247" t="s">
        <v>56</v>
      </c>
    </row>
    <row r="87" spans="1:20" ht="16.399999999999999" customHeight="1">
      <c r="A87" s="172" t="s">
        <v>66</v>
      </c>
      <c r="B87" s="173" t="s">
        <v>19</v>
      </c>
      <c r="C87" s="172" t="s">
        <v>45</v>
      </c>
      <c r="D87" s="174" t="s">
        <v>45</v>
      </c>
      <c r="E87" s="180" t="s">
        <v>392</v>
      </c>
      <c r="F87" s="175" t="s">
        <v>68</v>
      </c>
      <c r="G87" s="176" t="s">
        <v>81</v>
      </c>
      <c r="H87" s="254" t="s">
        <v>73</v>
      </c>
      <c r="I87" s="176" t="s">
        <v>82</v>
      </c>
      <c r="J87" s="176" t="s">
        <v>393</v>
      </c>
      <c r="K87" s="176" t="s">
        <v>45</v>
      </c>
      <c r="L87" s="326">
        <v>45581</v>
      </c>
      <c r="M87" s="326">
        <v>45611</v>
      </c>
      <c r="N87" s="172" t="s">
        <v>5</v>
      </c>
      <c r="O87" s="172" t="s">
        <v>394</v>
      </c>
      <c r="P87" s="178">
        <v>45586</v>
      </c>
      <c r="Q87" s="178" t="s">
        <v>45</v>
      </c>
      <c r="R87" s="172" t="s">
        <v>55</v>
      </c>
      <c r="T87" s="247" t="s">
        <v>56</v>
      </c>
    </row>
    <row r="88" spans="1:20" ht="16.399999999999999" customHeight="1">
      <c r="A88" s="172" t="s">
        <v>127</v>
      </c>
      <c r="B88" s="173" t="s">
        <v>19</v>
      </c>
      <c r="C88" s="172" t="s">
        <v>45</v>
      </c>
      <c r="D88" s="174" t="s">
        <v>45</v>
      </c>
      <c r="E88" s="180" t="s">
        <v>395</v>
      </c>
      <c r="F88" s="175" t="s">
        <v>68</v>
      </c>
      <c r="G88" s="176" t="s">
        <v>61</v>
      </c>
      <c r="H88" s="254" t="s">
        <v>62</v>
      </c>
      <c r="I88" s="176" t="s">
        <v>396</v>
      </c>
      <c r="J88" s="176" t="s">
        <v>397</v>
      </c>
      <c r="K88" s="176" t="s">
        <v>45</v>
      </c>
      <c r="L88" s="326">
        <v>45581</v>
      </c>
      <c r="M88" s="326">
        <v>45611</v>
      </c>
      <c r="N88" s="172" t="s">
        <v>5</v>
      </c>
      <c r="O88" s="172" t="s">
        <v>398</v>
      </c>
      <c r="P88" s="178">
        <v>45586</v>
      </c>
      <c r="Q88" s="178" t="s">
        <v>45</v>
      </c>
      <c r="R88" s="172" t="s">
        <v>55</v>
      </c>
      <c r="T88" s="247" t="s">
        <v>56</v>
      </c>
    </row>
    <row r="89" spans="1:20" ht="16.399999999999999" customHeight="1">
      <c r="A89" s="172" t="s">
        <v>57</v>
      </c>
      <c r="B89" s="173" t="s">
        <v>18</v>
      </c>
      <c r="C89" s="172" t="s">
        <v>45</v>
      </c>
      <c r="D89" s="174" t="s">
        <v>399</v>
      </c>
      <c r="E89" s="180" t="s">
        <v>400</v>
      </c>
      <c r="F89" s="175" t="s">
        <v>249</v>
      </c>
      <c r="G89" s="176" t="s">
        <v>401</v>
      </c>
      <c r="H89" s="254" t="s">
        <v>62</v>
      </c>
      <c r="I89" s="176" t="s">
        <v>402</v>
      </c>
      <c r="J89" s="176" t="s">
        <v>403</v>
      </c>
      <c r="K89" s="176" t="s">
        <v>53</v>
      </c>
      <c r="L89" s="326">
        <v>45582</v>
      </c>
      <c r="M89" s="326">
        <v>45627</v>
      </c>
      <c r="N89" s="172" t="s">
        <v>4</v>
      </c>
      <c r="O89" s="172" t="s">
        <v>404</v>
      </c>
      <c r="P89" s="178">
        <v>45597</v>
      </c>
      <c r="Q89" s="178" t="s">
        <v>45</v>
      </c>
      <c r="R89" s="172" t="s">
        <v>55</v>
      </c>
      <c r="T89" s="247" t="s">
        <v>56</v>
      </c>
    </row>
    <row r="90" spans="1:20" ht="16.399999999999999" customHeight="1">
      <c r="A90" s="172" t="s">
        <v>127</v>
      </c>
      <c r="B90" s="173" t="s">
        <v>19</v>
      </c>
      <c r="C90" s="172" t="s">
        <v>45</v>
      </c>
      <c r="D90" s="174" t="s">
        <v>45</v>
      </c>
      <c r="E90" s="180" t="s">
        <v>405</v>
      </c>
      <c r="F90" s="175" t="s">
        <v>68</v>
      </c>
      <c r="G90" s="176" t="s">
        <v>146</v>
      </c>
      <c r="H90" s="254" t="s">
        <v>130</v>
      </c>
      <c r="I90" s="176" t="s">
        <v>147</v>
      </c>
      <c r="J90" s="176" t="s">
        <v>406</v>
      </c>
      <c r="K90" s="176" t="s">
        <v>45</v>
      </c>
      <c r="L90" s="326">
        <v>45582</v>
      </c>
      <c r="M90" s="326">
        <v>45612</v>
      </c>
      <c r="N90" s="172" t="s">
        <v>5</v>
      </c>
      <c r="O90" s="172" t="s">
        <v>407</v>
      </c>
      <c r="P90" s="178">
        <v>45586</v>
      </c>
      <c r="Q90" s="178">
        <v>45747</v>
      </c>
      <c r="R90" s="172" t="s">
        <v>55</v>
      </c>
      <c r="T90" s="247" t="s">
        <v>56</v>
      </c>
    </row>
    <row r="91" spans="1:20" ht="16.399999999999999" customHeight="1">
      <c r="A91" s="172" t="s">
        <v>66</v>
      </c>
      <c r="B91" s="173" t="s">
        <v>19</v>
      </c>
      <c r="C91" s="172" t="s">
        <v>45</v>
      </c>
      <c r="D91" s="174" t="s">
        <v>45</v>
      </c>
      <c r="E91" s="180" t="s">
        <v>408</v>
      </c>
      <c r="F91" s="175" t="s">
        <v>68</v>
      </c>
      <c r="G91" s="176" t="s">
        <v>69</v>
      </c>
      <c r="H91" s="254" t="s">
        <v>50</v>
      </c>
      <c r="I91" s="176" t="s">
        <v>70</v>
      </c>
      <c r="J91" s="176" t="s">
        <v>409</v>
      </c>
      <c r="K91" s="176" t="s">
        <v>45</v>
      </c>
      <c r="L91" s="326">
        <v>45582</v>
      </c>
      <c r="M91" s="326">
        <v>45612</v>
      </c>
      <c r="N91" s="172" t="s">
        <v>5</v>
      </c>
      <c r="O91" s="172" t="s">
        <v>410</v>
      </c>
      <c r="P91" s="178">
        <v>45586</v>
      </c>
      <c r="Q91" s="178" t="s">
        <v>45</v>
      </c>
      <c r="R91" s="172" t="s">
        <v>55</v>
      </c>
      <c r="T91" s="247" t="s">
        <v>56</v>
      </c>
    </row>
    <row r="92" spans="1:20" ht="16.399999999999999" customHeight="1">
      <c r="A92" s="172" t="s">
        <v>127</v>
      </c>
      <c r="B92" s="173" t="s">
        <v>19</v>
      </c>
      <c r="C92" s="172" t="s">
        <v>45</v>
      </c>
      <c r="D92" s="174" t="s">
        <v>45</v>
      </c>
      <c r="E92" s="180" t="s">
        <v>411</v>
      </c>
      <c r="F92" s="175" t="s">
        <v>68</v>
      </c>
      <c r="G92" s="176" t="s">
        <v>61</v>
      </c>
      <c r="H92" s="254" t="s">
        <v>130</v>
      </c>
      <c r="I92" s="176" t="s">
        <v>153</v>
      </c>
      <c r="J92" s="176" t="s">
        <v>412</v>
      </c>
      <c r="K92" s="176" t="s">
        <v>45</v>
      </c>
      <c r="L92" s="326">
        <v>45582</v>
      </c>
      <c r="M92" s="326">
        <v>45612</v>
      </c>
      <c r="N92" s="172" t="s">
        <v>5</v>
      </c>
      <c r="O92" s="172" t="s">
        <v>413</v>
      </c>
      <c r="P92" s="178">
        <v>45586</v>
      </c>
      <c r="Q92" s="178" t="s">
        <v>45</v>
      </c>
      <c r="R92" s="172" t="s">
        <v>55</v>
      </c>
      <c r="T92" s="247" t="s">
        <v>56</v>
      </c>
    </row>
    <row r="93" spans="1:20" ht="16.399999999999999" customHeight="1">
      <c r="A93" s="172" t="s">
        <v>66</v>
      </c>
      <c r="B93" s="173" t="s">
        <v>19</v>
      </c>
      <c r="C93" s="172" t="s">
        <v>45</v>
      </c>
      <c r="D93" s="174" t="s">
        <v>45</v>
      </c>
      <c r="E93" s="180" t="s">
        <v>414</v>
      </c>
      <c r="F93" s="175" t="s">
        <v>68</v>
      </c>
      <c r="G93" s="176" t="s">
        <v>69</v>
      </c>
      <c r="H93" s="254" t="s">
        <v>73</v>
      </c>
      <c r="I93" s="176" t="s">
        <v>117</v>
      </c>
      <c r="J93" s="176" t="s">
        <v>415</v>
      </c>
      <c r="K93" s="176" t="s">
        <v>45</v>
      </c>
      <c r="L93" s="326">
        <v>45582</v>
      </c>
      <c r="M93" s="326">
        <v>45612</v>
      </c>
      <c r="N93" s="172" t="s">
        <v>5</v>
      </c>
      <c r="O93" s="172" t="s">
        <v>416</v>
      </c>
      <c r="P93" s="178">
        <v>45586</v>
      </c>
      <c r="Q93" s="178" t="s">
        <v>45</v>
      </c>
      <c r="R93" s="172" t="s">
        <v>55</v>
      </c>
      <c r="T93" s="247" t="s">
        <v>56</v>
      </c>
    </row>
    <row r="94" spans="1:20" ht="16.399999999999999" customHeight="1">
      <c r="A94" s="172" t="s">
        <v>44</v>
      </c>
      <c r="B94" s="173" t="s">
        <v>18</v>
      </c>
      <c r="C94" s="172" t="s">
        <v>45</v>
      </c>
      <c r="D94" s="174" t="s">
        <v>375</v>
      </c>
      <c r="E94" s="180" t="s">
        <v>417</v>
      </c>
      <c r="F94" s="175" t="s">
        <v>418</v>
      </c>
      <c r="G94" s="176" t="s">
        <v>69</v>
      </c>
      <c r="H94" s="254" t="s">
        <v>199</v>
      </c>
      <c r="I94" s="176" t="s">
        <v>206</v>
      </c>
      <c r="J94" s="176" t="s">
        <v>419</v>
      </c>
      <c r="K94" s="176" t="s">
        <v>53</v>
      </c>
      <c r="L94" s="326">
        <v>45583</v>
      </c>
      <c r="M94" s="326">
        <v>45628</v>
      </c>
      <c r="N94" s="172" t="s">
        <v>4</v>
      </c>
      <c r="O94" s="172" t="s">
        <v>420</v>
      </c>
      <c r="P94" s="178">
        <v>45602</v>
      </c>
      <c r="Q94" s="178" t="s">
        <v>45</v>
      </c>
      <c r="R94" s="172" t="s">
        <v>55</v>
      </c>
      <c r="T94" s="247" t="s">
        <v>56</v>
      </c>
    </row>
    <row r="95" spans="1:20" ht="16.399999999999999" customHeight="1">
      <c r="A95" s="172" t="s">
        <v>44</v>
      </c>
      <c r="B95" s="173" t="s">
        <v>18</v>
      </c>
      <c r="C95" s="172" t="s">
        <v>45</v>
      </c>
      <c r="D95" s="174" t="s">
        <v>421</v>
      </c>
      <c r="E95" s="180" t="s">
        <v>422</v>
      </c>
      <c r="F95" s="175" t="s">
        <v>423</v>
      </c>
      <c r="G95" s="176" t="s">
        <v>315</v>
      </c>
      <c r="H95" s="254" t="s">
        <v>141</v>
      </c>
      <c r="I95" s="176" t="s">
        <v>316</v>
      </c>
      <c r="J95" s="176" t="s">
        <v>424</v>
      </c>
      <c r="K95" s="176" t="s">
        <v>53</v>
      </c>
      <c r="L95" s="326">
        <v>45583</v>
      </c>
      <c r="M95" s="326">
        <v>45628</v>
      </c>
      <c r="N95" s="172" t="s">
        <v>4</v>
      </c>
      <c r="O95" s="172" t="s">
        <v>425</v>
      </c>
      <c r="P95" s="178">
        <v>45626</v>
      </c>
      <c r="Q95" s="178">
        <v>45683</v>
      </c>
      <c r="R95" s="172" t="s">
        <v>55</v>
      </c>
      <c r="T95" s="247" t="s">
        <v>56</v>
      </c>
    </row>
    <row r="96" spans="1:20" ht="16.399999999999999" customHeight="1">
      <c r="A96" s="172" t="s">
        <v>66</v>
      </c>
      <c r="B96" s="173" t="s">
        <v>18</v>
      </c>
      <c r="C96" s="172" t="s">
        <v>45</v>
      </c>
      <c r="D96" s="174" t="s">
        <v>253</v>
      </c>
      <c r="E96" s="180" t="s">
        <v>426</v>
      </c>
      <c r="F96" s="175" t="s">
        <v>427</v>
      </c>
      <c r="G96" s="176" t="s">
        <v>69</v>
      </c>
      <c r="H96" s="254" t="s">
        <v>73</v>
      </c>
      <c r="I96" s="176" t="s">
        <v>428</v>
      </c>
      <c r="J96" s="176" t="s">
        <v>429</v>
      </c>
      <c r="K96" s="176" t="s">
        <v>53</v>
      </c>
      <c r="L96" s="326">
        <v>45584</v>
      </c>
      <c r="M96" s="326">
        <v>45629</v>
      </c>
      <c r="N96" s="172" t="s">
        <v>4</v>
      </c>
      <c r="O96" s="172" t="s">
        <v>430</v>
      </c>
      <c r="P96" s="178">
        <v>45602</v>
      </c>
      <c r="Q96" s="178" t="s">
        <v>45</v>
      </c>
      <c r="R96" s="172" t="s">
        <v>55</v>
      </c>
      <c r="T96" s="247" t="s">
        <v>56</v>
      </c>
    </row>
    <row r="97" spans="1:20" ht="16.399999999999999" customHeight="1">
      <c r="A97" s="172" t="s">
        <v>44</v>
      </c>
      <c r="B97" s="173" t="s">
        <v>18</v>
      </c>
      <c r="C97" s="172" t="s">
        <v>45</v>
      </c>
      <c r="D97" s="174" t="s">
        <v>384</v>
      </c>
      <c r="E97" s="180" t="s">
        <v>431</v>
      </c>
      <c r="F97" s="175" t="s">
        <v>255</v>
      </c>
      <c r="G97" s="176" t="s">
        <v>355</v>
      </c>
      <c r="H97" s="254" t="s">
        <v>270</v>
      </c>
      <c r="I97" s="176" t="s">
        <v>356</v>
      </c>
      <c r="J97" s="176" t="s">
        <v>432</v>
      </c>
      <c r="K97" s="176" t="s">
        <v>53</v>
      </c>
      <c r="L97" s="326">
        <v>45583</v>
      </c>
      <c r="M97" s="326">
        <v>45628</v>
      </c>
      <c r="N97" s="172" t="s">
        <v>4</v>
      </c>
      <c r="O97" s="172" t="s">
        <v>433</v>
      </c>
      <c r="P97" s="178">
        <v>45603</v>
      </c>
      <c r="Q97" s="178" t="s">
        <v>45</v>
      </c>
      <c r="R97" s="172" t="s">
        <v>55</v>
      </c>
      <c r="T97" s="247" t="s">
        <v>56</v>
      </c>
    </row>
    <row r="98" spans="1:20" ht="16.399999999999999" customHeight="1">
      <c r="A98" s="172" t="s">
        <v>44</v>
      </c>
      <c r="B98" s="173" t="s">
        <v>18</v>
      </c>
      <c r="C98" s="172" t="s">
        <v>45</v>
      </c>
      <c r="D98" s="174" t="s">
        <v>384</v>
      </c>
      <c r="E98" s="180" t="s">
        <v>434</v>
      </c>
      <c r="F98" s="175" t="s">
        <v>255</v>
      </c>
      <c r="G98" s="176" t="s">
        <v>69</v>
      </c>
      <c r="H98" s="254" t="s">
        <v>199</v>
      </c>
      <c r="I98" s="176" t="s">
        <v>206</v>
      </c>
      <c r="J98" s="176" t="s">
        <v>435</v>
      </c>
      <c r="K98" s="176" t="s">
        <v>53</v>
      </c>
      <c r="L98" s="326">
        <v>45583</v>
      </c>
      <c r="M98" s="326">
        <v>45628</v>
      </c>
      <c r="N98" s="172" t="s">
        <v>4</v>
      </c>
      <c r="O98" s="172" t="s">
        <v>436</v>
      </c>
      <c r="P98" s="178">
        <v>45602</v>
      </c>
      <c r="Q98" s="178" t="s">
        <v>45</v>
      </c>
      <c r="R98" s="172" t="s">
        <v>55</v>
      </c>
      <c r="T98" s="247" t="s">
        <v>56</v>
      </c>
    </row>
    <row r="99" spans="1:20" ht="16.399999999999999" customHeight="1">
      <c r="A99" s="172" t="s">
        <v>44</v>
      </c>
      <c r="B99" s="173" t="s">
        <v>18</v>
      </c>
      <c r="C99" s="172" t="s">
        <v>45</v>
      </c>
      <c r="D99" s="174" t="s">
        <v>352</v>
      </c>
      <c r="E99" s="180" t="s">
        <v>437</v>
      </c>
      <c r="F99" s="175" t="s">
        <v>255</v>
      </c>
      <c r="G99" s="176" t="s">
        <v>69</v>
      </c>
      <c r="H99" s="254" t="s">
        <v>199</v>
      </c>
      <c r="I99" s="176" t="s">
        <v>206</v>
      </c>
      <c r="J99" s="176" t="s">
        <v>438</v>
      </c>
      <c r="K99" s="176" t="s">
        <v>53</v>
      </c>
      <c r="L99" s="326">
        <v>45583</v>
      </c>
      <c r="M99" s="326">
        <v>45628</v>
      </c>
      <c r="N99" s="172" t="s">
        <v>4</v>
      </c>
      <c r="O99" s="172" t="s">
        <v>258</v>
      </c>
      <c r="P99" s="178">
        <v>45603</v>
      </c>
      <c r="Q99" s="178" t="s">
        <v>45</v>
      </c>
      <c r="R99" s="172" t="s">
        <v>55</v>
      </c>
      <c r="S99" s="177" t="s">
        <v>259</v>
      </c>
      <c r="T99" s="247" t="s">
        <v>56</v>
      </c>
    </row>
    <row r="100" spans="1:20" ht="16.399999999999999" customHeight="1">
      <c r="A100" s="172" t="s">
        <v>44</v>
      </c>
      <c r="B100" s="173" t="s">
        <v>18</v>
      </c>
      <c r="C100" s="172" t="s">
        <v>45</v>
      </c>
      <c r="D100" s="174" t="s">
        <v>253</v>
      </c>
      <c r="E100" s="180" t="s">
        <v>439</v>
      </c>
      <c r="F100" s="175" t="s">
        <v>255</v>
      </c>
      <c r="G100" s="176" t="s">
        <v>440</v>
      </c>
      <c r="H100" s="254" t="s">
        <v>441</v>
      </c>
      <c r="I100" s="176" t="s">
        <v>442</v>
      </c>
      <c r="J100" s="176" t="s">
        <v>443</v>
      </c>
      <c r="K100" s="176" t="s">
        <v>53</v>
      </c>
      <c r="L100" s="326">
        <v>45583</v>
      </c>
      <c r="M100" s="326">
        <v>45628</v>
      </c>
      <c r="N100" s="172" t="s">
        <v>4</v>
      </c>
      <c r="O100" s="172" t="s">
        <v>444</v>
      </c>
      <c r="P100" s="178">
        <v>45618</v>
      </c>
      <c r="Q100" s="178" t="s">
        <v>45</v>
      </c>
      <c r="R100" s="172" t="s">
        <v>55</v>
      </c>
      <c r="T100" s="247" t="s">
        <v>56</v>
      </c>
    </row>
    <row r="101" spans="1:20" ht="16.399999999999999" customHeight="1">
      <c r="A101" s="172" t="s">
        <v>66</v>
      </c>
      <c r="B101" s="173" t="s">
        <v>19</v>
      </c>
      <c r="C101" s="172" t="s">
        <v>45</v>
      </c>
      <c r="D101" s="174" t="s">
        <v>45</v>
      </c>
      <c r="E101" s="180" t="s">
        <v>445</v>
      </c>
      <c r="F101" s="175" t="s">
        <v>68</v>
      </c>
      <c r="G101" s="176" t="s">
        <v>69</v>
      </c>
      <c r="H101" s="254" t="s">
        <v>50</v>
      </c>
      <c r="I101" s="176" t="s">
        <v>70</v>
      </c>
      <c r="J101" s="176" t="s">
        <v>446</v>
      </c>
      <c r="K101" s="176" t="s">
        <v>45</v>
      </c>
      <c r="L101" s="326">
        <v>45586</v>
      </c>
      <c r="M101" s="326">
        <v>45616</v>
      </c>
      <c r="N101" s="172" t="s">
        <v>5</v>
      </c>
      <c r="O101" s="172" t="s">
        <v>447</v>
      </c>
      <c r="P101" s="178">
        <v>45589</v>
      </c>
      <c r="Q101" s="178">
        <v>45617</v>
      </c>
      <c r="R101" s="172" t="s">
        <v>55</v>
      </c>
      <c r="T101" s="247" t="s">
        <v>56</v>
      </c>
    </row>
    <row r="102" spans="1:20" ht="16.399999999999999" customHeight="1">
      <c r="A102" s="172" t="s">
        <v>66</v>
      </c>
      <c r="B102" s="173" t="s">
        <v>19</v>
      </c>
      <c r="C102" s="172" t="s">
        <v>45</v>
      </c>
      <c r="D102" s="174" t="s">
        <v>45</v>
      </c>
      <c r="E102" s="180" t="s">
        <v>448</v>
      </c>
      <c r="F102" s="175" t="s">
        <v>68</v>
      </c>
      <c r="G102" s="176" t="s">
        <v>69</v>
      </c>
      <c r="H102" s="254" t="s">
        <v>50</v>
      </c>
      <c r="I102" s="176" t="s">
        <v>70</v>
      </c>
      <c r="J102" s="176" t="s">
        <v>446</v>
      </c>
      <c r="K102" s="176" t="s">
        <v>45</v>
      </c>
      <c r="L102" s="326">
        <v>45584</v>
      </c>
      <c r="M102" s="326">
        <v>45614</v>
      </c>
      <c r="N102" s="172" t="s">
        <v>5</v>
      </c>
      <c r="O102" s="172" t="s">
        <v>449</v>
      </c>
      <c r="P102" s="178">
        <v>45589</v>
      </c>
      <c r="Q102" s="178">
        <v>45617</v>
      </c>
      <c r="R102" s="172" t="s">
        <v>55</v>
      </c>
      <c r="T102" s="247" t="s">
        <v>56</v>
      </c>
    </row>
    <row r="103" spans="1:20" ht="16.399999999999999" customHeight="1">
      <c r="A103" s="172" t="s">
        <v>127</v>
      </c>
      <c r="B103" s="173" t="s">
        <v>19</v>
      </c>
      <c r="C103" s="172" t="s">
        <v>45</v>
      </c>
      <c r="D103" s="174" t="s">
        <v>45</v>
      </c>
      <c r="E103" s="180" t="s">
        <v>450</v>
      </c>
      <c r="F103" s="175" t="s">
        <v>68</v>
      </c>
      <c r="G103" s="176" t="s">
        <v>61</v>
      </c>
      <c r="H103" s="254" t="s">
        <v>130</v>
      </c>
      <c r="I103" s="176" t="s">
        <v>153</v>
      </c>
      <c r="J103" s="176" t="s">
        <v>451</v>
      </c>
      <c r="K103" s="176" t="s">
        <v>45</v>
      </c>
      <c r="L103" s="326">
        <v>45584</v>
      </c>
      <c r="M103" s="326">
        <v>45614</v>
      </c>
      <c r="N103" s="172" t="s">
        <v>5</v>
      </c>
      <c r="O103" s="172" t="s">
        <v>452</v>
      </c>
      <c r="P103" s="178">
        <v>45587</v>
      </c>
      <c r="Q103" s="178" t="s">
        <v>45</v>
      </c>
      <c r="R103" s="172" t="s">
        <v>55</v>
      </c>
      <c r="T103" s="247" t="s">
        <v>56</v>
      </c>
    </row>
    <row r="104" spans="1:20" ht="16.399999999999999" customHeight="1">
      <c r="A104" s="172" t="s">
        <v>162</v>
      </c>
      <c r="B104" s="173" t="s">
        <v>19</v>
      </c>
      <c r="C104" s="172" t="s">
        <v>45</v>
      </c>
      <c r="D104" s="174" t="s">
        <v>45</v>
      </c>
      <c r="E104" s="180" t="s">
        <v>453</v>
      </c>
      <c r="F104" s="175" t="s">
        <v>68</v>
      </c>
      <c r="G104" s="176" t="s">
        <v>454</v>
      </c>
      <c r="H104" s="254" t="s">
        <v>455</v>
      </c>
      <c r="I104" s="176" t="s">
        <v>456</v>
      </c>
      <c r="J104" s="176" t="s">
        <v>457</v>
      </c>
      <c r="K104" s="176" t="s">
        <v>45</v>
      </c>
      <c r="L104" s="326">
        <v>45584</v>
      </c>
      <c r="M104" s="326">
        <v>45614</v>
      </c>
      <c r="N104" s="172" t="s">
        <v>5</v>
      </c>
      <c r="O104" s="172" t="s">
        <v>458</v>
      </c>
      <c r="P104" s="178">
        <v>45589</v>
      </c>
      <c r="Q104" s="178">
        <v>45677</v>
      </c>
      <c r="R104" s="172" t="s">
        <v>55</v>
      </c>
      <c r="T104" s="247" t="s">
        <v>56</v>
      </c>
    </row>
    <row r="105" spans="1:20" ht="16.399999999999999" customHeight="1">
      <c r="A105" s="172" t="s">
        <v>127</v>
      </c>
      <c r="B105" s="173" t="s">
        <v>19</v>
      </c>
      <c r="C105" s="172" t="s">
        <v>45</v>
      </c>
      <c r="D105" s="174" t="s">
        <v>45</v>
      </c>
      <c r="E105" s="180" t="s">
        <v>459</v>
      </c>
      <c r="F105" s="175" t="s">
        <v>68</v>
      </c>
      <c r="G105" s="176" t="s">
        <v>61</v>
      </c>
      <c r="H105" s="254" t="s">
        <v>62</v>
      </c>
      <c r="I105" s="176" t="s">
        <v>335</v>
      </c>
      <c r="J105" s="176" t="s">
        <v>460</v>
      </c>
      <c r="K105" s="176" t="s">
        <v>45</v>
      </c>
      <c r="L105" s="326">
        <v>45584</v>
      </c>
      <c r="M105" s="326">
        <v>45614</v>
      </c>
      <c r="N105" s="172" t="s">
        <v>5</v>
      </c>
      <c r="O105" s="172" t="s">
        <v>461</v>
      </c>
      <c r="P105" s="178">
        <v>45587</v>
      </c>
      <c r="Q105" s="178" t="s">
        <v>45</v>
      </c>
      <c r="R105" s="172" t="s">
        <v>55</v>
      </c>
      <c r="T105" s="247" t="s">
        <v>56</v>
      </c>
    </row>
    <row r="106" spans="1:20" ht="16.399999999999999" customHeight="1">
      <c r="A106" s="172" t="s">
        <v>66</v>
      </c>
      <c r="B106" s="173" t="s">
        <v>19</v>
      </c>
      <c r="C106" s="172" t="s">
        <v>45</v>
      </c>
      <c r="D106" s="174" t="s">
        <v>45</v>
      </c>
      <c r="E106" s="180" t="s">
        <v>462</v>
      </c>
      <c r="F106" s="175" t="s">
        <v>68</v>
      </c>
      <c r="G106" s="176" t="s">
        <v>69</v>
      </c>
      <c r="H106" s="254" t="s">
        <v>50</v>
      </c>
      <c r="I106" s="176" t="s">
        <v>70</v>
      </c>
      <c r="J106" s="176" t="s">
        <v>463</v>
      </c>
      <c r="K106" s="176" t="s">
        <v>45</v>
      </c>
      <c r="L106" s="326">
        <v>45587</v>
      </c>
      <c r="M106" s="326">
        <v>45617</v>
      </c>
      <c r="N106" s="172" t="s">
        <v>5</v>
      </c>
      <c r="O106" s="172" t="s">
        <v>464</v>
      </c>
      <c r="P106" s="178">
        <v>45589</v>
      </c>
      <c r="Q106" s="178">
        <v>45607</v>
      </c>
      <c r="R106" s="172" t="s">
        <v>55</v>
      </c>
      <c r="T106" s="247" t="s">
        <v>56</v>
      </c>
    </row>
    <row r="107" spans="1:20" ht="16.399999999999999" customHeight="1">
      <c r="A107" s="172" t="s">
        <v>66</v>
      </c>
      <c r="B107" s="173" t="s">
        <v>19</v>
      </c>
      <c r="C107" s="172" t="s">
        <v>45</v>
      </c>
      <c r="D107" s="174" t="s">
        <v>45</v>
      </c>
      <c r="E107" s="180" t="s">
        <v>465</v>
      </c>
      <c r="F107" s="175" t="s">
        <v>68</v>
      </c>
      <c r="G107" s="176" t="s">
        <v>69</v>
      </c>
      <c r="H107" s="254" t="s">
        <v>50</v>
      </c>
      <c r="I107" s="176" t="s">
        <v>70</v>
      </c>
      <c r="J107" s="176" t="s">
        <v>463</v>
      </c>
      <c r="K107" s="176" t="s">
        <v>45</v>
      </c>
      <c r="L107" s="326">
        <v>45587</v>
      </c>
      <c r="M107" s="326">
        <v>45617</v>
      </c>
      <c r="N107" s="172" t="s">
        <v>5</v>
      </c>
      <c r="O107" s="172" t="s">
        <v>466</v>
      </c>
      <c r="P107" s="178">
        <v>45589</v>
      </c>
      <c r="Q107" s="178">
        <v>45607</v>
      </c>
      <c r="R107" s="172" t="s">
        <v>55</v>
      </c>
      <c r="T107" s="247" t="s">
        <v>56</v>
      </c>
    </row>
    <row r="108" spans="1:20" ht="16.399999999999999" customHeight="1">
      <c r="A108" s="172" t="s">
        <v>127</v>
      </c>
      <c r="B108" s="173" t="s">
        <v>19</v>
      </c>
      <c r="C108" s="172" t="s">
        <v>45</v>
      </c>
      <c r="D108" s="174" t="s">
        <v>45</v>
      </c>
      <c r="E108" s="180" t="s">
        <v>467</v>
      </c>
      <c r="F108" s="175" t="s">
        <v>68</v>
      </c>
      <c r="G108" s="176" t="s">
        <v>468</v>
      </c>
      <c r="H108" s="254" t="s">
        <v>130</v>
      </c>
      <c r="I108" s="176" t="s">
        <v>469</v>
      </c>
      <c r="J108" s="176" t="s">
        <v>470</v>
      </c>
      <c r="K108" s="176" t="s">
        <v>45</v>
      </c>
      <c r="L108" s="326">
        <v>45586</v>
      </c>
      <c r="M108" s="326">
        <v>45616</v>
      </c>
      <c r="N108" s="172" t="s">
        <v>5</v>
      </c>
      <c r="O108" s="172" t="s">
        <v>471</v>
      </c>
      <c r="P108" s="178">
        <v>45587</v>
      </c>
      <c r="Q108" s="178">
        <v>45700</v>
      </c>
      <c r="R108" s="172" t="s">
        <v>55</v>
      </c>
      <c r="T108" s="247" t="s">
        <v>56</v>
      </c>
    </row>
    <row r="109" spans="1:20" ht="16.399999999999999" customHeight="1">
      <c r="A109" s="172" t="s">
        <v>162</v>
      </c>
      <c r="B109" s="173" t="s">
        <v>19</v>
      </c>
      <c r="C109" s="172" t="s">
        <v>45</v>
      </c>
      <c r="D109" s="174" t="s">
        <v>45</v>
      </c>
      <c r="E109" s="180" t="s">
        <v>472</v>
      </c>
      <c r="F109" s="175" t="s">
        <v>68</v>
      </c>
      <c r="G109" s="176" t="s">
        <v>473</v>
      </c>
      <c r="H109" s="254" t="s">
        <v>77</v>
      </c>
      <c r="I109" s="176" t="s">
        <v>474</v>
      </c>
      <c r="J109" s="176" t="s">
        <v>475</v>
      </c>
      <c r="K109" s="176" t="s">
        <v>45</v>
      </c>
      <c r="L109" s="326">
        <v>45586</v>
      </c>
      <c r="M109" s="326">
        <v>45616</v>
      </c>
      <c r="N109" s="172" t="s">
        <v>5</v>
      </c>
      <c r="O109" s="172" t="s">
        <v>476</v>
      </c>
      <c r="P109" s="178">
        <v>45593</v>
      </c>
      <c r="Q109" s="178">
        <v>45665</v>
      </c>
      <c r="R109" s="172" t="s">
        <v>55</v>
      </c>
      <c r="T109" s="247" t="s">
        <v>56</v>
      </c>
    </row>
    <row r="110" spans="1:20" ht="16.399999999999999" customHeight="1">
      <c r="A110" s="172" t="s">
        <v>57</v>
      </c>
      <c r="B110" s="173" t="s">
        <v>18</v>
      </c>
      <c r="C110" s="172" t="s">
        <v>45</v>
      </c>
      <c r="D110" s="174" t="s">
        <v>477</v>
      </c>
      <c r="E110" s="180" t="s">
        <v>478</v>
      </c>
      <c r="F110" s="175" t="s">
        <v>255</v>
      </c>
      <c r="G110" s="176" t="s">
        <v>479</v>
      </c>
      <c r="H110" s="254" t="s">
        <v>62</v>
      </c>
      <c r="I110" s="176" t="s">
        <v>63</v>
      </c>
      <c r="J110" s="176" t="s">
        <v>480</v>
      </c>
      <c r="K110" s="176" t="s">
        <v>53</v>
      </c>
      <c r="L110" s="326">
        <v>45587</v>
      </c>
      <c r="M110" s="326">
        <v>45632</v>
      </c>
      <c r="N110" s="172" t="s">
        <v>3</v>
      </c>
      <c r="O110" s="172" t="s">
        <v>45</v>
      </c>
      <c r="P110" s="178">
        <v>45589</v>
      </c>
      <c r="Q110" s="178" t="s">
        <v>45</v>
      </c>
      <c r="R110" s="172" t="s">
        <v>55</v>
      </c>
      <c r="T110" s="247" t="s">
        <v>56</v>
      </c>
    </row>
    <row r="111" spans="1:20" ht="16.399999999999999" customHeight="1">
      <c r="A111" s="172" t="s">
        <v>57</v>
      </c>
      <c r="B111" s="173" t="s">
        <v>18</v>
      </c>
      <c r="C111" s="172" t="s">
        <v>45</v>
      </c>
      <c r="D111" s="174" t="s">
        <v>481</v>
      </c>
      <c r="E111" s="180" t="s">
        <v>482</v>
      </c>
      <c r="F111" s="175" t="s">
        <v>255</v>
      </c>
      <c r="G111" s="176" t="s">
        <v>479</v>
      </c>
      <c r="H111" s="254" t="s">
        <v>62</v>
      </c>
      <c r="I111" s="176" t="s">
        <v>63</v>
      </c>
      <c r="J111" s="176" t="s">
        <v>483</v>
      </c>
      <c r="K111" s="176" t="s">
        <v>53</v>
      </c>
      <c r="L111" s="326">
        <v>45587</v>
      </c>
      <c r="M111" s="326">
        <v>45632</v>
      </c>
      <c r="N111" s="172" t="s">
        <v>4</v>
      </c>
      <c r="O111" s="172" t="s">
        <v>484</v>
      </c>
      <c r="P111" s="178">
        <v>45603</v>
      </c>
      <c r="Q111" s="178" t="s">
        <v>45</v>
      </c>
      <c r="R111" s="172" t="s">
        <v>55</v>
      </c>
      <c r="T111" s="247" t="s">
        <v>56</v>
      </c>
    </row>
    <row r="112" spans="1:20" ht="16.399999999999999" customHeight="1">
      <c r="A112" s="172" t="s">
        <v>66</v>
      </c>
      <c r="B112" s="173" t="s">
        <v>18</v>
      </c>
      <c r="C112" s="172" t="s">
        <v>45</v>
      </c>
      <c r="D112" s="174" t="s">
        <v>481</v>
      </c>
      <c r="E112" s="180" t="s">
        <v>485</v>
      </c>
      <c r="F112" s="175" t="s">
        <v>255</v>
      </c>
      <c r="G112" s="176" t="s">
        <v>69</v>
      </c>
      <c r="H112" s="254" t="s">
        <v>199</v>
      </c>
      <c r="I112" s="176" t="s">
        <v>206</v>
      </c>
      <c r="J112" s="176" t="s">
        <v>486</v>
      </c>
      <c r="K112" s="176" t="s">
        <v>53</v>
      </c>
      <c r="L112" s="326">
        <v>45587</v>
      </c>
      <c r="M112" s="326">
        <v>45632</v>
      </c>
      <c r="N112" s="172" t="s">
        <v>4</v>
      </c>
      <c r="O112" s="172" t="s">
        <v>487</v>
      </c>
      <c r="P112" s="178">
        <v>45603</v>
      </c>
      <c r="Q112" s="178" t="s">
        <v>45</v>
      </c>
      <c r="R112" s="172" t="s">
        <v>55</v>
      </c>
      <c r="T112" s="247" t="s">
        <v>56</v>
      </c>
    </row>
    <row r="113" spans="1:20" ht="16.399999999999999" customHeight="1">
      <c r="A113" s="172" t="s">
        <v>66</v>
      </c>
      <c r="B113" s="173" t="s">
        <v>18</v>
      </c>
      <c r="C113" s="172" t="s">
        <v>45</v>
      </c>
      <c r="D113" s="174" t="s">
        <v>481</v>
      </c>
      <c r="E113" s="180" t="s">
        <v>488</v>
      </c>
      <c r="F113" s="175" t="s">
        <v>255</v>
      </c>
      <c r="G113" s="176" t="s">
        <v>489</v>
      </c>
      <c r="H113" s="254" t="s">
        <v>441</v>
      </c>
      <c r="I113" s="176" t="s">
        <v>442</v>
      </c>
      <c r="J113" s="176" t="s">
        <v>490</v>
      </c>
      <c r="K113" s="176" t="s">
        <v>53</v>
      </c>
      <c r="L113" s="326">
        <v>45587</v>
      </c>
      <c r="M113" s="326">
        <v>45632</v>
      </c>
      <c r="N113" s="172" t="s">
        <v>4</v>
      </c>
      <c r="O113" s="172" t="s">
        <v>491</v>
      </c>
      <c r="P113" s="178">
        <v>45603</v>
      </c>
      <c r="Q113" s="178" t="s">
        <v>45</v>
      </c>
      <c r="R113" s="172" t="s">
        <v>55</v>
      </c>
      <c r="T113" s="247" t="s">
        <v>56</v>
      </c>
    </row>
    <row r="114" spans="1:20" ht="16.399999999999999" customHeight="1">
      <c r="A114" s="172" t="s">
        <v>66</v>
      </c>
      <c r="B114" s="173" t="s">
        <v>18</v>
      </c>
      <c r="C114" s="172" t="s">
        <v>45</v>
      </c>
      <c r="D114" s="174" t="s">
        <v>481</v>
      </c>
      <c r="E114" s="180" t="s">
        <v>492</v>
      </c>
      <c r="F114" s="175" t="s">
        <v>255</v>
      </c>
      <c r="G114" s="176" t="s">
        <v>69</v>
      </c>
      <c r="H114" s="254" t="s">
        <v>199</v>
      </c>
      <c r="I114" s="176" t="s">
        <v>206</v>
      </c>
      <c r="J114" s="176" t="s">
        <v>493</v>
      </c>
      <c r="K114" s="176" t="s">
        <v>53</v>
      </c>
      <c r="L114" s="326">
        <v>45587</v>
      </c>
      <c r="M114" s="326">
        <v>45632</v>
      </c>
      <c r="N114" s="172" t="s">
        <v>4</v>
      </c>
      <c r="O114" s="172" t="s">
        <v>494</v>
      </c>
      <c r="P114" s="178">
        <v>45602</v>
      </c>
      <c r="Q114" s="178" t="s">
        <v>45</v>
      </c>
      <c r="R114" s="172" t="s">
        <v>55</v>
      </c>
      <c r="T114" s="247" t="s">
        <v>56</v>
      </c>
    </row>
    <row r="115" spans="1:20" ht="16.399999999999999" customHeight="1">
      <c r="A115" s="172" t="s">
        <v>66</v>
      </c>
      <c r="B115" s="173" t="s">
        <v>18</v>
      </c>
      <c r="C115" s="172" t="s">
        <v>45</v>
      </c>
      <c r="D115" s="174" t="s">
        <v>481</v>
      </c>
      <c r="E115" s="180" t="s">
        <v>495</v>
      </c>
      <c r="F115" s="175" t="s">
        <v>496</v>
      </c>
      <c r="G115" s="176" t="s">
        <v>355</v>
      </c>
      <c r="H115" s="254" t="s">
        <v>270</v>
      </c>
      <c r="I115" s="176" t="s">
        <v>497</v>
      </c>
      <c r="J115" s="176" t="s">
        <v>498</v>
      </c>
      <c r="K115" s="176" t="s">
        <v>53</v>
      </c>
      <c r="L115" s="326">
        <v>45587</v>
      </c>
      <c r="M115" s="326">
        <v>45632</v>
      </c>
      <c r="N115" s="172" t="s">
        <v>4</v>
      </c>
      <c r="O115" s="172" t="s">
        <v>499</v>
      </c>
      <c r="P115" s="178">
        <v>45603</v>
      </c>
      <c r="Q115" s="178" t="s">
        <v>45</v>
      </c>
      <c r="R115" s="172" t="s">
        <v>55</v>
      </c>
      <c r="T115" s="247" t="s">
        <v>56</v>
      </c>
    </row>
    <row r="116" spans="1:20" ht="16.399999999999999" customHeight="1">
      <c r="A116" s="172" t="s">
        <v>57</v>
      </c>
      <c r="B116" s="173" t="s">
        <v>18</v>
      </c>
      <c r="C116" s="172" t="s">
        <v>45</v>
      </c>
      <c r="D116" s="174" t="s">
        <v>500</v>
      </c>
      <c r="E116" s="180" t="s">
        <v>501</v>
      </c>
      <c r="F116" s="175" t="s">
        <v>502</v>
      </c>
      <c r="G116" s="176" t="s">
        <v>61</v>
      </c>
      <c r="H116" s="254" t="s">
        <v>62</v>
      </c>
      <c r="I116" s="176" t="s">
        <v>503</v>
      </c>
      <c r="J116" s="176" t="s">
        <v>201</v>
      </c>
      <c r="K116" s="176" t="s">
        <v>53</v>
      </c>
      <c r="L116" s="326">
        <v>45587</v>
      </c>
      <c r="M116" s="326">
        <v>45632</v>
      </c>
      <c r="N116" s="172" t="s">
        <v>4</v>
      </c>
      <c r="O116" s="172" t="s">
        <v>504</v>
      </c>
      <c r="P116" s="178">
        <v>45603</v>
      </c>
      <c r="Q116" s="178" t="s">
        <v>45</v>
      </c>
      <c r="R116" s="172" t="s">
        <v>55</v>
      </c>
      <c r="T116" s="247" t="s">
        <v>56</v>
      </c>
    </row>
    <row r="117" spans="1:20" ht="16.399999999999999" customHeight="1">
      <c r="A117" s="172" t="s">
        <v>44</v>
      </c>
      <c r="B117" s="173" t="s">
        <v>18</v>
      </c>
      <c r="C117" s="172" t="s">
        <v>45</v>
      </c>
      <c r="D117" s="174" t="s">
        <v>505</v>
      </c>
      <c r="E117" s="180" t="s">
        <v>506</v>
      </c>
      <c r="F117" s="175" t="s">
        <v>507</v>
      </c>
      <c r="G117" s="176" t="s">
        <v>140</v>
      </c>
      <c r="H117" s="254" t="s">
        <v>141</v>
      </c>
      <c r="I117" s="176" t="s">
        <v>306</v>
      </c>
      <c r="J117" s="176" t="s">
        <v>207</v>
      </c>
      <c r="K117" s="176" t="s">
        <v>53</v>
      </c>
      <c r="L117" s="326">
        <v>45586</v>
      </c>
      <c r="M117" s="326">
        <v>45631</v>
      </c>
      <c r="N117" s="172" t="s">
        <v>4</v>
      </c>
      <c r="O117" s="172" t="s">
        <v>508</v>
      </c>
      <c r="P117" s="178">
        <v>45621</v>
      </c>
      <c r="Q117" s="178" t="s">
        <v>45</v>
      </c>
      <c r="R117" s="172" t="s">
        <v>55</v>
      </c>
      <c r="T117" s="247" t="s">
        <v>56</v>
      </c>
    </row>
    <row r="118" spans="1:20" ht="16.399999999999999" customHeight="1">
      <c r="A118" s="172" t="s">
        <v>66</v>
      </c>
      <c r="B118" s="173" t="s">
        <v>19</v>
      </c>
      <c r="C118" s="172" t="s">
        <v>45</v>
      </c>
      <c r="D118" s="174" t="s">
        <v>45</v>
      </c>
      <c r="E118" s="180" t="s">
        <v>509</v>
      </c>
      <c r="F118" s="175" t="s">
        <v>68</v>
      </c>
      <c r="G118" s="176" t="s">
        <v>269</v>
      </c>
      <c r="H118" s="254" t="s">
        <v>270</v>
      </c>
      <c r="I118" s="176" t="s">
        <v>271</v>
      </c>
      <c r="J118" s="176" t="s">
        <v>510</v>
      </c>
      <c r="K118" s="176" t="s">
        <v>45</v>
      </c>
      <c r="L118" s="326">
        <v>45587</v>
      </c>
      <c r="M118" s="326">
        <v>45617</v>
      </c>
      <c r="N118" s="172" t="s">
        <v>5</v>
      </c>
      <c r="O118" s="178" t="s">
        <v>511</v>
      </c>
      <c r="P118" s="178">
        <v>45593</v>
      </c>
      <c r="Q118" s="178">
        <v>45666</v>
      </c>
      <c r="R118" s="172" t="s">
        <v>55</v>
      </c>
      <c r="T118" s="247" t="s">
        <v>56</v>
      </c>
    </row>
    <row r="119" spans="1:20" ht="16.399999999999999" customHeight="1">
      <c r="A119" s="172" t="s">
        <v>162</v>
      </c>
      <c r="B119" s="173" t="s">
        <v>19</v>
      </c>
      <c r="C119" s="172" t="s">
        <v>45</v>
      </c>
      <c r="D119" s="174" t="s">
        <v>45</v>
      </c>
      <c r="E119" s="180" t="s">
        <v>512</v>
      </c>
      <c r="F119" s="175" t="s">
        <v>68</v>
      </c>
      <c r="G119" s="176" t="s">
        <v>473</v>
      </c>
      <c r="H119" s="254" t="s">
        <v>77</v>
      </c>
      <c r="I119" s="176" t="s">
        <v>474</v>
      </c>
      <c r="J119" s="176" t="s">
        <v>513</v>
      </c>
      <c r="K119" s="176" t="s">
        <v>45</v>
      </c>
      <c r="L119" s="326">
        <v>45588</v>
      </c>
      <c r="M119" s="326">
        <v>45618</v>
      </c>
      <c r="N119" s="172" t="s">
        <v>5</v>
      </c>
      <c r="O119" s="172" t="s">
        <v>514</v>
      </c>
      <c r="P119" s="178">
        <v>45593</v>
      </c>
      <c r="Q119" s="178">
        <v>45644</v>
      </c>
      <c r="R119" s="172" t="s">
        <v>55</v>
      </c>
      <c r="T119" s="247" t="s">
        <v>56</v>
      </c>
    </row>
    <row r="120" spans="1:20" ht="16.399999999999999" customHeight="1">
      <c r="A120" s="172" t="s">
        <v>162</v>
      </c>
      <c r="B120" s="173" t="s">
        <v>19</v>
      </c>
      <c r="C120" s="172" t="s">
        <v>45</v>
      </c>
      <c r="D120" s="174" t="s">
        <v>45</v>
      </c>
      <c r="E120" s="180" t="s">
        <v>515</v>
      </c>
      <c r="F120" s="175" t="s">
        <v>68</v>
      </c>
      <c r="G120" s="176" t="s">
        <v>223</v>
      </c>
      <c r="H120" s="254" t="s">
        <v>50</v>
      </c>
      <c r="I120" s="176" t="s">
        <v>224</v>
      </c>
      <c r="J120" s="176" t="s">
        <v>516</v>
      </c>
      <c r="K120" s="176" t="s">
        <v>45</v>
      </c>
      <c r="L120" s="326">
        <v>45587</v>
      </c>
      <c r="M120" s="326">
        <v>45617</v>
      </c>
      <c r="N120" s="172" t="s">
        <v>5</v>
      </c>
      <c r="O120" s="172" t="s">
        <v>517</v>
      </c>
      <c r="P120" s="178">
        <v>45593</v>
      </c>
      <c r="Q120" s="178">
        <v>45657</v>
      </c>
      <c r="R120" s="172" t="s">
        <v>55</v>
      </c>
      <c r="T120" s="247" t="s">
        <v>56</v>
      </c>
    </row>
    <row r="121" spans="1:20" ht="16.399999999999999" customHeight="1">
      <c r="A121" s="172" t="s">
        <v>44</v>
      </c>
      <c r="B121" s="173" t="s">
        <v>19</v>
      </c>
      <c r="C121" s="172" t="s">
        <v>45</v>
      </c>
      <c r="D121" s="174" t="s">
        <v>45</v>
      </c>
      <c r="E121" s="180" t="s">
        <v>45</v>
      </c>
      <c r="F121" s="175" t="s">
        <v>68</v>
      </c>
      <c r="G121" s="176" t="s">
        <v>45</v>
      </c>
      <c r="H121" s="254" t="s">
        <v>77</v>
      </c>
      <c r="I121" s="176" t="s">
        <v>295</v>
      </c>
      <c r="J121" s="176" t="s">
        <v>518</v>
      </c>
      <c r="K121" s="176" t="s">
        <v>45</v>
      </c>
      <c r="L121" s="326">
        <v>45588</v>
      </c>
      <c r="M121" s="326">
        <v>45618</v>
      </c>
      <c r="N121" s="172" t="s">
        <v>4</v>
      </c>
      <c r="O121" s="172" t="s">
        <v>519</v>
      </c>
      <c r="P121" s="178" t="s">
        <v>45</v>
      </c>
      <c r="Q121" s="178" t="s">
        <v>45</v>
      </c>
      <c r="R121" s="172" t="s">
        <v>55</v>
      </c>
      <c r="T121" s="247" t="s">
        <v>45</v>
      </c>
    </row>
    <row r="122" spans="1:20" ht="16.399999999999999" customHeight="1">
      <c r="A122" s="172" t="s">
        <v>57</v>
      </c>
      <c r="B122" s="173" t="s">
        <v>18</v>
      </c>
      <c r="C122" s="172" t="s">
        <v>45</v>
      </c>
      <c r="D122" s="174" t="s">
        <v>500</v>
      </c>
      <c r="E122" s="180" t="s">
        <v>520</v>
      </c>
      <c r="F122" s="175" t="s">
        <v>521</v>
      </c>
      <c r="G122" s="176" t="s">
        <v>61</v>
      </c>
      <c r="H122" s="254" t="s">
        <v>62</v>
      </c>
      <c r="I122" s="176" t="s">
        <v>335</v>
      </c>
      <c r="J122" s="176" t="s">
        <v>522</v>
      </c>
      <c r="K122" s="176" t="s">
        <v>53</v>
      </c>
      <c r="L122" s="326">
        <v>45588</v>
      </c>
      <c r="M122" s="326">
        <v>45633</v>
      </c>
      <c r="N122" s="172" t="s">
        <v>5</v>
      </c>
      <c r="O122" s="172" t="s">
        <v>523</v>
      </c>
      <c r="P122" s="178">
        <v>45596</v>
      </c>
      <c r="Q122" s="178">
        <v>45607</v>
      </c>
      <c r="R122" s="172" t="s">
        <v>55</v>
      </c>
      <c r="T122" s="247" t="s">
        <v>56</v>
      </c>
    </row>
    <row r="123" spans="1:20" ht="16.399999999999999" customHeight="1">
      <c r="A123" s="172" t="s">
        <v>66</v>
      </c>
      <c r="B123" s="173" t="s">
        <v>18</v>
      </c>
      <c r="C123" s="172" t="s">
        <v>45</v>
      </c>
      <c r="D123" s="174" t="s">
        <v>524</v>
      </c>
      <c r="E123" s="180" t="s">
        <v>525</v>
      </c>
      <c r="F123" s="175" t="s">
        <v>526</v>
      </c>
      <c r="G123" s="176" t="s">
        <v>527</v>
      </c>
      <c r="H123" s="254" t="s">
        <v>73</v>
      </c>
      <c r="I123" s="176" t="s">
        <v>117</v>
      </c>
      <c r="J123" s="176" t="s">
        <v>528</v>
      </c>
      <c r="K123" s="176" t="s">
        <v>53</v>
      </c>
      <c r="L123" s="326">
        <v>45588</v>
      </c>
      <c r="M123" s="326">
        <v>45633</v>
      </c>
      <c r="N123" s="172" t="s">
        <v>4</v>
      </c>
      <c r="O123" s="172" t="s">
        <v>529</v>
      </c>
      <c r="P123" s="178">
        <v>45602</v>
      </c>
      <c r="Q123" s="178">
        <v>45660</v>
      </c>
      <c r="R123" s="172" t="s">
        <v>55</v>
      </c>
      <c r="T123" s="247" t="s">
        <v>56</v>
      </c>
    </row>
    <row r="124" spans="1:20" ht="16.399999999999999" customHeight="1">
      <c r="A124" s="172" t="s">
        <v>127</v>
      </c>
      <c r="B124" s="173" t="s">
        <v>19</v>
      </c>
      <c r="C124" s="172" t="s">
        <v>45</v>
      </c>
      <c r="D124" s="174" t="s">
        <v>45</v>
      </c>
      <c r="E124" s="180" t="s">
        <v>530</v>
      </c>
      <c r="F124" s="175" t="s">
        <v>68</v>
      </c>
      <c r="G124" s="176" t="s">
        <v>61</v>
      </c>
      <c r="H124" s="254" t="s">
        <v>130</v>
      </c>
      <c r="I124" s="176" t="s">
        <v>153</v>
      </c>
      <c r="J124" s="176" t="s">
        <v>531</v>
      </c>
      <c r="K124" s="176" t="s">
        <v>45</v>
      </c>
      <c r="L124" s="326">
        <v>45588</v>
      </c>
      <c r="M124" s="326">
        <v>45618</v>
      </c>
      <c r="N124" s="172" t="s">
        <v>5</v>
      </c>
      <c r="O124" s="172" t="s">
        <v>532</v>
      </c>
      <c r="P124" s="178">
        <v>45590</v>
      </c>
      <c r="Q124" s="178" t="s">
        <v>45</v>
      </c>
      <c r="R124" s="172" t="s">
        <v>55</v>
      </c>
      <c r="T124" s="247" t="s">
        <v>56</v>
      </c>
    </row>
    <row r="125" spans="1:20" ht="16.399999999999999" customHeight="1">
      <c r="A125" s="172" t="s">
        <v>44</v>
      </c>
      <c r="B125" s="173" t="s">
        <v>19</v>
      </c>
      <c r="C125" s="172" t="s">
        <v>45</v>
      </c>
      <c r="D125" s="174" t="s">
        <v>45</v>
      </c>
      <c r="E125" s="180" t="s">
        <v>45</v>
      </c>
      <c r="F125" s="175" t="s">
        <v>68</v>
      </c>
      <c r="G125" s="176" t="s">
        <v>45</v>
      </c>
      <c r="H125" s="254" t="s">
        <v>179</v>
      </c>
      <c r="I125" s="176" t="s">
        <v>45</v>
      </c>
      <c r="J125" s="176" t="s">
        <v>533</v>
      </c>
      <c r="K125" s="176" t="s">
        <v>45</v>
      </c>
      <c r="L125" s="326">
        <v>45588</v>
      </c>
      <c r="M125" s="326">
        <v>45618</v>
      </c>
      <c r="N125" s="172" t="s">
        <v>4</v>
      </c>
      <c r="O125" s="172" t="s">
        <v>534</v>
      </c>
      <c r="P125" s="178" t="s">
        <v>45</v>
      </c>
      <c r="Q125" s="178" t="s">
        <v>45</v>
      </c>
      <c r="R125" s="172" t="s">
        <v>55</v>
      </c>
      <c r="S125" s="177" t="s">
        <v>535</v>
      </c>
      <c r="T125" s="247" t="s">
        <v>45</v>
      </c>
    </row>
    <row r="126" spans="1:20" ht="16.399999999999999" customHeight="1">
      <c r="A126" s="172" t="s">
        <v>44</v>
      </c>
      <c r="B126" s="173" t="s">
        <v>19</v>
      </c>
      <c r="C126" s="172" t="s">
        <v>45</v>
      </c>
      <c r="D126" s="174" t="s">
        <v>45</v>
      </c>
      <c r="E126" s="180" t="s">
        <v>45</v>
      </c>
      <c r="F126" s="175" t="s">
        <v>68</v>
      </c>
      <c r="G126" s="176" t="s">
        <v>45</v>
      </c>
      <c r="H126" s="254" t="s">
        <v>536</v>
      </c>
      <c r="I126" s="176" t="s">
        <v>74</v>
      </c>
      <c r="J126" s="176" t="s">
        <v>537</v>
      </c>
      <c r="K126" s="176" t="s">
        <v>45</v>
      </c>
      <c r="L126" s="326">
        <v>45588</v>
      </c>
      <c r="M126" s="326">
        <v>45618</v>
      </c>
      <c r="N126" s="172" t="s">
        <v>4</v>
      </c>
      <c r="O126" s="172" t="s">
        <v>538</v>
      </c>
      <c r="P126" s="178" t="s">
        <v>45</v>
      </c>
      <c r="Q126" s="178" t="s">
        <v>45</v>
      </c>
      <c r="R126" s="172" t="s">
        <v>55</v>
      </c>
      <c r="T126" s="247" t="s">
        <v>45</v>
      </c>
    </row>
    <row r="127" spans="1:20" ht="16.399999999999999" customHeight="1">
      <c r="A127" s="172" t="s">
        <v>66</v>
      </c>
      <c r="B127" s="173" t="s">
        <v>19</v>
      </c>
      <c r="C127" s="172" t="s">
        <v>45</v>
      </c>
      <c r="D127" s="174" t="s">
        <v>45</v>
      </c>
      <c r="E127" s="180" t="s">
        <v>539</v>
      </c>
      <c r="F127" s="175" t="s">
        <v>68</v>
      </c>
      <c r="G127" s="176" t="s">
        <v>69</v>
      </c>
      <c r="H127" s="254" t="s">
        <v>50</v>
      </c>
      <c r="I127" s="176" t="s">
        <v>70</v>
      </c>
      <c r="J127" s="176" t="s">
        <v>540</v>
      </c>
      <c r="K127" s="176" t="s">
        <v>45</v>
      </c>
      <c r="L127" s="326">
        <v>45588</v>
      </c>
      <c r="M127" s="326">
        <v>45618</v>
      </c>
      <c r="N127" s="172" t="s">
        <v>5</v>
      </c>
      <c r="O127" s="172" t="s">
        <v>541</v>
      </c>
      <c r="P127" s="178">
        <v>45597</v>
      </c>
      <c r="Q127" s="178" t="s">
        <v>45</v>
      </c>
      <c r="R127" s="172" t="s">
        <v>55</v>
      </c>
      <c r="T127" s="247" t="s">
        <v>56</v>
      </c>
    </row>
    <row r="128" spans="1:20" ht="16.399999999999999" customHeight="1">
      <c r="A128" s="172" t="s">
        <v>127</v>
      </c>
      <c r="B128" s="173" t="s">
        <v>19</v>
      </c>
      <c r="C128" s="172" t="s">
        <v>45</v>
      </c>
      <c r="D128" s="174" t="s">
        <v>45</v>
      </c>
      <c r="E128" s="180" t="s">
        <v>542</v>
      </c>
      <c r="F128" s="175" t="s">
        <v>68</v>
      </c>
      <c r="G128" s="176" t="s">
        <v>146</v>
      </c>
      <c r="H128" s="254" t="s">
        <v>130</v>
      </c>
      <c r="I128" s="176" t="s">
        <v>147</v>
      </c>
      <c r="J128" s="176" t="s">
        <v>406</v>
      </c>
      <c r="K128" s="176" t="s">
        <v>45</v>
      </c>
      <c r="L128" s="326">
        <v>45588</v>
      </c>
      <c r="M128" s="326">
        <v>45618</v>
      </c>
      <c r="N128" s="172" t="s">
        <v>5</v>
      </c>
      <c r="O128" s="172" t="s">
        <v>543</v>
      </c>
      <c r="P128" s="178">
        <v>45590</v>
      </c>
      <c r="Q128" s="178">
        <v>45748</v>
      </c>
      <c r="R128" s="172" t="s">
        <v>55</v>
      </c>
      <c r="T128" s="247" t="s">
        <v>56</v>
      </c>
    </row>
    <row r="129" spans="1:20" ht="16.399999999999999" customHeight="1">
      <c r="A129" s="172" t="s">
        <v>127</v>
      </c>
      <c r="B129" s="173" t="s">
        <v>19</v>
      </c>
      <c r="C129" s="172" t="s">
        <v>45</v>
      </c>
      <c r="D129" s="174" t="s">
        <v>45</v>
      </c>
      <c r="E129" s="180" t="s">
        <v>544</v>
      </c>
      <c r="F129" s="175" t="s">
        <v>68</v>
      </c>
      <c r="G129" s="176" t="s">
        <v>545</v>
      </c>
      <c r="H129" s="254" t="s">
        <v>130</v>
      </c>
      <c r="I129" s="176" t="s">
        <v>546</v>
      </c>
      <c r="J129" s="176" t="s">
        <v>547</v>
      </c>
      <c r="K129" s="176" t="s">
        <v>45</v>
      </c>
      <c r="L129" s="326">
        <v>45589</v>
      </c>
      <c r="M129" s="326">
        <v>45619</v>
      </c>
      <c r="N129" s="172" t="s">
        <v>5</v>
      </c>
      <c r="O129" s="172" t="s">
        <v>548</v>
      </c>
      <c r="P129" s="178">
        <v>45590</v>
      </c>
      <c r="Q129" s="178" t="s">
        <v>45</v>
      </c>
      <c r="R129" s="172" t="s">
        <v>55</v>
      </c>
      <c r="T129" s="247" t="s">
        <v>56</v>
      </c>
    </row>
    <row r="130" spans="1:20" ht="16.399999999999999" customHeight="1">
      <c r="A130" s="172" t="s">
        <v>127</v>
      </c>
      <c r="B130" s="173" t="s">
        <v>19</v>
      </c>
      <c r="C130" s="172" t="s">
        <v>45</v>
      </c>
      <c r="D130" s="174" t="s">
        <v>45</v>
      </c>
      <c r="E130" s="180" t="s">
        <v>549</v>
      </c>
      <c r="F130" s="175" t="s">
        <v>68</v>
      </c>
      <c r="G130" s="176" t="s">
        <v>550</v>
      </c>
      <c r="H130" s="254" t="s">
        <v>130</v>
      </c>
      <c r="I130" s="176" t="s">
        <v>551</v>
      </c>
      <c r="J130" s="176" t="s">
        <v>552</v>
      </c>
      <c r="K130" s="176" t="s">
        <v>45</v>
      </c>
      <c r="L130" s="326">
        <v>45589</v>
      </c>
      <c r="M130" s="326">
        <v>45619</v>
      </c>
      <c r="N130" s="172" t="s">
        <v>5</v>
      </c>
      <c r="O130" s="172" t="s">
        <v>553</v>
      </c>
      <c r="P130" s="178">
        <v>45590</v>
      </c>
      <c r="Q130" s="178">
        <v>45749</v>
      </c>
      <c r="R130" s="172" t="s">
        <v>55</v>
      </c>
      <c r="T130" s="247" t="s">
        <v>56</v>
      </c>
    </row>
    <row r="131" spans="1:20" ht="16.399999999999999" customHeight="1">
      <c r="A131" s="172" t="s">
        <v>127</v>
      </c>
      <c r="B131" s="173" t="s">
        <v>19</v>
      </c>
      <c r="C131" s="172" t="s">
        <v>45</v>
      </c>
      <c r="D131" s="174" t="s">
        <v>45</v>
      </c>
      <c r="E131" s="180" t="s">
        <v>554</v>
      </c>
      <c r="F131" s="175" t="s">
        <v>68</v>
      </c>
      <c r="G131" s="176" t="s">
        <v>129</v>
      </c>
      <c r="H131" s="254" t="s">
        <v>130</v>
      </c>
      <c r="I131" s="176" t="s">
        <v>131</v>
      </c>
      <c r="J131" s="176" t="s">
        <v>555</v>
      </c>
      <c r="K131" s="176" t="s">
        <v>45</v>
      </c>
      <c r="L131" s="326">
        <v>45589</v>
      </c>
      <c r="M131" s="326">
        <v>45619</v>
      </c>
      <c r="N131" s="172" t="s">
        <v>5</v>
      </c>
      <c r="O131" s="172" t="s">
        <v>556</v>
      </c>
      <c r="P131" s="178">
        <v>45590</v>
      </c>
      <c r="Q131" s="178">
        <v>45747</v>
      </c>
      <c r="R131" s="172" t="s">
        <v>55</v>
      </c>
      <c r="T131" s="247" t="s">
        <v>56</v>
      </c>
    </row>
    <row r="132" spans="1:20" ht="16.399999999999999" customHeight="1">
      <c r="A132" s="172" t="s">
        <v>44</v>
      </c>
      <c r="B132" s="173" t="s">
        <v>19</v>
      </c>
      <c r="C132" s="172" t="s">
        <v>45</v>
      </c>
      <c r="D132" s="174" t="s">
        <v>45</v>
      </c>
      <c r="E132" s="180" t="s">
        <v>45</v>
      </c>
      <c r="F132" s="175" t="s">
        <v>68</v>
      </c>
      <c r="G132" s="176" t="s">
        <v>45</v>
      </c>
      <c r="H132" s="254" t="s">
        <v>309</v>
      </c>
      <c r="I132" s="176" t="s">
        <v>74</v>
      </c>
      <c r="J132" s="176" t="s">
        <v>557</v>
      </c>
      <c r="K132" s="176" t="s">
        <v>45</v>
      </c>
      <c r="L132" s="326">
        <v>45588</v>
      </c>
      <c r="M132" s="326">
        <v>45618</v>
      </c>
      <c r="N132" s="172" t="s">
        <v>4</v>
      </c>
      <c r="O132" s="172" t="s">
        <v>558</v>
      </c>
      <c r="P132" s="178" t="s">
        <v>45</v>
      </c>
      <c r="Q132" s="178" t="s">
        <v>45</v>
      </c>
      <c r="R132" s="172" t="s">
        <v>55</v>
      </c>
      <c r="T132" s="247" t="s">
        <v>45</v>
      </c>
    </row>
    <row r="133" spans="1:20" ht="16.399999999999999" customHeight="1">
      <c r="A133" s="172" t="s">
        <v>44</v>
      </c>
      <c r="B133" s="173" t="s">
        <v>19</v>
      </c>
      <c r="C133" s="172" t="s">
        <v>45</v>
      </c>
      <c r="D133" s="174" t="s">
        <v>45</v>
      </c>
      <c r="E133" s="180" t="s">
        <v>45</v>
      </c>
      <c r="F133" s="175" t="s">
        <v>68</v>
      </c>
      <c r="G133" s="176" t="s">
        <v>45</v>
      </c>
      <c r="H133" s="254" t="s">
        <v>77</v>
      </c>
      <c r="I133" s="176" t="s">
        <v>74</v>
      </c>
      <c r="J133" s="176" t="s">
        <v>559</v>
      </c>
      <c r="K133" s="176" t="s">
        <v>45</v>
      </c>
      <c r="L133" s="326">
        <v>45589</v>
      </c>
      <c r="M133" s="326">
        <v>45619</v>
      </c>
      <c r="N133" s="172" t="s">
        <v>4</v>
      </c>
      <c r="O133" s="172" t="s">
        <v>560</v>
      </c>
      <c r="P133" s="178" t="s">
        <v>45</v>
      </c>
      <c r="Q133" s="178" t="s">
        <v>45</v>
      </c>
      <c r="R133" s="172" t="s">
        <v>55</v>
      </c>
      <c r="T133" s="247" t="s">
        <v>45</v>
      </c>
    </row>
    <row r="134" spans="1:20" ht="16.399999999999999" customHeight="1">
      <c r="A134" s="172" t="s">
        <v>162</v>
      </c>
      <c r="B134" s="173" t="s">
        <v>19</v>
      </c>
      <c r="C134" s="172" t="s">
        <v>45</v>
      </c>
      <c r="D134" s="174" t="s">
        <v>45</v>
      </c>
      <c r="E134" s="180" t="s">
        <v>561</v>
      </c>
      <c r="F134" s="175" t="s">
        <v>68</v>
      </c>
      <c r="G134" s="176" t="s">
        <v>164</v>
      </c>
      <c r="H134" s="254" t="s">
        <v>165</v>
      </c>
      <c r="I134" s="176" t="s">
        <v>166</v>
      </c>
      <c r="J134" s="176" t="s">
        <v>562</v>
      </c>
      <c r="K134" s="176" t="s">
        <v>45</v>
      </c>
      <c r="L134" s="326">
        <v>45588</v>
      </c>
      <c r="M134" s="326">
        <v>45618</v>
      </c>
      <c r="N134" s="172" t="s">
        <v>5</v>
      </c>
      <c r="O134" s="172" t="s">
        <v>563</v>
      </c>
      <c r="P134" s="178">
        <v>45593</v>
      </c>
      <c r="Q134" s="178">
        <v>45702</v>
      </c>
      <c r="R134" s="172" t="s">
        <v>55</v>
      </c>
      <c r="T134" s="247" t="s">
        <v>56</v>
      </c>
    </row>
    <row r="135" spans="1:20" ht="16.399999999999999" customHeight="1">
      <c r="A135" s="172" t="s">
        <v>162</v>
      </c>
      <c r="B135" s="173" t="s">
        <v>19</v>
      </c>
      <c r="C135" s="172" t="s">
        <v>45</v>
      </c>
      <c r="D135" s="174" t="s">
        <v>45</v>
      </c>
      <c r="E135" s="180" t="s">
        <v>564</v>
      </c>
      <c r="F135" s="175" t="s">
        <v>68</v>
      </c>
      <c r="G135" s="176" t="s">
        <v>164</v>
      </c>
      <c r="H135" s="254" t="s">
        <v>165</v>
      </c>
      <c r="I135" s="176" t="s">
        <v>166</v>
      </c>
      <c r="J135" s="176" t="s">
        <v>565</v>
      </c>
      <c r="K135" s="176" t="s">
        <v>45</v>
      </c>
      <c r="L135" s="326">
        <v>45588</v>
      </c>
      <c r="M135" s="326">
        <v>45618</v>
      </c>
      <c r="N135" s="172" t="s">
        <v>5</v>
      </c>
      <c r="O135" s="172" t="s">
        <v>566</v>
      </c>
      <c r="P135" s="178">
        <v>45593</v>
      </c>
      <c r="Q135" s="178">
        <v>45700</v>
      </c>
      <c r="R135" s="172" t="s">
        <v>55</v>
      </c>
      <c r="T135" s="247" t="s">
        <v>56</v>
      </c>
    </row>
    <row r="136" spans="1:20" ht="16.399999999999999" customHeight="1">
      <c r="A136" s="172" t="s">
        <v>44</v>
      </c>
      <c r="B136" s="173" t="s">
        <v>19</v>
      </c>
      <c r="C136" s="172" t="s">
        <v>45</v>
      </c>
      <c r="D136" s="174" t="s">
        <v>45</v>
      </c>
      <c r="E136" s="180" t="s">
        <v>45</v>
      </c>
      <c r="F136" s="175" t="s">
        <v>68</v>
      </c>
      <c r="G136" s="176" t="s">
        <v>45</v>
      </c>
      <c r="H136" s="254" t="s">
        <v>77</v>
      </c>
      <c r="I136" s="176" t="s">
        <v>74</v>
      </c>
      <c r="J136" s="176" t="s">
        <v>559</v>
      </c>
      <c r="K136" s="176" t="s">
        <v>45</v>
      </c>
      <c r="L136" s="326">
        <v>45589</v>
      </c>
      <c r="M136" s="326">
        <v>45619</v>
      </c>
      <c r="N136" s="172" t="s">
        <v>4</v>
      </c>
      <c r="O136" s="172" t="s">
        <v>567</v>
      </c>
      <c r="P136" s="178" t="s">
        <v>45</v>
      </c>
      <c r="Q136" s="178" t="s">
        <v>45</v>
      </c>
      <c r="R136" s="172" t="s">
        <v>55</v>
      </c>
      <c r="T136" s="247" t="s">
        <v>45</v>
      </c>
    </row>
    <row r="137" spans="1:20" ht="16.399999999999999" customHeight="1">
      <c r="A137" s="172" t="s">
        <v>162</v>
      </c>
      <c r="B137" s="173" t="s">
        <v>19</v>
      </c>
      <c r="C137" s="172" t="s">
        <v>45</v>
      </c>
      <c r="D137" s="174" t="s">
        <v>45</v>
      </c>
      <c r="E137" s="180" t="s">
        <v>568</v>
      </c>
      <c r="F137" s="175" t="s">
        <v>68</v>
      </c>
      <c r="G137" s="176" t="s">
        <v>164</v>
      </c>
      <c r="H137" s="254" t="s">
        <v>165</v>
      </c>
      <c r="I137" s="176" t="s">
        <v>166</v>
      </c>
      <c r="J137" s="176" t="s">
        <v>569</v>
      </c>
      <c r="K137" s="176" t="s">
        <v>45</v>
      </c>
      <c r="L137" s="326">
        <v>45588</v>
      </c>
      <c r="M137" s="326">
        <v>45618</v>
      </c>
      <c r="N137" s="172" t="s">
        <v>5</v>
      </c>
      <c r="O137" s="172" t="s">
        <v>570</v>
      </c>
      <c r="P137" s="178">
        <v>45593</v>
      </c>
      <c r="Q137" s="178">
        <v>45702</v>
      </c>
      <c r="R137" s="172" t="s">
        <v>55</v>
      </c>
      <c r="T137" s="247" t="s">
        <v>56</v>
      </c>
    </row>
    <row r="138" spans="1:20" ht="16.399999999999999" customHeight="1">
      <c r="A138" s="172" t="s">
        <v>162</v>
      </c>
      <c r="B138" s="173" t="s">
        <v>19</v>
      </c>
      <c r="C138" s="172" t="s">
        <v>45</v>
      </c>
      <c r="D138" s="174" t="s">
        <v>45</v>
      </c>
      <c r="E138" s="180" t="s">
        <v>571</v>
      </c>
      <c r="F138" s="175" t="s">
        <v>68</v>
      </c>
      <c r="G138" s="176" t="s">
        <v>164</v>
      </c>
      <c r="H138" s="254" t="s">
        <v>165</v>
      </c>
      <c r="I138" s="176" t="s">
        <v>166</v>
      </c>
      <c r="J138" s="176" t="s">
        <v>572</v>
      </c>
      <c r="K138" s="176" t="s">
        <v>45</v>
      </c>
      <c r="L138" s="326">
        <v>45588</v>
      </c>
      <c r="M138" s="326">
        <v>45618</v>
      </c>
      <c r="N138" s="172" t="s">
        <v>5</v>
      </c>
      <c r="O138" s="172" t="s">
        <v>573</v>
      </c>
      <c r="P138" s="178">
        <v>45593</v>
      </c>
      <c r="Q138" s="178" t="s">
        <v>45</v>
      </c>
      <c r="R138" s="172" t="s">
        <v>237</v>
      </c>
      <c r="T138" s="247" t="s">
        <v>56</v>
      </c>
    </row>
    <row r="139" spans="1:20" ht="16.399999999999999" customHeight="1">
      <c r="A139" s="172" t="s">
        <v>44</v>
      </c>
      <c r="B139" s="173" t="s">
        <v>19</v>
      </c>
      <c r="C139" s="172" t="s">
        <v>45</v>
      </c>
      <c r="D139" s="174" t="s">
        <v>45</v>
      </c>
      <c r="E139" s="180" t="s">
        <v>45</v>
      </c>
      <c r="F139" s="175" t="s">
        <v>68</v>
      </c>
      <c r="G139" s="176" t="s">
        <v>45</v>
      </c>
      <c r="H139" s="254" t="s">
        <v>77</v>
      </c>
      <c r="I139" s="176" t="s">
        <v>74</v>
      </c>
      <c r="J139" s="176" t="s">
        <v>559</v>
      </c>
      <c r="K139" s="176" t="s">
        <v>45</v>
      </c>
      <c r="L139" s="326">
        <v>45589</v>
      </c>
      <c r="M139" s="326">
        <v>45619</v>
      </c>
      <c r="N139" s="172" t="s">
        <v>4</v>
      </c>
      <c r="O139" s="172" t="s">
        <v>574</v>
      </c>
      <c r="P139" s="178" t="s">
        <v>45</v>
      </c>
      <c r="Q139" s="178" t="s">
        <v>45</v>
      </c>
      <c r="R139" s="172" t="s">
        <v>55</v>
      </c>
      <c r="T139" s="247" t="s">
        <v>45</v>
      </c>
    </row>
    <row r="140" spans="1:20" ht="16" customHeight="1">
      <c r="A140" s="172" t="s">
        <v>162</v>
      </c>
      <c r="B140" s="173" t="s">
        <v>19</v>
      </c>
      <c r="C140" s="172" t="s">
        <v>45</v>
      </c>
      <c r="D140" s="174" t="s">
        <v>45</v>
      </c>
      <c r="E140" s="180" t="s">
        <v>575</v>
      </c>
      <c r="F140" s="175" t="s">
        <v>68</v>
      </c>
      <c r="G140" s="176" t="s">
        <v>164</v>
      </c>
      <c r="H140" s="254" t="s">
        <v>165</v>
      </c>
      <c r="I140" s="176" t="s">
        <v>166</v>
      </c>
      <c r="J140" s="176" t="s">
        <v>576</v>
      </c>
      <c r="K140" s="176" t="s">
        <v>45</v>
      </c>
      <c r="L140" s="326">
        <v>45588</v>
      </c>
      <c r="M140" s="326">
        <v>45618</v>
      </c>
      <c r="N140" s="172" t="s">
        <v>5</v>
      </c>
      <c r="O140" s="172" t="s">
        <v>577</v>
      </c>
      <c r="P140" s="178">
        <v>45609</v>
      </c>
      <c r="Q140" s="178">
        <v>45708</v>
      </c>
      <c r="R140" s="172" t="s">
        <v>55</v>
      </c>
      <c r="T140" s="247" t="s">
        <v>56</v>
      </c>
    </row>
    <row r="141" spans="1:20" ht="16.399999999999999" customHeight="1">
      <c r="A141" s="172" t="s">
        <v>162</v>
      </c>
      <c r="B141" s="173" t="s">
        <v>19</v>
      </c>
      <c r="C141" s="172" t="s">
        <v>45</v>
      </c>
      <c r="D141" s="174" t="s">
        <v>45</v>
      </c>
      <c r="E141" s="180" t="s">
        <v>578</v>
      </c>
      <c r="F141" s="175" t="s">
        <v>68</v>
      </c>
      <c r="G141" s="176" t="s">
        <v>164</v>
      </c>
      <c r="H141" s="254" t="s">
        <v>165</v>
      </c>
      <c r="I141" s="176" t="s">
        <v>166</v>
      </c>
      <c r="J141" s="176" t="s">
        <v>579</v>
      </c>
      <c r="K141" s="176" t="s">
        <v>45</v>
      </c>
      <c r="L141" s="326">
        <v>45588</v>
      </c>
      <c r="M141" s="326">
        <v>45618</v>
      </c>
      <c r="N141" s="172" t="s">
        <v>5</v>
      </c>
      <c r="O141" s="172" t="s">
        <v>580</v>
      </c>
      <c r="P141" s="178">
        <v>45609</v>
      </c>
      <c r="Q141" s="178">
        <v>45708</v>
      </c>
      <c r="R141" s="172" t="s">
        <v>237</v>
      </c>
      <c r="T141" s="247" t="s">
        <v>56</v>
      </c>
    </row>
    <row r="142" spans="1:20" ht="16.399999999999999" customHeight="1">
      <c r="A142" s="172" t="s">
        <v>162</v>
      </c>
      <c r="B142" s="173" t="s">
        <v>19</v>
      </c>
      <c r="C142" s="172" t="s">
        <v>45</v>
      </c>
      <c r="D142" s="174" t="s">
        <v>45</v>
      </c>
      <c r="E142" s="180" t="s">
        <v>581</v>
      </c>
      <c r="F142" s="175" t="s">
        <v>68</v>
      </c>
      <c r="G142" s="176" t="s">
        <v>164</v>
      </c>
      <c r="H142" s="254" t="s">
        <v>165</v>
      </c>
      <c r="I142" s="176" t="s">
        <v>166</v>
      </c>
      <c r="J142" s="176" t="s">
        <v>582</v>
      </c>
      <c r="K142" s="176" t="s">
        <v>45</v>
      </c>
      <c r="L142" s="326">
        <v>45588</v>
      </c>
      <c r="M142" s="326">
        <v>45618</v>
      </c>
      <c r="N142" s="172" t="s">
        <v>5</v>
      </c>
      <c r="O142" s="172" t="s">
        <v>583</v>
      </c>
      <c r="P142" s="178">
        <v>45609</v>
      </c>
      <c r="Q142" s="178">
        <v>45708</v>
      </c>
      <c r="R142" s="172" t="s">
        <v>237</v>
      </c>
      <c r="T142" s="247" t="s">
        <v>56</v>
      </c>
    </row>
    <row r="143" spans="1:20" ht="16.399999999999999" customHeight="1">
      <c r="A143" s="172" t="s">
        <v>57</v>
      </c>
      <c r="B143" s="173" t="s">
        <v>8</v>
      </c>
      <c r="C143" s="172" t="s">
        <v>45</v>
      </c>
      <c r="D143" s="174" t="s">
        <v>45</v>
      </c>
      <c r="E143" s="180" t="s">
        <v>45</v>
      </c>
      <c r="F143" s="175" t="s">
        <v>584</v>
      </c>
      <c r="G143" s="176" t="s">
        <v>585</v>
      </c>
      <c r="H143" s="254" t="s">
        <v>130</v>
      </c>
      <c r="I143" s="176" t="s">
        <v>586</v>
      </c>
      <c r="J143" s="176" t="s">
        <v>587</v>
      </c>
      <c r="K143" s="176" t="s">
        <v>45</v>
      </c>
      <c r="L143" s="326">
        <v>45589</v>
      </c>
      <c r="M143" s="326">
        <v>45609</v>
      </c>
      <c r="N143" s="172" t="s">
        <v>4</v>
      </c>
      <c r="O143" s="172" t="s">
        <v>588</v>
      </c>
      <c r="P143" s="178" t="s">
        <v>45</v>
      </c>
      <c r="Q143" s="178" t="s">
        <v>45</v>
      </c>
      <c r="R143" s="172" t="s">
        <v>55</v>
      </c>
      <c r="S143" s="177" t="s">
        <v>174</v>
      </c>
      <c r="T143" s="247" t="s">
        <v>45</v>
      </c>
    </row>
    <row r="144" spans="1:20" ht="16.399999999999999" customHeight="1">
      <c r="A144" s="172" t="s">
        <v>66</v>
      </c>
      <c r="B144" s="173" t="s">
        <v>18</v>
      </c>
      <c r="C144" s="172" t="s">
        <v>45</v>
      </c>
      <c r="D144" s="174" t="s">
        <v>589</v>
      </c>
      <c r="E144" s="180" t="s">
        <v>590</v>
      </c>
      <c r="F144" s="175" t="s">
        <v>591</v>
      </c>
      <c r="G144" s="176" t="s">
        <v>592</v>
      </c>
      <c r="H144" s="254" t="s">
        <v>77</v>
      </c>
      <c r="I144" s="176" t="s">
        <v>593</v>
      </c>
      <c r="J144" s="176" t="s">
        <v>594</v>
      </c>
      <c r="K144" s="176" t="s">
        <v>53</v>
      </c>
      <c r="L144" s="326">
        <v>45589</v>
      </c>
      <c r="M144" s="326">
        <v>45634</v>
      </c>
      <c r="N144" s="172" t="s">
        <v>4</v>
      </c>
      <c r="O144" s="172" t="s">
        <v>595</v>
      </c>
      <c r="P144" s="178">
        <v>45621</v>
      </c>
      <c r="Q144" s="178" t="s">
        <v>45</v>
      </c>
      <c r="R144" s="172" t="s">
        <v>55</v>
      </c>
      <c r="T144" s="247" t="s">
        <v>56</v>
      </c>
    </row>
    <row r="145" spans="1:20" ht="16.399999999999999" customHeight="1">
      <c r="A145" s="172" t="s">
        <v>66</v>
      </c>
      <c r="B145" s="173" t="s">
        <v>19</v>
      </c>
      <c r="C145" s="172" t="s">
        <v>45</v>
      </c>
      <c r="D145" s="174" t="s">
        <v>45</v>
      </c>
      <c r="E145" s="180" t="s">
        <v>596</v>
      </c>
      <c r="F145" s="175" t="s">
        <v>68</v>
      </c>
      <c r="G145" s="176" t="s">
        <v>69</v>
      </c>
      <c r="H145" s="254" t="s">
        <v>50</v>
      </c>
      <c r="I145" s="176" t="s">
        <v>70</v>
      </c>
      <c r="J145" s="176" t="s">
        <v>446</v>
      </c>
      <c r="K145" s="176" t="s">
        <v>45</v>
      </c>
      <c r="L145" s="326">
        <v>45590</v>
      </c>
      <c r="M145" s="326">
        <v>45620</v>
      </c>
      <c r="N145" s="172" t="s">
        <v>5</v>
      </c>
      <c r="O145" s="172" t="s">
        <v>597</v>
      </c>
      <c r="P145" s="178">
        <v>45594</v>
      </c>
      <c r="Q145" s="178">
        <v>45617</v>
      </c>
      <c r="R145" s="172" t="s">
        <v>55</v>
      </c>
      <c r="T145" s="247" t="s">
        <v>56</v>
      </c>
    </row>
    <row r="146" spans="1:20" ht="16.399999999999999" customHeight="1">
      <c r="A146" s="172" t="s">
        <v>66</v>
      </c>
      <c r="B146" s="173" t="s">
        <v>19</v>
      </c>
      <c r="C146" s="172" t="s">
        <v>45</v>
      </c>
      <c r="D146" s="174" t="s">
        <v>45</v>
      </c>
      <c r="E146" s="180" t="s">
        <v>598</v>
      </c>
      <c r="F146" s="175" t="s">
        <v>68</v>
      </c>
      <c r="G146" s="176" t="s">
        <v>69</v>
      </c>
      <c r="H146" s="254" t="s">
        <v>50</v>
      </c>
      <c r="I146" s="176" t="s">
        <v>70</v>
      </c>
      <c r="J146" s="176" t="s">
        <v>599</v>
      </c>
      <c r="K146" s="176" t="s">
        <v>45</v>
      </c>
      <c r="L146" s="326">
        <v>45590</v>
      </c>
      <c r="M146" s="326">
        <v>45620</v>
      </c>
      <c r="N146" s="172" t="s">
        <v>5</v>
      </c>
      <c r="O146" s="172" t="s">
        <v>600</v>
      </c>
      <c r="P146" s="178">
        <v>45594</v>
      </c>
      <c r="Q146" s="178" t="s">
        <v>45</v>
      </c>
      <c r="R146" s="172" t="s">
        <v>55</v>
      </c>
      <c r="T146" s="247" t="s">
        <v>56</v>
      </c>
    </row>
    <row r="147" spans="1:20" ht="16.399999999999999" customHeight="1">
      <c r="A147" s="172" t="s">
        <v>44</v>
      </c>
      <c r="B147" s="173" t="s">
        <v>19</v>
      </c>
      <c r="C147" s="172" t="s">
        <v>45</v>
      </c>
      <c r="D147" s="174" t="s">
        <v>45</v>
      </c>
      <c r="E147" s="180" t="s">
        <v>45</v>
      </c>
      <c r="F147" s="175" t="s">
        <v>68</v>
      </c>
      <c r="G147" s="176" t="s">
        <v>45</v>
      </c>
      <c r="H147" s="254" t="s">
        <v>73</v>
      </c>
      <c r="I147" s="176" t="s">
        <v>74</v>
      </c>
      <c r="J147" s="176" t="s">
        <v>601</v>
      </c>
      <c r="K147" s="176" t="s">
        <v>45</v>
      </c>
      <c r="L147" s="326">
        <v>45589</v>
      </c>
      <c r="M147" s="326">
        <v>45619</v>
      </c>
      <c r="N147" s="172" t="s">
        <v>4</v>
      </c>
      <c r="O147" s="172" t="s">
        <v>602</v>
      </c>
      <c r="P147" s="178" t="s">
        <v>45</v>
      </c>
      <c r="Q147" s="178" t="s">
        <v>45</v>
      </c>
      <c r="R147" s="172" t="s">
        <v>55</v>
      </c>
      <c r="T147" s="247" t="s">
        <v>45</v>
      </c>
    </row>
    <row r="148" spans="1:20" ht="16.399999999999999" customHeight="1">
      <c r="A148" s="172" t="s">
        <v>57</v>
      </c>
      <c r="B148" s="173" t="s">
        <v>18</v>
      </c>
      <c r="C148" s="172" t="s">
        <v>45</v>
      </c>
      <c r="D148" s="174" t="s">
        <v>603</v>
      </c>
      <c r="E148" s="180" t="s">
        <v>604</v>
      </c>
      <c r="F148" s="175" t="s">
        <v>605</v>
      </c>
      <c r="G148" s="176" t="s">
        <v>606</v>
      </c>
      <c r="H148" s="254" t="s">
        <v>62</v>
      </c>
      <c r="I148" s="176" t="s">
        <v>607</v>
      </c>
      <c r="J148" s="176" t="s">
        <v>608</v>
      </c>
      <c r="K148" s="176" t="s">
        <v>53</v>
      </c>
      <c r="L148" s="326">
        <v>45593</v>
      </c>
      <c r="M148" s="326">
        <v>45638</v>
      </c>
      <c r="N148" s="172" t="s">
        <v>3</v>
      </c>
      <c r="O148" s="172" t="s">
        <v>45</v>
      </c>
      <c r="P148" s="178">
        <v>45603</v>
      </c>
      <c r="Q148" s="178" t="s">
        <v>45</v>
      </c>
      <c r="R148" s="172" t="s">
        <v>55</v>
      </c>
      <c r="T148" s="247" t="s">
        <v>56</v>
      </c>
    </row>
    <row r="149" spans="1:20" ht="16" customHeight="1">
      <c r="A149" s="172" t="s">
        <v>44</v>
      </c>
      <c r="B149" s="173" t="s">
        <v>18</v>
      </c>
      <c r="C149" s="172" t="s">
        <v>45</v>
      </c>
      <c r="D149" s="174" t="s">
        <v>609</v>
      </c>
      <c r="E149" s="180" t="s">
        <v>610</v>
      </c>
      <c r="F149" s="175" t="s">
        <v>611</v>
      </c>
      <c r="G149" s="176" t="s">
        <v>612</v>
      </c>
      <c r="H149" s="254" t="s">
        <v>179</v>
      </c>
      <c r="I149" s="176" t="s">
        <v>613</v>
      </c>
      <c r="J149" s="176" t="s">
        <v>614</v>
      </c>
      <c r="K149" s="176" t="s">
        <v>615</v>
      </c>
      <c r="L149" s="326">
        <v>45593</v>
      </c>
      <c r="M149" s="326">
        <v>45638</v>
      </c>
      <c r="N149" s="172" t="s">
        <v>4</v>
      </c>
      <c r="O149" s="172" t="s">
        <v>616</v>
      </c>
      <c r="P149" s="178">
        <v>45628</v>
      </c>
      <c r="Q149" s="178">
        <v>45660</v>
      </c>
      <c r="R149" s="172" t="s">
        <v>55</v>
      </c>
      <c r="T149" s="247" t="s">
        <v>56</v>
      </c>
    </row>
    <row r="150" spans="1:20" ht="16.399999999999999" customHeight="1">
      <c r="A150" s="172" t="s">
        <v>127</v>
      </c>
      <c r="B150" s="173" t="s">
        <v>19</v>
      </c>
      <c r="C150" s="172" t="s">
        <v>45</v>
      </c>
      <c r="D150" s="174" t="s">
        <v>45</v>
      </c>
      <c r="E150" s="180" t="s">
        <v>617</v>
      </c>
      <c r="F150" s="175" t="s">
        <v>68</v>
      </c>
      <c r="G150" s="176" t="s">
        <v>618</v>
      </c>
      <c r="H150" s="254" t="s">
        <v>130</v>
      </c>
      <c r="I150" s="176" t="s">
        <v>619</v>
      </c>
      <c r="J150" s="176" t="s">
        <v>620</v>
      </c>
      <c r="K150" s="176" t="s">
        <v>45</v>
      </c>
      <c r="L150" s="326">
        <v>45591</v>
      </c>
      <c r="M150" s="326">
        <v>45621</v>
      </c>
      <c r="N150" s="172" t="s">
        <v>5</v>
      </c>
      <c r="O150" s="172" t="s">
        <v>621</v>
      </c>
      <c r="P150" s="178">
        <v>45595</v>
      </c>
      <c r="Q150" s="178">
        <v>45743</v>
      </c>
      <c r="R150" s="172" t="s">
        <v>55</v>
      </c>
      <c r="T150" s="247" t="s">
        <v>56</v>
      </c>
    </row>
    <row r="151" spans="1:20" ht="16.399999999999999" customHeight="1">
      <c r="A151" s="172" t="s">
        <v>127</v>
      </c>
      <c r="B151" s="173" t="s">
        <v>19</v>
      </c>
      <c r="C151" s="172" t="s">
        <v>45</v>
      </c>
      <c r="D151" s="174" t="s">
        <v>45</v>
      </c>
      <c r="E151" s="180" t="s">
        <v>622</v>
      </c>
      <c r="F151" s="175" t="s">
        <v>68</v>
      </c>
      <c r="G151" s="176" t="s">
        <v>623</v>
      </c>
      <c r="H151" s="254" t="s">
        <v>130</v>
      </c>
      <c r="I151" s="176" t="s">
        <v>624</v>
      </c>
      <c r="J151" s="176" t="s">
        <v>625</v>
      </c>
      <c r="K151" s="176" t="s">
        <v>45</v>
      </c>
      <c r="L151" s="326">
        <v>45591</v>
      </c>
      <c r="M151" s="326">
        <v>45621</v>
      </c>
      <c r="N151" s="172" t="s">
        <v>5</v>
      </c>
      <c r="O151" s="172" t="s">
        <v>626</v>
      </c>
      <c r="P151" s="178">
        <v>45594</v>
      </c>
      <c r="Q151" s="178" t="s">
        <v>45</v>
      </c>
      <c r="R151" s="172" t="s">
        <v>55</v>
      </c>
      <c r="T151" s="247" t="s">
        <v>56</v>
      </c>
    </row>
    <row r="152" spans="1:20" ht="16.399999999999999" customHeight="1">
      <c r="A152" s="172" t="s">
        <v>66</v>
      </c>
      <c r="B152" s="173" t="s">
        <v>19</v>
      </c>
      <c r="C152" s="172" t="s">
        <v>45</v>
      </c>
      <c r="D152" s="174" t="s">
        <v>45</v>
      </c>
      <c r="E152" s="180" t="s">
        <v>627</v>
      </c>
      <c r="F152" s="175" t="s">
        <v>68</v>
      </c>
      <c r="G152" s="176" t="s">
        <v>69</v>
      </c>
      <c r="H152" s="254" t="s">
        <v>50</v>
      </c>
      <c r="I152" s="176" t="s">
        <v>70</v>
      </c>
      <c r="J152" s="176" t="s">
        <v>628</v>
      </c>
      <c r="K152" s="176" t="s">
        <v>45</v>
      </c>
      <c r="L152" s="326">
        <v>45590</v>
      </c>
      <c r="M152" s="326">
        <v>45620</v>
      </c>
      <c r="N152" s="172" t="s">
        <v>5</v>
      </c>
      <c r="O152" s="172" t="s">
        <v>629</v>
      </c>
      <c r="P152" s="178">
        <v>45594</v>
      </c>
      <c r="Q152" s="178">
        <v>45617</v>
      </c>
      <c r="R152" s="172" t="s">
        <v>55</v>
      </c>
      <c r="T152" s="247" t="s">
        <v>56</v>
      </c>
    </row>
    <row r="153" spans="1:20" ht="16.399999999999999" customHeight="1">
      <c r="A153" s="172" t="s">
        <v>66</v>
      </c>
      <c r="B153" s="173" t="s">
        <v>19</v>
      </c>
      <c r="C153" s="172" t="s">
        <v>45</v>
      </c>
      <c r="D153" s="174" t="s">
        <v>45</v>
      </c>
      <c r="E153" s="180" t="s">
        <v>630</v>
      </c>
      <c r="F153" s="175" t="s">
        <v>68</v>
      </c>
      <c r="G153" s="176" t="s">
        <v>69</v>
      </c>
      <c r="H153" s="254" t="s">
        <v>50</v>
      </c>
      <c r="I153" s="176" t="s">
        <v>70</v>
      </c>
      <c r="J153" s="176" t="s">
        <v>599</v>
      </c>
      <c r="K153" s="176" t="s">
        <v>45</v>
      </c>
      <c r="L153" s="326">
        <v>45591</v>
      </c>
      <c r="M153" s="326">
        <v>45621</v>
      </c>
      <c r="N153" s="172" t="s">
        <v>5</v>
      </c>
      <c r="O153" s="172" t="s">
        <v>631</v>
      </c>
      <c r="P153" s="178">
        <v>45594</v>
      </c>
      <c r="Q153" s="178" t="s">
        <v>45</v>
      </c>
      <c r="R153" s="172" t="s">
        <v>55</v>
      </c>
      <c r="T153" s="247" t="s">
        <v>56</v>
      </c>
    </row>
    <row r="154" spans="1:20" ht="16.399999999999999" customHeight="1">
      <c r="A154" s="172" t="s">
        <v>66</v>
      </c>
      <c r="B154" s="173" t="s">
        <v>19</v>
      </c>
      <c r="C154" s="172" t="s">
        <v>45</v>
      </c>
      <c r="D154" s="174" t="s">
        <v>45</v>
      </c>
      <c r="E154" s="180" t="s">
        <v>632</v>
      </c>
      <c r="F154" s="175" t="s">
        <v>68</v>
      </c>
      <c r="G154" s="176" t="s">
        <v>69</v>
      </c>
      <c r="H154" s="254" t="s">
        <v>50</v>
      </c>
      <c r="I154" s="176" t="s">
        <v>70</v>
      </c>
      <c r="J154" s="176" t="s">
        <v>599</v>
      </c>
      <c r="K154" s="176" t="s">
        <v>45</v>
      </c>
      <c r="L154" s="326">
        <v>45591</v>
      </c>
      <c r="M154" s="326">
        <v>45621</v>
      </c>
      <c r="N154" s="172" t="s">
        <v>5</v>
      </c>
      <c r="O154" s="172" t="s">
        <v>633</v>
      </c>
      <c r="P154" s="178">
        <v>45594</v>
      </c>
      <c r="Q154" s="178" t="s">
        <v>45</v>
      </c>
      <c r="R154" s="172" t="s">
        <v>55</v>
      </c>
      <c r="T154" s="247" t="s">
        <v>56</v>
      </c>
    </row>
    <row r="155" spans="1:20" ht="16.399999999999999" customHeight="1">
      <c r="A155" s="172" t="s">
        <v>66</v>
      </c>
      <c r="B155" s="173" t="s">
        <v>19</v>
      </c>
      <c r="C155" s="172" t="s">
        <v>45</v>
      </c>
      <c r="D155" s="174" t="s">
        <v>45</v>
      </c>
      <c r="E155" s="180" t="s">
        <v>634</v>
      </c>
      <c r="F155" s="175" t="s">
        <v>68</v>
      </c>
      <c r="G155" s="176" t="s">
        <v>69</v>
      </c>
      <c r="H155" s="254" t="s">
        <v>50</v>
      </c>
      <c r="I155" s="176" t="s">
        <v>70</v>
      </c>
      <c r="J155" s="176" t="s">
        <v>599</v>
      </c>
      <c r="K155" s="176" t="s">
        <v>45</v>
      </c>
      <c r="L155" s="326">
        <v>45591</v>
      </c>
      <c r="M155" s="326">
        <v>45621</v>
      </c>
      <c r="N155" s="172" t="s">
        <v>5</v>
      </c>
      <c r="O155" s="172" t="s">
        <v>635</v>
      </c>
      <c r="P155" s="178">
        <v>45594</v>
      </c>
      <c r="Q155" s="178" t="s">
        <v>45</v>
      </c>
      <c r="R155" s="172" t="s">
        <v>55</v>
      </c>
      <c r="T155" s="247" t="s">
        <v>56</v>
      </c>
    </row>
    <row r="156" spans="1:20" ht="16.399999999999999" customHeight="1">
      <c r="A156" s="172" t="s">
        <v>66</v>
      </c>
      <c r="B156" s="173" t="s">
        <v>19</v>
      </c>
      <c r="C156" s="172" t="s">
        <v>45</v>
      </c>
      <c r="D156" s="174" t="s">
        <v>45</v>
      </c>
      <c r="E156" s="180" t="s">
        <v>636</v>
      </c>
      <c r="F156" s="175" t="s">
        <v>68</v>
      </c>
      <c r="G156" s="176" t="s">
        <v>69</v>
      </c>
      <c r="H156" s="254" t="s">
        <v>50</v>
      </c>
      <c r="I156" s="176" t="s">
        <v>70</v>
      </c>
      <c r="J156" s="176" t="s">
        <v>599</v>
      </c>
      <c r="K156" s="176" t="s">
        <v>45</v>
      </c>
      <c r="L156" s="326">
        <v>45591</v>
      </c>
      <c r="M156" s="326">
        <v>45621</v>
      </c>
      <c r="N156" s="172" t="s">
        <v>5</v>
      </c>
      <c r="O156" s="172" t="s">
        <v>637</v>
      </c>
      <c r="P156" s="178">
        <v>45594</v>
      </c>
      <c r="Q156" s="178" t="s">
        <v>45</v>
      </c>
      <c r="R156" s="172" t="s">
        <v>55</v>
      </c>
      <c r="T156" s="247" t="s">
        <v>56</v>
      </c>
    </row>
    <row r="157" spans="1:20" ht="16.399999999999999" customHeight="1">
      <c r="A157" s="172" t="s">
        <v>66</v>
      </c>
      <c r="B157" s="173" t="s">
        <v>19</v>
      </c>
      <c r="C157" s="172" t="s">
        <v>45</v>
      </c>
      <c r="D157" s="174" t="s">
        <v>45</v>
      </c>
      <c r="E157" s="180" t="s">
        <v>638</v>
      </c>
      <c r="F157" s="175" t="s">
        <v>68</v>
      </c>
      <c r="G157" s="176" t="s">
        <v>69</v>
      </c>
      <c r="H157" s="254" t="s">
        <v>50</v>
      </c>
      <c r="I157" s="176" t="s">
        <v>70</v>
      </c>
      <c r="J157" s="176" t="s">
        <v>599</v>
      </c>
      <c r="K157" s="176" t="s">
        <v>45</v>
      </c>
      <c r="L157" s="326">
        <v>45591</v>
      </c>
      <c r="M157" s="326">
        <v>45621</v>
      </c>
      <c r="N157" s="172" t="s">
        <v>5</v>
      </c>
      <c r="O157" s="172" t="s">
        <v>639</v>
      </c>
      <c r="P157" s="178">
        <v>45594</v>
      </c>
      <c r="Q157" s="178" t="s">
        <v>45</v>
      </c>
      <c r="R157" s="172" t="s">
        <v>55</v>
      </c>
      <c r="T157" s="247" t="s">
        <v>56</v>
      </c>
    </row>
    <row r="158" spans="1:20" ht="16.399999999999999" customHeight="1">
      <c r="A158" s="172" t="s">
        <v>66</v>
      </c>
      <c r="B158" s="173" t="s">
        <v>19</v>
      </c>
      <c r="C158" s="172" t="s">
        <v>45</v>
      </c>
      <c r="D158" s="174" t="s">
        <v>45</v>
      </c>
      <c r="E158" s="180" t="s">
        <v>640</v>
      </c>
      <c r="F158" s="175" t="s">
        <v>68</v>
      </c>
      <c r="G158" s="176" t="s">
        <v>69</v>
      </c>
      <c r="H158" s="254" t="s">
        <v>50</v>
      </c>
      <c r="I158" s="176" t="s">
        <v>70</v>
      </c>
      <c r="J158" s="176" t="s">
        <v>599</v>
      </c>
      <c r="K158" s="176" t="s">
        <v>45</v>
      </c>
      <c r="L158" s="326">
        <v>45591</v>
      </c>
      <c r="M158" s="326">
        <v>45621</v>
      </c>
      <c r="N158" s="172" t="s">
        <v>5</v>
      </c>
      <c r="O158" s="172" t="s">
        <v>641</v>
      </c>
      <c r="P158" s="178">
        <v>45594</v>
      </c>
      <c r="Q158" s="178" t="s">
        <v>45</v>
      </c>
      <c r="R158" s="172" t="s">
        <v>55</v>
      </c>
      <c r="T158" s="247" t="s">
        <v>56</v>
      </c>
    </row>
    <row r="159" spans="1:20" ht="16.399999999999999" customHeight="1">
      <c r="A159" s="172" t="s">
        <v>66</v>
      </c>
      <c r="B159" s="173" t="s">
        <v>19</v>
      </c>
      <c r="C159" s="172" t="s">
        <v>45</v>
      </c>
      <c r="D159" s="174" t="s">
        <v>45</v>
      </c>
      <c r="E159" s="180" t="s">
        <v>642</v>
      </c>
      <c r="F159" s="175" t="s">
        <v>68</v>
      </c>
      <c r="G159" s="176" t="s">
        <v>69</v>
      </c>
      <c r="H159" s="254" t="s">
        <v>50</v>
      </c>
      <c r="I159" s="176" t="s">
        <v>70</v>
      </c>
      <c r="J159" s="176" t="s">
        <v>599</v>
      </c>
      <c r="K159" s="176" t="s">
        <v>45</v>
      </c>
      <c r="L159" s="326">
        <v>45591</v>
      </c>
      <c r="M159" s="326">
        <v>45621</v>
      </c>
      <c r="N159" s="172" t="s">
        <v>5</v>
      </c>
      <c r="O159" s="172" t="s">
        <v>643</v>
      </c>
      <c r="P159" s="178">
        <v>45594</v>
      </c>
      <c r="Q159" s="178" t="s">
        <v>45</v>
      </c>
      <c r="R159" s="172" t="s">
        <v>55</v>
      </c>
      <c r="T159" s="247" t="s">
        <v>56</v>
      </c>
    </row>
    <row r="160" spans="1:20" ht="16.399999999999999" customHeight="1">
      <c r="A160" s="172" t="s">
        <v>66</v>
      </c>
      <c r="B160" s="173" t="s">
        <v>19</v>
      </c>
      <c r="C160" s="172" t="s">
        <v>45</v>
      </c>
      <c r="D160" s="174" t="s">
        <v>45</v>
      </c>
      <c r="E160" s="180" t="s">
        <v>644</v>
      </c>
      <c r="F160" s="175" t="s">
        <v>68</v>
      </c>
      <c r="G160" s="176" t="s">
        <v>69</v>
      </c>
      <c r="H160" s="254" t="s">
        <v>50</v>
      </c>
      <c r="I160" s="176" t="s">
        <v>70</v>
      </c>
      <c r="J160" s="176" t="s">
        <v>599</v>
      </c>
      <c r="K160" s="176" t="s">
        <v>45</v>
      </c>
      <c r="L160" s="326">
        <v>45591</v>
      </c>
      <c r="M160" s="326">
        <v>45621</v>
      </c>
      <c r="N160" s="172" t="s">
        <v>5</v>
      </c>
      <c r="O160" s="172" t="s">
        <v>645</v>
      </c>
      <c r="P160" s="178">
        <v>45594</v>
      </c>
      <c r="Q160" s="178" t="s">
        <v>45</v>
      </c>
      <c r="R160" s="172" t="s">
        <v>55</v>
      </c>
      <c r="T160" s="247" t="s">
        <v>56</v>
      </c>
    </row>
    <row r="161" spans="1:20" ht="16.399999999999999" customHeight="1">
      <c r="A161" s="172" t="s">
        <v>127</v>
      </c>
      <c r="B161" s="173" t="s">
        <v>19</v>
      </c>
      <c r="C161" s="172" t="s">
        <v>45</v>
      </c>
      <c r="D161" s="174" t="s">
        <v>45</v>
      </c>
      <c r="E161" s="180" t="s">
        <v>646</v>
      </c>
      <c r="F161" s="175" t="s">
        <v>68</v>
      </c>
      <c r="G161" s="176" t="s">
        <v>647</v>
      </c>
      <c r="H161" s="254" t="s">
        <v>62</v>
      </c>
      <c r="I161" s="176" t="s">
        <v>648</v>
      </c>
      <c r="J161" s="176" t="s">
        <v>649</v>
      </c>
      <c r="K161" s="176" t="s">
        <v>45</v>
      </c>
      <c r="L161" s="326">
        <v>45590</v>
      </c>
      <c r="M161" s="326">
        <v>45620</v>
      </c>
      <c r="N161" s="172" t="s">
        <v>5</v>
      </c>
      <c r="O161" s="172" t="s">
        <v>650</v>
      </c>
      <c r="P161" s="178">
        <v>45594</v>
      </c>
      <c r="Q161" s="178" t="s">
        <v>45</v>
      </c>
      <c r="R161" s="172" t="s">
        <v>55</v>
      </c>
      <c r="T161" s="247" t="s">
        <v>56</v>
      </c>
    </row>
    <row r="162" spans="1:20" ht="16.399999999999999" customHeight="1">
      <c r="A162" s="172" t="s">
        <v>66</v>
      </c>
      <c r="B162" s="173" t="s">
        <v>19</v>
      </c>
      <c r="C162" s="172" t="s">
        <v>45</v>
      </c>
      <c r="D162" s="174" t="s">
        <v>45</v>
      </c>
      <c r="E162" s="180" t="s">
        <v>651</v>
      </c>
      <c r="F162" s="175" t="s">
        <v>68</v>
      </c>
      <c r="G162" s="176" t="s">
        <v>69</v>
      </c>
      <c r="H162" s="254" t="s">
        <v>50</v>
      </c>
      <c r="I162" s="176" t="s">
        <v>70</v>
      </c>
      <c r="J162" s="176" t="s">
        <v>599</v>
      </c>
      <c r="K162" s="176" t="s">
        <v>45</v>
      </c>
      <c r="L162" s="326">
        <v>45591</v>
      </c>
      <c r="M162" s="326">
        <v>45621</v>
      </c>
      <c r="N162" s="172" t="s">
        <v>5</v>
      </c>
      <c r="O162" s="172" t="s">
        <v>652</v>
      </c>
      <c r="P162" s="178">
        <v>45594</v>
      </c>
      <c r="Q162" s="178" t="s">
        <v>45</v>
      </c>
      <c r="R162" s="172" t="s">
        <v>55</v>
      </c>
      <c r="T162" s="247" t="s">
        <v>56</v>
      </c>
    </row>
    <row r="163" spans="1:20" ht="16.399999999999999" customHeight="1">
      <c r="A163" s="172" t="s">
        <v>66</v>
      </c>
      <c r="B163" s="173" t="s">
        <v>19</v>
      </c>
      <c r="C163" s="172" t="s">
        <v>45</v>
      </c>
      <c r="D163" s="174" t="s">
        <v>45</v>
      </c>
      <c r="E163" s="180" t="s">
        <v>653</v>
      </c>
      <c r="F163" s="175" t="s">
        <v>68</v>
      </c>
      <c r="G163" s="176" t="s">
        <v>69</v>
      </c>
      <c r="H163" s="254" t="s">
        <v>50</v>
      </c>
      <c r="I163" s="176" t="s">
        <v>70</v>
      </c>
      <c r="J163" s="176" t="s">
        <v>599</v>
      </c>
      <c r="K163" s="176" t="s">
        <v>45</v>
      </c>
      <c r="L163" s="326">
        <v>45591</v>
      </c>
      <c r="M163" s="326">
        <v>45621</v>
      </c>
      <c r="N163" s="172" t="s">
        <v>5</v>
      </c>
      <c r="O163" s="172" t="s">
        <v>654</v>
      </c>
      <c r="P163" s="178">
        <v>45594</v>
      </c>
      <c r="Q163" s="178" t="s">
        <v>45</v>
      </c>
      <c r="R163" s="172" t="s">
        <v>55</v>
      </c>
      <c r="T163" s="247" t="s">
        <v>56</v>
      </c>
    </row>
    <row r="164" spans="1:20" ht="16.399999999999999" customHeight="1">
      <c r="A164" s="172" t="s">
        <v>66</v>
      </c>
      <c r="B164" s="173" t="s">
        <v>19</v>
      </c>
      <c r="C164" s="172" t="s">
        <v>45</v>
      </c>
      <c r="D164" s="174" t="s">
        <v>45</v>
      </c>
      <c r="E164" s="180" t="s">
        <v>655</v>
      </c>
      <c r="F164" s="175" t="s">
        <v>68</v>
      </c>
      <c r="G164" s="176" t="s">
        <v>69</v>
      </c>
      <c r="H164" s="254" t="s">
        <v>50</v>
      </c>
      <c r="I164" s="176" t="s">
        <v>70</v>
      </c>
      <c r="J164" s="176" t="s">
        <v>599</v>
      </c>
      <c r="K164" s="176" t="s">
        <v>45</v>
      </c>
      <c r="L164" s="326">
        <v>45591</v>
      </c>
      <c r="M164" s="326">
        <v>45621</v>
      </c>
      <c r="N164" s="172" t="s">
        <v>5</v>
      </c>
      <c r="O164" s="172" t="s">
        <v>656</v>
      </c>
      <c r="P164" s="178">
        <v>45594</v>
      </c>
      <c r="Q164" s="178" t="s">
        <v>45</v>
      </c>
      <c r="R164" s="172" t="s">
        <v>55</v>
      </c>
      <c r="T164" s="247" t="s">
        <v>56</v>
      </c>
    </row>
    <row r="165" spans="1:20" ht="16.399999999999999" customHeight="1">
      <c r="A165" s="172" t="s">
        <v>66</v>
      </c>
      <c r="B165" s="173" t="s">
        <v>19</v>
      </c>
      <c r="C165" s="172" t="s">
        <v>45</v>
      </c>
      <c r="D165" s="174" t="s">
        <v>45</v>
      </c>
      <c r="E165" s="180" t="s">
        <v>657</v>
      </c>
      <c r="F165" s="175" t="s">
        <v>68</v>
      </c>
      <c r="G165" s="176" t="s">
        <v>69</v>
      </c>
      <c r="H165" s="254" t="s">
        <v>50</v>
      </c>
      <c r="I165" s="176" t="s">
        <v>70</v>
      </c>
      <c r="J165" s="176" t="s">
        <v>599</v>
      </c>
      <c r="K165" s="176" t="s">
        <v>45</v>
      </c>
      <c r="L165" s="326">
        <v>45591</v>
      </c>
      <c r="M165" s="326">
        <v>45621</v>
      </c>
      <c r="N165" s="172" t="s">
        <v>5</v>
      </c>
      <c r="O165" s="172" t="s">
        <v>658</v>
      </c>
      <c r="P165" s="178">
        <v>45594</v>
      </c>
      <c r="Q165" s="178" t="s">
        <v>45</v>
      </c>
      <c r="R165" s="172" t="s">
        <v>55</v>
      </c>
      <c r="T165" s="247" t="s">
        <v>56</v>
      </c>
    </row>
    <row r="166" spans="1:20" ht="16.399999999999999" customHeight="1">
      <c r="A166" s="172" t="s">
        <v>127</v>
      </c>
      <c r="B166" s="173" t="s">
        <v>19</v>
      </c>
      <c r="C166" s="172" t="s">
        <v>45</v>
      </c>
      <c r="D166" s="174" t="s">
        <v>45</v>
      </c>
      <c r="E166" s="180" t="s">
        <v>659</v>
      </c>
      <c r="F166" s="175" t="s">
        <v>68</v>
      </c>
      <c r="G166" s="176" t="s">
        <v>61</v>
      </c>
      <c r="H166" s="254" t="s">
        <v>130</v>
      </c>
      <c r="I166" s="176" t="s">
        <v>153</v>
      </c>
      <c r="J166" s="176" t="s">
        <v>660</v>
      </c>
      <c r="K166" s="176" t="s">
        <v>45</v>
      </c>
      <c r="L166" s="326">
        <v>45590</v>
      </c>
      <c r="M166" s="326">
        <v>45620</v>
      </c>
      <c r="N166" s="172" t="s">
        <v>5</v>
      </c>
      <c r="O166" s="172" t="s">
        <v>661</v>
      </c>
      <c r="P166" s="178">
        <v>45594</v>
      </c>
      <c r="Q166" s="178" t="s">
        <v>45</v>
      </c>
      <c r="R166" s="172" t="s">
        <v>55</v>
      </c>
      <c r="T166" s="247" t="s">
        <v>56</v>
      </c>
    </row>
    <row r="167" spans="1:20" ht="16.399999999999999" customHeight="1">
      <c r="A167" s="172" t="s">
        <v>127</v>
      </c>
      <c r="B167" s="173" t="s">
        <v>19</v>
      </c>
      <c r="C167" s="172" t="s">
        <v>45</v>
      </c>
      <c r="D167" s="174" t="s">
        <v>45</v>
      </c>
      <c r="E167" s="180" t="s">
        <v>662</v>
      </c>
      <c r="F167" s="175" t="s">
        <v>68</v>
      </c>
      <c r="G167" s="176" t="s">
        <v>61</v>
      </c>
      <c r="H167" s="254" t="s">
        <v>62</v>
      </c>
      <c r="I167" s="176" t="s">
        <v>396</v>
      </c>
      <c r="J167" s="176" t="s">
        <v>397</v>
      </c>
      <c r="K167" s="176" t="s">
        <v>45</v>
      </c>
      <c r="L167" s="326">
        <v>45590</v>
      </c>
      <c r="M167" s="326">
        <v>45620</v>
      </c>
      <c r="N167" s="172" t="s">
        <v>5</v>
      </c>
      <c r="O167" s="172" t="s">
        <v>663</v>
      </c>
      <c r="P167" s="178">
        <v>45594</v>
      </c>
      <c r="Q167" s="178">
        <v>45614</v>
      </c>
      <c r="R167" s="172" t="s">
        <v>55</v>
      </c>
      <c r="T167" s="247" t="s">
        <v>56</v>
      </c>
    </row>
    <row r="168" spans="1:20" ht="16.399999999999999" customHeight="1">
      <c r="A168" s="172" t="s">
        <v>66</v>
      </c>
      <c r="B168" s="173" t="s">
        <v>19</v>
      </c>
      <c r="C168" s="172" t="s">
        <v>45</v>
      </c>
      <c r="D168" s="174" t="s">
        <v>45</v>
      </c>
      <c r="E168" s="180" t="s">
        <v>664</v>
      </c>
      <c r="F168" s="175" t="s">
        <v>68</v>
      </c>
      <c r="G168" s="176" t="s">
        <v>49</v>
      </c>
      <c r="H168" s="254" t="s">
        <v>73</v>
      </c>
      <c r="I168" s="176" t="s">
        <v>124</v>
      </c>
      <c r="J168" s="176" t="s">
        <v>665</v>
      </c>
      <c r="K168" s="176" t="s">
        <v>45</v>
      </c>
      <c r="L168" s="326">
        <v>45590</v>
      </c>
      <c r="M168" s="326">
        <v>45620</v>
      </c>
      <c r="N168" s="172" t="s">
        <v>5</v>
      </c>
      <c r="O168" s="172" t="s">
        <v>666</v>
      </c>
      <c r="P168" s="178">
        <v>45594</v>
      </c>
      <c r="Q168" s="178">
        <v>45652</v>
      </c>
      <c r="R168" s="172" t="s">
        <v>55</v>
      </c>
      <c r="T168" s="247" t="s">
        <v>56</v>
      </c>
    </row>
    <row r="169" spans="1:20" ht="16" customHeight="1">
      <c r="A169" s="172" t="s">
        <v>44</v>
      </c>
      <c r="B169" s="173" t="s">
        <v>18</v>
      </c>
      <c r="C169" s="172" t="s">
        <v>45</v>
      </c>
      <c r="D169" s="174" t="s">
        <v>603</v>
      </c>
      <c r="E169" s="180" t="s">
        <v>667</v>
      </c>
      <c r="F169" s="175" t="s">
        <v>668</v>
      </c>
      <c r="G169" s="176" t="s">
        <v>69</v>
      </c>
      <c r="H169" s="254" t="s">
        <v>199</v>
      </c>
      <c r="I169" s="176" t="s">
        <v>206</v>
      </c>
      <c r="J169" s="176" t="s">
        <v>669</v>
      </c>
      <c r="K169" s="176" t="s">
        <v>53</v>
      </c>
      <c r="L169" s="326">
        <v>45593</v>
      </c>
      <c r="M169" s="326">
        <v>45638</v>
      </c>
      <c r="N169" s="172" t="s">
        <v>4</v>
      </c>
      <c r="O169" s="172" t="s">
        <v>670</v>
      </c>
      <c r="P169" s="178">
        <v>45621</v>
      </c>
      <c r="Q169" s="178" t="s">
        <v>45</v>
      </c>
      <c r="R169" s="172" t="s">
        <v>55</v>
      </c>
      <c r="T169" s="247" t="s">
        <v>56</v>
      </c>
    </row>
    <row r="170" spans="1:20" ht="16.399999999999999" customHeight="1">
      <c r="A170" s="172" t="s">
        <v>44</v>
      </c>
      <c r="B170" s="173" t="s">
        <v>18</v>
      </c>
      <c r="C170" s="172" t="s">
        <v>45</v>
      </c>
      <c r="D170" s="174" t="s">
        <v>603</v>
      </c>
      <c r="E170" s="180" t="s">
        <v>671</v>
      </c>
      <c r="F170" s="175" t="s">
        <v>255</v>
      </c>
      <c r="G170" s="176" t="s">
        <v>440</v>
      </c>
      <c r="H170" s="254" t="s">
        <v>441</v>
      </c>
      <c r="I170" s="176" t="s">
        <v>672</v>
      </c>
      <c r="J170" s="176" t="s">
        <v>673</v>
      </c>
      <c r="K170" s="176" t="s">
        <v>53</v>
      </c>
      <c r="L170" s="326">
        <v>45593</v>
      </c>
      <c r="M170" s="326">
        <v>45638</v>
      </c>
      <c r="N170" s="172" t="s">
        <v>4</v>
      </c>
      <c r="O170" s="172" t="s">
        <v>674</v>
      </c>
      <c r="P170" s="178">
        <v>45628</v>
      </c>
      <c r="Q170" s="178" t="s">
        <v>45</v>
      </c>
      <c r="R170" s="172" t="s">
        <v>55</v>
      </c>
      <c r="T170" s="247" t="s">
        <v>56</v>
      </c>
    </row>
    <row r="171" spans="1:20" ht="16.399999999999999" customHeight="1">
      <c r="A171" s="172" t="s">
        <v>44</v>
      </c>
      <c r="B171" s="173" t="s">
        <v>18</v>
      </c>
      <c r="C171" s="172" t="s">
        <v>45</v>
      </c>
      <c r="D171" s="174" t="s">
        <v>589</v>
      </c>
      <c r="E171" s="180" t="s">
        <v>675</v>
      </c>
      <c r="F171" s="175" t="s">
        <v>255</v>
      </c>
      <c r="G171" s="176" t="s">
        <v>440</v>
      </c>
      <c r="H171" s="254" t="s">
        <v>441</v>
      </c>
      <c r="I171" s="176" t="s">
        <v>672</v>
      </c>
      <c r="J171" s="176" t="s">
        <v>676</v>
      </c>
      <c r="K171" s="176" t="s">
        <v>53</v>
      </c>
      <c r="L171" s="326">
        <v>45593</v>
      </c>
      <c r="M171" s="326">
        <v>45638</v>
      </c>
      <c r="N171" s="172" t="s">
        <v>4</v>
      </c>
      <c r="O171" s="172" t="s">
        <v>677</v>
      </c>
      <c r="P171" s="178">
        <v>45621</v>
      </c>
      <c r="Q171" s="178" t="s">
        <v>45</v>
      </c>
      <c r="R171" s="172" t="s">
        <v>55</v>
      </c>
      <c r="S171" s="177" t="s">
        <v>678</v>
      </c>
      <c r="T171" s="247" t="s">
        <v>56</v>
      </c>
    </row>
    <row r="172" spans="1:20" ht="16.399999999999999" customHeight="1">
      <c r="A172" s="172" t="s">
        <v>44</v>
      </c>
      <c r="B172" s="173" t="s">
        <v>18</v>
      </c>
      <c r="C172" s="172" t="s">
        <v>45</v>
      </c>
      <c r="D172" s="174" t="s">
        <v>589</v>
      </c>
      <c r="E172" s="180" t="s">
        <v>679</v>
      </c>
      <c r="F172" s="175" t="s">
        <v>255</v>
      </c>
      <c r="G172" s="176" t="s">
        <v>69</v>
      </c>
      <c r="H172" s="254" t="s">
        <v>199</v>
      </c>
      <c r="I172" s="176" t="s">
        <v>680</v>
      </c>
      <c r="J172" s="176" t="s">
        <v>493</v>
      </c>
      <c r="K172" s="176" t="s">
        <v>53</v>
      </c>
      <c r="L172" s="326">
        <v>45593</v>
      </c>
      <c r="M172" s="326">
        <v>45638</v>
      </c>
      <c r="N172" s="172" t="s">
        <v>4</v>
      </c>
      <c r="O172" s="172" t="s">
        <v>681</v>
      </c>
      <c r="P172" s="178">
        <v>45609</v>
      </c>
      <c r="Q172" s="178" t="s">
        <v>45</v>
      </c>
      <c r="R172" s="172" t="s">
        <v>55</v>
      </c>
      <c r="T172" s="247" t="s">
        <v>56</v>
      </c>
    </row>
    <row r="173" spans="1:20" ht="16.399999999999999" customHeight="1">
      <c r="A173" s="172" t="s">
        <v>57</v>
      </c>
      <c r="B173" s="173" t="s">
        <v>18</v>
      </c>
      <c r="C173" s="172" t="s">
        <v>45</v>
      </c>
      <c r="D173" s="174" t="s">
        <v>589</v>
      </c>
      <c r="E173" s="180" t="s">
        <v>682</v>
      </c>
      <c r="F173" s="175" t="s">
        <v>255</v>
      </c>
      <c r="G173" s="176" t="s">
        <v>479</v>
      </c>
      <c r="H173" s="254" t="s">
        <v>62</v>
      </c>
      <c r="I173" s="176" t="s">
        <v>683</v>
      </c>
      <c r="J173" s="176" t="s">
        <v>684</v>
      </c>
      <c r="K173" s="176" t="s">
        <v>53</v>
      </c>
      <c r="L173" s="326">
        <v>45593</v>
      </c>
      <c r="M173" s="326">
        <v>45638</v>
      </c>
      <c r="N173" s="172" t="s">
        <v>3</v>
      </c>
      <c r="O173" s="172" t="s">
        <v>45</v>
      </c>
      <c r="P173" s="178">
        <v>45594</v>
      </c>
      <c r="Q173" s="178" t="s">
        <v>45</v>
      </c>
      <c r="R173" s="172" t="s">
        <v>55</v>
      </c>
      <c r="T173" s="247" t="s">
        <v>56</v>
      </c>
    </row>
    <row r="174" spans="1:20" ht="16.399999999999999" customHeight="1">
      <c r="A174" s="172" t="s">
        <v>44</v>
      </c>
      <c r="B174" s="173" t="s">
        <v>18</v>
      </c>
      <c r="C174" s="172" t="s">
        <v>45</v>
      </c>
      <c r="D174" s="174" t="s">
        <v>524</v>
      </c>
      <c r="E174" s="180" t="s">
        <v>685</v>
      </c>
      <c r="F174" s="175" t="s">
        <v>255</v>
      </c>
      <c r="G174" s="176" t="s">
        <v>489</v>
      </c>
      <c r="H174" s="254" t="s">
        <v>441</v>
      </c>
      <c r="I174" s="176" t="s">
        <v>672</v>
      </c>
      <c r="J174" s="176" t="s">
        <v>686</v>
      </c>
      <c r="K174" s="176" t="s">
        <v>53</v>
      </c>
      <c r="L174" s="326">
        <v>45593</v>
      </c>
      <c r="M174" s="326">
        <v>45638</v>
      </c>
      <c r="N174" s="172" t="s">
        <v>4</v>
      </c>
      <c r="O174" s="172" t="s">
        <v>687</v>
      </c>
      <c r="P174" s="178">
        <v>45618</v>
      </c>
      <c r="Q174" s="178" t="s">
        <v>45</v>
      </c>
      <c r="R174" s="172" t="s">
        <v>55</v>
      </c>
      <c r="T174" s="247" t="s">
        <v>56</v>
      </c>
    </row>
    <row r="175" spans="1:20" ht="15" customHeight="1">
      <c r="A175" s="172" t="s">
        <v>44</v>
      </c>
      <c r="B175" s="173" t="s">
        <v>18</v>
      </c>
      <c r="C175" s="172" t="s">
        <v>45</v>
      </c>
      <c r="D175" s="174" t="s">
        <v>524</v>
      </c>
      <c r="E175" s="180" t="s">
        <v>688</v>
      </c>
      <c r="F175" s="175" t="s">
        <v>255</v>
      </c>
      <c r="G175" s="176" t="s">
        <v>689</v>
      </c>
      <c r="H175" s="254" t="s">
        <v>441</v>
      </c>
      <c r="I175" s="176" t="s">
        <v>672</v>
      </c>
      <c r="J175" s="176" t="s">
        <v>690</v>
      </c>
      <c r="K175" s="176" t="s">
        <v>53</v>
      </c>
      <c r="L175" s="326">
        <v>45593</v>
      </c>
      <c r="M175" s="326">
        <v>45638</v>
      </c>
      <c r="N175" s="172" t="s">
        <v>4</v>
      </c>
      <c r="O175" s="172" t="s">
        <v>691</v>
      </c>
      <c r="P175" s="178">
        <v>45609</v>
      </c>
      <c r="Q175" s="178" t="s">
        <v>45</v>
      </c>
      <c r="R175" s="172" t="s">
        <v>55</v>
      </c>
      <c r="S175" s="177" t="s">
        <v>692</v>
      </c>
      <c r="T175" s="247" t="s">
        <v>56</v>
      </c>
    </row>
    <row r="176" spans="1:20" ht="16.399999999999999" customHeight="1">
      <c r="A176" s="172" t="s">
        <v>44</v>
      </c>
      <c r="B176" s="173" t="s">
        <v>18</v>
      </c>
      <c r="C176" s="172" t="s">
        <v>45</v>
      </c>
      <c r="D176" s="174" t="s">
        <v>524</v>
      </c>
      <c r="E176" s="180" t="s">
        <v>693</v>
      </c>
      <c r="F176" s="175" t="s">
        <v>255</v>
      </c>
      <c r="G176" s="176" t="s">
        <v>489</v>
      </c>
      <c r="H176" s="254" t="s">
        <v>441</v>
      </c>
      <c r="I176" s="176" t="s">
        <v>672</v>
      </c>
      <c r="J176" s="176" t="s">
        <v>694</v>
      </c>
      <c r="K176" s="176" t="s">
        <v>53</v>
      </c>
      <c r="L176" s="326">
        <v>45593</v>
      </c>
      <c r="M176" s="326">
        <v>45638</v>
      </c>
      <c r="N176" s="172" t="s">
        <v>4</v>
      </c>
      <c r="O176" s="172" t="s">
        <v>677</v>
      </c>
      <c r="P176" s="178">
        <v>45621</v>
      </c>
      <c r="Q176" s="178" t="s">
        <v>45</v>
      </c>
      <c r="R176" s="172" t="s">
        <v>55</v>
      </c>
      <c r="S176" s="177" t="s">
        <v>678</v>
      </c>
      <c r="T176" s="247" t="s">
        <v>56</v>
      </c>
    </row>
    <row r="177" spans="1:20" ht="16.399999999999999" customHeight="1">
      <c r="A177" s="172" t="s">
        <v>57</v>
      </c>
      <c r="B177" s="173" t="s">
        <v>18</v>
      </c>
      <c r="C177" s="172" t="s">
        <v>45</v>
      </c>
      <c r="D177" s="174" t="s">
        <v>279</v>
      </c>
      <c r="E177" s="180" t="s">
        <v>695</v>
      </c>
      <c r="F177" s="175" t="s">
        <v>696</v>
      </c>
      <c r="G177" s="176" t="s">
        <v>697</v>
      </c>
      <c r="H177" s="254" t="s">
        <v>62</v>
      </c>
      <c r="I177" s="176" t="s">
        <v>698</v>
      </c>
      <c r="J177" s="176" t="s">
        <v>699</v>
      </c>
      <c r="K177" s="176" t="s">
        <v>53</v>
      </c>
      <c r="L177" s="326">
        <v>45593</v>
      </c>
      <c r="M177" s="326">
        <v>45638</v>
      </c>
      <c r="N177" s="172" t="s">
        <v>4</v>
      </c>
      <c r="O177" s="172" t="s">
        <v>700</v>
      </c>
      <c r="P177" s="178">
        <v>45603</v>
      </c>
      <c r="Q177" s="178" t="s">
        <v>45</v>
      </c>
      <c r="R177" s="172" t="s">
        <v>55</v>
      </c>
      <c r="T177" s="247" t="s">
        <v>56</v>
      </c>
    </row>
    <row r="178" spans="1:20" ht="16.399999999999999" customHeight="1">
      <c r="A178" s="172" t="s">
        <v>57</v>
      </c>
      <c r="B178" s="173" t="s">
        <v>8</v>
      </c>
      <c r="C178" s="172" t="s">
        <v>45</v>
      </c>
      <c r="D178" s="174" t="s">
        <v>45</v>
      </c>
      <c r="E178" s="180" t="s">
        <v>701</v>
      </c>
      <c r="F178" s="175" t="s">
        <v>702</v>
      </c>
      <c r="G178" s="176" t="s">
        <v>703</v>
      </c>
      <c r="H178" s="254" t="s">
        <v>270</v>
      </c>
      <c r="I178" s="176" t="s">
        <v>271</v>
      </c>
      <c r="J178" s="176" t="s">
        <v>704</v>
      </c>
      <c r="K178" s="176" t="s">
        <v>45</v>
      </c>
      <c r="L178" s="326">
        <v>45593</v>
      </c>
      <c r="M178" s="326">
        <v>45613</v>
      </c>
      <c r="N178" s="172" t="s">
        <v>5</v>
      </c>
      <c r="O178" s="172" t="s">
        <v>705</v>
      </c>
      <c r="P178" s="178">
        <v>45609</v>
      </c>
      <c r="Q178" s="178">
        <v>45644</v>
      </c>
      <c r="R178" s="172" t="s">
        <v>55</v>
      </c>
      <c r="T178" s="247" t="s">
        <v>56</v>
      </c>
    </row>
    <row r="179" spans="1:20" ht="16.399999999999999" customHeight="1">
      <c r="A179" s="172" t="s">
        <v>57</v>
      </c>
      <c r="B179" s="173" t="s">
        <v>8</v>
      </c>
      <c r="C179" s="172" t="s">
        <v>45</v>
      </c>
      <c r="D179" s="174" t="s">
        <v>45</v>
      </c>
      <c r="E179" s="180" t="s">
        <v>706</v>
      </c>
      <c r="F179" s="175" t="s">
        <v>702</v>
      </c>
      <c r="G179" s="176" t="s">
        <v>707</v>
      </c>
      <c r="H179" s="254" t="s">
        <v>270</v>
      </c>
      <c r="I179" s="176" t="s">
        <v>708</v>
      </c>
      <c r="J179" s="176" t="s">
        <v>709</v>
      </c>
      <c r="K179" s="176" t="s">
        <v>45</v>
      </c>
      <c r="L179" s="326">
        <v>45593</v>
      </c>
      <c r="M179" s="326">
        <v>45613</v>
      </c>
      <c r="N179" s="172" t="s">
        <v>5</v>
      </c>
      <c r="O179" s="172" t="s">
        <v>710</v>
      </c>
      <c r="P179" s="178">
        <v>45609</v>
      </c>
      <c r="Q179" s="178">
        <v>45644</v>
      </c>
      <c r="R179" s="172" t="s">
        <v>55</v>
      </c>
      <c r="T179" s="247" t="s">
        <v>56</v>
      </c>
    </row>
    <row r="180" spans="1:20" ht="16.399999999999999" customHeight="1">
      <c r="A180" s="172" t="s">
        <v>66</v>
      </c>
      <c r="B180" s="173" t="s">
        <v>19</v>
      </c>
      <c r="C180" s="172" t="s">
        <v>45</v>
      </c>
      <c r="D180" s="174" t="s">
        <v>45</v>
      </c>
      <c r="E180" s="180" t="s">
        <v>711</v>
      </c>
      <c r="F180" s="175" t="s">
        <v>68</v>
      </c>
      <c r="G180" s="176" t="s">
        <v>69</v>
      </c>
      <c r="H180" s="254" t="s">
        <v>50</v>
      </c>
      <c r="I180" s="176" t="s">
        <v>70</v>
      </c>
      <c r="J180" s="176" t="s">
        <v>599</v>
      </c>
      <c r="K180" s="176" t="s">
        <v>45</v>
      </c>
      <c r="L180" s="326">
        <v>45593</v>
      </c>
      <c r="M180" s="326">
        <v>45623</v>
      </c>
      <c r="N180" s="172" t="s">
        <v>5</v>
      </c>
      <c r="O180" s="172" t="s">
        <v>712</v>
      </c>
      <c r="P180" s="178">
        <v>45597</v>
      </c>
      <c r="Q180" s="178" t="s">
        <v>45</v>
      </c>
      <c r="R180" s="172" t="s">
        <v>55</v>
      </c>
      <c r="T180" s="247" t="s">
        <v>56</v>
      </c>
    </row>
    <row r="181" spans="1:20" ht="16.399999999999999" customHeight="1">
      <c r="A181" s="172" t="s">
        <v>66</v>
      </c>
      <c r="B181" s="173" t="s">
        <v>19</v>
      </c>
      <c r="C181" s="172" t="s">
        <v>45</v>
      </c>
      <c r="D181" s="174" t="s">
        <v>45</v>
      </c>
      <c r="E181" s="180" t="s">
        <v>713</v>
      </c>
      <c r="F181" s="175" t="s">
        <v>68</v>
      </c>
      <c r="G181" s="176" t="s">
        <v>81</v>
      </c>
      <c r="H181" s="254" t="s">
        <v>73</v>
      </c>
      <c r="I181" s="176" t="s">
        <v>82</v>
      </c>
      <c r="J181" s="176" t="s">
        <v>714</v>
      </c>
      <c r="K181" s="176" t="s">
        <v>45</v>
      </c>
      <c r="L181" s="326">
        <v>45594</v>
      </c>
      <c r="M181" s="326">
        <v>45624</v>
      </c>
      <c r="N181" s="172" t="s">
        <v>5</v>
      </c>
      <c r="O181" s="172" t="s">
        <v>715</v>
      </c>
      <c r="P181" s="178">
        <v>45597</v>
      </c>
      <c r="Q181" s="178" t="s">
        <v>45</v>
      </c>
      <c r="R181" s="172" t="s">
        <v>55</v>
      </c>
      <c r="T181" s="247" t="s">
        <v>56</v>
      </c>
    </row>
    <row r="182" spans="1:20" ht="16.399999999999999" customHeight="1">
      <c r="A182" s="172" t="s">
        <v>44</v>
      </c>
      <c r="B182" s="173" t="s">
        <v>18</v>
      </c>
      <c r="C182" s="172" t="s">
        <v>45</v>
      </c>
      <c r="D182" s="174" t="s">
        <v>603</v>
      </c>
      <c r="E182" s="180" t="s">
        <v>716</v>
      </c>
      <c r="F182" s="175" t="s">
        <v>717</v>
      </c>
      <c r="G182" s="176" t="s">
        <v>140</v>
      </c>
      <c r="H182" s="254" t="s">
        <v>141</v>
      </c>
      <c r="I182" s="176" t="s">
        <v>718</v>
      </c>
      <c r="J182" s="176" t="s">
        <v>387</v>
      </c>
      <c r="K182" s="176" t="s">
        <v>53</v>
      </c>
      <c r="L182" s="326">
        <v>45594</v>
      </c>
      <c r="M182" s="326">
        <v>45639</v>
      </c>
      <c r="N182" s="172" t="s">
        <v>3</v>
      </c>
      <c r="O182" s="172" t="s">
        <v>45</v>
      </c>
      <c r="P182" s="178">
        <v>45635</v>
      </c>
      <c r="Q182" s="178" t="s">
        <v>45</v>
      </c>
      <c r="R182" s="172" t="s">
        <v>55</v>
      </c>
      <c r="T182" s="247" t="s">
        <v>56</v>
      </c>
    </row>
    <row r="183" spans="1:20" ht="16" customHeight="1">
      <c r="A183" s="172" t="s">
        <v>66</v>
      </c>
      <c r="B183" s="173" t="s">
        <v>19</v>
      </c>
      <c r="C183" s="172" t="s">
        <v>45</v>
      </c>
      <c r="D183" s="174" t="s">
        <v>45</v>
      </c>
      <c r="E183" s="180" t="s">
        <v>719</v>
      </c>
      <c r="F183" s="175" t="s">
        <v>68</v>
      </c>
      <c r="G183" s="176" t="s">
        <v>592</v>
      </c>
      <c r="H183" s="254" t="s">
        <v>77</v>
      </c>
      <c r="I183" s="176" t="s">
        <v>720</v>
      </c>
      <c r="J183" s="176" t="s">
        <v>721</v>
      </c>
      <c r="K183" s="176" t="s">
        <v>45</v>
      </c>
      <c r="L183" s="326">
        <v>45594</v>
      </c>
      <c r="M183" s="326">
        <v>45624</v>
      </c>
      <c r="N183" s="172" t="s">
        <v>5</v>
      </c>
      <c r="O183" s="172" t="s">
        <v>722</v>
      </c>
      <c r="P183" s="178">
        <v>45597</v>
      </c>
      <c r="Q183" s="178" t="s">
        <v>45</v>
      </c>
      <c r="R183" s="172" t="s">
        <v>55</v>
      </c>
      <c r="T183" s="247" t="s">
        <v>56</v>
      </c>
    </row>
    <row r="184" spans="1:20" ht="16.399999999999999" customHeight="1">
      <c r="A184" s="172" t="s">
        <v>44</v>
      </c>
      <c r="B184" s="173" t="s">
        <v>19</v>
      </c>
      <c r="C184" s="172" t="s">
        <v>45</v>
      </c>
      <c r="D184" s="174" t="s">
        <v>45</v>
      </c>
      <c r="E184" s="180" t="s">
        <v>45</v>
      </c>
      <c r="F184" s="175" t="s">
        <v>68</v>
      </c>
      <c r="G184" s="176" t="s">
        <v>45</v>
      </c>
      <c r="H184" s="254" t="s">
        <v>723</v>
      </c>
      <c r="I184" s="176" t="s">
        <v>45</v>
      </c>
      <c r="J184" s="176" t="s">
        <v>724</v>
      </c>
      <c r="K184" s="176" t="s">
        <v>45</v>
      </c>
      <c r="L184" s="326">
        <v>45595</v>
      </c>
      <c r="M184" s="326">
        <v>45625</v>
      </c>
      <c r="N184" s="172" t="s">
        <v>4</v>
      </c>
      <c r="O184" s="178" t="s">
        <v>725</v>
      </c>
      <c r="P184" s="178" t="s">
        <v>45</v>
      </c>
      <c r="Q184" s="178" t="s">
        <v>45</v>
      </c>
      <c r="R184" s="172" t="s">
        <v>55</v>
      </c>
      <c r="S184" s="177" t="s">
        <v>726</v>
      </c>
      <c r="T184" s="247" t="s">
        <v>45</v>
      </c>
    </row>
    <row r="185" spans="1:20" ht="16.399999999999999" customHeight="1">
      <c r="A185" s="172" t="s">
        <v>57</v>
      </c>
      <c r="B185" s="173" t="s">
        <v>8</v>
      </c>
      <c r="C185" s="172" t="s">
        <v>45</v>
      </c>
      <c r="D185" s="174" t="s">
        <v>45</v>
      </c>
      <c r="E185" s="180" t="s">
        <v>45</v>
      </c>
      <c r="F185" s="175" t="s">
        <v>584</v>
      </c>
      <c r="G185" s="176" t="s">
        <v>585</v>
      </c>
      <c r="H185" s="254" t="s">
        <v>130</v>
      </c>
      <c r="I185" s="176" t="s">
        <v>586</v>
      </c>
      <c r="J185" s="176" t="s">
        <v>587</v>
      </c>
      <c r="K185" s="176" t="s">
        <v>45</v>
      </c>
      <c r="L185" s="326">
        <v>45593</v>
      </c>
      <c r="M185" s="326">
        <v>45613</v>
      </c>
      <c r="N185" s="172" t="s">
        <v>4</v>
      </c>
      <c r="O185" s="172" t="s">
        <v>727</v>
      </c>
      <c r="P185" s="178" t="s">
        <v>45</v>
      </c>
      <c r="Q185" s="178" t="s">
        <v>45</v>
      </c>
      <c r="R185" s="172" t="s">
        <v>55</v>
      </c>
      <c r="S185" s="177" t="s">
        <v>174</v>
      </c>
      <c r="T185" s="247" t="s">
        <v>45</v>
      </c>
    </row>
    <row r="186" spans="1:20" ht="16.399999999999999" customHeight="1">
      <c r="A186" s="172" t="s">
        <v>57</v>
      </c>
      <c r="B186" s="173" t="s">
        <v>8</v>
      </c>
      <c r="C186" s="172" t="s">
        <v>45</v>
      </c>
      <c r="D186" s="174" t="s">
        <v>45</v>
      </c>
      <c r="E186" s="180" t="s">
        <v>45</v>
      </c>
      <c r="F186" s="175" t="s">
        <v>728</v>
      </c>
      <c r="G186" s="176" t="s">
        <v>146</v>
      </c>
      <c r="H186" s="254" t="s">
        <v>62</v>
      </c>
      <c r="I186" s="176" t="s">
        <v>147</v>
      </c>
      <c r="J186" s="176" t="s">
        <v>729</v>
      </c>
      <c r="K186" s="176" t="s">
        <v>45</v>
      </c>
      <c r="L186" s="326">
        <v>45595</v>
      </c>
      <c r="M186" s="326">
        <v>45615</v>
      </c>
      <c r="N186" s="172" t="s">
        <v>4</v>
      </c>
      <c r="O186" s="172" t="s">
        <v>730</v>
      </c>
      <c r="P186" s="178" t="s">
        <v>45</v>
      </c>
      <c r="Q186" s="178" t="s">
        <v>45</v>
      </c>
      <c r="R186" s="172" t="s">
        <v>55</v>
      </c>
      <c r="S186" s="177" t="s">
        <v>174</v>
      </c>
      <c r="T186" s="247" t="s">
        <v>45</v>
      </c>
    </row>
    <row r="187" spans="1:20" ht="16.399999999999999" customHeight="1">
      <c r="A187" s="172" t="s">
        <v>66</v>
      </c>
      <c r="B187" s="173" t="s">
        <v>18</v>
      </c>
      <c r="C187" s="172" t="s">
        <v>45</v>
      </c>
      <c r="D187" s="174" t="s">
        <v>731</v>
      </c>
      <c r="E187" s="180" t="s">
        <v>732</v>
      </c>
      <c r="F187" s="175" t="s">
        <v>733</v>
      </c>
      <c r="G187" s="176" t="s">
        <v>734</v>
      </c>
      <c r="H187" s="254" t="s">
        <v>199</v>
      </c>
      <c r="I187" s="176" t="s">
        <v>206</v>
      </c>
      <c r="J187" s="176" t="s">
        <v>735</v>
      </c>
      <c r="K187" s="176" t="s">
        <v>53</v>
      </c>
      <c r="L187" s="326">
        <v>45595</v>
      </c>
      <c r="M187" s="326">
        <v>45640</v>
      </c>
      <c r="N187" s="172" t="s">
        <v>4</v>
      </c>
      <c r="O187" s="172" t="s">
        <v>736</v>
      </c>
      <c r="P187" s="178">
        <v>45621</v>
      </c>
      <c r="Q187" s="178" t="s">
        <v>45</v>
      </c>
      <c r="R187" s="172" t="s">
        <v>55</v>
      </c>
      <c r="T187" s="247" t="s">
        <v>56</v>
      </c>
    </row>
    <row r="188" spans="1:20" ht="16.399999999999999" customHeight="1">
      <c r="A188" s="172" t="s">
        <v>66</v>
      </c>
      <c r="B188" s="173" t="s">
        <v>19</v>
      </c>
      <c r="C188" s="172" t="s">
        <v>45</v>
      </c>
      <c r="D188" s="174" t="s">
        <v>45</v>
      </c>
      <c r="E188" s="180" t="s">
        <v>737</v>
      </c>
      <c r="F188" s="175" t="s">
        <v>68</v>
      </c>
      <c r="G188" s="176" t="s">
        <v>69</v>
      </c>
      <c r="H188" s="254" t="s">
        <v>50</v>
      </c>
      <c r="I188" s="176" t="s">
        <v>70</v>
      </c>
      <c r="J188" s="176" t="s">
        <v>738</v>
      </c>
      <c r="K188" s="176" t="s">
        <v>45</v>
      </c>
      <c r="L188" s="326">
        <v>45595</v>
      </c>
      <c r="M188" s="326">
        <v>45625</v>
      </c>
      <c r="N188" s="172" t="s">
        <v>5</v>
      </c>
      <c r="O188" s="172" t="s">
        <v>739</v>
      </c>
      <c r="P188" s="178">
        <v>45597</v>
      </c>
      <c r="Q188" s="178" t="s">
        <v>45</v>
      </c>
      <c r="R188" s="172" t="s">
        <v>55</v>
      </c>
      <c r="T188" s="247" t="s">
        <v>56</v>
      </c>
    </row>
    <row r="189" spans="1:20" ht="16.399999999999999" customHeight="1">
      <c r="A189" s="172" t="s">
        <v>66</v>
      </c>
      <c r="B189" s="173" t="s">
        <v>19</v>
      </c>
      <c r="C189" s="172" t="s">
        <v>45</v>
      </c>
      <c r="D189" s="174" t="s">
        <v>45</v>
      </c>
      <c r="E189" s="180" t="s">
        <v>740</v>
      </c>
      <c r="F189" s="175" t="s">
        <v>68</v>
      </c>
      <c r="G189" s="176" t="s">
        <v>454</v>
      </c>
      <c r="H189" s="254" t="s">
        <v>455</v>
      </c>
      <c r="I189" s="176" t="s">
        <v>456</v>
      </c>
      <c r="J189" s="176" t="s">
        <v>741</v>
      </c>
      <c r="K189" s="176" t="s">
        <v>45</v>
      </c>
      <c r="L189" s="326">
        <v>45595</v>
      </c>
      <c r="M189" s="326">
        <v>45625</v>
      </c>
      <c r="N189" s="172" t="s">
        <v>5</v>
      </c>
      <c r="O189" s="172" t="s">
        <v>742</v>
      </c>
      <c r="P189" s="178">
        <v>45597</v>
      </c>
      <c r="Q189" s="178">
        <v>45656</v>
      </c>
      <c r="R189" s="172" t="s">
        <v>55</v>
      </c>
      <c r="T189" s="247" t="s">
        <v>56</v>
      </c>
    </row>
    <row r="190" spans="1:20" ht="16.399999999999999" customHeight="1">
      <c r="A190" s="172" t="s">
        <v>127</v>
      </c>
      <c r="B190" s="173" t="s">
        <v>19</v>
      </c>
      <c r="C190" s="172" t="s">
        <v>45</v>
      </c>
      <c r="D190" s="174" t="s">
        <v>45</v>
      </c>
      <c r="E190" s="180" t="s">
        <v>743</v>
      </c>
      <c r="F190" s="175" t="s">
        <v>68</v>
      </c>
      <c r="G190" s="176" t="s">
        <v>61</v>
      </c>
      <c r="H190" s="254" t="s">
        <v>130</v>
      </c>
      <c r="I190" s="176" t="s">
        <v>153</v>
      </c>
      <c r="J190" s="176" t="s">
        <v>744</v>
      </c>
      <c r="K190" s="176" t="s">
        <v>45</v>
      </c>
      <c r="L190" s="326">
        <v>45595</v>
      </c>
      <c r="M190" s="326">
        <v>45625</v>
      </c>
      <c r="N190" s="172" t="s">
        <v>5</v>
      </c>
      <c r="O190" s="172" t="s">
        <v>745</v>
      </c>
      <c r="P190" s="178">
        <v>45597</v>
      </c>
      <c r="Q190" s="178" t="s">
        <v>45</v>
      </c>
      <c r="R190" s="172" t="s">
        <v>55</v>
      </c>
      <c r="T190" s="247" t="s">
        <v>56</v>
      </c>
    </row>
    <row r="191" spans="1:20" ht="16.399999999999999" customHeight="1">
      <c r="A191" s="172" t="s">
        <v>162</v>
      </c>
      <c r="B191" s="173" t="s">
        <v>19</v>
      </c>
      <c r="C191" s="172" t="s">
        <v>45</v>
      </c>
      <c r="D191" s="174" t="s">
        <v>45</v>
      </c>
      <c r="E191" s="180" t="s">
        <v>746</v>
      </c>
      <c r="F191" s="175" t="s">
        <v>68</v>
      </c>
      <c r="G191" s="176" t="s">
        <v>747</v>
      </c>
      <c r="H191" s="254" t="s">
        <v>77</v>
      </c>
      <c r="I191" s="176" t="s">
        <v>748</v>
      </c>
      <c r="J191" s="176" t="s">
        <v>749</v>
      </c>
      <c r="K191" s="176" t="s">
        <v>45</v>
      </c>
      <c r="L191" s="326">
        <v>45595</v>
      </c>
      <c r="M191" s="326">
        <v>45625</v>
      </c>
      <c r="N191" s="172" t="s">
        <v>5</v>
      </c>
      <c r="O191" s="172" t="s">
        <v>750</v>
      </c>
      <c r="P191" s="178">
        <v>45597</v>
      </c>
      <c r="Q191" s="178">
        <v>45729</v>
      </c>
      <c r="R191" s="172" t="s">
        <v>55</v>
      </c>
      <c r="T191" s="247" t="s">
        <v>56</v>
      </c>
    </row>
    <row r="192" spans="1:20" ht="16.399999999999999" customHeight="1">
      <c r="A192" s="172" t="s">
        <v>127</v>
      </c>
      <c r="B192" s="173" t="s">
        <v>19</v>
      </c>
      <c r="C192" s="172" t="s">
        <v>45</v>
      </c>
      <c r="D192" s="174" t="s">
        <v>45</v>
      </c>
      <c r="E192" s="180" t="s">
        <v>751</v>
      </c>
      <c r="F192" s="175" t="s">
        <v>68</v>
      </c>
      <c r="G192" s="176" t="s">
        <v>550</v>
      </c>
      <c r="H192" s="254" t="s">
        <v>130</v>
      </c>
      <c r="I192" s="176" t="s">
        <v>551</v>
      </c>
      <c r="J192" s="176" t="s">
        <v>752</v>
      </c>
      <c r="K192" s="176" t="s">
        <v>45</v>
      </c>
      <c r="L192" s="326">
        <v>45596</v>
      </c>
      <c r="M192" s="326">
        <v>45626</v>
      </c>
      <c r="N192" s="172" t="s">
        <v>5</v>
      </c>
      <c r="O192" s="172" t="s">
        <v>753</v>
      </c>
      <c r="P192" s="178">
        <v>45597</v>
      </c>
      <c r="Q192" s="178" t="s">
        <v>45</v>
      </c>
      <c r="R192" s="172" t="s">
        <v>237</v>
      </c>
      <c r="T192" s="247" t="s">
        <v>56</v>
      </c>
    </row>
    <row r="193" spans="1:20" ht="16.399999999999999" customHeight="1">
      <c r="A193" s="172" t="s">
        <v>66</v>
      </c>
      <c r="B193" s="173" t="s">
        <v>19</v>
      </c>
      <c r="C193" s="172" t="s">
        <v>45</v>
      </c>
      <c r="D193" s="174" t="s">
        <v>45</v>
      </c>
      <c r="E193" s="180" t="s">
        <v>754</v>
      </c>
      <c r="F193" s="175" t="s">
        <v>68</v>
      </c>
      <c r="G193" s="176" t="s">
        <v>69</v>
      </c>
      <c r="H193" s="254" t="s">
        <v>50</v>
      </c>
      <c r="I193" s="176" t="s">
        <v>70</v>
      </c>
      <c r="J193" s="176" t="s">
        <v>755</v>
      </c>
      <c r="K193" s="176" t="s">
        <v>45</v>
      </c>
      <c r="L193" s="326">
        <v>45595</v>
      </c>
      <c r="M193" s="326">
        <v>45625</v>
      </c>
      <c r="N193" s="172" t="s">
        <v>5</v>
      </c>
      <c r="O193" s="172" t="s">
        <v>756</v>
      </c>
      <c r="P193" s="178">
        <v>45597</v>
      </c>
      <c r="Q193" s="178" t="s">
        <v>45</v>
      </c>
      <c r="R193" s="172" t="s">
        <v>55</v>
      </c>
      <c r="T193" s="247" t="s">
        <v>56</v>
      </c>
    </row>
    <row r="194" spans="1:20" ht="16.399999999999999" customHeight="1">
      <c r="A194" s="172" t="s">
        <v>66</v>
      </c>
      <c r="B194" s="173" t="s">
        <v>19</v>
      </c>
      <c r="C194" s="172" t="s">
        <v>45</v>
      </c>
      <c r="D194" s="174" t="s">
        <v>45</v>
      </c>
      <c r="E194" s="180" t="s">
        <v>757</v>
      </c>
      <c r="F194" s="175" t="s">
        <v>68</v>
      </c>
      <c r="G194" s="176" t="s">
        <v>69</v>
      </c>
      <c r="H194" s="254" t="s">
        <v>50</v>
      </c>
      <c r="I194" s="176" t="s">
        <v>70</v>
      </c>
      <c r="J194" s="176" t="s">
        <v>755</v>
      </c>
      <c r="K194" s="176" t="s">
        <v>45</v>
      </c>
      <c r="L194" s="326">
        <v>45595</v>
      </c>
      <c r="M194" s="326">
        <v>45625</v>
      </c>
      <c r="N194" s="172" t="s">
        <v>5</v>
      </c>
      <c r="O194" s="172" t="s">
        <v>758</v>
      </c>
      <c r="P194" s="178">
        <v>45597</v>
      </c>
      <c r="Q194" s="178" t="s">
        <v>45</v>
      </c>
      <c r="R194" s="172" t="s">
        <v>55</v>
      </c>
      <c r="T194" s="247" t="s">
        <v>56</v>
      </c>
    </row>
    <row r="195" spans="1:20" ht="16.399999999999999" customHeight="1">
      <c r="A195" s="172" t="s">
        <v>162</v>
      </c>
      <c r="B195" s="173" t="s">
        <v>19</v>
      </c>
      <c r="C195" s="172" t="s">
        <v>45</v>
      </c>
      <c r="D195" s="174" t="s">
        <v>45</v>
      </c>
      <c r="E195" s="180" t="s">
        <v>759</v>
      </c>
      <c r="F195" s="175" t="s">
        <v>68</v>
      </c>
      <c r="G195" s="176" t="s">
        <v>164</v>
      </c>
      <c r="H195" s="254" t="s">
        <v>165</v>
      </c>
      <c r="I195" s="176" t="s">
        <v>166</v>
      </c>
      <c r="J195" s="176" t="s">
        <v>760</v>
      </c>
      <c r="K195" s="176" t="s">
        <v>45</v>
      </c>
      <c r="L195" s="326">
        <v>45595</v>
      </c>
      <c r="M195" s="326">
        <v>45625</v>
      </c>
      <c r="N195" s="172" t="s">
        <v>5</v>
      </c>
      <c r="O195" s="172" t="s">
        <v>761</v>
      </c>
      <c r="P195" s="178">
        <v>45603</v>
      </c>
      <c r="Q195" s="178">
        <v>45700</v>
      </c>
      <c r="R195" s="172" t="s">
        <v>55</v>
      </c>
      <c r="T195" s="247" t="s">
        <v>56</v>
      </c>
    </row>
    <row r="196" spans="1:20" ht="16.399999999999999" customHeight="1">
      <c r="A196" s="172" t="s">
        <v>127</v>
      </c>
      <c r="B196" s="173" t="s">
        <v>19</v>
      </c>
      <c r="C196" s="172" t="s">
        <v>45</v>
      </c>
      <c r="D196" s="174" t="s">
        <v>45</v>
      </c>
      <c r="E196" s="180" t="s">
        <v>762</v>
      </c>
      <c r="F196" s="175" t="s">
        <v>68</v>
      </c>
      <c r="G196" s="176" t="s">
        <v>129</v>
      </c>
      <c r="H196" s="254" t="s">
        <v>130</v>
      </c>
      <c r="I196" s="176" t="s">
        <v>131</v>
      </c>
      <c r="J196" s="176" t="s">
        <v>763</v>
      </c>
      <c r="K196" s="176" t="s">
        <v>45</v>
      </c>
      <c r="L196" s="326">
        <v>45595</v>
      </c>
      <c r="M196" s="326">
        <v>45625</v>
      </c>
      <c r="N196" s="172" t="s">
        <v>5</v>
      </c>
      <c r="O196" s="172" t="s">
        <v>764</v>
      </c>
      <c r="P196" s="178">
        <v>45601</v>
      </c>
      <c r="Q196" s="178">
        <v>45637</v>
      </c>
      <c r="R196" s="172" t="s">
        <v>55</v>
      </c>
      <c r="T196" s="247" t="s">
        <v>56</v>
      </c>
    </row>
    <row r="197" spans="1:20" ht="16.399999999999999" customHeight="1">
      <c r="A197" s="172" t="s">
        <v>127</v>
      </c>
      <c r="B197" s="173" t="s">
        <v>19</v>
      </c>
      <c r="C197" s="172" t="s">
        <v>45</v>
      </c>
      <c r="D197" s="174" t="s">
        <v>45</v>
      </c>
      <c r="E197" s="180" t="s">
        <v>765</v>
      </c>
      <c r="F197" s="175" t="s">
        <v>68</v>
      </c>
      <c r="G197" s="176" t="s">
        <v>129</v>
      </c>
      <c r="H197" s="254" t="s">
        <v>130</v>
      </c>
      <c r="I197" s="176" t="s">
        <v>131</v>
      </c>
      <c r="J197" s="176" t="s">
        <v>766</v>
      </c>
      <c r="K197" s="176" t="s">
        <v>45</v>
      </c>
      <c r="L197" s="326">
        <v>45597</v>
      </c>
      <c r="M197" s="326">
        <v>45627</v>
      </c>
      <c r="N197" s="172" t="s">
        <v>5</v>
      </c>
      <c r="O197" s="172" t="s">
        <v>767</v>
      </c>
      <c r="P197" s="178">
        <v>45603</v>
      </c>
      <c r="Q197" s="178">
        <v>45664</v>
      </c>
      <c r="R197" s="172" t="s">
        <v>55</v>
      </c>
      <c r="T197" s="247" t="s">
        <v>56</v>
      </c>
    </row>
    <row r="198" spans="1:20" ht="16.399999999999999" customHeight="1">
      <c r="A198" s="172" t="s">
        <v>127</v>
      </c>
      <c r="B198" s="173" t="s">
        <v>19</v>
      </c>
      <c r="C198" s="172" t="s">
        <v>45</v>
      </c>
      <c r="D198" s="174" t="s">
        <v>45</v>
      </c>
      <c r="E198" s="180" t="s">
        <v>768</v>
      </c>
      <c r="F198" s="175" t="s">
        <v>68</v>
      </c>
      <c r="G198" s="176" t="s">
        <v>129</v>
      </c>
      <c r="H198" s="254" t="s">
        <v>130</v>
      </c>
      <c r="I198" s="176" t="s">
        <v>131</v>
      </c>
      <c r="J198" s="176" t="s">
        <v>769</v>
      </c>
      <c r="K198" s="176" t="s">
        <v>45</v>
      </c>
      <c r="L198" s="326">
        <v>45597</v>
      </c>
      <c r="M198" s="326">
        <v>45627</v>
      </c>
      <c r="N198" s="172" t="s">
        <v>5</v>
      </c>
      <c r="O198" s="172" t="s">
        <v>770</v>
      </c>
      <c r="P198" s="178">
        <v>45597</v>
      </c>
      <c r="Q198" s="178">
        <v>45748</v>
      </c>
      <c r="R198" s="172" t="s">
        <v>55</v>
      </c>
      <c r="T198" s="247" t="s">
        <v>56</v>
      </c>
    </row>
    <row r="199" spans="1:20" ht="16.399999999999999" customHeight="1">
      <c r="A199" s="172" t="s">
        <v>127</v>
      </c>
      <c r="B199" s="173" t="s">
        <v>19</v>
      </c>
      <c r="C199" s="172" t="s">
        <v>45</v>
      </c>
      <c r="D199" s="174" t="s">
        <v>45</v>
      </c>
      <c r="E199" s="180" t="s">
        <v>771</v>
      </c>
      <c r="F199" s="175" t="s">
        <v>68</v>
      </c>
      <c r="G199" s="176" t="s">
        <v>129</v>
      </c>
      <c r="H199" s="254" t="s">
        <v>130</v>
      </c>
      <c r="I199" s="176" t="s">
        <v>131</v>
      </c>
      <c r="J199" s="176" t="s">
        <v>772</v>
      </c>
      <c r="K199" s="176" t="s">
        <v>45</v>
      </c>
      <c r="L199" s="326">
        <v>45597</v>
      </c>
      <c r="M199" s="326">
        <v>45627</v>
      </c>
      <c r="N199" s="172" t="s">
        <v>5</v>
      </c>
      <c r="O199" s="172" t="s">
        <v>773</v>
      </c>
      <c r="P199" s="178">
        <v>45603</v>
      </c>
      <c r="Q199" s="178" t="s">
        <v>45</v>
      </c>
      <c r="R199" s="172" t="s">
        <v>237</v>
      </c>
      <c r="T199" s="247" t="s">
        <v>56</v>
      </c>
    </row>
    <row r="200" spans="1:20" ht="16.399999999999999" customHeight="1">
      <c r="A200" s="172" t="s">
        <v>127</v>
      </c>
      <c r="B200" s="173" t="s">
        <v>19</v>
      </c>
      <c r="C200" s="172" t="s">
        <v>45</v>
      </c>
      <c r="D200" s="174" t="s">
        <v>45</v>
      </c>
      <c r="E200" s="180" t="s">
        <v>774</v>
      </c>
      <c r="F200" s="175" t="s">
        <v>68</v>
      </c>
      <c r="G200" s="176" t="s">
        <v>129</v>
      </c>
      <c r="H200" s="254" t="s">
        <v>130</v>
      </c>
      <c r="I200" s="176" t="s">
        <v>131</v>
      </c>
      <c r="J200" s="176" t="s">
        <v>775</v>
      </c>
      <c r="K200" s="176" t="s">
        <v>45</v>
      </c>
      <c r="L200" s="326">
        <v>45597</v>
      </c>
      <c r="M200" s="326">
        <v>45627</v>
      </c>
      <c r="N200" s="172" t="s">
        <v>5</v>
      </c>
      <c r="O200" s="172" t="s">
        <v>776</v>
      </c>
      <c r="P200" s="178">
        <v>45597</v>
      </c>
      <c r="Q200" s="178" t="s">
        <v>45</v>
      </c>
      <c r="R200" s="172" t="s">
        <v>237</v>
      </c>
      <c r="T200" s="247" t="s">
        <v>56</v>
      </c>
    </row>
    <row r="201" spans="1:20" ht="16.399999999999999" customHeight="1">
      <c r="A201" s="172" t="s">
        <v>66</v>
      </c>
      <c r="B201" s="173" t="s">
        <v>19</v>
      </c>
      <c r="C201" s="172" t="s">
        <v>45</v>
      </c>
      <c r="D201" s="174" t="s">
        <v>45</v>
      </c>
      <c r="E201" s="180" t="s">
        <v>777</v>
      </c>
      <c r="F201" s="175" t="s">
        <v>68</v>
      </c>
      <c r="G201" s="176" t="s">
        <v>140</v>
      </c>
      <c r="H201" s="254" t="s">
        <v>179</v>
      </c>
      <c r="I201" s="176" t="s">
        <v>300</v>
      </c>
      <c r="J201" s="176" t="s">
        <v>778</v>
      </c>
      <c r="K201" s="176" t="s">
        <v>45</v>
      </c>
      <c r="L201" s="326">
        <v>45597</v>
      </c>
      <c r="M201" s="326">
        <v>45627</v>
      </c>
      <c r="N201" s="172" t="s">
        <v>5</v>
      </c>
      <c r="O201" s="172" t="s">
        <v>779</v>
      </c>
      <c r="P201" s="178">
        <v>45597</v>
      </c>
      <c r="Q201" s="178" t="s">
        <v>45</v>
      </c>
      <c r="R201" s="172" t="s">
        <v>55</v>
      </c>
      <c r="T201" s="247" t="s">
        <v>56</v>
      </c>
    </row>
    <row r="202" spans="1:20" ht="16.399999999999999" customHeight="1">
      <c r="A202" s="172" t="s">
        <v>44</v>
      </c>
      <c r="B202" s="173" t="s">
        <v>19</v>
      </c>
      <c r="C202" s="172" t="s">
        <v>45</v>
      </c>
      <c r="D202" s="174" t="s">
        <v>45</v>
      </c>
      <c r="E202" s="180" t="s">
        <v>45</v>
      </c>
      <c r="F202" s="175" t="s">
        <v>68</v>
      </c>
      <c r="G202" s="176" t="s">
        <v>45</v>
      </c>
      <c r="H202" s="254" t="s">
        <v>309</v>
      </c>
      <c r="I202" s="176" t="s">
        <v>74</v>
      </c>
      <c r="J202" s="176" t="s">
        <v>780</v>
      </c>
      <c r="K202" s="176" t="s">
        <v>45</v>
      </c>
      <c r="L202" s="326">
        <v>45597</v>
      </c>
      <c r="M202" s="326">
        <v>45627</v>
      </c>
      <c r="N202" s="172" t="s">
        <v>4</v>
      </c>
      <c r="O202" s="172" t="s">
        <v>781</v>
      </c>
      <c r="P202" s="178" t="s">
        <v>45</v>
      </c>
      <c r="Q202" s="178" t="s">
        <v>45</v>
      </c>
      <c r="R202" s="172" t="s">
        <v>55</v>
      </c>
      <c r="T202" s="247" t="s">
        <v>45</v>
      </c>
    </row>
    <row r="203" spans="1:20" ht="16.399999999999999" customHeight="1">
      <c r="A203" s="172" t="s">
        <v>127</v>
      </c>
      <c r="B203" s="173" t="s">
        <v>19</v>
      </c>
      <c r="C203" s="172" t="s">
        <v>45</v>
      </c>
      <c r="D203" s="174" t="s">
        <v>45</v>
      </c>
      <c r="E203" s="180" t="s">
        <v>782</v>
      </c>
      <c r="F203" s="175" t="s">
        <v>68</v>
      </c>
      <c r="G203" s="176" t="s">
        <v>61</v>
      </c>
      <c r="H203" s="254" t="s">
        <v>130</v>
      </c>
      <c r="I203" s="176" t="s">
        <v>153</v>
      </c>
      <c r="J203" s="176" t="s">
        <v>783</v>
      </c>
      <c r="K203" s="176" t="s">
        <v>45</v>
      </c>
      <c r="L203" s="326">
        <v>45596</v>
      </c>
      <c r="M203" s="326">
        <v>45626</v>
      </c>
      <c r="N203" s="172" t="s">
        <v>5</v>
      </c>
      <c r="O203" s="172" t="s">
        <v>784</v>
      </c>
      <c r="P203" s="178">
        <v>45597</v>
      </c>
      <c r="Q203" s="178" t="s">
        <v>45</v>
      </c>
      <c r="R203" s="172" t="s">
        <v>55</v>
      </c>
      <c r="T203" s="247" t="s">
        <v>56</v>
      </c>
    </row>
    <row r="204" spans="1:20" ht="16.399999999999999" customHeight="1">
      <c r="A204" s="172" t="s">
        <v>66</v>
      </c>
      <c r="B204" s="173" t="s">
        <v>19</v>
      </c>
      <c r="C204" s="172" t="s">
        <v>45</v>
      </c>
      <c r="D204" s="174" t="s">
        <v>45</v>
      </c>
      <c r="E204" s="180" t="s">
        <v>785</v>
      </c>
      <c r="F204" s="175" t="s">
        <v>68</v>
      </c>
      <c r="G204" s="176" t="s">
        <v>69</v>
      </c>
      <c r="H204" s="254" t="s">
        <v>50</v>
      </c>
      <c r="I204" s="176" t="s">
        <v>70</v>
      </c>
      <c r="J204" s="176" t="s">
        <v>599</v>
      </c>
      <c r="K204" s="176" t="s">
        <v>45</v>
      </c>
      <c r="L204" s="326">
        <v>45596</v>
      </c>
      <c r="M204" s="326">
        <v>45626</v>
      </c>
      <c r="N204" s="172" t="s">
        <v>5</v>
      </c>
      <c r="O204" s="172" t="s">
        <v>786</v>
      </c>
      <c r="P204" s="178">
        <v>45597</v>
      </c>
      <c r="Q204" s="178" t="s">
        <v>45</v>
      </c>
      <c r="R204" s="172" t="s">
        <v>55</v>
      </c>
      <c r="T204" s="247" t="s">
        <v>56</v>
      </c>
    </row>
    <row r="205" spans="1:20" ht="16.399999999999999" customHeight="1">
      <c r="A205" s="172" t="s">
        <v>66</v>
      </c>
      <c r="B205" s="173" t="s">
        <v>19</v>
      </c>
      <c r="C205" s="172" t="s">
        <v>45</v>
      </c>
      <c r="D205" s="174" t="s">
        <v>45</v>
      </c>
      <c r="E205" s="180" t="s">
        <v>787</v>
      </c>
      <c r="F205" s="175" t="s">
        <v>68</v>
      </c>
      <c r="G205" s="176" t="s">
        <v>69</v>
      </c>
      <c r="H205" s="254" t="s">
        <v>50</v>
      </c>
      <c r="I205" s="176" t="s">
        <v>70</v>
      </c>
      <c r="J205" s="176" t="s">
        <v>599</v>
      </c>
      <c r="K205" s="176" t="s">
        <v>45</v>
      </c>
      <c r="L205" s="326">
        <v>45596</v>
      </c>
      <c r="M205" s="326">
        <v>45626</v>
      </c>
      <c r="N205" s="172" t="s">
        <v>5</v>
      </c>
      <c r="O205" s="172" t="s">
        <v>788</v>
      </c>
      <c r="P205" s="178">
        <v>45597</v>
      </c>
      <c r="Q205" s="178" t="s">
        <v>45</v>
      </c>
      <c r="R205" s="172" t="s">
        <v>55</v>
      </c>
      <c r="T205" s="247" t="s">
        <v>56</v>
      </c>
    </row>
    <row r="206" spans="1:20" ht="16.399999999999999" customHeight="1">
      <c r="A206" s="172" t="s">
        <v>66</v>
      </c>
      <c r="B206" s="173" t="s">
        <v>19</v>
      </c>
      <c r="C206" s="172" t="s">
        <v>45</v>
      </c>
      <c r="D206" s="174" t="s">
        <v>45</v>
      </c>
      <c r="E206" s="180" t="s">
        <v>789</v>
      </c>
      <c r="F206" s="175" t="s">
        <v>68</v>
      </c>
      <c r="G206" s="176" t="s">
        <v>69</v>
      </c>
      <c r="H206" s="254" t="s">
        <v>50</v>
      </c>
      <c r="I206" s="176" t="s">
        <v>70</v>
      </c>
      <c r="J206" s="176" t="s">
        <v>599</v>
      </c>
      <c r="K206" s="176" t="s">
        <v>45</v>
      </c>
      <c r="L206" s="326">
        <v>45596</v>
      </c>
      <c r="M206" s="326">
        <v>45626</v>
      </c>
      <c r="N206" s="172" t="s">
        <v>5</v>
      </c>
      <c r="O206" s="172" t="s">
        <v>790</v>
      </c>
      <c r="P206" s="178">
        <v>45597</v>
      </c>
      <c r="Q206" s="178" t="s">
        <v>45</v>
      </c>
      <c r="R206" s="172" t="s">
        <v>55</v>
      </c>
      <c r="T206" s="247" t="s">
        <v>56</v>
      </c>
    </row>
    <row r="207" spans="1:20" ht="16.399999999999999" customHeight="1">
      <c r="A207" s="172" t="s">
        <v>66</v>
      </c>
      <c r="B207" s="173" t="s">
        <v>19</v>
      </c>
      <c r="C207" s="172" t="s">
        <v>45</v>
      </c>
      <c r="D207" s="174" t="s">
        <v>45</v>
      </c>
      <c r="E207" s="180" t="s">
        <v>791</v>
      </c>
      <c r="F207" s="175" t="s">
        <v>68</v>
      </c>
      <c r="G207" s="176" t="s">
        <v>69</v>
      </c>
      <c r="H207" s="254" t="s">
        <v>50</v>
      </c>
      <c r="I207" s="176" t="s">
        <v>70</v>
      </c>
      <c r="J207" s="176" t="s">
        <v>599</v>
      </c>
      <c r="K207" s="176" t="s">
        <v>45</v>
      </c>
      <c r="L207" s="326">
        <v>45596</v>
      </c>
      <c r="M207" s="326">
        <v>45626</v>
      </c>
      <c r="N207" s="172" t="s">
        <v>5</v>
      </c>
      <c r="O207" s="172" t="s">
        <v>792</v>
      </c>
      <c r="P207" s="178">
        <v>45597</v>
      </c>
      <c r="Q207" s="178" t="s">
        <v>45</v>
      </c>
      <c r="R207" s="172" t="s">
        <v>55</v>
      </c>
      <c r="T207" s="247" t="s">
        <v>56</v>
      </c>
    </row>
    <row r="208" spans="1:20" ht="16.399999999999999" customHeight="1">
      <c r="A208" s="172" t="s">
        <v>66</v>
      </c>
      <c r="B208" s="173" t="s">
        <v>19</v>
      </c>
      <c r="C208" s="172" t="s">
        <v>45</v>
      </c>
      <c r="D208" s="174" t="s">
        <v>45</v>
      </c>
      <c r="E208" s="180" t="s">
        <v>793</v>
      </c>
      <c r="F208" s="175" t="s">
        <v>68</v>
      </c>
      <c r="G208" s="176" t="s">
        <v>69</v>
      </c>
      <c r="H208" s="254" t="s">
        <v>50</v>
      </c>
      <c r="I208" s="176" t="s">
        <v>70</v>
      </c>
      <c r="J208" s="176" t="s">
        <v>599</v>
      </c>
      <c r="K208" s="176" t="s">
        <v>45</v>
      </c>
      <c r="L208" s="326">
        <v>45596</v>
      </c>
      <c r="M208" s="326">
        <v>45626</v>
      </c>
      <c r="N208" s="172" t="s">
        <v>5</v>
      </c>
      <c r="O208" s="172" t="s">
        <v>794</v>
      </c>
      <c r="P208" s="178">
        <v>45597</v>
      </c>
      <c r="Q208" s="178" t="s">
        <v>45</v>
      </c>
      <c r="R208" s="172" t="s">
        <v>55</v>
      </c>
      <c r="T208" s="247" t="s">
        <v>56</v>
      </c>
    </row>
    <row r="209" spans="1:23" ht="16.399999999999999" customHeight="1">
      <c r="A209" s="172" t="s">
        <v>66</v>
      </c>
      <c r="B209" s="173" t="s">
        <v>19</v>
      </c>
      <c r="C209" s="172" t="s">
        <v>45</v>
      </c>
      <c r="D209" s="174" t="s">
        <v>45</v>
      </c>
      <c r="E209" s="180" t="s">
        <v>795</v>
      </c>
      <c r="F209" s="175" t="s">
        <v>68</v>
      </c>
      <c r="G209" s="176" t="s">
        <v>69</v>
      </c>
      <c r="H209" s="254" t="s">
        <v>50</v>
      </c>
      <c r="I209" s="176" t="s">
        <v>70</v>
      </c>
      <c r="J209" s="176" t="s">
        <v>599</v>
      </c>
      <c r="K209" s="176" t="s">
        <v>45</v>
      </c>
      <c r="L209" s="326">
        <v>45596</v>
      </c>
      <c r="M209" s="326">
        <v>45626</v>
      </c>
      <c r="N209" s="172" t="s">
        <v>5</v>
      </c>
      <c r="O209" s="172" t="s">
        <v>796</v>
      </c>
      <c r="P209" s="178">
        <v>45597</v>
      </c>
      <c r="Q209" s="178" t="s">
        <v>45</v>
      </c>
      <c r="R209" s="172" t="s">
        <v>55</v>
      </c>
      <c r="T209" s="247" t="s">
        <v>56</v>
      </c>
    </row>
    <row r="210" spans="1:23" ht="16.399999999999999" customHeight="1">
      <c r="A210" s="172" t="s">
        <v>66</v>
      </c>
      <c r="B210" s="173" t="s">
        <v>19</v>
      </c>
      <c r="C210" s="172" t="s">
        <v>45</v>
      </c>
      <c r="D210" s="174" t="s">
        <v>45</v>
      </c>
      <c r="E210" s="180" t="s">
        <v>797</v>
      </c>
      <c r="F210" s="175" t="s">
        <v>68</v>
      </c>
      <c r="G210" s="176" t="s">
        <v>69</v>
      </c>
      <c r="H210" s="254" t="s">
        <v>50</v>
      </c>
      <c r="I210" s="176" t="s">
        <v>70</v>
      </c>
      <c r="J210" s="176" t="s">
        <v>599</v>
      </c>
      <c r="K210" s="176" t="s">
        <v>45</v>
      </c>
      <c r="L210" s="326">
        <v>45596</v>
      </c>
      <c r="M210" s="326">
        <v>45626</v>
      </c>
      <c r="N210" s="172" t="s">
        <v>5</v>
      </c>
      <c r="O210" s="172" t="s">
        <v>798</v>
      </c>
      <c r="P210" s="178">
        <v>45597</v>
      </c>
      <c r="Q210" s="178" t="s">
        <v>45</v>
      </c>
      <c r="R210" s="172" t="s">
        <v>55</v>
      </c>
      <c r="T210" s="247" t="s">
        <v>56</v>
      </c>
    </row>
    <row r="211" spans="1:23" ht="16.399999999999999" customHeight="1">
      <c r="A211" s="172" t="s">
        <v>298</v>
      </c>
      <c r="B211" s="173" t="s">
        <v>19</v>
      </c>
      <c r="C211" s="172" t="s">
        <v>45</v>
      </c>
      <c r="D211" s="174" t="s">
        <v>45</v>
      </c>
      <c r="E211" s="180" t="s">
        <v>799</v>
      </c>
      <c r="F211" s="175" t="s">
        <v>68</v>
      </c>
      <c r="G211" s="176" t="s">
        <v>164</v>
      </c>
      <c r="H211" s="254" t="s">
        <v>165</v>
      </c>
      <c r="I211" s="176" t="s">
        <v>166</v>
      </c>
      <c r="J211" s="176" t="s">
        <v>800</v>
      </c>
      <c r="K211" s="176" t="s">
        <v>45</v>
      </c>
      <c r="L211" s="326">
        <v>45597</v>
      </c>
      <c r="M211" s="326">
        <v>45627</v>
      </c>
      <c r="N211" s="172" t="s">
        <v>5</v>
      </c>
      <c r="O211" s="172" t="s">
        <v>801</v>
      </c>
      <c r="P211" s="178">
        <v>45611</v>
      </c>
      <c r="Q211" s="178">
        <v>45700</v>
      </c>
      <c r="R211" s="172" t="s">
        <v>55</v>
      </c>
      <c r="T211" s="247" t="s">
        <v>56</v>
      </c>
    </row>
    <row r="212" spans="1:23" ht="16.399999999999999" customHeight="1">
      <c r="A212" s="172" t="s">
        <v>298</v>
      </c>
      <c r="B212" s="173" t="s">
        <v>19</v>
      </c>
      <c r="C212" s="172" t="s">
        <v>45</v>
      </c>
      <c r="D212" s="174" t="s">
        <v>45</v>
      </c>
      <c r="E212" s="180" t="s">
        <v>802</v>
      </c>
      <c r="F212" s="175" t="s">
        <v>68</v>
      </c>
      <c r="G212" s="176" t="s">
        <v>164</v>
      </c>
      <c r="H212" s="254" t="s">
        <v>165</v>
      </c>
      <c r="I212" s="176" t="s">
        <v>166</v>
      </c>
      <c r="J212" s="176" t="s">
        <v>803</v>
      </c>
      <c r="K212" s="176" t="s">
        <v>45</v>
      </c>
      <c r="L212" s="326">
        <v>45597</v>
      </c>
      <c r="M212" s="326">
        <v>45627</v>
      </c>
      <c r="N212" s="172" t="s">
        <v>5</v>
      </c>
      <c r="O212" s="172" t="s">
        <v>804</v>
      </c>
      <c r="P212" s="178">
        <v>45611</v>
      </c>
      <c r="Q212" s="178">
        <v>45700</v>
      </c>
      <c r="R212" s="172" t="s">
        <v>55</v>
      </c>
      <c r="T212" s="247" t="s">
        <v>56</v>
      </c>
    </row>
    <row r="213" spans="1:23" ht="16.399999999999999" customHeight="1">
      <c r="A213" s="172" t="s">
        <v>162</v>
      </c>
      <c r="B213" s="173" t="s">
        <v>19</v>
      </c>
      <c r="C213" s="172" t="s">
        <v>45</v>
      </c>
      <c r="D213" s="174" t="s">
        <v>45</v>
      </c>
      <c r="E213" s="180" t="s">
        <v>805</v>
      </c>
      <c r="F213" s="175" t="s">
        <v>68</v>
      </c>
      <c r="G213" s="176" t="s">
        <v>164</v>
      </c>
      <c r="H213" s="254" t="s">
        <v>165</v>
      </c>
      <c r="I213" s="176" t="s">
        <v>166</v>
      </c>
      <c r="J213" s="176" t="s">
        <v>806</v>
      </c>
      <c r="K213" s="176" t="s">
        <v>45</v>
      </c>
      <c r="L213" s="326">
        <v>45597</v>
      </c>
      <c r="M213" s="326">
        <v>45627</v>
      </c>
      <c r="N213" s="172" t="s">
        <v>5</v>
      </c>
      <c r="O213" s="172" t="s">
        <v>807</v>
      </c>
      <c r="P213" s="178">
        <v>45597</v>
      </c>
      <c r="Q213" s="178">
        <v>45701</v>
      </c>
      <c r="R213" s="172" t="s">
        <v>55</v>
      </c>
      <c r="T213" s="247" t="s">
        <v>56</v>
      </c>
    </row>
    <row r="214" spans="1:23" ht="16.399999999999999" customHeight="1">
      <c r="A214" s="172" t="s">
        <v>57</v>
      </c>
      <c r="B214" s="173" t="s">
        <v>18</v>
      </c>
      <c r="C214" s="172" t="s">
        <v>45</v>
      </c>
      <c r="D214" s="174" t="s">
        <v>808</v>
      </c>
      <c r="E214" s="180" t="s">
        <v>809</v>
      </c>
      <c r="F214" s="175" t="s">
        <v>810</v>
      </c>
      <c r="G214" s="176" t="s">
        <v>811</v>
      </c>
      <c r="H214" s="254" t="s">
        <v>62</v>
      </c>
      <c r="I214" s="176" t="s">
        <v>607</v>
      </c>
      <c r="J214" s="176" t="s">
        <v>812</v>
      </c>
      <c r="K214" s="176" t="s">
        <v>53</v>
      </c>
      <c r="L214" s="326">
        <v>45597</v>
      </c>
      <c r="M214" s="326">
        <v>45642</v>
      </c>
      <c r="N214" s="172" t="s">
        <v>4</v>
      </c>
      <c r="O214" s="172" t="s">
        <v>813</v>
      </c>
      <c r="P214" s="178">
        <v>45615</v>
      </c>
      <c r="Q214" s="178" t="s">
        <v>45</v>
      </c>
      <c r="R214" s="172" t="s">
        <v>55</v>
      </c>
      <c r="T214" s="247" t="s">
        <v>56</v>
      </c>
    </row>
    <row r="215" spans="1:23" ht="16.399999999999999" customHeight="1">
      <c r="A215" s="172" t="s">
        <v>298</v>
      </c>
      <c r="B215" s="173" t="s">
        <v>19</v>
      </c>
      <c r="C215" s="172" t="s">
        <v>45</v>
      </c>
      <c r="D215" s="174" t="s">
        <v>45</v>
      </c>
      <c r="E215" s="180" t="s">
        <v>814</v>
      </c>
      <c r="F215" s="175" t="s">
        <v>68</v>
      </c>
      <c r="G215" s="176" t="s">
        <v>69</v>
      </c>
      <c r="H215" s="254" t="s">
        <v>50</v>
      </c>
      <c r="I215" s="176" t="s">
        <v>70</v>
      </c>
      <c r="J215" s="176" t="s">
        <v>815</v>
      </c>
      <c r="K215" s="176" t="s">
        <v>45</v>
      </c>
      <c r="L215" s="326">
        <v>45597</v>
      </c>
      <c r="M215" s="326">
        <v>45627</v>
      </c>
      <c r="N215" s="172" t="s">
        <v>5</v>
      </c>
      <c r="O215" s="172" t="s">
        <v>816</v>
      </c>
      <c r="P215" s="178">
        <v>45621</v>
      </c>
      <c r="Q215" s="178">
        <v>45644</v>
      </c>
      <c r="R215" s="172" t="s">
        <v>55</v>
      </c>
      <c r="T215" s="247" t="s">
        <v>56</v>
      </c>
      <c r="V215" s="177" t="s">
        <v>817</v>
      </c>
      <c r="W215" s="176" t="s">
        <v>818</v>
      </c>
    </row>
    <row r="216" spans="1:23" ht="16.399999999999999" customHeight="1">
      <c r="A216" s="172" t="s">
        <v>57</v>
      </c>
      <c r="B216" s="173" t="s">
        <v>18</v>
      </c>
      <c r="C216" s="172" t="s">
        <v>45</v>
      </c>
      <c r="D216" s="174" t="s">
        <v>819</v>
      </c>
      <c r="E216" s="180" t="s">
        <v>820</v>
      </c>
      <c r="F216" s="175" t="s">
        <v>821</v>
      </c>
      <c r="G216" s="176" t="s">
        <v>61</v>
      </c>
      <c r="H216" s="254" t="s">
        <v>130</v>
      </c>
      <c r="I216" s="176" t="s">
        <v>153</v>
      </c>
      <c r="J216" s="176" t="s">
        <v>822</v>
      </c>
      <c r="K216" s="176" t="s">
        <v>53</v>
      </c>
      <c r="L216" s="326">
        <v>45600</v>
      </c>
      <c r="M216" s="326">
        <v>45645</v>
      </c>
      <c r="N216" s="172" t="s">
        <v>4</v>
      </c>
      <c r="O216" s="172" t="s">
        <v>823</v>
      </c>
      <c r="P216" s="178">
        <v>45629</v>
      </c>
      <c r="Q216" s="178">
        <v>45705</v>
      </c>
      <c r="R216" s="172" t="s">
        <v>55</v>
      </c>
      <c r="T216" s="247" t="s">
        <v>56</v>
      </c>
    </row>
    <row r="217" spans="1:23" ht="16.399999999999999" customHeight="1">
      <c r="A217" s="172" t="s">
        <v>127</v>
      </c>
      <c r="B217" s="173" t="s">
        <v>19</v>
      </c>
      <c r="C217" s="172" t="s">
        <v>45</v>
      </c>
      <c r="D217" s="174" t="s">
        <v>45</v>
      </c>
      <c r="E217" s="180" t="s">
        <v>824</v>
      </c>
      <c r="F217" s="175" t="s">
        <v>68</v>
      </c>
      <c r="G217" s="176" t="s">
        <v>61</v>
      </c>
      <c r="H217" s="254" t="s">
        <v>62</v>
      </c>
      <c r="I217" s="176" t="s">
        <v>396</v>
      </c>
      <c r="J217" s="176" t="s">
        <v>825</v>
      </c>
      <c r="K217" s="176" t="s">
        <v>45</v>
      </c>
      <c r="L217" s="326">
        <v>45601</v>
      </c>
      <c r="M217" s="326">
        <v>45631</v>
      </c>
      <c r="N217" s="172" t="s">
        <v>5</v>
      </c>
      <c r="O217" s="172" t="s">
        <v>826</v>
      </c>
      <c r="P217" s="178">
        <v>45601</v>
      </c>
      <c r="Q217" s="178" t="s">
        <v>45</v>
      </c>
      <c r="R217" s="172" t="s">
        <v>55</v>
      </c>
      <c r="T217" s="247" t="s">
        <v>56</v>
      </c>
    </row>
    <row r="218" spans="1:23" ht="16.399999999999999" customHeight="1">
      <c r="A218" s="172" t="s">
        <v>66</v>
      </c>
      <c r="B218" s="173" t="s">
        <v>19</v>
      </c>
      <c r="C218" s="172" t="s">
        <v>45</v>
      </c>
      <c r="D218" s="174" t="s">
        <v>45</v>
      </c>
      <c r="E218" s="180" t="s">
        <v>827</v>
      </c>
      <c r="F218" s="175" t="s">
        <v>68</v>
      </c>
      <c r="G218" s="176" t="s">
        <v>707</v>
      </c>
      <c r="H218" s="254" t="s">
        <v>270</v>
      </c>
      <c r="I218" s="176" t="s">
        <v>708</v>
      </c>
      <c r="J218" s="176" t="s">
        <v>828</v>
      </c>
      <c r="K218" s="176" t="s">
        <v>45</v>
      </c>
      <c r="L218" s="326">
        <v>45600</v>
      </c>
      <c r="M218" s="326">
        <v>45630</v>
      </c>
      <c r="N218" s="172" t="s">
        <v>5</v>
      </c>
      <c r="O218" s="172" t="s">
        <v>829</v>
      </c>
      <c r="P218" s="178">
        <v>45603</v>
      </c>
      <c r="Q218" s="178">
        <v>45657</v>
      </c>
      <c r="R218" s="172" t="s">
        <v>55</v>
      </c>
      <c r="T218" s="247" t="s">
        <v>56</v>
      </c>
    </row>
    <row r="219" spans="1:23" ht="16.399999999999999" customHeight="1">
      <c r="A219" s="172" t="s">
        <v>66</v>
      </c>
      <c r="B219" s="173" t="s">
        <v>19</v>
      </c>
      <c r="C219" s="172" t="s">
        <v>45</v>
      </c>
      <c r="D219" s="174" t="s">
        <v>45</v>
      </c>
      <c r="E219" s="180" t="s">
        <v>45</v>
      </c>
      <c r="F219" s="175" t="s">
        <v>68</v>
      </c>
      <c r="G219" s="176" t="s">
        <v>45</v>
      </c>
      <c r="H219" s="254" t="s">
        <v>723</v>
      </c>
      <c r="I219" s="176" t="s">
        <v>45</v>
      </c>
      <c r="J219" s="176" t="s">
        <v>830</v>
      </c>
      <c r="K219" s="176" t="s">
        <v>45</v>
      </c>
      <c r="L219" s="326">
        <v>45600</v>
      </c>
      <c r="M219" s="326">
        <v>45630</v>
      </c>
      <c r="N219" s="172" t="s">
        <v>4</v>
      </c>
      <c r="O219" s="172" t="s">
        <v>831</v>
      </c>
      <c r="P219" s="178" t="s">
        <v>45</v>
      </c>
      <c r="Q219" s="178" t="s">
        <v>45</v>
      </c>
      <c r="R219" s="172" t="s">
        <v>55</v>
      </c>
      <c r="S219" s="177" t="s">
        <v>832</v>
      </c>
      <c r="T219" s="247" t="s">
        <v>45</v>
      </c>
    </row>
    <row r="220" spans="1:23" ht="16.399999999999999" customHeight="1">
      <c r="A220" s="172" t="s">
        <v>57</v>
      </c>
      <c r="B220" s="173" t="s">
        <v>8</v>
      </c>
      <c r="C220" s="172" t="s">
        <v>45</v>
      </c>
      <c r="D220" s="174" t="s">
        <v>45</v>
      </c>
      <c r="E220" s="180" t="s">
        <v>45</v>
      </c>
      <c r="F220" s="175" t="s">
        <v>833</v>
      </c>
      <c r="G220" s="176" t="s">
        <v>170</v>
      </c>
      <c r="H220" s="254" t="s">
        <v>62</v>
      </c>
      <c r="I220" s="176" t="s">
        <v>171</v>
      </c>
      <c r="J220" s="176" t="s">
        <v>834</v>
      </c>
      <c r="K220" s="176" t="s">
        <v>45</v>
      </c>
      <c r="L220" s="326">
        <v>45601</v>
      </c>
      <c r="M220" s="326">
        <v>45621</v>
      </c>
      <c r="N220" s="172" t="s">
        <v>4</v>
      </c>
      <c r="O220" s="172" t="s">
        <v>835</v>
      </c>
      <c r="P220" s="178" t="s">
        <v>45</v>
      </c>
      <c r="Q220" s="178" t="s">
        <v>45</v>
      </c>
      <c r="R220" s="172" t="s">
        <v>55</v>
      </c>
      <c r="S220" s="177" t="s">
        <v>174</v>
      </c>
      <c r="T220" s="247" t="s">
        <v>45</v>
      </c>
    </row>
    <row r="221" spans="1:23" ht="16.399999999999999" customHeight="1">
      <c r="A221" s="172" t="s">
        <v>66</v>
      </c>
      <c r="B221" s="173" t="s">
        <v>19</v>
      </c>
      <c r="C221" s="172" t="s">
        <v>45</v>
      </c>
      <c r="D221" s="174" t="s">
        <v>45</v>
      </c>
      <c r="E221" s="180" t="s">
        <v>836</v>
      </c>
      <c r="F221" s="175" t="s">
        <v>68</v>
      </c>
      <c r="G221" s="176" t="s">
        <v>81</v>
      </c>
      <c r="H221" s="254" t="s">
        <v>73</v>
      </c>
      <c r="I221" s="176" t="s">
        <v>82</v>
      </c>
      <c r="J221" s="176" t="s">
        <v>837</v>
      </c>
      <c r="K221" s="176" t="s">
        <v>45</v>
      </c>
      <c r="L221" s="326">
        <v>45601</v>
      </c>
      <c r="M221" s="326">
        <v>45631</v>
      </c>
      <c r="N221" s="172" t="s">
        <v>5</v>
      </c>
      <c r="O221" s="172" t="s">
        <v>838</v>
      </c>
      <c r="P221" s="178">
        <v>45603</v>
      </c>
      <c r="Q221" s="178" t="s">
        <v>45</v>
      </c>
      <c r="R221" s="172" t="s">
        <v>55</v>
      </c>
      <c r="T221" s="247" t="s">
        <v>56</v>
      </c>
    </row>
    <row r="222" spans="1:23" ht="16.399999999999999" customHeight="1">
      <c r="A222" s="172" t="s">
        <v>127</v>
      </c>
      <c r="B222" s="173" t="s">
        <v>19</v>
      </c>
      <c r="C222" s="172" t="s">
        <v>45</v>
      </c>
      <c r="D222" s="174" t="s">
        <v>45</v>
      </c>
      <c r="E222" s="180" t="s">
        <v>839</v>
      </c>
      <c r="F222" s="175" t="s">
        <v>68</v>
      </c>
      <c r="G222" s="176" t="s">
        <v>61</v>
      </c>
      <c r="H222" s="254" t="s">
        <v>62</v>
      </c>
      <c r="I222" s="176" t="s">
        <v>335</v>
      </c>
      <c r="J222" s="176" t="s">
        <v>840</v>
      </c>
      <c r="K222" s="176" t="s">
        <v>45</v>
      </c>
      <c r="L222" s="326">
        <v>45601</v>
      </c>
      <c r="M222" s="326">
        <v>45631</v>
      </c>
      <c r="N222" s="172" t="s">
        <v>5</v>
      </c>
      <c r="O222" s="172" t="s">
        <v>841</v>
      </c>
      <c r="P222" s="178">
        <v>45602</v>
      </c>
      <c r="Q222" s="178" t="s">
        <v>45</v>
      </c>
      <c r="R222" s="172" t="s">
        <v>55</v>
      </c>
      <c r="T222" s="247" t="s">
        <v>56</v>
      </c>
    </row>
    <row r="223" spans="1:23" ht="16.399999999999999" customHeight="1">
      <c r="A223" s="172" t="s">
        <v>127</v>
      </c>
      <c r="B223" s="173" t="s">
        <v>19</v>
      </c>
      <c r="C223" s="172" t="s">
        <v>45</v>
      </c>
      <c r="D223" s="174" t="s">
        <v>45</v>
      </c>
      <c r="E223" s="180" t="s">
        <v>842</v>
      </c>
      <c r="F223" s="175" t="s">
        <v>68</v>
      </c>
      <c r="G223" s="176" t="s">
        <v>61</v>
      </c>
      <c r="H223" s="254" t="s">
        <v>130</v>
      </c>
      <c r="I223" s="176" t="s">
        <v>153</v>
      </c>
      <c r="J223" s="176" t="s">
        <v>843</v>
      </c>
      <c r="K223" s="176" t="s">
        <v>45</v>
      </c>
      <c r="L223" s="326">
        <v>45601</v>
      </c>
      <c r="M223" s="326">
        <v>45631</v>
      </c>
      <c r="N223" s="172" t="s">
        <v>5</v>
      </c>
      <c r="O223" s="172" t="s">
        <v>844</v>
      </c>
      <c r="P223" s="178">
        <v>45602</v>
      </c>
      <c r="Q223" s="178" t="s">
        <v>45</v>
      </c>
      <c r="R223" s="172" t="s">
        <v>55</v>
      </c>
      <c r="T223" s="247" t="s">
        <v>56</v>
      </c>
    </row>
    <row r="224" spans="1:23" ht="16.399999999999999" customHeight="1">
      <c r="A224" s="172" t="s">
        <v>66</v>
      </c>
      <c r="B224" s="173" t="s">
        <v>19</v>
      </c>
      <c r="C224" s="172" t="s">
        <v>45</v>
      </c>
      <c r="D224" s="174" t="s">
        <v>45</v>
      </c>
      <c r="E224" s="180" t="s">
        <v>845</v>
      </c>
      <c r="F224" s="175" t="s">
        <v>68</v>
      </c>
      <c r="G224" s="176" t="s">
        <v>69</v>
      </c>
      <c r="H224" s="254" t="s">
        <v>50</v>
      </c>
      <c r="I224" s="176" t="s">
        <v>70</v>
      </c>
      <c r="J224" s="176" t="s">
        <v>846</v>
      </c>
      <c r="K224" s="176" t="s">
        <v>45</v>
      </c>
      <c r="L224" s="326">
        <v>45601</v>
      </c>
      <c r="M224" s="326">
        <v>45631</v>
      </c>
      <c r="N224" s="172" t="s">
        <v>5</v>
      </c>
      <c r="O224" s="172" t="s">
        <v>847</v>
      </c>
      <c r="P224" s="178">
        <v>45603</v>
      </c>
      <c r="Q224" s="178" t="s">
        <v>45</v>
      </c>
      <c r="R224" s="172" t="s">
        <v>55</v>
      </c>
      <c r="T224" s="247" t="s">
        <v>56</v>
      </c>
    </row>
    <row r="225" spans="1:20" ht="16.399999999999999" customHeight="1">
      <c r="A225" s="172" t="s">
        <v>57</v>
      </c>
      <c r="B225" s="173" t="s">
        <v>19</v>
      </c>
      <c r="C225" s="172" t="s">
        <v>45</v>
      </c>
      <c r="D225" s="174" t="s">
        <v>45</v>
      </c>
      <c r="E225" s="180" t="s">
        <v>45</v>
      </c>
      <c r="F225" s="175" t="s">
        <v>68</v>
      </c>
      <c r="G225" s="176" t="s">
        <v>45</v>
      </c>
      <c r="H225" s="254" t="s">
        <v>62</v>
      </c>
      <c r="I225" s="176" t="s">
        <v>45</v>
      </c>
      <c r="J225" s="176" t="s">
        <v>848</v>
      </c>
      <c r="K225" s="176" t="s">
        <v>45</v>
      </c>
      <c r="L225" s="326">
        <v>45602</v>
      </c>
      <c r="M225" s="326">
        <v>45632</v>
      </c>
      <c r="N225" s="172" t="s">
        <v>4</v>
      </c>
      <c r="O225" s="172" t="s">
        <v>849</v>
      </c>
      <c r="P225" s="178" t="s">
        <v>45</v>
      </c>
      <c r="Q225" s="178" t="s">
        <v>45</v>
      </c>
      <c r="R225" s="172" t="s">
        <v>55</v>
      </c>
      <c r="S225" s="177" t="s">
        <v>850</v>
      </c>
      <c r="T225" s="247" t="s">
        <v>45</v>
      </c>
    </row>
    <row r="226" spans="1:20" ht="16.399999999999999" customHeight="1">
      <c r="A226" s="172" t="s">
        <v>127</v>
      </c>
      <c r="B226" s="173" t="s">
        <v>19</v>
      </c>
      <c r="C226" s="172" t="s">
        <v>45</v>
      </c>
      <c r="D226" s="174" t="s">
        <v>45</v>
      </c>
      <c r="E226" s="180" t="s">
        <v>851</v>
      </c>
      <c r="F226" s="175" t="s">
        <v>68</v>
      </c>
      <c r="G226" s="176" t="s">
        <v>129</v>
      </c>
      <c r="H226" s="254" t="s">
        <v>62</v>
      </c>
      <c r="I226" s="176" t="s">
        <v>131</v>
      </c>
      <c r="J226" s="176" t="s">
        <v>852</v>
      </c>
      <c r="K226" s="176" t="s">
        <v>45</v>
      </c>
      <c r="L226" s="326">
        <v>45601</v>
      </c>
      <c r="M226" s="326">
        <v>45631</v>
      </c>
      <c r="N226" s="172" t="s">
        <v>5</v>
      </c>
      <c r="O226" s="172" t="s">
        <v>853</v>
      </c>
      <c r="P226" s="178">
        <v>45602</v>
      </c>
      <c r="Q226" s="178">
        <v>45609</v>
      </c>
      <c r="R226" s="172" t="s">
        <v>55</v>
      </c>
      <c r="T226" s="247" t="s">
        <v>56</v>
      </c>
    </row>
    <row r="227" spans="1:20" ht="16.399999999999999" customHeight="1">
      <c r="A227" s="172" t="s">
        <v>57</v>
      </c>
      <c r="B227" s="173" t="s">
        <v>18</v>
      </c>
      <c r="C227" s="172" t="s">
        <v>45</v>
      </c>
      <c r="D227" s="174" t="s">
        <v>854</v>
      </c>
      <c r="E227" s="180" t="s">
        <v>855</v>
      </c>
      <c r="F227" s="175" t="s">
        <v>856</v>
      </c>
      <c r="G227" s="176" t="s">
        <v>857</v>
      </c>
      <c r="H227" s="254" t="s">
        <v>62</v>
      </c>
      <c r="I227" s="176" t="s">
        <v>683</v>
      </c>
      <c r="J227" s="176" t="s">
        <v>858</v>
      </c>
      <c r="K227" s="176" t="s">
        <v>53</v>
      </c>
      <c r="L227" s="326">
        <v>45602</v>
      </c>
      <c r="M227" s="326">
        <v>45647</v>
      </c>
      <c r="N227" s="172" t="s">
        <v>4</v>
      </c>
      <c r="O227" s="172" t="s">
        <v>859</v>
      </c>
      <c r="P227" s="178">
        <v>45611</v>
      </c>
      <c r="Q227" s="178" t="s">
        <v>45</v>
      </c>
      <c r="R227" s="172" t="s">
        <v>55</v>
      </c>
      <c r="T227" s="247" t="s">
        <v>56</v>
      </c>
    </row>
    <row r="228" spans="1:20" ht="16.399999999999999" customHeight="1">
      <c r="A228" s="172" t="s">
        <v>44</v>
      </c>
      <c r="B228" s="173" t="s">
        <v>19</v>
      </c>
      <c r="C228" s="172" t="s">
        <v>45</v>
      </c>
      <c r="D228" s="174" t="s">
        <v>45</v>
      </c>
      <c r="E228" s="180" t="s">
        <v>45</v>
      </c>
      <c r="F228" s="175" t="s">
        <v>68</v>
      </c>
      <c r="G228" s="176" t="s">
        <v>45</v>
      </c>
      <c r="H228" s="254" t="s">
        <v>536</v>
      </c>
      <c r="I228" s="176" t="s">
        <v>74</v>
      </c>
      <c r="J228" s="176" t="s">
        <v>860</v>
      </c>
      <c r="K228" s="176" t="s">
        <v>45</v>
      </c>
      <c r="L228" s="326">
        <v>45603</v>
      </c>
      <c r="M228" s="326">
        <v>45633</v>
      </c>
      <c r="N228" s="172" t="s">
        <v>4</v>
      </c>
      <c r="O228" s="172" t="s">
        <v>861</v>
      </c>
      <c r="P228" s="178" t="s">
        <v>45</v>
      </c>
      <c r="Q228" s="178" t="s">
        <v>45</v>
      </c>
      <c r="R228" s="172" t="s">
        <v>55</v>
      </c>
      <c r="T228" s="247" t="s">
        <v>45</v>
      </c>
    </row>
    <row r="229" spans="1:20" ht="16.399999999999999" customHeight="1">
      <c r="A229" s="172" t="s">
        <v>862</v>
      </c>
      <c r="B229" s="173" t="s">
        <v>19</v>
      </c>
      <c r="C229" s="172" t="s">
        <v>45</v>
      </c>
      <c r="D229" s="174" t="s">
        <v>45</v>
      </c>
      <c r="E229" s="180" t="s">
        <v>863</v>
      </c>
      <c r="F229" s="175" t="s">
        <v>68</v>
      </c>
      <c r="G229" s="176" t="s">
        <v>233</v>
      </c>
      <c r="H229" s="254" t="s">
        <v>141</v>
      </c>
      <c r="I229" s="176" t="s">
        <v>234</v>
      </c>
      <c r="J229" s="176" t="s">
        <v>864</v>
      </c>
      <c r="K229" s="176" t="s">
        <v>45</v>
      </c>
      <c r="L229" s="326">
        <v>45602</v>
      </c>
      <c r="M229" s="326">
        <v>45632</v>
      </c>
      <c r="N229" s="172" t="s">
        <v>5</v>
      </c>
      <c r="O229" s="172" t="s">
        <v>865</v>
      </c>
      <c r="P229" s="178">
        <v>45630</v>
      </c>
      <c r="Q229" s="178" t="s">
        <v>45</v>
      </c>
      <c r="R229" s="172" t="s">
        <v>55</v>
      </c>
      <c r="T229" s="247" t="s">
        <v>56</v>
      </c>
    </row>
    <row r="230" spans="1:20" ht="16.399999999999999" customHeight="1">
      <c r="A230" s="172" t="s">
        <v>57</v>
      </c>
      <c r="B230" s="173" t="s">
        <v>18</v>
      </c>
      <c r="C230" s="172" t="s">
        <v>45</v>
      </c>
      <c r="D230" s="174" t="s">
        <v>866</v>
      </c>
      <c r="E230" s="180" t="s">
        <v>867</v>
      </c>
      <c r="F230" s="175" t="s">
        <v>821</v>
      </c>
      <c r="G230" s="176" t="s">
        <v>61</v>
      </c>
      <c r="H230" s="254" t="s">
        <v>130</v>
      </c>
      <c r="I230" s="176" t="s">
        <v>153</v>
      </c>
      <c r="J230" s="176" t="s">
        <v>868</v>
      </c>
      <c r="K230" s="176" t="s">
        <v>53</v>
      </c>
      <c r="L230" s="326">
        <v>45600</v>
      </c>
      <c r="M230" s="326">
        <v>45645</v>
      </c>
      <c r="N230" s="172" t="s">
        <v>4</v>
      </c>
      <c r="O230" s="172" t="s">
        <v>869</v>
      </c>
      <c r="P230" s="178">
        <v>45609</v>
      </c>
      <c r="Q230" s="178" t="s">
        <v>45</v>
      </c>
      <c r="R230" s="172" t="s">
        <v>55</v>
      </c>
      <c r="T230" s="247" t="s">
        <v>56</v>
      </c>
    </row>
    <row r="231" spans="1:20" ht="16.399999999999999" customHeight="1">
      <c r="A231" s="172" t="s">
        <v>66</v>
      </c>
      <c r="B231" s="173" t="s">
        <v>19</v>
      </c>
      <c r="C231" s="172" t="s">
        <v>45</v>
      </c>
      <c r="D231" s="174" t="s">
        <v>45</v>
      </c>
      <c r="E231" s="180" t="s">
        <v>870</v>
      </c>
      <c r="F231" s="175" t="s">
        <v>68</v>
      </c>
      <c r="G231" s="176" t="s">
        <v>91</v>
      </c>
      <c r="H231" s="254" t="s">
        <v>50</v>
      </c>
      <c r="I231" s="176" t="s">
        <v>92</v>
      </c>
      <c r="J231" s="176" t="s">
        <v>121</v>
      </c>
      <c r="K231" s="176" t="s">
        <v>45</v>
      </c>
      <c r="L231" s="326">
        <v>45604</v>
      </c>
      <c r="M231" s="326">
        <v>45634</v>
      </c>
      <c r="N231" s="172" t="s">
        <v>5</v>
      </c>
      <c r="O231" s="172" t="s">
        <v>871</v>
      </c>
      <c r="P231" s="178">
        <v>45607</v>
      </c>
      <c r="Q231" s="178" t="s">
        <v>45</v>
      </c>
      <c r="R231" s="172" t="s">
        <v>55</v>
      </c>
      <c r="T231" s="247" t="s">
        <v>56</v>
      </c>
    </row>
    <row r="232" spans="1:20" ht="16.399999999999999" customHeight="1">
      <c r="A232" s="172" t="s">
        <v>44</v>
      </c>
      <c r="B232" s="173" t="s">
        <v>19</v>
      </c>
      <c r="C232" s="172" t="s">
        <v>45</v>
      </c>
      <c r="D232" s="174" t="s">
        <v>45</v>
      </c>
      <c r="E232" s="180" t="s">
        <v>45</v>
      </c>
      <c r="F232" s="175" t="s">
        <v>68</v>
      </c>
      <c r="G232" s="176" t="s">
        <v>45</v>
      </c>
      <c r="H232" s="254" t="s">
        <v>309</v>
      </c>
      <c r="I232" s="176" t="s">
        <v>74</v>
      </c>
      <c r="J232" s="176" t="s">
        <v>872</v>
      </c>
      <c r="K232" s="176" t="s">
        <v>45</v>
      </c>
      <c r="L232" s="326">
        <v>45602</v>
      </c>
      <c r="M232" s="326">
        <v>45632</v>
      </c>
      <c r="N232" s="172" t="s">
        <v>4</v>
      </c>
      <c r="O232" s="172" t="s">
        <v>873</v>
      </c>
      <c r="P232" s="178">
        <v>45609</v>
      </c>
      <c r="Q232" s="178" t="s">
        <v>45</v>
      </c>
      <c r="R232" s="172" t="s">
        <v>55</v>
      </c>
      <c r="T232" s="247" t="s">
        <v>56</v>
      </c>
    </row>
    <row r="233" spans="1:20" ht="16.399999999999999" customHeight="1">
      <c r="A233" s="172" t="s">
        <v>44</v>
      </c>
      <c r="B233" s="173" t="s">
        <v>19</v>
      </c>
      <c r="C233" s="172" t="s">
        <v>45</v>
      </c>
      <c r="D233" s="174" t="s">
        <v>45</v>
      </c>
      <c r="E233" s="180" t="s">
        <v>45</v>
      </c>
      <c r="F233" s="175" t="s">
        <v>68</v>
      </c>
      <c r="G233" s="176" t="s">
        <v>45</v>
      </c>
      <c r="H233" s="254" t="s">
        <v>536</v>
      </c>
      <c r="I233" s="176" t="s">
        <v>74</v>
      </c>
      <c r="J233" s="176" t="s">
        <v>874</v>
      </c>
      <c r="K233" s="176" t="s">
        <v>45</v>
      </c>
      <c r="L233" s="326">
        <v>45603</v>
      </c>
      <c r="M233" s="326">
        <v>45633</v>
      </c>
      <c r="N233" s="172" t="s">
        <v>4</v>
      </c>
      <c r="O233" s="172" t="s">
        <v>875</v>
      </c>
      <c r="P233" s="178">
        <v>45609</v>
      </c>
      <c r="Q233" s="178" t="s">
        <v>45</v>
      </c>
      <c r="R233" s="172" t="s">
        <v>55</v>
      </c>
      <c r="T233" s="247" t="s">
        <v>56</v>
      </c>
    </row>
    <row r="234" spans="1:20" ht="16.399999999999999" customHeight="1">
      <c r="A234" s="172" t="s">
        <v>44</v>
      </c>
      <c r="B234" s="173" t="s">
        <v>19</v>
      </c>
      <c r="C234" s="172" t="s">
        <v>45</v>
      </c>
      <c r="D234" s="174" t="s">
        <v>45</v>
      </c>
      <c r="E234" s="180" t="s">
        <v>45</v>
      </c>
      <c r="F234" s="175" t="s">
        <v>68</v>
      </c>
      <c r="G234" s="176" t="s">
        <v>45</v>
      </c>
      <c r="H234" s="254" t="s">
        <v>536</v>
      </c>
      <c r="I234" s="176" t="s">
        <v>74</v>
      </c>
      <c r="J234" s="176" t="s">
        <v>874</v>
      </c>
      <c r="K234" s="176" t="s">
        <v>45</v>
      </c>
      <c r="L234" s="326">
        <v>45604</v>
      </c>
      <c r="M234" s="326">
        <v>45634</v>
      </c>
      <c r="N234" s="172" t="s">
        <v>4</v>
      </c>
      <c r="O234" s="172" t="s">
        <v>876</v>
      </c>
      <c r="P234" s="178">
        <v>45609</v>
      </c>
      <c r="Q234" s="178" t="s">
        <v>45</v>
      </c>
      <c r="R234" s="172" t="s">
        <v>55</v>
      </c>
      <c r="T234" s="247" t="s">
        <v>56</v>
      </c>
    </row>
    <row r="235" spans="1:20" ht="16.399999999999999" customHeight="1">
      <c r="A235" s="172" t="s">
        <v>66</v>
      </c>
      <c r="B235" s="173" t="s">
        <v>19</v>
      </c>
      <c r="C235" s="172" t="s">
        <v>45</v>
      </c>
      <c r="D235" s="174" t="s">
        <v>45</v>
      </c>
      <c r="E235" s="180" t="s">
        <v>877</v>
      </c>
      <c r="F235" s="175" t="s">
        <v>68</v>
      </c>
      <c r="G235" s="176" t="s">
        <v>69</v>
      </c>
      <c r="H235" s="254" t="s">
        <v>50</v>
      </c>
      <c r="I235" s="176" t="s">
        <v>70</v>
      </c>
      <c r="J235" s="176" t="s">
        <v>878</v>
      </c>
      <c r="K235" s="176" t="s">
        <v>45</v>
      </c>
      <c r="L235" s="326">
        <v>45604</v>
      </c>
      <c r="M235" s="326">
        <v>45634</v>
      </c>
      <c r="N235" s="172" t="s">
        <v>5</v>
      </c>
      <c r="O235" s="172" t="s">
        <v>879</v>
      </c>
      <c r="P235" s="178">
        <v>45607</v>
      </c>
      <c r="Q235" s="178" t="s">
        <v>45</v>
      </c>
      <c r="R235" s="172" t="s">
        <v>55</v>
      </c>
      <c r="T235" s="247" t="s">
        <v>56</v>
      </c>
    </row>
    <row r="236" spans="1:20" ht="16.399999999999999" customHeight="1">
      <c r="A236" s="172" t="s">
        <v>44</v>
      </c>
      <c r="B236" s="173" t="s">
        <v>19</v>
      </c>
      <c r="C236" s="172" t="s">
        <v>45</v>
      </c>
      <c r="D236" s="174" t="s">
        <v>45</v>
      </c>
      <c r="E236" s="180" t="s">
        <v>45</v>
      </c>
      <c r="F236" s="175" t="s">
        <v>68</v>
      </c>
      <c r="G236" s="176" t="s">
        <v>45</v>
      </c>
      <c r="H236" s="254" t="s">
        <v>309</v>
      </c>
      <c r="I236" s="176" t="s">
        <v>74</v>
      </c>
      <c r="J236" s="176" t="s">
        <v>880</v>
      </c>
      <c r="K236" s="176" t="s">
        <v>45</v>
      </c>
      <c r="L236" s="326">
        <v>45604</v>
      </c>
      <c r="M236" s="326">
        <v>45634</v>
      </c>
      <c r="N236" s="172" t="s">
        <v>4</v>
      </c>
      <c r="O236" s="172" t="s">
        <v>881</v>
      </c>
      <c r="P236" s="178">
        <v>45609</v>
      </c>
      <c r="Q236" s="178" t="s">
        <v>45</v>
      </c>
      <c r="R236" s="172" t="s">
        <v>55</v>
      </c>
      <c r="T236" s="247" t="s">
        <v>56</v>
      </c>
    </row>
    <row r="237" spans="1:20" ht="16.399999999999999" customHeight="1">
      <c r="A237" s="172" t="s">
        <v>127</v>
      </c>
      <c r="B237" s="173" t="s">
        <v>19</v>
      </c>
      <c r="C237" s="172" t="s">
        <v>45</v>
      </c>
      <c r="D237" s="174" t="s">
        <v>45</v>
      </c>
      <c r="E237" s="180" t="s">
        <v>882</v>
      </c>
      <c r="F237" s="175" t="s">
        <v>68</v>
      </c>
      <c r="G237" s="176" t="s">
        <v>129</v>
      </c>
      <c r="H237" s="254" t="s">
        <v>130</v>
      </c>
      <c r="I237" s="176" t="s">
        <v>131</v>
      </c>
      <c r="J237" s="176" t="s">
        <v>883</v>
      </c>
      <c r="K237" s="176" t="s">
        <v>45</v>
      </c>
      <c r="L237" s="326">
        <v>45603</v>
      </c>
      <c r="M237" s="326">
        <v>45633</v>
      </c>
      <c r="N237" s="172" t="s">
        <v>5</v>
      </c>
      <c r="O237" s="172" t="s">
        <v>884</v>
      </c>
      <c r="P237" s="178">
        <v>45604</v>
      </c>
      <c r="Q237" s="178">
        <v>45614</v>
      </c>
      <c r="R237" s="172" t="s">
        <v>55</v>
      </c>
      <c r="T237" s="247" t="s">
        <v>56</v>
      </c>
    </row>
    <row r="238" spans="1:20" ht="16.399999999999999" customHeight="1">
      <c r="A238" s="172" t="s">
        <v>298</v>
      </c>
      <c r="B238" s="173" t="s">
        <v>19</v>
      </c>
      <c r="C238" s="172" t="s">
        <v>45</v>
      </c>
      <c r="D238" s="174" t="s">
        <v>45</v>
      </c>
      <c r="E238" s="180" t="s">
        <v>885</v>
      </c>
      <c r="F238" s="175" t="s">
        <v>68</v>
      </c>
      <c r="G238" s="176" t="s">
        <v>233</v>
      </c>
      <c r="H238" s="254" t="s">
        <v>141</v>
      </c>
      <c r="I238" s="176" t="s">
        <v>234</v>
      </c>
      <c r="J238" s="176" t="s">
        <v>886</v>
      </c>
      <c r="K238" s="176" t="s">
        <v>45</v>
      </c>
      <c r="L238" s="326">
        <v>45604</v>
      </c>
      <c r="M238" s="326">
        <v>45634</v>
      </c>
      <c r="N238" s="172" t="s">
        <v>5</v>
      </c>
      <c r="O238" s="172" t="s">
        <v>887</v>
      </c>
      <c r="P238" s="178">
        <v>45611</v>
      </c>
      <c r="Q238" s="178">
        <v>45657</v>
      </c>
      <c r="R238" s="172" t="s">
        <v>55</v>
      </c>
      <c r="T238" s="247" t="s">
        <v>56</v>
      </c>
    </row>
    <row r="239" spans="1:20" ht="16.399999999999999" customHeight="1">
      <c r="A239" s="172" t="s">
        <v>162</v>
      </c>
      <c r="B239" s="173" t="s">
        <v>19</v>
      </c>
      <c r="C239" s="172" t="s">
        <v>45</v>
      </c>
      <c r="D239" s="174" t="s">
        <v>45</v>
      </c>
      <c r="E239" s="180" t="s">
        <v>888</v>
      </c>
      <c r="F239" s="175" t="s">
        <v>68</v>
      </c>
      <c r="G239" s="176" t="s">
        <v>454</v>
      </c>
      <c r="H239" s="254" t="s">
        <v>455</v>
      </c>
      <c r="I239" s="176" t="s">
        <v>456</v>
      </c>
      <c r="J239" s="176" t="s">
        <v>889</v>
      </c>
      <c r="K239" s="176" t="s">
        <v>45</v>
      </c>
      <c r="L239" s="326">
        <v>45604</v>
      </c>
      <c r="M239" s="326">
        <v>45634</v>
      </c>
      <c r="N239" s="172" t="s">
        <v>5</v>
      </c>
      <c r="O239" s="172" t="s">
        <v>890</v>
      </c>
      <c r="P239" s="178">
        <v>45607</v>
      </c>
      <c r="Q239" s="178">
        <v>45656</v>
      </c>
      <c r="R239" s="172" t="s">
        <v>55</v>
      </c>
      <c r="T239" s="247" t="s">
        <v>56</v>
      </c>
    </row>
    <row r="240" spans="1:20" ht="16.399999999999999" customHeight="1">
      <c r="A240" s="172" t="s">
        <v>162</v>
      </c>
      <c r="B240" s="173" t="s">
        <v>19</v>
      </c>
      <c r="C240" s="172" t="s">
        <v>45</v>
      </c>
      <c r="D240" s="174" t="s">
        <v>45</v>
      </c>
      <c r="E240" s="180" t="s">
        <v>891</v>
      </c>
      <c r="F240" s="175" t="s">
        <v>68</v>
      </c>
      <c r="G240" s="176" t="s">
        <v>49</v>
      </c>
      <c r="H240" s="254" t="s">
        <v>50</v>
      </c>
      <c r="I240" s="176" t="s">
        <v>51</v>
      </c>
      <c r="J240" s="176" t="s">
        <v>892</v>
      </c>
      <c r="K240" s="176" t="s">
        <v>45</v>
      </c>
      <c r="L240" s="326">
        <v>45603</v>
      </c>
      <c r="M240" s="326">
        <v>45633</v>
      </c>
      <c r="N240" s="172" t="s">
        <v>5</v>
      </c>
      <c r="O240" s="172" t="s">
        <v>893</v>
      </c>
      <c r="P240" s="178">
        <v>45607</v>
      </c>
      <c r="Q240" s="178">
        <v>45657</v>
      </c>
      <c r="R240" s="172" t="s">
        <v>55</v>
      </c>
      <c r="T240" s="247" t="s">
        <v>56</v>
      </c>
    </row>
    <row r="241" spans="1:20" ht="16.399999999999999" customHeight="1">
      <c r="A241" s="172" t="s">
        <v>44</v>
      </c>
      <c r="B241" s="173" t="s">
        <v>18</v>
      </c>
      <c r="C241" s="172" t="s">
        <v>45</v>
      </c>
      <c r="D241" s="174" t="s">
        <v>894</v>
      </c>
      <c r="E241" s="180" t="s">
        <v>895</v>
      </c>
      <c r="F241" s="175" t="s">
        <v>896</v>
      </c>
      <c r="G241" s="176" t="s">
        <v>69</v>
      </c>
      <c r="H241" s="254" t="s">
        <v>199</v>
      </c>
      <c r="I241" s="176" t="s">
        <v>206</v>
      </c>
      <c r="J241" s="176" t="s">
        <v>897</v>
      </c>
      <c r="K241" s="176" t="s">
        <v>53</v>
      </c>
      <c r="L241" s="326">
        <v>45604</v>
      </c>
      <c r="M241" s="326">
        <v>45649</v>
      </c>
      <c r="N241" s="172" t="s">
        <v>4</v>
      </c>
      <c r="O241" s="172" t="s">
        <v>898</v>
      </c>
      <c r="P241" s="178">
        <v>45622</v>
      </c>
      <c r="Q241" s="178" t="s">
        <v>45</v>
      </c>
      <c r="R241" s="172" t="s">
        <v>55</v>
      </c>
      <c r="T241" s="247" t="s">
        <v>56</v>
      </c>
    </row>
    <row r="242" spans="1:20" ht="16.399999999999999" customHeight="1">
      <c r="A242" s="172" t="s">
        <v>66</v>
      </c>
      <c r="B242" s="173" t="s">
        <v>19</v>
      </c>
      <c r="C242" s="172" t="s">
        <v>45</v>
      </c>
      <c r="D242" s="174" t="s">
        <v>45</v>
      </c>
      <c r="E242" s="180" t="s">
        <v>899</v>
      </c>
      <c r="F242" s="175" t="s">
        <v>68</v>
      </c>
      <c r="G242" s="176" t="s">
        <v>233</v>
      </c>
      <c r="H242" s="254" t="s">
        <v>141</v>
      </c>
      <c r="I242" s="176" t="s">
        <v>234</v>
      </c>
      <c r="J242" s="176" t="s">
        <v>724</v>
      </c>
      <c r="K242" s="176" t="s">
        <v>45</v>
      </c>
      <c r="L242" s="326">
        <v>45605</v>
      </c>
      <c r="M242" s="326">
        <v>45635</v>
      </c>
      <c r="N242" s="172" t="s">
        <v>5</v>
      </c>
      <c r="O242" s="172" t="s">
        <v>900</v>
      </c>
      <c r="P242" s="178">
        <v>45609</v>
      </c>
      <c r="Q242" s="178" t="s">
        <v>45</v>
      </c>
      <c r="R242" s="172" t="s">
        <v>55</v>
      </c>
      <c r="T242" s="247" t="s">
        <v>56</v>
      </c>
    </row>
    <row r="243" spans="1:20" ht="16.399999999999999" customHeight="1">
      <c r="A243" s="172" t="s">
        <v>66</v>
      </c>
      <c r="B243" s="173" t="s">
        <v>19</v>
      </c>
      <c r="C243" s="172" t="s">
        <v>45</v>
      </c>
      <c r="D243" s="174" t="s">
        <v>45</v>
      </c>
      <c r="E243" s="180" t="s">
        <v>901</v>
      </c>
      <c r="F243" s="175" t="s">
        <v>68</v>
      </c>
      <c r="G243" s="176" t="s">
        <v>69</v>
      </c>
      <c r="H243" s="254" t="s">
        <v>199</v>
      </c>
      <c r="I243" s="176" t="s">
        <v>902</v>
      </c>
      <c r="J243" s="176" t="s">
        <v>903</v>
      </c>
      <c r="K243" s="176" t="s">
        <v>45</v>
      </c>
      <c r="L243" s="326">
        <v>45604</v>
      </c>
      <c r="M243" s="326">
        <v>45634</v>
      </c>
      <c r="N243" s="172" t="s">
        <v>5</v>
      </c>
      <c r="O243" s="172" t="s">
        <v>904</v>
      </c>
      <c r="P243" s="178">
        <v>45609</v>
      </c>
      <c r="Q243" s="178" t="s">
        <v>45</v>
      </c>
      <c r="R243" s="172" t="s">
        <v>55</v>
      </c>
      <c r="T243" s="247" t="s">
        <v>56</v>
      </c>
    </row>
    <row r="244" spans="1:20" ht="16.399999999999999" customHeight="1">
      <c r="A244" s="172" t="s">
        <v>66</v>
      </c>
      <c r="B244" s="173" t="s">
        <v>19</v>
      </c>
      <c r="C244" s="172" t="s">
        <v>45</v>
      </c>
      <c r="D244" s="174" t="s">
        <v>45</v>
      </c>
      <c r="E244" s="180" t="s">
        <v>905</v>
      </c>
      <c r="F244" s="175" t="s">
        <v>68</v>
      </c>
      <c r="G244" s="176" t="s">
        <v>69</v>
      </c>
      <c r="H244" s="254" t="s">
        <v>199</v>
      </c>
      <c r="I244" s="176" t="s">
        <v>902</v>
      </c>
      <c r="J244" s="176" t="s">
        <v>903</v>
      </c>
      <c r="K244" s="176" t="s">
        <v>45</v>
      </c>
      <c r="L244" s="326">
        <v>45604</v>
      </c>
      <c r="M244" s="326">
        <v>45634</v>
      </c>
      <c r="N244" s="172" t="s">
        <v>5</v>
      </c>
      <c r="O244" s="172" t="s">
        <v>906</v>
      </c>
      <c r="P244" s="178">
        <v>45609</v>
      </c>
      <c r="Q244" s="178" t="s">
        <v>45</v>
      </c>
      <c r="R244" s="172" t="s">
        <v>55</v>
      </c>
      <c r="T244" s="247" t="s">
        <v>56</v>
      </c>
    </row>
    <row r="245" spans="1:20" ht="16.399999999999999" customHeight="1">
      <c r="A245" s="172" t="s">
        <v>44</v>
      </c>
      <c r="B245" s="173" t="s">
        <v>19</v>
      </c>
      <c r="C245" s="172" t="s">
        <v>45</v>
      </c>
      <c r="D245" s="174" t="s">
        <v>45</v>
      </c>
      <c r="E245" s="180" t="s">
        <v>45</v>
      </c>
      <c r="F245" s="175" t="s">
        <v>68</v>
      </c>
      <c r="G245" s="176" t="s">
        <v>45</v>
      </c>
      <c r="H245" s="254" t="s">
        <v>309</v>
      </c>
      <c r="I245" s="176" t="s">
        <v>74</v>
      </c>
      <c r="J245" s="176" t="s">
        <v>907</v>
      </c>
      <c r="K245" s="176" t="s">
        <v>45</v>
      </c>
      <c r="L245" s="326">
        <v>45606</v>
      </c>
      <c r="M245" s="326">
        <v>45636</v>
      </c>
      <c r="N245" s="172" t="s">
        <v>4</v>
      </c>
      <c r="O245" s="172" t="s">
        <v>908</v>
      </c>
      <c r="P245" s="178" t="s">
        <v>45</v>
      </c>
      <c r="Q245" s="178" t="s">
        <v>45</v>
      </c>
      <c r="R245" s="172" t="s">
        <v>55</v>
      </c>
      <c r="T245" s="247" t="s">
        <v>45</v>
      </c>
    </row>
    <row r="246" spans="1:20" ht="16.399999999999999" customHeight="1">
      <c r="A246" s="172" t="s">
        <v>57</v>
      </c>
      <c r="B246" s="173" t="s">
        <v>8</v>
      </c>
      <c r="C246" s="172" t="s">
        <v>45</v>
      </c>
      <c r="D246" s="174" t="s">
        <v>45</v>
      </c>
      <c r="E246" s="180" t="s">
        <v>909</v>
      </c>
      <c r="F246" s="175" t="s">
        <v>702</v>
      </c>
      <c r="G246" s="176" t="s">
        <v>703</v>
      </c>
      <c r="H246" s="254" t="s">
        <v>270</v>
      </c>
      <c r="I246" s="176" t="s">
        <v>271</v>
      </c>
      <c r="J246" s="176" t="s">
        <v>910</v>
      </c>
      <c r="K246" s="176" t="s">
        <v>45</v>
      </c>
      <c r="L246" s="326">
        <v>45596</v>
      </c>
      <c r="M246" s="326">
        <v>45616</v>
      </c>
      <c r="N246" s="172" t="s">
        <v>5</v>
      </c>
      <c r="O246" s="172" t="s">
        <v>911</v>
      </c>
      <c r="P246" s="178">
        <v>45614</v>
      </c>
      <c r="Q246" s="178">
        <v>45644</v>
      </c>
      <c r="R246" s="172" t="s">
        <v>55</v>
      </c>
      <c r="T246" s="247" t="s">
        <v>56</v>
      </c>
    </row>
    <row r="247" spans="1:20" ht="16.399999999999999" customHeight="1">
      <c r="A247" s="172" t="s">
        <v>57</v>
      </c>
      <c r="B247" s="173" t="s">
        <v>8</v>
      </c>
      <c r="C247" s="172" t="s">
        <v>45</v>
      </c>
      <c r="D247" s="174" t="s">
        <v>45</v>
      </c>
      <c r="E247" s="180" t="s">
        <v>45</v>
      </c>
      <c r="F247" s="175" t="s">
        <v>912</v>
      </c>
      <c r="G247" s="176" t="s">
        <v>913</v>
      </c>
      <c r="H247" s="254" t="s">
        <v>130</v>
      </c>
      <c r="I247" s="176" t="s">
        <v>914</v>
      </c>
      <c r="J247" s="176" t="s">
        <v>915</v>
      </c>
      <c r="K247" s="176" t="s">
        <v>45</v>
      </c>
      <c r="L247" s="326">
        <v>45607</v>
      </c>
      <c r="M247" s="326">
        <v>45627</v>
      </c>
      <c r="N247" s="172" t="s">
        <v>4</v>
      </c>
      <c r="O247" s="172" t="s">
        <v>916</v>
      </c>
      <c r="P247" s="178" t="s">
        <v>45</v>
      </c>
      <c r="Q247" s="178" t="s">
        <v>45</v>
      </c>
      <c r="R247" s="172" t="s">
        <v>55</v>
      </c>
      <c r="S247" s="177" t="s">
        <v>174</v>
      </c>
      <c r="T247" s="247" t="s">
        <v>45</v>
      </c>
    </row>
    <row r="248" spans="1:20" ht="16.399999999999999" customHeight="1">
      <c r="A248" s="172" t="s">
        <v>44</v>
      </c>
      <c r="B248" s="173" t="s">
        <v>18</v>
      </c>
      <c r="C248" s="172" t="s">
        <v>45</v>
      </c>
      <c r="D248" s="174" t="s">
        <v>917</v>
      </c>
      <c r="E248" s="180" t="s">
        <v>918</v>
      </c>
      <c r="F248" s="175" t="s">
        <v>255</v>
      </c>
      <c r="G248" s="176" t="s">
        <v>489</v>
      </c>
      <c r="H248" s="254" t="s">
        <v>441</v>
      </c>
      <c r="I248" s="176" t="s">
        <v>672</v>
      </c>
      <c r="J248" s="176" t="s">
        <v>919</v>
      </c>
      <c r="K248" s="176" t="s">
        <v>53</v>
      </c>
      <c r="L248" s="326">
        <v>45607</v>
      </c>
      <c r="M248" s="326">
        <v>45652</v>
      </c>
      <c r="N248" s="172" t="s">
        <v>3</v>
      </c>
      <c r="O248" s="172" t="s">
        <v>45</v>
      </c>
      <c r="P248" s="178">
        <v>45645</v>
      </c>
      <c r="Q248" s="178" t="s">
        <v>45</v>
      </c>
      <c r="R248" s="172" t="s">
        <v>55</v>
      </c>
      <c r="T248" s="247" t="s">
        <v>56</v>
      </c>
    </row>
    <row r="249" spans="1:20" ht="16.399999999999999" customHeight="1">
      <c r="A249" s="172" t="s">
        <v>44</v>
      </c>
      <c r="B249" s="173" t="s">
        <v>18</v>
      </c>
      <c r="C249" s="172" t="s">
        <v>45</v>
      </c>
      <c r="D249" s="174" t="s">
        <v>917</v>
      </c>
      <c r="E249" s="180" t="s">
        <v>920</v>
      </c>
      <c r="F249" s="175" t="s">
        <v>255</v>
      </c>
      <c r="G249" s="176" t="s">
        <v>69</v>
      </c>
      <c r="H249" s="254" t="s">
        <v>199</v>
      </c>
      <c r="I249" s="176" t="s">
        <v>680</v>
      </c>
      <c r="J249" s="176" t="s">
        <v>921</v>
      </c>
      <c r="K249" s="176" t="s">
        <v>53</v>
      </c>
      <c r="L249" s="326">
        <v>45607</v>
      </c>
      <c r="M249" s="326">
        <v>45652</v>
      </c>
      <c r="N249" s="172" t="s">
        <v>4</v>
      </c>
      <c r="O249" s="172" t="s">
        <v>922</v>
      </c>
      <c r="P249" s="178">
        <v>45643</v>
      </c>
      <c r="Q249" s="178" t="s">
        <v>45</v>
      </c>
      <c r="R249" s="172" t="s">
        <v>55</v>
      </c>
      <c r="T249" s="247" t="s">
        <v>56</v>
      </c>
    </row>
    <row r="250" spans="1:20" ht="16.399999999999999" customHeight="1">
      <c r="A250" s="172" t="s">
        <v>44</v>
      </c>
      <c r="B250" s="173" t="s">
        <v>18</v>
      </c>
      <c r="C250" s="172" t="s">
        <v>45</v>
      </c>
      <c r="D250" s="174" t="s">
        <v>917</v>
      </c>
      <c r="E250" s="180" t="s">
        <v>923</v>
      </c>
      <c r="F250" s="175" t="s">
        <v>255</v>
      </c>
      <c r="G250" s="176" t="s">
        <v>489</v>
      </c>
      <c r="H250" s="254" t="s">
        <v>441</v>
      </c>
      <c r="I250" s="176" t="s">
        <v>672</v>
      </c>
      <c r="J250" s="176" t="s">
        <v>924</v>
      </c>
      <c r="K250" s="176" t="s">
        <v>53</v>
      </c>
      <c r="L250" s="326">
        <v>45607</v>
      </c>
      <c r="M250" s="326">
        <v>45652</v>
      </c>
      <c r="N250" s="172" t="s">
        <v>4</v>
      </c>
      <c r="O250" s="172" t="s">
        <v>925</v>
      </c>
      <c r="P250" s="178">
        <v>45643</v>
      </c>
      <c r="Q250" s="178" t="s">
        <v>45</v>
      </c>
      <c r="R250" s="172" t="s">
        <v>55</v>
      </c>
      <c r="T250" s="247" t="s">
        <v>56</v>
      </c>
    </row>
    <row r="251" spans="1:20" ht="16.399999999999999" customHeight="1">
      <c r="A251" s="172" t="s">
        <v>66</v>
      </c>
      <c r="B251" s="173" t="s">
        <v>18</v>
      </c>
      <c r="C251" s="172" t="s">
        <v>45</v>
      </c>
      <c r="D251" s="174" t="s">
        <v>917</v>
      </c>
      <c r="E251" s="180" t="s">
        <v>926</v>
      </c>
      <c r="F251" s="175" t="s">
        <v>255</v>
      </c>
      <c r="G251" s="176" t="s">
        <v>69</v>
      </c>
      <c r="H251" s="254" t="s">
        <v>199</v>
      </c>
      <c r="I251" s="176" t="s">
        <v>680</v>
      </c>
      <c r="J251" s="176" t="s">
        <v>927</v>
      </c>
      <c r="K251" s="176" t="s">
        <v>53</v>
      </c>
      <c r="L251" s="326">
        <v>45607</v>
      </c>
      <c r="M251" s="326">
        <v>45652</v>
      </c>
      <c r="N251" s="172" t="s">
        <v>4</v>
      </c>
      <c r="O251" s="172" t="s">
        <v>928</v>
      </c>
      <c r="P251" s="178">
        <v>45618</v>
      </c>
      <c r="Q251" s="178" t="s">
        <v>45</v>
      </c>
      <c r="R251" s="172" t="s">
        <v>55</v>
      </c>
      <c r="T251" s="247" t="s">
        <v>56</v>
      </c>
    </row>
    <row r="252" spans="1:20" ht="16.399999999999999" customHeight="1">
      <c r="A252" s="172" t="s">
        <v>66</v>
      </c>
      <c r="B252" s="173" t="s">
        <v>18</v>
      </c>
      <c r="C252" s="172" t="s">
        <v>45</v>
      </c>
      <c r="D252" s="174" t="s">
        <v>917</v>
      </c>
      <c r="E252" s="180" t="s">
        <v>929</v>
      </c>
      <c r="F252" s="175" t="s">
        <v>255</v>
      </c>
      <c r="G252" s="176" t="s">
        <v>69</v>
      </c>
      <c r="H252" s="254" t="s">
        <v>199</v>
      </c>
      <c r="I252" s="176" t="s">
        <v>680</v>
      </c>
      <c r="J252" s="176" t="s">
        <v>930</v>
      </c>
      <c r="K252" s="176" t="s">
        <v>53</v>
      </c>
      <c r="L252" s="326">
        <v>45607</v>
      </c>
      <c r="M252" s="326">
        <v>45652</v>
      </c>
      <c r="N252" s="172" t="s">
        <v>4</v>
      </c>
      <c r="O252" s="172" t="s">
        <v>931</v>
      </c>
      <c r="P252" s="178">
        <v>45622</v>
      </c>
      <c r="Q252" s="178" t="s">
        <v>45</v>
      </c>
      <c r="R252" s="172" t="s">
        <v>55</v>
      </c>
      <c r="T252" s="247" t="s">
        <v>56</v>
      </c>
    </row>
    <row r="253" spans="1:20" ht="16.399999999999999" customHeight="1">
      <c r="A253" s="172" t="s">
        <v>66</v>
      </c>
      <c r="B253" s="173" t="s">
        <v>18</v>
      </c>
      <c r="C253" s="172" t="s">
        <v>45</v>
      </c>
      <c r="D253" s="174" t="s">
        <v>932</v>
      </c>
      <c r="E253" s="180" t="s">
        <v>933</v>
      </c>
      <c r="F253" s="175" t="s">
        <v>386</v>
      </c>
      <c r="G253" s="176" t="s">
        <v>140</v>
      </c>
      <c r="H253" s="254" t="s">
        <v>141</v>
      </c>
      <c r="I253" s="176" t="s">
        <v>142</v>
      </c>
      <c r="J253" s="176" t="s">
        <v>387</v>
      </c>
      <c r="K253" s="176" t="s">
        <v>53</v>
      </c>
      <c r="L253" s="326">
        <v>45607</v>
      </c>
      <c r="M253" s="326">
        <v>45652</v>
      </c>
      <c r="N253" s="172" t="s">
        <v>4</v>
      </c>
      <c r="O253" s="172" t="s">
        <v>934</v>
      </c>
      <c r="P253" s="178">
        <v>45636</v>
      </c>
      <c r="Q253" s="178" t="s">
        <v>45</v>
      </c>
      <c r="R253" s="172" t="s">
        <v>55</v>
      </c>
      <c r="T253" s="247" t="s">
        <v>56</v>
      </c>
    </row>
    <row r="254" spans="1:20" ht="16.399999999999999" customHeight="1">
      <c r="A254" s="172" t="s">
        <v>127</v>
      </c>
      <c r="B254" s="173" t="s">
        <v>19</v>
      </c>
      <c r="C254" s="172" t="s">
        <v>45</v>
      </c>
      <c r="D254" s="174" t="s">
        <v>45</v>
      </c>
      <c r="E254" s="180" t="s">
        <v>935</v>
      </c>
      <c r="F254" s="175" t="s">
        <v>68</v>
      </c>
      <c r="G254" s="176" t="s">
        <v>146</v>
      </c>
      <c r="H254" s="254" t="s">
        <v>130</v>
      </c>
      <c r="I254" s="176" t="s">
        <v>147</v>
      </c>
      <c r="J254" s="176" t="s">
        <v>936</v>
      </c>
      <c r="K254" s="176" t="s">
        <v>45</v>
      </c>
      <c r="L254" s="326">
        <v>45607</v>
      </c>
      <c r="M254" s="326">
        <v>45637</v>
      </c>
      <c r="N254" s="172" t="s">
        <v>5</v>
      </c>
      <c r="O254" s="172" t="s">
        <v>937</v>
      </c>
      <c r="P254" s="178">
        <v>45607</v>
      </c>
      <c r="Q254" s="178">
        <v>45693</v>
      </c>
      <c r="R254" s="172" t="s">
        <v>55</v>
      </c>
      <c r="T254" s="247" t="s">
        <v>56</v>
      </c>
    </row>
    <row r="255" spans="1:20" ht="16.399999999999999" customHeight="1">
      <c r="A255" s="172" t="s">
        <v>162</v>
      </c>
      <c r="B255" s="173" t="s">
        <v>19</v>
      </c>
      <c r="C255" s="172" t="s">
        <v>45</v>
      </c>
      <c r="D255" s="174" t="s">
        <v>45</v>
      </c>
      <c r="E255" s="180" t="s">
        <v>938</v>
      </c>
      <c r="F255" s="175" t="s">
        <v>68</v>
      </c>
      <c r="G255" s="176" t="s">
        <v>939</v>
      </c>
      <c r="H255" s="254" t="s">
        <v>50</v>
      </c>
      <c r="I255" s="176" t="s">
        <v>940</v>
      </c>
      <c r="J255" s="176" t="s">
        <v>941</v>
      </c>
      <c r="K255" s="176" t="s">
        <v>45</v>
      </c>
      <c r="L255" s="326">
        <v>45607</v>
      </c>
      <c r="M255" s="326">
        <v>45637</v>
      </c>
      <c r="N255" s="172" t="s">
        <v>5</v>
      </c>
      <c r="O255" s="172" t="s">
        <v>942</v>
      </c>
      <c r="P255" s="178">
        <v>45609</v>
      </c>
      <c r="Q255" s="178">
        <v>45659</v>
      </c>
      <c r="R255" s="172" t="s">
        <v>55</v>
      </c>
      <c r="T255" s="247" t="s">
        <v>56</v>
      </c>
    </row>
    <row r="256" spans="1:20" ht="16.399999999999999" customHeight="1">
      <c r="A256" s="172" t="s">
        <v>127</v>
      </c>
      <c r="B256" s="173" t="s">
        <v>19</v>
      </c>
      <c r="C256" s="172" t="s">
        <v>45</v>
      </c>
      <c r="D256" s="174" t="s">
        <v>45</v>
      </c>
      <c r="E256" s="180" t="s">
        <v>943</v>
      </c>
      <c r="F256" s="175" t="s">
        <v>68</v>
      </c>
      <c r="G256" s="176" t="s">
        <v>61</v>
      </c>
      <c r="H256" s="254" t="s">
        <v>130</v>
      </c>
      <c r="I256" s="176" t="s">
        <v>153</v>
      </c>
      <c r="J256" s="176" t="s">
        <v>944</v>
      </c>
      <c r="K256" s="176" t="s">
        <v>45</v>
      </c>
      <c r="L256" s="326">
        <v>45607</v>
      </c>
      <c r="M256" s="326">
        <v>45637</v>
      </c>
      <c r="N256" s="172" t="s">
        <v>5</v>
      </c>
      <c r="O256" s="172" t="s">
        <v>945</v>
      </c>
      <c r="P256" s="178">
        <v>45608</v>
      </c>
      <c r="Q256" s="178" t="s">
        <v>45</v>
      </c>
      <c r="R256" s="172" t="s">
        <v>55</v>
      </c>
      <c r="T256" s="247" t="s">
        <v>56</v>
      </c>
    </row>
    <row r="257" spans="1:20" ht="16.399999999999999" customHeight="1">
      <c r="A257" s="172" t="s">
        <v>44</v>
      </c>
      <c r="B257" s="173" t="s">
        <v>19</v>
      </c>
      <c r="C257" s="172" t="s">
        <v>45</v>
      </c>
      <c r="D257" s="174" t="s">
        <v>45</v>
      </c>
      <c r="E257" s="180" t="s">
        <v>45</v>
      </c>
      <c r="F257" s="175" t="s">
        <v>68</v>
      </c>
      <c r="G257" s="176" t="s">
        <v>45</v>
      </c>
      <c r="H257" s="254" t="s">
        <v>73</v>
      </c>
      <c r="I257" s="176" t="s">
        <v>74</v>
      </c>
      <c r="J257" s="176" t="s">
        <v>946</v>
      </c>
      <c r="K257" s="176" t="s">
        <v>45</v>
      </c>
      <c r="L257" s="326">
        <v>45608</v>
      </c>
      <c r="M257" s="326">
        <v>45638</v>
      </c>
      <c r="N257" s="172" t="s">
        <v>4</v>
      </c>
      <c r="O257" s="172" t="s">
        <v>947</v>
      </c>
      <c r="P257" s="178" t="s">
        <v>45</v>
      </c>
      <c r="Q257" s="178" t="s">
        <v>45</v>
      </c>
      <c r="R257" s="172" t="s">
        <v>55</v>
      </c>
      <c r="T257" s="247" t="s">
        <v>45</v>
      </c>
    </row>
    <row r="258" spans="1:20" ht="16.399999999999999" customHeight="1">
      <c r="A258" s="172" t="s">
        <v>44</v>
      </c>
      <c r="B258" s="173" t="s">
        <v>19</v>
      </c>
      <c r="C258" s="172" t="s">
        <v>45</v>
      </c>
      <c r="D258" s="174" t="s">
        <v>45</v>
      </c>
      <c r="E258" s="180" t="s">
        <v>45</v>
      </c>
      <c r="F258" s="175" t="s">
        <v>68</v>
      </c>
      <c r="G258" s="176" t="s">
        <v>45</v>
      </c>
      <c r="H258" s="254" t="s">
        <v>73</v>
      </c>
      <c r="I258" s="176" t="s">
        <v>74</v>
      </c>
      <c r="J258" s="176" t="s">
        <v>946</v>
      </c>
      <c r="K258" s="176" t="s">
        <v>45</v>
      </c>
      <c r="L258" s="326">
        <v>45608</v>
      </c>
      <c r="M258" s="326">
        <v>45638</v>
      </c>
      <c r="N258" s="172" t="s">
        <v>4</v>
      </c>
      <c r="O258" s="172" t="s">
        <v>948</v>
      </c>
      <c r="P258" s="178" t="s">
        <v>45</v>
      </c>
      <c r="Q258" s="178" t="s">
        <v>45</v>
      </c>
      <c r="R258" s="172" t="s">
        <v>55</v>
      </c>
      <c r="T258" s="247" t="s">
        <v>45</v>
      </c>
    </row>
    <row r="259" spans="1:20" ht="16.399999999999999" customHeight="1">
      <c r="A259" s="172" t="s">
        <v>127</v>
      </c>
      <c r="B259" s="173" t="s">
        <v>19</v>
      </c>
      <c r="C259" s="172" t="s">
        <v>45</v>
      </c>
      <c r="D259" s="174" t="s">
        <v>45</v>
      </c>
      <c r="E259" s="180" t="s">
        <v>949</v>
      </c>
      <c r="F259" s="175" t="s">
        <v>68</v>
      </c>
      <c r="G259" s="176" t="s">
        <v>146</v>
      </c>
      <c r="H259" s="254" t="s">
        <v>130</v>
      </c>
      <c r="I259" s="176" t="s">
        <v>147</v>
      </c>
      <c r="J259" s="176" t="s">
        <v>950</v>
      </c>
      <c r="K259" s="176" t="s">
        <v>45</v>
      </c>
      <c r="L259" s="326">
        <v>45607</v>
      </c>
      <c r="M259" s="326">
        <v>45637</v>
      </c>
      <c r="N259" s="172" t="s">
        <v>5</v>
      </c>
      <c r="O259" s="172" t="s">
        <v>951</v>
      </c>
      <c r="P259" s="178">
        <v>45608</v>
      </c>
      <c r="Q259" s="178">
        <v>45693</v>
      </c>
      <c r="R259" s="172" t="s">
        <v>55</v>
      </c>
      <c r="T259" s="247" t="s">
        <v>56</v>
      </c>
    </row>
    <row r="260" spans="1:20" ht="16.399999999999999" customHeight="1">
      <c r="A260" s="172" t="s">
        <v>127</v>
      </c>
      <c r="B260" s="173" t="s">
        <v>19</v>
      </c>
      <c r="C260" s="172" t="s">
        <v>45</v>
      </c>
      <c r="D260" s="174" t="s">
        <v>45</v>
      </c>
      <c r="E260" s="180" t="s">
        <v>952</v>
      </c>
      <c r="F260" s="175" t="s">
        <v>68</v>
      </c>
      <c r="G260" s="176" t="s">
        <v>129</v>
      </c>
      <c r="H260" s="254" t="s">
        <v>62</v>
      </c>
      <c r="I260" s="176" t="s">
        <v>131</v>
      </c>
      <c r="J260" s="176" t="s">
        <v>953</v>
      </c>
      <c r="K260" s="176" t="s">
        <v>45</v>
      </c>
      <c r="L260" s="326">
        <v>45607</v>
      </c>
      <c r="M260" s="326">
        <v>45637</v>
      </c>
      <c r="N260" s="172" t="s">
        <v>5</v>
      </c>
      <c r="O260" s="172" t="s">
        <v>954</v>
      </c>
      <c r="P260" s="178">
        <v>45608</v>
      </c>
      <c r="Q260" s="178">
        <v>45615</v>
      </c>
      <c r="R260" s="172" t="s">
        <v>55</v>
      </c>
      <c r="T260" s="247" t="s">
        <v>56</v>
      </c>
    </row>
    <row r="261" spans="1:20" ht="16.399999999999999" customHeight="1">
      <c r="A261" s="172" t="s">
        <v>57</v>
      </c>
      <c r="B261" s="173" t="s">
        <v>8</v>
      </c>
      <c r="C261" s="172" t="s">
        <v>45</v>
      </c>
      <c r="D261" s="174" t="s">
        <v>45</v>
      </c>
      <c r="E261" s="180" t="s">
        <v>45</v>
      </c>
      <c r="F261" s="175" t="s">
        <v>955</v>
      </c>
      <c r="G261" s="176" t="s">
        <v>146</v>
      </c>
      <c r="H261" s="254" t="s">
        <v>130</v>
      </c>
      <c r="I261" s="176" t="s">
        <v>147</v>
      </c>
      <c r="J261" s="176" t="s">
        <v>956</v>
      </c>
      <c r="K261" s="176" t="s">
        <v>45</v>
      </c>
      <c r="L261" s="326">
        <v>45608</v>
      </c>
      <c r="M261" s="326">
        <v>45628</v>
      </c>
      <c r="N261" s="172" t="s">
        <v>4</v>
      </c>
      <c r="O261" s="172" t="s">
        <v>957</v>
      </c>
      <c r="P261" s="178" t="s">
        <v>45</v>
      </c>
      <c r="Q261" s="178" t="s">
        <v>45</v>
      </c>
      <c r="R261" s="172" t="s">
        <v>55</v>
      </c>
      <c r="S261" s="177" t="s">
        <v>174</v>
      </c>
      <c r="T261" s="247" t="s">
        <v>45</v>
      </c>
    </row>
    <row r="262" spans="1:20" ht="16.399999999999999" customHeight="1">
      <c r="A262" s="172" t="s">
        <v>57</v>
      </c>
      <c r="B262" s="173" t="s">
        <v>8</v>
      </c>
      <c r="C262" s="172" t="s">
        <v>45</v>
      </c>
      <c r="D262" s="174" t="s">
        <v>45</v>
      </c>
      <c r="E262" s="180" t="s">
        <v>45</v>
      </c>
      <c r="F262" s="175" t="s">
        <v>728</v>
      </c>
      <c r="G262" s="176" t="s">
        <v>146</v>
      </c>
      <c r="H262" s="254" t="s">
        <v>62</v>
      </c>
      <c r="I262" s="176" t="s">
        <v>147</v>
      </c>
      <c r="J262" s="176" t="s">
        <v>958</v>
      </c>
      <c r="K262" s="176" t="s">
        <v>45</v>
      </c>
      <c r="L262" s="326">
        <v>45608</v>
      </c>
      <c r="M262" s="326">
        <v>45628</v>
      </c>
      <c r="N262" s="172" t="s">
        <v>4</v>
      </c>
      <c r="O262" s="172" t="s">
        <v>959</v>
      </c>
      <c r="P262" s="178" t="s">
        <v>45</v>
      </c>
      <c r="Q262" s="178" t="s">
        <v>45</v>
      </c>
      <c r="R262" s="172" t="s">
        <v>55</v>
      </c>
      <c r="S262" s="177" t="s">
        <v>174</v>
      </c>
      <c r="T262" s="247" t="s">
        <v>45</v>
      </c>
    </row>
    <row r="263" spans="1:20" ht="16.399999999999999" customHeight="1">
      <c r="A263" s="172" t="s">
        <v>127</v>
      </c>
      <c r="B263" s="173" t="s">
        <v>19</v>
      </c>
      <c r="C263" s="172" t="s">
        <v>45</v>
      </c>
      <c r="D263" s="174" t="s">
        <v>45</v>
      </c>
      <c r="E263" s="180" t="s">
        <v>960</v>
      </c>
      <c r="F263" s="175" t="s">
        <v>68</v>
      </c>
      <c r="G263" s="176" t="s">
        <v>623</v>
      </c>
      <c r="H263" s="254" t="s">
        <v>62</v>
      </c>
      <c r="I263" s="176" t="s">
        <v>624</v>
      </c>
      <c r="J263" s="176" t="s">
        <v>961</v>
      </c>
      <c r="K263" s="176" t="s">
        <v>45</v>
      </c>
      <c r="L263" s="326">
        <v>45609</v>
      </c>
      <c r="M263" s="326">
        <v>45639</v>
      </c>
      <c r="N263" s="172" t="s">
        <v>5</v>
      </c>
      <c r="O263" s="172" t="s">
        <v>962</v>
      </c>
      <c r="P263" s="178">
        <v>45609</v>
      </c>
      <c r="Q263" s="178">
        <v>45743</v>
      </c>
      <c r="R263" s="172" t="s">
        <v>55</v>
      </c>
      <c r="T263" s="247" t="s">
        <v>56</v>
      </c>
    </row>
    <row r="264" spans="1:20" ht="16.399999999999999" customHeight="1">
      <c r="A264" s="172" t="s">
        <v>162</v>
      </c>
      <c r="B264" s="173" t="s">
        <v>19</v>
      </c>
      <c r="C264" s="172" t="s">
        <v>45</v>
      </c>
      <c r="D264" s="174" t="s">
        <v>45</v>
      </c>
      <c r="E264" s="180" t="s">
        <v>963</v>
      </c>
      <c r="F264" s="175" t="s">
        <v>68</v>
      </c>
      <c r="G264" s="176" t="s">
        <v>964</v>
      </c>
      <c r="H264" s="254" t="s">
        <v>77</v>
      </c>
      <c r="I264" s="176" t="s">
        <v>965</v>
      </c>
      <c r="J264" s="176" t="s">
        <v>966</v>
      </c>
      <c r="K264" s="176" t="s">
        <v>45</v>
      </c>
      <c r="L264" s="326">
        <v>45608</v>
      </c>
      <c r="M264" s="326">
        <v>45638</v>
      </c>
      <c r="N264" s="172" t="s">
        <v>5</v>
      </c>
      <c r="O264" s="172" t="s">
        <v>967</v>
      </c>
      <c r="P264" s="178">
        <v>45609</v>
      </c>
      <c r="Q264" s="178">
        <v>45670</v>
      </c>
      <c r="R264" s="172" t="s">
        <v>55</v>
      </c>
      <c r="T264" s="247" t="s">
        <v>56</v>
      </c>
    </row>
    <row r="265" spans="1:20" ht="16.399999999999999" customHeight="1">
      <c r="A265" s="172" t="s">
        <v>162</v>
      </c>
      <c r="B265" s="173" t="s">
        <v>19</v>
      </c>
      <c r="C265" s="172" t="s">
        <v>45</v>
      </c>
      <c r="D265" s="174" t="s">
        <v>45</v>
      </c>
      <c r="E265" s="180" t="s">
        <v>968</v>
      </c>
      <c r="F265" s="175" t="s">
        <v>68</v>
      </c>
      <c r="G265" s="176" t="s">
        <v>964</v>
      </c>
      <c r="H265" s="254" t="s">
        <v>77</v>
      </c>
      <c r="I265" s="176" t="s">
        <v>965</v>
      </c>
      <c r="J265" s="176" t="s">
        <v>966</v>
      </c>
      <c r="K265" s="176" t="s">
        <v>45</v>
      </c>
      <c r="L265" s="326">
        <v>45608</v>
      </c>
      <c r="M265" s="326">
        <v>45638</v>
      </c>
      <c r="N265" s="172" t="s">
        <v>5</v>
      </c>
      <c r="O265" s="172" t="s">
        <v>969</v>
      </c>
      <c r="P265" s="178">
        <v>45609</v>
      </c>
      <c r="Q265" s="178">
        <v>45670</v>
      </c>
      <c r="R265" s="172" t="s">
        <v>55</v>
      </c>
      <c r="T265" s="247" t="s">
        <v>56</v>
      </c>
    </row>
    <row r="266" spans="1:20" ht="16.399999999999999" customHeight="1">
      <c r="A266" s="172" t="s">
        <v>127</v>
      </c>
      <c r="B266" s="173" t="s">
        <v>19</v>
      </c>
      <c r="C266" s="172" t="s">
        <v>45</v>
      </c>
      <c r="D266" s="174" t="s">
        <v>45</v>
      </c>
      <c r="E266" s="180" t="s">
        <v>970</v>
      </c>
      <c r="F266" s="175" t="s">
        <v>68</v>
      </c>
      <c r="G266" s="176" t="s">
        <v>129</v>
      </c>
      <c r="H266" s="254" t="s">
        <v>130</v>
      </c>
      <c r="I266" s="176" t="s">
        <v>131</v>
      </c>
      <c r="J266" s="176" t="s">
        <v>971</v>
      </c>
      <c r="K266" s="176" t="s">
        <v>45</v>
      </c>
      <c r="L266" s="326">
        <v>45609</v>
      </c>
      <c r="M266" s="326">
        <v>45639</v>
      </c>
      <c r="N266" s="172" t="s">
        <v>5</v>
      </c>
      <c r="O266" s="172" t="s">
        <v>972</v>
      </c>
      <c r="P266" s="178">
        <v>45609</v>
      </c>
      <c r="Q266" s="178">
        <v>45728</v>
      </c>
      <c r="R266" s="172" t="s">
        <v>55</v>
      </c>
      <c r="T266" s="247" t="s">
        <v>56</v>
      </c>
    </row>
    <row r="267" spans="1:20" ht="16.399999999999999" customHeight="1">
      <c r="A267" s="172" t="s">
        <v>66</v>
      </c>
      <c r="B267" s="173" t="s">
        <v>18</v>
      </c>
      <c r="C267" s="172" t="s">
        <v>45</v>
      </c>
      <c r="D267" s="174" t="s">
        <v>973</v>
      </c>
      <c r="E267" s="180" t="s">
        <v>974</v>
      </c>
      <c r="F267" s="175" t="s">
        <v>975</v>
      </c>
      <c r="G267" s="176" t="s">
        <v>69</v>
      </c>
      <c r="H267" s="254" t="s">
        <v>199</v>
      </c>
      <c r="I267" s="176" t="s">
        <v>902</v>
      </c>
      <c r="J267" s="176" t="s">
        <v>207</v>
      </c>
      <c r="K267" s="176" t="s">
        <v>53</v>
      </c>
      <c r="L267" s="326">
        <v>45609</v>
      </c>
      <c r="M267" s="326">
        <v>45654</v>
      </c>
      <c r="N267" s="172" t="s">
        <v>4</v>
      </c>
      <c r="O267" s="172" t="s">
        <v>976</v>
      </c>
      <c r="P267" s="178">
        <v>45645</v>
      </c>
      <c r="Q267" s="178" t="s">
        <v>45</v>
      </c>
      <c r="R267" s="172" t="s">
        <v>55</v>
      </c>
      <c r="T267" s="247" t="s">
        <v>56</v>
      </c>
    </row>
    <row r="268" spans="1:20" ht="16.399999999999999" customHeight="1">
      <c r="A268" s="172" t="s">
        <v>66</v>
      </c>
      <c r="B268" s="173" t="s">
        <v>18</v>
      </c>
      <c r="C268" s="172" t="s">
        <v>45</v>
      </c>
      <c r="D268" s="174" t="s">
        <v>977</v>
      </c>
      <c r="E268" s="180" t="s">
        <v>978</v>
      </c>
      <c r="F268" s="175" t="s">
        <v>979</v>
      </c>
      <c r="G268" s="176" t="s">
        <v>140</v>
      </c>
      <c r="H268" s="254" t="s">
        <v>179</v>
      </c>
      <c r="I268" s="176" t="s">
        <v>980</v>
      </c>
      <c r="J268" s="176" t="s">
        <v>981</v>
      </c>
      <c r="K268" s="176" t="s">
        <v>53</v>
      </c>
      <c r="L268" s="326">
        <v>45609</v>
      </c>
      <c r="M268" s="326">
        <v>45654</v>
      </c>
      <c r="N268" s="172" t="s">
        <v>4</v>
      </c>
      <c r="O268" s="172" t="s">
        <v>982</v>
      </c>
      <c r="P268" s="178">
        <v>45652</v>
      </c>
      <c r="Q268" s="178" t="s">
        <v>45</v>
      </c>
      <c r="R268" s="172" t="s">
        <v>55</v>
      </c>
      <c r="T268" s="247" t="s">
        <v>56</v>
      </c>
    </row>
    <row r="269" spans="1:20" ht="16.399999999999999" customHeight="1">
      <c r="A269" s="172" t="s">
        <v>66</v>
      </c>
      <c r="B269" s="173" t="s">
        <v>19</v>
      </c>
      <c r="C269" s="172" t="s">
        <v>45</v>
      </c>
      <c r="D269" s="174" t="s">
        <v>45</v>
      </c>
      <c r="E269" s="180" t="s">
        <v>983</v>
      </c>
      <c r="F269" s="175" t="s">
        <v>68</v>
      </c>
      <c r="G269" s="176" t="s">
        <v>49</v>
      </c>
      <c r="H269" s="254" t="s">
        <v>73</v>
      </c>
      <c r="I269" s="176" t="s">
        <v>124</v>
      </c>
      <c r="J269" s="176" t="s">
        <v>984</v>
      </c>
      <c r="K269" s="176" t="s">
        <v>45</v>
      </c>
      <c r="L269" s="326">
        <v>45609</v>
      </c>
      <c r="M269" s="326">
        <v>45639</v>
      </c>
      <c r="N269" s="172" t="s">
        <v>5</v>
      </c>
      <c r="O269" s="172" t="s">
        <v>985</v>
      </c>
      <c r="P269" s="178">
        <v>45611</v>
      </c>
      <c r="Q269" s="178" t="s">
        <v>45</v>
      </c>
      <c r="R269" s="172" t="s">
        <v>55</v>
      </c>
      <c r="T269" s="247" t="s">
        <v>56</v>
      </c>
    </row>
    <row r="270" spans="1:20" ht="16.399999999999999" customHeight="1">
      <c r="A270" s="172" t="s">
        <v>127</v>
      </c>
      <c r="B270" s="173" t="s">
        <v>19</v>
      </c>
      <c r="C270" s="172" t="s">
        <v>45</v>
      </c>
      <c r="D270" s="174" t="s">
        <v>45</v>
      </c>
      <c r="E270" s="180" t="s">
        <v>986</v>
      </c>
      <c r="F270" s="175" t="s">
        <v>68</v>
      </c>
      <c r="G270" s="176" t="s">
        <v>61</v>
      </c>
      <c r="H270" s="254" t="s">
        <v>130</v>
      </c>
      <c r="I270" s="176" t="s">
        <v>153</v>
      </c>
      <c r="J270" s="176" t="s">
        <v>987</v>
      </c>
      <c r="K270" s="176" t="s">
        <v>45</v>
      </c>
      <c r="L270" s="326">
        <v>45610</v>
      </c>
      <c r="M270" s="326">
        <v>45640</v>
      </c>
      <c r="N270" s="172" t="s">
        <v>5</v>
      </c>
      <c r="O270" s="172" t="s">
        <v>988</v>
      </c>
      <c r="P270" s="178">
        <v>45610</v>
      </c>
      <c r="Q270" s="178" t="s">
        <v>45</v>
      </c>
      <c r="R270" s="172" t="s">
        <v>55</v>
      </c>
      <c r="T270" s="247" t="s">
        <v>56</v>
      </c>
    </row>
    <row r="271" spans="1:20" ht="16.399999999999999" customHeight="1">
      <c r="A271" s="172" t="s">
        <v>44</v>
      </c>
      <c r="B271" s="173" t="s">
        <v>18</v>
      </c>
      <c r="C271" s="172" t="s">
        <v>45</v>
      </c>
      <c r="D271" s="174" t="s">
        <v>973</v>
      </c>
      <c r="E271" s="180" t="s">
        <v>989</v>
      </c>
      <c r="F271" s="175" t="s">
        <v>990</v>
      </c>
      <c r="G271" s="176" t="s">
        <v>69</v>
      </c>
      <c r="H271" s="254" t="s">
        <v>199</v>
      </c>
      <c r="I271" s="176" t="s">
        <v>991</v>
      </c>
      <c r="J271" s="176" t="s">
        <v>992</v>
      </c>
      <c r="K271" s="176" t="s">
        <v>53</v>
      </c>
      <c r="L271" s="326">
        <v>45610</v>
      </c>
      <c r="M271" s="326">
        <v>45655</v>
      </c>
      <c r="N271" s="172" t="s">
        <v>4</v>
      </c>
      <c r="O271" s="172" t="s">
        <v>993</v>
      </c>
      <c r="P271" s="178">
        <v>45652</v>
      </c>
      <c r="Q271" s="178" t="s">
        <v>45</v>
      </c>
      <c r="R271" s="172" t="s">
        <v>55</v>
      </c>
      <c r="T271" s="247" t="s">
        <v>56</v>
      </c>
    </row>
    <row r="272" spans="1:20" ht="16.399999999999999" customHeight="1">
      <c r="A272" s="172" t="s">
        <v>57</v>
      </c>
      <c r="B272" s="173" t="s">
        <v>18</v>
      </c>
      <c r="C272" s="172" t="s">
        <v>45</v>
      </c>
      <c r="D272" s="174" t="s">
        <v>894</v>
      </c>
      <c r="E272" s="180" t="s">
        <v>994</v>
      </c>
      <c r="F272" s="175" t="s">
        <v>821</v>
      </c>
      <c r="G272" s="176" t="s">
        <v>61</v>
      </c>
      <c r="H272" s="254" t="s">
        <v>130</v>
      </c>
      <c r="I272" s="176" t="s">
        <v>153</v>
      </c>
      <c r="J272" s="176" t="s">
        <v>995</v>
      </c>
      <c r="K272" s="176" t="s">
        <v>53</v>
      </c>
      <c r="L272" s="326">
        <v>45610</v>
      </c>
      <c r="M272" s="326">
        <v>45655</v>
      </c>
      <c r="N272" s="172" t="s">
        <v>4</v>
      </c>
      <c r="O272" s="172" t="s">
        <v>996</v>
      </c>
      <c r="P272" s="178">
        <v>45644</v>
      </c>
      <c r="Q272" s="178" t="s">
        <v>45</v>
      </c>
      <c r="R272" s="172" t="s">
        <v>55</v>
      </c>
      <c r="T272" s="247" t="s">
        <v>56</v>
      </c>
    </row>
    <row r="273" spans="1:20" ht="16.399999999999999" customHeight="1">
      <c r="A273" s="172" t="s">
        <v>44</v>
      </c>
      <c r="B273" s="173" t="s">
        <v>19</v>
      </c>
      <c r="C273" s="172" t="s">
        <v>45</v>
      </c>
      <c r="D273" s="174" t="s">
        <v>45</v>
      </c>
      <c r="E273" s="180" t="s">
        <v>45</v>
      </c>
      <c r="F273" s="175" t="s">
        <v>68</v>
      </c>
      <c r="G273" s="176" t="s">
        <v>45</v>
      </c>
      <c r="H273" s="254" t="s">
        <v>50</v>
      </c>
      <c r="I273" s="176" t="s">
        <v>74</v>
      </c>
      <c r="J273" s="176" t="s">
        <v>997</v>
      </c>
      <c r="K273" s="176" t="s">
        <v>45</v>
      </c>
      <c r="L273" s="326">
        <v>45611</v>
      </c>
      <c r="M273" s="326">
        <v>45641</v>
      </c>
      <c r="N273" s="172" t="s">
        <v>4</v>
      </c>
      <c r="O273" s="172" t="s">
        <v>998</v>
      </c>
      <c r="P273" s="178" t="s">
        <v>45</v>
      </c>
      <c r="Q273" s="178" t="s">
        <v>45</v>
      </c>
      <c r="R273" s="172" t="s">
        <v>55</v>
      </c>
      <c r="T273" s="247" t="s">
        <v>45</v>
      </c>
    </row>
    <row r="274" spans="1:20" ht="16.399999999999999" customHeight="1">
      <c r="A274" s="172" t="s">
        <v>44</v>
      </c>
      <c r="B274" s="173" t="s">
        <v>19</v>
      </c>
      <c r="C274" s="172" t="s">
        <v>45</v>
      </c>
      <c r="D274" s="174" t="s">
        <v>45</v>
      </c>
      <c r="E274" s="180" t="s">
        <v>45</v>
      </c>
      <c r="F274" s="175" t="s">
        <v>68</v>
      </c>
      <c r="G274" s="176" t="s">
        <v>45</v>
      </c>
      <c r="H274" s="254" t="s">
        <v>73</v>
      </c>
      <c r="I274" s="176" t="s">
        <v>74</v>
      </c>
      <c r="J274" s="176" t="s">
        <v>999</v>
      </c>
      <c r="K274" s="176" t="s">
        <v>45</v>
      </c>
      <c r="L274" s="326">
        <v>45612</v>
      </c>
      <c r="M274" s="326">
        <v>45642</v>
      </c>
      <c r="N274" s="172" t="s">
        <v>4</v>
      </c>
      <c r="O274" s="172" t="s">
        <v>1000</v>
      </c>
      <c r="P274" s="178" t="s">
        <v>45</v>
      </c>
      <c r="Q274" s="178" t="s">
        <v>45</v>
      </c>
      <c r="R274" s="172" t="s">
        <v>55</v>
      </c>
      <c r="T274" s="247" t="s">
        <v>45</v>
      </c>
    </row>
    <row r="275" spans="1:20" ht="16.399999999999999" customHeight="1">
      <c r="A275" s="172" t="s">
        <v>66</v>
      </c>
      <c r="B275" s="173" t="s">
        <v>19</v>
      </c>
      <c r="C275" s="172" t="s">
        <v>45</v>
      </c>
      <c r="D275" s="174" t="s">
        <v>45</v>
      </c>
      <c r="E275" s="180" t="s">
        <v>1001</v>
      </c>
      <c r="F275" s="175" t="s">
        <v>68</v>
      </c>
      <c r="G275" s="176" t="s">
        <v>69</v>
      </c>
      <c r="H275" s="254" t="s">
        <v>50</v>
      </c>
      <c r="I275" s="176" t="s">
        <v>70</v>
      </c>
      <c r="J275" s="176" t="s">
        <v>878</v>
      </c>
      <c r="K275" s="176" t="s">
        <v>45</v>
      </c>
      <c r="L275" s="326">
        <v>45611</v>
      </c>
      <c r="M275" s="326">
        <v>45641</v>
      </c>
      <c r="N275" s="172" t="s">
        <v>5</v>
      </c>
      <c r="O275" s="172" t="s">
        <v>1002</v>
      </c>
      <c r="P275" s="178">
        <v>45620</v>
      </c>
      <c r="Q275" s="178" t="s">
        <v>45</v>
      </c>
      <c r="R275" s="172" t="s">
        <v>55</v>
      </c>
      <c r="T275" s="247" t="s">
        <v>56</v>
      </c>
    </row>
    <row r="276" spans="1:20" ht="16.399999999999999" customHeight="1">
      <c r="A276" s="172" t="s">
        <v>66</v>
      </c>
      <c r="B276" s="173" t="s">
        <v>19</v>
      </c>
      <c r="C276" s="172" t="s">
        <v>45</v>
      </c>
      <c r="D276" s="174" t="s">
        <v>45</v>
      </c>
      <c r="E276" s="180" t="s">
        <v>1003</v>
      </c>
      <c r="F276" s="175" t="s">
        <v>68</v>
      </c>
      <c r="G276" s="176" t="s">
        <v>69</v>
      </c>
      <c r="H276" s="254" t="s">
        <v>50</v>
      </c>
      <c r="I276" s="176" t="s">
        <v>70</v>
      </c>
      <c r="J276" s="176" t="s">
        <v>878</v>
      </c>
      <c r="K276" s="176" t="s">
        <v>45</v>
      </c>
      <c r="L276" s="326">
        <v>45611</v>
      </c>
      <c r="M276" s="326">
        <v>45641</v>
      </c>
      <c r="N276" s="172" t="s">
        <v>5</v>
      </c>
      <c r="O276" s="172" t="s">
        <v>1004</v>
      </c>
      <c r="P276" s="178">
        <v>45620</v>
      </c>
      <c r="Q276" s="178" t="s">
        <v>45</v>
      </c>
      <c r="R276" s="172" t="s">
        <v>55</v>
      </c>
      <c r="T276" s="247" t="s">
        <v>56</v>
      </c>
    </row>
    <row r="277" spans="1:20" ht="16.399999999999999" customHeight="1">
      <c r="A277" s="172" t="s">
        <v>66</v>
      </c>
      <c r="B277" s="173" t="s">
        <v>19</v>
      </c>
      <c r="C277" s="172" t="s">
        <v>45</v>
      </c>
      <c r="D277" s="174" t="s">
        <v>45</v>
      </c>
      <c r="E277" s="180" t="s">
        <v>1005</v>
      </c>
      <c r="F277" s="175" t="s">
        <v>68</v>
      </c>
      <c r="G277" s="176" t="s">
        <v>69</v>
      </c>
      <c r="H277" s="254" t="s">
        <v>50</v>
      </c>
      <c r="I277" s="176" t="s">
        <v>70</v>
      </c>
      <c r="J277" s="176" t="s">
        <v>878</v>
      </c>
      <c r="K277" s="176" t="s">
        <v>45</v>
      </c>
      <c r="L277" s="326">
        <v>45611</v>
      </c>
      <c r="M277" s="326">
        <v>45641</v>
      </c>
      <c r="N277" s="172" t="s">
        <v>5</v>
      </c>
      <c r="O277" s="172" t="s">
        <v>1006</v>
      </c>
      <c r="P277" s="178">
        <v>45620</v>
      </c>
      <c r="Q277" s="178" t="s">
        <v>45</v>
      </c>
      <c r="R277" s="172" t="s">
        <v>55</v>
      </c>
      <c r="T277" s="247" t="s">
        <v>56</v>
      </c>
    </row>
    <row r="278" spans="1:20" ht="16.399999999999999" customHeight="1">
      <c r="A278" s="172" t="s">
        <v>66</v>
      </c>
      <c r="B278" s="173" t="s">
        <v>19</v>
      </c>
      <c r="C278" s="172" t="s">
        <v>45</v>
      </c>
      <c r="D278" s="174" t="s">
        <v>45</v>
      </c>
      <c r="E278" s="180" t="s">
        <v>1007</v>
      </c>
      <c r="F278" s="175" t="s">
        <v>68</v>
      </c>
      <c r="G278" s="176" t="s">
        <v>69</v>
      </c>
      <c r="H278" s="254" t="s">
        <v>50</v>
      </c>
      <c r="I278" s="176" t="s">
        <v>70</v>
      </c>
      <c r="J278" s="176" t="s">
        <v>878</v>
      </c>
      <c r="K278" s="176" t="s">
        <v>45</v>
      </c>
      <c r="L278" s="326">
        <v>45611</v>
      </c>
      <c r="M278" s="326">
        <v>45641</v>
      </c>
      <c r="N278" s="172" t="s">
        <v>5</v>
      </c>
      <c r="O278" s="172" t="s">
        <v>1008</v>
      </c>
      <c r="P278" s="178">
        <v>45620</v>
      </c>
      <c r="Q278" s="178" t="s">
        <v>45</v>
      </c>
      <c r="R278" s="172" t="s">
        <v>55</v>
      </c>
      <c r="T278" s="247" t="s">
        <v>56</v>
      </c>
    </row>
    <row r="279" spans="1:20" ht="16.399999999999999" customHeight="1">
      <c r="A279" s="172" t="s">
        <v>44</v>
      </c>
      <c r="B279" s="173" t="s">
        <v>19</v>
      </c>
      <c r="C279" s="172" t="s">
        <v>45</v>
      </c>
      <c r="D279" s="174" t="s">
        <v>45</v>
      </c>
      <c r="E279" s="180" t="s">
        <v>45</v>
      </c>
      <c r="F279" s="175" t="s">
        <v>68</v>
      </c>
      <c r="G279" s="176" t="s">
        <v>45</v>
      </c>
      <c r="H279" s="254" t="s">
        <v>73</v>
      </c>
      <c r="I279" s="176" t="s">
        <v>74</v>
      </c>
      <c r="J279" s="176" t="s">
        <v>999</v>
      </c>
      <c r="K279" s="176" t="s">
        <v>45</v>
      </c>
      <c r="L279" s="326">
        <v>45612</v>
      </c>
      <c r="M279" s="326">
        <v>45642</v>
      </c>
      <c r="N279" s="172" t="s">
        <v>4</v>
      </c>
      <c r="O279" s="172" t="s">
        <v>1009</v>
      </c>
      <c r="P279" s="178" t="s">
        <v>45</v>
      </c>
      <c r="Q279" s="178" t="s">
        <v>45</v>
      </c>
      <c r="R279" s="172" t="s">
        <v>55</v>
      </c>
      <c r="T279" s="247" t="s">
        <v>45</v>
      </c>
    </row>
    <row r="280" spans="1:20" ht="16.399999999999999" customHeight="1">
      <c r="A280" s="172" t="s">
        <v>298</v>
      </c>
      <c r="B280" s="173" t="s">
        <v>19</v>
      </c>
      <c r="C280" s="172" t="s">
        <v>45</v>
      </c>
      <c r="D280" s="174" t="s">
        <v>45</v>
      </c>
      <c r="E280" s="270" t="s">
        <v>1010</v>
      </c>
      <c r="F280" s="175" t="s">
        <v>68</v>
      </c>
      <c r="G280" s="176" t="s">
        <v>1011</v>
      </c>
      <c r="H280" s="254" t="s">
        <v>165</v>
      </c>
      <c r="I280" s="176" t="s">
        <v>1012</v>
      </c>
      <c r="J280" s="176" t="s">
        <v>1013</v>
      </c>
      <c r="K280" s="176" t="s">
        <v>45</v>
      </c>
      <c r="L280" s="326">
        <v>45612</v>
      </c>
      <c r="M280" s="326">
        <v>45642</v>
      </c>
      <c r="N280" s="172" t="s">
        <v>5</v>
      </c>
      <c r="O280" s="172" t="s">
        <v>1014</v>
      </c>
      <c r="P280" s="178">
        <v>45637</v>
      </c>
      <c r="Q280" s="178">
        <v>45657</v>
      </c>
      <c r="R280" s="172" t="s">
        <v>55</v>
      </c>
      <c r="T280" s="247" t="s">
        <v>56</v>
      </c>
    </row>
    <row r="281" spans="1:20" ht="16.399999999999999" customHeight="1">
      <c r="A281" s="172" t="s">
        <v>57</v>
      </c>
      <c r="B281" s="173" t="s">
        <v>18</v>
      </c>
      <c r="C281" s="172" t="s">
        <v>45</v>
      </c>
      <c r="D281" s="174" t="s">
        <v>1015</v>
      </c>
      <c r="E281" s="180" t="s">
        <v>1016</v>
      </c>
      <c r="F281" s="175" t="s">
        <v>1017</v>
      </c>
      <c r="G281" s="176" t="s">
        <v>61</v>
      </c>
      <c r="H281" s="254" t="s">
        <v>62</v>
      </c>
      <c r="I281" s="176" t="s">
        <v>503</v>
      </c>
      <c r="J281" s="176" t="s">
        <v>1018</v>
      </c>
      <c r="K281" s="176" t="s">
        <v>615</v>
      </c>
      <c r="L281" s="326">
        <v>45614</v>
      </c>
      <c r="M281" s="326">
        <v>45659</v>
      </c>
      <c r="N281" s="172" t="s">
        <v>4</v>
      </c>
      <c r="O281" s="172" t="s">
        <v>1019</v>
      </c>
      <c r="P281" s="178">
        <v>45628</v>
      </c>
      <c r="Q281" s="178" t="s">
        <v>45</v>
      </c>
      <c r="R281" s="172" t="s">
        <v>55</v>
      </c>
      <c r="T281" s="247" t="s">
        <v>56</v>
      </c>
    </row>
    <row r="282" spans="1:20" ht="16.399999999999999" customHeight="1">
      <c r="A282" s="172" t="s">
        <v>44</v>
      </c>
      <c r="B282" s="173" t="s">
        <v>18</v>
      </c>
      <c r="C282" s="172" t="s">
        <v>45</v>
      </c>
      <c r="D282" s="174" t="s">
        <v>1020</v>
      </c>
      <c r="E282" s="180" t="s">
        <v>1021</v>
      </c>
      <c r="F282" s="175" t="s">
        <v>1022</v>
      </c>
      <c r="G282" s="176" t="s">
        <v>140</v>
      </c>
      <c r="H282" s="254" t="s">
        <v>179</v>
      </c>
      <c r="I282" s="176" t="s">
        <v>300</v>
      </c>
      <c r="J282" s="176" t="s">
        <v>290</v>
      </c>
      <c r="K282" s="176" t="s">
        <v>53</v>
      </c>
      <c r="L282" s="326">
        <v>45614</v>
      </c>
      <c r="M282" s="326">
        <v>45659</v>
      </c>
      <c r="N282" s="172" t="s">
        <v>4</v>
      </c>
      <c r="O282" s="172" t="s">
        <v>1023</v>
      </c>
      <c r="P282" s="178">
        <v>45636</v>
      </c>
      <c r="Q282" s="178" t="s">
        <v>45</v>
      </c>
      <c r="R282" s="172" t="s">
        <v>55</v>
      </c>
      <c r="T282" s="247" t="s">
        <v>56</v>
      </c>
    </row>
    <row r="283" spans="1:20" ht="16.399999999999999" customHeight="1">
      <c r="A283" s="172" t="s">
        <v>44</v>
      </c>
      <c r="B283" s="173" t="s">
        <v>18</v>
      </c>
      <c r="C283" s="172" t="s">
        <v>45</v>
      </c>
      <c r="D283" s="174" t="s">
        <v>1020</v>
      </c>
      <c r="E283" s="180" t="s">
        <v>1024</v>
      </c>
      <c r="F283" s="175" t="s">
        <v>255</v>
      </c>
      <c r="G283" s="176" t="s">
        <v>689</v>
      </c>
      <c r="H283" s="254" t="s">
        <v>441</v>
      </c>
      <c r="I283" s="176" t="s">
        <v>672</v>
      </c>
      <c r="J283" s="176" t="s">
        <v>1025</v>
      </c>
      <c r="K283" s="176" t="s">
        <v>53</v>
      </c>
      <c r="L283" s="326">
        <v>45614</v>
      </c>
      <c r="M283" s="326">
        <v>45659</v>
      </c>
      <c r="N283" s="172" t="s">
        <v>4</v>
      </c>
      <c r="O283" s="172" t="s">
        <v>1026</v>
      </c>
      <c r="P283" s="178">
        <v>45642</v>
      </c>
      <c r="Q283" s="178" t="s">
        <v>45</v>
      </c>
      <c r="R283" s="172" t="s">
        <v>55</v>
      </c>
      <c r="T283" s="247" t="s">
        <v>56</v>
      </c>
    </row>
    <row r="284" spans="1:20" ht="16.399999999999999" customHeight="1">
      <c r="A284" s="172" t="s">
        <v>66</v>
      </c>
      <c r="B284" s="173" t="s">
        <v>18</v>
      </c>
      <c r="C284" s="172" t="s">
        <v>45</v>
      </c>
      <c r="D284" s="174" t="s">
        <v>1020</v>
      </c>
      <c r="E284" s="180" t="s">
        <v>1027</v>
      </c>
      <c r="F284" s="175" t="s">
        <v>255</v>
      </c>
      <c r="G284" s="176" t="s">
        <v>689</v>
      </c>
      <c r="H284" s="254" t="s">
        <v>441</v>
      </c>
      <c r="I284" s="176" t="s">
        <v>672</v>
      </c>
      <c r="J284" s="176" t="s">
        <v>690</v>
      </c>
      <c r="K284" s="176" t="s">
        <v>53</v>
      </c>
      <c r="L284" s="326">
        <v>45614</v>
      </c>
      <c r="M284" s="326">
        <v>45659</v>
      </c>
      <c r="N284" s="172" t="s">
        <v>4</v>
      </c>
      <c r="O284" s="172" t="s">
        <v>691</v>
      </c>
      <c r="P284" s="178">
        <v>45652</v>
      </c>
      <c r="Q284" s="178" t="s">
        <v>45</v>
      </c>
      <c r="R284" s="172" t="s">
        <v>55</v>
      </c>
      <c r="S284" s="177" t="s">
        <v>692</v>
      </c>
      <c r="T284" s="247" t="s">
        <v>56</v>
      </c>
    </row>
    <row r="285" spans="1:20" ht="16.399999999999999" customHeight="1">
      <c r="A285" s="172" t="s">
        <v>66</v>
      </c>
      <c r="B285" s="173" t="s">
        <v>18</v>
      </c>
      <c r="C285" s="172" t="s">
        <v>45</v>
      </c>
      <c r="D285" s="174" t="s">
        <v>1020</v>
      </c>
      <c r="E285" s="180" t="s">
        <v>1028</v>
      </c>
      <c r="F285" s="175" t="s">
        <v>255</v>
      </c>
      <c r="G285" s="176" t="s">
        <v>69</v>
      </c>
      <c r="H285" s="254" t="s">
        <v>199</v>
      </c>
      <c r="I285" s="176" t="s">
        <v>680</v>
      </c>
      <c r="J285" s="176" t="s">
        <v>1029</v>
      </c>
      <c r="K285" s="176" t="s">
        <v>53</v>
      </c>
      <c r="L285" s="326">
        <v>45614</v>
      </c>
      <c r="M285" s="326">
        <v>45659</v>
      </c>
      <c r="N285" s="172" t="s">
        <v>4</v>
      </c>
      <c r="O285" s="172" t="s">
        <v>1030</v>
      </c>
      <c r="P285" s="178">
        <v>45652</v>
      </c>
      <c r="Q285" s="178" t="s">
        <v>45</v>
      </c>
      <c r="R285" s="172" t="s">
        <v>55</v>
      </c>
      <c r="T285" s="247" t="s">
        <v>56</v>
      </c>
    </row>
    <row r="286" spans="1:20" ht="16.399999999999999" customHeight="1">
      <c r="A286" s="172" t="s">
        <v>127</v>
      </c>
      <c r="B286" s="173" t="s">
        <v>19</v>
      </c>
      <c r="C286" s="172" t="s">
        <v>45</v>
      </c>
      <c r="D286" s="174" t="s">
        <v>45</v>
      </c>
      <c r="E286" s="180" t="s">
        <v>1031</v>
      </c>
      <c r="F286" s="175" t="s">
        <v>68</v>
      </c>
      <c r="G286" s="176" t="s">
        <v>545</v>
      </c>
      <c r="H286" s="254" t="s">
        <v>130</v>
      </c>
      <c r="I286" s="176" t="s">
        <v>546</v>
      </c>
      <c r="J286" s="176" t="s">
        <v>1032</v>
      </c>
      <c r="K286" s="176" t="s">
        <v>45</v>
      </c>
      <c r="L286" s="326">
        <v>45614</v>
      </c>
      <c r="M286" s="326">
        <v>45644</v>
      </c>
      <c r="N286" s="172" t="s">
        <v>5</v>
      </c>
      <c r="O286" s="172" t="s">
        <v>1033</v>
      </c>
      <c r="P286" s="178">
        <v>45615</v>
      </c>
      <c r="Q286" s="178" t="s">
        <v>45</v>
      </c>
      <c r="R286" s="172" t="s">
        <v>55</v>
      </c>
      <c r="T286" s="247" t="s">
        <v>56</v>
      </c>
    </row>
    <row r="287" spans="1:20" ht="16.399999999999999" customHeight="1">
      <c r="A287" s="172" t="s">
        <v>66</v>
      </c>
      <c r="B287" s="173" t="s">
        <v>19</v>
      </c>
      <c r="C287" s="172" t="s">
        <v>45</v>
      </c>
      <c r="D287" s="174" t="s">
        <v>45</v>
      </c>
      <c r="E287" s="180" t="s">
        <v>1034</v>
      </c>
      <c r="F287" s="175" t="s">
        <v>68</v>
      </c>
      <c r="G287" s="176" t="s">
        <v>1035</v>
      </c>
      <c r="H287" s="254" t="s">
        <v>270</v>
      </c>
      <c r="I287" s="176" t="s">
        <v>708</v>
      </c>
      <c r="J287" s="176" t="s">
        <v>1036</v>
      </c>
      <c r="K287" s="176" t="s">
        <v>45</v>
      </c>
      <c r="L287" s="326">
        <v>45614</v>
      </c>
      <c r="M287" s="326">
        <v>45644</v>
      </c>
      <c r="N287" s="172" t="s">
        <v>5</v>
      </c>
      <c r="O287" s="172" t="s">
        <v>1037</v>
      </c>
      <c r="P287" s="178">
        <v>45620</v>
      </c>
      <c r="Q287" s="178">
        <v>45673</v>
      </c>
      <c r="R287" s="172" t="s">
        <v>55</v>
      </c>
      <c r="T287" s="247" t="s">
        <v>56</v>
      </c>
    </row>
    <row r="288" spans="1:20" ht="16.399999999999999" customHeight="1">
      <c r="A288" s="172" t="s">
        <v>66</v>
      </c>
      <c r="B288" s="173" t="s">
        <v>19</v>
      </c>
      <c r="C288" s="172" t="s">
        <v>45</v>
      </c>
      <c r="D288" s="174" t="s">
        <v>45</v>
      </c>
      <c r="E288" s="180" t="s">
        <v>1038</v>
      </c>
      <c r="F288" s="175" t="s">
        <v>68</v>
      </c>
      <c r="G288" s="176" t="s">
        <v>81</v>
      </c>
      <c r="H288" s="254" t="s">
        <v>73</v>
      </c>
      <c r="I288" s="176" t="s">
        <v>82</v>
      </c>
      <c r="J288" s="176" t="s">
        <v>1039</v>
      </c>
      <c r="K288" s="176" t="s">
        <v>45</v>
      </c>
      <c r="L288" s="326">
        <v>45614</v>
      </c>
      <c r="M288" s="326">
        <v>45644</v>
      </c>
      <c r="N288" s="172" t="s">
        <v>5</v>
      </c>
      <c r="O288" s="172" t="s">
        <v>1040</v>
      </c>
      <c r="P288" s="178">
        <v>45620</v>
      </c>
      <c r="Q288" s="178" t="s">
        <v>45</v>
      </c>
      <c r="R288" s="172" t="s">
        <v>55</v>
      </c>
      <c r="T288" s="247" t="s">
        <v>56</v>
      </c>
    </row>
    <row r="289" spans="1:20" ht="16.399999999999999" customHeight="1">
      <c r="A289" s="172" t="s">
        <v>57</v>
      </c>
      <c r="B289" s="173" t="s">
        <v>8</v>
      </c>
      <c r="C289" s="172" t="s">
        <v>45</v>
      </c>
      <c r="D289" s="174" t="s">
        <v>45</v>
      </c>
      <c r="E289" s="180" t="s">
        <v>1041</v>
      </c>
      <c r="F289" s="175" t="s">
        <v>1042</v>
      </c>
      <c r="G289" s="176" t="s">
        <v>129</v>
      </c>
      <c r="H289" s="254" t="s">
        <v>62</v>
      </c>
      <c r="I289" s="176" t="s">
        <v>131</v>
      </c>
      <c r="J289" s="176" t="s">
        <v>1043</v>
      </c>
      <c r="K289" s="176" t="s">
        <v>53</v>
      </c>
      <c r="L289" s="326">
        <v>45615</v>
      </c>
      <c r="M289" s="326">
        <v>45635</v>
      </c>
      <c r="N289" s="172" t="s">
        <v>5</v>
      </c>
      <c r="O289" s="172" t="s">
        <v>1044</v>
      </c>
      <c r="P289" s="178">
        <v>45628</v>
      </c>
      <c r="Q289" s="178" t="s">
        <v>45</v>
      </c>
      <c r="R289" s="172" t="s">
        <v>55</v>
      </c>
      <c r="T289" s="247" t="s">
        <v>56</v>
      </c>
    </row>
    <row r="290" spans="1:20" ht="16.399999999999999" customHeight="1">
      <c r="A290" s="172" t="s">
        <v>298</v>
      </c>
      <c r="B290" s="173" t="s">
        <v>19</v>
      </c>
      <c r="C290" s="172" t="s">
        <v>45</v>
      </c>
      <c r="D290" s="174" t="s">
        <v>45</v>
      </c>
      <c r="E290" s="180" t="s">
        <v>1045</v>
      </c>
      <c r="F290" s="175" t="s">
        <v>68</v>
      </c>
      <c r="G290" s="176" t="s">
        <v>91</v>
      </c>
      <c r="H290" s="254" t="s">
        <v>50</v>
      </c>
      <c r="I290" s="176" t="s">
        <v>92</v>
      </c>
      <c r="J290" s="176" t="s">
        <v>1046</v>
      </c>
      <c r="K290" s="176" t="s">
        <v>45</v>
      </c>
      <c r="L290" s="326">
        <v>45616</v>
      </c>
      <c r="M290" s="326">
        <v>45646</v>
      </c>
      <c r="N290" s="172" t="s">
        <v>5</v>
      </c>
      <c r="O290" s="172" t="s">
        <v>1047</v>
      </c>
      <c r="P290" s="178">
        <v>45628</v>
      </c>
      <c r="Q290" s="178">
        <v>45671</v>
      </c>
      <c r="R290" s="172" t="s">
        <v>55</v>
      </c>
      <c r="T290" s="247" t="s">
        <v>56</v>
      </c>
    </row>
    <row r="291" spans="1:20" ht="16.399999999999999" customHeight="1">
      <c r="A291" s="172" t="s">
        <v>57</v>
      </c>
      <c r="B291" s="173" t="s">
        <v>8</v>
      </c>
      <c r="C291" s="172" t="s">
        <v>45</v>
      </c>
      <c r="D291" s="174" t="s">
        <v>45</v>
      </c>
      <c r="E291" s="180" t="s">
        <v>45</v>
      </c>
      <c r="F291" s="175" t="s">
        <v>1048</v>
      </c>
      <c r="G291" s="176" t="s">
        <v>1049</v>
      </c>
      <c r="H291" s="254" t="s">
        <v>130</v>
      </c>
      <c r="I291" s="176" t="s">
        <v>1050</v>
      </c>
      <c r="J291" s="176" t="s">
        <v>1051</v>
      </c>
      <c r="K291" s="176" t="s">
        <v>45</v>
      </c>
      <c r="L291" s="326">
        <v>45616</v>
      </c>
      <c r="M291" s="326">
        <v>45636</v>
      </c>
      <c r="N291" s="172" t="s">
        <v>4</v>
      </c>
      <c r="O291" s="172" t="s">
        <v>1052</v>
      </c>
      <c r="P291" s="178" t="s">
        <v>45</v>
      </c>
      <c r="Q291" s="178" t="s">
        <v>45</v>
      </c>
      <c r="R291" s="172" t="s">
        <v>55</v>
      </c>
      <c r="S291" s="177" t="s">
        <v>174</v>
      </c>
      <c r="T291" s="247" t="s">
        <v>45</v>
      </c>
    </row>
    <row r="292" spans="1:20" ht="16.399999999999999" customHeight="1">
      <c r="A292" s="172" t="s">
        <v>44</v>
      </c>
      <c r="B292" s="173" t="s">
        <v>18</v>
      </c>
      <c r="C292" s="172" t="s">
        <v>45</v>
      </c>
      <c r="D292" s="174" t="s">
        <v>1053</v>
      </c>
      <c r="E292" s="180" t="s">
        <v>1054</v>
      </c>
      <c r="F292" s="175" t="s">
        <v>1055</v>
      </c>
      <c r="G292" s="176" t="s">
        <v>1056</v>
      </c>
      <c r="H292" s="254" t="s">
        <v>73</v>
      </c>
      <c r="I292" s="176" t="s">
        <v>428</v>
      </c>
      <c r="J292" s="176" t="s">
        <v>1057</v>
      </c>
      <c r="K292" s="176" t="s">
        <v>53</v>
      </c>
      <c r="L292" s="326">
        <v>45616</v>
      </c>
      <c r="M292" s="326">
        <v>45661</v>
      </c>
      <c r="N292" s="172" t="s">
        <v>4</v>
      </c>
      <c r="O292" s="172" t="s">
        <v>1058</v>
      </c>
      <c r="P292" s="178">
        <v>45660</v>
      </c>
      <c r="Q292" s="178" t="s">
        <v>45</v>
      </c>
      <c r="R292" s="172" t="s">
        <v>55</v>
      </c>
      <c r="S292" s="177" t="s">
        <v>1059</v>
      </c>
      <c r="T292" s="247" t="s">
        <v>56</v>
      </c>
    </row>
    <row r="293" spans="1:20" ht="16.399999999999999" customHeight="1">
      <c r="A293" s="172" t="s">
        <v>44</v>
      </c>
      <c r="B293" s="173" t="s">
        <v>18</v>
      </c>
      <c r="C293" s="172" t="s">
        <v>45</v>
      </c>
      <c r="D293" s="174" t="s">
        <v>1053</v>
      </c>
      <c r="E293" s="180" t="s">
        <v>1060</v>
      </c>
      <c r="F293" s="175" t="s">
        <v>1055</v>
      </c>
      <c r="G293" s="176" t="s">
        <v>1056</v>
      </c>
      <c r="H293" s="254" t="s">
        <v>73</v>
      </c>
      <c r="I293" s="176" t="s">
        <v>428</v>
      </c>
      <c r="J293" s="176" t="s">
        <v>1061</v>
      </c>
      <c r="K293" s="176" t="s">
        <v>53</v>
      </c>
      <c r="L293" s="326">
        <v>45616</v>
      </c>
      <c r="M293" s="326">
        <v>45661</v>
      </c>
      <c r="N293" s="172" t="s">
        <v>4</v>
      </c>
      <c r="O293" s="172" t="s">
        <v>1062</v>
      </c>
      <c r="P293" s="178">
        <v>45656</v>
      </c>
      <c r="Q293" s="178" t="s">
        <v>45</v>
      </c>
      <c r="R293" s="172" t="s">
        <v>55</v>
      </c>
      <c r="T293" s="247" t="s">
        <v>56</v>
      </c>
    </row>
    <row r="294" spans="1:20" ht="16.399999999999999" customHeight="1">
      <c r="A294" s="172" t="s">
        <v>862</v>
      </c>
      <c r="B294" s="173" t="s">
        <v>18</v>
      </c>
      <c r="C294" s="172" t="s">
        <v>45</v>
      </c>
      <c r="D294" s="174" t="s">
        <v>1053</v>
      </c>
      <c r="E294" s="180" t="s">
        <v>1063</v>
      </c>
      <c r="F294" s="175" t="s">
        <v>1055</v>
      </c>
      <c r="G294" s="176" t="s">
        <v>69</v>
      </c>
      <c r="H294" s="254" t="s">
        <v>73</v>
      </c>
      <c r="I294" s="176" t="s">
        <v>428</v>
      </c>
      <c r="J294" s="176" t="s">
        <v>1064</v>
      </c>
      <c r="K294" s="176" t="s">
        <v>53</v>
      </c>
      <c r="L294" s="326">
        <v>45616</v>
      </c>
      <c r="M294" s="326">
        <v>45661</v>
      </c>
      <c r="N294" s="172" t="s">
        <v>4</v>
      </c>
      <c r="O294" s="172" t="s">
        <v>1065</v>
      </c>
      <c r="P294" s="178">
        <v>45636</v>
      </c>
      <c r="Q294" s="178" t="s">
        <v>45</v>
      </c>
      <c r="R294" s="172" t="s">
        <v>55</v>
      </c>
      <c r="T294" s="247" t="s">
        <v>56</v>
      </c>
    </row>
    <row r="295" spans="1:20" ht="16.399999999999999" customHeight="1">
      <c r="A295" s="172" t="s">
        <v>1066</v>
      </c>
      <c r="B295" s="173" t="s">
        <v>19</v>
      </c>
      <c r="C295" s="172" t="s">
        <v>45</v>
      </c>
      <c r="D295" s="174" t="s">
        <v>45</v>
      </c>
      <c r="E295" s="180" t="s">
        <v>1067</v>
      </c>
      <c r="F295" s="175" t="s">
        <v>68</v>
      </c>
      <c r="G295" s="176" t="s">
        <v>61</v>
      </c>
      <c r="H295" s="254" t="s">
        <v>62</v>
      </c>
      <c r="I295" s="176" t="s">
        <v>335</v>
      </c>
      <c r="J295" s="176" t="s">
        <v>1068</v>
      </c>
      <c r="K295" s="176" t="s">
        <v>45</v>
      </c>
      <c r="L295" s="326">
        <v>45616</v>
      </c>
      <c r="M295" s="326">
        <v>45646</v>
      </c>
      <c r="N295" s="172" t="s">
        <v>5</v>
      </c>
      <c r="O295" s="172" t="s">
        <v>1069</v>
      </c>
      <c r="P295" s="178">
        <v>45616</v>
      </c>
      <c r="Q295" s="178" t="s">
        <v>45</v>
      </c>
      <c r="R295" s="172" t="s">
        <v>55</v>
      </c>
      <c r="T295" s="247" t="s">
        <v>56</v>
      </c>
    </row>
    <row r="296" spans="1:20" ht="16.399999999999999" customHeight="1">
      <c r="A296" s="172" t="s">
        <v>44</v>
      </c>
      <c r="B296" s="173" t="s">
        <v>19</v>
      </c>
      <c r="C296" s="172" t="s">
        <v>45</v>
      </c>
      <c r="D296" s="174" t="s">
        <v>45</v>
      </c>
      <c r="E296" s="180" t="s">
        <v>45</v>
      </c>
      <c r="F296" s="175" t="s">
        <v>68</v>
      </c>
      <c r="G296" s="176" t="s">
        <v>45</v>
      </c>
      <c r="H296" s="254" t="s">
        <v>536</v>
      </c>
      <c r="I296" s="176" t="s">
        <v>74</v>
      </c>
      <c r="J296" s="176" t="s">
        <v>1070</v>
      </c>
      <c r="K296" s="176" t="s">
        <v>45</v>
      </c>
      <c r="L296" s="326">
        <v>45616</v>
      </c>
      <c r="M296" s="326">
        <v>45646</v>
      </c>
      <c r="N296" s="172" t="s">
        <v>4</v>
      </c>
      <c r="O296" s="172" t="s">
        <v>1071</v>
      </c>
      <c r="P296" s="178" t="s">
        <v>45</v>
      </c>
      <c r="Q296" s="178" t="s">
        <v>45</v>
      </c>
      <c r="R296" s="172" t="s">
        <v>55</v>
      </c>
      <c r="T296" s="247" t="s">
        <v>45</v>
      </c>
    </row>
    <row r="297" spans="1:20" ht="16.399999999999999" customHeight="1">
      <c r="A297" s="172" t="s">
        <v>862</v>
      </c>
      <c r="B297" s="173" t="s">
        <v>19</v>
      </c>
      <c r="C297" s="172" t="s">
        <v>45</v>
      </c>
      <c r="D297" s="174" t="s">
        <v>45</v>
      </c>
      <c r="E297" s="180" t="s">
        <v>1072</v>
      </c>
      <c r="F297" s="175" t="s">
        <v>68</v>
      </c>
      <c r="G297" s="176" t="s">
        <v>69</v>
      </c>
      <c r="H297" s="254" t="s">
        <v>73</v>
      </c>
      <c r="I297" s="176" t="s">
        <v>117</v>
      </c>
      <c r="J297" s="176" t="s">
        <v>1073</v>
      </c>
      <c r="K297" s="176" t="s">
        <v>45</v>
      </c>
      <c r="L297" s="326">
        <v>45616</v>
      </c>
      <c r="M297" s="326">
        <v>45646</v>
      </c>
      <c r="N297" s="172" t="s">
        <v>5</v>
      </c>
      <c r="O297" s="172" t="s">
        <v>1074</v>
      </c>
      <c r="P297" s="178">
        <v>45617</v>
      </c>
      <c r="Q297" s="178" t="s">
        <v>45</v>
      </c>
      <c r="R297" s="172" t="s">
        <v>55</v>
      </c>
      <c r="T297" s="247" t="s">
        <v>56</v>
      </c>
    </row>
    <row r="298" spans="1:20" ht="16.399999999999999" customHeight="1">
      <c r="A298" s="172" t="s">
        <v>44</v>
      </c>
      <c r="B298" s="173" t="s">
        <v>19</v>
      </c>
      <c r="C298" s="172" t="s">
        <v>45</v>
      </c>
      <c r="D298" s="174" t="s">
        <v>45</v>
      </c>
      <c r="E298" s="180" t="s">
        <v>45</v>
      </c>
      <c r="F298" s="175" t="s">
        <v>68</v>
      </c>
      <c r="G298" s="176" t="s">
        <v>45</v>
      </c>
      <c r="H298" s="254" t="s">
        <v>73</v>
      </c>
      <c r="I298" s="176" t="s">
        <v>74</v>
      </c>
      <c r="J298" s="176" t="s">
        <v>1075</v>
      </c>
      <c r="K298" s="176" t="s">
        <v>45</v>
      </c>
      <c r="L298" s="326">
        <v>45617</v>
      </c>
      <c r="M298" s="326">
        <v>45647</v>
      </c>
      <c r="N298" s="172" t="s">
        <v>4</v>
      </c>
      <c r="O298" s="172" t="s">
        <v>1076</v>
      </c>
      <c r="P298" s="178" t="s">
        <v>45</v>
      </c>
      <c r="Q298" s="178" t="s">
        <v>45</v>
      </c>
      <c r="R298" s="172" t="s">
        <v>55</v>
      </c>
      <c r="T298" s="247" t="s">
        <v>45</v>
      </c>
    </row>
    <row r="299" spans="1:20" ht="16.399999999999999" customHeight="1">
      <c r="A299" s="172" t="s">
        <v>44</v>
      </c>
      <c r="B299" s="173" t="s">
        <v>18</v>
      </c>
      <c r="C299" s="172" t="s">
        <v>45</v>
      </c>
      <c r="D299" s="174" t="s">
        <v>1020</v>
      </c>
      <c r="E299" s="180" t="s">
        <v>1077</v>
      </c>
      <c r="F299" s="175" t="s">
        <v>1078</v>
      </c>
      <c r="G299" s="176" t="s">
        <v>140</v>
      </c>
      <c r="H299" s="254" t="s">
        <v>179</v>
      </c>
      <c r="I299" s="176" t="s">
        <v>300</v>
      </c>
      <c r="J299" s="176" t="s">
        <v>1079</v>
      </c>
      <c r="K299" s="176" t="s">
        <v>615</v>
      </c>
      <c r="L299" s="326">
        <v>45616</v>
      </c>
      <c r="M299" s="326">
        <v>45661</v>
      </c>
      <c r="N299" s="172" t="s">
        <v>4</v>
      </c>
      <c r="O299" s="172" t="s">
        <v>1080</v>
      </c>
      <c r="P299" s="178">
        <v>45656</v>
      </c>
      <c r="Q299" s="178">
        <v>45694</v>
      </c>
      <c r="R299" s="172" t="s">
        <v>55</v>
      </c>
      <c r="T299" s="247" t="s">
        <v>56</v>
      </c>
    </row>
    <row r="300" spans="1:20" ht="16.399999999999999" customHeight="1">
      <c r="A300" s="172" t="s">
        <v>57</v>
      </c>
      <c r="B300" s="173" t="s">
        <v>8</v>
      </c>
      <c r="C300" s="172" t="s">
        <v>45</v>
      </c>
      <c r="D300" s="174" t="s">
        <v>45</v>
      </c>
      <c r="E300" s="180" t="s">
        <v>1081</v>
      </c>
      <c r="F300" s="175" t="s">
        <v>1082</v>
      </c>
      <c r="G300" s="176" t="s">
        <v>703</v>
      </c>
      <c r="H300" s="254" t="s">
        <v>270</v>
      </c>
      <c r="I300" s="176" t="s">
        <v>271</v>
      </c>
      <c r="J300" s="176" t="s">
        <v>1083</v>
      </c>
      <c r="K300" s="176" t="s">
        <v>53</v>
      </c>
      <c r="L300" s="326">
        <v>45617</v>
      </c>
      <c r="M300" s="326">
        <v>45637</v>
      </c>
      <c r="N300" s="172" t="s">
        <v>5</v>
      </c>
      <c r="O300" s="172" t="s">
        <v>1084</v>
      </c>
      <c r="P300" s="178">
        <v>45629</v>
      </c>
      <c r="Q300" s="178">
        <v>45705</v>
      </c>
      <c r="R300" s="172" t="s">
        <v>55</v>
      </c>
      <c r="T300" s="247" t="s">
        <v>56</v>
      </c>
    </row>
    <row r="301" spans="1:20" ht="16.399999999999999" customHeight="1">
      <c r="A301" s="172" t="s">
        <v>1066</v>
      </c>
      <c r="B301" s="173" t="s">
        <v>19</v>
      </c>
      <c r="C301" s="172" t="s">
        <v>45</v>
      </c>
      <c r="D301" s="174" t="s">
        <v>45</v>
      </c>
      <c r="E301" s="180" t="s">
        <v>1085</v>
      </c>
      <c r="F301" s="175" t="s">
        <v>68</v>
      </c>
      <c r="G301" s="176" t="s">
        <v>146</v>
      </c>
      <c r="H301" s="254" t="s">
        <v>130</v>
      </c>
      <c r="I301" s="176" t="s">
        <v>147</v>
      </c>
      <c r="J301" s="176" t="s">
        <v>406</v>
      </c>
      <c r="K301" s="176" t="s">
        <v>45</v>
      </c>
      <c r="L301" s="326">
        <v>45617</v>
      </c>
      <c r="M301" s="326">
        <v>45647</v>
      </c>
      <c r="N301" s="172" t="s">
        <v>5</v>
      </c>
      <c r="O301" s="172" t="s">
        <v>1086</v>
      </c>
      <c r="P301" s="178">
        <v>45618</v>
      </c>
      <c r="Q301" s="178" t="s">
        <v>45</v>
      </c>
      <c r="R301" s="172" t="s">
        <v>237</v>
      </c>
      <c r="T301" s="247" t="s">
        <v>56</v>
      </c>
    </row>
    <row r="302" spans="1:20" ht="16.399999999999999" customHeight="1">
      <c r="A302" s="172" t="s">
        <v>298</v>
      </c>
      <c r="B302" s="173" t="s">
        <v>19</v>
      </c>
      <c r="C302" s="172" t="s">
        <v>45</v>
      </c>
      <c r="D302" s="174" t="s">
        <v>45</v>
      </c>
      <c r="E302" s="180" t="s">
        <v>1087</v>
      </c>
      <c r="F302" s="175" t="s">
        <v>68</v>
      </c>
      <c r="G302" s="176" t="s">
        <v>1088</v>
      </c>
      <c r="H302" s="254" t="s">
        <v>1089</v>
      </c>
      <c r="I302" s="176" t="s">
        <v>1090</v>
      </c>
      <c r="J302" s="176" t="s">
        <v>1091</v>
      </c>
      <c r="K302" s="176" t="s">
        <v>45</v>
      </c>
      <c r="L302" s="326">
        <v>45617</v>
      </c>
      <c r="M302" s="326">
        <v>45647</v>
      </c>
      <c r="N302" s="172" t="s">
        <v>5</v>
      </c>
      <c r="O302" s="172" t="s">
        <v>1092</v>
      </c>
      <c r="P302" s="178">
        <v>45636</v>
      </c>
      <c r="Q302" s="178" t="s">
        <v>45</v>
      </c>
      <c r="R302" s="172" t="s">
        <v>237</v>
      </c>
      <c r="T302" s="247" t="s">
        <v>56</v>
      </c>
    </row>
    <row r="303" spans="1:20" ht="16.399999999999999" customHeight="1">
      <c r="A303" s="172" t="s">
        <v>1066</v>
      </c>
      <c r="B303" s="173" t="s">
        <v>19</v>
      </c>
      <c r="C303" s="172" t="s">
        <v>45</v>
      </c>
      <c r="D303" s="174" t="s">
        <v>45</v>
      </c>
      <c r="E303" s="180" t="s">
        <v>1093</v>
      </c>
      <c r="F303" s="175" t="s">
        <v>68</v>
      </c>
      <c r="G303" s="176" t="s">
        <v>61</v>
      </c>
      <c r="H303" s="254" t="s">
        <v>130</v>
      </c>
      <c r="I303" s="176" t="s">
        <v>153</v>
      </c>
      <c r="J303" s="176" t="s">
        <v>1094</v>
      </c>
      <c r="K303" s="176" t="s">
        <v>45</v>
      </c>
      <c r="L303" s="326">
        <v>45618</v>
      </c>
      <c r="M303" s="326">
        <v>45648</v>
      </c>
      <c r="N303" s="172" t="s">
        <v>5</v>
      </c>
      <c r="O303" s="172" t="s">
        <v>1095</v>
      </c>
      <c r="P303" s="178">
        <v>45618</v>
      </c>
      <c r="Q303" s="178">
        <v>45663</v>
      </c>
      <c r="R303" s="172" t="s">
        <v>55</v>
      </c>
      <c r="T303" s="247" t="s">
        <v>56</v>
      </c>
    </row>
    <row r="304" spans="1:20" ht="16.399999999999999" customHeight="1">
      <c r="A304" s="172" t="s">
        <v>862</v>
      </c>
      <c r="B304" s="173" t="s">
        <v>18</v>
      </c>
      <c r="C304" s="172" t="s">
        <v>45</v>
      </c>
      <c r="D304" s="174" t="s">
        <v>1096</v>
      </c>
      <c r="E304" s="180" t="s">
        <v>1097</v>
      </c>
      <c r="F304" s="175" t="s">
        <v>896</v>
      </c>
      <c r="G304" s="176" t="s">
        <v>454</v>
      </c>
      <c r="H304" s="254" t="s">
        <v>1098</v>
      </c>
      <c r="I304" s="176" t="s">
        <v>1099</v>
      </c>
      <c r="J304" s="176" t="s">
        <v>1100</v>
      </c>
      <c r="K304" s="176" t="s">
        <v>53</v>
      </c>
      <c r="L304" s="326">
        <v>45618</v>
      </c>
      <c r="M304" s="326">
        <v>45663</v>
      </c>
      <c r="N304" s="172" t="s">
        <v>4</v>
      </c>
      <c r="O304" s="172" t="s">
        <v>1101</v>
      </c>
      <c r="P304" s="178">
        <v>45656</v>
      </c>
      <c r="Q304" s="178" t="s">
        <v>45</v>
      </c>
      <c r="R304" s="172" t="s">
        <v>237</v>
      </c>
      <c r="T304" s="247" t="s">
        <v>56</v>
      </c>
    </row>
    <row r="305" spans="1:20" ht="16.399999999999999" customHeight="1">
      <c r="A305" s="172" t="s">
        <v>57</v>
      </c>
      <c r="B305" s="173" t="s">
        <v>8</v>
      </c>
      <c r="C305" s="172" t="s">
        <v>45</v>
      </c>
      <c r="D305" s="174" t="s">
        <v>45</v>
      </c>
      <c r="E305" s="180" t="s">
        <v>1102</v>
      </c>
      <c r="F305" s="175" t="s">
        <v>1103</v>
      </c>
      <c r="G305" s="176" t="s">
        <v>129</v>
      </c>
      <c r="H305" s="254" t="s">
        <v>62</v>
      </c>
      <c r="I305" s="176" t="s">
        <v>131</v>
      </c>
      <c r="J305" s="176" t="s">
        <v>1104</v>
      </c>
      <c r="K305" s="176" t="s">
        <v>45</v>
      </c>
      <c r="L305" s="326">
        <v>45620</v>
      </c>
      <c r="M305" s="326">
        <v>45640</v>
      </c>
      <c r="N305" s="172" t="s">
        <v>5</v>
      </c>
      <c r="O305" s="172" t="s">
        <v>1105</v>
      </c>
      <c r="P305" s="178">
        <v>45632</v>
      </c>
      <c r="Q305" s="178" t="s">
        <v>45</v>
      </c>
      <c r="R305" s="172" t="s">
        <v>55</v>
      </c>
      <c r="T305" s="247" t="s">
        <v>56</v>
      </c>
    </row>
    <row r="306" spans="1:20" ht="16.399999999999999" customHeight="1">
      <c r="A306" s="172" t="s">
        <v>298</v>
      </c>
      <c r="B306" s="173" t="s">
        <v>19</v>
      </c>
      <c r="C306" s="172" t="s">
        <v>45</v>
      </c>
      <c r="D306" s="174" t="s">
        <v>45</v>
      </c>
      <c r="E306" s="180" t="s">
        <v>1106</v>
      </c>
      <c r="F306" s="175" t="s">
        <v>68</v>
      </c>
      <c r="G306" s="176" t="s">
        <v>1035</v>
      </c>
      <c r="H306" s="254" t="s">
        <v>270</v>
      </c>
      <c r="I306" s="176" t="s">
        <v>708</v>
      </c>
      <c r="J306" s="176" t="s">
        <v>1107</v>
      </c>
      <c r="K306" s="176" t="s">
        <v>45</v>
      </c>
      <c r="L306" s="326">
        <v>45618</v>
      </c>
      <c r="M306" s="326">
        <v>45648</v>
      </c>
      <c r="N306" s="172" t="s">
        <v>5</v>
      </c>
      <c r="O306" s="172" t="s">
        <v>1108</v>
      </c>
      <c r="P306" s="178">
        <v>45622</v>
      </c>
      <c r="Q306" s="178">
        <v>45660</v>
      </c>
      <c r="R306" s="172" t="s">
        <v>55</v>
      </c>
      <c r="T306" s="247" t="s">
        <v>56</v>
      </c>
    </row>
    <row r="307" spans="1:20" ht="16.399999999999999" customHeight="1">
      <c r="A307" s="172" t="s">
        <v>298</v>
      </c>
      <c r="B307" s="173" t="s">
        <v>19</v>
      </c>
      <c r="C307" s="172" t="s">
        <v>45</v>
      </c>
      <c r="D307" s="174" t="s">
        <v>45</v>
      </c>
      <c r="E307" s="180" t="s">
        <v>1109</v>
      </c>
      <c r="F307" s="175" t="s">
        <v>68</v>
      </c>
      <c r="G307" s="176" t="s">
        <v>1035</v>
      </c>
      <c r="H307" s="254" t="s">
        <v>270</v>
      </c>
      <c r="I307" s="176" t="s">
        <v>708</v>
      </c>
      <c r="J307" s="176" t="s">
        <v>1107</v>
      </c>
      <c r="K307" s="176" t="s">
        <v>45</v>
      </c>
      <c r="L307" s="326">
        <v>45618</v>
      </c>
      <c r="M307" s="326">
        <v>45648</v>
      </c>
      <c r="N307" s="172" t="s">
        <v>5</v>
      </c>
      <c r="O307" s="172" t="s">
        <v>1110</v>
      </c>
      <c r="P307" s="178">
        <v>45622</v>
      </c>
      <c r="Q307" s="178">
        <v>45660</v>
      </c>
      <c r="R307" s="172" t="s">
        <v>55</v>
      </c>
      <c r="T307" s="247" t="s">
        <v>56</v>
      </c>
    </row>
    <row r="308" spans="1:20" ht="16.399999999999999" customHeight="1">
      <c r="A308" s="172" t="s">
        <v>298</v>
      </c>
      <c r="B308" s="173" t="s">
        <v>19</v>
      </c>
      <c r="C308" s="172" t="s">
        <v>45</v>
      </c>
      <c r="D308" s="174" t="s">
        <v>45</v>
      </c>
      <c r="E308" s="180" t="s">
        <v>1111</v>
      </c>
      <c r="F308" s="175" t="s">
        <v>68</v>
      </c>
      <c r="G308" s="176" t="s">
        <v>1035</v>
      </c>
      <c r="H308" s="254" t="s">
        <v>270</v>
      </c>
      <c r="I308" s="176" t="s">
        <v>708</v>
      </c>
      <c r="J308" s="176" t="s">
        <v>1107</v>
      </c>
      <c r="K308" s="176" t="s">
        <v>45</v>
      </c>
      <c r="L308" s="326">
        <v>45618</v>
      </c>
      <c r="M308" s="326">
        <v>45648</v>
      </c>
      <c r="N308" s="172" t="s">
        <v>5</v>
      </c>
      <c r="O308" s="172" t="s">
        <v>1112</v>
      </c>
      <c r="P308" s="178">
        <v>45622</v>
      </c>
      <c r="Q308" s="178">
        <v>45660</v>
      </c>
      <c r="R308" s="172" t="s">
        <v>55</v>
      </c>
      <c r="T308" s="247" t="s">
        <v>56</v>
      </c>
    </row>
    <row r="309" spans="1:20" ht="16.399999999999999" customHeight="1">
      <c r="A309" s="172" t="s">
        <v>44</v>
      </c>
      <c r="B309" s="173" t="s">
        <v>19</v>
      </c>
      <c r="C309" s="172" t="s">
        <v>45</v>
      </c>
      <c r="D309" s="174" t="s">
        <v>45</v>
      </c>
      <c r="E309" s="180" t="s">
        <v>45</v>
      </c>
      <c r="F309" s="175" t="s">
        <v>68</v>
      </c>
      <c r="G309" s="176" t="s">
        <v>45</v>
      </c>
      <c r="H309" s="254" t="s">
        <v>536</v>
      </c>
      <c r="I309" s="176" t="s">
        <v>74</v>
      </c>
      <c r="J309" s="176" t="s">
        <v>1113</v>
      </c>
      <c r="K309" s="176" t="s">
        <v>45</v>
      </c>
      <c r="L309" s="326">
        <v>45618</v>
      </c>
      <c r="M309" s="326">
        <v>45648</v>
      </c>
      <c r="N309" s="172" t="s">
        <v>4</v>
      </c>
      <c r="O309" s="172" t="s">
        <v>1114</v>
      </c>
      <c r="P309" s="178" t="s">
        <v>45</v>
      </c>
      <c r="Q309" s="178" t="s">
        <v>45</v>
      </c>
      <c r="R309" s="172" t="s">
        <v>55</v>
      </c>
      <c r="T309" s="247" t="s">
        <v>45</v>
      </c>
    </row>
    <row r="310" spans="1:20" ht="16.399999999999999" customHeight="1">
      <c r="A310" s="172" t="s">
        <v>44</v>
      </c>
      <c r="B310" s="173" t="s">
        <v>19</v>
      </c>
      <c r="C310" s="172" t="s">
        <v>45</v>
      </c>
      <c r="D310" s="174" t="s">
        <v>45</v>
      </c>
      <c r="E310" s="180" t="s">
        <v>45</v>
      </c>
      <c r="F310" s="175" t="s">
        <v>68</v>
      </c>
      <c r="G310" s="176" t="s">
        <v>45</v>
      </c>
      <c r="H310" s="254" t="s">
        <v>536</v>
      </c>
      <c r="I310" s="176" t="s">
        <v>74</v>
      </c>
      <c r="J310" s="176" t="s">
        <v>1113</v>
      </c>
      <c r="K310" s="176" t="s">
        <v>45</v>
      </c>
      <c r="L310" s="326">
        <v>45618</v>
      </c>
      <c r="M310" s="326">
        <v>45648</v>
      </c>
      <c r="N310" s="172" t="s">
        <v>4</v>
      </c>
      <c r="O310" s="172" t="s">
        <v>1115</v>
      </c>
      <c r="P310" s="178" t="s">
        <v>45</v>
      </c>
      <c r="Q310" s="178" t="s">
        <v>45</v>
      </c>
      <c r="R310" s="172" t="s">
        <v>55</v>
      </c>
      <c r="T310" s="247" t="s">
        <v>45</v>
      </c>
    </row>
    <row r="311" spans="1:20" ht="16.399999999999999" customHeight="1">
      <c r="A311" s="172" t="s">
        <v>44</v>
      </c>
      <c r="B311" s="173" t="s">
        <v>19</v>
      </c>
      <c r="C311" s="172" t="s">
        <v>45</v>
      </c>
      <c r="D311" s="174" t="s">
        <v>45</v>
      </c>
      <c r="E311" s="180" t="s">
        <v>1116</v>
      </c>
      <c r="F311" s="175" t="s">
        <v>68</v>
      </c>
      <c r="G311" s="176" t="s">
        <v>69</v>
      </c>
      <c r="H311" s="254" t="s">
        <v>50</v>
      </c>
      <c r="I311" s="176" t="s">
        <v>70</v>
      </c>
      <c r="J311" s="176" t="s">
        <v>1117</v>
      </c>
      <c r="K311" s="176" t="s">
        <v>45</v>
      </c>
      <c r="L311" s="326">
        <v>45618</v>
      </c>
      <c r="M311" s="326">
        <v>45648</v>
      </c>
      <c r="N311" s="172" t="s">
        <v>5</v>
      </c>
      <c r="O311" s="172" t="s">
        <v>1118</v>
      </c>
      <c r="P311" s="178">
        <v>45622</v>
      </c>
      <c r="Q311" s="178" t="s">
        <v>45</v>
      </c>
      <c r="R311" s="172" t="s">
        <v>55</v>
      </c>
      <c r="T311" s="247" t="s">
        <v>56</v>
      </c>
    </row>
    <row r="312" spans="1:20" ht="16.399999999999999" customHeight="1">
      <c r="A312" s="172" t="s">
        <v>44</v>
      </c>
      <c r="B312" s="173" t="s">
        <v>19</v>
      </c>
      <c r="C312" s="172" t="s">
        <v>45</v>
      </c>
      <c r="D312" s="174" t="s">
        <v>45</v>
      </c>
      <c r="E312" s="180" t="s">
        <v>1119</v>
      </c>
      <c r="F312" s="175" t="s">
        <v>68</v>
      </c>
      <c r="G312" s="176" t="s">
        <v>69</v>
      </c>
      <c r="H312" s="254" t="s">
        <v>50</v>
      </c>
      <c r="I312" s="176" t="s">
        <v>70</v>
      </c>
      <c r="J312" s="176" t="s">
        <v>1120</v>
      </c>
      <c r="K312" s="176" t="s">
        <v>45</v>
      </c>
      <c r="L312" s="326">
        <v>45618</v>
      </c>
      <c r="M312" s="326">
        <v>45648</v>
      </c>
      <c r="N312" s="172" t="s">
        <v>5</v>
      </c>
      <c r="O312" s="172" t="s">
        <v>1121</v>
      </c>
      <c r="P312" s="178">
        <v>45622</v>
      </c>
      <c r="Q312" s="178" t="s">
        <v>45</v>
      </c>
      <c r="R312" s="172" t="s">
        <v>55</v>
      </c>
      <c r="T312" s="247" t="s">
        <v>56</v>
      </c>
    </row>
    <row r="313" spans="1:20" ht="16.399999999999999" customHeight="1">
      <c r="A313" s="172" t="s">
        <v>44</v>
      </c>
      <c r="B313" s="173" t="s">
        <v>19</v>
      </c>
      <c r="C313" s="172" t="s">
        <v>45</v>
      </c>
      <c r="D313" s="174" t="s">
        <v>45</v>
      </c>
      <c r="E313" s="180" t="s">
        <v>1122</v>
      </c>
      <c r="F313" s="175" t="s">
        <v>68</v>
      </c>
      <c r="G313" s="176" t="s">
        <v>454</v>
      </c>
      <c r="H313" s="254" t="s">
        <v>455</v>
      </c>
      <c r="I313" s="176" t="s">
        <v>456</v>
      </c>
      <c r="J313" s="176" t="s">
        <v>1123</v>
      </c>
      <c r="K313" s="176" t="s">
        <v>45</v>
      </c>
      <c r="L313" s="326">
        <v>45618</v>
      </c>
      <c r="M313" s="326">
        <v>45648</v>
      </c>
      <c r="N313" s="172" t="s">
        <v>5</v>
      </c>
      <c r="O313" s="172" t="s">
        <v>1124</v>
      </c>
      <c r="P313" s="178">
        <v>45622</v>
      </c>
      <c r="Q313" s="178" t="s">
        <v>45</v>
      </c>
      <c r="R313" s="172" t="s">
        <v>55</v>
      </c>
      <c r="T313" s="247" t="s">
        <v>56</v>
      </c>
    </row>
    <row r="314" spans="1:20" ht="16.399999999999999" customHeight="1">
      <c r="A314" s="172" t="s">
        <v>298</v>
      </c>
      <c r="B314" s="173" t="s">
        <v>19</v>
      </c>
      <c r="C314" s="172" t="s">
        <v>45</v>
      </c>
      <c r="D314" s="174" t="s">
        <v>45</v>
      </c>
      <c r="E314" s="180" t="s">
        <v>1125</v>
      </c>
      <c r="F314" s="175" t="s">
        <v>68</v>
      </c>
      <c r="G314" s="176" t="s">
        <v>1126</v>
      </c>
      <c r="H314" s="254" t="s">
        <v>1089</v>
      </c>
      <c r="I314" s="176" t="s">
        <v>1090</v>
      </c>
      <c r="J314" s="176" t="s">
        <v>1127</v>
      </c>
      <c r="K314" s="176" t="s">
        <v>45</v>
      </c>
      <c r="L314" s="326">
        <v>45618</v>
      </c>
      <c r="M314" s="326">
        <v>45648</v>
      </c>
      <c r="N314" s="172" t="s">
        <v>5</v>
      </c>
      <c r="O314" s="172" t="s">
        <v>1128</v>
      </c>
      <c r="P314" s="178">
        <v>45643</v>
      </c>
      <c r="R314" s="172" t="s">
        <v>55</v>
      </c>
      <c r="T314" s="247" t="s">
        <v>56</v>
      </c>
    </row>
    <row r="315" spans="1:20" ht="16.399999999999999" customHeight="1">
      <c r="A315" s="172" t="s">
        <v>1066</v>
      </c>
      <c r="B315" s="173" t="s">
        <v>19</v>
      </c>
      <c r="C315" s="172" t="s">
        <v>45</v>
      </c>
      <c r="D315" s="174" t="s">
        <v>45</v>
      </c>
      <c r="E315" s="180" t="s">
        <v>1129</v>
      </c>
      <c r="F315" s="175" t="s">
        <v>68</v>
      </c>
      <c r="G315" s="176" t="s">
        <v>129</v>
      </c>
      <c r="H315" s="254" t="s">
        <v>130</v>
      </c>
      <c r="I315" s="176" t="s">
        <v>131</v>
      </c>
      <c r="J315" s="176" t="s">
        <v>1130</v>
      </c>
      <c r="K315" s="176" t="s">
        <v>45</v>
      </c>
      <c r="L315" s="326">
        <v>45618</v>
      </c>
      <c r="M315" s="326">
        <v>45648</v>
      </c>
      <c r="N315" s="172" t="s">
        <v>5</v>
      </c>
      <c r="O315" s="172" t="s">
        <v>1131</v>
      </c>
      <c r="P315" s="178">
        <v>45621</v>
      </c>
      <c r="Q315" s="178">
        <v>45671</v>
      </c>
      <c r="R315" s="172" t="s">
        <v>55</v>
      </c>
      <c r="T315" s="247" t="s">
        <v>56</v>
      </c>
    </row>
    <row r="316" spans="1:20" ht="16.399999999999999" customHeight="1">
      <c r="A316" s="172" t="s">
        <v>44</v>
      </c>
      <c r="B316" s="173" t="s">
        <v>19</v>
      </c>
      <c r="C316" s="172" t="s">
        <v>45</v>
      </c>
      <c r="D316" s="174" t="s">
        <v>45</v>
      </c>
      <c r="E316" s="180" t="s">
        <v>45</v>
      </c>
      <c r="F316" s="175" t="s">
        <v>68</v>
      </c>
      <c r="G316" s="176" t="s">
        <v>45</v>
      </c>
      <c r="H316" s="254" t="s">
        <v>1132</v>
      </c>
      <c r="I316" s="176" t="s">
        <v>74</v>
      </c>
      <c r="J316" s="176" t="s">
        <v>1133</v>
      </c>
      <c r="K316" s="176" t="s">
        <v>45</v>
      </c>
      <c r="L316" s="326">
        <v>45619</v>
      </c>
      <c r="M316" s="326">
        <v>45649</v>
      </c>
      <c r="N316" s="172" t="s">
        <v>4</v>
      </c>
      <c r="O316" s="172" t="s">
        <v>1134</v>
      </c>
      <c r="P316" s="178" t="s">
        <v>45</v>
      </c>
      <c r="Q316" s="178" t="s">
        <v>45</v>
      </c>
      <c r="R316" s="172" t="s">
        <v>55</v>
      </c>
      <c r="T316" s="247" t="s">
        <v>45</v>
      </c>
    </row>
    <row r="317" spans="1:20" ht="16.399999999999999" customHeight="1">
      <c r="A317" s="172" t="s">
        <v>1066</v>
      </c>
      <c r="B317" s="173" t="s">
        <v>19</v>
      </c>
      <c r="C317" s="172" t="s">
        <v>45</v>
      </c>
      <c r="D317" s="174" t="s">
        <v>45</v>
      </c>
      <c r="E317" s="180" t="s">
        <v>1135</v>
      </c>
      <c r="F317" s="175" t="s">
        <v>68</v>
      </c>
      <c r="G317" s="176" t="s">
        <v>1136</v>
      </c>
      <c r="H317" s="254" t="s">
        <v>130</v>
      </c>
      <c r="I317" s="176" t="s">
        <v>1137</v>
      </c>
      <c r="J317" s="176" t="s">
        <v>1138</v>
      </c>
      <c r="K317" s="176" t="s">
        <v>45</v>
      </c>
      <c r="L317" s="326">
        <v>45621</v>
      </c>
      <c r="M317" s="326">
        <v>45651</v>
      </c>
      <c r="N317" s="172" t="s">
        <v>5</v>
      </c>
      <c r="O317" s="172" t="s">
        <v>1139</v>
      </c>
      <c r="P317" s="178">
        <v>45621</v>
      </c>
      <c r="Q317" s="178" t="s">
        <v>45</v>
      </c>
      <c r="R317" s="172" t="s">
        <v>55</v>
      </c>
      <c r="T317" s="247" t="s">
        <v>56</v>
      </c>
    </row>
    <row r="318" spans="1:20" ht="16.399999999999999" customHeight="1">
      <c r="A318" s="172" t="s">
        <v>1066</v>
      </c>
      <c r="B318" s="173" t="s">
        <v>19</v>
      </c>
      <c r="C318" s="172" t="s">
        <v>45</v>
      </c>
      <c r="D318" s="174" t="s">
        <v>45</v>
      </c>
      <c r="E318" s="180" t="s">
        <v>1140</v>
      </c>
      <c r="F318" s="175" t="s">
        <v>68</v>
      </c>
      <c r="G318" s="176" t="s">
        <v>1136</v>
      </c>
      <c r="H318" s="254" t="s">
        <v>130</v>
      </c>
      <c r="I318" s="176" t="s">
        <v>1137</v>
      </c>
      <c r="J318" s="176" t="s">
        <v>1138</v>
      </c>
      <c r="K318" s="176" t="s">
        <v>45</v>
      </c>
      <c r="L318" s="326">
        <v>45621</v>
      </c>
      <c r="M318" s="326">
        <v>45651</v>
      </c>
      <c r="N318" s="172" t="s">
        <v>5</v>
      </c>
      <c r="O318" s="172" t="s">
        <v>1141</v>
      </c>
      <c r="P318" s="178">
        <v>45621</v>
      </c>
      <c r="Q318" s="178" t="s">
        <v>45</v>
      </c>
      <c r="R318" s="172" t="s">
        <v>55</v>
      </c>
      <c r="T318" s="247" t="s">
        <v>56</v>
      </c>
    </row>
    <row r="319" spans="1:20" ht="16.399999999999999" customHeight="1">
      <c r="A319" s="172" t="s">
        <v>57</v>
      </c>
      <c r="B319" s="173" t="s">
        <v>8</v>
      </c>
      <c r="C319" s="172" t="s">
        <v>45</v>
      </c>
      <c r="D319" s="174" t="s">
        <v>45</v>
      </c>
      <c r="E319" s="180" t="s">
        <v>45</v>
      </c>
      <c r="F319" s="175" t="s">
        <v>1142</v>
      </c>
      <c r="G319" s="176" t="s">
        <v>146</v>
      </c>
      <c r="H319" s="254" t="s">
        <v>130</v>
      </c>
      <c r="I319" s="176" t="s">
        <v>147</v>
      </c>
      <c r="J319" s="176" t="s">
        <v>1143</v>
      </c>
      <c r="K319" s="176" t="s">
        <v>45</v>
      </c>
      <c r="L319" s="326">
        <v>45621</v>
      </c>
      <c r="M319" s="326">
        <v>45641</v>
      </c>
      <c r="N319" s="172" t="s">
        <v>4</v>
      </c>
      <c r="O319" s="172" t="s">
        <v>1144</v>
      </c>
      <c r="P319" s="178" t="s">
        <v>45</v>
      </c>
      <c r="Q319" s="178" t="s">
        <v>45</v>
      </c>
      <c r="R319" s="172" t="s">
        <v>55</v>
      </c>
      <c r="S319" s="177" t="s">
        <v>174</v>
      </c>
      <c r="T319" s="247" t="s">
        <v>45</v>
      </c>
    </row>
    <row r="320" spans="1:20" ht="16.399999999999999" customHeight="1">
      <c r="A320" s="172" t="s">
        <v>57</v>
      </c>
      <c r="B320" s="173" t="s">
        <v>8</v>
      </c>
      <c r="C320" s="172" t="s">
        <v>45</v>
      </c>
      <c r="D320" s="174" t="s">
        <v>45</v>
      </c>
      <c r="E320" s="180" t="s">
        <v>45</v>
      </c>
      <c r="F320" s="175" t="s">
        <v>1145</v>
      </c>
      <c r="G320" s="176" t="s">
        <v>1146</v>
      </c>
      <c r="H320" s="254" t="s">
        <v>130</v>
      </c>
      <c r="I320" s="176" t="s">
        <v>1147</v>
      </c>
      <c r="J320" s="176" t="s">
        <v>1148</v>
      </c>
      <c r="K320" s="176" t="s">
        <v>45</v>
      </c>
      <c r="L320" s="326">
        <v>45621</v>
      </c>
      <c r="M320" s="326">
        <v>45641</v>
      </c>
      <c r="N320" s="172" t="s">
        <v>4</v>
      </c>
      <c r="O320" s="172" t="s">
        <v>1149</v>
      </c>
      <c r="P320" s="178" t="s">
        <v>45</v>
      </c>
      <c r="Q320" s="178" t="s">
        <v>45</v>
      </c>
      <c r="R320" s="172" t="s">
        <v>55</v>
      </c>
      <c r="S320" s="177" t="s">
        <v>188</v>
      </c>
      <c r="T320" s="247" t="s">
        <v>45</v>
      </c>
    </row>
    <row r="321" spans="1:20" ht="16.399999999999999" customHeight="1">
      <c r="A321" s="172" t="s">
        <v>44</v>
      </c>
      <c r="B321" s="173" t="s">
        <v>18</v>
      </c>
      <c r="C321" s="172" t="s">
        <v>45</v>
      </c>
      <c r="D321" s="174" t="s">
        <v>1150</v>
      </c>
      <c r="E321" s="180" t="s">
        <v>1151</v>
      </c>
      <c r="F321" s="175" t="s">
        <v>1152</v>
      </c>
      <c r="G321" s="176" t="s">
        <v>140</v>
      </c>
      <c r="H321" s="254" t="s">
        <v>141</v>
      </c>
      <c r="I321" s="176" t="s">
        <v>306</v>
      </c>
      <c r="J321" s="176" t="s">
        <v>1153</v>
      </c>
      <c r="K321" s="176" t="s">
        <v>53</v>
      </c>
      <c r="L321" s="326">
        <v>45620</v>
      </c>
      <c r="M321" s="326">
        <v>45665</v>
      </c>
      <c r="N321" s="172" t="s">
        <v>4</v>
      </c>
      <c r="O321" s="172" t="s">
        <v>1154</v>
      </c>
      <c r="P321" s="178">
        <v>45297</v>
      </c>
      <c r="Q321" s="178">
        <v>45673</v>
      </c>
      <c r="R321" s="172" t="s">
        <v>55</v>
      </c>
      <c r="T321" s="247" t="s">
        <v>56</v>
      </c>
    </row>
    <row r="322" spans="1:20" ht="16.399999999999999" customHeight="1">
      <c r="A322" s="172" t="s">
        <v>57</v>
      </c>
      <c r="B322" s="173" t="s">
        <v>8</v>
      </c>
      <c r="C322" s="172" t="s">
        <v>45</v>
      </c>
      <c r="D322" s="174" t="s">
        <v>45</v>
      </c>
      <c r="E322" s="180" t="s">
        <v>1155</v>
      </c>
      <c r="F322" s="175" t="s">
        <v>1156</v>
      </c>
      <c r="G322" s="176" t="s">
        <v>1157</v>
      </c>
      <c r="H322" s="254" t="s">
        <v>130</v>
      </c>
      <c r="I322" s="176" t="s">
        <v>1158</v>
      </c>
      <c r="J322" s="176" t="s">
        <v>1159</v>
      </c>
      <c r="K322" s="176" t="s">
        <v>45</v>
      </c>
      <c r="L322" s="326">
        <v>45621</v>
      </c>
      <c r="M322" s="326">
        <v>45641</v>
      </c>
      <c r="N322" s="172" t="s">
        <v>5</v>
      </c>
      <c r="O322" s="172" t="s">
        <v>1160</v>
      </c>
      <c r="P322" s="178">
        <v>45632</v>
      </c>
      <c r="Q322" s="178">
        <v>45727</v>
      </c>
      <c r="R322" s="172" t="s">
        <v>55</v>
      </c>
      <c r="T322" s="247" t="s">
        <v>56</v>
      </c>
    </row>
    <row r="323" spans="1:20" ht="16.399999999999999" customHeight="1">
      <c r="A323" s="172" t="s">
        <v>57</v>
      </c>
      <c r="B323" s="173" t="s">
        <v>8</v>
      </c>
      <c r="C323" s="172" t="s">
        <v>45</v>
      </c>
      <c r="D323" s="174" t="s">
        <v>45</v>
      </c>
      <c r="E323" s="180" t="s">
        <v>45</v>
      </c>
      <c r="F323" s="175" t="s">
        <v>1161</v>
      </c>
      <c r="G323" s="176" t="s">
        <v>1162</v>
      </c>
      <c r="H323" s="254" t="s">
        <v>130</v>
      </c>
      <c r="I323" s="176" t="s">
        <v>1162</v>
      </c>
      <c r="J323" s="176" t="s">
        <v>1163</v>
      </c>
      <c r="K323" s="176" t="s">
        <v>45</v>
      </c>
      <c r="L323" s="326">
        <v>45622</v>
      </c>
      <c r="M323" s="326">
        <v>45642</v>
      </c>
      <c r="N323" s="172" t="s">
        <v>4</v>
      </c>
      <c r="O323" s="172" t="s">
        <v>1164</v>
      </c>
      <c r="P323" s="178" t="s">
        <v>45</v>
      </c>
      <c r="Q323" s="178" t="s">
        <v>45</v>
      </c>
      <c r="R323" s="172" t="s">
        <v>55</v>
      </c>
      <c r="S323" s="177" t="s">
        <v>174</v>
      </c>
      <c r="T323" s="247" t="s">
        <v>45</v>
      </c>
    </row>
    <row r="324" spans="1:20" ht="16.399999999999999" customHeight="1">
      <c r="A324" s="172" t="s">
        <v>862</v>
      </c>
      <c r="B324" s="173" t="s">
        <v>19</v>
      </c>
      <c r="C324" s="172" t="s">
        <v>45</v>
      </c>
      <c r="D324" s="174" t="s">
        <v>45</v>
      </c>
      <c r="E324" s="180" t="s">
        <v>1165</v>
      </c>
      <c r="F324" s="175" t="s">
        <v>68</v>
      </c>
      <c r="G324" s="176" t="s">
        <v>69</v>
      </c>
      <c r="H324" s="254" t="s">
        <v>50</v>
      </c>
      <c r="I324" s="176" t="s">
        <v>70</v>
      </c>
      <c r="J324" s="176" t="s">
        <v>599</v>
      </c>
      <c r="K324" s="176" t="s">
        <v>45</v>
      </c>
      <c r="L324" s="326">
        <v>45621</v>
      </c>
      <c r="M324" s="326">
        <v>45651</v>
      </c>
      <c r="N324" s="172" t="s">
        <v>5</v>
      </c>
      <c r="O324" s="172" t="s">
        <v>1166</v>
      </c>
      <c r="P324" s="178">
        <v>45643</v>
      </c>
      <c r="Q324" s="178" t="s">
        <v>45</v>
      </c>
      <c r="R324" s="172" t="s">
        <v>55</v>
      </c>
      <c r="T324" s="247" t="s">
        <v>56</v>
      </c>
    </row>
    <row r="325" spans="1:20" ht="16.399999999999999" customHeight="1">
      <c r="A325" s="172" t="s">
        <v>862</v>
      </c>
      <c r="B325" s="173" t="s">
        <v>19</v>
      </c>
      <c r="C325" s="172" t="s">
        <v>45</v>
      </c>
      <c r="D325" s="174" t="s">
        <v>45</v>
      </c>
      <c r="E325" s="180" t="s">
        <v>1167</v>
      </c>
      <c r="F325" s="175" t="s">
        <v>68</v>
      </c>
      <c r="G325" s="176" t="s">
        <v>69</v>
      </c>
      <c r="H325" s="254" t="s">
        <v>50</v>
      </c>
      <c r="I325" s="176" t="s">
        <v>70</v>
      </c>
      <c r="J325" s="176" t="s">
        <v>599</v>
      </c>
      <c r="K325" s="176" t="s">
        <v>45</v>
      </c>
      <c r="L325" s="326">
        <v>45621</v>
      </c>
      <c r="M325" s="326">
        <v>45651</v>
      </c>
      <c r="N325" s="172" t="s">
        <v>5</v>
      </c>
      <c r="O325" s="172" t="s">
        <v>1168</v>
      </c>
      <c r="P325" s="178">
        <v>45643</v>
      </c>
      <c r="Q325" s="178" t="s">
        <v>45</v>
      </c>
      <c r="R325" s="172" t="s">
        <v>55</v>
      </c>
      <c r="T325" s="247" t="s">
        <v>56</v>
      </c>
    </row>
    <row r="326" spans="1:20" ht="16.399999999999999" customHeight="1">
      <c r="A326" s="172" t="s">
        <v>862</v>
      </c>
      <c r="B326" s="173" t="s">
        <v>19</v>
      </c>
      <c r="C326" s="172" t="s">
        <v>45</v>
      </c>
      <c r="D326" s="174" t="s">
        <v>45</v>
      </c>
      <c r="E326" s="180" t="s">
        <v>1169</v>
      </c>
      <c r="F326" s="175" t="s">
        <v>68</v>
      </c>
      <c r="G326" s="176" t="s">
        <v>69</v>
      </c>
      <c r="H326" s="254" t="s">
        <v>50</v>
      </c>
      <c r="I326" s="176" t="s">
        <v>70</v>
      </c>
      <c r="J326" s="176" t="s">
        <v>599</v>
      </c>
      <c r="K326" s="176" t="s">
        <v>45</v>
      </c>
      <c r="L326" s="326">
        <v>45621</v>
      </c>
      <c r="M326" s="326">
        <v>45651</v>
      </c>
      <c r="N326" s="172" t="s">
        <v>5</v>
      </c>
      <c r="O326" s="172" t="s">
        <v>1170</v>
      </c>
      <c r="P326" s="178">
        <v>45643</v>
      </c>
      <c r="Q326" s="178" t="s">
        <v>45</v>
      </c>
      <c r="R326" s="172" t="s">
        <v>55</v>
      </c>
      <c r="T326" s="247" t="s">
        <v>56</v>
      </c>
    </row>
    <row r="327" spans="1:20" ht="16.399999999999999" customHeight="1">
      <c r="A327" s="172" t="s">
        <v>862</v>
      </c>
      <c r="B327" s="173" t="s">
        <v>19</v>
      </c>
      <c r="C327" s="172" t="s">
        <v>45</v>
      </c>
      <c r="D327" s="174" t="s">
        <v>45</v>
      </c>
      <c r="E327" s="180" t="s">
        <v>1171</v>
      </c>
      <c r="F327" s="175" t="s">
        <v>68</v>
      </c>
      <c r="G327" s="176" t="s">
        <v>69</v>
      </c>
      <c r="H327" s="254" t="s">
        <v>50</v>
      </c>
      <c r="I327" s="176" t="s">
        <v>70</v>
      </c>
      <c r="J327" s="176" t="s">
        <v>599</v>
      </c>
      <c r="K327" s="176" t="s">
        <v>45</v>
      </c>
      <c r="L327" s="326">
        <v>45621</v>
      </c>
      <c r="M327" s="326">
        <v>45651</v>
      </c>
      <c r="N327" s="172" t="s">
        <v>5</v>
      </c>
      <c r="O327" s="172" t="s">
        <v>1172</v>
      </c>
      <c r="P327" s="178">
        <v>45643</v>
      </c>
      <c r="Q327" s="178" t="s">
        <v>45</v>
      </c>
      <c r="R327" s="172" t="s">
        <v>55</v>
      </c>
      <c r="T327" s="247" t="s">
        <v>56</v>
      </c>
    </row>
    <row r="328" spans="1:20" ht="16.399999999999999" customHeight="1">
      <c r="A328" s="172" t="s">
        <v>862</v>
      </c>
      <c r="B328" s="173" t="s">
        <v>19</v>
      </c>
      <c r="C328" s="172" t="s">
        <v>45</v>
      </c>
      <c r="D328" s="174" t="s">
        <v>45</v>
      </c>
      <c r="E328" s="180" t="s">
        <v>1173</v>
      </c>
      <c r="F328" s="175" t="s">
        <v>68</v>
      </c>
      <c r="G328" s="176" t="s">
        <v>69</v>
      </c>
      <c r="H328" s="254" t="s">
        <v>50</v>
      </c>
      <c r="I328" s="176" t="s">
        <v>70</v>
      </c>
      <c r="J328" s="176" t="s">
        <v>599</v>
      </c>
      <c r="K328" s="176" t="s">
        <v>45</v>
      </c>
      <c r="L328" s="326">
        <v>45621</v>
      </c>
      <c r="M328" s="326">
        <v>45651</v>
      </c>
      <c r="N328" s="172" t="s">
        <v>5</v>
      </c>
      <c r="O328" s="172" t="s">
        <v>1174</v>
      </c>
      <c r="P328" s="178">
        <v>45643</v>
      </c>
      <c r="Q328" s="178" t="s">
        <v>45</v>
      </c>
      <c r="R328" s="172" t="s">
        <v>55</v>
      </c>
      <c r="T328" s="247" t="s">
        <v>56</v>
      </c>
    </row>
    <row r="329" spans="1:20" ht="16.399999999999999" customHeight="1">
      <c r="A329" s="172" t="s">
        <v>862</v>
      </c>
      <c r="B329" s="173" t="s">
        <v>19</v>
      </c>
      <c r="C329" s="172" t="s">
        <v>45</v>
      </c>
      <c r="D329" s="174" t="s">
        <v>45</v>
      </c>
      <c r="E329" s="180" t="s">
        <v>1175</v>
      </c>
      <c r="F329" s="175" t="s">
        <v>68</v>
      </c>
      <c r="G329" s="176" t="s">
        <v>69</v>
      </c>
      <c r="H329" s="254" t="s">
        <v>50</v>
      </c>
      <c r="I329" s="176" t="s">
        <v>70</v>
      </c>
      <c r="J329" s="176" t="s">
        <v>599</v>
      </c>
      <c r="K329" s="176" t="s">
        <v>45</v>
      </c>
      <c r="L329" s="326">
        <v>45621</v>
      </c>
      <c r="M329" s="326">
        <v>45651</v>
      </c>
      <c r="N329" s="172" t="s">
        <v>5</v>
      </c>
      <c r="O329" s="172" t="s">
        <v>1176</v>
      </c>
      <c r="P329" s="178">
        <v>45643</v>
      </c>
      <c r="Q329" s="178" t="s">
        <v>45</v>
      </c>
      <c r="R329" s="172" t="s">
        <v>55</v>
      </c>
      <c r="T329" s="247" t="s">
        <v>56</v>
      </c>
    </row>
    <row r="330" spans="1:20" ht="16.399999999999999" customHeight="1">
      <c r="A330" s="172" t="s">
        <v>1177</v>
      </c>
      <c r="B330" s="173" t="s">
        <v>19</v>
      </c>
      <c r="C330" s="172" t="s">
        <v>45</v>
      </c>
      <c r="D330" s="174" t="s">
        <v>45</v>
      </c>
      <c r="E330" s="180" t="s">
        <v>1178</v>
      </c>
      <c r="F330" s="175" t="s">
        <v>68</v>
      </c>
      <c r="G330" s="176" t="s">
        <v>69</v>
      </c>
      <c r="H330" s="254" t="s">
        <v>50</v>
      </c>
      <c r="I330" s="176" t="s">
        <v>70</v>
      </c>
      <c r="J330" s="176" t="s">
        <v>1179</v>
      </c>
      <c r="K330" s="176" t="s">
        <v>45</v>
      </c>
      <c r="L330" s="326">
        <v>45621</v>
      </c>
      <c r="M330" s="326">
        <v>45651</v>
      </c>
      <c r="N330" s="172" t="s">
        <v>5</v>
      </c>
      <c r="O330" s="172" t="s">
        <v>1180</v>
      </c>
      <c r="P330" s="178">
        <v>45643</v>
      </c>
      <c r="Q330" s="178" t="s">
        <v>45</v>
      </c>
      <c r="R330" s="172" t="s">
        <v>237</v>
      </c>
      <c r="T330" s="247" t="s">
        <v>56</v>
      </c>
    </row>
    <row r="331" spans="1:20" ht="16.399999999999999" customHeight="1">
      <c r="A331" s="172" t="s">
        <v>298</v>
      </c>
      <c r="B331" s="173" t="s">
        <v>19</v>
      </c>
      <c r="C331" s="172" t="s">
        <v>45</v>
      </c>
      <c r="D331" s="174" t="s">
        <v>45</v>
      </c>
      <c r="E331" s="180" t="s">
        <v>1181</v>
      </c>
      <c r="F331" s="175" t="s">
        <v>68</v>
      </c>
      <c r="G331" s="176" t="s">
        <v>1182</v>
      </c>
      <c r="H331" s="254" t="s">
        <v>77</v>
      </c>
      <c r="I331" s="176" t="s">
        <v>1183</v>
      </c>
      <c r="J331" s="176" t="s">
        <v>1184</v>
      </c>
      <c r="K331" s="176" t="s">
        <v>45</v>
      </c>
      <c r="L331" s="326">
        <v>45621</v>
      </c>
      <c r="M331" s="326">
        <v>45651</v>
      </c>
      <c r="N331" s="172" t="s">
        <v>5</v>
      </c>
      <c r="O331" s="172" t="s">
        <v>1185</v>
      </c>
      <c r="P331" s="178">
        <v>45643</v>
      </c>
      <c r="Q331" s="178" t="s">
        <v>45</v>
      </c>
      <c r="R331" s="172" t="s">
        <v>237</v>
      </c>
      <c r="T331" s="247" t="s">
        <v>56</v>
      </c>
    </row>
    <row r="332" spans="1:20" ht="16.399999999999999" customHeight="1">
      <c r="A332" s="172" t="s">
        <v>1066</v>
      </c>
      <c r="B332" s="173" t="s">
        <v>19</v>
      </c>
      <c r="C332" s="172" t="s">
        <v>45</v>
      </c>
      <c r="D332" s="174" t="s">
        <v>45</v>
      </c>
      <c r="E332" s="180" t="s">
        <v>1186</v>
      </c>
      <c r="F332" s="175" t="s">
        <v>68</v>
      </c>
      <c r="G332" s="176" t="s">
        <v>61</v>
      </c>
      <c r="H332" s="254" t="s">
        <v>62</v>
      </c>
      <c r="I332" s="176" t="s">
        <v>335</v>
      </c>
      <c r="J332" s="176" t="s">
        <v>1187</v>
      </c>
      <c r="K332" s="176" t="s">
        <v>53</v>
      </c>
      <c r="L332" s="326">
        <v>45621</v>
      </c>
      <c r="M332" s="326">
        <v>45651</v>
      </c>
      <c r="N332" s="172" t="s">
        <v>5</v>
      </c>
      <c r="O332" s="172" t="s">
        <v>1188</v>
      </c>
      <c r="P332" s="178">
        <v>45623</v>
      </c>
      <c r="Q332" s="178" t="s">
        <v>45</v>
      </c>
      <c r="R332" s="172" t="s">
        <v>55</v>
      </c>
      <c r="T332" s="247" t="s">
        <v>56</v>
      </c>
    </row>
    <row r="333" spans="1:20" ht="16.399999999999999" customHeight="1">
      <c r="A333" s="172" t="s">
        <v>298</v>
      </c>
      <c r="B333" s="173" t="s">
        <v>19</v>
      </c>
      <c r="C333" s="172" t="s">
        <v>45</v>
      </c>
      <c r="D333" s="174" t="s">
        <v>45</v>
      </c>
      <c r="E333" s="180" t="s">
        <v>45</v>
      </c>
      <c r="F333" s="175" t="s">
        <v>68</v>
      </c>
      <c r="G333" s="176" t="s">
        <v>45</v>
      </c>
      <c r="H333" s="254" t="s">
        <v>309</v>
      </c>
      <c r="I333" s="176" t="s">
        <v>74</v>
      </c>
      <c r="J333" s="176" t="s">
        <v>1189</v>
      </c>
      <c r="K333" s="176" t="s">
        <v>45</v>
      </c>
      <c r="L333" s="326">
        <v>45622</v>
      </c>
      <c r="M333" s="326">
        <v>45652</v>
      </c>
      <c r="N333" s="172" t="s">
        <v>4</v>
      </c>
      <c r="O333" s="172" t="s">
        <v>1190</v>
      </c>
      <c r="P333" s="178" t="s">
        <v>45</v>
      </c>
      <c r="Q333" s="178" t="s">
        <v>45</v>
      </c>
      <c r="R333" s="172" t="s">
        <v>55</v>
      </c>
      <c r="S333" s="177" t="s">
        <v>832</v>
      </c>
      <c r="T333" s="247" t="s">
        <v>45</v>
      </c>
    </row>
    <row r="334" spans="1:20" ht="16" customHeight="1">
      <c r="A334" s="172" t="s">
        <v>1177</v>
      </c>
      <c r="B334" s="173" t="s">
        <v>19</v>
      </c>
      <c r="C334" s="172" t="s">
        <v>45</v>
      </c>
      <c r="D334" s="174" t="s">
        <v>45</v>
      </c>
      <c r="E334" s="180" t="s">
        <v>1191</v>
      </c>
      <c r="F334" s="175" t="s">
        <v>68</v>
      </c>
      <c r="G334" s="176" t="s">
        <v>69</v>
      </c>
      <c r="H334" s="254" t="s">
        <v>50</v>
      </c>
      <c r="I334" s="176" t="s">
        <v>70</v>
      </c>
      <c r="J334" s="176" t="s">
        <v>1179</v>
      </c>
      <c r="K334" s="176" t="s">
        <v>45</v>
      </c>
      <c r="L334" s="326">
        <v>45622</v>
      </c>
      <c r="M334" s="326">
        <v>45652</v>
      </c>
      <c r="N334" s="172" t="s">
        <v>5</v>
      </c>
      <c r="O334" s="172" t="s">
        <v>1192</v>
      </c>
      <c r="P334" s="178">
        <v>45643</v>
      </c>
      <c r="Q334" s="178">
        <v>45699</v>
      </c>
      <c r="R334" s="172" t="s">
        <v>55</v>
      </c>
      <c r="T334" s="247" t="s">
        <v>56</v>
      </c>
    </row>
    <row r="335" spans="1:20" ht="16.399999999999999" customHeight="1">
      <c r="A335" s="172" t="s">
        <v>1066</v>
      </c>
      <c r="B335" s="173" t="s">
        <v>19</v>
      </c>
      <c r="C335" s="172" t="s">
        <v>45</v>
      </c>
      <c r="D335" s="174" t="s">
        <v>45</v>
      </c>
      <c r="E335" s="180" t="s">
        <v>1193</v>
      </c>
      <c r="F335" s="175" t="s">
        <v>68</v>
      </c>
      <c r="G335" s="176" t="s">
        <v>129</v>
      </c>
      <c r="H335" s="254" t="s">
        <v>130</v>
      </c>
      <c r="I335" s="176" t="s">
        <v>131</v>
      </c>
      <c r="J335" s="176" t="s">
        <v>1194</v>
      </c>
      <c r="K335" s="176" t="s">
        <v>45</v>
      </c>
      <c r="L335" s="326">
        <v>45623</v>
      </c>
      <c r="M335" s="326">
        <v>45653</v>
      </c>
      <c r="N335" s="172" t="s">
        <v>5</v>
      </c>
      <c r="O335" s="172" t="s">
        <v>1195</v>
      </c>
      <c r="P335" s="178">
        <v>45624</v>
      </c>
      <c r="Q335" s="178" t="s">
        <v>45</v>
      </c>
      <c r="R335" s="172" t="s">
        <v>55</v>
      </c>
      <c r="T335" s="247" t="s">
        <v>56</v>
      </c>
    </row>
    <row r="336" spans="1:20" ht="16.399999999999999" customHeight="1">
      <c r="A336" s="172" t="s">
        <v>298</v>
      </c>
      <c r="B336" s="173" t="s">
        <v>19</v>
      </c>
      <c r="C336" s="172" t="s">
        <v>45</v>
      </c>
      <c r="D336" s="174" t="s">
        <v>45</v>
      </c>
      <c r="E336" s="180" t="s">
        <v>45</v>
      </c>
      <c r="F336" s="175" t="s">
        <v>68</v>
      </c>
      <c r="G336" s="176" t="s">
        <v>45</v>
      </c>
      <c r="H336" s="254" t="s">
        <v>309</v>
      </c>
      <c r="I336" s="176" t="s">
        <v>74</v>
      </c>
      <c r="J336" s="176" t="s">
        <v>1189</v>
      </c>
      <c r="K336" s="176" t="s">
        <v>45</v>
      </c>
      <c r="L336" s="326">
        <v>45623</v>
      </c>
      <c r="M336" s="326">
        <v>45653</v>
      </c>
      <c r="N336" s="172" t="s">
        <v>4</v>
      </c>
      <c r="O336" s="172" t="s">
        <v>1196</v>
      </c>
      <c r="P336" s="178" t="s">
        <v>45</v>
      </c>
      <c r="Q336" s="178" t="s">
        <v>45</v>
      </c>
      <c r="R336" s="172" t="s">
        <v>55</v>
      </c>
      <c r="S336" s="177" t="s">
        <v>832</v>
      </c>
      <c r="T336" s="247" t="s">
        <v>45</v>
      </c>
    </row>
    <row r="337" spans="1:20" ht="16.399999999999999" customHeight="1">
      <c r="A337" s="172" t="s">
        <v>298</v>
      </c>
      <c r="B337" s="173" t="s">
        <v>19</v>
      </c>
      <c r="C337" s="172" t="s">
        <v>45</v>
      </c>
      <c r="D337" s="174" t="s">
        <v>45</v>
      </c>
      <c r="E337" s="180" t="s">
        <v>45</v>
      </c>
      <c r="F337" s="175" t="s">
        <v>68</v>
      </c>
      <c r="G337" s="176" t="s">
        <v>45</v>
      </c>
      <c r="H337" s="254" t="s">
        <v>309</v>
      </c>
      <c r="I337" s="176" t="s">
        <v>74</v>
      </c>
      <c r="J337" s="176" t="s">
        <v>1189</v>
      </c>
      <c r="K337" s="176" t="s">
        <v>45</v>
      </c>
      <c r="L337" s="326">
        <v>45623</v>
      </c>
      <c r="M337" s="326">
        <v>45653</v>
      </c>
      <c r="N337" s="172" t="s">
        <v>4</v>
      </c>
      <c r="O337" s="172" t="s">
        <v>1197</v>
      </c>
      <c r="P337" s="178" t="s">
        <v>45</v>
      </c>
      <c r="Q337" s="178" t="s">
        <v>45</v>
      </c>
      <c r="R337" s="172" t="s">
        <v>55</v>
      </c>
      <c r="S337" s="177" t="s">
        <v>832</v>
      </c>
      <c r="T337" s="247" t="s">
        <v>45</v>
      </c>
    </row>
    <row r="338" spans="1:20" ht="16.399999999999999" customHeight="1">
      <c r="A338" s="172" t="s">
        <v>298</v>
      </c>
      <c r="B338" s="173" t="s">
        <v>19</v>
      </c>
      <c r="C338" s="172" t="s">
        <v>45</v>
      </c>
      <c r="D338" s="174" t="s">
        <v>45</v>
      </c>
      <c r="E338" s="180" t="s">
        <v>45</v>
      </c>
      <c r="F338" s="175" t="s">
        <v>68</v>
      </c>
      <c r="G338" s="176" t="s">
        <v>45</v>
      </c>
      <c r="H338" s="254" t="s">
        <v>309</v>
      </c>
      <c r="I338" s="176" t="s">
        <v>74</v>
      </c>
      <c r="J338" s="176" t="s">
        <v>1189</v>
      </c>
      <c r="K338" s="176" t="s">
        <v>45</v>
      </c>
      <c r="L338" s="326">
        <v>45623</v>
      </c>
      <c r="M338" s="326">
        <v>45653</v>
      </c>
      <c r="N338" s="172" t="s">
        <v>4</v>
      </c>
      <c r="O338" s="172" t="s">
        <v>1198</v>
      </c>
      <c r="P338" s="178" t="s">
        <v>45</v>
      </c>
      <c r="Q338" s="178" t="s">
        <v>45</v>
      </c>
      <c r="R338" s="172" t="s">
        <v>55</v>
      </c>
      <c r="S338" s="177" t="s">
        <v>832</v>
      </c>
      <c r="T338" s="247" t="s">
        <v>45</v>
      </c>
    </row>
    <row r="339" spans="1:20" ht="16.399999999999999" customHeight="1">
      <c r="A339" s="172" t="s">
        <v>1177</v>
      </c>
      <c r="B339" s="173" t="s">
        <v>19</v>
      </c>
      <c r="C339" s="172" t="s">
        <v>45</v>
      </c>
      <c r="D339" s="174" t="s">
        <v>45</v>
      </c>
      <c r="E339" s="180" t="s">
        <v>1199</v>
      </c>
      <c r="F339" s="175" t="s">
        <v>68</v>
      </c>
      <c r="G339" s="176" t="s">
        <v>140</v>
      </c>
      <c r="H339" s="254" t="s">
        <v>179</v>
      </c>
      <c r="I339" s="176" t="s">
        <v>300</v>
      </c>
      <c r="J339" s="176" t="s">
        <v>1200</v>
      </c>
      <c r="K339" s="176" t="s">
        <v>45</v>
      </c>
      <c r="L339" s="326">
        <v>45624</v>
      </c>
      <c r="M339" s="326">
        <v>45654</v>
      </c>
      <c r="N339" s="172" t="s">
        <v>5</v>
      </c>
      <c r="O339" s="172" t="s">
        <v>1201</v>
      </c>
      <c r="P339" s="178">
        <v>45643</v>
      </c>
      <c r="Q339" s="178" t="s">
        <v>45</v>
      </c>
      <c r="R339" s="172" t="s">
        <v>237</v>
      </c>
      <c r="T339" s="247" t="s">
        <v>56</v>
      </c>
    </row>
    <row r="340" spans="1:20" ht="16.399999999999999" customHeight="1">
      <c r="A340" s="172" t="s">
        <v>862</v>
      </c>
      <c r="B340" s="173" t="s">
        <v>18</v>
      </c>
      <c r="C340" s="172" t="s">
        <v>45</v>
      </c>
      <c r="D340" s="174" t="s">
        <v>1202</v>
      </c>
      <c r="E340" s="180" t="s">
        <v>1203</v>
      </c>
      <c r="F340" s="175" t="s">
        <v>1204</v>
      </c>
      <c r="G340" s="176" t="s">
        <v>1205</v>
      </c>
      <c r="H340" s="254" t="s">
        <v>199</v>
      </c>
      <c r="I340" s="176" t="s">
        <v>206</v>
      </c>
      <c r="J340" s="176" t="s">
        <v>1206</v>
      </c>
      <c r="K340" s="176" t="s">
        <v>53</v>
      </c>
      <c r="L340" s="326">
        <v>45624</v>
      </c>
      <c r="M340" s="326">
        <v>45669</v>
      </c>
      <c r="N340" s="172" t="s">
        <v>4</v>
      </c>
      <c r="O340" s="172" t="s">
        <v>1207</v>
      </c>
      <c r="P340" s="178">
        <v>45662</v>
      </c>
      <c r="Q340" s="178" t="s">
        <v>45</v>
      </c>
      <c r="R340" s="172" t="s">
        <v>55</v>
      </c>
      <c r="T340" s="247" t="s">
        <v>56</v>
      </c>
    </row>
    <row r="341" spans="1:20" ht="16.399999999999999" customHeight="1">
      <c r="A341" s="172" t="s">
        <v>862</v>
      </c>
      <c r="B341" s="173" t="s">
        <v>18</v>
      </c>
      <c r="C341" s="172" t="s">
        <v>45</v>
      </c>
      <c r="D341" s="174" t="s">
        <v>1202</v>
      </c>
      <c r="E341" s="180" t="s">
        <v>1208</v>
      </c>
      <c r="F341" s="175" t="s">
        <v>1209</v>
      </c>
      <c r="G341" s="176" t="s">
        <v>140</v>
      </c>
      <c r="H341" s="254" t="s">
        <v>179</v>
      </c>
      <c r="I341" s="176" t="s">
        <v>300</v>
      </c>
      <c r="J341" s="176" t="s">
        <v>1210</v>
      </c>
      <c r="K341" s="176" t="s">
        <v>53</v>
      </c>
      <c r="L341" s="326">
        <v>45624</v>
      </c>
      <c r="M341" s="326">
        <v>45669</v>
      </c>
      <c r="N341" s="172" t="s">
        <v>4</v>
      </c>
      <c r="O341" s="172" t="s">
        <v>1211</v>
      </c>
      <c r="P341" s="178">
        <v>45662</v>
      </c>
      <c r="Q341" s="178" t="s">
        <v>45</v>
      </c>
      <c r="R341" s="172" t="s">
        <v>55</v>
      </c>
      <c r="T341" s="247" t="s">
        <v>56</v>
      </c>
    </row>
    <row r="342" spans="1:20" ht="16.399999999999999" customHeight="1">
      <c r="A342" s="172" t="s">
        <v>57</v>
      </c>
      <c r="B342" s="173" t="s">
        <v>18</v>
      </c>
      <c r="C342" s="172" t="s">
        <v>45</v>
      </c>
      <c r="D342" s="174" t="s">
        <v>1212</v>
      </c>
      <c r="E342" s="180" t="s">
        <v>1213</v>
      </c>
      <c r="F342" s="175" t="s">
        <v>249</v>
      </c>
      <c r="G342" s="176" t="s">
        <v>61</v>
      </c>
      <c r="H342" s="254" t="s">
        <v>62</v>
      </c>
      <c r="I342" s="176" t="s">
        <v>402</v>
      </c>
      <c r="J342" s="176" t="s">
        <v>207</v>
      </c>
      <c r="K342" s="176" t="s">
        <v>53</v>
      </c>
      <c r="L342" s="326">
        <v>45624</v>
      </c>
      <c r="M342" s="326">
        <v>45669</v>
      </c>
      <c r="N342" s="172" t="s">
        <v>4</v>
      </c>
      <c r="O342" s="172" t="s">
        <v>1214</v>
      </c>
      <c r="P342" s="178">
        <v>45642</v>
      </c>
      <c r="Q342" s="178" t="s">
        <v>45</v>
      </c>
      <c r="R342" s="172" t="s">
        <v>55</v>
      </c>
      <c r="T342" s="247" t="s">
        <v>56</v>
      </c>
    </row>
    <row r="343" spans="1:20" ht="16.399999999999999" customHeight="1">
      <c r="A343" s="172" t="s">
        <v>1066</v>
      </c>
      <c r="B343" s="173" t="s">
        <v>19</v>
      </c>
      <c r="C343" s="172" t="s">
        <v>45</v>
      </c>
      <c r="D343" s="174" t="s">
        <v>45</v>
      </c>
      <c r="E343" s="180" t="s">
        <v>1215</v>
      </c>
      <c r="F343" s="175" t="s">
        <v>68</v>
      </c>
      <c r="G343" s="176" t="s">
        <v>1216</v>
      </c>
      <c r="H343" s="254" t="s">
        <v>62</v>
      </c>
      <c r="I343" s="176" t="s">
        <v>1217</v>
      </c>
      <c r="J343" s="176" t="s">
        <v>1218</v>
      </c>
      <c r="K343" s="176" t="s">
        <v>45</v>
      </c>
      <c r="L343" s="326">
        <v>45624</v>
      </c>
      <c r="M343" s="326">
        <v>45654</v>
      </c>
      <c r="N343" s="172" t="s">
        <v>5</v>
      </c>
      <c r="O343" s="172" t="s">
        <v>1219</v>
      </c>
      <c r="P343" s="178">
        <v>45624</v>
      </c>
      <c r="Q343" s="178">
        <v>45707</v>
      </c>
      <c r="R343" s="172" t="s">
        <v>55</v>
      </c>
      <c r="T343" s="247" t="s">
        <v>56</v>
      </c>
    </row>
    <row r="344" spans="1:20" ht="16.399999999999999" customHeight="1">
      <c r="A344" s="172" t="s">
        <v>57</v>
      </c>
      <c r="B344" s="173" t="s">
        <v>8</v>
      </c>
      <c r="C344" s="172" t="s">
        <v>45</v>
      </c>
      <c r="D344" s="174" t="s">
        <v>45</v>
      </c>
      <c r="E344" s="180" t="s">
        <v>45</v>
      </c>
      <c r="F344" s="175" t="s">
        <v>1220</v>
      </c>
      <c r="G344" s="176" t="s">
        <v>146</v>
      </c>
      <c r="H344" s="254" t="s">
        <v>62</v>
      </c>
      <c r="I344" s="176" t="s">
        <v>147</v>
      </c>
      <c r="J344" s="176" t="s">
        <v>1221</v>
      </c>
      <c r="K344" s="176" t="s">
        <v>45</v>
      </c>
      <c r="L344" s="326">
        <v>45624</v>
      </c>
      <c r="M344" s="326">
        <v>45644</v>
      </c>
      <c r="N344" s="172" t="s">
        <v>4</v>
      </c>
      <c r="O344" s="172" t="s">
        <v>1222</v>
      </c>
      <c r="P344" s="178" t="s">
        <v>45</v>
      </c>
      <c r="Q344" s="178" t="s">
        <v>45</v>
      </c>
      <c r="R344" s="172" t="s">
        <v>55</v>
      </c>
      <c r="S344" s="177" t="s">
        <v>174</v>
      </c>
      <c r="T344" s="247" t="s">
        <v>45</v>
      </c>
    </row>
    <row r="345" spans="1:20" ht="16.399999999999999" customHeight="1">
      <c r="A345" s="172" t="s">
        <v>57</v>
      </c>
      <c r="B345" s="173" t="s">
        <v>8</v>
      </c>
      <c r="C345" s="172" t="s">
        <v>45</v>
      </c>
      <c r="D345" s="174" t="s">
        <v>45</v>
      </c>
      <c r="E345" s="180" t="s">
        <v>1223</v>
      </c>
      <c r="F345" s="175" t="s">
        <v>1224</v>
      </c>
      <c r="G345" s="176" t="s">
        <v>1225</v>
      </c>
      <c r="H345" s="254" t="s">
        <v>62</v>
      </c>
      <c r="I345" s="176" t="s">
        <v>147</v>
      </c>
      <c r="J345" s="176" t="s">
        <v>1226</v>
      </c>
      <c r="K345" s="176" t="s">
        <v>45</v>
      </c>
      <c r="L345" s="326">
        <v>45625</v>
      </c>
      <c r="M345" s="326">
        <v>45645</v>
      </c>
      <c r="N345" s="172" t="s">
        <v>5</v>
      </c>
      <c r="O345" s="172" t="s">
        <v>1227</v>
      </c>
      <c r="P345" s="178">
        <v>45636</v>
      </c>
      <c r="Q345" s="178">
        <v>45758</v>
      </c>
      <c r="R345" s="172" t="s">
        <v>55</v>
      </c>
      <c r="T345" s="247" t="s">
        <v>56</v>
      </c>
    </row>
    <row r="346" spans="1:20" ht="16.399999999999999" customHeight="1">
      <c r="A346" s="172" t="s">
        <v>1066</v>
      </c>
      <c r="B346" s="173" t="s">
        <v>19</v>
      </c>
      <c r="C346" s="172" t="s">
        <v>45</v>
      </c>
      <c r="D346" s="174" t="s">
        <v>45</v>
      </c>
      <c r="E346" s="180" t="s">
        <v>1228</v>
      </c>
      <c r="F346" s="175" t="s">
        <v>68</v>
      </c>
      <c r="G346" s="176" t="s">
        <v>243</v>
      </c>
      <c r="H346" s="254" t="s">
        <v>130</v>
      </c>
      <c r="I346" s="176" t="s">
        <v>244</v>
      </c>
      <c r="J346" s="176" t="s">
        <v>1229</v>
      </c>
      <c r="K346" s="176" t="s">
        <v>45</v>
      </c>
      <c r="L346" s="326">
        <v>45624</v>
      </c>
      <c r="M346" s="326">
        <v>45654</v>
      </c>
      <c r="N346" s="172" t="s">
        <v>5</v>
      </c>
      <c r="O346" s="172" t="s">
        <v>1230</v>
      </c>
      <c r="P346" s="178">
        <v>45625</v>
      </c>
      <c r="Q346" s="178">
        <v>45666</v>
      </c>
      <c r="R346" s="172" t="s">
        <v>55</v>
      </c>
      <c r="T346" s="247" t="s">
        <v>56</v>
      </c>
    </row>
    <row r="347" spans="1:20" ht="16.399999999999999" customHeight="1">
      <c r="A347" s="172" t="s">
        <v>298</v>
      </c>
      <c r="B347" s="173" t="s">
        <v>19</v>
      </c>
      <c r="C347" s="172" t="s">
        <v>45</v>
      </c>
      <c r="D347" s="174" t="s">
        <v>45</v>
      </c>
      <c r="E347" s="180" t="s">
        <v>1231</v>
      </c>
      <c r="F347" s="175" t="s">
        <v>68</v>
      </c>
      <c r="G347" s="176" t="s">
        <v>81</v>
      </c>
      <c r="H347" s="254" t="s">
        <v>73</v>
      </c>
      <c r="I347" s="176" t="s">
        <v>82</v>
      </c>
      <c r="J347" s="176" t="s">
        <v>1232</v>
      </c>
      <c r="K347" s="176" t="s">
        <v>45</v>
      </c>
      <c r="L347" s="326">
        <v>45624</v>
      </c>
      <c r="M347" s="326">
        <v>45654</v>
      </c>
      <c r="N347" s="172" t="s">
        <v>5</v>
      </c>
      <c r="O347" s="172" t="s">
        <v>1233</v>
      </c>
      <c r="P347" s="178">
        <v>45643</v>
      </c>
      <c r="Q347" s="178" t="s">
        <v>45</v>
      </c>
      <c r="R347" s="172" t="s">
        <v>55</v>
      </c>
      <c r="T347" s="247" t="s">
        <v>56</v>
      </c>
    </row>
    <row r="348" spans="1:20" ht="16.399999999999999" customHeight="1">
      <c r="A348" s="172" t="s">
        <v>57</v>
      </c>
      <c r="B348" s="173" t="s">
        <v>19</v>
      </c>
      <c r="C348" s="172" t="s">
        <v>45</v>
      </c>
      <c r="D348" s="174" t="s">
        <v>45</v>
      </c>
      <c r="E348" s="180" t="s">
        <v>1234</v>
      </c>
      <c r="F348" s="175" t="s">
        <v>68</v>
      </c>
      <c r="G348" s="176" t="s">
        <v>1235</v>
      </c>
      <c r="H348" s="254" t="s">
        <v>130</v>
      </c>
      <c r="I348" s="176" t="s">
        <v>1236</v>
      </c>
      <c r="J348" s="176" t="s">
        <v>1237</v>
      </c>
      <c r="K348" s="176" t="s">
        <v>45</v>
      </c>
      <c r="L348" s="326">
        <v>45624</v>
      </c>
      <c r="M348" s="326">
        <v>45654</v>
      </c>
      <c r="N348" s="172" t="s">
        <v>5</v>
      </c>
      <c r="O348" s="172" t="s">
        <v>1238</v>
      </c>
      <c r="P348" s="178">
        <v>45625</v>
      </c>
      <c r="Q348" s="178">
        <v>45637</v>
      </c>
      <c r="R348" s="172" t="s">
        <v>55</v>
      </c>
      <c r="T348" s="247" t="s">
        <v>56</v>
      </c>
    </row>
    <row r="349" spans="1:20" ht="16.399999999999999" customHeight="1">
      <c r="A349" s="172" t="s">
        <v>57</v>
      </c>
      <c r="B349" s="173" t="s">
        <v>19</v>
      </c>
      <c r="C349" s="172" t="s">
        <v>45</v>
      </c>
      <c r="D349" s="174" t="s">
        <v>45</v>
      </c>
      <c r="E349" s="180" t="s">
        <v>1239</v>
      </c>
      <c r="F349" s="175" t="s">
        <v>68</v>
      </c>
      <c r="G349" s="176" t="s">
        <v>1235</v>
      </c>
      <c r="H349" s="254" t="s">
        <v>130</v>
      </c>
      <c r="I349" s="176" t="s">
        <v>1236</v>
      </c>
      <c r="J349" s="176" t="s">
        <v>1237</v>
      </c>
      <c r="K349" s="176" t="s">
        <v>45</v>
      </c>
      <c r="L349" s="326">
        <v>45624</v>
      </c>
      <c r="M349" s="326">
        <v>45654</v>
      </c>
      <c r="N349" s="172" t="s">
        <v>5</v>
      </c>
      <c r="O349" s="172" t="s">
        <v>1240</v>
      </c>
      <c r="P349" s="178">
        <v>45625</v>
      </c>
      <c r="Q349" s="178">
        <v>45637</v>
      </c>
      <c r="R349" s="172" t="s">
        <v>55</v>
      </c>
      <c r="T349" s="247" t="s">
        <v>56</v>
      </c>
    </row>
    <row r="350" spans="1:20" ht="16.399999999999999" customHeight="1">
      <c r="A350" s="172" t="s">
        <v>57</v>
      </c>
      <c r="B350" s="173" t="s">
        <v>19</v>
      </c>
      <c r="C350" s="172" t="s">
        <v>45</v>
      </c>
      <c r="D350" s="174" t="s">
        <v>45</v>
      </c>
      <c r="E350" s="180" t="s">
        <v>1241</v>
      </c>
      <c r="F350" s="175" t="s">
        <v>68</v>
      </c>
      <c r="G350" s="176" t="s">
        <v>1235</v>
      </c>
      <c r="H350" s="254" t="s">
        <v>130</v>
      </c>
      <c r="I350" s="176" t="s">
        <v>1236</v>
      </c>
      <c r="J350" s="176" t="s">
        <v>1237</v>
      </c>
      <c r="K350" s="176" t="s">
        <v>45</v>
      </c>
      <c r="L350" s="326">
        <v>45624</v>
      </c>
      <c r="M350" s="326">
        <v>45654</v>
      </c>
      <c r="N350" s="172" t="s">
        <v>5</v>
      </c>
      <c r="O350" s="172" t="s">
        <v>1242</v>
      </c>
      <c r="P350" s="178">
        <v>45625</v>
      </c>
      <c r="Q350" s="178">
        <v>45637</v>
      </c>
      <c r="R350" s="172" t="s">
        <v>55</v>
      </c>
      <c r="T350" s="247" t="s">
        <v>56</v>
      </c>
    </row>
    <row r="351" spans="1:20" ht="16.399999999999999" customHeight="1">
      <c r="A351" s="172" t="s">
        <v>57</v>
      </c>
      <c r="B351" s="173" t="s">
        <v>19</v>
      </c>
      <c r="C351" s="172" t="s">
        <v>45</v>
      </c>
      <c r="D351" s="174" t="s">
        <v>45</v>
      </c>
      <c r="E351" s="180" t="s">
        <v>1243</v>
      </c>
      <c r="F351" s="175" t="s">
        <v>68</v>
      </c>
      <c r="G351" s="176" t="s">
        <v>1235</v>
      </c>
      <c r="H351" s="254" t="s">
        <v>130</v>
      </c>
      <c r="I351" s="176" t="s">
        <v>1236</v>
      </c>
      <c r="J351" s="176" t="s">
        <v>1237</v>
      </c>
      <c r="K351" s="176" t="s">
        <v>45</v>
      </c>
      <c r="L351" s="326">
        <v>45624</v>
      </c>
      <c r="M351" s="326">
        <v>45654</v>
      </c>
      <c r="N351" s="172" t="s">
        <v>5</v>
      </c>
      <c r="O351" s="172" t="s">
        <v>1244</v>
      </c>
      <c r="P351" s="178">
        <v>45625</v>
      </c>
      <c r="Q351" s="178">
        <v>45637</v>
      </c>
      <c r="R351" s="172" t="s">
        <v>55</v>
      </c>
      <c r="T351" s="247" t="s">
        <v>56</v>
      </c>
    </row>
    <row r="352" spans="1:20" ht="16.399999999999999" customHeight="1">
      <c r="A352" s="172" t="s">
        <v>298</v>
      </c>
      <c r="B352" s="173" t="s">
        <v>19</v>
      </c>
      <c r="C352" s="172" t="s">
        <v>45</v>
      </c>
      <c r="D352" s="174" t="s">
        <v>45</v>
      </c>
      <c r="E352" s="180" t="s">
        <v>1245</v>
      </c>
      <c r="F352" s="175" t="s">
        <v>68</v>
      </c>
      <c r="G352" s="176" t="s">
        <v>69</v>
      </c>
      <c r="H352" s="254" t="s">
        <v>199</v>
      </c>
      <c r="I352" s="176" t="s">
        <v>902</v>
      </c>
      <c r="J352" s="176" t="s">
        <v>1246</v>
      </c>
      <c r="K352" s="176" t="s">
        <v>45</v>
      </c>
      <c r="L352" s="326">
        <v>45624</v>
      </c>
      <c r="M352" s="326">
        <v>45654</v>
      </c>
      <c r="N352" s="172" t="s">
        <v>5</v>
      </c>
      <c r="O352" s="172" t="s">
        <v>1247</v>
      </c>
      <c r="P352" s="178">
        <v>45643</v>
      </c>
      <c r="Q352" s="178" t="s">
        <v>45</v>
      </c>
      <c r="R352" s="172" t="s">
        <v>55</v>
      </c>
      <c r="T352" s="247" t="s">
        <v>56</v>
      </c>
    </row>
    <row r="353" spans="1:20" ht="16.399999999999999" customHeight="1">
      <c r="A353" s="172" t="s">
        <v>298</v>
      </c>
      <c r="B353" s="173" t="s">
        <v>19</v>
      </c>
      <c r="C353" s="172" t="s">
        <v>45</v>
      </c>
      <c r="D353" s="174" t="s">
        <v>45</v>
      </c>
      <c r="E353" s="180" t="s">
        <v>1248</v>
      </c>
      <c r="F353" s="175" t="s">
        <v>68</v>
      </c>
      <c r="G353" s="176" t="s">
        <v>69</v>
      </c>
      <c r="H353" s="254" t="s">
        <v>199</v>
      </c>
      <c r="I353" s="176" t="s">
        <v>902</v>
      </c>
      <c r="J353" s="176" t="s">
        <v>1246</v>
      </c>
      <c r="K353" s="176" t="s">
        <v>45</v>
      </c>
      <c r="L353" s="326">
        <v>45624</v>
      </c>
      <c r="M353" s="326">
        <v>45654</v>
      </c>
      <c r="N353" s="172" t="s">
        <v>5</v>
      </c>
      <c r="O353" s="172" t="s">
        <v>1249</v>
      </c>
      <c r="P353" s="178">
        <v>45643</v>
      </c>
      <c r="Q353" s="178" t="s">
        <v>45</v>
      </c>
      <c r="R353" s="172" t="s">
        <v>55</v>
      </c>
      <c r="T353" s="247" t="s">
        <v>56</v>
      </c>
    </row>
    <row r="354" spans="1:20" ht="16.399999999999999" customHeight="1">
      <c r="A354" s="172" t="s">
        <v>298</v>
      </c>
      <c r="B354" s="173" t="s">
        <v>19</v>
      </c>
      <c r="C354" s="172" t="s">
        <v>45</v>
      </c>
      <c r="D354" s="174" t="s">
        <v>45</v>
      </c>
      <c r="E354" s="180" t="s">
        <v>1250</v>
      </c>
      <c r="F354" s="175" t="s">
        <v>68</v>
      </c>
      <c r="G354" s="176" t="s">
        <v>81</v>
      </c>
      <c r="H354" s="254" t="s">
        <v>73</v>
      </c>
      <c r="I354" s="176" t="s">
        <v>82</v>
      </c>
      <c r="J354" s="176" t="s">
        <v>1251</v>
      </c>
      <c r="K354" s="176" t="s">
        <v>45</v>
      </c>
      <c r="L354" s="326">
        <v>45624</v>
      </c>
      <c r="M354" s="326">
        <v>45654</v>
      </c>
      <c r="N354" s="172" t="s">
        <v>5</v>
      </c>
      <c r="O354" s="172" t="s">
        <v>1252</v>
      </c>
      <c r="P354" s="178">
        <v>45643</v>
      </c>
      <c r="Q354" s="178" t="s">
        <v>45</v>
      </c>
      <c r="R354" s="172" t="s">
        <v>55</v>
      </c>
      <c r="T354" s="247" t="s">
        <v>56</v>
      </c>
    </row>
    <row r="355" spans="1:20" ht="16.399999999999999" customHeight="1">
      <c r="A355" s="172" t="s">
        <v>1066</v>
      </c>
      <c r="B355" s="173" t="s">
        <v>19</v>
      </c>
      <c r="C355" s="172" t="s">
        <v>45</v>
      </c>
      <c r="D355" s="174" t="s">
        <v>45</v>
      </c>
      <c r="E355" s="180" t="s">
        <v>1253</v>
      </c>
      <c r="F355" s="175" t="s">
        <v>68</v>
      </c>
      <c r="G355" s="176" t="s">
        <v>243</v>
      </c>
      <c r="H355" s="254" t="s">
        <v>130</v>
      </c>
      <c r="I355" s="176" t="s">
        <v>244</v>
      </c>
      <c r="J355" s="176" t="s">
        <v>1229</v>
      </c>
      <c r="K355" s="176" t="s">
        <v>45</v>
      </c>
      <c r="L355" s="326">
        <v>45624</v>
      </c>
      <c r="M355" s="326">
        <v>45654</v>
      </c>
      <c r="N355" s="172" t="s">
        <v>5</v>
      </c>
      <c r="O355" s="172" t="s">
        <v>1254</v>
      </c>
      <c r="P355" s="178">
        <v>45625</v>
      </c>
      <c r="Q355" s="178">
        <v>45666</v>
      </c>
      <c r="R355" s="172" t="s">
        <v>55</v>
      </c>
      <c r="T355" s="247" t="s">
        <v>56</v>
      </c>
    </row>
    <row r="356" spans="1:20" ht="16.399999999999999" customHeight="1">
      <c r="A356" s="172" t="s">
        <v>1066</v>
      </c>
      <c r="B356" s="173" t="s">
        <v>19</v>
      </c>
      <c r="C356" s="172" t="s">
        <v>45</v>
      </c>
      <c r="D356" s="174" t="s">
        <v>45</v>
      </c>
      <c r="E356" s="180" t="s">
        <v>1255</v>
      </c>
      <c r="F356" s="175" t="s">
        <v>68</v>
      </c>
      <c r="G356" s="176" t="s">
        <v>243</v>
      </c>
      <c r="H356" s="254" t="s">
        <v>130</v>
      </c>
      <c r="I356" s="176" t="s">
        <v>244</v>
      </c>
      <c r="J356" s="176" t="s">
        <v>1229</v>
      </c>
      <c r="K356" s="176" t="s">
        <v>45</v>
      </c>
      <c r="L356" s="326">
        <v>45624</v>
      </c>
      <c r="M356" s="326">
        <v>45654</v>
      </c>
      <c r="N356" s="172" t="s">
        <v>5</v>
      </c>
      <c r="O356" s="172" t="s">
        <v>1256</v>
      </c>
      <c r="P356" s="178">
        <v>45625</v>
      </c>
      <c r="Q356" s="178">
        <v>45666</v>
      </c>
      <c r="R356" s="172" t="s">
        <v>55</v>
      </c>
      <c r="T356" s="247" t="s">
        <v>56</v>
      </c>
    </row>
    <row r="357" spans="1:20" ht="16.399999999999999" customHeight="1">
      <c r="A357" s="172" t="s">
        <v>57</v>
      </c>
      <c r="B357" s="173" t="s">
        <v>8</v>
      </c>
      <c r="C357" s="172" t="s">
        <v>45</v>
      </c>
      <c r="D357" s="174" t="s">
        <v>45</v>
      </c>
      <c r="E357" s="180" t="s">
        <v>45</v>
      </c>
      <c r="F357" s="175" t="s">
        <v>1257</v>
      </c>
      <c r="G357" s="176" t="s">
        <v>1049</v>
      </c>
      <c r="H357" s="254" t="s">
        <v>130</v>
      </c>
      <c r="I357" s="176" t="s">
        <v>1050</v>
      </c>
      <c r="J357" s="176" t="s">
        <v>1258</v>
      </c>
      <c r="K357" s="176" t="s">
        <v>45</v>
      </c>
      <c r="L357" s="326">
        <v>45625</v>
      </c>
      <c r="M357" s="326">
        <v>45645</v>
      </c>
      <c r="N357" s="172" t="s">
        <v>4</v>
      </c>
      <c r="O357" s="172" t="s">
        <v>1259</v>
      </c>
      <c r="P357" s="178" t="s">
        <v>45</v>
      </c>
      <c r="Q357" s="178" t="s">
        <v>45</v>
      </c>
      <c r="R357" s="172" t="s">
        <v>55</v>
      </c>
      <c r="T357" s="247" t="s">
        <v>45</v>
      </c>
    </row>
    <row r="358" spans="1:20" ht="16.399999999999999" customHeight="1">
      <c r="A358" s="172" t="s">
        <v>57</v>
      </c>
      <c r="B358" s="173" t="s">
        <v>18</v>
      </c>
      <c r="C358" s="172" t="s">
        <v>45</v>
      </c>
      <c r="D358" s="174" t="s">
        <v>1260</v>
      </c>
      <c r="E358" s="180" t="s">
        <v>1261</v>
      </c>
      <c r="F358" s="175" t="s">
        <v>1262</v>
      </c>
      <c r="G358" s="176" t="s">
        <v>61</v>
      </c>
      <c r="H358" s="254" t="s">
        <v>62</v>
      </c>
      <c r="I358" s="176" t="s">
        <v>63</v>
      </c>
      <c r="J358" s="176" t="s">
        <v>1263</v>
      </c>
      <c r="K358" s="176" t="s">
        <v>53</v>
      </c>
      <c r="L358" s="326">
        <v>45625</v>
      </c>
      <c r="M358" s="326">
        <v>45670</v>
      </c>
      <c r="N358" s="172" t="s">
        <v>4</v>
      </c>
      <c r="O358" s="172" t="s">
        <v>1264</v>
      </c>
      <c r="P358" s="178">
        <v>45639</v>
      </c>
      <c r="Q358" s="178" t="s">
        <v>45</v>
      </c>
      <c r="R358" s="172" t="s">
        <v>55</v>
      </c>
      <c r="T358" s="247" t="s">
        <v>56</v>
      </c>
    </row>
    <row r="359" spans="1:20" ht="16.399999999999999" customHeight="1">
      <c r="A359" s="172" t="s">
        <v>1265</v>
      </c>
      <c r="B359" s="173" t="s">
        <v>19</v>
      </c>
      <c r="C359" s="172" t="s">
        <v>45</v>
      </c>
      <c r="D359" s="174" t="s">
        <v>45</v>
      </c>
      <c r="E359" s="180" t="s">
        <v>1266</v>
      </c>
      <c r="F359" s="175" t="s">
        <v>68</v>
      </c>
      <c r="G359" s="176" t="s">
        <v>69</v>
      </c>
      <c r="H359" s="254" t="s">
        <v>50</v>
      </c>
      <c r="I359" s="176" t="s">
        <v>70</v>
      </c>
      <c r="J359" s="176" t="s">
        <v>1267</v>
      </c>
      <c r="K359" s="176" t="s">
        <v>45</v>
      </c>
      <c r="L359" s="326">
        <v>45625</v>
      </c>
      <c r="M359" s="326">
        <v>45655</v>
      </c>
      <c r="N359" s="172" t="s">
        <v>5</v>
      </c>
      <c r="O359" s="172" t="s">
        <v>1268</v>
      </c>
      <c r="P359" s="178">
        <v>45629</v>
      </c>
      <c r="Q359" s="178">
        <v>45696</v>
      </c>
      <c r="R359" s="172" t="s">
        <v>55</v>
      </c>
      <c r="T359" s="247" t="s">
        <v>56</v>
      </c>
    </row>
    <row r="360" spans="1:20" ht="16.399999999999999" customHeight="1">
      <c r="A360" s="172" t="s">
        <v>1265</v>
      </c>
      <c r="B360" s="173" t="s">
        <v>19</v>
      </c>
      <c r="C360" s="172" t="s">
        <v>45</v>
      </c>
      <c r="D360" s="174" t="s">
        <v>45</v>
      </c>
      <c r="E360" s="180" t="s">
        <v>1269</v>
      </c>
      <c r="F360" s="175" t="s">
        <v>68</v>
      </c>
      <c r="G360" s="176" t="s">
        <v>69</v>
      </c>
      <c r="H360" s="254" t="s">
        <v>50</v>
      </c>
      <c r="I360" s="176" t="s">
        <v>70</v>
      </c>
      <c r="J360" s="176" t="s">
        <v>1267</v>
      </c>
      <c r="K360" s="176" t="s">
        <v>45</v>
      </c>
      <c r="L360" s="326">
        <v>45625</v>
      </c>
      <c r="M360" s="326">
        <v>45655</v>
      </c>
      <c r="N360" s="172" t="s">
        <v>5</v>
      </c>
      <c r="O360" s="172" t="s">
        <v>1270</v>
      </c>
      <c r="P360" s="178">
        <v>45629</v>
      </c>
      <c r="Q360" s="178">
        <v>45696</v>
      </c>
      <c r="R360" s="172" t="s">
        <v>55</v>
      </c>
      <c r="T360" s="247" t="s">
        <v>56</v>
      </c>
    </row>
    <row r="361" spans="1:20" ht="16.399999999999999" customHeight="1">
      <c r="A361" s="172" t="s">
        <v>1265</v>
      </c>
      <c r="B361" s="173" t="s">
        <v>19</v>
      </c>
      <c r="C361" s="172" t="s">
        <v>45</v>
      </c>
      <c r="D361" s="174" t="s">
        <v>45</v>
      </c>
      <c r="E361" s="180" t="s">
        <v>1271</v>
      </c>
      <c r="F361" s="175" t="s">
        <v>68</v>
      </c>
      <c r="G361" s="176" t="s">
        <v>69</v>
      </c>
      <c r="H361" s="254" t="s">
        <v>50</v>
      </c>
      <c r="I361" s="176" t="s">
        <v>70</v>
      </c>
      <c r="J361" s="176" t="s">
        <v>1267</v>
      </c>
      <c r="K361" s="176" t="s">
        <v>45</v>
      </c>
      <c r="L361" s="326">
        <v>45625</v>
      </c>
      <c r="M361" s="326">
        <v>45655</v>
      </c>
      <c r="N361" s="172" t="s">
        <v>5</v>
      </c>
      <c r="O361" s="172" t="s">
        <v>1272</v>
      </c>
      <c r="P361" s="178">
        <v>45629</v>
      </c>
      <c r="Q361" s="178">
        <v>45696</v>
      </c>
      <c r="R361" s="172" t="s">
        <v>55</v>
      </c>
      <c r="T361" s="247" t="s">
        <v>56</v>
      </c>
    </row>
    <row r="362" spans="1:20" ht="16.399999999999999" customHeight="1">
      <c r="A362" s="172" t="s">
        <v>1265</v>
      </c>
      <c r="B362" s="173" t="s">
        <v>19</v>
      </c>
      <c r="C362" s="172" t="s">
        <v>45</v>
      </c>
      <c r="D362" s="174" t="s">
        <v>45</v>
      </c>
      <c r="E362" s="180" t="s">
        <v>1273</v>
      </c>
      <c r="F362" s="175" t="s">
        <v>68</v>
      </c>
      <c r="G362" s="176" t="s">
        <v>81</v>
      </c>
      <c r="H362" s="254" t="s">
        <v>73</v>
      </c>
      <c r="I362" s="176" t="s">
        <v>82</v>
      </c>
      <c r="J362" s="176" t="s">
        <v>1274</v>
      </c>
      <c r="K362" s="176" t="s">
        <v>45</v>
      </c>
      <c r="L362" s="326">
        <v>45628</v>
      </c>
      <c r="M362" s="326">
        <v>45658</v>
      </c>
      <c r="N362" s="172" t="s">
        <v>5</v>
      </c>
      <c r="O362" s="172" t="s">
        <v>1275</v>
      </c>
      <c r="P362" s="178">
        <v>45629</v>
      </c>
      <c r="Q362" s="178">
        <v>45696</v>
      </c>
      <c r="R362" s="172" t="s">
        <v>55</v>
      </c>
      <c r="T362" s="247" t="s">
        <v>56</v>
      </c>
    </row>
    <row r="363" spans="1:20" ht="16.399999999999999" customHeight="1">
      <c r="A363" s="172" t="s">
        <v>1265</v>
      </c>
      <c r="B363" s="173" t="s">
        <v>19</v>
      </c>
      <c r="C363" s="172" t="s">
        <v>45</v>
      </c>
      <c r="D363" s="174" t="s">
        <v>45</v>
      </c>
      <c r="E363" s="180" t="s">
        <v>1276</v>
      </c>
      <c r="F363" s="175" t="s">
        <v>68</v>
      </c>
      <c r="G363" s="176" t="s">
        <v>69</v>
      </c>
      <c r="H363" s="254" t="s">
        <v>50</v>
      </c>
      <c r="I363" s="176" t="s">
        <v>70</v>
      </c>
      <c r="J363" s="176" t="s">
        <v>1267</v>
      </c>
      <c r="K363" s="176" t="s">
        <v>45</v>
      </c>
      <c r="L363" s="326">
        <v>45625</v>
      </c>
      <c r="M363" s="326">
        <v>45655</v>
      </c>
      <c r="N363" s="172" t="s">
        <v>5</v>
      </c>
      <c r="O363" s="172" t="s">
        <v>1277</v>
      </c>
      <c r="P363" s="178">
        <v>45629</v>
      </c>
      <c r="Q363" s="178">
        <v>45696</v>
      </c>
      <c r="R363" s="172" t="s">
        <v>55</v>
      </c>
      <c r="T363" s="247" t="s">
        <v>56</v>
      </c>
    </row>
    <row r="364" spans="1:20" ht="16.399999999999999" customHeight="1">
      <c r="A364" s="172" t="s">
        <v>1265</v>
      </c>
      <c r="B364" s="173" t="s">
        <v>19</v>
      </c>
      <c r="C364" s="172" t="s">
        <v>45</v>
      </c>
      <c r="D364" s="174" t="s">
        <v>45</v>
      </c>
      <c r="E364" s="180" t="s">
        <v>1278</v>
      </c>
      <c r="F364" s="175" t="s">
        <v>68</v>
      </c>
      <c r="G364" s="176" t="s">
        <v>69</v>
      </c>
      <c r="H364" s="254" t="s">
        <v>50</v>
      </c>
      <c r="I364" s="176" t="s">
        <v>70</v>
      </c>
      <c r="J364" s="176" t="s">
        <v>1267</v>
      </c>
      <c r="K364" s="176" t="s">
        <v>45</v>
      </c>
      <c r="L364" s="326">
        <v>45625</v>
      </c>
      <c r="M364" s="326">
        <v>45655</v>
      </c>
      <c r="N364" s="172" t="s">
        <v>5</v>
      </c>
      <c r="O364" s="172" t="s">
        <v>1279</v>
      </c>
      <c r="P364" s="178">
        <v>45629</v>
      </c>
      <c r="Q364" s="178">
        <v>45696</v>
      </c>
      <c r="R364" s="172" t="s">
        <v>55</v>
      </c>
      <c r="T364" s="247" t="s">
        <v>56</v>
      </c>
    </row>
    <row r="365" spans="1:20" ht="16.399999999999999" customHeight="1">
      <c r="A365" s="172" t="s">
        <v>57</v>
      </c>
      <c r="B365" s="173" t="s">
        <v>8</v>
      </c>
      <c r="C365" s="172" t="s">
        <v>45</v>
      </c>
      <c r="D365" s="174" t="s">
        <v>45</v>
      </c>
      <c r="E365" s="180" t="s">
        <v>1280</v>
      </c>
      <c r="F365" s="175" t="s">
        <v>1082</v>
      </c>
      <c r="G365" s="176" t="s">
        <v>703</v>
      </c>
      <c r="H365" s="254" t="s">
        <v>270</v>
      </c>
      <c r="I365" s="176" t="s">
        <v>271</v>
      </c>
      <c r="J365" s="176" t="s">
        <v>1281</v>
      </c>
      <c r="K365" s="176" t="s">
        <v>45</v>
      </c>
      <c r="L365" s="326">
        <v>45628</v>
      </c>
      <c r="M365" s="326">
        <v>45648</v>
      </c>
      <c r="N365" s="172" t="s">
        <v>5</v>
      </c>
      <c r="O365" s="172" t="s">
        <v>1282</v>
      </c>
      <c r="P365" s="178">
        <v>45644</v>
      </c>
      <c r="Q365" s="178">
        <v>45708</v>
      </c>
      <c r="R365" s="172" t="s">
        <v>55</v>
      </c>
      <c r="T365" s="247" t="s">
        <v>56</v>
      </c>
    </row>
    <row r="366" spans="1:20" ht="16.399999999999999" customHeight="1">
      <c r="A366" s="172" t="s">
        <v>1265</v>
      </c>
      <c r="B366" s="173" t="s">
        <v>19</v>
      </c>
      <c r="C366" s="172" t="s">
        <v>45</v>
      </c>
      <c r="D366" s="174" t="s">
        <v>45</v>
      </c>
      <c r="E366" s="180" t="s">
        <v>1283</v>
      </c>
      <c r="F366" s="175" t="s">
        <v>68</v>
      </c>
      <c r="G366" s="176" t="s">
        <v>243</v>
      </c>
      <c r="H366" s="254" t="s">
        <v>62</v>
      </c>
      <c r="I366" s="176" t="s">
        <v>244</v>
      </c>
      <c r="J366" s="176" t="s">
        <v>1284</v>
      </c>
      <c r="K366" s="176" t="s">
        <v>45</v>
      </c>
      <c r="L366" s="326">
        <v>45628</v>
      </c>
      <c r="M366" s="326">
        <v>45658</v>
      </c>
      <c r="N366" s="172" t="s">
        <v>5</v>
      </c>
      <c r="O366" s="172" t="s">
        <v>1285</v>
      </c>
      <c r="P366" s="178">
        <v>45629</v>
      </c>
      <c r="Q366" s="178" t="s">
        <v>45</v>
      </c>
      <c r="R366" s="172" t="s">
        <v>55</v>
      </c>
      <c r="T366" s="247" t="s">
        <v>56</v>
      </c>
    </row>
    <row r="367" spans="1:20" ht="16.399999999999999" customHeight="1">
      <c r="A367" s="172" t="s">
        <v>57</v>
      </c>
      <c r="B367" s="173" t="s">
        <v>19</v>
      </c>
      <c r="C367" s="172" t="s">
        <v>45</v>
      </c>
      <c r="D367" s="174" t="s">
        <v>45</v>
      </c>
      <c r="E367" s="180" t="s">
        <v>45</v>
      </c>
      <c r="F367" s="175" t="s">
        <v>68</v>
      </c>
      <c r="G367" s="176" t="s">
        <v>45</v>
      </c>
      <c r="H367" s="254" t="s">
        <v>73</v>
      </c>
      <c r="I367" s="176" t="s">
        <v>45</v>
      </c>
      <c r="J367" s="176" t="s">
        <v>1286</v>
      </c>
      <c r="K367" s="176" t="s">
        <v>45</v>
      </c>
      <c r="L367" s="326">
        <v>45629</v>
      </c>
      <c r="M367" s="326">
        <v>45659</v>
      </c>
      <c r="N367" s="172" t="s">
        <v>4</v>
      </c>
      <c r="O367" s="172" t="s">
        <v>1287</v>
      </c>
      <c r="P367" s="178" t="s">
        <v>45</v>
      </c>
      <c r="Q367" s="178" t="s">
        <v>45</v>
      </c>
      <c r="R367" s="172" t="s">
        <v>55</v>
      </c>
      <c r="S367" s="177" t="s">
        <v>850</v>
      </c>
      <c r="T367" s="247" t="s">
        <v>45</v>
      </c>
    </row>
    <row r="368" spans="1:20" ht="16.399999999999999" customHeight="1">
      <c r="A368" s="172" t="s">
        <v>57</v>
      </c>
      <c r="B368" s="173" t="s">
        <v>19</v>
      </c>
      <c r="C368" s="172" t="s">
        <v>45</v>
      </c>
      <c r="D368" s="174" t="s">
        <v>45</v>
      </c>
      <c r="E368" s="180" t="s">
        <v>45</v>
      </c>
      <c r="F368" s="175" t="s">
        <v>68</v>
      </c>
      <c r="G368" s="176" t="s">
        <v>45</v>
      </c>
      <c r="H368" s="254" t="s">
        <v>723</v>
      </c>
      <c r="I368" s="176" t="s">
        <v>45</v>
      </c>
      <c r="J368" s="176" t="s">
        <v>1288</v>
      </c>
      <c r="K368" s="176" t="s">
        <v>45</v>
      </c>
      <c r="L368" s="326">
        <v>45629</v>
      </c>
      <c r="M368" s="326">
        <v>45659</v>
      </c>
      <c r="N368" s="172" t="s">
        <v>4</v>
      </c>
      <c r="O368" s="172" t="s">
        <v>1289</v>
      </c>
      <c r="P368" s="178" t="s">
        <v>45</v>
      </c>
      <c r="Q368" s="178" t="s">
        <v>45</v>
      </c>
      <c r="R368" s="172" t="s">
        <v>55</v>
      </c>
      <c r="S368" s="177" t="s">
        <v>1290</v>
      </c>
      <c r="T368" s="247" t="s">
        <v>45</v>
      </c>
    </row>
    <row r="369" spans="1:20" ht="16.399999999999999" customHeight="1">
      <c r="A369" s="172" t="s">
        <v>57</v>
      </c>
      <c r="B369" s="173" t="s">
        <v>8</v>
      </c>
      <c r="C369" s="172" t="s">
        <v>45</v>
      </c>
      <c r="D369" s="174" t="s">
        <v>45</v>
      </c>
      <c r="E369" s="180" t="s">
        <v>45</v>
      </c>
      <c r="F369" s="175" t="s">
        <v>955</v>
      </c>
      <c r="G369" s="176" t="s">
        <v>1225</v>
      </c>
      <c r="H369" s="255" t="s">
        <v>130</v>
      </c>
      <c r="I369" s="176" t="s">
        <v>147</v>
      </c>
      <c r="J369" s="176" t="s">
        <v>1291</v>
      </c>
      <c r="K369" s="176" t="s">
        <v>45</v>
      </c>
      <c r="L369" s="326">
        <v>45630</v>
      </c>
      <c r="M369" s="326">
        <v>45650</v>
      </c>
      <c r="N369" s="172" t="s">
        <v>4</v>
      </c>
      <c r="O369" s="172" t="s">
        <v>1292</v>
      </c>
      <c r="P369" s="178" t="s">
        <v>45</v>
      </c>
      <c r="Q369" s="178" t="s">
        <v>45</v>
      </c>
      <c r="R369" s="172" t="s">
        <v>55</v>
      </c>
      <c r="S369" s="177" t="s">
        <v>174</v>
      </c>
      <c r="T369" s="247" t="s">
        <v>45</v>
      </c>
    </row>
    <row r="370" spans="1:20" ht="16.399999999999999" customHeight="1">
      <c r="A370" s="172" t="s">
        <v>1265</v>
      </c>
      <c r="B370" s="173" t="s">
        <v>19</v>
      </c>
      <c r="C370" s="172" t="s">
        <v>45</v>
      </c>
      <c r="D370" s="174" t="s">
        <v>45</v>
      </c>
      <c r="E370" s="180" t="s">
        <v>1293</v>
      </c>
      <c r="F370" s="175" t="s">
        <v>68</v>
      </c>
      <c r="G370" s="176" t="s">
        <v>61</v>
      </c>
      <c r="H370" s="255" t="s">
        <v>130</v>
      </c>
      <c r="I370" s="176" t="s">
        <v>153</v>
      </c>
      <c r="J370" s="176" t="s">
        <v>1294</v>
      </c>
      <c r="K370" s="176" t="s">
        <v>45</v>
      </c>
      <c r="L370" s="326">
        <v>45630</v>
      </c>
      <c r="M370" s="326">
        <v>45660</v>
      </c>
      <c r="N370" s="172" t="s">
        <v>5</v>
      </c>
      <c r="O370" s="172" t="s">
        <v>1295</v>
      </c>
      <c r="P370" s="178">
        <v>45630</v>
      </c>
      <c r="Q370" s="178" t="s">
        <v>45</v>
      </c>
      <c r="R370" s="172" t="s">
        <v>55</v>
      </c>
      <c r="T370" s="247" t="s">
        <v>56</v>
      </c>
    </row>
    <row r="371" spans="1:20" ht="16.399999999999999" customHeight="1">
      <c r="A371" s="172" t="s">
        <v>1265</v>
      </c>
      <c r="B371" s="173" t="s">
        <v>19</v>
      </c>
      <c r="C371" s="172" t="s">
        <v>45</v>
      </c>
      <c r="D371" s="174" t="s">
        <v>45</v>
      </c>
      <c r="E371" s="180" t="s">
        <v>1296</v>
      </c>
      <c r="F371" s="175" t="s">
        <v>68</v>
      </c>
      <c r="G371" s="176" t="s">
        <v>129</v>
      </c>
      <c r="H371" s="254" t="s">
        <v>62</v>
      </c>
      <c r="I371" s="176" t="s">
        <v>131</v>
      </c>
      <c r="J371" s="176" t="s">
        <v>1297</v>
      </c>
      <c r="K371" s="176" t="s">
        <v>45</v>
      </c>
      <c r="L371" s="326">
        <v>45630</v>
      </c>
      <c r="M371" s="326">
        <v>45660</v>
      </c>
      <c r="N371" s="172" t="s">
        <v>5</v>
      </c>
      <c r="O371" s="172" t="s">
        <v>1298</v>
      </c>
      <c r="P371" s="178">
        <v>45630</v>
      </c>
      <c r="Q371" s="178" t="s">
        <v>45</v>
      </c>
      <c r="R371" s="172" t="s">
        <v>55</v>
      </c>
      <c r="T371" s="247" t="s">
        <v>56</v>
      </c>
    </row>
    <row r="372" spans="1:20" ht="16.399999999999999" customHeight="1">
      <c r="A372" s="172" t="s">
        <v>1265</v>
      </c>
      <c r="B372" s="173" t="s">
        <v>18</v>
      </c>
      <c r="C372" s="172" t="s">
        <v>45</v>
      </c>
      <c r="D372" s="174" t="s">
        <v>1299</v>
      </c>
      <c r="E372" s="180" t="s">
        <v>1300</v>
      </c>
      <c r="F372" s="175" t="s">
        <v>1301</v>
      </c>
      <c r="G372" s="176" t="s">
        <v>61</v>
      </c>
      <c r="H372" s="254" t="s">
        <v>62</v>
      </c>
      <c r="I372" s="176" t="s">
        <v>335</v>
      </c>
      <c r="J372" s="176" t="s">
        <v>1302</v>
      </c>
      <c r="K372" s="176" t="s">
        <v>53</v>
      </c>
      <c r="L372" s="326">
        <v>45630</v>
      </c>
      <c r="M372" s="326">
        <v>45675</v>
      </c>
      <c r="N372" s="172" t="s">
        <v>4</v>
      </c>
      <c r="O372" s="172" t="s">
        <v>1303</v>
      </c>
      <c r="P372" s="178">
        <v>45652</v>
      </c>
      <c r="Q372" s="178" t="s">
        <v>45</v>
      </c>
      <c r="R372" s="172" t="s">
        <v>55</v>
      </c>
      <c r="T372" s="247" t="s">
        <v>56</v>
      </c>
    </row>
    <row r="373" spans="1:20" ht="16.399999999999999" customHeight="1">
      <c r="A373" s="172" t="s">
        <v>1265</v>
      </c>
      <c r="B373" s="173" t="s">
        <v>18</v>
      </c>
      <c r="C373" s="172" t="s">
        <v>45</v>
      </c>
      <c r="D373" s="174" t="s">
        <v>1260</v>
      </c>
      <c r="E373" s="180" t="s">
        <v>1304</v>
      </c>
      <c r="F373" s="175" t="s">
        <v>1305</v>
      </c>
      <c r="G373" s="176" t="s">
        <v>233</v>
      </c>
      <c r="H373" s="254" t="s">
        <v>141</v>
      </c>
      <c r="I373" s="176" t="s">
        <v>234</v>
      </c>
      <c r="J373" s="176" t="s">
        <v>1306</v>
      </c>
      <c r="K373" s="176" t="s">
        <v>53</v>
      </c>
      <c r="L373" s="326">
        <v>45630</v>
      </c>
      <c r="M373" s="326">
        <v>45675</v>
      </c>
      <c r="N373" s="172" t="s">
        <v>4</v>
      </c>
      <c r="O373" s="172" t="s">
        <v>1307</v>
      </c>
      <c r="P373" s="178">
        <v>45665</v>
      </c>
      <c r="Q373" s="178" t="s">
        <v>45</v>
      </c>
      <c r="R373" s="172" t="s">
        <v>55</v>
      </c>
      <c r="T373" s="247" t="s">
        <v>56</v>
      </c>
    </row>
    <row r="374" spans="1:20" ht="16.399999999999999" customHeight="1">
      <c r="A374" s="172" t="s">
        <v>1265</v>
      </c>
      <c r="B374" s="173" t="s">
        <v>19</v>
      </c>
      <c r="C374" s="172" t="s">
        <v>45</v>
      </c>
      <c r="D374" s="174" t="s">
        <v>45</v>
      </c>
      <c r="E374" s="180" t="s">
        <v>1308</v>
      </c>
      <c r="F374" s="175" t="s">
        <v>68</v>
      </c>
      <c r="G374" s="176" t="s">
        <v>69</v>
      </c>
      <c r="H374" s="254" t="s">
        <v>50</v>
      </c>
      <c r="I374" s="176" t="s">
        <v>70</v>
      </c>
      <c r="J374" s="176" t="s">
        <v>878</v>
      </c>
      <c r="K374" s="176" t="s">
        <v>45</v>
      </c>
      <c r="L374" s="326">
        <v>45630</v>
      </c>
      <c r="M374" s="326">
        <v>45660</v>
      </c>
      <c r="N374" s="172" t="s">
        <v>5</v>
      </c>
      <c r="O374" s="172" t="s">
        <v>1309</v>
      </c>
      <c r="P374" s="178">
        <v>45632</v>
      </c>
      <c r="Q374" s="178" t="s">
        <v>45</v>
      </c>
      <c r="R374" s="172" t="s">
        <v>55</v>
      </c>
      <c r="T374" s="247" t="s">
        <v>56</v>
      </c>
    </row>
    <row r="375" spans="1:20" ht="16.399999999999999" customHeight="1">
      <c r="A375" s="172" t="s">
        <v>1265</v>
      </c>
      <c r="B375" s="173" t="s">
        <v>19</v>
      </c>
      <c r="C375" s="172" t="s">
        <v>45</v>
      </c>
      <c r="D375" s="174" t="s">
        <v>45</v>
      </c>
      <c r="E375" s="180" t="s">
        <v>1310</v>
      </c>
      <c r="F375" s="175" t="s">
        <v>68</v>
      </c>
      <c r="G375" s="176" t="s">
        <v>69</v>
      </c>
      <c r="H375" s="254" t="s">
        <v>50</v>
      </c>
      <c r="I375" s="176" t="s">
        <v>70</v>
      </c>
      <c r="J375" s="176" t="s">
        <v>878</v>
      </c>
      <c r="K375" s="176" t="s">
        <v>45</v>
      </c>
      <c r="L375" s="326">
        <v>45630</v>
      </c>
      <c r="M375" s="326">
        <v>45660</v>
      </c>
      <c r="N375" s="172" t="s">
        <v>5</v>
      </c>
      <c r="O375" s="172" t="s">
        <v>1311</v>
      </c>
      <c r="P375" s="178">
        <v>45632</v>
      </c>
      <c r="Q375" s="178" t="s">
        <v>45</v>
      </c>
      <c r="R375" s="172" t="s">
        <v>55</v>
      </c>
      <c r="T375" s="247" t="s">
        <v>56</v>
      </c>
    </row>
    <row r="376" spans="1:20" ht="16.399999999999999" customHeight="1">
      <c r="A376" s="172" t="s">
        <v>1265</v>
      </c>
      <c r="B376" s="173" t="s">
        <v>19</v>
      </c>
      <c r="C376" s="172" t="s">
        <v>45</v>
      </c>
      <c r="D376" s="174" t="s">
        <v>45</v>
      </c>
      <c r="E376" s="180" t="s">
        <v>1312</v>
      </c>
      <c r="F376" s="175" t="s">
        <v>68</v>
      </c>
      <c r="G376" s="176" t="s">
        <v>69</v>
      </c>
      <c r="H376" s="254" t="s">
        <v>50</v>
      </c>
      <c r="I376" s="176" t="s">
        <v>70</v>
      </c>
      <c r="J376" s="176" t="s">
        <v>878</v>
      </c>
      <c r="K376" s="176" t="s">
        <v>45</v>
      </c>
      <c r="L376" s="326">
        <v>45630</v>
      </c>
      <c r="M376" s="326">
        <v>45660</v>
      </c>
      <c r="N376" s="172" t="s">
        <v>5</v>
      </c>
      <c r="O376" s="172" t="s">
        <v>1313</v>
      </c>
      <c r="P376" s="178">
        <v>45632</v>
      </c>
      <c r="Q376" s="178" t="s">
        <v>45</v>
      </c>
      <c r="R376" s="172" t="s">
        <v>55</v>
      </c>
      <c r="T376" s="247" t="s">
        <v>56</v>
      </c>
    </row>
    <row r="377" spans="1:20" ht="16.399999999999999" customHeight="1">
      <c r="A377" s="172" t="s">
        <v>1265</v>
      </c>
      <c r="B377" s="173" t="s">
        <v>19</v>
      </c>
      <c r="C377" s="172" t="s">
        <v>45</v>
      </c>
      <c r="D377" s="174" t="s">
        <v>45</v>
      </c>
      <c r="E377" s="180" t="s">
        <v>1314</v>
      </c>
      <c r="F377" s="175" t="s">
        <v>68</v>
      </c>
      <c r="G377" s="176" t="s">
        <v>69</v>
      </c>
      <c r="H377" s="254" t="s">
        <v>50</v>
      </c>
      <c r="I377" s="176" t="s">
        <v>70</v>
      </c>
      <c r="J377" s="176" t="s">
        <v>878</v>
      </c>
      <c r="K377" s="176" t="s">
        <v>45</v>
      </c>
      <c r="L377" s="326">
        <v>45630</v>
      </c>
      <c r="M377" s="326">
        <v>45660</v>
      </c>
      <c r="N377" s="172" t="s">
        <v>5</v>
      </c>
      <c r="O377" s="172" t="s">
        <v>1315</v>
      </c>
      <c r="P377" s="178">
        <v>45632</v>
      </c>
      <c r="Q377" s="178" t="s">
        <v>45</v>
      </c>
      <c r="R377" s="172" t="s">
        <v>55</v>
      </c>
      <c r="T377" s="247" t="s">
        <v>56</v>
      </c>
    </row>
    <row r="378" spans="1:20" ht="16.399999999999999" customHeight="1">
      <c r="A378" s="172" t="s">
        <v>1265</v>
      </c>
      <c r="B378" s="173" t="s">
        <v>19</v>
      </c>
      <c r="C378" s="172" t="s">
        <v>45</v>
      </c>
      <c r="D378" s="174" t="s">
        <v>45</v>
      </c>
      <c r="E378" s="180" t="s">
        <v>1316</v>
      </c>
      <c r="F378" s="175" t="s">
        <v>68</v>
      </c>
      <c r="G378" s="176" t="s">
        <v>69</v>
      </c>
      <c r="H378" s="254" t="s">
        <v>50</v>
      </c>
      <c r="I378" s="176" t="s">
        <v>70</v>
      </c>
      <c r="J378" s="176" t="s">
        <v>878</v>
      </c>
      <c r="K378" s="176" t="s">
        <v>45</v>
      </c>
      <c r="L378" s="326">
        <v>45630</v>
      </c>
      <c r="M378" s="326">
        <v>45660</v>
      </c>
      <c r="N378" s="172" t="s">
        <v>5</v>
      </c>
      <c r="O378" s="172" t="s">
        <v>1317</v>
      </c>
      <c r="P378" s="178">
        <v>45632</v>
      </c>
      <c r="Q378" s="178" t="s">
        <v>45</v>
      </c>
      <c r="R378" s="172" t="s">
        <v>55</v>
      </c>
      <c r="T378" s="247" t="s">
        <v>56</v>
      </c>
    </row>
    <row r="379" spans="1:20" ht="16.399999999999999" customHeight="1">
      <c r="A379" s="172" t="s">
        <v>1265</v>
      </c>
      <c r="B379" s="173" t="s">
        <v>19</v>
      </c>
      <c r="C379" s="172" t="s">
        <v>45</v>
      </c>
      <c r="D379" s="174" t="s">
        <v>45</v>
      </c>
      <c r="E379" s="180" t="s">
        <v>1318</v>
      </c>
      <c r="F379" s="175" t="s">
        <v>68</v>
      </c>
      <c r="G379" s="176" t="s">
        <v>69</v>
      </c>
      <c r="H379" s="254" t="s">
        <v>50</v>
      </c>
      <c r="I379" s="176" t="s">
        <v>70</v>
      </c>
      <c r="J379" s="176" t="s">
        <v>1319</v>
      </c>
      <c r="K379" s="176" t="s">
        <v>45</v>
      </c>
      <c r="L379" s="326">
        <v>45630</v>
      </c>
      <c r="M379" s="326">
        <v>45660</v>
      </c>
      <c r="N379" s="172" t="s">
        <v>5</v>
      </c>
      <c r="O379" s="172" t="s">
        <v>1320</v>
      </c>
      <c r="P379" s="178">
        <v>45632</v>
      </c>
      <c r="Q379" s="178" t="s">
        <v>45</v>
      </c>
      <c r="R379" s="172" t="s">
        <v>55</v>
      </c>
      <c r="T379" s="247" t="s">
        <v>56</v>
      </c>
    </row>
    <row r="380" spans="1:20" ht="16.399999999999999" customHeight="1">
      <c r="A380" s="172" t="s">
        <v>1321</v>
      </c>
      <c r="B380" s="173" t="s">
        <v>19</v>
      </c>
      <c r="C380" s="172" t="s">
        <v>45</v>
      </c>
      <c r="D380" s="174" t="s">
        <v>45</v>
      </c>
      <c r="E380" s="180" t="s">
        <v>45</v>
      </c>
      <c r="F380" s="175" t="s">
        <v>68</v>
      </c>
      <c r="G380" s="176" t="s">
        <v>45</v>
      </c>
      <c r="H380" s="255" t="s">
        <v>130</v>
      </c>
      <c r="I380" s="176" t="s">
        <v>45</v>
      </c>
      <c r="J380" s="176" t="s">
        <v>1322</v>
      </c>
      <c r="K380" s="176" t="s">
        <v>45</v>
      </c>
      <c r="L380" s="326">
        <v>45630</v>
      </c>
      <c r="M380" s="326">
        <v>45660</v>
      </c>
      <c r="N380" s="172" t="s">
        <v>4</v>
      </c>
      <c r="O380" s="172" t="s">
        <v>1323</v>
      </c>
      <c r="P380" s="178" t="s">
        <v>45</v>
      </c>
      <c r="Q380" s="178" t="s">
        <v>45</v>
      </c>
      <c r="R380" s="172" t="s">
        <v>55</v>
      </c>
      <c r="S380" s="177" t="s">
        <v>850</v>
      </c>
      <c r="T380" s="247" t="s">
        <v>45</v>
      </c>
    </row>
    <row r="381" spans="1:20" ht="16.399999999999999" customHeight="1">
      <c r="A381" s="172" t="s">
        <v>1321</v>
      </c>
      <c r="B381" s="173" t="s">
        <v>19</v>
      </c>
      <c r="C381" s="172" t="s">
        <v>45</v>
      </c>
      <c r="D381" s="174" t="s">
        <v>45</v>
      </c>
      <c r="E381" s="180" t="s">
        <v>45</v>
      </c>
      <c r="F381" s="175" t="s">
        <v>68</v>
      </c>
      <c r="G381" s="176" t="s">
        <v>45</v>
      </c>
      <c r="H381" s="255" t="s">
        <v>130</v>
      </c>
      <c r="I381" s="176" t="s">
        <v>45</v>
      </c>
      <c r="J381" s="176" t="s">
        <v>1322</v>
      </c>
      <c r="K381" s="176" t="s">
        <v>45</v>
      </c>
      <c r="L381" s="326">
        <v>45630</v>
      </c>
      <c r="M381" s="326">
        <v>45660</v>
      </c>
      <c r="N381" s="172" t="s">
        <v>4</v>
      </c>
      <c r="O381" s="172" t="s">
        <v>1324</v>
      </c>
      <c r="P381" s="178" t="s">
        <v>45</v>
      </c>
      <c r="Q381" s="178" t="s">
        <v>45</v>
      </c>
      <c r="R381" s="172" t="s">
        <v>55</v>
      </c>
      <c r="S381" s="177" t="s">
        <v>850</v>
      </c>
      <c r="T381" s="247" t="s">
        <v>45</v>
      </c>
    </row>
    <row r="382" spans="1:20" ht="16.399999999999999" customHeight="1">
      <c r="A382" s="172" t="s">
        <v>1321</v>
      </c>
      <c r="B382" s="173" t="s">
        <v>19</v>
      </c>
      <c r="C382" s="172" t="s">
        <v>45</v>
      </c>
      <c r="D382" s="174" t="s">
        <v>45</v>
      </c>
      <c r="E382" s="180" t="s">
        <v>45</v>
      </c>
      <c r="F382" s="175" t="s">
        <v>68</v>
      </c>
      <c r="G382" s="176" t="s">
        <v>45</v>
      </c>
      <c r="H382" s="255" t="s">
        <v>130</v>
      </c>
      <c r="I382" s="176" t="s">
        <v>45</v>
      </c>
      <c r="J382" s="176" t="s">
        <v>1322</v>
      </c>
      <c r="K382" s="176" t="s">
        <v>45</v>
      </c>
      <c r="L382" s="326">
        <v>45630</v>
      </c>
      <c r="M382" s="326">
        <v>45660</v>
      </c>
      <c r="N382" s="172" t="s">
        <v>4</v>
      </c>
      <c r="O382" s="172" t="s">
        <v>1325</v>
      </c>
      <c r="P382" s="178" t="s">
        <v>45</v>
      </c>
      <c r="Q382" s="178" t="s">
        <v>45</v>
      </c>
      <c r="R382" s="172" t="s">
        <v>55</v>
      </c>
      <c r="S382" s="177" t="s">
        <v>850</v>
      </c>
      <c r="T382" s="247" t="s">
        <v>45</v>
      </c>
    </row>
    <row r="383" spans="1:20" ht="16.399999999999999" customHeight="1">
      <c r="A383" s="172" t="s">
        <v>1265</v>
      </c>
      <c r="B383" s="173" t="s">
        <v>19</v>
      </c>
      <c r="C383" s="172" t="s">
        <v>45</v>
      </c>
      <c r="D383" s="174" t="s">
        <v>45</v>
      </c>
      <c r="E383" s="180" t="s">
        <v>1326</v>
      </c>
      <c r="F383" s="175" t="s">
        <v>68</v>
      </c>
      <c r="G383" s="176" t="s">
        <v>216</v>
      </c>
      <c r="H383" s="254" t="s">
        <v>50</v>
      </c>
      <c r="I383" s="176" t="s">
        <v>217</v>
      </c>
      <c r="J383" s="176" t="s">
        <v>1327</v>
      </c>
      <c r="K383" s="176" t="s">
        <v>45</v>
      </c>
      <c r="L383" s="326">
        <v>45631</v>
      </c>
      <c r="M383" s="326">
        <v>45661</v>
      </c>
      <c r="N383" s="172" t="s">
        <v>5</v>
      </c>
      <c r="O383" s="172" t="s">
        <v>1328</v>
      </c>
      <c r="P383" s="178">
        <v>45632</v>
      </c>
      <c r="Q383" s="178">
        <v>45698</v>
      </c>
      <c r="R383" s="172" t="s">
        <v>55</v>
      </c>
      <c r="T383" s="247" t="s">
        <v>56</v>
      </c>
    </row>
    <row r="384" spans="1:20" ht="16.399999999999999" customHeight="1">
      <c r="A384" s="172" t="s">
        <v>1265</v>
      </c>
      <c r="B384" s="173" t="s">
        <v>19</v>
      </c>
      <c r="C384" s="172" t="s">
        <v>45</v>
      </c>
      <c r="D384" s="174" t="s">
        <v>45</v>
      </c>
      <c r="E384" s="180" t="s">
        <v>1329</v>
      </c>
      <c r="F384" s="175" t="s">
        <v>68</v>
      </c>
      <c r="G384" s="176" t="s">
        <v>81</v>
      </c>
      <c r="H384" s="254" t="s">
        <v>73</v>
      </c>
      <c r="I384" s="176" t="s">
        <v>82</v>
      </c>
      <c r="J384" s="176" t="s">
        <v>1330</v>
      </c>
      <c r="K384" s="176" t="s">
        <v>45</v>
      </c>
      <c r="L384" s="326">
        <v>45631</v>
      </c>
      <c r="M384" s="326">
        <v>45661</v>
      </c>
      <c r="N384" s="172" t="s">
        <v>5</v>
      </c>
      <c r="O384" s="172" t="s">
        <v>1331</v>
      </c>
      <c r="P384" s="178">
        <v>45632</v>
      </c>
      <c r="Q384" s="178">
        <v>45652</v>
      </c>
      <c r="R384" s="172" t="s">
        <v>55</v>
      </c>
      <c r="T384" s="247" t="s">
        <v>56</v>
      </c>
    </row>
    <row r="385" spans="1:20" ht="16.399999999999999" customHeight="1">
      <c r="A385" s="172" t="s">
        <v>1265</v>
      </c>
      <c r="B385" s="173" t="s">
        <v>19</v>
      </c>
      <c r="C385" s="172" t="s">
        <v>45</v>
      </c>
      <c r="D385" s="174" t="s">
        <v>45</v>
      </c>
      <c r="E385" s="180" t="s">
        <v>1332</v>
      </c>
      <c r="F385" s="175" t="s">
        <v>68</v>
      </c>
      <c r="G385" s="176" t="s">
        <v>61</v>
      </c>
      <c r="H385" s="254" t="s">
        <v>130</v>
      </c>
      <c r="I385" s="176" t="s">
        <v>153</v>
      </c>
      <c r="J385" s="176" t="s">
        <v>1333</v>
      </c>
      <c r="K385" s="176" t="s">
        <v>45</v>
      </c>
      <c r="L385" s="326">
        <v>45632</v>
      </c>
      <c r="M385" s="326">
        <v>45662</v>
      </c>
      <c r="N385" s="172" t="s">
        <v>5</v>
      </c>
      <c r="O385" s="172" t="s">
        <v>1334</v>
      </c>
      <c r="P385" s="178">
        <v>45632</v>
      </c>
      <c r="Q385" s="178" t="s">
        <v>45</v>
      </c>
      <c r="R385" s="172" t="s">
        <v>55</v>
      </c>
      <c r="T385" s="247" t="s">
        <v>56</v>
      </c>
    </row>
    <row r="386" spans="1:20" ht="16.399999999999999" customHeight="1">
      <c r="A386" s="172" t="s">
        <v>1321</v>
      </c>
      <c r="B386" s="173" t="s">
        <v>19</v>
      </c>
      <c r="C386" s="172" t="s">
        <v>45</v>
      </c>
      <c r="D386" s="174" t="s">
        <v>45</v>
      </c>
      <c r="E386" s="327" t="s">
        <v>1335</v>
      </c>
      <c r="F386" s="175" t="s">
        <v>68</v>
      </c>
      <c r="G386" s="176" t="s">
        <v>61</v>
      </c>
      <c r="H386" s="254" t="s">
        <v>130</v>
      </c>
      <c r="I386" s="176" t="s">
        <v>153</v>
      </c>
      <c r="J386" s="176" t="s">
        <v>1336</v>
      </c>
      <c r="K386" s="176" t="s">
        <v>45</v>
      </c>
      <c r="L386" s="326">
        <v>45632</v>
      </c>
      <c r="M386" s="326">
        <v>45662</v>
      </c>
      <c r="N386" s="172" t="s">
        <v>5</v>
      </c>
      <c r="O386" s="172" t="s">
        <v>1337</v>
      </c>
      <c r="P386" s="178">
        <v>45635</v>
      </c>
      <c r="Q386" s="178">
        <v>45674</v>
      </c>
      <c r="R386" s="172" t="s">
        <v>55</v>
      </c>
      <c r="T386" s="247" t="s">
        <v>56</v>
      </c>
    </row>
    <row r="387" spans="1:20" ht="16.399999999999999" customHeight="1">
      <c r="A387" s="172" t="s">
        <v>1321</v>
      </c>
      <c r="B387" s="173" t="s">
        <v>19</v>
      </c>
      <c r="C387" s="172" t="s">
        <v>45</v>
      </c>
      <c r="D387" s="174" t="s">
        <v>45</v>
      </c>
      <c r="E387" s="327" t="s">
        <v>1338</v>
      </c>
      <c r="F387" s="175" t="s">
        <v>68</v>
      </c>
      <c r="G387" s="176" t="s">
        <v>49</v>
      </c>
      <c r="H387" s="254" t="s">
        <v>50</v>
      </c>
      <c r="I387" s="176" t="s">
        <v>51</v>
      </c>
      <c r="J387" s="176" t="s">
        <v>1339</v>
      </c>
      <c r="K387" s="176" t="s">
        <v>45</v>
      </c>
      <c r="L387" s="326">
        <v>45632</v>
      </c>
      <c r="M387" s="326">
        <v>45662</v>
      </c>
      <c r="N387" s="172" t="s">
        <v>5</v>
      </c>
      <c r="O387" s="172" t="s">
        <v>1340</v>
      </c>
      <c r="P387" s="178">
        <v>45635</v>
      </c>
      <c r="Q387" s="178">
        <v>45671</v>
      </c>
      <c r="R387" s="172" t="s">
        <v>55</v>
      </c>
      <c r="T387" s="247" t="s">
        <v>56</v>
      </c>
    </row>
    <row r="388" spans="1:20" ht="16.399999999999999" customHeight="1">
      <c r="A388" s="172" t="s">
        <v>57</v>
      </c>
      <c r="B388" s="173" t="s">
        <v>8</v>
      </c>
      <c r="C388" s="172" t="s">
        <v>45</v>
      </c>
      <c r="D388" s="174" t="s">
        <v>45</v>
      </c>
      <c r="E388" s="180" t="s">
        <v>45</v>
      </c>
      <c r="F388" s="175" t="s">
        <v>1341</v>
      </c>
      <c r="G388" s="176" t="s">
        <v>1225</v>
      </c>
      <c r="H388" s="254" t="s">
        <v>62</v>
      </c>
      <c r="I388" s="176" t="s">
        <v>147</v>
      </c>
      <c r="J388" s="176" t="s">
        <v>1342</v>
      </c>
      <c r="K388" s="176" t="s">
        <v>45</v>
      </c>
      <c r="L388" s="326">
        <v>45631</v>
      </c>
      <c r="M388" s="326">
        <v>45651</v>
      </c>
      <c r="N388" s="172" t="s">
        <v>4</v>
      </c>
      <c r="O388" s="172" t="s">
        <v>1343</v>
      </c>
      <c r="P388" s="178" t="s">
        <v>45</v>
      </c>
      <c r="Q388" s="178" t="s">
        <v>45</v>
      </c>
      <c r="R388" s="172" t="s">
        <v>55</v>
      </c>
      <c r="S388" s="177" t="s">
        <v>174</v>
      </c>
      <c r="T388" s="247" t="s">
        <v>45</v>
      </c>
    </row>
    <row r="389" spans="1:20" ht="16.399999999999999" customHeight="1">
      <c r="A389" s="172" t="s">
        <v>57</v>
      </c>
      <c r="B389" s="173" t="s">
        <v>8</v>
      </c>
      <c r="C389" s="172" t="s">
        <v>45</v>
      </c>
      <c r="D389" s="174" t="s">
        <v>45</v>
      </c>
      <c r="E389" s="180" t="s">
        <v>45</v>
      </c>
      <c r="F389" s="175" t="s">
        <v>1344</v>
      </c>
      <c r="G389" s="176" t="s">
        <v>45</v>
      </c>
      <c r="H389" s="254" t="s">
        <v>130</v>
      </c>
      <c r="I389" s="176" t="s">
        <v>45</v>
      </c>
      <c r="J389" s="176" t="s">
        <v>1345</v>
      </c>
      <c r="K389" s="176" t="s">
        <v>45</v>
      </c>
      <c r="L389" s="326">
        <v>45634</v>
      </c>
      <c r="M389" s="326">
        <v>45654</v>
      </c>
      <c r="N389" s="172" t="s">
        <v>4</v>
      </c>
      <c r="O389" s="172" t="s">
        <v>1346</v>
      </c>
      <c r="P389" s="178" t="s">
        <v>45</v>
      </c>
      <c r="Q389" s="178" t="s">
        <v>45</v>
      </c>
      <c r="R389" s="172" t="s">
        <v>55</v>
      </c>
      <c r="S389" s="177" t="s">
        <v>174</v>
      </c>
      <c r="T389" s="247" t="s">
        <v>45</v>
      </c>
    </row>
    <row r="390" spans="1:20" ht="16.399999999999999" customHeight="1">
      <c r="A390" s="172" t="s">
        <v>1321</v>
      </c>
      <c r="B390" s="173" t="s">
        <v>19</v>
      </c>
      <c r="C390" s="172" t="s">
        <v>45</v>
      </c>
      <c r="D390" s="174" t="s">
        <v>45</v>
      </c>
      <c r="E390" s="327" t="s">
        <v>1347</v>
      </c>
      <c r="F390" s="175" t="s">
        <v>68</v>
      </c>
      <c r="G390" s="176" t="s">
        <v>61</v>
      </c>
      <c r="H390" s="254" t="s">
        <v>130</v>
      </c>
      <c r="I390" s="176" t="s">
        <v>153</v>
      </c>
      <c r="J390" s="176" t="s">
        <v>1348</v>
      </c>
      <c r="K390" s="176" t="s">
        <v>45</v>
      </c>
      <c r="L390" s="326">
        <v>45632</v>
      </c>
      <c r="M390" s="326">
        <v>45662</v>
      </c>
      <c r="N390" s="172" t="s">
        <v>5</v>
      </c>
      <c r="O390" s="172" t="s">
        <v>1349</v>
      </c>
      <c r="P390" s="178">
        <v>45636</v>
      </c>
      <c r="Q390" s="178">
        <v>45699</v>
      </c>
      <c r="R390" s="172" t="s">
        <v>55</v>
      </c>
      <c r="T390" s="247" t="s">
        <v>56</v>
      </c>
    </row>
    <row r="391" spans="1:20" ht="16.399999999999999" customHeight="1">
      <c r="A391" s="172" t="s">
        <v>1321</v>
      </c>
      <c r="B391" s="173" t="s">
        <v>19</v>
      </c>
      <c r="C391" s="172" t="s">
        <v>45</v>
      </c>
      <c r="D391" s="174" t="s">
        <v>45</v>
      </c>
      <c r="E391" s="327" t="s">
        <v>1350</v>
      </c>
      <c r="F391" s="175" t="s">
        <v>68</v>
      </c>
      <c r="G391" s="176" t="s">
        <v>269</v>
      </c>
      <c r="H391" s="254" t="s">
        <v>270</v>
      </c>
      <c r="I391" s="176" t="s">
        <v>271</v>
      </c>
      <c r="J391" s="176" t="s">
        <v>1351</v>
      </c>
      <c r="K391" s="176" t="s">
        <v>45</v>
      </c>
      <c r="L391" s="326">
        <v>45633</v>
      </c>
      <c r="M391" s="326">
        <v>45663</v>
      </c>
      <c r="N391" s="172" t="s">
        <v>5</v>
      </c>
      <c r="O391" s="172" t="s">
        <v>1352</v>
      </c>
      <c r="P391" s="178">
        <v>45636</v>
      </c>
      <c r="Q391" s="178" t="s">
        <v>45</v>
      </c>
      <c r="R391" s="172" t="s">
        <v>55</v>
      </c>
      <c r="T391" s="247" t="s">
        <v>56</v>
      </c>
    </row>
    <row r="392" spans="1:20" ht="16.399999999999999" customHeight="1">
      <c r="A392" s="172" t="s">
        <v>1265</v>
      </c>
      <c r="B392" s="173" t="s">
        <v>19</v>
      </c>
      <c r="C392" s="172" t="s">
        <v>45</v>
      </c>
      <c r="D392" s="174" t="s">
        <v>45</v>
      </c>
      <c r="E392" s="180" t="s">
        <v>45</v>
      </c>
      <c r="F392" s="175" t="s">
        <v>68</v>
      </c>
      <c r="G392" s="176" t="s">
        <v>45</v>
      </c>
      <c r="H392" s="254" t="s">
        <v>77</v>
      </c>
      <c r="I392" s="176" t="s">
        <v>45</v>
      </c>
      <c r="J392" s="176" t="s">
        <v>1353</v>
      </c>
      <c r="K392" s="176" t="s">
        <v>45</v>
      </c>
      <c r="L392" s="326">
        <v>45633</v>
      </c>
      <c r="M392" s="326">
        <v>45663</v>
      </c>
      <c r="N392" s="172" t="s">
        <v>4</v>
      </c>
      <c r="O392" s="172" t="s">
        <v>1354</v>
      </c>
      <c r="P392" s="178">
        <v>45635</v>
      </c>
      <c r="Q392" s="178" t="s">
        <v>45</v>
      </c>
      <c r="R392" s="172" t="s">
        <v>55</v>
      </c>
      <c r="S392" s="177" t="s">
        <v>1355</v>
      </c>
      <c r="T392" s="247" t="s">
        <v>56</v>
      </c>
    </row>
    <row r="393" spans="1:20" ht="16.399999999999999" customHeight="1">
      <c r="A393" s="172" t="s">
        <v>1265</v>
      </c>
      <c r="B393" s="173" t="s">
        <v>19</v>
      </c>
      <c r="C393" s="172" t="s">
        <v>45</v>
      </c>
      <c r="D393" s="174" t="s">
        <v>45</v>
      </c>
      <c r="E393" s="180" t="s">
        <v>45</v>
      </c>
      <c r="F393" s="175" t="s">
        <v>68</v>
      </c>
      <c r="G393" s="176" t="s">
        <v>45</v>
      </c>
      <c r="H393" s="254" t="s">
        <v>77</v>
      </c>
      <c r="I393" s="176" t="s">
        <v>45</v>
      </c>
      <c r="J393" s="176" t="s">
        <v>1353</v>
      </c>
      <c r="K393" s="176" t="s">
        <v>45</v>
      </c>
      <c r="L393" s="326">
        <v>45633</v>
      </c>
      <c r="M393" s="326">
        <v>45663</v>
      </c>
      <c r="N393" s="172" t="s">
        <v>4</v>
      </c>
      <c r="O393" s="172" t="s">
        <v>1356</v>
      </c>
      <c r="P393" s="178">
        <v>45635</v>
      </c>
      <c r="Q393" s="178" t="s">
        <v>45</v>
      </c>
      <c r="R393" s="172" t="s">
        <v>55</v>
      </c>
      <c r="S393" s="177" t="s">
        <v>1355</v>
      </c>
      <c r="T393" s="247" t="s">
        <v>56</v>
      </c>
    </row>
    <row r="394" spans="1:20" ht="16.399999999999999" customHeight="1">
      <c r="A394" s="172" t="s">
        <v>1265</v>
      </c>
      <c r="B394" s="173" t="s">
        <v>19</v>
      </c>
      <c r="C394" s="172" t="s">
        <v>45</v>
      </c>
      <c r="D394" s="174" t="s">
        <v>45</v>
      </c>
      <c r="E394" s="180" t="s">
        <v>45</v>
      </c>
      <c r="F394" s="175" t="s">
        <v>68</v>
      </c>
      <c r="G394" s="176" t="s">
        <v>45</v>
      </c>
      <c r="H394" s="254" t="s">
        <v>77</v>
      </c>
      <c r="I394" s="176" t="s">
        <v>45</v>
      </c>
      <c r="J394" s="176" t="s">
        <v>1353</v>
      </c>
      <c r="K394" s="176" t="s">
        <v>45</v>
      </c>
      <c r="L394" s="326">
        <v>45633</v>
      </c>
      <c r="M394" s="326">
        <v>45663</v>
      </c>
      <c r="N394" s="172" t="s">
        <v>4</v>
      </c>
      <c r="O394" s="172" t="s">
        <v>1357</v>
      </c>
      <c r="P394" s="178">
        <v>45635</v>
      </c>
      <c r="Q394" s="178" t="s">
        <v>45</v>
      </c>
      <c r="R394" s="172" t="s">
        <v>55</v>
      </c>
      <c r="S394" s="177" t="s">
        <v>1355</v>
      </c>
      <c r="T394" s="247" t="s">
        <v>56</v>
      </c>
    </row>
    <row r="395" spans="1:20" ht="16.399999999999999" customHeight="1">
      <c r="A395" s="172" t="s">
        <v>1265</v>
      </c>
      <c r="B395" s="173" t="s">
        <v>19</v>
      </c>
      <c r="C395" s="172" t="s">
        <v>45</v>
      </c>
      <c r="D395" s="174" t="s">
        <v>45</v>
      </c>
      <c r="E395" s="180" t="s">
        <v>45</v>
      </c>
      <c r="F395" s="175" t="s">
        <v>68</v>
      </c>
      <c r="G395" s="176" t="s">
        <v>45</v>
      </c>
      <c r="H395" s="254" t="s">
        <v>77</v>
      </c>
      <c r="I395" s="176" t="s">
        <v>45</v>
      </c>
      <c r="J395" s="176" t="s">
        <v>1353</v>
      </c>
      <c r="K395" s="176" t="s">
        <v>45</v>
      </c>
      <c r="L395" s="326">
        <v>45633</v>
      </c>
      <c r="M395" s="326">
        <v>45663</v>
      </c>
      <c r="N395" s="172" t="s">
        <v>4</v>
      </c>
      <c r="O395" s="172" t="s">
        <v>1358</v>
      </c>
      <c r="P395" s="178">
        <v>45635</v>
      </c>
      <c r="Q395" s="178" t="s">
        <v>45</v>
      </c>
      <c r="R395" s="172" t="s">
        <v>55</v>
      </c>
      <c r="S395" s="177" t="s">
        <v>1355</v>
      </c>
      <c r="T395" s="247" t="s">
        <v>56</v>
      </c>
    </row>
    <row r="396" spans="1:20" ht="16" customHeight="1">
      <c r="A396" s="172" t="s">
        <v>1265</v>
      </c>
      <c r="B396" s="173" t="s">
        <v>18</v>
      </c>
      <c r="C396" s="172" t="s">
        <v>45</v>
      </c>
      <c r="D396" s="174" t="s">
        <v>1359</v>
      </c>
      <c r="E396" s="180" t="s">
        <v>1360</v>
      </c>
      <c r="F396" s="175" t="s">
        <v>255</v>
      </c>
      <c r="G396" s="176" t="s">
        <v>489</v>
      </c>
      <c r="H396" s="254" t="s">
        <v>441</v>
      </c>
      <c r="I396" s="176" t="s">
        <v>672</v>
      </c>
      <c r="J396" s="176" t="s">
        <v>924</v>
      </c>
      <c r="K396" s="176" t="s">
        <v>53</v>
      </c>
      <c r="L396" s="326">
        <v>45635</v>
      </c>
      <c r="M396" s="326">
        <v>45680</v>
      </c>
      <c r="N396" s="172" t="s">
        <v>4</v>
      </c>
      <c r="O396" s="172" t="s">
        <v>1361</v>
      </c>
      <c r="P396" s="178">
        <v>45653</v>
      </c>
      <c r="Q396" s="178" t="s">
        <v>45</v>
      </c>
      <c r="R396" s="172" t="s">
        <v>55</v>
      </c>
      <c r="S396" s="177" t="s">
        <v>1362</v>
      </c>
      <c r="T396" s="247" t="s">
        <v>56</v>
      </c>
    </row>
    <row r="397" spans="1:20" ht="16.399999999999999" customHeight="1">
      <c r="A397" s="172" t="s">
        <v>1265</v>
      </c>
      <c r="B397" s="173" t="s">
        <v>18</v>
      </c>
      <c r="C397" s="172" t="s">
        <v>45</v>
      </c>
      <c r="D397" s="174" t="s">
        <v>1359</v>
      </c>
      <c r="E397" s="180" t="s">
        <v>1363</v>
      </c>
      <c r="F397" s="175" t="s">
        <v>255</v>
      </c>
      <c r="G397" s="176" t="s">
        <v>489</v>
      </c>
      <c r="H397" s="254" t="s">
        <v>441</v>
      </c>
      <c r="I397" s="176" t="s">
        <v>672</v>
      </c>
      <c r="J397" s="176" t="s">
        <v>1364</v>
      </c>
      <c r="K397" s="176" t="s">
        <v>53</v>
      </c>
      <c r="L397" s="326">
        <v>45635</v>
      </c>
      <c r="M397" s="326">
        <v>45680</v>
      </c>
      <c r="N397" s="172" t="s">
        <v>4</v>
      </c>
      <c r="O397" s="172" t="s">
        <v>1365</v>
      </c>
      <c r="P397" s="178">
        <v>45665</v>
      </c>
      <c r="Q397" s="178" t="s">
        <v>45</v>
      </c>
      <c r="R397" s="172" t="s">
        <v>55</v>
      </c>
      <c r="T397" s="247" t="s">
        <v>56</v>
      </c>
    </row>
    <row r="398" spans="1:20" ht="16.399999999999999" customHeight="1">
      <c r="A398" s="328" t="s">
        <v>1321</v>
      </c>
      <c r="B398" s="173" t="s">
        <v>19</v>
      </c>
      <c r="C398" s="172" t="s">
        <v>45</v>
      </c>
      <c r="D398" s="174" t="s">
        <v>45</v>
      </c>
      <c r="E398" s="327" t="s">
        <v>1366</v>
      </c>
      <c r="F398" s="175" t="s">
        <v>68</v>
      </c>
      <c r="G398" s="176" t="s">
        <v>69</v>
      </c>
      <c r="H398" s="254" t="s">
        <v>50</v>
      </c>
      <c r="I398" s="176" t="s">
        <v>70</v>
      </c>
      <c r="J398" s="176" t="s">
        <v>599</v>
      </c>
      <c r="K398" s="176" t="s">
        <v>45</v>
      </c>
      <c r="L398" s="326">
        <v>45635</v>
      </c>
      <c r="M398" s="326">
        <v>45665</v>
      </c>
      <c r="N398" s="172" t="s">
        <v>5</v>
      </c>
      <c r="O398" s="172" t="s">
        <v>1367</v>
      </c>
      <c r="P398" s="178">
        <v>45636</v>
      </c>
      <c r="Q398" s="178" t="s">
        <v>45</v>
      </c>
      <c r="R398" s="172" t="s">
        <v>55</v>
      </c>
      <c r="T398" s="247" t="s">
        <v>56</v>
      </c>
    </row>
    <row r="399" spans="1:20" ht="16.399999999999999" customHeight="1">
      <c r="A399" s="328" t="s">
        <v>1321</v>
      </c>
      <c r="B399" s="173" t="s">
        <v>19</v>
      </c>
      <c r="C399" s="172" t="s">
        <v>45</v>
      </c>
      <c r="D399" s="174" t="s">
        <v>45</v>
      </c>
      <c r="E399" s="327" t="s">
        <v>1368</v>
      </c>
      <c r="F399" s="175" t="s">
        <v>68</v>
      </c>
      <c r="G399" s="176" t="s">
        <v>69</v>
      </c>
      <c r="H399" s="254" t="s">
        <v>50</v>
      </c>
      <c r="I399" s="176" t="s">
        <v>70</v>
      </c>
      <c r="J399" s="176" t="s">
        <v>599</v>
      </c>
      <c r="K399" s="176" t="s">
        <v>45</v>
      </c>
      <c r="L399" s="326">
        <v>45635</v>
      </c>
      <c r="M399" s="326">
        <v>45665</v>
      </c>
      <c r="N399" s="172" t="s">
        <v>5</v>
      </c>
      <c r="O399" s="172" t="s">
        <v>1369</v>
      </c>
      <c r="P399" s="178">
        <v>45636</v>
      </c>
      <c r="Q399" s="178" t="s">
        <v>45</v>
      </c>
      <c r="R399" s="172" t="s">
        <v>55</v>
      </c>
      <c r="T399" s="247" t="s">
        <v>56</v>
      </c>
    </row>
    <row r="400" spans="1:20" ht="16.399999999999999" customHeight="1">
      <c r="A400" s="328" t="s">
        <v>1321</v>
      </c>
      <c r="B400" s="173" t="s">
        <v>19</v>
      </c>
      <c r="C400" s="172" t="s">
        <v>45</v>
      </c>
      <c r="D400" s="174" t="s">
        <v>45</v>
      </c>
      <c r="E400" s="327" t="s">
        <v>1370</v>
      </c>
      <c r="F400" s="175" t="s">
        <v>68</v>
      </c>
      <c r="G400" s="176" t="s">
        <v>69</v>
      </c>
      <c r="H400" s="254" t="s">
        <v>50</v>
      </c>
      <c r="I400" s="176" t="s">
        <v>70</v>
      </c>
      <c r="J400" s="176" t="s">
        <v>599</v>
      </c>
      <c r="K400" s="176" t="s">
        <v>45</v>
      </c>
      <c r="L400" s="326">
        <v>45635</v>
      </c>
      <c r="M400" s="326">
        <v>45665</v>
      </c>
      <c r="N400" s="172" t="s">
        <v>5</v>
      </c>
      <c r="O400" s="172" t="s">
        <v>1371</v>
      </c>
      <c r="P400" s="178">
        <v>45636</v>
      </c>
      <c r="Q400" s="178" t="s">
        <v>45</v>
      </c>
      <c r="R400" s="172" t="s">
        <v>55</v>
      </c>
      <c r="T400" s="247" t="s">
        <v>56</v>
      </c>
    </row>
    <row r="401" spans="1:20" ht="16.399999999999999" customHeight="1">
      <c r="A401" s="328" t="s">
        <v>1321</v>
      </c>
      <c r="B401" s="173" t="s">
        <v>19</v>
      </c>
      <c r="C401" s="172" t="s">
        <v>45</v>
      </c>
      <c r="D401" s="174" t="s">
        <v>45</v>
      </c>
      <c r="E401" s="327" t="s">
        <v>1372</v>
      </c>
      <c r="F401" s="175" t="s">
        <v>68</v>
      </c>
      <c r="G401" s="176" t="s">
        <v>69</v>
      </c>
      <c r="H401" s="254" t="s">
        <v>50</v>
      </c>
      <c r="I401" s="176" t="s">
        <v>70</v>
      </c>
      <c r="J401" s="176" t="s">
        <v>599</v>
      </c>
      <c r="K401" s="176" t="s">
        <v>45</v>
      </c>
      <c r="L401" s="326">
        <v>45635</v>
      </c>
      <c r="M401" s="326">
        <v>45665</v>
      </c>
      <c r="N401" s="172" t="s">
        <v>5</v>
      </c>
      <c r="O401" s="172" t="s">
        <v>1373</v>
      </c>
      <c r="P401" s="178">
        <v>45636</v>
      </c>
      <c r="Q401" s="178" t="s">
        <v>45</v>
      </c>
      <c r="R401" s="172" t="s">
        <v>55</v>
      </c>
      <c r="T401" s="247" t="s">
        <v>56</v>
      </c>
    </row>
    <row r="402" spans="1:20" ht="16.399999999999999" customHeight="1">
      <c r="A402" s="172" t="s">
        <v>1265</v>
      </c>
      <c r="B402" s="173" t="s">
        <v>19</v>
      </c>
      <c r="C402" s="172" t="s">
        <v>45</v>
      </c>
      <c r="D402" s="174" t="s">
        <v>45</v>
      </c>
      <c r="E402" s="180" t="s">
        <v>1374</v>
      </c>
      <c r="F402" s="175" t="s">
        <v>68</v>
      </c>
      <c r="G402" s="176" t="s">
        <v>61</v>
      </c>
      <c r="H402" s="255" t="s">
        <v>130</v>
      </c>
      <c r="I402" s="176" t="s">
        <v>153</v>
      </c>
      <c r="J402" s="176" t="s">
        <v>1375</v>
      </c>
      <c r="K402" s="176" t="s">
        <v>45</v>
      </c>
      <c r="L402" s="326">
        <v>45635</v>
      </c>
      <c r="M402" s="326">
        <v>45665</v>
      </c>
      <c r="N402" s="172" t="s">
        <v>5</v>
      </c>
      <c r="O402" s="172" t="s">
        <v>1376</v>
      </c>
      <c r="P402" s="178">
        <v>45636</v>
      </c>
      <c r="Q402" s="178" t="s">
        <v>45</v>
      </c>
      <c r="R402" s="172" t="s">
        <v>55</v>
      </c>
      <c r="T402" s="247" t="s">
        <v>56</v>
      </c>
    </row>
    <row r="403" spans="1:20" ht="16.399999999999999" customHeight="1">
      <c r="A403" s="172" t="s">
        <v>1265</v>
      </c>
      <c r="B403" s="173" t="s">
        <v>19</v>
      </c>
      <c r="C403" s="172" t="s">
        <v>45</v>
      </c>
      <c r="D403" s="174" t="s">
        <v>45</v>
      </c>
      <c r="E403" s="180" t="s">
        <v>1377</v>
      </c>
      <c r="F403" s="175" t="s">
        <v>68</v>
      </c>
      <c r="G403" s="176" t="s">
        <v>747</v>
      </c>
      <c r="H403" s="254" t="s">
        <v>77</v>
      </c>
      <c r="I403" s="176" t="s">
        <v>748</v>
      </c>
      <c r="J403" s="176" t="s">
        <v>1378</v>
      </c>
      <c r="K403" s="176" t="s">
        <v>45</v>
      </c>
      <c r="L403" s="326">
        <v>45636</v>
      </c>
      <c r="M403" s="326">
        <v>45666</v>
      </c>
      <c r="N403" s="172" t="s">
        <v>5</v>
      </c>
      <c r="O403" s="172" t="s">
        <v>1379</v>
      </c>
      <c r="P403" s="178">
        <v>45642</v>
      </c>
      <c r="Q403" s="178" t="s">
        <v>45</v>
      </c>
      <c r="R403" s="172" t="s">
        <v>55</v>
      </c>
      <c r="T403" s="247" t="s">
        <v>56</v>
      </c>
    </row>
    <row r="404" spans="1:20" ht="16.399999999999999" customHeight="1">
      <c r="A404" s="172" t="s">
        <v>1265</v>
      </c>
      <c r="B404" s="173" t="s">
        <v>19</v>
      </c>
      <c r="C404" s="172" t="s">
        <v>45</v>
      </c>
      <c r="D404" s="174" t="s">
        <v>45</v>
      </c>
      <c r="E404" s="180" t="s">
        <v>1380</v>
      </c>
      <c r="F404" s="175" t="s">
        <v>68</v>
      </c>
      <c r="G404" s="176" t="s">
        <v>747</v>
      </c>
      <c r="H404" s="254" t="s">
        <v>77</v>
      </c>
      <c r="I404" s="176" t="s">
        <v>748</v>
      </c>
      <c r="J404" s="176" t="s">
        <v>1378</v>
      </c>
      <c r="K404" s="176" t="s">
        <v>45</v>
      </c>
      <c r="L404" s="326">
        <v>45636</v>
      </c>
      <c r="M404" s="326">
        <v>45666</v>
      </c>
      <c r="N404" s="172" t="s">
        <v>5</v>
      </c>
      <c r="O404" s="172" t="s">
        <v>1381</v>
      </c>
      <c r="P404" s="178">
        <v>45642</v>
      </c>
      <c r="Q404" s="178" t="s">
        <v>45</v>
      </c>
      <c r="R404" s="172" t="s">
        <v>55</v>
      </c>
      <c r="T404" s="247" t="s">
        <v>56</v>
      </c>
    </row>
    <row r="405" spans="1:20" ht="16.399999999999999" customHeight="1">
      <c r="A405" s="172" t="s">
        <v>1265</v>
      </c>
      <c r="B405" s="173" t="s">
        <v>18</v>
      </c>
      <c r="C405" s="172" t="s">
        <v>45</v>
      </c>
      <c r="D405" s="174" t="s">
        <v>1382</v>
      </c>
      <c r="E405" s="180" t="s">
        <v>1383</v>
      </c>
      <c r="F405" s="175" t="s">
        <v>1384</v>
      </c>
      <c r="G405" s="176" t="s">
        <v>1385</v>
      </c>
      <c r="H405" s="254" t="s">
        <v>270</v>
      </c>
      <c r="I405" s="176" t="s">
        <v>1386</v>
      </c>
      <c r="J405" s="176" t="s">
        <v>1387</v>
      </c>
      <c r="K405" s="176" t="s">
        <v>53</v>
      </c>
      <c r="L405" s="326">
        <v>45636</v>
      </c>
      <c r="M405" s="326">
        <v>45681</v>
      </c>
      <c r="N405" s="172" t="s">
        <v>4</v>
      </c>
      <c r="O405" s="172" t="s">
        <v>1388</v>
      </c>
      <c r="P405" s="178">
        <v>45644</v>
      </c>
      <c r="Q405" s="178" t="s">
        <v>45</v>
      </c>
      <c r="R405" s="172" t="s">
        <v>55</v>
      </c>
      <c r="T405" s="247" t="s">
        <v>56</v>
      </c>
    </row>
    <row r="406" spans="1:20" ht="16.399999999999999" customHeight="1">
      <c r="A406" s="172" t="s">
        <v>1265</v>
      </c>
      <c r="B406" s="173" t="s">
        <v>18</v>
      </c>
      <c r="C406" s="172" t="s">
        <v>45</v>
      </c>
      <c r="D406" s="174" t="s">
        <v>1382</v>
      </c>
      <c r="E406" s="180" t="s">
        <v>1389</v>
      </c>
      <c r="F406" s="175" t="s">
        <v>1390</v>
      </c>
      <c r="G406" s="176" t="s">
        <v>454</v>
      </c>
      <c r="H406" s="254" t="s">
        <v>455</v>
      </c>
      <c r="I406" s="176" t="s">
        <v>456</v>
      </c>
      <c r="J406" s="176" t="s">
        <v>1391</v>
      </c>
      <c r="K406" s="176" t="s">
        <v>53</v>
      </c>
      <c r="L406" s="326">
        <v>45636</v>
      </c>
      <c r="M406" s="326">
        <v>45681</v>
      </c>
      <c r="N406" s="172" t="s">
        <v>4</v>
      </c>
      <c r="O406" s="172" t="s">
        <v>1392</v>
      </c>
      <c r="P406" s="178">
        <v>45656</v>
      </c>
      <c r="Q406" s="178" t="s">
        <v>45</v>
      </c>
      <c r="R406" s="172" t="s">
        <v>55</v>
      </c>
      <c r="T406" s="247" t="s">
        <v>56</v>
      </c>
    </row>
    <row r="407" spans="1:20" ht="16.399999999999999" customHeight="1">
      <c r="A407" s="172" t="s">
        <v>1265</v>
      </c>
      <c r="B407" s="173" t="s">
        <v>18</v>
      </c>
      <c r="C407" s="172" t="s">
        <v>45</v>
      </c>
      <c r="D407" s="174" t="s">
        <v>1393</v>
      </c>
      <c r="E407" s="180" t="s">
        <v>1394</v>
      </c>
      <c r="F407" s="175" t="s">
        <v>1395</v>
      </c>
      <c r="G407" s="176" t="s">
        <v>69</v>
      </c>
      <c r="H407" s="254" t="s">
        <v>199</v>
      </c>
      <c r="I407" s="176" t="s">
        <v>206</v>
      </c>
      <c r="J407" s="176" t="s">
        <v>1396</v>
      </c>
      <c r="K407" s="176" t="s">
        <v>53</v>
      </c>
      <c r="L407" s="326">
        <v>45636</v>
      </c>
      <c r="M407" s="326">
        <v>45681</v>
      </c>
      <c r="N407" s="172" t="s">
        <v>4</v>
      </c>
      <c r="O407" s="172" t="s">
        <v>1397</v>
      </c>
      <c r="P407" s="178">
        <v>45660</v>
      </c>
      <c r="Q407" s="178" t="s">
        <v>45</v>
      </c>
      <c r="R407" s="172" t="s">
        <v>55</v>
      </c>
      <c r="T407" s="247" t="s">
        <v>56</v>
      </c>
    </row>
    <row r="408" spans="1:20" ht="16.399999999999999" customHeight="1">
      <c r="A408" s="172" t="s">
        <v>1265</v>
      </c>
      <c r="B408" s="173" t="s">
        <v>18</v>
      </c>
      <c r="C408" s="172" t="s">
        <v>45</v>
      </c>
      <c r="D408" s="174" t="s">
        <v>1393</v>
      </c>
      <c r="E408" s="180" t="s">
        <v>1398</v>
      </c>
      <c r="F408" s="175" t="s">
        <v>1395</v>
      </c>
      <c r="G408" s="176" t="s">
        <v>69</v>
      </c>
      <c r="H408" s="254" t="s">
        <v>199</v>
      </c>
      <c r="I408" s="176" t="s">
        <v>206</v>
      </c>
      <c r="J408" s="176" t="s">
        <v>1399</v>
      </c>
      <c r="K408" s="176" t="s">
        <v>53</v>
      </c>
      <c r="L408" s="326">
        <v>45636</v>
      </c>
      <c r="M408" s="326">
        <v>45681</v>
      </c>
      <c r="N408" s="172" t="s">
        <v>4</v>
      </c>
      <c r="O408" s="172" t="s">
        <v>1397</v>
      </c>
      <c r="P408" s="178">
        <v>45660</v>
      </c>
      <c r="Q408" s="178" t="s">
        <v>45</v>
      </c>
      <c r="R408" s="172" t="s">
        <v>55</v>
      </c>
      <c r="S408" s="177" t="s">
        <v>1400</v>
      </c>
      <c r="T408" s="247" t="s">
        <v>56</v>
      </c>
    </row>
    <row r="409" spans="1:20" ht="16.399999999999999" customHeight="1">
      <c r="A409" s="172" t="s">
        <v>1321</v>
      </c>
      <c r="B409" s="173" t="s">
        <v>19</v>
      </c>
      <c r="C409" s="172" t="s">
        <v>45</v>
      </c>
      <c r="D409" s="174" t="s">
        <v>45</v>
      </c>
      <c r="E409" s="180" t="s">
        <v>1401</v>
      </c>
      <c r="F409" s="175" t="s">
        <v>68</v>
      </c>
      <c r="G409" s="176" t="s">
        <v>81</v>
      </c>
      <c r="H409" s="254" t="s">
        <v>73</v>
      </c>
      <c r="I409" s="176" t="s">
        <v>82</v>
      </c>
      <c r="J409" s="176" t="s">
        <v>1402</v>
      </c>
      <c r="K409" s="176" t="s">
        <v>45</v>
      </c>
      <c r="L409" s="326">
        <v>45637</v>
      </c>
      <c r="M409" s="326">
        <v>45667</v>
      </c>
      <c r="N409" s="172" t="s">
        <v>5</v>
      </c>
      <c r="O409" s="172" t="s">
        <v>1403</v>
      </c>
      <c r="P409" s="178">
        <v>45638</v>
      </c>
      <c r="Q409" s="178" t="s">
        <v>45</v>
      </c>
      <c r="R409" s="172" t="s">
        <v>55</v>
      </c>
      <c r="T409" s="247" t="s">
        <v>56</v>
      </c>
    </row>
    <row r="410" spans="1:20" ht="16.399999999999999" customHeight="1">
      <c r="A410" s="172" t="s">
        <v>1265</v>
      </c>
      <c r="B410" s="173" t="s">
        <v>19</v>
      </c>
      <c r="C410" s="172" t="s">
        <v>45</v>
      </c>
      <c r="D410" s="174" t="s">
        <v>45</v>
      </c>
      <c r="E410" s="180" t="s">
        <v>1404</v>
      </c>
      <c r="F410" s="175" t="s">
        <v>68</v>
      </c>
      <c r="G410" s="176" t="s">
        <v>49</v>
      </c>
      <c r="H410" s="254" t="s">
        <v>73</v>
      </c>
      <c r="I410" s="176" t="s">
        <v>124</v>
      </c>
      <c r="J410" s="176" t="s">
        <v>1405</v>
      </c>
      <c r="K410" s="176" t="s">
        <v>45</v>
      </c>
      <c r="L410" s="326">
        <v>45637</v>
      </c>
      <c r="M410" s="326">
        <v>45667</v>
      </c>
      <c r="N410" s="172" t="s">
        <v>5</v>
      </c>
      <c r="O410" s="172" t="s">
        <v>1406</v>
      </c>
      <c r="P410" s="178">
        <v>45637</v>
      </c>
      <c r="Q410" s="178">
        <v>45671</v>
      </c>
      <c r="R410" s="172" t="s">
        <v>55</v>
      </c>
      <c r="T410" s="247" t="s">
        <v>56</v>
      </c>
    </row>
    <row r="411" spans="1:20" ht="16.399999999999999" customHeight="1">
      <c r="A411" s="172" t="s">
        <v>57</v>
      </c>
      <c r="B411" s="173" t="s">
        <v>8</v>
      </c>
      <c r="C411" s="172" t="s">
        <v>45</v>
      </c>
      <c r="D411" s="174" t="s">
        <v>45</v>
      </c>
      <c r="E411" s="180" t="s">
        <v>45</v>
      </c>
      <c r="F411" s="175" t="s">
        <v>1407</v>
      </c>
      <c r="G411" s="176" t="s">
        <v>468</v>
      </c>
      <c r="H411" s="254" t="s">
        <v>130</v>
      </c>
      <c r="I411" s="176" t="s">
        <v>469</v>
      </c>
      <c r="J411" s="176" t="s">
        <v>1408</v>
      </c>
      <c r="K411" s="176" t="s">
        <v>45</v>
      </c>
      <c r="L411" s="326">
        <v>45637</v>
      </c>
      <c r="M411" s="326">
        <v>45657</v>
      </c>
      <c r="N411" s="172" t="s">
        <v>4</v>
      </c>
      <c r="O411" s="172" t="s">
        <v>1409</v>
      </c>
      <c r="P411" s="178" t="s">
        <v>45</v>
      </c>
      <c r="Q411" s="178" t="s">
        <v>45</v>
      </c>
      <c r="R411" s="172" t="s">
        <v>55</v>
      </c>
      <c r="S411" s="177" t="s">
        <v>188</v>
      </c>
      <c r="T411" s="247" t="s">
        <v>45</v>
      </c>
    </row>
    <row r="412" spans="1:20" ht="16.399999999999999" customHeight="1">
      <c r="A412" s="172" t="s">
        <v>1265</v>
      </c>
      <c r="B412" s="173" t="s">
        <v>18</v>
      </c>
      <c r="C412" s="172" t="s">
        <v>45</v>
      </c>
      <c r="D412" s="174" t="s">
        <v>1393</v>
      </c>
      <c r="E412" s="180" t="s">
        <v>1410</v>
      </c>
      <c r="F412" s="175" t="s">
        <v>1395</v>
      </c>
      <c r="G412" s="176" t="s">
        <v>69</v>
      </c>
      <c r="H412" s="254" t="s">
        <v>199</v>
      </c>
      <c r="I412" s="176" t="s">
        <v>206</v>
      </c>
      <c r="J412" s="176" t="s">
        <v>1411</v>
      </c>
      <c r="K412" s="176" t="s">
        <v>53</v>
      </c>
      <c r="L412" s="326">
        <v>45637</v>
      </c>
      <c r="M412" s="326">
        <v>45682</v>
      </c>
      <c r="N412" s="172" t="s">
        <v>4</v>
      </c>
      <c r="O412" s="172" t="s">
        <v>1412</v>
      </c>
      <c r="P412" s="178">
        <v>45657</v>
      </c>
      <c r="Q412" s="178" t="s">
        <v>45</v>
      </c>
      <c r="R412" s="172" t="s">
        <v>55</v>
      </c>
      <c r="T412" s="247" t="s">
        <v>56</v>
      </c>
    </row>
    <row r="413" spans="1:20" ht="16.399999999999999" customHeight="1">
      <c r="A413" s="172" t="s">
        <v>1265</v>
      </c>
      <c r="B413" s="173" t="s">
        <v>18</v>
      </c>
      <c r="C413" s="172" t="s">
        <v>45</v>
      </c>
      <c r="D413" s="174" t="s">
        <v>1413</v>
      </c>
      <c r="E413" s="180" t="s">
        <v>1414</v>
      </c>
      <c r="F413" s="175" t="s">
        <v>1415</v>
      </c>
      <c r="G413" s="176" t="s">
        <v>61</v>
      </c>
      <c r="H413" s="254" t="s">
        <v>62</v>
      </c>
      <c r="I413" s="176" t="s">
        <v>63</v>
      </c>
      <c r="J413" s="176" t="s">
        <v>1416</v>
      </c>
      <c r="K413" s="176" t="s">
        <v>53</v>
      </c>
      <c r="L413" s="326">
        <v>45637</v>
      </c>
      <c r="M413" s="326">
        <v>45682</v>
      </c>
      <c r="N413" s="172" t="s">
        <v>4</v>
      </c>
      <c r="O413" s="172" t="s">
        <v>1417</v>
      </c>
      <c r="P413" s="178">
        <v>45657</v>
      </c>
      <c r="Q413" s="178" t="s">
        <v>45</v>
      </c>
      <c r="R413" s="172" t="s">
        <v>55</v>
      </c>
      <c r="T413" s="247" t="s">
        <v>56</v>
      </c>
    </row>
    <row r="414" spans="1:20" ht="16.399999999999999" customHeight="1">
      <c r="A414" s="172" t="s">
        <v>57</v>
      </c>
      <c r="B414" s="173" t="s">
        <v>8</v>
      </c>
      <c r="C414" s="172" t="s">
        <v>45</v>
      </c>
      <c r="D414" s="174" t="s">
        <v>45</v>
      </c>
      <c r="E414" s="180" t="s">
        <v>1418</v>
      </c>
      <c r="F414" s="175" t="s">
        <v>1419</v>
      </c>
      <c r="G414" s="176" t="s">
        <v>129</v>
      </c>
      <c r="H414" s="176" t="s">
        <v>130</v>
      </c>
      <c r="I414" s="176" t="s">
        <v>131</v>
      </c>
      <c r="J414" s="176" t="s">
        <v>1420</v>
      </c>
      <c r="K414" s="176" t="s">
        <v>45</v>
      </c>
      <c r="L414" s="326">
        <v>45638</v>
      </c>
      <c r="M414" s="326">
        <v>45658</v>
      </c>
      <c r="N414" s="172" t="s">
        <v>5</v>
      </c>
      <c r="O414" s="172" t="s">
        <v>1421</v>
      </c>
      <c r="P414" s="178">
        <v>45652</v>
      </c>
      <c r="Q414" s="178" t="s">
        <v>45</v>
      </c>
      <c r="R414" s="172" t="s">
        <v>55</v>
      </c>
      <c r="T414" s="247" t="s">
        <v>56</v>
      </c>
    </row>
    <row r="415" spans="1:20" ht="16.399999999999999" customHeight="1">
      <c r="A415" s="172" t="s">
        <v>1265</v>
      </c>
      <c r="B415" s="173" t="s">
        <v>19</v>
      </c>
      <c r="C415" s="172" t="s">
        <v>45</v>
      </c>
      <c r="D415" s="174" t="s">
        <v>45</v>
      </c>
      <c r="E415" s="180" t="s">
        <v>1422</v>
      </c>
      <c r="F415" s="175" t="s">
        <v>68</v>
      </c>
      <c r="G415" s="176" t="s">
        <v>269</v>
      </c>
      <c r="H415" s="254" t="s">
        <v>270</v>
      </c>
      <c r="I415" s="176" t="s">
        <v>271</v>
      </c>
      <c r="J415" s="176" t="s">
        <v>1423</v>
      </c>
      <c r="K415" s="176" t="s">
        <v>45</v>
      </c>
      <c r="L415" s="326">
        <v>45637</v>
      </c>
      <c r="M415" s="326">
        <v>45667</v>
      </c>
      <c r="N415" s="172" t="s">
        <v>5</v>
      </c>
      <c r="O415" s="172" t="s">
        <v>1424</v>
      </c>
      <c r="P415" s="178">
        <v>45638</v>
      </c>
      <c r="Q415" s="178">
        <v>45705</v>
      </c>
      <c r="R415" s="172" t="s">
        <v>55</v>
      </c>
      <c r="T415" s="247" t="s">
        <v>56</v>
      </c>
    </row>
    <row r="416" spans="1:20" ht="16.399999999999999" customHeight="1">
      <c r="A416" s="172" t="s">
        <v>1265</v>
      </c>
      <c r="B416" s="173" t="s">
        <v>19</v>
      </c>
      <c r="C416" s="172" t="s">
        <v>45</v>
      </c>
      <c r="D416" s="174" t="s">
        <v>45</v>
      </c>
      <c r="E416" s="180" t="s">
        <v>1422</v>
      </c>
      <c r="F416" s="175" t="s">
        <v>68</v>
      </c>
      <c r="G416" s="176" t="s">
        <v>269</v>
      </c>
      <c r="H416" s="254" t="s">
        <v>270</v>
      </c>
      <c r="I416" s="176" t="s">
        <v>271</v>
      </c>
      <c r="J416" s="176" t="s">
        <v>1423</v>
      </c>
      <c r="K416" s="176" t="s">
        <v>45</v>
      </c>
      <c r="L416" s="326">
        <v>45637</v>
      </c>
      <c r="M416" s="326">
        <v>45667</v>
      </c>
      <c r="N416" s="172" t="s">
        <v>5</v>
      </c>
      <c r="O416" s="172" t="s">
        <v>1425</v>
      </c>
      <c r="P416" s="178">
        <v>45638</v>
      </c>
      <c r="Q416" s="178">
        <v>45705</v>
      </c>
      <c r="R416" s="172" t="s">
        <v>55</v>
      </c>
      <c r="T416" s="247" t="s">
        <v>56</v>
      </c>
    </row>
    <row r="417" spans="1:20" ht="16.399999999999999" customHeight="1">
      <c r="A417" s="172" t="s">
        <v>1321</v>
      </c>
      <c r="B417" s="173" t="s">
        <v>19</v>
      </c>
      <c r="C417" s="172" t="s">
        <v>45</v>
      </c>
      <c r="D417" s="174" t="s">
        <v>45</v>
      </c>
      <c r="E417" s="180" t="s">
        <v>45</v>
      </c>
      <c r="F417" s="175" t="s">
        <v>68</v>
      </c>
      <c r="G417" s="176" t="s">
        <v>45</v>
      </c>
      <c r="H417" s="254" t="s">
        <v>77</v>
      </c>
      <c r="I417" s="176" t="s">
        <v>45</v>
      </c>
      <c r="J417" s="176" t="s">
        <v>1426</v>
      </c>
      <c r="K417" s="176" t="s">
        <v>45</v>
      </c>
      <c r="L417" s="326">
        <v>45638</v>
      </c>
      <c r="M417" s="326">
        <v>45668</v>
      </c>
      <c r="N417" s="172" t="s">
        <v>4</v>
      </c>
      <c r="O417" s="172" t="s">
        <v>1427</v>
      </c>
      <c r="P417" s="178" t="s">
        <v>45</v>
      </c>
      <c r="Q417" s="178" t="s">
        <v>45</v>
      </c>
      <c r="R417" s="172" t="s">
        <v>55</v>
      </c>
      <c r="S417" s="177" t="s">
        <v>850</v>
      </c>
      <c r="T417" s="247" t="s">
        <v>45</v>
      </c>
    </row>
    <row r="418" spans="1:20" ht="16.399999999999999" customHeight="1">
      <c r="A418" s="172" t="s">
        <v>1265</v>
      </c>
      <c r="B418" s="173" t="s">
        <v>18</v>
      </c>
      <c r="C418" s="172" t="s">
        <v>45</v>
      </c>
      <c r="D418" s="174" t="s">
        <v>1428</v>
      </c>
      <c r="E418" s="180" t="s">
        <v>1429</v>
      </c>
      <c r="F418" s="175" t="s">
        <v>1301</v>
      </c>
      <c r="G418" s="176" t="s">
        <v>61</v>
      </c>
      <c r="H418" s="254" t="s">
        <v>62</v>
      </c>
      <c r="I418" s="176" t="s">
        <v>210</v>
      </c>
      <c r="J418" s="176" t="s">
        <v>1430</v>
      </c>
      <c r="K418" s="176" t="s">
        <v>53</v>
      </c>
      <c r="L418" s="326">
        <v>45638</v>
      </c>
      <c r="M418" s="326">
        <v>45683</v>
      </c>
      <c r="N418" s="172" t="s">
        <v>5</v>
      </c>
      <c r="O418" s="172" t="s">
        <v>1431</v>
      </c>
      <c r="P418" s="178">
        <v>45657</v>
      </c>
      <c r="Q418" s="178" t="s">
        <v>45</v>
      </c>
      <c r="R418" s="172" t="s">
        <v>55</v>
      </c>
      <c r="T418" s="247" t="s">
        <v>56</v>
      </c>
    </row>
    <row r="419" spans="1:20" ht="16.399999999999999" customHeight="1">
      <c r="A419" s="172" t="s">
        <v>1265</v>
      </c>
      <c r="B419" s="173" t="s">
        <v>18</v>
      </c>
      <c r="C419" s="172" t="s">
        <v>45</v>
      </c>
      <c r="D419" s="174" t="s">
        <v>1393</v>
      </c>
      <c r="E419" s="180" t="s">
        <v>1432</v>
      </c>
      <c r="F419" s="175" t="s">
        <v>1395</v>
      </c>
      <c r="G419" s="176" t="s">
        <v>69</v>
      </c>
      <c r="H419" s="254" t="s">
        <v>199</v>
      </c>
      <c r="I419" s="176" t="s">
        <v>206</v>
      </c>
      <c r="J419" s="176" t="s">
        <v>1433</v>
      </c>
      <c r="K419" s="176" t="s">
        <v>53</v>
      </c>
      <c r="L419" s="326">
        <v>45638</v>
      </c>
      <c r="M419" s="326">
        <v>45683</v>
      </c>
      <c r="N419" s="172" t="s">
        <v>4</v>
      </c>
      <c r="O419" s="172" t="s">
        <v>1434</v>
      </c>
      <c r="P419" s="178">
        <v>45665</v>
      </c>
      <c r="Q419" s="178" t="s">
        <v>45</v>
      </c>
      <c r="R419" s="172" t="s">
        <v>55</v>
      </c>
      <c r="T419" s="247" t="s">
        <v>56</v>
      </c>
    </row>
    <row r="420" spans="1:20" ht="16.399999999999999" customHeight="1">
      <c r="A420" s="172" t="s">
        <v>1265</v>
      </c>
      <c r="B420" s="173" t="s">
        <v>19</v>
      </c>
      <c r="C420" s="172" t="s">
        <v>45</v>
      </c>
      <c r="D420" s="174" t="s">
        <v>45</v>
      </c>
      <c r="E420" s="180" t="s">
        <v>1435</v>
      </c>
      <c r="F420" s="175" t="s">
        <v>68</v>
      </c>
      <c r="G420" s="176" t="s">
        <v>146</v>
      </c>
      <c r="H420" s="254" t="s">
        <v>130</v>
      </c>
      <c r="I420" s="176" t="s">
        <v>147</v>
      </c>
      <c r="J420" s="176" t="s">
        <v>1436</v>
      </c>
      <c r="K420" s="176" t="s">
        <v>45</v>
      </c>
      <c r="L420" s="326">
        <v>45639</v>
      </c>
      <c r="M420" s="326">
        <v>45669</v>
      </c>
      <c r="N420" s="172" t="s">
        <v>5</v>
      </c>
      <c r="O420" s="172" t="s">
        <v>1437</v>
      </c>
      <c r="P420" s="178">
        <v>45639</v>
      </c>
      <c r="Q420" s="178" t="s">
        <v>45</v>
      </c>
      <c r="R420" s="172" t="s">
        <v>237</v>
      </c>
      <c r="T420" s="247" t="s">
        <v>56</v>
      </c>
    </row>
    <row r="421" spans="1:20" ht="16.399999999999999" customHeight="1">
      <c r="A421" s="172" t="s">
        <v>1321</v>
      </c>
      <c r="B421" s="173" t="s">
        <v>19</v>
      </c>
      <c r="C421" s="172" t="s">
        <v>45</v>
      </c>
      <c r="D421" s="174" t="s">
        <v>45</v>
      </c>
      <c r="E421" s="180" t="s">
        <v>1438</v>
      </c>
      <c r="F421" s="175" t="s">
        <v>68</v>
      </c>
      <c r="G421" s="176" t="s">
        <v>69</v>
      </c>
      <c r="H421" s="254" t="s">
        <v>50</v>
      </c>
      <c r="I421" s="176" t="s">
        <v>70</v>
      </c>
      <c r="J421" s="176" t="s">
        <v>1439</v>
      </c>
      <c r="K421" s="176" t="s">
        <v>45</v>
      </c>
      <c r="L421" s="326">
        <v>45639</v>
      </c>
      <c r="M421" s="326">
        <v>45669</v>
      </c>
      <c r="N421" s="172" t="s">
        <v>5</v>
      </c>
      <c r="O421" s="172" t="s">
        <v>1440</v>
      </c>
      <c r="P421" s="178">
        <v>45639</v>
      </c>
      <c r="Q421" s="178" t="s">
        <v>45</v>
      </c>
      <c r="R421" s="172" t="s">
        <v>55</v>
      </c>
      <c r="T421" s="247" t="s">
        <v>56</v>
      </c>
    </row>
    <row r="422" spans="1:20" ht="16.399999999999999" customHeight="1">
      <c r="A422" s="172" t="s">
        <v>1265</v>
      </c>
      <c r="B422" s="173" t="s">
        <v>18</v>
      </c>
      <c r="C422" s="172" t="s">
        <v>45</v>
      </c>
      <c r="D422" s="174" t="s">
        <v>1441</v>
      </c>
      <c r="E422" s="180" t="s">
        <v>1442</v>
      </c>
      <c r="F422" s="175" t="s">
        <v>1390</v>
      </c>
      <c r="G422" s="176" t="s">
        <v>454</v>
      </c>
      <c r="H422" s="254" t="s">
        <v>455</v>
      </c>
      <c r="I422" s="176" t="s">
        <v>456</v>
      </c>
      <c r="J422" s="176" t="s">
        <v>1443</v>
      </c>
      <c r="K422" s="176" t="s">
        <v>53</v>
      </c>
      <c r="L422" s="326">
        <v>45639</v>
      </c>
      <c r="M422" s="326">
        <v>45684</v>
      </c>
      <c r="N422" s="172" t="s">
        <v>4</v>
      </c>
      <c r="O422" s="172" t="s">
        <v>1444</v>
      </c>
      <c r="P422" s="178">
        <v>45659</v>
      </c>
      <c r="Q422" s="178" t="s">
        <v>45</v>
      </c>
      <c r="R422" s="172" t="s">
        <v>55</v>
      </c>
      <c r="T422" s="247" t="s">
        <v>56</v>
      </c>
    </row>
    <row r="423" spans="1:20" ht="16.399999999999999" customHeight="1">
      <c r="A423" s="172" t="s">
        <v>57</v>
      </c>
      <c r="B423" s="173" t="s">
        <v>18</v>
      </c>
      <c r="C423" s="172" t="s">
        <v>45</v>
      </c>
      <c r="D423" s="174" t="s">
        <v>1428</v>
      </c>
      <c r="E423" s="180" t="s">
        <v>1445</v>
      </c>
      <c r="F423" s="175" t="s">
        <v>1446</v>
      </c>
      <c r="G423" s="176" t="s">
        <v>1447</v>
      </c>
      <c r="H423" s="254" t="s">
        <v>20360</v>
      </c>
      <c r="I423" s="176" t="s">
        <v>1448</v>
      </c>
      <c r="J423" s="176" t="s">
        <v>1449</v>
      </c>
      <c r="K423" s="176" t="s">
        <v>53</v>
      </c>
      <c r="L423" s="326">
        <v>45639</v>
      </c>
      <c r="M423" s="326">
        <v>45684</v>
      </c>
      <c r="N423" s="172" t="s">
        <v>4</v>
      </c>
      <c r="O423" s="172" t="s">
        <v>1450</v>
      </c>
      <c r="P423" s="178">
        <v>45652</v>
      </c>
      <c r="Q423" s="178" t="s">
        <v>45</v>
      </c>
      <c r="R423" s="172" t="s">
        <v>55</v>
      </c>
      <c r="T423" s="247" t="s">
        <v>56</v>
      </c>
    </row>
    <row r="424" spans="1:20" ht="16.399999999999999" customHeight="1">
      <c r="A424" s="172" t="s">
        <v>1321</v>
      </c>
      <c r="B424" s="173" t="s">
        <v>19</v>
      </c>
      <c r="C424" s="172" t="s">
        <v>45</v>
      </c>
      <c r="D424" s="174" t="s">
        <v>45</v>
      </c>
      <c r="E424" s="180" t="s">
        <v>1451</v>
      </c>
      <c r="F424" s="175" t="s">
        <v>68</v>
      </c>
      <c r="G424" s="176" t="s">
        <v>61</v>
      </c>
      <c r="H424" s="254" t="s">
        <v>62</v>
      </c>
      <c r="I424" s="176" t="s">
        <v>396</v>
      </c>
      <c r="J424" s="176" t="s">
        <v>1452</v>
      </c>
      <c r="K424" s="176" t="s">
        <v>45</v>
      </c>
      <c r="L424" s="326">
        <v>45639</v>
      </c>
      <c r="M424" s="326">
        <v>45669</v>
      </c>
      <c r="N424" s="172" t="s">
        <v>5</v>
      </c>
      <c r="O424" s="172" t="s">
        <v>1453</v>
      </c>
      <c r="P424" s="178">
        <v>45642</v>
      </c>
      <c r="Q424" s="178" t="s">
        <v>45</v>
      </c>
      <c r="R424" s="172" t="s">
        <v>55</v>
      </c>
      <c r="T424" s="247" t="s">
        <v>56</v>
      </c>
    </row>
    <row r="425" spans="1:20" ht="16.399999999999999" customHeight="1">
      <c r="A425" s="172" t="s">
        <v>1321</v>
      </c>
      <c r="B425" s="173" t="s">
        <v>19</v>
      </c>
      <c r="C425" s="172" t="s">
        <v>45</v>
      </c>
      <c r="D425" s="174" t="s">
        <v>45</v>
      </c>
      <c r="E425" s="180" t="s">
        <v>1454</v>
      </c>
      <c r="F425" s="175" t="s">
        <v>68</v>
      </c>
      <c r="G425" s="176" t="s">
        <v>61</v>
      </c>
      <c r="H425" s="254" t="s">
        <v>130</v>
      </c>
      <c r="I425" s="176" t="s">
        <v>153</v>
      </c>
      <c r="J425" s="176" t="s">
        <v>1455</v>
      </c>
      <c r="K425" s="176" t="s">
        <v>45</v>
      </c>
      <c r="L425" s="326">
        <v>45640</v>
      </c>
      <c r="M425" s="326">
        <v>45670</v>
      </c>
      <c r="N425" s="172" t="s">
        <v>5</v>
      </c>
      <c r="O425" s="172" t="s">
        <v>1456</v>
      </c>
      <c r="P425" s="178">
        <v>45642</v>
      </c>
      <c r="Q425" s="178" t="s">
        <v>45</v>
      </c>
      <c r="R425" s="172" t="s">
        <v>55</v>
      </c>
      <c r="T425" s="247" t="s">
        <v>56</v>
      </c>
    </row>
    <row r="426" spans="1:20" ht="16.399999999999999" customHeight="1">
      <c r="A426" s="172" t="s">
        <v>1265</v>
      </c>
      <c r="B426" s="173" t="s">
        <v>18</v>
      </c>
      <c r="C426" s="172" t="s">
        <v>45</v>
      </c>
      <c r="D426" s="174" t="s">
        <v>1457</v>
      </c>
      <c r="E426" s="180" t="s">
        <v>1458</v>
      </c>
      <c r="F426" s="175" t="s">
        <v>205</v>
      </c>
      <c r="G426" s="176" t="s">
        <v>69</v>
      </c>
      <c r="H426" s="254" t="s">
        <v>199</v>
      </c>
      <c r="I426" s="176" t="s">
        <v>206</v>
      </c>
      <c r="J426" s="176" t="s">
        <v>207</v>
      </c>
      <c r="K426" s="176" t="s">
        <v>53</v>
      </c>
      <c r="L426" s="326">
        <v>45642</v>
      </c>
      <c r="M426" s="326">
        <v>45687</v>
      </c>
      <c r="N426" s="172" t="s">
        <v>4</v>
      </c>
      <c r="O426" s="172" t="s">
        <v>1459</v>
      </c>
      <c r="P426" s="178">
        <v>45660</v>
      </c>
      <c r="Q426" s="178" t="s">
        <v>45</v>
      </c>
      <c r="R426" s="172" t="s">
        <v>55</v>
      </c>
      <c r="T426" s="247" t="s">
        <v>56</v>
      </c>
    </row>
    <row r="427" spans="1:20" ht="16.399999999999999" customHeight="1">
      <c r="A427" s="172" t="s">
        <v>1265</v>
      </c>
      <c r="B427" s="173" t="s">
        <v>18</v>
      </c>
      <c r="C427" s="172" t="s">
        <v>45</v>
      </c>
      <c r="D427" s="174" t="s">
        <v>1441</v>
      </c>
      <c r="E427" s="180" t="s">
        <v>1460</v>
      </c>
      <c r="F427" s="175" t="s">
        <v>1461</v>
      </c>
      <c r="G427" s="176" t="s">
        <v>69</v>
      </c>
      <c r="H427" s="254" t="s">
        <v>199</v>
      </c>
      <c r="I427" s="176" t="s">
        <v>70</v>
      </c>
      <c r="J427" s="176" t="s">
        <v>1462</v>
      </c>
      <c r="K427" s="176" t="s">
        <v>53</v>
      </c>
      <c r="L427" s="326">
        <v>45642</v>
      </c>
      <c r="M427" s="326">
        <v>45687</v>
      </c>
      <c r="N427" s="172" t="s">
        <v>4</v>
      </c>
      <c r="O427" s="172" t="s">
        <v>1463</v>
      </c>
      <c r="P427" s="178">
        <v>45671</v>
      </c>
      <c r="Q427" s="178" t="s">
        <v>45</v>
      </c>
      <c r="R427" s="172" t="s">
        <v>55</v>
      </c>
      <c r="T427" s="247" t="s">
        <v>56</v>
      </c>
    </row>
    <row r="428" spans="1:20" ht="16.399999999999999" customHeight="1">
      <c r="A428" s="172" t="s">
        <v>1265</v>
      </c>
      <c r="B428" s="173" t="s">
        <v>19</v>
      </c>
      <c r="C428" s="172" t="s">
        <v>45</v>
      </c>
      <c r="D428" s="174" t="s">
        <v>45</v>
      </c>
      <c r="E428" s="180" t="s">
        <v>1464</v>
      </c>
      <c r="F428" s="175" t="s">
        <v>68</v>
      </c>
      <c r="G428" s="176" t="s">
        <v>69</v>
      </c>
      <c r="H428" s="254" t="s">
        <v>50</v>
      </c>
      <c r="I428" s="176" t="s">
        <v>70</v>
      </c>
      <c r="J428" s="176" t="s">
        <v>1465</v>
      </c>
      <c r="K428" s="176" t="s">
        <v>45</v>
      </c>
      <c r="L428" s="326">
        <v>45640</v>
      </c>
      <c r="M428" s="326">
        <v>45670</v>
      </c>
      <c r="N428" s="172" t="s">
        <v>5</v>
      </c>
      <c r="O428" s="172" t="s">
        <v>1466</v>
      </c>
      <c r="P428" s="178">
        <v>45642</v>
      </c>
      <c r="Q428" s="178" t="s">
        <v>45</v>
      </c>
      <c r="R428" s="172" t="s">
        <v>55</v>
      </c>
      <c r="T428" s="247" t="s">
        <v>56</v>
      </c>
    </row>
    <row r="429" spans="1:20" ht="16.399999999999999" customHeight="1">
      <c r="A429" s="172" t="s">
        <v>57</v>
      </c>
      <c r="B429" s="173" t="s">
        <v>8</v>
      </c>
      <c r="C429" s="172" t="s">
        <v>45</v>
      </c>
      <c r="D429" s="174" t="s">
        <v>45</v>
      </c>
      <c r="E429" s="180" t="s">
        <v>45</v>
      </c>
      <c r="F429" s="175" t="s">
        <v>1220</v>
      </c>
      <c r="G429" s="176" t="s">
        <v>146</v>
      </c>
      <c r="H429" s="254" t="s">
        <v>62</v>
      </c>
      <c r="I429" s="176" t="s">
        <v>147</v>
      </c>
      <c r="J429" s="176" t="s">
        <v>1467</v>
      </c>
      <c r="K429" s="176" t="s">
        <v>45</v>
      </c>
      <c r="L429" s="326">
        <v>45642</v>
      </c>
      <c r="M429" s="326">
        <v>45662</v>
      </c>
      <c r="N429" s="172" t="s">
        <v>4</v>
      </c>
      <c r="O429" s="172" t="s">
        <v>1468</v>
      </c>
      <c r="P429" s="178" t="s">
        <v>45</v>
      </c>
      <c r="Q429" s="178" t="s">
        <v>45</v>
      </c>
      <c r="R429" s="172" t="s">
        <v>55</v>
      </c>
      <c r="S429" s="177" t="s">
        <v>174</v>
      </c>
      <c r="T429" s="247" t="s">
        <v>45</v>
      </c>
    </row>
    <row r="430" spans="1:20" ht="16.399999999999999" customHeight="1">
      <c r="A430" s="172" t="s">
        <v>57</v>
      </c>
      <c r="B430" s="173" t="s">
        <v>8</v>
      </c>
      <c r="C430" s="172" t="s">
        <v>45</v>
      </c>
      <c r="D430" s="174" t="s">
        <v>45</v>
      </c>
      <c r="E430" s="180" t="s">
        <v>45</v>
      </c>
      <c r="F430" s="175" t="s">
        <v>1407</v>
      </c>
      <c r="G430" s="176" t="s">
        <v>468</v>
      </c>
      <c r="H430" s="176" t="s">
        <v>130</v>
      </c>
      <c r="I430" s="176" t="s">
        <v>469</v>
      </c>
      <c r="J430" s="176" t="s">
        <v>1469</v>
      </c>
      <c r="K430" s="176" t="s">
        <v>45</v>
      </c>
      <c r="L430" s="326">
        <v>45642</v>
      </c>
      <c r="M430" s="326">
        <v>45662</v>
      </c>
      <c r="N430" s="172" t="s">
        <v>4</v>
      </c>
      <c r="O430" s="172" t="s">
        <v>1470</v>
      </c>
      <c r="P430" s="178" t="s">
        <v>45</v>
      </c>
      <c r="Q430" s="178" t="s">
        <v>45</v>
      </c>
      <c r="R430" s="172" t="s">
        <v>55</v>
      </c>
      <c r="S430" s="177" t="s">
        <v>188</v>
      </c>
      <c r="T430" s="247" t="s">
        <v>45</v>
      </c>
    </row>
    <row r="431" spans="1:20" ht="16.399999999999999" customHeight="1">
      <c r="A431" s="172" t="s">
        <v>1265</v>
      </c>
      <c r="B431" s="173" t="s">
        <v>18</v>
      </c>
      <c r="C431" s="172" t="s">
        <v>45</v>
      </c>
      <c r="D431" s="174" t="s">
        <v>1471</v>
      </c>
      <c r="E431" s="180" t="s">
        <v>1472</v>
      </c>
      <c r="F431" s="175" t="s">
        <v>48</v>
      </c>
      <c r="G431" s="176" t="s">
        <v>1473</v>
      </c>
      <c r="H431" s="254" t="s">
        <v>50</v>
      </c>
      <c r="I431" s="176" t="s">
        <v>51</v>
      </c>
      <c r="J431" s="176" t="s">
        <v>1474</v>
      </c>
      <c r="K431" s="176" t="s">
        <v>53</v>
      </c>
      <c r="L431" s="326">
        <v>45643</v>
      </c>
      <c r="M431" s="326">
        <v>45688</v>
      </c>
      <c r="N431" s="172" t="s">
        <v>4</v>
      </c>
      <c r="O431" s="172" t="s">
        <v>1475</v>
      </c>
      <c r="P431" s="178">
        <v>45674</v>
      </c>
      <c r="Q431" s="178" t="s">
        <v>45</v>
      </c>
      <c r="R431" s="172" t="s">
        <v>55</v>
      </c>
      <c r="T431" s="247" t="s">
        <v>56</v>
      </c>
    </row>
    <row r="432" spans="1:20" ht="16.399999999999999" customHeight="1">
      <c r="A432" s="172" t="s">
        <v>1265</v>
      </c>
      <c r="B432" s="173" t="s">
        <v>19</v>
      </c>
      <c r="C432" s="172" t="s">
        <v>45</v>
      </c>
      <c r="D432" s="174" t="s">
        <v>45</v>
      </c>
      <c r="E432" s="180" t="s">
        <v>45</v>
      </c>
      <c r="F432" s="175" t="s">
        <v>68</v>
      </c>
      <c r="G432" s="176" t="s">
        <v>45</v>
      </c>
      <c r="H432" s="254" t="s">
        <v>73</v>
      </c>
      <c r="I432" s="176" t="s">
        <v>45</v>
      </c>
      <c r="J432" s="176" t="s">
        <v>1476</v>
      </c>
      <c r="K432" s="176" t="s">
        <v>45</v>
      </c>
      <c r="L432" s="326">
        <v>45642</v>
      </c>
      <c r="M432" s="326">
        <v>45672</v>
      </c>
      <c r="N432" s="172" t="s">
        <v>4</v>
      </c>
      <c r="O432" s="172" t="s">
        <v>1477</v>
      </c>
      <c r="P432" s="178">
        <v>45643</v>
      </c>
      <c r="Q432" s="178" t="s">
        <v>45</v>
      </c>
      <c r="R432" s="172" t="s">
        <v>55</v>
      </c>
      <c r="S432" s="177" t="s">
        <v>850</v>
      </c>
      <c r="T432" s="247" t="s">
        <v>56</v>
      </c>
    </row>
    <row r="433" spans="1:20" ht="16.399999999999999" customHeight="1">
      <c r="A433" s="172" t="s">
        <v>1265</v>
      </c>
      <c r="B433" s="173" t="s">
        <v>19</v>
      </c>
      <c r="C433" s="172" t="s">
        <v>45</v>
      </c>
      <c r="D433" s="174" t="s">
        <v>45</v>
      </c>
      <c r="E433" s="180" t="s">
        <v>45</v>
      </c>
      <c r="F433" s="175" t="s">
        <v>68</v>
      </c>
      <c r="G433" s="176" t="s">
        <v>45</v>
      </c>
      <c r="H433" s="254" t="s">
        <v>73</v>
      </c>
      <c r="I433" s="176" t="s">
        <v>45</v>
      </c>
      <c r="J433" s="176" t="s">
        <v>1476</v>
      </c>
      <c r="K433" s="176" t="s">
        <v>45</v>
      </c>
      <c r="L433" s="326">
        <v>45642</v>
      </c>
      <c r="M433" s="326">
        <v>45672</v>
      </c>
      <c r="N433" s="172" t="s">
        <v>4</v>
      </c>
      <c r="O433" s="172" t="s">
        <v>1478</v>
      </c>
      <c r="P433" s="178">
        <v>45643</v>
      </c>
      <c r="Q433" s="178" t="s">
        <v>45</v>
      </c>
      <c r="R433" s="172" t="s">
        <v>55</v>
      </c>
      <c r="S433" s="177" t="s">
        <v>850</v>
      </c>
      <c r="T433" s="247" t="s">
        <v>56</v>
      </c>
    </row>
    <row r="434" spans="1:20" ht="16.399999999999999" customHeight="1">
      <c r="A434" s="172" t="s">
        <v>1265</v>
      </c>
      <c r="B434" s="173" t="s">
        <v>19</v>
      </c>
      <c r="C434" s="172" t="s">
        <v>45</v>
      </c>
      <c r="D434" s="174" t="s">
        <v>45</v>
      </c>
      <c r="E434" s="180" t="s">
        <v>45</v>
      </c>
      <c r="F434" s="175" t="s">
        <v>68</v>
      </c>
      <c r="G434" s="176" t="s">
        <v>45</v>
      </c>
      <c r="H434" s="254" t="s">
        <v>73</v>
      </c>
      <c r="I434" s="176" t="s">
        <v>45</v>
      </c>
      <c r="J434" s="176" t="s">
        <v>1479</v>
      </c>
      <c r="K434" s="176" t="s">
        <v>45</v>
      </c>
      <c r="L434" s="326">
        <v>45642</v>
      </c>
      <c r="M434" s="326">
        <v>45672</v>
      </c>
      <c r="N434" s="172" t="s">
        <v>4</v>
      </c>
      <c r="O434" s="172" t="s">
        <v>1480</v>
      </c>
      <c r="P434" s="178">
        <v>45643</v>
      </c>
      <c r="Q434" s="178" t="s">
        <v>45</v>
      </c>
      <c r="R434" s="172" t="s">
        <v>55</v>
      </c>
      <c r="S434" s="177" t="s">
        <v>850</v>
      </c>
      <c r="T434" s="247" t="s">
        <v>56</v>
      </c>
    </row>
    <row r="435" spans="1:20" ht="16.399999999999999" customHeight="1">
      <c r="A435" s="172" t="s">
        <v>1265</v>
      </c>
      <c r="B435" s="173" t="s">
        <v>19</v>
      </c>
      <c r="C435" s="172" t="s">
        <v>45</v>
      </c>
      <c r="D435" s="174" t="s">
        <v>45</v>
      </c>
      <c r="E435" s="180" t="s">
        <v>1481</v>
      </c>
      <c r="F435" s="175" t="s">
        <v>68</v>
      </c>
      <c r="G435" s="176" t="s">
        <v>69</v>
      </c>
      <c r="H435" s="254" t="s">
        <v>50</v>
      </c>
      <c r="I435" s="176" t="s">
        <v>70</v>
      </c>
      <c r="J435" s="176" t="s">
        <v>1482</v>
      </c>
      <c r="K435" s="176" t="s">
        <v>45</v>
      </c>
      <c r="L435" s="326">
        <v>45643</v>
      </c>
      <c r="M435" s="326">
        <v>45673</v>
      </c>
      <c r="N435" s="172" t="s">
        <v>5</v>
      </c>
      <c r="O435" s="172" t="s">
        <v>1483</v>
      </c>
      <c r="P435" s="178">
        <v>45644</v>
      </c>
      <c r="Q435" s="178">
        <v>45665</v>
      </c>
      <c r="R435" s="172" t="s">
        <v>55</v>
      </c>
      <c r="T435" s="247" t="s">
        <v>56</v>
      </c>
    </row>
    <row r="436" spans="1:20" ht="16.399999999999999" customHeight="1">
      <c r="A436" s="172" t="s">
        <v>1321</v>
      </c>
      <c r="B436" s="173" t="s">
        <v>19</v>
      </c>
      <c r="C436" s="172" t="s">
        <v>45</v>
      </c>
      <c r="D436" s="174" t="s">
        <v>45</v>
      </c>
      <c r="E436" s="180" t="s">
        <v>1484</v>
      </c>
      <c r="F436" s="175" t="s">
        <v>68</v>
      </c>
      <c r="G436" s="176" t="s">
        <v>592</v>
      </c>
      <c r="H436" s="254" t="s">
        <v>77</v>
      </c>
      <c r="I436" s="176" t="s">
        <v>1485</v>
      </c>
      <c r="J436" s="176" t="s">
        <v>1486</v>
      </c>
      <c r="K436" s="176" t="s">
        <v>45</v>
      </c>
      <c r="L436" s="326">
        <v>45644</v>
      </c>
      <c r="M436" s="326">
        <v>45674</v>
      </c>
      <c r="N436" s="172" t="s">
        <v>5</v>
      </c>
      <c r="O436" s="172" t="s">
        <v>1487</v>
      </c>
      <c r="P436" s="178">
        <v>45644</v>
      </c>
      <c r="Q436" s="178" t="s">
        <v>45</v>
      </c>
      <c r="R436" s="172" t="s">
        <v>55</v>
      </c>
      <c r="T436" s="247" t="s">
        <v>56</v>
      </c>
    </row>
    <row r="437" spans="1:20" ht="16.399999999999999" customHeight="1">
      <c r="A437" s="172" t="s">
        <v>1265</v>
      </c>
      <c r="B437" s="173" t="s">
        <v>19</v>
      </c>
      <c r="C437" s="172" t="s">
        <v>45</v>
      </c>
      <c r="D437" s="174" t="s">
        <v>45</v>
      </c>
      <c r="E437" s="180" t="s">
        <v>1488</v>
      </c>
      <c r="F437" s="175" t="s">
        <v>68</v>
      </c>
      <c r="G437" s="176" t="s">
        <v>69</v>
      </c>
      <c r="H437" s="254" t="s">
        <v>73</v>
      </c>
      <c r="I437" s="176" t="s">
        <v>117</v>
      </c>
      <c r="J437" s="176" t="s">
        <v>1489</v>
      </c>
      <c r="K437" s="176" t="s">
        <v>45</v>
      </c>
      <c r="L437" s="326">
        <v>45643</v>
      </c>
      <c r="M437" s="326">
        <v>45673</v>
      </c>
      <c r="N437" s="172" t="s">
        <v>5</v>
      </c>
      <c r="O437" s="172" t="s">
        <v>1490</v>
      </c>
      <c r="P437" s="178">
        <v>45644</v>
      </c>
      <c r="Q437" s="178" t="s">
        <v>45</v>
      </c>
      <c r="R437" s="172" t="s">
        <v>55</v>
      </c>
      <c r="T437" s="247" t="s">
        <v>56</v>
      </c>
    </row>
    <row r="438" spans="1:20" ht="16.399999999999999" customHeight="1">
      <c r="A438" s="172" t="s">
        <v>57</v>
      </c>
      <c r="B438" s="173" t="s">
        <v>8</v>
      </c>
      <c r="C438" s="172" t="s">
        <v>45</v>
      </c>
      <c r="D438" s="174" t="s">
        <v>45</v>
      </c>
      <c r="E438" s="180" t="s">
        <v>45</v>
      </c>
      <c r="F438" s="175" t="s">
        <v>1491</v>
      </c>
      <c r="G438" s="176" t="s">
        <v>1492</v>
      </c>
      <c r="H438" s="176" t="s">
        <v>130</v>
      </c>
      <c r="I438" s="176" t="s">
        <v>1493</v>
      </c>
      <c r="J438" s="176" t="s">
        <v>1494</v>
      </c>
      <c r="K438" s="176" t="s">
        <v>45</v>
      </c>
      <c r="L438" s="326">
        <v>45644</v>
      </c>
      <c r="M438" s="326">
        <v>45664</v>
      </c>
      <c r="N438" s="172" t="s">
        <v>4</v>
      </c>
      <c r="O438" s="172" t="s">
        <v>1495</v>
      </c>
      <c r="P438" s="178" t="s">
        <v>45</v>
      </c>
      <c r="Q438" s="178" t="s">
        <v>45</v>
      </c>
      <c r="R438" s="172" t="s">
        <v>55</v>
      </c>
      <c r="S438" s="177" t="s">
        <v>174</v>
      </c>
      <c r="T438" s="247" t="s">
        <v>45</v>
      </c>
    </row>
    <row r="439" spans="1:20" ht="16.399999999999999" customHeight="1">
      <c r="A439" s="172" t="s">
        <v>57</v>
      </c>
      <c r="B439" s="173" t="s">
        <v>8</v>
      </c>
      <c r="C439" s="172" t="s">
        <v>45</v>
      </c>
      <c r="D439" s="174" t="s">
        <v>45</v>
      </c>
      <c r="E439" s="180" t="s">
        <v>45</v>
      </c>
      <c r="F439" s="175" t="s">
        <v>1496</v>
      </c>
      <c r="G439" s="176" t="s">
        <v>468</v>
      </c>
      <c r="H439" s="176" t="s">
        <v>130</v>
      </c>
      <c r="I439" s="176" t="s">
        <v>469</v>
      </c>
      <c r="J439" s="176" t="s">
        <v>1497</v>
      </c>
      <c r="K439" s="176" t="s">
        <v>45</v>
      </c>
      <c r="L439" s="326">
        <v>45644</v>
      </c>
      <c r="M439" s="326">
        <v>45664</v>
      </c>
      <c r="N439" s="172" t="s">
        <v>4</v>
      </c>
      <c r="O439" s="172" t="s">
        <v>1498</v>
      </c>
      <c r="P439" s="178" t="s">
        <v>45</v>
      </c>
      <c r="Q439" s="178" t="s">
        <v>45</v>
      </c>
      <c r="R439" s="172" t="s">
        <v>55</v>
      </c>
      <c r="S439" s="177" t="s">
        <v>188</v>
      </c>
      <c r="T439" s="247" t="s">
        <v>45</v>
      </c>
    </row>
    <row r="440" spans="1:20" ht="16.399999999999999" customHeight="1">
      <c r="A440" s="172" t="s">
        <v>57</v>
      </c>
      <c r="B440" s="173" t="s">
        <v>18</v>
      </c>
      <c r="C440" s="172" t="s">
        <v>45</v>
      </c>
      <c r="D440" s="174" t="s">
        <v>1499</v>
      </c>
      <c r="E440" s="180" t="s">
        <v>1500</v>
      </c>
      <c r="F440" s="175" t="s">
        <v>1501</v>
      </c>
      <c r="G440" s="176" t="s">
        <v>1502</v>
      </c>
      <c r="H440" s="254" t="s">
        <v>62</v>
      </c>
      <c r="I440" s="176" t="s">
        <v>190</v>
      </c>
      <c r="J440" s="176" t="s">
        <v>1503</v>
      </c>
      <c r="K440" s="176" t="s">
        <v>53</v>
      </c>
      <c r="L440" s="326">
        <v>45645</v>
      </c>
      <c r="M440" s="326">
        <v>45690</v>
      </c>
      <c r="N440" s="172" t="s">
        <v>4</v>
      </c>
      <c r="O440" s="172" t="s">
        <v>1504</v>
      </c>
      <c r="P440" s="178">
        <v>45674</v>
      </c>
      <c r="Q440" s="178" t="s">
        <v>45</v>
      </c>
      <c r="R440" s="172" t="s">
        <v>55</v>
      </c>
      <c r="T440" s="247" t="s">
        <v>56</v>
      </c>
    </row>
    <row r="441" spans="1:20" ht="16.399999999999999" customHeight="1">
      <c r="A441" s="172" t="s">
        <v>57</v>
      </c>
      <c r="B441" s="173" t="s">
        <v>18</v>
      </c>
      <c r="C441" s="172" t="s">
        <v>45</v>
      </c>
      <c r="D441" s="174" t="s">
        <v>1505</v>
      </c>
      <c r="E441" s="180" t="s">
        <v>1506</v>
      </c>
      <c r="F441" s="175" t="s">
        <v>48</v>
      </c>
      <c r="G441" s="176" t="s">
        <v>1473</v>
      </c>
      <c r="H441" s="254" t="s">
        <v>199</v>
      </c>
      <c r="I441" s="176" t="s">
        <v>51</v>
      </c>
      <c r="J441" s="176" t="s">
        <v>1474</v>
      </c>
      <c r="K441" s="176" t="s">
        <v>53</v>
      </c>
      <c r="L441" s="326">
        <v>45645</v>
      </c>
      <c r="M441" s="326">
        <v>45690</v>
      </c>
      <c r="N441" s="172" t="s">
        <v>4</v>
      </c>
      <c r="O441" s="172" t="s">
        <v>1507</v>
      </c>
      <c r="P441" s="178">
        <v>45652</v>
      </c>
      <c r="Q441" s="178">
        <v>45671</v>
      </c>
      <c r="R441" s="172" t="s">
        <v>55</v>
      </c>
      <c r="T441" s="247" t="s">
        <v>56</v>
      </c>
    </row>
    <row r="442" spans="1:20" ht="16.399999999999999" customHeight="1">
      <c r="A442" s="172" t="s">
        <v>57</v>
      </c>
      <c r="B442" s="173" t="s">
        <v>18</v>
      </c>
      <c r="C442" s="172" t="s">
        <v>45</v>
      </c>
      <c r="D442" s="174" t="s">
        <v>1499</v>
      </c>
      <c r="E442" s="180" t="s">
        <v>1508</v>
      </c>
      <c r="F442" s="175" t="s">
        <v>1501</v>
      </c>
      <c r="G442" s="176" t="s">
        <v>1509</v>
      </c>
      <c r="H442" s="254" t="s">
        <v>62</v>
      </c>
      <c r="I442" s="176" t="s">
        <v>1510</v>
      </c>
      <c r="J442" s="176" t="s">
        <v>1511</v>
      </c>
      <c r="K442" s="176" t="s">
        <v>53</v>
      </c>
      <c r="L442" s="326">
        <v>45645</v>
      </c>
      <c r="M442" s="326">
        <v>45690</v>
      </c>
      <c r="N442" s="172" t="s">
        <v>4</v>
      </c>
      <c r="O442" s="172" t="s">
        <v>1512</v>
      </c>
      <c r="P442" s="178">
        <v>45670</v>
      </c>
      <c r="Q442" s="178" t="s">
        <v>45</v>
      </c>
      <c r="R442" s="172" t="s">
        <v>55</v>
      </c>
      <c r="T442" s="247" t="s">
        <v>56</v>
      </c>
    </row>
    <row r="443" spans="1:20" ht="16.399999999999999" customHeight="1">
      <c r="A443" s="172" t="s">
        <v>1321</v>
      </c>
      <c r="B443" s="173" t="s">
        <v>19</v>
      </c>
      <c r="C443" s="172" t="s">
        <v>45</v>
      </c>
      <c r="D443" s="174" t="s">
        <v>45</v>
      </c>
      <c r="E443" s="180" t="s">
        <v>1513</v>
      </c>
      <c r="F443" s="175" t="s">
        <v>68</v>
      </c>
      <c r="G443" s="176" t="s">
        <v>69</v>
      </c>
      <c r="H443" s="254" t="s">
        <v>199</v>
      </c>
      <c r="I443" s="176" t="s">
        <v>117</v>
      </c>
      <c r="J443" s="176" t="s">
        <v>1514</v>
      </c>
      <c r="K443" s="176" t="s">
        <v>45</v>
      </c>
      <c r="L443" s="326">
        <v>45644</v>
      </c>
      <c r="M443" s="326">
        <v>45674</v>
      </c>
      <c r="N443" s="172" t="s">
        <v>5</v>
      </c>
      <c r="O443" s="172" t="s">
        <v>1515</v>
      </c>
      <c r="P443" s="178">
        <v>45645</v>
      </c>
      <c r="Q443" s="178">
        <v>45671</v>
      </c>
      <c r="R443" s="172" t="s">
        <v>1516</v>
      </c>
      <c r="T443" s="247" t="s">
        <v>56</v>
      </c>
    </row>
    <row r="444" spans="1:20" ht="16.399999999999999" customHeight="1">
      <c r="A444" s="172" t="s">
        <v>1321</v>
      </c>
      <c r="B444" s="173" t="s">
        <v>19</v>
      </c>
      <c r="C444" s="172" t="s">
        <v>45</v>
      </c>
      <c r="D444" s="174" t="s">
        <v>45</v>
      </c>
      <c r="E444" s="180" t="s">
        <v>1517</v>
      </c>
      <c r="F444" s="175" t="s">
        <v>68</v>
      </c>
      <c r="G444" s="176" t="s">
        <v>69</v>
      </c>
      <c r="H444" s="254" t="s">
        <v>73</v>
      </c>
      <c r="I444" s="176" t="s">
        <v>117</v>
      </c>
      <c r="J444" s="176" t="s">
        <v>1518</v>
      </c>
      <c r="K444" s="176" t="s">
        <v>45</v>
      </c>
      <c r="L444" s="326">
        <v>45644</v>
      </c>
      <c r="M444" s="326">
        <v>45674</v>
      </c>
      <c r="N444" s="172" t="s">
        <v>5</v>
      </c>
      <c r="O444" s="172" t="s">
        <v>1519</v>
      </c>
      <c r="P444" s="178">
        <v>45645</v>
      </c>
      <c r="Q444" s="178" t="s">
        <v>45</v>
      </c>
      <c r="R444" s="172" t="s">
        <v>55</v>
      </c>
      <c r="T444" s="247" t="s">
        <v>56</v>
      </c>
    </row>
    <row r="445" spans="1:20" ht="16.399999999999999" customHeight="1">
      <c r="A445" s="172" t="s">
        <v>1321</v>
      </c>
      <c r="B445" s="173" t="s">
        <v>19</v>
      </c>
      <c r="C445" s="172" t="s">
        <v>45</v>
      </c>
      <c r="D445" s="174" t="s">
        <v>45</v>
      </c>
      <c r="E445" s="180" t="s">
        <v>1513</v>
      </c>
      <c r="F445" s="175" t="s">
        <v>68</v>
      </c>
      <c r="G445" s="176" t="s">
        <v>69</v>
      </c>
      <c r="H445" s="254" t="s">
        <v>73</v>
      </c>
      <c r="I445" s="176" t="s">
        <v>234</v>
      </c>
      <c r="J445" s="176" t="s">
        <v>1520</v>
      </c>
      <c r="K445" s="176" t="s">
        <v>45</v>
      </c>
      <c r="L445" s="326">
        <v>45644</v>
      </c>
      <c r="M445" s="326">
        <v>45674</v>
      </c>
      <c r="N445" s="172" t="s">
        <v>5</v>
      </c>
      <c r="O445" s="172" t="s">
        <v>1521</v>
      </c>
      <c r="P445" s="178">
        <v>45645</v>
      </c>
      <c r="Q445" s="178" t="s">
        <v>45</v>
      </c>
      <c r="R445" s="172" t="s">
        <v>55</v>
      </c>
      <c r="T445" s="247" t="s">
        <v>56</v>
      </c>
    </row>
    <row r="446" spans="1:20" ht="16.399999999999999" customHeight="1">
      <c r="A446" s="172" t="s">
        <v>1321</v>
      </c>
      <c r="B446" s="173" t="s">
        <v>19</v>
      </c>
      <c r="C446" s="172" t="s">
        <v>45</v>
      </c>
      <c r="D446" s="174" t="s">
        <v>45</v>
      </c>
      <c r="E446" s="180" t="s">
        <v>1517</v>
      </c>
      <c r="F446" s="175" t="s">
        <v>68</v>
      </c>
      <c r="G446" s="176" t="s">
        <v>233</v>
      </c>
      <c r="H446" s="254" t="s">
        <v>141</v>
      </c>
      <c r="I446" s="176" t="s">
        <v>234</v>
      </c>
      <c r="J446" s="176" t="s">
        <v>1522</v>
      </c>
      <c r="K446" s="176" t="s">
        <v>45</v>
      </c>
      <c r="L446" s="326">
        <v>45644</v>
      </c>
      <c r="M446" s="326">
        <v>45674</v>
      </c>
      <c r="N446" s="172" t="s">
        <v>5</v>
      </c>
      <c r="O446" s="172" t="s">
        <v>1523</v>
      </c>
      <c r="P446" s="178">
        <v>45645</v>
      </c>
      <c r="Q446" s="178">
        <v>45677</v>
      </c>
      <c r="R446" s="172" t="s">
        <v>55</v>
      </c>
      <c r="T446" s="247" t="s">
        <v>56</v>
      </c>
    </row>
    <row r="447" spans="1:20" ht="16.399999999999999" customHeight="1">
      <c r="A447" s="172" t="s">
        <v>57</v>
      </c>
      <c r="B447" s="173" t="s">
        <v>18</v>
      </c>
      <c r="C447" s="172" t="s">
        <v>45</v>
      </c>
      <c r="D447" s="174" t="s">
        <v>1524</v>
      </c>
      <c r="E447" s="180" t="s">
        <v>1525</v>
      </c>
      <c r="F447" s="175" t="s">
        <v>611</v>
      </c>
      <c r="G447" s="176" t="s">
        <v>612</v>
      </c>
      <c r="H447" s="254" t="s">
        <v>179</v>
      </c>
      <c r="I447" s="176" t="s">
        <v>613</v>
      </c>
      <c r="J447" s="176" t="s">
        <v>1526</v>
      </c>
      <c r="K447" s="176" t="s">
        <v>53</v>
      </c>
      <c r="L447" s="326">
        <v>45646</v>
      </c>
      <c r="M447" s="326">
        <v>45691</v>
      </c>
      <c r="N447" s="172" t="s">
        <v>4</v>
      </c>
      <c r="O447" s="172" t="s">
        <v>1527</v>
      </c>
      <c r="P447" s="178">
        <v>45653</v>
      </c>
      <c r="Q447" s="178" t="s">
        <v>45</v>
      </c>
      <c r="R447" s="172" t="s">
        <v>55</v>
      </c>
      <c r="T447" s="247" t="s">
        <v>56</v>
      </c>
    </row>
    <row r="448" spans="1:20" ht="16.399999999999999" customHeight="1">
      <c r="A448" s="172" t="s">
        <v>1321</v>
      </c>
      <c r="B448" s="173" t="s">
        <v>19</v>
      </c>
      <c r="C448" s="172" t="s">
        <v>45</v>
      </c>
      <c r="D448" s="174" t="s">
        <v>45</v>
      </c>
      <c r="E448" s="180" t="s">
        <v>1528</v>
      </c>
      <c r="F448" s="175" t="s">
        <v>68</v>
      </c>
      <c r="G448" s="176" t="s">
        <v>355</v>
      </c>
      <c r="H448" s="254" t="s">
        <v>270</v>
      </c>
      <c r="I448" s="176" t="s">
        <v>224</v>
      </c>
      <c r="J448" s="176" t="s">
        <v>1529</v>
      </c>
      <c r="K448" s="176" t="s">
        <v>45</v>
      </c>
      <c r="L448" s="326">
        <v>45646</v>
      </c>
      <c r="M448" s="326">
        <v>45676</v>
      </c>
      <c r="N448" s="172" t="s">
        <v>5</v>
      </c>
      <c r="O448" s="172" t="s">
        <v>1530</v>
      </c>
      <c r="P448" s="178">
        <v>45646</v>
      </c>
      <c r="Q448" s="178" t="s">
        <v>45</v>
      </c>
      <c r="R448" s="172" t="s">
        <v>55</v>
      </c>
      <c r="T448" s="247" t="s">
        <v>56</v>
      </c>
    </row>
    <row r="449" spans="1:20" ht="16.399999999999999" customHeight="1">
      <c r="A449" s="172" t="s">
        <v>1321</v>
      </c>
      <c r="B449" s="173" t="s">
        <v>19</v>
      </c>
      <c r="C449" s="172" t="s">
        <v>45</v>
      </c>
      <c r="D449" s="174" t="s">
        <v>45</v>
      </c>
      <c r="E449" s="180" t="s">
        <v>1531</v>
      </c>
      <c r="F449" s="175" t="s">
        <v>68</v>
      </c>
      <c r="G449" s="176" t="s">
        <v>223</v>
      </c>
      <c r="H449" s="254" t="s">
        <v>73</v>
      </c>
      <c r="I449" s="176" t="s">
        <v>224</v>
      </c>
      <c r="J449" s="176" t="s">
        <v>1532</v>
      </c>
      <c r="K449" s="176" t="s">
        <v>45</v>
      </c>
      <c r="L449" s="326">
        <v>45645</v>
      </c>
      <c r="M449" s="326">
        <v>45675</v>
      </c>
      <c r="N449" s="172" t="s">
        <v>5</v>
      </c>
      <c r="O449" s="172" t="s">
        <v>1533</v>
      </c>
      <c r="P449" s="178">
        <v>45646</v>
      </c>
      <c r="Q449" s="178" t="s">
        <v>45</v>
      </c>
      <c r="R449" s="172" t="s">
        <v>55</v>
      </c>
      <c r="T449" s="247" t="s">
        <v>56</v>
      </c>
    </row>
    <row r="450" spans="1:20" ht="16.399999999999999" customHeight="1">
      <c r="A450" s="172" t="s">
        <v>1321</v>
      </c>
      <c r="B450" s="173" t="s">
        <v>19</v>
      </c>
      <c r="C450" s="172" t="s">
        <v>45</v>
      </c>
      <c r="D450" s="174" t="s">
        <v>45</v>
      </c>
      <c r="E450" s="180" t="s">
        <v>1534</v>
      </c>
      <c r="F450" s="175" t="s">
        <v>68</v>
      </c>
      <c r="G450" s="176" t="s">
        <v>223</v>
      </c>
      <c r="H450" s="254" t="s">
        <v>50</v>
      </c>
      <c r="I450" s="176" t="s">
        <v>224</v>
      </c>
      <c r="J450" s="176" t="s">
        <v>1535</v>
      </c>
      <c r="K450" s="176" t="s">
        <v>45</v>
      </c>
      <c r="L450" s="326">
        <v>45646</v>
      </c>
      <c r="M450" s="326">
        <v>45676</v>
      </c>
      <c r="N450" s="172" t="s">
        <v>5</v>
      </c>
      <c r="O450" s="172" t="s">
        <v>1536</v>
      </c>
      <c r="P450" s="178">
        <v>45646</v>
      </c>
      <c r="Q450" s="178" t="s">
        <v>45</v>
      </c>
      <c r="R450" s="172" t="s">
        <v>237</v>
      </c>
      <c r="T450" s="247" t="s">
        <v>56</v>
      </c>
    </row>
    <row r="451" spans="1:20" ht="16.399999999999999" customHeight="1">
      <c r="A451" s="172" t="s">
        <v>1321</v>
      </c>
      <c r="B451" s="173" t="s">
        <v>19</v>
      </c>
      <c r="C451" s="172" t="s">
        <v>45</v>
      </c>
      <c r="D451" s="174" t="s">
        <v>45</v>
      </c>
      <c r="E451" s="180" t="s">
        <v>1537</v>
      </c>
      <c r="F451" s="175" t="s">
        <v>68</v>
      </c>
      <c r="G451" s="176" t="s">
        <v>223</v>
      </c>
      <c r="H451" s="254" t="s">
        <v>50</v>
      </c>
      <c r="I451" s="176" t="s">
        <v>224</v>
      </c>
      <c r="J451" s="176" t="s">
        <v>1535</v>
      </c>
      <c r="K451" s="176" t="s">
        <v>45</v>
      </c>
      <c r="L451" s="326">
        <v>45646</v>
      </c>
      <c r="M451" s="326">
        <v>45676</v>
      </c>
      <c r="N451" s="172" t="s">
        <v>5</v>
      </c>
      <c r="O451" s="172" t="s">
        <v>1538</v>
      </c>
      <c r="P451" s="178">
        <v>45646</v>
      </c>
      <c r="Q451" s="178" t="s">
        <v>45</v>
      </c>
      <c r="R451" s="172" t="s">
        <v>237</v>
      </c>
      <c r="T451" s="247" t="s">
        <v>56</v>
      </c>
    </row>
    <row r="452" spans="1:20" ht="16.399999999999999" customHeight="1">
      <c r="A452" s="172" t="s">
        <v>1321</v>
      </c>
      <c r="B452" s="173" t="s">
        <v>19</v>
      </c>
      <c r="C452" s="172" t="s">
        <v>45</v>
      </c>
      <c r="D452" s="174" t="s">
        <v>45</v>
      </c>
      <c r="E452" s="180" t="s">
        <v>1539</v>
      </c>
      <c r="F452" s="175" t="s">
        <v>68</v>
      </c>
      <c r="G452" s="176" t="s">
        <v>69</v>
      </c>
      <c r="H452" s="254" t="s">
        <v>50</v>
      </c>
      <c r="I452" s="176" t="s">
        <v>70</v>
      </c>
      <c r="J452" s="176" t="s">
        <v>1540</v>
      </c>
      <c r="K452" s="176" t="s">
        <v>45</v>
      </c>
      <c r="L452" s="326">
        <v>45646</v>
      </c>
      <c r="M452" s="326">
        <v>45676</v>
      </c>
      <c r="N452" s="172" t="s">
        <v>5</v>
      </c>
      <c r="O452" s="172" t="s">
        <v>1541</v>
      </c>
      <c r="P452" s="178">
        <v>45646</v>
      </c>
      <c r="Q452" s="178" t="s">
        <v>45</v>
      </c>
      <c r="R452" s="172" t="s">
        <v>55</v>
      </c>
      <c r="T452" s="247" t="s">
        <v>56</v>
      </c>
    </row>
    <row r="453" spans="1:20" ht="16.399999999999999" customHeight="1">
      <c r="A453" s="172" t="s">
        <v>57</v>
      </c>
      <c r="B453" s="173" t="s">
        <v>8</v>
      </c>
      <c r="C453" s="172" t="s">
        <v>45</v>
      </c>
      <c r="D453" s="174" t="s">
        <v>45</v>
      </c>
      <c r="E453" s="180" t="s">
        <v>45</v>
      </c>
      <c r="F453" s="175" t="s">
        <v>1220</v>
      </c>
      <c r="G453" s="176" t="s">
        <v>146</v>
      </c>
      <c r="H453" s="254" t="s">
        <v>62</v>
      </c>
      <c r="I453" s="176" t="s">
        <v>147</v>
      </c>
      <c r="J453" s="176" t="s">
        <v>1542</v>
      </c>
      <c r="K453" s="176" t="s">
        <v>45</v>
      </c>
      <c r="L453" s="326">
        <v>45646</v>
      </c>
      <c r="M453" s="326">
        <v>45666</v>
      </c>
      <c r="N453" s="172" t="s">
        <v>4</v>
      </c>
      <c r="O453" s="172" t="s">
        <v>1543</v>
      </c>
      <c r="P453" s="178" t="s">
        <v>45</v>
      </c>
      <c r="Q453" s="178" t="s">
        <v>45</v>
      </c>
      <c r="R453" s="172" t="s">
        <v>55</v>
      </c>
      <c r="S453" s="177" t="s">
        <v>174</v>
      </c>
      <c r="T453" s="247" t="s">
        <v>45</v>
      </c>
    </row>
    <row r="454" spans="1:20" ht="16.399999999999999" customHeight="1">
      <c r="A454" s="172" t="s">
        <v>57</v>
      </c>
      <c r="B454" s="173" t="s">
        <v>18</v>
      </c>
      <c r="C454" s="172" t="s">
        <v>45</v>
      </c>
      <c r="D454" s="174" t="s">
        <v>1524</v>
      </c>
      <c r="E454" s="180" t="s">
        <v>1544</v>
      </c>
      <c r="F454" s="175" t="s">
        <v>1545</v>
      </c>
      <c r="G454" s="176" t="s">
        <v>140</v>
      </c>
      <c r="H454" s="254" t="s">
        <v>141</v>
      </c>
      <c r="I454" s="176" t="s">
        <v>142</v>
      </c>
      <c r="J454" s="176" t="s">
        <v>1546</v>
      </c>
      <c r="K454" s="176" t="s">
        <v>53</v>
      </c>
      <c r="L454" s="326">
        <v>45646</v>
      </c>
      <c r="M454" s="326">
        <v>45691</v>
      </c>
      <c r="N454" s="172" t="s">
        <v>4</v>
      </c>
      <c r="O454" s="172" t="s">
        <v>1547</v>
      </c>
      <c r="P454" s="178">
        <v>45678</v>
      </c>
      <c r="Q454" s="178">
        <v>45693</v>
      </c>
      <c r="R454" s="172" t="s">
        <v>55</v>
      </c>
      <c r="T454" s="247" t="s">
        <v>56</v>
      </c>
    </row>
    <row r="455" spans="1:20" ht="16.399999999999999" customHeight="1">
      <c r="A455" s="172" t="s">
        <v>1265</v>
      </c>
      <c r="B455" s="173" t="s">
        <v>18</v>
      </c>
      <c r="C455" s="172" t="s">
        <v>45</v>
      </c>
      <c r="D455" s="174" t="s">
        <v>1548</v>
      </c>
      <c r="E455" s="180" t="s">
        <v>1549</v>
      </c>
      <c r="F455" s="175" t="s">
        <v>611</v>
      </c>
      <c r="G455" s="176" t="s">
        <v>178</v>
      </c>
      <c r="H455" s="254" t="s">
        <v>179</v>
      </c>
      <c r="I455" s="176" t="s">
        <v>180</v>
      </c>
      <c r="J455" s="176" t="s">
        <v>1550</v>
      </c>
      <c r="K455" s="176" t="s">
        <v>53</v>
      </c>
      <c r="L455" s="326">
        <v>45649</v>
      </c>
      <c r="M455" s="326">
        <v>45694</v>
      </c>
      <c r="N455" s="172" t="s">
        <v>4</v>
      </c>
      <c r="O455" s="172" t="s">
        <v>1551</v>
      </c>
      <c r="P455" s="178">
        <v>45683</v>
      </c>
      <c r="Q455" s="178" t="s">
        <v>45</v>
      </c>
      <c r="R455" s="172" t="s">
        <v>55</v>
      </c>
      <c r="T455" s="247" t="s">
        <v>56</v>
      </c>
    </row>
    <row r="456" spans="1:20" ht="16.399999999999999" customHeight="1">
      <c r="A456" s="172" t="s">
        <v>1265</v>
      </c>
      <c r="B456" s="173" t="s">
        <v>19</v>
      </c>
      <c r="C456" s="172" t="s">
        <v>45</v>
      </c>
      <c r="D456" s="174" t="s">
        <v>45</v>
      </c>
      <c r="E456" s="180" t="s">
        <v>1552</v>
      </c>
      <c r="F456" s="175" t="s">
        <v>68</v>
      </c>
      <c r="G456" s="176" t="s">
        <v>1553</v>
      </c>
      <c r="H456" s="254" t="s">
        <v>50</v>
      </c>
      <c r="I456" s="176" t="s">
        <v>1554</v>
      </c>
      <c r="J456" s="176" t="s">
        <v>1555</v>
      </c>
      <c r="K456" s="176" t="s">
        <v>45</v>
      </c>
      <c r="L456" s="326">
        <v>45646</v>
      </c>
      <c r="M456" s="326">
        <v>45676</v>
      </c>
      <c r="N456" s="172" t="s">
        <v>5</v>
      </c>
      <c r="O456" s="172" t="s">
        <v>1556</v>
      </c>
      <c r="P456" s="178">
        <v>45652</v>
      </c>
      <c r="Q456" s="178">
        <v>45696</v>
      </c>
      <c r="R456" s="172" t="s">
        <v>55</v>
      </c>
      <c r="T456" s="247" t="s">
        <v>56</v>
      </c>
    </row>
    <row r="457" spans="1:20" ht="16.399999999999999" customHeight="1">
      <c r="A457" s="172" t="s">
        <v>1265</v>
      </c>
      <c r="B457" s="173" t="s">
        <v>19</v>
      </c>
      <c r="C457" s="172" t="s">
        <v>45</v>
      </c>
      <c r="D457" s="174" t="s">
        <v>45</v>
      </c>
      <c r="E457" s="180" t="s">
        <v>1557</v>
      </c>
      <c r="F457" s="175" t="s">
        <v>68</v>
      </c>
      <c r="G457" s="176" t="s">
        <v>61</v>
      </c>
      <c r="H457" s="254" t="s">
        <v>62</v>
      </c>
      <c r="I457" s="176" t="s">
        <v>335</v>
      </c>
      <c r="J457" s="176" t="s">
        <v>1558</v>
      </c>
      <c r="K457" s="176" t="s">
        <v>45</v>
      </c>
      <c r="L457" s="326">
        <v>45647</v>
      </c>
      <c r="M457" s="326">
        <v>45677</v>
      </c>
      <c r="N457" s="172" t="s">
        <v>5</v>
      </c>
      <c r="O457" s="172" t="s">
        <v>1559</v>
      </c>
      <c r="P457" s="178">
        <v>45652</v>
      </c>
      <c r="Q457" s="178" t="s">
        <v>45</v>
      </c>
      <c r="R457" s="172" t="s">
        <v>55</v>
      </c>
      <c r="T457" s="247" t="s">
        <v>56</v>
      </c>
    </row>
    <row r="458" spans="1:20" ht="16.399999999999999" customHeight="1">
      <c r="A458" s="172" t="s">
        <v>1265</v>
      </c>
      <c r="B458" s="173" t="s">
        <v>19</v>
      </c>
      <c r="C458" s="172" t="s">
        <v>45</v>
      </c>
      <c r="D458" s="174" t="s">
        <v>45</v>
      </c>
      <c r="E458" s="180" t="s">
        <v>45</v>
      </c>
      <c r="F458" s="175" t="s">
        <v>68</v>
      </c>
      <c r="G458" s="176" t="s">
        <v>45</v>
      </c>
      <c r="H458" s="254" t="s">
        <v>309</v>
      </c>
      <c r="I458" s="176" t="s">
        <v>45</v>
      </c>
      <c r="J458" s="176" t="s">
        <v>1560</v>
      </c>
      <c r="K458" s="176" t="s">
        <v>45</v>
      </c>
      <c r="L458" s="326">
        <v>45647</v>
      </c>
      <c r="M458" s="326">
        <v>45677</v>
      </c>
      <c r="N458" s="172" t="s">
        <v>4</v>
      </c>
      <c r="O458" s="172" t="s">
        <v>1561</v>
      </c>
      <c r="P458" s="178">
        <v>45652</v>
      </c>
      <c r="Q458" s="178" t="s">
        <v>45</v>
      </c>
      <c r="R458" s="172" t="s">
        <v>55</v>
      </c>
      <c r="S458" s="177" t="s">
        <v>850</v>
      </c>
      <c r="T458" s="247" t="s">
        <v>56</v>
      </c>
    </row>
    <row r="459" spans="1:20" ht="16.399999999999999" customHeight="1">
      <c r="A459" s="172" t="s">
        <v>1321</v>
      </c>
      <c r="B459" s="173" t="s">
        <v>19</v>
      </c>
      <c r="C459" s="172" t="s">
        <v>45</v>
      </c>
      <c r="D459" s="174" t="s">
        <v>45</v>
      </c>
      <c r="E459" s="180" t="s">
        <v>1562</v>
      </c>
      <c r="F459" s="175" t="s">
        <v>68</v>
      </c>
      <c r="G459" s="176" t="s">
        <v>146</v>
      </c>
      <c r="H459" s="254" t="s">
        <v>62</v>
      </c>
      <c r="I459" s="176" t="s">
        <v>147</v>
      </c>
      <c r="J459" s="176" t="s">
        <v>1563</v>
      </c>
      <c r="K459" s="176" t="s">
        <v>45</v>
      </c>
      <c r="L459" s="326">
        <v>45646</v>
      </c>
      <c r="M459" s="326">
        <v>45676</v>
      </c>
      <c r="N459" s="172" t="s">
        <v>5</v>
      </c>
      <c r="O459" s="172" t="s">
        <v>1564</v>
      </c>
      <c r="P459" s="178">
        <v>45652</v>
      </c>
      <c r="Q459" s="178" t="s">
        <v>45</v>
      </c>
      <c r="R459" s="172" t="s">
        <v>237</v>
      </c>
      <c r="T459" s="247" t="s">
        <v>56</v>
      </c>
    </row>
    <row r="460" spans="1:20" ht="16.399999999999999" customHeight="1">
      <c r="A460" s="172" t="s">
        <v>1321</v>
      </c>
      <c r="B460" s="173" t="s">
        <v>19</v>
      </c>
      <c r="C460" s="172" t="s">
        <v>45</v>
      </c>
      <c r="D460" s="174" t="s">
        <v>45</v>
      </c>
      <c r="E460" s="180" t="s">
        <v>1565</v>
      </c>
      <c r="F460" s="175" t="s">
        <v>68</v>
      </c>
      <c r="G460" s="176" t="s">
        <v>129</v>
      </c>
      <c r="H460" s="254" t="s">
        <v>130</v>
      </c>
      <c r="I460" s="176" t="s">
        <v>131</v>
      </c>
      <c r="J460" s="176" t="s">
        <v>1566</v>
      </c>
      <c r="K460" s="176" t="s">
        <v>45</v>
      </c>
      <c r="L460" s="326">
        <v>45647</v>
      </c>
      <c r="M460" s="326">
        <v>45677</v>
      </c>
      <c r="N460" s="172" t="s">
        <v>5</v>
      </c>
      <c r="O460" s="172" t="s">
        <v>1567</v>
      </c>
      <c r="P460" s="178">
        <v>45652</v>
      </c>
      <c r="Q460" s="178" t="s">
        <v>45</v>
      </c>
      <c r="R460" s="172" t="s">
        <v>237</v>
      </c>
      <c r="T460" s="247" t="s">
        <v>56</v>
      </c>
    </row>
    <row r="461" spans="1:20" ht="16.399999999999999" customHeight="1">
      <c r="A461" s="172" t="s">
        <v>57</v>
      </c>
      <c r="B461" s="173" t="s">
        <v>8</v>
      </c>
      <c r="C461" s="172" t="s">
        <v>45</v>
      </c>
      <c r="D461" s="174" t="s">
        <v>45</v>
      </c>
      <c r="E461" s="180" t="s">
        <v>45</v>
      </c>
      <c r="F461" s="175" t="s">
        <v>1568</v>
      </c>
      <c r="G461" s="176" t="s">
        <v>184</v>
      </c>
      <c r="H461" s="176" t="s">
        <v>130</v>
      </c>
      <c r="I461" s="176" t="s">
        <v>185</v>
      </c>
      <c r="J461" s="176" t="s">
        <v>1569</v>
      </c>
      <c r="K461" s="176" t="s">
        <v>45</v>
      </c>
      <c r="L461" s="326">
        <v>45649</v>
      </c>
      <c r="M461" s="326">
        <v>45669</v>
      </c>
      <c r="N461" s="172" t="s">
        <v>4</v>
      </c>
      <c r="O461" s="172" t="s">
        <v>1570</v>
      </c>
      <c r="P461" s="178" t="s">
        <v>45</v>
      </c>
      <c r="Q461" s="178" t="s">
        <v>45</v>
      </c>
      <c r="R461" s="172" t="s">
        <v>55</v>
      </c>
      <c r="S461" s="177" t="s">
        <v>174</v>
      </c>
      <c r="T461" s="247" t="s">
        <v>45</v>
      </c>
    </row>
    <row r="462" spans="1:20" ht="16.399999999999999" customHeight="1">
      <c r="A462" s="172" t="s">
        <v>57</v>
      </c>
      <c r="B462" s="173" t="s">
        <v>8</v>
      </c>
      <c r="C462" s="172" t="s">
        <v>45</v>
      </c>
      <c r="D462" s="174" t="s">
        <v>45</v>
      </c>
      <c r="E462" s="180" t="s">
        <v>45</v>
      </c>
      <c r="F462" s="175" t="s">
        <v>1571</v>
      </c>
      <c r="G462" s="176" t="s">
        <v>1572</v>
      </c>
      <c r="H462" s="176" t="s">
        <v>270</v>
      </c>
      <c r="I462" s="176" t="s">
        <v>1573</v>
      </c>
      <c r="J462" s="176" t="s">
        <v>1574</v>
      </c>
      <c r="K462" s="176" t="s">
        <v>45</v>
      </c>
      <c r="L462" s="326">
        <v>45649</v>
      </c>
      <c r="M462" s="326">
        <v>45669</v>
      </c>
      <c r="N462" s="172" t="s">
        <v>4</v>
      </c>
      <c r="O462" s="172" t="s">
        <v>1575</v>
      </c>
      <c r="P462" s="178" t="s">
        <v>45</v>
      </c>
      <c r="Q462" s="178" t="s">
        <v>45</v>
      </c>
      <c r="R462" s="172" t="s">
        <v>55</v>
      </c>
      <c r="T462" s="247" t="s">
        <v>45</v>
      </c>
    </row>
    <row r="463" spans="1:20" ht="16.399999999999999" customHeight="1">
      <c r="A463" s="172" t="s">
        <v>57</v>
      </c>
      <c r="B463" s="173" t="s">
        <v>8</v>
      </c>
      <c r="C463" s="172" t="s">
        <v>45</v>
      </c>
      <c r="D463" s="174" t="s">
        <v>45</v>
      </c>
      <c r="E463" s="180" t="s">
        <v>45</v>
      </c>
      <c r="F463" s="175" t="s">
        <v>1496</v>
      </c>
      <c r="G463" s="176" t="s">
        <v>45</v>
      </c>
      <c r="H463" s="176" t="s">
        <v>130</v>
      </c>
      <c r="I463" s="176" t="s">
        <v>45</v>
      </c>
      <c r="J463" s="176" t="s">
        <v>1576</v>
      </c>
      <c r="K463" s="176" t="s">
        <v>45</v>
      </c>
      <c r="L463" s="326">
        <v>45649</v>
      </c>
      <c r="M463" s="326">
        <v>45669</v>
      </c>
      <c r="N463" s="172" t="s">
        <v>4</v>
      </c>
      <c r="O463" s="172" t="s">
        <v>1577</v>
      </c>
      <c r="P463" s="178" t="s">
        <v>45</v>
      </c>
      <c r="Q463" s="178" t="s">
        <v>45</v>
      </c>
      <c r="R463" s="172" t="s">
        <v>55</v>
      </c>
      <c r="S463" s="177" t="s">
        <v>188</v>
      </c>
      <c r="T463" s="247" t="s">
        <v>45</v>
      </c>
    </row>
    <row r="464" spans="1:20" ht="16.399999999999999" customHeight="1">
      <c r="A464" s="172" t="s">
        <v>57</v>
      </c>
      <c r="B464" s="173" t="s">
        <v>8</v>
      </c>
      <c r="C464" s="172" t="s">
        <v>45</v>
      </c>
      <c r="D464" s="174" t="s">
        <v>45</v>
      </c>
      <c r="E464" s="180" t="s">
        <v>45</v>
      </c>
      <c r="F464" s="175" t="s">
        <v>1496</v>
      </c>
      <c r="G464" s="176" t="s">
        <v>647</v>
      </c>
      <c r="H464" s="176" t="s">
        <v>130</v>
      </c>
      <c r="I464" s="176" t="s">
        <v>648</v>
      </c>
      <c r="J464" s="176" t="s">
        <v>1578</v>
      </c>
      <c r="K464" s="176" t="s">
        <v>45</v>
      </c>
      <c r="L464" s="326">
        <v>45649</v>
      </c>
      <c r="M464" s="326">
        <v>45669</v>
      </c>
      <c r="N464" s="172" t="s">
        <v>4</v>
      </c>
      <c r="O464" s="172" t="s">
        <v>1579</v>
      </c>
      <c r="P464" s="178" t="s">
        <v>45</v>
      </c>
      <c r="Q464" s="178" t="s">
        <v>45</v>
      </c>
      <c r="R464" s="172" t="s">
        <v>55</v>
      </c>
      <c r="S464" s="177" t="s">
        <v>188</v>
      </c>
      <c r="T464" s="247" t="s">
        <v>45</v>
      </c>
    </row>
    <row r="465" spans="1:20" ht="16.399999999999999" customHeight="1">
      <c r="A465" s="172" t="s">
        <v>57</v>
      </c>
      <c r="B465" s="173" t="s">
        <v>8</v>
      </c>
      <c r="C465" s="172" t="s">
        <v>45</v>
      </c>
      <c r="D465" s="174" t="s">
        <v>45</v>
      </c>
      <c r="E465" s="180" t="s">
        <v>45</v>
      </c>
      <c r="F465" s="175" t="s">
        <v>1496</v>
      </c>
      <c r="G465" s="176" t="s">
        <v>1580</v>
      </c>
      <c r="H465" s="176" t="s">
        <v>130</v>
      </c>
      <c r="I465" s="176" t="s">
        <v>1581</v>
      </c>
      <c r="J465" s="176" t="s">
        <v>1582</v>
      </c>
      <c r="K465" s="176" t="s">
        <v>45</v>
      </c>
      <c r="L465" s="326">
        <v>45649</v>
      </c>
      <c r="M465" s="326">
        <v>45669</v>
      </c>
      <c r="N465" s="172" t="s">
        <v>4</v>
      </c>
      <c r="O465" s="172" t="s">
        <v>1583</v>
      </c>
      <c r="P465" s="178" t="s">
        <v>45</v>
      </c>
      <c r="Q465" s="178" t="s">
        <v>45</v>
      </c>
      <c r="R465" s="172" t="s">
        <v>55</v>
      </c>
      <c r="S465" s="177" t="s">
        <v>188</v>
      </c>
      <c r="T465" s="247" t="s">
        <v>45</v>
      </c>
    </row>
    <row r="466" spans="1:20" ht="16.399999999999999" customHeight="1">
      <c r="A466" s="172" t="s">
        <v>1265</v>
      </c>
      <c r="B466" s="173" t="s">
        <v>18</v>
      </c>
      <c r="C466" s="172" t="s">
        <v>45</v>
      </c>
      <c r="D466" s="174" t="s">
        <v>1584</v>
      </c>
      <c r="E466" s="180" t="s">
        <v>1585</v>
      </c>
      <c r="F466" s="175" t="s">
        <v>1586</v>
      </c>
      <c r="G466" s="176" t="s">
        <v>355</v>
      </c>
      <c r="H466" s="255" t="s">
        <v>270</v>
      </c>
      <c r="I466" s="176" t="s">
        <v>1587</v>
      </c>
      <c r="J466" s="176" t="s">
        <v>1588</v>
      </c>
      <c r="K466" s="176" t="s">
        <v>53</v>
      </c>
      <c r="L466" s="326">
        <v>45649</v>
      </c>
      <c r="M466" s="326">
        <v>45694</v>
      </c>
      <c r="N466" s="172" t="s">
        <v>4</v>
      </c>
      <c r="O466" s="172" t="s">
        <v>1589</v>
      </c>
      <c r="P466" s="178">
        <v>45679</v>
      </c>
      <c r="Q466" s="178" t="s">
        <v>45</v>
      </c>
      <c r="R466" s="172" t="s">
        <v>55</v>
      </c>
      <c r="T466" s="247" t="s">
        <v>56</v>
      </c>
    </row>
    <row r="467" spans="1:20" ht="16.399999999999999" customHeight="1">
      <c r="A467" s="172" t="s">
        <v>1265</v>
      </c>
      <c r="B467" s="173" t="s">
        <v>19</v>
      </c>
      <c r="C467" s="172" t="s">
        <v>45</v>
      </c>
      <c r="D467" s="174" t="s">
        <v>45</v>
      </c>
      <c r="E467" s="180" t="s">
        <v>1590</v>
      </c>
      <c r="F467" s="175" t="s">
        <v>68</v>
      </c>
      <c r="G467" s="176" t="s">
        <v>69</v>
      </c>
      <c r="H467" s="254" t="s">
        <v>62</v>
      </c>
      <c r="I467" s="176" t="s">
        <v>256</v>
      </c>
      <c r="J467" s="176" t="s">
        <v>1591</v>
      </c>
      <c r="K467" s="176" t="s">
        <v>45</v>
      </c>
      <c r="L467" s="326">
        <v>45649</v>
      </c>
      <c r="M467" s="326">
        <v>45679</v>
      </c>
      <c r="N467" s="172" t="s">
        <v>5</v>
      </c>
      <c r="O467" s="172" t="s">
        <v>1592</v>
      </c>
      <c r="P467" s="178">
        <v>45652</v>
      </c>
      <c r="Q467" s="178" t="s">
        <v>45</v>
      </c>
      <c r="R467" s="172" t="s">
        <v>55</v>
      </c>
      <c r="T467" s="247" t="s">
        <v>56</v>
      </c>
    </row>
    <row r="468" spans="1:20" ht="16.399999999999999" customHeight="1">
      <c r="A468" s="172" t="s">
        <v>1265</v>
      </c>
      <c r="B468" s="173" t="s">
        <v>19</v>
      </c>
      <c r="C468" s="172" t="s">
        <v>45</v>
      </c>
      <c r="D468" s="174" t="s">
        <v>45</v>
      </c>
      <c r="E468" s="180" t="s">
        <v>1593</v>
      </c>
      <c r="F468" s="175" t="s">
        <v>68</v>
      </c>
      <c r="G468" s="176" t="s">
        <v>69</v>
      </c>
      <c r="H468" s="254" t="s">
        <v>62</v>
      </c>
      <c r="I468" s="176" t="s">
        <v>256</v>
      </c>
      <c r="J468" s="176" t="s">
        <v>1591</v>
      </c>
      <c r="K468" s="176" t="s">
        <v>45</v>
      </c>
      <c r="L468" s="326">
        <v>45649</v>
      </c>
      <c r="M468" s="326">
        <v>45679</v>
      </c>
      <c r="N468" s="172" t="s">
        <v>5</v>
      </c>
      <c r="O468" s="172" t="s">
        <v>1594</v>
      </c>
      <c r="P468" s="178">
        <v>45652</v>
      </c>
      <c r="Q468" s="178" t="s">
        <v>45</v>
      </c>
      <c r="R468" s="172" t="s">
        <v>55</v>
      </c>
      <c r="T468" s="247" t="s">
        <v>56</v>
      </c>
    </row>
    <row r="469" spans="1:20" ht="16.399999999999999" customHeight="1">
      <c r="A469" s="172" t="s">
        <v>1265</v>
      </c>
      <c r="B469" s="173" t="s">
        <v>19</v>
      </c>
      <c r="C469" s="172" t="s">
        <v>45</v>
      </c>
      <c r="D469" s="174" t="s">
        <v>45</v>
      </c>
      <c r="E469" s="180" t="s">
        <v>45</v>
      </c>
      <c r="F469" s="175" t="s">
        <v>68</v>
      </c>
      <c r="G469" s="176" t="s">
        <v>45</v>
      </c>
      <c r="H469" s="254" t="s">
        <v>723</v>
      </c>
      <c r="I469" s="176" t="s">
        <v>45</v>
      </c>
      <c r="J469" s="176" t="s">
        <v>1595</v>
      </c>
      <c r="K469" s="176" t="s">
        <v>45</v>
      </c>
      <c r="L469" s="326">
        <v>45649</v>
      </c>
      <c r="M469" s="326">
        <v>45679</v>
      </c>
      <c r="N469" s="172" t="s">
        <v>4</v>
      </c>
      <c r="O469" s="172" t="s">
        <v>1596</v>
      </c>
      <c r="P469" s="178">
        <v>45664</v>
      </c>
      <c r="Q469" s="178" t="s">
        <v>45</v>
      </c>
      <c r="R469" s="172" t="s">
        <v>55</v>
      </c>
      <c r="S469" s="177" t="s">
        <v>850</v>
      </c>
      <c r="T469" s="247" t="s">
        <v>56</v>
      </c>
    </row>
    <row r="470" spans="1:20" ht="16.399999999999999" customHeight="1">
      <c r="A470" s="172" t="s">
        <v>1265</v>
      </c>
      <c r="B470" s="173" t="s">
        <v>19</v>
      </c>
      <c r="C470" s="172" t="s">
        <v>45</v>
      </c>
      <c r="D470" s="174" t="s">
        <v>45</v>
      </c>
      <c r="E470" s="180" t="s">
        <v>1597</v>
      </c>
      <c r="F470" s="175" t="s">
        <v>68</v>
      </c>
      <c r="G470" s="176" t="s">
        <v>1598</v>
      </c>
      <c r="H470" s="255" t="s">
        <v>130</v>
      </c>
      <c r="I470" s="176" t="s">
        <v>1599</v>
      </c>
      <c r="J470" s="176" t="s">
        <v>1600</v>
      </c>
      <c r="K470" s="176" t="s">
        <v>45</v>
      </c>
      <c r="L470" s="326">
        <v>45651</v>
      </c>
      <c r="M470" s="326">
        <v>45681</v>
      </c>
      <c r="N470" s="172" t="s">
        <v>5</v>
      </c>
      <c r="O470" s="172" t="s">
        <v>1601</v>
      </c>
      <c r="P470" s="178">
        <v>45652</v>
      </c>
      <c r="Q470" s="178">
        <v>45698</v>
      </c>
      <c r="R470" s="172" t="s">
        <v>55</v>
      </c>
      <c r="T470" s="247" t="s">
        <v>56</v>
      </c>
    </row>
    <row r="471" spans="1:20" ht="16.399999999999999" customHeight="1">
      <c r="A471" s="172" t="s">
        <v>1321</v>
      </c>
      <c r="B471" s="173" t="s">
        <v>19</v>
      </c>
      <c r="C471" s="172" t="s">
        <v>45</v>
      </c>
      <c r="D471" s="174" t="s">
        <v>45</v>
      </c>
      <c r="E471" s="180" t="s">
        <v>45</v>
      </c>
      <c r="F471" s="175" t="s">
        <v>68</v>
      </c>
      <c r="G471" s="176" t="s">
        <v>45</v>
      </c>
      <c r="H471" s="254" t="s">
        <v>723</v>
      </c>
      <c r="I471" s="176" t="s">
        <v>45</v>
      </c>
      <c r="J471" s="176" t="s">
        <v>1602</v>
      </c>
      <c r="K471" s="176" t="s">
        <v>45</v>
      </c>
      <c r="L471" s="326">
        <v>45651</v>
      </c>
      <c r="M471" s="326">
        <v>45681</v>
      </c>
      <c r="N471" s="172" t="s">
        <v>4</v>
      </c>
      <c r="O471" s="172" t="s">
        <v>1603</v>
      </c>
      <c r="P471" s="178" t="s">
        <v>45</v>
      </c>
      <c r="Q471" s="178" t="s">
        <v>45</v>
      </c>
      <c r="R471" s="172" t="s">
        <v>55</v>
      </c>
      <c r="S471" s="177" t="s">
        <v>1604</v>
      </c>
      <c r="T471" s="247" t="s">
        <v>45</v>
      </c>
    </row>
    <row r="472" spans="1:20" ht="16.399999999999999" customHeight="1">
      <c r="A472" s="172" t="s">
        <v>1265</v>
      </c>
      <c r="B472" s="173" t="s">
        <v>19</v>
      </c>
      <c r="C472" s="172" t="s">
        <v>45</v>
      </c>
      <c r="D472" s="174" t="s">
        <v>45</v>
      </c>
      <c r="E472" s="180" t="s">
        <v>1605</v>
      </c>
      <c r="F472" s="175" t="s">
        <v>68</v>
      </c>
      <c r="G472" s="176" t="s">
        <v>545</v>
      </c>
      <c r="H472" s="255" t="s">
        <v>130</v>
      </c>
      <c r="I472" s="176" t="s">
        <v>546</v>
      </c>
      <c r="J472" s="176" t="s">
        <v>1606</v>
      </c>
      <c r="K472" s="176" t="s">
        <v>45</v>
      </c>
      <c r="L472" s="326">
        <v>45647</v>
      </c>
      <c r="M472" s="326">
        <v>45677</v>
      </c>
      <c r="N472" s="172" t="s">
        <v>5</v>
      </c>
      <c r="O472" s="172" t="s">
        <v>1607</v>
      </c>
      <c r="P472" s="178">
        <v>45652</v>
      </c>
      <c r="Q472" s="178">
        <v>45754</v>
      </c>
      <c r="R472" s="172" t="s">
        <v>55</v>
      </c>
      <c r="T472" s="247" t="s">
        <v>56</v>
      </c>
    </row>
    <row r="473" spans="1:20" ht="16.399999999999999" customHeight="1">
      <c r="A473" s="172" t="s">
        <v>57</v>
      </c>
      <c r="B473" s="173" t="s">
        <v>8</v>
      </c>
      <c r="C473" s="172" t="s">
        <v>45</v>
      </c>
      <c r="D473" s="174" t="s">
        <v>45</v>
      </c>
      <c r="E473" s="180" t="s">
        <v>45</v>
      </c>
      <c r="F473" s="175" t="s">
        <v>955</v>
      </c>
      <c r="G473" s="176" t="s">
        <v>45</v>
      </c>
      <c r="H473" s="176" t="s">
        <v>130</v>
      </c>
      <c r="I473" s="176" t="s">
        <v>45</v>
      </c>
      <c r="J473" s="176" t="s">
        <v>1608</v>
      </c>
      <c r="K473" s="176" t="s">
        <v>45</v>
      </c>
      <c r="L473" s="326">
        <v>45652</v>
      </c>
      <c r="M473" s="326">
        <v>45672</v>
      </c>
      <c r="N473" s="172" t="s">
        <v>4</v>
      </c>
      <c r="O473" s="172" t="s">
        <v>1609</v>
      </c>
      <c r="P473" s="178" t="s">
        <v>45</v>
      </c>
      <c r="Q473" s="178" t="s">
        <v>45</v>
      </c>
      <c r="R473" s="172" t="s">
        <v>55</v>
      </c>
      <c r="S473" s="177" t="s">
        <v>174</v>
      </c>
      <c r="T473" s="247" t="s">
        <v>45</v>
      </c>
    </row>
    <row r="474" spans="1:20" ht="16.399999999999999" customHeight="1">
      <c r="A474" s="172" t="s">
        <v>1321</v>
      </c>
      <c r="B474" s="173" t="s">
        <v>19</v>
      </c>
      <c r="C474" s="172" t="s">
        <v>45</v>
      </c>
      <c r="D474" s="174" t="s">
        <v>45</v>
      </c>
      <c r="E474" s="180" t="s">
        <v>1610</v>
      </c>
      <c r="F474" s="175" t="s">
        <v>68</v>
      </c>
      <c r="G474" s="176" t="s">
        <v>1611</v>
      </c>
      <c r="H474" s="254" t="s">
        <v>73</v>
      </c>
      <c r="I474" s="176" t="s">
        <v>1612</v>
      </c>
      <c r="J474" s="176" t="s">
        <v>1613</v>
      </c>
      <c r="K474" s="176" t="s">
        <v>45</v>
      </c>
      <c r="L474" s="326">
        <v>45653</v>
      </c>
      <c r="M474" s="326">
        <v>45683</v>
      </c>
      <c r="N474" s="172" t="s">
        <v>5</v>
      </c>
      <c r="O474" s="172" t="s">
        <v>1614</v>
      </c>
      <c r="P474" s="178">
        <v>45653</v>
      </c>
      <c r="Q474" s="178">
        <v>45699</v>
      </c>
      <c r="R474" s="172" t="s">
        <v>55</v>
      </c>
      <c r="T474" s="247" t="s">
        <v>56</v>
      </c>
    </row>
    <row r="475" spans="1:20" ht="16.399999999999999" customHeight="1">
      <c r="A475" s="172" t="s">
        <v>1265</v>
      </c>
      <c r="B475" s="173" t="s">
        <v>19</v>
      </c>
      <c r="C475" s="172" t="s">
        <v>45</v>
      </c>
      <c r="D475" s="174" t="s">
        <v>45</v>
      </c>
      <c r="E475" s="180" t="s">
        <v>1615</v>
      </c>
      <c r="F475" s="175" t="s">
        <v>68</v>
      </c>
      <c r="G475" s="176" t="s">
        <v>69</v>
      </c>
      <c r="H475" s="254" t="s">
        <v>50</v>
      </c>
      <c r="I475" s="176" t="s">
        <v>70</v>
      </c>
      <c r="J475" s="176" t="s">
        <v>1616</v>
      </c>
      <c r="K475" s="176" t="s">
        <v>45</v>
      </c>
      <c r="L475" s="326">
        <v>45652</v>
      </c>
      <c r="M475" s="326">
        <v>45682</v>
      </c>
      <c r="N475" s="172" t="s">
        <v>5</v>
      </c>
      <c r="O475" s="172" t="s">
        <v>1617</v>
      </c>
      <c r="P475" s="178">
        <v>45653</v>
      </c>
      <c r="Q475" s="178">
        <v>45733</v>
      </c>
      <c r="R475" s="172" t="s">
        <v>55</v>
      </c>
      <c r="T475" s="247" t="s">
        <v>56</v>
      </c>
    </row>
    <row r="476" spans="1:20" ht="16.399999999999999" customHeight="1">
      <c r="A476" s="172" t="s">
        <v>1265</v>
      </c>
      <c r="B476" s="173" t="s">
        <v>18</v>
      </c>
      <c r="C476" s="172" t="s">
        <v>45</v>
      </c>
      <c r="D476" s="174" t="s">
        <v>1618</v>
      </c>
      <c r="E476" s="180" t="s">
        <v>1619</v>
      </c>
      <c r="F476" s="175" t="s">
        <v>1620</v>
      </c>
      <c r="G476" s="176" t="s">
        <v>178</v>
      </c>
      <c r="H476" s="254" t="s">
        <v>179</v>
      </c>
      <c r="I476" s="176" t="s">
        <v>180</v>
      </c>
      <c r="J476" s="176" t="s">
        <v>1621</v>
      </c>
      <c r="K476" s="176" t="s">
        <v>53</v>
      </c>
      <c r="L476" s="326">
        <v>45653</v>
      </c>
      <c r="M476" s="326">
        <v>45698</v>
      </c>
      <c r="N476" s="172" t="s">
        <v>4</v>
      </c>
      <c r="O476" s="172" t="s">
        <v>1622</v>
      </c>
      <c r="P476" s="178">
        <v>45664</v>
      </c>
      <c r="Q476" s="178" t="s">
        <v>45</v>
      </c>
      <c r="R476" s="172" t="s">
        <v>55</v>
      </c>
      <c r="T476" s="247" t="s">
        <v>56</v>
      </c>
    </row>
    <row r="477" spans="1:20" ht="16.399999999999999" customHeight="1">
      <c r="A477" s="172" t="s">
        <v>1265</v>
      </c>
      <c r="B477" s="173" t="s">
        <v>18</v>
      </c>
      <c r="C477" s="172" t="s">
        <v>45</v>
      </c>
      <c r="D477" s="174" t="s">
        <v>1618</v>
      </c>
      <c r="E477" s="180" t="s">
        <v>1623</v>
      </c>
      <c r="F477" s="175" t="s">
        <v>1620</v>
      </c>
      <c r="G477" s="176" t="s">
        <v>178</v>
      </c>
      <c r="H477" s="254" t="s">
        <v>179</v>
      </c>
      <c r="I477" s="176" t="s">
        <v>180</v>
      </c>
      <c r="J477" s="176" t="s">
        <v>1624</v>
      </c>
      <c r="K477" s="176" t="s">
        <v>53</v>
      </c>
      <c r="L477" s="326">
        <v>45653</v>
      </c>
      <c r="M477" s="326">
        <v>45698</v>
      </c>
      <c r="N477" s="172" t="s">
        <v>4</v>
      </c>
      <c r="O477" s="172" t="s">
        <v>1625</v>
      </c>
      <c r="P477" s="178">
        <v>45677</v>
      </c>
      <c r="Q477" s="178">
        <v>45694</v>
      </c>
      <c r="R477" s="172" t="s">
        <v>55</v>
      </c>
      <c r="T477" s="247" t="s">
        <v>56</v>
      </c>
    </row>
    <row r="478" spans="1:20" ht="16.399999999999999" customHeight="1">
      <c r="A478" s="172" t="s">
        <v>1265</v>
      </c>
      <c r="B478" s="173" t="s">
        <v>18</v>
      </c>
      <c r="C478" s="172" t="s">
        <v>45</v>
      </c>
      <c r="D478" s="174" t="s">
        <v>1626</v>
      </c>
      <c r="E478" s="180" t="s">
        <v>1627</v>
      </c>
      <c r="F478" s="175" t="s">
        <v>1620</v>
      </c>
      <c r="G478" s="176" t="s">
        <v>178</v>
      </c>
      <c r="H478" s="254" t="s">
        <v>179</v>
      </c>
      <c r="I478" s="176" t="s">
        <v>180</v>
      </c>
      <c r="J478" s="176" t="s">
        <v>1621</v>
      </c>
      <c r="K478" s="176" t="s">
        <v>53</v>
      </c>
      <c r="L478" s="326">
        <v>45653</v>
      </c>
      <c r="M478" s="326">
        <v>45698</v>
      </c>
      <c r="N478" s="172" t="s">
        <v>4</v>
      </c>
      <c r="O478" s="172" t="s">
        <v>1628</v>
      </c>
      <c r="P478" s="178">
        <v>45664</v>
      </c>
      <c r="Q478" s="178" t="s">
        <v>45</v>
      </c>
      <c r="R478" s="172" t="s">
        <v>55</v>
      </c>
      <c r="T478" s="247" t="s">
        <v>56</v>
      </c>
    </row>
    <row r="479" spans="1:20" ht="16.399999999999999" customHeight="1">
      <c r="A479" s="172" t="s">
        <v>1265</v>
      </c>
      <c r="B479" s="173" t="s">
        <v>19</v>
      </c>
      <c r="C479" s="172" t="s">
        <v>45</v>
      </c>
      <c r="D479" s="174" t="s">
        <v>45</v>
      </c>
      <c r="E479" s="180" t="s">
        <v>1629</v>
      </c>
      <c r="F479" s="175" t="s">
        <v>68</v>
      </c>
      <c r="G479" s="176" t="s">
        <v>1630</v>
      </c>
      <c r="H479" s="254" t="s">
        <v>50</v>
      </c>
      <c r="I479" s="176" t="s">
        <v>1631</v>
      </c>
      <c r="J479" s="176" t="s">
        <v>1632</v>
      </c>
      <c r="K479" s="176" t="s">
        <v>45</v>
      </c>
      <c r="L479" s="326">
        <v>45653</v>
      </c>
      <c r="M479" s="326">
        <v>45683</v>
      </c>
      <c r="N479" s="172" t="s">
        <v>5</v>
      </c>
      <c r="O479" s="172" t="s">
        <v>1633</v>
      </c>
      <c r="P479" s="178">
        <v>45656</v>
      </c>
      <c r="Q479" s="178" t="s">
        <v>45</v>
      </c>
      <c r="R479" s="172" t="s">
        <v>55</v>
      </c>
      <c r="T479" s="247" t="s">
        <v>56</v>
      </c>
    </row>
    <row r="480" spans="1:20" ht="16.399999999999999" customHeight="1">
      <c r="A480" s="172" t="s">
        <v>1265</v>
      </c>
      <c r="B480" s="173" t="s">
        <v>19</v>
      </c>
      <c r="C480" s="172" t="s">
        <v>45</v>
      </c>
      <c r="D480" s="174" t="s">
        <v>45</v>
      </c>
      <c r="E480" s="180" t="s">
        <v>1634</v>
      </c>
      <c r="F480" s="175" t="s">
        <v>68</v>
      </c>
      <c r="G480" s="176" t="s">
        <v>61</v>
      </c>
      <c r="H480" s="254" t="s">
        <v>62</v>
      </c>
      <c r="I480" s="176" t="s">
        <v>396</v>
      </c>
      <c r="J480" s="176" t="s">
        <v>1635</v>
      </c>
      <c r="K480" s="176" t="s">
        <v>45</v>
      </c>
      <c r="L480" s="326">
        <v>45654</v>
      </c>
      <c r="M480" s="326">
        <v>45684</v>
      </c>
      <c r="N480" s="172" t="s">
        <v>5</v>
      </c>
      <c r="O480" s="172" t="s">
        <v>1636</v>
      </c>
      <c r="P480" s="178">
        <v>45656</v>
      </c>
      <c r="Q480" s="178" t="s">
        <v>45</v>
      </c>
      <c r="R480" s="172" t="s">
        <v>55</v>
      </c>
      <c r="T480" s="247" t="s">
        <v>56</v>
      </c>
    </row>
    <row r="481" spans="1:20" ht="16.399999999999999" customHeight="1">
      <c r="A481" s="172" t="s">
        <v>1321</v>
      </c>
      <c r="B481" s="173" t="s">
        <v>19</v>
      </c>
      <c r="C481" s="172" t="s">
        <v>45</v>
      </c>
      <c r="D481" s="174" t="s">
        <v>45</v>
      </c>
      <c r="E481" s="180" t="s">
        <v>1637</v>
      </c>
      <c r="F481" s="175" t="s">
        <v>68</v>
      </c>
      <c r="G481" s="176" t="s">
        <v>1638</v>
      </c>
      <c r="H481" s="254" t="s">
        <v>50</v>
      </c>
      <c r="I481" s="176" t="s">
        <v>1639</v>
      </c>
      <c r="J481" s="176" t="s">
        <v>1640</v>
      </c>
      <c r="K481" s="176" t="s">
        <v>45</v>
      </c>
      <c r="L481" s="326">
        <v>45654</v>
      </c>
      <c r="M481" s="326">
        <v>45684</v>
      </c>
      <c r="N481" s="172" t="s">
        <v>5</v>
      </c>
      <c r="O481" s="172" t="s">
        <v>1641</v>
      </c>
      <c r="P481" s="178">
        <v>45656</v>
      </c>
      <c r="Q481" s="178">
        <v>45701</v>
      </c>
      <c r="R481" s="172" t="s">
        <v>55</v>
      </c>
      <c r="T481" s="247" t="s">
        <v>56</v>
      </c>
    </row>
    <row r="482" spans="1:20" ht="16.399999999999999" customHeight="1">
      <c r="A482" s="172" t="s">
        <v>1321</v>
      </c>
      <c r="B482" s="173" t="s">
        <v>19</v>
      </c>
      <c r="C482" s="172" t="s">
        <v>45</v>
      </c>
      <c r="D482" s="174" t="s">
        <v>45</v>
      </c>
      <c r="E482" s="180" t="s">
        <v>1642</v>
      </c>
      <c r="F482" s="175" t="s">
        <v>68</v>
      </c>
      <c r="G482" s="176" t="s">
        <v>69</v>
      </c>
      <c r="H482" s="254" t="s">
        <v>50</v>
      </c>
      <c r="I482" s="176" t="s">
        <v>70</v>
      </c>
      <c r="J482" s="176" t="s">
        <v>1643</v>
      </c>
      <c r="K482" s="176" t="s">
        <v>45</v>
      </c>
      <c r="L482" s="326">
        <v>45654</v>
      </c>
      <c r="M482" s="326">
        <v>45684</v>
      </c>
      <c r="N482" s="172" t="s">
        <v>5</v>
      </c>
      <c r="O482" s="172" t="s">
        <v>1644</v>
      </c>
      <c r="P482" s="178">
        <v>45656</v>
      </c>
      <c r="Q482" s="178" t="s">
        <v>45</v>
      </c>
      <c r="R482" s="172" t="s">
        <v>55</v>
      </c>
      <c r="T482" s="247" t="s">
        <v>56</v>
      </c>
    </row>
    <row r="483" spans="1:20" ht="16.399999999999999" customHeight="1">
      <c r="A483" s="172" t="s">
        <v>1321</v>
      </c>
      <c r="B483" s="173" t="s">
        <v>19</v>
      </c>
      <c r="C483" s="172" t="s">
        <v>45</v>
      </c>
      <c r="D483" s="174" t="s">
        <v>45</v>
      </c>
      <c r="E483" s="180" t="s">
        <v>1645</v>
      </c>
      <c r="F483" s="175" t="s">
        <v>68</v>
      </c>
      <c r="G483" s="176" t="s">
        <v>939</v>
      </c>
      <c r="H483" s="254" t="s">
        <v>50</v>
      </c>
      <c r="I483" s="176" t="s">
        <v>940</v>
      </c>
      <c r="J483" s="176" t="s">
        <v>1646</v>
      </c>
      <c r="K483" s="176" t="s">
        <v>45</v>
      </c>
      <c r="L483" s="326">
        <v>45656</v>
      </c>
      <c r="M483" s="326">
        <v>45686</v>
      </c>
      <c r="N483" s="172" t="s">
        <v>5</v>
      </c>
      <c r="O483" s="172" t="s">
        <v>1647</v>
      </c>
      <c r="P483" s="178">
        <v>45656</v>
      </c>
      <c r="Q483" s="178">
        <v>45722</v>
      </c>
      <c r="R483" s="172" t="s">
        <v>55</v>
      </c>
      <c r="T483" s="247" t="s">
        <v>56</v>
      </c>
    </row>
    <row r="484" spans="1:20" ht="16.399999999999999" customHeight="1">
      <c r="A484" s="172" t="s">
        <v>1265</v>
      </c>
      <c r="B484" s="173" t="s">
        <v>18</v>
      </c>
      <c r="C484" s="172" t="s">
        <v>45</v>
      </c>
      <c r="D484" s="174" t="s">
        <v>1648</v>
      </c>
      <c r="E484" s="180" t="s">
        <v>1649</v>
      </c>
      <c r="F484" s="175" t="s">
        <v>1650</v>
      </c>
      <c r="G484" s="176" t="s">
        <v>285</v>
      </c>
      <c r="H484" s="254" t="s">
        <v>179</v>
      </c>
      <c r="I484" s="176" t="s">
        <v>180</v>
      </c>
      <c r="J484" s="176" t="s">
        <v>1651</v>
      </c>
      <c r="K484" s="176" t="s">
        <v>53</v>
      </c>
      <c r="L484" s="326">
        <v>45656</v>
      </c>
      <c r="M484" s="326">
        <v>45701</v>
      </c>
      <c r="N484" s="172" t="s">
        <v>4</v>
      </c>
      <c r="O484" s="172" t="s">
        <v>1652</v>
      </c>
      <c r="P484" s="178">
        <v>45677</v>
      </c>
      <c r="Q484" s="178" t="s">
        <v>45</v>
      </c>
      <c r="R484" s="172" t="s">
        <v>55</v>
      </c>
      <c r="T484" s="247" t="s">
        <v>56</v>
      </c>
    </row>
    <row r="485" spans="1:20" ht="16.399999999999999" customHeight="1">
      <c r="A485" s="172" t="s">
        <v>1265</v>
      </c>
      <c r="B485" s="173" t="s">
        <v>18</v>
      </c>
      <c r="C485" s="172" t="s">
        <v>45</v>
      </c>
      <c r="D485" s="174" t="s">
        <v>1653</v>
      </c>
      <c r="E485" s="180" t="s">
        <v>1654</v>
      </c>
      <c r="F485" s="175" t="s">
        <v>1655</v>
      </c>
      <c r="G485" s="176" t="s">
        <v>233</v>
      </c>
      <c r="H485" s="254" t="s">
        <v>141</v>
      </c>
      <c r="I485" s="176" t="s">
        <v>234</v>
      </c>
      <c r="J485" s="176" t="s">
        <v>1656</v>
      </c>
      <c r="K485" s="176" t="s">
        <v>53</v>
      </c>
      <c r="L485" s="326">
        <v>45656</v>
      </c>
      <c r="M485" s="326">
        <v>45701</v>
      </c>
      <c r="N485" s="172" t="s">
        <v>4</v>
      </c>
      <c r="O485" s="172" t="s">
        <v>1657</v>
      </c>
      <c r="P485" s="178">
        <v>45693</v>
      </c>
      <c r="Q485" s="178" t="s">
        <v>45</v>
      </c>
      <c r="R485" s="172" t="s">
        <v>55</v>
      </c>
      <c r="T485" s="247" t="s">
        <v>56</v>
      </c>
    </row>
    <row r="486" spans="1:20" ht="16.399999999999999" customHeight="1">
      <c r="A486" s="172" t="s">
        <v>1265</v>
      </c>
      <c r="B486" s="173" t="s">
        <v>18</v>
      </c>
      <c r="C486" s="172" t="s">
        <v>45</v>
      </c>
      <c r="D486" s="174" t="s">
        <v>1653</v>
      </c>
      <c r="E486" s="180" t="s">
        <v>1658</v>
      </c>
      <c r="F486" s="175" t="s">
        <v>1659</v>
      </c>
      <c r="G486" s="176" t="s">
        <v>140</v>
      </c>
      <c r="H486" s="254" t="s">
        <v>141</v>
      </c>
      <c r="I486" s="176" t="s">
        <v>142</v>
      </c>
      <c r="J486" s="176" t="s">
        <v>1660</v>
      </c>
      <c r="K486" s="176" t="s">
        <v>53</v>
      </c>
      <c r="L486" s="326">
        <v>45656</v>
      </c>
      <c r="M486" s="326">
        <v>45701</v>
      </c>
      <c r="N486" s="172" t="s">
        <v>3</v>
      </c>
      <c r="O486" s="172" t="s">
        <v>45</v>
      </c>
      <c r="P486" s="178">
        <v>45659</v>
      </c>
      <c r="Q486" s="178" t="s">
        <v>45</v>
      </c>
      <c r="R486" s="172" t="s">
        <v>55</v>
      </c>
      <c r="S486" s="177" t="s">
        <v>1661</v>
      </c>
      <c r="T486" s="247" t="s">
        <v>56</v>
      </c>
    </row>
    <row r="487" spans="1:20" ht="16.399999999999999" customHeight="1">
      <c r="A487" s="172" t="s">
        <v>1265</v>
      </c>
      <c r="B487" s="173" t="s">
        <v>18</v>
      </c>
      <c r="C487" s="172" t="s">
        <v>45</v>
      </c>
      <c r="D487" s="174" t="s">
        <v>1618</v>
      </c>
      <c r="E487" s="180" t="s">
        <v>1662</v>
      </c>
      <c r="F487" s="175" t="s">
        <v>1620</v>
      </c>
      <c r="G487" s="176" t="s">
        <v>178</v>
      </c>
      <c r="H487" s="254" t="s">
        <v>179</v>
      </c>
      <c r="I487" s="176" t="s">
        <v>180</v>
      </c>
      <c r="J487" s="176" t="s">
        <v>1663</v>
      </c>
      <c r="K487" s="176" t="s">
        <v>615</v>
      </c>
      <c r="L487" s="326">
        <v>45657</v>
      </c>
      <c r="M487" s="326">
        <v>45702</v>
      </c>
      <c r="N487" s="172" t="s">
        <v>4</v>
      </c>
      <c r="O487" s="172" t="s">
        <v>1664</v>
      </c>
      <c r="P487" s="178">
        <v>45671</v>
      </c>
      <c r="Q487" s="178" t="s">
        <v>45</v>
      </c>
      <c r="R487" s="172" t="s">
        <v>55</v>
      </c>
      <c r="T487" s="247" t="s">
        <v>56</v>
      </c>
    </row>
    <row r="488" spans="1:20" ht="16.399999999999999" customHeight="1">
      <c r="A488" s="172" t="s">
        <v>1265</v>
      </c>
      <c r="B488" s="173" t="s">
        <v>18</v>
      </c>
      <c r="C488" s="172" t="s">
        <v>45</v>
      </c>
      <c r="D488" s="174" t="s">
        <v>1648</v>
      </c>
      <c r="E488" s="180" t="s">
        <v>1665</v>
      </c>
      <c r="F488" s="175" t="s">
        <v>1666</v>
      </c>
      <c r="G488" s="176" t="s">
        <v>355</v>
      </c>
      <c r="H488" s="254" t="s">
        <v>270</v>
      </c>
      <c r="I488" s="176" t="s">
        <v>1667</v>
      </c>
      <c r="J488" s="176" t="s">
        <v>387</v>
      </c>
      <c r="K488" s="176" t="s">
        <v>53</v>
      </c>
      <c r="L488" s="326">
        <v>45657</v>
      </c>
      <c r="M488" s="326">
        <v>45702</v>
      </c>
      <c r="N488" s="172" t="s">
        <v>4</v>
      </c>
      <c r="O488" s="172" t="s">
        <v>1668</v>
      </c>
      <c r="P488" s="178">
        <v>45671</v>
      </c>
      <c r="Q488" s="178" t="s">
        <v>45</v>
      </c>
      <c r="R488" s="172" t="s">
        <v>55</v>
      </c>
      <c r="T488" s="247" t="s">
        <v>56</v>
      </c>
    </row>
    <row r="489" spans="1:20" ht="16.399999999999999" customHeight="1">
      <c r="A489" s="172" t="s">
        <v>1265</v>
      </c>
      <c r="B489" s="173" t="s">
        <v>19</v>
      </c>
      <c r="C489" s="172" t="s">
        <v>45</v>
      </c>
      <c r="D489" s="174" t="s">
        <v>45</v>
      </c>
      <c r="E489" s="180" t="s">
        <v>1669</v>
      </c>
      <c r="F489" s="175" t="s">
        <v>68</v>
      </c>
      <c r="G489" s="176" t="s">
        <v>81</v>
      </c>
      <c r="H489" s="254" t="s">
        <v>73</v>
      </c>
      <c r="I489" s="176" t="s">
        <v>82</v>
      </c>
      <c r="J489" s="176" t="s">
        <v>1670</v>
      </c>
      <c r="K489" s="176" t="s">
        <v>45</v>
      </c>
      <c r="L489" s="326">
        <v>45658</v>
      </c>
      <c r="M489" s="326">
        <v>45688</v>
      </c>
      <c r="N489" s="172" t="s">
        <v>5</v>
      </c>
      <c r="O489" s="172" t="s">
        <v>1671</v>
      </c>
      <c r="P489" s="178">
        <v>45659</v>
      </c>
      <c r="Q489" s="178">
        <v>45698</v>
      </c>
      <c r="R489" s="172" t="s">
        <v>55</v>
      </c>
      <c r="T489" s="247" t="s">
        <v>56</v>
      </c>
    </row>
    <row r="490" spans="1:20" ht="16.5" customHeight="1">
      <c r="A490" s="172" t="s">
        <v>1321</v>
      </c>
      <c r="B490" s="173" t="s">
        <v>19</v>
      </c>
      <c r="C490" s="172" t="s">
        <v>45</v>
      </c>
      <c r="D490" s="174" t="s">
        <v>45</v>
      </c>
      <c r="E490" s="180" t="s">
        <v>45</v>
      </c>
      <c r="F490" s="175" t="s">
        <v>68</v>
      </c>
      <c r="G490" s="176" t="s">
        <v>45</v>
      </c>
      <c r="H490" s="254" t="s">
        <v>62</v>
      </c>
      <c r="I490" s="176" t="s">
        <v>45</v>
      </c>
      <c r="J490" s="176" t="s">
        <v>1672</v>
      </c>
      <c r="K490" s="176" t="s">
        <v>45</v>
      </c>
      <c r="L490" s="326">
        <v>45657</v>
      </c>
      <c r="M490" s="326">
        <v>45687</v>
      </c>
      <c r="N490" s="172" t="s">
        <v>4</v>
      </c>
      <c r="O490" s="172" t="s">
        <v>1673</v>
      </c>
      <c r="P490" s="178" t="s">
        <v>45</v>
      </c>
      <c r="Q490" s="178" t="s">
        <v>45</v>
      </c>
      <c r="R490" s="172" t="s">
        <v>55</v>
      </c>
      <c r="S490" s="177" t="s">
        <v>1674</v>
      </c>
      <c r="T490" s="247" t="s">
        <v>45</v>
      </c>
    </row>
    <row r="491" spans="1:20" ht="16.399999999999999" customHeight="1">
      <c r="A491" s="172" t="s">
        <v>1265</v>
      </c>
      <c r="B491" s="173" t="s">
        <v>19</v>
      </c>
      <c r="C491" s="172" t="s">
        <v>45</v>
      </c>
      <c r="D491" s="174" t="s">
        <v>45</v>
      </c>
      <c r="E491" s="180" t="s">
        <v>45</v>
      </c>
      <c r="F491" s="175" t="s">
        <v>68</v>
      </c>
      <c r="G491" s="176" t="s">
        <v>45</v>
      </c>
      <c r="H491" s="254" t="s">
        <v>73</v>
      </c>
      <c r="I491" s="176" t="s">
        <v>45</v>
      </c>
      <c r="J491" s="176" t="s">
        <v>1675</v>
      </c>
      <c r="K491" s="176" t="s">
        <v>45</v>
      </c>
      <c r="L491" s="326">
        <v>45657</v>
      </c>
      <c r="M491" s="326">
        <v>45687</v>
      </c>
      <c r="N491" s="172" t="s">
        <v>4</v>
      </c>
      <c r="O491" s="172" t="s">
        <v>1676</v>
      </c>
      <c r="P491" s="178">
        <v>45659</v>
      </c>
      <c r="Q491" s="178" t="s">
        <v>45</v>
      </c>
      <c r="R491" s="172" t="s">
        <v>55</v>
      </c>
      <c r="S491" s="177" t="s">
        <v>850</v>
      </c>
      <c r="T491" s="247" t="s">
        <v>56</v>
      </c>
    </row>
    <row r="492" spans="1:20" ht="16.399999999999999" customHeight="1">
      <c r="A492" s="172" t="s">
        <v>1321</v>
      </c>
      <c r="B492" s="173" t="s">
        <v>19</v>
      </c>
      <c r="C492" s="172" t="s">
        <v>45</v>
      </c>
      <c r="D492" s="174" t="s">
        <v>45</v>
      </c>
      <c r="E492" s="180" t="s">
        <v>1677</v>
      </c>
      <c r="F492" s="175" t="s">
        <v>68</v>
      </c>
      <c r="G492" s="176" t="s">
        <v>49</v>
      </c>
      <c r="H492" s="254" t="s">
        <v>50</v>
      </c>
      <c r="I492" s="176" t="s">
        <v>51</v>
      </c>
      <c r="J492" s="176" t="s">
        <v>1678</v>
      </c>
      <c r="K492" s="176" t="s">
        <v>45</v>
      </c>
      <c r="L492" s="326">
        <v>45659</v>
      </c>
      <c r="M492" s="326">
        <v>45689</v>
      </c>
      <c r="N492" s="172" t="s">
        <v>5</v>
      </c>
      <c r="O492" s="172" t="s">
        <v>1679</v>
      </c>
      <c r="P492" s="178">
        <v>45660</v>
      </c>
      <c r="Q492" s="178" t="s">
        <v>45</v>
      </c>
      <c r="R492" s="172" t="s">
        <v>55</v>
      </c>
      <c r="T492" s="247" t="s">
        <v>56</v>
      </c>
    </row>
    <row r="493" spans="1:20" ht="16.399999999999999" customHeight="1">
      <c r="A493" s="172" t="s">
        <v>1265</v>
      </c>
      <c r="B493" s="173" t="s">
        <v>19</v>
      </c>
      <c r="C493" s="172" t="s">
        <v>45</v>
      </c>
      <c r="D493" s="174" t="s">
        <v>45</v>
      </c>
      <c r="E493" s="180" t="s">
        <v>1680</v>
      </c>
      <c r="F493" s="175" t="s">
        <v>68</v>
      </c>
      <c r="G493" s="176" t="s">
        <v>49</v>
      </c>
      <c r="H493" s="254" t="s">
        <v>50</v>
      </c>
      <c r="I493" s="176" t="s">
        <v>51</v>
      </c>
      <c r="J493" s="176" t="s">
        <v>157</v>
      </c>
      <c r="K493" s="176" t="s">
        <v>45</v>
      </c>
      <c r="L493" s="326">
        <v>45659</v>
      </c>
      <c r="M493" s="326">
        <v>45689</v>
      </c>
      <c r="N493" s="172" t="s">
        <v>5</v>
      </c>
      <c r="O493" s="172" t="s">
        <v>1681</v>
      </c>
      <c r="P493" s="178">
        <v>45660</v>
      </c>
      <c r="Q493" s="178">
        <v>45743</v>
      </c>
      <c r="R493" s="172" t="s">
        <v>55</v>
      </c>
      <c r="T493" s="247" t="s">
        <v>56</v>
      </c>
    </row>
    <row r="494" spans="1:20" ht="16.399999999999999" customHeight="1">
      <c r="A494" s="172" t="s">
        <v>57</v>
      </c>
      <c r="B494" s="173" t="s">
        <v>8</v>
      </c>
      <c r="C494" s="172" t="s">
        <v>45</v>
      </c>
      <c r="D494" s="174" t="s">
        <v>45</v>
      </c>
      <c r="E494" s="180" t="s">
        <v>45</v>
      </c>
      <c r="F494" s="175" t="s">
        <v>68</v>
      </c>
      <c r="G494" s="176" t="s">
        <v>146</v>
      </c>
      <c r="H494" s="176" t="s">
        <v>62</v>
      </c>
      <c r="I494" s="176" t="s">
        <v>147</v>
      </c>
      <c r="J494" s="176" t="s">
        <v>1682</v>
      </c>
      <c r="K494" s="176" t="s">
        <v>45</v>
      </c>
      <c r="L494" s="326">
        <v>45660</v>
      </c>
      <c r="M494" s="326">
        <v>45680</v>
      </c>
      <c r="N494" s="172" t="s">
        <v>4</v>
      </c>
      <c r="O494" s="172" t="s">
        <v>1683</v>
      </c>
      <c r="P494" s="178" t="s">
        <v>45</v>
      </c>
      <c r="Q494" s="178" t="s">
        <v>45</v>
      </c>
      <c r="R494" s="172" t="s">
        <v>55</v>
      </c>
      <c r="S494" s="177" t="s">
        <v>174</v>
      </c>
      <c r="T494" s="247" t="s">
        <v>45</v>
      </c>
    </row>
    <row r="495" spans="1:20" ht="16.399999999999999" customHeight="1">
      <c r="A495" s="172" t="s">
        <v>1265</v>
      </c>
      <c r="B495" s="173" t="s">
        <v>19</v>
      </c>
      <c r="C495" s="172" t="s">
        <v>45</v>
      </c>
      <c r="D495" s="174" t="s">
        <v>45</v>
      </c>
      <c r="E495" s="180" t="s">
        <v>1684</v>
      </c>
      <c r="F495" s="175" t="s">
        <v>68</v>
      </c>
      <c r="G495" s="176" t="s">
        <v>647</v>
      </c>
      <c r="H495" s="254" t="s">
        <v>62</v>
      </c>
      <c r="I495" s="176" t="s">
        <v>648</v>
      </c>
      <c r="J495" s="176" t="s">
        <v>1685</v>
      </c>
      <c r="K495" s="176" t="s">
        <v>45</v>
      </c>
      <c r="L495" s="326">
        <v>45660</v>
      </c>
      <c r="M495" s="326">
        <v>45690</v>
      </c>
      <c r="N495" s="172" t="s">
        <v>5</v>
      </c>
      <c r="O495" s="172" t="s">
        <v>1686</v>
      </c>
      <c r="P495" s="178">
        <v>45663</v>
      </c>
      <c r="Q495" s="178">
        <v>45708</v>
      </c>
      <c r="R495" s="172" t="s">
        <v>55</v>
      </c>
      <c r="T495" s="247" t="s">
        <v>56</v>
      </c>
    </row>
    <row r="496" spans="1:20" ht="16.399999999999999" customHeight="1">
      <c r="A496" s="172" t="s">
        <v>1265</v>
      </c>
      <c r="B496" s="173" t="s">
        <v>19</v>
      </c>
      <c r="C496" s="172" t="s">
        <v>45</v>
      </c>
      <c r="D496" s="174" t="s">
        <v>45</v>
      </c>
      <c r="E496" s="180" t="s">
        <v>1687</v>
      </c>
      <c r="F496" s="175" t="s">
        <v>68</v>
      </c>
      <c r="G496" s="176" t="s">
        <v>61</v>
      </c>
      <c r="H496" s="255" t="s">
        <v>130</v>
      </c>
      <c r="I496" s="176" t="s">
        <v>153</v>
      </c>
      <c r="J496" s="176" t="s">
        <v>1348</v>
      </c>
      <c r="K496" s="176" t="s">
        <v>45</v>
      </c>
      <c r="L496" s="326">
        <v>45661</v>
      </c>
      <c r="M496" s="326">
        <v>45691</v>
      </c>
      <c r="N496" s="172" t="s">
        <v>5</v>
      </c>
      <c r="O496" s="172" t="s">
        <v>1688</v>
      </c>
      <c r="P496" s="178">
        <v>45663</v>
      </c>
      <c r="Q496" s="178">
        <v>45701</v>
      </c>
      <c r="R496" s="172" t="s">
        <v>55</v>
      </c>
      <c r="T496" s="247" t="s">
        <v>56</v>
      </c>
    </row>
    <row r="497" spans="1:20" ht="16.399999999999999" customHeight="1">
      <c r="A497" s="172" t="s">
        <v>1265</v>
      </c>
      <c r="B497" s="173" t="s">
        <v>19</v>
      </c>
      <c r="C497" s="172" t="s">
        <v>45</v>
      </c>
      <c r="D497" s="174" t="s">
        <v>45</v>
      </c>
      <c r="E497" s="180" t="s">
        <v>1689</v>
      </c>
      <c r="F497" s="175" t="s">
        <v>68</v>
      </c>
      <c r="G497" s="176" t="s">
        <v>914</v>
      </c>
      <c r="H497" s="255" t="s">
        <v>130</v>
      </c>
      <c r="I497" s="176" t="s">
        <v>913</v>
      </c>
      <c r="J497" s="176" t="s">
        <v>1690</v>
      </c>
      <c r="K497" s="176" t="s">
        <v>45</v>
      </c>
      <c r="L497" s="326">
        <v>45661</v>
      </c>
      <c r="M497" s="326">
        <v>45691</v>
      </c>
      <c r="N497" s="172" t="s">
        <v>5</v>
      </c>
      <c r="O497" s="172" t="s">
        <v>1691</v>
      </c>
      <c r="P497" s="178">
        <v>45663</v>
      </c>
      <c r="Q497" s="178">
        <v>45720</v>
      </c>
      <c r="R497" s="172" t="s">
        <v>55</v>
      </c>
      <c r="T497" s="247" t="s">
        <v>56</v>
      </c>
    </row>
    <row r="498" spans="1:20" ht="16.399999999999999" customHeight="1">
      <c r="A498" s="172" t="s">
        <v>1265</v>
      </c>
      <c r="B498" s="173" t="s">
        <v>19</v>
      </c>
      <c r="C498" s="172" t="s">
        <v>45</v>
      </c>
      <c r="D498" s="174" t="s">
        <v>45</v>
      </c>
      <c r="E498" s="180" t="s">
        <v>1692</v>
      </c>
      <c r="F498" s="175" t="s">
        <v>68</v>
      </c>
      <c r="G498" s="176" t="s">
        <v>914</v>
      </c>
      <c r="H498" s="255" t="s">
        <v>130</v>
      </c>
      <c r="I498" s="176" t="s">
        <v>913</v>
      </c>
      <c r="J498" s="176" t="s">
        <v>1690</v>
      </c>
      <c r="K498" s="176" t="s">
        <v>45</v>
      </c>
      <c r="L498" s="326">
        <v>45661</v>
      </c>
      <c r="M498" s="326">
        <v>45691</v>
      </c>
      <c r="N498" s="172" t="s">
        <v>5</v>
      </c>
      <c r="O498" s="172" t="s">
        <v>1693</v>
      </c>
      <c r="P498" s="178">
        <v>45663</v>
      </c>
      <c r="Q498" s="178">
        <v>45720</v>
      </c>
      <c r="R498" s="172" t="s">
        <v>55</v>
      </c>
      <c r="T498" s="247" t="s">
        <v>56</v>
      </c>
    </row>
    <row r="499" spans="1:20" ht="16.399999999999999" customHeight="1">
      <c r="A499" s="172" t="s">
        <v>1265</v>
      </c>
      <c r="B499" s="173" t="s">
        <v>19</v>
      </c>
      <c r="C499" s="172" t="s">
        <v>45</v>
      </c>
      <c r="D499" s="174" t="s">
        <v>45</v>
      </c>
      <c r="E499" s="180" t="s">
        <v>1694</v>
      </c>
      <c r="F499" s="175" t="s">
        <v>68</v>
      </c>
      <c r="G499" s="176" t="s">
        <v>269</v>
      </c>
      <c r="H499" s="254" t="s">
        <v>270</v>
      </c>
      <c r="I499" s="176" t="s">
        <v>271</v>
      </c>
      <c r="J499" s="176" t="s">
        <v>1695</v>
      </c>
      <c r="K499" s="176" t="s">
        <v>45</v>
      </c>
      <c r="L499" s="326">
        <v>45661</v>
      </c>
      <c r="M499" s="326">
        <v>45691</v>
      </c>
      <c r="N499" s="172" t="s">
        <v>5</v>
      </c>
      <c r="O499" s="172" t="s">
        <v>1696</v>
      </c>
      <c r="P499" s="178">
        <v>45663</v>
      </c>
      <c r="Q499" s="178">
        <v>45701</v>
      </c>
      <c r="R499" s="172" t="s">
        <v>55</v>
      </c>
      <c r="T499" s="247" t="s">
        <v>56</v>
      </c>
    </row>
    <row r="500" spans="1:20" ht="16.399999999999999" customHeight="1">
      <c r="A500" s="172" t="s">
        <v>1321</v>
      </c>
      <c r="B500" s="173" t="s">
        <v>19</v>
      </c>
      <c r="C500" s="172" t="s">
        <v>45</v>
      </c>
      <c r="D500" s="174" t="s">
        <v>45</v>
      </c>
      <c r="E500" s="180" t="s">
        <v>1697</v>
      </c>
      <c r="F500" s="175" t="s">
        <v>68</v>
      </c>
      <c r="G500" s="176" t="s">
        <v>939</v>
      </c>
      <c r="H500" s="254" t="s">
        <v>50</v>
      </c>
      <c r="I500" s="176" t="s">
        <v>940</v>
      </c>
      <c r="J500" s="176" t="s">
        <v>1698</v>
      </c>
      <c r="K500" s="176" t="s">
        <v>45</v>
      </c>
      <c r="L500" s="326">
        <v>45660</v>
      </c>
      <c r="M500" s="326">
        <v>45690</v>
      </c>
      <c r="N500" s="172" t="s">
        <v>5</v>
      </c>
      <c r="O500" s="172" t="s">
        <v>1699</v>
      </c>
      <c r="P500" s="178">
        <v>45663</v>
      </c>
      <c r="Q500" s="178">
        <v>45708</v>
      </c>
      <c r="R500" s="172" t="s">
        <v>55</v>
      </c>
      <c r="T500" s="247" t="s">
        <v>56</v>
      </c>
    </row>
    <row r="501" spans="1:20" ht="16.399999999999999" customHeight="1">
      <c r="A501" s="172" t="s">
        <v>1321</v>
      </c>
      <c r="B501" s="173" t="s">
        <v>19</v>
      </c>
      <c r="C501" s="172" t="s">
        <v>45</v>
      </c>
      <c r="D501" s="174" t="s">
        <v>45</v>
      </c>
      <c r="E501" s="180" t="s">
        <v>1700</v>
      </c>
      <c r="F501" s="175" t="s">
        <v>68</v>
      </c>
      <c r="G501" s="176" t="s">
        <v>69</v>
      </c>
      <c r="H501" s="254" t="s">
        <v>50</v>
      </c>
      <c r="I501" s="176" t="s">
        <v>70</v>
      </c>
      <c r="J501" s="176" t="s">
        <v>1701</v>
      </c>
      <c r="K501" s="176" t="s">
        <v>45</v>
      </c>
      <c r="L501" s="326">
        <v>45661</v>
      </c>
      <c r="M501" s="326">
        <v>45691</v>
      </c>
      <c r="N501" s="172" t="s">
        <v>5</v>
      </c>
      <c r="O501" s="172" t="s">
        <v>1702</v>
      </c>
      <c r="P501" s="178">
        <v>45663</v>
      </c>
      <c r="Q501" s="178" t="s">
        <v>45</v>
      </c>
      <c r="R501" s="172" t="s">
        <v>55</v>
      </c>
      <c r="T501" s="247" t="s">
        <v>56</v>
      </c>
    </row>
    <row r="502" spans="1:20" ht="16.399999999999999" customHeight="1">
      <c r="A502" s="172" t="s">
        <v>1321</v>
      </c>
      <c r="B502" s="173" t="s">
        <v>19</v>
      </c>
      <c r="C502" s="172" t="s">
        <v>45</v>
      </c>
      <c r="D502" s="174" t="s">
        <v>45</v>
      </c>
      <c r="E502" s="180" t="s">
        <v>1703</v>
      </c>
      <c r="F502" s="175" t="s">
        <v>68</v>
      </c>
      <c r="G502" s="176" t="s">
        <v>69</v>
      </c>
      <c r="H502" s="254" t="s">
        <v>50</v>
      </c>
      <c r="I502" s="176" t="s">
        <v>70</v>
      </c>
      <c r="J502" s="176" t="s">
        <v>1704</v>
      </c>
      <c r="K502" s="176" t="s">
        <v>45</v>
      </c>
      <c r="L502" s="326">
        <v>45660</v>
      </c>
      <c r="M502" s="326">
        <v>45690</v>
      </c>
      <c r="N502" s="172" t="s">
        <v>5</v>
      </c>
      <c r="O502" s="172" t="s">
        <v>1705</v>
      </c>
      <c r="P502" s="178">
        <v>45663</v>
      </c>
      <c r="Q502" s="178">
        <v>45774</v>
      </c>
      <c r="R502" s="172" t="s">
        <v>55</v>
      </c>
      <c r="T502" s="247" t="s">
        <v>56</v>
      </c>
    </row>
    <row r="503" spans="1:20" ht="16.399999999999999" customHeight="1">
      <c r="A503" s="172" t="s">
        <v>1321</v>
      </c>
      <c r="B503" s="173" t="s">
        <v>19</v>
      </c>
      <c r="C503" s="172" t="s">
        <v>45</v>
      </c>
      <c r="D503" s="174" t="s">
        <v>45</v>
      </c>
      <c r="E503" s="180" t="s">
        <v>1706</v>
      </c>
      <c r="F503" s="175" t="s">
        <v>68</v>
      </c>
      <c r="G503" s="176" t="s">
        <v>440</v>
      </c>
      <c r="H503" s="176" t="s">
        <v>441</v>
      </c>
      <c r="I503" s="176" t="s">
        <v>1707</v>
      </c>
      <c r="J503" s="176" t="s">
        <v>1708</v>
      </c>
      <c r="K503" s="176" t="s">
        <v>45</v>
      </c>
      <c r="L503" s="326">
        <v>45661</v>
      </c>
      <c r="M503" s="326">
        <v>45691</v>
      </c>
      <c r="N503" s="172" t="s">
        <v>5</v>
      </c>
      <c r="O503" s="172" t="s">
        <v>1709</v>
      </c>
      <c r="P503" s="178">
        <v>45663</v>
      </c>
      <c r="Q503" s="178" t="s">
        <v>45</v>
      </c>
      <c r="R503" s="172" t="s">
        <v>55</v>
      </c>
      <c r="T503" s="247" t="s">
        <v>56</v>
      </c>
    </row>
    <row r="504" spans="1:20" ht="16.399999999999999" customHeight="1">
      <c r="A504" s="172" t="s">
        <v>57</v>
      </c>
      <c r="B504" s="173" t="s">
        <v>8</v>
      </c>
      <c r="C504" s="172" t="s">
        <v>45</v>
      </c>
      <c r="D504" s="174" t="s">
        <v>45</v>
      </c>
      <c r="E504" s="180" t="s">
        <v>45</v>
      </c>
      <c r="F504" s="175" t="s">
        <v>169</v>
      </c>
      <c r="G504" s="176" t="s">
        <v>45</v>
      </c>
      <c r="H504" s="176" t="s">
        <v>130</v>
      </c>
      <c r="I504" s="176" t="s">
        <v>45</v>
      </c>
      <c r="J504" s="176" t="s">
        <v>1710</v>
      </c>
      <c r="K504" s="176" t="s">
        <v>45</v>
      </c>
      <c r="L504" s="326">
        <v>45663</v>
      </c>
      <c r="M504" s="326">
        <v>45683</v>
      </c>
      <c r="N504" s="172" t="s">
        <v>4</v>
      </c>
      <c r="O504" s="172" t="s">
        <v>1711</v>
      </c>
      <c r="P504" s="178" t="s">
        <v>45</v>
      </c>
      <c r="Q504" s="178" t="s">
        <v>45</v>
      </c>
      <c r="R504" s="172" t="s">
        <v>55</v>
      </c>
      <c r="S504" s="177" t="s">
        <v>174</v>
      </c>
      <c r="T504" s="247" t="s">
        <v>45</v>
      </c>
    </row>
    <row r="505" spans="1:20" ht="16.399999999999999" customHeight="1">
      <c r="A505" s="172" t="s">
        <v>1265</v>
      </c>
      <c r="B505" s="173" t="s">
        <v>18</v>
      </c>
      <c r="C505" s="172" t="s">
        <v>45</v>
      </c>
      <c r="D505" s="174" t="s">
        <v>1712</v>
      </c>
      <c r="E505" s="180" t="s">
        <v>1713</v>
      </c>
      <c r="F505" s="175" t="s">
        <v>1395</v>
      </c>
      <c r="G505" s="176" t="s">
        <v>69</v>
      </c>
      <c r="H505" s="254" t="s">
        <v>199</v>
      </c>
      <c r="I505" s="176" t="s">
        <v>206</v>
      </c>
      <c r="J505" s="176" t="s">
        <v>1714</v>
      </c>
      <c r="K505" s="176" t="s">
        <v>53</v>
      </c>
      <c r="L505" s="326">
        <v>45663</v>
      </c>
      <c r="M505" s="326">
        <v>45708</v>
      </c>
      <c r="N505" s="172" t="s">
        <v>4</v>
      </c>
      <c r="O505" s="172" t="s">
        <v>1715</v>
      </c>
      <c r="P505" s="178">
        <v>45678</v>
      </c>
      <c r="Q505" s="178" t="s">
        <v>45</v>
      </c>
      <c r="R505" s="172" t="s">
        <v>55</v>
      </c>
      <c r="T505" s="247" t="s">
        <v>56</v>
      </c>
    </row>
    <row r="506" spans="1:20" ht="16.399999999999999" customHeight="1">
      <c r="A506" s="172" t="s">
        <v>1265</v>
      </c>
      <c r="B506" s="173" t="s">
        <v>19</v>
      </c>
      <c r="C506" s="172" t="s">
        <v>45</v>
      </c>
      <c r="D506" s="174" t="s">
        <v>45</v>
      </c>
      <c r="E506" s="180" t="s">
        <v>1716</v>
      </c>
      <c r="F506" s="175" t="s">
        <v>68</v>
      </c>
      <c r="G506" s="176" t="s">
        <v>140</v>
      </c>
      <c r="H506" s="254" t="s">
        <v>179</v>
      </c>
      <c r="I506" s="176" t="s">
        <v>300</v>
      </c>
      <c r="J506" s="176" t="s">
        <v>1717</v>
      </c>
      <c r="K506" s="176" t="s">
        <v>45</v>
      </c>
      <c r="L506" s="326">
        <v>45663</v>
      </c>
      <c r="M506" s="326">
        <v>45693</v>
      </c>
      <c r="N506" s="172" t="s">
        <v>5</v>
      </c>
      <c r="O506" s="172" t="s">
        <v>1718</v>
      </c>
      <c r="P506" s="178">
        <v>45664</v>
      </c>
      <c r="Q506" s="178" t="s">
        <v>45</v>
      </c>
      <c r="R506" s="172" t="s">
        <v>237</v>
      </c>
      <c r="T506" s="247" t="s">
        <v>56</v>
      </c>
    </row>
    <row r="507" spans="1:20" ht="16.399999999999999" customHeight="1">
      <c r="A507" s="172" t="s">
        <v>1265</v>
      </c>
      <c r="B507" s="173" t="s">
        <v>19</v>
      </c>
      <c r="C507" s="172" t="s">
        <v>45</v>
      </c>
      <c r="D507" s="174" t="s">
        <v>45</v>
      </c>
      <c r="E507" s="180" t="s">
        <v>1719</v>
      </c>
      <c r="F507" s="175" t="s">
        <v>68</v>
      </c>
      <c r="G507" s="176" t="s">
        <v>140</v>
      </c>
      <c r="H507" s="254" t="s">
        <v>179</v>
      </c>
      <c r="I507" s="176" t="s">
        <v>300</v>
      </c>
      <c r="J507" s="176" t="s">
        <v>1720</v>
      </c>
      <c r="K507" s="176" t="s">
        <v>45</v>
      </c>
      <c r="L507" s="326">
        <v>45663</v>
      </c>
      <c r="M507" s="326">
        <v>45693</v>
      </c>
      <c r="N507" s="172" t="s">
        <v>5</v>
      </c>
      <c r="O507" s="172" t="s">
        <v>1721</v>
      </c>
      <c r="P507" s="178">
        <v>45664</v>
      </c>
      <c r="Q507" s="178" t="s">
        <v>45</v>
      </c>
      <c r="R507" s="172" t="s">
        <v>237</v>
      </c>
      <c r="T507" s="247" t="s">
        <v>56</v>
      </c>
    </row>
    <row r="508" spans="1:20" ht="16.399999999999999" customHeight="1">
      <c r="A508" s="172" t="s">
        <v>1265</v>
      </c>
      <c r="B508" s="173" t="s">
        <v>19</v>
      </c>
      <c r="C508" s="172" t="s">
        <v>45</v>
      </c>
      <c r="D508" s="174" t="s">
        <v>45</v>
      </c>
      <c r="E508" s="180" t="s">
        <v>45</v>
      </c>
      <c r="F508" s="175" t="s">
        <v>68</v>
      </c>
      <c r="G508" s="176" t="s">
        <v>45</v>
      </c>
      <c r="H508" s="254" t="s">
        <v>179</v>
      </c>
      <c r="I508" s="176" t="s">
        <v>45</v>
      </c>
      <c r="J508" s="176" t="s">
        <v>1722</v>
      </c>
      <c r="K508" s="176" t="s">
        <v>45</v>
      </c>
      <c r="L508" s="326">
        <v>45663</v>
      </c>
      <c r="M508" s="326">
        <v>45693</v>
      </c>
      <c r="N508" s="172" t="s">
        <v>4</v>
      </c>
      <c r="O508" s="172" t="s">
        <v>1723</v>
      </c>
      <c r="P508" s="178" t="s">
        <v>45</v>
      </c>
      <c r="Q508" s="178" t="s">
        <v>45</v>
      </c>
      <c r="R508" s="172" t="s">
        <v>55</v>
      </c>
      <c r="S508" s="177" t="s">
        <v>1724</v>
      </c>
      <c r="T508" s="247" t="s">
        <v>45</v>
      </c>
    </row>
    <row r="509" spans="1:20" ht="16.399999999999999" customHeight="1">
      <c r="A509" s="172" t="s">
        <v>1321</v>
      </c>
      <c r="B509" s="173" t="s">
        <v>19</v>
      </c>
      <c r="C509" s="172" t="s">
        <v>45</v>
      </c>
      <c r="D509" s="174" t="s">
        <v>45</v>
      </c>
      <c r="E509" s="180" t="s">
        <v>1725</v>
      </c>
      <c r="F509" s="175" t="s">
        <v>68</v>
      </c>
      <c r="G509" s="176" t="s">
        <v>69</v>
      </c>
      <c r="H509" s="254" t="s">
        <v>50</v>
      </c>
      <c r="I509" s="176" t="s">
        <v>70</v>
      </c>
      <c r="J509" s="176" t="s">
        <v>1726</v>
      </c>
      <c r="K509" s="176" t="s">
        <v>45</v>
      </c>
      <c r="L509" s="271">
        <v>45663</v>
      </c>
      <c r="M509" s="326">
        <v>45693</v>
      </c>
      <c r="N509" s="172" t="s">
        <v>5</v>
      </c>
      <c r="O509" s="172" t="s">
        <v>1727</v>
      </c>
      <c r="P509" s="178">
        <v>45664</v>
      </c>
      <c r="Q509" s="178">
        <v>45699</v>
      </c>
      <c r="R509" s="172" t="s">
        <v>55</v>
      </c>
      <c r="T509" s="247" t="s">
        <v>56</v>
      </c>
    </row>
    <row r="510" spans="1:20" ht="16.399999999999999" customHeight="1">
      <c r="A510" s="172" t="s">
        <v>1321</v>
      </c>
      <c r="B510" s="173" t="s">
        <v>19</v>
      </c>
      <c r="C510" s="172" t="s">
        <v>45</v>
      </c>
      <c r="D510" s="174" t="s">
        <v>45</v>
      </c>
      <c r="E510" s="180" t="s">
        <v>1728</v>
      </c>
      <c r="F510" s="175" t="s">
        <v>68</v>
      </c>
      <c r="G510" s="176" t="s">
        <v>939</v>
      </c>
      <c r="H510" s="254" t="s">
        <v>50</v>
      </c>
      <c r="I510" s="176" t="s">
        <v>940</v>
      </c>
      <c r="J510" s="176" t="s">
        <v>1729</v>
      </c>
      <c r="K510" s="176" t="s">
        <v>45</v>
      </c>
      <c r="L510" s="271">
        <v>45663</v>
      </c>
      <c r="M510" s="326">
        <v>45693</v>
      </c>
      <c r="N510" s="172" t="s">
        <v>5</v>
      </c>
      <c r="O510" s="172" t="s">
        <v>1730</v>
      </c>
      <c r="P510" s="178">
        <v>45664</v>
      </c>
      <c r="Q510" s="178">
        <v>45723</v>
      </c>
      <c r="R510" s="172" t="s">
        <v>55</v>
      </c>
      <c r="T510" s="247" t="s">
        <v>56</v>
      </c>
    </row>
    <row r="511" spans="1:20" ht="16.399999999999999" customHeight="1">
      <c r="A511" s="172" t="s">
        <v>1321</v>
      </c>
      <c r="B511" s="173" t="s">
        <v>19</v>
      </c>
      <c r="C511" s="172" t="s">
        <v>45</v>
      </c>
      <c r="D511" s="174" t="s">
        <v>45</v>
      </c>
      <c r="E511" s="180" t="s">
        <v>1731</v>
      </c>
      <c r="F511" s="175" t="s">
        <v>68</v>
      </c>
      <c r="G511" s="176" t="s">
        <v>939</v>
      </c>
      <c r="H511" s="254" t="s">
        <v>50</v>
      </c>
      <c r="I511" s="176" t="s">
        <v>940</v>
      </c>
      <c r="J511" s="176" t="s">
        <v>1729</v>
      </c>
      <c r="K511" s="176" t="s">
        <v>45</v>
      </c>
      <c r="L511" s="271">
        <v>45663</v>
      </c>
      <c r="M511" s="326">
        <v>45693</v>
      </c>
      <c r="N511" s="172" t="s">
        <v>5</v>
      </c>
      <c r="O511" s="172" t="s">
        <v>1732</v>
      </c>
      <c r="P511" s="178">
        <v>45664</v>
      </c>
      <c r="Q511" s="178">
        <v>45723</v>
      </c>
      <c r="R511" s="172" t="s">
        <v>55</v>
      </c>
      <c r="T511" s="247" t="s">
        <v>56</v>
      </c>
    </row>
    <row r="512" spans="1:20" ht="16.399999999999999" customHeight="1">
      <c r="A512" s="172" t="s">
        <v>1321</v>
      </c>
      <c r="B512" s="173" t="s">
        <v>19</v>
      </c>
      <c r="C512" s="172" t="s">
        <v>45</v>
      </c>
      <c r="D512" s="174" t="s">
        <v>45</v>
      </c>
      <c r="E512" s="180" t="s">
        <v>1733</v>
      </c>
      <c r="F512" s="175" t="s">
        <v>68</v>
      </c>
      <c r="G512" s="176" t="s">
        <v>1734</v>
      </c>
      <c r="H512" s="254" t="s">
        <v>73</v>
      </c>
      <c r="I512" s="176" t="s">
        <v>1735</v>
      </c>
      <c r="J512" s="176" t="s">
        <v>1736</v>
      </c>
      <c r="K512" s="176" t="s">
        <v>45</v>
      </c>
      <c r="L512" s="271">
        <v>45664</v>
      </c>
      <c r="M512" s="326">
        <v>45694</v>
      </c>
      <c r="N512" s="172" t="s">
        <v>5</v>
      </c>
      <c r="O512" s="172" t="s">
        <v>1737</v>
      </c>
      <c r="P512" s="178">
        <v>45664</v>
      </c>
      <c r="Q512" s="178">
        <v>45700</v>
      </c>
      <c r="R512" s="172" t="s">
        <v>55</v>
      </c>
      <c r="T512" s="247" t="s">
        <v>56</v>
      </c>
    </row>
    <row r="513" spans="1:20" ht="16.399999999999999" customHeight="1">
      <c r="A513" s="172" t="s">
        <v>1265</v>
      </c>
      <c r="B513" s="173" t="s">
        <v>18</v>
      </c>
      <c r="C513" s="172" t="s">
        <v>45</v>
      </c>
      <c r="D513" s="174" t="s">
        <v>1738</v>
      </c>
      <c r="E513" s="180" t="s">
        <v>1739</v>
      </c>
      <c r="F513" s="175" t="s">
        <v>1740</v>
      </c>
      <c r="G513" s="176" t="s">
        <v>315</v>
      </c>
      <c r="H513" s="254" t="s">
        <v>141</v>
      </c>
      <c r="I513" s="176" t="s">
        <v>316</v>
      </c>
      <c r="J513" s="176" t="s">
        <v>1741</v>
      </c>
      <c r="K513" s="176" t="s">
        <v>53</v>
      </c>
      <c r="L513" s="326">
        <v>45664</v>
      </c>
      <c r="M513" s="326">
        <v>45709</v>
      </c>
      <c r="N513" s="172" t="s">
        <v>4</v>
      </c>
      <c r="O513" s="172" t="s">
        <v>1742</v>
      </c>
      <c r="P513" s="178">
        <v>45695</v>
      </c>
      <c r="Q513" s="178">
        <v>45727</v>
      </c>
      <c r="R513" s="172" t="s">
        <v>55</v>
      </c>
      <c r="S513" s="287"/>
      <c r="T513" s="247" t="s">
        <v>56</v>
      </c>
    </row>
    <row r="514" spans="1:20" ht="16.399999999999999" customHeight="1">
      <c r="A514" s="172" t="s">
        <v>1265</v>
      </c>
      <c r="B514" s="173" t="s">
        <v>18</v>
      </c>
      <c r="C514" s="172" t="s">
        <v>45</v>
      </c>
      <c r="D514" s="174" t="s">
        <v>1738</v>
      </c>
      <c r="E514" s="180" t="s">
        <v>1743</v>
      </c>
      <c r="F514" s="175" t="s">
        <v>1744</v>
      </c>
      <c r="G514" s="176" t="s">
        <v>69</v>
      </c>
      <c r="H514" s="254" t="s">
        <v>199</v>
      </c>
      <c r="I514" s="176" t="s">
        <v>206</v>
      </c>
      <c r="J514" s="176" t="s">
        <v>1745</v>
      </c>
      <c r="K514" s="176" t="s">
        <v>53</v>
      </c>
      <c r="L514" s="326">
        <v>45664</v>
      </c>
      <c r="M514" s="326">
        <v>45709</v>
      </c>
      <c r="N514" s="172" t="s">
        <v>4</v>
      </c>
      <c r="O514" s="172" t="s">
        <v>1746</v>
      </c>
      <c r="P514" s="178">
        <v>45679</v>
      </c>
      <c r="Q514" s="178" t="s">
        <v>45</v>
      </c>
      <c r="R514" s="172" t="s">
        <v>55</v>
      </c>
      <c r="S514" s="177" t="s">
        <v>1747</v>
      </c>
      <c r="T514" s="247" t="s">
        <v>56</v>
      </c>
    </row>
    <row r="515" spans="1:20" ht="16.399999999999999" customHeight="1">
      <c r="A515" s="172" t="s">
        <v>1265</v>
      </c>
      <c r="B515" s="173" t="s">
        <v>18</v>
      </c>
      <c r="C515" s="172" t="s">
        <v>45</v>
      </c>
      <c r="D515" s="174" t="s">
        <v>1738</v>
      </c>
      <c r="E515" s="180" t="s">
        <v>1743</v>
      </c>
      <c r="F515" s="175" t="s">
        <v>1744</v>
      </c>
      <c r="G515" s="176" t="s">
        <v>69</v>
      </c>
      <c r="H515" s="254" t="s">
        <v>199</v>
      </c>
      <c r="I515" s="176" t="s">
        <v>206</v>
      </c>
      <c r="J515" s="176" t="s">
        <v>1745</v>
      </c>
      <c r="K515" s="176" t="s">
        <v>53</v>
      </c>
      <c r="L515" s="326">
        <v>45664</v>
      </c>
      <c r="M515" s="326">
        <v>45709</v>
      </c>
      <c r="N515" s="172" t="s">
        <v>4</v>
      </c>
      <c r="O515" s="172" t="s">
        <v>1748</v>
      </c>
      <c r="P515" s="178">
        <v>45679</v>
      </c>
      <c r="Q515" s="178" t="s">
        <v>45</v>
      </c>
      <c r="R515" s="172" t="s">
        <v>55</v>
      </c>
      <c r="S515" s="177" t="s">
        <v>1749</v>
      </c>
      <c r="T515" s="247" t="s">
        <v>56</v>
      </c>
    </row>
    <row r="516" spans="1:20" ht="16.399999999999999" customHeight="1">
      <c r="A516" s="172" t="s">
        <v>57</v>
      </c>
      <c r="B516" s="173" t="s">
        <v>8</v>
      </c>
      <c r="C516" s="172" t="s">
        <v>45</v>
      </c>
      <c r="D516" s="174" t="s">
        <v>45</v>
      </c>
      <c r="E516" s="180" t="s">
        <v>45</v>
      </c>
      <c r="F516" s="175" t="s">
        <v>1496</v>
      </c>
      <c r="G516" s="176" t="s">
        <v>647</v>
      </c>
      <c r="H516" s="176" t="s">
        <v>130</v>
      </c>
      <c r="I516" s="176" t="s">
        <v>648</v>
      </c>
      <c r="J516" s="176" t="s">
        <v>1750</v>
      </c>
      <c r="K516" s="176" t="s">
        <v>45</v>
      </c>
      <c r="L516" s="326">
        <v>45664</v>
      </c>
      <c r="M516" s="326">
        <v>45684</v>
      </c>
      <c r="N516" s="172" t="s">
        <v>4</v>
      </c>
      <c r="O516" s="172" t="s">
        <v>1751</v>
      </c>
      <c r="P516" s="178" t="s">
        <v>45</v>
      </c>
      <c r="Q516" s="178" t="s">
        <v>45</v>
      </c>
      <c r="R516" s="172" t="s">
        <v>55</v>
      </c>
      <c r="S516" s="177" t="s">
        <v>188</v>
      </c>
      <c r="T516" s="247" t="s">
        <v>45</v>
      </c>
    </row>
    <row r="517" spans="1:20" ht="16.399999999999999" customHeight="1">
      <c r="A517" s="172" t="s">
        <v>1265</v>
      </c>
      <c r="B517" s="173" t="s">
        <v>18</v>
      </c>
      <c r="C517" s="172" t="s">
        <v>45</v>
      </c>
      <c r="D517" s="174" t="s">
        <v>1752</v>
      </c>
      <c r="E517" s="180" t="s">
        <v>1753</v>
      </c>
      <c r="F517" s="175" t="s">
        <v>1754</v>
      </c>
      <c r="G517" s="176" t="s">
        <v>233</v>
      </c>
      <c r="H517" s="254" t="s">
        <v>141</v>
      </c>
      <c r="I517" s="176" t="s">
        <v>234</v>
      </c>
      <c r="J517" s="176" t="s">
        <v>1755</v>
      </c>
      <c r="K517" s="176" t="s">
        <v>615</v>
      </c>
      <c r="L517" s="326">
        <v>45664</v>
      </c>
      <c r="M517" s="326">
        <v>45709</v>
      </c>
      <c r="N517" s="172" t="s">
        <v>4</v>
      </c>
      <c r="O517" s="172" t="s">
        <v>1756</v>
      </c>
      <c r="P517" s="178">
        <v>45695</v>
      </c>
      <c r="Q517" s="178">
        <v>45709</v>
      </c>
      <c r="R517" s="172" t="s">
        <v>55</v>
      </c>
      <c r="T517" s="247" t="s">
        <v>56</v>
      </c>
    </row>
    <row r="518" spans="1:20" ht="16.399999999999999" customHeight="1">
      <c r="A518" s="172" t="s">
        <v>1265</v>
      </c>
      <c r="B518" s="173" t="s">
        <v>19</v>
      </c>
      <c r="C518" s="172" t="s">
        <v>45</v>
      </c>
      <c r="D518" s="174" t="s">
        <v>45</v>
      </c>
      <c r="E518" s="180" t="s">
        <v>1757</v>
      </c>
      <c r="F518" s="175" t="s">
        <v>68</v>
      </c>
      <c r="G518" s="176" t="s">
        <v>1758</v>
      </c>
      <c r="H518" s="255" t="s">
        <v>130</v>
      </c>
      <c r="I518" s="176" t="s">
        <v>346</v>
      </c>
      <c r="J518" s="176" t="s">
        <v>1759</v>
      </c>
      <c r="K518" s="176" t="s">
        <v>45</v>
      </c>
      <c r="L518" s="326">
        <v>45664</v>
      </c>
      <c r="M518" s="326">
        <v>45694</v>
      </c>
      <c r="N518" s="172" t="s">
        <v>5</v>
      </c>
      <c r="O518" s="172" t="s">
        <v>1760</v>
      </c>
      <c r="P518" s="178">
        <v>45665</v>
      </c>
      <c r="Q518" s="178">
        <v>45716</v>
      </c>
      <c r="R518" s="172" t="s">
        <v>55</v>
      </c>
      <c r="T518" s="247" t="s">
        <v>56</v>
      </c>
    </row>
    <row r="519" spans="1:20" ht="16.399999999999999" customHeight="1">
      <c r="A519" s="172" t="s">
        <v>1265</v>
      </c>
      <c r="B519" s="173" t="s">
        <v>19</v>
      </c>
      <c r="C519" s="172" t="s">
        <v>45</v>
      </c>
      <c r="D519" s="174" t="s">
        <v>45</v>
      </c>
      <c r="E519" s="180" t="s">
        <v>1761</v>
      </c>
      <c r="F519" s="175" t="s">
        <v>68</v>
      </c>
      <c r="G519" s="176" t="s">
        <v>939</v>
      </c>
      <c r="H519" s="254" t="s">
        <v>50</v>
      </c>
      <c r="I519" s="176" t="s">
        <v>940</v>
      </c>
      <c r="J519" s="176" t="s">
        <v>1729</v>
      </c>
      <c r="K519" s="176" t="s">
        <v>45</v>
      </c>
      <c r="L519" s="326">
        <v>45665</v>
      </c>
      <c r="M519" s="326">
        <v>45695</v>
      </c>
      <c r="N519" s="172" t="s">
        <v>5</v>
      </c>
      <c r="O519" s="172" t="s">
        <v>1762</v>
      </c>
      <c r="P519" s="178">
        <v>45665</v>
      </c>
      <c r="Q519" s="178">
        <v>45722</v>
      </c>
      <c r="R519" s="172" t="s">
        <v>55</v>
      </c>
      <c r="T519" s="247" t="s">
        <v>56</v>
      </c>
    </row>
    <row r="520" spans="1:20" ht="16.399999999999999" customHeight="1">
      <c r="A520" s="172" t="s">
        <v>1265</v>
      </c>
      <c r="B520" s="173" t="s">
        <v>19</v>
      </c>
      <c r="C520" s="172" t="s">
        <v>45</v>
      </c>
      <c r="D520" s="174" t="s">
        <v>45</v>
      </c>
      <c r="E520" s="180" t="s">
        <v>1763</v>
      </c>
      <c r="F520" s="175" t="s">
        <v>68</v>
      </c>
      <c r="G520" s="176" t="s">
        <v>939</v>
      </c>
      <c r="H520" s="254" t="s">
        <v>50</v>
      </c>
      <c r="I520" s="176" t="s">
        <v>940</v>
      </c>
      <c r="J520" s="176" t="s">
        <v>1729</v>
      </c>
      <c r="K520" s="176" t="s">
        <v>45</v>
      </c>
      <c r="L520" s="326">
        <v>45665</v>
      </c>
      <c r="M520" s="326">
        <v>45695</v>
      </c>
      <c r="N520" s="172" t="s">
        <v>5</v>
      </c>
      <c r="O520" s="172" t="s">
        <v>1764</v>
      </c>
      <c r="P520" s="178">
        <v>45665</v>
      </c>
      <c r="Q520" s="178">
        <v>45722</v>
      </c>
      <c r="R520" s="172" t="s">
        <v>55</v>
      </c>
      <c r="T520" s="247" t="s">
        <v>56</v>
      </c>
    </row>
    <row r="521" spans="1:20" ht="15" customHeight="1">
      <c r="A521" s="172" t="s">
        <v>1321</v>
      </c>
      <c r="B521" s="173" t="s">
        <v>19</v>
      </c>
      <c r="C521" s="172" t="s">
        <v>45</v>
      </c>
      <c r="D521" s="174" t="s">
        <v>45</v>
      </c>
      <c r="E521" s="180" t="s">
        <v>1765</v>
      </c>
      <c r="F521" s="175" t="s">
        <v>68</v>
      </c>
      <c r="G521" s="176" t="s">
        <v>243</v>
      </c>
      <c r="H521" s="255" t="s">
        <v>130</v>
      </c>
      <c r="I521" s="176" t="s">
        <v>244</v>
      </c>
      <c r="J521" s="176" t="s">
        <v>1766</v>
      </c>
      <c r="K521" s="176" t="s">
        <v>45</v>
      </c>
      <c r="L521" s="271">
        <v>45665</v>
      </c>
      <c r="M521" s="326">
        <v>45695</v>
      </c>
      <c r="N521" s="172" t="s">
        <v>5</v>
      </c>
      <c r="O521" s="172" t="s">
        <v>1767</v>
      </c>
      <c r="P521" s="178">
        <v>45665</v>
      </c>
      <c r="Q521" s="178" t="s">
        <v>45</v>
      </c>
      <c r="R521" s="172" t="s">
        <v>55</v>
      </c>
      <c r="T521" s="247" t="s">
        <v>56</v>
      </c>
    </row>
    <row r="522" spans="1:20" ht="16.399999999999999" customHeight="1">
      <c r="A522" s="172" t="s">
        <v>1321</v>
      </c>
      <c r="B522" s="173" t="s">
        <v>19</v>
      </c>
      <c r="C522" s="172" t="s">
        <v>45</v>
      </c>
      <c r="D522" s="174" t="s">
        <v>45</v>
      </c>
      <c r="E522" s="180" t="s">
        <v>1768</v>
      </c>
      <c r="F522" s="175" t="s">
        <v>68</v>
      </c>
      <c r="G522" s="176" t="s">
        <v>69</v>
      </c>
      <c r="H522" s="254" t="s">
        <v>73</v>
      </c>
      <c r="I522" s="176" t="s">
        <v>117</v>
      </c>
      <c r="J522" s="176" t="s">
        <v>1769</v>
      </c>
      <c r="K522" s="176" t="s">
        <v>45</v>
      </c>
      <c r="L522" s="271">
        <v>45664</v>
      </c>
      <c r="M522" s="326">
        <v>45694</v>
      </c>
      <c r="N522" s="172" t="s">
        <v>5</v>
      </c>
      <c r="O522" s="172" t="s">
        <v>1770</v>
      </c>
      <c r="P522" s="178">
        <v>45665</v>
      </c>
      <c r="Q522" s="178">
        <v>45678</v>
      </c>
      <c r="R522" s="172" t="s">
        <v>55</v>
      </c>
      <c r="T522" s="247" t="s">
        <v>56</v>
      </c>
    </row>
    <row r="523" spans="1:20" ht="16.399999999999999" customHeight="1">
      <c r="A523" s="172" t="s">
        <v>1321</v>
      </c>
      <c r="B523" s="173" t="s">
        <v>19</v>
      </c>
      <c r="C523" s="172" t="s">
        <v>45</v>
      </c>
      <c r="D523" s="174" t="s">
        <v>45</v>
      </c>
      <c r="E523" s="180" t="s">
        <v>1771</v>
      </c>
      <c r="F523" s="175" t="s">
        <v>68</v>
      </c>
      <c r="G523" s="176" t="s">
        <v>69</v>
      </c>
      <c r="H523" s="254" t="s">
        <v>73</v>
      </c>
      <c r="I523" s="176" t="s">
        <v>117</v>
      </c>
      <c r="J523" s="176" t="s">
        <v>1772</v>
      </c>
      <c r="K523" s="176" t="s">
        <v>45</v>
      </c>
      <c r="L523" s="271">
        <v>45664</v>
      </c>
      <c r="M523" s="326">
        <v>45694</v>
      </c>
      <c r="N523" s="172" t="s">
        <v>5</v>
      </c>
      <c r="O523" s="172" t="s">
        <v>1773</v>
      </c>
      <c r="P523" s="178">
        <v>45665</v>
      </c>
      <c r="Q523" s="178" t="s">
        <v>45</v>
      </c>
      <c r="R523" s="172" t="s">
        <v>55</v>
      </c>
      <c r="T523" s="247" t="s">
        <v>56</v>
      </c>
    </row>
    <row r="524" spans="1:20" ht="16.399999999999999" customHeight="1">
      <c r="A524" s="172" t="s">
        <v>57</v>
      </c>
      <c r="B524" s="173" t="s">
        <v>8</v>
      </c>
      <c r="C524" s="172" t="s">
        <v>45</v>
      </c>
      <c r="D524" s="174" t="s">
        <v>45</v>
      </c>
      <c r="E524" s="180" t="s">
        <v>45</v>
      </c>
      <c r="F524" s="175" t="s">
        <v>1774</v>
      </c>
      <c r="G524" s="176" t="s">
        <v>146</v>
      </c>
      <c r="H524" s="176" t="s">
        <v>130</v>
      </c>
      <c r="I524" s="176" t="s">
        <v>147</v>
      </c>
      <c r="J524" s="176" t="s">
        <v>1775</v>
      </c>
      <c r="K524" s="176" t="s">
        <v>45</v>
      </c>
      <c r="L524" s="326">
        <v>45665</v>
      </c>
      <c r="M524" s="326">
        <v>45685</v>
      </c>
      <c r="N524" s="172" t="s">
        <v>4</v>
      </c>
      <c r="O524" s="172" t="s">
        <v>1776</v>
      </c>
      <c r="P524" s="178" t="s">
        <v>45</v>
      </c>
      <c r="Q524" s="178" t="s">
        <v>45</v>
      </c>
      <c r="R524" s="172" t="s">
        <v>55</v>
      </c>
      <c r="S524" s="177" t="s">
        <v>174</v>
      </c>
      <c r="T524" s="247" t="s">
        <v>45</v>
      </c>
    </row>
    <row r="525" spans="1:20" ht="16.399999999999999" customHeight="1">
      <c r="A525" s="172" t="s">
        <v>1265</v>
      </c>
      <c r="B525" s="173" t="s">
        <v>19</v>
      </c>
      <c r="C525" s="172" t="s">
        <v>45</v>
      </c>
      <c r="D525" s="174" t="s">
        <v>45</v>
      </c>
      <c r="E525" s="180" t="s">
        <v>1777</v>
      </c>
      <c r="F525" s="175" t="s">
        <v>68</v>
      </c>
      <c r="G525" s="176" t="s">
        <v>243</v>
      </c>
      <c r="H525" s="255" t="s">
        <v>130</v>
      </c>
      <c r="I525" s="176" t="s">
        <v>244</v>
      </c>
      <c r="J525" s="176" t="s">
        <v>1778</v>
      </c>
      <c r="K525" s="176" t="s">
        <v>45</v>
      </c>
      <c r="L525" s="271">
        <v>45665</v>
      </c>
      <c r="M525" s="326">
        <v>45695</v>
      </c>
      <c r="N525" s="172" t="s">
        <v>5</v>
      </c>
      <c r="O525" s="172" t="s">
        <v>1779</v>
      </c>
      <c r="P525" s="178">
        <v>45666</v>
      </c>
      <c r="Q525" s="178">
        <v>45743</v>
      </c>
      <c r="R525" s="172" t="s">
        <v>55</v>
      </c>
      <c r="T525" s="247" t="s">
        <v>56</v>
      </c>
    </row>
    <row r="526" spans="1:20" ht="16.399999999999999" customHeight="1">
      <c r="A526" s="172" t="s">
        <v>1265</v>
      </c>
      <c r="B526" s="173" t="s">
        <v>19</v>
      </c>
      <c r="C526" s="172" t="s">
        <v>45</v>
      </c>
      <c r="D526" s="174" t="s">
        <v>45</v>
      </c>
      <c r="E526" s="180" t="s">
        <v>1780</v>
      </c>
      <c r="F526" s="175" t="s">
        <v>68</v>
      </c>
      <c r="G526" s="176" t="s">
        <v>1553</v>
      </c>
      <c r="H526" s="254" t="s">
        <v>50</v>
      </c>
      <c r="I526" s="176" t="s">
        <v>1554</v>
      </c>
      <c r="J526" s="176" t="s">
        <v>1781</v>
      </c>
      <c r="K526" s="176" t="s">
        <v>45</v>
      </c>
      <c r="L526" s="271">
        <v>45666</v>
      </c>
      <c r="M526" s="326">
        <v>45696</v>
      </c>
      <c r="N526" s="172" t="s">
        <v>5</v>
      </c>
      <c r="O526" s="172" t="s">
        <v>1782</v>
      </c>
      <c r="P526" s="178">
        <v>45666</v>
      </c>
      <c r="Q526" s="178">
        <v>45755</v>
      </c>
      <c r="R526" s="172" t="s">
        <v>55</v>
      </c>
      <c r="T526" s="247" t="s">
        <v>56</v>
      </c>
    </row>
    <row r="527" spans="1:20" ht="16.399999999999999" customHeight="1">
      <c r="A527" s="172" t="s">
        <v>1265</v>
      </c>
      <c r="B527" s="173" t="s">
        <v>19</v>
      </c>
      <c r="C527" s="172" t="s">
        <v>45</v>
      </c>
      <c r="D527" s="174" t="s">
        <v>45</v>
      </c>
      <c r="E527" s="180" t="s">
        <v>1783</v>
      </c>
      <c r="F527" s="175" t="s">
        <v>68</v>
      </c>
      <c r="G527" s="176" t="s">
        <v>1553</v>
      </c>
      <c r="H527" s="254" t="s">
        <v>50</v>
      </c>
      <c r="I527" s="176" t="s">
        <v>1554</v>
      </c>
      <c r="J527" s="176" t="s">
        <v>1781</v>
      </c>
      <c r="K527" s="176" t="s">
        <v>45</v>
      </c>
      <c r="L527" s="271">
        <v>45666</v>
      </c>
      <c r="M527" s="326">
        <v>45696</v>
      </c>
      <c r="N527" s="172" t="s">
        <v>5</v>
      </c>
      <c r="O527" s="172" t="s">
        <v>1784</v>
      </c>
      <c r="P527" s="178">
        <v>45666</v>
      </c>
      <c r="Q527" s="178">
        <v>45755</v>
      </c>
      <c r="R527" s="172" t="s">
        <v>55</v>
      </c>
      <c r="T527" s="247" t="s">
        <v>56</v>
      </c>
    </row>
    <row r="528" spans="1:20" ht="16.399999999999999" customHeight="1">
      <c r="A528" s="172" t="s">
        <v>1265</v>
      </c>
      <c r="B528" s="173" t="s">
        <v>19</v>
      </c>
      <c r="C528" s="172" t="s">
        <v>45</v>
      </c>
      <c r="D528" s="174" t="s">
        <v>45</v>
      </c>
      <c r="E528" s="180" t="s">
        <v>1785</v>
      </c>
      <c r="F528" s="175" t="s">
        <v>68</v>
      </c>
      <c r="G528" s="176" t="s">
        <v>129</v>
      </c>
      <c r="H528" s="255" t="s">
        <v>130</v>
      </c>
      <c r="I528" s="176" t="s">
        <v>131</v>
      </c>
      <c r="J528" s="176" t="s">
        <v>1786</v>
      </c>
      <c r="K528" s="176" t="s">
        <v>45</v>
      </c>
      <c r="L528" s="326">
        <v>45666</v>
      </c>
      <c r="M528" s="326">
        <v>45696</v>
      </c>
      <c r="N528" s="172" t="s">
        <v>5</v>
      </c>
      <c r="O528" s="172" t="s">
        <v>1787</v>
      </c>
      <c r="P528" s="178">
        <v>45670</v>
      </c>
      <c r="Q528" s="178">
        <v>45701</v>
      </c>
      <c r="R528" s="172" t="s">
        <v>55</v>
      </c>
      <c r="T528" s="247" t="s">
        <v>56</v>
      </c>
    </row>
    <row r="529" spans="1:20" ht="16.399999999999999" customHeight="1">
      <c r="A529" s="172" t="s">
        <v>1265</v>
      </c>
      <c r="B529" s="173" t="s">
        <v>19</v>
      </c>
      <c r="C529" s="172" t="s">
        <v>45</v>
      </c>
      <c r="D529" s="174" t="s">
        <v>45</v>
      </c>
      <c r="E529" s="180" t="s">
        <v>1788</v>
      </c>
      <c r="F529" s="175" t="s">
        <v>68</v>
      </c>
      <c r="G529" s="176" t="s">
        <v>129</v>
      </c>
      <c r="H529" s="255" t="s">
        <v>130</v>
      </c>
      <c r="I529" s="176" t="s">
        <v>131</v>
      </c>
      <c r="J529" s="176" t="s">
        <v>1786</v>
      </c>
      <c r="K529" s="176" t="s">
        <v>45</v>
      </c>
      <c r="L529" s="326">
        <v>45666</v>
      </c>
      <c r="M529" s="326">
        <v>45696</v>
      </c>
      <c r="N529" s="172" t="s">
        <v>5</v>
      </c>
      <c r="O529" s="172" t="s">
        <v>1789</v>
      </c>
      <c r="P529" s="178">
        <v>45670</v>
      </c>
      <c r="Q529" s="178">
        <v>45701</v>
      </c>
      <c r="R529" s="172" t="s">
        <v>55</v>
      </c>
      <c r="T529" s="247" t="s">
        <v>56</v>
      </c>
    </row>
    <row r="530" spans="1:20" ht="16.399999999999999" customHeight="1">
      <c r="A530" s="172" t="s">
        <v>1321</v>
      </c>
      <c r="B530" s="173" t="s">
        <v>19</v>
      </c>
      <c r="C530" s="172" t="s">
        <v>45</v>
      </c>
      <c r="D530" s="174" t="s">
        <v>45</v>
      </c>
      <c r="E530" s="180" t="s">
        <v>1790</v>
      </c>
      <c r="F530" s="175" t="s">
        <v>68</v>
      </c>
      <c r="G530" s="176" t="s">
        <v>129</v>
      </c>
      <c r="H530" s="255" t="s">
        <v>130</v>
      </c>
      <c r="I530" s="176" t="s">
        <v>131</v>
      </c>
      <c r="J530" s="176" t="s">
        <v>1791</v>
      </c>
      <c r="K530" s="176" t="s">
        <v>45</v>
      </c>
      <c r="L530" s="271">
        <v>45666</v>
      </c>
      <c r="M530" s="326">
        <v>45696</v>
      </c>
      <c r="N530" s="172" t="s">
        <v>5</v>
      </c>
      <c r="O530" s="172" t="s">
        <v>1792</v>
      </c>
      <c r="P530" s="178">
        <v>45670</v>
      </c>
      <c r="Q530" s="178">
        <v>45702</v>
      </c>
      <c r="R530" s="172" t="s">
        <v>55</v>
      </c>
      <c r="T530" s="247" t="s">
        <v>56</v>
      </c>
    </row>
    <row r="531" spans="1:20" ht="16.399999999999999" customHeight="1">
      <c r="A531" s="172" t="s">
        <v>1321</v>
      </c>
      <c r="B531" s="173" t="s">
        <v>19</v>
      </c>
      <c r="C531" s="172" t="s">
        <v>45</v>
      </c>
      <c r="D531" s="174" t="s">
        <v>45</v>
      </c>
      <c r="E531" s="180" t="s">
        <v>1793</v>
      </c>
      <c r="F531" s="175" t="s">
        <v>68</v>
      </c>
      <c r="G531" s="176" t="s">
        <v>129</v>
      </c>
      <c r="H531" s="255" t="s">
        <v>130</v>
      </c>
      <c r="I531" s="176" t="s">
        <v>131</v>
      </c>
      <c r="J531" s="176" t="s">
        <v>1791</v>
      </c>
      <c r="K531" s="176" t="s">
        <v>45</v>
      </c>
      <c r="L531" s="271">
        <v>45666</v>
      </c>
      <c r="M531" s="326">
        <v>45696</v>
      </c>
      <c r="N531" s="172" t="s">
        <v>5</v>
      </c>
      <c r="O531" s="172" t="s">
        <v>1794</v>
      </c>
      <c r="P531" s="178">
        <v>45670</v>
      </c>
      <c r="Q531" s="178">
        <v>45702</v>
      </c>
      <c r="R531" s="172" t="s">
        <v>55</v>
      </c>
      <c r="T531" s="247" t="s">
        <v>56</v>
      </c>
    </row>
    <row r="532" spans="1:20" ht="16.399999999999999" customHeight="1">
      <c r="A532" s="172" t="s">
        <v>1321</v>
      </c>
      <c r="B532" s="173" t="s">
        <v>19</v>
      </c>
      <c r="C532" s="172" t="s">
        <v>45</v>
      </c>
      <c r="D532" s="174" t="s">
        <v>45</v>
      </c>
      <c r="E532" s="180" t="s">
        <v>1795</v>
      </c>
      <c r="F532" s="175" t="s">
        <v>68</v>
      </c>
      <c r="G532" s="176" t="s">
        <v>129</v>
      </c>
      <c r="H532" s="255" t="s">
        <v>130</v>
      </c>
      <c r="I532" s="176" t="s">
        <v>131</v>
      </c>
      <c r="J532" s="176" t="s">
        <v>1791</v>
      </c>
      <c r="K532" s="176" t="s">
        <v>45</v>
      </c>
      <c r="L532" s="271">
        <v>45666</v>
      </c>
      <c r="M532" s="326">
        <v>45696</v>
      </c>
      <c r="N532" s="172" t="s">
        <v>5</v>
      </c>
      <c r="O532" s="172" t="s">
        <v>1796</v>
      </c>
      <c r="P532" s="178">
        <v>45670</v>
      </c>
      <c r="Q532" s="178">
        <v>45702</v>
      </c>
      <c r="R532" s="172" t="s">
        <v>55</v>
      </c>
      <c r="T532" s="247" t="s">
        <v>56</v>
      </c>
    </row>
    <row r="533" spans="1:20" ht="16" customHeight="1">
      <c r="A533" s="172" t="s">
        <v>1321</v>
      </c>
      <c r="B533" s="173" t="s">
        <v>19</v>
      </c>
      <c r="C533" s="172" t="s">
        <v>45</v>
      </c>
      <c r="D533" s="174" t="s">
        <v>45</v>
      </c>
      <c r="E533" s="180" t="s">
        <v>1797</v>
      </c>
      <c r="F533" s="175" t="s">
        <v>68</v>
      </c>
      <c r="G533" s="176" t="s">
        <v>129</v>
      </c>
      <c r="H533" s="255" t="s">
        <v>130</v>
      </c>
      <c r="I533" s="176" t="s">
        <v>131</v>
      </c>
      <c r="J533" s="176" t="s">
        <v>1791</v>
      </c>
      <c r="K533" s="176" t="s">
        <v>45</v>
      </c>
      <c r="L533" s="271">
        <v>45666</v>
      </c>
      <c r="M533" s="326">
        <v>45696</v>
      </c>
      <c r="N533" s="172" t="s">
        <v>5</v>
      </c>
      <c r="O533" s="172" t="s">
        <v>1798</v>
      </c>
      <c r="P533" s="178">
        <v>45670</v>
      </c>
      <c r="Q533" s="178">
        <v>45702</v>
      </c>
      <c r="R533" s="172" t="s">
        <v>55</v>
      </c>
      <c r="T533" s="247" t="s">
        <v>56</v>
      </c>
    </row>
    <row r="534" spans="1:20" ht="16.399999999999999" customHeight="1">
      <c r="A534" s="172" t="s">
        <v>1321</v>
      </c>
      <c r="B534" s="173" t="s">
        <v>19</v>
      </c>
      <c r="C534" s="172" t="s">
        <v>45</v>
      </c>
      <c r="D534" s="174" t="s">
        <v>45</v>
      </c>
      <c r="E534" s="180" t="s">
        <v>1799</v>
      </c>
      <c r="F534" s="175" t="s">
        <v>68</v>
      </c>
      <c r="G534" s="176" t="s">
        <v>129</v>
      </c>
      <c r="H534" s="255" t="s">
        <v>130</v>
      </c>
      <c r="I534" s="176" t="s">
        <v>131</v>
      </c>
      <c r="J534" s="176" t="s">
        <v>1791</v>
      </c>
      <c r="K534" s="176" t="s">
        <v>45</v>
      </c>
      <c r="L534" s="271">
        <v>45666</v>
      </c>
      <c r="M534" s="326">
        <v>45696</v>
      </c>
      <c r="N534" s="172" t="s">
        <v>5</v>
      </c>
      <c r="O534" s="172" t="s">
        <v>1800</v>
      </c>
      <c r="P534" s="178">
        <v>45670</v>
      </c>
      <c r="Q534" s="178">
        <v>45702</v>
      </c>
      <c r="R534" s="172" t="s">
        <v>55</v>
      </c>
      <c r="T534" s="247" t="s">
        <v>56</v>
      </c>
    </row>
    <row r="535" spans="1:20" ht="16.399999999999999" customHeight="1">
      <c r="A535" s="172" t="s">
        <v>1321</v>
      </c>
      <c r="B535" s="173" t="s">
        <v>19</v>
      </c>
      <c r="C535" s="172" t="s">
        <v>45</v>
      </c>
      <c r="D535" s="174" t="s">
        <v>45</v>
      </c>
      <c r="E535" s="180" t="s">
        <v>1801</v>
      </c>
      <c r="F535" s="175" t="s">
        <v>68</v>
      </c>
      <c r="G535" s="176" t="s">
        <v>129</v>
      </c>
      <c r="H535" s="255" t="s">
        <v>130</v>
      </c>
      <c r="I535" s="176" t="s">
        <v>131</v>
      </c>
      <c r="J535" s="176" t="s">
        <v>1791</v>
      </c>
      <c r="K535" s="176" t="s">
        <v>45</v>
      </c>
      <c r="L535" s="271">
        <v>45666</v>
      </c>
      <c r="M535" s="326">
        <v>45696</v>
      </c>
      <c r="N535" s="172" t="s">
        <v>5</v>
      </c>
      <c r="O535" s="172" t="s">
        <v>1802</v>
      </c>
      <c r="P535" s="178">
        <v>45670</v>
      </c>
      <c r="Q535" s="178">
        <v>45702</v>
      </c>
      <c r="R535" s="172" t="s">
        <v>55</v>
      </c>
      <c r="T535" s="247" t="s">
        <v>56</v>
      </c>
    </row>
    <row r="536" spans="1:20" ht="16.399999999999999" customHeight="1">
      <c r="A536" s="172" t="s">
        <v>1321</v>
      </c>
      <c r="B536" s="173" t="s">
        <v>19</v>
      </c>
      <c r="C536" s="172" t="s">
        <v>45</v>
      </c>
      <c r="D536" s="174" t="s">
        <v>45</v>
      </c>
      <c r="E536" s="180" t="s">
        <v>1803</v>
      </c>
      <c r="F536" s="175" t="s">
        <v>68</v>
      </c>
      <c r="G536" s="176" t="s">
        <v>129</v>
      </c>
      <c r="H536" s="255" t="s">
        <v>130</v>
      </c>
      <c r="I536" s="176" t="s">
        <v>131</v>
      </c>
      <c r="J536" s="176" t="s">
        <v>1804</v>
      </c>
      <c r="K536" s="176" t="s">
        <v>45</v>
      </c>
      <c r="L536" s="271">
        <v>45667</v>
      </c>
      <c r="M536" s="326">
        <v>45697</v>
      </c>
      <c r="N536" s="172" t="s">
        <v>5</v>
      </c>
      <c r="O536" s="172" t="s">
        <v>1805</v>
      </c>
      <c r="P536" s="178">
        <v>45670</v>
      </c>
      <c r="Q536" s="178">
        <v>45747</v>
      </c>
      <c r="R536" s="172" t="s">
        <v>55</v>
      </c>
      <c r="T536" s="247" t="s">
        <v>56</v>
      </c>
    </row>
    <row r="537" spans="1:20" ht="16.399999999999999" customHeight="1">
      <c r="A537" s="172" t="s">
        <v>1321</v>
      </c>
      <c r="B537" s="173" t="s">
        <v>19</v>
      </c>
      <c r="C537" s="172" t="s">
        <v>45</v>
      </c>
      <c r="D537" s="174" t="s">
        <v>45</v>
      </c>
      <c r="E537" s="180" t="s">
        <v>1806</v>
      </c>
      <c r="F537" s="175" t="s">
        <v>68</v>
      </c>
      <c r="G537" s="176" t="s">
        <v>69</v>
      </c>
      <c r="H537" s="254" t="s">
        <v>199</v>
      </c>
      <c r="I537" s="176" t="s">
        <v>902</v>
      </c>
      <c r="J537" s="176" t="s">
        <v>1807</v>
      </c>
      <c r="K537" s="176" t="s">
        <v>45</v>
      </c>
      <c r="L537" s="271">
        <v>45667</v>
      </c>
      <c r="M537" s="326">
        <v>45697</v>
      </c>
      <c r="N537" s="172" t="s">
        <v>5</v>
      </c>
      <c r="O537" s="172" t="s">
        <v>1808</v>
      </c>
      <c r="P537" s="178">
        <v>45670</v>
      </c>
      <c r="Q537" s="178" t="s">
        <v>45</v>
      </c>
      <c r="R537" s="172" t="s">
        <v>55</v>
      </c>
      <c r="T537" s="247" t="s">
        <v>56</v>
      </c>
    </row>
    <row r="538" spans="1:20" ht="16.399999999999999" customHeight="1">
      <c r="A538" s="172" t="s">
        <v>1265</v>
      </c>
      <c r="B538" s="173" t="s">
        <v>19</v>
      </c>
      <c r="C538" s="172" t="s">
        <v>45</v>
      </c>
      <c r="D538" s="174" t="s">
        <v>45</v>
      </c>
      <c r="E538" s="180" t="s">
        <v>1809</v>
      </c>
      <c r="F538" s="175" t="s">
        <v>68</v>
      </c>
      <c r="G538" s="176" t="s">
        <v>592</v>
      </c>
      <c r="H538" s="254" t="s">
        <v>77</v>
      </c>
      <c r="I538" s="176" t="s">
        <v>1485</v>
      </c>
      <c r="J538" s="176" t="s">
        <v>1810</v>
      </c>
      <c r="K538" s="176" t="s">
        <v>45</v>
      </c>
      <c r="L538" s="326">
        <v>45667</v>
      </c>
      <c r="M538" s="326">
        <v>45697</v>
      </c>
      <c r="N538" s="172" t="s">
        <v>5</v>
      </c>
      <c r="O538" s="172" t="s">
        <v>1811</v>
      </c>
      <c r="P538" s="178">
        <v>45670</v>
      </c>
      <c r="Q538" s="178">
        <v>45735</v>
      </c>
      <c r="R538" s="172" t="s">
        <v>55</v>
      </c>
      <c r="T538" s="247" t="s">
        <v>56</v>
      </c>
    </row>
    <row r="539" spans="1:20" ht="16.399999999999999" customHeight="1">
      <c r="A539" s="172" t="s">
        <v>1265</v>
      </c>
      <c r="B539" s="173" t="s">
        <v>19</v>
      </c>
      <c r="C539" s="172" t="s">
        <v>45</v>
      </c>
      <c r="D539" s="174" t="s">
        <v>45</v>
      </c>
      <c r="E539" s="180" t="s">
        <v>1812</v>
      </c>
      <c r="F539" s="175" t="s">
        <v>68</v>
      </c>
      <c r="G539" s="176" t="s">
        <v>69</v>
      </c>
      <c r="H539" s="254" t="s">
        <v>73</v>
      </c>
      <c r="I539" s="176" t="s">
        <v>117</v>
      </c>
      <c r="J539" s="176" t="s">
        <v>1813</v>
      </c>
      <c r="K539" s="176" t="s">
        <v>45</v>
      </c>
      <c r="L539" s="326">
        <v>45667</v>
      </c>
      <c r="M539" s="326">
        <v>45697</v>
      </c>
      <c r="N539" s="172" t="s">
        <v>5</v>
      </c>
      <c r="O539" s="172" t="s">
        <v>1814</v>
      </c>
      <c r="P539" s="178">
        <v>45670</v>
      </c>
      <c r="Q539" s="178" t="s">
        <v>45</v>
      </c>
      <c r="R539" s="172" t="s">
        <v>237</v>
      </c>
      <c r="T539" s="247" t="s">
        <v>56</v>
      </c>
    </row>
    <row r="540" spans="1:20" ht="16.399999999999999" customHeight="1">
      <c r="A540" s="172" t="s">
        <v>1265</v>
      </c>
      <c r="B540" s="173" t="s">
        <v>19</v>
      </c>
      <c r="C540" s="172" t="s">
        <v>45</v>
      </c>
      <c r="D540" s="174" t="s">
        <v>45</v>
      </c>
      <c r="E540" s="180" t="s">
        <v>1815</v>
      </c>
      <c r="F540" s="175" t="s">
        <v>68</v>
      </c>
      <c r="G540" s="176" t="s">
        <v>69</v>
      </c>
      <c r="H540" s="254" t="s">
        <v>73</v>
      </c>
      <c r="I540" s="176" t="s">
        <v>117</v>
      </c>
      <c r="J540" s="176" t="s">
        <v>1816</v>
      </c>
      <c r="K540" s="176" t="s">
        <v>45</v>
      </c>
      <c r="L540" s="326">
        <v>45667</v>
      </c>
      <c r="M540" s="326">
        <v>45697</v>
      </c>
      <c r="N540" s="172" t="s">
        <v>5</v>
      </c>
      <c r="O540" s="172" t="s">
        <v>1817</v>
      </c>
      <c r="P540" s="178">
        <v>45670</v>
      </c>
      <c r="Q540" s="178" t="s">
        <v>45</v>
      </c>
      <c r="R540" s="172" t="s">
        <v>237</v>
      </c>
      <c r="T540" s="247" t="s">
        <v>56</v>
      </c>
    </row>
    <row r="541" spans="1:20" ht="16.399999999999999" customHeight="1">
      <c r="A541" s="172" t="s">
        <v>1265</v>
      </c>
      <c r="B541" s="173" t="s">
        <v>19</v>
      </c>
      <c r="C541" s="172" t="s">
        <v>45</v>
      </c>
      <c r="D541" s="174" t="s">
        <v>45</v>
      </c>
      <c r="E541" s="180" t="s">
        <v>1818</v>
      </c>
      <c r="F541" s="175" t="s">
        <v>68</v>
      </c>
      <c r="G541" s="176" t="s">
        <v>1819</v>
      </c>
      <c r="H541" s="254" t="s">
        <v>50</v>
      </c>
      <c r="I541" s="176" t="s">
        <v>1820</v>
      </c>
      <c r="J541" s="176" t="s">
        <v>1821</v>
      </c>
      <c r="K541" s="176" t="s">
        <v>45</v>
      </c>
      <c r="L541" s="326">
        <v>45667</v>
      </c>
      <c r="M541" s="326">
        <v>45697</v>
      </c>
      <c r="N541" s="172" t="s">
        <v>5</v>
      </c>
      <c r="O541" s="172" t="s">
        <v>1822</v>
      </c>
      <c r="P541" s="178">
        <v>45670</v>
      </c>
      <c r="Q541" s="178" t="s">
        <v>45</v>
      </c>
      <c r="R541" s="172" t="s">
        <v>237</v>
      </c>
      <c r="T541" s="247" t="s">
        <v>56</v>
      </c>
    </row>
    <row r="542" spans="1:20" ht="16.399999999999999" customHeight="1">
      <c r="A542" s="172" t="s">
        <v>57</v>
      </c>
      <c r="B542" s="173" t="s">
        <v>8</v>
      </c>
      <c r="C542" s="172" t="s">
        <v>45</v>
      </c>
      <c r="D542" s="174" t="s">
        <v>45</v>
      </c>
      <c r="E542" s="180" t="s">
        <v>45</v>
      </c>
      <c r="F542" s="175" t="s">
        <v>1823</v>
      </c>
      <c r="G542" s="176" t="s">
        <v>1824</v>
      </c>
      <c r="H542" s="176" t="s">
        <v>270</v>
      </c>
      <c r="I542" s="176" t="s">
        <v>1386</v>
      </c>
      <c r="J542" s="176" t="s">
        <v>1825</v>
      </c>
      <c r="K542" s="176" t="s">
        <v>45</v>
      </c>
      <c r="L542" s="326">
        <v>45667</v>
      </c>
      <c r="M542" s="326">
        <v>45687</v>
      </c>
      <c r="N542" s="172" t="s">
        <v>4</v>
      </c>
      <c r="O542" s="172" t="s">
        <v>1826</v>
      </c>
      <c r="P542" s="178" t="s">
        <v>45</v>
      </c>
      <c r="Q542" s="178" t="s">
        <v>45</v>
      </c>
      <c r="R542" s="172" t="s">
        <v>55</v>
      </c>
      <c r="S542" s="177" t="s">
        <v>188</v>
      </c>
      <c r="T542" s="247" t="s">
        <v>45</v>
      </c>
    </row>
    <row r="543" spans="1:20" ht="16.399999999999999" customHeight="1">
      <c r="A543" s="172" t="s">
        <v>1265</v>
      </c>
      <c r="B543" s="173" t="s">
        <v>18</v>
      </c>
      <c r="C543" s="172" t="s">
        <v>45</v>
      </c>
      <c r="D543" s="174" t="s">
        <v>1827</v>
      </c>
      <c r="E543" s="180" t="s">
        <v>1828</v>
      </c>
      <c r="F543" s="175" t="s">
        <v>1829</v>
      </c>
      <c r="G543" s="176" t="s">
        <v>315</v>
      </c>
      <c r="H543" s="254" t="s">
        <v>141</v>
      </c>
      <c r="I543" s="176" t="s">
        <v>316</v>
      </c>
      <c r="J543" s="176" t="s">
        <v>1830</v>
      </c>
      <c r="K543" s="176" t="s">
        <v>53</v>
      </c>
      <c r="L543" s="326">
        <v>45667</v>
      </c>
      <c r="M543" s="326">
        <v>45712</v>
      </c>
      <c r="N543" s="172" t="s">
        <v>4</v>
      </c>
      <c r="O543" s="172" t="s">
        <v>1831</v>
      </c>
      <c r="P543" s="178">
        <v>45695</v>
      </c>
      <c r="Q543" s="178">
        <v>45729</v>
      </c>
      <c r="R543" s="172" t="s">
        <v>55</v>
      </c>
      <c r="T543" s="247" t="s">
        <v>56</v>
      </c>
    </row>
    <row r="544" spans="1:20" ht="16.399999999999999" customHeight="1">
      <c r="A544" s="172" t="s">
        <v>1321</v>
      </c>
      <c r="B544" s="173" t="s">
        <v>19</v>
      </c>
      <c r="C544" s="172" t="s">
        <v>45</v>
      </c>
      <c r="D544" s="174" t="s">
        <v>45</v>
      </c>
      <c r="E544" s="180" t="s">
        <v>1832</v>
      </c>
      <c r="F544" s="175" t="s">
        <v>68</v>
      </c>
      <c r="G544" s="176" t="s">
        <v>1833</v>
      </c>
      <c r="H544" s="255" t="s">
        <v>130</v>
      </c>
      <c r="I544" s="176" t="s">
        <v>131</v>
      </c>
      <c r="J544" s="176" t="s">
        <v>1834</v>
      </c>
      <c r="K544" s="176" t="s">
        <v>45</v>
      </c>
      <c r="L544" s="326">
        <v>45668</v>
      </c>
      <c r="M544" s="326">
        <v>45698</v>
      </c>
      <c r="N544" s="172" t="s">
        <v>5</v>
      </c>
      <c r="O544" s="172" t="s">
        <v>1835</v>
      </c>
      <c r="P544" s="178">
        <v>45679</v>
      </c>
      <c r="Q544" s="178" t="s">
        <v>45</v>
      </c>
      <c r="R544" s="172" t="s">
        <v>237</v>
      </c>
      <c r="T544" s="247" t="s">
        <v>56</v>
      </c>
    </row>
    <row r="545" spans="1:20" ht="16.399999999999999" customHeight="1">
      <c r="A545" s="172" t="s">
        <v>1321</v>
      </c>
      <c r="B545" s="173" t="s">
        <v>19</v>
      </c>
      <c r="C545" s="172" t="s">
        <v>45</v>
      </c>
      <c r="D545" s="174" t="s">
        <v>45</v>
      </c>
      <c r="E545" s="180" t="s">
        <v>1836</v>
      </c>
      <c r="F545" s="175" t="s">
        <v>68</v>
      </c>
      <c r="G545" s="176" t="s">
        <v>233</v>
      </c>
      <c r="H545" s="254" t="s">
        <v>141</v>
      </c>
      <c r="I545" s="176" t="s">
        <v>234</v>
      </c>
      <c r="J545" s="176" t="s">
        <v>1837</v>
      </c>
      <c r="K545" s="176" t="s">
        <v>45</v>
      </c>
      <c r="L545" s="326">
        <v>45668</v>
      </c>
      <c r="M545" s="326">
        <v>45698</v>
      </c>
      <c r="N545" s="172" t="s">
        <v>5</v>
      </c>
      <c r="O545" s="172" t="s">
        <v>1838</v>
      </c>
      <c r="P545" s="178">
        <v>45674</v>
      </c>
      <c r="Q545" s="178">
        <v>45702</v>
      </c>
      <c r="R545" s="172" t="s">
        <v>55</v>
      </c>
      <c r="T545" s="247" t="s">
        <v>56</v>
      </c>
    </row>
    <row r="546" spans="1:20" ht="16.399999999999999" customHeight="1">
      <c r="A546" s="172" t="s">
        <v>1265</v>
      </c>
      <c r="B546" s="173" t="s">
        <v>19</v>
      </c>
      <c r="C546" s="172" t="s">
        <v>45</v>
      </c>
      <c r="D546" s="174" t="s">
        <v>45</v>
      </c>
      <c r="E546" s="180" t="s">
        <v>1839</v>
      </c>
      <c r="F546" s="175" t="s">
        <v>68</v>
      </c>
      <c r="G546" s="176" t="s">
        <v>49</v>
      </c>
      <c r="H546" s="254" t="s">
        <v>73</v>
      </c>
      <c r="I546" s="176" t="s">
        <v>124</v>
      </c>
      <c r="J546" s="176" t="s">
        <v>1840</v>
      </c>
      <c r="K546" s="176" t="s">
        <v>45</v>
      </c>
      <c r="L546" s="326">
        <v>45668</v>
      </c>
      <c r="M546" s="326">
        <v>45698</v>
      </c>
      <c r="N546" s="172" t="s">
        <v>5</v>
      </c>
      <c r="O546" s="172" t="s">
        <v>1841</v>
      </c>
      <c r="P546" s="178">
        <v>45670</v>
      </c>
      <c r="Q546" s="178">
        <v>45698</v>
      </c>
      <c r="R546" s="172" t="s">
        <v>55</v>
      </c>
      <c r="T546" s="247" t="s">
        <v>56</v>
      </c>
    </row>
    <row r="547" spans="1:20" ht="16.399999999999999" customHeight="1">
      <c r="A547" s="172" t="s">
        <v>1265</v>
      </c>
      <c r="B547" s="173" t="s">
        <v>19</v>
      </c>
      <c r="C547" s="172" t="s">
        <v>45</v>
      </c>
      <c r="D547" s="174" t="s">
        <v>45</v>
      </c>
      <c r="E547" s="180" t="s">
        <v>1842</v>
      </c>
      <c r="F547" s="175" t="s">
        <v>68</v>
      </c>
      <c r="G547" s="176" t="s">
        <v>233</v>
      </c>
      <c r="H547" s="254" t="s">
        <v>141</v>
      </c>
      <c r="I547" s="176" t="s">
        <v>234</v>
      </c>
      <c r="J547" s="176" t="s">
        <v>1843</v>
      </c>
      <c r="K547" s="176" t="s">
        <v>45</v>
      </c>
      <c r="L547" s="326">
        <v>45667</v>
      </c>
      <c r="M547" s="326">
        <v>45697</v>
      </c>
      <c r="N547" s="172" t="s">
        <v>5</v>
      </c>
      <c r="O547" s="172" t="s">
        <v>1844</v>
      </c>
      <c r="P547" s="178">
        <v>45670</v>
      </c>
      <c r="Q547" s="178">
        <v>45696</v>
      </c>
      <c r="R547" s="172" t="s">
        <v>55</v>
      </c>
      <c r="T547" s="247" t="s">
        <v>56</v>
      </c>
    </row>
    <row r="548" spans="1:20" ht="16.399999999999999" customHeight="1">
      <c r="A548" s="172" t="s">
        <v>1265</v>
      </c>
      <c r="B548" s="173" t="s">
        <v>19</v>
      </c>
      <c r="C548" s="172" t="s">
        <v>45</v>
      </c>
      <c r="D548" s="174" t="s">
        <v>45</v>
      </c>
      <c r="E548" s="180" t="s">
        <v>45</v>
      </c>
      <c r="F548" s="175" t="s">
        <v>68</v>
      </c>
      <c r="G548" s="176" t="s">
        <v>45</v>
      </c>
      <c r="H548" s="255" t="s">
        <v>130</v>
      </c>
      <c r="I548" s="176" t="s">
        <v>45</v>
      </c>
      <c r="J548" s="176" t="s">
        <v>1845</v>
      </c>
      <c r="K548" s="176" t="s">
        <v>45</v>
      </c>
      <c r="L548" s="326">
        <v>45667</v>
      </c>
      <c r="M548" s="326">
        <v>45697</v>
      </c>
      <c r="N548" s="172" t="s">
        <v>4</v>
      </c>
      <c r="O548" s="172" t="s">
        <v>1846</v>
      </c>
      <c r="P548" s="178" t="s">
        <v>45</v>
      </c>
      <c r="Q548" s="178" t="s">
        <v>45</v>
      </c>
      <c r="R548" s="172" t="s">
        <v>55</v>
      </c>
      <c r="S548" s="177" t="s">
        <v>1847</v>
      </c>
      <c r="T548" s="247" t="s">
        <v>45</v>
      </c>
    </row>
    <row r="549" spans="1:20" ht="16.399999999999999" customHeight="1">
      <c r="A549" s="172" t="s">
        <v>57</v>
      </c>
      <c r="B549" s="173" t="s">
        <v>8</v>
      </c>
      <c r="C549" s="172" t="s">
        <v>45</v>
      </c>
      <c r="D549" s="174" t="s">
        <v>45</v>
      </c>
      <c r="E549" s="180" t="s">
        <v>45</v>
      </c>
      <c r="F549" s="175" t="s">
        <v>728</v>
      </c>
      <c r="G549" s="176" t="s">
        <v>146</v>
      </c>
      <c r="H549" s="176" t="s">
        <v>62</v>
      </c>
      <c r="I549" s="176" t="s">
        <v>147</v>
      </c>
      <c r="J549" s="176" t="s">
        <v>1848</v>
      </c>
      <c r="K549" s="176" t="s">
        <v>45</v>
      </c>
      <c r="L549" s="326">
        <v>45670</v>
      </c>
      <c r="M549" s="326">
        <v>45690</v>
      </c>
      <c r="N549" s="172" t="s">
        <v>4</v>
      </c>
      <c r="O549" s="172" t="s">
        <v>1849</v>
      </c>
      <c r="P549" s="178" t="s">
        <v>45</v>
      </c>
      <c r="Q549" s="178" t="s">
        <v>45</v>
      </c>
      <c r="R549" s="172" t="s">
        <v>55</v>
      </c>
      <c r="S549" s="177" t="s">
        <v>174</v>
      </c>
      <c r="T549" s="247" t="s">
        <v>45</v>
      </c>
    </row>
    <row r="550" spans="1:20" ht="16.399999999999999" customHeight="1">
      <c r="A550" s="172" t="s">
        <v>1265</v>
      </c>
      <c r="B550" s="173" t="s">
        <v>19</v>
      </c>
      <c r="C550" s="172" t="s">
        <v>45</v>
      </c>
      <c r="D550" s="174" t="s">
        <v>45</v>
      </c>
      <c r="E550" s="180" t="s">
        <v>1850</v>
      </c>
      <c r="F550" s="175" t="s">
        <v>68</v>
      </c>
      <c r="G550" s="176" t="s">
        <v>69</v>
      </c>
      <c r="H550" s="254" t="s">
        <v>50</v>
      </c>
      <c r="I550" s="176" t="s">
        <v>70</v>
      </c>
      <c r="J550" s="176" t="s">
        <v>1851</v>
      </c>
      <c r="K550" s="176" t="s">
        <v>45</v>
      </c>
      <c r="L550" s="326">
        <v>45670</v>
      </c>
      <c r="M550" s="326">
        <v>45700</v>
      </c>
      <c r="N550" s="172" t="s">
        <v>5</v>
      </c>
      <c r="O550" s="172" t="s">
        <v>1852</v>
      </c>
      <c r="P550" s="178">
        <v>45671</v>
      </c>
      <c r="Q550" s="178" t="s">
        <v>45</v>
      </c>
      <c r="R550" s="172" t="s">
        <v>55</v>
      </c>
      <c r="T550" s="247" t="s">
        <v>56</v>
      </c>
    </row>
    <row r="551" spans="1:20" ht="16.399999999999999" customHeight="1">
      <c r="A551" s="172" t="s">
        <v>1321</v>
      </c>
      <c r="B551" s="173" t="s">
        <v>19</v>
      </c>
      <c r="C551" s="172" t="s">
        <v>45</v>
      </c>
      <c r="D551" s="174" t="s">
        <v>45</v>
      </c>
      <c r="E551" s="180" t="s">
        <v>1853</v>
      </c>
      <c r="F551" s="175" t="s">
        <v>68</v>
      </c>
      <c r="G551" s="176" t="s">
        <v>69</v>
      </c>
      <c r="H551" s="254" t="s">
        <v>199</v>
      </c>
      <c r="I551" s="176" t="s">
        <v>256</v>
      </c>
      <c r="J551" s="176" t="s">
        <v>1854</v>
      </c>
      <c r="K551" s="176" t="s">
        <v>45</v>
      </c>
      <c r="L551" s="326">
        <v>45671</v>
      </c>
      <c r="M551" s="326">
        <v>45701</v>
      </c>
      <c r="N551" s="172" t="s">
        <v>5</v>
      </c>
      <c r="O551" s="172" t="s">
        <v>1855</v>
      </c>
      <c r="P551" s="178">
        <v>45671</v>
      </c>
      <c r="Q551" s="178">
        <v>45709</v>
      </c>
      <c r="R551" s="172" t="s">
        <v>55</v>
      </c>
      <c r="T551" s="247" t="s">
        <v>56</v>
      </c>
    </row>
    <row r="552" spans="1:20" ht="16.399999999999999" customHeight="1">
      <c r="A552" s="172" t="s">
        <v>1265</v>
      </c>
      <c r="B552" s="173" t="s">
        <v>19</v>
      </c>
      <c r="C552" s="172" t="s">
        <v>45</v>
      </c>
      <c r="D552" s="174" t="s">
        <v>45</v>
      </c>
      <c r="E552" s="180" t="s">
        <v>1856</v>
      </c>
      <c r="F552" s="175" t="s">
        <v>68</v>
      </c>
      <c r="G552" s="176" t="s">
        <v>914</v>
      </c>
      <c r="H552" s="255" t="s">
        <v>130</v>
      </c>
      <c r="I552" s="176" t="s">
        <v>913</v>
      </c>
      <c r="J552" s="176" t="s">
        <v>1857</v>
      </c>
      <c r="K552" s="176" t="s">
        <v>45</v>
      </c>
      <c r="L552" s="326">
        <v>45671</v>
      </c>
      <c r="M552" s="326">
        <v>45701</v>
      </c>
      <c r="N552" s="172" t="s">
        <v>5</v>
      </c>
      <c r="O552" s="172" t="s">
        <v>1858</v>
      </c>
      <c r="P552" s="178">
        <v>45674</v>
      </c>
      <c r="Q552" s="178">
        <v>45741</v>
      </c>
      <c r="R552" s="172" t="s">
        <v>55</v>
      </c>
      <c r="T552" s="247" t="s">
        <v>56</v>
      </c>
    </row>
    <row r="553" spans="1:20" ht="16.399999999999999" customHeight="1">
      <c r="A553" s="172" t="s">
        <v>1265</v>
      </c>
      <c r="B553" s="173" t="s">
        <v>19</v>
      </c>
      <c r="C553" s="172" t="s">
        <v>45</v>
      </c>
      <c r="D553" s="174" t="s">
        <v>45</v>
      </c>
      <c r="E553" s="180" t="s">
        <v>1859</v>
      </c>
      <c r="F553" s="175" t="s">
        <v>68</v>
      </c>
      <c r="G553" s="176" t="s">
        <v>914</v>
      </c>
      <c r="H553" s="255" t="s">
        <v>130</v>
      </c>
      <c r="I553" s="176" t="s">
        <v>913</v>
      </c>
      <c r="J553" s="176" t="s">
        <v>1857</v>
      </c>
      <c r="K553" s="176" t="s">
        <v>45</v>
      </c>
      <c r="L553" s="326">
        <v>45671</v>
      </c>
      <c r="M553" s="326">
        <v>45701</v>
      </c>
      <c r="N553" s="172" t="s">
        <v>5</v>
      </c>
      <c r="O553" s="172" t="s">
        <v>1860</v>
      </c>
      <c r="P553" s="178">
        <v>45674</v>
      </c>
      <c r="Q553" s="178">
        <v>45741</v>
      </c>
      <c r="R553" s="172" t="s">
        <v>55</v>
      </c>
      <c r="T553" s="247" t="s">
        <v>56</v>
      </c>
    </row>
    <row r="554" spans="1:20" ht="16.399999999999999" customHeight="1">
      <c r="A554" s="172" t="s">
        <v>1321</v>
      </c>
      <c r="B554" s="173" t="s">
        <v>19</v>
      </c>
      <c r="C554" s="172" t="s">
        <v>45</v>
      </c>
      <c r="D554" s="174" t="s">
        <v>45</v>
      </c>
      <c r="E554" s="180" t="s">
        <v>1861</v>
      </c>
      <c r="F554" s="175" t="s">
        <v>68</v>
      </c>
      <c r="G554" s="176" t="s">
        <v>243</v>
      </c>
      <c r="H554" s="255" t="s">
        <v>130</v>
      </c>
      <c r="I554" s="176" t="s">
        <v>244</v>
      </c>
      <c r="J554" s="176" t="s">
        <v>1862</v>
      </c>
      <c r="K554" s="176" t="s">
        <v>45</v>
      </c>
      <c r="L554" s="326">
        <v>45672</v>
      </c>
      <c r="M554" s="326">
        <v>45702</v>
      </c>
      <c r="N554" s="172" t="s">
        <v>5</v>
      </c>
      <c r="O554" s="172" t="s">
        <v>1863</v>
      </c>
      <c r="P554" s="178">
        <v>45674</v>
      </c>
      <c r="Q554" s="178">
        <v>45721</v>
      </c>
      <c r="R554" s="172" t="s">
        <v>55</v>
      </c>
      <c r="T554" s="247" t="s">
        <v>56</v>
      </c>
    </row>
    <row r="555" spans="1:20" ht="16.399999999999999" customHeight="1">
      <c r="A555" s="172" t="s">
        <v>1265</v>
      </c>
      <c r="B555" s="173" t="s">
        <v>19</v>
      </c>
      <c r="C555" s="172" t="s">
        <v>45</v>
      </c>
      <c r="D555" s="174" t="s">
        <v>45</v>
      </c>
      <c r="E555" s="180" t="s">
        <v>1864</v>
      </c>
      <c r="F555" s="175" t="s">
        <v>68</v>
      </c>
      <c r="G555" s="176" t="s">
        <v>146</v>
      </c>
      <c r="H555" s="255" t="s">
        <v>130</v>
      </c>
      <c r="I555" s="176" t="s">
        <v>147</v>
      </c>
      <c r="J555" s="176" t="s">
        <v>1865</v>
      </c>
      <c r="K555" s="176" t="s">
        <v>45</v>
      </c>
      <c r="L555" s="326">
        <v>45672</v>
      </c>
      <c r="M555" s="326">
        <v>45702</v>
      </c>
      <c r="N555" s="172" t="s">
        <v>5</v>
      </c>
      <c r="O555" s="172" t="s">
        <v>1866</v>
      </c>
      <c r="P555" s="178">
        <v>45674</v>
      </c>
      <c r="Q555" s="178">
        <v>45741</v>
      </c>
      <c r="R555" s="172" t="s">
        <v>55</v>
      </c>
      <c r="T555" s="247" t="s">
        <v>56</v>
      </c>
    </row>
    <row r="556" spans="1:20" ht="16.399999999999999" customHeight="1">
      <c r="A556" s="172" t="s">
        <v>1265</v>
      </c>
      <c r="B556" s="173" t="s">
        <v>19</v>
      </c>
      <c r="C556" s="172" t="s">
        <v>45</v>
      </c>
      <c r="D556" s="174" t="s">
        <v>45</v>
      </c>
      <c r="E556" s="180" t="s">
        <v>1867</v>
      </c>
      <c r="F556" s="175" t="s">
        <v>68</v>
      </c>
      <c r="G556" s="176" t="s">
        <v>61</v>
      </c>
      <c r="H556" s="255" t="s">
        <v>130</v>
      </c>
      <c r="I556" s="176" t="s">
        <v>153</v>
      </c>
      <c r="J556" s="176" t="s">
        <v>1868</v>
      </c>
      <c r="K556" s="176" t="s">
        <v>45</v>
      </c>
      <c r="L556" s="326">
        <v>45672</v>
      </c>
      <c r="M556" s="326">
        <v>45702</v>
      </c>
      <c r="N556" s="172" t="s">
        <v>5</v>
      </c>
      <c r="O556" s="172" t="s">
        <v>1869</v>
      </c>
      <c r="P556" s="178">
        <v>45674</v>
      </c>
      <c r="Q556" s="178" t="s">
        <v>45</v>
      </c>
      <c r="R556" s="172" t="s">
        <v>55</v>
      </c>
      <c r="T556" s="247" t="s">
        <v>56</v>
      </c>
    </row>
    <row r="557" spans="1:20" ht="16.399999999999999" customHeight="1">
      <c r="A557" s="172" t="s">
        <v>1321</v>
      </c>
      <c r="B557" s="173" t="s">
        <v>19</v>
      </c>
      <c r="C557" s="172" t="s">
        <v>45</v>
      </c>
      <c r="D557" s="174" t="s">
        <v>45</v>
      </c>
      <c r="E557" s="180" t="s">
        <v>1870</v>
      </c>
      <c r="F557" s="175" t="s">
        <v>68</v>
      </c>
      <c r="G557" s="176" t="s">
        <v>243</v>
      </c>
      <c r="H557" s="254" t="s">
        <v>62</v>
      </c>
      <c r="I557" s="176" t="s">
        <v>244</v>
      </c>
      <c r="J557" s="176" t="s">
        <v>1871</v>
      </c>
      <c r="K557" s="176" t="s">
        <v>45</v>
      </c>
      <c r="L557" s="326">
        <v>45673</v>
      </c>
      <c r="M557" s="326">
        <v>45703</v>
      </c>
      <c r="N557" s="172" t="s">
        <v>5</v>
      </c>
      <c r="O557" s="172" t="s">
        <v>1872</v>
      </c>
      <c r="P557" s="178">
        <v>45674</v>
      </c>
      <c r="Q557" s="178">
        <v>45699</v>
      </c>
      <c r="R557" s="172" t="s">
        <v>55</v>
      </c>
      <c r="T557" s="247" t="s">
        <v>56</v>
      </c>
    </row>
    <row r="558" spans="1:20" ht="16.399999999999999" customHeight="1">
      <c r="A558" s="172" t="s">
        <v>1321</v>
      </c>
      <c r="B558" s="173" t="s">
        <v>19</v>
      </c>
      <c r="C558" s="172" t="s">
        <v>45</v>
      </c>
      <c r="D558" s="174" t="s">
        <v>45</v>
      </c>
      <c r="E558" s="180" t="s">
        <v>45</v>
      </c>
      <c r="F558" s="175" t="s">
        <v>68</v>
      </c>
      <c r="G558" s="176" t="s">
        <v>45</v>
      </c>
      <c r="H558" s="254" t="s">
        <v>723</v>
      </c>
      <c r="I558" s="176" t="s">
        <v>45</v>
      </c>
      <c r="J558" s="176" t="s">
        <v>1873</v>
      </c>
      <c r="K558" s="176" t="s">
        <v>45</v>
      </c>
      <c r="L558" s="326">
        <v>45673</v>
      </c>
      <c r="M558" s="326">
        <v>45703</v>
      </c>
      <c r="N558" s="172" t="s">
        <v>4</v>
      </c>
      <c r="O558" s="172" t="s">
        <v>1874</v>
      </c>
      <c r="P558" s="178" t="s">
        <v>45</v>
      </c>
      <c r="Q558" s="178" t="s">
        <v>45</v>
      </c>
      <c r="R558" s="172" t="s">
        <v>55</v>
      </c>
      <c r="S558" s="177" t="s">
        <v>1875</v>
      </c>
      <c r="T558" s="247" t="s">
        <v>45</v>
      </c>
    </row>
    <row r="559" spans="1:20" ht="16.399999999999999" customHeight="1">
      <c r="A559" s="172" t="s">
        <v>1265</v>
      </c>
      <c r="B559" s="173" t="s">
        <v>18</v>
      </c>
      <c r="C559" s="172" t="s">
        <v>45</v>
      </c>
      <c r="D559" s="174" t="s">
        <v>1827</v>
      </c>
      <c r="E559" s="180" t="s">
        <v>1876</v>
      </c>
      <c r="F559" s="175" t="s">
        <v>1877</v>
      </c>
      <c r="G559" s="176" t="s">
        <v>69</v>
      </c>
      <c r="H559" s="254" t="s">
        <v>199</v>
      </c>
      <c r="I559" s="176" t="s">
        <v>1878</v>
      </c>
      <c r="J559" s="176" t="s">
        <v>1879</v>
      </c>
      <c r="K559" s="176" t="s">
        <v>53</v>
      </c>
      <c r="L559" s="326">
        <v>45673</v>
      </c>
      <c r="M559" s="326">
        <v>45718</v>
      </c>
      <c r="N559" s="172" t="s">
        <v>4</v>
      </c>
      <c r="O559" s="172" t="s">
        <v>1880</v>
      </c>
      <c r="P559" s="178">
        <v>45706</v>
      </c>
      <c r="Q559" s="178">
        <v>45709</v>
      </c>
      <c r="R559" s="172" t="s">
        <v>55</v>
      </c>
      <c r="T559" s="247" t="s">
        <v>56</v>
      </c>
    </row>
    <row r="560" spans="1:20" ht="16.399999999999999" customHeight="1">
      <c r="A560" s="172" t="s">
        <v>1265</v>
      </c>
      <c r="B560" s="173" t="s">
        <v>18</v>
      </c>
      <c r="C560" s="172" t="s">
        <v>45</v>
      </c>
      <c r="D560" s="174" t="s">
        <v>1827</v>
      </c>
      <c r="E560" s="180" t="s">
        <v>1881</v>
      </c>
      <c r="F560" s="175" t="s">
        <v>1882</v>
      </c>
      <c r="G560" s="176" t="s">
        <v>178</v>
      </c>
      <c r="H560" s="254" t="s">
        <v>179</v>
      </c>
      <c r="I560" s="176" t="s">
        <v>180</v>
      </c>
      <c r="J560" s="176" t="s">
        <v>1883</v>
      </c>
      <c r="K560" s="176" t="s">
        <v>53</v>
      </c>
      <c r="L560" s="326">
        <v>45673</v>
      </c>
      <c r="M560" s="326">
        <v>45718</v>
      </c>
      <c r="N560" s="172" t="s">
        <v>4</v>
      </c>
      <c r="O560" s="172" t="s">
        <v>1884</v>
      </c>
      <c r="P560" s="178">
        <v>45702</v>
      </c>
      <c r="Q560" s="178">
        <v>45709</v>
      </c>
      <c r="R560" s="172" t="s">
        <v>55</v>
      </c>
      <c r="T560" s="247" t="s">
        <v>56</v>
      </c>
    </row>
    <row r="561" spans="1:20" ht="16.399999999999999" customHeight="1">
      <c r="A561" s="172" t="s">
        <v>1265</v>
      </c>
      <c r="B561" s="173" t="s">
        <v>18</v>
      </c>
      <c r="C561" s="172" t="s">
        <v>45</v>
      </c>
      <c r="D561" s="174" t="s">
        <v>1885</v>
      </c>
      <c r="E561" s="180" t="s">
        <v>1886</v>
      </c>
      <c r="F561" s="175" t="s">
        <v>1887</v>
      </c>
      <c r="G561" s="176" t="s">
        <v>1385</v>
      </c>
      <c r="H561" s="254" t="s">
        <v>270</v>
      </c>
      <c r="I561" s="176" t="s">
        <v>1386</v>
      </c>
      <c r="J561" s="176" t="s">
        <v>1888</v>
      </c>
      <c r="K561" s="176" t="s">
        <v>53</v>
      </c>
      <c r="L561" s="326">
        <v>45673</v>
      </c>
      <c r="M561" s="326">
        <v>45718</v>
      </c>
      <c r="N561" s="172" t="s">
        <v>4</v>
      </c>
      <c r="O561" s="172" t="s">
        <v>1889</v>
      </c>
      <c r="P561" s="178">
        <v>45693</v>
      </c>
      <c r="Q561" s="178" t="s">
        <v>45</v>
      </c>
      <c r="R561" s="172" t="s">
        <v>55</v>
      </c>
      <c r="T561" s="247" t="s">
        <v>56</v>
      </c>
    </row>
    <row r="562" spans="1:20" ht="16.399999999999999" customHeight="1">
      <c r="A562" s="172" t="s">
        <v>1265</v>
      </c>
      <c r="B562" s="173" t="s">
        <v>19</v>
      </c>
      <c r="C562" s="172" t="s">
        <v>45</v>
      </c>
      <c r="D562" s="174" t="s">
        <v>45</v>
      </c>
      <c r="E562" s="180" t="s">
        <v>1890</v>
      </c>
      <c r="F562" s="175" t="s">
        <v>68</v>
      </c>
      <c r="G562" s="176" t="s">
        <v>170</v>
      </c>
      <c r="H562" s="255" t="s">
        <v>130</v>
      </c>
      <c r="I562" s="176" t="s">
        <v>171</v>
      </c>
      <c r="J562" s="176" t="s">
        <v>1891</v>
      </c>
      <c r="K562" s="176" t="s">
        <v>45</v>
      </c>
      <c r="L562" s="326">
        <v>45673</v>
      </c>
      <c r="M562" s="326">
        <v>45703</v>
      </c>
      <c r="N562" s="172" t="s">
        <v>5</v>
      </c>
      <c r="O562" s="172" t="s">
        <v>1892</v>
      </c>
      <c r="P562" s="178">
        <v>45674</v>
      </c>
      <c r="Q562" s="178">
        <v>45716</v>
      </c>
      <c r="R562" s="172" t="s">
        <v>55</v>
      </c>
      <c r="T562" s="247" t="s">
        <v>56</v>
      </c>
    </row>
    <row r="563" spans="1:20" ht="16.399999999999999" customHeight="1">
      <c r="A563" s="172" t="s">
        <v>1265</v>
      </c>
      <c r="B563" s="173" t="s">
        <v>19</v>
      </c>
      <c r="C563" s="172" t="s">
        <v>45</v>
      </c>
      <c r="D563" s="174" t="s">
        <v>45</v>
      </c>
      <c r="E563" s="180" t="s">
        <v>1893</v>
      </c>
      <c r="F563" s="175" t="s">
        <v>68</v>
      </c>
      <c r="G563" s="176" t="s">
        <v>69</v>
      </c>
      <c r="H563" s="254" t="s">
        <v>50</v>
      </c>
      <c r="I563" s="176" t="s">
        <v>70</v>
      </c>
      <c r="J563" s="176" t="s">
        <v>1894</v>
      </c>
      <c r="K563" s="176" t="s">
        <v>45</v>
      </c>
      <c r="L563" s="326">
        <v>45674</v>
      </c>
      <c r="M563" s="326">
        <v>45704</v>
      </c>
      <c r="N563" s="172" t="s">
        <v>5</v>
      </c>
      <c r="O563" s="172" t="s">
        <v>1895</v>
      </c>
      <c r="P563" s="178">
        <v>45674</v>
      </c>
      <c r="Q563" s="178">
        <v>45698</v>
      </c>
      <c r="R563" s="172" t="s">
        <v>55</v>
      </c>
      <c r="T563" s="247" t="s">
        <v>56</v>
      </c>
    </row>
    <row r="564" spans="1:20" ht="16.399999999999999" customHeight="1">
      <c r="A564" s="172" t="s">
        <v>1265</v>
      </c>
      <c r="B564" s="173" t="s">
        <v>19</v>
      </c>
      <c r="C564" s="172" t="s">
        <v>45</v>
      </c>
      <c r="D564" s="174" t="s">
        <v>45</v>
      </c>
      <c r="E564" s="180" t="s">
        <v>1896</v>
      </c>
      <c r="F564" s="175" t="s">
        <v>68</v>
      </c>
      <c r="G564" s="176" t="s">
        <v>69</v>
      </c>
      <c r="H564" s="254" t="s">
        <v>50</v>
      </c>
      <c r="I564" s="176" t="s">
        <v>70</v>
      </c>
      <c r="J564" s="176" t="s">
        <v>1897</v>
      </c>
      <c r="K564" s="176" t="s">
        <v>45</v>
      </c>
      <c r="L564" s="326">
        <v>45673</v>
      </c>
      <c r="M564" s="326">
        <v>45703</v>
      </c>
      <c r="N564" s="172" t="s">
        <v>5</v>
      </c>
      <c r="O564" s="172" t="s">
        <v>1898</v>
      </c>
      <c r="P564" s="178">
        <v>45674</v>
      </c>
      <c r="Q564" s="178">
        <v>45715</v>
      </c>
      <c r="R564" s="172" t="s">
        <v>55</v>
      </c>
      <c r="T564" s="247" t="s">
        <v>56</v>
      </c>
    </row>
    <row r="565" spans="1:20" ht="16.399999999999999" customHeight="1">
      <c r="A565" s="172" t="s">
        <v>1265</v>
      </c>
      <c r="B565" s="173" t="s">
        <v>19</v>
      </c>
      <c r="C565" s="172" t="s">
        <v>45</v>
      </c>
      <c r="D565" s="174" t="s">
        <v>45</v>
      </c>
      <c r="E565" s="180" t="s">
        <v>1899</v>
      </c>
      <c r="F565" s="175" t="s">
        <v>68</v>
      </c>
      <c r="G565" s="176" t="s">
        <v>1553</v>
      </c>
      <c r="H565" s="254" t="s">
        <v>50</v>
      </c>
      <c r="I565" s="176" t="s">
        <v>1554</v>
      </c>
      <c r="J565" s="176" t="s">
        <v>1781</v>
      </c>
      <c r="K565" s="176" t="s">
        <v>45</v>
      </c>
      <c r="L565" s="326">
        <v>45674</v>
      </c>
      <c r="M565" s="326">
        <v>45704</v>
      </c>
      <c r="N565" s="172" t="s">
        <v>5</v>
      </c>
      <c r="O565" s="172" t="s">
        <v>1900</v>
      </c>
      <c r="P565" s="178">
        <v>45674</v>
      </c>
      <c r="Q565" s="178">
        <v>45755</v>
      </c>
      <c r="R565" s="172" t="s">
        <v>55</v>
      </c>
      <c r="T565" s="247" t="s">
        <v>56</v>
      </c>
    </row>
    <row r="566" spans="1:20" ht="16.399999999999999" customHeight="1">
      <c r="A566" s="172" t="s">
        <v>1321</v>
      </c>
      <c r="B566" s="173" t="s">
        <v>19</v>
      </c>
      <c r="C566" s="172" t="s">
        <v>45</v>
      </c>
      <c r="D566" s="174" t="s">
        <v>45</v>
      </c>
      <c r="E566" s="180" t="s">
        <v>1901</v>
      </c>
      <c r="F566" s="175" t="s">
        <v>68</v>
      </c>
      <c r="G566" s="176" t="s">
        <v>146</v>
      </c>
      <c r="H566" s="254" t="s">
        <v>62</v>
      </c>
      <c r="I566" s="176" t="s">
        <v>147</v>
      </c>
      <c r="J566" s="176" t="s">
        <v>1902</v>
      </c>
      <c r="K566" s="176" t="s">
        <v>45</v>
      </c>
      <c r="L566" s="326">
        <v>45673</v>
      </c>
      <c r="M566" s="326">
        <v>45703</v>
      </c>
      <c r="N566" s="172" t="s">
        <v>5</v>
      </c>
      <c r="O566" s="172" t="s">
        <v>1903</v>
      </c>
      <c r="P566" s="178">
        <v>45694</v>
      </c>
      <c r="Q566" s="178" t="s">
        <v>45</v>
      </c>
      <c r="R566" s="172" t="s">
        <v>55</v>
      </c>
      <c r="T566" s="247" t="s">
        <v>56</v>
      </c>
    </row>
    <row r="567" spans="1:20" ht="16.399999999999999" customHeight="1">
      <c r="A567" s="172" t="s">
        <v>1321</v>
      </c>
      <c r="B567" s="173" t="s">
        <v>19</v>
      </c>
      <c r="C567" s="172" t="s">
        <v>45</v>
      </c>
      <c r="D567" s="174" t="s">
        <v>45</v>
      </c>
      <c r="E567" s="180" t="s">
        <v>1904</v>
      </c>
      <c r="F567" s="175" t="s">
        <v>68</v>
      </c>
      <c r="G567" s="176" t="s">
        <v>1553</v>
      </c>
      <c r="H567" s="254" t="s">
        <v>50</v>
      </c>
      <c r="I567" s="176" t="s">
        <v>1554</v>
      </c>
      <c r="J567" s="176" t="s">
        <v>1905</v>
      </c>
      <c r="K567" s="176" t="s">
        <v>45</v>
      </c>
      <c r="L567" s="326">
        <v>45674</v>
      </c>
      <c r="M567" s="326">
        <v>45704</v>
      </c>
      <c r="N567" s="172" t="s">
        <v>5</v>
      </c>
      <c r="O567" s="172" t="s">
        <v>1906</v>
      </c>
      <c r="P567" s="178">
        <v>45678</v>
      </c>
      <c r="Q567" s="178">
        <v>45764</v>
      </c>
      <c r="R567" s="172" t="s">
        <v>55</v>
      </c>
      <c r="T567" s="247" t="s">
        <v>56</v>
      </c>
    </row>
    <row r="568" spans="1:20" ht="16.399999999999999" customHeight="1">
      <c r="A568" s="172" t="s">
        <v>1321</v>
      </c>
      <c r="B568" s="173" t="s">
        <v>19</v>
      </c>
      <c r="C568" s="172" t="s">
        <v>45</v>
      </c>
      <c r="D568" s="174" t="s">
        <v>45</v>
      </c>
      <c r="E568" s="180" t="s">
        <v>1907</v>
      </c>
      <c r="F568" s="175" t="s">
        <v>68</v>
      </c>
      <c r="G568" s="176" t="s">
        <v>129</v>
      </c>
      <c r="H568" s="254" t="s">
        <v>62</v>
      </c>
      <c r="I568" s="176" t="s">
        <v>131</v>
      </c>
      <c r="J568" s="176" t="s">
        <v>1908</v>
      </c>
      <c r="K568" s="176" t="s">
        <v>45</v>
      </c>
      <c r="L568" s="326">
        <v>45673</v>
      </c>
      <c r="M568" s="326">
        <v>45703</v>
      </c>
      <c r="N568" s="172" t="s">
        <v>5</v>
      </c>
      <c r="O568" s="172" t="s">
        <v>1909</v>
      </c>
      <c r="P568" s="178">
        <v>45677</v>
      </c>
      <c r="Q568" s="178">
        <v>45709</v>
      </c>
      <c r="R568" s="172" t="s">
        <v>55</v>
      </c>
      <c r="T568" s="247" t="s">
        <v>56</v>
      </c>
    </row>
    <row r="569" spans="1:20" ht="16.399999999999999" customHeight="1">
      <c r="A569" s="172" t="s">
        <v>1265</v>
      </c>
      <c r="B569" s="173" t="s">
        <v>18</v>
      </c>
      <c r="C569" s="172" t="s">
        <v>45</v>
      </c>
      <c r="D569" s="174" t="s">
        <v>1827</v>
      </c>
      <c r="E569" s="180" t="s">
        <v>1910</v>
      </c>
      <c r="F569" s="175" t="s">
        <v>1877</v>
      </c>
      <c r="G569" s="176" t="s">
        <v>69</v>
      </c>
      <c r="H569" s="254" t="s">
        <v>199</v>
      </c>
      <c r="I569" s="176" t="s">
        <v>1878</v>
      </c>
      <c r="J569" s="176" t="s">
        <v>1879</v>
      </c>
      <c r="K569" s="176" t="s">
        <v>53</v>
      </c>
      <c r="L569" s="326">
        <v>45673</v>
      </c>
      <c r="M569" s="326">
        <v>45718</v>
      </c>
      <c r="N569" s="172" t="s">
        <v>4</v>
      </c>
      <c r="O569" s="172" t="s">
        <v>1911</v>
      </c>
      <c r="P569" s="178">
        <v>45706</v>
      </c>
      <c r="Q569" s="178">
        <v>45708</v>
      </c>
      <c r="R569" s="172" t="s">
        <v>55</v>
      </c>
      <c r="T569" s="247" t="s">
        <v>56</v>
      </c>
    </row>
    <row r="570" spans="1:20" ht="16.399999999999999" customHeight="1">
      <c r="A570" s="172" t="s">
        <v>1265</v>
      </c>
      <c r="B570" s="173" t="s">
        <v>18</v>
      </c>
      <c r="C570" s="172" t="s">
        <v>45</v>
      </c>
      <c r="D570" s="174" t="s">
        <v>1912</v>
      </c>
      <c r="E570" s="180" t="s">
        <v>1913</v>
      </c>
      <c r="F570" s="175" t="s">
        <v>1914</v>
      </c>
      <c r="G570" s="176" t="s">
        <v>315</v>
      </c>
      <c r="H570" s="254" t="s">
        <v>141</v>
      </c>
      <c r="I570" s="176" t="s">
        <v>316</v>
      </c>
      <c r="J570" s="176" t="s">
        <v>1915</v>
      </c>
      <c r="K570" s="176" t="s">
        <v>53</v>
      </c>
      <c r="L570" s="326">
        <v>45677</v>
      </c>
      <c r="M570" s="326">
        <v>45722</v>
      </c>
      <c r="N570" s="172" t="s">
        <v>4</v>
      </c>
      <c r="O570" s="172" t="s">
        <v>1916</v>
      </c>
      <c r="P570" s="178">
        <v>45702</v>
      </c>
      <c r="Q570" s="178">
        <v>45716</v>
      </c>
      <c r="R570" s="172" t="s">
        <v>55</v>
      </c>
      <c r="T570" s="247" t="s">
        <v>56</v>
      </c>
    </row>
    <row r="571" spans="1:20" ht="16.399999999999999" customHeight="1">
      <c r="A571" s="172" t="s">
        <v>1321</v>
      </c>
      <c r="B571" s="173" t="s">
        <v>19</v>
      </c>
      <c r="C571" s="172" t="s">
        <v>45</v>
      </c>
      <c r="D571" s="174" t="s">
        <v>45</v>
      </c>
      <c r="E571" s="180" t="s">
        <v>1917</v>
      </c>
      <c r="F571" s="175" t="s">
        <v>68</v>
      </c>
      <c r="G571" s="176" t="s">
        <v>140</v>
      </c>
      <c r="H571" s="254" t="s">
        <v>141</v>
      </c>
      <c r="I571" s="176" t="s">
        <v>306</v>
      </c>
      <c r="J571" s="176" t="s">
        <v>1873</v>
      </c>
      <c r="K571" s="176" t="s">
        <v>45</v>
      </c>
      <c r="L571" s="326">
        <v>45675</v>
      </c>
      <c r="M571" s="326">
        <v>45705</v>
      </c>
      <c r="N571" s="172" t="s">
        <v>5</v>
      </c>
      <c r="O571" s="172" t="s">
        <v>1918</v>
      </c>
      <c r="P571" s="178">
        <v>45678</v>
      </c>
      <c r="Q571" s="178" t="s">
        <v>45</v>
      </c>
      <c r="R571" s="172" t="s">
        <v>237</v>
      </c>
      <c r="T571" s="247" t="s">
        <v>56</v>
      </c>
    </row>
    <row r="572" spans="1:20" ht="16.399999999999999" customHeight="1">
      <c r="A572" s="172" t="s">
        <v>1265</v>
      </c>
      <c r="B572" s="173" t="s">
        <v>19</v>
      </c>
      <c r="C572" s="172" t="s">
        <v>45</v>
      </c>
      <c r="D572" s="174" t="s">
        <v>45</v>
      </c>
      <c r="E572" s="180" t="s">
        <v>1919</v>
      </c>
      <c r="F572" s="175" t="s">
        <v>68</v>
      </c>
      <c r="G572" s="176" t="s">
        <v>623</v>
      </c>
      <c r="H572" s="254" t="s">
        <v>62</v>
      </c>
      <c r="I572" s="176" t="s">
        <v>624</v>
      </c>
      <c r="J572" s="176" t="s">
        <v>1920</v>
      </c>
      <c r="K572" s="176" t="s">
        <v>45</v>
      </c>
      <c r="L572" s="326">
        <v>45675</v>
      </c>
      <c r="M572" s="326">
        <v>45705</v>
      </c>
      <c r="N572" s="172" t="s">
        <v>5</v>
      </c>
      <c r="O572" s="172" t="s">
        <v>1921</v>
      </c>
      <c r="P572" s="178">
        <v>45677</v>
      </c>
      <c r="Q572" s="178">
        <v>45679</v>
      </c>
      <c r="R572" s="172" t="s">
        <v>55</v>
      </c>
      <c r="T572" s="247" t="s">
        <v>56</v>
      </c>
    </row>
    <row r="573" spans="1:20" ht="16.399999999999999" customHeight="1">
      <c r="A573" s="172" t="s">
        <v>1265</v>
      </c>
      <c r="B573" s="173" t="s">
        <v>19</v>
      </c>
      <c r="C573" s="172" t="s">
        <v>45</v>
      </c>
      <c r="D573" s="174" t="s">
        <v>45</v>
      </c>
      <c r="E573" s="180" t="s">
        <v>1922</v>
      </c>
      <c r="F573" s="175" t="s">
        <v>68</v>
      </c>
      <c r="G573" s="176" t="s">
        <v>618</v>
      </c>
      <c r="H573" s="255" t="s">
        <v>130</v>
      </c>
      <c r="I573" s="176" t="s">
        <v>619</v>
      </c>
      <c r="J573" s="176" t="s">
        <v>1923</v>
      </c>
      <c r="K573" s="176" t="s">
        <v>45</v>
      </c>
      <c r="L573" s="326">
        <v>45675</v>
      </c>
      <c r="M573" s="326">
        <v>45705</v>
      </c>
      <c r="N573" s="172" t="s">
        <v>5</v>
      </c>
      <c r="O573" s="172" t="s">
        <v>1924</v>
      </c>
      <c r="P573" s="178">
        <v>45677</v>
      </c>
      <c r="Q573" s="178">
        <v>45733</v>
      </c>
      <c r="R573" s="172" t="s">
        <v>55</v>
      </c>
      <c r="T573" s="247" t="s">
        <v>56</v>
      </c>
    </row>
    <row r="574" spans="1:20" ht="16.399999999999999" customHeight="1">
      <c r="A574" s="172" t="s">
        <v>57</v>
      </c>
      <c r="B574" s="173" t="s">
        <v>8</v>
      </c>
      <c r="C574" s="172" t="s">
        <v>45</v>
      </c>
      <c r="D574" s="174" t="s">
        <v>45</v>
      </c>
      <c r="E574" s="180" t="s">
        <v>45</v>
      </c>
      <c r="F574" s="175" t="s">
        <v>1925</v>
      </c>
      <c r="G574" s="176" t="s">
        <v>69</v>
      </c>
      <c r="H574" s="176" t="s">
        <v>50</v>
      </c>
      <c r="I574" s="176" t="s">
        <v>70</v>
      </c>
      <c r="J574" s="176" t="s">
        <v>1926</v>
      </c>
      <c r="K574" s="176" t="s">
        <v>45</v>
      </c>
      <c r="L574" s="326">
        <v>45667</v>
      </c>
      <c r="M574" s="326">
        <v>45687</v>
      </c>
      <c r="N574" s="172" t="s">
        <v>4</v>
      </c>
      <c r="O574" s="172" t="s">
        <v>1927</v>
      </c>
      <c r="P574" s="178" t="s">
        <v>45</v>
      </c>
      <c r="Q574" s="178" t="s">
        <v>45</v>
      </c>
      <c r="R574" s="172" t="s">
        <v>55</v>
      </c>
      <c r="T574" s="247" t="s">
        <v>45</v>
      </c>
    </row>
    <row r="575" spans="1:20" ht="16.399999999999999" customHeight="1">
      <c r="A575" s="172" t="s">
        <v>1265</v>
      </c>
      <c r="B575" s="173" t="s">
        <v>18</v>
      </c>
      <c r="C575" s="172" t="s">
        <v>45</v>
      </c>
      <c r="D575" s="174" t="s">
        <v>1928</v>
      </c>
      <c r="E575" s="180" t="s">
        <v>1929</v>
      </c>
      <c r="F575" s="175" t="s">
        <v>1930</v>
      </c>
      <c r="G575" s="176" t="s">
        <v>69</v>
      </c>
      <c r="H575" s="254" t="s">
        <v>50</v>
      </c>
      <c r="I575" s="176" t="s">
        <v>70</v>
      </c>
      <c r="J575" s="176" t="s">
        <v>1931</v>
      </c>
      <c r="K575" s="176" t="s">
        <v>53</v>
      </c>
      <c r="L575" s="326">
        <v>45677</v>
      </c>
      <c r="M575" s="326">
        <v>45722</v>
      </c>
      <c r="N575" s="172" t="s">
        <v>4</v>
      </c>
      <c r="O575" s="172" t="s">
        <v>1932</v>
      </c>
      <c r="P575" s="178">
        <v>45698</v>
      </c>
      <c r="Q575" s="178" t="s">
        <v>45</v>
      </c>
      <c r="R575" s="172" t="s">
        <v>55</v>
      </c>
      <c r="T575" s="247" t="s">
        <v>56</v>
      </c>
    </row>
    <row r="576" spans="1:20" ht="16.399999999999999" customHeight="1">
      <c r="A576" s="172" t="s">
        <v>1265</v>
      </c>
      <c r="B576" s="173" t="s">
        <v>18</v>
      </c>
      <c r="C576" s="172" t="s">
        <v>45</v>
      </c>
      <c r="D576" s="174" t="s">
        <v>1933</v>
      </c>
      <c r="E576" s="180" t="s">
        <v>1934</v>
      </c>
      <c r="F576" s="175" t="s">
        <v>1935</v>
      </c>
      <c r="G576" s="176" t="s">
        <v>140</v>
      </c>
      <c r="H576" s="254" t="s">
        <v>141</v>
      </c>
      <c r="I576" s="176" t="s">
        <v>306</v>
      </c>
      <c r="J576" s="176" t="s">
        <v>1936</v>
      </c>
      <c r="K576" s="176" t="s">
        <v>53</v>
      </c>
      <c r="L576" s="326">
        <v>45677</v>
      </c>
      <c r="M576" s="326">
        <v>45722</v>
      </c>
      <c r="N576" s="172" t="s">
        <v>4</v>
      </c>
      <c r="O576" s="172" t="s">
        <v>1937</v>
      </c>
      <c r="P576" s="178">
        <v>45702</v>
      </c>
      <c r="Q576" s="178">
        <v>45719</v>
      </c>
      <c r="R576" s="172" t="s">
        <v>55</v>
      </c>
      <c r="T576" s="247" t="s">
        <v>56</v>
      </c>
    </row>
    <row r="577" spans="1:20" ht="16.399999999999999" customHeight="1">
      <c r="A577" s="172" t="s">
        <v>57</v>
      </c>
      <c r="B577" s="173" t="s">
        <v>8</v>
      </c>
      <c r="C577" s="172" t="s">
        <v>45</v>
      </c>
      <c r="D577" s="174" t="s">
        <v>45</v>
      </c>
      <c r="E577" s="180" t="s">
        <v>45</v>
      </c>
      <c r="F577" s="175" t="s">
        <v>1938</v>
      </c>
      <c r="G577" s="176" t="s">
        <v>146</v>
      </c>
      <c r="H577" s="176" t="s">
        <v>130</v>
      </c>
      <c r="I577" s="176" t="s">
        <v>147</v>
      </c>
      <c r="J577" s="176" t="s">
        <v>1939</v>
      </c>
      <c r="K577" s="176" t="s">
        <v>45</v>
      </c>
      <c r="L577" s="326">
        <v>45677</v>
      </c>
      <c r="M577" s="326">
        <v>45697</v>
      </c>
      <c r="N577" s="172" t="s">
        <v>4</v>
      </c>
      <c r="O577" s="172" t="s">
        <v>1940</v>
      </c>
      <c r="P577" s="178" t="s">
        <v>45</v>
      </c>
      <c r="Q577" s="178" t="s">
        <v>45</v>
      </c>
      <c r="R577" s="172" t="s">
        <v>55</v>
      </c>
      <c r="S577" s="177" t="s">
        <v>174</v>
      </c>
      <c r="T577" s="247" t="s">
        <v>45</v>
      </c>
    </row>
    <row r="578" spans="1:20" ht="16.399999999999999" customHeight="1">
      <c r="A578" s="172" t="s">
        <v>1265</v>
      </c>
      <c r="B578" s="173" t="s">
        <v>19</v>
      </c>
      <c r="C578" s="172" t="s">
        <v>45</v>
      </c>
      <c r="D578" s="174" t="s">
        <v>45</v>
      </c>
      <c r="E578" s="180" t="s">
        <v>45</v>
      </c>
      <c r="F578" s="175" t="s">
        <v>68</v>
      </c>
      <c r="G578" s="176" t="s">
        <v>45</v>
      </c>
      <c r="H578" s="254" t="s">
        <v>723</v>
      </c>
      <c r="I578" s="176" t="s">
        <v>45</v>
      </c>
      <c r="J578" s="176" t="s">
        <v>1941</v>
      </c>
      <c r="K578" s="176" t="s">
        <v>45</v>
      </c>
      <c r="L578" s="326">
        <v>45677</v>
      </c>
      <c r="M578" s="326">
        <v>45707</v>
      </c>
      <c r="N578" s="172" t="s">
        <v>4</v>
      </c>
      <c r="O578" s="172" t="s">
        <v>1942</v>
      </c>
      <c r="P578" s="178" t="s">
        <v>45</v>
      </c>
      <c r="Q578" s="178" t="s">
        <v>45</v>
      </c>
      <c r="R578" s="172" t="s">
        <v>55</v>
      </c>
      <c r="S578" s="177" t="s">
        <v>1943</v>
      </c>
      <c r="T578" s="247" t="s">
        <v>45</v>
      </c>
    </row>
    <row r="579" spans="1:20" ht="16.399999999999999" customHeight="1">
      <c r="A579" s="172" t="s">
        <v>1321</v>
      </c>
      <c r="B579" s="173" t="s">
        <v>19</v>
      </c>
      <c r="C579" s="172" t="s">
        <v>45</v>
      </c>
      <c r="D579" s="174" t="s">
        <v>45</v>
      </c>
      <c r="E579" s="180" t="s">
        <v>1944</v>
      </c>
      <c r="F579" s="175" t="s">
        <v>68</v>
      </c>
      <c r="G579" s="176" t="s">
        <v>69</v>
      </c>
      <c r="H579" s="254" t="s">
        <v>73</v>
      </c>
      <c r="I579" s="176" t="s">
        <v>117</v>
      </c>
      <c r="J579" s="176" t="s">
        <v>1945</v>
      </c>
      <c r="K579" s="176" t="s">
        <v>45</v>
      </c>
      <c r="L579" s="326">
        <v>45677</v>
      </c>
      <c r="M579" s="326">
        <v>45707</v>
      </c>
      <c r="N579" s="172" t="s">
        <v>5</v>
      </c>
      <c r="O579" s="172" t="s">
        <v>1946</v>
      </c>
      <c r="P579" s="178">
        <v>45678</v>
      </c>
      <c r="Q579" s="178">
        <v>45708</v>
      </c>
      <c r="R579" s="172" t="s">
        <v>55</v>
      </c>
      <c r="T579" s="247" t="s">
        <v>56</v>
      </c>
    </row>
    <row r="580" spans="1:20" ht="16.399999999999999" customHeight="1">
      <c r="A580" s="172" t="s">
        <v>1265</v>
      </c>
      <c r="B580" s="173" t="s">
        <v>18</v>
      </c>
      <c r="C580" s="172" t="s">
        <v>45</v>
      </c>
      <c r="D580" s="174" t="s">
        <v>1947</v>
      </c>
      <c r="E580" s="180" t="s">
        <v>1948</v>
      </c>
      <c r="F580" s="175" t="s">
        <v>139</v>
      </c>
      <c r="G580" s="176" t="s">
        <v>140</v>
      </c>
      <c r="H580" s="254" t="s">
        <v>141</v>
      </c>
      <c r="I580" s="176" t="s">
        <v>142</v>
      </c>
      <c r="J580" s="176" t="s">
        <v>1949</v>
      </c>
      <c r="K580" s="176" t="s">
        <v>53</v>
      </c>
      <c r="L580" s="326">
        <v>45678</v>
      </c>
      <c r="M580" s="326">
        <v>45723</v>
      </c>
      <c r="N580" s="172" t="s">
        <v>4</v>
      </c>
      <c r="O580" s="172" t="s">
        <v>1950</v>
      </c>
      <c r="P580" s="178">
        <v>45698</v>
      </c>
      <c r="Q580" s="178" t="s">
        <v>45</v>
      </c>
      <c r="R580" s="172" t="s">
        <v>55</v>
      </c>
      <c r="T580" s="247" t="s">
        <v>56</v>
      </c>
    </row>
    <row r="581" spans="1:20" ht="16.399999999999999" customHeight="1">
      <c r="A581" s="172" t="s">
        <v>1265</v>
      </c>
      <c r="B581" s="173" t="s">
        <v>19</v>
      </c>
      <c r="C581" s="172" t="s">
        <v>45</v>
      </c>
      <c r="D581" s="174" t="s">
        <v>45</v>
      </c>
      <c r="E581" s="180" t="s">
        <v>45</v>
      </c>
      <c r="F581" s="175" t="s">
        <v>68</v>
      </c>
      <c r="G581" s="176" t="s">
        <v>45</v>
      </c>
      <c r="H581" s="254" t="s">
        <v>441</v>
      </c>
      <c r="I581" s="176" t="s">
        <v>45</v>
      </c>
      <c r="J581" s="176" t="s">
        <v>1951</v>
      </c>
      <c r="K581" s="176" t="s">
        <v>45</v>
      </c>
      <c r="L581" s="326">
        <v>45679</v>
      </c>
      <c r="M581" s="326">
        <v>45709</v>
      </c>
      <c r="N581" s="172" t="s">
        <v>4</v>
      </c>
      <c r="O581" s="172" t="s">
        <v>1952</v>
      </c>
      <c r="P581" s="178" t="s">
        <v>45</v>
      </c>
      <c r="Q581" s="178" t="s">
        <v>45</v>
      </c>
      <c r="R581" s="172" t="s">
        <v>55</v>
      </c>
      <c r="S581" s="177" t="s">
        <v>1953</v>
      </c>
      <c r="T581" s="247" t="s">
        <v>45</v>
      </c>
    </row>
    <row r="582" spans="1:20" ht="16.399999999999999" customHeight="1">
      <c r="A582" s="172" t="s">
        <v>1321</v>
      </c>
      <c r="B582" s="173" t="s">
        <v>19</v>
      </c>
      <c r="C582" s="172" t="s">
        <v>45</v>
      </c>
      <c r="D582" s="174" t="s">
        <v>45</v>
      </c>
      <c r="E582" s="180" t="s">
        <v>1954</v>
      </c>
      <c r="F582" s="175" t="s">
        <v>68</v>
      </c>
      <c r="G582" s="176" t="s">
        <v>69</v>
      </c>
      <c r="H582" s="254" t="s">
        <v>199</v>
      </c>
      <c r="I582" s="176" t="s">
        <v>256</v>
      </c>
      <c r="J582" s="176" t="s">
        <v>1955</v>
      </c>
      <c r="K582" s="176" t="s">
        <v>45</v>
      </c>
      <c r="L582" s="326">
        <v>45679</v>
      </c>
      <c r="M582" s="326">
        <v>45709</v>
      </c>
      <c r="N582" s="172" t="s">
        <v>5</v>
      </c>
      <c r="O582" s="172" t="s">
        <v>1956</v>
      </c>
      <c r="P582" s="178">
        <v>45679</v>
      </c>
      <c r="Q582" s="178" t="s">
        <v>45</v>
      </c>
      <c r="R582" s="172" t="s">
        <v>237</v>
      </c>
      <c r="T582" s="247" t="s">
        <v>56</v>
      </c>
    </row>
    <row r="583" spans="1:20" ht="16.399999999999999" customHeight="1">
      <c r="A583" s="172" t="s">
        <v>57</v>
      </c>
      <c r="B583" s="173" t="s">
        <v>19</v>
      </c>
      <c r="C583" s="172" t="s">
        <v>45</v>
      </c>
      <c r="D583" s="174" t="s">
        <v>45</v>
      </c>
      <c r="E583" s="180" t="s">
        <v>1957</v>
      </c>
      <c r="F583" s="175" t="s">
        <v>68</v>
      </c>
      <c r="G583" s="176" t="s">
        <v>140</v>
      </c>
      <c r="H583" s="254" t="s">
        <v>141</v>
      </c>
      <c r="I583" s="176" t="s">
        <v>306</v>
      </c>
      <c r="J583" s="176" t="s">
        <v>1958</v>
      </c>
      <c r="K583" s="176" t="s">
        <v>45</v>
      </c>
      <c r="L583" s="326">
        <v>45679</v>
      </c>
      <c r="M583" s="326">
        <v>45709</v>
      </c>
      <c r="N583" s="172" t="s">
        <v>5</v>
      </c>
      <c r="O583" s="172" t="s">
        <v>1959</v>
      </c>
      <c r="P583" s="178">
        <v>45695</v>
      </c>
      <c r="Q583" s="178" t="s">
        <v>45</v>
      </c>
      <c r="R583" s="172" t="s">
        <v>55</v>
      </c>
      <c r="T583" s="247" t="s">
        <v>56</v>
      </c>
    </row>
    <row r="584" spans="1:20" ht="16.399999999999999" customHeight="1">
      <c r="A584" s="172" t="s">
        <v>1265</v>
      </c>
      <c r="B584" s="173" t="s">
        <v>19</v>
      </c>
      <c r="C584" s="172" t="s">
        <v>45</v>
      </c>
      <c r="D584" s="174" t="s">
        <v>45</v>
      </c>
      <c r="E584" s="180" t="s">
        <v>1960</v>
      </c>
      <c r="F584" s="175" t="s">
        <v>68</v>
      </c>
      <c r="G584" s="176" t="s">
        <v>69</v>
      </c>
      <c r="H584" s="254" t="s">
        <v>199</v>
      </c>
      <c r="I584" s="176" t="s">
        <v>256</v>
      </c>
      <c r="J584" s="176" t="s">
        <v>1961</v>
      </c>
      <c r="K584" s="176" t="s">
        <v>45</v>
      </c>
      <c r="L584" s="326">
        <v>45678</v>
      </c>
      <c r="M584" s="326">
        <v>45708</v>
      </c>
      <c r="N584" s="172" t="s">
        <v>5</v>
      </c>
      <c r="O584" s="172" t="s">
        <v>1962</v>
      </c>
      <c r="P584" s="178">
        <v>45679</v>
      </c>
      <c r="Q584" s="178">
        <v>45698</v>
      </c>
      <c r="R584" s="172" t="s">
        <v>55</v>
      </c>
      <c r="T584" s="247" t="s">
        <v>56</v>
      </c>
    </row>
    <row r="585" spans="1:20" ht="16.399999999999999" customHeight="1">
      <c r="A585" s="172" t="s">
        <v>57</v>
      </c>
      <c r="B585" s="173" t="s">
        <v>8</v>
      </c>
      <c r="C585" s="172" t="s">
        <v>45</v>
      </c>
      <c r="D585" s="174" t="s">
        <v>45</v>
      </c>
      <c r="E585" s="180" t="s">
        <v>45</v>
      </c>
      <c r="F585" s="175" t="s">
        <v>381</v>
      </c>
      <c r="G585" s="176" t="s">
        <v>146</v>
      </c>
      <c r="H585" s="176" t="s">
        <v>130</v>
      </c>
      <c r="I585" s="176" t="s">
        <v>147</v>
      </c>
      <c r="J585" s="176" t="s">
        <v>1963</v>
      </c>
      <c r="K585" s="176" t="s">
        <v>45</v>
      </c>
      <c r="L585" s="326">
        <v>45679</v>
      </c>
      <c r="M585" s="326">
        <v>45699</v>
      </c>
      <c r="N585" s="172" t="s">
        <v>4</v>
      </c>
      <c r="O585" s="172" t="s">
        <v>1964</v>
      </c>
      <c r="P585" s="178" t="s">
        <v>45</v>
      </c>
      <c r="Q585" s="178" t="s">
        <v>45</v>
      </c>
      <c r="R585" s="172" t="s">
        <v>55</v>
      </c>
      <c r="S585" s="177" t="s">
        <v>174</v>
      </c>
      <c r="T585" s="247" t="s">
        <v>45</v>
      </c>
    </row>
    <row r="586" spans="1:20" ht="16.399999999999999" customHeight="1">
      <c r="A586" s="172" t="s">
        <v>1265</v>
      </c>
      <c r="B586" s="173" t="s">
        <v>19</v>
      </c>
      <c r="C586" s="172" t="s">
        <v>45</v>
      </c>
      <c r="D586" s="174" t="s">
        <v>45</v>
      </c>
      <c r="E586" s="180" t="s">
        <v>1965</v>
      </c>
      <c r="F586" s="175" t="s">
        <v>68</v>
      </c>
      <c r="G586" s="176" t="s">
        <v>69</v>
      </c>
      <c r="H586" s="254" t="s">
        <v>50</v>
      </c>
      <c r="I586" s="176" t="s">
        <v>70</v>
      </c>
      <c r="J586" s="176" t="s">
        <v>1966</v>
      </c>
      <c r="K586" s="176" t="s">
        <v>45</v>
      </c>
      <c r="L586" s="326">
        <v>45679</v>
      </c>
      <c r="M586" s="326">
        <v>45709</v>
      </c>
      <c r="N586" s="172" t="s">
        <v>5</v>
      </c>
      <c r="O586" s="172" t="s">
        <v>1967</v>
      </c>
      <c r="P586" s="178">
        <v>45680</v>
      </c>
      <c r="Q586" s="178" t="s">
        <v>45</v>
      </c>
      <c r="R586" s="172" t="s">
        <v>55</v>
      </c>
      <c r="T586" s="247" t="s">
        <v>56</v>
      </c>
    </row>
    <row r="587" spans="1:20" ht="16.399999999999999" customHeight="1">
      <c r="A587" s="172" t="s">
        <v>57</v>
      </c>
      <c r="B587" s="173" t="s">
        <v>19</v>
      </c>
      <c r="C587" s="172" t="s">
        <v>45</v>
      </c>
      <c r="D587" s="174" t="s">
        <v>45</v>
      </c>
      <c r="E587" s="180" t="s">
        <v>1968</v>
      </c>
      <c r="F587" s="175" t="s">
        <v>68</v>
      </c>
      <c r="G587" s="176" t="s">
        <v>49</v>
      </c>
      <c r="H587" s="254" t="s">
        <v>73</v>
      </c>
      <c r="I587" s="176" t="s">
        <v>124</v>
      </c>
      <c r="J587" s="176" t="s">
        <v>1969</v>
      </c>
      <c r="K587" s="176" t="s">
        <v>45</v>
      </c>
      <c r="L587" s="326">
        <v>45680</v>
      </c>
      <c r="M587" s="326">
        <v>45710</v>
      </c>
      <c r="N587" s="172" t="s">
        <v>5</v>
      </c>
      <c r="O587" s="172" t="s">
        <v>1970</v>
      </c>
      <c r="P587" s="178">
        <v>45696</v>
      </c>
      <c r="Q587" s="178">
        <v>45707</v>
      </c>
      <c r="R587" s="172" t="s">
        <v>55</v>
      </c>
      <c r="T587" s="247" t="s">
        <v>56</v>
      </c>
    </row>
    <row r="588" spans="1:20" ht="16.399999999999999" customHeight="1">
      <c r="A588" s="172" t="s">
        <v>57</v>
      </c>
      <c r="B588" s="173" t="s">
        <v>18</v>
      </c>
      <c r="C588" s="172" t="s">
        <v>45</v>
      </c>
      <c r="D588" s="174" t="s">
        <v>1971</v>
      </c>
      <c r="E588" s="180" t="s">
        <v>1972</v>
      </c>
      <c r="F588" s="175" t="s">
        <v>611</v>
      </c>
      <c r="G588" s="176" t="s">
        <v>612</v>
      </c>
      <c r="H588" s="254" t="s">
        <v>179</v>
      </c>
      <c r="I588" s="176" t="s">
        <v>613</v>
      </c>
      <c r="J588" s="176" t="s">
        <v>1973</v>
      </c>
      <c r="K588" s="176" t="s">
        <v>53</v>
      </c>
      <c r="L588" s="326">
        <v>45680</v>
      </c>
      <c r="M588" s="326">
        <v>45725</v>
      </c>
      <c r="N588" s="172" t="s">
        <v>4</v>
      </c>
      <c r="O588" s="172" t="s">
        <v>1974</v>
      </c>
      <c r="P588" s="178">
        <v>45694</v>
      </c>
      <c r="Q588" s="178">
        <v>45700</v>
      </c>
      <c r="R588" s="172" t="s">
        <v>55</v>
      </c>
      <c r="T588" s="247" t="s">
        <v>56</v>
      </c>
    </row>
    <row r="589" spans="1:20" ht="16.399999999999999" customHeight="1">
      <c r="A589" s="172" t="s">
        <v>57</v>
      </c>
      <c r="B589" s="173" t="s">
        <v>18</v>
      </c>
      <c r="C589" s="172" t="s">
        <v>45</v>
      </c>
      <c r="D589" s="174" t="s">
        <v>1971</v>
      </c>
      <c r="E589" s="180" t="s">
        <v>1975</v>
      </c>
      <c r="F589" s="175" t="s">
        <v>611</v>
      </c>
      <c r="G589" s="176" t="s">
        <v>178</v>
      </c>
      <c r="H589" s="254" t="s">
        <v>179</v>
      </c>
      <c r="I589" s="176" t="s">
        <v>180</v>
      </c>
      <c r="J589" s="176" t="s">
        <v>1976</v>
      </c>
      <c r="K589" s="176" t="s">
        <v>53</v>
      </c>
      <c r="L589" s="326">
        <v>45680</v>
      </c>
      <c r="M589" s="326">
        <v>45725</v>
      </c>
      <c r="N589" s="172" t="s">
        <v>4</v>
      </c>
      <c r="O589" s="172" t="s">
        <v>1977</v>
      </c>
      <c r="P589" s="178">
        <v>45712</v>
      </c>
      <c r="Q589" s="178" t="s">
        <v>45</v>
      </c>
      <c r="R589" s="172" t="s">
        <v>55</v>
      </c>
      <c r="T589" s="247" t="s">
        <v>56</v>
      </c>
    </row>
    <row r="590" spans="1:20" ht="16.399999999999999" customHeight="1">
      <c r="A590" s="172" t="s">
        <v>57</v>
      </c>
      <c r="B590" s="173" t="s">
        <v>18</v>
      </c>
      <c r="C590" s="172" t="s">
        <v>45</v>
      </c>
      <c r="D590" s="174" t="s">
        <v>1971</v>
      </c>
      <c r="E590" s="180" t="s">
        <v>1978</v>
      </c>
      <c r="F590" s="175" t="s">
        <v>611</v>
      </c>
      <c r="G590" s="176" t="s">
        <v>1979</v>
      </c>
      <c r="H590" s="254" t="s">
        <v>179</v>
      </c>
      <c r="I590" s="176" t="s">
        <v>613</v>
      </c>
      <c r="J590" s="176" t="s">
        <v>1980</v>
      </c>
      <c r="K590" s="176" t="s">
        <v>53</v>
      </c>
      <c r="L590" s="326">
        <v>45680</v>
      </c>
      <c r="M590" s="326">
        <v>45725</v>
      </c>
      <c r="N590" s="172" t="s">
        <v>4</v>
      </c>
      <c r="O590" s="172" t="s">
        <v>1981</v>
      </c>
      <c r="P590" s="178">
        <v>45694</v>
      </c>
      <c r="Q590" s="178" t="s">
        <v>45</v>
      </c>
      <c r="R590" s="172" t="s">
        <v>55</v>
      </c>
      <c r="T590" s="247" t="s">
        <v>56</v>
      </c>
    </row>
    <row r="591" spans="1:20" ht="16.399999999999999" customHeight="1">
      <c r="A591" s="172" t="s">
        <v>1321</v>
      </c>
      <c r="B591" s="173" t="s">
        <v>19</v>
      </c>
      <c r="C591" s="172" t="s">
        <v>45</v>
      </c>
      <c r="D591" s="174" t="s">
        <v>45</v>
      </c>
      <c r="E591" s="180" t="s">
        <v>45</v>
      </c>
      <c r="F591" s="175" t="s">
        <v>68</v>
      </c>
      <c r="G591" s="176" t="s">
        <v>45</v>
      </c>
      <c r="H591" s="254" t="s">
        <v>73</v>
      </c>
      <c r="I591" s="176" t="s">
        <v>45</v>
      </c>
      <c r="J591" s="176" t="s">
        <v>1982</v>
      </c>
      <c r="K591" s="176" t="s">
        <v>45</v>
      </c>
      <c r="L591" s="326">
        <v>45681</v>
      </c>
      <c r="M591" s="326">
        <v>45711</v>
      </c>
      <c r="N591" s="172" t="s">
        <v>4</v>
      </c>
      <c r="O591" s="172" t="s">
        <v>1983</v>
      </c>
      <c r="P591" s="178" t="s">
        <v>45</v>
      </c>
      <c r="Q591" s="178" t="s">
        <v>45</v>
      </c>
      <c r="R591" s="172" t="s">
        <v>55</v>
      </c>
      <c r="S591" s="177" t="s">
        <v>1984</v>
      </c>
      <c r="T591" s="247" t="s">
        <v>45</v>
      </c>
    </row>
    <row r="592" spans="1:20" ht="16.399999999999999" customHeight="1">
      <c r="A592" s="172" t="s">
        <v>1321</v>
      </c>
      <c r="B592" s="173" t="s">
        <v>19</v>
      </c>
      <c r="C592" s="172" t="s">
        <v>45</v>
      </c>
      <c r="D592" s="174" t="s">
        <v>45</v>
      </c>
      <c r="E592" s="180" t="s">
        <v>45</v>
      </c>
      <c r="F592" s="175" t="s">
        <v>68</v>
      </c>
      <c r="G592" s="176" t="s">
        <v>45</v>
      </c>
      <c r="H592" s="254" t="s">
        <v>73</v>
      </c>
      <c r="I592" s="176" t="s">
        <v>45</v>
      </c>
      <c r="J592" s="176" t="s">
        <v>1982</v>
      </c>
      <c r="K592" s="176" t="s">
        <v>45</v>
      </c>
      <c r="L592" s="326">
        <v>45681</v>
      </c>
      <c r="M592" s="326">
        <v>45711</v>
      </c>
      <c r="N592" s="172" t="s">
        <v>4</v>
      </c>
      <c r="O592" s="172" t="s">
        <v>1985</v>
      </c>
      <c r="P592" s="178" t="s">
        <v>45</v>
      </c>
      <c r="Q592" s="178" t="s">
        <v>45</v>
      </c>
      <c r="R592" s="172" t="s">
        <v>55</v>
      </c>
      <c r="S592" s="177" t="s">
        <v>1984</v>
      </c>
      <c r="T592" s="247" t="s">
        <v>45</v>
      </c>
    </row>
    <row r="593" spans="1:20" ht="16.399999999999999" customHeight="1">
      <c r="A593" s="172" t="s">
        <v>1321</v>
      </c>
      <c r="B593" s="173" t="s">
        <v>19</v>
      </c>
      <c r="C593" s="172" t="s">
        <v>45</v>
      </c>
      <c r="D593" s="174" t="s">
        <v>45</v>
      </c>
      <c r="E593" s="180" t="s">
        <v>1986</v>
      </c>
      <c r="F593" s="175" t="s">
        <v>68</v>
      </c>
      <c r="G593" s="176" t="s">
        <v>243</v>
      </c>
      <c r="H593" s="254" t="s">
        <v>130</v>
      </c>
      <c r="I593" s="176" t="s">
        <v>244</v>
      </c>
      <c r="J593" s="176" t="s">
        <v>1987</v>
      </c>
      <c r="K593" s="176" t="s">
        <v>45</v>
      </c>
      <c r="L593" s="326">
        <v>45680</v>
      </c>
      <c r="M593" s="326">
        <v>45710</v>
      </c>
      <c r="N593" s="172" t="s">
        <v>5</v>
      </c>
      <c r="O593" s="172" t="s">
        <v>1988</v>
      </c>
      <c r="P593" s="178">
        <v>45681</v>
      </c>
      <c r="Q593" s="178">
        <v>45713</v>
      </c>
      <c r="R593" s="172" t="s">
        <v>55</v>
      </c>
      <c r="T593" s="247" t="s">
        <v>56</v>
      </c>
    </row>
    <row r="594" spans="1:20" ht="16.399999999999999" customHeight="1">
      <c r="A594" s="172" t="s">
        <v>1321</v>
      </c>
      <c r="B594" s="173" t="s">
        <v>19</v>
      </c>
      <c r="C594" s="172" t="s">
        <v>45</v>
      </c>
      <c r="D594" s="174" t="s">
        <v>45</v>
      </c>
      <c r="E594" s="180" t="s">
        <v>1989</v>
      </c>
      <c r="F594" s="175" t="s">
        <v>68</v>
      </c>
      <c r="G594" s="176" t="s">
        <v>269</v>
      </c>
      <c r="H594" s="254" t="s">
        <v>270</v>
      </c>
      <c r="I594" s="176" t="s">
        <v>271</v>
      </c>
      <c r="J594" s="176" t="s">
        <v>1990</v>
      </c>
      <c r="K594" s="176" t="s">
        <v>45</v>
      </c>
      <c r="L594" s="326">
        <v>45682</v>
      </c>
      <c r="M594" s="326">
        <v>45712</v>
      </c>
      <c r="N594" s="172" t="s">
        <v>5</v>
      </c>
      <c r="O594" s="172" t="s">
        <v>1991</v>
      </c>
      <c r="P594" s="178">
        <v>45683</v>
      </c>
      <c r="Q594" s="178">
        <v>45726</v>
      </c>
      <c r="R594" s="172" t="s">
        <v>55</v>
      </c>
      <c r="T594" s="247" t="s">
        <v>56</v>
      </c>
    </row>
    <row r="595" spans="1:20" ht="16.399999999999999" customHeight="1">
      <c r="A595" s="172" t="s">
        <v>1321</v>
      </c>
      <c r="B595" s="173" t="s">
        <v>19</v>
      </c>
      <c r="C595" s="172" t="s">
        <v>45</v>
      </c>
      <c r="D595" s="174" t="s">
        <v>45</v>
      </c>
      <c r="E595" s="180" t="s">
        <v>1992</v>
      </c>
      <c r="F595" s="175" t="s">
        <v>68</v>
      </c>
      <c r="G595" s="176" t="s">
        <v>269</v>
      </c>
      <c r="H595" s="254" t="s">
        <v>270</v>
      </c>
      <c r="I595" s="176" t="s">
        <v>271</v>
      </c>
      <c r="J595" s="176" t="s">
        <v>1990</v>
      </c>
      <c r="K595" s="176" t="s">
        <v>45</v>
      </c>
      <c r="L595" s="326">
        <v>45682</v>
      </c>
      <c r="M595" s="326">
        <v>45712</v>
      </c>
      <c r="N595" s="172" t="s">
        <v>5</v>
      </c>
      <c r="O595" s="172" t="s">
        <v>1993</v>
      </c>
      <c r="P595" s="178">
        <v>45683</v>
      </c>
      <c r="Q595" s="178">
        <v>45726</v>
      </c>
      <c r="R595" s="172" t="s">
        <v>55</v>
      </c>
      <c r="T595" s="247" t="s">
        <v>56</v>
      </c>
    </row>
    <row r="596" spans="1:20" ht="16.399999999999999" customHeight="1">
      <c r="A596" s="172" t="s">
        <v>1321</v>
      </c>
      <c r="B596" s="173" t="s">
        <v>19</v>
      </c>
      <c r="C596" s="172" t="s">
        <v>45</v>
      </c>
      <c r="D596" s="174" t="s">
        <v>45</v>
      </c>
      <c r="E596" s="180" t="s">
        <v>1994</v>
      </c>
      <c r="F596" s="175" t="s">
        <v>68</v>
      </c>
      <c r="G596" s="176" t="s">
        <v>269</v>
      </c>
      <c r="H596" s="254" t="s">
        <v>270</v>
      </c>
      <c r="I596" s="176" t="s">
        <v>271</v>
      </c>
      <c r="J596" s="176" t="s">
        <v>1990</v>
      </c>
      <c r="K596" s="176" t="s">
        <v>45</v>
      </c>
      <c r="L596" s="326">
        <v>45682</v>
      </c>
      <c r="M596" s="326">
        <v>45712</v>
      </c>
      <c r="N596" s="172" t="s">
        <v>5</v>
      </c>
      <c r="O596" s="172" t="s">
        <v>1995</v>
      </c>
      <c r="P596" s="178">
        <v>45683</v>
      </c>
      <c r="Q596" s="178">
        <v>45726</v>
      </c>
      <c r="R596" s="172" t="s">
        <v>55</v>
      </c>
      <c r="T596" s="247" t="s">
        <v>56</v>
      </c>
    </row>
    <row r="597" spans="1:20" ht="16.399999999999999" customHeight="1">
      <c r="A597" s="172" t="s">
        <v>1321</v>
      </c>
      <c r="B597" s="173" t="s">
        <v>19</v>
      </c>
      <c r="C597" s="172" t="s">
        <v>45</v>
      </c>
      <c r="D597" s="174" t="s">
        <v>45</v>
      </c>
      <c r="E597" s="180" t="s">
        <v>1996</v>
      </c>
      <c r="F597" s="175" t="s">
        <v>68</v>
      </c>
      <c r="G597" s="176" t="s">
        <v>69</v>
      </c>
      <c r="H597" s="254" t="s">
        <v>50</v>
      </c>
      <c r="I597" s="176" t="s">
        <v>70</v>
      </c>
      <c r="J597" s="176" t="s">
        <v>1997</v>
      </c>
      <c r="K597" s="176" t="s">
        <v>45</v>
      </c>
      <c r="L597" s="326">
        <v>45681</v>
      </c>
      <c r="M597" s="326">
        <v>45711</v>
      </c>
      <c r="N597" s="172" t="s">
        <v>5</v>
      </c>
      <c r="O597" s="172" t="s">
        <v>1998</v>
      </c>
      <c r="P597" s="178">
        <v>45683</v>
      </c>
      <c r="Q597" s="178" t="s">
        <v>45</v>
      </c>
      <c r="R597" s="172" t="s">
        <v>55</v>
      </c>
      <c r="T597" s="247" t="s">
        <v>56</v>
      </c>
    </row>
    <row r="598" spans="1:20" ht="16.399999999999999" customHeight="1">
      <c r="A598" s="172" t="s">
        <v>57</v>
      </c>
      <c r="B598" s="173" t="s">
        <v>19</v>
      </c>
      <c r="C598" s="172" t="s">
        <v>45</v>
      </c>
      <c r="D598" s="174" t="s">
        <v>45</v>
      </c>
      <c r="E598" s="180" t="s">
        <v>1999</v>
      </c>
      <c r="F598" s="175" t="s">
        <v>68</v>
      </c>
      <c r="G598" s="176" t="s">
        <v>2000</v>
      </c>
      <c r="H598" s="176" t="s">
        <v>2001</v>
      </c>
      <c r="I598" s="176" t="s">
        <v>2002</v>
      </c>
      <c r="J598" s="176" t="s">
        <v>2003</v>
      </c>
      <c r="K598" s="176" t="s">
        <v>45</v>
      </c>
      <c r="L598" s="326">
        <v>45681</v>
      </c>
      <c r="M598" s="326">
        <v>45711</v>
      </c>
      <c r="N598" s="172" t="s">
        <v>5</v>
      </c>
      <c r="O598" s="172" t="s">
        <v>2004</v>
      </c>
      <c r="P598" s="178">
        <v>45696</v>
      </c>
      <c r="Q598" s="178">
        <v>45713</v>
      </c>
      <c r="R598" s="172" t="s">
        <v>55</v>
      </c>
      <c r="T598" s="247" t="s">
        <v>56</v>
      </c>
    </row>
    <row r="599" spans="1:20" ht="16.399999999999999" customHeight="1">
      <c r="A599" s="172" t="s">
        <v>57</v>
      </c>
      <c r="B599" s="173" t="s">
        <v>19</v>
      </c>
      <c r="C599" s="172" t="s">
        <v>45</v>
      </c>
      <c r="D599" s="174" t="s">
        <v>45</v>
      </c>
      <c r="E599" s="180" t="s">
        <v>45</v>
      </c>
      <c r="F599" s="175" t="s">
        <v>68</v>
      </c>
      <c r="G599" s="176" t="s">
        <v>45</v>
      </c>
      <c r="H599" s="254" t="s">
        <v>73</v>
      </c>
      <c r="I599" s="176" t="s">
        <v>45</v>
      </c>
      <c r="J599" s="176" t="s">
        <v>2005</v>
      </c>
      <c r="K599" s="176" t="s">
        <v>45</v>
      </c>
      <c r="L599" s="326">
        <v>45681</v>
      </c>
      <c r="M599" s="326">
        <v>45711</v>
      </c>
      <c r="N599" s="172" t="s">
        <v>4</v>
      </c>
      <c r="O599" s="172" t="s">
        <v>2006</v>
      </c>
      <c r="P599" s="178" t="s">
        <v>45</v>
      </c>
      <c r="Q599" s="178" t="s">
        <v>45</v>
      </c>
      <c r="R599" s="172" t="s">
        <v>55</v>
      </c>
      <c r="S599" s="177" t="s">
        <v>1984</v>
      </c>
      <c r="T599" s="247" t="s">
        <v>45</v>
      </c>
    </row>
    <row r="600" spans="1:20" ht="16.399999999999999" customHeight="1">
      <c r="A600" s="172" t="s">
        <v>1321</v>
      </c>
      <c r="B600" s="173" t="s">
        <v>19</v>
      </c>
      <c r="C600" s="172" t="s">
        <v>45</v>
      </c>
      <c r="D600" s="174" t="s">
        <v>45</v>
      </c>
      <c r="E600" s="180" t="s">
        <v>2007</v>
      </c>
      <c r="F600" s="175" t="s">
        <v>68</v>
      </c>
      <c r="G600" s="176" t="s">
        <v>243</v>
      </c>
      <c r="H600" s="254" t="s">
        <v>130</v>
      </c>
      <c r="I600" s="176" t="s">
        <v>244</v>
      </c>
      <c r="J600" s="176" t="s">
        <v>2008</v>
      </c>
      <c r="K600" s="176" t="s">
        <v>45</v>
      </c>
      <c r="L600" s="326">
        <v>45681</v>
      </c>
      <c r="M600" s="326">
        <v>45711</v>
      </c>
      <c r="N600" s="172" t="s">
        <v>5</v>
      </c>
      <c r="O600" s="172" t="s">
        <v>2009</v>
      </c>
      <c r="P600" s="178">
        <v>45683</v>
      </c>
      <c r="Q600" s="178">
        <v>45733</v>
      </c>
      <c r="R600" s="172" t="s">
        <v>55</v>
      </c>
      <c r="T600" s="247" t="s">
        <v>56</v>
      </c>
    </row>
    <row r="601" spans="1:20" ht="16.399999999999999" customHeight="1">
      <c r="A601" s="172" t="s">
        <v>1265</v>
      </c>
      <c r="B601" s="173" t="s">
        <v>19</v>
      </c>
      <c r="C601" s="172" t="s">
        <v>45</v>
      </c>
      <c r="D601" s="174" t="s">
        <v>45</v>
      </c>
      <c r="E601" s="180" t="s">
        <v>2010</v>
      </c>
      <c r="F601" s="175" t="s">
        <v>68</v>
      </c>
      <c r="G601" s="176" t="s">
        <v>2011</v>
      </c>
      <c r="H601" s="254" t="s">
        <v>73</v>
      </c>
      <c r="I601" s="176" t="s">
        <v>2012</v>
      </c>
      <c r="J601" s="176" t="s">
        <v>2013</v>
      </c>
      <c r="K601" s="176" t="s">
        <v>45</v>
      </c>
      <c r="L601" s="326">
        <v>45685</v>
      </c>
      <c r="M601" s="326">
        <v>45715</v>
      </c>
      <c r="N601" s="172" t="s">
        <v>5</v>
      </c>
      <c r="O601" s="172" t="s">
        <v>2014</v>
      </c>
      <c r="P601" s="178">
        <v>45693</v>
      </c>
      <c r="Q601" s="178">
        <v>45719</v>
      </c>
      <c r="R601" s="172" t="s">
        <v>55</v>
      </c>
      <c r="T601" s="247" t="s">
        <v>56</v>
      </c>
    </row>
    <row r="602" spans="1:20" ht="16.399999999999999" customHeight="1">
      <c r="A602" s="172" t="s">
        <v>1265</v>
      </c>
      <c r="B602" s="173" t="s">
        <v>19</v>
      </c>
      <c r="C602" s="172" t="s">
        <v>45</v>
      </c>
      <c r="D602" s="174" t="s">
        <v>45</v>
      </c>
      <c r="E602" s="180" t="s">
        <v>2015</v>
      </c>
      <c r="F602" s="175" t="s">
        <v>68</v>
      </c>
      <c r="G602" s="176" t="s">
        <v>69</v>
      </c>
      <c r="H602" s="254" t="s">
        <v>73</v>
      </c>
      <c r="I602" s="176" t="s">
        <v>117</v>
      </c>
      <c r="J602" s="176" t="s">
        <v>2016</v>
      </c>
      <c r="K602" s="176" t="s">
        <v>45</v>
      </c>
      <c r="L602" s="326">
        <v>45684</v>
      </c>
      <c r="M602" s="326">
        <v>45714</v>
      </c>
      <c r="N602" s="172" t="s">
        <v>5</v>
      </c>
      <c r="O602" s="172" t="s">
        <v>2017</v>
      </c>
      <c r="P602" s="178">
        <v>45693</v>
      </c>
      <c r="Q602" s="178">
        <v>45701</v>
      </c>
      <c r="R602" s="172" t="s">
        <v>55</v>
      </c>
      <c r="T602" s="247" t="s">
        <v>56</v>
      </c>
    </row>
    <row r="603" spans="1:20" ht="16.399999999999999" customHeight="1">
      <c r="A603" s="172" t="s">
        <v>1265</v>
      </c>
      <c r="B603" s="173" t="s">
        <v>19</v>
      </c>
      <c r="C603" s="172" t="s">
        <v>45</v>
      </c>
      <c r="D603" s="174" t="s">
        <v>45</v>
      </c>
      <c r="E603" s="180" t="s">
        <v>2018</v>
      </c>
      <c r="F603" s="175" t="s">
        <v>68</v>
      </c>
      <c r="G603" s="176" t="s">
        <v>61</v>
      </c>
      <c r="H603" s="254" t="s">
        <v>130</v>
      </c>
      <c r="I603" s="176" t="s">
        <v>153</v>
      </c>
      <c r="J603" s="176" t="s">
        <v>2019</v>
      </c>
      <c r="K603" s="176" t="s">
        <v>45</v>
      </c>
      <c r="L603" s="326">
        <v>45684</v>
      </c>
      <c r="M603" s="326">
        <v>45714</v>
      </c>
      <c r="N603" s="172" t="s">
        <v>5</v>
      </c>
      <c r="O603" s="172" t="s">
        <v>2020</v>
      </c>
      <c r="P603" s="178">
        <v>45693</v>
      </c>
      <c r="Q603" s="178">
        <v>45743</v>
      </c>
      <c r="R603" s="172" t="s">
        <v>55</v>
      </c>
      <c r="T603" s="247" t="s">
        <v>56</v>
      </c>
    </row>
    <row r="604" spans="1:20" ht="16.399999999999999" customHeight="1">
      <c r="A604" s="172" t="s">
        <v>1265</v>
      </c>
      <c r="B604" s="173" t="s">
        <v>19</v>
      </c>
      <c r="C604" s="172" t="s">
        <v>45</v>
      </c>
      <c r="D604" s="174" t="s">
        <v>45</v>
      </c>
      <c r="E604" s="180" t="s">
        <v>2021</v>
      </c>
      <c r="F604" s="175" t="s">
        <v>68</v>
      </c>
      <c r="G604" s="176" t="s">
        <v>61</v>
      </c>
      <c r="H604" s="254" t="s">
        <v>130</v>
      </c>
      <c r="I604" s="176" t="s">
        <v>153</v>
      </c>
      <c r="J604" s="176" t="s">
        <v>2019</v>
      </c>
      <c r="K604" s="176" t="s">
        <v>45</v>
      </c>
      <c r="L604" s="326">
        <v>45684</v>
      </c>
      <c r="M604" s="326">
        <v>45714</v>
      </c>
      <c r="N604" s="172" t="s">
        <v>5</v>
      </c>
      <c r="O604" s="172" t="s">
        <v>2022</v>
      </c>
      <c r="P604" s="178">
        <v>45693</v>
      </c>
      <c r="Q604" s="178">
        <v>45743</v>
      </c>
      <c r="R604" s="172" t="s">
        <v>55</v>
      </c>
      <c r="T604" s="247" t="s">
        <v>56</v>
      </c>
    </row>
    <row r="605" spans="1:20" ht="16.399999999999999" customHeight="1">
      <c r="A605" s="172" t="s">
        <v>1265</v>
      </c>
      <c r="B605" s="173" t="s">
        <v>19</v>
      </c>
      <c r="C605" s="172" t="s">
        <v>45</v>
      </c>
      <c r="D605" s="174" t="s">
        <v>45</v>
      </c>
      <c r="E605" s="180" t="s">
        <v>2023</v>
      </c>
      <c r="F605" s="175" t="s">
        <v>68</v>
      </c>
      <c r="G605" s="176" t="s">
        <v>61</v>
      </c>
      <c r="H605" s="254" t="s">
        <v>130</v>
      </c>
      <c r="I605" s="176" t="s">
        <v>153</v>
      </c>
      <c r="J605" s="176" t="s">
        <v>2024</v>
      </c>
      <c r="K605" s="176" t="s">
        <v>45</v>
      </c>
      <c r="L605" s="326">
        <v>45685</v>
      </c>
      <c r="M605" s="326">
        <v>45715</v>
      </c>
      <c r="N605" s="172" t="s">
        <v>5</v>
      </c>
      <c r="O605" s="172" t="s">
        <v>2025</v>
      </c>
      <c r="P605" s="178">
        <v>45693</v>
      </c>
      <c r="Q605" s="178">
        <v>45714</v>
      </c>
      <c r="R605" s="172" t="s">
        <v>55</v>
      </c>
      <c r="T605" s="247" t="s">
        <v>56</v>
      </c>
    </row>
    <row r="606" spans="1:20" ht="16.399999999999999" customHeight="1">
      <c r="A606" s="172" t="s">
        <v>1265</v>
      </c>
      <c r="B606" s="173" t="s">
        <v>19</v>
      </c>
      <c r="C606" s="172" t="s">
        <v>45</v>
      </c>
      <c r="D606" s="174" t="s">
        <v>45</v>
      </c>
      <c r="E606" s="180" t="s">
        <v>45</v>
      </c>
      <c r="F606" s="175" t="s">
        <v>68</v>
      </c>
      <c r="G606" s="176" t="s">
        <v>45</v>
      </c>
      <c r="H606" s="254" t="s">
        <v>73</v>
      </c>
      <c r="I606" s="176" t="s">
        <v>45</v>
      </c>
      <c r="J606" s="176" t="s">
        <v>2026</v>
      </c>
      <c r="K606" s="176" t="s">
        <v>45</v>
      </c>
      <c r="L606" s="326">
        <v>45686</v>
      </c>
      <c r="M606" s="326">
        <v>45716</v>
      </c>
      <c r="N606" s="172" t="s">
        <v>4</v>
      </c>
      <c r="O606" s="172" t="s">
        <v>2027</v>
      </c>
      <c r="P606" s="178" t="s">
        <v>45</v>
      </c>
      <c r="Q606" s="178" t="s">
        <v>45</v>
      </c>
      <c r="R606" s="172" t="s">
        <v>55</v>
      </c>
      <c r="S606" s="177" t="s">
        <v>1984</v>
      </c>
      <c r="T606" s="247" t="s">
        <v>45</v>
      </c>
    </row>
    <row r="607" spans="1:20" ht="16.399999999999999" customHeight="1">
      <c r="A607" s="172" t="s">
        <v>1265</v>
      </c>
      <c r="B607" s="173" t="s">
        <v>19</v>
      </c>
      <c r="C607" s="172" t="s">
        <v>45</v>
      </c>
      <c r="D607" s="174" t="s">
        <v>45</v>
      </c>
      <c r="E607" s="180" t="s">
        <v>2028</v>
      </c>
      <c r="F607" s="175" t="s">
        <v>68</v>
      </c>
      <c r="G607" s="176" t="s">
        <v>1136</v>
      </c>
      <c r="H607" s="254" t="s">
        <v>536</v>
      </c>
      <c r="I607" s="176" t="s">
        <v>2029</v>
      </c>
      <c r="J607" s="176" t="s">
        <v>2030</v>
      </c>
      <c r="K607" s="176" t="s">
        <v>45</v>
      </c>
      <c r="L607" s="326">
        <v>45686</v>
      </c>
      <c r="M607" s="326">
        <v>45716</v>
      </c>
      <c r="N607" s="172" t="s">
        <v>5</v>
      </c>
      <c r="O607" s="172" t="s">
        <v>2031</v>
      </c>
      <c r="P607" s="178">
        <v>45699</v>
      </c>
      <c r="Q607" s="178" t="s">
        <v>45</v>
      </c>
      <c r="R607" s="172" t="s">
        <v>55</v>
      </c>
      <c r="T607" s="247" t="s">
        <v>56</v>
      </c>
    </row>
    <row r="608" spans="1:20" ht="16.399999999999999" customHeight="1">
      <c r="A608" s="172" t="s">
        <v>1265</v>
      </c>
      <c r="B608" s="173" t="s">
        <v>19</v>
      </c>
      <c r="C608" s="172" t="s">
        <v>45</v>
      </c>
      <c r="D608" s="174" t="s">
        <v>45</v>
      </c>
      <c r="E608" s="180" t="s">
        <v>2032</v>
      </c>
      <c r="F608" s="175" t="s">
        <v>68</v>
      </c>
      <c r="G608" s="176" t="s">
        <v>61</v>
      </c>
      <c r="H608" s="254" t="s">
        <v>62</v>
      </c>
      <c r="I608" s="176" t="s">
        <v>335</v>
      </c>
      <c r="J608" s="176" t="s">
        <v>2033</v>
      </c>
      <c r="K608" s="176" t="s">
        <v>45</v>
      </c>
      <c r="L608" s="326">
        <v>45688</v>
      </c>
      <c r="M608" s="326">
        <v>45718</v>
      </c>
      <c r="N608" s="172" t="s">
        <v>5</v>
      </c>
      <c r="O608" s="172" t="s">
        <v>2034</v>
      </c>
      <c r="P608" s="178">
        <v>45694</v>
      </c>
      <c r="Q608" s="178">
        <v>45740</v>
      </c>
      <c r="R608" s="172" t="s">
        <v>55</v>
      </c>
      <c r="T608" s="247" t="s">
        <v>56</v>
      </c>
    </row>
    <row r="609" spans="1:20" ht="16.399999999999999" customHeight="1">
      <c r="A609" s="172" t="s">
        <v>1265</v>
      </c>
      <c r="B609" s="173" t="s">
        <v>19</v>
      </c>
      <c r="C609" s="172" t="s">
        <v>45</v>
      </c>
      <c r="D609" s="174" t="s">
        <v>45</v>
      </c>
      <c r="E609" s="180" t="s">
        <v>2035</v>
      </c>
      <c r="F609" s="175" t="s">
        <v>68</v>
      </c>
      <c r="G609" s="176" t="s">
        <v>69</v>
      </c>
      <c r="H609" s="254" t="s">
        <v>50</v>
      </c>
      <c r="I609" s="176" t="s">
        <v>70</v>
      </c>
      <c r="J609" s="176" t="s">
        <v>2036</v>
      </c>
      <c r="K609" s="176" t="s">
        <v>45</v>
      </c>
      <c r="L609" s="326">
        <v>45688</v>
      </c>
      <c r="M609" s="326">
        <v>45718</v>
      </c>
      <c r="N609" s="172" t="s">
        <v>5</v>
      </c>
      <c r="O609" s="172" t="s">
        <v>2037</v>
      </c>
      <c r="P609" s="178">
        <v>45694</v>
      </c>
      <c r="Q609" s="178" t="s">
        <v>45</v>
      </c>
      <c r="R609" s="172" t="s">
        <v>55</v>
      </c>
      <c r="T609" s="247" t="s">
        <v>56</v>
      </c>
    </row>
    <row r="610" spans="1:20" ht="16.399999999999999" customHeight="1">
      <c r="A610" s="172" t="s">
        <v>1265</v>
      </c>
      <c r="B610" s="173" t="s">
        <v>19</v>
      </c>
      <c r="C610" s="172" t="s">
        <v>45</v>
      </c>
      <c r="D610" s="174" t="s">
        <v>45</v>
      </c>
      <c r="E610" s="180" t="s">
        <v>2038</v>
      </c>
      <c r="F610" s="175" t="s">
        <v>68</v>
      </c>
      <c r="G610" s="176" t="s">
        <v>69</v>
      </c>
      <c r="H610" s="254" t="s">
        <v>50</v>
      </c>
      <c r="I610" s="176" t="s">
        <v>70</v>
      </c>
      <c r="J610" s="176" t="s">
        <v>2039</v>
      </c>
      <c r="K610" s="176" t="s">
        <v>45</v>
      </c>
      <c r="L610" s="326">
        <v>45686</v>
      </c>
      <c r="M610" s="326">
        <v>45716</v>
      </c>
      <c r="N610" s="172" t="s">
        <v>5</v>
      </c>
      <c r="O610" s="172" t="s">
        <v>2040</v>
      </c>
      <c r="P610" s="178">
        <v>45694</v>
      </c>
      <c r="Q610" s="178">
        <v>45702</v>
      </c>
      <c r="R610" s="172" t="s">
        <v>55</v>
      </c>
      <c r="T610" s="247" t="s">
        <v>56</v>
      </c>
    </row>
    <row r="611" spans="1:20" ht="16.399999999999999" customHeight="1">
      <c r="A611" s="172" t="s">
        <v>1265</v>
      </c>
      <c r="B611" s="173" t="s">
        <v>19</v>
      </c>
      <c r="C611" s="172" t="s">
        <v>45</v>
      </c>
      <c r="D611" s="174" t="s">
        <v>45</v>
      </c>
      <c r="E611" s="180" t="s">
        <v>2041</v>
      </c>
      <c r="F611" s="175" t="s">
        <v>68</v>
      </c>
      <c r="G611" s="176" t="s">
        <v>69</v>
      </c>
      <c r="H611" s="254" t="s">
        <v>50</v>
      </c>
      <c r="I611" s="176" t="s">
        <v>70</v>
      </c>
      <c r="J611" s="176" t="s">
        <v>2042</v>
      </c>
      <c r="K611" s="176" t="s">
        <v>45</v>
      </c>
      <c r="L611" s="326">
        <v>45688</v>
      </c>
      <c r="M611" s="326">
        <v>45718</v>
      </c>
      <c r="N611" s="172" t="s">
        <v>5</v>
      </c>
      <c r="O611" s="172" t="s">
        <v>2043</v>
      </c>
      <c r="P611" s="178">
        <v>45694</v>
      </c>
      <c r="Q611" s="178">
        <v>45797</v>
      </c>
      <c r="R611" s="172" t="s">
        <v>55</v>
      </c>
      <c r="T611" s="247" t="s">
        <v>56</v>
      </c>
    </row>
    <row r="612" spans="1:20" ht="16.399999999999999" customHeight="1">
      <c r="A612" s="172" t="s">
        <v>1265</v>
      </c>
      <c r="B612" s="173" t="s">
        <v>19</v>
      </c>
      <c r="C612" s="172" t="s">
        <v>45</v>
      </c>
      <c r="D612" s="174" t="s">
        <v>45</v>
      </c>
      <c r="E612" s="180" t="s">
        <v>2044</v>
      </c>
      <c r="F612" s="175" t="s">
        <v>68</v>
      </c>
      <c r="G612" s="176" t="s">
        <v>61</v>
      </c>
      <c r="H612" s="254" t="s">
        <v>62</v>
      </c>
      <c r="I612" s="176" t="s">
        <v>335</v>
      </c>
      <c r="J612" s="176" t="s">
        <v>2045</v>
      </c>
      <c r="K612" s="176" t="s">
        <v>45</v>
      </c>
      <c r="L612" s="326">
        <v>45686</v>
      </c>
      <c r="M612" s="326">
        <v>45716</v>
      </c>
      <c r="N612" s="172" t="s">
        <v>5</v>
      </c>
      <c r="O612" s="172" t="s">
        <v>2046</v>
      </c>
      <c r="P612" s="178">
        <v>45694</v>
      </c>
      <c r="Q612" s="178" t="s">
        <v>45</v>
      </c>
      <c r="R612" s="172" t="s">
        <v>55</v>
      </c>
      <c r="T612" s="247" t="s">
        <v>56</v>
      </c>
    </row>
    <row r="613" spans="1:20" ht="16.399999999999999" customHeight="1">
      <c r="A613" s="172" t="s">
        <v>1265</v>
      </c>
      <c r="B613" s="173" t="s">
        <v>19</v>
      </c>
      <c r="C613" s="172" t="s">
        <v>45</v>
      </c>
      <c r="D613" s="174" t="s">
        <v>45</v>
      </c>
      <c r="E613" s="180" t="s">
        <v>2047</v>
      </c>
      <c r="F613" s="175" t="s">
        <v>68</v>
      </c>
      <c r="G613" s="176" t="s">
        <v>1011</v>
      </c>
      <c r="H613" s="254" t="s">
        <v>165</v>
      </c>
      <c r="I613" s="176" t="s">
        <v>1012</v>
      </c>
      <c r="J613" s="176" t="s">
        <v>2048</v>
      </c>
      <c r="K613" s="176" t="s">
        <v>45</v>
      </c>
      <c r="L613" s="326">
        <v>45685</v>
      </c>
      <c r="M613" s="326">
        <v>45715</v>
      </c>
      <c r="N613" s="172" t="s">
        <v>5</v>
      </c>
      <c r="O613" s="172" t="s">
        <v>2049</v>
      </c>
      <c r="P613" s="178">
        <v>45694</v>
      </c>
      <c r="Q613" s="178">
        <v>45723</v>
      </c>
      <c r="R613" s="172" t="s">
        <v>55</v>
      </c>
      <c r="T613" s="247" t="s">
        <v>56</v>
      </c>
    </row>
    <row r="614" spans="1:20" ht="16.399999999999999" customHeight="1">
      <c r="A614" s="172" t="s">
        <v>1265</v>
      </c>
      <c r="B614" s="173" t="s">
        <v>19</v>
      </c>
      <c r="C614" s="172" t="s">
        <v>45</v>
      </c>
      <c r="D614" s="174" t="s">
        <v>45</v>
      </c>
      <c r="E614" s="180" t="s">
        <v>2050</v>
      </c>
      <c r="F614" s="175" t="s">
        <v>68</v>
      </c>
      <c r="G614" s="176" t="s">
        <v>1833</v>
      </c>
      <c r="H614" s="254" t="s">
        <v>130</v>
      </c>
      <c r="I614" s="176" t="s">
        <v>131</v>
      </c>
      <c r="J614" s="176" t="s">
        <v>2051</v>
      </c>
      <c r="K614" s="176" t="s">
        <v>45</v>
      </c>
      <c r="L614" s="326">
        <v>45688</v>
      </c>
      <c r="M614" s="326">
        <v>45718</v>
      </c>
      <c r="N614" s="172" t="s">
        <v>5</v>
      </c>
      <c r="O614" s="172" t="s">
        <v>2052</v>
      </c>
      <c r="P614" s="178">
        <v>45694</v>
      </c>
      <c r="Q614" s="178">
        <v>45707</v>
      </c>
      <c r="R614" s="172" t="s">
        <v>55</v>
      </c>
      <c r="T614" s="247" t="s">
        <v>56</v>
      </c>
    </row>
    <row r="615" spans="1:20" ht="16.399999999999999" customHeight="1">
      <c r="A615" s="172" t="s">
        <v>57</v>
      </c>
      <c r="B615" s="173" t="s">
        <v>19</v>
      </c>
      <c r="C615" s="172" t="s">
        <v>45</v>
      </c>
      <c r="D615" s="174" t="s">
        <v>45</v>
      </c>
      <c r="E615" s="180" t="s">
        <v>2053</v>
      </c>
      <c r="F615" s="175" t="s">
        <v>68</v>
      </c>
      <c r="G615" s="176" t="s">
        <v>243</v>
      </c>
      <c r="H615" s="254" t="s">
        <v>130</v>
      </c>
      <c r="I615" s="176" t="s">
        <v>244</v>
      </c>
      <c r="J615" s="176" t="s">
        <v>2054</v>
      </c>
      <c r="K615" s="176" t="s">
        <v>45</v>
      </c>
      <c r="L615" s="326">
        <v>45688</v>
      </c>
      <c r="M615" s="326">
        <v>45718</v>
      </c>
      <c r="N615" s="172" t="s">
        <v>5</v>
      </c>
      <c r="O615" s="172" t="s">
        <v>2055</v>
      </c>
      <c r="P615" s="178">
        <v>45694</v>
      </c>
      <c r="Q615" s="178" t="s">
        <v>45</v>
      </c>
      <c r="R615" s="172" t="s">
        <v>55</v>
      </c>
      <c r="T615" s="247" t="s">
        <v>56</v>
      </c>
    </row>
    <row r="616" spans="1:20" ht="16.399999999999999" customHeight="1">
      <c r="A616" s="172" t="s">
        <v>57</v>
      </c>
      <c r="B616" s="173" t="s">
        <v>19</v>
      </c>
      <c r="C616" s="172" t="s">
        <v>45</v>
      </c>
      <c r="D616" s="174" t="s">
        <v>45</v>
      </c>
      <c r="E616" s="180" t="s">
        <v>2056</v>
      </c>
      <c r="F616" s="175" t="s">
        <v>68</v>
      </c>
      <c r="G616" s="176" t="s">
        <v>2057</v>
      </c>
      <c r="H616" s="254" t="s">
        <v>130</v>
      </c>
      <c r="I616" s="176" t="s">
        <v>1158</v>
      </c>
      <c r="J616" s="176" t="s">
        <v>2058</v>
      </c>
      <c r="K616" s="176" t="s">
        <v>45</v>
      </c>
      <c r="L616" s="326">
        <v>45692</v>
      </c>
      <c r="M616" s="326">
        <v>45722</v>
      </c>
      <c r="N616" s="172" t="s">
        <v>5</v>
      </c>
      <c r="O616" s="172" t="s">
        <v>2059</v>
      </c>
      <c r="P616" s="178">
        <v>45694</v>
      </c>
      <c r="Q616" s="178" t="s">
        <v>45</v>
      </c>
      <c r="R616" s="172" t="s">
        <v>55</v>
      </c>
      <c r="T616" s="247" t="s">
        <v>56</v>
      </c>
    </row>
    <row r="617" spans="1:20" ht="16.399999999999999" customHeight="1">
      <c r="A617" s="172" t="s">
        <v>57</v>
      </c>
      <c r="B617" s="173" t="s">
        <v>19</v>
      </c>
      <c r="C617" s="172" t="s">
        <v>45</v>
      </c>
      <c r="D617" s="174" t="s">
        <v>45</v>
      </c>
      <c r="E617" s="180" t="s">
        <v>2060</v>
      </c>
      <c r="F617" s="175" t="s">
        <v>68</v>
      </c>
      <c r="G617" s="176" t="s">
        <v>69</v>
      </c>
      <c r="H617" s="254" t="s">
        <v>73</v>
      </c>
      <c r="I617" s="176" t="s">
        <v>117</v>
      </c>
      <c r="J617" s="176" t="s">
        <v>2061</v>
      </c>
      <c r="K617" s="176" t="s">
        <v>45</v>
      </c>
      <c r="L617" s="326">
        <v>45691</v>
      </c>
      <c r="M617" s="326">
        <v>45721</v>
      </c>
      <c r="N617" s="172" t="s">
        <v>5</v>
      </c>
      <c r="O617" s="172" t="s">
        <v>2062</v>
      </c>
      <c r="P617" s="178">
        <v>45694</v>
      </c>
      <c r="Q617" s="178">
        <v>45747</v>
      </c>
      <c r="R617" s="172" t="s">
        <v>55</v>
      </c>
      <c r="T617" s="247" t="s">
        <v>56</v>
      </c>
    </row>
    <row r="618" spans="1:20" ht="16.399999999999999" customHeight="1">
      <c r="A618" s="172" t="s">
        <v>57</v>
      </c>
      <c r="B618" s="173" t="s">
        <v>19</v>
      </c>
      <c r="C618" s="172" t="s">
        <v>45</v>
      </c>
      <c r="D618" s="174" t="s">
        <v>45</v>
      </c>
      <c r="E618" s="180" t="s">
        <v>2063</v>
      </c>
      <c r="F618" s="175" t="s">
        <v>68</v>
      </c>
      <c r="G618" s="176" t="s">
        <v>243</v>
      </c>
      <c r="H618" s="254" t="s">
        <v>62</v>
      </c>
      <c r="I618" s="176" t="s">
        <v>244</v>
      </c>
      <c r="J618" s="176" t="s">
        <v>2064</v>
      </c>
      <c r="K618" s="176" t="s">
        <v>45</v>
      </c>
      <c r="L618" s="326">
        <v>45693</v>
      </c>
      <c r="M618" s="326">
        <v>45723</v>
      </c>
      <c r="N618" s="172" t="s">
        <v>5</v>
      </c>
      <c r="O618" s="172" t="s">
        <v>2065</v>
      </c>
      <c r="P618" s="178">
        <v>45694</v>
      </c>
      <c r="Q618" s="178">
        <v>45747</v>
      </c>
      <c r="R618" s="172" t="s">
        <v>55</v>
      </c>
      <c r="T618" s="247" t="s">
        <v>56</v>
      </c>
    </row>
    <row r="619" spans="1:20" ht="16.399999999999999" customHeight="1">
      <c r="A619" s="172" t="s">
        <v>1265</v>
      </c>
      <c r="B619" s="173" t="s">
        <v>19</v>
      </c>
      <c r="C619" s="172" t="s">
        <v>45</v>
      </c>
      <c r="D619" s="174" t="s">
        <v>45</v>
      </c>
      <c r="E619" s="180" t="s">
        <v>2066</v>
      </c>
      <c r="F619" s="175" t="s">
        <v>68</v>
      </c>
      <c r="G619" s="176" t="s">
        <v>355</v>
      </c>
      <c r="H619" s="254" t="s">
        <v>270</v>
      </c>
      <c r="I619" s="176" t="s">
        <v>2067</v>
      </c>
      <c r="J619" s="176" t="s">
        <v>2068</v>
      </c>
      <c r="K619" s="176" t="s">
        <v>45</v>
      </c>
      <c r="L619" s="326">
        <v>45693</v>
      </c>
      <c r="M619" s="326">
        <v>45723</v>
      </c>
      <c r="N619" s="172" t="s">
        <v>5</v>
      </c>
      <c r="O619" s="172" t="s">
        <v>2069</v>
      </c>
      <c r="P619" s="178">
        <v>45694</v>
      </c>
      <c r="Q619" s="178" t="s">
        <v>45</v>
      </c>
      <c r="R619" s="172" t="s">
        <v>55</v>
      </c>
      <c r="T619" s="247" t="s">
        <v>56</v>
      </c>
    </row>
    <row r="620" spans="1:20" ht="16.399999999999999" customHeight="1">
      <c r="A620" s="172" t="s">
        <v>1265</v>
      </c>
      <c r="B620" s="173" t="s">
        <v>19</v>
      </c>
      <c r="C620" s="172" t="s">
        <v>45</v>
      </c>
      <c r="D620" s="174" t="s">
        <v>45</v>
      </c>
      <c r="E620" s="180" t="s">
        <v>2070</v>
      </c>
      <c r="F620" s="175" t="s">
        <v>68</v>
      </c>
      <c r="G620" s="176" t="s">
        <v>61</v>
      </c>
      <c r="H620" s="254" t="s">
        <v>130</v>
      </c>
      <c r="I620" s="176" t="s">
        <v>153</v>
      </c>
      <c r="J620" s="176" t="s">
        <v>2071</v>
      </c>
      <c r="K620" s="176" t="s">
        <v>45</v>
      </c>
      <c r="L620" s="326">
        <v>45694</v>
      </c>
      <c r="M620" s="326">
        <v>45724</v>
      </c>
      <c r="N620" s="172" t="s">
        <v>5</v>
      </c>
      <c r="O620" s="172" t="s">
        <v>2072</v>
      </c>
      <c r="P620" s="178">
        <v>45694</v>
      </c>
      <c r="Q620" s="178" t="s">
        <v>45</v>
      </c>
      <c r="R620" s="172" t="s">
        <v>55</v>
      </c>
      <c r="T620" s="247" t="s">
        <v>56</v>
      </c>
    </row>
    <row r="621" spans="1:20" ht="16.399999999999999" customHeight="1">
      <c r="A621" s="172" t="s">
        <v>57</v>
      </c>
      <c r="B621" s="173" t="s">
        <v>19</v>
      </c>
      <c r="C621" s="172" t="s">
        <v>45</v>
      </c>
      <c r="D621" s="174" t="s">
        <v>45</v>
      </c>
      <c r="E621" s="180" t="s">
        <v>2073</v>
      </c>
      <c r="F621" s="175" t="s">
        <v>68</v>
      </c>
      <c r="G621" s="176" t="s">
        <v>140</v>
      </c>
      <c r="H621" s="254" t="s">
        <v>179</v>
      </c>
      <c r="I621" s="176" t="s">
        <v>300</v>
      </c>
      <c r="J621" s="176" t="s">
        <v>2074</v>
      </c>
      <c r="K621" s="176" t="s">
        <v>45</v>
      </c>
      <c r="L621" s="326">
        <v>45694</v>
      </c>
      <c r="M621" s="326">
        <v>45724</v>
      </c>
      <c r="N621" s="172" t="s">
        <v>5</v>
      </c>
      <c r="O621" s="172" t="s">
        <v>2075</v>
      </c>
      <c r="P621" s="178">
        <v>45712</v>
      </c>
      <c r="Q621" s="178">
        <v>45743</v>
      </c>
      <c r="R621" s="172" t="s">
        <v>55</v>
      </c>
      <c r="T621" s="247" t="s">
        <v>56</v>
      </c>
    </row>
    <row r="622" spans="1:20" ht="16.399999999999999" customHeight="1">
      <c r="A622" s="172" t="s">
        <v>57</v>
      </c>
      <c r="B622" s="173" t="s">
        <v>19</v>
      </c>
      <c r="C622" s="172" t="s">
        <v>45</v>
      </c>
      <c r="D622" s="174" t="s">
        <v>45</v>
      </c>
      <c r="E622" s="180" t="s">
        <v>2076</v>
      </c>
      <c r="F622" s="175" t="s">
        <v>68</v>
      </c>
      <c r="G622" s="176" t="s">
        <v>140</v>
      </c>
      <c r="H622" s="254" t="s">
        <v>179</v>
      </c>
      <c r="I622" s="176" t="s">
        <v>300</v>
      </c>
      <c r="J622" s="176" t="s">
        <v>2077</v>
      </c>
      <c r="K622" s="176" t="s">
        <v>45</v>
      </c>
      <c r="L622" s="326">
        <v>45694</v>
      </c>
      <c r="M622" s="326">
        <v>45724</v>
      </c>
      <c r="N622" s="172" t="s">
        <v>5</v>
      </c>
      <c r="O622" s="172" t="s">
        <v>2078</v>
      </c>
      <c r="P622" s="178">
        <v>45712</v>
      </c>
      <c r="Q622" s="178">
        <v>45743</v>
      </c>
      <c r="R622" s="172" t="s">
        <v>55</v>
      </c>
      <c r="T622" s="247" t="s">
        <v>56</v>
      </c>
    </row>
    <row r="623" spans="1:20" ht="16.399999999999999" customHeight="1">
      <c r="A623" s="172" t="s">
        <v>57</v>
      </c>
      <c r="B623" s="173" t="s">
        <v>19</v>
      </c>
      <c r="C623" s="172" t="s">
        <v>45</v>
      </c>
      <c r="D623" s="174" t="s">
        <v>45</v>
      </c>
      <c r="E623" s="180" t="s">
        <v>45</v>
      </c>
      <c r="F623" s="175" t="s">
        <v>68</v>
      </c>
      <c r="G623" s="176" t="s">
        <v>45</v>
      </c>
      <c r="H623" s="254" t="s">
        <v>179</v>
      </c>
      <c r="I623" s="176" t="s">
        <v>45</v>
      </c>
      <c r="J623" s="176" t="s">
        <v>2079</v>
      </c>
      <c r="K623" s="176" t="s">
        <v>45</v>
      </c>
      <c r="L623" s="326">
        <v>45694</v>
      </c>
      <c r="M623" s="326">
        <v>45724</v>
      </c>
      <c r="N623" s="172" t="s">
        <v>4</v>
      </c>
      <c r="O623" s="172" t="s">
        <v>2080</v>
      </c>
      <c r="P623" s="178" t="s">
        <v>45</v>
      </c>
      <c r="Q623" s="178" t="s">
        <v>45</v>
      </c>
      <c r="R623" s="172" t="s">
        <v>55</v>
      </c>
      <c r="S623" s="177" t="s">
        <v>1724</v>
      </c>
      <c r="T623" s="247" t="s">
        <v>45</v>
      </c>
    </row>
    <row r="624" spans="1:20" ht="16.399999999999999" customHeight="1">
      <c r="A624" s="172" t="s">
        <v>57</v>
      </c>
      <c r="B624" s="173" t="s">
        <v>19</v>
      </c>
      <c r="C624" s="172" t="s">
        <v>45</v>
      </c>
      <c r="D624" s="174" t="s">
        <v>45</v>
      </c>
      <c r="E624" s="180" t="s">
        <v>2081</v>
      </c>
      <c r="F624" s="175" t="s">
        <v>68</v>
      </c>
      <c r="G624" s="176" t="s">
        <v>140</v>
      </c>
      <c r="H624" s="254" t="s">
        <v>179</v>
      </c>
      <c r="I624" s="176" t="s">
        <v>300</v>
      </c>
      <c r="J624" s="176" t="s">
        <v>2077</v>
      </c>
      <c r="K624" s="176" t="s">
        <v>45</v>
      </c>
      <c r="L624" s="326">
        <v>45694</v>
      </c>
      <c r="M624" s="326">
        <v>45724</v>
      </c>
      <c r="N624" s="172" t="s">
        <v>5</v>
      </c>
      <c r="O624" s="172" t="s">
        <v>2082</v>
      </c>
      <c r="P624" s="178">
        <v>45712</v>
      </c>
      <c r="Q624" s="178">
        <v>45743</v>
      </c>
      <c r="R624" s="172" t="s">
        <v>55</v>
      </c>
      <c r="T624" s="247" t="s">
        <v>56</v>
      </c>
    </row>
    <row r="625" spans="1:20" ht="16.399999999999999" customHeight="1">
      <c r="A625" s="172" t="s">
        <v>57</v>
      </c>
      <c r="B625" s="173" t="s">
        <v>19</v>
      </c>
      <c r="C625" s="172" t="s">
        <v>45</v>
      </c>
      <c r="D625" s="174" t="s">
        <v>45</v>
      </c>
      <c r="E625" s="180" t="s">
        <v>45</v>
      </c>
      <c r="F625" s="175" t="s">
        <v>68</v>
      </c>
      <c r="G625" s="176" t="s">
        <v>45</v>
      </c>
      <c r="H625" s="254" t="s">
        <v>179</v>
      </c>
      <c r="I625" s="176" t="s">
        <v>45</v>
      </c>
      <c r="J625" s="176" t="s">
        <v>2083</v>
      </c>
      <c r="K625" s="176" t="s">
        <v>45</v>
      </c>
      <c r="L625" s="326">
        <v>45694</v>
      </c>
      <c r="M625" s="326">
        <v>45724</v>
      </c>
      <c r="N625" s="172" t="s">
        <v>4</v>
      </c>
      <c r="O625" s="172" t="s">
        <v>2084</v>
      </c>
      <c r="P625" s="178" t="s">
        <v>45</v>
      </c>
      <c r="Q625" s="172" t="s">
        <v>45</v>
      </c>
      <c r="R625" s="172" t="s">
        <v>55</v>
      </c>
      <c r="S625" s="177" t="s">
        <v>1724</v>
      </c>
      <c r="T625" s="247" t="s">
        <v>45</v>
      </c>
    </row>
    <row r="626" spans="1:20" ht="16.399999999999999" customHeight="1">
      <c r="A626" s="172" t="s">
        <v>57</v>
      </c>
      <c r="B626" s="173" t="s">
        <v>19</v>
      </c>
      <c r="C626" s="172" t="s">
        <v>45</v>
      </c>
      <c r="D626" s="174" t="s">
        <v>45</v>
      </c>
      <c r="E626" s="180" t="s">
        <v>2085</v>
      </c>
      <c r="F626" s="175" t="s">
        <v>68</v>
      </c>
      <c r="G626" s="176" t="s">
        <v>140</v>
      </c>
      <c r="H626" s="254" t="s">
        <v>179</v>
      </c>
      <c r="I626" s="176" t="s">
        <v>300</v>
      </c>
      <c r="J626" s="176" t="s">
        <v>2086</v>
      </c>
      <c r="K626" s="176" t="s">
        <v>45</v>
      </c>
      <c r="L626" s="326">
        <v>45694</v>
      </c>
      <c r="M626" s="326">
        <v>45724</v>
      </c>
      <c r="N626" s="172" t="s">
        <v>5</v>
      </c>
      <c r="O626" s="172" t="s">
        <v>2087</v>
      </c>
      <c r="P626" s="178">
        <v>45712</v>
      </c>
      <c r="Q626" s="178">
        <v>45743</v>
      </c>
      <c r="R626" s="172" t="s">
        <v>55</v>
      </c>
      <c r="T626" s="247" t="s">
        <v>56</v>
      </c>
    </row>
    <row r="627" spans="1:20" ht="16.399999999999999" customHeight="1">
      <c r="A627" s="172" t="s">
        <v>1265</v>
      </c>
      <c r="B627" s="173" t="s">
        <v>19</v>
      </c>
      <c r="C627" s="172" t="s">
        <v>45</v>
      </c>
      <c r="D627" s="174" t="s">
        <v>45</v>
      </c>
      <c r="E627" s="180" t="s">
        <v>45</v>
      </c>
      <c r="F627" s="175" t="s">
        <v>68</v>
      </c>
      <c r="G627" s="176" t="s">
        <v>45</v>
      </c>
      <c r="H627" s="254" t="s">
        <v>723</v>
      </c>
      <c r="I627" s="176" t="s">
        <v>45</v>
      </c>
      <c r="J627" s="176" t="s">
        <v>2088</v>
      </c>
      <c r="K627" s="176" t="s">
        <v>45</v>
      </c>
      <c r="L627" s="326">
        <v>45694</v>
      </c>
      <c r="M627" s="326">
        <v>45724</v>
      </c>
      <c r="N627" s="172" t="s">
        <v>4</v>
      </c>
      <c r="O627" s="172" t="s">
        <v>2089</v>
      </c>
      <c r="P627" s="178" t="s">
        <v>45</v>
      </c>
      <c r="Q627" s="178" t="s">
        <v>45</v>
      </c>
      <c r="R627" s="172" t="s">
        <v>55</v>
      </c>
      <c r="S627" s="177" t="s">
        <v>2090</v>
      </c>
      <c r="T627" s="247" t="s">
        <v>45</v>
      </c>
    </row>
    <row r="628" spans="1:20" ht="16.399999999999999" customHeight="1">
      <c r="A628" s="172" t="s">
        <v>1265</v>
      </c>
      <c r="B628" s="173" t="s">
        <v>18</v>
      </c>
      <c r="C628" s="172" t="s">
        <v>45</v>
      </c>
      <c r="D628" s="174" t="s">
        <v>2091</v>
      </c>
      <c r="E628" s="180" t="s">
        <v>2092</v>
      </c>
      <c r="F628" s="175" t="s">
        <v>2093</v>
      </c>
      <c r="G628" s="176" t="s">
        <v>315</v>
      </c>
      <c r="H628" s="254" t="s">
        <v>141</v>
      </c>
      <c r="I628" s="176" t="s">
        <v>316</v>
      </c>
      <c r="J628" s="176" t="s">
        <v>2094</v>
      </c>
      <c r="K628" s="176" t="s">
        <v>53</v>
      </c>
      <c r="L628" s="326">
        <v>45694</v>
      </c>
      <c r="M628" s="326">
        <v>45739</v>
      </c>
      <c r="N628" s="172" t="s">
        <v>4</v>
      </c>
      <c r="O628" s="172" t="s">
        <v>2095</v>
      </c>
      <c r="P628" s="178">
        <v>45720</v>
      </c>
      <c r="Q628" s="178" t="s">
        <v>45</v>
      </c>
      <c r="R628" s="172" t="s">
        <v>55</v>
      </c>
      <c r="T628" s="247" t="s">
        <v>56</v>
      </c>
    </row>
    <row r="629" spans="1:20" ht="16.399999999999999" customHeight="1">
      <c r="A629" s="172" t="s">
        <v>1265</v>
      </c>
      <c r="B629" s="173" t="s">
        <v>18</v>
      </c>
      <c r="C629" s="172" t="s">
        <v>45</v>
      </c>
      <c r="D629" s="174" t="s">
        <v>2096</v>
      </c>
      <c r="E629" s="180" t="s">
        <v>2097</v>
      </c>
      <c r="F629" s="175" t="s">
        <v>2098</v>
      </c>
      <c r="G629" s="176" t="s">
        <v>440</v>
      </c>
      <c r="H629" s="254" t="s">
        <v>441</v>
      </c>
      <c r="I629" s="176" t="s">
        <v>672</v>
      </c>
      <c r="J629" s="176" t="s">
        <v>2099</v>
      </c>
      <c r="K629" s="176" t="s">
        <v>53</v>
      </c>
      <c r="L629" s="326">
        <v>45694</v>
      </c>
      <c r="M629" s="326">
        <v>45739</v>
      </c>
      <c r="N629" s="172" t="s">
        <v>4</v>
      </c>
      <c r="O629" s="172" t="s">
        <v>2100</v>
      </c>
      <c r="P629" s="178">
        <v>45708</v>
      </c>
      <c r="Q629" s="178" t="s">
        <v>45</v>
      </c>
      <c r="R629" s="172" t="s">
        <v>55</v>
      </c>
      <c r="T629" s="247" t="s">
        <v>56</v>
      </c>
    </row>
    <row r="630" spans="1:20" ht="16.399999999999999" customHeight="1">
      <c r="A630" s="172" t="s">
        <v>1265</v>
      </c>
      <c r="B630" s="173" t="s">
        <v>19</v>
      </c>
      <c r="C630" s="172" t="s">
        <v>45</v>
      </c>
      <c r="D630" s="174" t="s">
        <v>45</v>
      </c>
      <c r="E630" s="180" t="s">
        <v>45</v>
      </c>
      <c r="F630" s="175" t="s">
        <v>68</v>
      </c>
      <c r="G630" s="176" t="s">
        <v>45</v>
      </c>
      <c r="H630" s="254" t="s">
        <v>130</v>
      </c>
      <c r="I630" s="176" t="s">
        <v>45</v>
      </c>
      <c r="J630" s="176" t="s">
        <v>2101</v>
      </c>
      <c r="K630" s="176" t="s">
        <v>45</v>
      </c>
      <c r="L630" s="326">
        <v>45694</v>
      </c>
      <c r="M630" s="326">
        <v>45724</v>
      </c>
      <c r="N630" s="172" t="s">
        <v>4</v>
      </c>
      <c r="O630" s="172" t="s">
        <v>2102</v>
      </c>
      <c r="P630" s="178" t="s">
        <v>45</v>
      </c>
      <c r="Q630" s="178" t="s">
        <v>45</v>
      </c>
      <c r="R630" s="172" t="s">
        <v>55</v>
      </c>
      <c r="S630" s="177" t="s">
        <v>2103</v>
      </c>
      <c r="T630" s="247" t="s">
        <v>45</v>
      </c>
    </row>
    <row r="631" spans="1:20" ht="16.399999999999999" customHeight="1">
      <c r="A631" s="172" t="s">
        <v>1265</v>
      </c>
      <c r="B631" s="173" t="s">
        <v>19</v>
      </c>
      <c r="C631" s="172" t="s">
        <v>45</v>
      </c>
      <c r="D631" s="174" t="s">
        <v>45</v>
      </c>
      <c r="E631" s="180" t="s">
        <v>2104</v>
      </c>
      <c r="F631" s="175" t="s">
        <v>68</v>
      </c>
      <c r="G631" s="176" t="s">
        <v>216</v>
      </c>
      <c r="H631" s="254" t="s">
        <v>50</v>
      </c>
      <c r="I631" s="176" t="s">
        <v>217</v>
      </c>
      <c r="J631" s="176" t="s">
        <v>1327</v>
      </c>
      <c r="K631" s="176" t="s">
        <v>45</v>
      </c>
      <c r="L631" s="326">
        <v>45694</v>
      </c>
      <c r="M631" s="326">
        <v>45724</v>
      </c>
      <c r="N631" s="172" t="s">
        <v>5</v>
      </c>
      <c r="O631" s="172" t="s">
        <v>2105</v>
      </c>
      <c r="P631" s="178">
        <v>45695</v>
      </c>
      <c r="Q631" s="178">
        <v>45742</v>
      </c>
      <c r="R631" s="172" t="s">
        <v>55</v>
      </c>
      <c r="T631" s="247" t="s">
        <v>56</v>
      </c>
    </row>
    <row r="632" spans="1:20" ht="16.399999999999999" customHeight="1">
      <c r="A632" s="172" t="s">
        <v>1265</v>
      </c>
      <c r="B632" s="173" t="s">
        <v>19</v>
      </c>
      <c r="C632" s="172" t="s">
        <v>45</v>
      </c>
      <c r="D632" s="174" t="s">
        <v>45</v>
      </c>
      <c r="E632" s="180" t="s">
        <v>45</v>
      </c>
      <c r="F632" s="175" t="s">
        <v>68</v>
      </c>
      <c r="G632" s="176" t="s">
        <v>45</v>
      </c>
      <c r="H632" s="254" t="s">
        <v>309</v>
      </c>
      <c r="I632" s="176" t="s">
        <v>45</v>
      </c>
      <c r="J632" s="176" t="s">
        <v>2106</v>
      </c>
      <c r="K632" s="176" t="s">
        <v>45</v>
      </c>
      <c r="L632" s="326">
        <v>45694</v>
      </c>
      <c r="M632" s="326">
        <v>45724</v>
      </c>
      <c r="N632" s="172" t="s">
        <v>4</v>
      </c>
      <c r="O632" s="172" t="s">
        <v>2107</v>
      </c>
      <c r="P632" s="178" t="s">
        <v>45</v>
      </c>
      <c r="Q632" s="178" t="s">
        <v>45</v>
      </c>
      <c r="R632" s="172" t="s">
        <v>55</v>
      </c>
      <c r="S632" s="177" t="s">
        <v>2108</v>
      </c>
      <c r="T632" s="247" t="s">
        <v>45</v>
      </c>
    </row>
    <row r="633" spans="1:20" ht="16.399999999999999" customHeight="1">
      <c r="A633" s="172" t="s">
        <v>1265</v>
      </c>
      <c r="B633" s="173" t="s">
        <v>19</v>
      </c>
      <c r="C633" s="172" t="s">
        <v>45</v>
      </c>
      <c r="D633" s="174" t="s">
        <v>45</v>
      </c>
      <c r="E633" s="180" t="s">
        <v>45</v>
      </c>
      <c r="F633" s="175" t="s">
        <v>68</v>
      </c>
      <c r="G633" s="176" t="s">
        <v>45</v>
      </c>
      <c r="H633" s="254" t="s">
        <v>73</v>
      </c>
      <c r="I633" s="176" t="s">
        <v>45</v>
      </c>
      <c r="J633" s="176" t="s">
        <v>2109</v>
      </c>
      <c r="K633" s="176" t="s">
        <v>45</v>
      </c>
      <c r="L633" s="326">
        <v>45695</v>
      </c>
      <c r="M633" s="326">
        <v>45725</v>
      </c>
      <c r="N633" s="172" t="s">
        <v>4</v>
      </c>
      <c r="O633" s="172" t="s">
        <v>2110</v>
      </c>
      <c r="P633" s="178" t="s">
        <v>45</v>
      </c>
      <c r="Q633" s="178" t="s">
        <v>45</v>
      </c>
      <c r="R633" s="172" t="s">
        <v>55</v>
      </c>
      <c r="S633" s="177" t="s">
        <v>2111</v>
      </c>
      <c r="T633" s="247" t="s">
        <v>45</v>
      </c>
    </row>
    <row r="634" spans="1:20" ht="16.399999999999999" customHeight="1">
      <c r="A634" s="172" t="s">
        <v>1265</v>
      </c>
      <c r="B634" s="173" t="s">
        <v>19</v>
      </c>
      <c r="C634" s="172" t="s">
        <v>45</v>
      </c>
      <c r="D634" s="174" t="s">
        <v>45</v>
      </c>
      <c r="E634" s="180" t="s">
        <v>2112</v>
      </c>
      <c r="F634" s="175" t="s">
        <v>68</v>
      </c>
      <c r="G634" s="176" t="s">
        <v>2000</v>
      </c>
      <c r="H634" s="176" t="s">
        <v>2001</v>
      </c>
      <c r="I634" s="176" t="s">
        <v>2002</v>
      </c>
      <c r="J634" s="176" t="s">
        <v>2113</v>
      </c>
      <c r="K634" s="176" t="s">
        <v>45</v>
      </c>
      <c r="L634" s="326">
        <v>45695</v>
      </c>
      <c r="M634" s="326">
        <v>45725</v>
      </c>
      <c r="N634" s="172" t="s">
        <v>5</v>
      </c>
      <c r="O634" s="172" t="s">
        <v>2114</v>
      </c>
      <c r="P634" s="178">
        <v>45695</v>
      </c>
      <c r="Q634" s="178">
        <v>45714</v>
      </c>
      <c r="R634" s="172" t="s">
        <v>237</v>
      </c>
      <c r="T634" s="247" t="s">
        <v>56</v>
      </c>
    </row>
    <row r="635" spans="1:20" ht="16.399999999999999" customHeight="1">
      <c r="A635" s="172" t="s">
        <v>1265</v>
      </c>
      <c r="B635" s="173" t="s">
        <v>19</v>
      </c>
      <c r="C635" s="172" t="s">
        <v>45</v>
      </c>
      <c r="D635" s="174" t="s">
        <v>45</v>
      </c>
      <c r="E635" s="180" t="s">
        <v>2115</v>
      </c>
      <c r="F635" s="175" t="s">
        <v>68</v>
      </c>
      <c r="G635" s="176" t="s">
        <v>2000</v>
      </c>
      <c r="H635" s="254" t="s">
        <v>2001</v>
      </c>
      <c r="I635" s="176" t="s">
        <v>2002</v>
      </c>
      <c r="J635" s="176" t="s">
        <v>2116</v>
      </c>
      <c r="K635" s="176" t="s">
        <v>45</v>
      </c>
      <c r="L635" s="326">
        <v>45695</v>
      </c>
      <c r="M635" s="326">
        <v>45725</v>
      </c>
      <c r="N635" s="172" t="s">
        <v>5</v>
      </c>
      <c r="O635" s="172" t="s">
        <v>2117</v>
      </c>
      <c r="P635" s="178">
        <v>45695</v>
      </c>
      <c r="Q635" s="178">
        <v>45714</v>
      </c>
      <c r="R635" s="172" t="s">
        <v>237</v>
      </c>
      <c r="T635" s="247" t="s">
        <v>56</v>
      </c>
    </row>
    <row r="636" spans="1:20" ht="16.399999999999999" customHeight="1">
      <c r="A636" s="172" t="s">
        <v>1265</v>
      </c>
      <c r="B636" s="173" t="s">
        <v>19</v>
      </c>
      <c r="C636" s="172" t="s">
        <v>45</v>
      </c>
      <c r="D636" s="174" t="s">
        <v>45</v>
      </c>
      <c r="E636" s="180" t="s">
        <v>45</v>
      </c>
      <c r="F636" s="175" t="s">
        <v>68</v>
      </c>
      <c r="G636" s="176" t="s">
        <v>45</v>
      </c>
      <c r="H636" s="254" t="s">
        <v>73</v>
      </c>
      <c r="I636" s="176" t="s">
        <v>45</v>
      </c>
      <c r="J636" s="176" t="s">
        <v>2109</v>
      </c>
      <c r="K636" s="176" t="s">
        <v>45</v>
      </c>
      <c r="L636" s="326">
        <v>45695</v>
      </c>
      <c r="M636" s="326">
        <v>45725</v>
      </c>
      <c r="N636" s="172" t="s">
        <v>4</v>
      </c>
      <c r="O636" s="172" t="s">
        <v>2118</v>
      </c>
      <c r="P636" s="178" t="s">
        <v>45</v>
      </c>
      <c r="Q636" s="178" t="s">
        <v>45</v>
      </c>
      <c r="R636" s="172" t="s">
        <v>55</v>
      </c>
      <c r="S636" s="177" t="s">
        <v>2111</v>
      </c>
      <c r="T636" s="247" t="s">
        <v>45</v>
      </c>
    </row>
    <row r="637" spans="1:20" ht="16.399999999999999" customHeight="1">
      <c r="A637" s="172" t="s">
        <v>1265</v>
      </c>
      <c r="B637" s="173" t="s">
        <v>19</v>
      </c>
      <c r="C637" s="172" t="s">
        <v>45</v>
      </c>
      <c r="D637" s="174" t="s">
        <v>45</v>
      </c>
      <c r="E637" s="180" t="s">
        <v>45</v>
      </c>
      <c r="F637" s="175" t="s">
        <v>68</v>
      </c>
      <c r="G637" s="176" t="s">
        <v>45</v>
      </c>
      <c r="H637" s="254" t="s">
        <v>73</v>
      </c>
      <c r="I637" s="176" t="s">
        <v>45</v>
      </c>
      <c r="J637" s="176" t="s">
        <v>2109</v>
      </c>
      <c r="K637" s="176" t="s">
        <v>45</v>
      </c>
      <c r="L637" s="326">
        <v>45695</v>
      </c>
      <c r="M637" s="326">
        <v>45725</v>
      </c>
      <c r="N637" s="172" t="s">
        <v>4</v>
      </c>
      <c r="O637" s="172" t="s">
        <v>2119</v>
      </c>
      <c r="P637" s="178" t="s">
        <v>45</v>
      </c>
      <c r="Q637" s="178" t="s">
        <v>45</v>
      </c>
      <c r="R637" s="172" t="s">
        <v>55</v>
      </c>
      <c r="S637" s="177" t="s">
        <v>2111</v>
      </c>
      <c r="T637" s="247" t="s">
        <v>45</v>
      </c>
    </row>
    <row r="638" spans="1:20" ht="16.399999999999999" customHeight="1">
      <c r="A638" s="172" t="s">
        <v>1265</v>
      </c>
      <c r="B638" s="173" t="s">
        <v>19</v>
      </c>
      <c r="C638" s="172" t="s">
        <v>45</v>
      </c>
      <c r="D638" s="174" t="s">
        <v>45</v>
      </c>
      <c r="E638" s="180" t="s">
        <v>45</v>
      </c>
      <c r="F638" s="175" t="s">
        <v>68</v>
      </c>
      <c r="G638" s="176" t="s">
        <v>45</v>
      </c>
      <c r="H638" s="254" t="s">
        <v>73</v>
      </c>
      <c r="I638" s="176" t="s">
        <v>45</v>
      </c>
      <c r="J638" s="176" t="s">
        <v>2109</v>
      </c>
      <c r="K638" s="176" t="s">
        <v>45</v>
      </c>
      <c r="L638" s="326">
        <v>45695</v>
      </c>
      <c r="M638" s="326">
        <v>45725</v>
      </c>
      <c r="N638" s="172" t="s">
        <v>4</v>
      </c>
      <c r="O638" s="172" t="s">
        <v>2120</v>
      </c>
      <c r="P638" s="178" t="s">
        <v>45</v>
      </c>
      <c r="Q638" s="178" t="s">
        <v>45</v>
      </c>
      <c r="R638" s="172" t="s">
        <v>55</v>
      </c>
      <c r="S638" s="177" t="s">
        <v>2111</v>
      </c>
      <c r="T638" s="247" t="s">
        <v>45</v>
      </c>
    </row>
    <row r="639" spans="1:20" ht="16.399999999999999" customHeight="1">
      <c r="A639" s="172" t="s">
        <v>1265</v>
      </c>
      <c r="B639" s="173" t="s">
        <v>18</v>
      </c>
      <c r="C639" s="172" t="s">
        <v>45</v>
      </c>
      <c r="D639" s="174" t="s">
        <v>2121</v>
      </c>
      <c r="E639" s="180" t="s">
        <v>2122</v>
      </c>
      <c r="F639" s="175" t="s">
        <v>611</v>
      </c>
      <c r="G639" s="176" t="s">
        <v>178</v>
      </c>
      <c r="H639" s="254" t="s">
        <v>179</v>
      </c>
      <c r="I639" s="176" t="s">
        <v>180</v>
      </c>
      <c r="J639" s="176" t="s">
        <v>2123</v>
      </c>
      <c r="K639" s="176" t="s">
        <v>53</v>
      </c>
      <c r="L639" s="326">
        <v>45695</v>
      </c>
      <c r="M639" s="326">
        <v>45740</v>
      </c>
      <c r="N639" s="172" t="s">
        <v>4</v>
      </c>
      <c r="O639" s="172" t="s">
        <v>2124</v>
      </c>
      <c r="P639" s="178">
        <v>45714</v>
      </c>
      <c r="Q639" s="178" t="s">
        <v>45</v>
      </c>
      <c r="R639" s="172" t="s">
        <v>55</v>
      </c>
      <c r="T639" s="247" t="s">
        <v>56</v>
      </c>
    </row>
    <row r="640" spans="1:20" ht="16.399999999999999" customHeight="1">
      <c r="A640" s="172" t="s">
        <v>1265</v>
      </c>
      <c r="B640" s="173" t="s">
        <v>18</v>
      </c>
      <c r="C640" s="172" t="s">
        <v>45</v>
      </c>
      <c r="D640" s="174" t="s">
        <v>2121</v>
      </c>
      <c r="E640" s="180" t="s">
        <v>2125</v>
      </c>
      <c r="F640" s="175" t="s">
        <v>1829</v>
      </c>
      <c r="G640" s="176" t="s">
        <v>315</v>
      </c>
      <c r="H640" s="254" t="s">
        <v>179</v>
      </c>
      <c r="I640" s="176" t="s">
        <v>316</v>
      </c>
      <c r="J640" s="176" t="s">
        <v>2126</v>
      </c>
      <c r="K640" s="176" t="s">
        <v>53</v>
      </c>
      <c r="L640" s="326">
        <v>45695</v>
      </c>
      <c r="M640" s="326">
        <v>45740</v>
      </c>
      <c r="N640" s="172" t="s">
        <v>4</v>
      </c>
      <c r="O640" s="172" t="s">
        <v>2127</v>
      </c>
      <c r="P640" s="178">
        <v>45721</v>
      </c>
      <c r="Q640" s="178">
        <v>45727</v>
      </c>
      <c r="R640" s="172" t="s">
        <v>55</v>
      </c>
      <c r="S640" s="287"/>
      <c r="T640" s="247" t="s">
        <v>56</v>
      </c>
    </row>
    <row r="641" spans="1:20" ht="16.399999999999999" customHeight="1">
      <c r="A641" s="172" t="s">
        <v>1265</v>
      </c>
      <c r="B641" s="173" t="s">
        <v>19</v>
      </c>
      <c r="C641" s="172" t="s">
        <v>45</v>
      </c>
      <c r="D641" s="174" t="s">
        <v>45</v>
      </c>
      <c r="E641" s="180" t="s">
        <v>2128</v>
      </c>
      <c r="F641" s="175" t="s">
        <v>68</v>
      </c>
      <c r="G641" s="176" t="s">
        <v>61</v>
      </c>
      <c r="H641" s="254" t="s">
        <v>62</v>
      </c>
      <c r="I641" s="176" t="s">
        <v>335</v>
      </c>
      <c r="J641" s="176" t="s">
        <v>2129</v>
      </c>
      <c r="K641" s="176" t="s">
        <v>45</v>
      </c>
      <c r="L641" s="326">
        <v>45695</v>
      </c>
      <c r="M641" s="326">
        <v>45725</v>
      </c>
      <c r="N641" s="172" t="s">
        <v>5</v>
      </c>
      <c r="O641" s="172" t="s">
        <v>2130</v>
      </c>
      <c r="P641" s="178">
        <v>45696</v>
      </c>
      <c r="Q641" s="178" t="s">
        <v>45</v>
      </c>
      <c r="R641" s="172" t="s">
        <v>237</v>
      </c>
      <c r="T641" s="247" t="s">
        <v>56</v>
      </c>
    </row>
    <row r="642" spans="1:20" ht="16.399999999999999" customHeight="1">
      <c r="A642" s="172" t="s">
        <v>1265</v>
      </c>
      <c r="B642" s="173" t="s">
        <v>19</v>
      </c>
      <c r="C642" s="172" t="s">
        <v>45</v>
      </c>
      <c r="D642" s="174" t="s">
        <v>45</v>
      </c>
      <c r="E642" s="180" t="s">
        <v>45</v>
      </c>
      <c r="F642" s="175" t="s">
        <v>68</v>
      </c>
      <c r="G642" s="176" t="s">
        <v>45</v>
      </c>
      <c r="H642" s="254" t="s">
        <v>73</v>
      </c>
      <c r="I642" s="176" t="s">
        <v>45</v>
      </c>
      <c r="J642" s="176" t="s">
        <v>2131</v>
      </c>
      <c r="K642" s="176" t="s">
        <v>45</v>
      </c>
      <c r="L642" s="326">
        <v>45695</v>
      </c>
      <c r="M642" s="326">
        <v>45725</v>
      </c>
      <c r="N642" s="172" t="s">
        <v>4</v>
      </c>
      <c r="O642" s="172" t="s">
        <v>2132</v>
      </c>
      <c r="P642" s="178" t="s">
        <v>45</v>
      </c>
      <c r="Q642" s="178" t="s">
        <v>45</v>
      </c>
      <c r="R642" s="172" t="s">
        <v>55</v>
      </c>
      <c r="S642" s="177" t="s">
        <v>1724</v>
      </c>
      <c r="T642" s="247" t="s">
        <v>45</v>
      </c>
    </row>
    <row r="643" spans="1:20" ht="16.399999999999999" customHeight="1">
      <c r="A643" s="172" t="s">
        <v>1265</v>
      </c>
      <c r="B643" s="173" t="s">
        <v>19</v>
      </c>
      <c r="C643" s="172" t="s">
        <v>45</v>
      </c>
      <c r="D643" s="174" t="s">
        <v>45</v>
      </c>
      <c r="E643" s="180" t="s">
        <v>2133</v>
      </c>
      <c r="F643" s="175" t="s">
        <v>68</v>
      </c>
      <c r="G643" s="176" t="s">
        <v>2134</v>
      </c>
      <c r="H643" s="254" t="s">
        <v>50</v>
      </c>
      <c r="I643" s="176" t="s">
        <v>2135</v>
      </c>
      <c r="J643" s="176" t="s">
        <v>2136</v>
      </c>
      <c r="K643" s="176" t="s">
        <v>45</v>
      </c>
      <c r="L643" s="326">
        <v>45696</v>
      </c>
      <c r="M643" s="326">
        <v>45726</v>
      </c>
      <c r="N643" s="172" t="s">
        <v>5</v>
      </c>
      <c r="O643" s="172" t="s">
        <v>2137</v>
      </c>
      <c r="P643" s="178">
        <v>45699</v>
      </c>
      <c r="Q643" s="178">
        <v>45758</v>
      </c>
      <c r="R643" s="172" t="s">
        <v>55</v>
      </c>
      <c r="T643" s="247" t="s">
        <v>56</v>
      </c>
    </row>
    <row r="644" spans="1:20" ht="16.399999999999999" customHeight="1">
      <c r="A644" s="172" t="s">
        <v>1265</v>
      </c>
      <c r="B644" s="173" t="s">
        <v>19</v>
      </c>
      <c r="C644" s="172" t="s">
        <v>45</v>
      </c>
      <c r="D644" s="174" t="s">
        <v>45</v>
      </c>
      <c r="E644" s="180" t="s">
        <v>2138</v>
      </c>
      <c r="F644" s="175" t="s">
        <v>68</v>
      </c>
      <c r="G644" s="176" t="s">
        <v>2134</v>
      </c>
      <c r="H644" s="254" t="s">
        <v>130</v>
      </c>
      <c r="I644" s="176" t="s">
        <v>2135</v>
      </c>
      <c r="J644" s="176" t="s">
        <v>2136</v>
      </c>
      <c r="K644" s="176" t="s">
        <v>45</v>
      </c>
      <c r="L644" s="326">
        <v>45696</v>
      </c>
      <c r="M644" s="326">
        <v>45726</v>
      </c>
      <c r="N644" s="172" t="s">
        <v>5</v>
      </c>
      <c r="O644" s="172" t="s">
        <v>2139</v>
      </c>
      <c r="P644" s="178">
        <v>45699</v>
      </c>
      <c r="Q644" s="178">
        <v>45758</v>
      </c>
      <c r="R644" s="172" t="s">
        <v>55</v>
      </c>
      <c r="T644" s="247" t="s">
        <v>56</v>
      </c>
    </row>
    <row r="645" spans="1:20" ht="16.399999999999999" customHeight="1">
      <c r="A645" s="172" t="s">
        <v>1265</v>
      </c>
      <c r="B645" s="173" t="s">
        <v>19</v>
      </c>
      <c r="C645" s="172" t="s">
        <v>45</v>
      </c>
      <c r="D645" s="174" t="s">
        <v>45</v>
      </c>
      <c r="E645" s="180" t="s">
        <v>2140</v>
      </c>
      <c r="F645" s="175" t="s">
        <v>68</v>
      </c>
      <c r="G645" s="176" t="s">
        <v>2141</v>
      </c>
      <c r="H645" s="254" t="s">
        <v>50</v>
      </c>
      <c r="I645" s="176" t="s">
        <v>171</v>
      </c>
      <c r="J645" s="176" t="s">
        <v>2142</v>
      </c>
      <c r="K645" s="176" t="s">
        <v>45</v>
      </c>
      <c r="L645" s="326">
        <v>45695</v>
      </c>
      <c r="M645" s="326">
        <v>45725</v>
      </c>
      <c r="N645" s="172" t="s">
        <v>5</v>
      </c>
      <c r="O645" s="172" t="s">
        <v>2143</v>
      </c>
      <c r="P645" s="178">
        <v>45696</v>
      </c>
      <c r="Q645" s="178">
        <v>45764</v>
      </c>
      <c r="R645" s="172" t="s">
        <v>55</v>
      </c>
      <c r="T645" s="247" t="s">
        <v>56</v>
      </c>
    </row>
    <row r="646" spans="1:20" ht="16.399999999999999" customHeight="1">
      <c r="A646" s="172" t="s">
        <v>57</v>
      </c>
      <c r="B646" s="173" t="s">
        <v>18</v>
      </c>
      <c r="C646" s="172" t="s">
        <v>45</v>
      </c>
      <c r="D646" s="174" t="s">
        <v>2144</v>
      </c>
      <c r="E646" s="180" t="s">
        <v>2145</v>
      </c>
      <c r="F646" s="175" t="s">
        <v>2146</v>
      </c>
      <c r="G646" s="176" t="s">
        <v>1385</v>
      </c>
      <c r="H646" s="254" t="s">
        <v>270</v>
      </c>
      <c r="I646" s="176" t="s">
        <v>1386</v>
      </c>
      <c r="J646" s="176" t="s">
        <v>2147</v>
      </c>
      <c r="K646" s="176" t="s">
        <v>53</v>
      </c>
      <c r="L646" s="326">
        <v>45696</v>
      </c>
      <c r="M646" s="326">
        <v>45741</v>
      </c>
      <c r="N646" s="172" t="s">
        <v>4</v>
      </c>
      <c r="O646" s="172" t="s">
        <v>2148</v>
      </c>
      <c r="P646" s="178">
        <v>45699</v>
      </c>
      <c r="Q646" s="178" t="s">
        <v>45</v>
      </c>
      <c r="R646" s="172" t="s">
        <v>55</v>
      </c>
      <c r="T646" s="247" t="s">
        <v>56</v>
      </c>
    </row>
    <row r="647" spans="1:20" ht="16.399999999999999" customHeight="1">
      <c r="A647" s="172" t="s">
        <v>1265</v>
      </c>
      <c r="B647" s="173" t="s">
        <v>19</v>
      </c>
      <c r="C647" s="172" t="s">
        <v>45</v>
      </c>
      <c r="D647" s="174" t="s">
        <v>45</v>
      </c>
      <c r="E647" s="180" t="s">
        <v>2149</v>
      </c>
      <c r="F647" s="175" t="s">
        <v>68</v>
      </c>
      <c r="G647" s="176" t="s">
        <v>69</v>
      </c>
      <c r="H647" s="254" t="s">
        <v>199</v>
      </c>
      <c r="I647" s="176" t="s">
        <v>256</v>
      </c>
      <c r="J647" s="176" t="s">
        <v>2150</v>
      </c>
      <c r="K647" s="176" t="s">
        <v>45</v>
      </c>
      <c r="L647" s="326">
        <v>45699</v>
      </c>
      <c r="M647" s="326">
        <v>45729</v>
      </c>
      <c r="N647" s="172" t="s">
        <v>5</v>
      </c>
      <c r="O647" s="172" t="s">
        <v>2151</v>
      </c>
      <c r="P647" s="178">
        <v>45699</v>
      </c>
      <c r="Q647" s="178">
        <v>45740</v>
      </c>
      <c r="R647" s="172" t="s">
        <v>55</v>
      </c>
      <c r="T647" s="247" t="s">
        <v>56</v>
      </c>
    </row>
    <row r="648" spans="1:20" ht="16.399999999999999" customHeight="1">
      <c r="A648" s="172" t="s">
        <v>1265</v>
      </c>
      <c r="B648" s="173" t="s">
        <v>19</v>
      </c>
      <c r="C648" s="172" t="s">
        <v>45</v>
      </c>
      <c r="D648" s="174" t="s">
        <v>45</v>
      </c>
      <c r="E648" s="180" t="s">
        <v>2152</v>
      </c>
      <c r="F648" s="175" t="s">
        <v>68</v>
      </c>
      <c r="G648" s="176" t="s">
        <v>69</v>
      </c>
      <c r="H648" s="254" t="s">
        <v>199</v>
      </c>
      <c r="I648" s="176" t="s">
        <v>256</v>
      </c>
      <c r="J648" s="176" t="s">
        <v>2150</v>
      </c>
      <c r="K648" s="176" t="s">
        <v>45</v>
      </c>
      <c r="L648" s="326">
        <v>45699</v>
      </c>
      <c r="M648" s="326">
        <v>45729</v>
      </c>
      <c r="N648" s="172" t="s">
        <v>5</v>
      </c>
      <c r="O648" s="172" t="s">
        <v>2153</v>
      </c>
      <c r="P648" s="178">
        <v>45699</v>
      </c>
      <c r="Q648" s="178">
        <v>45740</v>
      </c>
      <c r="R648" s="172" t="s">
        <v>55</v>
      </c>
      <c r="T648" s="247" t="s">
        <v>56</v>
      </c>
    </row>
    <row r="649" spans="1:20" ht="16.399999999999999" customHeight="1">
      <c r="A649" s="172" t="s">
        <v>1265</v>
      </c>
      <c r="B649" s="173" t="s">
        <v>19</v>
      </c>
      <c r="C649" s="172" t="s">
        <v>45</v>
      </c>
      <c r="D649" s="174" t="s">
        <v>45</v>
      </c>
      <c r="E649" s="180" t="s">
        <v>2154</v>
      </c>
      <c r="F649" s="175" t="s">
        <v>68</v>
      </c>
      <c r="G649" s="176" t="s">
        <v>69</v>
      </c>
      <c r="H649" s="254" t="s">
        <v>199</v>
      </c>
      <c r="I649" s="176" t="s">
        <v>256</v>
      </c>
      <c r="J649" s="176" t="s">
        <v>2150</v>
      </c>
      <c r="K649" s="176" t="s">
        <v>45</v>
      </c>
      <c r="L649" s="326">
        <v>45699</v>
      </c>
      <c r="M649" s="326">
        <v>45729</v>
      </c>
      <c r="N649" s="172" t="s">
        <v>5</v>
      </c>
      <c r="O649" s="172" t="s">
        <v>2155</v>
      </c>
      <c r="P649" s="178">
        <v>45699</v>
      </c>
      <c r="Q649" s="178">
        <v>45740</v>
      </c>
      <c r="R649" s="172" t="s">
        <v>55</v>
      </c>
      <c r="T649" s="247" t="s">
        <v>56</v>
      </c>
    </row>
    <row r="650" spans="1:20" ht="16.399999999999999" customHeight="1">
      <c r="A650" s="172" t="s">
        <v>1321</v>
      </c>
      <c r="B650" s="173" t="s">
        <v>19</v>
      </c>
      <c r="C650" s="172" t="s">
        <v>45</v>
      </c>
      <c r="D650" s="174" t="s">
        <v>45</v>
      </c>
      <c r="E650" s="180" t="s">
        <v>2156</v>
      </c>
      <c r="F650" s="175" t="s">
        <v>68</v>
      </c>
      <c r="G650" s="176" t="s">
        <v>69</v>
      </c>
      <c r="H650" s="254" t="s">
        <v>50</v>
      </c>
      <c r="I650" s="176" t="s">
        <v>70</v>
      </c>
      <c r="J650" s="176" t="s">
        <v>2157</v>
      </c>
      <c r="K650" s="176" t="s">
        <v>45</v>
      </c>
      <c r="L650" s="326">
        <v>45698</v>
      </c>
      <c r="M650" s="326">
        <v>45728</v>
      </c>
      <c r="N650" s="172" t="s">
        <v>5</v>
      </c>
      <c r="O650" s="172" t="s">
        <v>2158</v>
      </c>
      <c r="P650" s="178">
        <v>45699</v>
      </c>
      <c r="Q650" s="178">
        <v>45713</v>
      </c>
      <c r="R650" s="172" t="s">
        <v>55</v>
      </c>
      <c r="T650" s="247" t="s">
        <v>56</v>
      </c>
    </row>
    <row r="651" spans="1:20" ht="16.399999999999999" customHeight="1">
      <c r="A651" s="172" t="s">
        <v>1321</v>
      </c>
      <c r="B651" s="173" t="s">
        <v>19</v>
      </c>
      <c r="C651" s="172" t="s">
        <v>45</v>
      </c>
      <c r="D651" s="174" t="s">
        <v>45</v>
      </c>
      <c r="E651" s="180" t="s">
        <v>2159</v>
      </c>
      <c r="F651" s="175" t="s">
        <v>68</v>
      </c>
      <c r="G651" s="176" t="s">
        <v>69</v>
      </c>
      <c r="H651" s="254" t="s">
        <v>50</v>
      </c>
      <c r="I651" s="176" t="s">
        <v>70</v>
      </c>
      <c r="J651" s="176" t="s">
        <v>2160</v>
      </c>
      <c r="K651" s="176" t="s">
        <v>45</v>
      </c>
      <c r="L651" s="326">
        <v>45699</v>
      </c>
      <c r="M651" s="326">
        <v>45729</v>
      </c>
      <c r="N651" s="172" t="s">
        <v>5</v>
      </c>
      <c r="O651" s="172" t="s">
        <v>2161</v>
      </c>
      <c r="P651" s="178">
        <v>45699</v>
      </c>
      <c r="Q651" s="178" t="s">
        <v>45</v>
      </c>
      <c r="R651" s="172" t="s">
        <v>55</v>
      </c>
      <c r="T651" s="247" t="s">
        <v>56</v>
      </c>
    </row>
    <row r="652" spans="1:20" ht="16.399999999999999" customHeight="1">
      <c r="A652" s="172" t="s">
        <v>1265</v>
      </c>
      <c r="B652" s="173" t="s">
        <v>19</v>
      </c>
      <c r="C652" s="172" t="s">
        <v>45</v>
      </c>
      <c r="D652" s="174" t="s">
        <v>45</v>
      </c>
      <c r="E652" s="180" t="s">
        <v>2162</v>
      </c>
      <c r="F652" s="175" t="s">
        <v>68</v>
      </c>
      <c r="G652" s="176" t="s">
        <v>69</v>
      </c>
      <c r="H652" s="254" t="s">
        <v>199</v>
      </c>
      <c r="I652" s="176" t="s">
        <v>256</v>
      </c>
      <c r="J652" s="176" t="s">
        <v>2163</v>
      </c>
      <c r="K652" s="176" t="s">
        <v>45</v>
      </c>
      <c r="L652" s="326">
        <v>45699</v>
      </c>
      <c r="M652" s="326">
        <v>45729</v>
      </c>
      <c r="N652" s="172" t="s">
        <v>5</v>
      </c>
      <c r="O652" s="172" t="s">
        <v>2164</v>
      </c>
      <c r="P652" s="178">
        <v>45699</v>
      </c>
      <c r="Q652" s="178" t="s">
        <v>45</v>
      </c>
      <c r="R652" s="172" t="s">
        <v>55</v>
      </c>
      <c r="T652" s="247" t="s">
        <v>56</v>
      </c>
    </row>
    <row r="653" spans="1:20" ht="16.399999999999999" customHeight="1">
      <c r="A653" s="172" t="s">
        <v>1321</v>
      </c>
      <c r="B653" s="173" t="s">
        <v>19</v>
      </c>
      <c r="C653" s="172" t="s">
        <v>45</v>
      </c>
      <c r="D653" s="174" t="s">
        <v>45</v>
      </c>
      <c r="E653" s="180" t="s">
        <v>2165</v>
      </c>
      <c r="F653" s="175" t="s">
        <v>68</v>
      </c>
      <c r="G653" s="176" t="s">
        <v>49</v>
      </c>
      <c r="H653" s="254" t="s">
        <v>50</v>
      </c>
      <c r="I653" s="176" t="s">
        <v>51</v>
      </c>
      <c r="J653" s="176" t="s">
        <v>2166</v>
      </c>
      <c r="K653" s="176" t="s">
        <v>45</v>
      </c>
      <c r="L653" s="326">
        <v>45699</v>
      </c>
      <c r="M653" s="326">
        <v>45729</v>
      </c>
      <c r="N653" s="172" t="s">
        <v>5</v>
      </c>
      <c r="O653" s="172" t="s">
        <v>2167</v>
      </c>
      <c r="P653" s="178">
        <v>45707</v>
      </c>
      <c r="Q653" s="178" t="s">
        <v>45</v>
      </c>
      <c r="R653" s="172" t="s">
        <v>237</v>
      </c>
      <c r="T653" s="247" t="s">
        <v>56</v>
      </c>
    </row>
    <row r="654" spans="1:20" ht="16.399999999999999" customHeight="1">
      <c r="A654" s="172" t="s">
        <v>1321</v>
      </c>
      <c r="B654" s="173" t="s">
        <v>19</v>
      </c>
      <c r="C654" s="172" t="s">
        <v>45</v>
      </c>
      <c r="D654" s="174" t="s">
        <v>45</v>
      </c>
      <c r="E654" s="180" t="s">
        <v>2168</v>
      </c>
      <c r="F654" s="175" t="s">
        <v>68</v>
      </c>
      <c r="G654" s="176" t="s">
        <v>49</v>
      </c>
      <c r="H654" s="254" t="s">
        <v>50</v>
      </c>
      <c r="I654" s="176" t="s">
        <v>51</v>
      </c>
      <c r="J654" s="176" t="s">
        <v>2166</v>
      </c>
      <c r="K654" s="176" t="s">
        <v>45</v>
      </c>
      <c r="L654" s="326">
        <v>45699</v>
      </c>
      <c r="M654" s="326">
        <v>45729</v>
      </c>
      <c r="N654" s="172" t="s">
        <v>5</v>
      </c>
      <c r="O654" s="172" t="s">
        <v>2169</v>
      </c>
      <c r="P654" s="178">
        <v>45707</v>
      </c>
      <c r="Q654" s="178" t="s">
        <v>45</v>
      </c>
      <c r="R654" s="172" t="s">
        <v>237</v>
      </c>
      <c r="T654" s="247" t="s">
        <v>56</v>
      </c>
    </row>
    <row r="655" spans="1:20" ht="16.399999999999999" customHeight="1">
      <c r="A655" s="172" t="s">
        <v>1265</v>
      </c>
      <c r="B655" s="173" t="s">
        <v>19</v>
      </c>
      <c r="C655" s="172" t="s">
        <v>45</v>
      </c>
      <c r="D655" s="174" t="s">
        <v>45</v>
      </c>
      <c r="E655" s="180" t="s">
        <v>2170</v>
      </c>
      <c r="F655" s="175" t="s">
        <v>68</v>
      </c>
      <c r="G655" s="176" t="s">
        <v>1136</v>
      </c>
      <c r="H655" s="254" t="s">
        <v>536</v>
      </c>
      <c r="I655" s="176" t="s">
        <v>2029</v>
      </c>
      <c r="J655" s="176" t="s">
        <v>2171</v>
      </c>
      <c r="K655" s="176" t="s">
        <v>45</v>
      </c>
      <c r="L655" s="326">
        <v>45699</v>
      </c>
      <c r="M655" s="326">
        <v>45729</v>
      </c>
      <c r="N655" s="172" t="s">
        <v>5</v>
      </c>
      <c r="O655" s="172" t="s">
        <v>2172</v>
      </c>
      <c r="P655" s="178">
        <v>45701</v>
      </c>
      <c r="Q655" s="178" t="s">
        <v>45</v>
      </c>
      <c r="R655" s="172" t="s">
        <v>237</v>
      </c>
      <c r="T655" s="247" t="s">
        <v>56</v>
      </c>
    </row>
    <row r="656" spans="1:20" ht="16.399999999999999" customHeight="1">
      <c r="A656" s="172" t="s">
        <v>1265</v>
      </c>
      <c r="B656" s="173" t="s">
        <v>19</v>
      </c>
      <c r="C656" s="172" t="s">
        <v>45</v>
      </c>
      <c r="D656" s="174" t="s">
        <v>45</v>
      </c>
      <c r="E656" s="180" t="s">
        <v>2173</v>
      </c>
      <c r="F656" s="175" t="s">
        <v>68</v>
      </c>
      <c r="G656" s="176" t="s">
        <v>69</v>
      </c>
      <c r="H656" s="254" t="s">
        <v>50</v>
      </c>
      <c r="I656" s="176" t="s">
        <v>70</v>
      </c>
      <c r="J656" s="176" t="s">
        <v>2174</v>
      </c>
      <c r="K656" s="176" t="s">
        <v>45</v>
      </c>
      <c r="L656" s="326">
        <v>45699</v>
      </c>
      <c r="M656" s="326">
        <v>45729</v>
      </c>
      <c r="N656" s="172" t="s">
        <v>5</v>
      </c>
      <c r="O656" s="172" t="s">
        <v>2175</v>
      </c>
      <c r="P656" s="178">
        <v>45700</v>
      </c>
      <c r="Q656" s="178" t="s">
        <v>45</v>
      </c>
      <c r="R656" s="172" t="s">
        <v>237</v>
      </c>
      <c r="T656" s="247" t="s">
        <v>56</v>
      </c>
    </row>
    <row r="657" spans="1:20" ht="16.399999999999999" customHeight="1">
      <c r="A657" s="172" t="s">
        <v>1321</v>
      </c>
      <c r="B657" s="173" t="s">
        <v>19</v>
      </c>
      <c r="C657" s="172" t="s">
        <v>45</v>
      </c>
      <c r="D657" s="174" t="s">
        <v>45</v>
      </c>
      <c r="E657" s="180" t="s">
        <v>2176</v>
      </c>
      <c r="F657" s="175" t="s">
        <v>68</v>
      </c>
      <c r="G657" s="176" t="s">
        <v>69</v>
      </c>
      <c r="H657" s="254" t="s">
        <v>73</v>
      </c>
      <c r="I657" s="176" t="s">
        <v>117</v>
      </c>
      <c r="J657" s="176" t="s">
        <v>2177</v>
      </c>
      <c r="K657" s="176" t="s">
        <v>45</v>
      </c>
      <c r="L657" s="326">
        <v>45699</v>
      </c>
      <c r="M657" s="326">
        <v>45729</v>
      </c>
      <c r="N657" s="172" t="s">
        <v>5</v>
      </c>
      <c r="O657" s="172" t="s">
        <v>2178</v>
      </c>
      <c r="P657" s="178">
        <v>45700</v>
      </c>
      <c r="Q657" s="178" t="s">
        <v>45</v>
      </c>
      <c r="R657" s="172" t="s">
        <v>55</v>
      </c>
      <c r="T657" s="247" t="s">
        <v>56</v>
      </c>
    </row>
    <row r="658" spans="1:20" ht="16.399999999999999" customHeight="1">
      <c r="A658" s="172" t="s">
        <v>1321</v>
      </c>
      <c r="B658" s="173" t="s">
        <v>19</v>
      </c>
      <c r="C658" s="172" t="s">
        <v>45</v>
      </c>
      <c r="D658" s="174" t="s">
        <v>45</v>
      </c>
      <c r="E658" s="180" t="s">
        <v>2179</v>
      </c>
      <c r="F658" s="175" t="s">
        <v>68</v>
      </c>
      <c r="G658" s="176" t="s">
        <v>81</v>
      </c>
      <c r="H658" s="254" t="s">
        <v>73</v>
      </c>
      <c r="I658" s="176" t="s">
        <v>82</v>
      </c>
      <c r="J658" s="176" t="s">
        <v>2180</v>
      </c>
      <c r="K658" s="176" t="s">
        <v>45</v>
      </c>
      <c r="L658" s="326">
        <v>45699</v>
      </c>
      <c r="M658" s="326">
        <v>45729</v>
      </c>
      <c r="N658" s="172" t="s">
        <v>5</v>
      </c>
      <c r="O658" s="172" t="s">
        <v>2181</v>
      </c>
      <c r="P658" s="178">
        <v>45700</v>
      </c>
      <c r="Q658" s="178" t="s">
        <v>45</v>
      </c>
      <c r="R658" s="172" t="s">
        <v>55</v>
      </c>
      <c r="T658" s="247" t="s">
        <v>56</v>
      </c>
    </row>
    <row r="659" spans="1:20" ht="16.399999999999999" customHeight="1">
      <c r="A659" s="172" t="s">
        <v>1321</v>
      </c>
      <c r="B659" s="173" t="s">
        <v>19</v>
      </c>
      <c r="C659" s="172" t="s">
        <v>45</v>
      </c>
      <c r="D659" s="174" t="s">
        <v>45</v>
      </c>
      <c r="E659" s="180" t="s">
        <v>2182</v>
      </c>
      <c r="F659" s="175" t="s">
        <v>68</v>
      </c>
      <c r="G659" s="176" t="s">
        <v>69</v>
      </c>
      <c r="H659" s="254" t="s">
        <v>50</v>
      </c>
      <c r="I659" s="176" t="s">
        <v>70</v>
      </c>
      <c r="J659" s="176" t="s">
        <v>2183</v>
      </c>
      <c r="K659" s="176" t="s">
        <v>45</v>
      </c>
      <c r="L659" s="326">
        <v>45700</v>
      </c>
      <c r="M659" s="326">
        <v>45730</v>
      </c>
      <c r="N659" s="172" t="s">
        <v>5</v>
      </c>
      <c r="O659" s="172" t="s">
        <v>2184</v>
      </c>
      <c r="P659" s="178">
        <v>45701</v>
      </c>
      <c r="Q659" s="178" t="s">
        <v>45</v>
      </c>
      <c r="R659" s="172" t="s">
        <v>55</v>
      </c>
      <c r="T659" s="247" t="s">
        <v>56</v>
      </c>
    </row>
    <row r="660" spans="1:20" ht="16.399999999999999" customHeight="1">
      <c r="A660" s="172" t="s">
        <v>1321</v>
      </c>
      <c r="B660" s="173" t="s">
        <v>19</v>
      </c>
      <c r="C660" s="172" t="s">
        <v>45</v>
      </c>
      <c r="D660" s="174" t="s">
        <v>45</v>
      </c>
      <c r="E660" s="180" t="s">
        <v>2185</v>
      </c>
      <c r="F660" s="175" t="s">
        <v>68</v>
      </c>
      <c r="G660" s="176" t="s">
        <v>69</v>
      </c>
      <c r="H660" s="254" t="s">
        <v>50</v>
      </c>
      <c r="I660" s="176" t="s">
        <v>70</v>
      </c>
      <c r="J660" s="176" t="s">
        <v>2186</v>
      </c>
      <c r="K660" s="176" t="s">
        <v>45</v>
      </c>
      <c r="L660" s="326">
        <v>45700</v>
      </c>
      <c r="M660" s="326">
        <v>45730</v>
      </c>
      <c r="N660" s="172" t="s">
        <v>5</v>
      </c>
      <c r="O660" s="172" t="s">
        <v>2187</v>
      </c>
      <c r="P660" s="178">
        <v>45701</v>
      </c>
      <c r="Q660" s="178" t="s">
        <v>45</v>
      </c>
      <c r="R660" s="172" t="s">
        <v>55</v>
      </c>
      <c r="T660" s="247" t="s">
        <v>56</v>
      </c>
    </row>
    <row r="661" spans="1:20" ht="16.399999999999999" customHeight="1">
      <c r="A661" s="172" t="s">
        <v>1265</v>
      </c>
      <c r="B661" s="173" t="s">
        <v>19</v>
      </c>
      <c r="C661" s="172" t="s">
        <v>45</v>
      </c>
      <c r="D661" s="174" t="s">
        <v>45</v>
      </c>
      <c r="E661" s="180" t="s">
        <v>45</v>
      </c>
      <c r="F661" s="175" t="s">
        <v>68</v>
      </c>
      <c r="G661" s="176" t="s">
        <v>45</v>
      </c>
      <c r="H661" s="254" t="s">
        <v>723</v>
      </c>
      <c r="I661" s="176" t="s">
        <v>45</v>
      </c>
      <c r="J661" s="176" t="s">
        <v>2188</v>
      </c>
      <c r="K661" s="176" t="s">
        <v>45</v>
      </c>
      <c r="L661" s="326">
        <v>45700</v>
      </c>
      <c r="M661" s="326">
        <v>45730</v>
      </c>
      <c r="N661" s="172" t="s">
        <v>4</v>
      </c>
      <c r="O661" s="172" t="s">
        <v>2189</v>
      </c>
      <c r="P661" s="178" t="s">
        <v>45</v>
      </c>
      <c r="Q661" s="178" t="s">
        <v>45</v>
      </c>
      <c r="R661" s="172" t="s">
        <v>55</v>
      </c>
      <c r="S661" s="177" t="s">
        <v>2190</v>
      </c>
      <c r="T661" s="247" t="s">
        <v>45</v>
      </c>
    </row>
    <row r="662" spans="1:20" ht="16.399999999999999" customHeight="1">
      <c r="A662" s="172" t="s">
        <v>1265</v>
      </c>
      <c r="B662" s="173" t="s">
        <v>19</v>
      </c>
      <c r="C662" s="172" t="s">
        <v>45</v>
      </c>
      <c r="D662" s="174" t="s">
        <v>45</v>
      </c>
      <c r="E662" s="180" t="s">
        <v>2191</v>
      </c>
      <c r="F662" s="175" t="s">
        <v>68</v>
      </c>
      <c r="G662" s="176" t="s">
        <v>61</v>
      </c>
      <c r="H662" s="254" t="s">
        <v>62</v>
      </c>
      <c r="I662" s="176" t="s">
        <v>335</v>
      </c>
      <c r="J662" s="176" t="s">
        <v>2192</v>
      </c>
      <c r="K662" s="176" t="s">
        <v>45</v>
      </c>
      <c r="L662" s="326">
        <v>45702</v>
      </c>
      <c r="M662" s="326">
        <v>45732</v>
      </c>
      <c r="N662" s="172" t="s">
        <v>5</v>
      </c>
      <c r="O662" s="172" t="s">
        <v>2193</v>
      </c>
      <c r="P662" s="178">
        <v>45705</v>
      </c>
      <c r="Q662" s="178">
        <v>45747</v>
      </c>
      <c r="R662" s="172" t="s">
        <v>55</v>
      </c>
      <c r="T662" s="247" t="s">
        <v>56</v>
      </c>
    </row>
    <row r="663" spans="1:20" ht="16.399999999999999" customHeight="1">
      <c r="A663" s="172" t="s">
        <v>1265</v>
      </c>
      <c r="B663" s="173" t="s">
        <v>19</v>
      </c>
      <c r="C663" s="172" t="s">
        <v>45</v>
      </c>
      <c r="D663" s="174" t="s">
        <v>45</v>
      </c>
      <c r="E663" s="180" t="s">
        <v>2194</v>
      </c>
      <c r="F663" s="175" t="s">
        <v>68</v>
      </c>
      <c r="G663" s="176" t="s">
        <v>275</v>
      </c>
      <c r="H663" s="254" t="s">
        <v>50</v>
      </c>
      <c r="I663" s="176" t="s">
        <v>276</v>
      </c>
      <c r="J663" s="176" t="s">
        <v>2195</v>
      </c>
      <c r="K663" s="176" t="s">
        <v>45</v>
      </c>
      <c r="L663" s="326">
        <v>45702</v>
      </c>
      <c r="M663" s="326">
        <v>45732</v>
      </c>
      <c r="N663" s="172" t="s">
        <v>5</v>
      </c>
      <c r="O663" s="172" t="s">
        <v>2196</v>
      </c>
      <c r="P663" s="178">
        <v>45705</v>
      </c>
      <c r="Q663" s="178">
        <v>45740</v>
      </c>
      <c r="R663" s="172" t="s">
        <v>55</v>
      </c>
      <c r="T663" s="247" t="s">
        <v>56</v>
      </c>
    </row>
    <row r="664" spans="1:20" ht="16.399999999999999" customHeight="1">
      <c r="A664" s="172" t="s">
        <v>1265</v>
      </c>
      <c r="B664" s="173" t="s">
        <v>19</v>
      </c>
      <c r="C664" s="172" t="s">
        <v>45</v>
      </c>
      <c r="D664" s="174" t="s">
        <v>45</v>
      </c>
      <c r="E664" s="180" t="s">
        <v>2197</v>
      </c>
      <c r="F664" s="175" t="s">
        <v>68</v>
      </c>
      <c r="G664" s="176" t="s">
        <v>69</v>
      </c>
      <c r="H664" s="254" t="s">
        <v>2198</v>
      </c>
      <c r="I664" s="176" t="s">
        <v>256</v>
      </c>
      <c r="J664" s="176" t="s">
        <v>2199</v>
      </c>
      <c r="K664" s="176" t="s">
        <v>45</v>
      </c>
      <c r="L664" s="326">
        <v>45703</v>
      </c>
      <c r="M664" s="326">
        <v>45733</v>
      </c>
      <c r="N664" s="172" t="s">
        <v>5</v>
      </c>
      <c r="O664" s="172" t="s">
        <v>2200</v>
      </c>
      <c r="P664" s="178">
        <v>45708</v>
      </c>
      <c r="Q664" s="178" t="s">
        <v>45</v>
      </c>
      <c r="R664" s="172" t="s">
        <v>55</v>
      </c>
      <c r="T664" s="247" t="s">
        <v>56</v>
      </c>
    </row>
    <row r="665" spans="1:20" ht="16.399999999999999" customHeight="1">
      <c r="A665" s="172" t="s">
        <v>1321</v>
      </c>
      <c r="B665" s="173" t="s">
        <v>19</v>
      </c>
      <c r="C665" s="172" t="s">
        <v>45</v>
      </c>
      <c r="D665" s="174" t="s">
        <v>45</v>
      </c>
      <c r="E665" s="180" t="s">
        <v>2201</v>
      </c>
      <c r="F665" s="175" t="s">
        <v>68</v>
      </c>
      <c r="G665" s="176" t="s">
        <v>2202</v>
      </c>
      <c r="H665" s="254" t="s">
        <v>77</v>
      </c>
      <c r="I665" s="176" t="s">
        <v>2203</v>
      </c>
      <c r="J665" s="176" t="s">
        <v>2204</v>
      </c>
      <c r="K665" s="176" t="s">
        <v>45</v>
      </c>
      <c r="L665" s="326">
        <v>45703</v>
      </c>
      <c r="M665" s="326">
        <v>45733</v>
      </c>
      <c r="N665" s="172" t="s">
        <v>5</v>
      </c>
      <c r="O665" s="172" t="s">
        <v>2205</v>
      </c>
      <c r="P665" s="178">
        <v>45705</v>
      </c>
      <c r="Q665" s="178" t="s">
        <v>45</v>
      </c>
      <c r="R665" s="172" t="s">
        <v>237</v>
      </c>
      <c r="T665" s="247" t="s">
        <v>56</v>
      </c>
    </row>
    <row r="666" spans="1:20" ht="16.399999999999999" customHeight="1">
      <c r="A666" s="172" t="s">
        <v>1321</v>
      </c>
      <c r="B666" s="173" t="s">
        <v>19</v>
      </c>
      <c r="C666" s="172" t="s">
        <v>45</v>
      </c>
      <c r="D666" s="174" t="s">
        <v>45</v>
      </c>
      <c r="E666" s="180" t="s">
        <v>2206</v>
      </c>
      <c r="F666" s="175" t="s">
        <v>68</v>
      </c>
      <c r="G666" s="176" t="s">
        <v>2207</v>
      </c>
      <c r="H666" s="254" t="s">
        <v>141</v>
      </c>
      <c r="I666" s="176" t="s">
        <v>234</v>
      </c>
      <c r="J666" s="176" t="s">
        <v>2208</v>
      </c>
      <c r="K666" s="176" t="s">
        <v>45</v>
      </c>
      <c r="L666" s="326">
        <v>45703</v>
      </c>
      <c r="M666" s="326">
        <v>45733</v>
      </c>
      <c r="N666" s="172" t="s">
        <v>5</v>
      </c>
      <c r="O666" s="172" t="s">
        <v>2209</v>
      </c>
      <c r="P666" s="178">
        <v>45720</v>
      </c>
      <c r="Q666" s="178" t="s">
        <v>45</v>
      </c>
      <c r="R666" s="172" t="s">
        <v>237</v>
      </c>
      <c r="T666" s="247" t="s">
        <v>56</v>
      </c>
    </row>
    <row r="667" spans="1:20" ht="16.399999999999999" customHeight="1">
      <c r="A667" s="172" t="s">
        <v>1265</v>
      </c>
      <c r="B667" s="173" t="s">
        <v>18</v>
      </c>
      <c r="C667" s="172" t="s">
        <v>45</v>
      </c>
      <c r="D667" s="174" t="s">
        <v>2210</v>
      </c>
      <c r="E667" s="180" t="s">
        <v>2211</v>
      </c>
      <c r="F667" s="175" t="s">
        <v>2212</v>
      </c>
      <c r="G667" s="176" t="s">
        <v>2213</v>
      </c>
      <c r="H667" s="254" t="s">
        <v>130</v>
      </c>
      <c r="I667" s="176" t="s">
        <v>2214</v>
      </c>
      <c r="J667" s="176" t="s">
        <v>2215</v>
      </c>
      <c r="K667" s="176" t="s">
        <v>53</v>
      </c>
      <c r="L667" s="326">
        <v>45705</v>
      </c>
      <c r="M667" s="326">
        <v>45750</v>
      </c>
      <c r="N667" s="172" t="s">
        <v>4</v>
      </c>
      <c r="O667" s="172" t="s">
        <v>2216</v>
      </c>
      <c r="P667" s="178">
        <v>45715</v>
      </c>
      <c r="Q667" s="178" t="s">
        <v>45</v>
      </c>
      <c r="R667" s="172" t="s">
        <v>55</v>
      </c>
      <c r="T667" s="247" t="s">
        <v>56</v>
      </c>
    </row>
    <row r="668" spans="1:20" ht="16.399999999999999" customHeight="1">
      <c r="A668" s="172" t="s">
        <v>1265</v>
      </c>
      <c r="B668" s="173" t="s">
        <v>19</v>
      </c>
      <c r="C668" s="172" t="s">
        <v>45</v>
      </c>
      <c r="D668" s="174" t="s">
        <v>45</v>
      </c>
      <c r="E668" s="180" t="s">
        <v>45</v>
      </c>
      <c r="F668" s="175" t="s">
        <v>68</v>
      </c>
      <c r="G668" s="176" t="s">
        <v>45</v>
      </c>
      <c r="H668" s="254" t="s">
        <v>62</v>
      </c>
      <c r="I668" s="176" t="s">
        <v>45</v>
      </c>
      <c r="J668" s="176" t="s">
        <v>1672</v>
      </c>
      <c r="K668" s="176" t="s">
        <v>45</v>
      </c>
      <c r="L668" s="326">
        <v>45705</v>
      </c>
      <c r="M668" s="326">
        <v>45735</v>
      </c>
      <c r="N668" s="172" t="s">
        <v>4</v>
      </c>
      <c r="O668" s="172" t="s">
        <v>2217</v>
      </c>
      <c r="P668" s="178" t="s">
        <v>45</v>
      </c>
      <c r="Q668" s="178" t="s">
        <v>45</v>
      </c>
      <c r="R668" s="172" t="s">
        <v>55</v>
      </c>
      <c r="S668" s="177" t="s">
        <v>2218</v>
      </c>
      <c r="T668" s="247" t="s">
        <v>45</v>
      </c>
    </row>
    <row r="669" spans="1:20" ht="16.399999999999999" customHeight="1">
      <c r="A669" s="172" t="s">
        <v>57</v>
      </c>
      <c r="B669" s="173" t="s">
        <v>8</v>
      </c>
      <c r="C669" s="172" t="s">
        <v>45</v>
      </c>
      <c r="D669" s="174" t="s">
        <v>45</v>
      </c>
      <c r="E669" s="180" t="s">
        <v>45</v>
      </c>
      <c r="F669" s="175" t="s">
        <v>2219</v>
      </c>
      <c r="G669" s="176" t="s">
        <v>146</v>
      </c>
      <c r="H669" s="254" t="s">
        <v>62</v>
      </c>
      <c r="I669" s="176" t="s">
        <v>147</v>
      </c>
      <c r="J669" s="176" t="s">
        <v>2220</v>
      </c>
      <c r="K669" s="176" t="s">
        <v>45</v>
      </c>
      <c r="L669" s="326">
        <v>45706</v>
      </c>
      <c r="M669" s="326">
        <v>45726</v>
      </c>
      <c r="N669" s="172" t="s">
        <v>4</v>
      </c>
      <c r="O669" s="172" t="s">
        <v>2221</v>
      </c>
      <c r="P669" s="178" t="s">
        <v>45</v>
      </c>
      <c r="Q669" s="178" t="s">
        <v>45</v>
      </c>
      <c r="R669" s="172" t="s">
        <v>55</v>
      </c>
      <c r="S669" s="177" t="s">
        <v>174</v>
      </c>
      <c r="T669" s="247" t="s">
        <v>45</v>
      </c>
    </row>
    <row r="670" spans="1:20" ht="16.399999999999999" customHeight="1">
      <c r="A670" s="172" t="s">
        <v>1265</v>
      </c>
      <c r="B670" s="173" t="s">
        <v>19</v>
      </c>
      <c r="C670" s="172" t="s">
        <v>45</v>
      </c>
      <c r="D670" s="174" t="s">
        <v>45</v>
      </c>
      <c r="E670" s="180" t="s">
        <v>2222</v>
      </c>
      <c r="F670" s="175" t="s">
        <v>68</v>
      </c>
      <c r="G670" s="176" t="s">
        <v>69</v>
      </c>
      <c r="H670" s="254" t="s">
        <v>50</v>
      </c>
      <c r="I670" s="176" t="s">
        <v>70</v>
      </c>
      <c r="J670" s="176" t="s">
        <v>2223</v>
      </c>
      <c r="K670" s="176" t="s">
        <v>45</v>
      </c>
      <c r="L670" s="326">
        <v>45707</v>
      </c>
      <c r="M670" s="326">
        <v>45737</v>
      </c>
      <c r="N670" s="172" t="s">
        <v>5</v>
      </c>
      <c r="O670" s="172" t="s">
        <v>2224</v>
      </c>
      <c r="P670" s="178">
        <v>45707</v>
      </c>
      <c r="Q670" s="178">
        <v>45797</v>
      </c>
      <c r="R670" s="172" t="s">
        <v>55</v>
      </c>
      <c r="T670" s="247" t="s">
        <v>56</v>
      </c>
    </row>
    <row r="671" spans="1:20" ht="16.399999999999999" customHeight="1">
      <c r="A671" s="172" t="s">
        <v>1321</v>
      </c>
      <c r="B671" s="173" t="s">
        <v>19</v>
      </c>
      <c r="C671" s="172" t="s">
        <v>45</v>
      </c>
      <c r="D671" s="174" t="s">
        <v>45</v>
      </c>
      <c r="E671" s="180" t="s">
        <v>2225</v>
      </c>
      <c r="F671" s="175" t="s">
        <v>68</v>
      </c>
      <c r="G671" s="176" t="s">
        <v>2226</v>
      </c>
      <c r="H671" s="254" t="s">
        <v>130</v>
      </c>
      <c r="I671" s="176" t="s">
        <v>244</v>
      </c>
      <c r="J671" s="176" t="s">
        <v>2227</v>
      </c>
      <c r="K671" s="176" t="s">
        <v>45</v>
      </c>
      <c r="L671" s="326">
        <v>45706</v>
      </c>
      <c r="M671" s="326">
        <v>45736</v>
      </c>
      <c r="N671" s="172" t="s">
        <v>5</v>
      </c>
      <c r="O671" s="172" t="s">
        <v>2228</v>
      </c>
      <c r="P671" s="178">
        <v>45707</v>
      </c>
      <c r="Q671" s="178" t="s">
        <v>45</v>
      </c>
      <c r="R671" s="172" t="s">
        <v>237</v>
      </c>
      <c r="T671" s="247" t="s">
        <v>56</v>
      </c>
    </row>
    <row r="672" spans="1:20" ht="16.399999999999999" customHeight="1">
      <c r="A672" s="172" t="s">
        <v>1265</v>
      </c>
      <c r="B672" s="173" t="s">
        <v>18</v>
      </c>
      <c r="C672" s="172">
        <v>14</v>
      </c>
      <c r="D672" s="174" t="s">
        <v>2229</v>
      </c>
      <c r="E672" s="304" t="s">
        <v>2230</v>
      </c>
      <c r="F672" s="175" t="s">
        <v>2231</v>
      </c>
      <c r="G672" s="176" t="s">
        <v>315</v>
      </c>
      <c r="H672" s="254" t="s">
        <v>141</v>
      </c>
      <c r="I672" s="176" t="s">
        <v>316</v>
      </c>
      <c r="J672" s="176" t="s">
        <v>2232</v>
      </c>
      <c r="K672" s="176" t="s">
        <v>53</v>
      </c>
      <c r="L672" s="326">
        <v>45707</v>
      </c>
      <c r="M672" s="326">
        <v>45752</v>
      </c>
      <c r="N672" s="172" t="s">
        <v>4</v>
      </c>
      <c r="O672" s="172" t="s">
        <v>2233</v>
      </c>
      <c r="P672" s="178">
        <v>45747</v>
      </c>
      <c r="Q672" s="178">
        <v>45761</v>
      </c>
      <c r="R672" s="172" t="s">
        <v>55</v>
      </c>
      <c r="T672" s="247" t="s">
        <v>45</v>
      </c>
    </row>
    <row r="673" spans="1:20" ht="16.399999999999999" customHeight="1">
      <c r="A673" s="172" t="s">
        <v>1265</v>
      </c>
      <c r="B673" s="173" t="s">
        <v>19</v>
      </c>
      <c r="C673" s="172" t="s">
        <v>45</v>
      </c>
      <c r="D673" s="174" t="s">
        <v>45</v>
      </c>
      <c r="E673" s="180" t="s">
        <v>2234</v>
      </c>
      <c r="F673" s="175" t="s">
        <v>68</v>
      </c>
      <c r="G673" s="176" t="s">
        <v>69</v>
      </c>
      <c r="H673" s="254" t="s">
        <v>50</v>
      </c>
      <c r="I673" s="176" t="s">
        <v>70</v>
      </c>
      <c r="J673" s="176" t="s">
        <v>2235</v>
      </c>
      <c r="K673" s="176" t="s">
        <v>45</v>
      </c>
      <c r="L673" s="326">
        <v>45708</v>
      </c>
      <c r="M673" s="326">
        <v>45738</v>
      </c>
      <c r="N673" s="172" t="s">
        <v>5</v>
      </c>
      <c r="O673" s="172" t="s">
        <v>2236</v>
      </c>
      <c r="P673" s="178">
        <v>45708</v>
      </c>
      <c r="Q673" s="178">
        <v>45757</v>
      </c>
      <c r="R673" s="172" t="s">
        <v>55</v>
      </c>
      <c r="T673" s="247" t="s">
        <v>56</v>
      </c>
    </row>
    <row r="674" spans="1:20" ht="16.399999999999999" customHeight="1">
      <c r="A674" s="172" t="s">
        <v>1265</v>
      </c>
      <c r="B674" s="173" t="s">
        <v>18</v>
      </c>
      <c r="C674" s="172" t="s">
        <v>45</v>
      </c>
      <c r="D674" s="174" t="s">
        <v>2237</v>
      </c>
      <c r="E674" s="180" t="s">
        <v>2238</v>
      </c>
      <c r="F674" s="175" t="s">
        <v>2239</v>
      </c>
      <c r="G674" s="176" t="s">
        <v>69</v>
      </c>
      <c r="H674" s="254" t="s">
        <v>199</v>
      </c>
      <c r="I674" s="176" t="s">
        <v>206</v>
      </c>
      <c r="J674" s="176" t="s">
        <v>2240</v>
      </c>
      <c r="K674" s="176" t="s">
        <v>53</v>
      </c>
      <c r="L674" s="326">
        <v>45708</v>
      </c>
      <c r="M674" s="326">
        <v>45753</v>
      </c>
      <c r="N674" s="172" t="s">
        <v>4</v>
      </c>
      <c r="O674" s="172" t="s">
        <v>2241</v>
      </c>
      <c r="P674" s="178">
        <v>45728</v>
      </c>
      <c r="Q674" s="178" t="s">
        <v>45</v>
      </c>
      <c r="R674" s="172" t="s">
        <v>55</v>
      </c>
      <c r="T674" s="247" t="s">
        <v>56</v>
      </c>
    </row>
    <row r="675" spans="1:20" ht="16.399999999999999" customHeight="1">
      <c r="A675" s="172" t="s">
        <v>1265</v>
      </c>
      <c r="B675" s="173" t="s">
        <v>19</v>
      </c>
      <c r="C675" s="172" t="s">
        <v>45</v>
      </c>
      <c r="D675" s="174" t="s">
        <v>45</v>
      </c>
      <c r="E675" s="180" t="s">
        <v>2242</v>
      </c>
      <c r="F675" s="175" t="s">
        <v>68</v>
      </c>
      <c r="G675" s="176" t="s">
        <v>592</v>
      </c>
      <c r="H675" s="176" t="s">
        <v>77</v>
      </c>
      <c r="I675" s="176" t="s">
        <v>720</v>
      </c>
      <c r="J675" s="176" t="s">
        <v>2243</v>
      </c>
      <c r="K675" s="176" t="s">
        <v>45</v>
      </c>
      <c r="L675" s="326">
        <v>45708</v>
      </c>
      <c r="M675" s="326">
        <v>45738</v>
      </c>
      <c r="N675" s="172" t="s">
        <v>5</v>
      </c>
      <c r="O675" s="172" t="s">
        <v>2244</v>
      </c>
      <c r="P675" s="178">
        <v>45709</v>
      </c>
      <c r="Q675" s="178">
        <v>45743</v>
      </c>
      <c r="R675" s="172" t="s">
        <v>55</v>
      </c>
      <c r="T675" s="247" t="s">
        <v>56</v>
      </c>
    </row>
    <row r="676" spans="1:20" ht="16.399999999999999" customHeight="1">
      <c r="A676" s="172" t="s">
        <v>1265</v>
      </c>
      <c r="B676" s="173" t="s">
        <v>18</v>
      </c>
      <c r="C676" s="172" t="s">
        <v>45</v>
      </c>
      <c r="D676" s="174" t="s">
        <v>2245</v>
      </c>
      <c r="E676" s="180" t="s">
        <v>2246</v>
      </c>
      <c r="F676" s="175" t="s">
        <v>2247</v>
      </c>
      <c r="G676" s="176" t="s">
        <v>61</v>
      </c>
      <c r="H676" s="254" t="s">
        <v>62</v>
      </c>
      <c r="I676" s="176" t="s">
        <v>63</v>
      </c>
      <c r="J676" s="176" t="s">
        <v>2248</v>
      </c>
      <c r="K676" s="176" t="s">
        <v>53</v>
      </c>
      <c r="L676" s="326">
        <v>45708</v>
      </c>
      <c r="M676" s="326">
        <v>45753</v>
      </c>
      <c r="N676" s="172" t="s">
        <v>4</v>
      </c>
      <c r="O676" s="172" t="s">
        <v>2249</v>
      </c>
      <c r="P676" s="178">
        <v>45723</v>
      </c>
      <c r="Q676" s="178" t="s">
        <v>45</v>
      </c>
      <c r="R676" s="172" t="s">
        <v>55</v>
      </c>
      <c r="T676" s="247" t="s">
        <v>56</v>
      </c>
    </row>
    <row r="677" spans="1:20" ht="16.399999999999999" customHeight="1">
      <c r="A677" s="172" t="s">
        <v>1265</v>
      </c>
      <c r="B677" s="173" t="s">
        <v>19</v>
      </c>
      <c r="C677" s="172" t="s">
        <v>45</v>
      </c>
      <c r="D677" s="174" t="s">
        <v>45</v>
      </c>
      <c r="E677" s="180" t="s">
        <v>2250</v>
      </c>
      <c r="F677" s="175" t="s">
        <v>68</v>
      </c>
      <c r="G677" s="176" t="s">
        <v>69</v>
      </c>
      <c r="H677" s="254" t="s">
        <v>73</v>
      </c>
      <c r="I677" s="176" t="s">
        <v>117</v>
      </c>
      <c r="J677" s="176" t="s">
        <v>2016</v>
      </c>
      <c r="K677" s="176" t="s">
        <v>45</v>
      </c>
      <c r="L677" s="326">
        <v>45708</v>
      </c>
      <c r="M677" s="326">
        <v>45738</v>
      </c>
      <c r="N677" s="172" t="s">
        <v>5</v>
      </c>
      <c r="O677" s="172" t="s">
        <v>2251</v>
      </c>
      <c r="P677" s="178">
        <v>45709</v>
      </c>
      <c r="Q677" s="178" t="s">
        <v>45</v>
      </c>
      <c r="R677" s="172" t="s">
        <v>55</v>
      </c>
      <c r="T677" s="247" t="s">
        <v>56</v>
      </c>
    </row>
    <row r="678" spans="1:20" ht="16.399999999999999" customHeight="1">
      <c r="A678" s="172" t="s">
        <v>1321</v>
      </c>
      <c r="B678" s="173" t="s">
        <v>19</v>
      </c>
      <c r="C678" s="172" t="s">
        <v>45</v>
      </c>
      <c r="D678" s="174" t="s">
        <v>45</v>
      </c>
      <c r="E678" s="180" t="s">
        <v>2250</v>
      </c>
      <c r="F678" s="175" t="s">
        <v>68</v>
      </c>
      <c r="G678" s="176" t="s">
        <v>61</v>
      </c>
      <c r="H678" s="254" t="s">
        <v>130</v>
      </c>
      <c r="I678" s="176" t="s">
        <v>117</v>
      </c>
      <c r="J678" s="176" t="s">
        <v>2252</v>
      </c>
      <c r="K678" s="176" t="s">
        <v>45</v>
      </c>
      <c r="L678" s="326">
        <v>45708</v>
      </c>
      <c r="M678" s="326">
        <v>45738</v>
      </c>
      <c r="N678" s="172" t="s">
        <v>5</v>
      </c>
      <c r="O678" s="172" t="s">
        <v>2253</v>
      </c>
      <c r="P678" s="178">
        <v>45709</v>
      </c>
      <c r="Q678" s="178" t="s">
        <v>45</v>
      </c>
      <c r="R678" s="172" t="s">
        <v>237</v>
      </c>
      <c r="T678" s="247" t="s">
        <v>56</v>
      </c>
    </row>
    <row r="679" spans="1:20" ht="16.399999999999999" customHeight="1">
      <c r="A679" s="172" t="s">
        <v>57</v>
      </c>
      <c r="B679" s="173" t="s">
        <v>8</v>
      </c>
      <c r="C679" s="172" t="s">
        <v>45</v>
      </c>
      <c r="D679" s="174" t="s">
        <v>45</v>
      </c>
      <c r="E679" s="180" t="s">
        <v>2254</v>
      </c>
      <c r="F679" s="175" t="s">
        <v>2255</v>
      </c>
      <c r="G679" s="176" t="s">
        <v>2256</v>
      </c>
      <c r="H679" s="176" t="s">
        <v>2257</v>
      </c>
      <c r="I679" s="176" t="s">
        <v>2258</v>
      </c>
      <c r="J679" s="176" t="s">
        <v>2259</v>
      </c>
      <c r="K679" s="176" t="s">
        <v>45</v>
      </c>
      <c r="L679" s="326">
        <v>45707</v>
      </c>
      <c r="M679" s="326">
        <v>45727</v>
      </c>
      <c r="N679" s="172" t="s">
        <v>5</v>
      </c>
      <c r="O679" s="172" t="s">
        <v>2260</v>
      </c>
      <c r="P679" s="178">
        <v>45723</v>
      </c>
      <c r="Q679" s="178">
        <v>45736</v>
      </c>
      <c r="R679" s="172" t="s">
        <v>55</v>
      </c>
      <c r="S679" s="177" t="s">
        <v>2261</v>
      </c>
      <c r="T679" s="247" t="s">
        <v>56</v>
      </c>
    </row>
    <row r="680" spans="1:20" ht="16.399999999999999" customHeight="1">
      <c r="A680" s="172" t="s">
        <v>57</v>
      </c>
      <c r="B680" s="173" t="s">
        <v>8</v>
      </c>
      <c r="C680" s="172" t="s">
        <v>45</v>
      </c>
      <c r="D680" s="174" t="s">
        <v>45</v>
      </c>
      <c r="E680" s="180" t="s">
        <v>2254</v>
      </c>
      <c r="F680" s="175" t="s">
        <v>2255</v>
      </c>
      <c r="G680" s="176" t="s">
        <v>2256</v>
      </c>
      <c r="H680" s="176" t="s">
        <v>2257</v>
      </c>
      <c r="I680" s="176" t="s">
        <v>2258</v>
      </c>
      <c r="J680" s="176" t="s">
        <v>2259</v>
      </c>
      <c r="K680" s="176" t="s">
        <v>45</v>
      </c>
      <c r="L680" s="326">
        <v>45707</v>
      </c>
      <c r="M680" s="326">
        <v>45727</v>
      </c>
      <c r="N680" s="172" t="s">
        <v>5</v>
      </c>
      <c r="O680" s="172" t="s">
        <v>2262</v>
      </c>
      <c r="P680" s="178">
        <v>45723</v>
      </c>
      <c r="Q680" s="178">
        <v>45736</v>
      </c>
      <c r="R680" s="172" t="s">
        <v>55</v>
      </c>
      <c r="S680" s="177" t="s">
        <v>2261</v>
      </c>
      <c r="T680" s="247" t="s">
        <v>56</v>
      </c>
    </row>
    <row r="681" spans="1:20" ht="16.399999999999999" customHeight="1">
      <c r="A681" s="172" t="s">
        <v>1321</v>
      </c>
      <c r="B681" s="173" t="s">
        <v>19</v>
      </c>
      <c r="C681" s="172" t="s">
        <v>45</v>
      </c>
      <c r="D681" s="174" t="s">
        <v>45</v>
      </c>
      <c r="E681" s="180" t="s">
        <v>2263</v>
      </c>
      <c r="F681" s="175" t="s">
        <v>68</v>
      </c>
      <c r="G681" s="176" t="s">
        <v>61</v>
      </c>
      <c r="H681" s="254" t="s">
        <v>62</v>
      </c>
      <c r="I681" s="176" t="s">
        <v>335</v>
      </c>
      <c r="J681" s="176" t="s">
        <v>2264</v>
      </c>
      <c r="K681" s="176" t="s">
        <v>45</v>
      </c>
      <c r="L681" s="326">
        <v>45709</v>
      </c>
      <c r="M681" s="326">
        <v>45739</v>
      </c>
      <c r="N681" s="172" t="s">
        <v>5</v>
      </c>
      <c r="O681" s="172" t="s">
        <v>2265</v>
      </c>
      <c r="P681" s="178">
        <v>45709</v>
      </c>
      <c r="Q681" s="178">
        <v>45747</v>
      </c>
      <c r="R681" s="172" t="s">
        <v>55</v>
      </c>
      <c r="T681" s="247" t="s">
        <v>56</v>
      </c>
    </row>
    <row r="682" spans="1:20" ht="16.399999999999999" customHeight="1">
      <c r="A682" s="172" t="s">
        <v>1321</v>
      </c>
      <c r="B682" s="173" t="s">
        <v>19</v>
      </c>
      <c r="C682" s="172" t="s">
        <v>45</v>
      </c>
      <c r="D682" s="174" t="s">
        <v>45</v>
      </c>
      <c r="E682" s="180" t="s">
        <v>2266</v>
      </c>
      <c r="F682" s="175" t="s">
        <v>68</v>
      </c>
      <c r="G682" s="176" t="s">
        <v>69</v>
      </c>
      <c r="H682" s="254" t="s">
        <v>50</v>
      </c>
      <c r="I682" s="176" t="s">
        <v>70</v>
      </c>
      <c r="J682" s="176" t="s">
        <v>2267</v>
      </c>
      <c r="K682" s="176" t="s">
        <v>45</v>
      </c>
      <c r="L682" s="326">
        <v>45709</v>
      </c>
      <c r="M682" s="326">
        <v>45739</v>
      </c>
      <c r="N682" s="172" t="s">
        <v>5</v>
      </c>
      <c r="O682" s="172" t="s">
        <v>2268</v>
      </c>
      <c r="P682" s="178">
        <v>45709</v>
      </c>
      <c r="Q682" s="178">
        <v>45726</v>
      </c>
      <c r="R682" s="172" t="s">
        <v>55</v>
      </c>
      <c r="T682" s="247" t="s">
        <v>56</v>
      </c>
    </row>
    <row r="683" spans="1:20" ht="16.399999999999999" customHeight="1">
      <c r="A683" s="172" t="s">
        <v>1321</v>
      </c>
      <c r="B683" s="173" t="s">
        <v>19</v>
      </c>
      <c r="C683" s="172" t="s">
        <v>45</v>
      </c>
      <c r="D683" s="174" t="s">
        <v>45</v>
      </c>
      <c r="E683" s="180" t="s">
        <v>2269</v>
      </c>
      <c r="F683" s="175" t="s">
        <v>68</v>
      </c>
      <c r="G683" s="176" t="s">
        <v>61</v>
      </c>
      <c r="H683" s="254" t="s">
        <v>62</v>
      </c>
      <c r="I683" s="176" t="s">
        <v>335</v>
      </c>
      <c r="J683" s="176" t="s">
        <v>2270</v>
      </c>
      <c r="K683" s="176" t="s">
        <v>45</v>
      </c>
      <c r="L683" s="326">
        <v>45709</v>
      </c>
      <c r="M683" s="326">
        <v>45739</v>
      </c>
      <c r="N683" s="172" t="s">
        <v>5</v>
      </c>
      <c r="O683" s="172" t="s">
        <v>2271</v>
      </c>
      <c r="P683" s="178">
        <v>45709</v>
      </c>
      <c r="Q683" s="178">
        <v>45747</v>
      </c>
      <c r="R683" s="172" t="s">
        <v>55</v>
      </c>
      <c r="T683" s="247" t="s">
        <v>56</v>
      </c>
    </row>
    <row r="684" spans="1:20" ht="16.399999999999999" customHeight="1">
      <c r="A684" s="172" t="s">
        <v>1321</v>
      </c>
      <c r="B684" s="173" t="s">
        <v>19</v>
      </c>
      <c r="C684" s="172" t="s">
        <v>45</v>
      </c>
      <c r="D684" s="174" t="s">
        <v>45</v>
      </c>
      <c r="E684" s="180" t="s">
        <v>2272</v>
      </c>
      <c r="F684" s="175" t="s">
        <v>68</v>
      </c>
      <c r="G684" s="176" t="s">
        <v>69</v>
      </c>
      <c r="H684" s="254" t="s">
        <v>50</v>
      </c>
      <c r="I684" s="176" t="s">
        <v>70</v>
      </c>
      <c r="J684" s="176" t="s">
        <v>2273</v>
      </c>
      <c r="K684" s="176" t="s">
        <v>45</v>
      </c>
      <c r="L684" s="326">
        <v>45709</v>
      </c>
      <c r="M684" s="326">
        <v>45739</v>
      </c>
      <c r="N684" s="172" t="s">
        <v>5</v>
      </c>
      <c r="O684" s="172" t="s">
        <v>2274</v>
      </c>
      <c r="P684" s="178">
        <v>45709</v>
      </c>
      <c r="Q684" s="178">
        <v>45740</v>
      </c>
      <c r="R684" s="172" t="s">
        <v>55</v>
      </c>
      <c r="T684" s="247" t="s">
        <v>56</v>
      </c>
    </row>
    <row r="685" spans="1:20" ht="16.399999999999999" customHeight="1">
      <c r="A685" s="172" t="s">
        <v>57</v>
      </c>
      <c r="B685" s="173" t="s">
        <v>19</v>
      </c>
      <c r="C685" s="172" t="s">
        <v>45</v>
      </c>
      <c r="D685" s="174" t="s">
        <v>45</v>
      </c>
      <c r="E685" s="180" t="s">
        <v>2275</v>
      </c>
      <c r="F685" s="175" t="s">
        <v>68</v>
      </c>
      <c r="G685" s="176" t="s">
        <v>81</v>
      </c>
      <c r="H685" s="254" t="s">
        <v>73</v>
      </c>
      <c r="I685" s="176" t="s">
        <v>82</v>
      </c>
      <c r="J685" s="176" t="s">
        <v>2276</v>
      </c>
      <c r="K685" s="176" t="s">
        <v>45</v>
      </c>
      <c r="L685" s="326">
        <v>45710</v>
      </c>
      <c r="M685" s="326">
        <v>45740</v>
      </c>
      <c r="N685" s="172" t="s">
        <v>5</v>
      </c>
      <c r="O685" s="172" t="s">
        <v>2277</v>
      </c>
      <c r="P685" s="178">
        <v>45712</v>
      </c>
      <c r="Q685" s="178">
        <v>45719</v>
      </c>
      <c r="R685" s="172" t="s">
        <v>55</v>
      </c>
      <c r="T685" s="247" t="s">
        <v>56</v>
      </c>
    </row>
    <row r="686" spans="1:20" ht="16.399999999999999" customHeight="1">
      <c r="A686" s="172" t="s">
        <v>1321</v>
      </c>
      <c r="B686" s="173" t="s">
        <v>19</v>
      </c>
      <c r="C686" s="172" t="s">
        <v>45</v>
      </c>
      <c r="D686" s="174" t="s">
        <v>45</v>
      </c>
      <c r="E686" s="180" t="s">
        <v>2278</v>
      </c>
      <c r="F686" s="175" t="s">
        <v>68</v>
      </c>
      <c r="G686" s="176" t="s">
        <v>146</v>
      </c>
      <c r="H686" s="254" t="s">
        <v>130</v>
      </c>
      <c r="I686" s="176" t="s">
        <v>147</v>
      </c>
      <c r="J686" s="176" t="s">
        <v>2279</v>
      </c>
      <c r="K686" s="176" t="s">
        <v>45</v>
      </c>
      <c r="L686" s="326">
        <v>45710</v>
      </c>
      <c r="M686" s="326">
        <v>45740</v>
      </c>
      <c r="N686" s="172" t="s">
        <v>5</v>
      </c>
      <c r="O686" s="172" t="s">
        <v>2280</v>
      </c>
      <c r="P686" s="178">
        <v>45728</v>
      </c>
      <c r="Q686" s="178" t="s">
        <v>45</v>
      </c>
      <c r="R686" s="172" t="s">
        <v>55</v>
      </c>
      <c r="T686" s="247" t="s">
        <v>56</v>
      </c>
    </row>
    <row r="687" spans="1:20" ht="16.399999999999999" customHeight="1">
      <c r="A687" s="172" t="s">
        <v>57</v>
      </c>
      <c r="B687" s="173" t="s">
        <v>8</v>
      </c>
      <c r="C687" s="172" t="s">
        <v>45</v>
      </c>
      <c r="D687" s="174" t="s">
        <v>45</v>
      </c>
      <c r="E687" s="180" t="s">
        <v>45</v>
      </c>
      <c r="F687" s="175" t="s">
        <v>2281</v>
      </c>
      <c r="G687" s="176" t="s">
        <v>2282</v>
      </c>
      <c r="H687" s="176" t="s">
        <v>130</v>
      </c>
      <c r="I687" s="176" t="s">
        <v>2283</v>
      </c>
      <c r="J687" s="176" t="s">
        <v>2284</v>
      </c>
      <c r="K687" s="176" t="s">
        <v>45</v>
      </c>
      <c r="L687" s="326">
        <v>45712</v>
      </c>
      <c r="M687" s="326">
        <v>45732</v>
      </c>
      <c r="N687" s="172" t="s">
        <v>4</v>
      </c>
      <c r="O687" s="172" t="s">
        <v>2285</v>
      </c>
      <c r="P687" s="178" t="s">
        <v>45</v>
      </c>
      <c r="Q687" s="178" t="s">
        <v>45</v>
      </c>
      <c r="R687" s="172" t="s">
        <v>55</v>
      </c>
      <c r="S687" s="177" t="s">
        <v>174</v>
      </c>
      <c r="T687" s="247" t="s">
        <v>45</v>
      </c>
    </row>
    <row r="688" spans="1:20" ht="16.399999999999999" customHeight="1">
      <c r="A688" s="172" t="s">
        <v>57</v>
      </c>
      <c r="B688" s="173" t="s">
        <v>8</v>
      </c>
      <c r="C688" s="172" t="s">
        <v>45</v>
      </c>
      <c r="D688" s="174" t="s">
        <v>45</v>
      </c>
      <c r="E688" s="180" t="s">
        <v>45</v>
      </c>
      <c r="F688" s="175" t="s">
        <v>2286</v>
      </c>
      <c r="G688" s="176" t="s">
        <v>170</v>
      </c>
      <c r="H688" s="176" t="s">
        <v>130</v>
      </c>
      <c r="I688" s="176" t="s">
        <v>171</v>
      </c>
      <c r="J688" s="176" t="s">
        <v>2287</v>
      </c>
      <c r="K688" s="176" t="s">
        <v>45</v>
      </c>
      <c r="L688" s="326">
        <v>45712</v>
      </c>
      <c r="M688" s="326">
        <v>45732</v>
      </c>
      <c r="N688" s="172" t="s">
        <v>4</v>
      </c>
      <c r="O688" s="172" t="s">
        <v>2288</v>
      </c>
      <c r="P688" s="178" t="s">
        <v>45</v>
      </c>
      <c r="Q688" s="178" t="s">
        <v>45</v>
      </c>
      <c r="R688" s="172" t="s">
        <v>55</v>
      </c>
      <c r="S688" s="177" t="s">
        <v>174</v>
      </c>
      <c r="T688" s="247" t="s">
        <v>45</v>
      </c>
    </row>
    <row r="689" spans="1:20" ht="16.399999999999999" customHeight="1">
      <c r="A689" s="172" t="s">
        <v>1321</v>
      </c>
      <c r="B689" s="173" t="s">
        <v>19</v>
      </c>
      <c r="C689" s="172" t="s">
        <v>45</v>
      </c>
      <c r="D689" s="174" t="s">
        <v>45</v>
      </c>
      <c r="E689" s="180" t="s">
        <v>45</v>
      </c>
      <c r="F689" s="175" t="s">
        <v>68</v>
      </c>
      <c r="G689" s="176" t="s">
        <v>45</v>
      </c>
      <c r="H689" s="254" t="s">
        <v>50</v>
      </c>
      <c r="I689" s="176" t="s">
        <v>45</v>
      </c>
      <c r="J689" s="176" t="s">
        <v>2289</v>
      </c>
      <c r="K689" s="176" t="s">
        <v>45</v>
      </c>
      <c r="L689" s="326">
        <v>45712</v>
      </c>
      <c r="M689" s="326">
        <v>45742</v>
      </c>
      <c r="N689" s="172" t="s">
        <v>4</v>
      </c>
      <c r="O689" s="172" t="s">
        <v>2290</v>
      </c>
      <c r="P689" s="178" t="s">
        <v>45</v>
      </c>
      <c r="Q689" s="178" t="s">
        <v>45</v>
      </c>
      <c r="R689" s="172" t="s">
        <v>55</v>
      </c>
      <c r="S689" s="177" t="s">
        <v>2291</v>
      </c>
      <c r="T689" s="247" t="s">
        <v>45</v>
      </c>
    </row>
    <row r="690" spans="1:20" ht="16.399999999999999" customHeight="1">
      <c r="A690" s="172" t="s">
        <v>1265</v>
      </c>
      <c r="B690" s="173" t="s">
        <v>19</v>
      </c>
      <c r="C690" s="172" t="s">
        <v>45</v>
      </c>
      <c r="D690" s="174" t="s">
        <v>45</v>
      </c>
      <c r="E690" s="180" t="s">
        <v>2292</v>
      </c>
      <c r="F690" s="175" t="s">
        <v>68</v>
      </c>
      <c r="G690" s="176" t="s">
        <v>1833</v>
      </c>
      <c r="H690" s="254" t="s">
        <v>62</v>
      </c>
      <c r="I690" s="176" t="s">
        <v>131</v>
      </c>
      <c r="J690" s="176" t="s">
        <v>2293</v>
      </c>
      <c r="K690" s="176" t="s">
        <v>45</v>
      </c>
      <c r="L690" s="326">
        <v>45712</v>
      </c>
      <c r="M690" s="326">
        <v>45742</v>
      </c>
      <c r="N690" s="172" t="s">
        <v>5</v>
      </c>
      <c r="O690" s="172" t="s">
        <v>2294</v>
      </c>
      <c r="P690" s="178">
        <v>45713</v>
      </c>
      <c r="Q690" s="178" t="s">
        <v>45</v>
      </c>
      <c r="R690" s="172" t="s">
        <v>55</v>
      </c>
      <c r="T690" s="247" t="s">
        <v>56</v>
      </c>
    </row>
    <row r="691" spans="1:20" ht="16.399999999999999" customHeight="1">
      <c r="A691" s="172" t="s">
        <v>1265</v>
      </c>
      <c r="B691" s="173" t="s">
        <v>19</v>
      </c>
      <c r="C691" s="172" t="s">
        <v>45</v>
      </c>
      <c r="D691" s="174" t="s">
        <v>45</v>
      </c>
      <c r="E691" s="180" t="s">
        <v>2295</v>
      </c>
      <c r="F691" s="175" t="s">
        <v>68</v>
      </c>
      <c r="G691" s="176" t="s">
        <v>61</v>
      </c>
      <c r="H691" s="254" t="s">
        <v>62</v>
      </c>
      <c r="I691" s="176" t="s">
        <v>335</v>
      </c>
      <c r="J691" s="176" t="s">
        <v>2296</v>
      </c>
      <c r="K691" s="176" t="s">
        <v>45</v>
      </c>
      <c r="L691" s="326">
        <v>45713</v>
      </c>
      <c r="M691" s="326">
        <v>45743</v>
      </c>
      <c r="N691" s="172" t="s">
        <v>5</v>
      </c>
      <c r="O691" s="172" t="s">
        <v>2297</v>
      </c>
      <c r="P691" s="178">
        <v>45713</v>
      </c>
      <c r="Q691" s="178" t="s">
        <v>45</v>
      </c>
      <c r="R691" s="172" t="s">
        <v>55</v>
      </c>
      <c r="T691" s="247" t="s">
        <v>56</v>
      </c>
    </row>
    <row r="692" spans="1:20" ht="16.399999999999999" customHeight="1">
      <c r="A692" s="172" t="s">
        <v>1265</v>
      </c>
      <c r="B692" s="173" t="s">
        <v>19</v>
      </c>
      <c r="C692" s="172" t="s">
        <v>45</v>
      </c>
      <c r="D692" s="174" t="s">
        <v>45</v>
      </c>
      <c r="E692" s="180" t="s">
        <v>45</v>
      </c>
      <c r="F692" s="175" t="s">
        <v>68</v>
      </c>
      <c r="G692" s="176" t="s">
        <v>45</v>
      </c>
      <c r="H692" s="254" t="s">
        <v>130</v>
      </c>
      <c r="I692" s="176" t="s">
        <v>45</v>
      </c>
      <c r="J692" s="176" t="s">
        <v>2298</v>
      </c>
      <c r="K692" s="176" t="s">
        <v>45</v>
      </c>
      <c r="L692" s="326">
        <v>45714</v>
      </c>
      <c r="M692" s="326">
        <v>45744</v>
      </c>
      <c r="N692" s="172" t="s">
        <v>4</v>
      </c>
      <c r="O692" s="172" t="s">
        <v>2299</v>
      </c>
      <c r="P692" s="178" t="s">
        <v>45</v>
      </c>
      <c r="Q692" s="178" t="s">
        <v>45</v>
      </c>
      <c r="R692" s="172" t="s">
        <v>55</v>
      </c>
      <c r="S692" s="177" t="s">
        <v>2300</v>
      </c>
      <c r="T692" s="247" t="s">
        <v>45</v>
      </c>
    </row>
    <row r="693" spans="1:20" ht="16.399999999999999" customHeight="1">
      <c r="A693" s="172" t="s">
        <v>1265</v>
      </c>
      <c r="B693" s="173" t="s">
        <v>19</v>
      </c>
      <c r="C693" s="172" t="s">
        <v>45</v>
      </c>
      <c r="D693" s="174" t="s">
        <v>45</v>
      </c>
      <c r="E693" s="180" t="s">
        <v>2301</v>
      </c>
      <c r="F693" s="175" t="s">
        <v>68</v>
      </c>
      <c r="G693" s="176" t="s">
        <v>2302</v>
      </c>
      <c r="H693" s="254" t="s">
        <v>130</v>
      </c>
      <c r="I693" s="176" t="s">
        <v>2303</v>
      </c>
      <c r="J693" s="176" t="s">
        <v>2304</v>
      </c>
      <c r="K693" s="176" t="s">
        <v>45</v>
      </c>
      <c r="L693" s="326">
        <v>45714</v>
      </c>
      <c r="M693" s="326">
        <v>45744</v>
      </c>
      <c r="N693" s="172" t="s">
        <v>5</v>
      </c>
      <c r="O693" s="172" t="s">
        <v>2305</v>
      </c>
      <c r="P693" s="178">
        <v>45715</v>
      </c>
      <c r="Q693" s="178">
        <v>45764</v>
      </c>
      <c r="R693" s="172" t="s">
        <v>55</v>
      </c>
      <c r="T693" s="247" t="s">
        <v>56</v>
      </c>
    </row>
    <row r="694" spans="1:20" ht="16.399999999999999" customHeight="1">
      <c r="A694" s="172" t="s">
        <v>1265</v>
      </c>
      <c r="B694" s="173" t="s">
        <v>19</v>
      </c>
      <c r="C694" s="172" t="s">
        <v>45</v>
      </c>
      <c r="D694" s="174" t="s">
        <v>45</v>
      </c>
      <c r="E694" s="180" t="s">
        <v>45</v>
      </c>
      <c r="F694" s="175" t="s">
        <v>68</v>
      </c>
      <c r="G694" s="176" t="s">
        <v>45</v>
      </c>
      <c r="H694" s="254" t="s">
        <v>723</v>
      </c>
      <c r="I694" s="176" t="s">
        <v>45</v>
      </c>
      <c r="J694" s="176" t="s">
        <v>2088</v>
      </c>
      <c r="K694" s="176" t="s">
        <v>45</v>
      </c>
      <c r="L694" s="326">
        <v>45714</v>
      </c>
      <c r="M694" s="326">
        <v>45744</v>
      </c>
      <c r="N694" s="172" t="s">
        <v>4</v>
      </c>
      <c r="O694" s="172" t="s">
        <v>2306</v>
      </c>
      <c r="P694" s="178" t="s">
        <v>45</v>
      </c>
      <c r="Q694" s="178" t="s">
        <v>45</v>
      </c>
      <c r="R694" s="172" t="s">
        <v>55</v>
      </c>
      <c r="S694" s="177" t="s">
        <v>2307</v>
      </c>
      <c r="T694" s="247" t="s">
        <v>45</v>
      </c>
    </row>
    <row r="695" spans="1:20" ht="16.399999999999999" customHeight="1">
      <c r="A695" s="172" t="s">
        <v>1321</v>
      </c>
      <c r="B695" s="173" t="s">
        <v>19</v>
      </c>
      <c r="C695" s="172" t="s">
        <v>45</v>
      </c>
      <c r="D695" s="174" t="s">
        <v>45</v>
      </c>
      <c r="E695" s="180" t="s">
        <v>2308</v>
      </c>
      <c r="F695" s="175" t="s">
        <v>68</v>
      </c>
      <c r="G695" s="176" t="s">
        <v>49</v>
      </c>
      <c r="H695" s="254" t="s">
        <v>73</v>
      </c>
      <c r="I695" s="176" t="s">
        <v>124</v>
      </c>
      <c r="J695" s="176" t="s">
        <v>2309</v>
      </c>
      <c r="K695" s="176" t="s">
        <v>45</v>
      </c>
      <c r="L695" s="326">
        <v>45714</v>
      </c>
      <c r="M695" s="326">
        <v>45744</v>
      </c>
      <c r="N695" s="172" t="s">
        <v>5</v>
      </c>
      <c r="O695" s="172" t="s">
        <v>2310</v>
      </c>
      <c r="P695" s="178">
        <v>45714</v>
      </c>
      <c r="Q695" s="178" t="s">
        <v>45</v>
      </c>
      <c r="R695" s="172" t="s">
        <v>55</v>
      </c>
      <c r="T695" s="247" t="s">
        <v>56</v>
      </c>
    </row>
    <row r="696" spans="1:20" ht="16.399999999999999" customHeight="1">
      <c r="A696" s="172" t="s">
        <v>1321</v>
      </c>
      <c r="B696" s="173" t="s">
        <v>19</v>
      </c>
      <c r="C696" s="172" t="s">
        <v>45</v>
      </c>
      <c r="D696" s="174" t="s">
        <v>45</v>
      </c>
      <c r="E696" s="180" t="s">
        <v>2311</v>
      </c>
      <c r="F696" s="175" t="s">
        <v>68</v>
      </c>
      <c r="G696" s="176" t="s">
        <v>49</v>
      </c>
      <c r="H696" s="254" t="s">
        <v>73</v>
      </c>
      <c r="I696" s="176" t="s">
        <v>124</v>
      </c>
      <c r="J696" s="176" t="s">
        <v>2309</v>
      </c>
      <c r="K696" s="176" t="s">
        <v>45</v>
      </c>
      <c r="L696" s="326">
        <v>45714</v>
      </c>
      <c r="M696" s="326">
        <v>45744</v>
      </c>
      <c r="N696" s="172" t="s">
        <v>5</v>
      </c>
      <c r="O696" s="172" t="s">
        <v>2312</v>
      </c>
      <c r="P696" s="178">
        <v>45714</v>
      </c>
      <c r="Q696" s="178" t="s">
        <v>45</v>
      </c>
      <c r="R696" s="172" t="s">
        <v>55</v>
      </c>
      <c r="T696" s="247" t="s">
        <v>56</v>
      </c>
    </row>
    <row r="697" spans="1:20" ht="16.399999999999999" customHeight="1">
      <c r="A697" s="172" t="s">
        <v>1321</v>
      </c>
      <c r="B697" s="173" t="s">
        <v>19</v>
      </c>
      <c r="C697" s="172" t="s">
        <v>45</v>
      </c>
      <c r="D697" s="174" t="s">
        <v>45</v>
      </c>
      <c r="E697" s="180" t="s">
        <v>2313</v>
      </c>
      <c r="F697" s="175" t="s">
        <v>68</v>
      </c>
      <c r="G697" s="176" t="s">
        <v>49</v>
      </c>
      <c r="H697" s="254" t="s">
        <v>73</v>
      </c>
      <c r="I697" s="176" t="s">
        <v>124</v>
      </c>
      <c r="J697" s="176" t="s">
        <v>2314</v>
      </c>
      <c r="K697" s="176" t="s">
        <v>45</v>
      </c>
      <c r="L697" s="326">
        <v>45713</v>
      </c>
      <c r="M697" s="326">
        <v>45743</v>
      </c>
      <c r="N697" s="172" t="s">
        <v>5</v>
      </c>
      <c r="O697" s="172" t="s">
        <v>2315</v>
      </c>
      <c r="P697" s="178">
        <v>45714</v>
      </c>
      <c r="Q697" s="178">
        <v>45764</v>
      </c>
      <c r="R697" s="172" t="s">
        <v>55</v>
      </c>
      <c r="T697" s="247" t="s">
        <v>56</v>
      </c>
    </row>
    <row r="698" spans="1:20" ht="16.399999999999999" customHeight="1">
      <c r="A698" s="172" t="s">
        <v>1321</v>
      </c>
      <c r="B698" s="173" t="s">
        <v>19</v>
      </c>
      <c r="C698" s="172" t="s">
        <v>45</v>
      </c>
      <c r="D698" s="174" t="s">
        <v>45</v>
      </c>
      <c r="E698" s="180" t="s">
        <v>2316</v>
      </c>
      <c r="F698" s="175" t="s">
        <v>68</v>
      </c>
      <c r="G698" s="176" t="s">
        <v>81</v>
      </c>
      <c r="H698" s="254" t="s">
        <v>73</v>
      </c>
      <c r="I698" s="176" t="s">
        <v>82</v>
      </c>
      <c r="J698" s="176" t="s">
        <v>2317</v>
      </c>
      <c r="K698" s="176" t="s">
        <v>45</v>
      </c>
      <c r="L698" s="326">
        <v>45713</v>
      </c>
      <c r="M698" s="326">
        <v>45743</v>
      </c>
      <c r="N698" s="172" t="s">
        <v>5</v>
      </c>
      <c r="O698" s="172" t="s">
        <v>2318</v>
      </c>
      <c r="P698" s="178">
        <v>45714</v>
      </c>
      <c r="Q698" s="178" t="s">
        <v>45</v>
      </c>
      <c r="R698" s="172" t="s">
        <v>55</v>
      </c>
      <c r="T698" s="247" t="s">
        <v>56</v>
      </c>
    </row>
    <row r="699" spans="1:20" ht="16.399999999999999" customHeight="1">
      <c r="A699" s="172" t="s">
        <v>1265</v>
      </c>
      <c r="B699" s="173" t="s">
        <v>18</v>
      </c>
      <c r="C699" s="172" t="s">
        <v>45</v>
      </c>
      <c r="D699" s="174" t="s">
        <v>2319</v>
      </c>
      <c r="E699" s="180" t="s">
        <v>2320</v>
      </c>
      <c r="F699" s="175" t="s">
        <v>1620</v>
      </c>
      <c r="G699" s="176" t="s">
        <v>178</v>
      </c>
      <c r="H699" s="254" t="s">
        <v>179</v>
      </c>
      <c r="I699" s="176" t="s">
        <v>180</v>
      </c>
      <c r="J699" s="176" t="s">
        <v>2321</v>
      </c>
      <c r="K699" s="176" t="s">
        <v>53</v>
      </c>
      <c r="L699" s="326">
        <v>45714</v>
      </c>
      <c r="M699" s="326">
        <v>45759</v>
      </c>
      <c r="N699" s="172" t="s">
        <v>4</v>
      </c>
      <c r="O699" s="172" t="s">
        <v>2322</v>
      </c>
      <c r="P699" s="178">
        <v>45728</v>
      </c>
      <c r="Q699" s="178" t="s">
        <v>45</v>
      </c>
      <c r="R699" s="172" t="s">
        <v>55</v>
      </c>
      <c r="T699" s="247" t="s">
        <v>56</v>
      </c>
    </row>
    <row r="700" spans="1:20" ht="16.399999999999999" customHeight="1">
      <c r="A700" s="172" t="s">
        <v>1265</v>
      </c>
      <c r="B700" s="173" t="s">
        <v>18</v>
      </c>
      <c r="C700" s="172" t="s">
        <v>45</v>
      </c>
      <c r="D700" s="174" t="s">
        <v>2319</v>
      </c>
      <c r="E700" s="180" t="s">
        <v>2323</v>
      </c>
      <c r="F700" s="175" t="s">
        <v>2324</v>
      </c>
      <c r="G700" s="176" t="s">
        <v>2207</v>
      </c>
      <c r="H700" s="254" t="s">
        <v>141</v>
      </c>
      <c r="I700" s="176" t="s">
        <v>234</v>
      </c>
      <c r="J700" s="176" t="s">
        <v>2325</v>
      </c>
      <c r="K700" s="176" t="s">
        <v>53</v>
      </c>
      <c r="L700" s="326">
        <v>45714</v>
      </c>
      <c r="M700" s="326">
        <v>45759</v>
      </c>
      <c r="N700" s="172" t="s">
        <v>4</v>
      </c>
      <c r="O700" s="172" t="s">
        <v>2326</v>
      </c>
      <c r="P700" s="178">
        <v>45729</v>
      </c>
      <c r="Q700" s="178" t="s">
        <v>45</v>
      </c>
      <c r="R700" s="172" t="s">
        <v>55</v>
      </c>
      <c r="T700" s="247" t="s">
        <v>56</v>
      </c>
    </row>
    <row r="701" spans="1:20" ht="16.399999999999999" customHeight="1">
      <c r="A701" s="172" t="s">
        <v>1321</v>
      </c>
      <c r="B701" s="173" t="s">
        <v>19</v>
      </c>
      <c r="C701" s="172" t="s">
        <v>45</v>
      </c>
      <c r="D701" s="174" t="s">
        <v>45</v>
      </c>
      <c r="E701" s="180" t="s">
        <v>2327</v>
      </c>
      <c r="F701" s="175" t="s">
        <v>68</v>
      </c>
      <c r="G701" s="176" t="s">
        <v>69</v>
      </c>
      <c r="H701" s="254" t="s">
        <v>50</v>
      </c>
      <c r="I701" s="176" t="s">
        <v>70</v>
      </c>
      <c r="J701" s="176" t="s">
        <v>2328</v>
      </c>
      <c r="K701" s="176" t="s">
        <v>45</v>
      </c>
      <c r="L701" s="326">
        <v>45714</v>
      </c>
      <c r="M701" s="326">
        <v>45744</v>
      </c>
      <c r="N701" s="172" t="s">
        <v>5</v>
      </c>
      <c r="O701" s="172" t="s">
        <v>2329</v>
      </c>
      <c r="P701" s="178">
        <v>45715</v>
      </c>
      <c r="Q701" s="178" t="s">
        <v>45</v>
      </c>
      <c r="R701" s="172" t="s">
        <v>237</v>
      </c>
      <c r="T701" s="247" t="s">
        <v>56</v>
      </c>
    </row>
    <row r="702" spans="1:20" ht="16.399999999999999" customHeight="1">
      <c r="A702" s="172" t="s">
        <v>1265</v>
      </c>
      <c r="B702" s="173" t="s">
        <v>19</v>
      </c>
      <c r="C702" s="172" t="s">
        <v>45</v>
      </c>
      <c r="D702" s="174" t="s">
        <v>45</v>
      </c>
      <c r="E702" s="180" t="s">
        <v>45</v>
      </c>
      <c r="F702" s="175" t="s">
        <v>68</v>
      </c>
      <c r="G702" s="176" t="s">
        <v>45</v>
      </c>
      <c r="H702" s="254" t="s">
        <v>73</v>
      </c>
      <c r="I702" s="176" t="s">
        <v>45</v>
      </c>
      <c r="J702" s="176" t="s">
        <v>2330</v>
      </c>
      <c r="K702" s="176" t="s">
        <v>45</v>
      </c>
      <c r="L702" s="326">
        <v>45714</v>
      </c>
      <c r="M702" s="326">
        <v>45744</v>
      </c>
      <c r="N702" s="172" t="s">
        <v>4</v>
      </c>
      <c r="O702" s="172" t="s">
        <v>2331</v>
      </c>
      <c r="P702" s="178" t="s">
        <v>45</v>
      </c>
      <c r="Q702" s="178" t="s">
        <v>45</v>
      </c>
      <c r="R702" s="172" t="s">
        <v>55</v>
      </c>
      <c r="S702" s="177" t="s">
        <v>2332</v>
      </c>
      <c r="T702" s="247" t="s">
        <v>45</v>
      </c>
    </row>
    <row r="703" spans="1:20" ht="16.399999999999999" customHeight="1">
      <c r="A703" s="172" t="s">
        <v>1265</v>
      </c>
      <c r="B703" s="173" t="s">
        <v>19</v>
      </c>
      <c r="C703" s="172" t="s">
        <v>45</v>
      </c>
      <c r="D703" s="174" t="s">
        <v>45</v>
      </c>
      <c r="E703" s="180" t="s">
        <v>45</v>
      </c>
      <c r="F703" s="175" t="s">
        <v>68</v>
      </c>
      <c r="G703" s="176" t="s">
        <v>45</v>
      </c>
      <c r="H703" s="254" t="s">
        <v>130</v>
      </c>
      <c r="I703" s="176" t="s">
        <v>45</v>
      </c>
      <c r="J703" s="176" t="s">
        <v>2333</v>
      </c>
      <c r="K703" s="176" t="s">
        <v>45</v>
      </c>
      <c r="L703" s="326">
        <v>45714</v>
      </c>
      <c r="M703" s="326">
        <v>45744</v>
      </c>
      <c r="N703" s="172" t="s">
        <v>4</v>
      </c>
      <c r="O703" s="172" t="s">
        <v>2334</v>
      </c>
      <c r="P703" s="178" t="s">
        <v>45</v>
      </c>
      <c r="Q703" s="178" t="s">
        <v>45</v>
      </c>
      <c r="R703" s="172" t="s">
        <v>55</v>
      </c>
      <c r="S703" s="177" t="s">
        <v>2300</v>
      </c>
      <c r="T703" s="247" t="s">
        <v>45</v>
      </c>
    </row>
    <row r="704" spans="1:20" ht="16.399999999999999" customHeight="1">
      <c r="A704" s="172" t="s">
        <v>1321</v>
      </c>
      <c r="B704" s="173" t="s">
        <v>19</v>
      </c>
      <c r="C704" s="172" t="s">
        <v>45</v>
      </c>
      <c r="D704" s="174" t="s">
        <v>45</v>
      </c>
      <c r="E704" s="180" t="s">
        <v>45</v>
      </c>
      <c r="F704" s="175" t="s">
        <v>68</v>
      </c>
      <c r="G704" s="176" t="s">
        <v>45</v>
      </c>
      <c r="H704" s="254" t="s">
        <v>50</v>
      </c>
      <c r="I704" s="176" t="s">
        <v>45</v>
      </c>
      <c r="J704" s="176" t="s">
        <v>2335</v>
      </c>
      <c r="K704" s="176" t="s">
        <v>45</v>
      </c>
      <c r="L704" s="326">
        <v>45714</v>
      </c>
      <c r="M704" s="326">
        <v>45744</v>
      </c>
      <c r="N704" s="172" t="s">
        <v>4</v>
      </c>
      <c r="O704" s="172" t="s">
        <v>2336</v>
      </c>
      <c r="P704" s="178" t="s">
        <v>45</v>
      </c>
      <c r="Q704" s="178" t="s">
        <v>45</v>
      </c>
      <c r="R704" s="172" t="s">
        <v>55</v>
      </c>
      <c r="S704" s="177" t="s">
        <v>2337</v>
      </c>
      <c r="T704" s="247" t="s">
        <v>45</v>
      </c>
    </row>
    <row r="705" spans="1:20" ht="16.399999999999999" customHeight="1">
      <c r="A705" s="172" t="s">
        <v>57</v>
      </c>
      <c r="B705" s="173" t="s">
        <v>8</v>
      </c>
      <c r="C705" s="172" t="s">
        <v>45</v>
      </c>
      <c r="D705" s="174" t="s">
        <v>45</v>
      </c>
      <c r="E705" s="180" t="s">
        <v>45</v>
      </c>
      <c r="F705" s="175" t="s">
        <v>2338</v>
      </c>
      <c r="G705" s="176" t="s">
        <v>2339</v>
      </c>
      <c r="H705" s="176" t="s">
        <v>199</v>
      </c>
      <c r="I705" s="176" t="s">
        <v>2340</v>
      </c>
      <c r="J705" s="176" t="s">
        <v>2341</v>
      </c>
      <c r="K705" s="176" t="s">
        <v>45</v>
      </c>
      <c r="L705" s="326">
        <v>45715</v>
      </c>
      <c r="M705" s="326">
        <v>45735</v>
      </c>
      <c r="N705" s="172" t="s">
        <v>4</v>
      </c>
      <c r="O705" s="172" t="s">
        <v>2342</v>
      </c>
      <c r="P705" s="178" t="s">
        <v>45</v>
      </c>
      <c r="Q705" s="178" t="s">
        <v>45</v>
      </c>
      <c r="R705" s="172" t="s">
        <v>55</v>
      </c>
      <c r="S705" s="177" t="s">
        <v>174</v>
      </c>
      <c r="T705" s="247" t="s">
        <v>45</v>
      </c>
    </row>
    <row r="706" spans="1:20" ht="16.399999999999999" customHeight="1">
      <c r="A706" s="172" t="s">
        <v>57</v>
      </c>
      <c r="B706" s="173" t="s">
        <v>8</v>
      </c>
      <c r="C706" s="172" t="s">
        <v>45</v>
      </c>
      <c r="D706" s="174" t="s">
        <v>45</v>
      </c>
      <c r="E706" s="180" t="s">
        <v>45</v>
      </c>
      <c r="F706" s="175" t="s">
        <v>2338</v>
      </c>
      <c r="G706" s="176" t="s">
        <v>2339</v>
      </c>
      <c r="H706" s="176" t="s">
        <v>199</v>
      </c>
      <c r="I706" s="176" t="s">
        <v>2340</v>
      </c>
      <c r="J706" s="176" t="s">
        <v>2343</v>
      </c>
      <c r="K706" s="176" t="s">
        <v>45</v>
      </c>
      <c r="L706" s="326">
        <v>45715</v>
      </c>
      <c r="M706" s="326">
        <v>45735</v>
      </c>
      <c r="N706" s="172" t="s">
        <v>4</v>
      </c>
      <c r="O706" s="172" t="s">
        <v>2344</v>
      </c>
      <c r="P706" s="178" t="s">
        <v>45</v>
      </c>
      <c r="Q706" s="178" t="s">
        <v>45</v>
      </c>
      <c r="R706" s="172" t="s">
        <v>55</v>
      </c>
      <c r="S706" s="177" t="s">
        <v>174</v>
      </c>
      <c r="T706" s="247" t="s">
        <v>45</v>
      </c>
    </row>
    <row r="707" spans="1:20" ht="16.399999999999999" customHeight="1">
      <c r="A707" s="172" t="s">
        <v>57</v>
      </c>
      <c r="B707" s="173" t="s">
        <v>8</v>
      </c>
      <c r="C707" s="172" t="s">
        <v>45</v>
      </c>
      <c r="D707" s="174" t="s">
        <v>45</v>
      </c>
      <c r="E707" s="180" t="s">
        <v>45</v>
      </c>
      <c r="F707" s="175" t="s">
        <v>584</v>
      </c>
      <c r="G707" s="176" t="s">
        <v>585</v>
      </c>
      <c r="H707" s="176" t="s">
        <v>130</v>
      </c>
      <c r="I707" s="176" t="s">
        <v>586</v>
      </c>
      <c r="J707" s="176" t="s">
        <v>2345</v>
      </c>
      <c r="K707" s="176" t="s">
        <v>45</v>
      </c>
      <c r="L707" s="326">
        <v>45716</v>
      </c>
      <c r="M707" s="326">
        <v>45736</v>
      </c>
      <c r="N707" s="172" t="s">
        <v>4</v>
      </c>
      <c r="O707" s="172" t="s">
        <v>2346</v>
      </c>
      <c r="P707" s="178" t="s">
        <v>45</v>
      </c>
      <c r="Q707" s="178" t="s">
        <v>45</v>
      </c>
      <c r="R707" s="172" t="s">
        <v>55</v>
      </c>
      <c r="S707" s="177" t="s">
        <v>174</v>
      </c>
      <c r="T707" s="247" t="s">
        <v>45</v>
      </c>
    </row>
    <row r="708" spans="1:20" ht="16.399999999999999" customHeight="1">
      <c r="A708" s="172" t="s">
        <v>1265</v>
      </c>
      <c r="B708" s="173" t="s">
        <v>19</v>
      </c>
      <c r="C708" s="172" t="s">
        <v>45</v>
      </c>
      <c r="D708" s="174" t="s">
        <v>45</v>
      </c>
      <c r="E708" s="180" t="s">
        <v>2347</v>
      </c>
      <c r="F708" s="175" t="s">
        <v>68</v>
      </c>
      <c r="G708" s="176" t="s">
        <v>939</v>
      </c>
      <c r="H708" s="254" t="s">
        <v>536</v>
      </c>
      <c r="I708" s="176" t="s">
        <v>940</v>
      </c>
      <c r="J708" s="176" t="s">
        <v>2348</v>
      </c>
      <c r="K708" s="176" t="s">
        <v>45</v>
      </c>
      <c r="L708" s="326">
        <v>45716</v>
      </c>
      <c r="M708" s="326">
        <v>45746</v>
      </c>
      <c r="N708" s="172" t="s">
        <v>5</v>
      </c>
      <c r="O708" s="172" t="s">
        <v>2349</v>
      </c>
      <c r="P708" s="178">
        <v>45719</v>
      </c>
      <c r="Q708" s="178">
        <v>45777</v>
      </c>
      <c r="R708" s="172" t="s">
        <v>55</v>
      </c>
      <c r="T708" s="247" t="s">
        <v>56</v>
      </c>
    </row>
    <row r="709" spans="1:20" ht="16.399999999999999" customHeight="1">
      <c r="A709" s="172" t="s">
        <v>1321</v>
      </c>
      <c r="B709" s="173" t="s">
        <v>19</v>
      </c>
      <c r="C709" s="172" t="s">
        <v>45</v>
      </c>
      <c r="D709" s="174" t="s">
        <v>45</v>
      </c>
      <c r="E709" s="180" t="s">
        <v>2350</v>
      </c>
      <c r="F709" s="175" t="s">
        <v>68</v>
      </c>
      <c r="G709" s="176" t="s">
        <v>146</v>
      </c>
      <c r="H709" s="254" t="s">
        <v>62</v>
      </c>
      <c r="I709" s="176" t="s">
        <v>147</v>
      </c>
      <c r="J709" s="176" t="s">
        <v>2351</v>
      </c>
      <c r="K709" s="176" t="s">
        <v>45</v>
      </c>
      <c r="L709" s="326">
        <v>45717</v>
      </c>
      <c r="M709" s="326">
        <v>45747</v>
      </c>
      <c r="N709" s="172" t="s">
        <v>5</v>
      </c>
      <c r="O709" s="172" t="s">
        <v>2352</v>
      </c>
      <c r="P709" s="178">
        <v>45719</v>
      </c>
      <c r="Q709" s="178" t="s">
        <v>45</v>
      </c>
      <c r="R709" s="172" t="s">
        <v>237</v>
      </c>
      <c r="T709" s="247" t="s">
        <v>56</v>
      </c>
    </row>
    <row r="710" spans="1:20" ht="16.399999999999999" customHeight="1">
      <c r="A710" s="172" t="s">
        <v>1265</v>
      </c>
      <c r="B710" s="173" t="s">
        <v>19</v>
      </c>
      <c r="C710" s="172" t="s">
        <v>45</v>
      </c>
      <c r="D710" s="174" t="s">
        <v>45</v>
      </c>
      <c r="E710" s="180" t="s">
        <v>45</v>
      </c>
      <c r="F710" s="175" t="s">
        <v>68</v>
      </c>
      <c r="G710" s="176" t="s">
        <v>45</v>
      </c>
      <c r="H710" s="254" t="s">
        <v>723</v>
      </c>
      <c r="I710" s="176" t="s">
        <v>45</v>
      </c>
      <c r="J710" s="176" t="s">
        <v>2353</v>
      </c>
      <c r="K710" s="176" t="s">
        <v>45</v>
      </c>
      <c r="L710" s="326">
        <v>45716</v>
      </c>
      <c r="M710" s="326">
        <v>45746</v>
      </c>
      <c r="N710" s="172" t="s">
        <v>4</v>
      </c>
      <c r="O710" s="172" t="s">
        <v>2354</v>
      </c>
      <c r="P710" s="178" t="s">
        <v>45</v>
      </c>
      <c r="Q710" s="178" t="s">
        <v>45</v>
      </c>
      <c r="R710" s="172" t="s">
        <v>55</v>
      </c>
      <c r="S710" s="177" t="s">
        <v>2090</v>
      </c>
      <c r="T710" s="247" t="s">
        <v>45</v>
      </c>
    </row>
    <row r="711" spans="1:20" ht="16.399999999999999" customHeight="1">
      <c r="A711" s="172" t="s">
        <v>1321</v>
      </c>
      <c r="B711" s="173" t="s">
        <v>19</v>
      </c>
      <c r="C711" s="172" t="s">
        <v>45</v>
      </c>
      <c r="D711" s="174" t="s">
        <v>45</v>
      </c>
      <c r="E711" s="180" t="s">
        <v>45</v>
      </c>
      <c r="F711" s="175" t="s">
        <v>68</v>
      </c>
      <c r="G711" s="176" t="s">
        <v>45</v>
      </c>
      <c r="H711" s="254" t="s">
        <v>62</v>
      </c>
      <c r="I711" s="176" t="s">
        <v>45</v>
      </c>
      <c r="J711" s="176" t="s">
        <v>2355</v>
      </c>
      <c r="K711" s="176" t="s">
        <v>45</v>
      </c>
      <c r="L711" s="326">
        <v>45717</v>
      </c>
      <c r="M711" s="326">
        <v>45747</v>
      </c>
      <c r="N711" s="172" t="s">
        <v>4</v>
      </c>
      <c r="O711" s="172" t="s">
        <v>2356</v>
      </c>
      <c r="P711" s="178" t="s">
        <v>45</v>
      </c>
      <c r="Q711" s="178" t="s">
        <v>45</v>
      </c>
      <c r="R711" s="172" t="s">
        <v>55</v>
      </c>
      <c r="S711" s="177" t="s">
        <v>1724</v>
      </c>
      <c r="T711" s="247" t="s">
        <v>45</v>
      </c>
    </row>
    <row r="712" spans="1:20" ht="16.399999999999999" customHeight="1">
      <c r="A712" s="172" t="s">
        <v>57</v>
      </c>
      <c r="B712" s="173" t="s">
        <v>8</v>
      </c>
      <c r="C712" s="172" t="s">
        <v>45</v>
      </c>
      <c r="D712" s="174" t="s">
        <v>45</v>
      </c>
      <c r="E712" s="180" t="s">
        <v>2357</v>
      </c>
      <c r="F712" s="175" t="s">
        <v>1419</v>
      </c>
      <c r="G712" s="176" t="s">
        <v>1833</v>
      </c>
      <c r="H712" s="176" t="s">
        <v>130</v>
      </c>
      <c r="I712" s="176" t="s">
        <v>131</v>
      </c>
      <c r="J712" s="176" t="s">
        <v>2358</v>
      </c>
      <c r="K712" s="176" t="s">
        <v>45</v>
      </c>
      <c r="L712" s="326">
        <v>45718</v>
      </c>
      <c r="M712" s="326">
        <v>45738</v>
      </c>
      <c r="N712" s="172" t="s">
        <v>5</v>
      </c>
      <c r="O712" s="172" t="s">
        <v>2359</v>
      </c>
      <c r="P712" s="178">
        <v>45729</v>
      </c>
      <c r="Q712" s="178" t="s">
        <v>45</v>
      </c>
      <c r="R712" s="172" t="s">
        <v>55</v>
      </c>
      <c r="T712" s="247" t="s">
        <v>56</v>
      </c>
    </row>
    <row r="713" spans="1:20" ht="16.399999999999999" customHeight="1">
      <c r="A713" s="172" t="s">
        <v>57</v>
      </c>
      <c r="B713" s="173" t="s">
        <v>8</v>
      </c>
      <c r="C713" s="172" t="s">
        <v>45</v>
      </c>
      <c r="D713" s="174" t="s">
        <v>45</v>
      </c>
      <c r="E713" s="180" t="s">
        <v>45</v>
      </c>
      <c r="F713" s="175" t="s">
        <v>2360</v>
      </c>
      <c r="G713" s="176" t="s">
        <v>61</v>
      </c>
      <c r="H713" s="176" t="s">
        <v>130</v>
      </c>
      <c r="I713" s="176" t="s">
        <v>153</v>
      </c>
      <c r="J713" s="176" t="s">
        <v>2361</v>
      </c>
      <c r="K713" s="176" t="s">
        <v>45</v>
      </c>
      <c r="L713" s="326">
        <v>45719</v>
      </c>
      <c r="M713" s="326">
        <v>45739</v>
      </c>
      <c r="N713" s="172" t="s">
        <v>4</v>
      </c>
      <c r="O713" s="172" t="s">
        <v>2362</v>
      </c>
      <c r="P713" s="178" t="s">
        <v>45</v>
      </c>
      <c r="Q713" s="178" t="s">
        <v>45</v>
      </c>
      <c r="R713" s="172" t="s">
        <v>55</v>
      </c>
      <c r="S713" s="177" t="s">
        <v>174</v>
      </c>
      <c r="T713" s="247" t="s">
        <v>45</v>
      </c>
    </row>
    <row r="714" spans="1:20" ht="16.399999999999999" customHeight="1">
      <c r="A714" s="172" t="s">
        <v>1265</v>
      </c>
      <c r="B714" s="173" t="s">
        <v>19</v>
      </c>
      <c r="C714" s="172" t="s">
        <v>45</v>
      </c>
      <c r="D714" s="174" t="s">
        <v>45</v>
      </c>
      <c r="E714" s="180" t="s">
        <v>45</v>
      </c>
      <c r="F714" s="175" t="s">
        <v>68</v>
      </c>
      <c r="G714" s="176" t="s">
        <v>45</v>
      </c>
      <c r="H714" s="254" t="s">
        <v>723</v>
      </c>
      <c r="I714" s="176" t="s">
        <v>45</v>
      </c>
      <c r="J714" s="176" t="s">
        <v>2363</v>
      </c>
      <c r="K714" s="176" t="s">
        <v>45</v>
      </c>
      <c r="L714" s="326">
        <v>45720</v>
      </c>
      <c r="M714" s="326">
        <v>45750</v>
      </c>
      <c r="N714" s="172" t="s">
        <v>4</v>
      </c>
      <c r="O714" s="172" t="s">
        <v>2364</v>
      </c>
      <c r="P714" s="178" t="s">
        <v>45</v>
      </c>
      <c r="Q714" s="178" t="s">
        <v>45</v>
      </c>
      <c r="R714" s="172" t="s">
        <v>55</v>
      </c>
      <c r="S714" s="177" t="s">
        <v>2365</v>
      </c>
      <c r="T714" s="247" t="s">
        <v>45</v>
      </c>
    </row>
    <row r="715" spans="1:20" ht="16.399999999999999" customHeight="1">
      <c r="A715" s="172" t="s">
        <v>1321</v>
      </c>
      <c r="B715" s="173" t="s">
        <v>19</v>
      </c>
      <c r="C715" s="172" t="s">
        <v>45</v>
      </c>
      <c r="D715" s="174" t="s">
        <v>45</v>
      </c>
      <c r="E715" s="180" t="s">
        <v>2366</v>
      </c>
      <c r="F715" s="175" t="s">
        <v>68</v>
      </c>
      <c r="G715" s="176" t="s">
        <v>454</v>
      </c>
      <c r="H715" s="254" t="s">
        <v>455</v>
      </c>
      <c r="I715" s="176" t="s">
        <v>456</v>
      </c>
      <c r="J715" s="176" t="s">
        <v>2367</v>
      </c>
      <c r="K715" s="176" t="s">
        <v>45</v>
      </c>
      <c r="L715" s="326">
        <v>45720</v>
      </c>
      <c r="M715" s="326">
        <v>45750</v>
      </c>
      <c r="N715" s="172" t="s">
        <v>5</v>
      </c>
      <c r="O715" s="172" t="s">
        <v>2368</v>
      </c>
      <c r="P715" s="178">
        <v>45722</v>
      </c>
      <c r="Q715" s="178" t="s">
        <v>45</v>
      </c>
      <c r="R715" s="172" t="s">
        <v>55</v>
      </c>
      <c r="S715" s="177" t="s">
        <v>2369</v>
      </c>
      <c r="T715" s="247" t="s">
        <v>56</v>
      </c>
    </row>
    <row r="716" spans="1:20" ht="16.399999999999999" customHeight="1">
      <c r="A716" s="172" t="s">
        <v>1265</v>
      </c>
      <c r="B716" s="173" t="s">
        <v>19</v>
      </c>
      <c r="C716" s="172" t="s">
        <v>45</v>
      </c>
      <c r="D716" s="174" t="s">
        <v>45</v>
      </c>
      <c r="E716" s="180" t="s">
        <v>2370</v>
      </c>
      <c r="F716" s="175" t="s">
        <v>68</v>
      </c>
      <c r="G716" s="176" t="s">
        <v>550</v>
      </c>
      <c r="H716" s="254" t="s">
        <v>130</v>
      </c>
      <c r="I716" s="176" t="s">
        <v>551</v>
      </c>
      <c r="J716" s="176" t="s">
        <v>2371</v>
      </c>
      <c r="K716" s="176" t="s">
        <v>45</v>
      </c>
      <c r="L716" s="326">
        <v>45720</v>
      </c>
      <c r="M716" s="326">
        <v>45750</v>
      </c>
      <c r="N716" s="172" t="s">
        <v>5</v>
      </c>
      <c r="O716" s="172" t="s">
        <v>2372</v>
      </c>
      <c r="P716" s="178">
        <v>45723</v>
      </c>
      <c r="Q716" s="178">
        <v>45754</v>
      </c>
      <c r="R716" s="172" t="s">
        <v>55</v>
      </c>
      <c r="T716" s="247" t="s">
        <v>56</v>
      </c>
    </row>
    <row r="717" spans="1:20" ht="16.399999999999999" customHeight="1">
      <c r="A717" s="172" t="s">
        <v>1321</v>
      </c>
      <c r="B717" s="173" t="s">
        <v>19</v>
      </c>
      <c r="C717" s="172" t="s">
        <v>45</v>
      </c>
      <c r="D717" s="174" t="s">
        <v>45</v>
      </c>
      <c r="E717" s="180" t="s">
        <v>2373</v>
      </c>
      <c r="F717" s="175" t="s">
        <v>68</v>
      </c>
      <c r="G717" s="176" t="s">
        <v>69</v>
      </c>
      <c r="H717" s="254" t="s">
        <v>73</v>
      </c>
      <c r="I717" s="176" t="s">
        <v>117</v>
      </c>
      <c r="J717" s="176" t="s">
        <v>2374</v>
      </c>
      <c r="K717" s="176" t="s">
        <v>45</v>
      </c>
      <c r="L717" s="326">
        <v>45720</v>
      </c>
      <c r="M717" s="326">
        <v>45750</v>
      </c>
      <c r="N717" s="172" t="s">
        <v>5</v>
      </c>
      <c r="O717" s="172" t="s">
        <v>2375</v>
      </c>
      <c r="P717" s="178">
        <v>45722</v>
      </c>
      <c r="Q717" s="178" t="s">
        <v>45</v>
      </c>
      <c r="R717" s="172" t="s">
        <v>55</v>
      </c>
      <c r="T717" s="247" t="s">
        <v>56</v>
      </c>
    </row>
    <row r="718" spans="1:20" ht="16.399999999999999" customHeight="1">
      <c r="A718" s="172" t="s">
        <v>57</v>
      </c>
      <c r="B718" s="173" t="s">
        <v>8</v>
      </c>
      <c r="C718" s="172" t="s">
        <v>45</v>
      </c>
      <c r="D718" s="174" t="s">
        <v>45</v>
      </c>
      <c r="E718" s="180" t="s">
        <v>45</v>
      </c>
      <c r="F718" s="175" t="s">
        <v>2376</v>
      </c>
      <c r="G718" s="176" t="s">
        <v>146</v>
      </c>
      <c r="H718" s="176" t="s">
        <v>62</v>
      </c>
      <c r="I718" s="176" t="s">
        <v>147</v>
      </c>
      <c r="J718" s="176" t="s">
        <v>2377</v>
      </c>
      <c r="K718" s="176" t="s">
        <v>45</v>
      </c>
      <c r="L718" s="326">
        <v>45720</v>
      </c>
      <c r="M718" s="326">
        <v>45740</v>
      </c>
      <c r="N718" s="172" t="s">
        <v>4</v>
      </c>
      <c r="O718" s="172" t="s">
        <v>2378</v>
      </c>
      <c r="P718" s="178" t="s">
        <v>45</v>
      </c>
      <c r="Q718" s="178" t="s">
        <v>45</v>
      </c>
      <c r="R718" s="172" t="s">
        <v>55</v>
      </c>
      <c r="S718" s="177" t="s">
        <v>174</v>
      </c>
      <c r="T718" s="247" t="s">
        <v>45</v>
      </c>
    </row>
    <row r="719" spans="1:20" ht="16.399999999999999" customHeight="1">
      <c r="A719" s="172" t="s">
        <v>1265</v>
      </c>
      <c r="B719" s="173" t="s">
        <v>18</v>
      </c>
      <c r="C719" s="172">
        <v>25</v>
      </c>
      <c r="D719" s="174" t="s">
        <v>2379</v>
      </c>
      <c r="E719" s="180" t="s">
        <v>2380</v>
      </c>
      <c r="F719" s="175" t="s">
        <v>48</v>
      </c>
      <c r="G719" s="176" t="s">
        <v>69</v>
      </c>
      <c r="H719" s="254" t="s">
        <v>50</v>
      </c>
      <c r="I719" s="176" t="s">
        <v>70</v>
      </c>
      <c r="J719" s="176" t="s">
        <v>2381</v>
      </c>
      <c r="K719" s="176" t="s">
        <v>615</v>
      </c>
      <c r="L719" s="326">
        <v>45720</v>
      </c>
      <c r="M719" s="326">
        <v>45765</v>
      </c>
      <c r="N719" s="172" t="s">
        <v>4</v>
      </c>
      <c r="O719" s="172" t="s">
        <v>2382</v>
      </c>
      <c r="P719" s="178">
        <v>45749</v>
      </c>
      <c r="Q719" s="178">
        <v>45790</v>
      </c>
      <c r="R719" s="172" t="s">
        <v>237</v>
      </c>
      <c r="T719" s="247" t="s">
        <v>56</v>
      </c>
    </row>
    <row r="720" spans="1:20" ht="16.399999999999999" customHeight="1">
      <c r="A720" s="172" t="s">
        <v>1265</v>
      </c>
      <c r="B720" s="173" t="s">
        <v>18</v>
      </c>
      <c r="C720" s="172">
        <v>25</v>
      </c>
      <c r="D720" s="174" t="s">
        <v>2319</v>
      </c>
      <c r="E720" s="180" t="s">
        <v>2383</v>
      </c>
      <c r="F720" s="175" t="s">
        <v>2384</v>
      </c>
      <c r="G720" s="176" t="s">
        <v>69</v>
      </c>
      <c r="H720" s="254" t="s">
        <v>50</v>
      </c>
      <c r="I720" s="176" t="s">
        <v>70</v>
      </c>
      <c r="J720" s="176" t="s">
        <v>207</v>
      </c>
      <c r="K720" s="176" t="s">
        <v>53</v>
      </c>
      <c r="L720" s="326">
        <v>45720</v>
      </c>
      <c r="M720" s="326">
        <v>45765</v>
      </c>
      <c r="N720" s="172" t="s">
        <v>4</v>
      </c>
      <c r="O720" s="172" t="s">
        <v>2385</v>
      </c>
      <c r="P720" s="178">
        <v>45749</v>
      </c>
      <c r="Q720" s="178">
        <v>45790</v>
      </c>
      <c r="R720" s="172" t="s">
        <v>55</v>
      </c>
      <c r="T720" s="247" t="s">
        <v>56</v>
      </c>
    </row>
    <row r="721" spans="1:20" ht="16.399999999999999" customHeight="1">
      <c r="A721" s="172" t="s">
        <v>57</v>
      </c>
      <c r="B721" s="173" t="s">
        <v>19</v>
      </c>
      <c r="C721" s="172" t="s">
        <v>45</v>
      </c>
      <c r="D721" s="174" t="s">
        <v>45</v>
      </c>
      <c r="E721" s="180" t="s">
        <v>2386</v>
      </c>
      <c r="F721" s="175" t="s">
        <v>68</v>
      </c>
      <c r="G721" s="176" t="s">
        <v>140</v>
      </c>
      <c r="H721" s="254" t="s">
        <v>179</v>
      </c>
      <c r="I721" s="176" t="s">
        <v>300</v>
      </c>
      <c r="J721" s="176" t="s">
        <v>2387</v>
      </c>
      <c r="K721" s="176" t="s">
        <v>45</v>
      </c>
      <c r="L721" s="326">
        <v>45721</v>
      </c>
      <c r="M721" s="326">
        <v>45751</v>
      </c>
      <c r="N721" s="172" t="s">
        <v>5</v>
      </c>
      <c r="O721" s="172" t="s">
        <v>2388</v>
      </c>
      <c r="P721" s="178">
        <v>45726</v>
      </c>
      <c r="Q721" s="178">
        <v>45754</v>
      </c>
      <c r="R721" s="172" t="s">
        <v>55</v>
      </c>
      <c r="T721" s="247" t="s">
        <v>56</v>
      </c>
    </row>
    <row r="722" spans="1:20" ht="16.399999999999999" customHeight="1">
      <c r="A722" s="172" t="s">
        <v>1265</v>
      </c>
      <c r="B722" s="173" t="s">
        <v>18</v>
      </c>
      <c r="C722" s="172">
        <v>26</v>
      </c>
      <c r="D722" s="174" t="s">
        <v>2389</v>
      </c>
      <c r="E722" s="180" t="s">
        <v>2390</v>
      </c>
      <c r="F722" s="175" t="s">
        <v>2391</v>
      </c>
      <c r="G722" s="176" t="s">
        <v>315</v>
      </c>
      <c r="H722" s="254" t="s">
        <v>141</v>
      </c>
      <c r="I722" s="176" t="s">
        <v>316</v>
      </c>
      <c r="J722" s="176" t="s">
        <v>2392</v>
      </c>
      <c r="K722" s="176" t="s">
        <v>53</v>
      </c>
      <c r="L722" s="326">
        <v>45721</v>
      </c>
      <c r="M722" s="326">
        <v>45766</v>
      </c>
      <c r="N722" s="172" t="s">
        <v>4</v>
      </c>
      <c r="O722" s="172" t="s">
        <v>2393</v>
      </c>
      <c r="P722" s="178">
        <v>45749</v>
      </c>
      <c r="Q722" s="178">
        <v>45756</v>
      </c>
      <c r="R722" s="172" t="s">
        <v>55</v>
      </c>
      <c r="T722" s="247" t="s">
        <v>45</v>
      </c>
    </row>
    <row r="723" spans="1:20" ht="16.399999999999999" customHeight="1">
      <c r="A723" s="172" t="s">
        <v>1265</v>
      </c>
      <c r="B723" s="173" t="s">
        <v>19</v>
      </c>
      <c r="C723" s="172" t="s">
        <v>45</v>
      </c>
      <c r="D723" s="174" t="s">
        <v>45</v>
      </c>
      <c r="E723" s="180" t="s">
        <v>2394</v>
      </c>
      <c r="F723" s="175" t="s">
        <v>68</v>
      </c>
      <c r="G723" s="176" t="s">
        <v>170</v>
      </c>
      <c r="H723" s="254" t="s">
        <v>130</v>
      </c>
      <c r="I723" s="176" t="s">
        <v>171</v>
      </c>
      <c r="J723" s="176" t="s">
        <v>2395</v>
      </c>
      <c r="K723" s="176" t="s">
        <v>45</v>
      </c>
      <c r="L723" s="326">
        <v>45721</v>
      </c>
      <c r="M723" s="326">
        <v>45751</v>
      </c>
      <c r="N723" s="172" t="s">
        <v>5</v>
      </c>
      <c r="O723" s="172" t="s">
        <v>2396</v>
      </c>
      <c r="P723" s="178">
        <v>45722</v>
      </c>
      <c r="Q723" s="178">
        <v>45796</v>
      </c>
      <c r="R723" s="172" t="s">
        <v>55</v>
      </c>
      <c r="T723" s="247" t="s">
        <v>56</v>
      </c>
    </row>
    <row r="724" spans="1:20" ht="16.399999999999999" customHeight="1">
      <c r="A724" s="172" t="s">
        <v>1265</v>
      </c>
      <c r="B724" s="173" t="s">
        <v>19</v>
      </c>
      <c r="C724" s="172" t="s">
        <v>45</v>
      </c>
      <c r="D724" s="174" t="s">
        <v>45</v>
      </c>
      <c r="E724" s="180" t="s">
        <v>2397</v>
      </c>
      <c r="F724" s="175" t="s">
        <v>68</v>
      </c>
      <c r="G724" s="176" t="s">
        <v>170</v>
      </c>
      <c r="H724" s="254" t="s">
        <v>130</v>
      </c>
      <c r="I724" s="176" t="s">
        <v>171</v>
      </c>
      <c r="J724" s="176" t="s">
        <v>2395</v>
      </c>
      <c r="K724" s="176" t="s">
        <v>45</v>
      </c>
      <c r="L724" s="326">
        <v>45721</v>
      </c>
      <c r="M724" s="326">
        <v>45751</v>
      </c>
      <c r="N724" s="172" t="s">
        <v>5</v>
      </c>
      <c r="O724" s="172" t="s">
        <v>2398</v>
      </c>
      <c r="P724" s="178">
        <v>45722</v>
      </c>
      <c r="Q724" s="178">
        <v>45796</v>
      </c>
      <c r="R724" s="172" t="s">
        <v>55</v>
      </c>
      <c r="T724" s="247" t="s">
        <v>56</v>
      </c>
    </row>
    <row r="725" spans="1:20" ht="16.399999999999999" customHeight="1">
      <c r="A725" s="172" t="s">
        <v>1321</v>
      </c>
      <c r="B725" s="173" t="s">
        <v>19</v>
      </c>
      <c r="C725" s="172" t="s">
        <v>45</v>
      </c>
      <c r="D725" s="174" t="s">
        <v>45</v>
      </c>
      <c r="E725" s="180" t="s">
        <v>2399</v>
      </c>
      <c r="F725" s="175" t="s">
        <v>68</v>
      </c>
      <c r="G725" s="176" t="s">
        <v>61</v>
      </c>
      <c r="H725" s="254" t="s">
        <v>130</v>
      </c>
      <c r="I725" s="176" t="s">
        <v>153</v>
      </c>
      <c r="J725" s="176" t="s">
        <v>2400</v>
      </c>
      <c r="K725" s="176" t="s">
        <v>45</v>
      </c>
      <c r="L725" s="326">
        <v>45721</v>
      </c>
      <c r="M725" s="326">
        <v>45751</v>
      </c>
      <c r="N725" s="172" t="s">
        <v>5</v>
      </c>
      <c r="O725" s="172" t="s">
        <v>2401</v>
      </c>
      <c r="P725" s="178">
        <v>45722</v>
      </c>
      <c r="Q725" s="178" t="s">
        <v>45</v>
      </c>
      <c r="R725" s="172" t="s">
        <v>55</v>
      </c>
      <c r="T725" s="247" t="s">
        <v>56</v>
      </c>
    </row>
    <row r="726" spans="1:20" ht="16.399999999999999" customHeight="1">
      <c r="A726" s="172" t="s">
        <v>1265</v>
      </c>
      <c r="B726" s="173" t="s">
        <v>19</v>
      </c>
      <c r="C726" s="172" t="s">
        <v>45</v>
      </c>
      <c r="D726" s="174" t="s">
        <v>45</v>
      </c>
      <c r="E726" s="180" t="s">
        <v>2402</v>
      </c>
      <c r="F726" s="175" t="s">
        <v>68</v>
      </c>
      <c r="G726" s="176" t="s">
        <v>146</v>
      </c>
      <c r="H726" s="254" t="s">
        <v>130</v>
      </c>
      <c r="I726" s="176" t="s">
        <v>147</v>
      </c>
      <c r="J726" s="176" t="s">
        <v>2403</v>
      </c>
      <c r="K726" s="176" t="s">
        <v>45</v>
      </c>
      <c r="L726" s="326">
        <v>45722</v>
      </c>
      <c r="M726" s="326">
        <v>45752</v>
      </c>
      <c r="N726" s="172" t="s">
        <v>5</v>
      </c>
      <c r="O726" s="172" t="s">
        <v>2404</v>
      </c>
      <c r="P726" s="178">
        <v>45723</v>
      </c>
      <c r="Q726" s="178">
        <v>45748</v>
      </c>
      <c r="R726" s="172" t="s">
        <v>55</v>
      </c>
      <c r="T726" s="247" t="s">
        <v>56</v>
      </c>
    </row>
    <row r="727" spans="1:20" ht="16.399999999999999" customHeight="1">
      <c r="A727" s="172" t="s">
        <v>2405</v>
      </c>
      <c r="B727" s="173" t="s">
        <v>19</v>
      </c>
      <c r="C727" s="172" t="s">
        <v>45</v>
      </c>
      <c r="D727" s="174" t="s">
        <v>45</v>
      </c>
      <c r="E727" s="180" t="s">
        <v>2406</v>
      </c>
      <c r="F727" s="175" t="s">
        <v>68</v>
      </c>
      <c r="G727" s="176" t="s">
        <v>275</v>
      </c>
      <c r="H727" s="254" t="s">
        <v>50</v>
      </c>
      <c r="I727" s="176" t="s">
        <v>276</v>
      </c>
      <c r="J727" s="176" t="s">
        <v>2407</v>
      </c>
      <c r="K727" s="176" t="s">
        <v>45</v>
      </c>
      <c r="L727" s="326">
        <v>45722</v>
      </c>
      <c r="M727" s="326">
        <v>45752</v>
      </c>
      <c r="N727" s="172" t="s">
        <v>5</v>
      </c>
      <c r="O727" s="172" t="s">
        <v>2408</v>
      </c>
      <c r="P727" s="178">
        <v>45723</v>
      </c>
      <c r="Q727" s="178">
        <v>45769</v>
      </c>
      <c r="R727" s="172" t="s">
        <v>55</v>
      </c>
      <c r="T727" s="247" t="s">
        <v>56</v>
      </c>
    </row>
    <row r="728" spans="1:20" ht="16.399999999999999" customHeight="1">
      <c r="A728" s="172" t="s">
        <v>1321</v>
      </c>
      <c r="B728" s="173" t="s">
        <v>19</v>
      </c>
      <c r="C728" s="172" t="s">
        <v>45</v>
      </c>
      <c r="D728" s="174" t="s">
        <v>45</v>
      </c>
      <c r="E728" s="180" t="s">
        <v>2409</v>
      </c>
      <c r="F728" s="175" t="s">
        <v>68</v>
      </c>
      <c r="G728" s="176" t="s">
        <v>69</v>
      </c>
      <c r="H728" s="254" t="s">
        <v>73</v>
      </c>
      <c r="I728" s="176" t="s">
        <v>117</v>
      </c>
      <c r="J728" s="176" t="s">
        <v>2410</v>
      </c>
      <c r="K728" s="176" t="s">
        <v>45</v>
      </c>
      <c r="L728" s="326">
        <v>45722</v>
      </c>
      <c r="M728" s="326">
        <v>45752</v>
      </c>
      <c r="N728" s="172" t="s">
        <v>5</v>
      </c>
      <c r="O728" s="172" t="s">
        <v>2411</v>
      </c>
      <c r="P728" s="178">
        <v>45723</v>
      </c>
      <c r="Q728" s="178" t="s">
        <v>45</v>
      </c>
      <c r="R728" s="172" t="s">
        <v>237</v>
      </c>
      <c r="T728" s="247" t="s">
        <v>56</v>
      </c>
    </row>
    <row r="729" spans="1:20" ht="16.399999999999999" customHeight="1">
      <c r="A729" s="172" t="s">
        <v>1321</v>
      </c>
      <c r="B729" s="173" t="s">
        <v>19</v>
      </c>
      <c r="C729" s="172" t="s">
        <v>45</v>
      </c>
      <c r="D729" s="174" t="s">
        <v>45</v>
      </c>
      <c r="E729" s="180" t="s">
        <v>2412</v>
      </c>
      <c r="F729" s="175" t="s">
        <v>68</v>
      </c>
      <c r="G729" s="176" t="s">
        <v>69</v>
      </c>
      <c r="H729" s="254" t="s">
        <v>50</v>
      </c>
      <c r="I729" s="176" t="s">
        <v>70</v>
      </c>
      <c r="J729" s="176" t="s">
        <v>2413</v>
      </c>
      <c r="K729" s="176" t="s">
        <v>45</v>
      </c>
      <c r="L729" s="326">
        <v>45722</v>
      </c>
      <c r="M729" s="326">
        <v>45752</v>
      </c>
      <c r="N729" s="172" t="s">
        <v>5</v>
      </c>
      <c r="O729" s="172" t="s">
        <v>2414</v>
      </c>
      <c r="P729" s="178">
        <v>45723</v>
      </c>
      <c r="Q729" s="178" t="s">
        <v>45</v>
      </c>
      <c r="R729" s="172" t="s">
        <v>237</v>
      </c>
      <c r="T729" s="247" t="s">
        <v>56</v>
      </c>
    </row>
    <row r="730" spans="1:20" ht="16.399999999999999" customHeight="1">
      <c r="A730" s="172" t="s">
        <v>1321</v>
      </c>
      <c r="B730" s="173" t="s">
        <v>19</v>
      </c>
      <c r="C730" s="172" t="s">
        <v>45</v>
      </c>
      <c r="D730" s="174" t="s">
        <v>45</v>
      </c>
      <c r="E730" s="180" t="s">
        <v>2415</v>
      </c>
      <c r="F730" s="175" t="s">
        <v>68</v>
      </c>
      <c r="G730" s="176" t="s">
        <v>2207</v>
      </c>
      <c r="H730" s="254" t="s">
        <v>141</v>
      </c>
      <c r="I730" s="176" t="s">
        <v>234</v>
      </c>
      <c r="J730" s="176" t="s">
        <v>2416</v>
      </c>
      <c r="K730" s="176" t="s">
        <v>45</v>
      </c>
      <c r="L730" s="326">
        <v>45723</v>
      </c>
      <c r="M730" s="326">
        <v>45753</v>
      </c>
      <c r="N730" s="172" t="s">
        <v>5</v>
      </c>
      <c r="O730" s="172" t="s">
        <v>2417</v>
      </c>
      <c r="P730" s="178">
        <v>45730</v>
      </c>
      <c r="Q730" s="178" t="s">
        <v>45</v>
      </c>
      <c r="R730" s="172" t="s">
        <v>55</v>
      </c>
      <c r="T730" s="247" t="s">
        <v>56</v>
      </c>
    </row>
    <row r="731" spans="1:20" ht="16.399999999999999" customHeight="1">
      <c r="A731" s="172" t="s">
        <v>57</v>
      </c>
      <c r="B731" s="173" t="s">
        <v>8</v>
      </c>
      <c r="C731" s="172" t="s">
        <v>45</v>
      </c>
      <c r="D731" s="174" t="s">
        <v>45</v>
      </c>
      <c r="E731" s="180" t="s">
        <v>45</v>
      </c>
      <c r="F731" s="175" t="s">
        <v>2418</v>
      </c>
      <c r="G731" s="176" t="s">
        <v>146</v>
      </c>
      <c r="H731" s="176" t="s">
        <v>62</v>
      </c>
      <c r="I731" s="176" t="s">
        <v>147</v>
      </c>
      <c r="J731" s="176" t="s">
        <v>2419</v>
      </c>
      <c r="K731" s="176" t="s">
        <v>45</v>
      </c>
      <c r="L731" s="326">
        <v>45723</v>
      </c>
      <c r="M731" s="326">
        <v>45743</v>
      </c>
      <c r="N731" s="172" t="s">
        <v>4</v>
      </c>
      <c r="O731" s="172" t="s">
        <v>2420</v>
      </c>
      <c r="P731" s="178" t="s">
        <v>45</v>
      </c>
      <c r="Q731" s="178" t="s">
        <v>45</v>
      </c>
      <c r="R731" s="172" t="s">
        <v>55</v>
      </c>
      <c r="S731" s="177" t="s">
        <v>174</v>
      </c>
      <c r="T731" s="179" t="s">
        <v>45</v>
      </c>
    </row>
    <row r="732" spans="1:20" ht="16.399999999999999" customHeight="1">
      <c r="A732" s="172" t="s">
        <v>57</v>
      </c>
      <c r="B732" s="173" t="s">
        <v>8</v>
      </c>
      <c r="C732" s="172" t="s">
        <v>45</v>
      </c>
      <c r="D732" s="174" t="s">
        <v>45</v>
      </c>
      <c r="E732" s="180" t="s">
        <v>45</v>
      </c>
      <c r="F732" s="175" t="s">
        <v>955</v>
      </c>
      <c r="G732" s="176" t="s">
        <v>146</v>
      </c>
      <c r="H732" s="176" t="s">
        <v>130</v>
      </c>
      <c r="I732" s="176" t="s">
        <v>147</v>
      </c>
      <c r="J732" s="176" t="s">
        <v>1775</v>
      </c>
      <c r="K732" s="176" t="s">
        <v>45</v>
      </c>
      <c r="L732" s="326">
        <v>45723</v>
      </c>
      <c r="M732" s="326">
        <v>45743</v>
      </c>
      <c r="N732" s="172" t="s">
        <v>4</v>
      </c>
      <c r="O732" s="172" t="s">
        <v>2421</v>
      </c>
      <c r="P732" s="178" t="s">
        <v>45</v>
      </c>
      <c r="Q732" s="178" t="s">
        <v>45</v>
      </c>
      <c r="R732" s="172" t="s">
        <v>55</v>
      </c>
      <c r="S732" s="177" t="s">
        <v>174</v>
      </c>
      <c r="T732" s="179" t="s">
        <v>45</v>
      </c>
    </row>
    <row r="733" spans="1:20" ht="16.399999999999999" customHeight="1">
      <c r="A733" s="172" t="s">
        <v>2405</v>
      </c>
      <c r="B733" s="173" t="s">
        <v>18</v>
      </c>
      <c r="C733" s="172" t="s">
        <v>45</v>
      </c>
      <c r="D733" s="174" t="s">
        <v>2422</v>
      </c>
      <c r="E733" s="180" t="s">
        <v>2423</v>
      </c>
      <c r="F733" s="175" t="s">
        <v>1620</v>
      </c>
      <c r="G733" s="176" t="s">
        <v>178</v>
      </c>
      <c r="H733" s="254" t="s">
        <v>179</v>
      </c>
      <c r="I733" s="176" t="s">
        <v>180</v>
      </c>
      <c r="J733" s="176" t="s">
        <v>2424</v>
      </c>
      <c r="K733" s="176" t="s">
        <v>53</v>
      </c>
      <c r="L733" s="326">
        <v>45723</v>
      </c>
      <c r="M733" s="326">
        <v>45768</v>
      </c>
      <c r="N733" s="172" t="s">
        <v>4</v>
      </c>
      <c r="O733" s="172" t="s">
        <v>2425</v>
      </c>
      <c r="P733" s="178">
        <v>45735</v>
      </c>
      <c r="Q733" s="178" t="s">
        <v>45</v>
      </c>
      <c r="R733" s="172" t="s">
        <v>55</v>
      </c>
      <c r="T733" s="247" t="s">
        <v>56</v>
      </c>
    </row>
    <row r="734" spans="1:20" ht="16.399999999999999" customHeight="1">
      <c r="A734" s="172" t="s">
        <v>2405</v>
      </c>
      <c r="B734" s="173" t="s">
        <v>19</v>
      </c>
      <c r="C734" s="172" t="s">
        <v>45</v>
      </c>
      <c r="D734" s="174" t="s">
        <v>45</v>
      </c>
      <c r="E734" s="180" t="s">
        <v>2426</v>
      </c>
      <c r="F734" s="175" t="s">
        <v>68</v>
      </c>
      <c r="G734" s="176" t="s">
        <v>2427</v>
      </c>
      <c r="H734" s="254" t="s">
        <v>2257</v>
      </c>
      <c r="I734" s="176" t="s">
        <v>2258</v>
      </c>
      <c r="J734" s="176" t="s">
        <v>2428</v>
      </c>
      <c r="K734" s="176" t="s">
        <v>45</v>
      </c>
      <c r="L734" s="326">
        <v>45723</v>
      </c>
      <c r="M734" s="326">
        <v>45753</v>
      </c>
      <c r="N734" s="172" t="s">
        <v>5</v>
      </c>
      <c r="O734" s="172" t="s">
        <v>2429</v>
      </c>
      <c r="P734" s="178">
        <v>45726</v>
      </c>
      <c r="Q734" s="178" t="s">
        <v>45</v>
      </c>
      <c r="R734" s="172" t="s">
        <v>237</v>
      </c>
      <c r="T734" s="247" t="s">
        <v>56</v>
      </c>
    </row>
    <row r="735" spans="1:20" ht="16.399999999999999" customHeight="1">
      <c r="A735" s="172" t="s">
        <v>2405</v>
      </c>
      <c r="B735" s="173" t="s">
        <v>19</v>
      </c>
      <c r="C735" s="172" t="s">
        <v>45</v>
      </c>
      <c r="D735" s="174" t="s">
        <v>45</v>
      </c>
      <c r="E735" s="180" t="s">
        <v>2430</v>
      </c>
      <c r="F735" s="175" t="s">
        <v>68</v>
      </c>
      <c r="G735" s="176" t="s">
        <v>61</v>
      </c>
      <c r="H735" s="254" t="s">
        <v>130</v>
      </c>
      <c r="I735" s="176" t="s">
        <v>153</v>
      </c>
      <c r="J735" s="176" t="s">
        <v>2431</v>
      </c>
      <c r="K735" s="176" t="s">
        <v>45</v>
      </c>
      <c r="L735" s="326">
        <v>45723</v>
      </c>
      <c r="M735" s="326">
        <v>45753</v>
      </c>
      <c r="N735" s="172" t="s">
        <v>5</v>
      </c>
      <c r="O735" s="172" t="s">
        <v>2432</v>
      </c>
      <c r="P735" s="178">
        <v>45726</v>
      </c>
      <c r="Q735" s="178" t="s">
        <v>45</v>
      </c>
      <c r="R735" s="172" t="s">
        <v>55</v>
      </c>
      <c r="T735" s="247" t="s">
        <v>56</v>
      </c>
    </row>
    <row r="736" spans="1:20" ht="16.399999999999999" customHeight="1">
      <c r="A736" s="172" t="s">
        <v>1321</v>
      </c>
      <c r="B736" s="173" t="s">
        <v>19</v>
      </c>
      <c r="C736" s="172" t="s">
        <v>45</v>
      </c>
      <c r="D736" s="174" t="s">
        <v>45</v>
      </c>
      <c r="E736" s="180" t="s">
        <v>2433</v>
      </c>
      <c r="F736" s="175" t="s">
        <v>68</v>
      </c>
      <c r="G736" s="176" t="s">
        <v>69</v>
      </c>
      <c r="H736" s="254" t="s">
        <v>50</v>
      </c>
      <c r="I736" s="176" t="s">
        <v>70</v>
      </c>
      <c r="J736" s="176" t="s">
        <v>2434</v>
      </c>
      <c r="K736" s="176" t="s">
        <v>45</v>
      </c>
      <c r="L736" s="326">
        <v>45724</v>
      </c>
      <c r="M736" s="326">
        <v>45754</v>
      </c>
      <c r="N736" s="172" t="s">
        <v>5</v>
      </c>
      <c r="O736" s="172" t="s">
        <v>2435</v>
      </c>
      <c r="P736" s="178">
        <v>45726</v>
      </c>
      <c r="Q736" s="178">
        <v>45764</v>
      </c>
      <c r="R736" s="172" t="s">
        <v>55</v>
      </c>
      <c r="T736" s="247" t="s">
        <v>56</v>
      </c>
    </row>
    <row r="737" spans="1:20" ht="16.399999999999999" customHeight="1">
      <c r="A737" s="172" t="s">
        <v>1321</v>
      </c>
      <c r="B737" s="173" t="s">
        <v>19</v>
      </c>
      <c r="C737" s="172" t="s">
        <v>45</v>
      </c>
      <c r="D737" s="174" t="s">
        <v>45</v>
      </c>
      <c r="E737" s="180" t="s">
        <v>2436</v>
      </c>
      <c r="F737" s="175" t="s">
        <v>68</v>
      </c>
      <c r="G737" s="176" t="s">
        <v>69</v>
      </c>
      <c r="H737" s="254" t="s">
        <v>73</v>
      </c>
      <c r="I737" s="176" t="s">
        <v>117</v>
      </c>
      <c r="J737" s="176" t="s">
        <v>2437</v>
      </c>
      <c r="K737" s="176" t="s">
        <v>45</v>
      </c>
      <c r="L737" s="326">
        <v>45725</v>
      </c>
      <c r="M737" s="326">
        <v>45755</v>
      </c>
      <c r="N737" s="172" t="s">
        <v>5</v>
      </c>
      <c r="O737" s="172" t="s">
        <v>2438</v>
      </c>
      <c r="P737" s="178">
        <v>45726</v>
      </c>
      <c r="Q737" s="178" t="s">
        <v>45</v>
      </c>
      <c r="R737" s="172" t="s">
        <v>55</v>
      </c>
      <c r="T737" s="247" t="s">
        <v>56</v>
      </c>
    </row>
    <row r="738" spans="1:20" ht="16.399999999999999" customHeight="1">
      <c r="A738" s="172" t="s">
        <v>1321</v>
      </c>
      <c r="B738" s="173" t="s">
        <v>19</v>
      </c>
      <c r="C738" s="172" t="s">
        <v>45</v>
      </c>
      <c r="D738" s="174" t="s">
        <v>45</v>
      </c>
      <c r="E738" s="180" t="s">
        <v>2439</v>
      </c>
      <c r="F738" s="175" t="s">
        <v>68</v>
      </c>
      <c r="G738" s="176" t="s">
        <v>69</v>
      </c>
      <c r="H738" s="254" t="s">
        <v>73</v>
      </c>
      <c r="I738" s="176" t="s">
        <v>117</v>
      </c>
      <c r="J738" s="176" t="s">
        <v>2440</v>
      </c>
      <c r="K738" s="176" t="s">
        <v>45</v>
      </c>
      <c r="L738" s="326">
        <v>45723</v>
      </c>
      <c r="M738" s="326">
        <v>45753</v>
      </c>
      <c r="N738" s="172" t="s">
        <v>5</v>
      </c>
      <c r="O738" s="172" t="s">
        <v>2441</v>
      </c>
      <c r="P738" s="178">
        <v>45726</v>
      </c>
      <c r="Q738" s="178" t="s">
        <v>45</v>
      </c>
      <c r="R738" s="172" t="s">
        <v>55</v>
      </c>
      <c r="T738" s="247" t="s">
        <v>56</v>
      </c>
    </row>
    <row r="739" spans="1:20" ht="16.399999999999999" customHeight="1">
      <c r="A739" s="172" t="s">
        <v>2405</v>
      </c>
      <c r="B739" s="173" t="s">
        <v>19</v>
      </c>
      <c r="C739" s="172" t="s">
        <v>45</v>
      </c>
      <c r="D739" s="174" t="s">
        <v>45</v>
      </c>
      <c r="E739" s="180" t="s">
        <v>2442</v>
      </c>
      <c r="F739" s="175" t="s">
        <v>68</v>
      </c>
      <c r="G739" s="176" t="s">
        <v>81</v>
      </c>
      <c r="H739" s="254" t="s">
        <v>73</v>
      </c>
      <c r="I739" s="176" t="s">
        <v>82</v>
      </c>
      <c r="J739" s="176" t="s">
        <v>2443</v>
      </c>
      <c r="K739" s="176" t="s">
        <v>45</v>
      </c>
      <c r="L739" s="326">
        <v>45726</v>
      </c>
      <c r="M739" s="326">
        <v>45756</v>
      </c>
      <c r="N739" s="172" t="s">
        <v>5</v>
      </c>
      <c r="O739" s="172" t="s">
        <v>2444</v>
      </c>
      <c r="P739" s="178">
        <v>45727</v>
      </c>
      <c r="Q739" s="178">
        <v>45764</v>
      </c>
      <c r="R739" s="172" t="s">
        <v>55</v>
      </c>
      <c r="T739" s="247" t="s">
        <v>56</v>
      </c>
    </row>
    <row r="740" spans="1:20" ht="16" customHeight="1">
      <c r="A740" s="172" t="s">
        <v>2405</v>
      </c>
      <c r="B740" s="173" t="s">
        <v>19</v>
      </c>
      <c r="C740" s="172" t="s">
        <v>45</v>
      </c>
      <c r="D740" s="174" t="s">
        <v>45</v>
      </c>
      <c r="E740" s="180" t="s">
        <v>2445</v>
      </c>
      <c r="F740" s="175" t="s">
        <v>68</v>
      </c>
      <c r="G740" s="176" t="s">
        <v>81</v>
      </c>
      <c r="H740" s="254" t="s">
        <v>73</v>
      </c>
      <c r="I740" s="176" t="s">
        <v>82</v>
      </c>
      <c r="J740" s="176" t="s">
        <v>2443</v>
      </c>
      <c r="K740" s="176" t="s">
        <v>45</v>
      </c>
      <c r="L740" s="326">
        <v>45726</v>
      </c>
      <c r="M740" s="326">
        <v>45756</v>
      </c>
      <c r="N740" s="172" t="s">
        <v>5</v>
      </c>
      <c r="O740" s="172" t="s">
        <v>2446</v>
      </c>
      <c r="P740" s="178">
        <v>45727</v>
      </c>
      <c r="Q740" s="178">
        <v>45764</v>
      </c>
      <c r="R740" s="172" t="s">
        <v>55</v>
      </c>
      <c r="T740" s="247" t="s">
        <v>56</v>
      </c>
    </row>
    <row r="741" spans="1:20" ht="16.399999999999999" customHeight="1">
      <c r="A741" s="172" t="s">
        <v>2405</v>
      </c>
      <c r="B741" s="173" t="s">
        <v>19</v>
      </c>
      <c r="C741" s="172" t="s">
        <v>45</v>
      </c>
      <c r="D741" s="174" t="s">
        <v>45</v>
      </c>
      <c r="E741" s="180" t="s">
        <v>2447</v>
      </c>
      <c r="F741" s="175" t="s">
        <v>68</v>
      </c>
      <c r="G741" s="176" t="s">
        <v>69</v>
      </c>
      <c r="H741" s="254" t="s">
        <v>50</v>
      </c>
      <c r="I741" s="176" t="s">
        <v>70</v>
      </c>
      <c r="J741" s="176" t="s">
        <v>2448</v>
      </c>
      <c r="K741" s="176" t="s">
        <v>45</v>
      </c>
      <c r="L741" s="326">
        <v>45727</v>
      </c>
      <c r="M741" s="326">
        <v>45757</v>
      </c>
      <c r="N741" s="172" t="s">
        <v>5</v>
      </c>
      <c r="O741" s="172" t="s">
        <v>2449</v>
      </c>
      <c r="P741" s="178">
        <v>45727</v>
      </c>
      <c r="Q741" s="178" t="s">
        <v>45</v>
      </c>
      <c r="R741" s="172" t="s">
        <v>55</v>
      </c>
      <c r="T741" s="247" t="s">
        <v>56</v>
      </c>
    </row>
    <row r="742" spans="1:20" ht="16.399999999999999" customHeight="1">
      <c r="A742" s="172" t="s">
        <v>57</v>
      </c>
      <c r="B742" s="173" t="s">
        <v>8</v>
      </c>
      <c r="C742" s="172" t="s">
        <v>45</v>
      </c>
      <c r="D742" s="174" t="s">
        <v>45</v>
      </c>
      <c r="E742" s="180" t="s">
        <v>2450</v>
      </c>
      <c r="F742" s="175" t="s">
        <v>2338</v>
      </c>
      <c r="G742" s="176" t="s">
        <v>2226</v>
      </c>
      <c r="H742" s="176" t="s">
        <v>62</v>
      </c>
      <c r="I742" s="176" t="s">
        <v>244</v>
      </c>
      <c r="J742" s="176" t="s">
        <v>2451</v>
      </c>
      <c r="K742" s="176" t="s">
        <v>45</v>
      </c>
      <c r="L742" s="326">
        <v>45727</v>
      </c>
      <c r="M742" s="326">
        <v>45747</v>
      </c>
      <c r="N742" s="172" t="s">
        <v>5</v>
      </c>
      <c r="O742" s="172" t="s">
        <v>2452</v>
      </c>
      <c r="P742" s="178">
        <v>45740</v>
      </c>
      <c r="Q742" s="178">
        <v>45765</v>
      </c>
      <c r="R742" s="172" t="s">
        <v>55</v>
      </c>
      <c r="T742" s="179" t="s">
        <v>56</v>
      </c>
    </row>
    <row r="743" spans="1:20" ht="16.399999999999999" customHeight="1">
      <c r="A743" s="172" t="s">
        <v>2405</v>
      </c>
      <c r="B743" s="173" t="s">
        <v>19</v>
      </c>
      <c r="C743" s="172" t="s">
        <v>45</v>
      </c>
      <c r="D743" s="174" t="s">
        <v>45</v>
      </c>
      <c r="E743" s="180" t="s">
        <v>2453</v>
      </c>
      <c r="F743" s="175" t="s">
        <v>68</v>
      </c>
      <c r="G743" s="176" t="s">
        <v>61</v>
      </c>
      <c r="H743" s="254" t="s">
        <v>62</v>
      </c>
      <c r="I743" s="176" t="s">
        <v>335</v>
      </c>
      <c r="J743" s="176" t="s">
        <v>2454</v>
      </c>
      <c r="K743" s="176" t="s">
        <v>45</v>
      </c>
      <c r="L743" s="326">
        <v>45728</v>
      </c>
      <c r="M743" s="326">
        <v>45758</v>
      </c>
      <c r="N743" s="172" t="s">
        <v>5</v>
      </c>
      <c r="O743" s="172" t="s">
        <v>2455</v>
      </c>
      <c r="P743" s="178">
        <v>45728</v>
      </c>
      <c r="Q743" s="178" t="s">
        <v>45</v>
      </c>
      <c r="R743" s="172" t="s">
        <v>55</v>
      </c>
      <c r="T743" s="247" t="s">
        <v>56</v>
      </c>
    </row>
    <row r="744" spans="1:20" ht="16.399999999999999" customHeight="1">
      <c r="A744" s="172" t="s">
        <v>2405</v>
      </c>
      <c r="B744" s="173" t="s">
        <v>19</v>
      </c>
      <c r="C744" s="172" t="s">
        <v>45</v>
      </c>
      <c r="D744" s="174" t="s">
        <v>45</v>
      </c>
      <c r="E744" s="180" t="s">
        <v>2456</v>
      </c>
      <c r="F744" s="175" t="s">
        <v>68</v>
      </c>
      <c r="G744" s="176" t="s">
        <v>61</v>
      </c>
      <c r="H744" s="254" t="s">
        <v>62</v>
      </c>
      <c r="I744" s="176" t="s">
        <v>335</v>
      </c>
      <c r="J744" s="176" t="s">
        <v>2454</v>
      </c>
      <c r="K744" s="176" t="s">
        <v>45</v>
      </c>
      <c r="L744" s="326">
        <v>45728</v>
      </c>
      <c r="M744" s="326">
        <v>45758</v>
      </c>
      <c r="N744" s="172" t="s">
        <v>5</v>
      </c>
      <c r="O744" s="172" t="s">
        <v>2457</v>
      </c>
      <c r="P744" s="178">
        <v>45728</v>
      </c>
      <c r="Q744" s="178" t="s">
        <v>45</v>
      </c>
      <c r="R744" s="172" t="s">
        <v>55</v>
      </c>
      <c r="T744" s="247" t="s">
        <v>56</v>
      </c>
    </row>
    <row r="745" spans="1:20" ht="16.399999999999999" customHeight="1">
      <c r="A745" s="172" t="s">
        <v>2405</v>
      </c>
      <c r="B745" s="173" t="s">
        <v>19</v>
      </c>
      <c r="C745" s="172" t="s">
        <v>45</v>
      </c>
      <c r="D745" s="174" t="s">
        <v>45</v>
      </c>
      <c r="E745" s="180" t="s">
        <v>2458</v>
      </c>
      <c r="F745" s="175" t="s">
        <v>68</v>
      </c>
      <c r="G745" s="176" t="s">
        <v>61</v>
      </c>
      <c r="H745" s="254" t="s">
        <v>62</v>
      </c>
      <c r="I745" s="176" t="s">
        <v>335</v>
      </c>
      <c r="J745" s="176" t="s">
        <v>2454</v>
      </c>
      <c r="K745" s="176" t="s">
        <v>45</v>
      </c>
      <c r="L745" s="326">
        <v>45728</v>
      </c>
      <c r="M745" s="326">
        <v>45758</v>
      </c>
      <c r="N745" s="172" t="s">
        <v>5</v>
      </c>
      <c r="O745" s="172" t="s">
        <v>2459</v>
      </c>
      <c r="P745" s="178">
        <v>45728</v>
      </c>
      <c r="Q745" s="178" t="s">
        <v>45</v>
      </c>
      <c r="R745" s="172" t="s">
        <v>55</v>
      </c>
      <c r="T745" s="247" t="s">
        <v>56</v>
      </c>
    </row>
    <row r="746" spans="1:20" ht="16.399999999999999" customHeight="1">
      <c r="A746" s="172" t="s">
        <v>2405</v>
      </c>
      <c r="B746" s="173" t="s">
        <v>19</v>
      </c>
      <c r="C746" s="172" t="s">
        <v>45</v>
      </c>
      <c r="D746" s="174" t="s">
        <v>45</v>
      </c>
      <c r="E746" s="180" t="s">
        <v>2460</v>
      </c>
      <c r="F746" s="175" t="s">
        <v>68</v>
      </c>
      <c r="G746" s="176" t="s">
        <v>61</v>
      </c>
      <c r="H746" s="254" t="s">
        <v>62</v>
      </c>
      <c r="I746" s="176" t="s">
        <v>335</v>
      </c>
      <c r="J746" s="176" t="s">
        <v>2454</v>
      </c>
      <c r="K746" s="176" t="s">
        <v>45</v>
      </c>
      <c r="L746" s="326">
        <v>45728</v>
      </c>
      <c r="M746" s="326">
        <v>45758</v>
      </c>
      <c r="N746" s="172" t="s">
        <v>5</v>
      </c>
      <c r="O746" s="172" t="s">
        <v>2461</v>
      </c>
      <c r="P746" s="178">
        <v>45728</v>
      </c>
      <c r="Q746" s="178" t="s">
        <v>45</v>
      </c>
      <c r="R746" s="172" t="s">
        <v>55</v>
      </c>
      <c r="T746" s="247" t="s">
        <v>56</v>
      </c>
    </row>
    <row r="747" spans="1:20" ht="16.399999999999999" customHeight="1">
      <c r="A747" s="172" t="s">
        <v>2405</v>
      </c>
      <c r="B747" s="173" t="s">
        <v>19</v>
      </c>
      <c r="C747" s="172" t="s">
        <v>45</v>
      </c>
      <c r="D747" s="174" t="s">
        <v>45</v>
      </c>
      <c r="E747" s="180" t="s">
        <v>2462</v>
      </c>
      <c r="F747" s="175" t="s">
        <v>68</v>
      </c>
      <c r="G747" s="176" t="s">
        <v>61</v>
      </c>
      <c r="H747" s="254" t="s">
        <v>62</v>
      </c>
      <c r="I747" s="176" t="s">
        <v>335</v>
      </c>
      <c r="J747" s="176" t="s">
        <v>2454</v>
      </c>
      <c r="K747" s="176" t="s">
        <v>45</v>
      </c>
      <c r="L747" s="326">
        <v>45728</v>
      </c>
      <c r="M747" s="326">
        <v>45758</v>
      </c>
      <c r="N747" s="172" t="s">
        <v>5</v>
      </c>
      <c r="O747" s="172" t="s">
        <v>2463</v>
      </c>
      <c r="P747" s="178">
        <v>45728</v>
      </c>
      <c r="Q747" s="178" t="s">
        <v>45</v>
      </c>
      <c r="R747" s="172" t="s">
        <v>55</v>
      </c>
      <c r="T747" s="247" t="s">
        <v>56</v>
      </c>
    </row>
    <row r="748" spans="1:20" ht="16.399999999999999" customHeight="1">
      <c r="A748" s="172" t="s">
        <v>2405</v>
      </c>
      <c r="B748" s="173" t="s">
        <v>19</v>
      </c>
      <c r="C748" s="172" t="s">
        <v>45</v>
      </c>
      <c r="D748" s="174" t="s">
        <v>45</v>
      </c>
      <c r="E748" s="180" t="s">
        <v>2464</v>
      </c>
      <c r="F748" s="175" t="s">
        <v>68</v>
      </c>
      <c r="G748" s="176" t="s">
        <v>61</v>
      </c>
      <c r="H748" s="254" t="s">
        <v>62</v>
      </c>
      <c r="I748" s="176" t="s">
        <v>335</v>
      </c>
      <c r="J748" s="176" t="s">
        <v>2454</v>
      </c>
      <c r="K748" s="176" t="s">
        <v>45</v>
      </c>
      <c r="L748" s="326">
        <v>45728</v>
      </c>
      <c r="M748" s="326">
        <v>45758</v>
      </c>
      <c r="N748" s="172" t="s">
        <v>5</v>
      </c>
      <c r="O748" s="172" t="s">
        <v>2465</v>
      </c>
      <c r="P748" s="178">
        <v>45728</v>
      </c>
      <c r="Q748" s="178" t="s">
        <v>45</v>
      </c>
      <c r="R748" s="172" t="s">
        <v>55</v>
      </c>
      <c r="T748" s="247" t="s">
        <v>56</v>
      </c>
    </row>
    <row r="749" spans="1:20" ht="16.399999999999999" customHeight="1">
      <c r="A749" s="172" t="s">
        <v>1321</v>
      </c>
      <c r="B749" s="173" t="s">
        <v>19</v>
      </c>
      <c r="C749" s="172" t="s">
        <v>45</v>
      </c>
      <c r="D749" s="174" t="s">
        <v>45</v>
      </c>
      <c r="E749" s="180" t="s">
        <v>2466</v>
      </c>
      <c r="F749" s="175" t="s">
        <v>68</v>
      </c>
      <c r="G749" s="176" t="s">
        <v>69</v>
      </c>
      <c r="H749" s="254" t="s">
        <v>73</v>
      </c>
      <c r="I749" s="176" t="s">
        <v>117</v>
      </c>
      <c r="J749" s="176" t="s">
        <v>2467</v>
      </c>
      <c r="K749" s="176" t="s">
        <v>45</v>
      </c>
      <c r="L749" s="326">
        <v>45727</v>
      </c>
      <c r="M749" s="326">
        <v>45757</v>
      </c>
      <c r="N749" s="172" t="s">
        <v>5</v>
      </c>
      <c r="O749" s="172" t="s">
        <v>2468</v>
      </c>
      <c r="P749" s="178">
        <v>45728</v>
      </c>
      <c r="Q749" s="178" t="s">
        <v>45</v>
      </c>
      <c r="R749" s="172" t="s">
        <v>55</v>
      </c>
      <c r="T749" s="247" t="s">
        <v>56</v>
      </c>
    </row>
    <row r="750" spans="1:20" ht="16.399999999999999" customHeight="1">
      <c r="A750" s="172" t="s">
        <v>1321</v>
      </c>
      <c r="B750" s="173" t="s">
        <v>19</v>
      </c>
      <c r="C750" s="172" t="s">
        <v>45</v>
      </c>
      <c r="D750" s="174" t="s">
        <v>45</v>
      </c>
      <c r="E750" s="180" t="s">
        <v>2469</v>
      </c>
      <c r="F750" s="175" t="s">
        <v>68</v>
      </c>
      <c r="G750" s="176" t="s">
        <v>69</v>
      </c>
      <c r="H750" s="254" t="s">
        <v>73</v>
      </c>
      <c r="I750" s="176" t="s">
        <v>117</v>
      </c>
      <c r="J750" s="176" t="s">
        <v>2470</v>
      </c>
      <c r="K750" s="176" t="s">
        <v>45</v>
      </c>
      <c r="L750" s="326">
        <v>45727</v>
      </c>
      <c r="M750" s="326">
        <v>45757</v>
      </c>
      <c r="N750" s="172" t="s">
        <v>5</v>
      </c>
      <c r="O750" s="172" t="s">
        <v>2471</v>
      </c>
      <c r="P750" s="178">
        <v>45728</v>
      </c>
      <c r="Q750" s="178" t="s">
        <v>45</v>
      </c>
      <c r="R750" s="172" t="s">
        <v>55</v>
      </c>
      <c r="T750" s="247" t="s">
        <v>56</v>
      </c>
    </row>
    <row r="751" spans="1:20" ht="16.399999999999999" customHeight="1">
      <c r="A751" s="172" t="s">
        <v>2405</v>
      </c>
      <c r="B751" s="173" t="s">
        <v>18</v>
      </c>
      <c r="C751" s="172">
        <v>33</v>
      </c>
      <c r="D751" s="174" t="s">
        <v>2472</v>
      </c>
      <c r="E751" s="304" t="s">
        <v>2473</v>
      </c>
      <c r="F751" s="175" t="s">
        <v>2474</v>
      </c>
      <c r="G751" s="176" t="s">
        <v>61</v>
      </c>
      <c r="H751" s="254" t="s">
        <v>62</v>
      </c>
      <c r="I751" s="176" t="s">
        <v>63</v>
      </c>
      <c r="J751" s="176" t="s">
        <v>2475</v>
      </c>
      <c r="K751" s="176" t="s">
        <v>53</v>
      </c>
      <c r="L751" s="326">
        <v>45728</v>
      </c>
      <c r="M751" s="326">
        <v>45773</v>
      </c>
      <c r="N751" s="172" t="s">
        <v>4</v>
      </c>
      <c r="O751" s="172" t="s">
        <v>2476</v>
      </c>
      <c r="P751" s="178">
        <v>45740</v>
      </c>
      <c r="Q751" s="178" t="s">
        <v>45</v>
      </c>
      <c r="R751" s="172" t="s">
        <v>55</v>
      </c>
      <c r="T751" s="247" t="s">
        <v>45</v>
      </c>
    </row>
    <row r="752" spans="1:20" ht="16.399999999999999" customHeight="1">
      <c r="A752" s="172" t="s">
        <v>57</v>
      </c>
      <c r="B752" s="173" t="s">
        <v>8</v>
      </c>
      <c r="C752" s="172" t="s">
        <v>45</v>
      </c>
      <c r="D752" s="174" t="s">
        <v>45</v>
      </c>
      <c r="E752" s="180" t="s">
        <v>45</v>
      </c>
      <c r="F752" s="175" t="s">
        <v>2360</v>
      </c>
      <c r="G752" s="176" t="s">
        <v>2477</v>
      </c>
      <c r="H752" s="176" t="s">
        <v>130</v>
      </c>
      <c r="I752" s="176" t="s">
        <v>2478</v>
      </c>
      <c r="J752" s="176" t="s">
        <v>2479</v>
      </c>
      <c r="K752" s="176" t="s">
        <v>45</v>
      </c>
      <c r="L752" s="326">
        <v>45728</v>
      </c>
      <c r="M752" s="326">
        <v>45748</v>
      </c>
      <c r="N752" s="172" t="s">
        <v>4</v>
      </c>
      <c r="O752" s="172" t="s">
        <v>2480</v>
      </c>
      <c r="P752" s="178" t="s">
        <v>45</v>
      </c>
      <c r="Q752" s="178" t="s">
        <v>45</v>
      </c>
      <c r="R752" s="172" t="s">
        <v>55</v>
      </c>
      <c r="S752" s="177" t="s">
        <v>188</v>
      </c>
      <c r="T752" s="247" t="s">
        <v>45</v>
      </c>
    </row>
    <row r="753" spans="1:20" ht="16.399999999999999" customHeight="1">
      <c r="A753" s="172" t="s">
        <v>2405</v>
      </c>
      <c r="B753" s="173" t="s">
        <v>19</v>
      </c>
      <c r="C753" s="172" t="s">
        <v>45</v>
      </c>
      <c r="D753" s="174" t="s">
        <v>45</v>
      </c>
      <c r="E753" s="180" t="s">
        <v>2481</v>
      </c>
      <c r="F753" s="175" t="s">
        <v>68</v>
      </c>
      <c r="G753" s="176" t="s">
        <v>243</v>
      </c>
      <c r="H753" s="254" t="s">
        <v>130</v>
      </c>
      <c r="I753" s="176" t="s">
        <v>244</v>
      </c>
      <c r="J753" s="176" t="s">
        <v>2482</v>
      </c>
      <c r="K753" s="176" t="s">
        <v>45</v>
      </c>
      <c r="L753" s="326">
        <v>45728</v>
      </c>
      <c r="M753" s="326">
        <v>45758</v>
      </c>
      <c r="N753" s="172" t="s">
        <v>5</v>
      </c>
      <c r="O753" s="172" t="s">
        <v>2483</v>
      </c>
      <c r="P753" s="178">
        <v>45729</v>
      </c>
      <c r="Q753" s="178">
        <v>45748</v>
      </c>
      <c r="R753" s="172" t="s">
        <v>55</v>
      </c>
      <c r="T753" s="247" t="s">
        <v>56</v>
      </c>
    </row>
    <row r="754" spans="1:20" ht="16.399999999999999" customHeight="1">
      <c r="A754" s="172" t="s">
        <v>2405</v>
      </c>
      <c r="B754" s="173" t="s">
        <v>19</v>
      </c>
      <c r="C754" s="172" t="s">
        <v>45</v>
      </c>
      <c r="D754" s="174" t="s">
        <v>45</v>
      </c>
      <c r="E754" s="180" t="s">
        <v>2484</v>
      </c>
      <c r="F754" s="175" t="s">
        <v>68</v>
      </c>
      <c r="G754" s="176" t="s">
        <v>69</v>
      </c>
      <c r="H754" s="254" t="s">
        <v>73</v>
      </c>
      <c r="I754" s="176" t="s">
        <v>117</v>
      </c>
      <c r="J754" s="176" t="s">
        <v>2485</v>
      </c>
      <c r="K754" s="176" t="s">
        <v>45</v>
      </c>
      <c r="L754" s="326">
        <v>45729</v>
      </c>
      <c r="M754" s="326">
        <v>45759</v>
      </c>
      <c r="N754" s="172" t="s">
        <v>5</v>
      </c>
      <c r="O754" s="172" t="s">
        <v>2486</v>
      </c>
      <c r="P754" s="178">
        <v>45729</v>
      </c>
      <c r="Q754" s="178" t="s">
        <v>45</v>
      </c>
      <c r="R754" s="172" t="s">
        <v>55</v>
      </c>
      <c r="T754" s="247" t="s">
        <v>56</v>
      </c>
    </row>
    <row r="755" spans="1:20" ht="16.399999999999999" customHeight="1">
      <c r="A755" s="172" t="s">
        <v>2405</v>
      </c>
      <c r="B755" s="173" t="s">
        <v>19</v>
      </c>
      <c r="C755" s="172" t="s">
        <v>45</v>
      </c>
      <c r="D755" s="174" t="s">
        <v>45</v>
      </c>
      <c r="E755" s="180" t="s">
        <v>2487</v>
      </c>
      <c r="F755" s="175" t="s">
        <v>68</v>
      </c>
      <c r="G755" s="176" t="s">
        <v>69</v>
      </c>
      <c r="H755" s="254" t="s">
        <v>199</v>
      </c>
      <c r="I755" s="176" t="s">
        <v>256</v>
      </c>
      <c r="J755" s="176" t="s">
        <v>2488</v>
      </c>
      <c r="K755" s="176" t="s">
        <v>45</v>
      </c>
      <c r="L755" s="326">
        <v>45729</v>
      </c>
      <c r="M755" s="326">
        <v>45759</v>
      </c>
      <c r="N755" s="172" t="s">
        <v>5</v>
      </c>
      <c r="O755" s="172" t="s">
        <v>2489</v>
      </c>
      <c r="P755" s="178">
        <v>45730</v>
      </c>
      <c r="Q755" s="178" t="s">
        <v>45</v>
      </c>
      <c r="R755" s="172" t="s">
        <v>55</v>
      </c>
      <c r="T755" s="247" t="s">
        <v>56</v>
      </c>
    </row>
    <row r="756" spans="1:20" ht="16.399999999999999" customHeight="1">
      <c r="A756" s="172" t="s">
        <v>2405</v>
      </c>
      <c r="B756" s="173" t="s">
        <v>19</v>
      </c>
      <c r="C756" s="172" t="s">
        <v>45</v>
      </c>
      <c r="D756" s="174" t="s">
        <v>45</v>
      </c>
      <c r="E756" s="180" t="s">
        <v>2490</v>
      </c>
      <c r="F756" s="175" t="s">
        <v>68</v>
      </c>
      <c r="G756" s="176" t="s">
        <v>275</v>
      </c>
      <c r="H756" s="254" t="s">
        <v>50</v>
      </c>
      <c r="I756" s="176" t="s">
        <v>276</v>
      </c>
      <c r="J756" s="176" t="s">
        <v>2491</v>
      </c>
      <c r="K756" s="176" t="s">
        <v>45</v>
      </c>
      <c r="L756" s="326">
        <v>45729</v>
      </c>
      <c r="M756" s="326">
        <v>45759</v>
      </c>
      <c r="N756" s="172" t="s">
        <v>5</v>
      </c>
      <c r="O756" s="172" t="s">
        <v>2492</v>
      </c>
      <c r="P756" s="178">
        <v>45730</v>
      </c>
      <c r="Q756" s="178">
        <v>45765</v>
      </c>
      <c r="R756" s="172" t="s">
        <v>237</v>
      </c>
      <c r="T756" s="247" t="s">
        <v>56</v>
      </c>
    </row>
    <row r="757" spans="1:20" ht="16.399999999999999" customHeight="1">
      <c r="A757" s="172" t="s">
        <v>1321</v>
      </c>
      <c r="B757" s="173" t="s">
        <v>19</v>
      </c>
      <c r="C757" s="172" t="s">
        <v>45</v>
      </c>
      <c r="D757" s="174" t="s">
        <v>45</v>
      </c>
      <c r="E757" s="180" t="s">
        <v>45</v>
      </c>
      <c r="F757" s="175" t="s">
        <v>68</v>
      </c>
      <c r="G757" s="176" t="s">
        <v>45</v>
      </c>
      <c r="H757" s="254" t="s">
        <v>73</v>
      </c>
      <c r="I757" s="176" t="s">
        <v>45</v>
      </c>
      <c r="J757" s="176" t="s">
        <v>2493</v>
      </c>
      <c r="K757" s="176" t="s">
        <v>45</v>
      </c>
      <c r="L757" s="326">
        <v>45730</v>
      </c>
      <c r="M757" s="326">
        <v>45760</v>
      </c>
      <c r="N757" s="172" t="s">
        <v>4</v>
      </c>
      <c r="O757" s="172" t="s">
        <v>2494</v>
      </c>
      <c r="P757" s="178" t="s">
        <v>45</v>
      </c>
      <c r="Q757" s="178" t="s">
        <v>45</v>
      </c>
      <c r="R757" s="172" t="s">
        <v>55</v>
      </c>
      <c r="S757" s="177" t="s">
        <v>2495</v>
      </c>
      <c r="T757" s="247" t="s">
        <v>45</v>
      </c>
    </row>
    <row r="758" spans="1:20" ht="16.399999999999999" customHeight="1">
      <c r="A758" s="172" t="s">
        <v>57</v>
      </c>
      <c r="B758" s="173" t="s">
        <v>8</v>
      </c>
      <c r="C758" s="172" t="s">
        <v>45</v>
      </c>
      <c r="D758" s="174" t="s">
        <v>45</v>
      </c>
      <c r="E758" s="180" t="s">
        <v>45</v>
      </c>
      <c r="F758" s="175" t="s">
        <v>2496</v>
      </c>
      <c r="G758" s="176" t="s">
        <v>2497</v>
      </c>
      <c r="H758" s="176" t="s">
        <v>130</v>
      </c>
      <c r="I758" s="176" t="s">
        <v>2498</v>
      </c>
      <c r="J758" s="176" t="s">
        <v>2499</v>
      </c>
      <c r="K758" s="176" t="s">
        <v>45</v>
      </c>
      <c r="L758" s="326">
        <v>45730</v>
      </c>
      <c r="M758" s="326">
        <v>45750</v>
      </c>
      <c r="N758" s="172" t="s">
        <v>4</v>
      </c>
      <c r="O758" s="172" t="s">
        <v>2500</v>
      </c>
      <c r="P758" s="178" t="s">
        <v>45</v>
      </c>
      <c r="Q758" s="178" t="s">
        <v>45</v>
      </c>
      <c r="R758" s="172" t="s">
        <v>55</v>
      </c>
      <c r="S758" s="177" t="s">
        <v>188</v>
      </c>
      <c r="T758" s="247" t="s">
        <v>45</v>
      </c>
    </row>
    <row r="759" spans="1:20" ht="16.399999999999999" customHeight="1">
      <c r="A759" s="172" t="s">
        <v>2405</v>
      </c>
      <c r="B759" s="173" t="s">
        <v>18</v>
      </c>
      <c r="C759" s="172" t="s">
        <v>45</v>
      </c>
      <c r="D759" s="174" t="s">
        <v>2501</v>
      </c>
      <c r="E759" s="180" t="s">
        <v>2502</v>
      </c>
      <c r="F759" s="175" t="s">
        <v>2503</v>
      </c>
      <c r="G759" s="176" t="s">
        <v>1385</v>
      </c>
      <c r="H759" s="254" t="s">
        <v>270</v>
      </c>
      <c r="I759" s="176" t="s">
        <v>1386</v>
      </c>
      <c r="J759" s="176" t="s">
        <v>2504</v>
      </c>
      <c r="K759" s="176" t="s">
        <v>53</v>
      </c>
      <c r="L759" s="326">
        <v>45730</v>
      </c>
      <c r="M759" s="326">
        <v>45775</v>
      </c>
      <c r="N759" s="172" t="s">
        <v>4</v>
      </c>
      <c r="O759" s="172" t="s">
        <v>2505</v>
      </c>
      <c r="P759" s="178">
        <v>45750</v>
      </c>
      <c r="Q759" s="178">
        <v>45754</v>
      </c>
      <c r="R759" s="172" t="s">
        <v>237</v>
      </c>
      <c r="T759" s="247" t="s">
        <v>56</v>
      </c>
    </row>
    <row r="760" spans="1:20" ht="16.399999999999999" customHeight="1">
      <c r="A760" s="172" t="s">
        <v>2405</v>
      </c>
      <c r="B760" s="173" t="s">
        <v>19</v>
      </c>
      <c r="C760" s="172" t="s">
        <v>45</v>
      </c>
      <c r="D760" s="174" t="s">
        <v>45</v>
      </c>
      <c r="E760" s="180" t="s">
        <v>2506</v>
      </c>
      <c r="F760" s="175" t="s">
        <v>68</v>
      </c>
      <c r="G760" s="176" t="s">
        <v>146</v>
      </c>
      <c r="H760" s="254" t="s">
        <v>130</v>
      </c>
      <c r="I760" s="176" t="s">
        <v>147</v>
      </c>
      <c r="J760" s="176" t="s">
        <v>2403</v>
      </c>
      <c r="K760" s="176" t="s">
        <v>45</v>
      </c>
      <c r="L760" s="326">
        <v>45730</v>
      </c>
      <c r="M760" s="326">
        <v>45760</v>
      </c>
      <c r="N760" s="172" t="s">
        <v>5</v>
      </c>
      <c r="O760" s="172" t="s">
        <v>2507</v>
      </c>
      <c r="P760" s="178">
        <v>45733</v>
      </c>
      <c r="Q760" s="178" t="s">
        <v>45</v>
      </c>
      <c r="R760" s="172" t="s">
        <v>237</v>
      </c>
      <c r="T760" s="247" t="s">
        <v>56</v>
      </c>
    </row>
    <row r="761" spans="1:20" ht="16.399999999999999" customHeight="1">
      <c r="A761" s="172" t="s">
        <v>2405</v>
      </c>
      <c r="B761" s="173" t="s">
        <v>19</v>
      </c>
      <c r="C761" s="172" t="s">
        <v>45</v>
      </c>
      <c r="D761" s="174" t="s">
        <v>45</v>
      </c>
      <c r="E761" s="180" t="s">
        <v>2508</v>
      </c>
      <c r="F761" s="175" t="s">
        <v>68</v>
      </c>
      <c r="G761" s="176" t="s">
        <v>81</v>
      </c>
      <c r="H761" s="254" t="s">
        <v>73</v>
      </c>
      <c r="I761" s="176" t="s">
        <v>82</v>
      </c>
      <c r="J761" s="176" t="s">
        <v>2509</v>
      </c>
      <c r="K761" s="176" t="s">
        <v>45</v>
      </c>
      <c r="L761" s="326">
        <v>45731</v>
      </c>
      <c r="M761" s="326">
        <v>45761</v>
      </c>
      <c r="N761" s="172" t="s">
        <v>5</v>
      </c>
      <c r="O761" s="172" t="s">
        <v>2510</v>
      </c>
      <c r="P761" s="178">
        <v>45733</v>
      </c>
      <c r="Q761" s="178">
        <v>45762</v>
      </c>
      <c r="R761" s="172" t="s">
        <v>55</v>
      </c>
      <c r="T761" s="247" t="s">
        <v>56</v>
      </c>
    </row>
    <row r="762" spans="1:20" ht="16.399999999999999" customHeight="1">
      <c r="A762" s="172" t="s">
        <v>1321</v>
      </c>
      <c r="B762" s="173" t="s">
        <v>19</v>
      </c>
      <c r="C762" s="172" t="s">
        <v>45</v>
      </c>
      <c r="D762" s="174" t="s">
        <v>45</v>
      </c>
      <c r="E762" s="180" t="s">
        <v>45</v>
      </c>
      <c r="F762" s="175" t="s">
        <v>68</v>
      </c>
      <c r="G762" s="176" t="s">
        <v>45</v>
      </c>
      <c r="H762" s="254" t="s">
        <v>309</v>
      </c>
      <c r="I762" s="176" t="s">
        <v>74</v>
      </c>
      <c r="J762" s="176" t="s">
        <v>2511</v>
      </c>
      <c r="K762" s="176" t="s">
        <v>45</v>
      </c>
      <c r="L762" s="326">
        <v>45730</v>
      </c>
      <c r="M762" s="326">
        <v>45760</v>
      </c>
      <c r="N762" s="172" t="s">
        <v>4</v>
      </c>
      <c r="O762" s="172" t="s">
        <v>2512</v>
      </c>
      <c r="P762" s="178" t="s">
        <v>45</v>
      </c>
      <c r="Q762" s="178" t="s">
        <v>45</v>
      </c>
      <c r="R762" s="172" t="s">
        <v>55</v>
      </c>
      <c r="S762" s="177" t="s">
        <v>2513</v>
      </c>
      <c r="T762" s="247" t="s">
        <v>45</v>
      </c>
    </row>
    <row r="763" spans="1:20" ht="16.399999999999999" customHeight="1">
      <c r="A763" s="172" t="s">
        <v>1321</v>
      </c>
      <c r="B763" s="173" t="s">
        <v>19</v>
      </c>
      <c r="C763" s="172" t="s">
        <v>45</v>
      </c>
      <c r="D763" s="174" t="s">
        <v>45</v>
      </c>
      <c r="E763" s="180" t="s">
        <v>2514</v>
      </c>
      <c r="F763" s="175" t="s">
        <v>68</v>
      </c>
      <c r="G763" s="176" t="s">
        <v>545</v>
      </c>
      <c r="H763" s="254" t="s">
        <v>130</v>
      </c>
      <c r="I763" s="176" t="s">
        <v>546</v>
      </c>
      <c r="J763" s="176" t="s">
        <v>2515</v>
      </c>
      <c r="K763" s="176" t="s">
        <v>45</v>
      </c>
      <c r="L763" s="326">
        <v>45731</v>
      </c>
      <c r="M763" s="326">
        <v>45761</v>
      </c>
      <c r="N763" s="172" t="s">
        <v>5</v>
      </c>
      <c r="O763" s="172" t="s">
        <v>2516</v>
      </c>
      <c r="P763" s="178">
        <v>45733</v>
      </c>
      <c r="Q763" s="178" t="s">
        <v>45</v>
      </c>
      <c r="R763" s="172" t="s">
        <v>237</v>
      </c>
      <c r="T763" s="247" t="s">
        <v>56</v>
      </c>
    </row>
    <row r="764" spans="1:20" ht="16.399999999999999" customHeight="1">
      <c r="A764" s="172" t="s">
        <v>2405</v>
      </c>
      <c r="B764" s="173" t="s">
        <v>19</v>
      </c>
      <c r="C764" s="172" t="s">
        <v>45</v>
      </c>
      <c r="D764" s="174" t="s">
        <v>45</v>
      </c>
      <c r="E764" s="180" t="s">
        <v>45</v>
      </c>
      <c r="F764" s="175" t="s">
        <v>68</v>
      </c>
      <c r="G764" s="176" t="s">
        <v>45</v>
      </c>
      <c r="H764" s="254" t="s">
        <v>179</v>
      </c>
      <c r="I764" s="176" t="s">
        <v>45</v>
      </c>
      <c r="J764" s="176" t="s">
        <v>2517</v>
      </c>
      <c r="K764" s="176" t="s">
        <v>45</v>
      </c>
      <c r="L764" s="326">
        <v>45730</v>
      </c>
      <c r="M764" s="326">
        <v>45760</v>
      </c>
      <c r="N764" s="172" t="s">
        <v>4</v>
      </c>
      <c r="O764" s="172" t="s">
        <v>2518</v>
      </c>
      <c r="P764" s="178" t="s">
        <v>45</v>
      </c>
      <c r="Q764" s="178" t="s">
        <v>45</v>
      </c>
      <c r="R764" s="172" t="s">
        <v>55</v>
      </c>
      <c r="S764" s="177" t="s">
        <v>1724</v>
      </c>
      <c r="T764" s="247" t="s">
        <v>45</v>
      </c>
    </row>
    <row r="765" spans="1:20" ht="16.399999999999999" customHeight="1">
      <c r="A765" s="172" t="s">
        <v>1321</v>
      </c>
      <c r="B765" s="173" t="s">
        <v>19</v>
      </c>
      <c r="C765" s="172" t="s">
        <v>45</v>
      </c>
      <c r="D765" s="174" t="s">
        <v>45</v>
      </c>
      <c r="E765" s="180" t="s">
        <v>2519</v>
      </c>
      <c r="F765" s="175" t="s">
        <v>68</v>
      </c>
      <c r="G765" s="176" t="s">
        <v>545</v>
      </c>
      <c r="H765" s="254" t="s">
        <v>130</v>
      </c>
      <c r="I765" s="176" t="s">
        <v>546</v>
      </c>
      <c r="J765" s="176" t="s">
        <v>2515</v>
      </c>
      <c r="K765" s="176" t="s">
        <v>45</v>
      </c>
      <c r="L765" s="326">
        <v>45731</v>
      </c>
      <c r="M765" s="326">
        <v>45761</v>
      </c>
      <c r="N765" s="172" t="s">
        <v>5</v>
      </c>
      <c r="O765" s="172" t="s">
        <v>2520</v>
      </c>
      <c r="P765" s="178">
        <v>45735</v>
      </c>
      <c r="Q765" s="178" t="s">
        <v>45</v>
      </c>
      <c r="R765" s="172" t="s">
        <v>237</v>
      </c>
      <c r="T765" s="247" t="s">
        <v>56</v>
      </c>
    </row>
    <row r="766" spans="1:20" ht="16.399999999999999" customHeight="1">
      <c r="A766" s="172" t="s">
        <v>57</v>
      </c>
      <c r="B766" s="173" t="s">
        <v>8</v>
      </c>
      <c r="C766" s="172">
        <v>13</v>
      </c>
      <c r="D766" s="174" t="s">
        <v>45</v>
      </c>
      <c r="E766" s="180" t="e">
        <v>#N/A</v>
      </c>
      <c r="F766" s="175" t="s">
        <v>2521</v>
      </c>
      <c r="G766" s="176" t="s">
        <v>2522</v>
      </c>
      <c r="H766" s="176" t="s">
        <v>130</v>
      </c>
      <c r="I766" s="176" t="s">
        <v>2523</v>
      </c>
      <c r="J766" s="176" t="s">
        <v>2524</v>
      </c>
      <c r="K766" s="176" t="s">
        <v>45</v>
      </c>
      <c r="L766" s="326">
        <v>45733</v>
      </c>
      <c r="M766" s="326">
        <v>45753</v>
      </c>
      <c r="N766" s="172" t="s">
        <v>4</v>
      </c>
      <c r="O766" s="172" t="s">
        <v>2525</v>
      </c>
      <c r="P766" s="178" t="s">
        <v>45</v>
      </c>
      <c r="Q766" s="178" t="s">
        <v>45</v>
      </c>
      <c r="R766" s="172" t="s">
        <v>55</v>
      </c>
      <c r="S766" s="177" t="s">
        <v>174</v>
      </c>
      <c r="T766" s="247" t="s">
        <v>45</v>
      </c>
    </row>
    <row r="767" spans="1:20" ht="16.399999999999999" customHeight="1">
      <c r="A767" s="172" t="s">
        <v>2405</v>
      </c>
      <c r="B767" s="173" t="s">
        <v>19</v>
      </c>
      <c r="C767" s="172" t="s">
        <v>45</v>
      </c>
      <c r="D767" s="174" t="s">
        <v>45</v>
      </c>
      <c r="E767" s="180" t="s">
        <v>45</v>
      </c>
      <c r="F767" s="175" t="s">
        <v>68</v>
      </c>
      <c r="G767" s="176" t="s">
        <v>45</v>
      </c>
      <c r="H767" s="254" t="s">
        <v>130</v>
      </c>
      <c r="I767" s="176" t="s">
        <v>45</v>
      </c>
      <c r="J767" s="176" t="s">
        <v>2526</v>
      </c>
      <c r="K767" s="176" t="s">
        <v>45</v>
      </c>
      <c r="L767" s="326">
        <v>45733</v>
      </c>
      <c r="M767" s="326">
        <v>45763</v>
      </c>
      <c r="N767" s="172" t="s">
        <v>4</v>
      </c>
      <c r="O767" s="172" t="s">
        <v>2527</v>
      </c>
      <c r="P767" s="178" t="s">
        <v>45</v>
      </c>
      <c r="Q767" s="178" t="s">
        <v>45</v>
      </c>
      <c r="R767" s="172" t="s">
        <v>55</v>
      </c>
      <c r="S767" s="177" t="s">
        <v>2528</v>
      </c>
      <c r="T767" s="247" t="s">
        <v>45</v>
      </c>
    </row>
    <row r="768" spans="1:20" ht="16.399999999999999" customHeight="1">
      <c r="A768" s="172" t="s">
        <v>2405</v>
      </c>
      <c r="B768" s="173" t="s">
        <v>18</v>
      </c>
      <c r="C768" s="172">
        <v>39</v>
      </c>
      <c r="D768" s="174" t="s">
        <v>2529</v>
      </c>
      <c r="E768" s="270" t="s">
        <v>2530</v>
      </c>
      <c r="F768" s="175" t="s">
        <v>2531</v>
      </c>
      <c r="G768" s="176" t="s">
        <v>140</v>
      </c>
      <c r="H768" s="254" t="s">
        <v>141</v>
      </c>
      <c r="I768" s="176" t="s">
        <v>306</v>
      </c>
      <c r="J768" s="176" t="s">
        <v>2532</v>
      </c>
      <c r="K768" s="176" t="s">
        <v>53</v>
      </c>
      <c r="L768" s="326">
        <v>45734</v>
      </c>
      <c r="M768" s="326">
        <v>45779</v>
      </c>
      <c r="N768" s="172" t="s">
        <v>4</v>
      </c>
      <c r="O768" s="172" t="s">
        <v>2533</v>
      </c>
      <c r="P768" s="178">
        <v>45762</v>
      </c>
      <c r="Q768" s="178" t="s">
        <v>45</v>
      </c>
      <c r="R768" s="172" t="s">
        <v>237</v>
      </c>
      <c r="T768" s="247" t="s">
        <v>56</v>
      </c>
    </row>
    <row r="769" spans="1:20" ht="16.399999999999999" customHeight="1">
      <c r="A769" s="172" t="s">
        <v>2405</v>
      </c>
      <c r="B769" s="172" t="s">
        <v>18</v>
      </c>
      <c r="C769" s="172">
        <v>39</v>
      </c>
      <c r="D769" s="174" t="s">
        <v>2529</v>
      </c>
      <c r="E769" s="270" t="s">
        <v>2534</v>
      </c>
      <c r="F769" s="175" t="s">
        <v>896</v>
      </c>
      <c r="G769" s="176" t="s">
        <v>69</v>
      </c>
      <c r="H769" s="254" t="s">
        <v>199</v>
      </c>
      <c r="I769" s="176" t="s">
        <v>206</v>
      </c>
      <c r="J769" s="176" t="s">
        <v>2535</v>
      </c>
      <c r="K769" s="176" t="s">
        <v>53</v>
      </c>
      <c r="L769" s="326">
        <v>45734</v>
      </c>
      <c r="M769" s="326">
        <v>45779</v>
      </c>
      <c r="N769" s="172" t="s">
        <v>4</v>
      </c>
      <c r="O769" s="172" t="s">
        <v>2536</v>
      </c>
      <c r="P769" s="178">
        <v>45743</v>
      </c>
      <c r="Q769" s="178" t="s">
        <v>45</v>
      </c>
      <c r="R769" s="172" t="s">
        <v>55</v>
      </c>
      <c r="T769" s="247" t="s">
        <v>45</v>
      </c>
    </row>
    <row r="770" spans="1:20" ht="16.399999999999999" customHeight="1">
      <c r="A770" s="172" t="s">
        <v>2405</v>
      </c>
      <c r="B770" s="172" t="s">
        <v>19</v>
      </c>
      <c r="C770" s="172" t="s">
        <v>45</v>
      </c>
      <c r="D770" s="174" t="s">
        <v>45</v>
      </c>
      <c r="E770" s="180" t="s">
        <v>2537</v>
      </c>
      <c r="F770" s="175" t="s">
        <v>68</v>
      </c>
      <c r="G770" s="176" t="s">
        <v>69</v>
      </c>
      <c r="H770" s="254" t="s">
        <v>73</v>
      </c>
      <c r="I770" s="176" t="s">
        <v>117</v>
      </c>
      <c r="J770" s="176" t="s">
        <v>2538</v>
      </c>
      <c r="K770" s="176" t="s">
        <v>45</v>
      </c>
      <c r="L770" s="326">
        <v>45734</v>
      </c>
      <c r="M770" s="326">
        <v>45764</v>
      </c>
      <c r="N770" s="172" t="s">
        <v>5</v>
      </c>
      <c r="O770" s="172" t="s">
        <v>2539</v>
      </c>
      <c r="P770" s="178">
        <v>45735</v>
      </c>
      <c r="Q770" s="178" t="s">
        <v>45</v>
      </c>
      <c r="R770" s="172" t="s">
        <v>55</v>
      </c>
      <c r="T770" s="247" t="s">
        <v>56</v>
      </c>
    </row>
    <row r="771" spans="1:20" ht="16.399999999999999" customHeight="1">
      <c r="A771" s="172" t="s">
        <v>2405</v>
      </c>
      <c r="B771" s="172" t="s">
        <v>19</v>
      </c>
      <c r="C771" s="172" t="s">
        <v>45</v>
      </c>
      <c r="D771" s="174" t="s">
        <v>45</v>
      </c>
      <c r="E771" s="180" t="s">
        <v>2540</v>
      </c>
      <c r="F771" s="175" t="s">
        <v>68</v>
      </c>
      <c r="G771" s="176" t="s">
        <v>69</v>
      </c>
      <c r="H771" s="254" t="s">
        <v>50</v>
      </c>
      <c r="I771" s="176" t="s">
        <v>70</v>
      </c>
      <c r="J771" s="176" t="s">
        <v>2541</v>
      </c>
      <c r="K771" s="176" t="s">
        <v>45</v>
      </c>
      <c r="L771" s="326">
        <v>45734</v>
      </c>
      <c r="M771" s="326">
        <v>45764</v>
      </c>
      <c r="N771" s="172" t="s">
        <v>5</v>
      </c>
      <c r="O771" s="172" t="s">
        <v>2542</v>
      </c>
      <c r="P771" s="178">
        <v>45735</v>
      </c>
      <c r="Q771" s="178" t="s">
        <v>45</v>
      </c>
      <c r="R771" s="172" t="s">
        <v>55</v>
      </c>
      <c r="T771" s="247" t="s">
        <v>56</v>
      </c>
    </row>
    <row r="772" spans="1:20" ht="16.399999999999999" customHeight="1">
      <c r="A772" s="172" t="s">
        <v>1321</v>
      </c>
      <c r="B772" s="172" t="s">
        <v>19</v>
      </c>
      <c r="C772" s="172" t="s">
        <v>45</v>
      </c>
      <c r="D772" s="174" t="s">
        <v>45</v>
      </c>
      <c r="E772" s="180" t="s">
        <v>2543</v>
      </c>
      <c r="F772" s="175" t="s">
        <v>68</v>
      </c>
      <c r="G772" s="176" t="s">
        <v>81</v>
      </c>
      <c r="H772" s="254" t="s">
        <v>73</v>
      </c>
      <c r="I772" s="176" t="s">
        <v>82</v>
      </c>
      <c r="J772" s="176" t="s">
        <v>2544</v>
      </c>
      <c r="K772" s="176" t="s">
        <v>45</v>
      </c>
      <c r="L772" s="326">
        <v>45734</v>
      </c>
      <c r="M772" s="326">
        <v>45764</v>
      </c>
      <c r="N772" s="172" t="s">
        <v>5</v>
      </c>
      <c r="O772" s="172" t="s">
        <v>2545</v>
      </c>
      <c r="P772" s="178">
        <v>45735</v>
      </c>
      <c r="Q772" s="178" t="s">
        <v>45</v>
      </c>
      <c r="R772" s="172" t="s">
        <v>55</v>
      </c>
      <c r="T772" s="247" t="s">
        <v>56</v>
      </c>
    </row>
    <row r="773" spans="1:20" ht="16.399999999999999" customHeight="1">
      <c r="A773" s="172" t="s">
        <v>1321</v>
      </c>
      <c r="B773" s="172" t="s">
        <v>19</v>
      </c>
      <c r="C773" s="172" t="s">
        <v>45</v>
      </c>
      <c r="D773" s="174" t="s">
        <v>45</v>
      </c>
      <c r="E773" s="180" t="s">
        <v>2546</v>
      </c>
      <c r="F773" s="175" t="s">
        <v>68</v>
      </c>
      <c r="G773" s="176" t="s">
        <v>81</v>
      </c>
      <c r="H773" s="254" t="s">
        <v>73</v>
      </c>
      <c r="I773" s="176" t="s">
        <v>82</v>
      </c>
      <c r="J773" s="176" t="s">
        <v>2544</v>
      </c>
      <c r="K773" s="176" t="s">
        <v>45</v>
      </c>
      <c r="L773" s="326">
        <v>45734</v>
      </c>
      <c r="M773" s="326">
        <v>45764</v>
      </c>
      <c r="N773" s="172" t="s">
        <v>5</v>
      </c>
      <c r="O773" s="172" t="s">
        <v>2547</v>
      </c>
      <c r="P773" s="178">
        <v>45735</v>
      </c>
      <c r="Q773" s="178" t="s">
        <v>45</v>
      </c>
      <c r="R773" s="172" t="s">
        <v>55</v>
      </c>
      <c r="T773" s="247" t="s">
        <v>56</v>
      </c>
    </row>
    <row r="774" spans="1:20" ht="16.399999999999999" customHeight="1">
      <c r="A774" s="172" t="s">
        <v>2405</v>
      </c>
      <c r="B774" s="173" t="s">
        <v>18</v>
      </c>
      <c r="C774" s="172">
        <v>40</v>
      </c>
      <c r="D774" s="174" t="s">
        <v>2548</v>
      </c>
      <c r="E774" s="270" t="s">
        <v>2549</v>
      </c>
      <c r="F774" s="175" t="s">
        <v>2550</v>
      </c>
      <c r="G774" s="176" t="s">
        <v>69</v>
      </c>
      <c r="H774" s="254" t="s">
        <v>199</v>
      </c>
      <c r="I774" s="176" t="s">
        <v>991</v>
      </c>
      <c r="J774" s="176" t="s">
        <v>2551</v>
      </c>
      <c r="K774" s="176" t="s">
        <v>53</v>
      </c>
      <c r="L774" s="326">
        <v>45735</v>
      </c>
      <c r="M774" s="326">
        <v>45780</v>
      </c>
      <c r="N774" s="172" t="s">
        <v>4</v>
      </c>
      <c r="O774" s="172" t="s">
        <v>2552</v>
      </c>
      <c r="P774" s="178">
        <v>45743</v>
      </c>
      <c r="Q774" s="178" t="s">
        <v>45</v>
      </c>
      <c r="R774" s="172" t="s">
        <v>55</v>
      </c>
      <c r="T774" s="247" t="s">
        <v>45</v>
      </c>
    </row>
    <row r="775" spans="1:20" ht="16.399999999999999" customHeight="1">
      <c r="A775" s="172" t="s">
        <v>2405</v>
      </c>
      <c r="B775" s="173" t="s">
        <v>18</v>
      </c>
      <c r="C775" s="172">
        <v>40</v>
      </c>
      <c r="D775" s="174" t="s">
        <v>2548</v>
      </c>
      <c r="E775" s="270" t="s">
        <v>2553</v>
      </c>
      <c r="F775" s="175" t="s">
        <v>2554</v>
      </c>
      <c r="G775" s="176" t="s">
        <v>69</v>
      </c>
      <c r="H775" s="254" t="s">
        <v>199</v>
      </c>
      <c r="I775" s="176" t="s">
        <v>991</v>
      </c>
      <c r="J775" s="176" t="s">
        <v>2555</v>
      </c>
      <c r="K775" s="176" t="s">
        <v>53</v>
      </c>
      <c r="L775" s="326">
        <v>45735</v>
      </c>
      <c r="M775" s="326">
        <v>45780</v>
      </c>
      <c r="N775" s="172" t="s">
        <v>4</v>
      </c>
      <c r="O775" s="172" t="s">
        <v>2556</v>
      </c>
      <c r="P775" s="178">
        <v>45750</v>
      </c>
      <c r="Q775" s="178" t="s">
        <v>45</v>
      </c>
      <c r="R775" s="172" t="s">
        <v>55</v>
      </c>
      <c r="T775" s="247" t="s">
        <v>45</v>
      </c>
    </row>
    <row r="776" spans="1:20" ht="16.399999999999999" customHeight="1">
      <c r="A776" s="172" t="s">
        <v>2405</v>
      </c>
      <c r="B776" s="173" t="s">
        <v>19</v>
      </c>
      <c r="C776" s="172" t="s">
        <v>45</v>
      </c>
      <c r="D776" s="174" t="s">
        <v>45</v>
      </c>
      <c r="E776" s="180" t="s">
        <v>2557</v>
      </c>
      <c r="F776" s="175" t="s">
        <v>68</v>
      </c>
      <c r="G776" s="176" t="s">
        <v>69</v>
      </c>
      <c r="H776" s="254" t="s">
        <v>73</v>
      </c>
      <c r="I776" s="176" t="s">
        <v>117</v>
      </c>
      <c r="J776" s="176" t="s">
        <v>2538</v>
      </c>
      <c r="K776" s="176" t="s">
        <v>45</v>
      </c>
      <c r="L776" s="326">
        <v>45734</v>
      </c>
      <c r="M776" s="326">
        <v>45764</v>
      </c>
      <c r="N776" s="172" t="s">
        <v>5</v>
      </c>
      <c r="O776" s="172" t="s">
        <v>2558</v>
      </c>
      <c r="P776" s="178">
        <v>45735</v>
      </c>
      <c r="Q776" s="178" t="s">
        <v>45</v>
      </c>
      <c r="R776" s="172" t="s">
        <v>55</v>
      </c>
      <c r="T776" s="247" t="s">
        <v>56</v>
      </c>
    </row>
    <row r="777" spans="1:20" ht="16.399999999999999" customHeight="1">
      <c r="A777" s="172" t="s">
        <v>57</v>
      </c>
      <c r="B777" s="173" t="s">
        <v>8</v>
      </c>
      <c r="C777" s="172" t="str">
        <f t="shared" ref="C777:C795" ca="1" si="0">IF(OR(R777="Closed",R777="Pending"),"NA",IF(OR(P777="",P777="NA"),M777-TODAY(),"NA"))</f>
        <v>NA</v>
      </c>
      <c r="D777" s="174" t="str">
        <f>IF(B777="NMPA", _xlfn.XLOOKUP(E777,'国家网站数据(NMPA)'!$B$1:$B$906,'国家网站数据(NMPA)'!C$1:C$906),"NA")</f>
        <v>NA</v>
      </c>
      <c r="E777" s="180" t="str">
        <f>IF(N777="Not Reportable","NA",IF(B777="Oversea",_xlfn.XLOOKUP(O777,'Oversea data From 国家网站'!A:A,'Oversea data From 国家网站'!B:B),_xlfn.XLOOKUP(O777,'Local data from 国家网站'!A:A,'Local data from 国家网站'!B:B)))</f>
        <v>NA</v>
      </c>
      <c r="F777" s="175" t="s">
        <v>2559</v>
      </c>
      <c r="G777" s="176" t="s">
        <v>1824</v>
      </c>
      <c r="H777" s="176" t="s">
        <v>270</v>
      </c>
      <c r="I777" s="176" t="s">
        <v>1386</v>
      </c>
      <c r="J777" s="176" t="s">
        <v>2560</v>
      </c>
      <c r="K777" s="176" t="str">
        <f>IF(B777="NMPA", _xlfn.XLOOKUP(E777, '国家网站数据(NMPA)'!B:B, '国家网站数据(NMPA)'!W:W), "NA")</f>
        <v>NA</v>
      </c>
      <c r="L777" s="326">
        <v>45732</v>
      </c>
      <c r="M777" s="326">
        <f t="shared" ref="M777:M790" si="1">IF(B777="NMPA",L777+45,IF(B777="Local",L777+20,L777+30))</f>
        <v>45752</v>
      </c>
      <c r="N777" s="172" t="s">
        <v>4</v>
      </c>
      <c r="O777" s="172" t="s">
        <v>2561</v>
      </c>
      <c r="P777" s="178" t="s">
        <v>45</v>
      </c>
      <c r="Q777" s="178" t="s">
        <v>45</v>
      </c>
      <c r="R777" s="172" t="s">
        <v>55</v>
      </c>
      <c r="S777" s="177" t="s">
        <v>188</v>
      </c>
      <c r="T777" s="247" t="s">
        <v>45</v>
      </c>
    </row>
    <row r="778" spans="1:20" ht="16.399999999999999" customHeight="1">
      <c r="A778" s="172" t="s">
        <v>57</v>
      </c>
      <c r="B778" s="173" t="s">
        <v>8</v>
      </c>
      <c r="C778" s="172" t="s">
        <v>45</v>
      </c>
      <c r="D778" s="174" t="s">
        <v>45</v>
      </c>
      <c r="E778" s="180" t="s">
        <v>45</v>
      </c>
      <c r="F778" s="175" t="s">
        <v>584</v>
      </c>
      <c r="G778" s="176" t="s">
        <v>1235</v>
      </c>
      <c r="H778" s="176" t="s">
        <v>130</v>
      </c>
      <c r="I778" s="176" t="s">
        <v>1236</v>
      </c>
      <c r="J778" s="176" t="s">
        <v>2562</v>
      </c>
      <c r="K778" s="176" t="s">
        <v>45</v>
      </c>
      <c r="L778" s="326">
        <v>45735</v>
      </c>
      <c r="M778" s="326">
        <v>45755</v>
      </c>
      <c r="N778" s="172" t="s">
        <v>4</v>
      </c>
      <c r="O778" s="172" t="s">
        <v>2563</v>
      </c>
      <c r="P778" s="178" t="s">
        <v>45</v>
      </c>
      <c r="Q778" s="178" t="s">
        <v>45</v>
      </c>
      <c r="R778" s="172" t="s">
        <v>55</v>
      </c>
      <c r="S778" s="177" t="s">
        <v>174</v>
      </c>
      <c r="T778" s="247" t="s">
        <v>45</v>
      </c>
    </row>
    <row r="779" spans="1:20" ht="16.399999999999999" customHeight="1">
      <c r="A779" s="172" t="s">
        <v>2405</v>
      </c>
      <c r="B779" s="173" t="s">
        <v>19</v>
      </c>
      <c r="C779" s="172" t="s">
        <v>45</v>
      </c>
      <c r="D779" s="174" t="s">
        <v>45</v>
      </c>
      <c r="E779" s="180" t="s">
        <v>2564</v>
      </c>
      <c r="F779" s="175" t="s">
        <v>68</v>
      </c>
      <c r="G779" s="176" t="s">
        <v>61</v>
      </c>
      <c r="H779" s="254" t="s">
        <v>62</v>
      </c>
      <c r="I779" s="176" t="s">
        <v>396</v>
      </c>
      <c r="J779" s="176" t="s">
        <v>2565</v>
      </c>
      <c r="K779" s="176" t="s">
        <v>45</v>
      </c>
      <c r="L779" s="326">
        <v>45735</v>
      </c>
      <c r="M779" s="326">
        <v>45765</v>
      </c>
      <c r="N779" s="172" t="s">
        <v>5</v>
      </c>
      <c r="O779" s="172" t="s">
        <v>2566</v>
      </c>
      <c r="P779" s="178">
        <v>45736</v>
      </c>
      <c r="Q779" s="178" t="s">
        <v>45</v>
      </c>
      <c r="R779" s="172" t="s">
        <v>55</v>
      </c>
      <c r="T779" s="247" t="s">
        <v>56</v>
      </c>
    </row>
    <row r="780" spans="1:20" ht="16.399999999999999" customHeight="1">
      <c r="A780" s="172" t="s">
        <v>2405</v>
      </c>
      <c r="B780" s="173" t="s">
        <v>19</v>
      </c>
      <c r="C780" s="172" t="s">
        <v>45</v>
      </c>
      <c r="D780" s="174" t="s">
        <v>45</v>
      </c>
      <c r="E780" s="180" t="s">
        <v>2567</v>
      </c>
      <c r="F780" s="175" t="s">
        <v>68</v>
      </c>
      <c r="G780" s="176" t="s">
        <v>61</v>
      </c>
      <c r="H780" s="254" t="s">
        <v>62</v>
      </c>
      <c r="I780" s="176" t="s">
        <v>396</v>
      </c>
      <c r="J780" s="176" t="s">
        <v>2565</v>
      </c>
      <c r="K780" s="176" t="s">
        <v>45</v>
      </c>
      <c r="L780" s="326">
        <v>45735</v>
      </c>
      <c r="M780" s="326">
        <v>45765</v>
      </c>
      <c r="N780" s="172" t="s">
        <v>5</v>
      </c>
      <c r="O780" s="172" t="s">
        <v>2568</v>
      </c>
      <c r="P780" s="178">
        <v>45736</v>
      </c>
      <c r="Q780" s="178" t="s">
        <v>45</v>
      </c>
      <c r="R780" s="172" t="s">
        <v>55</v>
      </c>
      <c r="T780" s="247" t="s">
        <v>56</v>
      </c>
    </row>
    <row r="781" spans="1:20" ht="16.399999999999999" customHeight="1">
      <c r="A781" s="172" t="s">
        <v>1321</v>
      </c>
      <c r="B781" s="173" t="s">
        <v>19</v>
      </c>
      <c r="C781" s="172" t="s">
        <v>45</v>
      </c>
      <c r="D781" s="174" t="s">
        <v>45</v>
      </c>
      <c r="E781" s="180" t="s">
        <v>2569</v>
      </c>
      <c r="F781" s="175" t="s">
        <v>68</v>
      </c>
      <c r="G781" s="176" t="s">
        <v>69</v>
      </c>
      <c r="H781" s="254" t="s">
        <v>199</v>
      </c>
      <c r="I781" s="176" t="s">
        <v>256</v>
      </c>
      <c r="J781" s="176" t="s">
        <v>2570</v>
      </c>
      <c r="K781" s="176" t="s">
        <v>45</v>
      </c>
      <c r="L781" s="326">
        <v>45735</v>
      </c>
      <c r="M781" s="326">
        <v>45765</v>
      </c>
      <c r="N781" s="172" t="s">
        <v>5</v>
      </c>
      <c r="O781" s="172" t="s">
        <v>2571</v>
      </c>
      <c r="P781" s="178">
        <v>45736</v>
      </c>
      <c r="Q781" s="178">
        <v>45754</v>
      </c>
      <c r="R781" s="172" t="s">
        <v>55</v>
      </c>
      <c r="T781" s="247" t="s">
        <v>56</v>
      </c>
    </row>
    <row r="782" spans="1:20" ht="16.399999999999999" customHeight="1">
      <c r="A782" s="172" t="s">
        <v>57</v>
      </c>
      <c r="B782" s="173" t="s">
        <v>8</v>
      </c>
      <c r="C782" s="172" t="s">
        <v>45</v>
      </c>
      <c r="D782" s="174" t="s">
        <v>45</v>
      </c>
      <c r="E782" s="180" t="s">
        <v>45</v>
      </c>
      <c r="F782" s="175" t="s">
        <v>2572</v>
      </c>
      <c r="G782" s="176" t="s">
        <v>171</v>
      </c>
      <c r="H782" s="176" t="s">
        <v>130</v>
      </c>
      <c r="I782" s="176" t="s">
        <v>171</v>
      </c>
      <c r="J782" s="176" t="s">
        <v>2573</v>
      </c>
      <c r="K782" s="176" t="s">
        <v>45</v>
      </c>
      <c r="L782" s="326">
        <v>45736</v>
      </c>
      <c r="M782" s="326">
        <v>45756</v>
      </c>
      <c r="N782" s="172" t="s">
        <v>4</v>
      </c>
      <c r="O782" s="172" t="s">
        <v>2574</v>
      </c>
      <c r="P782" s="178" t="s">
        <v>45</v>
      </c>
      <c r="Q782" s="178" t="s">
        <v>45</v>
      </c>
      <c r="R782" s="172" t="s">
        <v>55</v>
      </c>
      <c r="S782" s="177" t="s">
        <v>174</v>
      </c>
      <c r="T782" s="247" t="s">
        <v>45</v>
      </c>
    </row>
    <row r="783" spans="1:20" ht="16.399999999999999" customHeight="1">
      <c r="A783" s="172" t="s">
        <v>2405</v>
      </c>
      <c r="B783" s="173" t="s">
        <v>18</v>
      </c>
      <c r="C783" s="172" t="str">
        <f t="shared" ca="1" si="0"/>
        <v>NA</v>
      </c>
      <c r="D783" s="174" t="str">
        <f>IF(B783="NMPA", _xlfn.XLOOKUP(E783,'国家网站数据(NMPA)'!$B$1:$B$906,'国家网站数据(NMPA)'!C$1:C$906),"NA")</f>
        <v>2025-03-19</v>
      </c>
      <c r="E783" s="270" t="s">
        <v>2575</v>
      </c>
      <c r="F783" s="175" t="str">
        <f>IF(B783="NMPA", _xlfn.XLOOKUP(E783, '国家网站数据(NMPA)'!B$1:B$906, '国家网站数据(NMPA)'!E$1:E$906), "SHD")</f>
        <v>江西省儿童医院</v>
      </c>
      <c r="G783" s="176" t="str">
        <f>IF(ISERROR(IF(B783="NMPA",_xlfn.XLOOKUP(E783,'国家网站数据(NMPA)'!B$1:B$906,'国家网站数据(NMPA)'!J$1:J$906),IF(B783="Oversea",_xlfn.XLOOKUP(O783,'Oversea data From 国家网站'!A$1:A$994,'Oversea data From 国家网站'!J$1:J$994),_xlfn.XLOOKUP(O783,'Local data from 国家网站'!A$1:A$1000,'Local data from 国家网站'!J$1:J$1000)))),"NA",IF(B783="NMPA",_xlfn.XLOOKUP(E783,'国家网站数据(NMPA)'!B$1:B$906,'国家网站数据(NMPA)'!J$1:J$906),IF(B783="Oversea",_xlfn.XLOOKUP(O783,'Oversea data From 国家网站'!A$1:A$994,'Oversea data From 国家网站'!J$1:J$994),_xlfn.XLOOKUP(O783,'Local data from 国家网站'!A$1:A$1000,'Local data from 国家网站'!J$1:J$1000))))</f>
        <v>化学发光免疫分析仪</v>
      </c>
      <c r="H783" s="254" t="s">
        <v>77</v>
      </c>
      <c r="I783" s="176" t="s">
        <v>1485</v>
      </c>
      <c r="J783" s="176" t="str">
        <f>IF(B783="Oversea",_xlfn.XLOOKUP(O783,SmartSolve!C:C,SmartSolve!I:I),_xlfn.XLOOKUP(E783,'国家网站数据(NMPA)'!B:B,'国家网站数据(NMPA)'!AB:AB))</f>
        <v>D010402_自动进样异常</v>
      </c>
      <c r="K783" s="176" t="str">
        <f>IF(B783="NMPA", _xlfn.XLOOKUP(E783, '国家网站数据(NMPA)'!B:B, '国家网站数据(NMPA)'!W:W), "NA")</f>
        <v>其他</v>
      </c>
      <c r="L783" s="326">
        <v>45736</v>
      </c>
      <c r="M783" s="326">
        <f t="shared" si="1"/>
        <v>45781</v>
      </c>
      <c r="N783" s="172" t="s">
        <v>4</v>
      </c>
      <c r="O783" s="172" t="s">
        <v>2576</v>
      </c>
      <c r="P783" s="178">
        <v>45768</v>
      </c>
      <c r="Q783" s="178" t="s">
        <v>45</v>
      </c>
      <c r="R783" s="172" t="s">
        <v>55</v>
      </c>
      <c r="T783" s="247" t="str">
        <f>IF(P783="NA"," ",IF(P783&lt;M783,"满足","不满足"))</f>
        <v>满足</v>
      </c>
    </row>
    <row r="784" spans="1:20" ht="16.399999999999999" customHeight="1">
      <c r="A784" s="172" t="s">
        <v>57</v>
      </c>
      <c r="B784" s="173" t="s">
        <v>8</v>
      </c>
      <c r="C784" s="172" t="s">
        <v>45</v>
      </c>
      <c r="D784" s="174" t="s">
        <v>45</v>
      </c>
      <c r="E784" s="180" t="s">
        <v>45</v>
      </c>
      <c r="F784" s="175" t="s">
        <v>2577</v>
      </c>
      <c r="G784" s="176" t="s">
        <v>2578</v>
      </c>
      <c r="H784" s="176" t="s">
        <v>62</v>
      </c>
      <c r="I784" s="176" t="s">
        <v>2579</v>
      </c>
      <c r="J784" s="176" t="s">
        <v>2580</v>
      </c>
      <c r="K784" s="176" t="s">
        <v>45</v>
      </c>
      <c r="L784" s="326">
        <v>45737</v>
      </c>
      <c r="M784" s="326">
        <v>45757</v>
      </c>
      <c r="N784" s="172" t="s">
        <v>4</v>
      </c>
      <c r="O784" s="172" t="s">
        <v>2581</v>
      </c>
      <c r="P784" s="178" t="s">
        <v>45</v>
      </c>
      <c r="Q784" s="178" t="s">
        <v>45</v>
      </c>
      <c r="R784" s="172" t="s">
        <v>55</v>
      </c>
      <c r="S784" s="177" t="s">
        <v>174</v>
      </c>
      <c r="T784" s="247" t="s">
        <v>45</v>
      </c>
    </row>
    <row r="785" spans="1:20" ht="16.399999999999999" customHeight="1">
      <c r="A785" s="172" t="s">
        <v>1321</v>
      </c>
      <c r="B785" s="173" t="s">
        <v>19</v>
      </c>
      <c r="C785" s="172" t="s">
        <v>45</v>
      </c>
      <c r="D785" s="174" t="s">
        <v>45</v>
      </c>
      <c r="E785" s="180" t="s">
        <v>2582</v>
      </c>
      <c r="F785" s="175" t="s">
        <v>68</v>
      </c>
      <c r="G785" s="176" t="s">
        <v>61</v>
      </c>
      <c r="H785" s="254" t="s">
        <v>130</v>
      </c>
      <c r="I785" s="176" t="s">
        <v>153</v>
      </c>
      <c r="J785" s="176" t="s">
        <v>2583</v>
      </c>
      <c r="K785" s="176" t="s">
        <v>45</v>
      </c>
      <c r="L785" s="326">
        <v>45737</v>
      </c>
      <c r="M785" s="326">
        <v>45767</v>
      </c>
      <c r="N785" s="172" t="s">
        <v>5</v>
      </c>
      <c r="O785" s="172" t="s">
        <v>2584</v>
      </c>
      <c r="P785" s="178">
        <v>45740</v>
      </c>
      <c r="Q785" s="178" t="s">
        <v>45</v>
      </c>
      <c r="R785" s="172" t="s">
        <v>55</v>
      </c>
      <c r="T785" s="247" t="s">
        <v>56</v>
      </c>
    </row>
    <row r="786" spans="1:20" ht="16.399999999999999" customHeight="1">
      <c r="A786" s="172" t="s">
        <v>1321</v>
      </c>
      <c r="B786" s="173" t="s">
        <v>19</v>
      </c>
      <c r="C786" s="172" t="s">
        <v>45</v>
      </c>
      <c r="D786" s="174" t="s">
        <v>45</v>
      </c>
      <c r="E786" s="180" t="s">
        <v>2585</v>
      </c>
      <c r="F786" s="175" t="s">
        <v>68</v>
      </c>
      <c r="G786" s="176" t="s">
        <v>61</v>
      </c>
      <c r="H786" s="254" t="s">
        <v>130</v>
      </c>
      <c r="I786" s="176" t="s">
        <v>153</v>
      </c>
      <c r="J786" s="176" t="s">
        <v>2583</v>
      </c>
      <c r="K786" s="176" t="s">
        <v>45</v>
      </c>
      <c r="L786" s="326">
        <v>45737</v>
      </c>
      <c r="M786" s="326">
        <v>45767</v>
      </c>
      <c r="N786" s="172" t="s">
        <v>5</v>
      </c>
      <c r="O786" s="172" t="s">
        <v>2586</v>
      </c>
      <c r="P786" s="178">
        <v>45740</v>
      </c>
      <c r="Q786" s="178" t="s">
        <v>45</v>
      </c>
      <c r="R786" s="172" t="s">
        <v>55</v>
      </c>
      <c r="T786" s="247" t="s">
        <v>56</v>
      </c>
    </row>
    <row r="787" spans="1:20" ht="16.399999999999999" customHeight="1">
      <c r="A787" s="172" t="s">
        <v>2405</v>
      </c>
      <c r="B787" s="173" t="s">
        <v>19</v>
      </c>
      <c r="C787" s="172" t="s">
        <v>45</v>
      </c>
      <c r="D787" s="174" t="s">
        <v>45</v>
      </c>
      <c r="E787" s="180" t="s">
        <v>2587</v>
      </c>
      <c r="F787" s="175" t="s">
        <v>68</v>
      </c>
      <c r="G787" s="176" t="s">
        <v>69</v>
      </c>
      <c r="H787" s="254" t="s">
        <v>50</v>
      </c>
      <c r="I787" s="176" t="s">
        <v>70</v>
      </c>
      <c r="J787" s="176" t="s">
        <v>2588</v>
      </c>
      <c r="K787" s="176" t="s">
        <v>45</v>
      </c>
      <c r="L787" s="326">
        <v>45738</v>
      </c>
      <c r="M787" s="326">
        <v>45768</v>
      </c>
      <c r="N787" s="172" t="s">
        <v>5</v>
      </c>
      <c r="O787" s="172" t="s">
        <v>2589</v>
      </c>
      <c r="P787" s="178">
        <v>45740</v>
      </c>
      <c r="Q787" s="178" t="s">
        <v>45</v>
      </c>
      <c r="R787" s="172" t="s">
        <v>55</v>
      </c>
      <c r="T787" s="247" t="s">
        <v>56</v>
      </c>
    </row>
    <row r="788" spans="1:20" ht="16.399999999999999" customHeight="1">
      <c r="A788" s="172" t="s">
        <v>2405</v>
      </c>
      <c r="B788" s="173" t="s">
        <v>19</v>
      </c>
      <c r="C788" s="172" t="s">
        <v>45</v>
      </c>
      <c r="D788" s="174" t="s">
        <v>45</v>
      </c>
      <c r="E788" s="180" t="s">
        <v>2590</v>
      </c>
      <c r="F788" s="175" t="s">
        <v>68</v>
      </c>
      <c r="G788" s="176" t="s">
        <v>69</v>
      </c>
      <c r="H788" s="254" t="s">
        <v>50</v>
      </c>
      <c r="I788" s="176" t="s">
        <v>70</v>
      </c>
      <c r="J788" s="176" t="s">
        <v>2588</v>
      </c>
      <c r="K788" s="176" t="s">
        <v>45</v>
      </c>
      <c r="L788" s="326">
        <v>45738</v>
      </c>
      <c r="M788" s="326">
        <v>45768</v>
      </c>
      <c r="N788" s="172" t="s">
        <v>5</v>
      </c>
      <c r="O788" s="172" t="s">
        <v>2591</v>
      </c>
      <c r="P788" s="178">
        <v>45740</v>
      </c>
      <c r="Q788" s="178" t="s">
        <v>45</v>
      </c>
      <c r="R788" s="172" t="s">
        <v>55</v>
      </c>
      <c r="T788" s="247" t="s">
        <v>56</v>
      </c>
    </row>
    <row r="789" spans="1:20" ht="16.399999999999999" customHeight="1">
      <c r="A789" s="172" t="s">
        <v>2405</v>
      </c>
      <c r="B789" s="173" t="s">
        <v>19</v>
      </c>
      <c r="C789" s="172" t="s">
        <v>45</v>
      </c>
      <c r="D789" s="174" t="s">
        <v>45</v>
      </c>
      <c r="E789" s="180" t="s">
        <v>45</v>
      </c>
      <c r="F789" s="175" t="s">
        <v>68</v>
      </c>
      <c r="G789" s="176" t="s">
        <v>45</v>
      </c>
      <c r="H789" s="254" t="s">
        <v>309</v>
      </c>
      <c r="I789" s="176" t="s">
        <v>45</v>
      </c>
      <c r="J789" s="176" t="s">
        <v>2592</v>
      </c>
      <c r="K789" s="176" t="s">
        <v>45</v>
      </c>
      <c r="L789" s="326">
        <v>45737</v>
      </c>
      <c r="M789" s="326">
        <v>45767</v>
      </c>
      <c r="N789" s="172" t="s">
        <v>4</v>
      </c>
      <c r="O789" s="172" t="s">
        <v>2593</v>
      </c>
      <c r="P789" s="178" t="s">
        <v>45</v>
      </c>
      <c r="Q789" s="178" t="s">
        <v>45</v>
      </c>
      <c r="R789" s="172" t="s">
        <v>55</v>
      </c>
      <c r="S789" s="177" t="s">
        <v>2513</v>
      </c>
      <c r="T789" s="247" t="s">
        <v>45</v>
      </c>
    </row>
    <row r="790" spans="1:20" ht="16.399999999999999" customHeight="1">
      <c r="A790" s="172" t="s">
        <v>2405</v>
      </c>
      <c r="B790" s="173" t="s">
        <v>19</v>
      </c>
      <c r="C790" s="172" t="str">
        <f t="shared" ca="1" si="0"/>
        <v>NA</v>
      </c>
      <c r="D790" s="174" t="str">
        <f>IF(B790="NMPA", _xlfn.XLOOKUP(E790,'国家网站数据(NMPA)'!$B$1:$B$906,'国家网站数据(NMPA)'!C$1:C$906),"NA")</f>
        <v>NA</v>
      </c>
      <c r="E790" s="180" t="str">
        <f>IF(N790="Not Reportable","NA",IF(B790="Oversea",_xlfn.XLOOKUP(O790,'Oversea data From 国家网站'!A:A,'Oversea data From 国家网站'!B:B),_xlfn.XLOOKUP(O790,'Local data from 国家网站'!A:A,'Local data from 国家网站'!B:B)))</f>
        <v>NA</v>
      </c>
      <c r="F790" s="175" t="str">
        <f>IF(B790="NMPA", _xlfn.XLOOKUP(E790, '国家网站数据(NMPA)'!B$1:B$906, '国家网站数据(NMPA)'!E$1:E$906), "SHD")</f>
        <v>SHD</v>
      </c>
      <c r="G790" s="176" t="str">
        <f>IF(ISERROR(IF(B790="NMPA",_xlfn.XLOOKUP(E790,'国家网站数据(NMPA)'!B$1:B$906,'国家网站数据(NMPA)'!J$1:J$906),IF(B790="Oversea",_xlfn.XLOOKUP(O790,'Oversea data From 国家网站'!A$1:A$994,'Oversea data From 国家网站'!J$1:J$994),_xlfn.XLOOKUP(O790,'Local data from 国家网站'!A$1:A$1000,'Local data from 国家网站'!J$1:J$1000)))),"NA",IF(B790="NMPA",_xlfn.XLOOKUP(E790,'国家网站数据(NMPA)'!B$1:B$906,'国家网站数据(NMPA)'!J$1:J$906),IF(B790="Oversea",_xlfn.XLOOKUP(O790,'Oversea data From 国家网站'!A$1:A$994,'Oversea data From 国家网站'!J$1:J$994),_xlfn.XLOOKUP(O790,'Local data from 国家网站'!A$1:A$1000,'Local data from 国家网站'!J$1:J$1000))))</f>
        <v>NA</v>
      </c>
      <c r="H790" s="254" t="s">
        <v>179</v>
      </c>
      <c r="I790" s="176" t="str">
        <f>IF(ISERROR(IF(B790="NMPA",_xlfn.XLOOKUP(西门子log!E790,'国家网站数据(NMPA)'!B:B,'国家网站数据(NMPA)'!K:K),IF(B790="Oversea",_xlfn.XLOOKUP(O790,'Oversea data From 国家网站'!A:A,'Oversea data From 国家网站'!K:K),_xlfn.XLOOKUP(西门子log!O790,'Local data from 国家网站'!A:A,'Local data from 国家网站'!K:K)))),"NA",IF(B790="NMPA",_xlfn.XLOOKUP(E790,'国家网站数据(NMPA)'!B:B,'国家网站数据(NMPA)'!K:K),IF(B790="Oversea",_xlfn.XLOOKUP(O790,'Oversea data From 国家网站'!A:A,'Oversea data From 国家网站'!K:K),_xlfn.XLOOKUP(O790,'Local data from 国家网站'!A:A,'Local data from 国家网站'!K:K))))</f>
        <v>NA</v>
      </c>
      <c r="J790" s="176" t="str">
        <f>IF(B790="Oversea",_xlfn.XLOOKUP(O790,SmartSolve!C:C,SmartSolve!I:I),_xlfn.XLOOKUP(E790,'国家网站数据(NMPA)'!B:B,'国家网站数据(NMPA)'!AB:AB))</f>
        <v>Epoc - Discrepant high pH vs epoc; SN09254, lot 02-24338-30 [US]</v>
      </c>
      <c r="K790" s="176" t="str">
        <f>IF(B790="NMPA", _xlfn.XLOOKUP(E790, '国家网站数据(NMPA)'!B:B, '国家网站数据(NMPA)'!W:W), "NA")</f>
        <v>NA</v>
      </c>
      <c r="L790" s="326">
        <v>45741</v>
      </c>
      <c r="M790" s="326">
        <f t="shared" si="1"/>
        <v>45771</v>
      </c>
      <c r="N790" s="172" t="s">
        <v>4</v>
      </c>
      <c r="O790" s="172" t="s">
        <v>2594</v>
      </c>
      <c r="P790" s="178" t="s">
        <v>45</v>
      </c>
      <c r="Q790" s="178" t="s">
        <v>45</v>
      </c>
      <c r="R790" s="172" t="s">
        <v>55</v>
      </c>
      <c r="S790" s="177" t="s">
        <v>1724</v>
      </c>
      <c r="T790" s="247" t="s">
        <v>45</v>
      </c>
    </row>
    <row r="791" spans="1:20" ht="16.399999999999999" customHeight="1">
      <c r="A791" s="172" t="s">
        <v>2405</v>
      </c>
      <c r="B791" s="173" t="s">
        <v>19</v>
      </c>
      <c r="C791" s="172" t="str">
        <f t="shared" ca="1" si="0"/>
        <v>NA</v>
      </c>
      <c r="D791" s="174" t="str">
        <f>IF(B791="NMPA", _xlfn.XLOOKUP(E791,'国家网站数据(NMPA)'!$B$1:$B$906,'国家网站数据(NMPA)'!C$1:C$906),"NA")</f>
        <v>NA</v>
      </c>
      <c r="E791" s="180" t="str">
        <f>IF(N791="Not Reportable","NA",IF(B791="Oversea",_xlfn.XLOOKUP(O791,'Oversea data From 国家网站'!A:A,'Oversea data From 国家网站'!B:B),_xlfn.XLOOKUP(O791,'Local data from 国家网站'!A:A,'Local data from 国家网站'!B:B)))</f>
        <v>1193118002025049422</v>
      </c>
      <c r="F791" s="175" t="str">
        <f>IF(B791="NMPA", _xlfn.XLOOKUP(E791, '国家网站数据(NMPA)'!B$1:B$906, '国家网站数据(NMPA)'!E$1:E$906), "SHD")</f>
        <v>SHD</v>
      </c>
      <c r="G791" s="176" t="str">
        <f>IF(ISERROR(IF(B791="NMPA",_xlfn.XLOOKUP(E791,'国家网站数据(NMPA)'!B$1:B$906,'国家网站数据(NMPA)'!J$1:J$906),IF(B791="Oversea",_xlfn.XLOOKUP(O791,'Oversea data From 国家网站'!A$1:A$994,'Oversea data From 国家网站'!J$1:J$994),_xlfn.XLOOKUP(O791,'Local data from 国家网站'!A$1:A$1000,'Local data from 国家网站'!J$1:J$1000)))),"NA",IF(B791="NMPA",_xlfn.XLOOKUP(E791,'国家网站数据(NMPA)'!B$1:B$906,'国家网站数据(NMPA)'!J$1:J$906),IF(B791="Oversea",_xlfn.XLOOKUP(O791,'Oversea data From 国家网站'!A$1:A$994,'Oversea data From 国家网站'!J$1:J$994),_xlfn.XLOOKUP(O791,'Local data from 国家网站'!A$1:A$1000,'Local data from 国家网站'!J$1:J$1000))))</f>
        <v>全自动化学发光免疫分析仪</v>
      </c>
      <c r="H791" s="254" t="s">
        <v>130</v>
      </c>
      <c r="I791" s="176" t="str">
        <f>IF(ISERROR(IF(B791="NMPA",_xlfn.XLOOKUP(西门子log!E791,'国家网站数据(NMPA)'!B:B,'国家网站数据(NMPA)'!K:K),IF(B791="Oversea",_xlfn.XLOOKUP(O791,'Oversea data From 国家网站'!A:A,'Oversea data From 国家网站'!K:K),_xlfn.XLOOKUP(西门子log!O791,'Local data from 国家网站'!A:A,'Local data from 国家网站'!K:K)))),"NA",IF(B791="NMPA",_xlfn.XLOOKUP(E791,'国家网站数据(NMPA)'!B:B,'国家网站数据(NMPA)'!K:K),IF(B791="Oversea",_xlfn.XLOOKUP(O791,'Oversea data From 国家网站'!A:A,'Oversea data From 国家网站'!K:K),_xlfn.XLOOKUP(O791,'Local data from 国家网站'!A:A,'Local data from 国家网站'!K:K))))</f>
        <v>国械注进20182220492</v>
      </c>
      <c r="J791" s="176" t="str">
        <f>IF(B791="Oversea",_xlfn.XLOOKUP(O791,SmartSolve!C:C,SmartSolve!I:I),_xlfn.XLOOKUP(E791,'国家网站数据(NMPA)'!B:B,'国家网站数据(NMPA)'!AB:AB))</f>
        <v>Atellica IM 1600 Analyzer, 7 falsely elevated and 1 falsely depressed Total Human Chorionic Gonadotropin (tHCG, Lot# 361) results on eight patient samples.</v>
      </c>
      <c r="K791" s="176" t="str">
        <f>IF(B791="NMPA", _xlfn.XLOOKUP(E791, '国家网站数据(NMPA)'!B:B, '国家网站数据(NMPA)'!W:W), "NA")</f>
        <v>NA</v>
      </c>
      <c r="L791" s="326">
        <v>45740</v>
      </c>
      <c r="M791" s="326">
        <f t="shared" ref="M791:M814" si="2">IF(B791="NMPA",L791+45,IF(B791="Local",L791+20,L791+30))</f>
        <v>45770</v>
      </c>
      <c r="N791" s="172" t="s">
        <v>5</v>
      </c>
      <c r="O791" s="172" t="s">
        <v>2595</v>
      </c>
      <c r="P791" s="178">
        <v>45741</v>
      </c>
      <c r="Q791" s="178">
        <v>45770</v>
      </c>
      <c r="R791" s="172" t="s">
        <v>55</v>
      </c>
      <c r="T791" s="247" t="str">
        <f t="shared" ref="T791:T810" si="3">IF(P791="NA"," ",IF(P791&lt;M791,"满足","不满足"))</f>
        <v>满足</v>
      </c>
    </row>
    <row r="792" spans="1:20" ht="16.399999999999999" customHeight="1">
      <c r="A792" s="172" t="s">
        <v>1321</v>
      </c>
      <c r="B792" s="173" t="s">
        <v>19</v>
      </c>
      <c r="C792" s="172" t="str">
        <f t="shared" ca="1" si="0"/>
        <v>NA</v>
      </c>
      <c r="D792" s="174" t="str">
        <f>IF(B792="NMPA", _xlfn.XLOOKUP(E792,'国家网站数据(NMPA)'!$B$1:$B$906,'国家网站数据(NMPA)'!C$1:C$906),"NA")</f>
        <v>NA</v>
      </c>
      <c r="E792" s="180" t="str">
        <f>IF(N792="Not Reportable","NA",IF(B792="Oversea",_xlfn.XLOOKUP(O792,'Oversea data From 国家网站'!A:A,'Oversea data From 国家网站'!B:B),_xlfn.XLOOKUP(O792,'Local data from 国家网站'!A:A,'Local data from 国家网站'!B:B)))</f>
        <v>1193118002025049424</v>
      </c>
      <c r="F792" s="175" t="str">
        <f>IF(B792="NMPA", _xlfn.XLOOKUP(E792, '国家网站数据(NMPA)'!B$1:B$906, '国家网站数据(NMPA)'!E$1:E$906), "SHD")</f>
        <v>SHD</v>
      </c>
      <c r="G792" s="176" t="str">
        <f>IF(ISERROR(IF(B792="NMPA",_xlfn.XLOOKUP(E792,'国家网站数据(NMPA)'!B$1:B$906,'国家网站数据(NMPA)'!J$1:J$906),IF(B792="Oversea",_xlfn.XLOOKUP(O792,'Oversea data From 国家网站'!A$1:A$994,'Oversea data From 国家网站'!J$1:J$994),_xlfn.XLOOKUP(O792,'Local data from 国家网站'!A$1:A$1000,'Local data from 国家网站'!J$1:J$1000)))),"NA",IF(B792="NMPA",_xlfn.XLOOKUP(E792,'国家网站数据(NMPA)'!B$1:B$906,'国家网站数据(NMPA)'!J$1:J$906),IF(B792="Oversea",_xlfn.XLOOKUP(O792,'Oversea data From 国家网站'!A$1:A$994,'Oversea data From 国家网站'!J$1:J$994),_xlfn.XLOOKUP(O792,'Local data from 国家网站'!A$1:A$1000,'Local data from 国家网站'!J$1:J$1000))))</f>
        <v>全自动生化分析仪</v>
      </c>
      <c r="H792" s="254" t="s">
        <v>50</v>
      </c>
      <c r="I792" s="176" t="str">
        <f>IF(ISERROR(IF(B792="NMPA",_xlfn.XLOOKUP(西门子log!E792,'国家网站数据(NMPA)'!B:B,'国家网站数据(NMPA)'!K:K),IF(B792="Oversea",_xlfn.XLOOKUP(O792,'Oversea data From 国家网站'!A:A,'Oversea data From 国家网站'!K:K),_xlfn.XLOOKUP(西门子log!O792,'Local data from 国家网站'!A:A,'Local data from 国家网站'!K:K)))),"NA",IF(B792="NMPA",_xlfn.XLOOKUP(E792,'国家网站数据(NMPA)'!B:B,'国家网站数据(NMPA)'!K:K),IF(B792="Oversea",_xlfn.XLOOKUP(O792,'Oversea data From 国家网站'!A:A,'Oversea data From 国家网站'!K:K),_xlfn.XLOOKUP(O792,'Local data from 国家网站'!A:A,'Local data from 国家网站'!K:K))))</f>
        <v>国械注进20182220493</v>
      </c>
      <c r="J792" s="176" t="str">
        <f>IF(B792="Oversea",_xlfn.XLOOKUP(O792,SmartSolve!C:C,SmartSolve!I:I),_xlfn.XLOOKUP(E792,'国家网站数据(NMPA)'!B:B,'国家网站数据(NMPA)'!AB:AB))</f>
        <v>Atellica CH 930 Analyzer / erroneously depressed Albumin (Alb), Alkaline Phosphatase (ALP_2c), Alanine Aminotransferase (ALT), Aspartate Aminotransferase (AST), Carbon Dioxide (CO2_c), Urea Nitrogen (UN_c), Total Protein (TP), Calcium (Ca), Magnesium (Mg), Creatinine (Crea_2) and Glucose Hexokinase_3 (GluH_3) results on multiple patient samples.</v>
      </c>
      <c r="K792" s="176" t="str">
        <f>IF(B792="NMPA", _xlfn.XLOOKUP(E792, '国家网站数据(NMPA)'!B:B, '国家网站数据(NMPA)'!W:W), "NA")</f>
        <v>NA</v>
      </c>
      <c r="L792" s="326">
        <v>45741</v>
      </c>
      <c r="M792" s="326">
        <f t="shared" si="2"/>
        <v>45771</v>
      </c>
      <c r="N792" s="172" t="s">
        <v>5</v>
      </c>
      <c r="O792" s="172" t="s">
        <v>2596</v>
      </c>
      <c r="P792" s="178">
        <v>45741</v>
      </c>
      <c r="Q792" s="178" t="s">
        <v>45</v>
      </c>
      <c r="R792" s="172" t="s">
        <v>237</v>
      </c>
      <c r="T792" s="247" t="str">
        <f t="shared" si="3"/>
        <v>满足</v>
      </c>
    </row>
    <row r="793" spans="1:20" ht="16.399999999999999" customHeight="1">
      <c r="A793" s="172" t="s">
        <v>57</v>
      </c>
      <c r="B793" s="173" t="s">
        <v>8</v>
      </c>
      <c r="C793" s="172" t="s">
        <v>45</v>
      </c>
      <c r="D793" s="174" t="s">
        <v>45</v>
      </c>
      <c r="E793" s="180" t="s">
        <v>45</v>
      </c>
      <c r="F793" s="175" t="s">
        <v>2597</v>
      </c>
      <c r="G793" s="176" t="s">
        <v>170</v>
      </c>
      <c r="H793" s="176" t="s">
        <v>130</v>
      </c>
      <c r="I793" s="176" t="s">
        <v>171</v>
      </c>
      <c r="J793" s="176" t="s">
        <v>2598</v>
      </c>
      <c r="K793" s="176" t="s">
        <v>45</v>
      </c>
      <c r="L793" s="326">
        <v>45741</v>
      </c>
      <c r="M793" s="326">
        <v>45761</v>
      </c>
      <c r="N793" s="172" t="s">
        <v>4</v>
      </c>
      <c r="O793" s="172" t="s">
        <v>2599</v>
      </c>
      <c r="P793" s="178" t="s">
        <v>45</v>
      </c>
      <c r="Q793" s="178" t="s">
        <v>45</v>
      </c>
      <c r="R793" s="172" t="s">
        <v>55</v>
      </c>
      <c r="S793" s="177" t="s">
        <v>174</v>
      </c>
      <c r="T793" s="247" t="s">
        <v>45</v>
      </c>
    </row>
    <row r="794" spans="1:20" ht="16.399999999999999" customHeight="1">
      <c r="A794" s="172" t="s">
        <v>1321</v>
      </c>
      <c r="B794" s="173" t="s">
        <v>19</v>
      </c>
      <c r="C794" s="172" t="str">
        <f t="shared" ca="1" si="0"/>
        <v>NA</v>
      </c>
      <c r="D794" s="174" t="str">
        <f>IF(B794="NMPA", _xlfn.XLOOKUP(E794,'国家网站数据(NMPA)'!$B$1:$B$906,'国家网站数据(NMPA)'!C$1:C$906),"NA")</f>
        <v>NA</v>
      </c>
      <c r="E794" s="180" t="str">
        <f>IF(N794="Not Reportable","NA",IF(B794="Oversea",_xlfn.XLOOKUP(O794,'Oversea data From 国家网站'!A:A,'Oversea data From 国家网站'!B:B),_xlfn.XLOOKUP(O794,'Local data from 国家网站'!A:A,'Local data from 国家网站'!B:B)))</f>
        <v>1193118002025050529</v>
      </c>
      <c r="F794" s="175" t="str">
        <f>IF(B794="NMPA", _xlfn.XLOOKUP(E794, '国家网站数据(NMPA)'!B$1:B$906, '国家网站数据(NMPA)'!E$1:E$906), "SHD")</f>
        <v>SHD</v>
      </c>
      <c r="G794" s="176" t="str">
        <f>IF(ISERROR(IF(B794="NMPA",_xlfn.XLOOKUP(E794,'国家网站数据(NMPA)'!B$1:B$906,'国家网站数据(NMPA)'!J$1:J$906),IF(B794="Oversea",_xlfn.XLOOKUP(O794,'Oversea data From 国家网站'!A$1:A$994,'Oversea data From 国家网站'!J$1:J$994),_xlfn.XLOOKUP(O794,'Local data from 国家网站'!A$1:A$1000,'Local data from 国家网站'!J$1:J$1000)))),"NA",IF(B794="NMPA",_xlfn.XLOOKUP(E794,'国家网站数据(NMPA)'!B$1:B$906,'国家网站数据(NMPA)'!J$1:J$906),IF(B794="Oversea",_xlfn.XLOOKUP(O794,'Oversea data From 国家网站'!A$1:A$994,'Oversea data From 国家网站'!J$1:J$994),_xlfn.XLOOKUP(O794,'Local data from 国家网站'!A$1:A$1000,'Local data from 国家网站'!J$1:J$1000))))</f>
        <v>尿液分析仪</v>
      </c>
      <c r="H794" s="254" t="s">
        <v>723</v>
      </c>
      <c r="I794" s="176" t="str">
        <f>IF(ISERROR(IF(B794="NMPA",_xlfn.XLOOKUP(西门子log!E794,'国家网站数据(NMPA)'!B:B,'国家网站数据(NMPA)'!K:K),IF(B794="Oversea",_xlfn.XLOOKUP(O794,'Oversea data From 国家网站'!A:A,'Oversea data From 国家网站'!K:K),_xlfn.XLOOKUP(西门子log!O794,'Local data from 国家网站'!A:A,'Local data from 国家网站'!K:K)))),"NA",IF(B794="NMPA",_xlfn.XLOOKUP(E794,'国家网站数据(NMPA)'!B:B,'国家网站数据(NMPA)'!K:K),IF(B794="Oversea",_xlfn.XLOOKUP(O794,'Oversea data From 国家网站'!A:A,'Oversea data From 国家网站'!K:K),_xlfn.XLOOKUP(O794,'Local data from 国家网站'!A:A,'Local data from 国家网站'!K:K))))</f>
        <v>国械注进20152221500</v>
      </c>
      <c r="J794" s="176" t="str">
        <f>IF(B794="Oversea",_xlfn.XLOOKUP(O794,SmartSolve!C:C,SmartSolve!I:I),_xlfn.XLOOKUP(E794,'国家网站数据(NMPA)'!B:B,'国家网站数据(NMPA)'!AB:AB))</f>
        <v>visibly smoking device, CLINITEK STATUS+ USA, UNITED STATES</v>
      </c>
      <c r="K794" s="176" t="str">
        <f>IF(B794="NMPA", _xlfn.XLOOKUP(E794, '国家网站数据(NMPA)'!B:B, '国家网站数据(NMPA)'!W:W), "NA")</f>
        <v>NA</v>
      </c>
      <c r="L794" s="326">
        <v>45741</v>
      </c>
      <c r="M794" s="326">
        <f t="shared" si="2"/>
        <v>45771</v>
      </c>
      <c r="N794" s="172" t="s">
        <v>5</v>
      </c>
      <c r="O794" s="328" t="s">
        <v>2600</v>
      </c>
      <c r="P794" s="178">
        <v>45743</v>
      </c>
      <c r="Q794" s="178" t="s">
        <v>45</v>
      </c>
      <c r="R794" s="172" t="s">
        <v>55</v>
      </c>
      <c r="T794" s="247" t="str">
        <f t="shared" si="3"/>
        <v>满足</v>
      </c>
    </row>
    <row r="795" spans="1:20" ht="16.399999999999999" customHeight="1">
      <c r="A795" s="172" t="s">
        <v>1321</v>
      </c>
      <c r="B795" s="173" t="s">
        <v>19</v>
      </c>
      <c r="C795" s="172" t="str">
        <f t="shared" ca="1" si="0"/>
        <v>NA</v>
      </c>
      <c r="D795" s="174" t="str">
        <f>IF(B795="NMPA", _xlfn.XLOOKUP(E795,'国家网站数据(NMPA)'!$B$1:$B$906,'国家网站数据(NMPA)'!C$1:C$906),"NA")</f>
        <v>NA</v>
      </c>
      <c r="E795" s="180" t="str">
        <f>IF(N795="Not Reportable","NA",IF(B795="Oversea",_xlfn.XLOOKUP(O795,'Oversea data From 国家网站'!A:A,'Oversea data From 国家网站'!B:B),_xlfn.XLOOKUP(O795,'Local data from 国家网站'!A:A,'Local data from 国家网站'!B:B)))</f>
        <v>1193118002025051822</v>
      </c>
      <c r="F795" s="175" t="str">
        <f>IF(B795="NMPA", _xlfn.XLOOKUP(E795, '国家网站数据(NMPA)'!B$1:B$906, '国家网站数据(NMPA)'!E$1:E$906), "SHD")</f>
        <v>SHD</v>
      </c>
      <c r="G795" s="176" t="str">
        <f>IF(ISERROR(IF(B795="NMPA",_xlfn.XLOOKUP(E795,'国家网站数据(NMPA)'!B$1:B$906,'国家网站数据(NMPA)'!J$1:J$906),IF(B795="Oversea",_xlfn.XLOOKUP(O795,'Oversea data From 国家网站'!A$1:A$994,'Oversea data From 国家网站'!J$1:J$994),_xlfn.XLOOKUP(O795,'Local data from 国家网站'!A$1:A$1000,'Local data from 国家网站'!J$1:J$1000)))),"NA",IF(B795="NMPA",_xlfn.XLOOKUP(E795,'国家网站数据(NMPA)'!B$1:B$906,'国家网站数据(NMPA)'!J$1:J$906),IF(B795="Oversea",_xlfn.XLOOKUP(O795,'Oversea data From 国家网站'!A$1:A$994,'Oversea data From 国家网站'!J$1:J$994),_xlfn.XLOOKUP(O795,'Local data from 国家网站'!A$1:A$1000,'Local data from 国家网站'!J$1:J$1000))))</f>
        <v>糖化血红蛋白/尿微量白蛋白分析仪</v>
      </c>
      <c r="H795" s="254" t="s">
        <v>723</v>
      </c>
      <c r="I795" s="176" t="str">
        <f>IF(ISERROR(IF(B795="NMPA",_xlfn.XLOOKUP(西门子log!E795,'国家网站数据(NMPA)'!B:B,'国家网站数据(NMPA)'!K:K),IF(B795="Oversea",_xlfn.XLOOKUP(O795,'Oversea data From 国家网站'!A:A,'Oversea data From 国家网站'!K:K),_xlfn.XLOOKUP(西门子log!O795,'Local data from 国家网站'!A:A,'Local data from 国家网站'!K:K)))),"NA",IF(B795="NMPA",_xlfn.XLOOKUP(E795,'国家网站数据(NMPA)'!B:B,'国家网站数据(NMPA)'!K:K),IF(B795="Oversea",_xlfn.XLOOKUP(O795,'Oversea data From 国家网站'!A:A,'Oversea data From 国家网站'!K:K),_xlfn.XLOOKUP(O795,'Local data from 国家网站'!A:A,'Local data from 国家网站'!K:K))))</f>
        <v>国械注进20162221867</v>
      </c>
      <c r="J795" s="176" t="str">
        <f>IF(B795="Oversea",_xlfn.XLOOKUP(O795,SmartSolve!C:C,SmartSolve!I:I),_xlfn.XLOOKUP(E795,'国家网站数据(NMPA)'!B:B,'国家网站数据(NMPA)'!AB:AB))</f>
        <v>Incorrect identification of patient result, DCA Vantage SN S066588, United States.</v>
      </c>
      <c r="K795" s="176" t="str">
        <f>IF(B795="NMPA", _xlfn.XLOOKUP(E795, '国家网站数据(NMPA)'!B:B, '国家网站数据(NMPA)'!W:W), "NA")</f>
        <v>NA</v>
      </c>
      <c r="L795" s="326">
        <v>45741</v>
      </c>
      <c r="M795" s="326">
        <f t="shared" si="2"/>
        <v>45771</v>
      </c>
      <c r="N795" s="172" t="s">
        <v>5</v>
      </c>
      <c r="O795" s="328" t="s">
        <v>2601</v>
      </c>
      <c r="P795" s="178">
        <v>45747</v>
      </c>
      <c r="Q795" s="178" t="s">
        <v>45</v>
      </c>
      <c r="R795" s="172" t="s">
        <v>237</v>
      </c>
      <c r="T795" s="247" t="str">
        <f t="shared" si="3"/>
        <v>满足</v>
      </c>
    </row>
    <row r="796" spans="1:20" ht="16.399999999999999" customHeight="1">
      <c r="A796" s="172" t="s">
        <v>2405</v>
      </c>
      <c r="B796" s="173" t="s">
        <v>19</v>
      </c>
      <c r="C796" s="172" t="str">
        <f t="shared" ref="C796:C833" ca="1" si="4">IF(OR(R796="Closed",R796="Pending"),"NA",IF(OR(P796="",P796="NA"),M796-TODAY(),"NA"))</f>
        <v>NA</v>
      </c>
      <c r="D796" s="174" t="str">
        <f>IF(B796="NMPA", _xlfn.XLOOKUP(E796,'国家网站数据(NMPA)'!$B$1:$B$906,'国家网站数据(NMPA)'!C$1:C$906),"NA")</f>
        <v>NA</v>
      </c>
      <c r="E796" s="180" t="str">
        <f>IF(N796="Not Reportable","NA",IF(B796="Oversea",_xlfn.XLOOKUP(O796,'Oversea data From 国家网站'!A:A,'Oversea data From 国家网站'!B:B),_xlfn.XLOOKUP(O796,'Local data from 国家网站'!A:A,'Local data from 国家网站'!B:B)))</f>
        <v>1193118002025050364</v>
      </c>
      <c r="F796" s="175" t="str">
        <f>IF(B796="NMPA", _xlfn.XLOOKUP(E796, '国家网站数据(NMPA)'!B$1:B$906, '国家网站数据(NMPA)'!E$1:E$906), "SHD")</f>
        <v>SHD</v>
      </c>
      <c r="G796" s="176" t="str">
        <f>IF(ISERROR(IF(B796="NMPA",_xlfn.XLOOKUP(E796,'国家网站数据(NMPA)'!B$1:B$906,'国家网站数据(NMPA)'!J$1:J$906),IF(B796="Oversea",_xlfn.XLOOKUP(O796,'Oversea data From 国家网站'!A$1:A$994,'Oversea data From 国家网站'!J$1:J$994),_xlfn.XLOOKUP(O796,'Local data from 国家网站'!A$1:A$1000,'Local data from 国家网站'!J$1:J$1000)))),"NA",IF(B796="NMPA",_xlfn.XLOOKUP(E796,'国家网站数据(NMPA)'!B$1:B$906,'国家网站数据(NMPA)'!J$1:J$906),IF(B796="Oversea",_xlfn.XLOOKUP(O796,'Oversea data From 国家网站'!A$1:A$994,'Oversea data From 国家网站'!J$1:J$994),_xlfn.XLOOKUP(O796,'Local data from 国家网站'!A$1:A$1000,'Local data from 国家网站'!J$1:J$1000))))</f>
        <v>甲胎蛋白测定试剂盒(直接化学发光法)</v>
      </c>
      <c r="H796" s="254" t="s">
        <v>130</v>
      </c>
      <c r="I796" s="176" t="str">
        <f>IF(ISERROR(IF(B796="NMPA",_xlfn.XLOOKUP(西门子log!E796,'国家网站数据(NMPA)'!B:B,'国家网站数据(NMPA)'!K:K),IF(B796="Oversea",_xlfn.XLOOKUP(O796,'Oversea data From 国家网站'!A:A,'Oversea data From 国家网站'!K:K),_xlfn.XLOOKUP(西门子log!O796,'Local data from 国家网站'!A:A,'Local data from 国家网站'!K:K)))),"NA",IF(B796="NMPA",_xlfn.XLOOKUP(E796,'国家网站数据(NMPA)'!B:B,'国家网站数据(NMPA)'!K:K),IF(B796="Oversea",_xlfn.XLOOKUP(O796,'Oversea data From 国家网站'!A:A,'Oversea data From 国家网站'!K:K),_xlfn.XLOOKUP(O796,'Local data from 国家网站'!A:A,'Local data from 国家网站'!K:K))))</f>
        <v>国械注进20173400053</v>
      </c>
      <c r="J796" s="176" t="str">
        <f>IF(B796="Oversea",_xlfn.XLOOKUP(O796,SmartSolve!C:C,SmartSolve!I:I),_xlfn.XLOOKUP(E796,'国家网站数据(NMPA)'!B:B,'国家网站数据(NMPA)'!AB:AB))</f>
        <v>Atellica IM 1300 Analyzer/ A falsely elevated Alpha Fetoprotein (AFP, lot 285) result was obtained on a patient sample.</v>
      </c>
      <c r="K796" s="176" t="str">
        <f>IF(B796="NMPA", _xlfn.XLOOKUP(E796, '国家网站数据(NMPA)'!B:B, '国家网站数据(NMPA)'!W:W), "NA")</f>
        <v>NA</v>
      </c>
      <c r="L796" s="326">
        <v>45741</v>
      </c>
      <c r="M796" s="326">
        <f t="shared" si="2"/>
        <v>45771</v>
      </c>
      <c r="N796" s="172" t="s">
        <v>5</v>
      </c>
      <c r="O796" s="172" t="s">
        <v>2602</v>
      </c>
      <c r="P796" s="178">
        <v>45742</v>
      </c>
      <c r="Q796" s="178">
        <v>45784</v>
      </c>
      <c r="R796" s="172" t="s">
        <v>55</v>
      </c>
      <c r="T796" s="247" t="str">
        <f t="shared" si="3"/>
        <v>满足</v>
      </c>
    </row>
    <row r="797" spans="1:20" ht="16.399999999999999" customHeight="1">
      <c r="A797" s="172" t="s">
        <v>2405</v>
      </c>
      <c r="B797" s="173" t="s">
        <v>19</v>
      </c>
      <c r="C797" s="172" t="str">
        <f t="shared" ca="1" si="4"/>
        <v>NA</v>
      </c>
      <c r="D797" s="174" t="str">
        <f>IF(B797="NMPA", _xlfn.XLOOKUP(E797,'国家网站数据(NMPA)'!$B$1:$B$906,'国家网站数据(NMPA)'!C$1:C$906),"NA")</f>
        <v>NA</v>
      </c>
      <c r="E797" s="180" t="str">
        <f>IF(N797="Not Reportable","NA",IF(B797="Oversea",_xlfn.XLOOKUP(O797,'Oversea data From 国家网站'!A:A,'Oversea data From 国家网站'!B:B),_xlfn.XLOOKUP(O797,'Local data from 国家网站'!A:A,'Local data from 国家网站'!B:B)))</f>
        <v>1193118002025050365</v>
      </c>
      <c r="F797" s="175" t="str">
        <f>IF(B797="NMPA", _xlfn.XLOOKUP(E797, '国家网站数据(NMPA)'!B$1:B$906, '国家网站数据(NMPA)'!E$1:E$906), "SHD")</f>
        <v>SHD</v>
      </c>
      <c r="G797" s="176" t="str">
        <f>IF(ISERROR(IF(B797="NMPA",_xlfn.XLOOKUP(E797,'国家网站数据(NMPA)'!B$1:B$906,'国家网站数据(NMPA)'!J$1:J$906),IF(B797="Oversea",_xlfn.XLOOKUP(O797,'Oversea data From 国家网站'!A$1:A$994,'Oversea data From 国家网站'!J$1:J$994),_xlfn.XLOOKUP(O797,'Local data from 国家网站'!A$1:A$1000,'Local data from 国家网站'!J$1:J$1000)))),"NA",IF(B797="NMPA",_xlfn.XLOOKUP(E797,'国家网站数据(NMPA)'!B$1:B$906,'国家网站数据(NMPA)'!J$1:J$906),IF(B797="Oversea",_xlfn.XLOOKUP(O797,'Oversea data From 国家网站'!A$1:A$994,'Oversea data From 国家网站'!J$1:J$994),_xlfn.XLOOKUP(O797,'Local data from 国家网站'!A$1:A$1000,'Local data from 国家网站'!J$1:J$1000))))</f>
        <v>全自动生化分析仪</v>
      </c>
      <c r="H797" s="254" t="s">
        <v>73</v>
      </c>
      <c r="I797" s="176" t="str">
        <f>IF(ISERROR(IF(B797="NMPA",_xlfn.XLOOKUP(西门子log!E797,'国家网站数据(NMPA)'!B:B,'国家网站数据(NMPA)'!K:K),IF(B797="Oversea",_xlfn.XLOOKUP(O797,'Oversea data From 国家网站'!A:A,'Oversea data From 国家网站'!K:K),_xlfn.XLOOKUP(西门子log!O797,'Local data from 国家网站'!A:A,'Local data from 国家网站'!K:K)))),"NA",IF(B797="NMPA",_xlfn.XLOOKUP(E797,'国家网站数据(NMPA)'!B:B,'国家网站数据(NMPA)'!K:K),IF(B797="Oversea",_xlfn.XLOOKUP(O797,'Oversea data From 国家网站'!A:A,'Oversea data From 国家网站'!K:K),_xlfn.XLOOKUP(O797,'Local data from 国家网站'!A:A,'Local data from 国家网站'!K:K))))</f>
        <v>国械注进20152220139</v>
      </c>
      <c r="J797" s="176" t="str">
        <f>IF(B797="Oversea",_xlfn.XLOOKUP(O797,SmartSolve!C:C,SmartSolve!I:I),_xlfn.XLOOKUP(E797,'国家网站数据(NMPA)'!B:B,'国家网站数据(NMPA)'!AB:AB))</f>
        <v>Dimension EXL with LM Integrated Chemistry system/ falsely depressed Sodium, Potassium, Chloride (Na, K, CL; lot: 4JD821) results on a patient sample.</v>
      </c>
      <c r="K797" s="176" t="str">
        <f>IF(B797="NMPA", _xlfn.XLOOKUP(E797, '国家网站数据(NMPA)'!B:B, '国家网站数据(NMPA)'!W:W), "NA")</f>
        <v>NA</v>
      </c>
      <c r="L797" s="326">
        <v>45741</v>
      </c>
      <c r="M797" s="326">
        <f t="shared" si="2"/>
        <v>45771</v>
      </c>
      <c r="N797" s="172" t="s">
        <v>5</v>
      </c>
      <c r="O797" s="172" t="s">
        <v>2603</v>
      </c>
      <c r="P797" s="178">
        <v>45742</v>
      </c>
      <c r="Q797" s="178">
        <v>45769</v>
      </c>
      <c r="R797" s="172" t="s">
        <v>55</v>
      </c>
      <c r="T797" s="247" t="str">
        <f t="shared" si="3"/>
        <v>满足</v>
      </c>
    </row>
    <row r="798" spans="1:20" ht="16.399999999999999" customHeight="1">
      <c r="A798" s="172" t="s">
        <v>2405</v>
      </c>
      <c r="B798" s="173" t="s">
        <v>19</v>
      </c>
      <c r="C798" s="172" t="str">
        <f t="shared" ca="1" si="4"/>
        <v>NA</v>
      </c>
      <c r="D798" s="174" t="str">
        <f>IF(B798="NMPA", _xlfn.XLOOKUP(E798,'国家网站数据(NMPA)'!$B$1:$B$906,'国家网站数据(NMPA)'!C$1:C$906),"NA")</f>
        <v>NA</v>
      </c>
      <c r="E798" s="180" t="str">
        <f>IF(N798="Not Reportable","NA",IF(B798="Oversea",_xlfn.XLOOKUP(O798,'Oversea data From 国家网站'!A:A,'Oversea data From 国家网站'!B:B),_xlfn.XLOOKUP(O798,'Local data from 国家网站'!A:A,'Local data from 国家网站'!B:B)))</f>
        <v>1193118002025050366</v>
      </c>
      <c r="F798" s="175" t="str">
        <f>IF(B798="NMPA", _xlfn.XLOOKUP(E798, '国家网站数据(NMPA)'!B$1:B$906, '国家网站数据(NMPA)'!E$1:E$906), "SHD")</f>
        <v>SHD</v>
      </c>
      <c r="G798" s="176" t="str">
        <f>IF(ISERROR(IF(B798="NMPA",_xlfn.XLOOKUP(E798,'国家网站数据(NMPA)'!B$1:B$906,'国家网站数据(NMPA)'!J$1:J$906),IF(B798="Oversea",_xlfn.XLOOKUP(O798,'Oversea data From 国家网站'!A$1:A$994,'Oversea data From 国家网站'!J$1:J$994),_xlfn.XLOOKUP(O798,'Local data from 国家网站'!A$1:A$1000,'Local data from 国家网站'!J$1:J$1000)))),"NA",IF(B798="NMPA",_xlfn.XLOOKUP(E798,'国家网站数据(NMPA)'!B$1:B$906,'国家网站数据(NMPA)'!J$1:J$906),IF(B798="Oversea",_xlfn.XLOOKUP(O798,'Oversea data From 国家网站'!A$1:A$994,'Oversea data From 国家网站'!J$1:J$994),_xlfn.XLOOKUP(O798,'Local data from 国家网站'!A$1:A$1000,'Local data from 国家网站'!J$1:J$1000))))</f>
        <v>全自动生化分析仪</v>
      </c>
      <c r="H798" s="254" t="s">
        <v>50</v>
      </c>
      <c r="I798" s="176" t="str">
        <f>IF(ISERROR(IF(B798="NMPA",_xlfn.XLOOKUP(西门子log!E798,'国家网站数据(NMPA)'!B:B,'国家网站数据(NMPA)'!K:K),IF(B798="Oversea",_xlfn.XLOOKUP(O798,'Oversea data From 国家网站'!A:A,'Oversea data From 国家网站'!K:K),_xlfn.XLOOKUP(西门子log!O798,'Local data from 国家网站'!A:A,'Local data from 国家网站'!K:K)))),"NA",IF(B798="NMPA",_xlfn.XLOOKUP(E798,'国家网站数据(NMPA)'!B:B,'国家网站数据(NMPA)'!K:K),IF(B798="Oversea",_xlfn.XLOOKUP(O798,'Oversea data From 国家网站'!A:A,'Oversea data From 国家网站'!K:K),_xlfn.XLOOKUP(O798,'Local data from 国家网站'!A:A,'Local data from 国家网站'!K:K))))</f>
        <v>国械注进20182220493</v>
      </c>
      <c r="J798" s="176" t="str">
        <f>IF(B798="Oversea",_xlfn.XLOOKUP(O798,SmartSolve!C:C,SmartSolve!I:I),_xlfn.XLOOKUP(E798,'国家网站数据(NMPA)'!B:B,'国家网站数据(NMPA)'!AB:AB))</f>
        <v>Atellica CH 930 Analyzer, Erroneous results on a patient sample with multiple assays.</v>
      </c>
      <c r="K798" s="176" t="str">
        <f>IF(B798="NMPA", _xlfn.XLOOKUP(E798, '国家网站数据(NMPA)'!B:B, '国家网站数据(NMPA)'!W:W), "NA")</f>
        <v>NA</v>
      </c>
      <c r="L798" s="326">
        <v>45742</v>
      </c>
      <c r="M798" s="326">
        <f t="shared" si="2"/>
        <v>45772</v>
      </c>
      <c r="N798" s="172" t="s">
        <v>5</v>
      </c>
      <c r="O798" s="172" t="s">
        <v>2604</v>
      </c>
      <c r="P798" s="178">
        <v>45742</v>
      </c>
      <c r="Q798" s="178" t="s">
        <v>45</v>
      </c>
      <c r="R798" s="172" t="s">
        <v>55</v>
      </c>
      <c r="T798" s="247" t="str">
        <f t="shared" si="3"/>
        <v>满足</v>
      </c>
    </row>
    <row r="799" spans="1:20" ht="16.399999999999999" customHeight="1">
      <c r="A799" s="172" t="s">
        <v>1321</v>
      </c>
      <c r="B799" s="173" t="s">
        <v>19</v>
      </c>
      <c r="C799" s="172" t="str">
        <f t="shared" ca="1" si="4"/>
        <v>NA</v>
      </c>
      <c r="D799" s="174" t="str">
        <f>IF(B799="NMPA", _xlfn.XLOOKUP(E799,'国家网站数据(NMPA)'!$B$1:$B$906,'国家网站数据(NMPA)'!C$1:C$906),"NA")</f>
        <v>NA</v>
      </c>
      <c r="E799" s="180" t="str">
        <f>IF(N799="Not Reportable","NA",IF(B799="Oversea",_xlfn.XLOOKUP(O799,'Oversea data From 国家网站'!A:A,'Oversea data From 国家网站'!B:B),_xlfn.XLOOKUP(O799,'Local data from 国家网站'!A:A,'Local data from 国家网站'!B:B)))</f>
        <v>NA</v>
      </c>
      <c r="F799" s="175" t="str">
        <f>IF(B799="NMPA", _xlfn.XLOOKUP(E799, '国家网站数据(NMPA)'!B$1:B$906, '国家网站数据(NMPA)'!E$1:E$906), "SHD")</f>
        <v>SHD</v>
      </c>
      <c r="G799" s="176" t="str">
        <f>IF(ISERROR(IF(B799="NMPA",_xlfn.XLOOKUP(E799,'国家网站数据(NMPA)'!B$1:B$906,'国家网站数据(NMPA)'!J$1:J$906),IF(B799="Oversea",_xlfn.XLOOKUP(O799,'Oversea data From 国家网站'!A$1:A$994,'Oversea data From 国家网站'!J$1:J$994),_xlfn.XLOOKUP(O799,'Local data from 国家网站'!A$1:A$1000,'Local data from 国家网站'!J$1:J$1000)))),"NA",IF(B799="NMPA",_xlfn.XLOOKUP(E799,'国家网站数据(NMPA)'!B$1:B$906,'国家网站数据(NMPA)'!J$1:J$906),IF(B799="Oversea",_xlfn.XLOOKUP(O799,'Oversea data From 国家网站'!A$1:A$994,'Oversea data From 国家网站'!J$1:J$994),_xlfn.XLOOKUP(O799,'Local data from 国家网站'!A$1:A$1000,'Local data from 国家网站'!J$1:J$1000))))</f>
        <v>NA</v>
      </c>
      <c r="H799" s="254" t="s">
        <v>723</v>
      </c>
      <c r="I799" s="176" t="str">
        <f>IF(ISERROR(IF(B799="NMPA",_xlfn.XLOOKUP(西门子log!E799,'国家网站数据(NMPA)'!B:B,'国家网站数据(NMPA)'!K:K),IF(B799="Oversea",_xlfn.XLOOKUP(O799,'Oversea data From 国家网站'!A:A,'Oversea data From 国家网站'!K:K),_xlfn.XLOOKUP(西门子log!O799,'Local data from 国家网站'!A:A,'Local data from 国家网站'!K:K)))),"NA",IF(B799="NMPA",_xlfn.XLOOKUP(E799,'国家网站数据(NMPA)'!B:B,'国家网站数据(NMPA)'!K:K),IF(B799="Oversea",_xlfn.XLOOKUP(O799,'Oversea data From 国家网站'!A:A,'Oversea data From 国家网站'!K:K),_xlfn.XLOOKUP(O799,'Local data from 国家网站'!A:A,'Local data from 国家网站'!K:K))))</f>
        <v>NA</v>
      </c>
      <c r="J799" s="176" t="str">
        <f>IF(B799="Oversea",_xlfn.XLOOKUP(O799,SmartSolve!C:C,SmartSolve!I:I),_xlfn.XLOOKUP(E799,'国家网站数据(NMPA)'!B:B,'国家网站数据(NMPA)'!AB:AB))</f>
        <v>False Negative hCG, Clinitek Status+ SN 321191, lot 088683, United States</v>
      </c>
      <c r="K799" s="176" t="str">
        <f>IF(B799="NMPA", _xlfn.XLOOKUP(E799, '国家网站数据(NMPA)'!B:B, '国家网站数据(NMPA)'!W:W), "NA")</f>
        <v>NA</v>
      </c>
      <c r="L799" s="326">
        <v>45741</v>
      </c>
      <c r="M799" s="326">
        <f t="shared" si="2"/>
        <v>45771</v>
      </c>
      <c r="N799" s="172" t="s">
        <v>4</v>
      </c>
      <c r="O799" s="328" t="s">
        <v>2605</v>
      </c>
      <c r="P799" s="178" t="s">
        <v>45</v>
      </c>
      <c r="Q799" s="178" t="s">
        <v>45</v>
      </c>
      <c r="R799" s="172" t="s">
        <v>55</v>
      </c>
      <c r="S799" s="329" t="s">
        <v>1604</v>
      </c>
      <c r="T799" s="247" t="s">
        <v>45</v>
      </c>
    </row>
    <row r="800" spans="1:20" ht="16.399999999999999" customHeight="1">
      <c r="A800" s="172" t="s">
        <v>1321</v>
      </c>
      <c r="B800" s="173" t="s">
        <v>19</v>
      </c>
      <c r="C800" s="172" t="str">
        <f t="shared" ca="1" si="4"/>
        <v>NA</v>
      </c>
      <c r="D800" s="174" t="str">
        <f>IF(B800="NMPA", _xlfn.XLOOKUP(E800,'国家网站数据(NMPA)'!$B$1:$B$906,'国家网站数据(NMPA)'!C$1:C$906),"NA")</f>
        <v>NA</v>
      </c>
      <c r="E800" s="180" t="str">
        <f>IF(N800="Not Reportable","NA",IF(B800="Oversea",_xlfn.XLOOKUP(O800,'Oversea data From 国家网站'!A:A,'Oversea data From 国家网站'!B:B),_xlfn.XLOOKUP(O800,'Local data from 国家网站'!A:A,'Local data from 国家网站'!B:B)))</f>
        <v>1193118002025050372</v>
      </c>
      <c r="F800" s="175" t="str">
        <f>IF(B800="NMPA", _xlfn.XLOOKUP(E800, '国家网站数据(NMPA)'!B$1:B$906, '国家网站数据(NMPA)'!E$1:E$906), "SHD")</f>
        <v>SHD</v>
      </c>
      <c r="G800" s="176" t="str">
        <f>IF(ISERROR(IF(B800="NMPA",_xlfn.XLOOKUP(E800,'国家网站数据(NMPA)'!B$1:B$906,'国家网站数据(NMPA)'!J$1:J$906),IF(B800="Oversea",_xlfn.XLOOKUP(O800,'Oversea data From 国家网站'!A$1:A$994,'Oversea data From 国家网站'!J$1:J$994),_xlfn.XLOOKUP(O800,'Local data from 国家网站'!A$1:A$1000,'Local data from 国家网站'!J$1:J$1000)))),"NA",IF(B800="NMPA",_xlfn.XLOOKUP(E800,'国家网站数据(NMPA)'!B$1:B$906,'国家网站数据(NMPA)'!J$1:J$906),IF(B800="Oversea",_xlfn.XLOOKUP(O800,'Oversea data From 国家网站'!A$1:A$994,'Oversea data From 国家网站'!J$1:J$994),_xlfn.XLOOKUP(O800,'Local data from 国家网站'!A$1:A$1000,'Local data from 国家网站'!J$1:J$1000))))</f>
        <v>高敏肌钙蛋白I测定试剂盒 （直接化学发光法）</v>
      </c>
      <c r="H800" s="254" t="s">
        <v>130</v>
      </c>
      <c r="I800" s="176" t="str">
        <f>IF(ISERROR(IF(B800="NMPA",_xlfn.XLOOKUP(西门子log!E800,'国家网站数据(NMPA)'!B:B,'国家网站数据(NMPA)'!K:K),IF(B800="Oversea",_xlfn.XLOOKUP(O800,'Oversea data From 国家网站'!A:A,'Oversea data From 国家网站'!K:K),_xlfn.XLOOKUP(西门子log!O800,'Local data from 国家网站'!A:A,'Local data from 国家网站'!K:K)))),"NA",IF(B800="NMPA",_xlfn.XLOOKUP(E800,'国家网站数据(NMPA)'!B:B,'国家网站数据(NMPA)'!K:K),IF(B800="Oversea",_xlfn.XLOOKUP(O800,'Oversea data From 国家网站'!A:A,'Oversea data From 国家网站'!K:K),_xlfn.XLOOKUP(O800,'Local data from 国家网站'!A:A,'Local data from 国家网站'!K:K))))</f>
        <v>国械注进20222400321</v>
      </c>
      <c r="J800" s="176" t="str">
        <f>IF(B800="Oversea",_xlfn.XLOOKUP(O800,SmartSolve!C:C,SmartSolve!I:I),_xlfn.XLOOKUP(E800,'国家网站数据(NMPA)'!B:B,'国家网站数据(NMPA)'!AB:AB))</f>
        <v>Atellica IM High Sensitivity Troponin I (TnIH), lot 109 - elevated result vs alternate method</v>
      </c>
      <c r="K800" s="176" t="str">
        <f>IF(B800="NMPA", _xlfn.XLOOKUP(E800, '国家网站数据(NMPA)'!B:B, '国家网站数据(NMPA)'!W:W), "NA")</f>
        <v>NA</v>
      </c>
      <c r="L800" s="326">
        <v>45742</v>
      </c>
      <c r="M800" s="326">
        <f t="shared" si="2"/>
        <v>45772</v>
      </c>
      <c r="N800" s="172" t="s">
        <v>5</v>
      </c>
      <c r="O800" s="328" t="s">
        <v>2606</v>
      </c>
      <c r="P800" s="178">
        <v>45742</v>
      </c>
      <c r="Q800" s="178" t="s">
        <v>45</v>
      </c>
      <c r="R800" s="172" t="s">
        <v>237</v>
      </c>
      <c r="T800" s="247" t="str">
        <f t="shared" si="3"/>
        <v>满足</v>
      </c>
    </row>
    <row r="801" spans="1:21" ht="16.399999999999999" customHeight="1">
      <c r="A801" s="172" t="s">
        <v>1321</v>
      </c>
      <c r="B801" s="173" t="s">
        <v>19</v>
      </c>
      <c r="C801" s="172" t="str">
        <f t="shared" ca="1" si="4"/>
        <v>NA</v>
      </c>
      <c r="D801" s="174" t="str">
        <f>IF(B801="NMPA", _xlfn.XLOOKUP(E801,'国家网站数据(NMPA)'!$B$1:$B$906,'国家网站数据(NMPA)'!C$1:C$906),"NA")</f>
        <v>NA</v>
      </c>
      <c r="E801" s="180" t="str">
        <f>IF(N801="Not Reportable","NA",IF(B801="Oversea",_xlfn.XLOOKUP(O801,'Oversea data From 国家网站'!A:A,'Oversea data From 国家网站'!B:B),_xlfn.XLOOKUP(O801,'Local data from 国家网站'!A:A,'Local data from 国家网站'!B:B)))</f>
        <v>1193118002025050373</v>
      </c>
      <c r="F801" s="175" t="str">
        <f>IF(B801="NMPA", _xlfn.XLOOKUP(E801, '国家网站数据(NMPA)'!B$1:B$906, '国家网站数据(NMPA)'!E$1:E$906), "SHD")</f>
        <v>SHD</v>
      </c>
      <c r="G801" s="176" t="str">
        <f>IF(ISERROR(IF(B801="NMPA",_xlfn.XLOOKUP(E801,'国家网站数据(NMPA)'!B$1:B$906,'国家网站数据(NMPA)'!J$1:J$906),IF(B801="Oversea",_xlfn.XLOOKUP(O801,'Oversea data From 国家网站'!A$1:A$994,'Oversea data From 国家网站'!J$1:J$994),_xlfn.XLOOKUP(O801,'Local data from 国家网站'!A$1:A$1000,'Local data from 国家网站'!J$1:J$1000)))),"NA",IF(B801="NMPA",_xlfn.XLOOKUP(E801,'国家网站数据(NMPA)'!B$1:B$906,'国家网站数据(NMPA)'!J$1:J$906),IF(B801="Oversea",_xlfn.XLOOKUP(O801,'Oversea data From 国家网站'!A$1:A$994,'Oversea data From 国家网站'!J$1:J$994),_xlfn.XLOOKUP(O801,'Local data from 国家网站'!A$1:A$1000,'Local data from 国家网站'!J$1:J$1000))))</f>
        <v>高敏肌钙蛋白I测定试剂盒 （直接化学发光法）</v>
      </c>
      <c r="H801" s="254" t="s">
        <v>130</v>
      </c>
      <c r="I801" s="176" t="str">
        <f>IF(ISERROR(IF(B801="NMPA",_xlfn.XLOOKUP(西门子log!E801,'国家网站数据(NMPA)'!B:B,'国家网站数据(NMPA)'!K:K),IF(B801="Oversea",_xlfn.XLOOKUP(O801,'Oversea data From 国家网站'!A:A,'Oversea data From 国家网站'!K:K),_xlfn.XLOOKUP(西门子log!O801,'Local data from 国家网站'!A:A,'Local data from 国家网站'!K:K)))),"NA",IF(B801="NMPA",_xlfn.XLOOKUP(E801,'国家网站数据(NMPA)'!B:B,'国家网站数据(NMPA)'!K:K),IF(B801="Oversea",_xlfn.XLOOKUP(O801,'Oversea data From 国家网站'!A:A,'Oversea data From 国家网站'!K:K),_xlfn.XLOOKUP(O801,'Local data from 国家网站'!A:A,'Local data from 国家网站'!K:K))))</f>
        <v>国械注进20222400321</v>
      </c>
      <c r="J801" s="176" t="str">
        <f>IF(B801="Oversea",_xlfn.XLOOKUP(O801,SmartSolve!C:C,SmartSolve!I:I),_xlfn.XLOOKUP(E801,'国家网站数据(NMPA)'!B:B,'国家网站数据(NMPA)'!AB:AB))</f>
        <v>Atellica IM 1600 – TnIH, lot 104 – Elevated results vs. alt. method and dilution</v>
      </c>
      <c r="K801" s="176" t="str">
        <f>IF(B801="NMPA", _xlfn.XLOOKUP(E801, '国家网站数据(NMPA)'!B:B, '国家网站数据(NMPA)'!W:W), "NA")</f>
        <v>NA</v>
      </c>
      <c r="L801" s="326">
        <v>45742</v>
      </c>
      <c r="M801" s="326">
        <f t="shared" si="2"/>
        <v>45772</v>
      </c>
      <c r="N801" s="172" t="s">
        <v>5</v>
      </c>
      <c r="O801" s="328" t="s">
        <v>2607</v>
      </c>
      <c r="P801" s="178">
        <v>45742</v>
      </c>
      <c r="Q801" s="178" t="s">
        <v>45</v>
      </c>
      <c r="R801" s="172" t="s">
        <v>237</v>
      </c>
      <c r="T801" s="247" t="str">
        <f t="shared" si="3"/>
        <v>满足</v>
      </c>
    </row>
    <row r="802" spans="1:21" ht="16.399999999999999" customHeight="1">
      <c r="A802" s="172" t="s">
        <v>1321</v>
      </c>
      <c r="B802" s="173" t="s">
        <v>19</v>
      </c>
      <c r="C802" s="172" t="str">
        <f t="shared" ca="1" si="4"/>
        <v>NA</v>
      </c>
      <c r="D802" s="174" t="str">
        <f>IF(B802="NMPA", _xlfn.XLOOKUP(E802,'国家网站数据(NMPA)'!$B$1:$B$906,'国家网站数据(NMPA)'!C$1:C$906),"NA")</f>
        <v>NA</v>
      </c>
      <c r="E802" s="180" t="str">
        <f>IF(N802="Not Reportable","NA",IF(B802="Oversea",_xlfn.XLOOKUP(O802,'Oversea data From 国家网站'!A:A,'Oversea data From 国家网站'!B:B),_xlfn.XLOOKUP(O802,'Local data from 国家网站'!A:A,'Local data from 国家网站'!B:B)))</f>
        <v>1193118002025050374</v>
      </c>
      <c r="F802" s="175" t="str">
        <f>IF(B802="NMPA", _xlfn.XLOOKUP(E802, '国家网站数据(NMPA)'!B$1:B$906, '国家网站数据(NMPA)'!E$1:E$906), "SHD")</f>
        <v>SHD</v>
      </c>
      <c r="G802" s="176" t="str">
        <f>IF(ISERROR(IF(B802="NMPA",_xlfn.XLOOKUP(E802,'国家网站数据(NMPA)'!B$1:B$906,'国家网站数据(NMPA)'!J$1:J$906),IF(B802="Oversea",_xlfn.XLOOKUP(O802,'Oversea data From 国家网站'!A$1:A$994,'Oversea data From 国家网站'!J$1:J$994),_xlfn.XLOOKUP(O802,'Local data from 国家网站'!A$1:A$1000,'Local data from 国家网站'!J$1:J$1000)))),"NA",IF(B802="NMPA",_xlfn.XLOOKUP(E802,'国家网站数据(NMPA)'!B$1:B$906,'国家网站数据(NMPA)'!J$1:J$906),IF(B802="Oversea",_xlfn.XLOOKUP(O802,'Oversea data From 国家网站'!A$1:A$994,'Oversea data From 国家网站'!J$1:J$994),_xlfn.XLOOKUP(O802,'Local data from 国家网站'!A$1:A$1000,'Local data from 国家网站'!J$1:J$1000))))</f>
        <v>总人绒毛膜促性腺激素测定试剂盒(直接化学发光法)</v>
      </c>
      <c r="H802" s="254" t="s">
        <v>62</v>
      </c>
      <c r="I802" s="176" t="str">
        <f>IF(ISERROR(IF(B802="NMPA",_xlfn.XLOOKUP(西门子log!E802,'国家网站数据(NMPA)'!B:B,'国家网站数据(NMPA)'!K:K),IF(B802="Oversea",_xlfn.XLOOKUP(O802,'Oversea data From 国家网站'!A:A,'Oversea data From 国家网站'!K:K),_xlfn.XLOOKUP(西门子log!O802,'Local data from 国家网站'!A:A,'Local data from 国家网站'!K:K)))),"NA",IF(B802="NMPA",_xlfn.XLOOKUP(E802,'国家网站数据(NMPA)'!B:B,'国家网站数据(NMPA)'!K:K),IF(B802="Oversea",_xlfn.XLOOKUP(O802,'Oversea data From 国家网站'!A:A,'Oversea data From 国家网站'!K:K),_xlfn.XLOOKUP(O802,'Local data from 国家网站'!A:A,'Local data from 国家网站'!K:K))))</f>
        <v>国械注进20152400929</v>
      </c>
      <c r="J802" s="176" t="str">
        <f>IF(B802="Oversea",_xlfn.XLOOKUP(O802,SmartSolve!C:C,SmartSolve!I:I),_xlfn.XLOOKUP(E802,'国家网站数据(NMPA)'!B:B,'国家网站数据(NMPA)'!AB:AB))</f>
        <v>ADVIA Centaur XPT – ThCG, lot 362 – Elevated result vs. repeat</v>
      </c>
      <c r="K802" s="176" t="str">
        <f>IF(B802="NMPA", _xlfn.XLOOKUP(E802, '国家网站数据(NMPA)'!B:B, '国家网站数据(NMPA)'!W:W), "NA")</f>
        <v>NA</v>
      </c>
      <c r="L802" s="326">
        <v>45742</v>
      </c>
      <c r="M802" s="326">
        <f t="shared" si="2"/>
        <v>45772</v>
      </c>
      <c r="N802" s="172" t="s">
        <v>5</v>
      </c>
      <c r="O802" s="328" t="s">
        <v>2608</v>
      </c>
      <c r="P802" s="178">
        <v>45742</v>
      </c>
      <c r="Q802" s="178">
        <v>45776</v>
      </c>
      <c r="R802" s="172" t="s">
        <v>55</v>
      </c>
      <c r="T802" s="247" t="str">
        <f t="shared" si="3"/>
        <v>满足</v>
      </c>
    </row>
    <row r="803" spans="1:21" ht="16.399999999999999" customHeight="1">
      <c r="A803" s="172" t="s">
        <v>2405</v>
      </c>
      <c r="B803" s="173" t="s">
        <v>19</v>
      </c>
      <c r="C803" s="172" t="str">
        <f t="shared" ca="1" si="4"/>
        <v>NA</v>
      </c>
      <c r="D803" s="174" t="str">
        <f>IF(B803="NMPA", _xlfn.XLOOKUP(E803,'国家网站数据(NMPA)'!$B$1:$B$906,'国家网站数据(NMPA)'!C$1:C$906),"NA")</f>
        <v>NA</v>
      </c>
      <c r="E803" s="180" t="str">
        <f>IF(N803="Not Reportable","NA",IF(B803="Oversea",_xlfn.XLOOKUP(O803,'Oversea data From 国家网站'!A:A,'Oversea data From 国家网站'!B:B),_xlfn.XLOOKUP(O803,'Local data from 国家网站'!A:A,'Local data from 国家网站'!B:B)))</f>
        <v>1193118002025050552</v>
      </c>
      <c r="F803" s="175" t="str">
        <f>IF(B803="NMPA", _xlfn.XLOOKUP(E803, '国家网站数据(NMPA)'!B$1:B$906, '国家网站数据(NMPA)'!E$1:E$906), "SHD")</f>
        <v>SHD</v>
      </c>
      <c r="G803" s="176" t="str">
        <f>IF(ISERROR(IF(B803="NMPA",_xlfn.XLOOKUP(E803,'国家网站数据(NMPA)'!B$1:B$906,'国家网站数据(NMPA)'!J$1:J$906),IF(B803="Oversea",_xlfn.XLOOKUP(O803,'Oversea data From 国家网站'!A$1:A$994,'Oversea data From 国家网站'!J$1:J$994),_xlfn.XLOOKUP(O803,'Local data from 国家网站'!A$1:A$1000,'Local data from 国家网站'!J$1:J$1000)))),"NA",IF(B803="NMPA",_xlfn.XLOOKUP(E803,'国家网站数据(NMPA)'!B$1:B$906,'国家网站数据(NMPA)'!J$1:J$906),IF(B803="Oversea",_xlfn.XLOOKUP(O803,'Oversea data From 国家网站'!A$1:A$994,'Oversea data From 国家网站'!J$1:J$994),_xlfn.XLOOKUP(O803,'Local data from 国家网站'!A$1:A$1000,'Local data from 国家网站'!J$1:J$1000))))</f>
        <v>游离轻链λ型测定试剂盒（散射比浊法）</v>
      </c>
      <c r="H803" s="254" t="s">
        <v>270</v>
      </c>
      <c r="I803" s="176" t="str">
        <f>IF(ISERROR(IF(B803="NMPA",_xlfn.XLOOKUP(西门子log!E803,'国家网站数据(NMPA)'!B:B,'国家网站数据(NMPA)'!K:K),IF(B803="Oversea",_xlfn.XLOOKUP(O803,'Oversea data From 国家网站'!A:A,'Oversea data From 国家网站'!K:K),_xlfn.XLOOKUP(西门子log!O803,'Local data from 国家网站'!A:A,'Local data from 国家网站'!K:K)))),"NA",IF(B803="NMPA",_xlfn.XLOOKUP(E803,'国家网站数据(NMPA)'!B:B,'国家网站数据(NMPA)'!K:K),IF(B803="Oversea",_xlfn.XLOOKUP(O803,'Oversea data From 国家网站'!A:A,'Oversea data From 国家网站'!K:K),_xlfn.XLOOKUP(O803,'Local data from 国家网站'!A:A,'Local data from 国家网站'!K:K))))</f>
        <v>国械注进20172407010</v>
      </c>
      <c r="J803" s="176" t="str">
        <f>IF(B803="Oversea",_xlfn.XLOOKUP(O803,SmartSolve!C:C,SmartSolve!I:I),_xlfn.XLOOKUP(E803,'国家网站数据(NMPA)'!B:B,'国家网站数据(NMPA)'!AB:AB))</f>
        <v>BN II_N Latex FLC Kappa lot 473191_N Latex FLC Lambda lot 473201: false negative FLCK and FLCL results compared to electrophoresis</v>
      </c>
      <c r="K803" s="176" t="str">
        <f>IF(B803="NMPA", _xlfn.XLOOKUP(E803, '国家网站数据(NMPA)'!B:B, '国家网站数据(NMPA)'!W:W), "NA")</f>
        <v>NA</v>
      </c>
      <c r="L803" s="326">
        <v>45742</v>
      </c>
      <c r="M803" s="326">
        <f t="shared" si="2"/>
        <v>45772</v>
      </c>
      <c r="N803" s="172" t="s">
        <v>5</v>
      </c>
      <c r="O803" s="172" t="s">
        <v>2609</v>
      </c>
      <c r="P803" s="178">
        <v>45743</v>
      </c>
      <c r="Q803" s="178">
        <v>45798</v>
      </c>
      <c r="R803" s="172" t="s">
        <v>55</v>
      </c>
      <c r="T803" s="247" t="str">
        <f t="shared" si="3"/>
        <v>满足</v>
      </c>
    </row>
    <row r="804" spans="1:21" ht="16.399999999999999" customHeight="1">
      <c r="A804" s="172" t="s">
        <v>2405</v>
      </c>
      <c r="B804" s="173" t="s">
        <v>19</v>
      </c>
      <c r="C804" s="172" t="str">
        <f t="shared" ca="1" si="4"/>
        <v>NA</v>
      </c>
      <c r="D804" s="174" t="str">
        <f>IF(B804="NMPA", _xlfn.XLOOKUP(E804,'国家网站数据(NMPA)'!$B$1:$B$906,'国家网站数据(NMPA)'!C$1:C$906),"NA")</f>
        <v>NA</v>
      </c>
      <c r="E804" s="180" t="str">
        <f>IF(N804="Not Reportable","NA",IF(B804="Oversea",_xlfn.XLOOKUP(O804,'Oversea data From 国家网站'!A:A,'Oversea data From 国家网站'!B:B),_xlfn.XLOOKUP(O804,'Local data from 国家网站'!A:A,'Local data from 国家网站'!B:B)))</f>
        <v>1193118002025050553</v>
      </c>
      <c r="F804" s="175" t="str">
        <f>IF(B804="NMPA", _xlfn.XLOOKUP(E804, '国家网站数据(NMPA)'!B$1:B$906, '国家网站数据(NMPA)'!E$1:E$906), "SHD")</f>
        <v>SHD</v>
      </c>
      <c r="G804" s="176" t="str">
        <f>IF(ISERROR(IF(B804="NMPA",_xlfn.XLOOKUP(E804,'国家网站数据(NMPA)'!B$1:B$906,'国家网站数据(NMPA)'!J$1:J$906),IF(B804="Oversea",_xlfn.XLOOKUP(O804,'Oversea data From 国家网站'!A$1:A$994,'Oversea data From 国家网站'!J$1:J$994),_xlfn.XLOOKUP(O804,'Local data from 国家网站'!A$1:A$1000,'Local data from 国家网站'!J$1:J$1000)))),"NA",IF(B804="NMPA",_xlfn.XLOOKUP(E804,'国家网站数据(NMPA)'!B$1:B$906,'国家网站数据(NMPA)'!J$1:J$906),IF(B804="Oversea",_xlfn.XLOOKUP(O804,'Oversea data From 国家网站'!A$1:A$994,'Oversea data From 国家网站'!J$1:J$994),_xlfn.XLOOKUP(O804,'Local data from 国家网站'!A$1:A$1000,'Local data from 国家网站'!J$1:J$1000))))</f>
        <v>游离轻链κ型测定试剂盒(散射比浊法)</v>
      </c>
      <c r="H804" s="254" t="s">
        <v>270</v>
      </c>
      <c r="I804" s="176" t="str">
        <f>IF(ISERROR(IF(B804="NMPA",_xlfn.XLOOKUP(西门子log!E804,'国家网站数据(NMPA)'!B:B,'国家网站数据(NMPA)'!K:K),IF(B804="Oversea",_xlfn.XLOOKUP(O804,'Oversea data From 国家网站'!A:A,'Oversea data From 国家网站'!K:K),_xlfn.XLOOKUP(西门子log!O804,'Local data from 国家网站'!A:A,'Local data from 国家网站'!K:K)))),"NA",IF(B804="NMPA",_xlfn.XLOOKUP(E804,'国家网站数据(NMPA)'!B:B,'国家网站数据(NMPA)'!K:K),IF(B804="Oversea",_xlfn.XLOOKUP(O804,'Oversea data From 国家网站'!A:A,'Oversea data From 国家网站'!K:K),_xlfn.XLOOKUP(O804,'Local data from 国家网站'!A:A,'Local data from 国家网站'!K:K))))</f>
        <v>国械注进20172406159</v>
      </c>
      <c r="J804" s="176" t="str">
        <f>IF(B804="Oversea",_xlfn.XLOOKUP(O804,SmartSolve!C:C,SmartSolve!I:I),_xlfn.XLOOKUP(E804,'国家网站数据(NMPA)'!B:B,'国家网站数据(NMPA)'!AB:AB))</f>
        <v>BN II_N Latex FLC Kappa lot 473191_N Latex FLC Lambda lot 473201: false negative FLCK and FLCL results compared to electrophoresis</v>
      </c>
      <c r="K804" s="176" t="str">
        <f>IF(B804="NMPA", _xlfn.XLOOKUP(E804, '国家网站数据(NMPA)'!B:B, '国家网站数据(NMPA)'!W:W), "NA")</f>
        <v>NA</v>
      </c>
      <c r="L804" s="326">
        <v>45742</v>
      </c>
      <c r="M804" s="326">
        <f t="shared" si="2"/>
        <v>45772</v>
      </c>
      <c r="N804" s="172" t="s">
        <v>5</v>
      </c>
      <c r="O804" s="172" t="s">
        <v>2610</v>
      </c>
      <c r="P804" s="178">
        <v>45743</v>
      </c>
      <c r="Q804" s="178" t="s">
        <v>45</v>
      </c>
      <c r="R804" s="172" t="s">
        <v>237</v>
      </c>
      <c r="T804" s="247" t="str">
        <f t="shared" si="3"/>
        <v>满足</v>
      </c>
    </row>
    <row r="805" spans="1:21" ht="16.399999999999999" customHeight="1">
      <c r="A805" s="172" t="s">
        <v>2405</v>
      </c>
      <c r="B805" s="173" t="s">
        <v>19</v>
      </c>
      <c r="C805" s="172" t="str">
        <f t="shared" ca="1" si="4"/>
        <v>NA</v>
      </c>
      <c r="D805" s="174" t="str">
        <f>IF(B805="NMPA", _xlfn.XLOOKUP(E805,'国家网站数据(NMPA)'!$B$1:$B$906,'国家网站数据(NMPA)'!C$1:C$906),"NA")</f>
        <v>NA</v>
      </c>
      <c r="E805" s="180" t="str">
        <f>IF(N805="Not Reportable","NA",IF(B805="Oversea",_xlfn.XLOOKUP(O805,'Oversea data From 国家网站'!A:A,'Oversea data From 国家网站'!B:B),_xlfn.XLOOKUP(O805,'Local data from 国家网站'!A:A,'Local data from 国家网站'!B:B)))</f>
        <v>1193118002025050554</v>
      </c>
      <c r="F805" s="175" t="str">
        <f>IF(B805="NMPA", _xlfn.XLOOKUP(E805, '国家网站数据(NMPA)'!B$1:B$906, '国家网站数据(NMPA)'!E$1:E$906), "SHD")</f>
        <v>SHD</v>
      </c>
      <c r="G805" s="176" t="str">
        <f>IF(ISERROR(IF(B805="NMPA",_xlfn.XLOOKUP(E805,'国家网站数据(NMPA)'!B$1:B$906,'国家网站数据(NMPA)'!J$1:J$906),IF(B805="Oversea",_xlfn.XLOOKUP(O805,'Oversea data From 国家网站'!A$1:A$994,'Oversea data From 国家网站'!J$1:J$994),_xlfn.XLOOKUP(O805,'Local data from 国家网站'!A$1:A$1000,'Local data from 国家网站'!J$1:J$1000)))),"NA",IF(B805="NMPA",_xlfn.XLOOKUP(E805,'国家网站数据(NMPA)'!B$1:B$906,'国家网站数据(NMPA)'!J$1:J$906),IF(B805="Oversea",_xlfn.XLOOKUP(O805,'Oversea data From 国家网站'!A$1:A$994,'Oversea data From 国家网站'!J$1:J$994),_xlfn.XLOOKUP(O805,'Local data from 国家网站'!A$1:A$1000,'Local data from 国家网站'!J$1:J$1000))))</f>
        <v>游离轻链λ型测定试剂盒（散射比浊法）</v>
      </c>
      <c r="H805" s="254" t="s">
        <v>270</v>
      </c>
      <c r="I805" s="176" t="str">
        <f>IF(ISERROR(IF(B805="NMPA",_xlfn.XLOOKUP(西门子log!E805,'国家网站数据(NMPA)'!B:B,'国家网站数据(NMPA)'!K:K),IF(B805="Oversea",_xlfn.XLOOKUP(O805,'Oversea data From 国家网站'!A:A,'Oversea data From 国家网站'!K:K),_xlfn.XLOOKUP(西门子log!O805,'Local data from 国家网站'!A:A,'Local data from 国家网站'!K:K)))),"NA",IF(B805="NMPA",_xlfn.XLOOKUP(E805,'国家网站数据(NMPA)'!B:B,'国家网站数据(NMPA)'!K:K),IF(B805="Oversea",_xlfn.XLOOKUP(O805,'Oversea data From 国家网站'!A:A,'Oversea data From 国家网站'!K:K),_xlfn.XLOOKUP(O805,'Local data from 国家网站'!A:A,'Local data from 国家网站'!K:K))))</f>
        <v>国械注进20172407010</v>
      </c>
      <c r="J805" s="176" t="str">
        <f>IF(B805="Oversea",_xlfn.XLOOKUP(O805,SmartSolve!C:C,SmartSolve!I:I),_xlfn.XLOOKUP(E805,'国家网站数据(NMPA)'!B:B,'国家网站数据(NMPA)'!AB:AB))</f>
        <v>BN II_N Latex FLC Kappa lot 473191_N Latex FLC Lambda lot 473201: false negative FLCK and FLCL results compared to electrophoresis</v>
      </c>
      <c r="K805" s="176" t="str">
        <f>IF(B805="NMPA", _xlfn.XLOOKUP(E805, '国家网站数据(NMPA)'!B:B, '国家网站数据(NMPA)'!W:W), "NA")</f>
        <v>NA</v>
      </c>
      <c r="L805" s="326">
        <v>45742</v>
      </c>
      <c r="M805" s="326">
        <f t="shared" si="2"/>
        <v>45772</v>
      </c>
      <c r="N805" s="172" t="s">
        <v>5</v>
      </c>
      <c r="O805" s="172" t="s">
        <v>2611</v>
      </c>
      <c r="P805" s="178">
        <v>45743</v>
      </c>
      <c r="Q805" s="178" t="s">
        <v>45</v>
      </c>
      <c r="R805" s="172" t="s">
        <v>237</v>
      </c>
      <c r="T805" s="247" t="str">
        <f t="shared" si="3"/>
        <v>满足</v>
      </c>
    </row>
    <row r="806" spans="1:21" ht="16.399999999999999" customHeight="1">
      <c r="A806" s="172" t="s">
        <v>2405</v>
      </c>
      <c r="B806" s="173" t="s">
        <v>19</v>
      </c>
      <c r="C806" s="172" t="str">
        <f t="shared" ca="1" si="4"/>
        <v>NA</v>
      </c>
      <c r="D806" s="174" t="str">
        <f>IF(B806="NMPA", _xlfn.XLOOKUP(E806,'国家网站数据(NMPA)'!$B$1:$B$906,'国家网站数据(NMPA)'!C$1:C$906),"NA")</f>
        <v>NA</v>
      </c>
      <c r="E806" s="180" t="str">
        <f>IF(N806="Not Reportable","NA",IF(B806="Oversea",_xlfn.XLOOKUP(O806,'Oversea data From 国家网站'!A:A,'Oversea data From 国家网站'!B:B),_xlfn.XLOOKUP(O806,'Local data from 国家网站'!A:A,'Local data from 国家网站'!B:B)))</f>
        <v>1193118002025050555</v>
      </c>
      <c r="F806" s="175" t="str">
        <f>IF(B806="NMPA", _xlfn.XLOOKUP(E806, '国家网站数据(NMPA)'!B$1:B$906, '国家网站数据(NMPA)'!E$1:E$906), "SHD")</f>
        <v>SHD</v>
      </c>
      <c r="G806" s="176" t="str">
        <f>IF(ISERROR(IF(B806="NMPA",_xlfn.XLOOKUP(E806,'国家网站数据(NMPA)'!B$1:B$906,'国家网站数据(NMPA)'!J$1:J$906),IF(B806="Oversea",_xlfn.XLOOKUP(O806,'Oversea data From 国家网站'!A$1:A$994,'Oversea data From 国家网站'!J$1:J$994),_xlfn.XLOOKUP(O806,'Local data from 国家网站'!A$1:A$1000,'Local data from 国家网站'!J$1:J$1000)))),"NA",IF(B806="NMPA",_xlfn.XLOOKUP(E806,'国家网站数据(NMPA)'!B$1:B$906,'国家网站数据(NMPA)'!J$1:J$906),IF(B806="Oversea",_xlfn.XLOOKUP(O806,'Oversea data From 国家网站'!A$1:A$994,'Oversea data From 国家网站'!J$1:J$994),_xlfn.XLOOKUP(O806,'Local data from 国家网站'!A$1:A$1000,'Local data from 国家网站'!J$1:J$1000))))</f>
        <v>游离轻链κ型测定试剂盒(散射比浊法)</v>
      </c>
      <c r="H806" s="254" t="s">
        <v>270</v>
      </c>
      <c r="I806" s="176" t="str">
        <f>IF(ISERROR(IF(B806="NMPA",_xlfn.XLOOKUP(西门子log!E806,'国家网站数据(NMPA)'!B:B,'国家网站数据(NMPA)'!K:K),IF(B806="Oversea",_xlfn.XLOOKUP(O806,'Oversea data From 国家网站'!A:A,'Oversea data From 国家网站'!K:K),_xlfn.XLOOKUP(西门子log!O806,'Local data from 国家网站'!A:A,'Local data from 国家网站'!K:K)))),"NA",IF(B806="NMPA",_xlfn.XLOOKUP(E806,'国家网站数据(NMPA)'!B:B,'国家网站数据(NMPA)'!K:K),IF(B806="Oversea",_xlfn.XLOOKUP(O806,'Oversea data From 国家网站'!A:A,'Oversea data From 国家网站'!K:K),_xlfn.XLOOKUP(O806,'Local data from 国家网站'!A:A,'Local data from 国家网站'!K:K))))</f>
        <v>国械注进20172406159</v>
      </c>
      <c r="J806" s="176" t="str">
        <f>IF(B806="Oversea",_xlfn.XLOOKUP(O806,SmartSolve!C:C,SmartSolve!I:I),_xlfn.XLOOKUP(E806,'国家网站数据(NMPA)'!B:B,'国家网站数据(NMPA)'!AB:AB))</f>
        <v>BN II_N Latex FLC Kappa lot 473191_N Latex FLC Lambda lot 473201: false negative FLCK and FLCL results compared to electrophoresis</v>
      </c>
      <c r="K806" s="176" t="str">
        <f>IF(B806="NMPA", _xlfn.XLOOKUP(E806, '国家网站数据(NMPA)'!B:B, '国家网站数据(NMPA)'!W:W), "NA")</f>
        <v>NA</v>
      </c>
      <c r="L806" s="326">
        <v>45742</v>
      </c>
      <c r="M806" s="326">
        <f t="shared" si="2"/>
        <v>45772</v>
      </c>
      <c r="N806" s="172" t="s">
        <v>5</v>
      </c>
      <c r="O806" s="172" t="s">
        <v>2612</v>
      </c>
      <c r="P806" s="178">
        <v>45743</v>
      </c>
      <c r="Q806" s="178" t="s">
        <v>45</v>
      </c>
      <c r="R806" s="172" t="s">
        <v>237</v>
      </c>
      <c r="T806" s="247" t="str">
        <f t="shared" si="3"/>
        <v>满足</v>
      </c>
    </row>
    <row r="807" spans="1:21" ht="16.399999999999999" customHeight="1">
      <c r="A807" s="172" t="s">
        <v>1321</v>
      </c>
      <c r="B807" s="173" t="s">
        <v>19</v>
      </c>
      <c r="C807" s="172" t="str">
        <f t="shared" ca="1" si="4"/>
        <v>NA</v>
      </c>
      <c r="D807" s="174" t="str">
        <f>IF(B807="NMPA", _xlfn.XLOOKUP(E807,'国家网站数据(NMPA)'!$B$1:$B$906,'国家网站数据(NMPA)'!C$1:C$906),"NA")</f>
        <v>NA</v>
      </c>
      <c r="E807" s="180" t="str">
        <f>IF(N807="Not Reportable","NA",IF(B807="Oversea",_xlfn.XLOOKUP(O807,'Oversea data From 国家网站'!A:A,'Oversea data From 国家网站'!B:B),_xlfn.XLOOKUP(O807,'Local data from 国家网站'!A:A,'Local data from 国家网站'!B:B)))</f>
        <v>NA</v>
      </c>
      <c r="F807" s="175" t="str">
        <f>IF(B807="NMPA", _xlfn.XLOOKUP(E807, '国家网站数据(NMPA)'!B$1:B$906, '国家网站数据(NMPA)'!E$1:E$906), "SHD")</f>
        <v>SHD</v>
      </c>
      <c r="G807" s="176" t="str">
        <f>IF(ISERROR(IF(B807="NMPA",_xlfn.XLOOKUP(E807,'国家网站数据(NMPA)'!B$1:B$906,'国家网站数据(NMPA)'!J$1:J$906),IF(B807="Oversea",_xlfn.XLOOKUP(O807,'Oversea data From 国家网站'!A$1:A$994,'Oversea data From 国家网站'!J$1:J$994),_xlfn.XLOOKUP(O807,'Local data from 国家网站'!A$1:A$1000,'Local data from 国家网站'!J$1:J$1000)))),"NA",IF(B807="NMPA",_xlfn.XLOOKUP(E807,'国家网站数据(NMPA)'!B$1:B$906,'国家网站数据(NMPA)'!J$1:J$906),IF(B807="Oversea",_xlfn.XLOOKUP(O807,'Oversea data From 国家网站'!A$1:A$994,'Oversea data From 国家网站'!J$1:J$994),_xlfn.XLOOKUP(O807,'Local data from 国家网站'!A$1:A$1000,'Local data from 国家网站'!J$1:J$1000))))</f>
        <v>NA</v>
      </c>
      <c r="H807" s="254" t="s">
        <v>73</v>
      </c>
      <c r="I807" s="176" t="str">
        <f>IF(ISERROR(IF(B807="NMPA",_xlfn.XLOOKUP(西门子log!E807,'国家网站数据(NMPA)'!B:B,'国家网站数据(NMPA)'!K:K),IF(B807="Oversea",_xlfn.XLOOKUP(O807,'Oversea data From 国家网站'!A:A,'Oversea data From 国家网站'!K:K),_xlfn.XLOOKUP(西门子log!O807,'Local data from 国家网站'!A:A,'Local data from 国家网站'!K:K)))),"NA",IF(B807="NMPA",_xlfn.XLOOKUP(E807,'国家网站数据(NMPA)'!B:B,'国家网站数据(NMPA)'!K:K),IF(B807="Oversea",_xlfn.XLOOKUP(O807,'Oversea data From 国家网站'!A:A,'Oversea data From 国家网站'!K:K),_xlfn.XLOOKUP(O807,'Local data from 国家网站'!A:A,'Local data from 国家网站'!K:K))))</f>
        <v>NA</v>
      </c>
      <c r="J807" s="176" t="str">
        <f>IF(B807="Oversea",_xlfn.XLOOKUP(O807,SmartSolve!C:C,SmartSolve!I:I),_xlfn.XLOOKUP(E807,'国家网站数据(NMPA)'!B:B,'国家网站数据(NMPA)'!AB:AB))</f>
        <v>Dimension EXL 200 Integrated Chemistry System / erroneously depressed Tacrolimus (TAC, GA5091) results on multiple patient samples.</v>
      </c>
      <c r="K807" s="176" t="str">
        <f>IF(B807="NMPA", _xlfn.XLOOKUP(E807, '国家网站数据(NMPA)'!B:B, '国家网站数据(NMPA)'!W:W), "NA")</f>
        <v>NA</v>
      </c>
      <c r="L807" s="326">
        <v>45742</v>
      </c>
      <c r="M807" s="326">
        <f t="shared" si="2"/>
        <v>45772</v>
      </c>
      <c r="N807" s="172" t="s">
        <v>4</v>
      </c>
      <c r="O807" s="328" t="s">
        <v>2613</v>
      </c>
      <c r="P807" s="178" t="s">
        <v>45</v>
      </c>
      <c r="Q807" s="178" t="s">
        <v>45</v>
      </c>
      <c r="R807" s="172" t="s">
        <v>55</v>
      </c>
      <c r="S807" s="177" t="s">
        <v>2614</v>
      </c>
      <c r="T807" s="247" t="s">
        <v>45</v>
      </c>
    </row>
    <row r="808" spans="1:21" ht="16.399999999999999" customHeight="1">
      <c r="A808" s="172" t="s">
        <v>1321</v>
      </c>
      <c r="B808" s="173" t="s">
        <v>19</v>
      </c>
      <c r="C808" s="172" t="str">
        <f t="shared" ca="1" si="4"/>
        <v>NA</v>
      </c>
      <c r="D808" s="174" t="str">
        <f>IF(B808="NMPA", _xlfn.XLOOKUP(E808,'国家网站数据(NMPA)'!$B$1:$B$906,'国家网站数据(NMPA)'!C$1:C$906),"NA")</f>
        <v>NA</v>
      </c>
      <c r="E808" s="180" t="str">
        <f>IF(N808="Not Reportable","NA",IF(B808="Oversea",_xlfn.XLOOKUP(O808,'Oversea data From 国家网站'!A:A,'Oversea data From 国家网站'!B:B),_xlfn.XLOOKUP(O808,'Local data from 国家网站'!A:A,'Local data from 国家网站'!B:B)))</f>
        <v>NA</v>
      </c>
      <c r="F808" s="175" t="str">
        <f>IF(B808="NMPA", _xlfn.XLOOKUP(E808, '国家网站数据(NMPA)'!B$1:B$906, '国家网站数据(NMPA)'!E$1:E$906), "SHD")</f>
        <v>SHD</v>
      </c>
      <c r="G808" s="176" t="str">
        <f>IF(ISERROR(IF(B808="NMPA",_xlfn.XLOOKUP(E808,'国家网站数据(NMPA)'!B$1:B$906,'国家网站数据(NMPA)'!J$1:J$906),IF(B808="Oversea",_xlfn.XLOOKUP(O808,'Oversea data From 国家网站'!A$1:A$994,'Oversea data From 国家网站'!J$1:J$994),_xlfn.XLOOKUP(O808,'Local data from 国家网站'!A$1:A$1000,'Local data from 国家网站'!J$1:J$1000)))),"NA",IF(B808="NMPA",_xlfn.XLOOKUP(E808,'国家网站数据(NMPA)'!B$1:B$906,'国家网站数据(NMPA)'!J$1:J$906),IF(B808="Oversea",_xlfn.XLOOKUP(O808,'Oversea data From 国家网站'!A$1:A$994,'Oversea data From 国家网站'!J$1:J$994),_xlfn.XLOOKUP(O808,'Local data from 国家网站'!A$1:A$1000,'Local data from 国家网站'!J$1:J$1000))))</f>
        <v>NA</v>
      </c>
      <c r="H808" s="254" t="s">
        <v>73</v>
      </c>
      <c r="I808" s="176" t="str">
        <f>IF(ISERROR(IF(B808="NMPA",_xlfn.XLOOKUP(西门子log!E808,'国家网站数据(NMPA)'!B:B,'国家网站数据(NMPA)'!K:K),IF(B808="Oversea",_xlfn.XLOOKUP(O808,'Oversea data From 国家网站'!A:A,'Oversea data From 国家网站'!K:K),_xlfn.XLOOKUP(西门子log!O808,'Local data from 国家网站'!A:A,'Local data from 国家网站'!K:K)))),"NA",IF(B808="NMPA",_xlfn.XLOOKUP(E808,'国家网站数据(NMPA)'!B:B,'国家网站数据(NMPA)'!K:K),IF(B808="Oversea",_xlfn.XLOOKUP(O808,'Oversea data From 国家网站'!A:A,'Oversea data From 国家网站'!K:K),_xlfn.XLOOKUP(O808,'Local data from 国家网站'!A:A,'Local data from 国家网站'!K:K))))</f>
        <v>NA</v>
      </c>
      <c r="J808" s="176" t="str">
        <f>IF(B808="Oversea",_xlfn.XLOOKUP(O808,SmartSolve!C:C,SmartSolve!I:I),_xlfn.XLOOKUP(E808,'国家网站数据(NMPA)'!B:B,'国家网站数据(NMPA)'!AB:AB))</f>
        <v>Dimension EXL 200 Integrated Chemistry System / erroneously depressed Tacrolimus (TAC, GA5091) results on multiple patient samples.</v>
      </c>
      <c r="K808" s="176" t="str">
        <f>IF(B808="NMPA", _xlfn.XLOOKUP(E808, '国家网站数据(NMPA)'!B:B, '国家网站数据(NMPA)'!W:W), "NA")</f>
        <v>NA</v>
      </c>
      <c r="L808" s="326">
        <v>45742</v>
      </c>
      <c r="M808" s="326">
        <f t="shared" si="2"/>
        <v>45772</v>
      </c>
      <c r="N808" s="172" t="s">
        <v>4</v>
      </c>
      <c r="O808" s="328" t="s">
        <v>2615</v>
      </c>
      <c r="P808" s="178" t="s">
        <v>45</v>
      </c>
      <c r="Q808" s="178" t="s">
        <v>45</v>
      </c>
      <c r="R808" s="172" t="s">
        <v>55</v>
      </c>
      <c r="S808" s="177" t="s">
        <v>2614</v>
      </c>
      <c r="T808" s="247" t="s">
        <v>45</v>
      </c>
    </row>
    <row r="809" spans="1:21" ht="16.399999999999999" customHeight="1">
      <c r="A809" s="172" t="s">
        <v>2405</v>
      </c>
      <c r="B809" s="173" t="s">
        <v>18</v>
      </c>
      <c r="C809" s="172" t="str">
        <f t="shared" ca="1" si="4"/>
        <v>NA</v>
      </c>
      <c r="D809" s="174" t="str">
        <f>IF(B809="NMPA", _xlfn.XLOOKUP(E809,'国家网站数据(NMPA)'!$B$1:$B$906,'国家网站数据(NMPA)'!C$1:C$906),"NA")</f>
        <v>2025-03-26</v>
      </c>
      <c r="E809" s="270" t="s">
        <v>2616</v>
      </c>
      <c r="F809" s="175" t="str">
        <f>IF(B809="NMPA", _xlfn.XLOOKUP(E809, '国家网站数据(NMPA)'!B$1:B$906, '国家网站数据(NMPA)'!E$1:E$906), "SHD")</f>
        <v>公安县人民医院</v>
      </c>
      <c r="G809" s="176" t="str">
        <f>IF(ISERROR(IF(B809="NMPA",_xlfn.XLOOKUP(E809,'国家网站数据(NMPA)'!B$1:B$906,'国家网站数据(NMPA)'!J$1:J$906),IF(B809="Oversea",_xlfn.XLOOKUP(O809,'Oversea data From 国家网站'!A$1:A$994,'Oversea data From 国家网站'!J$1:J$994),_xlfn.XLOOKUP(O809,'Local data from 国家网站'!A$1:A$1000,'Local data from 国家网站'!J$1:J$1000)))),"NA",IF(B809="NMPA",_xlfn.XLOOKUP(E809,'国家网站数据(NMPA)'!B$1:B$906,'国家网站数据(NMPA)'!J$1:J$906),IF(B809="Oversea",_xlfn.XLOOKUP(O809,'Oversea data From 国家网站'!A$1:A$994,'Oversea data From 国家网站'!J$1:J$994),_xlfn.XLOOKUP(O809,'Local data from 国家网站'!A$1:A$1000,'Local data from 国家网站'!J$1:J$1000))))</f>
        <v>血气分析检测卡</v>
      </c>
      <c r="H809" s="254" t="s">
        <v>179</v>
      </c>
      <c r="I809" s="176" t="str">
        <f>IF(ISERROR(IF(B809="NMPA",_xlfn.XLOOKUP(西门子log!E809,'国家网站数据(NMPA)'!B:B,'国家网站数据(NMPA)'!K:K),IF(B809="Oversea",_xlfn.XLOOKUP(O809,'Oversea data From 国家网站'!A:A,'Oversea data From 国家网站'!K:K),_xlfn.XLOOKUP(西门子log!O809,'Local data from 国家网站'!A:A,'Local data from 国家网站'!K:K)))),"NA",IF(B809="NMPA",_xlfn.XLOOKUP(E809,'国家网站数据(NMPA)'!B:B,'国家网站数据(NMPA)'!K:K),IF(B809="Oversea",_xlfn.XLOOKUP(O809,'Oversea data From 国家网站'!A:A,'Oversea data From 国家网站'!K:K),_xlfn.XLOOKUP(O809,'Local data from 国家网站'!A:A,'Local data from 国家网站'!K:K))))</f>
        <v>国械注进20172406503</v>
      </c>
      <c r="J809" s="176" t="str">
        <f>IF(B809="Oversea",_xlfn.XLOOKUP(O809,SmartSolve!C:C,SmartSolve!I:I),_xlfn.XLOOKUP(E809,'国家网站数据(NMPA)'!B:B,'国家网站数据(NMPA)'!AB:AB))</f>
        <v>血气分析检测卡插卡后显示传感器上检测到液体，无法使用。</v>
      </c>
      <c r="K809" s="176" t="str">
        <f>IF(B809="NMPA", _xlfn.XLOOKUP(E809, '国家网站数据(NMPA)'!B:B, '国家网站数据(NMPA)'!W:W), "NA")</f>
        <v>其他</v>
      </c>
      <c r="L809" s="326">
        <v>45743</v>
      </c>
      <c r="M809" s="326">
        <f t="shared" si="2"/>
        <v>45788</v>
      </c>
      <c r="N809" s="172" t="s">
        <v>4</v>
      </c>
      <c r="O809" s="172" t="s">
        <v>2617</v>
      </c>
      <c r="P809" s="178">
        <v>45790</v>
      </c>
      <c r="Q809" s="178" t="s">
        <v>45</v>
      </c>
      <c r="R809" s="172" t="s">
        <v>55</v>
      </c>
      <c r="T809" s="247" t="s">
        <v>56</v>
      </c>
      <c r="U809" s="179" t="s">
        <v>2618</v>
      </c>
    </row>
    <row r="810" spans="1:21" ht="16.399999999999999" customHeight="1">
      <c r="A810" s="172" t="s">
        <v>2405</v>
      </c>
      <c r="B810" s="173" t="s">
        <v>18</v>
      </c>
      <c r="C810" s="172" t="str">
        <f t="shared" ca="1" si="4"/>
        <v>NA</v>
      </c>
      <c r="D810" s="174" t="str">
        <f>IF(B810="NMPA", _xlfn.XLOOKUP(E810,'国家网站数据(NMPA)'!$B$1:$B$906,'国家网站数据(NMPA)'!C$1:C$906),"NA")</f>
        <v>2025-03-26</v>
      </c>
      <c r="E810" s="270" t="s">
        <v>2619</v>
      </c>
      <c r="F810" s="175" t="str">
        <f>IF(B810="NMPA", _xlfn.XLOOKUP(E810, '国家网站数据(NMPA)'!B$1:B$906, '国家网站数据(NMPA)'!E$1:E$906), "SHD")</f>
        <v>青岛莲池妇婴医院</v>
      </c>
      <c r="G810" s="176" t="str">
        <f>IF(ISERROR(IF(B810="NMPA",_xlfn.XLOOKUP(E810,'国家网站数据(NMPA)'!B$1:B$906,'国家网站数据(NMPA)'!J$1:J$906),IF(B810="Oversea",_xlfn.XLOOKUP(O810,'Oversea data From 国家网站'!A$1:A$994,'Oversea data From 国家网站'!J$1:J$994),_xlfn.XLOOKUP(O810,'Local data from 国家网站'!A$1:A$1000,'Local data from 国家网站'!J$1:J$1000)))),"NA",IF(B810="NMPA",_xlfn.XLOOKUP(E810,'国家网站数据(NMPA)'!B$1:B$906,'国家网站数据(NMPA)'!J$1:J$906),IF(B810="Oversea",_xlfn.XLOOKUP(O810,'Oversea data From 国家网站'!A$1:A$994,'Oversea data From 国家网站'!J$1:J$994),_xlfn.XLOOKUP(O810,'Local data from 国家网站'!A$1:A$1000,'Local data from 国家网站'!J$1:J$1000))))</f>
        <v>血气分析仪</v>
      </c>
      <c r="H810" s="254" t="s">
        <v>179</v>
      </c>
      <c r="I810" s="176" t="str">
        <f>IF(ISERROR(IF(B810="NMPA",_xlfn.XLOOKUP(西门子log!E810,'国家网站数据(NMPA)'!B:B,'国家网站数据(NMPA)'!K:K),IF(B810="Oversea",_xlfn.XLOOKUP(O810,'Oversea data From 国家网站'!A:A,'Oversea data From 国家网站'!K:K),_xlfn.XLOOKUP(西门子log!O810,'Local data from 国家网站'!A:A,'Local data from 国家网站'!K:K)))),"NA",IF(B810="NMPA",_xlfn.XLOOKUP(E810,'国家网站数据(NMPA)'!B:B,'国家网站数据(NMPA)'!K:K),IF(B810="Oversea",_xlfn.XLOOKUP(O810,'Oversea data From 国家网站'!A:A,'Oversea data From 国家网站'!K:K),_xlfn.XLOOKUP(O810,'Local data from 国家网站'!A:A,'Local data from 国家网站'!K:K))))</f>
        <v>国械注进20172401540</v>
      </c>
      <c r="J810" s="176" t="str">
        <f>IF(B810="Oversea",_xlfn.XLOOKUP(O810,SmartSolve!C:C,SmartSolve!I:I),_xlfn.XLOOKUP(E810,'国家网站数据(NMPA)'!B:B,'国家网站数据(NMPA)'!AB:AB))</f>
        <v>血气分析仪使用时黑屏，开不了机。</v>
      </c>
      <c r="K810" s="176" t="str">
        <f>IF(B810="NMPA", _xlfn.XLOOKUP(E810, '国家网站数据(NMPA)'!B:B, '国家网站数据(NMPA)'!W:W), "NA")</f>
        <v>其他</v>
      </c>
      <c r="L810" s="326">
        <v>45743</v>
      </c>
      <c r="M810" s="326">
        <f t="shared" si="2"/>
        <v>45788</v>
      </c>
      <c r="N810" s="172" t="s">
        <v>4</v>
      </c>
      <c r="O810" s="172" t="s">
        <v>2620</v>
      </c>
      <c r="P810" s="178">
        <v>45764</v>
      </c>
      <c r="Q810" s="178" t="s">
        <v>45</v>
      </c>
      <c r="R810" s="172" t="s">
        <v>55</v>
      </c>
      <c r="T810" s="247" t="str">
        <f t="shared" si="3"/>
        <v>满足</v>
      </c>
    </row>
    <row r="811" spans="1:21" ht="16.399999999999999" customHeight="1">
      <c r="A811" s="172" t="s">
        <v>2405</v>
      </c>
      <c r="B811" s="173" t="s">
        <v>18</v>
      </c>
      <c r="C811" s="172" t="str">
        <f t="shared" ca="1" si="4"/>
        <v>NA</v>
      </c>
      <c r="D811" s="174" t="str">
        <f>IF(B811="NMPA", _xlfn.XLOOKUP(E811,'国家网站数据(NMPA)'!$B$1:$B$906,'国家网站数据(NMPA)'!C$1:C$906),"NA")</f>
        <v>2025-03-27</v>
      </c>
      <c r="E811" s="270" t="s">
        <v>2621</v>
      </c>
      <c r="F811" s="175" t="str">
        <f>IF(B811="NMPA", _xlfn.XLOOKUP(E811, '国家网站数据(NMPA)'!B$1:B$906, '国家网站数据(NMPA)'!E$1:E$906), "SHD")</f>
        <v>公安县人民医院</v>
      </c>
      <c r="G811" s="176" t="str">
        <f>IF(ISERROR(IF(B811="NMPA",_xlfn.XLOOKUP(E811,'国家网站数据(NMPA)'!B$1:B$906,'国家网站数据(NMPA)'!J$1:J$906),IF(B811="Oversea",_xlfn.XLOOKUP(O811,'Oversea data From 国家网站'!A$1:A$994,'Oversea data From 国家网站'!J$1:J$994),_xlfn.XLOOKUP(O811,'Local data from 国家网站'!A$1:A$1000,'Local data from 国家网站'!J$1:J$1000)))),"NA",IF(B811="NMPA",_xlfn.XLOOKUP(E811,'国家网站数据(NMPA)'!B$1:B$906,'国家网站数据(NMPA)'!J$1:J$906),IF(B811="Oversea",_xlfn.XLOOKUP(O811,'Oversea data From 国家网站'!A$1:A$994,'Oversea data From 国家网站'!J$1:J$994),_xlfn.XLOOKUP(O811,'Local data from 国家网站'!A$1:A$1000,'Local data from 国家网站'!J$1:J$1000))))</f>
        <v>血气分析检测卡</v>
      </c>
      <c r="H811" s="254" t="s">
        <v>179</v>
      </c>
      <c r="I811" s="176" t="str">
        <f>IF(ISERROR(IF(B811="NMPA",_xlfn.XLOOKUP(西门子log!E811,'国家网站数据(NMPA)'!B:B,'国家网站数据(NMPA)'!K:K),IF(B811="Oversea",_xlfn.XLOOKUP(O811,'Oversea data From 国家网站'!A:A,'Oversea data From 国家网站'!K:K),_xlfn.XLOOKUP(西门子log!O811,'Local data from 国家网站'!A:A,'Local data from 国家网站'!K:K)))),"NA",IF(B811="NMPA",_xlfn.XLOOKUP(E811,'国家网站数据(NMPA)'!B:B,'国家网站数据(NMPA)'!K:K),IF(B811="Oversea",_xlfn.XLOOKUP(O811,'Oversea data From 国家网站'!A:A,'Oversea data From 国家网站'!K:K),_xlfn.XLOOKUP(O811,'Local data from 国家网站'!A:A,'Local data from 国家网站'!K:K))))</f>
        <v>国械注进20172406503</v>
      </c>
      <c r="J811" s="176" t="str">
        <f>IF(B811="Oversea",_xlfn.XLOOKUP(O811,SmartSolve!C:C,SmartSolve!I:I),_xlfn.XLOOKUP(E811,'国家网站数据(NMPA)'!B:B,'国家网站数据(NMPA)'!AB:AB))</f>
        <v>血气分析检测卡插卡后显示传感器上检测到液体，无法使用。</v>
      </c>
      <c r="K811" s="176" t="str">
        <f>IF(B811="NMPA", _xlfn.XLOOKUP(E811, '国家网站数据(NMPA)'!B:B, '国家网站数据(NMPA)'!W:W), "NA")</f>
        <v>其他</v>
      </c>
      <c r="L811" s="326">
        <v>45743</v>
      </c>
      <c r="M811" s="326">
        <f t="shared" si="2"/>
        <v>45788</v>
      </c>
      <c r="N811" s="172" t="s">
        <v>4</v>
      </c>
      <c r="O811" s="172" t="s">
        <v>2622</v>
      </c>
      <c r="P811" s="178">
        <v>45790</v>
      </c>
      <c r="Q811" s="178" t="s">
        <v>45</v>
      </c>
      <c r="R811" s="172" t="s">
        <v>55</v>
      </c>
      <c r="T811" s="247" t="s">
        <v>56</v>
      </c>
      <c r="U811" s="179" t="s">
        <v>2618</v>
      </c>
    </row>
    <row r="812" spans="1:21" ht="16.399999999999999" customHeight="1">
      <c r="A812" s="172" t="s">
        <v>1321</v>
      </c>
      <c r="B812" s="173" t="s">
        <v>19</v>
      </c>
      <c r="C812" s="172" t="str">
        <f t="shared" ca="1" si="4"/>
        <v>NA</v>
      </c>
      <c r="D812" s="174" t="str">
        <f>IF(B812="NMPA", _xlfn.XLOOKUP(E812,'国家网站数据(NMPA)'!$B$1:$B$906,'国家网站数据(NMPA)'!C$1:C$906),"NA")</f>
        <v>NA</v>
      </c>
      <c r="E812" s="180" t="str">
        <f>IF(N812="Not Reportable","NA",IF(B812="Oversea",_xlfn.XLOOKUP(O812,'Oversea data From 国家网站'!A:A,'Oversea data From 国家网站'!B:B),_xlfn.XLOOKUP(O812,'Local data from 国家网站'!A:A,'Local data from 国家网站'!B:B)))</f>
        <v>1193118002025051823</v>
      </c>
      <c r="F812" s="175" t="str">
        <f>IF(B812="NMPA", _xlfn.XLOOKUP(E812, '国家网站数据(NMPA)'!B$1:B$906, '国家网站数据(NMPA)'!E$1:E$906), "SHD")</f>
        <v>SHD</v>
      </c>
      <c r="G812" s="176" t="str">
        <f>IF(ISERROR(IF(B812="NMPA",_xlfn.XLOOKUP(E812,'国家网站数据(NMPA)'!B$1:B$906,'国家网站数据(NMPA)'!J$1:J$906),IF(B812="Oversea",_xlfn.XLOOKUP(O812,'Oversea data From 国家网站'!A$1:A$994,'Oversea data From 国家网站'!J$1:J$994),_xlfn.XLOOKUP(O812,'Local data from 国家网站'!A$1:A$1000,'Local data from 国家网站'!J$1:J$1000)))),"NA",IF(B812="NMPA",_xlfn.XLOOKUP(E812,'国家网站数据(NMPA)'!B$1:B$906,'国家网站数据(NMPA)'!J$1:J$906),IF(B812="Oversea",_xlfn.XLOOKUP(O812,'Oversea data From 国家网站'!A$1:A$994,'Oversea data From 国家网站'!J$1:J$994),_xlfn.XLOOKUP(O812,'Local data from 国家网站'!A$1:A$1000,'Local data from 国家网站'!J$1:J$1000))))</f>
        <v>高敏肌钙蛋白I测定试剂盒 （直接化学发光法）</v>
      </c>
      <c r="H812" s="254" t="s">
        <v>130</v>
      </c>
      <c r="I812" s="176" t="str">
        <f>IF(ISERROR(IF(B812="NMPA",_xlfn.XLOOKUP(西门子log!E812,'国家网站数据(NMPA)'!B:B,'国家网站数据(NMPA)'!K:K),IF(B812="Oversea",_xlfn.XLOOKUP(O812,'Oversea data From 国家网站'!A:A,'Oversea data From 国家网站'!K:K),_xlfn.XLOOKUP(西门子log!O812,'Local data from 国家网站'!A:A,'Local data from 国家网站'!K:K)))),"NA",IF(B812="NMPA",_xlfn.XLOOKUP(E812,'国家网站数据(NMPA)'!B:B,'国家网站数据(NMPA)'!K:K),IF(B812="Oversea",_xlfn.XLOOKUP(O812,'Oversea data From 国家网站'!A:A,'Oversea data From 国家网站'!K:K),_xlfn.XLOOKUP(O812,'Local data from 国家网站'!A:A,'Local data from 国家网站'!K:K))))</f>
        <v>国械注进20222400321</v>
      </c>
      <c r="J812" s="176" t="str">
        <f>IF(B812="Oversea",_xlfn.XLOOKUP(O812,SmartSolve!C:C,SmartSolve!I:I),_xlfn.XLOOKUP(E812,'国家网站数据(NMPA)'!B:B,'国家网站数据(NMPA)'!AB:AB))</f>
        <v>Atellica IM 1600 – TnIH, lot 109 – Elevated results vs. alt. method</v>
      </c>
      <c r="K812" s="176" t="str">
        <f>IF(B812="NMPA", _xlfn.XLOOKUP(E812, '国家网站数据(NMPA)'!B:B, '国家网站数据(NMPA)'!W:W), "NA")</f>
        <v>NA</v>
      </c>
      <c r="L812" s="326">
        <v>45743</v>
      </c>
      <c r="M812" s="326">
        <f t="shared" si="2"/>
        <v>45773</v>
      </c>
      <c r="N812" s="172" t="s">
        <v>5</v>
      </c>
      <c r="O812" s="328" t="s">
        <v>2623</v>
      </c>
      <c r="P812" s="178">
        <v>45747</v>
      </c>
      <c r="Q812" s="178" t="s">
        <v>45</v>
      </c>
      <c r="R812" s="172" t="s">
        <v>2624</v>
      </c>
      <c r="T812" s="247" t="str">
        <f t="shared" ref="T812:T835" si="5">IF(P812="NA"," ",IF(P812&lt;M812,"满足","不满足"))</f>
        <v>满足</v>
      </c>
    </row>
    <row r="813" spans="1:21" ht="16.399999999999999" customHeight="1">
      <c r="A813" s="172" t="s">
        <v>2405</v>
      </c>
      <c r="B813" s="173" t="s">
        <v>18</v>
      </c>
      <c r="C813" s="172" t="str">
        <f t="shared" ca="1" si="4"/>
        <v>NA</v>
      </c>
      <c r="D813" s="174" t="str">
        <f>IF(B813="NMPA", _xlfn.XLOOKUP(E813,'国家网站数据(NMPA)'!$B$1:$B$906,'国家网站数据(NMPA)'!C$1:C$906),"NA")</f>
        <v>2025-03-28</v>
      </c>
      <c r="E813" s="270" t="s">
        <v>2625</v>
      </c>
      <c r="F813" s="175" t="str">
        <f>IF(B813="NMPA", _xlfn.XLOOKUP(E813, '国家网站数据(NMPA)'!B$1:B$906, '国家网站数据(NMPA)'!E$1:E$906), "SHD")</f>
        <v>西充县人民医院</v>
      </c>
      <c r="G813" s="176" t="str">
        <f>IF(ISERROR(IF(B813="NMPA",_xlfn.XLOOKUP(E813,'国家网站数据(NMPA)'!B$1:B$906,'国家网站数据(NMPA)'!J$1:J$906),IF(B813="Oversea",_xlfn.XLOOKUP(O813,'Oversea data From 国家网站'!A$1:A$994,'Oversea data From 国家网站'!J$1:J$994),_xlfn.XLOOKUP(O813,'Local data from 国家网站'!A$1:A$1000,'Local data from 国家网站'!J$1:J$1000)))),"NA",IF(B813="NMPA",_xlfn.XLOOKUP(E813,'国家网站数据(NMPA)'!B$1:B$906,'国家网站数据(NMPA)'!J$1:J$906),IF(B813="Oversea",_xlfn.XLOOKUP(O813,'Oversea data From 国家网站'!A$1:A$994,'Oversea data From 国家网站'!J$1:J$994),_xlfn.XLOOKUP(O813,'Local data from 国家网站'!A$1:A$1000,'Local data from 国家网站'!J$1:J$1000))))</f>
        <v>血气分析检测卡（干式电化学法）</v>
      </c>
      <c r="H813" s="254" t="s">
        <v>141</v>
      </c>
      <c r="I813" s="176" t="str">
        <f>IF(ISERROR(IF(B813="NMPA",_xlfn.XLOOKUP(西门子log!E813,'国家网站数据(NMPA)'!B:B,'国家网站数据(NMPA)'!K:K),IF(B813="Oversea",_xlfn.XLOOKUP(O813,'Oversea data From 国家网站'!A:A,'Oversea data From 国家网站'!K:K),_xlfn.XLOOKUP(西门子log!O813,'Local data from 国家网站'!A:A,'Local data from 国家网站'!K:K)))),"NA",IF(B813="NMPA",_xlfn.XLOOKUP(E813,'国家网站数据(NMPA)'!B:B,'国家网站数据(NMPA)'!K:K),IF(B813="Oversea",_xlfn.XLOOKUP(O813,'Oversea data From 国家网站'!A:A,'Oversea data From 国家网站'!K:K),_xlfn.XLOOKUP(O813,'Local data from 国家网站'!A:A,'Local data from 国家网站'!K:K))))</f>
        <v>国械注进20182400183</v>
      </c>
      <c r="J813" s="176" t="str">
        <f>IF(B813="Oversea",_xlfn.XLOOKUP(O813,SmartSolve!C:C,SmartSolve!I:I),_xlfn.XLOOKUP(E813,'国家网站数据(NMPA)'!B:B,'国家网站数据(NMPA)'!AB:AB))</f>
        <v>检测失效，无法使用。</v>
      </c>
      <c r="K813" s="176" t="str">
        <f>IF(B813="NMPA", _xlfn.XLOOKUP(E813, '国家网站数据(NMPA)'!B:B, '国家网站数据(NMPA)'!W:W), "NA")</f>
        <v>其他</v>
      </c>
      <c r="L813" s="326">
        <v>45744</v>
      </c>
      <c r="M813" s="326">
        <f t="shared" si="2"/>
        <v>45789</v>
      </c>
      <c r="N813" s="172" t="s">
        <v>4</v>
      </c>
      <c r="O813" s="172" t="s">
        <v>2626</v>
      </c>
      <c r="P813" s="178">
        <v>45761</v>
      </c>
      <c r="Q813" s="178" t="s">
        <v>45</v>
      </c>
      <c r="R813" s="172" t="s">
        <v>55</v>
      </c>
      <c r="T813" s="247" t="str">
        <f t="shared" si="5"/>
        <v>满足</v>
      </c>
    </row>
    <row r="814" spans="1:21" ht="16.399999999999999" customHeight="1">
      <c r="A814" s="172" t="s">
        <v>2405</v>
      </c>
      <c r="B814" s="173" t="s">
        <v>18</v>
      </c>
      <c r="C814" s="172" t="str">
        <f t="shared" ca="1" si="4"/>
        <v>NA</v>
      </c>
      <c r="D814" s="174" t="str">
        <f>IF(B814="NMPA", _xlfn.XLOOKUP(E814,'国家网站数据(NMPA)'!$B$1:$B$906,'国家网站数据(NMPA)'!C$1:C$906),"NA")</f>
        <v>2025-03-27</v>
      </c>
      <c r="E814" s="180" t="s">
        <v>2627</v>
      </c>
      <c r="F814" s="175" t="str">
        <f>IF(B814="NMPA", _xlfn.XLOOKUP(E814, '国家网站数据(NMPA)'!B$1:B$906, '国家网站数据(NMPA)'!E$1:E$906), "SHD")</f>
        <v>元江县人民医院</v>
      </c>
      <c r="G814" s="176" t="str">
        <f>IF(ISERROR(IF(B814="NMPA",_xlfn.XLOOKUP(E814,'国家网站数据(NMPA)'!B$1:B$906,'国家网站数据(NMPA)'!J$1:J$906),IF(B814="Oversea",_xlfn.XLOOKUP(O814,'Oversea data From 国家网站'!A$1:A$994,'Oversea data From 国家网站'!J$1:J$994),_xlfn.XLOOKUP(O814,'Local data from 国家网站'!A$1:A$1000,'Local data from 国家网站'!J$1:J$1000)))),"NA",IF(B814="NMPA",_xlfn.XLOOKUP(E814,'国家网站数据(NMPA)'!B$1:B$906,'国家网站数据(NMPA)'!J$1:J$906),IF(B814="Oversea",_xlfn.XLOOKUP(O814,'Oversea data From 国家网站'!A$1:A$994,'Oversea data From 国家网站'!J$1:J$994),_xlfn.XLOOKUP(O814,'Local data from 国家网站'!A$1:A$1000,'Local data from 国家网站'!J$1:J$1000))))</f>
        <v>全自动化学发光免疫分析仪</v>
      </c>
      <c r="H814" s="254" t="s">
        <v>62</v>
      </c>
      <c r="I814" s="176" t="str">
        <f>IF(ISERROR(IF(B814="NMPA",_xlfn.XLOOKUP(西门子log!E814,'国家网站数据(NMPA)'!B:B,'国家网站数据(NMPA)'!K:K),IF(B814="Oversea",_xlfn.XLOOKUP(O814,'Oversea data From 国家网站'!A:A,'Oversea data From 国家网站'!K:K),_xlfn.XLOOKUP(西门子log!O814,'Local data from 国家网站'!A:A,'Local data from 国家网站'!K:K)))),"NA",IF(B814="NMPA",_xlfn.XLOOKUP(E814,'国家网站数据(NMPA)'!B:B,'国家网站数据(NMPA)'!K:K),IF(B814="Oversea",_xlfn.XLOOKUP(O814,'Oversea data From 国家网站'!A:A,'Oversea data From 国家网站'!K:K),_xlfn.XLOOKUP(O814,'Local data from 国家网站'!A:A,'Local data from 国家网站'!K:K))))</f>
        <v>国械注进20182221769</v>
      </c>
      <c r="J814" s="176" t="str">
        <f>IF(B814="Oversea",_xlfn.XLOOKUP(O814,SmartSolve!C:C,SmartSolve!I:I),_xlfn.XLOOKUP(E814,'国家网站数据(NMPA)'!B:B,'国家网站数据(NMPA)'!AB:AB))</f>
        <v>提示废液缓冲桶满，废液泵不工作</v>
      </c>
      <c r="K814" s="176" t="str">
        <f>IF(B814="NMPA", _xlfn.XLOOKUP(E814, '国家网站数据(NMPA)'!B:B, '国家网站数据(NMPA)'!W:W), "NA")</f>
        <v>其他</v>
      </c>
      <c r="L814" s="326">
        <v>45744</v>
      </c>
      <c r="M814" s="326">
        <f t="shared" si="2"/>
        <v>45789</v>
      </c>
      <c r="N814" s="172" t="s">
        <v>4</v>
      </c>
      <c r="O814" s="172" t="s">
        <v>2628</v>
      </c>
      <c r="P814" s="178">
        <v>45762</v>
      </c>
      <c r="Q814" s="178" t="s">
        <v>45</v>
      </c>
      <c r="R814" s="172" t="s">
        <v>55</v>
      </c>
      <c r="T814" s="247" t="str">
        <f t="shared" si="5"/>
        <v>满足</v>
      </c>
    </row>
    <row r="815" spans="1:21" ht="16.399999999999999" customHeight="1">
      <c r="A815" s="172" t="s">
        <v>57</v>
      </c>
      <c r="B815" s="173" t="s">
        <v>8</v>
      </c>
      <c r="C815" s="172" t="s">
        <v>45</v>
      </c>
      <c r="D815" s="174" t="s">
        <v>45</v>
      </c>
      <c r="E815" s="180" t="s">
        <v>45</v>
      </c>
      <c r="F815" s="175" t="s">
        <v>1930</v>
      </c>
      <c r="G815" s="176" t="s">
        <v>184</v>
      </c>
      <c r="H815" s="176" t="s">
        <v>62</v>
      </c>
      <c r="I815" s="176" t="s">
        <v>185</v>
      </c>
      <c r="J815" s="176" t="s">
        <v>2629</v>
      </c>
      <c r="K815" s="176" t="s">
        <v>45</v>
      </c>
      <c r="L815" s="326">
        <v>45747</v>
      </c>
      <c r="M815" s="326">
        <v>45767</v>
      </c>
      <c r="N815" s="172" t="s">
        <v>4</v>
      </c>
      <c r="O815" s="172" t="s">
        <v>2630</v>
      </c>
      <c r="P815" s="178" t="s">
        <v>45</v>
      </c>
      <c r="Q815" s="178" t="s">
        <v>45</v>
      </c>
      <c r="R815" s="172" t="s">
        <v>55</v>
      </c>
      <c r="S815" s="177" t="s">
        <v>174</v>
      </c>
      <c r="T815" s="247" t="s">
        <v>45</v>
      </c>
    </row>
    <row r="816" spans="1:21" ht="16.399999999999999" customHeight="1">
      <c r="A816" s="172" t="s">
        <v>57</v>
      </c>
      <c r="B816" s="173" t="s">
        <v>8</v>
      </c>
      <c r="C816" s="172" t="s">
        <v>45</v>
      </c>
      <c r="D816" s="174" t="s">
        <v>45</v>
      </c>
      <c r="E816" s="180" t="s">
        <v>45</v>
      </c>
      <c r="F816" s="175" t="s">
        <v>1930</v>
      </c>
      <c r="G816" s="176" t="s">
        <v>189</v>
      </c>
      <c r="H816" s="176" t="s">
        <v>62</v>
      </c>
      <c r="I816" s="176" t="s">
        <v>190</v>
      </c>
      <c r="J816" s="176" t="s">
        <v>2631</v>
      </c>
      <c r="K816" s="176" t="s">
        <v>45</v>
      </c>
      <c r="L816" s="326">
        <v>45747</v>
      </c>
      <c r="M816" s="326">
        <v>45767</v>
      </c>
      <c r="N816" s="172" t="s">
        <v>4</v>
      </c>
      <c r="O816" s="172" t="s">
        <v>2632</v>
      </c>
      <c r="P816" s="178" t="s">
        <v>45</v>
      </c>
      <c r="Q816" s="178" t="s">
        <v>45</v>
      </c>
      <c r="R816" s="172" t="s">
        <v>55</v>
      </c>
      <c r="S816" s="177" t="s">
        <v>174</v>
      </c>
      <c r="T816" s="247" t="s">
        <v>45</v>
      </c>
    </row>
    <row r="817" spans="1:20" ht="16.399999999999999" customHeight="1">
      <c r="A817" s="172" t="s">
        <v>57</v>
      </c>
      <c r="B817" s="173" t="s">
        <v>8</v>
      </c>
      <c r="C817" s="172" t="s">
        <v>45</v>
      </c>
      <c r="D817" s="174" t="s">
        <v>45</v>
      </c>
      <c r="E817" s="180" t="s">
        <v>45</v>
      </c>
      <c r="F817" s="175" t="s">
        <v>2633</v>
      </c>
      <c r="G817" s="176" t="s">
        <v>324</v>
      </c>
      <c r="H817" s="176" t="s">
        <v>270</v>
      </c>
      <c r="I817" s="176" t="s">
        <v>2634</v>
      </c>
      <c r="J817" s="176" t="s">
        <v>2635</v>
      </c>
      <c r="K817" s="176" t="s">
        <v>45</v>
      </c>
      <c r="L817" s="326">
        <v>45747</v>
      </c>
      <c r="M817" s="326">
        <v>45767</v>
      </c>
      <c r="N817" s="172" t="s">
        <v>4</v>
      </c>
      <c r="O817" s="172" t="s">
        <v>2636</v>
      </c>
      <c r="P817" s="178" t="s">
        <v>45</v>
      </c>
      <c r="Q817" s="178" t="s">
        <v>45</v>
      </c>
      <c r="R817" s="172" t="s">
        <v>55</v>
      </c>
      <c r="T817" s="247" t="s">
        <v>45</v>
      </c>
    </row>
    <row r="818" spans="1:20" ht="16.399999999999999" customHeight="1">
      <c r="A818" s="172" t="s">
        <v>57</v>
      </c>
      <c r="B818" s="173" t="s">
        <v>8</v>
      </c>
      <c r="C818" s="172" t="s">
        <v>45</v>
      </c>
      <c r="D818" s="174" t="s">
        <v>45</v>
      </c>
      <c r="E818" s="180" t="s">
        <v>45</v>
      </c>
      <c r="F818" s="175" t="s">
        <v>2633</v>
      </c>
      <c r="G818" s="176" t="s">
        <v>2637</v>
      </c>
      <c r="H818" s="176" t="s">
        <v>270</v>
      </c>
      <c r="I818" s="176" t="s">
        <v>2638</v>
      </c>
      <c r="J818" s="176" t="s">
        <v>2639</v>
      </c>
      <c r="K818" s="176" t="s">
        <v>45</v>
      </c>
      <c r="L818" s="326">
        <v>45747</v>
      </c>
      <c r="M818" s="326">
        <v>45767</v>
      </c>
      <c r="N818" s="172" t="s">
        <v>4</v>
      </c>
      <c r="O818" s="172" t="s">
        <v>2640</v>
      </c>
      <c r="P818" s="178" t="s">
        <v>45</v>
      </c>
      <c r="Q818" s="178" t="s">
        <v>45</v>
      </c>
      <c r="R818" s="172" t="s">
        <v>55</v>
      </c>
      <c r="T818" s="247" t="s">
        <v>45</v>
      </c>
    </row>
    <row r="819" spans="1:20" ht="16.399999999999999" customHeight="1">
      <c r="A819" s="172" t="s">
        <v>1321</v>
      </c>
      <c r="B819" s="173" t="s">
        <v>19</v>
      </c>
      <c r="C819" s="172" t="str">
        <f t="shared" ca="1" si="4"/>
        <v>NA</v>
      </c>
      <c r="D819" s="174" t="str">
        <f>IF(B819="NMPA", _xlfn.XLOOKUP(E819,'国家网站数据(NMPA)'!$B$1:$B$906,'国家网站数据(NMPA)'!C$1:C$906),"NA")</f>
        <v>NA</v>
      </c>
      <c r="E819" s="180" t="str">
        <f>IF(N819="Not Reportable","NA",IF(B819="Oversea",_xlfn.XLOOKUP(O819,'Oversea data From 国家网站'!A:A,'Oversea data From 国家网站'!B:B),_xlfn.XLOOKUP(O819,'Local data from 国家网站'!A:A,'Local data from 国家网站'!B:B)))</f>
        <v>1193118002025058211</v>
      </c>
      <c r="F819" s="175" t="str">
        <f>IF(B819="NMPA", _xlfn.XLOOKUP(E819, '国家网站数据(NMPA)'!B$1:B$906, '国家网站数据(NMPA)'!E$1:E$906), "SHD")</f>
        <v>SHD</v>
      </c>
      <c r="G819" s="176" t="str">
        <f>IF(ISERROR(IF(B819="NMPA",_xlfn.XLOOKUP(E819,'国家网站数据(NMPA)'!B$1:B$906,'国家网站数据(NMPA)'!J$1:J$906),IF(B819="Oversea",_xlfn.XLOOKUP(O819,'Oversea data From 国家网站'!A$1:A$994,'Oversea data From 国家网站'!J$1:J$994),_xlfn.XLOOKUP(O819,'Local data from 国家网站'!A$1:A$1000,'Local data from 国家网站'!J$1:J$1000)))),"NA",IF(B819="NMPA",_xlfn.XLOOKUP(E819,'国家网站数据(NMPA)'!B$1:B$906,'国家网站数据(NMPA)'!J$1:J$906),IF(B819="Oversea",_xlfn.XLOOKUP(O819,'Oversea data From 国家网站'!A$1:A$994,'Oversea data From 国家网站'!J$1:J$994),_xlfn.XLOOKUP(O819,'Local data from 国家网站'!A$1:A$1000,'Local data from 国家网站'!J$1:J$1000))))</f>
        <v>高敏肌钙蛋白I测定试剂盒 （直接化学发光法）</v>
      </c>
      <c r="H819" s="254" t="s">
        <v>130</v>
      </c>
      <c r="I819" s="176" t="str">
        <f>IF(ISERROR(IF(B819="NMPA",_xlfn.XLOOKUP(西门子log!E819,'国家网站数据(NMPA)'!B:B,'国家网站数据(NMPA)'!K:K),IF(B819="Oversea",_xlfn.XLOOKUP(O819,'Oversea data From 国家网站'!A:A,'Oversea data From 国家网站'!K:K),_xlfn.XLOOKUP(西门子log!O819,'Local data from 国家网站'!A:A,'Local data from 国家网站'!K:K)))),"NA",IF(B819="NMPA",_xlfn.XLOOKUP(E819,'国家网站数据(NMPA)'!B:B,'国家网站数据(NMPA)'!K:K),IF(B819="Oversea",_xlfn.XLOOKUP(O819,'Oversea data From 国家网站'!A:A,'Oversea data From 国家网站'!K:K),_xlfn.XLOOKUP(O819,'Local data from 国家网站'!A:A,'Local data from 国家网站'!K:K))))</f>
        <v>国械注进20222400321</v>
      </c>
      <c r="J819" s="176" t="str">
        <f>IF(B819="Oversea",_xlfn.XLOOKUP(O819,SmartSolve!C:C,SmartSolve!I:I),_xlfn.XLOOKUP(E819,'国家网站数据(NMPA)'!B:B,'国家网站数据(NMPA)'!AB:AB))</f>
        <v>Atellica IM 1600 Analyzer/ High-Sensitivity Troponin I (TnIH) Lot 108 – Discordant elevated result v/s repeat testing on an alternate instrument.</v>
      </c>
      <c r="K819" s="176" t="str">
        <f>IF(B819="NMPA", _xlfn.XLOOKUP(E819, '国家网站数据(NMPA)'!B:B, '国家网站数据(NMPA)'!W:W), "NA")</f>
        <v>NA</v>
      </c>
      <c r="L819" s="326">
        <v>45747</v>
      </c>
      <c r="M819" s="326">
        <f t="shared" ref="M819:M836" si="6">IF(B819="NMPA",L819+45,IF(B819="Local",L819+20,L819+30))</f>
        <v>45777</v>
      </c>
      <c r="N819" s="172" t="s">
        <v>5</v>
      </c>
      <c r="O819" s="328" t="s">
        <v>2641</v>
      </c>
      <c r="P819" s="178">
        <v>45748</v>
      </c>
      <c r="Q819" s="178">
        <v>45774</v>
      </c>
      <c r="R819" s="172" t="s">
        <v>55</v>
      </c>
      <c r="T819" s="247" t="str">
        <f t="shared" si="5"/>
        <v>满足</v>
      </c>
    </row>
    <row r="820" spans="1:20" ht="16.399999999999999" customHeight="1">
      <c r="A820" s="172" t="s">
        <v>2405</v>
      </c>
      <c r="B820" s="173" t="s">
        <v>19</v>
      </c>
      <c r="C820" s="172" t="str">
        <f t="shared" ca="1" si="4"/>
        <v>NA</v>
      </c>
      <c r="D820" s="174" t="str">
        <f>IF(B820="NMPA", _xlfn.XLOOKUP(E820,'国家网站数据(NMPA)'!$B$1:$B$906,'国家网站数据(NMPA)'!C$1:C$906),"NA")</f>
        <v>NA</v>
      </c>
      <c r="E820" s="180" t="str">
        <f>IF(N820="Not Reportable","NA",IF(B820="Oversea",_xlfn.XLOOKUP(O820,'Oversea data From 国家网站'!A:A,'Oversea data From 国家网站'!B:B),_xlfn.XLOOKUP(O820,'Local data from 国家网站'!A:A,'Local data from 国家网站'!B:B)))</f>
        <v>1193118002025066982</v>
      </c>
      <c r="F820" s="175" t="str">
        <f>IF(B820="NMPA", _xlfn.XLOOKUP(E820, '国家网站数据(NMPA)'!B$1:B$906, '国家网站数据(NMPA)'!E$1:E$906), "SHD")</f>
        <v>SHD</v>
      </c>
      <c r="G820" s="176" t="str">
        <f>IF(ISERROR(IF(B820="NMPA",_xlfn.XLOOKUP(E820,'国家网站数据(NMPA)'!B$1:B$906,'国家网站数据(NMPA)'!J$1:J$906),IF(B820="Oversea",_xlfn.XLOOKUP(O820,'Oversea data From 国家网站'!A$1:A$994,'Oversea data From 国家网站'!J$1:J$994),_xlfn.XLOOKUP(O820,'Local data from 国家网站'!A$1:A$1000,'Local data from 国家网站'!J$1:J$1000)))),"NA",IF(B820="NMPA",_xlfn.XLOOKUP(E820,'国家网站数据(NMPA)'!B$1:B$906,'国家网站数据(NMPA)'!J$1:J$906),IF(B820="Oversea",_xlfn.XLOOKUP(O820,'Oversea data From 国家网站'!A$1:A$994,'Oversea data From 国家网站'!J$1:J$994),_xlfn.XLOOKUP(O820,'Local data from 国家网站'!A$1:A$1000,'Local data from 国家网站'!J$1:J$1000))))</f>
        <v>全自动生化分析仪</v>
      </c>
      <c r="H820" s="254" t="s">
        <v>50</v>
      </c>
      <c r="I820" s="176" t="str">
        <f>IF(ISERROR(IF(B820="NMPA",_xlfn.XLOOKUP(西门子log!E820,'国家网站数据(NMPA)'!B:B,'国家网站数据(NMPA)'!K:K),IF(B820="Oversea",_xlfn.XLOOKUP(O820,'Oversea data From 国家网站'!A:A,'Oversea data From 国家网站'!K:K),_xlfn.XLOOKUP(西门子log!O820,'Local data from 国家网站'!A:A,'Local data from 国家网站'!K:K)))),"NA",IF(B820="NMPA",_xlfn.XLOOKUP(E820,'国家网站数据(NMPA)'!B:B,'国家网站数据(NMPA)'!K:K),IF(B820="Oversea",_xlfn.XLOOKUP(O820,'Oversea data From 国家网站'!A:A,'Oversea data From 国家网站'!K:K),_xlfn.XLOOKUP(O820,'Local data from 国家网站'!A:A,'Local data from 国家网站'!K:K))))</f>
        <v>国械注进20182220493</v>
      </c>
      <c r="J820" s="176" t="str">
        <f>IF(B820="Oversea",_xlfn.XLOOKUP(O820,SmartSolve!C:C,SmartSolve!I:I),_xlfn.XLOOKUP(E820,'国家网站数据(NMPA)'!B:B,'国家网站数据(NMPA)'!AB:AB))</f>
        <v>Atellica CH 930 Sodium (Na) results are discordant and greater than the measuring interval.</v>
      </c>
      <c r="K820" s="176" t="str">
        <f>IF(B820="NMPA", _xlfn.XLOOKUP(E820, '国家网站数据(NMPA)'!B:B, '国家网站数据(NMPA)'!W:W), "NA")</f>
        <v>NA</v>
      </c>
      <c r="L820" s="326">
        <v>45748</v>
      </c>
      <c r="M820" s="326">
        <f t="shared" si="6"/>
        <v>45778</v>
      </c>
      <c r="N820" s="172" t="s">
        <v>5</v>
      </c>
      <c r="O820" s="172" t="s">
        <v>2642</v>
      </c>
      <c r="P820" s="178">
        <v>45750</v>
      </c>
      <c r="Q820" s="178">
        <v>45772</v>
      </c>
      <c r="R820" s="172" t="s">
        <v>55</v>
      </c>
      <c r="T820" s="247" t="str">
        <f t="shared" si="5"/>
        <v>满足</v>
      </c>
    </row>
    <row r="821" spans="1:20" ht="16.399999999999999" customHeight="1">
      <c r="A821" s="172" t="s">
        <v>1321</v>
      </c>
      <c r="B821" s="173" t="s">
        <v>19</v>
      </c>
      <c r="C821" s="172" t="str">
        <f t="shared" ca="1" si="4"/>
        <v>NA</v>
      </c>
      <c r="D821" s="174" t="str">
        <f>IF(B821="NMPA", _xlfn.XLOOKUP(E821,'国家网站数据(NMPA)'!$B$1:$B$906,'国家网站数据(NMPA)'!C$1:C$906),"NA")</f>
        <v>NA</v>
      </c>
      <c r="E821" s="180" t="str">
        <f>IF(N821="Not Reportable","NA",IF(B821="Oversea",_xlfn.XLOOKUP(O821,'Oversea data From 国家网站'!A:A,'Oversea data From 国家网站'!B:B),_xlfn.XLOOKUP(O821,'Local data from 国家网站'!A:A,'Local data from 国家网站'!B:B)))</f>
        <v>1193118002025066985</v>
      </c>
      <c r="F821" s="175" t="str">
        <f>IF(B821="NMPA", _xlfn.XLOOKUP(E821, '国家网站数据(NMPA)'!B$1:B$906, '国家网站数据(NMPA)'!E$1:E$906), "SHD")</f>
        <v>SHD</v>
      </c>
      <c r="G821" s="176" t="str">
        <f>IF(ISERROR(IF(B821="NMPA",_xlfn.XLOOKUP(E821,'国家网站数据(NMPA)'!B$1:B$906,'国家网站数据(NMPA)'!J$1:J$906),IF(B821="Oversea",_xlfn.XLOOKUP(O821,'Oversea data From 国家网站'!A$1:A$994,'Oversea data From 国家网站'!J$1:J$994),_xlfn.XLOOKUP(O821,'Local data from 国家网站'!A$1:A$1000,'Local data from 国家网站'!J$1:J$1000)))),"NA",IF(B821="NMPA",_xlfn.XLOOKUP(E821,'国家网站数据(NMPA)'!B$1:B$906,'国家网站数据(NMPA)'!J$1:J$906),IF(B821="Oversea",_xlfn.XLOOKUP(O821,'Oversea data From 国家网站'!A$1:A$994,'Oversea data From 国家网站'!J$1:J$994),_xlfn.XLOOKUP(O821,'Local data from 国家网站'!A$1:A$1000,'Local data from 国家网站'!J$1:J$1000))))</f>
        <v>全自动化学发光免疫分析仪</v>
      </c>
      <c r="H821" s="254" t="s">
        <v>62</v>
      </c>
      <c r="I821" s="176" t="str">
        <f>IF(ISERROR(IF(B821="NMPA",_xlfn.XLOOKUP(西门子log!E821,'国家网站数据(NMPA)'!B:B,'国家网站数据(NMPA)'!K:K),IF(B821="Oversea",_xlfn.XLOOKUP(O821,'Oversea data From 国家网站'!A:A,'Oversea data From 国家网站'!K:K),_xlfn.XLOOKUP(西门子log!O821,'Local data from 国家网站'!A:A,'Local data from 国家网站'!K:K)))),"NA",IF(B821="NMPA",_xlfn.XLOOKUP(E821,'国家网站数据(NMPA)'!B:B,'国家网站数据(NMPA)'!K:K),IF(B821="Oversea",_xlfn.XLOOKUP(O821,'Oversea data From 国家网站'!A:A,'Oversea data From 国家网站'!K:K),_xlfn.XLOOKUP(O821,'Local data from 国家网站'!A:A,'Local data from 国家网站'!K:K))))</f>
        <v>国械注进20152220283</v>
      </c>
      <c r="J821" s="176" t="str">
        <f>IF(B821="Oversea",_xlfn.XLOOKUP(O821,SmartSolve!C:C,SmartSolve!I:I),_xlfn.XLOOKUP(E821,'国家网站数据(NMPA)'!B:B,'国家网站数据(NMPA)'!AB:AB))</f>
        <v>ADVIA Centaur XPT High-Sensitivity Troponin I (TNIH); falsely elevated result for one patient sample</v>
      </c>
      <c r="K821" s="176" t="str">
        <f>IF(B821="NMPA", _xlfn.XLOOKUP(E821, '国家网站数据(NMPA)'!B:B, '国家网站数据(NMPA)'!W:W), "NA")</f>
        <v>NA</v>
      </c>
      <c r="L821" s="326">
        <v>45748</v>
      </c>
      <c r="M821" s="326">
        <f t="shared" si="6"/>
        <v>45778</v>
      </c>
      <c r="N821" s="172" t="s">
        <v>5</v>
      </c>
      <c r="O821" s="328" t="s">
        <v>2643</v>
      </c>
      <c r="P821" s="178">
        <v>45750</v>
      </c>
      <c r="Q821" s="178">
        <v>45769</v>
      </c>
      <c r="R821" s="328" t="s">
        <v>55</v>
      </c>
      <c r="T821" s="247" t="str">
        <f t="shared" si="5"/>
        <v>满足</v>
      </c>
    </row>
    <row r="822" spans="1:20" ht="16.399999999999999" customHeight="1">
      <c r="A822" s="172" t="s">
        <v>1321</v>
      </c>
      <c r="B822" s="173" t="s">
        <v>19</v>
      </c>
      <c r="C822" s="172" t="str">
        <f t="shared" ca="1" si="4"/>
        <v>NA</v>
      </c>
      <c r="D822" s="174" t="str">
        <f>IF(B822="NMPA", _xlfn.XLOOKUP(E822,'国家网站数据(NMPA)'!$B$1:$B$906,'国家网站数据(NMPA)'!C$1:C$906),"NA")</f>
        <v>NA</v>
      </c>
      <c r="E822" s="180" t="str">
        <f>IF(N822="Not Reportable","NA",IF(B822="Oversea",_xlfn.XLOOKUP(O822,'Oversea data From 国家网站'!A:A,'Oversea data From 国家网站'!B:B),_xlfn.XLOOKUP(O822,'Local data from 国家网站'!A:A,'Local data from 国家网站'!B:B)))</f>
        <v>1193118002025066986</v>
      </c>
      <c r="F822" s="175" t="str">
        <f>IF(B822="NMPA", _xlfn.XLOOKUP(E822, '国家网站数据(NMPA)'!B$1:B$906, '国家网站数据(NMPA)'!E$1:E$906), "SHD")</f>
        <v>SHD</v>
      </c>
      <c r="G822" s="176" t="str">
        <f>IF(ISERROR(IF(B822="NMPA",_xlfn.XLOOKUP(E822,'国家网站数据(NMPA)'!B$1:B$906,'国家网站数据(NMPA)'!J$1:J$906),IF(B822="Oversea",_xlfn.XLOOKUP(O822,'Oversea data From 国家网站'!A$1:A$994,'Oversea data From 国家网站'!J$1:J$994),_xlfn.XLOOKUP(O822,'Local data from 国家网站'!A$1:A$1000,'Local data from 国家网站'!J$1:J$1000)))),"NA",IF(B822="NMPA",_xlfn.XLOOKUP(E822,'国家网站数据(NMPA)'!B$1:B$906,'国家网站数据(NMPA)'!J$1:J$906),IF(B822="Oversea",_xlfn.XLOOKUP(O822,'Oversea data From 国家网站'!A$1:A$994,'Oversea data From 国家网站'!J$1:J$994),_xlfn.XLOOKUP(O822,'Local data from 国家网站'!A$1:A$1000,'Local data from 国家网站'!J$1:J$1000))))</f>
        <v>高敏肌钙蛋白I测定试剂盒 （直接化学发光法）</v>
      </c>
      <c r="H822" s="254" t="s">
        <v>130</v>
      </c>
      <c r="I822" s="176" t="str">
        <f>IF(ISERROR(IF(B822="NMPA",_xlfn.XLOOKUP(西门子log!E822,'国家网站数据(NMPA)'!B:B,'国家网站数据(NMPA)'!K:K),IF(B822="Oversea",_xlfn.XLOOKUP(O822,'Oversea data From 国家网站'!A:A,'Oversea data From 国家网站'!K:K),_xlfn.XLOOKUP(西门子log!O822,'Local data from 国家网站'!A:A,'Local data from 国家网站'!K:K)))),"NA",IF(B822="NMPA",_xlfn.XLOOKUP(E822,'国家网站数据(NMPA)'!B:B,'国家网站数据(NMPA)'!K:K),IF(B822="Oversea",_xlfn.XLOOKUP(O822,'Oversea data From 国家网站'!A:A,'Oversea data From 国家网站'!K:K),_xlfn.XLOOKUP(O822,'Local data from 国家网站'!A:A,'Local data from 国家网站'!K:K))))</f>
        <v>国械注进20222400321</v>
      </c>
      <c r="J822" s="176" t="str">
        <f>IF(B822="Oversea",_xlfn.XLOOKUP(O822,SmartSolve!C:C,SmartSolve!I:I),_xlfn.XLOOKUP(E822,'国家网站数据(NMPA)'!B:B,'国家网站数据(NMPA)'!AB:AB))</f>
        <v>Atellica IM 1600 – TnIH, lot 108 – Elevated result vs. repeat</v>
      </c>
      <c r="K822" s="176" t="str">
        <f>IF(B822="NMPA", _xlfn.XLOOKUP(E822, '国家网站数据(NMPA)'!B:B, '国家网站数据(NMPA)'!W:W), "NA")</f>
        <v>NA</v>
      </c>
      <c r="L822" s="326">
        <v>45747</v>
      </c>
      <c r="M822" s="326">
        <f t="shared" si="6"/>
        <v>45777</v>
      </c>
      <c r="N822" s="172" t="s">
        <v>5</v>
      </c>
      <c r="O822" s="328" t="s">
        <v>2644</v>
      </c>
      <c r="P822" s="178">
        <v>45750</v>
      </c>
      <c r="Q822" s="178" t="s">
        <v>45</v>
      </c>
      <c r="R822" s="328" t="s">
        <v>237</v>
      </c>
      <c r="T822" s="247" t="str">
        <f t="shared" si="5"/>
        <v>满足</v>
      </c>
    </row>
    <row r="823" spans="1:20" ht="16.399999999999999" customHeight="1">
      <c r="A823" s="172" t="s">
        <v>57</v>
      </c>
      <c r="B823" s="173" t="s">
        <v>8</v>
      </c>
      <c r="C823" s="172" t="str">
        <f t="shared" ca="1" si="4"/>
        <v>NA</v>
      </c>
      <c r="D823" s="174" t="str">
        <f>IF(B823="NMPA", _xlfn.XLOOKUP(E823,'国家网站数据(NMPA)'!$B$1:$B$906,'国家网站数据(NMPA)'!C$1:C$906),"NA")</f>
        <v>NA</v>
      </c>
      <c r="E823" s="180" t="str">
        <f>IF(N823="Not Reportable","NA",IF(B823="Oversea",_xlfn.XLOOKUP(O823,'Oversea data From 国家网站'!A:A,'Oversea data From 国家网站'!B:B),_xlfn.XLOOKUP(O823,'Local data from 国家网站'!A:A,'Local data from 国家网站'!B:B)))</f>
        <v>1193118002025073005</v>
      </c>
      <c r="F823" s="175" t="s">
        <v>2645</v>
      </c>
      <c r="G823" s="176" t="str">
        <f>IF(ISERROR(IF(B823="NMPA",_xlfn.XLOOKUP(E823,'国家网站数据(NMPA)'!B$1:B$906,'国家网站数据(NMPA)'!J$1:J$906),IF(B823="Oversea",_xlfn.XLOOKUP(O823,'Oversea data From 国家网站'!A$1:A$994,'Oversea data From 国家网站'!J$1:J$994),_xlfn.XLOOKUP(O823,'Local data from 国家网站'!A$1:A$1000,'Local data from 国家网站'!J$1:J$1000)))),"NA",IF(B823="NMPA",_xlfn.XLOOKUP(E823,'国家网站数据(NMPA)'!B$1:B$906,'国家网站数据(NMPA)'!J$1:J$906),IF(B823="Oversea",_xlfn.XLOOKUP(O823,'Oversea data From 国家网站'!A$1:A$994,'Oversea data From 国家网站'!J$1:J$994),_xlfn.XLOOKUP(O823,'Local data from 国家网站'!A$1:A$1000,'Local data from 国家网站'!J$1:J$1000))))</f>
        <v>高敏肌钙蛋白I测定试剂盒 （直接化学发光法）</v>
      </c>
      <c r="H823" s="176" t="s">
        <v>130</v>
      </c>
      <c r="I823" s="176" t="str">
        <f>IF(ISERROR(IF(B823="NMPA",_xlfn.XLOOKUP(西门子log!E823,'国家网站数据(NMPA)'!B:B,'国家网站数据(NMPA)'!K:K),IF(B823="Oversea",_xlfn.XLOOKUP(O823,'Oversea data From 国家网站'!A:A,'Oversea data From 国家网站'!K:K),_xlfn.XLOOKUP(西门子log!O823,'Local data from 国家网站'!A:A,'Local data from 国家网站'!K:K)))),"NA",IF(B823="NMPA",_xlfn.XLOOKUP(E823,'国家网站数据(NMPA)'!B:B,'国家网站数据(NMPA)'!K:K),IF(B823="Oversea",_xlfn.XLOOKUP(O823,'Oversea data From 国家网站'!A:A,'Oversea data From 国家网站'!K:K),_xlfn.XLOOKUP(O823,'Local data from 国家网站'!A:A,'Local data from 国家网站'!K:K))))</f>
        <v>国械注进20222400321</v>
      </c>
      <c r="J823" s="176" t="s">
        <v>2646</v>
      </c>
      <c r="K823" s="176" t="str">
        <f>IF(B823="NMPA", _xlfn.XLOOKUP(E823, '国家网站数据(NMPA)'!B:B, '国家网站数据(NMPA)'!W:W), "NA")</f>
        <v>NA</v>
      </c>
      <c r="L823" s="326">
        <v>45748</v>
      </c>
      <c r="M823" s="326">
        <f t="shared" si="6"/>
        <v>45768</v>
      </c>
      <c r="N823" s="172" t="s">
        <v>5</v>
      </c>
      <c r="O823" s="172" t="s">
        <v>2647</v>
      </c>
      <c r="P823" s="178">
        <v>45758</v>
      </c>
      <c r="Q823" s="178" t="s">
        <v>45</v>
      </c>
      <c r="R823" s="172" t="s">
        <v>237</v>
      </c>
      <c r="T823" s="247" t="str">
        <f t="shared" si="5"/>
        <v>满足</v>
      </c>
    </row>
    <row r="824" spans="1:20" ht="16.399999999999999" customHeight="1">
      <c r="A824" s="172" t="s">
        <v>57</v>
      </c>
      <c r="B824" s="173" t="s">
        <v>8</v>
      </c>
      <c r="C824" s="172" t="s">
        <v>45</v>
      </c>
      <c r="D824" s="174" t="s">
        <v>45</v>
      </c>
      <c r="E824" s="180" t="s">
        <v>45</v>
      </c>
      <c r="F824" s="175" t="s">
        <v>584</v>
      </c>
      <c r="G824" s="176" t="s">
        <v>189</v>
      </c>
      <c r="H824" s="176" t="s">
        <v>130</v>
      </c>
      <c r="I824" s="176" t="s">
        <v>190</v>
      </c>
      <c r="J824" s="176" t="s">
        <v>2648</v>
      </c>
      <c r="K824" s="176" t="s">
        <v>45</v>
      </c>
      <c r="L824" s="326">
        <v>45748</v>
      </c>
      <c r="M824" s="326">
        <v>45768</v>
      </c>
      <c r="N824" s="172" t="s">
        <v>4</v>
      </c>
      <c r="O824" s="172" t="s">
        <v>2649</v>
      </c>
      <c r="P824" s="178" t="s">
        <v>45</v>
      </c>
      <c r="Q824" s="178" t="s">
        <v>45</v>
      </c>
      <c r="R824" s="172" t="s">
        <v>55</v>
      </c>
      <c r="S824" s="177" t="s">
        <v>174</v>
      </c>
      <c r="T824" s="247" t="s">
        <v>45</v>
      </c>
    </row>
    <row r="825" spans="1:20" ht="16.399999999999999" customHeight="1">
      <c r="A825" s="172" t="s">
        <v>57</v>
      </c>
      <c r="B825" s="173" t="s">
        <v>8</v>
      </c>
      <c r="C825" s="172" t="s">
        <v>45</v>
      </c>
      <c r="D825" s="174" t="s">
        <v>45</v>
      </c>
      <c r="E825" s="180" t="s">
        <v>45</v>
      </c>
      <c r="F825" s="175" t="s">
        <v>2650</v>
      </c>
      <c r="G825" s="176" t="s">
        <v>146</v>
      </c>
      <c r="H825" s="176" t="s">
        <v>62</v>
      </c>
      <c r="I825" s="176" t="s">
        <v>147</v>
      </c>
      <c r="J825" s="176" t="s">
        <v>2651</v>
      </c>
      <c r="K825" s="176" t="s">
        <v>45</v>
      </c>
      <c r="L825" s="326">
        <v>45748</v>
      </c>
      <c r="M825" s="326">
        <v>45768</v>
      </c>
      <c r="N825" s="172" t="s">
        <v>4</v>
      </c>
      <c r="O825" s="172" t="s">
        <v>2652</v>
      </c>
      <c r="P825" s="178" t="s">
        <v>45</v>
      </c>
      <c r="Q825" s="178" t="s">
        <v>45</v>
      </c>
      <c r="R825" s="172" t="s">
        <v>55</v>
      </c>
      <c r="S825" s="177" t="s">
        <v>174</v>
      </c>
      <c r="T825" s="247" t="s">
        <v>45</v>
      </c>
    </row>
    <row r="826" spans="1:20" ht="16.399999999999999" customHeight="1">
      <c r="A826" s="172" t="s">
        <v>2405</v>
      </c>
      <c r="B826" s="173" t="s">
        <v>18</v>
      </c>
      <c r="C826" s="172" t="str">
        <f t="shared" ca="1" si="4"/>
        <v>NA</v>
      </c>
      <c r="D826" s="174" t="str">
        <f>IF(B826="NMPA", _xlfn.XLOOKUP(E826,'国家网站数据(NMPA)'!$B$1:$B$906,'国家网站数据(NMPA)'!C$1:C$906),"NA")</f>
        <v>2025-03-31</v>
      </c>
      <c r="E826" s="270" t="s">
        <v>2653</v>
      </c>
      <c r="F826" s="175" t="str">
        <f>IF(B826="NMPA", _xlfn.XLOOKUP(E826, '国家网站数据(NMPA)'!B$1:B$906, '国家网站数据(NMPA)'!E$1:E$906), "SHD")</f>
        <v>济南市第四人民医院</v>
      </c>
      <c r="G826" s="176" t="str">
        <f>IF(ISERROR(IF(B826="NMPA",_xlfn.XLOOKUP(E826,'国家网站数据(NMPA)'!B$1:B$906,'国家网站数据(NMPA)'!J$1:J$906),IF(B826="Oversea",_xlfn.XLOOKUP(O826,'Oversea data From 国家网站'!A$1:A$994,'Oversea data From 国家网站'!J$1:J$994),_xlfn.XLOOKUP(O826,'Local data from 国家网站'!A$1:A$1000,'Local data from 国家网站'!J$1:J$1000)))),"NA",IF(B826="NMPA",_xlfn.XLOOKUP(E826,'国家网站数据(NMPA)'!B$1:B$906,'国家网站数据(NMPA)'!J$1:J$906),IF(B826="Oversea",_xlfn.XLOOKUP(O826,'Oversea data From 国家网站'!A$1:A$994,'Oversea data From 国家网站'!J$1:J$994),_xlfn.XLOOKUP(O826,'Local data from 国家网站'!A$1:A$1000,'Local data from 国家网站'!J$1:J$1000))))</f>
        <v>全自动血气/电解质和生化分析仪</v>
      </c>
      <c r="H826" s="254" t="s">
        <v>141</v>
      </c>
      <c r="I826" s="176" t="str">
        <f>IF(ISERROR(IF(B826="NMPA",_xlfn.XLOOKUP(西门子log!E826,'国家网站数据(NMPA)'!B:B,'国家网站数据(NMPA)'!K:K),IF(B826="Oversea",_xlfn.XLOOKUP(O826,'Oversea data From 国家网站'!A:A,'Oversea data From 国家网站'!K:K),_xlfn.XLOOKUP(西门子log!O826,'Local data from 国家网站'!A:A,'Local data from 国家网站'!K:K)))),"NA",IF(B826="NMPA",_xlfn.XLOOKUP(E826,'国家网站数据(NMPA)'!B:B,'国家网站数据(NMPA)'!K:K),IF(B826="Oversea",_xlfn.XLOOKUP(O826,'Oversea data From 国家网站'!A:A,'Oversea data From 国家网站'!K:K),_xlfn.XLOOKUP(O826,'Local data from 国家网站'!A:A,'Local data from 国家网站'!K:K))))</f>
        <v>国械注进20222220292</v>
      </c>
      <c r="J826" s="176" t="str">
        <f>IF(B826="Oversea",_xlfn.XLOOKUP(O828,SmartSolve!C:C,SmartSolve!I:I),_xlfn.XLOOKUP(E826,'国家网站数据(NMPA)'!B:B,'国家网站数据(NMPA)'!AB:AB))</f>
        <v>检测血气分析发现血Ca不出结果</v>
      </c>
      <c r="K826" s="176" t="str">
        <f>IF(B826="NMPA", _xlfn.XLOOKUP(E826, '国家网站数据(NMPA)'!B:B, '国家网站数据(NMPA)'!W:W), "NA")</f>
        <v>其他</v>
      </c>
      <c r="L826" s="326">
        <v>45748</v>
      </c>
      <c r="M826" s="326">
        <f t="shared" si="6"/>
        <v>45793</v>
      </c>
      <c r="N826" s="172" t="s">
        <v>4</v>
      </c>
      <c r="O826" s="172" t="s">
        <v>2654</v>
      </c>
      <c r="P826" s="178">
        <v>45764</v>
      </c>
      <c r="Q826" s="178" t="s">
        <v>45</v>
      </c>
      <c r="R826" s="172" t="s">
        <v>55</v>
      </c>
      <c r="T826" s="247" t="str">
        <f t="shared" si="5"/>
        <v>满足</v>
      </c>
    </row>
    <row r="827" spans="1:20" ht="16.399999999999999" customHeight="1">
      <c r="A827" s="172" t="s">
        <v>2405</v>
      </c>
      <c r="B827" s="173" t="s">
        <v>18</v>
      </c>
      <c r="C827" s="172" t="str">
        <f t="shared" ca="1" si="4"/>
        <v>NA</v>
      </c>
      <c r="D827" s="174" t="str">
        <f>IF(B827="NMPA", _xlfn.XLOOKUP(E827,'国家网站数据(NMPA)'!$B$1:$B$906,'国家网站数据(NMPA)'!C$1:C$906),"NA")</f>
        <v>2025-03-31</v>
      </c>
      <c r="E827" s="270" t="s">
        <v>2655</v>
      </c>
      <c r="F827" s="175" t="str">
        <f>IF(B827="NMPA", _xlfn.XLOOKUP(E827, '国家网站数据(NMPA)'!B$1:B$906, '国家网站数据(NMPA)'!E$1:E$906), "SHD")</f>
        <v>贵州省骨科医院（北京积水潭医院贵州分院）</v>
      </c>
      <c r="G827" s="176" t="str">
        <f>IF(ISERROR(IF(B827="NMPA",_xlfn.XLOOKUP(E827,'国家网站数据(NMPA)'!B$1:B$906,'国家网站数据(NMPA)'!J$1:J$906),IF(B827="Oversea",_xlfn.XLOOKUP(O827,'Oversea data From 国家网站'!A$1:A$994,'Oversea data From 国家网站'!J$1:J$994),_xlfn.XLOOKUP(O827,'Local data from 国家网站'!A$1:A$1000,'Local data from 国家网站'!J$1:J$1000)))),"NA",IF(B827="NMPA",_xlfn.XLOOKUP(E827,'国家网站数据(NMPA)'!B$1:B$906,'国家网站数据(NMPA)'!J$1:J$906),IF(B827="Oversea",_xlfn.XLOOKUP(O827,'Oversea data From 国家网站'!A$1:A$994,'Oversea data From 国家网站'!J$1:J$994),_xlfn.XLOOKUP(O827,'Local data from 国家网站'!A$1:A$1000,'Local data from 国家网站'!J$1:J$1000))))</f>
        <v>全自动化学发光免疫分析仪</v>
      </c>
      <c r="H827" s="254" t="s">
        <v>130</v>
      </c>
      <c r="I827" s="176" t="str">
        <f>IF(ISERROR(IF(B827="NMPA",_xlfn.XLOOKUP(西门子log!E827,'国家网站数据(NMPA)'!B:B,'国家网站数据(NMPA)'!K:K),IF(B827="Oversea",_xlfn.XLOOKUP(O827,'Oversea data From 国家网站'!A:A,'Oversea data From 国家网站'!K:K),_xlfn.XLOOKUP(西门子log!O827,'Local data from 国家网站'!A:A,'Local data from 国家网站'!K:K)))),"NA",IF(B827="NMPA",_xlfn.XLOOKUP(E827,'国家网站数据(NMPA)'!B:B,'国家网站数据(NMPA)'!K:K),IF(B827="Oversea",_xlfn.XLOOKUP(O827,'Oversea data From 国家网站'!A:A,'Oversea data From 国家网站'!K:K),_xlfn.XLOOKUP(O827,'Local data from 国家网站'!A:A,'Local data from 国家网站'!K:K))))</f>
        <v>国械注进20182220492</v>
      </c>
      <c r="J827" s="176" t="str">
        <f>IF(B827="Oversea",_xlfn.XLOOKUP(O827,SmartSolve!C:C,SmartSolve!I:I),_xlfn.XLOOKUP(E827,'国家网站数据(NMPA)'!B:B,'国家网站数据(NMPA)'!AB:AB))</f>
        <v>酸泵破损漏液、检测项目出现波形异常</v>
      </c>
      <c r="K827" s="176" t="str">
        <f>IF(B827="NMPA", _xlfn.XLOOKUP(E827, '国家网站数据(NMPA)'!B:B, '国家网站数据(NMPA)'!W:W), "NA")</f>
        <v>其他</v>
      </c>
      <c r="L827" s="326">
        <v>45748</v>
      </c>
      <c r="M827" s="326">
        <f t="shared" si="6"/>
        <v>45793</v>
      </c>
      <c r="N827" s="172" t="s">
        <v>4</v>
      </c>
      <c r="O827" s="172" t="s">
        <v>2656</v>
      </c>
      <c r="P827" s="178">
        <v>45757</v>
      </c>
      <c r="Q827" s="178" t="s">
        <v>45</v>
      </c>
      <c r="R827" s="172" t="s">
        <v>55</v>
      </c>
      <c r="T827" s="247" t="str">
        <f t="shared" si="5"/>
        <v>满足</v>
      </c>
    </row>
    <row r="828" spans="1:20" ht="16.399999999999999" customHeight="1">
      <c r="A828" s="172" t="s">
        <v>2405</v>
      </c>
      <c r="B828" s="173" t="s">
        <v>19</v>
      </c>
      <c r="C828" s="172" t="str">
        <f t="shared" ca="1" si="4"/>
        <v>NA</v>
      </c>
      <c r="D828" s="174" t="str">
        <f>IF(B828="NMPA", _xlfn.XLOOKUP(E828,'国家网站数据(NMPA)'!$B$1:$B$906,'国家网站数据(NMPA)'!C$1:C$906),"NA")</f>
        <v>NA</v>
      </c>
      <c r="E828" s="180" t="str">
        <f>IF(N828="Not Reportable","NA",IF(B828="Oversea",_xlfn.XLOOKUP(O828,'Oversea data From 国家网站'!A:A,'Oversea data From 国家网站'!B:B),_xlfn.XLOOKUP(O828,'Local data from 国家网站'!A:A,'Local data from 国家网站'!B:B)))</f>
        <v>1193118002025067046</v>
      </c>
      <c r="F828" s="175" t="str">
        <f>IF(B828="NMPA", _xlfn.XLOOKUP(E828, '国家网站数据(NMPA)'!B$1:B$906, '国家网站数据(NMPA)'!E$1:E$906), "SHD")</f>
        <v>SHD</v>
      </c>
      <c r="G828" s="176" t="str">
        <f>IF(ISERROR(IF(B828="NMPA",_xlfn.XLOOKUP(E828,'国家网站数据(NMPA)'!B$1:B$906,'国家网站数据(NMPA)'!J$1:J$906),IF(B828="Oversea",_xlfn.XLOOKUP(O828,'Oversea data From 国家网站'!A$1:A$994,'Oversea data From 国家网站'!J$1:J$994),_xlfn.XLOOKUP(O828,'Local data from 国家网站'!A$1:A$1000,'Local data from 国家网站'!J$1:J$1000)))),"NA",IF(B828="NMPA",_xlfn.XLOOKUP(E828,'国家网站数据(NMPA)'!B$1:B$906,'国家网站数据(NMPA)'!J$1:J$906),IF(B828="Oversea",_xlfn.XLOOKUP(O828,'Oversea data From 国家网站'!A$1:A$994,'Oversea data From 国家网站'!J$1:J$994),_xlfn.XLOOKUP(O828,'Local data from 国家网站'!A$1:A$1000,'Local data from 国家网站'!J$1:J$1000))))</f>
        <v>人绒毛膜促性腺激素测定试剂盒(化学发光法)</v>
      </c>
      <c r="H828" s="254" t="s">
        <v>77</v>
      </c>
      <c r="I828" s="176" t="str">
        <f>IF(ISERROR(IF(B828="NMPA",_xlfn.XLOOKUP(西门子log!E828,'国家网站数据(NMPA)'!B:B,'国家网站数据(NMPA)'!K:K),IF(B828="Oversea",_xlfn.XLOOKUP(O828,'Oversea data From 国家网站'!A:A,'Oversea data From 国家网站'!K:K),_xlfn.XLOOKUP(西门子log!O828,'Local data from 国家网站'!A:A,'Local data from 国家网站'!K:K)))),"NA",IF(B828="NMPA",_xlfn.XLOOKUP(E828,'国家网站数据(NMPA)'!B:B,'国家网站数据(NMPA)'!K:K),IF(B828="Oversea",_xlfn.XLOOKUP(O828,'Oversea data From 国家网站'!A:A,'Oversea data From 国家网站'!K:K),_xlfn.XLOOKUP(O828,'Local data from 国家网站'!A:A,'Local data from 国家网站'!K:K))))</f>
        <v>国械注进20152402540</v>
      </c>
      <c r="J828" s="176" t="str">
        <f>IF(B828="Oversea",_xlfn.XLOOKUP(O828,SmartSolve!C:C,SmartSolve!I:I),_xlfn.XLOOKUP(E828,'国家网站数据(NMPA)'!B:B,'国家网站数据(NMPA)'!AB:AB))</f>
        <v>IMMULITE 2000 XPi HCG kit lot 481 falsely elevated patient results</v>
      </c>
      <c r="K828" s="176" t="str">
        <f>IF(B828="NMPA", _xlfn.XLOOKUP(E828, '国家网站数据(NMPA)'!B:B, '国家网站数据(NMPA)'!W:W), "NA")</f>
        <v>NA</v>
      </c>
      <c r="L828" s="326">
        <v>45748</v>
      </c>
      <c r="M828" s="326">
        <f t="shared" si="6"/>
        <v>45778</v>
      </c>
      <c r="N828" s="172" t="s">
        <v>5</v>
      </c>
      <c r="O828" s="172" t="s">
        <v>2657</v>
      </c>
      <c r="P828" s="178">
        <v>45750</v>
      </c>
      <c r="Q828" s="178" t="s">
        <v>45</v>
      </c>
      <c r="R828" s="172" t="s">
        <v>55</v>
      </c>
      <c r="T828" s="247" t="str">
        <f t="shared" si="5"/>
        <v>满足</v>
      </c>
    </row>
    <row r="829" spans="1:20" ht="16.399999999999999" customHeight="1">
      <c r="A829" s="172" t="s">
        <v>2405</v>
      </c>
      <c r="B829" s="173" t="s">
        <v>19</v>
      </c>
      <c r="C829" s="172" t="str">
        <f t="shared" ca="1" si="4"/>
        <v>NA</v>
      </c>
      <c r="D829" s="174" t="str">
        <f>IF(B829="NMPA", _xlfn.XLOOKUP(E829,'国家网站数据(NMPA)'!$B$1:$B$906,'国家网站数据(NMPA)'!C$1:C$906),"NA")</f>
        <v>NA</v>
      </c>
      <c r="E829" s="180" t="str">
        <f>IF(N829="Not Reportable","NA",IF(B829="Oversea",_xlfn.XLOOKUP(O829,'Oversea data From 国家网站'!A:A,'Oversea data From 国家网站'!B:B),_xlfn.XLOOKUP(O829,'Local data from 国家网站'!A:A,'Local data from 国家网站'!B:B)))</f>
        <v>1193118002025067047</v>
      </c>
      <c r="F829" s="175" t="str">
        <f>IF(B829="NMPA", _xlfn.XLOOKUP(E829, '国家网站数据(NMPA)'!B$1:B$906, '国家网站数据(NMPA)'!E$1:E$906), "SHD")</f>
        <v>SHD</v>
      </c>
      <c r="G829" s="176" t="str">
        <f>IF(ISERROR(IF(B829="NMPA",_xlfn.XLOOKUP(E829,'国家网站数据(NMPA)'!B$1:B$906,'国家网站数据(NMPA)'!J$1:J$906),IF(B829="Oversea",_xlfn.XLOOKUP(O829,'Oversea data From 国家网站'!A$1:A$994,'Oversea data From 国家网站'!J$1:J$994),_xlfn.XLOOKUP(O829,'Local data from 国家网站'!A$1:A$1000,'Local data from 国家网站'!J$1:J$1000)))),"NA",IF(B829="NMPA",_xlfn.XLOOKUP(E829,'国家网站数据(NMPA)'!B$1:B$906,'国家网站数据(NMPA)'!J$1:J$906),IF(B829="Oversea",_xlfn.XLOOKUP(O829,'Oversea data From 国家网站'!A$1:A$994,'Oversea data From 国家网站'!J$1:J$994),_xlfn.XLOOKUP(O829,'Local data from 国家网站'!A$1:A$1000,'Local data from 国家网站'!J$1:J$1000))))</f>
        <v>人绒毛膜促性腺激素测定试剂盒(化学发光法)</v>
      </c>
      <c r="H829" s="254" t="s">
        <v>77</v>
      </c>
      <c r="I829" s="176" t="str">
        <f>IF(ISERROR(IF(B829="NMPA",_xlfn.XLOOKUP(西门子log!E829,'国家网站数据(NMPA)'!B:B,'国家网站数据(NMPA)'!K:K),IF(B829="Oversea",_xlfn.XLOOKUP(O829,'Oversea data From 国家网站'!A:A,'Oversea data From 国家网站'!K:K),_xlfn.XLOOKUP(西门子log!O829,'Local data from 国家网站'!A:A,'Local data from 国家网站'!K:K)))),"NA",IF(B829="NMPA",_xlfn.XLOOKUP(E829,'国家网站数据(NMPA)'!B:B,'国家网站数据(NMPA)'!K:K),IF(B829="Oversea",_xlfn.XLOOKUP(O829,'Oversea data From 国家网站'!A:A,'Oversea data From 国家网站'!K:K),_xlfn.XLOOKUP(O829,'Local data from 国家网站'!A:A,'Local data from 国家网站'!K:K))))</f>
        <v>国械注进20152402540</v>
      </c>
      <c r="J829" s="176" t="str">
        <f>IF(B829="Oversea",_xlfn.XLOOKUP(O829,SmartSolve!C:C,SmartSolve!I:I),_xlfn.XLOOKUP(E829,'国家网站数据(NMPA)'!B:B,'国家网站数据(NMPA)'!AB:AB))</f>
        <v>IMMULITE 2000 XPi HCG kit lot 481 falsely elevated patient results</v>
      </c>
      <c r="K829" s="176" t="str">
        <f>IF(B829="NMPA", _xlfn.XLOOKUP(E829, '国家网站数据(NMPA)'!B:B, '国家网站数据(NMPA)'!W:W), "NA")</f>
        <v>NA</v>
      </c>
      <c r="L829" s="326">
        <v>45749</v>
      </c>
      <c r="M829" s="326">
        <f t="shared" si="6"/>
        <v>45779</v>
      </c>
      <c r="N829" s="172" t="s">
        <v>5</v>
      </c>
      <c r="O829" s="172" t="s">
        <v>2658</v>
      </c>
      <c r="P829" s="178">
        <v>45750</v>
      </c>
      <c r="Q829" s="178" t="s">
        <v>45</v>
      </c>
      <c r="R829" s="172" t="s">
        <v>55</v>
      </c>
      <c r="T829" s="247" t="str">
        <f t="shared" si="5"/>
        <v>满足</v>
      </c>
    </row>
    <row r="830" spans="1:20" ht="16.399999999999999" customHeight="1">
      <c r="A830" s="172" t="s">
        <v>2405</v>
      </c>
      <c r="B830" s="173" t="s">
        <v>19</v>
      </c>
      <c r="C830" s="172" t="str">
        <f t="shared" ca="1" si="4"/>
        <v>NA</v>
      </c>
      <c r="D830" s="174" t="str">
        <f>IF(B830="NMPA", _xlfn.XLOOKUP(E830,'国家网站数据(NMPA)'!$B$1:$B$906,'国家网站数据(NMPA)'!C$1:C$906),"NA")</f>
        <v>NA</v>
      </c>
      <c r="E830" s="180" t="str">
        <f>IF(N830="Not Reportable","NA",IF(B830="Oversea",_xlfn.XLOOKUP(O830,'Oversea data From 国家网站'!A:A,'Oversea data From 国家网站'!B:B),_xlfn.XLOOKUP(O830,'Local data from 国家网站'!A:A,'Local data from 国家网站'!B:B)))</f>
        <v>1193118002025067048</v>
      </c>
      <c r="F830" s="175" t="str">
        <f>IF(B830="NMPA", _xlfn.XLOOKUP(E830, '国家网站数据(NMPA)'!B$1:B$906, '国家网站数据(NMPA)'!E$1:E$906), "SHD")</f>
        <v>SHD</v>
      </c>
      <c r="G830" s="176" t="str">
        <f>IF(ISERROR(IF(B830="NMPA",_xlfn.XLOOKUP(E830,'国家网站数据(NMPA)'!B$1:B$906,'国家网站数据(NMPA)'!J$1:J$906),IF(B830="Oversea",_xlfn.XLOOKUP(O830,'Oversea data From 国家网站'!A$1:A$994,'Oversea data From 国家网站'!J$1:J$994),_xlfn.XLOOKUP(O830,'Local data from 国家网站'!A$1:A$1000,'Local data from 国家网站'!J$1:J$1000)))),"NA",IF(B830="NMPA",_xlfn.XLOOKUP(E830,'国家网站数据(NMPA)'!B$1:B$906,'国家网站数据(NMPA)'!J$1:J$906),IF(B830="Oversea",_xlfn.XLOOKUP(O830,'Oversea data From 国家网站'!A$1:A$994,'Oversea data From 国家网站'!J$1:J$994),_xlfn.XLOOKUP(O830,'Local data from 国家网站'!A$1:A$1000,'Local data from 国家网站'!J$1:J$1000))))</f>
        <v>人绒毛膜促性腺激素测定试剂盒(化学发光法)</v>
      </c>
      <c r="H830" s="254" t="s">
        <v>77</v>
      </c>
      <c r="I830" s="176" t="str">
        <f>IF(ISERROR(IF(B830="NMPA",_xlfn.XLOOKUP(西门子log!E830,'国家网站数据(NMPA)'!B:B,'国家网站数据(NMPA)'!K:K),IF(B830="Oversea",_xlfn.XLOOKUP(O830,'Oversea data From 国家网站'!A:A,'Oversea data From 国家网站'!K:K),_xlfn.XLOOKUP(西门子log!O830,'Local data from 国家网站'!A:A,'Local data from 国家网站'!K:K)))),"NA",IF(B830="NMPA",_xlfn.XLOOKUP(E830,'国家网站数据(NMPA)'!B:B,'国家网站数据(NMPA)'!K:K),IF(B830="Oversea",_xlfn.XLOOKUP(O830,'Oversea data From 国家网站'!A:A,'Oversea data From 国家网站'!K:K),_xlfn.XLOOKUP(O830,'Local data from 国家网站'!A:A,'Local data from 国家网站'!K:K))))</f>
        <v>国械注进20152402540</v>
      </c>
      <c r="J830" s="176" t="str">
        <f>IF(B830="Oversea",_xlfn.XLOOKUP(O830,SmartSolve!C:C,SmartSolve!I:I),_xlfn.XLOOKUP(E830,'国家网站数据(NMPA)'!B:B,'国家网站数据(NMPA)'!AB:AB))</f>
        <v>IMMULITE 2000 XPi HCG kit lot 481 falsely elevated patient results</v>
      </c>
      <c r="K830" s="176" t="str">
        <f>IF(B830="NMPA", _xlfn.XLOOKUP(E830, '国家网站数据(NMPA)'!B:B, '国家网站数据(NMPA)'!W:W), "NA")</f>
        <v>NA</v>
      </c>
      <c r="L830" s="326">
        <v>45749</v>
      </c>
      <c r="M830" s="326">
        <f t="shared" si="6"/>
        <v>45779</v>
      </c>
      <c r="N830" s="172" t="s">
        <v>5</v>
      </c>
      <c r="O830" s="172" t="s">
        <v>2659</v>
      </c>
      <c r="P830" s="178">
        <v>45750</v>
      </c>
      <c r="Q830" s="178" t="s">
        <v>45</v>
      </c>
      <c r="R830" s="172" t="s">
        <v>55</v>
      </c>
      <c r="T830" s="247" t="str">
        <f t="shared" si="5"/>
        <v>满足</v>
      </c>
    </row>
    <row r="831" spans="1:20" ht="16.399999999999999" customHeight="1">
      <c r="A831" s="172" t="s">
        <v>2405</v>
      </c>
      <c r="B831" s="173" t="s">
        <v>19</v>
      </c>
      <c r="C831" s="172" t="str">
        <f t="shared" ca="1" si="4"/>
        <v>NA</v>
      </c>
      <c r="D831" s="174" t="str">
        <f>IF(B831="NMPA", _xlfn.XLOOKUP(E831,'国家网站数据(NMPA)'!$B$1:$B$906,'国家网站数据(NMPA)'!C$1:C$906),"NA")</f>
        <v>NA</v>
      </c>
      <c r="E831" s="180" t="str">
        <f>IF(N831="Not Reportable","NA",IF(B831="Oversea",_xlfn.XLOOKUP(O831,'Oversea data From 国家网站'!A:A,'Oversea data From 国家网站'!B:B),_xlfn.XLOOKUP(O831,'Local data from 国家网站'!A:A,'Local data from 国家网站'!B:B)))</f>
        <v>1193118002025067049</v>
      </c>
      <c r="F831" s="175" t="str">
        <f>IF(B831="NMPA", _xlfn.XLOOKUP(E831, '国家网站数据(NMPA)'!B$1:B$906, '国家网站数据(NMPA)'!E$1:E$906), "SHD")</f>
        <v>SHD</v>
      </c>
      <c r="G831" s="176" t="str">
        <f>IF(ISERROR(IF(B831="NMPA",_xlfn.XLOOKUP(E831,'国家网站数据(NMPA)'!B$1:B$906,'国家网站数据(NMPA)'!J$1:J$906),IF(B831="Oversea",_xlfn.XLOOKUP(O831,'Oversea data From 国家网站'!A$1:A$994,'Oversea data From 国家网站'!J$1:J$994),_xlfn.XLOOKUP(O831,'Local data from 国家网站'!A$1:A$1000,'Local data from 国家网站'!J$1:J$1000)))),"NA",IF(B831="NMPA",_xlfn.XLOOKUP(E831,'国家网站数据(NMPA)'!B$1:B$906,'国家网站数据(NMPA)'!J$1:J$906),IF(B831="Oversea",_xlfn.XLOOKUP(O831,'Oversea data From 国家网站'!A$1:A$994,'Oversea data From 国家网站'!J$1:J$994),_xlfn.XLOOKUP(O831,'Local data from 国家网站'!A$1:A$1000,'Local data from 国家网站'!J$1:J$1000))))</f>
        <v>人绒毛膜促性腺激素测定试剂盒(化学发光法)</v>
      </c>
      <c r="H831" s="254" t="s">
        <v>77</v>
      </c>
      <c r="I831" s="176" t="str">
        <f>IF(ISERROR(IF(B831="NMPA",_xlfn.XLOOKUP(西门子log!E831,'国家网站数据(NMPA)'!B:B,'国家网站数据(NMPA)'!K:K),IF(B831="Oversea",_xlfn.XLOOKUP(O831,'Oversea data From 国家网站'!A:A,'Oversea data From 国家网站'!K:K),_xlfn.XLOOKUP(西门子log!O831,'Local data from 国家网站'!A:A,'Local data from 国家网站'!K:K)))),"NA",IF(B831="NMPA",_xlfn.XLOOKUP(E831,'国家网站数据(NMPA)'!B:B,'国家网站数据(NMPA)'!K:K),IF(B831="Oversea",_xlfn.XLOOKUP(O831,'Oversea data From 国家网站'!A:A,'Oversea data From 国家网站'!K:K),_xlfn.XLOOKUP(O831,'Local data from 国家网站'!A:A,'Local data from 国家网站'!K:K))))</f>
        <v>国械注进20152402540</v>
      </c>
      <c r="J831" s="176" t="str">
        <f>IF(B831="Oversea",_xlfn.XLOOKUP(O831,SmartSolve!C:C,SmartSolve!I:I),_xlfn.XLOOKUP(E831,'国家网站数据(NMPA)'!B:B,'国家网站数据(NMPA)'!AB:AB))</f>
        <v>IMMULITE 2000 XPi HCG kit lot 481 falsely elevated patient results</v>
      </c>
      <c r="K831" s="176" t="str">
        <f>IF(B831="NMPA", _xlfn.XLOOKUP(E831, '国家网站数据(NMPA)'!B:B, '国家网站数据(NMPA)'!W:W), "NA")</f>
        <v>NA</v>
      </c>
      <c r="L831" s="326">
        <v>45749</v>
      </c>
      <c r="M831" s="326">
        <f t="shared" si="6"/>
        <v>45779</v>
      </c>
      <c r="N831" s="172" t="s">
        <v>5</v>
      </c>
      <c r="O831" s="172" t="s">
        <v>2660</v>
      </c>
      <c r="P831" s="178">
        <v>45750</v>
      </c>
      <c r="Q831" s="178" t="s">
        <v>45</v>
      </c>
      <c r="R831" s="172" t="s">
        <v>55</v>
      </c>
      <c r="T831" s="247" t="str">
        <f t="shared" si="5"/>
        <v>满足</v>
      </c>
    </row>
    <row r="832" spans="1:20" ht="16.399999999999999" customHeight="1">
      <c r="A832" s="172" t="s">
        <v>1321</v>
      </c>
      <c r="B832" s="173" t="s">
        <v>19</v>
      </c>
      <c r="C832" s="172" t="str">
        <f t="shared" ca="1" si="4"/>
        <v>NA</v>
      </c>
      <c r="D832" s="174" t="str">
        <f>IF(B832="NMPA", _xlfn.XLOOKUP(E832,'国家网站数据(NMPA)'!$B$1:$B$906,'国家网站数据(NMPA)'!C$1:C$906),"NA")</f>
        <v>NA</v>
      </c>
      <c r="E832" s="180" t="str">
        <f>IF(N832="Not Reportable","NA",IF(B832="Oversea",_xlfn.XLOOKUP(O832,'Oversea data From 国家网站'!A:A,'Oversea data From 国家网站'!B:B),_xlfn.XLOOKUP(O832,'Local data from 国家网站'!A:A,'Local data from 国家网站'!B:B)))</f>
        <v>1193118002025066991</v>
      </c>
      <c r="F832" s="175" t="str">
        <f>IF(B832="NMPA", _xlfn.XLOOKUP(E832, '国家网站数据(NMPA)'!B$1:B$906, '国家网站数据(NMPA)'!E$1:E$906), "SHD")</f>
        <v>SHD</v>
      </c>
      <c r="G832" s="176" t="str">
        <f>IF(ISERROR(IF(B832="NMPA",_xlfn.XLOOKUP(E832,'国家网站数据(NMPA)'!B$1:B$906,'国家网站数据(NMPA)'!J$1:J$906),IF(B832="Oversea",_xlfn.XLOOKUP(O832,'Oversea data From 国家网站'!A$1:A$994,'Oversea data From 国家网站'!J$1:J$994),_xlfn.XLOOKUP(O832,'Local data from 国家网站'!A$1:A$1000,'Local data from 国家网站'!J$1:J$1000)))),"NA",IF(B832="NMPA",_xlfn.XLOOKUP(E832,'国家网站数据(NMPA)'!B$1:B$906,'国家网站数据(NMPA)'!J$1:J$906),IF(B832="Oversea",_xlfn.XLOOKUP(O832,'Oversea data From 国家网站'!A$1:A$994,'Oversea data From 国家网站'!J$1:J$994),_xlfn.XLOOKUP(O832,'Local data from 国家网站'!A$1:A$1000,'Local data from 国家网站'!J$1:J$1000))))</f>
        <v>高敏肌钙蛋白I测定试剂盒 （直接化学发光法）</v>
      </c>
      <c r="H832" s="254" t="s">
        <v>130</v>
      </c>
      <c r="I832" s="176" t="str">
        <f>IF(ISERROR(IF(B832="NMPA",_xlfn.XLOOKUP(西门子log!E832,'国家网站数据(NMPA)'!B:B,'国家网站数据(NMPA)'!K:K),IF(B832="Oversea",_xlfn.XLOOKUP(O832,'Oversea data From 国家网站'!A:A,'Oversea data From 国家网站'!K:K),_xlfn.XLOOKUP(西门子log!O832,'Local data from 国家网站'!A:A,'Local data from 国家网站'!K:K)))),"NA",IF(B832="NMPA",_xlfn.XLOOKUP(E832,'国家网站数据(NMPA)'!B:B,'国家网站数据(NMPA)'!K:K),IF(B832="Oversea",_xlfn.XLOOKUP(O832,'Oversea data From 国家网站'!A:A,'Oversea data From 国家网站'!K:K),_xlfn.XLOOKUP(O832,'Local data from 国家网站'!A:A,'Local data from 国家网站'!K:K))))</f>
        <v>国械注进20222400321</v>
      </c>
      <c r="J832" s="176" t="str">
        <f>IF(B832="Oversea",_xlfn.XLOOKUP(O832,SmartSolve!C:C,SmartSolve!I:I),_xlfn.XLOOKUP(E832,'国家网站数据(NMPA)'!B:B,'国家网站数据(NMPA)'!AB:AB))</f>
        <v>Atellica IM High Sensitivity Troponin I (TNIH), lot 108, Discordant high patient result vs retesting</v>
      </c>
      <c r="K832" s="176" t="str">
        <f>IF(B832="NMPA", _xlfn.XLOOKUP(E832, '国家网站数据(NMPA)'!B:B, '国家网站数据(NMPA)'!W:W), "NA")</f>
        <v>NA</v>
      </c>
      <c r="L832" s="326">
        <v>45749</v>
      </c>
      <c r="M832" s="326">
        <f t="shared" si="6"/>
        <v>45779</v>
      </c>
      <c r="N832" s="172" t="s">
        <v>5</v>
      </c>
      <c r="O832" s="328" t="s">
        <v>2661</v>
      </c>
      <c r="P832" s="178">
        <v>45750</v>
      </c>
      <c r="Q832" s="178" t="s">
        <v>45</v>
      </c>
      <c r="R832" s="328" t="s">
        <v>55</v>
      </c>
      <c r="T832" s="247" t="str">
        <f t="shared" si="5"/>
        <v>满足</v>
      </c>
    </row>
    <row r="833" spans="1:20" ht="16.399999999999999" customHeight="1">
      <c r="A833" s="172" t="s">
        <v>2405</v>
      </c>
      <c r="B833" s="173" t="s">
        <v>19</v>
      </c>
      <c r="C833" s="172" t="str">
        <f t="shared" ca="1" si="4"/>
        <v>NA</v>
      </c>
      <c r="D833" s="174" t="str">
        <f>IF(B833="NMPA", _xlfn.XLOOKUP(E833,'国家网站数据(NMPA)'!$B$1:$B$906,'国家网站数据(NMPA)'!C$1:C$906),"NA")</f>
        <v>NA</v>
      </c>
      <c r="E833" s="180" t="str">
        <f>IF(N833="Not Reportable","NA",IF(B833="Oversea",_xlfn.XLOOKUP(O833,'Oversea data From 国家网站'!A:A,'Oversea data From 国家网站'!B:B),_xlfn.XLOOKUP(O833,'Local data from 国家网站'!A:A,'Local data from 国家网站'!B:B)))</f>
        <v>1193118002025066979</v>
      </c>
      <c r="F833" s="175" t="str">
        <f>IF(B833="NMPA", _xlfn.XLOOKUP(E833, '国家网站数据(NMPA)'!B$1:B$906, '国家网站数据(NMPA)'!E$1:E$906), "SHD")</f>
        <v>SHD</v>
      </c>
      <c r="G833" s="176" t="str">
        <f>IF(ISERROR(IF(B833="NMPA",_xlfn.XLOOKUP(E833,'国家网站数据(NMPA)'!B$1:B$906,'国家网站数据(NMPA)'!J$1:J$906),IF(B833="Oversea",_xlfn.XLOOKUP(O833,'Oversea data From 国家网站'!A$1:A$994,'Oversea data From 国家网站'!J$1:J$994),_xlfn.XLOOKUP(O833,'Local data from 国家网站'!A$1:A$1000,'Local data from 国家网站'!J$1:J$1000)))),"NA",IF(B833="NMPA",_xlfn.XLOOKUP(E833,'国家网站数据(NMPA)'!B$1:B$906,'国家网站数据(NMPA)'!J$1:J$906),IF(B833="Oversea",_xlfn.XLOOKUP(O833,'Oversea data From 国家网站'!A$1:A$994,'Oversea data From 国家网站'!J$1:J$994),_xlfn.XLOOKUP(O833,'Local data from 国家网站'!A$1:A$1000,'Local data from 国家网站'!J$1:J$1000))))</f>
        <v>高敏肌钙蛋白I测定试剂盒 （直接化学发光法）</v>
      </c>
      <c r="H833" s="254" t="s">
        <v>130</v>
      </c>
      <c r="I833" s="176" t="str">
        <f>IF(ISERROR(IF(B833="NMPA",_xlfn.XLOOKUP(西门子log!E833,'国家网站数据(NMPA)'!B:B,'国家网站数据(NMPA)'!K:K),IF(B833="Oversea",_xlfn.XLOOKUP(O833,'Oversea data From 国家网站'!A:A,'Oversea data From 国家网站'!K:K),_xlfn.XLOOKUP(西门子log!O833,'Local data from 国家网站'!A:A,'Local data from 国家网站'!K:K)))),"NA",IF(B833="NMPA",_xlfn.XLOOKUP(E833,'国家网站数据(NMPA)'!B:B,'国家网站数据(NMPA)'!K:K),IF(B833="Oversea",_xlfn.XLOOKUP(O833,'Oversea data From 国家网站'!A:A,'Oversea data From 国家网站'!K:K),_xlfn.XLOOKUP(O833,'Local data from 国家网站'!A:A,'Local data from 国家网站'!K:K))))</f>
        <v>国械注进20222400321</v>
      </c>
      <c r="J833" s="176" t="str">
        <f>IF(B833="Oversea",_xlfn.XLOOKUP(O833,SmartSolve!C:C,SmartSolve!I:I),_xlfn.XLOOKUP(E833,'国家网站数据(NMPA)'!B:B,'国家网站数据(NMPA)'!AB:AB))</f>
        <v>Atellica IM High-Sensitivity Troponin I (TnIH) lot 108 - A discordant (elevated) patient result vs. repeat testing.</v>
      </c>
      <c r="K833" s="176" t="str">
        <f>IF(B833="NMPA", _xlfn.XLOOKUP(E833, '国家网站数据(NMPA)'!B:B, '国家网站数据(NMPA)'!W:W), "NA")</f>
        <v>NA</v>
      </c>
      <c r="L833" s="326">
        <v>45749</v>
      </c>
      <c r="M833" s="326">
        <f t="shared" si="6"/>
        <v>45779</v>
      </c>
      <c r="N833" s="172" t="s">
        <v>5</v>
      </c>
      <c r="O833" s="172" t="s">
        <v>2662</v>
      </c>
      <c r="P833" s="178">
        <v>45750</v>
      </c>
      <c r="Q833" s="178" t="s">
        <v>45</v>
      </c>
      <c r="R833" s="172" t="s">
        <v>55</v>
      </c>
      <c r="T833" s="247" t="str">
        <f t="shared" si="5"/>
        <v>满足</v>
      </c>
    </row>
    <row r="834" spans="1:20" ht="17.149999999999999" customHeight="1">
      <c r="A834" s="172" t="s">
        <v>2405</v>
      </c>
      <c r="B834" s="173" t="s">
        <v>19</v>
      </c>
      <c r="C834" s="172" t="str">
        <f t="shared" ref="C834:C836" ca="1" si="7">IF(OR(R834="Closed",R834="Pending"),"NA",IF(OR(P834="",P834="NA"),M834-TODAY(),"NA"))</f>
        <v>NA</v>
      </c>
      <c r="D834" s="174" t="str">
        <f>IF(B834="NMPA", _xlfn.XLOOKUP(E834,'国家网站数据(NMPA)'!$B$1:$B$906,'国家网站数据(NMPA)'!C$1:C$906),"NA")</f>
        <v>NA</v>
      </c>
      <c r="E834" s="180" t="str">
        <f>IF(N834="Not Reportable","NA",IF(B834="Oversea",_xlfn.XLOOKUP(O834,'Oversea data From 国家网站'!A:A,'Oversea data From 国家网站'!B:B),_xlfn.XLOOKUP(O834,'Local data from 国家网站'!A:A,'Local data from 国家网站'!B:B)))</f>
        <v>1193118002025066980</v>
      </c>
      <c r="F834" s="175" t="str">
        <f>IF(B834="NMPA", _xlfn.XLOOKUP(E834, '国家网站数据(NMPA)'!B$1:B$906, '国家网站数据(NMPA)'!E$1:E$906), "SHD")</f>
        <v>SHD</v>
      </c>
      <c r="G834" s="176" t="str">
        <f>IF(ISERROR(IF(B834="NMPA",_xlfn.XLOOKUP(E834,'国家网站数据(NMPA)'!B$1:B$906,'国家网站数据(NMPA)'!J$1:J$906),IF(B834="Oversea",_xlfn.XLOOKUP(O834,'Oversea data From 国家网站'!A$1:A$994,'Oversea data From 国家网站'!J$1:J$994),_xlfn.XLOOKUP(O834,'Local data from 国家网站'!A$1:A$1000,'Local data from 国家网站'!J$1:J$1000)))),"NA",IF(B834="NMPA",_xlfn.XLOOKUP(E834,'国家网站数据(NMPA)'!B$1:B$906,'国家网站数据(NMPA)'!J$1:J$906),IF(B834="Oversea",_xlfn.XLOOKUP(O834,'Oversea data From 国家网站'!A$1:A$994,'Oversea data From 国家网站'!J$1:J$994),_xlfn.XLOOKUP(O834,'Local data from 国家网站'!A$1:A$1000,'Local data from 国家网站'!J$1:J$1000))))</f>
        <v>乙型肝炎病毒表面抗体测定试剂盒（化学发光法）</v>
      </c>
      <c r="H834" s="254" t="s">
        <v>130</v>
      </c>
      <c r="I834" s="176" t="str">
        <f>IF(ISERROR(IF(B834="NMPA",_xlfn.XLOOKUP(西门子log!E834,'国家网站数据(NMPA)'!B:B,'国家网站数据(NMPA)'!K:K),IF(B834="Oversea",_xlfn.XLOOKUP(O834,'Oversea data From 国家网站'!A:A,'Oversea data From 国家网站'!K:K),_xlfn.XLOOKUP(西门子log!O834,'Local data from 国家网站'!A:A,'Local data from 国家网站'!K:K)))),"NA",IF(B834="NMPA",_xlfn.XLOOKUP(E834,'国家网站数据(NMPA)'!B:B,'国家网站数据(NMPA)'!K:K),IF(B834="Oversea",_xlfn.XLOOKUP(O834,'Oversea data From 国家网站'!A:A,'Oversea data From 国家网站'!K:K),_xlfn.XLOOKUP(O834,'Local data from 国家网站'!A:A,'Local data from 国家网站'!K:K))))</f>
        <v>国械注进20173407148</v>
      </c>
      <c r="J834" s="176" t="str">
        <f>IF(B834="Oversea",_xlfn.XLOOKUP(O834,SmartSolve!C:C,SmartSolve!I:I),_xlfn.XLOOKUP(E834,'国家网站数据(NMPA)'!B:B,'国家网站数据(NMPA)'!AB:AB))</f>
        <v>Atellica IM aHBs2 Lot 174 - discordant results</v>
      </c>
      <c r="K834" s="176" t="str">
        <f>IF(B834="NMPA", _xlfn.XLOOKUP(E834, '国家网站数据(NMPA)'!B:B, '国家网站数据(NMPA)'!W:W), "NA")</f>
        <v>NA</v>
      </c>
      <c r="L834" s="271">
        <v>45749</v>
      </c>
      <c r="M834" s="326">
        <f t="shared" si="6"/>
        <v>45779</v>
      </c>
      <c r="N834" s="172" t="s">
        <v>5</v>
      </c>
      <c r="O834" s="172" t="s">
        <v>2663</v>
      </c>
      <c r="P834" s="178">
        <v>45750</v>
      </c>
      <c r="Q834" s="178" t="s">
        <v>45</v>
      </c>
      <c r="R834" s="172" t="s">
        <v>237</v>
      </c>
      <c r="T834" s="247" t="str">
        <f t="shared" si="5"/>
        <v>满足</v>
      </c>
    </row>
    <row r="835" spans="1:20" ht="15" customHeight="1">
      <c r="A835" s="172" t="s">
        <v>2405</v>
      </c>
      <c r="B835" s="173" t="s">
        <v>19</v>
      </c>
      <c r="C835" s="172" t="str">
        <f t="shared" ca="1" si="7"/>
        <v>NA</v>
      </c>
      <c r="D835" s="174" t="str">
        <f>IF(B835="NMPA", _xlfn.XLOOKUP(E835,'国家网站数据(NMPA)'!$B$1:$B$906,'国家网站数据(NMPA)'!C$1:C$906),"NA")</f>
        <v>NA</v>
      </c>
      <c r="E835" s="180" t="str">
        <f>IF(N835="Not Reportable","NA",IF(B835="Oversea",_xlfn.XLOOKUP(O835,'Oversea data From 国家网站'!A:A,'Oversea data From 国家网站'!B:B),_xlfn.XLOOKUP(O835,'Local data from 国家网站'!A:A,'Local data from 国家网站'!B:B)))</f>
        <v>1193118002025066981</v>
      </c>
      <c r="F835" s="175" t="str">
        <f>IF(B835="NMPA", _xlfn.XLOOKUP(E835, '国家网站数据(NMPA)'!B$1:B$906, '国家网站数据(NMPA)'!E$1:E$906), "SHD")</f>
        <v>SHD</v>
      </c>
      <c r="G835" s="176" t="str">
        <f>IF(ISERROR(IF(B835="NMPA",_xlfn.XLOOKUP(E835,'国家网站数据(NMPA)'!B$1:B$906,'国家网站数据(NMPA)'!J$1:J$906),IF(B835="Oversea",_xlfn.XLOOKUP(O835,'Oversea data From 国家网站'!A$1:A$994,'Oversea data From 国家网站'!J$1:J$994),_xlfn.XLOOKUP(O835,'Local data from 国家网站'!A$1:A$1000,'Local data from 国家网站'!J$1:J$1000)))),"NA",IF(B835="NMPA",_xlfn.XLOOKUP(E835,'国家网站数据(NMPA)'!B$1:B$906,'国家网站数据(NMPA)'!J$1:J$906),IF(B835="Oversea",_xlfn.XLOOKUP(O835,'Oversea data From 国家网站'!A$1:A$994,'Oversea data From 国家网站'!J$1:J$994),_xlfn.XLOOKUP(O835,'Local data from 国家网站'!A$1:A$1000,'Local data from 国家网站'!J$1:J$1000))))</f>
        <v>乙型肝炎病毒表面抗体测定试剂盒（化学发光法）</v>
      </c>
      <c r="H835" s="254" t="s">
        <v>130</v>
      </c>
      <c r="I835" s="176" t="str">
        <f>IF(ISERROR(IF(B835="NMPA",_xlfn.XLOOKUP(西门子log!E835,'国家网站数据(NMPA)'!B:B,'国家网站数据(NMPA)'!K:K),IF(B835="Oversea",_xlfn.XLOOKUP(O835,'Oversea data From 国家网站'!A:A,'Oversea data From 国家网站'!K:K),_xlfn.XLOOKUP(西门子log!O835,'Local data from 国家网站'!A:A,'Local data from 国家网站'!K:K)))),"NA",IF(B835="NMPA",_xlfn.XLOOKUP(E835,'国家网站数据(NMPA)'!B:B,'国家网站数据(NMPA)'!K:K),IF(B835="Oversea",_xlfn.XLOOKUP(O835,'Oversea data From 国家网站'!A:A,'Oversea data From 国家网站'!K:K),_xlfn.XLOOKUP(O835,'Local data from 国家网站'!A:A,'Local data from 国家网站'!K:K))))</f>
        <v>国械注进20173407148</v>
      </c>
      <c r="J835" s="176" t="str">
        <f>IF(B835="Oversea",_xlfn.XLOOKUP(O835,SmartSolve!C:C,SmartSolve!I:I),_xlfn.XLOOKUP(E835,'国家网站数据(NMPA)'!B:B,'国家网站数据(NMPA)'!AB:AB))</f>
        <v>Atellica IM aHBs2 Lot 174 - discordant results</v>
      </c>
      <c r="K835" s="176" t="str">
        <f>IF(B835="NMPA", _xlfn.XLOOKUP(E835, '国家网站数据(NMPA)'!B:B, '国家网站数据(NMPA)'!W:W), "NA")</f>
        <v>NA</v>
      </c>
      <c r="L835" s="271">
        <v>45749</v>
      </c>
      <c r="M835" s="326">
        <f t="shared" si="6"/>
        <v>45779</v>
      </c>
      <c r="N835" s="172" t="s">
        <v>5</v>
      </c>
      <c r="O835" s="172" t="s">
        <v>2664</v>
      </c>
      <c r="P835" s="178">
        <v>45750</v>
      </c>
      <c r="Q835" s="178" t="s">
        <v>45</v>
      </c>
      <c r="R835" s="172" t="s">
        <v>237</v>
      </c>
      <c r="T835" s="247" t="str">
        <f t="shared" si="5"/>
        <v>满足</v>
      </c>
    </row>
    <row r="836" spans="1:20" ht="16.399999999999999" customHeight="1">
      <c r="A836" s="172" t="s">
        <v>1321</v>
      </c>
      <c r="B836" s="173" t="s">
        <v>19</v>
      </c>
      <c r="C836" s="172" t="str">
        <f t="shared" ca="1" si="7"/>
        <v>NA</v>
      </c>
      <c r="D836" s="174" t="str">
        <f>IF(B836="NMPA", _xlfn.XLOOKUP(E836,'国家网站数据(NMPA)'!$B$1:$B$906,'国家网站数据(NMPA)'!C$1:C$906),"NA")</f>
        <v>NA</v>
      </c>
      <c r="E836" s="180" t="str">
        <f>IF(N836="Not Reportable","NA",IF(B836="Oversea",_xlfn.XLOOKUP(O836,'Oversea data From 国家网站'!A:A,'Oversea data From 国家网站'!B:B),_xlfn.XLOOKUP(O836,'Local data from 国家网站'!A:A,'Local data from 国家网站'!B:B)))</f>
        <v>1193118002025066987</v>
      </c>
      <c r="F836" s="175" t="str">
        <f>IF(B836="NMPA", _xlfn.XLOOKUP(E836, '国家网站数据(NMPA)'!B$1:B$906, '国家网站数据(NMPA)'!E$1:E$906), "SHD")</f>
        <v>SHD</v>
      </c>
      <c r="G836" s="176" t="str">
        <f>IF(ISERROR(IF(B836="NMPA",_xlfn.XLOOKUP(E836,'国家网站数据(NMPA)'!B$1:B$906,'国家网站数据(NMPA)'!J$1:J$906),IF(B836="Oversea",_xlfn.XLOOKUP(O836,'Oversea data From 国家网站'!A$1:A$994,'Oversea data From 国家网站'!J$1:J$994),_xlfn.XLOOKUP(O836,'Local data from 国家网站'!A$1:A$1000,'Local data from 国家网站'!J$1:J$1000)))),"NA",IF(B836="NMPA",_xlfn.XLOOKUP(E836,'国家网站数据(NMPA)'!B$1:B$906,'国家网站数据(NMPA)'!J$1:J$906),IF(B836="Oversea",_xlfn.XLOOKUP(O836,'Oversea data From 国家网站'!A$1:A$994,'Oversea data From 国家网站'!J$1:J$994),_xlfn.XLOOKUP(O836,'Local data from 国家网站'!A$1:A$1000,'Local data from 国家网站'!J$1:J$1000))))</f>
        <v>癌胚抗原测定试剂盒(直接化学发光法)</v>
      </c>
      <c r="H836" s="254" t="s">
        <v>130</v>
      </c>
      <c r="I836" s="176" t="str">
        <f>IF(ISERROR(IF(B836="NMPA",_xlfn.XLOOKUP(西门子log!E836,'国家网站数据(NMPA)'!B:B,'国家网站数据(NMPA)'!K:K),IF(B836="Oversea",_xlfn.XLOOKUP(O836,'Oversea data From 国家网站'!A:A,'Oversea data From 国家网站'!K:K),_xlfn.XLOOKUP(西门子log!O836,'Local data from 国家网站'!A:A,'Local data from 国家网站'!K:K)))),"NA",IF(B836="NMPA",_xlfn.XLOOKUP(E836,'国家网站数据(NMPA)'!B:B,'国家网站数据(NMPA)'!K:K),IF(B836="Oversea",_xlfn.XLOOKUP(O836,'Oversea data From 国家网站'!A:A,'Oversea data From 国家网站'!K:K),_xlfn.XLOOKUP(O836,'Local data from 国家网站'!A:A,'Local data from 国家网站'!K:K))))</f>
        <v>国械注进20163402679</v>
      </c>
      <c r="J836" s="176" t="str">
        <f>IF(B836="Oversea",_xlfn.XLOOKUP(O836,SmartSolve!C:C,SmartSolve!I:I),_xlfn.XLOOKUP(E836,'国家网站数据(NMPA)'!B:B,'国家网站数据(NMPA)'!AB:AB))</f>
        <v>Atellica IM 1600 – CEA, lot 223 – Elevated result vs. repeat</v>
      </c>
      <c r="K836" s="176" t="str">
        <f>IF(B836="NMPA", _xlfn.XLOOKUP(E836, '国家网站数据(NMPA)'!B:B, '国家网站数据(NMPA)'!W:W), "NA")</f>
        <v>NA</v>
      </c>
      <c r="L836" s="271">
        <v>45748</v>
      </c>
      <c r="M836" s="326">
        <f t="shared" si="6"/>
        <v>45778</v>
      </c>
      <c r="N836" s="172" t="s">
        <v>5</v>
      </c>
      <c r="O836" s="328" t="s">
        <v>2665</v>
      </c>
      <c r="P836" s="178">
        <v>45750</v>
      </c>
      <c r="Q836" s="178">
        <v>45791</v>
      </c>
      <c r="R836" s="331" t="s">
        <v>55</v>
      </c>
      <c r="T836" s="247" t="str">
        <f t="shared" ref="T836:T838" si="8">IF(P836="NA"," ",IF(P836&lt;M836,"满足","不满足"))</f>
        <v>满足</v>
      </c>
    </row>
    <row r="837" spans="1:20" ht="16.399999999999999" customHeight="1">
      <c r="A837" s="172" t="s">
        <v>57</v>
      </c>
      <c r="B837" s="173" t="s">
        <v>8</v>
      </c>
      <c r="C837" s="172" t="s">
        <v>45</v>
      </c>
      <c r="D837" s="174" t="s">
        <v>45</v>
      </c>
      <c r="E837" s="180" t="s">
        <v>2666</v>
      </c>
      <c r="F837" s="175" t="s">
        <v>2667</v>
      </c>
      <c r="G837" s="176" t="s">
        <v>1225</v>
      </c>
      <c r="H837" s="177" t="s">
        <v>62</v>
      </c>
      <c r="I837" s="176" t="str">
        <f>IF(ISERROR(IF(B837="NMPA",_xlfn.XLOOKUP(西门子log!E837,'国家网站数据(NMPA)'!B:B,'国家网站数据(NMPA)'!K:K),IF(B837="Oversea",_xlfn.XLOOKUP(O837,'Oversea data From 国家网站'!A:A,'Oversea data From 国家网站'!K:K),_xlfn.XLOOKUP(西门子log!O837,'Local data from 国家网站'!A:A,'Local data from 国家网站'!K:K)))),"NA",IF(B837="NMPA",_xlfn.XLOOKUP(E837,'国家网站数据(NMPA)'!B:B,'国家网站数据(NMPA)'!K:K),IF(B837="Oversea",_xlfn.XLOOKUP(O837,'Oversea data From 国家网站'!A:A,'Oversea data From 国家网站'!K:K),_xlfn.XLOOKUP(O837,'Local data from 国家网站'!A:A,'Local data from 国家网站'!K:K))))</f>
        <v>国械注进20172401781</v>
      </c>
      <c r="J837" s="177" t="s">
        <v>2668</v>
      </c>
      <c r="K837" s="176" t="s">
        <v>45</v>
      </c>
      <c r="L837" s="271">
        <v>45748</v>
      </c>
      <c r="M837" s="326">
        <v>45768</v>
      </c>
      <c r="N837" s="172" t="s">
        <v>5</v>
      </c>
      <c r="O837" s="172" t="s">
        <v>2669</v>
      </c>
      <c r="P837" s="178">
        <v>45755</v>
      </c>
      <c r="Q837" s="178" t="s">
        <v>45</v>
      </c>
      <c r="R837" s="172" t="s">
        <v>55</v>
      </c>
      <c r="T837" s="247" t="s">
        <v>56</v>
      </c>
    </row>
    <row r="838" spans="1:20" ht="16.399999999999999" customHeight="1">
      <c r="A838" s="172" t="s">
        <v>2405</v>
      </c>
      <c r="B838" s="173" t="s">
        <v>19</v>
      </c>
      <c r="C838" s="172" t="str">
        <f t="shared" ref="C838:C887" ca="1" si="9">IF(OR(R838="Closed",R838="Pending"),"NA",IF(OR(P838="",P838="NA"),M838-TODAY(),"NA"))</f>
        <v>NA</v>
      </c>
      <c r="D838" s="174" t="str">
        <f>IF(B838="NMPA", _xlfn.XLOOKUP(E838,'国家网站数据(NMPA)'!$B$1:$B$906,'国家网站数据(NMPA)'!C$1:C$906),"NA")</f>
        <v>NA</v>
      </c>
      <c r="E838" s="180" t="str">
        <f>IF(N838="Not Reportable","NA",IF(B838="Oversea",_xlfn.XLOOKUP(O838,'Oversea data From 国家网站'!A:A,'Oversea data From 国家网站'!B:B),_xlfn.XLOOKUP(O838,'Local data from 国家网站'!A:A,'Local data from 国家网站'!B:B)))</f>
        <v>1193118002025069432</v>
      </c>
      <c r="F838" s="175" t="str">
        <f>IF(B838="NMPA", _xlfn.XLOOKUP(E838, '国家网站数据(NMPA)'!B$1:B$906, '国家网站数据(NMPA)'!E$1:E$906), "SHD")</f>
        <v>SHD</v>
      </c>
      <c r="G838" s="176" t="str">
        <f>IF(ISERROR(IF(B838="NMPA",_xlfn.XLOOKUP(E838,'国家网站数据(NMPA)'!B$1:B$906,'国家网站数据(NMPA)'!J$1:J$906),IF(B838="Oversea",_xlfn.XLOOKUP(O838,'Oversea data From 国家网站'!A$1:A$994,'Oversea data From 国家网站'!J$1:J$994),_xlfn.XLOOKUP(O838,'Local data from 国家网站'!A$1:A$1000,'Local data from 国家网站'!J$1:J$1000)))),"NA",IF(B838="NMPA",_xlfn.XLOOKUP(E838,'国家网站数据(NMPA)'!B$1:B$906,'国家网站数据(NMPA)'!J$1:J$906),IF(B838="Oversea",_xlfn.XLOOKUP(O838,'Oversea data From 国家网站'!A$1:A$994,'Oversea data From 国家网站'!J$1:J$994),_xlfn.XLOOKUP(O838,'Local data from 国家网站'!A$1:A$1000,'Local data from 国家网站'!J$1:J$1000))))</f>
        <v>全自动生化分析仪</v>
      </c>
      <c r="H838" s="255" t="s">
        <v>50</v>
      </c>
      <c r="I838" s="176" t="str">
        <f>IF(ISERROR(IF(B838="NMPA",_xlfn.XLOOKUP(西门子log!E838,'国家网站数据(NMPA)'!B:B,'国家网站数据(NMPA)'!K:K),IF(B838="Oversea",_xlfn.XLOOKUP(O838,'Oversea data From 国家网站'!A:A,'Oversea data From 国家网站'!K:K),_xlfn.XLOOKUP(西门子log!O838,'Local data from 国家网站'!A:A,'Local data from 国家网站'!K:K)))),"NA",IF(B838="NMPA",_xlfn.XLOOKUP(E838,'国家网站数据(NMPA)'!B:B,'国家网站数据(NMPA)'!K:K),IF(B838="Oversea",_xlfn.XLOOKUP(O838,'Oversea data From 国家网站'!A:A,'Oversea data From 国家网站'!K:K),_xlfn.XLOOKUP(O838,'Local data from 国家网站'!A:A,'Local data from 国家网站'!K:K))))</f>
        <v>国械注进20182220493</v>
      </c>
      <c r="J838" s="176" t="str">
        <f>IF(B838="Oversea",_xlfn.XLOOKUP(O838,SmartSolve!C:C,SmartSolve!I:I),_xlfn.XLOOKUP(E838,'国家网站数据(NMPA)'!B:B,'国家网站数据(NMPA)'!AB:AB))</f>
        <v>Atellica CH 930 Analyzer, falsely depressed multiple assay results on a patient sample.</v>
      </c>
      <c r="K838" s="176" t="str">
        <f>IF(B838="NMPA", _xlfn.XLOOKUP(E838, '国家网站数据(NMPA)'!B:B, '国家网站数据(NMPA)'!W:W), "NA")</f>
        <v>NA</v>
      </c>
      <c r="L838" s="271">
        <v>45751</v>
      </c>
      <c r="M838" s="326">
        <f t="shared" ref="M838:M888" si="10">IF(B838="NMPA",L838+45,IF(B838="Local",L838+20,L838+30))</f>
        <v>45781</v>
      </c>
      <c r="N838" s="172" t="s">
        <v>5</v>
      </c>
      <c r="O838" s="172" t="s">
        <v>2670</v>
      </c>
      <c r="P838" s="178">
        <v>45754</v>
      </c>
      <c r="Q838" s="178" t="s">
        <v>45</v>
      </c>
      <c r="R838" s="172" t="s">
        <v>55</v>
      </c>
      <c r="T838" s="247" t="str">
        <f t="shared" si="8"/>
        <v>满足</v>
      </c>
    </row>
    <row r="839" spans="1:20" ht="16.399999999999999" customHeight="1">
      <c r="A839" s="172" t="s">
        <v>2405</v>
      </c>
      <c r="B839" s="173" t="s">
        <v>19</v>
      </c>
      <c r="C839" s="172" t="str">
        <f t="shared" ca="1" si="9"/>
        <v>NA</v>
      </c>
      <c r="D839" s="174" t="str">
        <f>IF(B839="NMPA", _xlfn.XLOOKUP(E839,'国家网站数据(NMPA)'!$B$1:$B$906,'国家网站数据(NMPA)'!C$1:C$906),"NA")</f>
        <v>NA</v>
      </c>
      <c r="E839" s="180" t="str">
        <f>IF(N839="Not Reportable","NA",IF(B839="Oversea",_xlfn.XLOOKUP(O839,'Oversea data From 国家网站'!A:A,'Oversea data From 国家网站'!B:B),_xlfn.XLOOKUP(O839,'Local data from 国家网站'!A:A,'Local data from 国家网站'!B:B)))</f>
        <v>NA</v>
      </c>
      <c r="F839" s="175" t="str">
        <f>IF(B839="NMPA", _xlfn.XLOOKUP(E839, '国家网站数据(NMPA)'!B$1:B$906, '国家网站数据(NMPA)'!E$1:E$906), "SHD")</f>
        <v>SHD</v>
      </c>
      <c r="G839" s="176" t="str">
        <f>IF(ISERROR(IF(B839="NMPA",_xlfn.XLOOKUP(E839,'国家网站数据(NMPA)'!B$1:B$906,'国家网站数据(NMPA)'!J$1:J$906),IF(B839="Oversea",_xlfn.XLOOKUP(O839,'Oversea data From 国家网站'!A$1:A$994,'Oversea data From 国家网站'!J$1:J$994),_xlfn.XLOOKUP(O839,'Local data from 国家网站'!A$1:A$1000,'Local data from 国家网站'!J$1:J$1000)))),"NA",IF(B839="NMPA",_xlfn.XLOOKUP(E839,'国家网站数据(NMPA)'!B$1:B$906,'国家网站数据(NMPA)'!J$1:J$906),IF(B839="Oversea",_xlfn.XLOOKUP(O839,'Oversea data From 国家网站'!A$1:A$994,'Oversea data From 国家网站'!J$1:J$994),_xlfn.XLOOKUP(O839,'Local data from 国家网站'!A$1:A$1000,'Local data from 国家网站'!J$1:J$1000))))</f>
        <v>NA</v>
      </c>
      <c r="H839" s="255" t="s">
        <v>309</v>
      </c>
      <c r="I839" s="176" t="str">
        <f>IF(ISERROR(IF(B839="NMPA",_xlfn.XLOOKUP(西门子log!E839,'国家网站数据(NMPA)'!B:B,'国家网站数据(NMPA)'!K:K),IF(B839="Oversea",_xlfn.XLOOKUP(O839,'Oversea data From 国家网站'!A:A,'Oversea data From 国家网站'!K:K),_xlfn.XLOOKUP(西门子log!O839,'Local data from 国家网站'!A:A,'Local data from 国家网站'!K:K)))),"NA",IF(B839="NMPA",_xlfn.XLOOKUP(E839,'国家网站数据(NMPA)'!B:B,'国家网站数据(NMPA)'!K:K),IF(B839="Oversea",_xlfn.XLOOKUP(O839,'Oversea data From 国家网站'!A:A,'Oversea data From 国家网站'!K:K),_xlfn.XLOOKUP(O839,'Local data from 国家网站'!A:A,'Local data from 国家网站'!K:K))))</f>
        <v>NA</v>
      </c>
      <c r="J839" s="176" t="str">
        <f>IF(B839="Oversea",_xlfn.XLOOKUP(O839,SmartSolve!C:C,SmartSolve!I:I),_xlfn.XLOOKUP(E839,'国家网站数据(NMPA)'!B:B,'国家网站数据(NMPA)'!AB:AB))</f>
        <v>Dimension Vista 500 (DV330645) falsely depressed TNIH result</v>
      </c>
      <c r="K839" s="176" t="str">
        <f>IF(B839="NMPA", _xlfn.XLOOKUP(E839, '国家网站数据(NMPA)'!B:B, '国家网站数据(NMPA)'!W:W), "NA")</f>
        <v>NA</v>
      </c>
      <c r="L839" s="271">
        <v>45751</v>
      </c>
      <c r="M839" s="326">
        <f t="shared" si="10"/>
        <v>45781</v>
      </c>
      <c r="N839" s="172" t="s">
        <v>4</v>
      </c>
      <c r="O839" s="172" t="s">
        <v>2671</v>
      </c>
      <c r="P839" s="178" t="s">
        <v>45</v>
      </c>
      <c r="Q839" s="178" t="s">
        <v>45</v>
      </c>
      <c r="R839" s="172" t="s">
        <v>55</v>
      </c>
      <c r="S839" s="177" t="s">
        <v>2513</v>
      </c>
      <c r="T839" s="247" t="s">
        <v>45</v>
      </c>
    </row>
    <row r="840" spans="1:20" ht="16.399999999999999" customHeight="1">
      <c r="A840" s="172" t="s">
        <v>1321</v>
      </c>
      <c r="B840" s="173" t="s">
        <v>19</v>
      </c>
      <c r="C840" s="172" t="str">
        <f t="shared" ca="1" si="9"/>
        <v>NA</v>
      </c>
      <c r="D840" s="174" t="str">
        <f>IF(B840="NMPA", _xlfn.XLOOKUP(E840,'国家网站数据(NMPA)'!$B$1:$B$906,'国家网站数据(NMPA)'!C$1:C$906),"NA")</f>
        <v>NA</v>
      </c>
      <c r="E840" s="180" t="str">
        <f>IF(N840="Not Reportable","NA",IF(B840="Oversea",_xlfn.XLOOKUP(O840,'Oversea data From 国家网站'!A:A,'Oversea data From 国家网站'!B:B),_xlfn.XLOOKUP(O840,'Local data from 国家网站'!A:A,'Local data from 国家网站'!B:B)))</f>
        <v>1193118002025069466</v>
      </c>
      <c r="F840" s="175" t="str">
        <f>IF(B840="NMPA", _xlfn.XLOOKUP(E840, '国家网站数据(NMPA)'!B$1:B$906, '国家网站数据(NMPA)'!E$1:E$906), "SHD")</f>
        <v>SHD</v>
      </c>
      <c r="G840" s="176" t="str">
        <f>IF(ISERROR(IF(B840="NMPA",_xlfn.XLOOKUP(E840,'国家网站数据(NMPA)'!B$1:B$906,'国家网站数据(NMPA)'!J$1:J$906),IF(B840="Oversea",_xlfn.XLOOKUP(O840,'Oversea data From 国家网站'!A$1:A$994,'Oversea data From 国家网站'!J$1:J$994),_xlfn.XLOOKUP(O840,'Local data from 国家网站'!A$1:A$1000,'Local data from 国家网站'!J$1:J$1000)))),"NA",IF(B840="NMPA",_xlfn.XLOOKUP(E840,'国家网站数据(NMPA)'!B$1:B$906,'国家网站数据(NMPA)'!J$1:J$906),IF(B840="Oversea",_xlfn.XLOOKUP(O840,'Oversea data From 国家网站'!A$1:A$994,'Oversea data From 国家网站'!J$1:J$994),_xlfn.XLOOKUP(O840,'Local data from 国家网站'!A$1:A$1000,'Local data from 国家网站'!J$1:J$1000))))</f>
        <v>全自动化学发光免疫分析仪</v>
      </c>
      <c r="H840" s="255" t="s">
        <v>130</v>
      </c>
      <c r="I840" s="176" t="str">
        <f>IF(ISERROR(IF(B840="NMPA",_xlfn.XLOOKUP(西门子log!E840,'国家网站数据(NMPA)'!B:B,'国家网站数据(NMPA)'!K:K),IF(B840="Oversea",_xlfn.XLOOKUP(O840,'Oversea data From 国家网站'!A:A,'Oversea data From 国家网站'!K:K),_xlfn.XLOOKUP(西门子log!O840,'Local data from 国家网站'!A:A,'Local data from 国家网站'!K:K)))),"NA",IF(B840="NMPA",_xlfn.XLOOKUP(E840,'国家网站数据(NMPA)'!B:B,'国家网站数据(NMPA)'!K:K),IF(B840="Oversea",_xlfn.XLOOKUP(O840,'Oversea data From 国家网站'!A:A,'Oversea data From 国家网站'!K:K),_xlfn.XLOOKUP(O840,'Local data from 国家网站'!A:A,'Local data from 国家网站'!K:K))))</f>
        <v>国械注进20182220492</v>
      </c>
      <c r="J840" s="176" t="str">
        <f>IF(B840="Oversea",_xlfn.XLOOKUP(O840,SmartSolve!C:C,SmartSolve!I:I),_xlfn.XLOOKUP(E840,'国家网站数据(NMPA)'!B:B,'国家网站数据(NMPA)'!AB:AB))</f>
        <v>Atellica IM 1300 Analyzer, falsely elevated High-Sensitivity Troponin I (TnIH, Lot# 108) results on 5 patient samples.</v>
      </c>
      <c r="K840" s="176" t="str">
        <f>IF(B840="NMPA", _xlfn.XLOOKUP(E840, '国家网站数据(NMPA)'!B:B, '国家网站数据(NMPA)'!W:W), "NA")</f>
        <v>NA</v>
      </c>
      <c r="L840" s="271">
        <v>45751</v>
      </c>
      <c r="M840" s="326">
        <f t="shared" si="10"/>
        <v>45781</v>
      </c>
      <c r="N840" s="172" t="s">
        <v>5</v>
      </c>
      <c r="O840" s="328" t="s">
        <v>2672</v>
      </c>
      <c r="P840" s="178">
        <v>45754</v>
      </c>
      <c r="Q840" s="178" t="s">
        <v>45</v>
      </c>
      <c r="R840" s="328" t="s">
        <v>55</v>
      </c>
      <c r="T840" s="247" t="str">
        <f t="shared" ref="T840:T867" si="11">IF(P840="NA"," ",IF(P840&lt;M840,"满足","不满足"))</f>
        <v>满足</v>
      </c>
    </row>
    <row r="841" spans="1:20" ht="16.399999999999999" customHeight="1">
      <c r="A841" s="172" t="s">
        <v>1321</v>
      </c>
      <c r="B841" s="173" t="s">
        <v>19</v>
      </c>
      <c r="C841" s="172" t="str">
        <f t="shared" ca="1" si="9"/>
        <v>NA</v>
      </c>
      <c r="D841" s="174" t="str">
        <f>IF(B841="NMPA", _xlfn.XLOOKUP(E841,'国家网站数据(NMPA)'!$B$1:$B$906,'国家网站数据(NMPA)'!C$1:C$906),"NA")</f>
        <v>NA</v>
      </c>
      <c r="E841" s="180" t="str">
        <f>IF(N841="Not Reportable","NA",IF(B841="Oversea",_xlfn.XLOOKUP(O841,'Oversea data From 国家网站'!A:A,'Oversea data From 国家网站'!B:B),_xlfn.XLOOKUP(O841,'Local data from 国家网站'!A:A,'Local data from 国家网站'!B:B)))</f>
        <v>1193118002025069467</v>
      </c>
      <c r="F841" s="175" t="str">
        <f>IF(B841="NMPA", _xlfn.XLOOKUP(E841, '国家网站数据(NMPA)'!B$1:B$906, '国家网站数据(NMPA)'!E$1:E$906), "SHD")</f>
        <v>SHD</v>
      </c>
      <c r="G841" s="176" t="str">
        <f>IF(ISERROR(IF(B841="NMPA",_xlfn.XLOOKUP(E841,'国家网站数据(NMPA)'!B$1:B$906,'国家网站数据(NMPA)'!J$1:J$906),IF(B841="Oversea",_xlfn.XLOOKUP(O841,'Oversea data From 国家网站'!A$1:A$994,'Oversea data From 国家网站'!J$1:J$994),_xlfn.XLOOKUP(O841,'Local data from 国家网站'!A$1:A$1000,'Local data from 国家网站'!J$1:J$1000)))),"NA",IF(B841="NMPA",_xlfn.XLOOKUP(E841,'国家网站数据(NMPA)'!B$1:B$906,'国家网站数据(NMPA)'!J$1:J$906),IF(B841="Oversea",_xlfn.XLOOKUP(O841,'Oversea data From 国家网站'!A$1:A$994,'Oversea data From 国家网站'!J$1:J$994),_xlfn.XLOOKUP(O841,'Local data from 国家网站'!A$1:A$1000,'Local data from 国家网站'!J$1:J$1000))))</f>
        <v>全自动整合式生化分析仪</v>
      </c>
      <c r="H841" s="255" t="s">
        <v>73</v>
      </c>
      <c r="I841" s="176" t="str">
        <f>IF(ISERROR(IF(B841="NMPA",_xlfn.XLOOKUP(西门子log!E841,'国家网站数据(NMPA)'!B:B,'国家网站数据(NMPA)'!K:K),IF(B841="Oversea",_xlfn.XLOOKUP(O841,'Oversea data From 国家网站'!A:A,'Oversea data From 国家网站'!K:K),_xlfn.XLOOKUP(西门子log!O841,'Local data from 国家网站'!A:A,'Local data from 国家网站'!K:K)))),"NA",IF(B841="NMPA",_xlfn.XLOOKUP(E841,'国家网站数据(NMPA)'!B:B,'国家网站数据(NMPA)'!K:K),IF(B841="Oversea",_xlfn.XLOOKUP(O841,'Oversea data From 国家网站'!A:A,'Oversea data From 国家网站'!K:K),_xlfn.XLOOKUP(O841,'Local data from 国家网站'!A:A,'Local data from 国家网站'!K:K))))</f>
        <v>国械注进20192221909</v>
      </c>
      <c r="J841" s="176" t="str">
        <f>IF(B841="Oversea",_xlfn.XLOOKUP(O841,SmartSolve!C:C,SmartSolve!I:I),_xlfn.XLOOKUP(E841,'国家网站数据(NMPA)'!B:B,'国家网站数据(NMPA)'!AB:AB))</f>
        <v>Dimension EXL 200 Integrated Chemistry System, S/N DR271539 – The operator was splashed in the eye with cuvette waste fluid while emptying the cuvette waste.</v>
      </c>
      <c r="K841" s="176" t="str">
        <f>IF(B841="NMPA", _xlfn.XLOOKUP(E841, '国家网站数据(NMPA)'!B:B, '国家网站数据(NMPA)'!W:W), "NA")</f>
        <v>NA</v>
      </c>
      <c r="L841" s="271">
        <v>45750</v>
      </c>
      <c r="M841" s="326">
        <f t="shared" si="10"/>
        <v>45780</v>
      </c>
      <c r="N841" s="172" t="s">
        <v>5</v>
      </c>
      <c r="O841" s="328" t="s">
        <v>2673</v>
      </c>
      <c r="P841" s="178">
        <v>45754</v>
      </c>
      <c r="Q841" s="178" t="s">
        <v>45</v>
      </c>
      <c r="R841" s="172" t="s">
        <v>55</v>
      </c>
      <c r="T841" s="247" t="str">
        <f t="shared" si="11"/>
        <v>满足</v>
      </c>
    </row>
    <row r="842" spans="1:20" ht="16.399999999999999" customHeight="1">
      <c r="A842" s="172" t="s">
        <v>2405</v>
      </c>
      <c r="B842" s="173" t="s">
        <v>18</v>
      </c>
      <c r="C842" s="172" t="str">
        <f t="shared" ca="1" si="9"/>
        <v>NA</v>
      </c>
      <c r="D842" s="174" t="str">
        <f>IF(B842="NMPA", _xlfn.XLOOKUP(E842,'国家网站数据(NMPA)'!$B$1:$B$906,'国家网站数据(NMPA)'!C$1:C$906),"NA")</f>
        <v>2025-03-31</v>
      </c>
      <c r="E842" s="270" t="s">
        <v>2674</v>
      </c>
      <c r="F842" s="175" t="str">
        <f>IF(B842="NMPA", _xlfn.XLOOKUP(E842, '国家网站数据(NMPA)'!B$1:B$906, '国家网站数据(NMPA)'!E$1:E$906), "SHD")</f>
        <v>福鼎市医院</v>
      </c>
      <c r="G842" s="176" t="str">
        <f>IF(ISERROR(IF(B842="NMPA",_xlfn.XLOOKUP(E842,'国家网站数据(NMPA)'!B$1:B$906,'国家网站数据(NMPA)'!J$1:J$906),IF(B842="Oversea",_xlfn.XLOOKUP(O842,'Oversea data From 国家网站'!A$1:A$994,'Oversea data From 国家网站'!J$1:J$994),_xlfn.XLOOKUP(O842,'Local data from 国家网站'!A$1:A$1000,'Local data from 国家网站'!J$1:J$1000)))),"NA",IF(B842="NMPA",_xlfn.XLOOKUP(E842,'国家网站数据(NMPA)'!B$1:B$906,'国家网站数据(NMPA)'!J$1:J$906),IF(B842="Oversea",_xlfn.XLOOKUP(O842,'Oversea data From 国家网站'!A$1:A$994,'Oversea data From 国家网站'!J$1:J$994),_xlfn.XLOOKUP(O842,'Local data from 国家网站'!A$1:A$1000,'Local data from 国家网站'!J$1:J$1000))))</f>
        <v>全自动血气/电解质和生化分析仪</v>
      </c>
      <c r="H842" s="254" t="s">
        <v>141</v>
      </c>
      <c r="I842" s="176" t="str">
        <f>IF(ISERROR(IF(B842="NMPA",_xlfn.XLOOKUP(西门子log!E842,'国家网站数据(NMPA)'!B:B,'国家网站数据(NMPA)'!K:K),IF(B842="Oversea",_xlfn.XLOOKUP(O842,'Oversea data From 国家网站'!A:A,'Oversea data From 国家网站'!K:K),_xlfn.XLOOKUP(西门子log!O842,'Local data from 国家网站'!A:A,'Local data from 国家网站'!K:K)))),"NA",IF(B842="NMPA",_xlfn.XLOOKUP(E842,'国家网站数据(NMPA)'!B:B,'国家网站数据(NMPA)'!K:K),IF(B842="Oversea",_xlfn.XLOOKUP(O842,'Oversea data From 国家网站'!A:A,'Oversea data From 国家网站'!K:K),_xlfn.XLOOKUP(O842,'Local data from 国家网站'!A:A,'Local data from 国家网站'!K:K))))</f>
        <v>国械注进20222220292</v>
      </c>
      <c r="J842" s="176" t="str">
        <f>IF(B842="Oversea",_xlfn.XLOOKUP(O842,SmartSolve!C:C,SmartSolve!I:I),_xlfn.XLOOKUP(E842,'国家网站数据(NMPA)'!B:B,'国家网站数据(NMPA)'!AB:AB))</f>
        <v>氧分压未显示</v>
      </c>
      <c r="K842" s="176" t="str">
        <f>IF(B842="NMPA", _xlfn.XLOOKUP(E842, '国家网站数据(NMPA)'!B:B, '国家网站数据(NMPA)'!W:W), "NA")</f>
        <v>其他</v>
      </c>
      <c r="L842" s="271">
        <v>45754</v>
      </c>
      <c r="M842" s="326">
        <f t="shared" si="10"/>
        <v>45799</v>
      </c>
      <c r="N842" s="172" t="s">
        <v>4</v>
      </c>
      <c r="O842" s="172" t="s">
        <v>2675</v>
      </c>
      <c r="P842" s="178">
        <v>45796</v>
      </c>
      <c r="Q842" s="178" t="s">
        <v>45</v>
      </c>
      <c r="R842" s="172" t="s">
        <v>237</v>
      </c>
      <c r="T842" s="247" t="str">
        <f t="shared" si="11"/>
        <v>满足</v>
      </c>
    </row>
    <row r="843" spans="1:20" ht="16" customHeight="1">
      <c r="A843" s="172" t="s">
        <v>2405</v>
      </c>
      <c r="B843" s="173" t="s">
        <v>18</v>
      </c>
      <c r="C843" s="172" t="str">
        <f t="shared" ca="1" si="9"/>
        <v>NA</v>
      </c>
      <c r="D843" s="174" t="str">
        <f>IF(B843="NMPA", _xlfn.XLOOKUP(E843,'国家网站数据(NMPA)'!$B$1:$B$906,'国家网站数据(NMPA)'!C$1:C$906),"NA")</f>
        <v>2025-04-01</v>
      </c>
      <c r="E843" s="180" t="s">
        <v>2676</v>
      </c>
      <c r="F843" s="175" t="str">
        <f>IF(B843="NMPA", _xlfn.XLOOKUP(E843, '国家网站数据(NMPA)'!B$1:B$906, '国家网站数据(NMPA)'!E$1:E$906), "SHD")</f>
        <v>广东省第一荣军优抚医院</v>
      </c>
      <c r="G843" s="176" t="str">
        <f>IF(ISERROR(IF(B843="NMPA",_xlfn.XLOOKUP(E843,'国家网站数据(NMPA)'!B$1:B$906,'国家网站数据(NMPA)'!J$1:J$906),IF(B843="Oversea",_xlfn.XLOOKUP(O843,'Oversea data From 国家网站'!A$1:A$994,'Oversea data From 国家网站'!J$1:J$994),_xlfn.XLOOKUP(O843,'Local data from 国家网站'!A$1:A$1000,'Local data from 国家网站'!J$1:J$1000)))),"NA",IF(B843="NMPA",_xlfn.XLOOKUP(E843,'国家网站数据(NMPA)'!B$1:B$906,'国家网站数据(NMPA)'!J$1:J$906),IF(B843="Oversea",_xlfn.XLOOKUP(O843,'Oversea data From 国家网站'!A$1:A$994,'Oversea data From 国家网站'!J$1:J$994),_xlfn.XLOOKUP(O843,'Local data from 国家网站'!A$1:A$1000,'Local data from 国家网站'!J$1:J$1000))))</f>
        <v>血气分析检测卡（干式电化学法）</v>
      </c>
      <c r="H843" s="255" t="s">
        <v>179</v>
      </c>
      <c r="I843" s="176" t="str">
        <f>IF(ISERROR(IF(B843="NMPA",_xlfn.XLOOKUP(西门子log!E843,'国家网站数据(NMPA)'!B:B,'国家网站数据(NMPA)'!K:K),IF(B843="Oversea",_xlfn.XLOOKUP(O843,'Oversea data From 国家网站'!A:A,'Oversea data From 国家网站'!K:K),_xlfn.XLOOKUP(西门子log!O843,'Local data from 国家网站'!A:A,'Local data from 国家网站'!K:K)))),"NA",IF(B843="NMPA",_xlfn.XLOOKUP(E843,'国家网站数据(NMPA)'!B:B,'国家网站数据(NMPA)'!K:K),IF(B843="Oversea",_xlfn.XLOOKUP(O843,'Oversea data From 国家网站'!A:A,'Oversea data From 国家网站'!K:K),_xlfn.XLOOKUP(O843,'Local data from 国家网站'!A:A,'Local data from 国家网站'!K:K))))</f>
        <v>国械注进20182400183</v>
      </c>
      <c r="J843" s="176" t="str">
        <f>IF(B843="Oversea",_xlfn.XLOOKUP(O843,SmartSolve!C:C,SmartSolve!I:I),_xlfn.XLOOKUP(E843,'国家网站数据(NMPA)'!B:B,'国家网站数据(NMPA)'!AB:AB))</f>
        <v>爆卡，显示iQC失败</v>
      </c>
      <c r="K843" s="176" t="str">
        <f>IF(B843="NMPA", _xlfn.XLOOKUP(E843, '国家网站数据(NMPA)'!B:B, '国家网站数据(NMPA)'!W:W), "NA")</f>
        <v>其他</v>
      </c>
      <c r="L843" s="271">
        <v>45754</v>
      </c>
      <c r="M843" s="326">
        <f t="shared" si="10"/>
        <v>45799</v>
      </c>
      <c r="N843" s="172" t="s">
        <v>4</v>
      </c>
      <c r="O843" s="172" t="s">
        <v>2677</v>
      </c>
      <c r="P843" s="178">
        <v>45791</v>
      </c>
      <c r="Q843" s="178" t="s">
        <v>45</v>
      </c>
      <c r="R843" s="172" t="s">
        <v>55</v>
      </c>
      <c r="T843" s="247" t="str">
        <f t="shared" si="11"/>
        <v>满足</v>
      </c>
    </row>
    <row r="844" spans="1:20" ht="16.399999999999999" customHeight="1">
      <c r="A844" s="172" t="s">
        <v>2405</v>
      </c>
      <c r="B844" s="173" t="s">
        <v>19</v>
      </c>
      <c r="C844" s="172" t="str">
        <f t="shared" ca="1" si="9"/>
        <v>NA</v>
      </c>
      <c r="D844" s="174" t="str">
        <f>IF(B844="NMPA", _xlfn.XLOOKUP(E844,'国家网站数据(NMPA)'!$B$1:$B$906,'国家网站数据(NMPA)'!C$1:C$906),"NA")</f>
        <v>NA</v>
      </c>
      <c r="E844" s="180" t="str">
        <f>IF(N844="Not Reportable","NA",IF(B844="Oversea",_xlfn.XLOOKUP(O844,'Oversea data From 国家网站'!A:A,'Oversea data From 国家网站'!B:B),_xlfn.XLOOKUP(O844,'Local data from 国家网站'!A:A,'Local data from 国家网站'!B:B)))</f>
        <v>1193118002025070084</v>
      </c>
      <c r="F844" s="175" t="str">
        <f>IF(B844="NMPA", _xlfn.XLOOKUP(E844, '国家网站数据(NMPA)'!B$1:B$906, '国家网站数据(NMPA)'!E$1:E$906), "SHD")</f>
        <v>SHD</v>
      </c>
      <c r="G844" s="176" t="str">
        <f>IF(ISERROR(IF(B844="NMPA",_xlfn.XLOOKUP(E844,'国家网站数据(NMPA)'!B$1:B$906,'国家网站数据(NMPA)'!J$1:J$906),IF(B844="Oversea",_xlfn.XLOOKUP(O844,'Oversea data From 国家网站'!A$1:A$994,'Oversea data From 国家网站'!J$1:J$994),_xlfn.XLOOKUP(O844,'Local data from 国家网站'!A$1:A$1000,'Local data from 国家网站'!J$1:J$1000)))),"NA",IF(B844="NMPA",_xlfn.XLOOKUP(E844,'国家网站数据(NMPA)'!B$1:B$906,'国家网站数据(NMPA)'!J$1:J$906),IF(B844="Oversea",_xlfn.XLOOKUP(O844,'Oversea data From 国家网站'!A$1:A$994,'Oversea data From 国家网站'!J$1:J$994),_xlfn.XLOOKUP(O844,'Local data from 国家网站'!A$1:A$1000,'Local data from 国家网站'!J$1:J$1000))))</f>
        <v>游离三碘甲状腺原氨酸测定试剂盒(直接化学发光法)</v>
      </c>
      <c r="H844" s="255" t="s">
        <v>130</v>
      </c>
      <c r="I844" s="176" t="str">
        <f>IF(ISERROR(IF(B844="NMPA",_xlfn.XLOOKUP(西门子log!E844,'国家网站数据(NMPA)'!B:B,'国家网站数据(NMPA)'!K:K),IF(B844="Oversea",_xlfn.XLOOKUP(O844,'Oversea data From 国家网站'!A:A,'Oversea data From 国家网站'!K:K),_xlfn.XLOOKUP(西门子log!O844,'Local data from 国家网站'!A:A,'Local data from 国家网站'!K:K)))),"NA",IF(B844="NMPA",_xlfn.XLOOKUP(E844,'国家网站数据(NMPA)'!B:B,'国家网站数据(NMPA)'!K:K),IF(B844="Oversea",_xlfn.XLOOKUP(O844,'Oversea data From 国家网站'!A:A,'Oversea data From 国家网站'!K:K),_xlfn.XLOOKUP(O844,'Local data from 国家网站'!A:A,'Local data from 国家网站'!K:K))))</f>
        <v>国械注进20162404233</v>
      </c>
      <c r="J844" s="176" t="str">
        <f>IF(B844="Oversea",_xlfn.XLOOKUP(O844,SmartSolve!C:C,SmartSolve!I:I),_xlfn.XLOOKUP(E844,'国家网站数据(NMPA)'!B:B,'国家网站数据(NMPA)'!AB:AB))</f>
        <v>Atellica IM 1600 Analyzer / erroneously depressed Free Triiodothyronine (FT3, 295) results on forty-one patient samples.</v>
      </c>
      <c r="K844" s="176" t="str">
        <f>IF(B844="NMPA", _xlfn.XLOOKUP(E844, '国家网站数据(NMPA)'!B:B, '国家网站数据(NMPA)'!W:W), "NA")</f>
        <v>NA</v>
      </c>
      <c r="L844" s="271">
        <v>45754</v>
      </c>
      <c r="M844" s="326">
        <f t="shared" si="10"/>
        <v>45784</v>
      </c>
      <c r="N844" s="172" t="s">
        <v>5</v>
      </c>
      <c r="O844" s="172" t="s">
        <v>2678</v>
      </c>
      <c r="P844" s="178">
        <v>45755</v>
      </c>
      <c r="Q844" s="178" t="s">
        <v>45</v>
      </c>
      <c r="R844" s="328" t="s">
        <v>237</v>
      </c>
      <c r="T844" s="247" t="str">
        <f t="shared" si="11"/>
        <v>满足</v>
      </c>
    </row>
    <row r="845" spans="1:20" ht="16.399999999999999" customHeight="1">
      <c r="A845" s="172" t="s">
        <v>2405</v>
      </c>
      <c r="B845" s="173" t="s">
        <v>19</v>
      </c>
      <c r="C845" s="172" t="str">
        <f t="shared" ca="1" si="9"/>
        <v>NA</v>
      </c>
      <c r="D845" s="174" t="str">
        <f>IF(B845="NMPA", _xlfn.XLOOKUP(E845,'国家网站数据(NMPA)'!$B$1:$B$906,'国家网站数据(NMPA)'!C$1:C$906),"NA")</f>
        <v>NA</v>
      </c>
      <c r="E845" s="180" t="str">
        <f>IF(N845="Not Reportable","NA",IF(B845="Oversea",_xlfn.XLOOKUP(O845,'Oversea data From 国家网站'!A:A,'Oversea data From 国家网站'!B:B),_xlfn.XLOOKUP(O845,'Local data from 国家网站'!A:A,'Local data from 国家网站'!B:B)))</f>
        <v>1193118002025070085</v>
      </c>
      <c r="F845" s="175" t="str">
        <f>IF(B845="NMPA", _xlfn.XLOOKUP(E845, '国家网站数据(NMPA)'!B$1:B$906, '国家网站数据(NMPA)'!E$1:E$906), "SHD")</f>
        <v>SHD</v>
      </c>
      <c r="G845" s="176" t="str">
        <f>IF(ISERROR(IF(B845="NMPA",_xlfn.XLOOKUP(E845,'国家网站数据(NMPA)'!B$1:B$906,'国家网站数据(NMPA)'!J$1:J$906),IF(B845="Oversea",_xlfn.XLOOKUP(O845,'Oversea data From 国家网站'!A$1:A$994,'Oversea data From 国家网站'!J$1:J$994),_xlfn.XLOOKUP(O845,'Local data from 国家网站'!A$1:A$1000,'Local data from 国家网站'!J$1:J$1000)))),"NA",IF(B845="NMPA",_xlfn.XLOOKUP(E845,'国家网站数据(NMPA)'!B$1:B$906,'国家网站数据(NMPA)'!J$1:J$906),IF(B845="Oversea",_xlfn.XLOOKUP(O845,'Oversea data From 国家网站'!A$1:A$994,'Oversea data From 国家网站'!J$1:J$994),_xlfn.XLOOKUP(O845,'Local data from 国家网站'!A$1:A$1000,'Local data from 国家网站'!J$1:J$1000))))</f>
        <v>高敏肌钙蛋白I测定试剂盒 （直接化学发光法）</v>
      </c>
      <c r="H845" s="255" t="s">
        <v>130</v>
      </c>
      <c r="I845" s="176" t="str">
        <f>IF(ISERROR(IF(B845="NMPA",_xlfn.XLOOKUP(西门子log!E845,'国家网站数据(NMPA)'!B:B,'国家网站数据(NMPA)'!K:K),IF(B845="Oversea",_xlfn.XLOOKUP(O845,'Oversea data From 国家网站'!A:A,'Oversea data From 国家网站'!K:K),_xlfn.XLOOKUP(西门子log!O845,'Local data from 国家网站'!A:A,'Local data from 国家网站'!K:K)))),"NA",IF(B845="NMPA",_xlfn.XLOOKUP(E845,'国家网站数据(NMPA)'!B:B,'国家网站数据(NMPA)'!K:K),IF(B845="Oversea",_xlfn.XLOOKUP(O845,'Oversea data From 国家网站'!A:A,'Oversea data From 国家网站'!K:K),_xlfn.XLOOKUP(O845,'Local data from 国家网站'!A:A,'Local data from 国家网站'!K:K))))</f>
        <v>国械注进20222400321</v>
      </c>
      <c r="J845" s="176" t="str">
        <f>IF(B845="Oversea",_xlfn.XLOOKUP(O845,SmartSolve!C:C,SmartSolve!I:I),_xlfn.XLOOKUP(E845,'国家网站数据(NMPA)'!B:B,'国家网站数据(NMPA)'!AB:AB))</f>
        <v>Atellica IM Troponin Lot 109 Discordance Patient Results</v>
      </c>
      <c r="K845" s="176" t="str">
        <f>IF(B845="NMPA", _xlfn.XLOOKUP(E845, '国家网站数据(NMPA)'!B:B, '国家网站数据(NMPA)'!W:W), "NA")</f>
        <v>NA</v>
      </c>
      <c r="L845" s="271">
        <v>45755</v>
      </c>
      <c r="M845" s="326">
        <f t="shared" si="10"/>
        <v>45785</v>
      </c>
      <c r="N845" s="172" t="s">
        <v>5</v>
      </c>
      <c r="O845" s="172" t="s">
        <v>2679</v>
      </c>
      <c r="P845" s="178">
        <v>45755</v>
      </c>
      <c r="Q845" s="178" t="s">
        <v>45</v>
      </c>
      <c r="R845" s="172" t="s">
        <v>237</v>
      </c>
      <c r="T845" s="247" t="str">
        <f t="shared" si="11"/>
        <v>满足</v>
      </c>
    </row>
    <row r="846" spans="1:20" ht="16.399999999999999" customHeight="1">
      <c r="A846" s="172" t="s">
        <v>1321</v>
      </c>
      <c r="B846" s="173" t="s">
        <v>19</v>
      </c>
      <c r="C846" s="172" t="str">
        <f t="shared" ca="1" si="9"/>
        <v>NA</v>
      </c>
      <c r="D846" s="174" t="str">
        <f>IF(B846="NMPA", _xlfn.XLOOKUP(E846,'国家网站数据(NMPA)'!$B$1:$B$906,'国家网站数据(NMPA)'!C$1:C$906),"NA")</f>
        <v>NA</v>
      </c>
      <c r="E846" s="180" t="str">
        <f>IF(N846="Not Reportable","NA",IF(B846="Oversea",_xlfn.XLOOKUP(O846,'Oversea data From 国家网站'!A:A,'Oversea data From 国家网站'!B:B),_xlfn.XLOOKUP(O846,'Local data from 国家网站'!A:A,'Local data from 国家网站'!B:B)))</f>
        <v>1193118002025071562</v>
      </c>
      <c r="F846" s="175" t="str">
        <f>IF(B846="NMPA", _xlfn.XLOOKUP(E846, '国家网站数据(NMPA)'!B$1:B$906, '国家网站数据(NMPA)'!E$1:E$906), "SHD")</f>
        <v>SHD</v>
      </c>
      <c r="G846" s="176" t="str">
        <f>IF(ISERROR(IF(B846="NMPA",_xlfn.XLOOKUP(E846,'国家网站数据(NMPA)'!B$1:B$906,'国家网站数据(NMPA)'!J$1:J$906),IF(B846="Oversea",_xlfn.XLOOKUP(O846,'Oversea data From 国家网站'!A$1:A$994,'Oversea data From 国家网站'!J$1:J$994),_xlfn.XLOOKUP(O846,'Local data from 国家网站'!A$1:A$1000,'Local data from 国家网站'!J$1:J$1000)))),"NA",IF(B846="NMPA",_xlfn.XLOOKUP(E846,'国家网站数据(NMPA)'!B$1:B$906,'国家网站数据(NMPA)'!J$1:J$906),IF(B846="Oversea",_xlfn.XLOOKUP(O846,'Oversea data From 国家网站'!A$1:A$994,'Oversea data From 国家网站'!J$1:J$994),_xlfn.XLOOKUP(O846,'Local data from 国家网站'!A$1:A$1000,'Local data from 国家网站'!J$1:J$1000))))</f>
        <v>全自动血气/电解质和生化分析仪</v>
      </c>
      <c r="H846" s="255" t="s">
        <v>723</v>
      </c>
      <c r="I846" s="176" t="str">
        <f>IF(ISERROR(IF(B846="NMPA",_xlfn.XLOOKUP(西门子log!E846,'国家网站数据(NMPA)'!B:B,'国家网站数据(NMPA)'!K:K),IF(B846="Oversea",_xlfn.XLOOKUP(O846,'Oversea data From 国家网站'!A:A,'Oversea data From 国家网站'!K:K),_xlfn.XLOOKUP(西门子log!O846,'Local data from 国家网站'!A:A,'Local data from 国家网站'!K:K)))),"NA",IF(B846="NMPA",_xlfn.XLOOKUP(E846,'国家网站数据(NMPA)'!B:B,'国家网站数据(NMPA)'!K:K),IF(B846="Oversea",_xlfn.XLOOKUP(O846,'Oversea data From 国家网站'!A:A,'Oversea data From 国家网站'!K:K),_xlfn.XLOOKUP(O846,'Local data from 国家网站'!A:A,'Local data from 国家网站'!K:K))))</f>
        <v>国械注进20222220292</v>
      </c>
      <c r="J846" s="176" t="str">
        <f>IF(B846="Oversea",_xlfn.XLOOKUP(O846,SmartSolve!C:C,SmartSolve!I:I),_xlfn.XLOOKUP(E846,'国家网站数据(NMPA)'!B:B,'国家网站数据(NMPA)'!AB:AB))</f>
        <v>Discrepant High Na+ Result, Mcart SN 3500613812 [RP500e SN 66473 - France]</v>
      </c>
      <c r="K846" s="176" t="str">
        <f>IF(B846="NMPA", _xlfn.XLOOKUP(E846, '国家网站数据(NMPA)'!B:B, '国家网站数据(NMPA)'!W:W), "NA")</f>
        <v>NA</v>
      </c>
      <c r="L846" s="271">
        <v>45755</v>
      </c>
      <c r="M846" s="326">
        <f t="shared" si="10"/>
        <v>45785</v>
      </c>
      <c r="N846" s="172" t="s">
        <v>5</v>
      </c>
      <c r="O846" s="328" t="s">
        <v>2680</v>
      </c>
      <c r="P846" s="178">
        <v>45756</v>
      </c>
      <c r="Q846" s="178" t="s">
        <v>45</v>
      </c>
      <c r="R846" s="328" t="s">
        <v>237</v>
      </c>
      <c r="T846" s="247" t="str">
        <f t="shared" si="11"/>
        <v>满足</v>
      </c>
    </row>
    <row r="847" spans="1:20" ht="16.399999999999999" customHeight="1">
      <c r="A847" s="172" t="s">
        <v>1321</v>
      </c>
      <c r="B847" s="173" t="s">
        <v>19</v>
      </c>
      <c r="C847" s="172" t="str">
        <f t="shared" ca="1" si="9"/>
        <v>NA</v>
      </c>
      <c r="D847" s="174" t="str">
        <f>IF(B847="NMPA", _xlfn.XLOOKUP(E847,'国家网站数据(NMPA)'!$B$1:$B$906,'国家网站数据(NMPA)'!C$1:C$906),"NA")</f>
        <v>NA</v>
      </c>
      <c r="E847" s="180" t="str">
        <f>IF(N847="Not Reportable","NA",IF(B847="Oversea",_xlfn.XLOOKUP(O847,'Oversea data From 国家网站'!A:A,'Oversea data From 国家网站'!B:B),_xlfn.XLOOKUP(O847,'Local data from 国家网站'!A:A,'Local data from 国家网站'!B:B)))</f>
        <v>NA</v>
      </c>
      <c r="F847" s="175" t="str">
        <f>IF(B847="NMPA", _xlfn.XLOOKUP(E847, '国家网站数据(NMPA)'!B$1:B$906, '国家网站数据(NMPA)'!E$1:E$906), "SHD")</f>
        <v>SHD</v>
      </c>
      <c r="G847" s="176" t="str">
        <f>IF(ISERROR(IF(B847="NMPA",_xlfn.XLOOKUP(E847,'国家网站数据(NMPA)'!B$1:B$906,'国家网站数据(NMPA)'!J$1:J$906),IF(B847="Oversea",_xlfn.XLOOKUP(O847,'Oversea data From 国家网站'!A$1:A$994,'Oversea data From 国家网站'!J$1:J$994),_xlfn.XLOOKUP(O847,'Local data from 国家网站'!A$1:A$1000,'Local data from 国家网站'!J$1:J$1000)))),"NA",IF(B847="NMPA",_xlfn.XLOOKUP(E847,'国家网站数据(NMPA)'!B$1:B$906,'国家网站数据(NMPA)'!J$1:J$906),IF(B847="Oversea",_xlfn.XLOOKUP(O847,'Oversea data From 国家网站'!A$1:A$994,'Oversea data From 国家网站'!J$1:J$994),_xlfn.XLOOKUP(O847,'Local data from 国家网站'!A$1:A$1000,'Local data from 国家网站'!J$1:J$1000))))</f>
        <v>NA</v>
      </c>
      <c r="H847" s="255" t="s">
        <v>130</v>
      </c>
      <c r="I847" s="176" t="str">
        <f>IF(ISERROR(IF(B847="NMPA",_xlfn.XLOOKUP(西门子log!E847,'国家网站数据(NMPA)'!B:B,'国家网站数据(NMPA)'!K:K),IF(B847="Oversea",_xlfn.XLOOKUP(O847,'Oversea data From 国家网站'!A:A,'Oversea data From 国家网站'!K:K),_xlfn.XLOOKUP(西门子log!O847,'Local data from 国家网站'!A:A,'Local data from 国家网站'!K:K)))),"NA",IF(B847="NMPA",_xlfn.XLOOKUP(E847,'国家网站数据(NMPA)'!B:B,'国家网站数据(NMPA)'!K:K),IF(B847="Oversea",_xlfn.XLOOKUP(O847,'Oversea data From 国家网站'!A:A,'Oversea data From 国家网站'!K:K),_xlfn.XLOOKUP(O847,'Local data from 国家网站'!A:A,'Local data from 国家网站'!K:K))))</f>
        <v>NA</v>
      </c>
      <c r="J847" s="176" t="str">
        <f>IF(B847="Oversea",_xlfn.XLOOKUP(O847,SmartSolve!C:C,SmartSolve!I:I),_xlfn.XLOOKUP(E847,'国家网站数据(NMPA)'!B:B,'国家网站数据(NMPA)'!AB:AB))</f>
        <v>The customer reported an Atellica IM 1600 falsely elevated BR 27.29 result for one patient sample</v>
      </c>
      <c r="K847" s="176" t="str">
        <f>IF(B847="NMPA", _xlfn.XLOOKUP(E847, '国家网站数据(NMPA)'!B:B, '国家网站数据(NMPA)'!W:W), "NA")</f>
        <v>NA</v>
      </c>
      <c r="L847" s="271">
        <v>45755</v>
      </c>
      <c r="M847" s="326">
        <f t="shared" si="10"/>
        <v>45785</v>
      </c>
      <c r="N847" s="172" t="s">
        <v>4</v>
      </c>
      <c r="O847" s="328" t="s">
        <v>2681</v>
      </c>
      <c r="P847" s="178" t="s">
        <v>45</v>
      </c>
      <c r="Q847" s="178" t="s">
        <v>45</v>
      </c>
      <c r="R847" s="172" t="s">
        <v>55</v>
      </c>
      <c r="S847" s="177" t="s">
        <v>2682</v>
      </c>
      <c r="T847" s="247" t="s">
        <v>45</v>
      </c>
    </row>
    <row r="848" spans="1:20" ht="16.399999999999999" customHeight="1">
      <c r="A848" s="172" t="s">
        <v>2405</v>
      </c>
      <c r="B848" s="173" t="s">
        <v>19</v>
      </c>
      <c r="C848" s="172" t="str">
        <f t="shared" ca="1" si="9"/>
        <v>NA</v>
      </c>
      <c r="D848" s="174" t="str">
        <f>IF(B848="NMPA", _xlfn.XLOOKUP(E848,'国家网站数据(NMPA)'!$B$1:$B$906,'国家网站数据(NMPA)'!C$1:C$906),"NA")</f>
        <v>NA</v>
      </c>
      <c r="E848" s="180" t="str">
        <f>IF(N848="Not Reportable","NA",IF(B848="Oversea",_xlfn.XLOOKUP(O848,'Oversea data From 国家网站'!A:A,'Oversea data From 国家网站'!B:B),_xlfn.XLOOKUP(O848,'Local data from 国家网站'!A:A,'Local data from 国家网站'!B:B)))</f>
        <v>NA</v>
      </c>
      <c r="F848" s="175" t="str">
        <f>IF(B848="NMPA", _xlfn.XLOOKUP(E848, '国家网站数据(NMPA)'!B$1:B$906, '国家网站数据(NMPA)'!E$1:E$906), "SHD")</f>
        <v>SHD</v>
      </c>
      <c r="G848" s="176" t="str">
        <f>IF(ISERROR(IF(B848="NMPA",_xlfn.XLOOKUP(E848,'国家网站数据(NMPA)'!B$1:B$906,'国家网站数据(NMPA)'!J$1:J$906),IF(B848="Oversea",_xlfn.XLOOKUP(O848,'Oversea data From 国家网站'!A$1:A$994,'Oversea data From 国家网站'!J$1:J$994),_xlfn.XLOOKUP(O848,'Local data from 国家网站'!A$1:A$1000,'Local data from 国家网站'!J$1:J$1000)))),"NA",IF(B848="NMPA",_xlfn.XLOOKUP(E848,'国家网站数据(NMPA)'!B$1:B$906,'国家网站数据(NMPA)'!J$1:J$906),IF(B848="Oversea",_xlfn.XLOOKUP(O848,'Oversea data From 国家网站'!A$1:A$994,'Oversea data From 国家网站'!J$1:J$994),_xlfn.XLOOKUP(O848,'Local data from 国家网站'!A$1:A$1000,'Local data from 国家网站'!J$1:J$1000))))</f>
        <v>NA</v>
      </c>
      <c r="H848" s="255" t="s">
        <v>2683</v>
      </c>
      <c r="I848" s="176" t="str">
        <f>IF(ISERROR(IF(B848="NMPA",_xlfn.XLOOKUP(西门子log!E848,'国家网站数据(NMPA)'!B:B,'国家网站数据(NMPA)'!K:K),IF(B848="Oversea",_xlfn.XLOOKUP(O848,'Oversea data From 国家网站'!A:A,'Oversea data From 国家网站'!K:K),_xlfn.XLOOKUP(西门子log!O848,'Local data from 国家网站'!A:A,'Local data from 国家网站'!K:K)))),"NA",IF(B848="NMPA",_xlfn.XLOOKUP(E848,'国家网站数据(NMPA)'!B:B,'国家网站数据(NMPA)'!K:K),IF(B848="Oversea",_xlfn.XLOOKUP(O848,'Oversea data From 国家网站'!A:A,'Oversea data From 国家网站'!K:K),_xlfn.XLOOKUP(O848,'Local data from 国家网站'!A:A,'Local data from 国家网站'!K:K))))</f>
        <v>NA</v>
      </c>
      <c r="J848" s="176" t="str">
        <f>IF(B848="Oversea",_xlfn.XLOOKUP(O848,SmartSolve!C:C,SmartSolve!I:I),_xlfn.XLOOKUP(E848,'国家网站数据(NMPA)'!B:B,'国家网站数据(NMPA)'!AB:AB))</f>
        <v>Dimension EXL - LOCI High-Sensitivity Troponin I (TNIH, Lot FA5173) - Erroneously Elevated Result on One (1) Patient</v>
      </c>
      <c r="K848" s="176" t="str">
        <f>IF(B848="NMPA", _xlfn.XLOOKUP(E848, '国家网站数据(NMPA)'!B:B, '国家网站数据(NMPA)'!W:W), "NA")</f>
        <v>NA</v>
      </c>
      <c r="L848" s="271">
        <v>45755</v>
      </c>
      <c r="M848" s="326">
        <f t="shared" si="10"/>
        <v>45785</v>
      </c>
      <c r="N848" s="172" t="s">
        <v>4</v>
      </c>
      <c r="O848" s="172" t="s">
        <v>2684</v>
      </c>
      <c r="P848" s="178" t="s">
        <v>45</v>
      </c>
      <c r="Q848" s="178" t="s">
        <v>45</v>
      </c>
      <c r="R848" s="328" t="s">
        <v>55</v>
      </c>
      <c r="S848" s="177" t="s">
        <v>2685</v>
      </c>
      <c r="T848" s="247" t="s">
        <v>45</v>
      </c>
    </row>
    <row r="849" spans="1:20" ht="16.399999999999999" customHeight="1">
      <c r="A849" s="172" t="s">
        <v>57</v>
      </c>
      <c r="B849" s="173" t="s">
        <v>8</v>
      </c>
      <c r="C849" s="172" t="s">
        <v>45</v>
      </c>
      <c r="D849" s="174" t="s">
        <v>45</v>
      </c>
      <c r="E849" s="180" t="s">
        <v>45</v>
      </c>
      <c r="F849" s="175" t="s">
        <v>1407</v>
      </c>
      <c r="G849" s="176" t="s">
        <v>468</v>
      </c>
      <c r="H849" s="177" t="s">
        <v>130</v>
      </c>
      <c r="I849" s="176" t="s">
        <v>469</v>
      </c>
      <c r="J849" s="176" t="s">
        <v>2686</v>
      </c>
      <c r="K849" s="176" t="s">
        <v>45</v>
      </c>
      <c r="L849" s="271">
        <v>45755</v>
      </c>
      <c r="M849" s="326">
        <v>45775</v>
      </c>
      <c r="N849" s="172" t="s">
        <v>4</v>
      </c>
      <c r="O849" s="172" t="s">
        <v>2687</v>
      </c>
      <c r="P849" s="178" t="s">
        <v>45</v>
      </c>
      <c r="Q849" s="178" t="s">
        <v>45</v>
      </c>
      <c r="R849" s="172" t="s">
        <v>55</v>
      </c>
      <c r="S849" s="177" t="s">
        <v>188</v>
      </c>
      <c r="T849" s="247" t="s">
        <v>45</v>
      </c>
    </row>
    <row r="850" spans="1:20" ht="16.399999999999999" customHeight="1">
      <c r="A850" s="172" t="s">
        <v>1321</v>
      </c>
      <c r="B850" s="173" t="s">
        <v>19</v>
      </c>
      <c r="C850" s="172" t="str">
        <f t="shared" ca="1" si="9"/>
        <v>NA</v>
      </c>
      <c r="D850" s="174" t="str">
        <f>IF(B850="NMPA", _xlfn.XLOOKUP(E850,'国家网站数据(NMPA)'!$B$1:$B$906,'国家网站数据(NMPA)'!C$1:C$906),"NA")</f>
        <v>NA</v>
      </c>
      <c r="E850" s="180" t="str">
        <f>IF(N850="Not Reportable","NA",IF(B850="Oversea",_xlfn.XLOOKUP(O850,'Oversea data From 国家网站'!A:A,'Oversea data From 国家网站'!B:B),_xlfn.XLOOKUP(O850,'Local data from 国家网站'!A:A,'Local data from 国家网站'!B:B)))</f>
        <v>NA</v>
      </c>
      <c r="F850" s="175" t="str">
        <f>IF(B850="NMPA", _xlfn.XLOOKUP(E850, '国家网站数据(NMPA)'!B$1:B$906, '国家网站数据(NMPA)'!E$1:E$906), "SHD")</f>
        <v>SHD</v>
      </c>
      <c r="G850" s="176" t="str">
        <f>IF(ISERROR(IF(B850="NMPA",_xlfn.XLOOKUP(E850,'国家网站数据(NMPA)'!B$1:B$906,'国家网站数据(NMPA)'!J$1:J$906),IF(B850="Oversea",_xlfn.XLOOKUP(O850,'Oversea data From 国家网站'!A$1:A$994,'Oversea data From 国家网站'!J$1:J$994),_xlfn.XLOOKUP(O850,'Local data from 国家网站'!A$1:A$1000,'Local data from 国家网站'!J$1:J$1000)))),"NA",IF(B850="NMPA",_xlfn.XLOOKUP(E850,'国家网站数据(NMPA)'!B$1:B$906,'国家网站数据(NMPA)'!J$1:J$906),IF(B850="Oversea",_xlfn.XLOOKUP(O850,'Oversea data From 国家网站'!A$1:A$994,'Oversea data From 国家网站'!J$1:J$994),_xlfn.XLOOKUP(O850,'Local data from 国家网站'!A$1:A$1000,'Local data from 国家网站'!J$1:J$1000))))</f>
        <v>NA</v>
      </c>
      <c r="H850" s="255" t="s">
        <v>309</v>
      </c>
      <c r="I850" s="176" t="str">
        <f>IF(ISERROR(IF(B850="NMPA",_xlfn.XLOOKUP(西门子log!E850,'国家网站数据(NMPA)'!B:B,'国家网站数据(NMPA)'!K:K),IF(B850="Oversea",_xlfn.XLOOKUP(O850,'Oversea data From 国家网站'!A:A,'Oversea data From 国家网站'!K:K),_xlfn.XLOOKUP(西门子log!O850,'Local data from 国家网站'!A:A,'Local data from 国家网站'!K:K)))),"NA",IF(B850="NMPA",_xlfn.XLOOKUP(E850,'国家网站数据(NMPA)'!B:B,'国家网站数据(NMPA)'!K:K),IF(B850="Oversea",_xlfn.XLOOKUP(O850,'Oversea data From 国家网站'!A:A,'Oversea data From 国家网站'!K:K),_xlfn.XLOOKUP(O850,'Local data from 国家网站'!A:A,'Local data from 国家网站'!K:K))))</f>
        <v>NA</v>
      </c>
      <c r="J850" s="176" t="str">
        <f>IF(B850="Oversea",_xlfn.XLOOKUP(O850,SmartSolve!C:C,SmartSolve!I:I),_xlfn.XLOOKUP(E850,'国家网站数据(NMPA)'!B:B,'国家网站数据(NMPA)'!AB:AB))</f>
        <v>Dimension Vista 500/ Out of range Quality Control (QC) and falsely depressed Glucose (GLU), Calcium (CA) and Hemoglobin (A1C) results were obtained on multiple patient samples.</v>
      </c>
      <c r="K850" s="176" t="str">
        <f>IF(B850="NMPA", _xlfn.XLOOKUP(E850, '国家网站数据(NMPA)'!B:B, '国家网站数据(NMPA)'!W:W), "NA")</f>
        <v>NA</v>
      </c>
      <c r="L850" s="271">
        <v>45755</v>
      </c>
      <c r="M850" s="326">
        <f t="shared" si="10"/>
        <v>45785</v>
      </c>
      <c r="N850" s="172" t="s">
        <v>4</v>
      </c>
      <c r="O850" s="328" t="s">
        <v>2688</v>
      </c>
      <c r="P850" s="178" t="s">
        <v>45</v>
      </c>
      <c r="Q850" s="178" t="s">
        <v>45</v>
      </c>
      <c r="R850" s="172" t="s">
        <v>55</v>
      </c>
      <c r="S850" s="177" t="s">
        <v>2689</v>
      </c>
      <c r="T850" s="247" t="s">
        <v>45</v>
      </c>
    </row>
    <row r="851" spans="1:20" ht="16.399999999999999" customHeight="1">
      <c r="A851" s="172" t="s">
        <v>1321</v>
      </c>
      <c r="B851" s="173" t="s">
        <v>19</v>
      </c>
      <c r="C851" s="172" t="str">
        <f t="shared" ca="1" si="9"/>
        <v>NA</v>
      </c>
      <c r="D851" s="174" t="str">
        <f>IF(B851="NMPA", _xlfn.XLOOKUP(E851,'国家网站数据(NMPA)'!$B$1:$B$906,'国家网站数据(NMPA)'!C$1:C$906),"NA")</f>
        <v>NA</v>
      </c>
      <c r="E851" s="180" t="str">
        <f>IF(N851="Not Reportable","NA",IF(B851="Oversea",_xlfn.XLOOKUP(O851,'Oversea data From 国家网站'!A:A,'Oversea data From 国家网站'!B:B),_xlfn.XLOOKUP(O851,'Local data from 国家网站'!A:A,'Local data from 国家网站'!B:B)))</f>
        <v>1193118002025071561</v>
      </c>
      <c r="F851" s="175" t="str">
        <f>IF(B851="NMPA", _xlfn.XLOOKUP(E851, '国家网站数据(NMPA)'!B$1:B$906, '国家网站数据(NMPA)'!E$1:E$906), "SHD")</f>
        <v>SHD</v>
      </c>
      <c r="G851" s="176" t="str">
        <f>IF(ISERROR(IF(B851="NMPA",_xlfn.XLOOKUP(E851,'国家网站数据(NMPA)'!B$1:B$906,'国家网站数据(NMPA)'!J$1:J$906),IF(B851="Oversea",_xlfn.XLOOKUP(O851,'Oversea data From 国家网站'!A$1:A$994,'Oversea data From 国家网站'!J$1:J$994),_xlfn.XLOOKUP(O851,'Local data from 国家网站'!A$1:A$1000,'Local data from 国家网站'!J$1:J$1000)))),"NA",IF(B851="NMPA",_xlfn.XLOOKUP(E851,'国家网站数据(NMPA)'!B$1:B$906,'国家网站数据(NMPA)'!J$1:J$906),IF(B851="Oversea",_xlfn.XLOOKUP(O851,'Oversea data From 国家网站'!A$1:A$994,'Oversea data From 国家网站'!J$1:J$994),_xlfn.XLOOKUP(O851,'Local data from 国家网站'!A$1:A$1000,'Local data from 国家网站'!J$1:J$1000))))</f>
        <v>肌酐测定试剂盒(酶法)</v>
      </c>
      <c r="H851" s="255" t="s">
        <v>50</v>
      </c>
      <c r="I851" s="176" t="str">
        <f>IF(ISERROR(IF(B851="NMPA",_xlfn.XLOOKUP(西门子log!E851,'国家网站数据(NMPA)'!B:B,'国家网站数据(NMPA)'!K:K),IF(B851="Oversea",_xlfn.XLOOKUP(O851,'Oversea data From 国家网站'!A:A,'Oversea data From 国家网站'!K:K),_xlfn.XLOOKUP(西门子log!O851,'Local data from 国家网站'!A:A,'Local data from 国家网站'!K:K)))),"NA",IF(B851="NMPA",_xlfn.XLOOKUP(E851,'国家网站数据(NMPA)'!B:B,'国家网站数据(NMPA)'!K:K),IF(B851="Oversea",_xlfn.XLOOKUP(O851,'Oversea data From 国家网站'!A:A,'Oversea data From 国家网站'!K:K),_xlfn.XLOOKUP(O851,'Local data from 国家网站'!A:A,'Local data from 国家网站'!K:K))))</f>
        <v>国械注进20162400960</v>
      </c>
      <c r="J851" s="176" t="str">
        <f>IF(B851="Oversea",_xlfn.XLOOKUP(O851,SmartSolve!C:C,SmartSolve!I:I),_xlfn.XLOOKUP(E851,'国家网站数据(NMPA)'!B:B,'国家网站数据(NMPA)'!AB:AB))</f>
        <v>Atellica CH 930 Analyzer/ A falsely depressed Enzymatic Creatinine_2 (ECre_2, 140472) result was obtained on a patient sample.</v>
      </c>
      <c r="K851" s="176" t="str">
        <f>IF(B851="NMPA", _xlfn.XLOOKUP(E851, '国家网站数据(NMPA)'!B:B, '国家网站数据(NMPA)'!W:W), "NA")</f>
        <v>NA</v>
      </c>
      <c r="L851" s="271">
        <v>45755</v>
      </c>
      <c r="M851" s="326">
        <f t="shared" si="10"/>
        <v>45785</v>
      </c>
      <c r="N851" s="172" t="s">
        <v>5</v>
      </c>
      <c r="O851" s="328" t="s">
        <v>2690</v>
      </c>
      <c r="P851" s="178">
        <v>45756</v>
      </c>
      <c r="Q851" s="178" t="s">
        <v>45</v>
      </c>
      <c r="R851" s="328" t="s">
        <v>237</v>
      </c>
      <c r="T851" s="247" t="str">
        <f t="shared" si="11"/>
        <v>满足</v>
      </c>
    </row>
    <row r="852" spans="1:20" ht="16.399999999999999" customHeight="1">
      <c r="A852" s="172" t="s">
        <v>1321</v>
      </c>
      <c r="B852" s="173" t="s">
        <v>19</v>
      </c>
      <c r="C852" s="172" t="str">
        <f t="shared" ca="1" si="9"/>
        <v>NA</v>
      </c>
      <c r="D852" s="174" t="str">
        <f>IF(B852="NMPA", _xlfn.XLOOKUP(E852,'国家网站数据(NMPA)'!$B$1:$B$906,'国家网站数据(NMPA)'!C$1:C$906),"NA")</f>
        <v>NA</v>
      </c>
      <c r="E852" s="180" t="str">
        <f>IF(N852="Not Reportable","NA",IF(B852="Oversea",_xlfn.XLOOKUP(O852,'Oversea data From 国家网站'!A:A,'Oversea data From 国家网站'!B:B),_xlfn.XLOOKUP(O852,'Local data from 国家网站'!A:A,'Local data from 国家网站'!B:B)))</f>
        <v>NA</v>
      </c>
      <c r="F852" s="175" t="str">
        <f>IF(B852="NMPA", _xlfn.XLOOKUP(E852, '国家网站数据(NMPA)'!B$1:B$906, '国家网站数据(NMPA)'!E$1:E$906), "SHD")</f>
        <v>SHD</v>
      </c>
      <c r="G852" s="176" t="str">
        <f>IF(ISERROR(IF(B852="NMPA",_xlfn.XLOOKUP(E852,'国家网站数据(NMPA)'!B$1:B$906,'国家网站数据(NMPA)'!J$1:J$906),IF(B852="Oversea",_xlfn.XLOOKUP(O852,'Oversea data From 国家网站'!A$1:A$994,'Oversea data From 国家网站'!J$1:J$994),_xlfn.XLOOKUP(O852,'Local data from 国家网站'!A$1:A$1000,'Local data from 国家网站'!J$1:J$1000)))),"NA",IF(B852="NMPA",_xlfn.XLOOKUP(E852,'国家网站数据(NMPA)'!B$1:B$906,'国家网站数据(NMPA)'!J$1:J$906),IF(B852="Oversea",_xlfn.XLOOKUP(O852,'Oversea data From 国家网站'!A$1:A$994,'Oversea data From 国家网站'!J$1:J$994),_xlfn.XLOOKUP(O852,'Local data from 国家网站'!A$1:A$1000,'Local data from 国家网站'!J$1:J$1000))))</f>
        <v>NA</v>
      </c>
      <c r="H852" s="255" t="s">
        <v>309</v>
      </c>
      <c r="I852" s="176" t="str">
        <f>IF(ISERROR(IF(B852="NMPA",_xlfn.XLOOKUP(西门子log!E852,'国家网站数据(NMPA)'!B:B,'国家网站数据(NMPA)'!K:K),IF(B852="Oversea",_xlfn.XLOOKUP(O852,'Oversea data From 国家网站'!A:A,'Oversea data From 国家网站'!K:K),_xlfn.XLOOKUP(西门子log!O852,'Local data from 国家网站'!A:A,'Local data from 国家网站'!K:K)))),"NA",IF(B852="NMPA",_xlfn.XLOOKUP(E852,'国家网站数据(NMPA)'!B:B,'国家网站数据(NMPA)'!K:K),IF(B852="Oversea",_xlfn.XLOOKUP(O852,'Oversea data From 国家网站'!A:A,'Oversea data From 国家网站'!K:K),_xlfn.XLOOKUP(O852,'Local data from 国家网站'!A:A,'Local data from 国家网站'!K:K))))</f>
        <v>NA</v>
      </c>
      <c r="J852" s="176" t="str">
        <f>IF(B852="Oversea",_xlfn.XLOOKUP(O852,SmartSolve!C:C,SmartSolve!I:I),_xlfn.XLOOKUP(E852,'国家网站数据(NMPA)'!B:B,'国家网站数据(NMPA)'!AB:AB))</f>
        <v>Dimension Vista 1500 instrument, Falsely depressed Carbon Dioxide (CO2, Lot# 24260BB) and Albumin (ALB, Lot#24255BA) results on two patient samples.</v>
      </c>
      <c r="K852" s="176" t="str">
        <f>IF(B852="NMPA", _xlfn.XLOOKUP(E852, '国家网站数据(NMPA)'!B:B, '国家网站数据(NMPA)'!W:W), "NA")</f>
        <v>NA</v>
      </c>
      <c r="L852" s="271">
        <v>45755</v>
      </c>
      <c r="M852" s="326">
        <f t="shared" si="10"/>
        <v>45785</v>
      </c>
      <c r="N852" s="172" t="s">
        <v>4</v>
      </c>
      <c r="O852" s="328" t="s">
        <v>2691</v>
      </c>
      <c r="P852" s="178" t="s">
        <v>45</v>
      </c>
      <c r="Q852" s="178" t="s">
        <v>45</v>
      </c>
      <c r="R852" s="172" t="s">
        <v>55</v>
      </c>
      <c r="S852" s="177" t="s">
        <v>2692</v>
      </c>
      <c r="T852" s="247" t="s">
        <v>45</v>
      </c>
    </row>
    <row r="853" spans="1:20" ht="16.399999999999999" customHeight="1">
      <c r="A853" s="172" t="s">
        <v>1321</v>
      </c>
      <c r="B853" s="173" t="s">
        <v>19</v>
      </c>
      <c r="C853" s="172" t="str">
        <f t="shared" ca="1" si="9"/>
        <v>NA</v>
      </c>
      <c r="D853" s="174" t="str">
        <f>IF(B853="NMPA", _xlfn.XLOOKUP(E853,'国家网站数据(NMPA)'!$B$1:$B$906,'国家网站数据(NMPA)'!C$1:C$906),"NA")</f>
        <v>NA</v>
      </c>
      <c r="E853" s="180" t="str">
        <f>IF(N853="Not Reportable","NA",IF(B853="Oversea",_xlfn.XLOOKUP(O853,'Oversea data From 国家网站'!A:A,'Oversea data From 国家网站'!B:B),_xlfn.XLOOKUP(O853,'Local data from 国家网站'!A:A,'Local data from 国家网站'!B:B)))</f>
        <v>NA</v>
      </c>
      <c r="F853" s="175" t="str">
        <f>IF(B853="NMPA", _xlfn.XLOOKUP(E853, '国家网站数据(NMPA)'!B$1:B$906, '国家网站数据(NMPA)'!E$1:E$906), "SHD")</f>
        <v>SHD</v>
      </c>
      <c r="G853" s="176" t="str">
        <f>IF(ISERROR(IF(B853="NMPA",_xlfn.XLOOKUP(E853,'国家网站数据(NMPA)'!B$1:B$906,'国家网站数据(NMPA)'!J$1:J$906),IF(B853="Oversea",_xlfn.XLOOKUP(O853,'Oversea data From 国家网站'!A$1:A$994,'Oversea data From 国家网站'!J$1:J$994),_xlfn.XLOOKUP(O853,'Local data from 国家网站'!A$1:A$1000,'Local data from 国家网站'!J$1:J$1000)))),"NA",IF(B853="NMPA",_xlfn.XLOOKUP(E853,'国家网站数据(NMPA)'!B$1:B$906,'国家网站数据(NMPA)'!J$1:J$906),IF(B853="Oversea",_xlfn.XLOOKUP(O853,'Oversea data From 国家网站'!A$1:A$994,'Oversea data From 国家网站'!J$1:J$994),_xlfn.XLOOKUP(O853,'Local data from 国家网站'!A$1:A$1000,'Local data from 国家网站'!J$1:J$1000))))</f>
        <v>NA</v>
      </c>
      <c r="H853" s="255" t="s">
        <v>309</v>
      </c>
      <c r="I853" s="176" t="str">
        <f>IF(ISERROR(IF(B853="NMPA",_xlfn.XLOOKUP(西门子log!E853,'国家网站数据(NMPA)'!B:B,'国家网站数据(NMPA)'!K:K),IF(B853="Oversea",_xlfn.XLOOKUP(O853,'Oversea data From 国家网站'!A:A,'Oversea data From 国家网站'!K:K),_xlfn.XLOOKUP(西门子log!O853,'Local data from 国家网站'!A:A,'Local data from 国家网站'!K:K)))),"NA",IF(B853="NMPA",_xlfn.XLOOKUP(E853,'国家网站数据(NMPA)'!B:B,'国家网站数据(NMPA)'!K:K),IF(B853="Oversea",_xlfn.XLOOKUP(O853,'Oversea data From 国家网站'!A:A,'Oversea data From 国家网站'!K:K),_xlfn.XLOOKUP(O853,'Local data from 国家网站'!A:A,'Local data from 国家网站'!K:K))))</f>
        <v>NA</v>
      </c>
      <c r="J853" s="176" t="str">
        <f>IF(B853="Oversea",_xlfn.XLOOKUP(O853,SmartSolve!C:C,SmartSolve!I:I),_xlfn.XLOOKUP(E853,'国家网站数据(NMPA)'!B:B,'国家网站数据(NMPA)'!AB:AB))</f>
        <v>Dimension Vista 1500 instrument, Erroneous Carbon Dioxide (CO2, Lot# 24260BB) and Albumin (ALB, Lot#24255BA) results on multiple patient samples.</v>
      </c>
      <c r="K853" s="176" t="str">
        <f>IF(B853="NMPA", _xlfn.XLOOKUP(E853, '国家网站数据(NMPA)'!B:B, '国家网站数据(NMPA)'!W:W), "NA")</f>
        <v>NA</v>
      </c>
      <c r="L853" s="271">
        <v>45755</v>
      </c>
      <c r="M853" s="326">
        <f t="shared" si="10"/>
        <v>45785</v>
      </c>
      <c r="N853" s="172" t="s">
        <v>4</v>
      </c>
      <c r="O853" s="328" t="s">
        <v>2693</v>
      </c>
      <c r="P853" s="178" t="s">
        <v>45</v>
      </c>
      <c r="Q853" s="178" t="s">
        <v>45</v>
      </c>
      <c r="R853" s="172" t="s">
        <v>55</v>
      </c>
      <c r="S853" s="177" t="s">
        <v>2692</v>
      </c>
      <c r="T853" s="247" t="s">
        <v>45</v>
      </c>
    </row>
    <row r="854" spans="1:20" ht="16.399999999999999" customHeight="1">
      <c r="A854" s="172" t="s">
        <v>1321</v>
      </c>
      <c r="B854" s="173" t="s">
        <v>19</v>
      </c>
      <c r="C854" s="172" t="str">
        <f t="shared" ca="1" si="9"/>
        <v>NA</v>
      </c>
      <c r="D854" s="174" t="str">
        <f>IF(B854="NMPA", _xlfn.XLOOKUP(E854,'国家网站数据(NMPA)'!$B$1:$B$906,'国家网站数据(NMPA)'!C$1:C$906),"NA")</f>
        <v>NA</v>
      </c>
      <c r="E854" s="180" t="str">
        <f>IF(N854="Not Reportable","NA",IF(B854="Oversea",_xlfn.XLOOKUP(O854,'Oversea data From 国家网站'!A:A,'Oversea data From 国家网站'!B:B),_xlfn.XLOOKUP(O854,'Local data from 国家网站'!A:A,'Local data from 国家网站'!B:B)))</f>
        <v>1193118002025071563</v>
      </c>
      <c r="F854" s="175" t="str">
        <f>IF(B854="NMPA", _xlfn.XLOOKUP(E854, '国家网站数据(NMPA)'!B$1:B$906, '国家网站数据(NMPA)'!E$1:E$906), "SHD")</f>
        <v>SHD</v>
      </c>
      <c r="G854" s="176" t="str">
        <f>IF(ISERROR(IF(B854="NMPA",_xlfn.XLOOKUP(E854,'国家网站数据(NMPA)'!B$1:B$906,'国家网站数据(NMPA)'!J$1:J$906),IF(B854="Oversea",_xlfn.XLOOKUP(O854,'Oversea data From 国家网站'!A$1:A$994,'Oversea data From 国家网站'!J$1:J$994),_xlfn.XLOOKUP(O854,'Local data from 国家网站'!A$1:A$1000,'Local data from 国家网站'!J$1:J$1000)))),"NA",IF(B854="NMPA",_xlfn.XLOOKUP(E854,'国家网站数据(NMPA)'!B$1:B$906,'国家网站数据(NMPA)'!J$1:J$906),IF(B854="Oversea",_xlfn.XLOOKUP(O854,'Oversea data From 国家网站'!A$1:A$994,'Oversea data From 国家网站'!J$1:J$994),_xlfn.XLOOKUP(O854,'Local data from 国家网站'!A$1:A$1000,'Local data from 国家网站'!J$1:J$1000))))</f>
        <v>丙型肝炎病毒IgG抗体测定试剂盒(化学发光法)</v>
      </c>
      <c r="H854" s="255" t="s">
        <v>62</v>
      </c>
      <c r="I854" s="176" t="str">
        <f>IF(ISERROR(IF(B854="NMPA",_xlfn.XLOOKUP(西门子log!E854,'国家网站数据(NMPA)'!B:B,'国家网站数据(NMPA)'!K:K),IF(B854="Oversea",_xlfn.XLOOKUP(O854,'Oversea data From 国家网站'!A:A,'Oversea data From 国家网站'!K:K),_xlfn.XLOOKUP(西门子log!O854,'Local data from 国家网站'!A:A,'Local data from 国家网站'!K:K)))),"NA",IF(B854="NMPA",_xlfn.XLOOKUP(E854,'国家网站数据(NMPA)'!B:B,'国家网站数据(NMPA)'!K:K),IF(B854="Oversea",_xlfn.XLOOKUP(O854,'Oversea data From 国家网站'!A:A,'Oversea data From 国家网站'!K:K),_xlfn.XLOOKUP(O854,'Local data from 国家网站'!A:A,'Local data from 国家网站'!K:K))))</f>
        <v>国械注进20173406075</v>
      </c>
      <c r="J854" s="176" t="str">
        <f>IF(B854="Oversea",_xlfn.XLOOKUP(O854,SmartSolve!C:C,SmartSolve!I:I),_xlfn.XLOOKUP(E854,'国家网站数据(NMPA)'!B:B,'国家网站数据(NMPA)'!AB:AB))</f>
        <v>ADVIA Centaur CP – aHCV, lot 474 – Discordant nonreactive results vs. alt. methods</v>
      </c>
      <c r="K854" s="176" t="str">
        <f>IF(B854="NMPA", _xlfn.XLOOKUP(E854, '国家网站数据(NMPA)'!B:B, '国家网站数据(NMPA)'!W:W), "NA")</f>
        <v>NA</v>
      </c>
      <c r="L854" s="271">
        <v>45755</v>
      </c>
      <c r="M854" s="326">
        <f t="shared" si="10"/>
        <v>45785</v>
      </c>
      <c r="N854" s="172" t="s">
        <v>5</v>
      </c>
      <c r="O854" s="328" t="s">
        <v>2694</v>
      </c>
      <c r="P854" s="178">
        <v>45756</v>
      </c>
      <c r="Q854" s="178" t="s">
        <v>45</v>
      </c>
      <c r="R854" s="328" t="s">
        <v>237</v>
      </c>
      <c r="T854" s="247" t="str">
        <f t="shared" si="11"/>
        <v>满足</v>
      </c>
    </row>
    <row r="855" spans="1:20" ht="16.399999999999999" customHeight="1">
      <c r="A855" s="172" t="s">
        <v>1321</v>
      </c>
      <c r="B855" s="173" t="s">
        <v>19</v>
      </c>
      <c r="C855" s="172" t="str">
        <f t="shared" ca="1" si="9"/>
        <v>NA</v>
      </c>
      <c r="D855" s="174" t="str">
        <f>IF(B855="NMPA", _xlfn.XLOOKUP(E855,'国家网站数据(NMPA)'!$B$1:$B$906,'国家网站数据(NMPA)'!C$1:C$906),"NA")</f>
        <v>NA</v>
      </c>
      <c r="E855" s="180" t="str">
        <f>IF(N855="Not Reportable","NA",IF(B855="Oversea",_xlfn.XLOOKUP(O855,'Oversea data From 国家网站'!A:A,'Oversea data From 国家网站'!B:B),_xlfn.XLOOKUP(O855,'Local data from 国家网站'!A:A,'Local data from 国家网站'!B:B)))</f>
        <v>1193118002025071564</v>
      </c>
      <c r="F855" s="175" t="str">
        <f>IF(B855="NMPA", _xlfn.XLOOKUP(E855, '国家网站数据(NMPA)'!B$1:B$906, '国家网站数据(NMPA)'!E$1:E$906), "SHD")</f>
        <v>SHD</v>
      </c>
      <c r="G855" s="176" t="str">
        <f>IF(ISERROR(IF(B855="NMPA",_xlfn.XLOOKUP(E855,'国家网站数据(NMPA)'!B$1:B$906,'国家网站数据(NMPA)'!J$1:J$906),IF(B855="Oversea",_xlfn.XLOOKUP(O855,'Oversea data From 国家网站'!A$1:A$994,'Oversea data From 国家网站'!J$1:J$994),_xlfn.XLOOKUP(O855,'Local data from 国家网站'!A$1:A$1000,'Local data from 国家网站'!J$1:J$1000)))),"NA",IF(B855="NMPA",_xlfn.XLOOKUP(E855,'国家网站数据(NMPA)'!B$1:B$906,'国家网站数据(NMPA)'!J$1:J$906),IF(B855="Oversea",_xlfn.XLOOKUP(O855,'Oversea data From 国家网站'!A$1:A$994,'Oversea data From 国家网站'!J$1:J$994),_xlfn.XLOOKUP(O855,'Local data from 国家网站'!A$1:A$1000,'Local data from 国家网站'!J$1:J$1000))))</f>
        <v>丙型肝炎病毒IgG抗体测定试剂盒(化学发光法)</v>
      </c>
      <c r="H855" s="255" t="s">
        <v>62</v>
      </c>
      <c r="I855" s="176" t="str">
        <f>IF(ISERROR(IF(B855="NMPA",_xlfn.XLOOKUP(西门子log!E855,'国家网站数据(NMPA)'!B:B,'国家网站数据(NMPA)'!K:K),IF(B855="Oversea",_xlfn.XLOOKUP(O855,'Oversea data From 国家网站'!A:A,'Oversea data From 国家网站'!K:K),_xlfn.XLOOKUP(西门子log!O855,'Local data from 国家网站'!A:A,'Local data from 国家网站'!K:K)))),"NA",IF(B855="NMPA",_xlfn.XLOOKUP(E855,'国家网站数据(NMPA)'!B:B,'国家网站数据(NMPA)'!K:K),IF(B855="Oversea",_xlfn.XLOOKUP(O855,'Oversea data From 国家网站'!A:A,'Oversea data From 国家网站'!K:K),_xlfn.XLOOKUP(O855,'Local data from 国家网站'!A:A,'Local data from 国家网站'!K:K))))</f>
        <v>国械注进20173406075</v>
      </c>
      <c r="J855" s="176" t="str">
        <f>IF(B855="Oversea",_xlfn.XLOOKUP(O855,SmartSolve!C:C,SmartSolve!I:I),_xlfn.XLOOKUP(E855,'国家网站数据(NMPA)'!B:B,'国家网站数据(NMPA)'!AB:AB))</f>
        <v>ADVIA Centaur CP – aHCV, lot 474 – Discordant nonreactive results vs. alt. methods</v>
      </c>
      <c r="K855" s="176" t="str">
        <f>IF(B855="NMPA", _xlfn.XLOOKUP(E855, '国家网站数据(NMPA)'!B:B, '国家网站数据(NMPA)'!W:W), "NA")</f>
        <v>NA</v>
      </c>
      <c r="L855" s="271">
        <v>45755</v>
      </c>
      <c r="M855" s="326">
        <f t="shared" si="10"/>
        <v>45785</v>
      </c>
      <c r="N855" s="172" t="s">
        <v>5</v>
      </c>
      <c r="O855" s="328" t="s">
        <v>2695</v>
      </c>
      <c r="P855" s="178">
        <v>45756</v>
      </c>
      <c r="Q855" s="178" t="s">
        <v>45</v>
      </c>
      <c r="R855" s="328" t="s">
        <v>237</v>
      </c>
      <c r="T855" s="247" t="str">
        <f t="shared" si="11"/>
        <v>满足</v>
      </c>
    </row>
    <row r="856" spans="1:20" ht="16.399999999999999" customHeight="1">
      <c r="A856" s="172" t="s">
        <v>1321</v>
      </c>
      <c r="B856" s="173" t="s">
        <v>19</v>
      </c>
      <c r="C856" s="172" t="str">
        <f t="shared" ca="1" si="9"/>
        <v>NA</v>
      </c>
      <c r="D856" s="174" t="str">
        <f>IF(B856="NMPA", _xlfn.XLOOKUP(E856,'国家网站数据(NMPA)'!$B$1:$B$906,'国家网站数据(NMPA)'!C$1:C$906),"NA")</f>
        <v>NA</v>
      </c>
      <c r="E856" s="180" t="str">
        <f>IF(N856="Not Reportable","NA",IF(B856="Oversea",_xlfn.XLOOKUP(O856,'Oversea data From 国家网站'!A:A,'Oversea data From 国家网站'!B:B),_xlfn.XLOOKUP(O856,'Local data from 国家网站'!A:A,'Local data from 国家网站'!B:B)))</f>
        <v>1193118002025071565</v>
      </c>
      <c r="F856" s="175" t="str">
        <f>IF(B856="NMPA", _xlfn.XLOOKUP(E856, '国家网站数据(NMPA)'!B$1:B$906, '国家网站数据(NMPA)'!E$1:E$906), "SHD")</f>
        <v>SHD</v>
      </c>
      <c r="G856" s="176" t="str">
        <f>IF(ISERROR(IF(B856="NMPA",_xlfn.XLOOKUP(E856,'国家网站数据(NMPA)'!B$1:B$906,'国家网站数据(NMPA)'!J$1:J$906),IF(B856="Oversea",_xlfn.XLOOKUP(O856,'Oversea data From 国家网站'!A$1:A$994,'Oversea data From 国家网站'!J$1:J$994),_xlfn.XLOOKUP(O856,'Local data from 国家网站'!A$1:A$1000,'Local data from 国家网站'!J$1:J$1000)))),"NA",IF(B856="NMPA",_xlfn.XLOOKUP(E856,'国家网站数据(NMPA)'!B$1:B$906,'国家网站数据(NMPA)'!J$1:J$906),IF(B856="Oversea",_xlfn.XLOOKUP(O856,'Oversea data From 国家网站'!A$1:A$994,'Oversea data From 国家网站'!J$1:J$994),_xlfn.XLOOKUP(O856,'Local data from 国家网站'!A$1:A$1000,'Local data from 国家网站'!J$1:J$1000))))</f>
        <v>丙型肝炎病毒IgG抗体测定试剂盒(化学发光法)</v>
      </c>
      <c r="H856" s="255" t="s">
        <v>62</v>
      </c>
      <c r="I856" s="176" t="str">
        <f>IF(ISERROR(IF(B856="NMPA",_xlfn.XLOOKUP(西门子log!E856,'国家网站数据(NMPA)'!B:B,'国家网站数据(NMPA)'!K:K),IF(B856="Oversea",_xlfn.XLOOKUP(O856,'Oversea data From 国家网站'!A:A,'Oversea data From 国家网站'!K:K),_xlfn.XLOOKUP(西门子log!O856,'Local data from 国家网站'!A:A,'Local data from 国家网站'!K:K)))),"NA",IF(B856="NMPA",_xlfn.XLOOKUP(E856,'国家网站数据(NMPA)'!B:B,'国家网站数据(NMPA)'!K:K),IF(B856="Oversea",_xlfn.XLOOKUP(O856,'Oversea data From 国家网站'!A:A,'Oversea data From 国家网站'!K:K),_xlfn.XLOOKUP(O856,'Local data from 国家网站'!A:A,'Local data from 国家网站'!K:K))))</f>
        <v>国械注进20173406075</v>
      </c>
      <c r="J856" s="176" t="str">
        <f>IF(B856="Oversea",_xlfn.XLOOKUP(O856,SmartSolve!C:C,SmartSolve!I:I),_xlfn.XLOOKUP(E856,'国家网站数据(NMPA)'!B:B,'国家网站数据(NMPA)'!AB:AB))</f>
        <v>ADVIA Centaur CP – aHCV, lot 474 – Discordant nonreactive results vs. alt. methods</v>
      </c>
      <c r="K856" s="176" t="str">
        <f>IF(B856="NMPA", _xlfn.XLOOKUP(E856, '国家网站数据(NMPA)'!B:B, '国家网站数据(NMPA)'!W:W), "NA")</f>
        <v>NA</v>
      </c>
      <c r="L856" s="271">
        <v>45755</v>
      </c>
      <c r="M856" s="326">
        <f t="shared" si="10"/>
        <v>45785</v>
      </c>
      <c r="N856" s="172" t="s">
        <v>5</v>
      </c>
      <c r="O856" s="328" t="s">
        <v>2696</v>
      </c>
      <c r="P856" s="178">
        <v>45756</v>
      </c>
      <c r="Q856" s="178" t="s">
        <v>45</v>
      </c>
      <c r="R856" s="328" t="s">
        <v>237</v>
      </c>
      <c r="T856" s="247" t="str">
        <f t="shared" si="11"/>
        <v>满足</v>
      </c>
    </row>
    <row r="857" spans="1:20" ht="16.399999999999999" customHeight="1">
      <c r="A857" s="172" t="s">
        <v>2405</v>
      </c>
      <c r="B857" s="173" t="s">
        <v>19</v>
      </c>
      <c r="C857" s="172" t="str">
        <f t="shared" ca="1" si="9"/>
        <v>NA</v>
      </c>
      <c r="D857" s="174" t="str">
        <f>IF(B857="NMPA", _xlfn.XLOOKUP(E857,'国家网站数据(NMPA)'!$B$1:$B$906,'国家网站数据(NMPA)'!C$1:C$906),"NA")</f>
        <v>NA</v>
      </c>
      <c r="E857" s="180" t="str">
        <f>IF(N857="Not Reportable","NA",IF(B857="Oversea",_xlfn.XLOOKUP(O857,'Oversea data From 国家网站'!A:A,'Oversea data From 国家网站'!B:B),_xlfn.XLOOKUP(O857,'Local data from 国家网站'!A:A,'Local data from 国家网站'!B:B)))</f>
        <v>1193118002025072892</v>
      </c>
      <c r="F857" s="175" t="str">
        <f>IF(B857="NMPA", _xlfn.XLOOKUP(E857, '国家网站数据(NMPA)'!B$1:B$906, '国家网站数据(NMPA)'!E$1:E$906), "SHD")</f>
        <v>SHD</v>
      </c>
      <c r="G857" s="176" t="str">
        <f>IF(ISERROR(IF(B857="NMPA",_xlfn.XLOOKUP(E857,'国家网站数据(NMPA)'!B$1:B$906,'国家网站数据(NMPA)'!J$1:J$906),IF(B857="Oversea",_xlfn.XLOOKUP(O857,'Oversea data From 国家网站'!A$1:A$994,'Oversea data From 国家网站'!J$1:J$994),_xlfn.XLOOKUP(O857,'Local data from 国家网站'!A$1:A$1000,'Local data from 国家网站'!J$1:J$1000)))),"NA",IF(B857="NMPA",_xlfn.XLOOKUP(E857,'国家网站数据(NMPA)'!B$1:B$906,'国家网站数据(NMPA)'!J$1:J$906),IF(B857="Oversea",_xlfn.XLOOKUP(O857,'Oversea data From 国家网站'!A$1:A$994,'Oversea data From 国家网站'!J$1:J$994),_xlfn.XLOOKUP(O857,'Local data from 国家网站'!A$1:A$1000,'Local data from 国家网站'!J$1:J$1000))))</f>
        <v>二氧化碳测定试剂盒(PEPC酶法)</v>
      </c>
      <c r="H857" s="255" t="s">
        <v>50</v>
      </c>
      <c r="I857" s="176" t="str">
        <f>IF(ISERROR(IF(B857="NMPA",_xlfn.XLOOKUP(西门子log!E857,'国家网站数据(NMPA)'!B:B,'国家网站数据(NMPA)'!K:K),IF(B857="Oversea",_xlfn.XLOOKUP(O857,'Oversea data From 国家网站'!A:A,'Oversea data From 国家网站'!K:K),_xlfn.XLOOKUP(西门子log!O857,'Local data from 国家网站'!A:A,'Local data from 国家网站'!K:K)))),"NA",IF(B857="NMPA",_xlfn.XLOOKUP(E857,'国家网站数据(NMPA)'!B:B,'国家网站数据(NMPA)'!K:K),IF(B857="Oversea",_xlfn.XLOOKUP(O857,'Oversea data From 国家网站'!A:A,'Oversea data From 国家网站'!K:K),_xlfn.XLOOKUP(O857,'Local data from 国家网站'!A:A,'Local data from 国家网站'!K:K))))</f>
        <v>国械注进20162402298</v>
      </c>
      <c r="J857" s="176" t="str">
        <f>IF(B857="Oversea",_xlfn.XLOOKUP(O857,SmartSolve!C:C,SmartSolve!I:I),_xlfn.XLOOKUP(E857,'国家网站数据(NMPA)'!B:B,'国家网站数据(NMPA)'!AB:AB))</f>
        <v>Atellica CH 930 Analyzer / erroneously elevated Carbon Dioxide, Concentrated (CO2_c, 140369) results on five patient samples.</v>
      </c>
      <c r="K857" s="176" t="str">
        <f>IF(B857="NMPA", _xlfn.XLOOKUP(E857, '国家网站数据(NMPA)'!B:B, '国家网站数据(NMPA)'!W:W), "NA")</f>
        <v>NA</v>
      </c>
      <c r="L857" s="271">
        <v>45756</v>
      </c>
      <c r="M857" s="326">
        <f t="shared" si="10"/>
        <v>45786</v>
      </c>
      <c r="N857" s="172" t="s">
        <v>5</v>
      </c>
      <c r="O857" s="172" t="s">
        <v>2697</v>
      </c>
      <c r="P857" s="178">
        <v>45767</v>
      </c>
      <c r="Q857" s="178" t="s">
        <v>45</v>
      </c>
      <c r="R857" s="172" t="s">
        <v>237</v>
      </c>
      <c r="T857" s="247" t="str">
        <f t="shared" si="11"/>
        <v>满足</v>
      </c>
    </row>
    <row r="858" spans="1:20" ht="16.399999999999999" customHeight="1">
      <c r="A858" s="172" t="s">
        <v>2405</v>
      </c>
      <c r="B858" s="173" t="s">
        <v>18</v>
      </c>
      <c r="C858" s="172" t="str">
        <f t="shared" ca="1" si="9"/>
        <v>NA</v>
      </c>
      <c r="D858" s="174" t="str">
        <f>IF(B858="NMPA", _xlfn.XLOOKUP(E858,'国家网站数据(NMPA)'!$B$1:$B$906,'国家网站数据(NMPA)'!C$1:C$906),"NA")</f>
        <v>2024-05-21</v>
      </c>
      <c r="E858" s="270" t="s">
        <v>2698</v>
      </c>
      <c r="F858" s="175" t="str">
        <f>IF(B858="NMPA", _xlfn.XLOOKUP(E858, '国家网站数据(NMPA)'!B$1:B$906, '国家网站数据(NMPA)'!E$1:E$906), "SHD")</f>
        <v>山西医科大学第二医院</v>
      </c>
      <c r="G858" s="176" t="str">
        <f>IF(ISERROR(IF(B858="NMPA",_xlfn.XLOOKUP(E858,'国家网站数据(NMPA)'!B$1:B$906,'国家网站数据(NMPA)'!J$1:J$906),IF(B858="Oversea",_xlfn.XLOOKUP(O858,'Oversea data From 国家网站'!A$1:A$994,'Oversea data From 国家网站'!J$1:J$994),_xlfn.XLOOKUP(O858,'Local data from 国家网站'!A$1:A$1000,'Local data from 国家网站'!J$1:J$1000)))),"NA",IF(B858="NMPA",_xlfn.XLOOKUP(E858,'国家网站数据(NMPA)'!B$1:B$906,'国家网站数据(NMPA)'!J$1:J$906),IF(B858="Oversea",_xlfn.XLOOKUP(O858,'Oversea data From 国家网站'!A$1:A$994,'Oversea data From 国家网站'!J$1:J$994),_xlfn.XLOOKUP(O858,'Local data from 国家网站'!A$1:A$1000,'Local data from 国家网站'!J$1:J$1000))))</f>
        <v>全自动蛋白分析仪</v>
      </c>
      <c r="H858" s="255" t="s">
        <v>270</v>
      </c>
      <c r="I858" s="176" t="str">
        <f>IF(ISERROR(IF(B858="NMPA",_xlfn.XLOOKUP(西门子log!E858,'国家网站数据(NMPA)'!B:B,'国家网站数据(NMPA)'!K:K),IF(B858="Oversea",_xlfn.XLOOKUP(O858,'Oversea data From 国家网站'!A:A,'Oversea data From 国家网站'!K:K),_xlfn.XLOOKUP(西门子log!O858,'Local data from 国家网站'!A:A,'Local data from 国家网站'!K:K)))),"NA",IF(B858="NMPA",_xlfn.XLOOKUP(E858,'国家网站数据(NMPA)'!B:B,'国家网站数据(NMPA)'!K:K),IF(B858="Oversea",_xlfn.XLOOKUP(O858,'Oversea data From 国家网站'!A:A,'Oversea data From 国家网站'!K:K),_xlfn.XLOOKUP(O858,'Local data from 国家网站'!A:A,'Local data from 国家网站'!K:K))))</f>
        <v>国械注进20152220211</v>
      </c>
      <c r="J858" s="176" t="str">
        <f>IF(B858="Oversea",_xlfn.XLOOKUP(O858,SmartSolve!C:C,SmartSolve!I:I),_xlfn.XLOOKUP(E858,'国家网站数据(NMPA)'!B:B,'国家网站数据(NMPA)'!AB:AB))</f>
        <v>D0101_故障提示,D0412_泵问题,D0605_不能通过质控</v>
      </c>
      <c r="K858" s="176" t="str">
        <f>IF(B858="NMPA", _xlfn.XLOOKUP(E858, '国家网站数据(NMPA)'!B:B, '国家网站数据(NMPA)'!W:W), "NA")</f>
        <v>其他</v>
      </c>
      <c r="L858" s="271">
        <v>45757</v>
      </c>
      <c r="M858" s="326">
        <f t="shared" si="10"/>
        <v>45802</v>
      </c>
      <c r="N858" s="172" t="s">
        <v>4</v>
      </c>
      <c r="O858" s="172" t="s">
        <v>2699</v>
      </c>
      <c r="P858" s="178">
        <v>45764</v>
      </c>
      <c r="Q858" s="178" t="s">
        <v>45</v>
      </c>
      <c r="R858" s="172" t="s">
        <v>55</v>
      </c>
      <c r="T858" s="247" t="str">
        <f t="shared" si="11"/>
        <v>满足</v>
      </c>
    </row>
    <row r="859" spans="1:20" ht="16.399999999999999" customHeight="1">
      <c r="A859" s="172" t="s">
        <v>2405</v>
      </c>
      <c r="B859" s="173" t="s">
        <v>19</v>
      </c>
      <c r="C859" s="172" t="str">
        <f t="shared" ca="1" si="9"/>
        <v>NA</v>
      </c>
      <c r="D859" s="174" t="str">
        <f>IF(B859="NMPA", _xlfn.XLOOKUP(E859,'国家网站数据(NMPA)'!$B$1:$B$906,'国家网站数据(NMPA)'!C$1:C$906),"NA")</f>
        <v>NA</v>
      </c>
      <c r="E859" s="180" t="str">
        <f>IF(N859="Not Reportable","NA",IF(B859="Oversea",_xlfn.XLOOKUP(O859,'Oversea data From 国家网站'!A:A,'Oversea data From 国家网站'!B:B),_xlfn.XLOOKUP(O859,'Local data from 国家网站'!A:A,'Local data from 国家网站'!B:B)))</f>
        <v>1193118002025073021</v>
      </c>
      <c r="F859" s="175" t="str">
        <f>IF(B859="NMPA", _xlfn.XLOOKUP(E859, '国家网站数据(NMPA)'!B$1:B$906, '国家网站数据(NMPA)'!E$1:E$906), "SHD")</f>
        <v>SHD</v>
      </c>
      <c r="G859" s="176" t="str">
        <f>IF(ISERROR(IF(B859="NMPA",_xlfn.XLOOKUP(E859,'国家网站数据(NMPA)'!B$1:B$906,'国家网站数据(NMPA)'!J$1:J$906),IF(B859="Oversea",_xlfn.XLOOKUP(O859,'Oversea data From 国家网站'!A$1:A$994,'Oversea data From 国家网站'!J$1:J$994),_xlfn.XLOOKUP(O859,'Local data from 国家网站'!A$1:A$1000,'Local data from 国家网站'!J$1:J$1000)))),"NA",IF(B859="NMPA",_xlfn.XLOOKUP(E859,'国家网站数据(NMPA)'!B$1:B$906,'国家网站数据(NMPA)'!J$1:J$906),IF(B859="Oversea",_xlfn.XLOOKUP(O859,'Oversea data From 国家网站'!A$1:A$994,'Oversea data From 国家网站'!J$1:J$994),_xlfn.XLOOKUP(O859,'Local data from 国家网站'!A$1:A$1000,'Local data from 国家网站'!J$1:J$1000))))</f>
        <v>糖抗原19-9测定试剂盒（直接化学发光法）</v>
      </c>
      <c r="H859" s="255" t="s">
        <v>130</v>
      </c>
      <c r="I859" s="176" t="str">
        <f>IF(ISERROR(IF(B859="NMPA",_xlfn.XLOOKUP(西门子log!E859,'国家网站数据(NMPA)'!B:B,'国家网站数据(NMPA)'!K:K),IF(B859="Oversea",_xlfn.XLOOKUP(O859,'Oversea data From 国家网站'!A:A,'Oversea data From 国家网站'!K:K),_xlfn.XLOOKUP(西门子log!O859,'Local data from 国家网站'!A:A,'Local data from 国家网站'!K:K)))),"NA",IF(B859="NMPA",_xlfn.XLOOKUP(E859,'国家网站数据(NMPA)'!B:B,'国家网站数据(NMPA)'!K:K),IF(B859="Oversea",_xlfn.XLOOKUP(O859,'Oversea data From 国家网站'!A:A,'Oversea data From 国家网站'!K:K),_xlfn.XLOOKUP(O859,'Local data from 国家网站'!A:A,'Local data from 国家网站'!K:K))))</f>
        <v>国械注进20172401781</v>
      </c>
      <c r="J859" s="176" t="str">
        <f>IF(B859="Oversea",_xlfn.XLOOKUP(O859,SmartSolve!C:C,SmartSolve!I:I),_xlfn.XLOOKUP(E859,'国家网站数据(NMPA)'!B:B,'国家网站数据(NMPA)'!AB:AB))</f>
        <v>Atellica IM 1600 Analyzer/ CA 19-9, lot# 543 – Difference between undiluted and diluted patient sample results.</v>
      </c>
      <c r="K859" s="176" t="str">
        <f>IF(B859="NMPA", _xlfn.XLOOKUP(E859, '国家网站数据(NMPA)'!B:B, '国家网站数据(NMPA)'!W:W), "NA")</f>
        <v>NA</v>
      </c>
      <c r="L859" s="271">
        <v>45757</v>
      </c>
      <c r="M859" s="326">
        <f t="shared" si="10"/>
        <v>45787</v>
      </c>
      <c r="N859" s="172" t="s">
        <v>5</v>
      </c>
      <c r="O859" s="172" t="s">
        <v>2700</v>
      </c>
      <c r="P859" s="178">
        <v>45758</v>
      </c>
      <c r="Q859" s="178">
        <v>45784</v>
      </c>
      <c r="R859" s="172" t="s">
        <v>55</v>
      </c>
      <c r="T859" s="247" t="s">
        <v>56</v>
      </c>
    </row>
    <row r="860" spans="1:20" ht="16.399999999999999" customHeight="1">
      <c r="A860" s="172" t="s">
        <v>2405</v>
      </c>
      <c r="B860" s="173" t="s">
        <v>19</v>
      </c>
      <c r="C860" s="172" t="str">
        <f t="shared" ca="1" si="9"/>
        <v>NA</v>
      </c>
      <c r="D860" s="174" t="str">
        <f>IF(B860="NMPA", _xlfn.XLOOKUP(E860,'国家网站数据(NMPA)'!$B$1:$B$906,'国家网站数据(NMPA)'!C$1:C$906),"NA")</f>
        <v>NA</v>
      </c>
      <c r="E860" s="180" t="str">
        <f>IF(N860="Not Reportable","NA",IF(B860="Oversea",_xlfn.XLOOKUP(O860,'Oversea data From 国家网站'!A:A,'Oversea data From 国家网站'!B:B),_xlfn.XLOOKUP(O860,'Local data from 国家网站'!A:A,'Local data from 国家网站'!B:B)))</f>
        <v>1193118002025073022</v>
      </c>
      <c r="F860" s="175" t="str">
        <f>IF(B860="NMPA", _xlfn.XLOOKUP(E860, '国家网站数据(NMPA)'!B$1:B$906, '国家网站数据(NMPA)'!E$1:E$906), "SHD")</f>
        <v>SHD</v>
      </c>
      <c r="G860" s="176" t="str">
        <f>IF(ISERROR(IF(B860="NMPA",_xlfn.XLOOKUP(E860,'国家网站数据(NMPA)'!B$1:B$906,'国家网站数据(NMPA)'!J$1:J$906),IF(B860="Oversea",_xlfn.XLOOKUP(O860,'Oversea data From 国家网站'!A$1:A$994,'Oversea data From 国家网站'!J$1:J$994),_xlfn.XLOOKUP(O860,'Local data from 国家网站'!A$1:A$1000,'Local data from 国家网站'!J$1:J$1000)))),"NA",IF(B860="NMPA",_xlfn.XLOOKUP(E860,'国家网站数据(NMPA)'!B$1:B$906,'国家网站数据(NMPA)'!J$1:J$906),IF(B860="Oversea",_xlfn.XLOOKUP(O860,'Oversea data From 国家网站'!A$1:A$994,'Oversea data From 国家网站'!J$1:J$994),_xlfn.XLOOKUP(O860,'Local data from 国家网站'!A$1:A$1000,'Local data from 国家网站'!J$1:J$1000))))</f>
        <v>糖抗原19-9测定试剂盒（直接化学发光法）</v>
      </c>
      <c r="H860" s="255" t="s">
        <v>130</v>
      </c>
      <c r="I860" s="176" t="str">
        <f>IF(ISERROR(IF(B860="NMPA",_xlfn.XLOOKUP(西门子log!E860,'国家网站数据(NMPA)'!B:B,'国家网站数据(NMPA)'!K:K),IF(B860="Oversea",_xlfn.XLOOKUP(O860,'Oversea data From 国家网站'!A:A,'Oversea data From 国家网站'!K:K),_xlfn.XLOOKUP(西门子log!O860,'Local data from 国家网站'!A:A,'Local data from 国家网站'!K:K)))),"NA",IF(B860="NMPA",_xlfn.XLOOKUP(E860,'国家网站数据(NMPA)'!B:B,'国家网站数据(NMPA)'!K:K),IF(B860="Oversea",_xlfn.XLOOKUP(O860,'Oversea data From 国家网站'!A:A,'Oversea data From 国家网站'!K:K),_xlfn.XLOOKUP(O860,'Local data from 国家网站'!A:A,'Local data from 国家网站'!K:K))))</f>
        <v>国械注进20172401781</v>
      </c>
      <c r="J860" s="176" t="str">
        <f>IF(B860="Oversea",_xlfn.XLOOKUP(O860,SmartSolve!C:C,SmartSolve!I:I),_xlfn.XLOOKUP(E860,'国家网站数据(NMPA)'!B:B,'国家网站数据(NMPA)'!AB:AB))</f>
        <v>Atellica IM 1600 Analyzer/ CA 19-9, lot# 543 – Difference between undiluted and diluted patient sample results.</v>
      </c>
      <c r="K860" s="176" t="str">
        <f>IF(B860="NMPA", _xlfn.XLOOKUP(E860, '国家网站数据(NMPA)'!B:B, '国家网站数据(NMPA)'!W:W), "NA")</f>
        <v>NA</v>
      </c>
      <c r="L860" s="271">
        <v>45757</v>
      </c>
      <c r="M860" s="326">
        <f t="shared" si="10"/>
        <v>45787</v>
      </c>
      <c r="N860" s="172" t="s">
        <v>5</v>
      </c>
      <c r="O860" s="172" t="s">
        <v>2701</v>
      </c>
      <c r="P860" s="178">
        <v>45758</v>
      </c>
      <c r="Q860" s="178">
        <v>45784</v>
      </c>
      <c r="R860" s="172" t="s">
        <v>55</v>
      </c>
      <c r="T860" s="247" t="s">
        <v>56</v>
      </c>
    </row>
    <row r="861" spans="1:20" ht="16.399999999999999" customHeight="1">
      <c r="A861" s="172" t="s">
        <v>2405</v>
      </c>
      <c r="B861" s="173" t="s">
        <v>19</v>
      </c>
      <c r="C861" s="172" t="str">
        <f t="shared" ca="1" si="9"/>
        <v>NA</v>
      </c>
      <c r="D861" s="174" t="str">
        <f>IF(B861="NMPA", _xlfn.XLOOKUP(E861,'国家网站数据(NMPA)'!$B$1:$B$906,'国家网站数据(NMPA)'!C$1:C$906),"NA")</f>
        <v>NA</v>
      </c>
      <c r="E861" s="180" t="str">
        <f>IF(N861="Not Reportable","NA",IF(B861="Oversea",_xlfn.XLOOKUP(O861,'Oversea data From 国家网站'!A:A,'Oversea data From 国家网站'!B:B),_xlfn.XLOOKUP(O861,'Local data from 国家网站'!A:A,'Local data from 国家网站'!B:B)))</f>
        <v>1193118002025073023</v>
      </c>
      <c r="F861" s="175" t="str">
        <f>IF(B861="NMPA", _xlfn.XLOOKUP(E861, '国家网站数据(NMPA)'!B$1:B$906, '国家网站数据(NMPA)'!E$1:E$906), "SHD")</f>
        <v>SHD</v>
      </c>
      <c r="G861" s="176" t="str">
        <f>IF(ISERROR(IF(B861="NMPA",_xlfn.XLOOKUP(E861,'国家网站数据(NMPA)'!B$1:B$906,'国家网站数据(NMPA)'!J$1:J$906),IF(B861="Oversea",_xlfn.XLOOKUP(O861,'Oversea data From 国家网站'!A$1:A$994,'Oversea data From 国家网站'!J$1:J$994),_xlfn.XLOOKUP(O861,'Local data from 国家网站'!A$1:A$1000,'Local data from 国家网站'!J$1:J$1000)))),"NA",IF(B861="NMPA",_xlfn.XLOOKUP(E861,'国家网站数据(NMPA)'!B$1:B$906,'国家网站数据(NMPA)'!J$1:J$906),IF(B861="Oversea",_xlfn.XLOOKUP(O861,'Oversea data From 国家网站'!A$1:A$994,'Oversea data From 国家网站'!J$1:J$994),_xlfn.XLOOKUP(O861,'Local data from 国家网站'!A$1:A$1000,'Local data from 国家网站'!J$1:J$1000))))</f>
        <v>糖抗原19-9测定试剂盒（直接化学发光法）</v>
      </c>
      <c r="H861" s="255" t="s">
        <v>130</v>
      </c>
      <c r="I861" s="176" t="str">
        <f>IF(ISERROR(IF(B861="NMPA",_xlfn.XLOOKUP(西门子log!E861,'国家网站数据(NMPA)'!B:B,'国家网站数据(NMPA)'!K:K),IF(B861="Oversea",_xlfn.XLOOKUP(O861,'Oversea data From 国家网站'!A:A,'Oversea data From 国家网站'!K:K),_xlfn.XLOOKUP(西门子log!O861,'Local data from 国家网站'!A:A,'Local data from 国家网站'!K:K)))),"NA",IF(B861="NMPA",_xlfn.XLOOKUP(E861,'国家网站数据(NMPA)'!B:B,'国家网站数据(NMPA)'!K:K),IF(B861="Oversea",_xlfn.XLOOKUP(O861,'Oversea data From 国家网站'!A:A,'Oversea data From 国家网站'!K:K),_xlfn.XLOOKUP(O861,'Local data from 国家网站'!A:A,'Local data from 国家网站'!K:K))))</f>
        <v>国械注进20172401781</v>
      </c>
      <c r="J861" s="176" t="str">
        <f>IF(B861="Oversea",_xlfn.XLOOKUP(O861,SmartSolve!C:C,SmartSolve!I:I),_xlfn.XLOOKUP(E861,'国家网站数据(NMPA)'!B:B,'国家网站数据(NMPA)'!AB:AB))</f>
        <v>Atellica IM 1600 Analyzer/ CA 19-9, lot# 543 – Difference between undiluted and diluted patient sample results.</v>
      </c>
      <c r="K861" s="176" t="str">
        <f>IF(B861="NMPA", _xlfn.XLOOKUP(E861, '国家网站数据(NMPA)'!B:B, '国家网站数据(NMPA)'!W:W), "NA")</f>
        <v>NA</v>
      </c>
      <c r="L861" s="271">
        <v>45757</v>
      </c>
      <c r="M861" s="326">
        <f t="shared" si="10"/>
        <v>45787</v>
      </c>
      <c r="N861" s="172" t="s">
        <v>5</v>
      </c>
      <c r="O861" s="172" t="s">
        <v>2702</v>
      </c>
      <c r="P861" s="178">
        <v>45758</v>
      </c>
      <c r="Q861" s="178">
        <v>45784</v>
      </c>
      <c r="R861" s="172" t="s">
        <v>55</v>
      </c>
      <c r="T861" s="247" t="s">
        <v>56</v>
      </c>
    </row>
    <row r="862" spans="1:20" ht="16.399999999999999" customHeight="1">
      <c r="A862" s="172" t="s">
        <v>1321</v>
      </c>
      <c r="B862" s="173" t="s">
        <v>19</v>
      </c>
      <c r="C862" s="172" t="str">
        <f t="shared" ca="1" si="9"/>
        <v>NA</v>
      </c>
      <c r="D862" s="174" t="str">
        <f>IF(B862="NMPA", _xlfn.XLOOKUP(E862,'国家网站数据(NMPA)'!$B$1:$B$906,'国家网站数据(NMPA)'!C$1:C$906),"NA")</f>
        <v>NA</v>
      </c>
      <c r="E862" s="180" t="str">
        <f>IF(N862="Not Reportable","NA",IF(B862="Oversea",_xlfn.XLOOKUP(O862,'Oversea data From 国家网站'!A:A,'Oversea data From 国家网站'!B:B),_xlfn.XLOOKUP(O862,'Local data from 国家网站'!A:A,'Local data from 国家网站'!B:B)))</f>
        <v>1193118002025074136</v>
      </c>
      <c r="F862" s="175" t="str">
        <f>IF(B862="NMPA", _xlfn.XLOOKUP(E862, '国家网站数据(NMPA)'!B$1:B$906, '国家网站数据(NMPA)'!E$1:E$906), "SHD")</f>
        <v>SHD</v>
      </c>
      <c r="G862" s="176" t="str">
        <f>IF(ISERROR(IF(B862="NMPA",_xlfn.XLOOKUP(E862,'国家网站数据(NMPA)'!B$1:B$906,'国家网站数据(NMPA)'!J$1:J$906),IF(B862="Oversea",_xlfn.XLOOKUP(O862,'Oversea data From 国家网站'!A$1:A$994,'Oversea data From 国家网站'!J$1:J$994),_xlfn.XLOOKUP(O862,'Local data from 国家网站'!A$1:A$1000,'Local data from 国家网站'!J$1:J$1000)))),"NA",IF(B862="NMPA",_xlfn.XLOOKUP(E862,'国家网站数据(NMPA)'!B$1:B$906,'国家网站数据(NMPA)'!J$1:J$906),IF(B862="Oversea",_xlfn.XLOOKUP(O862,'Oversea data From 国家网站'!A$1:A$994,'Oversea data From 国家网站'!J$1:J$994),_xlfn.XLOOKUP(O862,'Local data from 国家网站'!A$1:A$1000,'Local data from 国家网站'!J$1:J$1000))))</f>
        <v>血气分析仪</v>
      </c>
      <c r="H862" s="255" t="s">
        <v>179</v>
      </c>
      <c r="I862" s="176" t="str">
        <f>IF(ISERROR(IF(B862="NMPA",_xlfn.XLOOKUP(西门子log!E862,'国家网站数据(NMPA)'!B:B,'国家网站数据(NMPA)'!K:K),IF(B862="Oversea",_xlfn.XLOOKUP(O862,'Oversea data From 国家网站'!A:A,'Oversea data From 国家网站'!K:K),_xlfn.XLOOKUP(西门子log!O862,'Local data from 国家网站'!A:A,'Local data from 国家网站'!K:K)))),"NA",IF(B862="NMPA",_xlfn.XLOOKUP(E862,'国家网站数据(NMPA)'!B:B,'国家网站数据(NMPA)'!K:K),IF(B862="Oversea",_xlfn.XLOOKUP(O862,'Oversea data From 国家网站'!A:A,'Oversea data From 国家网站'!K:K),_xlfn.XLOOKUP(O862,'Local data from 国家网站'!A:A,'Local data from 国家网站'!K:K))))</f>
        <v>国械注进20172221540</v>
      </c>
      <c r="J862" s="176" t="str">
        <f>IF(B862="Oversea",_xlfn.XLOOKUP(O862,SmartSolve!C:C,SmartSolve!I:I),_xlfn.XLOOKUP(E862,'国家网站数据(NMPA)'!B:B,'国家网站数据(NMPA)'!AB:AB))</f>
        <v>Epoc - Discrepant Na result vs Lab analyzer, SN 47757, lot 02-25024-40 and 12-24348-30 [US]</v>
      </c>
      <c r="K862" s="176" t="str">
        <f>IF(B862="NMPA", _xlfn.XLOOKUP(E862, '国家网站数据(NMPA)'!B:B, '国家网站数据(NMPA)'!W:W), "NA")</f>
        <v>NA</v>
      </c>
      <c r="L862" s="271">
        <v>45757</v>
      </c>
      <c r="M862" s="326">
        <f t="shared" si="10"/>
        <v>45787</v>
      </c>
      <c r="N862" s="172" t="s">
        <v>5</v>
      </c>
      <c r="O862" s="172" t="s">
        <v>2703</v>
      </c>
      <c r="P862" s="178">
        <v>45761</v>
      </c>
      <c r="Q862" s="178" t="s">
        <v>45</v>
      </c>
      <c r="R862" s="172" t="s">
        <v>237</v>
      </c>
      <c r="T862" s="247" t="str">
        <f t="shared" si="11"/>
        <v>满足</v>
      </c>
    </row>
    <row r="863" spans="1:20" ht="15" customHeight="1">
      <c r="A863" s="172" t="s">
        <v>1321</v>
      </c>
      <c r="B863" s="173" t="s">
        <v>19</v>
      </c>
      <c r="C863" s="172" t="str">
        <f t="shared" ca="1" si="9"/>
        <v>NA</v>
      </c>
      <c r="D863" s="174" t="str">
        <f>IF(B863="NMPA", _xlfn.XLOOKUP(E863,'国家网站数据(NMPA)'!$B$1:$B$906,'国家网站数据(NMPA)'!C$1:C$906),"NA")</f>
        <v>NA</v>
      </c>
      <c r="E863" s="180" t="str">
        <f>IF(N863="Not Reportable","NA",IF(B863="Oversea",_xlfn.XLOOKUP(O863,'Oversea data From 国家网站'!A:A,'Oversea data From 国家网站'!B:B),_xlfn.XLOOKUP(O863,'Local data from 国家网站'!A:A,'Local data from 国家网站'!B:B)))</f>
        <v>1193118002025079151</v>
      </c>
      <c r="F863" s="175" t="str">
        <f>IF(B863="NMPA", _xlfn.XLOOKUP(E863, '国家网站数据(NMPA)'!B$1:B$906, '国家网站数据(NMPA)'!E$1:E$906), "SHD")</f>
        <v>SHD</v>
      </c>
      <c r="G863" s="176" t="str">
        <f>IF(ISERROR(IF(B863="NMPA",_xlfn.XLOOKUP(E863,'国家网站数据(NMPA)'!B$1:B$906,'国家网站数据(NMPA)'!J$1:J$906),IF(B863="Oversea",_xlfn.XLOOKUP(O863,'Oversea data From 国家网站'!A$1:A$994,'Oversea data From 国家网站'!J$1:J$994),_xlfn.XLOOKUP(O863,'Local data from 国家网站'!A$1:A$1000,'Local data from 国家网站'!J$1:J$1000)))),"NA",IF(B863="NMPA",_xlfn.XLOOKUP(E863,'国家网站数据(NMPA)'!B$1:B$906,'国家网站数据(NMPA)'!J$1:J$906),IF(B863="Oversea",_xlfn.XLOOKUP(O863,'Oversea data From 国家网站'!A$1:A$994,'Oversea data From 国家网站'!J$1:J$994),_xlfn.XLOOKUP(O863,'Local data from 国家网站'!A$1:A$1000,'Local data from 国家网站'!J$1:J$1000))))</f>
        <v>免疫分析仪</v>
      </c>
      <c r="H863" s="255" t="s">
        <v>2001</v>
      </c>
      <c r="I863" s="176" t="str">
        <f>IF(ISERROR(IF(B863="NMPA",_xlfn.XLOOKUP(西门子log!E863,'国家网站数据(NMPA)'!B:B,'国家网站数据(NMPA)'!K:K),IF(B863="Oversea",_xlfn.XLOOKUP(O863,'Oversea data From 国家网站'!A:A,'Oversea data From 国家网站'!K:K),_xlfn.XLOOKUP(西门子log!O863,'Local data from 国家网站'!A:A,'Local data from 国家网站'!K:K)))),"NA",IF(B863="NMPA",_xlfn.XLOOKUP(E863,'国家网站数据(NMPA)'!B:B,'国家网站数据(NMPA)'!K:K),IF(B863="Oversea",_xlfn.XLOOKUP(O863,'Oversea data From 国家网站'!A:A,'Oversea data From 国家网站'!K:K),_xlfn.XLOOKUP(O863,'Local data from 国家网站'!A:A,'Local data from 国家网站'!K:K))))</f>
        <v>国械注进20242220683</v>
      </c>
      <c r="J863" s="176" t="str">
        <f>IF(B863="Oversea",_xlfn.XLOOKUP(O863,SmartSolve!C:C,SmartSolve!I:I),_xlfn.XLOOKUP(E863,'国家网站数据(NMPA)'!B:B,'国家网站数据(NMPA)'!AB:AB))</f>
        <v>VTLi - False negative cTNI vs Atellica Solution; SN12100, lot HA040224 [Italy]</v>
      </c>
      <c r="K863" s="176" t="str">
        <f>IF(B863="NMPA", _xlfn.XLOOKUP(E863, '国家网站数据(NMPA)'!B:B, '国家网站数据(NMPA)'!W:W), "NA")</f>
        <v>NA</v>
      </c>
      <c r="L863" s="271">
        <v>45757</v>
      </c>
      <c r="M863" s="326">
        <f t="shared" si="10"/>
        <v>45787</v>
      </c>
      <c r="N863" s="172" t="s">
        <v>5</v>
      </c>
      <c r="O863" s="172" t="s">
        <v>2704</v>
      </c>
      <c r="P863" s="178">
        <v>45768</v>
      </c>
      <c r="Q863" s="178" t="s">
        <v>45</v>
      </c>
      <c r="R863" s="172" t="s">
        <v>237</v>
      </c>
      <c r="T863" s="247" t="str">
        <f t="shared" si="11"/>
        <v>满足</v>
      </c>
    </row>
    <row r="864" spans="1:20" ht="16.399999999999999" customHeight="1">
      <c r="A864" s="172" t="s">
        <v>2405</v>
      </c>
      <c r="B864" s="173" t="s">
        <v>18</v>
      </c>
      <c r="C864" s="172" t="str">
        <f t="shared" ca="1" si="9"/>
        <v>NA</v>
      </c>
      <c r="D864" s="174" t="str">
        <f>IF(B864="NMPA", _xlfn.XLOOKUP(E864,'国家网站数据(NMPA)'!$B$1:$B$906,'国家网站数据(NMPA)'!C$1:C$906),"NA")</f>
        <v>2025-04-08</v>
      </c>
      <c r="E864" s="180" t="s">
        <v>2705</v>
      </c>
      <c r="F864" s="175" t="str">
        <f>IF(B864="NMPA", _xlfn.XLOOKUP(E864, '国家网站数据(NMPA)'!B$1:B$906, '国家网站数据(NMPA)'!E$1:E$906), "SHD")</f>
        <v>洛阳市第一人民医院</v>
      </c>
      <c r="G864" s="176" t="str">
        <f>IF(ISERROR(IF(B864="NMPA",_xlfn.XLOOKUP(E864,'国家网站数据(NMPA)'!B$1:B$906,'国家网站数据(NMPA)'!J$1:J$906),IF(B864="Oversea",_xlfn.XLOOKUP(O864,'Oversea data From 国家网站'!A$1:A$994,'Oversea data From 国家网站'!J$1:J$994),_xlfn.XLOOKUP(O864,'Local data from 国家网站'!A$1:A$1000,'Local data from 国家网站'!J$1:J$1000)))),"NA",IF(B864="NMPA",_xlfn.XLOOKUP(E864,'国家网站数据(NMPA)'!B$1:B$906,'国家网站数据(NMPA)'!J$1:J$906),IF(B864="Oversea",_xlfn.XLOOKUP(O864,'Oversea data From 国家网站'!A$1:A$994,'Oversea data From 国家网站'!J$1:J$994),_xlfn.XLOOKUP(O864,'Local data from 国家网站'!A$1:A$1000,'Local data from 国家网站'!J$1:J$1000))))</f>
        <v>全自动生化分析仪</v>
      </c>
      <c r="H864" s="255" t="s">
        <v>199</v>
      </c>
      <c r="I864" s="176" t="str">
        <f>IF(ISERROR(IF(B864="NMPA",_xlfn.XLOOKUP(西门子log!E864,'国家网站数据(NMPA)'!B:B,'国家网站数据(NMPA)'!K:K),IF(B864="Oversea",_xlfn.XLOOKUP(O864,'Oversea data From 国家网站'!A:A,'Oversea data From 国家网站'!K:K),_xlfn.XLOOKUP(西门子log!O864,'Local data from 国家网站'!A:A,'Local data from 国家网站'!K:K)))),"NA",IF(B864="NMPA",_xlfn.XLOOKUP(E864,'国家网站数据(NMPA)'!B:B,'国家网站数据(NMPA)'!K:K),IF(B864="Oversea",_xlfn.XLOOKUP(O864,'Oversea data From 国家网站'!A:A,'Oversea data From 国家网站'!K:K),_xlfn.XLOOKUP(O864,'Local data from 国家网站'!A:A,'Local data from 国家网站'!K:K))))</f>
        <v>国食药监械（进）字2012第2400587号</v>
      </c>
      <c r="J864" s="176" t="str">
        <f>IF(B864="Oversea",_xlfn.XLOOKUP(O864,SmartSolve!C:C,SmartSolve!I:I),_xlfn.XLOOKUP(E864,'国家网站数据(NMPA)'!B:B,'国家网站数据(NMPA)'!AB:AB))</f>
        <v>散热风扇故障</v>
      </c>
      <c r="K864" s="176" t="str">
        <f>IF(B864="NMPA", _xlfn.XLOOKUP(E864, '国家网站数据(NMPA)'!B:B, '国家网站数据(NMPA)'!W:W), "NA")</f>
        <v>其他</v>
      </c>
      <c r="L864" s="271">
        <v>45758</v>
      </c>
      <c r="M864" s="326">
        <f t="shared" si="10"/>
        <v>45803</v>
      </c>
      <c r="N864" s="172" t="s">
        <v>4</v>
      </c>
      <c r="O864" s="172" t="s">
        <v>2706</v>
      </c>
      <c r="P864" s="178">
        <v>45777</v>
      </c>
      <c r="Q864" s="178" t="s">
        <v>45</v>
      </c>
      <c r="R864" s="172" t="s">
        <v>55</v>
      </c>
      <c r="T864" s="247" t="str">
        <f t="shared" si="11"/>
        <v>满足</v>
      </c>
    </row>
    <row r="865" spans="1:20" ht="16.399999999999999" customHeight="1">
      <c r="A865" s="172" t="s">
        <v>2405</v>
      </c>
      <c r="B865" s="173" t="s">
        <v>18</v>
      </c>
      <c r="C865" s="172" t="str">
        <f t="shared" ca="1" si="9"/>
        <v>NA</v>
      </c>
      <c r="D865" s="174" t="str">
        <f>IF(B865="NMPA", _xlfn.XLOOKUP(E865,'国家网站数据(NMPA)'!$B$1:$B$906,'国家网站数据(NMPA)'!C$1:C$906),"NA")</f>
        <v>2021-07-23</v>
      </c>
      <c r="E865" s="180" t="s">
        <v>2707</v>
      </c>
      <c r="F865" s="175" t="str">
        <f>IF(B865="NMPA", _xlfn.XLOOKUP(E865, '国家网站数据(NMPA)'!B$1:B$906, '国家网站数据(NMPA)'!E$1:E$906), "SHD")</f>
        <v>开滦总医院</v>
      </c>
      <c r="G865" s="176" t="str">
        <f>IF(ISERROR(IF(B865="NMPA",_xlfn.XLOOKUP(E865,'国家网站数据(NMPA)'!B$1:B$906,'国家网站数据(NMPA)'!J$1:J$906),IF(B865="Oversea",_xlfn.XLOOKUP(O865,'Oversea data From 国家网站'!A$1:A$994,'Oversea data From 国家网站'!J$1:J$994),_xlfn.XLOOKUP(O865,'Local data from 国家网站'!A$1:A$1000,'Local data from 国家网站'!J$1:J$1000)))),"NA",IF(B865="NMPA",_xlfn.XLOOKUP(E865,'国家网站数据(NMPA)'!B$1:B$906,'国家网站数据(NMPA)'!J$1:J$906),IF(B865="Oversea",_xlfn.XLOOKUP(O865,'Oversea data From 国家网站'!A$1:A$994,'Oversea data From 国家网站'!J$1:J$994),_xlfn.XLOOKUP(O865,'Local data from 国家网站'!A$1:A$1000,'Local data from 国家网站'!J$1:J$1000))))</f>
        <v>血气分析仪</v>
      </c>
      <c r="H865" s="255" t="s">
        <v>179</v>
      </c>
      <c r="I865" s="176" t="str">
        <f>IF(ISERROR(IF(B865="NMPA",_xlfn.XLOOKUP(西门子log!E865,'国家网站数据(NMPA)'!B:B,'国家网站数据(NMPA)'!K:K),IF(B865="Oversea",_xlfn.XLOOKUP(O865,'Oversea data From 国家网站'!A:A,'Oversea data From 国家网站'!K:K),_xlfn.XLOOKUP(西门子log!O865,'Local data from 国家网站'!A:A,'Local data from 国家网站'!K:K)))),"NA",IF(B865="NMPA",_xlfn.XLOOKUP(E865,'国家网站数据(NMPA)'!B:B,'国家网站数据(NMPA)'!K:K),IF(B865="Oversea",_xlfn.XLOOKUP(O865,'Oversea data From 国家网站'!A:A,'Oversea data From 国家网站'!K:K),_xlfn.XLOOKUP(O865,'Local data from 国家网站'!A:A,'Local data from 国家网站'!K:K))))</f>
        <v>国食药监械（进）字2013第2401513号</v>
      </c>
      <c r="J865" s="176" t="str">
        <f>IF(B865="Oversea",_xlfn.XLOOKUP(O865,SmartSolve!C:C,SmartSolve!I:I),_xlfn.XLOOKUP(E865,'国家网站数据(NMPA)'!B:B,'国家网站数据(NMPA)'!AB:AB))</f>
        <v>血气氧气定标不过</v>
      </c>
      <c r="K865" s="176" t="str">
        <f>IF(B865="NMPA", _xlfn.XLOOKUP(E865, '国家网站数据(NMPA)'!B:B, '国家网站数据(NMPA)'!W:W), "NA")</f>
        <v>其他</v>
      </c>
      <c r="L865" s="271">
        <v>45758</v>
      </c>
      <c r="M865" s="326">
        <f t="shared" si="10"/>
        <v>45803</v>
      </c>
      <c r="N865" s="172" t="s">
        <v>4</v>
      </c>
      <c r="O865" s="172" t="s">
        <v>2708</v>
      </c>
      <c r="P865" s="178">
        <v>45796</v>
      </c>
      <c r="Q865" s="178" t="s">
        <v>45</v>
      </c>
      <c r="R865" s="172" t="s">
        <v>55</v>
      </c>
      <c r="T865" s="247" t="str">
        <f t="shared" si="11"/>
        <v>满足</v>
      </c>
    </row>
    <row r="866" spans="1:20" ht="16.399999999999999" customHeight="1">
      <c r="A866" s="172" t="s">
        <v>1321</v>
      </c>
      <c r="B866" s="173" t="s">
        <v>19</v>
      </c>
      <c r="C866" s="172" t="str">
        <f t="shared" ca="1" si="9"/>
        <v>NA</v>
      </c>
      <c r="D866" s="174" t="str">
        <f>IF(B866="NMPA", _xlfn.XLOOKUP(E866,'国家网站数据(NMPA)'!$B$1:$B$906,'国家网站数据(NMPA)'!C$1:C$906),"NA")</f>
        <v>NA</v>
      </c>
      <c r="E866" s="180" t="str">
        <f>IF(N866="Not Reportable","NA",IF(B866="Oversea",_xlfn.XLOOKUP(O866,'Oversea data From 国家网站'!A:A,'Oversea data From 国家网站'!B:B),_xlfn.XLOOKUP(O866,'Local data from 国家网站'!A:A,'Local data from 国家网站'!B:B)))</f>
        <v>1193118002025074135</v>
      </c>
      <c r="F866" s="175" t="str">
        <f>IF(B866="NMPA", _xlfn.XLOOKUP(E866, '国家网站数据(NMPA)'!B$1:B$906, '国家网站数据(NMPA)'!E$1:E$906), "SHD")</f>
        <v>SHD</v>
      </c>
      <c r="G866" s="176" t="str">
        <f>IF(ISERROR(IF(B866="NMPA",_xlfn.XLOOKUP(E866,'国家网站数据(NMPA)'!B$1:B$906,'国家网站数据(NMPA)'!J$1:J$906),IF(B866="Oversea",_xlfn.XLOOKUP(O866,'Oversea data From 国家网站'!A$1:A$994,'Oversea data From 国家网站'!J$1:J$994),_xlfn.XLOOKUP(O866,'Local data from 国家网站'!A$1:A$1000,'Local data from 国家网站'!J$1:J$1000)))),"NA",IF(B866="NMPA",_xlfn.XLOOKUP(E866,'国家网站数据(NMPA)'!B$1:B$906,'国家网站数据(NMPA)'!J$1:J$906),IF(B866="Oversea",_xlfn.XLOOKUP(O866,'Oversea data From 国家网站'!A$1:A$994,'Oversea data From 国家网站'!J$1:J$994),_xlfn.XLOOKUP(O866,'Local data from 国家网站'!A$1:A$1000,'Local data from 国家网站'!J$1:J$1000))))</f>
        <v>全自动生化分析仪</v>
      </c>
      <c r="H866" s="255" t="s">
        <v>50</v>
      </c>
      <c r="I866" s="176" t="str">
        <f>IF(ISERROR(IF(B866="NMPA",_xlfn.XLOOKUP(西门子log!E866,'国家网站数据(NMPA)'!B:B,'国家网站数据(NMPA)'!K:K),IF(B866="Oversea",_xlfn.XLOOKUP(O866,'Oversea data From 国家网站'!A:A,'Oversea data From 国家网站'!K:K),_xlfn.XLOOKUP(西门子log!O866,'Local data from 国家网站'!A:A,'Local data from 国家网站'!K:K)))),"NA",IF(B866="NMPA",_xlfn.XLOOKUP(E866,'国家网站数据(NMPA)'!B:B,'国家网站数据(NMPA)'!K:K),IF(B866="Oversea",_xlfn.XLOOKUP(O866,'Oversea data From 国家网站'!A:A,'Oversea data From 国家网站'!K:K),_xlfn.XLOOKUP(O866,'Local data from 国家网站'!A:A,'Local data from 国家网站'!K:K))))</f>
        <v>国械注进20182220493</v>
      </c>
      <c r="J866" s="176" t="str">
        <f>IF(B866="Oversea",_xlfn.XLOOKUP(O866,SmartSolve!C:C,SmartSolve!I:I),_xlfn.XLOOKUP(E866,'国家网站数据(NMPA)'!B:B,'国家网站数据(NMPA)'!AB:AB))</f>
        <v>Atellica CH 930 Analyzer - s/n: CM02153 / erroneous Lactate_3 (Lac_3), Iron_2 (Iron_2), Total Iron Binding Capacity (TIBC), Transferrin (Trf), Carbon Dioxide, Concentrated (CO2_c), Creatinine_2 (Crea_2), Glucose Hexokinase_3 (GluH_3), Calcium (Ca), Aspartate Aminotransferase (AST), Urea Nitrogen (UN_c), and Magnesium (Mg) results were obtained on multiple patient samples.</v>
      </c>
      <c r="K866" s="176" t="str">
        <f>IF(B866="NMPA", _xlfn.XLOOKUP(E866, '国家网站数据(NMPA)'!B:B, '国家网站数据(NMPA)'!W:W), "NA")</f>
        <v>NA</v>
      </c>
      <c r="L866" s="271">
        <v>45758</v>
      </c>
      <c r="M866" s="326">
        <f t="shared" si="10"/>
        <v>45788</v>
      </c>
      <c r="N866" s="172" t="s">
        <v>5</v>
      </c>
      <c r="O866" s="172" t="s">
        <v>2709</v>
      </c>
      <c r="P866" s="178">
        <v>45761</v>
      </c>
      <c r="Q866" s="178" t="s">
        <v>45</v>
      </c>
      <c r="R866" s="172" t="s">
        <v>237</v>
      </c>
      <c r="T866" s="247" t="str">
        <f t="shared" si="11"/>
        <v>满足</v>
      </c>
    </row>
    <row r="867" spans="1:20" ht="16.399999999999999" customHeight="1">
      <c r="A867" s="172" t="s">
        <v>2405</v>
      </c>
      <c r="B867" s="173" t="s">
        <v>19</v>
      </c>
      <c r="C867" s="172" t="str">
        <f t="shared" ca="1" si="9"/>
        <v>NA</v>
      </c>
      <c r="D867" s="174" t="str">
        <f>IF(B867="NMPA", _xlfn.XLOOKUP(E867,'国家网站数据(NMPA)'!$B$1:$B$906,'国家网站数据(NMPA)'!C$1:C$906),"NA")</f>
        <v>NA</v>
      </c>
      <c r="E867" s="180" t="str">
        <f>IF(N867="Not Reportable","NA",IF(B867="Oversea",_xlfn.XLOOKUP(O867,'Oversea data From 国家网站'!A:A,'Oversea data From 国家网站'!B:B),_xlfn.XLOOKUP(O867,'Local data from 国家网站'!A:A,'Local data from 国家网站'!B:B)))</f>
        <v>1193118002025074133</v>
      </c>
      <c r="F867" s="175" t="str">
        <f>IF(B867="NMPA", _xlfn.XLOOKUP(E867, '国家网站数据(NMPA)'!B$1:B$906, '国家网站数据(NMPA)'!E$1:E$906), "SHD")</f>
        <v>SHD</v>
      </c>
      <c r="G867" s="176" t="str">
        <f>IF(ISERROR(IF(B867="NMPA",_xlfn.XLOOKUP(E867,'国家网站数据(NMPA)'!B$1:B$906,'国家网站数据(NMPA)'!J$1:J$906),IF(B867="Oversea",_xlfn.XLOOKUP(O867,'Oversea data From 国家网站'!A$1:A$994,'Oversea data From 国家网站'!J$1:J$994),_xlfn.XLOOKUP(O867,'Local data from 国家网站'!A$1:A$1000,'Local data from 国家网站'!J$1:J$1000)))),"NA",IF(B867="NMPA",_xlfn.XLOOKUP(E867,'国家网站数据(NMPA)'!B$1:B$906,'国家网站数据(NMPA)'!J$1:J$906),IF(B867="Oversea",_xlfn.XLOOKUP(O867,'Oversea data From 国家网站'!A$1:A$994,'Oversea data From 国家网站'!J$1:J$994),_xlfn.XLOOKUP(O867,'Local data from 国家网站'!A$1:A$1000,'Local data from 国家网站'!J$1:J$1000))))</f>
        <v>高敏C反应蛋白测定试剂盒(免疫比浊法)</v>
      </c>
      <c r="H867" s="255" t="s">
        <v>50</v>
      </c>
      <c r="I867" s="176" t="str">
        <f>IF(ISERROR(IF(B867="NMPA",_xlfn.XLOOKUP(西门子log!E867,'国家网站数据(NMPA)'!B:B,'国家网站数据(NMPA)'!K:K),IF(B867="Oversea",_xlfn.XLOOKUP(O867,'Oversea data From 国家网站'!A:A,'Oversea data From 国家网站'!K:K),_xlfn.XLOOKUP(西门子log!O867,'Local data from 国家网站'!A:A,'Local data from 国家网站'!K:K)))),"NA",IF(B867="NMPA",_xlfn.XLOOKUP(E867,'国家网站数据(NMPA)'!B:B,'国家网站数据(NMPA)'!K:K),IF(B867="Oversea",_xlfn.XLOOKUP(O867,'Oversea data From 国家网站'!A:A,'Oversea data From 国家网站'!K:K),_xlfn.XLOOKUP(O867,'Local data from 国家网站'!A:A,'Local data from 国家网站'!K:K))))</f>
        <v>国械注进20192400514</v>
      </c>
      <c r="J867" s="176" t="str">
        <f>IF(B867="Oversea",_xlfn.XLOOKUP(O867,SmartSolve!C:C,SmartSolve!I:I),_xlfn.XLOOKUP(E867,'国家网站数据(NMPA)'!B:B,'国家网站数据(NMPA)'!AB:AB))</f>
        <v>Atellica CH 930 Analyzer – The customer reported that upon opening the box for the High Sensitivity C-Reactive Protein (hsCRP, Lot#242300), they found that the bottle seal/lid had leaked when the shipment was received.</v>
      </c>
      <c r="K867" s="176" t="str">
        <f>IF(B867="NMPA", _xlfn.XLOOKUP(E867, '国家网站数据(NMPA)'!B:B, '国家网站数据(NMPA)'!W:W), "NA")</f>
        <v>NA</v>
      </c>
      <c r="L867" s="271">
        <v>45758</v>
      </c>
      <c r="M867" s="326">
        <f t="shared" si="10"/>
        <v>45788</v>
      </c>
      <c r="N867" s="172" t="s">
        <v>5</v>
      </c>
      <c r="O867" s="172" t="s">
        <v>2710</v>
      </c>
      <c r="P867" s="178">
        <v>45761</v>
      </c>
      <c r="Q867" s="178">
        <v>45798</v>
      </c>
      <c r="R867" s="172" t="s">
        <v>55</v>
      </c>
      <c r="T867" s="247" t="str">
        <f t="shared" si="11"/>
        <v>满足</v>
      </c>
    </row>
    <row r="868" spans="1:20" ht="16.399999999999999" customHeight="1">
      <c r="A868" s="172" t="s">
        <v>2405</v>
      </c>
      <c r="B868" s="173" t="s">
        <v>19</v>
      </c>
      <c r="C868" s="172" t="str">
        <f t="shared" ca="1" si="9"/>
        <v>NA</v>
      </c>
      <c r="D868" s="174" t="str">
        <f>IF(B868="NMPA", _xlfn.XLOOKUP(E868,'国家网站数据(NMPA)'!$B$1:$B$906,'国家网站数据(NMPA)'!C$1:C$906),"NA")</f>
        <v>NA</v>
      </c>
      <c r="E868" s="180" t="str">
        <f>IF(N868="Not Reportable","NA",IF(B868="Oversea",_xlfn.XLOOKUP(O868,'Oversea data From 国家网站'!A:A,'Oversea data From 国家网站'!B:B),_xlfn.XLOOKUP(O868,'Local data from 国家网站'!A:A,'Local data from 国家网站'!B:B)))</f>
        <v>NA</v>
      </c>
      <c r="F868" s="175" t="str">
        <f>IF(B868="NMPA", _xlfn.XLOOKUP(E868, '国家网站数据(NMPA)'!B$1:B$906, '国家网站数据(NMPA)'!E$1:E$906), "SHD")</f>
        <v>SHD</v>
      </c>
      <c r="G868" s="176" t="str">
        <f>IF(ISERROR(IF(B868="NMPA",_xlfn.XLOOKUP(E868,'国家网站数据(NMPA)'!B$1:B$906,'国家网站数据(NMPA)'!J$1:J$906),IF(B868="Oversea",_xlfn.XLOOKUP(O868,'Oversea data From 国家网站'!A$1:A$994,'Oversea data From 国家网站'!J$1:J$994),_xlfn.XLOOKUP(O868,'Local data from 国家网站'!A$1:A$1000,'Local data from 国家网站'!J$1:J$1000)))),"NA",IF(B868="NMPA",_xlfn.XLOOKUP(E868,'国家网站数据(NMPA)'!B$1:B$906,'国家网站数据(NMPA)'!J$1:J$906),IF(B868="Oversea",_xlfn.XLOOKUP(O868,'Oversea data From 国家网站'!A$1:A$994,'Oversea data From 国家网站'!J$1:J$994),_xlfn.XLOOKUP(O868,'Local data from 国家网站'!A$1:A$1000,'Local data from 国家网站'!J$1:J$1000))))</f>
        <v>NA</v>
      </c>
      <c r="H868" s="255" t="s">
        <v>309</v>
      </c>
      <c r="I868" s="176" t="str">
        <f>IF(ISERROR(IF(B868="NMPA",_xlfn.XLOOKUP(西门子log!E868,'国家网站数据(NMPA)'!B:B,'国家网站数据(NMPA)'!K:K),IF(B868="Oversea",_xlfn.XLOOKUP(O868,'Oversea data From 国家网站'!A:A,'Oversea data From 国家网站'!K:K),_xlfn.XLOOKUP(西门子log!O868,'Local data from 国家网站'!A:A,'Local data from 国家网站'!K:K)))),"NA",IF(B868="NMPA",_xlfn.XLOOKUP(E868,'国家网站数据(NMPA)'!B:B,'国家网站数据(NMPA)'!K:K),IF(B868="Oversea",_xlfn.XLOOKUP(O868,'Oversea data From 国家网站'!A:A,'Oversea data From 国家网站'!K:K),_xlfn.XLOOKUP(O868,'Local data from 国家网站'!A:A,'Local data from 国家网站'!K:K))))</f>
        <v>NA</v>
      </c>
      <c r="J868" s="176" t="str">
        <f>IF(B868="Oversea",_xlfn.XLOOKUP(O868,SmartSolve!C:C,SmartSolve!I:I),_xlfn.XLOOKUP(E868,'国家网站数据(NMPA)'!B:B,'国家网站数据(NMPA)'!AB:AB))</f>
        <v>Dimension Vista 500 Intelligent Lab System – s/n: DV370465/ abnormal assay flags and falsely depressed Albumin (ALB, 24255BA), Magnesium (MG, 24312BB), Glucose (GLU, 24270BB), Calcium (CA, 24200BA), Carbon Dioxide (CO2, 24171BA) and Urea Nitrogen (BUN, 24309AA) results were obtained on multiple patient samples.</v>
      </c>
      <c r="K868" s="176" t="str">
        <f>IF(B868="NMPA", _xlfn.XLOOKUP(E868, '国家网站数据(NMPA)'!B:B, '国家网站数据(NMPA)'!W:W), "NA")</f>
        <v>NA</v>
      </c>
      <c r="L868" s="271">
        <v>45758</v>
      </c>
      <c r="M868" s="326">
        <f t="shared" si="10"/>
        <v>45788</v>
      </c>
      <c r="N868" s="172" t="s">
        <v>4</v>
      </c>
      <c r="O868" s="172" t="s">
        <v>2711</v>
      </c>
      <c r="P868" s="178" t="s">
        <v>45</v>
      </c>
      <c r="Q868" s="178" t="s">
        <v>45</v>
      </c>
      <c r="R868" s="172" t="s">
        <v>55</v>
      </c>
      <c r="S868" s="177" t="s">
        <v>2712</v>
      </c>
      <c r="T868" s="247" t="s">
        <v>45</v>
      </c>
    </row>
    <row r="869" spans="1:20" ht="16.399999999999999" customHeight="1">
      <c r="A869" s="172" t="s">
        <v>2405</v>
      </c>
      <c r="B869" s="173" t="s">
        <v>19</v>
      </c>
      <c r="C869" s="172" t="str">
        <f t="shared" ca="1" si="9"/>
        <v>NA</v>
      </c>
      <c r="D869" s="174" t="str">
        <f>IF(B869="NMPA", _xlfn.XLOOKUP(E869,'国家网站数据(NMPA)'!$B$1:$B$906,'国家网站数据(NMPA)'!C$1:C$906),"NA")</f>
        <v>NA</v>
      </c>
      <c r="E869" s="180" t="str">
        <f>IF(N869="Not Reportable","NA",IF(B869="Oversea",_xlfn.XLOOKUP(O869,'Oversea data From 国家网站'!A:A,'Oversea data From 国家网站'!B:B),_xlfn.XLOOKUP(O869,'Local data from 国家网站'!A:A,'Local data from 国家网站'!B:B)))</f>
        <v>1193118002025074134</v>
      </c>
      <c r="F869" s="175" t="str">
        <f>IF(B869="NMPA", _xlfn.XLOOKUP(E869, '国家网站数据(NMPA)'!B$1:B$906, '国家网站数据(NMPA)'!E$1:E$906), "SHD")</f>
        <v>SHD</v>
      </c>
      <c r="G869" s="176" t="str">
        <f>IF(ISERROR(IF(B869="NMPA",_xlfn.XLOOKUP(E869,'国家网站数据(NMPA)'!B$1:B$906,'国家网站数据(NMPA)'!J$1:J$906),IF(B869="Oversea",_xlfn.XLOOKUP(O869,'Oversea data From 国家网站'!A$1:A$994,'Oversea data From 国家网站'!J$1:J$994),_xlfn.XLOOKUP(O869,'Local data from 国家网站'!A$1:A$1000,'Local data from 国家网站'!J$1:J$1000)))),"NA",IF(B869="NMPA",_xlfn.XLOOKUP(E869,'国家网站数据(NMPA)'!B$1:B$906,'国家网站数据(NMPA)'!J$1:J$906),IF(B869="Oversea",_xlfn.XLOOKUP(O869,'Oversea data From 国家网站'!A$1:A$994,'Oversea data From 国家网站'!J$1:J$994),_xlfn.XLOOKUP(O869,'Local data from 国家网站'!A$1:A$1000,'Local data from 国家网站'!J$1:J$1000))))</f>
        <v>全自动化学发光免疫分析仪</v>
      </c>
      <c r="H869" s="255" t="s">
        <v>2713</v>
      </c>
      <c r="I869" s="176" t="str">
        <f>IF(ISERROR(IF(B869="NMPA",_xlfn.XLOOKUP(西门子log!E869,'国家网站数据(NMPA)'!B:B,'国家网站数据(NMPA)'!K:K),IF(B869="Oversea",_xlfn.XLOOKUP(O869,'Oversea data From 国家网站'!A:A,'Oversea data From 国家网站'!K:K),_xlfn.XLOOKUP(西门子log!O869,'Local data from 国家网站'!A:A,'Local data from 国家网站'!K:K)))),"NA",IF(B869="NMPA",_xlfn.XLOOKUP(E869,'国家网站数据(NMPA)'!B:B,'国家网站数据(NMPA)'!K:K),IF(B869="Oversea",_xlfn.XLOOKUP(O869,'Oversea data From 国家网站'!A:A,'Oversea data From 国家网站'!K:K),_xlfn.XLOOKUP(O869,'Local data from 国家网站'!A:A,'Local data from 国家网站'!K:K))))</f>
        <v>国械注进20152220283</v>
      </c>
      <c r="J869" s="176" t="str">
        <f>IF(B869="Oversea",_xlfn.XLOOKUP(O869,SmartSolve!C:C,SmartSolve!I:I),_xlfn.XLOOKUP(E869,'国家网站数据(NMPA)'!B:B,'国家网站数据(NMPA)'!AB:AB))</f>
        <v>The customer notified the NCA (BfArm) about false positive HBsAg, HBsAg Confirmatory, and HBcT results</v>
      </c>
      <c r="K869" s="176" t="str">
        <f>IF(B869="NMPA", _xlfn.XLOOKUP(E869, '国家网站数据(NMPA)'!B:B, '国家网站数据(NMPA)'!W:W), "NA")</f>
        <v>NA</v>
      </c>
      <c r="L869" s="271">
        <v>45759</v>
      </c>
      <c r="M869" s="326">
        <f t="shared" si="10"/>
        <v>45789</v>
      </c>
      <c r="N869" s="172" t="s">
        <v>5</v>
      </c>
      <c r="O869" s="172" t="s">
        <v>2714</v>
      </c>
      <c r="P869" s="178">
        <v>45761</v>
      </c>
      <c r="Q869" s="178">
        <v>45798</v>
      </c>
      <c r="R869" s="172" t="s">
        <v>55</v>
      </c>
      <c r="T869" s="247" t="str">
        <f t="shared" ref="T869:T887" si="12">IF(P869="NA"," ",IF(P869&lt;M869,"满足","不满足"))</f>
        <v>满足</v>
      </c>
    </row>
    <row r="870" spans="1:20" ht="16.399999999999999" customHeight="1">
      <c r="A870" s="172" t="s">
        <v>1321</v>
      </c>
      <c r="B870" s="173" t="s">
        <v>19</v>
      </c>
      <c r="C870" s="172" t="str">
        <f t="shared" ca="1" si="9"/>
        <v>NA</v>
      </c>
      <c r="D870" s="174" t="str">
        <f>IF(B870="NMPA", _xlfn.XLOOKUP(E870,'国家网站数据(NMPA)'!$B$1:$B$906,'国家网站数据(NMPA)'!C$1:C$906),"NA")</f>
        <v>NA</v>
      </c>
      <c r="E870" s="180" t="str">
        <f>IF(N870="Not Reportable","NA",IF(B870="Oversea",_xlfn.XLOOKUP(O870,'Oversea data From 国家网站'!A:A,'Oversea data From 国家网站'!B:B),_xlfn.XLOOKUP(O870,'Local data from 国家网站'!A:A,'Local data from 国家网站'!B:B)))</f>
        <v>NA</v>
      </c>
      <c r="F870" s="175" t="str">
        <f>IF(B870="NMPA", _xlfn.XLOOKUP(E870, '国家网站数据(NMPA)'!B$1:B$906, '国家网站数据(NMPA)'!E$1:E$906), "SHD")</f>
        <v>SHD</v>
      </c>
      <c r="G870" s="176" t="str">
        <f>IF(ISERROR(IF(B870="NMPA",_xlfn.XLOOKUP(E870,'国家网站数据(NMPA)'!B$1:B$906,'国家网站数据(NMPA)'!J$1:J$906),IF(B870="Oversea",_xlfn.XLOOKUP(O870,'Oversea data From 国家网站'!A$1:A$994,'Oversea data From 国家网站'!J$1:J$994),_xlfn.XLOOKUP(O870,'Local data from 国家网站'!A$1:A$1000,'Local data from 国家网站'!J$1:J$1000)))),"NA",IF(B870="NMPA",_xlfn.XLOOKUP(E870,'国家网站数据(NMPA)'!B$1:B$906,'国家网站数据(NMPA)'!J$1:J$906),IF(B870="Oversea",_xlfn.XLOOKUP(O870,'Oversea data From 国家网站'!A$1:A$994,'Oversea data From 国家网站'!J$1:J$994),_xlfn.XLOOKUP(O870,'Local data from 国家网站'!A$1:A$1000,'Local data from 国家网站'!J$1:J$1000))))</f>
        <v>NA</v>
      </c>
      <c r="H870" s="255" t="s">
        <v>2715</v>
      </c>
      <c r="I870" s="176" t="str">
        <f>IF(ISERROR(IF(B870="NMPA",_xlfn.XLOOKUP(西门子log!E870,'国家网站数据(NMPA)'!B:B,'国家网站数据(NMPA)'!K:K),IF(B870="Oversea",_xlfn.XLOOKUP(O870,'Oversea data From 国家网站'!A:A,'Oversea data From 国家网站'!K:K),_xlfn.XLOOKUP(西门子log!O870,'Local data from 国家网站'!A:A,'Local data from 国家网站'!K:K)))),"NA",IF(B870="NMPA",_xlfn.XLOOKUP(E870,'国家网站数据(NMPA)'!B:B,'国家网站数据(NMPA)'!K:K),IF(B870="Oversea",_xlfn.XLOOKUP(O870,'Oversea data From 国家网站'!A:A,'Oversea data From 国家网站'!K:K),_xlfn.XLOOKUP(O870,'Local data from 国家网站'!A:A,'Local data from 国家网站'!K:K))))</f>
        <v>NA</v>
      </c>
      <c r="J870" s="176" t="str">
        <f>IF(B870="Oversea",_xlfn.XLOOKUP(O870,SmartSolve!C:C,SmartSolve!I:I),_xlfn.XLOOKUP(E870,'国家网站数据(NMPA)'!B:B,'国家网站数据(NMPA)'!AB:AB))</f>
        <v>Blood Splash to face and arms, Atellica VTR syringe, lot 403650, Australia</v>
      </c>
      <c r="K870" s="176" t="str">
        <f>IF(B870="NMPA", _xlfn.XLOOKUP(E870, '国家网站数据(NMPA)'!B:B, '国家网站数据(NMPA)'!W:W), "NA")</f>
        <v>NA</v>
      </c>
      <c r="L870" s="271">
        <v>45758</v>
      </c>
      <c r="M870" s="326">
        <f t="shared" si="10"/>
        <v>45788</v>
      </c>
      <c r="N870" s="172" t="s">
        <v>4</v>
      </c>
      <c r="O870" s="172" t="s">
        <v>2716</v>
      </c>
      <c r="P870" s="178" t="s">
        <v>45</v>
      </c>
      <c r="Q870" s="178" t="s">
        <v>45</v>
      </c>
      <c r="R870" s="172" t="s">
        <v>55</v>
      </c>
      <c r="T870" s="247" t="s">
        <v>45</v>
      </c>
    </row>
    <row r="871" spans="1:20" ht="16.399999999999999" customHeight="1">
      <c r="A871" s="172" t="s">
        <v>2405</v>
      </c>
      <c r="B871" s="173" t="s">
        <v>19</v>
      </c>
      <c r="C871" s="172" t="str">
        <f t="shared" ca="1" si="9"/>
        <v>NA</v>
      </c>
      <c r="D871" s="174" t="str">
        <f>IF(B871="NMPA", _xlfn.XLOOKUP(E871,'国家网站数据(NMPA)'!$B$1:$B$906,'国家网站数据(NMPA)'!C$1:C$906),"NA")</f>
        <v>NA</v>
      </c>
      <c r="E871" s="180" t="str">
        <f>IF(N871="Not Reportable","NA",IF(B871="Oversea",_xlfn.XLOOKUP(O871,'Oversea data From 国家网站'!A:A,'Oversea data From 国家网站'!B:B),_xlfn.XLOOKUP(O871,'Local data from 国家网站'!A:A,'Local data from 国家网站'!B:B)))</f>
        <v>1193118002025074883</v>
      </c>
      <c r="F871" s="175" t="str">
        <f>IF(B871="NMPA", _xlfn.XLOOKUP(E871, '国家网站数据(NMPA)'!B$1:B$906, '国家网站数据(NMPA)'!E$1:E$906), "SHD")</f>
        <v>SHD</v>
      </c>
      <c r="G871" s="176" t="str">
        <f>IF(ISERROR(IF(B871="NMPA",_xlfn.XLOOKUP(E871,'国家网站数据(NMPA)'!B$1:B$906,'国家网站数据(NMPA)'!J$1:J$906),IF(B871="Oversea",_xlfn.XLOOKUP(O871,'Oversea data From 国家网站'!A$1:A$994,'Oversea data From 国家网站'!J$1:J$994),_xlfn.XLOOKUP(O871,'Local data from 国家网站'!A$1:A$1000,'Local data from 国家网站'!J$1:J$1000)))),"NA",IF(B871="NMPA",_xlfn.XLOOKUP(E871,'国家网站数据(NMPA)'!B$1:B$906,'国家网站数据(NMPA)'!J$1:J$906),IF(B871="Oversea",_xlfn.XLOOKUP(O871,'Oversea data From 国家网站'!A$1:A$994,'Oversea data From 国家网站'!J$1:J$994),_xlfn.XLOOKUP(O871,'Local data from 国家网站'!A$1:A$1000,'Local data from 国家网站'!J$1:J$1000))))</f>
        <v>雌二醇测定试剂盒（直接化学发光法）</v>
      </c>
      <c r="H871" s="255" t="s">
        <v>130</v>
      </c>
      <c r="I871" s="176" t="str">
        <f>IF(ISERROR(IF(B871="NMPA",_xlfn.XLOOKUP(西门子log!E871,'国家网站数据(NMPA)'!B:B,'国家网站数据(NMPA)'!K:K),IF(B871="Oversea",_xlfn.XLOOKUP(O871,'Oversea data From 国家网站'!A:A,'Oversea data From 国家网站'!K:K),_xlfn.XLOOKUP(西门子log!O871,'Local data from 国家网站'!A:A,'Local data from 国家网站'!K:K)))),"NA",IF(B871="NMPA",_xlfn.XLOOKUP(E871,'国家网站数据(NMPA)'!B:B,'国家网站数据(NMPA)'!K:K),IF(B871="Oversea",_xlfn.XLOOKUP(O871,'Oversea data From 国家网站'!A:A,'Oversea data From 国家网站'!K:K),_xlfn.XLOOKUP(O871,'Local data from 国家网站'!A:A,'Local data from 国家网站'!K:K))))</f>
        <v>国械注进20192401907</v>
      </c>
      <c r="J871" s="176" t="str">
        <f>IF(B871="Oversea",_xlfn.XLOOKUP(O871,SmartSolve!C:C,SmartSolve!I:I),_xlfn.XLOOKUP(E871,'国家网站数据(NMPA)'!B:B,'国家网站数据(NMPA)'!AB:AB))</f>
        <v>Atellica IM - eE2 lot #103 - Discordant (elevated) patient results vs. repeat testing.</v>
      </c>
      <c r="K871" s="176" t="str">
        <f>IF(B871="NMPA", _xlfn.XLOOKUP(E871, '国家网站数据(NMPA)'!B:B, '国家网站数据(NMPA)'!W:W), "NA")</f>
        <v>NA</v>
      </c>
      <c r="L871" s="271">
        <v>45761</v>
      </c>
      <c r="M871" s="326">
        <f t="shared" si="10"/>
        <v>45791</v>
      </c>
      <c r="N871" s="172" t="s">
        <v>5</v>
      </c>
      <c r="O871" s="172" t="s">
        <v>2717</v>
      </c>
      <c r="P871" s="178">
        <v>45761</v>
      </c>
      <c r="Q871" s="178" t="s">
        <v>45</v>
      </c>
      <c r="R871" s="172" t="s">
        <v>237</v>
      </c>
      <c r="T871" s="247" t="str">
        <f t="shared" si="12"/>
        <v>满足</v>
      </c>
    </row>
    <row r="872" spans="1:20" ht="16.399999999999999" customHeight="1">
      <c r="A872" s="172" t="s">
        <v>2405</v>
      </c>
      <c r="B872" s="173" t="s">
        <v>19</v>
      </c>
      <c r="C872" s="172" t="str">
        <f t="shared" ca="1" si="9"/>
        <v>NA</v>
      </c>
      <c r="D872" s="174" t="str">
        <f>IF(B872="NMPA", _xlfn.XLOOKUP(E872,'国家网站数据(NMPA)'!$B$1:$B$906,'国家网站数据(NMPA)'!C$1:C$906),"NA")</f>
        <v>NA</v>
      </c>
      <c r="E872" s="180" t="str">
        <f>IF(N872="Not Reportable","NA",IF(B872="Oversea",_xlfn.XLOOKUP(O872,'Oversea data From 国家网站'!A:A,'Oversea data From 国家网站'!B:B),_xlfn.XLOOKUP(O872,'Local data from 国家网站'!A:A,'Local data from 国家网站'!B:B)))</f>
        <v>1193118002025074884</v>
      </c>
      <c r="F872" s="175" t="str">
        <f>IF(B872="NMPA", _xlfn.XLOOKUP(E872, '国家网站数据(NMPA)'!B$1:B$906, '国家网站数据(NMPA)'!E$1:E$906), "SHD")</f>
        <v>SHD</v>
      </c>
      <c r="G872" s="176" t="str">
        <f>IF(ISERROR(IF(B872="NMPA",_xlfn.XLOOKUP(E872,'国家网站数据(NMPA)'!B$1:B$906,'国家网站数据(NMPA)'!J$1:J$906),IF(B872="Oversea",_xlfn.XLOOKUP(O872,'Oversea data From 国家网站'!A$1:A$994,'Oversea data From 国家网站'!J$1:J$994),_xlfn.XLOOKUP(O872,'Local data from 国家网站'!A$1:A$1000,'Local data from 国家网站'!J$1:J$1000)))),"NA",IF(B872="NMPA",_xlfn.XLOOKUP(E872,'国家网站数据(NMPA)'!B$1:B$906,'国家网站数据(NMPA)'!J$1:J$906),IF(B872="Oversea",_xlfn.XLOOKUP(O872,'Oversea data From 国家网站'!A$1:A$994,'Oversea data From 国家网站'!J$1:J$994),_xlfn.XLOOKUP(O872,'Local data from 国家网站'!A$1:A$1000,'Local data from 国家网站'!J$1:J$1000))))</f>
        <v>雌二醇测定试剂盒（直接化学发光法）</v>
      </c>
      <c r="H872" s="255" t="s">
        <v>130</v>
      </c>
      <c r="I872" s="176" t="str">
        <f>IF(ISERROR(IF(B872="NMPA",_xlfn.XLOOKUP(西门子log!E872,'国家网站数据(NMPA)'!B:B,'国家网站数据(NMPA)'!K:K),IF(B872="Oversea",_xlfn.XLOOKUP(O872,'Oversea data From 国家网站'!A:A,'Oversea data From 国家网站'!K:K),_xlfn.XLOOKUP(西门子log!O872,'Local data from 国家网站'!A:A,'Local data from 国家网站'!K:K)))),"NA",IF(B872="NMPA",_xlfn.XLOOKUP(E872,'国家网站数据(NMPA)'!B:B,'国家网站数据(NMPA)'!K:K),IF(B872="Oversea",_xlfn.XLOOKUP(O872,'Oversea data From 国家网站'!A:A,'Oversea data From 国家网站'!K:K),_xlfn.XLOOKUP(O872,'Local data from 国家网站'!A:A,'Local data from 国家网站'!K:K))))</f>
        <v>国械注进20192401907</v>
      </c>
      <c r="J872" s="176" t="str">
        <f>IF(B872="Oversea",_xlfn.XLOOKUP(O872,SmartSolve!C:C,SmartSolve!I:I),_xlfn.XLOOKUP(E872,'国家网站数据(NMPA)'!B:B,'国家网站数据(NMPA)'!AB:AB))</f>
        <v>Atellica IM - eE2 lot #103 - Discordant (elevated) patient results vs. repeat testing.</v>
      </c>
      <c r="K872" s="176" t="str">
        <f>IF(B872="NMPA", _xlfn.XLOOKUP(E872, '国家网站数据(NMPA)'!B:B, '国家网站数据(NMPA)'!W:W), "NA")</f>
        <v>NA</v>
      </c>
      <c r="L872" s="271">
        <v>45761</v>
      </c>
      <c r="M872" s="326">
        <f t="shared" si="10"/>
        <v>45791</v>
      </c>
      <c r="N872" s="172" t="s">
        <v>5</v>
      </c>
      <c r="O872" s="172" t="s">
        <v>2718</v>
      </c>
      <c r="P872" s="178">
        <v>45761</v>
      </c>
      <c r="Q872" s="178" t="s">
        <v>45</v>
      </c>
      <c r="R872" s="172" t="s">
        <v>237</v>
      </c>
      <c r="T872" s="247" t="str">
        <f t="shared" si="12"/>
        <v>满足</v>
      </c>
    </row>
    <row r="873" spans="1:20" ht="16.399999999999999" customHeight="1">
      <c r="A873" s="172" t="s">
        <v>2405</v>
      </c>
      <c r="B873" s="173" t="s">
        <v>19</v>
      </c>
      <c r="C873" s="172" t="str">
        <f t="shared" ca="1" si="9"/>
        <v>NA</v>
      </c>
      <c r="D873" s="174" t="str">
        <f>IF(B873="NMPA", _xlfn.XLOOKUP(E873,'国家网站数据(NMPA)'!$B$1:$B$906,'国家网站数据(NMPA)'!C$1:C$906),"NA")</f>
        <v>NA</v>
      </c>
      <c r="E873" s="180" t="str">
        <f>IF(N873="Not Reportable","NA",IF(B873="Oversea",_xlfn.XLOOKUP(O873,'Oversea data From 国家网站'!A:A,'Oversea data From 国家网站'!B:B),_xlfn.XLOOKUP(O873,'Local data from 国家网站'!A:A,'Local data from 国家网站'!B:B)))</f>
        <v>1193118002025077103</v>
      </c>
      <c r="F873" s="175" t="str">
        <f>IF(B873="NMPA", _xlfn.XLOOKUP(E873, '国家网站数据(NMPA)'!B$1:B$906, '国家网站数据(NMPA)'!E$1:E$906), "SHD")</f>
        <v>SHD</v>
      </c>
      <c r="G873" s="176" t="str">
        <f>IF(ISERROR(IF(B873="NMPA",_xlfn.XLOOKUP(E873,'国家网站数据(NMPA)'!B$1:B$906,'国家网站数据(NMPA)'!J$1:J$906),IF(B873="Oversea",_xlfn.XLOOKUP(O873,'Oversea data From 国家网站'!A$1:A$994,'Oversea data From 国家网站'!J$1:J$994),_xlfn.XLOOKUP(O873,'Local data from 国家网站'!A$1:A$1000,'Local data from 国家网站'!J$1:J$1000)))),"NA",IF(B873="NMPA",_xlfn.XLOOKUP(E873,'国家网站数据(NMPA)'!B$1:B$906,'国家网站数据(NMPA)'!J$1:J$906),IF(B873="Oversea",_xlfn.XLOOKUP(O873,'Oversea data From 国家网站'!A$1:A$994,'Oversea data From 国家网站'!J$1:J$994),_xlfn.XLOOKUP(O873,'Local data from 国家网站'!A$1:A$1000,'Local data from 国家网站'!J$1:J$1000))))</f>
        <v>全自动化学发光免疫分析仪</v>
      </c>
      <c r="H873" s="255" t="s">
        <v>130</v>
      </c>
      <c r="I873" s="176" t="str">
        <f>IF(ISERROR(IF(B873="NMPA",_xlfn.XLOOKUP(西门子log!E873,'国家网站数据(NMPA)'!B:B,'国家网站数据(NMPA)'!K:K),IF(B873="Oversea",_xlfn.XLOOKUP(O873,'Oversea data From 国家网站'!A:A,'Oversea data From 国家网站'!K:K),_xlfn.XLOOKUP(西门子log!O873,'Local data from 国家网站'!A:A,'Local data from 国家网站'!K:K)))),"NA",IF(B873="NMPA",_xlfn.XLOOKUP(E873,'国家网站数据(NMPA)'!B:B,'国家网站数据(NMPA)'!K:K),IF(B873="Oversea",_xlfn.XLOOKUP(O873,'Oversea data From 国家网站'!A:A,'Oversea data From 国家网站'!K:K),_xlfn.XLOOKUP(O873,'Local data from 国家网站'!A:A,'Local data from 国家网站'!K:K))))</f>
        <v>国械注进20182220492</v>
      </c>
      <c r="J873" s="176" t="str">
        <f>IF(B873="Oversea",_xlfn.XLOOKUP(O873,SmartSolve!C:C,SmartSolve!I:I),_xlfn.XLOOKUP(E873,'国家网站数据(NMPA)'!B:B,'国家网站数据(NMPA)'!AB:AB))</f>
        <v>Atellica IM 1600 Analyzer, a falsely elevated Total hCG (ThCG, Lot#25413361) result on a patient sample.</v>
      </c>
      <c r="K873" s="176" t="str">
        <f>IF(B873="NMPA", _xlfn.XLOOKUP(E873, '国家网站数据(NMPA)'!B:B, '国家网站数据(NMPA)'!W:W), "NA")</f>
        <v>NA</v>
      </c>
      <c r="L873" s="271">
        <v>45761</v>
      </c>
      <c r="M873" s="326">
        <f t="shared" si="10"/>
        <v>45791</v>
      </c>
      <c r="N873" s="172" t="s">
        <v>5</v>
      </c>
      <c r="O873" s="172" t="s">
        <v>2719</v>
      </c>
      <c r="P873" s="178">
        <v>45764</v>
      </c>
      <c r="Q873" s="178" t="s">
        <v>45</v>
      </c>
      <c r="R873" s="172" t="s">
        <v>55</v>
      </c>
      <c r="T873" s="247" t="str">
        <f t="shared" si="12"/>
        <v>满足</v>
      </c>
    </row>
    <row r="874" spans="1:20" ht="16.399999999999999" customHeight="1">
      <c r="A874" s="172" t="s">
        <v>1321</v>
      </c>
      <c r="B874" s="173" t="s">
        <v>19</v>
      </c>
      <c r="C874" s="172" t="str">
        <f t="shared" ca="1" si="9"/>
        <v>NA</v>
      </c>
      <c r="D874" s="174" t="str">
        <f>IF(B874="NMPA", _xlfn.XLOOKUP(E874,'国家网站数据(NMPA)'!$B$1:$B$906,'国家网站数据(NMPA)'!C$1:C$906),"NA")</f>
        <v>NA</v>
      </c>
      <c r="E874" s="180" t="str">
        <f>IF(N874="Not Reportable","NA",IF(B874="Oversea",_xlfn.XLOOKUP(O874,'Oversea data From 国家网站'!A:A,'Oversea data From 国家网站'!B:B),_xlfn.XLOOKUP(O874,'Local data from 国家网站'!A:A,'Local data from 国家网站'!B:B)))</f>
        <v>1193118002025077052</v>
      </c>
      <c r="F874" s="175" t="str">
        <f>IF(B874="NMPA", _xlfn.XLOOKUP(E874, '国家网站数据(NMPA)'!B$1:B$906, '国家网站数据(NMPA)'!E$1:E$906), "SHD")</f>
        <v>SHD</v>
      </c>
      <c r="G874" s="176" t="str">
        <f>IF(ISERROR(IF(B874="NMPA",_xlfn.XLOOKUP(E874,'国家网站数据(NMPA)'!B$1:B$906,'国家网站数据(NMPA)'!J$1:J$906),IF(B874="Oversea",_xlfn.XLOOKUP(O874,'Oversea data From 国家网站'!A$1:A$994,'Oversea data From 国家网站'!J$1:J$994),_xlfn.XLOOKUP(O874,'Local data from 国家网站'!A$1:A$1000,'Local data from 国家网站'!J$1:J$1000)))),"NA",IF(B874="NMPA",_xlfn.XLOOKUP(E874,'国家网站数据(NMPA)'!B$1:B$906,'国家网站数据(NMPA)'!J$1:J$906),IF(B874="Oversea",_xlfn.XLOOKUP(O874,'Oversea data From 国家网站'!A$1:A$994,'Oversea data From 国家网站'!J$1:J$994),_xlfn.XLOOKUP(O874,'Local data from 国家网站'!A$1:A$1000,'Local data from 国家网站'!J$1:J$1000))))</f>
        <v>血液分析仪</v>
      </c>
      <c r="H874" s="255" t="s">
        <v>2198</v>
      </c>
      <c r="I874" s="176" t="str">
        <f>IF(ISERROR(IF(B874="NMPA",_xlfn.XLOOKUP(西门子log!E874,'国家网站数据(NMPA)'!B:B,'国家网站数据(NMPA)'!K:K),IF(B874="Oversea",_xlfn.XLOOKUP(O874,'Oversea data From 国家网站'!A:A,'Oversea data From 国家网站'!K:K),_xlfn.XLOOKUP(西门子log!O874,'Local data from 国家网站'!A:A,'Local data from 国家网站'!K:K)))),"NA",IF(B874="NMPA",_xlfn.XLOOKUP(E874,'国家网站数据(NMPA)'!B:B,'国家网站数据(NMPA)'!K:K),IF(B874="Oversea",_xlfn.XLOOKUP(O874,'Oversea data From 国家网站'!A:A,'Oversea data From 国家网站'!K:K),_xlfn.XLOOKUP(O874,'Local data from 国家网站'!A:A,'Local data from 国家网站'!K:K))))</f>
        <v>国械注进20162224708</v>
      </c>
      <c r="J874" s="176" t="str">
        <f>IF(B874="Oversea",_xlfn.XLOOKUP(O874,SmartSolve!C:C,SmartSolve!I:I),_xlfn.XLOOKUP(E874,'国家网站数据(NMPA)'!B:B,'国家网站数据(NMPA)'!AB:AB))</f>
        <v>ADVIA 2120i Discordant Patient Results Compared to Manual Microscope Count</v>
      </c>
      <c r="K874" s="176" t="str">
        <f>IF(B874="NMPA", _xlfn.XLOOKUP(E874, '国家网站数据(NMPA)'!B:B, '国家网站数据(NMPA)'!W:W), "NA")</f>
        <v>NA</v>
      </c>
      <c r="L874" s="271">
        <v>45761</v>
      </c>
      <c r="M874" s="326">
        <f t="shared" si="10"/>
        <v>45791</v>
      </c>
      <c r="N874" s="172" t="s">
        <v>5</v>
      </c>
      <c r="O874" s="172" t="s">
        <v>2720</v>
      </c>
      <c r="P874" s="178">
        <v>45763</v>
      </c>
      <c r="Q874" s="178" t="s">
        <v>45</v>
      </c>
      <c r="R874" s="172" t="s">
        <v>237</v>
      </c>
      <c r="T874" s="247" t="str">
        <f t="shared" si="12"/>
        <v>满足</v>
      </c>
    </row>
    <row r="875" spans="1:20" ht="16.399999999999999" customHeight="1">
      <c r="A875" s="172" t="s">
        <v>1321</v>
      </c>
      <c r="B875" s="173" t="s">
        <v>19</v>
      </c>
      <c r="C875" s="172" t="str">
        <f t="shared" ca="1" si="9"/>
        <v>NA</v>
      </c>
      <c r="D875" s="174" t="str">
        <f>IF(B875="NMPA", _xlfn.XLOOKUP(E875,'国家网站数据(NMPA)'!$B$1:$B$906,'国家网站数据(NMPA)'!C$1:C$906),"NA")</f>
        <v>NA</v>
      </c>
      <c r="E875" s="180" t="str">
        <f>IF(N875="Not Reportable","NA",IF(B875="Oversea",_xlfn.XLOOKUP(O875,'Oversea data From 国家网站'!A:A,'Oversea data From 国家网站'!B:B),_xlfn.XLOOKUP(O875,'Local data from 国家网站'!A:A,'Local data from 国家网站'!B:B)))</f>
        <v>1193118002025079149</v>
      </c>
      <c r="F875" s="175" t="str">
        <f>IF(B875="NMPA", _xlfn.XLOOKUP(E875, '国家网站数据(NMPA)'!B$1:B$906, '国家网站数据(NMPA)'!E$1:E$906), "SHD")</f>
        <v>SHD</v>
      </c>
      <c r="G875" s="176" t="str">
        <f>IF(ISERROR(IF(B875="NMPA",_xlfn.XLOOKUP(E875,'国家网站数据(NMPA)'!B$1:B$906,'国家网站数据(NMPA)'!J$1:J$906),IF(B875="Oversea",_xlfn.XLOOKUP(O875,'Oversea data From 国家网站'!A$1:A$994,'Oversea data From 国家网站'!J$1:J$994),_xlfn.XLOOKUP(O875,'Local data from 国家网站'!A$1:A$1000,'Local data from 国家网站'!J$1:J$1000)))),"NA",IF(B875="NMPA",_xlfn.XLOOKUP(E875,'国家网站数据(NMPA)'!B$1:B$906,'国家网站数据(NMPA)'!J$1:J$906),IF(B875="Oversea",_xlfn.XLOOKUP(O875,'Oversea data From 国家网站'!A$1:A$994,'Oversea data From 国家网站'!J$1:J$994),_xlfn.XLOOKUP(O875,'Local data from 国家网站'!A$1:A$1000,'Local data from 国家网站'!J$1:J$1000))))</f>
        <v>免疫分析仪</v>
      </c>
      <c r="H875" s="255" t="s">
        <v>723</v>
      </c>
      <c r="I875" s="176" t="str">
        <f>IF(ISERROR(IF(B875="NMPA",_xlfn.XLOOKUP(西门子log!E875,'国家网站数据(NMPA)'!B:B,'国家网站数据(NMPA)'!K:K),IF(B875="Oversea",_xlfn.XLOOKUP(O875,'Oversea data From 国家网站'!A:A,'Oversea data From 国家网站'!K:K),_xlfn.XLOOKUP(西门子log!O875,'Local data from 国家网站'!A:A,'Local data from 国家网站'!K:K)))),"NA",IF(B875="NMPA",_xlfn.XLOOKUP(E875,'国家网站数据(NMPA)'!B:B,'国家网站数据(NMPA)'!K:K),IF(B875="Oversea",_xlfn.XLOOKUP(O875,'Oversea data From 国家网站'!A:A,'Oversea data From 国家网站'!K:K),_xlfn.XLOOKUP(O875,'Local data from 国家网站'!A:A,'Local data from 国家网站'!K:K))))</f>
        <v>国械注进20242220683</v>
      </c>
      <c r="J875" s="176" t="str">
        <f>IF(B875="Oversea",_xlfn.XLOOKUP(O875,SmartSolve!C:C,SmartSolve!I:I),_xlfn.XLOOKUP(E875,'国家网站数据(NMPA)'!B:B,'国家网站数据(NMPA)'!AB:AB))</f>
        <v>VTLi - False positive cTNI vs Abbott Alinity; SN12350, lot HA041124 [UK]</v>
      </c>
      <c r="K875" s="176" t="str">
        <f>IF(B875="NMPA", _xlfn.XLOOKUP(E875, '国家网站数据(NMPA)'!B:B, '国家网站数据(NMPA)'!W:W), "NA")</f>
        <v>NA</v>
      </c>
      <c r="L875" s="271">
        <v>45761</v>
      </c>
      <c r="M875" s="326">
        <f t="shared" si="10"/>
        <v>45791</v>
      </c>
      <c r="N875" s="172" t="s">
        <v>5</v>
      </c>
      <c r="O875" s="172" t="s">
        <v>2721</v>
      </c>
      <c r="P875" s="178">
        <v>45768</v>
      </c>
      <c r="Q875" s="178" t="s">
        <v>45</v>
      </c>
      <c r="R875" s="172" t="s">
        <v>237</v>
      </c>
      <c r="T875" s="247" t="s">
        <v>56</v>
      </c>
    </row>
    <row r="876" spans="1:20" ht="16.399999999999999" customHeight="1">
      <c r="A876" s="172" t="s">
        <v>1321</v>
      </c>
      <c r="B876" s="173" t="s">
        <v>19</v>
      </c>
      <c r="C876" s="172" t="str">
        <f t="shared" ca="1" si="9"/>
        <v>NA</v>
      </c>
      <c r="D876" s="174" t="str">
        <f>IF(B876="NMPA", _xlfn.XLOOKUP(E876,'国家网站数据(NMPA)'!$B$1:$B$906,'国家网站数据(NMPA)'!C$1:C$906),"NA")</f>
        <v>NA</v>
      </c>
      <c r="E876" s="180" t="str">
        <f>IF(N876="Not Reportable","NA",IF(B876="Oversea",_xlfn.XLOOKUP(O876,'Oversea data From 国家网站'!A:A,'Oversea data From 国家网站'!B:B),_xlfn.XLOOKUP(O876,'Local data from 国家网站'!A:A,'Local data from 国家网站'!B:B)))</f>
        <v>1193118002025079150</v>
      </c>
      <c r="F876" s="175" t="str">
        <f>IF(B876="NMPA", _xlfn.XLOOKUP(E876, '国家网站数据(NMPA)'!B$1:B$906, '国家网站数据(NMPA)'!E$1:E$906), "SHD")</f>
        <v>SHD</v>
      </c>
      <c r="G876" s="176" t="str">
        <f>IF(ISERROR(IF(B876="NMPA",_xlfn.XLOOKUP(E876,'国家网站数据(NMPA)'!B$1:B$906,'国家网站数据(NMPA)'!J$1:J$906),IF(B876="Oversea",_xlfn.XLOOKUP(O876,'Oversea data From 国家网站'!A$1:A$994,'Oversea data From 国家网站'!J$1:J$994),_xlfn.XLOOKUP(O876,'Local data from 国家网站'!A$1:A$1000,'Local data from 国家网站'!J$1:J$1000)))),"NA",IF(B876="NMPA",_xlfn.XLOOKUP(E876,'国家网站数据(NMPA)'!B$1:B$906,'国家网站数据(NMPA)'!J$1:J$906),IF(B876="Oversea",_xlfn.XLOOKUP(O876,'Oversea data From 国家网站'!A$1:A$994,'Oversea data From 国家网站'!J$1:J$994),_xlfn.XLOOKUP(O876,'Local data from 国家网站'!A$1:A$1000,'Local data from 国家网站'!J$1:J$1000))))</f>
        <v>免疫分析仪</v>
      </c>
      <c r="H876" s="255" t="s">
        <v>723</v>
      </c>
      <c r="I876" s="176" t="str">
        <f>IF(ISERROR(IF(B876="NMPA",_xlfn.XLOOKUP(西门子log!E876,'国家网站数据(NMPA)'!B:B,'国家网站数据(NMPA)'!K:K),IF(B876="Oversea",_xlfn.XLOOKUP(O876,'Oversea data From 国家网站'!A:A,'Oversea data From 国家网站'!K:K),_xlfn.XLOOKUP(西门子log!O876,'Local data from 国家网站'!A:A,'Local data from 国家网站'!K:K)))),"NA",IF(B876="NMPA",_xlfn.XLOOKUP(E876,'国家网站数据(NMPA)'!B:B,'国家网站数据(NMPA)'!K:K),IF(B876="Oversea",_xlfn.XLOOKUP(O876,'Oversea data From 国家网站'!A:A,'Oversea data From 国家网站'!K:K),_xlfn.XLOOKUP(O876,'Local data from 国家网站'!A:A,'Local data from 国家网站'!K:K))))</f>
        <v>国械注进20242220683</v>
      </c>
      <c r="J876" s="176" t="str">
        <f>IF(B876="Oversea",_xlfn.XLOOKUP(O876,SmartSolve!C:C,SmartSolve!I:I),_xlfn.XLOOKUP(E876,'国家网站数据(NMPA)'!B:B,'国家网站数据(NMPA)'!AB:AB))</f>
        <v>VTLi - False positive cTNI vs Abbott Alinity; SN12351, lot HA041124 [UK]</v>
      </c>
      <c r="K876" s="176" t="str">
        <f>IF(B876="NMPA", _xlfn.XLOOKUP(E876, '国家网站数据(NMPA)'!B:B, '国家网站数据(NMPA)'!W:W), "NA")</f>
        <v>NA</v>
      </c>
      <c r="L876" s="271">
        <v>45761</v>
      </c>
      <c r="M876" s="326">
        <f t="shared" si="10"/>
        <v>45791</v>
      </c>
      <c r="N876" s="172" t="s">
        <v>5</v>
      </c>
      <c r="O876" s="172" t="s">
        <v>2722</v>
      </c>
      <c r="P876" s="178">
        <v>45768</v>
      </c>
      <c r="Q876" s="178" t="s">
        <v>45</v>
      </c>
      <c r="R876" s="172" t="s">
        <v>237</v>
      </c>
      <c r="T876" s="247" t="s">
        <v>56</v>
      </c>
    </row>
    <row r="877" spans="1:20" ht="16.399999999999999" customHeight="1">
      <c r="A877" s="172" t="s">
        <v>57</v>
      </c>
      <c r="B877" s="173" t="s">
        <v>8</v>
      </c>
      <c r="C877" s="172" t="s">
        <v>45</v>
      </c>
      <c r="D877" s="174" t="s">
        <v>45</v>
      </c>
      <c r="E877" s="180" t="s">
        <v>45</v>
      </c>
      <c r="F877" s="175" t="s">
        <v>912</v>
      </c>
      <c r="G877" s="176" t="s">
        <v>2578</v>
      </c>
      <c r="H877" s="177" t="s">
        <v>130</v>
      </c>
      <c r="I877" s="176" t="s">
        <v>2579</v>
      </c>
      <c r="J877" s="176" t="s">
        <v>2723</v>
      </c>
      <c r="K877" s="176" t="s">
        <v>45</v>
      </c>
      <c r="L877" s="271">
        <v>45762</v>
      </c>
      <c r="M877" s="326">
        <v>45782</v>
      </c>
      <c r="N877" s="172" t="s">
        <v>4</v>
      </c>
      <c r="O877" s="172" t="s">
        <v>2724</v>
      </c>
      <c r="P877" s="178" t="s">
        <v>45</v>
      </c>
      <c r="Q877" s="178" t="s">
        <v>45</v>
      </c>
      <c r="R877" s="172" t="s">
        <v>55</v>
      </c>
      <c r="S877" s="177" t="s">
        <v>174</v>
      </c>
      <c r="T877" s="247" t="s">
        <v>45</v>
      </c>
    </row>
    <row r="878" spans="1:20" ht="16.399999999999999" customHeight="1">
      <c r="A878" s="172" t="s">
        <v>2405</v>
      </c>
      <c r="B878" s="173" t="s">
        <v>19</v>
      </c>
      <c r="C878" s="172" t="str">
        <f t="shared" ca="1" si="9"/>
        <v>NA</v>
      </c>
      <c r="D878" s="174" t="str">
        <f>IF(B878="NMPA", _xlfn.XLOOKUP(E878,'国家网站数据(NMPA)'!$B$1:$B$906,'国家网站数据(NMPA)'!C$1:C$906),"NA")</f>
        <v>NA</v>
      </c>
      <c r="E878" s="180" t="str">
        <f>IF(N878="Not Reportable","NA",IF(B878="Oversea",_xlfn.XLOOKUP(O878,'Oversea data From 国家网站'!A:A,'Oversea data From 国家网站'!B:B),_xlfn.XLOOKUP(O878,'Local data from 国家网站'!A:A,'Local data from 国家网站'!B:B)))</f>
        <v>1193118002025076980</v>
      </c>
      <c r="F878" s="175" t="str">
        <f>IF(B878="NMPA", _xlfn.XLOOKUP(E878, '国家网站数据(NMPA)'!B$1:B$906, '国家网站数据(NMPA)'!E$1:E$906), "SHD")</f>
        <v>SHD</v>
      </c>
      <c r="G878" s="176" t="str">
        <f>IF(ISERROR(IF(B878="NMPA",_xlfn.XLOOKUP(E878,'国家网站数据(NMPA)'!B$1:B$906,'国家网站数据(NMPA)'!J$1:J$906),IF(B878="Oversea",_xlfn.XLOOKUP(O878,'Oversea data From 国家网站'!A$1:A$994,'Oversea data From 国家网站'!J$1:J$994),_xlfn.XLOOKUP(O878,'Local data from 国家网站'!A$1:A$1000,'Local data from 国家网站'!J$1:J$1000)))),"NA",IF(B878="NMPA",_xlfn.XLOOKUP(E878,'国家网站数据(NMPA)'!B$1:B$906,'国家网站数据(NMPA)'!J$1:J$906),IF(B878="Oversea",_xlfn.XLOOKUP(O878,'Oversea data From 国家网站'!A$1:A$994,'Oversea data From 国家网站'!J$1:J$994),_xlfn.XLOOKUP(O878,'Local data from 国家网站'!A$1:A$1000,'Local data from 国家网站'!J$1:J$1000))))</f>
        <v>总人绒毛膜促性腺激素测定试剂盒(直接化学发光法)</v>
      </c>
      <c r="H878" s="255" t="s">
        <v>130</v>
      </c>
      <c r="I878" s="176" t="str">
        <f>IF(ISERROR(IF(B878="NMPA",_xlfn.XLOOKUP(西门子log!E878,'国家网站数据(NMPA)'!B:B,'国家网站数据(NMPA)'!K:K),IF(B878="Oversea",_xlfn.XLOOKUP(O878,'Oversea data From 国家网站'!A:A,'Oversea data From 国家网站'!K:K),_xlfn.XLOOKUP(西门子log!O878,'Local data from 国家网站'!A:A,'Local data from 国家网站'!K:K)))),"NA",IF(B878="NMPA",_xlfn.XLOOKUP(E878,'国家网站数据(NMPA)'!B:B,'国家网站数据(NMPA)'!K:K),IF(B878="Oversea",_xlfn.XLOOKUP(O878,'Oversea data From 国家网站'!A:A,'Oversea data From 国家网站'!K:K),_xlfn.XLOOKUP(O878,'Local data from 国家网站'!A:A,'Local data from 国家网站'!K:K))))</f>
        <v>国械注进20152400929</v>
      </c>
      <c r="J878" s="176" t="str">
        <f>IF(B878="Oversea",_xlfn.XLOOKUP(O878,SmartSolve!C:C,SmartSolve!I:I),_xlfn.XLOOKUP(E878,'国家网站数据(NMPA)'!B:B,'国家网站数据(NMPA)'!AB:AB))</f>
        <v>Atellica IM 1600 - Total hCG (ThCG), lot 361 - discordant elevated result vs. repeat testing.</v>
      </c>
      <c r="K878" s="176" t="str">
        <f>IF(B878="NMPA", _xlfn.XLOOKUP(E878, '国家网站数据(NMPA)'!B:B, '国家网站数据(NMPA)'!W:W), "NA")</f>
        <v>NA</v>
      </c>
      <c r="L878" s="271">
        <v>45762</v>
      </c>
      <c r="M878" s="326">
        <f t="shared" si="10"/>
        <v>45792</v>
      </c>
      <c r="N878" s="172" t="s">
        <v>5</v>
      </c>
      <c r="O878" s="172" t="s">
        <v>2725</v>
      </c>
      <c r="P878" s="178">
        <v>45763</v>
      </c>
      <c r="Q878" s="178" t="s">
        <v>45</v>
      </c>
      <c r="R878" s="172" t="s">
        <v>55</v>
      </c>
      <c r="T878" s="247" t="str">
        <f t="shared" si="12"/>
        <v>满足</v>
      </c>
    </row>
    <row r="879" spans="1:20" ht="16.399999999999999" customHeight="1">
      <c r="A879" s="172" t="s">
        <v>2405</v>
      </c>
      <c r="B879" s="173" t="s">
        <v>19</v>
      </c>
      <c r="C879" s="172" t="str">
        <f t="shared" ca="1" si="9"/>
        <v>NA</v>
      </c>
      <c r="D879" s="174" t="str">
        <f>IF(B879="NMPA", _xlfn.XLOOKUP(E879,'国家网站数据(NMPA)'!$B$1:$B$906,'国家网站数据(NMPA)'!C$1:C$906),"NA")</f>
        <v>NA</v>
      </c>
      <c r="E879" s="180" t="str">
        <f>IF(N879="Not Reportable","NA",IF(B879="Oversea",_xlfn.XLOOKUP(O879,'Oversea data From 国家网站'!A:A,'Oversea data From 国家网站'!B:B),_xlfn.XLOOKUP(O879,'Local data from 国家网站'!A:A,'Local data from 国家网站'!B:B)))</f>
        <v>1193118002025076981</v>
      </c>
      <c r="F879" s="175" t="str">
        <f>IF(B879="NMPA", _xlfn.XLOOKUP(E879, '国家网站数据(NMPA)'!B$1:B$906, '国家网站数据(NMPA)'!E$1:E$906), "SHD")</f>
        <v>SHD</v>
      </c>
      <c r="G879" s="176" t="str">
        <f>IF(ISERROR(IF(B879="NMPA",_xlfn.XLOOKUP(E879,'国家网站数据(NMPA)'!B$1:B$906,'国家网站数据(NMPA)'!J$1:J$906),IF(B879="Oversea",_xlfn.XLOOKUP(O879,'Oversea data From 国家网站'!A$1:A$994,'Oversea data From 国家网站'!J$1:J$994),_xlfn.XLOOKUP(O879,'Local data from 国家网站'!A$1:A$1000,'Local data from 国家网站'!J$1:J$1000)))),"NA",IF(B879="NMPA",_xlfn.XLOOKUP(E879,'国家网站数据(NMPA)'!B$1:B$906,'国家网站数据(NMPA)'!J$1:J$906),IF(B879="Oversea",_xlfn.XLOOKUP(O879,'Oversea data From 国家网站'!A$1:A$994,'Oversea data From 国家网站'!J$1:J$994),_xlfn.XLOOKUP(O879,'Local data from 国家网站'!A$1:A$1000,'Local data from 国家网站'!J$1:J$1000))))</f>
        <v>全自动样本处理系统</v>
      </c>
      <c r="H879" s="255" t="s">
        <v>455</v>
      </c>
      <c r="I879" s="176" t="str">
        <f>IF(ISERROR(IF(B879="NMPA",_xlfn.XLOOKUP(西门子log!E879,'国家网站数据(NMPA)'!B:B,'国家网站数据(NMPA)'!K:K),IF(B879="Oversea",_xlfn.XLOOKUP(O879,'Oversea data From 国家网站'!A:A,'Oversea data From 国家网站'!K:K),_xlfn.XLOOKUP(西门子log!O879,'Local data from 国家网站'!A:A,'Local data from 国家网站'!K:K)))),"NA",IF(B879="NMPA",_xlfn.XLOOKUP(E879,'国家网站数据(NMPA)'!B:B,'国家网站数据(NMPA)'!K:K),IF(B879="Oversea",_xlfn.XLOOKUP(O879,'Oversea data From 国家网站'!A:A,'Oversea data From 国家网站'!K:K),_xlfn.XLOOKUP(O879,'Local data from 国家网站'!A:A,'Local data from 国家网站'!K:K))))</f>
        <v>国械备20181268号</v>
      </c>
      <c r="J879" s="176" t="str">
        <f>IF(B879="Oversea",_xlfn.XLOOKUP(O879,SmartSolve!C:C,SmartSolve!I:I),_xlfn.XLOOKUP(E879,'国家网站数据(NMPA)'!B:B,'国家网站数据(NMPA)'!AB:AB))</f>
        <v>Atellica Sample Handler-Inhalation injury to Service Engineer</v>
      </c>
      <c r="K879" s="176" t="str">
        <f>IF(B879="NMPA", _xlfn.XLOOKUP(E879, '国家网站数据(NMPA)'!B:B, '国家网站数据(NMPA)'!W:W), "NA")</f>
        <v>NA</v>
      </c>
      <c r="L879" s="271">
        <v>45762</v>
      </c>
      <c r="M879" s="326">
        <f t="shared" si="10"/>
        <v>45792</v>
      </c>
      <c r="N879" s="172" t="s">
        <v>5</v>
      </c>
      <c r="O879" s="172" t="s">
        <v>2726</v>
      </c>
      <c r="P879" s="178">
        <v>45763</v>
      </c>
      <c r="Q879" s="178" t="s">
        <v>45</v>
      </c>
      <c r="R879" s="172" t="s">
        <v>55</v>
      </c>
      <c r="T879" s="247" t="str">
        <f t="shared" si="12"/>
        <v>满足</v>
      </c>
    </row>
    <row r="880" spans="1:20" ht="16.399999999999999" customHeight="1">
      <c r="A880" s="172" t="s">
        <v>2405</v>
      </c>
      <c r="B880" s="173" t="s">
        <v>19</v>
      </c>
      <c r="C880" s="172" t="str">
        <f t="shared" ca="1" si="9"/>
        <v>NA</v>
      </c>
      <c r="D880" s="174" t="str">
        <f>IF(B880="NMPA", _xlfn.XLOOKUP(E880,'国家网站数据(NMPA)'!$B$1:$B$906,'国家网站数据(NMPA)'!C$1:C$906),"NA")</f>
        <v>NA</v>
      </c>
      <c r="E880" s="180" t="str">
        <f>IF(N880="Not Reportable","NA",IF(B880="Oversea",_xlfn.XLOOKUP(O880,'Oversea data From 国家网站'!A:A,'Oversea data From 国家网站'!B:B),_xlfn.XLOOKUP(O880,'Local data from 国家网站'!A:A,'Local data from 国家网站'!B:B)))</f>
        <v>1193118002025076982</v>
      </c>
      <c r="F880" s="175" t="str">
        <f>IF(B880="NMPA", _xlfn.XLOOKUP(E880, '国家网站数据(NMPA)'!B$1:B$906, '国家网站数据(NMPA)'!E$1:E$906), "SHD")</f>
        <v>SHD</v>
      </c>
      <c r="G880" s="176" t="str">
        <f>IF(ISERROR(IF(B880="NMPA",_xlfn.XLOOKUP(E880,'国家网站数据(NMPA)'!B$1:B$906,'国家网站数据(NMPA)'!J$1:J$906),IF(B880="Oversea",_xlfn.XLOOKUP(O880,'Oversea data From 国家网站'!A$1:A$994,'Oversea data From 国家网站'!J$1:J$994),_xlfn.XLOOKUP(O880,'Local data from 国家网站'!A$1:A$1000,'Local data from 国家网站'!J$1:J$1000)))),"NA",IF(B880="NMPA",_xlfn.XLOOKUP(E880,'国家网站数据(NMPA)'!B$1:B$906,'国家网站数据(NMPA)'!J$1:J$906),IF(B880="Oversea",_xlfn.XLOOKUP(O880,'Oversea data From 国家网站'!A$1:A$994,'Oversea data From 国家网站'!J$1:J$994),_xlfn.XLOOKUP(O880,'Local data from 国家网站'!A$1:A$1000,'Local data from 国家网站'!J$1:J$1000))))</f>
        <v>全自动化学发光免疫分析仪</v>
      </c>
      <c r="H880" s="255" t="s">
        <v>130</v>
      </c>
      <c r="I880" s="176" t="str">
        <f>IF(ISERROR(IF(B880="NMPA",_xlfn.XLOOKUP(西门子log!E880,'国家网站数据(NMPA)'!B:B,'国家网站数据(NMPA)'!K:K),IF(B880="Oversea",_xlfn.XLOOKUP(O880,'Oversea data From 国家网站'!A:A,'Oversea data From 国家网站'!K:K),_xlfn.XLOOKUP(西门子log!O880,'Local data from 国家网站'!A:A,'Local data from 国家网站'!K:K)))),"NA",IF(B880="NMPA",_xlfn.XLOOKUP(E880,'国家网站数据(NMPA)'!B:B,'国家网站数据(NMPA)'!K:K),IF(B880="Oversea",_xlfn.XLOOKUP(O880,'Oversea data From 国家网站'!A:A,'Oversea data From 国家网站'!K:K),_xlfn.XLOOKUP(O880,'Local data from 国家网站'!A:A,'Local data from 国家网站'!K:K))))</f>
        <v>国械注进20182220492</v>
      </c>
      <c r="J880" s="176" t="str">
        <f>IF(B880="Oversea",_xlfn.XLOOKUP(O880,SmartSolve!C:C,SmartSolve!I:I),_xlfn.XLOOKUP(E880,'国家网站数据(NMPA)'!B:B,'国家网站数据(NMPA)'!AB:AB))</f>
        <v>Atellica IM 1300 Analyzer, S/N: IM00760, the customer reported that the Uninterruptible Power Supply (UPS) power was down and smelled smoke.</v>
      </c>
      <c r="K880" s="176" t="str">
        <f>IF(B880="NMPA", _xlfn.XLOOKUP(E880, '国家网站数据(NMPA)'!B:B, '国家网站数据(NMPA)'!W:W), "NA")</f>
        <v>NA</v>
      </c>
      <c r="L880" s="271">
        <v>45762</v>
      </c>
      <c r="M880" s="326">
        <f t="shared" si="10"/>
        <v>45792</v>
      </c>
      <c r="N880" s="172" t="s">
        <v>5</v>
      </c>
      <c r="O880" s="172" t="s">
        <v>2727</v>
      </c>
      <c r="P880" s="178">
        <v>45763</v>
      </c>
      <c r="Q880" s="178" t="s">
        <v>45</v>
      </c>
      <c r="R880" s="172" t="s">
        <v>55</v>
      </c>
      <c r="T880" s="247" t="str">
        <f t="shared" si="12"/>
        <v>满足</v>
      </c>
    </row>
    <row r="881" spans="1:20" ht="16.399999999999999" customHeight="1">
      <c r="A881" s="172" t="s">
        <v>2405</v>
      </c>
      <c r="B881" s="173" t="s">
        <v>19</v>
      </c>
      <c r="C881" s="172" t="str">
        <f t="shared" ca="1" si="9"/>
        <v>NA</v>
      </c>
      <c r="D881" s="174" t="str">
        <f>IF(B881="NMPA", _xlfn.XLOOKUP(E881,'国家网站数据(NMPA)'!$B$1:$B$906,'国家网站数据(NMPA)'!C$1:C$906),"NA")</f>
        <v>NA</v>
      </c>
      <c r="E881" s="180" t="str">
        <f>IF(N881="Not Reportable","NA",IF(B881="Oversea",_xlfn.XLOOKUP(O881,'Oversea data From 国家网站'!A:A,'Oversea data From 国家网站'!B:B),_xlfn.XLOOKUP(O881,'Local data from 国家网站'!A:A,'Local data from 国家网站'!B:B)))</f>
        <v>1193118002025076983</v>
      </c>
      <c r="F881" s="175" t="str">
        <f>IF(B881="NMPA", _xlfn.XLOOKUP(E881, '国家网站数据(NMPA)'!B$1:B$906, '国家网站数据(NMPA)'!E$1:E$906), "SHD")</f>
        <v>SHD</v>
      </c>
      <c r="G881" s="176" t="str">
        <f>IF(ISERROR(IF(B881="NMPA",_xlfn.XLOOKUP(E881,'国家网站数据(NMPA)'!B$1:B$906,'国家网站数据(NMPA)'!J$1:J$906),IF(B881="Oversea",_xlfn.XLOOKUP(O881,'Oversea data From 国家网站'!A$1:A$994,'Oversea data From 国家网站'!J$1:J$994),_xlfn.XLOOKUP(O881,'Local data from 国家网站'!A$1:A$1000,'Local data from 国家网站'!J$1:J$1000)))),"NA",IF(B881="NMPA",_xlfn.XLOOKUP(E881,'国家网站数据(NMPA)'!B$1:B$906,'国家网站数据(NMPA)'!J$1:J$906),IF(B881="Oversea",_xlfn.XLOOKUP(O881,'Oversea data From 国家网站'!A$1:A$994,'Oversea data From 国家网站'!J$1:J$994),_xlfn.XLOOKUP(O881,'Local data from 国家网站'!A$1:A$1000,'Local data from 国家网站'!J$1:J$1000))))</f>
        <v>全自动整合式生化分析仪</v>
      </c>
      <c r="H881" s="255" t="s">
        <v>73</v>
      </c>
      <c r="I881" s="176" t="str">
        <f>IF(ISERROR(IF(B881="NMPA",_xlfn.XLOOKUP(西门子log!E881,'国家网站数据(NMPA)'!B:B,'国家网站数据(NMPA)'!K:K),IF(B881="Oversea",_xlfn.XLOOKUP(O881,'Oversea data From 国家网站'!A:A,'Oversea data From 国家网站'!K:K),_xlfn.XLOOKUP(西门子log!O881,'Local data from 国家网站'!A:A,'Local data from 国家网站'!K:K)))),"NA",IF(B881="NMPA",_xlfn.XLOOKUP(E881,'国家网站数据(NMPA)'!B:B,'国家网站数据(NMPA)'!K:K),IF(B881="Oversea",_xlfn.XLOOKUP(O881,'Oversea data From 国家网站'!A:A,'Oversea data From 国家网站'!K:K),_xlfn.XLOOKUP(O881,'Local data from 国家网站'!A:A,'Local data from 国家网站'!K:K))))</f>
        <v>国械注进20192221909</v>
      </c>
      <c r="J881" s="176" t="str">
        <f>IF(B881="Oversea",_xlfn.XLOOKUP(O881,SmartSolve!C:C,SmartSolve!I:I),_xlfn.XLOOKUP(E881,'国家网站数据(NMPA)'!B:B,'国家网站数据(NMPA)'!AB:AB))</f>
        <v>Dimension EXL 200 SW V 10.6 - Sample probe cleaner not detected and during reconnection, sample probe cleaner went into operator's eye.</v>
      </c>
      <c r="K881" s="176" t="str">
        <f>IF(B881="NMPA", _xlfn.XLOOKUP(E881, '国家网站数据(NMPA)'!B:B, '国家网站数据(NMPA)'!W:W), "NA")</f>
        <v>NA</v>
      </c>
      <c r="L881" s="271">
        <v>45763</v>
      </c>
      <c r="M881" s="326">
        <f t="shared" si="10"/>
        <v>45793</v>
      </c>
      <c r="N881" s="172" t="s">
        <v>5</v>
      </c>
      <c r="O881" s="172" t="s">
        <v>2728</v>
      </c>
      <c r="P881" s="178">
        <v>45763</v>
      </c>
      <c r="Q881" s="178" t="s">
        <v>45</v>
      </c>
      <c r="R881" s="172" t="s">
        <v>55</v>
      </c>
      <c r="T881" s="247" t="str">
        <f t="shared" si="12"/>
        <v>满足</v>
      </c>
    </row>
    <row r="882" spans="1:20" ht="16.399999999999999" customHeight="1">
      <c r="A882" s="172" t="s">
        <v>1321</v>
      </c>
      <c r="B882" s="173" t="s">
        <v>19</v>
      </c>
      <c r="C882" s="172" t="str">
        <f t="shared" ca="1" si="9"/>
        <v>NA</v>
      </c>
      <c r="D882" s="174" t="str">
        <f>IF(B882="NMPA", _xlfn.XLOOKUP(E882,'国家网站数据(NMPA)'!$B$1:$B$906,'国家网站数据(NMPA)'!C$1:C$906),"NA")</f>
        <v>NA</v>
      </c>
      <c r="E882" s="180" t="str">
        <f>IF(N882="Not Reportable","NA",IF(B882="Oversea",_xlfn.XLOOKUP(O882,'Oversea data From 国家网站'!A:A,'Oversea data From 国家网站'!B:B),_xlfn.XLOOKUP(O882,'Local data from 国家网站'!A:A,'Local data from 国家网站'!B:B)))</f>
        <v>1193118002025077051</v>
      </c>
      <c r="F882" s="175" t="str">
        <f>IF(B882="NMPA", _xlfn.XLOOKUP(E882, '国家网站数据(NMPA)'!B$1:B$906, '国家网站数据(NMPA)'!E$1:E$906), "SHD")</f>
        <v>SHD</v>
      </c>
      <c r="G882" s="176" t="str">
        <f>IF(ISERROR(IF(B882="NMPA",_xlfn.XLOOKUP(E882,'国家网站数据(NMPA)'!B$1:B$906,'国家网站数据(NMPA)'!J$1:J$906),IF(B882="Oversea",_xlfn.XLOOKUP(O882,'Oversea data From 国家网站'!A$1:A$994,'Oversea data From 国家网站'!J$1:J$994),_xlfn.XLOOKUP(O882,'Local data from 国家网站'!A$1:A$1000,'Local data from 国家网站'!J$1:J$1000)))),"NA",IF(B882="NMPA",_xlfn.XLOOKUP(E882,'国家网站数据(NMPA)'!B$1:B$906,'国家网站数据(NMPA)'!J$1:J$906),IF(B882="Oversea",_xlfn.XLOOKUP(O882,'Oversea data From 国家网站'!A$1:A$994,'Oversea data From 国家网站'!J$1:J$994),_xlfn.XLOOKUP(O882,'Local data from 国家网站'!A$1:A$1000,'Local data from 国家网站'!J$1:J$1000))))</f>
        <v>血液分析仪</v>
      </c>
      <c r="H882" s="255" t="s">
        <v>2729</v>
      </c>
      <c r="I882" s="176" t="str">
        <f>IF(ISERROR(IF(B882="NMPA",_xlfn.XLOOKUP(西门子log!E882,'国家网站数据(NMPA)'!B:B,'国家网站数据(NMPA)'!K:K),IF(B882="Oversea",_xlfn.XLOOKUP(O882,'Oversea data From 国家网站'!A:A,'Oversea data From 国家网站'!K:K),_xlfn.XLOOKUP(西门子log!O882,'Local data from 国家网站'!A:A,'Local data from 国家网站'!K:K)))),"NA",IF(B882="NMPA",_xlfn.XLOOKUP(E882,'国家网站数据(NMPA)'!B:B,'国家网站数据(NMPA)'!K:K),IF(B882="Oversea",_xlfn.XLOOKUP(O882,'Oversea data From 国家网站'!A:A,'Oversea data From 国家网站'!K:K),_xlfn.XLOOKUP(O882,'Local data from 国家网站'!A:A,'Local data from 国家网站'!K:K))))</f>
        <v>国械注进20162224708</v>
      </c>
      <c r="J882" s="176" t="str">
        <f>IF(B882="Oversea",_xlfn.XLOOKUP(O882,SmartSolve!C:C,SmartSolve!I:I),_xlfn.XLOOKUP(E882,'国家网站数据(NMPA)'!B:B,'国家网站数据(NMPA)'!AB:AB))</f>
        <v>ADVIA 2120i Analyzer (S/N: IR09021807) patient results not flagged for Atypical Lymphocytes</v>
      </c>
      <c r="K882" s="176" t="str">
        <f>IF(B882="NMPA", _xlfn.XLOOKUP(E882, '国家网站数据(NMPA)'!B:B, '国家网站数据(NMPA)'!W:W), "NA")</f>
        <v>NA</v>
      </c>
      <c r="L882" s="271">
        <v>45763</v>
      </c>
      <c r="M882" s="326">
        <f t="shared" si="10"/>
        <v>45793</v>
      </c>
      <c r="N882" s="172" t="s">
        <v>5</v>
      </c>
      <c r="O882" s="172" t="s">
        <v>2730</v>
      </c>
      <c r="P882" s="178">
        <v>45763</v>
      </c>
      <c r="Q882" s="178" t="s">
        <v>45</v>
      </c>
      <c r="R882" s="172" t="s">
        <v>237</v>
      </c>
      <c r="T882" s="247" t="str">
        <f t="shared" si="12"/>
        <v>满足</v>
      </c>
    </row>
    <row r="883" spans="1:20" ht="16.399999999999999" customHeight="1">
      <c r="A883" s="172" t="s">
        <v>1321</v>
      </c>
      <c r="B883" s="173" t="s">
        <v>19</v>
      </c>
      <c r="C883" s="172" t="str">
        <f t="shared" ca="1" si="9"/>
        <v>NA</v>
      </c>
      <c r="D883" s="174" t="str">
        <f>IF(B883="NMPA", _xlfn.XLOOKUP(E883,'国家网站数据(NMPA)'!$B$1:$B$906,'国家网站数据(NMPA)'!C$1:C$906),"NA")</f>
        <v>NA</v>
      </c>
      <c r="E883" s="180" t="str">
        <f>IF(N883="Not Reportable","NA",IF(B883="Oversea",_xlfn.XLOOKUP(O883,'Oversea data From 国家网站'!A:A,'Oversea data From 国家网站'!B:B),_xlfn.XLOOKUP(O883,'Local data from 国家网站'!A:A,'Local data from 国家网站'!B:B)))</f>
        <v>NA</v>
      </c>
      <c r="F883" s="175" t="str">
        <f>IF(B883="NMPA", _xlfn.XLOOKUP(E883, '国家网站数据(NMPA)'!B$1:B$906, '国家网站数据(NMPA)'!E$1:E$906), "SHD")</f>
        <v>SHD</v>
      </c>
      <c r="G883" s="176" t="str">
        <f>IF(ISERROR(IF(B883="NMPA",_xlfn.XLOOKUP(E883,'国家网站数据(NMPA)'!B$1:B$906,'国家网站数据(NMPA)'!J$1:J$906),IF(B883="Oversea",_xlfn.XLOOKUP(O883,'Oversea data From 国家网站'!A$1:A$994,'Oversea data From 国家网站'!J$1:J$994),_xlfn.XLOOKUP(O883,'Local data from 国家网站'!A$1:A$1000,'Local data from 国家网站'!J$1:J$1000)))),"NA",IF(B883="NMPA",_xlfn.XLOOKUP(E883,'国家网站数据(NMPA)'!B$1:B$906,'国家网站数据(NMPA)'!J$1:J$906),IF(B883="Oversea",_xlfn.XLOOKUP(O883,'Oversea data From 国家网站'!A$1:A$994,'Oversea data From 国家网站'!J$1:J$994),_xlfn.XLOOKUP(O883,'Local data from 国家网站'!A$1:A$1000,'Local data from 国家网站'!J$1:J$1000))))</f>
        <v>NA</v>
      </c>
      <c r="H883" s="255" t="s">
        <v>62</v>
      </c>
      <c r="I883" s="176" t="str">
        <f>IF(ISERROR(IF(B883="NMPA",_xlfn.XLOOKUP(西门子log!E883,'国家网站数据(NMPA)'!B:B,'国家网站数据(NMPA)'!K:K),IF(B883="Oversea",_xlfn.XLOOKUP(O883,'Oversea data From 国家网站'!A:A,'Oversea data From 国家网站'!K:K),_xlfn.XLOOKUP(西门子log!O883,'Local data from 国家网站'!A:A,'Local data from 国家网站'!K:K)))),"NA",IF(B883="NMPA",_xlfn.XLOOKUP(E883,'国家网站数据(NMPA)'!B:B,'国家网站数据(NMPA)'!K:K),IF(B883="Oversea",_xlfn.XLOOKUP(O883,'Oversea data From 国家网站'!A:A,'Oversea data From 国家网站'!K:K),_xlfn.XLOOKUP(O883,'Local data from 国家网站'!A:A,'Local data from 国家网站'!K:K))))</f>
        <v>NA</v>
      </c>
      <c r="J883" s="176" t="str">
        <f>IF(B883="Oversea",_xlfn.XLOOKUP(O883,SmartSolve!C:C,SmartSolve!I:I),_xlfn.XLOOKUP(E883,'国家网站数据(NMPA)'!B:B,'国家网站数据(NMPA)'!AB:AB))</f>
        <v>ADVIA Centaur XPT Toxoplasma IgG (Toxo G) lot 296 - discordant positive results on a patient vs retest and historical results</v>
      </c>
      <c r="K883" s="176" t="str">
        <f>IF(B883="NMPA", _xlfn.XLOOKUP(E883, '国家网站数据(NMPA)'!B:B, '国家网站数据(NMPA)'!W:W), "NA")</f>
        <v>NA</v>
      </c>
      <c r="L883" s="271">
        <v>45763</v>
      </c>
      <c r="M883" s="326">
        <f t="shared" si="10"/>
        <v>45793</v>
      </c>
      <c r="N883" s="172" t="s">
        <v>4</v>
      </c>
      <c r="O883" s="172" t="s">
        <v>2731</v>
      </c>
      <c r="P883" s="178" t="s">
        <v>45</v>
      </c>
      <c r="Q883" s="178" t="s">
        <v>45</v>
      </c>
      <c r="R883" s="172" t="s">
        <v>55</v>
      </c>
      <c r="S883" s="177" t="s">
        <v>2732</v>
      </c>
      <c r="T883" s="247" t="s">
        <v>45</v>
      </c>
    </row>
    <row r="884" spans="1:20" ht="16.399999999999999" customHeight="1">
      <c r="A884" s="172" t="s">
        <v>1321</v>
      </c>
      <c r="B884" s="173" t="s">
        <v>19</v>
      </c>
      <c r="C884" s="172" t="str">
        <f t="shared" ca="1" si="9"/>
        <v>NA</v>
      </c>
      <c r="D884" s="174" t="str">
        <f>IF(B884="NMPA", _xlfn.XLOOKUP(E884,'国家网站数据(NMPA)'!$B$1:$B$906,'国家网站数据(NMPA)'!C$1:C$906),"NA")</f>
        <v>NA</v>
      </c>
      <c r="E884" s="180" t="str">
        <f>IF(N884="Not Reportable","NA",IF(B884="Oversea",_xlfn.XLOOKUP(O884,'Oversea data From 国家网站'!A:A,'Oversea data From 国家网站'!B:B),_xlfn.XLOOKUP(O884,'Local data from 国家网站'!A:A,'Local data from 国家网站'!B:B)))</f>
        <v>NA</v>
      </c>
      <c r="F884" s="175" t="str">
        <f>IF(B884="NMPA", _xlfn.XLOOKUP(E884, '国家网站数据(NMPA)'!B$1:B$906, '国家网站数据(NMPA)'!E$1:E$906), "SHD")</f>
        <v>SHD</v>
      </c>
      <c r="G884" s="176" t="str">
        <f>IF(ISERROR(IF(B884="NMPA",_xlfn.XLOOKUP(E884,'国家网站数据(NMPA)'!B$1:B$906,'国家网站数据(NMPA)'!J$1:J$906),IF(B884="Oversea",_xlfn.XLOOKUP(O884,'Oversea data From 国家网站'!A$1:A$994,'Oversea data From 国家网站'!J$1:J$994),_xlfn.XLOOKUP(O884,'Local data from 国家网站'!A$1:A$1000,'Local data from 国家网站'!J$1:J$1000)))),"NA",IF(B884="NMPA",_xlfn.XLOOKUP(E884,'国家网站数据(NMPA)'!B$1:B$906,'国家网站数据(NMPA)'!J$1:J$906),IF(B884="Oversea",_xlfn.XLOOKUP(O884,'Oversea data From 国家网站'!A$1:A$994,'Oversea data From 国家网站'!J$1:J$994),_xlfn.XLOOKUP(O884,'Local data from 国家网站'!A$1:A$1000,'Local data from 国家网站'!J$1:J$1000))))</f>
        <v>NA</v>
      </c>
      <c r="H884" s="255" t="s">
        <v>62</v>
      </c>
      <c r="I884" s="176" t="str">
        <f>IF(ISERROR(IF(B884="NMPA",_xlfn.XLOOKUP(西门子log!E884,'国家网站数据(NMPA)'!B:B,'国家网站数据(NMPA)'!K:K),IF(B884="Oversea",_xlfn.XLOOKUP(O884,'Oversea data From 国家网站'!A:A,'Oversea data From 国家网站'!K:K),_xlfn.XLOOKUP(西门子log!O884,'Local data from 国家网站'!A:A,'Local data from 国家网站'!K:K)))),"NA",IF(B884="NMPA",_xlfn.XLOOKUP(E884,'国家网站数据(NMPA)'!B:B,'国家网站数据(NMPA)'!K:K),IF(B884="Oversea",_xlfn.XLOOKUP(O884,'Oversea data From 国家网站'!A:A,'Oversea data From 国家网站'!K:K),_xlfn.XLOOKUP(O884,'Local data from 国家网站'!A:A,'Local data from 国家网站'!K:K))))</f>
        <v>NA</v>
      </c>
      <c r="J884" s="176" t="str">
        <f>IF(B884="Oversea",_xlfn.XLOOKUP(O884,SmartSolve!C:C,SmartSolve!I:I),_xlfn.XLOOKUP(E884,'国家网站数据(NMPA)'!B:B,'国家网站数据(NMPA)'!AB:AB))</f>
        <v>ADVIA Centaur XPT Toxoplasma IgG (Toxo G) lot 296 - discordant positive results on a patient vs retest and historical results</v>
      </c>
      <c r="K884" s="176" t="str">
        <f>IF(B884="NMPA", _xlfn.XLOOKUP(E884, '国家网站数据(NMPA)'!B:B, '国家网站数据(NMPA)'!W:W), "NA")</f>
        <v>NA</v>
      </c>
      <c r="L884" s="271">
        <v>45763</v>
      </c>
      <c r="M884" s="326">
        <f t="shared" si="10"/>
        <v>45793</v>
      </c>
      <c r="N884" s="172" t="s">
        <v>4</v>
      </c>
      <c r="O884" s="172" t="s">
        <v>2733</v>
      </c>
      <c r="P884" s="178" t="s">
        <v>45</v>
      </c>
      <c r="Q884" s="178" t="s">
        <v>45</v>
      </c>
      <c r="R884" s="172" t="s">
        <v>55</v>
      </c>
      <c r="S884" s="177" t="s">
        <v>2732</v>
      </c>
      <c r="T884" s="247" t="s">
        <v>45</v>
      </c>
    </row>
    <row r="885" spans="1:20" ht="16.399999999999999" customHeight="1">
      <c r="A885" s="172" t="s">
        <v>2405</v>
      </c>
      <c r="B885" s="173" t="s">
        <v>18</v>
      </c>
      <c r="C885" s="172" t="str">
        <f t="shared" ca="1" si="9"/>
        <v>NA</v>
      </c>
      <c r="D885" s="174" t="str">
        <f>IF(B885="NMPA", _xlfn.XLOOKUP(E885,'国家网站数据(NMPA)'!$B$1:$B$906,'国家网站数据(NMPA)'!C$1:C$906),"NA")</f>
        <v>2023-10-31</v>
      </c>
      <c r="E885" s="270" t="s">
        <v>2734</v>
      </c>
      <c r="F885" s="175" t="str">
        <f>IF(B885="NMPA", _xlfn.XLOOKUP(E885, '国家网站数据(NMPA)'!B$1:B$906, '国家网站数据(NMPA)'!E$1:E$906), "SHD")</f>
        <v>湖北省恩施市中心医院</v>
      </c>
      <c r="G885" s="176" t="str">
        <f>IF(ISERROR(IF(B885="NMPA",_xlfn.XLOOKUP(E885,'国家网站数据(NMPA)'!B$1:B$906,'国家网站数据(NMPA)'!J$1:J$906),IF(B885="Oversea",_xlfn.XLOOKUP(O885,'Oversea data From 国家网站'!A$1:A$994,'Oversea data From 国家网站'!J$1:J$994),_xlfn.XLOOKUP(O885,'Local data from 国家网站'!A$1:A$1000,'Local data from 国家网站'!J$1:J$1000)))),"NA",IF(B885="NMPA",_xlfn.XLOOKUP(E885,'国家网站数据(NMPA)'!B$1:B$906,'国家网站数据(NMPA)'!J$1:J$906),IF(B885="Oversea",_xlfn.XLOOKUP(O885,'Oversea data From 国家网站'!A$1:A$994,'Oversea data From 国家网站'!J$1:J$994),_xlfn.XLOOKUP(O885,'Local data from 国家网站'!A$1:A$1000,'Local data from 国家网站'!J$1:J$1000))))</f>
        <v>全自动生化分析仪</v>
      </c>
      <c r="H885" s="255" t="s">
        <v>199</v>
      </c>
      <c r="I885" s="176" t="str">
        <f>IF(ISERROR(IF(B885="NMPA",_xlfn.XLOOKUP(西门子log!E885,'国家网站数据(NMPA)'!B:B,'国家网站数据(NMPA)'!K:K),IF(B885="Oversea",_xlfn.XLOOKUP(O885,'Oversea data From 国家网站'!A:A,'Oversea data From 国家网站'!K:K),_xlfn.XLOOKUP(西门子log!O885,'Local data from 国家网站'!A:A,'Local data from 国家网站'!K:K)))),"NA",IF(B885="NMPA",_xlfn.XLOOKUP(E885,'国家网站数据(NMPA)'!B:B,'国家网站数据(NMPA)'!K:K),IF(B885="Oversea",_xlfn.XLOOKUP(O885,'Oversea data From 国家网站'!A:A,'Oversea data From 国家网站'!K:K),_xlfn.XLOOKUP(O885,'Local data from 国家网站'!A:A,'Local data from 国家网站'!K:K))))</f>
        <v>国械注进20162401354</v>
      </c>
      <c r="J885" s="176" t="str">
        <f>IF(B885="Oversea",_xlfn.XLOOKUP(O885,SmartSolve!C:C,SmartSolve!I:I),_xlfn.XLOOKUP(E885,'国家网站数据(NMPA)'!B:B,'国家网站数据(NMPA)'!AB:AB))</f>
        <v>吸取试剂1时试剂针突然折断，导致仪器停止运行 。</v>
      </c>
      <c r="K885" s="176" t="str">
        <f>IF(B885="NMPA", _xlfn.XLOOKUP(E885, '国家网站数据(NMPA)'!B:B, '国家网站数据(NMPA)'!W:W), "NA")</f>
        <v>其他</v>
      </c>
      <c r="L885" s="271">
        <v>45763</v>
      </c>
      <c r="M885" s="326">
        <f t="shared" si="10"/>
        <v>45808</v>
      </c>
      <c r="N885" s="172" t="s">
        <v>4</v>
      </c>
      <c r="O885" s="172" t="s">
        <v>2735</v>
      </c>
      <c r="P885" s="178">
        <v>45801</v>
      </c>
      <c r="Q885" s="178" t="s">
        <v>45</v>
      </c>
      <c r="R885" s="172" t="s">
        <v>55</v>
      </c>
      <c r="T885" s="247" t="str">
        <f t="shared" si="12"/>
        <v>满足</v>
      </c>
    </row>
    <row r="886" spans="1:20" ht="16.399999999999999" customHeight="1">
      <c r="A886" s="172" t="s">
        <v>2405</v>
      </c>
      <c r="B886" s="173" t="s">
        <v>19</v>
      </c>
      <c r="C886" s="172" t="str">
        <f t="shared" ca="1" si="9"/>
        <v>NA</v>
      </c>
      <c r="D886" s="174" t="str">
        <f>IF(B886="NMPA", _xlfn.XLOOKUP(E886,'国家网站数据(NMPA)'!$B$1:$B$906,'国家网站数据(NMPA)'!C$1:C$906),"NA")</f>
        <v>NA</v>
      </c>
      <c r="E886" s="180" t="str">
        <f>IF(N886="Not Reportable","NA",IF(B886="Oversea",_xlfn.XLOOKUP(O886,'Oversea data From 国家网站'!A:A,'Oversea data From 国家网站'!B:B),_xlfn.XLOOKUP(O886,'Local data from 国家网站'!A:A,'Local data from 国家网站'!B:B)))</f>
        <v>NA</v>
      </c>
      <c r="F886" s="175" t="str">
        <f>IF(B886="NMPA", _xlfn.XLOOKUP(E886, '国家网站数据(NMPA)'!B$1:B$906, '国家网站数据(NMPA)'!E$1:E$906), "SHD")</f>
        <v>SHD</v>
      </c>
      <c r="G886" s="176" t="str">
        <f>IF(ISERROR(IF(B886="NMPA",_xlfn.XLOOKUP(E886,'国家网站数据(NMPA)'!B$1:B$906,'国家网站数据(NMPA)'!J$1:J$906),IF(B886="Oversea",_xlfn.XLOOKUP(O886,'Oversea data From 国家网站'!A$1:A$994,'Oversea data From 国家网站'!J$1:J$994),_xlfn.XLOOKUP(O886,'Local data from 国家网站'!A$1:A$1000,'Local data from 国家网站'!J$1:J$1000)))),"NA",IF(B886="NMPA",_xlfn.XLOOKUP(E886,'国家网站数据(NMPA)'!B$1:B$906,'国家网站数据(NMPA)'!J$1:J$906),IF(B886="Oversea",_xlfn.XLOOKUP(O886,'Oversea data From 国家网站'!A$1:A$994,'Oversea data From 国家网站'!J$1:J$994),_xlfn.XLOOKUP(O886,'Local data from 国家网站'!A$1:A$1000,'Local data from 国家网站'!J$1:J$1000))))</f>
        <v>NA</v>
      </c>
      <c r="H886" s="255" t="s">
        <v>309</v>
      </c>
      <c r="I886" s="176" t="str">
        <f>IF(ISERROR(IF(B886="NMPA",_xlfn.XLOOKUP(西门子log!E886,'国家网站数据(NMPA)'!B:B,'国家网站数据(NMPA)'!K:K),IF(B886="Oversea",_xlfn.XLOOKUP(O886,'Oversea data From 国家网站'!A:A,'Oversea data From 国家网站'!K:K),_xlfn.XLOOKUP(西门子log!O886,'Local data from 国家网站'!A:A,'Local data from 国家网站'!K:K)))),"NA",IF(B886="NMPA",_xlfn.XLOOKUP(E886,'国家网站数据(NMPA)'!B:B,'国家网站数据(NMPA)'!K:K),IF(B886="Oversea",_xlfn.XLOOKUP(O886,'Oversea data From 国家网站'!A:A,'Oversea data From 国家网站'!K:K),_xlfn.XLOOKUP(O886,'Local data from 国家网站'!A:A,'Local data from 国家网站'!K:K))))</f>
        <v>NA</v>
      </c>
      <c r="J886" s="176" t="str">
        <f>IF(B886="Oversea",_xlfn.XLOOKUP(O886,SmartSolve!C:C,SmartSolve!I:I),_xlfn.XLOOKUP(E886,'国家网站数据(NMPA)'!B:B,'国家网站数据(NMPA)'!AB:AB))</f>
        <v>Dimension Vista 1500/ Erroneous results with multiple assays were obtained on a patient sample.</v>
      </c>
      <c r="K886" s="176" t="str">
        <f>IF(B886="NMPA", _xlfn.XLOOKUP(E886, '国家网站数据(NMPA)'!B:B, '国家网站数据(NMPA)'!W:W), "NA")</f>
        <v>NA</v>
      </c>
      <c r="L886" s="271">
        <v>45763</v>
      </c>
      <c r="M886" s="326">
        <f t="shared" si="10"/>
        <v>45793</v>
      </c>
      <c r="N886" s="172" t="s">
        <v>4</v>
      </c>
      <c r="O886" s="172" t="s">
        <v>2736</v>
      </c>
      <c r="P886" s="178" t="s">
        <v>45</v>
      </c>
      <c r="Q886" s="178" t="s">
        <v>45</v>
      </c>
      <c r="R886" s="172" t="s">
        <v>55</v>
      </c>
      <c r="S886" s="177" t="s">
        <v>2692</v>
      </c>
      <c r="T886" s="247" t="s">
        <v>45</v>
      </c>
    </row>
    <row r="887" spans="1:20" ht="16.399999999999999" customHeight="1">
      <c r="A887" s="172" t="s">
        <v>1321</v>
      </c>
      <c r="B887" s="173" t="s">
        <v>19</v>
      </c>
      <c r="C887" s="172" t="str">
        <f t="shared" ca="1" si="9"/>
        <v>NA</v>
      </c>
      <c r="D887" s="174" t="str">
        <f>IF(B887="NMPA", _xlfn.XLOOKUP(E887,'国家网站数据(NMPA)'!$B$1:$B$906,'国家网站数据(NMPA)'!C$1:C$906),"NA")</f>
        <v>NA</v>
      </c>
      <c r="E887" s="180" t="str">
        <f>IF(N887="Not Reportable","NA",IF(B887="Oversea",_xlfn.XLOOKUP(O887,'Oversea data From 国家网站'!A:A,'Oversea data From 国家网站'!B:B),_xlfn.XLOOKUP(O887,'Local data from 国家网站'!A:A,'Local data from 国家网站'!B:B)))</f>
        <v>1193118002025077109</v>
      </c>
      <c r="F887" s="175" t="str">
        <f>IF(B887="NMPA", _xlfn.XLOOKUP(E887, '国家网站数据(NMPA)'!B$1:B$906, '国家网站数据(NMPA)'!E$1:E$906), "SHD")</f>
        <v>SHD</v>
      </c>
      <c r="G887" s="176" t="str">
        <f>IF(ISERROR(IF(B887="NMPA",_xlfn.XLOOKUP(E887,'国家网站数据(NMPA)'!B$1:B$906,'国家网站数据(NMPA)'!J$1:J$906),IF(B887="Oversea",_xlfn.XLOOKUP(O887,'Oversea data From 国家网站'!A$1:A$994,'Oversea data From 国家网站'!J$1:J$994),_xlfn.XLOOKUP(O887,'Local data from 国家网站'!A$1:A$1000,'Local data from 国家网站'!J$1:J$1000)))),"NA",IF(B887="NMPA",_xlfn.XLOOKUP(E887,'国家网站数据(NMPA)'!B$1:B$906,'国家网站数据(NMPA)'!J$1:J$906),IF(B887="Oversea",_xlfn.XLOOKUP(O887,'Oversea data From 国家网站'!A$1:A$994,'Oversea data From 国家网站'!J$1:J$994),_xlfn.XLOOKUP(O887,'Local data from 国家网站'!A$1:A$1000,'Local data from 国家网站'!J$1:J$1000))))</f>
        <v>全自动生化分析仪</v>
      </c>
      <c r="H887" s="255" t="s">
        <v>50</v>
      </c>
      <c r="I887" s="176" t="str">
        <f>IF(ISERROR(IF(B887="NMPA",_xlfn.XLOOKUP(西门子log!E887,'国家网站数据(NMPA)'!B:B,'国家网站数据(NMPA)'!K:K),IF(B887="Oversea",_xlfn.XLOOKUP(O887,'Oversea data From 国家网站'!A:A,'Oversea data From 国家网站'!K:K),_xlfn.XLOOKUP(西门子log!O887,'Local data from 国家网站'!A:A,'Local data from 国家网站'!K:K)))),"NA",IF(B887="NMPA",_xlfn.XLOOKUP(E887,'国家网站数据(NMPA)'!B:B,'国家网站数据(NMPA)'!K:K),IF(B887="Oversea",_xlfn.XLOOKUP(O887,'Oversea data From 国家网站'!A:A,'Oversea data From 国家网站'!K:K),_xlfn.XLOOKUP(O887,'Local data from 国家网站'!A:A,'Local data from 国家网站'!K:K))))</f>
        <v>国械注进20182220493</v>
      </c>
      <c r="J887" s="176" t="str">
        <f>IF(B887="Oversea",_xlfn.XLOOKUP(O887,SmartSolve!C:C,SmartSolve!I:I),_xlfn.XLOOKUP(E887,'国家网站数据(NMPA)'!B:B,'国家网站数据(NMPA)'!AB:AB))</f>
        <v>Atellica CH 930 Analyzer, falsely depressed multiple assay results on a patient sample.</v>
      </c>
      <c r="K887" s="176" t="str">
        <f>IF(B887="NMPA", _xlfn.XLOOKUP(E887, '国家网站数据(NMPA)'!B:B, '国家网站数据(NMPA)'!W:W), "NA")</f>
        <v>NA</v>
      </c>
      <c r="L887" s="271">
        <v>45763</v>
      </c>
      <c r="M887" s="326">
        <f t="shared" si="10"/>
        <v>45793</v>
      </c>
      <c r="N887" s="172" t="s">
        <v>5</v>
      </c>
      <c r="O887" s="328" t="s">
        <v>2737</v>
      </c>
      <c r="P887" s="178">
        <v>45764</v>
      </c>
      <c r="Q887" s="178" t="s">
        <v>45</v>
      </c>
      <c r="R887" s="172" t="s">
        <v>55</v>
      </c>
      <c r="T887" s="247" t="str">
        <f t="shared" si="12"/>
        <v>满足</v>
      </c>
    </row>
    <row r="888" spans="1:20" ht="16.399999999999999" customHeight="1">
      <c r="A888" s="172" t="s">
        <v>1321</v>
      </c>
      <c r="B888" s="173" t="s">
        <v>19</v>
      </c>
      <c r="C888" s="172" t="str">
        <f t="shared" ref="C888:C910" ca="1" si="13">IF(OR(R888="Closed",R888="Pending"),"NA",IF(OR(P888="",P888="NA"),M888-TODAY(),"NA"))</f>
        <v>NA</v>
      </c>
      <c r="D888" s="174" t="str">
        <f>IF(B888="NMPA", _xlfn.XLOOKUP(E888,'国家网站数据(NMPA)'!$B$1:$B$906,'国家网站数据(NMPA)'!C$1:C$906),"NA")</f>
        <v>NA</v>
      </c>
      <c r="E888" s="180" t="str">
        <f>IF(N888="Not Reportable","NA",IF(B888="Oversea",_xlfn.XLOOKUP(O888,'Oversea data From 国家网站'!A:A,'Oversea data From 国家网站'!B:B),_xlfn.XLOOKUP(O888,'Local data from 国家网站'!A:A,'Local data from 国家网站'!B:B)))</f>
        <v>NA</v>
      </c>
      <c r="F888" s="175" t="str">
        <f>IF(B888="NMPA", _xlfn.XLOOKUP(E888, '国家网站数据(NMPA)'!B$1:B$906, '国家网站数据(NMPA)'!E$1:E$906), "SHD")</f>
        <v>SHD</v>
      </c>
      <c r="G888" s="176" t="str">
        <f>IF(ISERROR(IF(B888="NMPA",_xlfn.XLOOKUP(E888,'国家网站数据(NMPA)'!B$1:B$906,'国家网站数据(NMPA)'!J$1:J$906),IF(B888="Oversea",_xlfn.XLOOKUP(O888,'Oversea data From 国家网站'!A$1:A$994,'Oversea data From 国家网站'!J$1:J$994),_xlfn.XLOOKUP(O888,'Local data from 国家网站'!A$1:A$1000,'Local data from 国家网站'!J$1:J$1000)))),"NA",IF(B888="NMPA",_xlfn.XLOOKUP(E888,'国家网站数据(NMPA)'!B$1:B$906,'国家网站数据(NMPA)'!J$1:J$906),IF(B888="Oversea",_xlfn.XLOOKUP(O888,'Oversea data From 国家网站'!A$1:A$994,'Oversea data From 国家网站'!J$1:J$994),_xlfn.XLOOKUP(O888,'Local data from 国家网站'!A$1:A$1000,'Local data from 国家网站'!J$1:J$1000))))</f>
        <v>NA</v>
      </c>
      <c r="H888" s="255" t="s">
        <v>309</v>
      </c>
      <c r="I888" s="176" t="str">
        <f>IF(ISERROR(IF(B888="NMPA",_xlfn.XLOOKUP(西门子log!E888,'国家网站数据(NMPA)'!B:B,'国家网站数据(NMPA)'!K:K),IF(B888="Oversea",_xlfn.XLOOKUP(O888,'Oversea data From 国家网站'!A:A,'Oversea data From 国家网站'!K:K),_xlfn.XLOOKUP(西门子log!O888,'Local data from 国家网站'!A:A,'Local data from 国家网站'!K:K)))),"NA",IF(B888="NMPA",_xlfn.XLOOKUP(E888,'国家网站数据(NMPA)'!B:B,'国家网站数据(NMPA)'!K:K),IF(B888="Oversea",_xlfn.XLOOKUP(O888,'Oversea data From 国家网站'!A:A,'Oversea data From 国家网站'!K:K),_xlfn.XLOOKUP(O888,'Local data from 国家网站'!A:A,'Local data from 国家网站'!K:K))))</f>
        <v>NA</v>
      </c>
      <c r="J888" s="176" t="str">
        <f>IF(B888="Oversea",_xlfn.XLOOKUP(O888,SmartSolve!C:C,SmartSolve!I:I),_xlfn.XLOOKUP(E888,'国家网站数据(NMPA)'!B:B,'国家网站数据(NMPA)'!AB:AB))</f>
        <v>Dimension Vista 500 Instrument, falsely depressed Carbon Dioxide (CO2, Lot# 24260BB) results on 9 patient samples.</v>
      </c>
      <c r="K888" s="176" t="str">
        <f>IF(B888="NMPA", _xlfn.XLOOKUP(E888, '国家网站数据(NMPA)'!B:B, '国家网站数据(NMPA)'!W:W), "NA")</f>
        <v>NA</v>
      </c>
      <c r="L888" s="271">
        <v>45763</v>
      </c>
      <c r="M888" s="326">
        <f t="shared" si="10"/>
        <v>45793</v>
      </c>
      <c r="N888" s="172" t="s">
        <v>4</v>
      </c>
      <c r="O888" s="328" t="s">
        <v>2738</v>
      </c>
      <c r="P888" s="178" t="s">
        <v>45</v>
      </c>
      <c r="Q888" s="178" t="s">
        <v>45</v>
      </c>
      <c r="R888" s="172" t="s">
        <v>55</v>
      </c>
      <c r="S888" s="177" t="s">
        <v>2689</v>
      </c>
      <c r="T888" s="247" t="s">
        <v>45</v>
      </c>
    </row>
    <row r="889" spans="1:20" ht="16.399999999999999" customHeight="1">
      <c r="A889" s="172" t="s">
        <v>1321</v>
      </c>
      <c r="B889" s="173" t="s">
        <v>19</v>
      </c>
      <c r="C889" s="172" t="str">
        <f t="shared" ca="1" si="13"/>
        <v>NA</v>
      </c>
      <c r="D889" s="174" t="str">
        <f>IF(B889="NMPA", _xlfn.XLOOKUP(E889,'国家网站数据(NMPA)'!$B$1:$B$906,'国家网站数据(NMPA)'!C$1:C$906),"NA")</f>
        <v>NA</v>
      </c>
      <c r="E889" s="180" t="str">
        <f>IF(N889="Not Reportable","NA",IF(B889="Oversea",_xlfn.XLOOKUP(O889,'Oversea data From 国家网站'!A:A,'Oversea data From 国家网站'!B:B),_xlfn.XLOOKUP(O889,'Local data from 国家网站'!A:A,'Local data from 国家网站'!B:B)))</f>
        <v>1193118002025077110</v>
      </c>
      <c r="F889" s="175" t="str">
        <f>IF(B889="NMPA", _xlfn.XLOOKUP(E889, '国家网站数据(NMPA)'!B$1:B$906, '国家网站数据(NMPA)'!E$1:E$906), "SHD")</f>
        <v>SHD</v>
      </c>
      <c r="G889" s="176" t="str">
        <f>IF(ISERROR(IF(B889="NMPA",_xlfn.XLOOKUP(E889,'国家网站数据(NMPA)'!B$1:B$906,'国家网站数据(NMPA)'!J$1:J$906),IF(B889="Oversea",_xlfn.XLOOKUP(O889,'Oversea data From 国家网站'!A$1:A$994,'Oversea data From 国家网站'!J$1:J$994),_xlfn.XLOOKUP(O889,'Local data from 国家网站'!A$1:A$1000,'Local data from 国家网站'!J$1:J$1000)))),"NA",IF(B889="NMPA",_xlfn.XLOOKUP(E889,'国家网站数据(NMPA)'!B$1:B$906,'国家网站数据(NMPA)'!J$1:J$906),IF(B889="Oversea",_xlfn.XLOOKUP(O889,'Oversea data From 国家网站'!A$1:A$994,'Oversea data From 国家网站'!J$1:J$994),_xlfn.XLOOKUP(O889,'Local data from 国家网站'!A$1:A$1000,'Local data from 国家网站'!J$1:J$1000))))</f>
        <v>全自动生化分析仪</v>
      </c>
      <c r="H889" s="255" t="s">
        <v>73</v>
      </c>
      <c r="I889" s="176" t="str">
        <f>IF(ISERROR(IF(B889="NMPA",_xlfn.XLOOKUP(西门子log!E889,'国家网站数据(NMPA)'!B:B,'国家网站数据(NMPA)'!K:K),IF(B889="Oversea",_xlfn.XLOOKUP(O889,'Oversea data From 国家网站'!A:A,'Oversea data From 国家网站'!K:K),_xlfn.XLOOKUP(西门子log!O889,'Local data from 国家网站'!A:A,'Local data from 国家网站'!K:K)))),"NA",IF(B889="NMPA",_xlfn.XLOOKUP(E889,'国家网站数据(NMPA)'!B:B,'国家网站数据(NMPA)'!K:K),IF(B889="Oversea",_xlfn.XLOOKUP(O889,'Oversea data From 国家网站'!A:A,'Oversea data From 国家网站'!K:K),_xlfn.XLOOKUP(O889,'Local data from 国家网站'!A:A,'Local data from 国家网站'!K:K))))</f>
        <v>国械注进20152220139</v>
      </c>
      <c r="J889" s="176" t="str">
        <f>IF(B889="Oversea",_xlfn.XLOOKUP(O889,SmartSolve!C:C,SmartSolve!I:I),_xlfn.XLOOKUP(E889,'国家网站数据(NMPA)'!B:B,'国家网站数据(NMPA)'!AB:AB))</f>
        <v>Dimension EXL with LM Integrated Chemistry System, out of range Quality Control (QC) and erroneous Total Bilirubin (TBI, Lot# FA5275) results on 7 patient samples.</v>
      </c>
      <c r="K889" s="176" t="str">
        <f>IF(B889="NMPA", _xlfn.XLOOKUP(E889, '国家网站数据(NMPA)'!B:B, '国家网站数据(NMPA)'!W:W), "NA")</f>
        <v>NA</v>
      </c>
      <c r="L889" s="271">
        <v>45763</v>
      </c>
      <c r="M889" s="326">
        <f t="shared" ref="M889:M910" si="14">IF(B889="NMPA",L889+45,IF(B889="Local",L889+20,L889+30))</f>
        <v>45793</v>
      </c>
      <c r="N889" s="172" t="s">
        <v>5</v>
      </c>
      <c r="O889" s="328" t="s">
        <v>2739</v>
      </c>
      <c r="P889" s="178">
        <v>45764</v>
      </c>
      <c r="Q889" s="178" t="s">
        <v>45</v>
      </c>
      <c r="R889" s="172" t="s">
        <v>55</v>
      </c>
      <c r="T889" s="247" t="str">
        <f t="shared" ref="T889:T909" si="15">IF(P889="NA"," ",IF(P889&lt;M889,"满足","不满足"))</f>
        <v>满足</v>
      </c>
    </row>
    <row r="890" spans="1:20" ht="16.399999999999999" customHeight="1">
      <c r="A890" s="172" t="s">
        <v>1321</v>
      </c>
      <c r="B890" s="173" t="s">
        <v>19</v>
      </c>
      <c r="C890" s="172" t="str">
        <f t="shared" ca="1" si="13"/>
        <v>NA</v>
      </c>
      <c r="D890" s="174" t="str">
        <f>IF(B890="NMPA", _xlfn.XLOOKUP(E890,'国家网站数据(NMPA)'!$B$1:$B$906,'国家网站数据(NMPA)'!C$1:C$906),"NA")</f>
        <v>NA</v>
      </c>
      <c r="E890" s="180" t="str">
        <f>IF(N890="Not Reportable","NA",IF(B890="Oversea",_xlfn.XLOOKUP(O890,'Oversea data From 国家网站'!A:A,'Oversea data From 国家网站'!B:B),_xlfn.XLOOKUP(O890,'Local data from 国家网站'!A:A,'Local data from 国家网站'!B:B)))</f>
        <v>1193118002025081127</v>
      </c>
      <c r="F890" s="175" t="str">
        <f>IF(B890="NMPA", _xlfn.XLOOKUP(E890, '国家网站数据(NMPA)'!B$1:B$906, '国家网站数据(NMPA)'!E$1:E$906), "SHD")</f>
        <v>SHD</v>
      </c>
      <c r="G890" s="176" t="str">
        <f>IF(ISERROR(IF(B890="NMPA",_xlfn.XLOOKUP(E890,'国家网站数据(NMPA)'!B$1:B$906,'国家网站数据(NMPA)'!J$1:J$906),IF(B890="Oversea",_xlfn.XLOOKUP(O890,'Oversea data From 国家网站'!A$1:A$994,'Oversea data From 国家网站'!J$1:J$994),_xlfn.XLOOKUP(O890,'Local data from 国家网站'!A$1:A$1000,'Local data from 国家网站'!J$1:J$1000)))),"NA",IF(B890="NMPA",_xlfn.XLOOKUP(E890,'国家网站数据(NMPA)'!B$1:B$906,'国家网站数据(NMPA)'!J$1:J$906),IF(B890="Oversea",_xlfn.XLOOKUP(O890,'Oversea data From 国家网站'!A$1:A$994,'Oversea data From 国家网站'!J$1:J$994),_xlfn.XLOOKUP(O890,'Local data from 国家网站'!A$1:A$1000,'Local data from 国家网站'!J$1:J$1000))))</f>
        <v>全自动血气/电解质和生化分析仪</v>
      </c>
      <c r="H890" s="255" t="s">
        <v>723</v>
      </c>
      <c r="I890" s="176" t="str">
        <f>IF(ISERROR(IF(B890="NMPA",_xlfn.XLOOKUP(西门子log!E890,'国家网站数据(NMPA)'!B:B,'国家网站数据(NMPA)'!K:K),IF(B890="Oversea",_xlfn.XLOOKUP(O890,'Oversea data From 国家网站'!A:A,'Oversea data From 国家网站'!K:K),_xlfn.XLOOKUP(西门子log!O890,'Local data from 国家网站'!A:A,'Local data from 国家网站'!K:K)))),"NA",IF(B890="NMPA",_xlfn.XLOOKUP(E890,'国家网站数据(NMPA)'!B:B,'国家网站数据(NMPA)'!K:K),IF(B890="Oversea",_xlfn.XLOOKUP(O890,'Oversea data From 国家网站'!A:A,'Oversea data From 国家网站'!K:K),_xlfn.XLOOKUP(O890,'Local data from 国家网站'!A:A,'Local data from 国家网站'!K:K))))</f>
        <v>国械注进20222220292</v>
      </c>
      <c r="J890" s="176" t="str">
        <f>IF(B890="Oversea",_xlfn.XLOOKUP(O890,SmartSolve!C:C,SmartSolve!I:I),_xlfn.XLOOKUP(E890,'国家网站数据(NMPA)'!B:B,'国家网站数据(NMPA)'!AB:AB))</f>
        <v>Discrepant Low nBili Results, Mcart SN Unknown [RP500e SN 65319 - Portugal]</v>
      </c>
      <c r="K890" s="176" t="str">
        <f>IF(B890="NMPA", _xlfn.XLOOKUP(E890, '国家网站数据(NMPA)'!B:B, '国家网站数据(NMPA)'!W:W), "NA")</f>
        <v>NA</v>
      </c>
      <c r="L890" s="271">
        <v>45764</v>
      </c>
      <c r="M890" s="326">
        <f t="shared" si="14"/>
        <v>45794</v>
      </c>
      <c r="N890" s="172" t="s">
        <v>5</v>
      </c>
      <c r="O890" s="328" t="s">
        <v>2740</v>
      </c>
      <c r="P890" s="178">
        <v>45770</v>
      </c>
      <c r="Q890" s="178" t="s">
        <v>45</v>
      </c>
      <c r="R890" s="172" t="s">
        <v>237</v>
      </c>
      <c r="T890" s="247" t="str">
        <f t="shared" si="15"/>
        <v>满足</v>
      </c>
    </row>
    <row r="891" spans="1:20" ht="16.399999999999999" customHeight="1">
      <c r="A891" s="172" t="s">
        <v>57</v>
      </c>
      <c r="B891" s="173" t="s">
        <v>8</v>
      </c>
      <c r="C891" s="172" t="s">
        <v>45</v>
      </c>
      <c r="D891" s="174" t="s">
        <v>45</v>
      </c>
      <c r="E891" s="180" t="s">
        <v>45</v>
      </c>
      <c r="F891" s="175" t="s">
        <v>2741</v>
      </c>
      <c r="G891" s="176" t="s">
        <v>1225</v>
      </c>
      <c r="H891" s="177" t="s">
        <v>62</v>
      </c>
      <c r="I891" s="176" t="s">
        <v>147</v>
      </c>
      <c r="J891" s="176" t="s">
        <v>2742</v>
      </c>
      <c r="K891" s="176" t="s">
        <v>45</v>
      </c>
      <c r="L891" s="271">
        <v>45764</v>
      </c>
      <c r="M891" s="326">
        <v>45784</v>
      </c>
      <c r="N891" s="172" t="s">
        <v>4</v>
      </c>
      <c r="O891" s="172" t="s">
        <v>2743</v>
      </c>
      <c r="P891" s="178" t="s">
        <v>45</v>
      </c>
      <c r="Q891" s="178" t="s">
        <v>45</v>
      </c>
      <c r="R891" s="172" t="s">
        <v>55</v>
      </c>
      <c r="S891" s="177" t="s">
        <v>174</v>
      </c>
      <c r="T891" s="247" t="s">
        <v>45</v>
      </c>
    </row>
    <row r="892" spans="1:20" ht="16.399999999999999" customHeight="1">
      <c r="A892" s="172" t="s">
        <v>2405</v>
      </c>
      <c r="B892" s="173" t="s">
        <v>19</v>
      </c>
      <c r="C892" s="172" t="str">
        <f t="shared" ca="1" si="13"/>
        <v>NA</v>
      </c>
      <c r="D892" s="174" t="str">
        <f>IF(B892="NMPA", _xlfn.XLOOKUP(E892,'国家网站数据(NMPA)'!$B$1:$B$906,'国家网站数据(NMPA)'!C$1:C$906),"NA")</f>
        <v>NA</v>
      </c>
      <c r="E892" s="180" t="str">
        <f>IF(N892="Not Reportable","NA",IF(B892="Oversea",_xlfn.XLOOKUP(O892,'Oversea data From 国家网站'!A:A,'Oversea data From 国家网站'!B:B),_xlfn.XLOOKUP(O892,'Local data from 国家网站'!A:A,'Local data from 国家网站'!B:B)))</f>
        <v>NA</v>
      </c>
      <c r="F892" s="175" t="str">
        <f>IF(B892="NMPA", _xlfn.XLOOKUP(E892, '国家网站数据(NMPA)'!B$1:B$906, '国家网站数据(NMPA)'!E$1:E$906), "SHD")</f>
        <v>SHD</v>
      </c>
      <c r="G892" s="176" t="str">
        <f>IF(ISERROR(IF(B892="NMPA",_xlfn.XLOOKUP(E892,'国家网站数据(NMPA)'!B$1:B$906,'国家网站数据(NMPA)'!J$1:J$906),IF(B892="Oversea",_xlfn.XLOOKUP(O892,'Oversea data From 国家网站'!A$1:A$994,'Oversea data From 国家网站'!J$1:J$994),_xlfn.XLOOKUP(O892,'Local data from 国家网站'!A$1:A$1000,'Local data from 国家网站'!J$1:J$1000)))),"NA",IF(B892="NMPA",_xlfn.XLOOKUP(E892,'国家网站数据(NMPA)'!B$1:B$906,'国家网站数据(NMPA)'!J$1:J$906),IF(B892="Oversea",_xlfn.XLOOKUP(O892,'Oversea data From 国家网站'!A$1:A$994,'Oversea data From 国家网站'!J$1:J$994),_xlfn.XLOOKUP(O892,'Local data from 国家网站'!A$1:A$1000,'Local data from 国家网站'!J$1:J$1000))))</f>
        <v>NA</v>
      </c>
      <c r="H892" s="255" t="s">
        <v>309</v>
      </c>
      <c r="I892" s="176" t="str">
        <f>IF(ISERROR(IF(B892="NMPA",_xlfn.XLOOKUP(西门子log!E892,'国家网站数据(NMPA)'!B:B,'国家网站数据(NMPA)'!K:K),IF(B892="Oversea",_xlfn.XLOOKUP(O892,'Oversea data From 国家网站'!A:A,'Oversea data From 国家网站'!K:K),_xlfn.XLOOKUP(西门子log!O892,'Local data from 国家网站'!A:A,'Local data from 国家网站'!K:K)))),"NA",IF(B892="NMPA",_xlfn.XLOOKUP(E892,'国家网站数据(NMPA)'!B:B,'国家网站数据(NMPA)'!K:K),IF(B892="Oversea",_xlfn.XLOOKUP(O892,'Oversea data From 国家网站'!A:A,'Oversea data From 国家网站'!K:K),_xlfn.XLOOKUP(O892,'Local data from 国家网站'!A:A,'Local data from 国家网站'!K:K))))</f>
        <v>NA</v>
      </c>
      <c r="J892" s="176" t="str">
        <f>IF(B892="Oversea",_xlfn.XLOOKUP(O892,SmartSolve!C:C,SmartSolve!I:I),_xlfn.XLOOKUP(E892,'国家网站数据(NMPA)'!B:B,'国家网站数据(NMPA)'!AB:AB))</f>
        <v>Dimension Vista 500 system, Erroneous Beta human Chorionic Gonadotropin(BHCG, Lot# 24345AB) result on a patient sample.</v>
      </c>
      <c r="K892" s="176" t="str">
        <f>IF(B892="NMPA", _xlfn.XLOOKUP(E892, '国家网站数据(NMPA)'!B:B, '国家网站数据(NMPA)'!W:W), "NA")</f>
        <v>NA</v>
      </c>
      <c r="L892" s="271">
        <v>45764</v>
      </c>
      <c r="M892" s="326">
        <f t="shared" si="14"/>
        <v>45794</v>
      </c>
      <c r="N892" s="172" t="s">
        <v>4</v>
      </c>
      <c r="O892" s="172" t="s">
        <v>2744</v>
      </c>
      <c r="P892" s="178" t="s">
        <v>45</v>
      </c>
      <c r="Q892" s="178" t="s">
        <v>45</v>
      </c>
      <c r="R892" s="172" t="s">
        <v>55</v>
      </c>
      <c r="S892" s="177" t="s">
        <v>2689</v>
      </c>
      <c r="T892" s="247" t="s">
        <v>45</v>
      </c>
    </row>
    <row r="893" spans="1:20" ht="16.399999999999999" customHeight="1">
      <c r="A893" s="172" t="s">
        <v>2405</v>
      </c>
      <c r="B893" s="173" t="s">
        <v>19</v>
      </c>
      <c r="C893" s="172" t="str">
        <f t="shared" ca="1" si="13"/>
        <v>NA</v>
      </c>
      <c r="D893" s="174" t="str">
        <f>IF(B893="NMPA", _xlfn.XLOOKUP(E893,'国家网站数据(NMPA)'!$B$1:$B$906,'国家网站数据(NMPA)'!C$1:C$906),"NA")</f>
        <v>NA</v>
      </c>
      <c r="E893" s="180" t="str">
        <f>IF(N893="Not Reportable","NA",IF(B893="Oversea",_xlfn.XLOOKUP(O893,'Oversea data From 国家网站'!A:A,'Oversea data From 国家网站'!B:B),_xlfn.XLOOKUP(O893,'Local data from 国家网站'!A:A,'Local data from 国家网站'!B:B)))</f>
        <v>1193118002025077377</v>
      </c>
      <c r="F893" s="175" t="str">
        <f>IF(B893="NMPA", _xlfn.XLOOKUP(E893, '国家网站数据(NMPA)'!B$1:B$906, '国家网站数据(NMPA)'!E$1:E$906), "SHD")</f>
        <v>SHD</v>
      </c>
      <c r="G893" s="176" t="str">
        <f>IF(ISERROR(IF(B893="NMPA",_xlfn.XLOOKUP(E893,'国家网站数据(NMPA)'!B$1:B$906,'国家网站数据(NMPA)'!J$1:J$906),IF(B893="Oversea",_xlfn.XLOOKUP(O893,'Oversea data From 国家网站'!A$1:A$994,'Oversea data From 国家网站'!J$1:J$994),_xlfn.XLOOKUP(O893,'Local data from 国家网站'!A$1:A$1000,'Local data from 国家网站'!J$1:J$1000)))),"NA",IF(B893="NMPA",_xlfn.XLOOKUP(E893,'国家网站数据(NMPA)'!B$1:B$906,'国家网站数据(NMPA)'!J$1:J$906),IF(B893="Oversea",_xlfn.XLOOKUP(O893,'Oversea data From 国家网站'!A$1:A$994,'Oversea data From 国家网站'!J$1:J$994),_xlfn.XLOOKUP(O893,'Local data from 国家网站'!A$1:A$1000,'Local data from 国家网站'!J$1:J$1000))))</f>
        <v>高敏肌钙蛋白I测定试剂盒 （直接化学发光法）</v>
      </c>
      <c r="H893" s="255" t="s">
        <v>2198</v>
      </c>
      <c r="I893" s="176" t="str">
        <f>IF(ISERROR(IF(B893="NMPA",_xlfn.XLOOKUP(西门子log!E893,'国家网站数据(NMPA)'!B:B,'国家网站数据(NMPA)'!K:K),IF(B893="Oversea",_xlfn.XLOOKUP(O893,'Oversea data From 国家网站'!A:A,'Oversea data From 国家网站'!K:K),_xlfn.XLOOKUP(西门子log!O893,'Local data from 国家网站'!A:A,'Local data from 国家网站'!K:K)))),"NA",IF(B893="NMPA",_xlfn.XLOOKUP(E893,'国家网站数据(NMPA)'!B:B,'国家网站数据(NMPA)'!K:K),IF(B893="Oversea",_xlfn.XLOOKUP(O893,'Oversea data From 国家网站'!A:A,'Oversea data From 国家网站'!K:K),_xlfn.XLOOKUP(O893,'Local data from 国家网站'!A:A,'Local data from 国家网站'!K:K))))</f>
        <v>国械注进20222400321</v>
      </c>
      <c r="J893" s="176" t="str">
        <f>IF(B893="Oversea",_xlfn.XLOOKUP(O893,SmartSolve!C:C,SmartSolve!I:I),_xlfn.XLOOKUP(E893,'国家网站数据(NMPA)'!B:B,'国家网站数据(NMPA)'!AB:AB))</f>
        <v>ADVIA Centaur XP – TNIH, lot 108 – Elevated result vs. repeat</v>
      </c>
      <c r="K893" s="176" t="str">
        <f>IF(B893="NMPA", _xlfn.XLOOKUP(E893, '国家网站数据(NMPA)'!B:B, '国家网站数据(NMPA)'!W:W), "NA")</f>
        <v>NA</v>
      </c>
      <c r="L893" s="271">
        <v>45764</v>
      </c>
      <c r="M893" s="326">
        <f t="shared" si="14"/>
        <v>45794</v>
      </c>
      <c r="N893" s="172" t="s">
        <v>5</v>
      </c>
      <c r="O893" s="172" t="s">
        <v>2745</v>
      </c>
      <c r="P893" s="178">
        <v>45765</v>
      </c>
      <c r="Q893" s="178" t="s">
        <v>45</v>
      </c>
      <c r="R893" s="172" t="s">
        <v>237</v>
      </c>
      <c r="T893" s="247" t="str">
        <f t="shared" si="15"/>
        <v>满足</v>
      </c>
    </row>
    <row r="894" spans="1:20" ht="16.399999999999999" customHeight="1">
      <c r="A894" s="172" t="s">
        <v>2405</v>
      </c>
      <c r="B894" s="173" t="s">
        <v>18</v>
      </c>
      <c r="C894" s="172" t="str">
        <f t="shared" ca="1" si="13"/>
        <v>NA</v>
      </c>
      <c r="D894" s="174" t="str">
        <f>IF(B894="NMPA", _xlfn.XLOOKUP(E894,'国家网站数据(NMPA)'!$B$1:$B$906,'国家网站数据(NMPA)'!C$1:C$906),"NA")</f>
        <v>2025-04-10</v>
      </c>
      <c r="E894" s="270" t="s">
        <v>2746</v>
      </c>
      <c r="F894" s="175" t="str">
        <f>IF(B894="NMPA", _xlfn.XLOOKUP(E894, '国家网站数据(NMPA)'!B$1:B$906, '国家网站数据(NMPA)'!E$1:E$906), "SHD")</f>
        <v>昔阳县人民医院</v>
      </c>
      <c r="G894" s="176" t="str">
        <f>IF(ISERROR(IF(B894="NMPA",_xlfn.XLOOKUP(E894,'国家网站数据(NMPA)'!B$1:B$906,'国家网站数据(NMPA)'!J$1:J$906),IF(B894="Oversea",_xlfn.XLOOKUP(O894,'Oversea data From 国家网站'!A$1:A$994,'Oversea data From 国家网站'!J$1:J$994),_xlfn.XLOOKUP(O894,'Local data from 国家网站'!A$1:A$1000,'Local data from 国家网站'!J$1:J$1000)))),"NA",IF(B894="NMPA",_xlfn.XLOOKUP(E894,'国家网站数据(NMPA)'!B$1:B$906,'国家网站数据(NMPA)'!J$1:J$906),IF(B894="Oversea",_xlfn.XLOOKUP(O894,'Oversea data From 国家网站'!A$1:A$994,'Oversea data From 国家网站'!J$1:J$994),_xlfn.XLOOKUP(O894,'Local data from 国家网站'!A$1:A$1000,'Local data from 国家网站'!J$1:J$1000))))</f>
        <v>全自动化学发光免疫分析仪</v>
      </c>
      <c r="H894" s="255" t="s">
        <v>62</v>
      </c>
      <c r="I894" s="176" t="str">
        <f>IF(ISERROR(IF(B894="NMPA",_xlfn.XLOOKUP(西门子log!E894,'国家网站数据(NMPA)'!B:B,'国家网站数据(NMPA)'!K:K),IF(B894="Oversea",_xlfn.XLOOKUP(O894,'Oversea data From 国家网站'!A:A,'Oversea data From 国家网站'!K:K),_xlfn.XLOOKUP(西门子log!O894,'Local data from 国家网站'!A:A,'Local data from 国家网站'!K:K)))),"NA",IF(B894="NMPA",_xlfn.XLOOKUP(E894,'国家网站数据(NMPA)'!B:B,'国家网站数据(NMPA)'!K:K),IF(B894="Oversea",_xlfn.XLOOKUP(O894,'Oversea data From 国家网站'!A:A,'Oversea data From 国家网站'!K:K),_xlfn.XLOOKUP(O894,'Local data from 国家网站'!A:A,'Local data from 国家网站'!K:K))))</f>
        <v>国食药监械（进）字2014第3404170号</v>
      </c>
      <c r="J894" s="176" t="str">
        <f>IF(B894="Oversea",_xlfn.XLOOKUP(O894,SmartSolve!C:C,SmartSolve!I:I),_xlfn.XLOOKUP(E894,'国家网站数据(NMPA)'!B:B,'国家网站数据(NMPA)'!AB:AB))</f>
        <v>制冷区域故障</v>
      </c>
      <c r="K894" s="176" t="str">
        <f>IF(B894="NMPA", _xlfn.XLOOKUP(E894, '国家网站数据(NMPA)'!B:B, '国家网站数据(NMPA)'!W:W), "NA")</f>
        <v>其他</v>
      </c>
      <c r="L894" s="271">
        <v>45765</v>
      </c>
      <c r="M894" s="326">
        <f t="shared" si="14"/>
        <v>45810</v>
      </c>
      <c r="N894" s="172" t="s">
        <v>4</v>
      </c>
      <c r="O894" s="172" t="s">
        <v>2747</v>
      </c>
      <c r="P894" s="178">
        <v>45777</v>
      </c>
      <c r="Q894" s="178" t="s">
        <v>45</v>
      </c>
      <c r="R894" s="172" t="s">
        <v>55</v>
      </c>
      <c r="T894" s="247" t="str">
        <f t="shared" si="15"/>
        <v>满足</v>
      </c>
    </row>
    <row r="895" spans="1:20" ht="16.399999999999999" customHeight="1">
      <c r="A895" s="172" t="s">
        <v>2405</v>
      </c>
      <c r="B895" s="173" t="s">
        <v>18</v>
      </c>
      <c r="C895" s="172" t="str">
        <f t="shared" ca="1" si="13"/>
        <v>NA</v>
      </c>
      <c r="D895" s="174" t="str">
        <f>IF(B895="NMPA", _xlfn.XLOOKUP(E895,'国家网站数据(NMPA)'!$B$1:$B$906,'国家网站数据(NMPA)'!C$1:C$906),"NA")</f>
        <v>2025-04-17</v>
      </c>
      <c r="E895" s="270" t="s">
        <v>2748</v>
      </c>
      <c r="F895" s="175" t="str">
        <f>IF(B895="NMPA", _xlfn.XLOOKUP(E895, '国家网站数据(NMPA)'!B$1:B$906, '国家网站数据(NMPA)'!E$1:E$906), "SHD")</f>
        <v>哈尔滨市骨伤科医院</v>
      </c>
      <c r="G895" s="176" t="str">
        <f>IF(ISERROR(IF(B895="NMPA",_xlfn.XLOOKUP(E895,'国家网站数据(NMPA)'!B$1:B$906,'国家网站数据(NMPA)'!J$1:J$906),IF(B895="Oversea",_xlfn.XLOOKUP(O895,'Oversea data From 国家网站'!A$1:A$994,'Oversea data From 国家网站'!J$1:J$994),_xlfn.XLOOKUP(O895,'Local data from 国家网站'!A$1:A$1000,'Local data from 国家网站'!J$1:J$1000)))),"NA",IF(B895="NMPA",_xlfn.XLOOKUP(E895,'国家网站数据(NMPA)'!B$1:B$906,'国家网站数据(NMPA)'!J$1:J$906),IF(B895="Oversea",_xlfn.XLOOKUP(O895,'Oversea data From 国家网站'!A$1:A$994,'Oversea data From 国家网站'!J$1:J$994),_xlfn.XLOOKUP(O895,'Local data from 国家网站'!A$1:A$1000,'Local data from 国家网站'!J$1:J$1000))))</f>
        <v>全自动整合式生化分析仪</v>
      </c>
      <c r="H895" s="255" t="s">
        <v>73</v>
      </c>
      <c r="I895" s="176" t="str">
        <f>IF(ISERROR(IF(B895="NMPA",_xlfn.XLOOKUP(西门子log!E895,'国家网站数据(NMPA)'!B:B,'国家网站数据(NMPA)'!K:K),IF(B895="Oversea",_xlfn.XLOOKUP(O895,'Oversea data From 国家网站'!A:A,'Oversea data From 国家网站'!K:K),_xlfn.XLOOKUP(西门子log!O895,'Local data from 国家网站'!A:A,'Local data from 国家网站'!K:K)))),"NA",IF(B895="NMPA",_xlfn.XLOOKUP(E895,'国家网站数据(NMPA)'!B:B,'国家网站数据(NMPA)'!K:K),IF(B895="Oversea",_xlfn.XLOOKUP(O895,'Oversea data From 国家网站'!A:A,'Oversea data From 国家网站'!K:K),_xlfn.XLOOKUP(O895,'Local data from 国家网站'!A:A,'Local data from 国家网站'!K:K))))</f>
        <v>国械注进20192221909</v>
      </c>
      <c r="J895" s="176" t="str">
        <f>IF(B895="Oversea",_xlfn.XLOOKUP(O895,SmartSolve!C:C,SmartSolve!I:I),_xlfn.XLOOKUP(E895,'国家网站数据(NMPA)'!B:B,'国家网站数据(NMPA)'!AB:AB))</f>
        <v>生化检测停止</v>
      </c>
      <c r="K895" s="176" t="str">
        <f>IF(B895="NMPA", _xlfn.XLOOKUP(E895, '国家网站数据(NMPA)'!B:B, '国家网站数据(NMPA)'!W:W), "NA")</f>
        <v>其他</v>
      </c>
      <c r="L895" s="271">
        <v>45765</v>
      </c>
      <c r="M895" s="326">
        <f t="shared" si="14"/>
        <v>45810</v>
      </c>
      <c r="N895" s="172" t="s">
        <v>4</v>
      </c>
      <c r="O895" s="172" t="s">
        <v>2749</v>
      </c>
      <c r="P895" s="178">
        <v>45790</v>
      </c>
      <c r="Q895" s="178" t="s">
        <v>45</v>
      </c>
      <c r="R895" s="172" t="s">
        <v>55</v>
      </c>
      <c r="T895" s="247" t="str">
        <f t="shared" si="15"/>
        <v>满足</v>
      </c>
    </row>
    <row r="896" spans="1:20" ht="16.399999999999999" customHeight="1">
      <c r="A896" s="172" t="s">
        <v>2405</v>
      </c>
      <c r="B896" s="173" t="s">
        <v>18</v>
      </c>
      <c r="C896" s="172" t="str">
        <f t="shared" ca="1" si="13"/>
        <v>NA</v>
      </c>
      <c r="D896" s="174" t="str">
        <f>IF(B896="NMPA", _xlfn.XLOOKUP(E896,'国家网站数据(NMPA)'!$B$1:$B$906,'国家网站数据(NMPA)'!C$1:C$906),"NA")</f>
        <v>2025-04-18</v>
      </c>
      <c r="E896" s="180" t="s">
        <v>2750</v>
      </c>
      <c r="F896" s="175" t="str">
        <f>IF(B896="NMPA", _xlfn.XLOOKUP(E896, '国家网站数据(NMPA)'!B$1:B$906, '国家网站数据(NMPA)'!E$1:E$906), "SHD")</f>
        <v>湖北省恩施市中心医院</v>
      </c>
      <c r="G896" s="176" t="str">
        <f>IF(ISERROR(IF(B896="NMPA",_xlfn.XLOOKUP(E896,'国家网站数据(NMPA)'!B$1:B$906,'国家网站数据(NMPA)'!J$1:J$906),IF(B896="Oversea",_xlfn.XLOOKUP(O896,'Oversea data From 国家网站'!A$1:A$994,'Oversea data From 国家网站'!J$1:J$994),_xlfn.XLOOKUP(O896,'Local data from 国家网站'!A$1:A$1000,'Local data from 国家网站'!J$1:J$1000)))),"NA",IF(B896="NMPA",_xlfn.XLOOKUP(E896,'国家网站数据(NMPA)'!B$1:B$906,'国家网站数据(NMPA)'!J$1:J$906),IF(B896="Oversea",_xlfn.XLOOKUP(O896,'Oversea data From 国家网站'!A$1:A$994,'Oversea data From 国家网站'!J$1:J$994),_xlfn.XLOOKUP(O896,'Local data from 国家网站'!A$1:A$1000,'Local data from 国家网站'!J$1:J$1000))))</f>
        <v>全自动化学发光免疫分析仪</v>
      </c>
      <c r="H896" s="255" t="s">
        <v>62</v>
      </c>
      <c r="I896" s="176" t="str">
        <f>IF(ISERROR(IF(B896="NMPA",_xlfn.XLOOKUP(西门子log!E896,'国家网站数据(NMPA)'!B:B,'国家网站数据(NMPA)'!K:K),IF(B896="Oversea",_xlfn.XLOOKUP(O896,'Oversea data From 国家网站'!A:A,'Oversea data From 国家网站'!K:K),_xlfn.XLOOKUP(西门子log!O896,'Local data from 国家网站'!A:A,'Local data from 国家网站'!K:K)))),"NA",IF(B896="NMPA",_xlfn.XLOOKUP(E896,'国家网站数据(NMPA)'!B:B,'国家网站数据(NMPA)'!K:K),IF(B896="Oversea",_xlfn.XLOOKUP(O896,'Oversea data From 国家网站'!A:A,'Oversea data From 国家网站'!K:K),_xlfn.XLOOKUP(O896,'Local data from 国家网站'!A:A,'Local data from 国家网站'!K:K))))</f>
        <v>国食药监械（进）字2014第3404170号</v>
      </c>
      <c r="J896" s="176" t="str">
        <f>IF(B896="Oversea",_xlfn.XLOOKUP(O896,SmartSolve!C:C,SmartSolve!I:I),_xlfn.XLOOKUP(E896,'国家网站数据(NMPA)'!B:B,'国家网站数据(NMPA)'!AB:AB))</f>
        <v>气泵组件、giob板故障，导致仪器停机，无法进行样本检测</v>
      </c>
      <c r="K896" s="176" t="str">
        <f>IF(B896="NMPA", _xlfn.XLOOKUP(E896, '国家网站数据(NMPA)'!B:B, '国家网站数据(NMPA)'!W:W), "NA")</f>
        <v>其他</v>
      </c>
      <c r="L896" s="271">
        <v>45765</v>
      </c>
      <c r="M896" s="326">
        <f t="shared" si="14"/>
        <v>45810</v>
      </c>
      <c r="N896" s="172" t="s">
        <v>4</v>
      </c>
      <c r="O896" s="172" t="s">
        <v>2751</v>
      </c>
      <c r="P896" s="178">
        <v>45777</v>
      </c>
      <c r="Q896" s="178" t="s">
        <v>45</v>
      </c>
      <c r="R896" s="172" t="s">
        <v>55</v>
      </c>
      <c r="T896" s="247" t="str">
        <f t="shared" si="15"/>
        <v>满足</v>
      </c>
    </row>
    <row r="897" spans="1:20" ht="16.399999999999999" customHeight="1">
      <c r="A897" s="172" t="s">
        <v>1321</v>
      </c>
      <c r="B897" s="173" t="s">
        <v>19</v>
      </c>
      <c r="C897" s="172" t="str">
        <f t="shared" ca="1" si="13"/>
        <v>NA</v>
      </c>
      <c r="D897" s="174" t="str">
        <f>IF(B897="NMPA", _xlfn.XLOOKUP(E897,'国家网站数据(NMPA)'!$B$1:$B$906,'国家网站数据(NMPA)'!C$1:C$906),"NA")</f>
        <v>NA</v>
      </c>
      <c r="E897" s="180" t="str">
        <f>IF(N897="Not Reportable","NA",IF(B897="Oversea",_xlfn.XLOOKUP(O897,'Oversea data From 国家网站'!A:A,'Oversea data From 国家网站'!B:B),_xlfn.XLOOKUP(O897,'Local data from 国家网站'!A:A,'Local data from 国家网站'!B:B)))</f>
        <v>1193118002025079148</v>
      </c>
      <c r="F897" s="175" t="str">
        <f>IF(B897="NMPA", _xlfn.XLOOKUP(E897, '国家网站数据(NMPA)'!B$1:B$906, '国家网站数据(NMPA)'!E$1:E$906), "SHD")</f>
        <v>SHD</v>
      </c>
      <c r="G897" s="176" t="str">
        <f>IF(ISERROR(IF(B897="NMPA",_xlfn.XLOOKUP(E897,'国家网站数据(NMPA)'!B$1:B$906,'国家网站数据(NMPA)'!J$1:J$906),IF(B897="Oversea",_xlfn.XLOOKUP(O897,'Oversea data From 国家网站'!A$1:A$994,'Oversea data From 国家网站'!J$1:J$994),_xlfn.XLOOKUP(O897,'Local data from 国家网站'!A$1:A$1000,'Local data from 国家网站'!J$1:J$1000)))),"NA",IF(B897="NMPA",_xlfn.XLOOKUP(E897,'国家网站数据(NMPA)'!B$1:B$906,'国家网站数据(NMPA)'!J$1:J$906),IF(B897="Oversea",_xlfn.XLOOKUP(O897,'Oversea data From 国家网站'!A$1:A$994,'Oversea data From 国家网站'!J$1:J$994),_xlfn.XLOOKUP(O897,'Local data from 国家网站'!A$1:A$1000,'Local data from 国家网站'!J$1:J$1000))))</f>
        <v>总胆红素测定试剂盒(比色法)</v>
      </c>
      <c r="H897" s="255" t="s">
        <v>73</v>
      </c>
      <c r="I897" s="176" t="str">
        <f>IF(ISERROR(IF(B897="NMPA",_xlfn.XLOOKUP(西门子log!E897,'国家网站数据(NMPA)'!B:B,'国家网站数据(NMPA)'!K:K),IF(B897="Oversea",_xlfn.XLOOKUP(O897,'Oversea data From 国家网站'!A:A,'Oversea data From 国家网站'!K:K),_xlfn.XLOOKUP(西门子log!O897,'Local data from 国家网站'!A:A,'Local data from 国家网站'!K:K)))),"NA",IF(B897="NMPA",_xlfn.XLOOKUP(E897,'国家网站数据(NMPA)'!B:B,'国家网站数据(NMPA)'!K:K),IF(B897="Oversea",_xlfn.XLOOKUP(O897,'Oversea data From 国家网站'!A:A,'Oversea data From 国家网站'!K:K),_xlfn.XLOOKUP(O897,'Local data from 国家网站'!A:A,'Local data from 国家网站'!K:K))))</f>
        <v>国械注进20172400745</v>
      </c>
      <c r="J897" s="176" t="str">
        <f>IF(B897="Oversea",_xlfn.XLOOKUP(O897,SmartSolve!C:C,SmartSolve!I:I),_xlfn.XLOOKUP(E897,'国家网站数据(NMPA)'!B:B,'国家网站数据(NMPA)'!AB:AB))</f>
        <v>Dimension EXL 200, The customer removed the Total Bilirubin (TBI) flex lot# BA5208 from the system but did not press confirm, which resulted in erroneously depressed TBI results on three patient samples when processed.</v>
      </c>
      <c r="K897" s="176" t="str">
        <f>IF(B897="NMPA", _xlfn.XLOOKUP(E897, '国家网站数据(NMPA)'!B:B, '国家网站数据(NMPA)'!W:W), "NA")</f>
        <v>NA</v>
      </c>
      <c r="L897" s="271">
        <v>45765</v>
      </c>
      <c r="M897" s="326">
        <f t="shared" si="14"/>
        <v>45795</v>
      </c>
      <c r="N897" s="172" t="s">
        <v>5</v>
      </c>
      <c r="O897" s="172" t="s">
        <v>2752</v>
      </c>
      <c r="P897" s="178">
        <v>45768</v>
      </c>
      <c r="Q897" s="178" t="s">
        <v>45</v>
      </c>
      <c r="R897" s="172" t="s">
        <v>55</v>
      </c>
      <c r="T897" s="247" t="str">
        <f t="shared" si="15"/>
        <v>满足</v>
      </c>
    </row>
    <row r="898" spans="1:20" ht="16.399999999999999" customHeight="1">
      <c r="A898" s="172" t="s">
        <v>2405</v>
      </c>
      <c r="B898" s="173" t="s">
        <v>19</v>
      </c>
      <c r="C898" s="172" t="str">
        <f t="shared" ca="1" si="13"/>
        <v>NA</v>
      </c>
      <c r="D898" s="174" t="str">
        <f>IF(B898="NMPA", _xlfn.XLOOKUP(E898,'国家网站数据(NMPA)'!$B$1:$B$906,'国家网站数据(NMPA)'!C$1:C$906),"NA")</f>
        <v>NA</v>
      </c>
      <c r="E898" s="180" t="str">
        <f>IF(N898="Not Reportable","NA",IF(B898="Oversea",_xlfn.XLOOKUP(O898,'Oversea data From 国家网站'!A:A,'Oversea data From 国家网站'!B:B),_xlfn.XLOOKUP(O898,'Local data from 国家网站'!A:A,'Local data from 国家网站'!B:B)))</f>
        <v>1193118002025080559</v>
      </c>
      <c r="F898" s="175" t="str">
        <f>IF(B898="NMPA", _xlfn.XLOOKUP(E898, '国家网站数据(NMPA)'!B$1:B$906, '国家网站数据(NMPA)'!E$1:E$906), "SHD")</f>
        <v>SHD</v>
      </c>
      <c r="G898" s="176" t="str">
        <f>IF(ISERROR(IF(B898="NMPA",_xlfn.XLOOKUP(E898,'国家网站数据(NMPA)'!B$1:B$906,'国家网站数据(NMPA)'!J$1:J$906),IF(B898="Oversea",_xlfn.XLOOKUP(O898,'Oversea data From 国家网站'!A$1:A$994,'Oversea data From 国家网站'!J$1:J$994),_xlfn.XLOOKUP(O898,'Local data from 国家网站'!A$1:A$1000,'Local data from 国家网站'!J$1:J$1000)))),"NA",IF(B898="NMPA",_xlfn.XLOOKUP(E898,'国家网站数据(NMPA)'!B$1:B$906,'国家网站数据(NMPA)'!J$1:J$906),IF(B898="Oversea",_xlfn.XLOOKUP(O898,'Oversea data From 国家网站'!A$1:A$994,'Oversea data From 国家网站'!J$1:J$994),_xlfn.XLOOKUP(O898,'Local data from 国家网站'!A$1:A$1000,'Local data from 国家网站'!J$1:J$1000))))</f>
        <v>全自动化学发光免疫分析仪</v>
      </c>
      <c r="H898" s="255" t="s">
        <v>130</v>
      </c>
      <c r="I898" s="176" t="str">
        <f>IF(ISERROR(IF(B898="NMPA",_xlfn.XLOOKUP(西门子log!E898,'国家网站数据(NMPA)'!B:B,'国家网站数据(NMPA)'!K:K),IF(B898="Oversea",_xlfn.XLOOKUP(O898,'Oversea data From 国家网站'!A:A,'Oversea data From 国家网站'!K:K),_xlfn.XLOOKUP(西门子log!O898,'Local data from 国家网站'!A:A,'Local data from 国家网站'!K:K)))),"NA",IF(B898="NMPA",_xlfn.XLOOKUP(E898,'国家网站数据(NMPA)'!B:B,'国家网站数据(NMPA)'!K:K),IF(B898="Oversea",_xlfn.XLOOKUP(O898,'Oversea data From 国家网站'!A:A,'Oversea data From 国家网站'!K:K),_xlfn.XLOOKUP(O898,'Local data from 国家网站'!A:A,'Local data from 国家网站'!K:K))))</f>
        <v>国械注进20182220492</v>
      </c>
      <c r="J898" s="176" t="str">
        <f>IF(B898="Oversea",_xlfn.XLOOKUP(O898,SmartSolve!C:C,SmartSolve!I:I),_xlfn.XLOOKUP(E898,'国家网站数据(NMPA)'!B:B,'国家网站数据(NMPA)'!AB:AB))</f>
        <v>Atellica IM 1600 Analyzer S/N: IH02161, A falsely elevated Total human chorionic gonadotropin (ThCG, Lot# 361) result on a patient sample.</v>
      </c>
      <c r="K898" s="176" t="str">
        <f>IF(B898="NMPA", _xlfn.XLOOKUP(E898, '国家网站数据(NMPA)'!B:B, '国家网站数据(NMPA)'!W:W), "NA")</f>
        <v>NA</v>
      </c>
      <c r="L898" s="271">
        <v>45768</v>
      </c>
      <c r="M898" s="326">
        <f t="shared" si="14"/>
        <v>45798</v>
      </c>
      <c r="N898" s="172" t="s">
        <v>5</v>
      </c>
      <c r="O898" s="172" t="s">
        <v>2753</v>
      </c>
      <c r="P898" s="178">
        <v>45769</v>
      </c>
      <c r="Q898" s="178" t="s">
        <v>45</v>
      </c>
      <c r="R898" s="172" t="s">
        <v>55</v>
      </c>
      <c r="T898" s="247" t="str">
        <f t="shared" si="15"/>
        <v>满足</v>
      </c>
    </row>
    <row r="899" spans="1:20" ht="16.399999999999999" customHeight="1">
      <c r="A899" s="172" t="s">
        <v>2405</v>
      </c>
      <c r="B899" s="173" t="s">
        <v>19</v>
      </c>
      <c r="C899" s="172" t="str">
        <f t="shared" ca="1" si="13"/>
        <v>NA</v>
      </c>
      <c r="D899" s="174" t="str">
        <f>IF(B899="NMPA", _xlfn.XLOOKUP(E899,'国家网站数据(NMPA)'!$B$1:$B$906,'国家网站数据(NMPA)'!C$1:C$906),"NA")</f>
        <v>NA</v>
      </c>
      <c r="E899" s="180" t="str">
        <f>IF(N899="Not Reportable","NA",IF(B899="Oversea",_xlfn.XLOOKUP(O899,'Oversea data From 国家网站'!A:A,'Oversea data From 国家网站'!B:B),_xlfn.XLOOKUP(O899,'Local data from 国家网站'!A:A,'Local data from 国家网站'!B:B)))</f>
        <v>1193118002025080560</v>
      </c>
      <c r="F899" s="175" t="str">
        <f>IF(B899="NMPA", _xlfn.XLOOKUP(E899, '国家网站数据(NMPA)'!B$1:B$906, '国家网站数据(NMPA)'!E$1:E$906), "SHD")</f>
        <v>SHD</v>
      </c>
      <c r="G899" s="176" t="str">
        <f>IF(ISERROR(IF(B899="NMPA",_xlfn.XLOOKUP(E899,'国家网站数据(NMPA)'!B$1:B$906,'国家网站数据(NMPA)'!J$1:J$906),IF(B899="Oversea",_xlfn.XLOOKUP(O899,'Oversea data From 国家网站'!A$1:A$994,'Oversea data From 国家网站'!J$1:J$994),_xlfn.XLOOKUP(O899,'Local data from 国家网站'!A$1:A$1000,'Local data from 国家网站'!J$1:J$1000)))),"NA",IF(B899="NMPA",_xlfn.XLOOKUP(E899,'国家网站数据(NMPA)'!B$1:B$906,'国家网站数据(NMPA)'!J$1:J$906),IF(B899="Oversea",_xlfn.XLOOKUP(O899,'Oversea data From 国家网站'!A$1:A$994,'Oversea data From 国家网站'!J$1:J$994),_xlfn.XLOOKUP(O899,'Local data from 国家网站'!A$1:A$1000,'Local data from 国家网站'!J$1:J$1000))))</f>
        <v>全自动整合式生化分析仪</v>
      </c>
      <c r="H899" s="255" t="s">
        <v>73</v>
      </c>
      <c r="I899" s="176" t="str">
        <f>IF(ISERROR(IF(B899="NMPA",_xlfn.XLOOKUP(西门子log!E899,'国家网站数据(NMPA)'!B:B,'国家网站数据(NMPA)'!K:K),IF(B899="Oversea",_xlfn.XLOOKUP(O899,'Oversea data From 国家网站'!A:A,'Oversea data From 国家网站'!K:K),_xlfn.XLOOKUP(西门子log!O899,'Local data from 国家网站'!A:A,'Local data from 国家网站'!K:K)))),"NA",IF(B899="NMPA",_xlfn.XLOOKUP(E899,'国家网站数据(NMPA)'!B:B,'国家网站数据(NMPA)'!K:K),IF(B899="Oversea",_xlfn.XLOOKUP(O899,'Oversea data From 国家网站'!A:A,'Oversea data From 国家网站'!K:K),_xlfn.XLOOKUP(O899,'Local data from 国家网站'!A:A,'Local data from 国家网站'!K:K))))</f>
        <v>国械注进20192221909</v>
      </c>
      <c r="J899" s="176" t="str">
        <f>IF(B899="Oversea",_xlfn.XLOOKUP(O899,SmartSolve!C:C,SmartSolve!I:I),_xlfn.XLOOKUP(E899,'国家网站数据(NMPA)'!B:B,'国家网站数据(NMPA)'!AB:AB))</f>
        <v>Dimension EXL 200 Integrated Chemistry System / Erroneous Sodium (Na) result on a patient sample.</v>
      </c>
      <c r="K899" s="176" t="str">
        <f>IF(B899="NMPA", _xlfn.XLOOKUP(E899, '国家网站数据(NMPA)'!B:B, '国家网站数据(NMPA)'!W:W), "NA")</f>
        <v>NA</v>
      </c>
      <c r="L899" s="271">
        <v>45768</v>
      </c>
      <c r="M899" s="326">
        <f t="shared" si="14"/>
        <v>45798</v>
      </c>
      <c r="N899" s="172" t="s">
        <v>5</v>
      </c>
      <c r="O899" s="172" t="s">
        <v>2754</v>
      </c>
      <c r="P899" s="178">
        <v>45769</v>
      </c>
      <c r="Q899" s="178">
        <v>45796</v>
      </c>
      <c r="R899" s="172" t="s">
        <v>55</v>
      </c>
      <c r="T899" s="247" t="str">
        <f t="shared" si="15"/>
        <v>满足</v>
      </c>
    </row>
    <row r="900" spans="1:20" ht="16.399999999999999" customHeight="1">
      <c r="A900" s="172" t="s">
        <v>2405</v>
      </c>
      <c r="B900" s="173" t="s">
        <v>19</v>
      </c>
      <c r="C900" s="172" t="str">
        <f t="shared" ca="1" si="13"/>
        <v>NA</v>
      </c>
      <c r="D900" s="174" t="str">
        <f>IF(B900="NMPA", _xlfn.XLOOKUP(E900,'国家网站数据(NMPA)'!$B$1:$B$906,'国家网站数据(NMPA)'!C$1:C$906),"NA")</f>
        <v>NA</v>
      </c>
      <c r="E900" s="180" t="str">
        <f>IF(N900="Not Reportable","NA",IF(B900="Oversea",_xlfn.XLOOKUP(O900,'Oversea data From 国家网站'!A:A,'Oversea data From 国家网站'!B:B),_xlfn.XLOOKUP(O900,'Local data from 国家网站'!A:A,'Local data from 国家网站'!B:B)))</f>
        <v>1193118002025080561</v>
      </c>
      <c r="F900" s="175" t="str">
        <f>IF(B900="NMPA", _xlfn.XLOOKUP(E900, '国家网站数据(NMPA)'!B$1:B$906, '国家网站数据(NMPA)'!E$1:E$906), "SHD")</f>
        <v>SHD</v>
      </c>
      <c r="G900" s="176" t="str">
        <f>IF(ISERROR(IF(B900="NMPA",_xlfn.XLOOKUP(E900,'国家网站数据(NMPA)'!B$1:B$906,'国家网站数据(NMPA)'!J$1:J$906),IF(B900="Oversea",_xlfn.XLOOKUP(O900,'Oversea data From 国家网站'!A$1:A$994,'Oversea data From 国家网站'!J$1:J$994),_xlfn.XLOOKUP(O900,'Local data from 国家网站'!A$1:A$1000,'Local data from 国家网站'!J$1:J$1000)))),"NA",IF(B900="NMPA",_xlfn.XLOOKUP(E900,'国家网站数据(NMPA)'!B$1:B$906,'国家网站数据(NMPA)'!J$1:J$906),IF(B900="Oversea",_xlfn.XLOOKUP(O900,'Oversea data From 国家网站'!A$1:A$994,'Oversea data From 国家网站'!J$1:J$994),_xlfn.XLOOKUP(O900,'Local data from 国家网站'!A$1:A$1000,'Local data from 国家网站'!J$1:J$1000))))</f>
        <v>血气分析仪</v>
      </c>
      <c r="H900" s="255" t="s">
        <v>179</v>
      </c>
      <c r="I900" s="176" t="str">
        <f>IF(ISERROR(IF(B900="NMPA",_xlfn.XLOOKUP(西门子log!E900,'国家网站数据(NMPA)'!B:B,'国家网站数据(NMPA)'!K:K),IF(B900="Oversea",_xlfn.XLOOKUP(O900,'Oversea data From 国家网站'!A:A,'Oversea data From 国家网站'!K:K),_xlfn.XLOOKUP(西门子log!O900,'Local data from 国家网站'!A:A,'Local data from 国家网站'!K:K)))),"NA",IF(B900="NMPA",_xlfn.XLOOKUP(E900,'国家网站数据(NMPA)'!B:B,'国家网站数据(NMPA)'!K:K),IF(B900="Oversea",_xlfn.XLOOKUP(O900,'Oversea data From 国家网站'!A:A,'Oversea data From 国家网站'!K:K),_xlfn.XLOOKUP(O900,'Local data from 国家网站'!A:A,'Local data from 国家网站'!K:K))))</f>
        <v>国械注进20172221540</v>
      </c>
      <c r="J900" s="176" t="str">
        <f>IF(B900="Oversea",_xlfn.XLOOKUP(O900,SmartSolve!C:C,SmartSolve!I:I),_xlfn.XLOOKUP(E900,'国家网站数据(NMPA)'!B:B,'国家网站数据(NMPA)'!AB:AB))</f>
        <v>Epoc - Discrepant high pH vs ABL800, SN 48284, Lot 02-25011-40 [US]</v>
      </c>
      <c r="K900" s="176" t="str">
        <f>IF(B900="NMPA", _xlfn.XLOOKUP(E900, '国家网站数据(NMPA)'!B:B, '国家网站数据(NMPA)'!W:W), "NA")</f>
        <v>NA</v>
      </c>
      <c r="L900" s="271">
        <v>45768</v>
      </c>
      <c r="M900" s="326">
        <f t="shared" si="14"/>
        <v>45798</v>
      </c>
      <c r="N900" s="172" t="s">
        <v>5</v>
      </c>
      <c r="O900" s="172" t="s">
        <v>2755</v>
      </c>
      <c r="P900" s="178">
        <v>45769</v>
      </c>
      <c r="Q900" s="178" t="s">
        <v>45</v>
      </c>
      <c r="R900" s="172" t="s">
        <v>55</v>
      </c>
      <c r="T900" s="247" t="str">
        <f t="shared" si="15"/>
        <v>满足</v>
      </c>
    </row>
    <row r="901" spans="1:20" ht="16.399999999999999" customHeight="1">
      <c r="A901" s="172" t="s">
        <v>1321</v>
      </c>
      <c r="B901" s="173" t="s">
        <v>19</v>
      </c>
      <c r="C901" s="172" t="str">
        <f t="shared" ca="1" si="13"/>
        <v>NA</v>
      </c>
      <c r="D901" s="174" t="str">
        <f>IF(B901="NMPA", _xlfn.XLOOKUP(E901,'国家网站数据(NMPA)'!$B$1:$B$906,'国家网站数据(NMPA)'!C$1:C$906),"NA")</f>
        <v>NA</v>
      </c>
      <c r="E901" s="180" t="str">
        <f>IF(N901="Not Reportable","NA",IF(B901="Oversea",_xlfn.XLOOKUP(O901,'Oversea data From 国家网站'!A:A,'Oversea data From 国家网站'!B:B),_xlfn.XLOOKUP(O901,'Local data from 国家网站'!A:A,'Local data from 国家网站'!B:B)))</f>
        <v>1193118002025080549</v>
      </c>
      <c r="F901" s="175" t="str">
        <f>IF(B901="NMPA", _xlfn.XLOOKUP(E901, '国家网站数据(NMPA)'!B$1:B$906, '国家网站数据(NMPA)'!E$1:E$906), "SHD")</f>
        <v>SHD</v>
      </c>
      <c r="G901" s="176" t="str">
        <f>IF(ISERROR(IF(B901="NMPA",_xlfn.XLOOKUP(E901,'国家网站数据(NMPA)'!B$1:B$906,'国家网站数据(NMPA)'!J$1:J$906),IF(B901="Oversea",_xlfn.XLOOKUP(O901,'Oversea data From 国家网站'!A$1:A$994,'Oversea data From 国家网站'!J$1:J$994),_xlfn.XLOOKUP(O901,'Local data from 国家网站'!A$1:A$1000,'Local data from 国家网站'!J$1:J$1000)))),"NA",IF(B901="NMPA",_xlfn.XLOOKUP(E901,'国家网站数据(NMPA)'!B$1:B$906,'国家网站数据(NMPA)'!J$1:J$906),IF(B901="Oversea",_xlfn.XLOOKUP(O901,'Oversea data From 国家网站'!A$1:A$994,'Oversea data From 国家网站'!J$1:J$994),_xlfn.XLOOKUP(O901,'Local data from 国家网站'!A$1:A$1000,'Local data from 国家网站'!J$1:J$1000))))</f>
        <v>全自动生化免疫分析仪</v>
      </c>
      <c r="H901" s="255" t="s">
        <v>536</v>
      </c>
      <c r="I901" s="176" t="str">
        <f>IF(ISERROR(IF(B901="NMPA",_xlfn.XLOOKUP(西门子log!E901,'国家网站数据(NMPA)'!B:B,'国家网站数据(NMPA)'!K:K),IF(B901="Oversea",_xlfn.XLOOKUP(O901,'Oversea data From 国家网站'!A:A,'Oversea data From 国家网站'!K:K),_xlfn.XLOOKUP(西门子log!O901,'Local data from 国家网站'!A:A,'Local data from 国家网站'!K:K)))),"NA",IF(B901="NMPA",_xlfn.XLOOKUP(E901,'国家网站数据(NMPA)'!B:B,'国家网站数据(NMPA)'!K:K),IF(B901="Oversea",_xlfn.XLOOKUP(O901,'Oversea data From 国家网站'!A:A,'Oversea data From 国家网站'!K:K),_xlfn.XLOOKUP(O901,'Local data from 国家网站'!A:A,'Local data from 国家网站'!K:K))))</f>
        <v>国械注进20252220066</v>
      </c>
      <c r="J901" s="176" t="str">
        <f>IF(B901="Oversea",_xlfn.XLOOKUP(O901,SmartSolve!C:C,SmartSolve!I:I),_xlfn.XLOOKUP(E901,'国家网站数据(NMPA)'!B:B,'国家网站数据(NMPA)'!AB:AB))</f>
        <v>Atellica CI Analyzer (IRC011782438) falsely elevated Concentrated Carbon Dioxide (CO2_c) patient results</v>
      </c>
      <c r="K901" s="176" t="str">
        <f>IF(B901="NMPA", _xlfn.XLOOKUP(E901, '国家网站数据(NMPA)'!B:B, '国家网站数据(NMPA)'!W:W), "NA")</f>
        <v>NA</v>
      </c>
      <c r="L901" s="271">
        <v>45769</v>
      </c>
      <c r="M901" s="326">
        <f t="shared" si="14"/>
        <v>45799</v>
      </c>
      <c r="N901" s="172" t="s">
        <v>5</v>
      </c>
      <c r="O901" s="172" t="s">
        <v>2756</v>
      </c>
      <c r="P901" s="178">
        <v>45769</v>
      </c>
      <c r="Q901" s="178" t="s">
        <v>45</v>
      </c>
      <c r="R901" s="172" t="s">
        <v>55</v>
      </c>
      <c r="T901" s="247" t="str">
        <f t="shared" si="15"/>
        <v>满足</v>
      </c>
    </row>
    <row r="902" spans="1:20" ht="16.399999999999999" customHeight="1">
      <c r="A902" s="172" t="s">
        <v>1321</v>
      </c>
      <c r="B902" s="173" t="s">
        <v>19</v>
      </c>
      <c r="C902" s="172" t="str">
        <f t="shared" ca="1" si="13"/>
        <v>NA</v>
      </c>
      <c r="D902" s="174" t="str">
        <f>IF(B902="NMPA", _xlfn.XLOOKUP(E902,'国家网站数据(NMPA)'!$B$1:$B$906,'国家网站数据(NMPA)'!C$1:C$906),"NA")</f>
        <v>NA</v>
      </c>
      <c r="E902" s="180" t="str">
        <f>IF(N902="Not Reportable","NA",IF(B902="Oversea",_xlfn.XLOOKUP(O902,'Oversea data From 国家网站'!A:A,'Oversea data From 国家网站'!B:B),_xlfn.XLOOKUP(O902,'Local data from 国家网站'!A:A,'Local data from 国家网站'!B:B)))</f>
        <v>1193118002025080550</v>
      </c>
      <c r="F902" s="175" t="str">
        <f>IF(B902="NMPA", _xlfn.XLOOKUP(E902, '国家网站数据(NMPA)'!B$1:B$906, '国家网站数据(NMPA)'!E$1:E$906), "SHD")</f>
        <v>SHD</v>
      </c>
      <c r="G902" s="176" t="str">
        <f>IF(ISERROR(IF(B902="NMPA",_xlfn.XLOOKUP(E902,'国家网站数据(NMPA)'!B$1:B$906,'国家网站数据(NMPA)'!J$1:J$906),IF(B902="Oversea",_xlfn.XLOOKUP(O902,'Oversea data From 国家网站'!A$1:A$994,'Oversea data From 国家网站'!J$1:J$994),_xlfn.XLOOKUP(O902,'Local data from 国家网站'!A$1:A$1000,'Local data from 国家网站'!J$1:J$1000)))),"NA",IF(B902="NMPA",_xlfn.XLOOKUP(E902,'国家网站数据(NMPA)'!B$1:B$906,'国家网站数据(NMPA)'!J$1:J$906),IF(B902="Oversea",_xlfn.XLOOKUP(O902,'Oversea data From 国家网站'!A$1:A$994,'Oversea data From 国家网站'!J$1:J$994),_xlfn.XLOOKUP(O902,'Local data from 国家网站'!A$1:A$1000,'Local data from 国家网站'!J$1:J$1000))))</f>
        <v>全自动化学发光免疫分析仪</v>
      </c>
      <c r="H902" s="255" t="s">
        <v>2198</v>
      </c>
      <c r="I902" s="176" t="str">
        <f>IF(ISERROR(IF(B902="NMPA",_xlfn.XLOOKUP(西门子log!E902,'国家网站数据(NMPA)'!B:B,'国家网站数据(NMPA)'!K:K),IF(B902="Oversea",_xlfn.XLOOKUP(O902,'Oversea data From 国家网站'!A:A,'Oversea data From 国家网站'!K:K),_xlfn.XLOOKUP(西门子log!O902,'Local data from 国家网站'!A:A,'Local data from 国家网站'!K:K)))),"NA",IF(B902="NMPA",_xlfn.XLOOKUP(E902,'国家网站数据(NMPA)'!B:B,'国家网站数据(NMPA)'!K:K),IF(B902="Oversea",_xlfn.XLOOKUP(O902,'Oversea data From 国家网站'!A:A,'Oversea data From 国家网站'!K:K),_xlfn.XLOOKUP(O902,'Local data from 国家网站'!A:A,'Local data from 国家网站'!K:K))))</f>
        <v>国械注进20152220283</v>
      </c>
      <c r="J902" s="176" t="str">
        <f>IF(B902="Oversea",_xlfn.XLOOKUP(O902,SmartSolve!C:C,SmartSolve!I:I),_xlfn.XLOOKUP(E902,'国家网站数据(NMPA)'!B:B,'国家网站数据(NMPA)'!AB:AB))</f>
        <v>ADVIA Centaur XPT False positives for infectious disease tests; results reported on a number of patient samples.</v>
      </c>
      <c r="K902" s="176" t="str">
        <f>IF(B902="NMPA", _xlfn.XLOOKUP(E902, '国家网站数据(NMPA)'!B:B, '国家网站数据(NMPA)'!W:W), "NA")</f>
        <v>NA</v>
      </c>
      <c r="L902" s="271">
        <v>45769</v>
      </c>
      <c r="M902" s="326">
        <f t="shared" si="14"/>
        <v>45799</v>
      </c>
      <c r="N902" s="172" t="s">
        <v>5</v>
      </c>
      <c r="O902" s="172" t="s">
        <v>2757</v>
      </c>
      <c r="P902" s="178">
        <v>45769</v>
      </c>
      <c r="Q902" s="178">
        <v>45777</v>
      </c>
      <c r="R902" s="172" t="s">
        <v>55</v>
      </c>
      <c r="T902" s="247" t="str">
        <f t="shared" si="15"/>
        <v>满足</v>
      </c>
    </row>
    <row r="903" spans="1:20" ht="16.399999999999999" customHeight="1">
      <c r="A903" s="172" t="s">
        <v>1321</v>
      </c>
      <c r="B903" s="173" t="s">
        <v>19</v>
      </c>
      <c r="C903" s="172" t="str">
        <f t="shared" ca="1" si="13"/>
        <v>NA</v>
      </c>
      <c r="D903" s="174" t="str">
        <f>IF(B903="NMPA", _xlfn.XLOOKUP(E903,'国家网站数据(NMPA)'!$B$1:$B$906,'国家网站数据(NMPA)'!C$1:C$906),"NA")</f>
        <v>NA</v>
      </c>
      <c r="E903" s="180" t="str">
        <f>IF(N903="Not Reportable","NA",IF(B903="Oversea",_xlfn.XLOOKUP(O903,'Oversea data From 国家网站'!A:A,'Oversea data From 国家网站'!B:B),_xlfn.XLOOKUP(O903,'Local data from 国家网站'!A:A,'Local data from 国家网站'!B:B)))</f>
        <v>1193118002025080551</v>
      </c>
      <c r="F903" s="175" t="str">
        <f>IF(B903="NMPA", _xlfn.XLOOKUP(E903, '国家网站数据(NMPA)'!B$1:B$906, '国家网站数据(NMPA)'!E$1:E$906), "SHD")</f>
        <v>SHD</v>
      </c>
      <c r="G903" s="176" t="str">
        <f>IF(ISERROR(IF(B903="NMPA",_xlfn.XLOOKUP(E903,'国家网站数据(NMPA)'!B$1:B$906,'国家网站数据(NMPA)'!J$1:J$906),IF(B903="Oversea",_xlfn.XLOOKUP(O903,'Oversea data From 国家网站'!A$1:A$994,'Oversea data From 国家网站'!J$1:J$994),_xlfn.XLOOKUP(O903,'Local data from 国家网站'!A$1:A$1000,'Local data from 国家网站'!J$1:J$1000)))),"NA",IF(B903="NMPA",_xlfn.XLOOKUP(E903,'国家网站数据(NMPA)'!B$1:B$906,'国家网站数据(NMPA)'!J$1:J$906),IF(B903="Oversea",_xlfn.XLOOKUP(O903,'Oversea data From 国家网站'!A$1:A$994,'Oversea data From 国家网站'!J$1:J$994),_xlfn.XLOOKUP(O903,'Local data from 国家网站'!A$1:A$1000,'Local data from 国家网站'!J$1:J$1000))))</f>
        <v>全自动血气/电解质和生化分析仪</v>
      </c>
      <c r="H903" s="255" t="s">
        <v>723</v>
      </c>
      <c r="I903" s="176" t="str">
        <f>IF(ISERROR(IF(B903="NMPA",_xlfn.XLOOKUP(西门子log!E903,'国家网站数据(NMPA)'!B:B,'国家网站数据(NMPA)'!K:K),IF(B903="Oversea",_xlfn.XLOOKUP(O903,'Oversea data From 国家网站'!A:A,'Oversea data From 国家网站'!K:K),_xlfn.XLOOKUP(西门子log!O903,'Local data from 国家网站'!A:A,'Local data from 国家网站'!K:K)))),"NA",IF(B903="NMPA",_xlfn.XLOOKUP(E903,'国家网站数据(NMPA)'!B:B,'国家网站数据(NMPA)'!K:K),IF(B903="Oversea",_xlfn.XLOOKUP(O903,'Oversea data From 国家网站'!A:A,'Oversea data From 国家网站'!K:K),_xlfn.XLOOKUP(O903,'Local data from 国家网站'!A:A,'Local data from 国家网站'!K:K))))</f>
        <v>国械注进20222220292</v>
      </c>
      <c r="J903" s="176" t="str">
        <f>IF(B903="Oversea",_xlfn.XLOOKUP(O903,SmartSolve!C:C,SmartSolve!I:I),_xlfn.XLOOKUP(E903,'国家网站数据(NMPA)'!B:B,'国家网站数据(NMPA)'!AB:AB))</f>
        <v>Last Name Demographics Not Saving, SW 5.2 [RP500e SN 65739 - United States]</v>
      </c>
      <c r="K903" s="176" t="str">
        <f>IF(B903="NMPA", _xlfn.XLOOKUP(E903, '国家网站数据(NMPA)'!B:B, '国家网站数据(NMPA)'!W:W), "NA")</f>
        <v>NA</v>
      </c>
      <c r="L903" s="271">
        <v>45769</v>
      </c>
      <c r="M903" s="326">
        <f t="shared" si="14"/>
        <v>45799</v>
      </c>
      <c r="N903" s="172" t="s">
        <v>5</v>
      </c>
      <c r="O903" s="172" t="s">
        <v>2758</v>
      </c>
      <c r="P903" s="178">
        <v>45769</v>
      </c>
      <c r="Q903" s="178">
        <v>45776</v>
      </c>
      <c r="R903" s="172" t="s">
        <v>55</v>
      </c>
      <c r="T903" s="247" t="str">
        <f t="shared" si="15"/>
        <v>满足</v>
      </c>
    </row>
    <row r="904" spans="1:20" ht="16.399999999999999" customHeight="1">
      <c r="A904" s="172" t="s">
        <v>2405</v>
      </c>
      <c r="B904" s="173" t="s">
        <v>18</v>
      </c>
      <c r="C904" s="172" t="str">
        <f t="shared" ca="1" si="13"/>
        <v>NA</v>
      </c>
      <c r="D904" s="174" t="str">
        <f>IF(B904="NMPA", _xlfn.XLOOKUP(E904,'国家网站数据(NMPA)'!$B$1:$B$906,'国家网站数据(NMPA)'!C$1:C$906),"NA")</f>
        <v>2025-04-21</v>
      </c>
      <c r="E904" s="270" t="s">
        <v>2759</v>
      </c>
      <c r="F904" s="175" t="str">
        <f>IF(B904="NMPA", _xlfn.XLOOKUP(E904, '国家网站数据(NMPA)'!B$1:B$906, '国家网站数据(NMPA)'!E$1:E$906), "SHD")</f>
        <v>上海市第五康复医院</v>
      </c>
      <c r="G904" s="176" t="str">
        <f>IF(ISERROR(IF(B904="NMPA",_xlfn.XLOOKUP(E904,'国家网站数据(NMPA)'!B$1:B$906,'国家网站数据(NMPA)'!J$1:J$906),IF(B904="Oversea",_xlfn.XLOOKUP(O904,'Oversea data From 国家网站'!A$1:A$994,'Oversea data From 国家网站'!J$1:J$994),_xlfn.XLOOKUP(O904,'Local data from 国家网站'!A$1:A$1000,'Local data from 国家网站'!J$1:J$1000)))),"NA",IF(B904="NMPA",_xlfn.XLOOKUP(E904,'国家网站数据(NMPA)'!B$1:B$906,'国家网站数据(NMPA)'!J$1:J$906),IF(B904="Oversea",_xlfn.XLOOKUP(O904,'Oversea data From 国家网站'!A$1:A$994,'Oversea data From 国家网站'!J$1:J$994),_xlfn.XLOOKUP(O904,'Local data from 国家网站'!A$1:A$1000,'Local data from 国家网站'!J$1:J$1000))))</f>
        <v>血气分析检测卡</v>
      </c>
      <c r="H904" s="255" t="s">
        <v>179</v>
      </c>
      <c r="I904" s="176" t="str">
        <f>IF(ISERROR(IF(B904="NMPA",_xlfn.XLOOKUP(西门子log!E904,'国家网站数据(NMPA)'!B:B,'国家网站数据(NMPA)'!K:K),IF(B904="Oversea",_xlfn.XLOOKUP(O904,'Oversea data From 国家网站'!A:A,'Oversea data From 国家网站'!K:K),_xlfn.XLOOKUP(西门子log!O904,'Local data from 国家网站'!A:A,'Local data from 国家网站'!K:K)))),"NA",IF(B904="NMPA",_xlfn.XLOOKUP(E904,'国家网站数据(NMPA)'!B:B,'国家网站数据(NMPA)'!K:K),IF(B904="Oversea",_xlfn.XLOOKUP(O904,'Oversea data From 国家网站'!A:A,'Oversea data From 国家网站'!K:K),_xlfn.XLOOKUP(O904,'Local data from 国家网站'!A:A,'Local data from 国家网站'!K:K))))</f>
        <v>国械注进20182400183</v>
      </c>
      <c r="J904" s="176" t="str">
        <f>IF(B904="Oversea",_xlfn.XLOOKUP(O904,SmartSolve!C:C,SmartSolve!I:I),_xlfn.XLOOKUP(E904,'国家网站数据(NMPA)'!B:B,'国家网站数据(NMPA)'!AB:AB))</f>
        <v>标本加入血气分析检测卡后检测不能出结果。</v>
      </c>
      <c r="K904" s="176" t="str">
        <f>IF(B904="NMPA", _xlfn.XLOOKUP(E904, '国家网站数据(NMPA)'!B:B, '国家网站数据(NMPA)'!W:W), "NA")</f>
        <v>其他</v>
      </c>
      <c r="L904" s="271">
        <v>45769</v>
      </c>
      <c r="M904" s="326">
        <f t="shared" si="14"/>
        <v>45814</v>
      </c>
      <c r="N904" s="172" t="s">
        <v>4</v>
      </c>
      <c r="O904" s="172" t="s">
        <v>2760</v>
      </c>
      <c r="P904" s="178">
        <v>45792</v>
      </c>
      <c r="Q904" s="178" t="s">
        <v>45</v>
      </c>
      <c r="R904" s="172" t="s">
        <v>55</v>
      </c>
      <c r="T904" s="247" t="str">
        <f t="shared" si="15"/>
        <v>满足</v>
      </c>
    </row>
    <row r="905" spans="1:20" ht="16.399999999999999" customHeight="1">
      <c r="A905" s="172" t="s">
        <v>2405</v>
      </c>
      <c r="B905" s="173" t="s">
        <v>18</v>
      </c>
      <c r="C905" s="172" t="str">
        <f t="shared" ca="1" si="13"/>
        <v>NA</v>
      </c>
      <c r="D905" s="174" t="str">
        <f>IF(B905="NMPA", _xlfn.XLOOKUP(E905,'国家网站数据(NMPA)'!$B$1:$B$906,'国家网站数据(NMPA)'!C$1:C$906),"NA")</f>
        <v>2025-04-15</v>
      </c>
      <c r="E905" s="270" t="s">
        <v>2761</v>
      </c>
      <c r="F905" s="175" t="str">
        <f>IF(B905="NMPA", _xlfn.XLOOKUP(E905, '国家网站数据(NMPA)'!B$1:B$906, '国家网站数据(NMPA)'!E$1:E$906), "SHD")</f>
        <v>广州开发区医院</v>
      </c>
      <c r="G905" s="176" t="str">
        <f>IF(ISERROR(IF(B905="NMPA",_xlfn.XLOOKUP(E905,'国家网站数据(NMPA)'!B$1:B$906,'国家网站数据(NMPA)'!J$1:J$906),IF(B905="Oversea",_xlfn.XLOOKUP(O905,'Oversea data From 国家网站'!A$1:A$994,'Oversea data From 国家网站'!J$1:J$994),_xlfn.XLOOKUP(O905,'Local data from 国家网站'!A$1:A$1000,'Local data from 国家网站'!J$1:J$1000)))),"NA",IF(B905="NMPA",_xlfn.XLOOKUP(E905,'国家网站数据(NMPA)'!B$1:B$906,'国家网站数据(NMPA)'!J$1:J$906),IF(B905="Oversea",_xlfn.XLOOKUP(O905,'Oversea data From 国家网站'!A$1:A$994,'Oversea data From 国家网站'!J$1:J$994),_xlfn.XLOOKUP(O905,'Local data from 国家网站'!A$1:A$1000,'Local data from 国家网站'!J$1:J$1000))))</f>
        <v>血气分析检测卡（干式电化学法）</v>
      </c>
      <c r="H905" s="255" t="s">
        <v>179</v>
      </c>
      <c r="I905" s="176" t="str">
        <f>IF(ISERROR(IF(B905="NMPA",_xlfn.XLOOKUP(西门子log!E905,'国家网站数据(NMPA)'!B:B,'国家网站数据(NMPA)'!K:K),IF(B905="Oversea",_xlfn.XLOOKUP(O905,'Oversea data From 国家网站'!A:A,'Oversea data From 国家网站'!K:K),_xlfn.XLOOKUP(西门子log!O905,'Local data from 国家网站'!A:A,'Local data from 国家网站'!K:K)))),"NA",IF(B905="NMPA",_xlfn.XLOOKUP(E905,'国家网站数据(NMPA)'!B:B,'国家网站数据(NMPA)'!K:K),IF(B905="Oversea",_xlfn.XLOOKUP(O905,'Oversea data From 国家网站'!A:A,'Oversea data From 国家网站'!K:K),_xlfn.XLOOKUP(O905,'Local data from 国家网站'!A:A,'Local data from 国家网站'!K:K))))</f>
        <v>国械注进20182400183</v>
      </c>
      <c r="J905" s="176" t="str">
        <f>IF(B905="Oversea",_xlfn.XLOOKUP(O905,SmartSolve!C:C,SmartSolve!I:I),_xlfn.XLOOKUP(E905,'国家网站数据(NMPA)'!B:B,'国家网站数据(NMPA)'!AB:AB))</f>
        <v>提示IQC失败</v>
      </c>
      <c r="K905" s="176" t="str">
        <f>IF(B905="NMPA", _xlfn.XLOOKUP(E905, '国家网站数据(NMPA)'!B:B, '国家网站数据(NMPA)'!W:W), "NA")</f>
        <v>其他</v>
      </c>
      <c r="L905" s="271">
        <v>45769</v>
      </c>
      <c r="M905" s="326">
        <f t="shared" si="14"/>
        <v>45814</v>
      </c>
      <c r="N905" s="172" t="s">
        <v>4</v>
      </c>
      <c r="O905" s="172" t="s">
        <v>2762</v>
      </c>
      <c r="P905" s="178">
        <v>45791</v>
      </c>
      <c r="Q905" s="178" t="s">
        <v>45</v>
      </c>
      <c r="R905" s="172" t="s">
        <v>55</v>
      </c>
      <c r="T905" s="247" t="str">
        <f t="shared" si="15"/>
        <v>满足</v>
      </c>
    </row>
    <row r="906" spans="1:20" ht="16.399999999999999" customHeight="1">
      <c r="A906" s="172" t="s">
        <v>2405</v>
      </c>
      <c r="B906" s="173" t="s">
        <v>19</v>
      </c>
      <c r="C906" s="172" t="str">
        <f t="shared" ca="1" si="13"/>
        <v>NA</v>
      </c>
      <c r="D906" s="174" t="str">
        <f>IF(B906="NMPA", _xlfn.XLOOKUP(E906,'国家网站数据(NMPA)'!$B$1:$B$906,'国家网站数据(NMPA)'!C$1:C$906),"NA")</f>
        <v>NA</v>
      </c>
      <c r="E906" s="180" t="str">
        <f>IF(N906="Not Reportable","NA",IF(B906="Oversea",_xlfn.XLOOKUP(O906,'Oversea data From 国家网站'!A:A,'Oversea data From 国家网站'!B:B),_xlfn.XLOOKUP(O906,'Local data from 国家网站'!A:A,'Local data from 国家网站'!B:B)))</f>
        <v>1193118002025081131</v>
      </c>
      <c r="F906" s="175" t="str">
        <f>IF(B906="NMPA", _xlfn.XLOOKUP(E906, '国家网站数据(NMPA)'!B$1:B$906, '国家网站数据(NMPA)'!E$1:E$906), "SHD")</f>
        <v>SHD</v>
      </c>
      <c r="G906" s="176" t="str">
        <f>IF(ISERROR(IF(B906="NMPA",_xlfn.XLOOKUP(E906,'国家网站数据(NMPA)'!B$1:B$906,'国家网站数据(NMPA)'!J$1:J$906),IF(B906="Oversea",_xlfn.XLOOKUP(O906,'Oversea data From 国家网站'!A$1:A$994,'Oversea data From 国家网站'!J$1:J$994),_xlfn.XLOOKUP(O906,'Local data from 国家网站'!A$1:A$1000,'Local data from 国家网站'!J$1:J$1000)))),"NA",IF(B906="NMPA",_xlfn.XLOOKUP(E906,'国家网站数据(NMPA)'!B$1:B$906,'国家网站数据(NMPA)'!J$1:J$906),IF(B906="Oversea",_xlfn.XLOOKUP(O906,'Oversea data From 国家网站'!A$1:A$994,'Oversea data From 国家网站'!J$1:J$994),_xlfn.XLOOKUP(O906,'Local data from 国家网站'!A$1:A$1000,'Local data from 国家网站'!J$1:J$1000))))</f>
        <v>全自动生化分析仪</v>
      </c>
      <c r="H906" s="255" t="s">
        <v>50</v>
      </c>
      <c r="I906" s="176" t="str">
        <f>IF(ISERROR(IF(B906="NMPA",_xlfn.XLOOKUP(西门子log!E906,'国家网站数据(NMPA)'!B:B,'国家网站数据(NMPA)'!K:K),IF(B906="Oversea",_xlfn.XLOOKUP(O906,'Oversea data From 国家网站'!A:A,'Oversea data From 国家网站'!K:K),_xlfn.XLOOKUP(西门子log!O906,'Local data from 国家网站'!A:A,'Local data from 国家网站'!K:K)))),"NA",IF(B906="NMPA",_xlfn.XLOOKUP(E906,'国家网站数据(NMPA)'!B:B,'国家网站数据(NMPA)'!K:K),IF(B906="Oversea",_xlfn.XLOOKUP(O906,'Oversea data From 国家网站'!A:A,'Oversea data From 国家网站'!K:K),_xlfn.XLOOKUP(O906,'Local data from 国家网站'!A:A,'Local data from 国家网站'!K:K))))</f>
        <v>国械注进20182220493</v>
      </c>
      <c r="J906" s="176" t="str">
        <f>IF(B906="Oversea",_xlfn.XLOOKUP(O906,SmartSolve!C:C,SmartSolve!I:I),_xlfn.XLOOKUP(E906,'国家网站数据(NMPA)'!B:B,'国家网站数据(NMPA)'!AB:AB))</f>
        <v>Atellica CH 930 Analyzer/ Falsely elevated Carbon Dioxide, Concentrated (CO2_c; lot: 140421) results on 5 patient samples.</v>
      </c>
      <c r="K906" s="176" t="str">
        <f>IF(B906="NMPA", _xlfn.XLOOKUP(E906, '国家网站数据(NMPA)'!B:B, '国家网站数据(NMPA)'!W:W), "NA")</f>
        <v>NA</v>
      </c>
      <c r="L906" s="271">
        <v>45769</v>
      </c>
      <c r="M906" s="326">
        <f t="shared" si="14"/>
        <v>45799</v>
      </c>
      <c r="N906" s="172" t="s">
        <v>5</v>
      </c>
      <c r="O906" s="172" t="s">
        <v>2763</v>
      </c>
      <c r="P906" s="178">
        <v>45770</v>
      </c>
      <c r="Q906" s="178" t="s">
        <v>45</v>
      </c>
      <c r="R906" s="172" t="s">
        <v>55</v>
      </c>
      <c r="T906" s="247" t="str">
        <f t="shared" si="15"/>
        <v>满足</v>
      </c>
    </row>
    <row r="907" spans="1:20" ht="16.399999999999999" customHeight="1">
      <c r="A907" s="172" t="s">
        <v>2405</v>
      </c>
      <c r="B907" s="173" t="s">
        <v>19</v>
      </c>
      <c r="C907" s="172" t="str">
        <f t="shared" ca="1" si="13"/>
        <v>NA</v>
      </c>
      <c r="D907" s="174" t="str">
        <f>IF(B907="NMPA", _xlfn.XLOOKUP(E907,'国家网站数据(NMPA)'!$B$1:$B$906,'国家网站数据(NMPA)'!C$1:C$906),"NA")</f>
        <v>NA</v>
      </c>
      <c r="E907" s="180" t="str">
        <f>IF(N907="Not Reportable","NA",IF(B907="Oversea",_xlfn.XLOOKUP(O907,'Oversea data From 国家网站'!A:A,'Oversea data From 国家网站'!B:B),_xlfn.XLOOKUP(O907,'Local data from 国家网站'!A:A,'Local data from 国家网站'!B:B)))</f>
        <v>1193118002025083004</v>
      </c>
      <c r="F907" s="175" t="str">
        <f>IF(B907="NMPA", _xlfn.XLOOKUP(E907, '国家网站数据(NMPA)'!B$1:B$906, '国家网站数据(NMPA)'!E$1:E$906), "SHD")</f>
        <v>SHD</v>
      </c>
      <c r="G907" s="176" t="str">
        <f>IF(ISERROR(IF(B907="NMPA",_xlfn.XLOOKUP(E907,'国家网站数据(NMPA)'!B$1:B$906,'国家网站数据(NMPA)'!J$1:J$906),IF(B907="Oversea",_xlfn.XLOOKUP(O907,'Oversea data From 国家网站'!A$1:A$994,'Oversea data From 国家网站'!J$1:J$994),_xlfn.XLOOKUP(O907,'Local data from 国家网站'!A$1:A$1000,'Local data from 国家网站'!J$1:J$1000)))),"NA",IF(B907="NMPA",_xlfn.XLOOKUP(E907,'国家网站数据(NMPA)'!B$1:B$906,'国家网站数据(NMPA)'!J$1:J$906),IF(B907="Oversea",_xlfn.XLOOKUP(O907,'Oversea data From 国家网站'!A$1:A$994,'Oversea data From 国家网站'!J$1:J$994),_xlfn.XLOOKUP(O907,'Local data from 国家网站'!A$1:A$1000,'Local data from 国家网站'!J$1:J$1000))))</f>
        <v>全自动生化分析仪</v>
      </c>
      <c r="H907" s="255" t="s">
        <v>50</v>
      </c>
      <c r="I907" s="176" t="str">
        <f>IF(ISERROR(IF(B907="NMPA",_xlfn.XLOOKUP(西门子log!E907,'国家网站数据(NMPA)'!B:B,'国家网站数据(NMPA)'!K:K),IF(B907="Oversea",_xlfn.XLOOKUP(O907,'Oversea data From 国家网站'!A:A,'Oversea data From 国家网站'!K:K),_xlfn.XLOOKUP(西门子log!O907,'Local data from 国家网站'!A:A,'Local data from 国家网站'!K:K)))),"NA",IF(B907="NMPA",_xlfn.XLOOKUP(E907,'国家网站数据(NMPA)'!B:B,'国家网站数据(NMPA)'!K:K),IF(B907="Oversea",_xlfn.XLOOKUP(O907,'Oversea data From 国家网站'!A:A,'Oversea data From 国家网站'!K:K),_xlfn.XLOOKUP(O907,'Local data from 国家网站'!A:A,'Local data from 国家网站'!K:K))))</f>
        <v>国械注进20182220493</v>
      </c>
      <c r="J907" s="176" t="str">
        <f>IF(B907="Oversea",_xlfn.XLOOKUP(O907,SmartSolve!C:C,SmartSolve!I:I),_xlfn.XLOOKUP(E907,'国家网站数据(NMPA)'!B:B,'国家网站数据(NMPA)'!AB:AB))</f>
        <v>Atellica CH 930 Analyzer, out of range high Quality Control (QC) and elevated Calcium_2 (CA_2, Lot# 242330) results on multiple patient samples.</v>
      </c>
      <c r="K907" s="176" t="str">
        <f>IF(B907="NMPA", _xlfn.XLOOKUP(E907, '国家网站数据(NMPA)'!B:B, '国家网站数据(NMPA)'!W:W), "NA")</f>
        <v>NA</v>
      </c>
      <c r="L907" s="271">
        <v>45771</v>
      </c>
      <c r="M907" s="326">
        <f t="shared" si="14"/>
        <v>45801</v>
      </c>
      <c r="N907" s="172" t="s">
        <v>5</v>
      </c>
      <c r="O907" s="172" t="s">
        <v>2764</v>
      </c>
      <c r="P907" s="178">
        <v>45771</v>
      </c>
      <c r="Q907" s="178" t="s">
        <v>45</v>
      </c>
      <c r="R907" s="172" t="s">
        <v>55</v>
      </c>
      <c r="T907" s="247" t="str">
        <f t="shared" si="15"/>
        <v>满足</v>
      </c>
    </row>
    <row r="908" spans="1:20" ht="16.399999999999999" customHeight="1">
      <c r="A908" s="172" t="s">
        <v>2405</v>
      </c>
      <c r="B908" s="173" t="s">
        <v>19</v>
      </c>
      <c r="C908" s="172" t="str">
        <f t="shared" ca="1" si="13"/>
        <v>NA</v>
      </c>
      <c r="D908" s="174" t="str">
        <f>IF(B908="NMPA", _xlfn.XLOOKUP(E908,'国家网站数据(NMPA)'!$B$1:$B$906,'国家网站数据(NMPA)'!C$1:C$906),"NA")</f>
        <v>NA</v>
      </c>
      <c r="E908" s="180" t="str">
        <f>IF(N908="Not Reportable","NA",IF(B908="Oversea",_xlfn.XLOOKUP(O908,'Oversea data From 国家网站'!A:A,'Oversea data From 国家网站'!B:B),_xlfn.XLOOKUP(O908,'Local data from 国家网站'!A:A,'Local data from 国家网站'!B:B)))</f>
        <v>1193118002025083005</v>
      </c>
      <c r="F908" s="175" t="str">
        <f>IF(B908="NMPA", _xlfn.XLOOKUP(E908, '国家网站数据(NMPA)'!B$1:B$906, '国家网站数据(NMPA)'!E$1:E$906), "SHD")</f>
        <v>SHD</v>
      </c>
      <c r="G908" s="176" t="str">
        <f>IF(ISERROR(IF(B908="NMPA",_xlfn.XLOOKUP(E908,'国家网站数据(NMPA)'!B$1:B$906,'国家网站数据(NMPA)'!J$1:J$906),IF(B908="Oversea",_xlfn.XLOOKUP(O908,'Oversea data From 国家网站'!A$1:A$994,'Oversea data From 国家网站'!J$1:J$994),_xlfn.XLOOKUP(O908,'Local data from 国家网站'!A$1:A$1000,'Local data from 国家网站'!J$1:J$1000)))),"NA",IF(B908="NMPA",_xlfn.XLOOKUP(E908,'国家网站数据(NMPA)'!B$1:B$906,'国家网站数据(NMPA)'!J$1:J$906),IF(B908="Oversea",_xlfn.XLOOKUP(O908,'Oversea data From 国家网站'!A$1:A$994,'Oversea data From 国家网站'!J$1:J$994),_xlfn.XLOOKUP(O908,'Local data from 国家网站'!A$1:A$1000,'Local data from 国家网站'!J$1:J$1000))))</f>
        <v>肌酐测定试剂盒(苦味酸法)</v>
      </c>
      <c r="H908" s="255" t="s">
        <v>50</v>
      </c>
      <c r="I908" s="176" t="str">
        <f>IF(ISERROR(IF(B908="NMPA",_xlfn.XLOOKUP(西门子log!E908,'国家网站数据(NMPA)'!B:B,'国家网站数据(NMPA)'!K:K),IF(B908="Oversea",_xlfn.XLOOKUP(O908,'Oversea data From 国家网站'!A:A,'Oversea data From 国家网站'!K:K),_xlfn.XLOOKUP(西门子log!O908,'Local data from 国家网站'!A:A,'Local data from 国家网站'!K:K)))),"NA",IF(B908="NMPA",_xlfn.XLOOKUP(E908,'国家网站数据(NMPA)'!B:B,'国家网站数据(NMPA)'!K:K),IF(B908="Oversea",_xlfn.XLOOKUP(O908,'Oversea data From 国家网站'!A:A,'Oversea data From 国家网站'!K:K),_xlfn.XLOOKUP(O908,'Local data from 国家网站'!A:A,'Local data from 国家网站'!K:K))))</f>
        <v>国械注进20192400466</v>
      </c>
      <c r="J908" s="176" t="str">
        <f>IF(B908="Oversea",_xlfn.XLOOKUP(O908,SmartSolve!C:C,SmartSolve!I:I),_xlfn.XLOOKUP(E908,'国家网站数据(NMPA)'!B:B,'国家网站数据(NMPA)'!AB:AB))</f>
        <v>Atellica CH 930 Analyzer, Erroneously depressed Creatinine_2 (Crea_2, Lot# 242178) results on multiple patient samples.</v>
      </c>
      <c r="K908" s="176" t="str">
        <f>IF(B908="NMPA", _xlfn.XLOOKUP(E908, '国家网站数据(NMPA)'!B:B, '国家网站数据(NMPA)'!W:W), "NA")</f>
        <v>NA</v>
      </c>
      <c r="L908" s="271">
        <v>45770</v>
      </c>
      <c r="M908" s="326">
        <f t="shared" si="14"/>
        <v>45800</v>
      </c>
      <c r="N908" s="172" t="s">
        <v>5</v>
      </c>
      <c r="O908" s="172" t="s">
        <v>2765</v>
      </c>
      <c r="P908" s="178">
        <v>45771</v>
      </c>
      <c r="Q908" s="178" t="s">
        <v>45</v>
      </c>
      <c r="R908" s="172" t="s">
        <v>55</v>
      </c>
      <c r="T908" s="247" t="str">
        <f t="shared" si="15"/>
        <v>满足</v>
      </c>
    </row>
    <row r="909" spans="1:20" ht="16.399999999999999" customHeight="1">
      <c r="A909" s="172" t="s">
        <v>2405</v>
      </c>
      <c r="B909" s="173" t="s">
        <v>19</v>
      </c>
      <c r="C909" s="172" t="str">
        <f t="shared" ca="1" si="13"/>
        <v>NA</v>
      </c>
      <c r="D909" s="174" t="str">
        <f>IF(B909="NMPA", _xlfn.XLOOKUP(E909,'国家网站数据(NMPA)'!$B$1:$B$906,'国家网站数据(NMPA)'!C$1:C$906),"NA")</f>
        <v>NA</v>
      </c>
      <c r="E909" s="180" t="str">
        <f>IF(N909="Not Reportable","NA",IF(B909="Oversea",_xlfn.XLOOKUP(O909,'Oversea data From 国家网站'!A:A,'Oversea data From 国家网站'!B:B),_xlfn.XLOOKUP(O909,'Local data from 国家网站'!A:A,'Local data from 国家网站'!B:B)))</f>
        <v>1193118002025083006</v>
      </c>
      <c r="F909" s="175" t="str">
        <f>IF(B909="NMPA", _xlfn.XLOOKUP(E909, '国家网站数据(NMPA)'!B$1:B$906, '国家网站数据(NMPA)'!E$1:E$906), "SHD")</f>
        <v>SHD</v>
      </c>
      <c r="G909" s="176" t="str">
        <f>IF(ISERROR(IF(B909="NMPA",_xlfn.XLOOKUP(E909,'国家网站数据(NMPA)'!B$1:B$906,'国家网站数据(NMPA)'!J$1:J$906),IF(B909="Oversea",_xlfn.XLOOKUP(O909,'Oversea data From 国家网站'!A$1:A$994,'Oversea data From 国家网站'!J$1:J$994),_xlfn.XLOOKUP(O909,'Local data from 国家网站'!A$1:A$1000,'Local data from 国家网站'!J$1:J$1000)))),"NA",IF(B909="NMPA",_xlfn.XLOOKUP(E909,'国家网站数据(NMPA)'!B$1:B$906,'国家网站数据(NMPA)'!J$1:J$906),IF(B909="Oversea",_xlfn.XLOOKUP(O909,'Oversea data From 国家网站'!A$1:A$994,'Oversea data From 国家网站'!J$1:J$994),_xlfn.XLOOKUP(O909,'Local data from 国家网站'!A$1:A$1000,'Local data from 国家网站'!J$1:J$1000))))</f>
        <v>肌酸激酶MB同工酶测定试剂盒(直接化学发光法)</v>
      </c>
      <c r="H909" s="255" t="s">
        <v>130</v>
      </c>
      <c r="I909" s="176" t="str">
        <f>IF(ISERROR(IF(B909="NMPA",_xlfn.XLOOKUP(西门子log!E909,'国家网站数据(NMPA)'!B:B,'国家网站数据(NMPA)'!K:K),IF(B909="Oversea",_xlfn.XLOOKUP(O909,'Oversea data From 国家网站'!A:A,'Oversea data From 国家网站'!K:K),_xlfn.XLOOKUP(西门子log!O909,'Local data from 国家网站'!A:A,'Local data from 国家网站'!K:K)))),"NA",IF(B909="NMPA",_xlfn.XLOOKUP(E909,'国家网站数据(NMPA)'!B:B,'国家网站数据(NMPA)'!K:K),IF(B909="Oversea",_xlfn.XLOOKUP(O909,'Oversea data From 国家网站'!A:A,'Oversea data From 国家网站'!K:K),_xlfn.XLOOKUP(O909,'Local data from 国家网站'!A:A,'Local data from 国家网站'!K:K))))</f>
        <v>国械注进20162404965</v>
      </c>
      <c r="J909" s="176" t="str">
        <f>IF(B909="Oversea",_xlfn.XLOOKUP(O909,SmartSolve!C:C,SmartSolve!I:I),_xlfn.XLOOKUP(E909,'国家网站数据(NMPA)'!B:B,'国家网站数据(NMPA)'!AB:AB))</f>
        <v>Atellica IM Creatine Kinase MB (CKMB) lot 282 - discordant elevated patient result vs retest</v>
      </c>
      <c r="K909" s="176" t="str">
        <f>IF(B909="NMPA", _xlfn.XLOOKUP(E909, '国家网站数据(NMPA)'!B:B, '国家网站数据(NMPA)'!W:W), "NA")</f>
        <v>NA</v>
      </c>
      <c r="L909" s="271">
        <v>45771</v>
      </c>
      <c r="M909" s="326">
        <f t="shared" si="14"/>
        <v>45801</v>
      </c>
      <c r="N909" s="172" t="s">
        <v>5</v>
      </c>
      <c r="O909" s="172" t="s">
        <v>2766</v>
      </c>
      <c r="P909" s="178">
        <v>45771</v>
      </c>
      <c r="Q909" s="178" t="s">
        <v>45</v>
      </c>
      <c r="R909" s="172" t="s">
        <v>237</v>
      </c>
      <c r="T909" s="247" t="str">
        <f t="shared" si="15"/>
        <v>满足</v>
      </c>
    </row>
    <row r="910" spans="1:20" ht="16.399999999999999" customHeight="1">
      <c r="A910" s="172" t="s">
        <v>1321</v>
      </c>
      <c r="B910" s="173" t="s">
        <v>19</v>
      </c>
      <c r="C910" s="172" t="str">
        <f t="shared" ca="1" si="13"/>
        <v>NA</v>
      </c>
      <c r="D910" s="174" t="str">
        <f>IF(B910="NMPA", _xlfn.XLOOKUP(E910,'国家网站数据(NMPA)'!$B$1:$B$906,'国家网站数据(NMPA)'!C$1:C$906),"NA")</f>
        <v>NA</v>
      </c>
      <c r="E910" s="180" t="str">
        <f>IF(N910="Not Reportable","NA",IF(B910="Oversea",_xlfn.XLOOKUP(O910,'Oversea data From 国家网站'!A:A,'Oversea data From 国家网站'!B:B),_xlfn.XLOOKUP(O910,'Local data from 国家网站'!A:A,'Local data from 国家网站'!B:B)))</f>
        <v>1193118002025083003</v>
      </c>
      <c r="F910" s="175" t="str">
        <f>IF(B910="NMPA", _xlfn.XLOOKUP(E910, '国家网站数据(NMPA)'!B$1:B$906, '国家网站数据(NMPA)'!E$1:E$906), "SHD")</f>
        <v>SHD</v>
      </c>
      <c r="G910" s="176" t="str">
        <f>IF(ISERROR(IF(B910="NMPA",_xlfn.XLOOKUP(E910,'国家网站数据(NMPA)'!B$1:B$906,'国家网站数据(NMPA)'!J$1:J$906),IF(B910="Oversea",_xlfn.XLOOKUP(O910,'Oversea data From 国家网站'!A$1:A$994,'Oversea data From 国家网站'!J$1:J$994),_xlfn.XLOOKUP(O910,'Local data from 国家网站'!A$1:A$1000,'Local data from 国家网站'!J$1:J$1000)))),"NA",IF(B910="NMPA",_xlfn.XLOOKUP(E910,'国家网站数据(NMPA)'!B$1:B$906,'国家网站数据(NMPA)'!J$1:J$906),IF(B910="Oversea",_xlfn.XLOOKUP(O910,'Oversea data From 国家网站'!A$1:A$994,'Oversea data From 国家网站'!J$1:J$994),_xlfn.XLOOKUP(O910,'Local data from 国家网站'!A$1:A$1000,'Local data from 国家网站'!J$1:J$1000))))</f>
        <v>丙型肝炎病毒IgG抗体测定试剂盒(化学发光法)</v>
      </c>
      <c r="H910" s="255" t="s">
        <v>2198</v>
      </c>
      <c r="I910" s="176" t="str">
        <f>IF(ISERROR(IF(B910="NMPA",_xlfn.XLOOKUP(西门子log!E910,'国家网站数据(NMPA)'!B:B,'国家网站数据(NMPA)'!K:K),IF(B910="Oversea",_xlfn.XLOOKUP(O910,'Oversea data From 国家网站'!A:A,'Oversea data From 国家网站'!K:K),_xlfn.XLOOKUP(西门子log!O910,'Local data from 国家网站'!A:A,'Local data from 国家网站'!K:K)))),"NA",IF(B910="NMPA",_xlfn.XLOOKUP(E910,'国家网站数据(NMPA)'!B:B,'国家网站数据(NMPA)'!K:K),IF(B910="Oversea",_xlfn.XLOOKUP(O910,'Oversea data From 国家网站'!A:A,'Oversea data From 国家网站'!K:K),_xlfn.XLOOKUP(O910,'Local data from 国家网站'!A:A,'Local data from 国家网站'!K:K))))</f>
        <v>国械注进20173406075</v>
      </c>
      <c r="J910" s="176" t="str">
        <f>IF(B910="Oversea",_xlfn.XLOOKUP(O910,SmartSolve!C:C,SmartSolve!I:I),_xlfn.XLOOKUP(E910,'国家网站数据(NMPA)'!B:B,'国家网站数据(NMPA)'!AB:AB))</f>
        <v>ADVIA Centaur XPT HCV (aHCV), lot 477 - negative result vs positive result with alternate method</v>
      </c>
      <c r="K910" s="176" t="str">
        <f>IF(B910="NMPA", _xlfn.XLOOKUP(E910, '国家网站数据(NMPA)'!B:B, '国家网站数据(NMPA)'!W:W), "NA")</f>
        <v>NA</v>
      </c>
      <c r="L910" s="271">
        <v>45771</v>
      </c>
      <c r="M910" s="326">
        <f t="shared" si="14"/>
        <v>45801</v>
      </c>
      <c r="N910" s="172" t="s">
        <v>5</v>
      </c>
      <c r="O910" s="172" t="s">
        <v>2767</v>
      </c>
      <c r="P910" s="178">
        <v>45771</v>
      </c>
      <c r="Q910" s="178" t="s">
        <v>45</v>
      </c>
      <c r="R910" s="172" t="s">
        <v>237</v>
      </c>
      <c r="T910" s="247" t="str">
        <f t="shared" ref="T910:T941" si="16">IF(P910="NA"," ",IF(P910&lt;M910,"满足","不满足"))</f>
        <v>满足</v>
      </c>
    </row>
    <row r="911" spans="1:20" ht="16.399999999999999" customHeight="1">
      <c r="A911" s="172" t="s">
        <v>2405</v>
      </c>
      <c r="B911" s="173" t="s">
        <v>19</v>
      </c>
      <c r="C911" s="172" t="str">
        <f t="shared" ref="C911:C932" ca="1" si="17">IF(OR(R911="Closed",R911="Pending"),"NA",IF(OR(P911="",P911="NA"),M911-TODAY(),"NA"))</f>
        <v>NA</v>
      </c>
      <c r="D911" s="174" t="str">
        <f>IF(B911="NMPA", _xlfn.XLOOKUP(E911,'国家网站数据(NMPA)'!$B$1:$B$906,'国家网站数据(NMPA)'!C$1:C$906),"NA")</f>
        <v>NA</v>
      </c>
      <c r="E911" s="180" t="str">
        <f>IF(N911="Not Reportable","NA",IF(B911="Oversea",_xlfn.XLOOKUP(O911,'Oversea data From 国家网站'!A:A,'Oversea data From 国家网站'!B:B),_xlfn.XLOOKUP(O911,'Local data from 国家网站'!A:A,'Local data from 国家网站'!B:B)))</f>
        <v>1193118002025087380</v>
      </c>
      <c r="F911" s="175" t="str">
        <f>IF(B911="NMPA", _xlfn.XLOOKUP(E911, '国家网站数据(NMPA)'!B$1:B$906, '国家网站数据(NMPA)'!E$1:E$906), "SHD")</f>
        <v>SHD</v>
      </c>
      <c r="G911" s="176" t="str">
        <f>IF(ISERROR(IF(B911="NMPA",_xlfn.XLOOKUP(E911,'国家网站数据(NMPA)'!B$1:B$906,'国家网站数据(NMPA)'!J$1:J$906),IF(B911="Oversea",_xlfn.XLOOKUP(O911,'Oversea data From 国家网站'!A$1:A$994,'Oversea data From 国家网站'!J$1:J$994),_xlfn.XLOOKUP(O911,'Local data from 国家网站'!A$1:A$1000,'Local data from 国家网站'!J$1:J$1000)))),"NA",IF(B911="NMPA",_xlfn.XLOOKUP(E911,'国家网站数据(NMPA)'!B$1:B$906,'国家网站数据(NMPA)'!J$1:J$906),IF(B911="Oversea",_xlfn.XLOOKUP(O911,'Oversea data From 国家网站'!A$1:A$994,'Oversea data From 国家网站'!J$1:J$994),_xlfn.XLOOKUP(O911,'Local data from 国家网站'!A$1:A$1000,'Local data from 国家网站'!J$1:J$1000))))</f>
        <v>电解质检测电极块</v>
      </c>
      <c r="H911" s="255" t="s">
        <v>73</v>
      </c>
      <c r="I911" s="176" t="str">
        <f>IF(ISERROR(IF(B911="NMPA",_xlfn.XLOOKUP(西门子log!E911,'国家网站数据(NMPA)'!B:B,'国家网站数据(NMPA)'!K:K),IF(B911="Oversea",_xlfn.XLOOKUP(O911,'Oversea data From 国家网站'!A:A,'Oversea data From 国家网站'!K:K),_xlfn.XLOOKUP(西门子log!O911,'Local data from 国家网站'!A:A,'Local data from 国家网站'!K:K)))),"NA",IF(B911="NMPA",_xlfn.XLOOKUP(E911,'国家网站数据(NMPA)'!B:B,'国家网站数据(NMPA)'!K:K),IF(B911="Oversea",_xlfn.XLOOKUP(O911,'Oversea data From 国家网站'!A:A,'Oversea data From 国家网站'!K:K),_xlfn.XLOOKUP(O911,'Local data from 国家网站'!A:A,'Local data from 国家网站'!K:K))))</f>
        <v>国械注进20172220888</v>
      </c>
      <c r="J911" s="176" t="str">
        <f>IF(B911="Oversea",_xlfn.XLOOKUP(O911,SmartSolve!C:C,SmartSolve!I:I),_xlfn.XLOOKUP(E911,'国家网站数据(NMPA)'!B:B,'国家网站数据(NMPA)'!AB:AB))</f>
        <v>Dimension EXL with LM - QuikLYTE® Integrated Multisensor (IMT, Lot 5AD801) - Erroneously Depressed Sodium (Na) and Chloride (Cl) Results on One (1) Patient Sample</v>
      </c>
      <c r="K911" s="176" t="str">
        <f>IF(B911="NMPA", _xlfn.XLOOKUP(E911, '国家网站数据(NMPA)'!B:B, '国家网站数据(NMPA)'!W:W), "NA")</f>
        <v>NA</v>
      </c>
      <c r="L911" s="271">
        <v>45771</v>
      </c>
      <c r="M911" s="326">
        <f t="shared" ref="M911:M932" si="18">IF(B911="NMPA",L911+45,IF(B911="Local",L911+20,L911+30))</f>
        <v>45801</v>
      </c>
      <c r="N911" s="172" t="s">
        <v>5</v>
      </c>
      <c r="O911" s="172" t="s">
        <v>2768</v>
      </c>
      <c r="P911" s="178">
        <v>45777</v>
      </c>
      <c r="Q911" s="178" t="s">
        <v>45</v>
      </c>
      <c r="R911" s="172" t="s">
        <v>55</v>
      </c>
      <c r="T911" s="247" t="str">
        <f t="shared" si="16"/>
        <v>满足</v>
      </c>
    </row>
    <row r="912" spans="1:20" ht="16.399999999999999" customHeight="1">
      <c r="A912" s="172" t="s">
        <v>2405</v>
      </c>
      <c r="B912" s="173" t="s">
        <v>18</v>
      </c>
      <c r="C912" s="172">
        <f t="shared" ca="1" si="17"/>
        <v>13</v>
      </c>
      <c r="D912" s="174" t="str">
        <f>IF(B912="NMPA", _xlfn.XLOOKUP(E912,'国家网站数据(NMPA)'!$B$1:$B$906,'国家网站数据(NMPA)'!C$1:C$906),"NA")</f>
        <v>2025-04-15</v>
      </c>
      <c r="E912" s="270" t="s">
        <v>2769</v>
      </c>
      <c r="F912" s="175" t="str">
        <f>IF(B912="NMPA", _xlfn.XLOOKUP(E912, '国家网站数据(NMPA)'!B$1:B$906, '国家网站数据(NMPA)'!E$1:E$906), "SHD")</f>
        <v>广州开发区医院</v>
      </c>
      <c r="G912" s="176" t="str">
        <f>IF(ISERROR(IF(B912="NMPA",_xlfn.XLOOKUP(E912,'国家网站数据(NMPA)'!B$1:B$906,'国家网站数据(NMPA)'!J$1:J$906),IF(B912="Oversea",_xlfn.XLOOKUP(O912,'Oversea data From 国家网站'!A$1:A$994,'Oversea data From 国家网站'!J$1:J$994),_xlfn.XLOOKUP(O912,'Local data from 国家网站'!A$1:A$1000,'Local data from 国家网站'!J$1:J$1000)))),"NA",IF(B912="NMPA",_xlfn.XLOOKUP(E912,'国家网站数据(NMPA)'!B$1:B$906,'国家网站数据(NMPA)'!J$1:J$906),IF(B912="Oversea",_xlfn.XLOOKUP(O912,'Oversea data From 国家网站'!A$1:A$994,'Oversea data From 国家网站'!J$1:J$994),_xlfn.XLOOKUP(O912,'Local data from 国家网站'!A$1:A$1000,'Local data from 国家网站'!J$1:J$1000))))</f>
        <v>血气分析检测卡（干式电化学法）</v>
      </c>
      <c r="H912" s="255" t="s">
        <v>179</v>
      </c>
      <c r="I912" s="176" t="str">
        <f>IF(ISERROR(IF(B912="NMPA",_xlfn.XLOOKUP(西门子log!E912,'国家网站数据(NMPA)'!B:B,'国家网站数据(NMPA)'!K:K),IF(B912="Oversea",_xlfn.XLOOKUP(O912,'Oversea data From 国家网站'!A:A,'Oversea data From 国家网站'!K:K),_xlfn.XLOOKUP(西门子log!O912,'Local data from 国家网站'!A:A,'Local data from 国家网站'!K:K)))),"NA",IF(B912="NMPA",_xlfn.XLOOKUP(E912,'国家网站数据(NMPA)'!B:B,'国家网站数据(NMPA)'!K:K),IF(B912="Oversea",_xlfn.XLOOKUP(O912,'Oversea data From 国家网站'!A:A,'Oversea data From 国家网站'!K:K),_xlfn.XLOOKUP(O912,'Local data from 国家网站'!A:A,'Local data from 国家网站'!K:K))))</f>
        <v>国械注进20182400183</v>
      </c>
      <c r="J912" s="176" t="str">
        <f>IF(B912="Oversea",_xlfn.XLOOKUP(O912,SmartSolve!C:C,SmartSolve!I:I),_xlfn.XLOOKUP(E912,'国家网站数据(NMPA)'!B:B,'国家网站数据(NMPA)'!AB:AB))</f>
        <v>卡片过期</v>
      </c>
      <c r="K912" s="176" t="str">
        <f>IF(B912="NMPA", _xlfn.XLOOKUP(E912, '国家网站数据(NMPA)'!B:B, '国家网站数据(NMPA)'!W:W), "NA")</f>
        <v>其他</v>
      </c>
      <c r="L912" s="271">
        <v>45771</v>
      </c>
      <c r="M912" s="326">
        <f t="shared" si="18"/>
        <v>45816</v>
      </c>
      <c r="O912" s="172" t="s">
        <v>2770</v>
      </c>
      <c r="P912" s="178" t="s">
        <v>45</v>
      </c>
      <c r="Q912" s="178" t="s">
        <v>45</v>
      </c>
      <c r="R912" s="172" t="s">
        <v>2624</v>
      </c>
      <c r="T912" s="247" t="str">
        <f t="shared" si="16"/>
        <v xml:space="preserve"> </v>
      </c>
    </row>
    <row r="913" spans="1:20" ht="16.399999999999999" customHeight="1">
      <c r="A913" s="172" t="s">
        <v>57</v>
      </c>
      <c r="B913" s="173" t="s">
        <v>8</v>
      </c>
      <c r="C913" s="172" t="s">
        <v>45</v>
      </c>
      <c r="D913" s="174" t="s">
        <v>45</v>
      </c>
      <c r="E913" s="180" t="s">
        <v>2771</v>
      </c>
      <c r="F913" s="175" t="s">
        <v>2772</v>
      </c>
      <c r="G913" s="176" t="s">
        <v>2773</v>
      </c>
      <c r="H913" s="177" t="s">
        <v>130</v>
      </c>
      <c r="I913" s="176" t="s">
        <v>2774</v>
      </c>
      <c r="J913" s="176" t="s">
        <v>2775</v>
      </c>
      <c r="K913" s="176" t="s">
        <v>45</v>
      </c>
      <c r="L913" s="271">
        <v>45770</v>
      </c>
      <c r="M913" s="326">
        <v>45790</v>
      </c>
      <c r="N913" s="172" t="s">
        <v>5</v>
      </c>
      <c r="O913" s="172" t="s">
        <v>2776</v>
      </c>
      <c r="P913" s="178">
        <v>45789</v>
      </c>
      <c r="Q913" s="178" t="s">
        <v>45</v>
      </c>
      <c r="R913" s="172" t="s">
        <v>55</v>
      </c>
      <c r="T913" s="247" t="str">
        <f t="shared" si="16"/>
        <v>满足</v>
      </c>
    </row>
    <row r="914" spans="1:20" ht="16.399999999999999" customHeight="1">
      <c r="A914" s="172" t="s">
        <v>57</v>
      </c>
      <c r="B914" s="173" t="s">
        <v>8</v>
      </c>
      <c r="C914" s="172" t="s">
        <v>45</v>
      </c>
      <c r="D914" s="174" t="s">
        <v>45</v>
      </c>
      <c r="E914" s="180" t="s">
        <v>45</v>
      </c>
      <c r="F914" s="175" t="s">
        <v>2772</v>
      </c>
      <c r="G914" s="176" t="s">
        <v>1492</v>
      </c>
      <c r="H914" s="177" t="s">
        <v>130</v>
      </c>
      <c r="I914" s="176" t="s">
        <v>1493</v>
      </c>
      <c r="J914" s="176" t="s">
        <v>2777</v>
      </c>
      <c r="K914" s="176" t="s">
        <v>45</v>
      </c>
      <c r="L914" s="271">
        <v>45770</v>
      </c>
      <c r="M914" s="326">
        <v>45790</v>
      </c>
      <c r="N914" s="172" t="s">
        <v>4</v>
      </c>
      <c r="O914" s="172" t="s">
        <v>2778</v>
      </c>
      <c r="P914" s="178" t="s">
        <v>45</v>
      </c>
      <c r="Q914" s="178" t="s">
        <v>45</v>
      </c>
      <c r="R914" s="172" t="s">
        <v>55</v>
      </c>
      <c r="S914" s="177" t="s">
        <v>174</v>
      </c>
      <c r="T914" s="247" t="s">
        <v>45</v>
      </c>
    </row>
    <row r="915" spans="1:20" ht="16.399999999999999" customHeight="1">
      <c r="A915" s="172" t="s">
        <v>57</v>
      </c>
      <c r="B915" s="173" t="s">
        <v>8</v>
      </c>
      <c r="C915" s="172" t="s">
        <v>45</v>
      </c>
      <c r="D915" s="174" t="s">
        <v>45</v>
      </c>
      <c r="E915" s="180" t="s">
        <v>45</v>
      </c>
      <c r="F915" s="175" t="s">
        <v>2772</v>
      </c>
      <c r="G915" s="176" t="s">
        <v>2779</v>
      </c>
      <c r="H915" s="177" t="s">
        <v>130</v>
      </c>
      <c r="I915" s="176" t="s">
        <v>2780</v>
      </c>
      <c r="J915" s="176" t="s">
        <v>2781</v>
      </c>
      <c r="K915" s="176" t="s">
        <v>45</v>
      </c>
      <c r="L915" s="271">
        <v>45770</v>
      </c>
      <c r="M915" s="326">
        <v>45790</v>
      </c>
      <c r="N915" s="172" t="s">
        <v>4</v>
      </c>
      <c r="O915" s="172" t="s">
        <v>2782</v>
      </c>
      <c r="P915" s="178" t="s">
        <v>45</v>
      </c>
      <c r="Q915" s="178" t="s">
        <v>45</v>
      </c>
      <c r="R915" s="172" t="s">
        <v>55</v>
      </c>
      <c r="S915" s="177" t="s">
        <v>174</v>
      </c>
      <c r="T915" s="247" t="s">
        <v>45</v>
      </c>
    </row>
    <row r="916" spans="1:20" ht="16.399999999999999" customHeight="1">
      <c r="A916" s="172" t="s">
        <v>2405</v>
      </c>
      <c r="B916" s="173" t="s">
        <v>19</v>
      </c>
      <c r="C916" s="172" t="str">
        <f t="shared" ca="1" si="17"/>
        <v>NA</v>
      </c>
      <c r="D916" s="174" t="str">
        <f>IF(B916="NMPA", _xlfn.XLOOKUP(E916,'国家网站数据(NMPA)'!$B$1:$B$906,'国家网站数据(NMPA)'!C$1:C$906),"NA")</f>
        <v>NA</v>
      </c>
      <c r="E916" s="180" t="str">
        <f>IF(N916="Not Reportable","NA",IF(B916="Oversea",_xlfn.XLOOKUP(O916,'Oversea data From 国家网站'!A:A,'Oversea data From 国家网站'!B:B),_xlfn.XLOOKUP(O916,'Local data from 国家网站'!A:A,'Local data from 国家网站'!B:B)))</f>
        <v>1193118002025083562</v>
      </c>
      <c r="F916" s="175" t="str">
        <f>IF(B916="NMPA", _xlfn.XLOOKUP(E916, '国家网站数据(NMPA)'!B$1:B$906, '国家网站数据(NMPA)'!E$1:E$906), "SHD")</f>
        <v>SHD</v>
      </c>
      <c r="G916" s="176" t="str">
        <f>IF(ISERROR(IF(B916="NMPA",_xlfn.XLOOKUP(E916,'国家网站数据(NMPA)'!B$1:B$906,'国家网站数据(NMPA)'!J$1:J$906),IF(B916="Oversea",_xlfn.XLOOKUP(O916,'Oversea data From 国家网站'!A$1:A$994,'Oversea data From 国家网站'!J$1:J$994),_xlfn.XLOOKUP(O916,'Local data from 国家网站'!A$1:A$1000,'Local data from 国家网站'!J$1:J$1000)))),"NA",IF(B916="NMPA",_xlfn.XLOOKUP(E916,'国家网站数据(NMPA)'!B$1:B$906,'国家网站数据(NMPA)'!J$1:J$906),IF(B916="Oversea",_xlfn.XLOOKUP(O916,'Oversea data From 国家网站'!A$1:A$994,'Oversea data From 国家网站'!J$1:J$994),_xlfn.XLOOKUP(O916,'Local data from 国家网站'!A$1:A$1000,'Local data from 国家网站'!J$1:J$1000))))</f>
        <v>维生素B12测定试剂盒(直接化学发光法)</v>
      </c>
      <c r="H916" s="255" t="s">
        <v>130</v>
      </c>
      <c r="I916" s="176" t="str">
        <f>IF(ISERROR(IF(B916="NMPA",_xlfn.XLOOKUP(西门子log!E916,'国家网站数据(NMPA)'!B:B,'国家网站数据(NMPA)'!K:K),IF(B916="Oversea",_xlfn.XLOOKUP(O916,'Oversea data From 国家网站'!A:A,'Oversea data From 国家网站'!K:K),_xlfn.XLOOKUP(西门子log!O916,'Local data from 国家网站'!A:A,'Local data from 国家网站'!K:K)))),"NA",IF(B916="NMPA",_xlfn.XLOOKUP(E916,'国家网站数据(NMPA)'!B:B,'国家网站数据(NMPA)'!K:K),IF(B916="Oversea",_xlfn.XLOOKUP(O916,'Oversea data From 国家网站'!A:A,'Oversea data From 国家网站'!K:K),_xlfn.XLOOKUP(O916,'Local data from 国家网站'!A:A,'Local data from 国家网站'!K:K))))</f>
        <v>国械注进20162404435</v>
      </c>
      <c r="J916" s="176" t="str">
        <f>IF(B916="Oversea",_xlfn.XLOOKUP(O916,SmartSolve!C:C,SmartSolve!I:I),_xlfn.XLOOKUP(E916,'国家网站数据(NMPA)'!B:B,'国家网站数据(NMPA)'!AB:AB))</f>
        <v>Atellica IM Vitamin B12 (VB12), lot 298 - Discordant patient results vs retest</v>
      </c>
      <c r="K916" s="176" t="str">
        <f>IF(B916="NMPA", _xlfn.XLOOKUP(E916, '国家网站数据(NMPA)'!B:B, '国家网站数据(NMPA)'!W:W), "NA")</f>
        <v>NA</v>
      </c>
      <c r="L916" s="271">
        <v>45772</v>
      </c>
      <c r="M916" s="326">
        <f t="shared" si="18"/>
        <v>45802</v>
      </c>
      <c r="N916" s="172" t="s">
        <v>5</v>
      </c>
      <c r="O916" s="172" t="s">
        <v>2783</v>
      </c>
      <c r="P916" s="178">
        <v>45772</v>
      </c>
      <c r="Q916" s="178" t="s">
        <v>45</v>
      </c>
      <c r="R916" s="172" t="s">
        <v>55</v>
      </c>
      <c r="T916" s="247" t="str">
        <f t="shared" si="16"/>
        <v>满足</v>
      </c>
    </row>
    <row r="917" spans="1:20" ht="16.399999999999999" customHeight="1">
      <c r="A917" s="172" t="s">
        <v>1321</v>
      </c>
      <c r="B917" s="173" t="s">
        <v>19</v>
      </c>
      <c r="C917" s="172" t="str">
        <f t="shared" ca="1" si="17"/>
        <v>NA</v>
      </c>
      <c r="D917" s="174" t="str">
        <f>IF(B917="NMPA", _xlfn.XLOOKUP(E917,'国家网站数据(NMPA)'!$B$1:$B$906,'国家网站数据(NMPA)'!C$1:C$906),"NA")</f>
        <v>NA</v>
      </c>
      <c r="E917" s="180" t="str">
        <f>IF(N917="Not Reportable","NA",IF(B917="Oversea",_xlfn.XLOOKUP(O917,'Oversea data From 国家网站'!A:A,'Oversea data From 国家网站'!B:B),_xlfn.XLOOKUP(O917,'Local data from 国家网站'!A:A,'Local data from 国家网站'!B:B)))</f>
        <v>1193118002025083875</v>
      </c>
      <c r="F917" s="175" t="str">
        <f>IF(B917="NMPA", _xlfn.XLOOKUP(E917, '国家网站数据(NMPA)'!B$1:B$906, '国家网站数据(NMPA)'!E$1:E$906), "SHD")</f>
        <v>SHD</v>
      </c>
      <c r="G917" s="176" t="str">
        <f>IF(ISERROR(IF(B917="NMPA",_xlfn.XLOOKUP(E917,'国家网站数据(NMPA)'!B$1:B$906,'国家网站数据(NMPA)'!J$1:J$906),IF(B917="Oversea",_xlfn.XLOOKUP(O917,'Oversea data From 国家网站'!A$1:A$994,'Oversea data From 国家网站'!J$1:J$994),_xlfn.XLOOKUP(O917,'Local data from 国家网站'!A$1:A$1000,'Local data from 国家网站'!J$1:J$1000)))),"NA",IF(B917="NMPA",_xlfn.XLOOKUP(E917,'国家网站数据(NMPA)'!B$1:B$906,'国家网站数据(NMPA)'!J$1:J$906),IF(B917="Oversea",_xlfn.XLOOKUP(O917,'Oversea data From 国家网站'!A$1:A$994,'Oversea data From 国家网站'!J$1:J$994),_xlfn.XLOOKUP(O917,'Local data from 国家网站'!A$1:A$1000,'Local data from 国家网站'!J$1:J$1000))))</f>
        <v>全自动化学发光免疫分析仪</v>
      </c>
      <c r="H917" s="255" t="s">
        <v>130</v>
      </c>
      <c r="I917" s="176" t="str">
        <f>IF(ISERROR(IF(B917="NMPA",_xlfn.XLOOKUP(西门子log!E917,'国家网站数据(NMPA)'!B:B,'国家网站数据(NMPA)'!K:K),IF(B917="Oversea",_xlfn.XLOOKUP(O917,'Oversea data From 国家网站'!A:A,'Oversea data From 国家网站'!K:K),_xlfn.XLOOKUP(西门子log!O917,'Local data from 国家网站'!A:A,'Local data from 国家网站'!K:K)))),"NA",IF(B917="NMPA",_xlfn.XLOOKUP(E917,'国家网站数据(NMPA)'!B:B,'国家网站数据(NMPA)'!K:K),IF(B917="Oversea",_xlfn.XLOOKUP(O917,'Oversea data From 国家网站'!A:A,'Oversea data From 国家网站'!K:K),_xlfn.XLOOKUP(O917,'Local data from 国家网站'!A:A,'Local data from 国家网站'!K:K))))</f>
        <v>国械注进20182220492</v>
      </c>
      <c r="J917" s="176" t="str">
        <f>IF(B917="Oversea",_xlfn.XLOOKUP(O917,SmartSolve!C:C,SmartSolve!I:I),_xlfn.XLOOKUP(E917,'国家网站数据(NMPA)'!B:B,'国家网站数据(NMPA)'!AB:AB))</f>
        <v>Atellica IM 1600 falsely elevated Carcinoembryonic Antigen (CEA) patient results.</v>
      </c>
      <c r="K917" s="176" t="str">
        <f>IF(B917="NMPA", _xlfn.XLOOKUP(E917, '国家网站数据(NMPA)'!B:B, '国家网站数据(NMPA)'!W:W), "NA")</f>
        <v>NA</v>
      </c>
      <c r="L917" s="271">
        <v>45773</v>
      </c>
      <c r="M917" s="326">
        <f t="shared" si="18"/>
        <v>45803</v>
      </c>
      <c r="N917" s="172" t="s">
        <v>5</v>
      </c>
      <c r="O917" s="172" t="s">
        <v>2784</v>
      </c>
      <c r="P917" s="178">
        <v>45774</v>
      </c>
      <c r="Q917" s="178" t="s">
        <v>45</v>
      </c>
      <c r="R917" s="172" t="s">
        <v>55</v>
      </c>
      <c r="T917" s="247" t="str">
        <f t="shared" si="16"/>
        <v>满足</v>
      </c>
    </row>
    <row r="918" spans="1:20" ht="16.399999999999999" customHeight="1">
      <c r="A918" s="172" t="s">
        <v>1321</v>
      </c>
      <c r="B918" s="173" t="s">
        <v>19</v>
      </c>
      <c r="C918" s="172" t="str">
        <f t="shared" ca="1" si="17"/>
        <v>NA</v>
      </c>
      <c r="D918" s="174" t="str">
        <f>IF(B918="NMPA", _xlfn.XLOOKUP(E918,'国家网站数据(NMPA)'!$B$1:$B$906,'国家网站数据(NMPA)'!C$1:C$906),"NA")</f>
        <v>NA</v>
      </c>
      <c r="E918" s="180" t="str">
        <f>IF(N918="Not Reportable","NA",IF(B918="Oversea",_xlfn.XLOOKUP(O918,'Oversea data From 国家网站'!A:A,'Oversea data From 国家网站'!B:B),_xlfn.XLOOKUP(O918,'Local data from 国家网站'!A:A,'Local data from 国家网站'!B:B)))</f>
        <v>1193118002025083882</v>
      </c>
      <c r="F918" s="175" t="str">
        <f>IF(B918="NMPA", _xlfn.XLOOKUP(E918, '国家网站数据(NMPA)'!B$1:B$906, '国家网站数据(NMPA)'!E$1:E$906), "SHD")</f>
        <v>SHD</v>
      </c>
      <c r="G918" s="176" t="str">
        <f>IF(ISERROR(IF(B918="NMPA",_xlfn.XLOOKUP(E918,'国家网站数据(NMPA)'!B$1:B$906,'国家网站数据(NMPA)'!J$1:J$906),IF(B918="Oversea",_xlfn.XLOOKUP(O918,'Oversea data From 国家网站'!A$1:A$994,'Oversea data From 国家网站'!J$1:J$994),_xlfn.XLOOKUP(O918,'Local data from 国家网站'!A$1:A$1000,'Local data from 国家网站'!J$1:J$1000)))),"NA",IF(B918="NMPA",_xlfn.XLOOKUP(E918,'国家网站数据(NMPA)'!B$1:B$906,'国家网站数据(NMPA)'!J$1:J$906),IF(B918="Oversea",_xlfn.XLOOKUP(O918,'Oversea data From 国家网站'!A$1:A$994,'Oversea data From 国家网站'!J$1:J$994),_xlfn.XLOOKUP(O918,'Local data from 国家网站'!A$1:A$1000,'Local data from 国家网站'!J$1:J$1000))))</f>
        <v>游离轻链λ型测定试剂盒(散射比浊法)</v>
      </c>
      <c r="H918" s="255" t="s">
        <v>270</v>
      </c>
      <c r="I918" s="176" t="str">
        <f>IF(ISERROR(IF(B918="NMPA",_xlfn.XLOOKUP(西门子log!E918,'国家网站数据(NMPA)'!B:B,'国家网站数据(NMPA)'!K:K),IF(B918="Oversea",_xlfn.XLOOKUP(O918,'Oversea data From 国家网站'!A:A,'Oversea data From 国家网站'!K:K),_xlfn.XLOOKUP(西门子log!O918,'Local data from 国家网站'!A:A,'Local data from 国家网站'!K:K)))),"NA",IF(B918="NMPA",_xlfn.XLOOKUP(E918,'国家网站数据(NMPA)'!B:B,'国家网站数据(NMPA)'!K:K),IF(B918="Oversea",_xlfn.XLOOKUP(O918,'Oversea data From 国家网站'!A:A,'Oversea data From 国家网站'!K:K),_xlfn.XLOOKUP(O918,'Local data from 国家网站'!A:A,'Local data from 国家网站'!K:K))))</f>
        <v>国械注进20172407010</v>
      </c>
      <c r="J918" s="176" t="str">
        <f>IF(B918="Oversea",_xlfn.XLOOKUP(O918,SmartSolve!C:C,SmartSolve!I:I),_xlfn.XLOOKUP(E918,'国家网站数据(NMPA)'!B:B,'国家网站数据(NMPA)'!AB:AB))</f>
        <v>ANEPH 630_N Latex FLC Lambda lot 473296: false low FLC Lambda patient sample results</v>
      </c>
      <c r="K918" s="176" t="str">
        <f>IF(B918="NMPA", _xlfn.XLOOKUP(E918, '国家网站数据(NMPA)'!B:B, '国家网站数据(NMPA)'!W:W), "NA")</f>
        <v>NA</v>
      </c>
      <c r="L918" s="271">
        <v>45772</v>
      </c>
      <c r="M918" s="326">
        <f t="shared" si="18"/>
        <v>45802</v>
      </c>
      <c r="N918" s="172" t="s">
        <v>5</v>
      </c>
      <c r="O918" s="172" t="s">
        <v>2785</v>
      </c>
      <c r="P918" s="178">
        <v>45774</v>
      </c>
      <c r="Q918" s="178" t="s">
        <v>45</v>
      </c>
      <c r="R918" s="172" t="s">
        <v>55</v>
      </c>
      <c r="T918" s="247" t="str">
        <f t="shared" si="16"/>
        <v>满足</v>
      </c>
    </row>
    <row r="919" spans="1:20" ht="16.399999999999999" customHeight="1">
      <c r="A919" s="172" t="s">
        <v>1321</v>
      </c>
      <c r="B919" s="173" t="s">
        <v>19</v>
      </c>
      <c r="C919" s="172" t="str">
        <f t="shared" ca="1" si="17"/>
        <v>NA</v>
      </c>
      <c r="D919" s="174" t="str">
        <f>IF(B919="NMPA", _xlfn.XLOOKUP(E919,'国家网站数据(NMPA)'!$B$1:$B$906,'国家网站数据(NMPA)'!C$1:C$906),"NA")</f>
        <v>NA</v>
      </c>
      <c r="E919" s="180" t="str">
        <f>IF(N919="Not Reportable","NA",IF(B919="Oversea",_xlfn.XLOOKUP(O919,'Oversea data From 国家网站'!A:A,'Oversea data From 国家网站'!B:B),_xlfn.XLOOKUP(O919,'Local data from 国家网站'!A:A,'Local data from 国家网站'!B:B)))</f>
        <v>1193118002025083876</v>
      </c>
      <c r="F919" s="175" t="str">
        <f>IF(B919="NMPA", _xlfn.XLOOKUP(E919, '国家网站数据(NMPA)'!B$1:B$906, '国家网站数据(NMPA)'!E$1:E$906), "SHD")</f>
        <v>SHD</v>
      </c>
      <c r="G919" s="176" t="str">
        <f>IF(ISERROR(IF(B919="NMPA",_xlfn.XLOOKUP(E919,'国家网站数据(NMPA)'!B$1:B$906,'国家网站数据(NMPA)'!J$1:J$906),IF(B919="Oversea",_xlfn.XLOOKUP(O919,'Oversea data From 国家网站'!A$1:A$994,'Oversea data From 国家网站'!J$1:J$994),_xlfn.XLOOKUP(O919,'Local data from 国家网站'!A$1:A$1000,'Local data from 国家网站'!J$1:J$1000)))),"NA",IF(B919="NMPA",_xlfn.XLOOKUP(E919,'国家网站数据(NMPA)'!B$1:B$906,'国家网站数据(NMPA)'!J$1:J$906),IF(B919="Oversea",_xlfn.XLOOKUP(O919,'Oversea data From 国家网站'!A$1:A$994,'Oversea data From 国家网站'!J$1:J$994),_xlfn.XLOOKUP(O919,'Local data from 国家网站'!A$1:A$1000,'Local data from 国家网站'!J$1:J$1000))))</f>
        <v>全自动整合式生化分析仪</v>
      </c>
      <c r="H919" s="255" t="s">
        <v>73</v>
      </c>
      <c r="I919" s="176" t="str">
        <f>IF(ISERROR(IF(B919="NMPA",_xlfn.XLOOKUP(西门子log!E919,'国家网站数据(NMPA)'!B:B,'国家网站数据(NMPA)'!K:K),IF(B919="Oversea",_xlfn.XLOOKUP(O919,'Oversea data From 国家网站'!A:A,'Oversea data From 国家网站'!K:K),_xlfn.XLOOKUP(西门子log!O919,'Local data from 国家网站'!A:A,'Local data from 国家网站'!K:K)))),"NA",IF(B919="NMPA",_xlfn.XLOOKUP(E919,'国家网站数据(NMPA)'!B:B,'国家网站数据(NMPA)'!K:K),IF(B919="Oversea",_xlfn.XLOOKUP(O919,'Oversea data From 国家网站'!A:A,'Oversea data From 国家网站'!K:K),_xlfn.XLOOKUP(O919,'Local data from 国家网站'!A:A,'Local data from 国家网站'!K:K))))</f>
        <v>国械注进20192221909</v>
      </c>
      <c r="J919" s="176" t="str">
        <f>IF(B919="Oversea",_xlfn.XLOOKUP(O919,SmartSolve!C:C,SmartSolve!I:I),_xlfn.XLOOKUP(E919,'国家网站数据(NMPA)'!B:B,'国家网站数据(NMPA)'!AB:AB))</f>
        <v>Dimension EXL 200 Integrated Chemistry System S/N: DR274321, falsely depressed Sodium (NA), Potassium (K), Chloride (CL) result on a patient sample.</v>
      </c>
      <c r="K919" s="176" t="str">
        <f>IF(B919="NMPA", _xlfn.XLOOKUP(E919, '国家网站数据(NMPA)'!B:B, '国家网站数据(NMPA)'!W:W), "NA")</f>
        <v>NA</v>
      </c>
      <c r="L919" s="271">
        <v>45772</v>
      </c>
      <c r="M919" s="326">
        <f t="shared" si="18"/>
        <v>45802</v>
      </c>
      <c r="N919" s="172" t="s">
        <v>5</v>
      </c>
      <c r="O919" s="172" t="s">
        <v>2786</v>
      </c>
      <c r="P919" s="178">
        <v>45774</v>
      </c>
      <c r="Q919" s="178" t="s">
        <v>45</v>
      </c>
      <c r="R919" s="172" t="s">
        <v>55</v>
      </c>
      <c r="T919" s="247" t="str">
        <f t="shared" si="16"/>
        <v>满足</v>
      </c>
    </row>
    <row r="920" spans="1:20" ht="16.399999999999999" customHeight="1">
      <c r="A920" s="172" t="s">
        <v>1321</v>
      </c>
      <c r="B920" s="173" t="s">
        <v>19</v>
      </c>
      <c r="C920" s="172" t="str">
        <f t="shared" ca="1" si="17"/>
        <v>NA</v>
      </c>
      <c r="D920" s="174" t="str">
        <f>IF(B920="NMPA", _xlfn.XLOOKUP(E920,'国家网站数据(NMPA)'!$B$1:$B$906,'国家网站数据(NMPA)'!C$1:C$906),"NA")</f>
        <v>NA</v>
      </c>
      <c r="E920" s="180" t="str">
        <f>IF(N920="Not Reportable","NA",IF(B920="Oversea",_xlfn.XLOOKUP(O920,'Oversea data From 国家网站'!A:A,'Oversea data From 国家网站'!B:B),_xlfn.XLOOKUP(O920,'Local data from 国家网站'!A:A,'Local data from 国家网站'!B:B)))</f>
        <v>1193118002025083877</v>
      </c>
      <c r="F920" s="175" t="str">
        <f>IF(B920="NMPA", _xlfn.XLOOKUP(E920, '国家网站数据(NMPA)'!B$1:B$906, '国家网站数据(NMPA)'!E$1:E$906), "SHD")</f>
        <v>SHD</v>
      </c>
      <c r="G920" s="176" t="str">
        <f>IF(ISERROR(IF(B920="NMPA",_xlfn.XLOOKUP(E920,'国家网站数据(NMPA)'!B$1:B$906,'国家网站数据(NMPA)'!J$1:J$906),IF(B920="Oversea",_xlfn.XLOOKUP(O920,'Oversea data From 国家网站'!A$1:A$994,'Oversea data From 国家网站'!J$1:J$994),_xlfn.XLOOKUP(O920,'Local data from 国家网站'!A$1:A$1000,'Local data from 国家网站'!J$1:J$1000)))),"NA",IF(B920="NMPA",_xlfn.XLOOKUP(E920,'国家网站数据(NMPA)'!B$1:B$906,'国家网站数据(NMPA)'!J$1:J$906),IF(B920="Oversea",_xlfn.XLOOKUP(O920,'Oversea data From 国家网站'!A$1:A$994,'Oversea data From 国家网站'!J$1:J$994),_xlfn.XLOOKUP(O920,'Local data from 国家网站'!A$1:A$1000,'Local data from 国家网站'!J$1:J$1000))))</f>
        <v>全自动化学发光免疫分析仪</v>
      </c>
      <c r="H920" s="255" t="s">
        <v>62</v>
      </c>
      <c r="I920" s="176" t="str">
        <f>IF(ISERROR(IF(B920="NMPA",_xlfn.XLOOKUP(西门子log!E920,'国家网站数据(NMPA)'!B:B,'国家网站数据(NMPA)'!K:K),IF(B920="Oversea",_xlfn.XLOOKUP(O920,'Oversea data From 国家网站'!A:A,'Oversea data From 国家网站'!K:K),_xlfn.XLOOKUP(西门子log!O920,'Local data from 国家网站'!A:A,'Local data from 国家网站'!K:K)))),"NA",IF(B920="NMPA",_xlfn.XLOOKUP(E920,'国家网站数据(NMPA)'!B:B,'国家网站数据(NMPA)'!K:K),IF(B920="Oversea",_xlfn.XLOOKUP(O920,'Oversea data From 国家网站'!A:A,'Oversea data From 国家网站'!K:K),_xlfn.XLOOKUP(O920,'Local data from 国家网站'!A:A,'Local data from 国家网站'!K:K))))</f>
        <v>国械注进20182221767</v>
      </c>
      <c r="J920" s="176" t="str">
        <f>IF(B920="Oversea",_xlfn.XLOOKUP(O920,SmartSolve!C:C,SmartSolve!I:I),_xlfn.XLOOKUP(E920,'国家网站数据(NMPA)'!B:B,'国家网站数据(NMPA)'!AB:AB))</f>
        <v>ADVIA Centaur CP analyzer (s/n: ROB30005009) - falsely elevated Total human chorionic gonadotropin (ThCG, lot 361) result on one (1) patient sample.</v>
      </c>
      <c r="K920" s="176" t="str">
        <f>IF(B920="NMPA", _xlfn.XLOOKUP(E920, '国家网站数据(NMPA)'!B:B, '国家网站数据(NMPA)'!W:W), "NA")</f>
        <v>NA</v>
      </c>
      <c r="L920" s="271">
        <v>45772</v>
      </c>
      <c r="M920" s="326">
        <f t="shared" si="18"/>
        <v>45802</v>
      </c>
      <c r="N920" s="172" t="s">
        <v>5</v>
      </c>
      <c r="O920" s="172" t="s">
        <v>2787</v>
      </c>
      <c r="P920" s="178">
        <v>45774</v>
      </c>
      <c r="Q920" s="178" t="s">
        <v>45</v>
      </c>
      <c r="R920" s="172" t="s">
        <v>55</v>
      </c>
      <c r="T920" s="247" t="str">
        <f t="shared" si="16"/>
        <v>满足</v>
      </c>
    </row>
    <row r="921" spans="1:20" ht="16.399999999999999" customHeight="1">
      <c r="A921" s="172" t="s">
        <v>1321</v>
      </c>
      <c r="B921" s="173" t="s">
        <v>19</v>
      </c>
      <c r="C921" s="172" t="str">
        <f t="shared" ca="1" si="17"/>
        <v>NA</v>
      </c>
      <c r="D921" s="174" t="str">
        <f>IF(B921="NMPA", _xlfn.XLOOKUP(E921,'国家网站数据(NMPA)'!$B$1:$B$906,'国家网站数据(NMPA)'!C$1:C$906),"NA")</f>
        <v>NA</v>
      </c>
      <c r="E921" s="180" t="str">
        <f>IF(N921="Not Reportable","NA",IF(B921="Oversea",_xlfn.XLOOKUP(O921,'Oversea data From 国家网站'!A:A,'Oversea data From 国家网站'!B:B),_xlfn.XLOOKUP(O921,'Local data from 国家网站'!A:A,'Local data from 国家网站'!B:B)))</f>
        <v>1193118002025083878</v>
      </c>
      <c r="F921" s="175" t="str">
        <f>IF(B921="NMPA", _xlfn.XLOOKUP(E921, '国家网站数据(NMPA)'!B$1:B$906, '国家网站数据(NMPA)'!E$1:E$906), "SHD")</f>
        <v>SHD</v>
      </c>
      <c r="G921" s="176" t="str">
        <f>IF(ISERROR(IF(B921="NMPA",_xlfn.XLOOKUP(E921,'国家网站数据(NMPA)'!B$1:B$906,'国家网站数据(NMPA)'!J$1:J$906),IF(B921="Oversea",_xlfn.XLOOKUP(O921,'Oversea data From 国家网站'!A$1:A$994,'Oversea data From 国家网站'!J$1:J$994),_xlfn.XLOOKUP(O921,'Local data from 国家网站'!A$1:A$1000,'Local data from 国家网站'!J$1:J$1000)))),"NA",IF(B921="NMPA",_xlfn.XLOOKUP(E921,'国家网站数据(NMPA)'!B$1:B$906,'国家网站数据(NMPA)'!J$1:J$906),IF(B921="Oversea",_xlfn.XLOOKUP(O921,'Oversea data From 国家网站'!A$1:A$994,'Oversea data From 国家网站'!J$1:J$994),_xlfn.XLOOKUP(O921,'Local data from 国家网站'!A$1:A$1000,'Local data from 国家网站'!J$1:J$1000))))</f>
        <v>维生素B12测定试剂盒(直接化学发光法)</v>
      </c>
      <c r="H921" s="255" t="s">
        <v>130</v>
      </c>
      <c r="I921" s="176" t="str">
        <f>IF(ISERROR(IF(B921="NMPA",_xlfn.XLOOKUP(西门子log!E921,'国家网站数据(NMPA)'!B:B,'国家网站数据(NMPA)'!K:K),IF(B921="Oversea",_xlfn.XLOOKUP(O921,'Oversea data From 国家网站'!A:A,'Oversea data From 国家网站'!K:K),_xlfn.XLOOKUP(西门子log!O921,'Local data from 国家网站'!A:A,'Local data from 国家网站'!K:K)))),"NA",IF(B921="NMPA",_xlfn.XLOOKUP(E921,'国家网站数据(NMPA)'!B:B,'国家网站数据(NMPA)'!K:K),IF(B921="Oversea",_xlfn.XLOOKUP(O921,'Oversea data From 国家网站'!A:A,'Oversea data From 国家网站'!K:K),_xlfn.XLOOKUP(O921,'Local data from 国家网站'!A:A,'Local data from 国家网站'!K:K))))</f>
        <v>国械注进20162404435</v>
      </c>
      <c r="J921" s="176" t="str">
        <f>IF(B921="Oversea",_xlfn.XLOOKUP(O921,SmartSolve!C:C,SmartSolve!I:I),_xlfn.XLOOKUP(E921,'国家网站数据(NMPA)'!B:B,'国家网站数据(NMPA)'!AB:AB))</f>
        <v>Atellica IM Vitamin B12 (VB12), Lot# 296: Discordant (elevated) results on two (2) patient samples.</v>
      </c>
      <c r="K921" s="176" t="str">
        <f>IF(B921="NMPA", _xlfn.XLOOKUP(E921, '国家网站数据(NMPA)'!B:B, '国家网站数据(NMPA)'!W:W), "NA")</f>
        <v>NA</v>
      </c>
      <c r="L921" s="271">
        <v>45772</v>
      </c>
      <c r="M921" s="326">
        <f t="shared" si="18"/>
        <v>45802</v>
      </c>
      <c r="N921" s="172" t="s">
        <v>5</v>
      </c>
      <c r="O921" s="172" t="s">
        <v>2788</v>
      </c>
      <c r="P921" s="178">
        <v>45774</v>
      </c>
      <c r="Q921" s="178" t="s">
        <v>45</v>
      </c>
      <c r="R921" s="172" t="s">
        <v>55</v>
      </c>
      <c r="T921" s="247" t="str">
        <f t="shared" si="16"/>
        <v>满足</v>
      </c>
    </row>
    <row r="922" spans="1:20" ht="16.399999999999999" customHeight="1">
      <c r="A922" s="172" t="s">
        <v>1321</v>
      </c>
      <c r="B922" s="173" t="s">
        <v>19</v>
      </c>
      <c r="C922" s="172" t="str">
        <f t="shared" ca="1" si="17"/>
        <v>NA</v>
      </c>
      <c r="D922" s="174" t="str">
        <f>IF(B922="NMPA", _xlfn.XLOOKUP(E922,'国家网站数据(NMPA)'!$B$1:$B$906,'国家网站数据(NMPA)'!C$1:C$906),"NA")</f>
        <v>NA</v>
      </c>
      <c r="E922" s="180" t="str">
        <f>IF(N922="Not Reportable","NA",IF(B922="Oversea",_xlfn.XLOOKUP(O922,'Oversea data From 国家网站'!A:A,'Oversea data From 国家网站'!B:B),_xlfn.XLOOKUP(O922,'Local data from 国家网站'!A:A,'Local data from 国家网站'!B:B)))</f>
        <v>1193118002025083879</v>
      </c>
      <c r="F922" s="175" t="str">
        <f>IF(B922="NMPA", _xlfn.XLOOKUP(E922, '国家网站数据(NMPA)'!B$1:B$906, '国家网站数据(NMPA)'!E$1:E$906), "SHD")</f>
        <v>SHD</v>
      </c>
      <c r="G922" s="176" t="str">
        <f>IF(ISERROR(IF(B922="NMPA",_xlfn.XLOOKUP(E922,'国家网站数据(NMPA)'!B$1:B$906,'国家网站数据(NMPA)'!J$1:J$906),IF(B922="Oversea",_xlfn.XLOOKUP(O922,'Oversea data From 国家网站'!A$1:A$994,'Oversea data From 国家网站'!J$1:J$994),_xlfn.XLOOKUP(O922,'Local data from 国家网站'!A$1:A$1000,'Local data from 国家网站'!J$1:J$1000)))),"NA",IF(B922="NMPA",_xlfn.XLOOKUP(E922,'国家网站数据(NMPA)'!B$1:B$906,'国家网站数据(NMPA)'!J$1:J$906),IF(B922="Oversea",_xlfn.XLOOKUP(O922,'Oversea data From 国家网站'!A$1:A$994,'Oversea data From 国家网站'!J$1:J$994),_xlfn.XLOOKUP(O922,'Local data from 国家网站'!A$1:A$1000,'Local data from 国家网站'!J$1:J$1000))))</f>
        <v>维生素B12测定试剂盒(直接化学发光法)</v>
      </c>
      <c r="H922" s="255" t="s">
        <v>130</v>
      </c>
      <c r="I922" s="176" t="str">
        <f>IF(ISERROR(IF(B922="NMPA",_xlfn.XLOOKUP(西门子log!E922,'国家网站数据(NMPA)'!B:B,'国家网站数据(NMPA)'!K:K),IF(B922="Oversea",_xlfn.XLOOKUP(O922,'Oversea data From 国家网站'!A:A,'Oversea data From 国家网站'!K:K),_xlfn.XLOOKUP(西门子log!O922,'Local data from 国家网站'!A:A,'Local data from 国家网站'!K:K)))),"NA",IF(B922="NMPA",_xlfn.XLOOKUP(E922,'国家网站数据(NMPA)'!B:B,'国家网站数据(NMPA)'!K:K),IF(B922="Oversea",_xlfn.XLOOKUP(O922,'Oversea data From 国家网站'!A:A,'Oversea data From 国家网站'!K:K),_xlfn.XLOOKUP(O922,'Local data from 国家网站'!A:A,'Local data from 国家网站'!K:K))))</f>
        <v>国械注进20162404435</v>
      </c>
      <c r="J922" s="176" t="str">
        <f>IF(B922="Oversea",_xlfn.XLOOKUP(O922,SmartSolve!C:C,SmartSolve!I:I),_xlfn.XLOOKUP(E922,'国家网站数据(NMPA)'!B:B,'国家网站数据(NMPA)'!AB:AB))</f>
        <v>Atellica IM Vitamin B12 (VB12), Lot# 296: Discordant (elevated) results on two (2) patient samples.</v>
      </c>
      <c r="K922" s="176" t="str">
        <f>IF(B922="NMPA", _xlfn.XLOOKUP(E922, '国家网站数据(NMPA)'!B:B, '国家网站数据(NMPA)'!W:W), "NA")</f>
        <v>NA</v>
      </c>
      <c r="L922" s="271">
        <v>45772</v>
      </c>
      <c r="M922" s="326">
        <f t="shared" si="18"/>
        <v>45802</v>
      </c>
      <c r="N922" s="172" t="s">
        <v>5</v>
      </c>
      <c r="O922" s="172" t="s">
        <v>2789</v>
      </c>
      <c r="P922" s="178">
        <v>45774</v>
      </c>
      <c r="Q922" s="178" t="s">
        <v>45</v>
      </c>
      <c r="R922" s="172" t="s">
        <v>55</v>
      </c>
      <c r="T922" s="247" t="str">
        <f t="shared" si="16"/>
        <v>满足</v>
      </c>
    </row>
    <row r="923" spans="1:20" ht="16.399999999999999" customHeight="1">
      <c r="A923" s="172" t="s">
        <v>2405</v>
      </c>
      <c r="B923" s="173" t="s">
        <v>19</v>
      </c>
      <c r="C923" s="172" t="str">
        <f t="shared" ca="1" si="17"/>
        <v>NA</v>
      </c>
      <c r="D923" s="174" t="str">
        <f>IF(B923="NMPA", _xlfn.XLOOKUP(E923,'国家网站数据(NMPA)'!$B$1:$B$906,'国家网站数据(NMPA)'!C$1:C$906),"NA")</f>
        <v>NA</v>
      </c>
      <c r="E923" s="180" t="str">
        <f>IF(N923="Not Reportable","NA",IF(B923="Oversea",_xlfn.XLOOKUP(O923,'Oversea data From 国家网站'!A:A,'Oversea data From 国家网站'!B:B),_xlfn.XLOOKUP(O923,'Local data from 国家网站'!A:A,'Local data from 国家网站'!B:B)))</f>
        <v>1193118002025092801</v>
      </c>
      <c r="F923" s="175" t="str">
        <f>IF(B923="NMPA", _xlfn.XLOOKUP(E923, '国家网站数据(NMPA)'!B$1:B$906, '国家网站数据(NMPA)'!E$1:E$906), "SHD")</f>
        <v>SHD</v>
      </c>
      <c r="G923" s="176" t="str">
        <f>IF(ISERROR(IF(B923="NMPA",_xlfn.XLOOKUP(E923,'国家网站数据(NMPA)'!B$1:B$906,'国家网站数据(NMPA)'!J$1:J$906),IF(B923="Oversea",_xlfn.XLOOKUP(O923,'Oversea data From 国家网站'!A$1:A$994,'Oversea data From 国家网站'!J$1:J$994),_xlfn.XLOOKUP(O923,'Local data from 国家网站'!A$1:A$1000,'Local data from 国家网站'!J$1:J$1000)))),"NA",IF(B923="NMPA",_xlfn.XLOOKUP(E923,'国家网站数据(NMPA)'!B$1:B$906,'国家网站数据(NMPA)'!J$1:J$906),IF(B923="Oversea",_xlfn.XLOOKUP(O923,'Oversea data From 国家网站'!A$1:A$994,'Oversea data From 国家网站'!J$1:J$994),_xlfn.XLOOKUP(O923,'Local data from 国家网站'!A$1:A$1000,'Local data from 国家网站'!J$1:J$1000))))</f>
        <v>游离轻链λ型测定试剂盒(散射比浊法)</v>
      </c>
      <c r="H923" s="255" t="s">
        <v>270</v>
      </c>
      <c r="I923" s="176" t="str">
        <f>IF(ISERROR(IF(B923="NMPA",_xlfn.XLOOKUP(西门子log!E923,'国家网站数据(NMPA)'!B:B,'国家网站数据(NMPA)'!K:K),IF(B923="Oversea",_xlfn.XLOOKUP(O923,'Oversea data From 国家网站'!A:A,'Oversea data From 国家网站'!K:K),_xlfn.XLOOKUP(西门子log!O923,'Local data from 国家网站'!A:A,'Local data from 国家网站'!K:K)))),"NA",IF(B923="NMPA",_xlfn.XLOOKUP(E923,'国家网站数据(NMPA)'!B:B,'国家网站数据(NMPA)'!K:K),IF(B923="Oversea",_xlfn.XLOOKUP(O923,'Oversea data From 国家网站'!A:A,'Oversea data From 国家网站'!K:K),_xlfn.XLOOKUP(O923,'Local data from 国家网站'!A:A,'Local data from 国家网站'!K:K))))</f>
        <v>国械注进20172407010</v>
      </c>
      <c r="J923" s="176" t="str">
        <f>IF(B923="Oversea",_xlfn.XLOOKUP(O923,SmartSolve!C:C,SmartSolve!I:I),_xlfn.XLOOKUP(E923,'国家网站数据(NMPA)'!B:B,'国家网站数据(NMPA)'!AB:AB))</f>
        <v>ANEPH 630_N Latex FLC Lambda lot 473296: false low FLC Lambda patient sample results</v>
      </c>
      <c r="K923" s="176" t="str">
        <f>IF(B923="NMPA", _xlfn.XLOOKUP(E923, '国家网站数据(NMPA)'!B:B, '国家网站数据(NMPA)'!W:W), "NA")</f>
        <v>NA</v>
      </c>
      <c r="L923" s="271">
        <v>45772</v>
      </c>
      <c r="M923" s="326">
        <f t="shared" si="18"/>
        <v>45802</v>
      </c>
      <c r="N923" s="172" t="s">
        <v>5</v>
      </c>
      <c r="O923" s="172" t="s">
        <v>2790</v>
      </c>
      <c r="P923" s="178">
        <v>45784</v>
      </c>
      <c r="Q923" s="178" t="s">
        <v>45</v>
      </c>
      <c r="R923" s="328" t="s">
        <v>237</v>
      </c>
      <c r="T923" s="247" t="str">
        <f t="shared" si="16"/>
        <v>满足</v>
      </c>
    </row>
    <row r="924" spans="1:20" ht="16.399999999999999" customHeight="1">
      <c r="A924" s="172" t="s">
        <v>1321</v>
      </c>
      <c r="B924" s="173" t="s">
        <v>19</v>
      </c>
      <c r="C924" s="172" t="str">
        <f t="shared" ca="1" si="17"/>
        <v>NA</v>
      </c>
      <c r="D924" s="174" t="str">
        <f>IF(B924="NMPA", _xlfn.XLOOKUP(E924,'国家网站数据(NMPA)'!$B$1:$B$906,'国家网站数据(NMPA)'!C$1:C$906),"NA")</f>
        <v>NA</v>
      </c>
      <c r="E924" s="180" t="str">
        <f>IF(N924="Not Reportable","NA",IF(B924="Oversea",_xlfn.XLOOKUP(O924,'Oversea data From 国家网站'!A:A,'Oversea data From 国家网站'!B:B),_xlfn.XLOOKUP(O924,'Local data from 国家网站'!A:A,'Local data from 国家网站'!B:B)))</f>
        <v>1193118002025083880</v>
      </c>
      <c r="F924" s="175" t="str">
        <f>IF(B924="NMPA", _xlfn.XLOOKUP(E924, '国家网站数据(NMPA)'!B$1:B$906, '国家网站数据(NMPA)'!E$1:E$906), "SHD")</f>
        <v>SHD</v>
      </c>
      <c r="G924" s="176" t="str">
        <f>IF(ISERROR(IF(B924="NMPA",_xlfn.XLOOKUP(E924,'国家网站数据(NMPA)'!B$1:B$906,'国家网站数据(NMPA)'!J$1:J$906),IF(B924="Oversea",_xlfn.XLOOKUP(O924,'Oversea data From 国家网站'!A$1:A$994,'Oversea data From 国家网站'!J$1:J$994),_xlfn.XLOOKUP(O924,'Local data from 国家网站'!A$1:A$1000,'Local data from 国家网站'!J$1:J$1000)))),"NA",IF(B924="NMPA",_xlfn.XLOOKUP(E924,'国家网站数据(NMPA)'!B$1:B$906,'国家网站数据(NMPA)'!J$1:J$906),IF(B924="Oversea",_xlfn.XLOOKUP(O924,'Oversea data From 国家网站'!A$1:A$994,'Oversea data From 国家网站'!J$1:J$994),_xlfn.XLOOKUP(O924,'Local data from 国家网站'!A$1:A$1000,'Local data from 国家网站'!J$1:J$1000))))</f>
        <v>样本释放剂</v>
      </c>
      <c r="H924" s="255" t="s">
        <v>130</v>
      </c>
      <c r="I924" s="176" t="str">
        <f>IF(ISERROR(IF(B924="NMPA",_xlfn.XLOOKUP(西门子log!E924,'国家网站数据(NMPA)'!B:B,'国家网站数据(NMPA)'!K:K),IF(B924="Oversea",_xlfn.XLOOKUP(O924,'Oversea data From 国家网站'!A:A,'Oversea data From 国家网站'!K:K),_xlfn.XLOOKUP(西门子log!O924,'Local data from 国家网站'!A:A,'Local data from 国家网站'!K:K)))),"NA",IF(B924="NMPA",_xlfn.XLOOKUP(E924,'国家网站数据(NMPA)'!B:B,'国家网站数据(NMPA)'!K:K),IF(B924="Oversea",_xlfn.XLOOKUP(O924,'Oversea data From 国家网站'!A:A,'Oversea data From 国家网站'!K:K),_xlfn.XLOOKUP(O924,'Local data from 国家网站'!A:A,'Local data from 国家网站'!K:K))))</f>
        <v>国械备20160449号</v>
      </c>
      <c r="J924" s="176" t="str">
        <f>IF(B924="Oversea",_xlfn.XLOOKUP(O924,SmartSolve!C:C,SmartSolve!I:I),_xlfn.XLOOKUP(E924,'国家网站数据(NMPA)'!B:B,'国家网站数据(NMPA)'!AB:AB))</f>
        <v>Atellica IM 1600 Analyzer / erroneously elevated Vitamin B12 (VB12, 01370396C) results on twenty-seven patient samples.</v>
      </c>
      <c r="K924" s="176" t="str">
        <f>IF(B924="NMPA", _xlfn.XLOOKUP(E924, '国家网站数据(NMPA)'!B:B, '国家网站数据(NMPA)'!W:W), "NA")</f>
        <v>NA</v>
      </c>
      <c r="L924" s="271">
        <v>45772</v>
      </c>
      <c r="M924" s="326">
        <f t="shared" si="18"/>
        <v>45802</v>
      </c>
      <c r="N924" s="172" t="s">
        <v>5</v>
      </c>
      <c r="O924" s="172" t="s">
        <v>2791</v>
      </c>
      <c r="P924" s="178">
        <v>45774</v>
      </c>
      <c r="Q924" s="178" t="s">
        <v>45</v>
      </c>
      <c r="R924" s="172" t="s">
        <v>55</v>
      </c>
      <c r="T924" s="247" t="str">
        <f t="shared" si="16"/>
        <v>满足</v>
      </c>
    </row>
    <row r="925" spans="1:20" ht="16.399999999999999" customHeight="1">
      <c r="A925" s="172" t="s">
        <v>1321</v>
      </c>
      <c r="B925" s="173" t="s">
        <v>19</v>
      </c>
      <c r="C925" s="172" t="str">
        <f t="shared" ca="1" si="17"/>
        <v>NA</v>
      </c>
      <c r="D925" s="174" t="str">
        <f>IF(B925="NMPA", _xlfn.XLOOKUP(E925,'国家网站数据(NMPA)'!$B$1:$B$906,'国家网站数据(NMPA)'!C$1:C$906),"NA")</f>
        <v>NA</v>
      </c>
      <c r="E925" s="180" t="str">
        <f>IF(N925="Not Reportable","NA",IF(B925="Oversea",_xlfn.XLOOKUP(O925,'Oversea data From 国家网站'!A:A,'Oversea data From 国家网站'!B:B),_xlfn.XLOOKUP(O925,'Local data from 国家网站'!A:A,'Local data from 国家网站'!B:B)))</f>
        <v>1193118002025083881</v>
      </c>
      <c r="F925" s="175" t="str">
        <f>IF(B925="NMPA", _xlfn.XLOOKUP(E925, '国家网站数据(NMPA)'!B$1:B$906, '国家网站数据(NMPA)'!E$1:E$906), "SHD")</f>
        <v>SHD</v>
      </c>
      <c r="G925" s="176" t="str">
        <f>IF(ISERROR(IF(B925="NMPA",_xlfn.XLOOKUP(E925,'国家网站数据(NMPA)'!B$1:B$906,'国家网站数据(NMPA)'!J$1:J$906),IF(B925="Oversea",_xlfn.XLOOKUP(O925,'Oversea data From 国家网站'!A$1:A$994,'Oversea data From 国家网站'!J$1:J$994),_xlfn.XLOOKUP(O925,'Local data from 国家网站'!A$1:A$1000,'Local data from 国家网站'!J$1:J$1000)))),"NA",IF(B925="NMPA",_xlfn.XLOOKUP(E925,'国家网站数据(NMPA)'!B$1:B$906,'国家网站数据(NMPA)'!J$1:J$906),IF(B925="Oversea",_xlfn.XLOOKUP(O925,'Oversea data From 国家网站'!A$1:A$994,'Oversea data From 国家网站'!J$1:J$994),_xlfn.XLOOKUP(O925,'Local data from 国家网站'!A$1:A$1000,'Local data from 国家网站'!J$1:J$1000))))</f>
        <v>电解质检测电极块</v>
      </c>
      <c r="H925" s="255" t="s">
        <v>73</v>
      </c>
      <c r="I925" s="176" t="str">
        <f>IF(ISERROR(IF(B925="NMPA",_xlfn.XLOOKUP(西门子log!E925,'国家网站数据(NMPA)'!B:B,'国家网站数据(NMPA)'!K:K),IF(B925="Oversea",_xlfn.XLOOKUP(O925,'Oversea data From 国家网站'!A:A,'Oversea data From 国家网站'!K:K),_xlfn.XLOOKUP(西门子log!O925,'Local data from 国家网站'!A:A,'Local data from 国家网站'!K:K)))),"NA",IF(B925="NMPA",_xlfn.XLOOKUP(E925,'国家网站数据(NMPA)'!B:B,'国家网站数据(NMPA)'!K:K),IF(B925="Oversea",_xlfn.XLOOKUP(O925,'Oversea data From 国家网站'!A:A,'Oversea data From 国家网站'!K:K),_xlfn.XLOOKUP(O925,'Local data from 国家网站'!A:A,'Local data from 国家网站'!K:K))))</f>
        <v>国械注进20172220888</v>
      </c>
      <c r="J925" s="176" t="str">
        <f>IF(B925="Oversea",_xlfn.XLOOKUP(O925,SmartSolve!C:C,SmartSolve!I:I),_xlfn.XLOOKUP(E925,'国家网站数据(NMPA)'!B:B,'国家网站数据(NMPA)'!AB:AB))</f>
        <v>Dimension EXL with LM/ erroneously depressed Sodium (Na; lot: 4LD826) results on patient samples.</v>
      </c>
      <c r="K925" s="176" t="str">
        <f>IF(B925="NMPA", _xlfn.XLOOKUP(E925, '国家网站数据(NMPA)'!B:B, '国家网站数据(NMPA)'!W:W), "NA")</f>
        <v>NA</v>
      </c>
      <c r="L925" s="271">
        <v>45773</v>
      </c>
      <c r="M925" s="326">
        <f t="shared" si="18"/>
        <v>45803</v>
      </c>
      <c r="N925" s="172" t="s">
        <v>5</v>
      </c>
      <c r="O925" s="172" t="s">
        <v>2792</v>
      </c>
      <c r="P925" s="178">
        <v>45774</v>
      </c>
      <c r="Q925" s="178" t="s">
        <v>45</v>
      </c>
      <c r="R925" s="172" t="s">
        <v>55</v>
      </c>
      <c r="T925" s="247" t="str">
        <f t="shared" si="16"/>
        <v>满足</v>
      </c>
    </row>
    <row r="926" spans="1:20" ht="16.399999999999999" customHeight="1">
      <c r="A926" s="172" t="s">
        <v>2405</v>
      </c>
      <c r="B926" s="173" t="s">
        <v>18</v>
      </c>
      <c r="C926" s="172" t="str">
        <f t="shared" ca="1" si="17"/>
        <v>NA</v>
      </c>
      <c r="D926" s="174" t="str">
        <f>IF(B926="NMPA", _xlfn.XLOOKUP(E926,'国家网站数据(NMPA)'!$B$1:$B$906,'国家网站数据(NMPA)'!C$1:C$906),"NA")</f>
        <v>2025-04-25</v>
      </c>
      <c r="E926" s="270" t="s">
        <v>2793</v>
      </c>
      <c r="F926" s="175" t="str">
        <f>IF(B926="NMPA", _xlfn.XLOOKUP(E926, '国家网站数据(NMPA)'!B$1:B$906, '国家网站数据(NMPA)'!E$1:E$906), "SHD")</f>
        <v>东莞市万江医院</v>
      </c>
      <c r="G926" s="176" t="str">
        <f>IF(ISERROR(IF(B926="NMPA",_xlfn.XLOOKUP(E926,'国家网站数据(NMPA)'!B$1:B$906,'国家网站数据(NMPA)'!J$1:J$906),IF(B926="Oversea",_xlfn.XLOOKUP(O926,'Oversea data From 国家网站'!A$1:A$994,'Oversea data From 国家网站'!J$1:J$994),_xlfn.XLOOKUP(O926,'Local data from 国家网站'!A$1:A$1000,'Local data from 国家网站'!J$1:J$1000)))),"NA",IF(B926="NMPA",_xlfn.XLOOKUP(E926,'国家网站数据(NMPA)'!B$1:B$906,'国家网站数据(NMPA)'!J$1:J$906),IF(B926="Oversea",_xlfn.XLOOKUP(O926,'Oversea data From 国家网站'!A$1:A$994,'Oversea data From 国家网站'!J$1:J$994),_xlfn.XLOOKUP(O926,'Local data from 国家网站'!A$1:A$1000,'Local data from 国家网站'!J$1:J$1000))))</f>
        <v>全自动化学发光免疫分析仪</v>
      </c>
      <c r="H926" s="255" t="s">
        <v>62</v>
      </c>
      <c r="I926" s="176" t="str">
        <f>IF(ISERROR(IF(B926="NMPA",_xlfn.XLOOKUP(西门子log!E926,'国家网站数据(NMPA)'!B:B,'国家网站数据(NMPA)'!K:K),IF(B926="Oversea",_xlfn.XLOOKUP(O926,'Oversea data From 国家网站'!A:A,'Oversea data From 国家网站'!K:K),_xlfn.XLOOKUP(西门子log!O926,'Local data from 国家网站'!A:A,'Local data from 国家网站'!K:K)))),"NA",IF(B926="NMPA",_xlfn.XLOOKUP(E926,'国家网站数据(NMPA)'!B:B,'国家网站数据(NMPA)'!K:K),IF(B926="Oversea",_xlfn.XLOOKUP(O926,'Oversea data From 国家网站'!A:A,'Oversea data From 国家网站'!K:K),_xlfn.XLOOKUP(O926,'Local data from 国家网站'!A:A,'Local data from 国家网站'!K:K))))</f>
        <v>国食药监械（进）字2014第3404170号</v>
      </c>
      <c r="J926" s="176" t="str">
        <f>IF(B926="Oversea",_xlfn.XLOOKUP(O926,SmartSolve!C:C,SmartSolve!I:I),_xlfn.XLOOKUP(E926,'国家网站数据(NMPA)'!B:B,'国家网站数据(NMPA)'!AB:AB))</f>
        <v>不吸样检测</v>
      </c>
      <c r="K926" s="176" t="str">
        <f>IF(B926="NMPA", _xlfn.XLOOKUP(E926, '国家网站数据(NMPA)'!B:B, '国家网站数据(NMPA)'!W:W), "NA")</f>
        <v>其他</v>
      </c>
      <c r="L926" s="271">
        <v>45775</v>
      </c>
      <c r="M926" s="326">
        <f t="shared" si="18"/>
        <v>45820</v>
      </c>
      <c r="N926" s="172" t="s">
        <v>4</v>
      </c>
      <c r="O926" s="172" t="s">
        <v>2794</v>
      </c>
      <c r="P926" s="178">
        <v>45791</v>
      </c>
      <c r="Q926" s="178" t="s">
        <v>45</v>
      </c>
      <c r="R926" s="172" t="s">
        <v>55</v>
      </c>
      <c r="T926" s="247" t="str">
        <f t="shared" si="16"/>
        <v>满足</v>
      </c>
    </row>
    <row r="927" spans="1:20" ht="16.399999999999999" customHeight="1">
      <c r="A927" s="172" t="s">
        <v>57</v>
      </c>
      <c r="B927" s="173" t="s">
        <v>8</v>
      </c>
      <c r="C927" s="172" t="s">
        <v>45</v>
      </c>
      <c r="D927" s="174" t="s">
        <v>45</v>
      </c>
      <c r="E927" s="180" t="s">
        <v>45</v>
      </c>
      <c r="F927" s="175" t="s">
        <v>2795</v>
      </c>
      <c r="G927" s="176" t="s">
        <v>1824</v>
      </c>
      <c r="H927" s="177" t="s">
        <v>270</v>
      </c>
      <c r="I927" s="176" t="s">
        <v>1386</v>
      </c>
      <c r="J927" s="176" t="s">
        <v>2796</v>
      </c>
      <c r="K927" s="176" t="s">
        <v>45</v>
      </c>
      <c r="L927" s="271">
        <v>45775</v>
      </c>
      <c r="M927" s="326">
        <v>45795</v>
      </c>
      <c r="N927" s="172" t="s">
        <v>4</v>
      </c>
      <c r="O927" s="172" t="s">
        <v>2797</v>
      </c>
      <c r="P927" s="178" t="s">
        <v>45</v>
      </c>
      <c r="Q927" s="178" t="s">
        <v>45</v>
      </c>
      <c r="R927" s="172" t="s">
        <v>55</v>
      </c>
      <c r="S927" s="177" t="s">
        <v>188</v>
      </c>
      <c r="T927" s="247" t="s">
        <v>45</v>
      </c>
    </row>
    <row r="928" spans="1:20" ht="16.399999999999999" customHeight="1">
      <c r="A928" s="172" t="s">
        <v>2405</v>
      </c>
      <c r="B928" s="173" t="s">
        <v>19</v>
      </c>
      <c r="C928" s="172" t="str">
        <f t="shared" ca="1" si="17"/>
        <v>NA</v>
      </c>
      <c r="D928" s="174" t="str">
        <f>IF(B928="NMPA", _xlfn.XLOOKUP(E928,'国家网站数据(NMPA)'!$B$1:$B$906,'国家网站数据(NMPA)'!C$1:C$906),"NA")</f>
        <v>NA</v>
      </c>
      <c r="E928" s="180" t="str">
        <f>IF(N928="Not Reportable","NA",IF(B928="Oversea",_xlfn.XLOOKUP(O928,'Oversea data From 国家网站'!A:A,'Oversea data From 国家网站'!B:B),_xlfn.XLOOKUP(O928,'Local data from 国家网站'!A:A,'Local data from 国家网站'!B:B)))</f>
        <v>1193118002025087244</v>
      </c>
      <c r="F928" s="175" t="str">
        <f>IF(B928="NMPA", _xlfn.XLOOKUP(E928, '国家网站数据(NMPA)'!B$1:B$906, '国家网站数据(NMPA)'!E$1:E$906), "SHD")</f>
        <v>SHD</v>
      </c>
      <c r="G928" s="176" t="str">
        <f>IF(ISERROR(IF(B928="NMPA",_xlfn.XLOOKUP(E928,'国家网站数据(NMPA)'!B$1:B$906,'国家网站数据(NMPA)'!J$1:J$906),IF(B928="Oversea",_xlfn.XLOOKUP(O928,'Oversea data From 国家网站'!A$1:A$994,'Oversea data From 国家网站'!J$1:J$994),_xlfn.XLOOKUP(O928,'Local data from 国家网站'!A$1:A$1000,'Local data from 国家网站'!J$1:J$1000)))),"NA",IF(B928="NMPA",_xlfn.XLOOKUP(E928,'国家网站数据(NMPA)'!B$1:B$906,'国家网站数据(NMPA)'!J$1:J$906),IF(B928="Oversea",_xlfn.XLOOKUP(O928,'Oversea data From 国家网站'!A$1:A$994,'Oversea data From 国家网站'!J$1:J$994),_xlfn.XLOOKUP(O928,'Local data from 国家网站'!A$1:A$1000,'Local data from 国家网站'!J$1:J$1000))))</f>
        <v>全自动化学发光免疫分析仪</v>
      </c>
      <c r="H928" s="255" t="s">
        <v>130</v>
      </c>
      <c r="I928" s="176" t="str">
        <f>IF(ISERROR(IF(B928="NMPA",_xlfn.XLOOKUP(西门子log!E928,'国家网站数据(NMPA)'!B:B,'国家网站数据(NMPA)'!K:K),IF(B928="Oversea",_xlfn.XLOOKUP(O928,'Oversea data From 国家网站'!A:A,'Oversea data From 国家网站'!K:K),_xlfn.XLOOKUP(西门子log!O928,'Local data from 国家网站'!A:A,'Local data from 国家网站'!K:K)))),"NA",IF(B928="NMPA",_xlfn.XLOOKUP(E928,'国家网站数据(NMPA)'!B:B,'国家网站数据(NMPA)'!K:K),IF(B928="Oversea",_xlfn.XLOOKUP(O928,'Oversea data From 国家网站'!A:A,'Oversea data From 国家网站'!K:K),_xlfn.XLOOKUP(O928,'Local data from 国家网站'!A:A,'Local data from 国家网站'!K:K))))</f>
        <v>国械注进20182220492</v>
      </c>
      <c r="J928" s="176" t="str">
        <f>IF(B928="Oversea",_xlfn.XLOOKUP(O928,SmartSolve!C:C,SmartSolve!I:I),_xlfn.XLOOKUP(E928,'国家网站数据(NMPA)'!B:B,'国家网站数据(NMPA)'!AB:AB))</f>
        <v>Atellica IM 1600 Analyzer - s/n: IH02686 / falsely elevated Carcinoembryonic Antigen (CEA, 222) results on sixty-six patient samples and falsely elevated Alpha Fetoprotein (AFP, 262) results on twenty patient samples.</v>
      </c>
      <c r="K928" s="176" t="str">
        <f>IF(B928="NMPA", _xlfn.XLOOKUP(E928, '国家网站数据(NMPA)'!B:B, '国家网站数据(NMPA)'!W:W), "NA")</f>
        <v>NA</v>
      </c>
      <c r="L928" s="271">
        <v>45775</v>
      </c>
      <c r="M928" s="326">
        <f t="shared" si="18"/>
        <v>45805</v>
      </c>
      <c r="N928" s="172" t="s">
        <v>5</v>
      </c>
      <c r="O928" s="172" t="s">
        <v>2798</v>
      </c>
      <c r="P928" s="178">
        <v>45776</v>
      </c>
      <c r="Q928" s="178">
        <v>45803</v>
      </c>
      <c r="R928" s="172" t="s">
        <v>237</v>
      </c>
      <c r="T928" s="247" t="str">
        <f t="shared" si="16"/>
        <v>满足</v>
      </c>
    </row>
    <row r="929" spans="1:20" ht="16.399999999999999" customHeight="1">
      <c r="A929" s="172" t="s">
        <v>2405</v>
      </c>
      <c r="B929" s="173" t="s">
        <v>19</v>
      </c>
      <c r="C929" s="172" t="str">
        <f t="shared" ca="1" si="17"/>
        <v>NA</v>
      </c>
      <c r="D929" s="174" t="str">
        <f>IF(B929="NMPA", _xlfn.XLOOKUP(E929,'国家网站数据(NMPA)'!$B$1:$B$906,'国家网站数据(NMPA)'!C$1:C$906),"NA")</f>
        <v>NA</v>
      </c>
      <c r="E929" s="180" t="str">
        <f>IF(N929="Not Reportable","NA",IF(B929="Oversea",_xlfn.XLOOKUP(O929,'Oversea data From 国家网站'!A:A,'Oversea data From 国家网站'!B:B),_xlfn.XLOOKUP(O929,'Local data from 国家网站'!A:A,'Local data from 国家网站'!B:B)))</f>
        <v>1193118002025087245</v>
      </c>
      <c r="F929" s="175" t="str">
        <f>IF(B929="NMPA", _xlfn.XLOOKUP(E929, '国家网站数据(NMPA)'!B$1:B$906, '国家网站数据(NMPA)'!E$1:E$906), "SHD")</f>
        <v>SHD</v>
      </c>
      <c r="G929" s="176" t="str">
        <f>IF(ISERROR(IF(B929="NMPA",_xlfn.XLOOKUP(E929,'国家网站数据(NMPA)'!B$1:B$906,'国家网站数据(NMPA)'!J$1:J$906),IF(B929="Oversea",_xlfn.XLOOKUP(O929,'Oversea data From 国家网站'!A$1:A$994,'Oversea data From 国家网站'!J$1:J$994),_xlfn.XLOOKUP(O929,'Local data from 国家网站'!A$1:A$1000,'Local data from 国家网站'!J$1:J$1000)))),"NA",IF(B929="NMPA",_xlfn.XLOOKUP(E929,'国家网站数据(NMPA)'!B$1:B$906,'国家网站数据(NMPA)'!J$1:J$906),IF(B929="Oversea",_xlfn.XLOOKUP(O929,'Oversea data From 国家网站'!A$1:A$994,'Oversea data From 国家网站'!J$1:J$994),_xlfn.XLOOKUP(O929,'Local data from 国家网站'!A$1:A$1000,'Local data from 国家网站'!J$1:J$1000))))</f>
        <v>全自动化学发光免疫分析仪</v>
      </c>
      <c r="H929" s="255" t="s">
        <v>130</v>
      </c>
      <c r="I929" s="176" t="str">
        <f>IF(ISERROR(IF(B929="NMPA",_xlfn.XLOOKUP(西门子log!E929,'国家网站数据(NMPA)'!B:B,'国家网站数据(NMPA)'!K:K),IF(B929="Oversea",_xlfn.XLOOKUP(O929,'Oversea data From 国家网站'!A:A,'Oversea data From 国家网站'!K:K),_xlfn.XLOOKUP(西门子log!O929,'Local data from 国家网站'!A:A,'Local data from 国家网站'!K:K)))),"NA",IF(B929="NMPA",_xlfn.XLOOKUP(E929,'国家网站数据(NMPA)'!B:B,'国家网站数据(NMPA)'!K:K),IF(B929="Oversea",_xlfn.XLOOKUP(O929,'Oversea data From 国家网站'!A:A,'Oversea data From 国家网站'!K:K),_xlfn.XLOOKUP(O929,'Local data from 国家网站'!A:A,'Local data from 国家网站'!K:K))))</f>
        <v>国械注进20182220492</v>
      </c>
      <c r="J929" s="176" t="str">
        <f>IF(B929="Oversea",_xlfn.XLOOKUP(O929,SmartSolve!C:C,SmartSolve!I:I),_xlfn.XLOOKUP(E929,'国家网站数据(NMPA)'!B:B,'国家网站数据(NMPA)'!AB:AB))</f>
        <v>Atellica IM 1600 Analyzer - s/n: IH02686 / falsely elevated Carcinoembryonic Antigen (CEA, 222) results on sixty-six patient samples and falsely elevated Alpha Fetoprotein (AFP, 262) results on twenty patient samples.</v>
      </c>
      <c r="K929" s="176" t="str">
        <f>IF(B929="NMPA", _xlfn.XLOOKUP(E929, '国家网站数据(NMPA)'!B:B, '国家网站数据(NMPA)'!W:W), "NA")</f>
        <v>NA</v>
      </c>
      <c r="L929" s="271">
        <v>45775</v>
      </c>
      <c r="M929" s="326">
        <f t="shared" si="18"/>
        <v>45805</v>
      </c>
      <c r="N929" s="172" t="s">
        <v>5</v>
      </c>
      <c r="O929" s="172" t="s">
        <v>2799</v>
      </c>
      <c r="P929" s="178">
        <v>45776</v>
      </c>
      <c r="Q929" s="178" t="s">
        <v>45</v>
      </c>
      <c r="R929" s="172" t="s">
        <v>237</v>
      </c>
      <c r="T929" s="247" t="str">
        <f t="shared" si="16"/>
        <v>满足</v>
      </c>
    </row>
    <row r="930" spans="1:20" ht="16.399999999999999" customHeight="1">
      <c r="A930" s="172" t="s">
        <v>1321</v>
      </c>
      <c r="B930" s="173" t="s">
        <v>19</v>
      </c>
      <c r="C930" s="172" t="str">
        <f t="shared" ca="1" si="17"/>
        <v>NA</v>
      </c>
      <c r="D930" s="174" t="str">
        <f>IF(B930="NMPA", _xlfn.XLOOKUP(E930,'国家网站数据(NMPA)'!$B$1:$B$906,'国家网站数据(NMPA)'!C$1:C$906),"NA")</f>
        <v>NA</v>
      </c>
      <c r="E930" s="180" t="str">
        <f>IF(N930="Not Reportable","NA",IF(B930="Oversea",_xlfn.XLOOKUP(O930,'Oversea data From 国家网站'!A:A,'Oversea data From 国家网站'!B:B),_xlfn.XLOOKUP(O930,'Local data from 国家网站'!A:A,'Local data from 国家网站'!B:B)))</f>
        <v>1193118002025087280</v>
      </c>
      <c r="F930" s="175" t="str">
        <f>IF(B930="NMPA", _xlfn.XLOOKUP(E930, '国家网站数据(NMPA)'!B$1:B$906, '国家网站数据(NMPA)'!E$1:E$906), "SHD")</f>
        <v>SHD</v>
      </c>
      <c r="G930" s="176" t="str">
        <f>IF(ISERROR(IF(B930="NMPA",_xlfn.XLOOKUP(E930,'国家网站数据(NMPA)'!B$1:B$906,'国家网站数据(NMPA)'!J$1:J$906),IF(B930="Oversea",_xlfn.XLOOKUP(O930,'Oversea data From 国家网站'!A$1:A$994,'Oversea data From 国家网站'!J$1:J$994),_xlfn.XLOOKUP(O930,'Local data from 国家网站'!A$1:A$1000,'Local data from 国家网站'!J$1:J$1000)))),"NA",IF(B930="NMPA",_xlfn.XLOOKUP(E930,'国家网站数据(NMPA)'!B$1:B$906,'国家网站数据(NMPA)'!J$1:J$906),IF(B930="Oversea",_xlfn.XLOOKUP(O930,'Oversea data From 国家网站'!A$1:A$994,'Oversea data From 国家网站'!J$1:J$994),_xlfn.XLOOKUP(O930,'Local data from 国家网站'!A$1:A$1000,'Local data from 国家网站'!J$1:J$1000))))</f>
        <v>血气分析仪</v>
      </c>
      <c r="H930" s="255" t="s">
        <v>179</v>
      </c>
      <c r="I930" s="176" t="str">
        <f>IF(ISERROR(IF(B930="NMPA",_xlfn.XLOOKUP(西门子log!E930,'国家网站数据(NMPA)'!B:B,'国家网站数据(NMPA)'!K:K),IF(B930="Oversea",_xlfn.XLOOKUP(O930,'Oversea data From 国家网站'!A:A,'Oversea data From 国家网站'!K:K),_xlfn.XLOOKUP(西门子log!O930,'Local data from 国家网站'!A:A,'Local data from 国家网站'!K:K)))),"NA",IF(B930="NMPA",_xlfn.XLOOKUP(E930,'国家网站数据(NMPA)'!B:B,'国家网站数据(NMPA)'!K:K),IF(B930="Oversea",_xlfn.XLOOKUP(O930,'Oversea data From 国家网站'!A:A,'Oversea data From 国家网站'!K:K),_xlfn.XLOOKUP(O930,'Local data from 国家网站'!A:A,'Local data from 国家网站'!K:K))))</f>
        <v>国械注进20172221540</v>
      </c>
      <c r="J930" s="176" t="str">
        <f>IF(B930="Oversea",_xlfn.XLOOKUP(O930,SmartSolve!C:C,SmartSolve!I:I),_xlfn.XLOOKUP(E930,'国家网站数据(NMPA)'!B:B,'国家网站数据(NMPA)'!AB:AB))</f>
        <v>Epoc - Discrepant Hgb &amp; Hct-Results vs Core lab, SN 53131, Lot 12-25023-30 [US]</v>
      </c>
      <c r="K930" s="176" t="str">
        <f>IF(B930="NMPA", _xlfn.XLOOKUP(E930, '国家网站数据(NMPA)'!B:B, '国家网站数据(NMPA)'!W:W), "NA")</f>
        <v>NA</v>
      </c>
      <c r="L930" s="271">
        <v>45775</v>
      </c>
      <c r="M930" s="326">
        <f t="shared" si="18"/>
        <v>45805</v>
      </c>
      <c r="N930" s="172" t="s">
        <v>5</v>
      </c>
      <c r="O930" s="172" t="s">
        <v>2800</v>
      </c>
      <c r="P930" s="178">
        <v>45776</v>
      </c>
      <c r="Q930" s="178" t="s">
        <v>45</v>
      </c>
      <c r="R930" s="172" t="s">
        <v>2624</v>
      </c>
      <c r="T930" s="247" t="str">
        <f t="shared" si="16"/>
        <v>满足</v>
      </c>
    </row>
    <row r="931" spans="1:20" ht="16.399999999999999" customHeight="1">
      <c r="A931" s="172" t="s">
        <v>1321</v>
      </c>
      <c r="B931" s="173" t="s">
        <v>19</v>
      </c>
      <c r="C931" s="172" t="str">
        <f t="shared" ca="1" si="17"/>
        <v>NA</v>
      </c>
      <c r="D931" s="174" t="str">
        <f>IF(B931="NMPA", _xlfn.XLOOKUP(E931,'国家网站数据(NMPA)'!$B$1:$B$906,'国家网站数据(NMPA)'!C$1:C$906),"NA")</f>
        <v>NA</v>
      </c>
      <c r="E931" s="180" t="str">
        <f>IF(N931="Not Reportable","NA",IF(B931="Oversea",_xlfn.XLOOKUP(O931,'Oversea data From 国家网站'!A:A,'Oversea data From 国家网站'!B:B),_xlfn.XLOOKUP(O931,'Local data from 国家网站'!A:A,'Local data from 国家网站'!B:B)))</f>
        <v>1193118002025091936</v>
      </c>
      <c r="F931" s="175" t="str">
        <f>IF(B931="NMPA", _xlfn.XLOOKUP(E931, '国家网站数据(NMPA)'!B$1:B$906, '国家网站数据(NMPA)'!E$1:E$906), "SHD")</f>
        <v>SHD</v>
      </c>
      <c r="G931" s="176" t="str">
        <f>IF(ISERROR(IF(B931="NMPA",_xlfn.XLOOKUP(E931,'国家网站数据(NMPA)'!B$1:B$906,'国家网站数据(NMPA)'!J$1:J$906),IF(B931="Oversea",_xlfn.XLOOKUP(O931,'Oversea data From 国家网站'!A$1:A$994,'Oversea data From 国家网站'!J$1:J$994),_xlfn.XLOOKUP(O931,'Local data from 国家网站'!A$1:A$1000,'Local data from 国家网站'!J$1:J$1000)))),"NA",IF(B931="NMPA",_xlfn.XLOOKUP(E931,'国家网站数据(NMPA)'!B$1:B$906,'国家网站数据(NMPA)'!J$1:J$906),IF(B931="Oversea",_xlfn.XLOOKUP(O931,'Oversea data From 国家网站'!A$1:A$994,'Oversea data From 国家网站'!J$1:J$994),_xlfn.XLOOKUP(O931,'Local data from 国家网站'!A$1:A$1000,'Local data from 国家网站'!J$1:J$1000))))</f>
        <v>全自动血气/电解质和生化分析仪</v>
      </c>
      <c r="H931" s="255" t="s">
        <v>723</v>
      </c>
      <c r="I931" s="176" t="str">
        <f>IF(ISERROR(IF(B931="NMPA",_xlfn.XLOOKUP(西门子log!E931,'国家网站数据(NMPA)'!B:B,'国家网站数据(NMPA)'!K:K),IF(B931="Oversea",_xlfn.XLOOKUP(O931,'Oversea data From 国家网站'!A:A,'Oversea data From 国家网站'!K:K),_xlfn.XLOOKUP(西门子log!O931,'Local data from 国家网站'!A:A,'Local data from 国家网站'!K:K)))),"NA",IF(B931="NMPA",_xlfn.XLOOKUP(E931,'国家网站数据(NMPA)'!B:B,'国家网站数据(NMPA)'!K:K),IF(B931="Oversea",_xlfn.XLOOKUP(O931,'Oversea data From 国家网站'!A:A,'Oversea data From 国家网站'!K:K),_xlfn.XLOOKUP(O931,'Local data from 国家网站'!A:A,'Local data from 国家网站'!K:K))))</f>
        <v>国械注进20222220292</v>
      </c>
      <c r="J931" s="176" t="str">
        <f>IF(B931="Oversea",_xlfn.XLOOKUP(O931,SmartSolve!C:C,SmartSolve!I:I),_xlfn.XLOOKUP(E931,'国家网站数据(NMPA)'!B:B,'国家网站数据(NMPA)'!AB:AB))</f>
        <v>Discrepant High tHb, Mcart SN 3502501125 [RP500e SN 59061 - Australia]</v>
      </c>
      <c r="K931" s="176" t="str">
        <f>IF(B931="NMPA", _xlfn.XLOOKUP(E931, '国家网站数据(NMPA)'!B:B, '国家网站数据(NMPA)'!W:W), "NA")</f>
        <v>NA</v>
      </c>
      <c r="L931" s="271">
        <v>45775</v>
      </c>
      <c r="M931" s="326">
        <f t="shared" si="18"/>
        <v>45805</v>
      </c>
      <c r="N931" s="172" t="s">
        <v>5</v>
      </c>
      <c r="O931" s="172" t="s">
        <v>2801</v>
      </c>
      <c r="P931" s="178">
        <v>45784</v>
      </c>
      <c r="Q931" s="178" t="s">
        <v>45</v>
      </c>
      <c r="R931" s="172" t="s">
        <v>237</v>
      </c>
      <c r="T931" s="247" t="str">
        <f t="shared" si="16"/>
        <v>满足</v>
      </c>
    </row>
    <row r="932" spans="1:20" ht="16.399999999999999" customHeight="1">
      <c r="A932" s="172" t="s">
        <v>1321</v>
      </c>
      <c r="B932" s="173" t="s">
        <v>19</v>
      </c>
      <c r="C932" s="172" t="str">
        <f t="shared" ca="1" si="17"/>
        <v>NA</v>
      </c>
      <c r="D932" s="174" t="str">
        <f>IF(B932="NMPA", _xlfn.XLOOKUP(E932,'国家网站数据(NMPA)'!$B$1:$B$906,'国家网站数据(NMPA)'!C$1:C$906),"NA")</f>
        <v>NA</v>
      </c>
      <c r="E932" s="180" t="str">
        <f>IF(N932="Not Reportable","NA",IF(B932="Oversea",_xlfn.XLOOKUP(O932,'Oversea data From 国家网站'!A:A,'Oversea data From 国家网站'!B:B),_xlfn.XLOOKUP(O932,'Local data from 国家网站'!A:A,'Local data from 国家网站'!B:B)))</f>
        <v>1193118002025091937</v>
      </c>
      <c r="F932" s="175" t="str">
        <f>IF(B932="NMPA", _xlfn.XLOOKUP(E932, '国家网站数据(NMPA)'!B$1:B$906, '国家网站数据(NMPA)'!E$1:E$906), "SHD")</f>
        <v>SHD</v>
      </c>
      <c r="G932" s="176" t="str">
        <f>IF(ISERROR(IF(B932="NMPA",_xlfn.XLOOKUP(E932,'国家网站数据(NMPA)'!B$1:B$906,'国家网站数据(NMPA)'!J$1:J$906),IF(B932="Oversea",_xlfn.XLOOKUP(O932,'Oversea data From 国家网站'!A$1:A$994,'Oversea data From 国家网站'!J$1:J$994),_xlfn.XLOOKUP(O932,'Local data from 国家网站'!A$1:A$1000,'Local data from 国家网站'!J$1:J$1000)))),"NA",IF(B932="NMPA",_xlfn.XLOOKUP(E932,'国家网站数据(NMPA)'!B$1:B$906,'国家网站数据(NMPA)'!J$1:J$906),IF(B932="Oversea",_xlfn.XLOOKUP(O932,'Oversea data From 国家网站'!A$1:A$994,'Oversea data From 国家网站'!J$1:J$994),_xlfn.XLOOKUP(O932,'Local data from 国家网站'!A$1:A$1000,'Local data from 国家网站'!J$1:J$1000))))</f>
        <v>全自动血气/电解质和生化分析仪</v>
      </c>
      <c r="H932" s="255" t="s">
        <v>723</v>
      </c>
      <c r="I932" s="176" t="str">
        <f>IF(ISERROR(IF(B932="NMPA",_xlfn.XLOOKUP(西门子log!E932,'国家网站数据(NMPA)'!B:B,'国家网站数据(NMPA)'!K:K),IF(B932="Oversea",_xlfn.XLOOKUP(O932,'Oversea data From 国家网站'!A:A,'Oversea data From 国家网站'!K:K),_xlfn.XLOOKUP(西门子log!O932,'Local data from 国家网站'!A:A,'Local data from 国家网站'!K:K)))),"NA",IF(B932="NMPA",_xlfn.XLOOKUP(E932,'国家网站数据(NMPA)'!B:B,'国家网站数据(NMPA)'!K:K),IF(B932="Oversea",_xlfn.XLOOKUP(O932,'Oversea data From 国家网站'!A:A,'Oversea data From 国家网站'!K:K),_xlfn.XLOOKUP(O932,'Local data from 国家网站'!A:A,'Local data from 国家网站'!K:K))))</f>
        <v>国械注进20222220292</v>
      </c>
      <c r="J932" s="176" t="str">
        <f>IF(B932="Oversea",_xlfn.XLOOKUP(O932,SmartSolve!C:C,SmartSolve!I:I),_xlfn.XLOOKUP(E932,'国家网站数据(NMPA)'!B:B,'国家网站数据(NMPA)'!AB:AB))</f>
        <v>Discrepant Patient Results for All Analytes, Mcart SN 3502112725 [RP500e Sn 53032 - Ireland]</v>
      </c>
      <c r="K932" s="176" t="str">
        <f>IF(B932="NMPA", _xlfn.XLOOKUP(E932, '国家网站数据(NMPA)'!B:B, '国家网站数据(NMPA)'!W:W), "NA")</f>
        <v>NA</v>
      </c>
      <c r="L932" s="271">
        <v>45777</v>
      </c>
      <c r="M932" s="326">
        <f t="shared" si="18"/>
        <v>45807</v>
      </c>
      <c r="N932" s="172" t="s">
        <v>5</v>
      </c>
      <c r="O932" s="172" t="s">
        <v>2802</v>
      </c>
      <c r="P932" s="178">
        <v>45784</v>
      </c>
      <c r="Q932" s="178" t="s">
        <v>45</v>
      </c>
      <c r="R932" s="172" t="s">
        <v>237</v>
      </c>
      <c r="T932" s="247" t="str">
        <f t="shared" si="16"/>
        <v>满足</v>
      </c>
    </row>
    <row r="933" spans="1:20" ht="16.399999999999999" customHeight="1">
      <c r="A933" s="172" t="s">
        <v>57</v>
      </c>
      <c r="B933" s="173" t="s">
        <v>8</v>
      </c>
      <c r="C933" s="172" t="s">
        <v>45</v>
      </c>
      <c r="D933" s="174" t="s">
        <v>45</v>
      </c>
      <c r="E933" s="180" t="s">
        <v>45</v>
      </c>
      <c r="F933" s="175" t="s">
        <v>2803</v>
      </c>
      <c r="G933" s="176" t="s">
        <v>324</v>
      </c>
      <c r="H933" s="177" t="s">
        <v>270</v>
      </c>
      <c r="I933" s="176" t="s">
        <v>325</v>
      </c>
      <c r="J933" s="176" t="s">
        <v>2804</v>
      </c>
      <c r="K933" s="176" t="s">
        <v>45</v>
      </c>
      <c r="L933" s="271">
        <v>45775</v>
      </c>
      <c r="M933" s="326">
        <v>45795</v>
      </c>
      <c r="N933" s="172" t="s">
        <v>4</v>
      </c>
      <c r="O933" s="172" t="s">
        <v>2805</v>
      </c>
      <c r="P933" s="178" t="s">
        <v>45</v>
      </c>
      <c r="Q933" s="178" t="s">
        <v>45</v>
      </c>
      <c r="R933" s="172" t="s">
        <v>55</v>
      </c>
      <c r="T933" s="247" t="s">
        <v>45</v>
      </c>
    </row>
    <row r="934" spans="1:20" ht="16.399999999999999" customHeight="1">
      <c r="A934" s="172" t="s">
        <v>57</v>
      </c>
      <c r="B934" s="173" t="s">
        <v>8</v>
      </c>
      <c r="C934" s="172" t="s">
        <v>45</v>
      </c>
      <c r="D934" s="174" t="s">
        <v>45</v>
      </c>
      <c r="E934" s="180" t="s">
        <v>45</v>
      </c>
      <c r="F934" s="175" t="s">
        <v>2806</v>
      </c>
      <c r="G934" s="176" t="s">
        <v>1235</v>
      </c>
      <c r="H934" s="177" t="s">
        <v>130</v>
      </c>
      <c r="I934" s="176" t="s">
        <v>1236</v>
      </c>
      <c r="J934" s="176" t="s">
        <v>2807</v>
      </c>
      <c r="K934" s="176" t="s">
        <v>45</v>
      </c>
      <c r="L934" s="271">
        <v>45775</v>
      </c>
      <c r="M934" s="326">
        <v>45795</v>
      </c>
      <c r="N934" s="172" t="s">
        <v>4</v>
      </c>
      <c r="O934" s="172" t="s">
        <v>2808</v>
      </c>
      <c r="P934" s="178" t="s">
        <v>45</v>
      </c>
      <c r="Q934" s="178" t="s">
        <v>45</v>
      </c>
      <c r="R934" s="172" t="s">
        <v>55</v>
      </c>
      <c r="S934" s="177" t="s">
        <v>174</v>
      </c>
      <c r="T934" s="247" t="s">
        <v>45</v>
      </c>
    </row>
    <row r="935" spans="1:20" ht="16.399999999999999" customHeight="1">
      <c r="A935" s="172" t="s">
        <v>57</v>
      </c>
      <c r="B935" s="173" t="s">
        <v>8</v>
      </c>
      <c r="C935" s="172" t="s">
        <v>45</v>
      </c>
      <c r="D935" s="174" t="s">
        <v>45</v>
      </c>
      <c r="E935" s="180" t="s">
        <v>2809</v>
      </c>
      <c r="F935" s="175" t="s">
        <v>2810</v>
      </c>
      <c r="G935" s="176" t="s">
        <v>454</v>
      </c>
      <c r="H935" s="177" t="s">
        <v>2811</v>
      </c>
      <c r="I935" s="176" t="s">
        <v>1099</v>
      </c>
      <c r="J935" s="176" t="s">
        <v>2812</v>
      </c>
      <c r="K935" s="176" t="s">
        <v>45</v>
      </c>
      <c r="L935" s="271">
        <v>45775</v>
      </c>
      <c r="M935" s="326">
        <v>45795</v>
      </c>
      <c r="N935" s="172" t="s">
        <v>5</v>
      </c>
      <c r="O935" s="172" t="s">
        <v>2813</v>
      </c>
      <c r="P935" s="178">
        <v>45790</v>
      </c>
      <c r="Q935" s="178" t="s">
        <v>45</v>
      </c>
      <c r="R935" s="172" t="s">
        <v>237</v>
      </c>
      <c r="T935" s="247" t="str">
        <f t="shared" si="16"/>
        <v>满足</v>
      </c>
    </row>
    <row r="936" spans="1:20" ht="16.399999999999999" customHeight="1">
      <c r="A936" s="172" t="s">
        <v>2405</v>
      </c>
      <c r="B936" s="173" t="s">
        <v>18</v>
      </c>
      <c r="C936" s="172" t="str">
        <f t="shared" ref="C936:C959" ca="1" si="19">IF(OR(R936="Closed",R936="Pending"),"NA",IF(OR(P936="",P936="NA"),M936-TODAY(),"NA"))</f>
        <v>NA</v>
      </c>
      <c r="D936" s="174" t="str">
        <f>IF(B936="NMPA", _xlfn.XLOOKUP(E936,'国家网站数据(NMPA)'!$B$1:$B$906,'国家网站数据(NMPA)'!C$1:C$906),"NA")</f>
        <v>2025-04-28</v>
      </c>
      <c r="E936" s="270" t="s">
        <v>2814</v>
      </c>
      <c r="F936" s="175" t="str">
        <f>IF(B936="NMPA", _xlfn.XLOOKUP(E936, '国家网站数据(NMPA)'!B$1:B$906, '国家网站数据(NMPA)'!E$1:E$906), "SHD")</f>
        <v>安徽中医药大学第二附属医院</v>
      </c>
      <c r="G936" s="176" t="str">
        <f>IF(ISERROR(IF(B936="NMPA",_xlfn.XLOOKUP(E936,'国家网站数据(NMPA)'!B$1:B$906,'国家网站数据(NMPA)'!J$1:J$906),IF(B936="Oversea",_xlfn.XLOOKUP(O936,'Oversea data From 国家网站'!A$1:A$994,'Oversea data From 国家网站'!J$1:J$994),_xlfn.XLOOKUP(O936,'Local data from 国家网站'!A$1:A$1000,'Local data from 国家网站'!J$1:J$1000)))),"NA",IF(B936="NMPA",_xlfn.XLOOKUP(E936,'国家网站数据(NMPA)'!B$1:B$906,'国家网站数据(NMPA)'!J$1:J$906),IF(B936="Oversea",_xlfn.XLOOKUP(O936,'Oversea data From 国家网站'!A$1:A$994,'Oversea data From 国家网站'!J$1:J$994),_xlfn.XLOOKUP(O936,'Local data from 国家网站'!A$1:A$1000,'Local data from 国家网站'!J$1:J$1000))))</f>
        <v>全自动化学发光分析仪</v>
      </c>
      <c r="H936" s="255" t="s">
        <v>62</v>
      </c>
      <c r="I936" s="176" t="str">
        <f>IF(ISERROR(IF(B936="NMPA",_xlfn.XLOOKUP(西门子log!E936,'国家网站数据(NMPA)'!B:B,'国家网站数据(NMPA)'!K:K),IF(B936="Oversea",_xlfn.XLOOKUP(O936,'Oversea data From 国家网站'!A:A,'Oversea data From 国家网站'!K:K),_xlfn.XLOOKUP(西门子log!O936,'Local data from 国家网站'!A:A,'Local data from 国家网站'!K:K)))),"NA",IF(B936="NMPA",_xlfn.XLOOKUP(E936,'国家网站数据(NMPA)'!B:B,'国家网站数据(NMPA)'!K:K),IF(B936="Oversea",_xlfn.XLOOKUP(O936,'Oversea data From 国家网站'!A:A,'Oversea data From 国家网站'!K:K),_xlfn.XLOOKUP(O936,'Local data from 国家网站'!A:A,'Local data from 国家网站'!K:K))))</f>
        <v>国械注进20182221767</v>
      </c>
      <c r="J936" s="176" t="str">
        <f>IF(B936="Oversea",_xlfn.XLOOKUP(O936,SmartSolve!C:C,SmartSolve!I:I),_xlfn.XLOOKUP(E936,'国家网站数据(NMPA)'!B:B,'国家网站数据(NMPA)'!AB:AB))</f>
        <v>1.做样本过程中报错:清洗分离失败2.进入诊断做废液抽取测试            3.测试抽取量结果异常</v>
      </c>
      <c r="K936" s="176" t="str">
        <f>IF(B936="NMPA", _xlfn.XLOOKUP(E936, '国家网站数据(NMPA)'!B:B, '国家网站数据(NMPA)'!W:W), "NA")</f>
        <v>其他</v>
      </c>
      <c r="L936" s="271">
        <v>45777</v>
      </c>
      <c r="M936" s="326">
        <f t="shared" ref="M936:M959" si="20">IF(B936="NMPA",L936+45,IF(B936="Local",L936+20,L936+30))</f>
        <v>45822</v>
      </c>
      <c r="N936" s="172" t="s">
        <v>4</v>
      </c>
      <c r="O936" s="172" t="s">
        <v>2815</v>
      </c>
      <c r="P936" s="178">
        <v>45792</v>
      </c>
      <c r="Q936" s="178" t="s">
        <v>45</v>
      </c>
      <c r="R936" s="172" t="s">
        <v>55</v>
      </c>
      <c r="T936" s="247" t="str">
        <f t="shared" si="16"/>
        <v>满足</v>
      </c>
    </row>
    <row r="937" spans="1:20" ht="16.399999999999999" customHeight="1">
      <c r="A937" s="172" t="s">
        <v>2405</v>
      </c>
      <c r="B937" s="173" t="s">
        <v>19</v>
      </c>
      <c r="C937" s="172" t="str">
        <f t="shared" ca="1" si="19"/>
        <v>NA</v>
      </c>
      <c r="D937" s="174" t="str">
        <f>IF(B937="NMPA", _xlfn.XLOOKUP(E937,'国家网站数据(NMPA)'!$B$1:$B$906,'国家网站数据(NMPA)'!C$1:C$906),"NA")</f>
        <v>NA</v>
      </c>
      <c r="E937" s="180" t="str">
        <f>IF(N937="Not Reportable","NA",IF(B937="Oversea",_xlfn.XLOOKUP(O937,'Oversea data From 国家网站'!A:A,'Oversea data From 国家网站'!B:B),_xlfn.XLOOKUP(O937,'Local data from 国家网站'!A:A,'Local data from 国家网站'!B:B)))</f>
        <v>1193118002025092800</v>
      </c>
      <c r="F937" s="175" t="str">
        <f>IF(B937="NMPA", _xlfn.XLOOKUP(E937, '国家网站数据(NMPA)'!B$1:B$906, '国家网站数据(NMPA)'!E$1:E$906), "SHD")</f>
        <v>SHD</v>
      </c>
      <c r="G937" s="176" t="str">
        <f>IF(ISERROR(IF(B937="NMPA",_xlfn.XLOOKUP(E937,'国家网站数据(NMPA)'!B$1:B$906,'国家网站数据(NMPA)'!J$1:J$906),IF(B937="Oversea",_xlfn.XLOOKUP(O937,'Oversea data From 国家网站'!A$1:A$994,'Oversea data From 国家网站'!J$1:J$994),_xlfn.XLOOKUP(O937,'Local data from 国家网站'!A$1:A$1000,'Local data from 国家网站'!J$1:J$1000)))),"NA",IF(B937="NMPA",_xlfn.XLOOKUP(E937,'国家网站数据(NMPA)'!B$1:B$906,'国家网站数据(NMPA)'!J$1:J$906),IF(B937="Oversea",_xlfn.XLOOKUP(O937,'Oversea data From 国家网站'!A$1:A$994,'Oversea data From 国家网站'!J$1:J$994),_xlfn.XLOOKUP(O937,'Local data from 国家网站'!A$1:A$1000,'Local data from 国家网站'!J$1:J$1000))))</f>
        <v>甲胎蛋白测定试剂盒(直接化学发光法)</v>
      </c>
      <c r="H937" s="255" t="s">
        <v>130</v>
      </c>
      <c r="I937" s="176" t="str">
        <f>IF(ISERROR(IF(B937="NMPA",_xlfn.XLOOKUP(西门子log!E937,'国家网站数据(NMPA)'!B:B,'国家网站数据(NMPA)'!K:K),IF(B937="Oversea",_xlfn.XLOOKUP(O937,'Oversea data From 国家网站'!A:A,'Oversea data From 国家网站'!K:K),_xlfn.XLOOKUP(西门子log!O937,'Local data from 国家网站'!A:A,'Local data from 国家网站'!K:K)))),"NA",IF(B937="NMPA",_xlfn.XLOOKUP(E937,'国家网站数据(NMPA)'!B:B,'国家网站数据(NMPA)'!K:K),IF(B937="Oversea",_xlfn.XLOOKUP(O937,'Oversea data From 国家网站'!A:A,'Oversea data From 国家网站'!K:K),_xlfn.XLOOKUP(O937,'Local data from 国家网站'!A:A,'Local data from 国家网站'!K:K))))</f>
        <v>国械注进20173400053</v>
      </c>
      <c r="J937" s="176" t="str">
        <f>IF(B937="Oversea",_xlfn.XLOOKUP(O937,SmartSolve!C:C,SmartSolve!I:I),_xlfn.XLOOKUP(E937,'国家网站数据(NMPA)'!B:B,'国家网站数据(NMPA)'!AB:AB))</f>
        <v>Atellica IM AFP lot 285 discordant low patient result vs high diluted result (potential hook)</v>
      </c>
      <c r="K937" s="176" t="str">
        <f>IF(B937="NMPA", _xlfn.XLOOKUP(E937, '国家网站数据(NMPA)'!B:B, '国家网站数据(NMPA)'!W:W), "NA")</f>
        <v>NA</v>
      </c>
      <c r="L937" s="271">
        <v>45778</v>
      </c>
      <c r="M937" s="326">
        <f t="shared" si="20"/>
        <v>45808</v>
      </c>
      <c r="N937" s="172" t="s">
        <v>5</v>
      </c>
      <c r="O937" s="172" t="s">
        <v>2816</v>
      </c>
      <c r="P937" s="178">
        <v>45784</v>
      </c>
      <c r="Q937" s="178" t="s">
        <v>45</v>
      </c>
      <c r="R937" s="172" t="s">
        <v>55</v>
      </c>
      <c r="T937" s="247" t="str">
        <f t="shared" si="16"/>
        <v>满足</v>
      </c>
    </row>
    <row r="938" spans="1:20" ht="16.399999999999999" customHeight="1">
      <c r="A938" s="172" t="s">
        <v>2405</v>
      </c>
      <c r="B938" s="173" t="s">
        <v>19</v>
      </c>
      <c r="C938" s="172" t="str">
        <f t="shared" ca="1" si="19"/>
        <v>NA</v>
      </c>
      <c r="D938" s="174" t="str">
        <f>IF(B938="NMPA", _xlfn.XLOOKUP(E938,'国家网站数据(NMPA)'!$B$1:$B$906,'国家网站数据(NMPA)'!C$1:C$906),"NA")</f>
        <v>NA</v>
      </c>
      <c r="E938" s="180" t="str">
        <f>IF(N938="Not Reportable","NA",IF(B938="Oversea",_xlfn.XLOOKUP(O938,'Oversea data From 国家网站'!A:A,'Oversea data From 国家网站'!B:B),_xlfn.XLOOKUP(O938,'Local data from 国家网站'!A:A,'Local data from 国家网站'!B:B)))</f>
        <v>NA</v>
      </c>
      <c r="F938" s="175" t="str">
        <f>IF(B938="NMPA", _xlfn.XLOOKUP(E938, '国家网站数据(NMPA)'!B$1:B$906, '国家网站数据(NMPA)'!E$1:E$906), "SHD")</f>
        <v>SHD</v>
      </c>
      <c r="G938" s="176" t="str">
        <f>IF(ISERROR(IF(B938="NMPA",_xlfn.XLOOKUP(E938,'国家网站数据(NMPA)'!B$1:B$906,'国家网站数据(NMPA)'!J$1:J$906),IF(B938="Oversea",_xlfn.XLOOKUP(O938,'Oversea data From 国家网站'!A$1:A$994,'Oversea data From 国家网站'!J$1:J$994),_xlfn.XLOOKUP(O938,'Local data from 国家网站'!A$1:A$1000,'Local data from 国家网站'!J$1:J$1000)))),"NA",IF(B938="NMPA",_xlfn.XLOOKUP(E938,'国家网站数据(NMPA)'!B$1:B$906,'国家网站数据(NMPA)'!J$1:J$906),IF(B938="Oversea",_xlfn.XLOOKUP(O938,'Oversea data From 国家网站'!A$1:A$994,'Oversea data From 国家网站'!J$1:J$994),_xlfn.XLOOKUP(O938,'Local data from 国家网站'!A$1:A$1000,'Local data from 国家网站'!J$1:J$1000))))</f>
        <v>NA</v>
      </c>
      <c r="H938" s="255" t="s">
        <v>73</v>
      </c>
      <c r="I938" s="176" t="str">
        <f>IF(ISERROR(IF(B938="NMPA",_xlfn.XLOOKUP(西门子log!E938,'国家网站数据(NMPA)'!B:B,'国家网站数据(NMPA)'!K:K),IF(B938="Oversea",_xlfn.XLOOKUP(O938,'Oversea data From 国家网站'!A:A,'Oversea data From 国家网站'!K:K),_xlfn.XLOOKUP(西门子log!O938,'Local data from 国家网站'!A:A,'Local data from 国家网站'!K:K)))),"NA",IF(B938="NMPA",_xlfn.XLOOKUP(E938,'国家网站数据(NMPA)'!B:B,'国家网站数据(NMPA)'!K:K),IF(B938="Oversea",_xlfn.XLOOKUP(O938,'Oversea data From 国家网站'!A:A,'Oversea data From 国家网站'!K:K),_xlfn.XLOOKUP(O938,'Local data from 国家网站'!A:A,'Local data from 国家网站'!K:K))))</f>
        <v>NA</v>
      </c>
      <c r="J938" s="176" t="str">
        <f>IF(B938="Oversea",_xlfn.XLOOKUP(O938,SmartSolve!C:C,SmartSolve!I:I),_xlfn.XLOOKUP(E938,'国家网站数据(NMPA)'!B:B,'国家网站数据(NMPA)'!AB:AB))</f>
        <v>Dimension Vista 500 Instrument (S/N: DV331021) / The customer reported that erroneous results for assays including but not limited to Carbon Dioxide (CO2), Calcium (CA), and Glucose (GLU) on an unspecified number of patient samples were obtained.</v>
      </c>
      <c r="K938" s="176" t="str">
        <f>IF(B938="NMPA", _xlfn.XLOOKUP(E938, '国家网站数据(NMPA)'!B:B, '国家网站数据(NMPA)'!W:W), "NA")</f>
        <v>NA</v>
      </c>
      <c r="L938" s="271">
        <v>45777</v>
      </c>
      <c r="M938" s="326">
        <f t="shared" si="20"/>
        <v>45807</v>
      </c>
      <c r="N938" s="172" t="s">
        <v>4</v>
      </c>
      <c r="O938" s="172" t="s">
        <v>2817</v>
      </c>
      <c r="P938" s="178" t="s">
        <v>45</v>
      </c>
      <c r="Q938" s="178" t="s">
        <v>45</v>
      </c>
      <c r="R938" s="172" t="s">
        <v>55</v>
      </c>
      <c r="S938" s="177" t="s">
        <v>2712</v>
      </c>
      <c r="T938" s="247" t="s">
        <v>45</v>
      </c>
    </row>
    <row r="939" spans="1:20" ht="16.399999999999999" customHeight="1">
      <c r="A939" s="172" t="s">
        <v>2405</v>
      </c>
      <c r="B939" s="173" t="s">
        <v>19</v>
      </c>
      <c r="C939" s="172" t="str">
        <f t="shared" ca="1" si="19"/>
        <v>NA</v>
      </c>
      <c r="D939" s="174" t="str">
        <f>IF(B939="NMPA", _xlfn.XLOOKUP(E939,'国家网站数据(NMPA)'!$B$1:$B$906,'国家网站数据(NMPA)'!C$1:C$906),"NA")</f>
        <v>NA</v>
      </c>
      <c r="E939" s="180" t="str">
        <f>IF(N939="Not Reportable","NA",IF(B939="Oversea",_xlfn.XLOOKUP(O939,'Oversea data From 国家网站'!A:A,'Oversea data From 国家网站'!B:B),_xlfn.XLOOKUP(O939,'Local data from 国家网站'!A:A,'Local data from 国家网站'!B:B)))</f>
        <v>1193118002025092802</v>
      </c>
      <c r="F939" s="175" t="str">
        <f>IF(B939="NMPA", _xlfn.XLOOKUP(E939, '国家网站数据(NMPA)'!B$1:B$906, '国家网站数据(NMPA)'!E$1:E$906), "SHD")</f>
        <v>SHD</v>
      </c>
      <c r="G939" s="176" t="str">
        <f>IF(ISERROR(IF(B939="NMPA",_xlfn.XLOOKUP(E939,'国家网站数据(NMPA)'!B$1:B$906,'国家网站数据(NMPA)'!J$1:J$906),IF(B939="Oversea",_xlfn.XLOOKUP(O939,'Oversea data From 国家网站'!A$1:A$994,'Oversea data From 国家网站'!J$1:J$994),_xlfn.XLOOKUP(O939,'Local data from 国家网站'!A$1:A$1000,'Local data from 国家网站'!J$1:J$1000)))),"NA",IF(B939="NMPA",_xlfn.XLOOKUP(E939,'国家网站数据(NMPA)'!B$1:B$906,'国家网站数据(NMPA)'!J$1:J$906),IF(B939="Oversea",_xlfn.XLOOKUP(O939,'Oversea data From 国家网站'!A$1:A$994,'Oversea data From 国家网站'!J$1:J$994),_xlfn.XLOOKUP(O939,'Local data from 国家网站'!A$1:A$1000,'Local data from 国家网站'!J$1:J$1000))))</f>
        <v>维生素B12测定试剂盒(直接化学发光法)</v>
      </c>
      <c r="H939" s="255" t="s">
        <v>130</v>
      </c>
      <c r="I939" s="176" t="str">
        <f>IF(ISERROR(IF(B939="NMPA",_xlfn.XLOOKUP(西门子log!E939,'国家网站数据(NMPA)'!B:B,'国家网站数据(NMPA)'!K:K),IF(B939="Oversea",_xlfn.XLOOKUP(O939,'Oversea data From 国家网站'!A:A,'Oversea data From 国家网站'!K:K),_xlfn.XLOOKUP(西门子log!O939,'Local data from 国家网站'!A:A,'Local data from 国家网站'!K:K)))),"NA",IF(B939="NMPA",_xlfn.XLOOKUP(E939,'国家网站数据(NMPA)'!B:B,'国家网站数据(NMPA)'!K:K),IF(B939="Oversea",_xlfn.XLOOKUP(O939,'Oversea data From 国家网站'!A:A,'Oversea data From 国家网站'!K:K),_xlfn.XLOOKUP(O939,'Local data from 国家网站'!A:A,'Local data from 国家网站'!K:K))))</f>
        <v>国械注进20162404435</v>
      </c>
      <c r="J939" s="176" t="str">
        <f>IF(B939="Oversea",_xlfn.XLOOKUP(O939,SmartSolve!C:C,SmartSolve!I:I),_xlfn.XLOOKUP(E939,'国家网站数据(NMPA)'!B:B,'国家网站数据(NMPA)'!AB:AB))</f>
        <v>Atellica IM Vitamin B12 (VB12) Lot 297 - discordant elevated patient result</v>
      </c>
      <c r="K939" s="176" t="str">
        <f>IF(B939="NMPA", _xlfn.XLOOKUP(E939, '国家网站数据(NMPA)'!B:B, '国家网站数据(NMPA)'!W:W), "NA")</f>
        <v>NA</v>
      </c>
      <c r="L939" s="271">
        <v>45779</v>
      </c>
      <c r="M939" s="326">
        <f t="shared" si="20"/>
        <v>45809</v>
      </c>
      <c r="N939" s="172" t="s">
        <v>5</v>
      </c>
      <c r="O939" s="172" t="s">
        <v>2818</v>
      </c>
      <c r="P939" s="178">
        <v>45784</v>
      </c>
      <c r="Q939" s="178" t="s">
        <v>45</v>
      </c>
      <c r="R939" s="172" t="s">
        <v>237</v>
      </c>
      <c r="T939" s="247" t="str">
        <f t="shared" si="16"/>
        <v>满足</v>
      </c>
    </row>
    <row r="940" spans="1:20" ht="16.399999999999999" customHeight="1">
      <c r="A940" s="172" t="s">
        <v>2405</v>
      </c>
      <c r="B940" s="173" t="s">
        <v>19</v>
      </c>
      <c r="C940" s="172" t="str">
        <f t="shared" ca="1" si="19"/>
        <v>NA</v>
      </c>
      <c r="D940" s="174" t="str">
        <f>IF(B940="NMPA", _xlfn.XLOOKUP(E940,'国家网站数据(NMPA)'!$B$1:$B$906,'国家网站数据(NMPA)'!C$1:C$906),"NA")</f>
        <v>NA</v>
      </c>
      <c r="E940" s="180" t="str">
        <f>IF(N940="Not Reportable","NA",IF(B940="Oversea",_xlfn.XLOOKUP(O940,'Oversea data From 国家网站'!A:A,'Oversea data From 国家网站'!B:B),_xlfn.XLOOKUP(O940,'Local data from 国家网站'!A:A,'Local data from 国家网站'!B:B)))</f>
        <v>1193118002025092803</v>
      </c>
      <c r="F940" s="175" t="str">
        <f>IF(B940="NMPA", _xlfn.XLOOKUP(E940, '国家网站数据(NMPA)'!B$1:B$906, '国家网站数据(NMPA)'!E$1:E$906), "SHD")</f>
        <v>SHD</v>
      </c>
      <c r="G940" s="176" t="str">
        <f>IF(ISERROR(IF(B940="NMPA",_xlfn.XLOOKUP(E940,'国家网站数据(NMPA)'!B$1:B$906,'国家网站数据(NMPA)'!J$1:J$906),IF(B940="Oversea",_xlfn.XLOOKUP(O940,'Oversea data From 国家网站'!A$1:A$994,'Oversea data From 国家网站'!J$1:J$994),_xlfn.XLOOKUP(O940,'Local data from 国家网站'!A$1:A$1000,'Local data from 国家网站'!J$1:J$1000)))),"NA",IF(B940="NMPA",_xlfn.XLOOKUP(E940,'国家网站数据(NMPA)'!B$1:B$906,'国家网站数据(NMPA)'!J$1:J$906),IF(B940="Oversea",_xlfn.XLOOKUP(O940,'Oversea data From 国家网站'!A$1:A$994,'Oversea data From 国家网站'!J$1:J$994),_xlfn.XLOOKUP(O940,'Local data from 国家网站'!A$1:A$1000,'Local data from 国家网站'!J$1:J$1000))))</f>
        <v>全自动生化分析仪</v>
      </c>
      <c r="H940" s="255" t="s">
        <v>73</v>
      </c>
      <c r="I940" s="176" t="str">
        <f>IF(ISERROR(IF(B940="NMPA",_xlfn.XLOOKUP(西门子log!E940,'国家网站数据(NMPA)'!B:B,'国家网站数据(NMPA)'!K:K),IF(B940="Oversea",_xlfn.XLOOKUP(O940,'Oversea data From 国家网站'!A:A,'Oversea data From 国家网站'!K:K),_xlfn.XLOOKUP(西门子log!O940,'Local data from 国家网站'!A:A,'Local data from 国家网站'!K:K)))),"NA",IF(B940="NMPA",_xlfn.XLOOKUP(E940,'国家网站数据(NMPA)'!B:B,'国家网站数据(NMPA)'!K:K),IF(B940="Oversea",_xlfn.XLOOKUP(O940,'Oversea data From 国家网站'!A:A,'Oversea data From 国家网站'!K:K),_xlfn.XLOOKUP(O940,'Local data from 国家网站'!A:A,'Local data from 国家网站'!K:K))))</f>
        <v>国械注进20152220139</v>
      </c>
      <c r="J940" s="176" t="str">
        <f>IF(B940="Oversea",_xlfn.XLOOKUP(O940,SmartSolve!C:C,SmartSolve!I:I),_xlfn.XLOOKUP(E940,'国家网站数据(NMPA)'!B:B,'国家网站数据(NMPA)'!AB:AB))</f>
        <v>Dimension EXL with LM Integrated Chemistry System/ falsely elevated Enzymatic carbonate (ECO2, BA5322) results obtained on Eight patient samples</v>
      </c>
      <c r="K940" s="176" t="str">
        <f>IF(B940="NMPA", _xlfn.XLOOKUP(E940, '国家网站数据(NMPA)'!B:B, '国家网站数据(NMPA)'!W:W), "NA")</f>
        <v>NA</v>
      </c>
      <c r="L940" s="271">
        <v>45779</v>
      </c>
      <c r="M940" s="326">
        <f t="shared" si="20"/>
        <v>45809</v>
      </c>
      <c r="N940" s="172" t="s">
        <v>5</v>
      </c>
      <c r="O940" s="172" t="s">
        <v>2819</v>
      </c>
      <c r="P940" s="178">
        <v>45784</v>
      </c>
      <c r="Q940" s="178" t="s">
        <v>45</v>
      </c>
      <c r="R940" s="172" t="s">
        <v>55</v>
      </c>
      <c r="T940" s="247" t="str">
        <f t="shared" si="16"/>
        <v>满足</v>
      </c>
    </row>
    <row r="941" spans="1:20" ht="16.399999999999999" customHeight="1">
      <c r="A941" s="172" t="s">
        <v>2405</v>
      </c>
      <c r="B941" s="173" t="s">
        <v>19</v>
      </c>
      <c r="C941" s="172" t="str">
        <f t="shared" ca="1" si="19"/>
        <v>NA</v>
      </c>
      <c r="D941" s="174" t="str">
        <f>IF(B941="NMPA", _xlfn.XLOOKUP(E941,'国家网站数据(NMPA)'!$B$1:$B$906,'国家网站数据(NMPA)'!C$1:C$906),"NA")</f>
        <v>NA</v>
      </c>
      <c r="E941" s="180" t="str">
        <f>IF(N941="Not Reportable","NA",IF(B941="Oversea",_xlfn.XLOOKUP(O941,'Oversea data From 国家网站'!A:A,'Oversea data From 国家网站'!B:B),_xlfn.XLOOKUP(O941,'Local data from 国家网站'!A:A,'Local data from 国家网站'!B:B)))</f>
        <v>1193118002025092804</v>
      </c>
      <c r="F941" s="175" t="str">
        <f>IF(B941="NMPA", _xlfn.XLOOKUP(E941, '国家网站数据(NMPA)'!B$1:B$906, '国家网站数据(NMPA)'!E$1:E$906), "SHD")</f>
        <v>SHD</v>
      </c>
      <c r="G941" s="176" t="str">
        <f>IF(ISERROR(IF(B941="NMPA",_xlfn.XLOOKUP(E941,'国家网站数据(NMPA)'!B$1:B$906,'国家网站数据(NMPA)'!J$1:J$906),IF(B941="Oversea",_xlfn.XLOOKUP(O941,'Oversea data From 国家网站'!A$1:A$994,'Oversea data From 国家网站'!J$1:J$994),_xlfn.XLOOKUP(O941,'Local data from 国家网站'!A$1:A$1000,'Local data from 国家网站'!J$1:J$1000)))),"NA",IF(B941="NMPA",_xlfn.XLOOKUP(E941,'国家网站数据(NMPA)'!B$1:B$906,'国家网站数据(NMPA)'!J$1:J$906),IF(B941="Oversea",_xlfn.XLOOKUP(O941,'Oversea data From 国家网站'!A$1:A$994,'Oversea data From 国家网站'!J$1:J$994),_xlfn.XLOOKUP(O941,'Local data from 国家网站'!A$1:A$1000,'Local data from 国家网站'!J$1:J$1000))))</f>
        <v>全自动生化分析仪</v>
      </c>
      <c r="H941" s="255" t="s">
        <v>73</v>
      </c>
      <c r="I941" s="176" t="str">
        <f>IF(ISERROR(IF(B941="NMPA",_xlfn.XLOOKUP(西门子log!E941,'国家网站数据(NMPA)'!B:B,'国家网站数据(NMPA)'!K:K),IF(B941="Oversea",_xlfn.XLOOKUP(O941,'Oversea data From 国家网站'!A:A,'Oversea data From 国家网站'!K:K),_xlfn.XLOOKUP(西门子log!O941,'Local data from 国家网站'!A:A,'Local data from 国家网站'!K:K)))),"NA",IF(B941="NMPA",_xlfn.XLOOKUP(E941,'国家网站数据(NMPA)'!B:B,'国家网站数据(NMPA)'!K:K),IF(B941="Oversea",_xlfn.XLOOKUP(O941,'Oversea data From 国家网站'!A:A,'Oversea data From 国家网站'!K:K),_xlfn.XLOOKUP(O941,'Local data from 国家网站'!A:A,'Local data from 国家网站'!K:K))))</f>
        <v>国械注进20152220139</v>
      </c>
      <c r="J941" s="176" t="str">
        <f>IF(B941="Oversea",_xlfn.XLOOKUP(O941,SmartSolve!C:C,SmartSolve!I:I),_xlfn.XLOOKUP(E941,'国家网站数据(NMPA)'!B:B,'国家网站数据(NMPA)'!AB:AB))</f>
        <v>Dimension EXL with LM Integrated Chemistry System/ falsely elevated Enzymatic Carbonate (ECO2, BA5322) results obtained on four patient samples.</v>
      </c>
      <c r="K941" s="176" t="str">
        <f>IF(B941="NMPA", _xlfn.XLOOKUP(E941, '国家网站数据(NMPA)'!B:B, '国家网站数据(NMPA)'!W:W), "NA")</f>
        <v>NA</v>
      </c>
      <c r="L941" s="271">
        <v>45779</v>
      </c>
      <c r="M941" s="326">
        <f t="shared" si="20"/>
        <v>45809</v>
      </c>
      <c r="N941" s="172" t="s">
        <v>5</v>
      </c>
      <c r="O941" s="172" t="s">
        <v>2820</v>
      </c>
      <c r="P941" s="178">
        <v>45784</v>
      </c>
      <c r="Q941" s="178" t="s">
        <v>45</v>
      </c>
      <c r="R941" s="172" t="s">
        <v>55</v>
      </c>
      <c r="T941" s="247" t="str">
        <f t="shared" si="16"/>
        <v>满足</v>
      </c>
    </row>
    <row r="942" spans="1:20" ht="16.399999999999999" customHeight="1">
      <c r="A942" s="172" t="s">
        <v>1321</v>
      </c>
      <c r="B942" s="173" t="s">
        <v>19</v>
      </c>
      <c r="C942" s="172" t="str">
        <f t="shared" ca="1" si="19"/>
        <v>NA</v>
      </c>
      <c r="D942" s="174" t="str">
        <f>IF(B942="NMPA", _xlfn.XLOOKUP(E942,'国家网站数据(NMPA)'!$B$1:$B$906,'国家网站数据(NMPA)'!C$1:C$906),"NA")</f>
        <v>NA</v>
      </c>
      <c r="E942" s="180" t="str">
        <f>IF(N942="Not Reportable","NA",IF(B942="Oversea",_xlfn.XLOOKUP(O942,'Oversea data From 国家网站'!A:A,'Oversea data From 国家网站'!B:B),_xlfn.XLOOKUP(O942,'Local data from 国家网站'!A:A,'Local data from 国家网站'!B:B)))</f>
        <v>1193118002025091935</v>
      </c>
      <c r="F942" s="175" t="str">
        <f>IF(B942="NMPA", _xlfn.XLOOKUP(E942, '国家网站数据(NMPA)'!B$1:B$906, '国家网站数据(NMPA)'!E$1:E$906), "SHD")</f>
        <v>SHD</v>
      </c>
      <c r="G942" s="176" t="str">
        <f>IF(ISERROR(IF(B942="NMPA",_xlfn.XLOOKUP(E942,'国家网站数据(NMPA)'!B$1:B$906,'国家网站数据(NMPA)'!J$1:J$906),IF(B942="Oversea",_xlfn.XLOOKUP(O942,'Oversea data From 国家网站'!A$1:A$994,'Oversea data From 国家网站'!J$1:J$994),_xlfn.XLOOKUP(O942,'Local data from 国家网站'!A$1:A$1000,'Local data from 国家网站'!J$1:J$1000)))),"NA",IF(B942="NMPA",_xlfn.XLOOKUP(E942,'国家网站数据(NMPA)'!B$1:B$906,'国家网站数据(NMPA)'!J$1:J$906),IF(B942="Oversea",_xlfn.XLOOKUP(O942,'Oversea data From 国家网站'!A$1:A$994,'Oversea data From 国家网站'!J$1:J$994),_xlfn.XLOOKUP(O942,'Local data from 国家网站'!A$1:A$1000,'Local data from 国家网站'!J$1:J$1000))))</f>
        <v>肌酐测定试剂盒(苦味酸法)</v>
      </c>
      <c r="H942" s="255" t="s">
        <v>50</v>
      </c>
      <c r="I942" s="176" t="str">
        <f>IF(ISERROR(IF(B942="NMPA",_xlfn.XLOOKUP(西门子log!E942,'国家网站数据(NMPA)'!B:B,'国家网站数据(NMPA)'!K:K),IF(B942="Oversea",_xlfn.XLOOKUP(O942,'Oversea data From 国家网站'!A:A,'Oversea data From 国家网站'!K:K),_xlfn.XLOOKUP(西门子log!O942,'Local data from 国家网站'!A:A,'Local data from 国家网站'!K:K)))),"NA",IF(B942="NMPA",_xlfn.XLOOKUP(E942,'国家网站数据(NMPA)'!B:B,'国家网站数据(NMPA)'!K:K),IF(B942="Oversea",_xlfn.XLOOKUP(O942,'Oversea data From 国家网站'!A:A,'Oversea data From 国家网站'!K:K),_xlfn.XLOOKUP(O942,'Local data from 国家网站'!A:A,'Local data from 国家网站'!K:K))))</f>
        <v>国械注进20192400466</v>
      </c>
      <c r="J942" s="176" t="str">
        <f>IF(B942="Oversea",_xlfn.XLOOKUP(O942,SmartSolve!C:C,SmartSolve!I:I),_xlfn.XLOOKUP(E942,'国家网站数据(NMPA)'!B:B,'国家网站数据(NMPA)'!AB:AB))</f>
        <v>Atellica CH 930 Analyzer / Quality Control (QC) outside lab ranges and erroneously depressed Creatinine_2 (Crea_2, 242279) results on multiple patient samples.</v>
      </c>
      <c r="K942" s="176" t="str">
        <f>IF(B942="NMPA", _xlfn.XLOOKUP(E942, '国家网站数据(NMPA)'!B:B, '国家网站数据(NMPA)'!W:W), "NA")</f>
        <v>NA</v>
      </c>
      <c r="L942" s="271">
        <v>45783</v>
      </c>
      <c r="M942" s="326">
        <f t="shared" si="20"/>
        <v>45813</v>
      </c>
      <c r="N942" s="172" t="s">
        <v>5</v>
      </c>
      <c r="O942" s="172" t="s">
        <v>2821</v>
      </c>
      <c r="P942" s="178">
        <v>45784</v>
      </c>
      <c r="Q942" s="178" t="s">
        <v>45</v>
      </c>
      <c r="R942" s="172" t="s">
        <v>237</v>
      </c>
      <c r="T942" s="247" t="str">
        <f t="shared" ref="T942:T959" si="21">IF(P942="NA"," ",IF(P942&lt;M942,"满足","不满足"))</f>
        <v>满足</v>
      </c>
    </row>
    <row r="943" spans="1:20" ht="16.399999999999999" customHeight="1">
      <c r="A943" s="172" t="s">
        <v>1321</v>
      </c>
      <c r="B943" s="173" t="s">
        <v>19</v>
      </c>
      <c r="C943" s="172" t="str">
        <f t="shared" ca="1" si="19"/>
        <v>NA</v>
      </c>
      <c r="D943" s="174" t="str">
        <f>IF(B943="NMPA", _xlfn.XLOOKUP(E943,'国家网站数据(NMPA)'!$B$1:$B$906,'国家网站数据(NMPA)'!C$1:C$906),"NA")</f>
        <v>NA</v>
      </c>
      <c r="E943" s="180" t="str">
        <f>IF(N943="Not Reportable","NA",IF(B943="Oversea",_xlfn.XLOOKUP(O943,'Oversea data From 国家网站'!A:A,'Oversea data From 国家网站'!B:B),_xlfn.XLOOKUP(O943,'Local data from 国家网站'!A:A,'Local data from 国家网站'!B:B)))</f>
        <v>1193118002025091934</v>
      </c>
      <c r="F943" s="175" t="str">
        <f>IF(B943="NMPA", _xlfn.XLOOKUP(E943, '国家网站数据(NMPA)'!B$1:B$906, '国家网站数据(NMPA)'!E$1:E$906), "SHD")</f>
        <v>SHD</v>
      </c>
      <c r="G943" s="176" t="str">
        <f>IF(ISERROR(IF(B943="NMPA",_xlfn.XLOOKUP(E943,'国家网站数据(NMPA)'!B$1:B$906,'国家网站数据(NMPA)'!J$1:J$906),IF(B943="Oversea",_xlfn.XLOOKUP(O943,'Oversea data From 国家网站'!A$1:A$994,'Oversea data From 国家网站'!J$1:J$994),_xlfn.XLOOKUP(O943,'Local data from 国家网站'!A$1:A$1000,'Local data from 国家网站'!J$1:J$1000)))),"NA",IF(B943="NMPA",_xlfn.XLOOKUP(E943,'国家网站数据(NMPA)'!B$1:B$906,'国家网站数据(NMPA)'!J$1:J$906),IF(B943="Oversea",_xlfn.XLOOKUP(O943,'Oversea data From 国家网站'!A$1:A$994,'Oversea data From 国家网站'!J$1:J$994),_xlfn.XLOOKUP(O943,'Local data from 国家网站'!A$1:A$1000,'Local data from 国家网站'!J$1:J$1000))))</f>
        <v>电解质检测电极块</v>
      </c>
      <c r="H943" s="255" t="s">
        <v>50</v>
      </c>
      <c r="I943" s="176" t="str">
        <f>IF(ISERROR(IF(B943="NMPA",_xlfn.XLOOKUP(西门子log!E943,'国家网站数据(NMPA)'!B:B,'国家网站数据(NMPA)'!K:K),IF(B943="Oversea",_xlfn.XLOOKUP(O943,'Oversea data From 国家网站'!A:A,'Oversea data From 国家网站'!K:K),_xlfn.XLOOKUP(西门子log!O943,'Local data from 国家网站'!A:A,'Local data from 国家网站'!K:K)))),"NA",IF(B943="NMPA",_xlfn.XLOOKUP(E943,'国家网站数据(NMPA)'!B:B,'国家网站数据(NMPA)'!K:K),IF(B943="Oversea",_xlfn.XLOOKUP(O943,'Oversea data From 国家网站'!A:A,'Oversea data From 国家网站'!K:K),_xlfn.XLOOKUP(O943,'Local data from 国家网站'!A:A,'Local data from 国家网站'!K:K))))</f>
        <v>国械注进20182220495</v>
      </c>
      <c r="J943" s="176" t="str">
        <f>IF(B943="Oversea",_xlfn.XLOOKUP(O943,SmartSolve!C:C,SmartSolve!I:I),_xlfn.XLOOKUP(E943,'国家网站数据(NMPA)'!B:B,'国家网站数据(NMPA)'!AB:AB))</f>
        <v>Atellica CH 930 Analyzer - A-LYTE Integrated Multisensor (IMT Na K Cl, Lot 140023) - Erroneously Depressed Results on One (1) Patient Sample for Sodium (Na), Potassium (K), and Chloride (Cl)</v>
      </c>
      <c r="K943" s="176" t="str">
        <f>IF(B943="NMPA", _xlfn.XLOOKUP(E943, '国家网站数据(NMPA)'!B:B, '国家网站数据(NMPA)'!W:W), "NA")</f>
        <v>NA</v>
      </c>
      <c r="L943" s="271">
        <v>45778</v>
      </c>
      <c r="M943" s="326">
        <f t="shared" si="20"/>
        <v>45808</v>
      </c>
      <c r="N943" s="172" t="s">
        <v>5</v>
      </c>
      <c r="O943" s="172" t="s">
        <v>2822</v>
      </c>
      <c r="P943" s="178">
        <v>45784</v>
      </c>
      <c r="Q943" s="178" t="s">
        <v>45</v>
      </c>
      <c r="R943" s="172" t="s">
        <v>55</v>
      </c>
      <c r="T943" s="247" t="str">
        <f t="shared" si="21"/>
        <v>满足</v>
      </c>
    </row>
    <row r="944" spans="1:20" ht="16.399999999999999" customHeight="1">
      <c r="A944" s="172" t="s">
        <v>1321</v>
      </c>
      <c r="B944" s="173" t="s">
        <v>19</v>
      </c>
      <c r="C944" s="172" t="str">
        <f t="shared" ca="1" si="19"/>
        <v>NA</v>
      </c>
      <c r="D944" s="174" t="str">
        <f>IF(B944="NMPA", _xlfn.XLOOKUP(E944,'国家网站数据(NMPA)'!$B$1:$B$906,'国家网站数据(NMPA)'!C$1:C$906),"NA")</f>
        <v>NA</v>
      </c>
      <c r="E944" s="180" t="str">
        <f>IF(N944="Not Reportable","NA",IF(B944="Oversea",_xlfn.XLOOKUP(O944,'Oversea data From 国家网站'!A:A,'Oversea data From 国家网站'!B:B),_xlfn.XLOOKUP(O944,'Local data from 国家网站'!A:A,'Local data from 国家网站'!B:B)))</f>
        <v>1193118002025091938</v>
      </c>
      <c r="F944" s="175" t="str">
        <f>IF(B944="NMPA", _xlfn.XLOOKUP(E944, '国家网站数据(NMPA)'!B$1:B$906, '国家网站数据(NMPA)'!E$1:E$906), "SHD")</f>
        <v>SHD</v>
      </c>
      <c r="G944" s="176" t="str">
        <f>IF(ISERROR(IF(B944="NMPA",_xlfn.XLOOKUP(E944,'国家网站数据(NMPA)'!B$1:B$906,'国家网站数据(NMPA)'!J$1:J$906),IF(B944="Oversea",_xlfn.XLOOKUP(O944,'Oversea data From 国家网站'!A$1:A$994,'Oversea data From 国家网站'!J$1:J$994),_xlfn.XLOOKUP(O944,'Local data from 国家网站'!A$1:A$1000,'Local data from 国家网站'!J$1:J$1000)))),"NA",IF(B944="NMPA",_xlfn.XLOOKUP(E944,'国家网站数据(NMPA)'!B$1:B$906,'国家网站数据(NMPA)'!J$1:J$906),IF(B944="Oversea",_xlfn.XLOOKUP(O944,'Oversea data From 国家网站'!A$1:A$994,'Oversea data From 国家网站'!J$1:J$994),_xlfn.XLOOKUP(O944,'Local data from 国家网站'!A$1:A$1000,'Local data from 国家网站'!J$1:J$1000))))</f>
        <v>全自动血气/电解质和生化分析仪</v>
      </c>
      <c r="H944" s="255" t="s">
        <v>723</v>
      </c>
      <c r="I944" s="176" t="str">
        <f>IF(ISERROR(IF(B944="NMPA",_xlfn.XLOOKUP(西门子log!E944,'国家网站数据(NMPA)'!B:B,'国家网站数据(NMPA)'!K:K),IF(B944="Oversea",_xlfn.XLOOKUP(O944,'Oversea data From 国家网站'!A:A,'Oversea data From 国家网站'!K:K),_xlfn.XLOOKUP(西门子log!O944,'Local data from 国家网站'!A:A,'Local data from 国家网站'!K:K)))),"NA",IF(B944="NMPA",_xlfn.XLOOKUP(E944,'国家网站数据(NMPA)'!B:B,'国家网站数据(NMPA)'!K:K),IF(B944="Oversea",_xlfn.XLOOKUP(O944,'Oversea data From 国家网站'!A:A,'Oversea data From 国家网站'!K:K),_xlfn.XLOOKUP(O944,'Local data from 国家网站'!A:A,'Local data from 国家网站'!K:K))))</f>
        <v>国械注进20222220292</v>
      </c>
      <c r="J944" s="176" t="str">
        <f>IF(B944="Oversea",_xlfn.XLOOKUP(O944,SmartSolve!C:C,SmartSolve!I:I),_xlfn.XLOOKUP(E944,'国家网站数据(NMPA)'!B:B,'国家网站数据(NMPA)'!AB:AB))</f>
        <v>Discrepant Low tHb Result, Mcart SN 3432605325 [RP500e SN 62439 - Austria]</v>
      </c>
      <c r="K944" s="176" t="str">
        <f>IF(B944="NMPA", _xlfn.XLOOKUP(E944, '国家网站数据(NMPA)'!B:B, '国家网站数据(NMPA)'!W:W), "NA")</f>
        <v>NA</v>
      </c>
      <c r="L944" s="271">
        <v>45779</v>
      </c>
      <c r="M944" s="326">
        <f t="shared" si="20"/>
        <v>45809</v>
      </c>
      <c r="N944" s="172" t="s">
        <v>5</v>
      </c>
      <c r="O944" s="172" t="s">
        <v>2823</v>
      </c>
      <c r="P944" s="178">
        <v>45784</v>
      </c>
      <c r="Q944" s="178" t="s">
        <v>45</v>
      </c>
      <c r="R944" s="172" t="s">
        <v>237</v>
      </c>
      <c r="T944" s="247" t="str">
        <f t="shared" si="21"/>
        <v>满足</v>
      </c>
    </row>
    <row r="945" spans="1:20" ht="16.399999999999999" customHeight="1">
      <c r="A945" s="172" t="s">
        <v>1321</v>
      </c>
      <c r="B945" s="173" t="s">
        <v>19</v>
      </c>
      <c r="C945" s="172" t="str">
        <f t="shared" ca="1" si="19"/>
        <v>NA</v>
      </c>
      <c r="D945" s="174" t="str">
        <f>IF(B945="NMPA", _xlfn.XLOOKUP(E945,'国家网站数据(NMPA)'!$B$1:$B$906,'国家网站数据(NMPA)'!C$1:C$906),"NA")</f>
        <v>NA</v>
      </c>
      <c r="E945" s="180" t="str">
        <f>IF(N945="Not Reportable","NA",IF(B945="Oversea",_xlfn.XLOOKUP(O945,'Oversea data From 国家网站'!A:A,'Oversea data From 国家网站'!B:B),_xlfn.XLOOKUP(O945,'Local data from 国家网站'!A:A,'Local data from 国家网站'!B:B)))</f>
        <v>NA</v>
      </c>
      <c r="F945" s="175" t="str">
        <f>IF(B945="NMPA", _xlfn.XLOOKUP(E945, '国家网站数据(NMPA)'!B$1:B$906, '国家网站数据(NMPA)'!E$1:E$906), "SHD")</f>
        <v>SHD</v>
      </c>
      <c r="G945" s="176" t="str">
        <f>IF(ISERROR(IF(B945="NMPA",_xlfn.XLOOKUP(E945,'国家网站数据(NMPA)'!B$1:B$906,'国家网站数据(NMPA)'!J$1:J$906),IF(B945="Oversea",_xlfn.XLOOKUP(O945,'Oversea data From 国家网站'!A$1:A$994,'Oversea data From 国家网站'!J$1:J$994),_xlfn.XLOOKUP(O945,'Local data from 国家网站'!A$1:A$1000,'Local data from 国家网站'!J$1:J$1000)))),"NA",IF(B945="NMPA",_xlfn.XLOOKUP(E945,'国家网站数据(NMPA)'!B$1:B$906,'国家网站数据(NMPA)'!J$1:J$906),IF(B945="Oversea",_xlfn.XLOOKUP(O945,'Oversea data From 国家网站'!A$1:A$994,'Oversea data From 国家网站'!J$1:J$994),_xlfn.XLOOKUP(O945,'Local data from 国家网站'!A$1:A$1000,'Local data from 国家网站'!J$1:J$1000))))</f>
        <v>NA</v>
      </c>
      <c r="H945" s="255" t="s">
        <v>73</v>
      </c>
      <c r="I945" s="176" t="str">
        <f>IF(ISERROR(IF(B945="NMPA",_xlfn.XLOOKUP(西门子log!E945,'国家网站数据(NMPA)'!B:B,'国家网站数据(NMPA)'!K:K),IF(B945="Oversea",_xlfn.XLOOKUP(O945,'Oversea data From 国家网站'!A:A,'Oversea data From 国家网站'!K:K),_xlfn.XLOOKUP(西门子log!O945,'Local data from 国家网站'!A:A,'Local data from 国家网站'!K:K)))),"NA",IF(B945="NMPA",_xlfn.XLOOKUP(E945,'国家网站数据(NMPA)'!B:B,'国家网站数据(NMPA)'!K:K),IF(B945="Oversea",_xlfn.XLOOKUP(O945,'Oversea data From 国家网站'!A:A,'Oversea data From 国家网站'!K:K),_xlfn.XLOOKUP(O945,'Local data from 国家网站'!A:A,'Local data from 国家网站'!K:K))))</f>
        <v>NA</v>
      </c>
      <c r="J945" s="176" t="str">
        <f>IF(B945="Oversea",_xlfn.XLOOKUP(O945,SmartSolve!C:C,SmartSolve!I:I),_xlfn.XLOOKUP(E945,'国家网站数据(NMPA)'!B:B,'国家网站数据(NMPA)'!AB:AB))</f>
        <v>Dimension EXL - LOCI High-Sensitivity Troponin I (TNIH, Lot EA5245) - Erroneously Depressed Result on One (1) Patient Sample on DR251683</v>
      </c>
      <c r="K945" s="176" t="str">
        <f>IF(B945="NMPA", _xlfn.XLOOKUP(E945, '国家网站数据(NMPA)'!B:B, '国家网站数据(NMPA)'!W:W), "NA")</f>
        <v>NA</v>
      </c>
      <c r="L945" s="271">
        <v>45783</v>
      </c>
      <c r="M945" s="326">
        <f t="shared" si="20"/>
        <v>45813</v>
      </c>
      <c r="N945" s="172" t="s">
        <v>4</v>
      </c>
      <c r="O945" s="172" t="s">
        <v>2824</v>
      </c>
      <c r="P945" s="178" t="s">
        <v>45</v>
      </c>
      <c r="Q945" s="178" t="s">
        <v>45</v>
      </c>
      <c r="R945" s="172" t="s">
        <v>55</v>
      </c>
      <c r="S945" s="324" t="s">
        <v>2825</v>
      </c>
      <c r="T945" s="247" t="s">
        <v>45</v>
      </c>
    </row>
    <row r="946" spans="1:20" ht="16.399999999999999" customHeight="1">
      <c r="A946" s="172" t="s">
        <v>1321</v>
      </c>
      <c r="B946" s="173" t="s">
        <v>19</v>
      </c>
      <c r="C946" s="172" t="str">
        <f t="shared" ca="1" si="19"/>
        <v>NA</v>
      </c>
      <c r="D946" s="174" t="str">
        <f>IF(B946="NMPA", _xlfn.XLOOKUP(E946,'国家网站数据(NMPA)'!$B$1:$B$906,'国家网站数据(NMPA)'!C$1:C$906),"NA")</f>
        <v>NA</v>
      </c>
      <c r="E946" s="180" t="str">
        <f>IF(N946="Not Reportable","NA",IF(B946="Oversea",_xlfn.XLOOKUP(O946,'Oversea data From 国家网站'!A:A,'Oversea data From 国家网站'!B:B),_xlfn.XLOOKUP(O946,'Local data from 国家网站'!A:A,'Local data from 国家网站'!B:B)))</f>
        <v>NA</v>
      </c>
      <c r="F946" s="175" t="str">
        <f>IF(B946="NMPA", _xlfn.XLOOKUP(E946, '国家网站数据(NMPA)'!B$1:B$906, '国家网站数据(NMPA)'!E$1:E$906), "SHD")</f>
        <v>SHD</v>
      </c>
      <c r="G946" s="176" t="str">
        <f>IF(ISERROR(IF(B946="NMPA",_xlfn.XLOOKUP(E946,'国家网站数据(NMPA)'!B$1:B$906,'国家网站数据(NMPA)'!J$1:J$906),IF(B946="Oversea",_xlfn.XLOOKUP(O946,'Oversea data From 国家网站'!A$1:A$994,'Oversea data From 国家网站'!J$1:J$994),_xlfn.XLOOKUP(O946,'Local data from 国家网站'!A$1:A$1000,'Local data from 国家网站'!J$1:J$1000)))),"NA",IF(B946="NMPA",_xlfn.XLOOKUP(E946,'国家网站数据(NMPA)'!B$1:B$906,'国家网站数据(NMPA)'!J$1:J$906),IF(B946="Oversea",_xlfn.XLOOKUP(O946,'Oversea data From 国家网站'!A$1:A$994,'Oversea data From 国家网站'!J$1:J$994),_xlfn.XLOOKUP(O946,'Local data from 国家网站'!A$1:A$1000,'Local data from 国家网站'!J$1:J$1000))))</f>
        <v>NA</v>
      </c>
      <c r="H946" s="255" t="s">
        <v>723</v>
      </c>
      <c r="I946" s="176" t="str">
        <f>IF(ISERROR(IF(B946="NMPA",_xlfn.XLOOKUP(西门子log!E946,'国家网站数据(NMPA)'!B:B,'国家网站数据(NMPA)'!K:K),IF(B946="Oversea",_xlfn.XLOOKUP(O946,'Oversea data From 国家网站'!A:A,'Oversea data From 国家网站'!K:K),_xlfn.XLOOKUP(西门子log!O946,'Local data from 国家网站'!A:A,'Local data from 国家网站'!K:K)))),"NA",IF(B946="NMPA",_xlfn.XLOOKUP(E946,'国家网站数据(NMPA)'!B:B,'国家网站数据(NMPA)'!K:K),IF(B946="Oversea",_xlfn.XLOOKUP(O946,'Oversea data From 国家网站'!A:A,'Oversea data From 国家网站'!K:K),_xlfn.XLOOKUP(O946,'Local data from 国家网站'!A:A,'Local data from 国家网站'!K:K))))</f>
        <v>NA</v>
      </c>
      <c r="J946" s="176" t="str">
        <f>IF(B946="Oversea",_xlfn.XLOOKUP(O946,SmartSolve!C:C,SmartSolve!I:I),_xlfn.XLOOKUP(E946,'国家网站数据(NMPA)'!B:B,'国家网站数据(NMPA)'!AB:AB))</f>
        <v>False Negative hCG, Clinitek Status+ SN 351248, lot 089826, United States</v>
      </c>
      <c r="K946" s="176" t="str">
        <f>IF(B946="NMPA", _xlfn.XLOOKUP(E946, '国家网站数据(NMPA)'!B:B, '国家网站数据(NMPA)'!W:W), "NA")</f>
        <v>NA</v>
      </c>
      <c r="L946" s="271">
        <v>45782</v>
      </c>
      <c r="M946" s="326">
        <f t="shared" si="20"/>
        <v>45812</v>
      </c>
      <c r="N946" s="172" t="s">
        <v>4</v>
      </c>
      <c r="O946" s="172" t="s">
        <v>2826</v>
      </c>
      <c r="P946" s="178" t="s">
        <v>45</v>
      </c>
      <c r="Q946" s="178" t="s">
        <v>45</v>
      </c>
      <c r="R946" s="172" t="s">
        <v>55</v>
      </c>
      <c r="S946" s="177" t="s">
        <v>20321</v>
      </c>
      <c r="T946" s="247" t="str">
        <f t="shared" si="21"/>
        <v xml:space="preserve"> </v>
      </c>
    </row>
    <row r="947" spans="1:20" ht="16.399999999999999" customHeight="1">
      <c r="A947" s="172" t="s">
        <v>2405</v>
      </c>
      <c r="B947" s="173" t="s">
        <v>18</v>
      </c>
      <c r="C947" s="172" t="str">
        <f t="shared" ca="1" si="19"/>
        <v>NA</v>
      </c>
      <c r="D947" s="174" t="str">
        <f>IF(B947="NMPA", _xlfn.XLOOKUP(E947,'国家网站数据(NMPA)'!$B$1:$B$906,'国家网站数据(NMPA)'!C$1:C$906),"NA")</f>
        <v>2025-04-30</v>
      </c>
      <c r="E947" s="180" t="s">
        <v>2828</v>
      </c>
      <c r="F947" s="175" t="str">
        <f>IF(B947="NMPA", _xlfn.XLOOKUP(E947, '国家网站数据(NMPA)'!B$1:B$906, '国家网站数据(NMPA)'!E$1:E$906), "SHD")</f>
        <v>安徽中医药大学第二附属医院</v>
      </c>
      <c r="G947" s="176" t="str">
        <f>IF(ISERROR(IF(B947="NMPA",_xlfn.XLOOKUP(E947,'国家网站数据(NMPA)'!B$1:B$906,'国家网站数据(NMPA)'!J$1:J$906),IF(B947="Oversea",_xlfn.XLOOKUP(O947,'Oversea data From 国家网站'!A$1:A$994,'Oversea data From 国家网站'!J$1:J$994),_xlfn.XLOOKUP(O947,'Local data from 国家网站'!A$1:A$1000,'Local data from 国家网站'!J$1:J$1000)))),"NA",IF(B947="NMPA",_xlfn.XLOOKUP(E947,'国家网站数据(NMPA)'!B$1:B$906,'国家网站数据(NMPA)'!J$1:J$906),IF(B947="Oversea",_xlfn.XLOOKUP(O947,'Oversea data From 国家网站'!A$1:A$994,'Oversea data From 国家网站'!J$1:J$994),_xlfn.XLOOKUP(O947,'Local data from 国家网站'!A$1:A$1000,'Local data from 国家网站'!J$1:J$1000))))</f>
        <v>全自动化学发光免疫分析仪</v>
      </c>
      <c r="H947" s="255" t="s">
        <v>62</v>
      </c>
      <c r="I947" s="176" t="str">
        <f>IF(ISERROR(IF(B947="NMPA",_xlfn.XLOOKUP(西门子log!E947,'国家网站数据(NMPA)'!B:B,'国家网站数据(NMPA)'!K:K),IF(B947="Oversea",_xlfn.XLOOKUP(O947,'Oversea data From 国家网站'!A:A,'Oversea data From 国家网站'!K:K),_xlfn.XLOOKUP(西门子log!O947,'Local data from 国家网站'!A:A,'Local data from 国家网站'!K:K)))),"NA",IF(B947="NMPA",_xlfn.XLOOKUP(E947,'国家网站数据(NMPA)'!B:B,'国家网站数据(NMPA)'!K:K),IF(B947="Oversea",_xlfn.XLOOKUP(O947,'Oversea data From 国家网站'!A:A,'Oversea data From 国家网站'!K:K),_xlfn.XLOOKUP(O947,'Local data from 国家网站'!A:A,'Local data from 国家网站'!K:K))))</f>
        <v>国械注进20182221769</v>
      </c>
      <c r="J947" s="176" t="str">
        <f>IF(B947="Oversea",_xlfn.XLOOKUP(O947,SmartSolve!C:C,SmartSolve!I:I),_xlfn.XLOOKUP(E947,'国家网站数据(NMPA)'!B:B,'国家网站数据(NMPA)'!AB:AB))</f>
        <v>1.仪器负责老师反馈最近质控不太好     2.与老师沟通后约时间给仪器做月保养</v>
      </c>
      <c r="K947" s="176" t="str">
        <f>IF(B947="NMPA", _xlfn.XLOOKUP(E947, '国家网站数据(NMPA)'!B:B, '国家网站数据(NMPA)'!W:W), "NA")</f>
        <v>其他</v>
      </c>
      <c r="L947" s="271">
        <v>45780</v>
      </c>
      <c r="M947" s="326">
        <f t="shared" si="20"/>
        <v>45825</v>
      </c>
      <c r="N947" s="172" t="s">
        <v>4</v>
      </c>
      <c r="O947" s="172" t="s">
        <v>2829</v>
      </c>
      <c r="P947" s="178">
        <v>45798</v>
      </c>
      <c r="Q947" s="178" t="s">
        <v>45</v>
      </c>
      <c r="R947" s="172" t="s">
        <v>55</v>
      </c>
      <c r="T947" s="247" t="str">
        <f t="shared" si="21"/>
        <v>满足</v>
      </c>
    </row>
    <row r="948" spans="1:20" ht="16.399999999999999" customHeight="1">
      <c r="A948" s="172" t="s">
        <v>2405</v>
      </c>
      <c r="B948" s="173" t="s">
        <v>19</v>
      </c>
      <c r="C948" s="172" t="str">
        <f t="shared" ca="1" si="19"/>
        <v>NA</v>
      </c>
      <c r="D948" s="174" t="str">
        <f>IF(B948="NMPA", _xlfn.XLOOKUP(E948,'国家网站数据(NMPA)'!$B$1:$B$906,'国家网站数据(NMPA)'!C$1:C$906),"NA")</f>
        <v>NA</v>
      </c>
      <c r="E948" s="180" t="str">
        <f>IF(N948="Not Reportable","NA",IF(B948="Oversea",_xlfn.XLOOKUP(O948,'Oversea data From 国家网站'!A:A,'Oversea data From 国家网站'!B:B),_xlfn.XLOOKUP(O948,'Local data from 国家网站'!A:A,'Local data from 国家网站'!B:B)))</f>
        <v>1193118002025092819</v>
      </c>
      <c r="F948" s="175" t="str">
        <f>IF(B948="NMPA", _xlfn.XLOOKUP(E948, '国家网站数据(NMPA)'!B$1:B$906, '国家网站数据(NMPA)'!E$1:E$906), "SHD")</f>
        <v>SHD</v>
      </c>
      <c r="G948" s="176" t="str">
        <f>IF(ISERROR(IF(B948="NMPA",_xlfn.XLOOKUP(E948,'国家网站数据(NMPA)'!B$1:B$906,'国家网站数据(NMPA)'!J$1:J$906),IF(B948="Oversea",_xlfn.XLOOKUP(O948,'Oversea data From 国家网站'!A$1:A$994,'Oversea data From 国家网站'!J$1:J$994),_xlfn.XLOOKUP(O948,'Local data from 国家网站'!A$1:A$1000,'Local data from 国家网站'!J$1:J$1000)))),"NA",IF(B948="NMPA",_xlfn.XLOOKUP(E948,'国家网站数据(NMPA)'!B$1:B$906,'国家网站数据(NMPA)'!J$1:J$906),IF(B948="Oversea",_xlfn.XLOOKUP(O948,'Oversea data From 国家网站'!A$1:A$994,'Oversea data From 国家网站'!J$1:J$994),_xlfn.XLOOKUP(O948,'Local data from 国家网站'!A$1:A$1000,'Local data from 国家网站'!J$1:J$1000))))</f>
        <v>全自动生化分析仪</v>
      </c>
      <c r="H948" s="255" t="s">
        <v>73</v>
      </c>
      <c r="I948" s="176" t="str">
        <f>IF(ISERROR(IF(B948="NMPA",_xlfn.XLOOKUP(西门子log!E948,'国家网站数据(NMPA)'!B:B,'国家网站数据(NMPA)'!K:K),IF(B948="Oversea",_xlfn.XLOOKUP(O948,'Oversea data From 国家网站'!A:A,'Oversea data From 国家网站'!K:K),_xlfn.XLOOKUP(西门子log!O948,'Local data from 国家网站'!A:A,'Local data from 国家网站'!K:K)))),"NA",IF(B948="NMPA",_xlfn.XLOOKUP(E948,'国家网站数据(NMPA)'!B:B,'国家网站数据(NMPA)'!K:K),IF(B948="Oversea",_xlfn.XLOOKUP(O948,'Oversea data From 国家网站'!A:A,'Oversea data From 国家网站'!K:K),_xlfn.XLOOKUP(O948,'Local data from 国家网站'!A:A,'Local data from 国家网站'!K:K))))</f>
        <v>国械注进20152220139</v>
      </c>
      <c r="J948" s="176" t="str">
        <f>IF(B948="Oversea",_xlfn.XLOOKUP(O948,SmartSolve!C:C,SmartSolve!I:I),_xlfn.XLOOKUP(E948,'国家网站数据(NMPA)'!B:B,'国家网站数据(NMPA)'!AB:AB))</f>
        <v>Dimension ExL with LM Integrated Chemistry System (s/n: DR252088)/ The customer reportedly observed a spark while straightening the bent pins in the keyboard cable connector with a tweezer.</v>
      </c>
      <c r="K948" s="176" t="str">
        <f>IF(B948="NMPA", _xlfn.XLOOKUP(E948, '国家网站数据(NMPA)'!B:B, '国家网站数据(NMPA)'!W:W), "NA")</f>
        <v>NA</v>
      </c>
      <c r="L948" s="271">
        <v>45783</v>
      </c>
      <c r="M948" s="326">
        <f t="shared" si="20"/>
        <v>45813</v>
      </c>
      <c r="N948" s="172" t="s">
        <v>5</v>
      </c>
      <c r="O948" s="172" t="s">
        <v>2830</v>
      </c>
      <c r="P948" s="178">
        <v>45784</v>
      </c>
      <c r="Q948" s="178" t="s">
        <v>45</v>
      </c>
      <c r="R948" s="172" t="s">
        <v>55</v>
      </c>
      <c r="T948" s="247" t="str">
        <f t="shared" si="21"/>
        <v>满足</v>
      </c>
    </row>
    <row r="949" spans="1:20" ht="16.399999999999999" customHeight="1">
      <c r="A949" s="172" t="s">
        <v>1321</v>
      </c>
      <c r="B949" s="173" t="s">
        <v>19</v>
      </c>
      <c r="C949" s="172" t="str">
        <f t="shared" ca="1" si="19"/>
        <v>NA</v>
      </c>
      <c r="D949" s="174" t="str">
        <f>IF(B949="NMPA", _xlfn.XLOOKUP(E949,'国家网站数据(NMPA)'!$B$1:$B$906,'国家网站数据(NMPA)'!C$1:C$906),"NA")</f>
        <v>NA</v>
      </c>
      <c r="E949" s="180" t="str">
        <f>IF(N949="Not Reportable","NA",IF(B949="Oversea",_xlfn.XLOOKUP(O949,'Oversea data From 国家网站'!A:A,'Oversea data From 国家网站'!B:B),_xlfn.XLOOKUP(O949,'Local data from 国家网站'!A:A,'Local data from 国家网站'!B:B)))</f>
        <v>1193118002025094119</v>
      </c>
      <c r="F949" s="175" t="str">
        <f>IF(B949="NMPA", _xlfn.XLOOKUP(E949, '国家网站数据(NMPA)'!B$1:B$906, '国家网站数据(NMPA)'!E$1:E$906), "SHD")</f>
        <v>SHD</v>
      </c>
      <c r="G949" s="176" t="str">
        <f>IF(ISERROR(IF(B949="NMPA",_xlfn.XLOOKUP(E949,'国家网站数据(NMPA)'!B$1:B$906,'国家网站数据(NMPA)'!J$1:J$906),IF(B949="Oversea",_xlfn.XLOOKUP(O949,'Oversea data From 国家网站'!A$1:A$994,'Oversea data From 国家网站'!J$1:J$994),_xlfn.XLOOKUP(O949,'Local data from 国家网站'!A$1:A$1000,'Local data from 国家网站'!J$1:J$1000)))),"NA",IF(B949="NMPA",_xlfn.XLOOKUP(E949,'国家网站数据(NMPA)'!B$1:B$906,'国家网站数据(NMPA)'!J$1:J$906),IF(B949="Oversea",_xlfn.XLOOKUP(O949,'Oversea data From 国家网站'!A$1:A$994,'Oversea data From 国家网站'!J$1:J$994),_xlfn.XLOOKUP(O949,'Local data from 国家网站'!A$1:A$1000,'Local data from 国家网站'!J$1:J$1000))))</f>
        <v>维生素B12测定试剂盒(直接化学发光法)</v>
      </c>
      <c r="H949" s="255" t="s">
        <v>130</v>
      </c>
      <c r="I949" s="176" t="str">
        <f>IF(ISERROR(IF(B949="NMPA",_xlfn.XLOOKUP(西门子log!E949,'国家网站数据(NMPA)'!B:B,'国家网站数据(NMPA)'!K:K),IF(B949="Oversea",_xlfn.XLOOKUP(O949,'Oversea data From 国家网站'!A:A,'Oversea data From 国家网站'!K:K),_xlfn.XLOOKUP(西门子log!O949,'Local data from 国家网站'!A:A,'Local data from 国家网站'!K:K)))),"NA",IF(B949="NMPA",_xlfn.XLOOKUP(E949,'国家网站数据(NMPA)'!B:B,'国家网站数据(NMPA)'!K:K),IF(B949="Oversea",_xlfn.XLOOKUP(O949,'Oversea data From 国家网站'!A:A,'Oversea data From 国家网站'!K:K),_xlfn.XLOOKUP(O949,'Local data from 国家网站'!A:A,'Local data from 国家网站'!K:K))))</f>
        <v>国械注进20162404435</v>
      </c>
      <c r="J949" s="176" t="str">
        <f>IF(B949="Oversea",_xlfn.XLOOKUP(O949,SmartSolve!C:C,SmartSolve!I:I),_xlfn.XLOOKUP(E949,'国家网站数据(NMPA)'!B:B,'国家网站数据(NMPA)'!AB:AB))</f>
        <v>Atellica IM 1300 – VB12, lot 299 – QC failure; discordant results vs. repeat</v>
      </c>
      <c r="K949" s="176" t="str">
        <f>IF(B949="NMPA", _xlfn.XLOOKUP(E949, '国家网站数据(NMPA)'!B:B, '国家网站数据(NMPA)'!W:W), "NA")</f>
        <v>NA</v>
      </c>
      <c r="L949" s="271">
        <v>45784</v>
      </c>
      <c r="M949" s="326">
        <f t="shared" si="20"/>
        <v>45814</v>
      </c>
      <c r="N949" s="172" t="s">
        <v>5</v>
      </c>
      <c r="O949" s="172" t="s">
        <v>2831</v>
      </c>
      <c r="P949" s="178">
        <v>45785</v>
      </c>
      <c r="Q949" s="178">
        <v>45793</v>
      </c>
      <c r="R949" s="172" t="s">
        <v>55</v>
      </c>
      <c r="T949" s="247" t="str">
        <f t="shared" si="21"/>
        <v>满足</v>
      </c>
    </row>
    <row r="950" spans="1:20" ht="16.399999999999999" customHeight="1">
      <c r="A950" s="172" t="s">
        <v>1321</v>
      </c>
      <c r="B950" s="173" t="s">
        <v>19</v>
      </c>
      <c r="C950" s="172" t="str">
        <f t="shared" ca="1" si="19"/>
        <v>NA</v>
      </c>
      <c r="D950" s="174" t="str">
        <f>IF(B950="NMPA", _xlfn.XLOOKUP(E950,'国家网站数据(NMPA)'!$B$1:$B$906,'国家网站数据(NMPA)'!C$1:C$906),"NA")</f>
        <v>NA</v>
      </c>
      <c r="E950" s="180" t="str">
        <f>IF(N950="Not Reportable","NA",IF(B950="Oversea",_xlfn.XLOOKUP(O950,'Oversea data From 国家网站'!A:A,'Oversea data From 国家网站'!B:B),_xlfn.XLOOKUP(O950,'Local data from 国家网站'!A:A,'Local data from 国家网站'!B:B)))</f>
        <v>1193118002025094118</v>
      </c>
      <c r="F950" s="175" t="str">
        <f>IF(B950="NMPA", _xlfn.XLOOKUP(E950, '国家网站数据(NMPA)'!B$1:B$906, '国家网站数据(NMPA)'!E$1:E$906), "SHD")</f>
        <v>SHD</v>
      </c>
      <c r="G950" s="176" t="str">
        <f>IF(ISERROR(IF(B950="NMPA",_xlfn.XLOOKUP(E950,'国家网站数据(NMPA)'!B$1:B$906,'国家网站数据(NMPA)'!J$1:J$906),IF(B950="Oversea",_xlfn.XLOOKUP(O950,'Oversea data From 国家网站'!A$1:A$994,'Oversea data From 国家网站'!J$1:J$994),_xlfn.XLOOKUP(O950,'Local data from 国家网站'!A$1:A$1000,'Local data from 国家网站'!J$1:J$1000)))),"NA",IF(B950="NMPA",_xlfn.XLOOKUP(E950,'国家网站数据(NMPA)'!B$1:B$906,'国家网站数据(NMPA)'!J$1:J$906),IF(B950="Oversea",_xlfn.XLOOKUP(O950,'Oversea data From 国家网站'!A$1:A$994,'Oversea data From 国家网站'!J$1:J$994),_xlfn.XLOOKUP(O950,'Local data from 国家网站'!A$1:A$1000,'Local data from 国家网站'!J$1:J$1000))))</f>
        <v>电解质检测电极块</v>
      </c>
      <c r="H950" s="255" t="s">
        <v>50</v>
      </c>
      <c r="I950" s="176" t="str">
        <f>IF(ISERROR(IF(B950="NMPA",_xlfn.XLOOKUP(西门子log!E950,'国家网站数据(NMPA)'!B:B,'国家网站数据(NMPA)'!K:K),IF(B950="Oversea",_xlfn.XLOOKUP(O950,'Oversea data From 国家网站'!A:A,'Oversea data From 国家网站'!K:K),_xlfn.XLOOKUP(西门子log!O950,'Local data from 国家网站'!A:A,'Local data from 国家网站'!K:K)))),"NA",IF(B950="NMPA",_xlfn.XLOOKUP(E950,'国家网站数据(NMPA)'!B:B,'国家网站数据(NMPA)'!K:K),IF(B950="Oversea",_xlfn.XLOOKUP(O950,'Oversea data From 国家网站'!A:A,'Oversea data From 国家网站'!K:K),_xlfn.XLOOKUP(O950,'Local data from 国家网站'!A:A,'Local data from 国家网站'!K:K))))</f>
        <v>国械注进20182220495</v>
      </c>
      <c r="J950" s="176" t="str">
        <f>IF(B950="Oversea",_xlfn.XLOOKUP(O950,SmartSolve!C:C,SmartSolve!I:I),_xlfn.XLOOKUP(E950,'国家网站数据(NMPA)'!B:B,'国家网站数据(NMPA)'!AB:AB))</f>
        <v>Atellica CH 930 Analyzer/ erroneously elevated Sodium (Na, 140022) results obtained on two patient samples.</v>
      </c>
      <c r="K950" s="176" t="str">
        <f>IF(B950="NMPA", _xlfn.XLOOKUP(E950, '国家网站数据(NMPA)'!B:B, '国家网站数据(NMPA)'!W:W), "NA")</f>
        <v>NA</v>
      </c>
      <c r="L950" s="271">
        <v>45784</v>
      </c>
      <c r="M950" s="326">
        <f t="shared" si="20"/>
        <v>45814</v>
      </c>
      <c r="N950" s="172" t="s">
        <v>5</v>
      </c>
      <c r="O950" s="172" t="s">
        <v>2832</v>
      </c>
      <c r="P950" s="178">
        <v>45785</v>
      </c>
      <c r="Q950" s="178" t="s">
        <v>45</v>
      </c>
      <c r="R950" s="172" t="s">
        <v>55</v>
      </c>
      <c r="T950" s="247" t="str">
        <f t="shared" si="21"/>
        <v>满足</v>
      </c>
    </row>
    <row r="951" spans="1:20" ht="16.399999999999999" customHeight="1">
      <c r="A951" s="172" t="s">
        <v>1321</v>
      </c>
      <c r="B951" s="173" t="s">
        <v>19</v>
      </c>
      <c r="C951" s="172">
        <f t="shared" ca="1" si="19"/>
        <v>11</v>
      </c>
      <c r="D951" s="174" t="str">
        <f>IF(B951="NMPA", _xlfn.XLOOKUP(E951,'国家网站数据(NMPA)'!$B$1:$B$906,'国家网站数据(NMPA)'!C$1:C$906),"NA")</f>
        <v>NA</v>
      </c>
      <c r="E951" s="180" t="e">
        <f>IF(N951="Not Reportable","NA",IF(B951="Oversea",_xlfn.XLOOKUP(O951,'Oversea data From 国家网站'!A:A,'Oversea data From 国家网站'!B:B),_xlfn.XLOOKUP(O951,'Local data from 国家网站'!A:A,'Local data from 国家网站'!B:B)))</f>
        <v>#N/A</v>
      </c>
      <c r="F951" s="175" t="str">
        <f>IF(B951="NMPA", _xlfn.XLOOKUP(E951, '国家网站数据(NMPA)'!B$1:B$906, '国家网站数据(NMPA)'!E$1:E$906), "SHD")</f>
        <v>SHD</v>
      </c>
      <c r="G951" s="176" t="str">
        <f>IF(ISERROR(IF(B951="NMPA",_xlfn.XLOOKUP(E951,'国家网站数据(NMPA)'!B$1:B$906,'国家网站数据(NMPA)'!J$1:J$906),IF(B951="Oversea",_xlfn.XLOOKUP(O951,'Oversea data From 国家网站'!A$1:A$994,'Oversea data From 国家网站'!J$1:J$994),_xlfn.XLOOKUP(O951,'Local data from 国家网站'!A$1:A$1000,'Local data from 国家网站'!J$1:J$1000)))),"NA",IF(B951="NMPA",_xlfn.XLOOKUP(E951,'国家网站数据(NMPA)'!B$1:B$906,'国家网站数据(NMPA)'!J$1:J$906),IF(B951="Oversea",_xlfn.XLOOKUP(O951,'Oversea data From 国家网站'!A$1:A$994,'Oversea data From 国家网站'!J$1:J$994),_xlfn.XLOOKUP(O951,'Local data from 国家网站'!A$1:A$1000,'Local data from 国家网站'!J$1:J$1000))))</f>
        <v>NA</v>
      </c>
      <c r="H951" s="255" t="s">
        <v>723</v>
      </c>
      <c r="I951" s="176" t="str">
        <f>IF(ISERROR(IF(B951="NMPA",_xlfn.XLOOKUP(西门子log!E951,'国家网站数据(NMPA)'!B:B,'国家网站数据(NMPA)'!K:K),IF(B951="Oversea",_xlfn.XLOOKUP(O951,'Oversea data From 国家网站'!A:A,'Oversea data From 国家网站'!K:K),_xlfn.XLOOKUP(西门子log!O951,'Local data from 国家网站'!A:A,'Local data from 国家网站'!K:K)))),"NA",IF(B951="NMPA",_xlfn.XLOOKUP(E951,'国家网站数据(NMPA)'!B:B,'国家网站数据(NMPA)'!K:K),IF(B951="Oversea",_xlfn.XLOOKUP(O951,'Oversea data From 国家网站'!A:A,'Oversea data From 国家网站'!K:K),_xlfn.XLOOKUP(O951,'Local data from 国家网站'!A:A,'Local data from 国家网站'!K:K))))</f>
        <v>NA</v>
      </c>
      <c r="J951" s="176" t="str">
        <f>IF(B951="Oversea",_xlfn.XLOOKUP(O951,SmartSolve!C:C,SmartSolve!I:I),_xlfn.XLOOKUP(E951,'国家网站数据(NMPA)'!B:B,'国家网站数据(NMPA)'!AB:AB))</f>
        <v>Low OB results of Hemastix vs Novus, lot 402007, Japan.</v>
      </c>
      <c r="K951" s="176" t="str">
        <f>IF(B951="NMPA", _xlfn.XLOOKUP(E951, '国家网站数据(NMPA)'!B:B, '国家网站数据(NMPA)'!W:W), "NA")</f>
        <v>NA</v>
      </c>
      <c r="L951" s="271">
        <v>45784</v>
      </c>
      <c r="M951" s="326">
        <f t="shared" si="20"/>
        <v>45814</v>
      </c>
      <c r="O951" s="320" t="s">
        <v>2833</v>
      </c>
      <c r="P951" s="178" t="s">
        <v>45</v>
      </c>
      <c r="Q951" s="178" t="s">
        <v>45</v>
      </c>
      <c r="R951" s="321" t="s">
        <v>2827</v>
      </c>
      <c r="T951" s="247" t="str">
        <f t="shared" si="21"/>
        <v xml:space="preserve"> </v>
      </c>
    </row>
    <row r="952" spans="1:20" ht="16.399999999999999" customHeight="1">
      <c r="A952" s="172" t="s">
        <v>2405</v>
      </c>
      <c r="B952" s="173" t="s">
        <v>18</v>
      </c>
      <c r="C952" s="172" t="str">
        <f t="shared" ca="1" si="19"/>
        <v>NA</v>
      </c>
      <c r="D952" s="174" t="str">
        <f>IF(B952="NMPA", _xlfn.XLOOKUP(E952,'国家网站数据(NMPA)'!$B$1:$B$906,'国家网站数据(NMPA)'!C$1:C$906),"NA")</f>
        <v>2025-05-09</v>
      </c>
      <c r="E952" s="180" t="s">
        <v>2834</v>
      </c>
      <c r="F952" s="175" t="str">
        <f>IF(B952="NMPA", _xlfn.XLOOKUP(E952, '国家网站数据(NMPA)'!B$1:B$906, '国家网站数据(NMPA)'!E$1:E$906), "SHD")</f>
        <v>永州市中心医院</v>
      </c>
      <c r="G952" s="176" t="str">
        <f>IF(ISERROR(IF(B952="NMPA",_xlfn.XLOOKUP(E952,'国家网站数据(NMPA)'!B$1:B$906,'国家网站数据(NMPA)'!J$1:J$906),IF(B952="Oversea",_xlfn.XLOOKUP(O952,'Oversea data From 国家网站'!A$1:A$994,'Oversea data From 国家网站'!J$1:J$994),_xlfn.XLOOKUP(O952,'Local data from 国家网站'!A$1:A$1000,'Local data from 国家网站'!J$1:J$1000)))),"NA",IF(B952="NMPA",_xlfn.XLOOKUP(E952,'国家网站数据(NMPA)'!B$1:B$906,'国家网站数据(NMPA)'!J$1:J$906),IF(B952="Oversea",_xlfn.XLOOKUP(O952,'Oversea data From 国家网站'!A$1:A$994,'Oversea data From 国家网站'!J$1:J$994),_xlfn.XLOOKUP(O952,'Local data from 国家网站'!A$1:A$1000,'Local data from 国家网站'!J$1:J$1000))))</f>
        <v>全自动生化分析仪</v>
      </c>
      <c r="H952" s="255" t="s">
        <v>199</v>
      </c>
      <c r="I952" s="176" t="str">
        <f>IF(ISERROR(IF(B952="NMPA",_xlfn.XLOOKUP(西门子log!E952,'国家网站数据(NMPA)'!B:B,'国家网站数据(NMPA)'!K:K),IF(B952="Oversea",_xlfn.XLOOKUP(O952,'Oversea data From 国家网站'!A:A,'Oversea data From 国家网站'!K:K),_xlfn.XLOOKUP(西门子log!O952,'Local data from 国家网站'!A:A,'Local data from 国家网站'!K:K)))),"NA",IF(B952="NMPA",_xlfn.XLOOKUP(E952,'国家网站数据(NMPA)'!B:B,'国家网站数据(NMPA)'!K:K),IF(B952="Oversea",_xlfn.XLOOKUP(O952,'Oversea data From 国家网站'!A:A,'Oversea data From 国家网站'!K:K),_xlfn.XLOOKUP(O952,'Local data from 国家网站'!A:A,'Local data from 国家网站'!K:K))))</f>
        <v>国食药监械（进）字2012第2400587号</v>
      </c>
      <c r="J952" s="176" t="str">
        <f>IF(B952="Oversea",_xlfn.XLOOKUP(O952,SmartSolve!C:C,SmartSolve!I:I),_xlfn.XLOOKUP(E952,'国家网站数据(NMPA)'!B:B,'国家网站数据(NMPA)'!AB:AB))</f>
        <v>D240101_部件缺陷</v>
      </c>
      <c r="K952" s="176" t="str">
        <f>IF(B952="NMPA", _xlfn.XLOOKUP(E952, '国家网站数据(NMPA)'!B:B, '国家网站数据(NMPA)'!W:W), "NA")</f>
        <v>其他</v>
      </c>
      <c r="L952" s="271">
        <v>45786</v>
      </c>
      <c r="M952" s="326">
        <f t="shared" si="20"/>
        <v>45831</v>
      </c>
      <c r="N952" s="172" t="s">
        <v>4</v>
      </c>
      <c r="O952" s="172" t="s">
        <v>2835</v>
      </c>
      <c r="P952" s="178">
        <v>45796</v>
      </c>
      <c r="Q952" s="178" t="s">
        <v>45</v>
      </c>
      <c r="R952" s="172" t="s">
        <v>55</v>
      </c>
      <c r="T952" s="247" t="str">
        <f t="shared" si="21"/>
        <v>满足</v>
      </c>
    </row>
    <row r="953" spans="1:20" ht="16.399999999999999" customHeight="1">
      <c r="A953" s="172" t="s">
        <v>1321</v>
      </c>
      <c r="B953" s="173" t="s">
        <v>19</v>
      </c>
      <c r="C953" s="172" t="str">
        <f t="shared" ca="1" si="19"/>
        <v>NA</v>
      </c>
      <c r="D953" s="174" t="str">
        <f>IF(B953="NMPA", _xlfn.XLOOKUP(E953,'国家网站数据(NMPA)'!$B$1:$B$906,'国家网站数据(NMPA)'!C$1:C$906),"NA")</f>
        <v>NA</v>
      </c>
      <c r="E953" s="180" t="str">
        <f>IF(N953="Not Reportable","NA",IF(B953="Oversea",_xlfn.XLOOKUP(O953,'Oversea data From 国家网站'!A:A,'Oversea data From 国家网站'!B:B),_xlfn.XLOOKUP(O953,'Local data from 国家网站'!A:A,'Local data from 国家网站'!B:B)))</f>
        <v>NA</v>
      </c>
      <c r="F953" s="175" t="str">
        <f>IF(B953="NMPA", _xlfn.XLOOKUP(E953, '国家网站数据(NMPA)'!B$1:B$906, '国家网站数据(NMPA)'!E$1:E$906), "SHD")</f>
        <v>SHD</v>
      </c>
      <c r="G953" s="176" t="str">
        <f>IF(ISERROR(IF(B953="NMPA",_xlfn.XLOOKUP(E953,'国家网站数据(NMPA)'!B$1:B$906,'国家网站数据(NMPA)'!J$1:J$906),IF(B953="Oversea",_xlfn.XLOOKUP(O953,'Oversea data From 国家网站'!A$1:A$994,'Oversea data From 国家网站'!J$1:J$994),_xlfn.XLOOKUP(O953,'Local data from 国家网站'!A$1:A$1000,'Local data from 国家网站'!J$1:J$1000)))),"NA",IF(B953="NMPA",_xlfn.XLOOKUP(E953,'国家网站数据(NMPA)'!B$1:B$906,'国家网站数据(NMPA)'!J$1:J$906),IF(B953="Oversea",_xlfn.XLOOKUP(O953,'Oversea data From 国家网站'!A$1:A$994,'Oversea data From 国家网站'!J$1:J$994),_xlfn.XLOOKUP(O953,'Local data from 国家网站'!A$1:A$1000,'Local data from 国家网站'!J$1:J$1000))))</f>
        <v>NA</v>
      </c>
      <c r="H953" s="255" t="s">
        <v>2836</v>
      </c>
      <c r="I953" s="176" t="str">
        <f>IF(ISERROR(IF(B953="NMPA",_xlfn.XLOOKUP(西门子log!E953,'国家网站数据(NMPA)'!B:B,'国家网站数据(NMPA)'!K:K),IF(B953="Oversea",_xlfn.XLOOKUP(O953,'Oversea data From 国家网站'!A:A,'Oversea data From 国家网站'!K:K),_xlfn.XLOOKUP(西门子log!O953,'Local data from 国家网站'!A:A,'Local data from 国家网站'!K:K)))),"NA",IF(B953="NMPA",_xlfn.XLOOKUP(E953,'国家网站数据(NMPA)'!B:B,'国家网站数据(NMPA)'!K:K),IF(B953="Oversea",_xlfn.XLOOKUP(O953,'Oversea data From 国家网站'!A:A,'Oversea data From 国家网站'!K:K),_xlfn.XLOOKUP(O953,'Local data from 国家网站'!A:A,'Local data from 国家网站'!K:K))))</f>
        <v>NA</v>
      </c>
      <c r="J953" s="176" t="str">
        <f>IF(B953="Oversea",_xlfn.XLOOKUP(O953,SmartSolve!C:C,SmartSolve!I:I),_xlfn.XLOOKUP(E953,'国家网站数据(NMPA)'!B:B,'国家网站数据(NMPA)'!AB:AB))</f>
        <v>BCS XP_Protein S Ac lot 03229: Discordant low results for 6 patient samples</v>
      </c>
      <c r="K953" s="176" t="str">
        <f>IF(B953="NMPA", _xlfn.XLOOKUP(E953, '国家网站数据(NMPA)'!B:B, '国家网站数据(NMPA)'!W:W), "NA")</f>
        <v>NA</v>
      </c>
      <c r="L953" s="271">
        <v>45785</v>
      </c>
      <c r="M953" s="326">
        <f t="shared" si="20"/>
        <v>45815</v>
      </c>
      <c r="N953" s="172" t="s">
        <v>4</v>
      </c>
      <c r="O953" s="172" t="s">
        <v>2837</v>
      </c>
      <c r="P953" s="178" t="s">
        <v>45</v>
      </c>
      <c r="Q953" s="178" t="s">
        <v>45</v>
      </c>
      <c r="R953" s="172" t="s">
        <v>55</v>
      </c>
      <c r="S953" s="333" t="s">
        <v>20205</v>
      </c>
      <c r="T953" s="247" t="s">
        <v>45</v>
      </c>
    </row>
    <row r="954" spans="1:20" ht="16.399999999999999" customHeight="1">
      <c r="A954" s="172" t="s">
        <v>57</v>
      </c>
      <c r="B954" s="173" t="s">
        <v>19</v>
      </c>
      <c r="C954" s="172" t="str">
        <f t="shared" ca="1" si="19"/>
        <v>NA</v>
      </c>
      <c r="D954" s="174" t="str">
        <f>IF(B954="NMPA", _xlfn.XLOOKUP(E954,'国家网站数据(NMPA)'!$B$1:$B$906,'国家网站数据(NMPA)'!C$1:C$906),"NA")</f>
        <v>NA</v>
      </c>
      <c r="E954" s="180" t="str">
        <f>IF(N954="Not Reportable","NA",IF(B954="Oversea",_xlfn.XLOOKUP(O954,'Oversea data From 国家网站'!A:A,'Oversea data From 国家网站'!B:B),_xlfn.XLOOKUP(O954,'Local data from 国家网站'!A:A,'Local data from 国家网站'!B:B)))</f>
        <v>1193118002025095339</v>
      </c>
      <c r="F954" s="175" t="str">
        <f>IF(B954="NMPA", _xlfn.XLOOKUP(E954, '国家网站数据(NMPA)'!B$1:B$906, '国家网站数据(NMPA)'!E$1:E$906), "SHD")</f>
        <v>SHD</v>
      </c>
      <c r="G954" s="176" t="str">
        <f>IF(ISERROR(IF(B954="NMPA",_xlfn.XLOOKUP(E954,'国家网站数据(NMPA)'!B$1:B$906,'国家网站数据(NMPA)'!J$1:J$906),IF(B954="Oversea",_xlfn.XLOOKUP(O954,'Oversea data From 国家网站'!A$1:A$994,'Oversea data From 国家网站'!J$1:J$994),_xlfn.XLOOKUP(O954,'Local data from 国家网站'!A$1:A$1000,'Local data from 国家网站'!J$1:J$1000)))),"NA",IF(B954="NMPA",_xlfn.XLOOKUP(E954,'国家网站数据(NMPA)'!B$1:B$906,'国家网站数据(NMPA)'!J$1:J$906),IF(B954="Oversea",_xlfn.XLOOKUP(O954,'Oversea data From 国家网站'!A$1:A$994,'Oversea data From 国家网站'!J$1:J$994),_xlfn.XLOOKUP(O954,'Local data from 国家网站'!A$1:A$1000,'Local data from 国家网站'!J$1:J$1000))))</f>
        <v>全自动血气/电解质和生化分析仪</v>
      </c>
      <c r="H954" s="255" t="s">
        <v>723</v>
      </c>
      <c r="I954" s="176" t="str">
        <f>IF(ISERROR(IF(B954="NMPA",_xlfn.XLOOKUP(西门子log!E954,'国家网站数据(NMPA)'!B:B,'国家网站数据(NMPA)'!K:K),IF(B954="Oversea",_xlfn.XLOOKUP(O954,'Oversea data From 国家网站'!A:A,'Oversea data From 国家网站'!K:K),_xlfn.XLOOKUP(西门子log!O954,'Local data from 国家网站'!A:A,'Local data from 国家网站'!K:K)))),"NA",IF(B954="NMPA",_xlfn.XLOOKUP(E954,'国家网站数据(NMPA)'!B:B,'国家网站数据(NMPA)'!K:K),IF(B954="Oversea",_xlfn.XLOOKUP(O954,'Oversea data From 国家网站'!A:A,'Oversea data From 国家网站'!K:K),_xlfn.XLOOKUP(O954,'Local data from 国家网站'!A:A,'Local data from 国家网站'!K:K))))</f>
        <v>国械注进20222220292</v>
      </c>
      <c r="J954" s="176" t="str">
        <f>IF(B954="Oversea",_xlfn.XLOOKUP(O954,SmartSolve!C:C,SmartSolve!I:I),_xlfn.XLOOKUP(E954,'国家网站数据(NMPA)'!B:B,'国家网站数据(NMPA)'!AB:AB))</f>
        <v>Discrepant High Na+ Results, Mcart SN 3502415917 [RP500e SN 63679 - Netherlands]</v>
      </c>
      <c r="K954" s="176" t="str">
        <f>IF(B954="NMPA", _xlfn.XLOOKUP(E954, '国家网站数据(NMPA)'!B:B, '国家网站数据(NMPA)'!W:W), "NA")</f>
        <v>NA</v>
      </c>
      <c r="L954" s="271">
        <v>45785</v>
      </c>
      <c r="M954" s="326">
        <f t="shared" si="20"/>
        <v>45815</v>
      </c>
      <c r="N954" s="172" t="s">
        <v>5</v>
      </c>
      <c r="O954" s="172" t="s">
        <v>2838</v>
      </c>
      <c r="P954" s="178">
        <v>45789</v>
      </c>
      <c r="Q954" s="178" t="s">
        <v>45</v>
      </c>
      <c r="R954" s="172" t="s">
        <v>55</v>
      </c>
      <c r="T954" s="247" t="str">
        <f t="shared" si="21"/>
        <v>满足</v>
      </c>
    </row>
    <row r="955" spans="1:20" ht="16.399999999999999" customHeight="1">
      <c r="A955" s="172" t="s">
        <v>57</v>
      </c>
      <c r="B955" s="173" t="s">
        <v>19</v>
      </c>
      <c r="C955" s="172" t="str">
        <f t="shared" ca="1" si="19"/>
        <v>NA</v>
      </c>
      <c r="D955" s="174" t="str">
        <f>IF(B955="NMPA", _xlfn.XLOOKUP(E955,'国家网站数据(NMPA)'!$B$1:$B$906,'国家网站数据(NMPA)'!C$1:C$906),"NA")</f>
        <v>NA</v>
      </c>
      <c r="E955" s="180" t="str">
        <f>IF(N955="Not Reportable","NA",IF(B955="Oversea",_xlfn.XLOOKUP(O955,'Oversea data From 国家网站'!A:A,'Oversea data From 国家网站'!B:B),_xlfn.XLOOKUP(O955,'Local data from 国家网站'!A:A,'Local data from 国家网站'!B:B)))</f>
        <v>1193118002025095334</v>
      </c>
      <c r="F955" s="175" t="str">
        <f>IF(B955="NMPA", _xlfn.XLOOKUP(E955, '国家网站数据(NMPA)'!B$1:B$906, '国家网站数据(NMPA)'!E$1:E$906), "SHD")</f>
        <v>SHD</v>
      </c>
      <c r="G955" s="176" t="str">
        <f>IF(ISERROR(IF(B955="NMPA",_xlfn.XLOOKUP(E955,'国家网站数据(NMPA)'!B$1:B$906,'国家网站数据(NMPA)'!J$1:J$906),IF(B955="Oversea",_xlfn.XLOOKUP(O955,'Oversea data From 国家网站'!A$1:A$994,'Oversea data From 国家网站'!J$1:J$994),_xlfn.XLOOKUP(O955,'Local data from 国家网站'!A$1:A$1000,'Local data from 国家网站'!J$1:J$1000)))),"NA",IF(B955="NMPA",_xlfn.XLOOKUP(E955,'国家网站数据(NMPA)'!B$1:B$906,'国家网站数据(NMPA)'!J$1:J$906),IF(B955="Oversea",_xlfn.XLOOKUP(O955,'Oversea data From 国家网站'!A$1:A$994,'Oversea data From 国家网站'!J$1:J$994),_xlfn.XLOOKUP(O955,'Local data from 国家网站'!A$1:A$1000,'Local data from 国家网站'!J$1:J$1000))))</f>
        <v>全自动生化免疫分析仪</v>
      </c>
      <c r="H955" s="255" t="s">
        <v>536</v>
      </c>
      <c r="I955" s="176" t="str">
        <f>IF(ISERROR(IF(B955="NMPA",_xlfn.XLOOKUP(西门子log!E955,'国家网站数据(NMPA)'!B:B,'国家网站数据(NMPA)'!K:K),IF(B955="Oversea",_xlfn.XLOOKUP(O955,'Oversea data From 国家网站'!A:A,'Oversea data From 国家网站'!K:K),_xlfn.XLOOKUP(西门子log!O955,'Local data from 国家网站'!A:A,'Local data from 国家网站'!K:K)))),"NA",IF(B955="NMPA",_xlfn.XLOOKUP(E955,'国家网站数据(NMPA)'!B:B,'国家网站数据(NMPA)'!K:K),IF(B955="Oversea",_xlfn.XLOOKUP(O955,'Oversea data From 国家网站'!A:A,'Oversea data From 国家网站'!K:K),_xlfn.XLOOKUP(O955,'Local data from 国家网站'!A:A,'Local data from 国家网站'!K:K))))</f>
        <v>国械注进20252220066</v>
      </c>
      <c r="J955" s="176" t="str">
        <f>IF(B955="Oversea",_xlfn.XLOOKUP(O955,SmartSolve!C:C,SmartSolve!I:I),_xlfn.XLOOKUP(E955,'国家网站数据(NMPA)'!B:B,'国家网站数据(NMPA)'!AB:AB))</f>
        <v>Atellica CI 1900 Analyzer, S/N IRC005042223, Multiple assay erroneous results on multiple patient samples.</v>
      </c>
      <c r="K955" s="176" t="str">
        <f>IF(B955="NMPA", _xlfn.XLOOKUP(E955, '国家网站数据(NMPA)'!B:B, '国家网站数据(NMPA)'!W:W), "NA")</f>
        <v>NA</v>
      </c>
      <c r="L955" s="271">
        <v>45786</v>
      </c>
      <c r="M955" s="326">
        <f t="shared" si="20"/>
        <v>45816</v>
      </c>
      <c r="N955" s="172" t="s">
        <v>5</v>
      </c>
      <c r="O955" s="172" t="s">
        <v>2839</v>
      </c>
      <c r="P955" s="178">
        <v>45789</v>
      </c>
      <c r="Q955" s="178" t="s">
        <v>45</v>
      </c>
      <c r="R955" s="172" t="s">
        <v>55</v>
      </c>
      <c r="T955" s="247" t="str">
        <f t="shared" si="21"/>
        <v>满足</v>
      </c>
    </row>
    <row r="956" spans="1:20" ht="16.399999999999999" customHeight="1">
      <c r="A956" s="172" t="s">
        <v>57</v>
      </c>
      <c r="B956" s="173" t="s">
        <v>19</v>
      </c>
      <c r="C956" s="172" t="str">
        <f t="shared" ca="1" si="19"/>
        <v>NA</v>
      </c>
      <c r="D956" s="174" t="str">
        <f>IF(B956="NMPA", _xlfn.XLOOKUP(E956,'国家网站数据(NMPA)'!$B$1:$B$906,'国家网站数据(NMPA)'!C$1:C$906),"NA")</f>
        <v>NA</v>
      </c>
      <c r="E956" s="180" t="str">
        <f>IF(N956="Not Reportable","NA",IF(B956="Oversea",_xlfn.XLOOKUP(O956,'Oversea data From 国家网站'!A:A,'Oversea data From 国家网站'!B:B),_xlfn.XLOOKUP(O956,'Local data from 国家网站'!A:A,'Local data from 国家网站'!B:B)))</f>
        <v>1193118002025095335</v>
      </c>
      <c r="F956" s="175" t="str">
        <f>IF(B956="NMPA", _xlfn.XLOOKUP(E956, '国家网站数据(NMPA)'!B$1:B$906, '国家网站数据(NMPA)'!E$1:E$906), "SHD")</f>
        <v>SHD</v>
      </c>
      <c r="G956" s="176" t="str">
        <f>IF(ISERROR(IF(B956="NMPA",_xlfn.XLOOKUP(E956,'国家网站数据(NMPA)'!B$1:B$906,'国家网站数据(NMPA)'!J$1:J$906),IF(B956="Oversea",_xlfn.XLOOKUP(O956,'Oversea data From 国家网站'!A$1:A$994,'Oversea data From 国家网站'!J$1:J$994),_xlfn.XLOOKUP(O956,'Local data from 国家网站'!A$1:A$1000,'Local data from 国家网站'!J$1:J$1000)))),"NA",IF(B956="NMPA",_xlfn.XLOOKUP(E956,'国家网站数据(NMPA)'!B$1:B$906,'国家网站数据(NMPA)'!J$1:J$906),IF(B956="Oversea",_xlfn.XLOOKUP(O956,'Oversea data From 国家网站'!A$1:A$994,'Oversea data From 国家网站'!J$1:J$994),_xlfn.XLOOKUP(O956,'Local data from 国家网站'!A$1:A$1000,'Local data from 国家网站'!J$1:J$1000))))</f>
        <v>总人绒毛膜促性腺激素（ꞵ亚基）测定试剂盒(直接化学发光法)</v>
      </c>
      <c r="H956" s="255" t="s">
        <v>130</v>
      </c>
      <c r="I956" s="176" t="str">
        <f>IF(ISERROR(IF(B956="NMPA",_xlfn.XLOOKUP(西门子log!E956,'国家网站数据(NMPA)'!B:B,'国家网站数据(NMPA)'!K:K),IF(B956="Oversea",_xlfn.XLOOKUP(O956,'Oversea data From 国家网站'!A:A,'Oversea data From 国家网站'!K:K),_xlfn.XLOOKUP(西门子log!O956,'Local data from 国家网站'!A:A,'Local data from 国家网站'!K:K)))),"NA",IF(B956="NMPA",_xlfn.XLOOKUP(E956,'国家网站数据(NMPA)'!B:B,'国家网站数据(NMPA)'!K:K),IF(B956="Oversea",_xlfn.XLOOKUP(O956,'Oversea data From 国家网站'!A:A,'Oversea data From 国家网站'!K:K),_xlfn.XLOOKUP(O956,'Local data from 国家网站'!A:A,'Local data from 国家网站'!K:K))))</f>
        <v>国械注进20152400929</v>
      </c>
      <c r="J956" s="176" t="str">
        <f>IF(B956="Oversea",_xlfn.XLOOKUP(O956,SmartSolve!C:C,SmartSolve!I:I),_xlfn.XLOOKUP(E956,'国家网站数据(NMPA)'!B:B,'国家网站数据(NMPA)'!AB:AB))</f>
        <v>Atellica IM 1600 - Total hCG (ThCG), lot 362 - discordant elevated result vs. repeat testing.</v>
      </c>
      <c r="K956" s="176" t="str">
        <f>IF(B956="NMPA", _xlfn.XLOOKUP(E956, '国家网站数据(NMPA)'!B:B, '国家网站数据(NMPA)'!W:W), "NA")</f>
        <v>NA</v>
      </c>
      <c r="L956" s="271">
        <v>45786</v>
      </c>
      <c r="M956" s="326">
        <f t="shared" si="20"/>
        <v>45816</v>
      </c>
      <c r="N956" s="172" t="s">
        <v>5</v>
      </c>
      <c r="O956" s="172" t="s">
        <v>2840</v>
      </c>
      <c r="P956" s="178">
        <v>45789</v>
      </c>
      <c r="Q956" s="178" t="s">
        <v>45</v>
      </c>
      <c r="R956" s="172" t="s">
        <v>237</v>
      </c>
      <c r="T956" s="247" t="str">
        <f t="shared" si="21"/>
        <v>满足</v>
      </c>
    </row>
    <row r="957" spans="1:20" ht="16.399999999999999" customHeight="1">
      <c r="A957" s="172" t="s">
        <v>57</v>
      </c>
      <c r="B957" s="173" t="s">
        <v>19</v>
      </c>
      <c r="C957" s="172" t="str">
        <f t="shared" ca="1" si="19"/>
        <v>NA</v>
      </c>
      <c r="D957" s="174" t="str">
        <f>IF(B957="NMPA", _xlfn.XLOOKUP(E957,'国家网站数据(NMPA)'!$B$1:$B$906,'国家网站数据(NMPA)'!C$1:C$906),"NA")</f>
        <v>NA</v>
      </c>
      <c r="E957" s="180" t="str">
        <f>IF(N957="Not Reportable","NA",IF(B957="Oversea",_xlfn.XLOOKUP(O957,'Oversea data From 国家网站'!A:A,'Oversea data From 国家网站'!B:B),_xlfn.XLOOKUP(O957,'Local data from 国家网站'!A:A,'Local data from 国家网站'!B:B)))</f>
        <v>1193118002025095336</v>
      </c>
      <c r="F957" s="175" t="str">
        <f>IF(B957="NMPA", _xlfn.XLOOKUP(E957, '国家网站数据(NMPA)'!B$1:B$906, '国家网站数据(NMPA)'!E$1:E$906), "SHD")</f>
        <v>SHD</v>
      </c>
      <c r="G957" s="176" t="str">
        <f>IF(ISERROR(IF(B957="NMPA",_xlfn.XLOOKUP(E957,'国家网站数据(NMPA)'!B$1:B$906,'国家网站数据(NMPA)'!J$1:J$906),IF(B957="Oversea",_xlfn.XLOOKUP(O957,'Oversea data From 国家网站'!A$1:A$994,'Oversea data From 国家网站'!J$1:J$994),_xlfn.XLOOKUP(O957,'Local data from 国家网站'!A$1:A$1000,'Local data from 国家网站'!J$1:J$1000)))),"NA",IF(B957="NMPA",_xlfn.XLOOKUP(E957,'国家网站数据(NMPA)'!B$1:B$906,'国家网站数据(NMPA)'!J$1:J$906),IF(B957="Oversea",_xlfn.XLOOKUP(O957,'Oversea data From 国家网站'!A$1:A$994,'Oversea data From 国家网站'!J$1:J$994),_xlfn.XLOOKUP(O957,'Local data from 国家网站'!A$1:A$1000,'Local data from 国家网站'!J$1:J$1000))))</f>
        <v>全自动生化分析仪</v>
      </c>
      <c r="H957" s="255" t="s">
        <v>50</v>
      </c>
      <c r="I957" s="176" t="str">
        <f>IF(ISERROR(IF(B957="NMPA",_xlfn.XLOOKUP(西门子log!E957,'国家网站数据(NMPA)'!B:B,'国家网站数据(NMPA)'!K:K),IF(B957="Oversea",_xlfn.XLOOKUP(O957,'Oversea data From 国家网站'!A:A,'Oversea data From 国家网站'!K:K),_xlfn.XLOOKUP(西门子log!O957,'Local data from 国家网站'!A:A,'Local data from 国家网站'!K:K)))),"NA",IF(B957="NMPA",_xlfn.XLOOKUP(E957,'国家网站数据(NMPA)'!B:B,'国家网站数据(NMPA)'!K:K),IF(B957="Oversea",_xlfn.XLOOKUP(O957,'Oversea data From 国家网站'!A:A,'Oversea data From 国家网站'!K:K),_xlfn.XLOOKUP(O957,'Local data from 国家网站'!A:A,'Local data from 国家网站'!K:K))))</f>
        <v>国械注进20182220493</v>
      </c>
      <c r="J957" s="176" t="str">
        <f>IF(B957="Oversea",_xlfn.XLOOKUP(O957,SmartSolve!C:C,SmartSolve!I:I),_xlfn.XLOOKUP(E957,'国家网站数据(NMPA)'!B:B,'国家网站数据(NMPA)'!AB:AB))</f>
        <v>Atellica CH 930 Analyzer/ Erroneously depressed Calcium (242329) results on nine (9) patient samples.</v>
      </c>
      <c r="K957" s="176" t="str">
        <f>IF(B957="NMPA", _xlfn.XLOOKUP(E957, '国家网站数据(NMPA)'!B:B, '国家网站数据(NMPA)'!W:W), "NA")</f>
        <v>NA</v>
      </c>
      <c r="L957" s="271">
        <v>45786</v>
      </c>
      <c r="M957" s="326">
        <f t="shared" si="20"/>
        <v>45816</v>
      </c>
      <c r="N957" s="172" t="s">
        <v>5</v>
      </c>
      <c r="O957" s="172" t="s">
        <v>2841</v>
      </c>
      <c r="P957" s="178">
        <v>45789</v>
      </c>
      <c r="Q957" s="178" t="s">
        <v>45</v>
      </c>
      <c r="R957" s="172" t="s">
        <v>55</v>
      </c>
      <c r="T957" s="247" t="str">
        <f t="shared" si="21"/>
        <v>满足</v>
      </c>
    </row>
    <row r="958" spans="1:20" ht="16.399999999999999" customHeight="1">
      <c r="A958" s="172" t="s">
        <v>57</v>
      </c>
      <c r="B958" s="173" t="s">
        <v>19</v>
      </c>
      <c r="C958" s="172" t="str">
        <f t="shared" ca="1" si="19"/>
        <v>NA</v>
      </c>
      <c r="D958" s="174" t="str">
        <f>IF(B958="NMPA", _xlfn.XLOOKUP(E958,'国家网站数据(NMPA)'!$B$1:$B$906,'国家网站数据(NMPA)'!C$1:C$906),"NA")</f>
        <v>NA</v>
      </c>
      <c r="E958" s="180" t="str">
        <f>IF(N958="Not Reportable","NA",IF(B958="Oversea",_xlfn.XLOOKUP(O958,'Oversea data From 国家网站'!A:A,'Oversea data From 国家网站'!B:B),_xlfn.XLOOKUP(O958,'Local data from 国家网站'!A:A,'Local data from 国家网站'!B:B)))</f>
        <v>1193118002025095337</v>
      </c>
      <c r="F958" s="175" t="str">
        <f>IF(B958="NMPA", _xlfn.XLOOKUP(E958, '国家网站数据(NMPA)'!B$1:B$906, '国家网站数据(NMPA)'!E$1:E$906), "SHD")</f>
        <v>SHD</v>
      </c>
      <c r="G958" s="176" t="str">
        <f>IF(ISERROR(IF(B958="NMPA",_xlfn.XLOOKUP(E958,'国家网站数据(NMPA)'!B$1:B$906,'国家网站数据(NMPA)'!J$1:J$906),IF(B958="Oversea",_xlfn.XLOOKUP(O958,'Oversea data From 国家网站'!A$1:A$994,'Oversea data From 国家网站'!J$1:J$994),_xlfn.XLOOKUP(O958,'Local data from 国家网站'!A$1:A$1000,'Local data from 国家网站'!J$1:J$1000)))),"NA",IF(B958="NMPA",_xlfn.XLOOKUP(E958,'国家网站数据(NMPA)'!B$1:B$906,'国家网站数据(NMPA)'!J$1:J$906),IF(B958="Oversea",_xlfn.XLOOKUP(O958,'Oversea data From 国家网站'!A$1:A$994,'Oversea data From 国家网站'!J$1:J$994),_xlfn.XLOOKUP(O958,'Local data from 国家网站'!A$1:A$1000,'Local data from 国家网站'!J$1:J$1000))))</f>
        <v>全自动化学发光免疫分析仪</v>
      </c>
      <c r="H958" s="255" t="s">
        <v>62</v>
      </c>
      <c r="I958" s="176" t="str">
        <f>IF(ISERROR(IF(B958="NMPA",_xlfn.XLOOKUP(西门子log!E958,'国家网站数据(NMPA)'!B:B,'国家网站数据(NMPA)'!K:K),IF(B958="Oversea",_xlfn.XLOOKUP(O958,'Oversea data From 国家网站'!A:A,'Oversea data From 国家网站'!K:K),_xlfn.XLOOKUP(西门子log!O958,'Local data from 国家网站'!A:A,'Local data from 国家网站'!K:K)))),"NA",IF(B958="NMPA",_xlfn.XLOOKUP(E958,'国家网站数据(NMPA)'!B:B,'国家网站数据(NMPA)'!K:K),IF(B958="Oversea",_xlfn.XLOOKUP(O958,'Oversea data From 国家网站'!A:A,'Oversea data From 国家网站'!K:K),_xlfn.XLOOKUP(O958,'Local data from 国家网站'!A:A,'Local data from 国家网站'!K:K))))</f>
        <v>国械注进20152220283</v>
      </c>
      <c r="J958" s="176" t="str">
        <f>IF(B958="Oversea",_xlfn.XLOOKUP(O958,SmartSolve!C:C,SmartSolve!I:I),_xlfn.XLOOKUP(E958,'国家网站数据(NMPA)'!B:B,'国家网站数据(NMPA)'!AB:AB))</f>
        <v>ADVIA Centaur XPT Instrument (S/N: IRL29282143) /: Erroneously elevated Total hCG (Lot#362) result on a patient sample vs. repeat testing.</v>
      </c>
      <c r="K958" s="176" t="str">
        <f>IF(B958="NMPA", _xlfn.XLOOKUP(E958, '国家网站数据(NMPA)'!B:B, '国家网站数据(NMPA)'!W:W), "NA")</f>
        <v>NA</v>
      </c>
      <c r="L958" s="271">
        <v>45787</v>
      </c>
      <c r="M958" s="326">
        <f t="shared" si="20"/>
        <v>45817</v>
      </c>
      <c r="N958" s="172" t="s">
        <v>5</v>
      </c>
      <c r="O958" s="172" t="s">
        <v>2842</v>
      </c>
      <c r="P958" s="178">
        <v>45789</v>
      </c>
      <c r="Q958" s="178" t="s">
        <v>45</v>
      </c>
      <c r="R958" s="172" t="s">
        <v>55</v>
      </c>
      <c r="T958" s="247" t="str">
        <f t="shared" si="21"/>
        <v>满足</v>
      </c>
    </row>
    <row r="959" spans="1:20" ht="16.399999999999999" customHeight="1">
      <c r="A959" s="172" t="s">
        <v>57</v>
      </c>
      <c r="B959" s="173" t="s">
        <v>19</v>
      </c>
      <c r="C959" s="172" t="str">
        <f t="shared" ca="1" si="19"/>
        <v>NA</v>
      </c>
      <c r="D959" s="174" t="str">
        <f>IF(B959="NMPA", _xlfn.XLOOKUP(E959,'国家网站数据(NMPA)'!$B$1:$B$906,'国家网站数据(NMPA)'!C$1:C$906),"NA")</f>
        <v>NA</v>
      </c>
      <c r="E959" s="180" t="str">
        <f>IF(N959="Not Reportable","NA",IF(B959="Oversea",_xlfn.XLOOKUP(O959,'Oversea data From 国家网站'!A:A,'Oversea data From 国家网站'!B:B),_xlfn.XLOOKUP(O959,'Local data from 国家网站'!A:A,'Local data from 国家网站'!B:B)))</f>
        <v>1193118002025095338</v>
      </c>
      <c r="F959" s="175" t="str">
        <f>IF(B959="NMPA", _xlfn.XLOOKUP(E959, '国家网站数据(NMPA)'!B$1:B$906, '国家网站数据(NMPA)'!E$1:E$906), "SHD")</f>
        <v>SHD</v>
      </c>
      <c r="G959" s="176" t="str">
        <f>IF(ISERROR(IF(B959="NMPA",_xlfn.XLOOKUP(E959,'国家网站数据(NMPA)'!B$1:B$906,'国家网站数据(NMPA)'!J$1:J$906),IF(B959="Oversea",_xlfn.XLOOKUP(O959,'Oversea data From 国家网站'!A$1:A$994,'Oversea data From 国家网站'!J$1:J$994),_xlfn.XLOOKUP(O959,'Local data from 国家网站'!A$1:A$1000,'Local data from 国家网站'!J$1:J$1000)))),"NA",IF(B959="NMPA",_xlfn.XLOOKUP(E959,'国家网站数据(NMPA)'!B$1:B$906,'国家网站数据(NMPA)'!J$1:J$906),IF(B959="Oversea",_xlfn.XLOOKUP(O959,'Oversea data From 国家网站'!A$1:A$994,'Oversea data From 国家网站'!J$1:J$994),_xlfn.XLOOKUP(O959,'Local data from 国家网站'!A$1:A$1000,'Local data from 国家网站'!J$1:J$1000))))</f>
        <v>血气分析仪</v>
      </c>
      <c r="H959" s="255" t="s">
        <v>2843</v>
      </c>
      <c r="I959" s="176" t="str">
        <f>IF(ISERROR(IF(B959="NMPA",_xlfn.XLOOKUP(西门子log!E959,'国家网站数据(NMPA)'!B:B,'国家网站数据(NMPA)'!K:K),IF(B959="Oversea",_xlfn.XLOOKUP(O959,'Oversea data From 国家网站'!A:A,'Oversea data From 国家网站'!K:K),_xlfn.XLOOKUP(西门子log!O959,'Local data from 国家网站'!A:A,'Local data from 国家网站'!K:K)))),"NA",IF(B959="NMPA",_xlfn.XLOOKUP(E959,'国家网站数据(NMPA)'!B:B,'国家网站数据(NMPA)'!K:K),IF(B959="Oversea",_xlfn.XLOOKUP(O959,'Oversea data From 国家网站'!A:A,'Oversea data From 国家网站'!K:K),_xlfn.XLOOKUP(O959,'Local data from 国家网站'!A:A,'Local data from 国家网站'!K:K))))</f>
        <v>国械注进20172221540</v>
      </c>
      <c r="J959" s="176" t="str">
        <f>IF(B959="Oversea",_xlfn.XLOOKUP(O959,SmartSolve!C:C,SmartSolve!I:I),_xlfn.XLOOKUP(E959,'国家网站数据(NMPA)'!B:B,'国家网站数据(NMPA)'!AB:AB))</f>
        <v>Epoc - Discrepant pH and HCO3 vs Radiometer, SN 53101, Lot 12-25036-30 [US]</v>
      </c>
      <c r="K959" s="176" t="str">
        <f>IF(B959="NMPA", _xlfn.XLOOKUP(E959, '国家网站数据(NMPA)'!B:B, '国家网站数据(NMPA)'!W:W), "NA")</f>
        <v>NA</v>
      </c>
      <c r="L959" s="271">
        <v>45787</v>
      </c>
      <c r="M959" s="326">
        <f t="shared" si="20"/>
        <v>45817</v>
      </c>
      <c r="N959" s="172" t="s">
        <v>5</v>
      </c>
      <c r="O959" s="172" t="s">
        <v>2844</v>
      </c>
      <c r="P959" s="178">
        <v>45789</v>
      </c>
      <c r="Q959" s="178" t="s">
        <v>45</v>
      </c>
      <c r="R959" s="172" t="s">
        <v>55</v>
      </c>
      <c r="T959" s="247" t="str">
        <f t="shared" si="21"/>
        <v>满足</v>
      </c>
    </row>
    <row r="960" spans="1:20" ht="16.399999999999999" customHeight="1">
      <c r="A960" s="172" t="s">
        <v>57</v>
      </c>
      <c r="B960" s="173" t="s">
        <v>8</v>
      </c>
      <c r="C960" s="172" t="s">
        <v>45</v>
      </c>
      <c r="D960" s="174" t="s">
        <v>45</v>
      </c>
      <c r="E960" s="180" t="s">
        <v>45</v>
      </c>
      <c r="F960" s="175" t="s">
        <v>2845</v>
      </c>
      <c r="G960" s="176" t="s">
        <v>14806</v>
      </c>
      <c r="H960" s="177" t="s">
        <v>2846</v>
      </c>
      <c r="I960" s="176" t="s">
        <v>14806</v>
      </c>
      <c r="J960" s="176" t="s">
        <v>20234</v>
      </c>
      <c r="K960" s="176" t="s">
        <v>45</v>
      </c>
      <c r="L960" s="271">
        <v>45785</v>
      </c>
      <c r="M960" s="336">
        <v>45805</v>
      </c>
      <c r="N960" s="172" t="s">
        <v>4</v>
      </c>
      <c r="O960" s="172" t="s">
        <v>2847</v>
      </c>
      <c r="P960" s="178" t="s">
        <v>45</v>
      </c>
      <c r="Q960" s="178" t="s">
        <v>45</v>
      </c>
      <c r="R960" s="172" t="s">
        <v>55</v>
      </c>
      <c r="T960" s="247" t="s">
        <v>45</v>
      </c>
    </row>
    <row r="961" spans="1:20" ht="16.399999999999999" customHeight="1">
      <c r="A961" s="172" t="s">
        <v>57</v>
      </c>
      <c r="B961" s="173" t="s">
        <v>8</v>
      </c>
      <c r="C961" s="172" t="s">
        <v>45</v>
      </c>
      <c r="D961" s="174" t="s">
        <v>45</v>
      </c>
      <c r="E961" s="180" t="s">
        <v>45</v>
      </c>
      <c r="F961" s="175" t="s">
        <v>2848</v>
      </c>
      <c r="G961" s="176" t="s">
        <v>2339</v>
      </c>
      <c r="H961" s="177" t="s">
        <v>199</v>
      </c>
      <c r="I961" s="176" t="s">
        <v>2340</v>
      </c>
      <c r="J961" s="176" t="s">
        <v>20251</v>
      </c>
      <c r="K961" s="176" t="s">
        <v>45</v>
      </c>
      <c r="L961" s="271">
        <v>45789</v>
      </c>
      <c r="M961" s="336">
        <v>45809</v>
      </c>
      <c r="N961" s="172" t="s">
        <v>4</v>
      </c>
      <c r="O961" s="172" t="s">
        <v>2849</v>
      </c>
      <c r="P961" s="178" t="s">
        <v>45</v>
      </c>
      <c r="Q961" s="178" t="s">
        <v>45</v>
      </c>
      <c r="R961" s="172" t="s">
        <v>55</v>
      </c>
      <c r="S961" s="177" t="s">
        <v>188</v>
      </c>
      <c r="T961" s="247" t="s">
        <v>45</v>
      </c>
    </row>
    <row r="962" spans="1:20" ht="16.399999999999999" customHeight="1">
      <c r="A962" s="172" t="s">
        <v>2405</v>
      </c>
      <c r="B962" s="173" t="s">
        <v>19</v>
      </c>
      <c r="C962" s="172" t="str">
        <f t="shared" ref="C962:C993" ca="1" si="22">IF(OR(R962="Closed",R962="Pending"),"NA",IF(OR(P962="",P962="NA"),M962-TODAY(),"NA"))</f>
        <v>NA</v>
      </c>
      <c r="D962" s="174" t="str">
        <f>IF(B962="NMPA", _xlfn.XLOOKUP(E962,'国家网站数据(NMPA)'!$B$1:$B$906,'国家网站数据(NMPA)'!C$1:C$906),"NA")</f>
        <v>NA</v>
      </c>
      <c r="E962" s="180" t="str">
        <f>IF(N962="Not Reportable","NA",IF(B962="Oversea",_xlfn.XLOOKUP(O962,'Oversea data From 国家网站'!A:A,'Oversea data From 国家网站'!B:B),_xlfn.XLOOKUP(O962,'Local data from 国家网站'!A:A,'Local data from 国家网站'!B:B)))</f>
        <v>NA</v>
      </c>
      <c r="F962" s="175" t="str">
        <f>IF(B962="NMPA", _xlfn.XLOOKUP(E962, '国家网站数据(NMPA)'!B$1:B$906, '国家网站数据(NMPA)'!E$1:E$906), "SHD")</f>
        <v>SHD</v>
      </c>
      <c r="G962" s="176" t="str">
        <f>IF(ISERROR(IF(B962="NMPA",_xlfn.XLOOKUP(E962,'国家网站数据(NMPA)'!B$1:B$906,'国家网站数据(NMPA)'!J$1:J$906),IF(B962="Oversea",_xlfn.XLOOKUP(O962,'Oversea data From 国家网站'!A$1:A$994,'Oversea data From 国家网站'!J$1:J$994),_xlfn.XLOOKUP(O962,'Local data from 国家网站'!A$1:A$1000,'Local data from 国家网站'!J$1:J$1000)))),"NA",IF(B962="NMPA",_xlfn.XLOOKUP(E962,'国家网站数据(NMPA)'!B$1:B$906,'国家网站数据(NMPA)'!J$1:J$906),IF(B962="Oversea",_xlfn.XLOOKUP(O962,'Oversea data From 国家网站'!A$1:A$994,'Oversea data From 国家网站'!J$1:J$994),_xlfn.XLOOKUP(O962,'Local data from 国家网站'!A$1:A$1000,'Local data from 国家网站'!J$1:J$1000))))</f>
        <v>NA</v>
      </c>
      <c r="H962" s="255" t="s">
        <v>73</v>
      </c>
      <c r="I962" s="176" t="str">
        <f>IF(ISERROR(IF(B962="NMPA",_xlfn.XLOOKUP(西门子log!E962,'国家网站数据(NMPA)'!B:B,'国家网站数据(NMPA)'!K:K),IF(B962="Oversea",_xlfn.XLOOKUP(O962,'Oversea data From 国家网站'!A:A,'Oversea data From 国家网站'!K:K),_xlfn.XLOOKUP(西门子log!O962,'Local data from 国家网站'!A:A,'Local data from 国家网站'!K:K)))),"NA",IF(B962="NMPA",_xlfn.XLOOKUP(E962,'国家网站数据(NMPA)'!B:B,'国家网站数据(NMPA)'!K:K),IF(B962="Oversea",_xlfn.XLOOKUP(O962,'Oversea data From 国家网站'!A:A,'Oversea data From 国家网站'!K:K),_xlfn.XLOOKUP(O962,'Local data from 国家网站'!A:A,'Local data from 国家网站'!K:K))))</f>
        <v>NA</v>
      </c>
      <c r="J962" s="176" t="str">
        <f>IF(B962="Oversea",_xlfn.XLOOKUP(O962,SmartSolve!C:C,SmartSolve!I:I),_xlfn.XLOOKUP(E962,'国家网站数据(NMPA)'!B:B,'国家网站数据(NMPA)'!AB:AB))</f>
        <v>DIMENSION EXL 200 System, Total Prostate Specific Antigen (TPSA, Lot FA6008)-Erroneously elevated result for one patient</v>
      </c>
      <c r="K962" s="176" t="str">
        <f>IF(B962="NMPA", _xlfn.XLOOKUP(E962, '国家网站数据(NMPA)'!B:B, '国家网站数据(NMPA)'!W:W), "NA")</f>
        <v>NA</v>
      </c>
      <c r="L962" s="271">
        <v>45791</v>
      </c>
      <c r="M962" s="326">
        <f t="shared" ref="M962:M993" si="23">IF(B962="NMPA",L962+45,IF(B962="Local",L962+20,L962+30))</f>
        <v>45821</v>
      </c>
      <c r="N962" s="172" t="s">
        <v>4</v>
      </c>
      <c r="O962" s="172" t="s">
        <v>20155</v>
      </c>
      <c r="P962" s="178" t="s">
        <v>45</v>
      </c>
      <c r="Q962" s="178" t="s">
        <v>45</v>
      </c>
      <c r="R962" s="172" t="s">
        <v>55</v>
      </c>
      <c r="S962" s="177" t="s">
        <v>20157</v>
      </c>
      <c r="T962" s="247" t="s">
        <v>45</v>
      </c>
    </row>
    <row r="963" spans="1:20" ht="16.399999999999999" customHeight="1">
      <c r="A963" s="172" t="s">
        <v>2405</v>
      </c>
      <c r="B963" s="173" t="s">
        <v>18</v>
      </c>
      <c r="C963" s="172" t="str">
        <f t="shared" ca="1" si="22"/>
        <v>NA</v>
      </c>
      <c r="D963" s="174" t="str">
        <f>IF(B963="NMPA", _xlfn.XLOOKUP(E963,'国家网站数据(NMPA)'!$B$1:$B$906,'国家网站数据(NMPA)'!C$1:C$906),"NA")</f>
        <v>2025-05-13</v>
      </c>
      <c r="E963" s="270" t="s">
        <v>20158</v>
      </c>
      <c r="F963" s="175" t="str">
        <f>IF(B963="NMPA", _xlfn.XLOOKUP(E963, '国家网站数据(NMPA)'!B$1:B$906, '国家网站数据(NMPA)'!E$1:E$906), "SHD")</f>
        <v>东莞市万江医院</v>
      </c>
      <c r="G963" s="176" t="str">
        <f>IF(ISERROR(IF(B963="NMPA",_xlfn.XLOOKUP(E963,'国家网站数据(NMPA)'!B$1:B$906,'国家网站数据(NMPA)'!J$1:J$906),IF(B963="Oversea",_xlfn.XLOOKUP(O963,'Oversea data From 国家网站'!A$1:A$994,'Oversea data From 国家网站'!J$1:J$994),_xlfn.XLOOKUP(O963,'Local data from 国家网站'!A$1:A$1000,'Local data from 国家网站'!J$1:J$1000)))),"NA",IF(B963="NMPA",_xlfn.XLOOKUP(E963,'国家网站数据(NMPA)'!B$1:B$906,'国家网站数据(NMPA)'!J$1:J$906),IF(B963="Oversea",_xlfn.XLOOKUP(O963,'Oversea data From 国家网站'!A$1:A$994,'Oversea data From 国家网站'!J$1:J$994),_xlfn.XLOOKUP(O963,'Local data from 国家网站'!A$1:A$1000,'Local data from 国家网站'!J$1:J$1000))))</f>
        <v>全自动化学发光免疫分析仪</v>
      </c>
      <c r="H963" s="255" t="s">
        <v>62</v>
      </c>
      <c r="I963" s="176" t="str">
        <f>IF(ISERROR(IF(B963="NMPA",_xlfn.XLOOKUP(西门子log!E963,'国家网站数据(NMPA)'!B:B,'国家网站数据(NMPA)'!K:K),IF(B963="Oversea",_xlfn.XLOOKUP(O963,'Oversea data From 国家网站'!A:A,'Oversea data From 国家网站'!K:K),_xlfn.XLOOKUP(西门子log!O963,'Local data from 国家网站'!A:A,'Local data from 国家网站'!K:K)))),"NA",IF(B963="NMPA",_xlfn.XLOOKUP(E963,'国家网站数据(NMPA)'!B:B,'国家网站数据(NMPA)'!K:K),IF(B963="Oversea",_xlfn.XLOOKUP(O963,'Oversea data From 国家网站'!A:A,'Oversea data From 国家网站'!K:K),_xlfn.XLOOKUP(O963,'Local data from 国家网站'!A:A,'Local data from 国家网站'!K:K))))</f>
        <v>国食药监械（进）字2014第3404170号</v>
      </c>
      <c r="J963" s="176" t="str">
        <f>IF(B963="Oversea",_xlfn.XLOOKUP(O963,SmartSolve!C:C,SmartSolve!I:I),_xlfn.XLOOKUP(E963,'国家网站数据(NMPA)'!B:B,'国家网站数据(NMPA)'!AB:AB))</f>
        <v>在酸性清洗液充足的情况下报警提示酸性清洗液不足</v>
      </c>
      <c r="K963" s="176" t="str">
        <f>IF(B963="NMPA", _xlfn.XLOOKUP(E963, '国家网站数据(NMPA)'!B:B, '国家网站数据(NMPA)'!W:W), "NA")</f>
        <v>其他</v>
      </c>
      <c r="L963" s="271">
        <v>45791</v>
      </c>
      <c r="M963" s="326">
        <f t="shared" si="23"/>
        <v>45836</v>
      </c>
      <c r="N963" s="172" t="s">
        <v>4</v>
      </c>
      <c r="O963" s="172" t="s">
        <v>20212</v>
      </c>
      <c r="P963" s="178">
        <v>45798</v>
      </c>
      <c r="Q963" s="178" t="s">
        <v>45</v>
      </c>
      <c r="R963" s="172" t="s">
        <v>55</v>
      </c>
      <c r="T963" s="247" t="str">
        <f t="shared" ref="T963:T992" si="24">IF(P963="NA"," ",IF(P963&lt;M963,"满足","不满足"))</f>
        <v>满足</v>
      </c>
    </row>
    <row r="964" spans="1:20" ht="16.399999999999999" customHeight="1">
      <c r="A964" s="172" t="s">
        <v>2405</v>
      </c>
      <c r="B964" s="173" t="s">
        <v>18</v>
      </c>
      <c r="C964" s="172">
        <f t="shared" ca="1" si="22"/>
        <v>33</v>
      </c>
      <c r="D964" s="174" t="str">
        <f>IF(B964="NMPA", _xlfn.XLOOKUP(E964,'国家网站数据(NMPA)'!$B$1:$B$906,'国家网站数据(NMPA)'!C$1:C$906),"NA")</f>
        <v>2025-05-13</v>
      </c>
      <c r="E964" s="270" t="s">
        <v>20166</v>
      </c>
      <c r="F964" s="175" t="str">
        <f>IF(B964="NMPA", _xlfn.XLOOKUP(E964, '国家网站数据(NMPA)'!B$1:B$906, '国家网站数据(NMPA)'!E$1:E$906), "SHD")</f>
        <v>东莞市万江医院</v>
      </c>
      <c r="G964" s="176" t="str">
        <f>IF(ISERROR(IF(B964="NMPA",_xlfn.XLOOKUP(E964,'国家网站数据(NMPA)'!B$1:B$906,'国家网站数据(NMPA)'!J$1:J$906),IF(B964="Oversea",_xlfn.XLOOKUP(O964,'Oversea data From 国家网站'!A$1:A$994,'Oversea data From 国家网站'!J$1:J$994),_xlfn.XLOOKUP(O964,'Local data from 国家网站'!A$1:A$1000,'Local data from 国家网站'!J$1:J$1000)))),"NA",IF(B964="NMPA",_xlfn.XLOOKUP(E964,'国家网站数据(NMPA)'!B$1:B$906,'国家网站数据(NMPA)'!J$1:J$906),IF(B964="Oversea",_xlfn.XLOOKUP(O964,'Oversea data From 国家网站'!A$1:A$994,'Oversea data From 国家网站'!J$1:J$994),_xlfn.XLOOKUP(O964,'Local data from 国家网站'!A$1:A$1000,'Local data from 国家网站'!J$1:J$1000))))</f>
        <v>全自动化学发光免疫分析仪</v>
      </c>
      <c r="H964" s="255" t="s">
        <v>62</v>
      </c>
      <c r="I964" s="176" t="str">
        <f>IF(ISERROR(IF(B964="NMPA",_xlfn.XLOOKUP(西门子log!E964,'国家网站数据(NMPA)'!B:B,'国家网站数据(NMPA)'!K:K),IF(B964="Oversea",_xlfn.XLOOKUP(O964,'Oversea data From 国家网站'!A:A,'Oversea data From 国家网站'!K:K),_xlfn.XLOOKUP(西门子log!O964,'Local data from 国家网站'!A:A,'Local data from 国家网站'!K:K)))),"NA",IF(B964="NMPA",_xlfn.XLOOKUP(E964,'国家网站数据(NMPA)'!B:B,'国家网站数据(NMPA)'!K:K),IF(B964="Oversea",_xlfn.XLOOKUP(O964,'Oversea data From 国家网站'!A:A,'Oversea data From 国家网站'!K:K),_xlfn.XLOOKUP(O964,'Local data from 国家网站'!A:A,'Local data from 国家网站'!K:K))))</f>
        <v>国食药监械（进）字2014第3404170号</v>
      </c>
      <c r="J964" s="176" t="str">
        <f>IF(B964="Oversea",_xlfn.XLOOKUP(O964,SmartSolve!C:C,SmartSolve!I:I),_xlfn.XLOOKUP(E964,'国家网站数据(NMPA)'!B:B,'国家网站数据(NMPA)'!AB:AB))</f>
        <v>报警提示Wash1不足</v>
      </c>
      <c r="K964" s="176" t="str">
        <f>IF(B964="NMPA", _xlfn.XLOOKUP(E964, '国家网站数据(NMPA)'!B:B, '国家网站数据(NMPA)'!W:W), "NA")</f>
        <v>其他</v>
      </c>
      <c r="L964" s="271">
        <v>45791</v>
      </c>
      <c r="M964" s="326">
        <f t="shared" si="23"/>
        <v>45836</v>
      </c>
      <c r="O964" s="172" t="s">
        <v>20243</v>
      </c>
      <c r="P964" s="178" t="s">
        <v>45</v>
      </c>
      <c r="Q964" s="178" t="s">
        <v>45</v>
      </c>
      <c r="R964" s="172" t="s">
        <v>2624</v>
      </c>
      <c r="T964" s="247" t="str">
        <f t="shared" si="24"/>
        <v xml:space="preserve"> </v>
      </c>
    </row>
    <row r="965" spans="1:20" ht="16.399999999999999" customHeight="1">
      <c r="A965" s="172" t="s">
        <v>2405</v>
      </c>
      <c r="B965" s="173" t="s">
        <v>18</v>
      </c>
      <c r="C965" s="172">
        <f t="shared" ca="1" si="22"/>
        <v>33</v>
      </c>
      <c r="D965" s="174" t="str">
        <f>IF(B965="NMPA", _xlfn.XLOOKUP(E965,'国家网站数据(NMPA)'!$B$1:$B$906,'国家网站数据(NMPA)'!C$1:C$906),"NA")</f>
        <v>2025-05-13</v>
      </c>
      <c r="E965" s="270" t="s">
        <v>20173</v>
      </c>
      <c r="F965" s="175" t="str">
        <f>IF(B965="NMPA", _xlfn.XLOOKUP(E965, '国家网站数据(NMPA)'!B$1:B$906, '国家网站数据(NMPA)'!E$1:E$906), "SHD")</f>
        <v>河北医科大学第二医院</v>
      </c>
      <c r="G965" s="176" t="str">
        <f>IF(ISERROR(IF(B965="NMPA",_xlfn.XLOOKUP(E965,'国家网站数据(NMPA)'!B$1:B$906,'国家网站数据(NMPA)'!J$1:J$906),IF(B965="Oversea",_xlfn.XLOOKUP(O965,'Oversea data From 国家网站'!A$1:A$994,'Oversea data From 国家网站'!J$1:J$994),_xlfn.XLOOKUP(O965,'Local data from 国家网站'!A$1:A$1000,'Local data from 国家网站'!J$1:J$1000)))),"NA",IF(B965="NMPA",_xlfn.XLOOKUP(E965,'国家网站数据(NMPA)'!B$1:B$906,'国家网站数据(NMPA)'!J$1:J$906),IF(B965="Oversea",_xlfn.XLOOKUP(O965,'Oversea data From 国家网站'!A$1:A$994,'Oversea data From 国家网站'!J$1:J$994),_xlfn.XLOOKUP(O965,'Local data from 国家网站'!A$1:A$1000,'Local data from 国家网站'!J$1:J$1000))))</f>
        <v>血气分析仪</v>
      </c>
      <c r="H965" s="254" t="s">
        <v>141</v>
      </c>
      <c r="I965" s="176" t="str">
        <f>IF(ISERROR(IF(B965="NMPA",_xlfn.XLOOKUP(西门子log!E965,'国家网站数据(NMPA)'!B:B,'国家网站数据(NMPA)'!K:K),IF(B965="Oversea",_xlfn.XLOOKUP(O965,'Oversea data From 国家网站'!A:A,'Oversea data From 国家网站'!K:K),_xlfn.XLOOKUP(西门子log!O965,'Local data from 国家网站'!A:A,'Local data from 国家网站'!K:K)))),"NA",IF(B965="NMPA",_xlfn.XLOOKUP(E965,'国家网站数据(NMPA)'!B:B,'国家网站数据(NMPA)'!K:K),IF(B965="Oversea",_xlfn.XLOOKUP(O965,'Oversea data From 国家网站'!A:A,'Oversea data From 国家网站'!K:K),_xlfn.XLOOKUP(O965,'Local data from 国家网站'!A:A,'Local data from 国家网站'!K:K))))</f>
        <v>国械注进20162221909</v>
      </c>
      <c r="J965" s="176" t="str">
        <f>IF(B965="Oversea",_xlfn.XLOOKUP(O965,SmartSolve!C:C,SmartSolve!I:I),_xlfn.XLOOKUP(E965,'国家网站数据(NMPA)'!B:B,'国家网站数据(NMPA)'!AB:AB))</f>
        <v>氧分压不出</v>
      </c>
      <c r="K965" s="176" t="str">
        <f>IF(B965="NMPA", _xlfn.XLOOKUP(E965, '国家网站数据(NMPA)'!B:B, '国家网站数据(NMPA)'!W:W), "NA")</f>
        <v>其他</v>
      </c>
      <c r="L965" s="271">
        <v>45791</v>
      </c>
      <c r="M965" s="326">
        <f t="shared" si="23"/>
        <v>45836</v>
      </c>
      <c r="O965" s="172" t="s">
        <v>20375</v>
      </c>
      <c r="P965" s="178" t="s">
        <v>45</v>
      </c>
      <c r="Q965" s="178" t="s">
        <v>45</v>
      </c>
      <c r="R965" s="172" t="s">
        <v>2624</v>
      </c>
      <c r="T965" s="247" t="str">
        <f t="shared" si="24"/>
        <v xml:space="preserve"> </v>
      </c>
    </row>
    <row r="966" spans="1:20" ht="16.399999999999999" customHeight="1">
      <c r="A966" s="172" t="s">
        <v>2405</v>
      </c>
      <c r="B966" s="173" t="s">
        <v>18</v>
      </c>
      <c r="C966" s="172">
        <f t="shared" ca="1" si="22"/>
        <v>33</v>
      </c>
      <c r="D966" s="174" t="str">
        <f>IF(B966="NMPA", _xlfn.XLOOKUP(E966,'国家网站数据(NMPA)'!$B$1:$B$906,'国家网站数据(NMPA)'!C$1:C$906),"NA")</f>
        <v>2025-05-14</v>
      </c>
      <c r="E966" s="180" t="s">
        <v>20184</v>
      </c>
      <c r="F966" s="175" t="str">
        <f>IF(B966="NMPA", _xlfn.XLOOKUP(E966, '国家网站数据(NMPA)'!B$1:B$906, '国家网站数据(NMPA)'!E$1:E$906), "SHD")</f>
        <v>中山市人民医院</v>
      </c>
      <c r="G966" s="176" t="str">
        <f>IF(ISERROR(IF(B966="NMPA",_xlfn.XLOOKUP(E966,'国家网站数据(NMPA)'!B$1:B$906,'国家网站数据(NMPA)'!J$1:J$906),IF(B966="Oversea",_xlfn.XLOOKUP(O966,'Oversea data From 国家网站'!A$1:A$994,'Oversea data From 国家网站'!J$1:J$994),_xlfn.XLOOKUP(O966,'Local data from 国家网站'!A$1:A$1000,'Local data from 国家网站'!J$1:J$1000)))),"NA",IF(B966="NMPA",_xlfn.XLOOKUP(E966,'国家网站数据(NMPA)'!B$1:B$906,'国家网站数据(NMPA)'!J$1:J$906),IF(B966="Oversea",_xlfn.XLOOKUP(O966,'Oversea data From 国家网站'!A$1:A$994,'Oversea data From 国家网站'!J$1:J$994),_xlfn.XLOOKUP(O966,'Local data from 国家网站'!A$1:A$1000,'Local data from 国家网站'!J$1:J$1000))))</f>
        <v>全自动化学发光免疫分析仪</v>
      </c>
      <c r="H966" s="255" t="s">
        <v>130</v>
      </c>
      <c r="I966" s="176" t="str">
        <f>IF(ISERROR(IF(B966="NMPA",_xlfn.XLOOKUP(西门子log!E966,'国家网站数据(NMPA)'!B:B,'国家网站数据(NMPA)'!K:K),IF(B966="Oversea",_xlfn.XLOOKUP(O966,'Oversea data From 国家网站'!A:A,'Oversea data From 国家网站'!K:K),_xlfn.XLOOKUP(西门子log!O966,'Local data from 国家网站'!A:A,'Local data from 国家网站'!K:K)))),"NA",IF(B966="NMPA",_xlfn.XLOOKUP(E966,'国家网站数据(NMPA)'!B:B,'国家网站数据(NMPA)'!K:K),IF(B966="Oversea",_xlfn.XLOOKUP(O966,'Oversea data From 国家网站'!A:A,'Oversea data From 国家网站'!K:K),_xlfn.XLOOKUP(O966,'Local data from 国家网站'!A:A,'Local data from 国家网站'!K:K))))</f>
        <v>国械注进20192220176</v>
      </c>
      <c r="J966" s="176" t="str">
        <f>IF(B966="Oversea",_xlfn.XLOOKUP(O966,SmartSolve!C:C,SmartSolve!I:I),_xlfn.XLOOKUP(E966,'国家网站数据(NMPA)'!B:B,'国家网站数据(NMPA)'!AB:AB))</f>
        <v>系统软件升级后发现T4试剂在机稳定性下降，由21天缩短为3-4天需校准。</v>
      </c>
      <c r="K966" s="176" t="str">
        <f>IF(B966="NMPA", _xlfn.XLOOKUP(E966, '国家网站数据(NMPA)'!B:B, '国家网站数据(NMPA)'!W:W), "NA")</f>
        <v>严重伤害</v>
      </c>
      <c r="L966" s="271">
        <v>45791</v>
      </c>
      <c r="M966" s="326">
        <f t="shared" si="23"/>
        <v>45836</v>
      </c>
      <c r="O966" s="172" t="s">
        <v>20233</v>
      </c>
      <c r="P966" s="178" t="s">
        <v>45</v>
      </c>
      <c r="Q966" s="178" t="s">
        <v>45</v>
      </c>
      <c r="R966" s="172" t="s">
        <v>2624</v>
      </c>
      <c r="T966" s="247" t="str">
        <f t="shared" si="24"/>
        <v xml:space="preserve"> </v>
      </c>
    </row>
    <row r="967" spans="1:20" ht="16.399999999999999" customHeight="1">
      <c r="A967" s="172" t="s">
        <v>1321</v>
      </c>
      <c r="B967" s="173" t="s">
        <v>19</v>
      </c>
      <c r="C967" s="172">
        <f t="shared" ca="1" si="22"/>
        <v>18</v>
      </c>
      <c r="D967" s="174" t="str">
        <f>IF(B967="NMPA", _xlfn.XLOOKUP(E967,'国家网站数据(NMPA)'!$B$1:$B$906,'国家网站数据(NMPA)'!C$1:C$906),"NA")</f>
        <v>NA</v>
      </c>
      <c r="E967" s="180" t="e">
        <f>IF(N967="Not Reportable","NA",IF(B967="Oversea",_xlfn.XLOOKUP(O967,'Oversea data From 国家网站'!A:A,'Oversea data From 国家网站'!B:B),_xlfn.XLOOKUP(O967,'Local data from 国家网站'!A:A,'Local data from 国家网站'!B:B)))</f>
        <v>#N/A</v>
      </c>
      <c r="F967" s="175" t="str">
        <f>IF(B967="NMPA", _xlfn.XLOOKUP(E967, '国家网站数据(NMPA)'!B$1:B$906, '国家网站数据(NMPA)'!E$1:E$906), "SHD")</f>
        <v>SHD</v>
      </c>
      <c r="G967" s="176" t="str">
        <f>IF(ISERROR(IF(B967="NMPA",_xlfn.XLOOKUP(E967,'国家网站数据(NMPA)'!B$1:B$906,'国家网站数据(NMPA)'!J$1:J$906),IF(B967="Oversea",_xlfn.XLOOKUP(O967,'Oversea data From 国家网站'!A$1:A$994,'Oversea data From 国家网站'!J$1:J$994),_xlfn.XLOOKUP(O967,'Local data from 国家网站'!A$1:A$1000,'Local data from 国家网站'!J$1:J$1000)))),"NA",IF(B967="NMPA",_xlfn.XLOOKUP(E967,'国家网站数据(NMPA)'!B$1:B$906,'国家网站数据(NMPA)'!J$1:J$906),IF(B967="Oversea",_xlfn.XLOOKUP(O967,'Oversea data From 国家网站'!A$1:A$994,'Oversea data From 国家网站'!J$1:J$994),_xlfn.XLOOKUP(O967,'Local data from 国家网站'!A$1:A$1000,'Local data from 国家网站'!J$1:J$1000))))</f>
        <v>NA</v>
      </c>
      <c r="H967" s="255" t="s">
        <v>77</v>
      </c>
      <c r="I967" s="176" t="str">
        <f>IF(ISERROR(IF(B967="NMPA",_xlfn.XLOOKUP(西门子log!E967,'国家网站数据(NMPA)'!B:B,'国家网站数据(NMPA)'!K:K),IF(B967="Oversea",_xlfn.XLOOKUP(O967,'Oversea data From 国家网站'!A:A,'Oversea data From 国家网站'!K:K),_xlfn.XLOOKUP(西门子log!O967,'Local data from 国家网站'!A:A,'Local data from 国家网站'!K:K)))),"NA",IF(B967="NMPA",_xlfn.XLOOKUP(E967,'国家网站数据(NMPA)'!B:B,'国家网站数据(NMPA)'!K:K),IF(B967="Oversea",_xlfn.XLOOKUP(O967,'Oversea data From 国家网站'!A:A,'Oversea data From 国家网站'!K:K),_xlfn.XLOOKUP(O967,'Local data from 国家网站'!A:A,'Local data from 国家网站'!K:K))))</f>
        <v>NA</v>
      </c>
      <c r="J967" s="176" t="str">
        <f>IF(B967="Oversea",_xlfn.XLOOKUP(O967,SmartSolve!C:C,SmartSolve!I:I),_xlfn.XLOOKUP(E967,'国家网站数据(NMPA)'!B:B,'国家网站数据(NMPA)'!AB:AB))</f>
        <v>Immulite 2000 XPi Discordant HCG patient sample results, lot 481</v>
      </c>
      <c r="K967" s="176" t="str">
        <f>IF(B967="NMPA", _xlfn.XLOOKUP(E967, '国家网站数据(NMPA)'!B:B, '国家网站数据(NMPA)'!W:W), "NA")</f>
        <v>NA</v>
      </c>
      <c r="L967" s="271">
        <v>45791</v>
      </c>
      <c r="M967" s="326">
        <f t="shared" si="23"/>
        <v>45821</v>
      </c>
      <c r="O967" s="320" t="s">
        <v>20201</v>
      </c>
      <c r="P967" s="178" t="s">
        <v>45</v>
      </c>
      <c r="Q967" s="178" t="s">
        <v>45</v>
      </c>
      <c r="R967" s="172" t="s">
        <v>2624</v>
      </c>
      <c r="S967" s="177" t="s">
        <v>20206</v>
      </c>
      <c r="T967" s="247" t="str">
        <f t="shared" si="24"/>
        <v xml:space="preserve"> </v>
      </c>
    </row>
    <row r="968" spans="1:20" ht="16.399999999999999" customHeight="1">
      <c r="A968" s="172" t="s">
        <v>1321</v>
      </c>
      <c r="B968" s="173" t="s">
        <v>19</v>
      </c>
      <c r="C968" s="172" t="str">
        <f t="shared" ca="1" si="22"/>
        <v>NA</v>
      </c>
      <c r="D968" s="174" t="str">
        <f>IF(B968="NMPA", _xlfn.XLOOKUP(E968,'国家网站数据(NMPA)'!$B$1:$B$906,'国家网站数据(NMPA)'!C$1:C$906),"NA")</f>
        <v>NA</v>
      </c>
      <c r="E968" s="180" t="str">
        <f>IF(N968="Not Reportable","NA",IF(B968="Oversea",_xlfn.XLOOKUP(O968,'Oversea data From 国家网站'!A:A,'Oversea data From 国家网站'!B:B),_xlfn.XLOOKUP(O968,'Local data from 国家网站'!A:A,'Local data from 国家网站'!B:B)))</f>
        <v>1193118002025098134</v>
      </c>
      <c r="F968" s="175" t="str">
        <f>IF(B968="NMPA", _xlfn.XLOOKUP(E968, '国家网站数据(NMPA)'!B$1:B$906, '国家网站数据(NMPA)'!E$1:E$906), "SHD")</f>
        <v>SHD</v>
      </c>
      <c r="G968" s="176" t="str">
        <f>IF(ISERROR(IF(B968="NMPA",_xlfn.XLOOKUP(E968,'国家网站数据(NMPA)'!B$1:B$906,'国家网站数据(NMPA)'!J$1:J$906),IF(B968="Oversea",_xlfn.XLOOKUP(O968,'Oversea data From 国家网站'!A$1:A$994,'Oversea data From 国家网站'!J$1:J$994),_xlfn.XLOOKUP(O968,'Local data from 国家网站'!A$1:A$1000,'Local data from 国家网站'!J$1:J$1000)))),"NA",IF(B968="NMPA",_xlfn.XLOOKUP(E968,'国家网站数据(NMPA)'!B$1:B$906,'国家网站数据(NMPA)'!J$1:J$906),IF(B968="Oversea",_xlfn.XLOOKUP(O968,'Oversea data From 国家网站'!A$1:A$994,'Oversea data From 国家网站'!J$1:J$994),_xlfn.XLOOKUP(O968,'Local data from 国家网站'!A$1:A$1000,'Local data from 国家网站'!J$1:J$1000))))</f>
        <v>电解质检测电极块</v>
      </c>
      <c r="H968" s="255" t="s">
        <v>73</v>
      </c>
      <c r="I968" s="176" t="str">
        <f>IF(ISERROR(IF(B968="NMPA",_xlfn.XLOOKUP(西门子log!E968,'国家网站数据(NMPA)'!B:B,'国家网站数据(NMPA)'!K:K),IF(B968="Oversea",_xlfn.XLOOKUP(O968,'Oversea data From 国家网站'!A:A,'Oversea data From 国家网站'!K:K),_xlfn.XLOOKUP(西门子log!O968,'Local data from 国家网站'!A:A,'Local data from 国家网站'!K:K)))),"NA",IF(B968="NMPA",_xlfn.XLOOKUP(E968,'国家网站数据(NMPA)'!B:B,'国家网站数据(NMPA)'!K:K),IF(B968="Oversea",_xlfn.XLOOKUP(O968,'Oversea data From 国家网站'!A:A,'Oversea data From 国家网站'!K:K),_xlfn.XLOOKUP(O968,'Local data from 国家网站'!A:A,'Local data from 国家网站'!K:K))))</f>
        <v>国械注进20172220888</v>
      </c>
      <c r="J968" s="176" t="str">
        <f>IF(B968="Oversea",_xlfn.XLOOKUP(O968,SmartSolve!C:C,SmartSolve!I:I),_xlfn.XLOOKUP(E968,'国家网站数据(NMPA)'!B:B,'国家网站数据(NMPA)'!AB:AB))</f>
        <v>Dimension EXL 200 Integrated Chemistry System/ QuikLYTE® Integrated Multisensor (IMT, 5AD801) - erroneously depressed patient sample results with Sodium (Na).</v>
      </c>
      <c r="K968" s="176" t="str">
        <f>IF(B968="NMPA", _xlfn.XLOOKUP(E968, '国家网站数据(NMPA)'!B:B, '国家网站数据(NMPA)'!W:W), "NA")</f>
        <v>NA</v>
      </c>
      <c r="L968" s="271">
        <v>45792</v>
      </c>
      <c r="M968" s="326">
        <f t="shared" si="23"/>
        <v>45822</v>
      </c>
      <c r="N968" s="172" t="s">
        <v>5</v>
      </c>
      <c r="O968" s="172" t="s">
        <v>20203</v>
      </c>
      <c r="P968" s="178">
        <v>45792</v>
      </c>
      <c r="Q968" s="178" t="s">
        <v>45</v>
      </c>
      <c r="R968" s="172" t="s">
        <v>237</v>
      </c>
      <c r="T968" s="247" t="str">
        <f t="shared" si="24"/>
        <v>满足</v>
      </c>
    </row>
    <row r="969" spans="1:20" ht="16.399999999999999" customHeight="1">
      <c r="A969" s="172" t="s">
        <v>2405</v>
      </c>
      <c r="B969" s="173" t="s">
        <v>18</v>
      </c>
      <c r="C969" s="172">
        <f t="shared" ca="1" si="22"/>
        <v>35</v>
      </c>
      <c r="D969" s="174" t="str">
        <f>IF(B969="NMPA", _xlfn.XLOOKUP(E969,'国家网站数据(NMPA)'!$B$1:$B$906,'国家网站数据(NMPA)'!C$1:C$906),"NA")</f>
        <v>2025-04-28</v>
      </c>
      <c r="E969" s="270" t="s">
        <v>20213</v>
      </c>
      <c r="F969" s="175" t="str">
        <f>IF(B969="NMPA", _xlfn.XLOOKUP(E969, '国家网站数据(NMPA)'!B$1:B$906, '国家网站数据(NMPA)'!E$1:E$906), "SHD")</f>
        <v>新疆维吾尔自治区维吾尔医医院</v>
      </c>
      <c r="G969" s="176" t="str">
        <f>IF(ISERROR(IF(B969="NMPA",_xlfn.XLOOKUP(E969,'国家网站数据(NMPA)'!B$1:B$906,'国家网站数据(NMPA)'!J$1:J$906),IF(B969="Oversea",_xlfn.XLOOKUP(O969,'Oversea data From 国家网站'!A$1:A$994,'Oversea data From 国家网站'!J$1:J$994),_xlfn.XLOOKUP(O969,'Local data from 国家网站'!A$1:A$1000,'Local data from 国家网站'!J$1:J$1000)))),"NA",IF(B969="NMPA",_xlfn.XLOOKUP(E969,'国家网站数据(NMPA)'!B$1:B$906,'国家网站数据(NMPA)'!J$1:J$906),IF(B969="Oversea",_xlfn.XLOOKUP(O969,'Oversea data From 国家网站'!A$1:A$994,'Oversea data From 国家网站'!J$1:J$994),_xlfn.XLOOKUP(O969,'Local data from 国家网站'!A$1:A$1000,'Local data from 国家网站'!J$1:J$1000))))</f>
        <v>全自动生化分析仪</v>
      </c>
      <c r="H969" s="255" t="s">
        <v>199</v>
      </c>
      <c r="I969" s="176" t="str">
        <f>IF(ISERROR(IF(B969="NMPA",_xlfn.XLOOKUP(西门子log!E969,'国家网站数据(NMPA)'!B:B,'国家网站数据(NMPA)'!K:K),IF(B969="Oversea",_xlfn.XLOOKUP(O969,'Oversea data From 国家网站'!A:A,'Oversea data From 国家网站'!K:K),_xlfn.XLOOKUP(西门子log!O969,'Local data from 国家网站'!A:A,'Local data from 国家网站'!K:K)))),"NA",IF(B969="NMPA",_xlfn.XLOOKUP(E969,'国家网站数据(NMPA)'!B:B,'国家网站数据(NMPA)'!K:K),IF(B969="Oversea",_xlfn.XLOOKUP(O969,'Oversea data From 国家网站'!A:A,'Oversea data From 国家网站'!K:K),_xlfn.XLOOKUP(O969,'Local data from 国家网站'!A:A,'Local data from 国家网站'!K:K))))</f>
        <v>国食药监械（进）字2013第2400070号</v>
      </c>
      <c r="J969" s="176" t="str">
        <f>IF(B969="Oversea",_xlfn.XLOOKUP(O969,SmartSolve!C:C,SmartSolve!I:I),_xlfn.XLOOKUP(E969,'国家网站数据(NMPA)'!B:B,'国家网站数据(NMPA)'!AB:AB))</f>
        <v>试剂针断裂，设备无法进行加样</v>
      </c>
      <c r="K969" s="176" t="str">
        <f>IF(B969="NMPA", _xlfn.XLOOKUP(E969, '国家网站数据(NMPA)'!B:B, '国家网站数据(NMPA)'!W:W), "NA")</f>
        <v>其他</v>
      </c>
      <c r="L969" s="271">
        <v>45793</v>
      </c>
      <c r="M969" s="326">
        <f t="shared" si="23"/>
        <v>45838</v>
      </c>
      <c r="O969" s="172" t="s">
        <v>20244</v>
      </c>
      <c r="P969" s="178" t="s">
        <v>45</v>
      </c>
      <c r="Q969" s="178" t="s">
        <v>45</v>
      </c>
      <c r="R969" s="172" t="s">
        <v>2624</v>
      </c>
      <c r="T969" s="247" t="str">
        <f t="shared" si="24"/>
        <v xml:space="preserve"> </v>
      </c>
    </row>
    <row r="970" spans="1:20" ht="16.399999999999999" customHeight="1">
      <c r="A970" s="172" t="s">
        <v>2405</v>
      </c>
      <c r="B970" s="173" t="s">
        <v>19</v>
      </c>
      <c r="C970" s="172" t="str">
        <f t="shared" ca="1" si="22"/>
        <v>NA</v>
      </c>
      <c r="D970" s="174" t="str">
        <f>IF(B970="NMPA", _xlfn.XLOOKUP(E970,'国家网站数据(NMPA)'!$B$1:$B$906,'国家网站数据(NMPA)'!C$1:C$906),"NA")</f>
        <v>NA</v>
      </c>
      <c r="E970" s="180" t="str">
        <f>IF(N970="Not Reportable","NA",IF(B970="Oversea",_xlfn.XLOOKUP(O970,'Oversea data From 国家网站'!A:A,'Oversea data From 国家网站'!B:B),_xlfn.XLOOKUP(O970,'Local data from 国家网站'!A:A,'Local data from 国家网站'!B:B)))</f>
        <v>1193118002025098997</v>
      </c>
      <c r="F970" s="175" t="str">
        <f>IF(B970="NMPA", _xlfn.XLOOKUP(E970, '国家网站数据(NMPA)'!B$1:B$906, '国家网站数据(NMPA)'!E$1:E$906), "SHD")</f>
        <v>SHD</v>
      </c>
      <c r="G970" s="176" t="str">
        <f>IF(ISERROR(IF(B970="NMPA",_xlfn.XLOOKUP(E970,'国家网站数据(NMPA)'!B$1:B$906,'国家网站数据(NMPA)'!J$1:J$906),IF(B970="Oversea",_xlfn.XLOOKUP(O970,'Oversea data From 国家网站'!A$1:A$994,'Oversea data From 国家网站'!J$1:J$994),_xlfn.XLOOKUP(O970,'Local data from 国家网站'!A$1:A$1000,'Local data from 国家网站'!J$1:J$1000)))),"NA",IF(B970="NMPA",_xlfn.XLOOKUP(E970,'国家网站数据(NMPA)'!B$1:B$906,'国家网站数据(NMPA)'!J$1:J$906),IF(B970="Oversea",_xlfn.XLOOKUP(O970,'Oversea data From 国家网站'!A$1:A$994,'Oversea data From 国家网站'!J$1:J$994),_xlfn.XLOOKUP(O970,'Local data from 国家网站'!A$1:A$1000,'Local data from 国家网站'!J$1:J$1000))))</f>
        <v>全自动化学发光免疫分析仪</v>
      </c>
      <c r="H970" s="255" t="s">
        <v>130</v>
      </c>
      <c r="I970" s="176" t="str">
        <f>IF(ISERROR(IF(B970="NMPA",_xlfn.XLOOKUP(西门子log!E970,'国家网站数据(NMPA)'!B:B,'国家网站数据(NMPA)'!K:K),IF(B970="Oversea",_xlfn.XLOOKUP(O970,'Oversea data From 国家网站'!A:A,'Oversea data From 国家网站'!K:K),_xlfn.XLOOKUP(西门子log!O970,'Local data from 国家网站'!A:A,'Local data from 国家网站'!K:K)))),"NA",IF(B970="NMPA",_xlfn.XLOOKUP(E970,'国家网站数据(NMPA)'!B:B,'国家网站数据(NMPA)'!K:K),IF(B970="Oversea",_xlfn.XLOOKUP(O970,'Oversea data From 国家网站'!A:A,'Oversea data From 国家网站'!K:K),_xlfn.XLOOKUP(O970,'Local data from 国家网站'!A:A,'Local data from 国家网站'!K:K))))</f>
        <v>国械注进20182220492</v>
      </c>
      <c r="J970" s="176" t="str">
        <f>IF(B970="Oversea",_xlfn.XLOOKUP(O970,SmartSolve!C:C,SmartSolve!I:I),_xlfn.XLOOKUP(E970,'国家网站数据(NMPA)'!B:B,'国家网站数据(NMPA)'!AB:AB))</f>
        <v>Atellica IM 1600 Analyzer / Out of range Quality Control (QC) results and erroneously elevated Total Human chorionic gonadotropin (ThCG) lot 361 result on a patient sample</v>
      </c>
      <c r="K970" s="176" t="str">
        <f>IF(B970="NMPA", _xlfn.XLOOKUP(E970, '国家网站数据(NMPA)'!B:B, '国家网站数据(NMPA)'!W:W), "NA")</f>
        <v>NA</v>
      </c>
      <c r="L970" s="271">
        <v>45792</v>
      </c>
      <c r="M970" s="326">
        <f t="shared" si="23"/>
        <v>45822</v>
      </c>
      <c r="N970" s="172" t="s">
        <v>5</v>
      </c>
      <c r="O970" s="172" t="s">
        <v>20229</v>
      </c>
      <c r="P970" s="178">
        <v>45793</v>
      </c>
      <c r="Q970" s="178" t="s">
        <v>45</v>
      </c>
      <c r="R970" s="172" t="s">
        <v>237</v>
      </c>
      <c r="T970" s="247" t="str">
        <f t="shared" si="24"/>
        <v>满足</v>
      </c>
    </row>
    <row r="971" spans="1:20" ht="16.399999999999999" customHeight="1">
      <c r="A971" s="172" t="s">
        <v>1321</v>
      </c>
      <c r="B971" s="173" t="s">
        <v>19</v>
      </c>
      <c r="C971" s="172" t="str">
        <f t="shared" ca="1" si="22"/>
        <v>NA</v>
      </c>
      <c r="D971" s="174" t="str">
        <f>IF(B971="NMPA", _xlfn.XLOOKUP(E971,'国家网站数据(NMPA)'!$B$1:$B$906,'国家网站数据(NMPA)'!C$1:C$906),"NA")</f>
        <v>NA</v>
      </c>
      <c r="E971" s="180" t="str">
        <f>IF(N971="Not Reportable","NA",IF(B971="Oversea",_xlfn.XLOOKUP(O971,'Oversea data From 国家网站'!A:A,'Oversea data From 国家网站'!B:B),_xlfn.XLOOKUP(O971,'Local data from 国家网站'!A:A,'Local data from 国家网站'!B:B)))</f>
        <v>NA</v>
      </c>
      <c r="F971" s="175" t="str">
        <f>IF(B971="NMPA", _xlfn.XLOOKUP(E971, '国家网站数据(NMPA)'!B$1:B$906, '国家网站数据(NMPA)'!E$1:E$906), "SHD")</f>
        <v>SHD</v>
      </c>
      <c r="G971" s="176" t="str">
        <f>IF(ISERROR(IF(B971="NMPA",_xlfn.XLOOKUP(E971,'国家网站数据(NMPA)'!B$1:B$906,'国家网站数据(NMPA)'!J$1:J$906),IF(B971="Oversea",_xlfn.XLOOKUP(O971,'Oversea data From 国家网站'!A$1:A$994,'Oversea data From 国家网站'!J$1:J$994),_xlfn.XLOOKUP(O971,'Local data from 国家网站'!A$1:A$1000,'Local data from 国家网站'!J$1:J$1000)))),"NA",IF(B971="NMPA",_xlfn.XLOOKUP(E971,'国家网站数据(NMPA)'!B$1:B$906,'国家网站数据(NMPA)'!J$1:J$906),IF(B971="Oversea",_xlfn.XLOOKUP(O971,'Oversea data From 国家网站'!A$1:A$994,'Oversea data From 国家网站'!J$1:J$994),_xlfn.XLOOKUP(O971,'Local data from 国家网站'!A$1:A$1000,'Local data from 国家网站'!J$1:J$1000))))</f>
        <v>NA</v>
      </c>
      <c r="H971" s="255" t="s">
        <v>73</v>
      </c>
      <c r="I971" s="176" t="str">
        <f>IF(ISERROR(IF(B971="NMPA",_xlfn.XLOOKUP(西门子log!E971,'国家网站数据(NMPA)'!B:B,'国家网站数据(NMPA)'!K:K),IF(B971="Oversea",_xlfn.XLOOKUP(O971,'Oversea data From 国家网站'!A:A,'Oversea data From 国家网站'!K:K),_xlfn.XLOOKUP(西门子log!O971,'Local data from 国家网站'!A:A,'Local data from 国家网站'!K:K)))),"NA",IF(B971="NMPA",_xlfn.XLOOKUP(E971,'国家网站数据(NMPA)'!B:B,'国家网站数据(NMPA)'!K:K),IF(B971="Oversea",_xlfn.XLOOKUP(O971,'Oversea data From 国家网站'!A:A,'Oversea data From 国家网站'!K:K),_xlfn.XLOOKUP(O971,'Local data from 国家网站'!A:A,'Local data from 国家网站'!K:K))))</f>
        <v>NA</v>
      </c>
      <c r="J971" s="176" t="str">
        <f>IF(B971="Oversea",_xlfn.XLOOKUP(O971,SmartSolve!C:C,SmartSolve!I:I),_xlfn.XLOOKUP(E971,'国家网站数据(NMPA)'!B:B,'国家网站数据(NMPA)'!AB:AB))</f>
        <v>DIMENSION EXL 200, LOCI High Sensitivity Troponin I (TNIH) Lot EA5272-Erroneously elevated result for one patient</v>
      </c>
      <c r="K971" s="176" t="str">
        <f>IF(B971="NMPA", _xlfn.XLOOKUP(E971, '国家网站数据(NMPA)'!B:B, '国家网站数据(NMPA)'!W:W), "NA")</f>
        <v>NA</v>
      </c>
      <c r="L971" s="271">
        <v>45793</v>
      </c>
      <c r="M971" s="326">
        <f t="shared" si="23"/>
        <v>45823</v>
      </c>
      <c r="N971" s="172" t="s">
        <v>4</v>
      </c>
      <c r="O971" s="172" t="s">
        <v>20231</v>
      </c>
      <c r="P971" s="178" t="s">
        <v>45</v>
      </c>
      <c r="Q971" s="178" t="s">
        <v>45</v>
      </c>
      <c r="R971" s="172" t="s">
        <v>55</v>
      </c>
      <c r="S971" s="324" t="s">
        <v>2825</v>
      </c>
      <c r="T971" s="247" t="s">
        <v>45</v>
      </c>
    </row>
    <row r="972" spans="1:20" ht="16.399999999999999" customHeight="1">
      <c r="A972" s="172" t="s">
        <v>1321</v>
      </c>
      <c r="B972" s="173" t="s">
        <v>19</v>
      </c>
      <c r="C972" s="172" t="str">
        <f t="shared" ca="1" si="22"/>
        <v>NA</v>
      </c>
      <c r="D972" s="174" t="str">
        <f>IF(B972="NMPA", _xlfn.XLOOKUP(E972,'国家网站数据(NMPA)'!$B$1:$B$906,'国家网站数据(NMPA)'!C$1:C$906),"NA")</f>
        <v>NA</v>
      </c>
      <c r="E972" s="180" t="str">
        <f>IF(N972="Not Reportable","NA",IF(B972="Oversea",_xlfn.XLOOKUP(O972,'Oversea data From 国家网站'!A:A,'Oversea data From 国家网站'!B:B),_xlfn.XLOOKUP(O972,'Local data from 国家网站'!A:A,'Local data from 国家网站'!B:B)))</f>
        <v>1193118002025099469</v>
      </c>
      <c r="F972" s="175" t="str">
        <f>IF(B972="NMPA", _xlfn.XLOOKUP(E972, '国家网站数据(NMPA)'!B$1:B$906, '国家网站数据(NMPA)'!E$1:E$906), "SHD")</f>
        <v>SHD</v>
      </c>
      <c r="G972" s="176" t="str">
        <f>IF(ISERROR(IF(B972="NMPA",_xlfn.XLOOKUP(E972,'国家网站数据(NMPA)'!B$1:B$906,'国家网站数据(NMPA)'!J$1:J$906),IF(B972="Oversea",_xlfn.XLOOKUP(O972,'Oversea data From 国家网站'!A$1:A$994,'Oversea data From 国家网站'!J$1:J$994),_xlfn.XLOOKUP(O972,'Local data from 国家网站'!A$1:A$1000,'Local data from 国家网站'!J$1:J$1000)))),"NA",IF(B972="NMPA",_xlfn.XLOOKUP(E972,'国家网站数据(NMPA)'!B$1:B$906,'国家网站数据(NMPA)'!J$1:J$906),IF(B972="Oversea",_xlfn.XLOOKUP(O972,'Oversea data From 国家网站'!A$1:A$994,'Oversea data From 国家网站'!J$1:J$994),_xlfn.XLOOKUP(O972,'Local data from 国家网站'!A$1:A$1000,'Local data from 国家网站'!J$1:J$1000))))</f>
        <v>高敏肌钙蛋白I测定试剂盒 （直接化学发光法）</v>
      </c>
      <c r="H972" s="255" t="s">
        <v>130</v>
      </c>
      <c r="I972" s="176" t="str">
        <f>IF(ISERROR(IF(B972="NMPA",_xlfn.XLOOKUP(西门子log!E972,'国家网站数据(NMPA)'!B:B,'国家网站数据(NMPA)'!K:K),IF(B972="Oversea",_xlfn.XLOOKUP(O972,'Oversea data From 国家网站'!A:A,'Oversea data From 国家网站'!K:K),_xlfn.XLOOKUP(西门子log!O972,'Local data from 国家网站'!A:A,'Local data from 国家网站'!K:K)))),"NA",IF(B972="NMPA",_xlfn.XLOOKUP(E972,'国家网站数据(NMPA)'!B:B,'国家网站数据(NMPA)'!K:K),IF(B972="Oversea",_xlfn.XLOOKUP(O972,'Oversea data From 国家网站'!A:A,'Oversea data From 国家网站'!K:K),_xlfn.XLOOKUP(O972,'Local data from 国家网站'!A:A,'Local data from 国家网站'!K:K))))</f>
        <v>国械注进20222400321</v>
      </c>
      <c r="J972" s="176" t="str">
        <f>IF(B972="Oversea",_xlfn.XLOOKUP(O972,SmartSolve!C:C,SmartSolve!I:I),_xlfn.XLOOKUP(E972,'国家网站数据(NMPA)'!B:B,'国家网站数据(NMPA)'!AB:AB))</f>
        <v>Atellica IM 1300 - High-Sensitivity Troponin I (TnIH), lot 109 – discordant elevated result vs. repeat testing.</v>
      </c>
      <c r="K972" s="176" t="str">
        <f>IF(B972="NMPA", _xlfn.XLOOKUP(E972, '国家网站数据(NMPA)'!B:B, '国家网站数据(NMPA)'!W:W), "NA")</f>
        <v>NA</v>
      </c>
      <c r="L972" s="271">
        <v>45793</v>
      </c>
      <c r="M972" s="326">
        <f t="shared" si="23"/>
        <v>45823</v>
      </c>
      <c r="N972" s="172" t="s">
        <v>5</v>
      </c>
      <c r="O972" s="172" t="s">
        <v>20245</v>
      </c>
      <c r="P972" s="178">
        <v>45796</v>
      </c>
      <c r="Q972" s="178" t="s">
        <v>45</v>
      </c>
      <c r="R972" s="172" t="s">
        <v>55</v>
      </c>
      <c r="T972" s="247" t="str">
        <f t="shared" si="24"/>
        <v>满足</v>
      </c>
    </row>
    <row r="973" spans="1:20" ht="16.399999999999999" customHeight="1">
      <c r="A973" s="172" t="s">
        <v>1321</v>
      </c>
      <c r="B973" s="173" t="s">
        <v>19</v>
      </c>
      <c r="C973" s="172" t="str">
        <f t="shared" ca="1" si="22"/>
        <v>NA</v>
      </c>
      <c r="D973" s="174" t="str">
        <f>IF(B973="NMPA", _xlfn.XLOOKUP(E973,'国家网站数据(NMPA)'!$B$1:$B$906,'国家网站数据(NMPA)'!C$1:C$906),"NA")</f>
        <v>NA</v>
      </c>
      <c r="E973" s="180" t="str">
        <f>IF(N973="Not Reportable","NA",IF(B973="Oversea",_xlfn.XLOOKUP(O973,'Oversea data From 国家网站'!A:A,'Oversea data From 国家网站'!B:B),_xlfn.XLOOKUP(O973,'Local data from 国家网站'!A:A,'Local data from 国家网站'!B:B)))</f>
        <v>1193118002025099470</v>
      </c>
      <c r="F973" s="175" t="str">
        <f>IF(B973="NMPA", _xlfn.XLOOKUP(E973, '国家网站数据(NMPA)'!B$1:B$906, '国家网站数据(NMPA)'!E$1:E$906), "SHD")</f>
        <v>SHD</v>
      </c>
      <c r="G973" s="176" t="str">
        <f>IF(ISERROR(IF(B973="NMPA",_xlfn.XLOOKUP(E973,'国家网站数据(NMPA)'!B$1:B$906,'国家网站数据(NMPA)'!J$1:J$906),IF(B973="Oversea",_xlfn.XLOOKUP(O973,'Oversea data From 国家网站'!A$1:A$994,'Oversea data From 国家网站'!J$1:J$994),_xlfn.XLOOKUP(O973,'Local data from 国家网站'!A$1:A$1000,'Local data from 国家网站'!J$1:J$1000)))),"NA",IF(B973="NMPA",_xlfn.XLOOKUP(E973,'国家网站数据(NMPA)'!B$1:B$906,'国家网站数据(NMPA)'!J$1:J$906),IF(B973="Oversea",_xlfn.XLOOKUP(O973,'Oversea data From 国家网站'!A$1:A$994,'Oversea data From 国家网站'!J$1:J$994),_xlfn.XLOOKUP(O973,'Local data from 国家网站'!A$1:A$1000,'Local data from 国家网站'!J$1:J$1000))))</f>
        <v>全自动化学发光免疫分析仪</v>
      </c>
      <c r="H973" s="255" t="s">
        <v>62</v>
      </c>
      <c r="I973" s="176" t="str">
        <f>IF(ISERROR(IF(B973="NMPA",_xlfn.XLOOKUP(西门子log!E973,'国家网站数据(NMPA)'!B:B,'国家网站数据(NMPA)'!K:K),IF(B973="Oversea",_xlfn.XLOOKUP(O973,'Oversea data From 国家网站'!A:A,'Oversea data From 国家网站'!K:K),_xlfn.XLOOKUP(西门子log!O973,'Local data from 国家网站'!A:A,'Local data from 国家网站'!K:K)))),"NA",IF(B973="NMPA",_xlfn.XLOOKUP(E973,'国家网站数据(NMPA)'!B:B,'国家网站数据(NMPA)'!K:K),IF(B973="Oversea",_xlfn.XLOOKUP(O973,'Oversea data From 国家网站'!A:A,'Oversea data From 国家网站'!K:K),_xlfn.XLOOKUP(O973,'Local data from 国家网站'!A:A,'Local data from 国家网站'!K:K))))</f>
        <v>国械注进20152220283</v>
      </c>
      <c r="J973" s="176" t="str">
        <f>IF(B973="Oversea",_xlfn.XLOOKUP(O973,SmartSolve!C:C,SmartSolve!I:I),_xlfn.XLOOKUP(E973,'国家网站数据(NMPA)'!B:B,'国家网站数据(NMPA)'!AB:AB))</f>
        <v>ADVIA Centaur XPT Instrument (S/N: IRL29282143) /: Erroneously elevated Total hCG (Lot#361) result on a patient sample vs. repeat testing.</v>
      </c>
      <c r="K973" s="176" t="str">
        <f>IF(B973="NMPA", _xlfn.XLOOKUP(E973, '国家网站数据(NMPA)'!B:B, '国家网站数据(NMPA)'!W:W), "NA")</f>
        <v>NA</v>
      </c>
      <c r="L973" s="271">
        <v>45793</v>
      </c>
      <c r="M973" s="326">
        <f t="shared" si="23"/>
        <v>45823</v>
      </c>
      <c r="N973" s="172" t="s">
        <v>5</v>
      </c>
      <c r="O973" s="172" t="s">
        <v>20247</v>
      </c>
      <c r="P973" s="178">
        <v>45796</v>
      </c>
      <c r="Q973" s="178" t="s">
        <v>45</v>
      </c>
      <c r="R973" s="172" t="s">
        <v>55</v>
      </c>
      <c r="T973" s="247" t="str">
        <f t="shared" si="24"/>
        <v>满足</v>
      </c>
    </row>
    <row r="974" spans="1:20" ht="16.399999999999999" customHeight="1">
      <c r="A974" s="172" t="s">
        <v>1321</v>
      </c>
      <c r="B974" s="173" t="s">
        <v>19</v>
      </c>
      <c r="C974" s="172" t="str">
        <f t="shared" ca="1" si="22"/>
        <v>NA</v>
      </c>
      <c r="D974" s="174" t="str">
        <f>IF(B974="NMPA", _xlfn.XLOOKUP(E974,'国家网站数据(NMPA)'!$B$1:$B$906,'国家网站数据(NMPA)'!C$1:C$906),"NA")</f>
        <v>NA</v>
      </c>
      <c r="E974" s="180" t="str">
        <f>IF(N974="Not Reportable","NA",IF(B974="Oversea",_xlfn.XLOOKUP(O974,'Oversea data From 国家网站'!A:A,'Oversea data From 国家网站'!B:B),_xlfn.XLOOKUP(O974,'Local data from 国家网站'!A:A,'Local data from 国家网站'!B:B)))</f>
        <v>1193118002025099471</v>
      </c>
      <c r="F974" s="175" t="str">
        <f>IF(B974="NMPA", _xlfn.XLOOKUP(E974, '国家网站数据(NMPA)'!B$1:B$906, '国家网站数据(NMPA)'!E$1:E$906), "SHD")</f>
        <v>SHD</v>
      </c>
      <c r="G974" s="176" t="str">
        <f>IF(ISERROR(IF(B974="NMPA",_xlfn.XLOOKUP(E974,'国家网站数据(NMPA)'!B$1:B$906,'国家网站数据(NMPA)'!J$1:J$906),IF(B974="Oversea",_xlfn.XLOOKUP(O974,'Oversea data From 国家网站'!A$1:A$994,'Oversea data From 国家网站'!J$1:J$994),_xlfn.XLOOKUP(O974,'Local data from 国家网站'!A$1:A$1000,'Local data from 国家网站'!J$1:J$1000)))),"NA",IF(B974="NMPA",_xlfn.XLOOKUP(E974,'国家网站数据(NMPA)'!B$1:B$906,'国家网站数据(NMPA)'!J$1:J$906),IF(B974="Oversea",_xlfn.XLOOKUP(O974,'Oversea data From 国家网站'!A$1:A$994,'Oversea data From 国家网站'!J$1:J$994),_xlfn.XLOOKUP(O974,'Local data from 国家网站'!A$1:A$1000,'Local data from 国家网站'!J$1:J$1000))))</f>
        <v>化学发光免疫分析仪</v>
      </c>
      <c r="H974" s="255" t="s">
        <v>77</v>
      </c>
      <c r="I974" s="176" t="str">
        <f>IF(ISERROR(IF(B974="NMPA",_xlfn.XLOOKUP(西门子log!E974,'国家网站数据(NMPA)'!B:B,'国家网站数据(NMPA)'!K:K),IF(B974="Oversea",_xlfn.XLOOKUP(O974,'Oversea data From 国家网站'!A:A,'Oversea data From 国家网站'!K:K),_xlfn.XLOOKUP(西门子log!O974,'Local data from 国家网站'!A:A,'Local data from 国家网站'!K:K)))),"NA",IF(B974="NMPA",_xlfn.XLOOKUP(E974,'国家网站数据(NMPA)'!B:B,'国家网站数据(NMPA)'!K:K),IF(B974="Oversea",_xlfn.XLOOKUP(O974,'Oversea data From 国家网站'!A:A,'Oversea data From 国家网站'!K:K),_xlfn.XLOOKUP(O974,'Local data from 国家网站'!A:A,'Local data from 国家网站'!K:K))))</f>
        <v>国械注进20142225118</v>
      </c>
      <c r="J974" s="176" t="str">
        <f>IF(B974="Oversea",_xlfn.XLOOKUP(O974,SmartSolve!C:C,SmartSolve!I:I),_xlfn.XLOOKUP(E974,'国家网站数据(NMPA)'!B:B,'国家网站数据(NMPA)'!AB:AB))</f>
        <v>IMMULITE 2000 XPi (serial number Q6691) drainage leak - smoke observed</v>
      </c>
      <c r="K974" s="176" t="str">
        <f>IF(B974="NMPA", _xlfn.XLOOKUP(E974, '国家网站数据(NMPA)'!B:B, '国家网站数据(NMPA)'!W:W), "NA")</f>
        <v>NA</v>
      </c>
      <c r="L974" s="271">
        <v>45793</v>
      </c>
      <c r="M974" s="326">
        <f t="shared" si="23"/>
        <v>45823</v>
      </c>
      <c r="N974" s="172" t="s">
        <v>5</v>
      </c>
      <c r="O974" s="172" t="s">
        <v>20249</v>
      </c>
      <c r="P974" s="178">
        <v>45796</v>
      </c>
      <c r="Q974" s="178" t="s">
        <v>45</v>
      </c>
      <c r="R974" s="172" t="s">
        <v>55</v>
      </c>
      <c r="T974" s="247" t="str">
        <f t="shared" si="24"/>
        <v>满足</v>
      </c>
    </row>
    <row r="975" spans="1:20" ht="16.399999999999999" customHeight="1">
      <c r="A975" s="172" t="s">
        <v>1321</v>
      </c>
      <c r="B975" s="173" t="s">
        <v>19</v>
      </c>
      <c r="C975" s="172" t="str">
        <f t="shared" ca="1" si="22"/>
        <v>NA</v>
      </c>
      <c r="D975" s="174" t="str">
        <f>IF(B975="NMPA", _xlfn.XLOOKUP(E975,'国家网站数据(NMPA)'!$B$1:$B$906,'国家网站数据(NMPA)'!C$1:C$906),"NA")</f>
        <v>NA</v>
      </c>
      <c r="E975" s="180" t="str">
        <f>IF(N975="Not Reportable","NA",IF(B975="Oversea",_xlfn.XLOOKUP(O975,'Oversea data From 国家网站'!A:A,'Oversea data From 国家网站'!B:B),_xlfn.XLOOKUP(O975,'Local data from 国家网站'!A:A,'Local data from 国家网站'!B:B)))</f>
        <v>NA</v>
      </c>
      <c r="F975" s="175" t="str">
        <f>IF(B975="NMPA", _xlfn.XLOOKUP(E975, '国家网站数据(NMPA)'!B$1:B$906, '国家网站数据(NMPA)'!E$1:E$906), "SHD")</f>
        <v>SHD</v>
      </c>
      <c r="G975" s="176" t="str">
        <f>IF(ISERROR(IF(B975="NMPA",_xlfn.XLOOKUP(E975,'国家网站数据(NMPA)'!B$1:B$906,'国家网站数据(NMPA)'!J$1:J$906),IF(B975="Oversea",_xlfn.XLOOKUP(O975,'Oversea data From 国家网站'!A$1:A$994,'Oversea data From 国家网站'!J$1:J$994),_xlfn.XLOOKUP(O975,'Local data from 国家网站'!A$1:A$1000,'Local data from 国家网站'!J$1:J$1000)))),"NA",IF(B975="NMPA",_xlfn.XLOOKUP(E975,'国家网站数据(NMPA)'!B$1:B$906,'国家网站数据(NMPA)'!J$1:J$906),IF(B975="Oversea",_xlfn.XLOOKUP(O975,'Oversea data From 国家网站'!A$1:A$994,'Oversea data From 国家网站'!J$1:J$994),_xlfn.XLOOKUP(O975,'Local data from 国家网站'!A$1:A$1000,'Local data from 国家网站'!J$1:J$1000))))</f>
        <v>NA</v>
      </c>
      <c r="H975" s="255" t="s">
        <v>309</v>
      </c>
      <c r="I975" s="176" t="str">
        <f>IF(ISERROR(IF(B975="NMPA",_xlfn.XLOOKUP(西门子log!E975,'国家网站数据(NMPA)'!B:B,'国家网站数据(NMPA)'!K:K),IF(B975="Oversea",_xlfn.XLOOKUP(O975,'Oversea data From 国家网站'!A:A,'Oversea data From 国家网站'!K:K),_xlfn.XLOOKUP(西门子log!O975,'Local data from 国家网站'!A:A,'Local data from 国家网站'!K:K)))),"NA",IF(B975="NMPA",_xlfn.XLOOKUP(E975,'国家网站数据(NMPA)'!B:B,'国家网站数据(NMPA)'!K:K),IF(B975="Oversea",_xlfn.XLOOKUP(O975,'Oversea data From 国家网站'!A:A,'Oversea data From 国家网站'!K:K),_xlfn.XLOOKUP(O975,'Local data from 国家网站'!A:A,'Local data from 国家网站'!K:K))))</f>
        <v>NA</v>
      </c>
      <c r="J975" s="176" t="str">
        <f>IF(B975="Oversea",_xlfn.XLOOKUP(O975,SmartSolve!C:C,SmartSolve!I:I),_xlfn.XLOOKUP(E975,'国家网站数据(NMPA)'!B:B,'国家网站数据(NMPA)'!AB:AB))</f>
        <v>Dimension Vista 500 Instrument (S/N: DV330532) / The customer reported that the instrument monitor was not working due to damaged power cord that sparked, which led to an apparent delay in reporting patient results.</v>
      </c>
      <c r="K975" s="176" t="str">
        <f>IF(B975="NMPA", _xlfn.XLOOKUP(E975, '国家网站数据(NMPA)'!B:B, '国家网站数据(NMPA)'!W:W), "NA")</f>
        <v>NA</v>
      </c>
      <c r="L975" s="271">
        <v>45796</v>
      </c>
      <c r="M975" s="326">
        <f t="shared" si="23"/>
        <v>45826</v>
      </c>
      <c r="N975" s="172" t="s">
        <v>4</v>
      </c>
      <c r="O975" s="340" t="s">
        <v>20274</v>
      </c>
      <c r="P975" s="178" t="s">
        <v>45</v>
      </c>
      <c r="Q975" s="178" t="s">
        <v>45</v>
      </c>
      <c r="R975" s="172" t="s">
        <v>55</v>
      </c>
      <c r="S975" s="177" t="s">
        <v>2712</v>
      </c>
      <c r="T975" s="247" t="str">
        <f t="shared" si="24"/>
        <v xml:space="preserve"> </v>
      </c>
    </row>
    <row r="976" spans="1:20" ht="16.399999999999999" customHeight="1">
      <c r="A976" s="172" t="s">
        <v>1321</v>
      </c>
      <c r="B976" s="173" t="s">
        <v>19</v>
      </c>
      <c r="C976" s="172" t="str">
        <f t="shared" ca="1" si="22"/>
        <v>NA</v>
      </c>
      <c r="D976" s="174" t="str">
        <f>IF(B976="NMPA", _xlfn.XLOOKUP(E976,'国家网站数据(NMPA)'!$B$1:$B$906,'国家网站数据(NMPA)'!C$1:C$906),"NA")</f>
        <v>NA</v>
      </c>
      <c r="E976" s="180" t="str">
        <f>IF(N976="Not Reportable","NA",IF(B976="Oversea",_xlfn.XLOOKUP(O976,'Oversea data From 国家网站'!A:A,'Oversea data From 国家网站'!B:B),_xlfn.XLOOKUP(O976,'Local data from 国家网站'!A:A,'Local data from 国家网站'!B:B)))</f>
        <v>1193118002025101867</v>
      </c>
      <c r="F976" s="175" t="str">
        <f>IF(B976="NMPA", _xlfn.XLOOKUP(E976, '国家网站数据(NMPA)'!B$1:B$906, '国家网站数据(NMPA)'!E$1:E$906), "SHD")</f>
        <v>SHD</v>
      </c>
      <c r="G976" s="176" t="str">
        <f>IF(ISERROR(IF(B976="NMPA",_xlfn.XLOOKUP(E976,'国家网站数据(NMPA)'!B$1:B$906,'国家网站数据(NMPA)'!J$1:J$906),IF(B976="Oversea",_xlfn.XLOOKUP(O976,'Oversea data From 国家网站'!A$1:A$994,'Oversea data From 国家网站'!J$1:J$994),_xlfn.XLOOKUP(O976,'Local data from 国家网站'!A$1:A$1000,'Local data from 国家网站'!J$1:J$1000)))),"NA",IF(B976="NMPA",_xlfn.XLOOKUP(E976,'国家网站数据(NMPA)'!B$1:B$906,'国家网站数据(NMPA)'!J$1:J$906),IF(B976="Oversea",_xlfn.XLOOKUP(O976,'Oversea data From 国家网站'!A$1:A$994,'Oversea data From 国家网站'!J$1:J$994),_xlfn.XLOOKUP(O976,'Local data from 国家网站'!A$1:A$1000,'Local data from 国家网站'!J$1:J$1000))))</f>
        <v>全自动化学发光免疫分析仪</v>
      </c>
      <c r="H976" s="255" t="s">
        <v>130</v>
      </c>
      <c r="I976" s="176" t="str">
        <f>IF(ISERROR(IF(B976="NMPA",_xlfn.XLOOKUP(西门子log!E976,'国家网站数据(NMPA)'!B:B,'国家网站数据(NMPA)'!K:K),IF(B976="Oversea",_xlfn.XLOOKUP(O976,'Oversea data From 国家网站'!A:A,'Oversea data From 国家网站'!K:K),_xlfn.XLOOKUP(西门子log!O976,'Local data from 国家网站'!A:A,'Local data from 国家网站'!K:K)))),"NA",IF(B976="NMPA",_xlfn.XLOOKUP(E976,'国家网站数据(NMPA)'!B:B,'国家网站数据(NMPA)'!K:K),IF(B976="Oversea",_xlfn.XLOOKUP(O976,'Oversea data From 国家网站'!A:A,'Oversea data From 国家网站'!K:K),_xlfn.XLOOKUP(O976,'Local data from 国家网站'!A:A,'Local data from 国家网站'!K:K))))</f>
        <v>国械注进20182220492</v>
      </c>
      <c r="J976" s="176" t="str">
        <f>IF(B976="Oversea",_xlfn.XLOOKUP(O976,SmartSolve!C:C,SmartSolve!I:I),_xlfn.XLOOKUP(E976,'国家网站数据(NMPA)'!B:B,'国家网站数据(NMPA)'!AB:AB))</f>
        <v>Atellica IM 1300 Analyzer / erroneously elevated High-Sensitivity Troponin I (TnIH, 109) result on a patient sample.</v>
      </c>
      <c r="K976" s="176" t="str">
        <f>IF(B976="NMPA", _xlfn.XLOOKUP(E976, '国家网站数据(NMPA)'!B:B, '国家网站数据(NMPA)'!W:W), "NA")</f>
        <v>NA</v>
      </c>
      <c r="L976" s="271">
        <v>45796</v>
      </c>
      <c r="M976" s="326">
        <f t="shared" si="23"/>
        <v>45826</v>
      </c>
      <c r="N976" s="172" t="s">
        <v>5</v>
      </c>
      <c r="O976" s="172" t="s">
        <v>20276</v>
      </c>
      <c r="P976" s="178">
        <v>45797</v>
      </c>
      <c r="Q976" s="178" t="s">
        <v>45</v>
      </c>
      <c r="R976" s="172" t="s">
        <v>55</v>
      </c>
      <c r="T976" s="247" t="str">
        <f t="shared" si="24"/>
        <v>满足</v>
      </c>
    </row>
    <row r="977" spans="1:20" ht="16.399999999999999" customHeight="1">
      <c r="A977" s="172" t="s">
        <v>1321</v>
      </c>
      <c r="B977" s="173" t="s">
        <v>19</v>
      </c>
      <c r="C977" s="172" t="str">
        <f t="shared" ca="1" si="22"/>
        <v>NA</v>
      </c>
      <c r="D977" s="174" t="str">
        <f>IF(B977="NMPA", _xlfn.XLOOKUP(E977,'国家网站数据(NMPA)'!$B$1:$B$906,'国家网站数据(NMPA)'!C$1:C$906),"NA")</f>
        <v>NA</v>
      </c>
      <c r="E977" s="180" t="str">
        <f>IF(N977="Not Reportable","NA",IF(B977="Oversea",_xlfn.XLOOKUP(O977,'Oversea data From 国家网站'!A:A,'Oversea data From 国家网站'!B:B),_xlfn.XLOOKUP(O977,'Local data from 国家网站'!A:A,'Local data from 国家网站'!B:B)))</f>
        <v>NA</v>
      </c>
      <c r="F977" s="175" t="str">
        <f>IF(B977="NMPA", _xlfn.XLOOKUP(E977, '国家网站数据(NMPA)'!B$1:B$906, '国家网站数据(NMPA)'!E$1:E$906), "SHD")</f>
        <v>SHD</v>
      </c>
      <c r="G977" s="176" t="str">
        <f>IF(ISERROR(IF(B977="NMPA",_xlfn.XLOOKUP(E977,'国家网站数据(NMPA)'!B$1:B$906,'国家网站数据(NMPA)'!J$1:J$906),IF(B977="Oversea",_xlfn.XLOOKUP(O977,'Oversea data From 国家网站'!A$1:A$994,'Oversea data From 国家网站'!J$1:J$994),_xlfn.XLOOKUP(O977,'Local data from 国家网站'!A$1:A$1000,'Local data from 国家网站'!J$1:J$1000)))),"NA",IF(B977="NMPA",_xlfn.XLOOKUP(E977,'国家网站数据(NMPA)'!B$1:B$906,'国家网站数据(NMPA)'!J$1:J$906),IF(B977="Oversea",_xlfn.XLOOKUP(O977,'Oversea data From 国家网站'!A$1:A$994,'Oversea data From 国家网站'!J$1:J$994),_xlfn.XLOOKUP(O977,'Local data from 国家网站'!A$1:A$1000,'Local data from 国家网站'!J$1:J$1000))))</f>
        <v>NA</v>
      </c>
      <c r="H977" s="255" t="s">
        <v>309</v>
      </c>
      <c r="I977" s="176" t="str">
        <f>IF(ISERROR(IF(B977="NMPA",_xlfn.XLOOKUP(西门子log!E977,'国家网站数据(NMPA)'!B:B,'国家网站数据(NMPA)'!K:K),IF(B977="Oversea",_xlfn.XLOOKUP(O977,'Oversea data From 国家网站'!A:A,'Oversea data From 国家网站'!K:K),_xlfn.XLOOKUP(西门子log!O977,'Local data from 国家网站'!A:A,'Local data from 国家网站'!K:K)))),"NA",IF(B977="NMPA",_xlfn.XLOOKUP(E977,'国家网站数据(NMPA)'!B:B,'国家网站数据(NMPA)'!K:K),IF(B977="Oversea",_xlfn.XLOOKUP(O977,'Oversea data From 国家网站'!A:A,'Oversea data From 国家网站'!K:K),_xlfn.XLOOKUP(O977,'Local data from 国家网站'!A:A,'Local data from 国家网站'!K:K))))</f>
        <v>NA</v>
      </c>
      <c r="J977" s="176" t="str">
        <f>IF(B977="Oversea",_xlfn.XLOOKUP(O977,SmartSolve!C:C,SmartSolve!I:I),_xlfn.XLOOKUP(E977,'国家网站数据(NMPA)'!B:B,'国家网站数据(NMPA)'!AB:AB))</f>
        <v>Dimension Vista 1500 Intelligent Lab System, Erroneously depressed Carbon Dioxide (CO2, Lot# 24260BB) results on two (2) patient samples.</v>
      </c>
      <c r="K977" s="176" t="str">
        <f>IF(B977="NMPA", _xlfn.XLOOKUP(E977, '国家网站数据(NMPA)'!B:B, '国家网站数据(NMPA)'!W:W), "NA")</f>
        <v>NA</v>
      </c>
      <c r="L977" s="271">
        <v>45796</v>
      </c>
      <c r="M977" s="326">
        <f t="shared" si="23"/>
        <v>45826</v>
      </c>
      <c r="N977" s="172" t="s">
        <v>4</v>
      </c>
      <c r="O977" s="340" t="s">
        <v>20278</v>
      </c>
      <c r="P977" s="178" t="s">
        <v>45</v>
      </c>
      <c r="Q977" s="178" t="s">
        <v>45</v>
      </c>
      <c r="R977" s="172" t="s">
        <v>55</v>
      </c>
      <c r="S977" s="177" t="s">
        <v>20280</v>
      </c>
      <c r="T977" s="247" t="str">
        <f t="shared" si="24"/>
        <v xml:space="preserve"> </v>
      </c>
    </row>
    <row r="978" spans="1:20" ht="16.399999999999999" customHeight="1">
      <c r="A978" s="172" t="s">
        <v>57</v>
      </c>
      <c r="B978" s="173" t="s">
        <v>18</v>
      </c>
      <c r="C978" s="172">
        <f t="shared" ca="1" si="22"/>
        <v>39</v>
      </c>
      <c r="D978" s="174" t="str">
        <f>IF(B978="NMPA", _xlfn.XLOOKUP(E978,'国家网站数据(NMPA)'!$B$1:$B$906,'国家网站数据(NMPA)'!C$1:C$906),"NA")</f>
        <v>2025-05-15</v>
      </c>
      <c r="E978" s="180" t="s">
        <v>20289</v>
      </c>
      <c r="F978" s="175" t="str">
        <f>IF(B978="NMPA", _xlfn.XLOOKUP(E978, '国家网站数据(NMPA)'!B$1:B$906, '国家网站数据(NMPA)'!E$1:E$906), "SHD")</f>
        <v>金台医院</v>
      </c>
      <c r="G978" s="176" t="str">
        <f>IF(ISERROR(IF(B978="NMPA",_xlfn.XLOOKUP(E978,'国家网站数据(NMPA)'!B$1:B$906,'国家网站数据(NMPA)'!J$1:J$906),IF(B978="Oversea",_xlfn.XLOOKUP(O978,'Oversea data From 国家网站'!A$1:A$994,'Oversea data From 国家网站'!J$1:J$994),_xlfn.XLOOKUP(O978,'Local data from 国家网站'!A$1:A$1000,'Local data from 国家网站'!J$1:J$1000)))),"NA",IF(B978="NMPA",_xlfn.XLOOKUP(E978,'国家网站数据(NMPA)'!B$1:B$906,'国家网站数据(NMPA)'!J$1:J$906),IF(B978="Oversea",_xlfn.XLOOKUP(O978,'Oversea data From 国家网站'!A$1:A$994,'Oversea data From 国家网站'!J$1:J$994),_xlfn.XLOOKUP(O978,'Local data from 国家网站'!A$1:A$1000,'Local data from 国家网站'!J$1:J$1000))))</f>
        <v>全自动血气/电解质和生化分析仪</v>
      </c>
      <c r="H978" s="254" t="s">
        <v>141</v>
      </c>
      <c r="I978" s="176" t="str">
        <f>IF(ISERROR(IF(B978="NMPA",_xlfn.XLOOKUP(西门子log!E978,'国家网站数据(NMPA)'!B:B,'国家网站数据(NMPA)'!K:K),IF(B978="Oversea",_xlfn.XLOOKUP(O978,'Oversea data From 国家网站'!A:A,'Oversea data From 国家网站'!K:K),_xlfn.XLOOKUP(西门子log!O978,'Local data from 国家网站'!A:A,'Local data from 国家网站'!K:K)))),"NA",IF(B978="NMPA",_xlfn.XLOOKUP(E978,'国家网站数据(NMPA)'!B:B,'国家网站数据(NMPA)'!K:K),IF(B978="Oversea",_xlfn.XLOOKUP(O978,'Oversea data From 国家网站'!A:A,'Oversea data From 国家网站'!K:K),_xlfn.XLOOKUP(O978,'Local data from 国家网站'!A:A,'Local data from 国家网站'!K:K))))</f>
        <v>国械注进20222220292</v>
      </c>
      <c r="J978" s="176" t="str">
        <f>IF(B978="Oversea",_xlfn.XLOOKUP(O978,SmartSolve!C:C,SmartSolve!I:I),_xlfn.XLOOKUP(E978,'国家网站数据(NMPA)'!B:B,'国家网站数据(NMPA)'!AB:AB))</f>
        <v>D0101_故障提示</v>
      </c>
      <c r="K978" s="176" t="str">
        <f>IF(B978="NMPA", _xlfn.XLOOKUP(E978, '国家网站数据(NMPA)'!B:B, '国家网站数据(NMPA)'!W:W), "NA")</f>
        <v>其他</v>
      </c>
      <c r="L978" s="271">
        <v>45797</v>
      </c>
      <c r="M978" s="326">
        <f t="shared" si="23"/>
        <v>45842</v>
      </c>
      <c r="P978" s="178" t="s">
        <v>45</v>
      </c>
      <c r="Q978" s="178" t="s">
        <v>45</v>
      </c>
      <c r="R978" s="172" t="s">
        <v>2624</v>
      </c>
      <c r="T978" s="247" t="str">
        <f t="shared" si="24"/>
        <v xml:space="preserve"> </v>
      </c>
    </row>
    <row r="979" spans="1:20" ht="16.399999999999999" customHeight="1">
      <c r="A979" s="172" t="s">
        <v>57</v>
      </c>
      <c r="B979" s="173" t="s">
        <v>18</v>
      </c>
      <c r="C979" s="172">
        <f t="shared" ca="1" si="22"/>
        <v>39</v>
      </c>
      <c r="D979" s="174" t="str">
        <f>IF(B979="NMPA", _xlfn.XLOOKUP(E979,'国家网站数据(NMPA)'!$B$1:$B$906,'国家网站数据(NMPA)'!C$1:C$906),"NA")</f>
        <v>2025-05-20</v>
      </c>
      <c r="E979" s="180" t="s">
        <v>20308</v>
      </c>
      <c r="F979" s="175" t="str">
        <f>IF(B979="NMPA", _xlfn.XLOOKUP(E979, '国家网站数据(NMPA)'!B$1:B$906, '国家网站数据(NMPA)'!E$1:E$906), "SHD")</f>
        <v>湖北省恩施市中心医院</v>
      </c>
      <c r="G979" s="176" t="str">
        <f>IF(ISERROR(IF(B979="NMPA",_xlfn.XLOOKUP(E979,'国家网站数据(NMPA)'!B$1:B$906,'国家网站数据(NMPA)'!J$1:J$906),IF(B979="Oversea",_xlfn.XLOOKUP(O979,'Oversea data From 国家网站'!A$1:A$994,'Oversea data From 国家网站'!J$1:J$994),_xlfn.XLOOKUP(O979,'Local data from 国家网站'!A$1:A$1000,'Local data from 国家网站'!J$1:J$1000)))),"NA",IF(B979="NMPA",_xlfn.XLOOKUP(E979,'国家网站数据(NMPA)'!B$1:B$906,'国家网站数据(NMPA)'!J$1:J$906),IF(B979="Oversea",_xlfn.XLOOKUP(O979,'Oversea data From 国家网站'!A$1:A$994,'Oversea data From 国家网站'!J$1:J$994),_xlfn.XLOOKUP(O979,'Local data from 国家网站'!A$1:A$1000,'Local data from 国家网站'!J$1:J$1000))))</f>
        <v>血气分析仪</v>
      </c>
      <c r="H979" s="254" t="s">
        <v>141</v>
      </c>
      <c r="I979" s="176" t="str">
        <f>IF(ISERROR(IF(B979="NMPA",_xlfn.XLOOKUP(西门子log!E979,'国家网站数据(NMPA)'!B:B,'国家网站数据(NMPA)'!K:K),IF(B979="Oversea",_xlfn.XLOOKUP(O979,'Oversea data From 国家网站'!A:A,'Oversea data From 国家网站'!K:K),_xlfn.XLOOKUP(西门子log!O979,'Local data from 国家网站'!A:A,'Local data from 国家网站'!K:K)))),"NA",IF(B979="NMPA",_xlfn.XLOOKUP(E979,'国家网站数据(NMPA)'!B:B,'国家网站数据(NMPA)'!K:K),IF(B979="Oversea",_xlfn.XLOOKUP(O979,'Oversea data From 国家网站'!A:A,'Oversea data From 国家网站'!K:K),_xlfn.XLOOKUP(O979,'Local data from 国家网站'!A:A,'Local data from 国家网站'!K:K))))</f>
        <v>国械注进20162401909</v>
      </c>
      <c r="J979" s="176" t="str">
        <f>IF(B979="Oversea",_xlfn.XLOOKUP(O979,SmartSolve!C:C,SmartSolve!I:I),_xlfn.XLOOKUP(E979,'国家网站数据(NMPA)'!B:B,'国家网站数据(NMPA)'!AB:AB))</f>
        <v>检查结果不准确</v>
      </c>
      <c r="K979" s="176" t="str">
        <f>IF(B979="NMPA", _xlfn.XLOOKUP(E979, '国家网站数据(NMPA)'!B:B, '国家网站数据(NMPA)'!W:W), "NA")</f>
        <v>严重伤害</v>
      </c>
      <c r="L979" s="271">
        <v>45797</v>
      </c>
      <c r="M979" s="326">
        <f t="shared" si="23"/>
        <v>45842</v>
      </c>
      <c r="O979" s="172" t="s">
        <v>20331</v>
      </c>
      <c r="P979" s="178" t="s">
        <v>45</v>
      </c>
      <c r="Q979" s="178" t="s">
        <v>45</v>
      </c>
      <c r="R979" s="172" t="s">
        <v>2624</v>
      </c>
      <c r="T979" s="247" t="str">
        <f t="shared" si="24"/>
        <v xml:space="preserve"> </v>
      </c>
    </row>
    <row r="980" spans="1:20" ht="16.399999999999999" customHeight="1">
      <c r="A980" s="172" t="s">
        <v>1321</v>
      </c>
      <c r="B980" s="173" t="s">
        <v>19</v>
      </c>
      <c r="C980" s="172" t="str">
        <f t="shared" ca="1" si="22"/>
        <v>NA</v>
      </c>
      <c r="D980" s="174" t="str">
        <f>IF(B980="NMPA", _xlfn.XLOOKUP(E980,'国家网站数据(NMPA)'!$B$1:$B$906,'国家网站数据(NMPA)'!C$1:C$906),"NA")</f>
        <v>NA</v>
      </c>
      <c r="E980" s="180" t="str">
        <f>IF(N980="Not Reportable","NA",IF(B980="Oversea",_xlfn.XLOOKUP(O980,'Oversea data From 国家网站'!A:A,'Oversea data From 国家网站'!B:B),_xlfn.XLOOKUP(O980,'Local data from 国家网站'!A:A,'Local data from 国家网站'!B:B)))</f>
        <v>1193118002025102777</v>
      </c>
      <c r="F980" s="175" t="str">
        <f>IF(B980="NMPA", _xlfn.XLOOKUP(E980, '国家网站数据(NMPA)'!B$1:B$906, '国家网站数据(NMPA)'!E$1:E$906), "SHD")</f>
        <v>SHD</v>
      </c>
      <c r="G980" s="176" t="str">
        <f>IF(ISERROR(IF(B980="NMPA",_xlfn.XLOOKUP(E980,'国家网站数据(NMPA)'!B$1:B$906,'国家网站数据(NMPA)'!J$1:J$906),IF(B980="Oversea",_xlfn.XLOOKUP(O980,'Oversea data From 国家网站'!A$1:A$994,'Oversea data From 国家网站'!J$1:J$994),_xlfn.XLOOKUP(O980,'Local data from 国家网站'!A$1:A$1000,'Local data from 国家网站'!J$1:J$1000)))),"NA",IF(B980="NMPA",_xlfn.XLOOKUP(E980,'国家网站数据(NMPA)'!B$1:B$906,'国家网站数据(NMPA)'!J$1:J$906),IF(B980="Oversea",_xlfn.XLOOKUP(O980,'Oversea data From 国家网站'!A$1:A$994,'Oversea data From 国家网站'!J$1:J$994),_xlfn.XLOOKUP(O980,'Local data from 国家网站'!A$1:A$1000,'Local data from 国家网站'!J$1:J$1000))))</f>
        <v>肌酐测定试剂盒(苦味酸法)</v>
      </c>
      <c r="H980" s="255" t="s">
        <v>50</v>
      </c>
      <c r="I980" s="176" t="str">
        <f>IF(ISERROR(IF(B980="NMPA",_xlfn.XLOOKUP(西门子log!E980,'国家网站数据(NMPA)'!B:B,'国家网站数据(NMPA)'!K:K),IF(B980="Oversea",_xlfn.XLOOKUP(O980,'Oversea data From 国家网站'!A:A,'Oversea data From 国家网站'!K:K),_xlfn.XLOOKUP(西门子log!O980,'Local data from 国家网站'!A:A,'Local data from 国家网站'!K:K)))),"NA",IF(B980="NMPA",_xlfn.XLOOKUP(E980,'国家网站数据(NMPA)'!B:B,'国家网站数据(NMPA)'!K:K),IF(B980="Oversea",_xlfn.XLOOKUP(O980,'Oversea data From 国家网站'!A:A,'Oversea data From 国家网站'!K:K),_xlfn.XLOOKUP(O980,'Local data from 国家网站'!A:A,'Local data from 国家网站'!K:K))))</f>
        <v>国械注进20192400466</v>
      </c>
      <c r="J980" s="176" t="str">
        <f>IF(B980="Oversea",_xlfn.XLOOKUP(O980,SmartSolve!C:C,SmartSolve!I:I),_xlfn.XLOOKUP(E980,'国家网站数据(NMPA)'!B:B,'国家网站数据(NMPA)'!AB:AB))</f>
        <v>Atellica CH 930 Analyzer, Creatinine_2 (Crea_2, Lot 242278) -Erroneously depressed results on multiple patient samples</v>
      </c>
      <c r="K980" s="176" t="str">
        <f>IF(B980="NMPA", _xlfn.XLOOKUP(E980, '国家网站数据(NMPA)'!B:B, '国家网站数据(NMPA)'!W:W), "NA")</f>
        <v>NA</v>
      </c>
      <c r="L980" s="271">
        <v>45797</v>
      </c>
      <c r="M980" s="326">
        <f t="shared" si="23"/>
        <v>45827</v>
      </c>
      <c r="N980" s="172" t="s">
        <v>5</v>
      </c>
      <c r="O980" s="172" t="s">
        <v>20317</v>
      </c>
      <c r="P980" s="178">
        <v>45798</v>
      </c>
      <c r="Q980" s="178" t="s">
        <v>45</v>
      </c>
      <c r="R980" s="172" t="s">
        <v>237</v>
      </c>
      <c r="T980" s="247" t="str">
        <f t="shared" si="24"/>
        <v>满足</v>
      </c>
    </row>
    <row r="981" spans="1:20" ht="16.399999999999999" customHeight="1">
      <c r="A981" s="172" t="s">
        <v>1321</v>
      </c>
      <c r="B981" s="173" t="s">
        <v>19</v>
      </c>
      <c r="C981" s="172" t="str">
        <f t="shared" ca="1" si="22"/>
        <v>NA</v>
      </c>
      <c r="D981" s="174" t="str">
        <f>IF(B981="NMPA", _xlfn.XLOOKUP(E981,'国家网站数据(NMPA)'!$B$1:$B$906,'国家网站数据(NMPA)'!C$1:C$906),"NA")</f>
        <v>NA</v>
      </c>
      <c r="E981" s="180" t="str">
        <f>IF(N981="Not Reportable","NA",IF(B981="Oversea",_xlfn.XLOOKUP(O981,'Oversea data From 国家网站'!A:A,'Oversea data From 国家网站'!B:B),_xlfn.XLOOKUP(O981,'Local data from 国家网站'!A:A,'Local data from 国家网站'!B:B)))</f>
        <v>1193118002025102778</v>
      </c>
      <c r="F981" s="175" t="str">
        <f>IF(B981="NMPA", _xlfn.XLOOKUP(E981, '国家网站数据(NMPA)'!B$1:B$906, '国家网站数据(NMPA)'!E$1:E$906), "SHD")</f>
        <v>SHD</v>
      </c>
      <c r="G981" s="176" t="str">
        <f>IF(ISERROR(IF(B981="NMPA",_xlfn.XLOOKUP(E981,'国家网站数据(NMPA)'!B$1:B$906,'国家网站数据(NMPA)'!J$1:J$906),IF(B981="Oversea",_xlfn.XLOOKUP(O981,'Oversea data From 国家网站'!A$1:A$994,'Oversea data From 国家网站'!J$1:J$994),_xlfn.XLOOKUP(O981,'Local data from 国家网站'!A$1:A$1000,'Local data from 国家网站'!J$1:J$1000)))),"NA",IF(B981="NMPA",_xlfn.XLOOKUP(E981,'国家网站数据(NMPA)'!B$1:B$906,'国家网站数据(NMPA)'!J$1:J$906),IF(B981="Oversea",_xlfn.XLOOKUP(O981,'Oversea data From 国家网站'!A$1:A$994,'Oversea data From 国家网站'!J$1:J$994),_xlfn.XLOOKUP(O981,'Local data from 国家网站'!A$1:A$1000,'Local data from 国家网站'!J$1:J$1000))))</f>
        <v>全自动生化免疫分析仪</v>
      </c>
      <c r="H981" s="255" t="s">
        <v>50</v>
      </c>
      <c r="I981" s="176" t="str">
        <f>IF(ISERROR(IF(B981="NMPA",_xlfn.XLOOKUP(西门子log!E981,'国家网站数据(NMPA)'!B:B,'国家网站数据(NMPA)'!K:K),IF(B981="Oversea",_xlfn.XLOOKUP(O981,'Oversea data From 国家网站'!A:A,'Oversea data From 国家网站'!K:K),_xlfn.XLOOKUP(西门子log!O981,'Local data from 国家网站'!A:A,'Local data from 国家网站'!K:K)))),"NA",IF(B981="NMPA",_xlfn.XLOOKUP(E981,'国家网站数据(NMPA)'!B:B,'国家网站数据(NMPA)'!K:K),IF(B981="Oversea",_xlfn.XLOOKUP(O981,'Oversea data From 国家网站'!A:A,'Oversea data From 国家网站'!K:K),_xlfn.XLOOKUP(O981,'Local data from 国家网站'!A:A,'Local data from 国家网站'!K:K))))</f>
        <v>国械注进20192220238</v>
      </c>
      <c r="J981" s="176" t="str">
        <f>IF(B981="Oversea",_xlfn.XLOOKUP(O981,SmartSolve!C:C,SmartSolve!I:I),_xlfn.XLOOKUP(E981,'国家网站数据(NMPA)'!B:B,'国家网站数据(NMPA)'!AB:AB))</f>
        <v>The customer reported falsely depressed Creatinine_2 (Crea_2) and Urea Nitrogen (UN_c) results.</v>
      </c>
      <c r="K981" s="176" t="str">
        <f>IF(B981="NMPA", _xlfn.XLOOKUP(E981, '国家网站数据(NMPA)'!B:B, '国家网站数据(NMPA)'!W:W), "NA")</f>
        <v>NA</v>
      </c>
      <c r="L981" s="271">
        <v>45798</v>
      </c>
      <c r="M981" s="326">
        <f t="shared" si="23"/>
        <v>45828</v>
      </c>
      <c r="N981" s="172" t="s">
        <v>5</v>
      </c>
      <c r="O981" s="172" t="s">
        <v>20319</v>
      </c>
      <c r="P981" s="178">
        <v>45798</v>
      </c>
      <c r="Q981" s="178" t="s">
        <v>45</v>
      </c>
      <c r="R981" s="172" t="s">
        <v>237</v>
      </c>
      <c r="T981" s="247" t="str">
        <f t="shared" si="24"/>
        <v>满足</v>
      </c>
    </row>
    <row r="982" spans="1:20" ht="16.399999999999999" customHeight="1">
      <c r="A982" s="172" t="s">
        <v>57</v>
      </c>
      <c r="B982" s="173" t="s">
        <v>8</v>
      </c>
      <c r="C982" s="172">
        <f t="shared" ca="1" si="22"/>
        <v>15</v>
      </c>
      <c r="D982" s="343" t="str">
        <f>IF(B982="NMPA", _xlfn.XLOOKUP(E982,'国家网站数据(NMPA)'!$B$1:$B$906,'国家网站数据(NMPA)'!C$1:C$906),"NA")</f>
        <v>NA</v>
      </c>
      <c r="E982" s="344" t="e">
        <f>IF(N982="Not Reportable","NA",IF(B982="Oversea",_xlfn.XLOOKUP(O982,'Oversea data From 国家网站'!A:A,'Oversea data From 国家网站'!B:B),_xlfn.XLOOKUP(O982,'Local data from 国家网站'!A:A,'Local data from 国家网站'!B:B)))</f>
        <v>#N/A</v>
      </c>
      <c r="F982" s="345" t="s">
        <v>2286</v>
      </c>
      <c r="G982" s="247" t="str">
        <f>IF(ISERROR(IF(B982="NMPA",_xlfn.XLOOKUP(E982,'国家网站数据(NMPA)'!B$1:B$906,'国家网站数据(NMPA)'!J$1:J$906),IF(B982="Oversea",_xlfn.XLOOKUP(O982,'Oversea data From 国家网站'!A$1:A$994,'Oversea data From 国家网站'!J$1:J$994),_xlfn.XLOOKUP(O982,'Local data from 国家网站'!A$1:A$1000,'Local data from 国家网站'!J$1:J$1000)))),"NA",IF(B982="NMPA",_xlfn.XLOOKUP(E982,'国家网站数据(NMPA)'!B$1:B$906,'国家网站数据(NMPA)'!J$1:J$906),IF(B982="Oversea",_xlfn.XLOOKUP(O982,'Oversea data From 国家网站'!A$1:A$994,'Oversea data From 国家网站'!J$1:J$994),_xlfn.XLOOKUP(O982,'Local data from 国家网站'!A$1:A$1000,'Local data from 国家网站'!J$1:J$1000))))</f>
        <v>NA</v>
      </c>
      <c r="H982" s="179" t="s">
        <v>130</v>
      </c>
      <c r="I982" s="247" t="str">
        <f>IF(ISERROR(IF(B982="NMPA",_xlfn.XLOOKUP(西门子log!E982,'国家网站数据(NMPA)'!B:B,'国家网站数据(NMPA)'!K:K),IF(B982="Oversea",_xlfn.XLOOKUP(O982,'Oversea data From 国家网站'!A:A,'Oversea data From 国家网站'!K:K),_xlfn.XLOOKUP(西门子log!O982,'Local data from 国家网站'!A:A,'Local data from 国家网站'!K:K)))),"NA",IF(B982="NMPA",_xlfn.XLOOKUP(E982,'国家网站数据(NMPA)'!B:B,'国家网站数据(NMPA)'!K:K),IF(B982="Oversea",_xlfn.XLOOKUP(O982,'Oversea data From 国家网站'!A:A,'Oversea data From 国家网站'!K:K),_xlfn.XLOOKUP(O982,'Local data from 国家网站'!A:A,'Local data from 国家网站'!K:K))))</f>
        <v>NA</v>
      </c>
      <c r="J982" s="247" t="s">
        <v>20333</v>
      </c>
      <c r="K982" s="247" t="str">
        <f>IF(B982="NMPA", _xlfn.XLOOKUP(E982, '国家网站数据(NMPA)'!B:B, '国家网站数据(NMPA)'!W:W), "NA")</f>
        <v>NA</v>
      </c>
      <c r="L982" s="346">
        <v>45798</v>
      </c>
      <c r="M982" s="347">
        <f t="shared" si="23"/>
        <v>45818</v>
      </c>
      <c r="O982" s="172" t="s">
        <v>20332</v>
      </c>
      <c r="P982" s="178" t="s">
        <v>45</v>
      </c>
      <c r="Q982" s="178" t="s">
        <v>45</v>
      </c>
      <c r="R982" s="172" t="s">
        <v>2624</v>
      </c>
      <c r="T982" s="247" t="str">
        <f t="shared" si="24"/>
        <v xml:space="preserve"> </v>
      </c>
    </row>
    <row r="983" spans="1:20" ht="16.399999999999999" customHeight="1">
      <c r="A983" s="172" t="s">
        <v>57</v>
      </c>
      <c r="B983" s="173" t="s">
        <v>8</v>
      </c>
      <c r="C983" s="172">
        <f t="shared" ca="1" si="22"/>
        <v>15</v>
      </c>
      <c r="D983" s="343" t="str">
        <f>IF(B983="NMPA", _xlfn.XLOOKUP(E983,'国家网站数据(NMPA)'!$B$1:$B$906,'国家网站数据(NMPA)'!C$1:C$906),"NA")</f>
        <v>NA</v>
      </c>
      <c r="E983" s="344" t="e">
        <f>IF(N983="Not Reportable","NA",IF(B983="Oversea",_xlfn.XLOOKUP(O983,'Oversea data From 国家网站'!A:A,'Oversea data From 国家网站'!B:B),_xlfn.XLOOKUP(O983,'Local data from 国家网站'!A:A,'Local data from 国家网站'!B:B)))</f>
        <v>#N/A</v>
      </c>
      <c r="F983" s="345" t="s">
        <v>20334</v>
      </c>
      <c r="G983" s="247" t="str">
        <f>IF(ISERROR(IF(B983="NMPA",_xlfn.XLOOKUP(E983,'国家网站数据(NMPA)'!B$1:B$906,'国家网站数据(NMPA)'!J$1:J$906),IF(B983="Oversea",_xlfn.XLOOKUP(O983,'Oversea data From 国家网站'!A$1:A$994,'Oversea data From 国家网站'!J$1:J$994),_xlfn.XLOOKUP(O983,'Local data from 国家网站'!A$1:A$1000,'Local data from 国家网站'!J$1:J$1000)))),"NA",IF(B983="NMPA",_xlfn.XLOOKUP(E983,'国家网站数据(NMPA)'!B$1:B$906,'国家网站数据(NMPA)'!J$1:J$906),IF(B983="Oversea",_xlfn.XLOOKUP(O983,'Oversea data From 国家网站'!A$1:A$994,'Oversea data From 国家网站'!J$1:J$994),_xlfn.XLOOKUP(O983,'Local data from 国家网站'!A$1:A$1000,'Local data from 国家网站'!J$1:J$1000))))</f>
        <v>NA</v>
      </c>
      <c r="H983" s="179" t="s">
        <v>130</v>
      </c>
      <c r="I983" s="247" t="str">
        <f>IF(ISERROR(IF(B983="NMPA",_xlfn.XLOOKUP(西门子log!E983,'国家网站数据(NMPA)'!B:B,'国家网站数据(NMPA)'!K:K),IF(B983="Oversea",_xlfn.XLOOKUP(O983,'Oversea data From 国家网站'!A:A,'Oversea data From 国家网站'!K:K),_xlfn.XLOOKUP(西门子log!O983,'Local data from 国家网站'!A:A,'Local data from 国家网站'!K:K)))),"NA",IF(B983="NMPA",_xlfn.XLOOKUP(E983,'国家网站数据(NMPA)'!B:B,'国家网站数据(NMPA)'!K:K),IF(B983="Oversea",_xlfn.XLOOKUP(O983,'Oversea data From 国家网站'!A:A,'Oversea data From 国家网站'!K:K),_xlfn.XLOOKUP(O983,'Local data from 国家网站'!A:A,'Local data from 国家网站'!K:K))))</f>
        <v>NA</v>
      </c>
      <c r="J983" s="247" t="s">
        <v>20335</v>
      </c>
      <c r="K983" s="247" t="str">
        <f>IF(B983="NMPA", _xlfn.XLOOKUP(E983, '国家网站数据(NMPA)'!B:B, '国家网站数据(NMPA)'!W:W), "NA")</f>
        <v>NA</v>
      </c>
      <c r="L983" s="346">
        <v>45798</v>
      </c>
      <c r="M983" s="347">
        <f t="shared" si="23"/>
        <v>45818</v>
      </c>
      <c r="O983" s="172" t="s">
        <v>20336</v>
      </c>
      <c r="P983" s="178" t="s">
        <v>45</v>
      </c>
      <c r="Q983" s="178" t="s">
        <v>45</v>
      </c>
      <c r="R983" s="172" t="s">
        <v>2624</v>
      </c>
      <c r="T983" s="247" t="str">
        <f t="shared" si="24"/>
        <v xml:space="preserve"> </v>
      </c>
    </row>
    <row r="984" spans="1:20" ht="16.399999999999999" customHeight="1">
      <c r="A984" s="172" t="s">
        <v>1321</v>
      </c>
      <c r="B984" s="173" t="s">
        <v>19</v>
      </c>
      <c r="C984" s="172" t="str">
        <f t="shared" ca="1" si="22"/>
        <v>NA</v>
      </c>
      <c r="D984" s="174" t="str">
        <f>IF(B984="NMPA", _xlfn.XLOOKUP(E984,'国家网站数据(NMPA)'!$B$1:$B$906,'国家网站数据(NMPA)'!C$1:C$906),"NA")</f>
        <v>NA</v>
      </c>
      <c r="E984" s="180" t="str">
        <f>IF(N984="Not Reportable","NA",IF(B984="Oversea",_xlfn.XLOOKUP(O984,'Oversea data From 国家网站'!A:A,'Oversea data From 国家网站'!B:B),_xlfn.XLOOKUP(O984,'Local data from 国家网站'!A:A,'Local data from 国家网站'!B:B)))</f>
        <v>1193118002025102844</v>
      </c>
      <c r="F984" s="175" t="str">
        <f>IF(B984="NMPA", _xlfn.XLOOKUP(E984, '国家网站数据(NMPA)'!B$1:B$906, '国家网站数据(NMPA)'!E$1:E$906), "SHD")</f>
        <v>SHD</v>
      </c>
      <c r="G984" s="176" t="str">
        <f>IF(ISERROR(IF(B984="NMPA",_xlfn.XLOOKUP(E984,'国家网站数据(NMPA)'!B$1:B$906,'国家网站数据(NMPA)'!J$1:J$906),IF(B984="Oversea",_xlfn.XLOOKUP(O984,'Oversea data From 国家网站'!A$1:A$994,'Oversea data From 国家网站'!J$1:J$994),_xlfn.XLOOKUP(O984,'Local data from 国家网站'!A$1:A$1000,'Local data from 国家网站'!J$1:J$1000)))),"NA",IF(B984="NMPA",_xlfn.XLOOKUP(E984,'国家网站数据(NMPA)'!B$1:B$906,'国家网站数据(NMPA)'!J$1:J$906),IF(B984="Oversea",_xlfn.XLOOKUP(O984,'Oversea data From 国家网站'!A$1:A$994,'Oversea data From 国家网站'!J$1:J$994),_xlfn.XLOOKUP(O984,'Local data from 国家网站'!A$1:A$1000,'Local data from 国家网站'!J$1:J$1000))))</f>
        <v>总人绒毛膜促性腺激素（ꞵ亚基）测定试剂盒(直接化学发光法)</v>
      </c>
      <c r="H984" s="255" t="s">
        <v>130</v>
      </c>
      <c r="I984" s="176" t="str">
        <f>IF(ISERROR(IF(B984="NMPA",_xlfn.XLOOKUP(西门子log!E984,'国家网站数据(NMPA)'!B:B,'国家网站数据(NMPA)'!K:K),IF(B984="Oversea",_xlfn.XLOOKUP(O984,'Oversea data From 国家网站'!A:A,'Oversea data From 国家网站'!K:K),_xlfn.XLOOKUP(西门子log!O984,'Local data from 国家网站'!A:A,'Local data from 国家网站'!K:K)))),"NA",IF(B984="NMPA",_xlfn.XLOOKUP(E984,'国家网站数据(NMPA)'!B:B,'国家网站数据(NMPA)'!K:K),IF(B984="Oversea",_xlfn.XLOOKUP(O984,'Oversea data From 国家网站'!A:A,'Oversea data From 国家网站'!K:K),_xlfn.XLOOKUP(O984,'Local data from 国家网站'!A:A,'Local data from 国家网站'!K:K))))</f>
        <v>国械注进20152400929</v>
      </c>
      <c r="J984" s="176" t="str">
        <f>IF(B984="Oversea",_xlfn.XLOOKUP(O984,SmartSolve!C:C,SmartSolve!I:I),_xlfn.XLOOKUP(E984,'国家网站数据(NMPA)'!B:B,'国家网站数据(NMPA)'!AB:AB))</f>
        <v>Atellica IM 1600 – ThCG, lot 362 – Elevated result vs. repeat</v>
      </c>
      <c r="K984" s="176" t="str">
        <f>IF(B984="NMPA", _xlfn.XLOOKUP(E984, '国家网站数据(NMPA)'!B:B, '国家网站数据(NMPA)'!W:W), "NA")</f>
        <v>NA</v>
      </c>
      <c r="L984" s="271">
        <v>45798</v>
      </c>
      <c r="M984" s="326">
        <f t="shared" si="23"/>
        <v>45828</v>
      </c>
      <c r="N984" s="172" t="s">
        <v>5</v>
      </c>
      <c r="O984" s="172" t="s">
        <v>20337</v>
      </c>
      <c r="P984" s="178">
        <v>45799</v>
      </c>
      <c r="Q984" s="178" t="s">
        <v>45</v>
      </c>
      <c r="R984" s="172" t="s">
        <v>55</v>
      </c>
      <c r="T984" s="247" t="str">
        <f t="shared" si="24"/>
        <v>满足</v>
      </c>
    </row>
    <row r="985" spans="1:20" ht="16.399999999999999" customHeight="1">
      <c r="A985" s="172" t="s">
        <v>1321</v>
      </c>
      <c r="B985" s="173" t="s">
        <v>19</v>
      </c>
      <c r="C985" s="172" t="str">
        <f t="shared" ca="1" si="22"/>
        <v>NA</v>
      </c>
      <c r="D985" s="174" t="str">
        <f>IF(B985="NMPA", _xlfn.XLOOKUP(E985,'国家网站数据(NMPA)'!$B$1:$B$906,'国家网站数据(NMPA)'!C$1:C$906),"NA")</f>
        <v>NA</v>
      </c>
      <c r="E985" s="180" t="str">
        <f>IF(N985="Not Reportable","NA",IF(B985="Oversea",_xlfn.XLOOKUP(O985,'Oversea data From 国家网站'!A:A,'Oversea data From 国家网站'!B:B),_xlfn.XLOOKUP(O985,'Local data from 国家网站'!A:A,'Local data from 国家网站'!B:B)))</f>
        <v>NA</v>
      </c>
      <c r="F985" s="175" t="str">
        <f>IF(B985="NMPA", _xlfn.XLOOKUP(E985, '国家网站数据(NMPA)'!B$1:B$906, '国家网站数据(NMPA)'!E$1:E$906), "SHD")</f>
        <v>SHD</v>
      </c>
      <c r="G985" s="176" t="str">
        <f>IF(ISERROR(IF(B985="NMPA",_xlfn.XLOOKUP(E985,'国家网站数据(NMPA)'!B$1:B$906,'国家网站数据(NMPA)'!J$1:J$906),IF(B985="Oversea",_xlfn.XLOOKUP(O985,'Oversea data From 国家网站'!A$1:A$994,'Oversea data From 国家网站'!J$1:J$994),_xlfn.XLOOKUP(O985,'Local data from 国家网站'!A$1:A$1000,'Local data from 国家网站'!J$1:J$1000)))),"NA",IF(B985="NMPA",_xlfn.XLOOKUP(E985,'国家网站数据(NMPA)'!B$1:B$906,'国家网站数据(NMPA)'!J$1:J$906),IF(B985="Oversea",_xlfn.XLOOKUP(O985,'Oversea data From 国家网站'!A$1:A$994,'Oversea data From 国家网站'!J$1:J$994),_xlfn.XLOOKUP(O985,'Local data from 国家网站'!A$1:A$1000,'Local data from 国家网站'!J$1:J$1000))))</f>
        <v>NA</v>
      </c>
      <c r="H985" s="255" t="s">
        <v>73</v>
      </c>
      <c r="I985" s="176" t="str">
        <f>IF(ISERROR(IF(B985="NMPA",_xlfn.XLOOKUP(西门子log!E985,'国家网站数据(NMPA)'!B:B,'国家网站数据(NMPA)'!K:K),IF(B985="Oversea",_xlfn.XLOOKUP(O985,'Oversea data From 国家网站'!A:A,'Oversea data From 国家网站'!K:K),_xlfn.XLOOKUP(西门子log!O985,'Local data from 国家网站'!A:A,'Local data from 国家网站'!K:K)))),"NA",IF(B985="NMPA",_xlfn.XLOOKUP(E985,'国家网站数据(NMPA)'!B:B,'国家网站数据(NMPA)'!K:K),IF(B985="Oversea",_xlfn.XLOOKUP(O985,'Oversea data From 国家网站'!A:A,'Oversea data From 国家网站'!K:K),_xlfn.XLOOKUP(O985,'Local data from 国家网站'!A:A,'Local data from 国家网站'!K:K))))</f>
        <v>NA</v>
      </c>
      <c r="J985" s="176" t="str">
        <f>IF(B985="Oversea",_xlfn.XLOOKUP(O985,SmartSolve!C:C,SmartSolve!I:I),_xlfn.XLOOKUP(E985,'国家网站数据(NMPA)'!B:B,'国家网站数据(NMPA)'!AB:AB))</f>
        <v>Dimension EXL with LM - LOCI High-Sensitivity Troponin I (TNIH, Lot EA5313) - Erroneously Depressed Result on One (1) Patient Sample</v>
      </c>
      <c r="K985" s="176" t="str">
        <f>IF(B985="NMPA", _xlfn.XLOOKUP(E985, '国家网站数据(NMPA)'!B:B, '国家网站数据(NMPA)'!W:W), "NA")</f>
        <v>NA</v>
      </c>
      <c r="L985" s="271">
        <v>45799</v>
      </c>
      <c r="M985" s="326">
        <f t="shared" si="23"/>
        <v>45829</v>
      </c>
      <c r="N985" s="172" t="s">
        <v>4</v>
      </c>
      <c r="O985" s="172" t="s">
        <v>20339</v>
      </c>
      <c r="P985" s="178" t="s">
        <v>45</v>
      </c>
      <c r="Q985" s="178" t="s">
        <v>45</v>
      </c>
      <c r="R985" s="172" t="s">
        <v>55</v>
      </c>
      <c r="S985" s="177" t="s">
        <v>20342</v>
      </c>
      <c r="T985" s="247" t="str">
        <f t="shared" si="24"/>
        <v xml:space="preserve"> </v>
      </c>
    </row>
    <row r="986" spans="1:20" ht="16.399999999999999" customHeight="1">
      <c r="A986" s="172" t="s">
        <v>57</v>
      </c>
      <c r="B986" s="173" t="s">
        <v>8</v>
      </c>
      <c r="C986" s="172" t="s">
        <v>45</v>
      </c>
      <c r="D986" s="361" t="s">
        <v>45</v>
      </c>
      <c r="E986" s="362" t="s">
        <v>45</v>
      </c>
      <c r="F986" s="363" t="s">
        <v>584</v>
      </c>
      <c r="G986" s="364" t="s">
        <v>61</v>
      </c>
      <c r="H986" s="365" t="s">
        <v>130</v>
      </c>
      <c r="I986" s="364" t="s">
        <v>153</v>
      </c>
      <c r="J986" s="364" t="s">
        <v>20401</v>
      </c>
      <c r="K986" s="364" t="s">
        <v>45</v>
      </c>
      <c r="L986" s="366">
        <v>45796</v>
      </c>
      <c r="M986" s="367">
        <v>45816</v>
      </c>
      <c r="N986" s="172" t="s">
        <v>4</v>
      </c>
      <c r="O986" s="172" t="s">
        <v>20341</v>
      </c>
      <c r="P986" s="178" t="s">
        <v>45</v>
      </c>
      <c r="Q986" s="178" t="s">
        <v>45</v>
      </c>
      <c r="R986" s="172" t="s">
        <v>55</v>
      </c>
      <c r="S986" s="177" t="s">
        <v>174</v>
      </c>
      <c r="T986" s="247" t="s">
        <v>45</v>
      </c>
    </row>
    <row r="987" spans="1:20" ht="16.399999999999999" customHeight="1">
      <c r="A987" s="172" t="s">
        <v>57</v>
      </c>
      <c r="B987" s="173" t="s">
        <v>8</v>
      </c>
      <c r="C987" s="172" t="str">
        <f t="shared" ca="1" si="22"/>
        <v>NA</v>
      </c>
      <c r="D987" s="174" t="str">
        <f>IF(B987="NMPA", _xlfn.XLOOKUP(E987,'国家网站数据(NMPA)'!$B$1:$B$906,'国家网站数据(NMPA)'!C$1:C$906),"NA")</f>
        <v>NA</v>
      </c>
      <c r="E987" s="180" t="str">
        <f>IF(N987="Not Reportable","NA",IF(B987="Oversea",_xlfn.XLOOKUP(O987,'Oversea data From 国家网站'!A:A,'Oversea data From 国家网站'!B:B),_xlfn.XLOOKUP(O987,'Local data from 国家网站'!A:A,'Local data from 国家网站'!B:B)))</f>
        <v>1193118002025102827</v>
      </c>
      <c r="F987" s="175" t="str">
        <f>IF(B987="NMPA", _xlfn.XLOOKUP(E987, '国家网站数据(NMPA)'!B$1:B$906, '国家网站数据(NMPA)'!E$1:E$906), "SHD")</f>
        <v>SHD</v>
      </c>
      <c r="G987" s="176" t="str">
        <f>IF(ISERROR(IF(B987="NMPA",_xlfn.XLOOKUP(E987,'国家网站数据(NMPA)'!B$1:B$906,'国家网站数据(NMPA)'!J$1:J$906),IF(B987="Oversea",_xlfn.XLOOKUP(O987,'Oversea data From 国家网站'!A$1:A$994,'Oversea data From 国家网站'!J$1:J$994),_xlfn.XLOOKUP(O987,'Local data from 国家网站'!A$1:A$1000,'Local data from 国家网站'!J$1:J$1000)))),"NA",IF(B987="NMPA",_xlfn.XLOOKUP(E987,'国家网站数据(NMPA)'!B$1:B$906,'国家网站数据(NMPA)'!J$1:J$906),IF(B987="Oversea",_xlfn.XLOOKUP(O987,'Oversea data From 国家网站'!A$1:A$994,'Oversea data From 国家网站'!J$1:J$994),_xlfn.XLOOKUP(O987,'Local data from 国家网站'!A$1:A$1000,'Local data from 国家网站'!J$1:J$1000))))</f>
        <v>全自动整合式生化分析仪</v>
      </c>
      <c r="H987" s="255" t="s">
        <v>73</v>
      </c>
      <c r="I987" s="176" t="str">
        <f>IF(ISERROR(IF(B987="NMPA",_xlfn.XLOOKUP(西门子log!E987,'国家网站数据(NMPA)'!B:B,'国家网站数据(NMPA)'!K:K),IF(B987="Oversea",_xlfn.XLOOKUP(O987,'Oversea data From 国家网站'!A:A,'Oversea data From 国家网站'!K:K),_xlfn.XLOOKUP(西门子log!O987,'Local data from 国家网站'!A:A,'Local data from 国家网站'!K:K)))),"NA",IF(B987="NMPA",_xlfn.XLOOKUP(E987,'国家网站数据(NMPA)'!B:B,'国家网站数据(NMPA)'!K:K),IF(B987="Oversea",_xlfn.XLOOKUP(O987,'Oversea data From 国家网站'!A:A,'Oversea data From 国家网站'!K:K),_xlfn.XLOOKUP(O987,'Local data from 国家网站'!A:A,'Local data from 国家网站'!K:K))))</f>
        <v>国械注进20192221909</v>
      </c>
      <c r="J987" s="176" t="s">
        <v>20353</v>
      </c>
      <c r="K987" s="176" t="str">
        <f>IF(B987="NMPA", _xlfn.XLOOKUP(E987, '国家网站数据(NMPA)'!B:B, '国家网站数据(NMPA)'!W:W), "NA")</f>
        <v>NA</v>
      </c>
      <c r="L987" s="271">
        <v>45788</v>
      </c>
      <c r="M987" s="326">
        <f t="shared" si="23"/>
        <v>45808</v>
      </c>
      <c r="N987" s="172" t="s">
        <v>5</v>
      </c>
      <c r="O987" s="172" t="s">
        <v>20343</v>
      </c>
      <c r="P987" s="178">
        <v>45799</v>
      </c>
      <c r="Q987" s="178" t="s">
        <v>45</v>
      </c>
      <c r="R987" s="172" t="s">
        <v>55</v>
      </c>
      <c r="T987" s="247" t="str">
        <f t="shared" si="24"/>
        <v>满足</v>
      </c>
    </row>
    <row r="988" spans="1:20" ht="16.399999999999999" customHeight="1">
      <c r="A988" s="172" t="s">
        <v>57</v>
      </c>
      <c r="B988" s="173" t="s">
        <v>18</v>
      </c>
      <c r="C988" s="172">
        <f t="shared" ca="1" si="22"/>
        <v>41</v>
      </c>
      <c r="D988" s="174" t="str">
        <f>IF(B988="NMPA", _xlfn.XLOOKUP(E988,'国家网站数据(NMPA)'!$B$1:$B$906,'国家网站数据(NMPA)'!C$1:C$906),"NA")</f>
        <v>2025-05-19</v>
      </c>
      <c r="E988" s="180" t="s">
        <v>20361</v>
      </c>
      <c r="F988" s="175" t="str">
        <f>IF(B988="NMPA", _xlfn.XLOOKUP(E988, '国家网站数据(NMPA)'!B$1:B$906, '国家网站数据(NMPA)'!E$1:E$906), "SHD")</f>
        <v>仪征市人民医院</v>
      </c>
      <c r="G988" s="176" t="str">
        <f>IF(ISERROR(IF(B988="NMPA",_xlfn.XLOOKUP(E988,'国家网站数据(NMPA)'!B$1:B$906,'国家网站数据(NMPA)'!J$1:J$906),IF(B988="Oversea",_xlfn.XLOOKUP(O988,'Oversea data From 国家网站'!A$1:A$994,'Oversea data From 国家网站'!J$1:J$994),_xlfn.XLOOKUP(O988,'Local data from 国家网站'!A$1:A$1000,'Local data from 国家网站'!J$1:J$1000)))),"NA",IF(B988="NMPA",_xlfn.XLOOKUP(E988,'国家网站数据(NMPA)'!B$1:B$906,'国家网站数据(NMPA)'!J$1:J$906),IF(B988="Oversea",_xlfn.XLOOKUP(O988,'Oversea data From 国家网站'!A$1:A$994,'Oversea data From 国家网站'!J$1:J$994),_xlfn.XLOOKUP(O988,'Local data from 国家网站'!A$1:A$1000,'Local data from 国家网站'!J$1:J$1000))))</f>
        <v>血气分析检测卡（干式电化学法）</v>
      </c>
      <c r="H988" s="255" t="s">
        <v>2843</v>
      </c>
      <c r="I988" s="176" t="str">
        <f>IF(ISERROR(IF(B988="NMPA",_xlfn.XLOOKUP(西门子log!E988,'国家网站数据(NMPA)'!B:B,'国家网站数据(NMPA)'!K:K),IF(B988="Oversea",_xlfn.XLOOKUP(O988,'Oversea data From 国家网站'!A:A,'Oversea data From 国家网站'!K:K),_xlfn.XLOOKUP(西门子log!O988,'Local data from 国家网站'!A:A,'Local data from 国家网站'!K:K)))),"NA",IF(B988="NMPA",_xlfn.XLOOKUP(E988,'国家网站数据(NMPA)'!B:B,'国家网站数据(NMPA)'!K:K),IF(B988="Oversea",_xlfn.XLOOKUP(O988,'Oversea data From 国家网站'!A:A,'Oversea data From 国家网站'!K:K),_xlfn.XLOOKUP(O988,'Local data from 国家网站'!A:A,'Local data from 国家网站'!K:K))))</f>
        <v>国械注进20182400183</v>
      </c>
      <c r="J988" s="176" t="str">
        <f>IF(B988="Oversea",_xlfn.XLOOKUP(O988,SmartSolve!C:C,SmartSolve!I:I),_xlfn.XLOOKUP(E988,'国家网站数据(NMPA)'!B:B,'国家网站数据(NMPA)'!AB:AB))</f>
        <v>使用该血气卡为患者术中做动脉血气分析，按照流程插卡后不出结果</v>
      </c>
      <c r="K988" s="176" t="str">
        <f>IF(B988="NMPA", _xlfn.XLOOKUP(E988, '国家网站数据(NMPA)'!B:B, '国家网站数据(NMPA)'!W:W), "NA")</f>
        <v>其他</v>
      </c>
      <c r="L988" s="271">
        <v>45799</v>
      </c>
      <c r="M988" s="326">
        <f t="shared" si="23"/>
        <v>45844</v>
      </c>
      <c r="P988" s="178" t="s">
        <v>45</v>
      </c>
      <c r="Q988" s="178" t="s">
        <v>45</v>
      </c>
      <c r="R988" s="172" t="s">
        <v>2624</v>
      </c>
      <c r="T988" s="247" t="str">
        <f t="shared" si="24"/>
        <v xml:space="preserve"> </v>
      </c>
    </row>
    <row r="989" spans="1:20" ht="16.399999999999999" customHeight="1">
      <c r="A989" s="172" t="s">
        <v>57</v>
      </c>
      <c r="B989" s="173" t="s">
        <v>18</v>
      </c>
      <c r="C989" s="172">
        <f t="shared" ca="1" si="22"/>
        <v>42</v>
      </c>
      <c r="D989" s="174" t="str">
        <f>IF(B989="NMPA", _xlfn.XLOOKUP(E989,'国家网站数据(NMPA)'!$B$1:$B$906,'国家网站数据(NMPA)'!C$1:C$906),"NA")</f>
        <v>2025-05-16</v>
      </c>
      <c r="E989" s="180" t="s">
        <v>20367</v>
      </c>
      <c r="F989" s="175" t="str">
        <f>IF(B989="NMPA", _xlfn.XLOOKUP(E989, '国家网站数据(NMPA)'!B$1:B$906, '国家网站数据(NMPA)'!E$1:E$906), "SHD")</f>
        <v>烟台市奇山医院</v>
      </c>
      <c r="G989" s="176" t="str">
        <f>IF(ISERROR(IF(B989="NMPA",_xlfn.XLOOKUP(E989,'国家网站数据(NMPA)'!B$1:B$906,'国家网站数据(NMPA)'!J$1:J$906),IF(B989="Oversea",_xlfn.XLOOKUP(O989,'Oversea data From 国家网站'!A$1:A$994,'Oversea data From 国家网站'!J$1:J$994),_xlfn.XLOOKUP(O989,'Local data from 国家网站'!A$1:A$1000,'Local data from 国家网站'!J$1:J$1000)))),"NA",IF(B989="NMPA",_xlfn.XLOOKUP(E989,'国家网站数据(NMPA)'!B$1:B$906,'国家网站数据(NMPA)'!J$1:J$906),IF(B989="Oversea",_xlfn.XLOOKUP(O989,'Oversea data From 国家网站'!A$1:A$994,'Oversea data From 国家网站'!J$1:J$994),_xlfn.XLOOKUP(O989,'Local data from 国家网站'!A$1:A$1000,'Local data from 国家网站'!J$1:J$1000))))</f>
        <v>全自动蛋白分析仪</v>
      </c>
      <c r="H989" s="255" t="e">
        <v>#N/A</v>
      </c>
      <c r="I989" s="176" t="str">
        <f>IF(ISERROR(IF(B989="NMPA",_xlfn.XLOOKUP(西门子log!E989,'国家网站数据(NMPA)'!B:B,'国家网站数据(NMPA)'!K:K),IF(B989="Oversea",_xlfn.XLOOKUP(O989,'Oversea data From 国家网站'!A:A,'Oversea data From 国家网站'!K:K),_xlfn.XLOOKUP(西门子log!O989,'Local data from 国家网站'!A:A,'Local data from 国家网站'!K:K)))),"NA",IF(B989="NMPA",_xlfn.XLOOKUP(E989,'国家网站数据(NMPA)'!B:B,'国家网站数据(NMPA)'!K:K),IF(B989="Oversea",_xlfn.XLOOKUP(O989,'Oversea data From 国家网站'!A:A,'Oversea data From 国家网站'!K:K),_xlfn.XLOOKUP(O989,'Local data from 国家网站'!A:A,'Local data from 国家网站'!K:K))))</f>
        <v>国械注进20152400212</v>
      </c>
      <c r="J989" s="176" t="str">
        <f>IF(B989="Oversea",_xlfn.XLOOKUP(O989,SmartSolve!C:C,SmartSolve!I:I),_xlfn.XLOOKUP(E989,'国家网站数据(NMPA)'!B:B,'国家网站数据(NMPA)'!AB:AB))</f>
        <v>设备报警，不识别反应杯，不能正常使用</v>
      </c>
      <c r="K989" s="176" t="str">
        <f>IF(B989="NMPA", _xlfn.XLOOKUP(E989, '国家网站数据(NMPA)'!B:B, '国家网站数据(NMPA)'!W:W), "NA")</f>
        <v>其他</v>
      </c>
      <c r="L989" s="271">
        <v>45800</v>
      </c>
      <c r="M989" s="326">
        <f t="shared" si="23"/>
        <v>45845</v>
      </c>
      <c r="P989" s="178" t="s">
        <v>45</v>
      </c>
      <c r="Q989" s="178" t="s">
        <v>45</v>
      </c>
      <c r="R989" s="172" t="s">
        <v>2624</v>
      </c>
      <c r="T989" s="247" t="str">
        <f t="shared" si="24"/>
        <v xml:space="preserve"> </v>
      </c>
    </row>
    <row r="990" spans="1:20" ht="16.399999999999999" customHeight="1">
      <c r="A990" s="172" t="s">
        <v>57</v>
      </c>
      <c r="B990" s="173" t="s">
        <v>8</v>
      </c>
      <c r="C990" s="172" t="s">
        <v>45</v>
      </c>
      <c r="D990" s="361" t="s">
        <v>45</v>
      </c>
      <c r="E990" s="362" t="s">
        <v>45</v>
      </c>
      <c r="F990" s="363" t="s">
        <v>20376</v>
      </c>
      <c r="G990" s="364" t="s">
        <v>61</v>
      </c>
      <c r="H990" s="365" t="s">
        <v>130</v>
      </c>
      <c r="I990" s="364" t="s">
        <v>153</v>
      </c>
      <c r="J990" s="364" t="s">
        <v>20400</v>
      </c>
      <c r="K990" s="364" t="s">
        <v>45</v>
      </c>
      <c r="L990" s="366">
        <v>45783</v>
      </c>
      <c r="M990" s="367">
        <v>45803</v>
      </c>
      <c r="N990" s="172" t="s">
        <v>4</v>
      </c>
      <c r="O990" s="172" t="s">
        <v>20380</v>
      </c>
      <c r="P990" s="178" t="s">
        <v>45</v>
      </c>
      <c r="Q990" s="178" t="s">
        <v>45</v>
      </c>
      <c r="R990" s="172" t="s">
        <v>55</v>
      </c>
      <c r="S990" s="177" t="s">
        <v>174</v>
      </c>
      <c r="T990" s="247" t="s">
        <v>45</v>
      </c>
    </row>
    <row r="991" spans="1:20" ht="16.399999999999999" customHeight="1">
      <c r="A991" s="172" t="s">
        <v>57</v>
      </c>
      <c r="B991" s="173" t="s">
        <v>8</v>
      </c>
      <c r="C991" s="172">
        <f t="shared" ca="1" si="22"/>
        <v>13</v>
      </c>
      <c r="D991" s="343" t="str">
        <f>IF(B991="NMPA", _xlfn.XLOOKUP(E991,'国家网站数据(NMPA)'!$B$1:$B$906,'国家网站数据(NMPA)'!C$1:C$906),"NA")</f>
        <v>NA</v>
      </c>
      <c r="E991" s="344" t="e">
        <f>IF(N991="Not Reportable","NA",IF(B991="Oversea",_xlfn.XLOOKUP(O991,'Oversea data From 国家网站'!A:A,'Oversea data From 国家网站'!B:B),_xlfn.XLOOKUP(O991,'Local data from 国家网站'!A:A,'Local data from 国家网站'!B:B)))</f>
        <v>#N/A</v>
      </c>
      <c r="F991" s="345" t="s">
        <v>20376</v>
      </c>
      <c r="G991" s="247" t="s">
        <v>61</v>
      </c>
      <c r="H991" s="179" t="s">
        <v>130</v>
      </c>
      <c r="I991" s="247" t="s">
        <v>153</v>
      </c>
      <c r="J991" s="247" t="s">
        <v>20402</v>
      </c>
      <c r="K991" s="247" t="str">
        <f>IF(B991="NMPA", _xlfn.XLOOKUP(E991, '国家网站数据(NMPA)'!B:B, '国家网站数据(NMPA)'!W:W), "NA")</f>
        <v>NA</v>
      </c>
      <c r="L991" s="346">
        <v>45796</v>
      </c>
      <c r="M991" s="347">
        <f t="shared" si="23"/>
        <v>45816</v>
      </c>
      <c r="O991" s="172" t="s">
        <v>20381</v>
      </c>
      <c r="P991" s="178" t="s">
        <v>45</v>
      </c>
      <c r="Q991" s="178" t="s">
        <v>45</v>
      </c>
      <c r="R991" s="172" t="s">
        <v>2624</v>
      </c>
      <c r="T991" s="247" t="str">
        <f t="shared" si="24"/>
        <v xml:space="preserve"> </v>
      </c>
    </row>
    <row r="992" spans="1:20" ht="16.399999999999999" customHeight="1">
      <c r="A992" s="172" t="s">
        <v>57</v>
      </c>
      <c r="B992" s="173" t="s">
        <v>8</v>
      </c>
      <c r="C992" s="172">
        <f t="shared" ca="1" si="22"/>
        <v>17</v>
      </c>
      <c r="D992" s="343" t="str">
        <f>IF(B992="NMPA", _xlfn.XLOOKUP(E992,'国家网站数据(NMPA)'!$B$1:$B$906,'国家网站数据(NMPA)'!C$1:C$906),"NA")</f>
        <v>NA</v>
      </c>
      <c r="E992" s="344" t="e">
        <f>IF(N992="Not Reportable","NA",IF(B992="Oversea",_xlfn.XLOOKUP(O992,'Oversea data From 国家网站'!A:A,'Oversea data From 国家网站'!B:B),_xlfn.XLOOKUP(O992,'Local data from 国家网站'!A:A,'Local data from 国家网站'!B:B)))</f>
        <v>#N/A</v>
      </c>
      <c r="F992" s="345" t="s">
        <v>20377</v>
      </c>
      <c r="G992" s="247" t="str">
        <f>IF(ISERROR(IF(B992="NMPA",_xlfn.XLOOKUP(E992,'国家网站数据(NMPA)'!B$1:B$906,'国家网站数据(NMPA)'!J$1:J$906),IF(B992="Oversea",_xlfn.XLOOKUP(O992,'Oversea data From 国家网站'!A$1:A$994,'Oversea data From 国家网站'!J$1:J$994),_xlfn.XLOOKUP(O992,'Local data from 国家网站'!A$1:A$1000,'Local data from 国家网站'!J$1:J$1000)))),"NA",IF(B992="NMPA",_xlfn.XLOOKUP(E992,'国家网站数据(NMPA)'!B$1:B$906,'国家网站数据(NMPA)'!J$1:J$906),IF(B992="Oversea",_xlfn.XLOOKUP(O992,'Oversea data From 国家网站'!A$1:A$994,'Oversea data From 国家网站'!J$1:J$994),_xlfn.XLOOKUP(O992,'Local data from 国家网站'!A$1:A$1000,'Local data from 国家网站'!J$1:J$1000))))</f>
        <v>NA</v>
      </c>
      <c r="H992" s="179" t="e">
        <v>#N/A</v>
      </c>
      <c r="I992" s="247" t="str">
        <f>IF(ISERROR(IF(B992="NMPA",_xlfn.XLOOKUP(西门子log!E992,'国家网站数据(NMPA)'!B:B,'国家网站数据(NMPA)'!K:K),IF(B992="Oversea",_xlfn.XLOOKUP(O992,'Oversea data From 国家网站'!A:A,'Oversea data From 国家网站'!K:K),_xlfn.XLOOKUP(西门子log!O992,'Local data from 国家网站'!A:A,'Local data from 国家网站'!K:K)))),"NA",IF(B992="NMPA",_xlfn.XLOOKUP(E992,'国家网站数据(NMPA)'!B:B,'国家网站数据(NMPA)'!K:K),IF(B992="Oversea",_xlfn.XLOOKUP(O992,'Oversea data From 国家网站'!A:A,'Oversea data From 国家网站'!K:K),_xlfn.XLOOKUP(O992,'Local data from 国家网站'!A:A,'Local data from 国家网站'!K:K))))</f>
        <v>NA</v>
      </c>
      <c r="J992" s="247" t="s">
        <v>20378</v>
      </c>
      <c r="K992" s="247" t="str">
        <f>IF(B992="NMPA", _xlfn.XLOOKUP(E992, '国家网站数据(NMPA)'!B:B, '国家网站数据(NMPA)'!W:W), "NA")</f>
        <v>NA</v>
      </c>
      <c r="L992" s="346">
        <v>45800</v>
      </c>
      <c r="M992" s="347">
        <f t="shared" si="23"/>
        <v>45820</v>
      </c>
      <c r="O992" s="172" t="s">
        <v>20379</v>
      </c>
      <c r="P992" s="178" t="s">
        <v>45</v>
      </c>
      <c r="Q992" s="178" t="s">
        <v>45</v>
      </c>
      <c r="R992" s="172" t="s">
        <v>2624</v>
      </c>
      <c r="T992" s="247" t="str">
        <f t="shared" si="24"/>
        <v xml:space="preserve"> </v>
      </c>
    </row>
    <row r="993" spans="1:20" ht="16.399999999999999" customHeight="1">
      <c r="A993" s="172" t="s">
        <v>1321</v>
      </c>
      <c r="B993" s="173" t="s">
        <v>19</v>
      </c>
      <c r="C993" s="172" t="str">
        <f t="shared" ca="1" si="22"/>
        <v>NA</v>
      </c>
      <c r="D993" s="174" t="str">
        <f>IF(B993="NMPA", _xlfn.XLOOKUP(E993,'国家网站数据(NMPA)'!$B$1:$B$906,'国家网站数据(NMPA)'!C$1:C$906),"NA")</f>
        <v>NA</v>
      </c>
      <c r="E993" s="180" t="e">
        <f>IF(N993="Not Reportable","NA",IF(B993="Oversea",_xlfn.XLOOKUP(O993,'Oversea data From 国家网站'!A:A,'Oversea data From 国家网站'!B:B),_xlfn.XLOOKUP(O993,'Local data from 国家网站'!A:A,'Local data from 国家网站'!B:B)))</f>
        <v>#N/A</v>
      </c>
      <c r="F993" s="175" t="str">
        <f>IF(B993="NMPA", _xlfn.XLOOKUP(E993, '国家网站数据(NMPA)'!B$1:B$906, '国家网站数据(NMPA)'!E$1:E$906), "SHD")</f>
        <v>SHD</v>
      </c>
      <c r="G993" s="176" t="str">
        <f>IF(ISERROR(IF(B993="NMPA",_xlfn.XLOOKUP(E993,'国家网站数据(NMPA)'!B$1:B$906,'国家网站数据(NMPA)'!J$1:J$906),IF(B993="Oversea",_xlfn.XLOOKUP(O993,'Oversea data From 国家网站'!A$1:A$994,'Oversea data From 国家网站'!J$1:J$994),_xlfn.XLOOKUP(O993,'Local data from 国家网站'!A$1:A$1000,'Local data from 国家网站'!J$1:J$1000)))),"NA",IF(B993="NMPA",_xlfn.XLOOKUP(E993,'国家网站数据(NMPA)'!B$1:B$906,'国家网站数据(NMPA)'!J$1:J$906),IF(B993="Oversea",_xlfn.XLOOKUP(O993,'Oversea data From 国家网站'!A$1:A$994,'Oversea data From 国家网站'!J$1:J$994),_xlfn.XLOOKUP(O993,'Local data from 国家网站'!A$1:A$1000,'Local data from 国家网站'!J$1:J$1000))))</f>
        <v>NA</v>
      </c>
      <c r="H993" s="255" t="e">
        <v>#N/A</v>
      </c>
      <c r="I993" s="176" t="str">
        <f>IF(ISERROR(IF(B993="NMPA",_xlfn.XLOOKUP(西门子log!E993,'国家网站数据(NMPA)'!B:B,'国家网站数据(NMPA)'!K:K),IF(B993="Oversea",_xlfn.XLOOKUP(O993,'Oversea data From 国家网站'!A:A,'Oversea data From 国家网站'!K:K),_xlfn.XLOOKUP(西门子log!O993,'Local data from 国家网站'!A:A,'Local data from 国家网站'!K:K)))),"NA",IF(B993="NMPA",_xlfn.XLOOKUP(E993,'国家网站数据(NMPA)'!B:B,'国家网站数据(NMPA)'!K:K),IF(B993="Oversea",_xlfn.XLOOKUP(O993,'Oversea data From 国家网站'!A:A,'Oversea data From 国家网站'!K:K),_xlfn.XLOOKUP(O993,'Local data from 国家网站'!A:A,'Local data from 国家网站'!K:K))))</f>
        <v>NA</v>
      </c>
      <c r="J993" s="176" t="str">
        <f>IF(B993="Oversea",_xlfn.XLOOKUP(O993,SmartSolve!C:C,SmartSolve!I:I),_xlfn.XLOOKUP(E993,'国家网站数据(NMPA)'!B:B,'国家网站数据(NMPA)'!AB:AB))</f>
        <v>ADVIA Centaur CP Instrument, falsely elevated High-Sensitivity Troponin I (TnIH, Lot# 90850110) results on two patient samples.</v>
      </c>
      <c r="K993" s="176" t="str">
        <f>IF(B993="NMPA", _xlfn.XLOOKUP(E993, '国家网站数据(NMPA)'!B:B, '国家网站数据(NMPA)'!W:W), "NA")</f>
        <v>NA</v>
      </c>
      <c r="L993" s="271">
        <v>45800</v>
      </c>
      <c r="M993" s="326">
        <f t="shared" si="23"/>
        <v>45830</v>
      </c>
      <c r="N993" s="172" t="s">
        <v>5</v>
      </c>
      <c r="O993" s="172" t="s">
        <v>20382</v>
      </c>
      <c r="P993" s="178">
        <v>45803</v>
      </c>
      <c r="Q993" s="178" t="s">
        <v>45</v>
      </c>
      <c r="R993" s="172" t="s">
        <v>2624</v>
      </c>
      <c r="T993" s="247" t="str">
        <f t="shared" ref="T993:T1024" si="25">IF(P993="NA"," ",IF(P993&lt;M993,"满足","不满足"))</f>
        <v>满足</v>
      </c>
    </row>
    <row r="994" spans="1:20" ht="16.399999999999999" customHeight="1">
      <c r="A994" s="172" t="s">
        <v>1321</v>
      </c>
      <c r="B994" s="173" t="s">
        <v>19</v>
      </c>
      <c r="C994" s="172" t="str">
        <f t="shared" ref="C994:C1011" ca="1" si="26">IF(OR(R994="Closed",R994="Pending"),"NA",IF(OR(P994="",P994="NA"),M994-TODAY(),"NA"))</f>
        <v>NA</v>
      </c>
      <c r="D994" s="174" t="str">
        <f>IF(B994="NMPA", _xlfn.XLOOKUP(E994,'国家网站数据(NMPA)'!$B$1:$B$906,'国家网站数据(NMPA)'!C$1:C$906),"NA")</f>
        <v>NA</v>
      </c>
      <c r="E994" s="180" t="e">
        <f>IF(N994="Not Reportable","NA",IF(B994="Oversea",_xlfn.XLOOKUP(O994,'Oversea data From 国家网站'!A:A,'Oversea data From 国家网站'!B:B),_xlfn.XLOOKUP(O994,'Local data from 国家网站'!A:A,'Local data from 国家网站'!B:B)))</f>
        <v>#N/A</v>
      </c>
      <c r="F994" s="175" t="str">
        <f>IF(B994="NMPA", _xlfn.XLOOKUP(E994, '国家网站数据(NMPA)'!B$1:B$906, '国家网站数据(NMPA)'!E$1:E$906), "SHD")</f>
        <v>SHD</v>
      </c>
      <c r="G994" s="176" t="str">
        <f>IF(ISERROR(IF(B994="NMPA",_xlfn.XLOOKUP(E994,'国家网站数据(NMPA)'!B$1:B$906,'国家网站数据(NMPA)'!J$1:J$906),IF(B994="Oversea",_xlfn.XLOOKUP(O994,'Oversea data From 国家网站'!A$1:A$994,'Oversea data From 国家网站'!J$1:J$994),_xlfn.XLOOKUP(O994,'Local data from 国家网站'!A$1:A$1000,'Local data from 国家网站'!J$1:J$1000)))),"NA",IF(B994="NMPA",_xlfn.XLOOKUP(E994,'国家网站数据(NMPA)'!B$1:B$906,'国家网站数据(NMPA)'!J$1:J$906),IF(B994="Oversea",_xlfn.XLOOKUP(O994,'Oversea data From 国家网站'!A$1:A$994,'Oversea data From 国家网站'!J$1:J$994),_xlfn.XLOOKUP(O994,'Local data from 国家网站'!A$1:A$1000,'Local data from 国家网站'!J$1:J$1000))))</f>
        <v>NA</v>
      </c>
      <c r="H994" s="255" t="e">
        <v>#N/A</v>
      </c>
      <c r="I994" s="176" t="str">
        <f>IF(ISERROR(IF(B994="NMPA",_xlfn.XLOOKUP(西门子log!E994,'国家网站数据(NMPA)'!B:B,'国家网站数据(NMPA)'!K:K),IF(B994="Oversea",_xlfn.XLOOKUP(O994,'Oversea data From 国家网站'!A:A,'Oversea data From 国家网站'!K:K),_xlfn.XLOOKUP(西门子log!O994,'Local data from 国家网站'!A:A,'Local data from 国家网站'!K:K)))),"NA",IF(B994="NMPA",_xlfn.XLOOKUP(E994,'国家网站数据(NMPA)'!B:B,'国家网站数据(NMPA)'!K:K),IF(B994="Oversea",_xlfn.XLOOKUP(O994,'Oversea data From 国家网站'!A:A,'Oversea data From 国家网站'!K:K),_xlfn.XLOOKUP(O994,'Local data from 国家网站'!A:A,'Local data from 国家网站'!K:K))))</f>
        <v>NA</v>
      </c>
      <c r="J994" s="176" t="str">
        <f>IF(B994="Oversea",_xlfn.XLOOKUP(O994,SmartSolve!C:C,SmartSolve!I:I),_xlfn.XLOOKUP(E994,'国家网站数据(NMPA)'!B:B,'国家网站数据(NMPA)'!AB:AB))</f>
        <v>Atellica CH 930 (CM00999) falsely depressed Sodium (Na), Potassium (K) and Alanine Aminotransferase P5P (ALTPLc) patient results</v>
      </c>
      <c r="K994" s="176" t="str">
        <f>IF(B994="NMPA", _xlfn.XLOOKUP(E994, '国家网站数据(NMPA)'!B:B, '国家网站数据(NMPA)'!W:W), "NA")</f>
        <v>NA</v>
      </c>
      <c r="L994" s="271">
        <v>45801</v>
      </c>
      <c r="M994" s="326">
        <f t="shared" ref="M994:M1011" si="27">IF(B994="NMPA",L994+45,IF(B994="Local",L994+20,L994+30))</f>
        <v>45831</v>
      </c>
      <c r="N994" s="172" t="s">
        <v>5</v>
      </c>
      <c r="O994" s="172" t="s">
        <v>20384</v>
      </c>
      <c r="P994" s="178">
        <v>45803</v>
      </c>
      <c r="Q994" s="178" t="s">
        <v>45</v>
      </c>
      <c r="R994" s="172" t="s">
        <v>2624</v>
      </c>
      <c r="T994" s="247" t="str">
        <f t="shared" si="25"/>
        <v>满足</v>
      </c>
    </row>
    <row r="995" spans="1:20" ht="16.399999999999999" customHeight="1">
      <c r="A995" s="172" t="s">
        <v>1321</v>
      </c>
      <c r="B995" s="173" t="s">
        <v>19</v>
      </c>
      <c r="C995" s="172">
        <f t="shared" ca="1" si="26"/>
        <v>29</v>
      </c>
      <c r="D995" s="174" t="str">
        <f>IF(B995="NMPA", _xlfn.XLOOKUP(E995,'国家网站数据(NMPA)'!$B$1:$B$906,'国家网站数据(NMPA)'!C$1:C$906),"NA")</f>
        <v>NA</v>
      </c>
      <c r="E995" s="180" t="e">
        <f>IF(N995="Not Reportable","NA",IF(B995="Oversea",_xlfn.XLOOKUP(O995,'Oversea data From 国家网站'!A:A,'Oversea data From 国家网站'!B:B),_xlfn.XLOOKUP(O995,'Local data from 国家网站'!A:A,'Local data from 国家网站'!B:B)))</f>
        <v>#N/A</v>
      </c>
      <c r="F995" s="175" t="str">
        <f>IF(B995="NMPA", _xlfn.XLOOKUP(E995, '国家网站数据(NMPA)'!B$1:B$906, '国家网站数据(NMPA)'!E$1:E$906), "SHD")</f>
        <v>SHD</v>
      </c>
      <c r="G995" s="176" t="str">
        <f>IF(ISERROR(IF(B995="NMPA",_xlfn.XLOOKUP(E995,'国家网站数据(NMPA)'!B$1:B$906,'国家网站数据(NMPA)'!J$1:J$906),IF(B995="Oversea",_xlfn.XLOOKUP(O995,'Oversea data From 国家网站'!A$1:A$994,'Oversea data From 国家网站'!J$1:J$994),_xlfn.XLOOKUP(O995,'Local data from 国家网站'!A$1:A$1000,'Local data from 国家网站'!J$1:J$1000)))),"NA",IF(B995="NMPA",_xlfn.XLOOKUP(E995,'国家网站数据(NMPA)'!B$1:B$906,'国家网站数据(NMPA)'!J$1:J$906),IF(B995="Oversea",_xlfn.XLOOKUP(O995,'Oversea data From 国家网站'!A$1:A$994,'Oversea data From 国家网站'!J$1:J$994),_xlfn.XLOOKUP(O995,'Local data from 国家网站'!A$1:A$1000,'Local data from 国家网站'!J$1:J$1000))))</f>
        <v>NA</v>
      </c>
      <c r="H995" s="255" t="e">
        <v>#N/A</v>
      </c>
      <c r="I995" s="176" t="str">
        <f>IF(ISERROR(IF(B995="NMPA",_xlfn.XLOOKUP(西门子log!E995,'国家网站数据(NMPA)'!B:B,'国家网站数据(NMPA)'!K:K),IF(B995="Oversea",_xlfn.XLOOKUP(O995,'Oversea data From 国家网站'!A:A,'Oversea data From 国家网站'!K:K),_xlfn.XLOOKUP(西门子log!O995,'Local data from 国家网站'!A:A,'Local data from 国家网站'!K:K)))),"NA",IF(B995="NMPA",_xlfn.XLOOKUP(E995,'国家网站数据(NMPA)'!B:B,'国家网站数据(NMPA)'!K:K),IF(B995="Oversea",_xlfn.XLOOKUP(O995,'Oversea data From 国家网站'!A:A,'Oversea data From 国家网站'!K:K),_xlfn.XLOOKUP(O995,'Local data from 国家网站'!A:A,'Local data from 国家网站'!K:K))))</f>
        <v>NA</v>
      </c>
      <c r="J995" s="176" t="str">
        <f>IF(B995="Oversea",_xlfn.XLOOKUP(O995,SmartSolve!C:C,SmartSolve!I:I),_xlfn.XLOOKUP(E995,'国家网站数据(NMPA)'!B:B,'国家网站数据(NMPA)'!AB:AB))</f>
        <v>Incorrect Patient label scanned, Software Version 5.2, [RP500e SN 62849] - United States</v>
      </c>
      <c r="K995" s="176" t="str">
        <f>IF(B995="NMPA", _xlfn.XLOOKUP(E995, '国家网站数据(NMPA)'!B:B, '国家网站数据(NMPA)'!W:W), "NA")</f>
        <v>NA</v>
      </c>
      <c r="L995" s="271">
        <v>45802</v>
      </c>
      <c r="M995" s="326">
        <f t="shared" si="27"/>
        <v>45832</v>
      </c>
      <c r="O995" s="172" t="s">
        <v>20386</v>
      </c>
      <c r="P995" s="178" t="s">
        <v>45</v>
      </c>
      <c r="Q995" s="178" t="s">
        <v>45</v>
      </c>
      <c r="R995" s="321" t="s">
        <v>2827</v>
      </c>
      <c r="T995" s="247" t="str">
        <f t="shared" si="25"/>
        <v xml:space="preserve"> </v>
      </c>
    </row>
    <row r="996" spans="1:20" ht="16.399999999999999" customHeight="1">
      <c r="A996" s="172" t="s">
        <v>1321</v>
      </c>
      <c r="B996" s="173" t="s">
        <v>19</v>
      </c>
      <c r="C996" s="172">
        <f t="shared" ca="1" si="26"/>
        <v>29</v>
      </c>
      <c r="D996" s="174" t="str">
        <f>IF(B996="NMPA", _xlfn.XLOOKUP(E996,'国家网站数据(NMPA)'!$B$1:$B$906,'国家网站数据(NMPA)'!C$1:C$906),"NA")</f>
        <v>NA</v>
      </c>
      <c r="E996" s="180" t="e">
        <f>IF(N996="Not Reportable","NA",IF(B996="Oversea",_xlfn.XLOOKUP(O996,'Oversea data From 国家网站'!A:A,'Oversea data From 国家网站'!B:B),_xlfn.XLOOKUP(O996,'Local data from 国家网站'!A:A,'Local data from 国家网站'!B:B)))</f>
        <v>#N/A</v>
      </c>
      <c r="F996" s="175" t="str">
        <f>IF(B996="NMPA", _xlfn.XLOOKUP(E996, '国家网站数据(NMPA)'!B$1:B$906, '国家网站数据(NMPA)'!E$1:E$906), "SHD")</f>
        <v>SHD</v>
      </c>
      <c r="G996" s="176" t="str">
        <f>IF(ISERROR(IF(B996="NMPA",_xlfn.XLOOKUP(E996,'国家网站数据(NMPA)'!B$1:B$906,'国家网站数据(NMPA)'!J$1:J$906),IF(B996="Oversea",_xlfn.XLOOKUP(O996,'Oversea data From 国家网站'!A$1:A$994,'Oversea data From 国家网站'!J$1:J$994),_xlfn.XLOOKUP(O996,'Local data from 国家网站'!A$1:A$1000,'Local data from 国家网站'!J$1:J$1000)))),"NA",IF(B996="NMPA",_xlfn.XLOOKUP(E996,'国家网站数据(NMPA)'!B$1:B$906,'国家网站数据(NMPA)'!J$1:J$906),IF(B996="Oversea",_xlfn.XLOOKUP(O996,'Oversea data From 国家网站'!A$1:A$994,'Oversea data From 国家网站'!J$1:J$994),_xlfn.XLOOKUP(O996,'Local data from 国家网站'!A$1:A$1000,'Local data from 国家网站'!J$1:J$1000))))</f>
        <v>NA</v>
      </c>
      <c r="H996" s="255" t="e">
        <v>#N/A</v>
      </c>
      <c r="I996" s="176" t="str">
        <f>IF(ISERROR(IF(B996="NMPA",_xlfn.XLOOKUP(西门子log!E996,'国家网站数据(NMPA)'!B:B,'国家网站数据(NMPA)'!K:K),IF(B996="Oversea",_xlfn.XLOOKUP(O996,'Oversea data From 国家网站'!A:A,'Oversea data From 国家网站'!K:K),_xlfn.XLOOKUP(西门子log!O996,'Local data from 国家网站'!A:A,'Local data from 国家网站'!K:K)))),"NA",IF(B996="NMPA",_xlfn.XLOOKUP(E996,'国家网站数据(NMPA)'!B:B,'国家网站数据(NMPA)'!K:K),IF(B996="Oversea",_xlfn.XLOOKUP(O996,'Oversea data From 国家网站'!A:A,'Oversea data From 国家网站'!K:K),_xlfn.XLOOKUP(O996,'Local data from 国家网站'!A:A,'Local data from 国家网站'!K:K))))</f>
        <v>NA</v>
      </c>
      <c r="J996" s="176" t="str">
        <f>IF(B996="Oversea",_xlfn.XLOOKUP(O996,SmartSolve!C:C,SmartSolve!I:I),_xlfn.XLOOKUP(E996,'国家网站数据(NMPA)'!B:B,'国家网站数据(NMPA)'!AB:AB))</f>
        <v>VTLi - False positive cTNI vs Atellica Solution; SN13807, lot unk [Spain]</v>
      </c>
      <c r="K996" s="176" t="str">
        <f>IF(B996="NMPA", _xlfn.XLOOKUP(E996, '国家网站数据(NMPA)'!B:B, '国家网站数据(NMPA)'!W:W), "NA")</f>
        <v>NA</v>
      </c>
      <c r="L996" s="271">
        <v>45802</v>
      </c>
      <c r="M996" s="326">
        <f t="shared" si="27"/>
        <v>45832</v>
      </c>
      <c r="O996" s="172" t="s">
        <v>20388</v>
      </c>
      <c r="P996" s="178" t="s">
        <v>45</v>
      </c>
      <c r="Q996" s="178" t="s">
        <v>45</v>
      </c>
      <c r="R996" s="321" t="s">
        <v>2827</v>
      </c>
      <c r="T996" s="247" t="str">
        <f t="shared" si="25"/>
        <v xml:space="preserve"> </v>
      </c>
    </row>
    <row r="997" spans="1:20" ht="16.399999999999999" customHeight="1">
      <c r="A997" s="172" t="s">
        <v>1321</v>
      </c>
      <c r="B997" s="173" t="s">
        <v>19</v>
      </c>
      <c r="C997" s="172" t="str">
        <f t="shared" ca="1" si="26"/>
        <v>NA</v>
      </c>
      <c r="D997" s="174" t="str">
        <f>IF(B997="NMPA", _xlfn.XLOOKUP(E997,'国家网站数据(NMPA)'!$B$1:$B$906,'国家网站数据(NMPA)'!C$1:C$906),"NA")</f>
        <v>NA</v>
      </c>
      <c r="E997" s="180" t="str">
        <f>IF(N997="Not Reportable","NA",IF(B997="Oversea",_xlfn.XLOOKUP(O997,'Oversea data From 国家网站'!A:A,'Oversea data From 国家网站'!B:B),_xlfn.XLOOKUP(O997,'Local data from 国家网站'!A:A,'Local data from 国家网站'!B:B)))</f>
        <v>NA</v>
      </c>
      <c r="F997" s="175" t="str">
        <f>IF(B997="NMPA", _xlfn.XLOOKUP(E997, '国家网站数据(NMPA)'!B$1:B$906, '国家网站数据(NMPA)'!E$1:E$906), "SHD")</f>
        <v>SHD</v>
      </c>
      <c r="G997" s="176" t="str">
        <f>IF(ISERROR(IF(B997="NMPA",_xlfn.XLOOKUP(E997,'国家网站数据(NMPA)'!B$1:B$906,'国家网站数据(NMPA)'!J$1:J$906),IF(B997="Oversea",_xlfn.XLOOKUP(O997,'Oversea data From 国家网站'!A$1:A$994,'Oversea data From 国家网站'!J$1:J$994),_xlfn.XLOOKUP(O997,'Local data from 国家网站'!A$1:A$1000,'Local data from 国家网站'!J$1:J$1000)))),"NA",IF(B997="NMPA",_xlfn.XLOOKUP(E997,'国家网站数据(NMPA)'!B$1:B$906,'国家网站数据(NMPA)'!J$1:J$906),IF(B997="Oversea",_xlfn.XLOOKUP(O997,'Oversea data From 国家网站'!A$1:A$994,'Oversea data From 国家网站'!J$1:J$994),_xlfn.XLOOKUP(O997,'Local data from 国家网站'!A$1:A$1000,'Local data from 国家网站'!J$1:J$1000))))</f>
        <v>NA</v>
      </c>
      <c r="H997" s="255" t="e">
        <v>#N/A</v>
      </c>
      <c r="I997" s="176" t="str">
        <f>IF(ISERROR(IF(B997="NMPA",_xlfn.XLOOKUP(西门子log!E997,'国家网站数据(NMPA)'!B:B,'国家网站数据(NMPA)'!K:K),IF(B997="Oversea",_xlfn.XLOOKUP(O997,'Oversea data From 国家网站'!A:A,'Oversea data From 国家网站'!K:K),_xlfn.XLOOKUP(西门子log!O997,'Local data from 国家网站'!A:A,'Local data from 国家网站'!K:K)))),"NA",IF(B997="NMPA",_xlfn.XLOOKUP(E997,'国家网站数据(NMPA)'!B:B,'国家网站数据(NMPA)'!K:K),IF(B997="Oversea",_xlfn.XLOOKUP(O997,'Oversea data From 国家网站'!A:A,'Oversea data From 国家网站'!K:K),_xlfn.XLOOKUP(O997,'Local data from 国家网站'!A:A,'Local data from 国家网站'!K:K))))</f>
        <v>NA</v>
      </c>
      <c r="J997" s="176" t="str">
        <f>IF(B997="Oversea",_xlfn.XLOOKUP(O997,SmartSolve!C:C,SmartSolve!I:I),_xlfn.XLOOKUP(E997,'国家网站数据(NMPA)'!B:B,'国家网站数据(NMPA)'!AB:AB))</f>
        <v>Dimension Vista, S/N DV331154, discordant BUN and CO2.</v>
      </c>
      <c r="K997" s="176" t="str">
        <f>IF(B997="NMPA", _xlfn.XLOOKUP(E997, '国家网站数据(NMPA)'!B:B, '国家网站数据(NMPA)'!W:W), "NA")</f>
        <v>NA</v>
      </c>
      <c r="L997" s="271">
        <v>45803</v>
      </c>
      <c r="M997" s="326">
        <f t="shared" si="27"/>
        <v>45833</v>
      </c>
      <c r="N997" s="172" t="s">
        <v>4</v>
      </c>
      <c r="O997" s="172" t="s">
        <v>20390</v>
      </c>
      <c r="P997" s="178" t="s">
        <v>45</v>
      </c>
      <c r="Q997" s="178" t="s">
        <v>45</v>
      </c>
      <c r="R997" s="321" t="s">
        <v>55</v>
      </c>
      <c r="T997" s="247" t="str">
        <f t="shared" si="25"/>
        <v xml:space="preserve"> </v>
      </c>
    </row>
    <row r="998" spans="1:20" ht="16.399999999999999" customHeight="1">
      <c r="A998" s="172" t="s">
        <v>1321</v>
      </c>
      <c r="B998" s="173" t="s">
        <v>19</v>
      </c>
      <c r="C998" s="172">
        <f t="shared" ca="1" si="26"/>
        <v>26</v>
      </c>
      <c r="D998" s="174" t="str">
        <f>IF(B998="NMPA", _xlfn.XLOOKUP(E998,'国家网站数据(NMPA)'!$B$1:$B$906,'国家网站数据(NMPA)'!C$1:C$906),"NA")</f>
        <v>NA</v>
      </c>
      <c r="E998" s="180" t="e">
        <f>IF(N998="Not Reportable","NA",IF(B998="Oversea",_xlfn.XLOOKUP(O998,'Oversea data From 国家网站'!A:A,'Oversea data From 国家网站'!B:B),_xlfn.XLOOKUP(O998,'Local data from 国家网站'!A:A,'Local data from 国家网站'!B:B)))</f>
        <v>#N/A</v>
      </c>
      <c r="F998" s="175" t="str">
        <f>IF(B998="NMPA", _xlfn.XLOOKUP(E998, '国家网站数据(NMPA)'!B$1:B$906, '国家网站数据(NMPA)'!E$1:E$906), "SHD")</f>
        <v>SHD</v>
      </c>
      <c r="G998" s="176" t="str">
        <f>IF(ISERROR(IF(B998="NMPA",_xlfn.XLOOKUP(E998,'国家网站数据(NMPA)'!B$1:B$906,'国家网站数据(NMPA)'!J$1:J$906),IF(B998="Oversea",_xlfn.XLOOKUP(O998,'Oversea data From 国家网站'!A$1:A$994,'Oversea data From 国家网站'!J$1:J$994),_xlfn.XLOOKUP(O998,'Local data from 国家网站'!A$1:A$1000,'Local data from 国家网站'!J$1:J$1000)))),"NA",IF(B998="NMPA",_xlfn.XLOOKUP(E998,'国家网站数据(NMPA)'!B$1:B$906,'国家网站数据(NMPA)'!J$1:J$906),IF(B998="Oversea",_xlfn.XLOOKUP(O998,'Oversea data From 国家网站'!A$1:A$994,'Oversea data From 国家网站'!J$1:J$994),_xlfn.XLOOKUP(O998,'Local data from 国家网站'!A$1:A$1000,'Local data from 国家网站'!J$1:J$1000))))</f>
        <v>NA</v>
      </c>
      <c r="H998" s="255" t="e">
        <v>#N/A</v>
      </c>
      <c r="I998" s="176" t="str">
        <f>IF(ISERROR(IF(B998="NMPA",_xlfn.XLOOKUP(西门子log!E998,'国家网站数据(NMPA)'!B:B,'国家网站数据(NMPA)'!K:K),IF(B998="Oversea",_xlfn.XLOOKUP(O998,'Oversea data From 国家网站'!A:A,'Oversea data From 国家网站'!K:K),_xlfn.XLOOKUP(西门子log!O998,'Local data from 国家网站'!A:A,'Local data from 国家网站'!K:K)))),"NA",IF(B998="NMPA",_xlfn.XLOOKUP(E998,'国家网站数据(NMPA)'!B:B,'国家网站数据(NMPA)'!K:K),IF(B998="Oversea",_xlfn.XLOOKUP(O998,'Oversea data From 国家网站'!A:A,'Oversea data From 国家网站'!K:K),_xlfn.XLOOKUP(O998,'Local data from 国家网站'!A:A,'Local data from 国家网站'!K:K))))</f>
        <v>NA</v>
      </c>
      <c r="J998" s="176" t="str">
        <f>IF(B998="Oversea",_xlfn.XLOOKUP(O998,SmartSolve!C:C,SmartSolve!I:I),_xlfn.XLOOKUP(E998,'国家网站数据(NMPA)'!B:B,'国家网站数据(NMPA)'!AB:AB))</f>
        <v>Smoking instrument, Clinitek Status+ USA, United States</v>
      </c>
      <c r="K998" s="176" t="str">
        <f>IF(B998="NMPA", _xlfn.XLOOKUP(E998, '国家网站数据(NMPA)'!B:B, '国家网站数据(NMPA)'!W:W), "NA")</f>
        <v>NA</v>
      </c>
      <c r="L998" s="271">
        <v>45799</v>
      </c>
      <c r="M998" s="326">
        <f t="shared" si="27"/>
        <v>45829</v>
      </c>
      <c r="O998" s="172" t="s">
        <v>20392</v>
      </c>
      <c r="P998" s="178" t="s">
        <v>45</v>
      </c>
      <c r="Q998" s="178" t="s">
        <v>45</v>
      </c>
      <c r="R998" s="321" t="s">
        <v>2827</v>
      </c>
      <c r="T998" s="247" t="str">
        <f t="shared" si="25"/>
        <v xml:space="preserve"> </v>
      </c>
    </row>
    <row r="999" spans="1:20" ht="16.399999999999999" customHeight="1">
      <c r="A999" s="172" t="s">
        <v>1321</v>
      </c>
      <c r="B999" s="173" t="s">
        <v>19</v>
      </c>
      <c r="C999" s="172">
        <f t="shared" ca="1" si="26"/>
        <v>26</v>
      </c>
      <c r="D999" s="174" t="str">
        <f>IF(B999="NMPA", _xlfn.XLOOKUP(E999,'国家网站数据(NMPA)'!$B$1:$B$906,'国家网站数据(NMPA)'!C$1:C$906),"NA")</f>
        <v>NA</v>
      </c>
      <c r="E999" s="180" t="e">
        <f>IF(N999="Not Reportable","NA",IF(B999="Oversea",_xlfn.XLOOKUP(O999,'Oversea data From 国家网站'!A:A,'Oversea data From 国家网站'!B:B),_xlfn.XLOOKUP(O999,'Local data from 国家网站'!A:A,'Local data from 国家网站'!B:B)))</f>
        <v>#N/A</v>
      </c>
      <c r="F999" s="175" t="str">
        <f>IF(B999="NMPA", _xlfn.XLOOKUP(E999, '国家网站数据(NMPA)'!B$1:B$906, '国家网站数据(NMPA)'!E$1:E$906), "SHD")</f>
        <v>SHD</v>
      </c>
      <c r="G999" s="176" t="str">
        <f>IF(ISERROR(IF(B999="NMPA",_xlfn.XLOOKUP(E999,'国家网站数据(NMPA)'!B$1:B$906,'国家网站数据(NMPA)'!J$1:J$906),IF(B999="Oversea",_xlfn.XLOOKUP(O999,'Oversea data From 国家网站'!A$1:A$994,'Oversea data From 国家网站'!J$1:J$994),_xlfn.XLOOKUP(O999,'Local data from 国家网站'!A$1:A$1000,'Local data from 国家网站'!J$1:J$1000)))),"NA",IF(B999="NMPA",_xlfn.XLOOKUP(E999,'国家网站数据(NMPA)'!B$1:B$906,'国家网站数据(NMPA)'!J$1:J$906),IF(B999="Oversea",_xlfn.XLOOKUP(O999,'Oversea data From 国家网站'!A$1:A$994,'Oversea data From 国家网站'!J$1:J$994),_xlfn.XLOOKUP(O999,'Local data from 国家网站'!A$1:A$1000,'Local data from 国家网站'!J$1:J$1000))))</f>
        <v>NA</v>
      </c>
      <c r="H999" s="255" t="e">
        <v>#N/A</v>
      </c>
      <c r="I999" s="176" t="str">
        <f>IF(ISERROR(IF(B999="NMPA",_xlfn.XLOOKUP(西门子log!E999,'国家网站数据(NMPA)'!B:B,'国家网站数据(NMPA)'!K:K),IF(B999="Oversea",_xlfn.XLOOKUP(O999,'Oversea data From 国家网站'!A:A,'Oversea data From 国家网站'!K:K),_xlfn.XLOOKUP(西门子log!O999,'Local data from 国家网站'!A:A,'Local data from 国家网站'!K:K)))),"NA",IF(B999="NMPA",_xlfn.XLOOKUP(E999,'国家网站数据(NMPA)'!B:B,'国家网站数据(NMPA)'!K:K),IF(B999="Oversea",_xlfn.XLOOKUP(O999,'Oversea data From 国家网站'!A:A,'Oversea data From 国家网站'!K:K),_xlfn.XLOOKUP(O999,'Local data from 国家网站'!A:A,'Local data from 国家网站'!K:K))))</f>
        <v>NA</v>
      </c>
      <c r="J999" s="176" t="str">
        <f>IF(B999="Oversea",_xlfn.XLOOKUP(O999,SmartSolve!C:C,SmartSolve!I:I),_xlfn.XLOOKUP(E999,'国家网站数据(NMPA)'!B:B,'国家网站数据(NMPA)'!AB:AB))</f>
        <v>Device did not turn on and smoke was observed, CT Status+ SN 319674, United States.</v>
      </c>
      <c r="K999" s="176" t="str">
        <f>IF(B999="NMPA", _xlfn.XLOOKUP(E999, '国家网站数据(NMPA)'!B:B, '国家网站数据(NMPA)'!W:W), "NA")</f>
        <v>NA</v>
      </c>
      <c r="L999" s="271">
        <v>45799</v>
      </c>
      <c r="M999" s="326">
        <f t="shared" si="27"/>
        <v>45829</v>
      </c>
      <c r="O999" s="172" t="s">
        <v>20394</v>
      </c>
      <c r="P999" s="178" t="s">
        <v>45</v>
      </c>
      <c r="Q999" s="178" t="s">
        <v>45</v>
      </c>
      <c r="R999" s="321" t="s">
        <v>2827</v>
      </c>
      <c r="T999" s="247" t="str">
        <f t="shared" si="25"/>
        <v xml:space="preserve"> </v>
      </c>
    </row>
    <row r="1000" spans="1:20" ht="16.399999999999999" customHeight="1">
      <c r="A1000" s="172" t="s">
        <v>1321</v>
      </c>
      <c r="B1000" s="173" t="s">
        <v>19</v>
      </c>
      <c r="C1000" s="172" t="str">
        <f t="shared" ca="1" si="26"/>
        <v>NA</v>
      </c>
      <c r="D1000" s="174" t="str">
        <f>IF(B1000="NMPA", _xlfn.XLOOKUP(E1000,'国家网站数据(NMPA)'!$B$1:$B$906,'国家网站数据(NMPA)'!C$1:C$906),"NA")</f>
        <v>NA</v>
      </c>
      <c r="E1000" s="180" t="e">
        <f>IF(N1000="Not Reportable","NA",IF(B1000="Oversea",_xlfn.XLOOKUP(O1000,'Oversea data From 国家网站'!A:A,'Oversea data From 国家网站'!B:B),_xlfn.XLOOKUP(O1000,'Local data from 国家网站'!A:A,'Local data from 国家网站'!B:B)))</f>
        <v>#N/A</v>
      </c>
      <c r="F1000" s="175" t="str">
        <f>IF(B1000="NMPA", _xlfn.XLOOKUP(E1000, '国家网站数据(NMPA)'!B$1:B$906, '国家网站数据(NMPA)'!E$1:E$906), "SHD")</f>
        <v>SHD</v>
      </c>
      <c r="G1000" s="176" t="str">
        <f>IF(ISERROR(IF(B1000="NMPA",_xlfn.XLOOKUP(E1000,'国家网站数据(NMPA)'!B$1:B$906,'国家网站数据(NMPA)'!J$1:J$906),IF(B1000="Oversea",_xlfn.XLOOKUP(O1000,'Oversea data From 国家网站'!A$1:A$994,'Oversea data From 国家网站'!J$1:J$994),_xlfn.XLOOKUP(O1000,'Local data from 国家网站'!A$1:A$1000,'Local data from 国家网站'!J$1:J$1000)))),"NA",IF(B1000="NMPA",_xlfn.XLOOKUP(E1000,'国家网站数据(NMPA)'!B$1:B$906,'国家网站数据(NMPA)'!J$1:J$906),IF(B1000="Oversea",_xlfn.XLOOKUP(O1000,'Oversea data From 国家网站'!A$1:A$994,'Oversea data From 国家网站'!J$1:J$994),_xlfn.XLOOKUP(O1000,'Local data from 国家网站'!A$1:A$1000,'Local data from 国家网站'!J$1:J$1000))))</f>
        <v>NA</v>
      </c>
      <c r="H1000" s="255" t="e">
        <v>#N/A</v>
      </c>
      <c r="I1000" s="176" t="str">
        <f>IF(ISERROR(IF(B1000="NMPA",_xlfn.XLOOKUP(西门子log!E1000,'国家网站数据(NMPA)'!B:B,'国家网站数据(NMPA)'!K:K),IF(B1000="Oversea",_xlfn.XLOOKUP(O1000,'Oversea data From 国家网站'!A:A,'Oversea data From 国家网站'!K:K),_xlfn.XLOOKUP(西门子log!O1000,'Local data from 国家网站'!A:A,'Local data from 国家网站'!K:K)))),"NA",IF(B1000="NMPA",_xlfn.XLOOKUP(E1000,'国家网站数据(NMPA)'!B:B,'国家网站数据(NMPA)'!K:K),IF(B1000="Oversea",_xlfn.XLOOKUP(O1000,'Oversea data From 国家网站'!A:A,'Oversea data From 国家网站'!K:K),_xlfn.XLOOKUP(O1000,'Local data from 国家网站'!A:A,'Local data from 国家网站'!K:K))))</f>
        <v>NA</v>
      </c>
      <c r="J1000" s="176" t="str">
        <f>IF(B1000="Oversea",_xlfn.XLOOKUP(O1000,SmartSolve!C:C,SmartSolve!I:I),_xlfn.XLOOKUP(E1000,'国家网站数据(NMPA)'!B:B,'国家网站数据(NMPA)'!AB:AB))</f>
        <v>Atellica IM 1300 – TnIH, lot 109 – Elevated results vs. repeat</v>
      </c>
      <c r="K1000" s="176" t="str">
        <f>IF(B1000="NMPA", _xlfn.XLOOKUP(E1000, '国家网站数据(NMPA)'!B:B, '国家网站数据(NMPA)'!W:W), "NA")</f>
        <v>NA</v>
      </c>
      <c r="L1000" s="271">
        <v>45799</v>
      </c>
      <c r="M1000" s="326">
        <f t="shared" si="27"/>
        <v>45829</v>
      </c>
      <c r="N1000" s="172" t="s">
        <v>5</v>
      </c>
      <c r="O1000" s="172" t="s">
        <v>20396</v>
      </c>
      <c r="P1000" s="178">
        <v>45803</v>
      </c>
      <c r="Q1000" s="178" t="s">
        <v>45</v>
      </c>
      <c r="R1000" s="172" t="s">
        <v>2624</v>
      </c>
      <c r="T1000" s="247" t="str">
        <f t="shared" si="25"/>
        <v>满足</v>
      </c>
    </row>
    <row r="1001" spans="1:20" ht="16.399999999999999" customHeight="1">
      <c r="A1001" s="172" t="s">
        <v>1321</v>
      </c>
      <c r="B1001" s="173" t="s">
        <v>19</v>
      </c>
      <c r="C1001" s="172" t="str">
        <f t="shared" ca="1" si="26"/>
        <v>NA</v>
      </c>
      <c r="D1001" s="174" t="str">
        <f>IF(B1001="NMPA", _xlfn.XLOOKUP(E1001,'国家网站数据(NMPA)'!$B$1:$B$906,'国家网站数据(NMPA)'!C$1:C$906),"NA")</f>
        <v>NA</v>
      </c>
      <c r="E1001" s="180" t="e">
        <f>IF(N1001="Not Reportable","NA",IF(B1001="Oversea",_xlfn.XLOOKUP(O1001,'Oversea data From 国家网站'!A:A,'Oversea data From 国家网站'!B:B),_xlfn.XLOOKUP(O1001,'Local data from 国家网站'!A:A,'Local data from 国家网站'!B:B)))</f>
        <v>#N/A</v>
      </c>
      <c r="F1001" s="175" t="str">
        <f>IF(B1001="NMPA", _xlfn.XLOOKUP(E1001, '国家网站数据(NMPA)'!B$1:B$906, '国家网站数据(NMPA)'!E$1:E$906), "SHD")</f>
        <v>SHD</v>
      </c>
      <c r="G1001" s="176" t="str">
        <f>IF(ISERROR(IF(B1001="NMPA",_xlfn.XLOOKUP(E1001,'国家网站数据(NMPA)'!B$1:B$906,'国家网站数据(NMPA)'!J$1:J$906),IF(B1001="Oversea",_xlfn.XLOOKUP(O1001,'Oversea data From 国家网站'!A$1:A$994,'Oversea data From 国家网站'!J$1:J$994),_xlfn.XLOOKUP(O1001,'Local data from 国家网站'!A$1:A$1000,'Local data from 国家网站'!J$1:J$1000)))),"NA",IF(B1001="NMPA",_xlfn.XLOOKUP(E1001,'国家网站数据(NMPA)'!B$1:B$906,'国家网站数据(NMPA)'!J$1:J$906),IF(B1001="Oversea",_xlfn.XLOOKUP(O1001,'Oversea data From 国家网站'!A$1:A$994,'Oversea data From 国家网站'!J$1:J$994),_xlfn.XLOOKUP(O1001,'Local data from 国家网站'!A$1:A$1000,'Local data from 国家网站'!J$1:J$1000))))</f>
        <v>NA</v>
      </c>
      <c r="H1001" s="255" t="e">
        <v>#N/A</v>
      </c>
      <c r="I1001" s="176" t="str">
        <f>IF(ISERROR(IF(B1001="NMPA",_xlfn.XLOOKUP(西门子log!E1001,'国家网站数据(NMPA)'!B:B,'国家网站数据(NMPA)'!K:K),IF(B1001="Oversea",_xlfn.XLOOKUP(O1001,'Oversea data From 国家网站'!A:A,'Oversea data From 国家网站'!K:K),_xlfn.XLOOKUP(西门子log!O1001,'Local data from 国家网站'!A:A,'Local data from 国家网站'!K:K)))),"NA",IF(B1001="NMPA",_xlfn.XLOOKUP(E1001,'国家网站数据(NMPA)'!B:B,'国家网站数据(NMPA)'!K:K),IF(B1001="Oversea",_xlfn.XLOOKUP(O1001,'Oversea data From 国家网站'!A:A,'Oversea data From 国家网站'!K:K),_xlfn.XLOOKUP(O1001,'Local data from 国家网站'!A:A,'Local data from 国家网站'!K:K))))</f>
        <v>NA</v>
      </c>
      <c r="J1001" s="176" t="str">
        <f>IF(B1001="Oversea",_xlfn.XLOOKUP(O1001,SmartSolve!C:C,SmartSolve!I:I),_xlfn.XLOOKUP(E1001,'国家网站数据(NMPA)'!B:B,'国家网站数据(NMPA)'!AB:AB))</f>
        <v>Atellica IM 1300 – TnIH, lot 109 – Elevated results vs. repeat</v>
      </c>
      <c r="K1001" s="176" t="str">
        <f>IF(B1001="NMPA", _xlfn.XLOOKUP(E1001, '国家网站数据(NMPA)'!B:B, '国家网站数据(NMPA)'!W:W), "NA")</f>
        <v>NA</v>
      </c>
      <c r="L1001" s="271">
        <v>45800</v>
      </c>
      <c r="M1001" s="326">
        <f t="shared" si="27"/>
        <v>45830</v>
      </c>
      <c r="N1001" s="172" t="s">
        <v>5</v>
      </c>
      <c r="O1001" s="172" t="s">
        <v>20398</v>
      </c>
      <c r="P1001" s="178">
        <v>45803</v>
      </c>
      <c r="Q1001" s="178" t="s">
        <v>45</v>
      </c>
      <c r="R1001" s="172" t="s">
        <v>2624</v>
      </c>
      <c r="T1001" s="247" t="str">
        <f t="shared" si="25"/>
        <v>满足</v>
      </c>
    </row>
    <row r="1002" spans="1:20" ht="16.399999999999999" customHeight="1">
      <c r="A1002" s="172" t="s">
        <v>1321</v>
      </c>
      <c r="B1002" s="173" t="s">
        <v>19</v>
      </c>
      <c r="C1002" s="172" t="str">
        <f t="shared" ca="1" si="26"/>
        <v>NA</v>
      </c>
      <c r="D1002" s="174" t="str">
        <f>IF(B1002="NMPA", _xlfn.XLOOKUP(E1002,'国家网站数据(NMPA)'!$B$1:$B$906,'国家网站数据(NMPA)'!C$1:C$906),"NA")</f>
        <v>NA</v>
      </c>
      <c r="E1002" s="180" t="e">
        <f>IF(N1002="Not Reportable","NA",IF(B1002="Oversea",_xlfn.XLOOKUP(O1002,'Oversea data From 国家网站'!A:A,'Oversea data From 国家网站'!B:B),_xlfn.XLOOKUP(O1002,'Local data from 国家网站'!A:A,'Local data from 国家网站'!B:B)))</f>
        <v>#N/A</v>
      </c>
      <c r="F1002" s="175" t="str">
        <f>IF(B1002="NMPA", _xlfn.XLOOKUP(E1002, '国家网站数据(NMPA)'!B$1:B$906, '国家网站数据(NMPA)'!E$1:E$906), "SHD")</f>
        <v>SHD</v>
      </c>
      <c r="G1002" s="176" t="str">
        <f>IF(ISERROR(IF(B1002="NMPA",_xlfn.XLOOKUP(E1002,'国家网站数据(NMPA)'!B$1:B$906,'国家网站数据(NMPA)'!J$1:J$906),IF(B1002="Oversea",_xlfn.XLOOKUP(O1002,'Oversea data From 国家网站'!A$1:A$994,'Oversea data From 国家网站'!J$1:J$994),_xlfn.XLOOKUP(O1002,'Local data from 国家网站'!A$1:A$1000,'Local data from 国家网站'!J$1:J$1000)))),"NA",IF(B1002="NMPA",_xlfn.XLOOKUP(E1002,'国家网站数据(NMPA)'!B$1:B$906,'国家网站数据(NMPA)'!J$1:J$906),IF(B1002="Oversea",_xlfn.XLOOKUP(O1002,'Oversea data From 国家网站'!A$1:A$994,'Oversea data From 国家网站'!J$1:J$994),_xlfn.XLOOKUP(O1002,'Local data from 国家网站'!A$1:A$1000,'Local data from 国家网站'!J$1:J$1000))))</f>
        <v>NA</v>
      </c>
      <c r="H1002" s="255" t="e">
        <v>#N/A</v>
      </c>
      <c r="I1002" s="176" t="str">
        <f>IF(ISERROR(IF(B1002="NMPA",_xlfn.XLOOKUP(西门子log!E1002,'国家网站数据(NMPA)'!B:B,'国家网站数据(NMPA)'!K:K),IF(B1002="Oversea",_xlfn.XLOOKUP(O1002,'Oversea data From 国家网站'!A:A,'Oversea data From 国家网站'!K:K),_xlfn.XLOOKUP(西门子log!O1002,'Local data from 国家网站'!A:A,'Local data from 国家网站'!K:K)))),"NA",IF(B1002="NMPA",_xlfn.XLOOKUP(E1002,'国家网站数据(NMPA)'!B:B,'国家网站数据(NMPA)'!K:K),IF(B1002="Oversea",_xlfn.XLOOKUP(O1002,'Oversea data From 国家网站'!A:A,'Oversea data From 国家网站'!K:K),_xlfn.XLOOKUP(O1002,'Local data from 国家网站'!A:A,'Local data from 国家网站'!K:K))))</f>
        <v>NA</v>
      </c>
      <c r="J1002" s="176" t="str">
        <f>IF(B1002="Oversea",_xlfn.XLOOKUP(O1002,SmartSolve!C:C,SmartSolve!I:I),_xlfn.XLOOKUP(E1002,'国家网站数据(NMPA)'!B:B,'国家网站数据(NMPA)'!AB:AB))</f>
        <v>Atellica IM 1300 – TnIH, lot 109 – Elevated results vs. repeat</v>
      </c>
      <c r="K1002" s="176" t="str">
        <f>IF(B1002="NMPA", _xlfn.XLOOKUP(E1002, '国家网站数据(NMPA)'!B:B, '国家网站数据(NMPA)'!W:W), "NA")</f>
        <v>NA</v>
      </c>
      <c r="L1002" s="271">
        <v>45800</v>
      </c>
      <c r="M1002" s="326">
        <f t="shared" si="27"/>
        <v>45830</v>
      </c>
      <c r="N1002" s="172" t="s">
        <v>5</v>
      </c>
      <c r="O1002" s="172" t="s">
        <v>20399</v>
      </c>
      <c r="P1002" s="178">
        <v>45803</v>
      </c>
      <c r="Q1002" s="178" t="s">
        <v>45</v>
      </c>
      <c r="R1002" s="172" t="s">
        <v>2624</v>
      </c>
      <c r="T1002" s="247" t="str">
        <f t="shared" si="25"/>
        <v>满足</v>
      </c>
    </row>
    <row r="1003" spans="1:20" ht="16.399999999999999" customHeight="1">
      <c r="A1003" s="172" t="s">
        <v>57</v>
      </c>
      <c r="B1003" s="173" t="s">
        <v>18</v>
      </c>
      <c r="C1003" s="172">
        <f t="shared" ca="1" si="26"/>
        <v>45</v>
      </c>
      <c r="D1003" s="174" t="str">
        <f>IF(B1003="NMPA", _xlfn.XLOOKUP(E1003,'国家网站数据(NMPA)'!$B$1:$B$906,'国家网站数据(NMPA)'!C$1:C$906),"NA")</f>
        <v>2025-05-23</v>
      </c>
      <c r="E1003" s="180" t="s">
        <v>20403</v>
      </c>
      <c r="F1003" s="175" t="str">
        <f>IF(B1003="NMPA", _xlfn.XLOOKUP(E1003, '国家网站数据(NMPA)'!B$1:B$906, '国家网站数据(NMPA)'!E$1:E$906), "SHD")</f>
        <v>安溪县医院</v>
      </c>
      <c r="G1003" s="176" t="str">
        <f>IF(ISERROR(IF(B1003="NMPA",_xlfn.XLOOKUP(E1003,'国家网站数据(NMPA)'!B$1:B$906,'国家网站数据(NMPA)'!J$1:J$906),IF(B1003="Oversea",_xlfn.XLOOKUP(O1003,'Oversea data From 国家网站'!A$1:A$994,'Oversea data From 国家网站'!J$1:J$994),_xlfn.XLOOKUP(O1003,'Local data from 国家网站'!A$1:A$1000,'Local data from 国家网站'!J$1:J$1000)))),"NA",IF(B1003="NMPA",_xlfn.XLOOKUP(E1003,'国家网站数据(NMPA)'!B$1:B$906,'国家网站数据(NMPA)'!J$1:J$906),IF(B1003="Oversea",_xlfn.XLOOKUP(O1003,'Oversea data From 国家网站'!A$1:A$994,'Oversea data From 国家网站'!J$1:J$994),_xlfn.XLOOKUP(O1003,'Local data from 国家网站'!A$1:A$1000,'Local data from 国家网站'!J$1:J$1000))))</f>
        <v>西门子样本释放剂</v>
      </c>
      <c r="H1003" s="255" t="e">
        <v>#N/A</v>
      </c>
      <c r="I1003" s="176" t="str">
        <f>IF(ISERROR(IF(B1003="NMPA",_xlfn.XLOOKUP(西门子log!E1003,'国家网站数据(NMPA)'!B:B,'国家网站数据(NMPA)'!K:K),IF(B1003="Oversea",_xlfn.XLOOKUP(O1003,'Oversea data From 国家网站'!A:A,'Oversea data From 国家网站'!K:K),_xlfn.XLOOKUP(西门子log!O1003,'Local data from 国家网站'!A:A,'Local data from 国家网站'!K:K)))),"NA",IF(B1003="NMPA",_xlfn.XLOOKUP(E1003,'国家网站数据(NMPA)'!B:B,'国家网站数据(NMPA)'!K:K),IF(B1003="Oversea",_xlfn.XLOOKUP(O1003,'Oversea data From 国家网站'!A:A,'Oversea data From 国家网站'!K:K),_xlfn.XLOOKUP(O1003,'Local data from 国家网站'!A:A,'Local data from 国家网站'!K:K))))</f>
        <v>国械备20160463号</v>
      </c>
      <c r="J1003" s="176" t="str">
        <f>IF(B1003="Oversea",_xlfn.XLOOKUP(O1003,SmartSolve!C:C,SmartSolve!I:I),_xlfn.XLOOKUP(E1003,'国家网站数据(NMPA)'!B:B,'国家网站数据(NMPA)'!AB:AB))</f>
        <v>测试结果不稳定，易失控,不准确</v>
      </c>
      <c r="K1003" s="176" t="str">
        <f>IF(B1003="NMPA", _xlfn.XLOOKUP(E1003, '国家网站数据(NMPA)'!B:B, '国家网站数据(NMPA)'!W:W), "NA")</f>
        <v>其他</v>
      </c>
      <c r="L1003" s="271">
        <v>45803</v>
      </c>
      <c r="M1003" s="326">
        <f t="shared" si="27"/>
        <v>45848</v>
      </c>
      <c r="P1003" s="178" t="s">
        <v>45</v>
      </c>
      <c r="Q1003" s="178" t="s">
        <v>45</v>
      </c>
      <c r="R1003" s="172" t="s">
        <v>2624</v>
      </c>
      <c r="T1003" s="247" t="str">
        <f t="shared" si="25"/>
        <v xml:space="preserve"> </v>
      </c>
    </row>
    <row r="1004" spans="1:20" ht="16.399999999999999" customHeight="1">
      <c r="C1004" s="172">
        <f t="shared" ca="1" si="26"/>
        <v>-45773</v>
      </c>
      <c r="D1004" s="174" t="str">
        <f>IF(B1004="NMPA", _xlfn.XLOOKUP(E1004,'国家网站数据(NMPA)'!$B$1:$B$906,'国家网站数据(NMPA)'!C$1:C$906),"NA")</f>
        <v>NA</v>
      </c>
      <c r="E1004" s="180">
        <f>IF(N1004="Not Reportable","NA",IF(B1004="Oversea",_xlfn.XLOOKUP(O1004,'Oversea data From 国家网站'!A:A,'Oversea data From 国家网站'!B:B),_xlfn.XLOOKUP(O1004,'Local data from 国家网站'!A:A,'Local data from 国家网站'!B:B)))</f>
        <v>0</v>
      </c>
      <c r="F1004" s="175" t="str">
        <f>IF(B1004="NMPA", _xlfn.XLOOKUP(E1004, '国家网站数据(NMPA)'!B$1:B$906, '国家网站数据(NMPA)'!E$1:E$906), "SHD")</f>
        <v>SHD</v>
      </c>
      <c r="G1004" s="176" t="str">
        <f>IF(ISERROR(IF(B1004="NMPA",_xlfn.XLOOKUP(E1004,'国家网站数据(NMPA)'!B$1:B$906,'国家网站数据(NMPA)'!J$1:J$906),IF(B1004="Oversea",_xlfn.XLOOKUP(O1004,'Oversea data From 国家网站'!A$1:A$994,'Oversea data From 国家网站'!J$1:J$994),_xlfn.XLOOKUP(O1004,'Local data from 国家网站'!A$1:A$1000,'Local data from 国家网站'!J$1:J$1000)))),"NA",IF(B1004="NMPA",_xlfn.XLOOKUP(E1004,'国家网站数据(NMPA)'!B$1:B$906,'国家网站数据(NMPA)'!J$1:J$906),IF(B1004="Oversea",_xlfn.XLOOKUP(O1004,'Oversea data From 国家网站'!A$1:A$994,'Oversea data From 国家网站'!J$1:J$994),_xlfn.XLOOKUP(O1004,'Local data from 国家网站'!A$1:A$1000,'Local data from 国家网站'!J$1:J$1000))))</f>
        <v>NA</v>
      </c>
      <c r="H1004" s="255" t="e">
        <v>#N/A</v>
      </c>
      <c r="I1004" s="176" t="str">
        <f>IF(ISERROR(IF(B1004="NMPA",_xlfn.XLOOKUP(西门子log!E1004,'国家网站数据(NMPA)'!B:B,'国家网站数据(NMPA)'!K:K),IF(B1004="Oversea",_xlfn.XLOOKUP(O1004,'Oversea data From 国家网站'!A:A,'Oversea data From 国家网站'!K:K),_xlfn.XLOOKUP(西门子log!O1004,'Local data from 国家网站'!A:A,'Local data from 国家网站'!K:K)))),"NA",IF(B1004="NMPA",_xlfn.XLOOKUP(E1004,'国家网站数据(NMPA)'!B:B,'国家网站数据(NMPA)'!K:K),IF(B1004="Oversea",_xlfn.XLOOKUP(O1004,'Oversea data From 国家网站'!A:A,'Oversea data From 国家网站'!K:K),_xlfn.XLOOKUP(O1004,'Local data from 国家网站'!A:A,'Local data from 国家网站'!K:K))))</f>
        <v>NA</v>
      </c>
      <c r="J1004" s="176" t="e">
        <f>IF(B1004="Oversea",_xlfn.XLOOKUP(O1004,SmartSolve!C:C,SmartSolve!I:I),_xlfn.XLOOKUP(E1004,'国家网站数据(NMPA)'!B:B,'国家网站数据(NMPA)'!AB:AB))</f>
        <v>#N/A</v>
      </c>
      <c r="K1004" s="176" t="str">
        <f>IF(B1004="NMPA", _xlfn.XLOOKUP(E1004, '国家网站数据(NMPA)'!B:B, '国家网站数据(NMPA)'!W:W), "NA")</f>
        <v>NA</v>
      </c>
      <c r="M1004" s="326">
        <f t="shared" si="27"/>
        <v>30</v>
      </c>
      <c r="P1004" s="178" t="s">
        <v>45</v>
      </c>
      <c r="Q1004" s="178" t="s">
        <v>45</v>
      </c>
      <c r="R1004" s="172" t="s">
        <v>2624</v>
      </c>
      <c r="T1004" s="247" t="str">
        <f t="shared" si="25"/>
        <v xml:space="preserve"> </v>
      </c>
    </row>
    <row r="1005" spans="1:20" ht="16.399999999999999" customHeight="1">
      <c r="C1005" s="172">
        <f t="shared" ca="1" si="26"/>
        <v>-45773</v>
      </c>
      <c r="D1005" s="174" t="str">
        <f>IF(B1005="NMPA", _xlfn.XLOOKUP(E1005,'国家网站数据(NMPA)'!$B$1:$B$906,'国家网站数据(NMPA)'!C$1:C$906),"NA")</f>
        <v>NA</v>
      </c>
      <c r="E1005" s="180">
        <f>IF(N1005="Not Reportable","NA",IF(B1005="Oversea",_xlfn.XLOOKUP(O1005,'Oversea data From 国家网站'!A:A,'Oversea data From 国家网站'!B:B),_xlfn.XLOOKUP(O1005,'Local data from 国家网站'!A:A,'Local data from 国家网站'!B:B)))</f>
        <v>0</v>
      </c>
      <c r="F1005" s="175" t="str">
        <f>IF(B1005="NMPA", _xlfn.XLOOKUP(E1005, '国家网站数据(NMPA)'!B$1:B$906, '国家网站数据(NMPA)'!E$1:E$906), "SHD")</f>
        <v>SHD</v>
      </c>
      <c r="G1005" s="176">
        <f>IF(ISERROR(IF(B1005="NMPA",_xlfn.XLOOKUP(E1005,'国家网站数据(NMPA)'!B$1:B$906,'国家网站数据(NMPA)'!J$1:J$906),IF(B1005="Oversea",_xlfn.XLOOKUP(O1005,'Oversea data From 国家网站'!A$1:A$994,'Oversea data From 国家网站'!J$1:J$994),_xlfn.XLOOKUP(O1005,'Local data from 国家网站'!A$1:A$1000,'Local data from 国家网站'!J$1:J$1000)))),"NA",IF(B1005="NMPA",_xlfn.XLOOKUP(E1005,'国家网站数据(NMPA)'!B$1:B$906,'国家网站数据(NMPA)'!J$1:J$906),IF(B1005="Oversea",_xlfn.XLOOKUP(O1005,'Oversea data From 国家网站'!A$1:A$994,'Oversea data From 国家网站'!J$1:J$994),_xlfn.XLOOKUP(O1005,'Local data from 国家网站'!A$1:A$1000,'Local data from 国家网站'!J$1:J$1000))))</f>
        <v>0</v>
      </c>
      <c r="H1005" s="255" t="e">
        <v>#N/A</v>
      </c>
      <c r="I1005" s="176" t="str">
        <f>IF(ISERROR(IF(B1005="NMPA",_xlfn.XLOOKUP(西门子log!E1005,'国家网站数据(NMPA)'!B:B,'国家网站数据(NMPA)'!K:K),IF(B1005="Oversea",_xlfn.XLOOKUP(O1005,'Oversea data From 国家网站'!A:A,'Oversea data From 国家网站'!K:K),_xlfn.XLOOKUP(西门子log!O1005,'Local data from 国家网站'!A:A,'Local data from 国家网站'!K:K)))),"NA",IF(B1005="NMPA",_xlfn.XLOOKUP(E1005,'国家网站数据(NMPA)'!B:B,'国家网站数据(NMPA)'!K:K),IF(B1005="Oversea",_xlfn.XLOOKUP(O1005,'Oversea data From 国家网站'!A:A,'Oversea data From 国家网站'!K:K),_xlfn.XLOOKUP(O1005,'Local data from 国家网站'!A:A,'Local data from 国家网站'!K:K))))</f>
        <v>NA</v>
      </c>
      <c r="J1005" s="176" t="e">
        <f>IF(B1005="Oversea",_xlfn.XLOOKUP(O1005,SmartSolve!C:C,SmartSolve!I:I),_xlfn.XLOOKUP(E1005,'国家网站数据(NMPA)'!B:B,'国家网站数据(NMPA)'!AB:AB))</f>
        <v>#N/A</v>
      </c>
      <c r="K1005" s="176" t="str">
        <f>IF(B1005="NMPA", _xlfn.XLOOKUP(E1005, '国家网站数据(NMPA)'!B:B, '国家网站数据(NMPA)'!W:W), "NA")</f>
        <v>NA</v>
      </c>
      <c r="M1005" s="326">
        <f t="shared" si="27"/>
        <v>30</v>
      </c>
      <c r="P1005" s="178" t="s">
        <v>45</v>
      </c>
      <c r="Q1005" s="178" t="s">
        <v>45</v>
      </c>
      <c r="R1005" s="172" t="s">
        <v>2624</v>
      </c>
      <c r="T1005" s="247" t="str">
        <f t="shared" si="25"/>
        <v xml:space="preserve"> </v>
      </c>
    </row>
    <row r="1006" spans="1:20" ht="16.399999999999999" customHeight="1">
      <c r="C1006" s="172">
        <f t="shared" ca="1" si="26"/>
        <v>-45773</v>
      </c>
      <c r="D1006" s="174" t="str">
        <f>IF(B1006="NMPA", _xlfn.XLOOKUP(E1006,'国家网站数据(NMPA)'!$B$1:$B$906,'国家网站数据(NMPA)'!C$1:C$906),"NA")</f>
        <v>NA</v>
      </c>
      <c r="E1006" s="180" t="e">
        <f>IF(N1006="Not Reportable","NA",IF(B1006="Oversea",_xlfn.XLOOKUP(O1006,'Oversea data From 国家网站'!A:A,'Oversea data From 国家网站'!B:B),_xlfn.XLOOKUP(O1006,'Local data from 国家网站'!A:A,'Local data from 国家网站'!B:B)))</f>
        <v>#N/A</v>
      </c>
      <c r="F1006" s="175" t="str">
        <f>IF(B1006="NMPA", _xlfn.XLOOKUP(E1006, '国家网站数据(NMPA)'!B$1:B$906, '国家网站数据(NMPA)'!E$1:E$906), "SHD")</f>
        <v>SHD</v>
      </c>
      <c r="G1006" s="176" t="str">
        <f>IF(ISERROR(IF(B1006="NMPA",_xlfn.XLOOKUP(E1006,'国家网站数据(NMPA)'!B$1:B$906,'国家网站数据(NMPA)'!J$1:J$906),IF(B1006="Oversea",_xlfn.XLOOKUP(O1006,'Oversea data From 国家网站'!A$1:A$994,'Oversea data From 国家网站'!J$1:J$994),_xlfn.XLOOKUP(O1006,'Local data from 国家网站'!A$1:A$1000,'Local data from 国家网站'!J$1:J$1000)))),"NA",IF(B1006="NMPA",_xlfn.XLOOKUP(E1006,'国家网站数据(NMPA)'!B$1:B$906,'国家网站数据(NMPA)'!J$1:J$906),IF(B1006="Oversea",_xlfn.XLOOKUP(O1006,'Oversea data From 国家网站'!A$1:A$994,'Oversea data From 国家网站'!J$1:J$994),_xlfn.XLOOKUP(O1006,'Local data from 国家网站'!A$1:A$1000,'Local data from 国家网站'!J$1:J$1000))))</f>
        <v>NA</v>
      </c>
      <c r="H1006" s="255" t="e">
        <v>#N/A</v>
      </c>
      <c r="I1006" s="176">
        <f>IF(ISERROR(IF(B1006="NMPA",_xlfn.XLOOKUP(西门子log!E1006,'国家网站数据(NMPA)'!B:B,'国家网站数据(NMPA)'!K:K),IF(B1006="Oversea",_xlfn.XLOOKUP(O1006,'Oversea data From 国家网站'!A:A,'Oversea data From 国家网站'!K:K),_xlfn.XLOOKUP(西门子log!O1006,'Local data from 国家网站'!A:A,'Local data from 国家网站'!K:K)))),"NA",IF(B1006="NMPA",_xlfn.XLOOKUP(E1006,'国家网站数据(NMPA)'!B:B,'国家网站数据(NMPA)'!K:K),IF(B1006="Oversea",_xlfn.XLOOKUP(O1006,'Oversea data From 国家网站'!A:A,'Oversea data From 国家网站'!K:K),_xlfn.XLOOKUP(O1006,'Local data from 国家网站'!A:A,'Local data from 国家网站'!K:K))))</f>
        <v>0</v>
      </c>
      <c r="J1006" s="176" t="e">
        <f>IF(B1006="Oversea",_xlfn.XLOOKUP(O1006,SmartSolve!C:C,SmartSolve!I:I),_xlfn.XLOOKUP(E1006,'国家网站数据(NMPA)'!B:B,'国家网站数据(NMPA)'!AB:AB))</f>
        <v>#N/A</v>
      </c>
      <c r="K1006" s="176" t="str">
        <f>IF(B1006="NMPA", _xlfn.XLOOKUP(E1006, '国家网站数据(NMPA)'!B:B, '国家网站数据(NMPA)'!W:W), "NA")</f>
        <v>NA</v>
      </c>
      <c r="M1006" s="326">
        <f t="shared" si="27"/>
        <v>30</v>
      </c>
      <c r="P1006" s="178" t="s">
        <v>45</v>
      </c>
      <c r="Q1006" s="178" t="s">
        <v>45</v>
      </c>
      <c r="R1006" s="172" t="s">
        <v>2624</v>
      </c>
      <c r="T1006" s="247" t="str">
        <f t="shared" si="25"/>
        <v xml:space="preserve"> </v>
      </c>
    </row>
    <row r="1007" spans="1:20" ht="16.399999999999999" customHeight="1">
      <c r="C1007" s="172">
        <f t="shared" ca="1" si="26"/>
        <v>-45773</v>
      </c>
      <c r="D1007" s="174" t="str">
        <f>IF(B1007="NMPA", _xlfn.XLOOKUP(E1007,'国家网站数据(NMPA)'!$B$1:$B$906,'国家网站数据(NMPA)'!C$1:C$906),"NA")</f>
        <v>NA</v>
      </c>
      <c r="E1007" s="180">
        <f>IF(N1007="Not Reportable","NA",IF(B1007="Oversea",_xlfn.XLOOKUP(O1007,'Oversea data From 国家网站'!A:A,'Oversea data From 国家网站'!B:B),_xlfn.XLOOKUP(O1007,'Local data from 国家网站'!A:A,'Local data from 国家网站'!B:B)))</f>
        <v>0</v>
      </c>
      <c r="F1007" s="175" t="str">
        <f>IF(B1007="NMPA", _xlfn.XLOOKUP(E1007, '国家网站数据(NMPA)'!B$1:B$906, '国家网站数据(NMPA)'!E$1:E$906), "SHD")</f>
        <v>SHD</v>
      </c>
      <c r="G1007" s="176" t="str">
        <f>IF(ISERROR(IF(B1007="NMPA",_xlfn.XLOOKUP(E1007,'国家网站数据(NMPA)'!B$1:B$906,'国家网站数据(NMPA)'!J$1:J$906),IF(B1007="Oversea",_xlfn.XLOOKUP(O1007,'Oversea data From 国家网站'!A$1:A$994,'Oversea data From 国家网站'!J$1:J$994),_xlfn.XLOOKUP(O1007,'Local data from 国家网站'!A$1:A$1000,'Local data from 国家网站'!J$1:J$1000)))),"NA",IF(B1007="NMPA",_xlfn.XLOOKUP(E1007,'国家网站数据(NMPA)'!B$1:B$906,'国家网站数据(NMPA)'!J$1:J$906),IF(B1007="Oversea",_xlfn.XLOOKUP(O1007,'Oversea data From 国家网站'!A$1:A$994,'Oversea data From 国家网站'!J$1:J$994),_xlfn.XLOOKUP(O1007,'Local data from 国家网站'!A$1:A$1000,'Local data from 国家网站'!J$1:J$1000))))</f>
        <v>NA</v>
      </c>
      <c r="H1007" s="255" t="e">
        <v>#N/A</v>
      </c>
      <c r="I1007" s="176" t="str">
        <f>IF(ISERROR(IF(B1007="NMPA",_xlfn.XLOOKUP(西门子log!E1007,'国家网站数据(NMPA)'!B:B,'国家网站数据(NMPA)'!K:K),IF(B1007="Oversea",_xlfn.XLOOKUP(O1007,'Oversea data From 国家网站'!A:A,'Oversea data From 国家网站'!K:K),_xlfn.XLOOKUP(西门子log!O1007,'Local data from 国家网站'!A:A,'Local data from 国家网站'!K:K)))),"NA",IF(B1007="NMPA",_xlfn.XLOOKUP(E1007,'国家网站数据(NMPA)'!B:B,'国家网站数据(NMPA)'!K:K),IF(B1007="Oversea",_xlfn.XLOOKUP(O1007,'Oversea data From 国家网站'!A:A,'Oversea data From 国家网站'!K:K),_xlfn.XLOOKUP(O1007,'Local data from 国家网站'!A:A,'Local data from 国家网站'!K:K))))</f>
        <v>NA</v>
      </c>
      <c r="J1007" s="176" t="e">
        <f>IF(B1007="Oversea",_xlfn.XLOOKUP(O1007,SmartSolve!C:C,SmartSolve!I:I),_xlfn.XLOOKUP(E1007,'国家网站数据(NMPA)'!B:B,'国家网站数据(NMPA)'!AB:AB))</f>
        <v>#N/A</v>
      </c>
      <c r="K1007" s="176" t="str">
        <f>IF(B1007="NMPA", _xlfn.XLOOKUP(E1007, '国家网站数据(NMPA)'!B:B, '国家网站数据(NMPA)'!W:W), "NA")</f>
        <v>NA</v>
      </c>
      <c r="M1007" s="326">
        <f t="shared" si="27"/>
        <v>30</v>
      </c>
      <c r="P1007" s="178" t="s">
        <v>45</v>
      </c>
      <c r="Q1007" s="178" t="s">
        <v>45</v>
      </c>
      <c r="R1007" s="172" t="s">
        <v>2624</v>
      </c>
      <c r="T1007" s="247" t="str">
        <f t="shared" si="25"/>
        <v xml:space="preserve"> </v>
      </c>
    </row>
    <row r="1008" spans="1:20" ht="16.399999999999999" customHeight="1">
      <c r="C1008" s="172">
        <f t="shared" ca="1" si="26"/>
        <v>-45773</v>
      </c>
      <c r="D1008" s="174" t="str">
        <f>IF(B1008="NMPA", _xlfn.XLOOKUP(E1008,'国家网站数据(NMPA)'!$B$1:$B$906,'国家网站数据(NMPA)'!C$1:C$906),"NA")</f>
        <v>NA</v>
      </c>
      <c r="E1008" s="180" t="e">
        <f>IF(N1008="Not Reportable","NA",IF(B1008="Oversea",_xlfn.XLOOKUP(O1008,'Oversea data From 国家网站'!A:A,'Oversea data From 国家网站'!B:B),_xlfn.XLOOKUP(O1008,'Local data from 国家网站'!A:A,'Local data from 国家网站'!B:B)))</f>
        <v>#N/A</v>
      </c>
      <c r="F1008" s="175" t="str">
        <f>IF(B1008="NMPA", _xlfn.XLOOKUP(E1008, '国家网站数据(NMPA)'!B$1:B$906, '国家网站数据(NMPA)'!E$1:E$906), "SHD")</f>
        <v>SHD</v>
      </c>
      <c r="G1008" s="176" t="str">
        <f>IF(ISERROR(IF(B1008="NMPA",_xlfn.XLOOKUP(E1008,'国家网站数据(NMPA)'!B$1:B$906,'国家网站数据(NMPA)'!J$1:J$906),IF(B1008="Oversea",_xlfn.XLOOKUP(O1008,'Oversea data From 国家网站'!A$1:A$994,'Oversea data From 国家网站'!J$1:J$994),_xlfn.XLOOKUP(O1008,'Local data from 国家网站'!A$1:A$1000,'Local data from 国家网站'!J$1:J$1000)))),"NA",IF(B1008="NMPA",_xlfn.XLOOKUP(E1008,'国家网站数据(NMPA)'!B$1:B$906,'国家网站数据(NMPA)'!J$1:J$906),IF(B1008="Oversea",_xlfn.XLOOKUP(O1008,'Oversea data From 国家网站'!A$1:A$994,'Oversea data From 国家网站'!J$1:J$994),_xlfn.XLOOKUP(O1008,'Local data from 国家网站'!A$1:A$1000,'Local data from 国家网站'!J$1:J$1000))))</f>
        <v>NA</v>
      </c>
      <c r="H1008" s="255" t="e">
        <v>#N/A</v>
      </c>
      <c r="I1008" s="176" t="str">
        <f>IF(ISERROR(IF(B1008="NMPA",_xlfn.XLOOKUP(西门子log!E1008,'国家网站数据(NMPA)'!B:B,'国家网站数据(NMPA)'!K:K),IF(B1008="Oversea",_xlfn.XLOOKUP(O1008,'Oversea data From 国家网站'!A:A,'Oversea data From 国家网站'!K:K),_xlfn.XLOOKUP(西门子log!O1008,'Local data from 国家网站'!A:A,'Local data from 国家网站'!K:K)))),"NA",IF(B1008="NMPA",_xlfn.XLOOKUP(E1008,'国家网站数据(NMPA)'!B:B,'国家网站数据(NMPA)'!K:K),IF(B1008="Oversea",_xlfn.XLOOKUP(O1008,'Oversea data From 国家网站'!A:A,'Oversea data From 国家网站'!K:K),_xlfn.XLOOKUP(O1008,'Local data from 国家网站'!A:A,'Local data from 国家网站'!K:K))))</f>
        <v>NA</v>
      </c>
      <c r="J1008" s="176" t="e">
        <f>IF(B1008="Oversea",_xlfn.XLOOKUP(O1008,SmartSolve!C:C,SmartSolve!I:I),_xlfn.XLOOKUP(E1008,'国家网站数据(NMPA)'!B:B,'国家网站数据(NMPA)'!AB:AB))</f>
        <v>#N/A</v>
      </c>
      <c r="K1008" s="176" t="str">
        <f>IF(B1008="NMPA", _xlfn.XLOOKUP(E1008, '国家网站数据(NMPA)'!B:B, '国家网站数据(NMPA)'!W:W), "NA")</f>
        <v>NA</v>
      </c>
      <c r="M1008" s="326">
        <f t="shared" si="27"/>
        <v>30</v>
      </c>
      <c r="P1008" s="178" t="s">
        <v>45</v>
      </c>
      <c r="Q1008" s="178" t="s">
        <v>45</v>
      </c>
      <c r="R1008" s="172" t="s">
        <v>2624</v>
      </c>
      <c r="T1008" s="247" t="str">
        <f t="shared" si="25"/>
        <v xml:space="preserve"> </v>
      </c>
    </row>
    <row r="1009" spans="3:20" ht="16.399999999999999" customHeight="1">
      <c r="C1009" s="172">
        <f t="shared" ca="1" si="26"/>
        <v>-45773</v>
      </c>
      <c r="D1009" s="174" t="str">
        <f>IF(B1009="NMPA", _xlfn.XLOOKUP(E1009,'国家网站数据(NMPA)'!$B$1:$B$906,'国家网站数据(NMPA)'!C$1:C$906),"NA")</f>
        <v>NA</v>
      </c>
      <c r="E1009" s="180">
        <f>IF(N1009="Not Reportable","NA",IF(B1009="Oversea",_xlfn.XLOOKUP(O1009,'Oversea data From 国家网站'!A:A,'Oversea data From 国家网站'!B:B),_xlfn.XLOOKUP(O1009,'Local data from 国家网站'!A:A,'Local data from 国家网站'!B:B)))</f>
        <v>0</v>
      </c>
      <c r="F1009" s="175" t="str">
        <f>IF(B1009="NMPA", _xlfn.XLOOKUP(E1009, '国家网站数据(NMPA)'!B$1:B$906, '国家网站数据(NMPA)'!E$1:E$906), "SHD")</f>
        <v>SHD</v>
      </c>
      <c r="G1009" s="176" t="str">
        <f>IF(ISERROR(IF(B1009="NMPA",_xlfn.XLOOKUP(E1009,'国家网站数据(NMPA)'!B$1:B$906,'国家网站数据(NMPA)'!J$1:J$906),IF(B1009="Oversea",_xlfn.XLOOKUP(O1009,'Oversea data From 国家网站'!A$1:A$994,'Oversea data From 国家网站'!J$1:J$994),_xlfn.XLOOKUP(O1009,'Local data from 国家网站'!A$1:A$1000,'Local data from 国家网站'!J$1:J$1000)))),"NA",IF(B1009="NMPA",_xlfn.XLOOKUP(E1009,'国家网站数据(NMPA)'!B$1:B$906,'国家网站数据(NMPA)'!J$1:J$906),IF(B1009="Oversea",_xlfn.XLOOKUP(O1009,'Oversea data From 国家网站'!A$1:A$994,'Oversea data From 国家网站'!J$1:J$994),_xlfn.XLOOKUP(O1009,'Local data from 国家网站'!A$1:A$1000,'Local data from 国家网站'!J$1:J$1000))))</f>
        <v>NA</v>
      </c>
      <c r="H1009" s="255" t="e">
        <v>#N/A</v>
      </c>
      <c r="I1009" s="176" t="str">
        <f>IF(ISERROR(IF(B1009="NMPA",_xlfn.XLOOKUP(西门子log!E1009,'国家网站数据(NMPA)'!B:B,'国家网站数据(NMPA)'!K:K),IF(B1009="Oversea",_xlfn.XLOOKUP(O1009,'Oversea data From 国家网站'!A:A,'Oversea data From 国家网站'!K:K),_xlfn.XLOOKUP(西门子log!O1009,'Local data from 国家网站'!A:A,'Local data from 国家网站'!K:K)))),"NA",IF(B1009="NMPA",_xlfn.XLOOKUP(E1009,'国家网站数据(NMPA)'!B:B,'国家网站数据(NMPA)'!K:K),IF(B1009="Oversea",_xlfn.XLOOKUP(O1009,'Oversea data From 国家网站'!A:A,'Oversea data From 国家网站'!K:K),_xlfn.XLOOKUP(O1009,'Local data from 国家网站'!A:A,'Local data from 国家网站'!K:K))))</f>
        <v>NA</v>
      </c>
      <c r="J1009" s="176" t="e">
        <f>IF(B1009="Oversea",_xlfn.XLOOKUP(O1009,SmartSolve!C:C,SmartSolve!I:I),_xlfn.XLOOKUP(E1009,'国家网站数据(NMPA)'!B:B,'国家网站数据(NMPA)'!AB:AB))</f>
        <v>#N/A</v>
      </c>
      <c r="K1009" s="176" t="str">
        <f>IF(B1009="NMPA", _xlfn.XLOOKUP(E1009, '国家网站数据(NMPA)'!B:B, '国家网站数据(NMPA)'!W:W), "NA")</f>
        <v>NA</v>
      </c>
      <c r="M1009" s="326">
        <f t="shared" si="27"/>
        <v>30</v>
      </c>
      <c r="P1009" s="178" t="s">
        <v>45</v>
      </c>
      <c r="Q1009" s="178" t="s">
        <v>45</v>
      </c>
      <c r="R1009" s="172" t="s">
        <v>2624</v>
      </c>
      <c r="T1009" s="247" t="str">
        <f t="shared" si="25"/>
        <v xml:space="preserve"> </v>
      </c>
    </row>
    <row r="1010" spans="3:20" ht="16.399999999999999" customHeight="1">
      <c r="C1010" s="172">
        <f t="shared" ca="1" si="26"/>
        <v>-45773</v>
      </c>
      <c r="D1010" s="174" t="str">
        <f>IF(B1010="NMPA", _xlfn.XLOOKUP(E1010,'国家网站数据(NMPA)'!$B$1:$B$906,'国家网站数据(NMPA)'!C$1:C$906),"NA")</f>
        <v>NA</v>
      </c>
      <c r="E1010" s="180">
        <f>IF(N1010="Not Reportable","NA",IF(B1010="Oversea",_xlfn.XLOOKUP(O1010,'Oversea data From 国家网站'!A:A,'Oversea data From 国家网站'!B:B),_xlfn.XLOOKUP(O1010,'Local data from 国家网站'!A:A,'Local data from 国家网站'!B:B)))</f>
        <v>0</v>
      </c>
      <c r="F1010" s="175" t="str">
        <f>IF(B1010="NMPA", _xlfn.XLOOKUP(E1010, '国家网站数据(NMPA)'!B$1:B$906, '国家网站数据(NMPA)'!E$1:E$906), "SHD")</f>
        <v>SHD</v>
      </c>
      <c r="G1010" s="176">
        <f>IF(ISERROR(IF(B1010="NMPA",_xlfn.XLOOKUP(E1010,'国家网站数据(NMPA)'!B$1:B$906,'国家网站数据(NMPA)'!J$1:J$906),IF(B1010="Oversea",_xlfn.XLOOKUP(O1010,'Oversea data From 国家网站'!A$1:A$994,'Oversea data From 国家网站'!J$1:J$994),_xlfn.XLOOKUP(O1010,'Local data from 国家网站'!A$1:A$1000,'Local data from 国家网站'!J$1:J$1000)))),"NA",IF(B1010="NMPA",_xlfn.XLOOKUP(E1010,'国家网站数据(NMPA)'!B$1:B$906,'国家网站数据(NMPA)'!J$1:J$906),IF(B1010="Oversea",_xlfn.XLOOKUP(O1010,'Oversea data From 国家网站'!A$1:A$994,'Oversea data From 国家网站'!J$1:J$994),_xlfn.XLOOKUP(O1010,'Local data from 国家网站'!A$1:A$1000,'Local data from 国家网站'!J$1:J$1000))))</f>
        <v>0</v>
      </c>
      <c r="H1010" s="255" t="e">
        <v>#N/A</v>
      </c>
      <c r="I1010" s="176" t="str">
        <f>IF(ISERROR(IF(B1010="NMPA",_xlfn.XLOOKUP(西门子log!E1010,'国家网站数据(NMPA)'!B:B,'国家网站数据(NMPA)'!K:K),IF(B1010="Oversea",_xlfn.XLOOKUP(O1010,'Oversea data From 国家网站'!A:A,'Oversea data From 国家网站'!K:K),_xlfn.XLOOKUP(西门子log!O1010,'Local data from 国家网站'!A:A,'Local data from 国家网站'!K:K)))),"NA",IF(B1010="NMPA",_xlfn.XLOOKUP(E1010,'国家网站数据(NMPA)'!B:B,'国家网站数据(NMPA)'!K:K),IF(B1010="Oversea",_xlfn.XLOOKUP(O1010,'Oversea data From 国家网站'!A:A,'Oversea data From 国家网站'!K:K),_xlfn.XLOOKUP(O1010,'Local data from 国家网站'!A:A,'Local data from 国家网站'!K:K))))</f>
        <v>NA</v>
      </c>
      <c r="J1010" s="176" t="e">
        <f>IF(B1010="Oversea",_xlfn.XLOOKUP(O1010,SmartSolve!C:C,SmartSolve!I:I),_xlfn.XLOOKUP(E1010,'国家网站数据(NMPA)'!B:B,'国家网站数据(NMPA)'!AB:AB))</f>
        <v>#N/A</v>
      </c>
      <c r="K1010" s="176" t="str">
        <f>IF(B1010="NMPA", _xlfn.XLOOKUP(E1010, '国家网站数据(NMPA)'!B:B, '国家网站数据(NMPA)'!W:W), "NA")</f>
        <v>NA</v>
      </c>
      <c r="M1010" s="326">
        <f t="shared" si="27"/>
        <v>30</v>
      </c>
      <c r="P1010" s="178" t="s">
        <v>45</v>
      </c>
      <c r="Q1010" s="178" t="s">
        <v>45</v>
      </c>
      <c r="R1010" s="172" t="s">
        <v>2624</v>
      </c>
      <c r="T1010" s="247" t="str">
        <f t="shared" si="25"/>
        <v xml:space="preserve"> </v>
      </c>
    </row>
    <row r="1011" spans="3:20" ht="16.399999999999999" customHeight="1">
      <c r="C1011" s="172">
        <f t="shared" ca="1" si="26"/>
        <v>-45773</v>
      </c>
      <c r="D1011" s="174" t="str">
        <f>IF(B1011="NMPA", _xlfn.XLOOKUP(E1011,'国家网站数据(NMPA)'!$B$1:$B$906,'国家网站数据(NMPA)'!C$1:C$906),"NA")</f>
        <v>NA</v>
      </c>
      <c r="E1011" s="180">
        <f>IF(N1011="Not Reportable","NA",IF(B1011="Oversea",_xlfn.XLOOKUP(O1011,'Oversea data From 国家网站'!A:A,'Oversea data From 国家网站'!B:B),_xlfn.XLOOKUP(O1011,'Local data from 国家网站'!A:A,'Local data from 国家网站'!B:B)))</f>
        <v>0</v>
      </c>
      <c r="F1011" s="175" t="str">
        <f>IF(B1011="NMPA", _xlfn.XLOOKUP(E1011, '国家网站数据(NMPA)'!B$1:B$906, '国家网站数据(NMPA)'!E$1:E$906), "SHD")</f>
        <v>SHD</v>
      </c>
      <c r="G1011" s="176" t="str">
        <f>IF(ISERROR(IF(B1011="NMPA",_xlfn.XLOOKUP(E1011,'国家网站数据(NMPA)'!B$1:B$906,'国家网站数据(NMPA)'!J$1:J$906),IF(B1011="Oversea",_xlfn.XLOOKUP(O1011,'Oversea data From 国家网站'!A$1:A$994,'Oversea data From 国家网站'!J$1:J$994),_xlfn.XLOOKUP(O1011,'Local data from 国家网站'!A$1:A$1000,'Local data from 国家网站'!J$1:J$1000)))),"NA",IF(B1011="NMPA",_xlfn.XLOOKUP(E1011,'国家网站数据(NMPA)'!B$1:B$906,'国家网站数据(NMPA)'!J$1:J$906),IF(B1011="Oversea",_xlfn.XLOOKUP(O1011,'Oversea data From 国家网站'!A$1:A$994,'Oversea data From 国家网站'!J$1:J$994),_xlfn.XLOOKUP(O1011,'Local data from 国家网站'!A$1:A$1000,'Local data from 国家网站'!J$1:J$1000))))</f>
        <v>NA</v>
      </c>
      <c r="H1011" s="255" t="e">
        <v>#N/A</v>
      </c>
      <c r="I1011" s="176" t="str">
        <f>IF(ISERROR(IF(B1011="NMPA",_xlfn.XLOOKUP(西门子log!E1011,'国家网站数据(NMPA)'!B:B,'国家网站数据(NMPA)'!K:K),IF(B1011="Oversea",_xlfn.XLOOKUP(O1011,'Oversea data From 国家网站'!A:A,'Oversea data From 国家网站'!K:K),_xlfn.XLOOKUP(西门子log!O1011,'Local data from 国家网站'!A:A,'Local data from 国家网站'!K:K)))),"NA",IF(B1011="NMPA",_xlfn.XLOOKUP(E1011,'国家网站数据(NMPA)'!B:B,'国家网站数据(NMPA)'!K:K),IF(B1011="Oversea",_xlfn.XLOOKUP(O1011,'Oversea data From 国家网站'!A:A,'Oversea data From 国家网站'!K:K),_xlfn.XLOOKUP(O1011,'Local data from 国家网站'!A:A,'Local data from 国家网站'!K:K))))</f>
        <v>NA</v>
      </c>
      <c r="J1011" s="176" t="e">
        <f>IF(B1011="Oversea",_xlfn.XLOOKUP(O1011,SmartSolve!C:C,SmartSolve!I:I),_xlfn.XLOOKUP(E1011,'国家网站数据(NMPA)'!B:B,'国家网站数据(NMPA)'!AB:AB))</f>
        <v>#N/A</v>
      </c>
      <c r="K1011" s="176" t="str">
        <f>IF(B1011="NMPA", _xlfn.XLOOKUP(E1011, '国家网站数据(NMPA)'!B:B, '国家网站数据(NMPA)'!W:W), "NA")</f>
        <v>NA</v>
      </c>
      <c r="M1011" s="326">
        <f t="shared" si="27"/>
        <v>30</v>
      </c>
      <c r="P1011" s="178" t="s">
        <v>45</v>
      </c>
      <c r="Q1011" s="178" t="s">
        <v>45</v>
      </c>
      <c r="R1011" s="172" t="s">
        <v>2624</v>
      </c>
      <c r="T1011" s="247" t="str">
        <f t="shared" si="25"/>
        <v xml:space="preserve"> </v>
      </c>
    </row>
    <row r="1012" spans="3:20" ht="16.399999999999999" customHeight="1">
      <c r="C1012" s="172">
        <f t="shared" ref="C1012:C1075" ca="1" si="28">IF(OR(R1012="Closed",R1012="Pending"),"NA",IF(OR(P1012="",P1012="NA"),M1012-TODAY(),"NA"))</f>
        <v>-45773</v>
      </c>
      <c r="D1012" s="174" t="str">
        <f>IF(B1012="NMPA", _xlfn.XLOOKUP(E1012,'国家网站数据(NMPA)'!$B$1:$B$906,'国家网站数据(NMPA)'!C$1:C$906),"NA")</f>
        <v>NA</v>
      </c>
      <c r="E1012" s="180">
        <f>IF(N1012="Not Reportable","NA",IF(B1012="Oversea",_xlfn.XLOOKUP(O1012,'Oversea data From 国家网站'!A:A,'Oversea data From 国家网站'!B:B),_xlfn.XLOOKUP(O1012,'Local data from 国家网站'!A:A,'Local data from 国家网站'!B:B)))</f>
        <v>0</v>
      </c>
      <c r="G1012" s="176">
        <f>IF(ISERROR(IF(B1012="NMPA",_xlfn.XLOOKUP(E1012,'国家网站数据(NMPA)'!B$1:B$906,'国家网站数据(NMPA)'!J$1:J$906),IF(B1012="Oversea",_xlfn.XLOOKUP(O1012,'Oversea data From 国家网站'!A$1:A$994,'Oversea data From 国家网站'!J$1:J$994),_xlfn.XLOOKUP(O1012,'Local data from 国家网站'!A$1:A$1000,'Local data from 国家网站'!J$1:J$1000)))),"NA",IF(B1012="NMPA",_xlfn.XLOOKUP(E1012,'国家网站数据(NMPA)'!B$1:B$906,'国家网站数据(NMPA)'!J$1:J$906),IF(B1012="Oversea",_xlfn.XLOOKUP(O1012,'Oversea data From 国家网站'!A$1:A$994,'Oversea data From 国家网站'!J$1:J$994),_xlfn.XLOOKUP(O1012,'Local data from 国家网站'!A$1:A$1000,'Local data from 国家网站'!J$1:J$1000))))</f>
        <v>0</v>
      </c>
      <c r="I1012" s="176">
        <f>IF(ISERROR(IF(B1012="NMPA",_xlfn.XLOOKUP(西门子log!E1012,'国家网站数据(NMPA)'!B:B,'国家网站数据(NMPA)'!K:K),IF(B1012="Oversea",_xlfn.XLOOKUP(O1012,'Oversea data From 国家网站'!A:A,'Oversea data From 国家网站'!K:K),_xlfn.XLOOKUP(西门子log!O1012,'Local data from 国家网站'!A:A,'Local data from 国家网站'!K:K)))),"NA",IF(B1012="NMPA",_xlfn.XLOOKUP(E1012,'国家网站数据(NMPA)'!B:B,'国家网站数据(NMPA)'!K:K),IF(B1012="Oversea",_xlfn.XLOOKUP(O1012,'Oversea data From 国家网站'!A:A,'Oversea data From 国家网站'!K:K),_xlfn.XLOOKUP(O1012,'Local data from 国家网站'!A:A,'Local data from 国家网站'!K:K))))</f>
        <v>0</v>
      </c>
      <c r="J1012" s="176"/>
      <c r="K1012" s="176" t="str">
        <f>IF(B1012="NMPA", _xlfn.XLOOKUP(E1012, '国家网站数据(NMPA)'!B:B, '国家网站数据(NMPA)'!W:W), "NA")</f>
        <v>NA</v>
      </c>
      <c r="M1012" s="326">
        <f t="shared" ref="M1012:M1075" si="29">IF(B1012="NMPA",L1012+45,IF(B1012="Local",L1012+20,L1012+30))</f>
        <v>30</v>
      </c>
      <c r="T1012" s="247" t="str">
        <f t="shared" si="25"/>
        <v>满足</v>
      </c>
    </row>
    <row r="1013" spans="3:20" ht="16.399999999999999" customHeight="1">
      <c r="C1013" s="172">
        <f t="shared" ca="1" si="28"/>
        <v>-45773</v>
      </c>
      <c r="D1013" s="174" t="str">
        <f>IF(B1013="NMPA", _xlfn.XLOOKUP(E1013,'国家网站数据(NMPA)'!$B$1:$B$906,'国家网站数据(NMPA)'!C$1:C$906),"NA")</f>
        <v>NA</v>
      </c>
      <c r="E1013" s="180">
        <f>IF(N1013="Not Reportable","NA",IF(B1013="Oversea",_xlfn.XLOOKUP(O1013,'Oversea data From 国家网站'!A:A,'Oversea data From 国家网站'!B:B),_xlfn.XLOOKUP(O1013,'Local data from 国家网站'!A:A,'Local data from 国家网站'!B:B)))</f>
        <v>0</v>
      </c>
      <c r="G1013" s="176">
        <f>IF(ISERROR(IF(B1013="NMPA",_xlfn.XLOOKUP(E1013,'国家网站数据(NMPA)'!B$1:B$906,'国家网站数据(NMPA)'!J$1:J$906),IF(B1013="Oversea",_xlfn.XLOOKUP(O1013,'Oversea data From 国家网站'!A$1:A$994,'Oversea data From 国家网站'!J$1:J$994),_xlfn.XLOOKUP(O1013,'Local data from 国家网站'!A$1:A$1000,'Local data from 国家网站'!J$1:J$1000)))),"NA",IF(B1013="NMPA",_xlfn.XLOOKUP(E1013,'国家网站数据(NMPA)'!B$1:B$906,'国家网站数据(NMPA)'!J$1:J$906),IF(B1013="Oversea",_xlfn.XLOOKUP(O1013,'Oversea data From 国家网站'!A$1:A$994,'Oversea data From 国家网站'!J$1:J$994),_xlfn.XLOOKUP(O1013,'Local data from 国家网站'!A$1:A$1000,'Local data from 国家网站'!J$1:J$1000))))</f>
        <v>0</v>
      </c>
      <c r="I1013" s="176">
        <f>IF(ISERROR(IF(B1013="NMPA",_xlfn.XLOOKUP(西门子log!E1013,'国家网站数据(NMPA)'!B:B,'国家网站数据(NMPA)'!K:K),IF(B1013="Oversea",_xlfn.XLOOKUP(O1013,'Oversea data From 国家网站'!A:A,'Oversea data From 国家网站'!K:K),_xlfn.XLOOKUP(西门子log!O1013,'Local data from 国家网站'!A:A,'Local data from 国家网站'!K:K)))),"NA",IF(B1013="NMPA",_xlfn.XLOOKUP(E1013,'国家网站数据(NMPA)'!B:B,'国家网站数据(NMPA)'!K:K),IF(B1013="Oversea",_xlfn.XLOOKUP(O1013,'Oversea data From 国家网站'!A:A,'Oversea data From 国家网站'!K:K),_xlfn.XLOOKUP(O1013,'Local data from 国家网站'!A:A,'Local data from 国家网站'!K:K))))</f>
        <v>0</v>
      </c>
      <c r="J1013" s="176"/>
      <c r="K1013" s="176" t="str">
        <f>IF(B1013="NMPA", _xlfn.XLOOKUP(E1013, '国家网站数据(NMPA)'!B:B, '国家网站数据(NMPA)'!W:W), "NA")</f>
        <v>NA</v>
      </c>
      <c r="M1013" s="326">
        <f t="shared" si="29"/>
        <v>30</v>
      </c>
      <c r="T1013" s="247" t="str">
        <f t="shared" si="25"/>
        <v>满足</v>
      </c>
    </row>
    <row r="1014" spans="3:20" ht="16.399999999999999" customHeight="1">
      <c r="C1014" s="172">
        <f t="shared" ca="1" si="28"/>
        <v>-45773</v>
      </c>
      <c r="D1014" s="174" t="str">
        <f>IF(B1014="NMPA", _xlfn.XLOOKUP(E1014,'国家网站数据(NMPA)'!$B$1:$B$906,'国家网站数据(NMPA)'!C$1:C$906),"NA")</f>
        <v>NA</v>
      </c>
      <c r="E1014" s="180">
        <f>IF(N1014="Not Reportable","NA",IF(B1014="Oversea",_xlfn.XLOOKUP(O1014,'Oversea data From 国家网站'!A:A,'Oversea data From 国家网站'!B:B),_xlfn.XLOOKUP(O1014,'Local data from 国家网站'!A:A,'Local data from 国家网站'!B:B)))</f>
        <v>0</v>
      </c>
      <c r="G1014" s="176">
        <f>IF(ISERROR(IF(B1014="NMPA",_xlfn.XLOOKUP(E1014,'国家网站数据(NMPA)'!B$1:B$906,'国家网站数据(NMPA)'!J$1:J$906),IF(B1014="Oversea",_xlfn.XLOOKUP(O1014,'Oversea data From 国家网站'!A$1:A$994,'Oversea data From 国家网站'!J$1:J$994),_xlfn.XLOOKUP(O1014,'Local data from 国家网站'!A$1:A$1000,'Local data from 国家网站'!J$1:J$1000)))),"NA",IF(B1014="NMPA",_xlfn.XLOOKUP(E1014,'国家网站数据(NMPA)'!B$1:B$906,'国家网站数据(NMPA)'!J$1:J$906),IF(B1014="Oversea",_xlfn.XLOOKUP(O1014,'Oversea data From 国家网站'!A$1:A$994,'Oversea data From 国家网站'!J$1:J$994),_xlfn.XLOOKUP(O1014,'Local data from 国家网站'!A$1:A$1000,'Local data from 国家网站'!J$1:J$1000))))</f>
        <v>0</v>
      </c>
      <c r="I1014" s="176">
        <f>IF(ISERROR(IF(B1014="NMPA",_xlfn.XLOOKUP(西门子log!E1014,'国家网站数据(NMPA)'!B:B,'国家网站数据(NMPA)'!K:K),IF(B1014="Oversea",_xlfn.XLOOKUP(O1014,'Oversea data From 国家网站'!A:A,'Oversea data From 国家网站'!K:K),_xlfn.XLOOKUP(西门子log!O1014,'Local data from 国家网站'!A:A,'Local data from 国家网站'!K:K)))),"NA",IF(B1014="NMPA",_xlfn.XLOOKUP(E1014,'国家网站数据(NMPA)'!B:B,'国家网站数据(NMPA)'!K:K),IF(B1014="Oversea",_xlfn.XLOOKUP(O1014,'Oversea data From 国家网站'!A:A,'Oversea data From 国家网站'!K:K),_xlfn.XLOOKUP(O1014,'Local data from 国家网站'!A:A,'Local data from 国家网站'!K:K))))</f>
        <v>0</v>
      </c>
      <c r="J1014" s="176"/>
      <c r="K1014" s="176" t="str">
        <f>IF(B1014="NMPA", _xlfn.XLOOKUP(E1014, '国家网站数据(NMPA)'!B:B, '国家网站数据(NMPA)'!W:W), "NA")</f>
        <v>NA</v>
      </c>
      <c r="M1014" s="326">
        <f t="shared" si="29"/>
        <v>30</v>
      </c>
      <c r="T1014" s="247" t="str">
        <f t="shared" si="25"/>
        <v>满足</v>
      </c>
    </row>
    <row r="1015" spans="3:20" ht="16.399999999999999" customHeight="1">
      <c r="C1015" s="172">
        <f t="shared" ca="1" si="28"/>
        <v>-45773</v>
      </c>
      <c r="D1015" s="174" t="str">
        <f>IF(B1015="NMPA", _xlfn.XLOOKUP(E1015,'国家网站数据(NMPA)'!$B$1:$B$906,'国家网站数据(NMPA)'!C$1:C$906),"NA")</f>
        <v>NA</v>
      </c>
      <c r="E1015" s="180">
        <f>IF(N1015="Not Reportable","NA",IF(B1015="Oversea",_xlfn.XLOOKUP(O1015,'Oversea data From 国家网站'!A:A,'Oversea data From 国家网站'!B:B),_xlfn.XLOOKUP(O1015,'Local data from 国家网站'!A:A,'Local data from 国家网站'!B:B)))</f>
        <v>0</v>
      </c>
      <c r="G1015" s="176">
        <f>IF(ISERROR(IF(B1015="NMPA",_xlfn.XLOOKUP(E1015,'国家网站数据(NMPA)'!B$1:B$906,'国家网站数据(NMPA)'!J$1:J$906),IF(B1015="Oversea",_xlfn.XLOOKUP(O1015,'Oversea data From 国家网站'!A$1:A$994,'Oversea data From 国家网站'!J$1:J$994),_xlfn.XLOOKUP(O1015,'Local data from 国家网站'!A$1:A$1000,'Local data from 国家网站'!J$1:J$1000)))),"NA",IF(B1015="NMPA",_xlfn.XLOOKUP(E1015,'国家网站数据(NMPA)'!B$1:B$906,'国家网站数据(NMPA)'!J$1:J$906),IF(B1015="Oversea",_xlfn.XLOOKUP(O1015,'Oversea data From 国家网站'!A$1:A$994,'Oversea data From 国家网站'!J$1:J$994),_xlfn.XLOOKUP(O1015,'Local data from 国家网站'!A$1:A$1000,'Local data from 国家网站'!J$1:J$1000))))</f>
        <v>0</v>
      </c>
      <c r="I1015" s="176">
        <f>IF(ISERROR(IF(B1015="NMPA",_xlfn.XLOOKUP(西门子log!E1015,'国家网站数据(NMPA)'!B:B,'国家网站数据(NMPA)'!K:K),IF(B1015="Oversea",_xlfn.XLOOKUP(O1015,'Oversea data From 国家网站'!A:A,'Oversea data From 国家网站'!K:K),_xlfn.XLOOKUP(西门子log!O1015,'Local data from 国家网站'!A:A,'Local data from 国家网站'!K:K)))),"NA",IF(B1015="NMPA",_xlfn.XLOOKUP(E1015,'国家网站数据(NMPA)'!B:B,'国家网站数据(NMPA)'!K:K),IF(B1015="Oversea",_xlfn.XLOOKUP(O1015,'Oversea data From 国家网站'!A:A,'Oversea data From 国家网站'!K:K),_xlfn.XLOOKUP(O1015,'Local data from 国家网站'!A:A,'Local data from 国家网站'!K:K))))</f>
        <v>0</v>
      </c>
      <c r="J1015" s="176"/>
      <c r="K1015" s="176" t="str">
        <f>IF(B1015="NMPA", _xlfn.XLOOKUP(E1015, '国家网站数据(NMPA)'!B:B, '国家网站数据(NMPA)'!W:W), "NA")</f>
        <v>NA</v>
      </c>
      <c r="M1015" s="326">
        <f t="shared" si="29"/>
        <v>30</v>
      </c>
      <c r="T1015" s="247" t="str">
        <f t="shared" si="25"/>
        <v>满足</v>
      </c>
    </row>
    <row r="1016" spans="3:20" ht="16.399999999999999" customHeight="1">
      <c r="C1016" s="172">
        <f t="shared" ca="1" si="28"/>
        <v>-45773</v>
      </c>
      <c r="D1016" s="174" t="str">
        <f>IF(B1016="NMPA", _xlfn.XLOOKUP(E1016,'国家网站数据(NMPA)'!$B$1:$B$906,'国家网站数据(NMPA)'!C$1:C$906),"NA")</f>
        <v>NA</v>
      </c>
      <c r="E1016" s="180">
        <f>IF(N1016="Not Reportable","NA",IF(B1016="Oversea",_xlfn.XLOOKUP(O1016,'Oversea data From 国家网站'!A:A,'Oversea data From 国家网站'!B:B),_xlfn.XLOOKUP(O1016,'Local data from 国家网站'!A:A,'Local data from 国家网站'!B:B)))</f>
        <v>0</v>
      </c>
      <c r="G1016" s="176">
        <f>IF(ISERROR(IF(B1016="NMPA",_xlfn.XLOOKUP(E1016,'国家网站数据(NMPA)'!B$1:B$906,'国家网站数据(NMPA)'!J$1:J$906),IF(B1016="Oversea",_xlfn.XLOOKUP(O1016,'Oversea data From 国家网站'!A$1:A$994,'Oversea data From 国家网站'!J$1:J$994),_xlfn.XLOOKUP(O1016,'Local data from 国家网站'!A$1:A$1000,'Local data from 国家网站'!J$1:J$1000)))),"NA",IF(B1016="NMPA",_xlfn.XLOOKUP(E1016,'国家网站数据(NMPA)'!B$1:B$906,'国家网站数据(NMPA)'!J$1:J$906),IF(B1016="Oversea",_xlfn.XLOOKUP(O1016,'Oversea data From 国家网站'!A$1:A$994,'Oversea data From 国家网站'!J$1:J$994),_xlfn.XLOOKUP(O1016,'Local data from 国家网站'!A$1:A$1000,'Local data from 国家网站'!J$1:J$1000))))</f>
        <v>0</v>
      </c>
      <c r="I1016" s="176">
        <f>IF(ISERROR(IF(B1016="NMPA",_xlfn.XLOOKUP(西门子log!E1016,'国家网站数据(NMPA)'!B:B,'国家网站数据(NMPA)'!K:K),IF(B1016="Oversea",_xlfn.XLOOKUP(O1016,'Oversea data From 国家网站'!A:A,'Oversea data From 国家网站'!K:K),_xlfn.XLOOKUP(西门子log!O1016,'Local data from 国家网站'!A:A,'Local data from 国家网站'!K:K)))),"NA",IF(B1016="NMPA",_xlfn.XLOOKUP(E1016,'国家网站数据(NMPA)'!B:B,'国家网站数据(NMPA)'!K:K),IF(B1016="Oversea",_xlfn.XLOOKUP(O1016,'Oversea data From 国家网站'!A:A,'Oversea data From 国家网站'!K:K),_xlfn.XLOOKUP(O1016,'Local data from 国家网站'!A:A,'Local data from 国家网站'!K:K))))</f>
        <v>0</v>
      </c>
      <c r="J1016" s="176"/>
      <c r="K1016" s="176" t="str">
        <f>IF(B1016="NMPA", _xlfn.XLOOKUP(E1016, '国家网站数据(NMPA)'!B:B, '国家网站数据(NMPA)'!W:W), "NA")</f>
        <v>NA</v>
      </c>
      <c r="M1016" s="326">
        <f t="shared" si="29"/>
        <v>30</v>
      </c>
      <c r="T1016" s="247" t="str">
        <f t="shared" si="25"/>
        <v>满足</v>
      </c>
    </row>
    <row r="1017" spans="3:20" ht="16.399999999999999" customHeight="1">
      <c r="C1017" s="172">
        <f t="shared" ca="1" si="28"/>
        <v>-45773</v>
      </c>
      <c r="D1017" s="174" t="str">
        <f>IF(B1017="NMPA", _xlfn.XLOOKUP(E1017,'国家网站数据(NMPA)'!$B$1:$B$906,'国家网站数据(NMPA)'!C$1:C$906),"NA")</f>
        <v>NA</v>
      </c>
      <c r="E1017" s="180">
        <f>IF(N1017="Not Reportable","NA",IF(B1017="Oversea",_xlfn.XLOOKUP(O1017,'Oversea data From 国家网站'!A:A,'Oversea data From 国家网站'!B:B),_xlfn.XLOOKUP(O1017,'Local data from 国家网站'!A:A,'Local data from 国家网站'!B:B)))</f>
        <v>0</v>
      </c>
      <c r="G1017" s="176">
        <f>IF(ISERROR(IF(B1017="NMPA",_xlfn.XLOOKUP(E1017,'国家网站数据(NMPA)'!B$1:B$906,'国家网站数据(NMPA)'!J$1:J$906),IF(B1017="Oversea",_xlfn.XLOOKUP(O1017,'Oversea data From 国家网站'!A$1:A$994,'Oversea data From 国家网站'!J$1:J$994),_xlfn.XLOOKUP(O1017,'Local data from 国家网站'!A$1:A$1000,'Local data from 国家网站'!J$1:J$1000)))),"NA",IF(B1017="NMPA",_xlfn.XLOOKUP(E1017,'国家网站数据(NMPA)'!B$1:B$906,'国家网站数据(NMPA)'!J$1:J$906),IF(B1017="Oversea",_xlfn.XLOOKUP(O1017,'Oversea data From 国家网站'!A$1:A$994,'Oversea data From 国家网站'!J$1:J$994),_xlfn.XLOOKUP(O1017,'Local data from 国家网站'!A$1:A$1000,'Local data from 国家网站'!J$1:J$1000))))</f>
        <v>0</v>
      </c>
      <c r="I1017" s="176">
        <f>IF(ISERROR(IF(B1017="NMPA",_xlfn.XLOOKUP(西门子log!E1017,'国家网站数据(NMPA)'!B:B,'国家网站数据(NMPA)'!K:K),IF(B1017="Oversea",_xlfn.XLOOKUP(O1017,'Oversea data From 国家网站'!A:A,'Oversea data From 国家网站'!K:K),_xlfn.XLOOKUP(西门子log!O1017,'Local data from 国家网站'!A:A,'Local data from 国家网站'!K:K)))),"NA",IF(B1017="NMPA",_xlfn.XLOOKUP(E1017,'国家网站数据(NMPA)'!B:B,'国家网站数据(NMPA)'!K:K),IF(B1017="Oversea",_xlfn.XLOOKUP(O1017,'Oversea data From 国家网站'!A:A,'Oversea data From 国家网站'!K:K),_xlfn.XLOOKUP(O1017,'Local data from 国家网站'!A:A,'Local data from 国家网站'!K:K))))</f>
        <v>0</v>
      </c>
      <c r="J1017" s="176"/>
      <c r="K1017" s="176" t="str">
        <f>IF(B1017="NMPA", _xlfn.XLOOKUP(E1017, '国家网站数据(NMPA)'!B:B, '国家网站数据(NMPA)'!W:W), "NA")</f>
        <v>NA</v>
      </c>
      <c r="M1017" s="326">
        <f t="shared" si="29"/>
        <v>30</v>
      </c>
      <c r="T1017" s="247" t="str">
        <f t="shared" si="25"/>
        <v>满足</v>
      </c>
    </row>
    <row r="1018" spans="3:20" ht="16.399999999999999" customHeight="1">
      <c r="C1018" s="172">
        <f t="shared" ca="1" si="28"/>
        <v>-45773</v>
      </c>
      <c r="D1018" s="174" t="str">
        <f>IF(B1018="NMPA", _xlfn.XLOOKUP(E1018,'国家网站数据(NMPA)'!$B$1:$B$906,'国家网站数据(NMPA)'!C$1:C$906),"NA")</f>
        <v>NA</v>
      </c>
      <c r="E1018" s="180">
        <f>IF(N1018="Not Reportable","NA",IF(B1018="Oversea",_xlfn.XLOOKUP(O1018,'Oversea data From 国家网站'!A:A,'Oversea data From 国家网站'!B:B),_xlfn.XLOOKUP(O1018,'Local data from 国家网站'!A:A,'Local data from 国家网站'!B:B)))</f>
        <v>0</v>
      </c>
      <c r="G1018" s="176">
        <f>IF(ISERROR(IF(B1018="NMPA",_xlfn.XLOOKUP(E1018,'国家网站数据(NMPA)'!B$1:B$906,'国家网站数据(NMPA)'!J$1:J$906),IF(B1018="Oversea",_xlfn.XLOOKUP(O1018,'Oversea data From 国家网站'!A$1:A$994,'Oversea data From 国家网站'!J$1:J$994),_xlfn.XLOOKUP(O1018,'Local data from 国家网站'!A$1:A$1000,'Local data from 国家网站'!J$1:J$1000)))),"NA",IF(B1018="NMPA",_xlfn.XLOOKUP(E1018,'国家网站数据(NMPA)'!B$1:B$906,'国家网站数据(NMPA)'!J$1:J$906),IF(B1018="Oversea",_xlfn.XLOOKUP(O1018,'Oversea data From 国家网站'!A$1:A$994,'Oversea data From 国家网站'!J$1:J$994),_xlfn.XLOOKUP(O1018,'Local data from 国家网站'!A$1:A$1000,'Local data from 国家网站'!J$1:J$1000))))</f>
        <v>0</v>
      </c>
      <c r="I1018" s="176">
        <f>IF(ISERROR(IF(B1018="NMPA",_xlfn.XLOOKUP(西门子log!E1018,'国家网站数据(NMPA)'!B:B,'国家网站数据(NMPA)'!K:K),IF(B1018="Oversea",_xlfn.XLOOKUP(O1018,'Oversea data From 国家网站'!A:A,'Oversea data From 国家网站'!K:K),_xlfn.XLOOKUP(西门子log!O1018,'Local data from 国家网站'!A:A,'Local data from 国家网站'!K:K)))),"NA",IF(B1018="NMPA",_xlfn.XLOOKUP(E1018,'国家网站数据(NMPA)'!B:B,'国家网站数据(NMPA)'!K:K),IF(B1018="Oversea",_xlfn.XLOOKUP(O1018,'Oversea data From 国家网站'!A:A,'Oversea data From 国家网站'!K:K),_xlfn.XLOOKUP(O1018,'Local data from 国家网站'!A:A,'Local data from 国家网站'!K:K))))</f>
        <v>0</v>
      </c>
      <c r="J1018" s="176"/>
      <c r="K1018" s="176" t="str">
        <f>IF(B1018="NMPA", _xlfn.XLOOKUP(E1018, '国家网站数据(NMPA)'!B:B, '国家网站数据(NMPA)'!W:W), "NA")</f>
        <v>NA</v>
      </c>
      <c r="M1018" s="326">
        <f t="shared" si="29"/>
        <v>30</v>
      </c>
      <c r="T1018" s="247" t="str">
        <f t="shared" si="25"/>
        <v>满足</v>
      </c>
    </row>
    <row r="1019" spans="3:20" ht="16.399999999999999" customHeight="1">
      <c r="C1019" s="172">
        <f t="shared" ca="1" si="28"/>
        <v>-45773</v>
      </c>
      <c r="D1019" s="174" t="str">
        <f>IF(B1019="NMPA", _xlfn.XLOOKUP(E1019,'国家网站数据(NMPA)'!$B$1:$B$906,'国家网站数据(NMPA)'!C$1:C$906),"NA")</f>
        <v>NA</v>
      </c>
      <c r="E1019" s="180">
        <f>IF(N1019="Not Reportable","NA",IF(B1019="Oversea",_xlfn.XLOOKUP(O1019,'Oversea data From 国家网站'!A:A,'Oversea data From 国家网站'!B:B),_xlfn.XLOOKUP(O1019,'Local data from 国家网站'!A:A,'Local data from 国家网站'!B:B)))</f>
        <v>0</v>
      </c>
      <c r="G1019" s="176">
        <f>IF(ISERROR(IF(B1019="NMPA",_xlfn.XLOOKUP(E1019,'国家网站数据(NMPA)'!B$1:B$906,'国家网站数据(NMPA)'!J$1:J$906),IF(B1019="Oversea",_xlfn.XLOOKUP(O1019,'Oversea data From 国家网站'!A$1:A$994,'Oversea data From 国家网站'!J$1:J$994),_xlfn.XLOOKUP(O1019,'Local data from 国家网站'!A$1:A$1000,'Local data from 国家网站'!J$1:J$1000)))),"NA",IF(B1019="NMPA",_xlfn.XLOOKUP(E1019,'国家网站数据(NMPA)'!B$1:B$906,'国家网站数据(NMPA)'!J$1:J$906),IF(B1019="Oversea",_xlfn.XLOOKUP(O1019,'Oversea data From 国家网站'!A$1:A$994,'Oversea data From 国家网站'!J$1:J$994),_xlfn.XLOOKUP(O1019,'Local data from 国家网站'!A$1:A$1000,'Local data from 国家网站'!J$1:J$1000))))</f>
        <v>0</v>
      </c>
      <c r="I1019" s="176">
        <f>IF(ISERROR(IF(B1019="NMPA",_xlfn.XLOOKUP(西门子log!E1019,'国家网站数据(NMPA)'!B:B,'国家网站数据(NMPA)'!K:K),IF(B1019="Oversea",_xlfn.XLOOKUP(O1019,'Oversea data From 国家网站'!A:A,'Oversea data From 国家网站'!K:K),_xlfn.XLOOKUP(西门子log!O1019,'Local data from 国家网站'!A:A,'Local data from 国家网站'!K:K)))),"NA",IF(B1019="NMPA",_xlfn.XLOOKUP(E1019,'国家网站数据(NMPA)'!B:B,'国家网站数据(NMPA)'!K:K),IF(B1019="Oversea",_xlfn.XLOOKUP(O1019,'Oversea data From 国家网站'!A:A,'Oversea data From 国家网站'!K:K),_xlfn.XLOOKUP(O1019,'Local data from 国家网站'!A:A,'Local data from 国家网站'!K:K))))</f>
        <v>0</v>
      </c>
      <c r="J1019" s="176"/>
      <c r="K1019" s="176" t="str">
        <f>IF(B1019="NMPA", _xlfn.XLOOKUP(E1019, '国家网站数据(NMPA)'!B:B, '国家网站数据(NMPA)'!W:W), "NA")</f>
        <v>NA</v>
      </c>
      <c r="M1019" s="326">
        <f t="shared" si="29"/>
        <v>30</v>
      </c>
      <c r="T1019" s="247" t="str">
        <f t="shared" si="25"/>
        <v>满足</v>
      </c>
    </row>
    <row r="1020" spans="3:20" ht="16.399999999999999" customHeight="1">
      <c r="C1020" s="172">
        <f t="shared" ca="1" si="28"/>
        <v>-45773</v>
      </c>
      <c r="D1020" s="174" t="str">
        <f>IF(B1020="NMPA", _xlfn.XLOOKUP(E1020,'国家网站数据(NMPA)'!$B$1:$B$906,'国家网站数据(NMPA)'!C$1:C$906),"NA")</f>
        <v>NA</v>
      </c>
      <c r="E1020" s="180">
        <f>IF(N1020="Not Reportable","NA",IF(B1020="Oversea",_xlfn.XLOOKUP(O1020,'Oversea data From 国家网站'!A:A,'Oversea data From 国家网站'!B:B),_xlfn.XLOOKUP(O1020,'Local data from 国家网站'!A:A,'Local data from 国家网站'!B:B)))</f>
        <v>0</v>
      </c>
      <c r="G1020" s="176">
        <f>IF(ISERROR(IF(B1020="NMPA",_xlfn.XLOOKUP(E1020,'国家网站数据(NMPA)'!B$1:B$906,'国家网站数据(NMPA)'!J$1:J$906),IF(B1020="Oversea",_xlfn.XLOOKUP(O1020,'Oversea data From 国家网站'!A$1:A$994,'Oversea data From 国家网站'!J$1:J$994),_xlfn.XLOOKUP(O1020,'Local data from 国家网站'!A$1:A$1000,'Local data from 国家网站'!J$1:J$1000)))),"NA",IF(B1020="NMPA",_xlfn.XLOOKUP(E1020,'国家网站数据(NMPA)'!B$1:B$906,'国家网站数据(NMPA)'!J$1:J$906),IF(B1020="Oversea",_xlfn.XLOOKUP(O1020,'Oversea data From 国家网站'!A$1:A$994,'Oversea data From 国家网站'!J$1:J$994),_xlfn.XLOOKUP(O1020,'Local data from 国家网站'!A$1:A$1000,'Local data from 国家网站'!J$1:J$1000))))</f>
        <v>0</v>
      </c>
      <c r="I1020" s="176">
        <f>IF(ISERROR(IF(B1020="NMPA",_xlfn.XLOOKUP(西门子log!E1020,'国家网站数据(NMPA)'!B:B,'国家网站数据(NMPA)'!K:K),IF(B1020="Oversea",_xlfn.XLOOKUP(O1020,'Oversea data From 国家网站'!A:A,'Oversea data From 国家网站'!K:K),_xlfn.XLOOKUP(西门子log!O1020,'Local data from 国家网站'!A:A,'Local data from 国家网站'!K:K)))),"NA",IF(B1020="NMPA",_xlfn.XLOOKUP(E1020,'国家网站数据(NMPA)'!B:B,'国家网站数据(NMPA)'!K:K),IF(B1020="Oversea",_xlfn.XLOOKUP(O1020,'Oversea data From 国家网站'!A:A,'Oversea data From 国家网站'!K:K),_xlfn.XLOOKUP(O1020,'Local data from 国家网站'!A:A,'Local data from 国家网站'!K:K))))</f>
        <v>0</v>
      </c>
      <c r="J1020" s="176"/>
      <c r="K1020" s="176" t="str">
        <f>IF(B1020="NMPA", _xlfn.XLOOKUP(E1020, '国家网站数据(NMPA)'!B:B, '国家网站数据(NMPA)'!W:W), "NA")</f>
        <v>NA</v>
      </c>
      <c r="M1020" s="326">
        <f t="shared" si="29"/>
        <v>30</v>
      </c>
      <c r="T1020" s="247" t="str">
        <f t="shared" si="25"/>
        <v>满足</v>
      </c>
    </row>
    <row r="1021" spans="3:20" ht="16.399999999999999" customHeight="1">
      <c r="C1021" s="172">
        <f t="shared" ca="1" si="28"/>
        <v>-45773</v>
      </c>
      <c r="D1021" s="174" t="str">
        <f>IF(B1021="NMPA", _xlfn.XLOOKUP(E1021,'国家网站数据(NMPA)'!$B$1:$B$906,'国家网站数据(NMPA)'!C$1:C$906),"NA")</f>
        <v>NA</v>
      </c>
      <c r="E1021" s="180">
        <f>IF(N1021="Not Reportable","NA",IF(B1021="Oversea",_xlfn.XLOOKUP(O1021,'Oversea data From 国家网站'!A:A,'Oversea data From 国家网站'!B:B),_xlfn.XLOOKUP(O1021,'Local data from 国家网站'!A:A,'Local data from 国家网站'!B:B)))</f>
        <v>0</v>
      </c>
      <c r="G1021" s="176">
        <f>IF(ISERROR(IF(B1021="NMPA",_xlfn.XLOOKUP(E1021,'国家网站数据(NMPA)'!B$1:B$906,'国家网站数据(NMPA)'!J$1:J$906),IF(B1021="Oversea",_xlfn.XLOOKUP(O1021,'Oversea data From 国家网站'!A$1:A$994,'Oversea data From 国家网站'!J$1:J$994),_xlfn.XLOOKUP(O1021,'Local data from 国家网站'!A$1:A$1000,'Local data from 国家网站'!J$1:J$1000)))),"NA",IF(B1021="NMPA",_xlfn.XLOOKUP(E1021,'国家网站数据(NMPA)'!B$1:B$906,'国家网站数据(NMPA)'!J$1:J$906),IF(B1021="Oversea",_xlfn.XLOOKUP(O1021,'Oversea data From 国家网站'!A$1:A$994,'Oversea data From 国家网站'!J$1:J$994),_xlfn.XLOOKUP(O1021,'Local data from 国家网站'!A$1:A$1000,'Local data from 国家网站'!J$1:J$1000))))</f>
        <v>0</v>
      </c>
      <c r="I1021" s="176">
        <f>IF(ISERROR(IF(B1021="NMPA",_xlfn.XLOOKUP(西门子log!E1021,'国家网站数据(NMPA)'!B:B,'国家网站数据(NMPA)'!K:K),IF(B1021="Oversea",_xlfn.XLOOKUP(O1021,'Oversea data From 国家网站'!A:A,'Oversea data From 国家网站'!K:K),_xlfn.XLOOKUP(西门子log!O1021,'Local data from 国家网站'!A:A,'Local data from 国家网站'!K:K)))),"NA",IF(B1021="NMPA",_xlfn.XLOOKUP(E1021,'国家网站数据(NMPA)'!B:B,'国家网站数据(NMPA)'!K:K),IF(B1021="Oversea",_xlfn.XLOOKUP(O1021,'Oversea data From 国家网站'!A:A,'Oversea data From 国家网站'!K:K),_xlfn.XLOOKUP(O1021,'Local data from 国家网站'!A:A,'Local data from 国家网站'!K:K))))</f>
        <v>0</v>
      </c>
      <c r="J1021" s="176"/>
      <c r="K1021" s="176" t="str">
        <f>IF(B1021="NMPA", _xlfn.XLOOKUP(E1021, '国家网站数据(NMPA)'!B:B, '国家网站数据(NMPA)'!W:W), "NA")</f>
        <v>NA</v>
      </c>
      <c r="M1021" s="326">
        <f t="shared" si="29"/>
        <v>30</v>
      </c>
      <c r="T1021" s="247" t="str">
        <f t="shared" si="25"/>
        <v>满足</v>
      </c>
    </row>
    <row r="1022" spans="3:20" ht="16.399999999999999" customHeight="1">
      <c r="C1022" s="172">
        <f t="shared" ca="1" si="28"/>
        <v>-45773</v>
      </c>
      <c r="D1022" s="174" t="str">
        <f>IF(B1022="NMPA", _xlfn.XLOOKUP(E1022,'国家网站数据(NMPA)'!$B$1:$B$906,'国家网站数据(NMPA)'!C$1:C$906),"NA")</f>
        <v>NA</v>
      </c>
      <c r="E1022" s="180">
        <f>IF(N1022="Not Reportable","NA",IF(B1022="Oversea",_xlfn.XLOOKUP(O1022,'Oversea data From 国家网站'!A:A,'Oversea data From 国家网站'!B:B),_xlfn.XLOOKUP(O1022,'Local data from 国家网站'!A:A,'Local data from 国家网站'!B:B)))</f>
        <v>0</v>
      </c>
      <c r="G1022" s="176">
        <f>IF(ISERROR(IF(B1022="NMPA",_xlfn.XLOOKUP(E1022,'国家网站数据(NMPA)'!B$1:B$906,'国家网站数据(NMPA)'!J$1:J$906),IF(B1022="Oversea",_xlfn.XLOOKUP(O1022,'Oversea data From 国家网站'!A$1:A$994,'Oversea data From 国家网站'!J$1:J$994),_xlfn.XLOOKUP(O1022,'Local data from 国家网站'!A$1:A$1000,'Local data from 国家网站'!J$1:J$1000)))),"NA",IF(B1022="NMPA",_xlfn.XLOOKUP(E1022,'国家网站数据(NMPA)'!B$1:B$906,'国家网站数据(NMPA)'!J$1:J$906),IF(B1022="Oversea",_xlfn.XLOOKUP(O1022,'Oversea data From 国家网站'!A$1:A$994,'Oversea data From 国家网站'!J$1:J$994),_xlfn.XLOOKUP(O1022,'Local data from 国家网站'!A$1:A$1000,'Local data from 国家网站'!J$1:J$1000))))</f>
        <v>0</v>
      </c>
      <c r="I1022" s="176">
        <f>IF(ISERROR(IF(B1022="NMPA",_xlfn.XLOOKUP(西门子log!E1022,'国家网站数据(NMPA)'!B:B,'国家网站数据(NMPA)'!K:K),IF(B1022="Oversea",_xlfn.XLOOKUP(O1022,'Oversea data From 国家网站'!A:A,'Oversea data From 国家网站'!K:K),_xlfn.XLOOKUP(西门子log!O1022,'Local data from 国家网站'!A:A,'Local data from 国家网站'!K:K)))),"NA",IF(B1022="NMPA",_xlfn.XLOOKUP(E1022,'国家网站数据(NMPA)'!B:B,'国家网站数据(NMPA)'!K:K),IF(B1022="Oversea",_xlfn.XLOOKUP(O1022,'Oversea data From 国家网站'!A:A,'Oversea data From 国家网站'!K:K),_xlfn.XLOOKUP(O1022,'Local data from 国家网站'!A:A,'Local data from 国家网站'!K:K))))</f>
        <v>0</v>
      </c>
      <c r="J1022" s="176"/>
      <c r="K1022" s="176" t="str">
        <f>IF(B1022="NMPA", _xlfn.XLOOKUP(E1022, '国家网站数据(NMPA)'!B:B, '国家网站数据(NMPA)'!W:W), "NA")</f>
        <v>NA</v>
      </c>
      <c r="M1022" s="326">
        <f t="shared" si="29"/>
        <v>30</v>
      </c>
      <c r="T1022" s="247" t="str">
        <f t="shared" si="25"/>
        <v>满足</v>
      </c>
    </row>
    <row r="1023" spans="3:20" ht="16.399999999999999" customHeight="1">
      <c r="C1023" s="172">
        <f t="shared" ca="1" si="28"/>
        <v>-45773</v>
      </c>
      <c r="D1023" s="174" t="str">
        <f>IF(B1023="NMPA", _xlfn.XLOOKUP(E1023,'国家网站数据(NMPA)'!$B$1:$B$906,'国家网站数据(NMPA)'!C$1:C$906),"NA")</f>
        <v>NA</v>
      </c>
      <c r="E1023" s="180">
        <f>IF(N1023="Not Reportable","NA",IF(B1023="Oversea",_xlfn.XLOOKUP(O1023,'Oversea data From 国家网站'!A:A,'Oversea data From 国家网站'!B:B),_xlfn.XLOOKUP(O1023,'Local data from 国家网站'!A:A,'Local data from 国家网站'!B:B)))</f>
        <v>0</v>
      </c>
      <c r="G1023" s="176">
        <f>IF(ISERROR(IF(B1023="NMPA",_xlfn.XLOOKUP(E1023,'国家网站数据(NMPA)'!B$1:B$906,'国家网站数据(NMPA)'!J$1:J$906),IF(B1023="Oversea",_xlfn.XLOOKUP(O1023,'Oversea data From 国家网站'!A$1:A$994,'Oversea data From 国家网站'!J$1:J$994),_xlfn.XLOOKUP(O1023,'Local data from 国家网站'!A$1:A$1000,'Local data from 国家网站'!J$1:J$1000)))),"NA",IF(B1023="NMPA",_xlfn.XLOOKUP(E1023,'国家网站数据(NMPA)'!B$1:B$906,'国家网站数据(NMPA)'!J$1:J$906),IF(B1023="Oversea",_xlfn.XLOOKUP(O1023,'Oversea data From 国家网站'!A$1:A$994,'Oversea data From 国家网站'!J$1:J$994),_xlfn.XLOOKUP(O1023,'Local data from 国家网站'!A$1:A$1000,'Local data from 国家网站'!J$1:J$1000))))</f>
        <v>0</v>
      </c>
      <c r="I1023" s="176">
        <f>IF(ISERROR(IF(B1023="NMPA",_xlfn.XLOOKUP(西门子log!E1023,'国家网站数据(NMPA)'!B:B,'国家网站数据(NMPA)'!K:K),IF(B1023="Oversea",_xlfn.XLOOKUP(O1023,'Oversea data From 国家网站'!A:A,'Oversea data From 国家网站'!K:K),_xlfn.XLOOKUP(西门子log!O1023,'Local data from 国家网站'!A:A,'Local data from 国家网站'!K:K)))),"NA",IF(B1023="NMPA",_xlfn.XLOOKUP(E1023,'国家网站数据(NMPA)'!B:B,'国家网站数据(NMPA)'!K:K),IF(B1023="Oversea",_xlfn.XLOOKUP(O1023,'Oversea data From 国家网站'!A:A,'Oversea data From 国家网站'!K:K),_xlfn.XLOOKUP(O1023,'Local data from 国家网站'!A:A,'Local data from 国家网站'!K:K))))</f>
        <v>0</v>
      </c>
      <c r="J1023" s="176"/>
      <c r="K1023" s="176" t="str">
        <f>IF(B1023="NMPA", _xlfn.XLOOKUP(E1023, '国家网站数据(NMPA)'!B:B, '国家网站数据(NMPA)'!W:W), "NA")</f>
        <v>NA</v>
      </c>
      <c r="M1023" s="326">
        <f t="shared" si="29"/>
        <v>30</v>
      </c>
      <c r="T1023" s="247" t="str">
        <f t="shared" si="25"/>
        <v>满足</v>
      </c>
    </row>
    <row r="1024" spans="3:20" ht="16.399999999999999" customHeight="1">
      <c r="C1024" s="172">
        <f t="shared" ca="1" si="28"/>
        <v>-45773</v>
      </c>
      <c r="D1024" s="174" t="str">
        <f>IF(B1024="NMPA", _xlfn.XLOOKUP(E1024,'国家网站数据(NMPA)'!$B$1:$B$906,'国家网站数据(NMPA)'!C$1:C$906),"NA")</f>
        <v>NA</v>
      </c>
      <c r="E1024" s="180">
        <f>IF(N1024="Not Reportable","NA",IF(B1024="Oversea",_xlfn.XLOOKUP(O1024,'Oversea data From 国家网站'!A:A,'Oversea data From 国家网站'!B:B),_xlfn.XLOOKUP(O1024,'Local data from 国家网站'!A:A,'Local data from 国家网站'!B:B)))</f>
        <v>0</v>
      </c>
      <c r="G1024" s="176">
        <f>IF(ISERROR(IF(B1024="NMPA",_xlfn.XLOOKUP(E1024,'国家网站数据(NMPA)'!B$1:B$906,'国家网站数据(NMPA)'!J$1:J$906),IF(B1024="Oversea",_xlfn.XLOOKUP(O1024,'Oversea data From 国家网站'!A$1:A$994,'Oversea data From 国家网站'!J$1:J$994),_xlfn.XLOOKUP(O1024,'Local data from 国家网站'!A$1:A$1000,'Local data from 国家网站'!J$1:J$1000)))),"NA",IF(B1024="NMPA",_xlfn.XLOOKUP(E1024,'国家网站数据(NMPA)'!B$1:B$906,'国家网站数据(NMPA)'!J$1:J$906),IF(B1024="Oversea",_xlfn.XLOOKUP(O1024,'Oversea data From 国家网站'!A$1:A$994,'Oversea data From 国家网站'!J$1:J$994),_xlfn.XLOOKUP(O1024,'Local data from 国家网站'!A$1:A$1000,'Local data from 国家网站'!J$1:J$1000))))</f>
        <v>0</v>
      </c>
      <c r="I1024" s="176">
        <f>IF(ISERROR(IF(B1024="NMPA",_xlfn.XLOOKUP(西门子log!E1024,'国家网站数据(NMPA)'!B:B,'国家网站数据(NMPA)'!K:K),IF(B1024="Oversea",_xlfn.XLOOKUP(O1024,'Oversea data From 国家网站'!A:A,'Oversea data From 国家网站'!K:K),_xlfn.XLOOKUP(西门子log!O1024,'Local data from 国家网站'!A:A,'Local data from 国家网站'!K:K)))),"NA",IF(B1024="NMPA",_xlfn.XLOOKUP(E1024,'国家网站数据(NMPA)'!B:B,'国家网站数据(NMPA)'!K:K),IF(B1024="Oversea",_xlfn.XLOOKUP(O1024,'Oversea data From 国家网站'!A:A,'Oversea data From 国家网站'!K:K),_xlfn.XLOOKUP(O1024,'Local data from 国家网站'!A:A,'Local data from 国家网站'!K:K))))</f>
        <v>0</v>
      </c>
      <c r="J1024" s="176"/>
      <c r="K1024" s="176" t="str">
        <f>IF(B1024="NMPA", _xlfn.XLOOKUP(E1024, '国家网站数据(NMPA)'!B:B, '国家网站数据(NMPA)'!W:W), "NA")</f>
        <v>NA</v>
      </c>
      <c r="M1024" s="326">
        <f t="shared" si="29"/>
        <v>30</v>
      </c>
      <c r="T1024" s="247" t="str">
        <f t="shared" si="25"/>
        <v>满足</v>
      </c>
    </row>
    <row r="1025" spans="3:20" ht="16.399999999999999" customHeight="1">
      <c r="C1025" s="172">
        <f t="shared" ca="1" si="28"/>
        <v>-45773</v>
      </c>
      <c r="D1025" s="174" t="str">
        <f>IF(B1025="NMPA", _xlfn.XLOOKUP(E1025,'国家网站数据(NMPA)'!$B$1:$B$906,'国家网站数据(NMPA)'!C$1:C$906),"NA")</f>
        <v>NA</v>
      </c>
      <c r="E1025" s="180">
        <f>IF(N1025="Not Reportable","NA",IF(B1025="Oversea",_xlfn.XLOOKUP(O1025,'Oversea data From 国家网站'!A:A,'Oversea data From 国家网站'!B:B),_xlfn.XLOOKUP(O1025,'Local data from 国家网站'!A:A,'Local data from 国家网站'!B:B)))</f>
        <v>0</v>
      </c>
      <c r="G1025" s="176">
        <f>IF(ISERROR(IF(B1025="NMPA",_xlfn.XLOOKUP(E1025,'国家网站数据(NMPA)'!B$1:B$906,'国家网站数据(NMPA)'!J$1:J$906),IF(B1025="Oversea",_xlfn.XLOOKUP(O1025,'Oversea data From 国家网站'!A$1:A$994,'Oversea data From 国家网站'!J$1:J$994),_xlfn.XLOOKUP(O1025,'Local data from 国家网站'!A$1:A$1000,'Local data from 国家网站'!J$1:J$1000)))),"NA",IF(B1025="NMPA",_xlfn.XLOOKUP(E1025,'国家网站数据(NMPA)'!B$1:B$906,'国家网站数据(NMPA)'!J$1:J$906),IF(B1025="Oversea",_xlfn.XLOOKUP(O1025,'Oversea data From 国家网站'!A$1:A$994,'Oversea data From 国家网站'!J$1:J$994),_xlfn.XLOOKUP(O1025,'Local data from 国家网站'!A$1:A$1000,'Local data from 国家网站'!J$1:J$1000))))</f>
        <v>0</v>
      </c>
      <c r="I1025" s="176">
        <f>IF(ISERROR(IF(B1025="NMPA",_xlfn.XLOOKUP(西门子log!E1025,'国家网站数据(NMPA)'!B:B,'国家网站数据(NMPA)'!K:K),IF(B1025="Oversea",_xlfn.XLOOKUP(O1025,'Oversea data From 国家网站'!A:A,'Oversea data From 国家网站'!K:K),_xlfn.XLOOKUP(西门子log!O1025,'Local data from 国家网站'!A:A,'Local data from 国家网站'!K:K)))),"NA",IF(B1025="NMPA",_xlfn.XLOOKUP(E1025,'国家网站数据(NMPA)'!B:B,'国家网站数据(NMPA)'!K:K),IF(B1025="Oversea",_xlfn.XLOOKUP(O1025,'Oversea data From 国家网站'!A:A,'Oversea data From 国家网站'!K:K),_xlfn.XLOOKUP(O1025,'Local data from 国家网站'!A:A,'Local data from 国家网站'!K:K))))</f>
        <v>0</v>
      </c>
      <c r="J1025" s="176"/>
      <c r="K1025" s="176" t="str">
        <f>IF(B1025="NMPA", _xlfn.XLOOKUP(E1025, '国家网站数据(NMPA)'!B:B, '国家网站数据(NMPA)'!W:W), "NA")</f>
        <v>NA</v>
      </c>
      <c r="M1025" s="326">
        <f t="shared" si="29"/>
        <v>30</v>
      </c>
      <c r="T1025" s="247" t="str">
        <f t="shared" ref="T1025:T1056" si="30">IF(P1025="NA"," ",IF(P1025&lt;M1025,"满足","不满足"))</f>
        <v>满足</v>
      </c>
    </row>
    <row r="1026" spans="3:20" ht="16.399999999999999" customHeight="1">
      <c r="C1026" s="172">
        <f t="shared" ca="1" si="28"/>
        <v>-45773</v>
      </c>
      <c r="D1026" s="174" t="str">
        <f>IF(B1026="NMPA", _xlfn.XLOOKUP(E1026,'国家网站数据(NMPA)'!$B$1:$B$906,'国家网站数据(NMPA)'!C$1:C$906),"NA")</f>
        <v>NA</v>
      </c>
      <c r="E1026" s="180">
        <f>IF(N1026="Not Reportable","NA",IF(B1026="Oversea",_xlfn.XLOOKUP(O1026,'Oversea data From 国家网站'!A:A,'Oversea data From 国家网站'!B:B),_xlfn.XLOOKUP(O1026,'Local data from 国家网站'!A:A,'Local data from 国家网站'!B:B)))</f>
        <v>0</v>
      </c>
      <c r="G1026" s="176">
        <f>IF(ISERROR(IF(B1026="NMPA",_xlfn.XLOOKUP(E1026,'国家网站数据(NMPA)'!B$1:B$906,'国家网站数据(NMPA)'!J$1:J$906),IF(B1026="Oversea",_xlfn.XLOOKUP(O1026,'Oversea data From 国家网站'!A$1:A$994,'Oversea data From 国家网站'!J$1:J$994),_xlfn.XLOOKUP(O1026,'Local data from 国家网站'!A$1:A$1000,'Local data from 国家网站'!J$1:J$1000)))),"NA",IF(B1026="NMPA",_xlfn.XLOOKUP(E1026,'国家网站数据(NMPA)'!B$1:B$906,'国家网站数据(NMPA)'!J$1:J$906),IF(B1026="Oversea",_xlfn.XLOOKUP(O1026,'Oversea data From 国家网站'!A$1:A$994,'Oversea data From 国家网站'!J$1:J$994),_xlfn.XLOOKUP(O1026,'Local data from 国家网站'!A$1:A$1000,'Local data from 国家网站'!J$1:J$1000))))</f>
        <v>0</v>
      </c>
      <c r="I1026" s="176">
        <f>IF(ISERROR(IF(B1026="NMPA",_xlfn.XLOOKUP(西门子log!E1026,'国家网站数据(NMPA)'!B:B,'国家网站数据(NMPA)'!K:K),IF(B1026="Oversea",_xlfn.XLOOKUP(O1026,'Oversea data From 国家网站'!A:A,'Oversea data From 国家网站'!K:K),_xlfn.XLOOKUP(西门子log!O1026,'Local data from 国家网站'!A:A,'Local data from 国家网站'!K:K)))),"NA",IF(B1026="NMPA",_xlfn.XLOOKUP(E1026,'国家网站数据(NMPA)'!B:B,'国家网站数据(NMPA)'!K:K),IF(B1026="Oversea",_xlfn.XLOOKUP(O1026,'Oversea data From 国家网站'!A:A,'Oversea data From 国家网站'!K:K),_xlfn.XLOOKUP(O1026,'Local data from 国家网站'!A:A,'Local data from 国家网站'!K:K))))</f>
        <v>0</v>
      </c>
      <c r="J1026" s="176"/>
      <c r="K1026" s="176" t="str">
        <f>IF(B1026="NMPA", _xlfn.XLOOKUP(E1026, '国家网站数据(NMPA)'!B:B, '国家网站数据(NMPA)'!W:W), "NA")</f>
        <v>NA</v>
      </c>
      <c r="M1026" s="326">
        <f t="shared" si="29"/>
        <v>30</v>
      </c>
      <c r="T1026" s="247" t="str">
        <f t="shared" si="30"/>
        <v>满足</v>
      </c>
    </row>
    <row r="1027" spans="3:20" ht="16.399999999999999" customHeight="1">
      <c r="C1027" s="172">
        <f t="shared" ca="1" si="28"/>
        <v>-45773</v>
      </c>
      <c r="D1027" s="174" t="str">
        <f>IF(B1027="NMPA", _xlfn.XLOOKUP(E1027,'国家网站数据(NMPA)'!$B$1:$B$906,'国家网站数据(NMPA)'!C$1:C$906),"NA")</f>
        <v>NA</v>
      </c>
      <c r="E1027" s="180">
        <f>IF(N1027="Not Reportable","NA",IF(B1027="Oversea",_xlfn.XLOOKUP(O1027,'Oversea data From 国家网站'!A:A,'Oversea data From 国家网站'!B:B),_xlfn.XLOOKUP(O1027,'Local data from 国家网站'!A:A,'Local data from 国家网站'!B:B)))</f>
        <v>0</v>
      </c>
      <c r="G1027" s="176">
        <f>IF(ISERROR(IF(B1027="NMPA",_xlfn.XLOOKUP(E1027,'国家网站数据(NMPA)'!B$1:B$906,'国家网站数据(NMPA)'!J$1:J$906),IF(B1027="Oversea",_xlfn.XLOOKUP(O1027,'Oversea data From 国家网站'!A$1:A$994,'Oversea data From 国家网站'!J$1:J$994),_xlfn.XLOOKUP(O1027,'Local data from 国家网站'!A$1:A$1000,'Local data from 国家网站'!J$1:J$1000)))),"NA",IF(B1027="NMPA",_xlfn.XLOOKUP(E1027,'国家网站数据(NMPA)'!B$1:B$906,'国家网站数据(NMPA)'!J$1:J$906),IF(B1027="Oversea",_xlfn.XLOOKUP(O1027,'Oversea data From 国家网站'!A$1:A$994,'Oversea data From 国家网站'!J$1:J$994),_xlfn.XLOOKUP(O1027,'Local data from 国家网站'!A$1:A$1000,'Local data from 国家网站'!J$1:J$1000))))</f>
        <v>0</v>
      </c>
      <c r="I1027" s="176">
        <f>IF(ISERROR(IF(B1027="NMPA",_xlfn.XLOOKUP(西门子log!E1027,'国家网站数据(NMPA)'!B:B,'国家网站数据(NMPA)'!K:K),IF(B1027="Oversea",_xlfn.XLOOKUP(O1027,'Oversea data From 国家网站'!A:A,'Oversea data From 国家网站'!K:K),_xlfn.XLOOKUP(西门子log!O1027,'Local data from 国家网站'!A:A,'Local data from 国家网站'!K:K)))),"NA",IF(B1027="NMPA",_xlfn.XLOOKUP(E1027,'国家网站数据(NMPA)'!B:B,'国家网站数据(NMPA)'!K:K),IF(B1027="Oversea",_xlfn.XLOOKUP(O1027,'Oversea data From 国家网站'!A:A,'Oversea data From 国家网站'!K:K),_xlfn.XLOOKUP(O1027,'Local data from 国家网站'!A:A,'Local data from 国家网站'!K:K))))</f>
        <v>0</v>
      </c>
      <c r="J1027" s="176"/>
      <c r="K1027" s="176" t="str">
        <f>IF(B1027="NMPA", _xlfn.XLOOKUP(E1027, '国家网站数据(NMPA)'!B:B, '国家网站数据(NMPA)'!W:W), "NA")</f>
        <v>NA</v>
      </c>
      <c r="M1027" s="326">
        <f t="shared" si="29"/>
        <v>30</v>
      </c>
      <c r="T1027" s="247" t="str">
        <f t="shared" si="30"/>
        <v>满足</v>
      </c>
    </row>
    <row r="1028" spans="3:20" ht="16.399999999999999" customHeight="1">
      <c r="C1028" s="172">
        <f t="shared" ca="1" si="28"/>
        <v>-45773</v>
      </c>
      <c r="D1028" s="174" t="str">
        <f>IF(B1028="NMPA", _xlfn.XLOOKUP(E1028,'国家网站数据(NMPA)'!$B$1:$B$906,'国家网站数据(NMPA)'!C$1:C$906),"NA")</f>
        <v>NA</v>
      </c>
      <c r="E1028" s="180">
        <f>IF(N1028="Not Reportable","NA",IF(B1028="Oversea",_xlfn.XLOOKUP(O1028,'Oversea data From 国家网站'!A:A,'Oversea data From 国家网站'!B:B),_xlfn.XLOOKUP(O1028,'Local data from 国家网站'!A:A,'Local data from 国家网站'!B:B)))</f>
        <v>0</v>
      </c>
      <c r="G1028" s="176">
        <f>IF(ISERROR(IF(B1028="NMPA",_xlfn.XLOOKUP(E1028,'国家网站数据(NMPA)'!B$1:B$906,'国家网站数据(NMPA)'!J$1:J$906),IF(B1028="Oversea",_xlfn.XLOOKUP(O1028,'Oversea data From 国家网站'!A$1:A$994,'Oversea data From 国家网站'!J$1:J$994),_xlfn.XLOOKUP(O1028,'Local data from 国家网站'!A$1:A$1000,'Local data from 国家网站'!J$1:J$1000)))),"NA",IF(B1028="NMPA",_xlfn.XLOOKUP(E1028,'国家网站数据(NMPA)'!B$1:B$906,'国家网站数据(NMPA)'!J$1:J$906),IF(B1028="Oversea",_xlfn.XLOOKUP(O1028,'Oversea data From 国家网站'!A$1:A$994,'Oversea data From 国家网站'!J$1:J$994),_xlfn.XLOOKUP(O1028,'Local data from 国家网站'!A$1:A$1000,'Local data from 国家网站'!J$1:J$1000))))</f>
        <v>0</v>
      </c>
      <c r="I1028" s="176">
        <f>IF(ISERROR(IF(B1028="NMPA",_xlfn.XLOOKUP(西门子log!E1028,'国家网站数据(NMPA)'!B:B,'国家网站数据(NMPA)'!K:K),IF(B1028="Oversea",_xlfn.XLOOKUP(O1028,'Oversea data From 国家网站'!A:A,'Oversea data From 国家网站'!K:K),_xlfn.XLOOKUP(西门子log!O1028,'Local data from 国家网站'!A:A,'Local data from 国家网站'!K:K)))),"NA",IF(B1028="NMPA",_xlfn.XLOOKUP(E1028,'国家网站数据(NMPA)'!B:B,'国家网站数据(NMPA)'!K:K),IF(B1028="Oversea",_xlfn.XLOOKUP(O1028,'Oversea data From 国家网站'!A:A,'Oversea data From 国家网站'!K:K),_xlfn.XLOOKUP(O1028,'Local data from 国家网站'!A:A,'Local data from 国家网站'!K:K))))</f>
        <v>0</v>
      </c>
      <c r="J1028" s="176"/>
      <c r="K1028" s="176" t="str">
        <f>IF(B1028="NMPA", _xlfn.XLOOKUP(E1028, '国家网站数据(NMPA)'!B:B, '国家网站数据(NMPA)'!W:W), "NA")</f>
        <v>NA</v>
      </c>
      <c r="M1028" s="326">
        <f t="shared" si="29"/>
        <v>30</v>
      </c>
      <c r="T1028" s="247" t="str">
        <f t="shared" si="30"/>
        <v>满足</v>
      </c>
    </row>
    <row r="1029" spans="3:20" ht="16.399999999999999" customHeight="1">
      <c r="C1029" s="172">
        <f t="shared" ca="1" si="28"/>
        <v>-45773</v>
      </c>
      <c r="D1029" s="174" t="str">
        <f>IF(B1029="NMPA", _xlfn.XLOOKUP(E1029,'国家网站数据(NMPA)'!$B$1:$B$906,'国家网站数据(NMPA)'!C$1:C$906),"NA")</f>
        <v>NA</v>
      </c>
      <c r="E1029" s="180">
        <f>IF(N1029="Not Reportable","NA",IF(B1029="Oversea",_xlfn.XLOOKUP(O1029,'Oversea data From 国家网站'!A:A,'Oversea data From 国家网站'!B:B),_xlfn.XLOOKUP(O1029,'Local data from 国家网站'!A:A,'Local data from 国家网站'!B:B)))</f>
        <v>0</v>
      </c>
      <c r="G1029" s="176">
        <f>IF(ISERROR(IF(B1029="NMPA",_xlfn.XLOOKUP(E1029,'国家网站数据(NMPA)'!B$1:B$906,'国家网站数据(NMPA)'!J$1:J$906),IF(B1029="Oversea",_xlfn.XLOOKUP(O1029,'Oversea data From 国家网站'!A$1:A$994,'Oversea data From 国家网站'!J$1:J$994),_xlfn.XLOOKUP(O1029,'Local data from 国家网站'!A$1:A$1000,'Local data from 国家网站'!J$1:J$1000)))),"NA",IF(B1029="NMPA",_xlfn.XLOOKUP(E1029,'国家网站数据(NMPA)'!B$1:B$906,'国家网站数据(NMPA)'!J$1:J$906),IF(B1029="Oversea",_xlfn.XLOOKUP(O1029,'Oversea data From 国家网站'!A$1:A$994,'Oversea data From 国家网站'!J$1:J$994),_xlfn.XLOOKUP(O1029,'Local data from 国家网站'!A$1:A$1000,'Local data from 国家网站'!J$1:J$1000))))</f>
        <v>0</v>
      </c>
      <c r="I1029" s="176">
        <f>IF(ISERROR(IF(B1029="NMPA",_xlfn.XLOOKUP(西门子log!E1029,'国家网站数据(NMPA)'!B:B,'国家网站数据(NMPA)'!K:K),IF(B1029="Oversea",_xlfn.XLOOKUP(O1029,'Oversea data From 国家网站'!A:A,'Oversea data From 国家网站'!K:K),_xlfn.XLOOKUP(西门子log!O1029,'Local data from 国家网站'!A:A,'Local data from 国家网站'!K:K)))),"NA",IF(B1029="NMPA",_xlfn.XLOOKUP(E1029,'国家网站数据(NMPA)'!B:B,'国家网站数据(NMPA)'!K:K),IF(B1029="Oversea",_xlfn.XLOOKUP(O1029,'Oversea data From 国家网站'!A:A,'Oversea data From 国家网站'!K:K),_xlfn.XLOOKUP(O1029,'Local data from 国家网站'!A:A,'Local data from 国家网站'!K:K))))</f>
        <v>0</v>
      </c>
      <c r="J1029" s="176"/>
      <c r="K1029" s="176" t="str">
        <f>IF(B1029="NMPA", _xlfn.XLOOKUP(E1029, '国家网站数据(NMPA)'!B:B, '国家网站数据(NMPA)'!W:W), "NA")</f>
        <v>NA</v>
      </c>
      <c r="M1029" s="326">
        <f t="shared" si="29"/>
        <v>30</v>
      </c>
      <c r="T1029" s="247" t="str">
        <f t="shared" si="30"/>
        <v>满足</v>
      </c>
    </row>
    <row r="1030" spans="3:20" ht="16.399999999999999" customHeight="1">
      <c r="C1030" s="172">
        <f t="shared" ca="1" si="28"/>
        <v>-45773</v>
      </c>
      <c r="D1030" s="174" t="str">
        <f>IF(B1030="NMPA", _xlfn.XLOOKUP(E1030,'国家网站数据(NMPA)'!$B$1:$B$906,'国家网站数据(NMPA)'!C$1:C$906),"NA")</f>
        <v>NA</v>
      </c>
      <c r="E1030" s="180">
        <f>IF(N1030="Not Reportable","NA",IF(B1030="Oversea",_xlfn.XLOOKUP(O1030,'Oversea data From 国家网站'!A:A,'Oversea data From 国家网站'!B:B),_xlfn.XLOOKUP(O1030,'Local data from 国家网站'!A:A,'Local data from 国家网站'!B:B)))</f>
        <v>0</v>
      </c>
      <c r="G1030" s="176">
        <f>IF(ISERROR(IF(B1030="NMPA",_xlfn.XLOOKUP(E1030,'国家网站数据(NMPA)'!B$1:B$906,'国家网站数据(NMPA)'!J$1:J$906),IF(B1030="Oversea",_xlfn.XLOOKUP(O1030,'Oversea data From 国家网站'!A$1:A$994,'Oversea data From 国家网站'!J$1:J$994),_xlfn.XLOOKUP(O1030,'Local data from 国家网站'!A$1:A$1000,'Local data from 国家网站'!J$1:J$1000)))),"NA",IF(B1030="NMPA",_xlfn.XLOOKUP(E1030,'国家网站数据(NMPA)'!B$1:B$906,'国家网站数据(NMPA)'!J$1:J$906),IF(B1030="Oversea",_xlfn.XLOOKUP(O1030,'Oversea data From 国家网站'!A$1:A$994,'Oversea data From 国家网站'!J$1:J$994),_xlfn.XLOOKUP(O1030,'Local data from 国家网站'!A$1:A$1000,'Local data from 国家网站'!J$1:J$1000))))</f>
        <v>0</v>
      </c>
      <c r="I1030" s="176">
        <f>IF(ISERROR(IF(B1030="NMPA",_xlfn.XLOOKUP(西门子log!E1030,'国家网站数据(NMPA)'!B:B,'国家网站数据(NMPA)'!K:K),IF(B1030="Oversea",_xlfn.XLOOKUP(O1030,'Oversea data From 国家网站'!A:A,'Oversea data From 国家网站'!K:K),_xlfn.XLOOKUP(西门子log!O1030,'Local data from 国家网站'!A:A,'Local data from 国家网站'!K:K)))),"NA",IF(B1030="NMPA",_xlfn.XLOOKUP(E1030,'国家网站数据(NMPA)'!B:B,'国家网站数据(NMPA)'!K:K),IF(B1030="Oversea",_xlfn.XLOOKUP(O1030,'Oversea data From 国家网站'!A:A,'Oversea data From 国家网站'!K:K),_xlfn.XLOOKUP(O1030,'Local data from 国家网站'!A:A,'Local data from 国家网站'!K:K))))</f>
        <v>0</v>
      </c>
      <c r="J1030" s="176"/>
      <c r="K1030" s="176" t="str">
        <f>IF(B1030="NMPA", _xlfn.XLOOKUP(E1030, '国家网站数据(NMPA)'!B:B, '国家网站数据(NMPA)'!W:W), "NA")</f>
        <v>NA</v>
      </c>
      <c r="M1030" s="326">
        <f t="shared" si="29"/>
        <v>30</v>
      </c>
      <c r="T1030" s="247" t="str">
        <f t="shared" si="30"/>
        <v>满足</v>
      </c>
    </row>
    <row r="1031" spans="3:20" ht="16.399999999999999" customHeight="1">
      <c r="C1031" s="172">
        <f t="shared" ca="1" si="28"/>
        <v>-45773</v>
      </c>
      <c r="D1031" s="174" t="str">
        <f>IF(B1031="NMPA", _xlfn.XLOOKUP(E1031,'国家网站数据(NMPA)'!$B$1:$B$906,'国家网站数据(NMPA)'!C$1:C$906),"NA")</f>
        <v>NA</v>
      </c>
      <c r="E1031" s="180">
        <f>IF(N1031="Not Reportable","NA",IF(B1031="Oversea",_xlfn.XLOOKUP(O1031,'Oversea data From 国家网站'!A:A,'Oversea data From 国家网站'!B:B),_xlfn.XLOOKUP(O1031,'Local data from 国家网站'!A:A,'Local data from 国家网站'!B:B)))</f>
        <v>0</v>
      </c>
      <c r="G1031" s="176">
        <f>IF(ISERROR(IF(B1031="NMPA",_xlfn.XLOOKUP(E1031,'国家网站数据(NMPA)'!B$1:B$906,'国家网站数据(NMPA)'!J$1:J$906),IF(B1031="Oversea",_xlfn.XLOOKUP(O1031,'Oversea data From 国家网站'!A$1:A$994,'Oversea data From 国家网站'!J$1:J$994),_xlfn.XLOOKUP(O1031,'Local data from 国家网站'!A$1:A$1000,'Local data from 国家网站'!J$1:J$1000)))),"NA",IF(B1031="NMPA",_xlfn.XLOOKUP(E1031,'国家网站数据(NMPA)'!B$1:B$906,'国家网站数据(NMPA)'!J$1:J$906),IF(B1031="Oversea",_xlfn.XLOOKUP(O1031,'Oversea data From 国家网站'!A$1:A$994,'Oversea data From 国家网站'!J$1:J$994),_xlfn.XLOOKUP(O1031,'Local data from 国家网站'!A$1:A$1000,'Local data from 国家网站'!J$1:J$1000))))</f>
        <v>0</v>
      </c>
      <c r="I1031" s="176">
        <f>IF(ISERROR(IF(B1031="NMPA",_xlfn.XLOOKUP(西门子log!E1031,'国家网站数据(NMPA)'!B:B,'国家网站数据(NMPA)'!K:K),IF(B1031="Oversea",_xlfn.XLOOKUP(O1031,'Oversea data From 国家网站'!A:A,'Oversea data From 国家网站'!K:K),_xlfn.XLOOKUP(西门子log!O1031,'Local data from 国家网站'!A:A,'Local data from 国家网站'!K:K)))),"NA",IF(B1031="NMPA",_xlfn.XLOOKUP(E1031,'国家网站数据(NMPA)'!B:B,'国家网站数据(NMPA)'!K:K),IF(B1031="Oversea",_xlfn.XLOOKUP(O1031,'Oversea data From 国家网站'!A:A,'Oversea data From 国家网站'!K:K),_xlfn.XLOOKUP(O1031,'Local data from 国家网站'!A:A,'Local data from 国家网站'!K:K))))</f>
        <v>0</v>
      </c>
      <c r="J1031" s="176"/>
      <c r="K1031" s="176" t="str">
        <f>IF(B1031="NMPA", _xlfn.XLOOKUP(E1031, '国家网站数据(NMPA)'!B:B, '国家网站数据(NMPA)'!W:W), "NA")</f>
        <v>NA</v>
      </c>
      <c r="M1031" s="326">
        <f t="shared" si="29"/>
        <v>30</v>
      </c>
      <c r="T1031" s="247" t="str">
        <f t="shared" si="30"/>
        <v>满足</v>
      </c>
    </row>
    <row r="1032" spans="3:20" ht="16.399999999999999" customHeight="1">
      <c r="C1032" s="172">
        <f t="shared" ca="1" si="28"/>
        <v>-45773</v>
      </c>
      <c r="D1032" s="174" t="str">
        <f>IF(B1032="NMPA", _xlfn.XLOOKUP(E1032,'国家网站数据(NMPA)'!$B$1:$B$906,'国家网站数据(NMPA)'!C$1:C$906),"NA")</f>
        <v>NA</v>
      </c>
      <c r="E1032" s="180">
        <f>IF(N1032="Not Reportable","NA",IF(B1032="Oversea",_xlfn.XLOOKUP(O1032,'Oversea data From 国家网站'!A:A,'Oversea data From 国家网站'!B:B),_xlfn.XLOOKUP(O1032,'Local data from 国家网站'!A:A,'Local data from 国家网站'!B:B)))</f>
        <v>0</v>
      </c>
      <c r="G1032" s="176">
        <f>IF(ISERROR(IF(B1032="NMPA",_xlfn.XLOOKUP(E1032,'国家网站数据(NMPA)'!B$1:B$906,'国家网站数据(NMPA)'!J$1:J$906),IF(B1032="Oversea",_xlfn.XLOOKUP(O1032,'Oversea data From 国家网站'!A$1:A$994,'Oversea data From 国家网站'!J$1:J$994),_xlfn.XLOOKUP(O1032,'Local data from 国家网站'!A$1:A$1000,'Local data from 国家网站'!J$1:J$1000)))),"NA",IF(B1032="NMPA",_xlfn.XLOOKUP(E1032,'国家网站数据(NMPA)'!B$1:B$906,'国家网站数据(NMPA)'!J$1:J$906),IF(B1032="Oversea",_xlfn.XLOOKUP(O1032,'Oversea data From 国家网站'!A$1:A$994,'Oversea data From 国家网站'!J$1:J$994),_xlfn.XLOOKUP(O1032,'Local data from 国家网站'!A$1:A$1000,'Local data from 国家网站'!J$1:J$1000))))</f>
        <v>0</v>
      </c>
      <c r="I1032" s="176">
        <f>IF(ISERROR(IF(B1032="NMPA",_xlfn.XLOOKUP(西门子log!E1032,'国家网站数据(NMPA)'!B:B,'国家网站数据(NMPA)'!K:K),IF(B1032="Oversea",_xlfn.XLOOKUP(O1032,'Oversea data From 国家网站'!A:A,'Oversea data From 国家网站'!K:K),_xlfn.XLOOKUP(西门子log!O1032,'Local data from 国家网站'!A:A,'Local data from 国家网站'!K:K)))),"NA",IF(B1032="NMPA",_xlfn.XLOOKUP(E1032,'国家网站数据(NMPA)'!B:B,'国家网站数据(NMPA)'!K:K),IF(B1032="Oversea",_xlfn.XLOOKUP(O1032,'Oversea data From 国家网站'!A:A,'Oversea data From 国家网站'!K:K),_xlfn.XLOOKUP(O1032,'Local data from 国家网站'!A:A,'Local data from 国家网站'!K:K))))</f>
        <v>0</v>
      </c>
      <c r="J1032" s="176"/>
      <c r="K1032" s="176" t="str">
        <f>IF(B1032="NMPA", _xlfn.XLOOKUP(E1032, '国家网站数据(NMPA)'!B:B, '国家网站数据(NMPA)'!W:W), "NA")</f>
        <v>NA</v>
      </c>
      <c r="M1032" s="326">
        <f t="shared" si="29"/>
        <v>30</v>
      </c>
      <c r="T1032" s="247" t="str">
        <f t="shared" si="30"/>
        <v>满足</v>
      </c>
    </row>
    <row r="1033" spans="3:20" ht="16.399999999999999" customHeight="1">
      <c r="C1033" s="172">
        <f t="shared" ca="1" si="28"/>
        <v>-45773</v>
      </c>
      <c r="D1033" s="174" t="str">
        <f>IF(B1033="NMPA", _xlfn.XLOOKUP(E1033,'国家网站数据(NMPA)'!$B$1:$B$906,'国家网站数据(NMPA)'!C$1:C$906),"NA")</f>
        <v>NA</v>
      </c>
      <c r="E1033" s="180">
        <f>IF(N1033="Not Reportable","NA",IF(B1033="Oversea",_xlfn.XLOOKUP(O1033,'Oversea data From 国家网站'!A:A,'Oversea data From 国家网站'!B:B),_xlfn.XLOOKUP(O1033,'Local data from 国家网站'!A:A,'Local data from 国家网站'!B:B)))</f>
        <v>0</v>
      </c>
      <c r="G1033" s="176">
        <f>IF(ISERROR(IF(B1033="NMPA",_xlfn.XLOOKUP(E1033,'国家网站数据(NMPA)'!B$1:B$906,'国家网站数据(NMPA)'!J$1:J$906),IF(B1033="Oversea",_xlfn.XLOOKUP(O1033,'Oversea data From 国家网站'!A$1:A$994,'Oversea data From 国家网站'!J$1:J$994),_xlfn.XLOOKUP(O1033,'Local data from 国家网站'!A$1:A$1000,'Local data from 国家网站'!J$1:J$1000)))),"NA",IF(B1033="NMPA",_xlfn.XLOOKUP(E1033,'国家网站数据(NMPA)'!B$1:B$906,'国家网站数据(NMPA)'!J$1:J$906),IF(B1033="Oversea",_xlfn.XLOOKUP(O1033,'Oversea data From 国家网站'!A$1:A$994,'Oversea data From 国家网站'!J$1:J$994),_xlfn.XLOOKUP(O1033,'Local data from 国家网站'!A$1:A$1000,'Local data from 国家网站'!J$1:J$1000))))</f>
        <v>0</v>
      </c>
      <c r="I1033" s="176">
        <f>IF(ISERROR(IF(B1033="NMPA",_xlfn.XLOOKUP(西门子log!E1033,'国家网站数据(NMPA)'!B:B,'国家网站数据(NMPA)'!K:K),IF(B1033="Oversea",_xlfn.XLOOKUP(O1033,'Oversea data From 国家网站'!A:A,'Oversea data From 国家网站'!K:K),_xlfn.XLOOKUP(西门子log!O1033,'Local data from 国家网站'!A:A,'Local data from 国家网站'!K:K)))),"NA",IF(B1033="NMPA",_xlfn.XLOOKUP(E1033,'国家网站数据(NMPA)'!B:B,'国家网站数据(NMPA)'!K:K),IF(B1033="Oversea",_xlfn.XLOOKUP(O1033,'Oversea data From 国家网站'!A:A,'Oversea data From 国家网站'!K:K),_xlfn.XLOOKUP(O1033,'Local data from 国家网站'!A:A,'Local data from 国家网站'!K:K))))</f>
        <v>0</v>
      </c>
      <c r="J1033" s="176"/>
      <c r="K1033" s="176" t="str">
        <f>IF(B1033="NMPA", _xlfn.XLOOKUP(E1033, '国家网站数据(NMPA)'!B:B, '国家网站数据(NMPA)'!W:W), "NA")</f>
        <v>NA</v>
      </c>
      <c r="M1033" s="326">
        <f t="shared" si="29"/>
        <v>30</v>
      </c>
      <c r="T1033" s="247" t="str">
        <f t="shared" si="30"/>
        <v>满足</v>
      </c>
    </row>
    <row r="1034" spans="3:20" ht="16.399999999999999" customHeight="1">
      <c r="C1034" s="172">
        <f t="shared" ca="1" si="28"/>
        <v>-45773</v>
      </c>
      <c r="D1034" s="174" t="str">
        <f>IF(B1034="NMPA", _xlfn.XLOOKUP(E1034,'国家网站数据(NMPA)'!$B$1:$B$906,'国家网站数据(NMPA)'!C$1:C$906),"NA")</f>
        <v>NA</v>
      </c>
      <c r="E1034" s="180">
        <f>IF(N1034="Not Reportable","NA",IF(B1034="Oversea",_xlfn.XLOOKUP(O1034,'Oversea data From 国家网站'!A:A,'Oversea data From 国家网站'!B:B),_xlfn.XLOOKUP(O1034,'Local data from 国家网站'!A:A,'Local data from 国家网站'!B:B)))</f>
        <v>0</v>
      </c>
      <c r="G1034" s="176">
        <f>IF(ISERROR(IF(B1034="NMPA",_xlfn.XLOOKUP(E1034,'国家网站数据(NMPA)'!B$1:B$906,'国家网站数据(NMPA)'!J$1:J$906),IF(B1034="Oversea",_xlfn.XLOOKUP(O1034,'Oversea data From 国家网站'!A$1:A$994,'Oversea data From 国家网站'!J$1:J$994),_xlfn.XLOOKUP(O1034,'Local data from 国家网站'!A$1:A$1000,'Local data from 国家网站'!J$1:J$1000)))),"NA",IF(B1034="NMPA",_xlfn.XLOOKUP(E1034,'国家网站数据(NMPA)'!B$1:B$906,'国家网站数据(NMPA)'!J$1:J$906),IF(B1034="Oversea",_xlfn.XLOOKUP(O1034,'Oversea data From 国家网站'!A$1:A$994,'Oversea data From 国家网站'!J$1:J$994),_xlfn.XLOOKUP(O1034,'Local data from 国家网站'!A$1:A$1000,'Local data from 国家网站'!J$1:J$1000))))</f>
        <v>0</v>
      </c>
      <c r="I1034" s="176">
        <f>IF(ISERROR(IF(B1034="NMPA",_xlfn.XLOOKUP(西门子log!E1034,'国家网站数据(NMPA)'!B:B,'国家网站数据(NMPA)'!K:K),IF(B1034="Oversea",_xlfn.XLOOKUP(O1034,'Oversea data From 国家网站'!A:A,'Oversea data From 国家网站'!K:K),_xlfn.XLOOKUP(西门子log!O1034,'Local data from 国家网站'!A:A,'Local data from 国家网站'!K:K)))),"NA",IF(B1034="NMPA",_xlfn.XLOOKUP(E1034,'国家网站数据(NMPA)'!B:B,'国家网站数据(NMPA)'!K:K),IF(B1034="Oversea",_xlfn.XLOOKUP(O1034,'Oversea data From 国家网站'!A:A,'Oversea data From 国家网站'!K:K),_xlfn.XLOOKUP(O1034,'Local data from 国家网站'!A:A,'Local data from 国家网站'!K:K))))</f>
        <v>0</v>
      </c>
      <c r="J1034" s="176"/>
      <c r="K1034" s="176" t="str">
        <f>IF(B1034="NMPA", _xlfn.XLOOKUP(E1034, '国家网站数据(NMPA)'!B:B, '国家网站数据(NMPA)'!W:W), "NA")</f>
        <v>NA</v>
      </c>
      <c r="M1034" s="326">
        <f t="shared" si="29"/>
        <v>30</v>
      </c>
      <c r="T1034" s="247" t="str">
        <f t="shared" si="30"/>
        <v>满足</v>
      </c>
    </row>
    <row r="1035" spans="3:20" ht="16.399999999999999" customHeight="1">
      <c r="C1035" s="172">
        <f t="shared" ca="1" si="28"/>
        <v>-45773</v>
      </c>
      <c r="D1035" s="174" t="str">
        <f>IF(B1035="NMPA", _xlfn.XLOOKUP(E1035,'国家网站数据(NMPA)'!$B$1:$B$906,'国家网站数据(NMPA)'!C$1:C$906),"NA")</f>
        <v>NA</v>
      </c>
      <c r="E1035" s="180">
        <f>IF(N1035="Not Reportable","NA",IF(B1035="Oversea",_xlfn.XLOOKUP(O1035,'Oversea data From 国家网站'!A:A,'Oversea data From 国家网站'!B:B),_xlfn.XLOOKUP(O1035,'Local data from 国家网站'!A:A,'Local data from 国家网站'!B:B)))</f>
        <v>0</v>
      </c>
      <c r="G1035" s="176">
        <f>IF(ISERROR(IF(B1035="NMPA",_xlfn.XLOOKUP(E1035,'国家网站数据(NMPA)'!B$1:B$906,'国家网站数据(NMPA)'!J$1:J$906),IF(B1035="Oversea",_xlfn.XLOOKUP(O1035,'Oversea data From 国家网站'!A$1:A$994,'Oversea data From 国家网站'!J$1:J$994),_xlfn.XLOOKUP(O1035,'Local data from 国家网站'!A$1:A$1000,'Local data from 国家网站'!J$1:J$1000)))),"NA",IF(B1035="NMPA",_xlfn.XLOOKUP(E1035,'国家网站数据(NMPA)'!B$1:B$906,'国家网站数据(NMPA)'!J$1:J$906),IF(B1035="Oversea",_xlfn.XLOOKUP(O1035,'Oversea data From 国家网站'!A$1:A$994,'Oversea data From 国家网站'!J$1:J$994),_xlfn.XLOOKUP(O1035,'Local data from 国家网站'!A$1:A$1000,'Local data from 国家网站'!J$1:J$1000))))</f>
        <v>0</v>
      </c>
      <c r="I1035" s="176">
        <f>IF(ISERROR(IF(B1035="NMPA",_xlfn.XLOOKUP(西门子log!E1035,'国家网站数据(NMPA)'!B:B,'国家网站数据(NMPA)'!K:K),IF(B1035="Oversea",_xlfn.XLOOKUP(O1035,'Oversea data From 国家网站'!A:A,'Oversea data From 国家网站'!K:K),_xlfn.XLOOKUP(西门子log!O1035,'Local data from 国家网站'!A:A,'Local data from 国家网站'!K:K)))),"NA",IF(B1035="NMPA",_xlfn.XLOOKUP(E1035,'国家网站数据(NMPA)'!B:B,'国家网站数据(NMPA)'!K:K),IF(B1035="Oversea",_xlfn.XLOOKUP(O1035,'Oversea data From 国家网站'!A:A,'Oversea data From 国家网站'!K:K),_xlfn.XLOOKUP(O1035,'Local data from 国家网站'!A:A,'Local data from 国家网站'!K:K))))</f>
        <v>0</v>
      </c>
      <c r="J1035" s="176"/>
      <c r="K1035" s="176" t="str">
        <f>IF(B1035="NMPA", _xlfn.XLOOKUP(E1035, '国家网站数据(NMPA)'!B:B, '国家网站数据(NMPA)'!W:W), "NA")</f>
        <v>NA</v>
      </c>
      <c r="M1035" s="326">
        <f t="shared" si="29"/>
        <v>30</v>
      </c>
      <c r="T1035" s="247" t="str">
        <f t="shared" si="30"/>
        <v>满足</v>
      </c>
    </row>
    <row r="1036" spans="3:20" ht="16.399999999999999" customHeight="1">
      <c r="C1036" s="172">
        <f t="shared" ca="1" si="28"/>
        <v>-45773</v>
      </c>
      <c r="D1036" s="174" t="str">
        <f>IF(B1036="NMPA", _xlfn.XLOOKUP(E1036,'国家网站数据(NMPA)'!$B$1:$B$906,'国家网站数据(NMPA)'!C$1:C$906),"NA")</f>
        <v>NA</v>
      </c>
      <c r="E1036" s="180">
        <f>IF(N1036="Not Reportable","NA",IF(B1036="Oversea",_xlfn.XLOOKUP(O1036,'Oversea data From 国家网站'!A:A,'Oversea data From 国家网站'!B:B),_xlfn.XLOOKUP(O1036,'Local data from 国家网站'!A:A,'Local data from 国家网站'!B:B)))</f>
        <v>0</v>
      </c>
      <c r="G1036" s="176">
        <f>IF(ISERROR(IF(B1036="NMPA",_xlfn.XLOOKUP(E1036,'国家网站数据(NMPA)'!B$1:B$906,'国家网站数据(NMPA)'!J$1:J$906),IF(B1036="Oversea",_xlfn.XLOOKUP(O1036,'Oversea data From 国家网站'!A$1:A$994,'Oversea data From 国家网站'!J$1:J$994),_xlfn.XLOOKUP(O1036,'Local data from 国家网站'!A$1:A$1000,'Local data from 国家网站'!J$1:J$1000)))),"NA",IF(B1036="NMPA",_xlfn.XLOOKUP(E1036,'国家网站数据(NMPA)'!B$1:B$906,'国家网站数据(NMPA)'!J$1:J$906),IF(B1036="Oversea",_xlfn.XLOOKUP(O1036,'Oversea data From 国家网站'!A$1:A$994,'Oversea data From 国家网站'!J$1:J$994),_xlfn.XLOOKUP(O1036,'Local data from 国家网站'!A$1:A$1000,'Local data from 国家网站'!J$1:J$1000))))</f>
        <v>0</v>
      </c>
      <c r="I1036" s="176">
        <f>IF(ISERROR(IF(B1036="NMPA",_xlfn.XLOOKUP(西门子log!E1036,'国家网站数据(NMPA)'!B:B,'国家网站数据(NMPA)'!K:K),IF(B1036="Oversea",_xlfn.XLOOKUP(O1036,'Oversea data From 国家网站'!A:A,'Oversea data From 国家网站'!K:K),_xlfn.XLOOKUP(西门子log!O1036,'Local data from 国家网站'!A:A,'Local data from 国家网站'!K:K)))),"NA",IF(B1036="NMPA",_xlfn.XLOOKUP(E1036,'国家网站数据(NMPA)'!B:B,'国家网站数据(NMPA)'!K:K),IF(B1036="Oversea",_xlfn.XLOOKUP(O1036,'Oversea data From 国家网站'!A:A,'Oversea data From 国家网站'!K:K),_xlfn.XLOOKUP(O1036,'Local data from 国家网站'!A:A,'Local data from 国家网站'!K:K))))</f>
        <v>0</v>
      </c>
      <c r="J1036" s="176"/>
      <c r="K1036" s="176" t="str">
        <f>IF(B1036="NMPA", _xlfn.XLOOKUP(E1036, '国家网站数据(NMPA)'!B:B, '国家网站数据(NMPA)'!W:W), "NA")</f>
        <v>NA</v>
      </c>
      <c r="M1036" s="326">
        <f t="shared" si="29"/>
        <v>30</v>
      </c>
      <c r="T1036" s="247" t="str">
        <f t="shared" si="30"/>
        <v>满足</v>
      </c>
    </row>
    <row r="1037" spans="3:20" ht="16.399999999999999" customHeight="1">
      <c r="C1037" s="172">
        <f t="shared" ca="1" si="28"/>
        <v>-45773</v>
      </c>
      <c r="D1037" s="174" t="str">
        <f>IF(B1037="NMPA", _xlfn.XLOOKUP(E1037,'国家网站数据(NMPA)'!$B$1:$B$906,'国家网站数据(NMPA)'!C$1:C$906),"NA")</f>
        <v>NA</v>
      </c>
      <c r="E1037" s="180">
        <f>IF(N1037="Not Reportable","NA",IF(B1037="Oversea",_xlfn.XLOOKUP(O1037,'Oversea data From 国家网站'!A:A,'Oversea data From 国家网站'!B:B),_xlfn.XLOOKUP(O1037,'Local data from 国家网站'!A:A,'Local data from 国家网站'!B:B)))</f>
        <v>0</v>
      </c>
      <c r="G1037" s="176">
        <f>IF(ISERROR(IF(B1037="NMPA",_xlfn.XLOOKUP(E1037,'国家网站数据(NMPA)'!B$1:B$906,'国家网站数据(NMPA)'!J$1:J$906),IF(B1037="Oversea",_xlfn.XLOOKUP(O1037,'Oversea data From 国家网站'!A$1:A$994,'Oversea data From 国家网站'!J$1:J$994),_xlfn.XLOOKUP(O1037,'Local data from 国家网站'!A$1:A$1000,'Local data from 国家网站'!J$1:J$1000)))),"NA",IF(B1037="NMPA",_xlfn.XLOOKUP(E1037,'国家网站数据(NMPA)'!B$1:B$906,'国家网站数据(NMPA)'!J$1:J$906),IF(B1037="Oversea",_xlfn.XLOOKUP(O1037,'Oversea data From 国家网站'!A$1:A$994,'Oversea data From 国家网站'!J$1:J$994),_xlfn.XLOOKUP(O1037,'Local data from 国家网站'!A$1:A$1000,'Local data from 国家网站'!J$1:J$1000))))</f>
        <v>0</v>
      </c>
      <c r="I1037" s="176">
        <f>IF(ISERROR(IF(B1037="NMPA",_xlfn.XLOOKUP(西门子log!E1037,'国家网站数据(NMPA)'!B:B,'国家网站数据(NMPA)'!K:K),IF(B1037="Oversea",_xlfn.XLOOKUP(O1037,'Oversea data From 国家网站'!A:A,'Oversea data From 国家网站'!K:K),_xlfn.XLOOKUP(西门子log!O1037,'Local data from 国家网站'!A:A,'Local data from 国家网站'!K:K)))),"NA",IF(B1037="NMPA",_xlfn.XLOOKUP(E1037,'国家网站数据(NMPA)'!B:B,'国家网站数据(NMPA)'!K:K),IF(B1037="Oversea",_xlfn.XLOOKUP(O1037,'Oversea data From 国家网站'!A:A,'Oversea data From 国家网站'!K:K),_xlfn.XLOOKUP(O1037,'Local data from 国家网站'!A:A,'Local data from 国家网站'!K:K))))</f>
        <v>0</v>
      </c>
      <c r="J1037" s="176"/>
      <c r="K1037" s="176" t="str">
        <f>IF(B1037="NMPA", _xlfn.XLOOKUP(E1037, '国家网站数据(NMPA)'!B:B, '国家网站数据(NMPA)'!W:W), "NA")</f>
        <v>NA</v>
      </c>
      <c r="M1037" s="326">
        <f t="shared" si="29"/>
        <v>30</v>
      </c>
      <c r="T1037" s="247" t="str">
        <f t="shared" si="30"/>
        <v>满足</v>
      </c>
    </row>
    <row r="1038" spans="3:20" ht="16.399999999999999" customHeight="1">
      <c r="C1038" s="172">
        <f t="shared" ca="1" si="28"/>
        <v>-45773</v>
      </c>
      <c r="D1038" s="174" t="str">
        <f>IF(B1038="NMPA", _xlfn.XLOOKUP(E1038,'国家网站数据(NMPA)'!$B$1:$B$906,'国家网站数据(NMPA)'!C$1:C$906),"NA")</f>
        <v>NA</v>
      </c>
      <c r="E1038" s="180">
        <f>IF(N1038="Not Reportable","NA",IF(B1038="Oversea",_xlfn.XLOOKUP(O1038,'Oversea data From 国家网站'!A:A,'Oversea data From 国家网站'!B:B),_xlfn.XLOOKUP(O1038,'Local data from 国家网站'!A:A,'Local data from 国家网站'!B:B)))</f>
        <v>0</v>
      </c>
      <c r="G1038" s="176">
        <f>IF(ISERROR(IF(B1038="NMPA",_xlfn.XLOOKUP(E1038,'国家网站数据(NMPA)'!B$1:B$906,'国家网站数据(NMPA)'!J$1:J$906),IF(B1038="Oversea",_xlfn.XLOOKUP(O1038,'Oversea data From 国家网站'!A$1:A$994,'Oversea data From 国家网站'!J$1:J$994),_xlfn.XLOOKUP(O1038,'Local data from 国家网站'!A$1:A$1000,'Local data from 国家网站'!J$1:J$1000)))),"NA",IF(B1038="NMPA",_xlfn.XLOOKUP(E1038,'国家网站数据(NMPA)'!B$1:B$906,'国家网站数据(NMPA)'!J$1:J$906),IF(B1038="Oversea",_xlfn.XLOOKUP(O1038,'Oversea data From 国家网站'!A$1:A$994,'Oversea data From 国家网站'!J$1:J$994),_xlfn.XLOOKUP(O1038,'Local data from 国家网站'!A$1:A$1000,'Local data from 国家网站'!J$1:J$1000))))</f>
        <v>0</v>
      </c>
      <c r="I1038" s="176">
        <f>IF(ISERROR(IF(B1038="NMPA",_xlfn.XLOOKUP(西门子log!E1038,'国家网站数据(NMPA)'!B:B,'国家网站数据(NMPA)'!K:K),IF(B1038="Oversea",_xlfn.XLOOKUP(O1038,'Oversea data From 国家网站'!A:A,'Oversea data From 国家网站'!K:K),_xlfn.XLOOKUP(西门子log!O1038,'Local data from 国家网站'!A:A,'Local data from 国家网站'!K:K)))),"NA",IF(B1038="NMPA",_xlfn.XLOOKUP(E1038,'国家网站数据(NMPA)'!B:B,'国家网站数据(NMPA)'!K:K),IF(B1038="Oversea",_xlfn.XLOOKUP(O1038,'Oversea data From 国家网站'!A:A,'Oversea data From 国家网站'!K:K),_xlfn.XLOOKUP(O1038,'Local data from 国家网站'!A:A,'Local data from 国家网站'!K:K))))</f>
        <v>0</v>
      </c>
      <c r="J1038" s="176"/>
      <c r="K1038" s="176" t="str">
        <f>IF(B1038="NMPA", _xlfn.XLOOKUP(E1038, '国家网站数据(NMPA)'!B:B, '国家网站数据(NMPA)'!W:W), "NA")</f>
        <v>NA</v>
      </c>
      <c r="M1038" s="326">
        <f t="shared" si="29"/>
        <v>30</v>
      </c>
      <c r="T1038" s="247" t="str">
        <f t="shared" si="30"/>
        <v>满足</v>
      </c>
    </row>
    <row r="1039" spans="3:20" ht="16.399999999999999" customHeight="1">
      <c r="C1039" s="172">
        <f t="shared" ca="1" si="28"/>
        <v>-45773</v>
      </c>
      <c r="D1039" s="174" t="str">
        <f>IF(B1039="NMPA", _xlfn.XLOOKUP(E1039,'国家网站数据(NMPA)'!$B$1:$B$906,'国家网站数据(NMPA)'!C$1:C$906),"NA")</f>
        <v>NA</v>
      </c>
      <c r="E1039" s="180">
        <f>IF(N1039="Not Reportable","NA",IF(B1039="Oversea",_xlfn.XLOOKUP(O1039,'Oversea data From 国家网站'!A:A,'Oversea data From 国家网站'!B:B),_xlfn.XLOOKUP(O1039,'Local data from 国家网站'!A:A,'Local data from 国家网站'!B:B)))</f>
        <v>0</v>
      </c>
      <c r="G1039" s="176">
        <f>IF(ISERROR(IF(B1039="NMPA",_xlfn.XLOOKUP(E1039,'国家网站数据(NMPA)'!B$1:B$906,'国家网站数据(NMPA)'!J$1:J$906),IF(B1039="Oversea",_xlfn.XLOOKUP(O1039,'Oversea data From 国家网站'!A$1:A$994,'Oversea data From 国家网站'!J$1:J$994),_xlfn.XLOOKUP(O1039,'Local data from 国家网站'!A$1:A$1000,'Local data from 国家网站'!J$1:J$1000)))),"NA",IF(B1039="NMPA",_xlfn.XLOOKUP(E1039,'国家网站数据(NMPA)'!B$1:B$906,'国家网站数据(NMPA)'!J$1:J$906),IF(B1039="Oversea",_xlfn.XLOOKUP(O1039,'Oversea data From 国家网站'!A$1:A$994,'Oversea data From 国家网站'!J$1:J$994),_xlfn.XLOOKUP(O1039,'Local data from 国家网站'!A$1:A$1000,'Local data from 国家网站'!J$1:J$1000))))</f>
        <v>0</v>
      </c>
      <c r="I1039" s="176">
        <f>IF(ISERROR(IF(B1039="NMPA",_xlfn.XLOOKUP(西门子log!E1039,'国家网站数据(NMPA)'!B:B,'国家网站数据(NMPA)'!K:K),IF(B1039="Oversea",_xlfn.XLOOKUP(O1039,'Oversea data From 国家网站'!A:A,'Oversea data From 国家网站'!K:K),_xlfn.XLOOKUP(西门子log!O1039,'Local data from 国家网站'!A:A,'Local data from 国家网站'!K:K)))),"NA",IF(B1039="NMPA",_xlfn.XLOOKUP(E1039,'国家网站数据(NMPA)'!B:B,'国家网站数据(NMPA)'!K:K),IF(B1039="Oversea",_xlfn.XLOOKUP(O1039,'Oversea data From 国家网站'!A:A,'Oversea data From 国家网站'!K:K),_xlfn.XLOOKUP(O1039,'Local data from 国家网站'!A:A,'Local data from 国家网站'!K:K))))</f>
        <v>0</v>
      </c>
      <c r="J1039" s="176"/>
      <c r="K1039" s="176" t="str">
        <f>IF(B1039="NMPA", _xlfn.XLOOKUP(E1039, '国家网站数据(NMPA)'!B:B, '国家网站数据(NMPA)'!W:W), "NA")</f>
        <v>NA</v>
      </c>
      <c r="M1039" s="326">
        <f t="shared" si="29"/>
        <v>30</v>
      </c>
      <c r="T1039" s="247" t="str">
        <f t="shared" si="30"/>
        <v>满足</v>
      </c>
    </row>
    <row r="1040" spans="3:20" ht="16.399999999999999" customHeight="1">
      <c r="C1040" s="172">
        <f t="shared" ca="1" si="28"/>
        <v>-45773</v>
      </c>
      <c r="D1040" s="174" t="str">
        <f>IF(B1040="NMPA", _xlfn.XLOOKUP(E1040,'国家网站数据(NMPA)'!$B$1:$B$906,'国家网站数据(NMPA)'!C$1:C$906),"NA")</f>
        <v>NA</v>
      </c>
      <c r="E1040" s="180">
        <f>IF(N1040="Not Reportable","NA",IF(B1040="Oversea",_xlfn.XLOOKUP(O1040,'Oversea data From 国家网站'!A:A,'Oversea data From 国家网站'!B:B),_xlfn.XLOOKUP(O1040,'Local data from 国家网站'!A:A,'Local data from 国家网站'!B:B)))</f>
        <v>0</v>
      </c>
      <c r="G1040" s="176">
        <f>IF(ISERROR(IF(B1040="NMPA",_xlfn.XLOOKUP(E1040,'国家网站数据(NMPA)'!B$1:B$906,'国家网站数据(NMPA)'!J$1:J$906),IF(B1040="Oversea",_xlfn.XLOOKUP(O1040,'Oversea data From 国家网站'!A$1:A$994,'Oversea data From 国家网站'!J$1:J$994),_xlfn.XLOOKUP(O1040,'Local data from 国家网站'!A$1:A$1000,'Local data from 国家网站'!J$1:J$1000)))),"NA",IF(B1040="NMPA",_xlfn.XLOOKUP(E1040,'国家网站数据(NMPA)'!B$1:B$906,'国家网站数据(NMPA)'!J$1:J$906),IF(B1040="Oversea",_xlfn.XLOOKUP(O1040,'Oversea data From 国家网站'!A$1:A$994,'Oversea data From 国家网站'!J$1:J$994),_xlfn.XLOOKUP(O1040,'Local data from 国家网站'!A$1:A$1000,'Local data from 国家网站'!J$1:J$1000))))</f>
        <v>0</v>
      </c>
      <c r="I1040" s="176">
        <f>IF(ISERROR(IF(B1040="NMPA",_xlfn.XLOOKUP(西门子log!E1040,'国家网站数据(NMPA)'!B:B,'国家网站数据(NMPA)'!K:K),IF(B1040="Oversea",_xlfn.XLOOKUP(O1040,'Oversea data From 国家网站'!A:A,'Oversea data From 国家网站'!K:K),_xlfn.XLOOKUP(西门子log!O1040,'Local data from 国家网站'!A:A,'Local data from 国家网站'!K:K)))),"NA",IF(B1040="NMPA",_xlfn.XLOOKUP(E1040,'国家网站数据(NMPA)'!B:B,'国家网站数据(NMPA)'!K:K),IF(B1040="Oversea",_xlfn.XLOOKUP(O1040,'Oversea data From 国家网站'!A:A,'Oversea data From 国家网站'!K:K),_xlfn.XLOOKUP(O1040,'Local data from 国家网站'!A:A,'Local data from 国家网站'!K:K))))</f>
        <v>0</v>
      </c>
      <c r="J1040" s="176"/>
      <c r="K1040" s="176" t="str">
        <f>IF(B1040="NMPA", _xlfn.XLOOKUP(E1040, '国家网站数据(NMPA)'!B:B, '国家网站数据(NMPA)'!W:W), "NA")</f>
        <v>NA</v>
      </c>
      <c r="M1040" s="326">
        <f t="shared" si="29"/>
        <v>30</v>
      </c>
      <c r="T1040" s="247" t="str">
        <f t="shared" si="30"/>
        <v>满足</v>
      </c>
    </row>
    <row r="1041" spans="3:20" ht="16.399999999999999" customHeight="1">
      <c r="C1041" s="172">
        <f t="shared" ca="1" si="28"/>
        <v>-45773</v>
      </c>
      <c r="D1041" s="174" t="str">
        <f>IF(B1041="NMPA", _xlfn.XLOOKUP(E1041,'国家网站数据(NMPA)'!$B$1:$B$906,'国家网站数据(NMPA)'!C$1:C$906),"NA")</f>
        <v>NA</v>
      </c>
      <c r="E1041" s="180">
        <f>IF(N1041="Not Reportable","NA",IF(B1041="Oversea",_xlfn.XLOOKUP(O1041,'Oversea data From 国家网站'!A:A,'Oversea data From 国家网站'!B:B),_xlfn.XLOOKUP(O1041,'Local data from 国家网站'!A:A,'Local data from 国家网站'!B:B)))</f>
        <v>0</v>
      </c>
      <c r="G1041" s="176">
        <f>IF(ISERROR(IF(B1041="NMPA",_xlfn.XLOOKUP(E1041,'国家网站数据(NMPA)'!B$1:B$906,'国家网站数据(NMPA)'!J$1:J$906),IF(B1041="Oversea",_xlfn.XLOOKUP(O1041,'Oversea data From 国家网站'!A$1:A$994,'Oversea data From 国家网站'!J$1:J$994),_xlfn.XLOOKUP(O1041,'Local data from 国家网站'!A$1:A$1000,'Local data from 国家网站'!J$1:J$1000)))),"NA",IF(B1041="NMPA",_xlfn.XLOOKUP(E1041,'国家网站数据(NMPA)'!B$1:B$906,'国家网站数据(NMPA)'!J$1:J$906),IF(B1041="Oversea",_xlfn.XLOOKUP(O1041,'Oversea data From 国家网站'!A$1:A$994,'Oversea data From 国家网站'!J$1:J$994),_xlfn.XLOOKUP(O1041,'Local data from 国家网站'!A$1:A$1000,'Local data from 国家网站'!J$1:J$1000))))</f>
        <v>0</v>
      </c>
      <c r="I1041" s="176">
        <f>IF(ISERROR(IF(B1041="NMPA",_xlfn.XLOOKUP(西门子log!E1041,'国家网站数据(NMPA)'!B:B,'国家网站数据(NMPA)'!K:K),IF(B1041="Oversea",_xlfn.XLOOKUP(O1041,'Oversea data From 国家网站'!A:A,'Oversea data From 国家网站'!K:K),_xlfn.XLOOKUP(西门子log!O1041,'Local data from 国家网站'!A:A,'Local data from 国家网站'!K:K)))),"NA",IF(B1041="NMPA",_xlfn.XLOOKUP(E1041,'国家网站数据(NMPA)'!B:B,'国家网站数据(NMPA)'!K:K),IF(B1041="Oversea",_xlfn.XLOOKUP(O1041,'Oversea data From 国家网站'!A:A,'Oversea data From 国家网站'!K:K),_xlfn.XLOOKUP(O1041,'Local data from 国家网站'!A:A,'Local data from 国家网站'!K:K))))</f>
        <v>0</v>
      </c>
      <c r="J1041" s="176"/>
      <c r="K1041" s="176" t="str">
        <f>IF(B1041="NMPA", _xlfn.XLOOKUP(E1041, '国家网站数据(NMPA)'!B:B, '国家网站数据(NMPA)'!W:W), "NA")</f>
        <v>NA</v>
      </c>
      <c r="M1041" s="326">
        <f t="shared" si="29"/>
        <v>30</v>
      </c>
      <c r="T1041" s="247" t="str">
        <f t="shared" si="30"/>
        <v>满足</v>
      </c>
    </row>
    <row r="1042" spans="3:20" ht="16.399999999999999" customHeight="1">
      <c r="C1042" s="172">
        <f t="shared" ca="1" si="28"/>
        <v>-45773</v>
      </c>
      <c r="D1042" s="174" t="str">
        <f>IF(B1042="NMPA", _xlfn.XLOOKUP(E1042,'国家网站数据(NMPA)'!$B$1:$B$906,'国家网站数据(NMPA)'!C$1:C$906),"NA")</f>
        <v>NA</v>
      </c>
      <c r="E1042" s="180">
        <f>IF(N1042="Not Reportable","NA",IF(B1042="Oversea",_xlfn.XLOOKUP(O1042,'Oversea data From 国家网站'!A:A,'Oversea data From 国家网站'!B:B),_xlfn.XLOOKUP(O1042,'Local data from 国家网站'!A:A,'Local data from 国家网站'!B:B)))</f>
        <v>0</v>
      </c>
      <c r="G1042" s="176">
        <f>IF(ISERROR(IF(B1042="NMPA",_xlfn.XLOOKUP(E1042,'国家网站数据(NMPA)'!B$1:B$906,'国家网站数据(NMPA)'!J$1:J$906),IF(B1042="Oversea",_xlfn.XLOOKUP(O1042,'Oversea data From 国家网站'!A$1:A$994,'Oversea data From 国家网站'!J$1:J$994),_xlfn.XLOOKUP(O1042,'Local data from 国家网站'!A$1:A$1000,'Local data from 国家网站'!J$1:J$1000)))),"NA",IF(B1042="NMPA",_xlfn.XLOOKUP(E1042,'国家网站数据(NMPA)'!B$1:B$906,'国家网站数据(NMPA)'!J$1:J$906),IF(B1042="Oversea",_xlfn.XLOOKUP(O1042,'Oversea data From 国家网站'!A$1:A$994,'Oversea data From 国家网站'!J$1:J$994),_xlfn.XLOOKUP(O1042,'Local data from 国家网站'!A$1:A$1000,'Local data from 国家网站'!J$1:J$1000))))</f>
        <v>0</v>
      </c>
      <c r="I1042" s="176">
        <f>IF(ISERROR(IF(B1042="NMPA",_xlfn.XLOOKUP(西门子log!E1042,'国家网站数据(NMPA)'!B:B,'国家网站数据(NMPA)'!K:K),IF(B1042="Oversea",_xlfn.XLOOKUP(O1042,'Oversea data From 国家网站'!A:A,'Oversea data From 国家网站'!K:K),_xlfn.XLOOKUP(西门子log!O1042,'Local data from 国家网站'!A:A,'Local data from 国家网站'!K:K)))),"NA",IF(B1042="NMPA",_xlfn.XLOOKUP(E1042,'国家网站数据(NMPA)'!B:B,'国家网站数据(NMPA)'!K:K),IF(B1042="Oversea",_xlfn.XLOOKUP(O1042,'Oversea data From 国家网站'!A:A,'Oversea data From 国家网站'!K:K),_xlfn.XLOOKUP(O1042,'Local data from 国家网站'!A:A,'Local data from 国家网站'!K:K))))</f>
        <v>0</v>
      </c>
      <c r="J1042" s="176"/>
      <c r="K1042" s="176" t="str">
        <f>IF(B1042="NMPA", _xlfn.XLOOKUP(E1042, '国家网站数据(NMPA)'!B:B, '国家网站数据(NMPA)'!W:W), "NA")</f>
        <v>NA</v>
      </c>
      <c r="M1042" s="326">
        <f t="shared" si="29"/>
        <v>30</v>
      </c>
      <c r="T1042" s="247" t="str">
        <f t="shared" si="30"/>
        <v>满足</v>
      </c>
    </row>
    <row r="1043" spans="3:20" ht="16.399999999999999" customHeight="1">
      <c r="C1043" s="172">
        <f t="shared" ca="1" si="28"/>
        <v>-45773</v>
      </c>
      <c r="D1043" s="174" t="str">
        <f>IF(B1043="NMPA", _xlfn.XLOOKUP(E1043,'国家网站数据(NMPA)'!$B$1:$B$906,'国家网站数据(NMPA)'!C$1:C$906),"NA")</f>
        <v>NA</v>
      </c>
      <c r="E1043" s="180">
        <f>IF(N1043="Not Reportable","NA",IF(B1043="Oversea",_xlfn.XLOOKUP(O1043,'Oversea data From 国家网站'!A:A,'Oversea data From 国家网站'!B:B),_xlfn.XLOOKUP(O1043,'Local data from 国家网站'!A:A,'Local data from 国家网站'!B:B)))</f>
        <v>0</v>
      </c>
      <c r="G1043" s="176">
        <f>IF(ISERROR(IF(B1043="NMPA",_xlfn.XLOOKUP(E1043,'国家网站数据(NMPA)'!B$1:B$906,'国家网站数据(NMPA)'!J$1:J$906),IF(B1043="Oversea",_xlfn.XLOOKUP(O1043,'Oversea data From 国家网站'!A$1:A$994,'Oversea data From 国家网站'!J$1:J$994),_xlfn.XLOOKUP(O1043,'Local data from 国家网站'!A$1:A$1000,'Local data from 国家网站'!J$1:J$1000)))),"NA",IF(B1043="NMPA",_xlfn.XLOOKUP(E1043,'国家网站数据(NMPA)'!B$1:B$906,'国家网站数据(NMPA)'!J$1:J$906),IF(B1043="Oversea",_xlfn.XLOOKUP(O1043,'Oversea data From 国家网站'!A$1:A$994,'Oversea data From 国家网站'!J$1:J$994),_xlfn.XLOOKUP(O1043,'Local data from 国家网站'!A$1:A$1000,'Local data from 国家网站'!J$1:J$1000))))</f>
        <v>0</v>
      </c>
      <c r="I1043" s="176">
        <f>IF(ISERROR(IF(B1043="NMPA",_xlfn.XLOOKUP(西门子log!E1043,'国家网站数据(NMPA)'!B:B,'国家网站数据(NMPA)'!K:K),IF(B1043="Oversea",_xlfn.XLOOKUP(O1043,'Oversea data From 国家网站'!A:A,'Oversea data From 国家网站'!K:K),_xlfn.XLOOKUP(西门子log!O1043,'Local data from 国家网站'!A:A,'Local data from 国家网站'!K:K)))),"NA",IF(B1043="NMPA",_xlfn.XLOOKUP(E1043,'国家网站数据(NMPA)'!B:B,'国家网站数据(NMPA)'!K:K),IF(B1043="Oversea",_xlfn.XLOOKUP(O1043,'Oversea data From 国家网站'!A:A,'Oversea data From 国家网站'!K:K),_xlfn.XLOOKUP(O1043,'Local data from 国家网站'!A:A,'Local data from 国家网站'!K:K))))</f>
        <v>0</v>
      </c>
      <c r="J1043" s="176"/>
      <c r="K1043" s="176" t="str">
        <f>IF(B1043="NMPA", _xlfn.XLOOKUP(E1043, '国家网站数据(NMPA)'!B:B, '国家网站数据(NMPA)'!W:W), "NA")</f>
        <v>NA</v>
      </c>
      <c r="M1043" s="326">
        <f t="shared" si="29"/>
        <v>30</v>
      </c>
      <c r="T1043" s="247" t="str">
        <f t="shared" si="30"/>
        <v>满足</v>
      </c>
    </row>
    <row r="1044" spans="3:20" ht="16.399999999999999" customHeight="1">
      <c r="C1044" s="172">
        <f t="shared" ca="1" si="28"/>
        <v>-45773</v>
      </c>
      <c r="D1044" s="174" t="str">
        <f>IF(B1044="NMPA", _xlfn.XLOOKUP(E1044,'国家网站数据(NMPA)'!$B$1:$B$906,'国家网站数据(NMPA)'!C$1:C$906),"NA")</f>
        <v>NA</v>
      </c>
      <c r="E1044" s="180">
        <f>IF(N1044="Not Reportable","NA",IF(B1044="Oversea",_xlfn.XLOOKUP(O1044,'Oversea data From 国家网站'!A:A,'Oversea data From 国家网站'!B:B),_xlfn.XLOOKUP(O1044,'Local data from 国家网站'!A:A,'Local data from 国家网站'!B:B)))</f>
        <v>0</v>
      </c>
      <c r="G1044" s="176">
        <f>IF(ISERROR(IF(B1044="NMPA",_xlfn.XLOOKUP(E1044,'国家网站数据(NMPA)'!B$1:B$906,'国家网站数据(NMPA)'!J$1:J$906),IF(B1044="Oversea",_xlfn.XLOOKUP(O1044,'Oversea data From 国家网站'!A$1:A$994,'Oversea data From 国家网站'!J$1:J$994),_xlfn.XLOOKUP(O1044,'Local data from 国家网站'!A$1:A$1000,'Local data from 国家网站'!J$1:J$1000)))),"NA",IF(B1044="NMPA",_xlfn.XLOOKUP(E1044,'国家网站数据(NMPA)'!B$1:B$906,'国家网站数据(NMPA)'!J$1:J$906),IF(B1044="Oversea",_xlfn.XLOOKUP(O1044,'Oversea data From 国家网站'!A$1:A$994,'Oversea data From 国家网站'!J$1:J$994),_xlfn.XLOOKUP(O1044,'Local data from 国家网站'!A$1:A$1000,'Local data from 国家网站'!J$1:J$1000))))</f>
        <v>0</v>
      </c>
      <c r="I1044" s="176">
        <f>IF(ISERROR(IF(B1044="NMPA",_xlfn.XLOOKUP(西门子log!E1044,'国家网站数据(NMPA)'!B:B,'国家网站数据(NMPA)'!K:K),IF(B1044="Oversea",_xlfn.XLOOKUP(O1044,'Oversea data From 国家网站'!A:A,'Oversea data From 国家网站'!K:K),_xlfn.XLOOKUP(西门子log!O1044,'Local data from 国家网站'!A:A,'Local data from 国家网站'!K:K)))),"NA",IF(B1044="NMPA",_xlfn.XLOOKUP(E1044,'国家网站数据(NMPA)'!B:B,'国家网站数据(NMPA)'!K:K),IF(B1044="Oversea",_xlfn.XLOOKUP(O1044,'Oversea data From 国家网站'!A:A,'Oversea data From 国家网站'!K:K),_xlfn.XLOOKUP(O1044,'Local data from 国家网站'!A:A,'Local data from 国家网站'!K:K))))</f>
        <v>0</v>
      </c>
      <c r="J1044" s="176"/>
      <c r="K1044" s="176" t="str">
        <f>IF(B1044="NMPA", _xlfn.XLOOKUP(E1044, '国家网站数据(NMPA)'!B:B, '国家网站数据(NMPA)'!W:W), "NA")</f>
        <v>NA</v>
      </c>
      <c r="M1044" s="326">
        <f t="shared" si="29"/>
        <v>30</v>
      </c>
      <c r="T1044" s="247" t="str">
        <f t="shared" si="30"/>
        <v>满足</v>
      </c>
    </row>
    <row r="1045" spans="3:20" ht="16.399999999999999" customHeight="1">
      <c r="C1045" s="172">
        <f t="shared" ca="1" si="28"/>
        <v>-45773</v>
      </c>
      <c r="D1045" s="174" t="str">
        <f>IF(B1045="NMPA", _xlfn.XLOOKUP(E1045,'国家网站数据(NMPA)'!$B$1:$B$906,'国家网站数据(NMPA)'!C$1:C$906),"NA")</f>
        <v>NA</v>
      </c>
      <c r="E1045" s="180">
        <f>IF(N1045="Not Reportable","NA",IF(B1045="Oversea",_xlfn.XLOOKUP(O1045,'Oversea data From 国家网站'!A:A,'Oversea data From 国家网站'!B:B),_xlfn.XLOOKUP(O1045,'Local data from 国家网站'!A:A,'Local data from 国家网站'!B:B)))</f>
        <v>0</v>
      </c>
      <c r="G1045" s="176">
        <f>IF(ISERROR(IF(B1045="NMPA",_xlfn.XLOOKUP(E1045,'国家网站数据(NMPA)'!B$1:B$906,'国家网站数据(NMPA)'!J$1:J$906),IF(B1045="Oversea",_xlfn.XLOOKUP(O1045,'Oversea data From 国家网站'!A$1:A$994,'Oversea data From 国家网站'!J$1:J$994),_xlfn.XLOOKUP(O1045,'Local data from 国家网站'!A$1:A$1000,'Local data from 国家网站'!J$1:J$1000)))),"NA",IF(B1045="NMPA",_xlfn.XLOOKUP(E1045,'国家网站数据(NMPA)'!B$1:B$906,'国家网站数据(NMPA)'!J$1:J$906),IF(B1045="Oversea",_xlfn.XLOOKUP(O1045,'Oversea data From 国家网站'!A$1:A$994,'Oversea data From 国家网站'!J$1:J$994),_xlfn.XLOOKUP(O1045,'Local data from 国家网站'!A$1:A$1000,'Local data from 国家网站'!J$1:J$1000))))</f>
        <v>0</v>
      </c>
      <c r="I1045" s="176">
        <f>IF(ISERROR(IF(B1045="NMPA",_xlfn.XLOOKUP(西门子log!E1045,'国家网站数据(NMPA)'!B:B,'国家网站数据(NMPA)'!K:K),IF(B1045="Oversea",_xlfn.XLOOKUP(O1045,'Oversea data From 国家网站'!A:A,'Oversea data From 国家网站'!K:K),_xlfn.XLOOKUP(西门子log!O1045,'Local data from 国家网站'!A:A,'Local data from 国家网站'!K:K)))),"NA",IF(B1045="NMPA",_xlfn.XLOOKUP(E1045,'国家网站数据(NMPA)'!B:B,'国家网站数据(NMPA)'!K:K),IF(B1045="Oversea",_xlfn.XLOOKUP(O1045,'Oversea data From 国家网站'!A:A,'Oversea data From 国家网站'!K:K),_xlfn.XLOOKUP(O1045,'Local data from 国家网站'!A:A,'Local data from 国家网站'!K:K))))</f>
        <v>0</v>
      </c>
      <c r="J1045" s="176"/>
      <c r="K1045" s="176" t="str">
        <f>IF(B1045="NMPA", _xlfn.XLOOKUP(E1045, '国家网站数据(NMPA)'!B:B, '国家网站数据(NMPA)'!W:W), "NA")</f>
        <v>NA</v>
      </c>
      <c r="M1045" s="326">
        <f t="shared" si="29"/>
        <v>30</v>
      </c>
      <c r="T1045" s="247" t="str">
        <f t="shared" si="30"/>
        <v>满足</v>
      </c>
    </row>
    <row r="1046" spans="3:20" ht="16.399999999999999" customHeight="1">
      <c r="C1046" s="172">
        <f t="shared" ca="1" si="28"/>
        <v>-45773</v>
      </c>
      <c r="D1046" s="174" t="str">
        <f>IF(B1046="NMPA", _xlfn.XLOOKUP(E1046,'国家网站数据(NMPA)'!$B$1:$B$906,'国家网站数据(NMPA)'!C$1:C$906),"NA")</f>
        <v>NA</v>
      </c>
      <c r="E1046" s="180">
        <f>IF(N1046="Not Reportable","NA",IF(B1046="Oversea",_xlfn.XLOOKUP(O1046,'Oversea data From 国家网站'!A:A,'Oversea data From 国家网站'!B:B),_xlfn.XLOOKUP(O1046,'Local data from 国家网站'!A:A,'Local data from 国家网站'!B:B)))</f>
        <v>0</v>
      </c>
      <c r="G1046" s="176">
        <f>IF(ISERROR(IF(B1046="NMPA",_xlfn.XLOOKUP(E1046,'国家网站数据(NMPA)'!B$1:B$906,'国家网站数据(NMPA)'!J$1:J$906),IF(B1046="Oversea",_xlfn.XLOOKUP(O1046,'Oversea data From 国家网站'!A$1:A$994,'Oversea data From 国家网站'!J$1:J$994),_xlfn.XLOOKUP(O1046,'Local data from 国家网站'!A$1:A$1000,'Local data from 国家网站'!J$1:J$1000)))),"NA",IF(B1046="NMPA",_xlfn.XLOOKUP(E1046,'国家网站数据(NMPA)'!B$1:B$906,'国家网站数据(NMPA)'!J$1:J$906),IF(B1046="Oversea",_xlfn.XLOOKUP(O1046,'Oversea data From 国家网站'!A$1:A$994,'Oversea data From 国家网站'!J$1:J$994),_xlfn.XLOOKUP(O1046,'Local data from 国家网站'!A$1:A$1000,'Local data from 国家网站'!J$1:J$1000))))</f>
        <v>0</v>
      </c>
      <c r="I1046" s="176">
        <f>IF(ISERROR(IF(B1046="NMPA",_xlfn.XLOOKUP(西门子log!E1046,'国家网站数据(NMPA)'!B:B,'国家网站数据(NMPA)'!K:K),IF(B1046="Oversea",_xlfn.XLOOKUP(O1046,'Oversea data From 国家网站'!A:A,'Oversea data From 国家网站'!K:K),_xlfn.XLOOKUP(西门子log!O1046,'Local data from 国家网站'!A:A,'Local data from 国家网站'!K:K)))),"NA",IF(B1046="NMPA",_xlfn.XLOOKUP(E1046,'国家网站数据(NMPA)'!B:B,'国家网站数据(NMPA)'!K:K),IF(B1046="Oversea",_xlfn.XLOOKUP(O1046,'Oversea data From 国家网站'!A:A,'Oversea data From 国家网站'!K:K),_xlfn.XLOOKUP(O1046,'Local data from 国家网站'!A:A,'Local data from 国家网站'!K:K))))</f>
        <v>0</v>
      </c>
      <c r="J1046" s="176"/>
      <c r="K1046" s="176" t="str">
        <f>IF(B1046="NMPA", _xlfn.XLOOKUP(E1046, '国家网站数据(NMPA)'!B:B, '国家网站数据(NMPA)'!W:W), "NA")</f>
        <v>NA</v>
      </c>
      <c r="M1046" s="326">
        <f t="shared" si="29"/>
        <v>30</v>
      </c>
      <c r="T1046" s="247" t="str">
        <f t="shared" si="30"/>
        <v>满足</v>
      </c>
    </row>
    <row r="1047" spans="3:20" ht="16.399999999999999" customHeight="1">
      <c r="C1047" s="172">
        <f t="shared" ca="1" si="28"/>
        <v>-45773</v>
      </c>
      <c r="D1047" s="174" t="str">
        <f>IF(B1047="NMPA", _xlfn.XLOOKUP(E1047,'国家网站数据(NMPA)'!$B$1:$B$906,'国家网站数据(NMPA)'!C$1:C$906),"NA")</f>
        <v>NA</v>
      </c>
      <c r="E1047" s="180">
        <f>IF(N1047="Not Reportable","NA",IF(B1047="Oversea",_xlfn.XLOOKUP(O1047,'Oversea data From 国家网站'!A:A,'Oversea data From 国家网站'!B:B),_xlfn.XLOOKUP(O1047,'Local data from 国家网站'!A:A,'Local data from 国家网站'!B:B)))</f>
        <v>0</v>
      </c>
      <c r="G1047" s="176">
        <f>IF(ISERROR(IF(B1047="NMPA",_xlfn.XLOOKUP(E1047,'国家网站数据(NMPA)'!B$1:B$906,'国家网站数据(NMPA)'!J$1:J$906),IF(B1047="Oversea",_xlfn.XLOOKUP(O1047,'Oversea data From 国家网站'!A$1:A$994,'Oversea data From 国家网站'!J$1:J$994),_xlfn.XLOOKUP(O1047,'Local data from 国家网站'!A$1:A$1000,'Local data from 国家网站'!J$1:J$1000)))),"NA",IF(B1047="NMPA",_xlfn.XLOOKUP(E1047,'国家网站数据(NMPA)'!B$1:B$906,'国家网站数据(NMPA)'!J$1:J$906),IF(B1047="Oversea",_xlfn.XLOOKUP(O1047,'Oversea data From 国家网站'!A$1:A$994,'Oversea data From 国家网站'!J$1:J$994),_xlfn.XLOOKUP(O1047,'Local data from 国家网站'!A$1:A$1000,'Local data from 国家网站'!J$1:J$1000))))</f>
        <v>0</v>
      </c>
      <c r="I1047" s="176">
        <f>IF(ISERROR(IF(B1047="NMPA",_xlfn.XLOOKUP(西门子log!E1047,'国家网站数据(NMPA)'!B:B,'国家网站数据(NMPA)'!K:K),IF(B1047="Oversea",_xlfn.XLOOKUP(O1047,'Oversea data From 国家网站'!A:A,'Oversea data From 国家网站'!K:K),_xlfn.XLOOKUP(西门子log!O1047,'Local data from 国家网站'!A:A,'Local data from 国家网站'!K:K)))),"NA",IF(B1047="NMPA",_xlfn.XLOOKUP(E1047,'国家网站数据(NMPA)'!B:B,'国家网站数据(NMPA)'!K:K),IF(B1047="Oversea",_xlfn.XLOOKUP(O1047,'Oversea data From 国家网站'!A:A,'Oversea data From 国家网站'!K:K),_xlfn.XLOOKUP(O1047,'Local data from 国家网站'!A:A,'Local data from 国家网站'!K:K))))</f>
        <v>0</v>
      </c>
      <c r="J1047" s="176"/>
      <c r="K1047" s="176" t="str">
        <f>IF(B1047="NMPA", _xlfn.XLOOKUP(E1047, '国家网站数据(NMPA)'!B:B, '国家网站数据(NMPA)'!W:W), "NA")</f>
        <v>NA</v>
      </c>
      <c r="M1047" s="326">
        <f t="shared" si="29"/>
        <v>30</v>
      </c>
      <c r="T1047" s="247" t="str">
        <f t="shared" si="30"/>
        <v>满足</v>
      </c>
    </row>
    <row r="1048" spans="3:20" ht="16.399999999999999" customHeight="1">
      <c r="C1048" s="172">
        <f t="shared" ca="1" si="28"/>
        <v>-45773</v>
      </c>
      <c r="D1048" s="174" t="str">
        <f>IF(B1048="NMPA", _xlfn.XLOOKUP(E1048,'国家网站数据(NMPA)'!$B$1:$B$906,'国家网站数据(NMPA)'!C$1:C$906),"NA")</f>
        <v>NA</v>
      </c>
      <c r="E1048" s="180">
        <f>IF(N1048="Not Reportable","NA",IF(B1048="Oversea",_xlfn.XLOOKUP(O1048,'Oversea data From 国家网站'!A:A,'Oversea data From 国家网站'!B:B),_xlfn.XLOOKUP(O1048,'Local data from 国家网站'!A:A,'Local data from 国家网站'!B:B)))</f>
        <v>0</v>
      </c>
      <c r="G1048" s="176">
        <f>IF(ISERROR(IF(B1048="NMPA",_xlfn.XLOOKUP(E1048,'国家网站数据(NMPA)'!B$1:B$906,'国家网站数据(NMPA)'!J$1:J$906),IF(B1048="Oversea",_xlfn.XLOOKUP(O1048,'Oversea data From 国家网站'!A$1:A$994,'Oversea data From 国家网站'!J$1:J$994),_xlfn.XLOOKUP(O1048,'Local data from 国家网站'!A$1:A$1000,'Local data from 国家网站'!J$1:J$1000)))),"NA",IF(B1048="NMPA",_xlfn.XLOOKUP(E1048,'国家网站数据(NMPA)'!B$1:B$906,'国家网站数据(NMPA)'!J$1:J$906),IF(B1048="Oversea",_xlfn.XLOOKUP(O1048,'Oversea data From 国家网站'!A$1:A$994,'Oversea data From 国家网站'!J$1:J$994),_xlfn.XLOOKUP(O1048,'Local data from 国家网站'!A$1:A$1000,'Local data from 国家网站'!J$1:J$1000))))</f>
        <v>0</v>
      </c>
      <c r="I1048" s="176">
        <f>IF(ISERROR(IF(B1048="NMPA",_xlfn.XLOOKUP(西门子log!E1048,'国家网站数据(NMPA)'!B:B,'国家网站数据(NMPA)'!K:K),IF(B1048="Oversea",_xlfn.XLOOKUP(O1048,'Oversea data From 国家网站'!A:A,'Oversea data From 国家网站'!K:K),_xlfn.XLOOKUP(西门子log!O1048,'Local data from 国家网站'!A:A,'Local data from 国家网站'!K:K)))),"NA",IF(B1048="NMPA",_xlfn.XLOOKUP(E1048,'国家网站数据(NMPA)'!B:B,'国家网站数据(NMPA)'!K:K),IF(B1048="Oversea",_xlfn.XLOOKUP(O1048,'Oversea data From 国家网站'!A:A,'Oversea data From 国家网站'!K:K),_xlfn.XLOOKUP(O1048,'Local data from 国家网站'!A:A,'Local data from 国家网站'!K:K))))</f>
        <v>0</v>
      </c>
      <c r="J1048" s="176"/>
      <c r="K1048" s="176" t="str">
        <f>IF(B1048="NMPA", _xlfn.XLOOKUP(E1048, '国家网站数据(NMPA)'!B:B, '国家网站数据(NMPA)'!W:W), "NA")</f>
        <v>NA</v>
      </c>
      <c r="M1048" s="326">
        <f t="shared" si="29"/>
        <v>30</v>
      </c>
      <c r="T1048" s="247" t="str">
        <f t="shared" si="30"/>
        <v>满足</v>
      </c>
    </row>
    <row r="1049" spans="3:20" ht="16.399999999999999" customHeight="1">
      <c r="C1049" s="172">
        <f t="shared" ca="1" si="28"/>
        <v>-45773</v>
      </c>
      <c r="D1049" s="174" t="str">
        <f>IF(B1049="NMPA", _xlfn.XLOOKUP(E1049,'国家网站数据(NMPA)'!$B$1:$B$906,'国家网站数据(NMPA)'!C$1:C$906),"NA")</f>
        <v>NA</v>
      </c>
      <c r="E1049" s="180">
        <f>IF(N1049="Not Reportable","NA",IF(B1049="Oversea",_xlfn.XLOOKUP(O1049,'Oversea data From 国家网站'!A:A,'Oversea data From 国家网站'!B:B),_xlfn.XLOOKUP(O1049,'Local data from 国家网站'!A:A,'Local data from 国家网站'!B:B)))</f>
        <v>0</v>
      </c>
      <c r="G1049" s="176">
        <f>IF(ISERROR(IF(B1049="NMPA",_xlfn.XLOOKUP(E1049,'国家网站数据(NMPA)'!B$1:B$906,'国家网站数据(NMPA)'!J$1:J$906),IF(B1049="Oversea",_xlfn.XLOOKUP(O1049,'Oversea data From 国家网站'!A$1:A$994,'Oversea data From 国家网站'!J$1:J$994),_xlfn.XLOOKUP(O1049,'Local data from 国家网站'!A$1:A$1000,'Local data from 国家网站'!J$1:J$1000)))),"NA",IF(B1049="NMPA",_xlfn.XLOOKUP(E1049,'国家网站数据(NMPA)'!B$1:B$906,'国家网站数据(NMPA)'!J$1:J$906),IF(B1049="Oversea",_xlfn.XLOOKUP(O1049,'Oversea data From 国家网站'!A$1:A$994,'Oversea data From 国家网站'!J$1:J$994),_xlfn.XLOOKUP(O1049,'Local data from 国家网站'!A$1:A$1000,'Local data from 国家网站'!J$1:J$1000))))</f>
        <v>0</v>
      </c>
      <c r="I1049" s="176">
        <f>IF(ISERROR(IF(B1049="NMPA",_xlfn.XLOOKUP(西门子log!E1049,'国家网站数据(NMPA)'!B:B,'国家网站数据(NMPA)'!K:K),IF(B1049="Oversea",_xlfn.XLOOKUP(O1049,'Oversea data From 国家网站'!A:A,'Oversea data From 国家网站'!K:K),_xlfn.XLOOKUP(西门子log!O1049,'Local data from 国家网站'!A:A,'Local data from 国家网站'!K:K)))),"NA",IF(B1049="NMPA",_xlfn.XLOOKUP(E1049,'国家网站数据(NMPA)'!B:B,'国家网站数据(NMPA)'!K:K),IF(B1049="Oversea",_xlfn.XLOOKUP(O1049,'Oversea data From 国家网站'!A:A,'Oversea data From 国家网站'!K:K),_xlfn.XLOOKUP(O1049,'Local data from 国家网站'!A:A,'Local data from 国家网站'!K:K))))</f>
        <v>0</v>
      </c>
      <c r="J1049" s="176"/>
      <c r="K1049" s="176" t="str">
        <f>IF(B1049="NMPA", _xlfn.XLOOKUP(E1049, '国家网站数据(NMPA)'!B:B, '国家网站数据(NMPA)'!W:W), "NA")</f>
        <v>NA</v>
      </c>
      <c r="M1049" s="326">
        <f t="shared" si="29"/>
        <v>30</v>
      </c>
      <c r="T1049" s="247" t="str">
        <f t="shared" si="30"/>
        <v>满足</v>
      </c>
    </row>
    <row r="1050" spans="3:20" ht="16.399999999999999" customHeight="1">
      <c r="C1050" s="172">
        <f t="shared" ca="1" si="28"/>
        <v>-45773</v>
      </c>
      <c r="D1050" s="174" t="str">
        <f>IF(B1050="NMPA", _xlfn.XLOOKUP(E1050,'国家网站数据(NMPA)'!$B$1:$B$906,'国家网站数据(NMPA)'!C$1:C$906),"NA")</f>
        <v>NA</v>
      </c>
      <c r="E1050" s="180">
        <f>IF(N1050="Not Reportable","NA",IF(B1050="Oversea",_xlfn.XLOOKUP(O1050,'Oversea data From 国家网站'!A:A,'Oversea data From 国家网站'!B:B),_xlfn.XLOOKUP(O1050,'Local data from 国家网站'!A:A,'Local data from 国家网站'!B:B)))</f>
        <v>0</v>
      </c>
      <c r="G1050" s="176">
        <f>IF(ISERROR(IF(B1050="NMPA",_xlfn.XLOOKUP(E1050,'国家网站数据(NMPA)'!B$1:B$906,'国家网站数据(NMPA)'!J$1:J$906),IF(B1050="Oversea",_xlfn.XLOOKUP(O1050,'Oversea data From 国家网站'!A$1:A$994,'Oversea data From 国家网站'!J$1:J$994),_xlfn.XLOOKUP(O1050,'Local data from 国家网站'!A$1:A$1000,'Local data from 国家网站'!J$1:J$1000)))),"NA",IF(B1050="NMPA",_xlfn.XLOOKUP(E1050,'国家网站数据(NMPA)'!B$1:B$906,'国家网站数据(NMPA)'!J$1:J$906),IF(B1050="Oversea",_xlfn.XLOOKUP(O1050,'Oversea data From 国家网站'!A$1:A$994,'Oversea data From 国家网站'!J$1:J$994),_xlfn.XLOOKUP(O1050,'Local data from 国家网站'!A$1:A$1000,'Local data from 国家网站'!J$1:J$1000))))</f>
        <v>0</v>
      </c>
      <c r="I1050" s="176">
        <f>IF(ISERROR(IF(B1050="NMPA",_xlfn.XLOOKUP(西门子log!E1050,'国家网站数据(NMPA)'!B:B,'国家网站数据(NMPA)'!K:K),IF(B1050="Oversea",_xlfn.XLOOKUP(O1050,'Oversea data From 国家网站'!A:A,'Oversea data From 国家网站'!K:K),_xlfn.XLOOKUP(西门子log!O1050,'Local data from 国家网站'!A:A,'Local data from 国家网站'!K:K)))),"NA",IF(B1050="NMPA",_xlfn.XLOOKUP(E1050,'国家网站数据(NMPA)'!B:B,'国家网站数据(NMPA)'!K:K),IF(B1050="Oversea",_xlfn.XLOOKUP(O1050,'Oversea data From 国家网站'!A:A,'Oversea data From 国家网站'!K:K),_xlfn.XLOOKUP(O1050,'Local data from 国家网站'!A:A,'Local data from 国家网站'!K:K))))</f>
        <v>0</v>
      </c>
      <c r="J1050" s="176"/>
      <c r="K1050" s="176" t="str">
        <f>IF(B1050="NMPA", _xlfn.XLOOKUP(E1050, '国家网站数据(NMPA)'!B:B, '国家网站数据(NMPA)'!W:W), "NA")</f>
        <v>NA</v>
      </c>
      <c r="M1050" s="326">
        <f t="shared" si="29"/>
        <v>30</v>
      </c>
      <c r="T1050" s="247" t="str">
        <f t="shared" si="30"/>
        <v>满足</v>
      </c>
    </row>
    <row r="1051" spans="3:20" ht="16.399999999999999" customHeight="1">
      <c r="C1051" s="172">
        <f t="shared" ca="1" si="28"/>
        <v>-45773</v>
      </c>
      <c r="D1051" s="174" t="str">
        <f>IF(B1051="NMPA", _xlfn.XLOOKUP(E1051,'国家网站数据(NMPA)'!$B$1:$B$906,'国家网站数据(NMPA)'!C$1:C$906),"NA")</f>
        <v>NA</v>
      </c>
      <c r="E1051" s="180">
        <f>IF(N1051="Not Reportable","NA",IF(B1051="Oversea",_xlfn.XLOOKUP(O1051,'Oversea data From 国家网站'!A:A,'Oversea data From 国家网站'!B:B),_xlfn.XLOOKUP(O1051,'Local data from 国家网站'!A:A,'Local data from 国家网站'!B:B)))</f>
        <v>0</v>
      </c>
      <c r="G1051" s="176">
        <f>IF(ISERROR(IF(B1051="NMPA",_xlfn.XLOOKUP(E1051,'国家网站数据(NMPA)'!B$1:B$906,'国家网站数据(NMPA)'!J$1:J$906),IF(B1051="Oversea",_xlfn.XLOOKUP(O1051,'Oversea data From 国家网站'!A$1:A$994,'Oversea data From 国家网站'!J$1:J$994),_xlfn.XLOOKUP(O1051,'Local data from 国家网站'!A$1:A$1000,'Local data from 国家网站'!J$1:J$1000)))),"NA",IF(B1051="NMPA",_xlfn.XLOOKUP(E1051,'国家网站数据(NMPA)'!B$1:B$906,'国家网站数据(NMPA)'!J$1:J$906),IF(B1051="Oversea",_xlfn.XLOOKUP(O1051,'Oversea data From 国家网站'!A$1:A$994,'Oversea data From 国家网站'!J$1:J$994),_xlfn.XLOOKUP(O1051,'Local data from 国家网站'!A$1:A$1000,'Local data from 国家网站'!J$1:J$1000))))</f>
        <v>0</v>
      </c>
      <c r="I1051" s="176">
        <f>IF(ISERROR(IF(B1051="NMPA",_xlfn.XLOOKUP(西门子log!E1051,'国家网站数据(NMPA)'!B:B,'国家网站数据(NMPA)'!K:K),IF(B1051="Oversea",_xlfn.XLOOKUP(O1051,'Oversea data From 国家网站'!A:A,'Oversea data From 国家网站'!K:K),_xlfn.XLOOKUP(西门子log!O1051,'Local data from 国家网站'!A:A,'Local data from 国家网站'!K:K)))),"NA",IF(B1051="NMPA",_xlfn.XLOOKUP(E1051,'国家网站数据(NMPA)'!B:B,'国家网站数据(NMPA)'!K:K),IF(B1051="Oversea",_xlfn.XLOOKUP(O1051,'Oversea data From 国家网站'!A:A,'Oversea data From 国家网站'!K:K),_xlfn.XLOOKUP(O1051,'Local data from 国家网站'!A:A,'Local data from 国家网站'!K:K))))</f>
        <v>0</v>
      </c>
      <c r="J1051" s="176"/>
      <c r="K1051" s="176" t="str">
        <f>IF(B1051="NMPA", _xlfn.XLOOKUP(E1051, '国家网站数据(NMPA)'!B:B, '国家网站数据(NMPA)'!W:W), "NA")</f>
        <v>NA</v>
      </c>
      <c r="M1051" s="326">
        <f t="shared" si="29"/>
        <v>30</v>
      </c>
      <c r="T1051" s="247" t="str">
        <f t="shared" si="30"/>
        <v>满足</v>
      </c>
    </row>
    <row r="1052" spans="3:20" ht="16.399999999999999" customHeight="1">
      <c r="C1052" s="172">
        <f t="shared" ca="1" si="28"/>
        <v>-45773</v>
      </c>
      <c r="D1052" s="174" t="str">
        <f>IF(B1052="NMPA", _xlfn.XLOOKUP(E1052,'国家网站数据(NMPA)'!$B$1:$B$906,'国家网站数据(NMPA)'!C$1:C$906),"NA")</f>
        <v>NA</v>
      </c>
      <c r="E1052" s="180">
        <f>IF(N1052="Not Reportable","NA",IF(B1052="Oversea",_xlfn.XLOOKUP(O1052,'Oversea data From 国家网站'!A:A,'Oversea data From 国家网站'!B:B),_xlfn.XLOOKUP(O1052,'Local data from 国家网站'!A:A,'Local data from 国家网站'!B:B)))</f>
        <v>0</v>
      </c>
      <c r="G1052" s="176">
        <f>IF(ISERROR(IF(B1052="NMPA",_xlfn.XLOOKUP(E1052,'国家网站数据(NMPA)'!B$1:B$906,'国家网站数据(NMPA)'!J$1:J$906),IF(B1052="Oversea",_xlfn.XLOOKUP(O1052,'Oversea data From 国家网站'!A$1:A$994,'Oversea data From 国家网站'!J$1:J$994),_xlfn.XLOOKUP(O1052,'Local data from 国家网站'!A$1:A$1000,'Local data from 国家网站'!J$1:J$1000)))),"NA",IF(B1052="NMPA",_xlfn.XLOOKUP(E1052,'国家网站数据(NMPA)'!B$1:B$906,'国家网站数据(NMPA)'!J$1:J$906),IF(B1052="Oversea",_xlfn.XLOOKUP(O1052,'Oversea data From 国家网站'!A$1:A$994,'Oversea data From 国家网站'!J$1:J$994),_xlfn.XLOOKUP(O1052,'Local data from 国家网站'!A$1:A$1000,'Local data from 国家网站'!J$1:J$1000))))</f>
        <v>0</v>
      </c>
      <c r="I1052" s="176">
        <f>IF(ISERROR(IF(B1052="NMPA",_xlfn.XLOOKUP(西门子log!E1052,'国家网站数据(NMPA)'!B:B,'国家网站数据(NMPA)'!K:K),IF(B1052="Oversea",_xlfn.XLOOKUP(O1052,'Oversea data From 国家网站'!A:A,'Oversea data From 国家网站'!K:K),_xlfn.XLOOKUP(西门子log!O1052,'Local data from 国家网站'!A:A,'Local data from 国家网站'!K:K)))),"NA",IF(B1052="NMPA",_xlfn.XLOOKUP(E1052,'国家网站数据(NMPA)'!B:B,'国家网站数据(NMPA)'!K:K),IF(B1052="Oversea",_xlfn.XLOOKUP(O1052,'Oversea data From 国家网站'!A:A,'Oversea data From 国家网站'!K:K),_xlfn.XLOOKUP(O1052,'Local data from 国家网站'!A:A,'Local data from 国家网站'!K:K))))</f>
        <v>0</v>
      </c>
      <c r="J1052" s="176"/>
      <c r="K1052" s="176" t="str">
        <f>IF(B1052="NMPA", _xlfn.XLOOKUP(E1052, '国家网站数据(NMPA)'!B:B, '国家网站数据(NMPA)'!W:W), "NA")</f>
        <v>NA</v>
      </c>
      <c r="M1052" s="326">
        <f t="shared" si="29"/>
        <v>30</v>
      </c>
      <c r="T1052" s="247" t="str">
        <f t="shared" si="30"/>
        <v>满足</v>
      </c>
    </row>
    <row r="1053" spans="3:20" ht="16.399999999999999" customHeight="1">
      <c r="C1053" s="172">
        <f t="shared" ca="1" si="28"/>
        <v>-45773</v>
      </c>
      <c r="D1053" s="174" t="str">
        <f>IF(B1053="NMPA", _xlfn.XLOOKUP(E1053,'国家网站数据(NMPA)'!$B$1:$B$906,'国家网站数据(NMPA)'!C$1:C$906),"NA")</f>
        <v>NA</v>
      </c>
      <c r="E1053" s="180">
        <f>IF(N1053="Not Reportable","NA",IF(B1053="Oversea",_xlfn.XLOOKUP(O1053,'Oversea data From 国家网站'!A:A,'Oversea data From 国家网站'!B:B),_xlfn.XLOOKUP(O1053,'Local data from 国家网站'!A:A,'Local data from 国家网站'!B:B)))</f>
        <v>0</v>
      </c>
      <c r="G1053" s="176">
        <f>IF(ISERROR(IF(B1053="NMPA",_xlfn.XLOOKUP(E1053,'国家网站数据(NMPA)'!B$1:B$906,'国家网站数据(NMPA)'!J$1:J$906),IF(B1053="Oversea",_xlfn.XLOOKUP(O1053,'Oversea data From 国家网站'!A$1:A$994,'Oversea data From 国家网站'!J$1:J$994),_xlfn.XLOOKUP(O1053,'Local data from 国家网站'!A$1:A$1000,'Local data from 国家网站'!J$1:J$1000)))),"NA",IF(B1053="NMPA",_xlfn.XLOOKUP(E1053,'国家网站数据(NMPA)'!B$1:B$906,'国家网站数据(NMPA)'!J$1:J$906),IF(B1053="Oversea",_xlfn.XLOOKUP(O1053,'Oversea data From 国家网站'!A$1:A$994,'Oversea data From 国家网站'!J$1:J$994),_xlfn.XLOOKUP(O1053,'Local data from 国家网站'!A$1:A$1000,'Local data from 国家网站'!J$1:J$1000))))</f>
        <v>0</v>
      </c>
      <c r="I1053" s="176">
        <f>IF(ISERROR(IF(B1053="NMPA",_xlfn.XLOOKUP(西门子log!E1053,'国家网站数据(NMPA)'!B:B,'国家网站数据(NMPA)'!K:K),IF(B1053="Oversea",_xlfn.XLOOKUP(O1053,'Oversea data From 国家网站'!A:A,'Oversea data From 国家网站'!K:K),_xlfn.XLOOKUP(西门子log!O1053,'Local data from 国家网站'!A:A,'Local data from 国家网站'!K:K)))),"NA",IF(B1053="NMPA",_xlfn.XLOOKUP(E1053,'国家网站数据(NMPA)'!B:B,'国家网站数据(NMPA)'!K:K),IF(B1053="Oversea",_xlfn.XLOOKUP(O1053,'Oversea data From 国家网站'!A:A,'Oversea data From 国家网站'!K:K),_xlfn.XLOOKUP(O1053,'Local data from 国家网站'!A:A,'Local data from 国家网站'!K:K))))</f>
        <v>0</v>
      </c>
      <c r="J1053" s="176"/>
      <c r="K1053" s="176" t="str">
        <f>IF(B1053="NMPA", _xlfn.XLOOKUP(E1053, '国家网站数据(NMPA)'!B:B, '国家网站数据(NMPA)'!W:W), "NA")</f>
        <v>NA</v>
      </c>
      <c r="M1053" s="326">
        <f t="shared" si="29"/>
        <v>30</v>
      </c>
      <c r="T1053" s="247" t="str">
        <f t="shared" si="30"/>
        <v>满足</v>
      </c>
    </row>
    <row r="1054" spans="3:20" ht="16.399999999999999" customHeight="1">
      <c r="C1054" s="172">
        <f t="shared" ca="1" si="28"/>
        <v>-45773</v>
      </c>
      <c r="D1054" s="174" t="str">
        <f>IF(B1054="NMPA", _xlfn.XLOOKUP(E1054,'国家网站数据(NMPA)'!$B$1:$B$906,'国家网站数据(NMPA)'!C$1:C$906),"NA")</f>
        <v>NA</v>
      </c>
      <c r="E1054" s="180">
        <f>IF(N1054="Not Reportable","NA",IF(B1054="Oversea",_xlfn.XLOOKUP(O1054,'Oversea data From 国家网站'!A:A,'Oversea data From 国家网站'!B:B),_xlfn.XLOOKUP(O1054,'Local data from 国家网站'!A:A,'Local data from 国家网站'!B:B)))</f>
        <v>0</v>
      </c>
      <c r="G1054" s="176">
        <f>IF(ISERROR(IF(B1054="NMPA",_xlfn.XLOOKUP(E1054,'国家网站数据(NMPA)'!B$1:B$906,'国家网站数据(NMPA)'!J$1:J$906),IF(B1054="Oversea",_xlfn.XLOOKUP(O1054,'Oversea data From 国家网站'!A$1:A$994,'Oversea data From 国家网站'!J$1:J$994),_xlfn.XLOOKUP(O1054,'Local data from 国家网站'!A$1:A$1000,'Local data from 国家网站'!J$1:J$1000)))),"NA",IF(B1054="NMPA",_xlfn.XLOOKUP(E1054,'国家网站数据(NMPA)'!B$1:B$906,'国家网站数据(NMPA)'!J$1:J$906),IF(B1054="Oversea",_xlfn.XLOOKUP(O1054,'Oversea data From 国家网站'!A$1:A$994,'Oversea data From 国家网站'!J$1:J$994),_xlfn.XLOOKUP(O1054,'Local data from 国家网站'!A$1:A$1000,'Local data from 国家网站'!J$1:J$1000))))</f>
        <v>0</v>
      </c>
      <c r="I1054" s="176">
        <f>IF(ISERROR(IF(B1054="NMPA",_xlfn.XLOOKUP(西门子log!E1054,'国家网站数据(NMPA)'!B:B,'国家网站数据(NMPA)'!K:K),IF(B1054="Oversea",_xlfn.XLOOKUP(O1054,'Oversea data From 国家网站'!A:A,'Oversea data From 国家网站'!K:K),_xlfn.XLOOKUP(西门子log!O1054,'Local data from 国家网站'!A:A,'Local data from 国家网站'!K:K)))),"NA",IF(B1054="NMPA",_xlfn.XLOOKUP(E1054,'国家网站数据(NMPA)'!B:B,'国家网站数据(NMPA)'!K:K),IF(B1054="Oversea",_xlfn.XLOOKUP(O1054,'Oversea data From 国家网站'!A:A,'Oversea data From 国家网站'!K:K),_xlfn.XLOOKUP(O1054,'Local data from 国家网站'!A:A,'Local data from 国家网站'!K:K))))</f>
        <v>0</v>
      </c>
      <c r="J1054" s="176"/>
      <c r="K1054" s="176" t="str">
        <f>IF(B1054="NMPA", _xlfn.XLOOKUP(E1054, '国家网站数据(NMPA)'!B:B, '国家网站数据(NMPA)'!W:W), "NA")</f>
        <v>NA</v>
      </c>
      <c r="M1054" s="326">
        <f t="shared" si="29"/>
        <v>30</v>
      </c>
      <c r="T1054" s="247" t="str">
        <f t="shared" si="30"/>
        <v>满足</v>
      </c>
    </row>
    <row r="1055" spans="3:20" ht="16.399999999999999" customHeight="1">
      <c r="C1055" s="172">
        <f t="shared" ca="1" si="28"/>
        <v>-45773</v>
      </c>
      <c r="D1055" s="174" t="str">
        <f>IF(B1055="NMPA", _xlfn.XLOOKUP(E1055,'国家网站数据(NMPA)'!$B$1:$B$906,'国家网站数据(NMPA)'!C$1:C$906),"NA")</f>
        <v>NA</v>
      </c>
      <c r="E1055" s="180">
        <f>IF(N1055="Not Reportable","NA",IF(B1055="Oversea",_xlfn.XLOOKUP(O1055,'Oversea data From 国家网站'!A:A,'Oversea data From 国家网站'!B:B),_xlfn.XLOOKUP(O1055,'Local data from 国家网站'!A:A,'Local data from 国家网站'!B:B)))</f>
        <v>0</v>
      </c>
      <c r="G1055" s="176">
        <f>IF(ISERROR(IF(B1055="NMPA",_xlfn.XLOOKUP(E1055,'国家网站数据(NMPA)'!B$1:B$906,'国家网站数据(NMPA)'!J$1:J$906),IF(B1055="Oversea",_xlfn.XLOOKUP(O1055,'Oversea data From 国家网站'!A$1:A$994,'Oversea data From 国家网站'!J$1:J$994),_xlfn.XLOOKUP(O1055,'Local data from 国家网站'!A$1:A$1000,'Local data from 国家网站'!J$1:J$1000)))),"NA",IF(B1055="NMPA",_xlfn.XLOOKUP(E1055,'国家网站数据(NMPA)'!B$1:B$906,'国家网站数据(NMPA)'!J$1:J$906),IF(B1055="Oversea",_xlfn.XLOOKUP(O1055,'Oversea data From 国家网站'!A$1:A$994,'Oversea data From 国家网站'!J$1:J$994),_xlfn.XLOOKUP(O1055,'Local data from 国家网站'!A$1:A$1000,'Local data from 国家网站'!J$1:J$1000))))</f>
        <v>0</v>
      </c>
      <c r="I1055" s="176">
        <f>IF(ISERROR(IF(B1055="NMPA",_xlfn.XLOOKUP(西门子log!E1055,'国家网站数据(NMPA)'!B:B,'国家网站数据(NMPA)'!K:K),IF(B1055="Oversea",_xlfn.XLOOKUP(O1055,'Oversea data From 国家网站'!A:A,'Oversea data From 国家网站'!K:K),_xlfn.XLOOKUP(西门子log!O1055,'Local data from 国家网站'!A:A,'Local data from 国家网站'!K:K)))),"NA",IF(B1055="NMPA",_xlfn.XLOOKUP(E1055,'国家网站数据(NMPA)'!B:B,'国家网站数据(NMPA)'!K:K),IF(B1055="Oversea",_xlfn.XLOOKUP(O1055,'Oversea data From 国家网站'!A:A,'Oversea data From 国家网站'!K:K),_xlfn.XLOOKUP(O1055,'Local data from 国家网站'!A:A,'Local data from 国家网站'!K:K))))</f>
        <v>0</v>
      </c>
      <c r="J1055" s="176"/>
      <c r="K1055" s="176" t="str">
        <f>IF(B1055="NMPA", _xlfn.XLOOKUP(E1055, '国家网站数据(NMPA)'!B:B, '国家网站数据(NMPA)'!W:W), "NA")</f>
        <v>NA</v>
      </c>
      <c r="M1055" s="326">
        <f t="shared" si="29"/>
        <v>30</v>
      </c>
      <c r="T1055" s="247" t="str">
        <f t="shared" si="30"/>
        <v>满足</v>
      </c>
    </row>
    <row r="1056" spans="3:20" ht="16.399999999999999" customHeight="1">
      <c r="C1056" s="172">
        <f t="shared" ca="1" si="28"/>
        <v>-45773</v>
      </c>
      <c r="D1056" s="174" t="str">
        <f>IF(B1056="NMPA", _xlfn.XLOOKUP(E1056,'国家网站数据(NMPA)'!$B$1:$B$906,'国家网站数据(NMPA)'!C$1:C$906),"NA")</f>
        <v>NA</v>
      </c>
      <c r="E1056" s="180">
        <f>IF(N1056="Not Reportable","NA",IF(B1056="Oversea",_xlfn.XLOOKUP(O1056,'Oversea data From 国家网站'!A:A,'Oversea data From 国家网站'!B:B),_xlfn.XLOOKUP(O1056,'Local data from 国家网站'!A:A,'Local data from 国家网站'!B:B)))</f>
        <v>0</v>
      </c>
      <c r="G1056" s="176">
        <f>IF(ISERROR(IF(B1056="NMPA",_xlfn.XLOOKUP(E1056,'国家网站数据(NMPA)'!B$1:B$906,'国家网站数据(NMPA)'!J$1:J$906),IF(B1056="Oversea",_xlfn.XLOOKUP(O1056,'Oversea data From 国家网站'!A$1:A$994,'Oversea data From 国家网站'!J$1:J$994),_xlfn.XLOOKUP(O1056,'Local data from 国家网站'!A$1:A$1000,'Local data from 国家网站'!J$1:J$1000)))),"NA",IF(B1056="NMPA",_xlfn.XLOOKUP(E1056,'国家网站数据(NMPA)'!B$1:B$906,'国家网站数据(NMPA)'!J$1:J$906),IF(B1056="Oversea",_xlfn.XLOOKUP(O1056,'Oversea data From 国家网站'!A$1:A$994,'Oversea data From 国家网站'!J$1:J$994),_xlfn.XLOOKUP(O1056,'Local data from 国家网站'!A$1:A$1000,'Local data from 国家网站'!J$1:J$1000))))</f>
        <v>0</v>
      </c>
      <c r="I1056" s="176">
        <f>IF(ISERROR(IF(B1056="NMPA",_xlfn.XLOOKUP(西门子log!E1056,'国家网站数据(NMPA)'!B:B,'国家网站数据(NMPA)'!K:K),IF(B1056="Oversea",_xlfn.XLOOKUP(O1056,'Oversea data From 国家网站'!A:A,'Oversea data From 国家网站'!K:K),_xlfn.XLOOKUP(西门子log!O1056,'Local data from 国家网站'!A:A,'Local data from 国家网站'!K:K)))),"NA",IF(B1056="NMPA",_xlfn.XLOOKUP(E1056,'国家网站数据(NMPA)'!B:B,'国家网站数据(NMPA)'!K:K),IF(B1056="Oversea",_xlfn.XLOOKUP(O1056,'Oversea data From 国家网站'!A:A,'Oversea data From 国家网站'!K:K),_xlfn.XLOOKUP(O1056,'Local data from 国家网站'!A:A,'Local data from 国家网站'!K:K))))</f>
        <v>0</v>
      </c>
      <c r="J1056" s="176"/>
      <c r="K1056" s="176" t="str">
        <f>IF(B1056="NMPA", _xlfn.XLOOKUP(E1056, '国家网站数据(NMPA)'!B:B, '国家网站数据(NMPA)'!W:W), "NA")</f>
        <v>NA</v>
      </c>
      <c r="M1056" s="326">
        <f t="shared" si="29"/>
        <v>30</v>
      </c>
      <c r="T1056" s="247" t="str">
        <f t="shared" si="30"/>
        <v>满足</v>
      </c>
    </row>
    <row r="1057" spans="3:20" ht="16.399999999999999" customHeight="1">
      <c r="C1057" s="172">
        <f t="shared" ca="1" si="28"/>
        <v>-45773</v>
      </c>
      <c r="D1057" s="174" t="str">
        <f>IF(B1057="NMPA", _xlfn.XLOOKUP(E1057,'国家网站数据(NMPA)'!$B$1:$B$906,'国家网站数据(NMPA)'!C$1:C$906),"NA")</f>
        <v>NA</v>
      </c>
      <c r="E1057" s="180">
        <f>IF(N1057="Not Reportable","NA",IF(B1057="Oversea",_xlfn.XLOOKUP(O1057,'Oversea data From 国家网站'!A:A,'Oversea data From 国家网站'!B:B),_xlfn.XLOOKUP(O1057,'Local data from 国家网站'!A:A,'Local data from 国家网站'!B:B)))</f>
        <v>0</v>
      </c>
      <c r="G1057" s="176">
        <f>IF(ISERROR(IF(B1057="NMPA",_xlfn.XLOOKUP(E1057,'国家网站数据(NMPA)'!B$1:B$906,'国家网站数据(NMPA)'!J$1:J$906),IF(B1057="Oversea",_xlfn.XLOOKUP(O1057,'Oversea data From 国家网站'!A$1:A$994,'Oversea data From 国家网站'!J$1:J$994),_xlfn.XLOOKUP(O1057,'Local data from 国家网站'!A$1:A$1000,'Local data from 国家网站'!J$1:J$1000)))),"NA",IF(B1057="NMPA",_xlfn.XLOOKUP(E1057,'国家网站数据(NMPA)'!B$1:B$906,'国家网站数据(NMPA)'!J$1:J$906),IF(B1057="Oversea",_xlfn.XLOOKUP(O1057,'Oversea data From 国家网站'!A$1:A$994,'Oversea data From 国家网站'!J$1:J$994),_xlfn.XLOOKUP(O1057,'Local data from 国家网站'!A$1:A$1000,'Local data from 国家网站'!J$1:J$1000))))</f>
        <v>0</v>
      </c>
      <c r="I1057" s="176">
        <f>IF(ISERROR(IF(B1057="NMPA",_xlfn.XLOOKUP(西门子log!E1057,'国家网站数据(NMPA)'!B:B,'国家网站数据(NMPA)'!K:K),IF(B1057="Oversea",_xlfn.XLOOKUP(O1057,'Oversea data From 国家网站'!A:A,'Oversea data From 国家网站'!K:K),_xlfn.XLOOKUP(西门子log!O1057,'Local data from 国家网站'!A:A,'Local data from 国家网站'!K:K)))),"NA",IF(B1057="NMPA",_xlfn.XLOOKUP(E1057,'国家网站数据(NMPA)'!B:B,'国家网站数据(NMPA)'!K:K),IF(B1057="Oversea",_xlfn.XLOOKUP(O1057,'Oversea data From 国家网站'!A:A,'Oversea data From 国家网站'!K:K),_xlfn.XLOOKUP(O1057,'Local data from 国家网站'!A:A,'Local data from 国家网站'!K:K))))</f>
        <v>0</v>
      </c>
      <c r="J1057" s="176"/>
      <c r="K1057" s="176" t="str">
        <f>IF(B1057="NMPA", _xlfn.XLOOKUP(E1057, '国家网站数据(NMPA)'!B:B, '国家网站数据(NMPA)'!W:W), "NA")</f>
        <v>NA</v>
      </c>
      <c r="M1057" s="326">
        <f t="shared" si="29"/>
        <v>30</v>
      </c>
      <c r="T1057" s="247" t="str">
        <f t="shared" ref="T1057:T1069" si="31">IF(P1057="NA"," ",IF(P1057&lt;M1057,"满足","不满足"))</f>
        <v>满足</v>
      </c>
    </row>
    <row r="1058" spans="3:20" ht="16.399999999999999" customHeight="1">
      <c r="C1058" s="172">
        <f t="shared" ca="1" si="28"/>
        <v>-45773</v>
      </c>
      <c r="D1058" s="174" t="str">
        <f>IF(B1058="NMPA", _xlfn.XLOOKUP(E1058,'国家网站数据(NMPA)'!$B$1:$B$906,'国家网站数据(NMPA)'!C$1:C$906),"NA")</f>
        <v>NA</v>
      </c>
      <c r="E1058" s="180">
        <f>IF(N1058="Not Reportable","NA",IF(B1058="Oversea",_xlfn.XLOOKUP(O1058,'Oversea data From 国家网站'!A:A,'Oversea data From 国家网站'!B:B),_xlfn.XLOOKUP(O1058,'Local data from 国家网站'!A:A,'Local data from 国家网站'!B:B)))</f>
        <v>0</v>
      </c>
      <c r="G1058" s="176">
        <f>IF(ISERROR(IF(B1058="NMPA",_xlfn.XLOOKUP(E1058,'国家网站数据(NMPA)'!B$1:B$906,'国家网站数据(NMPA)'!J$1:J$906),IF(B1058="Oversea",_xlfn.XLOOKUP(O1058,'Oversea data From 国家网站'!A$1:A$994,'Oversea data From 国家网站'!J$1:J$994),_xlfn.XLOOKUP(O1058,'Local data from 国家网站'!A$1:A$1000,'Local data from 国家网站'!J$1:J$1000)))),"NA",IF(B1058="NMPA",_xlfn.XLOOKUP(E1058,'国家网站数据(NMPA)'!B$1:B$906,'国家网站数据(NMPA)'!J$1:J$906),IF(B1058="Oversea",_xlfn.XLOOKUP(O1058,'Oversea data From 国家网站'!A$1:A$994,'Oversea data From 国家网站'!J$1:J$994),_xlfn.XLOOKUP(O1058,'Local data from 国家网站'!A$1:A$1000,'Local data from 国家网站'!J$1:J$1000))))</f>
        <v>0</v>
      </c>
      <c r="I1058" s="176">
        <f>IF(ISERROR(IF(B1058="NMPA",_xlfn.XLOOKUP(西门子log!E1058,'国家网站数据(NMPA)'!B:B,'国家网站数据(NMPA)'!K:K),IF(B1058="Oversea",_xlfn.XLOOKUP(O1058,'Oversea data From 国家网站'!A:A,'Oversea data From 国家网站'!K:K),_xlfn.XLOOKUP(西门子log!O1058,'Local data from 国家网站'!A:A,'Local data from 国家网站'!K:K)))),"NA",IF(B1058="NMPA",_xlfn.XLOOKUP(E1058,'国家网站数据(NMPA)'!B:B,'国家网站数据(NMPA)'!K:K),IF(B1058="Oversea",_xlfn.XLOOKUP(O1058,'Oversea data From 国家网站'!A:A,'Oversea data From 国家网站'!K:K),_xlfn.XLOOKUP(O1058,'Local data from 国家网站'!A:A,'Local data from 国家网站'!K:K))))</f>
        <v>0</v>
      </c>
      <c r="J1058" s="176"/>
      <c r="K1058" s="176" t="str">
        <f>IF(B1058="NMPA", _xlfn.XLOOKUP(E1058, '国家网站数据(NMPA)'!B:B, '国家网站数据(NMPA)'!W:W), "NA")</f>
        <v>NA</v>
      </c>
      <c r="M1058" s="326">
        <f t="shared" si="29"/>
        <v>30</v>
      </c>
      <c r="T1058" s="247" t="str">
        <f t="shared" si="31"/>
        <v>满足</v>
      </c>
    </row>
    <row r="1059" spans="3:20" ht="16.399999999999999" customHeight="1">
      <c r="C1059" s="172">
        <f t="shared" ca="1" si="28"/>
        <v>-45773</v>
      </c>
      <c r="D1059" s="174" t="str">
        <f>IF(B1059="NMPA", _xlfn.XLOOKUP(E1059,'国家网站数据(NMPA)'!$B$1:$B$906,'国家网站数据(NMPA)'!C$1:C$906),"NA")</f>
        <v>NA</v>
      </c>
      <c r="E1059" s="180">
        <f>IF(N1059="Not Reportable","NA",IF(B1059="Oversea",_xlfn.XLOOKUP(O1059,'Oversea data From 国家网站'!A:A,'Oversea data From 国家网站'!B:B),_xlfn.XLOOKUP(O1059,'Local data from 国家网站'!A:A,'Local data from 国家网站'!B:B)))</f>
        <v>0</v>
      </c>
      <c r="G1059" s="176">
        <f>IF(ISERROR(IF(B1059="NMPA",_xlfn.XLOOKUP(E1059,'国家网站数据(NMPA)'!B$1:B$906,'国家网站数据(NMPA)'!J$1:J$906),IF(B1059="Oversea",_xlfn.XLOOKUP(O1059,'Oversea data From 国家网站'!A$1:A$994,'Oversea data From 国家网站'!J$1:J$994),_xlfn.XLOOKUP(O1059,'Local data from 国家网站'!A$1:A$1000,'Local data from 国家网站'!J$1:J$1000)))),"NA",IF(B1059="NMPA",_xlfn.XLOOKUP(E1059,'国家网站数据(NMPA)'!B$1:B$906,'国家网站数据(NMPA)'!J$1:J$906),IF(B1059="Oversea",_xlfn.XLOOKUP(O1059,'Oversea data From 国家网站'!A$1:A$994,'Oversea data From 国家网站'!J$1:J$994),_xlfn.XLOOKUP(O1059,'Local data from 国家网站'!A$1:A$1000,'Local data from 国家网站'!J$1:J$1000))))</f>
        <v>0</v>
      </c>
      <c r="I1059" s="176">
        <f>IF(ISERROR(IF(B1059="NMPA",_xlfn.XLOOKUP(西门子log!E1059,'国家网站数据(NMPA)'!B:B,'国家网站数据(NMPA)'!K:K),IF(B1059="Oversea",_xlfn.XLOOKUP(O1059,'Oversea data From 国家网站'!A:A,'Oversea data From 国家网站'!K:K),_xlfn.XLOOKUP(西门子log!O1059,'Local data from 国家网站'!A:A,'Local data from 国家网站'!K:K)))),"NA",IF(B1059="NMPA",_xlfn.XLOOKUP(E1059,'国家网站数据(NMPA)'!B:B,'国家网站数据(NMPA)'!K:K),IF(B1059="Oversea",_xlfn.XLOOKUP(O1059,'Oversea data From 国家网站'!A:A,'Oversea data From 国家网站'!K:K),_xlfn.XLOOKUP(O1059,'Local data from 国家网站'!A:A,'Local data from 国家网站'!K:K))))</f>
        <v>0</v>
      </c>
      <c r="J1059" s="176"/>
      <c r="K1059" s="176" t="str">
        <f>IF(B1059="NMPA", _xlfn.XLOOKUP(E1059, '国家网站数据(NMPA)'!B:B, '国家网站数据(NMPA)'!W:W), "NA")</f>
        <v>NA</v>
      </c>
      <c r="M1059" s="326">
        <f t="shared" si="29"/>
        <v>30</v>
      </c>
      <c r="T1059" s="247" t="str">
        <f t="shared" si="31"/>
        <v>满足</v>
      </c>
    </row>
    <row r="1060" spans="3:20" ht="16.399999999999999" customHeight="1">
      <c r="C1060" s="172">
        <f t="shared" ca="1" si="28"/>
        <v>-45773</v>
      </c>
      <c r="D1060" s="174" t="str">
        <f>IF(B1060="NMPA", _xlfn.XLOOKUP(E1060,'国家网站数据(NMPA)'!$B$1:$B$906,'国家网站数据(NMPA)'!C$1:C$906),"NA")</f>
        <v>NA</v>
      </c>
      <c r="E1060" s="180">
        <f>IF(N1060="Not Reportable","NA",IF(B1060="Oversea",_xlfn.XLOOKUP(O1060,'Oversea data From 国家网站'!A:A,'Oversea data From 国家网站'!B:B),_xlfn.XLOOKUP(O1060,'Local data from 国家网站'!A:A,'Local data from 国家网站'!B:B)))</f>
        <v>0</v>
      </c>
      <c r="G1060" s="176">
        <f>IF(ISERROR(IF(B1060="NMPA",_xlfn.XLOOKUP(E1060,'国家网站数据(NMPA)'!B$1:B$906,'国家网站数据(NMPA)'!J$1:J$906),IF(B1060="Oversea",_xlfn.XLOOKUP(O1060,'Oversea data From 国家网站'!A$1:A$994,'Oversea data From 国家网站'!J$1:J$994),_xlfn.XLOOKUP(O1060,'Local data from 国家网站'!A$1:A$1000,'Local data from 国家网站'!J$1:J$1000)))),"NA",IF(B1060="NMPA",_xlfn.XLOOKUP(E1060,'国家网站数据(NMPA)'!B$1:B$906,'国家网站数据(NMPA)'!J$1:J$906),IF(B1060="Oversea",_xlfn.XLOOKUP(O1060,'Oversea data From 国家网站'!A$1:A$994,'Oversea data From 国家网站'!J$1:J$994),_xlfn.XLOOKUP(O1060,'Local data from 国家网站'!A$1:A$1000,'Local data from 国家网站'!J$1:J$1000))))</f>
        <v>0</v>
      </c>
      <c r="I1060" s="176">
        <f>IF(ISERROR(IF(B1060="NMPA",_xlfn.XLOOKUP(西门子log!E1060,'国家网站数据(NMPA)'!B:B,'国家网站数据(NMPA)'!K:K),IF(B1060="Oversea",_xlfn.XLOOKUP(O1060,'Oversea data From 国家网站'!A:A,'Oversea data From 国家网站'!K:K),_xlfn.XLOOKUP(西门子log!O1060,'Local data from 国家网站'!A:A,'Local data from 国家网站'!K:K)))),"NA",IF(B1060="NMPA",_xlfn.XLOOKUP(E1060,'国家网站数据(NMPA)'!B:B,'国家网站数据(NMPA)'!K:K),IF(B1060="Oversea",_xlfn.XLOOKUP(O1060,'Oversea data From 国家网站'!A:A,'Oversea data From 国家网站'!K:K),_xlfn.XLOOKUP(O1060,'Local data from 国家网站'!A:A,'Local data from 国家网站'!K:K))))</f>
        <v>0</v>
      </c>
      <c r="J1060" s="176"/>
      <c r="K1060" s="176" t="str">
        <f>IF(B1060="NMPA", _xlfn.XLOOKUP(E1060, '国家网站数据(NMPA)'!B:B, '国家网站数据(NMPA)'!W:W), "NA")</f>
        <v>NA</v>
      </c>
      <c r="M1060" s="326">
        <f t="shared" si="29"/>
        <v>30</v>
      </c>
      <c r="T1060" s="247" t="str">
        <f t="shared" si="31"/>
        <v>满足</v>
      </c>
    </row>
    <row r="1061" spans="3:20" ht="16.399999999999999" customHeight="1">
      <c r="C1061" s="172">
        <f t="shared" ca="1" si="28"/>
        <v>-45773</v>
      </c>
      <c r="D1061" s="174" t="str">
        <f>IF(B1061="NMPA", _xlfn.XLOOKUP(E1061,'国家网站数据(NMPA)'!$B$1:$B$906,'国家网站数据(NMPA)'!C$1:C$906),"NA")</f>
        <v>NA</v>
      </c>
      <c r="E1061" s="180">
        <f>IF(N1061="Not Reportable","NA",IF(B1061="Oversea",_xlfn.XLOOKUP(O1061,'Oversea data From 国家网站'!A:A,'Oversea data From 国家网站'!B:B),_xlfn.XLOOKUP(O1061,'Local data from 国家网站'!A:A,'Local data from 国家网站'!B:B)))</f>
        <v>0</v>
      </c>
      <c r="G1061" s="176">
        <f>IF(ISERROR(IF(B1061="NMPA",_xlfn.XLOOKUP(E1061,'国家网站数据(NMPA)'!B$1:B$906,'国家网站数据(NMPA)'!J$1:J$906),IF(B1061="Oversea",_xlfn.XLOOKUP(O1061,'Oversea data From 国家网站'!A$1:A$994,'Oversea data From 国家网站'!J$1:J$994),_xlfn.XLOOKUP(O1061,'Local data from 国家网站'!A$1:A$1000,'Local data from 国家网站'!J$1:J$1000)))),"NA",IF(B1061="NMPA",_xlfn.XLOOKUP(E1061,'国家网站数据(NMPA)'!B$1:B$906,'国家网站数据(NMPA)'!J$1:J$906),IF(B1061="Oversea",_xlfn.XLOOKUP(O1061,'Oversea data From 国家网站'!A$1:A$994,'Oversea data From 国家网站'!J$1:J$994),_xlfn.XLOOKUP(O1061,'Local data from 国家网站'!A$1:A$1000,'Local data from 国家网站'!J$1:J$1000))))</f>
        <v>0</v>
      </c>
      <c r="I1061" s="176">
        <f>IF(ISERROR(IF(B1061="NMPA",_xlfn.XLOOKUP(西门子log!E1061,'国家网站数据(NMPA)'!B:B,'国家网站数据(NMPA)'!K:K),IF(B1061="Oversea",_xlfn.XLOOKUP(O1061,'Oversea data From 国家网站'!A:A,'Oversea data From 国家网站'!K:K),_xlfn.XLOOKUP(西门子log!O1061,'Local data from 国家网站'!A:A,'Local data from 国家网站'!K:K)))),"NA",IF(B1061="NMPA",_xlfn.XLOOKUP(E1061,'国家网站数据(NMPA)'!B:B,'国家网站数据(NMPA)'!K:K),IF(B1061="Oversea",_xlfn.XLOOKUP(O1061,'Oversea data From 国家网站'!A:A,'Oversea data From 国家网站'!K:K),_xlfn.XLOOKUP(O1061,'Local data from 国家网站'!A:A,'Local data from 国家网站'!K:K))))</f>
        <v>0</v>
      </c>
      <c r="J1061" s="176"/>
      <c r="K1061" s="176" t="str">
        <f>IF(B1061="NMPA", _xlfn.XLOOKUP(E1061, '国家网站数据(NMPA)'!B:B, '国家网站数据(NMPA)'!W:W), "NA")</f>
        <v>NA</v>
      </c>
      <c r="M1061" s="326">
        <f t="shared" si="29"/>
        <v>30</v>
      </c>
      <c r="T1061" s="247" t="str">
        <f t="shared" si="31"/>
        <v>满足</v>
      </c>
    </row>
    <row r="1062" spans="3:20" ht="16.399999999999999" customHeight="1">
      <c r="C1062" s="172">
        <f t="shared" ca="1" si="28"/>
        <v>-45773</v>
      </c>
      <c r="D1062" s="174" t="str">
        <f>IF(B1062="NMPA", _xlfn.XLOOKUP(E1062,'国家网站数据(NMPA)'!$B$1:$B$906,'国家网站数据(NMPA)'!C$1:C$906),"NA")</f>
        <v>NA</v>
      </c>
      <c r="E1062" s="180">
        <f>IF(N1062="Not Reportable","NA",IF(B1062="Oversea",_xlfn.XLOOKUP(O1062,'Oversea data From 国家网站'!A:A,'Oversea data From 国家网站'!B:B),_xlfn.XLOOKUP(O1062,'Local data from 国家网站'!A:A,'Local data from 国家网站'!B:B)))</f>
        <v>0</v>
      </c>
      <c r="G1062" s="176">
        <f>IF(ISERROR(IF(B1062="NMPA",_xlfn.XLOOKUP(E1062,'国家网站数据(NMPA)'!B$1:B$906,'国家网站数据(NMPA)'!J$1:J$906),IF(B1062="Oversea",_xlfn.XLOOKUP(O1062,'Oversea data From 国家网站'!A$1:A$994,'Oversea data From 国家网站'!J$1:J$994),_xlfn.XLOOKUP(O1062,'Local data from 国家网站'!A$1:A$1000,'Local data from 国家网站'!J$1:J$1000)))),"NA",IF(B1062="NMPA",_xlfn.XLOOKUP(E1062,'国家网站数据(NMPA)'!B$1:B$906,'国家网站数据(NMPA)'!J$1:J$906),IF(B1062="Oversea",_xlfn.XLOOKUP(O1062,'Oversea data From 国家网站'!A$1:A$994,'Oversea data From 国家网站'!J$1:J$994),_xlfn.XLOOKUP(O1062,'Local data from 国家网站'!A$1:A$1000,'Local data from 国家网站'!J$1:J$1000))))</f>
        <v>0</v>
      </c>
      <c r="I1062" s="176">
        <f>IF(ISERROR(IF(B1062="NMPA",_xlfn.XLOOKUP(西门子log!E1062,'国家网站数据(NMPA)'!B:B,'国家网站数据(NMPA)'!K:K),IF(B1062="Oversea",_xlfn.XLOOKUP(O1062,'Oversea data From 国家网站'!A:A,'Oversea data From 国家网站'!K:K),_xlfn.XLOOKUP(西门子log!O1062,'Local data from 国家网站'!A:A,'Local data from 国家网站'!K:K)))),"NA",IF(B1062="NMPA",_xlfn.XLOOKUP(E1062,'国家网站数据(NMPA)'!B:B,'国家网站数据(NMPA)'!K:K),IF(B1062="Oversea",_xlfn.XLOOKUP(O1062,'Oversea data From 国家网站'!A:A,'Oversea data From 国家网站'!K:K),_xlfn.XLOOKUP(O1062,'Local data from 国家网站'!A:A,'Local data from 国家网站'!K:K))))</f>
        <v>0</v>
      </c>
      <c r="J1062" s="176"/>
      <c r="K1062" s="176" t="str">
        <f>IF(B1062="NMPA", _xlfn.XLOOKUP(E1062, '国家网站数据(NMPA)'!B:B, '国家网站数据(NMPA)'!W:W), "NA")</f>
        <v>NA</v>
      </c>
      <c r="M1062" s="326">
        <f t="shared" si="29"/>
        <v>30</v>
      </c>
      <c r="T1062" s="247" t="str">
        <f t="shared" si="31"/>
        <v>满足</v>
      </c>
    </row>
    <row r="1063" spans="3:20" ht="16.399999999999999" customHeight="1">
      <c r="C1063" s="172">
        <f t="shared" ca="1" si="28"/>
        <v>-45773</v>
      </c>
      <c r="D1063" s="174" t="str">
        <f>IF(B1063="NMPA", _xlfn.XLOOKUP(E1063,'国家网站数据(NMPA)'!$B$1:$B$906,'国家网站数据(NMPA)'!C$1:C$906),"NA")</f>
        <v>NA</v>
      </c>
      <c r="E1063" s="180">
        <f>IF(N1063="Not Reportable","NA",IF(B1063="Oversea",_xlfn.XLOOKUP(O1063,'Oversea data From 国家网站'!A:A,'Oversea data From 国家网站'!B:B),_xlfn.XLOOKUP(O1063,'Local data from 国家网站'!A:A,'Local data from 国家网站'!B:B)))</f>
        <v>0</v>
      </c>
      <c r="G1063" s="176">
        <f>IF(ISERROR(IF(B1063="NMPA",_xlfn.XLOOKUP(E1063,'国家网站数据(NMPA)'!B$1:B$906,'国家网站数据(NMPA)'!J$1:J$906),IF(B1063="Oversea",_xlfn.XLOOKUP(O1063,'Oversea data From 国家网站'!A$1:A$994,'Oversea data From 国家网站'!J$1:J$994),_xlfn.XLOOKUP(O1063,'Local data from 国家网站'!A$1:A$1000,'Local data from 国家网站'!J$1:J$1000)))),"NA",IF(B1063="NMPA",_xlfn.XLOOKUP(E1063,'国家网站数据(NMPA)'!B$1:B$906,'国家网站数据(NMPA)'!J$1:J$906),IF(B1063="Oversea",_xlfn.XLOOKUP(O1063,'Oversea data From 国家网站'!A$1:A$994,'Oversea data From 国家网站'!J$1:J$994),_xlfn.XLOOKUP(O1063,'Local data from 国家网站'!A$1:A$1000,'Local data from 国家网站'!J$1:J$1000))))</f>
        <v>0</v>
      </c>
      <c r="I1063" s="176">
        <f>IF(ISERROR(IF(B1063="NMPA",_xlfn.XLOOKUP(西门子log!E1063,'国家网站数据(NMPA)'!B:B,'国家网站数据(NMPA)'!K:K),IF(B1063="Oversea",_xlfn.XLOOKUP(O1063,'Oversea data From 国家网站'!A:A,'Oversea data From 国家网站'!K:K),_xlfn.XLOOKUP(西门子log!O1063,'Local data from 国家网站'!A:A,'Local data from 国家网站'!K:K)))),"NA",IF(B1063="NMPA",_xlfn.XLOOKUP(E1063,'国家网站数据(NMPA)'!B:B,'国家网站数据(NMPA)'!K:K),IF(B1063="Oversea",_xlfn.XLOOKUP(O1063,'Oversea data From 国家网站'!A:A,'Oversea data From 国家网站'!K:K),_xlfn.XLOOKUP(O1063,'Local data from 国家网站'!A:A,'Local data from 国家网站'!K:K))))</f>
        <v>0</v>
      </c>
      <c r="J1063" s="176"/>
      <c r="K1063" s="176" t="str">
        <f>IF(B1063="NMPA", _xlfn.XLOOKUP(E1063, '国家网站数据(NMPA)'!B:B, '国家网站数据(NMPA)'!W:W), "NA")</f>
        <v>NA</v>
      </c>
      <c r="M1063" s="326">
        <f t="shared" si="29"/>
        <v>30</v>
      </c>
      <c r="T1063" s="247" t="str">
        <f t="shared" si="31"/>
        <v>满足</v>
      </c>
    </row>
    <row r="1064" spans="3:20" ht="16.399999999999999" customHeight="1">
      <c r="C1064" s="172">
        <f t="shared" ca="1" si="28"/>
        <v>-45773</v>
      </c>
      <c r="D1064" s="174" t="str">
        <f>IF(B1064="NMPA", _xlfn.XLOOKUP(E1064,'国家网站数据(NMPA)'!$B$1:$B$906,'国家网站数据(NMPA)'!C$1:C$906),"NA")</f>
        <v>NA</v>
      </c>
      <c r="E1064" s="180">
        <f>IF(N1064="Not Reportable","NA",IF(B1064="Oversea",_xlfn.XLOOKUP(O1064,'Oversea data From 国家网站'!A:A,'Oversea data From 国家网站'!B:B),_xlfn.XLOOKUP(O1064,'Local data from 国家网站'!A:A,'Local data from 国家网站'!B:B)))</f>
        <v>0</v>
      </c>
      <c r="G1064" s="176">
        <f>IF(ISERROR(IF(B1064="NMPA",_xlfn.XLOOKUP(E1064,'国家网站数据(NMPA)'!B$1:B$906,'国家网站数据(NMPA)'!J$1:J$906),IF(B1064="Oversea",_xlfn.XLOOKUP(O1064,'Oversea data From 国家网站'!A$1:A$994,'Oversea data From 国家网站'!J$1:J$994),_xlfn.XLOOKUP(O1064,'Local data from 国家网站'!A$1:A$1000,'Local data from 国家网站'!J$1:J$1000)))),"NA",IF(B1064="NMPA",_xlfn.XLOOKUP(E1064,'国家网站数据(NMPA)'!B$1:B$906,'国家网站数据(NMPA)'!J$1:J$906),IF(B1064="Oversea",_xlfn.XLOOKUP(O1064,'Oversea data From 国家网站'!A$1:A$994,'Oversea data From 国家网站'!J$1:J$994),_xlfn.XLOOKUP(O1064,'Local data from 国家网站'!A$1:A$1000,'Local data from 国家网站'!J$1:J$1000))))</f>
        <v>0</v>
      </c>
      <c r="I1064" s="176">
        <f>IF(ISERROR(IF(B1064="NMPA",_xlfn.XLOOKUP(西门子log!E1064,'国家网站数据(NMPA)'!B:B,'国家网站数据(NMPA)'!K:K),IF(B1064="Oversea",_xlfn.XLOOKUP(O1064,'Oversea data From 国家网站'!A:A,'Oversea data From 国家网站'!K:K),_xlfn.XLOOKUP(西门子log!O1064,'Local data from 国家网站'!A:A,'Local data from 国家网站'!K:K)))),"NA",IF(B1064="NMPA",_xlfn.XLOOKUP(E1064,'国家网站数据(NMPA)'!B:B,'国家网站数据(NMPA)'!K:K),IF(B1064="Oversea",_xlfn.XLOOKUP(O1064,'Oversea data From 国家网站'!A:A,'Oversea data From 国家网站'!K:K),_xlfn.XLOOKUP(O1064,'Local data from 国家网站'!A:A,'Local data from 国家网站'!K:K))))</f>
        <v>0</v>
      </c>
      <c r="J1064" s="176"/>
      <c r="K1064" s="176" t="str">
        <f>IF(B1064="NMPA", _xlfn.XLOOKUP(E1064, '国家网站数据(NMPA)'!B:B, '国家网站数据(NMPA)'!W:W), "NA")</f>
        <v>NA</v>
      </c>
      <c r="M1064" s="326">
        <f t="shared" si="29"/>
        <v>30</v>
      </c>
      <c r="T1064" s="247" t="str">
        <f t="shared" si="31"/>
        <v>满足</v>
      </c>
    </row>
    <row r="1065" spans="3:20" ht="16.399999999999999" customHeight="1">
      <c r="C1065" s="172">
        <f t="shared" ca="1" si="28"/>
        <v>-45773</v>
      </c>
      <c r="D1065" s="174" t="str">
        <f>IF(B1065="NMPA", _xlfn.XLOOKUP(E1065,'国家网站数据(NMPA)'!$B$1:$B$906,'国家网站数据(NMPA)'!C$1:C$906),"NA")</f>
        <v>NA</v>
      </c>
      <c r="E1065" s="180">
        <f>IF(N1065="Not Reportable","NA",IF(B1065="Oversea",_xlfn.XLOOKUP(O1065,'Oversea data From 国家网站'!A:A,'Oversea data From 国家网站'!B:B),_xlfn.XLOOKUP(O1065,'Local data from 国家网站'!A:A,'Local data from 国家网站'!B:B)))</f>
        <v>0</v>
      </c>
      <c r="G1065" s="176">
        <f>IF(ISERROR(IF(B1065="NMPA",_xlfn.XLOOKUP(E1065,'国家网站数据(NMPA)'!B$1:B$906,'国家网站数据(NMPA)'!J$1:J$906),IF(B1065="Oversea",_xlfn.XLOOKUP(O1065,'Oversea data From 国家网站'!A$1:A$994,'Oversea data From 国家网站'!J$1:J$994),_xlfn.XLOOKUP(O1065,'Local data from 国家网站'!A$1:A$1000,'Local data from 国家网站'!J$1:J$1000)))),"NA",IF(B1065="NMPA",_xlfn.XLOOKUP(E1065,'国家网站数据(NMPA)'!B$1:B$906,'国家网站数据(NMPA)'!J$1:J$906),IF(B1065="Oversea",_xlfn.XLOOKUP(O1065,'Oversea data From 国家网站'!A$1:A$994,'Oversea data From 国家网站'!J$1:J$994),_xlfn.XLOOKUP(O1065,'Local data from 国家网站'!A$1:A$1000,'Local data from 国家网站'!J$1:J$1000))))</f>
        <v>0</v>
      </c>
      <c r="I1065" s="176">
        <f>IF(ISERROR(IF(B1065="NMPA",_xlfn.XLOOKUP(西门子log!E1065,'国家网站数据(NMPA)'!B:B,'国家网站数据(NMPA)'!K:K),IF(B1065="Oversea",_xlfn.XLOOKUP(O1065,'Oversea data From 国家网站'!A:A,'Oversea data From 国家网站'!K:K),_xlfn.XLOOKUP(西门子log!O1065,'Local data from 国家网站'!A:A,'Local data from 国家网站'!K:K)))),"NA",IF(B1065="NMPA",_xlfn.XLOOKUP(E1065,'国家网站数据(NMPA)'!B:B,'国家网站数据(NMPA)'!K:K),IF(B1065="Oversea",_xlfn.XLOOKUP(O1065,'Oversea data From 国家网站'!A:A,'Oversea data From 国家网站'!K:K),_xlfn.XLOOKUP(O1065,'Local data from 国家网站'!A:A,'Local data from 国家网站'!K:K))))</f>
        <v>0</v>
      </c>
      <c r="J1065" s="176"/>
      <c r="K1065" s="176" t="str">
        <f>IF(B1065="NMPA", _xlfn.XLOOKUP(E1065, '国家网站数据(NMPA)'!B:B, '国家网站数据(NMPA)'!W:W), "NA")</f>
        <v>NA</v>
      </c>
      <c r="M1065" s="326">
        <f t="shared" si="29"/>
        <v>30</v>
      </c>
      <c r="T1065" s="247" t="str">
        <f t="shared" si="31"/>
        <v>满足</v>
      </c>
    </row>
    <row r="1066" spans="3:20" ht="16.399999999999999" customHeight="1">
      <c r="C1066" s="172">
        <f t="shared" ca="1" si="28"/>
        <v>-45773</v>
      </c>
      <c r="D1066" s="174" t="str">
        <f>IF(B1066="NMPA", _xlfn.XLOOKUP(E1066,'国家网站数据(NMPA)'!$B$1:$B$906,'国家网站数据(NMPA)'!C$1:C$906),"NA")</f>
        <v>NA</v>
      </c>
      <c r="E1066" s="180">
        <f>IF(N1066="Not Reportable","NA",IF(B1066="Oversea",_xlfn.XLOOKUP(O1066,'Oversea data From 国家网站'!A:A,'Oversea data From 国家网站'!B:B),_xlfn.XLOOKUP(O1066,'Local data from 国家网站'!A:A,'Local data from 国家网站'!B:B)))</f>
        <v>0</v>
      </c>
      <c r="G1066" s="176">
        <f>IF(ISERROR(IF(B1066="NMPA",_xlfn.XLOOKUP(E1066,'国家网站数据(NMPA)'!B$1:B$906,'国家网站数据(NMPA)'!J$1:J$906),IF(B1066="Oversea",_xlfn.XLOOKUP(O1066,'Oversea data From 国家网站'!A$1:A$994,'Oversea data From 国家网站'!J$1:J$994),_xlfn.XLOOKUP(O1066,'Local data from 国家网站'!A$1:A$1000,'Local data from 国家网站'!J$1:J$1000)))),"NA",IF(B1066="NMPA",_xlfn.XLOOKUP(E1066,'国家网站数据(NMPA)'!B$1:B$906,'国家网站数据(NMPA)'!J$1:J$906),IF(B1066="Oversea",_xlfn.XLOOKUP(O1066,'Oversea data From 国家网站'!A$1:A$994,'Oversea data From 国家网站'!J$1:J$994),_xlfn.XLOOKUP(O1066,'Local data from 国家网站'!A$1:A$1000,'Local data from 国家网站'!J$1:J$1000))))</f>
        <v>0</v>
      </c>
      <c r="I1066" s="176">
        <f>IF(ISERROR(IF(B1066="NMPA",_xlfn.XLOOKUP(西门子log!E1066,'国家网站数据(NMPA)'!B:B,'国家网站数据(NMPA)'!K:K),IF(B1066="Oversea",_xlfn.XLOOKUP(O1066,'Oversea data From 国家网站'!A:A,'Oversea data From 国家网站'!K:K),_xlfn.XLOOKUP(西门子log!O1066,'Local data from 国家网站'!A:A,'Local data from 国家网站'!K:K)))),"NA",IF(B1066="NMPA",_xlfn.XLOOKUP(E1066,'国家网站数据(NMPA)'!B:B,'国家网站数据(NMPA)'!K:K),IF(B1066="Oversea",_xlfn.XLOOKUP(O1066,'Oversea data From 国家网站'!A:A,'Oversea data From 国家网站'!K:K),_xlfn.XLOOKUP(O1066,'Local data from 国家网站'!A:A,'Local data from 国家网站'!K:K))))</f>
        <v>0</v>
      </c>
      <c r="J1066" s="176"/>
      <c r="K1066" s="176" t="str">
        <f>IF(B1066="NMPA", _xlfn.XLOOKUP(E1066, '国家网站数据(NMPA)'!B:B, '国家网站数据(NMPA)'!W:W), "NA")</f>
        <v>NA</v>
      </c>
      <c r="M1066" s="326">
        <f t="shared" si="29"/>
        <v>30</v>
      </c>
      <c r="T1066" s="247" t="str">
        <f t="shared" si="31"/>
        <v>满足</v>
      </c>
    </row>
    <row r="1067" spans="3:20" ht="16.399999999999999" customHeight="1">
      <c r="C1067" s="172">
        <f t="shared" ca="1" si="28"/>
        <v>-45773</v>
      </c>
      <c r="D1067" s="174" t="str">
        <f>IF(B1067="NMPA", _xlfn.XLOOKUP(E1067,'国家网站数据(NMPA)'!$B$1:$B$906,'国家网站数据(NMPA)'!C$1:C$906),"NA")</f>
        <v>NA</v>
      </c>
      <c r="E1067" s="180">
        <f>IF(N1067="Not Reportable","NA",IF(B1067="Oversea",_xlfn.XLOOKUP(O1067,'Oversea data From 国家网站'!A:A,'Oversea data From 国家网站'!B:B),_xlfn.XLOOKUP(O1067,'Local data from 国家网站'!A:A,'Local data from 国家网站'!B:B)))</f>
        <v>0</v>
      </c>
      <c r="G1067" s="176">
        <f>IF(ISERROR(IF(B1067="NMPA",_xlfn.XLOOKUP(E1067,'国家网站数据(NMPA)'!B$1:B$906,'国家网站数据(NMPA)'!J$1:J$906),IF(B1067="Oversea",_xlfn.XLOOKUP(O1067,'Oversea data From 国家网站'!A$1:A$994,'Oversea data From 国家网站'!J$1:J$994),_xlfn.XLOOKUP(O1067,'Local data from 国家网站'!A$1:A$1000,'Local data from 国家网站'!J$1:J$1000)))),"NA",IF(B1067="NMPA",_xlfn.XLOOKUP(E1067,'国家网站数据(NMPA)'!B$1:B$906,'国家网站数据(NMPA)'!J$1:J$906),IF(B1067="Oversea",_xlfn.XLOOKUP(O1067,'Oversea data From 国家网站'!A$1:A$994,'Oversea data From 国家网站'!J$1:J$994),_xlfn.XLOOKUP(O1067,'Local data from 国家网站'!A$1:A$1000,'Local data from 国家网站'!J$1:J$1000))))</f>
        <v>0</v>
      </c>
      <c r="I1067" s="176">
        <f>IF(ISERROR(IF(B1067="NMPA",_xlfn.XLOOKUP(西门子log!E1067,'国家网站数据(NMPA)'!B:B,'国家网站数据(NMPA)'!K:K),IF(B1067="Oversea",_xlfn.XLOOKUP(O1067,'Oversea data From 国家网站'!A:A,'Oversea data From 国家网站'!K:K),_xlfn.XLOOKUP(西门子log!O1067,'Local data from 国家网站'!A:A,'Local data from 国家网站'!K:K)))),"NA",IF(B1067="NMPA",_xlfn.XLOOKUP(E1067,'国家网站数据(NMPA)'!B:B,'国家网站数据(NMPA)'!K:K),IF(B1067="Oversea",_xlfn.XLOOKUP(O1067,'Oversea data From 国家网站'!A:A,'Oversea data From 国家网站'!K:K),_xlfn.XLOOKUP(O1067,'Local data from 国家网站'!A:A,'Local data from 国家网站'!K:K))))</f>
        <v>0</v>
      </c>
      <c r="J1067" s="176"/>
      <c r="K1067" s="176" t="str">
        <f>IF(B1067="NMPA", _xlfn.XLOOKUP(E1067, '国家网站数据(NMPA)'!B:B, '国家网站数据(NMPA)'!W:W), "NA")</f>
        <v>NA</v>
      </c>
      <c r="M1067" s="326">
        <f t="shared" si="29"/>
        <v>30</v>
      </c>
      <c r="T1067" s="247" t="str">
        <f t="shared" si="31"/>
        <v>满足</v>
      </c>
    </row>
    <row r="1068" spans="3:20" ht="16.399999999999999" customHeight="1">
      <c r="C1068" s="172">
        <f t="shared" ca="1" si="28"/>
        <v>-45773</v>
      </c>
      <c r="D1068" s="174" t="str">
        <f>IF(B1068="NMPA", _xlfn.XLOOKUP(E1068,'国家网站数据(NMPA)'!$B$1:$B$906,'国家网站数据(NMPA)'!C$1:C$906),"NA")</f>
        <v>NA</v>
      </c>
      <c r="E1068" s="180">
        <f>IF(N1068="Not Reportable","NA",IF(B1068="Oversea",_xlfn.XLOOKUP(O1068,'Oversea data From 国家网站'!A:A,'Oversea data From 国家网站'!B:B),_xlfn.XLOOKUP(O1068,'Local data from 国家网站'!A:A,'Local data from 国家网站'!B:B)))</f>
        <v>0</v>
      </c>
      <c r="G1068" s="176">
        <f>IF(ISERROR(IF(B1068="NMPA",_xlfn.XLOOKUP(E1068,'国家网站数据(NMPA)'!B$1:B$906,'国家网站数据(NMPA)'!J$1:J$906),IF(B1068="Oversea",_xlfn.XLOOKUP(O1068,'Oversea data From 国家网站'!A$1:A$994,'Oversea data From 国家网站'!J$1:J$994),_xlfn.XLOOKUP(O1068,'Local data from 国家网站'!A$1:A$1000,'Local data from 国家网站'!J$1:J$1000)))),"NA",IF(B1068="NMPA",_xlfn.XLOOKUP(E1068,'国家网站数据(NMPA)'!B$1:B$906,'国家网站数据(NMPA)'!J$1:J$906),IF(B1068="Oversea",_xlfn.XLOOKUP(O1068,'Oversea data From 国家网站'!A$1:A$994,'Oversea data From 国家网站'!J$1:J$994),_xlfn.XLOOKUP(O1068,'Local data from 国家网站'!A$1:A$1000,'Local data from 国家网站'!J$1:J$1000))))</f>
        <v>0</v>
      </c>
      <c r="I1068" s="176">
        <f>IF(ISERROR(IF(B1068="NMPA",_xlfn.XLOOKUP(西门子log!E1068,'国家网站数据(NMPA)'!B:B,'国家网站数据(NMPA)'!K:K),IF(B1068="Oversea",_xlfn.XLOOKUP(O1068,'Oversea data From 国家网站'!A:A,'Oversea data From 国家网站'!K:K),_xlfn.XLOOKUP(西门子log!O1068,'Local data from 国家网站'!A:A,'Local data from 国家网站'!K:K)))),"NA",IF(B1068="NMPA",_xlfn.XLOOKUP(E1068,'国家网站数据(NMPA)'!B:B,'国家网站数据(NMPA)'!K:K),IF(B1068="Oversea",_xlfn.XLOOKUP(O1068,'Oversea data From 国家网站'!A:A,'Oversea data From 国家网站'!K:K),_xlfn.XLOOKUP(O1068,'Local data from 国家网站'!A:A,'Local data from 国家网站'!K:K))))</f>
        <v>0</v>
      </c>
      <c r="J1068" s="176"/>
      <c r="K1068" s="176" t="str">
        <f>IF(B1068="NMPA", _xlfn.XLOOKUP(E1068, '国家网站数据(NMPA)'!B:B, '国家网站数据(NMPA)'!W:W), "NA")</f>
        <v>NA</v>
      </c>
      <c r="M1068" s="326">
        <f t="shared" si="29"/>
        <v>30</v>
      </c>
      <c r="T1068" s="247" t="str">
        <f t="shared" si="31"/>
        <v>满足</v>
      </c>
    </row>
    <row r="1069" spans="3:20" ht="16.399999999999999" customHeight="1">
      <c r="C1069" s="172">
        <f t="shared" ca="1" si="28"/>
        <v>-45773</v>
      </c>
      <c r="D1069" s="174" t="str">
        <f>IF(B1069="NMPA", _xlfn.XLOOKUP(E1069,'国家网站数据(NMPA)'!$B$1:$B$906,'国家网站数据(NMPA)'!C$1:C$906),"NA")</f>
        <v>NA</v>
      </c>
      <c r="E1069" s="180">
        <f>IF(N1069="Not Reportable","NA",IF(B1069="Oversea",_xlfn.XLOOKUP(O1069,'Oversea data From 国家网站'!A:A,'Oversea data From 国家网站'!B:B),_xlfn.XLOOKUP(O1069,'Local data from 国家网站'!A:A,'Local data from 国家网站'!B:B)))</f>
        <v>0</v>
      </c>
      <c r="G1069" s="176">
        <f>IF(ISERROR(IF(B1069="NMPA",_xlfn.XLOOKUP(E1069,'国家网站数据(NMPA)'!B$1:B$906,'国家网站数据(NMPA)'!J$1:J$906),IF(B1069="Oversea",_xlfn.XLOOKUP(O1069,'Oversea data From 国家网站'!A$1:A$994,'Oversea data From 国家网站'!J$1:J$994),_xlfn.XLOOKUP(O1069,'Local data from 国家网站'!A$1:A$1000,'Local data from 国家网站'!J$1:J$1000)))),"NA",IF(B1069="NMPA",_xlfn.XLOOKUP(E1069,'国家网站数据(NMPA)'!B$1:B$906,'国家网站数据(NMPA)'!J$1:J$906),IF(B1069="Oversea",_xlfn.XLOOKUP(O1069,'Oversea data From 国家网站'!A$1:A$994,'Oversea data From 国家网站'!J$1:J$994),_xlfn.XLOOKUP(O1069,'Local data from 国家网站'!A$1:A$1000,'Local data from 国家网站'!J$1:J$1000))))</f>
        <v>0</v>
      </c>
      <c r="I1069" s="176">
        <f>IF(ISERROR(IF(B1069="NMPA",_xlfn.XLOOKUP(西门子log!E1069,'国家网站数据(NMPA)'!B:B,'国家网站数据(NMPA)'!K:K),IF(B1069="Oversea",_xlfn.XLOOKUP(O1069,'Oversea data From 国家网站'!A:A,'Oversea data From 国家网站'!K:K),_xlfn.XLOOKUP(西门子log!O1069,'Local data from 国家网站'!A:A,'Local data from 国家网站'!K:K)))),"NA",IF(B1069="NMPA",_xlfn.XLOOKUP(E1069,'国家网站数据(NMPA)'!B:B,'国家网站数据(NMPA)'!K:K),IF(B1069="Oversea",_xlfn.XLOOKUP(O1069,'Oversea data From 国家网站'!A:A,'Oversea data From 国家网站'!K:K),_xlfn.XLOOKUP(O1069,'Local data from 国家网站'!A:A,'Local data from 国家网站'!K:K))))</f>
        <v>0</v>
      </c>
      <c r="J1069" s="176"/>
      <c r="K1069" s="176" t="str">
        <f>IF(B1069="NMPA", _xlfn.XLOOKUP(E1069, '国家网站数据(NMPA)'!B:B, '国家网站数据(NMPA)'!W:W), "NA")</f>
        <v>NA</v>
      </c>
      <c r="M1069" s="326">
        <f t="shared" si="29"/>
        <v>30</v>
      </c>
      <c r="T1069" s="247" t="str">
        <f t="shared" si="31"/>
        <v>满足</v>
      </c>
    </row>
    <row r="1070" spans="3:20" ht="16.399999999999999" customHeight="1">
      <c r="C1070" s="172">
        <f t="shared" ca="1" si="28"/>
        <v>-45773</v>
      </c>
      <c r="D1070" s="174" t="str">
        <f>IF(B1070="NMPA", _xlfn.XLOOKUP(E1070,'国家网站数据(NMPA)'!$B$1:$B$906,'国家网站数据(NMPA)'!C$1:C$906),"NA")</f>
        <v>NA</v>
      </c>
      <c r="E1070" s="180">
        <f>IF(N1070="Not Reportable","NA",IF(B1070="Oversea",_xlfn.XLOOKUP(O1070,'Oversea data From 国家网站'!A:A,'Oversea data From 国家网站'!B:B),_xlfn.XLOOKUP(O1070,'Local data from 国家网站'!A:A,'Local data from 国家网站'!B:B)))</f>
        <v>0</v>
      </c>
      <c r="G1070" s="176">
        <f>IF(ISERROR(IF(B1070="NMPA",_xlfn.XLOOKUP(E1070,'国家网站数据(NMPA)'!B$1:B$906,'国家网站数据(NMPA)'!J$1:J$906),IF(B1070="Oversea",_xlfn.XLOOKUP(O1070,'Oversea data From 国家网站'!A$1:A$994,'Oversea data From 国家网站'!J$1:J$994),_xlfn.XLOOKUP(O1070,'Local data from 国家网站'!A$1:A$1000,'Local data from 国家网站'!J$1:J$1000)))),"NA",IF(B1070="NMPA",_xlfn.XLOOKUP(E1070,'国家网站数据(NMPA)'!B$1:B$906,'国家网站数据(NMPA)'!J$1:J$906),IF(B1070="Oversea",_xlfn.XLOOKUP(O1070,'Oversea data From 国家网站'!A$1:A$994,'Oversea data From 国家网站'!J$1:J$994),_xlfn.XLOOKUP(O1070,'Local data from 国家网站'!A$1:A$1000,'Local data from 国家网站'!J$1:J$1000))))</f>
        <v>0</v>
      </c>
      <c r="I1070" s="176">
        <f>IF(ISERROR(IF(B1070="NMPA",_xlfn.XLOOKUP(西门子log!E1070,'国家网站数据(NMPA)'!B:B,'国家网站数据(NMPA)'!K:K),IF(B1070="Oversea",_xlfn.XLOOKUP(O1070,'Oversea data From 国家网站'!A:A,'Oversea data From 国家网站'!K:K),_xlfn.XLOOKUP(西门子log!O1070,'Local data from 国家网站'!A:A,'Local data from 国家网站'!K:K)))),"NA",IF(B1070="NMPA",_xlfn.XLOOKUP(E1070,'国家网站数据(NMPA)'!B:B,'国家网站数据(NMPA)'!K:K),IF(B1070="Oversea",_xlfn.XLOOKUP(O1070,'Oversea data From 国家网站'!A:A,'Oversea data From 国家网站'!K:K),_xlfn.XLOOKUP(O1070,'Local data from 国家网站'!A:A,'Local data from 国家网站'!K:K))))</f>
        <v>0</v>
      </c>
      <c r="J1070" s="176"/>
      <c r="K1070" s="176" t="str">
        <f>IF(B1070="NMPA", _xlfn.XLOOKUP(E1070, '国家网站数据(NMPA)'!B:B, '国家网站数据(NMPA)'!W:W), "NA")</f>
        <v>NA</v>
      </c>
      <c r="M1070" s="326">
        <f t="shared" si="29"/>
        <v>30</v>
      </c>
    </row>
    <row r="1071" spans="3:20" ht="16.399999999999999" customHeight="1">
      <c r="C1071" s="172">
        <f t="shared" ca="1" si="28"/>
        <v>-45773</v>
      </c>
      <c r="D1071" s="174" t="str">
        <f>IF(B1071="NMPA", _xlfn.XLOOKUP(E1071,'国家网站数据(NMPA)'!$B$1:$B$906,'国家网站数据(NMPA)'!C$1:C$906),"NA")</f>
        <v>NA</v>
      </c>
      <c r="E1071" s="180">
        <f>IF(N1071="Not Reportable","NA",IF(B1071="Oversea",_xlfn.XLOOKUP(O1071,'Oversea data From 国家网站'!A:A,'Oversea data From 国家网站'!B:B),_xlfn.XLOOKUP(O1071,'Local data from 国家网站'!A:A,'Local data from 国家网站'!B:B)))</f>
        <v>0</v>
      </c>
      <c r="G1071" s="176">
        <f>IF(ISERROR(IF(B1071="NMPA",_xlfn.XLOOKUP(E1071,'国家网站数据(NMPA)'!B$1:B$906,'国家网站数据(NMPA)'!J$1:J$906),IF(B1071="Oversea",_xlfn.XLOOKUP(O1071,'Oversea data From 国家网站'!A$1:A$994,'Oversea data From 国家网站'!J$1:J$994),_xlfn.XLOOKUP(O1071,'Local data from 国家网站'!A$1:A$1000,'Local data from 国家网站'!J$1:J$1000)))),"NA",IF(B1071="NMPA",_xlfn.XLOOKUP(E1071,'国家网站数据(NMPA)'!B$1:B$906,'国家网站数据(NMPA)'!J$1:J$906),IF(B1071="Oversea",_xlfn.XLOOKUP(O1071,'Oversea data From 国家网站'!A$1:A$994,'Oversea data From 国家网站'!J$1:J$994),_xlfn.XLOOKUP(O1071,'Local data from 国家网站'!A$1:A$1000,'Local data from 国家网站'!J$1:J$1000))))</f>
        <v>0</v>
      </c>
      <c r="I1071" s="176">
        <f>IF(ISERROR(IF(B1071="NMPA",_xlfn.XLOOKUP(西门子log!E1071,'国家网站数据(NMPA)'!B:B,'国家网站数据(NMPA)'!K:K),IF(B1071="Oversea",_xlfn.XLOOKUP(O1071,'Oversea data From 国家网站'!A:A,'Oversea data From 国家网站'!K:K),_xlfn.XLOOKUP(西门子log!O1071,'Local data from 国家网站'!A:A,'Local data from 国家网站'!K:K)))),"NA",IF(B1071="NMPA",_xlfn.XLOOKUP(E1071,'国家网站数据(NMPA)'!B:B,'国家网站数据(NMPA)'!K:K),IF(B1071="Oversea",_xlfn.XLOOKUP(O1071,'Oversea data From 国家网站'!A:A,'Oversea data From 国家网站'!K:K),_xlfn.XLOOKUP(O1071,'Local data from 国家网站'!A:A,'Local data from 国家网站'!K:K))))</f>
        <v>0</v>
      </c>
      <c r="J1071" s="176"/>
      <c r="K1071" s="176" t="str">
        <f>IF(B1071="NMPA", _xlfn.XLOOKUP(E1071, '国家网站数据(NMPA)'!B:B, '国家网站数据(NMPA)'!W:W), "NA")</f>
        <v>NA</v>
      </c>
      <c r="M1071" s="326">
        <f t="shared" si="29"/>
        <v>30</v>
      </c>
    </row>
    <row r="1072" spans="3:20" ht="16.399999999999999" customHeight="1">
      <c r="C1072" s="172">
        <f t="shared" ca="1" si="28"/>
        <v>-45773</v>
      </c>
      <c r="D1072" s="174" t="str">
        <f>IF(B1072="NMPA", _xlfn.XLOOKUP(E1072,'国家网站数据(NMPA)'!$B$1:$B$906,'国家网站数据(NMPA)'!C$1:C$906),"NA")</f>
        <v>NA</v>
      </c>
      <c r="E1072" s="180">
        <f>IF(N1072="Not Reportable","NA",IF(B1072="Oversea",_xlfn.XLOOKUP(O1072,'Oversea data From 国家网站'!A:A,'Oversea data From 国家网站'!B:B),_xlfn.XLOOKUP(O1072,'Local data from 国家网站'!A:A,'Local data from 国家网站'!B:B)))</f>
        <v>0</v>
      </c>
      <c r="G1072" s="176">
        <f>IF(ISERROR(IF(B1072="NMPA",_xlfn.XLOOKUP(E1072,'国家网站数据(NMPA)'!B$1:B$906,'国家网站数据(NMPA)'!J$1:J$906),IF(B1072="Oversea",_xlfn.XLOOKUP(O1072,'Oversea data From 国家网站'!A$1:A$994,'Oversea data From 国家网站'!J$1:J$994),_xlfn.XLOOKUP(O1072,'Local data from 国家网站'!A$1:A$1000,'Local data from 国家网站'!J$1:J$1000)))),"NA",IF(B1072="NMPA",_xlfn.XLOOKUP(E1072,'国家网站数据(NMPA)'!B$1:B$906,'国家网站数据(NMPA)'!J$1:J$906),IF(B1072="Oversea",_xlfn.XLOOKUP(O1072,'Oversea data From 国家网站'!A$1:A$994,'Oversea data From 国家网站'!J$1:J$994),_xlfn.XLOOKUP(O1072,'Local data from 国家网站'!A$1:A$1000,'Local data from 国家网站'!J$1:J$1000))))</f>
        <v>0</v>
      </c>
      <c r="I1072" s="176">
        <f>IF(ISERROR(IF(B1072="NMPA",_xlfn.XLOOKUP(西门子log!E1072,'国家网站数据(NMPA)'!B:B,'国家网站数据(NMPA)'!K:K),IF(B1072="Oversea",_xlfn.XLOOKUP(O1072,'Oversea data From 国家网站'!A:A,'Oversea data From 国家网站'!K:K),_xlfn.XLOOKUP(西门子log!O1072,'Local data from 国家网站'!A:A,'Local data from 国家网站'!K:K)))),"NA",IF(B1072="NMPA",_xlfn.XLOOKUP(E1072,'国家网站数据(NMPA)'!B:B,'国家网站数据(NMPA)'!K:K),IF(B1072="Oversea",_xlfn.XLOOKUP(O1072,'Oversea data From 国家网站'!A:A,'Oversea data From 国家网站'!K:K),_xlfn.XLOOKUP(O1072,'Local data from 国家网站'!A:A,'Local data from 国家网站'!K:K))))</f>
        <v>0</v>
      </c>
      <c r="J1072" s="176"/>
      <c r="K1072" s="176" t="str">
        <f>IF(B1072="NMPA", _xlfn.XLOOKUP(E1072, '国家网站数据(NMPA)'!B:B, '国家网站数据(NMPA)'!W:W), "NA")</f>
        <v>NA</v>
      </c>
      <c r="M1072" s="326">
        <f t="shared" si="29"/>
        <v>30</v>
      </c>
    </row>
    <row r="1073" spans="3:13" ht="16.399999999999999" customHeight="1">
      <c r="C1073" s="172">
        <f t="shared" ca="1" si="28"/>
        <v>-45773</v>
      </c>
      <c r="D1073" s="174" t="str">
        <f>IF(B1073="NMPA", _xlfn.XLOOKUP(E1073,'国家网站数据(NMPA)'!$B$1:$B$906,'国家网站数据(NMPA)'!C$1:C$906),"NA")</f>
        <v>NA</v>
      </c>
      <c r="E1073" s="180">
        <f>IF(N1073="Not Reportable","NA",IF(B1073="Oversea",_xlfn.XLOOKUP(O1073,'Oversea data From 国家网站'!A:A,'Oversea data From 国家网站'!B:B),_xlfn.XLOOKUP(O1073,'Local data from 国家网站'!A:A,'Local data from 国家网站'!B:B)))</f>
        <v>0</v>
      </c>
      <c r="G1073" s="176">
        <f>IF(ISERROR(IF(B1073="NMPA",_xlfn.XLOOKUP(E1073,'国家网站数据(NMPA)'!B$1:B$906,'国家网站数据(NMPA)'!J$1:J$906),IF(B1073="Oversea",_xlfn.XLOOKUP(O1073,'Oversea data From 国家网站'!A$1:A$994,'Oversea data From 国家网站'!J$1:J$994),_xlfn.XLOOKUP(O1073,'Local data from 国家网站'!A$1:A$1000,'Local data from 国家网站'!J$1:J$1000)))),"NA",IF(B1073="NMPA",_xlfn.XLOOKUP(E1073,'国家网站数据(NMPA)'!B$1:B$906,'国家网站数据(NMPA)'!J$1:J$906),IF(B1073="Oversea",_xlfn.XLOOKUP(O1073,'Oversea data From 国家网站'!A$1:A$994,'Oversea data From 国家网站'!J$1:J$994),_xlfn.XLOOKUP(O1073,'Local data from 国家网站'!A$1:A$1000,'Local data from 国家网站'!J$1:J$1000))))</f>
        <v>0</v>
      </c>
      <c r="I1073" s="176">
        <f>IF(ISERROR(IF(B1073="NMPA",_xlfn.XLOOKUP(西门子log!E1073,'国家网站数据(NMPA)'!B:B,'国家网站数据(NMPA)'!K:K),IF(B1073="Oversea",_xlfn.XLOOKUP(O1073,'Oversea data From 国家网站'!A:A,'Oversea data From 国家网站'!K:K),_xlfn.XLOOKUP(西门子log!O1073,'Local data from 国家网站'!A:A,'Local data from 国家网站'!K:K)))),"NA",IF(B1073="NMPA",_xlfn.XLOOKUP(E1073,'国家网站数据(NMPA)'!B:B,'国家网站数据(NMPA)'!K:K),IF(B1073="Oversea",_xlfn.XLOOKUP(O1073,'Oversea data From 国家网站'!A:A,'Oversea data From 国家网站'!K:K),_xlfn.XLOOKUP(O1073,'Local data from 国家网站'!A:A,'Local data from 国家网站'!K:K))))</f>
        <v>0</v>
      </c>
      <c r="J1073" s="176"/>
      <c r="K1073" s="176" t="str">
        <f>IF(B1073="NMPA", _xlfn.XLOOKUP(E1073, '国家网站数据(NMPA)'!B:B, '国家网站数据(NMPA)'!W:W), "NA")</f>
        <v>NA</v>
      </c>
      <c r="M1073" s="326">
        <f t="shared" si="29"/>
        <v>30</v>
      </c>
    </row>
    <row r="1074" spans="3:13" ht="16.399999999999999" customHeight="1">
      <c r="C1074" s="172">
        <f t="shared" ca="1" si="28"/>
        <v>-45773</v>
      </c>
      <c r="D1074" s="174" t="str">
        <f>IF(B1074="NMPA", _xlfn.XLOOKUP(E1074,'国家网站数据(NMPA)'!$B$1:$B$906,'国家网站数据(NMPA)'!C$1:C$906),"NA")</f>
        <v>NA</v>
      </c>
      <c r="E1074" s="180">
        <f>IF(N1074="Not Reportable","NA",IF(B1074="Oversea",_xlfn.XLOOKUP(O1074,'Oversea data From 国家网站'!A:A,'Oversea data From 国家网站'!B:B),_xlfn.XLOOKUP(O1074,'Local data from 国家网站'!A:A,'Local data from 国家网站'!B:B)))</f>
        <v>0</v>
      </c>
      <c r="G1074" s="176">
        <f>IF(ISERROR(IF(B1074="NMPA",_xlfn.XLOOKUP(E1074,'国家网站数据(NMPA)'!B$1:B$906,'国家网站数据(NMPA)'!J$1:J$906),IF(B1074="Oversea",_xlfn.XLOOKUP(O1074,'Oversea data From 国家网站'!A$1:A$994,'Oversea data From 国家网站'!J$1:J$994),_xlfn.XLOOKUP(O1074,'Local data from 国家网站'!A$1:A$1000,'Local data from 国家网站'!J$1:J$1000)))),"NA",IF(B1074="NMPA",_xlfn.XLOOKUP(E1074,'国家网站数据(NMPA)'!B$1:B$906,'国家网站数据(NMPA)'!J$1:J$906),IF(B1074="Oversea",_xlfn.XLOOKUP(O1074,'Oversea data From 国家网站'!A$1:A$994,'Oversea data From 国家网站'!J$1:J$994),_xlfn.XLOOKUP(O1074,'Local data from 国家网站'!A$1:A$1000,'Local data from 国家网站'!J$1:J$1000))))</f>
        <v>0</v>
      </c>
      <c r="I1074" s="176">
        <f>IF(ISERROR(IF(B1074="NMPA",_xlfn.XLOOKUP(西门子log!E1074,'国家网站数据(NMPA)'!B:B,'国家网站数据(NMPA)'!K:K),IF(B1074="Oversea",_xlfn.XLOOKUP(O1074,'Oversea data From 国家网站'!A:A,'Oversea data From 国家网站'!K:K),_xlfn.XLOOKUP(西门子log!O1074,'Local data from 国家网站'!A:A,'Local data from 国家网站'!K:K)))),"NA",IF(B1074="NMPA",_xlfn.XLOOKUP(E1074,'国家网站数据(NMPA)'!B:B,'国家网站数据(NMPA)'!K:K),IF(B1074="Oversea",_xlfn.XLOOKUP(O1074,'Oversea data From 国家网站'!A:A,'Oversea data From 国家网站'!K:K),_xlfn.XLOOKUP(O1074,'Local data from 国家网站'!A:A,'Local data from 国家网站'!K:K))))</f>
        <v>0</v>
      </c>
      <c r="J1074" s="176"/>
      <c r="K1074" s="176" t="str">
        <f>IF(B1074="NMPA", _xlfn.XLOOKUP(E1074, '国家网站数据(NMPA)'!B:B, '国家网站数据(NMPA)'!W:W), "NA")</f>
        <v>NA</v>
      </c>
      <c r="M1074" s="326">
        <f t="shared" si="29"/>
        <v>30</v>
      </c>
    </row>
    <row r="1075" spans="3:13" ht="16.399999999999999" customHeight="1">
      <c r="C1075" s="172">
        <f t="shared" ca="1" si="28"/>
        <v>-45773</v>
      </c>
      <c r="D1075" s="174" t="str">
        <f>IF(B1075="NMPA", _xlfn.XLOOKUP(E1075,'国家网站数据(NMPA)'!$B$1:$B$906,'国家网站数据(NMPA)'!C$1:C$906),"NA")</f>
        <v>NA</v>
      </c>
      <c r="E1075" s="180">
        <f>IF(N1075="Not Reportable","NA",IF(B1075="Oversea",_xlfn.XLOOKUP(O1075,'Oversea data From 国家网站'!A:A,'Oversea data From 国家网站'!B:B),_xlfn.XLOOKUP(O1075,'Local data from 国家网站'!A:A,'Local data from 国家网站'!B:B)))</f>
        <v>0</v>
      </c>
      <c r="G1075" s="176">
        <f>IF(ISERROR(IF(B1075="NMPA",_xlfn.XLOOKUP(E1075,'国家网站数据(NMPA)'!B$1:B$906,'国家网站数据(NMPA)'!J$1:J$906),IF(B1075="Oversea",_xlfn.XLOOKUP(O1075,'Oversea data From 国家网站'!A$1:A$994,'Oversea data From 国家网站'!J$1:J$994),_xlfn.XLOOKUP(O1075,'Local data from 国家网站'!A$1:A$1000,'Local data from 国家网站'!J$1:J$1000)))),"NA",IF(B1075="NMPA",_xlfn.XLOOKUP(E1075,'国家网站数据(NMPA)'!B$1:B$906,'国家网站数据(NMPA)'!J$1:J$906),IF(B1075="Oversea",_xlfn.XLOOKUP(O1075,'Oversea data From 国家网站'!A$1:A$994,'Oversea data From 国家网站'!J$1:J$994),_xlfn.XLOOKUP(O1075,'Local data from 国家网站'!A$1:A$1000,'Local data from 国家网站'!J$1:J$1000))))</f>
        <v>0</v>
      </c>
      <c r="I1075" s="176">
        <f>IF(ISERROR(IF(B1075="NMPA",_xlfn.XLOOKUP(西门子log!E1075,'国家网站数据(NMPA)'!B:B,'国家网站数据(NMPA)'!K:K),IF(B1075="Oversea",_xlfn.XLOOKUP(O1075,'Oversea data From 国家网站'!A:A,'Oversea data From 国家网站'!K:K),_xlfn.XLOOKUP(西门子log!O1075,'Local data from 国家网站'!A:A,'Local data from 国家网站'!K:K)))),"NA",IF(B1075="NMPA",_xlfn.XLOOKUP(E1075,'国家网站数据(NMPA)'!B:B,'国家网站数据(NMPA)'!K:K),IF(B1075="Oversea",_xlfn.XLOOKUP(O1075,'Oversea data From 国家网站'!A:A,'Oversea data From 国家网站'!K:K),_xlfn.XLOOKUP(O1075,'Local data from 国家网站'!A:A,'Local data from 国家网站'!K:K))))</f>
        <v>0</v>
      </c>
      <c r="J1075" s="176"/>
      <c r="K1075" s="176" t="str">
        <f>IF(B1075="NMPA", _xlfn.XLOOKUP(E1075, '国家网站数据(NMPA)'!B:B, '国家网站数据(NMPA)'!W:W), "NA")</f>
        <v>NA</v>
      </c>
      <c r="M1075" s="326">
        <f t="shared" si="29"/>
        <v>30</v>
      </c>
    </row>
    <row r="1076" spans="3:13" ht="16.399999999999999" customHeight="1">
      <c r="C1076" s="172">
        <f t="shared" ref="C1076:C1139" ca="1" si="32">IF(OR(R1076="Closed",R1076="Pending"),"NA",IF(OR(P1076="",P1076="NA"),M1076-TODAY(),"NA"))</f>
        <v>-45773</v>
      </c>
      <c r="D1076" s="174" t="str">
        <f>IF(B1076="NMPA", _xlfn.XLOOKUP(E1076,'国家网站数据(NMPA)'!$B$1:$B$906,'国家网站数据(NMPA)'!C$1:C$906),"NA")</f>
        <v>NA</v>
      </c>
      <c r="E1076" s="180">
        <f>IF(N1076="Not Reportable","NA",IF(B1076="Oversea",_xlfn.XLOOKUP(O1076,'Oversea data From 国家网站'!A:A,'Oversea data From 国家网站'!B:B),_xlfn.XLOOKUP(O1076,'Local data from 国家网站'!A:A,'Local data from 国家网站'!B:B)))</f>
        <v>0</v>
      </c>
      <c r="G1076" s="176">
        <f>IF(ISERROR(IF(B1076="NMPA",_xlfn.XLOOKUP(E1076,'国家网站数据(NMPA)'!B$1:B$906,'国家网站数据(NMPA)'!J$1:J$906),IF(B1076="Oversea",_xlfn.XLOOKUP(O1076,'Oversea data From 国家网站'!A$1:A$994,'Oversea data From 国家网站'!J$1:J$994),_xlfn.XLOOKUP(O1076,'Local data from 国家网站'!A$1:A$1000,'Local data from 国家网站'!J$1:J$1000)))),"NA",IF(B1076="NMPA",_xlfn.XLOOKUP(E1076,'国家网站数据(NMPA)'!B$1:B$906,'国家网站数据(NMPA)'!J$1:J$906),IF(B1076="Oversea",_xlfn.XLOOKUP(O1076,'Oversea data From 国家网站'!A$1:A$994,'Oversea data From 国家网站'!J$1:J$994),_xlfn.XLOOKUP(O1076,'Local data from 国家网站'!A$1:A$1000,'Local data from 国家网站'!J$1:J$1000))))</f>
        <v>0</v>
      </c>
      <c r="I1076" s="176">
        <f>IF(ISERROR(IF(B1076="NMPA",_xlfn.XLOOKUP(西门子log!E1076,'国家网站数据(NMPA)'!B:B,'国家网站数据(NMPA)'!K:K),IF(B1076="Oversea",_xlfn.XLOOKUP(O1076,'Oversea data From 国家网站'!A:A,'Oversea data From 国家网站'!K:K),_xlfn.XLOOKUP(西门子log!O1076,'Local data from 国家网站'!A:A,'Local data from 国家网站'!K:K)))),"NA",IF(B1076="NMPA",_xlfn.XLOOKUP(E1076,'国家网站数据(NMPA)'!B:B,'国家网站数据(NMPA)'!K:K),IF(B1076="Oversea",_xlfn.XLOOKUP(O1076,'Oversea data From 国家网站'!A:A,'Oversea data From 国家网站'!K:K),_xlfn.XLOOKUP(O1076,'Local data from 国家网站'!A:A,'Local data from 国家网站'!K:K))))</f>
        <v>0</v>
      </c>
      <c r="J1076" s="176"/>
      <c r="K1076" s="176" t="str">
        <f>IF(B1076="NMPA", _xlfn.XLOOKUP(E1076, '国家网站数据(NMPA)'!B:B, '国家网站数据(NMPA)'!W:W), "NA")</f>
        <v>NA</v>
      </c>
      <c r="M1076" s="326">
        <f t="shared" ref="M1076:M1139" si="33">IF(B1076="NMPA",L1076+45,IF(B1076="Local",L1076+20,L1076+30))</f>
        <v>30</v>
      </c>
    </row>
    <row r="1077" spans="3:13" ht="16.399999999999999" customHeight="1">
      <c r="C1077" s="172">
        <f t="shared" ca="1" si="32"/>
        <v>-45773</v>
      </c>
      <c r="D1077" s="174" t="str">
        <f>IF(B1077="NMPA", _xlfn.XLOOKUP(E1077,'国家网站数据(NMPA)'!$B$1:$B$906,'国家网站数据(NMPA)'!C$1:C$906),"NA")</f>
        <v>NA</v>
      </c>
      <c r="E1077" s="180">
        <f>IF(N1077="Not Reportable","NA",IF(B1077="Oversea",_xlfn.XLOOKUP(O1077,'Oversea data From 国家网站'!A:A,'Oversea data From 国家网站'!B:B),_xlfn.XLOOKUP(O1077,'Local data from 国家网站'!A:A,'Local data from 国家网站'!B:B)))</f>
        <v>0</v>
      </c>
      <c r="G1077" s="176">
        <f>IF(ISERROR(IF(B1077="NMPA",_xlfn.XLOOKUP(E1077,'国家网站数据(NMPA)'!B$1:B$906,'国家网站数据(NMPA)'!J$1:J$906),IF(B1077="Oversea",_xlfn.XLOOKUP(O1077,'Oversea data From 国家网站'!A$1:A$994,'Oversea data From 国家网站'!J$1:J$994),_xlfn.XLOOKUP(O1077,'Local data from 国家网站'!A$1:A$1000,'Local data from 国家网站'!J$1:J$1000)))),"NA",IF(B1077="NMPA",_xlfn.XLOOKUP(E1077,'国家网站数据(NMPA)'!B$1:B$906,'国家网站数据(NMPA)'!J$1:J$906),IF(B1077="Oversea",_xlfn.XLOOKUP(O1077,'Oversea data From 国家网站'!A$1:A$994,'Oversea data From 国家网站'!J$1:J$994),_xlfn.XLOOKUP(O1077,'Local data from 国家网站'!A$1:A$1000,'Local data from 国家网站'!J$1:J$1000))))</f>
        <v>0</v>
      </c>
      <c r="I1077" s="176">
        <f>IF(ISERROR(IF(B1077="NMPA",_xlfn.XLOOKUP(西门子log!E1077,'国家网站数据(NMPA)'!B:B,'国家网站数据(NMPA)'!K:K),IF(B1077="Oversea",_xlfn.XLOOKUP(O1077,'Oversea data From 国家网站'!A:A,'Oversea data From 国家网站'!K:K),_xlfn.XLOOKUP(西门子log!O1077,'Local data from 国家网站'!A:A,'Local data from 国家网站'!K:K)))),"NA",IF(B1077="NMPA",_xlfn.XLOOKUP(E1077,'国家网站数据(NMPA)'!B:B,'国家网站数据(NMPA)'!K:K),IF(B1077="Oversea",_xlfn.XLOOKUP(O1077,'Oversea data From 国家网站'!A:A,'Oversea data From 国家网站'!K:K),_xlfn.XLOOKUP(O1077,'Local data from 国家网站'!A:A,'Local data from 国家网站'!K:K))))</f>
        <v>0</v>
      </c>
      <c r="J1077" s="176"/>
      <c r="K1077" s="176" t="str">
        <f>IF(B1077="NMPA", _xlfn.XLOOKUP(E1077, '国家网站数据(NMPA)'!B:B, '国家网站数据(NMPA)'!W:W), "NA")</f>
        <v>NA</v>
      </c>
      <c r="M1077" s="326">
        <f t="shared" si="33"/>
        <v>30</v>
      </c>
    </row>
    <row r="1078" spans="3:13" ht="16.399999999999999" customHeight="1">
      <c r="C1078" s="172">
        <f t="shared" ca="1" si="32"/>
        <v>-45773</v>
      </c>
      <c r="D1078" s="174" t="str">
        <f>IF(B1078="NMPA", _xlfn.XLOOKUP(E1078,'国家网站数据(NMPA)'!$B$1:$B$906,'国家网站数据(NMPA)'!C$1:C$906),"NA")</f>
        <v>NA</v>
      </c>
      <c r="E1078" s="180">
        <f>IF(N1078="Not Reportable","NA",IF(B1078="Oversea",_xlfn.XLOOKUP(O1078,'Oversea data From 国家网站'!A:A,'Oversea data From 国家网站'!B:B),_xlfn.XLOOKUP(O1078,'Local data from 国家网站'!A:A,'Local data from 国家网站'!B:B)))</f>
        <v>0</v>
      </c>
      <c r="G1078" s="176">
        <f>IF(ISERROR(IF(B1078="NMPA",_xlfn.XLOOKUP(E1078,'国家网站数据(NMPA)'!B$1:B$906,'国家网站数据(NMPA)'!J$1:J$906),IF(B1078="Oversea",_xlfn.XLOOKUP(O1078,'Oversea data From 国家网站'!A$1:A$994,'Oversea data From 国家网站'!J$1:J$994),_xlfn.XLOOKUP(O1078,'Local data from 国家网站'!A$1:A$1000,'Local data from 国家网站'!J$1:J$1000)))),"NA",IF(B1078="NMPA",_xlfn.XLOOKUP(E1078,'国家网站数据(NMPA)'!B$1:B$906,'国家网站数据(NMPA)'!J$1:J$906),IF(B1078="Oversea",_xlfn.XLOOKUP(O1078,'Oversea data From 国家网站'!A$1:A$994,'Oversea data From 国家网站'!J$1:J$994),_xlfn.XLOOKUP(O1078,'Local data from 国家网站'!A$1:A$1000,'Local data from 国家网站'!J$1:J$1000))))</f>
        <v>0</v>
      </c>
      <c r="I1078" s="176">
        <f>IF(ISERROR(IF(B1078="NMPA",_xlfn.XLOOKUP(西门子log!E1078,'国家网站数据(NMPA)'!B:B,'国家网站数据(NMPA)'!K:K),IF(B1078="Oversea",_xlfn.XLOOKUP(O1078,'Oversea data From 国家网站'!A:A,'Oversea data From 国家网站'!K:K),_xlfn.XLOOKUP(西门子log!O1078,'Local data from 国家网站'!A:A,'Local data from 国家网站'!K:K)))),"NA",IF(B1078="NMPA",_xlfn.XLOOKUP(E1078,'国家网站数据(NMPA)'!B:B,'国家网站数据(NMPA)'!K:K),IF(B1078="Oversea",_xlfn.XLOOKUP(O1078,'Oversea data From 国家网站'!A:A,'Oversea data From 国家网站'!K:K),_xlfn.XLOOKUP(O1078,'Local data from 国家网站'!A:A,'Local data from 国家网站'!K:K))))</f>
        <v>0</v>
      </c>
      <c r="J1078" s="176"/>
      <c r="K1078" s="176" t="str">
        <f>IF(B1078="NMPA", _xlfn.XLOOKUP(E1078, '国家网站数据(NMPA)'!B:B, '国家网站数据(NMPA)'!W:W), "NA")</f>
        <v>NA</v>
      </c>
      <c r="M1078" s="326">
        <f t="shared" si="33"/>
        <v>30</v>
      </c>
    </row>
    <row r="1079" spans="3:13" ht="16.399999999999999" customHeight="1">
      <c r="C1079" s="172">
        <f t="shared" ca="1" si="32"/>
        <v>-45773</v>
      </c>
      <c r="D1079" s="174" t="str">
        <f>IF(B1079="NMPA", _xlfn.XLOOKUP(E1079,'国家网站数据(NMPA)'!$B$1:$B$906,'国家网站数据(NMPA)'!C$1:C$906),"NA")</f>
        <v>NA</v>
      </c>
      <c r="E1079" s="180">
        <f>IF(N1079="Not Reportable","NA",IF(B1079="Oversea",_xlfn.XLOOKUP(O1079,'Oversea data From 国家网站'!A:A,'Oversea data From 国家网站'!B:B),_xlfn.XLOOKUP(O1079,'Local data from 国家网站'!A:A,'Local data from 国家网站'!B:B)))</f>
        <v>0</v>
      </c>
      <c r="G1079" s="176">
        <f>IF(ISERROR(IF(B1079="NMPA",_xlfn.XLOOKUP(E1079,'国家网站数据(NMPA)'!B$1:B$906,'国家网站数据(NMPA)'!J$1:J$906),IF(B1079="Oversea",_xlfn.XLOOKUP(O1079,'Oversea data From 国家网站'!A$1:A$994,'Oversea data From 国家网站'!J$1:J$994),_xlfn.XLOOKUP(O1079,'Local data from 国家网站'!A$1:A$1000,'Local data from 国家网站'!J$1:J$1000)))),"NA",IF(B1079="NMPA",_xlfn.XLOOKUP(E1079,'国家网站数据(NMPA)'!B$1:B$906,'国家网站数据(NMPA)'!J$1:J$906),IF(B1079="Oversea",_xlfn.XLOOKUP(O1079,'Oversea data From 国家网站'!A$1:A$994,'Oversea data From 国家网站'!J$1:J$994),_xlfn.XLOOKUP(O1079,'Local data from 国家网站'!A$1:A$1000,'Local data from 国家网站'!J$1:J$1000))))</f>
        <v>0</v>
      </c>
      <c r="I1079" s="176">
        <f>IF(ISERROR(IF(B1079="NMPA",_xlfn.XLOOKUP(西门子log!E1079,'国家网站数据(NMPA)'!B:B,'国家网站数据(NMPA)'!K:K),IF(B1079="Oversea",_xlfn.XLOOKUP(O1079,'Oversea data From 国家网站'!A:A,'Oversea data From 国家网站'!K:K),_xlfn.XLOOKUP(西门子log!O1079,'Local data from 国家网站'!A:A,'Local data from 国家网站'!K:K)))),"NA",IF(B1079="NMPA",_xlfn.XLOOKUP(E1079,'国家网站数据(NMPA)'!B:B,'国家网站数据(NMPA)'!K:K),IF(B1079="Oversea",_xlfn.XLOOKUP(O1079,'Oversea data From 国家网站'!A:A,'Oversea data From 国家网站'!K:K),_xlfn.XLOOKUP(O1079,'Local data from 国家网站'!A:A,'Local data from 国家网站'!K:K))))</f>
        <v>0</v>
      </c>
      <c r="J1079" s="176"/>
      <c r="K1079" s="176" t="str">
        <f>IF(B1079="NMPA", _xlfn.XLOOKUP(E1079, '国家网站数据(NMPA)'!B:B, '国家网站数据(NMPA)'!W:W), "NA")</f>
        <v>NA</v>
      </c>
      <c r="M1079" s="326">
        <f t="shared" si="33"/>
        <v>30</v>
      </c>
    </row>
    <row r="1080" spans="3:13" ht="16.399999999999999" customHeight="1">
      <c r="C1080" s="172">
        <f t="shared" ca="1" si="32"/>
        <v>-45773</v>
      </c>
      <c r="D1080" s="174" t="str">
        <f>IF(B1080="NMPA", _xlfn.XLOOKUP(E1080,'国家网站数据(NMPA)'!$B$1:$B$906,'国家网站数据(NMPA)'!C$1:C$906),"NA")</f>
        <v>NA</v>
      </c>
      <c r="E1080" s="180">
        <f>IF(N1080="Not Reportable","NA",IF(B1080="Oversea",_xlfn.XLOOKUP(O1080,'Oversea data From 国家网站'!A:A,'Oversea data From 国家网站'!B:B),_xlfn.XLOOKUP(O1080,'Local data from 国家网站'!A:A,'Local data from 国家网站'!B:B)))</f>
        <v>0</v>
      </c>
      <c r="G1080" s="176">
        <f>IF(ISERROR(IF(B1080="NMPA",_xlfn.XLOOKUP(E1080,'国家网站数据(NMPA)'!B$1:B$906,'国家网站数据(NMPA)'!J$1:J$906),IF(B1080="Oversea",_xlfn.XLOOKUP(O1080,'Oversea data From 国家网站'!A$1:A$994,'Oversea data From 国家网站'!J$1:J$994),_xlfn.XLOOKUP(O1080,'Local data from 国家网站'!A$1:A$1000,'Local data from 国家网站'!J$1:J$1000)))),"NA",IF(B1080="NMPA",_xlfn.XLOOKUP(E1080,'国家网站数据(NMPA)'!B$1:B$906,'国家网站数据(NMPA)'!J$1:J$906),IF(B1080="Oversea",_xlfn.XLOOKUP(O1080,'Oversea data From 国家网站'!A$1:A$994,'Oversea data From 国家网站'!J$1:J$994),_xlfn.XLOOKUP(O1080,'Local data from 国家网站'!A$1:A$1000,'Local data from 国家网站'!J$1:J$1000))))</f>
        <v>0</v>
      </c>
      <c r="I1080" s="176">
        <f>IF(ISERROR(IF(B1080="NMPA",_xlfn.XLOOKUP(西门子log!E1080,'国家网站数据(NMPA)'!B:B,'国家网站数据(NMPA)'!K:K),IF(B1080="Oversea",_xlfn.XLOOKUP(O1080,'Oversea data From 国家网站'!A:A,'Oversea data From 国家网站'!K:K),_xlfn.XLOOKUP(西门子log!O1080,'Local data from 国家网站'!A:A,'Local data from 国家网站'!K:K)))),"NA",IF(B1080="NMPA",_xlfn.XLOOKUP(E1080,'国家网站数据(NMPA)'!B:B,'国家网站数据(NMPA)'!K:K),IF(B1080="Oversea",_xlfn.XLOOKUP(O1080,'Oversea data From 国家网站'!A:A,'Oversea data From 国家网站'!K:K),_xlfn.XLOOKUP(O1080,'Local data from 国家网站'!A:A,'Local data from 国家网站'!K:K))))</f>
        <v>0</v>
      </c>
      <c r="J1080" s="176"/>
      <c r="K1080" s="176" t="str">
        <f>IF(B1080="NMPA", _xlfn.XLOOKUP(E1080, '国家网站数据(NMPA)'!B:B, '国家网站数据(NMPA)'!W:W), "NA")</f>
        <v>NA</v>
      </c>
      <c r="M1080" s="326">
        <f t="shared" si="33"/>
        <v>30</v>
      </c>
    </row>
    <row r="1081" spans="3:13" ht="16.399999999999999" customHeight="1">
      <c r="C1081" s="172">
        <f t="shared" ca="1" si="32"/>
        <v>-45773</v>
      </c>
      <c r="D1081" s="174" t="str">
        <f>IF(B1081="NMPA", _xlfn.XLOOKUP(E1081,'国家网站数据(NMPA)'!$B$1:$B$906,'国家网站数据(NMPA)'!C$1:C$906),"NA")</f>
        <v>NA</v>
      </c>
      <c r="E1081" s="180">
        <f>IF(N1081="Not Reportable","NA",IF(B1081="Oversea",_xlfn.XLOOKUP(O1081,'Oversea data From 国家网站'!A:A,'Oversea data From 国家网站'!B:B),_xlfn.XLOOKUP(O1081,'Local data from 国家网站'!A:A,'Local data from 国家网站'!B:B)))</f>
        <v>0</v>
      </c>
      <c r="G1081" s="176">
        <f>IF(ISERROR(IF(B1081="NMPA",_xlfn.XLOOKUP(E1081,'国家网站数据(NMPA)'!B$1:B$906,'国家网站数据(NMPA)'!J$1:J$906),IF(B1081="Oversea",_xlfn.XLOOKUP(O1081,'Oversea data From 国家网站'!A$1:A$994,'Oversea data From 国家网站'!J$1:J$994),_xlfn.XLOOKUP(O1081,'Local data from 国家网站'!A$1:A$1000,'Local data from 国家网站'!J$1:J$1000)))),"NA",IF(B1081="NMPA",_xlfn.XLOOKUP(E1081,'国家网站数据(NMPA)'!B$1:B$906,'国家网站数据(NMPA)'!J$1:J$906),IF(B1081="Oversea",_xlfn.XLOOKUP(O1081,'Oversea data From 国家网站'!A$1:A$994,'Oversea data From 国家网站'!J$1:J$994),_xlfn.XLOOKUP(O1081,'Local data from 国家网站'!A$1:A$1000,'Local data from 国家网站'!J$1:J$1000))))</f>
        <v>0</v>
      </c>
      <c r="I1081" s="176">
        <f>IF(ISERROR(IF(B1081="NMPA",_xlfn.XLOOKUP(西门子log!E1081,'国家网站数据(NMPA)'!B:B,'国家网站数据(NMPA)'!K:K),IF(B1081="Oversea",_xlfn.XLOOKUP(O1081,'Oversea data From 国家网站'!A:A,'Oversea data From 国家网站'!K:K),_xlfn.XLOOKUP(西门子log!O1081,'Local data from 国家网站'!A:A,'Local data from 国家网站'!K:K)))),"NA",IF(B1081="NMPA",_xlfn.XLOOKUP(E1081,'国家网站数据(NMPA)'!B:B,'国家网站数据(NMPA)'!K:K),IF(B1081="Oversea",_xlfn.XLOOKUP(O1081,'Oversea data From 国家网站'!A:A,'Oversea data From 国家网站'!K:K),_xlfn.XLOOKUP(O1081,'Local data from 国家网站'!A:A,'Local data from 国家网站'!K:K))))</f>
        <v>0</v>
      </c>
      <c r="J1081" s="176"/>
      <c r="K1081" s="176" t="str">
        <f>IF(B1081="NMPA", _xlfn.XLOOKUP(E1081, '国家网站数据(NMPA)'!B:B, '国家网站数据(NMPA)'!W:W), "NA")</f>
        <v>NA</v>
      </c>
      <c r="M1081" s="326">
        <f t="shared" si="33"/>
        <v>30</v>
      </c>
    </row>
    <row r="1082" spans="3:13" ht="16.399999999999999" customHeight="1">
      <c r="C1082" s="172">
        <f t="shared" ca="1" si="32"/>
        <v>-45773</v>
      </c>
      <c r="D1082" s="174" t="str">
        <f>IF(B1082="NMPA", _xlfn.XLOOKUP(E1082,'国家网站数据(NMPA)'!$B$1:$B$906,'国家网站数据(NMPA)'!C$1:C$906),"NA")</f>
        <v>NA</v>
      </c>
      <c r="E1082" s="180">
        <f>IF(N1082="Not Reportable","NA",IF(B1082="Oversea",_xlfn.XLOOKUP(O1082,'Oversea data From 国家网站'!A:A,'Oversea data From 国家网站'!B:B),_xlfn.XLOOKUP(O1082,'Local data from 国家网站'!A:A,'Local data from 国家网站'!B:B)))</f>
        <v>0</v>
      </c>
      <c r="G1082" s="176">
        <f>IF(ISERROR(IF(B1082="NMPA",_xlfn.XLOOKUP(E1082,'国家网站数据(NMPA)'!B$1:B$906,'国家网站数据(NMPA)'!J$1:J$906),IF(B1082="Oversea",_xlfn.XLOOKUP(O1082,'Oversea data From 国家网站'!A$1:A$994,'Oversea data From 国家网站'!J$1:J$994),_xlfn.XLOOKUP(O1082,'Local data from 国家网站'!A$1:A$1000,'Local data from 国家网站'!J$1:J$1000)))),"NA",IF(B1082="NMPA",_xlfn.XLOOKUP(E1082,'国家网站数据(NMPA)'!B$1:B$906,'国家网站数据(NMPA)'!J$1:J$906),IF(B1082="Oversea",_xlfn.XLOOKUP(O1082,'Oversea data From 国家网站'!A$1:A$994,'Oversea data From 国家网站'!J$1:J$994),_xlfn.XLOOKUP(O1082,'Local data from 国家网站'!A$1:A$1000,'Local data from 国家网站'!J$1:J$1000))))</f>
        <v>0</v>
      </c>
      <c r="I1082" s="176">
        <f>IF(ISERROR(IF(B1082="NMPA",_xlfn.XLOOKUP(西门子log!E1082,'国家网站数据(NMPA)'!B:B,'国家网站数据(NMPA)'!K:K),IF(B1082="Oversea",_xlfn.XLOOKUP(O1082,'Oversea data From 国家网站'!A:A,'Oversea data From 国家网站'!K:K),_xlfn.XLOOKUP(西门子log!O1082,'Local data from 国家网站'!A:A,'Local data from 国家网站'!K:K)))),"NA",IF(B1082="NMPA",_xlfn.XLOOKUP(E1082,'国家网站数据(NMPA)'!B:B,'国家网站数据(NMPA)'!K:K),IF(B1082="Oversea",_xlfn.XLOOKUP(O1082,'Oversea data From 国家网站'!A:A,'Oversea data From 国家网站'!K:K),_xlfn.XLOOKUP(O1082,'Local data from 国家网站'!A:A,'Local data from 国家网站'!K:K))))</f>
        <v>0</v>
      </c>
      <c r="J1082" s="176"/>
      <c r="K1082" s="176" t="str">
        <f>IF(B1082="NMPA", _xlfn.XLOOKUP(E1082, '国家网站数据(NMPA)'!B:B, '国家网站数据(NMPA)'!W:W), "NA")</f>
        <v>NA</v>
      </c>
      <c r="M1082" s="326">
        <f t="shared" si="33"/>
        <v>30</v>
      </c>
    </row>
    <row r="1083" spans="3:13" ht="16.399999999999999" customHeight="1">
      <c r="C1083" s="172">
        <f t="shared" ca="1" si="32"/>
        <v>-45773</v>
      </c>
      <c r="D1083" s="174" t="str">
        <f>IF(B1083="NMPA", _xlfn.XLOOKUP(E1083,'国家网站数据(NMPA)'!$B$1:$B$906,'国家网站数据(NMPA)'!C$1:C$906),"NA")</f>
        <v>NA</v>
      </c>
      <c r="E1083" s="180">
        <f>IF(N1083="Not Reportable","NA",IF(B1083="Oversea",_xlfn.XLOOKUP(O1083,'Oversea data From 国家网站'!A:A,'Oversea data From 国家网站'!B:B),_xlfn.XLOOKUP(O1083,'Local data from 国家网站'!A:A,'Local data from 国家网站'!B:B)))</f>
        <v>0</v>
      </c>
      <c r="G1083" s="176">
        <f>IF(ISERROR(IF(B1083="NMPA",_xlfn.XLOOKUP(E1083,'国家网站数据(NMPA)'!B$1:B$906,'国家网站数据(NMPA)'!J$1:J$906),IF(B1083="Oversea",_xlfn.XLOOKUP(O1083,'Oversea data From 国家网站'!A$1:A$994,'Oversea data From 国家网站'!J$1:J$994),_xlfn.XLOOKUP(O1083,'Local data from 国家网站'!A$1:A$1000,'Local data from 国家网站'!J$1:J$1000)))),"NA",IF(B1083="NMPA",_xlfn.XLOOKUP(E1083,'国家网站数据(NMPA)'!B$1:B$906,'国家网站数据(NMPA)'!J$1:J$906),IF(B1083="Oversea",_xlfn.XLOOKUP(O1083,'Oversea data From 国家网站'!A$1:A$994,'Oversea data From 国家网站'!J$1:J$994),_xlfn.XLOOKUP(O1083,'Local data from 国家网站'!A$1:A$1000,'Local data from 国家网站'!J$1:J$1000))))</f>
        <v>0</v>
      </c>
      <c r="I1083" s="176">
        <f>IF(ISERROR(IF(B1083="NMPA",_xlfn.XLOOKUP(西门子log!E1083,'国家网站数据(NMPA)'!B:B,'国家网站数据(NMPA)'!K:K),IF(B1083="Oversea",_xlfn.XLOOKUP(O1083,'Oversea data From 国家网站'!A:A,'Oversea data From 国家网站'!K:K),_xlfn.XLOOKUP(西门子log!O1083,'Local data from 国家网站'!A:A,'Local data from 国家网站'!K:K)))),"NA",IF(B1083="NMPA",_xlfn.XLOOKUP(E1083,'国家网站数据(NMPA)'!B:B,'国家网站数据(NMPA)'!K:K),IF(B1083="Oversea",_xlfn.XLOOKUP(O1083,'Oversea data From 国家网站'!A:A,'Oversea data From 国家网站'!K:K),_xlfn.XLOOKUP(O1083,'Local data from 国家网站'!A:A,'Local data from 国家网站'!K:K))))</f>
        <v>0</v>
      </c>
      <c r="J1083" s="176"/>
      <c r="K1083" s="176" t="str">
        <f>IF(B1083="NMPA", _xlfn.XLOOKUP(E1083, '国家网站数据(NMPA)'!B:B, '国家网站数据(NMPA)'!W:W), "NA")</f>
        <v>NA</v>
      </c>
      <c r="M1083" s="326">
        <f t="shared" si="33"/>
        <v>30</v>
      </c>
    </row>
    <row r="1084" spans="3:13" ht="16.399999999999999" customHeight="1">
      <c r="C1084" s="172">
        <f t="shared" ca="1" si="32"/>
        <v>-45773</v>
      </c>
      <c r="D1084" s="174" t="str">
        <f>IF(B1084="NMPA", _xlfn.XLOOKUP(E1084,'国家网站数据(NMPA)'!$B$1:$B$906,'国家网站数据(NMPA)'!C$1:C$906),"NA")</f>
        <v>NA</v>
      </c>
      <c r="E1084" s="180">
        <f>IF(N1084="Not Reportable","NA",IF(B1084="Oversea",_xlfn.XLOOKUP(O1084,'Oversea data From 国家网站'!A:A,'Oversea data From 国家网站'!B:B),_xlfn.XLOOKUP(O1084,'Local data from 国家网站'!A:A,'Local data from 国家网站'!B:B)))</f>
        <v>0</v>
      </c>
      <c r="G1084" s="176">
        <f>IF(ISERROR(IF(B1084="NMPA",_xlfn.XLOOKUP(E1084,'国家网站数据(NMPA)'!B$1:B$906,'国家网站数据(NMPA)'!J$1:J$906),IF(B1084="Oversea",_xlfn.XLOOKUP(O1084,'Oversea data From 国家网站'!A$1:A$994,'Oversea data From 国家网站'!J$1:J$994),_xlfn.XLOOKUP(O1084,'Local data from 国家网站'!A$1:A$1000,'Local data from 国家网站'!J$1:J$1000)))),"NA",IF(B1084="NMPA",_xlfn.XLOOKUP(E1084,'国家网站数据(NMPA)'!B$1:B$906,'国家网站数据(NMPA)'!J$1:J$906),IF(B1084="Oversea",_xlfn.XLOOKUP(O1084,'Oversea data From 国家网站'!A$1:A$994,'Oversea data From 国家网站'!J$1:J$994),_xlfn.XLOOKUP(O1084,'Local data from 国家网站'!A$1:A$1000,'Local data from 国家网站'!J$1:J$1000))))</f>
        <v>0</v>
      </c>
      <c r="I1084" s="176">
        <f>IF(ISERROR(IF(B1084="NMPA",_xlfn.XLOOKUP(西门子log!E1084,'国家网站数据(NMPA)'!B:B,'国家网站数据(NMPA)'!K:K),IF(B1084="Oversea",_xlfn.XLOOKUP(O1084,'Oversea data From 国家网站'!A:A,'Oversea data From 国家网站'!K:K),_xlfn.XLOOKUP(西门子log!O1084,'Local data from 国家网站'!A:A,'Local data from 国家网站'!K:K)))),"NA",IF(B1084="NMPA",_xlfn.XLOOKUP(E1084,'国家网站数据(NMPA)'!B:B,'国家网站数据(NMPA)'!K:K),IF(B1084="Oversea",_xlfn.XLOOKUP(O1084,'Oversea data From 国家网站'!A:A,'Oversea data From 国家网站'!K:K),_xlfn.XLOOKUP(O1084,'Local data from 国家网站'!A:A,'Local data from 国家网站'!K:K))))</f>
        <v>0</v>
      </c>
      <c r="J1084" s="176"/>
      <c r="K1084" s="176" t="str">
        <f>IF(B1084="NMPA", _xlfn.XLOOKUP(E1084, '国家网站数据(NMPA)'!B:B, '国家网站数据(NMPA)'!W:W), "NA")</f>
        <v>NA</v>
      </c>
      <c r="M1084" s="326">
        <f t="shared" si="33"/>
        <v>30</v>
      </c>
    </row>
    <row r="1085" spans="3:13" ht="16.399999999999999" customHeight="1">
      <c r="C1085" s="172">
        <f t="shared" ca="1" si="32"/>
        <v>-45773</v>
      </c>
      <c r="D1085" s="174" t="str">
        <f>IF(B1085="NMPA", _xlfn.XLOOKUP(E1085,'国家网站数据(NMPA)'!$B$1:$B$906,'国家网站数据(NMPA)'!C$1:C$906),"NA")</f>
        <v>NA</v>
      </c>
      <c r="E1085" s="180">
        <f>IF(N1085="Not Reportable","NA",IF(B1085="Oversea",_xlfn.XLOOKUP(O1085,'Oversea data From 国家网站'!A:A,'Oversea data From 国家网站'!B:B),_xlfn.XLOOKUP(O1085,'Local data from 国家网站'!A:A,'Local data from 国家网站'!B:B)))</f>
        <v>0</v>
      </c>
      <c r="G1085" s="176">
        <f>IF(ISERROR(IF(B1085="NMPA",_xlfn.XLOOKUP(E1085,'国家网站数据(NMPA)'!B$1:B$906,'国家网站数据(NMPA)'!J$1:J$906),IF(B1085="Oversea",_xlfn.XLOOKUP(O1085,'Oversea data From 国家网站'!A$1:A$994,'Oversea data From 国家网站'!J$1:J$994),_xlfn.XLOOKUP(O1085,'Local data from 国家网站'!A$1:A$1000,'Local data from 国家网站'!J$1:J$1000)))),"NA",IF(B1085="NMPA",_xlfn.XLOOKUP(E1085,'国家网站数据(NMPA)'!B$1:B$906,'国家网站数据(NMPA)'!J$1:J$906),IF(B1085="Oversea",_xlfn.XLOOKUP(O1085,'Oversea data From 国家网站'!A$1:A$994,'Oversea data From 国家网站'!J$1:J$994),_xlfn.XLOOKUP(O1085,'Local data from 国家网站'!A$1:A$1000,'Local data from 国家网站'!J$1:J$1000))))</f>
        <v>0</v>
      </c>
      <c r="I1085" s="176">
        <f>IF(ISERROR(IF(B1085="NMPA",_xlfn.XLOOKUP(西门子log!E1085,'国家网站数据(NMPA)'!B:B,'国家网站数据(NMPA)'!K:K),IF(B1085="Oversea",_xlfn.XLOOKUP(O1085,'Oversea data From 国家网站'!A:A,'Oversea data From 国家网站'!K:K),_xlfn.XLOOKUP(西门子log!O1085,'Local data from 国家网站'!A:A,'Local data from 国家网站'!K:K)))),"NA",IF(B1085="NMPA",_xlfn.XLOOKUP(E1085,'国家网站数据(NMPA)'!B:B,'国家网站数据(NMPA)'!K:K),IF(B1085="Oversea",_xlfn.XLOOKUP(O1085,'Oversea data From 国家网站'!A:A,'Oversea data From 国家网站'!K:K),_xlfn.XLOOKUP(O1085,'Local data from 国家网站'!A:A,'Local data from 国家网站'!K:K))))</f>
        <v>0</v>
      </c>
      <c r="J1085" s="176"/>
      <c r="K1085" s="176" t="str">
        <f>IF(B1085="NMPA", _xlfn.XLOOKUP(E1085, '国家网站数据(NMPA)'!B:B, '国家网站数据(NMPA)'!W:W), "NA")</f>
        <v>NA</v>
      </c>
      <c r="M1085" s="326">
        <f t="shared" si="33"/>
        <v>30</v>
      </c>
    </row>
    <row r="1086" spans="3:13" ht="16.399999999999999" customHeight="1">
      <c r="C1086" s="172">
        <f t="shared" ca="1" si="32"/>
        <v>-45773</v>
      </c>
      <c r="D1086" s="174" t="str">
        <f>IF(B1086="NMPA", _xlfn.XLOOKUP(E1086,'国家网站数据(NMPA)'!$B$1:$B$906,'国家网站数据(NMPA)'!C$1:C$906),"NA")</f>
        <v>NA</v>
      </c>
      <c r="E1086" s="180">
        <f>IF(N1086="Not Reportable","NA",IF(B1086="Oversea",_xlfn.XLOOKUP(O1086,'Oversea data From 国家网站'!A:A,'Oversea data From 国家网站'!B:B),_xlfn.XLOOKUP(O1086,'Local data from 国家网站'!A:A,'Local data from 国家网站'!B:B)))</f>
        <v>0</v>
      </c>
      <c r="G1086" s="176">
        <f>IF(ISERROR(IF(B1086="NMPA",_xlfn.XLOOKUP(E1086,'国家网站数据(NMPA)'!B$1:B$906,'国家网站数据(NMPA)'!J$1:J$906),IF(B1086="Oversea",_xlfn.XLOOKUP(O1086,'Oversea data From 国家网站'!A$1:A$994,'Oversea data From 国家网站'!J$1:J$994),_xlfn.XLOOKUP(O1086,'Local data from 国家网站'!A$1:A$1000,'Local data from 国家网站'!J$1:J$1000)))),"NA",IF(B1086="NMPA",_xlfn.XLOOKUP(E1086,'国家网站数据(NMPA)'!B$1:B$906,'国家网站数据(NMPA)'!J$1:J$906),IF(B1086="Oversea",_xlfn.XLOOKUP(O1086,'Oversea data From 国家网站'!A$1:A$994,'Oversea data From 国家网站'!J$1:J$994),_xlfn.XLOOKUP(O1086,'Local data from 国家网站'!A$1:A$1000,'Local data from 国家网站'!J$1:J$1000))))</f>
        <v>0</v>
      </c>
      <c r="I1086" s="176">
        <f>IF(ISERROR(IF(B1086="NMPA",_xlfn.XLOOKUP(西门子log!E1086,'国家网站数据(NMPA)'!B:B,'国家网站数据(NMPA)'!K:K),IF(B1086="Oversea",_xlfn.XLOOKUP(O1086,'Oversea data From 国家网站'!A:A,'Oversea data From 国家网站'!K:K),_xlfn.XLOOKUP(西门子log!O1086,'Local data from 国家网站'!A:A,'Local data from 国家网站'!K:K)))),"NA",IF(B1086="NMPA",_xlfn.XLOOKUP(E1086,'国家网站数据(NMPA)'!B:B,'国家网站数据(NMPA)'!K:K),IF(B1086="Oversea",_xlfn.XLOOKUP(O1086,'Oversea data From 国家网站'!A:A,'Oversea data From 国家网站'!K:K),_xlfn.XLOOKUP(O1086,'Local data from 国家网站'!A:A,'Local data from 国家网站'!K:K))))</f>
        <v>0</v>
      </c>
      <c r="J1086" s="176"/>
      <c r="K1086" s="176" t="str">
        <f>IF(B1086="NMPA", _xlfn.XLOOKUP(E1086, '国家网站数据(NMPA)'!B:B, '国家网站数据(NMPA)'!W:W), "NA")</f>
        <v>NA</v>
      </c>
      <c r="M1086" s="326">
        <f t="shared" si="33"/>
        <v>30</v>
      </c>
    </row>
    <row r="1087" spans="3:13" ht="16.399999999999999" customHeight="1">
      <c r="C1087" s="172">
        <f t="shared" ca="1" si="32"/>
        <v>-45773</v>
      </c>
      <c r="D1087" s="174" t="str">
        <f>IF(B1087="NMPA", _xlfn.XLOOKUP(E1087,'国家网站数据(NMPA)'!$B$1:$B$906,'国家网站数据(NMPA)'!C$1:C$906),"NA")</f>
        <v>NA</v>
      </c>
      <c r="E1087" s="180">
        <f>IF(N1087="Not Reportable","NA",IF(B1087="Oversea",_xlfn.XLOOKUP(O1087,'Oversea data From 国家网站'!A:A,'Oversea data From 国家网站'!B:B),_xlfn.XLOOKUP(O1087,'Local data from 国家网站'!A:A,'Local data from 国家网站'!B:B)))</f>
        <v>0</v>
      </c>
      <c r="G1087" s="176">
        <f>IF(ISERROR(IF(B1087="NMPA",_xlfn.XLOOKUP(E1087,'国家网站数据(NMPA)'!B$1:B$906,'国家网站数据(NMPA)'!J$1:J$906),IF(B1087="Oversea",_xlfn.XLOOKUP(O1087,'Oversea data From 国家网站'!A$1:A$994,'Oversea data From 国家网站'!J$1:J$994),_xlfn.XLOOKUP(O1087,'Local data from 国家网站'!A$1:A$1000,'Local data from 国家网站'!J$1:J$1000)))),"NA",IF(B1087="NMPA",_xlfn.XLOOKUP(E1087,'国家网站数据(NMPA)'!B$1:B$906,'国家网站数据(NMPA)'!J$1:J$906),IF(B1087="Oversea",_xlfn.XLOOKUP(O1087,'Oversea data From 国家网站'!A$1:A$994,'Oversea data From 国家网站'!J$1:J$994),_xlfn.XLOOKUP(O1087,'Local data from 国家网站'!A$1:A$1000,'Local data from 国家网站'!J$1:J$1000))))</f>
        <v>0</v>
      </c>
      <c r="I1087" s="176">
        <f>IF(ISERROR(IF(B1087="NMPA",_xlfn.XLOOKUP(西门子log!E1087,'国家网站数据(NMPA)'!B:B,'国家网站数据(NMPA)'!K:K),IF(B1087="Oversea",_xlfn.XLOOKUP(O1087,'Oversea data From 国家网站'!A:A,'Oversea data From 国家网站'!K:K),_xlfn.XLOOKUP(西门子log!O1087,'Local data from 国家网站'!A:A,'Local data from 国家网站'!K:K)))),"NA",IF(B1087="NMPA",_xlfn.XLOOKUP(E1087,'国家网站数据(NMPA)'!B:B,'国家网站数据(NMPA)'!K:K),IF(B1087="Oversea",_xlfn.XLOOKUP(O1087,'Oversea data From 国家网站'!A:A,'Oversea data From 国家网站'!K:K),_xlfn.XLOOKUP(O1087,'Local data from 国家网站'!A:A,'Local data from 国家网站'!K:K))))</f>
        <v>0</v>
      </c>
      <c r="J1087" s="176"/>
      <c r="K1087" s="176" t="str">
        <f>IF(B1087="NMPA", _xlfn.XLOOKUP(E1087, '国家网站数据(NMPA)'!B:B, '国家网站数据(NMPA)'!W:W), "NA")</f>
        <v>NA</v>
      </c>
      <c r="M1087" s="326">
        <f t="shared" si="33"/>
        <v>30</v>
      </c>
    </row>
    <row r="1088" spans="3:13" ht="16.399999999999999" customHeight="1">
      <c r="C1088" s="172">
        <f t="shared" ca="1" si="32"/>
        <v>-45773</v>
      </c>
      <c r="D1088" s="174" t="str">
        <f>IF(B1088="NMPA", _xlfn.XLOOKUP(E1088,'国家网站数据(NMPA)'!$B$1:$B$906,'国家网站数据(NMPA)'!C$1:C$906),"NA")</f>
        <v>NA</v>
      </c>
      <c r="E1088" s="180">
        <f>IF(N1088="Not Reportable","NA",IF(B1088="Oversea",_xlfn.XLOOKUP(O1088,'Oversea data From 国家网站'!A:A,'Oversea data From 国家网站'!B:B),_xlfn.XLOOKUP(O1088,'Local data from 国家网站'!A:A,'Local data from 国家网站'!B:B)))</f>
        <v>0</v>
      </c>
      <c r="G1088" s="176">
        <f>IF(ISERROR(IF(B1088="NMPA",_xlfn.XLOOKUP(E1088,'国家网站数据(NMPA)'!B$1:B$906,'国家网站数据(NMPA)'!J$1:J$906),IF(B1088="Oversea",_xlfn.XLOOKUP(O1088,'Oversea data From 国家网站'!A$1:A$994,'Oversea data From 国家网站'!J$1:J$994),_xlfn.XLOOKUP(O1088,'Local data from 国家网站'!A$1:A$1000,'Local data from 国家网站'!J$1:J$1000)))),"NA",IF(B1088="NMPA",_xlfn.XLOOKUP(E1088,'国家网站数据(NMPA)'!B$1:B$906,'国家网站数据(NMPA)'!J$1:J$906),IF(B1088="Oversea",_xlfn.XLOOKUP(O1088,'Oversea data From 国家网站'!A$1:A$994,'Oversea data From 国家网站'!J$1:J$994),_xlfn.XLOOKUP(O1088,'Local data from 国家网站'!A$1:A$1000,'Local data from 国家网站'!J$1:J$1000))))</f>
        <v>0</v>
      </c>
      <c r="I1088" s="176">
        <f>IF(ISERROR(IF(B1088="NMPA",_xlfn.XLOOKUP(西门子log!E1088,'国家网站数据(NMPA)'!B:B,'国家网站数据(NMPA)'!K:K),IF(B1088="Oversea",_xlfn.XLOOKUP(O1088,'Oversea data From 国家网站'!A:A,'Oversea data From 国家网站'!K:K),_xlfn.XLOOKUP(西门子log!O1088,'Local data from 国家网站'!A:A,'Local data from 国家网站'!K:K)))),"NA",IF(B1088="NMPA",_xlfn.XLOOKUP(E1088,'国家网站数据(NMPA)'!B:B,'国家网站数据(NMPA)'!K:K),IF(B1088="Oversea",_xlfn.XLOOKUP(O1088,'Oversea data From 国家网站'!A:A,'Oversea data From 国家网站'!K:K),_xlfn.XLOOKUP(O1088,'Local data from 国家网站'!A:A,'Local data from 国家网站'!K:K))))</f>
        <v>0</v>
      </c>
      <c r="J1088" s="176"/>
      <c r="K1088" s="176" t="str">
        <f>IF(B1088="NMPA", _xlfn.XLOOKUP(E1088, '国家网站数据(NMPA)'!B:B, '国家网站数据(NMPA)'!W:W), "NA")</f>
        <v>NA</v>
      </c>
      <c r="M1088" s="326">
        <f t="shared" si="33"/>
        <v>30</v>
      </c>
    </row>
    <row r="1089" spans="3:13" ht="16.399999999999999" customHeight="1">
      <c r="C1089" s="172">
        <f t="shared" ca="1" si="32"/>
        <v>-45773</v>
      </c>
      <c r="D1089" s="174" t="str">
        <f>IF(B1089="NMPA", _xlfn.XLOOKUP(E1089,'国家网站数据(NMPA)'!$B$1:$B$906,'国家网站数据(NMPA)'!C$1:C$906),"NA")</f>
        <v>NA</v>
      </c>
      <c r="E1089" s="180">
        <f>IF(N1089="Not Reportable","NA",IF(B1089="Oversea",_xlfn.XLOOKUP(O1089,'Oversea data From 国家网站'!A:A,'Oversea data From 国家网站'!B:B),_xlfn.XLOOKUP(O1089,'Local data from 国家网站'!A:A,'Local data from 国家网站'!B:B)))</f>
        <v>0</v>
      </c>
      <c r="G1089" s="176">
        <f>IF(ISERROR(IF(B1089="NMPA",_xlfn.XLOOKUP(E1089,'国家网站数据(NMPA)'!B$1:B$906,'国家网站数据(NMPA)'!J$1:J$906),IF(B1089="Oversea",_xlfn.XLOOKUP(O1089,'Oversea data From 国家网站'!A$1:A$994,'Oversea data From 国家网站'!J$1:J$994),_xlfn.XLOOKUP(O1089,'Local data from 国家网站'!A$1:A$1000,'Local data from 国家网站'!J$1:J$1000)))),"NA",IF(B1089="NMPA",_xlfn.XLOOKUP(E1089,'国家网站数据(NMPA)'!B$1:B$906,'国家网站数据(NMPA)'!J$1:J$906),IF(B1089="Oversea",_xlfn.XLOOKUP(O1089,'Oversea data From 国家网站'!A$1:A$994,'Oversea data From 国家网站'!J$1:J$994),_xlfn.XLOOKUP(O1089,'Local data from 国家网站'!A$1:A$1000,'Local data from 国家网站'!J$1:J$1000))))</f>
        <v>0</v>
      </c>
      <c r="I1089" s="176">
        <f>IF(ISERROR(IF(B1089="NMPA",_xlfn.XLOOKUP(西门子log!E1089,'国家网站数据(NMPA)'!B:B,'国家网站数据(NMPA)'!K:K),IF(B1089="Oversea",_xlfn.XLOOKUP(O1089,'Oversea data From 国家网站'!A:A,'Oversea data From 国家网站'!K:K),_xlfn.XLOOKUP(西门子log!O1089,'Local data from 国家网站'!A:A,'Local data from 国家网站'!K:K)))),"NA",IF(B1089="NMPA",_xlfn.XLOOKUP(E1089,'国家网站数据(NMPA)'!B:B,'国家网站数据(NMPA)'!K:K),IF(B1089="Oversea",_xlfn.XLOOKUP(O1089,'Oversea data From 国家网站'!A:A,'Oversea data From 国家网站'!K:K),_xlfn.XLOOKUP(O1089,'Local data from 国家网站'!A:A,'Local data from 国家网站'!K:K))))</f>
        <v>0</v>
      </c>
      <c r="J1089" s="176"/>
      <c r="K1089" s="176" t="str">
        <f>IF(B1089="NMPA", _xlfn.XLOOKUP(E1089, '国家网站数据(NMPA)'!B:B, '国家网站数据(NMPA)'!W:W), "NA")</f>
        <v>NA</v>
      </c>
      <c r="M1089" s="326">
        <f t="shared" si="33"/>
        <v>30</v>
      </c>
    </row>
    <row r="1090" spans="3:13" ht="16.399999999999999" customHeight="1">
      <c r="C1090" s="172">
        <f t="shared" ca="1" si="32"/>
        <v>-45773</v>
      </c>
      <c r="D1090" s="174" t="str">
        <f>IF(B1090="NMPA", _xlfn.XLOOKUP(E1090,'国家网站数据(NMPA)'!$B$1:$B$906,'国家网站数据(NMPA)'!C$1:C$906),"NA")</f>
        <v>NA</v>
      </c>
      <c r="E1090" s="180">
        <f>IF(N1090="Not Reportable","NA",IF(B1090="Oversea",_xlfn.XLOOKUP(O1090,'Oversea data From 国家网站'!A:A,'Oversea data From 国家网站'!B:B),_xlfn.XLOOKUP(O1090,'Local data from 国家网站'!A:A,'Local data from 国家网站'!B:B)))</f>
        <v>0</v>
      </c>
      <c r="G1090" s="176">
        <f>IF(ISERROR(IF(B1090="NMPA",_xlfn.XLOOKUP(E1090,'国家网站数据(NMPA)'!B$1:B$906,'国家网站数据(NMPA)'!J$1:J$906),IF(B1090="Oversea",_xlfn.XLOOKUP(O1090,'Oversea data From 国家网站'!A$1:A$994,'Oversea data From 国家网站'!J$1:J$994),_xlfn.XLOOKUP(O1090,'Local data from 国家网站'!A$1:A$1000,'Local data from 国家网站'!J$1:J$1000)))),"NA",IF(B1090="NMPA",_xlfn.XLOOKUP(E1090,'国家网站数据(NMPA)'!B$1:B$906,'国家网站数据(NMPA)'!J$1:J$906),IF(B1090="Oversea",_xlfn.XLOOKUP(O1090,'Oversea data From 国家网站'!A$1:A$994,'Oversea data From 国家网站'!J$1:J$994),_xlfn.XLOOKUP(O1090,'Local data from 国家网站'!A$1:A$1000,'Local data from 国家网站'!J$1:J$1000))))</f>
        <v>0</v>
      </c>
      <c r="I1090" s="176">
        <f>IF(ISERROR(IF(B1090="NMPA",_xlfn.XLOOKUP(西门子log!E1090,'国家网站数据(NMPA)'!B:B,'国家网站数据(NMPA)'!K:K),IF(B1090="Oversea",_xlfn.XLOOKUP(O1090,'Oversea data From 国家网站'!A:A,'Oversea data From 国家网站'!K:K),_xlfn.XLOOKUP(西门子log!O1090,'Local data from 国家网站'!A:A,'Local data from 国家网站'!K:K)))),"NA",IF(B1090="NMPA",_xlfn.XLOOKUP(E1090,'国家网站数据(NMPA)'!B:B,'国家网站数据(NMPA)'!K:K),IF(B1090="Oversea",_xlfn.XLOOKUP(O1090,'Oversea data From 国家网站'!A:A,'Oversea data From 国家网站'!K:K),_xlfn.XLOOKUP(O1090,'Local data from 国家网站'!A:A,'Local data from 国家网站'!K:K))))</f>
        <v>0</v>
      </c>
      <c r="J1090" s="176"/>
      <c r="K1090" s="176" t="str">
        <f>IF(B1090="NMPA", _xlfn.XLOOKUP(E1090, '国家网站数据(NMPA)'!B:B, '国家网站数据(NMPA)'!W:W), "NA")</f>
        <v>NA</v>
      </c>
      <c r="M1090" s="326">
        <f t="shared" si="33"/>
        <v>30</v>
      </c>
    </row>
    <row r="1091" spans="3:13" ht="16.399999999999999" customHeight="1">
      <c r="C1091" s="172">
        <f t="shared" ca="1" si="32"/>
        <v>-45773</v>
      </c>
      <c r="D1091" s="174" t="str">
        <f>IF(B1091="NMPA", _xlfn.XLOOKUP(E1091,'国家网站数据(NMPA)'!$B$1:$B$906,'国家网站数据(NMPA)'!C$1:C$906),"NA")</f>
        <v>NA</v>
      </c>
      <c r="E1091" s="180">
        <f>IF(N1091="Not Reportable","NA",IF(B1091="Oversea",_xlfn.XLOOKUP(O1091,'Oversea data From 国家网站'!A:A,'Oversea data From 国家网站'!B:B),_xlfn.XLOOKUP(O1091,'Local data from 国家网站'!A:A,'Local data from 国家网站'!B:B)))</f>
        <v>0</v>
      </c>
      <c r="G1091" s="176">
        <f>IF(ISERROR(IF(B1091="NMPA",_xlfn.XLOOKUP(E1091,'国家网站数据(NMPA)'!B$1:B$906,'国家网站数据(NMPA)'!J$1:J$906),IF(B1091="Oversea",_xlfn.XLOOKUP(O1091,'Oversea data From 国家网站'!A$1:A$994,'Oversea data From 国家网站'!J$1:J$994),_xlfn.XLOOKUP(O1091,'Local data from 国家网站'!A$1:A$1000,'Local data from 国家网站'!J$1:J$1000)))),"NA",IF(B1091="NMPA",_xlfn.XLOOKUP(E1091,'国家网站数据(NMPA)'!B$1:B$906,'国家网站数据(NMPA)'!J$1:J$906),IF(B1091="Oversea",_xlfn.XLOOKUP(O1091,'Oversea data From 国家网站'!A$1:A$994,'Oversea data From 国家网站'!J$1:J$994),_xlfn.XLOOKUP(O1091,'Local data from 国家网站'!A$1:A$1000,'Local data from 国家网站'!J$1:J$1000))))</f>
        <v>0</v>
      </c>
      <c r="I1091" s="176">
        <f>IF(ISERROR(IF(B1091="NMPA",_xlfn.XLOOKUP(西门子log!E1091,'国家网站数据(NMPA)'!B:B,'国家网站数据(NMPA)'!K:K),IF(B1091="Oversea",_xlfn.XLOOKUP(O1091,'Oversea data From 国家网站'!A:A,'Oversea data From 国家网站'!K:K),_xlfn.XLOOKUP(西门子log!O1091,'Local data from 国家网站'!A:A,'Local data from 国家网站'!K:K)))),"NA",IF(B1091="NMPA",_xlfn.XLOOKUP(E1091,'国家网站数据(NMPA)'!B:B,'国家网站数据(NMPA)'!K:K),IF(B1091="Oversea",_xlfn.XLOOKUP(O1091,'Oversea data From 国家网站'!A:A,'Oversea data From 国家网站'!K:K),_xlfn.XLOOKUP(O1091,'Local data from 国家网站'!A:A,'Local data from 国家网站'!K:K))))</f>
        <v>0</v>
      </c>
      <c r="J1091" s="176"/>
      <c r="K1091" s="176" t="str">
        <f>IF(B1091="NMPA", _xlfn.XLOOKUP(E1091, '国家网站数据(NMPA)'!B:B, '国家网站数据(NMPA)'!W:W), "NA")</f>
        <v>NA</v>
      </c>
      <c r="M1091" s="326">
        <f t="shared" si="33"/>
        <v>30</v>
      </c>
    </row>
    <row r="1092" spans="3:13" ht="16.399999999999999" customHeight="1">
      <c r="C1092" s="172">
        <f t="shared" ca="1" si="32"/>
        <v>-45773</v>
      </c>
      <c r="D1092" s="174" t="str">
        <f>IF(B1092="NMPA", _xlfn.XLOOKUP(E1092,'国家网站数据(NMPA)'!$B$1:$B$906,'国家网站数据(NMPA)'!C$1:C$906),"NA")</f>
        <v>NA</v>
      </c>
      <c r="E1092" s="180">
        <f>IF(N1092="Not Reportable","NA",IF(B1092="Oversea",_xlfn.XLOOKUP(O1092,'Oversea data From 国家网站'!A:A,'Oversea data From 国家网站'!B:B),_xlfn.XLOOKUP(O1092,'Local data from 国家网站'!A:A,'Local data from 国家网站'!B:B)))</f>
        <v>0</v>
      </c>
      <c r="G1092" s="176">
        <f>IF(ISERROR(IF(B1092="NMPA",_xlfn.XLOOKUP(E1092,'国家网站数据(NMPA)'!B$1:B$906,'国家网站数据(NMPA)'!J$1:J$906),IF(B1092="Oversea",_xlfn.XLOOKUP(O1092,'Oversea data From 国家网站'!A$1:A$994,'Oversea data From 国家网站'!J$1:J$994),_xlfn.XLOOKUP(O1092,'Local data from 国家网站'!A$1:A$1000,'Local data from 国家网站'!J$1:J$1000)))),"NA",IF(B1092="NMPA",_xlfn.XLOOKUP(E1092,'国家网站数据(NMPA)'!B$1:B$906,'国家网站数据(NMPA)'!J$1:J$906),IF(B1092="Oversea",_xlfn.XLOOKUP(O1092,'Oversea data From 国家网站'!A$1:A$994,'Oversea data From 国家网站'!J$1:J$994),_xlfn.XLOOKUP(O1092,'Local data from 国家网站'!A$1:A$1000,'Local data from 国家网站'!J$1:J$1000))))</f>
        <v>0</v>
      </c>
      <c r="I1092" s="176">
        <f>IF(ISERROR(IF(B1092="NMPA",_xlfn.XLOOKUP(西门子log!E1092,'国家网站数据(NMPA)'!B:B,'国家网站数据(NMPA)'!K:K),IF(B1092="Oversea",_xlfn.XLOOKUP(O1092,'Oversea data From 国家网站'!A:A,'Oversea data From 国家网站'!K:K),_xlfn.XLOOKUP(西门子log!O1092,'Local data from 国家网站'!A:A,'Local data from 国家网站'!K:K)))),"NA",IF(B1092="NMPA",_xlfn.XLOOKUP(E1092,'国家网站数据(NMPA)'!B:B,'国家网站数据(NMPA)'!K:K),IF(B1092="Oversea",_xlfn.XLOOKUP(O1092,'Oversea data From 国家网站'!A:A,'Oversea data From 国家网站'!K:K),_xlfn.XLOOKUP(O1092,'Local data from 国家网站'!A:A,'Local data from 国家网站'!K:K))))</f>
        <v>0</v>
      </c>
      <c r="J1092" s="176"/>
      <c r="K1092" s="176" t="str">
        <f>IF(B1092="NMPA", _xlfn.XLOOKUP(E1092, '国家网站数据(NMPA)'!B:B, '国家网站数据(NMPA)'!W:W), "NA")</f>
        <v>NA</v>
      </c>
      <c r="M1092" s="326">
        <f t="shared" si="33"/>
        <v>30</v>
      </c>
    </row>
    <row r="1093" spans="3:13" ht="16.399999999999999" customHeight="1">
      <c r="C1093" s="172">
        <f t="shared" ca="1" si="32"/>
        <v>-45773</v>
      </c>
      <c r="D1093" s="174" t="str">
        <f>IF(B1093="NMPA", _xlfn.XLOOKUP(E1093,'国家网站数据(NMPA)'!$B$1:$B$906,'国家网站数据(NMPA)'!C$1:C$906),"NA")</f>
        <v>NA</v>
      </c>
      <c r="E1093" s="180">
        <f>IF(N1093="Not Reportable","NA",IF(B1093="Oversea",_xlfn.XLOOKUP(O1093,'Oversea data From 国家网站'!A:A,'Oversea data From 国家网站'!B:B),_xlfn.XLOOKUP(O1093,'Local data from 国家网站'!A:A,'Local data from 国家网站'!B:B)))</f>
        <v>0</v>
      </c>
      <c r="G1093" s="176">
        <f>IF(ISERROR(IF(B1093="NMPA",_xlfn.XLOOKUP(E1093,'国家网站数据(NMPA)'!B$1:B$906,'国家网站数据(NMPA)'!J$1:J$906),IF(B1093="Oversea",_xlfn.XLOOKUP(O1093,'Oversea data From 国家网站'!A$1:A$994,'Oversea data From 国家网站'!J$1:J$994),_xlfn.XLOOKUP(O1093,'Local data from 国家网站'!A$1:A$1000,'Local data from 国家网站'!J$1:J$1000)))),"NA",IF(B1093="NMPA",_xlfn.XLOOKUP(E1093,'国家网站数据(NMPA)'!B$1:B$906,'国家网站数据(NMPA)'!J$1:J$906),IF(B1093="Oversea",_xlfn.XLOOKUP(O1093,'Oversea data From 国家网站'!A$1:A$994,'Oversea data From 国家网站'!J$1:J$994),_xlfn.XLOOKUP(O1093,'Local data from 国家网站'!A$1:A$1000,'Local data from 国家网站'!J$1:J$1000))))</f>
        <v>0</v>
      </c>
      <c r="I1093" s="176">
        <f>IF(ISERROR(IF(B1093="NMPA",_xlfn.XLOOKUP(西门子log!E1093,'国家网站数据(NMPA)'!B:B,'国家网站数据(NMPA)'!K:K),IF(B1093="Oversea",_xlfn.XLOOKUP(O1093,'Oversea data From 国家网站'!A:A,'Oversea data From 国家网站'!K:K),_xlfn.XLOOKUP(西门子log!O1093,'Local data from 国家网站'!A:A,'Local data from 国家网站'!K:K)))),"NA",IF(B1093="NMPA",_xlfn.XLOOKUP(E1093,'国家网站数据(NMPA)'!B:B,'国家网站数据(NMPA)'!K:K),IF(B1093="Oversea",_xlfn.XLOOKUP(O1093,'Oversea data From 国家网站'!A:A,'Oversea data From 国家网站'!K:K),_xlfn.XLOOKUP(O1093,'Local data from 国家网站'!A:A,'Local data from 国家网站'!K:K))))</f>
        <v>0</v>
      </c>
      <c r="J1093" s="176"/>
      <c r="K1093" s="176" t="str">
        <f>IF(B1093="NMPA", _xlfn.XLOOKUP(E1093, '国家网站数据(NMPA)'!B:B, '国家网站数据(NMPA)'!W:W), "NA")</f>
        <v>NA</v>
      </c>
      <c r="M1093" s="326">
        <f t="shared" si="33"/>
        <v>30</v>
      </c>
    </row>
    <row r="1094" spans="3:13" ht="16.399999999999999" customHeight="1">
      <c r="C1094" s="172">
        <f t="shared" ca="1" si="32"/>
        <v>-45773</v>
      </c>
      <c r="D1094" s="174" t="str">
        <f>IF(B1094="NMPA", _xlfn.XLOOKUP(E1094,'国家网站数据(NMPA)'!$B$1:$B$906,'国家网站数据(NMPA)'!C$1:C$906),"NA")</f>
        <v>NA</v>
      </c>
      <c r="E1094" s="180">
        <f>IF(N1094="Not Reportable","NA",IF(B1094="Oversea",_xlfn.XLOOKUP(O1094,'Oversea data From 国家网站'!A:A,'Oversea data From 国家网站'!B:B),_xlfn.XLOOKUP(O1094,'Local data from 国家网站'!A:A,'Local data from 国家网站'!B:B)))</f>
        <v>0</v>
      </c>
      <c r="G1094" s="176">
        <f>IF(ISERROR(IF(B1094="NMPA",_xlfn.XLOOKUP(E1094,'国家网站数据(NMPA)'!B$1:B$906,'国家网站数据(NMPA)'!J$1:J$906),IF(B1094="Oversea",_xlfn.XLOOKUP(O1094,'Oversea data From 国家网站'!A$1:A$994,'Oversea data From 国家网站'!J$1:J$994),_xlfn.XLOOKUP(O1094,'Local data from 国家网站'!A$1:A$1000,'Local data from 国家网站'!J$1:J$1000)))),"NA",IF(B1094="NMPA",_xlfn.XLOOKUP(E1094,'国家网站数据(NMPA)'!B$1:B$906,'国家网站数据(NMPA)'!J$1:J$906),IF(B1094="Oversea",_xlfn.XLOOKUP(O1094,'Oversea data From 国家网站'!A$1:A$994,'Oversea data From 国家网站'!J$1:J$994),_xlfn.XLOOKUP(O1094,'Local data from 国家网站'!A$1:A$1000,'Local data from 国家网站'!J$1:J$1000))))</f>
        <v>0</v>
      </c>
      <c r="I1094" s="176">
        <f>IF(ISERROR(IF(B1094="NMPA",_xlfn.XLOOKUP(西门子log!E1094,'国家网站数据(NMPA)'!B:B,'国家网站数据(NMPA)'!K:K),IF(B1094="Oversea",_xlfn.XLOOKUP(O1094,'Oversea data From 国家网站'!A:A,'Oversea data From 国家网站'!K:K),_xlfn.XLOOKUP(西门子log!O1094,'Local data from 国家网站'!A:A,'Local data from 国家网站'!K:K)))),"NA",IF(B1094="NMPA",_xlfn.XLOOKUP(E1094,'国家网站数据(NMPA)'!B:B,'国家网站数据(NMPA)'!K:K),IF(B1094="Oversea",_xlfn.XLOOKUP(O1094,'Oversea data From 国家网站'!A:A,'Oversea data From 国家网站'!K:K),_xlfn.XLOOKUP(O1094,'Local data from 国家网站'!A:A,'Local data from 国家网站'!K:K))))</f>
        <v>0</v>
      </c>
      <c r="J1094" s="176"/>
      <c r="K1094" s="176" t="str">
        <f>IF(B1094="NMPA", _xlfn.XLOOKUP(E1094, '国家网站数据(NMPA)'!B:B, '国家网站数据(NMPA)'!W:W), "NA")</f>
        <v>NA</v>
      </c>
      <c r="M1094" s="326">
        <f t="shared" si="33"/>
        <v>30</v>
      </c>
    </row>
    <row r="1095" spans="3:13" ht="16.399999999999999" customHeight="1">
      <c r="C1095" s="172">
        <f t="shared" ca="1" si="32"/>
        <v>-45773</v>
      </c>
      <c r="D1095" s="174" t="str">
        <f>IF(B1095="NMPA", _xlfn.XLOOKUP(E1095,'国家网站数据(NMPA)'!$B$1:$B$906,'国家网站数据(NMPA)'!C$1:C$906),"NA")</f>
        <v>NA</v>
      </c>
      <c r="E1095" s="180">
        <f>IF(N1095="Not Reportable","NA",IF(B1095="Oversea",_xlfn.XLOOKUP(O1095,'Oversea data From 国家网站'!A:A,'Oversea data From 国家网站'!B:B),_xlfn.XLOOKUP(O1095,'Local data from 国家网站'!A:A,'Local data from 国家网站'!B:B)))</f>
        <v>0</v>
      </c>
      <c r="G1095" s="176">
        <f>IF(ISERROR(IF(B1095="NMPA",_xlfn.XLOOKUP(E1095,'国家网站数据(NMPA)'!B$1:B$906,'国家网站数据(NMPA)'!J$1:J$906),IF(B1095="Oversea",_xlfn.XLOOKUP(O1095,'Oversea data From 国家网站'!A$1:A$994,'Oversea data From 国家网站'!J$1:J$994),_xlfn.XLOOKUP(O1095,'Local data from 国家网站'!A$1:A$1000,'Local data from 国家网站'!J$1:J$1000)))),"NA",IF(B1095="NMPA",_xlfn.XLOOKUP(E1095,'国家网站数据(NMPA)'!B$1:B$906,'国家网站数据(NMPA)'!J$1:J$906),IF(B1095="Oversea",_xlfn.XLOOKUP(O1095,'Oversea data From 国家网站'!A$1:A$994,'Oversea data From 国家网站'!J$1:J$994),_xlfn.XLOOKUP(O1095,'Local data from 国家网站'!A$1:A$1000,'Local data from 国家网站'!J$1:J$1000))))</f>
        <v>0</v>
      </c>
      <c r="I1095" s="176">
        <f>IF(ISERROR(IF(B1095="NMPA",_xlfn.XLOOKUP(西门子log!E1095,'国家网站数据(NMPA)'!B:B,'国家网站数据(NMPA)'!K:K),IF(B1095="Oversea",_xlfn.XLOOKUP(O1095,'Oversea data From 国家网站'!A:A,'Oversea data From 国家网站'!K:K),_xlfn.XLOOKUP(西门子log!O1095,'Local data from 国家网站'!A:A,'Local data from 国家网站'!K:K)))),"NA",IF(B1095="NMPA",_xlfn.XLOOKUP(E1095,'国家网站数据(NMPA)'!B:B,'国家网站数据(NMPA)'!K:K),IF(B1095="Oversea",_xlfn.XLOOKUP(O1095,'Oversea data From 国家网站'!A:A,'Oversea data From 国家网站'!K:K),_xlfn.XLOOKUP(O1095,'Local data from 国家网站'!A:A,'Local data from 国家网站'!K:K))))</f>
        <v>0</v>
      </c>
      <c r="J1095" s="176"/>
      <c r="K1095" s="176" t="str">
        <f>IF(B1095="NMPA", _xlfn.XLOOKUP(E1095, '国家网站数据(NMPA)'!B:B, '国家网站数据(NMPA)'!W:W), "NA")</f>
        <v>NA</v>
      </c>
      <c r="M1095" s="326">
        <f t="shared" si="33"/>
        <v>30</v>
      </c>
    </row>
    <row r="1096" spans="3:13" ht="16.399999999999999" customHeight="1">
      <c r="C1096" s="172">
        <f t="shared" ca="1" si="32"/>
        <v>-45773</v>
      </c>
      <c r="D1096" s="174" t="str">
        <f>IF(B1096="NMPA", _xlfn.XLOOKUP(E1096,'国家网站数据(NMPA)'!$B$1:$B$906,'国家网站数据(NMPA)'!C$1:C$906),"NA")</f>
        <v>NA</v>
      </c>
      <c r="E1096" s="180">
        <f>IF(N1096="Not Reportable","NA",IF(B1096="Oversea",_xlfn.XLOOKUP(O1096,'Oversea data From 国家网站'!A:A,'Oversea data From 国家网站'!B:B),_xlfn.XLOOKUP(O1096,'Local data from 国家网站'!A:A,'Local data from 国家网站'!B:B)))</f>
        <v>0</v>
      </c>
      <c r="G1096" s="176">
        <f>IF(ISERROR(IF(B1096="NMPA",_xlfn.XLOOKUP(E1096,'国家网站数据(NMPA)'!B$1:B$906,'国家网站数据(NMPA)'!J$1:J$906),IF(B1096="Oversea",_xlfn.XLOOKUP(O1096,'Oversea data From 国家网站'!A$1:A$994,'Oversea data From 国家网站'!J$1:J$994),_xlfn.XLOOKUP(O1096,'Local data from 国家网站'!A$1:A$1000,'Local data from 国家网站'!J$1:J$1000)))),"NA",IF(B1096="NMPA",_xlfn.XLOOKUP(E1096,'国家网站数据(NMPA)'!B$1:B$906,'国家网站数据(NMPA)'!J$1:J$906),IF(B1096="Oversea",_xlfn.XLOOKUP(O1096,'Oversea data From 国家网站'!A$1:A$994,'Oversea data From 国家网站'!J$1:J$994),_xlfn.XLOOKUP(O1096,'Local data from 国家网站'!A$1:A$1000,'Local data from 国家网站'!J$1:J$1000))))</f>
        <v>0</v>
      </c>
      <c r="I1096" s="176">
        <f>IF(ISERROR(IF(B1096="NMPA",_xlfn.XLOOKUP(西门子log!E1096,'国家网站数据(NMPA)'!B:B,'国家网站数据(NMPA)'!K:K),IF(B1096="Oversea",_xlfn.XLOOKUP(O1096,'Oversea data From 国家网站'!A:A,'Oversea data From 国家网站'!K:K),_xlfn.XLOOKUP(西门子log!O1096,'Local data from 国家网站'!A:A,'Local data from 国家网站'!K:K)))),"NA",IF(B1096="NMPA",_xlfn.XLOOKUP(E1096,'国家网站数据(NMPA)'!B:B,'国家网站数据(NMPA)'!K:K),IF(B1096="Oversea",_xlfn.XLOOKUP(O1096,'Oversea data From 国家网站'!A:A,'Oversea data From 国家网站'!K:K),_xlfn.XLOOKUP(O1096,'Local data from 国家网站'!A:A,'Local data from 国家网站'!K:K))))</f>
        <v>0</v>
      </c>
      <c r="J1096" s="176"/>
      <c r="K1096" s="176" t="str">
        <f>IF(B1096="NMPA", _xlfn.XLOOKUP(E1096, '国家网站数据(NMPA)'!B:B, '国家网站数据(NMPA)'!W:W), "NA")</f>
        <v>NA</v>
      </c>
      <c r="M1096" s="326">
        <f t="shared" si="33"/>
        <v>30</v>
      </c>
    </row>
    <row r="1097" spans="3:13" ht="16.399999999999999" customHeight="1">
      <c r="C1097" s="172">
        <f t="shared" ca="1" si="32"/>
        <v>-45773</v>
      </c>
      <c r="D1097" s="174" t="str">
        <f>IF(B1097="NMPA", _xlfn.XLOOKUP(E1097,'国家网站数据(NMPA)'!$B$1:$B$906,'国家网站数据(NMPA)'!C$1:C$906),"NA")</f>
        <v>NA</v>
      </c>
      <c r="E1097" s="180">
        <f>IF(N1097="Not Reportable","NA",IF(B1097="Oversea",_xlfn.XLOOKUP(O1097,'Oversea data From 国家网站'!A:A,'Oversea data From 国家网站'!B:B),_xlfn.XLOOKUP(O1097,'Local data from 国家网站'!A:A,'Local data from 国家网站'!B:B)))</f>
        <v>0</v>
      </c>
      <c r="G1097" s="176">
        <f>IF(ISERROR(IF(B1097="NMPA",_xlfn.XLOOKUP(E1097,'国家网站数据(NMPA)'!B$1:B$906,'国家网站数据(NMPA)'!J$1:J$906),IF(B1097="Oversea",_xlfn.XLOOKUP(O1097,'Oversea data From 国家网站'!A$1:A$994,'Oversea data From 国家网站'!J$1:J$994),_xlfn.XLOOKUP(O1097,'Local data from 国家网站'!A$1:A$1000,'Local data from 国家网站'!J$1:J$1000)))),"NA",IF(B1097="NMPA",_xlfn.XLOOKUP(E1097,'国家网站数据(NMPA)'!B$1:B$906,'国家网站数据(NMPA)'!J$1:J$906),IF(B1097="Oversea",_xlfn.XLOOKUP(O1097,'Oversea data From 国家网站'!A$1:A$994,'Oversea data From 国家网站'!J$1:J$994),_xlfn.XLOOKUP(O1097,'Local data from 国家网站'!A$1:A$1000,'Local data from 国家网站'!J$1:J$1000))))</f>
        <v>0</v>
      </c>
      <c r="I1097" s="176">
        <f>IF(ISERROR(IF(B1097="NMPA",_xlfn.XLOOKUP(西门子log!E1097,'国家网站数据(NMPA)'!B:B,'国家网站数据(NMPA)'!K:K),IF(B1097="Oversea",_xlfn.XLOOKUP(O1097,'Oversea data From 国家网站'!A:A,'Oversea data From 国家网站'!K:K),_xlfn.XLOOKUP(西门子log!O1097,'Local data from 国家网站'!A:A,'Local data from 国家网站'!K:K)))),"NA",IF(B1097="NMPA",_xlfn.XLOOKUP(E1097,'国家网站数据(NMPA)'!B:B,'国家网站数据(NMPA)'!K:K),IF(B1097="Oversea",_xlfn.XLOOKUP(O1097,'Oversea data From 国家网站'!A:A,'Oversea data From 国家网站'!K:K),_xlfn.XLOOKUP(O1097,'Local data from 国家网站'!A:A,'Local data from 国家网站'!K:K))))</f>
        <v>0</v>
      </c>
      <c r="J1097" s="176"/>
      <c r="K1097" s="176" t="str">
        <f>IF(B1097="NMPA", _xlfn.XLOOKUP(E1097, '国家网站数据(NMPA)'!B:B, '国家网站数据(NMPA)'!W:W), "NA")</f>
        <v>NA</v>
      </c>
      <c r="M1097" s="326">
        <f t="shared" si="33"/>
        <v>30</v>
      </c>
    </row>
    <row r="1098" spans="3:13" ht="16.399999999999999" customHeight="1">
      <c r="C1098" s="172">
        <f t="shared" ca="1" si="32"/>
        <v>-45773</v>
      </c>
      <c r="D1098" s="174" t="str">
        <f>IF(B1098="NMPA", _xlfn.XLOOKUP(E1098,'国家网站数据(NMPA)'!$B$1:$B$906,'国家网站数据(NMPA)'!C$1:C$906),"NA")</f>
        <v>NA</v>
      </c>
      <c r="E1098" s="180">
        <f>IF(N1098="Not Reportable","NA",IF(B1098="Oversea",_xlfn.XLOOKUP(O1098,'Oversea data From 国家网站'!A:A,'Oversea data From 国家网站'!B:B),_xlfn.XLOOKUP(O1098,'Local data from 国家网站'!A:A,'Local data from 国家网站'!B:B)))</f>
        <v>0</v>
      </c>
      <c r="G1098" s="176">
        <f>IF(ISERROR(IF(B1098="NMPA",_xlfn.XLOOKUP(E1098,'国家网站数据(NMPA)'!B$1:B$906,'国家网站数据(NMPA)'!J$1:J$906),IF(B1098="Oversea",_xlfn.XLOOKUP(O1098,'Oversea data From 国家网站'!A$1:A$994,'Oversea data From 国家网站'!J$1:J$994),_xlfn.XLOOKUP(O1098,'Local data from 国家网站'!A$1:A$1000,'Local data from 国家网站'!J$1:J$1000)))),"NA",IF(B1098="NMPA",_xlfn.XLOOKUP(E1098,'国家网站数据(NMPA)'!B$1:B$906,'国家网站数据(NMPA)'!J$1:J$906),IF(B1098="Oversea",_xlfn.XLOOKUP(O1098,'Oversea data From 国家网站'!A$1:A$994,'Oversea data From 国家网站'!J$1:J$994),_xlfn.XLOOKUP(O1098,'Local data from 国家网站'!A$1:A$1000,'Local data from 国家网站'!J$1:J$1000))))</f>
        <v>0</v>
      </c>
      <c r="I1098" s="176">
        <f>IF(ISERROR(IF(B1098="NMPA",_xlfn.XLOOKUP(西门子log!E1098,'国家网站数据(NMPA)'!B:B,'国家网站数据(NMPA)'!K:K),IF(B1098="Oversea",_xlfn.XLOOKUP(O1098,'Oversea data From 国家网站'!A:A,'Oversea data From 国家网站'!K:K),_xlfn.XLOOKUP(西门子log!O1098,'Local data from 国家网站'!A:A,'Local data from 国家网站'!K:K)))),"NA",IF(B1098="NMPA",_xlfn.XLOOKUP(E1098,'国家网站数据(NMPA)'!B:B,'国家网站数据(NMPA)'!K:K),IF(B1098="Oversea",_xlfn.XLOOKUP(O1098,'Oversea data From 国家网站'!A:A,'Oversea data From 国家网站'!K:K),_xlfn.XLOOKUP(O1098,'Local data from 国家网站'!A:A,'Local data from 国家网站'!K:K))))</f>
        <v>0</v>
      </c>
      <c r="J1098" s="176"/>
      <c r="K1098" s="176" t="str">
        <f>IF(B1098="NMPA", _xlfn.XLOOKUP(E1098, '国家网站数据(NMPA)'!B:B, '国家网站数据(NMPA)'!W:W), "NA")</f>
        <v>NA</v>
      </c>
      <c r="M1098" s="326">
        <f t="shared" si="33"/>
        <v>30</v>
      </c>
    </row>
    <row r="1099" spans="3:13" ht="16.399999999999999" customHeight="1">
      <c r="C1099" s="172">
        <f t="shared" ca="1" si="32"/>
        <v>-45773</v>
      </c>
      <c r="D1099" s="174" t="str">
        <f>IF(B1099="NMPA", _xlfn.XLOOKUP(E1099,'国家网站数据(NMPA)'!$B$1:$B$906,'国家网站数据(NMPA)'!C$1:C$906),"NA")</f>
        <v>NA</v>
      </c>
      <c r="E1099" s="180">
        <f>IF(N1099="Not Reportable","NA",IF(B1099="Oversea",_xlfn.XLOOKUP(O1099,'Oversea data From 国家网站'!A:A,'Oversea data From 国家网站'!B:B),_xlfn.XLOOKUP(O1099,'Local data from 国家网站'!A:A,'Local data from 国家网站'!B:B)))</f>
        <v>0</v>
      </c>
      <c r="G1099" s="176">
        <f>IF(ISERROR(IF(B1099="NMPA",_xlfn.XLOOKUP(E1099,'国家网站数据(NMPA)'!B$1:B$906,'国家网站数据(NMPA)'!J$1:J$906),IF(B1099="Oversea",_xlfn.XLOOKUP(O1099,'Oversea data From 国家网站'!A$1:A$994,'Oversea data From 国家网站'!J$1:J$994),_xlfn.XLOOKUP(O1099,'Local data from 国家网站'!A$1:A$1000,'Local data from 国家网站'!J$1:J$1000)))),"NA",IF(B1099="NMPA",_xlfn.XLOOKUP(E1099,'国家网站数据(NMPA)'!B$1:B$906,'国家网站数据(NMPA)'!J$1:J$906),IF(B1099="Oversea",_xlfn.XLOOKUP(O1099,'Oversea data From 国家网站'!A$1:A$994,'Oversea data From 国家网站'!J$1:J$994),_xlfn.XLOOKUP(O1099,'Local data from 国家网站'!A$1:A$1000,'Local data from 国家网站'!J$1:J$1000))))</f>
        <v>0</v>
      </c>
      <c r="I1099" s="176">
        <f>IF(ISERROR(IF(B1099="NMPA",_xlfn.XLOOKUP(西门子log!E1099,'国家网站数据(NMPA)'!B:B,'国家网站数据(NMPA)'!K:K),IF(B1099="Oversea",_xlfn.XLOOKUP(O1099,'Oversea data From 国家网站'!A:A,'Oversea data From 国家网站'!K:K),_xlfn.XLOOKUP(西门子log!O1099,'Local data from 国家网站'!A:A,'Local data from 国家网站'!K:K)))),"NA",IF(B1099="NMPA",_xlfn.XLOOKUP(E1099,'国家网站数据(NMPA)'!B:B,'国家网站数据(NMPA)'!K:K),IF(B1099="Oversea",_xlfn.XLOOKUP(O1099,'Oversea data From 国家网站'!A:A,'Oversea data From 国家网站'!K:K),_xlfn.XLOOKUP(O1099,'Local data from 国家网站'!A:A,'Local data from 国家网站'!K:K))))</f>
        <v>0</v>
      </c>
      <c r="J1099" s="176"/>
      <c r="K1099" s="176" t="str">
        <f>IF(B1099="NMPA", _xlfn.XLOOKUP(E1099, '国家网站数据(NMPA)'!B:B, '国家网站数据(NMPA)'!W:W), "NA")</f>
        <v>NA</v>
      </c>
      <c r="M1099" s="326">
        <f t="shared" si="33"/>
        <v>30</v>
      </c>
    </row>
    <row r="1100" spans="3:13" ht="16.399999999999999" customHeight="1">
      <c r="C1100" s="172">
        <f t="shared" ca="1" si="32"/>
        <v>-45773</v>
      </c>
      <c r="D1100" s="174" t="str">
        <f>IF(B1100="NMPA", _xlfn.XLOOKUP(E1100,'国家网站数据(NMPA)'!$B$1:$B$906,'国家网站数据(NMPA)'!C$1:C$906),"NA")</f>
        <v>NA</v>
      </c>
      <c r="E1100" s="180">
        <f>IF(N1100="Not Reportable","NA",IF(B1100="Oversea",_xlfn.XLOOKUP(O1100,'Oversea data From 国家网站'!A:A,'Oversea data From 国家网站'!B:B),_xlfn.XLOOKUP(O1100,'Local data from 国家网站'!A:A,'Local data from 国家网站'!B:B)))</f>
        <v>0</v>
      </c>
      <c r="G1100" s="176">
        <f>IF(ISERROR(IF(B1100="NMPA",_xlfn.XLOOKUP(E1100,'国家网站数据(NMPA)'!B$1:B$906,'国家网站数据(NMPA)'!J$1:J$906),IF(B1100="Oversea",_xlfn.XLOOKUP(O1100,'Oversea data From 国家网站'!A$1:A$994,'Oversea data From 国家网站'!J$1:J$994),_xlfn.XLOOKUP(O1100,'Local data from 国家网站'!A$1:A$1000,'Local data from 国家网站'!J$1:J$1000)))),"NA",IF(B1100="NMPA",_xlfn.XLOOKUP(E1100,'国家网站数据(NMPA)'!B$1:B$906,'国家网站数据(NMPA)'!J$1:J$906),IF(B1100="Oversea",_xlfn.XLOOKUP(O1100,'Oversea data From 国家网站'!A$1:A$994,'Oversea data From 国家网站'!J$1:J$994),_xlfn.XLOOKUP(O1100,'Local data from 国家网站'!A$1:A$1000,'Local data from 国家网站'!J$1:J$1000))))</f>
        <v>0</v>
      </c>
      <c r="I1100" s="176">
        <f>IF(ISERROR(IF(B1100="NMPA",_xlfn.XLOOKUP(西门子log!E1100,'国家网站数据(NMPA)'!B:B,'国家网站数据(NMPA)'!K:K),IF(B1100="Oversea",_xlfn.XLOOKUP(O1100,'Oversea data From 国家网站'!A:A,'Oversea data From 国家网站'!K:K),_xlfn.XLOOKUP(西门子log!O1100,'Local data from 国家网站'!A:A,'Local data from 国家网站'!K:K)))),"NA",IF(B1100="NMPA",_xlfn.XLOOKUP(E1100,'国家网站数据(NMPA)'!B:B,'国家网站数据(NMPA)'!K:K),IF(B1100="Oversea",_xlfn.XLOOKUP(O1100,'Oversea data From 国家网站'!A:A,'Oversea data From 国家网站'!K:K),_xlfn.XLOOKUP(O1100,'Local data from 国家网站'!A:A,'Local data from 国家网站'!K:K))))</f>
        <v>0</v>
      </c>
      <c r="J1100" s="176"/>
      <c r="K1100" s="176" t="str">
        <f>IF(B1100="NMPA", _xlfn.XLOOKUP(E1100, '国家网站数据(NMPA)'!B:B, '国家网站数据(NMPA)'!W:W), "NA")</f>
        <v>NA</v>
      </c>
      <c r="M1100" s="326">
        <f t="shared" si="33"/>
        <v>30</v>
      </c>
    </row>
    <row r="1101" spans="3:13" ht="16.399999999999999" customHeight="1">
      <c r="C1101" s="172">
        <f t="shared" ca="1" si="32"/>
        <v>-45773</v>
      </c>
      <c r="D1101" s="174" t="str">
        <f>IF(B1101="NMPA", _xlfn.XLOOKUP(E1101,'国家网站数据(NMPA)'!$B$1:$B$906,'国家网站数据(NMPA)'!C$1:C$906),"NA")</f>
        <v>NA</v>
      </c>
      <c r="E1101" s="180">
        <f>IF(N1101="Not Reportable","NA",IF(B1101="Oversea",_xlfn.XLOOKUP(O1101,'Oversea data From 国家网站'!A:A,'Oversea data From 国家网站'!B:B),_xlfn.XLOOKUP(O1101,'Local data from 国家网站'!A:A,'Local data from 国家网站'!B:B)))</f>
        <v>0</v>
      </c>
      <c r="G1101" s="176">
        <f>IF(ISERROR(IF(B1101="NMPA",_xlfn.XLOOKUP(E1101,'国家网站数据(NMPA)'!B$1:B$906,'国家网站数据(NMPA)'!J$1:J$906),IF(B1101="Oversea",_xlfn.XLOOKUP(O1101,'Oversea data From 国家网站'!A$1:A$994,'Oversea data From 国家网站'!J$1:J$994),_xlfn.XLOOKUP(O1101,'Local data from 国家网站'!A$1:A$1000,'Local data from 国家网站'!J$1:J$1000)))),"NA",IF(B1101="NMPA",_xlfn.XLOOKUP(E1101,'国家网站数据(NMPA)'!B$1:B$906,'国家网站数据(NMPA)'!J$1:J$906),IF(B1101="Oversea",_xlfn.XLOOKUP(O1101,'Oversea data From 国家网站'!A$1:A$994,'Oversea data From 国家网站'!J$1:J$994),_xlfn.XLOOKUP(O1101,'Local data from 国家网站'!A$1:A$1000,'Local data from 国家网站'!J$1:J$1000))))</f>
        <v>0</v>
      </c>
      <c r="I1101" s="176">
        <f>IF(ISERROR(IF(B1101="NMPA",_xlfn.XLOOKUP(西门子log!E1101,'国家网站数据(NMPA)'!B:B,'国家网站数据(NMPA)'!K:K),IF(B1101="Oversea",_xlfn.XLOOKUP(O1101,'Oversea data From 国家网站'!A:A,'Oversea data From 国家网站'!K:K),_xlfn.XLOOKUP(西门子log!O1101,'Local data from 国家网站'!A:A,'Local data from 国家网站'!K:K)))),"NA",IF(B1101="NMPA",_xlfn.XLOOKUP(E1101,'国家网站数据(NMPA)'!B:B,'国家网站数据(NMPA)'!K:K),IF(B1101="Oversea",_xlfn.XLOOKUP(O1101,'Oversea data From 国家网站'!A:A,'Oversea data From 国家网站'!K:K),_xlfn.XLOOKUP(O1101,'Local data from 国家网站'!A:A,'Local data from 国家网站'!K:K))))</f>
        <v>0</v>
      </c>
      <c r="J1101" s="176"/>
      <c r="K1101" s="176" t="str">
        <f>IF(B1101="NMPA", _xlfn.XLOOKUP(E1101, '国家网站数据(NMPA)'!B:B, '国家网站数据(NMPA)'!W:W), "NA")</f>
        <v>NA</v>
      </c>
      <c r="M1101" s="326">
        <f t="shared" si="33"/>
        <v>30</v>
      </c>
    </row>
    <row r="1102" spans="3:13" ht="16.399999999999999" customHeight="1">
      <c r="C1102" s="172">
        <f t="shared" ca="1" si="32"/>
        <v>-45773</v>
      </c>
      <c r="D1102" s="174" t="str">
        <f>IF(B1102="NMPA", _xlfn.XLOOKUP(E1102,'国家网站数据(NMPA)'!$B$1:$B$906,'国家网站数据(NMPA)'!C$1:C$906),"NA")</f>
        <v>NA</v>
      </c>
      <c r="E1102" s="180">
        <f>IF(N1102="Not Reportable","NA",IF(B1102="Oversea",_xlfn.XLOOKUP(O1102,'Oversea data From 国家网站'!A:A,'Oversea data From 国家网站'!B:B),_xlfn.XLOOKUP(O1102,'Local data from 国家网站'!A:A,'Local data from 国家网站'!B:B)))</f>
        <v>0</v>
      </c>
      <c r="G1102" s="176">
        <f>IF(ISERROR(IF(B1102="NMPA",_xlfn.XLOOKUP(E1102,'国家网站数据(NMPA)'!B$1:B$906,'国家网站数据(NMPA)'!J$1:J$906),IF(B1102="Oversea",_xlfn.XLOOKUP(O1102,'Oversea data From 国家网站'!A$1:A$994,'Oversea data From 国家网站'!J$1:J$994),_xlfn.XLOOKUP(O1102,'Local data from 国家网站'!A$1:A$1000,'Local data from 国家网站'!J$1:J$1000)))),"NA",IF(B1102="NMPA",_xlfn.XLOOKUP(E1102,'国家网站数据(NMPA)'!B$1:B$906,'国家网站数据(NMPA)'!J$1:J$906),IF(B1102="Oversea",_xlfn.XLOOKUP(O1102,'Oversea data From 国家网站'!A$1:A$994,'Oversea data From 国家网站'!J$1:J$994),_xlfn.XLOOKUP(O1102,'Local data from 国家网站'!A$1:A$1000,'Local data from 国家网站'!J$1:J$1000))))</f>
        <v>0</v>
      </c>
      <c r="I1102" s="176">
        <f>IF(ISERROR(IF(B1102="NMPA",_xlfn.XLOOKUP(西门子log!E1102,'国家网站数据(NMPA)'!B:B,'国家网站数据(NMPA)'!K:K),IF(B1102="Oversea",_xlfn.XLOOKUP(O1102,'Oversea data From 国家网站'!A:A,'Oversea data From 国家网站'!K:K),_xlfn.XLOOKUP(西门子log!O1102,'Local data from 国家网站'!A:A,'Local data from 国家网站'!K:K)))),"NA",IF(B1102="NMPA",_xlfn.XLOOKUP(E1102,'国家网站数据(NMPA)'!B:B,'国家网站数据(NMPA)'!K:K),IF(B1102="Oversea",_xlfn.XLOOKUP(O1102,'Oversea data From 国家网站'!A:A,'Oversea data From 国家网站'!K:K),_xlfn.XLOOKUP(O1102,'Local data from 国家网站'!A:A,'Local data from 国家网站'!K:K))))</f>
        <v>0</v>
      </c>
      <c r="J1102" s="176"/>
      <c r="K1102" s="176" t="str">
        <f>IF(B1102="NMPA", _xlfn.XLOOKUP(E1102, '国家网站数据(NMPA)'!B:B, '国家网站数据(NMPA)'!W:W), "NA")</f>
        <v>NA</v>
      </c>
      <c r="M1102" s="326">
        <f t="shared" si="33"/>
        <v>30</v>
      </c>
    </row>
    <row r="1103" spans="3:13" ht="16.399999999999999" customHeight="1">
      <c r="C1103" s="172">
        <f t="shared" ca="1" si="32"/>
        <v>-45773</v>
      </c>
      <c r="D1103" s="174" t="str">
        <f>IF(B1103="NMPA", _xlfn.XLOOKUP(E1103,'国家网站数据(NMPA)'!$B$1:$B$906,'国家网站数据(NMPA)'!C$1:C$906),"NA")</f>
        <v>NA</v>
      </c>
      <c r="E1103" s="180">
        <f>IF(N1103="Not Reportable","NA",IF(B1103="Oversea",_xlfn.XLOOKUP(O1103,'Oversea data From 国家网站'!A:A,'Oversea data From 国家网站'!B:B),_xlfn.XLOOKUP(O1103,'Local data from 国家网站'!A:A,'Local data from 国家网站'!B:B)))</f>
        <v>0</v>
      </c>
      <c r="G1103" s="176">
        <f>IF(ISERROR(IF(B1103="NMPA",_xlfn.XLOOKUP(E1103,'国家网站数据(NMPA)'!B$1:B$906,'国家网站数据(NMPA)'!J$1:J$906),IF(B1103="Oversea",_xlfn.XLOOKUP(O1103,'Oversea data From 国家网站'!A$1:A$994,'Oversea data From 国家网站'!J$1:J$994),_xlfn.XLOOKUP(O1103,'Local data from 国家网站'!A$1:A$1000,'Local data from 国家网站'!J$1:J$1000)))),"NA",IF(B1103="NMPA",_xlfn.XLOOKUP(E1103,'国家网站数据(NMPA)'!B$1:B$906,'国家网站数据(NMPA)'!J$1:J$906),IF(B1103="Oversea",_xlfn.XLOOKUP(O1103,'Oversea data From 国家网站'!A$1:A$994,'Oversea data From 国家网站'!J$1:J$994),_xlfn.XLOOKUP(O1103,'Local data from 国家网站'!A$1:A$1000,'Local data from 国家网站'!J$1:J$1000))))</f>
        <v>0</v>
      </c>
      <c r="I1103" s="176">
        <f>IF(ISERROR(IF(B1103="NMPA",_xlfn.XLOOKUP(西门子log!E1103,'国家网站数据(NMPA)'!B:B,'国家网站数据(NMPA)'!K:K),IF(B1103="Oversea",_xlfn.XLOOKUP(O1103,'Oversea data From 国家网站'!A:A,'Oversea data From 国家网站'!K:K),_xlfn.XLOOKUP(西门子log!O1103,'Local data from 国家网站'!A:A,'Local data from 国家网站'!K:K)))),"NA",IF(B1103="NMPA",_xlfn.XLOOKUP(E1103,'国家网站数据(NMPA)'!B:B,'国家网站数据(NMPA)'!K:K),IF(B1103="Oversea",_xlfn.XLOOKUP(O1103,'Oversea data From 国家网站'!A:A,'Oversea data From 国家网站'!K:K),_xlfn.XLOOKUP(O1103,'Local data from 国家网站'!A:A,'Local data from 国家网站'!K:K))))</f>
        <v>0</v>
      </c>
      <c r="J1103" s="176"/>
      <c r="K1103" s="176" t="str">
        <f>IF(B1103="NMPA", _xlfn.XLOOKUP(E1103, '国家网站数据(NMPA)'!B:B, '国家网站数据(NMPA)'!W:W), "NA")</f>
        <v>NA</v>
      </c>
      <c r="M1103" s="326">
        <f t="shared" si="33"/>
        <v>30</v>
      </c>
    </row>
    <row r="1104" spans="3:13" ht="16.399999999999999" customHeight="1">
      <c r="C1104" s="172">
        <f t="shared" ca="1" si="32"/>
        <v>-45773</v>
      </c>
      <c r="D1104" s="174" t="str">
        <f>IF(B1104="NMPA", _xlfn.XLOOKUP(E1104,'国家网站数据(NMPA)'!$B$1:$B$906,'国家网站数据(NMPA)'!C$1:C$906),"NA")</f>
        <v>NA</v>
      </c>
      <c r="E1104" s="180">
        <f>IF(N1104="Not Reportable","NA",IF(B1104="Oversea",_xlfn.XLOOKUP(O1104,'Oversea data From 国家网站'!A:A,'Oversea data From 国家网站'!B:B),_xlfn.XLOOKUP(O1104,'Local data from 国家网站'!A:A,'Local data from 国家网站'!B:B)))</f>
        <v>0</v>
      </c>
      <c r="G1104" s="176">
        <f>IF(ISERROR(IF(B1104="NMPA",_xlfn.XLOOKUP(E1104,'国家网站数据(NMPA)'!B$1:B$906,'国家网站数据(NMPA)'!J$1:J$906),IF(B1104="Oversea",_xlfn.XLOOKUP(O1104,'Oversea data From 国家网站'!A$1:A$994,'Oversea data From 国家网站'!J$1:J$994),_xlfn.XLOOKUP(O1104,'Local data from 国家网站'!A$1:A$1000,'Local data from 国家网站'!J$1:J$1000)))),"NA",IF(B1104="NMPA",_xlfn.XLOOKUP(E1104,'国家网站数据(NMPA)'!B$1:B$906,'国家网站数据(NMPA)'!J$1:J$906),IF(B1104="Oversea",_xlfn.XLOOKUP(O1104,'Oversea data From 国家网站'!A$1:A$994,'Oversea data From 国家网站'!J$1:J$994),_xlfn.XLOOKUP(O1104,'Local data from 国家网站'!A$1:A$1000,'Local data from 国家网站'!J$1:J$1000))))</f>
        <v>0</v>
      </c>
      <c r="I1104" s="176">
        <f>IF(ISERROR(IF(B1104="NMPA",_xlfn.XLOOKUP(西门子log!E1104,'国家网站数据(NMPA)'!B:B,'国家网站数据(NMPA)'!K:K),IF(B1104="Oversea",_xlfn.XLOOKUP(O1104,'Oversea data From 国家网站'!A:A,'Oversea data From 国家网站'!K:K),_xlfn.XLOOKUP(西门子log!O1104,'Local data from 国家网站'!A:A,'Local data from 国家网站'!K:K)))),"NA",IF(B1104="NMPA",_xlfn.XLOOKUP(E1104,'国家网站数据(NMPA)'!B:B,'国家网站数据(NMPA)'!K:K),IF(B1104="Oversea",_xlfn.XLOOKUP(O1104,'Oversea data From 国家网站'!A:A,'Oversea data From 国家网站'!K:K),_xlfn.XLOOKUP(O1104,'Local data from 国家网站'!A:A,'Local data from 国家网站'!K:K))))</f>
        <v>0</v>
      </c>
      <c r="J1104" s="176"/>
      <c r="K1104" s="176" t="str">
        <f>IF(B1104="NMPA", _xlfn.XLOOKUP(E1104, '国家网站数据(NMPA)'!B:B, '国家网站数据(NMPA)'!W:W), "NA")</f>
        <v>NA</v>
      </c>
      <c r="M1104" s="326">
        <f t="shared" si="33"/>
        <v>30</v>
      </c>
    </row>
    <row r="1105" spans="3:13" ht="16.399999999999999" customHeight="1">
      <c r="C1105" s="172">
        <f t="shared" ca="1" si="32"/>
        <v>-45773</v>
      </c>
      <c r="D1105" s="174" t="str">
        <f>IF(B1105="NMPA", _xlfn.XLOOKUP(E1105,'国家网站数据(NMPA)'!$B$1:$B$906,'国家网站数据(NMPA)'!C$1:C$906),"NA")</f>
        <v>NA</v>
      </c>
      <c r="E1105" s="180">
        <f>IF(N1105="Not Reportable","NA",IF(B1105="Oversea",_xlfn.XLOOKUP(O1105,'Oversea data From 国家网站'!A:A,'Oversea data From 国家网站'!B:B),_xlfn.XLOOKUP(O1105,'Local data from 国家网站'!A:A,'Local data from 国家网站'!B:B)))</f>
        <v>0</v>
      </c>
      <c r="G1105" s="176">
        <f>IF(ISERROR(IF(B1105="NMPA",_xlfn.XLOOKUP(E1105,'国家网站数据(NMPA)'!B$1:B$906,'国家网站数据(NMPA)'!J$1:J$906),IF(B1105="Oversea",_xlfn.XLOOKUP(O1105,'Oversea data From 国家网站'!A$1:A$994,'Oversea data From 国家网站'!J$1:J$994),_xlfn.XLOOKUP(O1105,'Local data from 国家网站'!A$1:A$1000,'Local data from 国家网站'!J$1:J$1000)))),"NA",IF(B1105="NMPA",_xlfn.XLOOKUP(E1105,'国家网站数据(NMPA)'!B$1:B$906,'国家网站数据(NMPA)'!J$1:J$906),IF(B1105="Oversea",_xlfn.XLOOKUP(O1105,'Oversea data From 国家网站'!A$1:A$994,'Oversea data From 国家网站'!J$1:J$994),_xlfn.XLOOKUP(O1105,'Local data from 国家网站'!A$1:A$1000,'Local data from 国家网站'!J$1:J$1000))))</f>
        <v>0</v>
      </c>
      <c r="I1105" s="176">
        <f>IF(ISERROR(IF(B1105="NMPA",_xlfn.XLOOKUP(西门子log!E1105,'国家网站数据(NMPA)'!B:B,'国家网站数据(NMPA)'!K:K),IF(B1105="Oversea",_xlfn.XLOOKUP(O1105,'Oversea data From 国家网站'!A:A,'Oversea data From 国家网站'!K:K),_xlfn.XLOOKUP(西门子log!O1105,'Local data from 国家网站'!A:A,'Local data from 国家网站'!K:K)))),"NA",IF(B1105="NMPA",_xlfn.XLOOKUP(E1105,'国家网站数据(NMPA)'!B:B,'国家网站数据(NMPA)'!K:K),IF(B1105="Oversea",_xlfn.XLOOKUP(O1105,'Oversea data From 国家网站'!A:A,'Oversea data From 国家网站'!K:K),_xlfn.XLOOKUP(O1105,'Local data from 国家网站'!A:A,'Local data from 国家网站'!K:K))))</f>
        <v>0</v>
      </c>
      <c r="J1105" s="176"/>
      <c r="K1105" s="176" t="str">
        <f>IF(B1105="NMPA", _xlfn.XLOOKUP(E1105, '国家网站数据(NMPA)'!B:B, '国家网站数据(NMPA)'!W:W), "NA")</f>
        <v>NA</v>
      </c>
      <c r="M1105" s="326">
        <f t="shared" si="33"/>
        <v>30</v>
      </c>
    </row>
    <row r="1106" spans="3:13" ht="16.399999999999999" customHeight="1">
      <c r="C1106" s="172">
        <f t="shared" ca="1" si="32"/>
        <v>-45773</v>
      </c>
      <c r="D1106" s="174" t="str">
        <f>IF(B1106="NMPA", _xlfn.XLOOKUP(E1106,'国家网站数据(NMPA)'!$B$1:$B$906,'国家网站数据(NMPA)'!C$1:C$906),"NA")</f>
        <v>NA</v>
      </c>
      <c r="E1106" s="180">
        <f>IF(N1106="Not Reportable","NA",IF(B1106="Oversea",_xlfn.XLOOKUP(O1106,'Oversea data From 国家网站'!A:A,'Oversea data From 国家网站'!B:B),_xlfn.XLOOKUP(O1106,'Local data from 国家网站'!A:A,'Local data from 国家网站'!B:B)))</f>
        <v>0</v>
      </c>
      <c r="G1106" s="176">
        <f>IF(ISERROR(IF(B1106="NMPA",_xlfn.XLOOKUP(E1106,'国家网站数据(NMPA)'!B$1:B$906,'国家网站数据(NMPA)'!J$1:J$906),IF(B1106="Oversea",_xlfn.XLOOKUP(O1106,'Oversea data From 国家网站'!A$1:A$994,'Oversea data From 国家网站'!J$1:J$994),_xlfn.XLOOKUP(O1106,'Local data from 国家网站'!A$1:A$1000,'Local data from 国家网站'!J$1:J$1000)))),"NA",IF(B1106="NMPA",_xlfn.XLOOKUP(E1106,'国家网站数据(NMPA)'!B$1:B$906,'国家网站数据(NMPA)'!J$1:J$906),IF(B1106="Oversea",_xlfn.XLOOKUP(O1106,'Oversea data From 国家网站'!A$1:A$994,'Oversea data From 国家网站'!J$1:J$994),_xlfn.XLOOKUP(O1106,'Local data from 国家网站'!A$1:A$1000,'Local data from 国家网站'!J$1:J$1000))))</f>
        <v>0</v>
      </c>
      <c r="I1106" s="176">
        <f>IF(ISERROR(IF(B1106="NMPA",_xlfn.XLOOKUP(西门子log!E1106,'国家网站数据(NMPA)'!B:B,'国家网站数据(NMPA)'!K:K),IF(B1106="Oversea",_xlfn.XLOOKUP(O1106,'Oversea data From 国家网站'!A:A,'Oversea data From 国家网站'!K:K),_xlfn.XLOOKUP(西门子log!O1106,'Local data from 国家网站'!A:A,'Local data from 国家网站'!K:K)))),"NA",IF(B1106="NMPA",_xlfn.XLOOKUP(E1106,'国家网站数据(NMPA)'!B:B,'国家网站数据(NMPA)'!K:K),IF(B1106="Oversea",_xlfn.XLOOKUP(O1106,'Oversea data From 国家网站'!A:A,'Oversea data From 国家网站'!K:K),_xlfn.XLOOKUP(O1106,'Local data from 国家网站'!A:A,'Local data from 国家网站'!K:K))))</f>
        <v>0</v>
      </c>
      <c r="J1106" s="176"/>
      <c r="K1106" s="176" t="str">
        <f>IF(B1106="NMPA", _xlfn.XLOOKUP(E1106, '国家网站数据(NMPA)'!B:B, '国家网站数据(NMPA)'!W:W), "NA")</f>
        <v>NA</v>
      </c>
      <c r="M1106" s="326">
        <f t="shared" si="33"/>
        <v>30</v>
      </c>
    </row>
    <row r="1107" spans="3:13" ht="16.399999999999999" customHeight="1">
      <c r="C1107" s="172">
        <f t="shared" ca="1" si="32"/>
        <v>-45773</v>
      </c>
      <c r="D1107" s="174" t="str">
        <f>IF(B1107="NMPA", _xlfn.XLOOKUP(E1107,'国家网站数据(NMPA)'!$B$1:$B$906,'国家网站数据(NMPA)'!C$1:C$906),"NA")</f>
        <v>NA</v>
      </c>
      <c r="E1107" s="180">
        <f>IF(N1107="Not Reportable","NA",IF(B1107="Oversea",_xlfn.XLOOKUP(O1107,'Oversea data From 国家网站'!A:A,'Oversea data From 国家网站'!B:B),_xlfn.XLOOKUP(O1107,'Local data from 国家网站'!A:A,'Local data from 国家网站'!B:B)))</f>
        <v>0</v>
      </c>
      <c r="G1107" s="176">
        <f>IF(ISERROR(IF(B1107="NMPA",_xlfn.XLOOKUP(E1107,'国家网站数据(NMPA)'!B$1:B$906,'国家网站数据(NMPA)'!J$1:J$906),IF(B1107="Oversea",_xlfn.XLOOKUP(O1107,'Oversea data From 国家网站'!A$1:A$994,'Oversea data From 国家网站'!J$1:J$994),_xlfn.XLOOKUP(O1107,'Local data from 国家网站'!A$1:A$1000,'Local data from 国家网站'!J$1:J$1000)))),"NA",IF(B1107="NMPA",_xlfn.XLOOKUP(E1107,'国家网站数据(NMPA)'!B$1:B$906,'国家网站数据(NMPA)'!J$1:J$906),IF(B1107="Oversea",_xlfn.XLOOKUP(O1107,'Oversea data From 国家网站'!A$1:A$994,'Oversea data From 国家网站'!J$1:J$994),_xlfn.XLOOKUP(O1107,'Local data from 国家网站'!A$1:A$1000,'Local data from 国家网站'!J$1:J$1000))))</f>
        <v>0</v>
      </c>
      <c r="I1107" s="176">
        <f>IF(ISERROR(IF(B1107="NMPA",_xlfn.XLOOKUP(西门子log!E1107,'国家网站数据(NMPA)'!B:B,'国家网站数据(NMPA)'!K:K),IF(B1107="Oversea",_xlfn.XLOOKUP(O1107,'Oversea data From 国家网站'!A:A,'Oversea data From 国家网站'!K:K),_xlfn.XLOOKUP(西门子log!O1107,'Local data from 国家网站'!A:A,'Local data from 国家网站'!K:K)))),"NA",IF(B1107="NMPA",_xlfn.XLOOKUP(E1107,'国家网站数据(NMPA)'!B:B,'国家网站数据(NMPA)'!K:K),IF(B1107="Oversea",_xlfn.XLOOKUP(O1107,'Oversea data From 国家网站'!A:A,'Oversea data From 国家网站'!K:K),_xlfn.XLOOKUP(O1107,'Local data from 国家网站'!A:A,'Local data from 国家网站'!K:K))))</f>
        <v>0</v>
      </c>
      <c r="J1107" s="176"/>
      <c r="K1107" s="176" t="str">
        <f>IF(B1107="NMPA", _xlfn.XLOOKUP(E1107, '国家网站数据(NMPA)'!B:B, '国家网站数据(NMPA)'!W:W), "NA")</f>
        <v>NA</v>
      </c>
      <c r="M1107" s="326">
        <f t="shared" si="33"/>
        <v>30</v>
      </c>
    </row>
    <row r="1108" spans="3:13" ht="16.399999999999999" customHeight="1">
      <c r="C1108" s="172">
        <f t="shared" ca="1" si="32"/>
        <v>-45773</v>
      </c>
      <c r="D1108" s="174" t="str">
        <f>IF(B1108="NMPA", _xlfn.XLOOKUP(E1108,'国家网站数据(NMPA)'!$B$1:$B$906,'国家网站数据(NMPA)'!C$1:C$906),"NA")</f>
        <v>NA</v>
      </c>
      <c r="E1108" s="180">
        <f>IF(N1108="Not Reportable","NA",IF(B1108="Oversea",_xlfn.XLOOKUP(O1108,'Oversea data From 国家网站'!A:A,'Oversea data From 国家网站'!B:B),_xlfn.XLOOKUP(O1108,'Local data from 国家网站'!A:A,'Local data from 国家网站'!B:B)))</f>
        <v>0</v>
      </c>
      <c r="G1108" s="176">
        <f>IF(ISERROR(IF(B1108="NMPA",_xlfn.XLOOKUP(E1108,'国家网站数据(NMPA)'!B$1:B$906,'国家网站数据(NMPA)'!J$1:J$906),IF(B1108="Oversea",_xlfn.XLOOKUP(O1108,'Oversea data From 国家网站'!A$1:A$994,'Oversea data From 国家网站'!J$1:J$994),_xlfn.XLOOKUP(O1108,'Local data from 国家网站'!A$1:A$1000,'Local data from 国家网站'!J$1:J$1000)))),"NA",IF(B1108="NMPA",_xlfn.XLOOKUP(E1108,'国家网站数据(NMPA)'!B$1:B$906,'国家网站数据(NMPA)'!J$1:J$906),IF(B1108="Oversea",_xlfn.XLOOKUP(O1108,'Oversea data From 国家网站'!A$1:A$994,'Oversea data From 国家网站'!J$1:J$994),_xlfn.XLOOKUP(O1108,'Local data from 国家网站'!A$1:A$1000,'Local data from 国家网站'!J$1:J$1000))))</f>
        <v>0</v>
      </c>
      <c r="I1108" s="176">
        <f>IF(ISERROR(IF(B1108="NMPA",_xlfn.XLOOKUP(西门子log!E1108,'国家网站数据(NMPA)'!B:B,'国家网站数据(NMPA)'!K:K),IF(B1108="Oversea",_xlfn.XLOOKUP(O1108,'Oversea data From 国家网站'!A:A,'Oversea data From 国家网站'!K:K),_xlfn.XLOOKUP(西门子log!O1108,'Local data from 国家网站'!A:A,'Local data from 国家网站'!K:K)))),"NA",IF(B1108="NMPA",_xlfn.XLOOKUP(E1108,'国家网站数据(NMPA)'!B:B,'国家网站数据(NMPA)'!K:K),IF(B1108="Oversea",_xlfn.XLOOKUP(O1108,'Oversea data From 国家网站'!A:A,'Oversea data From 国家网站'!K:K),_xlfn.XLOOKUP(O1108,'Local data from 国家网站'!A:A,'Local data from 国家网站'!K:K))))</f>
        <v>0</v>
      </c>
      <c r="J1108" s="176"/>
      <c r="K1108" s="176" t="str">
        <f>IF(B1108="NMPA", _xlfn.XLOOKUP(E1108, '国家网站数据(NMPA)'!B:B, '国家网站数据(NMPA)'!W:W), "NA")</f>
        <v>NA</v>
      </c>
      <c r="M1108" s="326">
        <f t="shared" si="33"/>
        <v>30</v>
      </c>
    </row>
    <row r="1109" spans="3:13" ht="16.399999999999999" customHeight="1">
      <c r="C1109" s="172">
        <f t="shared" ca="1" si="32"/>
        <v>-45773</v>
      </c>
      <c r="D1109" s="174" t="str">
        <f>IF(B1109="NMPA", _xlfn.XLOOKUP(E1109,'国家网站数据(NMPA)'!$B$1:$B$906,'国家网站数据(NMPA)'!C$1:C$906),"NA")</f>
        <v>NA</v>
      </c>
      <c r="E1109" s="180">
        <f>IF(N1109="Not Reportable","NA",IF(B1109="Oversea",_xlfn.XLOOKUP(O1109,'Oversea data From 国家网站'!A:A,'Oversea data From 国家网站'!B:B),_xlfn.XLOOKUP(O1109,'Local data from 国家网站'!A:A,'Local data from 国家网站'!B:B)))</f>
        <v>0</v>
      </c>
      <c r="G1109" s="176">
        <f>IF(ISERROR(IF(B1109="NMPA",_xlfn.XLOOKUP(E1109,'国家网站数据(NMPA)'!B$1:B$906,'国家网站数据(NMPA)'!J$1:J$906),IF(B1109="Oversea",_xlfn.XLOOKUP(O1109,'Oversea data From 国家网站'!A$1:A$994,'Oversea data From 国家网站'!J$1:J$994),_xlfn.XLOOKUP(O1109,'Local data from 国家网站'!A$1:A$1000,'Local data from 国家网站'!J$1:J$1000)))),"NA",IF(B1109="NMPA",_xlfn.XLOOKUP(E1109,'国家网站数据(NMPA)'!B$1:B$906,'国家网站数据(NMPA)'!J$1:J$906),IF(B1109="Oversea",_xlfn.XLOOKUP(O1109,'Oversea data From 国家网站'!A$1:A$994,'Oversea data From 国家网站'!J$1:J$994),_xlfn.XLOOKUP(O1109,'Local data from 国家网站'!A$1:A$1000,'Local data from 国家网站'!J$1:J$1000))))</f>
        <v>0</v>
      </c>
      <c r="I1109" s="176">
        <f>IF(ISERROR(IF(B1109="NMPA",_xlfn.XLOOKUP(西门子log!E1109,'国家网站数据(NMPA)'!B:B,'国家网站数据(NMPA)'!K:K),IF(B1109="Oversea",_xlfn.XLOOKUP(O1109,'Oversea data From 国家网站'!A:A,'Oversea data From 国家网站'!K:K),_xlfn.XLOOKUP(西门子log!O1109,'Local data from 国家网站'!A:A,'Local data from 国家网站'!K:K)))),"NA",IF(B1109="NMPA",_xlfn.XLOOKUP(E1109,'国家网站数据(NMPA)'!B:B,'国家网站数据(NMPA)'!K:K),IF(B1109="Oversea",_xlfn.XLOOKUP(O1109,'Oversea data From 国家网站'!A:A,'Oversea data From 国家网站'!K:K),_xlfn.XLOOKUP(O1109,'Local data from 国家网站'!A:A,'Local data from 国家网站'!K:K))))</f>
        <v>0</v>
      </c>
      <c r="J1109" s="176"/>
      <c r="K1109" s="176" t="str">
        <f>IF(B1109="NMPA", _xlfn.XLOOKUP(E1109, '国家网站数据(NMPA)'!B:B, '国家网站数据(NMPA)'!W:W), "NA")</f>
        <v>NA</v>
      </c>
      <c r="M1109" s="326">
        <f t="shared" si="33"/>
        <v>30</v>
      </c>
    </row>
    <row r="1110" spans="3:13" ht="16.399999999999999" customHeight="1">
      <c r="C1110" s="172">
        <f t="shared" ca="1" si="32"/>
        <v>-45773</v>
      </c>
      <c r="D1110" s="174" t="str">
        <f>IF(B1110="NMPA", _xlfn.XLOOKUP(E1110,'国家网站数据(NMPA)'!$B$1:$B$906,'国家网站数据(NMPA)'!C$1:C$906),"NA")</f>
        <v>NA</v>
      </c>
      <c r="E1110" s="180">
        <f>IF(N1110="Not Reportable","NA",IF(B1110="Oversea",_xlfn.XLOOKUP(O1110,'Oversea data From 国家网站'!A:A,'Oversea data From 国家网站'!B:B),_xlfn.XLOOKUP(O1110,'Local data from 国家网站'!A:A,'Local data from 国家网站'!B:B)))</f>
        <v>0</v>
      </c>
      <c r="G1110" s="176">
        <f>IF(ISERROR(IF(B1110="NMPA",_xlfn.XLOOKUP(E1110,'国家网站数据(NMPA)'!B$1:B$906,'国家网站数据(NMPA)'!J$1:J$906),IF(B1110="Oversea",_xlfn.XLOOKUP(O1110,'Oversea data From 国家网站'!A$1:A$994,'Oversea data From 国家网站'!J$1:J$994),_xlfn.XLOOKUP(O1110,'Local data from 国家网站'!A$1:A$1000,'Local data from 国家网站'!J$1:J$1000)))),"NA",IF(B1110="NMPA",_xlfn.XLOOKUP(E1110,'国家网站数据(NMPA)'!B$1:B$906,'国家网站数据(NMPA)'!J$1:J$906),IF(B1110="Oversea",_xlfn.XLOOKUP(O1110,'Oversea data From 国家网站'!A$1:A$994,'Oversea data From 国家网站'!J$1:J$994),_xlfn.XLOOKUP(O1110,'Local data from 国家网站'!A$1:A$1000,'Local data from 国家网站'!J$1:J$1000))))</f>
        <v>0</v>
      </c>
      <c r="I1110" s="176">
        <f>IF(ISERROR(IF(B1110="NMPA",_xlfn.XLOOKUP(西门子log!E1110,'国家网站数据(NMPA)'!B:B,'国家网站数据(NMPA)'!K:K),IF(B1110="Oversea",_xlfn.XLOOKUP(O1110,'Oversea data From 国家网站'!A:A,'Oversea data From 国家网站'!K:K),_xlfn.XLOOKUP(西门子log!O1110,'Local data from 国家网站'!A:A,'Local data from 国家网站'!K:K)))),"NA",IF(B1110="NMPA",_xlfn.XLOOKUP(E1110,'国家网站数据(NMPA)'!B:B,'国家网站数据(NMPA)'!K:K),IF(B1110="Oversea",_xlfn.XLOOKUP(O1110,'Oversea data From 国家网站'!A:A,'Oversea data From 国家网站'!K:K),_xlfn.XLOOKUP(O1110,'Local data from 国家网站'!A:A,'Local data from 国家网站'!K:K))))</f>
        <v>0</v>
      </c>
      <c r="J1110" s="176"/>
      <c r="K1110" s="176" t="str">
        <f>IF(B1110="NMPA", _xlfn.XLOOKUP(E1110, '国家网站数据(NMPA)'!B:B, '国家网站数据(NMPA)'!W:W), "NA")</f>
        <v>NA</v>
      </c>
      <c r="M1110" s="326">
        <f t="shared" si="33"/>
        <v>30</v>
      </c>
    </row>
    <row r="1111" spans="3:13" ht="16.399999999999999" customHeight="1">
      <c r="C1111" s="172">
        <f t="shared" ca="1" si="32"/>
        <v>-45773</v>
      </c>
      <c r="D1111" s="174" t="str">
        <f>IF(B1111="NMPA", _xlfn.XLOOKUP(E1111,'国家网站数据(NMPA)'!$B$1:$B$906,'国家网站数据(NMPA)'!C$1:C$906),"NA")</f>
        <v>NA</v>
      </c>
      <c r="E1111" s="180">
        <f>IF(N1111="Not Reportable","NA",IF(B1111="Oversea",_xlfn.XLOOKUP(O1111,'Oversea data From 国家网站'!A:A,'Oversea data From 国家网站'!B:B),_xlfn.XLOOKUP(O1111,'Local data from 国家网站'!A:A,'Local data from 国家网站'!B:B)))</f>
        <v>0</v>
      </c>
      <c r="G1111" s="176">
        <f>IF(ISERROR(IF(B1111="NMPA",_xlfn.XLOOKUP(E1111,'国家网站数据(NMPA)'!B$1:B$906,'国家网站数据(NMPA)'!J$1:J$906),IF(B1111="Oversea",_xlfn.XLOOKUP(O1111,'Oversea data From 国家网站'!A$1:A$994,'Oversea data From 国家网站'!J$1:J$994),_xlfn.XLOOKUP(O1111,'Local data from 国家网站'!A$1:A$1000,'Local data from 国家网站'!J$1:J$1000)))),"NA",IF(B1111="NMPA",_xlfn.XLOOKUP(E1111,'国家网站数据(NMPA)'!B$1:B$906,'国家网站数据(NMPA)'!J$1:J$906),IF(B1111="Oversea",_xlfn.XLOOKUP(O1111,'Oversea data From 国家网站'!A$1:A$994,'Oversea data From 国家网站'!J$1:J$994),_xlfn.XLOOKUP(O1111,'Local data from 国家网站'!A$1:A$1000,'Local data from 国家网站'!J$1:J$1000))))</f>
        <v>0</v>
      </c>
      <c r="I1111" s="176">
        <f>IF(ISERROR(IF(B1111="NMPA",_xlfn.XLOOKUP(西门子log!E1111,'国家网站数据(NMPA)'!B:B,'国家网站数据(NMPA)'!K:K),IF(B1111="Oversea",_xlfn.XLOOKUP(O1111,'Oversea data From 国家网站'!A:A,'Oversea data From 国家网站'!K:K),_xlfn.XLOOKUP(西门子log!O1111,'Local data from 国家网站'!A:A,'Local data from 国家网站'!K:K)))),"NA",IF(B1111="NMPA",_xlfn.XLOOKUP(E1111,'国家网站数据(NMPA)'!B:B,'国家网站数据(NMPA)'!K:K),IF(B1111="Oversea",_xlfn.XLOOKUP(O1111,'Oversea data From 国家网站'!A:A,'Oversea data From 国家网站'!K:K),_xlfn.XLOOKUP(O1111,'Local data from 国家网站'!A:A,'Local data from 国家网站'!K:K))))</f>
        <v>0</v>
      </c>
      <c r="J1111" s="176"/>
      <c r="K1111" s="176" t="str">
        <f>IF(B1111="NMPA", _xlfn.XLOOKUP(E1111, '国家网站数据(NMPA)'!B:B, '国家网站数据(NMPA)'!W:W), "NA")</f>
        <v>NA</v>
      </c>
      <c r="M1111" s="326">
        <f t="shared" si="33"/>
        <v>30</v>
      </c>
    </row>
    <row r="1112" spans="3:13" ht="16.399999999999999" customHeight="1">
      <c r="C1112" s="172">
        <f t="shared" ca="1" si="32"/>
        <v>-45773</v>
      </c>
      <c r="D1112" s="174" t="str">
        <f>IF(B1112="NMPA", _xlfn.XLOOKUP(E1112,'国家网站数据(NMPA)'!$B$1:$B$906,'国家网站数据(NMPA)'!C$1:C$906),"NA")</f>
        <v>NA</v>
      </c>
      <c r="E1112" s="180">
        <f>IF(N1112="Not Reportable","NA",IF(B1112="Oversea",_xlfn.XLOOKUP(O1112,'Oversea data From 国家网站'!A:A,'Oversea data From 国家网站'!B:B),_xlfn.XLOOKUP(O1112,'Local data from 国家网站'!A:A,'Local data from 国家网站'!B:B)))</f>
        <v>0</v>
      </c>
      <c r="G1112" s="176">
        <f>IF(ISERROR(IF(B1112="NMPA",_xlfn.XLOOKUP(E1112,'国家网站数据(NMPA)'!B$1:B$906,'国家网站数据(NMPA)'!J$1:J$906),IF(B1112="Oversea",_xlfn.XLOOKUP(O1112,'Oversea data From 国家网站'!A$1:A$994,'Oversea data From 国家网站'!J$1:J$994),_xlfn.XLOOKUP(O1112,'Local data from 国家网站'!A$1:A$1000,'Local data from 国家网站'!J$1:J$1000)))),"NA",IF(B1112="NMPA",_xlfn.XLOOKUP(E1112,'国家网站数据(NMPA)'!B$1:B$906,'国家网站数据(NMPA)'!J$1:J$906),IF(B1112="Oversea",_xlfn.XLOOKUP(O1112,'Oversea data From 国家网站'!A$1:A$994,'Oversea data From 国家网站'!J$1:J$994),_xlfn.XLOOKUP(O1112,'Local data from 国家网站'!A$1:A$1000,'Local data from 国家网站'!J$1:J$1000))))</f>
        <v>0</v>
      </c>
      <c r="I1112" s="176">
        <f>IF(ISERROR(IF(B1112="NMPA",_xlfn.XLOOKUP(西门子log!E1112,'国家网站数据(NMPA)'!B:B,'国家网站数据(NMPA)'!K:K),IF(B1112="Oversea",_xlfn.XLOOKUP(O1112,'Oversea data From 国家网站'!A:A,'Oversea data From 国家网站'!K:K),_xlfn.XLOOKUP(西门子log!O1112,'Local data from 国家网站'!A:A,'Local data from 国家网站'!K:K)))),"NA",IF(B1112="NMPA",_xlfn.XLOOKUP(E1112,'国家网站数据(NMPA)'!B:B,'国家网站数据(NMPA)'!K:K),IF(B1112="Oversea",_xlfn.XLOOKUP(O1112,'Oversea data From 国家网站'!A:A,'Oversea data From 国家网站'!K:K),_xlfn.XLOOKUP(O1112,'Local data from 国家网站'!A:A,'Local data from 国家网站'!K:K))))</f>
        <v>0</v>
      </c>
      <c r="J1112" s="176"/>
      <c r="K1112" s="176" t="str">
        <f>IF(B1112="NMPA", _xlfn.XLOOKUP(E1112, '国家网站数据(NMPA)'!B:B, '国家网站数据(NMPA)'!W:W), "NA")</f>
        <v>NA</v>
      </c>
      <c r="M1112" s="326">
        <f t="shared" si="33"/>
        <v>30</v>
      </c>
    </row>
    <row r="1113" spans="3:13" ht="16.399999999999999" customHeight="1">
      <c r="C1113" s="172">
        <f t="shared" ca="1" si="32"/>
        <v>-45773</v>
      </c>
      <c r="D1113" s="174" t="str">
        <f>IF(B1113="NMPA", _xlfn.XLOOKUP(E1113,'国家网站数据(NMPA)'!$B$1:$B$906,'国家网站数据(NMPA)'!C$1:C$906),"NA")</f>
        <v>NA</v>
      </c>
      <c r="E1113" s="180">
        <f>IF(N1113="Not Reportable","NA",IF(B1113="Oversea",_xlfn.XLOOKUP(O1113,'Oversea data From 国家网站'!A:A,'Oversea data From 国家网站'!B:B),_xlfn.XLOOKUP(O1113,'Local data from 国家网站'!A:A,'Local data from 国家网站'!B:B)))</f>
        <v>0</v>
      </c>
      <c r="G1113" s="176">
        <f>IF(ISERROR(IF(B1113="NMPA",_xlfn.XLOOKUP(E1113,'国家网站数据(NMPA)'!B$1:B$906,'国家网站数据(NMPA)'!J$1:J$906),IF(B1113="Oversea",_xlfn.XLOOKUP(O1113,'Oversea data From 国家网站'!A$1:A$994,'Oversea data From 国家网站'!J$1:J$994),_xlfn.XLOOKUP(O1113,'Local data from 国家网站'!A$1:A$1000,'Local data from 国家网站'!J$1:J$1000)))),"NA",IF(B1113="NMPA",_xlfn.XLOOKUP(E1113,'国家网站数据(NMPA)'!B$1:B$906,'国家网站数据(NMPA)'!J$1:J$906),IF(B1113="Oversea",_xlfn.XLOOKUP(O1113,'Oversea data From 国家网站'!A$1:A$994,'Oversea data From 国家网站'!J$1:J$994),_xlfn.XLOOKUP(O1113,'Local data from 国家网站'!A$1:A$1000,'Local data from 国家网站'!J$1:J$1000))))</f>
        <v>0</v>
      </c>
      <c r="I1113" s="176">
        <f>IF(ISERROR(IF(B1113="NMPA",_xlfn.XLOOKUP(西门子log!E1113,'国家网站数据(NMPA)'!B:B,'国家网站数据(NMPA)'!K:K),IF(B1113="Oversea",_xlfn.XLOOKUP(O1113,'Oversea data From 国家网站'!A:A,'Oversea data From 国家网站'!K:K),_xlfn.XLOOKUP(西门子log!O1113,'Local data from 国家网站'!A:A,'Local data from 国家网站'!K:K)))),"NA",IF(B1113="NMPA",_xlfn.XLOOKUP(E1113,'国家网站数据(NMPA)'!B:B,'国家网站数据(NMPA)'!K:K),IF(B1113="Oversea",_xlfn.XLOOKUP(O1113,'Oversea data From 国家网站'!A:A,'Oversea data From 国家网站'!K:K),_xlfn.XLOOKUP(O1113,'Local data from 国家网站'!A:A,'Local data from 国家网站'!K:K))))</f>
        <v>0</v>
      </c>
      <c r="J1113" s="176"/>
      <c r="K1113" s="176" t="str">
        <f>IF(B1113="NMPA", _xlfn.XLOOKUP(E1113, '国家网站数据(NMPA)'!B:B, '国家网站数据(NMPA)'!W:W), "NA")</f>
        <v>NA</v>
      </c>
      <c r="M1113" s="326">
        <f t="shared" si="33"/>
        <v>30</v>
      </c>
    </row>
    <row r="1114" spans="3:13" ht="16.399999999999999" customHeight="1">
      <c r="C1114" s="172">
        <f t="shared" ca="1" si="32"/>
        <v>-45773</v>
      </c>
      <c r="D1114" s="174" t="str">
        <f>IF(B1114="NMPA", _xlfn.XLOOKUP(E1114,'国家网站数据(NMPA)'!$B$1:$B$906,'国家网站数据(NMPA)'!C$1:C$906),"NA")</f>
        <v>NA</v>
      </c>
      <c r="E1114" s="180">
        <f>IF(N1114="Not Reportable","NA",IF(B1114="Oversea",_xlfn.XLOOKUP(O1114,'Oversea data From 国家网站'!A:A,'Oversea data From 国家网站'!B:B),_xlfn.XLOOKUP(O1114,'Local data from 国家网站'!A:A,'Local data from 国家网站'!B:B)))</f>
        <v>0</v>
      </c>
      <c r="G1114" s="176">
        <f>IF(ISERROR(IF(B1114="NMPA",_xlfn.XLOOKUP(E1114,'国家网站数据(NMPA)'!B$1:B$906,'国家网站数据(NMPA)'!J$1:J$906),IF(B1114="Oversea",_xlfn.XLOOKUP(O1114,'Oversea data From 国家网站'!A$1:A$994,'Oversea data From 国家网站'!J$1:J$994),_xlfn.XLOOKUP(O1114,'Local data from 国家网站'!A$1:A$1000,'Local data from 国家网站'!J$1:J$1000)))),"NA",IF(B1114="NMPA",_xlfn.XLOOKUP(E1114,'国家网站数据(NMPA)'!B$1:B$906,'国家网站数据(NMPA)'!J$1:J$906),IF(B1114="Oversea",_xlfn.XLOOKUP(O1114,'Oversea data From 国家网站'!A$1:A$994,'Oversea data From 国家网站'!J$1:J$994),_xlfn.XLOOKUP(O1114,'Local data from 国家网站'!A$1:A$1000,'Local data from 国家网站'!J$1:J$1000))))</f>
        <v>0</v>
      </c>
      <c r="I1114" s="176">
        <f>IF(ISERROR(IF(B1114="NMPA",_xlfn.XLOOKUP(西门子log!E1114,'国家网站数据(NMPA)'!B:B,'国家网站数据(NMPA)'!K:K),IF(B1114="Oversea",_xlfn.XLOOKUP(O1114,'Oversea data From 国家网站'!A:A,'Oversea data From 国家网站'!K:K),_xlfn.XLOOKUP(西门子log!O1114,'Local data from 国家网站'!A:A,'Local data from 国家网站'!K:K)))),"NA",IF(B1114="NMPA",_xlfn.XLOOKUP(E1114,'国家网站数据(NMPA)'!B:B,'国家网站数据(NMPA)'!K:K),IF(B1114="Oversea",_xlfn.XLOOKUP(O1114,'Oversea data From 国家网站'!A:A,'Oversea data From 国家网站'!K:K),_xlfn.XLOOKUP(O1114,'Local data from 国家网站'!A:A,'Local data from 国家网站'!K:K))))</f>
        <v>0</v>
      </c>
      <c r="J1114" s="176"/>
      <c r="K1114" s="176" t="str">
        <f>IF(B1114="NMPA", _xlfn.XLOOKUP(E1114, '国家网站数据(NMPA)'!B:B, '国家网站数据(NMPA)'!W:W), "NA")</f>
        <v>NA</v>
      </c>
      <c r="M1114" s="326">
        <f t="shared" si="33"/>
        <v>30</v>
      </c>
    </row>
    <row r="1115" spans="3:13" ht="16.399999999999999" customHeight="1">
      <c r="C1115" s="172">
        <f t="shared" ca="1" si="32"/>
        <v>-45773</v>
      </c>
      <c r="D1115" s="174" t="str">
        <f>IF(B1115="NMPA", _xlfn.XLOOKUP(E1115,'国家网站数据(NMPA)'!$B$1:$B$906,'国家网站数据(NMPA)'!C$1:C$906),"NA")</f>
        <v>NA</v>
      </c>
      <c r="E1115" s="180">
        <f>IF(N1115="Not Reportable","NA",IF(B1115="Oversea",_xlfn.XLOOKUP(O1115,'Oversea data From 国家网站'!A:A,'Oversea data From 国家网站'!B:B),_xlfn.XLOOKUP(O1115,'Local data from 国家网站'!A:A,'Local data from 国家网站'!B:B)))</f>
        <v>0</v>
      </c>
      <c r="G1115" s="176">
        <f>IF(ISERROR(IF(B1115="NMPA",_xlfn.XLOOKUP(E1115,'国家网站数据(NMPA)'!B$1:B$906,'国家网站数据(NMPA)'!J$1:J$906),IF(B1115="Oversea",_xlfn.XLOOKUP(O1115,'Oversea data From 国家网站'!A$1:A$994,'Oversea data From 国家网站'!J$1:J$994),_xlfn.XLOOKUP(O1115,'Local data from 国家网站'!A$1:A$1000,'Local data from 国家网站'!J$1:J$1000)))),"NA",IF(B1115="NMPA",_xlfn.XLOOKUP(E1115,'国家网站数据(NMPA)'!B$1:B$906,'国家网站数据(NMPA)'!J$1:J$906),IF(B1115="Oversea",_xlfn.XLOOKUP(O1115,'Oversea data From 国家网站'!A$1:A$994,'Oversea data From 国家网站'!J$1:J$994),_xlfn.XLOOKUP(O1115,'Local data from 国家网站'!A$1:A$1000,'Local data from 国家网站'!J$1:J$1000))))</f>
        <v>0</v>
      </c>
      <c r="I1115" s="176">
        <f>IF(ISERROR(IF(B1115="NMPA",_xlfn.XLOOKUP(西门子log!E1115,'国家网站数据(NMPA)'!B:B,'国家网站数据(NMPA)'!K:K),IF(B1115="Oversea",_xlfn.XLOOKUP(O1115,'Oversea data From 国家网站'!A:A,'Oversea data From 国家网站'!K:K),_xlfn.XLOOKUP(西门子log!O1115,'Local data from 国家网站'!A:A,'Local data from 国家网站'!K:K)))),"NA",IF(B1115="NMPA",_xlfn.XLOOKUP(E1115,'国家网站数据(NMPA)'!B:B,'国家网站数据(NMPA)'!K:K),IF(B1115="Oversea",_xlfn.XLOOKUP(O1115,'Oversea data From 国家网站'!A:A,'Oversea data From 国家网站'!K:K),_xlfn.XLOOKUP(O1115,'Local data from 国家网站'!A:A,'Local data from 国家网站'!K:K))))</f>
        <v>0</v>
      </c>
      <c r="J1115" s="176"/>
      <c r="K1115" s="176" t="str">
        <f>IF(B1115="NMPA", _xlfn.XLOOKUP(E1115, '国家网站数据(NMPA)'!B:B, '国家网站数据(NMPA)'!W:W), "NA")</f>
        <v>NA</v>
      </c>
      <c r="M1115" s="326">
        <f t="shared" si="33"/>
        <v>30</v>
      </c>
    </row>
    <row r="1116" spans="3:13" ht="16.399999999999999" customHeight="1">
      <c r="C1116" s="172">
        <f t="shared" ca="1" si="32"/>
        <v>-45773</v>
      </c>
      <c r="D1116" s="174" t="str">
        <f>IF(B1116="NMPA", _xlfn.XLOOKUP(E1116,'国家网站数据(NMPA)'!$B$1:$B$906,'国家网站数据(NMPA)'!C$1:C$906),"NA")</f>
        <v>NA</v>
      </c>
      <c r="E1116" s="180">
        <f>IF(N1116="Not Reportable","NA",IF(B1116="Oversea",_xlfn.XLOOKUP(O1116,'Oversea data From 国家网站'!A:A,'Oversea data From 国家网站'!B:B),_xlfn.XLOOKUP(O1116,'Local data from 国家网站'!A:A,'Local data from 国家网站'!B:B)))</f>
        <v>0</v>
      </c>
      <c r="G1116" s="176">
        <f>IF(ISERROR(IF(B1116="NMPA",_xlfn.XLOOKUP(E1116,'国家网站数据(NMPA)'!B$1:B$906,'国家网站数据(NMPA)'!J$1:J$906),IF(B1116="Oversea",_xlfn.XLOOKUP(O1116,'Oversea data From 国家网站'!A$1:A$994,'Oversea data From 国家网站'!J$1:J$994),_xlfn.XLOOKUP(O1116,'Local data from 国家网站'!A$1:A$1000,'Local data from 国家网站'!J$1:J$1000)))),"NA",IF(B1116="NMPA",_xlfn.XLOOKUP(E1116,'国家网站数据(NMPA)'!B$1:B$906,'国家网站数据(NMPA)'!J$1:J$906),IF(B1116="Oversea",_xlfn.XLOOKUP(O1116,'Oversea data From 国家网站'!A$1:A$994,'Oversea data From 国家网站'!J$1:J$994),_xlfn.XLOOKUP(O1116,'Local data from 国家网站'!A$1:A$1000,'Local data from 国家网站'!J$1:J$1000))))</f>
        <v>0</v>
      </c>
      <c r="I1116" s="176">
        <f>IF(ISERROR(IF(B1116="NMPA",_xlfn.XLOOKUP(西门子log!E1116,'国家网站数据(NMPA)'!B:B,'国家网站数据(NMPA)'!K:K),IF(B1116="Oversea",_xlfn.XLOOKUP(O1116,'Oversea data From 国家网站'!A:A,'Oversea data From 国家网站'!K:K),_xlfn.XLOOKUP(西门子log!O1116,'Local data from 国家网站'!A:A,'Local data from 国家网站'!K:K)))),"NA",IF(B1116="NMPA",_xlfn.XLOOKUP(E1116,'国家网站数据(NMPA)'!B:B,'国家网站数据(NMPA)'!K:K),IF(B1116="Oversea",_xlfn.XLOOKUP(O1116,'Oversea data From 国家网站'!A:A,'Oversea data From 国家网站'!K:K),_xlfn.XLOOKUP(O1116,'Local data from 国家网站'!A:A,'Local data from 国家网站'!K:K))))</f>
        <v>0</v>
      </c>
      <c r="J1116" s="176"/>
      <c r="K1116" s="176" t="str">
        <f>IF(B1116="NMPA", _xlfn.XLOOKUP(E1116, '国家网站数据(NMPA)'!B:B, '国家网站数据(NMPA)'!W:W), "NA")</f>
        <v>NA</v>
      </c>
      <c r="M1116" s="326">
        <f t="shared" si="33"/>
        <v>30</v>
      </c>
    </row>
    <row r="1117" spans="3:13" ht="16.399999999999999" customHeight="1">
      <c r="C1117" s="172">
        <f t="shared" ca="1" si="32"/>
        <v>-45773</v>
      </c>
      <c r="D1117" s="174" t="str">
        <f>IF(B1117="NMPA", _xlfn.XLOOKUP(E1117,'国家网站数据(NMPA)'!$B$1:$B$906,'国家网站数据(NMPA)'!C$1:C$906),"NA")</f>
        <v>NA</v>
      </c>
      <c r="E1117" s="180">
        <f>IF(N1117="Not Reportable","NA",IF(B1117="Oversea",_xlfn.XLOOKUP(O1117,'Oversea data From 国家网站'!A:A,'Oversea data From 国家网站'!B:B),_xlfn.XLOOKUP(O1117,'Local data from 国家网站'!A:A,'Local data from 国家网站'!B:B)))</f>
        <v>0</v>
      </c>
      <c r="G1117" s="176">
        <f>IF(ISERROR(IF(B1117="NMPA",_xlfn.XLOOKUP(E1117,'国家网站数据(NMPA)'!B$1:B$906,'国家网站数据(NMPA)'!J$1:J$906),IF(B1117="Oversea",_xlfn.XLOOKUP(O1117,'Oversea data From 国家网站'!A$1:A$994,'Oversea data From 国家网站'!J$1:J$994),_xlfn.XLOOKUP(O1117,'Local data from 国家网站'!A$1:A$1000,'Local data from 国家网站'!J$1:J$1000)))),"NA",IF(B1117="NMPA",_xlfn.XLOOKUP(E1117,'国家网站数据(NMPA)'!B$1:B$906,'国家网站数据(NMPA)'!J$1:J$906),IF(B1117="Oversea",_xlfn.XLOOKUP(O1117,'Oversea data From 国家网站'!A$1:A$994,'Oversea data From 国家网站'!J$1:J$994),_xlfn.XLOOKUP(O1117,'Local data from 国家网站'!A$1:A$1000,'Local data from 国家网站'!J$1:J$1000))))</f>
        <v>0</v>
      </c>
      <c r="I1117" s="176">
        <f>IF(ISERROR(IF(B1117="NMPA",_xlfn.XLOOKUP(西门子log!E1117,'国家网站数据(NMPA)'!B:B,'国家网站数据(NMPA)'!K:K),IF(B1117="Oversea",_xlfn.XLOOKUP(O1117,'Oversea data From 国家网站'!A:A,'Oversea data From 国家网站'!K:K),_xlfn.XLOOKUP(西门子log!O1117,'Local data from 国家网站'!A:A,'Local data from 国家网站'!K:K)))),"NA",IF(B1117="NMPA",_xlfn.XLOOKUP(E1117,'国家网站数据(NMPA)'!B:B,'国家网站数据(NMPA)'!K:K),IF(B1117="Oversea",_xlfn.XLOOKUP(O1117,'Oversea data From 国家网站'!A:A,'Oversea data From 国家网站'!K:K),_xlfn.XLOOKUP(O1117,'Local data from 国家网站'!A:A,'Local data from 国家网站'!K:K))))</f>
        <v>0</v>
      </c>
      <c r="J1117" s="176"/>
      <c r="K1117" s="176" t="str">
        <f>IF(B1117="NMPA", _xlfn.XLOOKUP(E1117, '国家网站数据(NMPA)'!B:B, '国家网站数据(NMPA)'!W:W), "NA")</f>
        <v>NA</v>
      </c>
      <c r="M1117" s="326">
        <f t="shared" si="33"/>
        <v>30</v>
      </c>
    </row>
    <row r="1118" spans="3:13" ht="16.399999999999999" customHeight="1">
      <c r="C1118" s="172">
        <f t="shared" ca="1" si="32"/>
        <v>-45773</v>
      </c>
      <c r="D1118" s="174" t="str">
        <f>IF(B1118="NMPA", _xlfn.XLOOKUP(E1118,'国家网站数据(NMPA)'!$B$1:$B$906,'国家网站数据(NMPA)'!C$1:C$906),"NA")</f>
        <v>NA</v>
      </c>
      <c r="E1118" s="180">
        <f>IF(N1118="Not Reportable","NA",IF(B1118="Oversea",_xlfn.XLOOKUP(O1118,'Oversea data From 国家网站'!A:A,'Oversea data From 国家网站'!B:B),_xlfn.XLOOKUP(O1118,'Local data from 国家网站'!A:A,'Local data from 国家网站'!B:B)))</f>
        <v>0</v>
      </c>
      <c r="G1118" s="176">
        <f>IF(ISERROR(IF(B1118="NMPA",_xlfn.XLOOKUP(E1118,'国家网站数据(NMPA)'!B$1:B$906,'国家网站数据(NMPA)'!J$1:J$906),IF(B1118="Oversea",_xlfn.XLOOKUP(O1118,'Oversea data From 国家网站'!A$1:A$994,'Oversea data From 国家网站'!J$1:J$994),_xlfn.XLOOKUP(O1118,'Local data from 国家网站'!A$1:A$1000,'Local data from 国家网站'!J$1:J$1000)))),"NA",IF(B1118="NMPA",_xlfn.XLOOKUP(E1118,'国家网站数据(NMPA)'!B$1:B$906,'国家网站数据(NMPA)'!J$1:J$906),IF(B1118="Oversea",_xlfn.XLOOKUP(O1118,'Oversea data From 国家网站'!A$1:A$994,'Oversea data From 国家网站'!J$1:J$994),_xlfn.XLOOKUP(O1118,'Local data from 国家网站'!A$1:A$1000,'Local data from 国家网站'!J$1:J$1000))))</f>
        <v>0</v>
      </c>
      <c r="I1118" s="176">
        <f>IF(ISERROR(IF(B1118="NMPA",_xlfn.XLOOKUP(西门子log!E1118,'国家网站数据(NMPA)'!B:B,'国家网站数据(NMPA)'!K:K),IF(B1118="Oversea",_xlfn.XLOOKUP(O1118,'Oversea data From 国家网站'!A:A,'Oversea data From 国家网站'!K:K),_xlfn.XLOOKUP(西门子log!O1118,'Local data from 国家网站'!A:A,'Local data from 国家网站'!K:K)))),"NA",IF(B1118="NMPA",_xlfn.XLOOKUP(E1118,'国家网站数据(NMPA)'!B:B,'国家网站数据(NMPA)'!K:K),IF(B1118="Oversea",_xlfn.XLOOKUP(O1118,'Oversea data From 国家网站'!A:A,'Oversea data From 国家网站'!K:K),_xlfn.XLOOKUP(O1118,'Local data from 国家网站'!A:A,'Local data from 国家网站'!K:K))))</f>
        <v>0</v>
      </c>
      <c r="J1118" s="176"/>
      <c r="K1118" s="176" t="str">
        <f>IF(B1118="NMPA", _xlfn.XLOOKUP(E1118, '国家网站数据(NMPA)'!B:B, '国家网站数据(NMPA)'!W:W), "NA")</f>
        <v>NA</v>
      </c>
      <c r="M1118" s="326">
        <f t="shared" si="33"/>
        <v>30</v>
      </c>
    </row>
    <row r="1119" spans="3:13" ht="16.399999999999999" customHeight="1">
      <c r="C1119" s="172">
        <f t="shared" ca="1" si="32"/>
        <v>-45773</v>
      </c>
      <c r="D1119" s="174" t="str">
        <f>IF(B1119="NMPA", _xlfn.XLOOKUP(E1119,'国家网站数据(NMPA)'!$B$1:$B$906,'国家网站数据(NMPA)'!C$1:C$906),"NA")</f>
        <v>NA</v>
      </c>
      <c r="E1119" s="180">
        <f>IF(N1119="Not Reportable","NA",IF(B1119="Oversea",_xlfn.XLOOKUP(O1119,'Oversea data From 国家网站'!A:A,'Oversea data From 国家网站'!B:B),_xlfn.XLOOKUP(O1119,'Local data from 国家网站'!A:A,'Local data from 国家网站'!B:B)))</f>
        <v>0</v>
      </c>
      <c r="G1119" s="176">
        <f>IF(ISERROR(IF(B1119="NMPA",_xlfn.XLOOKUP(E1119,'国家网站数据(NMPA)'!B$1:B$906,'国家网站数据(NMPA)'!J$1:J$906),IF(B1119="Oversea",_xlfn.XLOOKUP(O1119,'Oversea data From 国家网站'!A$1:A$994,'Oversea data From 国家网站'!J$1:J$994),_xlfn.XLOOKUP(O1119,'Local data from 国家网站'!A$1:A$1000,'Local data from 国家网站'!J$1:J$1000)))),"NA",IF(B1119="NMPA",_xlfn.XLOOKUP(E1119,'国家网站数据(NMPA)'!B$1:B$906,'国家网站数据(NMPA)'!J$1:J$906),IF(B1119="Oversea",_xlfn.XLOOKUP(O1119,'Oversea data From 国家网站'!A$1:A$994,'Oversea data From 国家网站'!J$1:J$994),_xlfn.XLOOKUP(O1119,'Local data from 国家网站'!A$1:A$1000,'Local data from 国家网站'!J$1:J$1000))))</f>
        <v>0</v>
      </c>
      <c r="I1119" s="176">
        <f>IF(ISERROR(IF(B1119="NMPA",_xlfn.XLOOKUP(西门子log!E1119,'国家网站数据(NMPA)'!B:B,'国家网站数据(NMPA)'!K:K),IF(B1119="Oversea",_xlfn.XLOOKUP(O1119,'Oversea data From 国家网站'!A:A,'Oversea data From 国家网站'!K:K),_xlfn.XLOOKUP(西门子log!O1119,'Local data from 国家网站'!A:A,'Local data from 国家网站'!K:K)))),"NA",IF(B1119="NMPA",_xlfn.XLOOKUP(E1119,'国家网站数据(NMPA)'!B:B,'国家网站数据(NMPA)'!K:K),IF(B1119="Oversea",_xlfn.XLOOKUP(O1119,'Oversea data From 国家网站'!A:A,'Oversea data From 国家网站'!K:K),_xlfn.XLOOKUP(O1119,'Local data from 国家网站'!A:A,'Local data from 国家网站'!K:K))))</f>
        <v>0</v>
      </c>
      <c r="J1119" s="176"/>
      <c r="K1119" s="176" t="str">
        <f>IF(B1119="NMPA", _xlfn.XLOOKUP(E1119, '国家网站数据(NMPA)'!B:B, '国家网站数据(NMPA)'!W:W), "NA")</f>
        <v>NA</v>
      </c>
      <c r="M1119" s="326">
        <f t="shared" si="33"/>
        <v>30</v>
      </c>
    </row>
    <row r="1120" spans="3:13" ht="16.399999999999999" customHeight="1">
      <c r="C1120" s="172">
        <f t="shared" ca="1" si="32"/>
        <v>-45773</v>
      </c>
      <c r="D1120" s="174" t="str">
        <f>IF(B1120="NMPA", _xlfn.XLOOKUP(E1120,'国家网站数据(NMPA)'!$B$1:$B$906,'国家网站数据(NMPA)'!C$1:C$906),"NA")</f>
        <v>NA</v>
      </c>
      <c r="E1120" s="180">
        <f>IF(N1120="Not Reportable","NA",IF(B1120="Oversea",_xlfn.XLOOKUP(O1120,'Oversea data From 国家网站'!A:A,'Oversea data From 国家网站'!B:B),_xlfn.XLOOKUP(O1120,'Local data from 国家网站'!A:A,'Local data from 国家网站'!B:B)))</f>
        <v>0</v>
      </c>
      <c r="G1120" s="176">
        <f>IF(ISERROR(IF(B1120="NMPA",_xlfn.XLOOKUP(E1120,'国家网站数据(NMPA)'!B$1:B$906,'国家网站数据(NMPA)'!J$1:J$906),IF(B1120="Oversea",_xlfn.XLOOKUP(O1120,'Oversea data From 国家网站'!A$1:A$994,'Oversea data From 国家网站'!J$1:J$994),_xlfn.XLOOKUP(O1120,'Local data from 国家网站'!A$1:A$1000,'Local data from 国家网站'!J$1:J$1000)))),"NA",IF(B1120="NMPA",_xlfn.XLOOKUP(E1120,'国家网站数据(NMPA)'!B$1:B$906,'国家网站数据(NMPA)'!J$1:J$906),IF(B1120="Oversea",_xlfn.XLOOKUP(O1120,'Oversea data From 国家网站'!A$1:A$994,'Oversea data From 国家网站'!J$1:J$994),_xlfn.XLOOKUP(O1120,'Local data from 国家网站'!A$1:A$1000,'Local data from 国家网站'!J$1:J$1000))))</f>
        <v>0</v>
      </c>
      <c r="I1120" s="176">
        <f>IF(ISERROR(IF(B1120="NMPA",_xlfn.XLOOKUP(西门子log!E1120,'国家网站数据(NMPA)'!B:B,'国家网站数据(NMPA)'!K:K),IF(B1120="Oversea",_xlfn.XLOOKUP(O1120,'Oversea data From 国家网站'!A:A,'Oversea data From 国家网站'!K:K),_xlfn.XLOOKUP(西门子log!O1120,'Local data from 国家网站'!A:A,'Local data from 国家网站'!K:K)))),"NA",IF(B1120="NMPA",_xlfn.XLOOKUP(E1120,'国家网站数据(NMPA)'!B:B,'国家网站数据(NMPA)'!K:K),IF(B1120="Oversea",_xlfn.XLOOKUP(O1120,'Oversea data From 国家网站'!A:A,'Oversea data From 国家网站'!K:K),_xlfn.XLOOKUP(O1120,'Local data from 国家网站'!A:A,'Local data from 国家网站'!K:K))))</f>
        <v>0</v>
      </c>
      <c r="J1120" s="176"/>
      <c r="K1120" s="176" t="str">
        <f>IF(B1120="NMPA", _xlfn.XLOOKUP(E1120, '国家网站数据(NMPA)'!B:B, '国家网站数据(NMPA)'!W:W), "NA")</f>
        <v>NA</v>
      </c>
      <c r="M1120" s="326">
        <f t="shared" si="33"/>
        <v>30</v>
      </c>
    </row>
    <row r="1121" spans="3:13" ht="16.399999999999999" customHeight="1">
      <c r="C1121" s="172">
        <f t="shared" ca="1" si="32"/>
        <v>-45773</v>
      </c>
      <c r="D1121" s="174" t="str">
        <f>IF(B1121="NMPA", _xlfn.XLOOKUP(E1121,'国家网站数据(NMPA)'!$B$1:$B$906,'国家网站数据(NMPA)'!C$1:C$906),"NA")</f>
        <v>NA</v>
      </c>
      <c r="E1121" s="180">
        <f>IF(N1121="Not Reportable","NA",IF(B1121="Oversea",_xlfn.XLOOKUP(O1121,'Oversea data From 国家网站'!A:A,'Oversea data From 国家网站'!B:B),_xlfn.XLOOKUP(O1121,'Local data from 国家网站'!A:A,'Local data from 国家网站'!B:B)))</f>
        <v>0</v>
      </c>
      <c r="G1121" s="176">
        <f>IF(ISERROR(IF(B1121="NMPA",_xlfn.XLOOKUP(E1121,'国家网站数据(NMPA)'!B$1:B$906,'国家网站数据(NMPA)'!J$1:J$906),IF(B1121="Oversea",_xlfn.XLOOKUP(O1121,'Oversea data From 国家网站'!A$1:A$994,'Oversea data From 国家网站'!J$1:J$994),_xlfn.XLOOKUP(O1121,'Local data from 国家网站'!A$1:A$1000,'Local data from 国家网站'!J$1:J$1000)))),"NA",IF(B1121="NMPA",_xlfn.XLOOKUP(E1121,'国家网站数据(NMPA)'!B$1:B$906,'国家网站数据(NMPA)'!J$1:J$906),IF(B1121="Oversea",_xlfn.XLOOKUP(O1121,'Oversea data From 国家网站'!A$1:A$994,'Oversea data From 国家网站'!J$1:J$994),_xlfn.XLOOKUP(O1121,'Local data from 国家网站'!A$1:A$1000,'Local data from 国家网站'!J$1:J$1000))))</f>
        <v>0</v>
      </c>
      <c r="I1121" s="176">
        <f>IF(ISERROR(IF(B1121="NMPA",_xlfn.XLOOKUP(西门子log!E1121,'国家网站数据(NMPA)'!B:B,'国家网站数据(NMPA)'!K:K),IF(B1121="Oversea",_xlfn.XLOOKUP(O1121,'Oversea data From 国家网站'!A:A,'Oversea data From 国家网站'!K:K),_xlfn.XLOOKUP(西门子log!O1121,'Local data from 国家网站'!A:A,'Local data from 国家网站'!K:K)))),"NA",IF(B1121="NMPA",_xlfn.XLOOKUP(E1121,'国家网站数据(NMPA)'!B:B,'国家网站数据(NMPA)'!K:K),IF(B1121="Oversea",_xlfn.XLOOKUP(O1121,'Oversea data From 国家网站'!A:A,'Oversea data From 国家网站'!K:K),_xlfn.XLOOKUP(O1121,'Local data from 国家网站'!A:A,'Local data from 国家网站'!K:K))))</f>
        <v>0</v>
      </c>
      <c r="J1121" s="176"/>
      <c r="K1121" s="176" t="str">
        <f>IF(B1121="NMPA", _xlfn.XLOOKUP(E1121, '国家网站数据(NMPA)'!B:B, '国家网站数据(NMPA)'!W:W), "NA")</f>
        <v>NA</v>
      </c>
      <c r="M1121" s="326">
        <f t="shared" si="33"/>
        <v>30</v>
      </c>
    </row>
    <row r="1122" spans="3:13" ht="16.399999999999999" customHeight="1">
      <c r="C1122" s="172">
        <f t="shared" ca="1" si="32"/>
        <v>-45773</v>
      </c>
      <c r="D1122" s="174" t="str">
        <f>IF(B1122="NMPA", _xlfn.XLOOKUP(E1122,'国家网站数据(NMPA)'!$B$1:$B$906,'国家网站数据(NMPA)'!C$1:C$906),"NA")</f>
        <v>NA</v>
      </c>
      <c r="E1122" s="180">
        <f>IF(N1122="Not Reportable","NA",IF(B1122="Oversea",_xlfn.XLOOKUP(O1122,'Oversea data From 国家网站'!A:A,'Oversea data From 国家网站'!B:B),_xlfn.XLOOKUP(O1122,'Local data from 国家网站'!A:A,'Local data from 国家网站'!B:B)))</f>
        <v>0</v>
      </c>
      <c r="G1122" s="176">
        <f>IF(ISERROR(IF(B1122="NMPA",_xlfn.XLOOKUP(E1122,'国家网站数据(NMPA)'!B$1:B$906,'国家网站数据(NMPA)'!J$1:J$906),IF(B1122="Oversea",_xlfn.XLOOKUP(O1122,'Oversea data From 国家网站'!A$1:A$994,'Oversea data From 国家网站'!J$1:J$994),_xlfn.XLOOKUP(O1122,'Local data from 国家网站'!A$1:A$1000,'Local data from 国家网站'!J$1:J$1000)))),"NA",IF(B1122="NMPA",_xlfn.XLOOKUP(E1122,'国家网站数据(NMPA)'!B$1:B$906,'国家网站数据(NMPA)'!J$1:J$906),IF(B1122="Oversea",_xlfn.XLOOKUP(O1122,'Oversea data From 国家网站'!A$1:A$994,'Oversea data From 国家网站'!J$1:J$994),_xlfn.XLOOKUP(O1122,'Local data from 国家网站'!A$1:A$1000,'Local data from 国家网站'!J$1:J$1000))))</f>
        <v>0</v>
      </c>
      <c r="I1122" s="176">
        <f>IF(ISERROR(IF(B1122="NMPA",_xlfn.XLOOKUP(西门子log!E1122,'国家网站数据(NMPA)'!B:B,'国家网站数据(NMPA)'!K:K),IF(B1122="Oversea",_xlfn.XLOOKUP(O1122,'Oversea data From 国家网站'!A:A,'Oversea data From 国家网站'!K:K),_xlfn.XLOOKUP(西门子log!O1122,'Local data from 国家网站'!A:A,'Local data from 国家网站'!K:K)))),"NA",IF(B1122="NMPA",_xlfn.XLOOKUP(E1122,'国家网站数据(NMPA)'!B:B,'国家网站数据(NMPA)'!K:K),IF(B1122="Oversea",_xlfn.XLOOKUP(O1122,'Oversea data From 国家网站'!A:A,'Oversea data From 国家网站'!K:K),_xlfn.XLOOKUP(O1122,'Local data from 国家网站'!A:A,'Local data from 国家网站'!K:K))))</f>
        <v>0</v>
      </c>
      <c r="J1122" s="176"/>
      <c r="K1122" s="176" t="str">
        <f>IF(B1122="NMPA", _xlfn.XLOOKUP(E1122, '国家网站数据(NMPA)'!B:B, '国家网站数据(NMPA)'!W:W), "NA")</f>
        <v>NA</v>
      </c>
      <c r="M1122" s="326">
        <f t="shared" si="33"/>
        <v>30</v>
      </c>
    </row>
    <row r="1123" spans="3:13" ht="16.399999999999999" customHeight="1">
      <c r="C1123" s="172">
        <f t="shared" ca="1" si="32"/>
        <v>-45773</v>
      </c>
      <c r="D1123" s="174" t="str">
        <f>IF(B1123="NMPA", _xlfn.XLOOKUP(E1123,'国家网站数据(NMPA)'!$B$1:$B$906,'国家网站数据(NMPA)'!C$1:C$906),"NA")</f>
        <v>NA</v>
      </c>
      <c r="E1123" s="180">
        <f>IF(N1123="Not Reportable","NA",IF(B1123="Oversea",_xlfn.XLOOKUP(O1123,'Oversea data From 国家网站'!A:A,'Oversea data From 国家网站'!B:B),_xlfn.XLOOKUP(O1123,'Local data from 国家网站'!A:A,'Local data from 国家网站'!B:B)))</f>
        <v>0</v>
      </c>
      <c r="G1123" s="176">
        <f>IF(ISERROR(IF(B1123="NMPA",_xlfn.XLOOKUP(E1123,'国家网站数据(NMPA)'!B$1:B$906,'国家网站数据(NMPA)'!J$1:J$906),IF(B1123="Oversea",_xlfn.XLOOKUP(O1123,'Oversea data From 国家网站'!A$1:A$994,'Oversea data From 国家网站'!J$1:J$994),_xlfn.XLOOKUP(O1123,'Local data from 国家网站'!A$1:A$1000,'Local data from 国家网站'!J$1:J$1000)))),"NA",IF(B1123="NMPA",_xlfn.XLOOKUP(E1123,'国家网站数据(NMPA)'!B$1:B$906,'国家网站数据(NMPA)'!J$1:J$906),IF(B1123="Oversea",_xlfn.XLOOKUP(O1123,'Oversea data From 国家网站'!A$1:A$994,'Oversea data From 国家网站'!J$1:J$994),_xlfn.XLOOKUP(O1123,'Local data from 国家网站'!A$1:A$1000,'Local data from 国家网站'!J$1:J$1000))))</f>
        <v>0</v>
      </c>
      <c r="I1123" s="176">
        <f>IF(ISERROR(IF(B1123="NMPA",_xlfn.XLOOKUP(西门子log!E1123,'国家网站数据(NMPA)'!B:B,'国家网站数据(NMPA)'!K:K),IF(B1123="Oversea",_xlfn.XLOOKUP(O1123,'Oversea data From 国家网站'!A:A,'Oversea data From 国家网站'!K:K),_xlfn.XLOOKUP(西门子log!O1123,'Local data from 国家网站'!A:A,'Local data from 国家网站'!K:K)))),"NA",IF(B1123="NMPA",_xlfn.XLOOKUP(E1123,'国家网站数据(NMPA)'!B:B,'国家网站数据(NMPA)'!K:K),IF(B1123="Oversea",_xlfn.XLOOKUP(O1123,'Oversea data From 国家网站'!A:A,'Oversea data From 国家网站'!K:K),_xlfn.XLOOKUP(O1123,'Local data from 国家网站'!A:A,'Local data from 国家网站'!K:K))))</f>
        <v>0</v>
      </c>
      <c r="J1123" s="176"/>
      <c r="K1123" s="176" t="str">
        <f>IF(B1123="NMPA", _xlfn.XLOOKUP(E1123, '国家网站数据(NMPA)'!B:B, '国家网站数据(NMPA)'!W:W), "NA")</f>
        <v>NA</v>
      </c>
      <c r="M1123" s="326">
        <f t="shared" si="33"/>
        <v>30</v>
      </c>
    </row>
    <row r="1124" spans="3:13" ht="16.399999999999999" customHeight="1">
      <c r="C1124" s="172">
        <f t="shared" ca="1" si="32"/>
        <v>-45773</v>
      </c>
      <c r="D1124" s="174" t="str">
        <f>IF(B1124="NMPA", _xlfn.XLOOKUP(E1124,'国家网站数据(NMPA)'!$B$1:$B$906,'国家网站数据(NMPA)'!C$1:C$906),"NA")</f>
        <v>NA</v>
      </c>
      <c r="E1124" s="180">
        <f>IF(N1124="Not Reportable","NA",IF(B1124="Oversea",_xlfn.XLOOKUP(O1124,'Oversea data From 国家网站'!A:A,'Oversea data From 国家网站'!B:B),_xlfn.XLOOKUP(O1124,'Local data from 国家网站'!A:A,'Local data from 国家网站'!B:B)))</f>
        <v>0</v>
      </c>
      <c r="G1124" s="176">
        <f>IF(ISERROR(IF(B1124="NMPA",_xlfn.XLOOKUP(E1124,'国家网站数据(NMPA)'!B$1:B$906,'国家网站数据(NMPA)'!J$1:J$906),IF(B1124="Oversea",_xlfn.XLOOKUP(O1124,'Oversea data From 国家网站'!A$1:A$994,'Oversea data From 国家网站'!J$1:J$994),_xlfn.XLOOKUP(O1124,'Local data from 国家网站'!A$1:A$1000,'Local data from 国家网站'!J$1:J$1000)))),"NA",IF(B1124="NMPA",_xlfn.XLOOKUP(E1124,'国家网站数据(NMPA)'!B$1:B$906,'国家网站数据(NMPA)'!J$1:J$906),IF(B1124="Oversea",_xlfn.XLOOKUP(O1124,'Oversea data From 国家网站'!A$1:A$994,'Oversea data From 国家网站'!J$1:J$994),_xlfn.XLOOKUP(O1124,'Local data from 国家网站'!A$1:A$1000,'Local data from 国家网站'!J$1:J$1000))))</f>
        <v>0</v>
      </c>
      <c r="I1124" s="176">
        <f>IF(ISERROR(IF(B1124="NMPA",_xlfn.XLOOKUP(西门子log!E1124,'国家网站数据(NMPA)'!B:B,'国家网站数据(NMPA)'!K:K),IF(B1124="Oversea",_xlfn.XLOOKUP(O1124,'Oversea data From 国家网站'!A:A,'Oversea data From 国家网站'!K:K),_xlfn.XLOOKUP(西门子log!O1124,'Local data from 国家网站'!A:A,'Local data from 国家网站'!K:K)))),"NA",IF(B1124="NMPA",_xlfn.XLOOKUP(E1124,'国家网站数据(NMPA)'!B:B,'国家网站数据(NMPA)'!K:K),IF(B1124="Oversea",_xlfn.XLOOKUP(O1124,'Oversea data From 国家网站'!A:A,'Oversea data From 国家网站'!K:K),_xlfn.XLOOKUP(O1124,'Local data from 国家网站'!A:A,'Local data from 国家网站'!K:K))))</f>
        <v>0</v>
      </c>
      <c r="J1124" s="176"/>
      <c r="K1124" s="176" t="str">
        <f>IF(B1124="NMPA", _xlfn.XLOOKUP(E1124, '国家网站数据(NMPA)'!B:B, '国家网站数据(NMPA)'!W:W), "NA")</f>
        <v>NA</v>
      </c>
      <c r="M1124" s="326">
        <f t="shared" si="33"/>
        <v>30</v>
      </c>
    </row>
    <row r="1125" spans="3:13" ht="16.399999999999999" customHeight="1">
      <c r="C1125" s="172">
        <f t="shared" ca="1" si="32"/>
        <v>-45773</v>
      </c>
      <c r="D1125" s="174" t="str">
        <f>IF(B1125="NMPA", _xlfn.XLOOKUP(E1125,'国家网站数据(NMPA)'!$B$1:$B$906,'国家网站数据(NMPA)'!C$1:C$906),"NA")</f>
        <v>NA</v>
      </c>
      <c r="E1125" s="180">
        <f>IF(N1125="Not Reportable","NA",IF(B1125="Oversea",_xlfn.XLOOKUP(O1125,'Oversea data From 国家网站'!A:A,'Oversea data From 国家网站'!B:B),_xlfn.XLOOKUP(O1125,'Local data from 国家网站'!A:A,'Local data from 国家网站'!B:B)))</f>
        <v>0</v>
      </c>
      <c r="G1125" s="176">
        <f>IF(ISERROR(IF(B1125="NMPA",_xlfn.XLOOKUP(E1125,'国家网站数据(NMPA)'!B$1:B$906,'国家网站数据(NMPA)'!J$1:J$906),IF(B1125="Oversea",_xlfn.XLOOKUP(O1125,'Oversea data From 国家网站'!A$1:A$994,'Oversea data From 国家网站'!J$1:J$994),_xlfn.XLOOKUP(O1125,'Local data from 国家网站'!A$1:A$1000,'Local data from 国家网站'!J$1:J$1000)))),"NA",IF(B1125="NMPA",_xlfn.XLOOKUP(E1125,'国家网站数据(NMPA)'!B$1:B$906,'国家网站数据(NMPA)'!J$1:J$906),IF(B1125="Oversea",_xlfn.XLOOKUP(O1125,'Oversea data From 国家网站'!A$1:A$994,'Oversea data From 国家网站'!J$1:J$994),_xlfn.XLOOKUP(O1125,'Local data from 国家网站'!A$1:A$1000,'Local data from 国家网站'!J$1:J$1000))))</f>
        <v>0</v>
      </c>
      <c r="I1125" s="176">
        <f>IF(ISERROR(IF(B1125="NMPA",_xlfn.XLOOKUP(西门子log!E1125,'国家网站数据(NMPA)'!B:B,'国家网站数据(NMPA)'!K:K),IF(B1125="Oversea",_xlfn.XLOOKUP(O1125,'Oversea data From 国家网站'!A:A,'Oversea data From 国家网站'!K:K),_xlfn.XLOOKUP(西门子log!O1125,'Local data from 国家网站'!A:A,'Local data from 国家网站'!K:K)))),"NA",IF(B1125="NMPA",_xlfn.XLOOKUP(E1125,'国家网站数据(NMPA)'!B:B,'国家网站数据(NMPA)'!K:K),IF(B1125="Oversea",_xlfn.XLOOKUP(O1125,'Oversea data From 国家网站'!A:A,'Oversea data From 国家网站'!K:K),_xlfn.XLOOKUP(O1125,'Local data from 国家网站'!A:A,'Local data from 国家网站'!K:K))))</f>
        <v>0</v>
      </c>
      <c r="J1125" s="176"/>
      <c r="K1125" s="176" t="str">
        <f>IF(B1125="NMPA", _xlfn.XLOOKUP(E1125, '国家网站数据(NMPA)'!B:B, '国家网站数据(NMPA)'!W:W), "NA")</f>
        <v>NA</v>
      </c>
      <c r="M1125" s="326">
        <f t="shared" si="33"/>
        <v>30</v>
      </c>
    </row>
    <row r="1126" spans="3:13" ht="16.399999999999999" customHeight="1">
      <c r="C1126" s="172">
        <f t="shared" ca="1" si="32"/>
        <v>-45773</v>
      </c>
      <c r="D1126" s="174" t="str">
        <f>IF(B1126="NMPA", _xlfn.XLOOKUP(E1126,'国家网站数据(NMPA)'!$B$1:$B$906,'国家网站数据(NMPA)'!C$1:C$906),"NA")</f>
        <v>NA</v>
      </c>
      <c r="E1126" s="180">
        <f>IF(N1126="Not Reportable","NA",IF(B1126="Oversea",_xlfn.XLOOKUP(O1126,'Oversea data From 国家网站'!A:A,'Oversea data From 国家网站'!B:B),_xlfn.XLOOKUP(O1126,'Local data from 国家网站'!A:A,'Local data from 国家网站'!B:B)))</f>
        <v>0</v>
      </c>
      <c r="G1126" s="176">
        <f>IF(ISERROR(IF(B1126="NMPA",_xlfn.XLOOKUP(E1126,'国家网站数据(NMPA)'!B$1:B$906,'国家网站数据(NMPA)'!J$1:J$906),IF(B1126="Oversea",_xlfn.XLOOKUP(O1126,'Oversea data From 国家网站'!A$1:A$994,'Oversea data From 国家网站'!J$1:J$994),_xlfn.XLOOKUP(O1126,'Local data from 国家网站'!A$1:A$1000,'Local data from 国家网站'!J$1:J$1000)))),"NA",IF(B1126="NMPA",_xlfn.XLOOKUP(E1126,'国家网站数据(NMPA)'!B$1:B$906,'国家网站数据(NMPA)'!J$1:J$906),IF(B1126="Oversea",_xlfn.XLOOKUP(O1126,'Oversea data From 国家网站'!A$1:A$994,'Oversea data From 国家网站'!J$1:J$994),_xlfn.XLOOKUP(O1126,'Local data from 国家网站'!A$1:A$1000,'Local data from 国家网站'!J$1:J$1000))))</f>
        <v>0</v>
      </c>
      <c r="I1126" s="176">
        <f>IF(ISERROR(IF(B1126="NMPA",_xlfn.XLOOKUP(西门子log!E1126,'国家网站数据(NMPA)'!B:B,'国家网站数据(NMPA)'!K:K),IF(B1126="Oversea",_xlfn.XLOOKUP(O1126,'Oversea data From 国家网站'!A:A,'Oversea data From 国家网站'!K:K),_xlfn.XLOOKUP(西门子log!O1126,'Local data from 国家网站'!A:A,'Local data from 国家网站'!K:K)))),"NA",IF(B1126="NMPA",_xlfn.XLOOKUP(E1126,'国家网站数据(NMPA)'!B:B,'国家网站数据(NMPA)'!K:K),IF(B1126="Oversea",_xlfn.XLOOKUP(O1126,'Oversea data From 国家网站'!A:A,'Oversea data From 国家网站'!K:K),_xlfn.XLOOKUP(O1126,'Local data from 国家网站'!A:A,'Local data from 国家网站'!K:K))))</f>
        <v>0</v>
      </c>
      <c r="J1126" s="176"/>
      <c r="K1126" s="176" t="str">
        <f>IF(B1126="NMPA", _xlfn.XLOOKUP(E1126, '国家网站数据(NMPA)'!B:B, '国家网站数据(NMPA)'!W:W), "NA")</f>
        <v>NA</v>
      </c>
      <c r="M1126" s="326">
        <f t="shared" si="33"/>
        <v>30</v>
      </c>
    </row>
    <row r="1127" spans="3:13" ht="16.399999999999999" customHeight="1">
      <c r="C1127" s="172">
        <f t="shared" ca="1" si="32"/>
        <v>-45773</v>
      </c>
      <c r="D1127" s="174" t="str">
        <f>IF(B1127="NMPA", _xlfn.XLOOKUP(E1127,'国家网站数据(NMPA)'!$B$1:$B$906,'国家网站数据(NMPA)'!C$1:C$906),"NA")</f>
        <v>NA</v>
      </c>
      <c r="E1127" s="180">
        <f>IF(N1127="Not Reportable","NA",IF(B1127="Oversea",_xlfn.XLOOKUP(O1127,'Oversea data From 国家网站'!A:A,'Oversea data From 国家网站'!B:B),_xlfn.XLOOKUP(O1127,'Local data from 国家网站'!A:A,'Local data from 国家网站'!B:B)))</f>
        <v>0</v>
      </c>
      <c r="G1127" s="176">
        <f>IF(ISERROR(IF(B1127="NMPA",_xlfn.XLOOKUP(E1127,'国家网站数据(NMPA)'!B$1:B$906,'国家网站数据(NMPA)'!J$1:J$906),IF(B1127="Oversea",_xlfn.XLOOKUP(O1127,'Oversea data From 国家网站'!A$1:A$994,'Oversea data From 国家网站'!J$1:J$994),_xlfn.XLOOKUP(O1127,'Local data from 国家网站'!A$1:A$1000,'Local data from 国家网站'!J$1:J$1000)))),"NA",IF(B1127="NMPA",_xlfn.XLOOKUP(E1127,'国家网站数据(NMPA)'!B$1:B$906,'国家网站数据(NMPA)'!J$1:J$906),IF(B1127="Oversea",_xlfn.XLOOKUP(O1127,'Oversea data From 国家网站'!A$1:A$994,'Oversea data From 国家网站'!J$1:J$994),_xlfn.XLOOKUP(O1127,'Local data from 国家网站'!A$1:A$1000,'Local data from 国家网站'!J$1:J$1000))))</f>
        <v>0</v>
      </c>
      <c r="I1127" s="176">
        <f>IF(ISERROR(IF(B1127="NMPA",_xlfn.XLOOKUP(西门子log!E1127,'国家网站数据(NMPA)'!B:B,'国家网站数据(NMPA)'!K:K),IF(B1127="Oversea",_xlfn.XLOOKUP(O1127,'Oversea data From 国家网站'!A:A,'Oversea data From 国家网站'!K:K),_xlfn.XLOOKUP(西门子log!O1127,'Local data from 国家网站'!A:A,'Local data from 国家网站'!K:K)))),"NA",IF(B1127="NMPA",_xlfn.XLOOKUP(E1127,'国家网站数据(NMPA)'!B:B,'国家网站数据(NMPA)'!K:K),IF(B1127="Oversea",_xlfn.XLOOKUP(O1127,'Oversea data From 国家网站'!A:A,'Oversea data From 国家网站'!K:K),_xlfn.XLOOKUP(O1127,'Local data from 国家网站'!A:A,'Local data from 国家网站'!K:K))))</f>
        <v>0</v>
      </c>
      <c r="J1127" s="176"/>
      <c r="K1127" s="176" t="str">
        <f>IF(B1127="NMPA", _xlfn.XLOOKUP(E1127, '国家网站数据(NMPA)'!B:B, '国家网站数据(NMPA)'!W:W), "NA")</f>
        <v>NA</v>
      </c>
      <c r="M1127" s="326">
        <f t="shared" si="33"/>
        <v>30</v>
      </c>
    </row>
    <row r="1128" spans="3:13" ht="16.399999999999999" customHeight="1">
      <c r="C1128" s="172">
        <f t="shared" ca="1" si="32"/>
        <v>-45773</v>
      </c>
      <c r="D1128" s="174" t="str">
        <f>IF(B1128="NMPA", _xlfn.XLOOKUP(E1128,'国家网站数据(NMPA)'!$B$1:$B$906,'国家网站数据(NMPA)'!C$1:C$906),"NA")</f>
        <v>NA</v>
      </c>
      <c r="E1128" s="180">
        <f>IF(N1128="Not Reportable","NA",IF(B1128="Oversea",_xlfn.XLOOKUP(O1128,'Oversea data From 国家网站'!A:A,'Oversea data From 国家网站'!B:B),_xlfn.XLOOKUP(O1128,'Local data from 国家网站'!A:A,'Local data from 国家网站'!B:B)))</f>
        <v>0</v>
      </c>
      <c r="G1128" s="176">
        <f>IF(ISERROR(IF(B1128="NMPA",_xlfn.XLOOKUP(E1128,'国家网站数据(NMPA)'!B$1:B$906,'国家网站数据(NMPA)'!J$1:J$906),IF(B1128="Oversea",_xlfn.XLOOKUP(O1128,'Oversea data From 国家网站'!A$1:A$994,'Oversea data From 国家网站'!J$1:J$994),_xlfn.XLOOKUP(O1128,'Local data from 国家网站'!A$1:A$1000,'Local data from 国家网站'!J$1:J$1000)))),"NA",IF(B1128="NMPA",_xlfn.XLOOKUP(E1128,'国家网站数据(NMPA)'!B$1:B$906,'国家网站数据(NMPA)'!J$1:J$906),IF(B1128="Oversea",_xlfn.XLOOKUP(O1128,'Oversea data From 国家网站'!A$1:A$994,'Oversea data From 国家网站'!J$1:J$994),_xlfn.XLOOKUP(O1128,'Local data from 国家网站'!A$1:A$1000,'Local data from 国家网站'!J$1:J$1000))))</f>
        <v>0</v>
      </c>
      <c r="I1128" s="176">
        <f>IF(ISERROR(IF(B1128="NMPA",_xlfn.XLOOKUP(西门子log!E1128,'国家网站数据(NMPA)'!B:B,'国家网站数据(NMPA)'!K:K),IF(B1128="Oversea",_xlfn.XLOOKUP(O1128,'Oversea data From 国家网站'!A:A,'Oversea data From 国家网站'!K:K),_xlfn.XLOOKUP(西门子log!O1128,'Local data from 国家网站'!A:A,'Local data from 国家网站'!K:K)))),"NA",IF(B1128="NMPA",_xlfn.XLOOKUP(E1128,'国家网站数据(NMPA)'!B:B,'国家网站数据(NMPA)'!K:K),IF(B1128="Oversea",_xlfn.XLOOKUP(O1128,'Oversea data From 国家网站'!A:A,'Oversea data From 国家网站'!K:K),_xlfn.XLOOKUP(O1128,'Local data from 国家网站'!A:A,'Local data from 国家网站'!K:K))))</f>
        <v>0</v>
      </c>
      <c r="J1128" s="176"/>
      <c r="K1128" s="176" t="str">
        <f>IF(B1128="NMPA", _xlfn.XLOOKUP(E1128, '国家网站数据(NMPA)'!B:B, '国家网站数据(NMPA)'!W:W), "NA")</f>
        <v>NA</v>
      </c>
      <c r="M1128" s="326">
        <f t="shared" si="33"/>
        <v>30</v>
      </c>
    </row>
    <row r="1129" spans="3:13" ht="16.399999999999999" customHeight="1">
      <c r="C1129" s="172">
        <f t="shared" ca="1" si="32"/>
        <v>-45773</v>
      </c>
      <c r="D1129" s="174" t="str">
        <f>IF(B1129="NMPA", _xlfn.XLOOKUP(E1129,'国家网站数据(NMPA)'!$B$1:$B$906,'国家网站数据(NMPA)'!C$1:C$906),"NA")</f>
        <v>NA</v>
      </c>
      <c r="E1129" s="180">
        <f>IF(N1129="Not Reportable","NA",IF(B1129="Oversea",_xlfn.XLOOKUP(O1129,'Oversea data From 国家网站'!A:A,'Oversea data From 国家网站'!B:B),_xlfn.XLOOKUP(O1129,'Local data from 国家网站'!A:A,'Local data from 国家网站'!B:B)))</f>
        <v>0</v>
      </c>
      <c r="G1129" s="176">
        <f>IF(ISERROR(IF(B1129="NMPA",_xlfn.XLOOKUP(E1129,'国家网站数据(NMPA)'!B$1:B$906,'国家网站数据(NMPA)'!J$1:J$906),IF(B1129="Oversea",_xlfn.XLOOKUP(O1129,'Oversea data From 国家网站'!A$1:A$994,'Oversea data From 国家网站'!J$1:J$994),_xlfn.XLOOKUP(O1129,'Local data from 国家网站'!A$1:A$1000,'Local data from 国家网站'!J$1:J$1000)))),"NA",IF(B1129="NMPA",_xlfn.XLOOKUP(E1129,'国家网站数据(NMPA)'!B$1:B$906,'国家网站数据(NMPA)'!J$1:J$906),IF(B1129="Oversea",_xlfn.XLOOKUP(O1129,'Oversea data From 国家网站'!A$1:A$994,'Oversea data From 国家网站'!J$1:J$994),_xlfn.XLOOKUP(O1129,'Local data from 国家网站'!A$1:A$1000,'Local data from 国家网站'!J$1:J$1000))))</f>
        <v>0</v>
      </c>
      <c r="I1129" s="176">
        <f>IF(ISERROR(IF(B1129="NMPA",_xlfn.XLOOKUP(西门子log!E1129,'国家网站数据(NMPA)'!B:B,'国家网站数据(NMPA)'!K:K),IF(B1129="Oversea",_xlfn.XLOOKUP(O1129,'Oversea data From 国家网站'!A:A,'Oversea data From 国家网站'!K:K),_xlfn.XLOOKUP(西门子log!O1129,'Local data from 国家网站'!A:A,'Local data from 国家网站'!K:K)))),"NA",IF(B1129="NMPA",_xlfn.XLOOKUP(E1129,'国家网站数据(NMPA)'!B:B,'国家网站数据(NMPA)'!K:K),IF(B1129="Oversea",_xlfn.XLOOKUP(O1129,'Oversea data From 国家网站'!A:A,'Oversea data From 国家网站'!K:K),_xlfn.XLOOKUP(O1129,'Local data from 国家网站'!A:A,'Local data from 国家网站'!K:K))))</f>
        <v>0</v>
      </c>
      <c r="J1129" s="176"/>
      <c r="K1129" s="176" t="str">
        <f>IF(B1129="NMPA", _xlfn.XLOOKUP(E1129, '国家网站数据(NMPA)'!B:B, '国家网站数据(NMPA)'!W:W), "NA")</f>
        <v>NA</v>
      </c>
      <c r="M1129" s="326">
        <f t="shared" si="33"/>
        <v>30</v>
      </c>
    </row>
    <row r="1130" spans="3:13" ht="16.399999999999999" customHeight="1">
      <c r="C1130" s="172">
        <f t="shared" ca="1" si="32"/>
        <v>-45773</v>
      </c>
      <c r="D1130" s="174" t="str">
        <f>IF(B1130="NMPA", _xlfn.XLOOKUP(E1130,'国家网站数据(NMPA)'!$B$1:$B$906,'国家网站数据(NMPA)'!C$1:C$906),"NA")</f>
        <v>NA</v>
      </c>
      <c r="E1130" s="180">
        <f>IF(N1130="Not Reportable","NA",IF(B1130="Oversea",_xlfn.XLOOKUP(O1130,'Oversea data From 国家网站'!A:A,'Oversea data From 国家网站'!B:B),_xlfn.XLOOKUP(O1130,'Local data from 国家网站'!A:A,'Local data from 国家网站'!B:B)))</f>
        <v>0</v>
      </c>
      <c r="G1130" s="176">
        <f>IF(ISERROR(IF(B1130="NMPA",_xlfn.XLOOKUP(E1130,'国家网站数据(NMPA)'!B$1:B$906,'国家网站数据(NMPA)'!J$1:J$906),IF(B1130="Oversea",_xlfn.XLOOKUP(O1130,'Oversea data From 国家网站'!A$1:A$994,'Oversea data From 国家网站'!J$1:J$994),_xlfn.XLOOKUP(O1130,'Local data from 国家网站'!A$1:A$1000,'Local data from 国家网站'!J$1:J$1000)))),"NA",IF(B1130="NMPA",_xlfn.XLOOKUP(E1130,'国家网站数据(NMPA)'!B$1:B$906,'国家网站数据(NMPA)'!J$1:J$906),IF(B1130="Oversea",_xlfn.XLOOKUP(O1130,'Oversea data From 国家网站'!A$1:A$994,'Oversea data From 国家网站'!J$1:J$994),_xlfn.XLOOKUP(O1130,'Local data from 国家网站'!A$1:A$1000,'Local data from 国家网站'!J$1:J$1000))))</f>
        <v>0</v>
      </c>
      <c r="I1130" s="176">
        <f>IF(ISERROR(IF(B1130="NMPA",_xlfn.XLOOKUP(西门子log!E1130,'国家网站数据(NMPA)'!B:B,'国家网站数据(NMPA)'!K:K),IF(B1130="Oversea",_xlfn.XLOOKUP(O1130,'Oversea data From 国家网站'!A:A,'Oversea data From 国家网站'!K:K),_xlfn.XLOOKUP(西门子log!O1130,'Local data from 国家网站'!A:A,'Local data from 国家网站'!K:K)))),"NA",IF(B1130="NMPA",_xlfn.XLOOKUP(E1130,'国家网站数据(NMPA)'!B:B,'国家网站数据(NMPA)'!K:K),IF(B1130="Oversea",_xlfn.XLOOKUP(O1130,'Oversea data From 国家网站'!A:A,'Oversea data From 国家网站'!K:K),_xlfn.XLOOKUP(O1130,'Local data from 国家网站'!A:A,'Local data from 国家网站'!K:K))))</f>
        <v>0</v>
      </c>
      <c r="J1130" s="176"/>
      <c r="K1130" s="176" t="str">
        <f>IF(B1130="NMPA", _xlfn.XLOOKUP(E1130, '国家网站数据(NMPA)'!B:B, '国家网站数据(NMPA)'!W:W), "NA")</f>
        <v>NA</v>
      </c>
      <c r="M1130" s="326">
        <f t="shared" si="33"/>
        <v>30</v>
      </c>
    </row>
    <row r="1131" spans="3:13" ht="16.399999999999999" customHeight="1">
      <c r="C1131" s="172">
        <f t="shared" ca="1" si="32"/>
        <v>-45773</v>
      </c>
      <c r="D1131" s="174" t="str">
        <f>IF(B1131="NMPA", _xlfn.XLOOKUP(E1131,'国家网站数据(NMPA)'!$B$1:$B$906,'国家网站数据(NMPA)'!C$1:C$906),"NA")</f>
        <v>NA</v>
      </c>
      <c r="E1131" s="180">
        <f>IF(N1131="Not Reportable","NA",IF(B1131="Oversea",_xlfn.XLOOKUP(O1131,'Oversea data From 国家网站'!A:A,'Oversea data From 国家网站'!B:B),_xlfn.XLOOKUP(O1131,'Local data from 国家网站'!A:A,'Local data from 国家网站'!B:B)))</f>
        <v>0</v>
      </c>
      <c r="G1131" s="176">
        <f>IF(ISERROR(IF(B1131="NMPA",_xlfn.XLOOKUP(E1131,'国家网站数据(NMPA)'!B$1:B$906,'国家网站数据(NMPA)'!J$1:J$906),IF(B1131="Oversea",_xlfn.XLOOKUP(O1131,'Oversea data From 国家网站'!A$1:A$994,'Oversea data From 国家网站'!J$1:J$994),_xlfn.XLOOKUP(O1131,'Local data from 国家网站'!A$1:A$1000,'Local data from 国家网站'!J$1:J$1000)))),"NA",IF(B1131="NMPA",_xlfn.XLOOKUP(E1131,'国家网站数据(NMPA)'!B$1:B$906,'国家网站数据(NMPA)'!J$1:J$906),IF(B1131="Oversea",_xlfn.XLOOKUP(O1131,'Oversea data From 国家网站'!A$1:A$994,'Oversea data From 国家网站'!J$1:J$994),_xlfn.XLOOKUP(O1131,'Local data from 国家网站'!A$1:A$1000,'Local data from 国家网站'!J$1:J$1000))))</f>
        <v>0</v>
      </c>
      <c r="I1131" s="176">
        <f>IF(ISERROR(IF(B1131="NMPA",_xlfn.XLOOKUP(西门子log!E1131,'国家网站数据(NMPA)'!B:B,'国家网站数据(NMPA)'!K:K),IF(B1131="Oversea",_xlfn.XLOOKUP(O1131,'Oversea data From 国家网站'!A:A,'Oversea data From 国家网站'!K:K),_xlfn.XLOOKUP(西门子log!O1131,'Local data from 国家网站'!A:A,'Local data from 国家网站'!K:K)))),"NA",IF(B1131="NMPA",_xlfn.XLOOKUP(E1131,'国家网站数据(NMPA)'!B:B,'国家网站数据(NMPA)'!K:K),IF(B1131="Oversea",_xlfn.XLOOKUP(O1131,'Oversea data From 国家网站'!A:A,'Oversea data From 国家网站'!K:K),_xlfn.XLOOKUP(O1131,'Local data from 国家网站'!A:A,'Local data from 国家网站'!K:K))))</f>
        <v>0</v>
      </c>
      <c r="J1131" s="176"/>
      <c r="K1131" s="176" t="str">
        <f>IF(B1131="NMPA", _xlfn.XLOOKUP(E1131, '国家网站数据(NMPA)'!B:B, '国家网站数据(NMPA)'!W:W), "NA")</f>
        <v>NA</v>
      </c>
      <c r="M1131" s="326">
        <f t="shared" si="33"/>
        <v>30</v>
      </c>
    </row>
    <row r="1132" spans="3:13" ht="16.399999999999999" customHeight="1">
      <c r="C1132" s="172">
        <f t="shared" ca="1" si="32"/>
        <v>-45773</v>
      </c>
      <c r="D1132" s="174" t="str">
        <f>IF(B1132="NMPA", _xlfn.XLOOKUP(E1132,'国家网站数据(NMPA)'!$B$1:$B$906,'国家网站数据(NMPA)'!C$1:C$906),"NA")</f>
        <v>NA</v>
      </c>
      <c r="E1132" s="180">
        <f>IF(N1132="Not Reportable","NA",IF(B1132="Oversea",_xlfn.XLOOKUP(O1132,'Oversea data From 国家网站'!A:A,'Oversea data From 国家网站'!B:B),_xlfn.XLOOKUP(O1132,'Local data from 国家网站'!A:A,'Local data from 国家网站'!B:B)))</f>
        <v>0</v>
      </c>
      <c r="G1132" s="176">
        <f>IF(ISERROR(IF(B1132="NMPA",_xlfn.XLOOKUP(E1132,'国家网站数据(NMPA)'!B$1:B$906,'国家网站数据(NMPA)'!J$1:J$906),IF(B1132="Oversea",_xlfn.XLOOKUP(O1132,'Oversea data From 国家网站'!A$1:A$994,'Oversea data From 国家网站'!J$1:J$994),_xlfn.XLOOKUP(O1132,'Local data from 国家网站'!A$1:A$1000,'Local data from 国家网站'!J$1:J$1000)))),"NA",IF(B1132="NMPA",_xlfn.XLOOKUP(E1132,'国家网站数据(NMPA)'!B$1:B$906,'国家网站数据(NMPA)'!J$1:J$906),IF(B1132="Oversea",_xlfn.XLOOKUP(O1132,'Oversea data From 国家网站'!A$1:A$994,'Oversea data From 国家网站'!J$1:J$994),_xlfn.XLOOKUP(O1132,'Local data from 国家网站'!A$1:A$1000,'Local data from 国家网站'!J$1:J$1000))))</f>
        <v>0</v>
      </c>
      <c r="I1132" s="176">
        <f>IF(ISERROR(IF(B1132="NMPA",_xlfn.XLOOKUP(西门子log!E1132,'国家网站数据(NMPA)'!B:B,'国家网站数据(NMPA)'!K:K),IF(B1132="Oversea",_xlfn.XLOOKUP(O1132,'Oversea data From 国家网站'!A:A,'Oversea data From 国家网站'!K:K),_xlfn.XLOOKUP(西门子log!O1132,'Local data from 国家网站'!A:A,'Local data from 国家网站'!K:K)))),"NA",IF(B1132="NMPA",_xlfn.XLOOKUP(E1132,'国家网站数据(NMPA)'!B:B,'国家网站数据(NMPA)'!K:K),IF(B1132="Oversea",_xlfn.XLOOKUP(O1132,'Oversea data From 国家网站'!A:A,'Oversea data From 国家网站'!K:K),_xlfn.XLOOKUP(O1132,'Local data from 国家网站'!A:A,'Local data from 国家网站'!K:K))))</f>
        <v>0</v>
      </c>
      <c r="J1132" s="176"/>
      <c r="K1132" s="176" t="str">
        <f>IF(B1132="NMPA", _xlfn.XLOOKUP(E1132, '国家网站数据(NMPA)'!B:B, '国家网站数据(NMPA)'!W:W), "NA")</f>
        <v>NA</v>
      </c>
      <c r="M1132" s="326">
        <f t="shared" si="33"/>
        <v>30</v>
      </c>
    </row>
    <row r="1133" spans="3:13" ht="16.399999999999999" customHeight="1">
      <c r="C1133" s="172">
        <f t="shared" ca="1" si="32"/>
        <v>-45773</v>
      </c>
      <c r="D1133" s="174" t="str">
        <f>IF(B1133="NMPA", _xlfn.XLOOKUP(E1133,'国家网站数据(NMPA)'!$B$1:$B$906,'国家网站数据(NMPA)'!C$1:C$906),"NA")</f>
        <v>NA</v>
      </c>
      <c r="E1133" s="180">
        <f>IF(N1133="Not Reportable","NA",IF(B1133="Oversea",_xlfn.XLOOKUP(O1133,'Oversea data From 国家网站'!A:A,'Oversea data From 国家网站'!B:B),_xlfn.XLOOKUP(O1133,'Local data from 国家网站'!A:A,'Local data from 国家网站'!B:B)))</f>
        <v>0</v>
      </c>
      <c r="G1133" s="176">
        <f>IF(ISERROR(IF(B1133="NMPA",_xlfn.XLOOKUP(E1133,'国家网站数据(NMPA)'!B$1:B$906,'国家网站数据(NMPA)'!J$1:J$906),IF(B1133="Oversea",_xlfn.XLOOKUP(O1133,'Oversea data From 国家网站'!A$1:A$994,'Oversea data From 国家网站'!J$1:J$994),_xlfn.XLOOKUP(O1133,'Local data from 国家网站'!A$1:A$1000,'Local data from 国家网站'!J$1:J$1000)))),"NA",IF(B1133="NMPA",_xlfn.XLOOKUP(E1133,'国家网站数据(NMPA)'!B$1:B$906,'国家网站数据(NMPA)'!J$1:J$906),IF(B1133="Oversea",_xlfn.XLOOKUP(O1133,'Oversea data From 国家网站'!A$1:A$994,'Oversea data From 国家网站'!J$1:J$994),_xlfn.XLOOKUP(O1133,'Local data from 国家网站'!A$1:A$1000,'Local data from 国家网站'!J$1:J$1000))))</f>
        <v>0</v>
      </c>
      <c r="I1133" s="176">
        <f>IF(ISERROR(IF(B1133="NMPA",_xlfn.XLOOKUP(西门子log!E1133,'国家网站数据(NMPA)'!B:B,'国家网站数据(NMPA)'!K:K),IF(B1133="Oversea",_xlfn.XLOOKUP(O1133,'Oversea data From 国家网站'!A:A,'Oversea data From 国家网站'!K:K),_xlfn.XLOOKUP(西门子log!O1133,'Local data from 国家网站'!A:A,'Local data from 国家网站'!K:K)))),"NA",IF(B1133="NMPA",_xlfn.XLOOKUP(E1133,'国家网站数据(NMPA)'!B:B,'国家网站数据(NMPA)'!K:K),IF(B1133="Oversea",_xlfn.XLOOKUP(O1133,'Oversea data From 国家网站'!A:A,'Oversea data From 国家网站'!K:K),_xlfn.XLOOKUP(O1133,'Local data from 国家网站'!A:A,'Local data from 国家网站'!K:K))))</f>
        <v>0</v>
      </c>
      <c r="J1133" s="176"/>
      <c r="K1133" s="176" t="str">
        <f>IF(B1133="NMPA", _xlfn.XLOOKUP(E1133, '国家网站数据(NMPA)'!B:B, '国家网站数据(NMPA)'!W:W), "NA")</f>
        <v>NA</v>
      </c>
      <c r="M1133" s="326">
        <f t="shared" si="33"/>
        <v>30</v>
      </c>
    </row>
    <row r="1134" spans="3:13" ht="16.399999999999999" customHeight="1">
      <c r="C1134" s="172">
        <f t="shared" ca="1" si="32"/>
        <v>-45773</v>
      </c>
      <c r="D1134" s="174" t="str">
        <f>IF(B1134="NMPA", _xlfn.XLOOKUP(E1134,'国家网站数据(NMPA)'!$B$1:$B$906,'国家网站数据(NMPA)'!C$1:C$906),"NA")</f>
        <v>NA</v>
      </c>
      <c r="E1134" s="180">
        <f>IF(N1134="Not Reportable","NA",IF(B1134="Oversea",_xlfn.XLOOKUP(O1134,'Oversea data From 国家网站'!A:A,'Oversea data From 国家网站'!B:B),_xlfn.XLOOKUP(O1134,'Local data from 国家网站'!A:A,'Local data from 国家网站'!B:B)))</f>
        <v>0</v>
      </c>
      <c r="G1134" s="176">
        <f>IF(ISERROR(IF(B1134="NMPA",_xlfn.XLOOKUP(E1134,'国家网站数据(NMPA)'!B$1:B$906,'国家网站数据(NMPA)'!J$1:J$906),IF(B1134="Oversea",_xlfn.XLOOKUP(O1134,'Oversea data From 国家网站'!A$1:A$994,'Oversea data From 国家网站'!J$1:J$994),_xlfn.XLOOKUP(O1134,'Local data from 国家网站'!A$1:A$1000,'Local data from 国家网站'!J$1:J$1000)))),"NA",IF(B1134="NMPA",_xlfn.XLOOKUP(E1134,'国家网站数据(NMPA)'!B$1:B$906,'国家网站数据(NMPA)'!J$1:J$906),IF(B1134="Oversea",_xlfn.XLOOKUP(O1134,'Oversea data From 国家网站'!A$1:A$994,'Oversea data From 国家网站'!J$1:J$994),_xlfn.XLOOKUP(O1134,'Local data from 国家网站'!A$1:A$1000,'Local data from 国家网站'!J$1:J$1000))))</f>
        <v>0</v>
      </c>
      <c r="I1134" s="176">
        <f>IF(ISERROR(IF(B1134="NMPA",_xlfn.XLOOKUP(西门子log!E1134,'国家网站数据(NMPA)'!B:B,'国家网站数据(NMPA)'!K:K),IF(B1134="Oversea",_xlfn.XLOOKUP(O1134,'Oversea data From 国家网站'!A:A,'Oversea data From 国家网站'!K:K),_xlfn.XLOOKUP(西门子log!O1134,'Local data from 国家网站'!A:A,'Local data from 国家网站'!K:K)))),"NA",IF(B1134="NMPA",_xlfn.XLOOKUP(E1134,'国家网站数据(NMPA)'!B:B,'国家网站数据(NMPA)'!K:K),IF(B1134="Oversea",_xlfn.XLOOKUP(O1134,'Oversea data From 国家网站'!A:A,'Oversea data From 国家网站'!K:K),_xlfn.XLOOKUP(O1134,'Local data from 国家网站'!A:A,'Local data from 国家网站'!K:K))))</f>
        <v>0</v>
      </c>
      <c r="J1134" s="176"/>
      <c r="K1134" s="176" t="str">
        <f>IF(B1134="NMPA", _xlfn.XLOOKUP(E1134, '国家网站数据(NMPA)'!B:B, '国家网站数据(NMPA)'!W:W), "NA")</f>
        <v>NA</v>
      </c>
      <c r="M1134" s="326">
        <f t="shared" si="33"/>
        <v>30</v>
      </c>
    </row>
    <row r="1135" spans="3:13" ht="16.399999999999999" customHeight="1">
      <c r="C1135" s="172">
        <f t="shared" ca="1" si="32"/>
        <v>-45773</v>
      </c>
      <c r="D1135" s="174" t="str">
        <f>IF(B1135="NMPA", _xlfn.XLOOKUP(E1135,'国家网站数据(NMPA)'!$B$1:$B$906,'国家网站数据(NMPA)'!C$1:C$906),"NA")</f>
        <v>NA</v>
      </c>
      <c r="E1135" s="180">
        <f>IF(N1135="Not Reportable","NA",IF(B1135="Oversea",_xlfn.XLOOKUP(O1135,'Oversea data From 国家网站'!A:A,'Oversea data From 国家网站'!B:B),_xlfn.XLOOKUP(O1135,'Local data from 国家网站'!A:A,'Local data from 国家网站'!B:B)))</f>
        <v>0</v>
      </c>
      <c r="G1135" s="176">
        <f>IF(ISERROR(IF(B1135="NMPA",_xlfn.XLOOKUP(E1135,'国家网站数据(NMPA)'!B$1:B$906,'国家网站数据(NMPA)'!J$1:J$906),IF(B1135="Oversea",_xlfn.XLOOKUP(O1135,'Oversea data From 国家网站'!A$1:A$994,'Oversea data From 国家网站'!J$1:J$994),_xlfn.XLOOKUP(O1135,'Local data from 国家网站'!A$1:A$1000,'Local data from 国家网站'!J$1:J$1000)))),"NA",IF(B1135="NMPA",_xlfn.XLOOKUP(E1135,'国家网站数据(NMPA)'!B$1:B$906,'国家网站数据(NMPA)'!J$1:J$906),IF(B1135="Oversea",_xlfn.XLOOKUP(O1135,'Oversea data From 国家网站'!A$1:A$994,'Oversea data From 国家网站'!J$1:J$994),_xlfn.XLOOKUP(O1135,'Local data from 国家网站'!A$1:A$1000,'Local data from 国家网站'!J$1:J$1000))))</f>
        <v>0</v>
      </c>
      <c r="I1135" s="176">
        <f>IF(ISERROR(IF(B1135="NMPA",_xlfn.XLOOKUP(西门子log!E1135,'国家网站数据(NMPA)'!B:B,'国家网站数据(NMPA)'!K:K),IF(B1135="Oversea",_xlfn.XLOOKUP(O1135,'Oversea data From 国家网站'!A:A,'Oversea data From 国家网站'!K:K),_xlfn.XLOOKUP(西门子log!O1135,'Local data from 国家网站'!A:A,'Local data from 国家网站'!K:K)))),"NA",IF(B1135="NMPA",_xlfn.XLOOKUP(E1135,'国家网站数据(NMPA)'!B:B,'国家网站数据(NMPA)'!K:K),IF(B1135="Oversea",_xlfn.XLOOKUP(O1135,'Oversea data From 国家网站'!A:A,'Oversea data From 国家网站'!K:K),_xlfn.XLOOKUP(O1135,'Local data from 国家网站'!A:A,'Local data from 国家网站'!K:K))))</f>
        <v>0</v>
      </c>
      <c r="J1135" s="176"/>
      <c r="K1135" s="176" t="str">
        <f>IF(B1135="NMPA", _xlfn.XLOOKUP(E1135, '国家网站数据(NMPA)'!B:B, '国家网站数据(NMPA)'!W:W), "NA")</f>
        <v>NA</v>
      </c>
      <c r="M1135" s="326">
        <f t="shared" si="33"/>
        <v>30</v>
      </c>
    </row>
    <row r="1136" spans="3:13" ht="16.399999999999999" customHeight="1">
      <c r="C1136" s="172">
        <f t="shared" ca="1" si="32"/>
        <v>-45773</v>
      </c>
      <c r="D1136" s="174" t="str">
        <f>IF(B1136="NMPA", _xlfn.XLOOKUP(E1136,'国家网站数据(NMPA)'!$B$1:$B$906,'国家网站数据(NMPA)'!C$1:C$906),"NA")</f>
        <v>NA</v>
      </c>
      <c r="E1136" s="180">
        <f>IF(N1136="Not Reportable","NA",IF(B1136="Oversea",_xlfn.XLOOKUP(O1136,'Oversea data From 国家网站'!A:A,'Oversea data From 国家网站'!B:B),_xlfn.XLOOKUP(O1136,'Local data from 国家网站'!A:A,'Local data from 国家网站'!B:B)))</f>
        <v>0</v>
      </c>
      <c r="G1136" s="176">
        <f>IF(ISERROR(IF(B1136="NMPA",_xlfn.XLOOKUP(E1136,'国家网站数据(NMPA)'!B$1:B$906,'国家网站数据(NMPA)'!J$1:J$906),IF(B1136="Oversea",_xlfn.XLOOKUP(O1136,'Oversea data From 国家网站'!A$1:A$994,'Oversea data From 国家网站'!J$1:J$994),_xlfn.XLOOKUP(O1136,'Local data from 国家网站'!A$1:A$1000,'Local data from 国家网站'!J$1:J$1000)))),"NA",IF(B1136="NMPA",_xlfn.XLOOKUP(E1136,'国家网站数据(NMPA)'!B$1:B$906,'国家网站数据(NMPA)'!J$1:J$906),IF(B1136="Oversea",_xlfn.XLOOKUP(O1136,'Oversea data From 国家网站'!A$1:A$994,'Oversea data From 国家网站'!J$1:J$994),_xlfn.XLOOKUP(O1136,'Local data from 国家网站'!A$1:A$1000,'Local data from 国家网站'!J$1:J$1000))))</f>
        <v>0</v>
      </c>
      <c r="I1136" s="176">
        <f>IF(ISERROR(IF(B1136="NMPA",_xlfn.XLOOKUP(西门子log!E1136,'国家网站数据(NMPA)'!B:B,'国家网站数据(NMPA)'!K:K),IF(B1136="Oversea",_xlfn.XLOOKUP(O1136,'Oversea data From 国家网站'!A:A,'Oversea data From 国家网站'!K:K),_xlfn.XLOOKUP(西门子log!O1136,'Local data from 国家网站'!A:A,'Local data from 国家网站'!K:K)))),"NA",IF(B1136="NMPA",_xlfn.XLOOKUP(E1136,'国家网站数据(NMPA)'!B:B,'国家网站数据(NMPA)'!K:K),IF(B1136="Oversea",_xlfn.XLOOKUP(O1136,'Oversea data From 国家网站'!A:A,'Oversea data From 国家网站'!K:K),_xlfn.XLOOKUP(O1136,'Local data from 国家网站'!A:A,'Local data from 国家网站'!K:K))))</f>
        <v>0</v>
      </c>
      <c r="J1136" s="176"/>
      <c r="K1136" s="176" t="str">
        <f>IF(B1136="NMPA", _xlfn.XLOOKUP(E1136, '国家网站数据(NMPA)'!B:B, '国家网站数据(NMPA)'!W:W), "NA")</f>
        <v>NA</v>
      </c>
      <c r="M1136" s="326">
        <f t="shared" si="33"/>
        <v>30</v>
      </c>
    </row>
    <row r="1137" spans="3:13" ht="16.399999999999999" customHeight="1">
      <c r="C1137" s="172">
        <f t="shared" ca="1" si="32"/>
        <v>-45773</v>
      </c>
      <c r="D1137" s="174" t="str">
        <f>IF(B1137="NMPA", _xlfn.XLOOKUP(E1137,'国家网站数据(NMPA)'!$B$1:$B$906,'国家网站数据(NMPA)'!C$1:C$906),"NA")</f>
        <v>NA</v>
      </c>
      <c r="E1137" s="180">
        <f>IF(N1137="Not Reportable","NA",IF(B1137="Oversea",_xlfn.XLOOKUP(O1137,'Oversea data From 国家网站'!A:A,'Oversea data From 国家网站'!B:B),_xlfn.XLOOKUP(O1137,'Local data from 国家网站'!A:A,'Local data from 国家网站'!B:B)))</f>
        <v>0</v>
      </c>
      <c r="G1137" s="176">
        <f>IF(ISERROR(IF(B1137="NMPA",_xlfn.XLOOKUP(E1137,'国家网站数据(NMPA)'!B$1:B$906,'国家网站数据(NMPA)'!J$1:J$906),IF(B1137="Oversea",_xlfn.XLOOKUP(O1137,'Oversea data From 国家网站'!A$1:A$994,'Oversea data From 国家网站'!J$1:J$994),_xlfn.XLOOKUP(O1137,'Local data from 国家网站'!A$1:A$1000,'Local data from 国家网站'!J$1:J$1000)))),"NA",IF(B1137="NMPA",_xlfn.XLOOKUP(E1137,'国家网站数据(NMPA)'!B$1:B$906,'国家网站数据(NMPA)'!J$1:J$906),IF(B1137="Oversea",_xlfn.XLOOKUP(O1137,'Oversea data From 国家网站'!A$1:A$994,'Oversea data From 国家网站'!J$1:J$994),_xlfn.XLOOKUP(O1137,'Local data from 国家网站'!A$1:A$1000,'Local data from 国家网站'!J$1:J$1000))))</f>
        <v>0</v>
      </c>
      <c r="I1137" s="176">
        <f>IF(ISERROR(IF(B1137="NMPA",_xlfn.XLOOKUP(西门子log!E1137,'国家网站数据(NMPA)'!B:B,'国家网站数据(NMPA)'!K:K),IF(B1137="Oversea",_xlfn.XLOOKUP(O1137,'Oversea data From 国家网站'!A:A,'Oversea data From 国家网站'!K:K),_xlfn.XLOOKUP(西门子log!O1137,'Local data from 国家网站'!A:A,'Local data from 国家网站'!K:K)))),"NA",IF(B1137="NMPA",_xlfn.XLOOKUP(E1137,'国家网站数据(NMPA)'!B:B,'国家网站数据(NMPA)'!K:K),IF(B1137="Oversea",_xlfn.XLOOKUP(O1137,'Oversea data From 国家网站'!A:A,'Oversea data From 国家网站'!K:K),_xlfn.XLOOKUP(O1137,'Local data from 国家网站'!A:A,'Local data from 国家网站'!K:K))))</f>
        <v>0</v>
      </c>
      <c r="J1137" s="176"/>
      <c r="K1137" s="176" t="str">
        <f>IF(B1137="NMPA", _xlfn.XLOOKUP(E1137, '国家网站数据(NMPA)'!B:B, '国家网站数据(NMPA)'!W:W), "NA")</f>
        <v>NA</v>
      </c>
      <c r="M1137" s="326">
        <f t="shared" si="33"/>
        <v>30</v>
      </c>
    </row>
    <row r="1138" spans="3:13" ht="16.399999999999999" customHeight="1">
      <c r="C1138" s="172">
        <f t="shared" ca="1" si="32"/>
        <v>-45773</v>
      </c>
      <c r="D1138" s="174" t="str">
        <f>IF(B1138="NMPA", _xlfn.XLOOKUP(E1138,'国家网站数据(NMPA)'!$B$1:$B$906,'国家网站数据(NMPA)'!C$1:C$906),"NA")</f>
        <v>NA</v>
      </c>
      <c r="E1138" s="180">
        <f>IF(N1138="Not Reportable","NA",IF(B1138="Oversea",_xlfn.XLOOKUP(O1138,'Oversea data From 国家网站'!A:A,'Oversea data From 国家网站'!B:B),_xlfn.XLOOKUP(O1138,'Local data from 国家网站'!A:A,'Local data from 国家网站'!B:B)))</f>
        <v>0</v>
      </c>
      <c r="G1138" s="176">
        <f>IF(ISERROR(IF(B1138="NMPA",_xlfn.XLOOKUP(E1138,'国家网站数据(NMPA)'!B$1:B$906,'国家网站数据(NMPA)'!J$1:J$906),IF(B1138="Oversea",_xlfn.XLOOKUP(O1138,'Oversea data From 国家网站'!A$1:A$994,'Oversea data From 国家网站'!J$1:J$994),_xlfn.XLOOKUP(O1138,'Local data from 国家网站'!A$1:A$1000,'Local data from 国家网站'!J$1:J$1000)))),"NA",IF(B1138="NMPA",_xlfn.XLOOKUP(E1138,'国家网站数据(NMPA)'!B$1:B$906,'国家网站数据(NMPA)'!J$1:J$906),IF(B1138="Oversea",_xlfn.XLOOKUP(O1138,'Oversea data From 国家网站'!A$1:A$994,'Oversea data From 国家网站'!J$1:J$994),_xlfn.XLOOKUP(O1138,'Local data from 国家网站'!A$1:A$1000,'Local data from 国家网站'!J$1:J$1000))))</f>
        <v>0</v>
      </c>
      <c r="I1138" s="176">
        <f>IF(ISERROR(IF(B1138="NMPA",_xlfn.XLOOKUP(西门子log!E1138,'国家网站数据(NMPA)'!B:B,'国家网站数据(NMPA)'!K:K),IF(B1138="Oversea",_xlfn.XLOOKUP(O1138,'Oversea data From 国家网站'!A:A,'Oversea data From 国家网站'!K:K),_xlfn.XLOOKUP(西门子log!O1138,'Local data from 国家网站'!A:A,'Local data from 国家网站'!K:K)))),"NA",IF(B1138="NMPA",_xlfn.XLOOKUP(E1138,'国家网站数据(NMPA)'!B:B,'国家网站数据(NMPA)'!K:K),IF(B1138="Oversea",_xlfn.XLOOKUP(O1138,'Oversea data From 国家网站'!A:A,'Oversea data From 国家网站'!K:K),_xlfn.XLOOKUP(O1138,'Local data from 国家网站'!A:A,'Local data from 国家网站'!K:K))))</f>
        <v>0</v>
      </c>
      <c r="J1138" s="176"/>
      <c r="K1138" s="176" t="str">
        <f>IF(B1138="NMPA", _xlfn.XLOOKUP(E1138, '国家网站数据(NMPA)'!B:B, '国家网站数据(NMPA)'!W:W), "NA")</f>
        <v>NA</v>
      </c>
      <c r="M1138" s="326">
        <f t="shared" si="33"/>
        <v>30</v>
      </c>
    </row>
    <row r="1139" spans="3:13" ht="16.399999999999999" customHeight="1">
      <c r="C1139" s="172">
        <f t="shared" ca="1" si="32"/>
        <v>-45773</v>
      </c>
      <c r="D1139" s="174" t="str">
        <f>IF(B1139="NMPA", _xlfn.XLOOKUP(E1139,'国家网站数据(NMPA)'!$B$1:$B$906,'国家网站数据(NMPA)'!C$1:C$906),"NA")</f>
        <v>NA</v>
      </c>
      <c r="E1139" s="180">
        <f>IF(N1139="Not Reportable","NA",IF(B1139="Oversea",_xlfn.XLOOKUP(O1139,'Oversea data From 国家网站'!A:A,'Oversea data From 国家网站'!B:B),_xlfn.XLOOKUP(O1139,'Local data from 国家网站'!A:A,'Local data from 国家网站'!B:B)))</f>
        <v>0</v>
      </c>
      <c r="G1139" s="176">
        <f>IF(ISERROR(IF(B1139="NMPA",_xlfn.XLOOKUP(E1139,'国家网站数据(NMPA)'!B$1:B$906,'国家网站数据(NMPA)'!J$1:J$906),IF(B1139="Oversea",_xlfn.XLOOKUP(O1139,'Oversea data From 国家网站'!A$1:A$994,'Oversea data From 国家网站'!J$1:J$994),_xlfn.XLOOKUP(O1139,'Local data from 国家网站'!A$1:A$1000,'Local data from 国家网站'!J$1:J$1000)))),"NA",IF(B1139="NMPA",_xlfn.XLOOKUP(E1139,'国家网站数据(NMPA)'!B$1:B$906,'国家网站数据(NMPA)'!J$1:J$906),IF(B1139="Oversea",_xlfn.XLOOKUP(O1139,'Oversea data From 国家网站'!A$1:A$994,'Oversea data From 国家网站'!J$1:J$994),_xlfn.XLOOKUP(O1139,'Local data from 国家网站'!A$1:A$1000,'Local data from 国家网站'!J$1:J$1000))))</f>
        <v>0</v>
      </c>
      <c r="I1139" s="176">
        <f>IF(ISERROR(IF(B1139="NMPA",_xlfn.XLOOKUP(西门子log!E1139,'国家网站数据(NMPA)'!B:B,'国家网站数据(NMPA)'!K:K),IF(B1139="Oversea",_xlfn.XLOOKUP(O1139,'Oversea data From 国家网站'!A:A,'Oversea data From 国家网站'!K:K),_xlfn.XLOOKUP(西门子log!O1139,'Local data from 国家网站'!A:A,'Local data from 国家网站'!K:K)))),"NA",IF(B1139="NMPA",_xlfn.XLOOKUP(E1139,'国家网站数据(NMPA)'!B:B,'国家网站数据(NMPA)'!K:K),IF(B1139="Oversea",_xlfn.XLOOKUP(O1139,'Oversea data From 国家网站'!A:A,'Oversea data From 国家网站'!K:K),_xlfn.XLOOKUP(O1139,'Local data from 国家网站'!A:A,'Local data from 国家网站'!K:K))))</f>
        <v>0</v>
      </c>
      <c r="J1139" s="176"/>
      <c r="K1139" s="176" t="str">
        <f>IF(B1139="NMPA", _xlfn.XLOOKUP(E1139, '国家网站数据(NMPA)'!B:B, '国家网站数据(NMPA)'!W:W), "NA")</f>
        <v>NA</v>
      </c>
      <c r="M1139" s="326">
        <f t="shared" si="33"/>
        <v>30</v>
      </c>
    </row>
    <row r="1140" spans="3:13" ht="16.399999999999999" customHeight="1">
      <c r="C1140" s="172">
        <f t="shared" ref="C1140:C1203" ca="1" si="34">IF(OR(R1140="Closed",R1140="Pending"),"NA",IF(OR(P1140="",P1140="NA"),M1140-TODAY(),"NA"))</f>
        <v>-45773</v>
      </c>
      <c r="D1140" s="174" t="str">
        <f>IF(B1140="NMPA", _xlfn.XLOOKUP(E1140,'国家网站数据(NMPA)'!$B$1:$B$906,'国家网站数据(NMPA)'!C$1:C$906),"NA")</f>
        <v>NA</v>
      </c>
      <c r="E1140" s="180">
        <f>IF(N1140="Not Reportable","NA",IF(B1140="Oversea",_xlfn.XLOOKUP(O1140,'Oversea data From 国家网站'!A:A,'Oversea data From 国家网站'!B:B),_xlfn.XLOOKUP(O1140,'Local data from 国家网站'!A:A,'Local data from 国家网站'!B:B)))</f>
        <v>0</v>
      </c>
      <c r="G1140" s="176">
        <f>IF(ISERROR(IF(B1140="NMPA",_xlfn.XLOOKUP(E1140,'国家网站数据(NMPA)'!B$1:B$906,'国家网站数据(NMPA)'!J$1:J$906),IF(B1140="Oversea",_xlfn.XLOOKUP(O1140,'Oversea data From 国家网站'!A$1:A$994,'Oversea data From 国家网站'!J$1:J$994),_xlfn.XLOOKUP(O1140,'Local data from 国家网站'!A$1:A$1000,'Local data from 国家网站'!J$1:J$1000)))),"NA",IF(B1140="NMPA",_xlfn.XLOOKUP(E1140,'国家网站数据(NMPA)'!B$1:B$906,'国家网站数据(NMPA)'!J$1:J$906),IF(B1140="Oversea",_xlfn.XLOOKUP(O1140,'Oversea data From 国家网站'!A$1:A$994,'Oversea data From 国家网站'!J$1:J$994),_xlfn.XLOOKUP(O1140,'Local data from 国家网站'!A$1:A$1000,'Local data from 国家网站'!J$1:J$1000))))</f>
        <v>0</v>
      </c>
      <c r="I1140" s="176">
        <f>IF(ISERROR(IF(B1140="NMPA",_xlfn.XLOOKUP(西门子log!E1140,'国家网站数据(NMPA)'!B:B,'国家网站数据(NMPA)'!K:K),IF(B1140="Oversea",_xlfn.XLOOKUP(O1140,'Oversea data From 国家网站'!A:A,'Oversea data From 国家网站'!K:K),_xlfn.XLOOKUP(西门子log!O1140,'Local data from 国家网站'!A:A,'Local data from 国家网站'!K:K)))),"NA",IF(B1140="NMPA",_xlfn.XLOOKUP(E1140,'国家网站数据(NMPA)'!B:B,'国家网站数据(NMPA)'!K:K),IF(B1140="Oversea",_xlfn.XLOOKUP(O1140,'Oversea data From 国家网站'!A:A,'Oversea data From 国家网站'!K:K),_xlfn.XLOOKUP(O1140,'Local data from 国家网站'!A:A,'Local data from 国家网站'!K:K))))</f>
        <v>0</v>
      </c>
      <c r="J1140" s="176"/>
      <c r="K1140" s="176" t="str">
        <f>IF(B1140="NMPA", _xlfn.XLOOKUP(E1140, '国家网站数据(NMPA)'!B:B, '国家网站数据(NMPA)'!W:W), "NA")</f>
        <v>NA</v>
      </c>
      <c r="M1140" s="326">
        <f t="shared" ref="M1140:M1203" si="35">IF(B1140="NMPA",L1140+45,IF(B1140="Local",L1140+20,L1140+30))</f>
        <v>30</v>
      </c>
    </row>
    <row r="1141" spans="3:13" ht="16.399999999999999" customHeight="1">
      <c r="C1141" s="172">
        <f t="shared" ca="1" si="34"/>
        <v>-45773</v>
      </c>
      <c r="D1141" s="174" t="str">
        <f>IF(B1141="NMPA", _xlfn.XLOOKUP(E1141,'国家网站数据(NMPA)'!$B$1:$B$906,'国家网站数据(NMPA)'!C$1:C$906),"NA")</f>
        <v>NA</v>
      </c>
      <c r="E1141" s="180">
        <f>IF(N1141="Not Reportable","NA",IF(B1141="Oversea",_xlfn.XLOOKUP(O1141,'Oversea data From 国家网站'!A:A,'Oversea data From 国家网站'!B:B),_xlfn.XLOOKUP(O1141,'Local data from 国家网站'!A:A,'Local data from 国家网站'!B:B)))</f>
        <v>0</v>
      </c>
      <c r="G1141" s="176">
        <f>IF(ISERROR(IF(B1141="NMPA",_xlfn.XLOOKUP(E1141,'国家网站数据(NMPA)'!B$1:B$906,'国家网站数据(NMPA)'!J$1:J$906),IF(B1141="Oversea",_xlfn.XLOOKUP(O1141,'Oversea data From 国家网站'!A$1:A$994,'Oversea data From 国家网站'!J$1:J$994),_xlfn.XLOOKUP(O1141,'Local data from 国家网站'!A$1:A$1000,'Local data from 国家网站'!J$1:J$1000)))),"NA",IF(B1141="NMPA",_xlfn.XLOOKUP(E1141,'国家网站数据(NMPA)'!B$1:B$906,'国家网站数据(NMPA)'!J$1:J$906),IF(B1141="Oversea",_xlfn.XLOOKUP(O1141,'Oversea data From 国家网站'!A$1:A$994,'Oversea data From 国家网站'!J$1:J$994),_xlfn.XLOOKUP(O1141,'Local data from 国家网站'!A$1:A$1000,'Local data from 国家网站'!J$1:J$1000))))</f>
        <v>0</v>
      </c>
      <c r="I1141" s="176">
        <f>IF(ISERROR(IF(B1141="NMPA",_xlfn.XLOOKUP(西门子log!E1141,'国家网站数据(NMPA)'!B:B,'国家网站数据(NMPA)'!K:K),IF(B1141="Oversea",_xlfn.XLOOKUP(O1141,'Oversea data From 国家网站'!A:A,'Oversea data From 国家网站'!K:K),_xlfn.XLOOKUP(西门子log!O1141,'Local data from 国家网站'!A:A,'Local data from 国家网站'!K:K)))),"NA",IF(B1141="NMPA",_xlfn.XLOOKUP(E1141,'国家网站数据(NMPA)'!B:B,'国家网站数据(NMPA)'!K:K),IF(B1141="Oversea",_xlfn.XLOOKUP(O1141,'Oversea data From 国家网站'!A:A,'Oversea data From 国家网站'!K:K),_xlfn.XLOOKUP(O1141,'Local data from 国家网站'!A:A,'Local data from 国家网站'!K:K))))</f>
        <v>0</v>
      </c>
      <c r="J1141" s="176"/>
      <c r="K1141" s="176" t="str">
        <f>IF(B1141="NMPA", _xlfn.XLOOKUP(E1141, '国家网站数据(NMPA)'!B:B, '国家网站数据(NMPA)'!W:W), "NA")</f>
        <v>NA</v>
      </c>
      <c r="M1141" s="326">
        <f t="shared" si="35"/>
        <v>30</v>
      </c>
    </row>
    <row r="1142" spans="3:13" ht="16.399999999999999" customHeight="1">
      <c r="C1142" s="172">
        <f t="shared" ca="1" si="34"/>
        <v>-45773</v>
      </c>
      <c r="D1142" s="174" t="str">
        <f>IF(B1142="NMPA", _xlfn.XLOOKUP(E1142,'国家网站数据(NMPA)'!$B$1:$B$906,'国家网站数据(NMPA)'!C$1:C$906),"NA")</f>
        <v>NA</v>
      </c>
      <c r="E1142" s="180">
        <f>IF(N1142="Not Reportable","NA",IF(B1142="Oversea",_xlfn.XLOOKUP(O1142,'Oversea data From 国家网站'!A:A,'Oversea data From 国家网站'!B:B),_xlfn.XLOOKUP(O1142,'Local data from 国家网站'!A:A,'Local data from 国家网站'!B:B)))</f>
        <v>0</v>
      </c>
      <c r="G1142" s="176">
        <f>IF(ISERROR(IF(B1142="NMPA",_xlfn.XLOOKUP(E1142,'国家网站数据(NMPA)'!B$1:B$906,'国家网站数据(NMPA)'!J$1:J$906),IF(B1142="Oversea",_xlfn.XLOOKUP(O1142,'Oversea data From 国家网站'!A$1:A$994,'Oversea data From 国家网站'!J$1:J$994),_xlfn.XLOOKUP(O1142,'Local data from 国家网站'!A$1:A$1000,'Local data from 国家网站'!J$1:J$1000)))),"NA",IF(B1142="NMPA",_xlfn.XLOOKUP(E1142,'国家网站数据(NMPA)'!B$1:B$906,'国家网站数据(NMPA)'!J$1:J$906),IF(B1142="Oversea",_xlfn.XLOOKUP(O1142,'Oversea data From 国家网站'!A$1:A$994,'Oversea data From 国家网站'!J$1:J$994),_xlfn.XLOOKUP(O1142,'Local data from 国家网站'!A$1:A$1000,'Local data from 国家网站'!J$1:J$1000))))</f>
        <v>0</v>
      </c>
      <c r="I1142" s="176">
        <f>IF(ISERROR(IF(B1142="NMPA",_xlfn.XLOOKUP(西门子log!E1142,'国家网站数据(NMPA)'!B:B,'国家网站数据(NMPA)'!K:K),IF(B1142="Oversea",_xlfn.XLOOKUP(O1142,'Oversea data From 国家网站'!A:A,'Oversea data From 国家网站'!K:K),_xlfn.XLOOKUP(西门子log!O1142,'Local data from 国家网站'!A:A,'Local data from 国家网站'!K:K)))),"NA",IF(B1142="NMPA",_xlfn.XLOOKUP(E1142,'国家网站数据(NMPA)'!B:B,'国家网站数据(NMPA)'!K:K),IF(B1142="Oversea",_xlfn.XLOOKUP(O1142,'Oversea data From 国家网站'!A:A,'Oversea data From 国家网站'!K:K),_xlfn.XLOOKUP(O1142,'Local data from 国家网站'!A:A,'Local data from 国家网站'!K:K))))</f>
        <v>0</v>
      </c>
      <c r="J1142" s="176"/>
      <c r="K1142" s="176" t="str">
        <f>IF(B1142="NMPA", _xlfn.XLOOKUP(E1142, '国家网站数据(NMPA)'!B:B, '国家网站数据(NMPA)'!W:W), "NA")</f>
        <v>NA</v>
      </c>
      <c r="M1142" s="326">
        <f t="shared" si="35"/>
        <v>30</v>
      </c>
    </row>
    <row r="1143" spans="3:13" ht="16.399999999999999" customHeight="1">
      <c r="C1143" s="172">
        <f t="shared" ca="1" si="34"/>
        <v>-45773</v>
      </c>
      <c r="D1143" s="174" t="str">
        <f>IF(B1143="NMPA", _xlfn.XLOOKUP(E1143,'国家网站数据(NMPA)'!$B$1:$B$906,'国家网站数据(NMPA)'!C$1:C$906),"NA")</f>
        <v>NA</v>
      </c>
      <c r="E1143" s="180">
        <f>IF(N1143="Not Reportable","NA",IF(B1143="Oversea",_xlfn.XLOOKUP(O1143,'Oversea data From 国家网站'!A:A,'Oversea data From 国家网站'!B:B),_xlfn.XLOOKUP(O1143,'Local data from 国家网站'!A:A,'Local data from 国家网站'!B:B)))</f>
        <v>0</v>
      </c>
      <c r="G1143" s="176">
        <f>IF(ISERROR(IF(B1143="NMPA",_xlfn.XLOOKUP(E1143,'国家网站数据(NMPA)'!B$1:B$906,'国家网站数据(NMPA)'!J$1:J$906),IF(B1143="Oversea",_xlfn.XLOOKUP(O1143,'Oversea data From 国家网站'!A$1:A$994,'Oversea data From 国家网站'!J$1:J$994),_xlfn.XLOOKUP(O1143,'Local data from 国家网站'!A$1:A$1000,'Local data from 国家网站'!J$1:J$1000)))),"NA",IF(B1143="NMPA",_xlfn.XLOOKUP(E1143,'国家网站数据(NMPA)'!B$1:B$906,'国家网站数据(NMPA)'!J$1:J$906),IF(B1143="Oversea",_xlfn.XLOOKUP(O1143,'Oversea data From 国家网站'!A$1:A$994,'Oversea data From 国家网站'!J$1:J$994),_xlfn.XLOOKUP(O1143,'Local data from 国家网站'!A$1:A$1000,'Local data from 国家网站'!J$1:J$1000))))</f>
        <v>0</v>
      </c>
      <c r="I1143" s="176">
        <f>IF(ISERROR(IF(B1143="NMPA",_xlfn.XLOOKUP(西门子log!E1143,'国家网站数据(NMPA)'!B:B,'国家网站数据(NMPA)'!K:K),IF(B1143="Oversea",_xlfn.XLOOKUP(O1143,'Oversea data From 国家网站'!A:A,'Oversea data From 国家网站'!K:K),_xlfn.XLOOKUP(西门子log!O1143,'Local data from 国家网站'!A:A,'Local data from 国家网站'!K:K)))),"NA",IF(B1143="NMPA",_xlfn.XLOOKUP(E1143,'国家网站数据(NMPA)'!B:B,'国家网站数据(NMPA)'!K:K),IF(B1143="Oversea",_xlfn.XLOOKUP(O1143,'Oversea data From 国家网站'!A:A,'Oversea data From 国家网站'!K:K),_xlfn.XLOOKUP(O1143,'Local data from 国家网站'!A:A,'Local data from 国家网站'!K:K))))</f>
        <v>0</v>
      </c>
      <c r="J1143" s="176"/>
      <c r="K1143" s="176" t="str">
        <f>IF(B1143="NMPA", _xlfn.XLOOKUP(E1143, '国家网站数据(NMPA)'!B:B, '国家网站数据(NMPA)'!W:W), "NA")</f>
        <v>NA</v>
      </c>
      <c r="M1143" s="326">
        <f t="shared" si="35"/>
        <v>30</v>
      </c>
    </row>
    <row r="1144" spans="3:13" ht="16.399999999999999" customHeight="1">
      <c r="C1144" s="172">
        <f t="shared" ca="1" si="34"/>
        <v>-45773</v>
      </c>
      <c r="D1144" s="174" t="str">
        <f>IF(B1144="NMPA", _xlfn.XLOOKUP(E1144,'国家网站数据(NMPA)'!$B$1:$B$906,'国家网站数据(NMPA)'!C$1:C$906),"NA")</f>
        <v>NA</v>
      </c>
      <c r="E1144" s="180">
        <f>IF(N1144="Not Reportable","NA",IF(B1144="Oversea",_xlfn.XLOOKUP(O1144,'Oversea data From 国家网站'!A:A,'Oversea data From 国家网站'!B:B),_xlfn.XLOOKUP(O1144,'Local data from 国家网站'!A:A,'Local data from 国家网站'!B:B)))</f>
        <v>0</v>
      </c>
      <c r="G1144" s="176">
        <f>IF(ISERROR(IF(B1144="NMPA",_xlfn.XLOOKUP(E1144,'国家网站数据(NMPA)'!B$1:B$906,'国家网站数据(NMPA)'!J$1:J$906),IF(B1144="Oversea",_xlfn.XLOOKUP(O1144,'Oversea data From 国家网站'!A$1:A$994,'Oversea data From 国家网站'!J$1:J$994),_xlfn.XLOOKUP(O1144,'Local data from 国家网站'!A$1:A$1000,'Local data from 国家网站'!J$1:J$1000)))),"NA",IF(B1144="NMPA",_xlfn.XLOOKUP(E1144,'国家网站数据(NMPA)'!B$1:B$906,'国家网站数据(NMPA)'!J$1:J$906),IF(B1144="Oversea",_xlfn.XLOOKUP(O1144,'Oversea data From 国家网站'!A$1:A$994,'Oversea data From 国家网站'!J$1:J$994),_xlfn.XLOOKUP(O1144,'Local data from 国家网站'!A$1:A$1000,'Local data from 国家网站'!J$1:J$1000))))</f>
        <v>0</v>
      </c>
      <c r="I1144" s="176">
        <f>IF(ISERROR(IF(B1144="NMPA",_xlfn.XLOOKUP(西门子log!E1144,'国家网站数据(NMPA)'!B:B,'国家网站数据(NMPA)'!K:K),IF(B1144="Oversea",_xlfn.XLOOKUP(O1144,'Oversea data From 国家网站'!A:A,'Oversea data From 国家网站'!K:K),_xlfn.XLOOKUP(西门子log!O1144,'Local data from 国家网站'!A:A,'Local data from 国家网站'!K:K)))),"NA",IF(B1144="NMPA",_xlfn.XLOOKUP(E1144,'国家网站数据(NMPA)'!B:B,'国家网站数据(NMPA)'!K:K),IF(B1144="Oversea",_xlfn.XLOOKUP(O1144,'Oversea data From 国家网站'!A:A,'Oversea data From 国家网站'!K:K),_xlfn.XLOOKUP(O1144,'Local data from 国家网站'!A:A,'Local data from 国家网站'!K:K))))</f>
        <v>0</v>
      </c>
      <c r="J1144" s="176"/>
      <c r="K1144" s="176" t="str">
        <f>IF(B1144="NMPA", _xlfn.XLOOKUP(E1144, '国家网站数据(NMPA)'!B:B, '国家网站数据(NMPA)'!W:W), "NA")</f>
        <v>NA</v>
      </c>
      <c r="M1144" s="326">
        <f t="shared" si="35"/>
        <v>30</v>
      </c>
    </row>
    <row r="1145" spans="3:13" ht="16.399999999999999" customHeight="1">
      <c r="C1145" s="172">
        <f t="shared" ca="1" si="34"/>
        <v>-45773</v>
      </c>
      <c r="D1145" s="174" t="str">
        <f>IF(B1145="NMPA", _xlfn.XLOOKUP(E1145,'国家网站数据(NMPA)'!$B$1:$B$906,'国家网站数据(NMPA)'!C$1:C$906),"NA")</f>
        <v>NA</v>
      </c>
      <c r="E1145" s="180">
        <f>IF(N1145="Not Reportable","NA",IF(B1145="Oversea",_xlfn.XLOOKUP(O1145,'Oversea data From 国家网站'!A:A,'Oversea data From 国家网站'!B:B),_xlfn.XLOOKUP(O1145,'Local data from 国家网站'!A:A,'Local data from 国家网站'!B:B)))</f>
        <v>0</v>
      </c>
      <c r="G1145" s="176">
        <f>IF(ISERROR(IF(B1145="NMPA",_xlfn.XLOOKUP(E1145,'国家网站数据(NMPA)'!B$1:B$906,'国家网站数据(NMPA)'!J$1:J$906),IF(B1145="Oversea",_xlfn.XLOOKUP(O1145,'Oversea data From 国家网站'!A$1:A$994,'Oversea data From 国家网站'!J$1:J$994),_xlfn.XLOOKUP(O1145,'Local data from 国家网站'!A$1:A$1000,'Local data from 国家网站'!J$1:J$1000)))),"NA",IF(B1145="NMPA",_xlfn.XLOOKUP(E1145,'国家网站数据(NMPA)'!B$1:B$906,'国家网站数据(NMPA)'!J$1:J$906),IF(B1145="Oversea",_xlfn.XLOOKUP(O1145,'Oversea data From 国家网站'!A$1:A$994,'Oversea data From 国家网站'!J$1:J$994),_xlfn.XLOOKUP(O1145,'Local data from 国家网站'!A$1:A$1000,'Local data from 国家网站'!J$1:J$1000))))</f>
        <v>0</v>
      </c>
      <c r="I1145" s="176">
        <f>IF(ISERROR(IF(B1145="NMPA",_xlfn.XLOOKUP(西门子log!E1145,'国家网站数据(NMPA)'!B:B,'国家网站数据(NMPA)'!K:K),IF(B1145="Oversea",_xlfn.XLOOKUP(O1145,'Oversea data From 国家网站'!A:A,'Oversea data From 国家网站'!K:K),_xlfn.XLOOKUP(西门子log!O1145,'Local data from 国家网站'!A:A,'Local data from 国家网站'!K:K)))),"NA",IF(B1145="NMPA",_xlfn.XLOOKUP(E1145,'国家网站数据(NMPA)'!B:B,'国家网站数据(NMPA)'!K:K),IF(B1145="Oversea",_xlfn.XLOOKUP(O1145,'Oversea data From 国家网站'!A:A,'Oversea data From 国家网站'!K:K),_xlfn.XLOOKUP(O1145,'Local data from 国家网站'!A:A,'Local data from 国家网站'!K:K))))</f>
        <v>0</v>
      </c>
      <c r="J1145" s="176"/>
      <c r="K1145" s="176" t="str">
        <f>IF(B1145="NMPA", _xlfn.XLOOKUP(E1145, '国家网站数据(NMPA)'!B:B, '国家网站数据(NMPA)'!W:W), "NA")</f>
        <v>NA</v>
      </c>
      <c r="M1145" s="326">
        <f t="shared" si="35"/>
        <v>30</v>
      </c>
    </row>
    <row r="1146" spans="3:13" ht="16.399999999999999" customHeight="1">
      <c r="C1146" s="172">
        <f t="shared" ca="1" si="34"/>
        <v>-45773</v>
      </c>
      <c r="D1146" s="174" t="str">
        <f>IF(B1146="NMPA", _xlfn.XLOOKUP(E1146,'国家网站数据(NMPA)'!$B$1:$B$906,'国家网站数据(NMPA)'!C$1:C$906),"NA")</f>
        <v>NA</v>
      </c>
      <c r="E1146" s="180">
        <f>IF(N1146="Not Reportable","NA",IF(B1146="Oversea",_xlfn.XLOOKUP(O1146,'Oversea data From 国家网站'!A:A,'Oversea data From 国家网站'!B:B),_xlfn.XLOOKUP(O1146,'Local data from 国家网站'!A:A,'Local data from 国家网站'!B:B)))</f>
        <v>0</v>
      </c>
      <c r="G1146" s="176">
        <f>IF(ISERROR(IF(B1146="NMPA",_xlfn.XLOOKUP(E1146,'国家网站数据(NMPA)'!B$1:B$906,'国家网站数据(NMPA)'!J$1:J$906),IF(B1146="Oversea",_xlfn.XLOOKUP(O1146,'Oversea data From 国家网站'!A$1:A$994,'Oversea data From 国家网站'!J$1:J$994),_xlfn.XLOOKUP(O1146,'Local data from 国家网站'!A$1:A$1000,'Local data from 国家网站'!J$1:J$1000)))),"NA",IF(B1146="NMPA",_xlfn.XLOOKUP(E1146,'国家网站数据(NMPA)'!B$1:B$906,'国家网站数据(NMPA)'!J$1:J$906),IF(B1146="Oversea",_xlfn.XLOOKUP(O1146,'Oversea data From 国家网站'!A$1:A$994,'Oversea data From 国家网站'!J$1:J$994),_xlfn.XLOOKUP(O1146,'Local data from 国家网站'!A$1:A$1000,'Local data from 国家网站'!J$1:J$1000))))</f>
        <v>0</v>
      </c>
      <c r="I1146" s="176">
        <f>IF(ISERROR(IF(B1146="NMPA",_xlfn.XLOOKUP(西门子log!E1146,'国家网站数据(NMPA)'!B:B,'国家网站数据(NMPA)'!K:K),IF(B1146="Oversea",_xlfn.XLOOKUP(O1146,'Oversea data From 国家网站'!A:A,'Oversea data From 国家网站'!K:K),_xlfn.XLOOKUP(西门子log!O1146,'Local data from 国家网站'!A:A,'Local data from 国家网站'!K:K)))),"NA",IF(B1146="NMPA",_xlfn.XLOOKUP(E1146,'国家网站数据(NMPA)'!B:B,'国家网站数据(NMPA)'!K:K),IF(B1146="Oversea",_xlfn.XLOOKUP(O1146,'Oversea data From 国家网站'!A:A,'Oversea data From 国家网站'!K:K),_xlfn.XLOOKUP(O1146,'Local data from 国家网站'!A:A,'Local data from 国家网站'!K:K))))</f>
        <v>0</v>
      </c>
      <c r="J1146" s="176"/>
      <c r="K1146" s="176" t="str">
        <f>IF(B1146="NMPA", _xlfn.XLOOKUP(E1146, '国家网站数据(NMPA)'!B:B, '国家网站数据(NMPA)'!W:W), "NA")</f>
        <v>NA</v>
      </c>
      <c r="M1146" s="326">
        <f t="shared" si="35"/>
        <v>30</v>
      </c>
    </row>
    <row r="1147" spans="3:13" ht="16.399999999999999" customHeight="1">
      <c r="C1147" s="172">
        <f t="shared" ca="1" si="34"/>
        <v>-45773</v>
      </c>
      <c r="D1147" s="174" t="str">
        <f>IF(B1147="NMPA", _xlfn.XLOOKUP(E1147,'国家网站数据(NMPA)'!$B$1:$B$906,'国家网站数据(NMPA)'!C$1:C$906),"NA")</f>
        <v>NA</v>
      </c>
      <c r="E1147" s="180">
        <f>IF(N1147="Not Reportable","NA",IF(B1147="Oversea",_xlfn.XLOOKUP(O1147,'Oversea data From 国家网站'!A:A,'Oversea data From 国家网站'!B:B),_xlfn.XLOOKUP(O1147,'Local data from 国家网站'!A:A,'Local data from 国家网站'!B:B)))</f>
        <v>0</v>
      </c>
      <c r="G1147" s="176">
        <f>IF(ISERROR(IF(B1147="NMPA",_xlfn.XLOOKUP(E1147,'国家网站数据(NMPA)'!B$1:B$906,'国家网站数据(NMPA)'!J$1:J$906),IF(B1147="Oversea",_xlfn.XLOOKUP(O1147,'Oversea data From 国家网站'!A$1:A$994,'Oversea data From 国家网站'!J$1:J$994),_xlfn.XLOOKUP(O1147,'Local data from 国家网站'!A$1:A$1000,'Local data from 国家网站'!J$1:J$1000)))),"NA",IF(B1147="NMPA",_xlfn.XLOOKUP(E1147,'国家网站数据(NMPA)'!B$1:B$906,'国家网站数据(NMPA)'!J$1:J$906),IF(B1147="Oversea",_xlfn.XLOOKUP(O1147,'Oversea data From 国家网站'!A$1:A$994,'Oversea data From 国家网站'!J$1:J$994),_xlfn.XLOOKUP(O1147,'Local data from 国家网站'!A$1:A$1000,'Local data from 国家网站'!J$1:J$1000))))</f>
        <v>0</v>
      </c>
      <c r="I1147" s="176">
        <f>IF(ISERROR(IF(B1147="NMPA",_xlfn.XLOOKUP(西门子log!E1147,'国家网站数据(NMPA)'!B:B,'国家网站数据(NMPA)'!K:K),IF(B1147="Oversea",_xlfn.XLOOKUP(O1147,'Oversea data From 国家网站'!A:A,'Oversea data From 国家网站'!K:K),_xlfn.XLOOKUP(西门子log!O1147,'Local data from 国家网站'!A:A,'Local data from 国家网站'!K:K)))),"NA",IF(B1147="NMPA",_xlfn.XLOOKUP(E1147,'国家网站数据(NMPA)'!B:B,'国家网站数据(NMPA)'!K:K),IF(B1147="Oversea",_xlfn.XLOOKUP(O1147,'Oversea data From 国家网站'!A:A,'Oversea data From 国家网站'!K:K),_xlfn.XLOOKUP(O1147,'Local data from 国家网站'!A:A,'Local data from 国家网站'!K:K))))</f>
        <v>0</v>
      </c>
      <c r="J1147" s="176"/>
      <c r="K1147" s="176" t="str">
        <f>IF(B1147="NMPA", _xlfn.XLOOKUP(E1147, '国家网站数据(NMPA)'!B:B, '国家网站数据(NMPA)'!W:W), "NA")</f>
        <v>NA</v>
      </c>
      <c r="M1147" s="326">
        <f t="shared" si="35"/>
        <v>30</v>
      </c>
    </row>
    <row r="1148" spans="3:13" ht="16.399999999999999" customHeight="1">
      <c r="C1148" s="172">
        <f t="shared" ca="1" si="34"/>
        <v>-45773</v>
      </c>
      <c r="D1148" s="174" t="str">
        <f>IF(B1148="NMPA", _xlfn.XLOOKUP(E1148,'国家网站数据(NMPA)'!$B$1:$B$906,'国家网站数据(NMPA)'!C$1:C$906),"NA")</f>
        <v>NA</v>
      </c>
      <c r="E1148" s="180">
        <f>IF(N1148="Not Reportable","NA",IF(B1148="Oversea",_xlfn.XLOOKUP(O1148,'Oversea data From 国家网站'!A:A,'Oversea data From 国家网站'!B:B),_xlfn.XLOOKUP(O1148,'Local data from 国家网站'!A:A,'Local data from 国家网站'!B:B)))</f>
        <v>0</v>
      </c>
      <c r="G1148" s="176">
        <f>IF(ISERROR(IF(B1148="NMPA",_xlfn.XLOOKUP(E1148,'国家网站数据(NMPA)'!B$1:B$906,'国家网站数据(NMPA)'!J$1:J$906),IF(B1148="Oversea",_xlfn.XLOOKUP(O1148,'Oversea data From 国家网站'!A$1:A$994,'Oversea data From 国家网站'!J$1:J$994),_xlfn.XLOOKUP(O1148,'Local data from 国家网站'!A$1:A$1000,'Local data from 国家网站'!J$1:J$1000)))),"NA",IF(B1148="NMPA",_xlfn.XLOOKUP(E1148,'国家网站数据(NMPA)'!B$1:B$906,'国家网站数据(NMPA)'!J$1:J$906),IF(B1148="Oversea",_xlfn.XLOOKUP(O1148,'Oversea data From 国家网站'!A$1:A$994,'Oversea data From 国家网站'!J$1:J$994),_xlfn.XLOOKUP(O1148,'Local data from 国家网站'!A$1:A$1000,'Local data from 国家网站'!J$1:J$1000))))</f>
        <v>0</v>
      </c>
      <c r="I1148" s="176">
        <f>IF(ISERROR(IF(B1148="NMPA",_xlfn.XLOOKUP(西门子log!E1148,'国家网站数据(NMPA)'!B:B,'国家网站数据(NMPA)'!K:K),IF(B1148="Oversea",_xlfn.XLOOKUP(O1148,'Oversea data From 国家网站'!A:A,'Oversea data From 国家网站'!K:K),_xlfn.XLOOKUP(西门子log!O1148,'Local data from 国家网站'!A:A,'Local data from 国家网站'!K:K)))),"NA",IF(B1148="NMPA",_xlfn.XLOOKUP(E1148,'国家网站数据(NMPA)'!B:B,'国家网站数据(NMPA)'!K:K),IF(B1148="Oversea",_xlfn.XLOOKUP(O1148,'Oversea data From 国家网站'!A:A,'Oversea data From 国家网站'!K:K),_xlfn.XLOOKUP(O1148,'Local data from 国家网站'!A:A,'Local data from 国家网站'!K:K))))</f>
        <v>0</v>
      </c>
      <c r="J1148" s="176"/>
      <c r="K1148" s="176" t="str">
        <f>IF(B1148="NMPA", _xlfn.XLOOKUP(E1148, '国家网站数据(NMPA)'!B:B, '国家网站数据(NMPA)'!W:W), "NA")</f>
        <v>NA</v>
      </c>
      <c r="M1148" s="326">
        <f t="shared" si="35"/>
        <v>30</v>
      </c>
    </row>
    <row r="1149" spans="3:13" ht="16.399999999999999" customHeight="1">
      <c r="C1149" s="172">
        <f t="shared" ca="1" si="34"/>
        <v>-45773</v>
      </c>
      <c r="D1149" s="174" t="str">
        <f>IF(B1149="NMPA", _xlfn.XLOOKUP(E1149,'国家网站数据(NMPA)'!$B$1:$B$906,'国家网站数据(NMPA)'!C$1:C$906),"NA")</f>
        <v>NA</v>
      </c>
      <c r="E1149" s="180">
        <f>IF(N1149="Not Reportable","NA",IF(B1149="Oversea",_xlfn.XLOOKUP(O1149,'Oversea data From 国家网站'!A:A,'Oversea data From 国家网站'!B:B),_xlfn.XLOOKUP(O1149,'Local data from 国家网站'!A:A,'Local data from 国家网站'!B:B)))</f>
        <v>0</v>
      </c>
      <c r="G1149" s="176">
        <f>IF(ISERROR(IF(B1149="NMPA",_xlfn.XLOOKUP(E1149,'国家网站数据(NMPA)'!B$1:B$906,'国家网站数据(NMPA)'!J$1:J$906),IF(B1149="Oversea",_xlfn.XLOOKUP(O1149,'Oversea data From 国家网站'!A$1:A$994,'Oversea data From 国家网站'!J$1:J$994),_xlfn.XLOOKUP(O1149,'Local data from 国家网站'!A$1:A$1000,'Local data from 国家网站'!J$1:J$1000)))),"NA",IF(B1149="NMPA",_xlfn.XLOOKUP(E1149,'国家网站数据(NMPA)'!B$1:B$906,'国家网站数据(NMPA)'!J$1:J$906),IF(B1149="Oversea",_xlfn.XLOOKUP(O1149,'Oversea data From 国家网站'!A$1:A$994,'Oversea data From 国家网站'!J$1:J$994),_xlfn.XLOOKUP(O1149,'Local data from 国家网站'!A$1:A$1000,'Local data from 国家网站'!J$1:J$1000))))</f>
        <v>0</v>
      </c>
      <c r="I1149" s="176">
        <f>IF(ISERROR(IF(B1149="NMPA",_xlfn.XLOOKUP(西门子log!E1149,'国家网站数据(NMPA)'!B:B,'国家网站数据(NMPA)'!K:K),IF(B1149="Oversea",_xlfn.XLOOKUP(O1149,'Oversea data From 国家网站'!A:A,'Oversea data From 国家网站'!K:K),_xlfn.XLOOKUP(西门子log!O1149,'Local data from 国家网站'!A:A,'Local data from 国家网站'!K:K)))),"NA",IF(B1149="NMPA",_xlfn.XLOOKUP(E1149,'国家网站数据(NMPA)'!B:B,'国家网站数据(NMPA)'!K:K),IF(B1149="Oversea",_xlfn.XLOOKUP(O1149,'Oversea data From 国家网站'!A:A,'Oversea data From 国家网站'!K:K),_xlfn.XLOOKUP(O1149,'Local data from 国家网站'!A:A,'Local data from 国家网站'!K:K))))</f>
        <v>0</v>
      </c>
      <c r="J1149" s="176"/>
      <c r="K1149" s="176" t="str">
        <f>IF(B1149="NMPA", _xlfn.XLOOKUP(E1149, '国家网站数据(NMPA)'!B:B, '国家网站数据(NMPA)'!W:W), "NA")</f>
        <v>NA</v>
      </c>
      <c r="M1149" s="326">
        <f t="shared" si="35"/>
        <v>30</v>
      </c>
    </row>
    <row r="1150" spans="3:13" ht="16.399999999999999" customHeight="1">
      <c r="C1150" s="172">
        <f t="shared" ca="1" si="34"/>
        <v>-45773</v>
      </c>
      <c r="D1150" s="174" t="str">
        <f>IF(B1150="NMPA", _xlfn.XLOOKUP(E1150,'国家网站数据(NMPA)'!$B$1:$B$906,'国家网站数据(NMPA)'!C$1:C$906),"NA")</f>
        <v>NA</v>
      </c>
      <c r="E1150" s="180">
        <f>IF(N1150="Not Reportable","NA",IF(B1150="Oversea",_xlfn.XLOOKUP(O1150,'Oversea data From 国家网站'!A:A,'Oversea data From 国家网站'!B:B),_xlfn.XLOOKUP(O1150,'Local data from 国家网站'!A:A,'Local data from 国家网站'!B:B)))</f>
        <v>0</v>
      </c>
      <c r="G1150" s="176">
        <f>IF(ISERROR(IF(B1150="NMPA",_xlfn.XLOOKUP(E1150,'国家网站数据(NMPA)'!B$1:B$906,'国家网站数据(NMPA)'!J$1:J$906),IF(B1150="Oversea",_xlfn.XLOOKUP(O1150,'Oversea data From 国家网站'!A$1:A$994,'Oversea data From 国家网站'!J$1:J$994),_xlfn.XLOOKUP(O1150,'Local data from 国家网站'!A$1:A$1000,'Local data from 国家网站'!J$1:J$1000)))),"NA",IF(B1150="NMPA",_xlfn.XLOOKUP(E1150,'国家网站数据(NMPA)'!B$1:B$906,'国家网站数据(NMPA)'!J$1:J$906),IF(B1150="Oversea",_xlfn.XLOOKUP(O1150,'Oversea data From 国家网站'!A$1:A$994,'Oversea data From 国家网站'!J$1:J$994),_xlfn.XLOOKUP(O1150,'Local data from 国家网站'!A$1:A$1000,'Local data from 国家网站'!J$1:J$1000))))</f>
        <v>0</v>
      </c>
      <c r="I1150" s="176">
        <f>IF(ISERROR(IF(B1150="NMPA",_xlfn.XLOOKUP(西门子log!E1150,'国家网站数据(NMPA)'!B:B,'国家网站数据(NMPA)'!K:K),IF(B1150="Oversea",_xlfn.XLOOKUP(O1150,'Oversea data From 国家网站'!A:A,'Oversea data From 国家网站'!K:K),_xlfn.XLOOKUP(西门子log!O1150,'Local data from 国家网站'!A:A,'Local data from 国家网站'!K:K)))),"NA",IF(B1150="NMPA",_xlfn.XLOOKUP(E1150,'国家网站数据(NMPA)'!B:B,'国家网站数据(NMPA)'!K:K),IF(B1150="Oversea",_xlfn.XLOOKUP(O1150,'Oversea data From 国家网站'!A:A,'Oversea data From 国家网站'!K:K),_xlfn.XLOOKUP(O1150,'Local data from 国家网站'!A:A,'Local data from 国家网站'!K:K))))</f>
        <v>0</v>
      </c>
      <c r="J1150" s="176"/>
      <c r="K1150" s="176" t="str">
        <f>IF(B1150="NMPA", _xlfn.XLOOKUP(E1150, '国家网站数据(NMPA)'!B:B, '国家网站数据(NMPA)'!W:W), "NA")</f>
        <v>NA</v>
      </c>
      <c r="M1150" s="326">
        <f t="shared" si="35"/>
        <v>30</v>
      </c>
    </row>
    <row r="1151" spans="3:13" ht="16.399999999999999" customHeight="1">
      <c r="C1151" s="172">
        <f t="shared" ca="1" si="34"/>
        <v>-45773</v>
      </c>
      <c r="D1151" s="174" t="str">
        <f>IF(B1151="NMPA", _xlfn.XLOOKUP(E1151,'国家网站数据(NMPA)'!$B$1:$B$906,'国家网站数据(NMPA)'!C$1:C$906),"NA")</f>
        <v>NA</v>
      </c>
      <c r="E1151" s="180">
        <f>IF(N1151="Not Reportable","NA",IF(B1151="Oversea",_xlfn.XLOOKUP(O1151,'Oversea data From 国家网站'!A:A,'Oversea data From 国家网站'!B:B),_xlfn.XLOOKUP(O1151,'Local data from 国家网站'!A:A,'Local data from 国家网站'!B:B)))</f>
        <v>0</v>
      </c>
      <c r="G1151" s="176">
        <f>IF(ISERROR(IF(B1151="NMPA",_xlfn.XLOOKUP(E1151,'国家网站数据(NMPA)'!B$1:B$906,'国家网站数据(NMPA)'!J$1:J$906),IF(B1151="Oversea",_xlfn.XLOOKUP(O1151,'Oversea data From 国家网站'!A$1:A$994,'Oversea data From 国家网站'!J$1:J$994),_xlfn.XLOOKUP(O1151,'Local data from 国家网站'!A$1:A$1000,'Local data from 国家网站'!J$1:J$1000)))),"NA",IF(B1151="NMPA",_xlfn.XLOOKUP(E1151,'国家网站数据(NMPA)'!B$1:B$906,'国家网站数据(NMPA)'!J$1:J$906),IF(B1151="Oversea",_xlfn.XLOOKUP(O1151,'Oversea data From 国家网站'!A$1:A$994,'Oversea data From 国家网站'!J$1:J$994),_xlfn.XLOOKUP(O1151,'Local data from 国家网站'!A$1:A$1000,'Local data from 国家网站'!J$1:J$1000))))</f>
        <v>0</v>
      </c>
      <c r="I1151" s="176">
        <f>IF(ISERROR(IF(B1151="NMPA",_xlfn.XLOOKUP(西门子log!E1151,'国家网站数据(NMPA)'!B:B,'国家网站数据(NMPA)'!K:K),IF(B1151="Oversea",_xlfn.XLOOKUP(O1151,'Oversea data From 国家网站'!A:A,'Oversea data From 国家网站'!K:K),_xlfn.XLOOKUP(西门子log!O1151,'Local data from 国家网站'!A:A,'Local data from 国家网站'!K:K)))),"NA",IF(B1151="NMPA",_xlfn.XLOOKUP(E1151,'国家网站数据(NMPA)'!B:B,'国家网站数据(NMPA)'!K:K),IF(B1151="Oversea",_xlfn.XLOOKUP(O1151,'Oversea data From 国家网站'!A:A,'Oversea data From 国家网站'!K:K),_xlfn.XLOOKUP(O1151,'Local data from 国家网站'!A:A,'Local data from 国家网站'!K:K))))</f>
        <v>0</v>
      </c>
      <c r="J1151" s="176"/>
      <c r="K1151" s="176" t="str">
        <f>IF(B1151="NMPA", _xlfn.XLOOKUP(E1151, '国家网站数据(NMPA)'!B:B, '国家网站数据(NMPA)'!W:W), "NA")</f>
        <v>NA</v>
      </c>
      <c r="M1151" s="326">
        <f t="shared" si="35"/>
        <v>30</v>
      </c>
    </row>
    <row r="1152" spans="3:13" ht="16.399999999999999" customHeight="1">
      <c r="C1152" s="172">
        <f t="shared" ca="1" si="34"/>
        <v>-45773</v>
      </c>
      <c r="D1152" s="174" t="str">
        <f>IF(B1152="NMPA", _xlfn.XLOOKUP(E1152,'国家网站数据(NMPA)'!$B$1:$B$906,'国家网站数据(NMPA)'!C$1:C$906),"NA")</f>
        <v>NA</v>
      </c>
      <c r="E1152" s="180">
        <f>IF(N1152="Not Reportable","NA",IF(B1152="Oversea",_xlfn.XLOOKUP(O1152,'Oversea data From 国家网站'!A:A,'Oversea data From 国家网站'!B:B),_xlfn.XLOOKUP(O1152,'Local data from 国家网站'!A:A,'Local data from 国家网站'!B:B)))</f>
        <v>0</v>
      </c>
      <c r="G1152" s="176">
        <f>IF(ISERROR(IF(B1152="NMPA",_xlfn.XLOOKUP(E1152,'国家网站数据(NMPA)'!B$1:B$906,'国家网站数据(NMPA)'!J$1:J$906),IF(B1152="Oversea",_xlfn.XLOOKUP(O1152,'Oversea data From 国家网站'!A$1:A$994,'Oversea data From 国家网站'!J$1:J$994),_xlfn.XLOOKUP(O1152,'Local data from 国家网站'!A$1:A$1000,'Local data from 国家网站'!J$1:J$1000)))),"NA",IF(B1152="NMPA",_xlfn.XLOOKUP(E1152,'国家网站数据(NMPA)'!B$1:B$906,'国家网站数据(NMPA)'!J$1:J$906),IF(B1152="Oversea",_xlfn.XLOOKUP(O1152,'Oversea data From 国家网站'!A$1:A$994,'Oversea data From 国家网站'!J$1:J$994),_xlfn.XLOOKUP(O1152,'Local data from 国家网站'!A$1:A$1000,'Local data from 国家网站'!J$1:J$1000))))</f>
        <v>0</v>
      </c>
      <c r="I1152" s="176">
        <f>IF(ISERROR(IF(B1152="NMPA",_xlfn.XLOOKUP(西门子log!E1152,'国家网站数据(NMPA)'!B:B,'国家网站数据(NMPA)'!K:K),IF(B1152="Oversea",_xlfn.XLOOKUP(O1152,'Oversea data From 国家网站'!A:A,'Oversea data From 国家网站'!K:K),_xlfn.XLOOKUP(西门子log!O1152,'Local data from 国家网站'!A:A,'Local data from 国家网站'!K:K)))),"NA",IF(B1152="NMPA",_xlfn.XLOOKUP(E1152,'国家网站数据(NMPA)'!B:B,'国家网站数据(NMPA)'!K:K),IF(B1152="Oversea",_xlfn.XLOOKUP(O1152,'Oversea data From 国家网站'!A:A,'Oversea data From 国家网站'!K:K),_xlfn.XLOOKUP(O1152,'Local data from 国家网站'!A:A,'Local data from 国家网站'!K:K))))</f>
        <v>0</v>
      </c>
      <c r="J1152" s="176"/>
      <c r="K1152" s="176" t="str">
        <f>IF(B1152="NMPA", _xlfn.XLOOKUP(E1152, '国家网站数据(NMPA)'!B:B, '国家网站数据(NMPA)'!W:W), "NA")</f>
        <v>NA</v>
      </c>
      <c r="M1152" s="326">
        <f t="shared" si="35"/>
        <v>30</v>
      </c>
    </row>
    <row r="1153" spans="3:13" ht="16.399999999999999" customHeight="1">
      <c r="C1153" s="172">
        <f t="shared" ca="1" si="34"/>
        <v>-45773</v>
      </c>
      <c r="D1153" s="174" t="str">
        <f>IF(B1153="NMPA", _xlfn.XLOOKUP(E1153,'国家网站数据(NMPA)'!$B$1:$B$906,'国家网站数据(NMPA)'!C$1:C$906),"NA")</f>
        <v>NA</v>
      </c>
      <c r="E1153" s="180">
        <f>IF(N1153="Not Reportable","NA",IF(B1153="Oversea",_xlfn.XLOOKUP(O1153,'Oversea data From 国家网站'!A:A,'Oversea data From 国家网站'!B:B),_xlfn.XLOOKUP(O1153,'Local data from 国家网站'!A:A,'Local data from 国家网站'!B:B)))</f>
        <v>0</v>
      </c>
      <c r="G1153" s="176">
        <f>IF(ISERROR(IF(B1153="NMPA",_xlfn.XLOOKUP(E1153,'国家网站数据(NMPA)'!B$1:B$906,'国家网站数据(NMPA)'!J$1:J$906),IF(B1153="Oversea",_xlfn.XLOOKUP(O1153,'Oversea data From 国家网站'!A$1:A$994,'Oversea data From 国家网站'!J$1:J$994),_xlfn.XLOOKUP(O1153,'Local data from 国家网站'!A$1:A$1000,'Local data from 国家网站'!J$1:J$1000)))),"NA",IF(B1153="NMPA",_xlfn.XLOOKUP(E1153,'国家网站数据(NMPA)'!B$1:B$906,'国家网站数据(NMPA)'!J$1:J$906),IF(B1153="Oversea",_xlfn.XLOOKUP(O1153,'Oversea data From 国家网站'!A$1:A$994,'Oversea data From 国家网站'!J$1:J$994),_xlfn.XLOOKUP(O1153,'Local data from 国家网站'!A$1:A$1000,'Local data from 国家网站'!J$1:J$1000))))</f>
        <v>0</v>
      </c>
      <c r="I1153" s="176">
        <f>IF(ISERROR(IF(B1153="NMPA",_xlfn.XLOOKUP(西门子log!E1153,'国家网站数据(NMPA)'!B:B,'国家网站数据(NMPA)'!K:K),IF(B1153="Oversea",_xlfn.XLOOKUP(O1153,'Oversea data From 国家网站'!A:A,'Oversea data From 国家网站'!K:K),_xlfn.XLOOKUP(西门子log!O1153,'Local data from 国家网站'!A:A,'Local data from 国家网站'!K:K)))),"NA",IF(B1153="NMPA",_xlfn.XLOOKUP(E1153,'国家网站数据(NMPA)'!B:B,'国家网站数据(NMPA)'!K:K),IF(B1153="Oversea",_xlfn.XLOOKUP(O1153,'Oversea data From 国家网站'!A:A,'Oversea data From 国家网站'!K:K),_xlfn.XLOOKUP(O1153,'Local data from 国家网站'!A:A,'Local data from 国家网站'!K:K))))</f>
        <v>0</v>
      </c>
      <c r="J1153" s="176"/>
      <c r="K1153" s="176" t="str">
        <f>IF(B1153="NMPA", _xlfn.XLOOKUP(E1153, '国家网站数据(NMPA)'!B:B, '国家网站数据(NMPA)'!W:W), "NA")</f>
        <v>NA</v>
      </c>
      <c r="M1153" s="326">
        <f t="shared" si="35"/>
        <v>30</v>
      </c>
    </row>
    <row r="1154" spans="3:13" ht="16.399999999999999" customHeight="1">
      <c r="C1154" s="172">
        <f t="shared" ca="1" si="34"/>
        <v>-45773</v>
      </c>
      <c r="D1154" s="174" t="str">
        <f>IF(B1154="NMPA", _xlfn.XLOOKUP(E1154,'国家网站数据(NMPA)'!$B$1:$B$906,'国家网站数据(NMPA)'!C$1:C$906),"NA")</f>
        <v>NA</v>
      </c>
      <c r="E1154" s="180">
        <f>IF(N1154="Not Reportable","NA",IF(B1154="Oversea",_xlfn.XLOOKUP(O1154,'Oversea data From 国家网站'!A:A,'Oversea data From 国家网站'!B:B),_xlfn.XLOOKUP(O1154,'Local data from 国家网站'!A:A,'Local data from 国家网站'!B:B)))</f>
        <v>0</v>
      </c>
      <c r="G1154" s="176">
        <f>IF(ISERROR(IF(B1154="NMPA",_xlfn.XLOOKUP(E1154,'国家网站数据(NMPA)'!B$1:B$906,'国家网站数据(NMPA)'!J$1:J$906),IF(B1154="Oversea",_xlfn.XLOOKUP(O1154,'Oversea data From 国家网站'!A$1:A$994,'Oversea data From 国家网站'!J$1:J$994),_xlfn.XLOOKUP(O1154,'Local data from 国家网站'!A$1:A$1000,'Local data from 国家网站'!J$1:J$1000)))),"NA",IF(B1154="NMPA",_xlfn.XLOOKUP(E1154,'国家网站数据(NMPA)'!B$1:B$906,'国家网站数据(NMPA)'!J$1:J$906),IF(B1154="Oversea",_xlfn.XLOOKUP(O1154,'Oversea data From 国家网站'!A$1:A$994,'Oversea data From 国家网站'!J$1:J$994),_xlfn.XLOOKUP(O1154,'Local data from 国家网站'!A$1:A$1000,'Local data from 国家网站'!J$1:J$1000))))</f>
        <v>0</v>
      </c>
      <c r="I1154" s="176">
        <f>IF(ISERROR(IF(B1154="NMPA",_xlfn.XLOOKUP(西门子log!E1154,'国家网站数据(NMPA)'!B:B,'国家网站数据(NMPA)'!K:K),IF(B1154="Oversea",_xlfn.XLOOKUP(O1154,'Oversea data From 国家网站'!A:A,'Oversea data From 国家网站'!K:K),_xlfn.XLOOKUP(西门子log!O1154,'Local data from 国家网站'!A:A,'Local data from 国家网站'!K:K)))),"NA",IF(B1154="NMPA",_xlfn.XLOOKUP(E1154,'国家网站数据(NMPA)'!B:B,'国家网站数据(NMPA)'!K:K),IF(B1154="Oversea",_xlfn.XLOOKUP(O1154,'Oversea data From 国家网站'!A:A,'Oversea data From 国家网站'!K:K),_xlfn.XLOOKUP(O1154,'Local data from 国家网站'!A:A,'Local data from 国家网站'!K:K))))</f>
        <v>0</v>
      </c>
      <c r="J1154" s="176"/>
      <c r="K1154" s="176" t="str">
        <f>IF(B1154="NMPA", _xlfn.XLOOKUP(E1154, '国家网站数据(NMPA)'!B:B, '国家网站数据(NMPA)'!W:W), "NA")</f>
        <v>NA</v>
      </c>
      <c r="M1154" s="326">
        <f t="shared" si="35"/>
        <v>30</v>
      </c>
    </row>
    <row r="1155" spans="3:13" ht="16.399999999999999" customHeight="1">
      <c r="C1155" s="172">
        <f t="shared" ca="1" si="34"/>
        <v>-45773</v>
      </c>
      <c r="D1155" s="174" t="str">
        <f>IF(B1155="NMPA", _xlfn.XLOOKUP(E1155,'国家网站数据(NMPA)'!$B$1:$B$906,'国家网站数据(NMPA)'!C$1:C$906),"NA")</f>
        <v>NA</v>
      </c>
      <c r="E1155" s="180">
        <f>IF(N1155="Not Reportable","NA",IF(B1155="Oversea",_xlfn.XLOOKUP(O1155,'Oversea data From 国家网站'!A:A,'Oversea data From 国家网站'!B:B),_xlfn.XLOOKUP(O1155,'Local data from 国家网站'!A:A,'Local data from 国家网站'!B:B)))</f>
        <v>0</v>
      </c>
      <c r="G1155" s="176">
        <f>IF(ISERROR(IF(B1155="NMPA",_xlfn.XLOOKUP(E1155,'国家网站数据(NMPA)'!B$1:B$906,'国家网站数据(NMPA)'!J$1:J$906),IF(B1155="Oversea",_xlfn.XLOOKUP(O1155,'Oversea data From 国家网站'!A$1:A$994,'Oversea data From 国家网站'!J$1:J$994),_xlfn.XLOOKUP(O1155,'Local data from 国家网站'!A$1:A$1000,'Local data from 国家网站'!J$1:J$1000)))),"NA",IF(B1155="NMPA",_xlfn.XLOOKUP(E1155,'国家网站数据(NMPA)'!B$1:B$906,'国家网站数据(NMPA)'!J$1:J$906),IF(B1155="Oversea",_xlfn.XLOOKUP(O1155,'Oversea data From 国家网站'!A$1:A$994,'Oversea data From 国家网站'!J$1:J$994),_xlfn.XLOOKUP(O1155,'Local data from 国家网站'!A$1:A$1000,'Local data from 国家网站'!J$1:J$1000))))</f>
        <v>0</v>
      </c>
      <c r="I1155" s="176">
        <f>IF(ISERROR(IF(B1155="NMPA",_xlfn.XLOOKUP(西门子log!E1155,'国家网站数据(NMPA)'!B:B,'国家网站数据(NMPA)'!K:K),IF(B1155="Oversea",_xlfn.XLOOKUP(O1155,'Oversea data From 国家网站'!A:A,'Oversea data From 国家网站'!K:K),_xlfn.XLOOKUP(西门子log!O1155,'Local data from 国家网站'!A:A,'Local data from 国家网站'!K:K)))),"NA",IF(B1155="NMPA",_xlfn.XLOOKUP(E1155,'国家网站数据(NMPA)'!B:B,'国家网站数据(NMPA)'!K:K),IF(B1155="Oversea",_xlfn.XLOOKUP(O1155,'Oversea data From 国家网站'!A:A,'Oversea data From 国家网站'!K:K),_xlfn.XLOOKUP(O1155,'Local data from 国家网站'!A:A,'Local data from 国家网站'!K:K))))</f>
        <v>0</v>
      </c>
      <c r="J1155" s="176"/>
      <c r="K1155" s="176" t="str">
        <f>IF(B1155="NMPA", _xlfn.XLOOKUP(E1155, '国家网站数据(NMPA)'!B:B, '国家网站数据(NMPA)'!W:W), "NA")</f>
        <v>NA</v>
      </c>
      <c r="M1155" s="326">
        <f t="shared" si="35"/>
        <v>30</v>
      </c>
    </row>
    <row r="1156" spans="3:13" ht="16.399999999999999" customHeight="1">
      <c r="C1156" s="172">
        <f t="shared" ca="1" si="34"/>
        <v>-45773</v>
      </c>
      <c r="D1156" s="174" t="str">
        <f>IF(B1156="NMPA", _xlfn.XLOOKUP(E1156,'国家网站数据(NMPA)'!$B$1:$B$906,'国家网站数据(NMPA)'!C$1:C$906),"NA")</f>
        <v>NA</v>
      </c>
      <c r="E1156" s="180">
        <f>IF(N1156="Not Reportable","NA",IF(B1156="Oversea",_xlfn.XLOOKUP(O1156,'Oversea data From 国家网站'!A:A,'Oversea data From 国家网站'!B:B),_xlfn.XLOOKUP(O1156,'Local data from 国家网站'!A:A,'Local data from 国家网站'!B:B)))</f>
        <v>0</v>
      </c>
      <c r="G1156" s="176">
        <f>IF(ISERROR(IF(B1156="NMPA",_xlfn.XLOOKUP(E1156,'国家网站数据(NMPA)'!B$1:B$906,'国家网站数据(NMPA)'!J$1:J$906),IF(B1156="Oversea",_xlfn.XLOOKUP(O1156,'Oversea data From 国家网站'!A$1:A$994,'Oversea data From 国家网站'!J$1:J$994),_xlfn.XLOOKUP(O1156,'Local data from 国家网站'!A$1:A$1000,'Local data from 国家网站'!J$1:J$1000)))),"NA",IF(B1156="NMPA",_xlfn.XLOOKUP(E1156,'国家网站数据(NMPA)'!B$1:B$906,'国家网站数据(NMPA)'!J$1:J$906),IF(B1156="Oversea",_xlfn.XLOOKUP(O1156,'Oversea data From 国家网站'!A$1:A$994,'Oversea data From 国家网站'!J$1:J$994),_xlfn.XLOOKUP(O1156,'Local data from 国家网站'!A$1:A$1000,'Local data from 国家网站'!J$1:J$1000))))</f>
        <v>0</v>
      </c>
      <c r="I1156" s="176">
        <f>IF(ISERROR(IF(B1156="NMPA",_xlfn.XLOOKUP(西门子log!E1156,'国家网站数据(NMPA)'!B:B,'国家网站数据(NMPA)'!K:K),IF(B1156="Oversea",_xlfn.XLOOKUP(O1156,'Oversea data From 国家网站'!A:A,'Oversea data From 国家网站'!K:K),_xlfn.XLOOKUP(西门子log!O1156,'Local data from 国家网站'!A:A,'Local data from 国家网站'!K:K)))),"NA",IF(B1156="NMPA",_xlfn.XLOOKUP(E1156,'国家网站数据(NMPA)'!B:B,'国家网站数据(NMPA)'!K:K),IF(B1156="Oversea",_xlfn.XLOOKUP(O1156,'Oversea data From 国家网站'!A:A,'Oversea data From 国家网站'!K:K),_xlfn.XLOOKUP(O1156,'Local data from 国家网站'!A:A,'Local data from 国家网站'!K:K))))</f>
        <v>0</v>
      </c>
      <c r="J1156" s="176"/>
      <c r="K1156" s="176" t="str">
        <f>IF(B1156="NMPA", _xlfn.XLOOKUP(E1156, '国家网站数据(NMPA)'!B:B, '国家网站数据(NMPA)'!W:W), "NA")</f>
        <v>NA</v>
      </c>
      <c r="M1156" s="326">
        <f t="shared" si="35"/>
        <v>30</v>
      </c>
    </row>
    <row r="1157" spans="3:13" ht="16.399999999999999" customHeight="1">
      <c r="C1157" s="172">
        <f t="shared" ca="1" si="34"/>
        <v>-45773</v>
      </c>
      <c r="D1157" s="174" t="str">
        <f>IF(B1157="NMPA", _xlfn.XLOOKUP(E1157,'国家网站数据(NMPA)'!$B$1:$B$906,'国家网站数据(NMPA)'!C$1:C$906),"NA")</f>
        <v>NA</v>
      </c>
      <c r="E1157" s="180">
        <f>IF(N1157="Not Reportable","NA",IF(B1157="Oversea",_xlfn.XLOOKUP(O1157,'Oversea data From 国家网站'!A:A,'Oversea data From 国家网站'!B:B),_xlfn.XLOOKUP(O1157,'Local data from 国家网站'!A:A,'Local data from 国家网站'!B:B)))</f>
        <v>0</v>
      </c>
      <c r="G1157" s="176">
        <f>IF(ISERROR(IF(B1157="NMPA",_xlfn.XLOOKUP(E1157,'国家网站数据(NMPA)'!B$1:B$906,'国家网站数据(NMPA)'!J$1:J$906),IF(B1157="Oversea",_xlfn.XLOOKUP(O1157,'Oversea data From 国家网站'!A$1:A$994,'Oversea data From 国家网站'!J$1:J$994),_xlfn.XLOOKUP(O1157,'Local data from 国家网站'!A$1:A$1000,'Local data from 国家网站'!J$1:J$1000)))),"NA",IF(B1157="NMPA",_xlfn.XLOOKUP(E1157,'国家网站数据(NMPA)'!B$1:B$906,'国家网站数据(NMPA)'!J$1:J$906),IF(B1157="Oversea",_xlfn.XLOOKUP(O1157,'Oversea data From 国家网站'!A$1:A$994,'Oversea data From 国家网站'!J$1:J$994),_xlfn.XLOOKUP(O1157,'Local data from 国家网站'!A$1:A$1000,'Local data from 国家网站'!J$1:J$1000))))</f>
        <v>0</v>
      </c>
      <c r="I1157" s="176">
        <f>IF(ISERROR(IF(B1157="NMPA",_xlfn.XLOOKUP(西门子log!E1157,'国家网站数据(NMPA)'!B:B,'国家网站数据(NMPA)'!K:K),IF(B1157="Oversea",_xlfn.XLOOKUP(O1157,'Oversea data From 国家网站'!A:A,'Oversea data From 国家网站'!K:K),_xlfn.XLOOKUP(西门子log!O1157,'Local data from 国家网站'!A:A,'Local data from 国家网站'!K:K)))),"NA",IF(B1157="NMPA",_xlfn.XLOOKUP(E1157,'国家网站数据(NMPA)'!B:B,'国家网站数据(NMPA)'!K:K),IF(B1157="Oversea",_xlfn.XLOOKUP(O1157,'Oversea data From 国家网站'!A:A,'Oversea data From 国家网站'!K:K),_xlfn.XLOOKUP(O1157,'Local data from 国家网站'!A:A,'Local data from 国家网站'!K:K))))</f>
        <v>0</v>
      </c>
      <c r="J1157" s="176"/>
      <c r="K1157" s="176" t="str">
        <f>IF(B1157="NMPA", _xlfn.XLOOKUP(E1157, '国家网站数据(NMPA)'!B:B, '国家网站数据(NMPA)'!W:W), "NA")</f>
        <v>NA</v>
      </c>
      <c r="M1157" s="326">
        <f t="shared" si="35"/>
        <v>30</v>
      </c>
    </row>
    <row r="1158" spans="3:13" ht="16.399999999999999" customHeight="1">
      <c r="C1158" s="172">
        <f t="shared" ca="1" si="34"/>
        <v>-45773</v>
      </c>
      <c r="D1158" s="174" t="str">
        <f>IF(B1158="NMPA", _xlfn.XLOOKUP(E1158,'国家网站数据(NMPA)'!$B$1:$B$906,'国家网站数据(NMPA)'!C$1:C$906),"NA")</f>
        <v>NA</v>
      </c>
      <c r="E1158" s="180">
        <f>IF(N1158="Not Reportable","NA",IF(B1158="Oversea",_xlfn.XLOOKUP(O1158,'Oversea data From 国家网站'!A:A,'Oversea data From 国家网站'!B:B),_xlfn.XLOOKUP(O1158,'Local data from 国家网站'!A:A,'Local data from 国家网站'!B:B)))</f>
        <v>0</v>
      </c>
      <c r="G1158" s="176">
        <f>IF(ISERROR(IF(B1158="NMPA",_xlfn.XLOOKUP(E1158,'国家网站数据(NMPA)'!B$1:B$906,'国家网站数据(NMPA)'!J$1:J$906),IF(B1158="Oversea",_xlfn.XLOOKUP(O1158,'Oversea data From 国家网站'!A$1:A$994,'Oversea data From 国家网站'!J$1:J$994),_xlfn.XLOOKUP(O1158,'Local data from 国家网站'!A$1:A$1000,'Local data from 国家网站'!J$1:J$1000)))),"NA",IF(B1158="NMPA",_xlfn.XLOOKUP(E1158,'国家网站数据(NMPA)'!B$1:B$906,'国家网站数据(NMPA)'!J$1:J$906),IF(B1158="Oversea",_xlfn.XLOOKUP(O1158,'Oversea data From 国家网站'!A$1:A$994,'Oversea data From 国家网站'!J$1:J$994),_xlfn.XLOOKUP(O1158,'Local data from 国家网站'!A$1:A$1000,'Local data from 国家网站'!J$1:J$1000))))</f>
        <v>0</v>
      </c>
      <c r="I1158" s="176">
        <f>IF(ISERROR(IF(B1158="NMPA",_xlfn.XLOOKUP(西门子log!E1158,'国家网站数据(NMPA)'!B:B,'国家网站数据(NMPA)'!K:K),IF(B1158="Oversea",_xlfn.XLOOKUP(O1158,'Oversea data From 国家网站'!A:A,'Oversea data From 国家网站'!K:K),_xlfn.XLOOKUP(西门子log!O1158,'Local data from 国家网站'!A:A,'Local data from 国家网站'!K:K)))),"NA",IF(B1158="NMPA",_xlfn.XLOOKUP(E1158,'国家网站数据(NMPA)'!B:B,'国家网站数据(NMPA)'!K:K),IF(B1158="Oversea",_xlfn.XLOOKUP(O1158,'Oversea data From 国家网站'!A:A,'Oversea data From 国家网站'!K:K),_xlfn.XLOOKUP(O1158,'Local data from 国家网站'!A:A,'Local data from 国家网站'!K:K))))</f>
        <v>0</v>
      </c>
      <c r="J1158" s="176"/>
      <c r="K1158" s="176" t="str">
        <f>IF(B1158="NMPA", _xlfn.XLOOKUP(E1158, '国家网站数据(NMPA)'!B:B, '国家网站数据(NMPA)'!W:W), "NA")</f>
        <v>NA</v>
      </c>
      <c r="M1158" s="326">
        <f t="shared" si="35"/>
        <v>30</v>
      </c>
    </row>
    <row r="1159" spans="3:13" ht="16.399999999999999" customHeight="1">
      <c r="C1159" s="172">
        <f t="shared" ca="1" si="34"/>
        <v>-45773</v>
      </c>
      <c r="D1159" s="174" t="str">
        <f>IF(B1159="NMPA", _xlfn.XLOOKUP(E1159,'国家网站数据(NMPA)'!$B$1:$B$906,'国家网站数据(NMPA)'!C$1:C$906),"NA")</f>
        <v>NA</v>
      </c>
      <c r="E1159" s="180">
        <f>IF(N1159="Not Reportable","NA",IF(B1159="Oversea",_xlfn.XLOOKUP(O1159,'Oversea data From 国家网站'!A:A,'Oversea data From 国家网站'!B:B),_xlfn.XLOOKUP(O1159,'Local data from 国家网站'!A:A,'Local data from 国家网站'!B:B)))</f>
        <v>0</v>
      </c>
      <c r="G1159" s="176">
        <f>IF(ISERROR(IF(B1159="NMPA",_xlfn.XLOOKUP(E1159,'国家网站数据(NMPA)'!B$1:B$906,'国家网站数据(NMPA)'!J$1:J$906),IF(B1159="Oversea",_xlfn.XLOOKUP(O1159,'Oversea data From 国家网站'!A$1:A$994,'Oversea data From 国家网站'!J$1:J$994),_xlfn.XLOOKUP(O1159,'Local data from 国家网站'!A$1:A$1000,'Local data from 国家网站'!J$1:J$1000)))),"NA",IF(B1159="NMPA",_xlfn.XLOOKUP(E1159,'国家网站数据(NMPA)'!B$1:B$906,'国家网站数据(NMPA)'!J$1:J$906),IF(B1159="Oversea",_xlfn.XLOOKUP(O1159,'Oversea data From 国家网站'!A$1:A$994,'Oversea data From 国家网站'!J$1:J$994),_xlfn.XLOOKUP(O1159,'Local data from 国家网站'!A$1:A$1000,'Local data from 国家网站'!J$1:J$1000))))</f>
        <v>0</v>
      </c>
      <c r="I1159" s="176">
        <f>IF(ISERROR(IF(B1159="NMPA",_xlfn.XLOOKUP(西门子log!E1159,'国家网站数据(NMPA)'!B:B,'国家网站数据(NMPA)'!K:K),IF(B1159="Oversea",_xlfn.XLOOKUP(O1159,'Oversea data From 国家网站'!A:A,'Oversea data From 国家网站'!K:K),_xlfn.XLOOKUP(西门子log!O1159,'Local data from 国家网站'!A:A,'Local data from 国家网站'!K:K)))),"NA",IF(B1159="NMPA",_xlfn.XLOOKUP(E1159,'国家网站数据(NMPA)'!B:B,'国家网站数据(NMPA)'!K:K),IF(B1159="Oversea",_xlfn.XLOOKUP(O1159,'Oversea data From 国家网站'!A:A,'Oversea data From 国家网站'!K:K),_xlfn.XLOOKUP(O1159,'Local data from 国家网站'!A:A,'Local data from 国家网站'!K:K))))</f>
        <v>0</v>
      </c>
      <c r="J1159" s="176"/>
      <c r="K1159" s="176" t="str">
        <f>IF(B1159="NMPA", _xlfn.XLOOKUP(E1159, '国家网站数据(NMPA)'!B:B, '国家网站数据(NMPA)'!W:W), "NA")</f>
        <v>NA</v>
      </c>
      <c r="M1159" s="326">
        <f t="shared" si="35"/>
        <v>30</v>
      </c>
    </row>
    <row r="1160" spans="3:13" ht="16.399999999999999" customHeight="1">
      <c r="C1160" s="172">
        <f t="shared" ca="1" si="34"/>
        <v>-45773</v>
      </c>
      <c r="D1160" s="174" t="str">
        <f>IF(B1160="NMPA", _xlfn.XLOOKUP(E1160,'国家网站数据(NMPA)'!$B$1:$B$906,'国家网站数据(NMPA)'!C$1:C$906),"NA")</f>
        <v>NA</v>
      </c>
      <c r="E1160" s="180">
        <f>IF(N1160="Not Reportable","NA",IF(B1160="Oversea",_xlfn.XLOOKUP(O1160,'Oversea data From 国家网站'!A:A,'Oversea data From 国家网站'!B:B),_xlfn.XLOOKUP(O1160,'Local data from 国家网站'!A:A,'Local data from 国家网站'!B:B)))</f>
        <v>0</v>
      </c>
      <c r="G1160" s="176">
        <f>IF(ISERROR(IF(B1160="NMPA",_xlfn.XLOOKUP(E1160,'国家网站数据(NMPA)'!B$1:B$906,'国家网站数据(NMPA)'!J$1:J$906),IF(B1160="Oversea",_xlfn.XLOOKUP(O1160,'Oversea data From 国家网站'!A$1:A$994,'Oversea data From 国家网站'!J$1:J$994),_xlfn.XLOOKUP(O1160,'Local data from 国家网站'!A$1:A$1000,'Local data from 国家网站'!J$1:J$1000)))),"NA",IF(B1160="NMPA",_xlfn.XLOOKUP(E1160,'国家网站数据(NMPA)'!B$1:B$906,'国家网站数据(NMPA)'!J$1:J$906),IF(B1160="Oversea",_xlfn.XLOOKUP(O1160,'Oversea data From 国家网站'!A$1:A$994,'Oversea data From 国家网站'!J$1:J$994),_xlfn.XLOOKUP(O1160,'Local data from 国家网站'!A$1:A$1000,'Local data from 国家网站'!J$1:J$1000))))</f>
        <v>0</v>
      </c>
      <c r="I1160" s="176">
        <f>IF(ISERROR(IF(B1160="NMPA",_xlfn.XLOOKUP(西门子log!E1160,'国家网站数据(NMPA)'!B:B,'国家网站数据(NMPA)'!K:K),IF(B1160="Oversea",_xlfn.XLOOKUP(O1160,'Oversea data From 国家网站'!A:A,'Oversea data From 国家网站'!K:K),_xlfn.XLOOKUP(西门子log!O1160,'Local data from 国家网站'!A:A,'Local data from 国家网站'!K:K)))),"NA",IF(B1160="NMPA",_xlfn.XLOOKUP(E1160,'国家网站数据(NMPA)'!B:B,'国家网站数据(NMPA)'!K:K),IF(B1160="Oversea",_xlfn.XLOOKUP(O1160,'Oversea data From 国家网站'!A:A,'Oversea data From 国家网站'!K:K),_xlfn.XLOOKUP(O1160,'Local data from 国家网站'!A:A,'Local data from 国家网站'!K:K))))</f>
        <v>0</v>
      </c>
      <c r="J1160" s="176"/>
      <c r="K1160" s="176" t="str">
        <f>IF(B1160="NMPA", _xlfn.XLOOKUP(E1160, '国家网站数据(NMPA)'!B:B, '国家网站数据(NMPA)'!W:W), "NA")</f>
        <v>NA</v>
      </c>
      <c r="M1160" s="326">
        <f t="shared" si="35"/>
        <v>30</v>
      </c>
    </row>
    <row r="1161" spans="3:13" ht="16.399999999999999" customHeight="1">
      <c r="C1161" s="172">
        <f t="shared" ca="1" si="34"/>
        <v>-45773</v>
      </c>
      <c r="D1161" s="174" t="str">
        <f>IF(B1161="NMPA", _xlfn.XLOOKUP(E1161,'国家网站数据(NMPA)'!$B$1:$B$906,'国家网站数据(NMPA)'!C$1:C$906),"NA")</f>
        <v>NA</v>
      </c>
      <c r="E1161" s="180">
        <f>IF(N1161="Not Reportable","NA",IF(B1161="Oversea",_xlfn.XLOOKUP(O1161,'Oversea data From 国家网站'!A:A,'Oversea data From 国家网站'!B:B),_xlfn.XLOOKUP(O1161,'Local data from 国家网站'!A:A,'Local data from 国家网站'!B:B)))</f>
        <v>0</v>
      </c>
      <c r="G1161" s="176">
        <f>IF(ISERROR(IF(B1161="NMPA",_xlfn.XLOOKUP(E1161,'国家网站数据(NMPA)'!B$1:B$906,'国家网站数据(NMPA)'!J$1:J$906),IF(B1161="Oversea",_xlfn.XLOOKUP(O1161,'Oversea data From 国家网站'!A$1:A$994,'Oversea data From 国家网站'!J$1:J$994),_xlfn.XLOOKUP(O1161,'Local data from 国家网站'!A$1:A$1000,'Local data from 国家网站'!J$1:J$1000)))),"NA",IF(B1161="NMPA",_xlfn.XLOOKUP(E1161,'国家网站数据(NMPA)'!B$1:B$906,'国家网站数据(NMPA)'!J$1:J$906),IF(B1161="Oversea",_xlfn.XLOOKUP(O1161,'Oversea data From 国家网站'!A$1:A$994,'Oversea data From 国家网站'!J$1:J$994),_xlfn.XLOOKUP(O1161,'Local data from 国家网站'!A$1:A$1000,'Local data from 国家网站'!J$1:J$1000))))</f>
        <v>0</v>
      </c>
      <c r="I1161" s="176">
        <f>IF(ISERROR(IF(B1161="NMPA",_xlfn.XLOOKUP(西门子log!E1161,'国家网站数据(NMPA)'!B:B,'国家网站数据(NMPA)'!K:K),IF(B1161="Oversea",_xlfn.XLOOKUP(O1161,'Oversea data From 国家网站'!A:A,'Oversea data From 国家网站'!K:K),_xlfn.XLOOKUP(西门子log!O1161,'Local data from 国家网站'!A:A,'Local data from 国家网站'!K:K)))),"NA",IF(B1161="NMPA",_xlfn.XLOOKUP(E1161,'国家网站数据(NMPA)'!B:B,'国家网站数据(NMPA)'!K:K),IF(B1161="Oversea",_xlfn.XLOOKUP(O1161,'Oversea data From 国家网站'!A:A,'Oversea data From 国家网站'!K:K),_xlfn.XLOOKUP(O1161,'Local data from 国家网站'!A:A,'Local data from 国家网站'!K:K))))</f>
        <v>0</v>
      </c>
      <c r="J1161" s="176"/>
      <c r="K1161" s="176" t="str">
        <f>IF(B1161="NMPA", _xlfn.XLOOKUP(E1161, '国家网站数据(NMPA)'!B:B, '国家网站数据(NMPA)'!W:W), "NA")</f>
        <v>NA</v>
      </c>
      <c r="M1161" s="326">
        <f t="shared" si="35"/>
        <v>30</v>
      </c>
    </row>
    <row r="1162" spans="3:13" ht="16.399999999999999" customHeight="1">
      <c r="C1162" s="172">
        <f t="shared" ca="1" si="34"/>
        <v>-45773</v>
      </c>
      <c r="D1162" s="174" t="str">
        <f>IF(B1162="NMPA", _xlfn.XLOOKUP(E1162,'国家网站数据(NMPA)'!$B$1:$B$906,'国家网站数据(NMPA)'!C$1:C$906),"NA")</f>
        <v>NA</v>
      </c>
      <c r="E1162" s="180">
        <f>IF(N1162="Not Reportable","NA",IF(B1162="Oversea",_xlfn.XLOOKUP(O1162,'Oversea data From 国家网站'!A:A,'Oversea data From 国家网站'!B:B),_xlfn.XLOOKUP(O1162,'Local data from 国家网站'!A:A,'Local data from 国家网站'!B:B)))</f>
        <v>0</v>
      </c>
      <c r="G1162" s="176">
        <f>IF(ISERROR(IF(B1162="NMPA",_xlfn.XLOOKUP(E1162,'国家网站数据(NMPA)'!B$1:B$906,'国家网站数据(NMPA)'!J$1:J$906),IF(B1162="Oversea",_xlfn.XLOOKUP(O1162,'Oversea data From 国家网站'!A$1:A$994,'Oversea data From 国家网站'!J$1:J$994),_xlfn.XLOOKUP(O1162,'Local data from 国家网站'!A$1:A$1000,'Local data from 国家网站'!J$1:J$1000)))),"NA",IF(B1162="NMPA",_xlfn.XLOOKUP(E1162,'国家网站数据(NMPA)'!B$1:B$906,'国家网站数据(NMPA)'!J$1:J$906),IF(B1162="Oversea",_xlfn.XLOOKUP(O1162,'Oversea data From 国家网站'!A$1:A$994,'Oversea data From 国家网站'!J$1:J$994),_xlfn.XLOOKUP(O1162,'Local data from 国家网站'!A$1:A$1000,'Local data from 国家网站'!J$1:J$1000))))</f>
        <v>0</v>
      </c>
      <c r="I1162" s="176">
        <f>IF(ISERROR(IF(B1162="NMPA",_xlfn.XLOOKUP(西门子log!E1162,'国家网站数据(NMPA)'!B:B,'国家网站数据(NMPA)'!K:K),IF(B1162="Oversea",_xlfn.XLOOKUP(O1162,'Oversea data From 国家网站'!A:A,'Oversea data From 国家网站'!K:K),_xlfn.XLOOKUP(西门子log!O1162,'Local data from 国家网站'!A:A,'Local data from 国家网站'!K:K)))),"NA",IF(B1162="NMPA",_xlfn.XLOOKUP(E1162,'国家网站数据(NMPA)'!B:B,'国家网站数据(NMPA)'!K:K),IF(B1162="Oversea",_xlfn.XLOOKUP(O1162,'Oversea data From 国家网站'!A:A,'Oversea data From 国家网站'!K:K),_xlfn.XLOOKUP(O1162,'Local data from 国家网站'!A:A,'Local data from 国家网站'!K:K))))</f>
        <v>0</v>
      </c>
      <c r="J1162" s="176"/>
      <c r="K1162" s="176" t="str">
        <f>IF(B1162="NMPA", _xlfn.XLOOKUP(E1162, '国家网站数据(NMPA)'!B:B, '国家网站数据(NMPA)'!W:W), "NA")</f>
        <v>NA</v>
      </c>
      <c r="M1162" s="326">
        <f t="shared" si="35"/>
        <v>30</v>
      </c>
    </row>
    <row r="1163" spans="3:13" ht="16.399999999999999" customHeight="1">
      <c r="C1163" s="172">
        <f t="shared" ca="1" si="34"/>
        <v>-45773</v>
      </c>
      <c r="D1163" s="174" t="str">
        <f>IF(B1163="NMPA", _xlfn.XLOOKUP(E1163,'国家网站数据(NMPA)'!$B$1:$B$906,'国家网站数据(NMPA)'!C$1:C$906),"NA")</f>
        <v>NA</v>
      </c>
      <c r="E1163" s="180">
        <f>IF(N1163="Not Reportable","NA",IF(B1163="Oversea",_xlfn.XLOOKUP(O1163,'Oversea data From 国家网站'!A:A,'Oversea data From 国家网站'!B:B),_xlfn.XLOOKUP(O1163,'Local data from 国家网站'!A:A,'Local data from 国家网站'!B:B)))</f>
        <v>0</v>
      </c>
      <c r="G1163" s="176">
        <f>IF(ISERROR(IF(B1163="NMPA",_xlfn.XLOOKUP(E1163,'国家网站数据(NMPA)'!B$1:B$906,'国家网站数据(NMPA)'!J$1:J$906),IF(B1163="Oversea",_xlfn.XLOOKUP(O1163,'Oversea data From 国家网站'!A$1:A$994,'Oversea data From 国家网站'!J$1:J$994),_xlfn.XLOOKUP(O1163,'Local data from 国家网站'!A$1:A$1000,'Local data from 国家网站'!J$1:J$1000)))),"NA",IF(B1163="NMPA",_xlfn.XLOOKUP(E1163,'国家网站数据(NMPA)'!B$1:B$906,'国家网站数据(NMPA)'!J$1:J$906),IF(B1163="Oversea",_xlfn.XLOOKUP(O1163,'Oversea data From 国家网站'!A$1:A$994,'Oversea data From 国家网站'!J$1:J$994),_xlfn.XLOOKUP(O1163,'Local data from 国家网站'!A$1:A$1000,'Local data from 国家网站'!J$1:J$1000))))</f>
        <v>0</v>
      </c>
      <c r="I1163" s="176">
        <f>IF(ISERROR(IF(B1163="NMPA",_xlfn.XLOOKUP(西门子log!E1163,'国家网站数据(NMPA)'!B:B,'国家网站数据(NMPA)'!K:K),IF(B1163="Oversea",_xlfn.XLOOKUP(O1163,'Oversea data From 国家网站'!A:A,'Oversea data From 国家网站'!K:K),_xlfn.XLOOKUP(西门子log!O1163,'Local data from 国家网站'!A:A,'Local data from 国家网站'!K:K)))),"NA",IF(B1163="NMPA",_xlfn.XLOOKUP(E1163,'国家网站数据(NMPA)'!B:B,'国家网站数据(NMPA)'!K:K),IF(B1163="Oversea",_xlfn.XLOOKUP(O1163,'Oversea data From 国家网站'!A:A,'Oversea data From 国家网站'!K:K),_xlfn.XLOOKUP(O1163,'Local data from 国家网站'!A:A,'Local data from 国家网站'!K:K))))</f>
        <v>0</v>
      </c>
      <c r="J1163" s="176"/>
      <c r="K1163" s="176" t="str">
        <f>IF(B1163="NMPA", _xlfn.XLOOKUP(E1163, '国家网站数据(NMPA)'!B:B, '国家网站数据(NMPA)'!W:W), "NA")</f>
        <v>NA</v>
      </c>
      <c r="M1163" s="326">
        <f t="shared" si="35"/>
        <v>30</v>
      </c>
    </row>
    <row r="1164" spans="3:13" ht="16.399999999999999" customHeight="1">
      <c r="C1164" s="172">
        <f t="shared" ca="1" si="34"/>
        <v>-45773</v>
      </c>
      <c r="D1164" s="174" t="str">
        <f>IF(B1164="NMPA", _xlfn.XLOOKUP(E1164,'国家网站数据(NMPA)'!$B$1:$B$906,'国家网站数据(NMPA)'!C$1:C$906),"NA")</f>
        <v>NA</v>
      </c>
      <c r="E1164" s="180">
        <f>IF(N1164="Not Reportable","NA",IF(B1164="Oversea",_xlfn.XLOOKUP(O1164,'Oversea data From 国家网站'!A:A,'Oversea data From 国家网站'!B:B),_xlfn.XLOOKUP(O1164,'Local data from 国家网站'!A:A,'Local data from 国家网站'!B:B)))</f>
        <v>0</v>
      </c>
      <c r="G1164" s="176">
        <f>IF(ISERROR(IF(B1164="NMPA",_xlfn.XLOOKUP(E1164,'国家网站数据(NMPA)'!B$1:B$906,'国家网站数据(NMPA)'!J$1:J$906),IF(B1164="Oversea",_xlfn.XLOOKUP(O1164,'Oversea data From 国家网站'!A$1:A$994,'Oversea data From 国家网站'!J$1:J$994),_xlfn.XLOOKUP(O1164,'Local data from 国家网站'!A$1:A$1000,'Local data from 国家网站'!J$1:J$1000)))),"NA",IF(B1164="NMPA",_xlfn.XLOOKUP(E1164,'国家网站数据(NMPA)'!B$1:B$906,'国家网站数据(NMPA)'!J$1:J$906),IF(B1164="Oversea",_xlfn.XLOOKUP(O1164,'Oversea data From 国家网站'!A$1:A$994,'Oversea data From 国家网站'!J$1:J$994),_xlfn.XLOOKUP(O1164,'Local data from 国家网站'!A$1:A$1000,'Local data from 国家网站'!J$1:J$1000))))</f>
        <v>0</v>
      </c>
      <c r="I1164" s="176">
        <f>IF(ISERROR(IF(B1164="NMPA",_xlfn.XLOOKUP(西门子log!E1164,'国家网站数据(NMPA)'!B:B,'国家网站数据(NMPA)'!K:K),IF(B1164="Oversea",_xlfn.XLOOKUP(O1164,'Oversea data From 国家网站'!A:A,'Oversea data From 国家网站'!K:K),_xlfn.XLOOKUP(西门子log!O1164,'Local data from 国家网站'!A:A,'Local data from 国家网站'!K:K)))),"NA",IF(B1164="NMPA",_xlfn.XLOOKUP(E1164,'国家网站数据(NMPA)'!B:B,'国家网站数据(NMPA)'!K:K),IF(B1164="Oversea",_xlfn.XLOOKUP(O1164,'Oversea data From 国家网站'!A:A,'Oversea data From 国家网站'!K:K),_xlfn.XLOOKUP(O1164,'Local data from 国家网站'!A:A,'Local data from 国家网站'!K:K))))</f>
        <v>0</v>
      </c>
      <c r="J1164" s="176"/>
      <c r="K1164" s="176" t="str">
        <f>IF(B1164="NMPA", _xlfn.XLOOKUP(E1164, '国家网站数据(NMPA)'!B:B, '国家网站数据(NMPA)'!W:W), "NA")</f>
        <v>NA</v>
      </c>
      <c r="M1164" s="326">
        <f t="shared" si="35"/>
        <v>30</v>
      </c>
    </row>
    <row r="1165" spans="3:13" ht="16.399999999999999" customHeight="1">
      <c r="C1165" s="172">
        <f t="shared" ca="1" si="34"/>
        <v>-45773</v>
      </c>
      <c r="D1165" s="174" t="str">
        <f>IF(B1165="NMPA", _xlfn.XLOOKUP(E1165,'国家网站数据(NMPA)'!$B$1:$B$906,'国家网站数据(NMPA)'!C$1:C$906),"NA")</f>
        <v>NA</v>
      </c>
      <c r="E1165" s="180">
        <f>IF(N1165="Not Reportable","NA",IF(B1165="Oversea",_xlfn.XLOOKUP(O1165,'Oversea data From 国家网站'!A:A,'Oversea data From 国家网站'!B:B),_xlfn.XLOOKUP(O1165,'Local data from 国家网站'!A:A,'Local data from 国家网站'!B:B)))</f>
        <v>0</v>
      </c>
      <c r="G1165" s="176">
        <f>IF(ISERROR(IF(B1165="NMPA",_xlfn.XLOOKUP(E1165,'国家网站数据(NMPA)'!B$1:B$906,'国家网站数据(NMPA)'!J$1:J$906),IF(B1165="Oversea",_xlfn.XLOOKUP(O1165,'Oversea data From 国家网站'!A$1:A$994,'Oversea data From 国家网站'!J$1:J$994),_xlfn.XLOOKUP(O1165,'Local data from 国家网站'!A$1:A$1000,'Local data from 国家网站'!J$1:J$1000)))),"NA",IF(B1165="NMPA",_xlfn.XLOOKUP(E1165,'国家网站数据(NMPA)'!B$1:B$906,'国家网站数据(NMPA)'!J$1:J$906),IF(B1165="Oversea",_xlfn.XLOOKUP(O1165,'Oversea data From 国家网站'!A$1:A$994,'Oversea data From 国家网站'!J$1:J$994),_xlfn.XLOOKUP(O1165,'Local data from 国家网站'!A$1:A$1000,'Local data from 国家网站'!J$1:J$1000))))</f>
        <v>0</v>
      </c>
      <c r="I1165" s="176">
        <f>IF(ISERROR(IF(B1165="NMPA",_xlfn.XLOOKUP(西门子log!E1165,'国家网站数据(NMPA)'!B:B,'国家网站数据(NMPA)'!K:K),IF(B1165="Oversea",_xlfn.XLOOKUP(O1165,'Oversea data From 国家网站'!A:A,'Oversea data From 国家网站'!K:K),_xlfn.XLOOKUP(西门子log!O1165,'Local data from 国家网站'!A:A,'Local data from 国家网站'!K:K)))),"NA",IF(B1165="NMPA",_xlfn.XLOOKUP(E1165,'国家网站数据(NMPA)'!B:B,'国家网站数据(NMPA)'!K:K),IF(B1165="Oversea",_xlfn.XLOOKUP(O1165,'Oversea data From 国家网站'!A:A,'Oversea data From 国家网站'!K:K),_xlfn.XLOOKUP(O1165,'Local data from 国家网站'!A:A,'Local data from 国家网站'!K:K))))</f>
        <v>0</v>
      </c>
      <c r="J1165" s="176"/>
      <c r="K1165" s="176" t="str">
        <f>IF(B1165="NMPA", _xlfn.XLOOKUP(E1165, '国家网站数据(NMPA)'!B:B, '国家网站数据(NMPA)'!W:W), "NA")</f>
        <v>NA</v>
      </c>
      <c r="M1165" s="326">
        <f t="shared" si="35"/>
        <v>30</v>
      </c>
    </row>
    <row r="1166" spans="3:13" ht="16.399999999999999" customHeight="1">
      <c r="C1166" s="172">
        <f t="shared" ca="1" si="34"/>
        <v>-45773</v>
      </c>
      <c r="D1166" s="174" t="str">
        <f>IF(B1166="NMPA", _xlfn.XLOOKUP(E1166,'国家网站数据(NMPA)'!$B$1:$B$906,'国家网站数据(NMPA)'!C$1:C$906),"NA")</f>
        <v>NA</v>
      </c>
      <c r="E1166" s="180">
        <f>IF(N1166="Not Reportable","NA",IF(B1166="Oversea",_xlfn.XLOOKUP(O1166,'Oversea data From 国家网站'!A:A,'Oversea data From 国家网站'!B:B),_xlfn.XLOOKUP(O1166,'Local data from 国家网站'!A:A,'Local data from 国家网站'!B:B)))</f>
        <v>0</v>
      </c>
      <c r="G1166" s="176">
        <f>IF(ISERROR(IF(B1166="NMPA",_xlfn.XLOOKUP(E1166,'国家网站数据(NMPA)'!B$1:B$906,'国家网站数据(NMPA)'!J$1:J$906),IF(B1166="Oversea",_xlfn.XLOOKUP(O1166,'Oversea data From 国家网站'!A$1:A$994,'Oversea data From 国家网站'!J$1:J$994),_xlfn.XLOOKUP(O1166,'Local data from 国家网站'!A$1:A$1000,'Local data from 国家网站'!J$1:J$1000)))),"NA",IF(B1166="NMPA",_xlfn.XLOOKUP(E1166,'国家网站数据(NMPA)'!B$1:B$906,'国家网站数据(NMPA)'!J$1:J$906),IF(B1166="Oversea",_xlfn.XLOOKUP(O1166,'Oversea data From 国家网站'!A$1:A$994,'Oversea data From 国家网站'!J$1:J$994),_xlfn.XLOOKUP(O1166,'Local data from 国家网站'!A$1:A$1000,'Local data from 国家网站'!J$1:J$1000))))</f>
        <v>0</v>
      </c>
      <c r="I1166" s="176">
        <f>IF(ISERROR(IF(B1166="NMPA",_xlfn.XLOOKUP(西门子log!E1166,'国家网站数据(NMPA)'!B:B,'国家网站数据(NMPA)'!K:K),IF(B1166="Oversea",_xlfn.XLOOKUP(O1166,'Oversea data From 国家网站'!A:A,'Oversea data From 国家网站'!K:K),_xlfn.XLOOKUP(西门子log!O1166,'Local data from 国家网站'!A:A,'Local data from 国家网站'!K:K)))),"NA",IF(B1166="NMPA",_xlfn.XLOOKUP(E1166,'国家网站数据(NMPA)'!B:B,'国家网站数据(NMPA)'!K:K),IF(B1166="Oversea",_xlfn.XLOOKUP(O1166,'Oversea data From 国家网站'!A:A,'Oversea data From 国家网站'!K:K),_xlfn.XLOOKUP(O1166,'Local data from 国家网站'!A:A,'Local data from 国家网站'!K:K))))</f>
        <v>0</v>
      </c>
      <c r="J1166" s="176"/>
      <c r="K1166" s="176" t="str">
        <f>IF(B1166="NMPA", _xlfn.XLOOKUP(E1166, '国家网站数据(NMPA)'!B:B, '国家网站数据(NMPA)'!W:W), "NA")</f>
        <v>NA</v>
      </c>
      <c r="M1166" s="326">
        <f t="shared" si="35"/>
        <v>30</v>
      </c>
    </row>
    <row r="1167" spans="3:13" ht="16.399999999999999" customHeight="1">
      <c r="C1167" s="172">
        <f t="shared" ca="1" si="34"/>
        <v>-45773</v>
      </c>
      <c r="D1167" s="174" t="str">
        <f>IF(B1167="NMPA", _xlfn.XLOOKUP(E1167,'国家网站数据(NMPA)'!$B$1:$B$906,'国家网站数据(NMPA)'!C$1:C$906),"NA")</f>
        <v>NA</v>
      </c>
      <c r="E1167" s="180">
        <f>IF(N1167="Not Reportable","NA",IF(B1167="Oversea",_xlfn.XLOOKUP(O1167,'Oversea data From 国家网站'!A:A,'Oversea data From 国家网站'!B:B),_xlfn.XLOOKUP(O1167,'Local data from 国家网站'!A:A,'Local data from 国家网站'!B:B)))</f>
        <v>0</v>
      </c>
      <c r="G1167" s="176">
        <f>IF(ISERROR(IF(B1167="NMPA",_xlfn.XLOOKUP(E1167,'国家网站数据(NMPA)'!B$1:B$906,'国家网站数据(NMPA)'!J$1:J$906),IF(B1167="Oversea",_xlfn.XLOOKUP(O1167,'Oversea data From 国家网站'!A$1:A$994,'Oversea data From 国家网站'!J$1:J$994),_xlfn.XLOOKUP(O1167,'Local data from 国家网站'!A$1:A$1000,'Local data from 国家网站'!J$1:J$1000)))),"NA",IF(B1167="NMPA",_xlfn.XLOOKUP(E1167,'国家网站数据(NMPA)'!B$1:B$906,'国家网站数据(NMPA)'!J$1:J$906),IF(B1167="Oversea",_xlfn.XLOOKUP(O1167,'Oversea data From 国家网站'!A$1:A$994,'Oversea data From 国家网站'!J$1:J$994),_xlfn.XLOOKUP(O1167,'Local data from 国家网站'!A$1:A$1000,'Local data from 国家网站'!J$1:J$1000))))</f>
        <v>0</v>
      </c>
      <c r="I1167" s="176">
        <f>IF(ISERROR(IF(B1167="NMPA",_xlfn.XLOOKUP(西门子log!E1167,'国家网站数据(NMPA)'!B:B,'国家网站数据(NMPA)'!K:K),IF(B1167="Oversea",_xlfn.XLOOKUP(O1167,'Oversea data From 国家网站'!A:A,'Oversea data From 国家网站'!K:K),_xlfn.XLOOKUP(西门子log!O1167,'Local data from 国家网站'!A:A,'Local data from 国家网站'!K:K)))),"NA",IF(B1167="NMPA",_xlfn.XLOOKUP(E1167,'国家网站数据(NMPA)'!B:B,'国家网站数据(NMPA)'!K:K),IF(B1167="Oversea",_xlfn.XLOOKUP(O1167,'Oversea data From 国家网站'!A:A,'Oversea data From 国家网站'!K:K),_xlfn.XLOOKUP(O1167,'Local data from 国家网站'!A:A,'Local data from 国家网站'!K:K))))</f>
        <v>0</v>
      </c>
      <c r="J1167" s="176"/>
      <c r="K1167" s="176" t="str">
        <f>IF(B1167="NMPA", _xlfn.XLOOKUP(E1167, '国家网站数据(NMPA)'!B:B, '国家网站数据(NMPA)'!W:W), "NA")</f>
        <v>NA</v>
      </c>
      <c r="M1167" s="326">
        <f t="shared" si="35"/>
        <v>30</v>
      </c>
    </row>
    <row r="1168" spans="3:13" ht="16.399999999999999" customHeight="1">
      <c r="C1168" s="172">
        <f t="shared" ca="1" si="34"/>
        <v>-45773</v>
      </c>
      <c r="D1168" s="174" t="str">
        <f>IF(B1168="NMPA", _xlfn.XLOOKUP(E1168,'国家网站数据(NMPA)'!$B$1:$B$906,'国家网站数据(NMPA)'!C$1:C$906),"NA")</f>
        <v>NA</v>
      </c>
      <c r="E1168" s="180">
        <f>IF(N1168="Not Reportable","NA",IF(B1168="Oversea",_xlfn.XLOOKUP(O1168,'Oversea data From 国家网站'!A:A,'Oversea data From 国家网站'!B:B),_xlfn.XLOOKUP(O1168,'Local data from 国家网站'!A:A,'Local data from 国家网站'!B:B)))</f>
        <v>0</v>
      </c>
      <c r="G1168" s="176">
        <f>IF(ISERROR(IF(B1168="NMPA",_xlfn.XLOOKUP(E1168,'国家网站数据(NMPA)'!B$1:B$906,'国家网站数据(NMPA)'!J$1:J$906),IF(B1168="Oversea",_xlfn.XLOOKUP(O1168,'Oversea data From 国家网站'!A$1:A$994,'Oversea data From 国家网站'!J$1:J$994),_xlfn.XLOOKUP(O1168,'Local data from 国家网站'!A$1:A$1000,'Local data from 国家网站'!J$1:J$1000)))),"NA",IF(B1168="NMPA",_xlfn.XLOOKUP(E1168,'国家网站数据(NMPA)'!B$1:B$906,'国家网站数据(NMPA)'!J$1:J$906),IF(B1168="Oversea",_xlfn.XLOOKUP(O1168,'Oversea data From 国家网站'!A$1:A$994,'Oversea data From 国家网站'!J$1:J$994),_xlfn.XLOOKUP(O1168,'Local data from 国家网站'!A$1:A$1000,'Local data from 国家网站'!J$1:J$1000))))</f>
        <v>0</v>
      </c>
      <c r="I1168" s="176">
        <f>IF(ISERROR(IF(B1168="NMPA",_xlfn.XLOOKUP(西门子log!E1168,'国家网站数据(NMPA)'!B:B,'国家网站数据(NMPA)'!K:K),IF(B1168="Oversea",_xlfn.XLOOKUP(O1168,'Oversea data From 国家网站'!A:A,'Oversea data From 国家网站'!K:K),_xlfn.XLOOKUP(西门子log!O1168,'Local data from 国家网站'!A:A,'Local data from 国家网站'!K:K)))),"NA",IF(B1168="NMPA",_xlfn.XLOOKUP(E1168,'国家网站数据(NMPA)'!B:B,'国家网站数据(NMPA)'!K:K),IF(B1168="Oversea",_xlfn.XLOOKUP(O1168,'Oversea data From 国家网站'!A:A,'Oversea data From 国家网站'!K:K),_xlfn.XLOOKUP(O1168,'Local data from 国家网站'!A:A,'Local data from 国家网站'!K:K))))</f>
        <v>0</v>
      </c>
      <c r="J1168" s="176"/>
      <c r="K1168" s="176" t="str">
        <f>IF(B1168="NMPA", _xlfn.XLOOKUP(E1168, '国家网站数据(NMPA)'!B:B, '国家网站数据(NMPA)'!W:W), "NA")</f>
        <v>NA</v>
      </c>
      <c r="M1168" s="326">
        <f t="shared" si="35"/>
        <v>30</v>
      </c>
    </row>
    <row r="1169" spans="3:13" ht="16.399999999999999" customHeight="1">
      <c r="C1169" s="172">
        <f t="shared" ca="1" si="34"/>
        <v>-45773</v>
      </c>
      <c r="D1169" s="174" t="str">
        <f>IF(B1169="NMPA", _xlfn.XLOOKUP(E1169,'国家网站数据(NMPA)'!$B$1:$B$906,'国家网站数据(NMPA)'!C$1:C$906),"NA")</f>
        <v>NA</v>
      </c>
      <c r="E1169" s="180">
        <f>IF(N1169="Not Reportable","NA",IF(B1169="Oversea",_xlfn.XLOOKUP(O1169,'Oversea data From 国家网站'!A:A,'Oversea data From 国家网站'!B:B),_xlfn.XLOOKUP(O1169,'Local data from 国家网站'!A:A,'Local data from 国家网站'!B:B)))</f>
        <v>0</v>
      </c>
      <c r="G1169" s="176">
        <f>IF(ISERROR(IF(B1169="NMPA",_xlfn.XLOOKUP(E1169,'国家网站数据(NMPA)'!B$1:B$906,'国家网站数据(NMPA)'!J$1:J$906),IF(B1169="Oversea",_xlfn.XLOOKUP(O1169,'Oversea data From 国家网站'!A$1:A$994,'Oversea data From 国家网站'!J$1:J$994),_xlfn.XLOOKUP(O1169,'Local data from 国家网站'!A$1:A$1000,'Local data from 国家网站'!J$1:J$1000)))),"NA",IF(B1169="NMPA",_xlfn.XLOOKUP(E1169,'国家网站数据(NMPA)'!B$1:B$906,'国家网站数据(NMPA)'!J$1:J$906),IF(B1169="Oversea",_xlfn.XLOOKUP(O1169,'Oversea data From 国家网站'!A$1:A$994,'Oversea data From 国家网站'!J$1:J$994),_xlfn.XLOOKUP(O1169,'Local data from 国家网站'!A$1:A$1000,'Local data from 国家网站'!J$1:J$1000))))</f>
        <v>0</v>
      </c>
      <c r="I1169" s="176">
        <f>IF(ISERROR(IF(B1169="NMPA",_xlfn.XLOOKUP(西门子log!E1169,'国家网站数据(NMPA)'!B:B,'国家网站数据(NMPA)'!K:K),IF(B1169="Oversea",_xlfn.XLOOKUP(O1169,'Oversea data From 国家网站'!A:A,'Oversea data From 国家网站'!K:K),_xlfn.XLOOKUP(西门子log!O1169,'Local data from 国家网站'!A:A,'Local data from 国家网站'!K:K)))),"NA",IF(B1169="NMPA",_xlfn.XLOOKUP(E1169,'国家网站数据(NMPA)'!B:B,'国家网站数据(NMPA)'!K:K),IF(B1169="Oversea",_xlfn.XLOOKUP(O1169,'Oversea data From 国家网站'!A:A,'Oversea data From 国家网站'!K:K),_xlfn.XLOOKUP(O1169,'Local data from 国家网站'!A:A,'Local data from 国家网站'!K:K))))</f>
        <v>0</v>
      </c>
      <c r="J1169" s="176"/>
      <c r="K1169" s="176" t="str">
        <f>IF(B1169="NMPA", _xlfn.XLOOKUP(E1169, '国家网站数据(NMPA)'!B:B, '国家网站数据(NMPA)'!W:W), "NA")</f>
        <v>NA</v>
      </c>
      <c r="M1169" s="326">
        <f t="shared" si="35"/>
        <v>30</v>
      </c>
    </row>
    <row r="1170" spans="3:13" ht="16.399999999999999" customHeight="1">
      <c r="C1170" s="172">
        <f t="shared" ca="1" si="34"/>
        <v>-45773</v>
      </c>
      <c r="D1170" s="174" t="str">
        <f>IF(B1170="NMPA", _xlfn.XLOOKUP(E1170,'国家网站数据(NMPA)'!$B$1:$B$906,'国家网站数据(NMPA)'!C$1:C$906),"NA")</f>
        <v>NA</v>
      </c>
      <c r="E1170" s="180">
        <f>IF(N1170="Not Reportable","NA",IF(B1170="Oversea",_xlfn.XLOOKUP(O1170,'Oversea data From 国家网站'!A:A,'Oversea data From 国家网站'!B:B),_xlfn.XLOOKUP(O1170,'Local data from 国家网站'!A:A,'Local data from 国家网站'!B:B)))</f>
        <v>0</v>
      </c>
      <c r="G1170" s="176">
        <f>IF(ISERROR(IF(B1170="NMPA",_xlfn.XLOOKUP(E1170,'国家网站数据(NMPA)'!B$1:B$906,'国家网站数据(NMPA)'!J$1:J$906),IF(B1170="Oversea",_xlfn.XLOOKUP(O1170,'Oversea data From 国家网站'!A$1:A$994,'Oversea data From 国家网站'!J$1:J$994),_xlfn.XLOOKUP(O1170,'Local data from 国家网站'!A$1:A$1000,'Local data from 国家网站'!J$1:J$1000)))),"NA",IF(B1170="NMPA",_xlfn.XLOOKUP(E1170,'国家网站数据(NMPA)'!B$1:B$906,'国家网站数据(NMPA)'!J$1:J$906),IF(B1170="Oversea",_xlfn.XLOOKUP(O1170,'Oversea data From 国家网站'!A$1:A$994,'Oversea data From 国家网站'!J$1:J$994),_xlfn.XLOOKUP(O1170,'Local data from 国家网站'!A$1:A$1000,'Local data from 国家网站'!J$1:J$1000))))</f>
        <v>0</v>
      </c>
      <c r="I1170" s="176">
        <f>IF(ISERROR(IF(B1170="NMPA",_xlfn.XLOOKUP(西门子log!E1170,'国家网站数据(NMPA)'!B:B,'国家网站数据(NMPA)'!K:K),IF(B1170="Oversea",_xlfn.XLOOKUP(O1170,'Oversea data From 国家网站'!A:A,'Oversea data From 国家网站'!K:K),_xlfn.XLOOKUP(西门子log!O1170,'Local data from 国家网站'!A:A,'Local data from 国家网站'!K:K)))),"NA",IF(B1170="NMPA",_xlfn.XLOOKUP(E1170,'国家网站数据(NMPA)'!B:B,'国家网站数据(NMPA)'!K:K),IF(B1170="Oversea",_xlfn.XLOOKUP(O1170,'Oversea data From 国家网站'!A:A,'Oversea data From 国家网站'!K:K),_xlfn.XLOOKUP(O1170,'Local data from 国家网站'!A:A,'Local data from 国家网站'!K:K))))</f>
        <v>0</v>
      </c>
      <c r="J1170" s="176"/>
      <c r="K1170" s="176" t="str">
        <f>IF(B1170="NMPA", _xlfn.XLOOKUP(E1170, '国家网站数据(NMPA)'!B:B, '国家网站数据(NMPA)'!W:W), "NA")</f>
        <v>NA</v>
      </c>
      <c r="M1170" s="326">
        <f t="shared" si="35"/>
        <v>30</v>
      </c>
    </row>
    <row r="1171" spans="3:13" ht="16.399999999999999" customHeight="1">
      <c r="C1171" s="172">
        <f t="shared" ca="1" si="34"/>
        <v>-45773</v>
      </c>
      <c r="D1171" s="174" t="str">
        <f>IF(B1171="NMPA", _xlfn.XLOOKUP(E1171,'国家网站数据(NMPA)'!$B$1:$B$906,'国家网站数据(NMPA)'!C$1:C$906),"NA")</f>
        <v>NA</v>
      </c>
      <c r="E1171" s="180">
        <f>IF(N1171="Not Reportable","NA",IF(B1171="Oversea",_xlfn.XLOOKUP(O1171,'Oversea data From 国家网站'!A:A,'Oversea data From 国家网站'!B:B),_xlfn.XLOOKUP(O1171,'Local data from 国家网站'!A:A,'Local data from 国家网站'!B:B)))</f>
        <v>0</v>
      </c>
      <c r="G1171" s="176">
        <f>IF(ISERROR(IF(B1171="NMPA",_xlfn.XLOOKUP(E1171,'国家网站数据(NMPA)'!B$1:B$906,'国家网站数据(NMPA)'!J$1:J$906),IF(B1171="Oversea",_xlfn.XLOOKUP(O1171,'Oversea data From 国家网站'!A$1:A$994,'Oversea data From 国家网站'!J$1:J$994),_xlfn.XLOOKUP(O1171,'Local data from 国家网站'!A$1:A$1000,'Local data from 国家网站'!J$1:J$1000)))),"NA",IF(B1171="NMPA",_xlfn.XLOOKUP(E1171,'国家网站数据(NMPA)'!B$1:B$906,'国家网站数据(NMPA)'!J$1:J$906),IF(B1171="Oversea",_xlfn.XLOOKUP(O1171,'Oversea data From 国家网站'!A$1:A$994,'Oversea data From 国家网站'!J$1:J$994),_xlfn.XLOOKUP(O1171,'Local data from 国家网站'!A$1:A$1000,'Local data from 国家网站'!J$1:J$1000))))</f>
        <v>0</v>
      </c>
      <c r="I1171" s="176">
        <f>IF(ISERROR(IF(B1171="NMPA",_xlfn.XLOOKUP(西门子log!E1171,'国家网站数据(NMPA)'!B:B,'国家网站数据(NMPA)'!K:K),IF(B1171="Oversea",_xlfn.XLOOKUP(O1171,'Oversea data From 国家网站'!A:A,'Oversea data From 国家网站'!K:K),_xlfn.XLOOKUP(西门子log!O1171,'Local data from 国家网站'!A:A,'Local data from 国家网站'!K:K)))),"NA",IF(B1171="NMPA",_xlfn.XLOOKUP(E1171,'国家网站数据(NMPA)'!B:B,'国家网站数据(NMPA)'!K:K),IF(B1171="Oversea",_xlfn.XLOOKUP(O1171,'Oversea data From 国家网站'!A:A,'Oversea data From 国家网站'!K:K),_xlfn.XLOOKUP(O1171,'Local data from 国家网站'!A:A,'Local data from 国家网站'!K:K))))</f>
        <v>0</v>
      </c>
      <c r="J1171" s="176"/>
      <c r="K1171" s="176" t="str">
        <f>IF(B1171="NMPA", _xlfn.XLOOKUP(E1171, '国家网站数据(NMPA)'!B:B, '国家网站数据(NMPA)'!W:W), "NA")</f>
        <v>NA</v>
      </c>
      <c r="M1171" s="326">
        <f t="shared" si="35"/>
        <v>30</v>
      </c>
    </row>
    <row r="1172" spans="3:13" ht="16.399999999999999" customHeight="1">
      <c r="C1172" s="172">
        <f t="shared" ca="1" si="34"/>
        <v>-45773</v>
      </c>
      <c r="D1172" s="174" t="str">
        <f>IF(B1172="NMPA", _xlfn.XLOOKUP(E1172,'国家网站数据(NMPA)'!$B$1:$B$906,'国家网站数据(NMPA)'!C$1:C$906),"NA")</f>
        <v>NA</v>
      </c>
      <c r="E1172" s="180">
        <f>IF(N1172="Not Reportable","NA",IF(B1172="Oversea",_xlfn.XLOOKUP(O1172,'Oversea data From 国家网站'!A:A,'Oversea data From 国家网站'!B:B),_xlfn.XLOOKUP(O1172,'Local data from 国家网站'!A:A,'Local data from 国家网站'!B:B)))</f>
        <v>0</v>
      </c>
      <c r="G1172" s="176">
        <f>IF(ISERROR(IF(B1172="NMPA",_xlfn.XLOOKUP(E1172,'国家网站数据(NMPA)'!B$1:B$906,'国家网站数据(NMPA)'!J$1:J$906),IF(B1172="Oversea",_xlfn.XLOOKUP(O1172,'Oversea data From 国家网站'!A$1:A$994,'Oversea data From 国家网站'!J$1:J$994),_xlfn.XLOOKUP(O1172,'Local data from 国家网站'!A$1:A$1000,'Local data from 国家网站'!J$1:J$1000)))),"NA",IF(B1172="NMPA",_xlfn.XLOOKUP(E1172,'国家网站数据(NMPA)'!B$1:B$906,'国家网站数据(NMPA)'!J$1:J$906),IF(B1172="Oversea",_xlfn.XLOOKUP(O1172,'Oversea data From 国家网站'!A$1:A$994,'Oversea data From 国家网站'!J$1:J$994),_xlfn.XLOOKUP(O1172,'Local data from 国家网站'!A$1:A$1000,'Local data from 国家网站'!J$1:J$1000))))</f>
        <v>0</v>
      </c>
      <c r="I1172" s="176">
        <f>IF(ISERROR(IF(B1172="NMPA",_xlfn.XLOOKUP(西门子log!E1172,'国家网站数据(NMPA)'!B:B,'国家网站数据(NMPA)'!K:K),IF(B1172="Oversea",_xlfn.XLOOKUP(O1172,'Oversea data From 国家网站'!A:A,'Oversea data From 国家网站'!K:K),_xlfn.XLOOKUP(西门子log!O1172,'Local data from 国家网站'!A:A,'Local data from 国家网站'!K:K)))),"NA",IF(B1172="NMPA",_xlfn.XLOOKUP(E1172,'国家网站数据(NMPA)'!B:B,'国家网站数据(NMPA)'!K:K),IF(B1172="Oversea",_xlfn.XLOOKUP(O1172,'Oversea data From 国家网站'!A:A,'Oversea data From 国家网站'!K:K),_xlfn.XLOOKUP(O1172,'Local data from 国家网站'!A:A,'Local data from 国家网站'!K:K))))</f>
        <v>0</v>
      </c>
      <c r="J1172" s="176"/>
      <c r="K1172" s="176" t="str">
        <f>IF(B1172="NMPA", _xlfn.XLOOKUP(E1172, '国家网站数据(NMPA)'!B:B, '国家网站数据(NMPA)'!W:W), "NA")</f>
        <v>NA</v>
      </c>
      <c r="M1172" s="326">
        <f t="shared" si="35"/>
        <v>30</v>
      </c>
    </row>
    <row r="1173" spans="3:13" ht="16.399999999999999" customHeight="1">
      <c r="C1173" s="172">
        <f t="shared" ca="1" si="34"/>
        <v>-45773</v>
      </c>
      <c r="D1173" s="174" t="str">
        <f>IF(B1173="NMPA", _xlfn.XLOOKUP(E1173,'国家网站数据(NMPA)'!$B$1:$B$906,'国家网站数据(NMPA)'!C$1:C$906),"NA")</f>
        <v>NA</v>
      </c>
      <c r="E1173" s="180">
        <f>IF(N1173="Not Reportable","NA",IF(B1173="Oversea",_xlfn.XLOOKUP(O1173,'Oversea data From 国家网站'!A:A,'Oversea data From 国家网站'!B:B),_xlfn.XLOOKUP(O1173,'Local data from 国家网站'!A:A,'Local data from 国家网站'!B:B)))</f>
        <v>0</v>
      </c>
      <c r="G1173" s="176">
        <f>IF(ISERROR(IF(B1173="NMPA",_xlfn.XLOOKUP(E1173,'国家网站数据(NMPA)'!B$1:B$906,'国家网站数据(NMPA)'!J$1:J$906),IF(B1173="Oversea",_xlfn.XLOOKUP(O1173,'Oversea data From 国家网站'!A$1:A$994,'Oversea data From 国家网站'!J$1:J$994),_xlfn.XLOOKUP(O1173,'Local data from 国家网站'!A$1:A$1000,'Local data from 国家网站'!J$1:J$1000)))),"NA",IF(B1173="NMPA",_xlfn.XLOOKUP(E1173,'国家网站数据(NMPA)'!B$1:B$906,'国家网站数据(NMPA)'!J$1:J$906),IF(B1173="Oversea",_xlfn.XLOOKUP(O1173,'Oversea data From 国家网站'!A$1:A$994,'Oversea data From 国家网站'!J$1:J$994),_xlfn.XLOOKUP(O1173,'Local data from 国家网站'!A$1:A$1000,'Local data from 国家网站'!J$1:J$1000))))</f>
        <v>0</v>
      </c>
      <c r="I1173" s="176">
        <f>IF(ISERROR(IF(B1173="NMPA",_xlfn.XLOOKUP(西门子log!E1173,'国家网站数据(NMPA)'!B:B,'国家网站数据(NMPA)'!K:K),IF(B1173="Oversea",_xlfn.XLOOKUP(O1173,'Oversea data From 国家网站'!A:A,'Oversea data From 国家网站'!K:K),_xlfn.XLOOKUP(西门子log!O1173,'Local data from 国家网站'!A:A,'Local data from 国家网站'!K:K)))),"NA",IF(B1173="NMPA",_xlfn.XLOOKUP(E1173,'国家网站数据(NMPA)'!B:B,'国家网站数据(NMPA)'!K:K),IF(B1173="Oversea",_xlfn.XLOOKUP(O1173,'Oversea data From 国家网站'!A:A,'Oversea data From 国家网站'!K:K),_xlfn.XLOOKUP(O1173,'Local data from 国家网站'!A:A,'Local data from 国家网站'!K:K))))</f>
        <v>0</v>
      </c>
      <c r="J1173" s="176"/>
      <c r="K1173" s="176" t="str">
        <f>IF(B1173="NMPA", _xlfn.XLOOKUP(E1173, '国家网站数据(NMPA)'!B:B, '国家网站数据(NMPA)'!W:W), "NA")</f>
        <v>NA</v>
      </c>
      <c r="M1173" s="326">
        <f t="shared" si="35"/>
        <v>30</v>
      </c>
    </row>
    <row r="1174" spans="3:13" ht="16.399999999999999" customHeight="1">
      <c r="C1174" s="172">
        <f t="shared" ca="1" si="34"/>
        <v>-45773</v>
      </c>
      <c r="D1174" s="174" t="str">
        <f>IF(B1174="NMPA", _xlfn.XLOOKUP(E1174,'国家网站数据(NMPA)'!$B$1:$B$906,'国家网站数据(NMPA)'!C$1:C$906),"NA")</f>
        <v>NA</v>
      </c>
      <c r="E1174" s="180">
        <f>IF(N1174="Not Reportable","NA",IF(B1174="Oversea",_xlfn.XLOOKUP(O1174,'Oversea data From 国家网站'!A:A,'Oversea data From 国家网站'!B:B),_xlfn.XLOOKUP(O1174,'Local data from 国家网站'!A:A,'Local data from 国家网站'!B:B)))</f>
        <v>0</v>
      </c>
      <c r="G1174" s="176">
        <f>IF(ISERROR(IF(B1174="NMPA",_xlfn.XLOOKUP(E1174,'国家网站数据(NMPA)'!B$1:B$906,'国家网站数据(NMPA)'!J$1:J$906),IF(B1174="Oversea",_xlfn.XLOOKUP(O1174,'Oversea data From 国家网站'!A$1:A$994,'Oversea data From 国家网站'!J$1:J$994),_xlfn.XLOOKUP(O1174,'Local data from 国家网站'!A$1:A$1000,'Local data from 国家网站'!J$1:J$1000)))),"NA",IF(B1174="NMPA",_xlfn.XLOOKUP(E1174,'国家网站数据(NMPA)'!B$1:B$906,'国家网站数据(NMPA)'!J$1:J$906),IF(B1174="Oversea",_xlfn.XLOOKUP(O1174,'Oversea data From 国家网站'!A$1:A$994,'Oversea data From 国家网站'!J$1:J$994),_xlfn.XLOOKUP(O1174,'Local data from 国家网站'!A$1:A$1000,'Local data from 国家网站'!J$1:J$1000))))</f>
        <v>0</v>
      </c>
      <c r="I1174" s="176">
        <f>IF(ISERROR(IF(B1174="NMPA",_xlfn.XLOOKUP(西门子log!E1174,'国家网站数据(NMPA)'!B:B,'国家网站数据(NMPA)'!K:K),IF(B1174="Oversea",_xlfn.XLOOKUP(O1174,'Oversea data From 国家网站'!A:A,'Oversea data From 国家网站'!K:K),_xlfn.XLOOKUP(西门子log!O1174,'Local data from 国家网站'!A:A,'Local data from 国家网站'!K:K)))),"NA",IF(B1174="NMPA",_xlfn.XLOOKUP(E1174,'国家网站数据(NMPA)'!B:B,'国家网站数据(NMPA)'!K:K),IF(B1174="Oversea",_xlfn.XLOOKUP(O1174,'Oversea data From 国家网站'!A:A,'Oversea data From 国家网站'!K:K),_xlfn.XLOOKUP(O1174,'Local data from 国家网站'!A:A,'Local data from 国家网站'!K:K))))</f>
        <v>0</v>
      </c>
      <c r="J1174" s="176"/>
      <c r="K1174" s="176" t="str">
        <f>IF(B1174="NMPA", _xlfn.XLOOKUP(E1174, '国家网站数据(NMPA)'!B:B, '国家网站数据(NMPA)'!W:W), "NA")</f>
        <v>NA</v>
      </c>
      <c r="M1174" s="326">
        <f t="shared" si="35"/>
        <v>30</v>
      </c>
    </row>
    <row r="1175" spans="3:13" ht="16.399999999999999" customHeight="1">
      <c r="C1175" s="172">
        <f t="shared" ca="1" si="34"/>
        <v>-45773</v>
      </c>
      <c r="D1175" s="174" t="str">
        <f>IF(B1175="NMPA", _xlfn.XLOOKUP(E1175,'国家网站数据(NMPA)'!$B$1:$B$906,'国家网站数据(NMPA)'!C$1:C$906),"NA")</f>
        <v>NA</v>
      </c>
      <c r="E1175" s="180">
        <f>IF(N1175="Not Reportable","NA",IF(B1175="Oversea",_xlfn.XLOOKUP(O1175,'Oversea data From 国家网站'!A:A,'Oversea data From 国家网站'!B:B),_xlfn.XLOOKUP(O1175,'Local data from 国家网站'!A:A,'Local data from 国家网站'!B:B)))</f>
        <v>0</v>
      </c>
      <c r="G1175" s="176">
        <f>IF(ISERROR(IF(B1175="NMPA",_xlfn.XLOOKUP(E1175,'国家网站数据(NMPA)'!B$1:B$906,'国家网站数据(NMPA)'!J$1:J$906),IF(B1175="Oversea",_xlfn.XLOOKUP(O1175,'Oversea data From 国家网站'!A$1:A$994,'Oversea data From 国家网站'!J$1:J$994),_xlfn.XLOOKUP(O1175,'Local data from 国家网站'!A$1:A$1000,'Local data from 国家网站'!J$1:J$1000)))),"NA",IF(B1175="NMPA",_xlfn.XLOOKUP(E1175,'国家网站数据(NMPA)'!B$1:B$906,'国家网站数据(NMPA)'!J$1:J$906),IF(B1175="Oversea",_xlfn.XLOOKUP(O1175,'Oversea data From 国家网站'!A$1:A$994,'Oversea data From 国家网站'!J$1:J$994),_xlfn.XLOOKUP(O1175,'Local data from 国家网站'!A$1:A$1000,'Local data from 国家网站'!J$1:J$1000))))</f>
        <v>0</v>
      </c>
      <c r="I1175" s="176">
        <f>IF(ISERROR(IF(B1175="NMPA",_xlfn.XLOOKUP(西门子log!E1175,'国家网站数据(NMPA)'!B:B,'国家网站数据(NMPA)'!K:K),IF(B1175="Oversea",_xlfn.XLOOKUP(O1175,'Oversea data From 国家网站'!A:A,'Oversea data From 国家网站'!K:K),_xlfn.XLOOKUP(西门子log!O1175,'Local data from 国家网站'!A:A,'Local data from 国家网站'!K:K)))),"NA",IF(B1175="NMPA",_xlfn.XLOOKUP(E1175,'国家网站数据(NMPA)'!B:B,'国家网站数据(NMPA)'!K:K),IF(B1175="Oversea",_xlfn.XLOOKUP(O1175,'Oversea data From 国家网站'!A:A,'Oversea data From 国家网站'!K:K),_xlfn.XLOOKUP(O1175,'Local data from 国家网站'!A:A,'Local data from 国家网站'!K:K))))</f>
        <v>0</v>
      </c>
      <c r="J1175" s="176"/>
      <c r="K1175" s="176" t="str">
        <f>IF(B1175="NMPA", _xlfn.XLOOKUP(E1175, '国家网站数据(NMPA)'!B:B, '国家网站数据(NMPA)'!W:W), "NA")</f>
        <v>NA</v>
      </c>
      <c r="M1175" s="326">
        <f t="shared" si="35"/>
        <v>30</v>
      </c>
    </row>
    <row r="1176" spans="3:13" ht="16.399999999999999" customHeight="1">
      <c r="C1176" s="172">
        <f t="shared" ca="1" si="34"/>
        <v>-45773</v>
      </c>
      <c r="D1176" s="174" t="str">
        <f>IF(B1176="NMPA", _xlfn.XLOOKUP(E1176,'国家网站数据(NMPA)'!$B$1:$B$906,'国家网站数据(NMPA)'!C$1:C$906),"NA")</f>
        <v>NA</v>
      </c>
      <c r="E1176" s="180">
        <f>IF(N1176="Not Reportable","NA",IF(B1176="Oversea",_xlfn.XLOOKUP(O1176,'Oversea data From 国家网站'!A:A,'Oversea data From 国家网站'!B:B),_xlfn.XLOOKUP(O1176,'Local data from 国家网站'!A:A,'Local data from 国家网站'!B:B)))</f>
        <v>0</v>
      </c>
      <c r="G1176" s="176">
        <f>IF(ISERROR(IF(B1176="NMPA",_xlfn.XLOOKUP(E1176,'国家网站数据(NMPA)'!B$1:B$906,'国家网站数据(NMPA)'!J$1:J$906),IF(B1176="Oversea",_xlfn.XLOOKUP(O1176,'Oversea data From 国家网站'!A$1:A$994,'Oversea data From 国家网站'!J$1:J$994),_xlfn.XLOOKUP(O1176,'Local data from 国家网站'!A$1:A$1000,'Local data from 国家网站'!J$1:J$1000)))),"NA",IF(B1176="NMPA",_xlfn.XLOOKUP(E1176,'国家网站数据(NMPA)'!B$1:B$906,'国家网站数据(NMPA)'!J$1:J$906),IF(B1176="Oversea",_xlfn.XLOOKUP(O1176,'Oversea data From 国家网站'!A$1:A$994,'Oversea data From 国家网站'!J$1:J$994),_xlfn.XLOOKUP(O1176,'Local data from 国家网站'!A$1:A$1000,'Local data from 国家网站'!J$1:J$1000))))</f>
        <v>0</v>
      </c>
      <c r="I1176" s="176">
        <f>IF(ISERROR(IF(B1176="NMPA",_xlfn.XLOOKUP(西门子log!E1176,'国家网站数据(NMPA)'!B:B,'国家网站数据(NMPA)'!K:K),IF(B1176="Oversea",_xlfn.XLOOKUP(O1176,'Oversea data From 国家网站'!A:A,'Oversea data From 国家网站'!K:K),_xlfn.XLOOKUP(西门子log!O1176,'Local data from 国家网站'!A:A,'Local data from 国家网站'!K:K)))),"NA",IF(B1176="NMPA",_xlfn.XLOOKUP(E1176,'国家网站数据(NMPA)'!B:B,'国家网站数据(NMPA)'!K:K),IF(B1176="Oversea",_xlfn.XLOOKUP(O1176,'Oversea data From 国家网站'!A:A,'Oversea data From 国家网站'!K:K),_xlfn.XLOOKUP(O1176,'Local data from 国家网站'!A:A,'Local data from 国家网站'!K:K))))</f>
        <v>0</v>
      </c>
      <c r="J1176" s="176"/>
      <c r="K1176" s="176" t="str">
        <f>IF(B1176="NMPA", _xlfn.XLOOKUP(E1176, '国家网站数据(NMPA)'!B:B, '国家网站数据(NMPA)'!W:W), "NA")</f>
        <v>NA</v>
      </c>
      <c r="M1176" s="326">
        <f t="shared" si="35"/>
        <v>30</v>
      </c>
    </row>
    <row r="1177" spans="3:13" ht="16.399999999999999" customHeight="1">
      <c r="C1177" s="172">
        <f t="shared" ca="1" si="34"/>
        <v>-45773</v>
      </c>
      <c r="D1177" s="174" t="str">
        <f>IF(B1177="NMPA", _xlfn.XLOOKUP(E1177,'国家网站数据(NMPA)'!$B$1:$B$906,'国家网站数据(NMPA)'!C$1:C$906),"NA")</f>
        <v>NA</v>
      </c>
      <c r="E1177" s="180">
        <f>IF(N1177="Not Reportable","NA",IF(B1177="Oversea",_xlfn.XLOOKUP(O1177,'Oversea data From 国家网站'!A:A,'Oversea data From 国家网站'!B:B),_xlfn.XLOOKUP(O1177,'Local data from 国家网站'!A:A,'Local data from 国家网站'!B:B)))</f>
        <v>0</v>
      </c>
      <c r="G1177" s="176">
        <f>IF(ISERROR(IF(B1177="NMPA",_xlfn.XLOOKUP(E1177,'国家网站数据(NMPA)'!B$1:B$906,'国家网站数据(NMPA)'!J$1:J$906),IF(B1177="Oversea",_xlfn.XLOOKUP(O1177,'Oversea data From 国家网站'!A$1:A$994,'Oversea data From 国家网站'!J$1:J$994),_xlfn.XLOOKUP(O1177,'Local data from 国家网站'!A$1:A$1000,'Local data from 国家网站'!J$1:J$1000)))),"NA",IF(B1177="NMPA",_xlfn.XLOOKUP(E1177,'国家网站数据(NMPA)'!B$1:B$906,'国家网站数据(NMPA)'!J$1:J$906),IF(B1177="Oversea",_xlfn.XLOOKUP(O1177,'Oversea data From 国家网站'!A$1:A$994,'Oversea data From 国家网站'!J$1:J$994),_xlfn.XLOOKUP(O1177,'Local data from 国家网站'!A$1:A$1000,'Local data from 国家网站'!J$1:J$1000))))</f>
        <v>0</v>
      </c>
      <c r="I1177" s="176">
        <f>IF(ISERROR(IF(B1177="NMPA",_xlfn.XLOOKUP(西门子log!E1177,'国家网站数据(NMPA)'!B:B,'国家网站数据(NMPA)'!K:K),IF(B1177="Oversea",_xlfn.XLOOKUP(O1177,'Oversea data From 国家网站'!A:A,'Oversea data From 国家网站'!K:K),_xlfn.XLOOKUP(西门子log!O1177,'Local data from 国家网站'!A:A,'Local data from 国家网站'!K:K)))),"NA",IF(B1177="NMPA",_xlfn.XLOOKUP(E1177,'国家网站数据(NMPA)'!B:B,'国家网站数据(NMPA)'!K:K),IF(B1177="Oversea",_xlfn.XLOOKUP(O1177,'Oversea data From 国家网站'!A:A,'Oversea data From 国家网站'!K:K),_xlfn.XLOOKUP(O1177,'Local data from 国家网站'!A:A,'Local data from 国家网站'!K:K))))</f>
        <v>0</v>
      </c>
      <c r="J1177" s="176"/>
      <c r="K1177" s="176" t="str">
        <f>IF(B1177="NMPA", _xlfn.XLOOKUP(E1177, '国家网站数据(NMPA)'!B:B, '国家网站数据(NMPA)'!W:W), "NA")</f>
        <v>NA</v>
      </c>
      <c r="M1177" s="326">
        <f t="shared" si="35"/>
        <v>30</v>
      </c>
    </row>
    <row r="1178" spans="3:13" ht="16.399999999999999" customHeight="1">
      <c r="C1178" s="172">
        <f t="shared" ca="1" si="34"/>
        <v>-45773</v>
      </c>
      <c r="D1178" s="174" t="str">
        <f>IF(B1178="NMPA", _xlfn.XLOOKUP(E1178,'国家网站数据(NMPA)'!$B$1:$B$906,'国家网站数据(NMPA)'!C$1:C$906),"NA")</f>
        <v>NA</v>
      </c>
      <c r="E1178" s="180">
        <f>IF(N1178="Not Reportable","NA",IF(B1178="Oversea",_xlfn.XLOOKUP(O1178,'Oversea data From 国家网站'!A:A,'Oversea data From 国家网站'!B:B),_xlfn.XLOOKUP(O1178,'Local data from 国家网站'!A:A,'Local data from 国家网站'!B:B)))</f>
        <v>0</v>
      </c>
      <c r="G1178" s="176">
        <f>IF(ISERROR(IF(B1178="NMPA",_xlfn.XLOOKUP(E1178,'国家网站数据(NMPA)'!B$1:B$906,'国家网站数据(NMPA)'!J$1:J$906),IF(B1178="Oversea",_xlfn.XLOOKUP(O1178,'Oversea data From 国家网站'!A$1:A$994,'Oversea data From 国家网站'!J$1:J$994),_xlfn.XLOOKUP(O1178,'Local data from 国家网站'!A$1:A$1000,'Local data from 国家网站'!J$1:J$1000)))),"NA",IF(B1178="NMPA",_xlfn.XLOOKUP(E1178,'国家网站数据(NMPA)'!B$1:B$906,'国家网站数据(NMPA)'!J$1:J$906),IF(B1178="Oversea",_xlfn.XLOOKUP(O1178,'Oversea data From 国家网站'!A$1:A$994,'Oversea data From 国家网站'!J$1:J$994),_xlfn.XLOOKUP(O1178,'Local data from 国家网站'!A$1:A$1000,'Local data from 国家网站'!J$1:J$1000))))</f>
        <v>0</v>
      </c>
      <c r="I1178" s="176">
        <f>IF(ISERROR(IF(B1178="NMPA",_xlfn.XLOOKUP(西门子log!E1178,'国家网站数据(NMPA)'!B:B,'国家网站数据(NMPA)'!K:K),IF(B1178="Oversea",_xlfn.XLOOKUP(O1178,'Oversea data From 国家网站'!A:A,'Oversea data From 国家网站'!K:K),_xlfn.XLOOKUP(西门子log!O1178,'Local data from 国家网站'!A:A,'Local data from 国家网站'!K:K)))),"NA",IF(B1178="NMPA",_xlfn.XLOOKUP(E1178,'国家网站数据(NMPA)'!B:B,'国家网站数据(NMPA)'!K:K),IF(B1178="Oversea",_xlfn.XLOOKUP(O1178,'Oversea data From 国家网站'!A:A,'Oversea data From 国家网站'!K:K),_xlfn.XLOOKUP(O1178,'Local data from 国家网站'!A:A,'Local data from 国家网站'!K:K))))</f>
        <v>0</v>
      </c>
      <c r="J1178" s="176"/>
      <c r="K1178" s="176" t="str">
        <f>IF(B1178="NMPA", _xlfn.XLOOKUP(E1178, '国家网站数据(NMPA)'!B:B, '国家网站数据(NMPA)'!W:W), "NA")</f>
        <v>NA</v>
      </c>
      <c r="M1178" s="326">
        <f t="shared" si="35"/>
        <v>30</v>
      </c>
    </row>
    <row r="1179" spans="3:13" ht="16.399999999999999" customHeight="1">
      <c r="C1179" s="172">
        <f t="shared" ca="1" si="34"/>
        <v>-45773</v>
      </c>
      <c r="D1179" s="174" t="str">
        <f>IF(B1179="NMPA", _xlfn.XLOOKUP(E1179,'国家网站数据(NMPA)'!$B$1:$B$906,'国家网站数据(NMPA)'!C$1:C$906),"NA")</f>
        <v>NA</v>
      </c>
      <c r="E1179" s="180">
        <f>IF(N1179="Not Reportable","NA",IF(B1179="Oversea",_xlfn.XLOOKUP(O1179,'Oversea data From 国家网站'!A:A,'Oversea data From 国家网站'!B:B),_xlfn.XLOOKUP(O1179,'Local data from 国家网站'!A:A,'Local data from 国家网站'!B:B)))</f>
        <v>0</v>
      </c>
      <c r="G1179" s="176">
        <f>IF(ISERROR(IF(B1179="NMPA",_xlfn.XLOOKUP(E1179,'国家网站数据(NMPA)'!B$1:B$906,'国家网站数据(NMPA)'!J$1:J$906),IF(B1179="Oversea",_xlfn.XLOOKUP(O1179,'Oversea data From 国家网站'!A$1:A$994,'Oversea data From 国家网站'!J$1:J$994),_xlfn.XLOOKUP(O1179,'Local data from 国家网站'!A$1:A$1000,'Local data from 国家网站'!J$1:J$1000)))),"NA",IF(B1179="NMPA",_xlfn.XLOOKUP(E1179,'国家网站数据(NMPA)'!B$1:B$906,'国家网站数据(NMPA)'!J$1:J$906),IF(B1179="Oversea",_xlfn.XLOOKUP(O1179,'Oversea data From 国家网站'!A$1:A$994,'Oversea data From 国家网站'!J$1:J$994),_xlfn.XLOOKUP(O1179,'Local data from 国家网站'!A$1:A$1000,'Local data from 国家网站'!J$1:J$1000))))</f>
        <v>0</v>
      </c>
      <c r="I1179" s="176">
        <f>IF(ISERROR(IF(B1179="NMPA",_xlfn.XLOOKUP(西门子log!E1179,'国家网站数据(NMPA)'!B:B,'国家网站数据(NMPA)'!K:K),IF(B1179="Oversea",_xlfn.XLOOKUP(O1179,'Oversea data From 国家网站'!A:A,'Oversea data From 国家网站'!K:K),_xlfn.XLOOKUP(西门子log!O1179,'Local data from 国家网站'!A:A,'Local data from 国家网站'!K:K)))),"NA",IF(B1179="NMPA",_xlfn.XLOOKUP(E1179,'国家网站数据(NMPA)'!B:B,'国家网站数据(NMPA)'!K:K),IF(B1179="Oversea",_xlfn.XLOOKUP(O1179,'Oversea data From 国家网站'!A:A,'Oversea data From 国家网站'!K:K),_xlfn.XLOOKUP(O1179,'Local data from 国家网站'!A:A,'Local data from 国家网站'!K:K))))</f>
        <v>0</v>
      </c>
      <c r="J1179" s="176"/>
      <c r="K1179" s="176" t="str">
        <f>IF(B1179="NMPA", _xlfn.XLOOKUP(E1179, '国家网站数据(NMPA)'!B:B, '国家网站数据(NMPA)'!W:W), "NA")</f>
        <v>NA</v>
      </c>
      <c r="M1179" s="326">
        <f t="shared" si="35"/>
        <v>30</v>
      </c>
    </row>
    <row r="1180" spans="3:13" ht="16.399999999999999" customHeight="1">
      <c r="C1180" s="172">
        <f t="shared" ca="1" si="34"/>
        <v>-45773</v>
      </c>
      <c r="D1180" s="174" t="str">
        <f>IF(B1180="NMPA", _xlfn.XLOOKUP(E1180,'国家网站数据(NMPA)'!$B$1:$B$906,'国家网站数据(NMPA)'!C$1:C$906),"NA")</f>
        <v>NA</v>
      </c>
      <c r="E1180" s="180">
        <f>IF(N1180="Not Reportable","NA",IF(B1180="Oversea",_xlfn.XLOOKUP(O1180,'Oversea data From 国家网站'!A:A,'Oversea data From 国家网站'!B:B),_xlfn.XLOOKUP(O1180,'Local data from 国家网站'!A:A,'Local data from 国家网站'!B:B)))</f>
        <v>0</v>
      </c>
      <c r="G1180" s="176">
        <f>IF(ISERROR(IF(B1180="NMPA",_xlfn.XLOOKUP(E1180,'国家网站数据(NMPA)'!B$1:B$906,'国家网站数据(NMPA)'!J$1:J$906),IF(B1180="Oversea",_xlfn.XLOOKUP(O1180,'Oversea data From 国家网站'!A$1:A$994,'Oversea data From 国家网站'!J$1:J$994),_xlfn.XLOOKUP(O1180,'Local data from 国家网站'!A$1:A$1000,'Local data from 国家网站'!J$1:J$1000)))),"NA",IF(B1180="NMPA",_xlfn.XLOOKUP(E1180,'国家网站数据(NMPA)'!B$1:B$906,'国家网站数据(NMPA)'!J$1:J$906),IF(B1180="Oversea",_xlfn.XLOOKUP(O1180,'Oversea data From 国家网站'!A$1:A$994,'Oversea data From 国家网站'!J$1:J$994),_xlfn.XLOOKUP(O1180,'Local data from 国家网站'!A$1:A$1000,'Local data from 国家网站'!J$1:J$1000))))</f>
        <v>0</v>
      </c>
      <c r="I1180" s="176">
        <f>IF(ISERROR(IF(B1180="NMPA",_xlfn.XLOOKUP(西门子log!E1180,'国家网站数据(NMPA)'!B:B,'国家网站数据(NMPA)'!K:K),IF(B1180="Oversea",_xlfn.XLOOKUP(O1180,'Oversea data From 国家网站'!A:A,'Oversea data From 国家网站'!K:K),_xlfn.XLOOKUP(西门子log!O1180,'Local data from 国家网站'!A:A,'Local data from 国家网站'!K:K)))),"NA",IF(B1180="NMPA",_xlfn.XLOOKUP(E1180,'国家网站数据(NMPA)'!B:B,'国家网站数据(NMPA)'!K:K),IF(B1180="Oversea",_xlfn.XLOOKUP(O1180,'Oversea data From 国家网站'!A:A,'Oversea data From 国家网站'!K:K),_xlfn.XLOOKUP(O1180,'Local data from 国家网站'!A:A,'Local data from 国家网站'!K:K))))</f>
        <v>0</v>
      </c>
      <c r="J1180" s="176"/>
      <c r="K1180" s="176" t="str">
        <f>IF(B1180="NMPA", _xlfn.XLOOKUP(E1180, '国家网站数据(NMPA)'!B:B, '国家网站数据(NMPA)'!W:W), "NA")</f>
        <v>NA</v>
      </c>
      <c r="M1180" s="326">
        <f t="shared" si="35"/>
        <v>30</v>
      </c>
    </row>
    <row r="1181" spans="3:13" ht="16.399999999999999" customHeight="1">
      <c r="C1181" s="172">
        <f t="shared" ca="1" si="34"/>
        <v>-45773</v>
      </c>
      <c r="D1181" s="174" t="str">
        <f>IF(B1181="NMPA", _xlfn.XLOOKUP(E1181,'国家网站数据(NMPA)'!$B$1:$B$906,'国家网站数据(NMPA)'!C$1:C$906),"NA")</f>
        <v>NA</v>
      </c>
      <c r="E1181" s="180">
        <f>IF(N1181="Not Reportable","NA",IF(B1181="Oversea",_xlfn.XLOOKUP(O1181,'Oversea data From 国家网站'!A:A,'Oversea data From 国家网站'!B:B),_xlfn.XLOOKUP(O1181,'Local data from 国家网站'!A:A,'Local data from 国家网站'!B:B)))</f>
        <v>0</v>
      </c>
      <c r="G1181" s="176">
        <f>IF(ISERROR(IF(B1181="NMPA",_xlfn.XLOOKUP(E1181,'国家网站数据(NMPA)'!B$1:B$906,'国家网站数据(NMPA)'!J$1:J$906),IF(B1181="Oversea",_xlfn.XLOOKUP(O1181,'Oversea data From 国家网站'!A$1:A$994,'Oversea data From 国家网站'!J$1:J$994),_xlfn.XLOOKUP(O1181,'Local data from 国家网站'!A$1:A$1000,'Local data from 国家网站'!J$1:J$1000)))),"NA",IF(B1181="NMPA",_xlfn.XLOOKUP(E1181,'国家网站数据(NMPA)'!B$1:B$906,'国家网站数据(NMPA)'!J$1:J$906),IF(B1181="Oversea",_xlfn.XLOOKUP(O1181,'Oversea data From 国家网站'!A$1:A$994,'Oversea data From 国家网站'!J$1:J$994),_xlfn.XLOOKUP(O1181,'Local data from 国家网站'!A$1:A$1000,'Local data from 国家网站'!J$1:J$1000))))</f>
        <v>0</v>
      </c>
      <c r="I1181" s="176">
        <f>IF(ISERROR(IF(B1181="NMPA",_xlfn.XLOOKUP(西门子log!E1181,'国家网站数据(NMPA)'!B:B,'国家网站数据(NMPA)'!K:K),IF(B1181="Oversea",_xlfn.XLOOKUP(O1181,'Oversea data From 国家网站'!A:A,'Oversea data From 国家网站'!K:K),_xlfn.XLOOKUP(西门子log!O1181,'Local data from 国家网站'!A:A,'Local data from 国家网站'!K:K)))),"NA",IF(B1181="NMPA",_xlfn.XLOOKUP(E1181,'国家网站数据(NMPA)'!B:B,'国家网站数据(NMPA)'!K:K),IF(B1181="Oversea",_xlfn.XLOOKUP(O1181,'Oversea data From 国家网站'!A:A,'Oversea data From 国家网站'!K:K),_xlfn.XLOOKUP(O1181,'Local data from 国家网站'!A:A,'Local data from 国家网站'!K:K))))</f>
        <v>0</v>
      </c>
      <c r="J1181" s="176"/>
      <c r="K1181" s="176" t="str">
        <f>IF(B1181="NMPA", _xlfn.XLOOKUP(E1181, '国家网站数据(NMPA)'!B:B, '国家网站数据(NMPA)'!W:W), "NA")</f>
        <v>NA</v>
      </c>
      <c r="M1181" s="326">
        <f t="shared" si="35"/>
        <v>30</v>
      </c>
    </row>
    <row r="1182" spans="3:13" ht="16.399999999999999" customHeight="1">
      <c r="C1182" s="172">
        <f t="shared" ca="1" si="34"/>
        <v>-45773</v>
      </c>
      <c r="D1182" s="174" t="str">
        <f>IF(B1182="NMPA", _xlfn.XLOOKUP(E1182,'国家网站数据(NMPA)'!$B$1:$B$906,'国家网站数据(NMPA)'!C$1:C$906),"NA")</f>
        <v>NA</v>
      </c>
      <c r="E1182" s="180">
        <f>IF(N1182="Not Reportable","NA",IF(B1182="Oversea",_xlfn.XLOOKUP(O1182,'Oversea data From 国家网站'!A:A,'Oversea data From 国家网站'!B:B),_xlfn.XLOOKUP(O1182,'Local data from 国家网站'!A:A,'Local data from 国家网站'!B:B)))</f>
        <v>0</v>
      </c>
      <c r="G1182" s="176">
        <f>IF(ISERROR(IF(B1182="NMPA",_xlfn.XLOOKUP(E1182,'国家网站数据(NMPA)'!B$1:B$906,'国家网站数据(NMPA)'!J$1:J$906),IF(B1182="Oversea",_xlfn.XLOOKUP(O1182,'Oversea data From 国家网站'!A$1:A$994,'Oversea data From 国家网站'!J$1:J$994),_xlfn.XLOOKUP(O1182,'Local data from 国家网站'!A$1:A$1000,'Local data from 国家网站'!J$1:J$1000)))),"NA",IF(B1182="NMPA",_xlfn.XLOOKUP(E1182,'国家网站数据(NMPA)'!B$1:B$906,'国家网站数据(NMPA)'!J$1:J$906),IF(B1182="Oversea",_xlfn.XLOOKUP(O1182,'Oversea data From 国家网站'!A$1:A$994,'Oversea data From 国家网站'!J$1:J$994),_xlfn.XLOOKUP(O1182,'Local data from 国家网站'!A$1:A$1000,'Local data from 国家网站'!J$1:J$1000))))</f>
        <v>0</v>
      </c>
      <c r="I1182" s="176">
        <f>IF(ISERROR(IF(B1182="NMPA",_xlfn.XLOOKUP(西门子log!E1182,'国家网站数据(NMPA)'!B:B,'国家网站数据(NMPA)'!K:K),IF(B1182="Oversea",_xlfn.XLOOKUP(O1182,'Oversea data From 国家网站'!A:A,'Oversea data From 国家网站'!K:K),_xlfn.XLOOKUP(西门子log!O1182,'Local data from 国家网站'!A:A,'Local data from 国家网站'!K:K)))),"NA",IF(B1182="NMPA",_xlfn.XLOOKUP(E1182,'国家网站数据(NMPA)'!B:B,'国家网站数据(NMPA)'!K:K),IF(B1182="Oversea",_xlfn.XLOOKUP(O1182,'Oversea data From 国家网站'!A:A,'Oversea data From 国家网站'!K:K),_xlfn.XLOOKUP(O1182,'Local data from 国家网站'!A:A,'Local data from 国家网站'!K:K))))</f>
        <v>0</v>
      </c>
      <c r="J1182" s="176"/>
      <c r="K1182" s="176" t="str">
        <f>IF(B1182="NMPA", _xlfn.XLOOKUP(E1182, '国家网站数据(NMPA)'!B:B, '国家网站数据(NMPA)'!W:W), "NA")</f>
        <v>NA</v>
      </c>
      <c r="M1182" s="326">
        <f t="shared" si="35"/>
        <v>30</v>
      </c>
    </row>
    <row r="1183" spans="3:13" ht="16.399999999999999" customHeight="1">
      <c r="C1183" s="172">
        <f t="shared" ca="1" si="34"/>
        <v>-45773</v>
      </c>
      <c r="D1183" s="174" t="str">
        <f>IF(B1183="NMPA", _xlfn.XLOOKUP(E1183,'国家网站数据(NMPA)'!$B$1:$B$906,'国家网站数据(NMPA)'!C$1:C$906),"NA")</f>
        <v>NA</v>
      </c>
      <c r="E1183" s="180">
        <f>IF(N1183="Not Reportable","NA",IF(B1183="Oversea",_xlfn.XLOOKUP(O1183,'Oversea data From 国家网站'!A:A,'Oversea data From 国家网站'!B:B),_xlfn.XLOOKUP(O1183,'Local data from 国家网站'!A:A,'Local data from 国家网站'!B:B)))</f>
        <v>0</v>
      </c>
      <c r="G1183" s="176">
        <f>IF(ISERROR(IF(B1183="NMPA",_xlfn.XLOOKUP(E1183,'国家网站数据(NMPA)'!B$1:B$906,'国家网站数据(NMPA)'!J$1:J$906),IF(B1183="Oversea",_xlfn.XLOOKUP(O1183,'Oversea data From 国家网站'!A$1:A$994,'Oversea data From 国家网站'!J$1:J$994),_xlfn.XLOOKUP(O1183,'Local data from 国家网站'!A$1:A$1000,'Local data from 国家网站'!J$1:J$1000)))),"NA",IF(B1183="NMPA",_xlfn.XLOOKUP(E1183,'国家网站数据(NMPA)'!B$1:B$906,'国家网站数据(NMPA)'!J$1:J$906),IF(B1183="Oversea",_xlfn.XLOOKUP(O1183,'Oversea data From 国家网站'!A$1:A$994,'Oversea data From 国家网站'!J$1:J$994),_xlfn.XLOOKUP(O1183,'Local data from 国家网站'!A$1:A$1000,'Local data from 国家网站'!J$1:J$1000))))</f>
        <v>0</v>
      </c>
      <c r="I1183" s="176">
        <f>IF(ISERROR(IF(B1183="NMPA",_xlfn.XLOOKUP(西门子log!E1183,'国家网站数据(NMPA)'!B:B,'国家网站数据(NMPA)'!K:K),IF(B1183="Oversea",_xlfn.XLOOKUP(O1183,'Oversea data From 国家网站'!A:A,'Oversea data From 国家网站'!K:K),_xlfn.XLOOKUP(西门子log!O1183,'Local data from 国家网站'!A:A,'Local data from 国家网站'!K:K)))),"NA",IF(B1183="NMPA",_xlfn.XLOOKUP(E1183,'国家网站数据(NMPA)'!B:B,'国家网站数据(NMPA)'!K:K),IF(B1183="Oversea",_xlfn.XLOOKUP(O1183,'Oversea data From 国家网站'!A:A,'Oversea data From 国家网站'!K:K),_xlfn.XLOOKUP(O1183,'Local data from 国家网站'!A:A,'Local data from 国家网站'!K:K))))</f>
        <v>0</v>
      </c>
      <c r="J1183" s="176"/>
      <c r="K1183" s="176" t="str">
        <f>IF(B1183="NMPA", _xlfn.XLOOKUP(E1183, '国家网站数据(NMPA)'!B:B, '国家网站数据(NMPA)'!W:W), "NA")</f>
        <v>NA</v>
      </c>
      <c r="M1183" s="326">
        <f t="shared" si="35"/>
        <v>30</v>
      </c>
    </row>
    <row r="1184" spans="3:13" ht="16.399999999999999" customHeight="1">
      <c r="C1184" s="172">
        <f t="shared" ca="1" si="34"/>
        <v>-45773</v>
      </c>
      <c r="D1184" s="174" t="str">
        <f>IF(B1184="NMPA", _xlfn.XLOOKUP(E1184,'国家网站数据(NMPA)'!$B$1:$B$906,'国家网站数据(NMPA)'!C$1:C$906),"NA")</f>
        <v>NA</v>
      </c>
      <c r="E1184" s="180">
        <f>IF(N1184="Not Reportable","NA",IF(B1184="Oversea",_xlfn.XLOOKUP(O1184,'Oversea data From 国家网站'!A:A,'Oversea data From 国家网站'!B:B),_xlfn.XLOOKUP(O1184,'Local data from 国家网站'!A:A,'Local data from 国家网站'!B:B)))</f>
        <v>0</v>
      </c>
      <c r="G1184" s="176">
        <f>IF(ISERROR(IF(B1184="NMPA",_xlfn.XLOOKUP(E1184,'国家网站数据(NMPA)'!B$1:B$906,'国家网站数据(NMPA)'!J$1:J$906),IF(B1184="Oversea",_xlfn.XLOOKUP(O1184,'Oversea data From 国家网站'!A$1:A$994,'Oversea data From 国家网站'!J$1:J$994),_xlfn.XLOOKUP(O1184,'Local data from 国家网站'!A$1:A$1000,'Local data from 国家网站'!J$1:J$1000)))),"NA",IF(B1184="NMPA",_xlfn.XLOOKUP(E1184,'国家网站数据(NMPA)'!B$1:B$906,'国家网站数据(NMPA)'!J$1:J$906),IF(B1184="Oversea",_xlfn.XLOOKUP(O1184,'Oversea data From 国家网站'!A$1:A$994,'Oversea data From 国家网站'!J$1:J$994),_xlfn.XLOOKUP(O1184,'Local data from 国家网站'!A$1:A$1000,'Local data from 国家网站'!J$1:J$1000))))</f>
        <v>0</v>
      </c>
      <c r="I1184" s="176">
        <f>IF(ISERROR(IF(B1184="NMPA",_xlfn.XLOOKUP(西门子log!E1184,'国家网站数据(NMPA)'!B:B,'国家网站数据(NMPA)'!K:K),IF(B1184="Oversea",_xlfn.XLOOKUP(O1184,'Oversea data From 国家网站'!A:A,'Oversea data From 国家网站'!K:K),_xlfn.XLOOKUP(西门子log!O1184,'Local data from 国家网站'!A:A,'Local data from 国家网站'!K:K)))),"NA",IF(B1184="NMPA",_xlfn.XLOOKUP(E1184,'国家网站数据(NMPA)'!B:B,'国家网站数据(NMPA)'!K:K),IF(B1184="Oversea",_xlfn.XLOOKUP(O1184,'Oversea data From 国家网站'!A:A,'Oversea data From 国家网站'!K:K),_xlfn.XLOOKUP(O1184,'Local data from 国家网站'!A:A,'Local data from 国家网站'!K:K))))</f>
        <v>0</v>
      </c>
      <c r="J1184" s="176"/>
      <c r="K1184" s="176" t="str">
        <f>IF(B1184="NMPA", _xlfn.XLOOKUP(E1184, '国家网站数据(NMPA)'!B:B, '国家网站数据(NMPA)'!W:W), "NA")</f>
        <v>NA</v>
      </c>
      <c r="M1184" s="326">
        <f t="shared" si="35"/>
        <v>30</v>
      </c>
    </row>
    <row r="1185" spans="3:13" ht="16.399999999999999" customHeight="1">
      <c r="C1185" s="172">
        <f t="shared" ca="1" si="34"/>
        <v>-45773</v>
      </c>
      <c r="D1185" s="174" t="str">
        <f>IF(B1185="NMPA", _xlfn.XLOOKUP(E1185,'国家网站数据(NMPA)'!$B$1:$B$906,'国家网站数据(NMPA)'!C$1:C$906),"NA")</f>
        <v>NA</v>
      </c>
      <c r="E1185" s="180">
        <f>IF(N1185="Not Reportable","NA",IF(B1185="Oversea",_xlfn.XLOOKUP(O1185,'Oversea data From 国家网站'!A:A,'Oversea data From 国家网站'!B:B),_xlfn.XLOOKUP(O1185,'Local data from 国家网站'!A:A,'Local data from 国家网站'!B:B)))</f>
        <v>0</v>
      </c>
      <c r="G1185" s="176">
        <f>IF(ISERROR(IF(B1185="NMPA",_xlfn.XLOOKUP(E1185,'国家网站数据(NMPA)'!B$1:B$906,'国家网站数据(NMPA)'!J$1:J$906),IF(B1185="Oversea",_xlfn.XLOOKUP(O1185,'Oversea data From 国家网站'!A$1:A$994,'Oversea data From 国家网站'!J$1:J$994),_xlfn.XLOOKUP(O1185,'Local data from 国家网站'!A$1:A$1000,'Local data from 国家网站'!J$1:J$1000)))),"NA",IF(B1185="NMPA",_xlfn.XLOOKUP(E1185,'国家网站数据(NMPA)'!B$1:B$906,'国家网站数据(NMPA)'!J$1:J$906),IF(B1185="Oversea",_xlfn.XLOOKUP(O1185,'Oversea data From 国家网站'!A$1:A$994,'Oversea data From 国家网站'!J$1:J$994),_xlfn.XLOOKUP(O1185,'Local data from 国家网站'!A$1:A$1000,'Local data from 国家网站'!J$1:J$1000))))</f>
        <v>0</v>
      </c>
      <c r="I1185" s="176">
        <f>IF(ISERROR(IF(B1185="NMPA",_xlfn.XLOOKUP(西门子log!E1185,'国家网站数据(NMPA)'!B:B,'国家网站数据(NMPA)'!K:K),IF(B1185="Oversea",_xlfn.XLOOKUP(O1185,'Oversea data From 国家网站'!A:A,'Oversea data From 国家网站'!K:K),_xlfn.XLOOKUP(西门子log!O1185,'Local data from 国家网站'!A:A,'Local data from 国家网站'!K:K)))),"NA",IF(B1185="NMPA",_xlfn.XLOOKUP(E1185,'国家网站数据(NMPA)'!B:B,'国家网站数据(NMPA)'!K:K),IF(B1185="Oversea",_xlfn.XLOOKUP(O1185,'Oversea data From 国家网站'!A:A,'Oversea data From 国家网站'!K:K),_xlfn.XLOOKUP(O1185,'Local data from 国家网站'!A:A,'Local data from 国家网站'!K:K))))</f>
        <v>0</v>
      </c>
      <c r="J1185" s="176"/>
      <c r="K1185" s="176" t="str">
        <f>IF(B1185="NMPA", _xlfn.XLOOKUP(E1185, '国家网站数据(NMPA)'!B:B, '国家网站数据(NMPA)'!W:W), "NA")</f>
        <v>NA</v>
      </c>
      <c r="M1185" s="326">
        <f t="shared" si="35"/>
        <v>30</v>
      </c>
    </row>
    <row r="1186" spans="3:13" ht="16.399999999999999" customHeight="1">
      <c r="C1186" s="172">
        <f t="shared" ca="1" si="34"/>
        <v>-45773</v>
      </c>
      <c r="D1186" s="174" t="str">
        <f>IF(B1186="NMPA", _xlfn.XLOOKUP(E1186,'国家网站数据(NMPA)'!$B$1:$B$906,'国家网站数据(NMPA)'!C$1:C$906),"NA")</f>
        <v>NA</v>
      </c>
      <c r="E1186" s="180">
        <f>IF(N1186="Not Reportable","NA",IF(B1186="Oversea",_xlfn.XLOOKUP(O1186,'Oversea data From 国家网站'!A:A,'Oversea data From 国家网站'!B:B),_xlfn.XLOOKUP(O1186,'Local data from 国家网站'!A:A,'Local data from 国家网站'!B:B)))</f>
        <v>0</v>
      </c>
      <c r="G1186" s="176">
        <f>IF(ISERROR(IF(B1186="NMPA",_xlfn.XLOOKUP(E1186,'国家网站数据(NMPA)'!B$1:B$906,'国家网站数据(NMPA)'!J$1:J$906),IF(B1186="Oversea",_xlfn.XLOOKUP(O1186,'Oversea data From 国家网站'!A$1:A$994,'Oversea data From 国家网站'!J$1:J$994),_xlfn.XLOOKUP(O1186,'Local data from 国家网站'!A$1:A$1000,'Local data from 国家网站'!J$1:J$1000)))),"NA",IF(B1186="NMPA",_xlfn.XLOOKUP(E1186,'国家网站数据(NMPA)'!B$1:B$906,'国家网站数据(NMPA)'!J$1:J$906),IF(B1186="Oversea",_xlfn.XLOOKUP(O1186,'Oversea data From 国家网站'!A$1:A$994,'Oversea data From 国家网站'!J$1:J$994),_xlfn.XLOOKUP(O1186,'Local data from 国家网站'!A$1:A$1000,'Local data from 国家网站'!J$1:J$1000))))</f>
        <v>0</v>
      </c>
      <c r="I1186" s="176">
        <f>IF(ISERROR(IF(B1186="NMPA",_xlfn.XLOOKUP(西门子log!E1186,'国家网站数据(NMPA)'!B:B,'国家网站数据(NMPA)'!K:K),IF(B1186="Oversea",_xlfn.XLOOKUP(O1186,'Oversea data From 国家网站'!A:A,'Oversea data From 国家网站'!K:K),_xlfn.XLOOKUP(西门子log!O1186,'Local data from 国家网站'!A:A,'Local data from 国家网站'!K:K)))),"NA",IF(B1186="NMPA",_xlfn.XLOOKUP(E1186,'国家网站数据(NMPA)'!B:B,'国家网站数据(NMPA)'!K:K),IF(B1186="Oversea",_xlfn.XLOOKUP(O1186,'Oversea data From 国家网站'!A:A,'Oversea data From 国家网站'!K:K),_xlfn.XLOOKUP(O1186,'Local data from 国家网站'!A:A,'Local data from 国家网站'!K:K))))</f>
        <v>0</v>
      </c>
      <c r="J1186" s="176"/>
      <c r="K1186" s="176" t="str">
        <f>IF(B1186="NMPA", _xlfn.XLOOKUP(E1186, '国家网站数据(NMPA)'!B:B, '国家网站数据(NMPA)'!W:W), "NA")</f>
        <v>NA</v>
      </c>
      <c r="M1186" s="326">
        <f t="shared" si="35"/>
        <v>30</v>
      </c>
    </row>
    <row r="1187" spans="3:13" ht="16.399999999999999" customHeight="1">
      <c r="C1187" s="172">
        <f t="shared" ca="1" si="34"/>
        <v>-45773</v>
      </c>
      <c r="D1187" s="174" t="str">
        <f>IF(B1187="NMPA", _xlfn.XLOOKUP(E1187,'国家网站数据(NMPA)'!$B$1:$B$906,'国家网站数据(NMPA)'!C$1:C$906),"NA")</f>
        <v>NA</v>
      </c>
      <c r="E1187" s="180">
        <f>IF(N1187="Not Reportable","NA",IF(B1187="Oversea",_xlfn.XLOOKUP(O1187,'Oversea data From 国家网站'!A:A,'Oversea data From 国家网站'!B:B),_xlfn.XLOOKUP(O1187,'Local data from 国家网站'!A:A,'Local data from 国家网站'!B:B)))</f>
        <v>0</v>
      </c>
      <c r="G1187" s="176">
        <f>IF(ISERROR(IF(B1187="NMPA",_xlfn.XLOOKUP(E1187,'国家网站数据(NMPA)'!B$1:B$906,'国家网站数据(NMPA)'!J$1:J$906),IF(B1187="Oversea",_xlfn.XLOOKUP(O1187,'Oversea data From 国家网站'!A$1:A$994,'Oversea data From 国家网站'!J$1:J$994),_xlfn.XLOOKUP(O1187,'Local data from 国家网站'!A$1:A$1000,'Local data from 国家网站'!J$1:J$1000)))),"NA",IF(B1187="NMPA",_xlfn.XLOOKUP(E1187,'国家网站数据(NMPA)'!B$1:B$906,'国家网站数据(NMPA)'!J$1:J$906),IF(B1187="Oversea",_xlfn.XLOOKUP(O1187,'Oversea data From 国家网站'!A$1:A$994,'Oversea data From 国家网站'!J$1:J$994),_xlfn.XLOOKUP(O1187,'Local data from 国家网站'!A$1:A$1000,'Local data from 国家网站'!J$1:J$1000))))</f>
        <v>0</v>
      </c>
      <c r="I1187" s="176">
        <f>IF(ISERROR(IF(B1187="NMPA",_xlfn.XLOOKUP(西门子log!E1187,'国家网站数据(NMPA)'!B:B,'国家网站数据(NMPA)'!K:K),IF(B1187="Oversea",_xlfn.XLOOKUP(O1187,'Oversea data From 国家网站'!A:A,'Oversea data From 国家网站'!K:K),_xlfn.XLOOKUP(西门子log!O1187,'Local data from 国家网站'!A:A,'Local data from 国家网站'!K:K)))),"NA",IF(B1187="NMPA",_xlfn.XLOOKUP(E1187,'国家网站数据(NMPA)'!B:B,'国家网站数据(NMPA)'!K:K),IF(B1187="Oversea",_xlfn.XLOOKUP(O1187,'Oversea data From 国家网站'!A:A,'Oversea data From 国家网站'!K:K),_xlfn.XLOOKUP(O1187,'Local data from 国家网站'!A:A,'Local data from 国家网站'!K:K))))</f>
        <v>0</v>
      </c>
      <c r="J1187" s="176"/>
      <c r="K1187" s="176" t="str">
        <f>IF(B1187="NMPA", _xlfn.XLOOKUP(E1187, '国家网站数据(NMPA)'!B:B, '国家网站数据(NMPA)'!W:W), "NA")</f>
        <v>NA</v>
      </c>
      <c r="M1187" s="326">
        <f t="shared" si="35"/>
        <v>30</v>
      </c>
    </row>
    <row r="1188" spans="3:13" ht="16.399999999999999" customHeight="1">
      <c r="C1188" s="172">
        <f t="shared" ca="1" si="34"/>
        <v>-45773</v>
      </c>
      <c r="D1188" s="174" t="str">
        <f>IF(B1188="NMPA", _xlfn.XLOOKUP(E1188,'国家网站数据(NMPA)'!$B$1:$B$906,'国家网站数据(NMPA)'!C$1:C$906),"NA")</f>
        <v>NA</v>
      </c>
      <c r="E1188" s="180">
        <f>IF(N1188="Not Reportable","NA",IF(B1188="Oversea",_xlfn.XLOOKUP(O1188,'Oversea data From 国家网站'!A:A,'Oversea data From 国家网站'!B:B),_xlfn.XLOOKUP(O1188,'Local data from 国家网站'!A:A,'Local data from 国家网站'!B:B)))</f>
        <v>0</v>
      </c>
      <c r="G1188" s="176">
        <f>IF(ISERROR(IF(B1188="NMPA",_xlfn.XLOOKUP(E1188,'国家网站数据(NMPA)'!B$1:B$906,'国家网站数据(NMPA)'!J$1:J$906),IF(B1188="Oversea",_xlfn.XLOOKUP(O1188,'Oversea data From 国家网站'!A$1:A$994,'Oversea data From 国家网站'!J$1:J$994),_xlfn.XLOOKUP(O1188,'Local data from 国家网站'!A$1:A$1000,'Local data from 国家网站'!J$1:J$1000)))),"NA",IF(B1188="NMPA",_xlfn.XLOOKUP(E1188,'国家网站数据(NMPA)'!B$1:B$906,'国家网站数据(NMPA)'!J$1:J$906),IF(B1188="Oversea",_xlfn.XLOOKUP(O1188,'Oversea data From 国家网站'!A$1:A$994,'Oversea data From 国家网站'!J$1:J$994),_xlfn.XLOOKUP(O1188,'Local data from 国家网站'!A$1:A$1000,'Local data from 国家网站'!J$1:J$1000))))</f>
        <v>0</v>
      </c>
      <c r="I1188" s="176">
        <f>IF(ISERROR(IF(B1188="NMPA",_xlfn.XLOOKUP(西门子log!E1188,'国家网站数据(NMPA)'!B:B,'国家网站数据(NMPA)'!K:K),IF(B1188="Oversea",_xlfn.XLOOKUP(O1188,'Oversea data From 国家网站'!A:A,'Oversea data From 国家网站'!K:K),_xlfn.XLOOKUP(西门子log!O1188,'Local data from 国家网站'!A:A,'Local data from 国家网站'!K:K)))),"NA",IF(B1188="NMPA",_xlfn.XLOOKUP(E1188,'国家网站数据(NMPA)'!B:B,'国家网站数据(NMPA)'!K:K),IF(B1188="Oversea",_xlfn.XLOOKUP(O1188,'Oversea data From 国家网站'!A:A,'Oversea data From 国家网站'!K:K),_xlfn.XLOOKUP(O1188,'Local data from 国家网站'!A:A,'Local data from 国家网站'!K:K))))</f>
        <v>0</v>
      </c>
      <c r="J1188" s="176"/>
      <c r="K1188" s="176" t="str">
        <f>IF(B1188="NMPA", _xlfn.XLOOKUP(E1188, '国家网站数据(NMPA)'!B:B, '国家网站数据(NMPA)'!W:W), "NA")</f>
        <v>NA</v>
      </c>
      <c r="M1188" s="326">
        <f t="shared" si="35"/>
        <v>30</v>
      </c>
    </row>
    <row r="1189" spans="3:13" ht="16.399999999999999" customHeight="1">
      <c r="C1189" s="172">
        <f t="shared" ca="1" si="34"/>
        <v>-45773</v>
      </c>
      <c r="D1189" s="174" t="str">
        <f>IF(B1189="NMPA", _xlfn.XLOOKUP(E1189,'国家网站数据(NMPA)'!$B$1:$B$906,'国家网站数据(NMPA)'!C$1:C$906),"NA")</f>
        <v>NA</v>
      </c>
      <c r="E1189" s="180">
        <f>IF(N1189="Not Reportable","NA",IF(B1189="Oversea",_xlfn.XLOOKUP(O1189,'Oversea data From 国家网站'!A:A,'Oversea data From 国家网站'!B:B),_xlfn.XLOOKUP(O1189,'Local data from 国家网站'!A:A,'Local data from 国家网站'!B:B)))</f>
        <v>0</v>
      </c>
      <c r="G1189" s="176">
        <f>IF(ISERROR(IF(B1189="NMPA",_xlfn.XLOOKUP(E1189,'国家网站数据(NMPA)'!B$1:B$906,'国家网站数据(NMPA)'!J$1:J$906),IF(B1189="Oversea",_xlfn.XLOOKUP(O1189,'Oversea data From 国家网站'!A$1:A$994,'Oversea data From 国家网站'!J$1:J$994),_xlfn.XLOOKUP(O1189,'Local data from 国家网站'!A$1:A$1000,'Local data from 国家网站'!J$1:J$1000)))),"NA",IF(B1189="NMPA",_xlfn.XLOOKUP(E1189,'国家网站数据(NMPA)'!B$1:B$906,'国家网站数据(NMPA)'!J$1:J$906),IF(B1189="Oversea",_xlfn.XLOOKUP(O1189,'Oversea data From 国家网站'!A$1:A$994,'Oversea data From 国家网站'!J$1:J$994),_xlfn.XLOOKUP(O1189,'Local data from 国家网站'!A$1:A$1000,'Local data from 国家网站'!J$1:J$1000))))</f>
        <v>0</v>
      </c>
      <c r="I1189" s="176">
        <f>IF(ISERROR(IF(B1189="NMPA",_xlfn.XLOOKUP(西门子log!E1189,'国家网站数据(NMPA)'!B:B,'国家网站数据(NMPA)'!K:K),IF(B1189="Oversea",_xlfn.XLOOKUP(O1189,'Oversea data From 国家网站'!A:A,'Oversea data From 国家网站'!K:K),_xlfn.XLOOKUP(西门子log!O1189,'Local data from 国家网站'!A:A,'Local data from 国家网站'!K:K)))),"NA",IF(B1189="NMPA",_xlfn.XLOOKUP(E1189,'国家网站数据(NMPA)'!B:B,'国家网站数据(NMPA)'!K:K),IF(B1189="Oversea",_xlfn.XLOOKUP(O1189,'Oversea data From 国家网站'!A:A,'Oversea data From 国家网站'!K:K),_xlfn.XLOOKUP(O1189,'Local data from 国家网站'!A:A,'Local data from 国家网站'!K:K))))</f>
        <v>0</v>
      </c>
      <c r="J1189" s="176"/>
      <c r="K1189" s="176" t="str">
        <f>IF(B1189="NMPA", _xlfn.XLOOKUP(E1189, '国家网站数据(NMPA)'!B:B, '国家网站数据(NMPA)'!W:W), "NA")</f>
        <v>NA</v>
      </c>
      <c r="M1189" s="326">
        <f t="shared" si="35"/>
        <v>30</v>
      </c>
    </row>
    <row r="1190" spans="3:13" ht="16.399999999999999" customHeight="1">
      <c r="C1190" s="172">
        <f t="shared" ca="1" si="34"/>
        <v>-45773</v>
      </c>
      <c r="D1190" s="174" t="str">
        <f>IF(B1190="NMPA", _xlfn.XLOOKUP(E1190,'国家网站数据(NMPA)'!$B$1:$B$906,'国家网站数据(NMPA)'!C$1:C$906),"NA")</f>
        <v>NA</v>
      </c>
      <c r="E1190" s="180">
        <f>IF(N1190="Not Reportable","NA",IF(B1190="Oversea",_xlfn.XLOOKUP(O1190,'Oversea data From 国家网站'!A:A,'Oversea data From 国家网站'!B:B),_xlfn.XLOOKUP(O1190,'Local data from 国家网站'!A:A,'Local data from 国家网站'!B:B)))</f>
        <v>0</v>
      </c>
      <c r="G1190" s="176">
        <f>IF(ISERROR(IF(B1190="NMPA",_xlfn.XLOOKUP(E1190,'国家网站数据(NMPA)'!B$1:B$906,'国家网站数据(NMPA)'!J$1:J$906),IF(B1190="Oversea",_xlfn.XLOOKUP(O1190,'Oversea data From 国家网站'!A$1:A$994,'Oversea data From 国家网站'!J$1:J$994),_xlfn.XLOOKUP(O1190,'Local data from 国家网站'!A$1:A$1000,'Local data from 国家网站'!J$1:J$1000)))),"NA",IF(B1190="NMPA",_xlfn.XLOOKUP(E1190,'国家网站数据(NMPA)'!B$1:B$906,'国家网站数据(NMPA)'!J$1:J$906),IF(B1190="Oversea",_xlfn.XLOOKUP(O1190,'Oversea data From 国家网站'!A$1:A$994,'Oversea data From 国家网站'!J$1:J$994),_xlfn.XLOOKUP(O1190,'Local data from 国家网站'!A$1:A$1000,'Local data from 国家网站'!J$1:J$1000))))</f>
        <v>0</v>
      </c>
      <c r="I1190" s="176">
        <f>IF(ISERROR(IF(B1190="NMPA",_xlfn.XLOOKUP(西门子log!E1190,'国家网站数据(NMPA)'!B:B,'国家网站数据(NMPA)'!K:K),IF(B1190="Oversea",_xlfn.XLOOKUP(O1190,'Oversea data From 国家网站'!A:A,'Oversea data From 国家网站'!K:K),_xlfn.XLOOKUP(西门子log!O1190,'Local data from 国家网站'!A:A,'Local data from 国家网站'!K:K)))),"NA",IF(B1190="NMPA",_xlfn.XLOOKUP(E1190,'国家网站数据(NMPA)'!B:B,'国家网站数据(NMPA)'!K:K),IF(B1190="Oversea",_xlfn.XLOOKUP(O1190,'Oversea data From 国家网站'!A:A,'Oversea data From 国家网站'!K:K),_xlfn.XLOOKUP(O1190,'Local data from 国家网站'!A:A,'Local data from 国家网站'!K:K))))</f>
        <v>0</v>
      </c>
      <c r="J1190" s="176"/>
      <c r="K1190" s="176" t="str">
        <f>IF(B1190="NMPA", _xlfn.XLOOKUP(E1190, '国家网站数据(NMPA)'!B:B, '国家网站数据(NMPA)'!W:W), "NA")</f>
        <v>NA</v>
      </c>
      <c r="M1190" s="326">
        <f t="shared" si="35"/>
        <v>30</v>
      </c>
    </row>
    <row r="1191" spans="3:13" ht="16.399999999999999" customHeight="1">
      <c r="C1191" s="172">
        <f t="shared" ca="1" si="34"/>
        <v>-45773</v>
      </c>
      <c r="D1191" s="174" t="str">
        <f>IF(B1191="NMPA", _xlfn.XLOOKUP(E1191,'国家网站数据(NMPA)'!$B$1:$B$906,'国家网站数据(NMPA)'!C$1:C$906),"NA")</f>
        <v>NA</v>
      </c>
      <c r="E1191" s="180">
        <f>IF(N1191="Not Reportable","NA",IF(B1191="Oversea",_xlfn.XLOOKUP(O1191,'Oversea data From 国家网站'!A:A,'Oversea data From 国家网站'!B:B),_xlfn.XLOOKUP(O1191,'Local data from 国家网站'!A:A,'Local data from 国家网站'!B:B)))</f>
        <v>0</v>
      </c>
      <c r="G1191" s="176">
        <f>IF(ISERROR(IF(B1191="NMPA",_xlfn.XLOOKUP(E1191,'国家网站数据(NMPA)'!B$1:B$906,'国家网站数据(NMPA)'!J$1:J$906),IF(B1191="Oversea",_xlfn.XLOOKUP(O1191,'Oversea data From 国家网站'!A$1:A$994,'Oversea data From 国家网站'!J$1:J$994),_xlfn.XLOOKUP(O1191,'Local data from 国家网站'!A$1:A$1000,'Local data from 国家网站'!J$1:J$1000)))),"NA",IF(B1191="NMPA",_xlfn.XLOOKUP(E1191,'国家网站数据(NMPA)'!B$1:B$906,'国家网站数据(NMPA)'!J$1:J$906),IF(B1191="Oversea",_xlfn.XLOOKUP(O1191,'Oversea data From 国家网站'!A$1:A$994,'Oversea data From 国家网站'!J$1:J$994),_xlfn.XLOOKUP(O1191,'Local data from 国家网站'!A$1:A$1000,'Local data from 国家网站'!J$1:J$1000))))</f>
        <v>0</v>
      </c>
      <c r="I1191" s="176">
        <f>IF(ISERROR(IF(B1191="NMPA",_xlfn.XLOOKUP(西门子log!E1191,'国家网站数据(NMPA)'!B:B,'国家网站数据(NMPA)'!K:K),IF(B1191="Oversea",_xlfn.XLOOKUP(O1191,'Oversea data From 国家网站'!A:A,'Oversea data From 国家网站'!K:K),_xlfn.XLOOKUP(西门子log!O1191,'Local data from 国家网站'!A:A,'Local data from 国家网站'!K:K)))),"NA",IF(B1191="NMPA",_xlfn.XLOOKUP(E1191,'国家网站数据(NMPA)'!B:B,'国家网站数据(NMPA)'!K:K),IF(B1191="Oversea",_xlfn.XLOOKUP(O1191,'Oversea data From 国家网站'!A:A,'Oversea data From 国家网站'!K:K),_xlfn.XLOOKUP(O1191,'Local data from 国家网站'!A:A,'Local data from 国家网站'!K:K))))</f>
        <v>0</v>
      </c>
      <c r="J1191" s="176"/>
      <c r="K1191" s="176" t="str">
        <f>IF(B1191="NMPA", _xlfn.XLOOKUP(E1191, '国家网站数据(NMPA)'!B:B, '国家网站数据(NMPA)'!W:W), "NA")</f>
        <v>NA</v>
      </c>
      <c r="M1191" s="326">
        <f t="shared" si="35"/>
        <v>30</v>
      </c>
    </row>
    <row r="1192" spans="3:13" ht="16.399999999999999" customHeight="1">
      <c r="C1192" s="172">
        <f t="shared" ca="1" si="34"/>
        <v>-45773</v>
      </c>
      <c r="D1192" s="174" t="str">
        <f>IF(B1192="NMPA", _xlfn.XLOOKUP(E1192,'国家网站数据(NMPA)'!$B$1:$B$906,'国家网站数据(NMPA)'!C$1:C$906),"NA")</f>
        <v>NA</v>
      </c>
      <c r="E1192" s="180">
        <f>IF(N1192="Not Reportable","NA",IF(B1192="Oversea",_xlfn.XLOOKUP(O1192,'Oversea data From 国家网站'!A:A,'Oversea data From 国家网站'!B:B),_xlfn.XLOOKUP(O1192,'Local data from 国家网站'!A:A,'Local data from 国家网站'!B:B)))</f>
        <v>0</v>
      </c>
      <c r="G1192" s="176">
        <f>IF(ISERROR(IF(B1192="NMPA",_xlfn.XLOOKUP(E1192,'国家网站数据(NMPA)'!B$1:B$906,'国家网站数据(NMPA)'!J$1:J$906),IF(B1192="Oversea",_xlfn.XLOOKUP(O1192,'Oversea data From 国家网站'!A$1:A$994,'Oversea data From 国家网站'!J$1:J$994),_xlfn.XLOOKUP(O1192,'Local data from 国家网站'!A$1:A$1000,'Local data from 国家网站'!J$1:J$1000)))),"NA",IF(B1192="NMPA",_xlfn.XLOOKUP(E1192,'国家网站数据(NMPA)'!B$1:B$906,'国家网站数据(NMPA)'!J$1:J$906),IF(B1192="Oversea",_xlfn.XLOOKUP(O1192,'Oversea data From 国家网站'!A$1:A$994,'Oversea data From 国家网站'!J$1:J$994),_xlfn.XLOOKUP(O1192,'Local data from 国家网站'!A$1:A$1000,'Local data from 国家网站'!J$1:J$1000))))</f>
        <v>0</v>
      </c>
      <c r="I1192" s="176">
        <f>IF(ISERROR(IF(B1192="NMPA",_xlfn.XLOOKUP(西门子log!E1192,'国家网站数据(NMPA)'!B:B,'国家网站数据(NMPA)'!K:K),IF(B1192="Oversea",_xlfn.XLOOKUP(O1192,'Oversea data From 国家网站'!A:A,'Oversea data From 国家网站'!K:K),_xlfn.XLOOKUP(西门子log!O1192,'Local data from 国家网站'!A:A,'Local data from 国家网站'!K:K)))),"NA",IF(B1192="NMPA",_xlfn.XLOOKUP(E1192,'国家网站数据(NMPA)'!B:B,'国家网站数据(NMPA)'!K:K),IF(B1192="Oversea",_xlfn.XLOOKUP(O1192,'Oversea data From 国家网站'!A:A,'Oversea data From 国家网站'!K:K),_xlfn.XLOOKUP(O1192,'Local data from 国家网站'!A:A,'Local data from 国家网站'!K:K))))</f>
        <v>0</v>
      </c>
      <c r="J1192" s="176"/>
      <c r="K1192" s="176" t="str">
        <f>IF(B1192="NMPA", _xlfn.XLOOKUP(E1192, '国家网站数据(NMPA)'!B:B, '国家网站数据(NMPA)'!W:W), "NA")</f>
        <v>NA</v>
      </c>
      <c r="M1192" s="326">
        <f t="shared" si="35"/>
        <v>30</v>
      </c>
    </row>
    <row r="1193" spans="3:13" ht="16.399999999999999" customHeight="1">
      <c r="C1193" s="172">
        <f t="shared" ca="1" si="34"/>
        <v>-45773</v>
      </c>
      <c r="D1193" s="174" t="str">
        <f>IF(B1193="NMPA", _xlfn.XLOOKUP(E1193,'国家网站数据(NMPA)'!$B$1:$B$906,'国家网站数据(NMPA)'!C$1:C$906),"NA")</f>
        <v>NA</v>
      </c>
      <c r="E1193" s="180">
        <f>IF(N1193="Not Reportable","NA",IF(B1193="Oversea",_xlfn.XLOOKUP(O1193,'Oversea data From 国家网站'!A:A,'Oversea data From 国家网站'!B:B),_xlfn.XLOOKUP(O1193,'Local data from 国家网站'!A:A,'Local data from 国家网站'!B:B)))</f>
        <v>0</v>
      </c>
      <c r="G1193" s="176">
        <f>IF(ISERROR(IF(B1193="NMPA",_xlfn.XLOOKUP(E1193,'国家网站数据(NMPA)'!B$1:B$906,'国家网站数据(NMPA)'!J$1:J$906),IF(B1193="Oversea",_xlfn.XLOOKUP(O1193,'Oversea data From 国家网站'!A$1:A$994,'Oversea data From 国家网站'!J$1:J$994),_xlfn.XLOOKUP(O1193,'Local data from 国家网站'!A$1:A$1000,'Local data from 国家网站'!J$1:J$1000)))),"NA",IF(B1193="NMPA",_xlfn.XLOOKUP(E1193,'国家网站数据(NMPA)'!B$1:B$906,'国家网站数据(NMPA)'!J$1:J$906),IF(B1193="Oversea",_xlfn.XLOOKUP(O1193,'Oversea data From 国家网站'!A$1:A$994,'Oversea data From 国家网站'!J$1:J$994),_xlfn.XLOOKUP(O1193,'Local data from 国家网站'!A$1:A$1000,'Local data from 国家网站'!J$1:J$1000))))</f>
        <v>0</v>
      </c>
      <c r="I1193" s="176">
        <f>IF(ISERROR(IF(B1193="NMPA",_xlfn.XLOOKUP(西门子log!E1193,'国家网站数据(NMPA)'!B:B,'国家网站数据(NMPA)'!K:K),IF(B1193="Oversea",_xlfn.XLOOKUP(O1193,'Oversea data From 国家网站'!A:A,'Oversea data From 国家网站'!K:K),_xlfn.XLOOKUP(西门子log!O1193,'Local data from 国家网站'!A:A,'Local data from 国家网站'!K:K)))),"NA",IF(B1193="NMPA",_xlfn.XLOOKUP(E1193,'国家网站数据(NMPA)'!B:B,'国家网站数据(NMPA)'!K:K),IF(B1193="Oversea",_xlfn.XLOOKUP(O1193,'Oversea data From 国家网站'!A:A,'Oversea data From 国家网站'!K:K),_xlfn.XLOOKUP(O1193,'Local data from 国家网站'!A:A,'Local data from 国家网站'!K:K))))</f>
        <v>0</v>
      </c>
      <c r="J1193" s="176"/>
      <c r="K1193" s="176" t="str">
        <f>IF(B1193="NMPA", _xlfn.XLOOKUP(E1193, '国家网站数据(NMPA)'!B:B, '国家网站数据(NMPA)'!W:W), "NA")</f>
        <v>NA</v>
      </c>
      <c r="M1193" s="326">
        <f t="shared" si="35"/>
        <v>30</v>
      </c>
    </row>
    <row r="1194" spans="3:13" ht="16.399999999999999" customHeight="1">
      <c r="C1194" s="172">
        <f t="shared" ca="1" si="34"/>
        <v>-45773</v>
      </c>
      <c r="D1194" s="174" t="str">
        <f>IF(B1194="NMPA", _xlfn.XLOOKUP(E1194,'国家网站数据(NMPA)'!$B$1:$B$906,'国家网站数据(NMPA)'!C$1:C$906),"NA")</f>
        <v>NA</v>
      </c>
      <c r="E1194" s="180">
        <f>IF(N1194="Not Reportable","NA",IF(B1194="Oversea",_xlfn.XLOOKUP(O1194,'Oversea data From 国家网站'!A:A,'Oversea data From 国家网站'!B:B),_xlfn.XLOOKUP(O1194,'Local data from 国家网站'!A:A,'Local data from 国家网站'!B:B)))</f>
        <v>0</v>
      </c>
      <c r="G1194" s="176">
        <f>IF(ISERROR(IF(B1194="NMPA",_xlfn.XLOOKUP(E1194,'国家网站数据(NMPA)'!B$1:B$906,'国家网站数据(NMPA)'!J$1:J$906),IF(B1194="Oversea",_xlfn.XLOOKUP(O1194,'Oversea data From 国家网站'!A$1:A$994,'Oversea data From 国家网站'!J$1:J$994),_xlfn.XLOOKUP(O1194,'Local data from 国家网站'!A$1:A$1000,'Local data from 国家网站'!J$1:J$1000)))),"NA",IF(B1194="NMPA",_xlfn.XLOOKUP(E1194,'国家网站数据(NMPA)'!B$1:B$906,'国家网站数据(NMPA)'!J$1:J$906),IF(B1194="Oversea",_xlfn.XLOOKUP(O1194,'Oversea data From 国家网站'!A$1:A$994,'Oversea data From 国家网站'!J$1:J$994),_xlfn.XLOOKUP(O1194,'Local data from 国家网站'!A$1:A$1000,'Local data from 国家网站'!J$1:J$1000))))</f>
        <v>0</v>
      </c>
      <c r="I1194" s="176">
        <f>IF(ISERROR(IF(B1194="NMPA",_xlfn.XLOOKUP(西门子log!E1194,'国家网站数据(NMPA)'!B:B,'国家网站数据(NMPA)'!K:K),IF(B1194="Oversea",_xlfn.XLOOKUP(O1194,'Oversea data From 国家网站'!A:A,'Oversea data From 国家网站'!K:K),_xlfn.XLOOKUP(西门子log!O1194,'Local data from 国家网站'!A:A,'Local data from 国家网站'!K:K)))),"NA",IF(B1194="NMPA",_xlfn.XLOOKUP(E1194,'国家网站数据(NMPA)'!B:B,'国家网站数据(NMPA)'!K:K),IF(B1194="Oversea",_xlfn.XLOOKUP(O1194,'Oversea data From 国家网站'!A:A,'Oversea data From 国家网站'!K:K),_xlfn.XLOOKUP(O1194,'Local data from 国家网站'!A:A,'Local data from 国家网站'!K:K))))</f>
        <v>0</v>
      </c>
      <c r="J1194" s="176"/>
      <c r="K1194" s="176" t="str">
        <f>IF(B1194="NMPA", _xlfn.XLOOKUP(E1194, '国家网站数据(NMPA)'!B:B, '国家网站数据(NMPA)'!W:W), "NA")</f>
        <v>NA</v>
      </c>
      <c r="M1194" s="326">
        <f t="shared" si="35"/>
        <v>30</v>
      </c>
    </row>
    <row r="1195" spans="3:13" ht="16.399999999999999" customHeight="1">
      <c r="C1195" s="172">
        <f t="shared" ca="1" si="34"/>
        <v>-45773</v>
      </c>
      <c r="D1195" s="174" t="str">
        <f>IF(B1195="NMPA", _xlfn.XLOOKUP(E1195,'国家网站数据(NMPA)'!$B$1:$B$906,'国家网站数据(NMPA)'!C$1:C$906),"NA")</f>
        <v>NA</v>
      </c>
      <c r="E1195" s="180">
        <f>IF(N1195="Not Reportable","NA",IF(B1195="Oversea",_xlfn.XLOOKUP(O1195,'Oversea data From 国家网站'!A:A,'Oversea data From 国家网站'!B:B),_xlfn.XLOOKUP(O1195,'Local data from 国家网站'!A:A,'Local data from 国家网站'!B:B)))</f>
        <v>0</v>
      </c>
      <c r="G1195" s="176">
        <f>IF(ISERROR(IF(B1195="NMPA",_xlfn.XLOOKUP(E1195,'国家网站数据(NMPA)'!B$1:B$906,'国家网站数据(NMPA)'!J$1:J$906),IF(B1195="Oversea",_xlfn.XLOOKUP(O1195,'Oversea data From 国家网站'!A$1:A$994,'Oversea data From 国家网站'!J$1:J$994),_xlfn.XLOOKUP(O1195,'Local data from 国家网站'!A$1:A$1000,'Local data from 国家网站'!J$1:J$1000)))),"NA",IF(B1195="NMPA",_xlfn.XLOOKUP(E1195,'国家网站数据(NMPA)'!B$1:B$906,'国家网站数据(NMPA)'!J$1:J$906),IF(B1195="Oversea",_xlfn.XLOOKUP(O1195,'Oversea data From 国家网站'!A$1:A$994,'Oversea data From 国家网站'!J$1:J$994),_xlfn.XLOOKUP(O1195,'Local data from 国家网站'!A$1:A$1000,'Local data from 国家网站'!J$1:J$1000))))</f>
        <v>0</v>
      </c>
      <c r="I1195" s="176">
        <f>IF(ISERROR(IF(B1195="NMPA",_xlfn.XLOOKUP(西门子log!E1195,'国家网站数据(NMPA)'!B:B,'国家网站数据(NMPA)'!K:K),IF(B1195="Oversea",_xlfn.XLOOKUP(O1195,'Oversea data From 国家网站'!A:A,'Oversea data From 国家网站'!K:K),_xlfn.XLOOKUP(西门子log!O1195,'Local data from 国家网站'!A:A,'Local data from 国家网站'!K:K)))),"NA",IF(B1195="NMPA",_xlfn.XLOOKUP(E1195,'国家网站数据(NMPA)'!B:B,'国家网站数据(NMPA)'!K:K),IF(B1195="Oversea",_xlfn.XLOOKUP(O1195,'Oversea data From 国家网站'!A:A,'Oversea data From 国家网站'!K:K),_xlfn.XLOOKUP(O1195,'Local data from 国家网站'!A:A,'Local data from 国家网站'!K:K))))</f>
        <v>0</v>
      </c>
      <c r="J1195" s="176"/>
      <c r="K1195" s="176" t="str">
        <f>IF(B1195="NMPA", _xlfn.XLOOKUP(E1195, '国家网站数据(NMPA)'!B:B, '国家网站数据(NMPA)'!W:W), "NA")</f>
        <v>NA</v>
      </c>
      <c r="M1195" s="326">
        <f t="shared" si="35"/>
        <v>30</v>
      </c>
    </row>
    <row r="1196" spans="3:13" ht="16.399999999999999" customHeight="1">
      <c r="C1196" s="172">
        <f t="shared" ca="1" si="34"/>
        <v>-45773</v>
      </c>
      <c r="D1196" s="174" t="str">
        <f>IF(B1196="NMPA", _xlfn.XLOOKUP(E1196,'国家网站数据(NMPA)'!$B$1:$B$906,'国家网站数据(NMPA)'!C$1:C$906),"NA")</f>
        <v>NA</v>
      </c>
      <c r="E1196" s="180">
        <f>IF(N1196="Not Reportable","NA",IF(B1196="Oversea",_xlfn.XLOOKUP(O1196,'Oversea data From 国家网站'!A:A,'Oversea data From 国家网站'!B:B),_xlfn.XLOOKUP(O1196,'Local data from 国家网站'!A:A,'Local data from 国家网站'!B:B)))</f>
        <v>0</v>
      </c>
      <c r="G1196" s="176">
        <f>IF(ISERROR(IF(B1196="NMPA",_xlfn.XLOOKUP(E1196,'国家网站数据(NMPA)'!B$1:B$906,'国家网站数据(NMPA)'!J$1:J$906),IF(B1196="Oversea",_xlfn.XLOOKUP(O1196,'Oversea data From 国家网站'!A$1:A$994,'Oversea data From 国家网站'!J$1:J$994),_xlfn.XLOOKUP(O1196,'Local data from 国家网站'!A$1:A$1000,'Local data from 国家网站'!J$1:J$1000)))),"NA",IF(B1196="NMPA",_xlfn.XLOOKUP(E1196,'国家网站数据(NMPA)'!B$1:B$906,'国家网站数据(NMPA)'!J$1:J$906),IF(B1196="Oversea",_xlfn.XLOOKUP(O1196,'Oversea data From 国家网站'!A$1:A$994,'Oversea data From 国家网站'!J$1:J$994),_xlfn.XLOOKUP(O1196,'Local data from 国家网站'!A$1:A$1000,'Local data from 国家网站'!J$1:J$1000))))</f>
        <v>0</v>
      </c>
      <c r="I1196" s="176">
        <f>IF(ISERROR(IF(B1196="NMPA",_xlfn.XLOOKUP(西门子log!E1196,'国家网站数据(NMPA)'!B:B,'国家网站数据(NMPA)'!K:K),IF(B1196="Oversea",_xlfn.XLOOKUP(O1196,'Oversea data From 国家网站'!A:A,'Oversea data From 国家网站'!K:K),_xlfn.XLOOKUP(西门子log!O1196,'Local data from 国家网站'!A:A,'Local data from 国家网站'!K:K)))),"NA",IF(B1196="NMPA",_xlfn.XLOOKUP(E1196,'国家网站数据(NMPA)'!B:B,'国家网站数据(NMPA)'!K:K),IF(B1196="Oversea",_xlfn.XLOOKUP(O1196,'Oversea data From 国家网站'!A:A,'Oversea data From 国家网站'!K:K),_xlfn.XLOOKUP(O1196,'Local data from 国家网站'!A:A,'Local data from 国家网站'!K:K))))</f>
        <v>0</v>
      </c>
      <c r="J1196" s="176"/>
      <c r="K1196" s="176" t="str">
        <f>IF(B1196="NMPA", _xlfn.XLOOKUP(E1196, '国家网站数据(NMPA)'!B:B, '国家网站数据(NMPA)'!W:W), "NA")</f>
        <v>NA</v>
      </c>
      <c r="M1196" s="326">
        <f t="shared" si="35"/>
        <v>30</v>
      </c>
    </row>
    <row r="1197" spans="3:13" ht="16.399999999999999" customHeight="1">
      <c r="C1197" s="172">
        <f t="shared" ca="1" si="34"/>
        <v>-45773</v>
      </c>
      <c r="D1197" s="174" t="str">
        <f>IF(B1197="NMPA", _xlfn.XLOOKUP(E1197,'国家网站数据(NMPA)'!$B$1:$B$906,'国家网站数据(NMPA)'!C$1:C$906),"NA")</f>
        <v>NA</v>
      </c>
      <c r="E1197" s="180">
        <f>IF(N1197="Not Reportable","NA",IF(B1197="Oversea",_xlfn.XLOOKUP(O1197,'Oversea data From 国家网站'!A:A,'Oversea data From 国家网站'!B:B),_xlfn.XLOOKUP(O1197,'Local data from 国家网站'!A:A,'Local data from 国家网站'!B:B)))</f>
        <v>0</v>
      </c>
      <c r="G1197" s="176">
        <f>IF(ISERROR(IF(B1197="NMPA",_xlfn.XLOOKUP(E1197,'国家网站数据(NMPA)'!B$1:B$906,'国家网站数据(NMPA)'!J$1:J$906),IF(B1197="Oversea",_xlfn.XLOOKUP(O1197,'Oversea data From 国家网站'!A$1:A$994,'Oversea data From 国家网站'!J$1:J$994),_xlfn.XLOOKUP(O1197,'Local data from 国家网站'!A$1:A$1000,'Local data from 国家网站'!J$1:J$1000)))),"NA",IF(B1197="NMPA",_xlfn.XLOOKUP(E1197,'国家网站数据(NMPA)'!B$1:B$906,'国家网站数据(NMPA)'!J$1:J$906),IF(B1197="Oversea",_xlfn.XLOOKUP(O1197,'Oversea data From 国家网站'!A$1:A$994,'Oversea data From 国家网站'!J$1:J$994),_xlfn.XLOOKUP(O1197,'Local data from 国家网站'!A$1:A$1000,'Local data from 国家网站'!J$1:J$1000))))</f>
        <v>0</v>
      </c>
      <c r="I1197" s="176">
        <f>IF(ISERROR(IF(B1197="NMPA",_xlfn.XLOOKUP(西门子log!E1197,'国家网站数据(NMPA)'!B:B,'国家网站数据(NMPA)'!K:K),IF(B1197="Oversea",_xlfn.XLOOKUP(O1197,'Oversea data From 国家网站'!A:A,'Oversea data From 国家网站'!K:K),_xlfn.XLOOKUP(西门子log!O1197,'Local data from 国家网站'!A:A,'Local data from 国家网站'!K:K)))),"NA",IF(B1197="NMPA",_xlfn.XLOOKUP(E1197,'国家网站数据(NMPA)'!B:B,'国家网站数据(NMPA)'!K:K),IF(B1197="Oversea",_xlfn.XLOOKUP(O1197,'Oversea data From 国家网站'!A:A,'Oversea data From 国家网站'!K:K),_xlfn.XLOOKUP(O1197,'Local data from 国家网站'!A:A,'Local data from 国家网站'!K:K))))</f>
        <v>0</v>
      </c>
      <c r="J1197" s="176"/>
      <c r="K1197" s="176" t="str">
        <f>IF(B1197="NMPA", _xlfn.XLOOKUP(E1197, '国家网站数据(NMPA)'!B:B, '国家网站数据(NMPA)'!W:W), "NA")</f>
        <v>NA</v>
      </c>
      <c r="M1197" s="326">
        <f t="shared" si="35"/>
        <v>30</v>
      </c>
    </row>
    <row r="1198" spans="3:13" ht="16.399999999999999" customHeight="1">
      <c r="C1198" s="172">
        <f t="shared" ca="1" si="34"/>
        <v>-45773</v>
      </c>
      <c r="D1198" s="174" t="str">
        <f>IF(B1198="NMPA", _xlfn.XLOOKUP(E1198,'国家网站数据(NMPA)'!$B$1:$B$906,'国家网站数据(NMPA)'!C$1:C$906),"NA")</f>
        <v>NA</v>
      </c>
      <c r="E1198" s="180">
        <f>IF(N1198="Not Reportable","NA",IF(B1198="Oversea",_xlfn.XLOOKUP(O1198,'Oversea data From 国家网站'!A:A,'Oversea data From 国家网站'!B:B),_xlfn.XLOOKUP(O1198,'Local data from 国家网站'!A:A,'Local data from 国家网站'!B:B)))</f>
        <v>0</v>
      </c>
      <c r="G1198" s="176">
        <f>IF(ISERROR(IF(B1198="NMPA",_xlfn.XLOOKUP(E1198,'国家网站数据(NMPA)'!B$1:B$906,'国家网站数据(NMPA)'!J$1:J$906),IF(B1198="Oversea",_xlfn.XLOOKUP(O1198,'Oversea data From 国家网站'!A$1:A$994,'Oversea data From 国家网站'!J$1:J$994),_xlfn.XLOOKUP(O1198,'Local data from 国家网站'!A$1:A$1000,'Local data from 国家网站'!J$1:J$1000)))),"NA",IF(B1198="NMPA",_xlfn.XLOOKUP(E1198,'国家网站数据(NMPA)'!B$1:B$906,'国家网站数据(NMPA)'!J$1:J$906),IF(B1198="Oversea",_xlfn.XLOOKUP(O1198,'Oversea data From 国家网站'!A$1:A$994,'Oversea data From 国家网站'!J$1:J$994),_xlfn.XLOOKUP(O1198,'Local data from 国家网站'!A$1:A$1000,'Local data from 国家网站'!J$1:J$1000))))</f>
        <v>0</v>
      </c>
      <c r="I1198" s="176">
        <f>IF(ISERROR(IF(B1198="NMPA",_xlfn.XLOOKUP(西门子log!E1198,'国家网站数据(NMPA)'!B:B,'国家网站数据(NMPA)'!K:K),IF(B1198="Oversea",_xlfn.XLOOKUP(O1198,'Oversea data From 国家网站'!A:A,'Oversea data From 国家网站'!K:K),_xlfn.XLOOKUP(西门子log!O1198,'Local data from 国家网站'!A:A,'Local data from 国家网站'!K:K)))),"NA",IF(B1198="NMPA",_xlfn.XLOOKUP(E1198,'国家网站数据(NMPA)'!B:B,'国家网站数据(NMPA)'!K:K),IF(B1198="Oversea",_xlfn.XLOOKUP(O1198,'Oversea data From 国家网站'!A:A,'Oversea data From 国家网站'!K:K),_xlfn.XLOOKUP(O1198,'Local data from 国家网站'!A:A,'Local data from 国家网站'!K:K))))</f>
        <v>0</v>
      </c>
      <c r="J1198" s="176"/>
      <c r="K1198" s="176" t="str">
        <f>IF(B1198="NMPA", _xlfn.XLOOKUP(E1198, '国家网站数据(NMPA)'!B:B, '国家网站数据(NMPA)'!W:W), "NA")</f>
        <v>NA</v>
      </c>
      <c r="M1198" s="326">
        <f t="shared" si="35"/>
        <v>30</v>
      </c>
    </row>
    <row r="1199" spans="3:13" ht="16.399999999999999" customHeight="1">
      <c r="C1199" s="172">
        <f t="shared" ca="1" si="34"/>
        <v>-45773</v>
      </c>
      <c r="D1199" s="174" t="str">
        <f>IF(B1199="NMPA", _xlfn.XLOOKUP(E1199,'国家网站数据(NMPA)'!$B$1:$B$906,'国家网站数据(NMPA)'!C$1:C$906),"NA")</f>
        <v>NA</v>
      </c>
      <c r="E1199" s="180">
        <f>IF(N1199="Not Reportable","NA",IF(B1199="Oversea",_xlfn.XLOOKUP(O1199,'Oversea data From 国家网站'!A:A,'Oversea data From 国家网站'!B:B),_xlfn.XLOOKUP(O1199,'Local data from 国家网站'!A:A,'Local data from 国家网站'!B:B)))</f>
        <v>0</v>
      </c>
      <c r="G1199" s="176">
        <f>IF(ISERROR(IF(B1199="NMPA",_xlfn.XLOOKUP(E1199,'国家网站数据(NMPA)'!B$1:B$906,'国家网站数据(NMPA)'!J$1:J$906),IF(B1199="Oversea",_xlfn.XLOOKUP(O1199,'Oversea data From 国家网站'!A$1:A$994,'Oversea data From 国家网站'!J$1:J$994),_xlfn.XLOOKUP(O1199,'Local data from 国家网站'!A$1:A$1000,'Local data from 国家网站'!J$1:J$1000)))),"NA",IF(B1199="NMPA",_xlfn.XLOOKUP(E1199,'国家网站数据(NMPA)'!B$1:B$906,'国家网站数据(NMPA)'!J$1:J$906),IF(B1199="Oversea",_xlfn.XLOOKUP(O1199,'Oversea data From 国家网站'!A$1:A$994,'Oversea data From 国家网站'!J$1:J$994),_xlfn.XLOOKUP(O1199,'Local data from 国家网站'!A$1:A$1000,'Local data from 国家网站'!J$1:J$1000))))</f>
        <v>0</v>
      </c>
      <c r="I1199" s="176">
        <f>IF(ISERROR(IF(B1199="NMPA",_xlfn.XLOOKUP(西门子log!E1199,'国家网站数据(NMPA)'!B:B,'国家网站数据(NMPA)'!K:K),IF(B1199="Oversea",_xlfn.XLOOKUP(O1199,'Oversea data From 国家网站'!A:A,'Oversea data From 国家网站'!K:K),_xlfn.XLOOKUP(西门子log!O1199,'Local data from 国家网站'!A:A,'Local data from 国家网站'!K:K)))),"NA",IF(B1199="NMPA",_xlfn.XLOOKUP(E1199,'国家网站数据(NMPA)'!B:B,'国家网站数据(NMPA)'!K:K),IF(B1199="Oversea",_xlfn.XLOOKUP(O1199,'Oversea data From 国家网站'!A:A,'Oversea data From 国家网站'!K:K),_xlfn.XLOOKUP(O1199,'Local data from 国家网站'!A:A,'Local data from 国家网站'!K:K))))</f>
        <v>0</v>
      </c>
      <c r="J1199" s="176"/>
      <c r="K1199" s="176" t="str">
        <f>IF(B1199="NMPA", _xlfn.XLOOKUP(E1199, '国家网站数据(NMPA)'!B:B, '国家网站数据(NMPA)'!W:W), "NA")</f>
        <v>NA</v>
      </c>
      <c r="M1199" s="326">
        <f t="shared" si="35"/>
        <v>30</v>
      </c>
    </row>
    <row r="1200" spans="3:13" ht="16.399999999999999" customHeight="1">
      <c r="C1200" s="172">
        <f t="shared" ca="1" si="34"/>
        <v>-45773</v>
      </c>
      <c r="D1200" s="174" t="str">
        <f>IF(B1200="NMPA", _xlfn.XLOOKUP(E1200,'国家网站数据(NMPA)'!$B$1:$B$906,'国家网站数据(NMPA)'!C$1:C$906),"NA")</f>
        <v>NA</v>
      </c>
      <c r="E1200" s="180">
        <f>IF(N1200="Not Reportable","NA",IF(B1200="Oversea",_xlfn.XLOOKUP(O1200,'Oversea data From 国家网站'!A:A,'Oversea data From 国家网站'!B:B),_xlfn.XLOOKUP(O1200,'Local data from 国家网站'!A:A,'Local data from 国家网站'!B:B)))</f>
        <v>0</v>
      </c>
      <c r="G1200" s="176">
        <f>IF(ISERROR(IF(B1200="NMPA",_xlfn.XLOOKUP(E1200,'国家网站数据(NMPA)'!B$1:B$906,'国家网站数据(NMPA)'!J$1:J$906),IF(B1200="Oversea",_xlfn.XLOOKUP(O1200,'Oversea data From 国家网站'!A$1:A$994,'Oversea data From 国家网站'!J$1:J$994),_xlfn.XLOOKUP(O1200,'Local data from 国家网站'!A$1:A$1000,'Local data from 国家网站'!J$1:J$1000)))),"NA",IF(B1200="NMPA",_xlfn.XLOOKUP(E1200,'国家网站数据(NMPA)'!B$1:B$906,'国家网站数据(NMPA)'!J$1:J$906),IF(B1200="Oversea",_xlfn.XLOOKUP(O1200,'Oversea data From 国家网站'!A$1:A$994,'Oversea data From 国家网站'!J$1:J$994),_xlfn.XLOOKUP(O1200,'Local data from 国家网站'!A$1:A$1000,'Local data from 国家网站'!J$1:J$1000))))</f>
        <v>0</v>
      </c>
      <c r="I1200" s="176">
        <f>IF(ISERROR(IF(B1200="NMPA",_xlfn.XLOOKUP(西门子log!E1200,'国家网站数据(NMPA)'!B:B,'国家网站数据(NMPA)'!K:K),IF(B1200="Oversea",_xlfn.XLOOKUP(O1200,'Oversea data From 国家网站'!A:A,'Oversea data From 国家网站'!K:K),_xlfn.XLOOKUP(西门子log!O1200,'Local data from 国家网站'!A:A,'Local data from 国家网站'!K:K)))),"NA",IF(B1200="NMPA",_xlfn.XLOOKUP(E1200,'国家网站数据(NMPA)'!B:B,'国家网站数据(NMPA)'!K:K),IF(B1200="Oversea",_xlfn.XLOOKUP(O1200,'Oversea data From 国家网站'!A:A,'Oversea data From 国家网站'!K:K),_xlfn.XLOOKUP(O1200,'Local data from 国家网站'!A:A,'Local data from 国家网站'!K:K))))</f>
        <v>0</v>
      </c>
      <c r="J1200" s="176"/>
      <c r="K1200" s="176" t="str">
        <f>IF(B1200="NMPA", _xlfn.XLOOKUP(E1200, '国家网站数据(NMPA)'!B:B, '国家网站数据(NMPA)'!W:W), "NA")</f>
        <v>NA</v>
      </c>
      <c r="M1200" s="326">
        <f t="shared" si="35"/>
        <v>30</v>
      </c>
    </row>
    <row r="1201" spans="3:13" ht="16.399999999999999" customHeight="1">
      <c r="C1201" s="172">
        <f t="shared" ca="1" si="34"/>
        <v>-45773</v>
      </c>
      <c r="D1201" s="174" t="str">
        <f>IF(B1201="NMPA", _xlfn.XLOOKUP(E1201,'国家网站数据(NMPA)'!$B$1:$B$906,'国家网站数据(NMPA)'!C$1:C$906),"NA")</f>
        <v>NA</v>
      </c>
      <c r="E1201" s="180">
        <f>IF(N1201="Not Reportable","NA",IF(B1201="Oversea",_xlfn.XLOOKUP(O1201,'Oversea data From 国家网站'!A:A,'Oversea data From 国家网站'!B:B),_xlfn.XLOOKUP(O1201,'Local data from 国家网站'!A:A,'Local data from 国家网站'!B:B)))</f>
        <v>0</v>
      </c>
      <c r="G1201" s="176">
        <f>IF(ISERROR(IF(B1201="NMPA",_xlfn.XLOOKUP(E1201,'国家网站数据(NMPA)'!B$1:B$906,'国家网站数据(NMPA)'!J$1:J$906),IF(B1201="Oversea",_xlfn.XLOOKUP(O1201,'Oversea data From 国家网站'!A$1:A$994,'Oversea data From 国家网站'!J$1:J$994),_xlfn.XLOOKUP(O1201,'Local data from 国家网站'!A$1:A$1000,'Local data from 国家网站'!J$1:J$1000)))),"NA",IF(B1201="NMPA",_xlfn.XLOOKUP(E1201,'国家网站数据(NMPA)'!B$1:B$906,'国家网站数据(NMPA)'!J$1:J$906),IF(B1201="Oversea",_xlfn.XLOOKUP(O1201,'Oversea data From 国家网站'!A$1:A$994,'Oversea data From 国家网站'!J$1:J$994),_xlfn.XLOOKUP(O1201,'Local data from 国家网站'!A$1:A$1000,'Local data from 国家网站'!J$1:J$1000))))</f>
        <v>0</v>
      </c>
      <c r="I1201" s="176">
        <f>IF(ISERROR(IF(B1201="NMPA",_xlfn.XLOOKUP(西门子log!E1201,'国家网站数据(NMPA)'!B:B,'国家网站数据(NMPA)'!K:K),IF(B1201="Oversea",_xlfn.XLOOKUP(O1201,'Oversea data From 国家网站'!A:A,'Oversea data From 国家网站'!K:K),_xlfn.XLOOKUP(西门子log!O1201,'Local data from 国家网站'!A:A,'Local data from 国家网站'!K:K)))),"NA",IF(B1201="NMPA",_xlfn.XLOOKUP(E1201,'国家网站数据(NMPA)'!B:B,'国家网站数据(NMPA)'!K:K),IF(B1201="Oversea",_xlfn.XLOOKUP(O1201,'Oversea data From 国家网站'!A:A,'Oversea data From 国家网站'!K:K),_xlfn.XLOOKUP(O1201,'Local data from 国家网站'!A:A,'Local data from 国家网站'!K:K))))</f>
        <v>0</v>
      </c>
      <c r="J1201" s="176"/>
      <c r="K1201" s="176" t="str">
        <f>IF(B1201="NMPA", _xlfn.XLOOKUP(E1201, '国家网站数据(NMPA)'!B:B, '国家网站数据(NMPA)'!W:W), "NA")</f>
        <v>NA</v>
      </c>
      <c r="M1201" s="326">
        <f t="shared" si="35"/>
        <v>30</v>
      </c>
    </row>
    <row r="1202" spans="3:13" ht="16.399999999999999" customHeight="1">
      <c r="C1202" s="172">
        <f t="shared" ca="1" si="34"/>
        <v>-45773</v>
      </c>
      <c r="D1202" s="174" t="str">
        <f>IF(B1202="NMPA", _xlfn.XLOOKUP(E1202,'国家网站数据(NMPA)'!$B$1:$B$906,'国家网站数据(NMPA)'!C$1:C$906),"NA")</f>
        <v>NA</v>
      </c>
      <c r="E1202" s="180">
        <f>IF(N1202="Not Reportable","NA",IF(B1202="Oversea",_xlfn.XLOOKUP(O1202,'Oversea data From 国家网站'!A:A,'Oversea data From 国家网站'!B:B),_xlfn.XLOOKUP(O1202,'Local data from 国家网站'!A:A,'Local data from 国家网站'!B:B)))</f>
        <v>0</v>
      </c>
      <c r="G1202" s="176">
        <f>IF(ISERROR(IF(B1202="NMPA",_xlfn.XLOOKUP(E1202,'国家网站数据(NMPA)'!B$1:B$906,'国家网站数据(NMPA)'!J$1:J$906),IF(B1202="Oversea",_xlfn.XLOOKUP(O1202,'Oversea data From 国家网站'!A$1:A$994,'Oversea data From 国家网站'!J$1:J$994),_xlfn.XLOOKUP(O1202,'Local data from 国家网站'!A$1:A$1000,'Local data from 国家网站'!J$1:J$1000)))),"NA",IF(B1202="NMPA",_xlfn.XLOOKUP(E1202,'国家网站数据(NMPA)'!B$1:B$906,'国家网站数据(NMPA)'!J$1:J$906),IF(B1202="Oversea",_xlfn.XLOOKUP(O1202,'Oversea data From 国家网站'!A$1:A$994,'Oversea data From 国家网站'!J$1:J$994),_xlfn.XLOOKUP(O1202,'Local data from 国家网站'!A$1:A$1000,'Local data from 国家网站'!J$1:J$1000))))</f>
        <v>0</v>
      </c>
      <c r="I1202" s="176">
        <f>IF(ISERROR(IF(B1202="NMPA",_xlfn.XLOOKUP(西门子log!E1202,'国家网站数据(NMPA)'!B:B,'国家网站数据(NMPA)'!K:K),IF(B1202="Oversea",_xlfn.XLOOKUP(O1202,'Oversea data From 国家网站'!A:A,'Oversea data From 国家网站'!K:K),_xlfn.XLOOKUP(西门子log!O1202,'Local data from 国家网站'!A:A,'Local data from 国家网站'!K:K)))),"NA",IF(B1202="NMPA",_xlfn.XLOOKUP(E1202,'国家网站数据(NMPA)'!B:B,'国家网站数据(NMPA)'!K:K),IF(B1202="Oversea",_xlfn.XLOOKUP(O1202,'Oversea data From 国家网站'!A:A,'Oversea data From 国家网站'!K:K),_xlfn.XLOOKUP(O1202,'Local data from 国家网站'!A:A,'Local data from 国家网站'!K:K))))</f>
        <v>0</v>
      </c>
      <c r="J1202" s="176"/>
      <c r="K1202" s="176" t="str">
        <f>IF(B1202="NMPA", _xlfn.XLOOKUP(E1202, '国家网站数据(NMPA)'!B:B, '国家网站数据(NMPA)'!W:W), "NA")</f>
        <v>NA</v>
      </c>
      <c r="M1202" s="326">
        <f t="shared" si="35"/>
        <v>30</v>
      </c>
    </row>
    <row r="1203" spans="3:13" ht="16.399999999999999" customHeight="1">
      <c r="C1203" s="172">
        <f t="shared" ca="1" si="34"/>
        <v>-45773</v>
      </c>
      <c r="D1203" s="174" t="str">
        <f>IF(B1203="NMPA", _xlfn.XLOOKUP(E1203,'国家网站数据(NMPA)'!$B$1:$B$906,'国家网站数据(NMPA)'!C$1:C$906),"NA")</f>
        <v>NA</v>
      </c>
      <c r="E1203" s="180">
        <f>IF(N1203="Not Reportable","NA",IF(B1203="Oversea",_xlfn.XLOOKUP(O1203,'Oversea data From 国家网站'!A:A,'Oversea data From 国家网站'!B:B),_xlfn.XLOOKUP(O1203,'Local data from 国家网站'!A:A,'Local data from 国家网站'!B:B)))</f>
        <v>0</v>
      </c>
      <c r="G1203" s="176">
        <f>IF(ISERROR(IF(B1203="NMPA",_xlfn.XLOOKUP(E1203,'国家网站数据(NMPA)'!B$1:B$906,'国家网站数据(NMPA)'!J$1:J$906),IF(B1203="Oversea",_xlfn.XLOOKUP(O1203,'Oversea data From 国家网站'!A$1:A$994,'Oversea data From 国家网站'!J$1:J$994),_xlfn.XLOOKUP(O1203,'Local data from 国家网站'!A$1:A$1000,'Local data from 国家网站'!J$1:J$1000)))),"NA",IF(B1203="NMPA",_xlfn.XLOOKUP(E1203,'国家网站数据(NMPA)'!B$1:B$906,'国家网站数据(NMPA)'!J$1:J$906),IF(B1203="Oversea",_xlfn.XLOOKUP(O1203,'Oversea data From 国家网站'!A$1:A$994,'Oversea data From 国家网站'!J$1:J$994),_xlfn.XLOOKUP(O1203,'Local data from 国家网站'!A$1:A$1000,'Local data from 国家网站'!J$1:J$1000))))</f>
        <v>0</v>
      </c>
      <c r="I1203" s="176">
        <f>IF(ISERROR(IF(B1203="NMPA",_xlfn.XLOOKUP(西门子log!E1203,'国家网站数据(NMPA)'!B:B,'国家网站数据(NMPA)'!K:K),IF(B1203="Oversea",_xlfn.XLOOKUP(O1203,'Oversea data From 国家网站'!A:A,'Oversea data From 国家网站'!K:K),_xlfn.XLOOKUP(西门子log!O1203,'Local data from 国家网站'!A:A,'Local data from 国家网站'!K:K)))),"NA",IF(B1203="NMPA",_xlfn.XLOOKUP(E1203,'国家网站数据(NMPA)'!B:B,'国家网站数据(NMPA)'!K:K),IF(B1203="Oversea",_xlfn.XLOOKUP(O1203,'Oversea data From 国家网站'!A:A,'Oversea data From 国家网站'!K:K),_xlfn.XLOOKUP(O1203,'Local data from 国家网站'!A:A,'Local data from 国家网站'!K:K))))</f>
        <v>0</v>
      </c>
      <c r="J1203" s="176"/>
      <c r="K1203" s="176" t="str">
        <f>IF(B1203="NMPA", _xlfn.XLOOKUP(E1203, '国家网站数据(NMPA)'!B:B, '国家网站数据(NMPA)'!W:W), "NA")</f>
        <v>NA</v>
      </c>
      <c r="M1203" s="326">
        <f t="shared" si="35"/>
        <v>30</v>
      </c>
    </row>
    <row r="1204" spans="3:13" ht="16.399999999999999" customHeight="1">
      <c r="C1204" s="172">
        <f t="shared" ref="C1204:C1267" ca="1" si="36">IF(OR(R1204="Closed",R1204="Pending"),"NA",IF(OR(P1204="",P1204="NA"),M1204-TODAY(),"NA"))</f>
        <v>-45773</v>
      </c>
      <c r="D1204" s="174" t="str">
        <f>IF(B1204="NMPA", _xlfn.XLOOKUP(E1204,'国家网站数据(NMPA)'!$B$1:$B$906,'国家网站数据(NMPA)'!C$1:C$906),"NA")</f>
        <v>NA</v>
      </c>
      <c r="E1204" s="180">
        <f>IF(N1204="Not Reportable","NA",IF(B1204="Oversea",_xlfn.XLOOKUP(O1204,'Oversea data From 国家网站'!A:A,'Oversea data From 国家网站'!B:B),_xlfn.XLOOKUP(O1204,'Local data from 国家网站'!A:A,'Local data from 国家网站'!B:B)))</f>
        <v>0</v>
      </c>
      <c r="G1204" s="176">
        <f>IF(ISERROR(IF(B1204="NMPA",_xlfn.XLOOKUP(E1204,'国家网站数据(NMPA)'!B$1:B$906,'国家网站数据(NMPA)'!J$1:J$906),IF(B1204="Oversea",_xlfn.XLOOKUP(O1204,'Oversea data From 国家网站'!A$1:A$994,'Oversea data From 国家网站'!J$1:J$994),_xlfn.XLOOKUP(O1204,'Local data from 国家网站'!A$1:A$1000,'Local data from 国家网站'!J$1:J$1000)))),"NA",IF(B1204="NMPA",_xlfn.XLOOKUP(E1204,'国家网站数据(NMPA)'!B$1:B$906,'国家网站数据(NMPA)'!J$1:J$906),IF(B1204="Oversea",_xlfn.XLOOKUP(O1204,'Oversea data From 国家网站'!A$1:A$994,'Oversea data From 国家网站'!J$1:J$994),_xlfn.XLOOKUP(O1204,'Local data from 国家网站'!A$1:A$1000,'Local data from 国家网站'!J$1:J$1000))))</f>
        <v>0</v>
      </c>
      <c r="I1204" s="176">
        <f>IF(ISERROR(IF(B1204="NMPA",_xlfn.XLOOKUP(西门子log!E1204,'国家网站数据(NMPA)'!B:B,'国家网站数据(NMPA)'!K:K),IF(B1204="Oversea",_xlfn.XLOOKUP(O1204,'Oversea data From 国家网站'!A:A,'Oversea data From 国家网站'!K:K),_xlfn.XLOOKUP(西门子log!O1204,'Local data from 国家网站'!A:A,'Local data from 国家网站'!K:K)))),"NA",IF(B1204="NMPA",_xlfn.XLOOKUP(E1204,'国家网站数据(NMPA)'!B:B,'国家网站数据(NMPA)'!K:K),IF(B1204="Oversea",_xlfn.XLOOKUP(O1204,'Oversea data From 国家网站'!A:A,'Oversea data From 国家网站'!K:K),_xlfn.XLOOKUP(O1204,'Local data from 国家网站'!A:A,'Local data from 国家网站'!K:K))))</f>
        <v>0</v>
      </c>
      <c r="J1204" s="176"/>
      <c r="K1204" s="176" t="str">
        <f>IF(B1204="NMPA", _xlfn.XLOOKUP(E1204, '国家网站数据(NMPA)'!B:B, '国家网站数据(NMPA)'!W:W), "NA")</f>
        <v>NA</v>
      </c>
      <c r="M1204" s="326">
        <f t="shared" ref="M1204:M1267" si="37">IF(B1204="NMPA",L1204+45,IF(B1204="Local",L1204+20,L1204+30))</f>
        <v>30</v>
      </c>
    </row>
    <row r="1205" spans="3:13" ht="16.399999999999999" customHeight="1">
      <c r="C1205" s="172">
        <f t="shared" ca="1" si="36"/>
        <v>-45773</v>
      </c>
      <c r="D1205" s="174" t="str">
        <f>IF(B1205="NMPA", _xlfn.XLOOKUP(E1205,'国家网站数据(NMPA)'!$B$1:$B$906,'国家网站数据(NMPA)'!C$1:C$906),"NA")</f>
        <v>NA</v>
      </c>
      <c r="E1205" s="180">
        <f>IF(N1205="Not Reportable","NA",IF(B1205="Oversea",_xlfn.XLOOKUP(O1205,'Oversea data From 国家网站'!A:A,'Oversea data From 国家网站'!B:B),_xlfn.XLOOKUP(O1205,'Local data from 国家网站'!A:A,'Local data from 国家网站'!B:B)))</f>
        <v>0</v>
      </c>
      <c r="G1205" s="176">
        <f>IF(ISERROR(IF(B1205="NMPA",_xlfn.XLOOKUP(E1205,'国家网站数据(NMPA)'!B$1:B$906,'国家网站数据(NMPA)'!J$1:J$906),IF(B1205="Oversea",_xlfn.XLOOKUP(O1205,'Oversea data From 国家网站'!A$1:A$994,'Oversea data From 国家网站'!J$1:J$994),_xlfn.XLOOKUP(O1205,'Local data from 国家网站'!A$1:A$1000,'Local data from 国家网站'!J$1:J$1000)))),"NA",IF(B1205="NMPA",_xlfn.XLOOKUP(E1205,'国家网站数据(NMPA)'!B$1:B$906,'国家网站数据(NMPA)'!J$1:J$906),IF(B1205="Oversea",_xlfn.XLOOKUP(O1205,'Oversea data From 国家网站'!A$1:A$994,'Oversea data From 国家网站'!J$1:J$994),_xlfn.XLOOKUP(O1205,'Local data from 国家网站'!A$1:A$1000,'Local data from 国家网站'!J$1:J$1000))))</f>
        <v>0</v>
      </c>
      <c r="I1205" s="176">
        <f>IF(ISERROR(IF(B1205="NMPA",_xlfn.XLOOKUP(西门子log!E1205,'国家网站数据(NMPA)'!B:B,'国家网站数据(NMPA)'!K:K),IF(B1205="Oversea",_xlfn.XLOOKUP(O1205,'Oversea data From 国家网站'!A:A,'Oversea data From 国家网站'!K:K),_xlfn.XLOOKUP(西门子log!O1205,'Local data from 国家网站'!A:A,'Local data from 国家网站'!K:K)))),"NA",IF(B1205="NMPA",_xlfn.XLOOKUP(E1205,'国家网站数据(NMPA)'!B:B,'国家网站数据(NMPA)'!K:K),IF(B1205="Oversea",_xlfn.XLOOKUP(O1205,'Oversea data From 国家网站'!A:A,'Oversea data From 国家网站'!K:K),_xlfn.XLOOKUP(O1205,'Local data from 国家网站'!A:A,'Local data from 国家网站'!K:K))))</f>
        <v>0</v>
      </c>
      <c r="J1205" s="176"/>
      <c r="K1205" s="176" t="str">
        <f>IF(B1205="NMPA", _xlfn.XLOOKUP(E1205, '国家网站数据(NMPA)'!B:B, '国家网站数据(NMPA)'!W:W), "NA")</f>
        <v>NA</v>
      </c>
      <c r="M1205" s="326">
        <f t="shared" si="37"/>
        <v>30</v>
      </c>
    </row>
    <row r="1206" spans="3:13" ht="16.399999999999999" customHeight="1">
      <c r="C1206" s="172">
        <f t="shared" ca="1" si="36"/>
        <v>-45773</v>
      </c>
      <c r="D1206" s="174" t="str">
        <f>IF(B1206="NMPA", _xlfn.XLOOKUP(E1206,'国家网站数据(NMPA)'!$B$1:$B$906,'国家网站数据(NMPA)'!C$1:C$906),"NA")</f>
        <v>NA</v>
      </c>
      <c r="E1206" s="180">
        <f>IF(N1206="Not Reportable","NA",IF(B1206="Oversea",_xlfn.XLOOKUP(O1206,'Oversea data From 国家网站'!A:A,'Oversea data From 国家网站'!B:B),_xlfn.XLOOKUP(O1206,'Local data from 国家网站'!A:A,'Local data from 国家网站'!B:B)))</f>
        <v>0</v>
      </c>
      <c r="G1206" s="176">
        <f>IF(ISERROR(IF(B1206="NMPA",_xlfn.XLOOKUP(E1206,'国家网站数据(NMPA)'!B$1:B$906,'国家网站数据(NMPA)'!J$1:J$906),IF(B1206="Oversea",_xlfn.XLOOKUP(O1206,'Oversea data From 国家网站'!A$1:A$994,'Oversea data From 国家网站'!J$1:J$994),_xlfn.XLOOKUP(O1206,'Local data from 国家网站'!A$1:A$1000,'Local data from 国家网站'!J$1:J$1000)))),"NA",IF(B1206="NMPA",_xlfn.XLOOKUP(E1206,'国家网站数据(NMPA)'!B$1:B$906,'国家网站数据(NMPA)'!J$1:J$906),IF(B1206="Oversea",_xlfn.XLOOKUP(O1206,'Oversea data From 国家网站'!A$1:A$994,'Oversea data From 国家网站'!J$1:J$994),_xlfn.XLOOKUP(O1206,'Local data from 国家网站'!A$1:A$1000,'Local data from 国家网站'!J$1:J$1000))))</f>
        <v>0</v>
      </c>
      <c r="I1206" s="176">
        <f>IF(ISERROR(IF(B1206="NMPA",_xlfn.XLOOKUP(西门子log!E1206,'国家网站数据(NMPA)'!B:B,'国家网站数据(NMPA)'!K:K),IF(B1206="Oversea",_xlfn.XLOOKUP(O1206,'Oversea data From 国家网站'!A:A,'Oversea data From 国家网站'!K:K),_xlfn.XLOOKUP(西门子log!O1206,'Local data from 国家网站'!A:A,'Local data from 国家网站'!K:K)))),"NA",IF(B1206="NMPA",_xlfn.XLOOKUP(E1206,'国家网站数据(NMPA)'!B:B,'国家网站数据(NMPA)'!K:K),IF(B1206="Oversea",_xlfn.XLOOKUP(O1206,'Oversea data From 国家网站'!A:A,'Oversea data From 国家网站'!K:K),_xlfn.XLOOKUP(O1206,'Local data from 国家网站'!A:A,'Local data from 国家网站'!K:K))))</f>
        <v>0</v>
      </c>
      <c r="J1206" s="176"/>
      <c r="K1206" s="176" t="str">
        <f>IF(B1206="NMPA", _xlfn.XLOOKUP(E1206, '国家网站数据(NMPA)'!B:B, '国家网站数据(NMPA)'!W:W), "NA")</f>
        <v>NA</v>
      </c>
      <c r="M1206" s="326">
        <f t="shared" si="37"/>
        <v>30</v>
      </c>
    </row>
    <row r="1207" spans="3:13" ht="16.399999999999999" customHeight="1">
      <c r="C1207" s="172">
        <f t="shared" ca="1" si="36"/>
        <v>-45773</v>
      </c>
      <c r="D1207" s="174" t="str">
        <f>IF(B1207="NMPA", _xlfn.XLOOKUP(E1207,'国家网站数据(NMPA)'!$B$1:$B$906,'国家网站数据(NMPA)'!C$1:C$906),"NA")</f>
        <v>NA</v>
      </c>
      <c r="E1207" s="180">
        <f>IF(N1207="Not Reportable","NA",IF(B1207="Oversea",_xlfn.XLOOKUP(O1207,'Oversea data From 国家网站'!A:A,'Oversea data From 国家网站'!B:B),_xlfn.XLOOKUP(O1207,'Local data from 国家网站'!A:A,'Local data from 国家网站'!B:B)))</f>
        <v>0</v>
      </c>
      <c r="G1207" s="176">
        <f>IF(ISERROR(IF(B1207="NMPA",_xlfn.XLOOKUP(E1207,'国家网站数据(NMPA)'!B$1:B$906,'国家网站数据(NMPA)'!J$1:J$906),IF(B1207="Oversea",_xlfn.XLOOKUP(O1207,'Oversea data From 国家网站'!A$1:A$994,'Oversea data From 国家网站'!J$1:J$994),_xlfn.XLOOKUP(O1207,'Local data from 国家网站'!A$1:A$1000,'Local data from 国家网站'!J$1:J$1000)))),"NA",IF(B1207="NMPA",_xlfn.XLOOKUP(E1207,'国家网站数据(NMPA)'!B$1:B$906,'国家网站数据(NMPA)'!J$1:J$906),IF(B1207="Oversea",_xlfn.XLOOKUP(O1207,'Oversea data From 国家网站'!A$1:A$994,'Oversea data From 国家网站'!J$1:J$994),_xlfn.XLOOKUP(O1207,'Local data from 国家网站'!A$1:A$1000,'Local data from 国家网站'!J$1:J$1000))))</f>
        <v>0</v>
      </c>
      <c r="I1207" s="176">
        <f>IF(ISERROR(IF(B1207="NMPA",_xlfn.XLOOKUP(西门子log!E1207,'国家网站数据(NMPA)'!B:B,'国家网站数据(NMPA)'!K:K),IF(B1207="Oversea",_xlfn.XLOOKUP(O1207,'Oversea data From 国家网站'!A:A,'Oversea data From 国家网站'!K:K),_xlfn.XLOOKUP(西门子log!O1207,'Local data from 国家网站'!A:A,'Local data from 国家网站'!K:K)))),"NA",IF(B1207="NMPA",_xlfn.XLOOKUP(E1207,'国家网站数据(NMPA)'!B:B,'国家网站数据(NMPA)'!K:K),IF(B1207="Oversea",_xlfn.XLOOKUP(O1207,'Oversea data From 国家网站'!A:A,'Oversea data From 国家网站'!K:K),_xlfn.XLOOKUP(O1207,'Local data from 国家网站'!A:A,'Local data from 国家网站'!K:K))))</f>
        <v>0</v>
      </c>
      <c r="J1207" s="176"/>
      <c r="K1207" s="176" t="str">
        <f>IF(B1207="NMPA", _xlfn.XLOOKUP(E1207, '国家网站数据(NMPA)'!B:B, '国家网站数据(NMPA)'!W:W), "NA")</f>
        <v>NA</v>
      </c>
      <c r="M1207" s="326">
        <f t="shared" si="37"/>
        <v>30</v>
      </c>
    </row>
    <row r="1208" spans="3:13" ht="16.399999999999999" customHeight="1">
      <c r="C1208" s="172">
        <f t="shared" ca="1" si="36"/>
        <v>-45773</v>
      </c>
      <c r="D1208" s="174" t="str">
        <f>IF(B1208="NMPA", _xlfn.XLOOKUP(E1208,'国家网站数据(NMPA)'!$B$1:$B$906,'国家网站数据(NMPA)'!C$1:C$906),"NA")</f>
        <v>NA</v>
      </c>
      <c r="E1208" s="180">
        <f>IF(N1208="Not Reportable","NA",IF(B1208="Oversea",_xlfn.XLOOKUP(O1208,'Oversea data From 国家网站'!A:A,'Oversea data From 国家网站'!B:B),_xlfn.XLOOKUP(O1208,'Local data from 国家网站'!A:A,'Local data from 国家网站'!B:B)))</f>
        <v>0</v>
      </c>
      <c r="G1208" s="176">
        <f>IF(ISERROR(IF(B1208="NMPA",_xlfn.XLOOKUP(E1208,'国家网站数据(NMPA)'!B$1:B$906,'国家网站数据(NMPA)'!J$1:J$906),IF(B1208="Oversea",_xlfn.XLOOKUP(O1208,'Oversea data From 国家网站'!A$1:A$994,'Oversea data From 国家网站'!J$1:J$994),_xlfn.XLOOKUP(O1208,'Local data from 国家网站'!A$1:A$1000,'Local data from 国家网站'!J$1:J$1000)))),"NA",IF(B1208="NMPA",_xlfn.XLOOKUP(E1208,'国家网站数据(NMPA)'!B$1:B$906,'国家网站数据(NMPA)'!J$1:J$906),IF(B1208="Oversea",_xlfn.XLOOKUP(O1208,'Oversea data From 国家网站'!A$1:A$994,'Oversea data From 国家网站'!J$1:J$994),_xlfn.XLOOKUP(O1208,'Local data from 国家网站'!A$1:A$1000,'Local data from 国家网站'!J$1:J$1000))))</f>
        <v>0</v>
      </c>
      <c r="I1208" s="176">
        <f>IF(ISERROR(IF(B1208="NMPA",_xlfn.XLOOKUP(西门子log!E1208,'国家网站数据(NMPA)'!B:B,'国家网站数据(NMPA)'!K:K),IF(B1208="Oversea",_xlfn.XLOOKUP(O1208,'Oversea data From 国家网站'!A:A,'Oversea data From 国家网站'!K:K),_xlfn.XLOOKUP(西门子log!O1208,'Local data from 国家网站'!A:A,'Local data from 国家网站'!K:K)))),"NA",IF(B1208="NMPA",_xlfn.XLOOKUP(E1208,'国家网站数据(NMPA)'!B:B,'国家网站数据(NMPA)'!K:K),IF(B1208="Oversea",_xlfn.XLOOKUP(O1208,'Oversea data From 国家网站'!A:A,'Oversea data From 国家网站'!K:K),_xlfn.XLOOKUP(O1208,'Local data from 国家网站'!A:A,'Local data from 国家网站'!K:K))))</f>
        <v>0</v>
      </c>
      <c r="J1208" s="176"/>
      <c r="K1208" s="176" t="str">
        <f>IF(B1208="NMPA", _xlfn.XLOOKUP(E1208, '国家网站数据(NMPA)'!B:B, '国家网站数据(NMPA)'!W:W), "NA")</f>
        <v>NA</v>
      </c>
      <c r="M1208" s="326">
        <f t="shared" si="37"/>
        <v>30</v>
      </c>
    </row>
    <row r="1209" spans="3:13" ht="16.399999999999999" customHeight="1">
      <c r="C1209" s="172">
        <f t="shared" ca="1" si="36"/>
        <v>-45773</v>
      </c>
      <c r="D1209" s="174" t="str">
        <f>IF(B1209="NMPA", _xlfn.XLOOKUP(E1209,'国家网站数据(NMPA)'!$B$1:$B$906,'国家网站数据(NMPA)'!C$1:C$906),"NA")</f>
        <v>NA</v>
      </c>
      <c r="E1209" s="180">
        <f>IF(N1209="Not Reportable","NA",IF(B1209="Oversea",_xlfn.XLOOKUP(O1209,'Oversea data From 国家网站'!A:A,'Oversea data From 国家网站'!B:B),_xlfn.XLOOKUP(O1209,'Local data from 国家网站'!A:A,'Local data from 国家网站'!B:B)))</f>
        <v>0</v>
      </c>
      <c r="G1209" s="176">
        <f>IF(ISERROR(IF(B1209="NMPA",_xlfn.XLOOKUP(E1209,'国家网站数据(NMPA)'!B$1:B$906,'国家网站数据(NMPA)'!J$1:J$906),IF(B1209="Oversea",_xlfn.XLOOKUP(O1209,'Oversea data From 国家网站'!A$1:A$994,'Oversea data From 国家网站'!J$1:J$994),_xlfn.XLOOKUP(O1209,'Local data from 国家网站'!A$1:A$1000,'Local data from 国家网站'!J$1:J$1000)))),"NA",IF(B1209="NMPA",_xlfn.XLOOKUP(E1209,'国家网站数据(NMPA)'!B$1:B$906,'国家网站数据(NMPA)'!J$1:J$906),IF(B1209="Oversea",_xlfn.XLOOKUP(O1209,'Oversea data From 国家网站'!A$1:A$994,'Oversea data From 国家网站'!J$1:J$994),_xlfn.XLOOKUP(O1209,'Local data from 国家网站'!A$1:A$1000,'Local data from 国家网站'!J$1:J$1000))))</f>
        <v>0</v>
      </c>
      <c r="I1209" s="176">
        <f>IF(ISERROR(IF(B1209="NMPA",_xlfn.XLOOKUP(西门子log!E1209,'国家网站数据(NMPA)'!B:B,'国家网站数据(NMPA)'!K:K),IF(B1209="Oversea",_xlfn.XLOOKUP(O1209,'Oversea data From 国家网站'!A:A,'Oversea data From 国家网站'!K:K),_xlfn.XLOOKUP(西门子log!O1209,'Local data from 国家网站'!A:A,'Local data from 国家网站'!K:K)))),"NA",IF(B1209="NMPA",_xlfn.XLOOKUP(E1209,'国家网站数据(NMPA)'!B:B,'国家网站数据(NMPA)'!K:K),IF(B1209="Oversea",_xlfn.XLOOKUP(O1209,'Oversea data From 国家网站'!A:A,'Oversea data From 国家网站'!K:K),_xlfn.XLOOKUP(O1209,'Local data from 国家网站'!A:A,'Local data from 国家网站'!K:K))))</f>
        <v>0</v>
      </c>
      <c r="J1209" s="176"/>
      <c r="K1209" s="176" t="str">
        <f>IF(B1209="NMPA", _xlfn.XLOOKUP(E1209, '国家网站数据(NMPA)'!B:B, '国家网站数据(NMPA)'!W:W), "NA")</f>
        <v>NA</v>
      </c>
      <c r="M1209" s="326">
        <f t="shared" si="37"/>
        <v>30</v>
      </c>
    </row>
    <row r="1210" spans="3:13" ht="16.399999999999999" customHeight="1">
      <c r="C1210" s="172">
        <f t="shared" ca="1" si="36"/>
        <v>-45773</v>
      </c>
      <c r="D1210" s="174" t="str">
        <f>IF(B1210="NMPA", _xlfn.XLOOKUP(E1210,'国家网站数据(NMPA)'!$B$1:$B$906,'国家网站数据(NMPA)'!C$1:C$906),"NA")</f>
        <v>NA</v>
      </c>
      <c r="E1210" s="180">
        <f>IF(N1210="Not Reportable","NA",IF(B1210="Oversea",_xlfn.XLOOKUP(O1210,'Oversea data From 国家网站'!A:A,'Oversea data From 国家网站'!B:B),_xlfn.XLOOKUP(O1210,'Local data from 国家网站'!A:A,'Local data from 国家网站'!B:B)))</f>
        <v>0</v>
      </c>
      <c r="G1210" s="176">
        <f>IF(ISERROR(IF(B1210="NMPA",_xlfn.XLOOKUP(E1210,'国家网站数据(NMPA)'!B$1:B$906,'国家网站数据(NMPA)'!J$1:J$906),IF(B1210="Oversea",_xlfn.XLOOKUP(O1210,'Oversea data From 国家网站'!A$1:A$994,'Oversea data From 国家网站'!J$1:J$994),_xlfn.XLOOKUP(O1210,'Local data from 国家网站'!A$1:A$1000,'Local data from 国家网站'!J$1:J$1000)))),"NA",IF(B1210="NMPA",_xlfn.XLOOKUP(E1210,'国家网站数据(NMPA)'!B$1:B$906,'国家网站数据(NMPA)'!J$1:J$906),IF(B1210="Oversea",_xlfn.XLOOKUP(O1210,'Oversea data From 国家网站'!A$1:A$994,'Oversea data From 国家网站'!J$1:J$994),_xlfn.XLOOKUP(O1210,'Local data from 国家网站'!A$1:A$1000,'Local data from 国家网站'!J$1:J$1000))))</f>
        <v>0</v>
      </c>
      <c r="I1210" s="176">
        <f>IF(ISERROR(IF(B1210="NMPA",_xlfn.XLOOKUP(西门子log!E1210,'国家网站数据(NMPA)'!B:B,'国家网站数据(NMPA)'!K:K),IF(B1210="Oversea",_xlfn.XLOOKUP(O1210,'Oversea data From 国家网站'!A:A,'Oversea data From 国家网站'!K:K),_xlfn.XLOOKUP(西门子log!O1210,'Local data from 国家网站'!A:A,'Local data from 国家网站'!K:K)))),"NA",IF(B1210="NMPA",_xlfn.XLOOKUP(E1210,'国家网站数据(NMPA)'!B:B,'国家网站数据(NMPA)'!K:K),IF(B1210="Oversea",_xlfn.XLOOKUP(O1210,'Oversea data From 国家网站'!A:A,'Oversea data From 国家网站'!K:K),_xlfn.XLOOKUP(O1210,'Local data from 国家网站'!A:A,'Local data from 国家网站'!K:K))))</f>
        <v>0</v>
      </c>
      <c r="J1210" s="176"/>
      <c r="K1210" s="176" t="str">
        <f>IF(B1210="NMPA", _xlfn.XLOOKUP(E1210, '国家网站数据(NMPA)'!B:B, '国家网站数据(NMPA)'!W:W), "NA")</f>
        <v>NA</v>
      </c>
      <c r="M1210" s="326">
        <f t="shared" si="37"/>
        <v>30</v>
      </c>
    </row>
    <row r="1211" spans="3:13" ht="16.399999999999999" customHeight="1">
      <c r="C1211" s="172">
        <f t="shared" ca="1" si="36"/>
        <v>-45773</v>
      </c>
      <c r="D1211" s="174" t="str">
        <f>IF(B1211="NMPA", _xlfn.XLOOKUP(E1211,'国家网站数据(NMPA)'!$B$1:$B$906,'国家网站数据(NMPA)'!C$1:C$906),"NA")</f>
        <v>NA</v>
      </c>
      <c r="E1211" s="180">
        <f>IF(N1211="Not Reportable","NA",IF(B1211="Oversea",_xlfn.XLOOKUP(O1211,'Oversea data From 国家网站'!A:A,'Oversea data From 国家网站'!B:B),_xlfn.XLOOKUP(O1211,'Local data from 国家网站'!A:A,'Local data from 国家网站'!B:B)))</f>
        <v>0</v>
      </c>
      <c r="G1211" s="176">
        <f>IF(ISERROR(IF(B1211="NMPA",_xlfn.XLOOKUP(E1211,'国家网站数据(NMPA)'!B$1:B$906,'国家网站数据(NMPA)'!J$1:J$906),IF(B1211="Oversea",_xlfn.XLOOKUP(O1211,'Oversea data From 国家网站'!A$1:A$994,'Oversea data From 国家网站'!J$1:J$994),_xlfn.XLOOKUP(O1211,'Local data from 国家网站'!A$1:A$1000,'Local data from 国家网站'!J$1:J$1000)))),"NA",IF(B1211="NMPA",_xlfn.XLOOKUP(E1211,'国家网站数据(NMPA)'!B$1:B$906,'国家网站数据(NMPA)'!J$1:J$906),IF(B1211="Oversea",_xlfn.XLOOKUP(O1211,'Oversea data From 国家网站'!A$1:A$994,'Oversea data From 国家网站'!J$1:J$994),_xlfn.XLOOKUP(O1211,'Local data from 国家网站'!A$1:A$1000,'Local data from 国家网站'!J$1:J$1000))))</f>
        <v>0</v>
      </c>
      <c r="I1211" s="176">
        <f>IF(ISERROR(IF(B1211="NMPA",_xlfn.XLOOKUP(西门子log!E1211,'国家网站数据(NMPA)'!B:B,'国家网站数据(NMPA)'!K:K),IF(B1211="Oversea",_xlfn.XLOOKUP(O1211,'Oversea data From 国家网站'!A:A,'Oversea data From 国家网站'!K:K),_xlfn.XLOOKUP(西门子log!O1211,'Local data from 国家网站'!A:A,'Local data from 国家网站'!K:K)))),"NA",IF(B1211="NMPA",_xlfn.XLOOKUP(E1211,'国家网站数据(NMPA)'!B:B,'国家网站数据(NMPA)'!K:K),IF(B1211="Oversea",_xlfn.XLOOKUP(O1211,'Oversea data From 国家网站'!A:A,'Oversea data From 国家网站'!K:K),_xlfn.XLOOKUP(O1211,'Local data from 国家网站'!A:A,'Local data from 国家网站'!K:K))))</f>
        <v>0</v>
      </c>
      <c r="J1211" s="176"/>
      <c r="K1211" s="176" t="str">
        <f>IF(B1211="NMPA", _xlfn.XLOOKUP(E1211, '国家网站数据(NMPA)'!B:B, '国家网站数据(NMPA)'!W:W), "NA")</f>
        <v>NA</v>
      </c>
      <c r="M1211" s="326">
        <f t="shared" si="37"/>
        <v>30</v>
      </c>
    </row>
    <row r="1212" spans="3:13" ht="16.399999999999999" customHeight="1">
      <c r="C1212" s="172">
        <f t="shared" ca="1" si="36"/>
        <v>-45773</v>
      </c>
      <c r="D1212" s="174" t="str">
        <f>IF(B1212="NMPA", _xlfn.XLOOKUP(E1212,'国家网站数据(NMPA)'!$B$1:$B$906,'国家网站数据(NMPA)'!C$1:C$906),"NA")</f>
        <v>NA</v>
      </c>
      <c r="E1212" s="180">
        <f>IF(N1212="Not Reportable","NA",IF(B1212="Oversea",_xlfn.XLOOKUP(O1212,'Oversea data From 国家网站'!A:A,'Oversea data From 国家网站'!B:B),_xlfn.XLOOKUP(O1212,'Local data from 国家网站'!A:A,'Local data from 国家网站'!B:B)))</f>
        <v>0</v>
      </c>
      <c r="G1212" s="176">
        <f>IF(ISERROR(IF(B1212="NMPA",_xlfn.XLOOKUP(E1212,'国家网站数据(NMPA)'!B$1:B$906,'国家网站数据(NMPA)'!J$1:J$906),IF(B1212="Oversea",_xlfn.XLOOKUP(O1212,'Oversea data From 国家网站'!A$1:A$994,'Oversea data From 国家网站'!J$1:J$994),_xlfn.XLOOKUP(O1212,'Local data from 国家网站'!A$1:A$1000,'Local data from 国家网站'!J$1:J$1000)))),"NA",IF(B1212="NMPA",_xlfn.XLOOKUP(E1212,'国家网站数据(NMPA)'!B$1:B$906,'国家网站数据(NMPA)'!J$1:J$906),IF(B1212="Oversea",_xlfn.XLOOKUP(O1212,'Oversea data From 国家网站'!A$1:A$994,'Oversea data From 国家网站'!J$1:J$994),_xlfn.XLOOKUP(O1212,'Local data from 国家网站'!A$1:A$1000,'Local data from 国家网站'!J$1:J$1000))))</f>
        <v>0</v>
      </c>
      <c r="I1212" s="176">
        <f>IF(ISERROR(IF(B1212="NMPA",_xlfn.XLOOKUP(西门子log!E1212,'国家网站数据(NMPA)'!B:B,'国家网站数据(NMPA)'!K:K),IF(B1212="Oversea",_xlfn.XLOOKUP(O1212,'Oversea data From 国家网站'!A:A,'Oversea data From 国家网站'!K:K),_xlfn.XLOOKUP(西门子log!O1212,'Local data from 国家网站'!A:A,'Local data from 国家网站'!K:K)))),"NA",IF(B1212="NMPA",_xlfn.XLOOKUP(E1212,'国家网站数据(NMPA)'!B:B,'国家网站数据(NMPA)'!K:K),IF(B1212="Oversea",_xlfn.XLOOKUP(O1212,'Oversea data From 国家网站'!A:A,'Oversea data From 国家网站'!K:K),_xlfn.XLOOKUP(O1212,'Local data from 国家网站'!A:A,'Local data from 国家网站'!K:K))))</f>
        <v>0</v>
      </c>
      <c r="J1212" s="176"/>
      <c r="K1212" s="176" t="str">
        <f>IF(B1212="NMPA", _xlfn.XLOOKUP(E1212, '国家网站数据(NMPA)'!B:B, '国家网站数据(NMPA)'!W:W), "NA")</f>
        <v>NA</v>
      </c>
      <c r="M1212" s="326">
        <f t="shared" si="37"/>
        <v>30</v>
      </c>
    </row>
    <row r="1213" spans="3:13" ht="16.399999999999999" customHeight="1">
      <c r="C1213" s="172">
        <f t="shared" ca="1" si="36"/>
        <v>-45773</v>
      </c>
      <c r="D1213" s="174" t="str">
        <f>IF(B1213="NMPA", _xlfn.XLOOKUP(E1213,'国家网站数据(NMPA)'!$B$1:$B$906,'国家网站数据(NMPA)'!C$1:C$906),"NA")</f>
        <v>NA</v>
      </c>
      <c r="E1213" s="180">
        <f>IF(N1213="Not Reportable","NA",IF(B1213="Oversea",_xlfn.XLOOKUP(O1213,'Oversea data From 国家网站'!A:A,'Oversea data From 国家网站'!B:B),_xlfn.XLOOKUP(O1213,'Local data from 国家网站'!A:A,'Local data from 国家网站'!B:B)))</f>
        <v>0</v>
      </c>
      <c r="G1213" s="176">
        <f>IF(ISERROR(IF(B1213="NMPA",_xlfn.XLOOKUP(E1213,'国家网站数据(NMPA)'!B$1:B$906,'国家网站数据(NMPA)'!J$1:J$906),IF(B1213="Oversea",_xlfn.XLOOKUP(O1213,'Oversea data From 国家网站'!A$1:A$994,'Oversea data From 国家网站'!J$1:J$994),_xlfn.XLOOKUP(O1213,'Local data from 国家网站'!A$1:A$1000,'Local data from 国家网站'!J$1:J$1000)))),"NA",IF(B1213="NMPA",_xlfn.XLOOKUP(E1213,'国家网站数据(NMPA)'!B$1:B$906,'国家网站数据(NMPA)'!J$1:J$906),IF(B1213="Oversea",_xlfn.XLOOKUP(O1213,'Oversea data From 国家网站'!A$1:A$994,'Oversea data From 国家网站'!J$1:J$994),_xlfn.XLOOKUP(O1213,'Local data from 国家网站'!A$1:A$1000,'Local data from 国家网站'!J$1:J$1000))))</f>
        <v>0</v>
      </c>
      <c r="I1213" s="176">
        <f>IF(ISERROR(IF(B1213="NMPA",_xlfn.XLOOKUP(西门子log!E1213,'国家网站数据(NMPA)'!B:B,'国家网站数据(NMPA)'!K:K),IF(B1213="Oversea",_xlfn.XLOOKUP(O1213,'Oversea data From 国家网站'!A:A,'Oversea data From 国家网站'!K:K),_xlfn.XLOOKUP(西门子log!O1213,'Local data from 国家网站'!A:A,'Local data from 国家网站'!K:K)))),"NA",IF(B1213="NMPA",_xlfn.XLOOKUP(E1213,'国家网站数据(NMPA)'!B:B,'国家网站数据(NMPA)'!K:K),IF(B1213="Oversea",_xlfn.XLOOKUP(O1213,'Oversea data From 国家网站'!A:A,'Oversea data From 国家网站'!K:K),_xlfn.XLOOKUP(O1213,'Local data from 国家网站'!A:A,'Local data from 国家网站'!K:K))))</f>
        <v>0</v>
      </c>
      <c r="J1213" s="176"/>
      <c r="K1213" s="176" t="str">
        <f>IF(B1213="NMPA", _xlfn.XLOOKUP(E1213, '国家网站数据(NMPA)'!B:B, '国家网站数据(NMPA)'!W:W), "NA")</f>
        <v>NA</v>
      </c>
      <c r="M1213" s="326">
        <f t="shared" si="37"/>
        <v>30</v>
      </c>
    </row>
    <row r="1214" spans="3:13" ht="16.399999999999999" customHeight="1">
      <c r="C1214" s="172">
        <f t="shared" ca="1" si="36"/>
        <v>-45773</v>
      </c>
      <c r="D1214" s="174" t="str">
        <f>IF(B1214="NMPA", _xlfn.XLOOKUP(E1214,'国家网站数据(NMPA)'!$B$1:$B$906,'国家网站数据(NMPA)'!C$1:C$906),"NA")</f>
        <v>NA</v>
      </c>
      <c r="E1214" s="180">
        <f>IF(N1214="Not Reportable","NA",IF(B1214="Oversea",_xlfn.XLOOKUP(O1214,'Oversea data From 国家网站'!A:A,'Oversea data From 国家网站'!B:B),_xlfn.XLOOKUP(O1214,'Local data from 国家网站'!A:A,'Local data from 国家网站'!B:B)))</f>
        <v>0</v>
      </c>
      <c r="G1214" s="176">
        <f>IF(ISERROR(IF(B1214="NMPA",_xlfn.XLOOKUP(E1214,'国家网站数据(NMPA)'!B$1:B$906,'国家网站数据(NMPA)'!J$1:J$906),IF(B1214="Oversea",_xlfn.XLOOKUP(O1214,'Oversea data From 国家网站'!A$1:A$994,'Oversea data From 国家网站'!J$1:J$994),_xlfn.XLOOKUP(O1214,'Local data from 国家网站'!A$1:A$1000,'Local data from 国家网站'!J$1:J$1000)))),"NA",IF(B1214="NMPA",_xlfn.XLOOKUP(E1214,'国家网站数据(NMPA)'!B$1:B$906,'国家网站数据(NMPA)'!J$1:J$906),IF(B1214="Oversea",_xlfn.XLOOKUP(O1214,'Oversea data From 国家网站'!A$1:A$994,'Oversea data From 国家网站'!J$1:J$994),_xlfn.XLOOKUP(O1214,'Local data from 国家网站'!A$1:A$1000,'Local data from 国家网站'!J$1:J$1000))))</f>
        <v>0</v>
      </c>
      <c r="I1214" s="176">
        <f>IF(ISERROR(IF(B1214="NMPA",_xlfn.XLOOKUP(西门子log!E1214,'国家网站数据(NMPA)'!B:B,'国家网站数据(NMPA)'!K:K),IF(B1214="Oversea",_xlfn.XLOOKUP(O1214,'Oversea data From 国家网站'!A:A,'Oversea data From 国家网站'!K:K),_xlfn.XLOOKUP(西门子log!O1214,'Local data from 国家网站'!A:A,'Local data from 国家网站'!K:K)))),"NA",IF(B1214="NMPA",_xlfn.XLOOKUP(E1214,'国家网站数据(NMPA)'!B:B,'国家网站数据(NMPA)'!K:K),IF(B1214="Oversea",_xlfn.XLOOKUP(O1214,'Oversea data From 国家网站'!A:A,'Oversea data From 国家网站'!K:K),_xlfn.XLOOKUP(O1214,'Local data from 国家网站'!A:A,'Local data from 国家网站'!K:K))))</f>
        <v>0</v>
      </c>
      <c r="J1214" s="176"/>
      <c r="K1214" s="176" t="str">
        <f>IF(B1214="NMPA", _xlfn.XLOOKUP(E1214, '国家网站数据(NMPA)'!B:B, '国家网站数据(NMPA)'!W:W), "NA")</f>
        <v>NA</v>
      </c>
      <c r="M1214" s="326">
        <f t="shared" si="37"/>
        <v>30</v>
      </c>
    </row>
    <row r="1215" spans="3:13" ht="16.399999999999999" customHeight="1">
      <c r="C1215" s="172">
        <f t="shared" ca="1" si="36"/>
        <v>-45773</v>
      </c>
      <c r="D1215" s="174" t="str">
        <f>IF(B1215="NMPA", _xlfn.XLOOKUP(E1215,'国家网站数据(NMPA)'!$B$1:$B$906,'国家网站数据(NMPA)'!C$1:C$906),"NA")</f>
        <v>NA</v>
      </c>
      <c r="E1215" s="180">
        <f>IF(N1215="Not Reportable","NA",IF(B1215="Oversea",_xlfn.XLOOKUP(O1215,'Oversea data From 国家网站'!A:A,'Oversea data From 国家网站'!B:B),_xlfn.XLOOKUP(O1215,'Local data from 国家网站'!A:A,'Local data from 国家网站'!B:B)))</f>
        <v>0</v>
      </c>
      <c r="G1215" s="176">
        <f>IF(ISERROR(IF(B1215="NMPA",_xlfn.XLOOKUP(E1215,'国家网站数据(NMPA)'!B$1:B$906,'国家网站数据(NMPA)'!J$1:J$906),IF(B1215="Oversea",_xlfn.XLOOKUP(O1215,'Oversea data From 国家网站'!A$1:A$994,'Oversea data From 国家网站'!J$1:J$994),_xlfn.XLOOKUP(O1215,'Local data from 国家网站'!A$1:A$1000,'Local data from 国家网站'!J$1:J$1000)))),"NA",IF(B1215="NMPA",_xlfn.XLOOKUP(E1215,'国家网站数据(NMPA)'!B$1:B$906,'国家网站数据(NMPA)'!J$1:J$906),IF(B1215="Oversea",_xlfn.XLOOKUP(O1215,'Oversea data From 国家网站'!A$1:A$994,'Oversea data From 国家网站'!J$1:J$994),_xlfn.XLOOKUP(O1215,'Local data from 国家网站'!A$1:A$1000,'Local data from 国家网站'!J$1:J$1000))))</f>
        <v>0</v>
      </c>
      <c r="I1215" s="176">
        <f>IF(ISERROR(IF(B1215="NMPA",_xlfn.XLOOKUP(西门子log!E1215,'国家网站数据(NMPA)'!B:B,'国家网站数据(NMPA)'!K:K),IF(B1215="Oversea",_xlfn.XLOOKUP(O1215,'Oversea data From 国家网站'!A:A,'Oversea data From 国家网站'!K:K),_xlfn.XLOOKUP(西门子log!O1215,'Local data from 国家网站'!A:A,'Local data from 国家网站'!K:K)))),"NA",IF(B1215="NMPA",_xlfn.XLOOKUP(E1215,'国家网站数据(NMPA)'!B:B,'国家网站数据(NMPA)'!K:K),IF(B1215="Oversea",_xlfn.XLOOKUP(O1215,'Oversea data From 国家网站'!A:A,'Oversea data From 国家网站'!K:K),_xlfn.XLOOKUP(O1215,'Local data from 国家网站'!A:A,'Local data from 国家网站'!K:K))))</f>
        <v>0</v>
      </c>
      <c r="J1215" s="176"/>
      <c r="K1215" s="176" t="str">
        <f>IF(B1215="NMPA", _xlfn.XLOOKUP(E1215, '国家网站数据(NMPA)'!B:B, '国家网站数据(NMPA)'!W:W), "NA")</f>
        <v>NA</v>
      </c>
      <c r="M1215" s="326">
        <f t="shared" si="37"/>
        <v>30</v>
      </c>
    </row>
    <row r="1216" spans="3:13" ht="16.399999999999999" customHeight="1">
      <c r="C1216" s="172">
        <f t="shared" ca="1" si="36"/>
        <v>-45773</v>
      </c>
      <c r="D1216" s="174" t="str">
        <f>IF(B1216="NMPA", _xlfn.XLOOKUP(E1216,'国家网站数据(NMPA)'!$B$1:$B$906,'国家网站数据(NMPA)'!C$1:C$906),"NA")</f>
        <v>NA</v>
      </c>
      <c r="E1216" s="180">
        <f>IF(N1216="Not Reportable","NA",IF(B1216="Oversea",_xlfn.XLOOKUP(O1216,'Oversea data From 国家网站'!A:A,'Oversea data From 国家网站'!B:B),_xlfn.XLOOKUP(O1216,'Local data from 国家网站'!A:A,'Local data from 国家网站'!B:B)))</f>
        <v>0</v>
      </c>
      <c r="G1216" s="176">
        <f>IF(ISERROR(IF(B1216="NMPA",_xlfn.XLOOKUP(E1216,'国家网站数据(NMPA)'!B$1:B$906,'国家网站数据(NMPA)'!J$1:J$906),IF(B1216="Oversea",_xlfn.XLOOKUP(O1216,'Oversea data From 国家网站'!A$1:A$994,'Oversea data From 国家网站'!J$1:J$994),_xlfn.XLOOKUP(O1216,'Local data from 国家网站'!A$1:A$1000,'Local data from 国家网站'!J$1:J$1000)))),"NA",IF(B1216="NMPA",_xlfn.XLOOKUP(E1216,'国家网站数据(NMPA)'!B$1:B$906,'国家网站数据(NMPA)'!J$1:J$906),IF(B1216="Oversea",_xlfn.XLOOKUP(O1216,'Oversea data From 国家网站'!A$1:A$994,'Oversea data From 国家网站'!J$1:J$994),_xlfn.XLOOKUP(O1216,'Local data from 国家网站'!A$1:A$1000,'Local data from 国家网站'!J$1:J$1000))))</f>
        <v>0</v>
      </c>
      <c r="I1216" s="176">
        <f>IF(ISERROR(IF(B1216="NMPA",_xlfn.XLOOKUP(西门子log!E1216,'国家网站数据(NMPA)'!B:B,'国家网站数据(NMPA)'!K:K),IF(B1216="Oversea",_xlfn.XLOOKUP(O1216,'Oversea data From 国家网站'!A:A,'Oversea data From 国家网站'!K:K),_xlfn.XLOOKUP(西门子log!O1216,'Local data from 国家网站'!A:A,'Local data from 国家网站'!K:K)))),"NA",IF(B1216="NMPA",_xlfn.XLOOKUP(E1216,'国家网站数据(NMPA)'!B:B,'国家网站数据(NMPA)'!K:K),IF(B1216="Oversea",_xlfn.XLOOKUP(O1216,'Oversea data From 国家网站'!A:A,'Oversea data From 国家网站'!K:K),_xlfn.XLOOKUP(O1216,'Local data from 国家网站'!A:A,'Local data from 国家网站'!K:K))))</f>
        <v>0</v>
      </c>
      <c r="J1216" s="176"/>
      <c r="K1216" s="176" t="str">
        <f>IF(B1216="NMPA", _xlfn.XLOOKUP(E1216, '国家网站数据(NMPA)'!B:B, '国家网站数据(NMPA)'!W:W), "NA")</f>
        <v>NA</v>
      </c>
      <c r="M1216" s="326">
        <f t="shared" si="37"/>
        <v>30</v>
      </c>
    </row>
    <row r="1217" spans="3:13" ht="16.399999999999999" customHeight="1">
      <c r="C1217" s="172">
        <f t="shared" ca="1" si="36"/>
        <v>-45773</v>
      </c>
      <c r="D1217" s="174" t="str">
        <f>IF(B1217="NMPA", _xlfn.XLOOKUP(E1217,'国家网站数据(NMPA)'!$B$1:$B$906,'国家网站数据(NMPA)'!C$1:C$906),"NA")</f>
        <v>NA</v>
      </c>
      <c r="E1217" s="180">
        <f>IF(N1217="Not Reportable","NA",IF(B1217="Oversea",_xlfn.XLOOKUP(O1217,'Oversea data From 国家网站'!A:A,'Oversea data From 国家网站'!B:B),_xlfn.XLOOKUP(O1217,'Local data from 国家网站'!A:A,'Local data from 国家网站'!B:B)))</f>
        <v>0</v>
      </c>
      <c r="G1217" s="176">
        <f>IF(ISERROR(IF(B1217="NMPA",_xlfn.XLOOKUP(E1217,'国家网站数据(NMPA)'!B$1:B$906,'国家网站数据(NMPA)'!J$1:J$906),IF(B1217="Oversea",_xlfn.XLOOKUP(O1217,'Oversea data From 国家网站'!A$1:A$994,'Oversea data From 国家网站'!J$1:J$994),_xlfn.XLOOKUP(O1217,'Local data from 国家网站'!A$1:A$1000,'Local data from 国家网站'!J$1:J$1000)))),"NA",IF(B1217="NMPA",_xlfn.XLOOKUP(E1217,'国家网站数据(NMPA)'!B$1:B$906,'国家网站数据(NMPA)'!J$1:J$906),IF(B1217="Oversea",_xlfn.XLOOKUP(O1217,'Oversea data From 国家网站'!A$1:A$994,'Oversea data From 国家网站'!J$1:J$994),_xlfn.XLOOKUP(O1217,'Local data from 国家网站'!A$1:A$1000,'Local data from 国家网站'!J$1:J$1000))))</f>
        <v>0</v>
      </c>
      <c r="I1217" s="176">
        <f>IF(ISERROR(IF(B1217="NMPA",_xlfn.XLOOKUP(西门子log!E1217,'国家网站数据(NMPA)'!B:B,'国家网站数据(NMPA)'!K:K),IF(B1217="Oversea",_xlfn.XLOOKUP(O1217,'Oversea data From 国家网站'!A:A,'Oversea data From 国家网站'!K:K),_xlfn.XLOOKUP(西门子log!O1217,'Local data from 国家网站'!A:A,'Local data from 国家网站'!K:K)))),"NA",IF(B1217="NMPA",_xlfn.XLOOKUP(E1217,'国家网站数据(NMPA)'!B:B,'国家网站数据(NMPA)'!K:K),IF(B1217="Oversea",_xlfn.XLOOKUP(O1217,'Oversea data From 国家网站'!A:A,'Oversea data From 国家网站'!K:K),_xlfn.XLOOKUP(O1217,'Local data from 国家网站'!A:A,'Local data from 国家网站'!K:K))))</f>
        <v>0</v>
      </c>
      <c r="J1217" s="176"/>
      <c r="K1217" s="176" t="str">
        <f>IF(B1217="NMPA", _xlfn.XLOOKUP(E1217, '国家网站数据(NMPA)'!B:B, '国家网站数据(NMPA)'!W:W), "NA")</f>
        <v>NA</v>
      </c>
      <c r="M1217" s="326">
        <f t="shared" si="37"/>
        <v>30</v>
      </c>
    </row>
    <row r="1218" spans="3:13" ht="16.399999999999999" customHeight="1">
      <c r="C1218" s="172">
        <f t="shared" ca="1" si="36"/>
        <v>-45773</v>
      </c>
      <c r="D1218" s="174" t="str">
        <f>IF(B1218="NMPA", _xlfn.XLOOKUP(E1218,'国家网站数据(NMPA)'!$B$1:$B$906,'国家网站数据(NMPA)'!C$1:C$906),"NA")</f>
        <v>NA</v>
      </c>
      <c r="E1218" s="180">
        <f>IF(N1218="Not Reportable","NA",IF(B1218="Oversea",_xlfn.XLOOKUP(O1218,'Oversea data From 国家网站'!A:A,'Oversea data From 国家网站'!B:B),_xlfn.XLOOKUP(O1218,'Local data from 国家网站'!A:A,'Local data from 国家网站'!B:B)))</f>
        <v>0</v>
      </c>
      <c r="G1218" s="176">
        <f>IF(ISERROR(IF(B1218="NMPA",_xlfn.XLOOKUP(E1218,'国家网站数据(NMPA)'!B$1:B$906,'国家网站数据(NMPA)'!J$1:J$906),IF(B1218="Oversea",_xlfn.XLOOKUP(O1218,'Oversea data From 国家网站'!A$1:A$994,'Oversea data From 国家网站'!J$1:J$994),_xlfn.XLOOKUP(O1218,'Local data from 国家网站'!A$1:A$1000,'Local data from 国家网站'!J$1:J$1000)))),"NA",IF(B1218="NMPA",_xlfn.XLOOKUP(E1218,'国家网站数据(NMPA)'!B$1:B$906,'国家网站数据(NMPA)'!J$1:J$906),IF(B1218="Oversea",_xlfn.XLOOKUP(O1218,'Oversea data From 国家网站'!A$1:A$994,'Oversea data From 国家网站'!J$1:J$994),_xlfn.XLOOKUP(O1218,'Local data from 国家网站'!A$1:A$1000,'Local data from 国家网站'!J$1:J$1000))))</f>
        <v>0</v>
      </c>
      <c r="I1218" s="176">
        <f>IF(ISERROR(IF(B1218="NMPA",_xlfn.XLOOKUP(西门子log!E1218,'国家网站数据(NMPA)'!B:B,'国家网站数据(NMPA)'!K:K),IF(B1218="Oversea",_xlfn.XLOOKUP(O1218,'Oversea data From 国家网站'!A:A,'Oversea data From 国家网站'!K:K),_xlfn.XLOOKUP(西门子log!O1218,'Local data from 国家网站'!A:A,'Local data from 国家网站'!K:K)))),"NA",IF(B1218="NMPA",_xlfn.XLOOKUP(E1218,'国家网站数据(NMPA)'!B:B,'国家网站数据(NMPA)'!K:K),IF(B1218="Oversea",_xlfn.XLOOKUP(O1218,'Oversea data From 国家网站'!A:A,'Oversea data From 国家网站'!K:K),_xlfn.XLOOKUP(O1218,'Local data from 国家网站'!A:A,'Local data from 国家网站'!K:K))))</f>
        <v>0</v>
      </c>
      <c r="J1218" s="176"/>
      <c r="K1218" s="176" t="str">
        <f>IF(B1218="NMPA", _xlfn.XLOOKUP(E1218, '国家网站数据(NMPA)'!B:B, '国家网站数据(NMPA)'!W:W), "NA")</f>
        <v>NA</v>
      </c>
      <c r="M1218" s="326">
        <f t="shared" si="37"/>
        <v>30</v>
      </c>
    </row>
    <row r="1219" spans="3:13" ht="16.399999999999999" customHeight="1">
      <c r="C1219" s="172">
        <f t="shared" ca="1" si="36"/>
        <v>-45773</v>
      </c>
      <c r="D1219" s="174" t="str">
        <f>IF(B1219="NMPA", _xlfn.XLOOKUP(E1219,'国家网站数据(NMPA)'!$B$1:$B$906,'国家网站数据(NMPA)'!C$1:C$906),"NA")</f>
        <v>NA</v>
      </c>
      <c r="E1219" s="180">
        <f>IF(N1219="Not Reportable","NA",IF(B1219="Oversea",_xlfn.XLOOKUP(O1219,'Oversea data From 国家网站'!A:A,'Oversea data From 国家网站'!B:B),_xlfn.XLOOKUP(O1219,'Local data from 国家网站'!A:A,'Local data from 国家网站'!B:B)))</f>
        <v>0</v>
      </c>
      <c r="G1219" s="176">
        <f>IF(ISERROR(IF(B1219="NMPA",_xlfn.XLOOKUP(E1219,'国家网站数据(NMPA)'!B$1:B$906,'国家网站数据(NMPA)'!J$1:J$906),IF(B1219="Oversea",_xlfn.XLOOKUP(O1219,'Oversea data From 国家网站'!A$1:A$994,'Oversea data From 国家网站'!J$1:J$994),_xlfn.XLOOKUP(O1219,'Local data from 国家网站'!A$1:A$1000,'Local data from 国家网站'!J$1:J$1000)))),"NA",IF(B1219="NMPA",_xlfn.XLOOKUP(E1219,'国家网站数据(NMPA)'!B$1:B$906,'国家网站数据(NMPA)'!J$1:J$906),IF(B1219="Oversea",_xlfn.XLOOKUP(O1219,'Oversea data From 国家网站'!A$1:A$994,'Oversea data From 国家网站'!J$1:J$994),_xlfn.XLOOKUP(O1219,'Local data from 国家网站'!A$1:A$1000,'Local data from 国家网站'!J$1:J$1000))))</f>
        <v>0</v>
      </c>
      <c r="I1219" s="176">
        <f>IF(ISERROR(IF(B1219="NMPA",_xlfn.XLOOKUP(西门子log!E1219,'国家网站数据(NMPA)'!B:B,'国家网站数据(NMPA)'!K:K),IF(B1219="Oversea",_xlfn.XLOOKUP(O1219,'Oversea data From 国家网站'!A:A,'Oversea data From 国家网站'!K:K),_xlfn.XLOOKUP(西门子log!O1219,'Local data from 国家网站'!A:A,'Local data from 国家网站'!K:K)))),"NA",IF(B1219="NMPA",_xlfn.XLOOKUP(E1219,'国家网站数据(NMPA)'!B:B,'国家网站数据(NMPA)'!K:K),IF(B1219="Oversea",_xlfn.XLOOKUP(O1219,'Oversea data From 国家网站'!A:A,'Oversea data From 国家网站'!K:K),_xlfn.XLOOKUP(O1219,'Local data from 国家网站'!A:A,'Local data from 国家网站'!K:K))))</f>
        <v>0</v>
      </c>
      <c r="J1219" s="176"/>
      <c r="K1219" s="176" t="str">
        <f>IF(B1219="NMPA", _xlfn.XLOOKUP(E1219, '国家网站数据(NMPA)'!B:B, '国家网站数据(NMPA)'!W:W), "NA")</f>
        <v>NA</v>
      </c>
      <c r="M1219" s="326">
        <f t="shared" si="37"/>
        <v>30</v>
      </c>
    </row>
    <row r="1220" spans="3:13" ht="16.399999999999999" customHeight="1">
      <c r="C1220" s="172">
        <f t="shared" ca="1" si="36"/>
        <v>-45773</v>
      </c>
      <c r="D1220" s="174" t="str">
        <f>IF(B1220="NMPA", _xlfn.XLOOKUP(E1220,'国家网站数据(NMPA)'!$B$1:$B$906,'国家网站数据(NMPA)'!C$1:C$906),"NA")</f>
        <v>NA</v>
      </c>
      <c r="E1220" s="180">
        <f>IF(N1220="Not Reportable","NA",IF(B1220="Oversea",_xlfn.XLOOKUP(O1220,'Oversea data From 国家网站'!A:A,'Oversea data From 国家网站'!B:B),_xlfn.XLOOKUP(O1220,'Local data from 国家网站'!A:A,'Local data from 国家网站'!B:B)))</f>
        <v>0</v>
      </c>
      <c r="G1220" s="176">
        <f>IF(ISERROR(IF(B1220="NMPA",_xlfn.XLOOKUP(E1220,'国家网站数据(NMPA)'!B$1:B$906,'国家网站数据(NMPA)'!J$1:J$906),IF(B1220="Oversea",_xlfn.XLOOKUP(O1220,'Oversea data From 国家网站'!A$1:A$994,'Oversea data From 国家网站'!J$1:J$994),_xlfn.XLOOKUP(O1220,'Local data from 国家网站'!A$1:A$1000,'Local data from 国家网站'!J$1:J$1000)))),"NA",IF(B1220="NMPA",_xlfn.XLOOKUP(E1220,'国家网站数据(NMPA)'!B$1:B$906,'国家网站数据(NMPA)'!J$1:J$906),IF(B1220="Oversea",_xlfn.XLOOKUP(O1220,'Oversea data From 国家网站'!A$1:A$994,'Oversea data From 国家网站'!J$1:J$994),_xlfn.XLOOKUP(O1220,'Local data from 国家网站'!A$1:A$1000,'Local data from 国家网站'!J$1:J$1000))))</f>
        <v>0</v>
      </c>
      <c r="I1220" s="176">
        <f>IF(ISERROR(IF(B1220="NMPA",_xlfn.XLOOKUP(西门子log!E1220,'国家网站数据(NMPA)'!B:B,'国家网站数据(NMPA)'!K:K),IF(B1220="Oversea",_xlfn.XLOOKUP(O1220,'Oversea data From 国家网站'!A:A,'Oversea data From 国家网站'!K:K),_xlfn.XLOOKUP(西门子log!O1220,'Local data from 国家网站'!A:A,'Local data from 国家网站'!K:K)))),"NA",IF(B1220="NMPA",_xlfn.XLOOKUP(E1220,'国家网站数据(NMPA)'!B:B,'国家网站数据(NMPA)'!K:K),IF(B1220="Oversea",_xlfn.XLOOKUP(O1220,'Oversea data From 国家网站'!A:A,'Oversea data From 国家网站'!K:K),_xlfn.XLOOKUP(O1220,'Local data from 国家网站'!A:A,'Local data from 国家网站'!K:K))))</f>
        <v>0</v>
      </c>
      <c r="J1220" s="176"/>
      <c r="K1220" s="176" t="str">
        <f>IF(B1220="NMPA", _xlfn.XLOOKUP(E1220, '国家网站数据(NMPA)'!B:B, '国家网站数据(NMPA)'!W:W), "NA")</f>
        <v>NA</v>
      </c>
      <c r="M1220" s="326">
        <f t="shared" si="37"/>
        <v>30</v>
      </c>
    </row>
    <row r="1221" spans="3:13" ht="16.399999999999999" customHeight="1">
      <c r="C1221" s="172">
        <f t="shared" ca="1" si="36"/>
        <v>-45773</v>
      </c>
      <c r="D1221" s="174" t="str">
        <f>IF(B1221="NMPA", _xlfn.XLOOKUP(E1221,'国家网站数据(NMPA)'!$B$1:$B$906,'国家网站数据(NMPA)'!C$1:C$906),"NA")</f>
        <v>NA</v>
      </c>
      <c r="E1221" s="180">
        <f>IF(N1221="Not Reportable","NA",IF(B1221="Oversea",_xlfn.XLOOKUP(O1221,'Oversea data From 国家网站'!A:A,'Oversea data From 国家网站'!B:B),_xlfn.XLOOKUP(O1221,'Local data from 国家网站'!A:A,'Local data from 国家网站'!B:B)))</f>
        <v>0</v>
      </c>
      <c r="G1221" s="176">
        <f>IF(ISERROR(IF(B1221="NMPA",_xlfn.XLOOKUP(E1221,'国家网站数据(NMPA)'!B$1:B$906,'国家网站数据(NMPA)'!J$1:J$906),IF(B1221="Oversea",_xlfn.XLOOKUP(O1221,'Oversea data From 国家网站'!A$1:A$994,'Oversea data From 国家网站'!J$1:J$994),_xlfn.XLOOKUP(O1221,'Local data from 国家网站'!A$1:A$1000,'Local data from 国家网站'!J$1:J$1000)))),"NA",IF(B1221="NMPA",_xlfn.XLOOKUP(E1221,'国家网站数据(NMPA)'!B$1:B$906,'国家网站数据(NMPA)'!J$1:J$906),IF(B1221="Oversea",_xlfn.XLOOKUP(O1221,'Oversea data From 国家网站'!A$1:A$994,'Oversea data From 国家网站'!J$1:J$994),_xlfn.XLOOKUP(O1221,'Local data from 国家网站'!A$1:A$1000,'Local data from 国家网站'!J$1:J$1000))))</f>
        <v>0</v>
      </c>
      <c r="I1221" s="176">
        <f>IF(ISERROR(IF(B1221="NMPA",_xlfn.XLOOKUP(西门子log!E1221,'国家网站数据(NMPA)'!B:B,'国家网站数据(NMPA)'!K:K),IF(B1221="Oversea",_xlfn.XLOOKUP(O1221,'Oversea data From 国家网站'!A:A,'Oversea data From 国家网站'!K:K),_xlfn.XLOOKUP(西门子log!O1221,'Local data from 国家网站'!A:A,'Local data from 国家网站'!K:K)))),"NA",IF(B1221="NMPA",_xlfn.XLOOKUP(E1221,'国家网站数据(NMPA)'!B:B,'国家网站数据(NMPA)'!K:K),IF(B1221="Oversea",_xlfn.XLOOKUP(O1221,'Oversea data From 国家网站'!A:A,'Oversea data From 国家网站'!K:K),_xlfn.XLOOKUP(O1221,'Local data from 国家网站'!A:A,'Local data from 国家网站'!K:K))))</f>
        <v>0</v>
      </c>
      <c r="J1221" s="176"/>
      <c r="K1221" s="176" t="str">
        <f>IF(B1221="NMPA", _xlfn.XLOOKUP(E1221, '国家网站数据(NMPA)'!B:B, '国家网站数据(NMPA)'!W:W), "NA")</f>
        <v>NA</v>
      </c>
      <c r="M1221" s="326">
        <f t="shared" si="37"/>
        <v>30</v>
      </c>
    </row>
    <row r="1222" spans="3:13" ht="16.399999999999999" customHeight="1">
      <c r="C1222" s="172">
        <f t="shared" ca="1" si="36"/>
        <v>-45773</v>
      </c>
      <c r="D1222" s="174" t="str">
        <f>IF(B1222="NMPA", _xlfn.XLOOKUP(E1222,'国家网站数据(NMPA)'!$B$1:$B$906,'国家网站数据(NMPA)'!C$1:C$906),"NA")</f>
        <v>NA</v>
      </c>
      <c r="E1222" s="180">
        <f>IF(N1222="Not Reportable","NA",IF(B1222="Oversea",_xlfn.XLOOKUP(O1222,'Oversea data From 国家网站'!A:A,'Oversea data From 国家网站'!B:B),_xlfn.XLOOKUP(O1222,'Local data from 国家网站'!A:A,'Local data from 国家网站'!B:B)))</f>
        <v>0</v>
      </c>
      <c r="G1222" s="176">
        <f>IF(ISERROR(IF(B1222="NMPA",_xlfn.XLOOKUP(E1222,'国家网站数据(NMPA)'!B$1:B$906,'国家网站数据(NMPA)'!J$1:J$906),IF(B1222="Oversea",_xlfn.XLOOKUP(O1222,'Oversea data From 国家网站'!A$1:A$994,'Oversea data From 国家网站'!J$1:J$994),_xlfn.XLOOKUP(O1222,'Local data from 国家网站'!A$1:A$1000,'Local data from 国家网站'!J$1:J$1000)))),"NA",IF(B1222="NMPA",_xlfn.XLOOKUP(E1222,'国家网站数据(NMPA)'!B$1:B$906,'国家网站数据(NMPA)'!J$1:J$906),IF(B1222="Oversea",_xlfn.XLOOKUP(O1222,'Oversea data From 国家网站'!A$1:A$994,'Oversea data From 国家网站'!J$1:J$994),_xlfn.XLOOKUP(O1222,'Local data from 国家网站'!A$1:A$1000,'Local data from 国家网站'!J$1:J$1000))))</f>
        <v>0</v>
      </c>
      <c r="I1222" s="176">
        <f>IF(ISERROR(IF(B1222="NMPA",_xlfn.XLOOKUP(西门子log!E1222,'国家网站数据(NMPA)'!B:B,'国家网站数据(NMPA)'!K:K),IF(B1222="Oversea",_xlfn.XLOOKUP(O1222,'Oversea data From 国家网站'!A:A,'Oversea data From 国家网站'!K:K),_xlfn.XLOOKUP(西门子log!O1222,'Local data from 国家网站'!A:A,'Local data from 国家网站'!K:K)))),"NA",IF(B1222="NMPA",_xlfn.XLOOKUP(E1222,'国家网站数据(NMPA)'!B:B,'国家网站数据(NMPA)'!K:K),IF(B1222="Oversea",_xlfn.XLOOKUP(O1222,'Oversea data From 国家网站'!A:A,'Oversea data From 国家网站'!K:K),_xlfn.XLOOKUP(O1222,'Local data from 国家网站'!A:A,'Local data from 国家网站'!K:K))))</f>
        <v>0</v>
      </c>
      <c r="J1222" s="176"/>
      <c r="K1222" s="176" t="str">
        <f>IF(B1222="NMPA", _xlfn.XLOOKUP(E1222, '国家网站数据(NMPA)'!B:B, '国家网站数据(NMPA)'!W:W), "NA")</f>
        <v>NA</v>
      </c>
      <c r="M1222" s="326">
        <f t="shared" si="37"/>
        <v>30</v>
      </c>
    </row>
    <row r="1223" spans="3:13" ht="16.399999999999999" customHeight="1">
      <c r="C1223" s="172">
        <f t="shared" ca="1" si="36"/>
        <v>-45773</v>
      </c>
      <c r="D1223" s="174" t="str">
        <f>IF(B1223="NMPA", _xlfn.XLOOKUP(E1223,'国家网站数据(NMPA)'!$B$1:$B$906,'国家网站数据(NMPA)'!C$1:C$906),"NA")</f>
        <v>NA</v>
      </c>
      <c r="E1223" s="180">
        <f>IF(N1223="Not Reportable","NA",IF(B1223="Oversea",_xlfn.XLOOKUP(O1223,'Oversea data From 国家网站'!A:A,'Oversea data From 国家网站'!B:B),_xlfn.XLOOKUP(O1223,'Local data from 国家网站'!A:A,'Local data from 国家网站'!B:B)))</f>
        <v>0</v>
      </c>
      <c r="G1223" s="176">
        <f>IF(ISERROR(IF(B1223="NMPA",_xlfn.XLOOKUP(E1223,'国家网站数据(NMPA)'!B$1:B$906,'国家网站数据(NMPA)'!J$1:J$906),IF(B1223="Oversea",_xlfn.XLOOKUP(O1223,'Oversea data From 国家网站'!A$1:A$994,'Oversea data From 国家网站'!J$1:J$994),_xlfn.XLOOKUP(O1223,'Local data from 国家网站'!A$1:A$1000,'Local data from 国家网站'!J$1:J$1000)))),"NA",IF(B1223="NMPA",_xlfn.XLOOKUP(E1223,'国家网站数据(NMPA)'!B$1:B$906,'国家网站数据(NMPA)'!J$1:J$906),IF(B1223="Oversea",_xlfn.XLOOKUP(O1223,'Oversea data From 国家网站'!A$1:A$994,'Oversea data From 国家网站'!J$1:J$994),_xlfn.XLOOKUP(O1223,'Local data from 国家网站'!A$1:A$1000,'Local data from 国家网站'!J$1:J$1000))))</f>
        <v>0</v>
      </c>
      <c r="I1223" s="176">
        <f>IF(ISERROR(IF(B1223="NMPA",_xlfn.XLOOKUP(西门子log!E1223,'国家网站数据(NMPA)'!B:B,'国家网站数据(NMPA)'!K:K),IF(B1223="Oversea",_xlfn.XLOOKUP(O1223,'Oversea data From 国家网站'!A:A,'Oversea data From 国家网站'!K:K),_xlfn.XLOOKUP(西门子log!O1223,'Local data from 国家网站'!A:A,'Local data from 国家网站'!K:K)))),"NA",IF(B1223="NMPA",_xlfn.XLOOKUP(E1223,'国家网站数据(NMPA)'!B:B,'国家网站数据(NMPA)'!K:K),IF(B1223="Oversea",_xlfn.XLOOKUP(O1223,'Oversea data From 国家网站'!A:A,'Oversea data From 国家网站'!K:K),_xlfn.XLOOKUP(O1223,'Local data from 国家网站'!A:A,'Local data from 国家网站'!K:K))))</f>
        <v>0</v>
      </c>
      <c r="J1223" s="176"/>
      <c r="K1223" s="176" t="str">
        <f>IF(B1223="NMPA", _xlfn.XLOOKUP(E1223, '国家网站数据(NMPA)'!B:B, '国家网站数据(NMPA)'!W:W), "NA")</f>
        <v>NA</v>
      </c>
      <c r="M1223" s="326">
        <f t="shared" si="37"/>
        <v>30</v>
      </c>
    </row>
    <row r="1224" spans="3:13" ht="16.399999999999999" customHeight="1">
      <c r="C1224" s="172">
        <f t="shared" ca="1" si="36"/>
        <v>-45773</v>
      </c>
      <c r="D1224" s="174" t="str">
        <f>IF(B1224="NMPA", _xlfn.XLOOKUP(E1224,'国家网站数据(NMPA)'!$B$1:$B$906,'国家网站数据(NMPA)'!C$1:C$906),"NA")</f>
        <v>NA</v>
      </c>
      <c r="E1224" s="180">
        <f>IF(N1224="Not Reportable","NA",IF(B1224="Oversea",_xlfn.XLOOKUP(O1224,'Oversea data From 国家网站'!A:A,'Oversea data From 国家网站'!B:B),_xlfn.XLOOKUP(O1224,'Local data from 国家网站'!A:A,'Local data from 国家网站'!B:B)))</f>
        <v>0</v>
      </c>
      <c r="G1224" s="176">
        <f>IF(ISERROR(IF(B1224="NMPA",_xlfn.XLOOKUP(E1224,'国家网站数据(NMPA)'!B$1:B$906,'国家网站数据(NMPA)'!J$1:J$906),IF(B1224="Oversea",_xlfn.XLOOKUP(O1224,'Oversea data From 国家网站'!A$1:A$994,'Oversea data From 国家网站'!J$1:J$994),_xlfn.XLOOKUP(O1224,'Local data from 国家网站'!A$1:A$1000,'Local data from 国家网站'!J$1:J$1000)))),"NA",IF(B1224="NMPA",_xlfn.XLOOKUP(E1224,'国家网站数据(NMPA)'!B$1:B$906,'国家网站数据(NMPA)'!J$1:J$906),IF(B1224="Oversea",_xlfn.XLOOKUP(O1224,'Oversea data From 国家网站'!A$1:A$994,'Oversea data From 国家网站'!J$1:J$994),_xlfn.XLOOKUP(O1224,'Local data from 国家网站'!A$1:A$1000,'Local data from 国家网站'!J$1:J$1000))))</f>
        <v>0</v>
      </c>
      <c r="I1224" s="176">
        <f>IF(ISERROR(IF(B1224="NMPA",_xlfn.XLOOKUP(西门子log!E1224,'国家网站数据(NMPA)'!B:B,'国家网站数据(NMPA)'!K:K),IF(B1224="Oversea",_xlfn.XLOOKUP(O1224,'Oversea data From 国家网站'!A:A,'Oversea data From 国家网站'!K:K),_xlfn.XLOOKUP(西门子log!O1224,'Local data from 国家网站'!A:A,'Local data from 国家网站'!K:K)))),"NA",IF(B1224="NMPA",_xlfn.XLOOKUP(E1224,'国家网站数据(NMPA)'!B:B,'国家网站数据(NMPA)'!K:K),IF(B1224="Oversea",_xlfn.XLOOKUP(O1224,'Oversea data From 国家网站'!A:A,'Oversea data From 国家网站'!K:K),_xlfn.XLOOKUP(O1224,'Local data from 国家网站'!A:A,'Local data from 国家网站'!K:K))))</f>
        <v>0</v>
      </c>
      <c r="J1224" s="176"/>
      <c r="K1224" s="176" t="str">
        <f>IF(B1224="NMPA", _xlfn.XLOOKUP(E1224, '国家网站数据(NMPA)'!B:B, '国家网站数据(NMPA)'!W:W), "NA")</f>
        <v>NA</v>
      </c>
      <c r="M1224" s="326">
        <f t="shared" si="37"/>
        <v>30</v>
      </c>
    </row>
    <row r="1225" spans="3:13" ht="16.399999999999999" customHeight="1">
      <c r="C1225" s="172">
        <f t="shared" ca="1" si="36"/>
        <v>-45773</v>
      </c>
      <c r="D1225" s="174" t="str">
        <f>IF(B1225="NMPA", _xlfn.XLOOKUP(E1225,'国家网站数据(NMPA)'!$B$1:$B$906,'国家网站数据(NMPA)'!C$1:C$906),"NA")</f>
        <v>NA</v>
      </c>
      <c r="E1225" s="180">
        <f>IF(N1225="Not Reportable","NA",IF(B1225="Oversea",_xlfn.XLOOKUP(O1225,'Oversea data From 国家网站'!A:A,'Oversea data From 国家网站'!B:B),_xlfn.XLOOKUP(O1225,'Local data from 国家网站'!A:A,'Local data from 国家网站'!B:B)))</f>
        <v>0</v>
      </c>
      <c r="G1225" s="176">
        <f>IF(ISERROR(IF(B1225="NMPA",_xlfn.XLOOKUP(E1225,'国家网站数据(NMPA)'!B$1:B$906,'国家网站数据(NMPA)'!J$1:J$906),IF(B1225="Oversea",_xlfn.XLOOKUP(O1225,'Oversea data From 国家网站'!A$1:A$994,'Oversea data From 国家网站'!J$1:J$994),_xlfn.XLOOKUP(O1225,'Local data from 国家网站'!A$1:A$1000,'Local data from 国家网站'!J$1:J$1000)))),"NA",IF(B1225="NMPA",_xlfn.XLOOKUP(E1225,'国家网站数据(NMPA)'!B$1:B$906,'国家网站数据(NMPA)'!J$1:J$906),IF(B1225="Oversea",_xlfn.XLOOKUP(O1225,'Oversea data From 国家网站'!A$1:A$994,'Oversea data From 国家网站'!J$1:J$994),_xlfn.XLOOKUP(O1225,'Local data from 国家网站'!A$1:A$1000,'Local data from 国家网站'!J$1:J$1000))))</f>
        <v>0</v>
      </c>
      <c r="I1225" s="176">
        <f>IF(ISERROR(IF(B1225="NMPA",_xlfn.XLOOKUP(西门子log!E1225,'国家网站数据(NMPA)'!B:B,'国家网站数据(NMPA)'!K:K),IF(B1225="Oversea",_xlfn.XLOOKUP(O1225,'Oversea data From 国家网站'!A:A,'Oversea data From 国家网站'!K:K),_xlfn.XLOOKUP(西门子log!O1225,'Local data from 国家网站'!A:A,'Local data from 国家网站'!K:K)))),"NA",IF(B1225="NMPA",_xlfn.XLOOKUP(E1225,'国家网站数据(NMPA)'!B:B,'国家网站数据(NMPA)'!K:K),IF(B1225="Oversea",_xlfn.XLOOKUP(O1225,'Oversea data From 国家网站'!A:A,'Oversea data From 国家网站'!K:K),_xlfn.XLOOKUP(O1225,'Local data from 国家网站'!A:A,'Local data from 国家网站'!K:K))))</f>
        <v>0</v>
      </c>
      <c r="J1225" s="176"/>
      <c r="K1225" s="176" t="str">
        <f>IF(B1225="NMPA", _xlfn.XLOOKUP(E1225, '国家网站数据(NMPA)'!B:B, '国家网站数据(NMPA)'!W:W), "NA")</f>
        <v>NA</v>
      </c>
      <c r="M1225" s="326">
        <f t="shared" si="37"/>
        <v>30</v>
      </c>
    </row>
    <row r="1226" spans="3:13" ht="16.399999999999999" customHeight="1">
      <c r="C1226" s="172">
        <f t="shared" ca="1" si="36"/>
        <v>-45773</v>
      </c>
      <c r="D1226" s="174" t="str">
        <f>IF(B1226="NMPA", _xlfn.XLOOKUP(E1226,'国家网站数据(NMPA)'!$B$1:$B$906,'国家网站数据(NMPA)'!C$1:C$906),"NA")</f>
        <v>NA</v>
      </c>
      <c r="E1226" s="180">
        <f>IF(N1226="Not Reportable","NA",IF(B1226="Oversea",_xlfn.XLOOKUP(O1226,'Oversea data From 国家网站'!A:A,'Oversea data From 国家网站'!B:B),_xlfn.XLOOKUP(O1226,'Local data from 国家网站'!A:A,'Local data from 国家网站'!B:B)))</f>
        <v>0</v>
      </c>
      <c r="G1226" s="176">
        <f>IF(ISERROR(IF(B1226="NMPA",_xlfn.XLOOKUP(E1226,'国家网站数据(NMPA)'!B$1:B$906,'国家网站数据(NMPA)'!J$1:J$906),IF(B1226="Oversea",_xlfn.XLOOKUP(O1226,'Oversea data From 国家网站'!A$1:A$994,'Oversea data From 国家网站'!J$1:J$994),_xlfn.XLOOKUP(O1226,'Local data from 国家网站'!A$1:A$1000,'Local data from 国家网站'!J$1:J$1000)))),"NA",IF(B1226="NMPA",_xlfn.XLOOKUP(E1226,'国家网站数据(NMPA)'!B$1:B$906,'国家网站数据(NMPA)'!J$1:J$906),IF(B1226="Oversea",_xlfn.XLOOKUP(O1226,'Oversea data From 国家网站'!A$1:A$994,'Oversea data From 国家网站'!J$1:J$994),_xlfn.XLOOKUP(O1226,'Local data from 国家网站'!A$1:A$1000,'Local data from 国家网站'!J$1:J$1000))))</f>
        <v>0</v>
      </c>
      <c r="I1226" s="176">
        <f>IF(ISERROR(IF(B1226="NMPA",_xlfn.XLOOKUP(西门子log!E1226,'国家网站数据(NMPA)'!B:B,'国家网站数据(NMPA)'!K:K),IF(B1226="Oversea",_xlfn.XLOOKUP(O1226,'Oversea data From 国家网站'!A:A,'Oversea data From 国家网站'!K:K),_xlfn.XLOOKUP(西门子log!O1226,'Local data from 国家网站'!A:A,'Local data from 国家网站'!K:K)))),"NA",IF(B1226="NMPA",_xlfn.XLOOKUP(E1226,'国家网站数据(NMPA)'!B:B,'国家网站数据(NMPA)'!K:K),IF(B1226="Oversea",_xlfn.XLOOKUP(O1226,'Oversea data From 国家网站'!A:A,'Oversea data From 国家网站'!K:K),_xlfn.XLOOKUP(O1226,'Local data from 国家网站'!A:A,'Local data from 国家网站'!K:K))))</f>
        <v>0</v>
      </c>
      <c r="J1226" s="176"/>
      <c r="K1226" s="176" t="str">
        <f>IF(B1226="NMPA", _xlfn.XLOOKUP(E1226, '国家网站数据(NMPA)'!B:B, '国家网站数据(NMPA)'!W:W), "NA")</f>
        <v>NA</v>
      </c>
      <c r="M1226" s="326">
        <f t="shared" si="37"/>
        <v>30</v>
      </c>
    </row>
    <row r="1227" spans="3:13" ht="16.399999999999999" customHeight="1">
      <c r="C1227" s="172">
        <f t="shared" ca="1" si="36"/>
        <v>-45773</v>
      </c>
      <c r="D1227" s="174" t="str">
        <f>IF(B1227="NMPA", _xlfn.XLOOKUP(E1227,'国家网站数据(NMPA)'!$B$1:$B$906,'国家网站数据(NMPA)'!C$1:C$906),"NA")</f>
        <v>NA</v>
      </c>
      <c r="E1227" s="180">
        <f>IF(N1227="Not Reportable","NA",IF(B1227="Oversea",_xlfn.XLOOKUP(O1227,'Oversea data From 国家网站'!A:A,'Oversea data From 国家网站'!B:B),_xlfn.XLOOKUP(O1227,'Local data from 国家网站'!A:A,'Local data from 国家网站'!B:B)))</f>
        <v>0</v>
      </c>
      <c r="G1227" s="176">
        <f>IF(ISERROR(IF(B1227="NMPA",_xlfn.XLOOKUP(E1227,'国家网站数据(NMPA)'!B$1:B$906,'国家网站数据(NMPA)'!J$1:J$906),IF(B1227="Oversea",_xlfn.XLOOKUP(O1227,'Oversea data From 国家网站'!A$1:A$994,'Oversea data From 国家网站'!J$1:J$994),_xlfn.XLOOKUP(O1227,'Local data from 国家网站'!A$1:A$1000,'Local data from 国家网站'!J$1:J$1000)))),"NA",IF(B1227="NMPA",_xlfn.XLOOKUP(E1227,'国家网站数据(NMPA)'!B$1:B$906,'国家网站数据(NMPA)'!J$1:J$906),IF(B1227="Oversea",_xlfn.XLOOKUP(O1227,'Oversea data From 国家网站'!A$1:A$994,'Oversea data From 国家网站'!J$1:J$994),_xlfn.XLOOKUP(O1227,'Local data from 国家网站'!A$1:A$1000,'Local data from 国家网站'!J$1:J$1000))))</f>
        <v>0</v>
      </c>
      <c r="I1227" s="176">
        <f>IF(ISERROR(IF(B1227="NMPA",_xlfn.XLOOKUP(西门子log!E1227,'国家网站数据(NMPA)'!B:B,'国家网站数据(NMPA)'!K:K),IF(B1227="Oversea",_xlfn.XLOOKUP(O1227,'Oversea data From 国家网站'!A:A,'Oversea data From 国家网站'!K:K),_xlfn.XLOOKUP(西门子log!O1227,'Local data from 国家网站'!A:A,'Local data from 国家网站'!K:K)))),"NA",IF(B1227="NMPA",_xlfn.XLOOKUP(E1227,'国家网站数据(NMPA)'!B:B,'国家网站数据(NMPA)'!K:K),IF(B1227="Oversea",_xlfn.XLOOKUP(O1227,'Oversea data From 国家网站'!A:A,'Oversea data From 国家网站'!K:K),_xlfn.XLOOKUP(O1227,'Local data from 国家网站'!A:A,'Local data from 国家网站'!K:K))))</f>
        <v>0</v>
      </c>
      <c r="J1227" s="176"/>
      <c r="K1227" s="176" t="str">
        <f>IF(B1227="NMPA", _xlfn.XLOOKUP(E1227, '国家网站数据(NMPA)'!B:B, '国家网站数据(NMPA)'!W:W), "NA")</f>
        <v>NA</v>
      </c>
      <c r="M1227" s="326">
        <f t="shared" si="37"/>
        <v>30</v>
      </c>
    </row>
    <row r="1228" spans="3:13" ht="16.399999999999999" customHeight="1">
      <c r="C1228" s="172">
        <f t="shared" ca="1" si="36"/>
        <v>-45773</v>
      </c>
      <c r="D1228" s="174" t="str">
        <f>IF(B1228="NMPA", _xlfn.XLOOKUP(E1228,'国家网站数据(NMPA)'!$B$1:$B$906,'国家网站数据(NMPA)'!C$1:C$906),"NA")</f>
        <v>NA</v>
      </c>
      <c r="E1228" s="180">
        <f>IF(N1228="Not Reportable","NA",IF(B1228="Oversea",_xlfn.XLOOKUP(O1228,'Oversea data From 国家网站'!A:A,'Oversea data From 国家网站'!B:B),_xlfn.XLOOKUP(O1228,'Local data from 国家网站'!A:A,'Local data from 国家网站'!B:B)))</f>
        <v>0</v>
      </c>
      <c r="G1228" s="176">
        <f>IF(ISERROR(IF(B1228="NMPA",_xlfn.XLOOKUP(E1228,'国家网站数据(NMPA)'!B$1:B$906,'国家网站数据(NMPA)'!J$1:J$906),IF(B1228="Oversea",_xlfn.XLOOKUP(O1228,'Oversea data From 国家网站'!A$1:A$994,'Oversea data From 国家网站'!J$1:J$994),_xlfn.XLOOKUP(O1228,'Local data from 国家网站'!A$1:A$1000,'Local data from 国家网站'!J$1:J$1000)))),"NA",IF(B1228="NMPA",_xlfn.XLOOKUP(E1228,'国家网站数据(NMPA)'!B$1:B$906,'国家网站数据(NMPA)'!J$1:J$906),IF(B1228="Oversea",_xlfn.XLOOKUP(O1228,'Oversea data From 国家网站'!A$1:A$994,'Oversea data From 国家网站'!J$1:J$994),_xlfn.XLOOKUP(O1228,'Local data from 国家网站'!A$1:A$1000,'Local data from 国家网站'!J$1:J$1000))))</f>
        <v>0</v>
      </c>
      <c r="I1228" s="176">
        <f>IF(ISERROR(IF(B1228="NMPA",_xlfn.XLOOKUP(西门子log!E1228,'国家网站数据(NMPA)'!B:B,'国家网站数据(NMPA)'!K:K),IF(B1228="Oversea",_xlfn.XLOOKUP(O1228,'Oversea data From 国家网站'!A:A,'Oversea data From 国家网站'!K:K),_xlfn.XLOOKUP(西门子log!O1228,'Local data from 国家网站'!A:A,'Local data from 国家网站'!K:K)))),"NA",IF(B1228="NMPA",_xlfn.XLOOKUP(E1228,'国家网站数据(NMPA)'!B:B,'国家网站数据(NMPA)'!K:K),IF(B1228="Oversea",_xlfn.XLOOKUP(O1228,'Oversea data From 国家网站'!A:A,'Oversea data From 国家网站'!K:K),_xlfn.XLOOKUP(O1228,'Local data from 国家网站'!A:A,'Local data from 国家网站'!K:K))))</f>
        <v>0</v>
      </c>
      <c r="J1228" s="176"/>
      <c r="K1228" s="176" t="str">
        <f>IF(B1228="NMPA", _xlfn.XLOOKUP(E1228, '国家网站数据(NMPA)'!B:B, '国家网站数据(NMPA)'!W:W), "NA")</f>
        <v>NA</v>
      </c>
      <c r="M1228" s="326">
        <f t="shared" si="37"/>
        <v>30</v>
      </c>
    </row>
    <row r="1229" spans="3:13" ht="16.399999999999999" customHeight="1">
      <c r="C1229" s="172">
        <f t="shared" ca="1" si="36"/>
        <v>-45773</v>
      </c>
      <c r="D1229" s="174" t="str">
        <f>IF(B1229="NMPA", _xlfn.XLOOKUP(E1229,'国家网站数据(NMPA)'!$B$1:$B$906,'国家网站数据(NMPA)'!C$1:C$906),"NA")</f>
        <v>NA</v>
      </c>
      <c r="E1229" s="180">
        <f>IF(N1229="Not Reportable","NA",IF(B1229="Oversea",_xlfn.XLOOKUP(O1229,'Oversea data From 国家网站'!A:A,'Oversea data From 国家网站'!B:B),_xlfn.XLOOKUP(O1229,'Local data from 国家网站'!A:A,'Local data from 国家网站'!B:B)))</f>
        <v>0</v>
      </c>
      <c r="G1229" s="176">
        <f>IF(ISERROR(IF(B1229="NMPA",_xlfn.XLOOKUP(E1229,'国家网站数据(NMPA)'!B$1:B$906,'国家网站数据(NMPA)'!J$1:J$906),IF(B1229="Oversea",_xlfn.XLOOKUP(O1229,'Oversea data From 国家网站'!A$1:A$994,'Oversea data From 国家网站'!J$1:J$994),_xlfn.XLOOKUP(O1229,'Local data from 国家网站'!A$1:A$1000,'Local data from 国家网站'!J$1:J$1000)))),"NA",IF(B1229="NMPA",_xlfn.XLOOKUP(E1229,'国家网站数据(NMPA)'!B$1:B$906,'国家网站数据(NMPA)'!J$1:J$906),IF(B1229="Oversea",_xlfn.XLOOKUP(O1229,'Oversea data From 国家网站'!A$1:A$994,'Oversea data From 国家网站'!J$1:J$994),_xlfn.XLOOKUP(O1229,'Local data from 国家网站'!A$1:A$1000,'Local data from 国家网站'!J$1:J$1000))))</f>
        <v>0</v>
      </c>
      <c r="I1229" s="176">
        <f>IF(ISERROR(IF(B1229="NMPA",_xlfn.XLOOKUP(西门子log!E1229,'国家网站数据(NMPA)'!B:B,'国家网站数据(NMPA)'!K:K),IF(B1229="Oversea",_xlfn.XLOOKUP(O1229,'Oversea data From 国家网站'!A:A,'Oversea data From 国家网站'!K:K),_xlfn.XLOOKUP(西门子log!O1229,'Local data from 国家网站'!A:A,'Local data from 国家网站'!K:K)))),"NA",IF(B1229="NMPA",_xlfn.XLOOKUP(E1229,'国家网站数据(NMPA)'!B:B,'国家网站数据(NMPA)'!K:K),IF(B1229="Oversea",_xlfn.XLOOKUP(O1229,'Oversea data From 国家网站'!A:A,'Oversea data From 国家网站'!K:K),_xlfn.XLOOKUP(O1229,'Local data from 国家网站'!A:A,'Local data from 国家网站'!K:K))))</f>
        <v>0</v>
      </c>
      <c r="J1229" s="176"/>
      <c r="K1229" s="176" t="str">
        <f>IF(B1229="NMPA", _xlfn.XLOOKUP(E1229, '国家网站数据(NMPA)'!B:B, '国家网站数据(NMPA)'!W:W), "NA")</f>
        <v>NA</v>
      </c>
      <c r="M1229" s="326">
        <f t="shared" si="37"/>
        <v>30</v>
      </c>
    </row>
    <row r="1230" spans="3:13" ht="16.399999999999999" customHeight="1">
      <c r="C1230" s="172">
        <f t="shared" ca="1" si="36"/>
        <v>-45773</v>
      </c>
      <c r="D1230" s="174" t="str">
        <f>IF(B1230="NMPA", _xlfn.XLOOKUP(E1230,'国家网站数据(NMPA)'!$B$1:$B$906,'国家网站数据(NMPA)'!C$1:C$906),"NA")</f>
        <v>NA</v>
      </c>
      <c r="E1230" s="180">
        <f>IF(N1230="Not Reportable","NA",IF(B1230="Oversea",_xlfn.XLOOKUP(O1230,'Oversea data From 国家网站'!A:A,'Oversea data From 国家网站'!B:B),_xlfn.XLOOKUP(O1230,'Local data from 国家网站'!A:A,'Local data from 国家网站'!B:B)))</f>
        <v>0</v>
      </c>
      <c r="G1230" s="176">
        <f>IF(ISERROR(IF(B1230="NMPA",_xlfn.XLOOKUP(E1230,'国家网站数据(NMPA)'!B$1:B$906,'国家网站数据(NMPA)'!J$1:J$906),IF(B1230="Oversea",_xlfn.XLOOKUP(O1230,'Oversea data From 国家网站'!A$1:A$994,'Oversea data From 国家网站'!J$1:J$994),_xlfn.XLOOKUP(O1230,'Local data from 国家网站'!A$1:A$1000,'Local data from 国家网站'!J$1:J$1000)))),"NA",IF(B1230="NMPA",_xlfn.XLOOKUP(E1230,'国家网站数据(NMPA)'!B$1:B$906,'国家网站数据(NMPA)'!J$1:J$906),IF(B1230="Oversea",_xlfn.XLOOKUP(O1230,'Oversea data From 国家网站'!A$1:A$994,'Oversea data From 国家网站'!J$1:J$994),_xlfn.XLOOKUP(O1230,'Local data from 国家网站'!A$1:A$1000,'Local data from 国家网站'!J$1:J$1000))))</f>
        <v>0</v>
      </c>
      <c r="I1230" s="176">
        <f>IF(ISERROR(IF(B1230="NMPA",_xlfn.XLOOKUP(西门子log!E1230,'国家网站数据(NMPA)'!B:B,'国家网站数据(NMPA)'!K:K),IF(B1230="Oversea",_xlfn.XLOOKUP(O1230,'Oversea data From 国家网站'!A:A,'Oversea data From 国家网站'!K:K),_xlfn.XLOOKUP(西门子log!O1230,'Local data from 国家网站'!A:A,'Local data from 国家网站'!K:K)))),"NA",IF(B1230="NMPA",_xlfn.XLOOKUP(E1230,'国家网站数据(NMPA)'!B:B,'国家网站数据(NMPA)'!K:K),IF(B1230="Oversea",_xlfn.XLOOKUP(O1230,'Oversea data From 国家网站'!A:A,'Oversea data From 国家网站'!K:K),_xlfn.XLOOKUP(O1230,'Local data from 国家网站'!A:A,'Local data from 国家网站'!K:K))))</f>
        <v>0</v>
      </c>
      <c r="J1230" s="176"/>
      <c r="K1230" s="176" t="str">
        <f>IF(B1230="NMPA", _xlfn.XLOOKUP(E1230, '国家网站数据(NMPA)'!B:B, '国家网站数据(NMPA)'!W:W), "NA")</f>
        <v>NA</v>
      </c>
      <c r="M1230" s="326">
        <f t="shared" si="37"/>
        <v>30</v>
      </c>
    </row>
    <row r="1231" spans="3:13" ht="16.399999999999999" customHeight="1">
      <c r="C1231" s="172">
        <f t="shared" ca="1" si="36"/>
        <v>-45773</v>
      </c>
      <c r="D1231" s="174" t="str">
        <f>IF(B1231="NMPA", _xlfn.XLOOKUP(E1231,'国家网站数据(NMPA)'!$B$1:$B$906,'国家网站数据(NMPA)'!C$1:C$906),"NA")</f>
        <v>NA</v>
      </c>
      <c r="E1231" s="180">
        <f>IF(N1231="Not Reportable","NA",IF(B1231="Oversea",_xlfn.XLOOKUP(O1231,'Oversea data From 国家网站'!A:A,'Oversea data From 国家网站'!B:B),_xlfn.XLOOKUP(O1231,'Local data from 国家网站'!A:A,'Local data from 国家网站'!B:B)))</f>
        <v>0</v>
      </c>
      <c r="G1231" s="176">
        <f>IF(ISERROR(IF(B1231="NMPA",_xlfn.XLOOKUP(E1231,'国家网站数据(NMPA)'!B$1:B$906,'国家网站数据(NMPA)'!J$1:J$906),IF(B1231="Oversea",_xlfn.XLOOKUP(O1231,'Oversea data From 国家网站'!A$1:A$994,'Oversea data From 国家网站'!J$1:J$994),_xlfn.XLOOKUP(O1231,'Local data from 国家网站'!A$1:A$1000,'Local data from 国家网站'!J$1:J$1000)))),"NA",IF(B1231="NMPA",_xlfn.XLOOKUP(E1231,'国家网站数据(NMPA)'!B$1:B$906,'国家网站数据(NMPA)'!J$1:J$906),IF(B1231="Oversea",_xlfn.XLOOKUP(O1231,'Oversea data From 国家网站'!A$1:A$994,'Oversea data From 国家网站'!J$1:J$994),_xlfn.XLOOKUP(O1231,'Local data from 国家网站'!A$1:A$1000,'Local data from 国家网站'!J$1:J$1000))))</f>
        <v>0</v>
      </c>
      <c r="I1231" s="176">
        <f>IF(ISERROR(IF(B1231="NMPA",_xlfn.XLOOKUP(西门子log!E1231,'国家网站数据(NMPA)'!B:B,'国家网站数据(NMPA)'!K:K),IF(B1231="Oversea",_xlfn.XLOOKUP(O1231,'Oversea data From 国家网站'!A:A,'Oversea data From 国家网站'!K:K),_xlfn.XLOOKUP(西门子log!O1231,'Local data from 国家网站'!A:A,'Local data from 国家网站'!K:K)))),"NA",IF(B1231="NMPA",_xlfn.XLOOKUP(E1231,'国家网站数据(NMPA)'!B:B,'国家网站数据(NMPA)'!K:K),IF(B1231="Oversea",_xlfn.XLOOKUP(O1231,'Oversea data From 国家网站'!A:A,'Oversea data From 国家网站'!K:K),_xlfn.XLOOKUP(O1231,'Local data from 国家网站'!A:A,'Local data from 国家网站'!K:K))))</f>
        <v>0</v>
      </c>
      <c r="J1231" s="176"/>
      <c r="K1231" s="176" t="str">
        <f>IF(B1231="NMPA", _xlfn.XLOOKUP(E1231, '国家网站数据(NMPA)'!B:B, '国家网站数据(NMPA)'!W:W), "NA")</f>
        <v>NA</v>
      </c>
      <c r="M1231" s="326">
        <f t="shared" si="37"/>
        <v>30</v>
      </c>
    </row>
    <row r="1232" spans="3:13" ht="16.399999999999999" customHeight="1">
      <c r="C1232" s="172">
        <f t="shared" ca="1" si="36"/>
        <v>-45773</v>
      </c>
      <c r="D1232" s="174" t="str">
        <f>IF(B1232="NMPA", _xlfn.XLOOKUP(E1232,'国家网站数据(NMPA)'!$B$1:$B$906,'国家网站数据(NMPA)'!C$1:C$906),"NA")</f>
        <v>NA</v>
      </c>
      <c r="E1232" s="180">
        <f>IF(N1232="Not Reportable","NA",IF(B1232="Oversea",_xlfn.XLOOKUP(O1232,'Oversea data From 国家网站'!A:A,'Oversea data From 国家网站'!B:B),_xlfn.XLOOKUP(O1232,'Local data from 国家网站'!A:A,'Local data from 国家网站'!B:B)))</f>
        <v>0</v>
      </c>
      <c r="G1232" s="176">
        <f>IF(ISERROR(IF(B1232="NMPA",_xlfn.XLOOKUP(E1232,'国家网站数据(NMPA)'!B$1:B$906,'国家网站数据(NMPA)'!J$1:J$906),IF(B1232="Oversea",_xlfn.XLOOKUP(O1232,'Oversea data From 国家网站'!A$1:A$994,'Oversea data From 国家网站'!J$1:J$994),_xlfn.XLOOKUP(O1232,'Local data from 国家网站'!A$1:A$1000,'Local data from 国家网站'!J$1:J$1000)))),"NA",IF(B1232="NMPA",_xlfn.XLOOKUP(E1232,'国家网站数据(NMPA)'!B$1:B$906,'国家网站数据(NMPA)'!J$1:J$906),IF(B1232="Oversea",_xlfn.XLOOKUP(O1232,'Oversea data From 国家网站'!A$1:A$994,'Oversea data From 国家网站'!J$1:J$994),_xlfn.XLOOKUP(O1232,'Local data from 国家网站'!A$1:A$1000,'Local data from 国家网站'!J$1:J$1000))))</f>
        <v>0</v>
      </c>
      <c r="I1232" s="176">
        <f>IF(ISERROR(IF(B1232="NMPA",_xlfn.XLOOKUP(西门子log!E1232,'国家网站数据(NMPA)'!B:B,'国家网站数据(NMPA)'!K:K),IF(B1232="Oversea",_xlfn.XLOOKUP(O1232,'Oversea data From 国家网站'!A:A,'Oversea data From 国家网站'!K:K),_xlfn.XLOOKUP(西门子log!O1232,'Local data from 国家网站'!A:A,'Local data from 国家网站'!K:K)))),"NA",IF(B1232="NMPA",_xlfn.XLOOKUP(E1232,'国家网站数据(NMPA)'!B:B,'国家网站数据(NMPA)'!K:K),IF(B1232="Oversea",_xlfn.XLOOKUP(O1232,'Oversea data From 国家网站'!A:A,'Oversea data From 国家网站'!K:K),_xlfn.XLOOKUP(O1232,'Local data from 国家网站'!A:A,'Local data from 国家网站'!K:K))))</f>
        <v>0</v>
      </c>
      <c r="J1232" s="176"/>
      <c r="K1232" s="176" t="str">
        <f>IF(B1232="NMPA", _xlfn.XLOOKUP(E1232, '国家网站数据(NMPA)'!B:B, '国家网站数据(NMPA)'!W:W), "NA")</f>
        <v>NA</v>
      </c>
      <c r="M1232" s="326">
        <f t="shared" si="37"/>
        <v>30</v>
      </c>
    </row>
    <row r="1233" spans="3:13" ht="16.399999999999999" customHeight="1">
      <c r="C1233" s="172">
        <f t="shared" ca="1" si="36"/>
        <v>-45773</v>
      </c>
      <c r="D1233" s="174" t="str">
        <f>IF(B1233="NMPA", _xlfn.XLOOKUP(E1233,'国家网站数据(NMPA)'!$B$1:$B$906,'国家网站数据(NMPA)'!C$1:C$906),"NA")</f>
        <v>NA</v>
      </c>
      <c r="E1233" s="180">
        <f>IF(N1233="Not Reportable","NA",IF(B1233="Oversea",_xlfn.XLOOKUP(O1233,'Oversea data From 国家网站'!A:A,'Oversea data From 国家网站'!B:B),_xlfn.XLOOKUP(O1233,'Local data from 国家网站'!A:A,'Local data from 国家网站'!B:B)))</f>
        <v>0</v>
      </c>
      <c r="G1233" s="176">
        <f>IF(ISERROR(IF(B1233="NMPA",_xlfn.XLOOKUP(E1233,'国家网站数据(NMPA)'!B$1:B$906,'国家网站数据(NMPA)'!J$1:J$906),IF(B1233="Oversea",_xlfn.XLOOKUP(O1233,'Oversea data From 国家网站'!A$1:A$994,'Oversea data From 国家网站'!J$1:J$994),_xlfn.XLOOKUP(O1233,'Local data from 国家网站'!A$1:A$1000,'Local data from 国家网站'!J$1:J$1000)))),"NA",IF(B1233="NMPA",_xlfn.XLOOKUP(E1233,'国家网站数据(NMPA)'!B$1:B$906,'国家网站数据(NMPA)'!J$1:J$906),IF(B1233="Oversea",_xlfn.XLOOKUP(O1233,'Oversea data From 国家网站'!A$1:A$994,'Oversea data From 国家网站'!J$1:J$994),_xlfn.XLOOKUP(O1233,'Local data from 国家网站'!A$1:A$1000,'Local data from 国家网站'!J$1:J$1000))))</f>
        <v>0</v>
      </c>
      <c r="I1233" s="176">
        <f>IF(ISERROR(IF(B1233="NMPA",_xlfn.XLOOKUP(西门子log!E1233,'国家网站数据(NMPA)'!B:B,'国家网站数据(NMPA)'!K:K),IF(B1233="Oversea",_xlfn.XLOOKUP(O1233,'Oversea data From 国家网站'!A:A,'Oversea data From 国家网站'!K:K),_xlfn.XLOOKUP(西门子log!O1233,'Local data from 国家网站'!A:A,'Local data from 国家网站'!K:K)))),"NA",IF(B1233="NMPA",_xlfn.XLOOKUP(E1233,'国家网站数据(NMPA)'!B:B,'国家网站数据(NMPA)'!K:K),IF(B1233="Oversea",_xlfn.XLOOKUP(O1233,'Oversea data From 国家网站'!A:A,'Oversea data From 国家网站'!K:K),_xlfn.XLOOKUP(O1233,'Local data from 国家网站'!A:A,'Local data from 国家网站'!K:K))))</f>
        <v>0</v>
      </c>
      <c r="J1233" s="176"/>
      <c r="K1233" s="176" t="str">
        <f>IF(B1233="NMPA", _xlfn.XLOOKUP(E1233, '国家网站数据(NMPA)'!B:B, '国家网站数据(NMPA)'!W:W), "NA")</f>
        <v>NA</v>
      </c>
      <c r="M1233" s="326">
        <f t="shared" si="37"/>
        <v>30</v>
      </c>
    </row>
    <row r="1234" spans="3:13" ht="16.399999999999999" customHeight="1">
      <c r="C1234" s="172">
        <f t="shared" ca="1" si="36"/>
        <v>-45773</v>
      </c>
      <c r="D1234" s="174" t="str">
        <f>IF(B1234="NMPA", _xlfn.XLOOKUP(E1234,'国家网站数据(NMPA)'!$B$1:$B$906,'国家网站数据(NMPA)'!C$1:C$906),"NA")</f>
        <v>NA</v>
      </c>
      <c r="E1234" s="180">
        <f>IF(N1234="Not Reportable","NA",IF(B1234="Oversea",_xlfn.XLOOKUP(O1234,'Oversea data From 国家网站'!A:A,'Oversea data From 国家网站'!B:B),_xlfn.XLOOKUP(O1234,'Local data from 国家网站'!A:A,'Local data from 国家网站'!B:B)))</f>
        <v>0</v>
      </c>
      <c r="G1234" s="176">
        <f>IF(ISERROR(IF(B1234="NMPA",_xlfn.XLOOKUP(E1234,'国家网站数据(NMPA)'!B$1:B$906,'国家网站数据(NMPA)'!J$1:J$906),IF(B1234="Oversea",_xlfn.XLOOKUP(O1234,'Oversea data From 国家网站'!A$1:A$994,'Oversea data From 国家网站'!J$1:J$994),_xlfn.XLOOKUP(O1234,'Local data from 国家网站'!A$1:A$1000,'Local data from 国家网站'!J$1:J$1000)))),"NA",IF(B1234="NMPA",_xlfn.XLOOKUP(E1234,'国家网站数据(NMPA)'!B$1:B$906,'国家网站数据(NMPA)'!J$1:J$906),IF(B1234="Oversea",_xlfn.XLOOKUP(O1234,'Oversea data From 国家网站'!A$1:A$994,'Oversea data From 国家网站'!J$1:J$994),_xlfn.XLOOKUP(O1234,'Local data from 国家网站'!A$1:A$1000,'Local data from 国家网站'!J$1:J$1000))))</f>
        <v>0</v>
      </c>
      <c r="I1234" s="176">
        <f>IF(ISERROR(IF(B1234="NMPA",_xlfn.XLOOKUP(西门子log!E1234,'国家网站数据(NMPA)'!B:B,'国家网站数据(NMPA)'!K:K),IF(B1234="Oversea",_xlfn.XLOOKUP(O1234,'Oversea data From 国家网站'!A:A,'Oversea data From 国家网站'!K:K),_xlfn.XLOOKUP(西门子log!O1234,'Local data from 国家网站'!A:A,'Local data from 国家网站'!K:K)))),"NA",IF(B1234="NMPA",_xlfn.XLOOKUP(E1234,'国家网站数据(NMPA)'!B:B,'国家网站数据(NMPA)'!K:K),IF(B1234="Oversea",_xlfn.XLOOKUP(O1234,'Oversea data From 国家网站'!A:A,'Oversea data From 国家网站'!K:K),_xlfn.XLOOKUP(O1234,'Local data from 国家网站'!A:A,'Local data from 国家网站'!K:K))))</f>
        <v>0</v>
      </c>
      <c r="J1234" s="176"/>
      <c r="K1234" s="176" t="str">
        <f>IF(B1234="NMPA", _xlfn.XLOOKUP(E1234, '国家网站数据(NMPA)'!B:B, '国家网站数据(NMPA)'!W:W), "NA")</f>
        <v>NA</v>
      </c>
      <c r="M1234" s="326">
        <f t="shared" si="37"/>
        <v>30</v>
      </c>
    </row>
    <row r="1235" spans="3:13" ht="16.399999999999999" customHeight="1">
      <c r="C1235" s="172">
        <f t="shared" ca="1" si="36"/>
        <v>-45773</v>
      </c>
      <c r="D1235" s="174" t="str">
        <f>IF(B1235="NMPA", _xlfn.XLOOKUP(E1235,'国家网站数据(NMPA)'!$B$1:$B$906,'国家网站数据(NMPA)'!C$1:C$906),"NA")</f>
        <v>NA</v>
      </c>
      <c r="E1235" s="180">
        <f>IF(N1235="Not Reportable","NA",IF(B1235="Oversea",_xlfn.XLOOKUP(O1235,'Oversea data From 国家网站'!A:A,'Oversea data From 国家网站'!B:B),_xlfn.XLOOKUP(O1235,'Local data from 国家网站'!A:A,'Local data from 国家网站'!B:B)))</f>
        <v>0</v>
      </c>
      <c r="G1235" s="176">
        <f>IF(ISERROR(IF(B1235="NMPA",_xlfn.XLOOKUP(E1235,'国家网站数据(NMPA)'!B$1:B$906,'国家网站数据(NMPA)'!J$1:J$906),IF(B1235="Oversea",_xlfn.XLOOKUP(O1235,'Oversea data From 国家网站'!A$1:A$994,'Oversea data From 国家网站'!J$1:J$994),_xlfn.XLOOKUP(O1235,'Local data from 国家网站'!A$1:A$1000,'Local data from 国家网站'!J$1:J$1000)))),"NA",IF(B1235="NMPA",_xlfn.XLOOKUP(E1235,'国家网站数据(NMPA)'!B$1:B$906,'国家网站数据(NMPA)'!J$1:J$906),IF(B1235="Oversea",_xlfn.XLOOKUP(O1235,'Oversea data From 国家网站'!A$1:A$994,'Oversea data From 国家网站'!J$1:J$994),_xlfn.XLOOKUP(O1235,'Local data from 国家网站'!A$1:A$1000,'Local data from 国家网站'!J$1:J$1000))))</f>
        <v>0</v>
      </c>
      <c r="I1235" s="176">
        <f>IF(ISERROR(IF(B1235="NMPA",_xlfn.XLOOKUP(西门子log!E1235,'国家网站数据(NMPA)'!B:B,'国家网站数据(NMPA)'!K:K),IF(B1235="Oversea",_xlfn.XLOOKUP(O1235,'Oversea data From 国家网站'!A:A,'Oversea data From 国家网站'!K:K),_xlfn.XLOOKUP(西门子log!O1235,'Local data from 国家网站'!A:A,'Local data from 国家网站'!K:K)))),"NA",IF(B1235="NMPA",_xlfn.XLOOKUP(E1235,'国家网站数据(NMPA)'!B:B,'国家网站数据(NMPA)'!K:K),IF(B1235="Oversea",_xlfn.XLOOKUP(O1235,'Oversea data From 国家网站'!A:A,'Oversea data From 国家网站'!K:K),_xlfn.XLOOKUP(O1235,'Local data from 国家网站'!A:A,'Local data from 国家网站'!K:K))))</f>
        <v>0</v>
      </c>
      <c r="J1235" s="176"/>
      <c r="K1235" s="176" t="str">
        <f>IF(B1235="NMPA", _xlfn.XLOOKUP(E1235, '国家网站数据(NMPA)'!B:B, '国家网站数据(NMPA)'!W:W), "NA")</f>
        <v>NA</v>
      </c>
      <c r="M1235" s="326">
        <f t="shared" si="37"/>
        <v>30</v>
      </c>
    </row>
    <row r="1236" spans="3:13" ht="16.399999999999999" customHeight="1">
      <c r="C1236" s="172">
        <f t="shared" ca="1" si="36"/>
        <v>-45773</v>
      </c>
      <c r="D1236" s="174" t="str">
        <f>IF(B1236="NMPA", _xlfn.XLOOKUP(E1236,'国家网站数据(NMPA)'!$B$1:$B$906,'国家网站数据(NMPA)'!C$1:C$906),"NA")</f>
        <v>NA</v>
      </c>
      <c r="E1236" s="180">
        <f>IF(N1236="Not Reportable","NA",IF(B1236="Oversea",_xlfn.XLOOKUP(O1236,'Oversea data From 国家网站'!A:A,'Oversea data From 国家网站'!B:B),_xlfn.XLOOKUP(O1236,'Local data from 国家网站'!A:A,'Local data from 国家网站'!B:B)))</f>
        <v>0</v>
      </c>
      <c r="G1236" s="176">
        <f>IF(ISERROR(IF(B1236="NMPA",_xlfn.XLOOKUP(E1236,'国家网站数据(NMPA)'!B$1:B$906,'国家网站数据(NMPA)'!J$1:J$906),IF(B1236="Oversea",_xlfn.XLOOKUP(O1236,'Oversea data From 国家网站'!A$1:A$994,'Oversea data From 国家网站'!J$1:J$994),_xlfn.XLOOKUP(O1236,'Local data from 国家网站'!A$1:A$1000,'Local data from 国家网站'!J$1:J$1000)))),"NA",IF(B1236="NMPA",_xlfn.XLOOKUP(E1236,'国家网站数据(NMPA)'!B$1:B$906,'国家网站数据(NMPA)'!J$1:J$906),IF(B1236="Oversea",_xlfn.XLOOKUP(O1236,'Oversea data From 国家网站'!A$1:A$994,'Oversea data From 国家网站'!J$1:J$994),_xlfn.XLOOKUP(O1236,'Local data from 国家网站'!A$1:A$1000,'Local data from 国家网站'!J$1:J$1000))))</f>
        <v>0</v>
      </c>
      <c r="I1236" s="176">
        <f>IF(ISERROR(IF(B1236="NMPA",_xlfn.XLOOKUP(西门子log!E1236,'国家网站数据(NMPA)'!B:B,'国家网站数据(NMPA)'!K:K),IF(B1236="Oversea",_xlfn.XLOOKUP(O1236,'Oversea data From 国家网站'!A:A,'Oversea data From 国家网站'!K:K),_xlfn.XLOOKUP(西门子log!O1236,'Local data from 国家网站'!A:A,'Local data from 国家网站'!K:K)))),"NA",IF(B1236="NMPA",_xlfn.XLOOKUP(E1236,'国家网站数据(NMPA)'!B:B,'国家网站数据(NMPA)'!K:K),IF(B1236="Oversea",_xlfn.XLOOKUP(O1236,'Oversea data From 国家网站'!A:A,'Oversea data From 国家网站'!K:K),_xlfn.XLOOKUP(O1236,'Local data from 国家网站'!A:A,'Local data from 国家网站'!K:K))))</f>
        <v>0</v>
      </c>
      <c r="J1236" s="176"/>
      <c r="K1236" s="176" t="str">
        <f>IF(B1236="NMPA", _xlfn.XLOOKUP(E1236, '国家网站数据(NMPA)'!B:B, '国家网站数据(NMPA)'!W:W), "NA")</f>
        <v>NA</v>
      </c>
      <c r="M1236" s="326">
        <f t="shared" si="37"/>
        <v>30</v>
      </c>
    </row>
    <row r="1237" spans="3:13" ht="16.399999999999999" customHeight="1">
      <c r="C1237" s="172">
        <f t="shared" ca="1" si="36"/>
        <v>-45773</v>
      </c>
      <c r="D1237" s="174" t="str">
        <f>IF(B1237="NMPA", _xlfn.XLOOKUP(E1237,'国家网站数据(NMPA)'!$B$1:$B$906,'国家网站数据(NMPA)'!C$1:C$906),"NA")</f>
        <v>NA</v>
      </c>
      <c r="E1237" s="180">
        <f>IF(N1237="Not Reportable","NA",IF(B1237="Oversea",_xlfn.XLOOKUP(O1237,'Oversea data From 国家网站'!A:A,'Oversea data From 国家网站'!B:B),_xlfn.XLOOKUP(O1237,'Local data from 国家网站'!A:A,'Local data from 国家网站'!B:B)))</f>
        <v>0</v>
      </c>
      <c r="G1237" s="176">
        <f>IF(ISERROR(IF(B1237="NMPA",_xlfn.XLOOKUP(E1237,'国家网站数据(NMPA)'!B$1:B$906,'国家网站数据(NMPA)'!J$1:J$906),IF(B1237="Oversea",_xlfn.XLOOKUP(O1237,'Oversea data From 国家网站'!A$1:A$994,'Oversea data From 国家网站'!J$1:J$994),_xlfn.XLOOKUP(O1237,'Local data from 国家网站'!A$1:A$1000,'Local data from 国家网站'!J$1:J$1000)))),"NA",IF(B1237="NMPA",_xlfn.XLOOKUP(E1237,'国家网站数据(NMPA)'!B$1:B$906,'国家网站数据(NMPA)'!J$1:J$906),IF(B1237="Oversea",_xlfn.XLOOKUP(O1237,'Oversea data From 国家网站'!A$1:A$994,'Oversea data From 国家网站'!J$1:J$994),_xlfn.XLOOKUP(O1237,'Local data from 国家网站'!A$1:A$1000,'Local data from 国家网站'!J$1:J$1000))))</f>
        <v>0</v>
      </c>
      <c r="I1237" s="176">
        <f>IF(ISERROR(IF(B1237="NMPA",_xlfn.XLOOKUP(西门子log!E1237,'国家网站数据(NMPA)'!B:B,'国家网站数据(NMPA)'!K:K),IF(B1237="Oversea",_xlfn.XLOOKUP(O1237,'Oversea data From 国家网站'!A:A,'Oversea data From 国家网站'!K:K),_xlfn.XLOOKUP(西门子log!O1237,'Local data from 国家网站'!A:A,'Local data from 国家网站'!K:K)))),"NA",IF(B1237="NMPA",_xlfn.XLOOKUP(E1237,'国家网站数据(NMPA)'!B:B,'国家网站数据(NMPA)'!K:K),IF(B1237="Oversea",_xlfn.XLOOKUP(O1237,'Oversea data From 国家网站'!A:A,'Oversea data From 国家网站'!K:K),_xlfn.XLOOKUP(O1237,'Local data from 国家网站'!A:A,'Local data from 国家网站'!K:K))))</f>
        <v>0</v>
      </c>
      <c r="J1237" s="176"/>
      <c r="K1237" s="176" t="str">
        <f>IF(B1237="NMPA", _xlfn.XLOOKUP(E1237, '国家网站数据(NMPA)'!B:B, '国家网站数据(NMPA)'!W:W), "NA")</f>
        <v>NA</v>
      </c>
      <c r="M1237" s="326">
        <f t="shared" si="37"/>
        <v>30</v>
      </c>
    </row>
    <row r="1238" spans="3:13" ht="16.399999999999999" customHeight="1">
      <c r="C1238" s="172">
        <f t="shared" ca="1" si="36"/>
        <v>-45773</v>
      </c>
      <c r="D1238" s="174" t="str">
        <f>IF(B1238="NMPA", _xlfn.XLOOKUP(E1238,'国家网站数据(NMPA)'!$B$1:$B$906,'国家网站数据(NMPA)'!C$1:C$906),"NA")</f>
        <v>NA</v>
      </c>
      <c r="E1238" s="180">
        <f>IF(N1238="Not Reportable","NA",IF(B1238="Oversea",_xlfn.XLOOKUP(O1238,'Oversea data From 国家网站'!A:A,'Oversea data From 国家网站'!B:B),_xlfn.XLOOKUP(O1238,'Local data from 国家网站'!A:A,'Local data from 国家网站'!B:B)))</f>
        <v>0</v>
      </c>
      <c r="G1238" s="176">
        <f>IF(ISERROR(IF(B1238="NMPA",_xlfn.XLOOKUP(E1238,'国家网站数据(NMPA)'!B$1:B$906,'国家网站数据(NMPA)'!J$1:J$906),IF(B1238="Oversea",_xlfn.XLOOKUP(O1238,'Oversea data From 国家网站'!A$1:A$994,'Oversea data From 国家网站'!J$1:J$994),_xlfn.XLOOKUP(O1238,'Local data from 国家网站'!A$1:A$1000,'Local data from 国家网站'!J$1:J$1000)))),"NA",IF(B1238="NMPA",_xlfn.XLOOKUP(E1238,'国家网站数据(NMPA)'!B$1:B$906,'国家网站数据(NMPA)'!J$1:J$906),IF(B1238="Oversea",_xlfn.XLOOKUP(O1238,'Oversea data From 国家网站'!A$1:A$994,'Oversea data From 国家网站'!J$1:J$994),_xlfn.XLOOKUP(O1238,'Local data from 国家网站'!A$1:A$1000,'Local data from 国家网站'!J$1:J$1000))))</f>
        <v>0</v>
      </c>
      <c r="I1238" s="176">
        <f>IF(ISERROR(IF(B1238="NMPA",_xlfn.XLOOKUP(西门子log!E1238,'国家网站数据(NMPA)'!B:B,'国家网站数据(NMPA)'!K:K),IF(B1238="Oversea",_xlfn.XLOOKUP(O1238,'Oversea data From 国家网站'!A:A,'Oversea data From 国家网站'!K:K),_xlfn.XLOOKUP(西门子log!O1238,'Local data from 国家网站'!A:A,'Local data from 国家网站'!K:K)))),"NA",IF(B1238="NMPA",_xlfn.XLOOKUP(E1238,'国家网站数据(NMPA)'!B:B,'国家网站数据(NMPA)'!K:K),IF(B1238="Oversea",_xlfn.XLOOKUP(O1238,'Oversea data From 国家网站'!A:A,'Oversea data From 国家网站'!K:K),_xlfn.XLOOKUP(O1238,'Local data from 国家网站'!A:A,'Local data from 国家网站'!K:K))))</f>
        <v>0</v>
      </c>
      <c r="J1238" s="176"/>
      <c r="K1238" s="176" t="str">
        <f>IF(B1238="NMPA", _xlfn.XLOOKUP(E1238, '国家网站数据(NMPA)'!B:B, '国家网站数据(NMPA)'!W:W), "NA")</f>
        <v>NA</v>
      </c>
      <c r="M1238" s="326">
        <f t="shared" si="37"/>
        <v>30</v>
      </c>
    </row>
    <row r="1239" spans="3:13" ht="16.399999999999999" customHeight="1">
      <c r="C1239" s="172">
        <f t="shared" ca="1" si="36"/>
        <v>-45773</v>
      </c>
      <c r="D1239" s="174" t="str">
        <f>IF(B1239="NMPA", _xlfn.XLOOKUP(E1239,'国家网站数据(NMPA)'!$B$1:$B$906,'国家网站数据(NMPA)'!C$1:C$906),"NA")</f>
        <v>NA</v>
      </c>
      <c r="E1239" s="180">
        <f>IF(N1239="Not Reportable","NA",IF(B1239="Oversea",_xlfn.XLOOKUP(O1239,'Oversea data From 国家网站'!A:A,'Oversea data From 国家网站'!B:B),_xlfn.XLOOKUP(O1239,'Local data from 国家网站'!A:A,'Local data from 国家网站'!B:B)))</f>
        <v>0</v>
      </c>
      <c r="G1239" s="176">
        <f>IF(ISERROR(IF(B1239="NMPA",_xlfn.XLOOKUP(E1239,'国家网站数据(NMPA)'!B$1:B$906,'国家网站数据(NMPA)'!J$1:J$906),IF(B1239="Oversea",_xlfn.XLOOKUP(O1239,'Oversea data From 国家网站'!A$1:A$994,'Oversea data From 国家网站'!J$1:J$994),_xlfn.XLOOKUP(O1239,'Local data from 国家网站'!A$1:A$1000,'Local data from 国家网站'!J$1:J$1000)))),"NA",IF(B1239="NMPA",_xlfn.XLOOKUP(E1239,'国家网站数据(NMPA)'!B$1:B$906,'国家网站数据(NMPA)'!J$1:J$906),IF(B1239="Oversea",_xlfn.XLOOKUP(O1239,'Oversea data From 国家网站'!A$1:A$994,'Oversea data From 国家网站'!J$1:J$994),_xlfn.XLOOKUP(O1239,'Local data from 国家网站'!A$1:A$1000,'Local data from 国家网站'!J$1:J$1000))))</f>
        <v>0</v>
      </c>
      <c r="I1239" s="176">
        <f>IF(ISERROR(IF(B1239="NMPA",_xlfn.XLOOKUP(西门子log!E1239,'国家网站数据(NMPA)'!B:B,'国家网站数据(NMPA)'!K:K),IF(B1239="Oversea",_xlfn.XLOOKUP(O1239,'Oversea data From 国家网站'!A:A,'Oversea data From 国家网站'!K:K),_xlfn.XLOOKUP(西门子log!O1239,'Local data from 国家网站'!A:A,'Local data from 国家网站'!K:K)))),"NA",IF(B1239="NMPA",_xlfn.XLOOKUP(E1239,'国家网站数据(NMPA)'!B:B,'国家网站数据(NMPA)'!K:K),IF(B1239="Oversea",_xlfn.XLOOKUP(O1239,'Oversea data From 国家网站'!A:A,'Oversea data From 国家网站'!K:K),_xlfn.XLOOKUP(O1239,'Local data from 国家网站'!A:A,'Local data from 国家网站'!K:K))))</f>
        <v>0</v>
      </c>
      <c r="J1239" s="176"/>
      <c r="K1239" s="176" t="str">
        <f>IF(B1239="NMPA", _xlfn.XLOOKUP(E1239, '国家网站数据(NMPA)'!B:B, '国家网站数据(NMPA)'!W:W), "NA")</f>
        <v>NA</v>
      </c>
      <c r="M1239" s="326">
        <f t="shared" si="37"/>
        <v>30</v>
      </c>
    </row>
    <row r="1240" spans="3:13" ht="16.399999999999999" customHeight="1">
      <c r="C1240" s="172">
        <f t="shared" ca="1" si="36"/>
        <v>-45773</v>
      </c>
      <c r="D1240" s="174" t="str">
        <f>IF(B1240="NMPA", _xlfn.XLOOKUP(E1240,'国家网站数据(NMPA)'!$B$1:$B$906,'国家网站数据(NMPA)'!C$1:C$906),"NA")</f>
        <v>NA</v>
      </c>
      <c r="E1240" s="180">
        <f>IF(N1240="Not Reportable","NA",IF(B1240="Oversea",_xlfn.XLOOKUP(O1240,'Oversea data From 国家网站'!A:A,'Oversea data From 国家网站'!B:B),_xlfn.XLOOKUP(O1240,'Local data from 国家网站'!A:A,'Local data from 国家网站'!B:B)))</f>
        <v>0</v>
      </c>
      <c r="G1240" s="176">
        <f>IF(ISERROR(IF(B1240="NMPA",_xlfn.XLOOKUP(E1240,'国家网站数据(NMPA)'!B$1:B$906,'国家网站数据(NMPA)'!J$1:J$906),IF(B1240="Oversea",_xlfn.XLOOKUP(O1240,'Oversea data From 国家网站'!A$1:A$994,'Oversea data From 国家网站'!J$1:J$994),_xlfn.XLOOKUP(O1240,'Local data from 国家网站'!A$1:A$1000,'Local data from 国家网站'!J$1:J$1000)))),"NA",IF(B1240="NMPA",_xlfn.XLOOKUP(E1240,'国家网站数据(NMPA)'!B$1:B$906,'国家网站数据(NMPA)'!J$1:J$906),IF(B1240="Oversea",_xlfn.XLOOKUP(O1240,'Oversea data From 国家网站'!A$1:A$994,'Oversea data From 国家网站'!J$1:J$994),_xlfn.XLOOKUP(O1240,'Local data from 国家网站'!A$1:A$1000,'Local data from 国家网站'!J$1:J$1000))))</f>
        <v>0</v>
      </c>
      <c r="I1240" s="176">
        <f>IF(ISERROR(IF(B1240="NMPA",_xlfn.XLOOKUP(西门子log!E1240,'国家网站数据(NMPA)'!B:B,'国家网站数据(NMPA)'!K:K),IF(B1240="Oversea",_xlfn.XLOOKUP(O1240,'Oversea data From 国家网站'!A:A,'Oversea data From 国家网站'!K:K),_xlfn.XLOOKUP(西门子log!O1240,'Local data from 国家网站'!A:A,'Local data from 国家网站'!K:K)))),"NA",IF(B1240="NMPA",_xlfn.XLOOKUP(E1240,'国家网站数据(NMPA)'!B:B,'国家网站数据(NMPA)'!K:K),IF(B1240="Oversea",_xlfn.XLOOKUP(O1240,'Oversea data From 国家网站'!A:A,'Oversea data From 国家网站'!K:K),_xlfn.XLOOKUP(O1240,'Local data from 国家网站'!A:A,'Local data from 国家网站'!K:K))))</f>
        <v>0</v>
      </c>
      <c r="J1240" s="176"/>
      <c r="K1240" s="176" t="str">
        <f>IF(B1240="NMPA", _xlfn.XLOOKUP(E1240, '国家网站数据(NMPA)'!B:B, '国家网站数据(NMPA)'!W:W), "NA")</f>
        <v>NA</v>
      </c>
      <c r="M1240" s="326">
        <f t="shared" si="37"/>
        <v>30</v>
      </c>
    </row>
    <row r="1241" spans="3:13" ht="16.399999999999999" customHeight="1">
      <c r="C1241" s="172">
        <f t="shared" ca="1" si="36"/>
        <v>-45773</v>
      </c>
      <c r="D1241" s="174" t="str">
        <f>IF(B1241="NMPA", _xlfn.XLOOKUP(E1241,'国家网站数据(NMPA)'!$B$1:$B$906,'国家网站数据(NMPA)'!C$1:C$906),"NA")</f>
        <v>NA</v>
      </c>
      <c r="E1241" s="180">
        <f>IF(N1241="Not Reportable","NA",IF(B1241="Oversea",_xlfn.XLOOKUP(O1241,'Oversea data From 国家网站'!A:A,'Oversea data From 国家网站'!B:B),_xlfn.XLOOKUP(O1241,'Local data from 国家网站'!A:A,'Local data from 国家网站'!B:B)))</f>
        <v>0</v>
      </c>
      <c r="G1241" s="176">
        <f>IF(ISERROR(IF(B1241="NMPA",_xlfn.XLOOKUP(E1241,'国家网站数据(NMPA)'!B$1:B$906,'国家网站数据(NMPA)'!J$1:J$906),IF(B1241="Oversea",_xlfn.XLOOKUP(O1241,'Oversea data From 国家网站'!A$1:A$994,'Oversea data From 国家网站'!J$1:J$994),_xlfn.XLOOKUP(O1241,'Local data from 国家网站'!A$1:A$1000,'Local data from 国家网站'!J$1:J$1000)))),"NA",IF(B1241="NMPA",_xlfn.XLOOKUP(E1241,'国家网站数据(NMPA)'!B$1:B$906,'国家网站数据(NMPA)'!J$1:J$906),IF(B1241="Oversea",_xlfn.XLOOKUP(O1241,'Oversea data From 国家网站'!A$1:A$994,'Oversea data From 国家网站'!J$1:J$994),_xlfn.XLOOKUP(O1241,'Local data from 国家网站'!A$1:A$1000,'Local data from 国家网站'!J$1:J$1000))))</f>
        <v>0</v>
      </c>
      <c r="I1241" s="176">
        <f>IF(ISERROR(IF(B1241="NMPA",_xlfn.XLOOKUP(西门子log!E1241,'国家网站数据(NMPA)'!B:B,'国家网站数据(NMPA)'!K:K),IF(B1241="Oversea",_xlfn.XLOOKUP(O1241,'Oversea data From 国家网站'!A:A,'Oversea data From 国家网站'!K:K),_xlfn.XLOOKUP(西门子log!O1241,'Local data from 国家网站'!A:A,'Local data from 国家网站'!K:K)))),"NA",IF(B1241="NMPA",_xlfn.XLOOKUP(E1241,'国家网站数据(NMPA)'!B:B,'国家网站数据(NMPA)'!K:K),IF(B1241="Oversea",_xlfn.XLOOKUP(O1241,'Oversea data From 国家网站'!A:A,'Oversea data From 国家网站'!K:K),_xlfn.XLOOKUP(O1241,'Local data from 国家网站'!A:A,'Local data from 国家网站'!K:K))))</f>
        <v>0</v>
      </c>
      <c r="J1241" s="176"/>
      <c r="K1241" s="176" t="str">
        <f>IF(B1241="NMPA", _xlfn.XLOOKUP(E1241, '国家网站数据(NMPA)'!B:B, '国家网站数据(NMPA)'!W:W), "NA")</f>
        <v>NA</v>
      </c>
      <c r="M1241" s="326">
        <f t="shared" si="37"/>
        <v>30</v>
      </c>
    </row>
    <row r="1242" spans="3:13" ht="16.399999999999999" customHeight="1">
      <c r="C1242" s="172">
        <f t="shared" ca="1" si="36"/>
        <v>-45773</v>
      </c>
      <c r="D1242" s="174" t="str">
        <f>IF(B1242="NMPA", _xlfn.XLOOKUP(E1242,'国家网站数据(NMPA)'!$B$1:$B$906,'国家网站数据(NMPA)'!C$1:C$906),"NA")</f>
        <v>NA</v>
      </c>
      <c r="E1242" s="180">
        <f>IF(N1242="Not Reportable","NA",IF(B1242="Oversea",_xlfn.XLOOKUP(O1242,'Oversea data From 国家网站'!A:A,'Oversea data From 国家网站'!B:B),_xlfn.XLOOKUP(O1242,'Local data from 国家网站'!A:A,'Local data from 国家网站'!B:B)))</f>
        <v>0</v>
      </c>
      <c r="G1242" s="176">
        <f>IF(ISERROR(IF(B1242="NMPA",_xlfn.XLOOKUP(E1242,'国家网站数据(NMPA)'!B$1:B$906,'国家网站数据(NMPA)'!J$1:J$906),IF(B1242="Oversea",_xlfn.XLOOKUP(O1242,'Oversea data From 国家网站'!A$1:A$994,'Oversea data From 国家网站'!J$1:J$994),_xlfn.XLOOKUP(O1242,'Local data from 国家网站'!A$1:A$1000,'Local data from 国家网站'!J$1:J$1000)))),"NA",IF(B1242="NMPA",_xlfn.XLOOKUP(E1242,'国家网站数据(NMPA)'!B$1:B$906,'国家网站数据(NMPA)'!J$1:J$906),IF(B1242="Oversea",_xlfn.XLOOKUP(O1242,'Oversea data From 国家网站'!A$1:A$994,'Oversea data From 国家网站'!J$1:J$994),_xlfn.XLOOKUP(O1242,'Local data from 国家网站'!A$1:A$1000,'Local data from 国家网站'!J$1:J$1000))))</f>
        <v>0</v>
      </c>
      <c r="I1242" s="176">
        <f>IF(ISERROR(IF(B1242="NMPA",_xlfn.XLOOKUP(西门子log!E1242,'国家网站数据(NMPA)'!B:B,'国家网站数据(NMPA)'!K:K),IF(B1242="Oversea",_xlfn.XLOOKUP(O1242,'Oversea data From 国家网站'!A:A,'Oversea data From 国家网站'!K:K),_xlfn.XLOOKUP(西门子log!O1242,'Local data from 国家网站'!A:A,'Local data from 国家网站'!K:K)))),"NA",IF(B1242="NMPA",_xlfn.XLOOKUP(E1242,'国家网站数据(NMPA)'!B:B,'国家网站数据(NMPA)'!K:K),IF(B1242="Oversea",_xlfn.XLOOKUP(O1242,'Oversea data From 国家网站'!A:A,'Oversea data From 国家网站'!K:K),_xlfn.XLOOKUP(O1242,'Local data from 国家网站'!A:A,'Local data from 国家网站'!K:K))))</f>
        <v>0</v>
      </c>
      <c r="J1242" s="176"/>
      <c r="K1242" s="176" t="str">
        <f>IF(B1242="NMPA", _xlfn.XLOOKUP(E1242, '国家网站数据(NMPA)'!B:B, '国家网站数据(NMPA)'!W:W), "NA")</f>
        <v>NA</v>
      </c>
      <c r="M1242" s="326">
        <f t="shared" si="37"/>
        <v>30</v>
      </c>
    </row>
    <row r="1243" spans="3:13" ht="16.399999999999999" customHeight="1">
      <c r="C1243" s="172">
        <f t="shared" ca="1" si="36"/>
        <v>-45773</v>
      </c>
      <c r="D1243" s="174" t="str">
        <f>IF(B1243="NMPA", _xlfn.XLOOKUP(E1243,'国家网站数据(NMPA)'!$B$1:$B$906,'国家网站数据(NMPA)'!C$1:C$906),"NA")</f>
        <v>NA</v>
      </c>
      <c r="E1243" s="180">
        <f>IF(N1243="Not Reportable","NA",IF(B1243="Oversea",_xlfn.XLOOKUP(O1243,'Oversea data From 国家网站'!A:A,'Oversea data From 国家网站'!B:B),_xlfn.XLOOKUP(O1243,'Local data from 国家网站'!A:A,'Local data from 国家网站'!B:B)))</f>
        <v>0</v>
      </c>
      <c r="G1243" s="176">
        <f>IF(ISERROR(IF(B1243="NMPA",_xlfn.XLOOKUP(E1243,'国家网站数据(NMPA)'!B$1:B$906,'国家网站数据(NMPA)'!J$1:J$906),IF(B1243="Oversea",_xlfn.XLOOKUP(O1243,'Oversea data From 国家网站'!A$1:A$994,'Oversea data From 国家网站'!J$1:J$994),_xlfn.XLOOKUP(O1243,'Local data from 国家网站'!A$1:A$1000,'Local data from 国家网站'!J$1:J$1000)))),"NA",IF(B1243="NMPA",_xlfn.XLOOKUP(E1243,'国家网站数据(NMPA)'!B$1:B$906,'国家网站数据(NMPA)'!J$1:J$906),IF(B1243="Oversea",_xlfn.XLOOKUP(O1243,'Oversea data From 国家网站'!A$1:A$994,'Oversea data From 国家网站'!J$1:J$994),_xlfn.XLOOKUP(O1243,'Local data from 国家网站'!A$1:A$1000,'Local data from 国家网站'!J$1:J$1000))))</f>
        <v>0</v>
      </c>
      <c r="I1243" s="176">
        <f>IF(ISERROR(IF(B1243="NMPA",_xlfn.XLOOKUP(西门子log!E1243,'国家网站数据(NMPA)'!B:B,'国家网站数据(NMPA)'!K:K),IF(B1243="Oversea",_xlfn.XLOOKUP(O1243,'Oversea data From 国家网站'!A:A,'Oversea data From 国家网站'!K:K),_xlfn.XLOOKUP(西门子log!O1243,'Local data from 国家网站'!A:A,'Local data from 国家网站'!K:K)))),"NA",IF(B1243="NMPA",_xlfn.XLOOKUP(E1243,'国家网站数据(NMPA)'!B:B,'国家网站数据(NMPA)'!K:K),IF(B1243="Oversea",_xlfn.XLOOKUP(O1243,'Oversea data From 国家网站'!A:A,'Oversea data From 国家网站'!K:K),_xlfn.XLOOKUP(O1243,'Local data from 国家网站'!A:A,'Local data from 国家网站'!K:K))))</f>
        <v>0</v>
      </c>
      <c r="J1243" s="176"/>
      <c r="K1243" s="176" t="str">
        <f>IF(B1243="NMPA", _xlfn.XLOOKUP(E1243, '国家网站数据(NMPA)'!B:B, '国家网站数据(NMPA)'!W:W), "NA")</f>
        <v>NA</v>
      </c>
      <c r="M1243" s="326">
        <f t="shared" si="37"/>
        <v>30</v>
      </c>
    </row>
    <row r="1244" spans="3:13" ht="16.399999999999999" customHeight="1">
      <c r="C1244" s="172">
        <f t="shared" ca="1" si="36"/>
        <v>-45773</v>
      </c>
      <c r="D1244" s="174" t="str">
        <f>IF(B1244="NMPA", _xlfn.XLOOKUP(E1244,'国家网站数据(NMPA)'!$B$1:$B$906,'国家网站数据(NMPA)'!C$1:C$906),"NA")</f>
        <v>NA</v>
      </c>
      <c r="E1244" s="180">
        <f>IF(N1244="Not Reportable","NA",IF(B1244="Oversea",_xlfn.XLOOKUP(O1244,'Oversea data From 国家网站'!A:A,'Oversea data From 国家网站'!B:B),_xlfn.XLOOKUP(O1244,'Local data from 国家网站'!A:A,'Local data from 国家网站'!B:B)))</f>
        <v>0</v>
      </c>
      <c r="G1244" s="176">
        <f>IF(ISERROR(IF(B1244="NMPA",_xlfn.XLOOKUP(E1244,'国家网站数据(NMPA)'!B$1:B$906,'国家网站数据(NMPA)'!J$1:J$906),IF(B1244="Oversea",_xlfn.XLOOKUP(O1244,'Oversea data From 国家网站'!A$1:A$994,'Oversea data From 国家网站'!J$1:J$994),_xlfn.XLOOKUP(O1244,'Local data from 国家网站'!A$1:A$1000,'Local data from 国家网站'!J$1:J$1000)))),"NA",IF(B1244="NMPA",_xlfn.XLOOKUP(E1244,'国家网站数据(NMPA)'!B$1:B$906,'国家网站数据(NMPA)'!J$1:J$906),IF(B1244="Oversea",_xlfn.XLOOKUP(O1244,'Oversea data From 国家网站'!A$1:A$994,'Oversea data From 国家网站'!J$1:J$994),_xlfn.XLOOKUP(O1244,'Local data from 国家网站'!A$1:A$1000,'Local data from 国家网站'!J$1:J$1000))))</f>
        <v>0</v>
      </c>
      <c r="I1244" s="176">
        <f>IF(ISERROR(IF(B1244="NMPA",_xlfn.XLOOKUP(西门子log!E1244,'国家网站数据(NMPA)'!B:B,'国家网站数据(NMPA)'!K:K),IF(B1244="Oversea",_xlfn.XLOOKUP(O1244,'Oversea data From 国家网站'!A:A,'Oversea data From 国家网站'!K:K),_xlfn.XLOOKUP(西门子log!O1244,'Local data from 国家网站'!A:A,'Local data from 国家网站'!K:K)))),"NA",IF(B1244="NMPA",_xlfn.XLOOKUP(E1244,'国家网站数据(NMPA)'!B:B,'国家网站数据(NMPA)'!K:K),IF(B1244="Oversea",_xlfn.XLOOKUP(O1244,'Oversea data From 国家网站'!A:A,'Oversea data From 国家网站'!K:K),_xlfn.XLOOKUP(O1244,'Local data from 国家网站'!A:A,'Local data from 国家网站'!K:K))))</f>
        <v>0</v>
      </c>
      <c r="J1244" s="176"/>
      <c r="K1244" s="176" t="str">
        <f>IF(B1244="NMPA", _xlfn.XLOOKUP(E1244, '国家网站数据(NMPA)'!B:B, '国家网站数据(NMPA)'!W:W), "NA")</f>
        <v>NA</v>
      </c>
      <c r="M1244" s="326">
        <f t="shared" si="37"/>
        <v>30</v>
      </c>
    </row>
    <row r="1245" spans="3:13" ht="16.399999999999999" customHeight="1">
      <c r="C1245" s="172">
        <f t="shared" ca="1" si="36"/>
        <v>-45773</v>
      </c>
      <c r="D1245" s="174" t="str">
        <f>IF(B1245="NMPA", _xlfn.XLOOKUP(E1245,'国家网站数据(NMPA)'!$B$1:$B$906,'国家网站数据(NMPA)'!C$1:C$906),"NA")</f>
        <v>NA</v>
      </c>
      <c r="E1245" s="180">
        <f>IF(N1245="Not Reportable","NA",IF(B1245="Oversea",_xlfn.XLOOKUP(O1245,'Oversea data From 国家网站'!A:A,'Oversea data From 国家网站'!B:B),_xlfn.XLOOKUP(O1245,'Local data from 国家网站'!A:A,'Local data from 国家网站'!B:B)))</f>
        <v>0</v>
      </c>
      <c r="G1245" s="176">
        <f>IF(ISERROR(IF(B1245="NMPA",_xlfn.XLOOKUP(E1245,'国家网站数据(NMPA)'!B$1:B$906,'国家网站数据(NMPA)'!J$1:J$906),IF(B1245="Oversea",_xlfn.XLOOKUP(O1245,'Oversea data From 国家网站'!A$1:A$994,'Oversea data From 国家网站'!J$1:J$994),_xlfn.XLOOKUP(O1245,'Local data from 国家网站'!A$1:A$1000,'Local data from 国家网站'!J$1:J$1000)))),"NA",IF(B1245="NMPA",_xlfn.XLOOKUP(E1245,'国家网站数据(NMPA)'!B$1:B$906,'国家网站数据(NMPA)'!J$1:J$906),IF(B1245="Oversea",_xlfn.XLOOKUP(O1245,'Oversea data From 国家网站'!A$1:A$994,'Oversea data From 国家网站'!J$1:J$994),_xlfn.XLOOKUP(O1245,'Local data from 国家网站'!A$1:A$1000,'Local data from 国家网站'!J$1:J$1000))))</f>
        <v>0</v>
      </c>
      <c r="I1245" s="176">
        <f>IF(ISERROR(IF(B1245="NMPA",_xlfn.XLOOKUP(西门子log!E1245,'国家网站数据(NMPA)'!B:B,'国家网站数据(NMPA)'!K:K),IF(B1245="Oversea",_xlfn.XLOOKUP(O1245,'Oversea data From 国家网站'!A:A,'Oversea data From 国家网站'!K:K),_xlfn.XLOOKUP(西门子log!O1245,'Local data from 国家网站'!A:A,'Local data from 国家网站'!K:K)))),"NA",IF(B1245="NMPA",_xlfn.XLOOKUP(E1245,'国家网站数据(NMPA)'!B:B,'国家网站数据(NMPA)'!K:K),IF(B1245="Oversea",_xlfn.XLOOKUP(O1245,'Oversea data From 国家网站'!A:A,'Oversea data From 国家网站'!K:K),_xlfn.XLOOKUP(O1245,'Local data from 国家网站'!A:A,'Local data from 国家网站'!K:K))))</f>
        <v>0</v>
      </c>
      <c r="J1245" s="176"/>
      <c r="K1245" s="176" t="str">
        <f>IF(B1245="NMPA", _xlfn.XLOOKUP(E1245, '国家网站数据(NMPA)'!B:B, '国家网站数据(NMPA)'!W:W), "NA")</f>
        <v>NA</v>
      </c>
      <c r="M1245" s="326">
        <f t="shared" si="37"/>
        <v>30</v>
      </c>
    </row>
    <row r="1246" spans="3:13" ht="16.399999999999999" customHeight="1">
      <c r="C1246" s="172">
        <f t="shared" ca="1" si="36"/>
        <v>-45773</v>
      </c>
      <c r="D1246" s="174" t="str">
        <f>IF(B1246="NMPA", _xlfn.XLOOKUP(E1246,'国家网站数据(NMPA)'!$B$1:$B$906,'国家网站数据(NMPA)'!C$1:C$906),"NA")</f>
        <v>NA</v>
      </c>
      <c r="E1246" s="180">
        <f>IF(N1246="Not Reportable","NA",IF(B1246="Oversea",_xlfn.XLOOKUP(O1246,'Oversea data From 国家网站'!A:A,'Oversea data From 国家网站'!B:B),_xlfn.XLOOKUP(O1246,'Local data from 国家网站'!A:A,'Local data from 国家网站'!B:B)))</f>
        <v>0</v>
      </c>
      <c r="G1246" s="176">
        <f>IF(ISERROR(IF(B1246="NMPA",_xlfn.XLOOKUP(E1246,'国家网站数据(NMPA)'!B$1:B$906,'国家网站数据(NMPA)'!J$1:J$906),IF(B1246="Oversea",_xlfn.XLOOKUP(O1246,'Oversea data From 国家网站'!A$1:A$994,'Oversea data From 国家网站'!J$1:J$994),_xlfn.XLOOKUP(O1246,'Local data from 国家网站'!A$1:A$1000,'Local data from 国家网站'!J$1:J$1000)))),"NA",IF(B1246="NMPA",_xlfn.XLOOKUP(E1246,'国家网站数据(NMPA)'!B$1:B$906,'国家网站数据(NMPA)'!J$1:J$906),IF(B1246="Oversea",_xlfn.XLOOKUP(O1246,'Oversea data From 国家网站'!A$1:A$994,'Oversea data From 国家网站'!J$1:J$994),_xlfn.XLOOKUP(O1246,'Local data from 国家网站'!A$1:A$1000,'Local data from 国家网站'!J$1:J$1000))))</f>
        <v>0</v>
      </c>
      <c r="I1246" s="176">
        <f>IF(ISERROR(IF(B1246="NMPA",_xlfn.XLOOKUP(西门子log!E1246,'国家网站数据(NMPA)'!B:B,'国家网站数据(NMPA)'!K:K),IF(B1246="Oversea",_xlfn.XLOOKUP(O1246,'Oversea data From 国家网站'!A:A,'Oversea data From 国家网站'!K:K),_xlfn.XLOOKUP(西门子log!O1246,'Local data from 国家网站'!A:A,'Local data from 国家网站'!K:K)))),"NA",IF(B1246="NMPA",_xlfn.XLOOKUP(E1246,'国家网站数据(NMPA)'!B:B,'国家网站数据(NMPA)'!K:K),IF(B1246="Oversea",_xlfn.XLOOKUP(O1246,'Oversea data From 国家网站'!A:A,'Oversea data From 国家网站'!K:K),_xlfn.XLOOKUP(O1246,'Local data from 国家网站'!A:A,'Local data from 国家网站'!K:K))))</f>
        <v>0</v>
      </c>
      <c r="J1246" s="176"/>
      <c r="K1246" s="176" t="str">
        <f>IF(B1246="NMPA", _xlfn.XLOOKUP(E1246, '国家网站数据(NMPA)'!B:B, '国家网站数据(NMPA)'!W:W), "NA")</f>
        <v>NA</v>
      </c>
      <c r="M1246" s="326">
        <f t="shared" si="37"/>
        <v>30</v>
      </c>
    </row>
    <row r="1247" spans="3:13" ht="16.399999999999999" customHeight="1">
      <c r="C1247" s="172">
        <f t="shared" ca="1" si="36"/>
        <v>-45773</v>
      </c>
      <c r="D1247" s="174" t="str">
        <f>IF(B1247="NMPA", _xlfn.XLOOKUP(E1247,'国家网站数据(NMPA)'!$B$1:$B$906,'国家网站数据(NMPA)'!C$1:C$906),"NA")</f>
        <v>NA</v>
      </c>
      <c r="E1247" s="180">
        <f>IF(N1247="Not Reportable","NA",IF(B1247="Oversea",_xlfn.XLOOKUP(O1247,'Oversea data From 国家网站'!A:A,'Oversea data From 国家网站'!B:B),_xlfn.XLOOKUP(O1247,'Local data from 国家网站'!A:A,'Local data from 国家网站'!B:B)))</f>
        <v>0</v>
      </c>
      <c r="G1247" s="176">
        <f>IF(ISERROR(IF(B1247="NMPA",_xlfn.XLOOKUP(E1247,'国家网站数据(NMPA)'!B$1:B$906,'国家网站数据(NMPA)'!J$1:J$906),IF(B1247="Oversea",_xlfn.XLOOKUP(O1247,'Oversea data From 国家网站'!A$1:A$994,'Oversea data From 国家网站'!J$1:J$994),_xlfn.XLOOKUP(O1247,'Local data from 国家网站'!A$1:A$1000,'Local data from 国家网站'!J$1:J$1000)))),"NA",IF(B1247="NMPA",_xlfn.XLOOKUP(E1247,'国家网站数据(NMPA)'!B$1:B$906,'国家网站数据(NMPA)'!J$1:J$906),IF(B1247="Oversea",_xlfn.XLOOKUP(O1247,'Oversea data From 国家网站'!A$1:A$994,'Oversea data From 国家网站'!J$1:J$994),_xlfn.XLOOKUP(O1247,'Local data from 国家网站'!A$1:A$1000,'Local data from 国家网站'!J$1:J$1000))))</f>
        <v>0</v>
      </c>
      <c r="I1247" s="176">
        <f>IF(ISERROR(IF(B1247="NMPA",_xlfn.XLOOKUP(西门子log!E1247,'国家网站数据(NMPA)'!B:B,'国家网站数据(NMPA)'!K:K),IF(B1247="Oversea",_xlfn.XLOOKUP(O1247,'Oversea data From 国家网站'!A:A,'Oversea data From 国家网站'!K:K),_xlfn.XLOOKUP(西门子log!O1247,'Local data from 国家网站'!A:A,'Local data from 国家网站'!K:K)))),"NA",IF(B1247="NMPA",_xlfn.XLOOKUP(E1247,'国家网站数据(NMPA)'!B:B,'国家网站数据(NMPA)'!K:K),IF(B1247="Oversea",_xlfn.XLOOKUP(O1247,'Oversea data From 国家网站'!A:A,'Oversea data From 国家网站'!K:K),_xlfn.XLOOKUP(O1247,'Local data from 国家网站'!A:A,'Local data from 国家网站'!K:K))))</f>
        <v>0</v>
      </c>
      <c r="J1247" s="176"/>
      <c r="K1247" s="176" t="str">
        <f>IF(B1247="NMPA", _xlfn.XLOOKUP(E1247, '国家网站数据(NMPA)'!B:B, '国家网站数据(NMPA)'!W:W), "NA")</f>
        <v>NA</v>
      </c>
      <c r="M1247" s="326">
        <f t="shared" si="37"/>
        <v>30</v>
      </c>
    </row>
    <row r="1248" spans="3:13" ht="16.399999999999999" customHeight="1">
      <c r="C1248" s="172">
        <f t="shared" ca="1" si="36"/>
        <v>-45773</v>
      </c>
      <c r="D1248" s="174" t="str">
        <f>IF(B1248="NMPA", _xlfn.XLOOKUP(E1248,'国家网站数据(NMPA)'!$B$1:$B$906,'国家网站数据(NMPA)'!C$1:C$906),"NA")</f>
        <v>NA</v>
      </c>
      <c r="E1248" s="180">
        <f>IF(N1248="Not Reportable","NA",IF(B1248="Oversea",_xlfn.XLOOKUP(O1248,'Oversea data From 国家网站'!A:A,'Oversea data From 国家网站'!B:B),_xlfn.XLOOKUP(O1248,'Local data from 国家网站'!A:A,'Local data from 国家网站'!B:B)))</f>
        <v>0</v>
      </c>
      <c r="G1248" s="176">
        <f>IF(ISERROR(IF(B1248="NMPA",_xlfn.XLOOKUP(E1248,'国家网站数据(NMPA)'!B$1:B$906,'国家网站数据(NMPA)'!J$1:J$906),IF(B1248="Oversea",_xlfn.XLOOKUP(O1248,'Oversea data From 国家网站'!A$1:A$994,'Oversea data From 国家网站'!J$1:J$994),_xlfn.XLOOKUP(O1248,'Local data from 国家网站'!A$1:A$1000,'Local data from 国家网站'!J$1:J$1000)))),"NA",IF(B1248="NMPA",_xlfn.XLOOKUP(E1248,'国家网站数据(NMPA)'!B$1:B$906,'国家网站数据(NMPA)'!J$1:J$906),IF(B1248="Oversea",_xlfn.XLOOKUP(O1248,'Oversea data From 国家网站'!A$1:A$994,'Oversea data From 国家网站'!J$1:J$994),_xlfn.XLOOKUP(O1248,'Local data from 国家网站'!A$1:A$1000,'Local data from 国家网站'!J$1:J$1000))))</f>
        <v>0</v>
      </c>
      <c r="I1248" s="176">
        <f>IF(ISERROR(IF(B1248="NMPA",_xlfn.XLOOKUP(西门子log!E1248,'国家网站数据(NMPA)'!B:B,'国家网站数据(NMPA)'!K:K),IF(B1248="Oversea",_xlfn.XLOOKUP(O1248,'Oversea data From 国家网站'!A:A,'Oversea data From 国家网站'!K:K),_xlfn.XLOOKUP(西门子log!O1248,'Local data from 国家网站'!A:A,'Local data from 国家网站'!K:K)))),"NA",IF(B1248="NMPA",_xlfn.XLOOKUP(E1248,'国家网站数据(NMPA)'!B:B,'国家网站数据(NMPA)'!K:K),IF(B1248="Oversea",_xlfn.XLOOKUP(O1248,'Oversea data From 国家网站'!A:A,'Oversea data From 国家网站'!K:K),_xlfn.XLOOKUP(O1248,'Local data from 国家网站'!A:A,'Local data from 国家网站'!K:K))))</f>
        <v>0</v>
      </c>
      <c r="J1248" s="176"/>
      <c r="K1248" s="176" t="str">
        <f>IF(B1248="NMPA", _xlfn.XLOOKUP(E1248, '国家网站数据(NMPA)'!B:B, '国家网站数据(NMPA)'!W:W), "NA")</f>
        <v>NA</v>
      </c>
      <c r="M1248" s="326">
        <f t="shared" si="37"/>
        <v>30</v>
      </c>
    </row>
    <row r="1249" spans="3:13" ht="16.399999999999999" customHeight="1">
      <c r="C1249" s="172">
        <f t="shared" ca="1" si="36"/>
        <v>-45773</v>
      </c>
      <c r="D1249" s="174" t="str">
        <f>IF(B1249="NMPA", _xlfn.XLOOKUP(E1249,'国家网站数据(NMPA)'!$B$1:$B$906,'国家网站数据(NMPA)'!C$1:C$906),"NA")</f>
        <v>NA</v>
      </c>
      <c r="E1249" s="180">
        <f>IF(N1249="Not Reportable","NA",IF(B1249="Oversea",_xlfn.XLOOKUP(O1249,'Oversea data From 国家网站'!A:A,'Oversea data From 国家网站'!B:B),_xlfn.XLOOKUP(O1249,'Local data from 国家网站'!A:A,'Local data from 国家网站'!B:B)))</f>
        <v>0</v>
      </c>
      <c r="G1249" s="176">
        <f>IF(ISERROR(IF(B1249="NMPA",_xlfn.XLOOKUP(E1249,'国家网站数据(NMPA)'!B$1:B$906,'国家网站数据(NMPA)'!J$1:J$906),IF(B1249="Oversea",_xlfn.XLOOKUP(O1249,'Oversea data From 国家网站'!A$1:A$994,'Oversea data From 国家网站'!J$1:J$994),_xlfn.XLOOKUP(O1249,'Local data from 国家网站'!A$1:A$1000,'Local data from 国家网站'!J$1:J$1000)))),"NA",IF(B1249="NMPA",_xlfn.XLOOKUP(E1249,'国家网站数据(NMPA)'!B$1:B$906,'国家网站数据(NMPA)'!J$1:J$906),IF(B1249="Oversea",_xlfn.XLOOKUP(O1249,'Oversea data From 国家网站'!A$1:A$994,'Oversea data From 国家网站'!J$1:J$994),_xlfn.XLOOKUP(O1249,'Local data from 国家网站'!A$1:A$1000,'Local data from 国家网站'!J$1:J$1000))))</f>
        <v>0</v>
      </c>
      <c r="I1249" s="176">
        <f>IF(ISERROR(IF(B1249="NMPA",_xlfn.XLOOKUP(西门子log!E1249,'国家网站数据(NMPA)'!B:B,'国家网站数据(NMPA)'!K:K),IF(B1249="Oversea",_xlfn.XLOOKUP(O1249,'Oversea data From 国家网站'!A:A,'Oversea data From 国家网站'!K:K),_xlfn.XLOOKUP(西门子log!O1249,'Local data from 国家网站'!A:A,'Local data from 国家网站'!K:K)))),"NA",IF(B1249="NMPA",_xlfn.XLOOKUP(E1249,'国家网站数据(NMPA)'!B:B,'国家网站数据(NMPA)'!K:K),IF(B1249="Oversea",_xlfn.XLOOKUP(O1249,'Oversea data From 国家网站'!A:A,'Oversea data From 国家网站'!K:K),_xlfn.XLOOKUP(O1249,'Local data from 国家网站'!A:A,'Local data from 国家网站'!K:K))))</f>
        <v>0</v>
      </c>
      <c r="J1249" s="176"/>
      <c r="K1249" s="176" t="str">
        <f>IF(B1249="NMPA", _xlfn.XLOOKUP(E1249, '国家网站数据(NMPA)'!B:B, '国家网站数据(NMPA)'!W:W), "NA")</f>
        <v>NA</v>
      </c>
      <c r="M1249" s="326">
        <f t="shared" si="37"/>
        <v>30</v>
      </c>
    </row>
    <row r="1250" spans="3:13" ht="16.399999999999999" customHeight="1">
      <c r="C1250" s="172">
        <f t="shared" ca="1" si="36"/>
        <v>-45773</v>
      </c>
      <c r="D1250" s="174" t="str">
        <f>IF(B1250="NMPA", _xlfn.XLOOKUP(E1250,'国家网站数据(NMPA)'!$B$1:$B$906,'国家网站数据(NMPA)'!C$1:C$906),"NA")</f>
        <v>NA</v>
      </c>
      <c r="E1250" s="180">
        <f>IF(N1250="Not Reportable","NA",IF(B1250="Oversea",_xlfn.XLOOKUP(O1250,'Oversea data From 国家网站'!A:A,'Oversea data From 国家网站'!B:B),_xlfn.XLOOKUP(O1250,'Local data from 国家网站'!A:A,'Local data from 国家网站'!B:B)))</f>
        <v>0</v>
      </c>
      <c r="G1250" s="176">
        <f>IF(ISERROR(IF(B1250="NMPA",_xlfn.XLOOKUP(E1250,'国家网站数据(NMPA)'!B$1:B$906,'国家网站数据(NMPA)'!J$1:J$906),IF(B1250="Oversea",_xlfn.XLOOKUP(O1250,'Oversea data From 国家网站'!A$1:A$994,'Oversea data From 国家网站'!J$1:J$994),_xlfn.XLOOKUP(O1250,'Local data from 国家网站'!A$1:A$1000,'Local data from 国家网站'!J$1:J$1000)))),"NA",IF(B1250="NMPA",_xlfn.XLOOKUP(E1250,'国家网站数据(NMPA)'!B$1:B$906,'国家网站数据(NMPA)'!J$1:J$906),IF(B1250="Oversea",_xlfn.XLOOKUP(O1250,'Oversea data From 国家网站'!A$1:A$994,'Oversea data From 国家网站'!J$1:J$994),_xlfn.XLOOKUP(O1250,'Local data from 国家网站'!A$1:A$1000,'Local data from 国家网站'!J$1:J$1000))))</f>
        <v>0</v>
      </c>
      <c r="I1250" s="176">
        <f>IF(ISERROR(IF(B1250="NMPA",_xlfn.XLOOKUP(西门子log!E1250,'国家网站数据(NMPA)'!B:B,'国家网站数据(NMPA)'!K:K),IF(B1250="Oversea",_xlfn.XLOOKUP(O1250,'Oversea data From 国家网站'!A:A,'Oversea data From 国家网站'!K:K),_xlfn.XLOOKUP(西门子log!O1250,'Local data from 国家网站'!A:A,'Local data from 国家网站'!K:K)))),"NA",IF(B1250="NMPA",_xlfn.XLOOKUP(E1250,'国家网站数据(NMPA)'!B:B,'国家网站数据(NMPA)'!K:K),IF(B1250="Oversea",_xlfn.XLOOKUP(O1250,'Oversea data From 国家网站'!A:A,'Oversea data From 国家网站'!K:K),_xlfn.XLOOKUP(O1250,'Local data from 国家网站'!A:A,'Local data from 国家网站'!K:K))))</f>
        <v>0</v>
      </c>
      <c r="J1250" s="176"/>
      <c r="K1250" s="176" t="str">
        <f>IF(B1250="NMPA", _xlfn.XLOOKUP(E1250, '国家网站数据(NMPA)'!B:B, '国家网站数据(NMPA)'!W:W), "NA")</f>
        <v>NA</v>
      </c>
      <c r="M1250" s="326">
        <f t="shared" si="37"/>
        <v>30</v>
      </c>
    </row>
    <row r="1251" spans="3:13" ht="16.399999999999999" customHeight="1">
      <c r="C1251" s="172">
        <f t="shared" ca="1" si="36"/>
        <v>-45773</v>
      </c>
      <c r="D1251" s="174" t="str">
        <f>IF(B1251="NMPA", _xlfn.XLOOKUP(E1251,'国家网站数据(NMPA)'!$B$1:$B$906,'国家网站数据(NMPA)'!C$1:C$906),"NA")</f>
        <v>NA</v>
      </c>
      <c r="E1251" s="180">
        <f>IF(N1251="Not Reportable","NA",IF(B1251="Oversea",_xlfn.XLOOKUP(O1251,'Oversea data From 国家网站'!A:A,'Oversea data From 国家网站'!B:B),_xlfn.XLOOKUP(O1251,'Local data from 国家网站'!A:A,'Local data from 国家网站'!B:B)))</f>
        <v>0</v>
      </c>
      <c r="G1251" s="176">
        <f>IF(ISERROR(IF(B1251="NMPA",_xlfn.XLOOKUP(E1251,'国家网站数据(NMPA)'!B$1:B$906,'国家网站数据(NMPA)'!J$1:J$906),IF(B1251="Oversea",_xlfn.XLOOKUP(O1251,'Oversea data From 国家网站'!A$1:A$994,'Oversea data From 国家网站'!J$1:J$994),_xlfn.XLOOKUP(O1251,'Local data from 国家网站'!A$1:A$1000,'Local data from 国家网站'!J$1:J$1000)))),"NA",IF(B1251="NMPA",_xlfn.XLOOKUP(E1251,'国家网站数据(NMPA)'!B$1:B$906,'国家网站数据(NMPA)'!J$1:J$906),IF(B1251="Oversea",_xlfn.XLOOKUP(O1251,'Oversea data From 国家网站'!A$1:A$994,'Oversea data From 国家网站'!J$1:J$994),_xlfn.XLOOKUP(O1251,'Local data from 国家网站'!A$1:A$1000,'Local data from 国家网站'!J$1:J$1000))))</f>
        <v>0</v>
      </c>
      <c r="I1251" s="176">
        <f>IF(ISERROR(IF(B1251="NMPA",_xlfn.XLOOKUP(西门子log!E1251,'国家网站数据(NMPA)'!B:B,'国家网站数据(NMPA)'!K:K),IF(B1251="Oversea",_xlfn.XLOOKUP(O1251,'Oversea data From 国家网站'!A:A,'Oversea data From 国家网站'!K:K),_xlfn.XLOOKUP(西门子log!O1251,'Local data from 国家网站'!A:A,'Local data from 国家网站'!K:K)))),"NA",IF(B1251="NMPA",_xlfn.XLOOKUP(E1251,'国家网站数据(NMPA)'!B:B,'国家网站数据(NMPA)'!K:K),IF(B1251="Oversea",_xlfn.XLOOKUP(O1251,'Oversea data From 国家网站'!A:A,'Oversea data From 国家网站'!K:K),_xlfn.XLOOKUP(O1251,'Local data from 国家网站'!A:A,'Local data from 国家网站'!K:K))))</f>
        <v>0</v>
      </c>
      <c r="J1251" s="176"/>
      <c r="K1251" s="176" t="str">
        <f>IF(B1251="NMPA", _xlfn.XLOOKUP(E1251, '国家网站数据(NMPA)'!B:B, '国家网站数据(NMPA)'!W:W), "NA")</f>
        <v>NA</v>
      </c>
      <c r="M1251" s="326">
        <f t="shared" si="37"/>
        <v>30</v>
      </c>
    </row>
    <row r="1252" spans="3:13" ht="16.399999999999999" customHeight="1">
      <c r="C1252" s="172">
        <f t="shared" ca="1" si="36"/>
        <v>-45773</v>
      </c>
      <c r="D1252" s="174" t="str">
        <f>IF(B1252="NMPA", _xlfn.XLOOKUP(E1252,'国家网站数据(NMPA)'!$B$1:$B$906,'国家网站数据(NMPA)'!C$1:C$906),"NA")</f>
        <v>NA</v>
      </c>
      <c r="E1252" s="180">
        <f>IF(N1252="Not Reportable","NA",IF(B1252="Oversea",_xlfn.XLOOKUP(O1252,'Oversea data From 国家网站'!A:A,'Oversea data From 国家网站'!B:B),_xlfn.XLOOKUP(O1252,'Local data from 国家网站'!A:A,'Local data from 国家网站'!B:B)))</f>
        <v>0</v>
      </c>
      <c r="G1252" s="176">
        <f>IF(ISERROR(IF(B1252="NMPA",_xlfn.XLOOKUP(E1252,'国家网站数据(NMPA)'!B$1:B$906,'国家网站数据(NMPA)'!J$1:J$906),IF(B1252="Oversea",_xlfn.XLOOKUP(O1252,'Oversea data From 国家网站'!A$1:A$994,'Oversea data From 国家网站'!J$1:J$994),_xlfn.XLOOKUP(O1252,'Local data from 国家网站'!A$1:A$1000,'Local data from 国家网站'!J$1:J$1000)))),"NA",IF(B1252="NMPA",_xlfn.XLOOKUP(E1252,'国家网站数据(NMPA)'!B$1:B$906,'国家网站数据(NMPA)'!J$1:J$906),IF(B1252="Oversea",_xlfn.XLOOKUP(O1252,'Oversea data From 国家网站'!A$1:A$994,'Oversea data From 国家网站'!J$1:J$994),_xlfn.XLOOKUP(O1252,'Local data from 国家网站'!A$1:A$1000,'Local data from 国家网站'!J$1:J$1000))))</f>
        <v>0</v>
      </c>
      <c r="I1252" s="176">
        <f>IF(ISERROR(IF(B1252="NMPA",_xlfn.XLOOKUP(西门子log!E1252,'国家网站数据(NMPA)'!B:B,'国家网站数据(NMPA)'!K:K),IF(B1252="Oversea",_xlfn.XLOOKUP(O1252,'Oversea data From 国家网站'!A:A,'Oversea data From 国家网站'!K:K),_xlfn.XLOOKUP(西门子log!O1252,'Local data from 国家网站'!A:A,'Local data from 国家网站'!K:K)))),"NA",IF(B1252="NMPA",_xlfn.XLOOKUP(E1252,'国家网站数据(NMPA)'!B:B,'国家网站数据(NMPA)'!K:K),IF(B1252="Oversea",_xlfn.XLOOKUP(O1252,'Oversea data From 国家网站'!A:A,'Oversea data From 国家网站'!K:K),_xlfn.XLOOKUP(O1252,'Local data from 国家网站'!A:A,'Local data from 国家网站'!K:K))))</f>
        <v>0</v>
      </c>
      <c r="J1252" s="176"/>
      <c r="K1252" s="176" t="str">
        <f>IF(B1252="NMPA", _xlfn.XLOOKUP(E1252, '国家网站数据(NMPA)'!B:B, '国家网站数据(NMPA)'!W:W), "NA")</f>
        <v>NA</v>
      </c>
      <c r="M1252" s="326">
        <f t="shared" si="37"/>
        <v>30</v>
      </c>
    </row>
    <row r="1253" spans="3:13" ht="16.399999999999999" customHeight="1">
      <c r="C1253" s="172">
        <f t="shared" ca="1" si="36"/>
        <v>-45773</v>
      </c>
      <c r="D1253" s="174" t="str">
        <f>IF(B1253="NMPA", _xlfn.XLOOKUP(E1253,'国家网站数据(NMPA)'!$B$1:$B$906,'国家网站数据(NMPA)'!C$1:C$906),"NA")</f>
        <v>NA</v>
      </c>
      <c r="E1253" s="180">
        <f>IF(N1253="Not Reportable","NA",IF(B1253="Oversea",_xlfn.XLOOKUP(O1253,'Oversea data From 国家网站'!A:A,'Oversea data From 国家网站'!B:B),_xlfn.XLOOKUP(O1253,'Local data from 国家网站'!A:A,'Local data from 国家网站'!B:B)))</f>
        <v>0</v>
      </c>
      <c r="G1253" s="176">
        <f>IF(ISERROR(IF(B1253="NMPA",_xlfn.XLOOKUP(E1253,'国家网站数据(NMPA)'!B$1:B$906,'国家网站数据(NMPA)'!J$1:J$906),IF(B1253="Oversea",_xlfn.XLOOKUP(O1253,'Oversea data From 国家网站'!A$1:A$994,'Oversea data From 国家网站'!J$1:J$994),_xlfn.XLOOKUP(O1253,'Local data from 国家网站'!A$1:A$1000,'Local data from 国家网站'!J$1:J$1000)))),"NA",IF(B1253="NMPA",_xlfn.XLOOKUP(E1253,'国家网站数据(NMPA)'!B$1:B$906,'国家网站数据(NMPA)'!J$1:J$906),IF(B1253="Oversea",_xlfn.XLOOKUP(O1253,'Oversea data From 国家网站'!A$1:A$994,'Oversea data From 国家网站'!J$1:J$994),_xlfn.XLOOKUP(O1253,'Local data from 国家网站'!A$1:A$1000,'Local data from 国家网站'!J$1:J$1000))))</f>
        <v>0</v>
      </c>
      <c r="I1253" s="176">
        <f>IF(ISERROR(IF(B1253="NMPA",_xlfn.XLOOKUP(西门子log!E1253,'国家网站数据(NMPA)'!B:B,'国家网站数据(NMPA)'!K:K),IF(B1253="Oversea",_xlfn.XLOOKUP(O1253,'Oversea data From 国家网站'!A:A,'Oversea data From 国家网站'!K:K),_xlfn.XLOOKUP(西门子log!O1253,'Local data from 国家网站'!A:A,'Local data from 国家网站'!K:K)))),"NA",IF(B1253="NMPA",_xlfn.XLOOKUP(E1253,'国家网站数据(NMPA)'!B:B,'国家网站数据(NMPA)'!K:K),IF(B1253="Oversea",_xlfn.XLOOKUP(O1253,'Oversea data From 国家网站'!A:A,'Oversea data From 国家网站'!K:K),_xlfn.XLOOKUP(O1253,'Local data from 国家网站'!A:A,'Local data from 国家网站'!K:K))))</f>
        <v>0</v>
      </c>
      <c r="J1253" s="176"/>
      <c r="K1253" s="176" t="str">
        <f>IF(B1253="NMPA", _xlfn.XLOOKUP(E1253, '国家网站数据(NMPA)'!B:B, '国家网站数据(NMPA)'!W:W), "NA")</f>
        <v>NA</v>
      </c>
      <c r="M1253" s="326">
        <f t="shared" si="37"/>
        <v>30</v>
      </c>
    </row>
    <row r="1254" spans="3:13" ht="16.399999999999999" customHeight="1">
      <c r="C1254" s="172">
        <f t="shared" ca="1" si="36"/>
        <v>-45773</v>
      </c>
      <c r="D1254" s="174" t="str">
        <f>IF(B1254="NMPA", _xlfn.XLOOKUP(E1254,'国家网站数据(NMPA)'!$B$1:$B$906,'国家网站数据(NMPA)'!C$1:C$906),"NA")</f>
        <v>NA</v>
      </c>
      <c r="E1254" s="180">
        <f>IF(N1254="Not Reportable","NA",IF(B1254="Oversea",_xlfn.XLOOKUP(O1254,'Oversea data From 国家网站'!A:A,'Oversea data From 国家网站'!B:B),_xlfn.XLOOKUP(O1254,'Local data from 国家网站'!A:A,'Local data from 国家网站'!B:B)))</f>
        <v>0</v>
      </c>
      <c r="G1254" s="176">
        <f>IF(ISERROR(IF(B1254="NMPA",_xlfn.XLOOKUP(E1254,'国家网站数据(NMPA)'!B$1:B$906,'国家网站数据(NMPA)'!J$1:J$906),IF(B1254="Oversea",_xlfn.XLOOKUP(O1254,'Oversea data From 国家网站'!A$1:A$994,'Oversea data From 国家网站'!J$1:J$994),_xlfn.XLOOKUP(O1254,'Local data from 国家网站'!A$1:A$1000,'Local data from 国家网站'!J$1:J$1000)))),"NA",IF(B1254="NMPA",_xlfn.XLOOKUP(E1254,'国家网站数据(NMPA)'!B$1:B$906,'国家网站数据(NMPA)'!J$1:J$906),IF(B1254="Oversea",_xlfn.XLOOKUP(O1254,'Oversea data From 国家网站'!A$1:A$994,'Oversea data From 国家网站'!J$1:J$994),_xlfn.XLOOKUP(O1254,'Local data from 国家网站'!A$1:A$1000,'Local data from 国家网站'!J$1:J$1000))))</f>
        <v>0</v>
      </c>
      <c r="I1254" s="176">
        <f>IF(ISERROR(IF(B1254="NMPA",_xlfn.XLOOKUP(西门子log!E1254,'国家网站数据(NMPA)'!B:B,'国家网站数据(NMPA)'!K:K),IF(B1254="Oversea",_xlfn.XLOOKUP(O1254,'Oversea data From 国家网站'!A:A,'Oversea data From 国家网站'!K:K),_xlfn.XLOOKUP(西门子log!O1254,'Local data from 国家网站'!A:A,'Local data from 国家网站'!K:K)))),"NA",IF(B1254="NMPA",_xlfn.XLOOKUP(E1254,'国家网站数据(NMPA)'!B:B,'国家网站数据(NMPA)'!K:K),IF(B1254="Oversea",_xlfn.XLOOKUP(O1254,'Oversea data From 国家网站'!A:A,'Oversea data From 国家网站'!K:K),_xlfn.XLOOKUP(O1254,'Local data from 国家网站'!A:A,'Local data from 国家网站'!K:K))))</f>
        <v>0</v>
      </c>
      <c r="J1254" s="176"/>
      <c r="K1254" s="176" t="str">
        <f>IF(B1254="NMPA", _xlfn.XLOOKUP(E1254, '国家网站数据(NMPA)'!B:B, '国家网站数据(NMPA)'!W:W), "NA")</f>
        <v>NA</v>
      </c>
      <c r="M1254" s="326">
        <f t="shared" si="37"/>
        <v>30</v>
      </c>
    </row>
    <row r="1255" spans="3:13" ht="16.399999999999999" customHeight="1">
      <c r="C1255" s="172">
        <f t="shared" ca="1" si="36"/>
        <v>-45773</v>
      </c>
      <c r="D1255" s="174" t="str">
        <f>IF(B1255="NMPA", _xlfn.XLOOKUP(E1255,'国家网站数据(NMPA)'!$B$1:$B$906,'国家网站数据(NMPA)'!C$1:C$906),"NA")</f>
        <v>NA</v>
      </c>
      <c r="E1255" s="180">
        <f>IF(N1255="Not Reportable","NA",IF(B1255="Oversea",_xlfn.XLOOKUP(O1255,'Oversea data From 国家网站'!A:A,'Oversea data From 国家网站'!B:B),_xlfn.XLOOKUP(O1255,'Local data from 国家网站'!A:A,'Local data from 国家网站'!B:B)))</f>
        <v>0</v>
      </c>
      <c r="G1255" s="176">
        <f>IF(ISERROR(IF(B1255="NMPA",_xlfn.XLOOKUP(E1255,'国家网站数据(NMPA)'!B$1:B$906,'国家网站数据(NMPA)'!J$1:J$906),IF(B1255="Oversea",_xlfn.XLOOKUP(O1255,'Oversea data From 国家网站'!A$1:A$994,'Oversea data From 国家网站'!J$1:J$994),_xlfn.XLOOKUP(O1255,'Local data from 国家网站'!A$1:A$1000,'Local data from 国家网站'!J$1:J$1000)))),"NA",IF(B1255="NMPA",_xlfn.XLOOKUP(E1255,'国家网站数据(NMPA)'!B$1:B$906,'国家网站数据(NMPA)'!J$1:J$906),IF(B1255="Oversea",_xlfn.XLOOKUP(O1255,'Oversea data From 国家网站'!A$1:A$994,'Oversea data From 国家网站'!J$1:J$994),_xlfn.XLOOKUP(O1255,'Local data from 国家网站'!A$1:A$1000,'Local data from 国家网站'!J$1:J$1000))))</f>
        <v>0</v>
      </c>
      <c r="I1255" s="176">
        <f>IF(ISERROR(IF(B1255="NMPA",_xlfn.XLOOKUP(西门子log!E1255,'国家网站数据(NMPA)'!B:B,'国家网站数据(NMPA)'!K:K),IF(B1255="Oversea",_xlfn.XLOOKUP(O1255,'Oversea data From 国家网站'!A:A,'Oversea data From 国家网站'!K:K),_xlfn.XLOOKUP(西门子log!O1255,'Local data from 国家网站'!A:A,'Local data from 国家网站'!K:K)))),"NA",IF(B1255="NMPA",_xlfn.XLOOKUP(E1255,'国家网站数据(NMPA)'!B:B,'国家网站数据(NMPA)'!K:K),IF(B1255="Oversea",_xlfn.XLOOKUP(O1255,'Oversea data From 国家网站'!A:A,'Oversea data From 国家网站'!K:K),_xlfn.XLOOKUP(O1255,'Local data from 国家网站'!A:A,'Local data from 国家网站'!K:K))))</f>
        <v>0</v>
      </c>
      <c r="J1255" s="176"/>
      <c r="K1255" s="176" t="str">
        <f>IF(B1255="NMPA", _xlfn.XLOOKUP(E1255, '国家网站数据(NMPA)'!B:B, '国家网站数据(NMPA)'!W:W), "NA")</f>
        <v>NA</v>
      </c>
      <c r="M1255" s="326">
        <f t="shared" si="37"/>
        <v>30</v>
      </c>
    </row>
    <row r="1256" spans="3:13" ht="16.399999999999999" customHeight="1">
      <c r="C1256" s="172">
        <f t="shared" ca="1" si="36"/>
        <v>-45773</v>
      </c>
      <c r="D1256" s="174" t="str">
        <f>IF(B1256="NMPA", _xlfn.XLOOKUP(E1256,'国家网站数据(NMPA)'!$B$1:$B$906,'国家网站数据(NMPA)'!C$1:C$906),"NA")</f>
        <v>NA</v>
      </c>
      <c r="E1256" s="180">
        <f>IF(N1256="Not Reportable","NA",IF(B1256="Oversea",_xlfn.XLOOKUP(O1256,'Oversea data From 国家网站'!A:A,'Oversea data From 国家网站'!B:B),_xlfn.XLOOKUP(O1256,'Local data from 国家网站'!A:A,'Local data from 国家网站'!B:B)))</f>
        <v>0</v>
      </c>
      <c r="G1256" s="176">
        <f>IF(ISERROR(IF(B1256="NMPA",_xlfn.XLOOKUP(E1256,'国家网站数据(NMPA)'!B$1:B$906,'国家网站数据(NMPA)'!J$1:J$906),IF(B1256="Oversea",_xlfn.XLOOKUP(O1256,'Oversea data From 国家网站'!A$1:A$994,'Oversea data From 国家网站'!J$1:J$994),_xlfn.XLOOKUP(O1256,'Local data from 国家网站'!A$1:A$1000,'Local data from 国家网站'!J$1:J$1000)))),"NA",IF(B1256="NMPA",_xlfn.XLOOKUP(E1256,'国家网站数据(NMPA)'!B$1:B$906,'国家网站数据(NMPA)'!J$1:J$906),IF(B1256="Oversea",_xlfn.XLOOKUP(O1256,'Oversea data From 国家网站'!A$1:A$994,'Oversea data From 国家网站'!J$1:J$994),_xlfn.XLOOKUP(O1256,'Local data from 国家网站'!A$1:A$1000,'Local data from 国家网站'!J$1:J$1000))))</f>
        <v>0</v>
      </c>
      <c r="I1256" s="176">
        <f>IF(ISERROR(IF(B1256="NMPA",_xlfn.XLOOKUP(西门子log!E1256,'国家网站数据(NMPA)'!B:B,'国家网站数据(NMPA)'!K:K),IF(B1256="Oversea",_xlfn.XLOOKUP(O1256,'Oversea data From 国家网站'!A:A,'Oversea data From 国家网站'!K:K),_xlfn.XLOOKUP(西门子log!O1256,'Local data from 国家网站'!A:A,'Local data from 国家网站'!K:K)))),"NA",IF(B1256="NMPA",_xlfn.XLOOKUP(E1256,'国家网站数据(NMPA)'!B:B,'国家网站数据(NMPA)'!K:K),IF(B1256="Oversea",_xlfn.XLOOKUP(O1256,'Oversea data From 国家网站'!A:A,'Oversea data From 国家网站'!K:K),_xlfn.XLOOKUP(O1256,'Local data from 国家网站'!A:A,'Local data from 国家网站'!K:K))))</f>
        <v>0</v>
      </c>
      <c r="J1256" s="176"/>
      <c r="K1256" s="176" t="str">
        <f>IF(B1256="NMPA", _xlfn.XLOOKUP(E1256, '国家网站数据(NMPA)'!B:B, '国家网站数据(NMPA)'!W:W), "NA")</f>
        <v>NA</v>
      </c>
      <c r="M1256" s="326">
        <f t="shared" si="37"/>
        <v>30</v>
      </c>
    </row>
    <row r="1257" spans="3:13" ht="16.399999999999999" customHeight="1">
      <c r="C1257" s="172">
        <f t="shared" ca="1" si="36"/>
        <v>-45773</v>
      </c>
      <c r="D1257" s="174" t="str">
        <f>IF(B1257="NMPA", _xlfn.XLOOKUP(E1257,'国家网站数据(NMPA)'!$B$1:$B$906,'国家网站数据(NMPA)'!C$1:C$906),"NA")</f>
        <v>NA</v>
      </c>
      <c r="E1257" s="180">
        <f>IF(N1257="Not Reportable","NA",IF(B1257="Oversea",_xlfn.XLOOKUP(O1257,'Oversea data From 国家网站'!A:A,'Oversea data From 国家网站'!B:B),_xlfn.XLOOKUP(O1257,'Local data from 国家网站'!A:A,'Local data from 国家网站'!B:B)))</f>
        <v>0</v>
      </c>
      <c r="G1257" s="176">
        <f>IF(ISERROR(IF(B1257="NMPA",_xlfn.XLOOKUP(E1257,'国家网站数据(NMPA)'!B$1:B$906,'国家网站数据(NMPA)'!J$1:J$906),IF(B1257="Oversea",_xlfn.XLOOKUP(O1257,'Oversea data From 国家网站'!A$1:A$994,'Oversea data From 国家网站'!J$1:J$994),_xlfn.XLOOKUP(O1257,'Local data from 国家网站'!A$1:A$1000,'Local data from 国家网站'!J$1:J$1000)))),"NA",IF(B1257="NMPA",_xlfn.XLOOKUP(E1257,'国家网站数据(NMPA)'!B$1:B$906,'国家网站数据(NMPA)'!J$1:J$906),IF(B1257="Oversea",_xlfn.XLOOKUP(O1257,'Oversea data From 国家网站'!A$1:A$994,'Oversea data From 国家网站'!J$1:J$994),_xlfn.XLOOKUP(O1257,'Local data from 国家网站'!A$1:A$1000,'Local data from 国家网站'!J$1:J$1000))))</f>
        <v>0</v>
      </c>
      <c r="I1257" s="176">
        <f>IF(ISERROR(IF(B1257="NMPA",_xlfn.XLOOKUP(西门子log!E1257,'国家网站数据(NMPA)'!B:B,'国家网站数据(NMPA)'!K:K),IF(B1257="Oversea",_xlfn.XLOOKUP(O1257,'Oversea data From 国家网站'!A:A,'Oversea data From 国家网站'!K:K),_xlfn.XLOOKUP(西门子log!O1257,'Local data from 国家网站'!A:A,'Local data from 国家网站'!K:K)))),"NA",IF(B1257="NMPA",_xlfn.XLOOKUP(E1257,'国家网站数据(NMPA)'!B:B,'国家网站数据(NMPA)'!K:K),IF(B1257="Oversea",_xlfn.XLOOKUP(O1257,'Oversea data From 国家网站'!A:A,'Oversea data From 国家网站'!K:K),_xlfn.XLOOKUP(O1257,'Local data from 国家网站'!A:A,'Local data from 国家网站'!K:K))))</f>
        <v>0</v>
      </c>
      <c r="J1257" s="176"/>
      <c r="K1257" s="176" t="str">
        <f>IF(B1257="NMPA", _xlfn.XLOOKUP(E1257, '国家网站数据(NMPA)'!B:B, '国家网站数据(NMPA)'!W:W), "NA")</f>
        <v>NA</v>
      </c>
      <c r="M1257" s="326">
        <f t="shared" si="37"/>
        <v>30</v>
      </c>
    </row>
    <row r="1258" spans="3:13" ht="16.399999999999999" customHeight="1">
      <c r="C1258" s="172">
        <f t="shared" ca="1" si="36"/>
        <v>-45773</v>
      </c>
      <c r="D1258" s="174" t="str">
        <f>IF(B1258="NMPA", _xlfn.XLOOKUP(E1258,'国家网站数据(NMPA)'!$B$1:$B$906,'国家网站数据(NMPA)'!C$1:C$906),"NA")</f>
        <v>NA</v>
      </c>
      <c r="E1258" s="180">
        <f>IF(N1258="Not Reportable","NA",IF(B1258="Oversea",_xlfn.XLOOKUP(O1258,'Oversea data From 国家网站'!A:A,'Oversea data From 国家网站'!B:B),_xlfn.XLOOKUP(O1258,'Local data from 国家网站'!A:A,'Local data from 国家网站'!B:B)))</f>
        <v>0</v>
      </c>
      <c r="G1258" s="176">
        <f>IF(ISERROR(IF(B1258="NMPA",_xlfn.XLOOKUP(E1258,'国家网站数据(NMPA)'!B$1:B$906,'国家网站数据(NMPA)'!J$1:J$906),IF(B1258="Oversea",_xlfn.XLOOKUP(O1258,'Oversea data From 国家网站'!A$1:A$994,'Oversea data From 国家网站'!J$1:J$994),_xlfn.XLOOKUP(O1258,'Local data from 国家网站'!A$1:A$1000,'Local data from 国家网站'!J$1:J$1000)))),"NA",IF(B1258="NMPA",_xlfn.XLOOKUP(E1258,'国家网站数据(NMPA)'!B$1:B$906,'国家网站数据(NMPA)'!J$1:J$906),IF(B1258="Oversea",_xlfn.XLOOKUP(O1258,'Oversea data From 国家网站'!A$1:A$994,'Oversea data From 国家网站'!J$1:J$994),_xlfn.XLOOKUP(O1258,'Local data from 国家网站'!A$1:A$1000,'Local data from 国家网站'!J$1:J$1000))))</f>
        <v>0</v>
      </c>
      <c r="I1258" s="176">
        <f>IF(ISERROR(IF(B1258="NMPA",_xlfn.XLOOKUP(西门子log!E1258,'国家网站数据(NMPA)'!B:B,'国家网站数据(NMPA)'!K:K),IF(B1258="Oversea",_xlfn.XLOOKUP(O1258,'Oversea data From 国家网站'!A:A,'Oversea data From 国家网站'!K:K),_xlfn.XLOOKUP(西门子log!O1258,'Local data from 国家网站'!A:A,'Local data from 国家网站'!K:K)))),"NA",IF(B1258="NMPA",_xlfn.XLOOKUP(E1258,'国家网站数据(NMPA)'!B:B,'国家网站数据(NMPA)'!K:K),IF(B1258="Oversea",_xlfn.XLOOKUP(O1258,'Oversea data From 国家网站'!A:A,'Oversea data From 国家网站'!K:K),_xlfn.XLOOKUP(O1258,'Local data from 国家网站'!A:A,'Local data from 国家网站'!K:K))))</f>
        <v>0</v>
      </c>
      <c r="J1258" s="176"/>
      <c r="K1258" s="176" t="str">
        <f>IF(B1258="NMPA", _xlfn.XLOOKUP(E1258, '国家网站数据(NMPA)'!B:B, '国家网站数据(NMPA)'!W:W), "NA")</f>
        <v>NA</v>
      </c>
      <c r="M1258" s="326">
        <f t="shared" si="37"/>
        <v>30</v>
      </c>
    </row>
    <row r="1259" spans="3:13" ht="16.399999999999999" customHeight="1">
      <c r="C1259" s="172">
        <f t="shared" ca="1" si="36"/>
        <v>-45773</v>
      </c>
      <c r="D1259" s="174" t="str">
        <f>IF(B1259="NMPA", _xlfn.XLOOKUP(E1259,'国家网站数据(NMPA)'!$B$1:$B$906,'国家网站数据(NMPA)'!C$1:C$906),"NA")</f>
        <v>NA</v>
      </c>
      <c r="E1259" s="180">
        <f>IF(N1259="Not Reportable","NA",IF(B1259="Oversea",_xlfn.XLOOKUP(O1259,'Oversea data From 国家网站'!A:A,'Oversea data From 国家网站'!B:B),_xlfn.XLOOKUP(O1259,'Local data from 国家网站'!A:A,'Local data from 国家网站'!B:B)))</f>
        <v>0</v>
      </c>
      <c r="G1259" s="176">
        <f>IF(ISERROR(IF(B1259="NMPA",_xlfn.XLOOKUP(E1259,'国家网站数据(NMPA)'!B$1:B$906,'国家网站数据(NMPA)'!J$1:J$906),IF(B1259="Oversea",_xlfn.XLOOKUP(O1259,'Oversea data From 国家网站'!A$1:A$994,'Oversea data From 国家网站'!J$1:J$994),_xlfn.XLOOKUP(O1259,'Local data from 国家网站'!A$1:A$1000,'Local data from 国家网站'!J$1:J$1000)))),"NA",IF(B1259="NMPA",_xlfn.XLOOKUP(E1259,'国家网站数据(NMPA)'!B$1:B$906,'国家网站数据(NMPA)'!J$1:J$906),IF(B1259="Oversea",_xlfn.XLOOKUP(O1259,'Oversea data From 国家网站'!A$1:A$994,'Oversea data From 国家网站'!J$1:J$994),_xlfn.XLOOKUP(O1259,'Local data from 国家网站'!A$1:A$1000,'Local data from 国家网站'!J$1:J$1000))))</f>
        <v>0</v>
      </c>
      <c r="I1259" s="176">
        <f>IF(ISERROR(IF(B1259="NMPA",_xlfn.XLOOKUP(西门子log!E1259,'国家网站数据(NMPA)'!B:B,'国家网站数据(NMPA)'!K:K),IF(B1259="Oversea",_xlfn.XLOOKUP(O1259,'Oversea data From 国家网站'!A:A,'Oversea data From 国家网站'!K:K),_xlfn.XLOOKUP(西门子log!O1259,'Local data from 国家网站'!A:A,'Local data from 国家网站'!K:K)))),"NA",IF(B1259="NMPA",_xlfn.XLOOKUP(E1259,'国家网站数据(NMPA)'!B:B,'国家网站数据(NMPA)'!K:K),IF(B1259="Oversea",_xlfn.XLOOKUP(O1259,'Oversea data From 国家网站'!A:A,'Oversea data From 国家网站'!K:K),_xlfn.XLOOKUP(O1259,'Local data from 国家网站'!A:A,'Local data from 国家网站'!K:K))))</f>
        <v>0</v>
      </c>
      <c r="J1259" s="176"/>
      <c r="K1259" s="176" t="str">
        <f>IF(B1259="NMPA", _xlfn.XLOOKUP(E1259, '国家网站数据(NMPA)'!B:B, '国家网站数据(NMPA)'!W:W), "NA")</f>
        <v>NA</v>
      </c>
      <c r="M1259" s="326">
        <f t="shared" si="37"/>
        <v>30</v>
      </c>
    </row>
    <row r="1260" spans="3:13" ht="16.399999999999999" customHeight="1">
      <c r="C1260" s="172">
        <f t="shared" ca="1" si="36"/>
        <v>-45773</v>
      </c>
      <c r="D1260" s="174" t="str">
        <f>IF(B1260="NMPA", _xlfn.XLOOKUP(E1260,'国家网站数据(NMPA)'!$B$1:$B$906,'国家网站数据(NMPA)'!C$1:C$906),"NA")</f>
        <v>NA</v>
      </c>
      <c r="E1260" s="180">
        <f>IF(N1260="Not Reportable","NA",IF(B1260="Oversea",_xlfn.XLOOKUP(O1260,'Oversea data From 国家网站'!A:A,'Oversea data From 国家网站'!B:B),_xlfn.XLOOKUP(O1260,'Local data from 国家网站'!A:A,'Local data from 国家网站'!B:B)))</f>
        <v>0</v>
      </c>
      <c r="G1260" s="176">
        <f>IF(ISERROR(IF(B1260="NMPA",_xlfn.XLOOKUP(E1260,'国家网站数据(NMPA)'!B$1:B$906,'国家网站数据(NMPA)'!J$1:J$906),IF(B1260="Oversea",_xlfn.XLOOKUP(O1260,'Oversea data From 国家网站'!A$1:A$994,'Oversea data From 国家网站'!J$1:J$994),_xlfn.XLOOKUP(O1260,'Local data from 国家网站'!A$1:A$1000,'Local data from 国家网站'!J$1:J$1000)))),"NA",IF(B1260="NMPA",_xlfn.XLOOKUP(E1260,'国家网站数据(NMPA)'!B$1:B$906,'国家网站数据(NMPA)'!J$1:J$906),IF(B1260="Oversea",_xlfn.XLOOKUP(O1260,'Oversea data From 国家网站'!A$1:A$994,'Oversea data From 国家网站'!J$1:J$994),_xlfn.XLOOKUP(O1260,'Local data from 国家网站'!A$1:A$1000,'Local data from 国家网站'!J$1:J$1000))))</f>
        <v>0</v>
      </c>
      <c r="I1260" s="176">
        <f>IF(ISERROR(IF(B1260="NMPA",_xlfn.XLOOKUP(西门子log!E1260,'国家网站数据(NMPA)'!B:B,'国家网站数据(NMPA)'!K:K),IF(B1260="Oversea",_xlfn.XLOOKUP(O1260,'Oversea data From 国家网站'!A:A,'Oversea data From 国家网站'!K:K),_xlfn.XLOOKUP(西门子log!O1260,'Local data from 国家网站'!A:A,'Local data from 国家网站'!K:K)))),"NA",IF(B1260="NMPA",_xlfn.XLOOKUP(E1260,'国家网站数据(NMPA)'!B:B,'国家网站数据(NMPA)'!K:K),IF(B1260="Oversea",_xlfn.XLOOKUP(O1260,'Oversea data From 国家网站'!A:A,'Oversea data From 国家网站'!K:K),_xlfn.XLOOKUP(O1260,'Local data from 国家网站'!A:A,'Local data from 国家网站'!K:K))))</f>
        <v>0</v>
      </c>
      <c r="J1260" s="176"/>
      <c r="K1260" s="176" t="str">
        <f>IF(B1260="NMPA", _xlfn.XLOOKUP(E1260, '国家网站数据(NMPA)'!B:B, '国家网站数据(NMPA)'!W:W), "NA")</f>
        <v>NA</v>
      </c>
      <c r="M1260" s="326">
        <f t="shared" si="37"/>
        <v>30</v>
      </c>
    </row>
    <row r="1261" spans="3:13" ht="16.399999999999999" customHeight="1">
      <c r="C1261" s="172">
        <f t="shared" ca="1" si="36"/>
        <v>-45773</v>
      </c>
      <c r="D1261" s="174" t="str">
        <f>IF(B1261="NMPA", _xlfn.XLOOKUP(E1261,'国家网站数据(NMPA)'!$B$1:$B$906,'国家网站数据(NMPA)'!C$1:C$906),"NA")</f>
        <v>NA</v>
      </c>
      <c r="E1261" s="180">
        <f>IF(N1261="Not Reportable","NA",IF(B1261="Oversea",_xlfn.XLOOKUP(O1261,'Oversea data From 国家网站'!A:A,'Oversea data From 国家网站'!B:B),_xlfn.XLOOKUP(O1261,'Local data from 国家网站'!A:A,'Local data from 国家网站'!B:B)))</f>
        <v>0</v>
      </c>
      <c r="G1261" s="176">
        <f>IF(ISERROR(IF(B1261="NMPA",_xlfn.XLOOKUP(E1261,'国家网站数据(NMPA)'!B$1:B$906,'国家网站数据(NMPA)'!J$1:J$906),IF(B1261="Oversea",_xlfn.XLOOKUP(O1261,'Oversea data From 国家网站'!A$1:A$994,'Oversea data From 国家网站'!J$1:J$994),_xlfn.XLOOKUP(O1261,'Local data from 国家网站'!A$1:A$1000,'Local data from 国家网站'!J$1:J$1000)))),"NA",IF(B1261="NMPA",_xlfn.XLOOKUP(E1261,'国家网站数据(NMPA)'!B$1:B$906,'国家网站数据(NMPA)'!J$1:J$906),IF(B1261="Oversea",_xlfn.XLOOKUP(O1261,'Oversea data From 国家网站'!A$1:A$994,'Oversea data From 国家网站'!J$1:J$994),_xlfn.XLOOKUP(O1261,'Local data from 国家网站'!A$1:A$1000,'Local data from 国家网站'!J$1:J$1000))))</f>
        <v>0</v>
      </c>
      <c r="I1261" s="176">
        <f>IF(ISERROR(IF(B1261="NMPA",_xlfn.XLOOKUP(西门子log!E1261,'国家网站数据(NMPA)'!B:B,'国家网站数据(NMPA)'!K:K),IF(B1261="Oversea",_xlfn.XLOOKUP(O1261,'Oversea data From 国家网站'!A:A,'Oversea data From 国家网站'!K:K),_xlfn.XLOOKUP(西门子log!O1261,'Local data from 国家网站'!A:A,'Local data from 国家网站'!K:K)))),"NA",IF(B1261="NMPA",_xlfn.XLOOKUP(E1261,'国家网站数据(NMPA)'!B:B,'国家网站数据(NMPA)'!K:K),IF(B1261="Oversea",_xlfn.XLOOKUP(O1261,'Oversea data From 国家网站'!A:A,'Oversea data From 国家网站'!K:K),_xlfn.XLOOKUP(O1261,'Local data from 国家网站'!A:A,'Local data from 国家网站'!K:K))))</f>
        <v>0</v>
      </c>
      <c r="J1261" s="176"/>
      <c r="K1261" s="176" t="str">
        <f>IF(B1261="NMPA", _xlfn.XLOOKUP(E1261, '国家网站数据(NMPA)'!B:B, '国家网站数据(NMPA)'!W:W), "NA")</f>
        <v>NA</v>
      </c>
      <c r="M1261" s="326">
        <f t="shared" si="37"/>
        <v>30</v>
      </c>
    </row>
    <row r="1262" spans="3:13" ht="16.399999999999999" customHeight="1">
      <c r="C1262" s="172">
        <f t="shared" ca="1" si="36"/>
        <v>-45773</v>
      </c>
      <c r="D1262" s="174" t="str">
        <f>IF(B1262="NMPA", _xlfn.XLOOKUP(E1262,'国家网站数据(NMPA)'!$B$1:$B$906,'国家网站数据(NMPA)'!C$1:C$906),"NA")</f>
        <v>NA</v>
      </c>
      <c r="E1262" s="180">
        <f>IF(N1262="Not Reportable","NA",IF(B1262="Oversea",_xlfn.XLOOKUP(O1262,'Oversea data From 国家网站'!A:A,'Oversea data From 国家网站'!B:B),_xlfn.XLOOKUP(O1262,'Local data from 国家网站'!A:A,'Local data from 国家网站'!B:B)))</f>
        <v>0</v>
      </c>
      <c r="G1262" s="176">
        <f>IF(ISERROR(IF(B1262="NMPA",_xlfn.XLOOKUP(E1262,'国家网站数据(NMPA)'!B$1:B$906,'国家网站数据(NMPA)'!J$1:J$906),IF(B1262="Oversea",_xlfn.XLOOKUP(O1262,'Oversea data From 国家网站'!A$1:A$994,'Oversea data From 国家网站'!J$1:J$994),_xlfn.XLOOKUP(O1262,'Local data from 国家网站'!A$1:A$1000,'Local data from 国家网站'!J$1:J$1000)))),"NA",IF(B1262="NMPA",_xlfn.XLOOKUP(E1262,'国家网站数据(NMPA)'!B$1:B$906,'国家网站数据(NMPA)'!J$1:J$906),IF(B1262="Oversea",_xlfn.XLOOKUP(O1262,'Oversea data From 国家网站'!A$1:A$994,'Oversea data From 国家网站'!J$1:J$994),_xlfn.XLOOKUP(O1262,'Local data from 国家网站'!A$1:A$1000,'Local data from 国家网站'!J$1:J$1000))))</f>
        <v>0</v>
      </c>
      <c r="I1262" s="176">
        <f>IF(ISERROR(IF(B1262="NMPA",_xlfn.XLOOKUP(西门子log!E1262,'国家网站数据(NMPA)'!B:B,'国家网站数据(NMPA)'!K:K),IF(B1262="Oversea",_xlfn.XLOOKUP(O1262,'Oversea data From 国家网站'!A:A,'Oversea data From 国家网站'!K:K),_xlfn.XLOOKUP(西门子log!O1262,'Local data from 国家网站'!A:A,'Local data from 国家网站'!K:K)))),"NA",IF(B1262="NMPA",_xlfn.XLOOKUP(E1262,'国家网站数据(NMPA)'!B:B,'国家网站数据(NMPA)'!K:K),IF(B1262="Oversea",_xlfn.XLOOKUP(O1262,'Oversea data From 国家网站'!A:A,'Oversea data From 国家网站'!K:K),_xlfn.XLOOKUP(O1262,'Local data from 国家网站'!A:A,'Local data from 国家网站'!K:K))))</f>
        <v>0</v>
      </c>
      <c r="J1262" s="176"/>
      <c r="K1262" s="176" t="str">
        <f>IF(B1262="NMPA", _xlfn.XLOOKUP(E1262, '国家网站数据(NMPA)'!B:B, '国家网站数据(NMPA)'!W:W), "NA")</f>
        <v>NA</v>
      </c>
      <c r="M1262" s="326">
        <f t="shared" si="37"/>
        <v>30</v>
      </c>
    </row>
    <row r="1263" spans="3:13" ht="16.399999999999999" customHeight="1">
      <c r="C1263" s="172">
        <f t="shared" ca="1" si="36"/>
        <v>-45773</v>
      </c>
      <c r="D1263" s="174" t="str">
        <f>IF(B1263="NMPA", _xlfn.XLOOKUP(E1263,'国家网站数据(NMPA)'!$B$1:$B$906,'国家网站数据(NMPA)'!C$1:C$906),"NA")</f>
        <v>NA</v>
      </c>
      <c r="E1263" s="180">
        <f>IF(N1263="Not Reportable","NA",IF(B1263="Oversea",_xlfn.XLOOKUP(O1263,'Oversea data From 国家网站'!A:A,'Oversea data From 国家网站'!B:B),_xlfn.XLOOKUP(O1263,'Local data from 国家网站'!A:A,'Local data from 国家网站'!B:B)))</f>
        <v>0</v>
      </c>
      <c r="G1263" s="176">
        <f>IF(ISERROR(IF(B1263="NMPA",_xlfn.XLOOKUP(E1263,'国家网站数据(NMPA)'!B$1:B$906,'国家网站数据(NMPA)'!J$1:J$906),IF(B1263="Oversea",_xlfn.XLOOKUP(O1263,'Oversea data From 国家网站'!A$1:A$994,'Oversea data From 国家网站'!J$1:J$994),_xlfn.XLOOKUP(O1263,'Local data from 国家网站'!A$1:A$1000,'Local data from 国家网站'!J$1:J$1000)))),"NA",IF(B1263="NMPA",_xlfn.XLOOKUP(E1263,'国家网站数据(NMPA)'!B$1:B$906,'国家网站数据(NMPA)'!J$1:J$906),IF(B1263="Oversea",_xlfn.XLOOKUP(O1263,'Oversea data From 国家网站'!A$1:A$994,'Oversea data From 国家网站'!J$1:J$994),_xlfn.XLOOKUP(O1263,'Local data from 国家网站'!A$1:A$1000,'Local data from 国家网站'!J$1:J$1000))))</f>
        <v>0</v>
      </c>
      <c r="I1263" s="176">
        <f>IF(ISERROR(IF(B1263="NMPA",_xlfn.XLOOKUP(西门子log!E1263,'国家网站数据(NMPA)'!B:B,'国家网站数据(NMPA)'!K:K),IF(B1263="Oversea",_xlfn.XLOOKUP(O1263,'Oversea data From 国家网站'!A:A,'Oversea data From 国家网站'!K:K),_xlfn.XLOOKUP(西门子log!O1263,'Local data from 国家网站'!A:A,'Local data from 国家网站'!K:K)))),"NA",IF(B1263="NMPA",_xlfn.XLOOKUP(E1263,'国家网站数据(NMPA)'!B:B,'国家网站数据(NMPA)'!K:K),IF(B1263="Oversea",_xlfn.XLOOKUP(O1263,'Oversea data From 国家网站'!A:A,'Oversea data From 国家网站'!K:K),_xlfn.XLOOKUP(O1263,'Local data from 国家网站'!A:A,'Local data from 国家网站'!K:K))))</f>
        <v>0</v>
      </c>
      <c r="J1263" s="176"/>
      <c r="K1263" s="176" t="str">
        <f>IF(B1263="NMPA", _xlfn.XLOOKUP(E1263, '国家网站数据(NMPA)'!B:B, '国家网站数据(NMPA)'!W:W), "NA")</f>
        <v>NA</v>
      </c>
      <c r="M1263" s="326">
        <f t="shared" si="37"/>
        <v>30</v>
      </c>
    </row>
    <row r="1264" spans="3:13" ht="16.399999999999999" customHeight="1">
      <c r="C1264" s="172">
        <f t="shared" ca="1" si="36"/>
        <v>-45773</v>
      </c>
      <c r="D1264" s="174" t="str">
        <f>IF(B1264="NMPA", _xlfn.XLOOKUP(E1264,'国家网站数据(NMPA)'!$B$1:$B$906,'国家网站数据(NMPA)'!C$1:C$906),"NA")</f>
        <v>NA</v>
      </c>
      <c r="E1264" s="180">
        <f>IF(N1264="Not Reportable","NA",IF(B1264="Oversea",_xlfn.XLOOKUP(O1264,'Oversea data From 国家网站'!A:A,'Oversea data From 国家网站'!B:B),_xlfn.XLOOKUP(O1264,'Local data from 国家网站'!A:A,'Local data from 国家网站'!B:B)))</f>
        <v>0</v>
      </c>
      <c r="G1264" s="176">
        <f>IF(ISERROR(IF(B1264="NMPA",_xlfn.XLOOKUP(E1264,'国家网站数据(NMPA)'!B$1:B$906,'国家网站数据(NMPA)'!J$1:J$906),IF(B1264="Oversea",_xlfn.XLOOKUP(O1264,'Oversea data From 国家网站'!A$1:A$994,'Oversea data From 国家网站'!J$1:J$994),_xlfn.XLOOKUP(O1264,'Local data from 国家网站'!A$1:A$1000,'Local data from 国家网站'!J$1:J$1000)))),"NA",IF(B1264="NMPA",_xlfn.XLOOKUP(E1264,'国家网站数据(NMPA)'!B$1:B$906,'国家网站数据(NMPA)'!J$1:J$906),IF(B1264="Oversea",_xlfn.XLOOKUP(O1264,'Oversea data From 国家网站'!A$1:A$994,'Oversea data From 国家网站'!J$1:J$994),_xlfn.XLOOKUP(O1264,'Local data from 国家网站'!A$1:A$1000,'Local data from 国家网站'!J$1:J$1000))))</f>
        <v>0</v>
      </c>
      <c r="I1264" s="176">
        <f>IF(ISERROR(IF(B1264="NMPA",_xlfn.XLOOKUP(西门子log!E1264,'国家网站数据(NMPA)'!B:B,'国家网站数据(NMPA)'!K:K),IF(B1264="Oversea",_xlfn.XLOOKUP(O1264,'Oversea data From 国家网站'!A:A,'Oversea data From 国家网站'!K:K),_xlfn.XLOOKUP(西门子log!O1264,'Local data from 国家网站'!A:A,'Local data from 国家网站'!K:K)))),"NA",IF(B1264="NMPA",_xlfn.XLOOKUP(E1264,'国家网站数据(NMPA)'!B:B,'国家网站数据(NMPA)'!K:K),IF(B1264="Oversea",_xlfn.XLOOKUP(O1264,'Oversea data From 国家网站'!A:A,'Oversea data From 国家网站'!K:K),_xlfn.XLOOKUP(O1264,'Local data from 国家网站'!A:A,'Local data from 国家网站'!K:K))))</f>
        <v>0</v>
      </c>
      <c r="J1264" s="176"/>
      <c r="K1264" s="176" t="str">
        <f>IF(B1264="NMPA", _xlfn.XLOOKUP(E1264, '国家网站数据(NMPA)'!B:B, '国家网站数据(NMPA)'!W:W), "NA")</f>
        <v>NA</v>
      </c>
      <c r="M1264" s="326">
        <f t="shared" si="37"/>
        <v>30</v>
      </c>
    </row>
    <row r="1265" spans="3:13" ht="16.399999999999999" customHeight="1">
      <c r="C1265" s="172">
        <f t="shared" ca="1" si="36"/>
        <v>-45773</v>
      </c>
      <c r="D1265" s="174" t="str">
        <f>IF(B1265="NMPA", _xlfn.XLOOKUP(E1265,'国家网站数据(NMPA)'!$B$1:$B$906,'国家网站数据(NMPA)'!C$1:C$906),"NA")</f>
        <v>NA</v>
      </c>
      <c r="E1265" s="180">
        <f>IF(N1265="Not Reportable","NA",IF(B1265="Oversea",_xlfn.XLOOKUP(O1265,'Oversea data From 国家网站'!A:A,'Oversea data From 国家网站'!B:B),_xlfn.XLOOKUP(O1265,'Local data from 国家网站'!A:A,'Local data from 国家网站'!B:B)))</f>
        <v>0</v>
      </c>
      <c r="G1265" s="176">
        <f>IF(ISERROR(IF(B1265="NMPA",_xlfn.XLOOKUP(E1265,'国家网站数据(NMPA)'!B$1:B$906,'国家网站数据(NMPA)'!J$1:J$906),IF(B1265="Oversea",_xlfn.XLOOKUP(O1265,'Oversea data From 国家网站'!A$1:A$994,'Oversea data From 国家网站'!J$1:J$994),_xlfn.XLOOKUP(O1265,'Local data from 国家网站'!A$1:A$1000,'Local data from 国家网站'!J$1:J$1000)))),"NA",IF(B1265="NMPA",_xlfn.XLOOKUP(E1265,'国家网站数据(NMPA)'!B$1:B$906,'国家网站数据(NMPA)'!J$1:J$906),IF(B1265="Oversea",_xlfn.XLOOKUP(O1265,'Oversea data From 国家网站'!A$1:A$994,'Oversea data From 国家网站'!J$1:J$994),_xlfn.XLOOKUP(O1265,'Local data from 国家网站'!A$1:A$1000,'Local data from 国家网站'!J$1:J$1000))))</f>
        <v>0</v>
      </c>
      <c r="I1265" s="176">
        <f>IF(ISERROR(IF(B1265="NMPA",_xlfn.XLOOKUP(西门子log!E1265,'国家网站数据(NMPA)'!B:B,'国家网站数据(NMPA)'!K:K),IF(B1265="Oversea",_xlfn.XLOOKUP(O1265,'Oversea data From 国家网站'!A:A,'Oversea data From 国家网站'!K:K),_xlfn.XLOOKUP(西门子log!O1265,'Local data from 国家网站'!A:A,'Local data from 国家网站'!K:K)))),"NA",IF(B1265="NMPA",_xlfn.XLOOKUP(E1265,'国家网站数据(NMPA)'!B:B,'国家网站数据(NMPA)'!K:K),IF(B1265="Oversea",_xlfn.XLOOKUP(O1265,'Oversea data From 国家网站'!A:A,'Oversea data From 国家网站'!K:K),_xlfn.XLOOKUP(O1265,'Local data from 国家网站'!A:A,'Local data from 国家网站'!K:K))))</f>
        <v>0</v>
      </c>
      <c r="J1265" s="176"/>
      <c r="K1265" s="176" t="str">
        <f>IF(B1265="NMPA", _xlfn.XLOOKUP(E1265, '国家网站数据(NMPA)'!B:B, '国家网站数据(NMPA)'!W:W), "NA")</f>
        <v>NA</v>
      </c>
      <c r="M1265" s="326">
        <f t="shared" si="37"/>
        <v>30</v>
      </c>
    </row>
    <row r="1266" spans="3:13" ht="16.399999999999999" customHeight="1">
      <c r="C1266" s="172">
        <f t="shared" ca="1" si="36"/>
        <v>-45773</v>
      </c>
      <c r="D1266" s="174" t="str">
        <f>IF(B1266="NMPA", _xlfn.XLOOKUP(E1266,'国家网站数据(NMPA)'!$B$1:$B$906,'国家网站数据(NMPA)'!C$1:C$906),"NA")</f>
        <v>NA</v>
      </c>
      <c r="E1266" s="180">
        <f>IF(N1266="Not Reportable","NA",IF(B1266="Oversea",_xlfn.XLOOKUP(O1266,'Oversea data From 国家网站'!A:A,'Oversea data From 国家网站'!B:B),_xlfn.XLOOKUP(O1266,'Local data from 国家网站'!A:A,'Local data from 国家网站'!B:B)))</f>
        <v>0</v>
      </c>
      <c r="G1266" s="176">
        <f>IF(ISERROR(IF(B1266="NMPA",_xlfn.XLOOKUP(E1266,'国家网站数据(NMPA)'!B$1:B$906,'国家网站数据(NMPA)'!J$1:J$906),IF(B1266="Oversea",_xlfn.XLOOKUP(O1266,'Oversea data From 国家网站'!A$1:A$994,'Oversea data From 国家网站'!J$1:J$994),_xlfn.XLOOKUP(O1266,'Local data from 国家网站'!A$1:A$1000,'Local data from 国家网站'!J$1:J$1000)))),"NA",IF(B1266="NMPA",_xlfn.XLOOKUP(E1266,'国家网站数据(NMPA)'!B$1:B$906,'国家网站数据(NMPA)'!J$1:J$906),IF(B1266="Oversea",_xlfn.XLOOKUP(O1266,'Oversea data From 国家网站'!A$1:A$994,'Oversea data From 国家网站'!J$1:J$994),_xlfn.XLOOKUP(O1266,'Local data from 国家网站'!A$1:A$1000,'Local data from 国家网站'!J$1:J$1000))))</f>
        <v>0</v>
      </c>
      <c r="I1266" s="176">
        <f>IF(ISERROR(IF(B1266="NMPA",_xlfn.XLOOKUP(西门子log!E1266,'国家网站数据(NMPA)'!B:B,'国家网站数据(NMPA)'!K:K),IF(B1266="Oversea",_xlfn.XLOOKUP(O1266,'Oversea data From 国家网站'!A:A,'Oversea data From 国家网站'!K:K),_xlfn.XLOOKUP(西门子log!O1266,'Local data from 国家网站'!A:A,'Local data from 国家网站'!K:K)))),"NA",IF(B1266="NMPA",_xlfn.XLOOKUP(E1266,'国家网站数据(NMPA)'!B:B,'国家网站数据(NMPA)'!K:K),IF(B1266="Oversea",_xlfn.XLOOKUP(O1266,'Oversea data From 国家网站'!A:A,'Oversea data From 国家网站'!K:K),_xlfn.XLOOKUP(O1266,'Local data from 国家网站'!A:A,'Local data from 国家网站'!K:K))))</f>
        <v>0</v>
      </c>
      <c r="J1266" s="176"/>
      <c r="K1266" s="176" t="str">
        <f>IF(B1266="NMPA", _xlfn.XLOOKUP(E1266, '国家网站数据(NMPA)'!B:B, '国家网站数据(NMPA)'!W:W), "NA")</f>
        <v>NA</v>
      </c>
      <c r="M1266" s="326">
        <f t="shared" si="37"/>
        <v>30</v>
      </c>
    </row>
    <row r="1267" spans="3:13" ht="16.399999999999999" customHeight="1">
      <c r="C1267" s="172">
        <f t="shared" ca="1" si="36"/>
        <v>-45773</v>
      </c>
      <c r="D1267" s="174" t="str">
        <f>IF(B1267="NMPA", _xlfn.XLOOKUP(E1267,'国家网站数据(NMPA)'!$B$1:$B$906,'国家网站数据(NMPA)'!C$1:C$906),"NA")</f>
        <v>NA</v>
      </c>
      <c r="E1267" s="180">
        <f>IF(N1267="Not Reportable","NA",IF(B1267="Oversea",_xlfn.XLOOKUP(O1267,'Oversea data From 国家网站'!A:A,'Oversea data From 国家网站'!B:B),_xlfn.XLOOKUP(O1267,'Local data from 国家网站'!A:A,'Local data from 国家网站'!B:B)))</f>
        <v>0</v>
      </c>
      <c r="G1267" s="176">
        <f>IF(ISERROR(IF(B1267="NMPA",_xlfn.XLOOKUP(E1267,'国家网站数据(NMPA)'!B$1:B$906,'国家网站数据(NMPA)'!J$1:J$906),IF(B1267="Oversea",_xlfn.XLOOKUP(O1267,'Oversea data From 国家网站'!A$1:A$994,'Oversea data From 国家网站'!J$1:J$994),_xlfn.XLOOKUP(O1267,'Local data from 国家网站'!A$1:A$1000,'Local data from 国家网站'!J$1:J$1000)))),"NA",IF(B1267="NMPA",_xlfn.XLOOKUP(E1267,'国家网站数据(NMPA)'!B$1:B$906,'国家网站数据(NMPA)'!J$1:J$906),IF(B1267="Oversea",_xlfn.XLOOKUP(O1267,'Oversea data From 国家网站'!A$1:A$994,'Oversea data From 国家网站'!J$1:J$994),_xlfn.XLOOKUP(O1267,'Local data from 国家网站'!A$1:A$1000,'Local data from 国家网站'!J$1:J$1000))))</f>
        <v>0</v>
      </c>
      <c r="I1267" s="176">
        <f>IF(ISERROR(IF(B1267="NMPA",_xlfn.XLOOKUP(西门子log!E1267,'国家网站数据(NMPA)'!B:B,'国家网站数据(NMPA)'!K:K),IF(B1267="Oversea",_xlfn.XLOOKUP(O1267,'Oversea data From 国家网站'!A:A,'Oversea data From 国家网站'!K:K),_xlfn.XLOOKUP(西门子log!O1267,'Local data from 国家网站'!A:A,'Local data from 国家网站'!K:K)))),"NA",IF(B1267="NMPA",_xlfn.XLOOKUP(E1267,'国家网站数据(NMPA)'!B:B,'国家网站数据(NMPA)'!K:K),IF(B1267="Oversea",_xlfn.XLOOKUP(O1267,'Oversea data From 国家网站'!A:A,'Oversea data From 国家网站'!K:K),_xlfn.XLOOKUP(O1267,'Local data from 国家网站'!A:A,'Local data from 国家网站'!K:K))))</f>
        <v>0</v>
      </c>
      <c r="J1267" s="176"/>
      <c r="K1267" s="176" t="str">
        <f>IF(B1267="NMPA", _xlfn.XLOOKUP(E1267, '国家网站数据(NMPA)'!B:B, '国家网站数据(NMPA)'!W:W), "NA")</f>
        <v>NA</v>
      </c>
      <c r="M1267" s="326">
        <f t="shared" si="37"/>
        <v>30</v>
      </c>
    </row>
    <row r="1268" spans="3:13" ht="16.399999999999999" customHeight="1">
      <c r="C1268" s="172">
        <f t="shared" ref="C1268:C1331" ca="1" si="38">IF(OR(R1268="Closed",R1268="Pending"),"NA",IF(OR(P1268="",P1268="NA"),M1268-TODAY(),"NA"))</f>
        <v>-45773</v>
      </c>
      <c r="D1268" s="174" t="str">
        <f>IF(B1268="NMPA", _xlfn.XLOOKUP(E1268,'国家网站数据(NMPA)'!$B$1:$B$906,'国家网站数据(NMPA)'!C$1:C$906),"NA")</f>
        <v>NA</v>
      </c>
      <c r="E1268" s="180">
        <f>IF(N1268="Not Reportable","NA",IF(B1268="Oversea",_xlfn.XLOOKUP(O1268,'Oversea data From 国家网站'!A:A,'Oversea data From 国家网站'!B:B),_xlfn.XLOOKUP(O1268,'Local data from 国家网站'!A:A,'Local data from 国家网站'!B:B)))</f>
        <v>0</v>
      </c>
      <c r="G1268" s="176">
        <f>IF(ISERROR(IF(B1268="NMPA",_xlfn.XLOOKUP(E1268,'国家网站数据(NMPA)'!B$1:B$906,'国家网站数据(NMPA)'!J$1:J$906),IF(B1268="Oversea",_xlfn.XLOOKUP(O1268,'Oversea data From 国家网站'!A$1:A$994,'Oversea data From 国家网站'!J$1:J$994),_xlfn.XLOOKUP(O1268,'Local data from 国家网站'!A$1:A$1000,'Local data from 国家网站'!J$1:J$1000)))),"NA",IF(B1268="NMPA",_xlfn.XLOOKUP(E1268,'国家网站数据(NMPA)'!B$1:B$906,'国家网站数据(NMPA)'!J$1:J$906),IF(B1268="Oversea",_xlfn.XLOOKUP(O1268,'Oversea data From 国家网站'!A$1:A$994,'Oversea data From 国家网站'!J$1:J$994),_xlfn.XLOOKUP(O1268,'Local data from 国家网站'!A$1:A$1000,'Local data from 国家网站'!J$1:J$1000))))</f>
        <v>0</v>
      </c>
      <c r="I1268" s="176">
        <f>IF(ISERROR(IF(B1268="NMPA",_xlfn.XLOOKUP(西门子log!E1268,'国家网站数据(NMPA)'!B:B,'国家网站数据(NMPA)'!K:K),IF(B1268="Oversea",_xlfn.XLOOKUP(O1268,'Oversea data From 国家网站'!A:A,'Oversea data From 国家网站'!K:K),_xlfn.XLOOKUP(西门子log!O1268,'Local data from 国家网站'!A:A,'Local data from 国家网站'!K:K)))),"NA",IF(B1268="NMPA",_xlfn.XLOOKUP(E1268,'国家网站数据(NMPA)'!B:B,'国家网站数据(NMPA)'!K:K),IF(B1268="Oversea",_xlfn.XLOOKUP(O1268,'Oversea data From 国家网站'!A:A,'Oversea data From 国家网站'!K:K),_xlfn.XLOOKUP(O1268,'Local data from 国家网站'!A:A,'Local data from 国家网站'!K:K))))</f>
        <v>0</v>
      </c>
      <c r="J1268" s="176"/>
      <c r="K1268" s="176" t="str">
        <f>IF(B1268="NMPA", _xlfn.XLOOKUP(E1268, '国家网站数据(NMPA)'!B:B, '国家网站数据(NMPA)'!W:W), "NA")</f>
        <v>NA</v>
      </c>
      <c r="M1268" s="326">
        <f t="shared" ref="M1268:M1331" si="39">IF(B1268="NMPA",L1268+45,IF(B1268="Local",L1268+20,L1268+30))</f>
        <v>30</v>
      </c>
    </row>
    <row r="1269" spans="3:13" ht="16.399999999999999" customHeight="1">
      <c r="C1269" s="172">
        <f t="shared" ca="1" si="38"/>
        <v>-45773</v>
      </c>
      <c r="D1269" s="174" t="str">
        <f>IF(B1269="NMPA", _xlfn.XLOOKUP(E1269,'国家网站数据(NMPA)'!$B$1:$B$906,'国家网站数据(NMPA)'!C$1:C$906),"NA")</f>
        <v>NA</v>
      </c>
      <c r="E1269" s="180">
        <f>IF(N1269="Not Reportable","NA",IF(B1269="Oversea",_xlfn.XLOOKUP(O1269,'Oversea data From 国家网站'!A:A,'Oversea data From 国家网站'!B:B),_xlfn.XLOOKUP(O1269,'Local data from 国家网站'!A:A,'Local data from 国家网站'!B:B)))</f>
        <v>0</v>
      </c>
      <c r="G1269" s="176">
        <f>IF(ISERROR(IF(B1269="NMPA",_xlfn.XLOOKUP(E1269,'国家网站数据(NMPA)'!B$1:B$906,'国家网站数据(NMPA)'!J$1:J$906),IF(B1269="Oversea",_xlfn.XLOOKUP(O1269,'Oversea data From 国家网站'!A$1:A$994,'Oversea data From 国家网站'!J$1:J$994),_xlfn.XLOOKUP(O1269,'Local data from 国家网站'!A$1:A$1000,'Local data from 国家网站'!J$1:J$1000)))),"NA",IF(B1269="NMPA",_xlfn.XLOOKUP(E1269,'国家网站数据(NMPA)'!B$1:B$906,'国家网站数据(NMPA)'!J$1:J$906),IF(B1269="Oversea",_xlfn.XLOOKUP(O1269,'Oversea data From 国家网站'!A$1:A$994,'Oversea data From 国家网站'!J$1:J$994),_xlfn.XLOOKUP(O1269,'Local data from 国家网站'!A$1:A$1000,'Local data from 国家网站'!J$1:J$1000))))</f>
        <v>0</v>
      </c>
      <c r="I1269" s="176">
        <f>IF(ISERROR(IF(B1269="NMPA",_xlfn.XLOOKUP(西门子log!E1269,'国家网站数据(NMPA)'!B:B,'国家网站数据(NMPA)'!K:K),IF(B1269="Oversea",_xlfn.XLOOKUP(O1269,'Oversea data From 国家网站'!A:A,'Oversea data From 国家网站'!K:K),_xlfn.XLOOKUP(西门子log!O1269,'Local data from 国家网站'!A:A,'Local data from 国家网站'!K:K)))),"NA",IF(B1269="NMPA",_xlfn.XLOOKUP(E1269,'国家网站数据(NMPA)'!B:B,'国家网站数据(NMPA)'!K:K),IF(B1269="Oversea",_xlfn.XLOOKUP(O1269,'Oversea data From 国家网站'!A:A,'Oversea data From 国家网站'!K:K),_xlfn.XLOOKUP(O1269,'Local data from 国家网站'!A:A,'Local data from 国家网站'!K:K))))</f>
        <v>0</v>
      </c>
      <c r="J1269" s="176"/>
      <c r="K1269" s="176" t="str">
        <f>IF(B1269="NMPA", _xlfn.XLOOKUP(E1269, '国家网站数据(NMPA)'!B:B, '国家网站数据(NMPA)'!W:W), "NA")</f>
        <v>NA</v>
      </c>
      <c r="M1269" s="326">
        <f t="shared" si="39"/>
        <v>30</v>
      </c>
    </row>
    <row r="1270" spans="3:13" ht="16.399999999999999" customHeight="1">
      <c r="C1270" s="172">
        <f t="shared" ca="1" si="38"/>
        <v>-45773</v>
      </c>
      <c r="D1270" s="174" t="str">
        <f>IF(B1270="NMPA", _xlfn.XLOOKUP(E1270,'国家网站数据(NMPA)'!$B$1:$B$906,'国家网站数据(NMPA)'!C$1:C$906),"NA")</f>
        <v>NA</v>
      </c>
      <c r="E1270" s="180">
        <f>IF(N1270="Not Reportable","NA",IF(B1270="Oversea",_xlfn.XLOOKUP(O1270,'Oversea data From 国家网站'!A:A,'Oversea data From 国家网站'!B:B),_xlfn.XLOOKUP(O1270,'Local data from 国家网站'!A:A,'Local data from 国家网站'!B:B)))</f>
        <v>0</v>
      </c>
      <c r="G1270" s="176">
        <f>IF(ISERROR(IF(B1270="NMPA",_xlfn.XLOOKUP(E1270,'国家网站数据(NMPA)'!B$1:B$906,'国家网站数据(NMPA)'!J$1:J$906),IF(B1270="Oversea",_xlfn.XLOOKUP(O1270,'Oversea data From 国家网站'!A$1:A$994,'Oversea data From 国家网站'!J$1:J$994),_xlfn.XLOOKUP(O1270,'Local data from 国家网站'!A$1:A$1000,'Local data from 国家网站'!J$1:J$1000)))),"NA",IF(B1270="NMPA",_xlfn.XLOOKUP(E1270,'国家网站数据(NMPA)'!B$1:B$906,'国家网站数据(NMPA)'!J$1:J$906),IF(B1270="Oversea",_xlfn.XLOOKUP(O1270,'Oversea data From 国家网站'!A$1:A$994,'Oversea data From 国家网站'!J$1:J$994),_xlfn.XLOOKUP(O1270,'Local data from 国家网站'!A$1:A$1000,'Local data from 国家网站'!J$1:J$1000))))</f>
        <v>0</v>
      </c>
      <c r="I1270" s="176">
        <f>IF(ISERROR(IF(B1270="NMPA",_xlfn.XLOOKUP(西门子log!E1270,'国家网站数据(NMPA)'!B:B,'国家网站数据(NMPA)'!K:K),IF(B1270="Oversea",_xlfn.XLOOKUP(O1270,'Oversea data From 国家网站'!A:A,'Oversea data From 国家网站'!K:K),_xlfn.XLOOKUP(西门子log!O1270,'Local data from 国家网站'!A:A,'Local data from 国家网站'!K:K)))),"NA",IF(B1270="NMPA",_xlfn.XLOOKUP(E1270,'国家网站数据(NMPA)'!B:B,'国家网站数据(NMPA)'!K:K),IF(B1270="Oversea",_xlfn.XLOOKUP(O1270,'Oversea data From 国家网站'!A:A,'Oversea data From 国家网站'!K:K),_xlfn.XLOOKUP(O1270,'Local data from 国家网站'!A:A,'Local data from 国家网站'!K:K))))</f>
        <v>0</v>
      </c>
      <c r="J1270" s="176"/>
      <c r="K1270" s="176" t="str">
        <f>IF(B1270="NMPA", _xlfn.XLOOKUP(E1270, '国家网站数据(NMPA)'!B:B, '国家网站数据(NMPA)'!W:W), "NA")</f>
        <v>NA</v>
      </c>
      <c r="M1270" s="326">
        <f t="shared" si="39"/>
        <v>30</v>
      </c>
    </row>
    <row r="1271" spans="3:13" ht="16.399999999999999" customHeight="1">
      <c r="C1271" s="172">
        <f t="shared" ca="1" si="38"/>
        <v>-45773</v>
      </c>
      <c r="D1271" s="174" t="str">
        <f>IF(B1271="NMPA", _xlfn.XLOOKUP(E1271,'国家网站数据(NMPA)'!$B$1:$B$906,'国家网站数据(NMPA)'!C$1:C$906),"NA")</f>
        <v>NA</v>
      </c>
      <c r="E1271" s="180">
        <f>IF(N1271="Not Reportable","NA",IF(B1271="Oversea",_xlfn.XLOOKUP(O1271,'Oversea data From 国家网站'!A:A,'Oversea data From 国家网站'!B:B),_xlfn.XLOOKUP(O1271,'Local data from 国家网站'!A:A,'Local data from 国家网站'!B:B)))</f>
        <v>0</v>
      </c>
      <c r="G1271" s="176">
        <f>IF(ISERROR(IF(B1271="NMPA",_xlfn.XLOOKUP(E1271,'国家网站数据(NMPA)'!B$1:B$906,'国家网站数据(NMPA)'!J$1:J$906),IF(B1271="Oversea",_xlfn.XLOOKUP(O1271,'Oversea data From 国家网站'!A$1:A$994,'Oversea data From 国家网站'!J$1:J$994),_xlfn.XLOOKUP(O1271,'Local data from 国家网站'!A$1:A$1000,'Local data from 国家网站'!J$1:J$1000)))),"NA",IF(B1271="NMPA",_xlfn.XLOOKUP(E1271,'国家网站数据(NMPA)'!B$1:B$906,'国家网站数据(NMPA)'!J$1:J$906),IF(B1271="Oversea",_xlfn.XLOOKUP(O1271,'Oversea data From 国家网站'!A$1:A$994,'Oversea data From 国家网站'!J$1:J$994),_xlfn.XLOOKUP(O1271,'Local data from 国家网站'!A$1:A$1000,'Local data from 国家网站'!J$1:J$1000))))</f>
        <v>0</v>
      </c>
      <c r="I1271" s="176">
        <f>IF(ISERROR(IF(B1271="NMPA",_xlfn.XLOOKUP(西门子log!E1271,'国家网站数据(NMPA)'!B:B,'国家网站数据(NMPA)'!K:K),IF(B1271="Oversea",_xlfn.XLOOKUP(O1271,'Oversea data From 国家网站'!A:A,'Oversea data From 国家网站'!K:K),_xlfn.XLOOKUP(西门子log!O1271,'Local data from 国家网站'!A:A,'Local data from 国家网站'!K:K)))),"NA",IF(B1271="NMPA",_xlfn.XLOOKUP(E1271,'国家网站数据(NMPA)'!B:B,'国家网站数据(NMPA)'!K:K),IF(B1271="Oversea",_xlfn.XLOOKUP(O1271,'Oversea data From 国家网站'!A:A,'Oversea data From 国家网站'!K:K),_xlfn.XLOOKUP(O1271,'Local data from 国家网站'!A:A,'Local data from 国家网站'!K:K))))</f>
        <v>0</v>
      </c>
      <c r="J1271" s="176"/>
      <c r="K1271" s="176" t="str">
        <f>IF(B1271="NMPA", _xlfn.XLOOKUP(E1271, '国家网站数据(NMPA)'!B:B, '国家网站数据(NMPA)'!W:W), "NA")</f>
        <v>NA</v>
      </c>
      <c r="M1271" s="326">
        <f t="shared" si="39"/>
        <v>30</v>
      </c>
    </row>
    <row r="1272" spans="3:13" ht="16.399999999999999" customHeight="1">
      <c r="C1272" s="172">
        <f t="shared" ca="1" si="38"/>
        <v>-45773</v>
      </c>
      <c r="D1272" s="174" t="str">
        <f>IF(B1272="NMPA", _xlfn.XLOOKUP(E1272,'国家网站数据(NMPA)'!$B$1:$B$906,'国家网站数据(NMPA)'!C$1:C$906),"NA")</f>
        <v>NA</v>
      </c>
      <c r="E1272" s="180">
        <f>IF(N1272="Not Reportable","NA",IF(B1272="Oversea",_xlfn.XLOOKUP(O1272,'Oversea data From 国家网站'!A:A,'Oversea data From 国家网站'!B:B),_xlfn.XLOOKUP(O1272,'Local data from 国家网站'!A:A,'Local data from 国家网站'!B:B)))</f>
        <v>0</v>
      </c>
      <c r="G1272" s="176">
        <f>IF(ISERROR(IF(B1272="NMPA",_xlfn.XLOOKUP(E1272,'国家网站数据(NMPA)'!B$1:B$906,'国家网站数据(NMPA)'!J$1:J$906),IF(B1272="Oversea",_xlfn.XLOOKUP(O1272,'Oversea data From 国家网站'!A$1:A$994,'Oversea data From 国家网站'!J$1:J$994),_xlfn.XLOOKUP(O1272,'Local data from 国家网站'!A$1:A$1000,'Local data from 国家网站'!J$1:J$1000)))),"NA",IF(B1272="NMPA",_xlfn.XLOOKUP(E1272,'国家网站数据(NMPA)'!B$1:B$906,'国家网站数据(NMPA)'!J$1:J$906),IF(B1272="Oversea",_xlfn.XLOOKUP(O1272,'Oversea data From 国家网站'!A$1:A$994,'Oversea data From 国家网站'!J$1:J$994),_xlfn.XLOOKUP(O1272,'Local data from 国家网站'!A$1:A$1000,'Local data from 国家网站'!J$1:J$1000))))</f>
        <v>0</v>
      </c>
      <c r="I1272" s="176">
        <f>IF(ISERROR(IF(B1272="NMPA",_xlfn.XLOOKUP(西门子log!E1272,'国家网站数据(NMPA)'!B:B,'国家网站数据(NMPA)'!K:K),IF(B1272="Oversea",_xlfn.XLOOKUP(O1272,'Oversea data From 国家网站'!A:A,'Oversea data From 国家网站'!K:K),_xlfn.XLOOKUP(西门子log!O1272,'Local data from 国家网站'!A:A,'Local data from 国家网站'!K:K)))),"NA",IF(B1272="NMPA",_xlfn.XLOOKUP(E1272,'国家网站数据(NMPA)'!B:B,'国家网站数据(NMPA)'!K:K),IF(B1272="Oversea",_xlfn.XLOOKUP(O1272,'Oversea data From 国家网站'!A:A,'Oversea data From 国家网站'!K:K),_xlfn.XLOOKUP(O1272,'Local data from 国家网站'!A:A,'Local data from 国家网站'!K:K))))</f>
        <v>0</v>
      </c>
      <c r="J1272" s="176"/>
      <c r="K1272" s="176" t="str">
        <f>IF(B1272="NMPA", _xlfn.XLOOKUP(E1272, '国家网站数据(NMPA)'!B:B, '国家网站数据(NMPA)'!W:W), "NA")</f>
        <v>NA</v>
      </c>
      <c r="M1272" s="326">
        <f t="shared" si="39"/>
        <v>30</v>
      </c>
    </row>
    <row r="1273" spans="3:13" ht="16.399999999999999" customHeight="1">
      <c r="C1273" s="172">
        <f t="shared" ca="1" si="38"/>
        <v>-45773</v>
      </c>
      <c r="D1273" s="174" t="str">
        <f>IF(B1273="NMPA", _xlfn.XLOOKUP(E1273,'国家网站数据(NMPA)'!$B$1:$B$906,'国家网站数据(NMPA)'!C$1:C$906),"NA")</f>
        <v>NA</v>
      </c>
      <c r="E1273" s="180">
        <f>IF(N1273="Not Reportable","NA",IF(B1273="Oversea",_xlfn.XLOOKUP(O1273,'Oversea data From 国家网站'!A:A,'Oversea data From 国家网站'!B:B),_xlfn.XLOOKUP(O1273,'Local data from 国家网站'!A:A,'Local data from 国家网站'!B:B)))</f>
        <v>0</v>
      </c>
      <c r="G1273" s="176">
        <f>IF(ISERROR(IF(B1273="NMPA",_xlfn.XLOOKUP(E1273,'国家网站数据(NMPA)'!B$1:B$906,'国家网站数据(NMPA)'!J$1:J$906),IF(B1273="Oversea",_xlfn.XLOOKUP(O1273,'Oversea data From 国家网站'!A$1:A$994,'Oversea data From 国家网站'!J$1:J$994),_xlfn.XLOOKUP(O1273,'Local data from 国家网站'!A$1:A$1000,'Local data from 国家网站'!J$1:J$1000)))),"NA",IF(B1273="NMPA",_xlfn.XLOOKUP(E1273,'国家网站数据(NMPA)'!B$1:B$906,'国家网站数据(NMPA)'!J$1:J$906),IF(B1273="Oversea",_xlfn.XLOOKUP(O1273,'Oversea data From 国家网站'!A$1:A$994,'Oversea data From 国家网站'!J$1:J$994),_xlfn.XLOOKUP(O1273,'Local data from 国家网站'!A$1:A$1000,'Local data from 国家网站'!J$1:J$1000))))</f>
        <v>0</v>
      </c>
      <c r="I1273" s="176">
        <f>IF(ISERROR(IF(B1273="NMPA",_xlfn.XLOOKUP(西门子log!E1273,'国家网站数据(NMPA)'!B:B,'国家网站数据(NMPA)'!K:K),IF(B1273="Oversea",_xlfn.XLOOKUP(O1273,'Oversea data From 国家网站'!A:A,'Oversea data From 国家网站'!K:K),_xlfn.XLOOKUP(西门子log!O1273,'Local data from 国家网站'!A:A,'Local data from 国家网站'!K:K)))),"NA",IF(B1273="NMPA",_xlfn.XLOOKUP(E1273,'国家网站数据(NMPA)'!B:B,'国家网站数据(NMPA)'!K:K),IF(B1273="Oversea",_xlfn.XLOOKUP(O1273,'Oversea data From 国家网站'!A:A,'Oversea data From 国家网站'!K:K),_xlfn.XLOOKUP(O1273,'Local data from 国家网站'!A:A,'Local data from 国家网站'!K:K))))</f>
        <v>0</v>
      </c>
      <c r="J1273" s="176"/>
      <c r="K1273" s="176" t="str">
        <f>IF(B1273="NMPA", _xlfn.XLOOKUP(E1273, '国家网站数据(NMPA)'!B:B, '国家网站数据(NMPA)'!W:W), "NA")</f>
        <v>NA</v>
      </c>
      <c r="M1273" s="326">
        <f t="shared" si="39"/>
        <v>30</v>
      </c>
    </row>
    <row r="1274" spans="3:13" ht="16.399999999999999" customHeight="1">
      <c r="C1274" s="172">
        <f t="shared" ca="1" si="38"/>
        <v>-45773</v>
      </c>
      <c r="D1274" s="174" t="str">
        <f>IF(B1274="NMPA", _xlfn.XLOOKUP(E1274,'国家网站数据(NMPA)'!$B$1:$B$906,'国家网站数据(NMPA)'!C$1:C$906),"NA")</f>
        <v>NA</v>
      </c>
      <c r="E1274" s="180">
        <f>IF(N1274="Not Reportable","NA",IF(B1274="Oversea",_xlfn.XLOOKUP(O1274,'Oversea data From 国家网站'!A:A,'Oversea data From 国家网站'!B:B),_xlfn.XLOOKUP(O1274,'Local data from 国家网站'!A:A,'Local data from 国家网站'!B:B)))</f>
        <v>0</v>
      </c>
      <c r="G1274" s="176">
        <f>IF(ISERROR(IF(B1274="NMPA",_xlfn.XLOOKUP(E1274,'国家网站数据(NMPA)'!B$1:B$906,'国家网站数据(NMPA)'!J$1:J$906),IF(B1274="Oversea",_xlfn.XLOOKUP(O1274,'Oversea data From 国家网站'!A$1:A$994,'Oversea data From 国家网站'!J$1:J$994),_xlfn.XLOOKUP(O1274,'Local data from 国家网站'!A$1:A$1000,'Local data from 国家网站'!J$1:J$1000)))),"NA",IF(B1274="NMPA",_xlfn.XLOOKUP(E1274,'国家网站数据(NMPA)'!B$1:B$906,'国家网站数据(NMPA)'!J$1:J$906),IF(B1274="Oversea",_xlfn.XLOOKUP(O1274,'Oversea data From 国家网站'!A$1:A$994,'Oversea data From 国家网站'!J$1:J$994),_xlfn.XLOOKUP(O1274,'Local data from 国家网站'!A$1:A$1000,'Local data from 国家网站'!J$1:J$1000))))</f>
        <v>0</v>
      </c>
      <c r="I1274" s="176">
        <f>IF(ISERROR(IF(B1274="NMPA",_xlfn.XLOOKUP(西门子log!E1274,'国家网站数据(NMPA)'!B:B,'国家网站数据(NMPA)'!K:K),IF(B1274="Oversea",_xlfn.XLOOKUP(O1274,'Oversea data From 国家网站'!A:A,'Oversea data From 国家网站'!K:K),_xlfn.XLOOKUP(西门子log!O1274,'Local data from 国家网站'!A:A,'Local data from 国家网站'!K:K)))),"NA",IF(B1274="NMPA",_xlfn.XLOOKUP(E1274,'国家网站数据(NMPA)'!B:B,'国家网站数据(NMPA)'!K:K),IF(B1274="Oversea",_xlfn.XLOOKUP(O1274,'Oversea data From 国家网站'!A:A,'Oversea data From 国家网站'!K:K),_xlfn.XLOOKUP(O1274,'Local data from 国家网站'!A:A,'Local data from 国家网站'!K:K))))</f>
        <v>0</v>
      </c>
      <c r="J1274" s="176"/>
      <c r="K1274" s="176" t="str">
        <f>IF(B1274="NMPA", _xlfn.XLOOKUP(E1274, '国家网站数据(NMPA)'!B:B, '国家网站数据(NMPA)'!W:W), "NA")</f>
        <v>NA</v>
      </c>
      <c r="M1274" s="326">
        <f t="shared" si="39"/>
        <v>30</v>
      </c>
    </row>
    <row r="1275" spans="3:13" ht="16.399999999999999" customHeight="1">
      <c r="C1275" s="172">
        <f t="shared" ca="1" si="38"/>
        <v>-45773</v>
      </c>
      <c r="D1275" s="174" t="str">
        <f>IF(B1275="NMPA", _xlfn.XLOOKUP(E1275,'国家网站数据(NMPA)'!$B$1:$B$906,'国家网站数据(NMPA)'!C$1:C$906),"NA")</f>
        <v>NA</v>
      </c>
      <c r="E1275" s="180">
        <f>IF(N1275="Not Reportable","NA",IF(B1275="Oversea",_xlfn.XLOOKUP(O1275,'Oversea data From 国家网站'!A:A,'Oversea data From 国家网站'!B:B),_xlfn.XLOOKUP(O1275,'Local data from 国家网站'!A:A,'Local data from 国家网站'!B:B)))</f>
        <v>0</v>
      </c>
      <c r="G1275" s="176">
        <f>IF(ISERROR(IF(B1275="NMPA",_xlfn.XLOOKUP(E1275,'国家网站数据(NMPA)'!B$1:B$906,'国家网站数据(NMPA)'!J$1:J$906),IF(B1275="Oversea",_xlfn.XLOOKUP(O1275,'Oversea data From 国家网站'!A$1:A$994,'Oversea data From 国家网站'!J$1:J$994),_xlfn.XLOOKUP(O1275,'Local data from 国家网站'!A$1:A$1000,'Local data from 国家网站'!J$1:J$1000)))),"NA",IF(B1275="NMPA",_xlfn.XLOOKUP(E1275,'国家网站数据(NMPA)'!B$1:B$906,'国家网站数据(NMPA)'!J$1:J$906),IF(B1275="Oversea",_xlfn.XLOOKUP(O1275,'Oversea data From 国家网站'!A$1:A$994,'Oversea data From 国家网站'!J$1:J$994),_xlfn.XLOOKUP(O1275,'Local data from 国家网站'!A$1:A$1000,'Local data from 国家网站'!J$1:J$1000))))</f>
        <v>0</v>
      </c>
      <c r="I1275" s="176">
        <f>IF(ISERROR(IF(B1275="NMPA",_xlfn.XLOOKUP(西门子log!E1275,'国家网站数据(NMPA)'!B:B,'国家网站数据(NMPA)'!K:K),IF(B1275="Oversea",_xlfn.XLOOKUP(O1275,'Oversea data From 国家网站'!A:A,'Oversea data From 国家网站'!K:K),_xlfn.XLOOKUP(西门子log!O1275,'Local data from 国家网站'!A:A,'Local data from 国家网站'!K:K)))),"NA",IF(B1275="NMPA",_xlfn.XLOOKUP(E1275,'国家网站数据(NMPA)'!B:B,'国家网站数据(NMPA)'!K:K),IF(B1275="Oversea",_xlfn.XLOOKUP(O1275,'Oversea data From 国家网站'!A:A,'Oversea data From 国家网站'!K:K),_xlfn.XLOOKUP(O1275,'Local data from 国家网站'!A:A,'Local data from 国家网站'!K:K))))</f>
        <v>0</v>
      </c>
      <c r="J1275" s="176"/>
      <c r="K1275" s="176" t="str">
        <f>IF(B1275="NMPA", _xlfn.XLOOKUP(E1275, '国家网站数据(NMPA)'!B:B, '国家网站数据(NMPA)'!W:W), "NA")</f>
        <v>NA</v>
      </c>
      <c r="M1275" s="326">
        <f t="shared" si="39"/>
        <v>30</v>
      </c>
    </row>
    <row r="1276" spans="3:13" ht="16.399999999999999" customHeight="1">
      <c r="C1276" s="172">
        <f t="shared" ca="1" si="38"/>
        <v>-45773</v>
      </c>
      <c r="D1276" s="174" t="str">
        <f>IF(B1276="NMPA", _xlfn.XLOOKUP(E1276,'国家网站数据(NMPA)'!$B$1:$B$906,'国家网站数据(NMPA)'!C$1:C$906),"NA")</f>
        <v>NA</v>
      </c>
      <c r="E1276" s="180">
        <f>IF(N1276="Not Reportable","NA",IF(B1276="Oversea",_xlfn.XLOOKUP(O1276,'Oversea data From 国家网站'!A:A,'Oversea data From 国家网站'!B:B),_xlfn.XLOOKUP(O1276,'Local data from 国家网站'!A:A,'Local data from 国家网站'!B:B)))</f>
        <v>0</v>
      </c>
      <c r="G1276" s="176">
        <f>IF(ISERROR(IF(B1276="NMPA",_xlfn.XLOOKUP(E1276,'国家网站数据(NMPA)'!B$1:B$906,'国家网站数据(NMPA)'!J$1:J$906),IF(B1276="Oversea",_xlfn.XLOOKUP(O1276,'Oversea data From 国家网站'!A$1:A$994,'Oversea data From 国家网站'!J$1:J$994),_xlfn.XLOOKUP(O1276,'Local data from 国家网站'!A$1:A$1000,'Local data from 国家网站'!J$1:J$1000)))),"NA",IF(B1276="NMPA",_xlfn.XLOOKUP(E1276,'国家网站数据(NMPA)'!B$1:B$906,'国家网站数据(NMPA)'!J$1:J$906),IF(B1276="Oversea",_xlfn.XLOOKUP(O1276,'Oversea data From 国家网站'!A$1:A$994,'Oversea data From 国家网站'!J$1:J$994),_xlfn.XLOOKUP(O1276,'Local data from 国家网站'!A$1:A$1000,'Local data from 国家网站'!J$1:J$1000))))</f>
        <v>0</v>
      </c>
      <c r="I1276" s="176">
        <f>IF(ISERROR(IF(B1276="NMPA",_xlfn.XLOOKUP(西门子log!E1276,'国家网站数据(NMPA)'!B:B,'国家网站数据(NMPA)'!K:K),IF(B1276="Oversea",_xlfn.XLOOKUP(O1276,'Oversea data From 国家网站'!A:A,'Oversea data From 国家网站'!K:K),_xlfn.XLOOKUP(西门子log!O1276,'Local data from 国家网站'!A:A,'Local data from 国家网站'!K:K)))),"NA",IF(B1276="NMPA",_xlfn.XLOOKUP(E1276,'国家网站数据(NMPA)'!B:B,'国家网站数据(NMPA)'!K:K),IF(B1276="Oversea",_xlfn.XLOOKUP(O1276,'Oversea data From 国家网站'!A:A,'Oversea data From 国家网站'!K:K),_xlfn.XLOOKUP(O1276,'Local data from 国家网站'!A:A,'Local data from 国家网站'!K:K))))</f>
        <v>0</v>
      </c>
      <c r="J1276" s="176"/>
      <c r="K1276" s="176" t="str">
        <f>IF(B1276="NMPA", _xlfn.XLOOKUP(E1276, '国家网站数据(NMPA)'!B:B, '国家网站数据(NMPA)'!W:W), "NA")</f>
        <v>NA</v>
      </c>
      <c r="M1276" s="326">
        <f t="shared" si="39"/>
        <v>30</v>
      </c>
    </row>
    <row r="1277" spans="3:13" ht="16.399999999999999" customHeight="1">
      <c r="C1277" s="172">
        <f t="shared" ca="1" si="38"/>
        <v>-45773</v>
      </c>
      <c r="D1277" s="174" t="str">
        <f>IF(B1277="NMPA", _xlfn.XLOOKUP(E1277,'国家网站数据(NMPA)'!$B$1:$B$906,'国家网站数据(NMPA)'!C$1:C$906),"NA")</f>
        <v>NA</v>
      </c>
      <c r="E1277" s="180">
        <f>IF(N1277="Not Reportable","NA",IF(B1277="Oversea",_xlfn.XLOOKUP(O1277,'Oversea data From 国家网站'!A:A,'Oversea data From 国家网站'!B:B),_xlfn.XLOOKUP(O1277,'Local data from 国家网站'!A:A,'Local data from 国家网站'!B:B)))</f>
        <v>0</v>
      </c>
      <c r="G1277" s="176">
        <f>IF(ISERROR(IF(B1277="NMPA",_xlfn.XLOOKUP(E1277,'国家网站数据(NMPA)'!B$1:B$906,'国家网站数据(NMPA)'!J$1:J$906),IF(B1277="Oversea",_xlfn.XLOOKUP(O1277,'Oversea data From 国家网站'!A$1:A$994,'Oversea data From 国家网站'!J$1:J$994),_xlfn.XLOOKUP(O1277,'Local data from 国家网站'!A$1:A$1000,'Local data from 国家网站'!J$1:J$1000)))),"NA",IF(B1277="NMPA",_xlfn.XLOOKUP(E1277,'国家网站数据(NMPA)'!B$1:B$906,'国家网站数据(NMPA)'!J$1:J$906),IF(B1277="Oversea",_xlfn.XLOOKUP(O1277,'Oversea data From 国家网站'!A$1:A$994,'Oversea data From 国家网站'!J$1:J$994),_xlfn.XLOOKUP(O1277,'Local data from 国家网站'!A$1:A$1000,'Local data from 国家网站'!J$1:J$1000))))</f>
        <v>0</v>
      </c>
      <c r="I1277" s="176">
        <f>IF(ISERROR(IF(B1277="NMPA",_xlfn.XLOOKUP(西门子log!E1277,'国家网站数据(NMPA)'!B:B,'国家网站数据(NMPA)'!K:K),IF(B1277="Oversea",_xlfn.XLOOKUP(O1277,'Oversea data From 国家网站'!A:A,'Oversea data From 国家网站'!K:K),_xlfn.XLOOKUP(西门子log!O1277,'Local data from 国家网站'!A:A,'Local data from 国家网站'!K:K)))),"NA",IF(B1277="NMPA",_xlfn.XLOOKUP(E1277,'国家网站数据(NMPA)'!B:B,'国家网站数据(NMPA)'!K:K),IF(B1277="Oversea",_xlfn.XLOOKUP(O1277,'Oversea data From 国家网站'!A:A,'Oversea data From 国家网站'!K:K),_xlfn.XLOOKUP(O1277,'Local data from 国家网站'!A:A,'Local data from 国家网站'!K:K))))</f>
        <v>0</v>
      </c>
      <c r="J1277" s="176"/>
      <c r="K1277" s="176" t="str">
        <f>IF(B1277="NMPA", _xlfn.XLOOKUP(E1277, '国家网站数据(NMPA)'!B:B, '国家网站数据(NMPA)'!W:W), "NA")</f>
        <v>NA</v>
      </c>
      <c r="M1277" s="326">
        <f t="shared" si="39"/>
        <v>30</v>
      </c>
    </row>
    <row r="1278" spans="3:13" ht="16.399999999999999" customHeight="1">
      <c r="C1278" s="172">
        <f t="shared" ca="1" si="38"/>
        <v>-45773</v>
      </c>
      <c r="D1278" s="174" t="str">
        <f>IF(B1278="NMPA", _xlfn.XLOOKUP(E1278,'国家网站数据(NMPA)'!$B$1:$B$906,'国家网站数据(NMPA)'!C$1:C$906),"NA")</f>
        <v>NA</v>
      </c>
      <c r="E1278" s="180">
        <f>IF(N1278="Not Reportable","NA",IF(B1278="Oversea",_xlfn.XLOOKUP(O1278,'Oversea data From 国家网站'!A:A,'Oversea data From 国家网站'!B:B),_xlfn.XLOOKUP(O1278,'Local data from 国家网站'!A:A,'Local data from 国家网站'!B:B)))</f>
        <v>0</v>
      </c>
      <c r="G1278" s="176">
        <f>IF(ISERROR(IF(B1278="NMPA",_xlfn.XLOOKUP(E1278,'国家网站数据(NMPA)'!B$1:B$906,'国家网站数据(NMPA)'!J$1:J$906),IF(B1278="Oversea",_xlfn.XLOOKUP(O1278,'Oversea data From 国家网站'!A$1:A$994,'Oversea data From 国家网站'!J$1:J$994),_xlfn.XLOOKUP(O1278,'Local data from 国家网站'!A$1:A$1000,'Local data from 国家网站'!J$1:J$1000)))),"NA",IF(B1278="NMPA",_xlfn.XLOOKUP(E1278,'国家网站数据(NMPA)'!B$1:B$906,'国家网站数据(NMPA)'!J$1:J$906),IF(B1278="Oversea",_xlfn.XLOOKUP(O1278,'Oversea data From 国家网站'!A$1:A$994,'Oversea data From 国家网站'!J$1:J$994),_xlfn.XLOOKUP(O1278,'Local data from 国家网站'!A$1:A$1000,'Local data from 国家网站'!J$1:J$1000))))</f>
        <v>0</v>
      </c>
      <c r="I1278" s="176">
        <f>IF(ISERROR(IF(B1278="NMPA",_xlfn.XLOOKUP(西门子log!E1278,'国家网站数据(NMPA)'!B:B,'国家网站数据(NMPA)'!K:K),IF(B1278="Oversea",_xlfn.XLOOKUP(O1278,'Oversea data From 国家网站'!A:A,'Oversea data From 国家网站'!K:K),_xlfn.XLOOKUP(西门子log!O1278,'Local data from 国家网站'!A:A,'Local data from 国家网站'!K:K)))),"NA",IF(B1278="NMPA",_xlfn.XLOOKUP(E1278,'国家网站数据(NMPA)'!B:B,'国家网站数据(NMPA)'!K:K),IF(B1278="Oversea",_xlfn.XLOOKUP(O1278,'Oversea data From 国家网站'!A:A,'Oversea data From 国家网站'!K:K),_xlfn.XLOOKUP(O1278,'Local data from 国家网站'!A:A,'Local data from 国家网站'!K:K))))</f>
        <v>0</v>
      </c>
      <c r="J1278" s="176"/>
      <c r="K1278" s="176" t="str">
        <f>IF(B1278="NMPA", _xlfn.XLOOKUP(E1278, '国家网站数据(NMPA)'!B:B, '国家网站数据(NMPA)'!W:W), "NA")</f>
        <v>NA</v>
      </c>
      <c r="M1278" s="326">
        <f t="shared" si="39"/>
        <v>30</v>
      </c>
    </row>
    <row r="1279" spans="3:13" ht="16.399999999999999" customHeight="1">
      <c r="C1279" s="172">
        <f t="shared" ca="1" si="38"/>
        <v>-45773</v>
      </c>
      <c r="D1279" s="174" t="str">
        <f>IF(B1279="NMPA", _xlfn.XLOOKUP(E1279,'国家网站数据(NMPA)'!$B$1:$B$906,'国家网站数据(NMPA)'!C$1:C$906),"NA")</f>
        <v>NA</v>
      </c>
      <c r="E1279" s="180">
        <f>IF(N1279="Not Reportable","NA",IF(B1279="Oversea",_xlfn.XLOOKUP(O1279,'Oversea data From 国家网站'!A:A,'Oversea data From 国家网站'!B:B),_xlfn.XLOOKUP(O1279,'Local data from 国家网站'!A:A,'Local data from 国家网站'!B:B)))</f>
        <v>0</v>
      </c>
      <c r="G1279" s="176">
        <f>IF(ISERROR(IF(B1279="NMPA",_xlfn.XLOOKUP(E1279,'国家网站数据(NMPA)'!B$1:B$906,'国家网站数据(NMPA)'!J$1:J$906),IF(B1279="Oversea",_xlfn.XLOOKUP(O1279,'Oversea data From 国家网站'!A$1:A$994,'Oversea data From 国家网站'!J$1:J$994),_xlfn.XLOOKUP(O1279,'Local data from 国家网站'!A$1:A$1000,'Local data from 国家网站'!J$1:J$1000)))),"NA",IF(B1279="NMPA",_xlfn.XLOOKUP(E1279,'国家网站数据(NMPA)'!B$1:B$906,'国家网站数据(NMPA)'!J$1:J$906),IF(B1279="Oversea",_xlfn.XLOOKUP(O1279,'Oversea data From 国家网站'!A$1:A$994,'Oversea data From 国家网站'!J$1:J$994),_xlfn.XLOOKUP(O1279,'Local data from 国家网站'!A$1:A$1000,'Local data from 国家网站'!J$1:J$1000))))</f>
        <v>0</v>
      </c>
      <c r="I1279" s="176">
        <f>IF(ISERROR(IF(B1279="NMPA",_xlfn.XLOOKUP(西门子log!E1279,'国家网站数据(NMPA)'!B:B,'国家网站数据(NMPA)'!K:K),IF(B1279="Oversea",_xlfn.XLOOKUP(O1279,'Oversea data From 国家网站'!A:A,'Oversea data From 国家网站'!K:K),_xlfn.XLOOKUP(西门子log!O1279,'Local data from 国家网站'!A:A,'Local data from 国家网站'!K:K)))),"NA",IF(B1279="NMPA",_xlfn.XLOOKUP(E1279,'国家网站数据(NMPA)'!B:B,'国家网站数据(NMPA)'!K:K),IF(B1279="Oversea",_xlfn.XLOOKUP(O1279,'Oversea data From 国家网站'!A:A,'Oversea data From 国家网站'!K:K),_xlfn.XLOOKUP(O1279,'Local data from 国家网站'!A:A,'Local data from 国家网站'!K:K))))</f>
        <v>0</v>
      </c>
      <c r="J1279" s="176"/>
      <c r="K1279" s="176" t="str">
        <f>IF(B1279="NMPA", _xlfn.XLOOKUP(E1279, '国家网站数据(NMPA)'!B:B, '国家网站数据(NMPA)'!W:W), "NA")</f>
        <v>NA</v>
      </c>
      <c r="M1279" s="326">
        <f t="shared" si="39"/>
        <v>30</v>
      </c>
    </row>
    <row r="1280" spans="3:13" ht="16.399999999999999" customHeight="1">
      <c r="C1280" s="172">
        <f t="shared" ca="1" si="38"/>
        <v>-45773</v>
      </c>
      <c r="D1280" s="174" t="str">
        <f>IF(B1280="NMPA", _xlfn.XLOOKUP(E1280,'国家网站数据(NMPA)'!$B$1:$B$906,'国家网站数据(NMPA)'!C$1:C$906),"NA")</f>
        <v>NA</v>
      </c>
      <c r="E1280" s="180">
        <f>IF(N1280="Not Reportable","NA",IF(B1280="Oversea",_xlfn.XLOOKUP(O1280,'Oversea data From 国家网站'!A:A,'Oversea data From 国家网站'!B:B),_xlfn.XLOOKUP(O1280,'Local data from 国家网站'!A:A,'Local data from 国家网站'!B:B)))</f>
        <v>0</v>
      </c>
      <c r="G1280" s="176">
        <f>IF(ISERROR(IF(B1280="NMPA",_xlfn.XLOOKUP(E1280,'国家网站数据(NMPA)'!B$1:B$906,'国家网站数据(NMPA)'!J$1:J$906),IF(B1280="Oversea",_xlfn.XLOOKUP(O1280,'Oversea data From 国家网站'!A$1:A$994,'Oversea data From 国家网站'!J$1:J$994),_xlfn.XLOOKUP(O1280,'Local data from 国家网站'!A$1:A$1000,'Local data from 国家网站'!J$1:J$1000)))),"NA",IF(B1280="NMPA",_xlfn.XLOOKUP(E1280,'国家网站数据(NMPA)'!B$1:B$906,'国家网站数据(NMPA)'!J$1:J$906),IF(B1280="Oversea",_xlfn.XLOOKUP(O1280,'Oversea data From 国家网站'!A$1:A$994,'Oversea data From 国家网站'!J$1:J$994),_xlfn.XLOOKUP(O1280,'Local data from 国家网站'!A$1:A$1000,'Local data from 国家网站'!J$1:J$1000))))</f>
        <v>0</v>
      </c>
      <c r="I1280" s="176">
        <f>IF(ISERROR(IF(B1280="NMPA",_xlfn.XLOOKUP(西门子log!E1280,'国家网站数据(NMPA)'!B:B,'国家网站数据(NMPA)'!K:K),IF(B1280="Oversea",_xlfn.XLOOKUP(O1280,'Oversea data From 国家网站'!A:A,'Oversea data From 国家网站'!K:K),_xlfn.XLOOKUP(西门子log!O1280,'Local data from 国家网站'!A:A,'Local data from 国家网站'!K:K)))),"NA",IF(B1280="NMPA",_xlfn.XLOOKUP(E1280,'国家网站数据(NMPA)'!B:B,'国家网站数据(NMPA)'!K:K),IF(B1280="Oversea",_xlfn.XLOOKUP(O1280,'Oversea data From 国家网站'!A:A,'Oversea data From 国家网站'!K:K),_xlfn.XLOOKUP(O1280,'Local data from 国家网站'!A:A,'Local data from 国家网站'!K:K))))</f>
        <v>0</v>
      </c>
      <c r="J1280" s="176"/>
      <c r="K1280" s="176" t="str">
        <f>IF(B1280="NMPA", _xlfn.XLOOKUP(E1280, '国家网站数据(NMPA)'!B:B, '国家网站数据(NMPA)'!W:W), "NA")</f>
        <v>NA</v>
      </c>
      <c r="M1280" s="326">
        <f t="shared" si="39"/>
        <v>30</v>
      </c>
    </row>
    <row r="1281" spans="3:13" ht="16.399999999999999" customHeight="1">
      <c r="C1281" s="172">
        <f t="shared" ca="1" si="38"/>
        <v>-45773</v>
      </c>
      <c r="D1281" s="174" t="str">
        <f>IF(B1281="NMPA", _xlfn.XLOOKUP(E1281,'国家网站数据(NMPA)'!$B$1:$B$906,'国家网站数据(NMPA)'!C$1:C$906),"NA")</f>
        <v>NA</v>
      </c>
      <c r="E1281" s="180">
        <f>IF(N1281="Not Reportable","NA",IF(B1281="Oversea",_xlfn.XLOOKUP(O1281,'Oversea data From 国家网站'!A:A,'Oversea data From 国家网站'!B:B),_xlfn.XLOOKUP(O1281,'Local data from 国家网站'!A:A,'Local data from 国家网站'!B:B)))</f>
        <v>0</v>
      </c>
      <c r="G1281" s="176">
        <f>IF(ISERROR(IF(B1281="NMPA",_xlfn.XLOOKUP(E1281,'国家网站数据(NMPA)'!B$1:B$906,'国家网站数据(NMPA)'!J$1:J$906),IF(B1281="Oversea",_xlfn.XLOOKUP(O1281,'Oversea data From 国家网站'!A$1:A$994,'Oversea data From 国家网站'!J$1:J$994),_xlfn.XLOOKUP(O1281,'Local data from 国家网站'!A$1:A$1000,'Local data from 国家网站'!J$1:J$1000)))),"NA",IF(B1281="NMPA",_xlfn.XLOOKUP(E1281,'国家网站数据(NMPA)'!B$1:B$906,'国家网站数据(NMPA)'!J$1:J$906),IF(B1281="Oversea",_xlfn.XLOOKUP(O1281,'Oversea data From 国家网站'!A$1:A$994,'Oversea data From 国家网站'!J$1:J$994),_xlfn.XLOOKUP(O1281,'Local data from 国家网站'!A$1:A$1000,'Local data from 国家网站'!J$1:J$1000))))</f>
        <v>0</v>
      </c>
      <c r="I1281" s="176">
        <f>IF(ISERROR(IF(B1281="NMPA",_xlfn.XLOOKUP(西门子log!E1281,'国家网站数据(NMPA)'!B:B,'国家网站数据(NMPA)'!K:K),IF(B1281="Oversea",_xlfn.XLOOKUP(O1281,'Oversea data From 国家网站'!A:A,'Oversea data From 国家网站'!K:K),_xlfn.XLOOKUP(西门子log!O1281,'Local data from 国家网站'!A:A,'Local data from 国家网站'!K:K)))),"NA",IF(B1281="NMPA",_xlfn.XLOOKUP(E1281,'国家网站数据(NMPA)'!B:B,'国家网站数据(NMPA)'!K:K),IF(B1281="Oversea",_xlfn.XLOOKUP(O1281,'Oversea data From 国家网站'!A:A,'Oversea data From 国家网站'!K:K),_xlfn.XLOOKUP(O1281,'Local data from 国家网站'!A:A,'Local data from 国家网站'!K:K))))</f>
        <v>0</v>
      </c>
      <c r="J1281" s="176"/>
      <c r="K1281" s="176" t="str">
        <f>IF(B1281="NMPA", _xlfn.XLOOKUP(E1281, '国家网站数据(NMPA)'!B:B, '国家网站数据(NMPA)'!W:W), "NA")</f>
        <v>NA</v>
      </c>
      <c r="M1281" s="326">
        <f t="shared" si="39"/>
        <v>30</v>
      </c>
    </row>
    <row r="1282" spans="3:13" ht="16.399999999999999" customHeight="1">
      <c r="C1282" s="172">
        <f t="shared" ca="1" si="38"/>
        <v>-45773</v>
      </c>
      <c r="D1282" s="174" t="str">
        <f>IF(B1282="NMPA", _xlfn.XLOOKUP(E1282,'国家网站数据(NMPA)'!$B$1:$B$906,'国家网站数据(NMPA)'!C$1:C$906),"NA")</f>
        <v>NA</v>
      </c>
      <c r="E1282" s="180">
        <f>IF(N1282="Not Reportable","NA",IF(B1282="Oversea",_xlfn.XLOOKUP(O1282,'Oversea data From 国家网站'!A:A,'Oversea data From 国家网站'!B:B),_xlfn.XLOOKUP(O1282,'Local data from 国家网站'!A:A,'Local data from 国家网站'!B:B)))</f>
        <v>0</v>
      </c>
      <c r="G1282" s="176">
        <f>IF(ISERROR(IF(B1282="NMPA",_xlfn.XLOOKUP(E1282,'国家网站数据(NMPA)'!B$1:B$906,'国家网站数据(NMPA)'!J$1:J$906),IF(B1282="Oversea",_xlfn.XLOOKUP(O1282,'Oversea data From 国家网站'!A$1:A$994,'Oversea data From 国家网站'!J$1:J$994),_xlfn.XLOOKUP(O1282,'Local data from 国家网站'!A$1:A$1000,'Local data from 国家网站'!J$1:J$1000)))),"NA",IF(B1282="NMPA",_xlfn.XLOOKUP(E1282,'国家网站数据(NMPA)'!B$1:B$906,'国家网站数据(NMPA)'!J$1:J$906),IF(B1282="Oversea",_xlfn.XLOOKUP(O1282,'Oversea data From 国家网站'!A$1:A$994,'Oversea data From 国家网站'!J$1:J$994),_xlfn.XLOOKUP(O1282,'Local data from 国家网站'!A$1:A$1000,'Local data from 国家网站'!J$1:J$1000))))</f>
        <v>0</v>
      </c>
      <c r="I1282" s="176">
        <f>IF(ISERROR(IF(B1282="NMPA",_xlfn.XLOOKUP(西门子log!E1282,'国家网站数据(NMPA)'!B:B,'国家网站数据(NMPA)'!K:K),IF(B1282="Oversea",_xlfn.XLOOKUP(O1282,'Oversea data From 国家网站'!A:A,'Oversea data From 国家网站'!K:K),_xlfn.XLOOKUP(西门子log!O1282,'Local data from 国家网站'!A:A,'Local data from 国家网站'!K:K)))),"NA",IF(B1282="NMPA",_xlfn.XLOOKUP(E1282,'国家网站数据(NMPA)'!B:B,'国家网站数据(NMPA)'!K:K),IF(B1282="Oversea",_xlfn.XLOOKUP(O1282,'Oversea data From 国家网站'!A:A,'Oversea data From 国家网站'!K:K),_xlfn.XLOOKUP(O1282,'Local data from 国家网站'!A:A,'Local data from 国家网站'!K:K))))</f>
        <v>0</v>
      </c>
      <c r="J1282" s="176"/>
      <c r="K1282" s="176" t="str">
        <f>IF(B1282="NMPA", _xlfn.XLOOKUP(E1282, '国家网站数据(NMPA)'!B:B, '国家网站数据(NMPA)'!W:W), "NA")</f>
        <v>NA</v>
      </c>
      <c r="M1282" s="326">
        <f t="shared" si="39"/>
        <v>30</v>
      </c>
    </row>
    <row r="1283" spans="3:13" ht="16.399999999999999" customHeight="1">
      <c r="C1283" s="172">
        <f t="shared" ca="1" si="38"/>
        <v>-45773</v>
      </c>
      <c r="D1283" s="174" t="str">
        <f>IF(B1283="NMPA", _xlfn.XLOOKUP(E1283,'国家网站数据(NMPA)'!$B$1:$B$906,'国家网站数据(NMPA)'!C$1:C$906),"NA")</f>
        <v>NA</v>
      </c>
      <c r="E1283" s="180">
        <f>IF(N1283="Not Reportable","NA",IF(B1283="Oversea",_xlfn.XLOOKUP(O1283,'Oversea data From 国家网站'!A:A,'Oversea data From 国家网站'!B:B),_xlfn.XLOOKUP(O1283,'Local data from 国家网站'!A:A,'Local data from 国家网站'!B:B)))</f>
        <v>0</v>
      </c>
      <c r="G1283" s="176">
        <f>IF(ISERROR(IF(B1283="NMPA",_xlfn.XLOOKUP(E1283,'国家网站数据(NMPA)'!B$1:B$906,'国家网站数据(NMPA)'!J$1:J$906),IF(B1283="Oversea",_xlfn.XLOOKUP(O1283,'Oversea data From 国家网站'!A$1:A$994,'Oversea data From 国家网站'!J$1:J$994),_xlfn.XLOOKUP(O1283,'Local data from 国家网站'!A$1:A$1000,'Local data from 国家网站'!J$1:J$1000)))),"NA",IF(B1283="NMPA",_xlfn.XLOOKUP(E1283,'国家网站数据(NMPA)'!B$1:B$906,'国家网站数据(NMPA)'!J$1:J$906),IF(B1283="Oversea",_xlfn.XLOOKUP(O1283,'Oversea data From 国家网站'!A$1:A$994,'Oversea data From 国家网站'!J$1:J$994),_xlfn.XLOOKUP(O1283,'Local data from 国家网站'!A$1:A$1000,'Local data from 国家网站'!J$1:J$1000))))</f>
        <v>0</v>
      </c>
      <c r="I1283" s="176">
        <f>IF(ISERROR(IF(B1283="NMPA",_xlfn.XLOOKUP(西门子log!E1283,'国家网站数据(NMPA)'!B:B,'国家网站数据(NMPA)'!K:K),IF(B1283="Oversea",_xlfn.XLOOKUP(O1283,'Oversea data From 国家网站'!A:A,'Oversea data From 国家网站'!K:K),_xlfn.XLOOKUP(西门子log!O1283,'Local data from 国家网站'!A:A,'Local data from 国家网站'!K:K)))),"NA",IF(B1283="NMPA",_xlfn.XLOOKUP(E1283,'国家网站数据(NMPA)'!B:B,'国家网站数据(NMPA)'!K:K),IF(B1283="Oversea",_xlfn.XLOOKUP(O1283,'Oversea data From 国家网站'!A:A,'Oversea data From 国家网站'!K:K),_xlfn.XLOOKUP(O1283,'Local data from 国家网站'!A:A,'Local data from 国家网站'!K:K))))</f>
        <v>0</v>
      </c>
      <c r="J1283" s="176"/>
      <c r="K1283" s="176" t="str">
        <f>IF(B1283="NMPA", _xlfn.XLOOKUP(E1283, '国家网站数据(NMPA)'!B:B, '国家网站数据(NMPA)'!W:W), "NA")</f>
        <v>NA</v>
      </c>
      <c r="M1283" s="326">
        <f t="shared" si="39"/>
        <v>30</v>
      </c>
    </row>
    <row r="1284" spans="3:13" ht="16.399999999999999" customHeight="1">
      <c r="C1284" s="172">
        <f t="shared" ca="1" si="38"/>
        <v>-45773</v>
      </c>
      <c r="D1284" s="174" t="str">
        <f>IF(B1284="NMPA", _xlfn.XLOOKUP(E1284,'国家网站数据(NMPA)'!$B$1:$B$906,'国家网站数据(NMPA)'!C$1:C$906),"NA")</f>
        <v>NA</v>
      </c>
      <c r="E1284" s="180">
        <f>IF(N1284="Not Reportable","NA",IF(B1284="Oversea",_xlfn.XLOOKUP(O1284,'Oversea data From 国家网站'!A:A,'Oversea data From 国家网站'!B:B),_xlfn.XLOOKUP(O1284,'Local data from 国家网站'!A:A,'Local data from 国家网站'!B:B)))</f>
        <v>0</v>
      </c>
      <c r="G1284" s="176">
        <f>IF(ISERROR(IF(B1284="NMPA",_xlfn.XLOOKUP(E1284,'国家网站数据(NMPA)'!B$1:B$906,'国家网站数据(NMPA)'!J$1:J$906),IF(B1284="Oversea",_xlfn.XLOOKUP(O1284,'Oversea data From 国家网站'!A$1:A$994,'Oversea data From 国家网站'!J$1:J$994),_xlfn.XLOOKUP(O1284,'Local data from 国家网站'!A$1:A$1000,'Local data from 国家网站'!J$1:J$1000)))),"NA",IF(B1284="NMPA",_xlfn.XLOOKUP(E1284,'国家网站数据(NMPA)'!B$1:B$906,'国家网站数据(NMPA)'!J$1:J$906),IF(B1284="Oversea",_xlfn.XLOOKUP(O1284,'Oversea data From 国家网站'!A$1:A$994,'Oversea data From 国家网站'!J$1:J$994),_xlfn.XLOOKUP(O1284,'Local data from 国家网站'!A$1:A$1000,'Local data from 国家网站'!J$1:J$1000))))</f>
        <v>0</v>
      </c>
      <c r="I1284" s="176">
        <f>IF(ISERROR(IF(B1284="NMPA",_xlfn.XLOOKUP(西门子log!E1284,'国家网站数据(NMPA)'!B:B,'国家网站数据(NMPA)'!K:K),IF(B1284="Oversea",_xlfn.XLOOKUP(O1284,'Oversea data From 国家网站'!A:A,'Oversea data From 国家网站'!K:K),_xlfn.XLOOKUP(西门子log!O1284,'Local data from 国家网站'!A:A,'Local data from 国家网站'!K:K)))),"NA",IF(B1284="NMPA",_xlfn.XLOOKUP(E1284,'国家网站数据(NMPA)'!B:B,'国家网站数据(NMPA)'!K:K),IF(B1284="Oversea",_xlfn.XLOOKUP(O1284,'Oversea data From 国家网站'!A:A,'Oversea data From 国家网站'!K:K),_xlfn.XLOOKUP(O1284,'Local data from 国家网站'!A:A,'Local data from 国家网站'!K:K))))</f>
        <v>0</v>
      </c>
      <c r="J1284" s="176"/>
      <c r="K1284" s="176" t="str">
        <f>IF(B1284="NMPA", _xlfn.XLOOKUP(E1284, '国家网站数据(NMPA)'!B:B, '国家网站数据(NMPA)'!W:W), "NA")</f>
        <v>NA</v>
      </c>
      <c r="M1284" s="326">
        <f t="shared" si="39"/>
        <v>30</v>
      </c>
    </row>
    <row r="1285" spans="3:13" ht="16.399999999999999" customHeight="1">
      <c r="C1285" s="172">
        <f t="shared" ca="1" si="38"/>
        <v>-45773</v>
      </c>
      <c r="D1285" s="174" t="str">
        <f>IF(B1285="NMPA", _xlfn.XLOOKUP(E1285,'国家网站数据(NMPA)'!$B$1:$B$906,'国家网站数据(NMPA)'!C$1:C$906),"NA")</f>
        <v>NA</v>
      </c>
      <c r="E1285" s="180">
        <f>IF(N1285="Not Reportable","NA",IF(B1285="Oversea",_xlfn.XLOOKUP(O1285,'Oversea data From 国家网站'!A:A,'Oversea data From 国家网站'!B:B),_xlfn.XLOOKUP(O1285,'Local data from 国家网站'!A:A,'Local data from 国家网站'!B:B)))</f>
        <v>0</v>
      </c>
      <c r="G1285" s="176">
        <f>IF(ISERROR(IF(B1285="NMPA",_xlfn.XLOOKUP(E1285,'国家网站数据(NMPA)'!B$1:B$906,'国家网站数据(NMPA)'!J$1:J$906),IF(B1285="Oversea",_xlfn.XLOOKUP(O1285,'Oversea data From 国家网站'!A$1:A$994,'Oversea data From 国家网站'!J$1:J$994),_xlfn.XLOOKUP(O1285,'Local data from 国家网站'!A$1:A$1000,'Local data from 国家网站'!J$1:J$1000)))),"NA",IF(B1285="NMPA",_xlfn.XLOOKUP(E1285,'国家网站数据(NMPA)'!B$1:B$906,'国家网站数据(NMPA)'!J$1:J$906),IF(B1285="Oversea",_xlfn.XLOOKUP(O1285,'Oversea data From 国家网站'!A$1:A$994,'Oversea data From 国家网站'!J$1:J$994),_xlfn.XLOOKUP(O1285,'Local data from 国家网站'!A$1:A$1000,'Local data from 国家网站'!J$1:J$1000))))</f>
        <v>0</v>
      </c>
      <c r="I1285" s="176">
        <f>IF(ISERROR(IF(B1285="NMPA",_xlfn.XLOOKUP(西门子log!E1285,'国家网站数据(NMPA)'!B:B,'国家网站数据(NMPA)'!K:K),IF(B1285="Oversea",_xlfn.XLOOKUP(O1285,'Oversea data From 国家网站'!A:A,'Oversea data From 国家网站'!K:K),_xlfn.XLOOKUP(西门子log!O1285,'Local data from 国家网站'!A:A,'Local data from 国家网站'!K:K)))),"NA",IF(B1285="NMPA",_xlfn.XLOOKUP(E1285,'国家网站数据(NMPA)'!B:B,'国家网站数据(NMPA)'!K:K),IF(B1285="Oversea",_xlfn.XLOOKUP(O1285,'Oversea data From 国家网站'!A:A,'Oversea data From 国家网站'!K:K),_xlfn.XLOOKUP(O1285,'Local data from 国家网站'!A:A,'Local data from 国家网站'!K:K))))</f>
        <v>0</v>
      </c>
      <c r="J1285" s="176"/>
      <c r="K1285" s="176" t="str">
        <f>IF(B1285="NMPA", _xlfn.XLOOKUP(E1285, '国家网站数据(NMPA)'!B:B, '国家网站数据(NMPA)'!W:W), "NA")</f>
        <v>NA</v>
      </c>
      <c r="M1285" s="326">
        <f t="shared" si="39"/>
        <v>30</v>
      </c>
    </row>
    <row r="1286" spans="3:13" ht="16.399999999999999" customHeight="1">
      <c r="C1286" s="172">
        <f t="shared" ca="1" si="38"/>
        <v>-45773</v>
      </c>
      <c r="D1286" s="174" t="str">
        <f>IF(B1286="NMPA", _xlfn.XLOOKUP(E1286,'国家网站数据(NMPA)'!$B$1:$B$906,'国家网站数据(NMPA)'!C$1:C$906),"NA")</f>
        <v>NA</v>
      </c>
      <c r="E1286" s="180">
        <f>IF(N1286="Not Reportable","NA",IF(B1286="Oversea",_xlfn.XLOOKUP(O1286,'Oversea data From 国家网站'!A:A,'Oversea data From 国家网站'!B:B),_xlfn.XLOOKUP(O1286,'Local data from 国家网站'!A:A,'Local data from 国家网站'!B:B)))</f>
        <v>0</v>
      </c>
      <c r="G1286" s="176">
        <f>IF(ISERROR(IF(B1286="NMPA",_xlfn.XLOOKUP(E1286,'国家网站数据(NMPA)'!B$1:B$906,'国家网站数据(NMPA)'!J$1:J$906),IF(B1286="Oversea",_xlfn.XLOOKUP(O1286,'Oversea data From 国家网站'!A$1:A$994,'Oversea data From 国家网站'!J$1:J$994),_xlfn.XLOOKUP(O1286,'Local data from 国家网站'!A$1:A$1000,'Local data from 国家网站'!J$1:J$1000)))),"NA",IF(B1286="NMPA",_xlfn.XLOOKUP(E1286,'国家网站数据(NMPA)'!B$1:B$906,'国家网站数据(NMPA)'!J$1:J$906),IF(B1286="Oversea",_xlfn.XLOOKUP(O1286,'Oversea data From 国家网站'!A$1:A$994,'Oversea data From 国家网站'!J$1:J$994),_xlfn.XLOOKUP(O1286,'Local data from 国家网站'!A$1:A$1000,'Local data from 国家网站'!J$1:J$1000))))</f>
        <v>0</v>
      </c>
      <c r="I1286" s="176">
        <f>IF(ISERROR(IF(B1286="NMPA",_xlfn.XLOOKUP(西门子log!E1286,'国家网站数据(NMPA)'!B:B,'国家网站数据(NMPA)'!K:K),IF(B1286="Oversea",_xlfn.XLOOKUP(O1286,'Oversea data From 国家网站'!A:A,'Oversea data From 国家网站'!K:K),_xlfn.XLOOKUP(西门子log!O1286,'Local data from 国家网站'!A:A,'Local data from 国家网站'!K:K)))),"NA",IF(B1286="NMPA",_xlfn.XLOOKUP(E1286,'国家网站数据(NMPA)'!B:B,'国家网站数据(NMPA)'!K:K),IF(B1286="Oversea",_xlfn.XLOOKUP(O1286,'Oversea data From 国家网站'!A:A,'Oversea data From 国家网站'!K:K),_xlfn.XLOOKUP(O1286,'Local data from 国家网站'!A:A,'Local data from 国家网站'!K:K))))</f>
        <v>0</v>
      </c>
      <c r="J1286" s="176"/>
      <c r="K1286" s="176" t="str">
        <f>IF(B1286="NMPA", _xlfn.XLOOKUP(E1286, '国家网站数据(NMPA)'!B:B, '国家网站数据(NMPA)'!W:W), "NA")</f>
        <v>NA</v>
      </c>
      <c r="M1286" s="326">
        <f t="shared" si="39"/>
        <v>30</v>
      </c>
    </row>
    <row r="1287" spans="3:13" ht="16.399999999999999" customHeight="1">
      <c r="C1287" s="172">
        <f t="shared" ca="1" si="38"/>
        <v>-45773</v>
      </c>
      <c r="D1287" s="174" t="str">
        <f>IF(B1287="NMPA", _xlfn.XLOOKUP(E1287,'国家网站数据(NMPA)'!$B$1:$B$906,'国家网站数据(NMPA)'!C$1:C$906),"NA")</f>
        <v>NA</v>
      </c>
      <c r="E1287" s="180">
        <f>IF(N1287="Not Reportable","NA",IF(B1287="Oversea",_xlfn.XLOOKUP(O1287,'Oversea data From 国家网站'!A:A,'Oversea data From 国家网站'!B:B),_xlfn.XLOOKUP(O1287,'Local data from 国家网站'!A:A,'Local data from 国家网站'!B:B)))</f>
        <v>0</v>
      </c>
      <c r="G1287" s="176">
        <f>IF(ISERROR(IF(B1287="NMPA",_xlfn.XLOOKUP(E1287,'国家网站数据(NMPA)'!B$1:B$906,'国家网站数据(NMPA)'!J$1:J$906),IF(B1287="Oversea",_xlfn.XLOOKUP(O1287,'Oversea data From 国家网站'!A$1:A$994,'Oversea data From 国家网站'!J$1:J$994),_xlfn.XLOOKUP(O1287,'Local data from 国家网站'!A$1:A$1000,'Local data from 国家网站'!J$1:J$1000)))),"NA",IF(B1287="NMPA",_xlfn.XLOOKUP(E1287,'国家网站数据(NMPA)'!B$1:B$906,'国家网站数据(NMPA)'!J$1:J$906),IF(B1287="Oversea",_xlfn.XLOOKUP(O1287,'Oversea data From 国家网站'!A$1:A$994,'Oversea data From 国家网站'!J$1:J$994),_xlfn.XLOOKUP(O1287,'Local data from 国家网站'!A$1:A$1000,'Local data from 国家网站'!J$1:J$1000))))</f>
        <v>0</v>
      </c>
      <c r="I1287" s="176">
        <f>IF(ISERROR(IF(B1287="NMPA",_xlfn.XLOOKUP(西门子log!E1287,'国家网站数据(NMPA)'!B:B,'国家网站数据(NMPA)'!K:K),IF(B1287="Oversea",_xlfn.XLOOKUP(O1287,'Oversea data From 国家网站'!A:A,'Oversea data From 国家网站'!K:K),_xlfn.XLOOKUP(西门子log!O1287,'Local data from 国家网站'!A:A,'Local data from 国家网站'!K:K)))),"NA",IF(B1287="NMPA",_xlfn.XLOOKUP(E1287,'国家网站数据(NMPA)'!B:B,'国家网站数据(NMPA)'!K:K),IF(B1287="Oversea",_xlfn.XLOOKUP(O1287,'Oversea data From 国家网站'!A:A,'Oversea data From 国家网站'!K:K),_xlfn.XLOOKUP(O1287,'Local data from 国家网站'!A:A,'Local data from 国家网站'!K:K))))</f>
        <v>0</v>
      </c>
      <c r="J1287" s="176"/>
      <c r="K1287" s="176" t="str">
        <f>IF(B1287="NMPA", _xlfn.XLOOKUP(E1287, '国家网站数据(NMPA)'!B:B, '国家网站数据(NMPA)'!W:W), "NA")</f>
        <v>NA</v>
      </c>
      <c r="M1287" s="326">
        <f t="shared" si="39"/>
        <v>30</v>
      </c>
    </row>
    <row r="1288" spans="3:13" ht="16.399999999999999" customHeight="1">
      <c r="C1288" s="172">
        <f t="shared" ca="1" si="38"/>
        <v>-45773</v>
      </c>
      <c r="D1288" s="174" t="str">
        <f>IF(B1288="NMPA", _xlfn.XLOOKUP(E1288,'国家网站数据(NMPA)'!$B$1:$B$906,'国家网站数据(NMPA)'!C$1:C$906),"NA")</f>
        <v>NA</v>
      </c>
      <c r="E1288" s="180">
        <f>IF(N1288="Not Reportable","NA",IF(B1288="Oversea",_xlfn.XLOOKUP(O1288,'Oversea data From 国家网站'!A:A,'Oversea data From 国家网站'!B:B),_xlfn.XLOOKUP(O1288,'Local data from 国家网站'!A:A,'Local data from 国家网站'!B:B)))</f>
        <v>0</v>
      </c>
      <c r="G1288" s="176">
        <f>IF(ISERROR(IF(B1288="NMPA",_xlfn.XLOOKUP(E1288,'国家网站数据(NMPA)'!B$1:B$906,'国家网站数据(NMPA)'!J$1:J$906),IF(B1288="Oversea",_xlfn.XLOOKUP(O1288,'Oversea data From 国家网站'!A$1:A$994,'Oversea data From 国家网站'!J$1:J$994),_xlfn.XLOOKUP(O1288,'Local data from 国家网站'!A$1:A$1000,'Local data from 国家网站'!J$1:J$1000)))),"NA",IF(B1288="NMPA",_xlfn.XLOOKUP(E1288,'国家网站数据(NMPA)'!B$1:B$906,'国家网站数据(NMPA)'!J$1:J$906),IF(B1288="Oversea",_xlfn.XLOOKUP(O1288,'Oversea data From 国家网站'!A$1:A$994,'Oversea data From 国家网站'!J$1:J$994),_xlfn.XLOOKUP(O1288,'Local data from 国家网站'!A$1:A$1000,'Local data from 国家网站'!J$1:J$1000))))</f>
        <v>0</v>
      </c>
      <c r="I1288" s="176">
        <f>IF(ISERROR(IF(B1288="NMPA",_xlfn.XLOOKUP(西门子log!E1288,'国家网站数据(NMPA)'!B:B,'国家网站数据(NMPA)'!K:K),IF(B1288="Oversea",_xlfn.XLOOKUP(O1288,'Oversea data From 国家网站'!A:A,'Oversea data From 国家网站'!K:K),_xlfn.XLOOKUP(西门子log!O1288,'Local data from 国家网站'!A:A,'Local data from 国家网站'!K:K)))),"NA",IF(B1288="NMPA",_xlfn.XLOOKUP(E1288,'国家网站数据(NMPA)'!B:B,'国家网站数据(NMPA)'!K:K),IF(B1288="Oversea",_xlfn.XLOOKUP(O1288,'Oversea data From 国家网站'!A:A,'Oversea data From 国家网站'!K:K),_xlfn.XLOOKUP(O1288,'Local data from 国家网站'!A:A,'Local data from 国家网站'!K:K))))</f>
        <v>0</v>
      </c>
      <c r="J1288" s="176"/>
      <c r="K1288" s="176" t="str">
        <f>IF(B1288="NMPA", _xlfn.XLOOKUP(E1288, '国家网站数据(NMPA)'!B:B, '国家网站数据(NMPA)'!W:W), "NA")</f>
        <v>NA</v>
      </c>
      <c r="M1288" s="326">
        <f t="shared" si="39"/>
        <v>30</v>
      </c>
    </row>
    <row r="1289" spans="3:13" ht="16.399999999999999" customHeight="1">
      <c r="C1289" s="172">
        <f t="shared" ca="1" si="38"/>
        <v>-45773</v>
      </c>
      <c r="D1289" s="174" t="str">
        <f>IF(B1289="NMPA", _xlfn.XLOOKUP(E1289,'国家网站数据(NMPA)'!$B$1:$B$906,'国家网站数据(NMPA)'!C$1:C$906),"NA")</f>
        <v>NA</v>
      </c>
      <c r="E1289" s="180">
        <f>IF(N1289="Not Reportable","NA",IF(B1289="Oversea",_xlfn.XLOOKUP(O1289,'Oversea data From 国家网站'!A:A,'Oversea data From 国家网站'!B:B),_xlfn.XLOOKUP(O1289,'Local data from 国家网站'!A:A,'Local data from 国家网站'!B:B)))</f>
        <v>0</v>
      </c>
      <c r="G1289" s="176">
        <f>IF(ISERROR(IF(B1289="NMPA",_xlfn.XLOOKUP(E1289,'国家网站数据(NMPA)'!B$1:B$906,'国家网站数据(NMPA)'!J$1:J$906),IF(B1289="Oversea",_xlfn.XLOOKUP(O1289,'Oversea data From 国家网站'!A$1:A$994,'Oversea data From 国家网站'!J$1:J$994),_xlfn.XLOOKUP(O1289,'Local data from 国家网站'!A$1:A$1000,'Local data from 国家网站'!J$1:J$1000)))),"NA",IF(B1289="NMPA",_xlfn.XLOOKUP(E1289,'国家网站数据(NMPA)'!B$1:B$906,'国家网站数据(NMPA)'!J$1:J$906),IF(B1289="Oversea",_xlfn.XLOOKUP(O1289,'Oversea data From 国家网站'!A$1:A$994,'Oversea data From 国家网站'!J$1:J$994),_xlfn.XLOOKUP(O1289,'Local data from 国家网站'!A$1:A$1000,'Local data from 国家网站'!J$1:J$1000))))</f>
        <v>0</v>
      </c>
      <c r="I1289" s="176">
        <f>IF(ISERROR(IF(B1289="NMPA",_xlfn.XLOOKUP(西门子log!E1289,'国家网站数据(NMPA)'!B:B,'国家网站数据(NMPA)'!K:K),IF(B1289="Oversea",_xlfn.XLOOKUP(O1289,'Oversea data From 国家网站'!A:A,'Oversea data From 国家网站'!K:K),_xlfn.XLOOKUP(西门子log!O1289,'Local data from 国家网站'!A:A,'Local data from 国家网站'!K:K)))),"NA",IF(B1289="NMPA",_xlfn.XLOOKUP(E1289,'国家网站数据(NMPA)'!B:B,'国家网站数据(NMPA)'!K:K),IF(B1289="Oversea",_xlfn.XLOOKUP(O1289,'Oversea data From 国家网站'!A:A,'Oversea data From 国家网站'!K:K),_xlfn.XLOOKUP(O1289,'Local data from 国家网站'!A:A,'Local data from 国家网站'!K:K))))</f>
        <v>0</v>
      </c>
      <c r="J1289" s="176"/>
      <c r="K1289" s="176" t="str">
        <f>IF(B1289="NMPA", _xlfn.XLOOKUP(E1289, '国家网站数据(NMPA)'!B:B, '国家网站数据(NMPA)'!W:W), "NA")</f>
        <v>NA</v>
      </c>
      <c r="M1289" s="326">
        <f t="shared" si="39"/>
        <v>30</v>
      </c>
    </row>
    <row r="1290" spans="3:13" ht="16.399999999999999" customHeight="1">
      <c r="C1290" s="172">
        <f t="shared" ca="1" si="38"/>
        <v>-45773</v>
      </c>
      <c r="D1290" s="174" t="str">
        <f>IF(B1290="NMPA", _xlfn.XLOOKUP(E1290,'国家网站数据(NMPA)'!$B$1:$B$906,'国家网站数据(NMPA)'!C$1:C$906),"NA")</f>
        <v>NA</v>
      </c>
      <c r="E1290" s="180">
        <f>IF(N1290="Not Reportable","NA",IF(B1290="Oversea",_xlfn.XLOOKUP(O1290,'Oversea data From 国家网站'!A:A,'Oversea data From 国家网站'!B:B),_xlfn.XLOOKUP(O1290,'Local data from 国家网站'!A:A,'Local data from 国家网站'!B:B)))</f>
        <v>0</v>
      </c>
      <c r="G1290" s="176">
        <f>IF(ISERROR(IF(B1290="NMPA",_xlfn.XLOOKUP(E1290,'国家网站数据(NMPA)'!B$1:B$906,'国家网站数据(NMPA)'!J$1:J$906),IF(B1290="Oversea",_xlfn.XLOOKUP(O1290,'Oversea data From 国家网站'!A$1:A$994,'Oversea data From 国家网站'!J$1:J$994),_xlfn.XLOOKUP(O1290,'Local data from 国家网站'!A$1:A$1000,'Local data from 国家网站'!J$1:J$1000)))),"NA",IF(B1290="NMPA",_xlfn.XLOOKUP(E1290,'国家网站数据(NMPA)'!B$1:B$906,'国家网站数据(NMPA)'!J$1:J$906),IF(B1290="Oversea",_xlfn.XLOOKUP(O1290,'Oversea data From 国家网站'!A$1:A$994,'Oversea data From 国家网站'!J$1:J$994),_xlfn.XLOOKUP(O1290,'Local data from 国家网站'!A$1:A$1000,'Local data from 国家网站'!J$1:J$1000))))</f>
        <v>0</v>
      </c>
      <c r="I1290" s="176">
        <f>IF(ISERROR(IF(B1290="NMPA",_xlfn.XLOOKUP(西门子log!E1290,'国家网站数据(NMPA)'!B:B,'国家网站数据(NMPA)'!K:K),IF(B1290="Oversea",_xlfn.XLOOKUP(O1290,'Oversea data From 国家网站'!A:A,'Oversea data From 国家网站'!K:K),_xlfn.XLOOKUP(西门子log!O1290,'Local data from 国家网站'!A:A,'Local data from 国家网站'!K:K)))),"NA",IF(B1290="NMPA",_xlfn.XLOOKUP(E1290,'国家网站数据(NMPA)'!B:B,'国家网站数据(NMPA)'!K:K),IF(B1290="Oversea",_xlfn.XLOOKUP(O1290,'Oversea data From 国家网站'!A:A,'Oversea data From 国家网站'!K:K),_xlfn.XLOOKUP(O1290,'Local data from 国家网站'!A:A,'Local data from 国家网站'!K:K))))</f>
        <v>0</v>
      </c>
      <c r="J1290" s="176"/>
      <c r="K1290" s="176" t="str">
        <f>IF(B1290="NMPA", _xlfn.XLOOKUP(E1290, '国家网站数据(NMPA)'!B:B, '国家网站数据(NMPA)'!W:W), "NA")</f>
        <v>NA</v>
      </c>
      <c r="M1290" s="326">
        <f t="shared" si="39"/>
        <v>30</v>
      </c>
    </row>
    <row r="1291" spans="3:13" ht="16.399999999999999" customHeight="1">
      <c r="C1291" s="172">
        <f t="shared" ca="1" si="38"/>
        <v>-45773</v>
      </c>
      <c r="D1291" s="174" t="str">
        <f>IF(B1291="NMPA", _xlfn.XLOOKUP(E1291,'国家网站数据(NMPA)'!$B$1:$B$906,'国家网站数据(NMPA)'!C$1:C$906),"NA")</f>
        <v>NA</v>
      </c>
      <c r="E1291" s="180">
        <f>IF(N1291="Not Reportable","NA",IF(B1291="Oversea",_xlfn.XLOOKUP(O1291,'Oversea data From 国家网站'!A:A,'Oversea data From 国家网站'!B:B),_xlfn.XLOOKUP(O1291,'Local data from 国家网站'!A:A,'Local data from 国家网站'!B:B)))</f>
        <v>0</v>
      </c>
      <c r="G1291" s="176">
        <f>IF(ISERROR(IF(B1291="NMPA",_xlfn.XLOOKUP(E1291,'国家网站数据(NMPA)'!B$1:B$906,'国家网站数据(NMPA)'!J$1:J$906),IF(B1291="Oversea",_xlfn.XLOOKUP(O1291,'Oversea data From 国家网站'!A$1:A$994,'Oversea data From 国家网站'!J$1:J$994),_xlfn.XLOOKUP(O1291,'Local data from 国家网站'!A$1:A$1000,'Local data from 国家网站'!J$1:J$1000)))),"NA",IF(B1291="NMPA",_xlfn.XLOOKUP(E1291,'国家网站数据(NMPA)'!B$1:B$906,'国家网站数据(NMPA)'!J$1:J$906),IF(B1291="Oversea",_xlfn.XLOOKUP(O1291,'Oversea data From 国家网站'!A$1:A$994,'Oversea data From 国家网站'!J$1:J$994),_xlfn.XLOOKUP(O1291,'Local data from 国家网站'!A$1:A$1000,'Local data from 国家网站'!J$1:J$1000))))</f>
        <v>0</v>
      </c>
      <c r="I1291" s="176">
        <f>IF(ISERROR(IF(B1291="NMPA",_xlfn.XLOOKUP(西门子log!E1291,'国家网站数据(NMPA)'!B:B,'国家网站数据(NMPA)'!K:K),IF(B1291="Oversea",_xlfn.XLOOKUP(O1291,'Oversea data From 国家网站'!A:A,'Oversea data From 国家网站'!K:K),_xlfn.XLOOKUP(西门子log!O1291,'Local data from 国家网站'!A:A,'Local data from 国家网站'!K:K)))),"NA",IF(B1291="NMPA",_xlfn.XLOOKUP(E1291,'国家网站数据(NMPA)'!B:B,'国家网站数据(NMPA)'!K:K),IF(B1291="Oversea",_xlfn.XLOOKUP(O1291,'Oversea data From 国家网站'!A:A,'Oversea data From 国家网站'!K:K),_xlfn.XLOOKUP(O1291,'Local data from 国家网站'!A:A,'Local data from 国家网站'!K:K))))</f>
        <v>0</v>
      </c>
      <c r="J1291" s="176"/>
      <c r="K1291" s="176" t="str">
        <f>IF(B1291="NMPA", _xlfn.XLOOKUP(E1291, '国家网站数据(NMPA)'!B:B, '国家网站数据(NMPA)'!W:W), "NA")</f>
        <v>NA</v>
      </c>
      <c r="M1291" s="326">
        <f t="shared" si="39"/>
        <v>30</v>
      </c>
    </row>
    <row r="1292" spans="3:13" ht="16.399999999999999" customHeight="1">
      <c r="C1292" s="172">
        <f t="shared" ca="1" si="38"/>
        <v>-45773</v>
      </c>
      <c r="D1292" s="174" t="str">
        <f>IF(B1292="NMPA", _xlfn.XLOOKUP(E1292,'国家网站数据(NMPA)'!$B$1:$B$906,'国家网站数据(NMPA)'!C$1:C$906),"NA")</f>
        <v>NA</v>
      </c>
      <c r="E1292" s="180">
        <f>IF(N1292="Not Reportable","NA",IF(B1292="Oversea",_xlfn.XLOOKUP(O1292,'Oversea data From 国家网站'!A:A,'Oversea data From 国家网站'!B:B),_xlfn.XLOOKUP(O1292,'Local data from 国家网站'!A:A,'Local data from 国家网站'!B:B)))</f>
        <v>0</v>
      </c>
      <c r="G1292" s="176">
        <f>IF(ISERROR(IF(B1292="NMPA",_xlfn.XLOOKUP(E1292,'国家网站数据(NMPA)'!B$1:B$906,'国家网站数据(NMPA)'!J$1:J$906),IF(B1292="Oversea",_xlfn.XLOOKUP(O1292,'Oversea data From 国家网站'!A$1:A$994,'Oversea data From 国家网站'!J$1:J$994),_xlfn.XLOOKUP(O1292,'Local data from 国家网站'!A$1:A$1000,'Local data from 国家网站'!J$1:J$1000)))),"NA",IF(B1292="NMPA",_xlfn.XLOOKUP(E1292,'国家网站数据(NMPA)'!B$1:B$906,'国家网站数据(NMPA)'!J$1:J$906),IF(B1292="Oversea",_xlfn.XLOOKUP(O1292,'Oversea data From 国家网站'!A$1:A$994,'Oversea data From 国家网站'!J$1:J$994),_xlfn.XLOOKUP(O1292,'Local data from 国家网站'!A$1:A$1000,'Local data from 国家网站'!J$1:J$1000))))</f>
        <v>0</v>
      </c>
      <c r="I1292" s="176">
        <f>IF(ISERROR(IF(B1292="NMPA",_xlfn.XLOOKUP(西门子log!E1292,'国家网站数据(NMPA)'!B:B,'国家网站数据(NMPA)'!K:K),IF(B1292="Oversea",_xlfn.XLOOKUP(O1292,'Oversea data From 国家网站'!A:A,'Oversea data From 国家网站'!K:K),_xlfn.XLOOKUP(西门子log!O1292,'Local data from 国家网站'!A:A,'Local data from 国家网站'!K:K)))),"NA",IF(B1292="NMPA",_xlfn.XLOOKUP(E1292,'国家网站数据(NMPA)'!B:B,'国家网站数据(NMPA)'!K:K),IF(B1292="Oversea",_xlfn.XLOOKUP(O1292,'Oversea data From 国家网站'!A:A,'Oversea data From 国家网站'!K:K),_xlfn.XLOOKUP(O1292,'Local data from 国家网站'!A:A,'Local data from 国家网站'!K:K))))</f>
        <v>0</v>
      </c>
      <c r="J1292" s="176"/>
      <c r="K1292" s="176" t="str">
        <f>IF(B1292="NMPA", _xlfn.XLOOKUP(E1292, '国家网站数据(NMPA)'!B:B, '国家网站数据(NMPA)'!W:W), "NA")</f>
        <v>NA</v>
      </c>
      <c r="M1292" s="326">
        <f t="shared" si="39"/>
        <v>30</v>
      </c>
    </row>
    <row r="1293" spans="3:13" ht="16.399999999999999" customHeight="1">
      <c r="C1293" s="172">
        <f t="shared" ca="1" si="38"/>
        <v>-45773</v>
      </c>
      <c r="D1293" s="174" t="str">
        <f>IF(B1293="NMPA", _xlfn.XLOOKUP(E1293,'国家网站数据(NMPA)'!$B$1:$B$906,'国家网站数据(NMPA)'!C$1:C$906),"NA")</f>
        <v>NA</v>
      </c>
      <c r="E1293" s="180">
        <f>IF(N1293="Not Reportable","NA",IF(B1293="Oversea",_xlfn.XLOOKUP(O1293,'Oversea data From 国家网站'!A:A,'Oversea data From 国家网站'!B:B),_xlfn.XLOOKUP(O1293,'Local data from 国家网站'!A:A,'Local data from 国家网站'!B:B)))</f>
        <v>0</v>
      </c>
      <c r="G1293" s="176">
        <f>IF(ISERROR(IF(B1293="NMPA",_xlfn.XLOOKUP(E1293,'国家网站数据(NMPA)'!B$1:B$906,'国家网站数据(NMPA)'!J$1:J$906),IF(B1293="Oversea",_xlfn.XLOOKUP(O1293,'Oversea data From 国家网站'!A$1:A$994,'Oversea data From 国家网站'!J$1:J$994),_xlfn.XLOOKUP(O1293,'Local data from 国家网站'!A$1:A$1000,'Local data from 国家网站'!J$1:J$1000)))),"NA",IF(B1293="NMPA",_xlfn.XLOOKUP(E1293,'国家网站数据(NMPA)'!B$1:B$906,'国家网站数据(NMPA)'!J$1:J$906),IF(B1293="Oversea",_xlfn.XLOOKUP(O1293,'Oversea data From 国家网站'!A$1:A$994,'Oversea data From 国家网站'!J$1:J$994),_xlfn.XLOOKUP(O1293,'Local data from 国家网站'!A$1:A$1000,'Local data from 国家网站'!J$1:J$1000))))</f>
        <v>0</v>
      </c>
      <c r="I1293" s="176">
        <f>IF(ISERROR(IF(B1293="NMPA",_xlfn.XLOOKUP(西门子log!E1293,'国家网站数据(NMPA)'!B:B,'国家网站数据(NMPA)'!K:K),IF(B1293="Oversea",_xlfn.XLOOKUP(O1293,'Oversea data From 国家网站'!A:A,'Oversea data From 国家网站'!K:K),_xlfn.XLOOKUP(西门子log!O1293,'Local data from 国家网站'!A:A,'Local data from 国家网站'!K:K)))),"NA",IF(B1293="NMPA",_xlfn.XLOOKUP(E1293,'国家网站数据(NMPA)'!B:B,'国家网站数据(NMPA)'!K:K),IF(B1293="Oversea",_xlfn.XLOOKUP(O1293,'Oversea data From 国家网站'!A:A,'Oversea data From 国家网站'!K:K),_xlfn.XLOOKUP(O1293,'Local data from 国家网站'!A:A,'Local data from 国家网站'!K:K))))</f>
        <v>0</v>
      </c>
      <c r="J1293" s="176"/>
      <c r="K1293" s="176" t="str">
        <f>IF(B1293="NMPA", _xlfn.XLOOKUP(E1293, '国家网站数据(NMPA)'!B:B, '国家网站数据(NMPA)'!W:W), "NA")</f>
        <v>NA</v>
      </c>
      <c r="M1293" s="326">
        <f t="shared" si="39"/>
        <v>30</v>
      </c>
    </row>
    <row r="1294" spans="3:13" ht="16.399999999999999" customHeight="1">
      <c r="C1294" s="172">
        <f t="shared" ca="1" si="38"/>
        <v>-45773</v>
      </c>
      <c r="D1294" s="174" t="str">
        <f>IF(B1294="NMPA", _xlfn.XLOOKUP(E1294,'国家网站数据(NMPA)'!$B$1:$B$906,'国家网站数据(NMPA)'!C$1:C$906),"NA")</f>
        <v>NA</v>
      </c>
      <c r="E1294" s="180">
        <f>IF(N1294="Not Reportable","NA",IF(B1294="Oversea",_xlfn.XLOOKUP(O1294,'Oversea data From 国家网站'!A:A,'Oversea data From 国家网站'!B:B),_xlfn.XLOOKUP(O1294,'Local data from 国家网站'!A:A,'Local data from 国家网站'!B:B)))</f>
        <v>0</v>
      </c>
      <c r="G1294" s="176">
        <f>IF(ISERROR(IF(B1294="NMPA",_xlfn.XLOOKUP(E1294,'国家网站数据(NMPA)'!B$1:B$906,'国家网站数据(NMPA)'!J$1:J$906),IF(B1294="Oversea",_xlfn.XLOOKUP(O1294,'Oversea data From 国家网站'!A$1:A$994,'Oversea data From 国家网站'!J$1:J$994),_xlfn.XLOOKUP(O1294,'Local data from 国家网站'!A$1:A$1000,'Local data from 国家网站'!J$1:J$1000)))),"NA",IF(B1294="NMPA",_xlfn.XLOOKUP(E1294,'国家网站数据(NMPA)'!B$1:B$906,'国家网站数据(NMPA)'!J$1:J$906),IF(B1294="Oversea",_xlfn.XLOOKUP(O1294,'Oversea data From 国家网站'!A$1:A$994,'Oversea data From 国家网站'!J$1:J$994),_xlfn.XLOOKUP(O1294,'Local data from 国家网站'!A$1:A$1000,'Local data from 国家网站'!J$1:J$1000))))</f>
        <v>0</v>
      </c>
      <c r="I1294" s="176">
        <f>IF(ISERROR(IF(B1294="NMPA",_xlfn.XLOOKUP(西门子log!E1294,'国家网站数据(NMPA)'!B:B,'国家网站数据(NMPA)'!K:K),IF(B1294="Oversea",_xlfn.XLOOKUP(O1294,'Oversea data From 国家网站'!A:A,'Oversea data From 国家网站'!K:K),_xlfn.XLOOKUP(西门子log!O1294,'Local data from 国家网站'!A:A,'Local data from 国家网站'!K:K)))),"NA",IF(B1294="NMPA",_xlfn.XLOOKUP(E1294,'国家网站数据(NMPA)'!B:B,'国家网站数据(NMPA)'!K:K),IF(B1294="Oversea",_xlfn.XLOOKUP(O1294,'Oversea data From 国家网站'!A:A,'Oversea data From 国家网站'!K:K),_xlfn.XLOOKUP(O1294,'Local data from 国家网站'!A:A,'Local data from 国家网站'!K:K))))</f>
        <v>0</v>
      </c>
      <c r="J1294" s="176"/>
      <c r="K1294" s="176" t="str">
        <f>IF(B1294="NMPA", _xlfn.XLOOKUP(E1294, '国家网站数据(NMPA)'!B:B, '国家网站数据(NMPA)'!W:W), "NA")</f>
        <v>NA</v>
      </c>
      <c r="M1294" s="326">
        <f t="shared" si="39"/>
        <v>30</v>
      </c>
    </row>
    <row r="1295" spans="3:13" ht="16.399999999999999" customHeight="1">
      <c r="C1295" s="172">
        <f t="shared" ca="1" si="38"/>
        <v>-45773</v>
      </c>
      <c r="D1295" s="174" t="str">
        <f>IF(B1295="NMPA", _xlfn.XLOOKUP(E1295,'国家网站数据(NMPA)'!$B$1:$B$906,'国家网站数据(NMPA)'!C$1:C$906),"NA")</f>
        <v>NA</v>
      </c>
      <c r="E1295" s="180">
        <f>IF(N1295="Not Reportable","NA",IF(B1295="Oversea",_xlfn.XLOOKUP(O1295,'Oversea data From 国家网站'!A:A,'Oversea data From 国家网站'!B:B),_xlfn.XLOOKUP(O1295,'Local data from 国家网站'!A:A,'Local data from 国家网站'!B:B)))</f>
        <v>0</v>
      </c>
      <c r="G1295" s="176">
        <f>IF(ISERROR(IF(B1295="NMPA",_xlfn.XLOOKUP(E1295,'国家网站数据(NMPA)'!B$1:B$906,'国家网站数据(NMPA)'!J$1:J$906),IF(B1295="Oversea",_xlfn.XLOOKUP(O1295,'Oversea data From 国家网站'!A$1:A$994,'Oversea data From 国家网站'!J$1:J$994),_xlfn.XLOOKUP(O1295,'Local data from 国家网站'!A$1:A$1000,'Local data from 国家网站'!J$1:J$1000)))),"NA",IF(B1295="NMPA",_xlfn.XLOOKUP(E1295,'国家网站数据(NMPA)'!B$1:B$906,'国家网站数据(NMPA)'!J$1:J$906),IF(B1295="Oversea",_xlfn.XLOOKUP(O1295,'Oversea data From 国家网站'!A$1:A$994,'Oversea data From 国家网站'!J$1:J$994),_xlfn.XLOOKUP(O1295,'Local data from 国家网站'!A$1:A$1000,'Local data from 国家网站'!J$1:J$1000))))</f>
        <v>0</v>
      </c>
      <c r="I1295" s="176">
        <f>IF(ISERROR(IF(B1295="NMPA",_xlfn.XLOOKUP(西门子log!E1295,'国家网站数据(NMPA)'!B:B,'国家网站数据(NMPA)'!K:K),IF(B1295="Oversea",_xlfn.XLOOKUP(O1295,'Oversea data From 国家网站'!A:A,'Oversea data From 国家网站'!K:K),_xlfn.XLOOKUP(西门子log!O1295,'Local data from 国家网站'!A:A,'Local data from 国家网站'!K:K)))),"NA",IF(B1295="NMPA",_xlfn.XLOOKUP(E1295,'国家网站数据(NMPA)'!B:B,'国家网站数据(NMPA)'!K:K),IF(B1295="Oversea",_xlfn.XLOOKUP(O1295,'Oversea data From 国家网站'!A:A,'Oversea data From 国家网站'!K:K),_xlfn.XLOOKUP(O1295,'Local data from 国家网站'!A:A,'Local data from 国家网站'!K:K))))</f>
        <v>0</v>
      </c>
      <c r="J1295" s="176"/>
      <c r="K1295" s="176" t="str">
        <f>IF(B1295="NMPA", _xlfn.XLOOKUP(E1295, '国家网站数据(NMPA)'!B:B, '国家网站数据(NMPA)'!W:W), "NA")</f>
        <v>NA</v>
      </c>
      <c r="M1295" s="326">
        <f t="shared" si="39"/>
        <v>30</v>
      </c>
    </row>
    <row r="1296" spans="3:13" ht="16.399999999999999" customHeight="1">
      <c r="C1296" s="172">
        <f t="shared" ca="1" si="38"/>
        <v>-45773</v>
      </c>
      <c r="D1296" s="174" t="str">
        <f>IF(B1296="NMPA", _xlfn.XLOOKUP(E1296,'国家网站数据(NMPA)'!$B$1:$B$906,'国家网站数据(NMPA)'!C$1:C$906),"NA")</f>
        <v>NA</v>
      </c>
      <c r="E1296" s="180">
        <f>IF(N1296="Not Reportable","NA",IF(B1296="Oversea",_xlfn.XLOOKUP(O1296,'Oversea data From 国家网站'!A:A,'Oversea data From 国家网站'!B:B),_xlfn.XLOOKUP(O1296,'Local data from 国家网站'!A:A,'Local data from 国家网站'!B:B)))</f>
        <v>0</v>
      </c>
      <c r="G1296" s="176">
        <f>IF(ISERROR(IF(B1296="NMPA",_xlfn.XLOOKUP(E1296,'国家网站数据(NMPA)'!B$1:B$906,'国家网站数据(NMPA)'!J$1:J$906),IF(B1296="Oversea",_xlfn.XLOOKUP(O1296,'Oversea data From 国家网站'!A$1:A$994,'Oversea data From 国家网站'!J$1:J$994),_xlfn.XLOOKUP(O1296,'Local data from 国家网站'!A$1:A$1000,'Local data from 国家网站'!J$1:J$1000)))),"NA",IF(B1296="NMPA",_xlfn.XLOOKUP(E1296,'国家网站数据(NMPA)'!B$1:B$906,'国家网站数据(NMPA)'!J$1:J$906),IF(B1296="Oversea",_xlfn.XLOOKUP(O1296,'Oversea data From 国家网站'!A$1:A$994,'Oversea data From 国家网站'!J$1:J$994),_xlfn.XLOOKUP(O1296,'Local data from 国家网站'!A$1:A$1000,'Local data from 国家网站'!J$1:J$1000))))</f>
        <v>0</v>
      </c>
      <c r="I1296" s="176">
        <f>IF(ISERROR(IF(B1296="NMPA",_xlfn.XLOOKUP(西门子log!E1296,'国家网站数据(NMPA)'!B:B,'国家网站数据(NMPA)'!K:K),IF(B1296="Oversea",_xlfn.XLOOKUP(O1296,'Oversea data From 国家网站'!A:A,'Oversea data From 国家网站'!K:K),_xlfn.XLOOKUP(西门子log!O1296,'Local data from 国家网站'!A:A,'Local data from 国家网站'!K:K)))),"NA",IF(B1296="NMPA",_xlfn.XLOOKUP(E1296,'国家网站数据(NMPA)'!B:B,'国家网站数据(NMPA)'!K:K),IF(B1296="Oversea",_xlfn.XLOOKUP(O1296,'Oversea data From 国家网站'!A:A,'Oversea data From 国家网站'!K:K),_xlfn.XLOOKUP(O1296,'Local data from 国家网站'!A:A,'Local data from 国家网站'!K:K))))</f>
        <v>0</v>
      </c>
      <c r="J1296" s="176"/>
      <c r="K1296" s="176" t="str">
        <f>IF(B1296="NMPA", _xlfn.XLOOKUP(E1296, '国家网站数据(NMPA)'!B:B, '国家网站数据(NMPA)'!W:W), "NA")</f>
        <v>NA</v>
      </c>
      <c r="M1296" s="326">
        <f t="shared" si="39"/>
        <v>30</v>
      </c>
    </row>
    <row r="1297" spans="3:13" ht="16.399999999999999" customHeight="1">
      <c r="C1297" s="172">
        <f t="shared" ca="1" si="38"/>
        <v>-45773</v>
      </c>
      <c r="D1297" s="174" t="str">
        <f>IF(B1297="NMPA", _xlfn.XLOOKUP(E1297,'国家网站数据(NMPA)'!$B$1:$B$906,'国家网站数据(NMPA)'!C$1:C$906),"NA")</f>
        <v>NA</v>
      </c>
      <c r="E1297" s="180">
        <f>IF(N1297="Not Reportable","NA",IF(B1297="Oversea",_xlfn.XLOOKUP(O1297,'Oversea data From 国家网站'!A:A,'Oversea data From 国家网站'!B:B),_xlfn.XLOOKUP(O1297,'Local data from 国家网站'!A:A,'Local data from 国家网站'!B:B)))</f>
        <v>0</v>
      </c>
      <c r="G1297" s="176">
        <f>IF(ISERROR(IF(B1297="NMPA",_xlfn.XLOOKUP(E1297,'国家网站数据(NMPA)'!B$1:B$906,'国家网站数据(NMPA)'!J$1:J$906),IF(B1297="Oversea",_xlfn.XLOOKUP(O1297,'Oversea data From 国家网站'!A$1:A$994,'Oversea data From 国家网站'!J$1:J$994),_xlfn.XLOOKUP(O1297,'Local data from 国家网站'!A$1:A$1000,'Local data from 国家网站'!J$1:J$1000)))),"NA",IF(B1297="NMPA",_xlfn.XLOOKUP(E1297,'国家网站数据(NMPA)'!B$1:B$906,'国家网站数据(NMPA)'!J$1:J$906),IF(B1297="Oversea",_xlfn.XLOOKUP(O1297,'Oversea data From 国家网站'!A$1:A$994,'Oversea data From 国家网站'!J$1:J$994),_xlfn.XLOOKUP(O1297,'Local data from 国家网站'!A$1:A$1000,'Local data from 国家网站'!J$1:J$1000))))</f>
        <v>0</v>
      </c>
      <c r="I1297" s="176">
        <f>IF(ISERROR(IF(B1297="NMPA",_xlfn.XLOOKUP(西门子log!E1297,'国家网站数据(NMPA)'!B:B,'国家网站数据(NMPA)'!K:K),IF(B1297="Oversea",_xlfn.XLOOKUP(O1297,'Oversea data From 国家网站'!A:A,'Oversea data From 国家网站'!K:K),_xlfn.XLOOKUP(西门子log!O1297,'Local data from 国家网站'!A:A,'Local data from 国家网站'!K:K)))),"NA",IF(B1297="NMPA",_xlfn.XLOOKUP(E1297,'国家网站数据(NMPA)'!B:B,'国家网站数据(NMPA)'!K:K),IF(B1297="Oversea",_xlfn.XLOOKUP(O1297,'Oversea data From 国家网站'!A:A,'Oversea data From 国家网站'!K:K),_xlfn.XLOOKUP(O1297,'Local data from 国家网站'!A:A,'Local data from 国家网站'!K:K))))</f>
        <v>0</v>
      </c>
      <c r="J1297" s="176"/>
      <c r="K1297" s="176" t="str">
        <f>IF(B1297="NMPA", _xlfn.XLOOKUP(E1297, '国家网站数据(NMPA)'!B:B, '国家网站数据(NMPA)'!W:W), "NA")</f>
        <v>NA</v>
      </c>
      <c r="M1297" s="326">
        <f t="shared" si="39"/>
        <v>30</v>
      </c>
    </row>
    <row r="1298" spans="3:13" ht="16.399999999999999" customHeight="1">
      <c r="C1298" s="172">
        <f t="shared" ca="1" si="38"/>
        <v>-45773</v>
      </c>
      <c r="D1298" s="174" t="str">
        <f>IF(B1298="NMPA", _xlfn.XLOOKUP(E1298,'国家网站数据(NMPA)'!$B$1:$B$906,'国家网站数据(NMPA)'!C$1:C$906),"NA")</f>
        <v>NA</v>
      </c>
      <c r="E1298" s="180">
        <f>IF(N1298="Not Reportable","NA",IF(B1298="Oversea",_xlfn.XLOOKUP(O1298,'Oversea data From 国家网站'!A:A,'Oversea data From 国家网站'!B:B),_xlfn.XLOOKUP(O1298,'Local data from 国家网站'!A:A,'Local data from 国家网站'!B:B)))</f>
        <v>0</v>
      </c>
      <c r="G1298" s="176">
        <f>IF(ISERROR(IF(B1298="NMPA",_xlfn.XLOOKUP(E1298,'国家网站数据(NMPA)'!B$1:B$906,'国家网站数据(NMPA)'!J$1:J$906),IF(B1298="Oversea",_xlfn.XLOOKUP(O1298,'Oversea data From 国家网站'!A$1:A$994,'Oversea data From 国家网站'!J$1:J$994),_xlfn.XLOOKUP(O1298,'Local data from 国家网站'!A$1:A$1000,'Local data from 国家网站'!J$1:J$1000)))),"NA",IF(B1298="NMPA",_xlfn.XLOOKUP(E1298,'国家网站数据(NMPA)'!B$1:B$906,'国家网站数据(NMPA)'!J$1:J$906),IF(B1298="Oversea",_xlfn.XLOOKUP(O1298,'Oversea data From 国家网站'!A$1:A$994,'Oversea data From 国家网站'!J$1:J$994),_xlfn.XLOOKUP(O1298,'Local data from 国家网站'!A$1:A$1000,'Local data from 国家网站'!J$1:J$1000))))</f>
        <v>0</v>
      </c>
      <c r="I1298" s="176">
        <f>IF(ISERROR(IF(B1298="NMPA",_xlfn.XLOOKUP(西门子log!E1298,'国家网站数据(NMPA)'!B:B,'国家网站数据(NMPA)'!K:K),IF(B1298="Oversea",_xlfn.XLOOKUP(O1298,'Oversea data From 国家网站'!A:A,'Oversea data From 国家网站'!K:K),_xlfn.XLOOKUP(西门子log!O1298,'Local data from 国家网站'!A:A,'Local data from 国家网站'!K:K)))),"NA",IF(B1298="NMPA",_xlfn.XLOOKUP(E1298,'国家网站数据(NMPA)'!B:B,'国家网站数据(NMPA)'!K:K),IF(B1298="Oversea",_xlfn.XLOOKUP(O1298,'Oversea data From 国家网站'!A:A,'Oversea data From 国家网站'!K:K),_xlfn.XLOOKUP(O1298,'Local data from 国家网站'!A:A,'Local data from 国家网站'!K:K))))</f>
        <v>0</v>
      </c>
      <c r="J1298" s="176"/>
      <c r="K1298" s="176" t="str">
        <f>IF(B1298="NMPA", _xlfn.XLOOKUP(E1298, '国家网站数据(NMPA)'!B:B, '国家网站数据(NMPA)'!W:W), "NA")</f>
        <v>NA</v>
      </c>
      <c r="M1298" s="326">
        <f t="shared" si="39"/>
        <v>30</v>
      </c>
    </row>
    <row r="1299" spans="3:13" ht="16.399999999999999" customHeight="1">
      <c r="C1299" s="172">
        <f t="shared" ca="1" si="38"/>
        <v>-45773</v>
      </c>
      <c r="D1299" s="174" t="str">
        <f>IF(B1299="NMPA", _xlfn.XLOOKUP(E1299,'国家网站数据(NMPA)'!$B$1:$B$906,'国家网站数据(NMPA)'!C$1:C$906),"NA")</f>
        <v>NA</v>
      </c>
      <c r="E1299" s="180">
        <f>IF(N1299="Not Reportable","NA",IF(B1299="Oversea",_xlfn.XLOOKUP(O1299,'Oversea data From 国家网站'!A:A,'Oversea data From 国家网站'!B:B),_xlfn.XLOOKUP(O1299,'Local data from 国家网站'!A:A,'Local data from 国家网站'!B:B)))</f>
        <v>0</v>
      </c>
      <c r="G1299" s="176">
        <f>IF(ISERROR(IF(B1299="NMPA",_xlfn.XLOOKUP(E1299,'国家网站数据(NMPA)'!B$1:B$906,'国家网站数据(NMPA)'!J$1:J$906),IF(B1299="Oversea",_xlfn.XLOOKUP(O1299,'Oversea data From 国家网站'!A$1:A$994,'Oversea data From 国家网站'!J$1:J$994),_xlfn.XLOOKUP(O1299,'Local data from 国家网站'!A$1:A$1000,'Local data from 国家网站'!J$1:J$1000)))),"NA",IF(B1299="NMPA",_xlfn.XLOOKUP(E1299,'国家网站数据(NMPA)'!B$1:B$906,'国家网站数据(NMPA)'!J$1:J$906),IF(B1299="Oversea",_xlfn.XLOOKUP(O1299,'Oversea data From 国家网站'!A$1:A$994,'Oversea data From 国家网站'!J$1:J$994),_xlfn.XLOOKUP(O1299,'Local data from 国家网站'!A$1:A$1000,'Local data from 国家网站'!J$1:J$1000))))</f>
        <v>0</v>
      </c>
      <c r="I1299" s="176">
        <f>IF(ISERROR(IF(B1299="NMPA",_xlfn.XLOOKUP(西门子log!E1299,'国家网站数据(NMPA)'!B:B,'国家网站数据(NMPA)'!K:K),IF(B1299="Oversea",_xlfn.XLOOKUP(O1299,'Oversea data From 国家网站'!A:A,'Oversea data From 国家网站'!K:K),_xlfn.XLOOKUP(西门子log!O1299,'Local data from 国家网站'!A:A,'Local data from 国家网站'!K:K)))),"NA",IF(B1299="NMPA",_xlfn.XLOOKUP(E1299,'国家网站数据(NMPA)'!B:B,'国家网站数据(NMPA)'!K:K),IF(B1299="Oversea",_xlfn.XLOOKUP(O1299,'Oversea data From 国家网站'!A:A,'Oversea data From 国家网站'!K:K),_xlfn.XLOOKUP(O1299,'Local data from 国家网站'!A:A,'Local data from 国家网站'!K:K))))</f>
        <v>0</v>
      </c>
      <c r="J1299" s="176"/>
      <c r="K1299" s="176" t="str">
        <f>IF(B1299="NMPA", _xlfn.XLOOKUP(E1299, '国家网站数据(NMPA)'!B:B, '国家网站数据(NMPA)'!W:W), "NA")</f>
        <v>NA</v>
      </c>
      <c r="M1299" s="326">
        <f t="shared" si="39"/>
        <v>30</v>
      </c>
    </row>
    <row r="1300" spans="3:13" ht="16.399999999999999" customHeight="1">
      <c r="C1300" s="172">
        <f t="shared" ca="1" si="38"/>
        <v>-45773</v>
      </c>
      <c r="D1300" s="174" t="str">
        <f>IF(B1300="NMPA", _xlfn.XLOOKUP(E1300,'国家网站数据(NMPA)'!$B$1:$B$906,'国家网站数据(NMPA)'!C$1:C$906),"NA")</f>
        <v>NA</v>
      </c>
      <c r="E1300" s="180">
        <f>IF(N1300="Not Reportable","NA",IF(B1300="Oversea",_xlfn.XLOOKUP(O1300,'Oversea data From 国家网站'!A:A,'Oversea data From 国家网站'!B:B),_xlfn.XLOOKUP(O1300,'Local data from 国家网站'!A:A,'Local data from 国家网站'!B:B)))</f>
        <v>0</v>
      </c>
      <c r="G1300" s="176">
        <f>IF(ISERROR(IF(B1300="NMPA",_xlfn.XLOOKUP(E1300,'国家网站数据(NMPA)'!B$1:B$906,'国家网站数据(NMPA)'!J$1:J$906),IF(B1300="Oversea",_xlfn.XLOOKUP(O1300,'Oversea data From 国家网站'!A$1:A$994,'Oversea data From 国家网站'!J$1:J$994),_xlfn.XLOOKUP(O1300,'Local data from 国家网站'!A$1:A$1000,'Local data from 国家网站'!J$1:J$1000)))),"NA",IF(B1300="NMPA",_xlfn.XLOOKUP(E1300,'国家网站数据(NMPA)'!B$1:B$906,'国家网站数据(NMPA)'!J$1:J$906),IF(B1300="Oversea",_xlfn.XLOOKUP(O1300,'Oversea data From 国家网站'!A$1:A$994,'Oversea data From 国家网站'!J$1:J$994),_xlfn.XLOOKUP(O1300,'Local data from 国家网站'!A$1:A$1000,'Local data from 国家网站'!J$1:J$1000))))</f>
        <v>0</v>
      </c>
      <c r="I1300" s="176">
        <f>IF(ISERROR(IF(B1300="NMPA",_xlfn.XLOOKUP(西门子log!E1300,'国家网站数据(NMPA)'!B:B,'国家网站数据(NMPA)'!K:K),IF(B1300="Oversea",_xlfn.XLOOKUP(O1300,'Oversea data From 国家网站'!A:A,'Oversea data From 国家网站'!K:K),_xlfn.XLOOKUP(西门子log!O1300,'Local data from 国家网站'!A:A,'Local data from 国家网站'!K:K)))),"NA",IF(B1300="NMPA",_xlfn.XLOOKUP(E1300,'国家网站数据(NMPA)'!B:B,'国家网站数据(NMPA)'!K:K),IF(B1300="Oversea",_xlfn.XLOOKUP(O1300,'Oversea data From 国家网站'!A:A,'Oversea data From 国家网站'!K:K),_xlfn.XLOOKUP(O1300,'Local data from 国家网站'!A:A,'Local data from 国家网站'!K:K))))</f>
        <v>0</v>
      </c>
      <c r="J1300" s="176"/>
      <c r="K1300" s="176" t="str">
        <f>IF(B1300="NMPA", _xlfn.XLOOKUP(E1300, '国家网站数据(NMPA)'!B:B, '国家网站数据(NMPA)'!W:W), "NA")</f>
        <v>NA</v>
      </c>
      <c r="M1300" s="326">
        <f t="shared" si="39"/>
        <v>30</v>
      </c>
    </row>
    <row r="1301" spans="3:13" ht="16.399999999999999" customHeight="1">
      <c r="C1301" s="172">
        <f t="shared" ca="1" si="38"/>
        <v>-45773</v>
      </c>
      <c r="D1301" s="174" t="str">
        <f>IF(B1301="NMPA", _xlfn.XLOOKUP(E1301,'国家网站数据(NMPA)'!$B$1:$B$906,'国家网站数据(NMPA)'!C$1:C$906),"NA")</f>
        <v>NA</v>
      </c>
      <c r="E1301" s="180">
        <f>IF(N1301="Not Reportable","NA",IF(B1301="Oversea",_xlfn.XLOOKUP(O1301,'Oversea data From 国家网站'!A:A,'Oversea data From 国家网站'!B:B),_xlfn.XLOOKUP(O1301,'Local data from 国家网站'!A:A,'Local data from 国家网站'!B:B)))</f>
        <v>0</v>
      </c>
      <c r="G1301" s="176">
        <f>IF(ISERROR(IF(B1301="NMPA",_xlfn.XLOOKUP(E1301,'国家网站数据(NMPA)'!B$1:B$906,'国家网站数据(NMPA)'!J$1:J$906),IF(B1301="Oversea",_xlfn.XLOOKUP(O1301,'Oversea data From 国家网站'!A$1:A$994,'Oversea data From 国家网站'!J$1:J$994),_xlfn.XLOOKUP(O1301,'Local data from 国家网站'!A$1:A$1000,'Local data from 国家网站'!J$1:J$1000)))),"NA",IF(B1301="NMPA",_xlfn.XLOOKUP(E1301,'国家网站数据(NMPA)'!B$1:B$906,'国家网站数据(NMPA)'!J$1:J$906),IF(B1301="Oversea",_xlfn.XLOOKUP(O1301,'Oversea data From 国家网站'!A$1:A$994,'Oversea data From 国家网站'!J$1:J$994),_xlfn.XLOOKUP(O1301,'Local data from 国家网站'!A$1:A$1000,'Local data from 国家网站'!J$1:J$1000))))</f>
        <v>0</v>
      </c>
      <c r="I1301" s="176">
        <f>IF(ISERROR(IF(B1301="NMPA",_xlfn.XLOOKUP(西门子log!E1301,'国家网站数据(NMPA)'!B:B,'国家网站数据(NMPA)'!K:K),IF(B1301="Oversea",_xlfn.XLOOKUP(O1301,'Oversea data From 国家网站'!A:A,'Oversea data From 国家网站'!K:K),_xlfn.XLOOKUP(西门子log!O1301,'Local data from 国家网站'!A:A,'Local data from 国家网站'!K:K)))),"NA",IF(B1301="NMPA",_xlfn.XLOOKUP(E1301,'国家网站数据(NMPA)'!B:B,'国家网站数据(NMPA)'!K:K),IF(B1301="Oversea",_xlfn.XLOOKUP(O1301,'Oversea data From 国家网站'!A:A,'Oversea data From 国家网站'!K:K),_xlfn.XLOOKUP(O1301,'Local data from 国家网站'!A:A,'Local data from 国家网站'!K:K))))</f>
        <v>0</v>
      </c>
      <c r="J1301" s="176"/>
      <c r="K1301" s="176" t="str">
        <f>IF(B1301="NMPA", _xlfn.XLOOKUP(E1301, '国家网站数据(NMPA)'!B:B, '国家网站数据(NMPA)'!W:W), "NA")</f>
        <v>NA</v>
      </c>
      <c r="M1301" s="326">
        <f t="shared" si="39"/>
        <v>30</v>
      </c>
    </row>
    <row r="1302" spans="3:13" ht="16.399999999999999" customHeight="1">
      <c r="C1302" s="172">
        <f t="shared" ca="1" si="38"/>
        <v>-45773</v>
      </c>
      <c r="D1302" s="174" t="str">
        <f>IF(B1302="NMPA", _xlfn.XLOOKUP(E1302,'国家网站数据(NMPA)'!$B$1:$B$906,'国家网站数据(NMPA)'!C$1:C$906),"NA")</f>
        <v>NA</v>
      </c>
      <c r="E1302" s="180">
        <f>IF(N1302="Not Reportable","NA",IF(B1302="Oversea",_xlfn.XLOOKUP(O1302,'Oversea data From 国家网站'!A:A,'Oversea data From 国家网站'!B:B),_xlfn.XLOOKUP(O1302,'Local data from 国家网站'!A:A,'Local data from 国家网站'!B:B)))</f>
        <v>0</v>
      </c>
      <c r="G1302" s="176">
        <f>IF(ISERROR(IF(B1302="NMPA",_xlfn.XLOOKUP(E1302,'国家网站数据(NMPA)'!B$1:B$906,'国家网站数据(NMPA)'!J$1:J$906),IF(B1302="Oversea",_xlfn.XLOOKUP(O1302,'Oversea data From 国家网站'!A$1:A$994,'Oversea data From 国家网站'!J$1:J$994),_xlfn.XLOOKUP(O1302,'Local data from 国家网站'!A$1:A$1000,'Local data from 国家网站'!J$1:J$1000)))),"NA",IF(B1302="NMPA",_xlfn.XLOOKUP(E1302,'国家网站数据(NMPA)'!B$1:B$906,'国家网站数据(NMPA)'!J$1:J$906),IF(B1302="Oversea",_xlfn.XLOOKUP(O1302,'Oversea data From 国家网站'!A$1:A$994,'Oversea data From 国家网站'!J$1:J$994),_xlfn.XLOOKUP(O1302,'Local data from 国家网站'!A$1:A$1000,'Local data from 国家网站'!J$1:J$1000))))</f>
        <v>0</v>
      </c>
      <c r="I1302" s="176">
        <f>IF(ISERROR(IF(B1302="NMPA",_xlfn.XLOOKUP(西门子log!E1302,'国家网站数据(NMPA)'!B:B,'国家网站数据(NMPA)'!K:K),IF(B1302="Oversea",_xlfn.XLOOKUP(O1302,'Oversea data From 国家网站'!A:A,'Oversea data From 国家网站'!K:K),_xlfn.XLOOKUP(西门子log!O1302,'Local data from 国家网站'!A:A,'Local data from 国家网站'!K:K)))),"NA",IF(B1302="NMPA",_xlfn.XLOOKUP(E1302,'国家网站数据(NMPA)'!B:B,'国家网站数据(NMPA)'!K:K),IF(B1302="Oversea",_xlfn.XLOOKUP(O1302,'Oversea data From 国家网站'!A:A,'Oversea data From 国家网站'!K:K),_xlfn.XLOOKUP(O1302,'Local data from 国家网站'!A:A,'Local data from 国家网站'!K:K))))</f>
        <v>0</v>
      </c>
      <c r="J1302" s="176"/>
      <c r="K1302" s="176" t="str">
        <f>IF(B1302="NMPA", _xlfn.XLOOKUP(E1302, '国家网站数据(NMPA)'!B:B, '国家网站数据(NMPA)'!W:W), "NA")</f>
        <v>NA</v>
      </c>
      <c r="M1302" s="326">
        <f t="shared" si="39"/>
        <v>30</v>
      </c>
    </row>
    <row r="1303" spans="3:13" ht="16.399999999999999" customHeight="1">
      <c r="C1303" s="172">
        <f t="shared" ca="1" si="38"/>
        <v>-45773</v>
      </c>
      <c r="D1303" s="174" t="str">
        <f>IF(B1303="NMPA", _xlfn.XLOOKUP(E1303,'国家网站数据(NMPA)'!$B$1:$B$906,'国家网站数据(NMPA)'!C$1:C$906),"NA")</f>
        <v>NA</v>
      </c>
      <c r="E1303" s="180">
        <f>IF(N1303="Not Reportable","NA",IF(B1303="Oversea",_xlfn.XLOOKUP(O1303,'Oversea data From 国家网站'!A:A,'Oversea data From 国家网站'!B:B),_xlfn.XLOOKUP(O1303,'Local data from 国家网站'!A:A,'Local data from 国家网站'!B:B)))</f>
        <v>0</v>
      </c>
      <c r="G1303" s="176">
        <f>IF(ISERROR(IF(B1303="NMPA",_xlfn.XLOOKUP(E1303,'国家网站数据(NMPA)'!B$1:B$906,'国家网站数据(NMPA)'!J$1:J$906),IF(B1303="Oversea",_xlfn.XLOOKUP(O1303,'Oversea data From 国家网站'!A$1:A$994,'Oversea data From 国家网站'!J$1:J$994),_xlfn.XLOOKUP(O1303,'Local data from 国家网站'!A$1:A$1000,'Local data from 国家网站'!J$1:J$1000)))),"NA",IF(B1303="NMPA",_xlfn.XLOOKUP(E1303,'国家网站数据(NMPA)'!B$1:B$906,'国家网站数据(NMPA)'!J$1:J$906),IF(B1303="Oversea",_xlfn.XLOOKUP(O1303,'Oversea data From 国家网站'!A$1:A$994,'Oversea data From 国家网站'!J$1:J$994),_xlfn.XLOOKUP(O1303,'Local data from 国家网站'!A$1:A$1000,'Local data from 国家网站'!J$1:J$1000))))</f>
        <v>0</v>
      </c>
      <c r="I1303" s="176">
        <f>IF(ISERROR(IF(B1303="NMPA",_xlfn.XLOOKUP(西门子log!E1303,'国家网站数据(NMPA)'!B:B,'国家网站数据(NMPA)'!K:K),IF(B1303="Oversea",_xlfn.XLOOKUP(O1303,'Oversea data From 国家网站'!A:A,'Oversea data From 国家网站'!K:K),_xlfn.XLOOKUP(西门子log!O1303,'Local data from 国家网站'!A:A,'Local data from 国家网站'!K:K)))),"NA",IF(B1303="NMPA",_xlfn.XLOOKUP(E1303,'国家网站数据(NMPA)'!B:B,'国家网站数据(NMPA)'!K:K),IF(B1303="Oversea",_xlfn.XLOOKUP(O1303,'Oversea data From 国家网站'!A:A,'Oversea data From 国家网站'!K:K),_xlfn.XLOOKUP(O1303,'Local data from 国家网站'!A:A,'Local data from 国家网站'!K:K))))</f>
        <v>0</v>
      </c>
      <c r="J1303" s="176"/>
      <c r="K1303" s="176" t="str">
        <f>IF(B1303="NMPA", _xlfn.XLOOKUP(E1303, '国家网站数据(NMPA)'!B:B, '国家网站数据(NMPA)'!W:W), "NA")</f>
        <v>NA</v>
      </c>
      <c r="M1303" s="326">
        <f t="shared" si="39"/>
        <v>30</v>
      </c>
    </row>
    <row r="1304" spans="3:13" ht="16.399999999999999" customHeight="1">
      <c r="C1304" s="172">
        <f t="shared" ca="1" si="38"/>
        <v>-45773</v>
      </c>
      <c r="D1304" s="174" t="str">
        <f>IF(B1304="NMPA", _xlfn.XLOOKUP(E1304,'国家网站数据(NMPA)'!$B$1:$B$906,'国家网站数据(NMPA)'!C$1:C$906),"NA")</f>
        <v>NA</v>
      </c>
      <c r="E1304" s="180">
        <f>IF(N1304="Not Reportable","NA",IF(B1304="Oversea",_xlfn.XLOOKUP(O1304,'Oversea data From 国家网站'!A:A,'Oversea data From 国家网站'!B:B),_xlfn.XLOOKUP(O1304,'Local data from 国家网站'!A:A,'Local data from 国家网站'!B:B)))</f>
        <v>0</v>
      </c>
      <c r="G1304" s="176">
        <f>IF(ISERROR(IF(B1304="NMPA",_xlfn.XLOOKUP(E1304,'国家网站数据(NMPA)'!B$1:B$906,'国家网站数据(NMPA)'!J$1:J$906),IF(B1304="Oversea",_xlfn.XLOOKUP(O1304,'Oversea data From 国家网站'!A$1:A$994,'Oversea data From 国家网站'!J$1:J$994),_xlfn.XLOOKUP(O1304,'Local data from 国家网站'!A$1:A$1000,'Local data from 国家网站'!J$1:J$1000)))),"NA",IF(B1304="NMPA",_xlfn.XLOOKUP(E1304,'国家网站数据(NMPA)'!B$1:B$906,'国家网站数据(NMPA)'!J$1:J$906),IF(B1304="Oversea",_xlfn.XLOOKUP(O1304,'Oversea data From 国家网站'!A$1:A$994,'Oversea data From 国家网站'!J$1:J$994),_xlfn.XLOOKUP(O1304,'Local data from 国家网站'!A$1:A$1000,'Local data from 国家网站'!J$1:J$1000))))</f>
        <v>0</v>
      </c>
      <c r="I1304" s="176">
        <f>IF(ISERROR(IF(B1304="NMPA",_xlfn.XLOOKUP(西门子log!E1304,'国家网站数据(NMPA)'!B:B,'国家网站数据(NMPA)'!K:K),IF(B1304="Oversea",_xlfn.XLOOKUP(O1304,'Oversea data From 国家网站'!A:A,'Oversea data From 国家网站'!K:K),_xlfn.XLOOKUP(西门子log!O1304,'Local data from 国家网站'!A:A,'Local data from 国家网站'!K:K)))),"NA",IF(B1304="NMPA",_xlfn.XLOOKUP(E1304,'国家网站数据(NMPA)'!B:B,'国家网站数据(NMPA)'!K:K),IF(B1304="Oversea",_xlfn.XLOOKUP(O1304,'Oversea data From 国家网站'!A:A,'Oversea data From 国家网站'!K:K),_xlfn.XLOOKUP(O1304,'Local data from 国家网站'!A:A,'Local data from 国家网站'!K:K))))</f>
        <v>0</v>
      </c>
      <c r="J1304" s="176"/>
      <c r="K1304" s="176" t="str">
        <f>IF(B1304="NMPA", _xlfn.XLOOKUP(E1304, '国家网站数据(NMPA)'!B:B, '国家网站数据(NMPA)'!W:W), "NA")</f>
        <v>NA</v>
      </c>
      <c r="M1304" s="326">
        <f t="shared" si="39"/>
        <v>30</v>
      </c>
    </row>
    <row r="1305" spans="3:13" ht="16.399999999999999" customHeight="1">
      <c r="C1305" s="172">
        <f t="shared" ca="1" si="38"/>
        <v>-45773</v>
      </c>
      <c r="D1305" s="174" t="str">
        <f>IF(B1305="NMPA", _xlfn.XLOOKUP(E1305,'国家网站数据(NMPA)'!$B$1:$B$906,'国家网站数据(NMPA)'!C$1:C$906),"NA")</f>
        <v>NA</v>
      </c>
      <c r="E1305" s="180">
        <f>IF(N1305="Not Reportable","NA",IF(B1305="Oversea",_xlfn.XLOOKUP(O1305,'Oversea data From 国家网站'!A:A,'Oversea data From 国家网站'!B:B),_xlfn.XLOOKUP(O1305,'Local data from 国家网站'!A:A,'Local data from 国家网站'!B:B)))</f>
        <v>0</v>
      </c>
      <c r="G1305" s="176">
        <f>IF(ISERROR(IF(B1305="NMPA",_xlfn.XLOOKUP(E1305,'国家网站数据(NMPA)'!B$1:B$906,'国家网站数据(NMPA)'!J$1:J$906),IF(B1305="Oversea",_xlfn.XLOOKUP(O1305,'Oversea data From 国家网站'!A$1:A$994,'Oversea data From 国家网站'!J$1:J$994),_xlfn.XLOOKUP(O1305,'Local data from 国家网站'!A$1:A$1000,'Local data from 国家网站'!J$1:J$1000)))),"NA",IF(B1305="NMPA",_xlfn.XLOOKUP(E1305,'国家网站数据(NMPA)'!B$1:B$906,'国家网站数据(NMPA)'!J$1:J$906),IF(B1305="Oversea",_xlfn.XLOOKUP(O1305,'Oversea data From 国家网站'!A$1:A$994,'Oversea data From 国家网站'!J$1:J$994),_xlfn.XLOOKUP(O1305,'Local data from 国家网站'!A$1:A$1000,'Local data from 国家网站'!J$1:J$1000))))</f>
        <v>0</v>
      </c>
      <c r="I1305" s="176">
        <f>IF(ISERROR(IF(B1305="NMPA",_xlfn.XLOOKUP(西门子log!E1305,'国家网站数据(NMPA)'!B:B,'国家网站数据(NMPA)'!K:K),IF(B1305="Oversea",_xlfn.XLOOKUP(O1305,'Oversea data From 国家网站'!A:A,'Oversea data From 国家网站'!K:K),_xlfn.XLOOKUP(西门子log!O1305,'Local data from 国家网站'!A:A,'Local data from 国家网站'!K:K)))),"NA",IF(B1305="NMPA",_xlfn.XLOOKUP(E1305,'国家网站数据(NMPA)'!B:B,'国家网站数据(NMPA)'!K:K),IF(B1305="Oversea",_xlfn.XLOOKUP(O1305,'Oversea data From 国家网站'!A:A,'Oversea data From 国家网站'!K:K),_xlfn.XLOOKUP(O1305,'Local data from 国家网站'!A:A,'Local data from 国家网站'!K:K))))</f>
        <v>0</v>
      </c>
      <c r="J1305" s="176"/>
      <c r="K1305" s="176" t="str">
        <f>IF(B1305="NMPA", _xlfn.XLOOKUP(E1305, '国家网站数据(NMPA)'!B:B, '国家网站数据(NMPA)'!W:W), "NA")</f>
        <v>NA</v>
      </c>
      <c r="M1305" s="326">
        <f t="shared" si="39"/>
        <v>30</v>
      </c>
    </row>
    <row r="1306" spans="3:13" ht="16.399999999999999" customHeight="1">
      <c r="C1306" s="172">
        <f t="shared" ca="1" si="38"/>
        <v>-45773</v>
      </c>
      <c r="D1306" s="174" t="str">
        <f>IF(B1306="NMPA", _xlfn.XLOOKUP(E1306,'国家网站数据(NMPA)'!$B$1:$B$906,'国家网站数据(NMPA)'!C$1:C$906),"NA")</f>
        <v>NA</v>
      </c>
      <c r="E1306" s="180">
        <f>IF(N1306="Not Reportable","NA",IF(B1306="Oversea",_xlfn.XLOOKUP(O1306,'Oversea data From 国家网站'!A:A,'Oversea data From 国家网站'!B:B),_xlfn.XLOOKUP(O1306,'Local data from 国家网站'!A:A,'Local data from 国家网站'!B:B)))</f>
        <v>0</v>
      </c>
      <c r="G1306" s="176">
        <f>IF(ISERROR(IF(B1306="NMPA",_xlfn.XLOOKUP(E1306,'国家网站数据(NMPA)'!B$1:B$906,'国家网站数据(NMPA)'!J$1:J$906),IF(B1306="Oversea",_xlfn.XLOOKUP(O1306,'Oversea data From 国家网站'!A$1:A$994,'Oversea data From 国家网站'!J$1:J$994),_xlfn.XLOOKUP(O1306,'Local data from 国家网站'!A$1:A$1000,'Local data from 国家网站'!J$1:J$1000)))),"NA",IF(B1306="NMPA",_xlfn.XLOOKUP(E1306,'国家网站数据(NMPA)'!B$1:B$906,'国家网站数据(NMPA)'!J$1:J$906),IF(B1306="Oversea",_xlfn.XLOOKUP(O1306,'Oversea data From 国家网站'!A$1:A$994,'Oversea data From 国家网站'!J$1:J$994),_xlfn.XLOOKUP(O1306,'Local data from 国家网站'!A$1:A$1000,'Local data from 国家网站'!J$1:J$1000))))</f>
        <v>0</v>
      </c>
      <c r="I1306" s="176">
        <f>IF(ISERROR(IF(B1306="NMPA",_xlfn.XLOOKUP(西门子log!E1306,'国家网站数据(NMPA)'!B:B,'国家网站数据(NMPA)'!K:K),IF(B1306="Oversea",_xlfn.XLOOKUP(O1306,'Oversea data From 国家网站'!A:A,'Oversea data From 国家网站'!K:K),_xlfn.XLOOKUP(西门子log!O1306,'Local data from 国家网站'!A:A,'Local data from 国家网站'!K:K)))),"NA",IF(B1306="NMPA",_xlfn.XLOOKUP(E1306,'国家网站数据(NMPA)'!B:B,'国家网站数据(NMPA)'!K:K),IF(B1306="Oversea",_xlfn.XLOOKUP(O1306,'Oversea data From 国家网站'!A:A,'Oversea data From 国家网站'!K:K),_xlfn.XLOOKUP(O1306,'Local data from 国家网站'!A:A,'Local data from 国家网站'!K:K))))</f>
        <v>0</v>
      </c>
      <c r="J1306" s="176"/>
      <c r="K1306" s="176" t="str">
        <f>IF(B1306="NMPA", _xlfn.XLOOKUP(E1306, '国家网站数据(NMPA)'!B:B, '国家网站数据(NMPA)'!W:W), "NA")</f>
        <v>NA</v>
      </c>
      <c r="M1306" s="326">
        <f t="shared" si="39"/>
        <v>30</v>
      </c>
    </row>
    <row r="1307" spans="3:13" ht="16.399999999999999" customHeight="1">
      <c r="C1307" s="172">
        <f t="shared" ca="1" si="38"/>
        <v>-45773</v>
      </c>
      <c r="D1307" s="174" t="str">
        <f>IF(B1307="NMPA", _xlfn.XLOOKUP(E1307,'国家网站数据(NMPA)'!$B$1:$B$906,'国家网站数据(NMPA)'!C$1:C$906),"NA")</f>
        <v>NA</v>
      </c>
      <c r="E1307" s="180">
        <f>IF(N1307="Not Reportable","NA",IF(B1307="Oversea",_xlfn.XLOOKUP(O1307,'Oversea data From 国家网站'!A:A,'Oversea data From 国家网站'!B:B),_xlfn.XLOOKUP(O1307,'Local data from 国家网站'!A:A,'Local data from 国家网站'!B:B)))</f>
        <v>0</v>
      </c>
      <c r="G1307" s="176">
        <f>IF(ISERROR(IF(B1307="NMPA",_xlfn.XLOOKUP(E1307,'国家网站数据(NMPA)'!B$1:B$906,'国家网站数据(NMPA)'!J$1:J$906),IF(B1307="Oversea",_xlfn.XLOOKUP(O1307,'Oversea data From 国家网站'!A$1:A$994,'Oversea data From 国家网站'!J$1:J$994),_xlfn.XLOOKUP(O1307,'Local data from 国家网站'!A$1:A$1000,'Local data from 国家网站'!J$1:J$1000)))),"NA",IF(B1307="NMPA",_xlfn.XLOOKUP(E1307,'国家网站数据(NMPA)'!B$1:B$906,'国家网站数据(NMPA)'!J$1:J$906),IF(B1307="Oversea",_xlfn.XLOOKUP(O1307,'Oversea data From 国家网站'!A$1:A$994,'Oversea data From 国家网站'!J$1:J$994),_xlfn.XLOOKUP(O1307,'Local data from 国家网站'!A$1:A$1000,'Local data from 国家网站'!J$1:J$1000))))</f>
        <v>0</v>
      </c>
      <c r="I1307" s="176">
        <f>IF(ISERROR(IF(B1307="NMPA",_xlfn.XLOOKUP(西门子log!E1307,'国家网站数据(NMPA)'!B:B,'国家网站数据(NMPA)'!K:K),IF(B1307="Oversea",_xlfn.XLOOKUP(O1307,'Oversea data From 国家网站'!A:A,'Oversea data From 国家网站'!K:K),_xlfn.XLOOKUP(西门子log!O1307,'Local data from 国家网站'!A:A,'Local data from 国家网站'!K:K)))),"NA",IF(B1307="NMPA",_xlfn.XLOOKUP(E1307,'国家网站数据(NMPA)'!B:B,'国家网站数据(NMPA)'!K:K),IF(B1307="Oversea",_xlfn.XLOOKUP(O1307,'Oversea data From 国家网站'!A:A,'Oversea data From 国家网站'!K:K),_xlfn.XLOOKUP(O1307,'Local data from 国家网站'!A:A,'Local data from 国家网站'!K:K))))</f>
        <v>0</v>
      </c>
      <c r="J1307" s="176"/>
      <c r="K1307" s="176" t="str">
        <f>IF(B1307="NMPA", _xlfn.XLOOKUP(E1307, '国家网站数据(NMPA)'!B:B, '国家网站数据(NMPA)'!W:W), "NA")</f>
        <v>NA</v>
      </c>
      <c r="M1307" s="326">
        <f t="shared" si="39"/>
        <v>30</v>
      </c>
    </row>
    <row r="1308" spans="3:13" ht="16.399999999999999" customHeight="1">
      <c r="C1308" s="172">
        <f t="shared" ca="1" si="38"/>
        <v>-45773</v>
      </c>
      <c r="D1308" s="174" t="str">
        <f>IF(B1308="NMPA", _xlfn.XLOOKUP(E1308,'国家网站数据(NMPA)'!$B$1:$B$906,'国家网站数据(NMPA)'!C$1:C$906),"NA")</f>
        <v>NA</v>
      </c>
      <c r="E1308" s="180">
        <f>IF(N1308="Not Reportable","NA",IF(B1308="Oversea",_xlfn.XLOOKUP(O1308,'Oversea data From 国家网站'!A:A,'Oversea data From 国家网站'!B:B),_xlfn.XLOOKUP(O1308,'Local data from 国家网站'!A:A,'Local data from 国家网站'!B:B)))</f>
        <v>0</v>
      </c>
      <c r="G1308" s="176">
        <f>IF(ISERROR(IF(B1308="NMPA",_xlfn.XLOOKUP(E1308,'国家网站数据(NMPA)'!B$1:B$906,'国家网站数据(NMPA)'!J$1:J$906),IF(B1308="Oversea",_xlfn.XLOOKUP(O1308,'Oversea data From 国家网站'!A$1:A$994,'Oversea data From 国家网站'!J$1:J$994),_xlfn.XLOOKUP(O1308,'Local data from 国家网站'!A$1:A$1000,'Local data from 国家网站'!J$1:J$1000)))),"NA",IF(B1308="NMPA",_xlfn.XLOOKUP(E1308,'国家网站数据(NMPA)'!B$1:B$906,'国家网站数据(NMPA)'!J$1:J$906),IF(B1308="Oversea",_xlfn.XLOOKUP(O1308,'Oversea data From 国家网站'!A$1:A$994,'Oversea data From 国家网站'!J$1:J$994),_xlfn.XLOOKUP(O1308,'Local data from 国家网站'!A$1:A$1000,'Local data from 国家网站'!J$1:J$1000))))</f>
        <v>0</v>
      </c>
      <c r="I1308" s="176">
        <f>IF(ISERROR(IF(B1308="NMPA",_xlfn.XLOOKUP(西门子log!E1308,'国家网站数据(NMPA)'!B:B,'国家网站数据(NMPA)'!K:K),IF(B1308="Oversea",_xlfn.XLOOKUP(O1308,'Oversea data From 国家网站'!A:A,'Oversea data From 国家网站'!K:K),_xlfn.XLOOKUP(西门子log!O1308,'Local data from 国家网站'!A:A,'Local data from 国家网站'!K:K)))),"NA",IF(B1308="NMPA",_xlfn.XLOOKUP(E1308,'国家网站数据(NMPA)'!B:B,'国家网站数据(NMPA)'!K:K),IF(B1308="Oversea",_xlfn.XLOOKUP(O1308,'Oversea data From 国家网站'!A:A,'Oversea data From 国家网站'!K:K),_xlfn.XLOOKUP(O1308,'Local data from 国家网站'!A:A,'Local data from 国家网站'!K:K))))</f>
        <v>0</v>
      </c>
      <c r="J1308" s="176"/>
      <c r="K1308" s="176" t="str">
        <f>IF(B1308="NMPA", _xlfn.XLOOKUP(E1308, '国家网站数据(NMPA)'!B:B, '国家网站数据(NMPA)'!W:W), "NA")</f>
        <v>NA</v>
      </c>
      <c r="M1308" s="326">
        <f t="shared" si="39"/>
        <v>30</v>
      </c>
    </row>
    <row r="1309" spans="3:13" ht="16.399999999999999" customHeight="1">
      <c r="C1309" s="172">
        <f t="shared" ca="1" si="38"/>
        <v>-45773</v>
      </c>
      <c r="D1309" s="174" t="str">
        <f>IF(B1309="NMPA", _xlfn.XLOOKUP(E1309,'国家网站数据(NMPA)'!$B$1:$B$906,'国家网站数据(NMPA)'!C$1:C$906),"NA")</f>
        <v>NA</v>
      </c>
      <c r="E1309" s="180">
        <f>IF(N1309="Not Reportable","NA",IF(B1309="Oversea",_xlfn.XLOOKUP(O1309,'Oversea data From 国家网站'!A:A,'Oversea data From 国家网站'!B:B),_xlfn.XLOOKUP(O1309,'Local data from 国家网站'!A:A,'Local data from 国家网站'!B:B)))</f>
        <v>0</v>
      </c>
      <c r="G1309" s="176">
        <f>IF(ISERROR(IF(B1309="NMPA",_xlfn.XLOOKUP(E1309,'国家网站数据(NMPA)'!B$1:B$906,'国家网站数据(NMPA)'!J$1:J$906),IF(B1309="Oversea",_xlfn.XLOOKUP(O1309,'Oversea data From 国家网站'!A$1:A$994,'Oversea data From 国家网站'!J$1:J$994),_xlfn.XLOOKUP(O1309,'Local data from 国家网站'!A$1:A$1000,'Local data from 国家网站'!J$1:J$1000)))),"NA",IF(B1309="NMPA",_xlfn.XLOOKUP(E1309,'国家网站数据(NMPA)'!B$1:B$906,'国家网站数据(NMPA)'!J$1:J$906),IF(B1309="Oversea",_xlfn.XLOOKUP(O1309,'Oversea data From 国家网站'!A$1:A$994,'Oversea data From 国家网站'!J$1:J$994),_xlfn.XLOOKUP(O1309,'Local data from 国家网站'!A$1:A$1000,'Local data from 国家网站'!J$1:J$1000))))</f>
        <v>0</v>
      </c>
      <c r="I1309" s="176">
        <f>IF(ISERROR(IF(B1309="NMPA",_xlfn.XLOOKUP(西门子log!E1309,'国家网站数据(NMPA)'!B:B,'国家网站数据(NMPA)'!K:K),IF(B1309="Oversea",_xlfn.XLOOKUP(O1309,'Oversea data From 国家网站'!A:A,'Oversea data From 国家网站'!K:K),_xlfn.XLOOKUP(西门子log!O1309,'Local data from 国家网站'!A:A,'Local data from 国家网站'!K:K)))),"NA",IF(B1309="NMPA",_xlfn.XLOOKUP(E1309,'国家网站数据(NMPA)'!B:B,'国家网站数据(NMPA)'!K:K),IF(B1309="Oversea",_xlfn.XLOOKUP(O1309,'Oversea data From 国家网站'!A:A,'Oversea data From 国家网站'!K:K),_xlfn.XLOOKUP(O1309,'Local data from 国家网站'!A:A,'Local data from 国家网站'!K:K))))</f>
        <v>0</v>
      </c>
      <c r="J1309" s="176"/>
      <c r="K1309" s="176" t="str">
        <f>IF(B1309="NMPA", _xlfn.XLOOKUP(E1309, '国家网站数据(NMPA)'!B:B, '国家网站数据(NMPA)'!W:W), "NA")</f>
        <v>NA</v>
      </c>
      <c r="M1309" s="326">
        <f t="shared" si="39"/>
        <v>30</v>
      </c>
    </row>
    <row r="1310" spans="3:13" ht="16.399999999999999" customHeight="1">
      <c r="C1310" s="172">
        <f t="shared" ca="1" si="38"/>
        <v>-45773</v>
      </c>
      <c r="D1310" s="174" t="str">
        <f>IF(B1310="NMPA", _xlfn.XLOOKUP(E1310,'国家网站数据(NMPA)'!$B$1:$B$906,'国家网站数据(NMPA)'!C$1:C$906),"NA")</f>
        <v>NA</v>
      </c>
      <c r="E1310" s="180">
        <f>IF(N1310="Not Reportable","NA",IF(B1310="Oversea",_xlfn.XLOOKUP(O1310,'Oversea data From 国家网站'!A:A,'Oversea data From 国家网站'!B:B),_xlfn.XLOOKUP(O1310,'Local data from 国家网站'!A:A,'Local data from 国家网站'!B:B)))</f>
        <v>0</v>
      </c>
      <c r="G1310" s="176">
        <f>IF(ISERROR(IF(B1310="NMPA",_xlfn.XLOOKUP(E1310,'国家网站数据(NMPA)'!B$1:B$906,'国家网站数据(NMPA)'!J$1:J$906),IF(B1310="Oversea",_xlfn.XLOOKUP(O1310,'Oversea data From 国家网站'!A$1:A$994,'Oversea data From 国家网站'!J$1:J$994),_xlfn.XLOOKUP(O1310,'Local data from 国家网站'!A$1:A$1000,'Local data from 国家网站'!J$1:J$1000)))),"NA",IF(B1310="NMPA",_xlfn.XLOOKUP(E1310,'国家网站数据(NMPA)'!B$1:B$906,'国家网站数据(NMPA)'!J$1:J$906),IF(B1310="Oversea",_xlfn.XLOOKUP(O1310,'Oversea data From 国家网站'!A$1:A$994,'Oversea data From 国家网站'!J$1:J$994),_xlfn.XLOOKUP(O1310,'Local data from 国家网站'!A$1:A$1000,'Local data from 国家网站'!J$1:J$1000))))</f>
        <v>0</v>
      </c>
      <c r="I1310" s="176">
        <f>IF(ISERROR(IF(B1310="NMPA",_xlfn.XLOOKUP(西门子log!E1310,'国家网站数据(NMPA)'!B:B,'国家网站数据(NMPA)'!K:K),IF(B1310="Oversea",_xlfn.XLOOKUP(O1310,'Oversea data From 国家网站'!A:A,'Oversea data From 国家网站'!K:K),_xlfn.XLOOKUP(西门子log!O1310,'Local data from 国家网站'!A:A,'Local data from 国家网站'!K:K)))),"NA",IF(B1310="NMPA",_xlfn.XLOOKUP(E1310,'国家网站数据(NMPA)'!B:B,'国家网站数据(NMPA)'!K:K),IF(B1310="Oversea",_xlfn.XLOOKUP(O1310,'Oversea data From 国家网站'!A:A,'Oversea data From 国家网站'!K:K),_xlfn.XLOOKUP(O1310,'Local data from 国家网站'!A:A,'Local data from 国家网站'!K:K))))</f>
        <v>0</v>
      </c>
      <c r="J1310" s="176"/>
      <c r="K1310" s="176" t="str">
        <f>IF(B1310="NMPA", _xlfn.XLOOKUP(E1310, '国家网站数据(NMPA)'!B:B, '国家网站数据(NMPA)'!W:W), "NA")</f>
        <v>NA</v>
      </c>
      <c r="M1310" s="326">
        <f t="shared" si="39"/>
        <v>30</v>
      </c>
    </row>
    <row r="1311" spans="3:13" ht="16.399999999999999" customHeight="1">
      <c r="C1311" s="172">
        <f t="shared" ca="1" si="38"/>
        <v>-45773</v>
      </c>
      <c r="D1311" s="174" t="str">
        <f>IF(B1311="NMPA", _xlfn.XLOOKUP(E1311,'国家网站数据(NMPA)'!$B$1:$B$906,'国家网站数据(NMPA)'!C$1:C$906),"NA")</f>
        <v>NA</v>
      </c>
      <c r="E1311" s="180">
        <f>IF(N1311="Not Reportable","NA",IF(B1311="Oversea",_xlfn.XLOOKUP(O1311,'Oversea data From 国家网站'!A:A,'Oversea data From 国家网站'!B:B),_xlfn.XLOOKUP(O1311,'Local data from 国家网站'!A:A,'Local data from 国家网站'!B:B)))</f>
        <v>0</v>
      </c>
      <c r="G1311" s="176">
        <f>IF(ISERROR(IF(B1311="NMPA",_xlfn.XLOOKUP(E1311,'国家网站数据(NMPA)'!B$1:B$906,'国家网站数据(NMPA)'!J$1:J$906),IF(B1311="Oversea",_xlfn.XLOOKUP(O1311,'Oversea data From 国家网站'!A$1:A$994,'Oversea data From 国家网站'!J$1:J$994),_xlfn.XLOOKUP(O1311,'Local data from 国家网站'!A$1:A$1000,'Local data from 国家网站'!J$1:J$1000)))),"NA",IF(B1311="NMPA",_xlfn.XLOOKUP(E1311,'国家网站数据(NMPA)'!B$1:B$906,'国家网站数据(NMPA)'!J$1:J$906),IF(B1311="Oversea",_xlfn.XLOOKUP(O1311,'Oversea data From 国家网站'!A$1:A$994,'Oversea data From 国家网站'!J$1:J$994),_xlfn.XLOOKUP(O1311,'Local data from 国家网站'!A$1:A$1000,'Local data from 国家网站'!J$1:J$1000))))</f>
        <v>0</v>
      </c>
      <c r="I1311" s="176">
        <f>IF(ISERROR(IF(B1311="NMPA",_xlfn.XLOOKUP(西门子log!E1311,'国家网站数据(NMPA)'!B:B,'国家网站数据(NMPA)'!K:K),IF(B1311="Oversea",_xlfn.XLOOKUP(O1311,'Oversea data From 国家网站'!A:A,'Oversea data From 国家网站'!K:K),_xlfn.XLOOKUP(西门子log!O1311,'Local data from 国家网站'!A:A,'Local data from 国家网站'!K:K)))),"NA",IF(B1311="NMPA",_xlfn.XLOOKUP(E1311,'国家网站数据(NMPA)'!B:B,'国家网站数据(NMPA)'!K:K),IF(B1311="Oversea",_xlfn.XLOOKUP(O1311,'Oversea data From 国家网站'!A:A,'Oversea data From 国家网站'!K:K),_xlfn.XLOOKUP(O1311,'Local data from 国家网站'!A:A,'Local data from 国家网站'!K:K))))</f>
        <v>0</v>
      </c>
      <c r="J1311" s="176"/>
      <c r="K1311" s="176" t="str">
        <f>IF(B1311="NMPA", _xlfn.XLOOKUP(E1311, '国家网站数据(NMPA)'!B:B, '国家网站数据(NMPA)'!W:W), "NA")</f>
        <v>NA</v>
      </c>
      <c r="M1311" s="326">
        <f t="shared" si="39"/>
        <v>30</v>
      </c>
    </row>
    <row r="1312" spans="3:13" ht="16.399999999999999" customHeight="1">
      <c r="C1312" s="172">
        <f t="shared" ca="1" si="38"/>
        <v>-45773</v>
      </c>
      <c r="D1312" s="174" t="str">
        <f>IF(B1312="NMPA", _xlfn.XLOOKUP(E1312,'国家网站数据(NMPA)'!$B$1:$B$906,'国家网站数据(NMPA)'!C$1:C$906),"NA")</f>
        <v>NA</v>
      </c>
      <c r="E1312" s="180">
        <f>IF(N1312="Not Reportable","NA",IF(B1312="Oversea",_xlfn.XLOOKUP(O1312,'Oversea data From 国家网站'!A:A,'Oversea data From 国家网站'!B:B),_xlfn.XLOOKUP(O1312,'Local data from 国家网站'!A:A,'Local data from 国家网站'!B:B)))</f>
        <v>0</v>
      </c>
      <c r="G1312" s="176">
        <f>IF(ISERROR(IF(B1312="NMPA",_xlfn.XLOOKUP(E1312,'国家网站数据(NMPA)'!B$1:B$906,'国家网站数据(NMPA)'!J$1:J$906),IF(B1312="Oversea",_xlfn.XLOOKUP(O1312,'Oversea data From 国家网站'!A$1:A$994,'Oversea data From 国家网站'!J$1:J$994),_xlfn.XLOOKUP(O1312,'Local data from 国家网站'!A$1:A$1000,'Local data from 国家网站'!J$1:J$1000)))),"NA",IF(B1312="NMPA",_xlfn.XLOOKUP(E1312,'国家网站数据(NMPA)'!B$1:B$906,'国家网站数据(NMPA)'!J$1:J$906),IF(B1312="Oversea",_xlfn.XLOOKUP(O1312,'Oversea data From 国家网站'!A$1:A$994,'Oversea data From 国家网站'!J$1:J$994),_xlfn.XLOOKUP(O1312,'Local data from 国家网站'!A$1:A$1000,'Local data from 国家网站'!J$1:J$1000))))</f>
        <v>0</v>
      </c>
      <c r="I1312" s="176">
        <f>IF(ISERROR(IF(B1312="NMPA",_xlfn.XLOOKUP(西门子log!E1312,'国家网站数据(NMPA)'!B:B,'国家网站数据(NMPA)'!K:K),IF(B1312="Oversea",_xlfn.XLOOKUP(O1312,'Oversea data From 国家网站'!A:A,'Oversea data From 国家网站'!K:K),_xlfn.XLOOKUP(西门子log!O1312,'Local data from 国家网站'!A:A,'Local data from 国家网站'!K:K)))),"NA",IF(B1312="NMPA",_xlfn.XLOOKUP(E1312,'国家网站数据(NMPA)'!B:B,'国家网站数据(NMPA)'!K:K),IF(B1312="Oversea",_xlfn.XLOOKUP(O1312,'Oversea data From 国家网站'!A:A,'Oversea data From 国家网站'!K:K),_xlfn.XLOOKUP(O1312,'Local data from 国家网站'!A:A,'Local data from 国家网站'!K:K))))</f>
        <v>0</v>
      </c>
      <c r="J1312" s="176"/>
      <c r="K1312" s="176" t="str">
        <f>IF(B1312="NMPA", _xlfn.XLOOKUP(E1312, '国家网站数据(NMPA)'!B:B, '国家网站数据(NMPA)'!W:W), "NA")</f>
        <v>NA</v>
      </c>
      <c r="M1312" s="326">
        <f t="shared" si="39"/>
        <v>30</v>
      </c>
    </row>
    <row r="1313" spans="3:13" ht="16.399999999999999" customHeight="1">
      <c r="C1313" s="172">
        <f t="shared" ca="1" si="38"/>
        <v>-45773</v>
      </c>
      <c r="D1313" s="174" t="str">
        <f>IF(B1313="NMPA", _xlfn.XLOOKUP(E1313,'国家网站数据(NMPA)'!$B$1:$B$906,'国家网站数据(NMPA)'!C$1:C$906),"NA")</f>
        <v>NA</v>
      </c>
      <c r="E1313" s="180">
        <f>IF(N1313="Not Reportable","NA",IF(B1313="Oversea",_xlfn.XLOOKUP(O1313,'Oversea data From 国家网站'!A:A,'Oversea data From 国家网站'!B:B),_xlfn.XLOOKUP(O1313,'Local data from 国家网站'!A:A,'Local data from 国家网站'!B:B)))</f>
        <v>0</v>
      </c>
      <c r="G1313" s="176">
        <f>IF(ISERROR(IF(B1313="NMPA",_xlfn.XLOOKUP(E1313,'国家网站数据(NMPA)'!B$1:B$906,'国家网站数据(NMPA)'!J$1:J$906),IF(B1313="Oversea",_xlfn.XLOOKUP(O1313,'Oversea data From 国家网站'!A$1:A$994,'Oversea data From 国家网站'!J$1:J$994),_xlfn.XLOOKUP(O1313,'Local data from 国家网站'!A$1:A$1000,'Local data from 国家网站'!J$1:J$1000)))),"NA",IF(B1313="NMPA",_xlfn.XLOOKUP(E1313,'国家网站数据(NMPA)'!B$1:B$906,'国家网站数据(NMPA)'!J$1:J$906),IF(B1313="Oversea",_xlfn.XLOOKUP(O1313,'Oversea data From 国家网站'!A$1:A$994,'Oversea data From 国家网站'!J$1:J$994),_xlfn.XLOOKUP(O1313,'Local data from 国家网站'!A$1:A$1000,'Local data from 国家网站'!J$1:J$1000))))</f>
        <v>0</v>
      </c>
      <c r="I1313" s="176">
        <f>IF(ISERROR(IF(B1313="NMPA",_xlfn.XLOOKUP(西门子log!E1313,'国家网站数据(NMPA)'!B:B,'国家网站数据(NMPA)'!K:K),IF(B1313="Oversea",_xlfn.XLOOKUP(O1313,'Oversea data From 国家网站'!A:A,'Oversea data From 国家网站'!K:K),_xlfn.XLOOKUP(西门子log!O1313,'Local data from 国家网站'!A:A,'Local data from 国家网站'!K:K)))),"NA",IF(B1313="NMPA",_xlfn.XLOOKUP(E1313,'国家网站数据(NMPA)'!B:B,'国家网站数据(NMPA)'!K:K),IF(B1313="Oversea",_xlfn.XLOOKUP(O1313,'Oversea data From 国家网站'!A:A,'Oversea data From 国家网站'!K:K),_xlfn.XLOOKUP(O1313,'Local data from 国家网站'!A:A,'Local data from 国家网站'!K:K))))</f>
        <v>0</v>
      </c>
      <c r="J1313" s="176"/>
      <c r="K1313" s="176" t="str">
        <f>IF(B1313="NMPA", _xlfn.XLOOKUP(E1313, '国家网站数据(NMPA)'!B:B, '国家网站数据(NMPA)'!W:W), "NA")</f>
        <v>NA</v>
      </c>
      <c r="M1313" s="326">
        <f t="shared" si="39"/>
        <v>30</v>
      </c>
    </row>
    <row r="1314" spans="3:13" ht="16.399999999999999" customHeight="1">
      <c r="C1314" s="172">
        <f t="shared" ca="1" si="38"/>
        <v>-45773</v>
      </c>
      <c r="D1314" s="174" t="str">
        <f>IF(B1314="NMPA", _xlfn.XLOOKUP(E1314,'国家网站数据(NMPA)'!$B$1:$B$906,'国家网站数据(NMPA)'!C$1:C$906),"NA")</f>
        <v>NA</v>
      </c>
      <c r="E1314" s="180">
        <f>IF(N1314="Not Reportable","NA",IF(B1314="Oversea",_xlfn.XLOOKUP(O1314,'Oversea data From 国家网站'!A:A,'Oversea data From 国家网站'!B:B),_xlfn.XLOOKUP(O1314,'Local data from 国家网站'!A:A,'Local data from 国家网站'!B:B)))</f>
        <v>0</v>
      </c>
      <c r="G1314" s="176">
        <f>IF(ISERROR(IF(B1314="NMPA",_xlfn.XLOOKUP(E1314,'国家网站数据(NMPA)'!B$1:B$906,'国家网站数据(NMPA)'!J$1:J$906),IF(B1314="Oversea",_xlfn.XLOOKUP(O1314,'Oversea data From 国家网站'!A$1:A$994,'Oversea data From 国家网站'!J$1:J$994),_xlfn.XLOOKUP(O1314,'Local data from 国家网站'!A$1:A$1000,'Local data from 国家网站'!J$1:J$1000)))),"NA",IF(B1314="NMPA",_xlfn.XLOOKUP(E1314,'国家网站数据(NMPA)'!B$1:B$906,'国家网站数据(NMPA)'!J$1:J$906),IF(B1314="Oversea",_xlfn.XLOOKUP(O1314,'Oversea data From 国家网站'!A$1:A$994,'Oversea data From 国家网站'!J$1:J$994),_xlfn.XLOOKUP(O1314,'Local data from 国家网站'!A$1:A$1000,'Local data from 国家网站'!J$1:J$1000))))</f>
        <v>0</v>
      </c>
      <c r="I1314" s="176">
        <f>IF(ISERROR(IF(B1314="NMPA",_xlfn.XLOOKUP(西门子log!E1314,'国家网站数据(NMPA)'!B:B,'国家网站数据(NMPA)'!K:K),IF(B1314="Oversea",_xlfn.XLOOKUP(O1314,'Oversea data From 国家网站'!A:A,'Oversea data From 国家网站'!K:K),_xlfn.XLOOKUP(西门子log!O1314,'Local data from 国家网站'!A:A,'Local data from 国家网站'!K:K)))),"NA",IF(B1314="NMPA",_xlfn.XLOOKUP(E1314,'国家网站数据(NMPA)'!B:B,'国家网站数据(NMPA)'!K:K),IF(B1314="Oversea",_xlfn.XLOOKUP(O1314,'Oversea data From 国家网站'!A:A,'Oversea data From 国家网站'!K:K),_xlfn.XLOOKUP(O1314,'Local data from 国家网站'!A:A,'Local data from 国家网站'!K:K))))</f>
        <v>0</v>
      </c>
      <c r="J1314" s="176"/>
      <c r="K1314" s="176" t="str">
        <f>IF(B1314="NMPA", _xlfn.XLOOKUP(E1314, '国家网站数据(NMPA)'!B:B, '国家网站数据(NMPA)'!W:W), "NA")</f>
        <v>NA</v>
      </c>
      <c r="M1314" s="326">
        <f t="shared" si="39"/>
        <v>30</v>
      </c>
    </row>
    <row r="1315" spans="3:13" ht="16.399999999999999" customHeight="1">
      <c r="C1315" s="172">
        <f t="shared" ca="1" si="38"/>
        <v>-45773</v>
      </c>
      <c r="D1315" s="174" t="str">
        <f>IF(B1315="NMPA", _xlfn.XLOOKUP(E1315,'国家网站数据(NMPA)'!$B$1:$B$906,'国家网站数据(NMPA)'!C$1:C$906),"NA")</f>
        <v>NA</v>
      </c>
      <c r="E1315" s="180">
        <f>IF(N1315="Not Reportable","NA",IF(B1315="Oversea",_xlfn.XLOOKUP(O1315,'Oversea data From 国家网站'!A:A,'Oversea data From 国家网站'!B:B),_xlfn.XLOOKUP(O1315,'Local data from 国家网站'!A:A,'Local data from 国家网站'!B:B)))</f>
        <v>0</v>
      </c>
      <c r="G1315" s="176">
        <f>IF(ISERROR(IF(B1315="NMPA",_xlfn.XLOOKUP(E1315,'国家网站数据(NMPA)'!B$1:B$906,'国家网站数据(NMPA)'!J$1:J$906),IF(B1315="Oversea",_xlfn.XLOOKUP(O1315,'Oversea data From 国家网站'!A$1:A$994,'Oversea data From 国家网站'!J$1:J$994),_xlfn.XLOOKUP(O1315,'Local data from 国家网站'!A$1:A$1000,'Local data from 国家网站'!J$1:J$1000)))),"NA",IF(B1315="NMPA",_xlfn.XLOOKUP(E1315,'国家网站数据(NMPA)'!B$1:B$906,'国家网站数据(NMPA)'!J$1:J$906),IF(B1315="Oversea",_xlfn.XLOOKUP(O1315,'Oversea data From 国家网站'!A$1:A$994,'Oversea data From 国家网站'!J$1:J$994),_xlfn.XLOOKUP(O1315,'Local data from 国家网站'!A$1:A$1000,'Local data from 国家网站'!J$1:J$1000))))</f>
        <v>0</v>
      </c>
      <c r="I1315" s="176">
        <f>IF(ISERROR(IF(B1315="NMPA",_xlfn.XLOOKUP(西门子log!E1315,'国家网站数据(NMPA)'!B:B,'国家网站数据(NMPA)'!K:K),IF(B1315="Oversea",_xlfn.XLOOKUP(O1315,'Oversea data From 国家网站'!A:A,'Oversea data From 国家网站'!K:K),_xlfn.XLOOKUP(西门子log!O1315,'Local data from 国家网站'!A:A,'Local data from 国家网站'!K:K)))),"NA",IF(B1315="NMPA",_xlfn.XLOOKUP(E1315,'国家网站数据(NMPA)'!B:B,'国家网站数据(NMPA)'!K:K),IF(B1315="Oversea",_xlfn.XLOOKUP(O1315,'Oversea data From 国家网站'!A:A,'Oversea data From 国家网站'!K:K),_xlfn.XLOOKUP(O1315,'Local data from 国家网站'!A:A,'Local data from 国家网站'!K:K))))</f>
        <v>0</v>
      </c>
      <c r="J1315" s="176"/>
      <c r="K1315" s="176" t="str">
        <f>IF(B1315="NMPA", _xlfn.XLOOKUP(E1315, '国家网站数据(NMPA)'!B:B, '国家网站数据(NMPA)'!W:W), "NA")</f>
        <v>NA</v>
      </c>
      <c r="M1315" s="326">
        <f t="shared" si="39"/>
        <v>30</v>
      </c>
    </row>
    <row r="1316" spans="3:13" ht="16.399999999999999" customHeight="1">
      <c r="C1316" s="172">
        <f t="shared" ca="1" si="38"/>
        <v>-45773</v>
      </c>
      <c r="D1316" s="174" t="str">
        <f>IF(B1316="NMPA", _xlfn.XLOOKUP(E1316,'国家网站数据(NMPA)'!$B$1:$B$906,'国家网站数据(NMPA)'!C$1:C$906),"NA")</f>
        <v>NA</v>
      </c>
      <c r="E1316" s="180">
        <f>IF(N1316="Not Reportable","NA",IF(B1316="Oversea",_xlfn.XLOOKUP(O1316,'Oversea data From 国家网站'!A:A,'Oversea data From 国家网站'!B:B),_xlfn.XLOOKUP(O1316,'Local data from 国家网站'!A:A,'Local data from 国家网站'!B:B)))</f>
        <v>0</v>
      </c>
      <c r="G1316" s="176">
        <f>IF(ISERROR(IF(B1316="NMPA",_xlfn.XLOOKUP(E1316,'国家网站数据(NMPA)'!B$1:B$906,'国家网站数据(NMPA)'!J$1:J$906),IF(B1316="Oversea",_xlfn.XLOOKUP(O1316,'Oversea data From 国家网站'!A$1:A$994,'Oversea data From 国家网站'!J$1:J$994),_xlfn.XLOOKUP(O1316,'Local data from 国家网站'!A$1:A$1000,'Local data from 国家网站'!J$1:J$1000)))),"NA",IF(B1316="NMPA",_xlfn.XLOOKUP(E1316,'国家网站数据(NMPA)'!B$1:B$906,'国家网站数据(NMPA)'!J$1:J$906),IF(B1316="Oversea",_xlfn.XLOOKUP(O1316,'Oversea data From 国家网站'!A$1:A$994,'Oversea data From 国家网站'!J$1:J$994),_xlfn.XLOOKUP(O1316,'Local data from 国家网站'!A$1:A$1000,'Local data from 国家网站'!J$1:J$1000))))</f>
        <v>0</v>
      </c>
      <c r="I1316" s="176">
        <f>IF(ISERROR(IF(B1316="NMPA",_xlfn.XLOOKUP(西门子log!E1316,'国家网站数据(NMPA)'!B:B,'国家网站数据(NMPA)'!K:K),IF(B1316="Oversea",_xlfn.XLOOKUP(O1316,'Oversea data From 国家网站'!A:A,'Oversea data From 国家网站'!K:K),_xlfn.XLOOKUP(西门子log!O1316,'Local data from 国家网站'!A:A,'Local data from 国家网站'!K:K)))),"NA",IF(B1316="NMPA",_xlfn.XLOOKUP(E1316,'国家网站数据(NMPA)'!B:B,'国家网站数据(NMPA)'!K:K),IF(B1316="Oversea",_xlfn.XLOOKUP(O1316,'Oversea data From 国家网站'!A:A,'Oversea data From 国家网站'!K:K),_xlfn.XLOOKUP(O1316,'Local data from 国家网站'!A:A,'Local data from 国家网站'!K:K))))</f>
        <v>0</v>
      </c>
      <c r="J1316" s="176"/>
      <c r="K1316" s="176" t="str">
        <f>IF(B1316="NMPA", _xlfn.XLOOKUP(E1316, '国家网站数据(NMPA)'!B:B, '国家网站数据(NMPA)'!W:W), "NA")</f>
        <v>NA</v>
      </c>
      <c r="M1316" s="326">
        <f t="shared" si="39"/>
        <v>30</v>
      </c>
    </row>
    <row r="1317" spans="3:13" ht="16.399999999999999" customHeight="1">
      <c r="C1317" s="172">
        <f t="shared" ca="1" si="38"/>
        <v>-45773</v>
      </c>
      <c r="D1317" s="174" t="str">
        <f>IF(B1317="NMPA", _xlfn.XLOOKUP(E1317,'国家网站数据(NMPA)'!$B$1:$B$906,'国家网站数据(NMPA)'!C$1:C$906),"NA")</f>
        <v>NA</v>
      </c>
      <c r="E1317" s="180">
        <f>IF(N1317="Not Reportable","NA",IF(B1317="Oversea",_xlfn.XLOOKUP(O1317,'Oversea data From 国家网站'!A:A,'Oversea data From 国家网站'!B:B),_xlfn.XLOOKUP(O1317,'Local data from 国家网站'!A:A,'Local data from 国家网站'!B:B)))</f>
        <v>0</v>
      </c>
      <c r="G1317" s="176">
        <f>IF(ISERROR(IF(B1317="NMPA",_xlfn.XLOOKUP(E1317,'国家网站数据(NMPA)'!B$1:B$906,'国家网站数据(NMPA)'!J$1:J$906),IF(B1317="Oversea",_xlfn.XLOOKUP(O1317,'Oversea data From 国家网站'!A$1:A$994,'Oversea data From 国家网站'!J$1:J$994),_xlfn.XLOOKUP(O1317,'Local data from 国家网站'!A$1:A$1000,'Local data from 国家网站'!J$1:J$1000)))),"NA",IF(B1317="NMPA",_xlfn.XLOOKUP(E1317,'国家网站数据(NMPA)'!B$1:B$906,'国家网站数据(NMPA)'!J$1:J$906),IF(B1317="Oversea",_xlfn.XLOOKUP(O1317,'Oversea data From 国家网站'!A$1:A$994,'Oversea data From 国家网站'!J$1:J$994),_xlfn.XLOOKUP(O1317,'Local data from 国家网站'!A$1:A$1000,'Local data from 国家网站'!J$1:J$1000))))</f>
        <v>0</v>
      </c>
      <c r="I1317" s="176">
        <f>IF(ISERROR(IF(B1317="NMPA",_xlfn.XLOOKUP(西门子log!E1317,'国家网站数据(NMPA)'!B:B,'国家网站数据(NMPA)'!K:K),IF(B1317="Oversea",_xlfn.XLOOKUP(O1317,'Oversea data From 国家网站'!A:A,'Oversea data From 国家网站'!K:K),_xlfn.XLOOKUP(西门子log!O1317,'Local data from 国家网站'!A:A,'Local data from 国家网站'!K:K)))),"NA",IF(B1317="NMPA",_xlfn.XLOOKUP(E1317,'国家网站数据(NMPA)'!B:B,'国家网站数据(NMPA)'!K:K),IF(B1317="Oversea",_xlfn.XLOOKUP(O1317,'Oversea data From 国家网站'!A:A,'Oversea data From 国家网站'!K:K),_xlfn.XLOOKUP(O1317,'Local data from 国家网站'!A:A,'Local data from 国家网站'!K:K))))</f>
        <v>0</v>
      </c>
      <c r="J1317" s="176"/>
      <c r="K1317" s="176" t="str">
        <f>IF(B1317="NMPA", _xlfn.XLOOKUP(E1317, '国家网站数据(NMPA)'!B:B, '国家网站数据(NMPA)'!W:W), "NA")</f>
        <v>NA</v>
      </c>
      <c r="M1317" s="326">
        <f t="shared" si="39"/>
        <v>30</v>
      </c>
    </row>
    <row r="1318" spans="3:13" ht="16.399999999999999" customHeight="1">
      <c r="C1318" s="172">
        <f t="shared" ca="1" si="38"/>
        <v>-45773</v>
      </c>
      <c r="D1318" s="174" t="str">
        <f>IF(B1318="NMPA", _xlfn.XLOOKUP(E1318,'国家网站数据(NMPA)'!$B$1:$B$906,'国家网站数据(NMPA)'!C$1:C$906),"NA")</f>
        <v>NA</v>
      </c>
      <c r="E1318" s="180">
        <f>IF(N1318="Not Reportable","NA",IF(B1318="Oversea",_xlfn.XLOOKUP(O1318,'Oversea data From 国家网站'!A:A,'Oversea data From 国家网站'!B:B),_xlfn.XLOOKUP(O1318,'Local data from 国家网站'!A:A,'Local data from 国家网站'!B:B)))</f>
        <v>0</v>
      </c>
      <c r="G1318" s="176">
        <f>IF(ISERROR(IF(B1318="NMPA",_xlfn.XLOOKUP(E1318,'国家网站数据(NMPA)'!B$1:B$906,'国家网站数据(NMPA)'!J$1:J$906),IF(B1318="Oversea",_xlfn.XLOOKUP(O1318,'Oversea data From 国家网站'!A$1:A$994,'Oversea data From 国家网站'!J$1:J$994),_xlfn.XLOOKUP(O1318,'Local data from 国家网站'!A$1:A$1000,'Local data from 国家网站'!J$1:J$1000)))),"NA",IF(B1318="NMPA",_xlfn.XLOOKUP(E1318,'国家网站数据(NMPA)'!B$1:B$906,'国家网站数据(NMPA)'!J$1:J$906),IF(B1318="Oversea",_xlfn.XLOOKUP(O1318,'Oversea data From 国家网站'!A$1:A$994,'Oversea data From 国家网站'!J$1:J$994),_xlfn.XLOOKUP(O1318,'Local data from 国家网站'!A$1:A$1000,'Local data from 国家网站'!J$1:J$1000))))</f>
        <v>0</v>
      </c>
      <c r="I1318" s="176">
        <f>IF(ISERROR(IF(B1318="NMPA",_xlfn.XLOOKUP(西门子log!E1318,'国家网站数据(NMPA)'!B:B,'国家网站数据(NMPA)'!K:K),IF(B1318="Oversea",_xlfn.XLOOKUP(O1318,'Oversea data From 国家网站'!A:A,'Oversea data From 国家网站'!K:K),_xlfn.XLOOKUP(西门子log!O1318,'Local data from 国家网站'!A:A,'Local data from 国家网站'!K:K)))),"NA",IF(B1318="NMPA",_xlfn.XLOOKUP(E1318,'国家网站数据(NMPA)'!B:B,'国家网站数据(NMPA)'!K:K),IF(B1318="Oversea",_xlfn.XLOOKUP(O1318,'Oversea data From 国家网站'!A:A,'Oversea data From 国家网站'!K:K),_xlfn.XLOOKUP(O1318,'Local data from 国家网站'!A:A,'Local data from 国家网站'!K:K))))</f>
        <v>0</v>
      </c>
      <c r="J1318" s="176"/>
      <c r="K1318" s="176" t="str">
        <f>IF(B1318="NMPA", _xlfn.XLOOKUP(E1318, '国家网站数据(NMPA)'!B:B, '国家网站数据(NMPA)'!W:W), "NA")</f>
        <v>NA</v>
      </c>
      <c r="M1318" s="326">
        <f t="shared" si="39"/>
        <v>30</v>
      </c>
    </row>
    <row r="1319" spans="3:13" ht="16.399999999999999" customHeight="1">
      <c r="C1319" s="172">
        <f t="shared" ca="1" si="38"/>
        <v>-45773</v>
      </c>
      <c r="D1319" s="174" t="str">
        <f>IF(B1319="NMPA", _xlfn.XLOOKUP(E1319,'国家网站数据(NMPA)'!$B$1:$B$906,'国家网站数据(NMPA)'!C$1:C$906),"NA")</f>
        <v>NA</v>
      </c>
      <c r="E1319" s="180">
        <f>IF(N1319="Not Reportable","NA",IF(B1319="Oversea",_xlfn.XLOOKUP(O1319,'Oversea data From 国家网站'!A:A,'Oversea data From 国家网站'!B:B),_xlfn.XLOOKUP(O1319,'Local data from 国家网站'!A:A,'Local data from 国家网站'!B:B)))</f>
        <v>0</v>
      </c>
      <c r="G1319" s="176">
        <f>IF(ISERROR(IF(B1319="NMPA",_xlfn.XLOOKUP(E1319,'国家网站数据(NMPA)'!B$1:B$906,'国家网站数据(NMPA)'!J$1:J$906),IF(B1319="Oversea",_xlfn.XLOOKUP(O1319,'Oversea data From 国家网站'!A$1:A$994,'Oversea data From 国家网站'!J$1:J$994),_xlfn.XLOOKUP(O1319,'Local data from 国家网站'!A$1:A$1000,'Local data from 国家网站'!J$1:J$1000)))),"NA",IF(B1319="NMPA",_xlfn.XLOOKUP(E1319,'国家网站数据(NMPA)'!B$1:B$906,'国家网站数据(NMPA)'!J$1:J$906),IF(B1319="Oversea",_xlfn.XLOOKUP(O1319,'Oversea data From 国家网站'!A$1:A$994,'Oversea data From 国家网站'!J$1:J$994),_xlfn.XLOOKUP(O1319,'Local data from 国家网站'!A$1:A$1000,'Local data from 国家网站'!J$1:J$1000))))</f>
        <v>0</v>
      </c>
      <c r="I1319" s="176">
        <f>IF(ISERROR(IF(B1319="NMPA",_xlfn.XLOOKUP(西门子log!E1319,'国家网站数据(NMPA)'!B:B,'国家网站数据(NMPA)'!K:K),IF(B1319="Oversea",_xlfn.XLOOKUP(O1319,'Oversea data From 国家网站'!A:A,'Oversea data From 国家网站'!K:K),_xlfn.XLOOKUP(西门子log!O1319,'Local data from 国家网站'!A:A,'Local data from 国家网站'!K:K)))),"NA",IF(B1319="NMPA",_xlfn.XLOOKUP(E1319,'国家网站数据(NMPA)'!B:B,'国家网站数据(NMPA)'!K:K),IF(B1319="Oversea",_xlfn.XLOOKUP(O1319,'Oversea data From 国家网站'!A:A,'Oversea data From 国家网站'!K:K),_xlfn.XLOOKUP(O1319,'Local data from 国家网站'!A:A,'Local data from 国家网站'!K:K))))</f>
        <v>0</v>
      </c>
      <c r="J1319" s="176"/>
      <c r="K1319" s="176" t="str">
        <f>IF(B1319="NMPA", _xlfn.XLOOKUP(E1319, '国家网站数据(NMPA)'!B:B, '国家网站数据(NMPA)'!W:W), "NA")</f>
        <v>NA</v>
      </c>
      <c r="M1319" s="326">
        <f t="shared" si="39"/>
        <v>30</v>
      </c>
    </row>
    <row r="1320" spans="3:13" ht="16.399999999999999" customHeight="1">
      <c r="C1320" s="172">
        <f t="shared" ca="1" si="38"/>
        <v>-45773</v>
      </c>
      <c r="D1320" s="174" t="str">
        <f>IF(B1320="NMPA", _xlfn.XLOOKUP(E1320,'国家网站数据(NMPA)'!$B$1:$B$906,'国家网站数据(NMPA)'!C$1:C$906),"NA")</f>
        <v>NA</v>
      </c>
      <c r="E1320" s="180">
        <f>IF(N1320="Not Reportable","NA",IF(B1320="Oversea",_xlfn.XLOOKUP(O1320,'Oversea data From 国家网站'!A:A,'Oversea data From 国家网站'!B:B),_xlfn.XLOOKUP(O1320,'Local data from 国家网站'!A:A,'Local data from 国家网站'!B:B)))</f>
        <v>0</v>
      </c>
      <c r="G1320" s="176">
        <f>IF(ISERROR(IF(B1320="NMPA",_xlfn.XLOOKUP(E1320,'国家网站数据(NMPA)'!B$1:B$906,'国家网站数据(NMPA)'!J$1:J$906),IF(B1320="Oversea",_xlfn.XLOOKUP(O1320,'Oversea data From 国家网站'!A$1:A$994,'Oversea data From 国家网站'!J$1:J$994),_xlfn.XLOOKUP(O1320,'Local data from 国家网站'!A$1:A$1000,'Local data from 国家网站'!J$1:J$1000)))),"NA",IF(B1320="NMPA",_xlfn.XLOOKUP(E1320,'国家网站数据(NMPA)'!B$1:B$906,'国家网站数据(NMPA)'!J$1:J$906),IF(B1320="Oversea",_xlfn.XLOOKUP(O1320,'Oversea data From 国家网站'!A$1:A$994,'Oversea data From 国家网站'!J$1:J$994),_xlfn.XLOOKUP(O1320,'Local data from 国家网站'!A$1:A$1000,'Local data from 国家网站'!J$1:J$1000))))</f>
        <v>0</v>
      </c>
      <c r="I1320" s="176">
        <f>IF(ISERROR(IF(B1320="NMPA",_xlfn.XLOOKUP(西门子log!E1320,'国家网站数据(NMPA)'!B:B,'国家网站数据(NMPA)'!K:K),IF(B1320="Oversea",_xlfn.XLOOKUP(O1320,'Oversea data From 国家网站'!A:A,'Oversea data From 国家网站'!K:K),_xlfn.XLOOKUP(西门子log!O1320,'Local data from 国家网站'!A:A,'Local data from 国家网站'!K:K)))),"NA",IF(B1320="NMPA",_xlfn.XLOOKUP(E1320,'国家网站数据(NMPA)'!B:B,'国家网站数据(NMPA)'!K:K),IF(B1320="Oversea",_xlfn.XLOOKUP(O1320,'Oversea data From 国家网站'!A:A,'Oversea data From 国家网站'!K:K),_xlfn.XLOOKUP(O1320,'Local data from 国家网站'!A:A,'Local data from 国家网站'!K:K))))</f>
        <v>0</v>
      </c>
      <c r="J1320" s="176"/>
      <c r="K1320" s="176" t="str">
        <f>IF(B1320="NMPA", _xlfn.XLOOKUP(E1320, '国家网站数据(NMPA)'!B:B, '国家网站数据(NMPA)'!W:W), "NA")</f>
        <v>NA</v>
      </c>
      <c r="M1320" s="326">
        <f t="shared" si="39"/>
        <v>30</v>
      </c>
    </row>
    <row r="1321" spans="3:13" ht="16.399999999999999" customHeight="1">
      <c r="C1321" s="172">
        <f t="shared" ca="1" si="38"/>
        <v>-45773</v>
      </c>
      <c r="D1321" s="174" t="str">
        <f>IF(B1321="NMPA", _xlfn.XLOOKUP(E1321,'国家网站数据(NMPA)'!$B$1:$B$906,'国家网站数据(NMPA)'!C$1:C$906),"NA")</f>
        <v>NA</v>
      </c>
      <c r="E1321" s="180">
        <f>IF(N1321="Not Reportable","NA",IF(B1321="Oversea",_xlfn.XLOOKUP(O1321,'Oversea data From 国家网站'!A:A,'Oversea data From 国家网站'!B:B),_xlfn.XLOOKUP(O1321,'Local data from 国家网站'!A:A,'Local data from 国家网站'!B:B)))</f>
        <v>0</v>
      </c>
      <c r="G1321" s="176">
        <f>IF(ISERROR(IF(B1321="NMPA",_xlfn.XLOOKUP(E1321,'国家网站数据(NMPA)'!B$1:B$906,'国家网站数据(NMPA)'!J$1:J$906),IF(B1321="Oversea",_xlfn.XLOOKUP(O1321,'Oversea data From 国家网站'!A$1:A$994,'Oversea data From 国家网站'!J$1:J$994),_xlfn.XLOOKUP(O1321,'Local data from 国家网站'!A$1:A$1000,'Local data from 国家网站'!J$1:J$1000)))),"NA",IF(B1321="NMPA",_xlfn.XLOOKUP(E1321,'国家网站数据(NMPA)'!B$1:B$906,'国家网站数据(NMPA)'!J$1:J$906),IF(B1321="Oversea",_xlfn.XLOOKUP(O1321,'Oversea data From 国家网站'!A$1:A$994,'Oversea data From 国家网站'!J$1:J$994),_xlfn.XLOOKUP(O1321,'Local data from 国家网站'!A$1:A$1000,'Local data from 国家网站'!J$1:J$1000))))</f>
        <v>0</v>
      </c>
      <c r="I1321" s="176">
        <f>IF(ISERROR(IF(B1321="NMPA",_xlfn.XLOOKUP(西门子log!E1321,'国家网站数据(NMPA)'!B:B,'国家网站数据(NMPA)'!K:K),IF(B1321="Oversea",_xlfn.XLOOKUP(O1321,'Oversea data From 国家网站'!A:A,'Oversea data From 国家网站'!K:K),_xlfn.XLOOKUP(西门子log!O1321,'Local data from 国家网站'!A:A,'Local data from 国家网站'!K:K)))),"NA",IF(B1321="NMPA",_xlfn.XLOOKUP(E1321,'国家网站数据(NMPA)'!B:B,'国家网站数据(NMPA)'!K:K),IF(B1321="Oversea",_xlfn.XLOOKUP(O1321,'Oversea data From 国家网站'!A:A,'Oversea data From 国家网站'!K:K),_xlfn.XLOOKUP(O1321,'Local data from 国家网站'!A:A,'Local data from 国家网站'!K:K))))</f>
        <v>0</v>
      </c>
      <c r="J1321" s="176"/>
      <c r="K1321" s="176" t="str">
        <f>IF(B1321="NMPA", _xlfn.XLOOKUP(E1321, '国家网站数据(NMPA)'!B:B, '国家网站数据(NMPA)'!W:W), "NA")</f>
        <v>NA</v>
      </c>
      <c r="M1321" s="326">
        <f t="shared" si="39"/>
        <v>30</v>
      </c>
    </row>
    <row r="1322" spans="3:13" ht="16.399999999999999" customHeight="1">
      <c r="C1322" s="172">
        <f t="shared" ca="1" si="38"/>
        <v>-45773</v>
      </c>
      <c r="D1322" s="174" t="str">
        <f>IF(B1322="NMPA", _xlfn.XLOOKUP(E1322,'国家网站数据(NMPA)'!$B$1:$B$906,'国家网站数据(NMPA)'!C$1:C$906),"NA")</f>
        <v>NA</v>
      </c>
      <c r="E1322" s="180">
        <f>IF(N1322="Not Reportable","NA",IF(B1322="Oversea",_xlfn.XLOOKUP(O1322,'Oversea data From 国家网站'!A:A,'Oversea data From 国家网站'!B:B),_xlfn.XLOOKUP(O1322,'Local data from 国家网站'!A:A,'Local data from 国家网站'!B:B)))</f>
        <v>0</v>
      </c>
      <c r="G1322" s="176">
        <f>IF(ISERROR(IF(B1322="NMPA",_xlfn.XLOOKUP(E1322,'国家网站数据(NMPA)'!B$1:B$906,'国家网站数据(NMPA)'!J$1:J$906),IF(B1322="Oversea",_xlfn.XLOOKUP(O1322,'Oversea data From 国家网站'!A$1:A$994,'Oversea data From 国家网站'!J$1:J$994),_xlfn.XLOOKUP(O1322,'Local data from 国家网站'!A$1:A$1000,'Local data from 国家网站'!J$1:J$1000)))),"NA",IF(B1322="NMPA",_xlfn.XLOOKUP(E1322,'国家网站数据(NMPA)'!B$1:B$906,'国家网站数据(NMPA)'!J$1:J$906),IF(B1322="Oversea",_xlfn.XLOOKUP(O1322,'Oversea data From 国家网站'!A$1:A$994,'Oversea data From 国家网站'!J$1:J$994),_xlfn.XLOOKUP(O1322,'Local data from 国家网站'!A$1:A$1000,'Local data from 国家网站'!J$1:J$1000))))</f>
        <v>0</v>
      </c>
      <c r="I1322" s="176">
        <f>IF(ISERROR(IF(B1322="NMPA",_xlfn.XLOOKUP(西门子log!E1322,'国家网站数据(NMPA)'!B:B,'国家网站数据(NMPA)'!K:K),IF(B1322="Oversea",_xlfn.XLOOKUP(O1322,'Oversea data From 国家网站'!A:A,'Oversea data From 国家网站'!K:K),_xlfn.XLOOKUP(西门子log!O1322,'Local data from 国家网站'!A:A,'Local data from 国家网站'!K:K)))),"NA",IF(B1322="NMPA",_xlfn.XLOOKUP(E1322,'国家网站数据(NMPA)'!B:B,'国家网站数据(NMPA)'!K:K),IF(B1322="Oversea",_xlfn.XLOOKUP(O1322,'Oversea data From 国家网站'!A:A,'Oversea data From 国家网站'!K:K),_xlfn.XLOOKUP(O1322,'Local data from 国家网站'!A:A,'Local data from 国家网站'!K:K))))</f>
        <v>0</v>
      </c>
      <c r="J1322" s="176"/>
      <c r="K1322" s="176" t="str">
        <f>IF(B1322="NMPA", _xlfn.XLOOKUP(E1322, '国家网站数据(NMPA)'!B:B, '国家网站数据(NMPA)'!W:W), "NA")</f>
        <v>NA</v>
      </c>
      <c r="M1322" s="326">
        <f t="shared" si="39"/>
        <v>30</v>
      </c>
    </row>
    <row r="1323" spans="3:13" ht="16.399999999999999" customHeight="1">
      <c r="C1323" s="172">
        <f t="shared" ca="1" si="38"/>
        <v>-45773</v>
      </c>
      <c r="D1323" s="174" t="str">
        <f>IF(B1323="NMPA", _xlfn.XLOOKUP(E1323,'国家网站数据(NMPA)'!$B$1:$B$906,'国家网站数据(NMPA)'!C$1:C$906),"NA")</f>
        <v>NA</v>
      </c>
      <c r="E1323" s="180">
        <f>IF(N1323="Not Reportable","NA",IF(B1323="Oversea",_xlfn.XLOOKUP(O1323,'Oversea data From 国家网站'!A:A,'Oversea data From 国家网站'!B:B),_xlfn.XLOOKUP(O1323,'Local data from 国家网站'!A:A,'Local data from 国家网站'!B:B)))</f>
        <v>0</v>
      </c>
      <c r="G1323" s="176">
        <f>IF(ISERROR(IF(B1323="NMPA",_xlfn.XLOOKUP(E1323,'国家网站数据(NMPA)'!B$1:B$906,'国家网站数据(NMPA)'!J$1:J$906),IF(B1323="Oversea",_xlfn.XLOOKUP(O1323,'Oversea data From 国家网站'!A$1:A$994,'Oversea data From 国家网站'!J$1:J$994),_xlfn.XLOOKUP(O1323,'Local data from 国家网站'!A$1:A$1000,'Local data from 国家网站'!J$1:J$1000)))),"NA",IF(B1323="NMPA",_xlfn.XLOOKUP(E1323,'国家网站数据(NMPA)'!B$1:B$906,'国家网站数据(NMPA)'!J$1:J$906),IF(B1323="Oversea",_xlfn.XLOOKUP(O1323,'Oversea data From 国家网站'!A$1:A$994,'Oversea data From 国家网站'!J$1:J$994),_xlfn.XLOOKUP(O1323,'Local data from 国家网站'!A$1:A$1000,'Local data from 国家网站'!J$1:J$1000))))</f>
        <v>0</v>
      </c>
      <c r="I1323" s="176">
        <f>IF(ISERROR(IF(B1323="NMPA",_xlfn.XLOOKUP(西门子log!E1323,'国家网站数据(NMPA)'!B:B,'国家网站数据(NMPA)'!K:K),IF(B1323="Oversea",_xlfn.XLOOKUP(O1323,'Oversea data From 国家网站'!A:A,'Oversea data From 国家网站'!K:K),_xlfn.XLOOKUP(西门子log!O1323,'Local data from 国家网站'!A:A,'Local data from 国家网站'!K:K)))),"NA",IF(B1323="NMPA",_xlfn.XLOOKUP(E1323,'国家网站数据(NMPA)'!B:B,'国家网站数据(NMPA)'!K:K),IF(B1323="Oversea",_xlfn.XLOOKUP(O1323,'Oversea data From 国家网站'!A:A,'Oversea data From 国家网站'!K:K),_xlfn.XLOOKUP(O1323,'Local data from 国家网站'!A:A,'Local data from 国家网站'!K:K))))</f>
        <v>0</v>
      </c>
      <c r="J1323" s="176"/>
      <c r="K1323" s="176" t="str">
        <f>IF(B1323="NMPA", _xlfn.XLOOKUP(E1323, '国家网站数据(NMPA)'!B:B, '国家网站数据(NMPA)'!W:W), "NA")</f>
        <v>NA</v>
      </c>
      <c r="M1323" s="326">
        <f t="shared" si="39"/>
        <v>30</v>
      </c>
    </row>
    <row r="1324" spans="3:13" ht="16.399999999999999" customHeight="1">
      <c r="C1324" s="172">
        <f t="shared" ca="1" si="38"/>
        <v>-45773</v>
      </c>
      <c r="D1324" s="174" t="str">
        <f>IF(B1324="NMPA", _xlfn.XLOOKUP(E1324,'国家网站数据(NMPA)'!$B$1:$B$906,'国家网站数据(NMPA)'!C$1:C$906),"NA")</f>
        <v>NA</v>
      </c>
      <c r="E1324" s="180">
        <f>IF(N1324="Not Reportable","NA",IF(B1324="Oversea",_xlfn.XLOOKUP(O1324,'Oversea data From 国家网站'!A:A,'Oversea data From 国家网站'!B:B),_xlfn.XLOOKUP(O1324,'Local data from 国家网站'!A:A,'Local data from 国家网站'!B:B)))</f>
        <v>0</v>
      </c>
      <c r="G1324" s="176">
        <f>IF(ISERROR(IF(B1324="NMPA",_xlfn.XLOOKUP(E1324,'国家网站数据(NMPA)'!B$1:B$906,'国家网站数据(NMPA)'!J$1:J$906),IF(B1324="Oversea",_xlfn.XLOOKUP(O1324,'Oversea data From 国家网站'!A$1:A$994,'Oversea data From 国家网站'!J$1:J$994),_xlfn.XLOOKUP(O1324,'Local data from 国家网站'!A$1:A$1000,'Local data from 国家网站'!J$1:J$1000)))),"NA",IF(B1324="NMPA",_xlfn.XLOOKUP(E1324,'国家网站数据(NMPA)'!B$1:B$906,'国家网站数据(NMPA)'!J$1:J$906),IF(B1324="Oversea",_xlfn.XLOOKUP(O1324,'Oversea data From 国家网站'!A$1:A$994,'Oversea data From 国家网站'!J$1:J$994),_xlfn.XLOOKUP(O1324,'Local data from 国家网站'!A$1:A$1000,'Local data from 国家网站'!J$1:J$1000))))</f>
        <v>0</v>
      </c>
      <c r="I1324" s="176">
        <f>IF(ISERROR(IF(B1324="NMPA",_xlfn.XLOOKUP(西门子log!E1324,'国家网站数据(NMPA)'!B:B,'国家网站数据(NMPA)'!K:K),IF(B1324="Oversea",_xlfn.XLOOKUP(O1324,'Oversea data From 国家网站'!A:A,'Oversea data From 国家网站'!K:K),_xlfn.XLOOKUP(西门子log!O1324,'Local data from 国家网站'!A:A,'Local data from 国家网站'!K:K)))),"NA",IF(B1324="NMPA",_xlfn.XLOOKUP(E1324,'国家网站数据(NMPA)'!B:B,'国家网站数据(NMPA)'!K:K),IF(B1324="Oversea",_xlfn.XLOOKUP(O1324,'Oversea data From 国家网站'!A:A,'Oversea data From 国家网站'!K:K),_xlfn.XLOOKUP(O1324,'Local data from 国家网站'!A:A,'Local data from 国家网站'!K:K))))</f>
        <v>0</v>
      </c>
      <c r="J1324" s="176"/>
      <c r="K1324" s="176" t="str">
        <f>IF(B1324="NMPA", _xlfn.XLOOKUP(E1324, '国家网站数据(NMPA)'!B:B, '国家网站数据(NMPA)'!W:W), "NA")</f>
        <v>NA</v>
      </c>
      <c r="M1324" s="326">
        <f t="shared" si="39"/>
        <v>30</v>
      </c>
    </row>
    <row r="1325" spans="3:13" ht="16.399999999999999" customHeight="1">
      <c r="C1325" s="172">
        <f t="shared" ca="1" si="38"/>
        <v>-45773</v>
      </c>
      <c r="D1325" s="174" t="str">
        <f>IF(B1325="NMPA", _xlfn.XLOOKUP(E1325,'国家网站数据(NMPA)'!$B$1:$B$906,'国家网站数据(NMPA)'!C$1:C$906),"NA")</f>
        <v>NA</v>
      </c>
      <c r="E1325" s="180">
        <f>IF(N1325="Not Reportable","NA",IF(B1325="Oversea",_xlfn.XLOOKUP(O1325,'Oversea data From 国家网站'!A:A,'Oversea data From 国家网站'!B:B),_xlfn.XLOOKUP(O1325,'Local data from 国家网站'!A:A,'Local data from 国家网站'!B:B)))</f>
        <v>0</v>
      </c>
      <c r="G1325" s="176">
        <f>IF(ISERROR(IF(B1325="NMPA",_xlfn.XLOOKUP(E1325,'国家网站数据(NMPA)'!B$1:B$906,'国家网站数据(NMPA)'!J$1:J$906),IF(B1325="Oversea",_xlfn.XLOOKUP(O1325,'Oversea data From 国家网站'!A$1:A$994,'Oversea data From 国家网站'!J$1:J$994),_xlfn.XLOOKUP(O1325,'Local data from 国家网站'!A$1:A$1000,'Local data from 国家网站'!J$1:J$1000)))),"NA",IF(B1325="NMPA",_xlfn.XLOOKUP(E1325,'国家网站数据(NMPA)'!B$1:B$906,'国家网站数据(NMPA)'!J$1:J$906),IF(B1325="Oversea",_xlfn.XLOOKUP(O1325,'Oversea data From 国家网站'!A$1:A$994,'Oversea data From 国家网站'!J$1:J$994),_xlfn.XLOOKUP(O1325,'Local data from 国家网站'!A$1:A$1000,'Local data from 国家网站'!J$1:J$1000))))</f>
        <v>0</v>
      </c>
      <c r="I1325" s="176">
        <f>IF(ISERROR(IF(B1325="NMPA",_xlfn.XLOOKUP(西门子log!E1325,'国家网站数据(NMPA)'!B:B,'国家网站数据(NMPA)'!K:K),IF(B1325="Oversea",_xlfn.XLOOKUP(O1325,'Oversea data From 国家网站'!A:A,'Oversea data From 国家网站'!K:K),_xlfn.XLOOKUP(西门子log!O1325,'Local data from 国家网站'!A:A,'Local data from 国家网站'!K:K)))),"NA",IF(B1325="NMPA",_xlfn.XLOOKUP(E1325,'国家网站数据(NMPA)'!B:B,'国家网站数据(NMPA)'!K:K),IF(B1325="Oversea",_xlfn.XLOOKUP(O1325,'Oversea data From 国家网站'!A:A,'Oversea data From 国家网站'!K:K),_xlfn.XLOOKUP(O1325,'Local data from 国家网站'!A:A,'Local data from 国家网站'!K:K))))</f>
        <v>0</v>
      </c>
      <c r="J1325" s="176"/>
      <c r="K1325" s="176" t="str">
        <f>IF(B1325="NMPA", _xlfn.XLOOKUP(E1325, '国家网站数据(NMPA)'!B:B, '国家网站数据(NMPA)'!W:W), "NA")</f>
        <v>NA</v>
      </c>
      <c r="M1325" s="326">
        <f t="shared" si="39"/>
        <v>30</v>
      </c>
    </row>
    <row r="1326" spans="3:13" ht="16.399999999999999" customHeight="1">
      <c r="C1326" s="172">
        <f t="shared" ca="1" si="38"/>
        <v>-45773</v>
      </c>
      <c r="D1326" s="174" t="str">
        <f>IF(B1326="NMPA", _xlfn.XLOOKUP(E1326,'国家网站数据(NMPA)'!$B$1:$B$906,'国家网站数据(NMPA)'!C$1:C$906),"NA")</f>
        <v>NA</v>
      </c>
      <c r="E1326" s="180">
        <f>IF(N1326="Not Reportable","NA",IF(B1326="Oversea",_xlfn.XLOOKUP(O1326,'Oversea data From 国家网站'!A:A,'Oversea data From 国家网站'!B:B),_xlfn.XLOOKUP(O1326,'Local data from 国家网站'!A:A,'Local data from 国家网站'!B:B)))</f>
        <v>0</v>
      </c>
      <c r="G1326" s="176">
        <f>IF(ISERROR(IF(B1326="NMPA",_xlfn.XLOOKUP(E1326,'国家网站数据(NMPA)'!B$1:B$906,'国家网站数据(NMPA)'!J$1:J$906),IF(B1326="Oversea",_xlfn.XLOOKUP(O1326,'Oversea data From 国家网站'!A$1:A$994,'Oversea data From 国家网站'!J$1:J$994),_xlfn.XLOOKUP(O1326,'Local data from 国家网站'!A$1:A$1000,'Local data from 国家网站'!J$1:J$1000)))),"NA",IF(B1326="NMPA",_xlfn.XLOOKUP(E1326,'国家网站数据(NMPA)'!B$1:B$906,'国家网站数据(NMPA)'!J$1:J$906),IF(B1326="Oversea",_xlfn.XLOOKUP(O1326,'Oversea data From 国家网站'!A$1:A$994,'Oversea data From 国家网站'!J$1:J$994),_xlfn.XLOOKUP(O1326,'Local data from 国家网站'!A$1:A$1000,'Local data from 国家网站'!J$1:J$1000))))</f>
        <v>0</v>
      </c>
      <c r="I1326" s="176">
        <f>IF(ISERROR(IF(B1326="NMPA",_xlfn.XLOOKUP(西门子log!E1326,'国家网站数据(NMPA)'!B:B,'国家网站数据(NMPA)'!K:K),IF(B1326="Oversea",_xlfn.XLOOKUP(O1326,'Oversea data From 国家网站'!A:A,'Oversea data From 国家网站'!K:K),_xlfn.XLOOKUP(西门子log!O1326,'Local data from 国家网站'!A:A,'Local data from 国家网站'!K:K)))),"NA",IF(B1326="NMPA",_xlfn.XLOOKUP(E1326,'国家网站数据(NMPA)'!B:B,'国家网站数据(NMPA)'!K:K),IF(B1326="Oversea",_xlfn.XLOOKUP(O1326,'Oversea data From 国家网站'!A:A,'Oversea data From 国家网站'!K:K),_xlfn.XLOOKUP(O1326,'Local data from 国家网站'!A:A,'Local data from 国家网站'!K:K))))</f>
        <v>0</v>
      </c>
      <c r="J1326" s="176"/>
      <c r="K1326" s="176" t="str">
        <f>IF(B1326="NMPA", _xlfn.XLOOKUP(E1326, '国家网站数据(NMPA)'!B:B, '国家网站数据(NMPA)'!W:W), "NA")</f>
        <v>NA</v>
      </c>
      <c r="M1326" s="326">
        <f t="shared" si="39"/>
        <v>30</v>
      </c>
    </row>
    <row r="1327" spans="3:13" ht="16.399999999999999" customHeight="1">
      <c r="C1327" s="172">
        <f t="shared" ca="1" si="38"/>
        <v>-45773</v>
      </c>
      <c r="D1327" s="174" t="str">
        <f>IF(B1327="NMPA", _xlfn.XLOOKUP(E1327,'国家网站数据(NMPA)'!$B$1:$B$906,'国家网站数据(NMPA)'!C$1:C$906),"NA")</f>
        <v>NA</v>
      </c>
      <c r="E1327" s="180">
        <f>IF(N1327="Not Reportable","NA",IF(B1327="Oversea",_xlfn.XLOOKUP(O1327,'Oversea data From 国家网站'!A:A,'Oversea data From 国家网站'!B:B),_xlfn.XLOOKUP(O1327,'Local data from 国家网站'!A:A,'Local data from 国家网站'!B:B)))</f>
        <v>0</v>
      </c>
      <c r="G1327" s="176">
        <f>IF(ISERROR(IF(B1327="NMPA",_xlfn.XLOOKUP(E1327,'国家网站数据(NMPA)'!B$1:B$906,'国家网站数据(NMPA)'!J$1:J$906),IF(B1327="Oversea",_xlfn.XLOOKUP(O1327,'Oversea data From 国家网站'!A$1:A$994,'Oversea data From 国家网站'!J$1:J$994),_xlfn.XLOOKUP(O1327,'Local data from 国家网站'!A$1:A$1000,'Local data from 国家网站'!J$1:J$1000)))),"NA",IF(B1327="NMPA",_xlfn.XLOOKUP(E1327,'国家网站数据(NMPA)'!B$1:B$906,'国家网站数据(NMPA)'!J$1:J$906),IF(B1327="Oversea",_xlfn.XLOOKUP(O1327,'Oversea data From 国家网站'!A$1:A$994,'Oversea data From 国家网站'!J$1:J$994),_xlfn.XLOOKUP(O1327,'Local data from 国家网站'!A$1:A$1000,'Local data from 国家网站'!J$1:J$1000))))</f>
        <v>0</v>
      </c>
      <c r="I1327" s="176">
        <f>IF(ISERROR(IF(B1327="NMPA",_xlfn.XLOOKUP(西门子log!E1327,'国家网站数据(NMPA)'!B:B,'国家网站数据(NMPA)'!K:K),IF(B1327="Oversea",_xlfn.XLOOKUP(O1327,'Oversea data From 国家网站'!A:A,'Oversea data From 国家网站'!K:K),_xlfn.XLOOKUP(西门子log!O1327,'Local data from 国家网站'!A:A,'Local data from 国家网站'!K:K)))),"NA",IF(B1327="NMPA",_xlfn.XLOOKUP(E1327,'国家网站数据(NMPA)'!B:B,'国家网站数据(NMPA)'!K:K),IF(B1327="Oversea",_xlfn.XLOOKUP(O1327,'Oversea data From 国家网站'!A:A,'Oversea data From 国家网站'!K:K),_xlfn.XLOOKUP(O1327,'Local data from 国家网站'!A:A,'Local data from 国家网站'!K:K))))</f>
        <v>0</v>
      </c>
      <c r="J1327" s="176"/>
      <c r="K1327" s="176" t="str">
        <f>IF(B1327="NMPA", _xlfn.XLOOKUP(E1327, '国家网站数据(NMPA)'!B:B, '国家网站数据(NMPA)'!W:W), "NA")</f>
        <v>NA</v>
      </c>
      <c r="M1327" s="326">
        <f t="shared" si="39"/>
        <v>30</v>
      </c>
    </row>
    <row r="1328" spans="3:13" ht="16.399999999999999" customHeight="1">
      <c r="C1328" s="172">
        <f t="shared" ca="1" si="38"/>
        <v>-45773</v>
      </c>
      <c r="D1328" s="174" t="str">
        <f>IF(B1328="NMPA", _xlfn.XLOOKUP(E1328,'国家网站数据(NMPA)'!$B$1:$B$906,'国家网站数据(NMPA)'!C$1:C$906),"NA")</f>
        <v>NA</v>
      </c>
      <c r="E1328" s="180">
        <f>IF(N1328="Not Reportable","NA",IF(B1328="Oversea",_xlfn.XLOOKUP(O1328,'Oversea data From 国家网站'!A:A,'Oversea data From 国家网站'!B:B),_xlfn.XLOOKUP(O1328,'Local data from 国家网站'!A:A,'Local data from 国家网站'!B:B)))</f>
        <v>0</v>
      </c>
      <c r="G1328" s="176">
        <f>IF(ISERROR(IF(B1328="NMPA",_xlfn.XLOOKUP(E1328,'国家网站数据(NMPA)'!B$1:B$906,'国家网站数据(NMPA)'!J$1:J$906),IF(B1328="Oversea",_xlfn.XLOOKUP(O1328,'Oversea data From 国家网站'!A$1:A$994,'Oversea data From 国家网站'!J$1:J$994),_xlfn.XLOOKUP(O1328,'Local data from 国家网站'!A$1:A$1000,'Local data from 国家网站'!J$1:J$1000)))),"NA",IF(B1328="NMPA",_xlfn.XLOOKUP(E1328,'国家网站数据(NMPA)'!B$1:B$906,'国家网站数据(NMPA)'!J$1:J$906),IF(B1328="Oversea",_xlfn.XLOOKUP(O1328,'Oversea data From 国家网站'!A$1:A$994,'Oversea data From 国家网站'!J$1:J$994),_xlfn.XLOOKUP(O1328,'Local data from 国家网站'!A$1:A$1000,'Local data from 国家网站'!J$1:J$1000))))</f>
        <v>0</v>
      </c>
      <c r="I1328" s="176">
        <f>IF(ISERROR(IF(B1328="NMPA",_xlfn.XLOOKUP(西门子log!E1328,'国家网站数据(NMPA)'!B:B,'国家网站数据(NMPA)'!K:K),IF(B1328="Oversea",_xlfn.XLOOKUP(O1328,'Oversea data From 国家网站'!A:A,'Oversea data From 国家网站'!K:K),_xlfn.XLOOKUP(西门子log!O1328,'Local data from 国家网站'!A:A,'Local data from 国家网站'!K:K)))),"NA",IF(B1328="NMPA",_xlfn.XLOOKUP(E1328,'国家网站数据(NMPA)'!B:B,'国家网站数据(NMPA)'!K:K),IF(B1328="Oversea",_xlfn.XLOOKUP(O1328,'Oversea data From 国家网站'!A:A,'Oversea data From 国家网站'!K:K),_xlfn.XLOOKUP(O1328,'Local data from 国家网站'!A:A,'Local data from 国家网站'!K:K))))</f>
        <v>0</v>
      </c>
      <c r="J1328" s="176"/>
      <c r="K1328" s="176" t="str">
        <f>IF(B1328="NMPA", _xlfn.XLOOKUP(E1328, '国家网站数据(NMPA)'!B:B, '国家网站数据(NMPA)'!W:W), "NA")</f>
        <v>NA</v>
      </c>
      <c r="M1328" s="326">
        <f t="shared" si="39"/>
        <v>30</v>
      </c>
    </row>
    <row r="1329" spans="3:13" ht="16.399999999999999" customHeight="1">
      <c r="C1329" s="172">
        <f t="shared" ca="1" si="38"/>
        <v>-45773</v>
      </c>
      <c r="D1329" s="174" t="str">
        <f>IF(B1329="NMPA", _xlfn.XLOOKUP(E1329,'国家网站数据(NMPA)'!$B$1:$B$906,'国家网站数据(NMPA)'!C$1:C$906),"NA")</f>
        <v>NA</v>
      </c>
      <c r="E1329" s="180">
        <f>IF(N1329="Not Reportable","NA",IF(B1329="Oversea",_xlfn.XLOOKUP(O1329,'Oversea data From 国家网站'!A:A,'Oversea data From 国家网站'!B:B),_xlfn.XLOOKUP(O1329,'Local data from 国家网站'!A:A,'Local data from 国家网站'!B:B)))</f>
        <v>0</v>
      </c>
      <c r="G1329" s="176">
        <f>IF(ISERROR(IF(B1329="NMPA",_xlfn.XLOOKUP(E1329,'国家网站数据(NMPA)'!B$1:B$906,'国家网站数据(NMPA)'!J$1:J$906),IF(B1329="Oversea",_xlfn.XLOOKUP(O1329,'Oversea data From 国家网站'!A$1:A$994,'Oversea data From 国家网站'!J$1:J$994),_xlfn.XLOOKUP(O1329,'Local data from 国家网站'!A$1:A$1000,'Local data from 国家网站'!J$1:J$1000)))),"NA",IF(B1329="NMPA",_xlfn.XLOOKUP(E1329,'国家网站数据(NMPA)'!B$1:B$906,'国家网站数据(NMPA)'!J$1:J$906),IF(B1329="Oversea",_xlfn.XLOOKUP(O1329,'Oversea data From 国家网站'!A$1:A$994,'Oversea data From 国家网站'!J$1:J$994),_xlfn.XLOOKUP(O1329,'Local data from 国家网站'!A$1:A$1000,'Local data from 国家网站'!J$1:J$1000))))</f>
        <v>0</v>
      </c>
      <c r="I1329" s="176">
        <f>IF(ISERROR(IF(B1329="NMPA",_xlfn.XLOOKUP(西门子log!E1329,'国家网站数据(NMPA)'!B:B,'国家网站数据(NMPA)'!K:K),IF(B1329="Oversea",_xlfn.XLOOKUP(O1329,'Oversea data From 国家网站'!A:A,'Oversea data From 国家网站'!K:K),_xlfn.XLOOKUP(西门子log!O1329,'Local data from 国家网站'!A:A,'Local data from 国家网站'!K:K)))),"NA",IF(B1329="NMPA",_xlfn.XLOOKUP(E1329,'国家网站数据(NMPA)'!B:B,'国家网站数据(NMPA)'!K:K),IF(B1329="Oversea",_xlfn.XLOOKUP(O1329,'Oversea data From 国家网站'!A:A,'Oversea data From 国家网站'!K:K),_xlfn.XLOOKUP(O1329,'Local data from 国家网站'!A:A,'Local data from 国家网站'!K:K))))</f>
        <v>0</v>
      </c>
      <c r="J1329" s="176"/>
      <c r="K1329" s="176" t="str">
        <f>IF(B1329="NMPA", _xlfn.XLOOKUP(E1329, '国家网站数据(NMPA)'!B:B, '国家网站数据(NMPA)'!W:W), "NA")</f>
        <v>NA</v>
      </c>
      <c r="M1329" s="326">
        <f t="shared" si="39"/>
        <v>30</v>
      </c>
    </row>
    <row r="1330" spans="3:13" ht="16.399999999999999" customHeight="1">
      <c r="C1330" s="172">
        <f t="shared" ca="1" si="38"/>
        <v>-45773</v>
      </c>
      <c r="D1330" s="174" t="str">
        <f>IF(B1330="NMPA", _xlfn.XLOOKUP(E1330,'国家网站数据(NMPA)'!$B$1:$B$906,'国家网站数据(NMPA)'!C$1:C$906),"NA")</f>
        <v>NA</v>
      </c>
      <c r="E1330" s="180">
        <f>IF(N1330="Not Reportable","NA",IF(B1330="Oversea",_xlfn.XLOOKUP(O1330,'Oversea data From 国家网站'!A:A,'Oversea data From 国家网站'!B:B),_xlfn.XLOOKUP(O1330,'Local data from 国家网站'!A:A,'Local data from 国家网站'!B:B)))</f>
        <v>0</v>
      </c>
      <c r="G1330" s="176">
        <f>IF(ISERROR(IF(B1330="NMPA",_xlfn.XLOOKUP(E1330,'国家网站数据(NMPA)'!B$1:B$906,'国家网站数据(NMPA)'!J$1:J$906),IF(B1330="Oversea",_xlfn.XLOOKUP(O1330,'Oversea data From 国家网站'!A$1:A$994,'Oversea data From 国家网站'!J$1:J$994),_xlfn.XLOOKUP(O1330,'Local data from 国家网站'!A$1:A$1000,'Local data from 国家网站'!J$1:J$1000)))),"NA",IF(B1330="NMPA",_xlfn.XLOOKUP(E1330,'国家网站数据(NMPA)'!B$1:B$906,'国家网站数据(NMPA)'!J$1:J$906),IF(B1330="Oversea",_xlfn.XLOOKUP(O1330,'Oversea data From 国家网站'!A$1:A$994,'Oversea data From 国家网站'!J$1:J$994),_xlfn.XLOOKUP(O1330,'Local data from 国家网站'!A$1:A$1000,'Local data from 国家网站'!J$1:J$1000))))</f>
        <v>0</v>
      </c>
      <c r="I1330" s="176">
        <f>IF(ISERROR(IF(B1330="NMPA",_xlfn.XLOOKUP(西门子log!E1330,'国家网站数据(NMPA)'!B:B,'国家网站数据(NMPA)'!K:K),IF(B1330="Oversea",_xlfn.XLOOKUP(O1330,'Oversea data From 国家网站'!A:A,'Oversea data From 国家网站'!K:K),_xlfn.XLOOKUP(西门子log!O1330,'Local data from 国家网站'!A:A,'Local data from 国家网站'!K:K)))),"NA",IF(B1330="NMPA",_xlfn.XLOOKUP(E1330,'国家网站数据(NMPA)'!B:B,'国家网站数据(NMPA)'!K:K),IF(B1330="Oversea",_xlfn.XLOOKUP(O1330,'Oversea data From 国家网站'!A:A,'Oversea data From 国家网站'!K:K),_xlfn.XLOOKUP(O1330,'Local data from 国家网站'!A:A,'Local data from 国家网站'!K:K))))</f>
        <v>0</v>
      </c>
      <c r="J1330" s="176"/>
      <c r="K1330" s="176" t="str">
        <f>IF(B1330="NMPA", _xlfn.XLOOKUP(E1330, '国家网站数据(NMPA)'!B:B, '国家网站数据(NMPA)'!W:W), "NA")</f>
        <v>NA</v>
      </c>
      <c r="M1330" s="326">
        <f t="shared" si="39"/>
        <v>30</v>
      </c>
    </row>
    <row r="1331" spans="3:13" ht="16.399999999999999" customHeight="1">
      <c r="C1331" s="172">
        <f t="shared" ca="1" si="38"/>
        <v>-45773</v>
      </c>
      <c r="D1331" s="174" t="str">
        <f>IF(B1331="NMPA", _xlfn.XLOOKUP(E1331,'国家网站数据(NMPA)'!$B$1:$B$906,'国家网站数据(NMPA)'!C$1:C$906),"NA")</f>
        <v>NA</v>
      </c>
      <c r="E1331" s="180">
        <f>IF(N1331="Not Reportable","NA",IF(B1331="Oversea",_xlfn.XLOOKUP(O1331,'Oversea data From 国家网站'!A:A,'Oversea data From 国家网站'!B:B),_xlfn.XLOOKUP(O1331,'Local data from 国家网站'!A:A,'Local data from 国家网站'!B:B)))</f>
        <v>0</v>
      </c>
      <c r="G1331" s="176">
        <f>IF(ISERROR(IF(B1331="NMPA",_xlfn.XLOOKUP(E1331,'国家网站数据(NMPA)'!B$1:B$906,'国家网站数据(NMPA)'!J$1:J$906),IF(B1331="Oversea",_xlfn.XLOOKUP(O1331,'Oversea data From 国家网站'!A$1:A$994,'Oversea data From 国家网站'!J$1:J$994),_xlfn.XLOOKUP(O1331,'Local data from 国家网站'!A$1:A$1000,'Local data from 国家网站'!J$1:J$1000)))),"NA",IF(B1331="NMPA",_xlfn.XLOOKUP(E1331,'国家网站数据(NMPA)'!B$1:B$906,'国家网站数据(NMPA)'!J$1:J$906),IF(B1331="Oversea",_xlfn.XLOOKUP(O1331,'Oversea data From 国家网站'!A$1:A$994,'Oversea data From 国家网站'!J$1:J$994),_xlfn.XLOOKUP(O1331,'Local data from 国家网站'!A$1:A$1000,'Local data from 国家网站'!J$1:J$1000))))</f>
        <v>0</v>
      </c>
      <c r="I1331" s="176">
        <f>IF(ISERROR(IF(B1331="NMPA",_xlfn.XLOOKUP(西门子log!E1331,'国家网站数据(NMPA)'!B:B,'国家网站数据(NMPA)'!K:K),IF(B1331="Oversea",_xlfn.XLOOKUP(O1331,'Oversea data From 国家网站'!A:A,'Oversea data From 国家网站'!K:K),_xlfn.XLOOKUP(西门子log!O1331,'Local data from 国家网站'!A:A,'Local data from 国家网站'!K:K)))),"NA",IF(B1331="NMPA",_xlfn.XLOOKUP(E1331,'国家网站数据(NMPA)'!B:B,'国家网站数据(NMPA)'!K:K),IF(B1331="Oversea",_xlfn.XLOOKUP(O1331,'Oversea data From 国家网站'!A:A,'Oversea data From 国家网站'!K:K),_xlfn.XLOOKUP(O1331,'Local data from 国家网站'!A:A,'Local data from 国家网站'!K:K))))</f>
        <v>0</v>
      </c>
      <c r="J1331" s="176"/>
      <c r="K1331" s="176" t="str">
        <f>IF(B1331="NMPA", _xlfn.XLOOKUP(E1331, '国家网站数据(NMPA)'!B:B, '国家网站数据(NMPA)'!W:W), "NA")</f>
        <v>NA</v>
      </c>
      <c r="M1331" s="326">
        <f t="shared" si="39"/>
        <v>30</v>
      </c>
    </row>
    <row r="1332" spans="3:13" ht="16.399999999999999" customHeight="1">
      <c r="C1332" s="172">
        <f t="shared" ref="C1332:C1395" ca="1" si="40">IF(OR(R1332="Closed",R1332="Pending"),"NA",IF(OR(P1332="",P1332="NA"),M1332-TODAY(),"NA"))</f>
        <v>-45773</v>
      </c>
      <c r="D1332" s="174" t="str">
        <f>IF(B1332="NMPA", _xlfn.XLOOKUP(E1332,'国家网站数据(NMPA)'!$B$1:$B$906,'国家网站数据(NMPA)'!C$1:C$906),"NA")</f>
        <v>NA</v>
      </c>
      <c r="E1332" s="180">
        <f>IF(N1332="Not Reportable","NA",IF(B1332="Oversea",_xlfn.XLOOKUP(O1332,'Oversea data From 国家网站'!A:A,'Oversea data From 国家网站'!B:B),_xlfn.XLOOKUP(O1332,'Local data from 国家网站'!A:A,'Local data from 国家网站'!B:B)))</f>
        <v>0</v>
      </c>
      <c r="G1332" s="176">
        <f>IF(ISERROR(IF(B1332="NMPA",_xlfn.XLOOKUP(E1332,'国家网站数据(NMPA)'!B$1:B$906,'国家网站数据(NMPA)'!J$1:J$906),IF(B1332="Oversea",_xlfn.XLOOKUP(O1332,'Oversea data From 国家网站'!A$1:A$994,'Oversea data From 国家网站'!J$1:J$994),_xlfn.XLOOKUP(O1332,'Local data from 国家网站'!A$1:A$1000,'Local data from 国家网站'!J$1:J$1000)))),"NA",IF(B1332="NMPA",_xlfn.XLOOKUP(E1332,'国家网站数据(NMPA)'!B$1:B$906,'国家网站数据(NMPA)'!J$1:J$906),IF(B1332="Oversea",_xlfn.XLOOKUP(O1332,'Oversea data From 国家网站'!A$1:A$994,'Oversea data From 国家网站'!J$1:J$994),_xlfn.XLOOKUP(O1332,'Local data from 国家网站'!A$1:A$1000,'Local data from 国家网站'!J$1:J$1000))))</f>
        <v>0</v>
      </c>
      <c r="I1332" s="176">
        <f>IF(ISERROR(IF(B1332="NMPA",_xlfn.XLOOKUP(西门子log!E1332,'国家网站数据(NMPA)'!B:B,'国家网站数据(NMPA)'!K:K),IF(B1332="Oversea",_xlfn.XLOOKUP(O1332,'Oversea data From 国家网站'!A:A,'Oversea data From 国家网站'!K:K),_xlfn.XLOOKUP(西门子log!O1332,'Local data from 国家网站'!A:A,'Local data from 国家网站'!K:K)))),"NA",IF(B1332="NMPA",_xlfn.XLOOKUP(E1332,'国家网站数据(NMPA)'!B:B,'国家网站数据(NMPA)'!K:K),IF(B1332="Oversea",_xlfn.XLOOKUP(O1332,'Oversea data From 国家网站'!A:A,'Oversea data From 国家网站'!K:K),_xlfn.XLOOKUP(O1332,'Local data from 国家网站'!A:A,'Local data from 国家网站'!K:K))))</f>
        <v>0</v>
      </c>
      <c r="J1332" s="176"/>
      <c r="K1332" s="176" t="str">
        <f>IF(B1332="NMPA", _xlfn.XLOOKUP(E1332, '国家网站数据(NMPA)'!B:B, '国家网站数据(NMPA)'!W:W), "NA")</f>
        <v>NA</v>
      </c>
      <c r="M1332" s="326">
        <f t="shared" ref="M1332:M1395" si="41">IF(B1332="NMPA",L1332+45,IF(B1332="Local",L1332+20,L1332+30))</f>
        <v>30</v>
      </c>
    </row>
    <row r="1333" spans="3:13" ht="16.399999999999999" customHeight="1">
      <c r="C1333" s="172">
        <f t="shared" ca="1" si="40"/>
        <v>-45773</v>
      </c>
      <c r="D1333" s="174" t="str">
        <f>IF(B1333="NMPA", _xlfn.XLOOKUP(E1333,'国家网站数据(NMPA)'!$B$1:$B$906,'国家网站数据(NMPA)'!C$1:C$906),"NA")</f>
        <v>NA</v>
      </c>
      <c r="E1333" s="180">
        <f>IF(N1333="Not Reportable","NA",IF(B1333="Oversea",_xlfn.XLOOKUP(O1333,'Oversea data From 国家网站'!A:A,'Oversea data From 国家网站'!B:B),_xlfn.XLOOKUP(O1333,'Local data from 国家网站'!A:A,'Local data from 国家网站'!B:B)))</f>
        <v>0</v>
      </c>
      <c r="G1333" s="176">
        <f>IF(ISERROR(IF(B1333="NMPA",_xlfn.XLOOKUP(E1333,'国家网站数据(NMPA)'!B$1:B$906,'国家网站数据(NMPA)'!J$1:J$906),IF(B1333="Oversea",_xlfn.XLOOKUP(O1333,'Oversea data From 国家网站'!A$1:A$994,'Oversea data From 国家网站'!J$1:J$994),_xlfn.XLOOKUP(O1333,'Local data from 国家网站'!A$1:A$1000,'Local data from 国家网站'!J$1:J$1000)))),"NA",IF(B1333="NMPA",_xlfn.XLOOKUP(E1333,'国家网站数据(NMPA)'!B$1:B$906,'国家网站数据(NMPA)'!J$1:J$906),IF(B1333="Oversea",_xlfn.XLOOKUP(O1333,'Oversea data From 国家网站'!A$1:A$994,'Oversea data From 国家网站'!J$1:J$994),_xlfn.XLOOKUP(O1333,'Local data from 国家网站'!A$1:A$1000,'Local data from 国家网站'!J$1:J$1000))))</f>
        <v>0</v>
      </c>
      <c r="I1333" s="176">
        <f>IF(ISERROR(IF(B1333="NMPA",_xlfn.XLOOKUP(西门子log!E1333,'国家网站数据(NMPA)'!B:B,'国家网站数据(NMPA)'!K:K),IF(B1333="Oversea",_xlfn.XLOOKUP(O1333,'Oversea data From 国家网站'!A:A,'Oversea data From 国家网站'!K:K),_xlfn.XLOOKUP(西门子log!O1333,'Local data from 国家网站'!A:A,'Local data from 国家网站'!K:K)))),"NA",IF(B1333="NMPA",_xlfn.XLOOKUP(E1333,'国家网站数据(NMPA)'!B:B,'国家网站数据(NMPA)'!K:K),IF(B1333="Oversea",_xlfn.XLOOKUP(O1333,'Oversea data From 国家网站'!A:A,'Oversea data From 国家网站'!K:K),_xlfn.XLOOKUP(O1333,'Local data from 国家网站'!A:A,'Local data from 国家网站'!K:K))))</f>
        <v>0</v>
      </c>
      <c r="J1333" s="176"/>
      <c r="K1333" s="176" t="str">
        <f>IF(B1333="NMPA", _xlfn.XLOOKUP(E1333, '国家网站数据(NMPA)'!B:B, '国家网站数据(NMPA)'!W:W), "NA")</f>
        <v>NA</v>
      </c>
      <c r="M1333" s="326">
        <f t="shared" si="41"/>
        <v>30</v>
      </c>
    </row>
    <row r="1334" spans="3:13" ht="16.399999999999999" customHeight="1">
      <c r="C1334" s="172">
        <f t="shared" ca="1" si="40"/>
        <v>-45773</v>
      </c>
      <c r="D1334" s="174" t="str">
        <f>IF(B1334="NMPA", _xlfn.XLOOKUP(E1334,'国家网站数据(NMPA)'!$B$1:$B$906,'国家网站数据(NMPA)'!C$1:C$906),"NA")</f>
        <v>NA</v>
      </c>
      <c r="E1334" s="180">
        <f>IF(N1334="Not Reportable","NA",IF(B1334="Oversea",_xlfn.XLOOKUP(O1334,'Oversea data From 国家网站'!A:A,'Oversea data From 国家网站'!B:B),_xlfn.XLOOKUP(O1334,'Local data from 国家网站'!A:A,'Local data from 国家网站'!B:B)))</f>
        <v>0</v>
      </c>
      <c r="G1334" s="176">
        <f>IF(ISERROR(IF(B1334="NMPA",_xlfn.XLOOKUP(E1334,'国家网站数据(NMPA)'!B$1:B$906,'国家网站数据(NMPA)'!J$1:J$906),IF(B1334="Oversea",_xlfn.XLOOKUP(O1334,'Oversea data From 国家网站'!A$1:A$994,'Oversea data From 国家网站'!J$1:J$994),_xlfn.XLOOKUP(O1334,'Local data from 国家网站'!A$1:A$1000,'Local data from 国家网站'!J$1:J$1000)))),"NA",IF(B1334="NMPA",_xlfn.XLOOKUP(E1334,'国家网站数据(NMPA)'!B$1:B$906,'国家网站数据(NMPA)'!J$1:J$906),IF(B1334="Oversea",_xlfn.XLOOKUP(O1334,'Oversea data From 国家网站'!A$1:A$994,'Oversea data From 国家网站'!J$1:J$994),_xlfn.XLOOKUP(O1334,'Local data from 国家网站'!A$1:A$1000,'Local data from 国家网站'!J$1:J$1000))))</f>
        <v>0</v>
      </c>
      <c r="I1334" s="176">
        <f>IF(ISERROR(IF(B1334="NMPA",_xlfn.XLOOKUP(西门子log!E1334,'国家网站数据(NMPA)'!B:B,'国家网站数据(NMPA)'!K:K),IF(B1334="Oversea",_xlfn.XLOOKUP(O1334,'Oversea data From 国家网站'!A:A,'Oversea data From 国家网站'!K:K),_xlfn.XLOOKUP(西门子log!O1334,'Local data from 国家网站'!A:A,'Local data from 国家网站'!K:K)))),"NA",IF(B1334="NMPA",_xlfn.XLOOKUP(E1334,'国家网站数据(NMPA)'!B:B,'国家网站数据(NMPA)'!K:K),IF(B1334="Oversea",_xlfn.XLOOKUP(O1334,'Oversea data From 国家网站'!A:A,'Oversea data From 国家网站'!K:K),_xlfn.XLOOKUP(O1334,'Local data from 国家网站'!A:A,'Local data from 国家网站'!K:K))))</f>
        <v>0</v>
      </c>
      <c r="J1334" s="176"/>
      <c r="K1334" s="176" t="str">
        <f>IF(B1334="NMPA", _xlfn.XLOOKUP(E1334, '国家网站数据(NMPA)'!B:B, '国家网站数据(NMPA)'!W:W), "NA")</f>
        <v>NA</v>
      </c>
      <c r="M1334" s="326">
        <f t="shared" si="41"/>
        <v>30</v>
      </c>
    </row>
    <row r="1335" spans="3:13" ht="16.399999999999999" customHeight="1">
      <c r="C1335" s="172">
        <f t="shared" ca="1" si="40"/>
        <v>-45773</v>
      </c>
      <c r="D1335" s="174" t="str">
        <f>IF(B1335="NMPA", _xlfn.XLOOKUP(E1335,'国家网站数据(NMPA)'!$B$1:$B$906,'国家网站数据(NMPA)'!C$1:C$906),"NA")</f>
        <v>NA</v>
      </c>
      <c r="E1335" s="180">
        <f>IF(N1335="Not Reportable","NA",IF(B1335="Oversea",_xlfn.XLOOKUP(O1335,'Oversea data From 国家网站'!A:A,'Oversea data From 国家网站'!B:B),_xlfn.XLOOKUP(O1335,'Local data from 国家网站'!A:A,'Local data from 国家网站'!B:B)))</f>
        <v>0</v>
      </c>
      <c r="G1335" s="176">
        <f>IF(ISERROR(IF(B1335="NMPA",_xlfn.XLOOKUP(E1335,'国家网站数据(NMPA)'!B$1:B$906,'国家网站数据(NMPA)'!J$1:J$906),IF(B1335="Oversea",_xlfn.XLOOKUP(O1335,'Oversea data From 国家网站'!A$1:A$994,'Oversea data From 国家网站'!J$1:J$994),_xlfn.XLOOKUP(O1335,'Local data from 国家网站'!A$1:A$1000,'Local data from 国家网站'!J$1:J$1000)))),"NA",IF(B1335="NMPA",_xlfn.XLOOKUP(E1335,'国家网站数据(NMPA)'!B$1:B$906,'国家网站数据(NMPA)'!J$1:J$906),IF(B1335="Oversea",_xlfn.XLOOKUP(O1335,'Oversea data From 国家网站'!A$1:A$994,'Oversea data From 国家网站'!J$1:J$994),_xlfn.XLOOKUP(O1335,'Local data from 国家网站'!A$1:A$1000,'Local data from 国家网站'!J$1:J$1000))))</f>
        <v>0</v>
      </c>
      <c r="I1335" s="176">
        <f>IF(ISERROR(IF(B1335="NMPA",_xlfn.XLOOKUP(西门子log!E1335,'国家网站数据(NMPA)'!B:B,'国家网站数据(NMPA)'!K:K),IF(B1335="Oversea",_xlfn.XLOOKUP(O1335,'Oversea data From 国家网站'!A:A,'Oversea data From 国家网站'!K:K),_xlfn.XLOOKUP(西门子log!O1335,'Local data from 国家网站'!A:A,'Local data from 国家网站'!K:K)))),"NA",IF(B1335="NMPA",_xlfn.XLOOKUP(E1335,'国家网站数据(NMPA)'!B:B,'国家网站数据(NMPA)'!K:K),IF(B1335="Oversea",_xlfn.XLOOKUP(O1335,'Oversea data From 国家网站'!A:A,'Oversea data From 国家网站'!K:K),_xlfn.XLOOKUP(O1335,'Local data from 国家网站'!A:A,'Local data from 国家网站'!K:K))))</f>
        <v>0</v>
      </c>
      <c r="J1335" s="176"/>
      <c r="K1335" s="176" t="str">
        <f>IF(B1335="NMPA", _xlfn.XLOOKUP(E1335, '国家网站数据(NMPA)'!B:B, '国家网站数据(NMPA)'!W:W), "NA")</f>
        <v>NA</v>
      </c>
      <c r="M1335" s="326">
        <f t="shared" si="41"/>
        <v>30</v>
      </c>
    </row>
    <row r="1336" spans="3:13" ht="16.399999999999999" customHeight="1">
      <c r="C1336" s="172">
        <f t="shared" ca="1" si="40"/>
        <v>-45773</v>
      </c>
      <c r="D1336" s="174" t="str">
        <f>IF(B1336="NMPA", _xlfn.XLOOKUP(E1336,'国家网站数据(NMPA)'!$B$1:$B$906,'国家网站数据(NMPA)'!C$1:C$906),"NA")</f>
        <v>NA</v>
      </c>
      <c r="E1336" s="180">
        <f>IF(N1336="Not Reportable","NA",IF(B1336="Oversea",_xlfn.XLOOKUP(O1336,'Oversea data From 国家网站'!A:A,'Oversea data From 国家网站'!B:B),_xlfn.XLOOKUP(O1336,'Local data from 国家网站'!A:A,'Local data from 国家网站'!B:B)))</f>
        <v>0</v>
      </c>
      <c r="G1336" s="176">
        <f>IF(ISERROR(IF(B1336="NMPA",_xlfn.XLOOKUP(E1336,'国家网站数据(NMPA)'!B$1:B$906,'国家网站数据(NMPA)'!J$1:J$906),IF(B1336="Oversea",_xlfn.XLOOKUP(O1336,'Oversea data From 国家网站'!A$1:A$994,'Oversea data From 国家网站'!J$1:J$994),_xlfn.XLOOKUP(O1336,'Local data from 国家网站'!A$1:A$1000,'Local data from 国家网站'!J$1:J$1000)))),"NA",IF(B1336="NMPA",_xlfn.XLOOKUP(E1336,'国家网站数据(NMPA)'!B$1:B$906,'国家网站数据(NMPA)'!J$1:J$906),IF(B1336="Oversea",_xlfn.XLOOKUP(O1336,'Oversea data From 国家网站'!A$1:A$994,'Oversea data From 国家网站'!J$1:J$994),_xlfn.XLOOKUP(O1336,'Local data from 国家网站'!A$1:A$1000,'Local data from 国家网站'!J$1:J$1000))))</f>
        <v>0</v>
      </c>
      <c r="I1336" s="176">
        <f>IF(ISERROR(IF(B1336="NMPA",_xlfn.XLOOKUP(西门子log!E1336,'国家网站数据(NMPA)'!B:B,'国家网站数据(NMPA)'!K:K),IF(B1336="Oversea",_xlfn.XLOOKUP(O1336,'Oversea data From 国家网站'!A:A,'Oversea data From 国家网站'!K:K),_xlfn.XLOOKUP(西门子log!O1336,'Local data from 国家网站'!A:A,'Local data from 国家网站'!K:K)))),"NA",IF(B1336="NMPA",_xlfn.XLOOKUP(E1336,'国家网站数据(NMPA)'!B:B,'国家网站数据(NMPA)'!K:K),IF(B1336="Oversea",_xlfn.XLOOKUP(O1336,'Oversea data From 国家网站'!A:A,'Oversea data From 国家网站'!K:K),_xlfn.XLOOKUP(O1336,'Local data from 国家网站'!A:A,'Local data from 国家网站'!K:K))))</f>
        <v>0</v>
      </c>
      <c r="J1336" s="176"/>
      <c r="K1336" s="176" t="str">
        <f>IF(B1336="NMPA", _xlfn.XLOOKUP(E1336, '国家网站数据(NMPA)'!B:B, '国家网站数据(NMPA)'!W:W), "NA")</f>
        <v>NA</v>
      </c>
      <c r="M1336" s="326">
        <f t="shared" si="41"/>
        <v>30</v>
      </c>
    </row>
    <row r="1337" spans="3:13" ht="16.399999999999999" customHeight="1">
      <c r="C1337" s="172">
        <f t="shared" ca="1" si="40"/>
        <v>-45773</v>
      </c>
      <c r="D1337" s="174" t="str">
        <f>IF(B1337="NMPA", _xlfn.XLOOKUP(E1337,'国家网站数据(NMPA)'!$B$1:$B$906,'国家网站数据(NMPA)'!C$1:C$906),"NA")</f>
        <v>NA</v>
      </c>
      <c r="E1337" s="180">
        <f>IF(N1337="Not Reportable","NA",IF(B1337="Oversea",_xlfn.XLOOKUP(O1337,'Oversea data From 国家网站'!A:A,'Oversea data From 国家网站'!B:B),_xlfn.XLOOKUP(O1337,'Local data from 国家网站'!A:A,'Local data from 国家网站'!B:B)))</f>
        <v>0</v>
      </c>
      <c r="G1337" s="176">
        <f>IF(ISERROR(IF(B1337="NMPA",_xlfn.XLOOKUP(E1337,'国家网站数据(NMPA)'!B$1:B$906,'国家网站数据(NMPA)'!J$1:J$906),IF(B1337="Oversea",_xlfn.XLOOKUP(O1337,'Oversea data From 国家网站'!A$1:A$994,'Oversea data From 国家网站'!J$1:J$994),_xlfn.XLOOKUP(O1337,'Local data from 国家网站'!A$1:A$1000,'Local data from 国家网站'!J$1:J$1000)))),"NA",IF(B1337="NMPA",_xlfn.XLOOKUP(E1337,'国家网站数据(NMPA)'!B$1:B$906,'国家网站数据(NMPA)'!J$1:J$906),IF(B1337="Oversea",_xlfn.XLOOKUP(O1337,'Oversea data From 国家网站'!A$1:A$994,'Oversea data From 国家网站'!J$1:J$994),_xlfn.XLOOKUP(O1337,'Local data from 国家网站'!A$1:A$1000,'Local data from 国家网站'!J$1:J$1000))))</f>
        <v>0</v>
      </c>
      <c r="I1337" s="176">
        <f>IF(ISERROR(IF(B1337="NMPA",_xlfn.XLOOKUP(西门子log!E1337,'国家网站数据(NMPA)'!B:B,'国家网站数据(NMPA)'!K:K),IF(B1337="Oversea",_xlfn.XLOOKUP(O1337,'Oversea data From 国家网站'!A:A,'Oversea data From 国家网站'!K:K),_xlfn.XLOOKUP(西门子log!O1337,'Local data from 国家网站'!A:A,'Local data from 国家网站'!K:K)))),"NA",IF(B1337="NMPA",_xlfn.XLOOKUP(E1337,'国家网站数据(NMPA)'!B:B,'国家网站数据(NMPA)'!K:K),IF(B1337="Oversea",_xlfn.XLOOKUP(O1337,'Oversea data From 国家网站'!A:A,'Oversea data From 国家网站'!K:K),_xlfn.XLOOKUP(O1337,'Local data from 国家网站'!A:A,'Local data from 国家网站'!K:K))))</f>
        <v>0</v>
      </c>
      <c r="J1337" s="176"/>
      <c r="K1337" s="176" t="str">
        <f>IF(B1337="NMPA", _xlfn.XLOOKUP(E1337, '国家网站数据(NMPA)'!B:B, '国家网站数据(NMPA)'!W:W), "NA")</f>
        <v>NA</v>
      </c>
      <c r="M1337" s="326">
        <f t="shared" si="41"/>
        <v>30</v>
      </c>
    </row>
    <row r="1338" spans="3:13" ht="16.399999999999999" customHeight="1">
      <c r="C1338" s="172">
        <f t="shared" ca="1" si="40"/>
        <v>-45773</v>
      </c>
      <c r="D1338" s="174" t="str">
        <f>IF(B1338="NMPA", _xlfn.XLOOKUP(E1338,'国家网站数据(NMPA)'!$B$1:$B$906,'国家网站数据(NMPA)'!C$1:C$906),"NA")</f>
        <v>NA</v>
      </c>
      <c r="E1338" s="180">
        <f>IF(N1338="Not Reportable","NA",IF(B1338="Oversea",_xlfn.XLOOKUP(O1338,'Oversea data From 国家网站'!A:A,'Oversea data From 国家网站'!B:B),_xlfn.XLOOKUP(O1338,'Local data from 国家网站'!A:A,'Local data from 国家网站'!B:B)))</f>
        <v>0</v>
      </c>
      <c r="G1338" s="176">
        <f>IF(ISERROR(IF(B1338="NMPA",_xlfn.XLOOKUP(E1338,'国家网站数据(NMPA)'!B$1:B$906,'国家网站数据(NMPA)'!J$1:J$906),IF(B1338="Oversea",_xlfn.XLOOKUP(O1338,'Oversea data From 国家网站'!A$1:A$994,'Oversea data From 国家网站'!J$1:J$994),_xlfn.XLOOKUP(O1338,'Local data from 国家网站'!A$1:A$1000,'Local data from 国家网站'!J$1:J$1000)))),"NA",IF(B1338="NMPA",_xlfn.XLOOKUP(E1338,'国家网站数据(NMPA)'!B$1:B$906,'国家网站数据(NMPA)'!J$1:J$906),IF(B1338="Oversea",_xlfn.XLOOKUP(O1338,'Oversea data From 国家网站'!A$1:A$994,'Oversea data From 国家网站'!J$1:J$994),_xlfn.XLOOKUP(O1338,'Local data from 国家网站'!A$1:A$1000,'Local data from 国家网站'!J$1:J$1000))))</f>
        <v>0</v>
      </c>
      <c r="I1338" s="176">
        <f>IF(ISERROR(IF(B1338="NMPA",_xlfn.XLOOKUP(西门子log!E1338,'国家网站数据(NMPA)'!B:B,'国家网站数据(NMPA)'!K:K),IF(B1338="Oversea",_xlfn.XLOOKUP(O1338,'Oversea data From 国家网站'!A:A,'Oversea data From 国家网站'!K:K),_xlfn.XLOOKUP(西门子log!O1338,'Local data from 国家网站'!A:A,'Local data from 国家网站'!K:K)))),"NA",IF(B1338="NMPA",_xlfn.XLOOKUP(E1338,'国家网站数据(NMPA)'!B:B,'国家网站数据(NMPA)'!K:K),IF(B1338="Oversea",_xlfn.XLOOKUP(O1338,'Oversea data From 国家网站'!A:A,'Oversea data From 国家网站'!K:K),_xlfn.XLOOKUP(O1338,'Local data from 国家网站'!A:A,'Local data from 国家网站'!K:K))))</f>
        <v>0</v>
      </c>
      <c r="J1338" s="176"/>
      <c r="K1338" s="176" t="str">
        <f>IF(B1338="NMPA", _xlfn.XLOOKUP(E1338, '国家网站数据(NMPA)'!B:B, '国家网站数据(NMPA)'!W:W), "NA")</f>
        <v>NA</v>
      </c>
      <c r="M1338" s="326">
        <f t="shared" si="41"/>
        <v>30</v>
      </c>
    </row>
    <row r="1339" spans="3:13" ht="16.399999999999999" customHeight="1">
      <c r="C1339" s="172">
        <f t="shared" ca="1" si="40"/>
        <v>-45773</v>
      </c>
      <c r="D1339" s="174" t="str">
        <f>IF(B1339="NMPA", _xlfn.XLOOKUP(E1339,'国家网站数据(NMPA)'!$B$1:$B$906,'国家网站数据(NMPA)'!C$1:C$906),"NA")</f>
        <v>NA</v>
      </c>
      <c r="E1339" s="180">
        <f>IF(N1339="Not Reportable","NA",IF(B1339="Oversea",_xlfn.XLOOKUP(O1339,'Oversea data From 国家网站'!A:A,'Oversea data From 国家网站'!B:B),_xlfn.XLOOKUP(O1339,'Local data from 国家网站'!A:A,'Local data from 国家网站'!B:B)))</f>
        <v>0</v>
      </c>
      <c r="G1339" s="176">
        <f>IF(ISERROR(IF(B1339="NMPA",_xlfn.XLOOKUP(E1339,'国家网站数据(NMPA)'!B$1:B$906,'国家网站数据(NMPA)'!J$1:J$906),IF(B1339="Oversea",_xlfn.XLOOKUP(O1339,'Oversea data From 国家网站'!A$1:A$994,'Oversea data From 国家网站'!J$1:J$994),_xlfn.XLOOKUP(O1339,'Local data from 国家网站'!A$1:A$1000,'Local data from 国家网站'!J$1:J$1000)))),"NA",IF(B1339="NMPA",_xlfn.XLOOKUP(E1339,'国家网站数据(NMPA)'!B$1:B$906,'国家网站数据(NMPA)'!J$1:J$906),IF(B1339="Oversea",_xlfn.XLOOKUP(O1339,'Oversea data From 国家网站'!A$1:A$994,'Oversea data From 国家网站'!J$1:J$994),_xlfn.XLOOKUP(O1339,'Local data from 国家网站'!A$1:A$1000,'Local data from 国家网站'!J$1:J$1000))))</f>
        <v>0</v>
      </c>
      <c r="I1339" s="176">
        <f>IF(ISERROR(IF(B1339="NMPA",_xlfn.XLOOKUP(西门子log!E1339,'国家网站数据(NMPA)'!B:B,'国家网站数据(NMPA)'!K:K),IF(B1339="Oversea",_xlfn.XLOOKUP(O1339,'Oversea data From 国家网站'!A:A,'Oversea data From 国家网站'!K:K),_xlfn.XLOOKUP(西门子log!O1339,'Local data from 国家网站'!A:A,'Local data from 国家网站'!K:K)))),"NA",IF(B1339="NMPA",_xlfn.XLOOKUP(E1339,'国家网站数据(NMPA)'!B:B,'国家网站数据(NMPA)'!K:K),IF(B1339="Oversea",_xlfn.XLOOKUP(O1339,'Oversea data From 国家网站'!A:A,'Oversea data From 国家网站'!K:K),_xlfn.XLOOKUP(O1339,'Local data from 国家网站'!A:A,'Local data from 国家网站'!K:K))))</f>
        <v>0</v>
      </c>
      <c r="J1339" s="176"/>
      <c r="K1339" s="176" t="str">
        <f>IF(B1339="NMPA", _xlfn.XLOOKUP(E1339, '国家网站数据(NMPA)'!B:B, '国家网站数据(NMPA)'!W:W), "NA")</f>
        <v>NA</v>
      </c>
      <c r="M1339" s="326">
        <f t="shared" si="41"/>
        <v>30</v>
      </c>
    </row>
    <row r="1340" spans="3:13" ht="16.399999999999999" customHeight="1">
      <c r="C1340" s="172">
        <f t="shared" ca="1" si="40"/>
        <v>-45773</v>
      </c>
      <c r="D1340" s="174" t="str">
        <f>IF(B1340="NMPA", _xlfn.XLOOKUP(E1340,'国家网站数据(NMPA)'!$B$1:$B$906,'国家网站数据(NMPA)'!C$1:C$906),"NA")</f>
        <v>NA</v>
      </c>
      <c r="E1340" s="180">
        <f>IF(N1340="Not Reportable","NA",IF(B1340="Oversea",_xlfn.XLOOKUP(O1340,'Oversea data From 国家网站'!A:A,'Oversea data From 国家网站'!B:B),_xlfn.XLOOKUP(O1340,'Local data from 国家网站'!A:A,'Local data from 国家网站'!B:B)))</f>
        <v>0</v>
      </c>
      <c r="G1340" s="176">
        <f>IF(ISERROR(IF(B1340="NMPA",_xlfn.XLOOKUP(E1340,'国家网站数据(NMPA)'!B$1:B$906,'国家网站数据(NMPA)'!J$1:J$906),IF(B1340="Oversea",_xlfn.XLOOKUP(O1340,'Oversea data From 国家网站'!A$1:A$994,'Oversea data From 国家网站'!J$1:J$994),_xlfn.XLOOKUP(O1340,'Local data from 国家网站'!A$1:A$1000,'Local data from 国家网站'!J$1:J$1000)))),"NA",IF(B1340="NMPA",_xlfn.XLOOKUP(E1340,'国家网站数据(NMPA)'!B$1:B$906,'国家网站数据(NMPA)'!J$1:J$906),IF(B1340="Oversea",_xlfn.XLOOKUP(O1340,'Oversea data From 国家网站'!A$1:A$994,'Oversea data From 国家网站'!J$1:J$994),_xlfn.XLOOKUP(O1340,'Local data from 国家网站'!A$1:A$1000,'Local data from 国家网站'!J$1:J$1000))))</f>
        <v>0</v>
      </c>
      <c r="I1340" s="176">
        <f>IF(ISERROR(IF(B1340="NMPA",_xlfn.XLOOKUP(西门子log!E1340,'国家网站数据(NMPA)'!B:B,'国家网站数据(NMPA)'!K:K),IF(B1340="Oversea",_xlfn.XLOOKUP(O1340,'Oversea data From 国家网站'!A:A,'Oversea data From 国家网站'!K:K),_xlfn.XLOOKUP(西门子log!O1340,'Local data from 国家网站'!A:A,'Local data from 国家网站'!K:K)))),"NA",IF(B1340="NMPA",_xlfn.XLOOKUP(E1340,'国家网站数据(NMPA)'!B:B,'国家网站数据(NMPA)'!K:K),IF(B1340="Oversea",_xlfn.XLOOKUP(O1340,'Oversea data From 国家网站'!A:A,'Oversea data From 国家网站'!K:K),_xlfn.XLOOKUP(O1340,'Local data from 国家网站'!A:A,'Local data from 国家网站'!K:K))))</f>
        <v>0</v>
      </c>
      <c r="J1340" s="176"/>
      <c r="K1340" s="176" t="str">
        <f>IF(B1340="NMPA", _xlfn.XLOOKUP(E1340, '国家网站数据(NMPA)'!B:B, '国家网站数据(NMPA)'!W:W), "NA")</f>
        <v>NA</v>
      </c>
      <c r="M1340" s="326">
        <f t="shared" si="41"/>
        <v>30</v>
      </c>
    </row>
    <row r="1341" spans="3:13" ht="16.399999999999999" customHeight="1">
      <c r="C1341" s="172">
        <f t="shared" ca="1" si="40"/>
        <v>-45773</v>
      </c>
      <c r="D1341" s="174" t="str">
        <f>IF(B1341="NMPA", _xlfn.XLOOKUP(E1341,'国家网站数据(NMPA)'!$B$1:$B$906,'国家网站数据(NMPA)'!C$1:C$906),"NA")</f>
        <v>NA</v>
      </c>
      <c r="E1341" s="180">
        <f>IF(N1341="Not Reportable","NA",IF(B1341="Oversea",_xlfn.XLOOKUP(O1341,'Oversea data From 国家网站'!A:A,'Oversea data From 国家网站'!B:B),_xlfn.XLOOKUP(O1341,'Local data from 国家网站'!A:A,'Local data from 国家网站'!B:B)))</f>
        <v>0</v>
      </c>
      <c r="G1341" s="176">
        <f>IF(ISERROR(IF(B1341="NMPA",_xlfn.XLOOKUP(E1341,'国家网站数据(NMPA)'!B$1:B$906,'国家网站数据(NMPA)'!J$1:J$906),IF(B1341="Oversea",_xlfn.XLOOKUP(O1341,'Oversea data From 国家网站'!A$1:A$994,'Oversea data From 国家网站'!J$1:J$994),_xlfn.XLOOKUP(O1341,'Local data from 国家网站'!A$1:A$1000,'Local data from 国家网站'!J$1:J$1000)))),"NA",IF(B1341="NMPA",_xlfn.XLOOKUP(E1341,'国家网站数据(NMPA)'!B$1:B$906,'国家网站数据(NMPA)'!J$1:J$906),IF(B1341="Oversea",_xlfn.XLOOKUP(O1341,'Oversea data From 国家网站'!A$1:A$994,'Oversea data From 国家网站'!J$1:J$994),_xlfn.XLOOKUP(O1341,'Local data from 国家网站'!A$1:A$1000,'Local data from 国家网站'!J$1:J$1000))))</f>
        <v>0</v>
      </c>
      <c r="I1341" s="176">
        <f>IF(ISERROR(IF(B1341="NMPA",_xlfn.XLOOKUP(西门子log!E1341,'国家网站数据(NMPA)'!B:B,'国家网站数据(NMPA)'!K:K),IF(B1341="Oversea",_xlfn.XLOOKUP(O1341,'Oversea data From 国家网站'!A:A,'Oversea data From 国家网站'!K:K),_xlfn.XLOOKUP(西门子log!O1341,'Local data from 国家网站'!A:A,'Local data from 国家网站'!K:K)))),"NA",IF(B1341="NMPA",_xlfn.XLOOKUP(E1341,'国家网站数据(NMPA)'!B:B,'国家网站数据(NMPA)'!K:K),IF(B1341="Oversea",_xlfn.XLOOKUP(O1341,'Oversea data From 国家网站'!A:A,'Oversea data From 国家网站'!K:K),_xlfn.XLOOKUP(O1341,'Local data from 国家网站'!A:A,'Local data from 国家网站'!K:K))))</f>
        <v>0</v>
      </c>
      <c r="J1341" s="176"/>
      <c r="K1341" s="176" t="str">
        <f>IF(B1341="NMPA", _xlfn.XLOOKUP(E1341, '国家网站数据(NMPA)'!B:B, '国家网站数据(NMPA)'!W:W), "NA")</f>
        <v>NA</v>
      </c>
      <c r="M1341" s="326">
        <f t="shared" si="41"/>
        <v>30</v>
      </c>
    </row>
    <row r="1342" spans="3:13" ht="16.399999999999999" customHeight="1">
      <c r="C1342" s="172">
        <f t="shared" ca="1" si="40"/>
        <v>-45773</v>
      </c>
      <c r="D1342" s="174" t="str">
        <f>IF(B1342="NMPA", _xlfn.XLOOKUP(E1342,'国家网站数据(NMPA)'!$B$1:$B$906,'国家网站数据(NMPA)'!C$1:C$906),"NA")</f>
        <v>NA</v>
      </c>
      <c r="E1342" s="180">
        <f>IF(N1342="Not Reportable","NA",IF(B1342="Oversea",_xlfn.XLOOKUP(O1342,'Oversea data From 国家网站'!A:A,'Oversea data From 国家网站'!B:B),_xlfn.XLOOKUP(O1342,'Local data from 国家网站'!A:A,'Local data from 国家网站'!B:B)))</f>
        <v>0</v>
      </c>
      <c r="G1342" s="176">
        <f>IF(ISERROR(IF(B1342="NMPA",_xlfn.XLOOKUP(E1342,'国家网站数据(NMPA)'!B$1:B$906,'国家网站数据(NMPA)'!J$1:J$906),IF(B1342="Oversea",_xlfn.XLOOKUP(O1342,'Oversea data From 国家网站'!A$1:A$994,'Oversea data From 国家网站'!J$1:J$994),_xlfn.XLOOKUP(O1342,'Local data from 国家网站'!A$1:A$1000,'Local data from 国家网站'!J$1:J$1000)))),"NA",IF(B1342="NMPA",_xlfn.XLOOKUP(E1342,'国家网站数据(NMPA)'!B$1:B$906,'国家网站数据(NMPA)'!J$1:J$906),IF(B1342="Oversea",_xlfn.XLOOKUP(O1342,'Oversea data From 国家网站'!A$1:A$994,'Oversea data From 国家网站'!J$1:J$994),_xlfn.XLOOKUP(O1342,'Local data from 国家网站'!A$1:A$1000,'Local data from 国家网站'!J$1:J$1000))))</f>
        <v>0</v>
      </c>
      <c r="I1342" s="176">
        <f>IF(ISERROR(IF(B1342="NMPA",_xlfn.XLOOKUP(西门子log!E1342,'国家网站数据(NMPA)'!B:B,'国家网站数据(NMPA)'!K:K),IF(B1342="Oversea",_xlfn.XLOOKUP(O1342,'Oversea data From 国家网站'!A:A,'Oversea data From 国家网站'!K:K),_xlfn.XLOOKUP(西门子log!O1342,'Local data from 国家网站'!A:A,'Local data from 国家网站'!K:K)))),"NA",IF(B1342="NMPA",_xlfn.XLOOKUP(E1342,'国家网站数据(NMPA)'!B:B,'国家网站数据(NMPA)'!K:K),IF(B1342="Oversea",_xlfn.XLOOKUP(O1342,'Oversea data From 国家网站'!A:A,'Oversea data From 国家网站'!K:K),_xlfn.XLOOKUP(O1342,'Local data from 国家网站'!A:A,'Local data from 国家网站'!K:K))))</f>
        <v>0</v>
      </c>
      <c r="J1342" s="176"/>
      <c r="K1342" s="176" t="str">
        <f>IF(B1342="NMPA", _xlfn.XLOOKUP(E1342, '国家网站数据(NMPA)'!B:B, '国家网站数据(NMPA)'!W:W), "NA")</f>
        <v>NA</v>
      </c>
      <c r="M1342" s="326">
        <f t="shared" si="41"/>
        <v>30</v>
      </c>
    </row>
    <row r="1343" spans="3:13" ht="16.399999999999999" customHeight="1">
      <c r="C1343" s="172">
        <f t="shared" ca="1" si="40"/>
        <v>-45773</v>
      </c>
      <c r="D1343" s="174" t="str">
        <f>IF(B1343="NMPA", _xlfn.XLOOKUP(E1343,'国家网站数据(NMPA)'!$B$1:$B$906,'国家网站数据(NMPA)'!C$1:C$906),"NA")</f>
        <v>NA</v>
      </c>
      <c r="E1343" s="180">
        <f>IF(N1343="Not Reportable","NA",IF(B1343="Oversea",_xlfn.XLOOKUP(O1343,'Oversea data From 国家网站'!A:A,'Oversea data From 国家网站'!B:B),_xlfn.XLOOKUP(O1343,'Local data from 国家网站'!A:A,'Local data from 国家网站'!B:B)))</f>
        <v>0</v>
      </c>
      <c r="G1343" s="176">
        <f>IF(ISERROR(IF(B1343="NMPA",_xlfn.XLOOKUP(E1343,'国家网站数据(NMPA)'!B$1:B$906,'国家网站数据(NMPA)'!J$1:J$906),IF(B1343="Oversea",_xlfn.XLOOKUP(O1343,'Oversea data From 国家网站'!A$1:A$994,'Oversea data From 国家网站'!J$1:J$994),_xlfn.XLOOKUP(O1343,'Local data from 国家网站'!A$1:A$1000,'Local data from 国家网站'!J$1:J$1000)))),"NA",IF(B1343="NMPA",_xlfn.XLOOKUP(E1343,'国家网站数据(NMPA)'!B$1:B$906,'国家网站数据(NMPA)'!J$1:J$906),IF(B1343="Oversea",_xlfn.XLOOKUP(O1343,'Oversea data From 国家网站'!A$1:A$994,'Oversea data From 国家网站'!J$1:J$994),_xlfn.XLOOKUP(O1343,'Local data from 国家网站'!A$1:A$1000,'Local data from 国家网站'!J$1:J$1000))))</f>
        <v>0</v>
      </c>
      <c r="I1343" s="176">
        <f>IF(ISERROR(IF(B1343="NMPA",_xlfn.XLOOKUP(西门子log!E1343,'国家网站数据(NMPA)'!B:B,'国家网站数据(NMPA)'!K:K),IF(B1343="Oversea",_xlfn.XLOOKUP(O1343,'Oversea data From 国家网站'!A:A,'Oversea data From 国家网站'!K:K),_xlfn.XLOOKUP(西门子log!O1343,'Local data from 国家网站'!A:A,'Local data from 国家网站'!K:K)))),"NA",IF(B1343="NMPA",_xlfn.XLOOKUP(E1343,'国家网站数据(NMPA)'!B:B,'国家网站数据(NMPA)'!K:K),IF(B1343="Oversea",_xlfn.XLOOKUP(O1343,'Oversea data From 国家网站'!A:A,'Oversea data From 国家网站'!K:K),_xlfn.XLOOKUP(O1343,'Local data from 国家网站'!A:A,'Local data from 国家网站'!K:K))))</f>
        <v>0</v>
      </c>
      <c r="J1343" s="176"/>
      <c r="K1343" s="176" t="str">
        <f>IF(B1343="NMPA", _xlfn.XLOOKUP(E1343, '国家网站数据(NMPA)'!B:B, '国家网站数据(NMPA)'!W:W), "NA")</f>
        <v>NA</v>
      </c>
      <c r="M1343" s="326">
        <f t="shared" si="41"/>
        <v>30</v>
      </c>
    </row>
    <row r="1344" spans="3:13" ht="16.399999999999999" customHeight="1">
      <c r="C1344" s="172">
        <f t="shared" ca="1" si="40"/>
        <v>-45773</v>
      </c>
      <c r="D1344" s="174" t="str">
        <f>IF(B1344="NMPA", _xlfn.XLOOKUP(E1344,'国家网站数据(NMPA)'!$B$1:$B$906,'国家网站数据(NMPA)'!C$1:C$906),"NA")</f>
        <v>NA</v>
      </c>
      <c r="E1344" s="180">
        <f>IF(N1344="Not Reportable","NA",IF(B1344="Oversea",_xlfn.XLOOKUP(O1344,'Oversea data From 国家网站'!A:A,'Oversea data From 国家网站'!B:B),_xlfn.XLOOKUP(O1344,'Local data from 国家网站'!A:A,'Local data from 国家网站'!B:B)))</f>
        <v>0</v>
      </c>
      <c r="G1344" s="176">
        <f>IF(ISERROR(IF(B1344="NMPA",_xlfn.XLOOKUP(E1344,'国家网站数据(NMPA)'!B$1:B$906,'国家网站数据(NMPA)'!J$1:J$906),IF(B1344="Oversea",_xlfn.XLOOKUP(O1344,'Oversea data From 国家网站'!A$1:A$994,'Oversea data From 国家网站'!J$1:J$994),_xlfn.XLOOKUP(O1344,'Local data from 国家网站'!A$1:A$1000,'Local data from 国家网站'!J$1:J$1000)))),"NA",IF(B1344="NMPA",_xlfn.XLOOKUP(E1344,'国家网站数据(NMPA)'!B$1:B$906,'国家网站数据(NMPA)'!J$1:J$906),IF(B1344="Oversea",_xlfn.XLOOKUP(O1344,'Oversea data From 国家网站'!A$1:A$994,'Oversea data From 国家网站'!J$1:J$994),_xlfn.XLOOKUP(O1344,'Local data from 国家网站'!A$1:A$1000,'Local data from 国家网站'!J$1:J$1000))))</f>
        <v>0</v>
      </c>
      <c r="I1344" s="176">
        <f>IF(ISERROR(IF(B1344="NMPA",_xlfn.XLOOKUP(西门子log!E1344,'国家网站数据(NMPA)'!B:B,'国家网站数据(NMPA)'!K:K),IF(B1344="Oversea",_xlfn.XLOOKUP(O1344,'Oversea data From 国家网站'!A:A,'Oversea data From 国家网站'!K:K),_xlfn.XLOOKUP(西门子log!O1344,'Local data from 国家网站'!A:A,'Local data from 国家网站'!K:K)))),"NA",IF(B1344="NMPA",_xlfn.XLOOKUP(E1344,'国家网站数据(NMPA)'!B:B,'国家网站数据(NMPA)'!K:K),IF(B1344="Oversea",_xlfn.XLOOKUP(O1344,'Oversea data From 国家网站'!A:A,'Oversea data From 国家网站'!K:K),_xlfn.XLOOKUP(O1344,'Local data from 国家网站'!A:A,'Local data from 国家网站'!K:K))))</f>
        <v>0</v>
      </c>
      <c r="J1344" s="176"/>
      <c r="K1344" s="176" t="str">
        <f>IF(B1344="NMPA", _xlfn.XLOOKUP(E1344, '国家网站数据(NMPA)'!B:B, '国家网站数据(NMPA)'!W:W), "NA")</f>
        <v>NA</v>
      </c>
      <c r="M1344" s="326">
        <f t="shared" si="41"/>
        <v>30</v>
      </c>
    </row>
    <row r="1345" spans="3:13" ht="16.399999999999999" customHeight="1">
      <c r="C1345" s="172">
        <f t="shared" ca="1" si="40"/>
        <v>-45773</v>
      </c>
      <c r="D1345" s="174" t="str">
        <f>IF(B1345="NMPA", _xlfn.XLOOKUP(E1345,'国家网站数据(NMPA)'!$B$1:$B$906,'国家网站数据(NMPA)'!C$1:C$906),"NA")</f>
        <v>NA</v>
      </c>
      <c r="E1345" s="180">
        <f>IF(N1345="Not Reportable","NA",IF(B1345="Oversea",_xlfn.XLOOKUP(O1345,'Oversea data From 国家网站'!A:A,'Oversea data From 国家网站'!B:B),_xlfn.XLOOKUP(O1345,'Local data from 国家网站'!A:A,'Local data from 国家网站'!B:B)))</f>
        <v>0</v>
      </c>
      <c r="G1345" s="176">
        <f>IF(ISERROR(IF(B1345="NMPA",_xlfn.XLOOKUP(E1345,'国家网站数据(NMPA)'!B$1:B$906,'国家网站数据(NMPA)'!J$1:J$906),IF(B1345="Oversea",_xlfn.XLOOKUP(O1345,'Oversea data From 国家网站'!A$1:A$994,'Oversea data From 国家网站'!J$1:J$994),_xlfn.XLOOKUP(O1345,'Local data from 国家网站'!A$1:A$1000,'Local data from 国家网站'!J$1:J$1000)))),"NA",IF(B1345="NMPA",_xlfn.XLOOKUP(E1345,'国家网站数据(NMPA)'!B$1:B$906,'国家网站数据(NMPA)'!J$1:J$906),IF(B1345="Oversea",_xlfn.XLOOKUP(O1345,'Oversea data From 国家网站'!A$1:A$994,'Oversea data From 国家网站'!J$1:J$994),_xlfn.XLOOKUP(O1345,'Local data from 国家网站'!A$1:A$1000,'Local data from 国家网站'!J$1:J$1000))))</f>
        <v>0</v>
      </c>
      <c r="I1345" s="176">
        <f>IF(ISERROR(IF(B1345="NMPA",_xlfn.XLOOKUP(西门子log!E1345,'国家网站数据(NMPA)'!B:B,'国家网站数据(NMPA)'!K:K),IF(B1345="Oversea",_xlfn.XLOOKUP(O1345,'Oversea data From 国家网站'!A:A,'Oversea data From 国家网站'!K:K),_xlfn.XLOOKUP(西门子log!O1345,'Local data from 国家网站'!A:A,'Local data from 国家网站'!K:K)))),"NA",IF(B1345="NMPA",_xlfn.XLOOKUP(E1345,'国家网站数据(NMPA)'!B:B,'国家网站数据(NMPA)'!K:K),IF(B1345="Oversea",_xlfn.XLOOKUP(O1345,'Oversea data From 国家网站'!A:A,'Oversea data From 国家网站'!K:K),_xlfn.XLOOKUP(O1345,'Local data from 国家网站'!A:A,'Local data from 国家网站'!K:K))))</f>
        <v>0</v>
      </c>
      <c r="J1345" s="176"/>
      <c r="K1345" s="176" t="str">
        <f>IF(B1345="NMPA", _xlfn.XLOOKUP(E1345, '国家网站数据(NMPA)'!B:B, '国家网站数据(NMPA)'!W:W), "NA")</f>
        <v>NA</v>
      </c>
      <c r="M1345" s="326">
        <f t="shared" si="41"/>
        <v>30</v>
      </c>
    </row>
    <row r="1346" spans="3:13" ht="16.399999999999999" customHeight="1">
      <c r="C1346" s="172">
        <f t="shared" ca="1" si="40"/>
        <v>-45773</v>
      </c>
      <c r="D1346" s="174" t="str">
        <f>IF(B1346="NMPA", _xlfn.XLOOKUP(E1346,'国家网站数据(NMPA)'!$B$1:$B$906,'国家网站数据(NMPA)'!C$1:C$906),"NA")</f>
        <v>NA</v>
      </c>
      <c r="E1346" s="180">
        <f>IF(N1346="Not Reportable","NA",IF(B1346="Oversea",_xlfn.XLOOKUP(O1346,'Oversea data From 国家网站'!A:A,'Oversea data From 国家网站'!B:B),_xlfn.XLOOKUP(O1346,'Local data from 国家网站'!A:A,'Local data from 国家网站'!B:B)))</f>
        <v>0</v>
      </c>
      <c r="G1346" s="176">
        <f>IF(ISERROR(IF(B1346="NMPA",_xlfn.XLOOKUP(E1346,'国家网站数据(NMPA)'!B$1:B$906,'国家网站数据(NMPA)'!J$1:J$906),IF(B1346="Oversea",_xlfn.XLOOKUP(O1346,'Oversea data From 国家网站'!A$1:A$994,'Oversea data From 国家网站'!J$1:J$994),_xlfn.XLOOKUP(O1346,'Local data from 国家网站'!A$1:A$1000,'Local data from 国家网站'!J$1:J$1000)))),"NA",IF(B1346="NMPA",_xlfn.XLOOKUP(E1346,'国家网站数据(NMPA)'!B$1:B$906,'国家网站数据(NMPA)'!J$1:J$906),IF(B1346="Oversea",_xlfn.XLOOKUP(O1346,'Oversea data From 国家网站'!A$1:A$994,'Oversea data From 国家网站'!J$1:J$994),_xlfn.XLOOKUP(O1346,'Local data from 国家网站'!A$1:A$1000,'Local data from 国家网站'!J$1:J$1000))))</f>
        <v>0</v>
      </c>
      <c r="I1346" s="176">
        <f>IF(ISERROR(IF(B1346="NMPA",_xlfn.XLOOKUP(西门子log!E1346,'国家网站数据(NMPA)'!B:B,'国家网站数据(NMPA)'!K:K),IF(B1346="Oversea",_xlfn.XLOOKUP(O1346,'Oversea data From 国家网站'!A:A,'Oversea data From 国家网站'!K:K),_xlfn.XLOOKUP(西门子log!O1346,'Local data from 国家网站'!A:A,'Local data from 国家网站'!K:K)))),"NA",IF(B1346="NMPA",_xlfn.XLOOKUP(E1346,'国家网站数据(NMPA)'!B:B,'国家网站数据(NMPA)'!K:K),IF(B1346="Oversea",_xlfn.XLOOKUP(O1346,'Oversea data From 国家网站'!A:A,'Oversea data From 国家网站'!K:K),_xlfn.XLOOKUP(O1346,'Local data from 国家网站'!A:A,'Local data from 国家网站'!K:K))))</f>
        <v>0</v>
      </c>
      <c r="J1346" s="176"/>
      <c r="K1346" s="176" t="str">
        <f>IF(B1346="NMPA", _xlfn.XLOOKUP(E1346, '国家网站数据(NMPA)'!B:B, '国家网站数据(NMPA)'!W:W), "NA")</f>
        <v>NA</v>
      </c>
      <c r="M1346" s="326">
        <f t="shared" si="41"/>
        <v>30</v>
      </c>
    </row>
    <row r="1347" spans="3:13" ht="16.399999999999999" customHeight="1">
      <c r="C1347" s="172">
        <f t="shared" ca="1" si="40"/>
        <v>-45773</v>
      </c>
      <c r="D1347" s="174" t="str">
        <f>IF(B1347="NMPA", _xlfn.XLOOKUP(E1347,'国家网站数据(NMPA)'!$B$1:$B$906,'国家网站数据(NMPA)'!C$1:C$906),"NA")</f>
        <v>NA</v>
      </c>
      <c r="E1347" s="180">
        <f>IF(N1347="Not Reportable","NA",IF(B1347="Oversea",_xlfn.XLOOKUP(O1347,'Oversea data From 国家网站'!A:A,'Oversea data From 国家网站'!B:B),_xlfn.XLOOKUP(O1347,'Local data from 国家网站'!A:A,'Local data from 国家网站'!B:B)))</f>
        <v>0</v>
      </c>
      <c r="G1347" s="176">
        <f>IF(ISERROR(IF(B1347="NMPA",_xlfn.XLOOKUP(E1347,'国家网站数据(NMPA)'!B$1:B$906,'国家网站数据(NMPA)'!J$1:J$906),IF(B1347="Oversea",_xlfn.XLOOKUP(O1347,'Oversea data From 国家网站'!A$1:A$994,'Oversea data From 国家网站'!J$1:J$994),_xlfn.XLOOKUP(O1347,'Local data from 国家网站'!A$1:A$1000,'Local data from 国家网站'!J$1:J$1000)))),"NA",IF(B1347="NMPA",_xlfn.XLOOKUP(E1347,'国家网站数据(NMPA)'!B$1:B$906,'国家网站数据(NMPA)'!J$1:J$906),IF(B1347="Oversea",_xlfn.XLOOKUP(O1347,'Oversea data From 国家网站'!A$1:A$994,'Oversea data From 国家网站'!J$1:J$994),_xlfn.XLOOKUP(O1347,'Local data from 国家网站'!A$1:A$1000,'Local data from 国家网站'!J$1:J$1000))))</f>
        <v>0</v>
      </c>
      <c r="I1347" s="176">
        <f>IF(ISERROR(IF(B1347="NMPA",_xlfn.XLOOKUP(西门子log!E1347,'国家网站数据(NMPA)'!B:B,'国家网站数据(NMPA)'!K:K),IF(B1347="Oversea",_xlfn.XLOOKUP(O1347,'Oversea data From 国家网站'!A:A,'Oversea data From 国家网站'!K:K),_xlfn.XLOOKUP(西门子log!O1347,'Local data from 国家网站'!A:A,'Local data from 国家网站'!K:K)))),"NA",IF(B1347="NMPA",_xlfn.XLOOKUP(E1347,'国家网站数据(NMPA)'!B:B,'国家网站数据(NMPA)'!K:K),IF(B1347="Oversea",_xlfn.XLOOKUP(O1347,'Oversea data From 国家网站'!A:A,'Oversea data From 国家网站'!K:K),_xlfn.XLOOKUP(O1347,'Local data from 国家网站'!A:A,'Local data from 国家网站'!K:K))))</f>
        <v>0</v>
      </c>
      <c r="J1347" s="176"/>
      <c r="K1347" s="176" t="str">
        <f>IF(B1347="NMPA", _xlfn.XLOOKUP(E1347, '国家网站数据(NMPA)'!B:B, '国家网站数据(NMPA)'!W:W), "NA")</f>
        <v>NA</v>
      </c>
      <c r="M1347" s="326">
        <f t="shared" si="41"/>
        <v>30</v>
      </c>
    </row>
    <row r="1348" spans="3:13" ht="16.399999999999999" customHeight="1">
      <c r="C1348" s="172">
        <f t="shared" ca="1" si="40"/>
        <v>-45773</v>
      </c>
      <c r="D1348" s="174" t="str">
        <f>IF(B1348="NMPA", _xlfn.XLOOKUP(E1348,'国家网站数据(NMPA)'!$B$1:$B$906,'国家网站数据(NMPA)'!C$1:C$906),"NA")</f>
        <v>NA</v>
      </c>
      <c r="E1348" s="180">
        <f>IF(N1348="Not Reportable","NA",IF(B1348="Oversea",_xlfn.XLOOKUP(O1348,'Oversea data From 国家网站'!A:A,'Oversea data From 国家网站'!B:B),_xlfn.XLOOKUP(O1348,'Local data from 国家网站'!A:A,'Local data from 国家网站'!B:B)))</f>
        <v>0</v>
      </c>
      <c r="G1348" s="176">
        <f>IF(ISERROR(IF(B1348="NMPA",_xlfn.XLOOKUP(E1348,'国家网站数据(NMPA)'!B$1:B$906,'国家网站数据(NMPA)'!J$1:J$906),IF(B1348="Oversea",_xlfn.XLOOKUP(O1348,'Oversea data From 国家网站'!A$1:A$994,'Oversea data From 国家网站'!J$1:J$994),_xlfn.XLOOKUP(O1348,'Local data from 国家网站'!A$1:A$1000,'Local data from 国家网站'!J$1:J$1000)))),"NA",IF(B1348="NMPA",_xlfn.XLOOKUP(E1348,'国家网站数据(NMPA)'!B$1:B$906,'国家网站数据(NMPA)'!J$1:J$906),IF(B1348="Oversea",_xlfn.XLOOKUP(O1348,'Oversea data From 国家网站'!A$1:A$994,'Oversea data From 国家网站'!J$1:J$994),_xlfn.XLOOKUP(O1348,'Local data from 国家网站'!A$1:A$1000,'Local data from 国家网站'!J$1:J$1000))))</f>
        <v>0</v>
      </c>
      <c r="I1348" s="176">
        <f>IF(ISERROR(IF(B1348="NMPA",_xlfn.XLOOKUP(西门子log!E1348,'国家网站数据(NMPA)'!B:B,'国家网站数据(NMPA)'!K:K),IF(B1348="Oversea",_xlfn.XLOOKUP(O1348,'Oversea data From 国家网站'!A:A,'Oversea data From 国家网站'!K:K),_xlfn.XLOOKUP(西门子log!O1348,'Local data from 国家网站'!A:A,'Local data from 国家网站'!K:K)))),"NA",IF(B1348="NMPA",_xlfn.XLOOKUP(E1348,'国家网站数据(NMPA)'!B:B,'国家网站数据(NMPA)'!K:K),IF(B1348="Oversea",_xlfn.XLOOKUP(O1348,'Oversea data From 国家网站'!A:A,'Oversea data From 国家网站'!K:K),_xlfn.XLOOKUP(O1348,'Local data from 国家网站'!A:A,'Local data from 国家网站'!K:K))))</f>
        <v>0</v>
      </c>
      <c r="J1348" s="176"/>
      <c r="K1348" s="176" t="str">
        <f>IF(B1348="NMPA", _xlfn.XLOOKUP(E1348, '国家网站数据(NMPA)'!B:B, '国家网站数据(NMPA)'!W:W), "NA")</f>
        <v>NA</v>
      </c>
      <c r="M1348" s="326">
        <f t="shared" si="41"/>
        <v>30</v>
      </c>
    </row>
    <row r="1349" spans="3:13" ht="16.399999999999999" customHeight="1">
      <c r="C1349" s="172">
        <f t="shared" ca="1" si="40"/>
        <v>-45773</v>
      </c>
      <c r="D1349" s="174" t="str">
        <f>IF(B1349="NMPA", _xlfn.XLOOKUP(E1349,'国家网站数据(NMPA)'!$B$1:$B$906,'国家网站数据(NMPA)'!C$1:C$906),"NA")</f>
        <v>NA</v>
      </c>
      <c r="E1349" s="180">
        <f>IF(N1349="Not Reportable","NA",IF(B1349="Oversea",_xlfn.XLOOKUP(O1349,'Oversea data From 国家网站'!A:A,'Oversea data From 国家网站'!B:B),_xlfn.XLOOKUP(O1349,'Local data from 国家网站'!A:A,'Local data from 国家网站'!B:B)))</f>
        <v>0</v>
      </c>
      <c r="G1349" s="176">
        <f>IF(ISERROR(IF(B1349="NMPA",_xlfn.XLOOKUP(E1349,'国家网站数据(NMPA)'!B$1:B$906,'国家网站数据(NMPA)'!J$1:J$906),IF(B1349="Oversea",_xlfn.XLOOKUP(O1349,'Oversea data From 国家网站'!A$1:A$994,'Oversea data From 国家网站'!J$1:J$994),_xlfn.XLOOKUP(O1349,'Local data from 国家网站'!A$1:A$1000,'Local data from 国家网站'!J$1:J$1000)))),"NA",IF(B1349="NMPA",_xlfn.XLOOKUP(E1349,'国家网站数据(NMPA)'!B$1:B$906,'国家网站数据(NMPA)'!J$1:J$906),IF(B1349="Oversea",_xlfn.XLOOKUP(O1349,'Oversea data From 国家网站'!A$1:A$994,'Oversea data From 国家网站'!J$1:J$994),_xlfn.XLOOKUP(O1349,'Local data from 国家网站'!A$1:A$1000,'Local data from 国家网站'!J$1:J$1000))))</f>
        <v>0</v>
      </c>
      <c r="I1349" s="176">
        <f>IF(ISERROR(IF(B1349="NMPA",_xlfn.XLOOKUP(西门子log!E1349,'国家网站数据(NMPA)'!B:B,'国家网站数据(NMPA)'!K:K),IF(B1349="Oversea",_xlfn.XLOOKUP(O1349,'Oversea data From 国家网站'!A:A,'Oversea data From 国家网站'!K:K),_xlfn.XLOOKUP(西门子log!O1349,'Local data from 国家网站'!A:A,'Local data from 国家网站'!K:K)))),"NA",IF(B1349="NMPA",_xlfn.XLOOKUP(E1349,'国家网站数据(NMPA)'!B:B,'国家网站数据(NMPA)'!K:K),IF(B1349="Oversea",_xlfn.XLOOKUP(O1349,'Oversea data From 国家网站'!A:A,'Oversea data From 国家网站'!K:K),_xlfn.XLOOKUP(O1349,'Local data from 国家网站'!A:A,'Local data from 国家网站'!K:K))))</f>
        <v>0</v>
      </c>
      <c r="J1349" s="176"/>
      <c r="K1349" s="176" t="str">
        <f>IF(B1349="NMPA", _xlfn.XLOOKUP(E1349, '国家网站数据(NMPA)'!B:B, '国家网站数据(NMPA)'!W:W), "NA")</f>
        <v>NA</v>
      </c>
      <c r="M1349" s="326">
        <f t="shared" si="41"/>
        <v>30</v>
      </c>
    </row>
    <row r="1350" spans="3:13" ht="16.399999999999999" customHeight="1">
      <c r="C1350" s="172">
        <f t="shared" ca="1" si="40"/>
        <v>-45773</v>
      </c>
      <c r="D1350" s="174" t="str">
        <f>IF(B1350="NMPA", _xlfn.XLOOKUP(E1350,'国家网站数据(NMPA)'!$B$1:$B$906,'国家网站数据(NMPA)'!C$1:C$906),"NA")</f>
        <v>NA</v>
      </c>
      <c r="E1350" s="180">
        <f>IF(N1350="Not Reportable","NA",IF(B1350="Oversea",_xlfn.XLOOKUP(O1350,'Oversea data From 国家网站'!A:A,'Oversea data From 国家网站'!B:B),_xlfn.XLOOKUP(O1350,'Local data from 国家网站'!A:A,'Local data from 国家网站'!B:B)))</f>
        <v>0</v>
      </c>
      <c r="G1350" s="176">
        <f>IF(ISERROR(IF(B1350="NMPA",_xlfn.XLOOKUP(E1350,'国家网站数据(NMPA)'!B$1:B$906,'国家网站数据(NMPA)'!J$1:J$906),IF(B1350="Oversea",_xlfn.XLOOKUP(O1350,'Oversea data From 国家网站'!A$1:A$994,'Oversea data From 国家网站'!J$1:J$994),_xlfn.XLOOKUP(O1350,'Local data from 国家网站'!A$1:A$1000,'Local data from 国家网站'!J$1:J$1000)))),"NA",IF(B1350="NMPA",_xlfn.XLOOKUP(E1350,'国家网站数据(NMPA)'!B$1:B$906,'国家网站数据(NMPA)'!J$1:J$906),IF(B1350="Oversea",_xlfn.XLOOKUP(O1350,'Oversea data From 国家网站'!A$1:A$994,'Oversea data From 国家网站'!J$1:J$994),_xlfn.XLOOKUP(O1350,'Local data from 国家网站'!A$1:A$1000,'Local data from 国家网站'!J$1:J$1000))))</f>
        <v>0</v>
      </c>
      <c r="I1350" s="176">
        <f>IF(ISERROR(IF(B1350="NMPA",_xlfn.XLOOKUP(西门子log!E1350,'国家网站数据(NMPA)'!B:B,'国家网站数据(NMPA)'!K:K),IF(B1350="Oversea",_xlfn.XLOOKUP(O1350,'Oversea data From 国家网站'!A:A,'Oversea data From 国家网站'!K:K),_xlfn.XLOOKUP(西门子log!O1350,'Local data from 国家网站'!A:A,'Local data from 国家网站'!K:K)))),"NA",IF(B1350="NMPA",_xlfn.XLOOKUP(E1350,'国家网站数据(NMPA)'!B:B,'国家网站数据(NMPA)'!K:K),IF(B1350="Oversea",_xlfn.XLOOKUP(O1350,'Oversea data From 国家网站'!A:A,'Oversea data From 国家网站'!K:K),_xlfn.XLOOKUP(O1350,'Local data from 国家网站'!A:A,'Local data from 国家网站'!K:K))))</f>
        <v>0</v>
      </c>
      <c r="J1350" s="176"/>
      <c r="K1350" s="176" t="str">
        <f>IF(B1350="NMPA", _xlfn.XLOOKUP(E1350, '国家网站数据(NMPA)'!B:B, '国家网站数据(NMPA)'!W:W), "NA")</f>
        <v>NA</v>
      </c>
      <c r="M1350" s="326">
        <f t="shared" si="41"/>
        <v>30</v>
      </c>
    </row>
    <row r="1351" spans="3:13" ht="16.399999999999999" customHeight="1">
      <c r="C1351" s="172">
        <f t="shared" ca="1" si="40"/>
        <v>-45773</v>
      </c>
      <c r="D1351" s="174" t="str">
        <f>IF(B1351="NMPA", _xlfn.XLOOKUP(E1351,'国家网站数据(NMPA)'!$B$1:$B$906,'国家网站数据(NMPA)'!C$1:C$906),"NA")</f>
        <v>NA</v>
      </c>
      <c r="E1351" s="180">
        <f>IF(N1351="Not Reportable","NA",IF(B1351="Oversea",_xlfn.XLOOKUP(O1351,'Oversea data From 国家网站'!A:A,'Oversea data From 国家网站'!B:B),_xlfn.XLOOKUP(O1351,'Local data from 国家网站'!A:A,'Local data from 国家网站'!B:B)))</f>
        <v>0</v>
      </c>
      <c r="G1351" s="176">
        <f>IF(ISERROR(IF(B1351="NMPA",_xlfn.XLOOKUP(E1351,'国家网站数据(NMPA)'!B$1:B$906,'国家网站数据(NMPA)'!J$1:J$906),IF(B1351="Oversea",_xlfn.XLOOKUP(O1351,'Oversea data From 国家网站'!A$1:A$994,'Oversea data From 国家网站'!J$1:J$994),_xlfn.XLOOKUP(O1351,'Local data from 国家网站'!A$1:A$1000,'Local data from 国家网站'!J$1:J$1000)))),"NA",IF(B1351="NMPA",_xlfn.XLOOKUP(E1351,'国家网站数据(NMPA)'!B$1:B$906,'国家网站数据(NMPA)'!J$1:J$906),IF(B1351="Oversea",_xlfn.XLOOKUP(O1351,'Oversea data From 国家网站'!A$1:A$994,'Oversea data From 国家网站'!J$1:J$994),_xlfn.XLOOKUP(O1351,'Local data from 国家网站'!A$1:A$1000,'Local data from 国家网站'!J$1:J$1000))))</f>
        <v>0</v>
      </c>
      <c r="I1351" s="176">
        <f>IF(ISERROR(IF(B1351="NMPA",_xlfn.XLOOKUP(西门子log!E1351,'国家网站数据(NMPA)'!B:B,'国家网站数据(NMPA)'!K:K),IF(B1351="Oversea",_xlfn.XLOOKUP(O1351,'Oversea data From 国家网站'!A:A,'Oversea data From 国家网站'!K:K),_xlfn.XLOOKUP(西门子log!O1351,'Local data from 国家网站'!A:A,'Local data from 国家网站'!K:K)))),"NA",IF(B1351="NMPA",_xlfn.XLOOKUP(E1351,'国家网站数据(NMPA)'!B:B,'国家网站数据(NMPA)'!K:K),IF(B1351="Oversea",_xlfn.XLOOKUP(O1351,'Oversea data From 国家网站'!A:A,'Oversea data From 国家网站'!K:K),_xlfn.XLOOKUP(O1351,'Local data from 国家网站'!A:A,'Local data from 国家网站'!K:K))))</f>
        <v>0</v>
      </c>
      <c r="J1351" s="176"/>
      <c r="K1351" s="176" t="str">
        <f>IF(B1351="NMPA", _xlfn.XLOOKUP(E1351, '国家网站数据(NMPA)'!B:B, '国家网站数据(NMPA)'!W:W), "NA")</f>
        <v>NA</v>
      </c>
      <c r="M1351" s="326">
        <f t="shared" si="41"/>
        <v>30</v>
      </c>
    </row>
    <row r="1352" spans="3:13" ht="16.399999999999999" customHeight="1">
      <c r="C1352" s="172">
        <f t="shared" ca="1" si="40"/>
        <v>-45773</v>
      </c>
      <c r="D1352" s="174" t="str">
        <f>IF(B1352="NMPA", _xlfn.XLOOKUP(E1352,'国家网站数据(NMPA)'!$B$1:$B$906,'国家网站数据(NMPA)'!C$1:C$906),"NA")</f>
        <v>NA</v>
      </c>
      <c r="E1352" s="180">
        <f>IF(N1352="Not Reportable","NA",IF(B1352="Oversea",_xlfn.XLOOKUP(O1352,'Oversea data From 国家网站'!A:A,'Oversea data From 国家网站'!B:B),_xlfn.XLOOKUP(O1352,'Local data from 国家网站'!A:A,'Local data from 国家网站'!B:B)))</f>
        <v>0</v>
      </c>
      <c r="G1352" s="176">
        <f>IF(ISERROR(IF(B1352="NMPA",_xlfn.XLOOKUP(E1352,'国家网站数据(NMPA)'!B$1:B$906,'国家网站数据(NMPA)'!J$1:J$906),IF(B1352="Oversea",_xlfn.XLOOKUP(O1352,'Oversea data From 国家网站'!A$1:A$994,'Oversea data From 国家网站'!J$1:J$994),_xlfn.XLOOKUP(O1352,'Local data from 国家网站'!A$1:A$1000,'Local data from 国家网站'!J$1:J$1000)))),"NA",IF(B1352="NMPA",_xlfn.XLOOKUP(E1352,'国家网站数据(NMPA)'!B$1:B$906,'国家网站数据(NMPA)'!J$1:J$906),IF(B1352="Oversea",_xlfn.XLOOKUP(O1352,'Oversea data From 国家网站'!A$1:A$994,'Oversea data From 国家网站'!J$1:J$994),_xlfn.XLOOKUP(O1352,'Local data from 国家网站'!A$1:A$1000,'Local data from 国家网站'!J$1:J$1000))))</f>
        <v>0</v>
      </c>
      <c r="I1352" s="176">
        <f>IF(ISERROR(IF(B1352="NMPA",_xlfn.XLOOKUP(西门子log!E1352,'国家网站数据(NMPA)'!B:B,'国家网站数据(NMPA)'!K:K),IF(B1352="Oversea",_xlfn.XLOOKUP(O1352,'Oversea data From 国家网站'!A:A,'Oversea data From 国家网站'!K:K),_xlfn.XLOOKUP(西门子log!O1352,'Local data from 国家网站'!A:A,'Local data from 国家网站'!K:K)))),"NA",IF(B1352="NMPA",_xlfn.XLOOKUP(E1352,'国家网站数据(NMPA)'!B:B,'国家网站数据(NMPA)'!K:K),IF(B1352="Oversea",_xlfn.XLOOKUP(O1352,'Oversea data From 国家网站'!A:A,'Oversea data From 国家网站'!K:K),_xlfn.XLOOKUP(O1352,'Local data from 国家网站'!A:A,'Local data from 国家网站'!K:K))))</f>
        <v>0</v>
      </c>
      <c r="J1352" s="176"/>
      <c r="K1352" s="176" t="str">
        <f>IF(B1352="NMPA", _xlfn.XLOOKUP(E1352, '国家网站数据(NMPA)'!B:B, '国家网站数据(NMPA)'!W:W), "NA")</f>
        <v>NA</v>
      </c>
      <c r="M1352" s="326">
        <f t="shared" si="41"/>
        <v>30</v>
      </c>
    </row>
    <row r="1353" spans="3:13" ht="16.399999999999999" customHeight="1">
      <c r="C1353" s="172">
        <f t="shared" ca="1" si="40"/>
        <v>-45773</v>
      </c>
      <c r="D1353" s="174" t="str">
        <f>IF(B1353="NMPA", _xlfn.XLOOKUP(E1353,'国家网站数据(NMPA)'!$B$1:$B$906,'国家网站数据(NMPA)'!C$1:C$906),"NA")</f>
        <v>NA</v>
      </c>
      <c r="E1353" s="180">
        <f>IF(N1353="Not Reportable","NA",IF(B1353="Oversea",_xlfn.XLOOKUP(O1353,'Oversea data From 国家网站'!A:A,'Oversea data From 国家网站'!B:B),_xlfn.XLOOKUP(O1353,'Local data from 国家网站'!A:A,'Local data from 国家网站'!B:B)))</f>
        <v>0</v>
      </c>
      <c r="G1353" s="176">
        <f>IF(ISERROR(IF(B1353="NMPA",_xlfn.XLOOKUP(E1353,'国家网站数据(NMPA)'!B$1:B$906,'国家网站数据(NMPA)'!J$1:J$906),IF(B1353="Oversea",_xlfn.XLOOKUP(O1353,'Oversea data From 国家网站'!A$1:A$994,'Oversea data From 国家网站'!J$1:J$994),_xlfn.XLOOKUP(O1353,'Local data from 国家网站'!A$1:A$1000,'Local data from 国家网站'!J$1:J$1000)))),"NA",IF(B1353="NMPA",_xlfn.XLOOKUP(E1353,'国家网站数据(NMPA)'!B$1:B$906,'国家网站数据(NMPA)'!J$1:J$906),IF(B1353="Oversea",_xlfn.XLOOKUP(O1353,'Oversea data From 国家网站'!A$1:A$994,'Oversea data From 国家网站'!J$1:J$994),_xlfn.XLOOKUP(O1353,'Local data from 国家网站'!A$1:A$1000,'Local data from 国家网站'!J$1:J$1000))))</f>
        <v>0</v>
      </c>
      <c r="I1353" s="176">
        <f>IF(ISERROR(IF(B1353="NMPA",_xlfn.XLOOKUP(西门子log!E1353,'国家网站数据(NMPA)'!B:B,'国家网站数据(NMPA)'!K:K),IF(B1353="Oversea",_xlfn.XLOOKUP(O1353,'Oversea data From 国家网站'!A:A,'Oversea data From 国家网站'!K:K),_xlfn.XLOOKUP(西门子log!O1353,'Local data from 国家网站'!A:A,'Local data from 国家网站'!K:K)))),"NA",IF(B1353="NMPA",_xlfn.XLOOKUP(E1353,'国家网站数据(NMPA)'!B:B,'国家网站数据(NMPA)'!K:K),IF(B1353="Oversea",_xlfn.XLOOKUP(O1353,'Oversea data From 国家网站'!A:A,'Oversea data From 国家网站'!K:K),_xlfn.XLOOKUP(O1353,'Local data from 国家网站'!A:A,'Local data from 国家网站'!K:K))))</f>
        <v>0</v>
      </c>
      <c r="J1353" s="176"/>
      <c r="K1353" s="176" t="str">
        <f>IF(B1353="NMPA", _xlfn.XLOOKUP(E1353, '国家网站数据(NMPA)'!B:B, '国家网站数据(NMPA)'!W:W), "NA")</f>
        <v>NA</v>
      </c>
      <c r="M1353" s="326">
        <f t="shared" si="41"/>
        <v>30</v>
      </c>
    </row>
    <row r="1354" spans="3:13" ht="16.399999999999999" customHeight="1">
      <c r="C1354" s="172">
        <f t="shared" ca="1" si="40"/>
        <v>-45773</v>
      </c>
      <c r="D1354" s="174" t="str">
        <f>IF(B1354="NMPA", _xlfn.XLOOKUP(E1354,'国家网站数据(NMPA)'!$B$1:$B$906,'国家网站数据(NMPA)'!C$1:C$906),"NA")</f>
        <v>NA</v>
      </c>
      <c r="E1354" s="180">
        <f>IF(N1354="Not Reportable","NA",IF(B1354="Oversea",_xlfn.XLOOKUP(O1354,'Oversea data From 国家网站'!A:A,'Oversea data From 国家网站'!B:B),_xlfn.XLOOKUP(O1354,'Local data from 国家网站'!A:A,'Local data from 国家网站'!B:B)))</f>
        <v>0</v>
      </c>
      <c r="G1354" s="176">
        <f>IF(ISERROR(IF(B1354="NMPA",_xlfn.XLOOKUP(E1354,'国家网站数据(NMPA)'!B$1:B$906,'国家网站数据(NMPA)'!J$1:J$906),IF(B1354="Oversea",_xlfn.XLOOKUP(O1354,'Oversea data From 国家网站'!A$1:A$994,'Oversea data From 国家网站'!J$1:J$994),_xlfn.XLOOKUP(O1354,'Local data from 国家网站'!A$1:A$1000,'Local data from 国家网站'!J$1:J$1000)))),"NA",IF(B1354="NMPA",_xlfn.XLOOKUP(E1354,'国家网站数据(NMPA)'!B$1:B$906,'国家网站数据(NMPA)'!J$1:J$906),IF(B1354="Oversea",_xlfn.XLOOKUP(O1354,'Oversea data From 国家网站'!A$1:A$994,'Oversea data From 国家网站'!J$1:J$994),_xlfn.XLOOKUP(O1354,'Local data from 国家网站'!A$1:A$1000,'Local data from 国家网站'!J$1:J$1000))))</f>
        <v>0</v>
      </c>
      <c r="I1354" s="176">
        <f>IF(ISERROR(IF(B1354="NMPA",_xlfn.XLOOKUP(西门子log!E1354,'国家网站数据(NMPA)'!B:B,'国家网站数据(NMPA)'!K:K),IF(B1354="Oversea",_xlfn.XLOOKUP(O1354,'Oversea data From 国家网站'!A:A,'Oversea data From 国家网站'!K:K),_xlfn.XLOOKUP(西门子log!O1354,'Local data from 国家网站'!A:A,'Local data from 国家网站'!K:K)))),"NA",IF(B1354="NMPA",_xlfn.XLOOKUP(E1354,'国家网站数据(NMPA)'!B:B,'国家网站数据(NMPA)'!K:K),IF(B1354="Oversea",_xlfn.XLOOKUP(O1354,'Oversea data From 国家网站'!A:A,'Oversea data From 国家网站'!K:K),_xlfn.XLOOKUP(O1354,'Local data from 国家网站'!A:A,'Local data from 国家网站'!K:K))))</f>
        <v>0</v>
      </c>
      <c r="J1354" s="176"/>
      <c r="K1354" s="176" t="str">
        <f>IF(B1354="NMPA", _xlfn.XLOOKUP(E1354, '国家网站数据(NMPA)'!B:B, '国家网站数据(NMPA)'!W:W), "NA")</f>
        <v>NA</v>
      </c>
      <c r="M1354" s="326">
        <f t="shared" si="41"/>
        <v>30</v>
      </c>
    </row>
    <row r="1355" spans="3:13" ht="16.399999999999999" customHeight="1">
      <c r="C1355" s="172">
        <f t="shared" ca="1" si="40"/>
        <v>-45773</v>
      </c>
      <c r="D1355" s="174" t="str">
        <f>IF(B1355="NMPA", _xlfn.XLOOKUP(E1355,'国家网站数据(NMPA)'!$B$1:$B$906,'国家网站数据(NMPA)'!C$1:C$906),"NA")</f>
        <v>NA</v>
      </c>
      <c r="E1355" s="180">
        <f>IF(N1355="Not Reportable","NA",IF(B1355="Oversea",_xlfn.XLOOKUP(O1355,'Oversea data From 国家网站'!A:A,'Oversea data From 国家网站'!B:B),_xlfn.XLOOKUP(O1355,'Local data from 国家网站'!A:A,'Local data from 国家网站'!B:B)))</f>
        <v>0</v>
      </c>
      <c r="G1355" s="176">
        <f>IF(ISERROR(IF(B1355="NMPA",_xlfn.XLOOKUP(E1355,'国家网站数据(NMPA)'!B$1:B$906,'国家网站数据(NMPA)'!J$1:J$906),IF(B1355="Oversea",_xlfn.XLOOKUP(O1355,'Oversea data From 国家网站'!A$1:A$994,'Oversea data From 国家网站'!J$1:J$994),_xlfn.XLOOKUP(O1355,'Local data from 国家网站'!A$1:A$1000,'Local data from 国家网站'!J$1:J$1000)))),"NA",IF(B1355="NMPA",_xlfn.XLOOKUP(E1355,'国家网站数据(NMPA)'!B$1:B$906,'国家网站数据(NMPA)'!J$1:J$906),IF(B1355="Oversea",_xlfn.XLOOKUP(O1355,'Oversea data From 国家网站'!A$1:A$994,'Oversea data From 国家网站'!J$1:J$994),_xlfn.XLOOKUP(O1355,'Local data from 国家网站'!A$1:A$1000,'Local data from 国家网站'!J$1:J$1000))))</f>
        <v>0</v>
      </c>
      <c r="I1355" s="176">
        <f>IF(ISERROR(IF(B1355="NMPA",_xlfn.XLOOKUP(西门子log!E1355,'国家网站数据(NMPA)'!B:B,'国家网站数据(NMPA)'!K:K),IF(B1355="Oversea",_xlfn.XLOOKUP(O1355,'Oversea data From 国家网站'!A:A,'Oversea data From 国家网站'!K:K),_xlfn.XLOOKUP(西门子log!O1355,'Local data from 国家网站'!A:A,'Local data from 国家网站'!K:K)))),"NA",IF(B1355="NMPA",_xlfn.XLOOKUP(E1355,'国家网站数据(NMPA)'!B:B,'国家网站数据(NMPA)'!K:K),IF(B1355="Oversea",_xlfn.XLOOKUP(O1355,'Oversea data From 国家网站'!A:A,'Oversea data From 国家网站'!K:K),_xlfn.XLOOKUP(O1355,'Local data from 国家网站'!A:A,'Local data from 国家网站'!K:K))))</f>
        <v>0</v>
      </c>
      <c r="J1355" s="176"/>
      <c r="K1355" s="176" t="str">
        <f>IF(B1355="NMPA", _xlfn.XLOOKUP(E1355, '国家网站数据(NMPA)'!B:B, '国家网站数据(NMPA)'!W:W), "NA")</f>
        <v>NA</v>
      </c>
      <c r="M1355" s="326">
        <f t="shared" si="41"/>
        <v>30</v>
      </c>
    </row>
    <row r="1356" spans="3:13" ht="16.399999999999999" customHeight="1">
      <c r="C1356" s="172">
        <f t="shared" ca="1" si="40"/>
        <v>-45773</v>
      </c>
      <c r="D1356" s="174" t="str">
        <f>IF(B1356="NMPA", _xlfn.XLOOKUP(E1356,'国家网站数据(NMPA)'!$B$1:$B$906,'国家网站数据(NMPA)'!C$1:C$906),"NA")</f>
        <v>NA</v>
      </c>
      <c r="E1356" s="180">
        <f>IF(N1356="Not Reportable","NA",IF(B1356="Oversea",_xlfn.XLOOKUP(O1356,'Oversea data From 国家网站'!A:A,'Oversea data From 国家网站'!B:B),_xlfn.XLOOKUP(O1356,'Local data from 国家网站'!A:A,'Local data from 国家网站'!B:B)))</f>
        <v>0</v>
      </c>
      <c r="G1356" s="176">
        <f>IF(ISERROR(IF(B1356="NMPA",_xlfn.XLOOKUP(E1356,'国家网站数据(NMPA)'!B$1:B$906,'国家网站数据(NMPA)'!J$1:J$906),IF(B1356="Oversea",_xlfn.XLOOKUP(O1356,'Oversea data From 国家网站'!A$1:A$994,'Oversea data From 国家网站'!J$1:J$994),_xlfn.XLOOKUP(O1356,'Local data from 国家网站'!A$1:A$1000,'Local data from 国家网站'!J$1:J$1000)))),"NA",IF(B1356="NMPA",_xlfn.XLOOKUP(E1356,'国家网站数据(NMPA)'!B$1:B$906,'国家网站数据(NMPA)'!J$1:J$906),IF(B1356="Oversea",_xlfn.XLOOKUP(O1356,'Oversea data From 国家网站'!A$1:A$994,'Oversea data From 国家网站'!J$1:J$994),_xlfn.XLOOKUP(O1356,'Local data from 国家网站'!A$1:A$1000,'Local data from 国家网站'!J$1:J$1000))))</f>
        <v>0</v>
      </c>
      <c r="I1356" s="176">
        <f>IF(ISERROR(IF(B1356="NMPA",_xlfn.XLOOKUP(西门子log!E1356,'国家网站数据(NMPA)'!B:B,'国家网站数据(NMPA)'!K:K),IF(B1356="Oversea",_xlfn.XLOOKUP(O1356,'Oversea data From 国家网站'!A:A,'Oversea data From 国家网站'!K:K),_xlfn.XLOOKUP(西门子log!O1356,'Local data from 国家网站'!A:A,'Local data from 国家网站'!K:K)))),"NA",IF(B1356="NMPA",_xlfn.XLOOKUP(E1356,'国家网站数据(NMPA)'!B:B,'国家网站数据(NMPA)'!K:K),IF(B1356="Oversea",_xlfn.XLOOKUP(O1356,'Oversea data From 国家网站'!A:A,'Oversea data From 国家网站'!K:K),_xlfn.XLOOKUP(O1356,'Local data from 国家网站'!A:A,'Local data from 国家网站'!K:K))))</f>
        <v>0</v>
      </c>
      <c r="J1356" s="176"/>
      <c r="K1356" s="176" t="str">
        <f>IF(B1356="NMPA", _xlfn.XLOOKUP(E1356, '国家网站数据(NMPA)'!B:B, '国家网站数据(NMPA)'!W:W), "NA")</f>
        <v>NA</v>
      </c>
      <c r="M1356" s="326">
        <f t="shared" si="41"/>
        <v>30</v>
      </c>
    </row>
    <row r="1357" spans="3:13" ht="16.399999999999999" customHeight="1">
      <c r="C1357" s="172">
        <f t="shared" ca="1" si="40"/>
        <v>-45773</v>
      </c>
      <c r="D1357" s="174" t="str">
        <f>IF(B1357="NMPA", _xlfn.XLOOKUP(E1357,'国家网站数据(NMPA)'!$B$1:$B$906,'国家网站数据(NMPA)'!C$1:C$906),"NA")</f>
        <v>NA</v>
      </c>
      <c r="E1357" s="180">
        <f>IF(N1357="Not Reportable","NA",IF(B1357="Oversea",_xlfn.XLOOKUP(O1357,'Oversea data From 国家网站'!A:A,'Oversea data From 国家网站'!B:B),_xlfn.XLOOKUP(O1357,'Local data from 国家网站'!A:A,'Local data from 国家网站'!B:B)))</f>
        <v>0</v>
      </c>
      <c r="G1357" s="176">
        <f>IF(ISERROR(IF(B1357="NMPA",_xlfn.XLOOKUP(E1357,'国家网站数据(NMPA)'!B$1:B$906,'国家网站数据(NMPA)'!J$1:J$906),IF(B1357="Oversea",_xlfn.XLOOKUP(O1357,'Oversea data From 国家网站'!A$1:A$994,'Oversea data From 国家网站'!J$1:J$994),_xlfn.XLOOKUP(O1357,'Local data from 国家网站'!A$1:A$1000,'Local data from 国家网站'!J$1:J$1000)))),"NA",IF(B1357="NMPA",_xlfn.XLOOKUP(E1357,'国家网站数据(NMPA)'!B$1:B$906,'国家网站数据(NMPA)'!J$1:J$906),IF(B1357="Oversea",_xlfn.XLOOKUP(O1357,'Oversea data From 国家网站'!A$1:A$994,'Oversea data From 国家网站'!J$1:J$994),_xlfn.XLOOKUP(O1357,'Local data from 国家网站'!A$1:A$1000,'Local data from 国家网站'!J$1:J$1000))))</f>
        <v>0</v>
      </c>
      <c r="I1357" s="176">
        <f>IF(ISERROR(IF(B1357="NMPA",_xlfn.XLOOKUP(西门子log!E1357,'国家网站数据(NMPA)'!B:B,'国家网站数据(NMPA)'!K:K),IF(B1357="Oversea",_xlfn.XLOOKUP(O1357,'Oversea data From 国家网站'!A:A,'Oversea data From 国家网站'!K:K),_xlfn.XLOOKUP(西门子log!O1357,'Local data from 国家网站'!A:A,'Local data from 国家网站'!K:K)))),"NA",IF(B1357="NMPA",_xlfn.XLOOKUP(E1357,'国家网站数据(NMPA)'!B:B,'国家网站数据(NMPA)'!K:K),IF(B1357="Oversea",_xlfn.XLOOKUP(O1357,'Oversea data From 国家网站'!A:A,'Oversea data From 国家网站'!K:K),_xlfn.XLOOKUP(O1357,'Local data from 国家网站'!A:A,'Local data from 国家网站'!K:K))))</f>
        <v>0</v>
      </c>
      <c r="J1357" s="176"/>
      <c r="K1357" s="176" t="str">
        <f>IF(B1357="NMPA", _xlfn.XLOOKUP(E1357, '国家网站数据(NMPA)'!B:B, '国家网站数据(NMPA)'!W:W), "NA")</f>
        <v>NA</v>
      </c>
      <c r="M1357" s="326">
        <f t="shared" si="41"/>
        <v>30</v>
      </c>
    </row>
    <row r="1358" spans="3:13" ht="16.399999999999999" customHeight="1">
      <c r="C1358" s="172">
        <f t="shared" ca="1" si="40"/>
        <v>-45773</v>
      </c>
      <c r="D1358" s="174" t="str">
        <f>IF(B1358="NMPA", _xlfn.XLOOKUP(E1358,'国家网站数据(NMPA)'!$B$1:$B$906,'国家网站数据(NMPA)'!C$1:C$906),"NA")</f>
        <v>NA</v>
      </c>
      <c r="E1358" s="180">
        <f>IF(N1358="Not Reportable","NA",IF(B1358="Oversea",_xlfn.XLOOKUP(O1358,'Oversea data From 国家网站'!A:A,'Oversea data From 国家网站'!B:B),_xlfn.XLOOKUP(O1358,'Local data from 国家网站'!A:A,'Local data from 国家网站'!B:B)))</f>
        <v>0</v>
      </c>
      <c r="G1358" s="176">
        <f>IF(ISERROR(IF(B1358="NMPA",_xlfn.XLOOKUP(E1358,'国家网站数据(NMPA)'!B$1:B$906,'国家网站数据(NMPA)'!J$1:J$906),IF(B1358="Oversea",_xlfn.XLOOKUP(O1358,'Oversea data From 国家网站'!A$1:A$994,'Oversea data From 国家网站'!J$1:J$994),_xlfn.XLOOKUP(O1358,'Local data from 国家网站'!A$1:A$1000,'Local data from 国家网站'!J$1:J$1000)))),"NA",IF(B1358="NMPA",_xlfn.XLOOKUP(E1358,'国家网站数据(NMPA)'!B$1:B$906,'国家网站数据(NMPA)'!J$1:J$906),IF(B1358="Oversea",_xlfn.XLOOKUP(O1358,'Oversea data From 国家网站'!A$1:A$994,'Oversea data From 国家网站'!J$1:J$994),_xlfn.XLOOKUP(O1358,'Local data from 国家网站'!A$1:A$1000,'Local data from 国家网站'!J$1:J$1000))))</f>
        <v>0</v>
      </c>
      <c r="I1358" s="176">
        <f>IF(ISERROR(IF(B1358="NMPA",_xlfn.XLOOKUP(西门子log!E1358,'国家网站数据(NMPA)'!B:B,'国家网站数据(NMPA)'!K:K),IF(B1358="Oversea",_xlfn.XLOOKUP(O1358,'Oversea data From 国家网站'!A:A,'Oversea data From 国家网站'!K:K),_xlfn.XLOOKUP(西门子log!O1358,'Local data from 国家网站'!A:A,'Local data from 国家网站'!K:K)))),"NA",IF(B1358="NMPA",_xlfn.XLOOKUP(E1358,'国家网站数据(NMPA)'!B:B,'国家网站数据(NMPA)'!K:K),IF(B1358="Oversea",_xlfn.XLOOKUP(O1358,'Oversea data From 国家网站'!A:A,'Oversea data From 国家网站'!K:K),_xlfn.XLOOKUP(O1358,'Local data from 国家网站'!A:A,'Local data from 国家网站'!K:K))))</f>
        <v>0</v>
      </c>
      <c r="J1358" s="176"/>
      <c r="K1358" s="176" t="str">
        <f>IF(B1358="NMPA", _xlfn.XLOOKUP(E1358, '国家网站数据(NMPA)'!B:B, '国家网站数据(NMPA)'!W:W), "NA")</f>
        <v>NA</v>
      </c>
      <c r="M1358" s="326">
        <f t="shared" si="41"/>
        <v>30</v>
      </c>
    </row>
    <row r="1359" spans="3:13" ht="16.399999999999999" customHeight="1">
      <c r="C1359" s="172">
        <f t="shared" ca="1" si="40"/>
        <v>-45773</v>
      </c>
      <c r="D1359" s="174" t="str">
        <f>IF(B1359="NMPA", _xlfn.XLOOKUP(E1359,'国家网站数据(NMPA)'!$B$1:$B$906,'国家网站数据(NMPA)'!C$1:C$906),"NA")</f>
        <v>NA</v>
      </c>
      <c r="E1359" s="180">
        <f>IF(N1359="Not Reportable","NA",IF(B1359="Oversea",_xlfn.XLOOKUP(O1359,'Oversea data From 国家网站'!A:A,'Oversea data From 国家网站'!B:B),_xlfn.XLOOKUP(O1359,'Local data from 国家网站'!A:A,'Local data from 国家网站'!B:B)))</f>
        <v>0</v>
      </c>
      <c r="G1359" s="176">
        <f>IF(ISERROR(IF(B1359="NMPA",_xlfn.XLOOKUP(E1359,'国家网站数据(NMPA)'!B$1:B$906,'国家网站数据(NMPA)'!J$1:J$906),IF(B1359="Oversea",_xlfn.XLOOKUP(O1359,'Oversea data From 国家网站'!A$1:A$994,'Oversea data From 国家网站'!J$1:J$994),_xlfn.XLOOKUP(O1359,'Local data from 国家网站'!A$1:A$1000,'Local data from 国家网站'!J$1:J$1000)))),"NA",IF(B1359="NMPA",_xlfn.XLOOKUP(E1359,'国家网站数据(NMPA)'!B$1:B$906,'国家网站数据(NMPA)'!J$1:J$906),IF(B1359="Oversea",_xlfn.XLOOKUP(O1359,'Oversea data From 国家网站'!A$1:A$994,'Oversea data From 国家网站'!J$1:J$994),_xlfn.XLOOKUP(O1359,'Local data from 国家网站'!A$1:A$1000,'Local data from 国家网站'!J$1:J$1000))))</f>
        <v>0</v>
      </c>
      <c r="I1359" s="176">
        <f>IF(ISERROR(IF(B1359="NMPA",_xlfn.XLOOKUP(西门子log!E1359,'国家网站数据(NMPA)'!B:B,'国家网站数据(NMPA)'!K:K),IF(B1359="Oversea",_xlfn.XLOOKUP(O1359,'Oversea data From 国家网站'!A:A,'Oversea data From 国家网站'!K:K),_xlfn.XLOOKUP(西门子log!O1359,'Local data from 国家网站'!A:A,'Local data from 国家网站'!K:K)))),"NA",IF(B1359="NMPA",_xlfn.XLOOKUP(E1359,'国家网站数据(NMPA)'!B:B,'国家网站数据(NMPA)'!K:K),IF(B1359="Oversea",_xlfn.XLOOKUP(O1359,'Oversea data From 国家网站'!A:A,'Oversea data From 国家网站'!K:K),_xlfn.XLOOKUP(O1359,'Local data from 国家网站'!A:A,'Local data from 国家网站'!K:K))))</f>
        <v>0</v>
      </c>
      <c r="J1359" s="176"/>
      <c r="K1359" s="176" t="str">
        <f>IF(B1359="NMPA", _xlfn.XLOOKUP(E1359, '国家网站数据(NMPA)'!B:B, '国家网站数据(NMPA)'!W:W), "NA")</f>
        <v>NA</v>
      </c>
      <c r="M1359" s="326">
        <f t="shared" si="41"/>
        <v>30</v>
      </c>
    </row>
    <row r="1360" spans="3:13" ht="16.399999999999999" customHeight="1">
      <c r="C1360" s="172">
        <f t="shared" ca="1" si="40"/>
        <v>-45773</v>
      </c>
      <c r="D1360" s="174" t="str">
        <f>IF(B1360="NMPA", _xlfn.XLOOKUP(E1360,'国家网站数据(NMPA)'!$B$1:$B$906,'国家网站数据(NMPA)'!C$1:C$906),"NA")</f>
        <v>NA</v>
      </c>
      <c r="E1360" s="180">
        <f>IF(N1360="Not Reportable","NA",IF(B1360="Oversea",_xlfn.XLOOKUP(O1360,'Oversea data From 国家网站'!A:A,'Oversea data From 国家网站'!B:B),_xlfn.XLOOKUP(O1360,'Local data from 国家网站'!A:A,'Local data from 国家网站'!B:B)))</f>
        <v>0</v>
      </c>
      <c r="G1360" s="176">
        <f>IF(ISERROR(IF(B1360="NMPA",_xlfn.XLOOKUP(E1360,'国家网站数据(NMPA)'!B$1:B$906,'国家网站数据(NMPA)'!J$1:J$906),IF(B1360="Oversea",_xlfn.XLOOKUP(O1360,'Oversea data From 国家网站'!A$1:A$994,'Oversea data From 国家网站'!J$1:J$994),_xlfn.XLOOKUP(O1360,'Local data from 国家网站'!A$1:A$1000,'Local data from 国家网站'!J$1:J$1000)))),"NA",IF(B1360="NMPA",_xlfn.XLOOKUP(E1360,'国家网站数据(NMPA)'!B$1:B$906,'国家网站数据(NMPA)'!J$1:J$906),IF(B1360="Oversea",_xlfn.XLOOKUP(O1360,'Oversea data From 国家网站'!A$1:A$994,'Oversea data From 国家网站'!J$1:J$994),_xlfn.XLOOKUP(O1360,'Local data from 国家网站'!A$1:A$1000,'Local data from 国家网站'!J$1:J$1000))))</f>
        <v>0</v>
      </c>
      <c r="I1360" s="176">
        <f>IF(ISERROR(IF(B1360="NMPA",_xlfn.XLOOKUP(西门子log!E1360,'国家网站数据(NMPA)'!B:B,'国家网站数据(NMPA)'!K:K),IF(B1360="Oversea",_xlfn.XLOOKUP(O1360,'Oversea data From 国家网站'!A:A,'Oversea data From 国家网站'!K:K),_xlfn.XLOOKUP(西门子log!O1360,'Local data from 国家网站'!A:A,'Local data from 国家网站'!K:K)))),"NA",IF(B1360="NMPA",_xlfn.XLOOKUP(E1360,'国家网站数据(NMPA)'!B:B,'国家网站数据(NMPA)'!K:K),IF(B1360="Oversea",_xlfn.XLOOKUP(O1360,'Oversea data From 国家网站'!A:A,'Oversea data From 国家网站'!K:K),_xlfn.XLOOKUP(O1360,'Local data from 国家网站'!A:A,'Local data from 国家网站'!K:K))))</f>
        <v>0</v>
      </c>
      <c r="J1360" s="176"/>
      <c r="K1360" s="176" t="str">
        <f>IF(B1360="NMPA", _xlfn.XLOOKUP(E1360, '国家网站数据(NMPA)'!B:B, '国家网站数据(NMPA)'!W:W), "NA")</f>
        <v>NA</v>
      </c>
      <c r="M1360" s="326">
        <f t="shared" si="41"/>
        <v>30</v>
      </c>
    </row>
    <row r="1361" spans="3:13" ht="16.399999999999999" customHeight="1">
      <c r="C1361" s="172">
        <f t="shared" ca="1" si="40"/>
        <v>-45773</v>
      </c>
      <c r="D1361" s="174" t="str">
        <f>IF(B1361="NMPA", _xlfn.XLOOKUP(E1361,'国家网站数据(NMPA)'!$B$1:$B$906,'国家网站数据(NMPA)'!C$1:C$906),"NA")</f>
        <v>NA</v>
      </c>
      <c r="E1361" s="180">
        <f>IF(N1361="Not Reportable","NA",IF(B1361="Oversea",_xlfn.XLOOKUP(O1361,'Oversea data From 国家网站'!A:A,'Oversea data From 国家网站'!B:B),_xlfn.XLOOKUP(O1361,'Local data from 国家网站'!A:A,'Local data from 国家网站'!B:B)))</f>
        <v>0</v>
      </c>
      <c r="G1361" s="176">
        <f>IF(ISERROR(IF(B1361="NMPA",_xlfn.XLOOKUP(E1361,'国家网站数据(NMPA)'!B$1:B$906,'国家网站数据(NMPA)'!J$1:J$906),IF(B1361="Oversea",_xlfn.XLOOKUP(O1361,'Oversea data From 国家网站'!A$1:A$994,'Oversea data From 国家网站'!J$1:J$994),_xlfn.XLOOKUP(O1361,'Local data from 国家网站'!A$1:A$1000,'Local data from 国家网站'!J$1:J$1000)))),"NA",IF(B1361="NMPA",_xlfn.XLOOKUP(E1361,'国家网站数据(NMPA)'!B$1:B$906,'国家网站数据(NMPA)'!J$1:J$906),IF(B1361="Oversea",_xlfn.XLOOKUP(O1361,'Oversea data From 国家网站'!A$1:A$994,'Oversea data From 国家网站'!J$1:J$994),_xlfn.XLOOKUP(O1361,'Local data from 国家网站'!A$1:A$1000,'Local data from 国家网站'!J$1:J$1000))))</f>
        <v>0</v>
      </c>
      <c r="I1361" s="176">
        <f>IF(ISERROR(IF(B1361="NMPA",_xlfn.XLOOKUP(西门子log!E1361,'国家网站数据(NMPA)'!B:B,'国家网站数据(NMPA)'!K:K),IF(B1361="Oversea",_xlfn.XLOOKUP(O1361,'Oversea data From 国家网站'!A:A,'Oversea data From 国家网站'!K:K),_xlfn.XLOOKUP(西门子log!O1361,'Local data from 国家网站'!A:A,'Local data from 国家网站'!K:K)))),"NA",IF(B1361="NMPA",_xlfn.XLOOKUP(E1361,'国家网站数据(NMPA)'!B:B,'国家网站数据(NMPA)'!K:K),IF(B1361="Oversea",_xlfn.XLOOKUP(O1361,'Oversea data From 国家网站'!A:A,'Oversea data From 国家网站'!K:K),_xlfn.XLOOKUP(O1361,'Local data from 国家网站'!A:A,'Local data from 国家网站'!K:K))))</f>
        <v>0</v>
      </c>
      <c r="J1361" s="176"/>
      <c r="K1361" s="176" t="str">
        <f>IF(B1361="NMPA", _xlfn.XLOOKUP(E1361, '国家网站数据(NMPA)'!B:B, '国家网站数据(NMPA)'!W:W), "NA")</f>
        <v>NA</v>
      </c>
      <c r="M1361" s="326">
        <f t="shared" si="41"/>
        <v>30</v>
      </c>
    </row>
    <row r="1362" spans="3:13" ht="16.399999999999999" customHeight="1">
      <c r="C1362" s="172">
        <f t="shared" ca="1" si="40"/>
        <v>-45773</v>
      </c>
      <c r="D1362" s="174" t="str">
        <f>IF(B1362="NMPA", _xlfn.XLOOKUP(E1362,'国家网站数据(NMPA)'!$B$1:$B$906,'国家网站数据(NMPA)'!C$1:C$906),"NA")</f>
        <v>NA</v>
      </c>
      <c r="E1362" s="180">
        <f>IF(N1362="Not Reportable","NA",IF(B1362="Oversea",_xlfn.XLOOKUP(O1362,'Oversea data From 国家网站'!A:A,'Oversea data From 国家网站'!B:B),_xlfn.XLOOKUP(O1362,'Local data from 国家网站'!A:A,'Local data from 国家网站'!B:B)))</f>
        <v>0</v>
      </c>
      <c r="G1362" s="176">
        <f>IF(ISERROR(IF(B1362="NMPA",_xlfn.XLOOKUP(E1362,'国家网站数据(NMPA)'!B$1:B$906,'国家网站数据(NMPA)'!J$1:J$906),IF(B1362="Oversea",_xlfn.XLOOKUP(O1362,'Oversea data From 国家网站'!A$1:A$994,'Oversea data From 国家网站'!J$1:J$994),_xlfn.XLOOKUP(O1362,'Local data from 国家网站'!A$1:A$1000,'Local data from 国家网站'!J$1:J$1000)))),"NA",IF(B1362="NMPA",_xlfn.XLOOKUP(E1362,'国家网站数据(NMPA)'!B$1:B$906,'国家网站数据(NMPA)'!J$1:J$906),IF(B1362="Oversea",_xlfn.XLOOKUP(O1362,'Oversea data From 国家网站'!A$1:A$994,'Oversea data From 国家网站'!J$1:J$994),_xlfn.XLOOKUP(O1362,'Local data from 国家网站'!A$1:A$1000,'Local data from 国家网站'!J$1:J$1000))))</f>
        <v>0</v>
      </c>
      <c r="I1362" s="176">
        <f>IF(ISERROR(IF(B1362="NMPA",_xlfn.XLOOKUP(西门子log!E1362,'国家网站数据(NMPA)'!B:B,'国家网站数据(NMPA)'!K:K),IF(B1362="Oversea",_xlfn.XLOOKUP(O1362,'Oversea data From 国家网站'!A:A,'Oversea data From 国家网站'!K:K),_xlfn.XLOOKUP(西门子log!O1362,'Local data from 国家网站'!A:A,'Local data from 国家网站'!K:K)))),"NA",IF(B1362="NMPA",_xlfn.XLOOKUP(E1362,'国家网站数据(NMPA)'!B:B,'国家网站数据(NMPA)'!K:K),IF(B1362="Oversea",_xlfn.XLOOKUP(O1362,'Oversea data From 国家网站'!A:A,'Oversea data From 国家网站'!K:K),_xlfn.XLOOKUP(O1362,'Local data from 国家网站'!A:A,'Local data from 国家网站'!K:K))))</f>
        <v>0</v>
      </c>
      <c r="J1362" s="176"/>
      <c r="K1362" s="176" t="str">
        <f>IF(B1362="NMPA", _xlfn.XLOOKUP(E1362, '国家网站数据(NMPA)'!B:B, '国家网站数据(NMPA)'!W:W), "NA")</f>
        <v>NA</v>
      </c>
      <c r="M1362" s="326">
        <f t="shared" si="41"/>
        <v>30</v>
      </c>
    </row>
    <row r="1363" spans="3:13" ht="16.399999999999999" customHeight="1">
      <c r="C1363" s="172">
        <f t="shared" ca="1" si="40"/>
        <v>-45773</v>
      </c>
      <c r="D1363" s="174" t="str">
        <f>IF(B1363="NMPA", _xlfn.XLOOKUP(E1363,'国家网站数据(NMPA)'!$B$1:$B$906,'国家网站数据(NMPA)'!C$1:C$906),"NA")</f>
        <v>NA</v>
      </c>
      <c r="E1363" s="180">
        <f>IF(N1363="Not Reportable","NA",IF(B1363="Oversea",_xlfn.XLOOKUP(O1363,'Oversea data From 国家网站'!A:A,'Oversea data From 国家网站'!B:B),_xlfn.XLOOKUP(O1363,'Local data from 国家网站'!A:A,'Local data from 国家网站'!B:B)))</f>
        <v>0</v>
      </c>
      <c r="G1363" s="176">
        <f>IF(ISERROR(IF(B1363="NMPA",_xlfn.XLOOKUP(E1363,'国家网站数据(NMPA)'!B$1:B$906,'国家网站数据(NMPA)'!J$1:J$906),IF(B1363="Oversea",_xlfn.XLOOKUP(O1363,'Oversea data From 国家网站'!A$1:A$994,'Oversea data From 国家网站'!J$1:J$994),_xlfn.XLOOKUP(O1363,'Local data from 国家网站'!A$1:A$1000,'Local data from 国家网站'!J$1:J$1000)))),"NA",IF(B1363="NMPA",_xlfn.XLOOKUP(E1363,'国家网站数据(NMPA)'!B$1:B$906,'国家网站数据(NMPA)'!J$1:J$906),IF(B1363="Oversea",_xlfn.XLOOKUP(O1363,'Oversea data From 国家网站'!A$1:A$994,'Oversea data From 国家网站'!J$1:J$994),_xlfn.XLOOKUP(O1363,'Local data from 国家网站'!A$1:A$1000,'Local data from 国家网站'!J$1:J$1000))))</f>
        <v>0</v>
      </c>
      <c r="I1363" s="176">
        <f>IF(ISERROR(IF(B1363="NMPA",_xlfn.XLOOKUP(西门子log!E1363,'国家网站数据(NMPA)'!B:B,'国家网站数据(NMPA)'!K:K),IF(B1363="Oversea",_xlfn.XLOOKUP(O1363,'Oversea data From 国家网站'!A:A,'Oversea data From 国家网站'!K:K),_xlfn.XLOOKUP(西门子log!O1363,'Local data from 国家网站'!A:A,'Local data from 国家网站'!K:K)))),"NA",IF(B1363="NMPA",_xlfn.XLOOKUP(E1363,'国家网站数据(NMPA)'!B:B,'国家网站数据(NMPA)'!K:K),IF(B1363="Oversea",_xlfn.XLOOKUP(O1363,'Oversea data From 国家网站'!A:A,'Oversea data From 国家网站'!K:K),_xlfn.XLOOKUP(O1363,'Local data from 国家网站'!A:A,'Local data from 国家网站'!K:K))))</f>
        <v>0</v>
      </c>
      <c r="J1363" s="176"/>
      <c r="K1363" s="176" t="str">
        <f>IF(B1363="NMPA", _xlfn.XLOOKUP(E1363, '国家网站数据(NMPA)'!B:B, '国家网站数据(NMPA)'!W:W), "NA")</f>
        <v>NA</v>
      </c>
      <c r="M1363" s="326">
        <f t="shared" si="41"/>
        <v>30</v>
      </c>
    </row>
    <row r="1364" spans="3:13" ht="16.399999999999999" customHeight="1">
      <c r="C1364" s="172">
        <f t="shared" ca="1" si="40"/>
        <v>-45773</v>
      </c>
      <c r="D1364" s="174" t="str">
        <f>IF(B1364="NMPA", _xlfn.XLOOKUP(E1364,'国家网站数据(NMPA)'!$B$1:$B$906,'国家网站数据(NMPA)'!C$1:C$906),"NA")</f>
        <v>NA</v>
      </c>
      <c r="E1364" s="180">
        <f>IF(N1364="Not Reportable","NA",IF(B1364="Oversea",_xlfn.XLOOKUP(O1364,'Oversea data From 国家网站'!A:A,'Oversea data From 国家网站'!B:B),_xlfn.XLOOKUP(O1364,'Local data from 国家网站'!A:A,'Local data from 国家网站'!B:B)))</f>
        <v>0</v>
      </c>
      <c r="G1364" s="176">
        <f>IF(ISERROR(IF(B1364="NMPA",_xlfn.XLOOKUP(E1364,'国家网站数据(NMPA)'!B$1:B$906,'国家网站数据(NMPA)'!J$1:J$906),IF(B1364="Oversea",_xlfn.XLOOKUP(O1364,'Oversea data From 国家网站'!A$1:A$994,'Oversea data From 国家网站'!J$1:J$994),_xlfn.XLOOKUP(O1364,'Local data from 国家网站'!A$1:A$1000,'Local data from 国家网站'!J$1:J$1000)))),"NA",IF(B1364="NMPA",_xlfn.XLOOKUP(E1364,'国家网站数据(NMPA)'!B$1:B$906,'国家网站数据(NMPA)'!J$1:J$906),IF(B1364="Oversea",_xlfn.XLOOKUP(O1364,'Oversea data From 国家网站'!A$1:A$994,'Oversea data From 国家网站'!J$1:J$994),_xlfn.XLOOKUP(O1364,'Local data from 国家网站'!A$1:A$1000,'Local data from 国家网站'!J$1:J$1000))))</f>
        <v>0</v>
      </c>
      <c r="I1364" s="176">
        <f>IF(ISERROR(IF(B1364="NMPA",_xlfn.XLOOKUP(西门子log!E1364,'国家网站数据(NMPA)'!B:B,'国家网站数据(NMPA)'!K:K),IF(B1364="Oversea",_xlfn.XLOOKUP(O1364,'Oversea data From 国家网站'!A:A,'Oversea data From 国家网站'!K:K),_xlfn.XLOOKUP(西门子log!O1364,'Local data from 国家网站'!A:A,'Local data from 国家网站'!K:K)))),"NA",IF(B1364="NMPA",_xlfn.XLOOKUP(E1364,'国家网站数据(NMPA)'!B:B,'国家网站数据(NMPA)'!K:K),IF(B1364="Oversea",_xlfn.XLOOKUP(O1364,'Oversea data From 国家网站'!A:A,'Oversea data From 国家网站'!K:K),_xlfn.XLOOKUP(O1364,'Local data from 国家网站'!A:A,'Local data from 国家网站'!K:K))))</f>
        <v>0</v>
      </c>
      <c r="J1364" s="176"/>
      <c r="K1364" s="176" t="str">
        <f>IF(B1364="NMPA", _xlfn.XLOOKUP(E1364, '国家网站数据(NMPA)'!B:B, '国家网站数据(NMPA)'!W:W), "NA")</f>
        <v>NA</v>
      </c>
      <c r="M1364" s="326">
        <f t="shared" si="41"/>
        <v>30</v>
      </c>
    </row>
    <row r="1365" spans="3:13" ht="16.399999999999999" customHeight="1">
      <c r="C1365" s="172">
        <f t="shared" ca="1" si="40"/>
        <v>-45773</v>
      </c>
      <c r="D1365" s="174" t="str">
        <f>IF(B1365="NMPA", _xlfn.XLOOKUP(E1365,'国家网站数据(NMPA)'!$B$1:$B$906,'国家网站数据(NMPA)'!C$1:C$906),"NA")</f>
        <v>NA</v>
      </c>
      <c r="E1365" s="180">
        <f>IF(N1365="Not Reportable","NA",IF(B1365="Oversea",_xlfn.XLOOKUP(O1365,'Oversea data From 国家网站'!A:A,'Oversea data From 国家网站'!B:B),_xlfn.XLOOKUP(O1365,'Local data from 国家网站'!A:A,'Local data from 国家网站'!B:B)))</f>
        <v>0</v>
      </c>
      <c r="G1365" s="176">
        <f>IF(ISERROR(IF(B1365="NMPA",_xlfn.XLOOKUP(E1365,'国家网站数据(NMPA)'!B$1:B$906,'国家网站数据(NMPA)'!J$1:J$906),IF(B1365="Oversea",_xlfn.XLOOKUP(O1365,'Oversea data From 国家网站'!A$1:A$994,'Oversea data From 国家网站'!J$1:J$994),_xlfn.XLOOKUP(O1365,'Local data from 国家网站'!A$1:A$1000,'Local data from 国家网站'!J$1:J$1000)))),"NA",IF(B1365="NMPA",_xlfn.XLOOKUP(E1365,'国家网站数据(NMPA)'!B$1:B$906,'国家网站数据(NMPA)'!J$1:J$906),IF(B1365="Oversea",_xlfn.XLOOKUP(O1365,'Oversea data From 国家网站'!A$1:A$994,'Oversea data From 国家网站'!J$1:J$994),_xlfn.XLOOKUP(O1365,'Local data from 国家网站'!A$1:A$1000,'Local data from 国家网站'!J$1:J$1000))))</f>
        <v>0</v>
      </c>
      <c r="I1365" s="176">
        <f>IF(ISERROR(IF(B1365="NMPA",_xlfn.XLOOKUP(西门子log!E1365,'国家网站数据(NMPA)'!B:B,'国家网站数据(NMPA)'!K:K),IF(B1365="Oversea",_xlfn.XLOOKUP(O1365,'Oversea data From 国家网站'!A:A,'Oversea data From 国家网站'!K:K),_xlfn.XLOOKUP(西门子log!O1365,'Local data from 国家网站'!A:A,'Local data from 国家网站'!K:K)))),"NA",IF(B1365="NMPA",_xlfn.XLOOKUP(E1365,'国家网站数据(NMPA)'!B:B,'国家网站数据(NMPA)'!K:K),IF(B1365="Oversea",_xlfn.XLOOKUP(O1365,'Oversea data From 国家网站'!A:A,'Oversea data From 国家网站'!K:K),_xlfn.XLOOKUP(O1365,'Local data from 国家网站'!A:A,'Local data from 国家网站'!K:K))))</f>
        <v>0</v>
      </c>
      <c r="J1365" s="176"/>
      <c r="K1365" s="176" t="str">
        <f>IF(B1365="NMPA", _xlfn.XLOOKUP(E1365, '国家网站数据(NMPA)'!B:B, '国家网站数据(NMPA)'!W:W), "NA")</f>
        <v>NA</v>
      </c>
      <c r="M1365" s="326">
        <f t="shared" si="41"/>
        <v>30</v>
      </c>
    </row>
    <row r="1366" spans="3:13" ht="16.399999999999999" customHeight="1">
      <c r="C1366" s="172">
        <f t="shared" ca="1" si="40"/>
        <v>-45773</v>
      </c>
      <c r="D1366" s="174" t="str">
        <f>IF(B1366="NMPA", _xlfn.XLOOKUP(E1366,'国家网站数据(NMPA)'!$B$1:$B$906,'国家网站数据(NMPA)'!C$1:C$906),"NA")</f>
        <v>NA</v>
      </c>
      <c r="E1366" s="180">
        <f>IF(N1366="Not Reportable","NA",IF(B1366="Oversea",_xlfn.XLOOKUP(O1366,'Oversea data From 国家网站'!A:A,'Oversea data From 国家网站'!B:B),_xlfn.XLOOKUP(O1366,'Local data from 国家网站'!A:A,'Local data from 国家网站'!B:B)))</f>
        <v>0</v>
      </c>
      <c r="G1366" s="176">
        <f>IF(ISERROR(IF(B1366="NMPA",_xlfn.XLOOKUP(E1366,'国家网站数据(NMPA)'!B$1:B$906,'国家网站数据(NMPA)'!J$1:J$906),IF(B1366="Oversea",_xlfn.XLOOKUP(O1366,'Oversea data From 国家网站'!A$1:A$994,'Oversea data From 国家网站'!J$1:J$994),_xlfn.XLOOKUP(O1366,'Local data from 国家网站'!A$1:A$1000,'Local data from 国家网站'!J$1:J$1000)))),"NA",IF(B1366="NMPA",_xlfn.XLOOKUP(E1366,'国家网站数据(NMPA)'!B$1:B$906,'国家网站数据(NMPA)'!J$1:J$906),IF(B1366="Oversea",_xlfn.XLOOKUP(O1366,'Oversea data From 国家网站'!A$1:A$994,'Oversea data From 国家网站'!J$1:J$994),_xlfn.XLOOKUP(O1366,'Local data from 国家网站'!A$1:A$1000,'Local data from 国家网站'!J$1:J$1000))))</f>
        <v>0</v>
      </c>
      <c r="I1366" s="176">
        <f>IF(ISERROR(IF(B1366="NMPA",_xlfn.XLOOKUP(西门子log!E1366,'国家网站数据(NMPA)'!B:B,'国家网站数据(NMPA)'!K:K),IF(B1366="Oversea",_xlfn.XLOOKUP(O1366,'Oversea data From 国家网站'!A:A,'Oversea data From 国家网站'!K:K),_xlfn.XLOOKUP(西门子log!O1366,'Local data from 国家网站'!A:A,'Local data from 国家网站'!K:K)))),"NA",IF(B1366="NMPA",_xlfn.XLOOKUP(E1366,'国家网站数据(NMPA)'!B:B,'国家网站数据(NMPA)'!K:K),IF(B1366="Oversea",_xlfn.XLOOKUP(O1366,'Oversea data From 国家网站'!A:A,'Oversea data From 国家网站'!K:K),_xlfn.XLOOKUP(O1366,'Local data from 国家网站'!A:A,'Local data from 国家网站'!K:K))))</f>
        <v>0</v>
      </c>
      <c r="J1366" s="176"/>
      <c r="K1366" s="176" t="str">
        <f>IF(B1366="NMPA", _xlfn.XLOOKUP(E1366, '国家网站数据(NMPA)'!B:B, '国家网站数据(NMPA)'!W:W), "NA")</f>
        <v>NA</v>
      </c>
      <c r="M1366" s="326">
        <f t="shared" si="41"/>
        <v>30</v>
      </c>
    </row>
    <row r="1367" spans="3:13" ht="16.399999999999999" customHeight="1">
      <c r="C1367" s="172">
        <f t="shared" ca="1" si="40"/>
        <v>-45773</v>
      </c>
      <c r="D1367" s="174" t="str">
        <f>IF(B1367="NMPA", _xlfn.XLOOKUP(E1367,'国家网站数据(NMPA)'!$B$1:$B$906,'国家网站数据(NMPA)'!C$1:C$906),"NA")</f>
        <v>NA</v>
      </c>
      <c r="E1367" s="180">
        <f>IF(N1367="Not Reportable","NA",IF(B1367="Oversea",_xlfn.XLOOKUP(O1367,'Oversea data From 国家网站'!A:A,'Oversea data From 国家网站'!B:B),_xlfn.XLOOKUP(O1367,'Local data from 国家网站'!A:A,'Local data from 国家网站'!B:B)))</f>
        <v>0</v>
      </c>
      <c r="G1367" s="176">
        <f>IF(ISERROR(IF(B1367="NMPA",_xlfn.XLOOKUP(E1367,'国家网站数据(NMPA)'!B$1:B$906,'国家网站数据(NMPA)'!J$1:J$906),IF(B1367="Oversea",_xlfn.XLOOKUP(O1367,'Oversea data From 国家网站'!A$1:A$994,'Oversea data From 国家网站'!J$1:J$994),_xlfn.XLOOKUP(O1367,'Local data from 国家网站'!A$1:A$1000,'Local data from 国家网站'!J$1:J$1000)))),"NA",IF(B1367="NMPA",_xlfn.XLOOKUP(E1367,'国家网站数据(NMPA)'!B$1:B$906,'国家网站数据(NMPA)'!J$1:J$906),IF(B1367="Oversea",_xlfn.XLOOKUP(O1367,'Oversea data From 国家网站'!A$1:A$994,'Oversea data From 国家网站'!J$1:J$994),_xlfn.XLOOKUP(O1367,'Local data from 国家网站'!A$1:A$1000,'Local data from 国家网站'!J$1:J$1000))))</f>
        <v>0</v>
      </c>
      <c r="I1367" s="176">
        <f>IF(ISERROR(IF(B1367="NMPA",_xlfn.XLOOKUP(西门子log!E1367,'国家网站数据(NMPA)'!B:B,'国家网站数据(NMPA)'!K:K),IF(B1367="Oversea",_xlfn.XLOOKUP(O1367,'Oversea data From 国家网站'!A:A,'Oversea data From 国家网站'!K:K),_xlfn.XLOOKUP(西门子log!O1367,'Local data from 国家网站'!A:A,'Local data from 国家网站'!K:K)))),"NA",IF(B1367="NMPA",_xlfn.XLOOKUP(E1367,'国家网站数据(NMPA)'!B:B,'国家网站数据(NMPA)'!K:K),IF(B1367="Oversea",_xlfn.XLOOKUP(O1367,'Oversea data From 国家网站'!A:A,'Oversea data From 国家网站'!K:K),_xlfn.XLOOKUP(O1367,'Local data from 国家网站'!A:A,'Local data from 国家网站'!K:K))))</f>
        <v>0</v>
      </c>
      <c r="J1367" s="176"/>
      <c r="K1367" s="176" t="str">
        <f>IF(B1367="NMPA", _xlfn.XLOOKUP(E1367, '国家网站数据(NMPA)'!B:B, '国家网站数据(NMPA)'!W:W), "NA")</f>
        <v>NA</v>
      </c>
      <c r="M1367" s="326">
        <f t="shared" si="41"/>
        <v>30</v>
      </c>
    </row>
    <row r="1368" spans="3:13" ht="16.399999999999999" customHeight="1">
      <c r="C1368" s="172">
        <f t="shared" ca="1" si="40"/>
        <v>-45773</v>
      </c>
      <c r="D1368" s="174" t="str">
        <f>IF(B1368="NMPA", _xlfn.XLOOKUP(E1368,'国家网站数据(NMPA)'!$B$1:$B$906,'国家网站数据(NMPA)'!C$1:C$906),"NA")</f>
        <v>NA</v>
      </c>
      <c r="E1368" s="180">
        <f>IF(N1368="Not Reportable","NA",IF(B1368="Oversea",_xlfn.XLOOKUP(O1368,'Oversea data From 国家网站'!A:A,'Oversea data From 国家网站'!B:B),_xlfn.XLOOKUP(O1368,'Local data from 国家网站'!A:A,'Local data from 国家网站'!B:B)))</f>
        <v>0</v>
      </c>
      <c r="G1368" s="176">
        <f>IF(ISERROR(IF(B1368="NMPA",_xlfn.XLOOKUP(E1368,'国家网站数据(NMPA)'!B$1:B$906,'国家网站数据(NMPA)'!J$1:J$906),IF(B1368="Oversea",_xlfn.XLOOKUP(O1368,'Oversea data From 国家网站'!A$1:A$994,'Oversea data From 国家网站'!J$1:J$994),_xlfn.XLOOKUP(O1368,'Local data from 国家网站'!A$1:A$1000,'Local data from 国家网站'!J$1:J$1000)))),"NA",IF(B1368="NMPA",_xlfn.XLOOKUP(E1368,'国家网站数据(NMPA)'!B$1:B$906,'国家网站数据(NMPA)'!J$1:J$906),IF(B1368="Oversea",_xlfn.XLOOKUP(O1368,'Oversea data From 国家网站'!A$1:A$994,'Oversea data From 国家网站'!J$1:J$994),_xlfn.XLOOKUP(O1368,'Local data from 国家网站'!A$1:A$1000,'Local data from 国家网站'!J$1:J$1000))))</f>
        <v>0</v>
      </c>
      <c r="I1368" s="176">
        <f>IF(ISERROR(IF(B1368="NMPA",_xlfn.XLOOKUP(西门子log!E1368,'国家网站数据(NMPA)'!B:B,'国家网站数据(NMPA)'!K:K),IF(B1368="Oversea",_xlfn.XLOOKUP(O1368,'Oversea data From 国家网站'!A:A,'Oversea data From 国家网站'!K:K),_xlfn.XLOOKUP(西门子log!O1368,'Local data from 国家网站'!A:A,'Local data from 国家网站'!K:K)))),"NA",IF(B1368="NMPA",_xlfn.XLOOKUP(E1368,'国家网站数据(NMPA)'!B:B,'国家网站数据(NMPA)'!K:K),IF(B1368="Oversea",_xlfn.XLOOKUP(O1368,'Oversea data From 国家网站'!A:A,'Oversea data From 国家网站'!K:K),_xlfn.XLOOKUP(O1368,'Local data from 国家网站'!A:A,'Local data from 国家网站'!K:K))))</f>
        <v>0</v>
      </c>
      <c r="J1368" s="176"/>
      <c r="K1368" s="176" t="str">
        <f>IF(B1368="NMPA", _xlfn.XLOOKUP(E1368, '国家网站数据(NMPA)'!B:B, '国家网站数据(NMPA)'!W:W), "NA")</f>
        <v>NA</v>
      </c>
      <c r="M1368" s="326">
        <f t="shared" si="41"/>
        <v>30</v>
      </c>
    </row>
    <row r="1369" spans="3:13" ht="16.399999999999999" customHeight="1">
      <c r="C1369" s="172">
        <f t="shared" ca="1" si="40"/>
        <v>-45773</v>
      </c>
      <c r="D1369" s="174" t="str">
        <f>IF(B1369="NMPA", _xlfn.XLOOKUP(E1369,'国家网站数据(NMPA)'!$B$1:$B$906,'国家网站数据(NMPA)'!C$1:C$906),"NA")</f>
        <v>NA</v>
      </c>
      <c r="E1369" s="180">
        <f>IF(N1369="Not Reportable","NA",IF(B1369="Oversea",_xlfn.XLOOKUP(O1369,'Oversea data From 国家网站'!A:A,'Oversea data From 国家网站'!B:B),_xlfn.XLOOKUP(O1369,'Local data from 国家网站'!A:A,'Local data from 国家网站'!B:B)))</f>
        <v>0</v>
      </c>
      <c r="G1369" s="176">
        <f>IF(ISERROR(IF(B1369="NMPA",_xlfn.XLOOKUP(E1369,'国家网站数据(NMPA)'!B$1:B$906,'国家网站数据(NMPA)'!J$1:J$906),IF(B1369="Oversea",_xlfn.XLOOKUP(O1369,'Oversea data From 国家网站'!A$1:A$994,'Oversea data From 国家网站'!J$1:J$994),_xlfn.XLOOKUP(O1369,'Local data from 国家网站'!A$1:A$1000,'Local data from 国家网站'!J$1:J$1000)))),"NA",IF(B1369="NMPA",_xlfn.XLOOKUP(E1369,'国家网站数据(NMPA)'!B$1:B$906,'国家网站数据(NMPA)'!J$1:J$906),IF(B1369="Oversea",_xlfn.XLOOKUP(O1369,'Oversea data From 国家网站'!A$1:A$994,'Oversea data From 国家网站'!J$1:J$994),_xlfn.XLOOKUP(O1369,'Local data from 国家网站'!A$1:A$1000,'Local data from 国家网站'!J$1:J$1000))))</f>
        <v>0</v>
      </c>
      <c r="I1369" s="176">
        <f>IF(ISERROR(IF(B1369="NMPA",_xlfn.XLOOKUP(西门子log!E1369,'国家网站数据(NMPA)'!B:B,'国家网站数据(NMPA)'!K:K),IF(B1369="Oversea",_xlfn.XLOOKUP(O1369,'Oversea data From 国家网站'!A:A,'Oversea data From 国家网站'!K:K),_xlfn.XLOOKUP(西门子log!O1369,'Local data from 国家网站'!A:A,'Local data from 国家网站'!K:K)))),"NA",IF(B1369="NMPA",_xlfn.XLOOKUP(E1369,'国家网站数据(NMPA)'!B:B,'国家网站数据(NMPA)'!K:K),IF(B1369="Oversea",_xlfn.XLOOKUP(O1369,'Oversea data From 国家网站'!A:A,'Oversea data From 国家网站'!K:K),_xlfn.XLOOKUP(O1369,'Local data from 国家网站'!A:A,'Local data from 国家网站'!K:K))))</f>
        <v>0</v>
      </c>
      <c r="J1369" s="176"/>
      <c r="K1369" s="176" t="str">
        <f>IF(B1369="NMPA", _xlfn.XLOOKUP(E1369, '国家网站数据(NMPA)'!B:B, '国家网站数据(NMPA)'!W:W), "NA")</f>
        <v>NA</v>
      </c>
      <c r="M1369" s="326">
        <f t="shared" si="41"/>
        <v>30</v>
      </c>
    </row>
    <row r="1370" spans="3:13" ht="16.399999999999999" customHeight="1">
      <c r="C1370" s="172">
        <f t="shared" ca="1" si="40"/>
        <v>-45773</v>
      </c>
      <c r="D1370" s="174" t="str">
        <f>IF(B1370="NMPA", _xlfn.XLOOKUP(E1370,'国家网站数据(NMPA)'!$B$1:$B$906,'国家网站数据(NMPA)'!C$1:C$906),"NA")</f>
        <v>NA</v>
      </c>
      <c r="E1370" s="180">
        <f>IF(N1370="Not Reportable","NA",IF(B1370="Oversea",_xlfn.XLOOKUP(O1370,'Oversea data From 国家网站'!A:A,'Oversea data From 国家网站'!B:B),_xlfn.XLOOKUP(O1370,'Local data from 国家网站'!A:A,'Local data from 国家网站'!B:B)))</f>
        <v>0</v>
      </c>
      <c r="G1370" s="176">
        <f>IF(ISERROR(IF(B1370="NMPA",_xlfn.XLOOKUP(E1370,'国家网站数据(NMPA)'!B$1:B$906,'国家网站数据(NMPA)'!J$1:J$906),IF(B1370="Oversea",_xlfn.XLOOKUP(O1370,'Oversea data From 国家网站'!A$1:A$994,'Oversea data From 国家网站'!J$1:J$994),_xlfn.XLOOKUP(O1370,'Local data from 国家网站'!A$1:A$1000,'Local data from 国家网站'!J$1:J$1000)))),"NA",IF(B1370="NMPA",_xlfn.XLOOKUP(E1370,'国家网站数据(NMPA)'!B$1:B$906,'国家网站数据(NMPA)'!J$1:J$906),IF(B1370="Oversea",_xlfn.XLOOKUP(O1370,'Oversea data From 国家网站'!A$1:A$994,'Oversea data From 国家网站'!J$1:J$994),_xlfn.XLOOKUP(O1370,'Local data from 国家网站'!A$1:A$1000,'Local data from 国家网站'!J$1:J$1000))))</f>
        <v>0</v>
      </c>
      <c r="I1370" s="176">
        <f>IF(ISERROR(IF(B1370="NMPA",_xlfn.XLOOKUP(西门子log!E1370,'国家网站数据(NMPA)'!B:B,'国家网站数据(NMPA)'!K:K),IF(B1370="Oversea",_xlfn.XLOOKUP(O1370,'Oversea data From 国家网站'!A:A,'Oversea data From 国家网站'!K:K),_xlfn.XLOOKUP(西门子log!O1370,'Local data from 国家网站'!A:A,'Local data from 国家网站'!K:K)))),"NA",IF(B1370="NMPA",_xlfn.XLOOKUP(E1370,'国家网站数据(NMPA)'!B:B,'国家网站数据(NMPA)'!K:K),IF(B1370="Oversea",_xlfn.XLOOKUP(O1370,'Oversea data From 国家网站'!A:A,'Oversea data From 国家网站'!K:K),_xlfn.XLOOKUP(O1370,'Local data from 国家网站'!A:A,'Local data from 国家网站'!K:K))))</f>
        <v>0</v>
      </c>
      <c r="J1370" s="176"/>
      <c r="K1370" s="176" t="str">
        <f>IF(B1370="NMPA", _xlfn.XLOOKUP(E1370, '国家网站数据(NMPA)'!B:B, '国家网站数据(NMPA)'!W:W), "NA")</f>
        <v>NA</v>
      </c>
      <c r="M1370" s="326">
        <f t="shared" si="41"/>
        <v>30</v>
      </c>
    </row>
    <row r="1371" spans="3:13" ht="16.399999999999999" customHeight="1">
      <c r="C1371" s="172">
        <f t="shared" ca="1" si="40"/>
        <v>-45773</v>
      </c>
      <c r="D1371" s="174" t="str">
        <f>IF(B1371="NMPA", _xlfn.XLOOKUP(E1371,'国家网站数据(NMPA)'!$B$1:$B$906,'国家网站数据(NMPA)'!C$1:C$906),"NA")</f>
        <v>NA</v>
      </c>
      <c r="E1371" s="180">
        <f>IF(N1371="Not Reportable","NA",IF(B1371="Oversea",_xlfn.XLOOKUP(O1371,'Oversea data From 国家网站'!A:A,'Oversea data From 国家网站'!B:B),_xlfn.XLOOKUP(O1371,'Local data from 国家网站'!A:A,'Local data from 国家网站'!B:B)))</f>
        <v>0</v>
      </c>
      <c r="G1371" s="176">
        <f>IF(ISERROR(IF(B1371="NMPA",_xlfn.XLOOKUP(E1371,'国家网站数据(NMPA)'!B$1:B$906,'国家网站数据(NMPA)'!J$1:J$906),IF(B1371="Oversea",_xlfn.XLOOKUP(O1371,'Oversea data From 国家网站'!A$1:A$994,'Oversea data From 国家网站'!J$1:J$994),_xlfn.XLOOKUP(O1371,'Local data from 国家网站'!A$1:A$1000,'Local data from 国家网站'!J$1:J$1000)))),"NA",IF(B1371="NMPA",_xlfn.XLOOKUP(E1371,'国家网站数据(NMPA)'!B$1:B$906,'国家网站数据(NMPA)'!J$1:J$906),IF(B1371="Oversea",_xlfn.XLOOKUP(O1371,'Oversea data From 国家网站'!A$1:A$994,'Oversea data From 国家网站'!J$1:J$994),_xlfn.XLOOKUP(O1371,'Local data from 国家网站'!A$1:A$1000,'Local data from 国家网站'!J$1:J$1000))))</f>
        <v>0</v>
      </c>
      <c r="I1371" s="176">
        <f>IF(ISERROR(IF(B1371="NMPA",_xlfn.XLOOKUP(西门子log!E1371,'国家网站数据(NMPA)'!B:B,'国家网站数据(NMPA)'!K:K),IF(B1371="Oversea",_xlfn.XLOOKUP(O1371,'Oversea data From 国家网站'!A:A,'Oversea data From 国家网站'!K:K),_xlfn.XLOOKUP(西门子log!O1371,'Local data from 国家网站'!A:A,'Local data from 国家网站'!K:K)))),"NA",IF(B1371="NMPA",_xlfn.XLOOKUP(E1371,'国家网站数据(NMPA)'!B:B,'国家网站数据(NMPA)'!K:K),IF(B1371="Oversea",_xlfn.XLOOKUP(O1371,'Oversea data From 国家网站'!A:A,'Oversea data From 国家网站'!K:K),_xlfn.XLOOKUP(O1371,'Local data from 国家网站'!A:A,'Local data from 国家网站'!K:K))))</f>
        <v>0</v>
      </c>
      <c r="J1371" s="176"/>
      <c r="K1371" s="176" t="str">
        <f>IF(B1371="NMPA", _xlfn.XLOOKUP(E1371, '国家网站数据(NMPA)'!B:B, '国家网站数据(NMPA)'!W:W), "NA")</f>
        <v>NA</v>
      </c>
      <c r="M1371" s="326">
        <f t="shared" si="41"/>
        <v>30</v>
      </c>
    </row>
    <row r="1372" spans="3:13" ht="16.399999999999999" customHeight="1">
      <c r="C1372" s="172">
        <f t="shared" ca="1" si="40"/>
        <v>-45773</v>
      </c>
      <c r="D1372" s="174" t="str">
        <f>IF(B1372="NMPA", _xlfn.XLOOKUP(E1372,'国家网站数据(NMPA)'!$B$1:$B$906,'国家网站数据(NMPA)'!C$1:C$906),"NA")</f>
        <v>NA</v>
      </c>
      <c r="E1372" s="180">
        <f>IF(N1372="Not Reportable","NA",IF(B1372="Oversea",_xlfn.XLOOKUP(O1372,'Oversea data From 国家网站'!A:A,'Oversea data From 国家网站'!B:B),_xlfn.XLOOKUP(O1372,'Local data from 国家网站'!A:A,'Local data from 国家网站'!B:B)))</f>
        <v>0</v>
      </c>
      <c r="G1372" s="176">
        <f>IF(ISERROR(IF(B1372="NMPA",_xlfn.XLOOKUP(E1372,'国家网站数据(NMPA)'!B$1:B$906,'国家网站数据(NMPA)'!J$1:J$906),IF(B1372="Oversea",_xlfn.XLOOKUP(O1372,'Oversea data From 国家网站'!A$1:A$994,'Oversea data From 国家网站'!J$1:J$994),_xlfn.XLOOKUP(O1372,'Local data from 国家网站'!A$1:A$1000,'Local data from 国家网站'!J$1:J$1000)))),"NA",IF(B1372="NMPA",_xlfn.XLOOKUP(E1372,'国家网站数据(NMPA)'!B$1:B$906,'国家网站数据(NMPA)'!J$1:J$906),IF(B1372="Oversea",_xlfn.XLOOKUP(O1372,'Oversea data From 国家网站'!A$1:A$994,'Oversea data From 国家网站'!J$1:J$994),_xlfn.XLOOKUP(O1372,'Local data from 国家网站'!A$1:A$1000,'Local data from 国家网站'!J$1:J$1000))))</f>
        <v>0</v>
      </c>
      <c r="I1372" s="176">
        <f>IF(ISERROR(IF(B1372="NMPA",_xlfn.XLOOKUP(西门子log!E1372,'国家网站数据(NMPA)'!B:B,'国家网站数据(NMPA)'!K:K),IF(B1372="Oversea",_xlfn.XLOOKUP(O1372,'Oversea data From 国家网站'!A:A,'Oversea data From 国家网站'!K:K),_xlfn.XLOOKUP(西门子log!O1372,'Local data from 国家网站'!A:A,'Local data from 国家网站'!K:K)))),"NA",IF(B1372="NMPA",_xlfn.XLOOKUP(E1372,'国家网站数据(NMPA)'!B:B,'国家网站数据(NMPA)'!K:K),IF(B1372="Oversea",_xlfn.XLOOKUP(O1372,'Oversea data From 国家网站'!A:A,'Oversea data From 国家网站'!K:K),_xlfn.XLOOKUP(O1372,'Local data from 国家网站'!A:A,'Local data from 国家网站'!K:K))))</f>
        <v>0</v>
      </c>
      <c r="J1372" s="176"/>
      <c r="K1372" s="176" t="str">
        <f>IF(B1372="NMPA", _xlfn.XLOOKUP(E1372, '国家网站数据(NMPA)'!B:B, '国家网站数据(NMPA)'!W:W), "NA")</f>
        <v>NA</v>
      </c>
      <c r="M1372" s="326">
        <f t="shared" si="41"/>
        <v>30</v>
      </c>
    </row>
    <row r="1373" spans="3:13" ht="16.399999999999999" customHeight="1">
      <c r="C1373" s="172">
        <f t="shared" ca="1" si="40"/>
        <v>-45773</v>
      </c>
      <c r="D1373" s="174" t="str">
        <f>IF(B1373="NMPA", _xlfn.XLOOKUP(E1373,'国家网站数据(NMPA)'!$B$1:$B$906,'国家网站数据(NMPA)'!C$1:C$906),"NA")</f>
        <v>NA</v>
      </c>
      <c r="E1373" s="180">
        <f>IF(N1373="Not Reportable","NA",IF(B1373="Oversea",_xlfn.XLOOKUP(O1373,'Oversea data From 国家网站'!A:A,'Oversea data From 国家网站'!B:B),_xlfn.XLOOKUP(O1373,'Local data from 国家网站'!A:A,'Local data from 国家网站'!B:B)))</f>
        <v>0</v>
      </c>
      <c r="G1373" s="176">
        <f>IF(ISERROR(IF(B1373="NMPA",_xlfn.XLOOKUP(E1373,'国家网站数据(NMPA)'!B$1:B$906,'国家网站数据(NMPA)'!J$1:J$906),IF(B1373="Oversea",_xlfn.XLOOKUP(O1373,'Oversea data From 国家网站'!A$1:A$994,'Oversea data From 国家网站'!J$1:J$994),_xlfn.XLOOKUP(O1373,'Local data from 国家网站'!A$1:A$1000,'Local data from 国家网站'!J$1:J$1000)))),"NA",IF(B1373="NMPA",_xlfn.XLOOKUP(E1373,'国家网站数据(NMPA)'!B$1:B$906,'国家网站数据(NMPA)'!J$1:J$906),IF(B1373="Oversea",_xlfn.XLOOKUP(O1373,'Oversea data From 国家网站'!A$1:A$994,'Oversea data From 国家网站'!J$1:J$994),_xlfn.XLOOKUP(O1373,'Local data from 国家网站'!A$1:A$1000,'Local data from 国家网站'!J$1:J$1000))))</f>
        <v>0</v>
      </c>
      <c r="I1373" s="176">
        <f>IF(ISERROR(IF(B1373="NMPA",_xlfn.XLOOKUP(西门子log!E1373,'国家网站数据(NMPA)'!B:B,'国家网站数据(NMPA)'!K:K),IF(B1373="Oversea",_xlfn.XLOOKUP(O1373,'Oversea data From 国家网站'!A:A,'Oversea data From 国家网站'!K:K),_xlfn.XLOOKUP(西门子log!O1373,'Local data from 国家网站'!A:A,'Local data from 国家网站'!K:K)))),"NA",IF(B1373="NMPA",_xlfn.XLOOKUP(E1373,'国家网站数据(NMPA)'!B:B,'国家网站数据(NMPA)'!K:K),IF(B1373="Oversea",_xlfn.XLOOKUP(O1373,'Oversea data From 国家网站'!A:A,'Oversea data From 国家网站'!K:K),_xlfn.XLOOKUP(O1373,'Local data from 国家网站'!A:A,'Local data from 国家网站'!K:K))))</f>
        <v>0</v>
      </c>
      <c r="J1373" s="176"/>
      <c r="K1373" s="176" t="str">
        <f>IF(B1373="NMPA", _xlfn.XLOOKUP(E1373, '国家网站数据(NMPA)'!B:B, '国家网站数据(NMPA)'!W:W), "NA")</f>
        <v>NA</v>
      </c>
      <c r="M1373" s="326">
        <f t="shared" si="41"/>
        <v>30</v>
      </c>
    </row>
    <row r="1374" spans="3:13" ht="16.399999999999999" customHeight="1">
      <c r="C1374" s="172">
        <f t="shared" ca="1" si="40"/>
        <v>-45773</v>
      </c>
      <c r="D1374" s="174" t="str">
        <f>IF(B1374="NMPA", _xlfn.XLOOKUP(E1374,'国家网站数据(NMPA)'!$B$1:$B$906,'国家网站数据(NMPA)'!C$1:C$906),"NA")</f>
        <v>NA</v>
      </c>
      <c r="E1374" s="180">
        <f>IF(N1374="Not Reportable","NA",IF(B1374="Oversea",_xlfn.XLOOKUP(O1374,'Oversea data From 国家网站'!A:A,'Oversea data From 国家网站'!B:B),_xlfn.XLOOKUP(O1374,'Local data from 国家网站'!A:A,'Local data from 国家网站'!B:B)))</f>
        <v>0</v>
      </c>
      <c r="G1374" s="176">
        <f>IF(ISERROR(IF(B1374="NMPA",_xlfn.XLOOKUP(E1374,'国家网站数据(NMPA)'!B$1:B$906,'国家网站数据(NMPA)'!J$1:J$906),IF(B1374="Oversea",_xlfn.XLOOKUP(O1374,'Oversea data From 国家网站'!A$1:A$994,'Oversea data From 国家网站'!J$1:J$994),_xlfn.XLOOKUP(O1374,'Local data from 国家网站'!A$1:A$1000,'Local data from 国家网站'!J$1:J$1000)))),"NA",IF(B1374="NMPA",_xlfn.XLOOKUP(E1374,'国家网站数据(NMPA)'!B$1:B$906,'国家网站数据(NMPA)'!J$1:J$906),IF(B1374="Oversea",_xlfn.XLOOKUP(O1374,'Oversea data From 国家网站'!A$1:A$994,'Oversea data From 国家网站'!J$1:J$994),_xlfn.XLOOKUP(O1374,'Local data from 国家网站'!A$1:A$1000,'Local data from 国家网站'!J$1:J$1000))))</f>
        <v>0</v>
      </c>
      <c r="I1374" s="176">
        <f>IF(ISERROR(IF(B1374="NMPA",_xlfn.XLOOKUP(西门子log!E1374,'国家网站数据(NMPA)'!B:B,'国家网站数据(NMPA)'!K:K),IF(B1374="Oversea",_xlfn.XLOOKUP(O1374,'Oversea data From 国家网站'!A:A,'Oversea data From 国家网站'!K:K),_xlfn.XLOOKUP(西门子log!O1374,'Local data from 国家网站'!A:A,'Local data from 国家网站'!K:K)))),"NA",IF(B1374="NMPA",_xlfn.XLOOKUP(E1374,'国家网站数据(NMPA)'!B:B,'国家网站数据(NMPA)'!K:K),IF(B1374="Oversea",_xlfn.XLOOKUP(O1374,'Oversea data From 国家网站'!A:A,'Oversea data From 国家网站'!K:K),_xlfn.XLOOKUP(O1374,'Local data from 国家网站'!A:A,'Local data from 国家网站'!K:K))))</f>
        <v>0</v>
      </c>
      <c r="J1374" s="176"/>
      <c r="K1374" s="176" t="str">
        <f>IF(B1374="NMPA", _xlfn.XLOOKUP(E1374, '国家网站数据(NMPA)'!B:B, '国家网站数据(NMPA)'!W:W), "NA")</f>
        <v>NA</v>
      </c>
      <c r="M1374" s="326">
        <f t="shared" si="41"/>
        <v>30</v>
      </c>
    </row>
    <row r="1375" spans="3:13" ht="16.399999999999999" customHeight="1">
      <c r="C1375" s="172">
        <f t="shared" ca="1" si="40"/>
        <v>-45773</v>
      </c>
      <c r="D1375" s="174" t="str">
        <f>IF(B1375="NMPA", _xlfn.XLOOKUP(E1375,'国家网站数据(NMPA)'!$B$1:$B$906,'国家网站数据(NMPA)'!C$1:C$906),"NA")</f>
        <v>NA</v>
      </c>
      <c r="E1375" s="180">
        <f>IF(N1375="Not Reportable","NA",IF(B1375="Oversea",_xlfn.XLOOKUP(O1375,'Oversea data From 国家网站'!A:A,'Oversea data From 国家网站'!B:B),_xlfn.XLOOKUP(O1375,'Local data from 国家网站'!A:A,'Local data from 国家网站'!B:B)))</f>
        <v>0</v>
      </c>
      <c r="G1375" s="176">
        <f>IF(ISERROR(IF(B1375="NMPA",_xlfn.XLOOKUP(E1375,'国家网站数据(NMPA)'!B$1:B$906,'国家网站数据(NMPA)'!J$1:J$906),IF(B1375="Oversea",_xlfn.XLOOKUP(O1375,'Oversea data From 国家网站'!A$1:A$994,'Oversea data From 国家网站'!J$1:J$994),_xlfn.XLOOKUP(O1375,'Local data from 国家网站'!A$1:A$1000,'Local data from 国家网站'!J$1:J$1000)))),"NA",IF(B1375="NMPA",_xlfn.XLOOKUP(E1375,'国家网站数据(NMPA)'!B$1:B$906,'国家网站数据(NMPA)'!J$1:J$906),IF(B1375="Oversea",_xlfn.XLOOKUP(O1375,'Oversea data From 国家网站'!A$1:A$994,'Oversea data From 国家网站'!J$1:J$994),_xlfn.XLOOKUP(O1375,'Local data from 国家网站'!A$1:A$1000,'Local data from 国家网站'!J$1:J$1000))))</f>
        <v>0</v>
      </c>
      <c r="I1375" s="176">
        <f>IF(ISERROR(IF(B1375="NMPA",_xlfn.XLOOKUP(西门子log!E1375,'国家网站数据(NMPA)'!B:B,'国家网站数据(NMPA)'!K:K),IF(B1375="Oversea",_xlfn.XLOOKUP(O1375,'Oversea data From 国家网站'!A:A,'Oversea data From 国家网站'!K:K),_xlfn.XLOOKUP(西门子log!O1375,'Local data from 国家网站'!A:A,'Local data from 国家网站'!K:K)))),"NA",IF(B1375="NMPA",_xlfn.XLOOKUP(E1375,'国家网站数据(NMPA)'!B:B,'国家网站数据(NMPA)'!K:K),IF(B1375="Oversea",_xlfn.XLOOKUP(O1375,'Oversea data From 国家网站'!A:A,'Oversea data From 国家网站'!K:K),_xlfn.XLOOKUP(O1375,'Local data from 国家网站'!A:A,'Local data from 国家网站'!K:K))))</f>
        <v>0</v>
      </c>
      <c r="J1375" s="176"/>
      <c r="K1375" s="176" t="str">
        <f>IF(B1375="NMPA", _xlfn.XLOOKUP(E1375, '国家网站数据(NMPA)'!B:B, '国家网站数据(NMPA)'!W:W), "NA")</f>
        <v>NA</v>
      </c>
      <c r="M1375" s="326">
        <f t="shared" si="41"/>
        <v>30</v>
      </c>
    </row>
    <row r="1376" spans="3:13" ht="16.399999999999999" customHeight="1">
      <c r="C1376" s="172">
        <f t="shared" ca="1" si="40"/>
        <v>-45773</v>
      </c>
      <c r="D1376" s="174" t="str">
        <f>IF(B1376="NMPA", _xlfn.XLOOKUP(E1376,'国家网站数据(NMPA)'!$B$1:$B$906,'国家网站数据(NMPA)'!C$1:C$906),"NA")</f>
        <v>NA</v>
      </c>
      <c r="E1376" s="180">
        <f>IF(N1376="Not Reportable","NA",IF(B1376="Oversea",_xlfn.XLOOKUP(O1376,'Oversea data From 国家网站'!A:A,'Oversea data From 国家网站'!B:B),_xlfn.XLOOKUP(O1376,'Local data from 国家网站'!A:A,'Local data from 国家网站'!B:B)))</f>
        <v>0</v>
      </c>
      <c r="G1376" s="176">
        <f>IF(ISERROR(IF(B1376="NMPA",_xlfn.XLOOKUP(E1376,'国家网站数据(NMPA)'!B$1:B$906,'国家网站数据(NMPA)'!J$1:J$906),IF(B1376="Oversea",_xlfn.XLOOKUP(O1376,'Oversea data From 国家网站'!A$1:A$994,'Oversea data From 国家网站'!J$1:J$994),_xlfn.XLOOKUP(O1376,'Local data from 国家网站'!A$1:A$1000,'Local data from 国家网站'!J$1:J$1000)))),"NA",IF(B1376="NMPA",_xlfn.XLOOKUP(E1376,'国家网站数据(NMPA)'!B$1:B$906,'国家网站数据(NMPA)'!J$1:J$906),IF(B1376="Oversea",_xlfn.XLOOKUP(O1376,'Oversea data From 国家网站'!A$1:A$994,'Oversea data From 国家网站'!J$1:J$994),_xlfn.XLOOKUP(O1376,'Local data from 国家网站'!A$1:A$1000,'Local data from 国家网站'!J$1:J$1000))))</f>
        <v>0</v>
      </c>
      <c r="I1376" s="176">
        <f>IF(ISERROR(IF(B1376="NMPA",_xlfn.XLOOKUP(西门子log!E1376,'国家网站数据(NMPA)'!B:B,'国家网站数据(NMPA)'!K:K),IF(B1376="Oversea",_xlfn.XLOOKUP(O1376,'Oversea data From 国家网站'!A:A,'Oversea data From 国家网站'!K:K),_xlfn.XLOOKUP(西门子log!O1376,'Local data from 国家网站'!A:A,'Local data from 国家网站'!K:K)))),"NA",IF(B1376="NMPA",_xlfn.XLOOKUP(E1376,'国家网站数据(NMPA)'!B:B,'国家网站数据(NMPA)'!K:K),IF(B1376="Oversea",_xlfn.XLOOKUP(O1376,'Oversea data From 国家网站'!A:A,'Oversea data From 国家网站'!K:K),_xlfn.XLOOKUP(O1376,'Local data from 国家网站'!A:A,'Local data from 国家网站'!K:K))))</f>
        <v>0</v>
      </c>
      <c r="J1376" s="176"/>
      <c r="K1376" s="176" t="str">
        <f>IF(B1376="NMPA", _xlfn.XLOOKUP(E1376, '国家网站数据(NMPA)'!B:B, '国家网站数据(NMPA)'!W:W), "NA")</f>
        <v>NA</v>
      </c>
      <c r="M1376" s="326">
        <f t="shared" si="41"/>
        <v>30</v>
      </c>
    </row>
    <row r="1377" spans="3:13" ht="16.399999999999999" customHeight="1">
      <c r="C1377" s="172">
        <f t="shared" ca="1" si="40"/>
        <v>-45773</v>
      </c>
      <c r="D1377" s="174" t="str">
        <f>IF(B1377="NMPA", _xlfn.XLOOKUP(E1377,'国家网站数据(NMPA)'!$B$1:$B$906,'国家网站数据(NMPA)'!C$1:C$906),"NA")</f>
        <v>NA</v>
      </c>
      <c r="E1377" s="180">
        <f>IF(N1377="Not Reportable","NA",IF(B1377="Oversea",_xlfn.XLOOKUP(O1377,'Oversea data From 国家网站'!A:A,'Oversea data From 国家网站'!B:B),_xlfn.XLOOKUP(O1377,'Local data from 国家网站'!A:A,'Local data from 国家网站'!B:B)))</f>
        <v>0</v>
      </c>
      <c r="G1377" s="176">
        <f>IF(ISERROR(IF(B1377="NMPA",_xlfn.XLOOKUP(E1377,'国家网站数据(NMPA)'!B$1:B$906,'国家网站数据(NMPA)'!J$1:J$906),IF(B1377="Oversea",_xlfn.XLOOKUP(O1377,'Oversea data From 国家网站'!A$1:A$994,'Oversea data From 国家网站'!J$1:J$994),_xlfn.XLOOKUP(O1377,'Local data from 国家网站'!A$1:A$1000,'Local data from 国家网站'!J$1:J$1000)))),"NA",IF(B1377="NMPA",_xlfn.XLOOKUP(E1377,'国家网站数据(NMPA)'!B$1:B$906,'国家网站数据(NMPA)'!J$1:J$906),IF(B1377="Oversea",_xlfn.XLOOKUP(O1377,'Oversea data From 国家网站'!A$1:A$994,'Oversea data From 国家网站'!J$1:J$994),_xlfn.XLOOKUP(O1377,'Local data from 国家网站'!A$1:A$1000,'Local data from 国家网站'!J$1:J$1000))))</f>
        <v>0</v>
      </c>
      <c r="I1377" s="176">
        <f>IF(ISERROR(IF(B1377="NMPA",_xlfn.XLOOKUP(西门子log!E1377,'国家网站数据(NMPA)'!B:B,'国家网站数据(NMPA)'!K:K),IF(B1377="Oversea",_xlfn.XLOOKUP(O1377,'Oversea data From 国家网站'!A:A,'Oversea data From 国家网站'!K:K),_xlfn.XLOOKUP(西门子log!O1377,'Local data from 国家网站'!A:A,'Local data from 国家网站'!K:K)))),"NA",IF(B1377="NMPA",_xlfn.XLOOKUP(E1377,'国家网站数据(NMPA)'!B:B,'国家网站数据(NMPA)'!K:K),IF(B1377="Oversea",_xlfn.XLOOKUP(O1377,'Oversea data From 国家网站'!A:A,'Oversea data From 国家网站'!K:K),_xlfn.XLOOKUP(O1377,'Local data from 国家网站'!A:A,'Local data from 国家网站'!K:K))))</f>
        <v>0</v>
      </c>
      <c r="J1377" s="176"/>
      <c r="K1377" s="176" t="str">
        <f>IF(B1377="NMPA", _xlfn.XLOOKUP(E1377, '国家网站数据(NMPA)'!B:B, '国家网站数据(NMPA)'!W:W), "NA")</f>
        <v>NA</v>
      </c>
      <c r="M1377" s="326">
        <f t="shared" si="41"/>
        <v>30</v>
      </c>
    </row>
    <row r="1378" spans="3:13" ht="16.399999999999999" customHeight="1">
      <c r="C1378" s="172">
        <f t="shared" ca="1" si="40"/>
        <v>-45773</v>
      </c>
      <c r="D1378" s="174" t="str">
        <f>IF(B1378="NMPA", _xlfn.XLOOKUP(E1378,'国家网站数据(NMPA)'!$B$1:$B$906,'国家网站数据(NMPA)'!C$1:C$906),"NA")</f>
        <v>NA</v>
      </c>
      <c r="E1378" s="180">
        <f>IF(N1378="Not Reportable","NA",IF(B1378="Oversea",_xlfn.XLOOKUP(O1378,'Oversea data From 国家网站'!A:A,'Oversea data From 国家网站'!B:B),_xlfn.XLOOKUP(O1378,'Local data from 国家网站'!A:A,'Local data from 国家网站'!B:B)))</f>
        <v>0</v>
      </c>
      <c r="G1378" s="176">
        <f>IF(ISERROR(IF(B1378="NMPA",_xlfn.XLOOKUP(E1378,'国家网站数据(NMPA)'!B$1:B$906,'国家网站数据(NMPA)'!J$1:J$906),IF(B1378="Oversea",_xlfn.XLOOKUP(O1378,'Oversea data From 国家网站'!A$1:A$994,'Oversea data From 国家网站'!J$1:J$994),_xlfn.XLOOKUP(O1378,'Local data from 国家网站'!A$1:A$1000,'Local data from 国家网站'!J$1:J$1000)))),"NA",IF(B1378="NMPA",_xlfn.XLOOKUP(E1378,'国家网站数据(NMPA)'!B$1:B$906,'国家网站数据(NMPA)'!J$1:J$906),IF(B1378="Oversea",_xlfn.XLOOKUP(O1378,'Oversea data From 国家网站'!A$1:A$994,'Oversea data From 国家网站'!J$1:J$994),_xlfn.XLOOKUP(O1378,'Local data from 国家网站'!A$1:A$1000,'Local data from 国家网站'!J$1:J$1000))))</f>
        <v>0</v>
      </c>
      <c r="I1378" s="176">
        <f>IF(ISERROR(IF(B1378="NMPA",_xlfn.XLOOKUP(西门子log!E1378,'国家网站数据(NMPA)'!B:B,'国家网站数据(NMPA)'!K:K),IF(B1378="Oversea",_xlfn.XLOOKUP(O1378,'Oversea data From 国家网站'!A:A,'Oversea data From 国家网站'!K:K),_xlfn.XLOOKUP(西门子log!O1378,'Local data from 国家网站'!A:A,'Local data from 国家网站'!K:K)))),"NA",IF(B1378="NMPA",_xlfn.XLOOKUP(E1378,'国家网站数据(NMPA)'!B:B,'国家网站数据(NMPA)'!K:K),IF(B1378="Oversea",_xlfn.XLOOKUP(O1378,'Oversea data From 国家网站'!A:A,'Oversea data From 国家网站'!K:K),_xlfn.XLOOKUP(O1378,'Local data from 国家网站'!A:A,'Local data from 国家网站'!K:K))))</f>
        <v>0</v>
      </c>
      <c r="J1378" s="176"/>
      <c r="K1378" s="176" t="str">
        <f>IF(B1378="NMPA", _xlfn.XLOOKUP(E1378, '国家网站数据(NMPA)'!B:B, '国家网站数据(NMPA)'!W:W), "NA")</f>
        <v>NA</v>
      </c>
      <c r="M1378" s="326">
        <f t="shared" si="41"/>
        <v>30</v>
      </c>
    </row>
    <row r="1379" spans="3:13" ht="16.399999999999999" customHeight="1">
      <c r="C1379" s="172">
        <f t="shared" ca="1" si="40"/>
        <v>-45773</v>
      </c>
      <c r="D1379" s="174" t="str">
        <f>IF(B1379="NMPA", _xlfn.XLOOKUP(E1379,'国家网站数据(NMPA)'!$B$1:$B$906,'国家网站数据(NMPA)'!C$1:C$906),"NA")</f>
        <v>NA</v>
      </c>
      <c r="E1379" s="180">
        <f>IF(N1379="Not Reportable","NA",IF(B1379="Oversea",_xlfn.XLOOKUP(O1379,'Oversea data From 国家网站'!A:A,'Oversea data From 国家网站'!B:B),_xlfn.XLOOKUP(O1379,'Local data from 国家网站'!A:A,'Local data from 国家网站'!B:B)))</f>
        <v>0</v>
      </c>
      <c r="G1379" s="176">
        <f>IF(ISERROR(IF(B1379="NMPA",_xlfn.XLOOKUP(E1379,'国家网站数据(NMPA)'!B$1:B$906,'国家网站数据(NMPA)'!J$1:J$906),IF(B1379="Oversea",_xlfn.XLOOKUP(O1379,'Oversea data From 国家网站'!A$1:A$994,'Oversea data From 国家网站'!J$1:J$994),_xlfn.XLOOKUP(O1379,'Local data from 国家网站'!A$1:A$1000,'Local data from 国家网站'!J$1:J$1000)))),"NA",IF(B1379="NMPA",_xlfn.XLOOKUP(E1379,'国家网站数据(NMPA)'!B$1:B$906,'国家网站数据(NMPA)'!J$1:J$906),IF(B1379="Oversea",_xlfn.XLOOKUP(O1379,'Oversea data From 国家网站'!A$1:A$994,'Oversea data From 国家网站'!J$1:J$994),_xlfn.XLOOKUP(O1379,'Local data from 国家网站'!A$1:A$1000,'Local data from 国家网站'!J$1:J$1000))))</f>
        <v>0</v>
      </c>
      <c r="I1379" s="176">
        <f>IF(ISERROR(IF(B1379="NMPA",_xlfn.XLOOKUP(西门子log!E1379,'国家网站数据(NMPA)'!B:B,'国家网站数据(NMPA)'!K:K),IF(B1379="Oversea",_xlfn.XLOOKUP(O1379,'Oversea data From 国家网站'!A:A,'Oversea data From 国家网站'!K:K),_xlfn.XLOOKUP(西门子log!O1379,'Local data from 国家网站'!A:A,'Local data from 国家网站'!K:K)))),"NA",IF(B1379="NMPA",_xlfn.XLOOKUP(E1379,'国家网站数据(NMPA)'!B:B,'国家网站数据(NMPA)'!K:K),IF(B1379="Oversea",_xlfn.XLOOKUP(O1379,'Oversea data From 国家网站'!A:A,'Oversea data From 国家网站'!K:K),_xlfn.XLOOKUP(O1379,'Local data from 国家网站'!A:A,'Local data from 国家网站'!K:K))))</f>
        <v>0</v>
      </c>
      <c r="J1379" s="176"/>
      <c r="K1379" s="176" t="str">
        <f>IF(B1379="NMPA", _xlfn.XLOOKUP(E1379, '国家网站数据(NMPA)'!B:B, '国家网站数据(NMPA)'!W:W), "NA")</f>
        <v>NA</v>
      </c>
      <c r="M1379" s="326">
        <f t="shared" si="41"/>
        <v>30</v>
      </c>
    </row>
    <row r="1380" spans="3:13" ht="16.399999999999999" customHeight="1">
      <c r="C1380" s="172">
        <f t="shared" ca="1" si="40"/>
        <v>-45773</v>
      </c>
      <c r="D1380" s="174" t="str">
        <f>IF(B1380="NMPA", _xlfn.XLOOKUP(E1380,'国家网站数据(NMPA)'!$B$1:$B$906,'国家网站数据(NMPA)'!C$1:C$906),"NA")</f>
        <v>NA</v>
      </c>
      <c r="E1380" s="180">
        <f>IF(N1380="Not Reportable","NA",IF(B1380="Oversea",_xlfn.XLOOKUP(O1380,'Oversea data From 国家网站'!A:A,'Oversea data From 国家网站'!B:B),_xlfn.XLOOKUP(O1380,'Local data from 国家网站'!A:A,'Local data from 国家网站'!B:B)))</f>
        <v>0</v>
      </c>
      <c r="G1380" s="176">
        <f>IF(ISERROR(IF(B1380="NMPA",_xlfn.XLOOKUP(E1380,'国家网站数据(NMPA)'!B$1:B$906,'国家网站数据(NMPA)'!J$1:J$906),IF(B1380="Oversea",_xlfn.XLOOKUP(O1380,'Oversea data From 国家网站'!A$1:A$994,'Oversea data From 国家网站'!J$1:J$994),_xlfn.XLOOKUP(O1380,'Local data from 国家网站'!A$1:A$1000,'Local data from 国家网站'!J$1:J$1000)))),"NA",IF(B1380="NMPA",_xlfn.XLOOKUP(E1380,'国家网站数据(NMPA)'!B$1:B$906,'国家网站数据(NMPA)'!J$1:J$906),IF(B1380="Oversea",_xlfn.XLOOKUP(O1380,'Oversea data From 国家网站'!A$1:A$994,'Oversea data From 国家网站'!J$1:J$994),_xlfn.XLOOKUP(O1380,'Local data from 国家网站'!A$1:A$1000,'Local data from 国家网站'!J$1:J$1000))))</f>
        <v>0</v>
      </c>
      <c r="I1380" s="176">
        <f>IF(ISERROR(IF(B1380="NMPA",_xlfn.XLOOKUP(西门子log!E1380,'国家网站数据(NMPA)'!B:B,'国家网站数据(NMPA)'!K:K),IF(B1380="Oversea",_xlfn.XLOOKUP(O1380,'Oversea data From 国家网站'!A:A,'Oversea data From 国家网站'!K:K),_xlfn.XLOOKUP(西门子log!O1380,'Local data from 国家网站'!A:A,'Local data from 国家网站'!K:K)))),"NA",IF(B1380="NMPA",_xlfn.XLOOKUP(E1380,'国家网站数据(NMPA)'!B:B,'国家网站数据(NMPA)'!K:K),IF(B1380="Oversea",_xlfn.XLOOKUP(O1380,'Oversea data From 国家网站'!A:A,'Oversea data From 国家网站'!K:K),_xlfn.XLOOKUP(O1380,'Local data from 国家网站'!A:A,'Local data from 国家网站'!K:K))))</f>
        <v>0</v>
      </c>
      <c r="J1380" s="176"/>
      <c r="K1380" s="176" t="str">
        <f>IF(B1380="NMPA", _xlfn.XLOOKUP(E1380, '国家网站数据(NMPA)'!B:B, '国家网站数据(NMPA)'!W:W), "NA")</f>
        <v>NA</v>
      </c>
      <c r="M1380" s="326">
        <f t="shared" si="41"/>
        <v>30</v>
      </c>
    </row>
    <row r="1381" spans="3:13" ht="16.399999999999999" customHeight="1">
      <c r="C1381" s="172">
        <f t="shared" ca="1" si="40"/>
        <v>-45773</v>
      </c>
      <c r="D1381" s="174" t="str">
        <f>IF(B1381="NMPA", _xlfn.XLOOKUP(E1381,'国家网站数据(NMPA)'!$B$1:$B$906,'国家网站数据(NMPA)'!C$1:C$906),"NA")</f>
        <v>NA</v>
      </c>
      <c r="E1381" s="180">
        <f>IF(N1381="Not Reportable","NA",IF(B1381="Oversea",_xlfn.XLOOKUP(O1381,'Oversea data From 国家网站'!A:A,'Oversea data From 国家网站'!B:B),_xlfn.XLOOKUP(O1381,'Local data from 国家网站'!A:A,'Local data from 国家网站'!B:B)))</f>
        <v>0</v>
      </c>
      <c r="G1381" s="176">
        <f>IF(ISERROR(IF(B1381="NMPA",_xlfn.XLOOKUP(E1381,'国家网站数据(NMPA)'!B$1:B$906,'国家网站数据(NMPA)'!J$1:J$906),IF(B1381="Oversea",_xlfn.XLOOKUP(O1381,'Oversea data From 国家网站'!A$1:A$994,'Oversea data From 国家网站'!J$1:J$994),_xlfn.XLOOKUP(O1381,'Local data from 国家网站'!A$1:A$1000,'Local data from 国家网站'!J$1:J$1000)))),"NA",IF(B1381="NMPA",_xlfn.XLOOKUP(E1381,'国家网站数据(NMPA)'!B$1:B$906,'国家网站数据(NMPA)'!J$1:J$906),IF(B1381="Oversea",_xlfn.XLOOKUP(O1381,'Oversea data From 国家网站'!A$1:A$994,'Oversea data From 国家网站'!J$1:J$994),_xlfn.XLOOKUP(O1381,'Local data from 国家网站'!A$1:A$1000,'Local data from 国家网站'!J$1:J$1000))))</f>
        <v>0</v>
      </c>
      <c r="I1381" s="176">
        <f>IF(ISERROR(IF(B1381="NMPA",_xlfn.XLOOKUP(西门子log!E1381,'国家网站数据(NMPA)'!B:B,'国家网站数据(NMPA)'!K:K),IF(B1381="Oversea",_xlfn.XLOOKUP(O1381,'Oversea data From 国家网站'!A:A,'Oversea data From 国家网站'!K:K),_xlfn.XLOOKUP(西门子log!O1381,'Local data from 国家网站'!A:A,'Local data from 国家网站'!K:K)))),"NA",IF(B1381="NMPA",_xlfn.XLOOKUP(E1381,'国家网站数据(NMPA)'!B:B,'国家网站数据(NMPA)'!K:K),IF(B1381="Oversea",_xlfn.XLOOKUP(O1381,'Oversea data From 国家网站'!A:A,'Oversea data From 国家网站'!K:K),_xlfn.XLOOKUP(O1381,'Local data from 国家网站'!A:A,'Local data from 国家网站'!K:K))))</f>
        <v>0</v>
      </c>
      <c r="J1381" s="176"/>
      <c r="K1381" s="176" t="str">
        <f>IF(B1381="NMPA", _xlfn.XLOOKUP(E1381, '国家网站数据(NMPA)'!B:B, '国家网站数据(NMPA)'!W:W), "NA")</f>
        <v>NA</v>
      </c>
      <c r="M1381" s="326">
        <f t="shared" si="41"/>
        <v>30</v>
      </c>
    </row>
    <row r="1382" spans="3:13" ht="16.399999999999999" customHeight="1">
      <c r="C1382" s="172">
        <f t="shared" ca="1" si="40"/>
        <v>-45773</v>
      </c>
      <c r="D1382" s="174" t="str">
        <f>IF(B1382="NMPA", _xlfn.XLOOKUP(E1382,'国家网站数据(NMPA)'!$B$1:$B$906,'国家网站数据(NMPA)'!C$1:C$906),"NA")</f>
        <v>NA</v>
      </c>
      <c r="E1382" s="180">
        <f>IF(N1382="Not Reportable","NA",IF(B1382="Oversea",_xlfn.XLOOKUP(O1382,'Oversea data From 国家网站'!A:A,'Oversea data From 国家网站'!B:B),_xlfn.XLOOKUP(O1382,'Local data from 国家网站'!A:A,'Local data from 国家网站'!B:B)))</f>
        <v>0</v>
      </c>
      <c r="G1382" s="176">
        <f>IF(ISERROR(IF(B1382="NMPA",_xlfn.XLOOKUP(E1382,'国家网站数据(NMPA)'!B$1:B$906,'国家网站数据(NMPA)'!J$1:J$906),IF(B1382="Oversea",_xlfn.XLOOKUP(O1382,'Oversea data From 国家网站'!A$1:A$994,'Oversea data From 国家网站'!J$1:J$994),_xlfn.XLOOKUP(O1382,'Local data from 国家网站'!A$1:A$1000,'Local data from 国家网站'!J$1:J$1000)))),"NA",IF(B1382="NMPA",_xlfn.XLOOKUP(E1382,'国家网站数据(NMPA)'!B$1:B$906,'国家网站数据(NMPA)'!J$1:J$906),IF(B1382="Oversea",_xlfn.XLOOKUP(O1382,'Oversea data From 国家网站'!A$1:A$994,'Oversea data From 国家网站'!J$1:J$994),_xlfn.XLOOKUP(O1382,'Local data from 国家网站'!A$1:A$1000,'Local data from 国家网站'!J$1:J$1000))))</f>
        <v>0</v>
      </c>
      <c r="I1382" s="176">
        <f>IF(ISERROR(IF(B1382="NMPA",_xlfn.XLOOKUP(西门子log!E1382,'国家网站数据(NMPA)'!B:B,'国家网站数据(NMPA)'!K:K),IF(B1382="Oversea",_xlfn.XLOOKUP(O1382,'Oversea data From 国家网站'!A:A,'Oversea data From 国家网站'!K:K),_xlfn.XLOOKUP(西门子log!O1382,'Local data from 国家网站'!A:A,'Local data from 国家网站'!K:K)))),"NA",IF(B1382="NMPA",_xlfn.XLOOKUP(E1382,'国家网站数据(NMPA)'!B:B,'国家网站数据(NMPA)'!K:K),IF(B1382="Oversea",_xlfn.XLOOKUP(O1382,'Oversea data From 国家网站'!A:A,'Oversea data From 国家网站'!K:K),_xlfn.XLOOKUP(O1382,'Local data from 国家网站'!A:A,'Local data from 国家网站'!K:K))))</f>
        <v>0</v>
      </c>
      <c r="J1382" s="176"/>
      <c r="K1382" s="176" t="str">
        <f>IF(B1382="NMPA", _xlfn.XLOOKUP(E1382, '国家网站数据(NMPA)'!B:B, '国家网站数据(NMPA)'!W:W), "NA")</f>
        <v>NA</v>
      </c>
      <c r="M1382" s="326">
        <f t="shared" si="41"/>
        <v>30</v>
      </c>
    </row>
    <row r="1383" spans="3:13" ht="16.399999999999999" customHeight="1">
      <c r="C1383" s="172">
        <f t="shared" ca="1" si="40"/>
        <v>-45773</v>
      </c>
      <c r="D1383" s="174" t="str">
        <f>IF(B1383="NMPA", _xlfn.XLOOKUP(E1383,'国家网站数据(NMPA)'!$B$1:$B$906,'国家网站数据(NMPA)'!C$1:C$906),"NA")</f>
        <v>NA</v>
      </c>
      <c r="E1383" s="180">
        <f>IF(N1383="Not Reportable","NA",IF(B1383="Oversea",_xlfn.XLOOKUP(O1383,'Oversea data From 国家网站'!A:A,'Oversea data From 国家网站'!B:B),_xlfn.XLOOKUP(O1383,'Local data from 国家网站'!A:A,'Local data from 国家网站'!B:B)))</f>
        <v>0</v>
      </c>
      <c r="G1383" s="176">
        <f>IF(ISERROR(IF(B1383="NMPA",_xlfn.XLOOKUP(E1383,'国家网站数据(NMPA)'!B$1:B$906,'国家网站数据(NMPA)'!J$1:J$906),IF(B1383="Oversea",_xlfn.XLOOKUP(O1383,'Oversea data From 国家网站'!A$1:A$994,'Oversea data From 国家网站'!J$1:J$994),_xlfn.XLOOKUP(O1383,'Local data from 国家网站'!A$1:A$1000,'Local data from 国家网站'!J$1:J$1000)))),"NA",IF(B1383="NMPA",_xlfn.XLOOKUP(E1383,'国家网站数据(NMPA)'!B$1:B$906,'国家网站数据(NMPA)'!J$1:J$906),IF(B1383="Oversea",_xlfn.XLOOKUP(O1383,'Oversea data From 国家网站'!A$1:A$994,'Oversea data From 国家网站'!J$1:J$994),_xlfn.XLOOKUP(O1383,'Local data from 国家网站'!A$1:A$1000,'Local data from 国家网站'!J$1:J$1000))))</f>
        <v>0</v>
      </c>
      <c r="I1383" s="176">
        <f>IF(ISERROR(IF(B1383="NMPA",_xlfn.XLOOKUP(西门子log!E1383,'国家网站数据(NMPA)'!B:B,'国家网站数据(NMPA)'!K:K),IF(B1383="Oversea",_xlfn.XLOOKUP(O1383,'Oversea data From 国家网站'!A:A,'Oversea data From 国家网站'!K:K),_xlfn.XLOOKUP(西门子log!O1383,'Local data from 国家网站'!A:A,'Local data from 国家网站'!K:K)))),"NA",IF(B1383="NMPA",_xlfn.XLOOKUP(E1383,'国家网站数据(NMPA)'!B:B,'国家网站数据(NMPA)'!K:K),IF(B1383="Oversea",_xlfn.XLOOKUP(O1383,'Oversea data From 国家网站'!A:A,'Oversea data From 国家网站'!K:K),_xlfn.XLOOKUP(O1383,'Local data from 国家网站'!A:A,'Local data from 国家网站'!K:K))))</f>
        <v>0</v>
      </c>
      <c r="J1383" s="176"/>
      <c r="K1383" s="176" t="str">
        <f>IF(B1383="NMPA", _xlfn.XLOOKUP(E1383, '国家网站数据(NMPA)'!B:B, '国家网站数据(NMPA)'!W:W), "NA")</f>
        <v>NA</v>
      </c>
      <c r="M1383" s="326">
        <f t="shared" si="41"/>
        <v>30</v>
      </c>
    </row>
    <row r="1384" spans="3:13" ht="16.399999999999999" customHeight="1">
      <c r="C1384" s="172">
        <f t="shared" ca="1" si="40"/>
        <v>-45773</v>
      </c>
      <c r="D1384" s="174" t="str">
        <f>IF(B1384="NMPA", _xlfn.XLOOKUP(E1384,'国家网站数据(NMPA)'!$B$1:$B$906,'国家网站数据(NMPA)'!C$1:C$906),"NA")</f>
        <v>NA</v>
      </c>
      <c r="E1384" s="180">
        <f>IF(N1384="Not Reportable","NA",IF(B1384="Oversea",_xlfn.XLOOKUP(O1384,'Oversea data From 国家网站'!A:A,'Oversea data From 国家网站'!B:B),_xlfn.XLOOKUP(O1384,'Local data from 国家网站'!A:A,'Local data from 国家网站'!B:B)))</f>
        <v>0</v>
      </c>
      <c r="G1384" s="176">
        <f>IF(ISERROR(IF(B1384="NMPA",_xlfn.XLOOKUP(E1384,'国家网站数据(NMPA)'!B$1:B$906,'国家网站数据(NMPA)'!J$1:J$906),IF(B1384="Oversea",_xlfn.XLOOKUP(O1384,'Oversea data From 国家网站'!A$1:A$994,'Oversea data From 国家网站'!J$1:J$994),_xlfn.XLOOKUP(O1384,'Local data from 国家网站'!A$1:A$1000,'Local data from 国家网站'!J$1:J$1000)))),"NA",IF(B1384="NMPA",_xlfn.XLOOKUP(E1384,'国家网站数据(NMPA)'!B$1:B$906,'国家网站数据(NMPA)'!J$1:J$906),IF(B1384="Oversea",_xlfn.XLOOKUP(O1384,'Oversea data From 国家网站'!A$1:A$994,'Oversea data From 国家网站'!J$1:J$994),_xlfn.XLOOKUP(O1384,'Local data from 国家网站'!A$1:A$1000,'Local data from 国家网站'!J$1:J$1000))))</f>
        <v>0</v>
      </c>
      <c r="I1384" s="176">
        <f>IF(ISERROR(IF(B1384="NMPA",_xlfn.XLOOKUP(西门子log!E1384,'国家网站数据(NMPA)'!B:B,'国家网站数据(NMPA)'!K:K),IF(B1384="Oversea",_xlfn.XLOOKUP(O1384,'Oversea data From 国家网站'!A:A,'Oversea data From 国家网站'!K:K),_xlfn.XLOOKUP(西门子log!O1384,'Local data from 国家网站'!A:A,'Local data from 国家网站'!K:K)))),"NA",IF(B1384="NMPA",_xlfn.XLOOKUP(E1384,'国家网站数据(NMPA)'!B:B,'国家网站数据(NMPA)'!K:K),IF(B1384="Oversea",_xlfn.XLOOKUP(O1384,'Oversea data From 国家网站'!A:A,'Oversea data From 国家网站'!K:K),_xlfn.XLOOKUP(O1384,'Local data from 国家网站'!A:A,'Local data from 国家网站'!K:K))))</f>
        <v>0</v>
      </c>
      <c r="J1384" s="176"/>
      <c r="K1384" s="176" t="str">
        <f>IF(B1384="NMPA", _xlfn.XLOOKUP(E1384, '国家网站数据(NMPA)'!B:B, '国家网站数据(NMPA)'!W:W), "NA")</f>
        <v>NA</v>
      </c>
      <c r="M1384" s="326">
        <f t="shared" si="41"/>
        <v>30</v>
      </c>
    </row>
    <row r="1385" spans="3:13" ht="16.399999999999999" customHeight="1">
      <c r="C1385" s="172">
        <f t="shared" ca="1" si="40"/>
        <v>-45773</v>
      </c>
      <c r="D1385" s="174" t="str">
        <f>IF(B1385="NMPA", _xlfn.XLOOKUP(E1385,'国家网站数据(NMPA)'!$B$1:$B$906,'国家网站数据(NMPA)'!C$1:C$906),"NA")</f>
        <v>NA</v>
      </c>
      <c r="E1385" s="180">
        <f>IF(N1385="Not Reportable","NA",IF(B1385="Oversea",_xlfn.XLOOKUP(O1385,'Oversea data From 国家网站'!A:A,'Oversea data From 国家网站'!B:B),_xlfn.XLOOKUP(O1385,'Local data from 国家网站'!A:A,'Local data from 国家网站'!B:B)))</f>
        <v>0</v>
      </c>
      <c r="G1385" s="176">
        <f>IF(ISERROR(IF(B1385="NMPA",_xlfn.XLOOKUP(E1385,'国家网站数据(NMPA)'!B$1:B$906,'国家网站数据(NMPA)'!J$1:J$906),IF(B1385="Oversea",_xlfn.XLOOKUP(O1385,'Oversea data From 国家网站'!A$1:A$994,'Oversea data From 国家网站'!J$1:J$994),_xlfn.XLOOKUP(O1385,'Local data from 国家网站'!A$1:A$1000,'Local data from 国家网站'!J$1:J$1000)))),"NA",IF(B1385="NMPA",_xlfn.XLOOKUP(E1385,'国家网站数据(NMPA)'!B$1:B$906,'国家网站数据(NMPA)'!J$1:J$906),IF(B1385="Oversea",_xlfn.XLOOKUP(O1385,'Oversea data From 国家网站'!A$1:A$994,'Oversea data From 国家网站'!J$1:J$994),_xlfn.XLOOKUP(O1385,'Local data from 国家网站'!A$1:A$1000,'Local data from 国家网站'!J$1:J$1000))))</f>
        <v>0</v>
      </c>
      <c r="I1385" s="176">
        <f>IF(ISERROR(IF(B1385="NMPA",_xlfn.XLOOKUP(西门子log!E1385,'国家网站数据(NMPA)'!B:B,'国家网站数据(NMPA)'!K:K),IF(B1385="Oversea",_xlfn.XLOOKUP(O1385,'Oversea data From 国家网站'!A:A,'Oversea data From 国家网站'!K:K),_xlfn.XLOOKUP(西门子log!O1385,'Local data from 国家网站'!A:A,'Local data from 国家网站'!K:K)))),"NA",IF(B1385="NMPA",_xlfn.XLOOKUP(E1385,'国家网站数据(NMPA)'!B:B,'国家网站数据(NMPA)'!K:K),IF(B1385="Oversea",_xlfn.XLOOKUP(O1385,'Oversea data From 国家网站'!A:A,'Oversea data From 国家网站'!K:K),_xlfn.XLOOKUP(O1385,'Local data from 国家网站'!A:A,'Local data from 国家网站'!K:K))))</f>
        <v>0</v>
      </c>
      <c r="J1385" s="176"/>
      <c r="K1385" s="176" t="str">
        <f>IF(B1385="NMPA", _xlfn.XLOOKUP(E1385, '国家网站数据(NMPA)'!B:B, '国家网站数据(NMPA)'!W:W), "NA")</f>
        <v>NA</v>
      </c>
      <c r="M1385" s="326">
        <f t="shared" si="41"/>
        <v>30</v>
      </c>
    </row>
    <row r="1386" spans="3:13" ht="16.399999999999999" customHeight="1">
      <c r="C1386" s="172">
        <f t="shared" ca="1" si="40"/>
        <v>-45773</v>
      </c>
      <c r="D1386" s="174" t="str">
        <f>IF(B1386="NMPA", _xlfn.XLOOKUP(E1386,'国家网站数据(NMPA)'!$B$1:$B$906,'国家网站数据(NMPA)'!C$1:C$906),"NA")</f>
        <v>NA</v>
      </c>
      <c r="E1386" s="180">
        <f>IF(N1386="Not Reportable","NA",IF(B1386="Oversea",_xlfn.XLOOKUP(O1386,'Oversea data From 国家网站'!A:A,'Oversea data From 国家网站'!B:B),_xlfn.XLOOKUP(O1386,'Local data from 国家网站'!A:A,'Local data from 国家网站'!B:B)))</f>
        <v>0</v>
      </c>
      <c r="G1386" s="176">
        <f>IF(ISERROR(IF(B1386="NMPA",_xlfn.XLOOKUP(E1386,'国家网站数据(NMPA)'!B$1:B$906,'国家网站数据(NMPA)'!J$1:J$906),IF(B1386="Oversea",_xlfn.XLOOKUP(O1386,'Oversea data From 国家网站'!A$1:A$994,'Oversea data From 国家网站'!J$1:J$994),_xlfn.XLOOKUP(O1386,'Local data from 国家网站'!A$1:A$1000,'Local data from 国家网站'!J$1:J$1000)))),"NA",IF(B1386="NMPA",_xlfn.XLOOKUP(E1386,'国家网站数据(NMPA)'!B$1:B$906,'国家网站数据(NMPA)'!J$1:J$906),IF(B1386="Oversea",_xlfn.XLOOKUP(O1386,'Oversea data From 国家网站'!A$1:A$994,'Oversea data From 国家网站'!J$1:J$994),_xlfn.XLOOKUP(O1386,'Local data from 国家网站'!A$1:A$1000,'Local data from 国家网站'!J$1:J$1000))))</f>
        <v>0</v>
      </c>
      <c r="I1386" s="176">
        <f>IF(ISERROR(IF(B1386="NMPA",_xlfn.XLOOKUP(西门子log!E1386,'国家网站数据(NMPA)'!B:B,'国家网站数据(NMPA)'!K:K),IF(B1386="Oversea",_xlfn.XLOOKUP(O1386,'Oversea data From 国家网站'!A:A,'Oversea data From 国家网站'!K:K),_xlfn.XLOOKUP(西门子log!O1386,'Local data from 国家网站'!A:A,'Local data from 国家网站'!K:K)))),"NA",IF(B1386="NMPA",_xlfn.XLOOKUP(E1386,'国家网站数据(NMPA)'!B:B,'国家网站数据(NMPA)'!K:K),IF(B1386="Oversea",_xlfn.XLOOKUP(O1386,'Oversea data From 国家网站'!A:A,'Oversea data From 国家网站'!K:K),_xlfn.XLOOKUP(O1386,'Local data from 国家网站'!A:A,'Local data from 国家网站'!K:K))))</f>
        <v>0</v>
      </c>
      <c r="J1386" s="176"/>
      <c r="K1386" s="176" t="str">
        <f>IF(B1386="NMPA", _xlfn.XLOOKUP(E1386, '国家网站数据(NMPA)'!B:B, '国家网站数据(NMPA)'!W:W), "NA")</f>
        <v>NA</v>
      </c>
      <c r="M1386" s="326">
        <f t="shared" si="41"/>
        <v>30</v>
      </c>
    </row>
    <row r="1387" spans="3:13" ht="16.399999999999999" customHeight="1">
      <c r="C1387" s="172">
        <f t="shared" ca="1" si="40"/>
        <v>-45773</v>
      </c>
      <c r="D1387" s="174" t="str">
        <f>IF(B1387="NMPA", _xlfn.XLOOKUP(E1387,'国家网站数据(NMPA)'!$B$1:$B$906,'国家网站数据(NMPA)'!C$1:C$906),"NA")</f>
        <v>NA</v>
      </c>
      <c r="E1387" s="180">
        <f>IF(N1387="Not Reportable","NA",IF(B1387="Oversea",_xlfn.XLOOKUP(O1387,'Oversea data From 国家网站'!A:A,'Oversea data From 国家网站'!B:B),_xlfn.XLOOKUP(O1387,'Local data from 国家网站'!A:A,'Local data from 国家网站'!B:B)))</f>
        <v>0</v>
      </c>
      <c r="G1387" s="176">
        <f>IF(ISERROR(IF(B1387="NMPA",_xlfn.XLOOKUP(E1387,'国家网站数据(NMPA)'!B$1:B$906,'国家网站数据(NMPA)'!J$1:J$906),IF(B1387="Oversea",_xlfn.XLOOKUP(O1387,'Oversea data From 国家网站'!A$1:A$994,'Oversea data From 国家网站'!J$1:J$994),_xlfn.XLOOKUP(O1387,'Local data from 国家网站'!A$1:A$1000,'Local data from 国家网站'!J$1:J$1000)))),"NA",IF(B1387="NMPA",_xlfn.XLOOKUP(E1387,'国家网站数据(NMPA)'!B$1:B$906,'国家网站数据(NMPA)'!J$1:J$906),IF(B1387="Oversea",_xlfn.XLOOKUP(O1387,'Oversea data From 国家网站'!A$1:A$994,'Oversea data From 国家网站'!J$1:J$994),_xlfn.XLOOKUP(O1387,'Local data from 国家网站'!A$1:A$1000,'Local data from 国家网站'!J$1:J$1000))))</f>
        <v>0</v>
      </c>
      <c r="I1387" s="176">
        <f>IF(ISERROR(IF(B1387="NMPA",_xlfn.XLOOKUP(西门子log!E1387,'国家网站数据(NMPA)'!B:B,'国家网站数据(NMPA)'!K:K),IF(B1387="Oversea",_xlfn.XLOOKUP(O1387,'Oversea data From 国家网站'!A:A,'Oversea data From 国家网站'!K:K),_xlfn.XLOOKUP(西门子log!O1387,'Local data from 国家网站'!A:A,'Local data from 国家网站'!K:K)))),"NA",IF(B1387="NMPA",_xlfn.XLOOKUP(E1387,'国家网站数据(NMPA)'!B:B,'国家网站数据(NMPA)'!K:K),IF(B1387="Oversea",_xlfn.XLOOKUP(O1387,'Oversea data From 国家网站'!A:A,'Oversea data From 国家网站'!K:K),_xlfn.XLOOKUP(O1387,'Local data from 国家网站'!A:A,'Local data from 国家网站'!K:K))))</f>
        <v>0</v>
      </c>
      <c r="J1387" s="176"/>
      <c r="K1387" s="176" t="str">
        <f>IF(B1387="NMPA", _xlfn.XLOOKUP(E1387, '国家网站数据(NMPA)'!B:B, '国家网站数据(NMPA)'!W:W), "NA")</f>
        <v>NA</v>
      </c>
      <c r="M1387" s="326">
        <f t="shared" si="41"/>
        <v>30</v>
      </c>
    </row>
    <row r="1388" spans="3:13" ht="16.399999999999999" customHeight="1">
      <c r="C1388" s="172">
        <f t="shared" ca="1" si="40"/>
        <v>-45773</v>
      </c>
      <c r="D1388" s="174" t="str">
        <f>IF(B1388="NMPA", _xlfn.XLOOKUP(E1388,'国家网站数据(NMPA)'!$B$1:$B$906,'国家网站数据(NMPA)'!C$1:C$906),"NA")</f>
        <v>NA</v>
      </c>
      <c r="E1388" s="180">
        <f>IF(N1388="Not Reportable","NA",IF(B1388="Oversea",_xlfn.XLOOKUP(O1388,'Oversea data From 国家网站'!A:A,'Oversea data From 国家网站'!B:B),_xlfn.XLOOKUP(O1388,'Local data from 国家网站'!A:A,'Local data from 国家网站'!B:B)))</f>
        <v>0</v>
      </c>
      <c r="G1388" s="176">
        <f>IF(ISERROR(IF(B1388="NMPA",_xlfn.XLOOKUP(E1388,'国家网站数据(NMPA)'!B$1:B$906,'国家网站数据(NMPA)'!J$1:J$906),IF(B1388="Oversea",_xlfn.XLOOKUP(O1388,'Oversea data From 国家网站'!A$1:A$994,'Oversea data From 国家网站'!J$1:J$994),_xlfn.XLOOKUP(O1388,'Local data from 国家网站'!A$1:A$1000,'Local data from 国家网站'!J$1:J$1000)))),"NA",IF(B1388="NMPA",_xlfn.XLOOKUP(E1388,'国家网站数据(NMPA)'!B$1:B$906,'国家网站数据(NMPA)'!J$1:J$906),IF(B1388="Oversea",_xlfn.XLOOKUP(O1388,'Oversea data From 国家网站'!A$1:A$994,'Oversea data From 国家网站'!J$1:J$994),_xlfn.XLOOKUP(O1388,'Local data from 国家网站'!A$1:A$1000,'Local data from 国家网站'!J$1:J$1000))))</f>
        <v>0</v>
      </c>
      <c r="I1388" s="176">
        <f>IF(ISERROR(IF(B1388="NMPA",_xlfn.XLOOKUP(西门子log!E1388,'国家网站数据(NMPA)'!B:B,'国家网站数据(NMPA)'!K:K),IF(B1388="Oversea",_xlfn.XLOOKUP(O1388,'Oversea data From 国家网站'!A:A,'Oversea data From 国家网站'!K:K),_xlfn.XLOOKUP(西门子log!O1388,'Local data from 国家网站'!A:A,'Local data from 国家网站'!K:K)))),"NA",IF(B1388="NMPA",_xlfn.XLOOKUP(E1388,'国家网站数据(NMPA)'!B:B,'国家网站数据(NMPA)'!K:K),IF(B1388="Oversea",_xlfn.XLOOKUP(O1388,'Oversea data From 国家网站'!A:A,'Oversea data From 国家网站'!K:K),_xlfn.XLOOKUP(O1388,'Local data from 国家网站'!A:A,'Local data from 国家网站'!K:K))))</f>
        <v>0</v>
      </c>
      <c r="J1388" s="176"/>
      <c r="K1388" s="176" t="str">
        <f>IF(B1388="NMPA", _xlfn.XLOOKUP(E1388, '国家网站数据(NMPA)'!B:B, '国家网站数据(NMPA)'!W:W), "NA")</f>
        <v>NA</v>
      </c>
      <c r="M1388" s="326">
        <f t="shared" si="41"/>
        <v>30</v>
      </c>
    </row>
    <row r="1389" spans="3:13" ht="16.399999999999999" customHeight="1">
      <c r="C1389" s="172">
        <f t="shared" ca="1" si="40"/>
        <v>-45773</v>
      </c>
      <c r="D1389" s="174" t="str">
        <f>IF(B1389="NMPA", _xlfn.XLOOKUP(E1389,'国家网站数据(NMPA)'!$B$1:$B$906,'国家网站数据(NMPA)'!C$1:C$906),"NA")</f>
        <v>NA</v>
      </c>
      <c r="E1389" s="180">
        <f>IF(N1389="Not Reportable","NA",IF(B1389="Oversea",_xlfn.XLOOKUP(O1389,'Oversea data From 国家网站'!A:A,'Oversea data From 国家网站'!B:B),_xlfn.XLOOKUP(O1389,'Local data from 国家网站'!A:A,'Local data from 国家网站'!B:B)))</f>
        <v>0</v>
      </c>
      <c r="G1389" s="176">
        <f>IF(ISERROR(IF(B1389="NMPA",_xlfn.XLOOKUP(E1389,'国家网站数据(NMPA)'!B$1:B$906,'国家网站数据(NMPA)'!J$1:J$906),IF(B1389="Oversea",_xlfn.XLOOKUP(O1389,'Oversea data From 国家网站'!A$1:A$994,'Oversea data From 国家网站'!J$1:J$994),_xlfn.XLOOKUP(O1389,'Local data from 国家网站'!A$1:A$1000,'Local data from 国家网站'!J$1:J$1000)))),"NA",IF(B1389="NMPA",_xlfn.XLOOKUP(E1389,'国家网站数据(NMPA)'!B$1:B$906,'国家网站数据(NMPA)'!J$1:J$906),IF(B1389="Oversea",_xlfn.XLOOKUP(O1389,'Oversea data From 国家网站'!A$1:A$994,'Oversea data From 国家网站'!J$1:J$994),_xlfn.XLOOKUP(O1389,'Local data from 国家网站'!A$1:A$1000,'Local data from 国家网站'!J$1:J$1000))))</f>
        <v>0</v>
      </c>
      <c r="I1389" s="176">
        <f>IF(ISERROR(IF(B1389="NMPA",_xlfn.XLOOKUP(西门子log!E1389,'国家网站数据(NMPA)'!B:B,'国家网站数据(NMPA)'!K:K),IF(B1389="Oversea",_xlfn.XLOOKUP(O1389,'Oversea data From 国家网站'!A:A,'Oversea data From 国家网站'!K:K),_xlfn.XLOOKUP(西门子log!O1389,'Local data from 国家网站'!A:A,'Local data from 国家网站'!K:K)))),"NA",IF(B1389="NMPA",_xlfn.XLOOKUP(E1389,'国家网站数据(NMPA)'!B:B,'国家网站数据(NMPA)'!K:K),IF(B1389="Oversea",_xlfn.XLOOKUP(O1389,'Oversea data From 国家网站'!A:A,'Oversea data From 国家网站'!K:K),_xlfn.XLOOKUP(O1389,'Local data from 国家网站'!A:A,'Local data from 国家网站'!K:K))))</f>
        <v>0</v>
      </c>
      <c r="J1389" s="176"/>
      <c r="K1389" s="176" t="str">
        <f>IF(B1389="NMPA", _xlfn.XLOOKUP(E1389, '国家网站数据(NMPA)'!B:B, '国家网站数据(NMPA)'!W:W), "NA")</f>
        <v>NA</v>
      </c>
      <c r="M1389" s="326">
        <f t="shared" si="41"/>
        <v>30</v>
      </c>
    </row>
    <row r="1390" spans="3:13" ht="16.399999999999999" customHeight="1">
      <c r="C1390" s="172">
        <f t="shared" ca="1" si="40"/>
        <v>-45773</v>
      </c>
      <c r="D1390" s="174" t="str">
        <f>IF(B1390="NMPA", _xlfn.XLOOKUP(E1390,'国家网站数据(NMPA)'!$B$1:$B$906,'国家网站数据(NMPA)'!C$1:C$906),"NA")</f>
        <v>NA</v>
      </c>
      <c r="E1390" s="180">
        <f>IF(N1390="Not Reportable","NA",IF(B1390="Oversea",_xlfn.XLOOKUP(O1390,'Oversea data From 国家网站'!A:A,'Oversea data From 国家网站'!B:B),_xlfn.XLOOKUP(O1390,'Local data from 国家网站'!A:A,'Local data from 国家网站'!B:B)))</f>
        <v>0</v>
      </c>
      <c r="G1390" s="176">
        <f>IF(ISERROR(IF(B1390="NMPA",_xlfn.XLOOKUP(E1390,'国家网站数据(NMPA)'!B$1:B$906,'国家网站数据(NMPA)'!J$1:J$906),IF(B1390="Oversea",_xlfn.XLOOKUP(O1390,'Oversea data From 国家网站'!A$1:A$994,'Oversea data From 国家网站'!J$1:J$994),_xlfn.XLOOKUP(O1390,'Local data from 国家网站'!A$1:A$1000,'Local data from 国家网站'!J$1:J$1000)))),"NA",IF(B1390="NMPA",_xlfn.XLOOKUP(E1390,'国家网站数据(NMPA)'!B$1:B$906,'国家网站数据(NMPA)'!J$1:J$906),IF(B1390="Oversea",_xlfn.XLOOKUP(O1390,'Oversea data From 国家网站'!A$1:A$994,'Oversea data From 国家网站'!J$1:J$994),_xlfn.XLOOKUP(O1390,'Local data from 国家网站'!A$1:A$1000,'Local data from 国家网站'!J$1:J$1000))))</f>
        <v>0</v>
      </c>
      <c r="I1390" s="176">
        <f>IF(ISERROR(IF(B1390="NMPA",_xlfn.XLOOKUP(西门子log!E1390,'国家网站数据(NMPA)'!B:B,'国家网站数据(NMPA)'!K:K),IF(B1390="Oversea",_xlfn.XLOOKUP(O1390,'Oversea data From 国家网站'!A:A,'Oversea data From 国家网站'!K:K),_xlfn.XLOOKUP(西门子log!O1390,'Local data from 国家网站'!A:A,'Local data from 国家网站'!K:K)))),"NA",IF(B1390="NMPA",_xlfn.XLOOKUP(E1390,'国家网站数据(NMPA)'!B:B,'国家网站数据(NMPA)'!K:K),IF(B1390="Oversea",_xlfn.XLOOKUP(O1390,'Oversea data From 国家网站'!A:A,'Oversea data From 国家网站'!K:K),_xlfn.XLOOKUP(O1390,'Local data from 国家网站'!A:A,'Local data from 国家网站'!K:K))))</f>
        <v>0</v>
      </c>
      <c r="J1390" s="176"/>
      <c r="K1390" s="176" t="str">
        <f>IF(B1390="NMPA", _xlfn.XLOOKUP(E1390, '国家网站数据(NMPA)'!B:B, '国家网站数据(NMPA)'!W:W), "NA")</f>
        <v>NA</v>
      </c>
      <c r="M1390" s="326">
        <f t="shared" si="41"/>
        <v>30</v>
      </c>
    </row>
    <row r="1391" spans="3:13" ht="16.399999999999999" customHeight="1">
      <c r="C1391" s="172">
        <f t="shared" ca="1" si="40"/>
        <v>-45773</v>
      </c>
      <c r="D1391" s="174" t="str">
        <f>IF(B1391="NMPA", _xlfn.XLOOKUP(E1391,'国家网站数据(NMPA)'!$B$1:$B$906,'国家网站数据(NMPA)'!C$1:C$906),"NA")</f>
        <v>NA</v>
      </c>
      <c r="E1391" s="180">
        <f>IF(N1391="Not Reportable","NA",IF(B1391="Oversea",_xlfn.XLOOKUP(O1391,'Oversea data From 国家网站'!A:A,'Oversea data From 国家网站'!B:B),_xlfn.XLOOKUP(O1391,'Local data from 国家网站'!A:A,'Local data from 国家网站'!B:B)))</f>
        <v>0</v>
      </c>
      <c r="G1391" s="176">
        <f>IF(ISERROR(IF(B1391="NMPA",_xlfn.XLOOKUP(E1391,'国家网站数据(NMPA)'!B$1:B$906,'国家网站数据(NMPA)'!J$1:J$906),IF(B1391="Oversea",_xlfn.XLOOKUP(O1391,'Oversea data From 国家网站'!A$1:A$994,'Oversea data From 国家网站'!J$1:J$994),_xlfn.XLOOKUP(O1391,'Local data from 国家网站'!A$1:A$1000,'Local data from 国家网站'!J$1:J$1000)))),"NA",IF(B1391="NMPA",_xlfn.XLOOKUP(E1391,'国家网站数据(NMPA)'!B$1:B$906,'国家网站数据(NMPA)'!J$1:J$906),IF(B1391="Oversea",_xlfn.XLOOKUP(O1391,'Oversea data From 国家网站'!A$1:A$994,'Oversea data From 国家网站'!J$1:J$994),_xlfn.XLOOKUP(O1391,'Local data from 国家网站'!A$1:A$1000,'Local data from 国家网站'!J$1:J$1000))))</f>
        <v>0</v>
      </c>
      <c r="I1391" s="176">
        <f>IF(ISERROR(IF(B1391="NMPA",_xlfn.XLOOKUP(西门子log!E1391,'国家网站数据(NMPA)'!B:B,'国家网站数据(NMPA)'!K:K),IF(B1391="Oversea",_xlfn.XLOOKUP(O1391,'Oversea data From 国家网站'!A:A,'Oversea data From 国家网站'!K:K),_xlfn.XLOOKUP(西门子log!O1391,'Local data from 国家网站'!A:A,'Local data from 国家网站'!K:K)))),"NA",IF(B1391="NMPA",_xlfn.XLOOKUP(E1391,'国家网站数据(NMPA)'!B:B,'国家网站数据(NMPA)'!K:K),IF(B1391="Oversea",_xlfn.XLOOKUP(O1391,'Oversea data From 国家网站'!A:A,'Oversea data From 国家网站'!K:K),_xlfn.XLOOKUP(O1391,'Local data from 国家网站'!A:A,'Local data from 国家网站'!K:K))))</f>
        <v>0</v>
      </c>
      <c r="J1391" s="176"/>
      <c r="K1391" s="176" t="str">
        <f>IF(B1391="NMPA", _xlfn.XLOOKUP(E1391, '国家网站数据(NMPA)'!B:B, '国家网站数据(NMPA)'!W:W), "NA")</f>
        <v>NA</v>
      </c>
      <c r="M1391" s="326">
        <f t="shared" si="41"/>
        <v>30</v>
      </c>
    </row>
    <row r="1392" spans="3:13" ht="16.399999999999999" customHeight="1">
      <c r="C1392" s="172">
        <f t="shared" ca="1" si="40"/>
        <v>-45773</v>
      </c>
      <c r="D1392" s="174" t="str">
        <f>IF(B1392="NMPA", _xlfn.XLOOKUP(E1392,'国家网站数据(NMPA)'!$B$1:$B$906,'国家网站数据(NMPA)'!C$1:C$906),"NA")</f>
        <v>NA</v>
      </c>
      <c r="E1392" s="180">
        <f>IF(N1392="Not Reportable","NA",IF(B1392="Oversea",_xlfn.XLOOKUP(O1392,'Oversea data From 国家网站'!A:A,'Oversea data From 国家网站'!B:B),_xlfn.XLOOKUP(O1392,'Local data from 国家网站'!A:A,'Local data from 国家网站'!B:B)))</f>
        <v>0</v>
      </c>
      <c r="G1392" s="176">
        <f>IF(ISERROR(IF(B1392="NMPA",_xlfn.XLOOKUP(E1392,'国家网站数据(NMPA)'!B$1:B$906,'国家网站数据(NMPA)'!J$1:J$906),IF(B1392="Oversea",_xlfn.XLOOKUP(O1392,'Oversea data From 国家网站'!A$1:A$994,'Oversea data From 国家网站'!J$1:J$994),_xlfn.XLOOKUP(O1392,'Local data from 国家网站'!A$1:A$1000,'Local data from 国家网站'!J$1:J$1000)))),"NA",IF(B1392="NMPA",_xlfn.XLOOKUP(E1392,'国家网站数据(NMPA)'!B$1:B$906,'国家网站数据(NMPA)'!J$1:J$906),IF(B1392="Oversea",_xlfn.XLOOKUP(O1392,'Oversea data From 国家网站'!A$1:A$994,'Oversea data From 国家网站'!J$1:J$994),_xlfn.XLOOKUP(O1392,'Local data from 国家网站'!A$1:A$1000,'Local data from 国家网站'!J$1:J$1000))))</f>
        <v>0</v>
      </c>
      <c r="I1392" s="176">
        <f>IF(ISERROR(IF(B1392="NMPA",_xlfn.XLOOKUP(西门子log!E1392,'国家网站数据(NMPA)'!B:B,'国家网站数据(NMPA)'!K:K),IF(B1392="Oversea",_xlfn.XLOOKUP(O1392,'Oversea data From 国家网站'!A:A,'Oversea data From 国家网站'!K:K),_xlfn.XLOOKUP(西门子log!O1392,'Local data from 国家网站'!A:A,'Local data from 国家网站'!K:K)))),"NA",IF(B1392="NMPA",_xlfn.XLOOKUP(E1392,'国家网站数据(NMPA)'!B:B,'国家网站数据(NMPA)'!K:K),IF(B1392="Oversea",_xlfn.XLOOKUP(O1392,'Oversea data From 国家网站'!A:A,'Oversea data From 国家网站'!K:K),_xlfn.XLOOKUP(O1392,'Local data from 国家网站'!A:A,'Local data from 国家网站'!K:K))))</f>
        <v>0</v>
      </c>
      <c r="J1392" s="176"/>
      <c r="K1392" s="176" t="str">
        <f>IF(B1392="NMPA", _xlfn.XLOOKUP(E1392, '国家网站数据(NMPA)'!B:B, '国家网站数据(NMPA)'!W:W), "NA")</f>
        <v>NA</v>
      </c>
      <c r="M1392" s="326">
        <f t="shared" si="41"/>
        <v>30</v>
      </c>
    </row>
    <row r="1393" spans="3:13" ht="16.399999999999999" customHeight="1">
      <c r="C1393" s="172">
        <f t="shared" ca="1" si="40"/>
        <v>-45773</v>
      </c>
      <c r="D1393" s="174" t="str">
        <f>IF(B1393="NMPA", _xlfn.XLOOKUP(E1393,'国家网站数据(NMPA)'!$B$1:$B$906,'国家网站数据(NMPA)'!C$1:C$906),"NA")</f>
        <v>NA</v>
      </c>
      <c r="E1393" s="180">
        <f>IF(N1393="Not Reportable","NA",IF(B1393="Oversea",_xlfn.XLOOKUP(O1393,'Oversea data From 国家网站'!A:A,'Oversea data From 国家网站'!B:B),_xlfn.XLOOKUP(O1393,'Local data from 国家网站'!A:A,'Local data from 国家网站'!B:B)))</f>
        <v>0</v>
      </c>
      <c r="G1393" s="176">
        <f>IF(ISERROR(IF(B1393="NMPA",_xlfn.XLOOKUP(E1393,'国家网站数据(NMPA)'!B$1:B$906,'国家网站数据(NMPA)'!J$1:J$906),IF(B1393="Oversea",_xlfn.XLOOKUP(O1393,'Oversea data From 国家网站'!A$1:A$994,'Oversea data From 国家网站'!J$1:J$994),_xlfn.XLOOKUP(O1393,'Local data from 国家网站'!A$1:A$1000,'Local data from 国家网站'!J$1:J$1000)))),"NA",IF(B1393="NMPA",_xlfn.XLOOKUP(E1393,'国家网站数据(NMPA)'!B$1:B$906,'国家网站数据(NMPA)'!J$1:J$906),IF(B1393="Oversea",_xlfn.XLOOKUP(O1393,'Oversea data From 国家网站'!A$1:A$994,'Oversea data From 国家网站'!J$1:J$994),_xlfn.XLOOKUP(O1393,'Local data from 国家网站'!A$1:A$1000,'Local data from 国家网站'!J$1:J$1000))))</f>
        <v>0</v>
      </c>
      <c r="I1393" s="176">
        <f>IF(ISERROR(IF(B1393="NMPA",_xlfn.XLOOKUP(西门子log!E1393,'国家网站数据(NMPA)'!B:B,'国家网站数据(NMPA)'!K:K),IF(B1393="Oversea",_xlfn.XLOOKUP(O1393,'Oversea data From 国家网站'!A:A,'Oversea data From 国家网站'!K:K),_xlfn.XLOOKUP(西门子log!O1393,'Local data from 国家网站'!A:A,'Local data from 国家网站'!K:K)))),"NA",IF(B1393="NMPA",_xlfn.XLOOKUP(E1393,'国家网站数据(NMPA)'!B:B,'国家网站数据(NMPA)'!K:K),IF(B1393="Oversea",_xlfn.XLOOKUP(O1393,'Oversea data From 国家网站'!A:A,'Oversea data From 国家网站'!K:K),_xlfn.XLOOKUP(O1393,'Local data from 国家网站'!A:A,'Local data from 国家网站'!K:K))))</f>
        <v>0</v>
      </c>
      <c r="J1393" s="176"/>
      <c r="K1393" s="176" t="str">
        <f>IF(B1393="NMPA", _xlfn.XLOOKUP(E1393, '国家网站数据(NMPA)'!B:B, '国家网站数据(NMPA)'!W:W), "NA")</f>
        <v>NA</v>
      </c>
      <c r="M1393" s="326">
        <f t="shared" si="41"/>
        <v>30</v>
      </c>
    </row>
    <row r="1394" spans="3:13" ht="16.399999999999999" customHeight="1">
      <c r="C1394" s="172">
        <f t="shared" ca="1" si="40"/>
        <v>-45773</v>
      </c>
      <c r="D1394" s="174" t="str">
        <f>IF(B1394="NMPA", _xlfn.XLOOKUP(E1394,'国家网站数据(NMPA)'!$B$1:$B$906,'国家网站数据(NMPA)'!C$1:C$906),"NA")</f>
        <v>NA</v>
      </c>
      <c r="E1394" s="180">
        <f>IF(N1394="Not Reportable","NA",IF(B1394="Oversea",_xlfn.XLOOKUP(O1394,'Oversea data From 国家网站'!A:A,'Oversea data From 国家网站'!B:B),_xlfn.XLOOKUP(O1394,'Local data from 国家网站'!A:A,'Local data from 国家网站'!B:B)))</f>
        <v>0</v>
      </c>
      <c r="G1394" s="176">
        <f>IF(ISERROR(IF(B1394="NMPA",_xlfn.XLOOKUP(E1394,'国家网站数据(NMPA)'!B$1:B$906,'国家网站数据(NMPA)'!J$1:J$906),IF(B1394="Oversea",_xlfn.XLOOKUP(O1394,'Oversea data From 国家网站'!A$1:A$994,'Oversea data From 国家网站'!J$1:J$994),_xlfn.XLOOKUP(O1394,'Local data from 国家网站'!A$1:A$1000,'Local data from 国家网站'!J$1:J$1000)))),"NA",IF(B1394="NMPA",_xlfn.XLOOKUP(E1394,'国家网站数据(NMPA)'!B$1:B$906,'国家网站数据(NMPA)'!J$1:J$906),IF(B1394="Oversea",_xlfn.XLOOKUP(O1394,'Oversea data From 国家网站'!A$1:A$994,'Oversea data From 国家网站'!J$1:J$994),_xlfn.XLOOKUP(O1394,'Local data from 国家网站'!A$1:A$1000,'Local data from 国家网站'!J$1:J$1000))))</f>
        <v>0</v>
      </c>
      <c r="I1394" s="176">
        <f>IF(ISERROR(IF(B1394="NMPA",_xlfn.XLOOKUP(西门子log!E1394,'国家网站数据(NMPA)'!B:B,'国家网站数据(NMPA)'!K:K),IF(B1394="Oversea",_xlfn.XLOOKUP(O1394,'Oversea data From 国家网站'!A:A,'Oversea data From 国家网站'!K:K),_xlfn.XLOOKUP(西门子log!O1394,'Local data from 国家网站'!A:A,'Local data from 国家网站'!K:K)))),"NA",IF(B1394="NMPA",_xlfn.XLOOKUP(E1394,'国家网站数据(NMPA)'!B:B,'国家网站数据(NMPA)'!K:K),IF(B1394="Oversea",_xlfn.XLOOKUP(O1394,'Oversea data From 国家网站'!A:A,'Oversea data From 国家网站'!K:K),_xlfn.XLOOKUP(O1394,'Local data from 国家网站'!A:A,'Local data from 国家网站'!K:K))))</f>
        <v>0</v>
      </c>
      <c r="J1394" s="176"/>
      <c r="K1394" s="176" t="str">
        <f>IF(B1394="NMPA", _xlfn.XLOOKUP(E1394, '国家网站数据(NMPA)'!B:B, '国家网站数据(NMPA)'!W:W), "NA")</f>
        <v>NA</v>
      </c>
      <c r="M1394" s="326">
        <f t="shared" si="41"/>
        <v>30</v>
      </c>
    </row>
    <row r="1395" spans="3:13" ht="16.399999999999999" customHeight="1">
      <c r="C1395" s="172">
        <f t="shared" ca="1" si="40"/>
        <v>-45773</v>
      </c>
      <c r="D1395" s="174" t="str">
        <f>IF(B1395="NMPA", _xlfn.XLOOKUP(E1395,'国家网站数据(NMPA)'!$B$1:$B$906,'国家网站数据(NMPA)'!C$1:C$906),"NA")</f>
        <v>NA</v>
      </c>
      <c r="E1395" s="180">
        <f>IF(N1395="Not Reportable","NA",IF(B1395="Oversea",_xlfn.XLOOKUP(O1395,'Oversea data From 国家网站'!A:A,'Oversea data From 国家网站'!B:B),_xlfn.XLOOKUP(O1395,'Local data from 国家网站'!A:A,'Local data from 国家网站'!B:B)))</f>
        <v>0</v>
      </c>
      <c r="G1395" s="176">
        <f>IF(ISERROR(IF(B1395="NMPA",_xlfn.XLOOKUP(E1395,'国家网站数据(NMPA)'!B$1:B$906,'国家网站数据(NMPA)'!J$1:J$906),IF(B1395="Oversea",_xlfn.XLOOKUP(O1395,'Oversea data From 国家网站'!A$1:A$994,'Oversea data From 国家网站'!J$1:J$994),_xlfn.XLOOKUP(O1395,'Local data from 国家网站'!A$1:A$1000,'Local data from 国家网站'!J$1:J$1000)))),"NA",IF(B1395="NMPA",_xlfn.XLOOKUP(E1395,'国家网站数据(NMPA)'!B$1:B$906,'国家网站数据(NMPA)'!J$1:J$906),IF(B1395="Oversea",_xlfn.XLOOKUP(O1395,'Oversea data From 国家网站'!A$1:A$994,'Oversea data From 国家网站'!J$1:J$994),_xlfn.XLOOKUP(O1395,'Local data from 国家网站'!A$1:A$1000,'Local data from 国家网站'!J$1:J$1000))))</f>
        <v>0</v>
      </c>
      <c r="I1395" s="176">
        <f>IF(ISERROR(IF(B1395="NMPA",_xlfn.XLOOKUP(西门子log!E1395,'国家网站数据(NMPA)'!B:B,'国家网站数据(NMPA)'!K:K),IF(B1395="Oversea",_xlfn.XLOOKUP(O1395,'Oversea data From 国家网站'!A:A,'Oversea data From 国家网站'!K:K),_xlfn.XLOOKUP(西门子log!O1395,'Local data from 国家网站'!A:A,'Local data from 国家网站'!K:K)))),"NA",IF(B1395="NMPA",_xlfn.XLOOKUP(E1395,'国家网站数据(NMPA)'!B:B,'国家网站数据(NMPA)'!K:K),IF(B1395="Oversea",_xlfn.XLOOKUP(O1395,'Oversea data From 国家网站'!A:A,'Oversea data From 国家网站'!K:K),_xlfn.XLOOKUP(O1395,'Local data from 国家网站'!A:A,'Local data from 国家网站'!K:K))))</f>
        <v>0</v>
      </c>
      <c r="J1395" s="176"/>
      <c r="K1395" s="176" t="str">
        <f>IF(B1395="NMPA", _xlfn.XLOOKUP(E1395, '国家网站数据(NMPA)'!B:B, '国家网站数据(NMPA)'!W:W), "NA")</f>
        <v>NA</v>
      </c>
      <c r="M1395" s="326">
        <f t="shared" si="41"/>
        <v>30</v>
      </c>
    </row>
    <row r="1396" spans="3:13" ht="16.399999999999999" customHeight="1">
      <c r="C1396" s="172">
        <f t="shared" ref="C1396:C1459" ca="1" si="42">IF(OR(R1396="Closed",R1396="Pending"),"NA",IF(OR(P1396="",P1396="NA"),M1396-TODAY(),"NA"))</f>
        <v>-45773</v>
      </c>
      <c r="D1396" s="174" t="str">
        <f>IF(B1396="NMPA", _xlfn.XLOOKUP(E1396,'国家网站数据(NMPA)'!$B$1:$B$906,'国家网站数据(NMPA)'!C$1:C$906),"NA")</f>
        <v>NA</v>
      </c>
      <c r="E1396" s="180">
        <f>IF(N1396="Not Reportable","NA",IF(B1396="Oversea",_xlfn.XLOOKUP(O1396,'Oversea data From 国家网站'!A:A,'Oversea data From 国家网站'!B:B),_xlfn.XLOOKUP(O1396,'Local data from 国家网站'!A:A,'Local data from 国家网站'!B:B)))</f>
        <v>0</v>
      </c>
      <c r="G1396" s="176">
        <f>IF(ISERROR(IF(B1396="NMPA",_xlfn.XLOOKUP(E1396,'国家网站数据(NMPA)'!B$1:B$906,'国家网站数据(NMPA)'!J$1:J$906),IF(B1396="Oversea",_xlfn.XLOOKUP(O1396,'Oversea data From 国家网站'!A$1:A$994,'Oversea data From 国家网站'!J$1:J$994),_xlfn.XLOOKUP(O1396,'Local data from 国家网站'!A$1:A$1000,'Local data from 国家网站'!J$1:J$1000)))),"NA",IF(B1396="NMPA",_xlfn.XLOOKUP(E1396,'国家网站数据(NMPA)'!B$1:B$906,'国家网站数据(NMPA)'!J$1:J$906),IF(B1396="Oversea",_xlfn.XLOOKUP(O1396,'Oversea data From 国家网站'!A$1:A$994,'Oversea data From 国家网站'!J$1:J$994),_xlfn.XLOOKUP(O1396,'Local data from 国家网站'!A$1:A$1000,'Local data from 国家网站'!J$1:J$1000))))</f>
        <v>0</v>
      </c>
      <c r="I1396" s="176">
        <f>IF(ISERROR(IF(B1396="NMPA",_xlfn.XLOOKUP(西门子log!E1396,'国家网站数据(NMPA)'!B:B,'国家网站数据(NMPA)'!K:K),IF(B1396="Oversea",_xlfn.XLOOKUP(O1396,'Oversea data From 国家网站'!A:A,'Oversea data From 国家网站'!K:K),_xlfn.XLOOKUP(西门子log!O1396,'Local data from 国家网站'!A:A,'Local data from 国家网站'!K:K)))),"NA",IF(B1396="NMPA",_xlfn.XLOOKUP(E1396,'国家网站数据(NMPA)'!B:B,'国家网站数据(NMPA)'!K:K),IF(B1396="Oversea",_xlfn.XLOOKUP(O1396,'Oversea data From 国家网站'!A:A,'Oversea data From 国家网站'!K:K),_xlfn.XLOOKUP(O1396,'Local data from 国家网站'!A:A,'Local data from 国家网站'!K:K))))</f>
        <v>0</v>
      </c>
      <c r="J1396" s="176"/>
      <c r="K1396" s="176" t="str">
        <f>IF(B1396="NMPA", _xlfn.XLOOKUP(E1396, '国家网站数据(NMPA)'!B:B, '国家网站数据(NMPA)'!W:W), "NA")</f>
        <v>NA</v>
      </c>
      <c r="M1396" s="326">
        <f t="shared" ref="M1396:M1459" si="43">IF(B1396="NMPA",L1396+45,IF(B1396="Local",L1396+20,L1396+30))</f>
        <v>30</v>
      </c>
    </row>
    <row r="1397" spans="3:13" ht="16.399999999999999" customHeight="1">
      <c r="C1397" s="172">
        <f t="shared" ca="1" si="42"/>
        <v>-45773</v>
      </c>
      <c r="D1397" s="174" t="str">
        <f>IF(B1397="NMPA", _xlfn.XLOOKUP(E1397,'国家网站数据(NMPA)'!$B$1:$B$906,'国家网站数据(NMPA)'!C$1:C$906),"NA")</f>
        <v>NA</v>
      </c>
      <c r="E1397" s="180">
        <f>IF(N1397="Not Reportable","NA",IF(B1397="Oversea",_xlfn.XLOOKUP(O1397,'Oversea data From 国家网站'!A:A,'Oversea data From 国家网站'!B:B),_xlfn.XLOOKUP(O1397,'Local data from 国家网站'!A:A,'Local data from 国家网站'!B:B)))</f>
        <v>0</v>
      </c>
      <c r="G1397" s="176">
        <f>IF(ISERROR(IF(B1397="NMPA",_xlfn.XLOOKUP(E1397,'国家网站数据(NMPA)'!B$1:B$906,'国家网站数据(NMPA)'!J$1:J$906),IF(B1397="Oversea",_xlfn.XLOOKUP(O1397,'Oversea data From 国家网站'!A$1:A$994,'Oversea data From 国家网站'!J$1:J$994),_xlfn.XLOOKUP(O1397,'Local data from 国家网站'!A$1:A$1000,'Local data from 国家网站'!J$1:J$1000)))),"NA",IF(B1397="NMPA",_xlfn.XLOOKUP(E1397,'国家网站数据(NMPA)'!B$1:B$906,'国家网站数据(NMPA)'!J$1:J$906),IF(B1397="Oversea",_xlfn.XLOOKUP(O1397,'Oversea data From 国家网站'!A$1:A$994,'Oversea data From 国家网站'!J$1:J$994),_xlfn.XLOOKUP(O1397,'Local data from 国家网站'!A$1:A$1000,'Local data from 国家网站'!J$1:J$1000))))</f>
        <v>0</v>
      </c>
      <c r="I1397" s="176">
        <f>IF(ISERROR(IF(B1397="NMPA",_xlfn.XLOOKUP(西门子log!E1397,'国家网站数据(NMPA)'!B:B,'国家网站数据(NMPA)'!K:K),IF(B1397="Oversea",_xlfn.XLOOKUP(O1397,'Oversea data From 国家网站'!A:A,'Oversea data From 国家网站'!K:K),_xlfn.XLOOKUP(西门子log!O1397,'Local data from 国家网站'!A:A,'Local data from 国家网站'!K:K)))),"NA",IF(B1397="NMPA",_xlfn.XLOOKUP(E1397,'国家网站数据(NMPA)'!B:B,'国家网站数据(NMPA)'!K:K),IF(B1397="Oversea",_xlfn.XLOOKUP(O1397,'Oversea data From 国家网站'!A:A,'Oversea data From 国家网站'!K:K),_xlfn.XLOOKUP(O1397,'Local data from 国家网站'!A:A,'Local data from 国家网站'!K:K))))</f>
        <v>0</v>
      </c>
      <c r="J1397" s="176"/>
      <c r="K1397" s="176" t="str">
        <f>IF(B1397="NMPA", _xlfn.XLOOKUP(E1397, '国家网站数据(NMPA)'!B:B, '国家网站数据(NMPA)'!W:W), "NA")</f>
        <v>NA</v>
      </c>
      <c r="M1397" s="326">
        <f t="shared" si="43"/>
        <v>30</v>
      </c>
    </row>
    <row r="1398" spans="3:13" ht="16.399999999999999" customHeight="1">
      <c r="C1398" s="172">
        <f t="shared" ca="1" si="42"/>
        <v>-45773</v>
      </c>
      <c r="D1398" s="174" t="str">
        <f>IF(B1398="NMPA", _xlfn.XLOOKUP(E1398,'国家网站数据(NMPA)'!$B$1:$B$906,'国家网站数据(NMPA)'!C$1:C$906),"NA")</f>
        <v>NA</v>
      </c>
      <c r="E1398" s="180">
        <f>IF(N1398="Not Reportable","NA",IF(B1398="Oversea",_xlfn.XLOOKUP(O1398,'Oversea data From 国家网站'!A:A,'Oversea data From 国家网站'!B:B),_xlfn.XLOOKUP(O1398,'Local data from 国家网站'!A:A,'Local data from 国家网站'!B:B)))</f>
        <v>0</v>
      </c>
      <c r="G1398" s="176">
        <f>IF(ISERROR(IF(B1398="NMPA",_xlfn.XLOOKUP(E1398,'国家网站数据(NMPA)'!B$1:B$906,'国家网站数据(NMPA)'!J$1:J$906),IF(B1398="Oversea",_xlfn.XLOOKUP(O1398,'Oversea data From 国家网站'!A$1:A$994,'Oversea data From 国家网站'!J$1:J$994),_xlfn.XLOOKUP(O1398,'Local data from 国家网站'!A$1:A$1000,'Local data from 国家网站'!J$1:J$1000)))),"NA",IF(B1398="NMPA",_xlfn.XLOOKUP(E1398,'国家网站数据(NMPA)'!B$1:B$906,'国家网站数据(NMPA)'!J$1:J$906),IF(B1398="Oversea",_xlfn.XLOOKUP(O1398,'Oversea data From 国家网站'!A$1:A$994,'Oversea data From 国家网站'!J$1:J$994),_xlfn.XLOOKUP(O1398,'Local data from 国家网站'!A$1:A$1000,'Local data from 国家网站'!J$1:J$1000))))</f>
        <v>0</v>
      </c>
      <c r="I1398" s="176">
        <f>IF(ISERROR(IF(B1398="NMPA",_xlfn.XLOOKUP(西门子log!E1398,'国家网站数据(NMPA)'!B:B,'国家网站数据(NMPA)'!K:K),IF(B1398="Oversea",_xlfn.XLOOKUP(O1398,'Oversea data From 国家网站'!A:A,'Oversea data From 国家网站'!K:K),_xlfn.XLOOKUP(西门子log!O1398,'Local data from 国家网站'!A:A,'Local data from 国家网站'!K:K)))),"NA",IF(B1398="NMPA",_xlfn.XLOOKUP(E1398,'国家网站数据(NMPA)'!B:B,'国家网站数据(NMPA)'!K:K),IF(B1398="Oversea",_xlfn.XLOOKUP(O1398,'Oversea data From 国家网站'!A:A,'Oversea data From 国家网站'!K:K),_xlfn.XLOOKUP(O1398,'Local data from 国家网站'!A:A,'Local data from 国家网站'!K:K))))</f>
        <v>0</v>
      </c>
      <c r="J1398" s="176"/>
      <c r="K1398" s="176" t="str">
        <f>IF(B1398="NMPA", _xlfn.XLOOKUP(E1398, '国家网站数据(NMPA)'!B:B, '国家网站数据(NMPA)'!W:W), "NA")</f>
        <v>NA</v>
      </c>
      <c r="M1398" s="326">
        <f t="shared" si="43"/>
        <v>30</v>
      </c>
    </row>
    <row r="1399" spans="3:13" ht="16.399999999999999" customHeight="1">
      <c r="C1399" s="172">
        <f t="shared" ca="1" si="42"/>
        <v>-45773</v>
      </c>
      <c r="D1399" s="174" t="str">
        <f>IF(B1399="NMPA", _xlfn.XLOOKUP(E1399,'国家网站数据(NMPA)'!$B$1:$B$906,'国家网站数据(NMPA)'!C$1:C$906),"NA")</f>
        <v>NA</v>
      </c>
      <c r="E1399" s="180">
        <f>IF(N1399="Not Reportable","NA",IF(B1399="Oversea",_xlfn.XLOOKUP(O1399,'Oversea data From 国家网站'!A:A,'Oversea data From 国家网站'!B:B),_xlfn.XLOOKUP(O1399,'Local data from 国家网站'!A:A,'Local data from 国家网站'!B:B)))</f>
        <v>0</v>
      </c>
      <c r="G1399" s="176">
        <f>IF(ISERROR(IF(B1399="NMPA",_xlfn.XLOOKUP(E1399,'国家网站数据(NMPA)'!B$1:B$906,'国家网站数据(NMPA)'!J$1:J$906),IF(B1399="Oversea",_xlfn.XLOOKUP(O1399,'Oversea data From 国家网站'!A$1:A$994,'Oversea data From 国家网站'!J$1:J$994),_xlfn.XLOOKUP(O1399,'Local data from 国家网站'!A$1:A$1000,'Local data from 国家网站'!J$1:J$1000)))),"NA",IF(B1399="NMPA",_xlfn.XLOOKUP(E1399,'国家网站数据(NMPA)'!B$1:B$906,'国家网站数据(NMPA)'!J$1:J$906),IF(B1399="Oversea",_xlfn.XLOOKUP(O1399,'Oversea data From 国家网站'!A$1:A$994,'Oversea data From 国家网站'!J$1:J$994),_xlfn.XLOOKUP(O1399,'Local data from 国家网站'!A$1:A$1000,'Local data from 国家网站'!J$1:J$1000))))</f>
        <v>0</v>
      </c>
      <c r="I1399" s="176">
        <f>IF(ISERROR(IF(B1399="NMPA",_xlfn.XLOOKUP(西门子log!E1399,'国家网站数据(NMPA)'!B:B,'国家网站数据(NMPA)'!K:K),IF(B1399="Oversea",_xlfn.XLOOKUP(O1399,'Oversea data From 国家网站'!A:A,'Oversea data From 国家网站'!K:K),_xlfn.XLOOKUP(西门子log!O1399,'Local data from 国家网站'!A:A,'Local data from 国家网站'!K:K)))),"NA",IF(B1399="NMPA",_xlfn.XLOOKUP(E1399,'国家网站数据(NMPA)'!B:B,'国家网站数据(NMPA)'!K:K),IF(B1399="Oversea",_xlfn.XLOOKUP(O1399,'Oversea data From 国家网站'!A:A,'Oversea data From 国家网站'!K:K),_xlfn.XLOOKUP(O1399,'Local data from 国家网站'!A:A,'Local data from 国家网站'!K:K))))</f>
        <v>0</v>
      </c>
      <c r="J1399" s="176"/>
      <c r="K1399" s="176" t="str">
        <f>IF(B1399="NMPA", _xlfn.XLOOKUP(E1399, '国家网站数据(NMPA)'!B:B, '国家网站数据(NMPA)'!W:W), "NA")</f>
        <v>NA</v>
      </c>
      <c r="M1399" s="326">
        <f t="shared" si="43"/>
        <v>30</v>
      </c>
    </row>
    <row r="1400" spans="3:13" ht="16.399999999999999" customHeight="1">
      <c r="C1400" s="172">
        <f t="shared" ca="1" si="42"/>
        <v>-45773</v>
      </c>
      <c r="D1400" s="174" t="str">
        <f>IF(B1400="NMPA", _xlfn.XLOOKUP(E1400,'国家网站数据(NMPA)'!$B$1:$B$906,'国家网站数据(NMPA)'!C$1:C$906),"NA")</f>
        <v>NA</v>
      </c>
      <c r="E1400" s="180">
        <f>IF(N1400="Not Reportable","NA",IF(B1400="Oversea",_xlfn.XLOOKUP(O1400,'Oversea data From 国家网站'!A:A,'Oversea data From 国家网站'!B:B),_xlfn.XLOOKUP(O1400,'Local data from 国家网站'!A:A,'Local data from 国家网站'!B:B)))</f>
        <v>0</v>
      </c>
      <c r="G1400" s="176">
        <f>IF(ISERROR(IF(B1400="NMPA",_xlfn.XLOOKUP(E1400,'国家网站数据(NMPA)'!B$1:B$906,'国家网站数据(NMPA)'!J$1:J$906),IF(B1400="Oversea",_xlfn.XLOOKUP(O1400,'Oversea data From 国家网站'!A$1:A$994,'Oversea data From 国家网站'!J$1:J$994),_xlfn.XLOOKUP(O1400,'Local data from 国家网站'!A$1:A$1000,'Local data from 国家网站'!J$1:J$1000)))),"NA",IF(B1400="NMPA",_xlfn.XLOOKUP(E1400,'国家网站数据(NMPA)'!B$1:B$906,'国家网站数据(NMPA)'!J$1:J$906),IF(B1400="Oversea",_xlfn.XLOOKUP(O1400,'Oversea data From 国家网站'!A$1:A$994,'Oversea data From 国家网站'!J$1:J$994),_xlfn.XLOOKUP(O1400,'Local data from 国家网站'!A$1:A$1000,'Local data from 国家网站'!J$1:J$1000))))</f>
        <v>0</v>
      </c>
      <c r="I1400" s="176">
        <f>IF(ISERROR(IF(B1400="NMPA",_xlfn.XLOOKUP(西门子log!E1400,'国家网站数据(NMPA)'!B:B,'国家网站数据(NMPA)'!K:K),IF(B1400="Oversea",_xlfn.XLOOKUP(O1400,'Oversea data From 国家网站'!A:A,'Oversea data From 国家网站'!K:K),_xlfn.XLOOKUP(西门子log!O1400,'Local data from 国家网站'!A:A,'Local data from 国家网站'!K:K)))),"NA",IF(B1400="NMPA",_xlfn.XLOOKUP(E1400,'国家网站数据(NMPA)'!B:B,'国家网站数据(NMPA)'!K:K),IF(B1400="Oversea",_xlfn.XLOOKUP(O1400,'Oversea data From 国家网站'!A:A,'Oversea data From 国家网站'!K:K),_xlfn.XLOOKUP(O1400,'Local data from 国家网站'!A:A,'Local data from 国家网站'!K:K))))</f>
        <v>0</v>
      </c>
      <c r="J1400" s="176"/>
      <c r="K1400" s="176" t="str">
        <f>IF(B1400="NMPA", _xlfn.XLOOKUP(E1400, '国家网站数据(NMPA)'!B:B, '国家网站数据(NMPA)'!W:W), "NA")</f>
        <v>NA</v>
      </c>
      <c r="M1400" s="326">
        <f t="shared" si="43"/>
        <v>30</v>
      </c>
    </row>
    <row r="1401" spans="3:13" ht="16.399999999999999" customHeight="1">
      <c r="C1401" s="172">
        <f t="shared" ca="1" si="42"/>
        <v>-45773</v>
      </c>
      <c r="D1401" s="174" t="str">
        <f>IF(B1401="NMPA", _xlfn.XLOOKUP(E1401,'国家网站数据(NMPA)'!$B$1:$B$906,'国家网站数据(NMPA)'!C$1:C$906),"NA")</f>
        <v>NA</v>
      </c>
      <c r="E1401" s="180">
        <f>IF(N1401="Not Reportable","NA",IF(B1401="Oversea",_xlfn.XLOOKUP(O1401,'Oversea data From 国家网站'!A:A,'Oversea data From 国家网站'!B:B),_xlfn.XLOOKUP(O1401,'Local data from 国家网站'!A:A,'Local data from 国家网站'!B:B)))</f>
        <v>0</v>
      </c>
      <c r="G1401" s="176">
        <f>IF(ISERROR(IF(B1401="NMPA",_xlfn.XLOOKUP(E1401,'国家网站数据(NMPA)'!B$1:B$906,'国家网站数据(NMPA)'!J$1:J$906),IF(B1401="Oversea",_xlfn.XLOOKUP(O1401,'Oversea data From 国家网站'!A$1:A$994,'Oversea data From 国家网站'!J$1:J$994),_xlfn.XLOOKUP(O1401,'Local data from 国家网站'!A$1:A$1000,'Local data from 国家网站'!J$1:J$1000)))),"NA",IF(B1401="NMPA",_xlfn.XLOOKUP(E1401,'国家网站数据(NMPA)'!B$1:B$906,'国家网站数据(NMPA)'!J$1:J$906),IF(B1401="Oversea",_xlfn.XLOOKUP(O1401,'Oversea data From 国家网站'!A$1:A$994,'Oversea data From 国家网站'!J$1:J$994),_xlfn.XLOOKUP(O1401,'Local data from 国家网站'!A$1:A$1000,'Local data from 国家网站'!J$1:J$1000))))</f>
        <v>0</v>
      </c>
      <c r="I1401" s="176">
        <f>IF(ISERROR(IF(B1401="NMPA",_xlfn.XLOOKUP(西门子log!E1401,'国家网站数据(NMPA)'!B:B,'国家网站数据(NMPA)'!K:K),IF(B1401="Oversea",_xlfn.XLOOKUP(O1401,'Oversea data From 国家网站'!A:A,'Oversea data From 国家网站'!K:K),_xlfn.XLOOKUP(西门子log!O1401,'Local data from 国家网站'!A:A,'Local data from 国家网站'!K:K)))),"NA",IF(B1401="NMPA",_xlfn.XLOOKUP(E1401,'国家网站数据(NMPA)'!B:B,'国家网站数据(NMPA)'!K:K),IF(B1401="Oversea",_xlfn.XLOOKUP(O1401,'Oversea data From 国家网站'!A:A,'Oversea data From 国家网站'!K:K),_xlfn.XLOOKUP(O1401,'Local data from 国家网站'!A:A,'Local data from 国家网站'!K:K))))</f>
        <v>0</v>
      </c>
      <c r="J1401" s="176"/>
      <c r="K1401" s="176" t="str">
        <f>IF(B1401="NMPA", _xlfn.XLOOKUP(E1401, '国家网站数据(NMPA)'!B:B, '国家网站数据(NMPA)'!W:W), "NA")</f>
        <v>NA</v>
      </c>
      <c r="M1401" s="326">
        <f t="shared" si="43"/>
        <v>30</v>
      </c>
    </row>
    <row r="1402" spans="3:13" ht="16.399999999999999" customHeight="1">
      <c r="C1402" s="172">
        <f t="shared" ca="1" si="42"/>
        <v>-45773</v>
      </c>
      <c r="D1402" s="174" t="str">
        <f>IF(B1402="NMPA", _xlfn.XLOOKUP(E1402,'国家网站数据(NMPA)'!$B$1:$B$906,'国家网站数据(NMPA)'!C$1:C$906),"NA")</f>
        <v>NA</v>
      </c>
      <c r="E1402" s="180">
        <f>IF(N1402="Not Reportable","NA",IF(B1402="Oversea",_xlfn.XLOOKUP(O1402,'Oversea data From 国家网站'!A:A,'Oversea data From 国家网站'!B:B),_xlfn.XLOOKUP(O1402,'Local data from 国家网站'!A:A,'Local data from 国家网站'!B:B)))</f>
        <v>0</v>
      </c>
      <c r="G1402" s="176">
        <f>IF(ISERROR(IF(B1402="NMPA",_xlfn.XLOOKUP(E1402,'国家网站数据(NMPA)'!B$1:B$906,'国家网站数据(NMPA)'!J$1:J$906),IF(B1402="Oversea",_xlfn.XLOOKUP(O1402,'Oversea data From 国家网站'!A$1:A$994,'Oversea data From 国家网站'!J$1:J$994),_xlfn.XLOOKUP(O1402,'Local data from 国家网站'!A$1:A$1000,'Local data from 国家网站'!J$1:J$1000)))),"NA",IF(B1402="NMPA",_xlfn.XLOOKUP(E1402,'国家网站数据(NMPA)'!B$1:B$906,'国家网站数据(NMPA)'!J$1:J$906),IF(B1402="Oversea",_xlfn.XLOOKUP(O1402,'Oversea data From 国家网站'!A$1:A$994,'Oversea data From 国家网站'!J$1:J$994),_xlfn.XLOOKUP(O1402,'Local data from 国家网站'!A$1:A$1000,'Local data from 国家网站'!J$1:J$1000))))</f>
        <v>0</v>
      </c>
      <c r="I1402" s="176">
        <f>IF(ISERROR(IF(B1402="NMPA",_xlfn.XLOOKUP(西门子log!E1402,'国家网站数据(NMPA)'!B:B,'国家网站数据(NMPA)'!K:K),IF(B1402="Oversea",_xlfn.XLOOKUP(O1402,'Oversea data From 国家网站'!A:A,'Oversea data From 国家网站'!K:K),_xlfn.XLOOKUP(西门子log!O1402,'Local data from 国家网站'!A:A,'Local data from 国家网站'!K:K)))),"NA",IF(B1402="NMPA",_xlfn.XLOOKUP(E1402,'国家网站数据(NMPA)'!B:B,'国家网站数据(NMPA)'!K:K),IF(B1402="Oversea",_xlfn.XLOOKUP(O1402,'Oversea data From 国家网站'!A:A,'Oversea data From 国家网站'!K:K),_xlfn.XLOOKUP(O1402,'Local data from 国家网站'!A:A,'Local data from 国家网站'!K:K))))</f>
        <v>0</v>
      </c>
      <c r="J1402" s="176"/>
      <c r="K1402" s="176" t="str">
        <f>IF(B1402="NMPA", _xlfn.XLOOKUP(E1402, '国家网站数据(NMPA)'!B:B, '国家网站数据(NMPA)'!W:W), "NA")</f>
        <v>NA</v>
      </c>
      <c r="M1402" s="326">
        <f t="shared" si="43"/>
        <v>30</v>
      </c>
    </row>
    <row r="1403" spans="3:13" ht="16.399999999999999" customHeight="1">
      <c r="C1403" s="172">
        <f t="shared" ca="1" si="42"/>
        <v>-45773</v>
      </c>
      <c r="D1403" s="174" t="str">
        <f>IF(B1403="NMPA", _xlfn.XLOOKUP(E1403,'国家网站数据(NMPA)'!$B$1:$B$906,'国家网站数据(NMPA)'!C$1:C$906),"NA")</f>
        <v>NA</v>
      </c>
      <c r="E1403" s="180">
        <f>IF(N1403="Not Reportable","NA",IF(B1403="Oversea",_xlfn.XLOOKUP(O1403,'Oversea data From 国家网站'!A:A,'Oversea data From 国家网站'!B:B),_xlfn.XLOOKUP(O1403,'Local data from 国家网站'!A:A,'Local data from 国家网站'!B:B)))</f>
        <v>0</v>
      </c>
      <c r="G1403" s="176">
        <f>IF(ISERROR(IF(B1403="NMPA",_xlfn.XLOOKUP(E1403,'国家网站数据(NMPA)'!B$1:B$906,'国家网站数据(NMPA)'!J$1:J$906),IF(B1403="Oversea",_xlfn.XLOOKUP(O1403,'Oversea data From 国家网站'!A$1:A$994,'Oversea data From 国家网站'!J$1:J$994),_xlfn.XLOOKUP(O1403,'Local data from 国家网站'!A$1:A$1000,'Local data from 国家网站'!J$1:J$1000)))),"NA",IF(B1403="NMPA",_xlfn.XLOOKUP(E1403,'国家网站数据(NMPA)'!B$1:B$906,'国家网站数据(NMPA)'!J$1:J$906),IF(B1403="Oversea",_xlfn.XLOOKUP(O1403,'Oversea data From 国家网站'!A$1:A$994,'Oversea data From 国家网站'!J$1:J$994),_xlfn.XLOOKUP(O1403,'Local data from 国家网站'!A$1:A$1000,'Local data from 国家网站'!J$1:J$1000))))</f>
        <v>0</v>
      </c>
      <c r="I1403" s="176">
        <f>IF(ISERROR(IF(B1403="NMPA",_xlfn.XLOOKUP(西门子log!E1403,'国家网站数据(NMPA)'!B:B,'国家网站数据(NMPA)'!K:K),IF(B1403="Oversea",_xlfn.XLOOKUP(O1403,'Oversea data From 国家网站'!A:A,'Oversea data From 国家网站'!K:K),_xlfn.XLOOKUP(西门子log!O1403,'Local data from 国家网站'!A:A,'Local data from 国家网站'!K:K)))),"NA",IF(B1403="NMPA",_xlfn.XLOOKUP(E1403,'国家网站数据(NMPA)'!B:B,'国家网站数据(NMPA)'!K:K),IF(B1403="Oversea",_xlfn.XLOOKUP(O1403,'Oversea data From 国家网站'!A:A,'Oversea data From 国家网站'!K:K),_xlfn.XLOOKUP(O1403,'Local data from 国家网站'!A:A,'Local data from 国家网站'!K:K))))</f>
        <v>0</v>
      </c>
      <c r="J1403" s="176"/>
      <c r="K1403" s="176" t="str">
        <f>IF(B1403="NMPA", _xlfn.XLOOKUP(E1403, '国家网站数据(NMPA)'!B:B, '国家网站数据(NMPA)'!W:W), "NA")</f>
        <v>NA</v>
      </c>
      <c r="M1403" s="326">
        <f t="shared" si="43"/>
        <v>30</v>
      </c>
    </row>
    <row r="1404" spans="3:13" ht="16.399999999999999" customHeight="1">
      <c r="C1404" s="172">
        <f t="shared" ca="1" si="42"/>
        <v>-45773</v>
      </c>
      <c r="D1404" s="174" t="str">
        <f>IF(B1404="NMPA", _xlfn.XLOOKUP(E1404,'国家网站数据(NMPA)'!$B$1:$B$906,'国家网站数据(NMPA)'!C$1:C$906),"NA")</f>
        <v>NA</v>
      </c>
      <c r="E1404" s="180">
        <f>IF(N1404="Not Reportable","NA",IF(B1404="Oversea",_xlfn.XLOOKUP(O1404,'Oversea data From 国家网站'!A:A,'Oversea data From 国家网站'!B:B),_xlfn.XLOOKUP(O1404,'Local data from 国家网站'!A:A,'Local data from 国家网站'!B:B)))</f>
        <v>0</v>
      </c>
      <c r="G1404" s="176">
        <f>IF(ISERROR(IF(B1404="NMPA",_xlfn.XLOOKUP(E1404,'国家网站数据(NMPA)'!B$1:B$906,'国家网站数据(NMPA)'!J$1:J$906),IF(B1404="Oversea",_xlfn.XLOOKUP(O1404,'Oversea data From 国家网站'!A$1:A$994,'Oversea data From 国家网站'!J$1:J$994),_xlfn.XLOOKUP(O1404,'Local data from 国家网站'!A$1:A$1000,'Local data from 国家网站'!J$1:J$1000)))),"NA",IF(B1404="NMPA",_xlfn.XLOOKUP(E1404,'国家网站数据(NMPA)'!B$1:B$906,'国家网站数据(NMPA)'!J$1:J$906),IF(B1404="Oversea",_xlfn.XLOOKUP(O1404,'Oversea data From 国家网站'!A$1:A$994,'Oversea data From 国家网站'!J$1:J$994),_xlfn.XLOOKUP(O1404,'Local data from 国家网站'!A$1:A$1000,'Local data from 国家网站'!J$1:J$1000))))</f>
        <v>0</v>
      </c>
      <c r="I1404" s="176">
        <f>IF(ISERROR(IF(B1404="NMPA",_xlfn.XLOOKUP(西门子log!E1404,'国家网站数据(NMPA)'!B:B,'国家网站数据(NMPA)'!K:K),IF(B1404="Oversea",_xlfn.XLOOKUP(O1404,'Oversea data From 国家网站'!A:A,'Oversea data From 国家网站'!K:K),_xlfn.XLOOKUP(西门子log!O1404,'Local data from 国家网站'!A:A,'Local data from 国家网站'!K:K)))),"NA",IF(B1404="NMPA",_xlfn.XLOOKUP(E1404,'国家网站数据(NMPA)'!B:B,'国家网站数据(NMPA)'!K:K),IF(B1404="Oversea",_xlfn.XLOOKUP(O1404,'Oversea data From 国家网站'!A:A,'Oversea data From 国家网站'!K:K),_xlfn.XLOOKUP(O1404,'Local data from 国家网站'!A:A,'Local data from 国家网站'!K:K))))</f>
        <v>0</v>
      </c>
      <c r="J1404" s="176"/>
      <c r="K1404" s="176" t="str">
        <f>IF(B1404="NMPA", _xlfn.XLOOKUP(E1404, '国家网站数据(NMPA)'!B:B, '国家网站数据(NMPA)'!W:W), "NA")</f>
        <v>NA</v>
      </c>
      <c r="M1404" s="326">
        <f t="shared" si="43"/>
        <v>30</v>
      </c>
    </row>
    <row r="1405" spans="3:13" ht="16.399999999999999" customHeight="1">
      <c r="C1405" s="172">
        <f t="shared" ca="1" si="42"/>
        <v>-45773</v>
      </c>
      <c r="D1405" s="174" t="str">
        <f>IF(B1405="NMPA", _xlfn.XLOOKUP(E1405,'国家网站数据(NMPA)'!$B$1:$B$906,'国家网站数据(NMPA)'!C$1:C$906),"NA")</f>
        <v>NA</v>
      </c>
      <c r="E1405" s="180">
        <f>IF(N1405="Not Reportable","NA",IF(B1405="Oversea",_xlfn.XLOOKUP(O1405,'Oversea data From 国家网站'!A:A,'Oversea data From 国家网站'!B:B),_xlfn.XLOOKUP(O1405,'Local data from 国家网站'!A:A,'Local data from 国家网站'!B:B)))</f>
        <v>0</v>
      </c>
      <c r="G1405" s="176">
        <f>IF(ISERROR(IF(B1405="NMPA",_xlfn.XLOOKUP(E1405,'国家网站数据(NMPA)'!B$1:B$906,'国家网站数据(NMPA)'!J$1:J$906),IF(B1405="Oversea",_xlfn.XLOOKUP(O1405,'Oversea data From 国家网站'!A$1:A$994,'Oversea data From 国家网站'!J$1:J$994),_xlfn.XLOOKUP(O1405,'Local data from 国家网站'!A$1:A$1000,'Local data from 国家网站'!J$1:J$1000)))),"NA",IF(B1405="NMPA",_xlfn.XLOOKUP(E1405,'国家网站数据(NMPA)'!B$1:B$906,'国家网站数据(NMPA)'!J$1:J$906),IF(B1405="Oversea",_xlfn.XLOOKUP(O1405,'Oversea data From 国家网站'!A$1:A$994,'Oversea data From 国家网站'!J$1:J$994),_xlfn.XLOOKUP(O1405,'Local data from 国家网站'!A$1:A$1000,'Local data from 国家网站'!J$1:J$1000))))</f>
        <v>0</v>
      </c>
      <c r="I1405" s="176">
        <f>IF(ISERROR(IF(B1405="NMPA",_xlfn.XLOOKUP(西门子log!E1405,'国家网站数据(NMPA)'!B:B,'国家网站数据(NMPA)'!K:K),IF(B1405="Oversea",_xlfn.XLOOKUP(O1405,'Oversea data From 国家网站'!A:A,'Oversea data From 国家网站'!K:K),_xlfn.XLOOKUP(西门子log!O1405,'Local data from 国家网站'!A:A,'Local data from 国家网站'!K:K)))),"NA",IF(B1405="NMPA",_xlfn.XLOOKUP(E1405,'国家网站数据(NMPA)'!B:B,'国家网站数据(NMPA)'!K:K),IF(B1405="Oversea",_xlfn.XLOOKUP(O1405,'Oversea data From 国家网站'!A:A,'Oversea data From 国家网站'!K:K),_xlfn.XLOOKUP(O1405,'Local data from 国家网站'!A:A,'Local data from 国家网站'!K:K))))</f>
        <v>0</v>
      </c>
      <c r="J1405" s="176"/>
      <c r="K1405" s="176" t="str">
        <f>IF(B1405="NMPA", _xlfn.XLOOKUP(E1405, '国家网站数据(NMPA)'!B:B, '国家网站数据(NMPA)'!W:W), "NA")</f>
        <v>NA</v>
      </c>
      <c r="M1405" s="326">
        <f t="shared" si="43"/>
        <v>30</v>
      </c>
    </row>
    <row r="1406" spans="3:13" ht="16.399999999999999" customHeight="1">
      <c r="C1406" s="172">
        <f t="shared" ca="1" si="42"/>
        <v>-45773</v>
      </c>
      <c r="D1406" s="174" t="str">
        <f>IF(B1406="NMPA", _xlfn.XLOOKUP(E1406,'国家网站数据(NMPA)'!$B$1:$B$906,'国家网站数据(NMPA)'!C$1:C$906),"NA")</f>
        <v>NA</v>
      </c>
      <c r="E1406" s="180">
        <f>IF(N1406="Not Reportable","NA",IF(B1406="Oversea",_xlfn.XLOOKUP(O1406,'Oversea data From 国家网站'!A:A,'Oversea data From 国家网站'!B:B),_xlfn.XLOOKUP(O1406,'Local data from 国家网站'!A:A,'Local data from 国家网站'!B:B)))</f>
        <v>0</v>
      </c>
      <c r="G1406" s="176">
        <f>IF(ISERROR(IF(B1406="NMPA",_xlfn.XLOOKUP(E1406,'国家网站数据(NMPA)'!B$1:B$906,'国家网站数据(NMPA)'!J$1:J$906),IF(B1406="Oversea",_xlfn.XLOOKUP(O1406,'Oversea data From 国家网站'!A$1:A$994,'Oversea data From 国家网站'!J$1:J$994),_xlfn.XLOOKUP(O1406,'Local data from 国家网站'!A$1:A$1000,'Local data from 国家网站'!J$1:J$1000)))),"NA",IF(B1406="NMPA",_xlfn.XLOOKUP(E1406,'国家网站数据(NMPA)'!B$1:B$906,'国家网站数据(NMPA)'!J$1:J$906),IF(B1406="Oversea",_xlfn.XLOOKUP(O1406,'Oversea data From 国家网站'!A$1:A$994,'Oversea data From 国家网站'!J$1:J$994),_xlfn.XLOOKUP(O1406,'Local data from 国家网站'!A$1:A$1000,'Local data from 国家网站'!J$1:J$1000))))</f>
        <v>0</v>
      </c>
      <c r="I1406" s="176">
        <f>IF(ISERROR(IF(B1406="NMPA",_xlfn.XLOOKUP(西门子log!E1406,'国家网站数据(NMPA)'!B:B,'国家网站数据(NMPA)'!K:K),IF(B1406="Oversea",_xlfn.XLOOKUP(O1406,'Oversea data From 国家网站'!A:A,'Oversea data From 国家网站'!K:K),_xlfn.XLOOKUP(西门子log!O1406,'Local data from 国家网站'!A:A,'Local data from 国家网站'!K:K)))),"NA",IF(B1406="NMPA",_xlfn.XLOOKUP(E1406,'国家网站数据(NMPA)'!B:B,'国家网站数据(NMPA)'!K:K),IF(B1406="Oversea",_xlfn.XLOOKUP(O1406,'Oversea data From 国家网站'!A:A,'Oversea data From 国家网站'!K:K),_xlfn.XLOOKUP(O1406,'Local data from 国家网站'!A:A,'Local data from 国家网站'!K:K))))</f>
        <v>0</v>
      </c>
      <c r="J1406" s="176"/>
      <c r="K1406" s="176" t="str">
        <f>IF(B1406="NMPA", _xlfn.XLOOKUP(E1406, '国家网站数据(NMPA)'!B:B, '国家网站数据(NMPA)'!W:W), "NA")</f>
        <v>NA</v>
      </c>
      <c r="M1406" s="326">
        <f t="shared" si="43"/>
        <v>30</v>
      </c>
    </row>
    <row r="1407" spans="3:13" ht="16.399999999999999" customHeight="1">
      <c r="C1407" s="172">
        <f t="shared" ca="1" si="42"/>
        <v>-45773</v>
      </c>
      <c r="D1407" s="174" t="str">
        <f>IF(B1407="NMPA", _xlfn.XLOOKUP(E1407,'国家网站数据(NMPA)'!$B$1:$B$906,'国家网站数据(NMPA)'!C$1:C$906),"NA")</f>
        <v>NA</v>
      </c>
      <c r="E1407" s="180">
        <f>IF(N1407="Not Reportable","NA",IF(B1407="Oversea",_xlfn.XLOOKUP(O1407,'Oversea data From 国家网站'!A:A,'Oversea data From 国家网站'!B:B),_xlfn.XLOOKUP(O1407,'Local data from 国家网站'!A:A,'Local data from 国家网站'!B:B)))</f>
        <v>0</v>
      </c>
      <c r="G1407" s="176">
        <f>IF(ISERROR(IF(B1407="NMPA",_xlfn.XLOOKUP(E1407,'国家网站数据(NMPA)'!B$1:B$906,'国家网站数据(NMPA)'!J$1:J$906),IF(B1407="Oversea",_xlfn.XLOOKUP(O1407,'Oversea data From 国家网站'!A$1:A$994,'Oversea data From 国家网站'!J$1:J$994),_xlfn.XLOOKUP(O1407,'Local data from 国家网站'!A$1:A$1000,'Local data from 国家网站'!J$1:J$1000)))),"NA",IF(B1407="NMPA",_xlfn.XLOOKUP(E1407,'国家网站数据(NMPA)'!B$1:B$906,'国家网站数据(NMPA)'!J$1:J$906),IF(B1407="Oversea",_xlfn.XLOOKUP(O1407,'Oversea data From 国家网站'!A$1:A$994,'Oversea data From 国家网站'!J$1:J$994),_xlfn.XLOOKUP(O1407,'Local data from 国家网站'!A$1:A$1000,'Local data from 国家网站'!J$1:J$1000))))</f>
        <v>0</v>
      </c>
      <c r="I1407" s="176">
        <f>IF(ISERROR(IF(B1407="NMPA",_xlfn.XLOOKUP(西门子log!E1407,'国家网站数据(NMPA)'!B:B,'国家网站数据(NMPA)'!K:K),IF(B1407="Oversea",_xlfn.XLOOKUP(O1407,'Oversea data From 国家网站'!A:A,'Oversea data From 国家网站'!K:K),_xlfn.XLOOKUP(西门子log!O1407,'Local data from 国家网站'!A:A,'Local data from 国家网站'!K:K)))),"NA",IF(B1407="NMPA",_xlfn.XLOOKUP(E1407,'国家网站数据(NMPA)'!B:B,'国家网站数据(NMPA)'!K:K),IF(B1407="Oversea",_xlfn.XLOOKUP(O1407,'Oversea data From 国家网站'!A:A,'Oversea data From 国家网站'!K:K),_xlfn.XLOOKUP(O1407,'Local data from 国家网站'!A:A,'Local data from 国家网站'!K:K))))</f>
        <v>0</v>
      </c>
      <c r="J1407" s="176"/>
      <c r="K1407" s="176" t="str">
        <f>IF(B1407="NMPA", _xlfn.XLOOKUP(E1407, '国家网站数据(NMPA)'!B:B, '国家网站数据(NMPA)'!W:W), "NA")</f>
        <v>NA</v>
      </c>
      <c r="M1407" s="326">
        <f t="shared" si="43"/>
        <v>30</v>
      </c>
    </row>
    <row r="1408" spans="3:13" ht="16.399999999999999" customHeight="1">
      <c r="C1408" s="172">
        <f t="shared" ca="1" si="42"/>
        <v>-45773</v>
      </c>
      <c r="D1408" s="174" t="str">
        <f>IF(B1408="NMPA", _xlfn.XLOOKUP(E1408,'国家网站数据(NMPA)'!$B$1:$B$906,'国家网站数据(NMPA)'!C$1:C$906),"NA")</f>
        <v>NA</v>
      </c>
      <c r="E1408" s="180">
        <f>IF(N1408="Not Reportable","NA",IF(B1408="Oversea",_xlfn.XLOOKUP(O1408,'Oversea data From 国家网站'!A:A,'Oversea data From 国家网站'!B:B),_xlfn.XLOOKUP(O1408,'Local data from 国家网站'!A:A,'Local data from 国家网站'!B:B)))</f>
        <v>0</v>
      </c>
      <c r="G1408" s="176">
        <f>IF(ISERROR(IF(B1408="NMPA",_xlfn.XLOOKUP(E1408,'国家网站数据(NMPA)'!B$1:B$906,'国家网站数据(NMPA)'!J$1:J$906),IF(B1408="Oversea",_xlfn.XLOOKUP(O1408,'Oversea data From 国家网站'!A$1:A$994,'Oversea data From 国家网站'!J$1:J$994),_xlfn.XLOOKUP(O1408,'Local data from 国家网站'!A$1:A$1000,'Local data from 国家网站'!J$1:J$1000)))),"NA",IF(B1408="NMPA",_xlfn.XLOOKUP(E1408,'国家网站数据(NMPA)'!B$1:B$906,'国家网站数据(NMPA)'!J$1:J$906),IF(B1408="Oversea",_xlfn.XLOOKUP(O1408,'Oversea data From 国家网站'!A$1:A$994,'Oversea data From 国家网站'!J$1:J$994),_xlfn.XLOOKUP(O1408,'Local data from 国家网站'!A$1:A$1000,'Local data from 国家网站'!J$1:J$1000))))</f>
        <v>0</v>
      </c>
      <c r="I1408" s="176">
        <f>IF(ISERROR(IF(B1408="NMPA",_xlfn.XLOOKUP(西门子log!E1408,'国家网站数据(NMPA)'!B:B,'国家网站数据(NMPA)'!K:K),IF(B1408="Oversea",_xlfn.XLOOKUP(O1408,'Oversea data From 国家网站'!A:A,'Oversea data From 国家网站'!K:K),_xlfn.XLOOKUP(西门子log!O1408,'Local data from 国家网站'!A:A,'Local data from 国家网站'!K:K)))),"NA",IF(B1408="NMPA",_xlfn.XLOOKUP(E1408,'国家网站数据(NMPA)'!B:B,'国家网站数据(NMPA)'!K:K),IF(B1408="Oversea",_xlfn.XLOOKUP(O1408,'Oversea data From 国家网站'!A:A,'Oversea data From 国家网站'!K:K),_xlfn.XLOOKUP(O1408,'Local data from 国家网站'!A:A,'Local data from 国家网站'!K:K))))</f>
        <v>0</v>
      </c>
      <c r="J1408" s="176"/>
      <c r="K1408" s="176" t="str">
        <f>IF(B1408="NMPA", _xlfn.XLOOKUP(E1408, '国家网站数据(NMPA)'!B:B, '国家网站数据(NMPA)'!W:W), "NA")</f>
        <v>NA</v>
      </c>
      <c r="M1408" s="326">
        <f t="shared" si="43"/>
        <v>30</v>
      </c>
    </row>
    <row r="1409" spans="3:13" ht="16.399999999999999" customHeight="1">
      <c r="C1409" s="172">
        <f t="shared" ca="1" si="42"/>
        <v>-45773</v>
      </c>
      <c r="D1409" s="174" t="str">
        <f>IF(B1409="NMPA", _xlfn.XLOOKUP(E1409,'国家网站数据(NMPA)'!$B$1:$B$906,'国家网站数据(NMPA)'!C$1:C$906),"NA")</f>
        <v>NA</v>
      </c>
      <c r="E1409" s="180">
        <f>IF(N1409="Not Reportable","NA",IF(B1409="Oversea",_xlfn.XLOOKUP(O1409,'Oversea data From 国家网站'!A:A,'Oversea data From 国家网站'!B:B),_xlfn.XLOOKUP(O1409,'Local data from 国家网站'!A:A,'Local data from 国家网站'!B:B)))</f>
        <v>0</v>
      </c>
      <c r="G1409" s="176">
        <f>IF(ISERROR(IF(B1409="NMPA",_xlfn.XLOOKUP(E1409,'国家网站数据(NMPA)'!B$1:B$906,'国家网站数据(NMPA)'!J$1:J$906),IF(B1409="Oversea",_xlfn.XLOOKUP(O1409,'Oversea data From 国家网站'!A$1:A$994,'Oversea data From 国家网站'!J$1:J$994),_xlfn.XLOOKUP(O1409,'Local data from 国家网站'!A$1:A$1000,'Local data from 国家网站'!J$1:J$1000)))),"NA",IF(B1409="NMPA",_xlfn.XLOOKUP(E1409,'国家网站数据(NMPA)'!B$1:B$906,'国家网站数据(NMPA)'!J$1:J$906),IF(B1409="Oversea",_xlfn.XLOOKUP(O1409,'Oversea data From 国家网站'!A$1:A$994,'Oversea data From 国家网站'!J$1:J$994),_xlfn.XLOOKUP(O1409,'Local data from 国家网站'!A$1:A$1000,'Local data from 国家网站'!J$1:J$1000))))</f>
        <v>0</v>
      </c>
      <c r="I1409" s="176">
        <f>IF(ISERROR(IF(B1409="NMPA",_xlfn.XLOOKUP(西门子log!E1409,'国家网站数据(NMPA)'!B:B,'国家网站数据(NMPA)'!K:K),IF(B1409="Oversea",_xlfn.XLOOKUP(O1409,'Oversea data From 国家网站'!A:A,'Oversea data From 国家网站'!K:K),_xlfn.XLOOKUP(西门子log!O1409,'Local data from 国家网站'!A:A,'Local data from 国家网站'!K:K)))),"NA",IF(B1409="NMPA",_xlfn.XLOOKUP(E1409,'国家网站数据(NMPA)'!B:B,'国家网站数据(NMPA)'!K:K),IF(B1409="Oversea",_xlfn.XLOOKUP(O1409,'Oversea data From 国家网站'!A:A,'Oversea data From 国家网站'!K:K),_xlfn.XLOOKUP(O1409,'Local data from 国家网站'!A:A,'Local data from 国家网站'!K:K))))</f>
        <v>0</v>
      </c>
      <c r="J1409" s="176"/>
      <c r="K1409" s="176" t="str">
        <f>IF(B1409="NMPA", _xlfn.XLOOKUP(E1409, '国家网站数据(NMPA)'!B:B, '国家网站数据(NMPA)'!W:W), "NA")</f>
        <v>NA</v>
      </c>
      <c r="M1409" s="326">
        <f t="shared" si="43"/>
        <v>30</v>
      </c>
    </row>
    <row r="1410" spans="3:13" ht="16.399999999999999" customHeight="1">
      <c r="C1410" s="172">
        <f t="shared" ca="1" si="42"/>
        <v>-45773</v>
      </c>
      <c r="D1410" s="174" t="str">
        <f>IF(B1410="NMPA", _xlfn.XLOOKUP(E1410,'国家网站数据(NMPA)'!$B$1:$B$906,'国家网站数据(NMPA)'!C$1:C$906),"NA")</f>
        <v>NA</v>
      </c>
      <c r="E1410" s="180">
        <f>IF(N1410="Not Reportable","NA",IF(B1410="Oversea",_xlfn.XLOOKUP(O1410,'Oversea data From 国家网站'!A:A,'Oversea data From 国家网站'!B:B),_xlfn.XLOOKUP(O1410,'Local data from 国家网站'!A:A,'Local data from 国家网站'!B:B)))</f>
        <v>0</v>
      </c>
      <c r="G1410" s="176">
        <f>IF(ISERROR(IF(B1410="NMPA",_xlfn.XLOOKUP(E1410,'国家网站数据(NMPA)'!B$1:B$906,'国家网站数据(NMPA)'!J$1:J$906),IF(B1410="Oversea",_xlfn.XLOOKUP(O1410,'Oversea data From 国家网站'!A$1:A$994,'Oversea data From 国家网站'!J$1:J$994),_xlfn.XLOOKUP(O1410,'Local data from 国家网站'!A$1:A$1000,'Local data from 国家网站'!J$1:J$1000)))),"NA",IF(B1410="NMPA",_xlfn.XLOOKUP(E1410,'国家网站数据(NMPA)'!B$1:B$906,'国家网站数据(NMPA)'!J$1:J$906),IF(B1410="Oversea",_xlfn.XLOOKUP(O1410,'Oversea data From 国家网站'!A$1:A$994,'Oversea data From 国家网站'!J$1:J$994),_xlfn.XLOOKUP(O1410,'Local data from 国家网站'!A$1:A$1000,'Local data from 国家网站'!J$1:J$1000))))</f>
        <v>0</v>
      </c>
      <c r="I1410" s="176">
        <f>IF(ISERROR(IF(B1410="NMPA",_xlfn.XLOOKUP(西门子log!E1410,'国家网站数据(NMPA)'!B:B,'国家网站数据(NMPA)'!K:K),IF(B1410="Oversea",_xlfn.XLOOKUP(O1410,'Oversea data From 国家网站'!A:A,'Oversea data From 国家网站'!K:K),_xlfn.XLOOKUP(西门子log!O1410,'Local data from 国家网站'!A:A,'Local data from 国家网站'!K:K)))),"NA",IF(B1410="NMPA",_xlfn.XLOOKUP(E1410,'国家网站数据(NMPA)'!B:B,'国家网站数据(NMPA)'!K:K),IF(B1410="Oversea",_xlfn.XLOOKUP(O1410,'Oversea data From 国家网站'!A:A,'Oversea data From 国家网站'!K:K),_xlfn.XLOOKUP(O1410,'Local data from 国家网站'!A:A,'Local data from 国家网站'!K:K))))</f>
        <v>0</v>
      </c>
      <c r="J1410" s="176"/>
      <c r="K1410" s="176" t="str">
        <f>IF(B1410="NMPA", _xlfn.XLOOKUP(E1410, '国家网站数据(NMPA)'!B:B, '国家网站数据(NMPA)'!W:W), "NA")</f>
        <v>NA</v>
      </c>
      <c r="M1410" s="326">
        <f t="shared" si="43"/>
        <v>30</v>
      </c>
    </row>
    <row r="1411" spans="3:13" ht="16.399999999999999" customHeight="1">
      <c r="C1411" s="172">
        <f t="shared" ca="1" si="42"/>
        <v>-45773</v>
      </c>
      <c r="D1411" s="174" t="str">
        <f>IF(B1411="NMPA", _xlfn.XLOOKUP(E1411,'国家网站数据(NMPA)'!$B$1:$B$906,'国家网站数据(NMPA)'!C$1:C$906),"NA")</f>
        <v>NA</v>
      </c>
      <c r="E1411" s="180">
        <f>IF(N1411="Not Reportable","NA",IF(B1411="Oversea",_xlfn.XLOOKUP(O1411,'Oversea data From 国家网站'!A:A,'Oversea data From 国家网站'!B:B),_xlfn.XLOOKUP(O1411,'Local data from 国家网站'!A:A,'Local data from 国家网站'!B:B)))</f>
        <v>0</v>
      </c>
      <c r="G1411" s="176">
        <f>IF(ISERROR(IF(B1411="NMPA",_xlfn.XLOOKUP(E1411,'国家网站数据(NMPA)'!B$1:B$906,'国家网站数据(NMPA)'!J$1:J$906),IF(B1411="Oversea",_xlfn.XLOOKUP(O1411,'Oversea data From 国家网站'!A$1:A$994,'Oversea data From 国家网站'!J$1:J$994),_xlfn.XLOOKUP(O1411,'Local data from 国家网站'!A$1:A$1000,'Local data from 国家网站'!J$1:J$1000)))),"NA",IF(B1411="NMPA",_xlfn.XLOOKUP(E1411,'国家网站数据(NMPA)'!B$1:B$906,'国家网站数据(NMPA)'!J$1:J$906),IF(B1411="Oversea",_xlfn.XLOOKUP(O1411,'Oversea data From 国家网站'!A$1:A$994,'Oversea data From 国家网站'!J$1:J$994),_xlfn.XLOOKUP(O1411,'Local data from 国家网站'!A$1:A$1000,'Local data from 国家网站'!J$1:J$1000))))</f>
        <v>0</v>
      </c>
      <c r="I1411" s="176">
        <f>IF(ISERROR(IF(B1411="NMPA",_xlfn.XLOOKUP(西门子log!E1411,'国家网站数据(NMPA)'!B:B,'国家网站数据(NMPA)'!K:K),IF(B1411="Oversea",_xlfn.XLOOKUP(O1411,'Oversea data From 国家网站'!A:A,'Oversea data From 国家网站'!K:K),_xlfn.XLOOKUP(西门子log!O1411,'Local data from 国家网站'!A:A,'Local data from 国家网站'!K:K)))),"NA",IF(B1411="NMPA",_xlfn.XLOOKUP(E1411,'国家网站数据(NMPA)'!B:B,'国家网站数据(NMPA)'!K:K),IF(B1411="Oversea",_xlfn.XLOOKUP(O1411,'Oversea data From 国家网站'!A:A,'Oversea data From 国家网站'!K:K),_xlfn.XLOOKUP(O1411,'Local data from 国家网站'!A:A,'Local data from 国家网站'!K:K))))</f>
        <v>0</v>
      </c>
      <c r="J1411" s="176"/>
      <c r="K1411" s="176" t="str">
        <f>IF(B1411="NMPA", _xlfn.XLOOKUP(E1411, '国家网站数据(NMPA)'!B:B, '国家网站数据(NMPA)'!W:W), "NA")</f>
        <v>NA</v>
      </c>
      <c r="M1411" s="326">
        <f t="shared" si="43"/>
        <v>30</v>
      </c>
    </row>
    <row r="1412" spans="3:13" ht="16.399999999999999" customHeight="1">
      <c r="C1412" s="172">
        <f t="shared" ca="1" si="42"/>
        <v>-45773</v>
      </c>
      <c r="D1412" s="174" t="str">
        <f>IF(B1412="NMPA", _xlfn.XLOOKUP(E1412,'国家网站数据(NMPA)'!$B$1:$B$906,'国家网站数据(NMPA)'!C$1:C$906),"NA")</f>
        <v>NA</v>
      </c>
      <c r="E1412" s="180">
        <f>IF(N1412="Not Reportable","NA",IF(B1412="Oversea",_xlfn.XLOOKUP(O1412,'Oversea data From 国家网站'!A:A,'Oversea data From 国家网站'!B:B),_xlfn.XLOOKUP(O1412,'Local data from 国家网站'!A:A,'Local data from 国家网站'!B:B)))</f>
        <v>0</v>
      </c>
      <c r="G1412" s="176">
        <f>IF(ISERROR(IF(B1412="NMPA",_xlfn.XLOOKUP(E1412,'国家网站数据(NMPA)'!B$1:B$906,'国家网站数据(NMPA)'!J$1:J$906),IF(B1412="Oversea",_xlfn.XLOOKUP(O1412,'Oversea data From 国家网站'!A$1:A$994,'Oversea data From 国家网站'!J$1:J$994),_xlfn.XLOOKUP(O1412,'Local data from 国家网站'!A$1:A$1000,'Local data from 国家网站'!J$1:J$1000)))),"NA",IF(B1412="NMPA",_xlfn.XLOOKUP(E1412,'国家网站数据(NMPA)'!B$1:B$906,'国家网站数据(NMPA)'!J$1:J$906),IF(B1412="Oversea",_xlfn.XLOOKUP(O1412,'Oversea data From 国家网站'!A$1:A$994,'Oversea data From 国家网站'!J$1:J$994),_xlfn.XLOOKUP(O1412,'Local data from 国家网站'!A$1:A$1000,'Local data from 国家网站'!J$1:J$1000))))</f>
        <v>0</v>
      </c>
      <c r="I1412" s="176">
        <f>IF(ISERROR(IF(B1412="NMPA",_xlfn.XLOOKUP(西门子log!E1412,'国家网站数据(NMPA)'!B:B,'国家网站数据(NMPA)'!K:K),IF(B1412="Oversea",_xlfn.XLOOKUP(O1412,'Oversea data From 国家网站'!A:A,'Oversea data From 国家网站'!K:K),_xlfn.XLOOKUP(西门子log!O1412,'Local data from 国家网站'!A:A,'Local data from 国家网站'!K:K)))),"NA",IF(B1412="NMPA",_xlfn.XLOOKUP(E1412,'国家网站数据(NMPA)'!B:B,'国家网站数据(NMPA)'!K:K),IF(B1412="Oversea",_xlfn.XLOOKUP(O1412,'Oversea data From 国家网站'!A:A,'Oversea data From 国家网站'!K:K),_xlfn.XLOOKUP(O1412,'Local data from 国家网站'!A:A,'Local data from 国家网站'!K:K))))</f>
        <v>0</v>
      </c>
      <c r="J1412" s="176"/>
      <c r="K1412" s="176" t="str">
        <f>IF(B1412="NMPA", _xlfn.XLOOKUP(E1412, '国家网站数据(NMPA)'!B:B, '国家网站数据(NMPA)'!W:W), "NA")</f>
        <v>NA</v>
      </c>
      <c r="M1412" s="326">
        <f t="shared" si="43"/>
        <v>30</v>
      </c>
    </row>
    <row r="1413" spans="3:13" ht="16.399999999999999" customHeight="1">
      <c r="C1413" s="172">
        <f t="shared" ca="1" si="42"/>
        <v>-45773</v>
      </c>
      <c r="D1413" s="174" t="str">
        <f>IF(B1413="NMPA", _xlfn.XLOOKUP(E1413,'国家网站数据(NMPA)'!$B$1:$B$906,'国家网站数据(NMPA)'!C$1:C$906),"NA")</f>
        <v>NA</v>
      </c>
      <c r="E1413" s="180">
        <f>IF(N1413="Not Reportable","NA",IF(B1413="Oversea",_xlfn.XLOOKUP(O1413,'Oversea data From 国家网站'!A:A,'Oversea data From 国家网站'!B:B),_xlfn.XLOOKUP(O1413,'Local data from 国家网站'!A:A,'Local data from 国家网站'!B:B)))</f>
        <v>0</v>
      </c>
      <c r="G1413" s="176">
        <f>IF(ISERROR(IF(B1413="NMPA",_xlfn.XLOOKUP(E1413,'国家网站数据(NMPA)'!B$1:B$906,'国家网站数据(NMPA)'!J$1:J$906),IF(B1413="Oversea",_xlfn.XLOOKUP(O1413,'Oversea data From 国家网站'!A$1:A$994,'Oversea data From 国家网站'!J$1:J$994),_xlfn.XLOOKUP(O1413,'Local data from 国家网站'!A$1:A$1000,'Local data from 国家网站'!J$1:J$1000)))),"NA",IF(B1413="NMPA",_xlfn.XLOOKUP(E1413,'国家网站数据(NMPA)'!B$1:B$906,'国家网站数据(NMPA)'!J$1:J$906),IF(B1413="Oversea",_xlfn.XLOOKUP(O1413,'Oversea data From 国家网站'!A$1:A$994,'Oversea data From 国家网站'!J$1:J$994),_xlfn.XLOOKUP(O1413,'Local data from 国家网站'!A$1:A$1000,'Local data from 国家网站'!J$1:J$1000))))</f>
        <v>0</v>
      </c>
      <c r="I1413" s="176">
        <f>IF(ISERROR(IF(B1413="NMPA",_xlfn.XLOOKUP(西门子log!E1413,'国家网站数据(NMPA)'!B:B,'国家网站数据(NMPA)'!K:K),IF(B1413="Oversea",_xlfn.XLOOKUP(O1413,'Oversea data From 国家网站'!A:A,'Oversea data From 国家网站'!K:K),_xlfn.XLOOKUP(西门子log!O1413,'Local data from 国家网站'!A:A,'Local data from 国家网站'!K:K)))),"NA",IF(B1413="NMPA",_xlfn.XLOOKUP(E1413,'国家网站数据(NMPA)'!B:B,'国家网站数据(NMPA)'!K:K),IF(B1413="Oversea",_xlfn.XLOOKUP(O1413,'Oversea data From 国家网站'!A:A,'Oversea data From 国家网站'!K:K),_xlfn.XLOOKUP(O1413,'Local data from 国家网站'!A:A,'Local data from 国家网站'!K:K))))</f>
        <v>0</v>
      </c>
      <c r="J1413" s="176"/>
      <c r="K1413" s="176" t="str">
        <f>IF(B1413="NMPA", _xlfn.XLOOKUP(E1413, '国家网站数据(NMPA)'!B:B, '国家网站数据(NMPA)'!W:W), "NA")</f>
        <v>NA</v>
      </c>
      <c r="M1413" s="326">
        <f t="shared" si="43"/>
        <v>30</v>
      </c>
    </row>
    <row r="1414" spans="3:13" ht="16.399999999999999" customHeight="1">
      <c r="C1414" s="172">
        <f t="shared" ca="1" si="42"/>
        <v>-45773</v>
      </c>
      <c r="D1414" s="174" t="str">
        <f>IF(B1414="NMPA", _xlfn.XLOOKUP(E1414,'国家网站数据(NMPA)'!$B$1:$B$906,'国家网站数据(NMPA)'!C$1:C$906),"NA")</f>
        <v>NA</v>
      </c>
      <c r="E1414" s="180">
        <f>IF(N1414="Not Reportable","NA",IF(B1414="Oversea",_xlfn.XLOOKUP(O1414,'Oversea data From 国家网站'!A:A,'Oversea data From 国家网站'!B:B),_xlfn.XLOOKUP(O1414,'Local data from 国家网站'!A:A,'Local data from 国家网站'!B:B)))</f>
        <v>0</v>
      </c>
      <c r="G1414" s="176">
        <f>IF(ISERROR(IF(B1414="NMPA",_xlfn.XLOOKUP(E1414,'国家网站数据(NMPA)'!B$1:B$906,'国家网站数据(NMPA)'!J$1:J$906),IF(B1414="Oversea",_xlfn.XLOOKUP(O1414,'Oversea data From 国家网站'!A$1:A$994,'Oversea data From 国家网站'!J$1:J$994),_xlfn.XLOOKUP(O1414,'Local data from 国家网站'!A$1:A$1000,'Local data from 国家网站'!J$1:J$1000)))),"NA",IF(B1414="NMPA",_xlfn.XLOOKUP(E1414,'国家网站数据(NMPA)'!B$1:B$906,'国家网站数据(NMPA)'!J$1:J$906),IF(B1414="Oversea",_xlfn.XLOOKUP(O1414,'Oversea data From 国家网站'!A$1:A$994,'Oversea data From 国家网站'!J$1:J$994),_xlfn.XLOOKUP(O1414,'Local data from 国家网站'!A$1:A$1000,'Local data from 国家网站'!J$1:J$1000))))</f>
        <v>0</v>
      </c>
      <c r="I1414" s="176">
        <f>IF(ISERROR(IF(B1414="NMPA",_xlfn.XLOOKUP(西门子log!E1414,'国家网站数据(NMPA)'!B:B,'国家网站数据(NMPA)'!K:K),IF(B1414="Oversea",_xlfn.XLOOKUP(O1414,'Oversea data From 国家网站'!A:A,'Oversea data From 国家网站'!K:K),_xlfn.XLOOKUP(西门子log!O1414,'Local data from 国家网站'!A:A,'Local data from 国家网站'!K:K)))),"NA",IF(B1414="NMPA",_xlfn.XLOOKUP(E1414,'国家网站数据(NMPA)'!B:B,'国家网站数据(NMPA)'!K:K),IF(B1414="Oversea",_xlfn.XLOOKUP(O1414,'Oversea data From 国家网站'!A:A,'Oversea data From 国家网站'!K:K),_xlfn.XLOOKUP(O1414,'Local data from 国家网站'!A:A,'Local data from 国家网站'!K:K))))</f>
        <v>0</v>
      </c>
      <c r="J1414" s="176"/>
      <c r="K1414" s="176" t="str">
        <f>IF(B1414="NMPA", _xlfn.XLOOKUP(E1414, '国家网站数据(NMPA)'!B:B, '国家网站数据(NMPA)'!W:W), "NA")</f>
        <v>NA</v>
      </c>
      <c r="M1414" s="326">
        <f t="shared" si="43"/>
        <v>30</v>
      </c>
    </row>
    <row r="1415" spans="3:13" ht="16.399999999999999" customHeight="1">
      <c r="C1415" s="172">
        <f t="shared" ca="1" si="42"/>
        <v>-45773</v>
      </c>
      <c r="D1415" s="174" t="str">
        <f>IF(B1415="NMPA", _xlfn.XLOOKUP(E1415,'国家网站数据(NMPA)'!$B$1:$B$906,'国家网站数据(NMPA)'!C$1:C$906),"NA")</f>
        <v>NA</v>
      </c>
      <c r="E1415" s="180">
        <f>IF(N1415="Not Reportable","NA",IF(B1415="Oversea",_xlfn.XLOOKUP(O1415,'Oversea data From 国家网站'!A:A,'Oversea data From 国家网站'!B:B),_xlfn.XLOOKUP(O1415,'Local data from 国家网站'!A:A,'Local data from 国家网站'!B:B)))</f>
        <v>0</v>
      </c>
      <c r="G1415" s="176">
        <f>IF(ISERROR(IF(B1415="NMPA",_xlfn.XLOOKUP(E1415,'国家网站数据(NMPA)'!B$1:B$906,'国家网站数据(NMPA)'!J$1:J$906),IF(B1415="Oversea",_xlfn.XLOOKUP(O1415,'Oversea data From 国家网站'!A$1:A$994,'Oversea data From 国家网站'!J$1:J$994),_xlfn.XLOOKUP(O1415,'Local data from 国家网站'!A$1:A$1000,'Local data from 国家网站'!J$1:J$1000)))),"NA",IF(B1415="NMPA",_xlfn.XLOOKUP(E1415,'国家网站数据(NMPA)'!B$1:B$906,'国家网站数据(NMPA)'!J$1:J$906),IF(B1415="Oversea",_xlfn.XLOOKUP(O1415,'Oversea data From 国家网站'!A$1:A$994,'Oversea data From 国家网站'!J$1:J$994),_xlfn.XLOOKUP(O1415,'Local data from 国家网站'!A$1:A$1000,'Local data from 国家网站'!J$1:J$1000))))</f>
        <v>0</v>
      </c>
      <c r="I1415" s="176">
        <f>IF(ISERROR(IF(B1415="NMPA",_xlfn.XLOOKUP(西门子log!E1415,'国家网站数据(NMPA)'!B:B,'国家网站数据(NMPA)'!K:K),IF(B1415="Oversea",_xlfn.XLOOKUP(O1415,'Oversea data From 国家网站'!A:A,'Oversea data From 国家网站'!K:K),_xlfn.XLOOKUP(西门子log!O1415,'Local data from 国家网站'!A:A,'Local data from 国家网站'!K:K)))),"NA",IF(B1415="NMPA",_xlfn.XLOOKUP(E1415,'国家网站数据(NMPA)'!B:B,'国家网站数据(NMPA)'!K:K),IF(B1415="Oversea",_xlfn.XLOOKUP(O1415,'Oversea data From 国家网站'!A:A,'Oversea data From 国家网站'!K:K),_xlfn.XLOOKUP(O1415,'Local data from 国家网站'!A:A,'Local data from 国家网站'!K:K))))</f>
        <v>0</v>
      </c>
      <c r="J1415" s="176"/>
      <c r="K1415" s="176" t="str">
        <f>IF(B1415="NMPA", _xlfn.XLOOKUP(E1415, '国家网站数据(NMPA)'!B:B, '国家网站数据(NMPA)'!W:W), "NA")</f>
        <v>NA</v>
      </c>
      <c r="M1415" s="326">
        <f t="shared" si="43"/>
        <v>30</v>
      </c>
    </row>
    <row r="1416" spans="3:13" ht="16.399999999999999" customHeight="1">
      <c r="C1416" s="172">
        <f t="shared" ca="1" si="42"/>
        <v>-45773</v>
      </c>
      <c r="D1416" s="174" t="str">
        <f>IF(B1416="NMPA", _xlfn.XLOOKUP(E1416,'国家网站数据(NMPA)'!$B$1:$B$906,'国家网站数据(NMPA)'!C$1:C$906),"NA")</f>
        <v>NA</v>
      </c>
      <c r="E1416" s="180">
        <f>IF(N1416="Not Reportable","NA",IF(B1416="Oversea",_xlfn.XLOOKUP(O1416,'Oversea data From 国家网站'!A:A,'Oversea data From 国家网站'!B:B),_xlfn.XLOOKUP(O1416,'Local data from 国家网站'!A:A,'Local data from 国家网站'!B:B)))</f>
        <v>0</v>
      </c>
      <c r="G1416" s="176">
        <f>IF(ISERROR(IF(B1416="NMPA",_xlfn.XLOOKUP(E1416,'国家网站数据(NMPA)'!B$1:B$906,'国家网站数据(NMPA)'!J$1:J$906),IF(B1416="Oversea",_xlfn.XLOOKUP(O1416,'Oversea data From 国家网站'!A$1:A$994,'Oversea data From 国家网站'!J$1:J$994),_xlfn.XLOOKUP(O1416,'Local data from 国家网站'!A$1:A$1000,'Local data from 国家网站'!J$1:J$1000)))),"NA",IF(B1416="NMPA",_xlfn.XLOOKUP(E1416,'国家网站数据(NMPA)'!B$1:B$906,'国家网站数据(NMPA)'!J$1:J$906),IF(B1416="Oversea",_xlfn.XLOOKUP(O1416,'Oversea data From 国家网站'!A$1:A$994,'Oversea data From 国家网站'!J$1:J$994),_xlfn.XLOOKUP(O1416,'Local data from 国家网站'!A$1:A$1000,'Local data from 国家网站'!J$1:J$1000))))</f>
        <v>0</v>
      </c>
      <c r="I1416" s="176">
        <f>IF(ISERROR(IF(B1416="NMPA",_xlfn.XLOOKUP(西门子log!E1416,'国家网站数据(NMPA)'!B:B,'国家网站数据(NMPA)'!K:K),IF(B1416="Oversea",_xlfn.XLOOKUP(O1416,'Oversea data From 国家网站'!A:A,'Oversea data From 国家网站'!K:K),_xlfn.XLOOKUP(西门子log!O1416,'Local data from 国家网站'!A:A,'Local data from 国家网站'!K:K)))),"NA",IF(B1416="NMPA",_xlfn.XLOOKUP(E1416,'国家网站数据(NMPA)'!B:B,'国家网站数据(NMPA)'!K:K),IF(B1416="Oversea",_xlfn.XLOOKUP(O1416,'Oversea data From 国家网站'!A:A,'Oversea data From 国家网站'!K:K),_xlfn.XLOOKUP(O1416,'Local data from 国家网站'!A:A,'Local data from 国家网站'!K:K))))</f>
        <v>0</v>
      </c>
      <c r="J1416" s="176"/>
      <c r="K1416" s="176" t="str">
        <f>IF(B1416="NMPA", _xlfn.XLOOKUP(E1416, '国家网站数据(NMPA)'!B:B, '国家网站数据(NMPA)'!W:W), "NA")</f>
        <v>NA</v>
      </c>
      <c r="M1416" s="326">
        <f t="shared" si="43"/>
        <v>30</v>
      </c>
    </row>
    <row r="1417" spans="3:13" ht="16.399999999999999" customHeight="1">
      <c r="C1417" s="172">
        <f t="shared" ca="1" si="42"/>
        <v>-45773</v>
      </c>
      <c r="D1417" s="174" t="str">
        <f>IF(B1417="NMPA", _xlfn.XLOOKUP(E1417,'国家网站数据(NMPA)'!$B$1:$B$906,'国家网站数据(NMPA)'!C$1:C$906),"NA")</f>
        <v>NA</v>
      </c>
      <c r="E1417" s="180">
        <f>IF(N1417="Not Reportable","NA",IF(B1417="Oversea",_xlfn.XLOOKUP(O1417,'Oversea data From 国家网站'!A:A,'Oversea data From 国家网站'!B:B),_xlfn.XLOOKUP(O1417,'Local data from 国家网站'!A:A,'Local data from 国家网站'!B:B)))</f>
        <v>0</v>
      </c>
      <c r="G1417" s="176">
        <f>IF(ISERROR(IF(B1417="NMPA",_xlfn.XLOOKUP(E1417,'国家网站数据(NMPA)'!B$1:B$906,'国家网站数据(NMPA)'!J$1:J$906),IF(B1417="Oversea",_xlfn.XLOOKUP(O1417,'Oversea data From 国家网站'!A$1:A$994,'Oversea data From 国家网站'!J$1:J$994),_xlfn.XLOOKUP(O1417,'Local data from 国家网站'!A$1:A$1000,'Local data from 国家网站'!J$1:J$1000)))),"NA",IF(B1417="NMPA",_xlfn.XLOOKUP(E1417,'国家网站数据(NMPA)'!B$1:B$906,'国家网站数据(NMPA)'!J$1:J$906),IF(B1417="Oversea",_xlfn.XLOOKUP(O1417,'Oversea data From 国家网站'!A$1:A$994,'Oversea data From 国家网站'!J$1:J$994),_xlfn.XLOOKUP(O1417,'Local data from 国家网站'!A$1:A$1000,'Local data from 国家网站'!J$1:J$1000))))</f>
        <v>0</v>
      </c>
      <c r="I1417" s="176">
        <f>IF(ISERROR(IF(B1417="NMPA",_xlfn.XLOOKUP(西门子log!E1417,'国家网站数据(NMPA)'!B:B,'国家网站数据(NMPA)'!K:K),IF(B1417="Oversea",_xlfn.XLOOKUP(O1417,'Oversea data From 国家网站'!A:A,'Oversea data From 国家网站'!K:K),_xlfn.XLOOKUP(西门子log!O1417,'Local data from 国家网站'!A:A,'Local data from 国家网站'!K:K)))),"NA",IF(B1417="NMPA",_xlfn.XLOOKUP(E1417,'国家网站数据(NMPA)'!B:B,'国家网站数据(NMPA)'!K:K),IF(B1417="Oversea",_xlfn.XLOOKUP(O1417,'Oversea data From 国家网站'!A:A,'Oversea data From 国家网站'!K:K),_xlfn.XLOOKUP(O1417,'Local data from 国家网站'!A:A,'Local data from 国家网站'!K:K))))</f>
        <v>0</v>
      </c>
      <c r="J1417" s="176"/>
      <c r="K1417" s="176" t="str">
        <f>IF(B1417="NMPA", _xlfn.XLOOKUP(E1417, '国家网站数据(NMPA)'!B:B, '国家网站数据(NMPA)'!W:W), "NA")</f>
        <v>NA</v>
      </c>
      <c r="M1417" s="326">
        <f t="shared" si="43"/>
        <v>30</v>
      </c>
    </row>
    <row r="1418" spans="3:13" ht="16.399999999999999" customHeight="1">
      <c r="C1418" s="172">
        <f t="shared" ca="1" si="42"/>
        <v>-45773</v>
      </c>
      <c r="D1418" s="174" t="str">
        <f>IF(B1418="NMPA", _xlfn.XLOOKUP(E1418,'国家网站数据(NMPA)'!$B$1:$B$906,'国家网站数据(NMPA)'!C$1:C$906),"NA")</f>
        <v>NA</v>
      </c>
      <c r="E1418" s="180">
        <f>IF(N1418="Not Reportable","NA",IF(B1418="Oversea",_xlfn.XLOOKUP(O1418,'Oversea data From 国家网站'!A:A,'Oversea data From 国家网站'!B:B),_xlfn.XLOOKUP(O1418,'Local data from 国家网站'!A:A,'Local data from 国家网站'!B:B)))</f>
        <v>0</v>
      </c>
      <c r="G1418" s="176">
        <f>IF(ISERROR(IF(B1418="NMPA",_xlfn.XLOOKUP(E1418,'国家网站数据(NMPA)'!B$1:B$906,'国家网站数据(NMPA)'!J$1:J$906),IF(B1418="Oversea",_xlfn.XLOOKUP(O1418,'Oversea data From 国家网站'!A$1:A$994,'Oversea data From 国家网站'!J$1:J$994),_xlfn.XLOOKUP(O1418,'Local data from 国家网站'!A$1:A$1000,'Local data from 国家网站'!J$1:J$1000)))),"NA",IF(B1418="NMPA",_xlfn.XLOOKUP(E1418,'国家网站数据(NMPA)'!B$1:B$906,'国家网站数据(NMPA)'!J$1:J$906),IF(B1418="Oversea",_xlfn.XLOOKUP(O1418,'Oversea data From 国家网站'!A$1:A$994,'Oversea data From 国家网站'!J$1:J$994),_xlfn.XLOOKUP(O1418,'Local data from 国家网站'!A$1:A$1000,'Local data from 国家网站'!J$1:J$1000))))</f>
        <v>0</v>
      </c>
      <c r="I1418" s="176">
        <f>IF(ISERROR(IF(B1418="NMPA",_xlfn.XLOOKUP(西门子log!E1418,'国家网站数据(NMPA)'!B:B,'国家网站数据(NMPA)'!K:K),IF(B1418="Oversea",_xlfn.XLOOKUP(O1418,'Oversea data From 国家网站'!A:A,'Oversea data From 国家网站'!K:K),_xlfn.XLOOKUP(西门子log!O1418,'Local data from 国家网站'!A:A,'Local data from 国家网站'!K:K)))),"NA",IF(B1418="NMPA",_xlfn.XLOOKUP(E1418,'国家网站数据(NMPA)'!B:B,'国家网站数据(NMPA)'!K:K),IF(B1418="Oversea",_xlfn.XLOOKUP(O1418,'Oversea data From 国家网站'!A:A,'Oversea data From 国家网站'!K:K),_xlfn.XLOOKUP(O1418,'Local data from 国家网站'!A:A,'Local data from 国家网站'!K:K))))</f>
        <v>0</v>
      </c>
      <c r="J1418" s="176"/>
      <c r="K1418" s="176" t="str">
        <f>IF(B1418="NMPA", _xlfn.XLOOKUP(E1418, '国家网站数据(NMPA)'!B:B, '国家网站数据(NMPA)'!W:W), "NA")</f>
        <v>NA</v>
      </c>
      <c r="M1418" s="326">
        <f t="shared" si="43"/>
        <v>30</v>
      </c>
    </row>
    <row r="1419" spans="3:13" ht="16.399999999999999" customHeight="1">
      <c r="C1419" s="172">
        <f t="shared" ca="1" si="42"/>
        <v>-45773</v>
      </c>
      <c r="D1419" s="174" t="str">
        <f>IF(B1419="NMPA", _xlfn.XLOOKUP(E1419,'国家网站数据(NMPA)'!$B$1:$B$906,'国家网站数据(NMPA)'!C$1:C$906),"NA")</f>
        <v>NA</v>
      </c>
      <c r="E1419" s="180">
        <f>IF(N1419="Not Reportable","NA",IF(B1419="Oversea",_xlfn.XLOOKUP(O1419,'Oversea data From 国家网站'!A:A,'Oversea data From 国家网站'!B:B),_xlfn.XLOOKUP(O1419,'Local data from 国家网站'!A:A,'Local data from 国家网站'!B:B)))</f>
        <v>0</v>
      </c>
      <c r="G1419" s="176">
        <f>IF(ISERROR(IF(B1419="NMPA",_xlfn.XLOOKUP(E1419,'国家网站数据(NMPA)'!B$1:B$906,'国家网站数据(NMPA)'!J$1:J$906),IF(B1419="Oversea",_xlfn.XLOOKUP(O1419,'Oversea data From 国家网站'!A$1:A$994,'Oversea data From 国家网站'!J$1:J$994),_xlfn.XLOOKUP(O1419,'Local data from 国家网站'!A$1:A$1000,'Local data from 国家网站'!J$1:J$1000)))),"NA",IF(B1419="NMPA",_xlfn.XLOOKUP(E1419,'国家网站数据(NMPA)'!B$1:B$906,'国家网站数据(NMPA)'!J$1:J$906),IF(B1419="Oversea",_xlfn.XLOOKUP(O1419,'Oversea data From 国家网站'!A$1:A$994,'Oversea data From 国家网站'!J$1:J$994),_xlfn.XLOOKUP(O1419,'Local data from 国家网站'!A$1:A$1000,'Local data from 国家网站'!J$1:J$1000))))</f>
        <v>0</v>
      </c>
      <c r="I1419" s="176">
        <f>IF(ISERROR(IF(B1419="NMPA",_xlfn.XLOOKUP(西门子log!E1419,'国家网站数据(NMPA)'!B:B,'国家网站数据(NMPA)'!K:K),IF(B1419="Oversea",_xlfn.XLOOKUP(O1419,'Oversea data From 国家网站'!A:A,'Oversea data From 国家网站'!K:K),_xlfn.XLOOKUP(西门子log!O1419,'Local data from 国家网站'!A:A,'Local data from 国家网站'!K:K)))),"NA",IF(B1419="NMPA",_xlfn.XLOOKUP(E1419,'国家网站数据(NMPA)'!B:B,'国家网站数据(NMPA)'!K:K),IF(B1419="Oversea",_xlfn.XLOOKUP(O1419,'Oversea data From 国家网站'!A:A,'Oversea data From 国家网站'!K:K),_xlfn.XLOOKUP(O1419,'Local data from 国家网站'!A:A,'Local data from 国家网站'!K:K))))</f>
        <v>0</v>
      </c>
      <c r="J1419" s="176"/>
      <c r="K1419" s="176" t="str">
        <f>IF(B1419="NMPA", _xlfn.XLOOKUP(E1419, '国家网站数据(NMPA)'!B:B, '国家网站数据(NMPA)'!W:W), "NA")</f>
        <v>NA</v>
      </c>
      <c r="M1419" s="326">
        <f t="shared" si="43"/>
        <v>30</v>
      </c>
    </row>
    <row r="1420" spans="3:13" ht="16.399999999999999" customHeight="1">
      <c r="C1420" s="172">
        <f t="shared" ca="1" si="42"/>
        <v>-45773</v>
      </c>
      <c r="D1420" s="174" t="str">
        <f>IF(B1420="NMPA", _xlfn.XLOOKUP(E1420,'国家网站数据(NMPA)'!$B$1:$B$906,'国家网站数据(NMPA)'!C$1:C$906),"NA")</f>
        <v>NA</v>
      </c>
      <c r="E1420" s="180">
        <f>IF(N1420="Not Reportable","NA",IF(B1420="Oversea",_xlfn.XLOOKUP(O1420,'Oversea data From 国家网站'!A:A,'Oversea data From 国家网站'!B:B),_xlfn.XLOOKUP(O1420,'Local data from 国家网站'!A:A,'Local data from 国家网站'!B:B)))</f>
        <v>0</v>
      </c>
      <c r="G1420" s="176">
        <f>IF(ISERROR(IF(B1420="NMPA",_xlfn.XLOOKUP(E1420,'国家网站数据(NMPA)'!B$1:B$906,'国家网站数据(NMPA)'!J$1:J$906),IF(B1420="Oversea",_xlfn.XLOOKUP(O1420,'Oversea data From 国家网站'!A$1:A$994,'Oversea data From 国家网站'!J$1:J$994),_xlfn.XLOOKUP(O1420,'Local data from 国家网站'!A$1:A$1000,'Local data from 国家网站'!J$1:J$1000)))),"NA",IF(B1420="NMPA",_xlfn.XLOOKUP(E1420,'国家网站数据(NMPA)'!B$1:B$906,'国家网站数据(NMPA)'!J$1:J$906),IF(B1420="Oversea",_xlfn.XLOOKUP(O1420,'Oversea data From 国家网站'!A$1:A$994,'Oversea data From 国家网站'!J$1:J$994),_xlfn.XLOOKUP(O1420,'Local data from 国家网站'!A$1:A$1000,'Local data from 国家网站'!J$1:J$1000))))</f>
        <v>0</v>
      </c>
      <c r="I1420" s="176">
        <f>IF(ISERROR(IF(B1420="NMPA",_xlfn.XLOOKUP(西门子log!E1420,'国家网站数据(NMPA)'!B:B,'国家网站数据(NMPA)'!K:K),IF(B1420="Oversea",_xlfn.XLOOKUP(O1420,'Oversea data From 国家网站'!A:A,'Oversea data From 国家网站'!K:K),_xlfn.XLOOKUP(西门子log!O1420,'Local data from 国家网站'!A:A,'Local data from 国家网站'!K:K)))),"NA",IF(B1420="NMPA",_xlfn.XLOOKUP(E1420,'国家网站数据(NMPA)'!B:B,'国家网站数据(NMPA)'!K:K),IF(B1420="Oversea",_xlfn.XLOOKUP(O1420,'Oversea data From 国家网站'!A:A,'Oversea data From 国家网站'!K:K),_xlfn.XLOOKUP(O1420,'Local data from 国家网站'!A:A,'Local data from 国家网站'!K:K))))</f>
        <v>0</v>
      </c>
      <c r="J1420" s="176"/>
      <c r="K1420" s="176" t="str">
        <f>IF(B1420="NMPA", _xlfn.XLOOKUP(E1420, '国家网站数据(NMPA)'!B:B, '国家网站数据(NMPA)'!W:W), "NA")</f>
        <v>NA</v>
      </c>
      <c r="M1420" s="326">
        <f t="shared" si="43"/>
        <v>30</v>
      </c>
    </row>
    <row r="1421" spans="3:13" ht="16.399999999999999" customHeight="1">
      <c r="C1421" s="172">
        <f t="shared" ca="1" si="42"/>
        <v>-45773</v>
      </c>
      <c r="D1421" s="174" t="str">
        <f>IF(B1421="NMPA", _xlfn.XLOOKUP(E1421,'国家网站数据(NMPA)'!$B$1:$B$906,'国家网站数据(NMPA)'!C$1:C$906),"NA")</f>
        <v>NA</v>
      </c>
      <c r="E1421" s="180">
        <f>IF(N1421="Not Reportable","NA",IF(B1421="Oversea",_xlfn.XLOOKUP(O1421,'Oversea data From 国家网站'!A:A,'Oversea data From 国家网站'!B:B),_xlfn.XLOOKUP(O1421,'Local data from 国家网站'!A:A,'Local data from 国家网站'!B:B)))</f>
        <v>0</v>
      </c>
      <c r="G1421" s="176">
        <f>IF(ISERROR(IF(B1421="NMPA",_xlfn.XLOOKUP(E1421,'国家网站数据(NMPA)'!B$1:B$906,'国家网站数据(NMPA)'!J$1:J$906),IF(B1421="Oversea",_xlfn.XLOOKUP(O1421,'Oversea data From 国家网站'!A$1:A$994,'Oversea data From 国家网站'!J$1:J$994),_xlfn.XLOOKUP(O1421,'Local data from 国家网站'!A$1:A$1000,'Local data from 国家网站'!J$1:J$1000)))),"NA",IF(B1421="NMPA",_xlfn.XLOOKUP(E1421,'国家网站数据(NMPA)'!B$1:B$906,'国家网站数据(NMPA)'!J$1:J$906),IF(B1421="Oversea",_xlfn.XLOOKUP(O1421,'Oversea data From 国家网站'!A$1:A$994,'Oversea data From 国家网站'!J$1:J$994),_xlfn.XLOOKUP(O1421,'Local data from 国家网站'!A$1:A$1000,'Local data from 国家网站'!J$1:J$1000))))</f>
        <v>0</v>
      </c>
      <c r="I1421" s="176">
        <f>IF(ISERROR(IF(B1421="NMPA",_xlfn.XLOOKUP(西门子log!E1421,'国家网站数据(NMPA)'!B:B,'国家网站数据(NMPA)'!K:K),IF(B1421="Oversea",_xlfn.XLOOKUP(O1421,'Oversea data From 国家网站'!A:A,'Oversea data From 国家网站'!K:K),_xlfn.XLOOKUP(西门子log!O1421,'Local data from 国家网站'!A:A,'Local data from 国家网站'!K:K)))),"NA",IF(B1421="NMPA",_xlfn.XLOOKUP(E1421,'国家网站数据(NMPA)'!B:B,'国家网站数据(NMPA)'!K:K),IF(B1421="Oversea",_xlfn.XLOOKUP(O1421,'Oversea data From 国家网站'!A:A,'Oversea data From 国家网站'!K:K),_xlfn.XLOOKUP(O1421,'Local data from 国家网站'!A:A,'Local data from 国家网站'!K:K))))</f>
        <v>0</v>
      </c>
      <c r="J1421" s="176"/>
      <c r="K1421" s="176" t="str">
        <f>IF(B1421="NMPA", _xlfn.XLOOKUP(E1421, '国家网站数据(NMPA)'!B:B, '国家网站数据(NMPA)'!W:W), "NA")</f>
        <v>NA</v>
      </c>
      <c r="M1421" s="326">
        <f t="shared" si="43"/>
        <v>30</v>
      </c>
    </row>
    <row r="1422" spans="3:13" ht="16.399999999999999" customHeight="1">
      <c r="C1422" s="172">
        <f t="shared" ca="1" si="42"/>
        <v>-45773</v>
      </c>
      <c r="D1422" s="174" t="str">
        <f>IF(B1422="NMPA", _xlfn.XLOOKUP(E1422,'国家网站数据(NMPA)'!$B$1:$B$906,'国家网站数据(NMPA)'!C$1:C$906),"NA")</f>
        <v>NA</v>
      </c>
      <c r="E1422" s="180">
        <f>IF(N1422="Not Reportable","NA",IF(B1422="Oversea",_xlfn.XLOOKUP(O1422,'Oversea data From 国家网站'!A:A,'Oversea data From 国家网站'!B:B),_xlfn.XLOOKUP(O1422,'Local data from 国家网站'!A:A,'Local data from 国家网站'!B:B)))</f>
        <v>0</v>
      </c>
      <c r="G1422" s="176">
        <f>IF(ISERROR(IF(B1422="NMPA",_xlfn.XLOOKUP(E1422,'国家网站数据(NMPA)'!B$1:B$906,'国家网站数据(NMPA)'!J$1:J$906),IF(B1422="Oversea",_xlfn.XLOOKUP(O1422,'Oversea data From 国家网站'!A$1:A$994,'Oversea data From 国家网站'!J$1:J$994),_xlfn.XLOOKUP(O1422,'Local data from 国家网站'!A$1:A$1000,'Local data from 国家网站'!J$1:J$1000)))),"NA",IF(B1422="NMPA",_xlfn.XLOOKUP(E1422,'国家网站数据(NMPA)'!B$1:B$906,'国家网站数据(NMPA)'!J$1:J$906),IF(B1422="Oversea",_xlfn.XLOOKUP(O1422,'Oversea data From 国家网站'!A$1:A$994,'Oversea data From 国家网站'!J$1:J$994),_xlfn.XLOOKUP(O1422,'Local data from 国家网站'!A$1:A$1000,'Local data from 国家网站'!J$1:J$1000))))</f>
        <v>0</v>
      </c>
      <c r="I1422" s="176">
        <f>IF(ISERROR(IF(B1422="NMPA",_xlfn.XLOOKUP(西门子log!E1422,'国家网站数据(NMPA)'!B:B,'国家网站数据(NMPA)'!K:K),IF(B1422="Oversea",_xlfn.XLOOKUP(O1422,'Oversea data From 国家网站'!A:A,'Oversea data From 国家网站'!K:K),_xlfn.XLOOKUP(西门子log!O1422,'Local data from 国家网站'!A:A,'Local data from 国家网站'!K:K)))),"NA",IF(B1422="NMPA",_xlfn.XLOOKUP(E1422,'国家网站数据(NMPA)'!B:B,'国家网站数据(NMPA)'!K:K),IF(B1422="Oversea",_xlfn.XLOOKUP(O1422,'Oversea data From 国家网站'!A:A,'Oversea data From 国家网站'!K:K),_xlfn.XLOOKUP(O1422,'Local data from 国家网站'!A:A,'Local data from 国家网站'!K:K))))</f>
        <v>0</v>
      </c>
      <c r="J1422" s="176"/>
      <c r="K1422" s="176" t="str">
        <f>IF(B1422="NMPA", _xlfn.XLOOKUP(E1422, '国家网站数据(NMPA)'!B:B, '国家网站数据(NMPA)'!W:W), "NA")</f>
        <v>NA</v>
      </c>
      <c r="M1422" s="326">
        <f t="shared" si="43"/>
        <v>30</v>
      </c>
    </row>
    <row r="1423" spans="3:13" ht="16.399999999999999" customHeight="1">
      <c r="C1423" s="172">
        <f t="shared" ca="1" si="42"/>
        <v>-45773</v>
      </c>
      <c r="D1423" s="174" t="str">
        <f>IF(B1423="NMPA", _xlfn.XLOOKUP(E1423,'国家网站数据(NMPA)'!$B$1:$B$906,'国家网站数据(NMPA)'!C$1:C$906),"NA")</f>
        <v>NA</v>
      </c>
      <c r="E1423" s="180">
        <f>IF(N1423="Not Reportable","NA",IF(B1423="Oversea",_xlfn.XLOOKUP(O1423,'Oversea data From 国家网站'!A:A,'Oversea data From 国家网站'!B:B),_xlfn.XLOOKUP(O1423,'Local data from 国家网站'!A:A,'Local data from 国家网站'!B:B)))</f>
        <v>0</v>
      </c>
      <c r="G1423" s="176">
        <f>IF(ISERROR(IF(B1423="NMPA",_xlfn.XLOOKUP(E1423,'国家网站数据(NMPA)'!B$1:B$906,'国家网站数据(NMPA)'!J$1:J$906),IF(B1423="Oversea",_xlfn.XLOOKUP(O1423,'Oversea data From 国家网站'!A$1:A$994,'Oversea data From 国家网站'!J$1:J$994),_xlfn.XLOOKUP(O1423,'Local data from 国家网站'!A$1:A$1000,'Local data from 国家网站'!J$1:J$1000)))),"NA",IF(B1423="NMPA",_xlfn.XLOOKUP(E1423,'国家网站数据(NMPA)'!B$1:B$906,'国家网站数据(NMPA)'!J$1:J$906),IF(B1423="Oversea",_xlfn.XLOOKUP(O1423,'Oversea data From 国家网站'!A$1:A$994,'Oversea data From 国家网站'!J$1:J$994),_xlfn.XLOOKUP(O1423,'Local data from 国家网站'!A$1:A$1000,'Local data from 国家网站'!J$1:J$1000))))</f>
        <v>0</v>
      </c>
      <c r="I1423" s="176">
        <f>IF(ISERROR(IF(B1423="NMPA",_xlfn.XLOOKUP(西门子log!E1423,'国家网站数据(NMPA)'!B:B,'国家网站数据(NMPA)'!K:K),IF(B1423="Oversea",_xlfn.XLOOKUP(O1423,'Oversea data From 国家网站'!A:A,'Oversea data From 国家网站'!K:K),_xlfn.XLOOKUP(西门子log!O1423,'Local data from 国家网站'!A:A,'Local data from 国家网站'!K:K)))),"NA",IF(B1423="NMPA",_xlfn.XLOOKUP(E1423,'国家网站数据(NMPA)'!B:B,'国家网站数据(NMPA)'!K:K),IF(B1423="Oversea",_xlfn.XLOOKUP(O1423,'Oversea data From 国家网站'!A:A,'Oversea data From 国家网站'!K:K),_xlfn.XLOOKUP(O1423,'Local data from 国家网站'!A:A,'Local data from 国家网站'!K:K))))</f>
        <v>0</v>
      </c>
      <c r="J1423" s="176"/>
      <c r="K1423" s="176" t="str">
        <f>IF(B1423="NMPA", _xlfn.XLOOKUP(E1423, '国家网站数据(NMPA)'!B:B, '国家网站数据(NMPA)'!W:W), "NA")</f>
        <v>NA</v>
      </c>
      <c r="M1423" s="326">
        <f t="shared" si="43"/>
        <v>30</v>
      </c>
    </row>
    <row r="1424" spans="3:13" ht="16.399999999999999" customHeight="1">
      <c r="C1424" s="172">
        <f t="shared" ca="1" si="42"/>
        <v>-45773</v>
      </c>
      <c r="D1424" s="174" t="str">
        <f>IF(B1424="NMPA", _xlfn.XLOOKUP(E1424,'国家网站数据(NMPA)'!$B$1:$B$906,'国家网站数据(NMPA)'!C$1:C$906),"NA")</f>
        <v>NA</v>
      </c>
      <c r="E1424" s="180">
        <f>IF(N1424="Not Reportable","NA",IF(B1424="Oversea",_xlfn.XLOOKUP(O1424,'Oversea data From 国家网站'!A:A,'Oversea data From 国家网站'!B:B),_xlfn.XLOOKUP(O1424,'Local data from 国家网站'!A:A,'Local data from 国家网站'!B:B)))</f>
        <v>0</v>
      </c>
      <c r="G1424" s="176">
        <f>IF(ISERROR(IF(B1424="NMPA",_xlfn.XLOOKUP(E1424,'国家网站数据(NMPA)'!B$1:B$906,'国家网站数据(NMPA)'!J$1:J$906),IF(B1424="Oversea",_xlfn.XLOOKUP(O1424,'Oversea data From 国家网站'!A$1:A$994,'Oversea data From 国家网站'!J$1:J$994),_xlfn.XLOOKUP(O1424,'Local data from 国家网站'!A$1:A$1000,'Local data from 国家网站'!J$1:J$1000)))),"NA",IF(B1424="NMPA",_xlfn.XLOOKUP(E1424,'国家网站数据(NMPA)'!B$1:B$906,'国家网站数据(NMPA)'!J$1:J$906),IF(B1424="Oversea",_xlfn.XLOOKUP(O1424,'Oversea data From 国家网站'!A$1:A$994,'Oversea data From 国家网站'!J$1:J$994),_xlfn.XLOOKUP(O1424,'Local data from 国家网站'!A$1:A$1000,'Local data from 国家网站'!J$1:J$1000))))</f>
        <v>0</v>
      </c>
      <c r="I1424" s="176">
        <f>IF(ISERROR(IF(B1424="NMPA",_xlfn.XLOOKUP(西门子log!E1424,'国家网站数据(NMPA)'!B:B,'国家网站数据(NMPA)'!K:K),IF(B1424="Oversea",_xlfn.XLOOKUP(O1424,'Oversea data From 国家网站'!A:A,'Oversea data From 国家网站'!K:K),_xlfn.XLOOKUP(西门子log!O1424,'Local data from 国家网站'!A:A,'Local data from 国家网站'!K:K)))),"NA",IF(B1424="NMPA",_xlfn.XLOOKUP(E1424,'国家网站数据(NMPA)'!B:B,'国家网站数据(NMPA)'!K:K),IF(B1424="Oversea",_xlfn.XLOOKUP(O1424,'Oversea data From 国家网站'!A:A,'Oversea data From 国家网站'!K:K),_xlfn.XLOOKUP(O1424,'Local data from 国家网站'!A:A,'Local data from 国家网站'!K:K))))</f>
        <v>0</v>
      </c>
      <c r="J1424" s="176"/>
      <c r="K1424" s="176" t="str">
        <f>IF(B1424="NMPA", _xlfn.XLOOKUP(E1424, '国家网站数据(NMPA)'!B:B, '国家网站数据(NMPA)'!W:W), "NA")</f>
        <v>NA</v>
      </c>
      <c r="M1424" s="326">
        <f t="shared" si="43"/>
        <v>30</v>
      </c>
    </row>
    <row r="1425" spans="3:13" ht="16.399999999999999" customHeight="1">
      <c r="C1425" s="172">
        <f t="shared" ca="1" si="42"/>
        <v>-45773</v>
      </c>
      <c r="D1425" s="174" t="str">
        <f>IF(B1425="NMPA", _xlfn.XLOOKUP(E1425,'国家网站数据(NMPA)'!$B$1:$B$906,'国家网站数据(NMPA)'!C$1:C$906),"NA")</f>
        <v>NA</v>
      </c>
      <c r="E1425" s="180">
        <f>IF(N1425="Not Reportable","NA",IF(B1425="Oversea",_xlfn.XLOOKUP(O1425,'Oversea data From 国家网站'!A:A,'Oversea data From 国家网站'!B:B),_xlfn.XLOOKUP(O1425,'Local data from 国家网站'!A:A,'Local data from 国家网站'!B:B)))</f>
        <v>0</v>
      </c>
      <c r="G1425" s="176">
        <f>IF(ISERROR(IF(B1425="NMPA",_xlfn.XLOOKUP(E1425,'国家网站数据(NMPA)'!B$1:B$906,'国家网站数据(NMPA)'!J$1:J$906),IF(B1425="Oversea",_xlfn.XLOOKUP(O1425,'Oversea data From 国家网站'!A$1:A$994,'Oversea data From 国家网站'!J$1:J$994),_xlfn.XLOOKUP(O1425,'Local data from 国家网站'!A$1:A$1000,'Local data from 国家网站'!J$1:J$1000)))),"NA",IF(B1425="NMPA",_xlfn.XLOOKUP(E1425,'国家网站数据(NMPA)'!B$1:B$906,'国家网站数据(NMPA)'!J$1:J$906),IF(B1425="Oversea",_xlfn.XLOOKUP(O1425,'Oversea data From 国家网站'!A$1:A$994,'Oversea data From 国家网站'!J$1:J$994),_xlfn.XLOOKUP(O1425,'Local data from 国家网站'!A$1:A$1000,'Local data from 国家网站'!J$1:J$1000))))</f>
        <v>0</v>
      </c>
      <c r="I1425" s="176">
        <f>IF(ISERROR(IF(B1425="NMPA",_xlfn.XLOOKUP(西门子log!E1425,'国家网站数据(NMPA)'!B:B,'国家网站数据(NMPA)'!K:K),IF(B1425="Oversea",_xlfn.XLOOKUP(O1425,'Oversea data From 国家网站'!A:A,'Oversea data From 国家网站'!K:K),_xlfn.XLOOKUP(西门子log!O1425,'Local data from 国家网站'!A:A,'Local data from 国家网站'!K:K)))),"NA",IF(B1425="NMPA",_xlfn.XLOOKUP(E1425,'国家网站数据(NMPA)'!B:B,'国家网站数据(NMPA)'!K:K),IF(B1425="Oversea",_xlfn.XLOOKUP(O1425,'Oversea data From 国家网站'!A:A,'Oversea data From 国家网站'!K:K),_xlfn.XLOOKUP(O1425,'Local data from 国家网站'!A:A,'Local data from 国家网站'!K:K))))</f>
        <v>0</v>
      </c>
      <c r="J1425" s="176"/>
      <c r="K1425" s="176" t="str">
        <f>IF(B1425="NMPA", _xlfn.XLOOKUP(E1425, '国家网站数据(NMPA)'!B:B, '国家网站数据(NMPA)'!W:W), "NA")</f>
        <v>NA</v>
      </c>
      <c r="M1425" s="326">
        <f t="shared" si="43"/>
        <v>30</v>
      </c>
    </row>
    <row r="1426" spans="3:13" ht="16.399999999999999" customHeight="1">
      <c r="C1426" s="172">
        <f t="shared" ca="1" si="42"/>
        <v>-45773</v>
      </c>
      <c r="D1426" s="174" t="str">
        <f>IF(B1426="NMPA", _xlfn.XLOOKUP(E1426,'国家网站数据(NMPA)'!$B$1:$B$906,'国家网站数据(NMPA)'!C$1:C$906),"NA")</f>
        <v>NA</v>
      </c>
      <c r="E1426" s="180">
        <f>IF(N1426="Not Reportable","NA",IF(B1426="Oversea",_xlfn.XLOOKUP(O1426,'Oversea data From 国家网站'!A:A,'Oversea data From 国家网站'!B:B),_xlfn.XLOOKUP(O1426,'Local data from 国家网站'!A:A,'Local data from 国家网站'!B:B)))</f>
        <v>0</v>
      </c>
      <c r="G1426" s="176">
        <f>IF(ISERROR(IF(B1426="NMPA",_xlfn.XLOOKUP(E1426,'国家网站数据(NMPA)'!B$1:B$906,'国家网站数据(NMPA)'!J$1:J$906),IF(B1426="Oversea",_xlfn.XLOOKUP(O1426,'Oversea data From 国家网站'!A$1:A$994,'Oversea data From 国家网站'!J$1:J$994),_xlfn.XLOOKUP(O1426,'Local data from 国家网站'!A$1:A$1000,'Local data from 国家网站'!J$1:J$1000)))),"NA",IF(B1426="NMPA",_xlfn.XLOOKUP(E1426,'国家网站数据(NMPA)'!B$1:B$906,'国家网站数据(NMPA)'!J$1:J$906),IF(B1426="Oversea",_xlfn.XLOOKUP(O1426,'Oversea data From 国家网站'!A$1:A$994,'Oversea data From 国家网站'!J$1:J$994),_xlfn.XLOOKUP(O1426,'Local data from 国家网站'!A$1:A$1000,'Local data from 国家网站'!J$1:J$1000))))</f>
        <v>0</v>
      </c>
      <c r="I1426" s="176">
        <f>IF(ISERROR(IF(B1426="NMPA",_xlfn.XLOOKUP(西门子log!E1426,'国家网站数据(NMPA)'!B:B,'国家网站数据(NMPA)'!K:K),IF(B1426="Oversea",_xlfn.XLOOKUP(O1426,'Oversea data From 国家网站'!A:A,'Oversea data From 国家网站'!K:K),_xlfn.XLOOKUP(西门子log!O1426,'Local data from 国家网站'!A:A,'Local data from 国家网站'!K:K)))),"NA",IF(B1426="NMPA",_xlfn.XLOOKUP(E1426,'国家网站数据(NMPA)'!B:B,'国家网站数据(NMPA)'!K:K),IF(B1426="Oversea",_xlfn.XLOOKUP(O1426,'Oversea data From 国家网站'!A:A,'Oversea data From 国家网站'!K:K),_xlfn.XLOOKUP(O1426,'Local data from 国家网站'!A:A,'Local data from 国家网站'!K:K))))</f>
        <v>0</v>
      </c>
      <c r="J1426" s="176"/>
      <c r="K1426" s="176" t="str">
        <f>IF(B1426="NMPA", _xlfn.XLOOKUP(E1426, '国家网站数据(NMPA)'!B:B, '国家网站数据(NMPA)'!W:W), "NA")</f>
        <v>NA</v>
      </c>
      <c r="M1426" s="326">
        <f t="shared" si="43"/>
        <v>30</v>
      </c>
    </row>
    <row r="1427" spans="3:13" ht="16.399999999999999" customHeight="1">
      <c r="C1427" s="172">
        <f t="shared" ca="1" si="42"/>
        <v>-45773</v>
      </c>
      <c r="D1427" s="174" t="str">
        <f>IF(B1427="NMPA", _xlfn.XLOOKUP(E1427,'国家网站数据(NMPA)'!$B$1:$B$906,'国家网站数据(NMPA)'!C$1:C$906),"NA")</f>
        <v>NA</v>
      </c>
      <c r="E1427" s="180">
        <f>IF(N1427="Not Reportable","NA",IF(B1427="Oversea",_xlfn.XLOOKUP(O1427,'Oversea data From 国家网站'!A:A,'Oversea data From 国家网站'!B:B),_xlfn.XLOOKUP(O1427,'Local data from 国家网站'!A:A,'Local data from 国家网站'!B:B)))</f>
        <v>0</v>
      </c>
      <c r="G1427" s="176">
        <f>IF(ISERROR(IF(B1427="NMPA",_xlfn.XLOOKUP(E1427,'国家网站数据(NMPA)'!B$1:B$906,'国家网站数据(NMPA)'!J$1:J$906),IF(B1427="Oversea",_xlfn.XLOOKUP(O1427,'Oversea data From 国家网站'!A$1:A$994,'Oversea data From 国家网站'!J$1:J$994),_xlfn.XLOOKUP(O1427,'Local data from 国家网站'!A$1:A$1000,'Local data from 国家网站'!J$1:J$1000)))),"NA",IF(B1427="NMPA",_xlfn.XLOOKUP(E1427,'国家网站数据(NMPA)'!B$1:B$906,'国家网站数据(NMPA)'!J$1:J$906),IF(B1427="Oversea",_xlfn.XLOOKUP(O1427,'Oversea data From 国家网站'!A$1:A$994,'Oversea data From 国家网站'!J$1:J$994),_xlfn.XLOOKUP(O1427,'Local data from 国家网站'!A$1:A$1000,'Local data from 国家网站'!J$1:J$1000))))</f>
        <v>0</v>
      </c>
      <c r="I1427" s="176">
        <f>IF(ISERROR(IF(B1427="NMPA",_xlfn.XLOOKUP(西门子log!E1427,'国家网站数据(NMPA)'!B:B,'国家网站数据(NMPA)'!K:K),IF(B1427="Oversea",_xlfn.XLOOKUP(O1427,'Oversea data From 国家网站'!A:A,'Oversea data From 国家网站'!K:K),_xlfn.XLOOKUP(西门子log!O1427,'Local data from 国家网站'!A:A,'Local data from 国家网站'!K:K)))),"NA",IF(B1427="NMPA",_xlfn.XLOOKUP(E1427,'国家网站数据(NMPA)'!B:B,'国家网站数据(NMPA)'!K:K),IF(B1427="Oversea",_xlfn.XLOOKUP(O1427,'Oversea data From 国家网站'!A:A,'Oversea data From 国家网站'!K:K),_xlfn.XLOOKUP(O1427,'Local data from 国家网站'!A:A,'Local data from 国家网站'!K:K))))</f>
        <v>0</v>
      </c>
      <c r="J1427" s="176"/>
      <c r="K1427" s="176" t="str">
        <f>IF(B1427="NMPA", _xlfn.XLOOKUP(E1427, '国家网站数据(NMPA)'!B:B, '国家网站数据(NMPA)'!W:W), "NA")</f>
        <v>NA</v>
      </c>
      <c r="M1427" s="326">
        <f t="shared" si="43"/>
        <v>30</v>
      </c>
    </row>
    <row r="1428" spans="3:13" ht="16.399999999999999" customHeight="1">
      <c r="C1428" s="172">
        <f t="shared" ca="1" si="42"/>
        <v>-45773</v>
      </c>
      <c r="D1428" s="174" t="str">
        <f>IF(B1428="NMPA", _xlfn.XLOOKUP(E1428,'国家网站数据(NMPA)'!$B$1:$B$906,'国家网站数据(NMPA)'!C$1:C$906),"NA")</f>
        <v>NA</v>
      </c>
      <c r="E1428" s="180">
        <f>IF(N1428="Not Reportable","NA",IF(B1428="Oversea",_xlfn.XLOOKUP(O1428,'Oversea data From 国家网站'!A:A,'Oversea data From 国家网站'!B:B),_xlfn.XLOOKUP(O1428,'Local data from 国家网站'!A:A,'Local data from 国家网站'!B:B)))</f>
        <v>0</v>
      </c>
      <c r="G1428" s="176">
        <f>IF(ISERROR(IF(B1428="NMPA",_xlfn.XLOOKUP(E1428,'国家网站数据(NMPA)'!B$1:B$906,'国家网站数据(NMPA)'!J$1:J$906),IF(B1428="Oversea",_xlfn.XLOOKUP(O1428,'Oversea data From 国家网站'!A$1:A$994,'Oversea data From 国家网站'!J$1:J$994),_xlfn.XLOOKUP(O1428,'Local data from 国家网站'!A$1:A$1000,'Local data from 国家网站'!J$1:J$1000)))),"NA",IF(B1428="NMPA",_xlfn.XLOOKUP(E1428,'国家网站数据(NMPA)'!B$1:B$906,'国家网站数据(NMPA)'!J$1:J$906),IF(B1428="Oversea",_xlfn.XLOOKUP(O1428,'Oversea data From 国家网站'!A$1:A$994,'Oversea data From 国家网站'!J$1:J$994),_xlfn.XLOOKUP(O1428,'Local data from 国家网站'!A$1:A$1000,'Local data from 国家网站'!J$1:J$1000))))</f>
        <v>0</v>
      </c>
      <c r="I1428" s="176">
        <f>IF(ISERROR(IF(B1428="NMPA",_xlfn.XLOOKUP(西门子log!E1428,'国家网站数据(NMPA)'!B:B,'国家网站数据(NMPA)'!K:K),IF(B1428="Oversea",_xlfn.XLOOKUP(O1428,'Oversea data From 国家网站'!A:A,'Oversea data From 国家网站'!K:K),_xlfn.XLOOKUP(西门子log!O1428,'Local data from 国家网站'!A:A,'Local data from 国家网站'!K:K)))),"NA",IF(B1428="NMPA",_xlfn.XLOOKUP(E1428,'国家网站数据(NMPA)'!B:B,'国家网站数据(NMPA)'!K:K),IF(B1428="Oversea",_xlfn.XLOOKUP(O1428,'Oversea data From 国家网站'!A:A,'Oversea data From 国家网站'!K:K),_xlfn.XLOOKUP(O1428,'Local data from 国家网站'!A:A,'Local data from 国家网站'!K:K))))</f>
        <v>0</v>
      </c>
      <c r="J1428" s="176"/>
      <c r="K1428" s="176" t="str">
        <f>IF(B1428="NMPA", _xlfn.XLOOKUP(E1428, '国家网站数据(NMPA)'!B:B, '国家网站数据(NMPA)'!W:W), "NA")</f>
        <v>NA</v>
      </c>
      <c r="M1428" s="326">
        <f t="shared" si="43"/>
        <v>30</v>
      </c>
    </row>
    <row r="1429" spans="3:13" ht="16.399999999999999" customHeight="1">
      <c r="C1429" s="172">
        <f t="shared" ca="1" si="42"/>
        <v>-45773</v>
      </c>
      <c r="D1429" s="174" t="str">
        <f>IF(B1429="NMPA", _xlfn.XLOOKUP(E1429,'国家网站数据(NMPA)'!$B$1:$B$906,'国家网站数据(NMPA)'!C$1:C$906),"NA")</f>
        <v>NA</v>
      </c>
      <c r="E1429" s="180">
        <f>IF(N1429="Not Reportable","NA",IF(B1429="Oversea",_xlfn.XLOOKUP(O1429,'Oversea data From 国家网站'!A:A,'Oversea data From 国家网站'!B:B),_xlfn.XLOOKUP(O1429,'Local data from 国家网站'!A:A,'Local data from 国家网站'!B:B)))</f>
        <v>0</v>
      </c>
      <c r="G1429" s="176">
        <f>IF(ISERROR(IF(B1429="NMPA",_xlfn.XLOOKUP(E1429,'国家网站数据(NMPA)'!B$1:B$906,'国家网站数据(NMPA)'!J$1:J$906),IF(B1429="Oversea",_xlfn.XLOOKUP(O1429,'Oversea data From 国家网站'!A$1:A$994,'Oversea data From 国家网站'!J$1:J$994),_xlfn.XLOOKUP(O1429,'Local data from 国家网站'!A$1:A$1000,'Local data from 国家网站'!J$1:J$1000)))),"NA",IF(B1429="NMPA",_xlfn.XLOOKUP(E1429,'国家网站数据(NMPA)'!B$1:B$906,'国家网站数据(NMPA)'!J$1:J$906),IF(B1429="Oversea",_xlfn.XLOOKUP(O1429,'Oversea data From 国家网站'!A$1:A$994,'Oversea data From 国家网站'!J$1:J$994),_xlfn.XLOOKUP(O1429,'Local data from 国家网站'!A$1:A$1000,'Local data from 国家网站'!J$1:J$1000))))</f>
        <v>0</v>
      </c>
      <c r="I1429" s="176">
        <f>IF(ISERROR(IF(B1429="NMPA",_xlfn.XLOOKUP(西门子log!E1429,'国家网站数据(NMPA)'!B:B,'国家网站数据(NMPA)'!K:K),IF(B1429="Oversea",_xlfn.XLOOKUP(O1429,'Oversea data From 国家网站'!A:A,'Oversea data From 国家网站'!K:K),_xlfn.XLOOKUP(西门子log!O1429,'Local data from 国家网站'!A:A,'Local data from 国家网站'!K:K)))),"NA",IF(B1429="NMPA",_xlfn.XLOOKUP(E1429,'国家网站数据(NMPA)'!B:B,'国家网站数据(NMPA)'!K:K),IF(B1429="Oversea",_xlfn.XLOOKUP(O1429,'Oversea data From 国家网站'!A:A,'Oversea data From 国家网站'!K:K),_xlfn.XLOOKUP(O1429,'Local data from 国家网站'!A:A,'Local data from 国家网站'!K:K))))</f>
        <v>0</v>
      </c>
      <c r="J1429" s="176"/>
      <c r="K1429" s="176" t="str">
        <f>IF(B1429="NMPA", _xlfn.XLOOKUP(E1429, '国家网站数据(NMPA)'!B:B, '国家网站数据(NMPA)'!W:W), "NA")</f>
        <v>NA</v>
      </c>
      <c r="M1429" s="326">
        <f t="shared" si="43"/>
        <v>30</v>
      </c>
    </row>
    <row r="1430" spans="3:13" ht="16.399999999999999" customHeight="1">
      <c r="C1430" s="172">
        <f t="shared" ca="1" si="42"/>
        <v>-45773</v>
      </c>
      <c r="D1430" s="174" t="str">
        <f>IF(B1430="NMPA", _xlfn.XLOOKUP(E1430,'国家网站数据(NMPA)'!$B$1:$B$906,'国家网站数据(NMPA)'!C$1:C$906),"NA")</f>
        <v>NA</v>
      </c>
      <c r="E1430" s="180">
        <f>IF(N1430="Not Reportable","NA",IF(B1430="Oversea",_xlfn.XLOOKUP(O1430,'Oversea data From 国家网站'!A:A,'Oversea data From 国家网站'!B:B),_xlfn.XLOOKUP(O1430,'Local data from 国家网站'!A:A,'Local data from 国家网站'!B:B)))</f>
        <v>0</v>
      </c>
      <c r="G1430" s="176">
        <f>IF(ISERROR(IF(B1430="NMPA",_xlfn.XLOOKUP(E1430,'国家网站数据(NMPA)'!B$1:B$906,'国家网站数据(NMPA)'!J$1:J$906),IF(B1430="Oversea",_xlfn.XLOOKUP(O1430,'Oversea data From 国家网站'!A$1:A$994,'Oversea data From 国家网站'!J$1:J$994),_xlfn.XLOOKUP(O1430,'Local data from 国家网站'!A$1:A$1000,'Local data from 国家网站'!J$1:J$1000)))),"NA",IF(B1430="NMPA",_xlfn.XLOOKUP(E1430,'国家网站数据(NMPA)'!B$1:B$906,'国家网站数据(NMPA)'!J$1:J$906),IF(B1430="Oversea",_xlfn.XLOOKUP(O1430,'Oversea data From 国家网站'!A$1:A$994,'Oversea data From 国家网站'!J$1:J$994),_xlfn.XLOOKUP(O1430,'Local data from 国家网站'!A$1:A$1000,'Local data from 国家网站'!J$1:J$1000))))</f>
        <v>0</v>
      </c>
      <c r="I1430" s="176">
        <f>IF(ISERROR(IF(B1430="NMPA",_xlfn.XLOOKUP(西门子log!E1430,'国家网站数据(NMPA)'!B:B,'国家网站数据(NMPA)'!K:K),IF(B1430="Oversea",_xlfn.XLOOKUP(O1430,'Oversea data From 国家网站'!A:A,'Oversea data From 国家网站'!K:K),_xlfn.XLOOKUP(西门子log!O1430,'Local data from 国家网站'!A:A,'Local data from 国家网站'!K:K)))),"NA",IF(B1430="NMPA",_xlfn.XLOOKUP(E1430,'国家网站数据(NMPA)'!B:B,'国家网站数据(NMPA)'!K:K),IF(B1430="Oversea",_xlfn.XLOOKUP(O1430,'Oversea data From 国家网站'!A:A,'Oversea data From 国家网站'!K:K),_xlfn.XLOOKUP(O1430,'Local data from 国家网站'!A:A,'Local data from 国家网站'!K:K))))</f>
        <v>0</v>
      </c>
      <c r="J1430" s="176"/>
      <c r="K1430" s="176" t="str">
        <f>IF(B1430="NMPA", _xlfn.XLOOKUP(E1430, '国家网站数据(NMPA)'!B:B, '国家网站数据(NMPA)'!W:W), "NA")</f>
        <v>NA</v>
      </c>
      <c r="M1430" s="326">
        <f t="shared" si="43"/>
        <v>30</v>
      </c>
    </row>
    <row r="1431" spans="3:13" ht="16.399999999999999" customHeight="1">
      <c r="C1431" s="172">
        <f t="shared" ca="1" si="42"/>
        <v>-45773</v>
      </c>
      <c r="D1431" s="174" t="str">
        <f>IF(B1431="NMPA", _xlfn.XLOOKUP(E1431,'国家网站数据(NMPA)'!$B$1:$B$906,'国家网站数据(NMPA)'!C$1:C$906),"NA")</f>
        <v>NA</v>
      </c>
      <c r="E1431" s="180">
        <f>IF(N1431="Not Reportable","NA",IF(B1431="Oversea",_xlfn.XLOOKUP(O1431,'Oversea data From 国家网站'!A:A,'Oversea data From 国家网站'!B:B),_xlfn.XLOOKUP(O1431,'Local data from 国家网站'!A:A,'Local data from 国家网站'!B:B)))</f>
        <v>0</v>
      </c>
      <c r="G1431" s="176">
        <f>IF(ISERROR(IF(B1431="NMPA",_xlfn.XLOOKUP(E1431,'国家网站数据(NMPA)'!B$1:B$906,'国家网站数据(NMPA)'!J$1:J$906),IF(B1431="Oversea",_xlfn.XLOOKUP(O1431,'Oversea data From 国家网站'!A$1:A$994,'Oversea data From 国家网站'!J$1:J$994),_xlfn.XLOOKUP(O1431,'Local data from 国家网站'!A$1:A$1000,'Local data from 国家网站'!J$1:J$1000)))),"NA",IF(B1431="NMPA",_xlfn.XLOOKUP(E1431,'国家网站数据(NMPA)'!B$1:B$906,'国家网站数据(NMPA)'!J$1:J$906),IF(B1431="Oversea",_xlfn.XLOOKUP(O1431,'Oversea data From 国家网站'!A$1:A$994,'Oversea data From 国家网站'!J$1:J$994),_xlfn.XLOOKUP(O1431,'Local data from 国家网站'!A$1:A$1000,'Local data from 国家网站'!J$1:J$1000))))</f>
        <v>0</v>
      </c>
      <c r="I1431" s="176">
        <f>IF(ISERROR(IF(B1431="NMPA",_xlfn.XLOOKUP(西门子log!E1431,'国家网站数据(NMPA)'!B:B,'国家网站数据(NMPA)'!K:K),IF(B1431="Oversea",_xlfn.XLOOKUP(O1431,'Oversea data From 国家网站'!A:A,'Oversea data From 国家网站'!K:K),_xlfn.XLOOKUP(西门子log!O1431,'Local data from 国家网站'!A:A,'Local data from 国家网站'!K:K)))),"NA",IF(B1431="NMPA",_xlfn.XLOOKUP(E1431,'国家网站数据(NMPA)'!B:B,'国家网站数据(NMPA)'!K:K),IF(B1431="Oversea",_xlfn.XLOOKUP(O1431,'Oversea data From 国家网站'!A:A,'Oversea data From 国家网站'!K:K),_xlfn.XLOOKUP(O1431,'Local data from 国家网站'!A:A,'Local data from 国家网站'!K:K))))</f>
        <v>0</v>
      </c>
      <c r="J1431" s="176"/>
      <c r="K1431" s="176" t="str">
        <f>IF(B1431="NMPA", _xlfn.XLOOKUP(E1431, '国家网站数据(NMPA)'!B:B, '国家网站数据(NMPA)'!W:W), "NA")</f>
        <v>NA</v>
      </c>
      <c r="M1431" s="326">
        <f t="shared" si="43"/>
        <v>30</v>
      </c>
    </row>
    <row r="1432" spans="3:13" ht="16.399999999999999" customHeight="1">
      <c r="C1432" s="172">
        <f t="shared" ca="1" si="42"/>
        <v>-45773</v>
      </c>
      <c r="D1432" s="174" t="str">
        <f>IF(B1432="NMPA", _xlfn.XLOOKUP(E1432,'国家网站数据(NMPA)'!$B$1:$B$906,'国家网站数据(NMPA)'!C$1:C$906),"NA")</f>
        <v>NA</v>
      </c>
      <c r="E1432" s="180">
        <f>IF(N1432="Not Reportable","NA",IF(B1432="Oversea",_xlfn.XLOOKUP(O1432,'Oversea data From 国家网站'!A:A,'Oversea data From 国家网站'!B:B),_xlfn.XLOOKUP(O1432,'Local data from 国家网站'!A:A,'Local data from 国家网站'!B:B)))</f>
        <v>0</v>
      </c>
      <c r="G1432" s="176">
        <f>IF(ISERROR(IF(B1432="NMPA",_xlfn.XLOOKUP(E1432,'国家网站数据(NMPA)'!B$1:B$906,'国家网站数据(NMPA)'!J$1:J$906),IF(B1432="Oversea",_xlfn.XLOOKUP(O1432,'Oversea data From 国家网站'!A$1:A$994,'Oversea data From 国家网站'!J$1:J$994),_xlfn.XLOOKUP(O1432,'Local data from 国家网站'!A$1:A$1000,'Local data from 国家网站'!J$1:J$1000)))),"NA",IF(B1432="NMPA",_xlfn.XLOOKUP(E1432,'国家网站数据(NMPA)'!B$1:B$906,'国家网站数据(NMPA)'!J$1:J$906),IF(B1432="Oversea",_xlfn.XLOOKUP(O1432,'Oversea data From 国家网站'!A$1:A$994,'Oversea data From 国家网站'!J$1:J$994),_xlfn.XLOOKUP(O1432,'Local data from 国家网站'!A$1:A$1000,'Local data from 国家网站'!J$1:J$1000))))</f>
        <v>0</v>
      </c>
      <c r="I1432" s="176">
        <f>IF(ISERROR(IF(B1432="NMPA",_xlfn.XLOOKUP(西门子log!E1432,'国家网站数据(NMPA)'!B:B,'国家网站数据(NMPA)'!K:K),IF(B1432="Oversea",_xlfn.XLOOKUP(O1432,'Oversea data From 国家网站'!A:A,'Oversea data From 国家网站'!K:K),_xlfn.XLOOKUP(西门子log!O1432,'Local data from 国家网站'!A:A,'Local data from 国家网站'!K:K)))),"NA",IF(B1432="NMPA",_xlfn.XLOOKUP(E1432,'国家网站数据(NMPA)'!B:B,'国家网站数据(NMPA)'!K:K),IF(B1432="Oversea",_xlfn.XLOOKUP(O1432,'Oversea data From 国家网站'!A:A,'Oversea data From 国家网站'!K:K),_xlfn.XLOOKUP(O1432,'Local data from 国家网站'!A:A,'Local data from 国家网站'!K:K))))</f>
        <v>0</v>
      </c>
      <c r="J1432" s="176"/>
      <c r="K1432" s="176" t="str">
        <f>IF(B1432="NMPA", _xlfn.XLOOKUP(E1432, '国家网站数据(NMPA)'!B:B, '国家网站数据(NMPA)'!W:W), "NA")</f>
        <v>NA</v>
      </c>
      <c r="M1432" s="326">
        <f t="shared" si="43"/>
        <v>30</v>
      </c>
    </row>
    <row r="1433" spans="3:13" ht="16.399999999999999" customHeight="1">
      <c r="C1433" s="172">
        <f t="shared" ca="1" si="42"/>
        <v>-45773</v>
      </c>
      <c r="D1433" s="174" t="str">
        <f>IF(B1433="NMPA", _xlfn.XLOOKUP(E1433,'国家网站数据(NMPA)'!$B$1:$B$906,'国家网站数据(NMPA)'!C$1:C$906),"NA")</f>
        <v>NA</v>
      </c>
      <c r="E1433" s="180">
        <f>IF(N1433="Not Reportable","NA",IF(B1433="Oversea",_xlfn.XLOOKUP(O1433,'Oversea data From 国家网站'!A:A,'Oversea data From 国家网站'!B:B),_xlfn.XLOOKUP(O1433,'Local data from 国家网站'!A:A,'Local data from 国家网站'!B:B)))</f>
        <v>0</v>
      </c>
      <c r="G1433" s="176">
        <f>IF(ISERROR(IF(B1433="NMPA",_xlfn.XLOOKUP(E1433,'国家网站数据(NMPA)'!B$1:B$906,'国家网站数据(NMPA)'!J$1:J$906),IF(B1433="Oversea",_xlfn.XLOOKUP(O1433,'Oversea data From 国家网站'!A$1:A$994,'Oversea data From 国家网站'!J$1:J$994),_xlfn.XLOOKUP(O1433,'Local data from 国家网站'!A$1:A$1000,'Local data from 国家网站'!J$1:J$1000)))),"NA",IF(B1433="NMPA",_xlfn.XLOOKUP(E1433,'国家网站数据(NMPA)'!B$1:B$906,'国家网站数据(NMPA)'!J$1:J$906),IF(B1433="Oversea",_xlfn.XLOOKUP(O1433,'Oversea data From 国家网站'!A$1:A$994,'Oversea data From 国家网站'!J$1:J$994),_xlfn.XLOOKUP(O1433,'Local data from 国家网站'!A$1:A$1000,'Local data from 国家网站'!J$1:J$1000))))</f>
        <v>0</v>
      </c>
      <c r="I1433" s="176">
        <f>IF(ISERROR(IF(B1433="NMPA",_xlfn.XLOOKUP(西门子log!E1433,'国家网站数据(NMPA)'!B:B,'国家网站数据(NMPA)'!K:K),IF(B1433="Oversea",_xlfn.XLOOKUP(O1433,'Oversea data From 国家网站'!A:A,'Oversea data From 国家网站'!K:K),_xlfn.XLOOKUP(西门子log!O1433,'Local data from 国家网站'!A:A,'Local data from 国家网站'!K:K)))),"NA",IF(B1433="NMPA",_xlfn.XLOOKUP(E1433,'国家网站数据(NMPA)'!B:B,'国家网站数据(NMPA)'!K:K),IF(B1433="Oversea",_xlfn.XLOOKUP(O1433,'Oversea data From 国家网站'!A:A,'Oversea data From 国家网站'!K:K),_xlfn.XLOOKUP(O1433,'Local data from 国家网站'!A:A,'Local data from 国家网站'!K:K))))</f>
        <v>0</v>
      </c>
      <c r="J1433" s="176"/>
      <c r="K1433" s="176" t="str">
        <f>IF(B1433="NMPA", _xlfn.XLOOKUP(E1433, '国家网站数据(NMPA)'!B:B, '国家网站数据(NMPA)'!W:W), "NA")</f>
        <v>NA</v>
      </c>
      <c r="M1433" s="326">
        <f t="shared" si="43"/>
        <v>30</v>
      </c>
    </row>
    <row r="1434" spans="3:13" ht="16.399999999999999" customHeight="1">
      <c r="C1434" s="172">
        <f t="shared" ca="1" si="42"/>
        <v>-45773</v>
      </c>
      <c r="D1434" s="174" t="str">
        <f>IF(B1434="NMPA", _xlfn.XLOOKUP(E1434,'国家网站数据(NMPA)'!$B$1:$B$906,'国家网站数据(NMPA)'!C$1:C$906),"NA")</f>
        <v>NA</v>
      </c>
      <c r="E1434" s="180">
        <f>IF(N1434="Not Reportable","NA",IF(B1434="Oversea",_xlfn.XLOOKUP(O1434,'Oversea data From 国家网站'!A:A,'Oversea data From 国家网站'!B:B),_xlfn.XLOOKUP(O1434,'Local data from 国家网站'!A:A,'Local data from 国家网站'!B:B)))</f>
        <v>0</v>
      </c>
      <c r="G1434" s="176">
        <f>IF(ISERROR(IF(B1434="NMPA",_xlfn.XLOOKUP(E1434,'国家网站数据(NMPA)'!B$1:B$906,'国家网站数据(NMPA)'!J$1:J$906),IF(B1434="Oversea",_xlfn.XLOOKUP(O1434,'Oversea data From 国家网站'!A$1:A$994,'Oversea data From 国家网站'!J$1:J$994),_xlfn.XLOOKUP(O1434,'Local data from 国家网站'!A$1:A$1000,'Local data from 国家网站'!J$1:J$1000)))),"NA",IF(B1434="NMPA",_xlfn.XLOOKUP(E1434,'国家网站数据(NMPA)'!B$1:B$906,'国家网站数据(NMPA)'!J$1:J$906),IF(B1434="Oversea",_xlfn.XLOOKUP(O1434,'Oversea data From 国家网站'!A$1:A$994,'Oversea data From 国家网站'!J$1:J$994),_xlfn.XLOOKUP(O1434,'Local data from 国家网站'!A$1:A$1000,'Local data from 国家网站'!J$1:J$1000))))</f>
        <v>0</v>
      </c>
      <c r="I1434" s="176">
        <f>IF(ISERROR(IF(B1434="NMPA",_xlfn.XLOOKUP(西门子log!E1434,'国家网站数据(NMPA)'!B:B,'国家网站数据(NMPA)'!K:K),IF(B1434="Oversea",_xlfn.XLOOKUP(O1434,'Oversea data From 国家网站'!A:A,'Oversea data From 国家网站'!K:K),_xlfn.XLOOKUP(西门子log!O1434,'Local data from 国家网站'!A:A,'Local data from 国家网站'!K:K)))),"NA",IF(B1434="NMPA",_xlfn.XLOOKUP(E1434,'国家网站数据(NMPA)'!B:B,'国家网站数据(NMPA)'!K:K),IF(B1434="Oversea",_xlfn.XLOOKUP(O1434,'Oversea data From 国家网站'!A:A,'Oversea data From 国家网站'!K:K),_xlfn.XLOOKUP(O1434,'Local data from 国家网站'!A:A,'Local data from 国家网站'!K:K))))</f>
        <v>0</v>
      </c>
      <c r="J1434" s="176"/>
      <c r="K1434" s="176" t="str">
        <f>IF(B1434="NMPA", _xlfn.XLOOKUP(E1434, '国家网站数据(NMPA)'!B:B, '国家网站数据(NMPA)'!W:W), "NA")</f>
        <v>NA</v>
      </c>
      <c r="M1434" s="326">
        <f t="shared" si="43"/>
        <v>30</v>
      </c>
    </row>
    <row r="1435" spans="3:13" ht="16.399999999999999" customHeight="1">
      <c r="C1435" s="172">
        <f t="shared" ca="1" si="42"/>
        <v>-45773</v>
      </c>
      <c r="D1435" s="174" t="str">
        <f>IF(B1435="NMPA", _xlfn.XLOOKUP(E1435,'国家网站数据(NMPA)'!$B$1:$B$906,'国家网站数据(NMPA)'!C$1:C$906),"NA")</f>
        <v>NA</v>
      </c>
      <c r="E1435" s="180">
        <f>IF(N1435="Not Reportable","NA",IF(B1435="Oversea",_xlfn.XLOOKUP(O1435,'Oversea data From 国家网站'!A:A,'Oversea data From 国家网站'!B:B),_xlfn.XLOOKUP(O1435,'Local data from 国家网站'!A:A,'Local data from 国家网站'!B:B)))</f>
        <v>0</v>
      </c>
      <c r="G1435" s="176">
        <f>IF(ISERROR(IF(B1435="NMPA",_xlfn.XLOOKUP(E1435,'国家网站数据(NMPA)'!B$1:B$906,'国家网站数据(NMPA)'!J$1:J$906),IF(B1435="Oversea",_xlfn.XLOOKUP(O1435,'Oversea data From 国家网站'!A$1:A$994,'Oversea data From 国家网站'!J$1:J$994),_xlfn.XLOOKUP(O1435,'Local data from 国家网站'!A$1:A$1000,'Local data from 国家网站'!J$1:J$1000)))),"NA",IF(B1435="NMPA",_xlfn.XLOOKUP(E1435,'国家网站数据(NMPA)'!B$1:B$906,'国家网站数据(NMPA)'!J$1:J$906),IF(B1435="Oversea",_xlfn.XLOOKUP(O1435,'Oversea data From 国家网站'!A$1:A$994,'Oversea data From 国家网站'!J$1:J$994),_xlfn.XLOOKUP(O1435,'Local data from 国家网站'!A$1:A$1000,'Local data from 国家网站'!J$1:J$1000))))</f>
        <v>0</v>
      </c>
      <c r="I1435" s="176">
        <f>IF(ISERROR(IF(B1435="NMPA",_xlfn.XLOOKUP(西门子log!E1435,'国家网站数据(NMPA)'!B:B,'国家网站数据(NMPA)'!K:K),IF(B1435="Oversea",_xlfn.XLOOKUP(O1435,'Oversea data From 国家网站'!A:A,'Oversea data From 国家网站'!K:K),_xlfn.XLOOKUP(西门子log!O1435,'Local data from 国家网站'!A:A,'Local data from 国家网站'!K:K)))),"NA",IF(B1435="NMPA",_xlfn.XLOOKUP(E1435,'国家网站数据(NMPA)'!B:B,'国家网站数据(NMPA)'!K:K),IF(B1435="Oversea",_xlfn.XLOOKUP(O1435,'Oversea data From 国家网站'!A:A,'Oversea data From 国家网站'!K:K),_xlfn.XLOOKUP(O1435,'Local data from 国家网站'!A:A,'Local data from 国家网站'!K:K))))</f>
        <v>0</v>
      </c>
      <c r="J1435" s="176"/>
      <c r="K1435" s="176" t="str">
        <f>IF(B1435="NMPA", _xlfn.XLOOKUP(E1435, '国家网站数据(NMPA)'!B:B, '国家网站数据(NMPA)'!W:W), "NA")</f>
        <v>NA</v>
      </c>
      <c r="M1435" s="326">
        <f t="shared" si="43"/>
        <v>30</v>
      </c>
    </row>
    <row r="1436" spans="3:13" ht="16.399999999999999" customHeight="1">
      <c r="C1436" s="172">
        <f t="shared" ca="1" si="42"/>
        <v>-45773</v>
      </c>
      <c r="D1436" s="174" t="str">
        <f>IF(B1436="NMPA", _xlfn.XLOOKUP(E1436,'国家网站数据(NMPA)'!$B$1:$B$906,'国家网站数据(NMPA)'!C$1:C$906),"NA")</f>
        <v>NA</v>
      </c>
      <c r="E1436" s="180">
        <f>IF(N1436="Not Reportable","NA",IF(B1436="Oversea",_xlfn.XLOOKUP(O1436,'Oversea data From 国家网站'!A:A,'Oversea data From 国家网站'!B:B),_xlfn.XLOOKUP(O1436,'Local data from 国家网站'!A:A,'Local data from 国家网站'!B:B)))</f>
        <v>0</v>
      </c>
      <c r="G1436" s="176">
        <f>IF(ISERROR(IF(B1436="NMPA",_xlfn.XLOOKUP(E1436,'国家网站数据(NMPA)'!B$1:B$906,'国家网站数据(NMPA)'!J$1:J$906),IF(B1436="Oversea",_xlfn.XLOOKUP(O1436,'Oversea data From 国家网站'!A$1:A$994,'Oversea data From 国家网站'!J$1:J$994),_xlfn.XLOOKUP(O1436,'Local data from 国家网站'!A$1:A$1000,'Local data from 国家网站'!J$1:J$1000)))),"NA",IF(B1436="NMPA",_xlfn.XLOOKUP(E1436,'国家网站数据(NMPA)'!B$1:B$906,'国家网站数据(NMPA)'!J$1:J$906),IF(B1436="Oversea",_xlfn.XLOOKUP(O1436,'Oversea data From 国家网站'!A$1:A$994,'Oversea data From 国家网站'!J$1:J$994),_xlfn.XLOOKUP(O1436,'Local data from 国家网站'!A$1:A$1000,'Local data from 国家网站'!J$1:J$1000))))</f>
        <v>0</v>
      </c>
      <c r="I1436" s="176">
        <f>IF(ISERROR(IF(B1436="NMPA",_xlfn.XLOOKUP(西门子log!E1436,'国家网站数据(NMPA)'!B:B,'国家网站数据(NMPA)'!K:K),IF(B1436="Oversea",_xlfn.XLOOKUP(O1436,'Oversea data From 国家网站'!A:A,'Oversea data From 国家网站'!K:K),_xlfn.XLOOKUP(西门子log!O1436,'Local data from 国家网站'!A:A,'Local data from 国家网站'!K:K)))),"NA",IF(B1436="NMPA",_xlfn.XLOOKUP(E1436,'国家网站数据(NMPA)'!B:B,'国家网站数据(NMPA)'!K:K),IF(B1436="Oversea",_xlfn.XLOOKUP(O1436,'Oversea data From 国家网站'!A:A,'Oversea data From 国家网站'!K:K),_xlfn.XLOOKUP(O1436,'Local data from 国家网站'!A:A,'Local data from 国家网站'!K:K))))</f>
        <v>0</v>
      </c>
      <c r="J1436" s="176"/>
      <c r="K1436" s="176" t="str">
        <f>IF(B1436="NMPA", _xlfn.XLOOKUP(E1436, '国家网站数据(NMPA)'!B:B, '国家网站数据(NMPA)'!W:W), "NA")</f>
        <v>NA</v>
      </c>
      <c r="M1436" s="326">
        <f t="shared" si="43"/>
        <v>30</v>
      </c>
    </row>
    <row r="1437" spans="3:13" ht="16.399999999999999" customHeight="1">
      <c r="C1437" s="172">
        <f t="shared" ca="1" si="42"/>
        <v>-45773</v>
      </c>
      <c r="D1437" s="174" t="str">
        <f>IF(B1437="NMPA", _xlfn.XLOOKUP(E1437,'国家网站数据(NMPA)'!$B$1:$B$906,'国家网站数据(NMPA)'!C$1:C$906),"NA")</f>
        <v>NA</v>
      </c>
      <c r="E1437" s="180">
        <f>IF(N1437="Not Reportable","NA",IF(B1437="Oversea",_xlfn.XLOOKUP(O1437,'Oversea data From 国家网站'!A:A,'Oversea data From 国家网站'!B:B),_xlfn.XLOOKUP(O1437,'Local data from 国家网站'!A:A,'Local data from 国家网站'!B:B)))</f>
        <v>0</v>
      </c>
      <c r="G1437" s="176">
        <f>IF(ISERROR(IF(B1437="NMPA",_xlfn.XLOOKUP(E1437,'国家网站数据(NMPA)'!B$1:B$906,'国家网站数据(NMPA)'!J$1:J$906),IF(B1437="Oversea",_xlfn.XLOOKUP(O1437,'Oversea data From 国家网站'!A$1:A$994,'Oversea data From 国家网站'!J$1:J$994),_xlfn.XLOOKUP(O1437,'Local data from 国家网站'!A$1:A$1000,'Local data from 国家网站'!J$1:J$1000)))),"NA",IF(B1437="NMPA",_xlfn.XLOOKUP(E1437,'国家网站数据(NMPA)'!B$1:B$906,'国家网站数据(NMPA)'!J$1:J$906),IF(B1437="Oversea",_xlfn.XLOOKUP(O1437,'Oversea data From 国家网站'!A$1:A$994,'Oversea data From 国家网站'!J$1:J$994),_xlfn.XLOOKUP(O1437,'Local data from 国家网站'!A$1:A$1000,'Local data from 国家网站'!J$1:J$1000))))</f>
        <v>0</v>
      </c>
      <c r="I1437" s="176">
        <f>IF(ISERROR(IF(B1437="NMPA",_xlfn.XLOOKUP(西门子log!E1437,'国家网站数据(NMPA)'!B:B,'国家网站数据(NMPA)'!K:K),IF(B1437="Oversea",_xlfn.XLOOKUP(O1437,'Oversea data From 国家网站'!A:A,'Oversea data From 国家网站'!K:K),_xlfn.XLOOKUP(西门子log!O1437,'Local data from 国家网站'!A:A,'Local data from 国家网站'!K:K)))),"NA",IF(B1437="NMPA",_xlfn.XLOOKUP(E1437,'国家网站数据(NMPA)'!B:B,'国家网站数据(NMPA)'!K:K),IF(B1437="Oversea",_xlfn.XLOOKUP(O1437,'Oversea data From 国家网站'!A:A,'Oversea data From 国家网站'!K:K),_xlfn.XLOOKUP(O1437,'Local data from 国家网站'!A:A,'Local data from 国家网站'!K:K))))</f>
        <v>0</v>
      </c>
      <c r="J1437" s="176"/>
      <c r="K1437" s="176" t="str">
        <f>IF(B1437="NMPA", _xlfn.XLOOKUP(E1437, '国家网站数据(NMPA)'!B:B, '国家网站数据(NMPA)'!W:W), "NA")</f>
        <v>NA</v>
      </c>
      <c r="M1437" s="326">
        <f t="shared" si="43"/>
        <v>30</v>
      </c>
    </row>
    <row r="1438" spans="3:13" ht="16.399999999999999" customHeight="1">
      <c r="C1438" s="172">
        <f t="shared" ca="1" si="42"/>
        <v>-45773</v>
      </c>
      <c r="D1438" s="174" t="str">
        <f>IF(B1438="NMPA", _xlfn.XLOOKUP(E1438,'国家网站数据(NMPA)'!$B$1:$B$906,'国家网站数据(NMPA)'!C$1:C$906),"NA")</f>
        <v>NA</v>
      </c>
      <c r="E1438" s="180">
        <f>IF(N1438="Not Reportable","NA",IF(B1438="Oversea",_xlfn.XLOOKUP(O1438,'Oversea data From 国家网站'!A:A,'Oversea data From 国家网站'!B:B),_xlfn.XLOOKUP(O1438,'Local data from 国家网站'!A:A,'Local data from 国家网站'!B:B)))</f>
        <v>0</v>
      </c>
      <c r="G1438" s="176">
        <f>IF(ISERROR(IF(B1438="NMPA",_xlfn.XLOOKUP(E1438,'国家网站数据(NMPA)'!B$1:B$906,'国家网站数据(NMPA)'!J$1:J$906),IF(B1438="Oversea",_xlfn.XLOOKUP(O1438,'Oversea data From 国家网站'!A$1:A$994,'Oversea data From 国家网站'!J$1:J$994),_xlfn.XLOOKUP(O1438,'Local data from 国家网站'!A$1:A$1000,'Local data from 国家网站'!J$1:J$1000)))),"NA",IF(B1438="NMPA",_xlfn.XLOOKUP(E1438,'国家网站数据(NMPA)'!B$1:B$906,'国家网站数据(NMPA)'!J$1:J$906),IF(B1438="Oversea",_xlfn.XLOOKUP(O1438,'Oversea data From 国家网站'!A$1:A$994,'Oversea data From 国家网站'!J$1:J$994),_xlfn.XLOOKUP(O1438,'Local data from 国家网站'!A$1:A$1000,'Local data from 国家网站'!J$1:J$1000))))</f>
        <v>0</v>
      </c>
      <c r="I1438" s="176">
        <f>IF(ISERROR(IF(B1438="NMPA",_xlfn.XLOOKUP(西门子log!E1438,'国家网站数据(NMPA)'!B:B,'国家网站数据(NMPA)'!K:K),IF(B1438="Oversea",_xlfn.XLOOKUP(O1438,'Oversea data From 国家网站'!A:A,'Oversea data From 国家网站'!K:K),_xlfn.XLOOKUP(西门子log!O1438,'Local data from 国家网站'!A:A,'Local data from 国家网站'!K:K)))),"NA",IF(B1438="NMPA",_xlfn.XLOOKUP(E1438,'国家网站数据(NMPA)'!B:B,'国家网站数据(NMPA)'!K:K),IF(B1438="Oversea",_xlfn.XLOOKUP(O1438,'Oversea data From 国家网站'!A:A,'Oversea data From 国家网站'!K:K),_xlfn.XLOOKUP(O1438,'Local data from 国家网站'!A:A,'Local data from 国家网站'!K:K))))</f>
        <v>0</v>
      </c>
      <c r="J1438" s="176"/>
      <c r="K1438" s="176" t="str">
        <f>IF(B1438="NMPA", _xlfn.XLOOKUP(E1438, '国家网站数据(NMPA)'!B:B, '国家网站数据(NMPA)'!W:W), "NA")</f>
        <v>NA</v>
      </c>
      <c r="M1438" s="326">
        <f t="shared" si="43"/>
        <v>30</v>
      </c>
    </row>
    <row r="1439" spans="3:13" ht="16.399999999999999" customHeight="1">
      <c r="C1439" s="172">
        <f t="shared" ca="1" si="42"/>
        <v>-45773</v>
      </c>
      <c r="D1439" s="174" t="str">
        <f>IF(B1439="NMPA", _xlfn.XLOOKUP(E1439,'国家网站数据(NMPA)'!$B$1:$B$906,'国家网站数据(NMPA)'!C$1:C$906),"NA")</f>
        <v>NA</v>
      </c>
      <c r="E1439" s="180">
        <f>IF(N1439="Not Reportable","NA",IF(B1439="Oversea",_xlfn.XLOOKUP(O1439,'Oversea data From 国家网站'!A:A,'Oversea data From 国家网站'!B:B),_xlfn.XLOOKUP(O1439,'Local data from 国家网站'!A:A,'Local data from 国家网站'!B:B)))</f>
        <v>0</v>
      </c>
      <c r="G1439" s="176">
        <f>IF(ISERROR(IF(B1439="NMPA",_xlfn.XLOOKUP(E1439,'国家网站数据(NMPA)'!B$1:B$906,'国家网站数据(NMPA)'!J$1:J$906),IF(B1439="Oversea",_xlfn.XLOOKUP(O1439,'Oversea data From 国家网站'!A$1:A$994,'Oversea data From 国家网站'!J$1:J$994),_xlfn.XLOOKUP(O1439,'Local data from 国家网站'!A$1:A$1000,'Local data from 国家网站'!J$1:J$1000)))),"NA",IF(B1439="NMPA",_xlfn.XLOOKUP(E1439,'国家网站数据(NMPA)'!B$1:B$906,'国家网站数据(NMPA)'!J$1:J$906),IF(B1439="Oversea",_xlfn.XLOOKUP(O1439,'Oversea data From 国家网站'!A$1:A$994,'Oversea data From 国家网站'!J$1:J$994),_xlfn.XLOOKUP(O1439,'Local data from 国家网站'!A$1:A$1000,'Local data from 国家网站'!J$1:J$1000))))</f>
        <v>0</v>
      </c>
      <c r="I1439" s="176">
        <f>IF(ISERROR(IF(B1439="NMPA",_xlfn.XLOOKUP(西门子log!E1439,'国家网站数据(NMPA)'!B:B,'国家网站数据(NMPA)'!K:K),IF(B1439="Oversea",_xlfn.XLOOKUP(O1439,'Oversea data From 国家网站'!A:A,'Oversea data From 国家网站'!K:K),_xlfn.XLOOKUP(西门子log!O1439,'Local data from 国家网站'!A:A,'Local data from 国家网站'!K:K)))),"NA",IF(B1439="NMPA",_xlfn.XLOOKUP(E1439,'国家网站数据(NMPA)'!B:B,'国家网站数据(NMPA)'!K:K),IF(B1439="Oversea",_xlfn.XLOOKUP(O1439,'Oversea data From 国家网站'!A:A,'Oversea data From 国家网站'!K:K),_xlfn.XLOOKUP(O1439,'Local data from 国家网站'!A:A,'Local data from 国家网站'!K:K))))</f>
        <v>0</v>
      </c>
      <c r="J1439" s="176"/>
      <c r="K1439" s="176" t="str">
        <f>IF(B1439="NMPA", _xlfn.XLOOKUP(E1439, '国家网站数据(NMPA)'!B:B, '国家网站数据(NMPA)'!W:W), "NA")</f>
        <v>NA</v>
      </c>
      <c r="M1439" s="326">
        <f t="shared" si="43"/>
        <v>30</v>
      </c>
    </row>
    <row r="1440" spans="3:13" ht="16.399999999999999" customHeight="1">
      <c r="C1440" s="172">
        <f t="shared" ca="1" si="42"/>
        <v>-45773</v>
      </c>
      <c r="D1440" s="174" t="str">
        <f>IF(B1440="NMPA", _xlfn.XLOOKUP(E1440,'国家网站数据(NMPA)'!$B$1:$B$906,'国家网站数据(NMPA)'!C$1:C$906),"NA")</f>
        <v>NA</v>
      </c>
      <c r="E1440" s="180">
        <f>IF(N1440="Not Reportable","NA",IF(B1440="Oversea",_xlfn.XLOOKUP(O1440,'Oversea data From 国家网站'!A:A,'Oversea data From 国家网站'!B:B),_xlfn.XLOOKUP(O1440,'Local data from 国家网站'!A:A,'Local data from 国家网站'!B:B)))</f>
        <v>0</v>
      </c>
      <c r="G1440" s="176">
        <f>IF(ISERROR(IF(B1440="NMPA",_xlfn.XLOOKUP(E1440,'国家网站数据(NMPA)'!B$1:B$906,'国家网站数据(NMPA)'!J$1:J$906),IF(B1440="Oversea",_xlfn.XLOOKUP(O1440,'Oversea data From 国家网站'!A$1:A$994,'Oversea data From 国家网站'!J$1:J$994),_xlfn.XLOOKUP(O1440,'Local data from 国家网站'!A$1:A$1000,'Local data from 国家网站'!J$1:J$1000)))),"NA",IF(B1440="NMPA",_xlfn.XLOOKUP(E1440,'国家网站数据(NMPA)'!B$1:B$906,'国家网站数据(NMPA)'!J$1:J$906),IF(B1440="Oversea",_xlfn.XLOOKUP(O1440,'Oversea data From 国家网站'!A$1:A$994,'Oversea data From 国家网站'!J$1:J$994),_xlfn.XLOOKUP(O1440,'Local data from 国家网站'!A$1:A$1000,'Local data from 国家网站'!J$1:J$1000))))</f>
        <v>0</v>
      </c>
      <c r="I1440" s="176">
        <f>IF(ISERROR(IF(B1440="NMPA",_xlfn.XLOOKUP(西门子log!E1440,'国家网站数据(NMPA)'!B:B,'国家网站数据(NMPA)'!K:K),IF(B1440="Oversea",_xlfn.XLOOKUP(O1440,'Oversea data From 国家网站'!A:A,'Oversea data From 国家网站'!K:K),_xlfn.XLOOKUP(西门子log!O1440,'Local data from 国家网站'!A:A,'Local data from 国家网站'!K:K)))),"NA",IF(B1440="NMPA",_xlfn.XLOOKUP(E1440,'国家网站数据(NMPA)'!B:B,'国家网站数据(NMPA)'!K:K),IF(B1440="Oversea",_xlfn.XLOOKUP(O1440,'Oversea data From 国家网站'!A:A,'Oversea data From 国家网站'!K:K),_xlfn.XLOOKUP(O1440,'Local data from 国家网站'!A:A,'Local data from 国家网站'!K:K))))</f>
        <v>0</v>
      </c>
      <c r="J1440" s="176"/>
      <c r="K1440" s="176" t="str">
        <f>IF(B1440="NMPA", _xlfn.XLOOKUP(E1440, '国家网站数据(NMPA)'!B:B, '国家网站数据(NMPA)'!W:W), "NA")</f>
        <v>NA</v>
      </c>
      <c r="M1440" s="326">
        <f t="shared" si="43"/>
        <v>30</v>
      </c>
    </row>
    <row r="1441" spans="3:13" ht="16.399999999999999" customHeight="1">
      <c r="C1441" s="172">
        <f t="shared" ca="1" si="42"/>
        <v>-45773</v>
      </c>
      <c r="D1441" s="174" t="str">
        <f>IF(B1441="NMPA", _xlfn.XLOOKUP(E1441,'国家网站数据(NMPA)'!$B$1:$B$906,'国家网站数据(NMPA)'!C$1:C$906),"NA")</f>
        <v>NA</v>
      </c>
      <c r="E1441" s="180">
        <f>IF(N1441="Not Reportable","NA",IF(B1441="Oversea",_xlfn.XLOOKUP(O1441,'Oversea data From 国家网站'!A:A,'Oversea data From 国家网站'!B:B),_xlfn.XLOOKUP(O1441,'Local data from 国家网站'!A:A,'Local data from 国家网站'!B:B)))</f>
        <v>0</v>
      </c>
      <c r="G1441" s="176">
        <f>IF(ISERROR(IF(B1441="NMPA",_xlfn.XLOOKUP(E1441,'国家网站数据(NMPA)'!B$1:B$906,'国家网站数据(NMPA)'!J$1:J$906),IF(B1441="Oversea",_xlfn.XLOOKUP(O1441,'Oversea data From 国家网站'!A$1:A$994,'Oversea data From 国家网站'!J$1:J$994),_xlfn.XLOOKUP(O1441,'Local data from 国家网站'!A$1:A$1000,'Local data from 国家网站'!J$1:J$1000)))),"NA",IF(B1441="NMPA",_xlfn.XLOOKUP(E1441,'国家网站数据(NMPA)'!B$1:B$906,'国家网站数据(NMPA)'!J$1:J$906),IF(B1441="Oversea",_xlfn.XLOOKUP(O1441,'Oversea data From 国家网站'!A$1:A$994,'Oversea data From 国家网站'!J$1:J$994),_xlfn.XLOOKUP(O1441,'Local data from 国家网站'!A$1:A$1000,'Local data from 国家网站'!J$1:J$1000))))</f>
        <v>0</v>
      </c>
      <c r="I1441" s="176">
        <f>IF(ISERROR(IF(B1441="NMPA",_xlfn.XLOOKUP(西门子log!E1441,'国家网站数据(NMPA)'!B:B,'国家网站数据(NMPA)'!K:K),IF(B1441="Oversea",_xlfn.XLOOKUP(O1441,'Oversea data From 国家网站'!A:A,'Oversea data From 国家网站'!K:K),_xlfn.XLOOKUP(西门子log!O1441,'Local data from 国家网站'!A:A,'Local data from 国家网站'!K:K)))),"NA",IF(B1441="NMPA",_xlfn.XLOOKUP(E1441,'国家网站数据(NMPA)'!B:B,'国家网站数据(NMPA)'!K:K),IF(B1441="Oversea",_xlfn.XLOOKUP(O1441,'Oversea data From 国家网站'!A:A,'Oversea data From 国家网站'!K:K),_xlfn.XLOOKUP(O1441,'Local data from 国家网站'!A:A,'Local data from 国家网站'!K:K))))</f>
        <v>0</v>
      </c>
      <c r="J1441" s="176"/>
      <c r="K1441" s="176" t="str">
        <f>IF(B1441="NMPA", _xlfn.XLOOKUP(E1441, '国家网站数据(NMPA)'!B:B, '国家网站数据(NMPA)'!W:W), "NA")</f>
        <v>NA</v>
      </c>
      <c r="M1441" s="326">
        <f t="shared" si="43"/>
        <v>30</v>
      </c>
    </row>
    <row r="1442" spans="3:13" ht="16.399999999999999" customHeight="1">
      <c r="C1442" s="172">
        <f t="shared" ca="1" si="42"/>
        <v>-45773</v>
      </c>
      <c r="D1442" s="174" t="str">
        <f>IF(B1442="NMPA", _xlfn.XLOOKUP(E1442,'国家网站数据(NMPA)'!$B$1:$B$906,'国家网站数据(NMPA)'!C$1:C$906),"NA")</f>
        <v>NA</v>
      </c>
      <c r="E1442" s="180">
        <f>IF(N1442="Not Reportable","NA",IF(B1442="Oversea",_xlfn.XLOOKUP(O1442,'Oversea data From 国家网站'!A:A,'Oversea data From 国家网站'!B:B),_xlfn.XLOOKUP(O1442,'Local data from 国家网站'!A:A,'Local data from 国家网站'!B:B)))</f>
        <v>0</v>
      </c>
      <c r="G1442" s="176">
        <f>IF(ISERROR(IF(B1442="NMPA",_xlfn.XLOOKUP(E1442,'国家网站数据(NMPA)'!B$1:B$906,'国家网站数据(NMPA)'!J$1:J$906),IF(B1442="Oversea",_xlfn.XLOOKUP(O1442,'Oversea data From 国家网站'!A$1:A$994,'Oversea data From 国家网站'!J$1:J$994),_xlfn.XLOOKUP(O1442,'Local data from 国家网站'!A$1:A$1000,'Local data from 国家网站'!J$1:J$1000)))),"NA",IF(B1442="NMPA",_xlfn.XLOOKUP(E1442,'国家网站数据(NMPA)'!B$1:B$906,'国家网站数据(NMPA)'!J$1:J$906),IF(B1442="Oversea",_xlfn.XLOOKUP(O1442,'Oversea data From 国家网站'!A$1:A$994,'Oversea data From 国家网站'!J$1:J$994),_xlfn.XLOOKUP(O1442,'Local data from 国家网站'!A$1:A$1000,'Local data from 国家网站'!J$1:J$1000))))</f>
        <v>0</v>
      </c>
      <c r="I1442" s="176">
        <f>IF(ISERROR(IF(B1442="NMPA",_xlfn.XLOOKUP(西门子log!E1442,'国家网站数据(NMPA)'!B:B,'国家网站数据(NMPA)'!K:K),IF(B1442="Oversea",_xlfn.XLOOKUP(O1442,'Oversea data From 国家网站'!A:A,'Oversea data From 国家网站'!K:K),_xlfn.XLOOKUP(西门子log!O1442,'Local data from 国家网站'!A:A,'Local data from 国家网站'!K:K)))),"NA",IF(B1442="NMPA",_xlfn.XLOOKUP(E1442,'国家网站数据(NMPA)'!B:B,'国家网站数据(NMPA)'!K:K),IF(B1442="Oversea",_xlfn.XLOOKUP(O1442,'Oversea data From 国家网站'!A:A,'Oversea data From 国家网站'!K:K),_xlfn.XLOOKUP(O1442,'Local data from 国家网站'!A:A,'Local data from 国家网站'!K:K))))</f>
        <v>0</v>
      </c>
      <c r="J1442" s="176"/>
      <c r="K1442" s="176" t="str">
        <f>IF(B1442="NMPA", _xlfn.XLOOKUP(E1442, '国家网站数据(NMPA)'!B:B, '国家网站数据(NMPA)'!W:W), "NA")</f>
        <v>NA</v>
      </c>
      <c r="M1442" s="326">
        <f t="shared" si="43"/>
        <v>30</v>
      </c>
    </row>
    <row r="1443" spans="3:13" ht="16.399999999999999" customHeight="1">
      <c r="C1443" s="172">
        <f t="shared" ca="1" si="42"/>
        <v>-45773</v>
      </c>
      <c r="D1443" s="174" t="str">
        <f>IF(B1443="NMPA", _xlfn.XLOOKUP(E1443,'国家网站数据(NMPA)'!$B$1:$B$906,'国家网站数据(NMPA)'!C$1:C$906),"NA")</f>
        <v>NA</v>
      </c>
      <c r="E1443" s="180">
        <f>IF(N1443="Not Reportable","NA",IF(B1443="Oversea",_xlfn.XLOOKUP(O1443,'Oversea data From 国家网站'!A:A,'Oversea data From 国家网站'!B:B),_xlfn.XLOOKUP(O1443,'Local data from 国家网站'!A:A,'Local data from 国家网站'!B:B)))</f>
        <v>0</v>
      </c>
      <c r="G1443" s="176">
        <f>IF(ISERROR(IF(B1443="NMPA",_xlfn.XLOOKUP(E1443,'国家网站数据(NMPA)'!B$1:B$906,'国家网站数据(NMPA)'!J$1:J$906),IF(B1443="Oversea",_xlfn.XLOOKUP(O1443,'Oversea data From 国家网站'!A$1:A$994,'Oversea data From 国家网站'!J$1:J$994),_xlfn.XLOOKUP(O1443,'Local data from 国家网站'!A$1:A$1000,'Local data from 国家网站'!J$1:J$1000)))),"NA",IF(B1443="NMPA",_xlfn.XLOOKUP(E1443,'国家网站数据(NMPA)'!B$1:B$906,'国家网站数据(NMPA)'!J$1:J$906),IF(B1443="Oversea",_xlfn.XLOOKUP(O1443,'Oversea data From 国家网站'!A$1:A$994,'Oversea data From 国家网站'!J$1:J$994),_xlfn.XLOOKUP(O1443,'Local data from 国家网站'!A$1:A$1000,'Local data from 国家网站'!J$1:J$1000))))</f>
        <v>0</v>
      </c>
      <c r="I1443" s="176">
        <f>IF(ISERROR(IF(B1443="NMPA",_xlfn.XLOOKUP(西门子log!E1443,'国家网站数据(NMPA)'!B:B,'国家网站数据(NMPA)'!K:K),IF(B1443="Oversea",_xlfn.XLOOKUP(O1443,'Oversea data From 国家网站'!A:A,'Oversea data From 国家网站'!K:K),_xlfn.XLOOKUP(西门子log!O1443,'Local data from 国家网站'!A:A,'Local data from 国家网站'!K:K)))),"NA",IF(B1443="NMPA",_xlfn.XLOOKUP(E1443,'国家网站数据(NMPA)'!B:B,'国家网站数据(NMPA)'!K:K),IF(B1443="Oversea",_xlfn.XLOOKUP(O1443,'Oversea data From 国家网站'!A:A,'Oversea data From 国家网站'!K:K),_xlfn.XLOOKUP(O1443,'Local data from 国家网站'!A:A,'Local data from 国家网站'!K:K))))</f>
        <v>0</v>
      </c>
      <c r="J1443" s="176"/>
      <c r="K1443" s="176" t="str">
        <f>IF(B1443="NMPA", _xlfn.XLOOKUP(E1443, '国家网站数据(NMPA)'!B:B, '国家网站数据(NMPA)'!W:W), "NA")</f>
        <v>NA</v>
      </c>
      <c r="M1443" s="326">
        <f t="shared" si="43"/>
        <v>30</v>
      </c>
    </row>
    <row r="1444" spans="3:13" ht="16.399999999999999" customHeight="1">
      <c r="C1444" s="172">
        <f t="shared" ca="1" si="42"/>
        <v>-45773</v>
      </c>
      <c r="D1444" s="174" t="str">
        <f>IF(B1444="NMPA", _xlfn.XLOOKUP(E1444,'国家网站数据(NMPA)'!$B$1:$B$906,'国家网站数据(NMPA)'!C$1:C$906),"NA")</f>
        <v>NA</v>
      </c>
      <c r="E1444" s="180">
        <f>IF(N1444="Not Reportable","NA",IF(B1444="Oversea",_xlfn.XLOOKUP(O1444,'Oversea data From 国家网站'!A:A,'Oversea data From 国家网站'!B:B),_xlfn.XLOOKUP(O1444,'Local data from 国家网站'!A:A,'Local data from 国家网站'!B:B)))</f>
        <v>0</v>
      </c>
      <c r="G1444" s="176">
        <f>IF(ISERROR(IF(B1444="NMPA",_xlfn.XLOOKUP(E1444,'国家网站数据(NMPA)'!B$1:B$906,'国家网站数据(NMPA)'!J$1:J$906),IF(B1444="Oversea",_xlfn.XLOOKUP(O1444,'Oversea data From 国家网站'!A$1:A$994,'Oversea data From 国家网站'!J$1:J$994),_xlfn.XLOOKUP(O1444,'Local data from 国家网站'!A$1:A$1000,'Local data from 国家网站'!J$1:J$1000)))),"NA",IF(B1444="NMPA",_xlfn.XLOOKUP(E1444,'国家网站数据(NMPA)'!B$1:B$906,'国家网站数据(NMPA)'!J$1:J$906),IF(B1444="Oversea",_xlfn.XLOOKUP(O1444,'Oversea data From 国家网站'!A$1:A$994,'Oversea data From 国家网站'!J$1:J$994),_xlfn.XLOOKUP(O1444,'Local data from 国家网站'!A$1:A$1000,'Local data from 国家网站'!J$1:J$1000))))</f>
        <v>0</v>
      </c>
      <c r="I1444" s="176">
        <f>IF(ISERROR(IF(B1444="NMPA",_xlfn.XLOOKUP(西门子log!E1444,'国家网站数据(NMPA)'!B:B,'国家网站数据(NMPA)'!K:K),IF(B1444="Oversea",_xlfn.XLOOKUP(O1444,'Oversea data From 国家网站'!A:A,'Oversea data From 国家网站'!K:K),_xlfn.XLOOKUP(西门子log!O1444,'Local data from 国家网站'!A:A,'Local data from 国家网站'!K:K)))),"NA",IF(B1444="NMPA",_xlfn.XLOOKUP(E1444,'国家网站数据(NMPA)'!B:B,'国家网站数据(NMPA)'!K:K),IF(B1444="Oversea",_xlfn.XLOOKUP(O1444,'Oversea data From 国家网站'!A:A,'Oversea data From 国家网站'!K:K),_xlfn.XLOOKUP(O1444,'Local data from 国家网站'!A:A,'Local data from 国家网站'!K:K))))</f>
        <v>0</v>
      </c>
      <c r="J1444" s="176"/>
      <c r="K1444" s="176" t="str">
        <f>IF(B1444="NMPA", _xlfn.XLOOKUP(E1444, '国家网站数据(NMPA)'!B:B, '国家网站数据(NMPA)'!W:W), "NA")</f>
        <v>NA</v>
      </c>
      <c r="M1444" s="326">
        <f t="shared" si="43"/>
        <v>30</v>
      </c>
    </row>
    <row r="1445" spans="3:13" ht="16.399999999999999" customHeight="1">
      <c r="C1445" s="172">
        <f t="shared" ca="1" si="42"/>
        <v>-45773</v>
      </c>
      <c r="D1445" s="174" t="str">
        <f>IF(B1445="NMPA", _xlfn.XLOOKUP(E1445,'国家网站数据(NMPA)'!$B$1:$B$906,'国家网站数据(NMPA)'!C$1:C$906),"NA")</f>
        <v>NA</v>
      </c>
      <c r="E1445" s="180">
        <f>IF(N1445="Not Reportable","NA",IF(B1445="Oversea",_xlfn.XLOOKUP(O1445,'Oversea data From 国家网站'!A:A,'Oversea data From 国家网站'!B:B),_xlfn.XLOOKUP(O1445,'Local data from 国家网站'!A:A,'Local data from 国家网站'!B:B)))</f>
        <v>0</v>
      </c>
      <c r="G1445" s="176">
        <f>IF(ISERROR(IF(B1445="NMPA",_xlfn.XLOOKUP(E1445,'国家网站数据(NMPA)'!B$1:B$906,'国家网站数据(NMPA)'!J$1:J$906),IF(B1445="Oversea",_xlfn.XLOOKUP(O1445,'Oversea data From 国家网站'!A$1:A$994,'Oversea data From 国家网站'!J$1:J$994),_xlfn.XLOOKUP(O1445,'Local data from 国家网站'!A$1:A$1000,'Local data from 国家网站'!J$1:J$1000)))),"NA",IF(B1445="NMPA",_xlfn.XLOOKUP(E1445,'国家网站数据(NMPA)'!B$1:B$906,'国家网站数据(NMPA)'!J$1:J$906),IF(B1445="Oversea",_xlfn.XLOOKUP(O1445,'Oversea data From 国家网站'!A$1:A$994,'Oversea data From 国家网站'!J$1:J$994),_xlfn.XLOOKUP(O1445,'Local data from 国家网站'!A$1:A$1000,'Local data from 国家网站'!J$1:J$1000))))</f>
        <v>0</v>
      </c>
      <c r="I1445" s="176">
        <f>IF(ISERROR(IF(B1445="NMPA",_xlfn.XLOOKUP(西门子log!E1445,'国家网站数据(NMPA)'!B:B,'国家网站数据(NMPA)'!K:K),IF(B1445="Oversea",_xlfn.XLOOKUP(O1445,'Oversea data From 国家网站'!A:A,'Oversea data From 国家网站'!K:K),_xlfn.XLOOKUP(西门子log!O1445,'Local data from 国家网站'!A:A,'Local data from 国家网站'!K:K)))),"NA",IF(B1445="NMPA",_xlfn.XLOOKUP(E1445,'国家网站数据(NMPA)'!B:B,'国家网站数据(NMPA)'!K:K),IF(B1445="Oversea",_xlfn.XLOOKUP(O1445,'Oversea data From 国家网站'!A:A,'Oversea data From 国家网站'!K:K),_xlfn.XLOOKUP(O1445,'Local data from 国家网站'!A:A,'Local data from 国家网站'!K:K))))</f>
        <v>0</v>
      </c>
      <c r="J1445" s="176"/>
      <c r="K1445" s="176" t="str">
        <f>IF(B1445="NMPA", _xlfn.XLOOKUP(E1445, '国家网站数据(NMPA)'!B:B, '国家网站数据(NMPA)'!W:W), "NA")</f>
        <v>NA</v>
      </c>
      <c r="M1445" s="326">
        <f t="shared" si="43"/>
        <v>30</v>
      </c>
    </row>
    <row r="1446" spans="3:13" ht="16.399999999999999" customHeight="1">
      <c r="C1446" s="172">
        <f t="shared" ca="1" si="42"/>
        <v>-45773</v>
      </c>
      <c r="D1446" s="174" t="str">
        <f>IF(B1446="NMPA", _xlfn.XLOOKUP(E1446,'国家网站数据(NMPA)'!$B$1:$B$906,'国家网站数据(NMPA)'!C$1:C$906),"NA")</f>
        <v>NA</v>
      </c>
      <c r="E1446" s="180">
        <f>IF(N1446="Not Reportable","NA",IF(B1446="Oversea",_xlfn.XLOOKUP(O1446,'Oversea data From 国家网站'!A:A,'Oversea data From 国家网站'!B:B),_xlfn.XLOOKUP(O1446,'Local data from 国家网站'!A:A,'Local data from 国家网站'!B:B)))</f>
        <v>0</v>
      </c>
      <c r="G1446" s="176">
        <f>IF(ISERROR(IF(B1446="NMPA",_xlfn.XLOOKUP(E1446,'国家网站数据(NMPA)'!B$1:B$906,'国家网站数据(NMPA)'!J$1:J$906),IF(B1446="Oversea",_xlfn.XLOOKUP(O1446,'Oversea data From 国家网站'!A$1:A$994,'Oversea data From 国家网站'!J$1:J$994),_xlfn.XLOOKUP(O1446,'Local data from 国家网站'!A$1:A$1000,'Local data from 国家网站'!J$1:J$1000)))),"NA",IF(B1446="NMPA",_xlfn.XLOOKUP(E1446,'国家网站数据(NMPA)'!B$1:B$906,'国家网站数据(NMPA)'!J$1:J$906),IF(B1446="Oversea",_xlfn.XLOOKUP(O1446,'Oversea data From 国家网站'!A$1:A$994,'Oversea data From 国家网站'!J$1:J$994),_xlfn.XLOOKUP(O1446,'Local data from 国家网站'!A$1:A$1000,'Local data from 国家网站'!J$1:J$1000))))</f>
        <v>0</v>
      </c>
      <c r="I1446" s="176">
        <f>IF(ISERROR(IF(B1446="NMPA",_xlfn.XLOOKUP(西门子log!E1446,'国家网站数据(NMPA)'!B:B,'国家网站数据(NMPA)'!K:K),IF(B1446="Oversea",_xlfn.XLOOKUP(O1446,'Oversea data From 国家网站'!A:A,'Oversea data From 国家网站'!K:K),_xlfn.XLOOKUP(西门子log!O1446,'Local data from 国家网站'!A:A,'Local data from 国家网站'!K:K)))),"NA",IF(B1446="NMPA",_xlfn.XLOOKUP(E1446,'国家网站数据(NMPA)'!B:B,'国家网站数据(NMPA)'!K:K),IF(B1446="Oversea",_xlfn.XLOOKUP(O1446,'Oversea data From 国家网站'!A:A,'Oversea data From 国家网站'!K:K),_xlfn.XLOOKUP(O1446,'Local data from 国家网站'!A:A,'Local data from 国家网站'!K:K))))</f>
        <v>0</v>
      </c>
      <c r="J1446" s="176"/>
      <c r="K1446" s="176" t="str">
        <f>IF(B1446="NMPA", _xlfn.XLOOKUP(E1446, '国家网站数据(NMPA)'!B:B, '国家网站数据(NMPA)'!W:W), "NA")</f>
        <v>NA</v>
      </c>
      <c r="M1446" s="326">
        <f t="shared" si="43"/>
        <v>30</v>
      </c>
    </row>
    <row r="1447" spans="3:13" ht="16.399999999999999" customHeight="1">
      <c r="C1447" s="172">
        <f t="shared" ca="1" si="42"/>
        <v>-45773</v>
      </c>
      <c r="D1447" s="174" t="str">
        <f>IF(B1447="NMPA", _xlfn.XLOOKUP(E1447,'国家网站数据(NMPA)'!$B$1:$B$906,'国家网站数据(NMPA)'!C$1:C$906),"NA")</f>
        <v>NA</v>
      </c>
      <c r="E1447" s="180">
        <f>IF(N1447="Not Reportable","NA",IF(B1447="Oversea",_xlfn.XLOOKUP(O1447,'Oversea data From 国家网站'!A:A,'Oversea data From 国家网站'!B:B),_xlfn.XLOOKUP(O1447,'Local data from 国家网站'!A:A,'Local data from 国家网站'!B:B)))</f>
        <v>0</v>
      </c>
      <c r="G1447" s="176">
        <f>IF(ISERROR(IF(B1447="NMPA",_xlfn.XLOOKUP(E1447,'国家网站数据(NMPA)'!B$1:B$906,'国家网站数据(NMPA)'!J$1:J$906),IF(B1447="Oversea",_xlfn.XLOOKUP(O1447,'Oversea data From 国家网站'!A$1:A$994,'Oversea data From 国家网站'!J$1:J$994),_xlfn.XLOOKUP(O1447,'Local data from 国家网站'!A$1:A$1000,'Local data from 国家网站'!J$1:J$1000)))),"NA",IF(B1447="NMPA",_xlfn.XLOOKUP(E1447,'国家网站数据(NMPA)'!B$1:B$906,'国家网站数据(NMPA)'!J$1:J$906),IF(B1447="Oversea",_xlfn.XLOOKUP(O1447,'Oversea data From 国家网站'!A$1:A$994,'Oversea data From 国家网站'!J$1:J$994),_xlfn.XLOOKUP(O1447,'Local data from 国家网站'!A$1:A$1000,'Local data from 国家网站'!J$1:J$1000))))</f>
        <v>0</v>
      </c>
      <c r="I1447" s="176">
        <f>IF(ISERROR(IF(B1447="NMPA",_xlfn.XLOOKUP(西门子log!E1447,'国家网站数据(NMPA)'!B:B,'国家网站数据(NMPA)'!K:K),IF(B1447="Oversea",_xlfn.XLOOKUP(O1447,'Oversea data From 国家网站'!A:A,'Oversea data From 国家网站'!K:K),_xlfn.XLOOKUP(西门子log!O1447,'Local data from 国家网站'!A:A,'Local data from 国家网站'!K:K)))),"NA",IF(B1447="NMPA",_xlfn.XLOOKUP(E1447,'国家网站数据(NMPA)'!B:B,'国家网站数据(NMPA)'!K:K),IF(B1447="Oversea",_xlfn.XLOOKUP(O1447,'Oversea data From 国家网站'!A:A,'Oversea data From 国家网站'!K:K),_xlfn.XLOOKUP(O1447,'Local data from 国家网站'!A:A,'Local data from 国家网站'!K:K))))</f>
        <v>0</v>
      </c>
      <c r="J1447" s="176"/>
      <c r="K1447" s="176" t="str">
        <f>IF(B1447="NMPA", _xlfn.XLOOKUP(E1447, '国家网站数据(NMPA)'!B:B, '国家网站数据(NMPA)'!W:W), "NA")</f>
        <v>NA</v>
      </c>
      <c r="M1447" s="326">
        <f t="shared" si="43"/>
        <v>30</v>
      </c>
    </row>
    <row r="1448" spans="3:13" ht="16.399999999999999" customHeight="1">
      <c r="C1448" s="172">
        <f t="shared" ca="1" si="42"/>
        <v>-45773</v>
      </c>
      <c r="D1448" s="174" t="str">
        <f>IF(B1448="NMPA", _xlfn.XLOOKUP(E1448,'国家网站数据(NMPA)'!$B$1:$B$906,'国家网站数据(NMPA)'!C$1:C$906),"NA")</f>
        <v>NA</v>
      </c>
      <c r="E1448" s="180">
        <f>IF(N1448="Not Reportable","NA",IF(B1448="Oversea",_xlfn.XLOOKUP(O1448,'Oversea data From 国家网站'!A:A,'Oversea data From 国家网站'!B:B),_xlfn.XLOOKUP(O1448,'Local data from 国家网站'!A:A,'Local data from 国家网站'!B:B)))</f>
        <v>0</v>
      </c>
      <c r="G1448" s="176">
        <f>IF(ISERROR(IF(B1448="NMPA",_xlfn.XLOOKUP(E1448,'国家网站数据(NMPA)'!B$1:B$906,'国家网站数据(NMPA)'!J$1:J$906),IF(B1448="Oversea",_xlfn.XLOOKUP(O1448,'Oversea data From 国家网站'!A$1:A$994,'Oversea data From 国家网站'!J$1:J$994),_xlfn.XLOOKUP(O1448,'Local data from 国家网站'!A$1:A$1000,'Local data from 国家网站'!J$1:J$1000)))),"NA",IF(B1448="NMPA",_xlfn.XLOOKUP(E1448,'国家网站数据(NMPA)'!B$1:B$906,'国家网站数据(NMPA)'!J$1:J$906),IF(B1448="Oversea",_xlfn.XLOOKUP(O1448,'Oversea data From 国家网站'!A$1:A$994,'Oversea data From 国家网站'!J$1:J$994),_xlfn.XLOOKUP(O1448,'Local data from 国家网站'!A$1:A$1000,'Local data from 国家网站'!J$1:J$1000))))</f>
        <v>0</v>
      </c>
      <c r="I1448" s="176">
        <f>IF(ISERROR(IF(B1448="NMPA",_xlfn.XLOOKUP(西门子log!E1448,'国家网站数据(NMPA)'!B:B,'国家网站数据(NMPA)'!K:K),IF(B1448="Oversea",_xlfn.XLOOKUP(O1448,'Oversea data From 国家网站'!A:A,'Oversea data From 国家网站'!K:K),_xlfn.XLOOKUP(西门子log!O1448,'Local data from 国家网站'!A:A,'Local data from 国家网站'!K:K)))),"NA",IF(B1448="NMPA",_xlfn.XLOOKUP(E1448,'国家网站数据(NMPA)'!B:B,'国家网站数据(NMPA)'!K:K),IF(B1448="Oversea",_xlfn.XLOOKUP(O1448,'Oversea data From 国家网站'!A:A,'Oversea data From 国家网站'!K:K),_xlfn.XLOOKUP(O1448,'Local data from 国家网站'!A:A,'Local data from 国家网站'!K:K))))</f>
        <v>0</v>
      </c>
      <c r="J1448" s="176"/>
      <c r="K1448" s="176" t="str">
        <f>IF(B1448="NMPA", _xlfn.XLOOKUP(E1448, '国家网站数据(NMPA)'!B:B, '国家网站数据(NMPA)'!W:W), "NA")</f>
        <v>NA</v>
      </c>
      <c r="M1448" s="326">
        <f t="shared" si="43"/>
        <v>30</v>
      </c>
    </row>
    <row r="1449" spans="3:13" ht="16.399999999999999" customHeight="1">
      <c r="C1449" s="172">
        <f t="shared" ca="1" si="42"/>
        <v>-45773</v>
      </c>
      <c r="D1449" s="174" t="str">
        <f>IF(B1449="NMPA", _xlfn.XLOOKUP(E1449,'国家网站数据(NMPA)'!$B$1:$B$906,'国家网站数据(NMPA)'!C$1:C$906),"NA")</f>
        <v>NA</v>
      </c>
      <c r="E1449" s="180">
        <f>IF(N1449="Not Reportable","NA",IF(B1449="Oversea",_xlfn.XLOOKUP(O1449,'Oversea data From 国家网站'!A:A,'Oversea data From 国家网站'!B:B),_xlfn.XLOOKUP(O1449,'Local data from 国家网站'!A:A,'Local data from 国家网站'!B:B)))</f>
        <v>0</v>
      </c>
      <c r="G1449" s="176">
        <f>IF(ISERROR(IF(B1449="NMPA",_xlfn.XLOOKUP(E1449,'国家网站数据(NMPA)'!B$1:B$906,'国家网站数据(NMPA)'!J$1:J$906),IF(B1449="Oversea",_xlfn.XLOOKUP(O1449,'Oversea data From 国家网站'!A$1:A$994,'Oversea data From 国家网站'!J$1:J$994),_xlfn.XLOOKUP(O1449,'Local data from 国家网站'!A$1:A$1000,'Local data from 国家网站'!J$1:J$1000)))),"NA",IF(B1449="NMPA",_xlfn.XLOOKUP(E1449,'国家网站数据(NMPA)'!B$1:B$906,'国家网站数据(NMPA)'!J$1:J$906),IF(B1449="Oversea",_xlfn.XLOOKUP(O1449,'Oversea data From 国家网站'!A$1:A$994,'Oversea data From 国家网站'!J$1:J$994),_xlfn.XLOOKUP(O1449,'Local data from 国家网站'!A$1:A$1000,'Local data from 国家网站'!J$1:J$1000))))</f>
        <v>0</v>
      </c>
      <c r="I1449" s="176">
        <f>IF(ISERROR(IF(B1449="NMPA",_xlfn.XLOOKUP(西门子log!E1449,'国家网站数据(NMPA)'!B:B,'国家网站数据(NMPA)'!K:K),IF(B1449="Oversea",_xlfn.XLOOKUP(O1449,'Oversea data From 国家网站'!A:A,'Oversea data From 国家网站'!K:K),_xlfn.XLOOKUP(西门子log!O1449,'Local data from 国家网站'!A:A,'Local data from 国家网站'!K:K)))),"NA",IF(B1449="NMPA",_xlfn.XLOOKUP(E1449,'国家网站数据(NMPA)'!B:B,'国家网站数据(NMPA)'!K:K),IF(B1449="Oversea",_xlfn.XLOOKUP(O1449,'Oversea data From 国家网站'!A:A,'Oversea data From 国家网站'!K:K),_xlfn.XLOOKUP(O1449,'Local data from 国家网站'!A:A,'Local data from 国家网站'!K:K))))</f>
        <v>0</v>
      </c>
      <c r="J1449" s="176"/>
      <c r="K1449" s="176" t="str">
        <f>IF(B1449="NMPA", _xlfn.XLOOKUP(E1449, '国家网站数据(NMPA)'!B:B, '国家网站数据(NMPA)'!W:W), "NA")</f>
        <v>NA</v>
      </c>
      <c r="M1449" s="326">
        <f t="shared" si="43"/>
        <v>30</v>
      </c>
    </row>
    <row r="1450" spans="3:13" ht="16.399999999999999" customHeight="1">
      <c r="C1450" s="172">
        <f t="shared" ca="1" si="42"/>
        <v>-45773</v>
      </c>
      <c r="D1450" s="174" t="str">
        <f>IF(B1450="NMPA", _xlfn.XLOOKUP(E1450,'国家网站数据(NMPA)'!$B$1:$B$906,'国家网站数据(NMPA)'!C$1:C$906),"NA")</f>
        <v>NA</v>
      </c>
      <c r="E1450" s="180">
        <f>IF(N1450="Not Reportable","NA",IF(B1450="Oversea",_xlfn.XLOOKUP(O1450,'Oversea data From 国家网站'!A:A,'Oversea data From 国家网站'!B:B),_xlfn.XLOOKUP(O1450,'Local data from 国家网站'!A:A,'Local data from 国家网站'!B:B)))</f>
        <v>0</v>
      </c>
      <c r="G1450" s="176">
        <f>IF(ISERROR(IF(B1450="NMPA",_xlfn.XLOOKUP(E1450,'国家网站数据(NMPA)'!B$1:B$906,'国家网站数据(NMPA)'!J$1:J$906),IF(B1450="Oversea",_xlfn.XLOOKUP(O1450,'Oversea data From 国家网站'!A$1:A$994,'Oversea data From 国家网站'!J$1:J$994),_xlfn.XLOOKUP(O1450,'Local data from 国家网站'!A$1:A$1000,'Local data from 国家网站'!J$1:J$1000)))),"NA",IF(B1450="NMPA",_xlfn.XLOOKUP(E1450,'国家网站数据(NMPA)'!B$1:B$906,'国家网站数据(NMPA)'!J$1:J$906),IF(B1450="Oversea",_xlfn.XLOOKUP(O1450,'Oversea data From 国家网站'!A$1:A$994,'Oversea data From 国家网站'!J$1:J$994),_xlfn.XLOOKUP(O1450,'Local data from 国家网站'!A$1:A$1000,'Local data from 国家网站'!J$1:J$1000))))</f>
        <v>0</v>
      </c>
      <c r="I1450" s="176">
        <f>IF(ISERROR(IF(B1450="NMPA",_xlfn.XLOOKUP(西门子log!E1450,'国家网站数据(NMPA)'!B:B,'国家网站数据(NMPA)'!K:K),IF(B1450="Oversea",_xlfn.XLOOKUP(O1450,'Oversea data From 国家网站'!A:A,'Oversea data From 国家网站'!K:K),_xlfn.XLOOKUP(西门子log!O1450,'Local data from 国家网站'!A:A,'Local data from 国家网站'!K:K)))),"NA",IF(B1450="NMPA",_xlfn.XLOOKUP(E1450,'国家网站数据(NMPA)'!B:B,'国家网站数据(NMPA)'!K:K),IF(B1450="Oversea",_xlfn.XLOOKUP(O1450,'Oversea data From 国家网站'!A:A,'Oversea data From 国家网站'!K:K),_xlfn.XLOOKUP(O1450,'Local data from 国家网站'!A:A,'Local data from 国家网站'!K:K))))</f>
        <v>0</v>
      </c>
      <c r="J1450" s="176"/>
      <c r="K1450" s="176" t="str">
        <f>IF(B1450="NMPA", _xlfn.XLOOKUP(E1450, '国家网站数据(NMPA)'!B:B, '国家网站数据(NMPA)'!W:W), "NA")</f>
        <v>NA</v>
      </c>
      <c r="M1450" s="326">
        <f t="shared" si="43"/>
        <v>30</v>
      </c>
    </row>
    <row r="1451" spans="3:13" ht="16.399999999999999" customHeight="1">
      <c r="C1451" s="172">
        <f t="shared" ca="1" si="42"/>
        <v>-45773</v>
      </c>
      <c r="D1451" s="174" t="str">
        <f>IF(B1451="NMPA", _xlfn.XLOOKUP(E1451,'国家网站数据(NMPA)'!$B$1:$B$906,'国家网站数据(NMPA)'!C$1:C$906),"NA")</f>
        <v>NA</v>
      </c>
      <c r="E1451" s="180">
        <f>IF(N1451="Not Reportable","NA",IF(B1451="Oversea",_xlfn.XLOOKUP(O1451,'Oversea data From 国家网站'!A:A,'Oversea data From 国家网站'!B:B),_xlfn.XLOOKUP(O1451,'Local data from 国家网站'!A:A,'Local data from 国家网站'!B:B)))</f>
        <v>0</v>
      </c>
      <c r="G1451" s="176">
        <f>IF(ISERROR(IF(B1451="NMPA",_xlfn.XLOOKUP(E1451,'国家网站数据(NMPA)'!B$1:B$906,'国家网站数据(NMPA)'!J$1:J$906),IF(B1451="Oversea",_xlfn.XLOOKUP(O1451,'Oversea data From 国家网站'!A$1:A$994,'Oversea data From 国家网站'!J$1:J$994),_xlfn.XLOOKUP(O1451,'Local data from 国家网站'!A$1:A$1000,'Local data from 国家网站'!J$1:J$1000)))),"NA",IF(B1451="NMPA",_xlfn.XLOOKUP(E1451,'国家网站数据(NMPA)'!B$1:B$906,'国家网站数据(NMPA)'!J$1:J$906),IF(B1451="Oversea",_xlfn.XLOOKUP(O1451,'Oversea data From 国家网站'!A$1:A$994,'Oversea data From 国家网站'!J$1:J$994),_xlfn.XLOOKUP(O1451,'Local data from 国家网站'!A$1:A$1000,'Local data from 国家网站'!J$1:J$1000))))</f>
        <v>0</v>
      </c>
      <c r="I1451" s="176">
        <f>IF(ISERROR(IF(B1451="NMPA",_xlfn.XLOOKUP(西门子log!E1451,'国家网站数据(NMPA)'!B:B,'国家网站数据(NMPA)'!K:K),IF(B1451="Oversea",_xlfn.XLOOKUP(O1451,'Oversea data From 国家网站'!A:A,'Oversea data From 国家网站'!K:K),_xlfn.XLOOKUP(西门子log!O1451,'Local data from 国家网站'!A:A,'Local data from 国家网站'!K:K)))),"NA",IF(B1451="NMPA",_xlfn.XLOOKUP(E1451,'国家网站数据(NMPA)'!B:B,'国家网站数据(NMPA)'!K:K),IF(B1451="Oversea",_xlfn.XLOOKUP(O1451,'Oversea data From 国家网站'!A:A,'Oversea data From 国家网站'!K:K),_xlfn.XLOOKUP(O1451,'Local data from 国家网站'!A:A,'Local data from 国家网站'!K:K))))</f>
        <v>0</v>
      </c>
      <c r="J1451" s="176"/>
      <c r="K1451" s="176" t="str">
        <f>IF(B1451="NMPA", _xlfn.XLOOKUP(E1451, '国家网站数据(NMPA)'!B:B, '国家网站数据(NMPA)'!W:W), "NA")</f>
        <v>NA</v>
      </c>
      <c r="M1451" s="326">
        <f t="shared" si="43"/>
        <v>30</v>
      </c>
    </row>
    <row r="1452" spans="3:13" ht="16.399999999999999" customHeight="1">
      <c r="C1452" s="172">
        <f t="shared" ca="1" si="42"/>
        <v>-45773</v>
      </c>
      <c r="D1452" s="174" t="str">
        <f>IF(B1452="NMPA", _xlfn.XLOOKUP(E1452,'国家网站数据(NMPA)'!$B$1:$B$906,'国家网站数据(NMPA)'!C$1:C$906),"NA")</f>
        <v>NA</v>
      </c>
      <c r="E1452" s="180">
        <f>IF(N1452="Not Reportable","NA",IF(B1452="Oversea",_xlfn.XLOOKUP(O1452,'Oversea data From 国家网站'!A:A,'Oversea data From 国家网站'!B:B),_xlfn.XLOOKUP(O1452,'Local data from 国家网站'!A:A,'Local data from 国家网站'!B:B)))</f>
        <v>0</v>
      </c>
      <c r="G1452" s="176">
        <f>IF(ISERROR(IF(B1452="NMPA",_xlfn.XLOOKUP(E1452,'国家网站数据(NMPA)'!B$1:B$906,'国家网站数据(NMPA)'!J$1:J$906),IF(B1452="Oversea",_xlfn.XLOOKUP(O1452,'Oversea data From 国家网站'!A$1:A$994,'Oversea data From 国家网站'!J$1:J$994),_xlfn.XLOOKUP(O1452,'Local data from 国家网站'!A$1:A$1000,'Local data from 国家网站'!J$1:J$1000)))),"NA",IF(B1452="NMPA",_xlfn.XLOOKUP(E1452,'国家网站数据(NMPA)'!B$1:B$906,'国家网站数据(NMPA)'!J$1:J$906),IF(B1452="Oversea",_xlfn.XLOOKUP(O1452,'Oversea data From 国家网站'!A$1:A$994,'Oversea data From 国家网站'!J$1:J$994),_xlfn.XLOOKUP(O1452,'Local data from 国家网站'!A$1:A$1000,'Local data from 国家网站'!J$1:J$1000))))</f>
        <v>0</v>
      </c>
      <c r="I1452" s="176">
        <f>IF(ISERROR(IF(B1452="NMPA",_xlfn.XLOOKUP(西门子log!E1452,'国家网站数据(NMPA)'!B:B,'国家网站数据(NMPA)'!K:K),IF(B1452="Oversea",_xlfn.XLOOKUP(O1452,'Oversea data From 国家网站'!A:A,'Oversea data From 国家网站'!K:K),_xlfn.XLOOKUP(西门子log!O1452,'Local data from 国家网站'!A:A,'Local data from 国家网站'!K:K)))),"NA",IF(B1452="NMPA",_xlfn.XLOOKUP(E1452,'国家网站数据(NMPA)'!B:B,'国家网站数据(NMPA)'!K:K),IF(B1452="Oversea",_xlfn.XLOOKUP(O1452,'Oversea data From 国家网站'!A:A,'Oversea data From 国家网站'!K:K),_xlfn.XLOOKUP(O1452,'Local data from 国家网站'!A:A,'Local data from 国家网站'!K:K))))</f>
        <v>0</v>
      </c>
      <c r="J1452" s="176"/>
      <c r="K1452" s="176" t="str">
        <f>IF(B1452="NMPA", _xlfn.XLOOKUP(E1452, '国家网站数据(NMPA)'!B:B, '国家网站数据(NMPA)'!W:W), "NA")</f>
        <v>NA</v>
      </c>
      <c r="M1452" s="326">
        <f t="shared" si="43"/>
        <v>30</v>
      </c>
    </row>
    <row r="1453" spans="3:13" ht="16.399999999999999" customHeight="1">
      <c r="C1453" s="172">
        <f t="shared" ca="1" si="42"/>
        <v>-45773</v>
      </c>
      <c r="D1453" s="174" t="str">
        <f>IF(B1453="NMPA", _xlfn.XLOOKUP(E1453,'国家网站数据(NMPA)'!$B$1:$B$906,'国家网站数据(NMPA)'!C$1:C$906),"NA")</f>
        <v>NA</v>
      </c>
      <c r="E1453" s="180">
        <f>IF(N1453="Not Reportable","NA",IF(B1453="Oversea",_xlfn.XLOOKUP(O1453,'Oversea data From 国家网站'!A:A,'Oversea data From 国家网站'!B:B),_xlfn.XLOOKUP(O1453,'Local data from 国家网站'!A:A,'Local data from 国家网站'!B:B)))</f>
        <v>0</v>
      </c>
      <c r="G1453" s="176">
        <f>IF(ISERROR(IF(B1453="NMPA",_xlfn.XLOOKUP(E1453,'国家网站数据(NMPA)'!B$1:B$906,'国家网站数据(NMPA)'!J$1:J$906),IF(B1453="Oversea",_xlfn.XLOOKUP(O1453,'Oversea data From 国家网站'!A$1:A$994,'Oversea data From 国家网站'!J$1:J$994),_xlfn.XLOOKUP(O1453,'Local data from 国家网站'!A$1:A$1000,'Local data from 国家网站'!J$1:J$1000)))),"NA",IF(B1453="NMPA",_xlfn.XLOOKUP(E1453,'国家网站数据(NMPA)'!B$1:B$906,'国家网站数据(NMPA)'!J$1:J$906),IF(B1453="Oversea",_xlfn.XLOOKUP(O1453,'Oversea data From 国家网站'!A$1:A$994,'Oversea data From 国家网站'!J$1:J$994),_xlfn.XLOOKUP(O1453,'Local data from 国家网站'!A$1:A$1000,'Local data from 国家网站'!J$1:J$1000))))</f>
        <v>0</v>
      </c>
      <c r="I1453" s="176">
        <f>IF(ISERROR(IF(B1453="NMPA",_xlfn.XLOOKUP(西门子log!E1453,'国家网站数据(NMPA)'!B:B,'国家网站数据(NMPA)'!K:K),IF(B1453="Oversea",_xlfn.XLOOKUP(O1453,'Oversea data From 国家网站'!A:A,'Oversea data From 国家网站'!K:K),_xlfn.XLOOKUP(西门子log!O1453,'Local data from 国家网站'!A:A,'Local data from 国家网站'!K:K)))),"NA",IF(B1453="NMPA",_xlfn.XLOOKUP(E1453,'国家网站数据(NMPA)'!B:B,'国家网站数据(NMPA)'!K:K),IF(B1453="Oversea",_xlfn.XLOOKUP(O1453,'Oversea data From 国家网站'!A:A,'Oversea data From 国家网站'!K:K),_xlfn.XLOOKUP(O1453,'Local data from 国家网站'!A:A,'Local data from 国家网站'!K:K))))</f>
        <v>0</v>
      </c>
      <c r="J1453" s="176"/>
      <c r="K1453" s="176" t="str">
        <f>IF(B1453="NMPA", _xlfn.XLOOKUP(E1453, '国家网站数据(NMPA)'!B:B, '国家网站数据(NMPA)'!W:W), "NA")</f>
        <v>NA</v>
      </c>
      <c r="M1453" s="326">
        <f t="shared" si="43"/>
        <v>30</v>
      </c>
    </row>
    <row r="1454" spans="3:13" ht="16.399999999999999" customHeight="1">
      <c r="C1454" s="172">
        <f t="shared" ca="1" si="42"/>
        <v>-45773</v>
      </c>
      <c r="D1454" s="174" t="str">
        <f>IF(B1454="NMPA", _xlfn.XLOOKUP(E1454,'国家网站数据(NMPA)'!$B$1:$B$906,'国家网站数据(NMPA)'!C$1:C$906),"NA")</f>
        <v>NA</v>
      </c>
      <c r="E1454" s="180">
        <f>IF(N1454="Not Reportable","NA",IF(B1454="Oversea",_xlfn.XLOOKUP(O1454,'Oversea data From 国家网站'!A:A,'Oversea data From 国家网站'!B:B),_xlfn.XLOOKUP(O1454,'Local data from 国家网站'!A:A,'Local data from 国家网站'!B:B)))</f>
        <v>0</v>
      </c>
      <c r="G1454" s="176">
        <f>IF(ISERROR(IF(B1454="NMPA",_xlfn.XLOOKUP(E1454,'国家网站数据(NMPA)'!B$1:B$906,'国家网站数据(NMPA)'!J$1:J$906),IF(B1454="Oversea",_xlfn.XLOOKUP(O1454,'Oversea data From 国家网站'!A$1:A$994,'Oversea data From 国家网站'!J$1:J$994),_xlfn.XLOOKUP(O1454,'Local data from 国家网站'!A$1:A$1000,'Local data from 国家网站'!J$1:J$1000)))),"NA",IF(B1454="NMPA",_xlfn.XLOOKUP(E1454,'国家网站数据(NMPA)'!B$1:B$906,'国家网站数据(NMPA)'!J$1:J$906),IF(B1454="Oversea",_xlfn.XLOOKUP(O1454,'Oversea data From 国家网站'!A$1:A$994,'Oversea data From 国家网站'!J$1:J$994),_xlfn.XLOOKUP(O1454,'Local data from 国家网站'!A$1:A$1000,'Local data from 国家网站'!J$1:J$1000))))</f>
        <v>0</v>
      </c>
      <c r="I1454" s="176">
        <f>IF(ISERROR(IF(B1454="NMPA",_xlfn.XLOOKUP(西门子log!E1454,'国家网站数据(NMPA)'!B:B,'国家网站数据(NMPA)'!K:K),IF(B1454="Oversea",_xlfn.XLOOKUP(O1454,'Oversea data From 国家网站'!A:A,'Oversea data From 国家网站'!K:K),_xlfn.XLOOKUP(西门子log!O1454,'Local data from 国家网站'!A:A,'Local data from 国家网站'!K:K)))),"NA",IF(B1454="NMPA",_xlfn.XLOOKUP(E1454,'国家网站数据(NMPA)'!B:B,'国家网站数据(NMPA)'!K:K),IF(B1454="Oversea",_xlfn.XLOOKUP(O1454,'Oversea data From 国家网站'!A:A,'Oversea data From 国家网站'!K:K),_xlfn.XLOOKUP(O1454,'Local data from 国家网站'!A:A,'Local data from 国家网站'!K:K))))</f>
        <v>0</v>
      </c>
      <c r="J1454" s="176"/>
      <c r="K1454" s="176" t="str">
        <f>IF(B1454="NMPA", _xlfn.XLOOKUP(E1454, '国家网站数据(NMPA)'!B:B, '国家网站数据(NMPA)'!W:W), "NA")</f>
        <v>NA</v>
      </c>
      <c r="M1454" s="326">
        <f t="shared" si="43"/>
        <v>30</v>
      </c>
    </row>
    <row r="1455" spans="3:13" ht="16.399999999999999" customHeight="1">
      <c r="C1455" s="172">
        <f t="shared" ca="1" si="42"/>
        <v>-45773</v>
      </c>
      <c r="D1455" s="174" t="str">
        <f>IF(B1455="NMPA", _xlfn.XLOOKUP(E1455,'国家网站数据(NMPA)'!$B$1:$B$906,'国家网站数据(NMPA)'!C$1:C$906),"NA")</f>
        <v>NA</v>
      </c>
      <c r="E1455" s="180">
        <f>IF(N1455="Not Reportable","NA",IF(B1455="Oversea",_xlfn.XLOOKUP(O1455,'Oversea data From 国家网站'!A:A,'Oversea data From 国家网站'!B:B),_xlfn.XLOOKUP(O1455,'Local data from 国家网站'!A:A,'Local data from 国家网站'!B:B)))</f>
        <v>0</v>
      </c>
      <c r="G1455" s="176">
        <f>IF(ISERROR(IF(B1455="NMPA",_xlfn.XLOOKUP(E1455,'国家网站数据(NMPA)'!B$1:B$906,'国家网站数据(NMPA)'!J$1:J$906),IF(B1455="Oversea",_xlfn.XLOOKUP(O1455,'Oversea data From 国家网站'!A$1:A$994,'Oversea data From 国家网站'!J$1:J$994),_xlfn.XLOOKUP(O1455,'Local data from 国家网站'!A$1:A$1000,'Local data from 国家网站'!J$1:J$1000)))),"NA",IF(B1455="NMPA",_xlfn.XLOOKUP(E1455,'国家网站数据(NMPA)'!B$1:B$906,'国家网站数据(NMPA)'!J$1:J$906),IF(B1455="Oversea",_xlfn.XLOOKUP(O1455,'Oversea data From 国家网站'!A$1:A$994,'Oversea data From 国家网站'!J$1:J$994),_xlfn.XLOOKUP(O1455,'Local data from 国家网站'!A$1:A$1000,'Local data from 国家网站'!J$1:J$1000))))</f>
        <v>0</v>
      </c>
      <c r="I1455" s="176">
        <f>IF(ISERROR(IF(B1455="NMPA",_xlfn.XLOOKUP(西门子log!E1455,'国家网站数据(NMPA)'!B:B,'国家网站数据(NMPA)'!K:K),IF(B1455="Oversea",_xlfn.XLOOKUP(O1455,'Oversea data From 国家网站'!A:A,'Oversea data From 国家网站'!K:K),_xlfn.XLOOKUP(西门子log!O1455,'Local data from 国家网站'!A:A,'Local data from 国家网站'!K:K)))),"NA",IF(B1455="NMPA",_xlfn.XLOOKUP(E1455,'国家网站数据(NMPA)'!B:B,'国家网站数据(NMPA)'!K:K),IF(B1455="Oversea",_xlfn.XLOOKUP(O1455,'Oversea data From 国家网站'!A:A,'Oversea data From 国家网站'!K:K),_xlfn.XLOOKUP(O1455,'Local data from 国家网站'!A:A,'Local data from 国家网站'!K:K))))</f>
        <v>0</v>
      </c>
      <c r="J1455" s="176"/>
      <c r="K1455" s="176" t="str">
        <f>IF(B1455="NMPA", _xlfn.XLOOKUP(E1455, '国家网站数据(NMPA)'!B:B, '国家网站数据(NMPA)'!W:W), "NA")</f>
        <v>NA</v>
      </c>
      <c r="M1455" s="326">
        <f t="shared" si="43"/>
        <v>30</v>
      </c>
    </row>
    <row r="1456" spans="3:13" ht="16.399999999999999" customHeight="1">
      <c r="C1456" s="172">
        <f t="shared" ca="1" si="42"/>
        <v>-45773</v>
      </c>
      <c r="D1456" s="174" t="str">
        <f>IF(B1456="NMPA", _xlfn.XLOOKUP(E1456,'国家网站数据(NMPA)'!$B$1:$B$906,'国家网站数据(NMPA)'!C$1:C$906),"NA")</f>
        <v>NA</v>
      </c>
      <c r="E1456" s="180">
        <f>IF(N1456="Not Reportable","NA",IF(B1456="Oversea",_xlfn.XLOOKUP(O1456,'Oversea data From 国家网站'!A:A,'Oversea data From 国家网站'!B:B),_xlfn.XLOOKUP(O1456,'Local data from 国家网站'!A:A,'Local data from 国家网站'!B:B)))</f>
        <v>0</v>
      </c>
      <c r="G1456" s="176">
        <f>IF(ISERROR(IF(B1456="NMPA",_xlfn.XLOOKUP(E1456,'国家网站数据(NMPA)'!B$1:B$906,'国家网站数据(NMPA)'!J$1:J$906),IF(B1456="Oversea",_xlfn.XLOOKUP(O1456,'Oversea data From 国家网站'!A$1:A$994,'Oversea data From 国家网站'!J$1:J$994),_xlfn.XLOOKUP(O1456,'Local data from 国家网站'!A$1:A$1000,'Local data from 国家网站'!J$1:J$1000)))),"NA",IF(B1456="NMPA",_xlfn.XLOOKUP(E1456,'国家网站数据(NMPA)'!B$1:B$906,'国家网站数据(NMPA)'!J$1:J$906),IF(B1456="Oversea",_xlfn.XLOOKUP(O1456,'Oversea data From 国家网站'!A$1:A$994,'Oversea data From 国家网站'!J$1:J$994),_xlfn.XLOOKUP(O1456,'Local data from 国家网站'!A$1:A$1000,'Local data from 国家网站'!J$1:J$1000))))</f>
        <v>0</v>
      </c>
      <c r="I1456" s="176">
        <f>IF(ISERROR(IF(B1456="NMPA",_xlfn.XLOOKUP(西门子log!E1456,'国家网站数据(NMPA)'!B:B,'国家网站数据(NMPA)'!K:K),IF(B1456="Oversea",_xlfn.XLOOKUP(O1456,'Oversea data From 国家网站'!A:A,'Oversea data From 国家网站'!K:K),_xlfn.XLOOKUP(西门子log!O1456,'Local data from 国家网站'!A:A,'Local data from 国家网站'!K:K)))),"NA",IF(B1456="NMPA",_xlfn.XLOOKUP(E1456,'国家网站数据(NMPA)'!B:B,'国家网站数据(NMPA)'!K:K),IF(B1456="Oversea",_xlfn.XLOOKUP(O1456,'Oversea data From 国家网站'!A:A,'Oversea data From 国家网站'!K:K),_xlfn.XLOOKUP(O1456,'Local data from 国家网站'!A:A,'Local data from 国家网站'!K:K))))</f>
        <v>0</v>
      </c>
      <c r="J1456" s="176"/>
      <c r="K1456" s="176" t="str">
        <f>IF(B1456="NMPA", _xlfn.XLOOKUP(E1456, '国家网站数据(NMPA)'!B:B, '国家网站数据(NMPA)'!W:W), "NA")</f>
        <v>NA</v>
      </c>
      <c r="M1456" s="326">
        <f t="shared" si="43"/>
        <v>30</v>
      </c>
    </row>
    <row r="1457" spans="3:13" ht="16.399999999999999" customHeight="1">
      <c r="C1457" s="172">
        <f t="shared" ca="1" si="42"/>
        <v>-45773</v>
      </c>
      <c r="D1457" s="174" t="str">
        <f>IF(B1457="NMPA", _xlfn.XLOOKUP(E1457,'国家网站数据(NMPA)'!$B$1:$B$906,'国家网站数据(NMPA)'!C$1:C$906),"NA")</f>
        <v>NA</v>
      </c>
      <c r="E1457" s="180">
        <f>IF(N1457="Not Reportable","NA",IF(B1457="Oversea",_xlfn.XLOOKUP(O1457,'Oversea data From 国家网站'!A:A,'Oversea data From 国家网站'!B:B),_xlfn.XLOOKUP(O1457,'Local data from 国家网站'!A:A,'Local data from 国家网站'!B:B)))</f>
        <v>0</v>
      </c>
      <c r="G1457" s="176">
        <f>IF(ISERROR(IF(B1457="NMPA",_xlfn.XLOOKUP(E1457,'国家网站数据(NMPA)'!B$1:B$906,'国家网站数据(NMPA)'!J$1:J$906),IF(B1457="Oversea",_xlfn.XLOOKUP(O1457,'Oversea data From 国家网站'!A$1:A$994,'Oversea data From 国家网站'!J$1:J$994),_xlfn.XLOOKUP(O1457,'Local data from 国家网站'!A$1:A$1000,'Local data from 国家网站'!J$1:J$1000)))),"NA",IF(B1457="NMPA",_xlfn.XLOOKUP(E1457,'国家网站数据(NMPA)'!B$1:B$906,'国家网站数据(NMPA)'!J$1:J$906),IF(B1457="Oversea",_xlfn.XLOOKUP(O1457,'Oversea data From 国家网站'!A$1:A$994,'Oversea data From 国家网站'!J$1:J$994),_xlfn.XLOOKUP(O1457,'Local data from 国家网站'!A$1:A$1000,'Local data from 国家网站'!J$1:J$1000))))</f>
        <v>0</v>
      </c>
      <c r="I1457" s="176">
        <f>IF(ISERROR(IF(B1457="NMPA",_xlfn.XLOOKUP(西门子log!E1457,'国家网站数据(NMPA)'!B:B,'国家网站数据(NMPA)'!K:K),IF(B1457="Oversea",_xlfn.XLOOKUP(O1457,'Oversea data From 国家网站'!A:A,'Oversea data From 国家网站'!K:K),_xlfn.XLOOKUP(西门子log!O1457,'Local data from 国家网站'!A:A,'Local data from 国家网站'!K:K)))),"NA",IF(B1457="NMPA",_xlfn.XLOOKUP(E1457,'国家网站数据(NMPA)'!B:B,'国家网站数据(NMPA)'!K:K),IF(B1457="Oversea",_xlfn.XLOOKUP(O1457,'Oversea data From 国家网站'!A:A,'Oversea data From 国家网站'!K:K),_xlfn.XLOOKUP(O1457,'Local data from 国家网站'!A:A,'Local data from 国家网站'!K:K))))</f>
        <v>0</v>
      </c>
      <c r="J1457" s="176"/>
      <c r="K1457" s="176" t="str">
        <f>IF(B1457="NMPA", _xlfn.XLOOKUP(E1457, '国家网站数据(NMPA)'!B:B, '国家网站数据(NMPA)'!W:W), "NA")</f>
        <v>NA</v>
      </c>
      <c r="M1457" s="326">
        <f t="shared" si="43"/>
        <v>30</v>
      </c>
    </row>
    <row r="1458" spans="3:13" ht="16.399999999999999" customHeight="1">
      <c r="C1458" s="172">
        <f t="shared" ca="1" si="42"/>
        <v>-45773</v>
      </c>
      <c r="D1458" s="174" t="str">
        <f>IF(B1458="NMPA", _xlfn.XLOOKUP(E1458,'国家网站数据(NMPA)'!$B$1:$B$906,'国家网站数据(NMPA)'!C$1:C$906),"NA")</f>
        <v>NA</v>
      </c>
      <c r="E1458" s="180">
        <f>IF(N1458="Not Reportable","NA",IF(B1458="Oversea",_xlfn.XLOOKUP(O1458,'Oversea data From 国家网站'!A:A,'Oversea data From 国家网站'!B:B),_xlfn.XLOOKUP(O1458,'Local data from 国家网站'!A:A,'Local data from 国家网站'!B:B)))</f>
        <v>0</v>
      </c>
      <c r="G1458" s="176">
        <f>IF(ISERROR(IF(B1458="NMPA",_xlfn.XLOOKUP(E1458,'国家网站数据(NMPA)'!B$1:B$906,'国家网站数据(NMPA)'!J$1:J$906),IF(B1458="Oversea",_xlfn.XLOOKUP(O1458,'Oversea data From 国家网站'!A$1:A$994,'Oversea data From 国家网站'!J$1:J$994),_xlfn.XLOOKUP(O1458,'Local data from 国家网站'!A$1:A$1000,'Local data from 国家网站'!J$1:J$1000)))),"NA",IF(B1458="NMPA",_xlfn.XLOOKUP(E1458,'国家网站数据(NMPA)'!B$1:B$906,'国家网站数据(NMPA)'!J$1:J$906),IF(B1458="Oversea",_xlfn.XLOOKUP(O1458,'Oversea data From 国家网站'!A$1:A$994,'Oversea data From 国家网站'!J$1:J$994),_xlfn.XLOOKUP(O1458,'Local data from 国家网站'!A$1:A$1000,'Local data from 国家网站'!J$1:J$1000))))</f>
        <v>0</v>
      </c>
      <c r="I1458" s="176">
        <f>IF(ISERROR(IF(B1458="NMPA",_xlfn.XLOOKUP(西门子log!E1458,'国家网站数据(NMPA)'!B:B,'国家网站数据(NMPA)'!K:K),IF(B1458="Oversea",_xlfn.XLOOKUP(O1458,'Oversea data From 国家网站'!A:A,'Oversea data From 国家网站'!K:K),_xlfn.XLOOKUP(西门子log!O1458,'Local data from 国家网站'!A:A,'Local data from 国家网站'!K:K)))),"NA",IF(B1458="NMPA",_xlfn.XLOOKUP(E1458,'国家网站数据(NMPA)'!B:B,'国家网站数据(NMPA)'!K:K),IF(B1458="Oversea",_xlfn.XLOOKUP(O1458,'Oversea data From 国家网站'!A:A,'Oversea data From 国家网站'!K:K),_xlfn.XLOOKUP(O1458,'Local data from 国家网站'!A:A,'Local data from 国家网站'!K:K))))</f>
        <v>0</v>
      </c>
      <c r="J1458" s="176"/>
      <c r="K1458" s="176" t="str">
        <f>IF(B1458="NMPA", _xlfn.XLOOKUP(E1458, '国家网站数据(NMPA)'!B:B, '国家网站数据(NMPA)'!W:W), "NA")</f>
        <v>NA</v>
      </c>
      <c r="M1458" s="326">
        <f t="shared" si="43"/>
        <v>30</v>
      </c>
    </row>
    <row r="1459" spans="3:13" ht="16.399999999999999" customHeight="1">
      <c r="C1459" s="172">
        <f t="shared" ca="1" si="42"/>
        <v>-45773</v>
      </c>
      <c r="D1459" s="174" t="str">
        <f>IF(B1459="NMPA", _xlfn.XLOOKUP(E1459,'国家网站数据(NMPA)'!$B$1:$B$906,'国家网站数据(NMPA)'!C$1:C$906),"NA")</f>
        <v>NA</v>
      </c>
      <c r="E1459" s="180">
        <f>IF(N1459="Not Reportable","NA",IF(B1459="Oversea",_xlfn.XLOOKUP(O1459,'Oversea data From 国家网站'!A:A,'Oversea data From 国家网站'!B:B),_xlfn.XLOOKUP(O1459,'Local data from 国家网站'!A:A,'Local data from 国家网站'!B:B)))</f>
        <v>0</v>
      </c>
      <c r="G1459" s="176">
        <f>IF(ISERROR(IF(B1459="NMPA",_xlfn.XLOOKUP(E1459,'国家网站数据(NMPA)'!B$1:B$906,'国家网站数据(NMPA)'!J$1:J$906),IF(B1459="Oversea",_xlfn.XLOOKUP(O1459,'Oversea data From 国家网站'!A$1:A$994,'Oversea data From 国家网站'!J$1:J$994),_xlfn.XLOOKUP(O1459,'Local data from 国家网站'!A$1:A$1000,'Local data from 国家网站'!J$1:J$1000)))),"NA",IF(B1459="NMPA",_xlfn.XLOOKUP(E1459,'国家网站数据(NMPA)'!B$1:B$906,'国家网站数据(NMPA)'!J$1:J$906),IF(B1459="Oversea",_xlfn.XLOOKUP(O1459,'Oversea data From 国家网站'!A$1:A$994,'Oversea data From 国家网站'!J$1:J$994),_xlfn.XLOOKUP(O1459,'Local data from 国家网站'!A$1:A$1000,'Local data from 国家网站'!J$1:J$1000))))</f>
        <v>0</v>
      </c>
      <c r="I1459" s="176">
        <f>IF(ISERROR(IF(B1459="NMPA",_xlfn.XLOOKUP(西门子log!E1459,'国家网站数据(NMPA)'!B:B,'国家网站数据(NMPA)'!K:K),IF(B1459="Oversea",_xlfn.XLOOKUP(O1459,'Oversea data From 国家网站'!A:A,'Oversea data From 国家网站'!K:K),_xlfn.XLOOKUP(西门子log!O1459,'Local data from 国家网站'!A:A,'Local data from 国家网站'!K:K)))),"NA",IF(B1459="NMPA",_xlfn.XLOOKUP(E1459,'国家网站数据(NMPA)'!B:B,'国家网站数据(NMPA)'!K:K),IF(B1459="Oversea",_xlfn.XLOOKUP(O1459,'Oversea data From 国家网站'!A:A,'Oversea data From 国家网站'!K:K),_xlfn.XLOOKUP(O1459,'Local data from 国家网站'!A:A,'Local data from 国家网站'!K:K))))</f>
        <v>0</v>
      </c>
      <c r="J1459" s="176"/>
      <c r="K1459" s="176" t="str">
        <f>IF(B1459="NMPA", _xlfn.XLOOKUP(E1459, '国家网站数据(NMPA)'!B:B, '国家网站数据(NMPA)'!W:W), "NA")</f>
        <v>NA</v>
      </c>
      <c r="M1459" s="326">
        <f t="shared" si="43"/>
        <v>30</v>
      </c>
    </row>
    <row r="1460" spans="3:13" ht="16.399999999999999" customHeight="1">
      <c r="C1460" s="172">
        <f t="shared" ref="C1460:C1500" ca="1" si="44">IF(OR(R1460="Closed",R1460="Pending"),"NA",IF(OR(P1460="",P1460="NA"),M1460-TODAY(),"NA"))</f>
        <v>-45773</v>
      </c>
      <c r="D1460" s="174" t="str">
        <f>IF(B1460="NMPA", _xlfn.XLOOKUP(E1460,'国家网站数据(NMPA)'!$B$1:$B$906,'国家网站数据(NMPA)'!C$1:C$906),"NA")</f>
        <v>NA</v>
      </c>
      <c r="E1460" s="180">
        <f>IF(N1460="Not Reportable","NA",IF(B1460="Oversea",_xlfn.XLOOKUP(O1460,'Oversea data From 国家网站'!A:A,'Oversea data From 国家网站'!B:B),_xlfn.XLOOKUP(O1460,'Local data from 国家网站'!A:A,'Local data from 国家网站'!B:B)))</f>
        <v>0</v>
      </c>
      <c r="G1460" s="176">
        <f>IF(ISERROR(IF(B1460="NMPA",_xlfn.XLOOKUP(E1460,'国家网站数据(NMPA)'!B$1:B$906,'国家网站数据(NMPA)'!J$1:J$906),IF(B1460="Oversea",_xlfn.XLOOKUP(O1460,'Oversea data From 国家网站'!A$1:A$994,'Oversea data From 国家网站'!J$1:J$994),_xlfn.XLOOKUP(O1460,'Local data from 国家网站'!A$1:A$1000,'Local data from 国家网站'!J$1:J$1000)))),"NA",IF(B1460="NMPA",_xlfn.XLOOKUP(E1460,'国家网站数据(NMPA)'!B$1:B$906,'国家网站数据(NMPA)'!J$1:J$906),IF(B1460="Oversea",_xlfn.XLOOKUP(O1460,'Oversea data From 国家网站'!A$1:A$994,'Oversea data From 国家网站'!J$1:J$994),_xlfn.XLOOKUP(O1460,'Local data from 国家网站'!A$1:A$1000,'Local data from 国家网站'!J$1:J$1000))))</f>
        <v>0</v>
      </c>
      <c r="I1460" s="176">
        <f>IF(ISERROR(IF(B1460="NMPA",_xlfn.XLOOKUP(西门子log!E1460,'国家网站数据(NMPA)'!B:B,'国家网站数据(NMPA)'!K:K),IF(B1460="Oversea",_xlfn.XLOOKUP(O1460,'Oversea data From 国家网站'!A:A,'Oversea data From 国家网站'!K:K),_xlfn.XLOOKUP(西门子log!O1460,'Local data from 国家网站'!A:A,'Local data from 国家网站'!K:K)))),"NA",IF(B1460="NMPA",_xlfn.XLOOKUP(E1460,'国家网站数据(NMPA)'!B:B,'国家网站数据(NMPA)'!K:K),IF(B1460="Oversea",_xlfn.XLOOKUP(O1460,'Oversea data From 国家网站'!A:A,'Oversea data From 国家网站'!K:K),_xlfn.XLOOKUP(O1460,'Local data from 国家网站'!A:A,'Local data from 国家网站'!K:K))))</f>
        <v>0</v>
      </c>
      <c r="J1460" s="176"/>
      <c r="K1460" s="176" t="str">
        <f>IF(B1460="NMPA", _xlfn.XLOOKUP(E1460, '国家网站数据(NMPA)'!B:B, '国家网站数据(NMPA)'!W:W), "NA")</f>
        <v>NA</v>
      </c>
      <c r="M1460" s="326">
        <f t="shared" ref="M1460:M1500" si="45">IF(B1460="NMPA",L1460+45,IF(B1460="Local",L1460+20,L1460+30))</f>
        <v>30</v>
      </c>
    </row>
    <row r="1461" spans="3:13" ht="16.399999999999999" customHeight="1">
      <c r="C1461" s="172">
        <f t="shared" ca="1" si="44"/>
        <v>-45773</v>
      </c>
      <c r="D1461" s="174" t="str">
        <f>IF(B1461="NMPA", _xlfn.XLOOKUP(E1461,'国家网站数据(NMPA)'!$B$1:$B$906,'国家网站数据(NMPA)'!C$1:C$906),"NA")</f>
        <v>NA</v>
      </c>
      <c r="E1461" s="180">
        <f>IF(N1461="Not Reportable","NA",IF(B1461="Oversea",_xlfn.XLOOKUP(O1461,'Oversea data From 国家网站'!A:A,'Oversea data From 国家网站'!B:B),_xlfn.XLOOKUP(O1461,'Local data from 国家网站'!A:A,'Local data from 国家网站'!B:B)))</f>
        <v>0</v>
      </c>
      <c r="G1461" s="176">
        <f>IF(ISERROR(IF(B1461="NMPA",_xlfn.XLOOKUP(E1461,'国家网站数据(NMPA)'!B$1:B$906,'国家网站数据(NMPA)'!J$1:J$906),IF(B1461="Oversea",_xlfn.XLOOKUP(O1461,'Oversea data From 国家网站'!A$1:A$994,'Oversea data From 国家网站'!J$1:J$994),_xlfn.XLOOKUP(O1461,'Local data from 国家网站'!A$1:A$1000,'Local data from 国家网站'!J$1:J$1000)))),"NA",IF(B1461="NMPA",_xlfn.XLOOKUP(E1461,'国家网站数据(NMPA)'!B$1:B$906,'国家网站数据(NMPA)'!J$1:J$906),IF(B1461="Oversea",_xlfn.XLOOKUP(O1461,'Oversea data From 国家网站'!A$1:A$994,'Oversea data From 国家网站'!J$1:J$994),_xlfn.XLOOKUP(O1461,'Local data from 国家网站'!A$1:A$1000,'Local data from 国家网站'!J$1:J$1000))))</f>
        <v>0</v>
      </c>
      <c r="I1461" s="176">
        <f>IF(ISERROR(IF(B1461="NMPA",_xlfn.XLOOKUP(西门子log!E1461,'国家网站数据(NMPA)'!B:B,'国家网站数据(NMPA)'!K:K),IF(B1461="Oversea",_xlfn.XLOOKUP(O1461,'Oversea data From 国家网站'!A:A,'Oversea data From 国家网站'!K:K),_xlfn.XLOOKUP(西门子log!O1461,'Local data from 国家网站'!A:A,'Local data from 国家网站'!K:K)))),"NA",IF(B1461="NMPA",_xlfn.XLOOKUP(E1461,'国家网站数据(NMPA)'!B:B,'国家网站数据(NMPA)'!K:K),IF(B1461="Oversea",_xlfn.XLOOKUP(O1461,'Oversea data From 国家网站'!A:A,'Oversea data From 国家网站'!K:K),_xlfn.XLOOKUP(O1461,'Local data from 国家网站'!A:A,'Local data from 国家网站'!K:K))))</f>
        <v>0</v>
      </c>
      <c r="J1461" s="176"/>
      <c r="K1461" s="176" t="str">
        <f>IF(B1461="NMPA", _xlfn.XLOOKUP(E1461, '国家网站数据(NMPA)'!B:B, '国家网站数据(NMPA)'!W:W), "NA")</f>
        <v>NA</v>
      </c>
      <c r="M1461" s="326">
        <f t="shared" si="45"/>
        <v>30</v>
      </c>
    </row>
    <row r="1462" spans="3:13" ht="16.399999999999999" customHeight="1">
      <c r="C1462" s="172">
        <f t="shared" ca="1" si="44"/>
        <v>-45773</v>
      </c>
      <c r="D1462" s="174" t="str">
        <f>IF(B1462="NMPA", _xlfn.XLOOKUP(E1462,'国家网站数据(NMPA)'!$B$1:$B$906,'国家网站数据(NMPA)'!C$1:C$906),"NA")</f>
        <v>NA</v>
      </c>
      <c r="E1462" s="180">
        <f>IF(N1462="Not Reportable","NA",IF(B1462="Oversea",_xlfn.XLOOKUP(O1462,'Oversea data From 国家网站'!A:A,'Oversea data From 国家网站'!B:B),_xlfn.XLOOKUP(O1462,'Local data from 国家网站'!A:A,'Local data from 国家网站'!B:B)))</f>
        <v>0</v>
      </c>
      <c r="G1462" s="176">
        <f>IF(ISERROR(IF(B1462="NMPA",_xlfn.XLOOKUP(E1462,'国家网站数据(NMPA)'!B$1:B$906,'国家网站数据(NMPA)'!J$1:J$906),IF(B1462="Oversea",_xlfn.XLOOKUP(O1462,'Oversea data From 国家网站'!A$1:A$994,'Oversea data From 国家网站'!J$1:J$994),_xlfn.XLOOKUP(O1462,'Local data from 国家网站'!A$1:A$1000,'Local data from 国家网站'!J$1:J$1000)))),"NA",IF(B1462="NMPA",_xlfn.XLOOKUP(E1462,'国家网站数据(NMPA)'!B$1:B$906,'国家网站数据(NMPA)'!J$1:J$906),IF(B1462="Oversea",_xlfn.XLOOKUP(O1462,'Oversea data From 国家网站'!A$1:A$994,'Oversea data From 国家网站'!J$1:J$994),_xlfn.XLOOKUP(O1462,'Local data from 国家网站'!A$1:A$1000,'Local data from 国家网站'!J$1:J$1000))))</f>
        <v>0</v>
      </c>
      <c r="I1462" s="176">
        <f>IF(ISERROR(IF(B1462="NMPA",_xlfn.XLOOKUP(西门子log!E1462,'国家网站数据(NMPA)'!B:B,'国家网站数据(NMPA)'!K:K),IF(B1462="Oversea",_xlfn.XLOOKUP(O1462,'Oversea data From 国家网站'!A:A,'Oversea data From 国家网站'!K:K),_xlfn.XLOOKUP(西门子log!O1462,'Local data from 国家网站'!A:A,'Local data from 国家网站'!K:K)))),"NA",IF(B1462="NMPA",_xlfn.XLOOKUP(E1462,'国家网站数据(NMPA)'!B:B,'国家网站数据(NMPA)'!K:K),IF(B1462="Oversea",_xlfn.XLOOKUP(O1462,'Oversea data From 国家网站'!A:A,'Oversea data From 国家网站'!K:K),_xlfn.XLOOKUP(O1462,'Local data from 国家网站'!A:A,'Local data from 国家网站'!K:K))))</f>
        <v>0</v>
      </c>
      <c r="J1462" s="176"/>
      <c r="K1462" s="176" t="str">
        <f>IF(B1462="NMPA", _xlfn.XLOOKUP(E1462, '国家网站数据(NMPA)'!B:B, '国家网站数据(NMPA)'!W:W), "NA")</f>
        <v>NA</v>
      </c>
      <c r="M1462" s="326">
        <f t="shared" si="45"/>
        <v>30</v>
      </c>
    </row>
    <row r="1463" spans="3:13" ht="16.399999999999999" customHeight="1">
      <c r="C1463" s="172">
        <f t="shared" ca="1" si="44"/>
        <v>-45773</v>
      </c>
      <c r="D1463" s="174" t="str">
        <f>IF(B1463="NMPA", _xlfn.XLOOKUP(E1463,'国家网站数据(NMPA)'!$B$1:$B$906,'国家网站数据(NMPA)'!C$1:C$906),"NA")</f>
        <v>NA</v>
      </c>
      <c r="E1463" s="180">
        <f>IF(N1463="Not Reportable","NA",IF(B1463="Oversea",_xlfn.XLOOKUP(O1463,'Oversea data From 国家网站'!A:A,'Oversea data From 国家网站'!B:B),_xlfn.XLOOKUP(O1463,'Local data from 国家网站'!A:A,'Local data from 国家网站'!B:B)))</f>
        <v>0</v>
      </c>
      <c r="G1463" s="176">
        <f>IF(ISERROR(IF(B1463="NMPA",_xlfn.XLOOKUP(E1463,'国家网站数据(NMPA)'!B$1:B$906,'国家网站数据(NMPA)'!J$1:J$906),IF(B1463="Oversea",_xlfn.XLOOKUP(O1463,'Oversea data From 国家网站'!A$1:A$994,'Oversea data From 国家网站'!J$1:J$994),_xlfn.XLOOKUP(O1463,'Local data from 国家网站'!A$1:A$1000,'Local data from 国家网站'!J$1:J$1000)))),"NA",IF(B1463="NMPA",_xlfn.XLOOKUP(E1463,'国家网站数据(NMPA)'!B$1:B$906,'国家网站数据(NMPA)'!J$1:J$906),IF(B1463="Oversea",_xlfn.XLOOKUP(O1463,'Oversea data From 国家网站'!A$1:A$994,'Oversea data From 国家网站'!J$1:J$994),_xlfn.XLOOKUP(O1463,'Local data from 国家网站'!A$1:A$1000,'Local data from 国家网站'!J$1:J$1000))))</f>
        <v>0</v>
      </c>
      <c r="I1463" s="176">
        <f>IF(ISERROR(IF(B1463="NMPA",_xlfn.XLOOKUP(西门子log!E1463,'国家网站数据(NMPA)'!B:B,'国家网站数据(NMPA)'!K:K),IF(B1463="Oversea",_xlfn.XLOOKUP(O1463,'Oversea data From 国家网站'!A:A,'Oversea data From 国家网站'!K:K),_xlfn.XLOOKUP(西门子log!O1463,'Local data from 国家网站'!A:A,'Local data from 国家网站'!K:K)))),"NA",IF(B1463="NMPA",_xlfn.XLOOKUP(E1463,'国家网站数据(NMPA)'!B:B,'国家网站数据(NMPA)'!K:K),IF(B1463="Oversea",_xlfn.XLOOKUP(O1463,'Oversea data From 国家网站'!A:A,'Oversea data From 国家网站'!K:K),_xlfn.XLOOKUP(O1463,'Local data from 国家网站'!A:A,'Local data from 国家网站'!K:K))))</f>
        <v>0</v>
      </c>
      <c r="J1463" s="176"/>
      <c r="K1463" s="176" t="str">
        <f>IF(B1463="NMPA", _xlfn.XLOOKUP(E1463, '国家网站数据(NMPA)'!B:B, '国家网站数据(NMPA)'!W:W), "NA")</f>
        <v>NA</v>
      </c>
      <c r="M1463" s="326">
        <f t="shared" si="45"/>
        <v>30</v>
      </c>
    </row>
    <row r="1464" spans="3:13" ht="16.399999999999999" customHeight="1">
      <c r="C1464" s="172">
        <f t="shared" ca="1" si="44"/>
        <v>-45773</v>
      </c>
      <c r="D1464" s="174" t="str">
        <f>IF(B1464="NMPA", _xlfn.XLOOKUP(E1464,'国家网站数据(NMPA)'!$B$1:$B$906,'国家网站数据(NMPA)'!C$1:C$906),"NA")</f>
        <v>NA</v>
      </c>
      <c r="E1464" s="180">
        <f>IF(N1464="Not Reportable","NA",IF(B1464="Oversea",_xlfn.XLOOKUP(O1464,'Oversea data From 国家网站'!A:A,'Oversea data From 国家网站'!B:B),_xlfn.XLOOKUP(O1464,'Local data from 国家网站'!A:A,'Local data from 国家网站'!B:B)))</f>
        <v>0</v>
      </c>
      <c r="G1464" s="176">
        <f>IF(ISERROR(IF(B1464="NMPA",_xlfn.XLOOKUP(E1464,'国家网站数据(NMPA)'!B$1:B$906,'国家网站数据(NMPA)'!J$1:J$906),IF(B1464="Oversea",_xlfn.XLOOKUP(O1464,'Oversea data From 国家网站'!A$1:A$994,'Oversea data From 国家网站'!J$1:J$994),_xlfn.XLOOKUP(O1464,'Local data from 国家网站'!A$1:A$1000,'Local data from 国家网站'!J$1:J$1000)))),"NA",IF(B1464="NMPA",_xlfn.XLOOKUP(E1464,'国家网站数据(NMPA)'!B$1:B$906,'国家网站数据(NMPA)'!J$1:J$906),IF(B1464="Oversea",_xlfn.XLOOKUP(O1464,'Oversea data From 国家网站'!A$1:A$994,'Oversea data From 国家网站'!J$1:J$994),_xlfn.XLOOKUP(O1464,'Local data from 国家网站'!A$1:A$1000,'Local data from 国家网站'!J$1:J$1000))))</f>
        <v>0</v>
      </c>
      <c r="I1464" s="176">
        <f>IF(ISERROR(IF(B1464="NMPA",_xlfn.XLOOKUP(西门子log!E1464,'国家网站数据(NMPA)'!B:B,'国家网站数据(NMPA)'!K:K),IF(B1464="Oversea",_xlfn.XLOOKUP(O1464,'Oversea data From 国家网站'!A:A,'Oversea data From 国家网站'!K:K),_xlfn.XLOOKUP(西门子log!O1464,'Local data from 国家网站'!A:A,'Local data from 国家网站'!K:K)))),"NA",IF(B1464="NMPA",_xlfn.XLOOKUP(E1464,'国家网站数据(NMPA)'!B:B,'国家网站数据(NMPA)'!K:K),IF(B1464="Oversea",_xlfn.XLOOKUP(O1464,'Oversea data From 国家网站'!A:A,'Oversea data From 国家网站'!K:K),_xlfn.XLOOKUP(O1464,'Local data from 国家网站'!A:A,'Local data from 国家网站'!K:K))))</f>
        <v>0</v>
      </c>
      <c r="J1464" s="176"/>
      <c r="K1464" s="176" t="str">
        <f>IF(B1464="NMPA", _xlfn.XLOOKUP(E1464, '国家网站数据(NMPA)'!B:B, '国家网站数据(NMPA)'!W:W), "NA")</f>
        <v>NA</v>
      </c>
      <c r="M1464" s="326">
        <f t="shared" si="45"/>
        <v>30</v>
      </c>
    </row>
    <row r="1465" spans="3:13" ht="16.399999999999999" customHeight="1">
      <c r="C1465" s="172">
        <f t="shared" ca="1" si="44"/>
        <v>-45773</v>
      </c>
      <c r="D1465" s="174" t="str">
        <f>IF(B1465="NMPA", _xlfn.XLOOKUP(E1465,'国家网站数据(NMPA)'!$B$1:$B$906,'国家网站数据(NMPA)'!C$1:C$906),"NA")</f>
        <v>NA</v>
      </c>
      <c r="E1465" s="180">
        <f>IF(N1465="Not Reportable","NA",IF(B1465="Oversea",_xlfn.XLOOKUP(O1465,'Oversea data From 国家网站'!A:A,'Oversea data From 国家网站'!B:B),_xlfn.XLOOKUP(O1465,'Local data from 国家网站'!A:A,'Local data from 国家网站'!B:B)))</f>
        <v>0</v>
      </c>
      <c r="G1465" s="176">
        <f>IF(ISERROR(IF(B1465="NMPA",_xlfn.XLOOKUP(E1465,'国家网站数据(NMPA)'!B$1:B$906,'国家网站数据(NMPA)'!J$1:J$906),IF(B1465="Oversea",_xlfn.XLOOKUP(O1465,'Oversea data From 国家网站'!A$1:A$994,'Oversea data From 国家网站'!J$1:J$994),_xlfn.XLOOKUP(O1465,'Local data from 国家网站'!A$1:A$1000,'Local data from 国家网站'!J$1:J$1000)))),"NA",IF(B1465="NMPA",_xlfn.XLOOKUP(E1465,'国家网站数据(NMPA)'!B$1:B$906,'国家网站数据(NMPA)'!J$1:J$906),IF(B1465="Oversea",_xlfn.XLOOKUP(O1465,'Oversea data From 国家网站'!A$1:A$994,'Oversea data From 国家网站'!J$1:J$994),_xlfn.XLOOKUP(O1465,'Local data from 国家网站'!A$1:A$1000,'Local data from 国家网站'!J$1:J$1000))))</f>
        <v>0</v>
      </c>
      <c r="I1465" s="176">
        <f>IF(ISERROR(IF(B1465="NMPA",_xlfn.XLOOKUP(西门子log!E1465,'国家网站数据(NMPA)'!B:B,'国家网站数据(NMPA)'!K:K),IF(B1465="Oversea",_xlfn.XLOOKUP(O1465,'Oversea data From 国家网站'!A:A,'Oversea data From 国家网站'!K:K),_xlfn.XLOOKUP(西门子log!O1465,'Local data from 国家网站'!A:A,'Local data from 国家网站'!K:K)))),"NA",IF(B1465="NMPA",_xlfn.XLOOKUP(E1465,'国家网站数据(NMPA)'!B:B,'国家网站数据(NMPA)'!K:K),IF(B1465="Oversea",_xlfn.XLOOKUP(O1465,'Oversea data From 国家网站'!A:A,'Oversea data From 国家网站'!K:K),_xlfn.XLOOKUP(O1465,'Local data from 国家网站'!A:A,'Local data from 国家网站'!K:K))))</f>
        <v>0</v>
      </c>
      <c r="J1465" s="176"/>
      <c r="K1465" s="176" t="str">
        <f>IF(B1465="NMPA", _xlfn.XLOOKUP(E1465, '国家网站数据(NMPA)'!B:B, '国家网站数据(NMPA)'!W:W), "NA")</f>
        <v>NA</v>
      </c>
      <c r="M1465" s="326">
        <f t="shared" si="45"/>
        <v>30</v>
      </c>
    </row>
    <row r="1466" spans="3:13" ht="16.399999999999999" customHeight="1">
      <c r="C1466" s="172">
        <f t="shared" ca="1" si="44"/>
        <v>-45773</v>
      </c>
      <c r="D1466" s="174" t="str">
        <f>IF(B1466="NMPA", _xlfn.XLOOKUP(E1466,'国家网站数据(NMPA)'!$B$1:$B$906,'国家网站数据(NMPA)'!C$1:C$906),"NA")</f>
        <v>NA</v>
      </c>
      <c r="E1466" s="180">
        <f>IF(N1466="Not Reportable","NA",IF(B1466="Oversea",_xlfn.XLOOKUP(O1466,'Oversea data From 国家网站'!A:A,'Oversea data From 国家网站'!B:B),_xlfn.XLOOKUP(O1466,'Local data from 国家网站'!A:A,'Local data from 国家网站'!B:B)))</f>
        <v>0</v>
      </c>
      <c r="G1466" s="176">
        <f>IF(ISERROR(IF(B1466="NMPA",_xlfn.XLOOKUP(E1466,'国家网站数据(NMPA)'!B$1:B$906,'国家网站数据(NMPA)'!J$1:J$906),IF(B1466="Oversea",_xlfn.XLOOKUP(O1466,'Oversea data From 国家网站'!A$1:A$994,'Oversea data From 国家网站'!J$1:J$994),_xlfn.XLOOKUP(O1466,'Local data from 国家网站'!A$1:A$1000,'Local data from 国家网站'!J$1:J$1000)))),"NA",IF(B1466="NMPA",_xlfn.XLOOKUP(E1466,'国家网站数据(NMPA)'!B$1:B$906,'国家网站数据(NMPA)'!J$1:J$906),IF(B1466="Oversea",_xlfn.XLOOKUP(O1466,'Oversea data From 国家网站'!A$1:A$994,'Oversea data From 国家网站'!J$1:J$994),_xlfn.XLOOKUP(O1466,'Local data from 国家网站'!A$1:A$1000,'Local data from 国家网站'!J$1:J$1000))))</f>
        <v>0</v>
      </c>
      <c r="I1466" s="176">
        <f>IF(ISERROR(IF(B1466="NMPA",_xlfn.XLOOKUP(西门子log!E1466,'国家网站数据(NMPA)'!B:B,'国家网站数据(NMPA)'!K:K),IF(B1466="Oversea",_xlfn.XLOOKUP(O1466,'Oversea data From 国家网站'!A:A,'Oversea data From 国家网站'!K:K),_xlfn.XLOOKUP(西门子log!O1466,'Local data from 国家网站'!A:A,'Local data from 国家网站'!K:K)))),"NA",IF(B1466="NMPA",_xlfn.XLOOKUP(E1466,'国家网站数据(NMPA)'!B:B,'国家网站数据(NMPA)'!K:K),IF(B1466="Oversea",_xlfn.XLOOKUP(O1466,'Oversea data From 国家网站'!A:A,'Oversea data From 国家网站'!K:K),_xlfn.XLOOKUP(O1466,'Local data from 国家网站'!A:A,'Local data from 国家网站'!K:K))))</f>
        <v>0</v>
      </c>
      <c r="J1466" s="176"/>
      <c r="K1466" s="176" t="str">
        <f>IF(B1466="NMPA", _xlfn.XLOOKUP(E1466, '国家网站数据(NMPA)'!B:B, '国家网站数据(NMPA)'!W:W), "NA")</f>
        <v>NA</v>
      </c>
      <c r="M1466" s="326">
        <f t="shared" si="45"/>
        <v>30</v>
      </c>
    </row>
    <row r="1467" spans="3:13" ht="16.399999999999999" customHeight="1">
      <c r="C1467" s="172">
        <f t="shared" ca="1" si="44"/>
        <v>-45773</v>
      </c>
      <c r="D1467" s="174" t="str">
        <f>IF(B1467="NMPA", _xlfn.XLOOKUP(E1467,'国家网站数据(NMPA)'!$B$1:$B$906,'国家网站数据(NMPA)'!C$1:C$906),"NA")</f>
        <v>NA</v>
      </c>
      <c r="E1467" s="180">
        <f>IF(N1467="Not Reportable","NA",IF(B1467="Oversea",_xlfn.XLOOKUP(O1467,'Oversea data From 国家网站'!A:A,'Oversea data From 国家网站'!B:B),_xlfn.XLOOKUP(O1467,'Local data from 国家网站'!A:A,'Local data from 国家网站'!B:B)))</f>
        <v>0</v>
      </c>
      <c r="G1467" s="176">
        <f>IF(ISERROR(IF(B1467="NMPA",_xlfn.XLOOKUP(E1467,'国家网站数据(NMPA)'!B$1:B$906,'国家网站数据(NMPA)'!J$1:J$906),IF(B1467="Oversea",_xlfn.XLOOKUP(O1467,'Oversea data From 国家网站'!A$1:A$994,'Oversea data From 国家网站'!J$1:J$994),_xlfn.XLOOKUP(O1467,'Local data from 国家网站'!A$1:A$1000,'Local data from 国家网站'!J$1:J$1000)))),"NA",IF(B1467="NMPA",_xlfn.XLOOKUP(E1467,'国家网站数据(NMPA)'!B$1:B$906,'国家网站数据(NMPA)'!J$1:J$906),IF(B1467="Oversea",_xlfn.XLOOKUP(O1467,'Oversea data From 国家网站'!A$1:A$994,'Oversea data From 国家网站'!J$1:J$994),_xlfn.XLOOKUP(O1467,'Local data from 国家网站'!A$1:A$1000,'Local data from 国家网站'!J$1:J$1000))))</f>
        <v>0</v>
      </c>
      <c r="I1467" s="176">
        <f>IF(ISERROR(IF(B1467="NMPA",_xlfn.XLOOKUP(西门子log!E1467,'国家网站数据(NMPA)'!B:B,'国家网站数据(NMPA)'!K:K),IF(B1467="Oversea",_xlfn.XLOOKUP(O1467,'Oversea data From 国家网站'!A:A,'Oversea data From 国家网站'!K:K),_xlfn.XLOOKUP(西门子log!O1467,'Local data from 国家网站'!A:A,'Local data from 国家网站'!K:K)))),"NA",IF(B1467="NMPA",_xlfn.XLOOKUP(E1467,'国家网站数据(NMPA)'!B:B,'国家网站数据(NMPA)'!K:K),IF(B1467="Oversea",_xlfn.XLOOKUP(O1467,'Oversea data From 国家网站'!A:A,'Oversea data From 国家网站'!K:K),_xlfn.XLOOKUP(O1467,'Local data from 国家网站'!A:A,'Local data from 国家网站'!K:K))))</f>
        <v>0</v>
      </c>
      <c r="J1467" s="176"/>
      <c r="K1467" s="176" t="str">
        <f>IF(B1467="NMPA", _xlfn.XLOOKUP(E1467, '国家网站数据(NMPA)'!B:B, '国家网站数据(NMPA)'!W:W), "NA")</f>
        <v>NA</v>
      </c>
      <c r="M1467" s="326">
        <f t="shared" si="45"/>
        <v>30</v>
      </c>
    </row>
    <row r="1468" spans="3:13" ht="16.399999999999999" customHeight="1">
      <c r="C1468" s="172">
        <f t="shared" ca="1" si="44"/>
        <v>-45773</v>
      </c>
      <c r="D1468" s="174" t="str">
        <f>IF(B1468="NMPA", _xlfn.XLOOKUP(E1468,'国家网站数据(NMPA)'!$B$1:$B$906,'国家网站数据(NMPA)'!C$1:C$906),"NA")</f>
        <v>NA</v>
      </c>
      <c r="E1468" s="180">
        <f>IF(N1468="Not Reportable","NA",IF(B1468="Oversea",_xlfn.XLOOKUP(O1468,'Oversea data From 国家网站'!A:A,'Oversea data From 国家网站'!B:B),_xlfn.XLOOKUP(O1468,'Local data from 国家网站'!A:A,'Local data from 国家网站'!B:B)))</f>
        <v>0</v>
      </c>
      <c r="G1468" s="176">
        <f>IF(ISERROR(IF(B1468="NMPA",_xlfn.XLOOKUP(E1468,'国家网站数据(NMPA)'!B$1:B$906,'国家网站数据(NMPA)'!J$1:J$906),IF(B1468="Oversea",_xlfn.XLOOKUP(O1468,'Oversea data From 国家网站'!A$1:A$994,'Oversea data From 国家网站'!J$1:J$994),_xlfn.XLOOKUP(O1468,'Local data from 国家网站'!A$1:A$1000,'Local data from 国家网站'!J$1:J$1000)))),"NA",IF(B1468="NMPA",_xlfn.XLOOKUP(E1468,'国家网站数据(NMPA)'!B$1:B$906,'国家网站数据(NMPA)'!J$1:J$906),IF(B1468="Oversea",_xlfn.XLOOKUP(O1468,'Oversea data From 国家网站'!A$1:A$994,'Oversea data From 国家网站'!J$1:J$994),_xlfn.XLOOKUP(O1468,'Local data from 国家网站'!A$1:A$1000,'Local data from 国家网站'!J$1:J$1000))))</f>
        <v>0</v>
      </c>
      <c r="I1468" s="176">
        <f>IF(ISERROR(IF(B1468="NMPA",_xlfn.XLOOKUP(西门子log!E1468,'国家网站数据(NMPA)'!B:B,'国家网站数据(NMPA)'!K:K),IF(B1468="Oversea",_xlfn.XLOOKUP(O1468,'Oversea data From 国家网站'!A:A,'Oversea data From 国家网站'!K:K),_xlfn.XLOOKUP(西门子log!O1468,'Local data from 国家网站'!A:A,'Local data from 国家网站'!K:K)))),"NA",IF(B1468="NMPA",_xlfn.XLOOKUP(E1468,'国家网站数据(NMPA)'!B:B,'国家网站数据(NMPA)'!K:K),IF(B1468="Oversea",_xlfn.XLOOKUP(O1468,'Oversea data From 国家网站'!A:A,'Oversea data From 国家网站'!K:K),_xlfn.XLOOKUP(O1468,'Local data from 国家网站'!A:A,'Local data from 国家网站'!K:K))))</f>
        <v>0</v>
      </c>
      <c r="J1468" s="176"/>
      <c r="K1468" s="176" t="str">
        <f>IF(B1468="NMPA", _xlfn.XLOOKUP(E1468, '国家网站数据(NMPA)'!B:B, '国家网站数据(NMPA)'!W:W), "NA")</f>
        <v>NA</v>
      </c>
      <c r="M1468" s="326">
        <f t="shared" si="45"/>
        <v>30</v>
      </c>
    </row>
    <row r="1469" spans="3:13" ht="16.399999999999999" customHeight="1">
      <c r="C1469" s="172">
        <f t="shared" ca="1" si="44"/>
        <v>-45773</v>
      </c>
      <c r="D1469" s="174" t="str">
        <f>IF(B1469="NMPA", _xlfn.XLOOKUP(E1469,'国家网站数据(NMPA)'!$B$1:$B$906,'国家网站数据(NMPA)'!C$1:C$906),"NA")</f>
        <v>NA</v>
      </c>
      <c r="E1469" s="180">
        <f>IF(N1469="Not Reportable","NA",IF(B1469="Oversea",_xlfn.XLOOKUP(O1469,'Oversea data From 国家网站'!A:A,'Oversea data From 国家网站'!B:B),_xlfn.XLOOKUP(O1469,'Local data from 国家网站'!A:A,'Local data from 国家网站'!B:B)))</f>
        <v>0</v>
      </c>
      <c r="G1469" s="176">
        <f>IF(ISERROR(IF(B1469="NMPA",_xlfn.XLOOKUP(E1469,'国家网站数据(NMPA)'!B$1:B$906,'国家网站数据(NMPA)'!J$1:J$906),IF(B1469="Oversea",_xlfn.XLOOKUP(O1469,'Oversea data From 国家网站'!A$1:A$994,'Oversea data From 国家网站'!J$1:J$994),_xlfn.XLOOKUP(O1469,'Local data from 国家网站'!A$1:A$1000,'Local data from 国家网站'!J$1:J$1000)))),"NA",IF(B1469="NMPA",_xlfn.XLOOKUP(E1469,'国家网站数据(NMPA)'!B$1:B$906,'国家网站数据(NMPA)'!J$1:J$906),IF(B1469="Oversea",_xlfn.XLOOKUP(O1469,'Oversea data From 国家网站'!A$1:A$994,'Oversea data From 国家网站'!J$1:J$994),_xlfn.XLOOKUP(O1469,'Local data from 国家网站'!A$1:A$1000,'Local data from 国家网站'!J$1:J$1000))))</f>
        <v>0</v>
      </c>
      <c r="I1469" s="176">
        <f>IF(ISERROR(IF(B1469="NMPA",_xlfn.XLOOKUP(西门子log!E1469,'国家网站数据(NMPA)'!B:B,'国家网站数据(NMPA)'!K:K),IF(B1469="Oversea",_xlfn.XLOOKUP(O1469,'Oversea data From 国家网站'!A:A,'Oversea data From 国家网站'!K:K),_xlfn.XLOOKUP(西门子log!O1469,'Local data from 国家网站'!A:A,'Local data from 国家网站'!K:K)))),"NA",IF(B1469="NMPA",_xlfn.XLOOKUP(E1469,'国家网站数据(NMPA)'!B:B,'国家网站数据(NMPA)'!K:K),IF(B1469="Oversea",_xlfn.XLOOKUP(O1469,'Oversea data From 国家网站'!A:A,'Oversea data From 国家网站'!K:K),_xlfn.XLOOKUP(O1469,'Local data from 国家网站'!A:A,'Local data from 国家网站'!K:K))))</f>
        <v>0</v>
      </c>
      <c r="J1469" s="176"/>
      <c r="K1469" s="176" t="str">
        <f>IF(B1469="NMPA", _xlfn.XLOOKUP(E1469, '国家网站数据(NMPA)'!B:B, '国家网站数据(NMPA)'!W:W), "NA")</f>
        <v>NA</v>
      </c>
      <c r="M1469" s="326">
        <f t="shared" si="45"/>
        <v>30</v>
      </c>
    </row>
    <row r="1470" spans="3:13" ht="16.399999999999999" customHeight="1">
      <c r="C1470" s="172">
        <f t="shared" ca="1" si="44"/>
        <v>-45773</v>
      </c>
      <c r="D1470" s="174" t="str">
        <f>IF(B1470="NMPA", _xlfn.XLOOKUP(E1470,'国家网站数据(NMPA)'!$B$1:$B$906,'国家网站数据(NMPA)'!C$1:C$906),"NA")</f>
        <v>NA</v>
      </c>
      <c r="E1470" s="180">
        <f>IF(N1470="Not Reportable","NA",IF(B1470="Oversea",_xlfn.XLOOKUP(O1470,'Oversea data From 国家网站'!A:A,'Oversea data From 国家网站'!B:B),_xlfn.XLOOKUP(O1470,'Local data from 国家网站'!A:A,'Local data from 国家网站'!B:B)))</f>
        <v>0</v>
      </c>
      <c r="G1470" s="176">
        <f>IF(ISERROR(IF(B1470="NMPA",_xlfn.XLOOKUP(E1470,'国家网站数据(NMPA)'!B$1:B$906,'国家网站数据(NMPA)'!J$1:J$906),IF(B1470="Oversea",_xlfn.XLOOKUP(O1470,'Oversea data From 国家网站'!A$1:A$994,'Oversea data From 国家网站'!J$1:J$994),_xlfn.XLOOKUP(O1470,'Local data from 国家网站'!A$1:A$1000,'Local data from 国家网站'!J$1:J$1000)))),"NA",IF(B1470="NMPA",_xlfn.XLOOKUP(E1470,'国家网站数据(NMPA)'!B$1:B$906,'国家网站数据(NMPA)'!J$1:J$906),IF(B1470="Oversea",_xlfn.XLOOKUP(O1470,'Oversea data From 国家网站'!A$1:A$994,'Oversea data From 国家网站'!J$1:J$994),_xlfn.XLOOKUP(O1470,'Local data from 国家网站'!A$1:A$1000,'Local data from 国家网站'!J$1:J$1000))))</f>
        <v>0</v>
      </c>
      <c r="I1470" s="176">
        <f>IF(ISERROR(IF(B1470="NMPA",_xlfn.XLOOKUP(西门子log!E1470,'国家网站数据(NMPA)'!B:B,'国家网站数据(NMPA)'!K:K),IF(B1470="Oversea",_xlfn.XLOOKUP(O1470,'Oversea data From 国家网站'!A:A,'Oversea data From 国家网站'!K:K),_xlfn.XLOOKUP(西门子log!O1470,'Local data from 国家网站'!A:A,'Local data from 国家网站'!K:K)))),"NA",IF(B1470="NMPA",_xlfn.XLOOKUP(E1470,'国家网站数据(NMPA)'!B:B,'国家网站数据(NMPA)'!K:K),IF(B1470="Oversea",_xlfn.XLOOKUP(O1470,'Oversea data From 国家网站'!A:A,'Oversea data From 国家网站'!K:K),_xlfn.XLOOKUP(O1470,'Local data from 国家网站'!A:A,'Local data from 国家网站'!K:K))))</f>
        <v>0</v>
      </c>
      <c r="J1470" s="176"/>
      <c r="K1470" s="176" t="str">
        <f>IF(B1470="NMPA", _xlfn.XLOOKUP(E1470, '国家网站数据(NMPA)'!B:B, '国家网站数据(NMPA)'!W:W), "NA")</f>
        <v>NA</v>
      </c>
      <c r="M1470" s="326">
        <f t="shared" si="45"/>
        <v>30</v>
      </c>
    </row>
    <row r="1471" spans="3:13" ht="16.399999999999999" customHeight="1">
      <c r="C1471" s="172">
        <f t="shared" ca="1" si="44"/>
        <v>-45773</v>
      </c>
      <c r="D1471" s="174" t="str">
        <f>IF(B1471="NMPA", _xlfn.XLOOKUP(E1471,'国家网站数据(NMPA)'!$B$1:$B$906,'国家网站数据(NMPA)'!C$1:C$906),"NA")</f>
        <v>NA</v>
      </c>
      <c r="E1471" s="180">
        <f>IF(N1471="Not Reportable","NA",IF(B1471="Oversea",_xlfn.XLOOKUP(O1471,'Oversea data From 国家网站'!A:A,'Oversea data From 国家网站'!B:B),_xlfn.XLOOKUP(O1471,'Local data from 国家网站'!A:A,'Local data from 国家网站'!B:B)))</f>
        <v>0</v>
      </c>
      <c r="G1471" s="176">
        <f>IF(ISERROR(IF(B1471="NMPA",_xlfn.XLOOKUP(E1471,'国家网站数据(NMPA)'!B$1:B$906,'国家网站数据(NMPA)'!J$1:J$906),IF(B1471="Oversea",_xlfn.XLOOKUP(O1471,'Oversea data From 国家网站'!A$1:A$994,'Oversea data From 国家网站'!J$1:J$994),_xlfn.XLOOKUP(O1471,'Local data from 国家网站'!A$1:A$1000,'Local data from 国家网站'!J$1:J$1000)))),"NA",IF(B1471="NMPA",_xlfn.XLOOKUP(E1471,'国家网站数据(NMPA)'!B$1:B$906,'国家网站数据(NMPA)'!J$1:J$906),IF(B1471="Oversea",_xlfn.XLOOKUP(O1471,'Oversea data From 国家网站'!A$1:A$994,'Oversea data From 国家网站'!J$1:J$994),_xlfn.XLOOKUP(O1471,'Local data from 国家网站'!A$1:A$1000,'Local data from 国家网站'!J$1:J$1000))))</f>
        <v>0</v>
      </c>
      <c r="I1471" s="176">
        <f>IF(ISERROR(IF(B1471="NMPA",_xlfn.XLOOKUP(西门子log!E1471,'国家网站数据(NMPA)'!B:B,'国家网站数据(NMPA)'!K:K),IF(B1471="Oversea",_xlfn.XLOOKUP(O1471,'Oversea data From 国家网站'!A:A,'Oversea data From 国家网站'!K:K),_xlfn.XLOOKUP(西门子log!O1471,'Local data from 国家网站'!A:A,'Local data from 国家网站'!K:K)))),"NA",IF(B1471="NMPA",_xlfn.XLOOKUP(E1471,'国家网站数据(NMPA)'!B:B,'国家网站数据(NMPA)'!K:K),IF(B1471="Oversea",_xlfn.XLOOKUP(O1471,'Oversea data From 国家网站'!A:A,'Oversea data From 国家网站'!K:K),_xlfn.XLOOKUP(O1471,'Local data from 国家网站'!A:A,'Local data from 国家网站'!K:K))))</f>
        <v>0</v>
      </c>
      <c r="J1471" s="176"/>
      <c r="K1471" s="176" t="str">
        <f>IF(B1471="NMPA", _xlfn.XLOOKUP(E1471, '国家网站数据(NMPA)'!B:B, '国家网站数据(NMPA)'!W:W), "NA")</f>
        <v>NA</v>
      </c>
      <c r="M1471" s="326">
        <f t="shared" si="45"/>
        <v>30</v>
      </c>
    </row>
    <row r="1472" spans="3:13" ht="16.399999999999999" customHeight="1">
      <c r="C1472" s="172">
        <f t="shared" ca="1" si="44"/>
        <v>-45773</v>
      </c>
      <c r="D1472" s="174" t="str">
        <f>IF(B1472="NMPA", _xlfn.XLOOKUP(E1472,'国家网站数据(NMPA)'!$B$1:$B$906,'国家网站数据(NMPA)'!C$1:C$906),"NA")</f>
        <v>NA</v>
      </c>
      <c r="E1472" s="180">
        <f>IF(N1472="Not Reportable","NA",IF(B1472="Oversea",_xlfn.XLOOKUP(O1472,'Oversea data From 国家网站'!A:A,'Oversea data From 国家网站'!B:B),_xlfn.XLOOKUP(O1472,'Local data from 国家网站'!A:A,'Local data from 国家网站'!B:B)))</f>
        <v>0</v>
      </c>
      <c r="G1472" s="176">
        <f>IF(ISERROR(IF(B1472="NMPA",_xlfn.XLOOKUP(E1472,'国家网站数据(NMPA)'!B$1:B$906,'国家网站数据(NMPA)'!J$1:J$906),IF(B1472="Oversea",_xlfn.XLOOKUP(O1472,'Oversea data From 国家网站'!A$1:A$994,'Oversea data From 国家网站'!J$1:J$994),_xlfn.XLOOKUP(O1472,'Local data from 国家网站'!A$1:A$1000,'Local data from 国家网站'!J$1:J$1000)))),"NA",IF(B1472="NMPA",_xlfn.XLOOKUP(E1472,'国家网站数据(NMPA)'!B$1:B$906,'国家网站数据(NMPA)'!J$1:J$906),IF(B1472="Oversea",_xlfn.XLOOKUP(O1472,'Oversea data From 国家网站'!A$1:A$994,'Oversea data From 国家网站'!J$1:J$994),_xlfn.XLOOKUP(O1472,'Local data from 国家网站'!A$1:A$1000,'Local data from 国家网站'!J$1:J$1000))))</f>
        <v>0</v>
      </c>
      <c r="I1472" s="176">
        <f>IF(ISERROR(IF(B1472="NMPA",_xlfn.XLOOKUP(西门子log!E1472,'国家网站数据(NMPA)'!B:B,'国家网站数据(NMPA)'!K:K),IF(B1472="Oversea",_xlfn.XLOOKUP(O1472,'Oversea data From 国家网站'!A:A,'Oversea data From 国家网站'!K:K),_xlfn.XLOOKUP(西门子log!O1472,'Local data from 国家网站'!A:A,'Local data from 国家网站'!K:K)))),"NA",IF(B1472="NMPA",_xlfn.XLOOKUP(E1472,'国家网站数据(NMPA)'!B:B,'国家网站数据(NMPA)'!K:K),IF(B1472="Oversea",_xlfn.XLOOKUP(O1472,'Oversea data From 国家网站'!A:A,'Oversea data From 国家网站'!K:K),_xlfn.XLOOKUP(O1472,'Local data from 国家网站'!A:A,'Local data from 国家网站'!K:K))))</f>
        <v>0</v>
      </c>
      <c r="J1472" s="176"/>
      <c r="K1472" s="176" t="str">
        <f>IF(B1472="NMPA", _xlfn.XLOOKUP(E1472, '国家网站数据(NMPA)'!B:B, '国家网站数据(NMPA)'!W:W), "NA")</f>
        <v>NA</v>
      </c>
      <c r="M1472" s="326">
        <f t="shared" si="45"/>
        <v>30</v>
      </c>
    </row>
    <row r="1473" spans="3:13" ht="16.399999999999999" customHeight="1">
      <c r="C1473" s="172">
        <f t="shared" ca="1" si="44"/>
        <v>-45773</v>
      </c>
      <c r="D1473" s="174" t="str">
        <f>IF(B1473="NMPA", _xlfn.XLOOKUP(E1473,'国家网站数据(NMPA)'!$B$1:$B$906,'国家网站数据(NMPA)'!C$1:C$906),"NA")</f>
        <v>NA</v>
      </c>
      <c r="E1473" s="180">
        <f>IF(N1473="Not Reportable","NA",IF(B1473="Oversea",_xlfn.XLOOKUP(O1473,'Oversea data From 国家网站'!A:A,'Oversea data From 国家网站'!B:B),_xlfn.XLOOKUP(O1473,'Local data from 国家网站'!A:A,'Local data from 国家网站'!B:B)))</f>
        <v>0</v>
      </c>
      <c r="G1473" s="176">
        <f>IF(ISERROR(IF(B1473="NMPA",_xlfn.XLOOKUP(E1473,'国家网站数据(NMPA)'!B$1:B$906,'国家网站数据(NMPA)'!J$1:J$906),IF(B1473="Oversea",_xlfn.XLOOKUP(O1473,'Oversea data From 国家网站'!A$1:A$994,'Oversea data From 国家网站'!J$1:J$994),_xlfn.XLOOKUP(O1473,'Local data from 国家网站'!A$1:A$1000,'Local data from 国家网站'!J$1:J$1000)))),"NA",IF(B1473="NMPA",_xlfn.XLOOKUP(E1473,'国家网站数据(NMPA)'!B$1:B$906,'国家网站数据(NMPA)'!J$1:J$906),IF(B1473="Oversea",_xlfn.XLOOKUP(O1473,'Oversea data From 国家网站'!A$1:A$994,'Oversea data From 国家网站'!J$1:J$994),_xlfn.XLOOKUP(O1473,'Local data from 国家网站'!A$1:A$1000,'Local data from 国家网站'!J$1:J$1000))))</f>
        <v>0</v>
      </c>
      <c r="I1473" s="176">
        <f>IF(ISERROR(IF(B1473="NMPA",_xlfn.XLOOKUP(西门子log!E1473,'国家网站数据(NMPA)'!B:B,'国家网站数据(NMPA)'!K:K),IF(B1473="Oversea",_xlfn.XLOOKUP(O1473,'Oversea data From 国家网站'!A:A,'Oversea data From 国家网站'!K:K),_xlfn.XLOOKUP(西门子log!O1473,'Local data from 国家网站'!A:A,'Local data from 国家网站'!K:K)))),"NA",IF(B1473="NMPA",_xlfn.XLOOKUP(E1473,'国家网站数据(NMPA)'!B:B,'国家网站数据(NMPA)'!K:K),IF(B1473="Oversea",_xlfn.XLOOKUP(O1473,'Oversea data From 国家网站'!A:A,'Oversea data From 国家网站'!K:K),_xlfn.XLOOKUP(O1473,'Local data from 国家网站'!A:A,'Local data from 国家网站'!K:K))))</f>
        <v>0</v>
      </c>
      <c r="J1473" s="176"/>
      <c r="K1473" s="176" t="str">
        <f>IF(B1473="NMPA", _xlfn.XLOOKUP(E1473, '国家网站数据(NMPA)'!B:B, '国家网站数据(NMPA)'!W:W), "NA")</f>
        <v>NA</v>
      </c>
      <c r="M1473" s="326">
        <f t="shared" si="45"/>
        <v>30</v>
      </c>
    </row>
    <row r="1474" spans="3:13" ht="16.399999999999999" customHeight="1">
      <c r="C1474" s="172">
        <f t="shared" ca="1" si="44"/>
        <v>-45773</v>
      </c>
      <c r="D1474" s="174" t="str">
        <f>IF(B1474="NMPA", _xlfn.XLOOKUP(E1474,'国家网站数据(NMPA)'!$B$1:$B$906,'国家网站数据(NMPA)'!C$1:C$906),"NA")</f>
        <v>NA</v>
      </c>
      <c r="E1474" s="180">
        <f>IF(N1474="Not Reportable","NA",IF(B1474="Oversea",_xlfn.XLOOKUP(O1474,'Oversea data From 国家网站'!A:A,'Oversea data From 国家网站'!B:B),_xlfn.XLOOKUP(O1474,'Local data from 国家网站'!A:A,'Local data from 国家网站'!B:B)))</f>
        <v>0</v>
      </c>
      <c r="G1474" s="176">
        <f>IF(ISERROR(IF(B1474="NMPA",_xlfn.XLOOKUP(E1474,'国家网站数据(NMPA)'!B$1:B$906,'国家网站数据(NMPA)'!J$1:J$906),IF(B1474="Oversea",_xlfn.XLOOKUP(O1474,'Oversea data From 国家网站'!A$1:A$994,'Oversea data From 国家网站'!J$1:J$994),_xlfn.XLOOKUP(O1474,'Local data from 国家网站'!A$1:A$1000,'Local data from 国家网站'!J$1:J$1000)))),"NA",IF(B1474="NMPA",_xlfn.XLOOKUP(E1474,'国家网站数据(NMPA)'!B$1:B$906,'国家网站数据(NMPA)'!J$1:J$906),IF(B1474="Oversea",_xlfn.XLOOKUP(O1474,'Oversea data From 国家网站'!A$1:A$994,'Oversea data From 国家网站'!J$1:J$994),_xlfn.XLOOKUP(O1474,'Local data from 国家网站'!A$1:A$1000,'Local data from 国家网站'!J$1:J$1000))))</f>
        <v>0</v>
      </c>
      <c r="I1474" s="176">
        <f>IF(ISERROR(IF(B1474="NMPA",_xlfn.XLOOKUP(西门子log!E1474,'国家网站数据(NMPA)'!B:B,'国家网站数据(NMPA)'!K:K),IF(B1474="Oversea",_xlfn.XLOOKUP(O1474,'Oversea data From 国家网站'!A:A,'Oversea data From 国家网站'!K:K),_xlfn.XLOOKUP(西门子log!O1474,'Local data from 国家网站'!A:A,'Local data from 国家网站'!K:K)))),"NA",IF(B1474="NMPA",_xlfn.XLOOKUP(E1474,'国家网站数据(NMPA)'!B:B,'国家网站数据(NMPA)'!K:K),IF(B1474="Oversea",_xlfn.XLOOKUP(O1474,'Oversea data From 国家网站'!A:A,'Oversea data From 国家网站'!K:K),_xlfn.XLOOKUP(O1474,'Local data from 国家网站'!A:A,'Local data from 国家网站'!K:K))))</f>
        <v>0</v>
      </c>
      <c r="J1474" s="176"/>
      <c r="K1474" s="176" t="str">
        <f>IF(B1474="NMPA", _xlfn.XLOOKUP(E1474, '国家网站数据(NMPA)'!B:B, '国家网站数据(NMPA)'!W:W), "NA")</f>
        <v>NA</v>
      </c>
      <c r="M1474" s="326">
        <f t="shared" si="45"/>
        <v>30</v>
      </c>
    </row>
    <row r="1475" spans="3:13" ht="16.399999999999999" customHeight="1">
      <c r="C1475" s="172">
        <f t="shared" ca="1" si="44"/>
        <v>-45773</v>
      </c>
      <c r="D1475" s="174" t="str">
        <f>IF(B1475="NMPA", _xlfn.XLOOKUP(E1475,'国家网站数据(NMPA)'!$B$1:$B$906,'国家网站数据(NMPA)'!C$1:C$906),"NA")</f>
        <v>NA</v>
      </c>
      <c r="E1475" s="180">
        <f>IF(N1475="Not Reportable","NA",IF(B1475="Oversea",_xlfn.XLOOKUP(O1475,'Oversea data From 国家网站'!A:A,'Oversea data From 国家网站'!B:B),_xlfn.XLOOKUP(O1475,'Local data from 国家网站'!A:A,'Local data from 国家网站'!B:B)))</f>
        <v>0</v>
      </c>
      <c r="G1475" s="176">
        <f>IF(ISERROR(IF(B1475="NMPA",_xlfn.XLOOKUP(E1475,'国家网站数据(NMPA)'!B$1:B$906,'国家网站数据(NMPA)'!J$1:J$906),IF(B1475="Oversea",_xlfn.XLOOKUP(O1475,'Oversea data From 国家网站'!A$1:A$994,'Oversea data From 国家网站'!J$1:J$994),_xlfn.XLOOKUP(O1475,'Local data from 国家网站'!A$1:A$1000,'Local data from 国家网站'!J$1:J$1000)))),"NA",IF(B1475="NMPA",_xlfn.XLOOKUP(E1475,'国家网站数据(NMPA)'!B$1:B$906,'国家网站数据(NMPA)'!J$1:J$906),IF(B1475="Oversea",_xlfn.XLOOKUP(O1475,'Oversea data From 国家网站'!A$1:A$994,'Oversea data From 国家网站'!J$1:J$994),_xlfn.XLOOKUP(O1475,'Local data from 国家网站'!A$1:A$1000,'Local data from 国家网站'!J$1:J$1000))))</f>
        <v>0</v>
      </c>
      <c r="I1475" s="176">
        <f>IF(ISERROR(IF(B1475="NMPA",_xlfn.XLOOKUP(西门子log!E1475,'国家网站数据(NMPA)'!B:B,'国家网站数据(NMPA)'!K:K),IF(B1475="Oversea",_xlfn.XLOOKUP(O1475,'Oversea data From 国家网站'!A:A,'Oversea data From 国家网站'!K:K),_xlfn.XLOOKUP(西门子log!O1475,'Local data from 国家网站'!A:A,'Local data from 国家网站'!K:K)))),"NA",IF(B1475="NMPA",_xlfn.XLOOKUP(E1475,'国家网站数据(NMPA)'!B:B,'国家网站数据(NMPA)'!K:K),IF(B1475="Oversea",_xlfn.XLOOKUP(O1475,'Oversea data From 国家网站'!A:A,'Oversea data From 国家网站'!K:K),_xlfn.XLOOKUP(O1475,'Local data from 国家网站'!A:A,'Local data from 国家网站'!K:K))))</f>
        <v>0</v>
      </c>
      <c r="J1475" s="176"/>
      <c r="K1475" s="176" t="str">
        <f>IF(B1475="NMPA", _xlfn.XLOOKUP(E1475, '国家网站数据(NMPA)'!B:B, '国家网站数据(NMPA)'!W:W), "NA")</f>
        <v>NA</v>
      </c>
      <c r="M1475" s="326">
        <f t="shared" si="45"/>
        <v>30</v>
      </c>
    </row>
    <row r="1476" spans="3:13" ht="16.399999999999999" customHeight="1">
      <c r="C1476" s="172">
        <f t="shared" ca="1" si="44"/>
        <v>-45773</v>
      </c>
      <c r="D1476" s="174" t="str">
        <f>IF(B1476="NMPA", _xlfn.XLOOKUP(E1476,'国家网站数据(NMPA)'!$B$1:$B$906,'国家网站数据(NMPA)'!C$1:C$906),"NA")</f>
        <v>NA</v>
      </c>
      <c r="E1476" s="180">
        <f>IF(N1476="Not Reportable","NA",IF(B1476="Oversea",_xlfn.XLOOKUP(O1476,'Oversea data From 国家网站'!A:A,'Oversea data From 国家网站'!B:B),_xlfn.XLOOKUP(O1476,'Local data from 国家网站'!A:A,'Local data from 国家网站'!B:B)))</f>
        <v>0</v>
      </c>
      <c r="G1476" s="176">
        <f>IF(ISERROR(IF(B1476="NMPA",_xlfn.XLOOKUP(E1476,'国家网站数据(NMPA)'!B$1:B$906,'国家网站数据(NMPA)'!J$1:J$906),IF(B1476="Oversea",_xlfn.XLOOKUP(O1476,'Oversea data From 国家网站'!A$1:A$994,'Oversea data From 国家网站'!J$1:J$994),_xlfn.XLOOKUP(O1476,'Local data from 国家网站'!A$1:A$1000,'Local data from 国家网站'!J$1:J$1000)))),"NA",IF(B1476="NMPA",_xlfn.XLOOKUP(E1476,'国家网站数据(NMPA)'!B$1:B$906,'国家网站数据(NMPA)'!J$1:J$906),IF(B1476="Oversea",_xlfn.XLOOKUP(O1476,'Oversea data From 国家网站'!A$1:A$994,'Oversea data From 国家网站'!J$1:J$994),_xlfn.XLOOKUP(O1476,'Local data from 国家网站'!A$1:A$1000,'Local data from 国家网站'!J$1:J$1000))))</f>
        <v>0</v>
      </c>
      <c r="I1476" s="176">
        <f>IF(ISERROR(IF(B1476="NMPA",_xlfn.XLOOKUP(西门子log!E1476,'国家网站数据(NMPA)'!B:B,'国家网站数据(NMPA)'!K:K),IF(B1476="Oversea",_xlfn.XLOOKUP(O1476,'Oversea data From 国家网站'!A:A,'Oversea data From 国家网站'!K:K),_xlfn.XLOOKUP(西门子log!O1476,'Local data from 国家网站'!A:A,'Local data from 国家网站'!K:K)))),"NA",IF(B1476="NMPA",_xlfn.XLOOKUP(E1476,'国家网站数据(NMPA)'!B:B,'国家网站数据(NMPA)'!K:K),IF(B1476="Oversea",_xlfn.XLOOKUP(O1476,'Oversea data From 国家网站'!A:A,'Oversea data From 国家网站'!K:K),_xlfn.XLOOKUP(O1476,'Local data from 国家网站'!A:A,'Local data from 国家网站'!K:K))))</f>
        <v>0</v>
      </c>
      <c r="J1476" s="176"/>
      <c r="K1476" s="176" t="str">
        <f>IF(B1476="NMPA", _xlfn.XLOOKUP(E1476, '国家网站数据(NMPA)'!B:B, '国家网站数据(NMPA)'!W:W), "NA")</f>
        <v>NA</v>
      </c>
      <c r="M1476" s="326">
        <f t="shared" si="45"/>
        <v>30</v>
      </c>
    </row>
    <row r="1477" spans="3:13" ht="16.399999999999999" customHeight="1">
      <c r="C1477" s="172">
        <f t="shared" ca="1" si="44"/>
        <v>-45773</v>
      </c>
      <c r="D1477" s="174" t="str">
        <f>IF(B1477="NMPA", _xlfn.XLOOKUP(E1477,'国家网站数据(NMPA)'!$B$1:$B$906,'国家网站数据(NMPA)'!C$1:C$906),"NA")</f>
        <v>NA</v>
      </c>
      <c r="E1477" s="180">
        <f>IF(N1477="Not Reportable","NA",IF(B1477="Oversea",_xlfn.XLOOKUP(O1477,'Oversea data From 国家网站'!A:A,'Oversea data From 国家网站'!B:B),_xlfn.XLOOKUP(O1477,'Local data from 国家网站'!A:A,'Local data from 国家网站'!B:B)))</f>
        <v>0</v>
      </c>
      <c r="G1477" s="176">
        <f>IF(ISERROR(IF(B1477="NMPA",_xlfn.XLOOKUP(E1477,'国家网站数据(NMPA)'!B$1:B$906,'国家网站数据(NMPA)'!J$1:J$906),IF(B1477="Oversea",_xlfn.XLOOKUP(O1477,'Oversea data From 国家网站'!A$1:A$994,'Oversea data From 国家网站'!J$1:J$994),_xlfn.XLOOKUP(O1477,'Local data from 国家网站'!A$1:A$1000,'Local data from 国家网站'!J$1:J$1000)))),"NA",IF(B1477="NMPA",_xlfn.XLOOKUP(E1477,'国家网站数据(NMPA)'!B$1:B$906,'国家网站数据(NMPA)'!J$1:J$906),IF(B1477="Oversea",_xlfn.XLOOKUP(O1477,'Oversea data From 国家网站'!A$1:A$994,'Oversea data From 国家网站'!J$1:J$994),_xlfn.XLOOKUP(O1477,'Local data from 国家网站'!A$1:A$1000,'Local data from 国家网站'!J$1:J$1000))))</f>
        <v>0</v>
      </c>
      <c r="I1477" s="176">
        <f>IF(ISERROR(IF(B1477="NMPA",_xlfn.XLOOKUP(西门子log!E1477,'国家网站数据(NMPA)'!B:B,'国家网站数据(NMPA)'!K:K),IF(B1477="Oversea",_xlfn.XLOOKUP(O1477,'Oversea data From 国家网站'!A:A,'Oversea data From 国家网站'!K:K),_xlfn.XLOOKUP(西门子log!O1477,'Local data from 国家网站'!A:A,'Local data from 国家网站'!K:K)))),"NA",IF(B1477="NMPA",_xlfn.XLOOKUP(E1477,'国家网站数据(NMPA)'!B:B,'国家网站数据(NMPA)'!K:K),IF(B1477="Oversea",_xlfn.XLOOKUP(O1477,'Oversea data From 国家网站'!A:A,'Oversea data From 国家网站'!K:K),_xlfn.XLOOKUP(O1477,'Local data from 国家网站'!A:A,'Local data from 国家网站'!K:K))))</f>
        <v>0</v>
      </c>
      <c r="J1477" s="176"/>
      <c r="K1477" s="176" t="str">
        <f>IF(B1477="NMPA", _xlfn.XLOOKUP(E1477, '国家网站数据(NMPA)'!B:B, '国家网站数据(NMPA)'!W:W), "NA")</f>
        <v>NA</v>
      </c>
      <c r="M1477" s="326">
        <f t="shared" si="45"/>
        <v>30</v>
      </c>
    </row>
    <row r="1478" spans="3:13" ht="16.399999999999999" customHeight="1">
      <c r="C1478" s="172">
        <f t="shared" ca="1" si="44"/>
        <v>-45773</v>
      </c>
      <c r="D1478" s="174" t="str">
        <f>IF(B1478="NMPA", _xlfn.XLOOKUP(E1478,'国家网站数据(NMPA)'!$B$1:$B$906,'国家网站数据(NMPA)'!C$1:C$906),"NA")</f>
        <v>NA</v>
      </c>
      <c r="E1478" s="180">
        <f>IF(N1478="Not Reportable","NA",IF(B1478="Oversea",_xlfn.XLOOKUP(O1478,'Oversea data From 国家网站'!A:A,'Oversea data From 国家网站'!B:B),_xlfn.XLOOKUP(O1478,'Local data from 国家网站'!A:A,'Local data from 国家网站'!B:B)))</f>
        <v>0</v>
      </c>
      <c r="G1478" s="176">
        <f>IF(ISERROR(IF(B1478="NMPA",_xlfn.XLOOKUP(E1478,'国家网站数据(NMPA)'!B$1:B$906,'国家网站数据(NMPA)'!J$1:J$906),IF(B1478="Oversea",_xlfn.XLOOKUP(O1478,'Oversea data From 国家网站'!A$1:A$994,'Oversea data From 国家网站'!J$1:J$994),_xlfn.XLOOKUP(O1478,'Local data from 国家网站'!A$1:A$1000,'Local data from 国家网站'!J$1:J$1000)))),"NA",IF(B1478="NMPA",_xlfn.XLOOKUP(E1478,'国家网站数据(NMPA)'!B$1:B$906,'国家网站数据(NMPA)'!J$1:J$906),IF(B1478="Oversea",_xlfn.XLOOKUP(O1478,'Oversea data From 国家网站'!A$1:A$994,'Oversea data From 国家网站'!J$1:J$994),_xlfn.XLOOKUP(O1478,'Local data from 国家网站'!A$1:A$1000,'Local data from 国家网站'!J$1:J$1000))))</f>
        <v>0</v>
      </c>
      <c r="I1478" s="176">
        <f>IF(ISERROR(IF(B1478="NMPA",_xlfn.XLOOKUP(西门子log!E1478,'国家网站数据(NMPA)'!B:B,'国家网站数据(NMPA)'!K:K),IF(B1478="Oversea",_xlfn.XLOOKUP(O1478,'Oversea data From 国家网站'!A:A,'Oversea data From 国家网站'!K:K),_xlfn.XLOOKUP(西门子log!O1478,'Local data from 国家网站'!A:A,'Local data from 国家网站'!K:K)))),"NA",IF(B1478="NMPA",_xlfn.XLOOKUP(E1478,'国家网站数据(NMPA)'!B:B,'国家网站数据(NMPA)'!K:K),IF(B1478="Oversea",_xlfn.XLOOKUP(O1478,'Oversea data From 国家网站'!A:A,'Oversea data From 国家网站'!K:K),_xlfn.XLOOKUP(O1478,'Local data from 国家网站'!A:A,'Local data from 国家网站'!K:K))))</f>
        <v>0</v>
      </c>
      <c r="J1478" s="176"/>
      <c r="K1478" s="176" t="str">
        <f>IF(B1478="NMPA", _xlfn.XLOOKUP(E1478, '国家网站数据(NMPA)'!B:B, '国家网站数据(NMPA)'!W:W), "NA")</f>
        <v>NA</v>
      </c>
      <c r="M1478" s="326">
        <f t="shared" si="45"/>
        <v>30</v>
      </c>
    </row>
    <row r="1479" spans="3:13" ht="16.399999999999999" customHeight="1">
      <c r="C1479" s="172">
        <f t="shared" ca="1" si="44"/>
        <v>-45773</v>
      </c>
      <c r="D1479" s="174" t="str">
        <f>IF(B1479="NMPA", _xlfn.XLOOKUP(E1479,'国家网站数据(NMPA)'!$B$1:$B$906,'国家网站数据(NMPA)'!C$1:C$906),"NA")</f>
        <v>NA</v>
      </c>
      <c r="E1479" s="180">
        <f>IF(N1479="Not Reportable","NA",IF(B1479="Oversea",_xlfn.XLOOKUP(O1479,'Oversea data From 国家网站'!A:A,'Oversea data From 国家网站'!B:B),_xlfn.XLOOKUP(O1479,'Local data from 国家网站'!A:A,'Local data from 国家网站'!B:B)))</f>
        <v>0</v>
      </c>
      <c r="G1479" s="176">
        <f>IF(ISERROR(IF(B1479="NMPA",_xlfn.XLOOKUP(E1479,'国家网站数据(NMPA)'!B$1:B$906,'国家网站数据(NMPA)'!J$1:J$906),IF(B1479="Oversea",_xlfn.XLOOKUP(O1479,'Oversea data From 国家网站'!A$1:A$994,'Oversea data From 国家网站'!J$1:J$994),_xlfn.XLOOKUP(O1479,'Local data from 国家网站'!A$1:A$1000,'Local data from 国家网站'!J$1:J$1000)))),"NA",IF(B1479="NMPA",_xlfn.XLOOKUP(E1479,'国家网站数据(NMPA)'!B$1:B$906,'国家网站数据(NMPA)'!J$1:J$906),IF(B1479="Oversea",_xlfn.XLOOKUP(O1479,'Oversea data From 国家网站'!A$1:A$994,'Oversea data From 国家网站'!J$1:J$994),_xlfn.XLOOKUP(O1479,'Local data from 国家网站'!A$1:A$1000,'Local data from 国家网站'!J$1:J$1000))))</f>
        <v>0</v>
      </c>
      <c r="I1479" s="176">
        <f>IF(ISERROR(IF(B1479="NMPA",_xlfn.XLOOKUP(西门子log!E1479,'国家网站数据(NMPA)'!B:B,'国家网站数据(NMPA)'!K:K),IF(B1479="Oversea",_xlfn.XLOOKUP(O1479,'Oversea data From 国家网站'!A:A,'Oversea data From 国家网站'!K:K),_xlfn.XLOOKUP(西门子log!O1479,'Local data from 国家网站'!A:A,'Local data from 国家网站'!K:K)))),"NA",IF(B1479="NMPA",_xlfn.XLOOKUP(E1479,'国家网站数据(NMPA)'!B:B,'国家网站数据(NMPA)'!K:K),IF(B1479="Oversea",_xlfn.XLOOKUP(O1479,'Oversea data From 国家网站'!A:A,'Oversea data From 国家网站'!K:K),_xlfn.XLOOKUP(O1479,'Local data from 国家网站'!A:A,'Local data from 国家网站'!K:K))))</f>
        <v>0</v>
      </c>
      <c r="J1479" s="176"/>
      <c r="K1479" s="176" t="str">
        <f>IF(B1479="NMPA", _xlfn.XLOOKUP(E1479, '国家网站数据(NMPA)'!B:B, '国家网站数据(NMPA)'!W:W), "NA")</f>
        <v>NA</v>
      </c>
      <c r="M1479" s="326">
        <f t="shared" si="45"/>
        <v>30</v>
      </c>
    </row>
    <row r="1480" spans="3:13" ht="16.399999999999999" customHeight="1">
      <c r="C1480" s="172">
        <f t="shared" ca="1" si="44"/>
        <v>-45773</v>
      </c>
      <c r="D1480" s="174" t="str">
        <f>IF(B1480="NMPA", _xlfn.XLOOKUP(E1480,'国家网站数据(NMPA)'!$B$1:$B$906,'国家网站数据(NMPA)'!C$1:C$906),"NA")</f>
        <v>NA</v>
      </c>
      <c r="E1480" s="180">
        <f>IF(N1480="Not Reportable","NA",IF(B1480="Oversea",_xlfn.XLOOKUP(O1480,'Oversea data From 国家网站'!A:A,'Oversea data From 国家网站'!B:B),_xlfn.XLOOKUP(O1480,'Local data from 国家网站'!A:A,'Local data from 国家网站'!B:B)))</f>
        <v>0</v>
      </c>
      <c r="G1480" s="176">
        <f>IF(ISERROR(IF(B1480="NMPA",_xlfn.XLOOKUP(E1480,'国家网站数据(NMPA)'!B$1:B$906,'国家网站数据(NMPA)'!J$1:J$906),IF(B1480="Oversea",_xlfn.XLOOKUP(O1480,'Oversea data From 国家网站'!A$1:A$994,'Oversea data From 国家网站'!J$1:J$994),_xlfn.XLOOKUP(O1480,'Local data from 国家网站'!A$1:A$1000,'Local data from 国家网站'!J$1:J$1000)))),"NA",IF(B1480="NMPA",_xlfn.XLOOKUP(E1480,'国家网站数据(NMPA)'!B$1:B$906,'国家网站数据(NMPA)'!J$1:J$906),IF(B1480="Oversea",_xlfn.XLOOKUP(O1480,'Oversea data From 国家网站'!A$1:A$994,'Oversea data From 国家网站'!J$1:J$994),_xlfn.XLOOKUP(O1480,'Local data from 国家网站'!A$1:A$1000,'Local data from 国家网站'!J$1:J$1000))))</f>
        <v>0</v>
      </c>
      <c r="I1480" s="176">
        <f>IF(ISERROR(IF(B1480="NMPA",_xlfn.XLOOKUP(西门子log!E1480,'国家网站数据(NMPA)'!B:B,'国家网站数据(NMPA)'!K:K),IF(B1480="Oversea",_xlfn.XLOOKUP(O1480,'Oversea data From 国家网站'!A:A,'Oversea data From 国家网站'!K:K),_xlfn.XLOOKUP(西门子log!O1480,'Local data from 国家网站'!A:A,'Local data from 国家网站'!K:K)))),"NA",IF(B1480="NMPA",_xlfn.XLOOKUP(E1480,'国家网站数据(NMPA)'!B:B,'国家网站数据(NMPA)'!K:K),IF(B1480="Oversea",_xlfn.XLOOKUP(O1480,'Oversea data From 国家网站'!A:A,'Oversea data From 国家网站'!K:K),_xlfn.XLOOKUP(O1480,'Local data from 国家网站'!A:A,'Local data from 国家网站'!K:K))))</f>
        <v>0</v>
      </c>
      <c r="J1480" s="176"/>
      <c r="K1480" s="176" t="str">
        <f>IF(B1480="NMPA", _xlfn.XLOOKUP(E1480, '国家网站数据(NMPA)'!B:B, '国家网站数据(NMPA)'!W:W), "NA")</f>
        <v>NA</v>
      </c>
      <c r="M1480" s="326">
        <f t="shared" si="45"/>
        <v>30</v>
      </c>
    </row>
    <row r="1481" spans="3:13" ht="16.399999999999999" customHeight="1">
      <c r="C1481" s="172">
        <f t="shared" ca="1" si="44"/>
        <v>-45773</v>
      </c>
      <c r="D1481" s="174" t="str">
        <f>IF(B1481="NMPA", _xlfn.XLOOKUP(E1481,'国家网站数据(NMPA)'!$B$1:$B$906,'国家网站数据(NMPA)'!C$1:C$906),"NA")</f>
        <v>NA</v>
      </c>
      <c r="E1481" s="180">
        <f>IF(N1481="Not Reportable","NA",IF(B1481="Oversea",_xlfn.XLOOKUP(O1481,'Oversea data From 国家网站'!A:A,'Oversea data From 国家网站'!B:B),_xlfn.XLOOKUP(O1481,'Local data from 国家网站'!A:A,'Local data from 国家网站'!B:B)))</f>
        <v>0</v>
      </c>
      <c r="G1481" s="176">
        <f>IF(ISERROR(IF(B1481="NMPA",_xlfn.XLOOKUP(E1481,'国家网站数据(NMPA)'!B$1:B$906,'国家网站数据(NMPA)'!J$1:J$906),IF(B1481="Oversea",_xlfn.XLOOKUP(O1481,'Oversea data From 国家网站'!A$1:A$994,'Oversea data From 国家网站'!J$1:J$994),_xlfn.XLOOKUP(O1481,'Local data from 国家网站'!A$1:A$1000,'Local data from 国家网站'!J$1:J$1000)))),"NA",IF(B1481="NMPA",_xlfn.XLOOKUP(E1481,'国家网站数据(NMPA)'!B$1:B$906,'国家网站数据(NMPA)'!J$1:J$906),IF(B1481="Oversea",_xlfn.XLOOKUP(O1481,'Oversea data From 国家网站'!A$1:A$994,'Oversea data From 国家网站'!J$1:J$994),_xlfn.XLOOKUP(O1481,'Local data from 国家网站'!A$1:A$1000,'Local data from 国家网站'!J$1:J$1000))))</f>
        <v>0</v>
      </c>
      <c r="I1481" s="176">
        <f>IF(ISERROR(IF(B1481="NMPA",_xlfn.XLOOKUP(西门子log!E1481,'国家网站数据(NMPA)'!B:B,'国家网站数据(NMPA)'!K:K),IF(B1481="Oversea",_xlfn.XLOOKUP(O1481,'Oversea data From 国家网站'!A:A,'Oversea data From 国家网站'!K:K),_xlfn.XLOOKUP(西门子log!O1481,'Local data from 国家网站'!A:A,'Local data from 国家网站'!K:K)))),"NA",IF(B1481="NMPA",_xlfn.XLOOKUP(E1481,'国家网站数据(NMPA)'!B:B,'国家网站数据(NMPA)'!K:K),IF(B1481="Oversea",_xlfn.XLOOKUP(O1481,'Oversea data From 国家网站'!A:A,'Oversea data From 国家网站'!K:K),_xlfn.XLOOKUP(O1481,'Local data from 国家网站'!A:A,'Local data from 国家网站'!K:K))))</f>
        <v>0</v>
      </c>
      <c r="J1481" s="176"/>
      <c r="K1481" s="176" t="str">
        <f>IF(B1481="NMPA", _xlfn.XLOOKUP(E1481, '国家网站数据(NMPA)'!B:B, '国家网站数据(NMPA)'!W:W), "NA")</f>
        <v>NA</v>
      </c>
      <c r="M1481" s="326">
        <f t="shared" si="45"/>
        <v>30</v>
      </c>
    </row>
    <row r="1482" spans="3:13" ht="16.399999999999999" customHeight="1">
      <c r="C1482" s="172">
        <f t="shared" ca="1" si="44"/>
        <v>-45773</v>
      </c>
      <c r="D1482" s="174" t="str">
        <f>IF(B1482="NMPA", _xlfn.XLOOKUP(E1482,'国家网站数据(NMPA)'!$B$1:$B$906,'国家网站数据(NMPA)'!C$1:C$906),"NA")</f>
        <v>NA</v>
      </c>
      <c r="E1482" s="180">
        <f>IF(N1482="Not Reportable","NA",IF(B1482="Oversea",_xlfn.XLOOKUP(O1482,'Oversea data From 国家网站'!A:A,'Oversea data From 国家网站'!B:B),_xlfn.XLOOKUP(O1482,'Local data from 国家网站'!A:A,'Local data from 国家网站'!B:B)))</f>
        <v>0</v>
      </c>
      <c r="G1482" s="176">
        <f>IF(ISERROR(IF(B1482="NMPA",_xlfn.XLOOKUP(E1482,'国家网站数据(NMPA)'!B$1:B$906,'国家网站数据(NMPA)'!J$1:J$906),IF(B1482="Oversea",_xlfn.XLOOKUP(O1482,'Oversea data From 国家网站'!A$1:A$994,'Oversea data From 国家网站'!J$1:J$994),_xlfn.XLOOKUP(O1482,'Local data from 国家网站'!A$1:A$1000,'Local data from 国家网站'!J$1:J$1000)))),"NA",IF(B1482="NMPA",_xlfn.XLOOKUP(E1482,'国家网站数据(NMPA)'!B$1:B$906,'国家网站数据(NMPA)'!J$1:J$906),IF(B1482="Oversea",_xlfn.XLOOKUP(O1482,'Oversea data From 国家网站'!A$1:A$994,'Oversea data From 国家网站'!J$1:J$994),_xlfn.XLOOKUP(O1482,'Local data from 国家网站'!A$1:A$1000,'Local data from 国家网站'!J$1:J$1000))))</f>
        <v>0</v>
      </c>
      <c r="I1482" s="176">
        <f>IF(ISERROR(IF(B1482="NMPA",_xlfn.XLOOKUP(西门子log!E1482,'国家网站数据(NMPA)'!B:B,'国家网站数据(NMPA)'!K:K),IF(B1482="Oversea",_xlfn.XLOOKUP(O1482,'Oversea data From 国家网站'!A:A,'Oversea data From 国家网站'!K:K),_xlfn.XLOOKUP(西门子log!O1482,'Local data from 国家网站'!A:A,'Local data from 国家网站'!K:K)))),"NA",IF(B1482="NMPA",_xlfn.XLOOKUP(E1482,'国家网站数据(NMPA)'!B:B,'国家网站数据(NMPA)'!K:K),IF(B1482="Oversea",_xlfn.XLOOKUP(O1482,'Oversea data From 国家网站'!A:A,'Oversea data From 国家网站'!K:K),_xlfn.XLOOKUP(O1482,'Local data from 国家网站'!A:A,'Local data from 国家网站'!K:K))))</f>
        <v>0</v>
      </c>
      <c r="J1482" s="176"/>
      <c r="K1482" s="176" t="str">
        <f>IF(B1482="NMPA", _xlfn.XLOOKUP(E1482, '国家网站数据(NMPA)'!B:B, '国家网站数据(NMPA)'!W:W), "NA")</f>
        <v>NA</v>
      </c>
      <c r="M1482" s="326">
        <f t="shared" si="45"/>
        <v>30</v>
      </c>
    </row>
    <row r="1483" spans="3:13" ht="16.399999999999999" customHeight="1">
      <c r="C1483" s="172">
        <f t="shared" ca="1" si="44"/>
        <v>-45773</v>
      </c>
      <c r="D1483" s="174" t="str">
        <f>IF(B1483="NMPA", _xlfn.XLOOKUP(E1483,'国家网站数据(NMPA)'!$B$1:$B$906,'国家网站数据(NMPA)'!C$1:C$906),"NA")</f>
        <v>NA</v>
      </c>
      <c r="E1483" s="180">
        <f>IF(N1483="Not Reportable","NA",IF(B1483="Oversea",_xlfn.XLOOKUP(O1483,'Oversea data From 国家网站'!A:A,'Oversea data From 国家网站'!B:B),_xlfn.XLOOKUP(O1483,'Local data from 国家网站'!A:A,'Local data from 国家网站'!B:B)))</f>
        <v>0</v>
      </c>
      <c r="G1483" s="176">
        <f>IF(ISERROR(IF(B1483="NMPA",_xlfn.XLOOKUP(E1483,'国家网站数据(NMPA)'!B$1:B$906,'国家网站数据(NMPA)'!J$1:J$906),IF(B1483="Oversea",_xlfn.XLOOKUP(O1483,'Oversea data From 国家网站'!A$1:A$994,'Oversea data From 国家网站'!J$1:J$994),_xlfn.XLOOKUP(O1483,'Local data from 国家网站'!A$1:A$1000,'Local data from 国家网站'!J$1:J$1000)))),"NA",IF(B1483="NMPA",_xlfn.XLOOKUP(E1483,'国家网站数据(NMPA)'!B$1:B$906,'国家网站数据(NMPA)'!J$1:J$906),IF(B1483="Oversea",_xlfn.XLOOKUP(O1483,'Oversea data From 国家网站'!A$1:A$994,'Oversea data From 国家网站'!J$1:J$994),_xlfn.XLOOKUP(O1483,'Local data from 国家网站'!A$1:A$1000,'Local data from 国家网站'!J$1:J$1000))))</f>
        <v>0</v>
      </c>
      <c r="I1483" s="176">
        <f>IF(ISERROR(IF(B1483="NMPA",_xlfn.XLOOKUP(西门子log!E1483,'国家网站数据(NMPA)'!B:B,'国家网站数据(NMPA)'!K:K),IF(B1483="Oversea",_xlfn.XLOOKUP(O1483,'Oversea data From 国家网站'!A:A,'Oversea data From 国家网站'!K:K),_xlfn.XLOOKUP(西门子log!O1483,'Local data from 国家网站'!A:A,'Local data from 国家网站'!K:K)))),"NA",IF(B1483="NMPA",_xlfn.XLOOKUP(E1483,'国家网站数据(NMPA)'!B:B,'国家网站数据(NMPA)'!K:K),IF(B1483="Oversea",_xlfn.XLOOKUP(O1483,'Oversea data From 国家网站'!A:A,'Oversea data From 国家网站'!K:K),_xlfn.XLOOKUP(O1483,'Local data from 国家网站'!A:A,'Local data from 国家网站'!K:K))))</f>
        <v>0</v>
      </c>
      <c r="J1483" s="176"/>
      <c r="K1483" s="176" t="str">
        <f>IF(B1483="NMPA", _xlfn.XLOOKUP(E1483, '国家网站数据(NMPA)'!B:B, '国家网站数据(NMPA)'!W:W), "NA")</f>
        <v>NA</v>
      </c>
      <c r="M1483" s="326">
        <f t="shared" si="45"/>
        <v>30</v>
      </c>
    </row>
    <row r="1484" spans="3:13" ht="16.399999999999999" customHeight="1">
      <c r="C1484" s="172">
        <f t="shared" ca="1" si="44"/>
        <v>-45773</v>
      </c>
      <c r="D1484" s="174" t="str">
        <f>IF(B1484="NMPA", _xlfn.XLOOKUP(E1484,'国家网站数据(NMPA)'!$B$1:$B$906,'国家网站数据(NMPA)'!C$1:C$906),"NA")</f>
        <v>NA</v>
      </c>
      <c r="E1484" s="180">
        <f>IF(N1484="Not Reportable","NA",IF(B1484="Oversea",_xlfn.XLOOKUP(O1484,'Oversea data From 国家网站'!A:A,'Oversea data From 国家网站'!B:B),_xlfn.XLOOKUP(O1484,'Local data from 国家网站'!A:A,'Local data from 国家网站'!B:B)))</f>
        <v>0</v>
      </c>
      <c r="G1484" s="176">
        <f>IF(ISERROR(IF(B1484="NMPA",_xlfn.XLOOKUP(E1484,'国家网站数据(NMPA)'!B$1:B$906,'国家网站数据(NMPA)'!J$1:J$906),IF(B1484="Oversea",_xlfn.XLOOKUP(O1484,'Oversea data From 国家网站'!A$1:A$994,'Oversea data From 国家网站'!J$1:J$994),_xlfn.XLOOKUP(O1484,'Local data from 国家网站'!A$1:A$1000,'Local data from 国家网站'!J$1:J$1000)))),"NA",IF(B1484="NMPA",_xlfn.XLOOKUP(E1484,'国家网站数据(NMPA)'!B$1:B$906,'国家网站数据(NMPA)'!J$1:J$906),IF(B1484="Oversea",_xlfn.XLOOKUP(O1484,'Oversea data From 国家网站'!A$1:A$994,'Oversea data From 国家网站'!J$1:J$994),_xlfn.XLOOKUP(O1484,'Local data from 国家网站'!A$1:A$1000,'Local data from 国家网站'!J$1:J$1000))))</f>
        <v>0</v>
      </c>
      <c r="I1484" s="176">
        <f>IF(ISERROR(IF(B1484="NMPA",_xlfn.XLOOKUP(西门子log!E1484,'国家网站数据(NMPA)'!B:B,'国家网站数据(NMPA)'!K:K),IF(B1484="Oversea",_xlfn.XLOOKUP(O1484,'Oversea data From 国家网站'!A:A,'Oversea data From 国家网站'!K:K),_xlfn.XLOOKUP(西门子log!O1484,'Local data from 国家网站'!A:A,'Local data from 国家网站'!K:K)))),"NA",IF(B1484="NMPA",_xlfn.XLOOKUP(E1484,'国家网站数据(NMPA)'!B:B,'国家网站数据(NMPA)'!K:K),IF(B1484="Oversea",_xlfn.XLOOKUP(O1484,'Oversea data From 国家网站'!A:A,'Oversea data From 国家网站'!K:K),_xlfn.XLOOKUP(O1484,'Local data from 国家网站'!A:A,'Local data from 国家网站'!K:K))))</f>
        <v>0</v>
      </c>
      <c r="J1484" s="176"/>
      <c r="K1484" s="176" t="str">
        <f>IF(B1484="NMPA", _xlfn.XLOOKUP(E1484, '国家网站数据(NMPA)'!B:B, '国家网站数据(NMPA)'!W:W), "NA")</f>
        <v>NA</v>
      </c>
      <c r="M1484" s="326">
        <f t="shared" si="45"/>
        <v>30</v>
      </c>
    </row>
    <row r="1485" spans="3:13" ht="16.399999999999999" customHeight="1">
      <c r="C1485" s="172">
        <f t="shared" ca="1" si="44"/>
        <v>-45773</v>
      </c>
      <c r="D1485" s="174" t="str">
        <f>IF(B1485="NMPA", _xlfn.XLOOKUP(E1485,'国家网站数据(NMPA)'!$B$1:$B$906,'国家网站数据(NMPA)'!C$1:C$906),"NA")</f>
        <v>NA</v>
      </c>
      <c r="E1485" s="180">
        <f>IF(N1485="Not Reportable","NA",IF(B1485="Oversea",_xlfn.XLOOKUP(O1485,'Oversea data From 国家网站'!A:A,'Oversea data From 国家网站'!B:B),_xlfn.XLOOKUP(O1485,'Local data from 国家网站'!A:A,'Local data from 国家网站'!B:B)))</f>
        <v>0</v>
      </c>
      <c r="G1485" s="176">
        <f>IF(ISERROR(IF(B1485="NMPA",_xlfn.XLOOKUP(E1485,'国家网站数据(NMPA)'!B$1:B$906,'国家网站数据(NMPA)'!J$1:J$906),IF(B1485="Oversea",_xlfn.XLOOKUP(O1485,'Oversea data From 国家网站'!A$1:A$994,'Oversea data From 国家网站'!J$1:J$994),_xlfn.XLOOKUP(O1485,'Local data from 国家网站'!A$1:A$1000,'Local data from 国家网站'!J$1:J$1000)))),"NA",IF(B1485="NMPA",_xlfn.XLOOKUP(E1485,'国家网站数据(NMPA)'!B$1:B$906,'国家网站数据(NMPA)'!J$1:J$906),IF(B1485="Oversea",_xlfn.XLOOKUP(O1485,'Oversea data From 国家网站'!A$1:A$994,'Oversea data From 国家网站'!J$1:J$994),_xlfn.XLOOKUP(O1485,'Local data from 国家网站'!A$1:A$1000,'Local data from 国家网站'!J$1:J$1000))))</f>
        <v>0</v>
      </c>
      <c r="I1485" s="176">
        <f>IF(ISERROR(IF(B1485="NMPA",_xlfn.XLOOKUP(西门子log!E1485,'国家网站数据(NMPA)'!B:B,'国家网站数据(NMPA)'!K:K),IF(B1485="Oversea",_xlfn.XLOOKUP(O1485,'Oversea data From 国家网站'!A:A,'Oversea data From 国家网站'!K:K),_xlfn.XLOOKUP(西门子log!O1485,'Local data from 国家网站'!A:A,'Local data from 国家网站'!K:K)))),"NA",IF(B1485="NMPA",_xlfn.XLOOKUP(E1485,'国家网站数据(NMPA)'!B:B,'国家网站数据(NMPA)'!K:K),IF(B1485="Oversea",_xlfn.XLOOKUP(O1485,'Oversea data From 国家网站'!A:A,'Oversea data From 国家网站'!K:K),_xlfn.XLOOKUP(O1485,'Local data from 国家网站'!A:A,'Local data from 国家网站'!K:K))))</f>
        <v>0</v>
      </c>
      <c r="J1485" s="176"/>
      <c r="K1485" s="176" t="str">
        <f>IF(B1485="NMPA", _xlfn.XLOOKUP(E1485, '国家网站数据(NMPA)'!B:B, '国家网站数据(NMPA)'!W:W), "NA")</f>
        <v>NA</v>
      </c>
      <c r="M1485" s="326">
        <f t="shared" si="45"/>
        <v>30</v>
      </c>
    </row>
    <row r="1486" spans="3:13" ht="16.399999999999999" customHeight="1">
      <c r="C1486" s="172">
        <f t="shared" ca="1" si="44"/>
        <v>-45773</v>
      </c>
      <c r="D1486" s="174" t="str">
        <f>IF(B1486="NMPA", _xlfn.XLOOKUP(E1486,'国家网站数据(NMPA)'!$B$1:$B$906,'国家网站数据(NMPA)'!C$1:C$906),"NA")</f>
        <v>NA</v>
      </c>
      <c r="E1486" s="180">
        <f>IF(N1486="Not Reportable","NA",IF(B1486="Oversea",_xlfn.XLOOKUP(O1486,'Oversea data From 国家网站'!A:A,'Oversea data From 国家网站'!B:B),_xlfn.XLOOKUP(O1486,'Local data from 国家网站'!A:A,'Local data from 国家网站'!B:B)))</f>
        <v>0</v>
      </c>
      <c r="G1486" s="176">
        <f>IF(ISERROR(IF(B1486="NMPA",_xlfn.XLOOKUP(E1486,'国家网站数据(NMPA)'!B$1:B$906,'国家网站数据(NMPA)'!J$1:J$906),IF(B1486="Oversea",_xlfn.XLOOKUP(O1486,'Oversea data From 国家网站'!A$1:A$994,'Oversea data From 国家网站'!J$1:J$994),_xlfn.XLOOKUP(O1486,'Local data from 国家网站'!A$1:A$1000,'Local data from 国家网站'!J$1:J$1000)))),"NA",IF(B1486="NMPA",_xlfn.XLOOKUP(E1486,'国家网站数据(NMPA)'!B$1:B$906,'国家网站数据(NMPA)'!J$1:J$906),IF(B1486="Oversea",_xlfn.XLOOKUP(O1486,'Oversea data From 国家网站'!A$1:A$994,'Oversea data From 国家网站'!J$1:J$994),_xlfn.XLOOKUP(O1486,'Local data from 国家网站'!A$1:A$1000,'Local data from 国家网站'!J$1:J$1000))))</f>
        <v>0</v>
      </c>
      <c r="I1486" s="176">
        <f>IF(ISERROR(IF(B1486="NMPA",_xlfn.XLOOKUP(西门子log!E1486,'国家网站数据(NMPA)'!B:B,'国家网站数据(NMPA)'!K:K),IF(B1486="Oversea",_xlfn.XLOOKUP(O1486,'Oversea data From 国家网站'!A:A,'Oversea data From 国家网站'!K:K),_xlfn.XLOOKUP(西门子log!O1486,'Local data from 国家网站'!A:A,'Local data from 国家网站'!K:K)))),"NA",IF(B1486="NMPA",_xlfn.XLOOKUP(E1486,'国家网站数据(NMPA)'!B:B,'国家网站数据(NMPA)'!K:K),IF(B1486="Oversea",_xlfn.XLOOKUP(O1486,'Oversea data From 国家网站'!A:A,'Oversea data From 国家网站'!K:K),_xlfn.XLOOKUP(O1486,'Local data from 国家网站'!A:A,'Local data from 国家网站'!K:K))))</f>
        <v>0</v>
      </c>
      <c r="J1486" s="176"/>
      <c r="K1486" s="176" t="str">
        <f>IF(B1486="NMPA", _xlfn.XLOOKUP(E1486, '国家网站数据(NMPA)'!B:B, '国家网站数据(NMPA)'!W:W), "NA")</f>
        <v>NA</v>
      </c>
      <c r="M1486" s="326">
        <f t="shared" si="45"/>
        <v>30</v>
      </c>
    </row>
    <row r="1487" spans="3:13" ht="16.399999999999999" customHeight="1">
      <c r="C1487" s="172">
        <f t="shared" ca="1" si="44"/>
        <v>-45773</v>
      </c>
      <c r="D1487" s="174" t="str">
        <f>IF(B1487="NMPA", _xlfn.XLOOKUP(E1487,'国家网站数据(NMPA)'!$B$1:$B$906,'国家网站数据(NMPA)'!C$1:C$906),"NA")</f>
        <v>NA</v>
      </c>
      <c r="E1487" s="180">
        <f>IF(N1487="Not Reportable","NA",IF(B1487="Oversea",_xlfn.XLOOKUP(O1487,'Oversea data From 国家网站'!A:A,'Oversea data From 国家网站'!B:B),_xlfn.XLOOKUP(O1487,'Local data from 国家网站'!A:A,'Local data from 国家网站'!B:B)))</f>
        <v>0</v>
      </c>
      <c r="G1487" s="176">
        <f>IF(ISERROR(IF(B1487="NMPA",_xlfn.XLOOKUP(E1487,'国家网站数据(NMPA)'!B$1:B$906,'国家网站数据(NMPA)'!J$1:J$906),IF(B1487="Oversea",_xlfn.XLOOKUP(O1487,'Oversea data From 国家网站'!A$1:A$994,'Oversea data From 国家网站'!J$1:J$994),_xlfn.XLOOKUP(O1487,'Local data from 国家网站'!A$1:A$1000,'Local data from 国家网站'!J$1:J$1000)))),"NA",IF(B1487="NMPA",_xlfn.XLOOKUP(E1487,'国家网站数据(NMPA)'!B$1:B$906,'国家网站数据(NMPA)'!J$1:J$906),IF(B1487="Oversea",_xlfn.XLOOKUP(O1487,'Oversea data From 国家网站'!A$1:A$994,'Oversea data From 国家网站'!J$1:J$994),_xlfn.XLOOKUP(O1487,'Local data from 国家网站'!A$1:A$1000,'Local data from 国家网站'!J$1:J$1000))))</f>
        <v>0</v>
      </c>
      <c r="I1487" s="176">
        <f>IF(ISERROR(IF(B1487="NMPA",_xlfn.XLOOKUP(西门子log!E1487,'国家网站数据(NMPA)'!B:B,'国家网站数据(NMPA)'!K:K),IF(B1487="Oversea",_xlfn.XLOOKUP(O1487,'Oversea data From 国家网站'!A:A,'Oversea data From 国家网站'!K:K),_xlfn.XLOOKUP(西门子log!O1487,'Local data from 国家网站'!A:A,'Local data from 国家网站'!K:K)))),"NA",IF(B1487="NMPA",_xlfn.XLOOKUP(E1487,'国家网站数据(NMPA)'!B:B,'国家网站数据(NMPA)'!K:K),IF(B1487="Oversea",_xlfn.XLOOKUP(O1487,'Oversea data From 国家网站'!A:A,'Oversea data From 国家网站'!K:K),_xlfn.XLOOKUP(O1487,'Local data from 国家网站'!A:A,'Local data from 国家网站'!K:K))))</f>
        <v>0</v>
      </c>
      <c r="J1487" s="176"/>
      <c r="K1487" s="176" t="str">
        <f>IF(B1487="NMPA", _xlfn.XLOOKUP(E1487, '国家网站数据(NMPA)'!B:B, '国家网站数据(NMPA)'!W:W), "NA")</f>
        <v>NA</v>
      </c>
      <c r="M1487" s="326">
        <f t="shared" si="45"/>
        <v>30</v>
      </c>
    </row>
    <row r="1488" spans="3:13" ht="16.399999999999999" customHeight="1">
      <c r="C1488" s="172">
        <f t="shared" ca="1" si="44"/>
        <v>-45773</v>
      </c>
      <c r="D1488" s="174" t="str">
        <f>IF(B1488="NMPA", _xlfn.XLOOKUP(E1488,'国家网站数据(NMPA)'!$B$1:$B$906,'国家网站数据(NMPA)'!C$1:C$906),"NA")</f>
        <v>NA</v>
      </c>
      <c r="E1488" s="180">
        <f>IF(N1488="Not Reportable","NA",IF(B1488="Oversea",_xlfn.XLOOKUP(O1488,'Oversea data From 国家网站'!A:A,'Oversea data From 国家网站'!B:B),_xlfn.XLOOKUP(O1488,'Local data from 国家网站'!A:A,'Local data from 国家网站'!B:B)))</f>
        <v>0</v>
      </c>
      <c r="G1488" s="176">
        <f>IF(ISERROR(IF(B1488="NMPA",_xlfn.XLOOKUP(E1488,'国家网站数据(NMPA)'!B$1:B$906,'国家网站数据(NMPA)'!J$1:J$906),IF(B1488="Oversea",_xlfn.XLOOKUP(O1488,'Oversea data From 国家网站'!A$1:A$994,'Oversea data From 国家网站'!J$1:J$994),_xlfn.XLOOKUP(O1488,'Local data from 国家网站'!A$1:A$1000,'Local data from 国家网站'!J$1:J$1000)))),"NA",IF(B1488="NMPA",_xlfn.XLOOKUP(E1488,'国家网站数据(NMPA)'!B$1:B$906,'国家网站数据(NMPA)'!J$1:J$906),IF(B1488="Oversea",_xlfn.XLOOKUP(O1488,'Oversea data From 国家网站'!A$1:A$994,'Oversea data From 国家网站'!J$1:J$994),_xlfn.XLOOKUP(O1488,'Local data from 国家网站'!A$1:A$1000,'Local data from 国家网站'!J$1:J$1000))))</f>
        <v>0</v>
      </c>
      <c r="I1488" s="176">
        <f>IF(ISERROR(IF(B1488="NMPA",_xlfn.XLOOKUP(西门子log!E1488,'国家网站数据(NMPA)'!B:B,'国家网站数据(NMPA)'!K:K),IF(B1488="Oversea",_xlfn.XLOOKUP(O1488,'Oversea data From 国家网站'!A:A,'Oversea data From 国家网站'!K:K),_xlfn.XLOOKUP(西门子log!O1488,'Local data from 国家网站'!A:A,'Local data from 国家网站'!K:K)))),"NA",IF(B1488="NMPA",_xlfn.XLOOKUP(E1488,'国家网站数据(NMPA)'!B:B,'国家网站数据(NMPA)'!K:K),IF(B1488="Oversea",_xlfn.XLOOKUP(O1488,'Oversea data From 国家网站'!A:A,'Oversea data From 国家网站'!K:K),_xlfn.XLOOKUP(O1488,'Local data from 国家网站'!A:A,'Local data from 国家网站'!K:K))))</f>
        <v>0</v>
      </c>
      <c r="J1488" s="176"/>
      <c r="K1488" s="176" t="str">
        <f>IF(B1488="NMPA", _xlfn.XLOOKUP(E1488, '国家网站数据(NMPA)'!B:B, '国家网站数据(NMPA)'!W:W), "NA")</f>
        <v>NA</v>
      </c>
      <c r="M1488" s="326">
        <f t="shared" si="45"/>
        <v>30</v>
      </c>
    </row>
    <row r="1489" spans="3:13" ht="16.399999999999999" customHeight="1">
      <c r="C1489" s="172">
        <f t="shared" ca="1" si="44"/>
        <v>-45773</v>
      </c>
      <c r="D1489" s="174" t="str">
        <f>IF(B1489="NMPA", _xlfn.XLOOKUP(E1489,'国家网站数据(NMPA)'!$B$1:$B$906,'国家网站数据(NMPA)'!C$1:C$906),"NA")</f>
        <v>NA</v>
      </c>
      <c r="E1489" s="180">
        <f>IF(N1489="Not Reportable","NA",IF(B1489="Oversea",_xlfn.XLOOKUP(O1489,'Oversea data From 国家网站'!A:A,'Oversea data From 国家网站'!B:B),_xlfn.XLOOKUP(O1489,'Local data from 国家网站'!A:A,'Local data from 国家网站'!B:B)))</f>
        <v>0</v>
      </c>
      <c r="G1489" s="176">
        <f>IF(ISERROR(IF(B1489="NMPA",_xlfn.XLOOKUP(E1489,'国家网站数据(NMPA)'!B$1:B$906,'国家网站数据(NMPA)'!J$1:J$906),IF(B1489="Oversea",_xlfn.XLOOKUP(O1489,'Oversea data From 国家网站'!A$1:A$994,'Oversea data From 国家网站'!J$1:J$994),_xlfn.XLOOKUP(O1489,'Local data from 国家网站'!A$1:A$1000,'Local data from 国家网站'!J$1:J$1000)))),"NA",IF(B1489="NMPA",_xlfn.XLOOKUP(E1489,'国家网站数据(NMPA)'!B$1:B$906,'国家网站数据(NMPA)'!J$1:J$906),IF(B1489="Oversea",_xlfn.XLOOKUP(O1489,'Oversea data From 国家网站'!A$1:A$994,'Oversea data From 国家网站'!J$1:J$994),_xlfn.XLOOKUP(O1489,'Local data from 国家网站'!A$1:A$1000,'Local data from 国家网站'!J$1:J$1000))))</f>
        <v>0</v>
      </c>
      <c r="I1489" s="176">
        <f>IF(ISERROR(IF(B1489="NMPA",_xlfn.XLOOKUP(西门子log!E1489,'国家网站数据(NMPA)'!B:B,'国家网站数据(NMPA)'!K:K),IF(B1489="Oversea",_xlfn.XLOOKUP(O1489,'Oversea data From 国家网站'!A:A,'Oversea data From 国家网站'!K:K),_xlfn.XLOOKUP(西门子log!O1489,'Local data from 国家网站'!A:A,'Local data from 国家网站'!K:K)))),"NA",IF(B1489="NMPA",_xlfn.XLOOKUP(E1489,'国家网站数据(NMPA)'!B:B,'国家网站数据(NMPA)'!K:K),IF(B1489="Oversea",_xlfn.XLOOKUP(O1489,'Oversea data From 国家网站'!A:A,'Oversea data From 国家网站'!K:K),_xlfn.XLOOKUP(O1489,'Local data from 国家网站'!A:A,'Local data from 国家网站'!K:K))))</f>
        <v>0</v>
      </c>
      <c r="J1489" s="176"/>
      <c r="K1489" s="176" t="str">
        <f>IF(B1489="NMPA", _xlfn.XLOOKUP(E1489, '国家网站数据(NMPA)'!B:B, '国家网站数据(NMPA)'!W:W), "NA")</f>
        <v>NA</v>
      </c>
      <c r="M1489" s="326">
        <f t="shared" si="45"/>
        <v>30</v>
      </c>
    </row>
    <row r="1490" spans="3:13" ht="16.399999999999999" customHeight="1">
      <c r="C1490" s="172">
        <f t="shared" ca="1" si="44"/>
        <v>-45773</v>
      </c>
      <c r="D1490" s="174" t="str">
        <f>IF(B1490="NMPA", _xlfn.XLOOKUP(E1490,'国家网站数据(NMPA)'!$B$1:$B$906,'国家网站数据(NMPA)'!C$1:C$906),"NA")</f>
        <v>NA</v>
      </c>
      <c r="E1490" s="180">
        <f>IF(N1490="Not Reportable","NA",IF(B1490="Oversea",_xlfn.XLOOKUP(O1490,'Oversea data From 国家网站'!A:A,'Oversea data From 国家网站'!B:B),_xlfn.XLOOKUP(O1490,'Local data from 国家网站'!A:A,'Local data from 国家网站'!B:B)))</f>
        <v>0</v>
      </c>
      <c r="G1490" s="176">
        <f>IF(ISERROR(IF(B1490="NMPA",_xlfn.XLOOKUP(E1490,'国家网站数据(NMPA)'!B$1:B$906,'国家网站数据(NMPA)'!J$1:J$906),IF(B1490="Oversea",_xlfn.XLOOKUP(O1490,'Oversea data From 国家网站'!A$1:A$994,'Oversea data From 国家网站'!J$1:J$994),_xlfn.XLOOKUP(O1490,'Local data from 国家网站'!A$1:A$1000,'Local data from 国家网站'!J$1:J$1000)))),"NA",IF(B1490="NMPA",_xlfn.XLOOKUP(E1490,'国家网站数据(NMPA)'!B$1:B$906,'国家网站数据(NMPA)'!J$1:J$906),IF(B1490="Oversea",_xlfn.XLOOKUP(O1490,'Oversea data From 国家网站'!A$1:A$994,'Oversea data From 国家网站'!J$1:J$994),_xlfn.XLOOKUP(O1490,'Local data from 国家网站'!A$1:A$1000,'Local data from 国家网站'!J$1:J$1000))))</f>
        <v>0</v>
      </c>
      <c r="I1490" s="176">
        <f>IF(ISERROR(IF(B1490="NMPA",_xlfn.XLOOKUP(西门子log!E1490,'国家网站数据(NMPA)'!B:B,'国家网站数据(NMPA)'!K:K),IF(B1490="Oversea",_xlfn.XLOOKUP(O1490,'Oversea data From 国家网站'!A:A,'Oversea data From 国家网站'!K:K),_xlfn.XLOOKUP(西门子log!O1490,'Local data from 国家网站'!A:A,'Local data from 国家网站'!K:K)))),"NA",IF(B1490="NMPA",_xlfn.XLOOKUP(E1490,'国家网站数据(NMPA)'!B:B,'国家网站数据(NMPA)'!K:K),IF(B1490="Oversea",_xlfn.XLOOKUP(O1490,'Oversea data From 国家网站'!A:A,'Oversea data From 国家网站'!K:K),_xlfn.XLOOKUP(O1490,'Local data from 国家网站'!A:A,'Local data from 国家网站'!K:K))))</f>
        <v>0</v>
      </c>
      <c r="J1490" s="176"/>
      <c r="K1490" s="176" t="str">
        <f>IF(B1490="NMPA", _xlfn.XLOOKUP(E1490, '国家网站数据(NMPA)'!B:B, '国家网站数据(NMPA)'!W:W), "NA")</f>
        <v>NA</v>
      </c>
      <c r="M1490" s="326">
        <f t="shared" si="45"/>
        <v>30</v>
      </c>
    </row>
    <row r="1491" spans="3:13" ht="16.399999999999999" customHeight="1">
      <c r="C1491" s="172">
        <f t="shared" ca="1" si="44"/>
        <v>-45773</v>
      </c>
      <c r="D1491" s="174" t="str">
        <f>IF(B1491="NMPA", _xlfn.XLOOKUP(E1491,'国家网站数据(NMPA)'!$B$1:$B$906,'国家网站数据(NMPA)'!C$1:C$906),"NA")</f>
        <v>NA</v>
      </c>
      <c r="E1491" s="180">
        <f>IF(N1491="Not Reportable","NA",IF(B1491="Oversea",_xlfn.XLOOKUP(O1491,'Oversea data From 国家网站'!A:A,'Oversea data From 国家网站'!B:B),_xlfn.XLOOKUP(O1491,'Local data from 国家网站'!A:A,'Local data from 国家网站'!B:B)))</f>
        <v>0</v>
      </c>
      <c r="G1491" s="176">
        <f>IF(ISERROR(IF(B1491="NMPA",_xlfn.XLOOKUP(E1491,'国家网站数据(NMPA)'!B$1:B$906,'国家网站数据(NMPA)'!J$1:J$906),IF(B1491="Oversea",_xlfn.XLOOKUP(O1491,'Oversea data From 国家网站'!A$1:A$994,'Oversea data From 国家网站'!J$1:J$994),_xlfn.XLOOKUP(O1491,'Local data from 国家网站'!A$1:A$1000,'Local data from 国家网站'!J$1:J$1000)))),"NA",IF(B1491="NMPA",_xlfn.XLOOKUP(E1491,'国家网站数据(NMPA)'!B$1:B$906,'国家网站数据(NMPA)'!J$1:J$906),IF(B1491="Oversea",_xlfn.XLOOKUP(O1491,'Oversea data From 国家网站'!A$1:A$994,'Oversea data From 国家网站'!J$1:J$994),_xlfn.XLOOKUP(O1491,'Local data from 国家网站'!A$1:A$1000,'Local data from 国家网站'!J$1:J$1000))))</f>
        <v>0</v>
      </c>
      <c r="I1491" s="176">
        <f>IF(ISERROR(IF(B1491="NMPA",_xlfn.XLOOKUP(西门子log!E1491,'国家网站数据(NMPA)'!B:B,'国家网站数据(NMPA)'!K:K),IF(B1491="Oversea",_xlfn.XLOOKUP(O1491,'Oversea data From 国家网站'!A:A,'Oversea data From 国家网站'!K:K),_xlfn.XLOOKUP(西门子log!O1491,'Local data from 国家网站'!A:A,'Local data from 国家网站'!K:K)))),"NA",IF(B1491="NMPA",_xlfn.XLOOKUP(E1491,'国家网站数据(NMPA)'!B:B,'国家网站数据(NMPA)'!K:K),IF(B1491="Oversea",_xlfn.XLOOKUP(O1491,'Oversea data From 国家网站'!A:A,'Oversea data From 国家网站'!K:K),_xlfn.XLOOKUP(O1491,'Local data from 国家网站'!A:A,'Local data from 国家网站'!K:K))))</f>
        <v>0</v>
      </c>
      <c r="J1491" s="176"/>
      <c r="K1491" s="176" t="str">
        <f>IF(B1491="NMPA", _xlfn.XLOOKUP(E1491, '国家网站数据(NMPA)'!B:B, '国家网站数据(NMPA)'!W:W), "NA")</f>
        <v>NA</v>
      </c>
      <c r="M1491" s="326">
        <f t="shared" si="45"/>
        <v>30</v>
      </c>
    </row>
    <row r="1492" spans="3:13" ht="16.399999999999999" customHeight="1">
      <c r="C1492" s="172">
        <f t="shared" ca="1" si="44"/>
        <v>-45773</v>
      </c>
      <c r="D1492" s="174" t="str">
        <f>IF(B1492="NMPA", _xlfn.XLOOKUP(E1492,'国家网站数据(NMPA)'!$B$1:$B$906,'国家网站数据(NMPA)'!C$1:C$906),"NA")</f>
        <v>NA</v>
      </c>
      <c r="E1492" s="180">
        <f>IF(N1492="Not Reportable","NA",IF(B1492="Oversea",_xlfn.XLOOKUP(O1492,'Oversea data From 国家网站'!A:A,'Oversea data From 国家网站'!B:B),_xlfn.XLOOKUP(O1492,'Local data from 国家网站'!A:A,'Local data from 国家网站'!B:B)))</f>
        <v>0</v>
      </c>
      <c r="G1492" s="176">
        <f>IF(ISERROR(IF(B1492="NMPA",_xlfn.XLOOKUP(E1492,'国家网站数据(NMPA)'!B$1:B$906,'国家网站数据(NMPA)'!J$1:J$906),IF(B1492="Oversea",_xlfn.XLOOKUP(O1492,'Oversea data From 国家网站'!A$1:A$994,'Oversea data From 国家网站'!J$1:J$994),_xlfn.XLOOKUP(O1492,'Local data from 国家网站'!A$1:A$1000,'Local data from 国家网站'!J$1:J$1000)))),"NA",IF(B1492="NMPA",_xlfn.XLOOKUP(E1492,'国家网站数据(NMPA)'!B$1:B$906,'国家网站数据(NMPA)'!J$1:J$906),IF(B1492="Oversea",_xlfn.XLOOKUP(O1492,'Oversea data From 国家网站'!A$1:A$994,'Oversea data From 国家网站'!J$1:J$994),_xlfn.XLOOKUP(O1492,'Local data from 国家网站'!A$1:A$1000,'Local data from 国家网站'!J$1:J$1000))))</f>
        <v>0</v>
      </c>
      <c r="I1492" s="176">
        <f>IF(ISERROR(IF(B1492="NMPA",_xlfn.XLOOKUP(西门子log!E1492,'国家网站数据(NMPA)'!B:B,'国家网站数据(NMPA)'!K:K),IF(B1492="Oversea",_xlfn.XLOOKUP(O1492,'Oversea data From 国家网站'!A:A,'Oversea data From 国家网站'!K:K),_xlfn.XLOOKUP(西门子log!O1492,'Local data from 国家网站'!A:A,'Local data from 国家网站'!K:K)))),"NA",IF(B1492="NMPA",_xlfn.XLOOKUP(E1492,'国家网站数据(NMPA)'!B:B,'国家网站数据(NMPA)'!K:K),IF(B1492="Oversea",_xlfn.XLOOKUP(O1492,'Oversea data From 国家网站'!A:A,'Oversea data From 国家网站'!K:K),_xlfn.XLOOKUP(O1492,'Local data from 国家网站'!A:A,'Local data from 国家网站'!K:K))))</f>
        <v>0</v>
      </c>
      <c r="J1492" s="176"/>
      <c r="K1492" s="176" t="str">
        <f>IF(B1492="NMPA", _xlfn.XLOOKUP(E1492, '国家网站数据(NMPA)'!B:B, '国家网站数据(NMPA)'!W:W), "NA")</f>
        <v>NA</v>
      </c>
      <c r="M1492" s="326">
        <f t="shared" si="45"/>
        <v>30</v>
      </c>
    </row>
    <row r="1493" spans="3:13" ht="16.399999999999999" customHeight="1">
      <c r="C1493" s="172">
        <f t="shared" ca="1" si="44"/>
        <v>-45773</v>
      </c>
      <c r="D1493" s="174" t="str">
        <f>IF(B1493="NMPA", _xlfn.XLOOKUP(E1493,'国家网站数据(NMPA)'!$B$1:$B$906,'国家网站数据(NMPA)'!C$1:C$906),"NA")</f>
        <v>NA</v>
      </c>
      <c r="E1493" s="180">
        <f>IF(N1493="Not Reportable","NA",IF(B1493="Oversea",_xlfn.XLOOKUP(O1493,'Oversea data From 国家网站'!A:A,'Oversea data From 国家网站'!B:B),_xlfn.XLOOKUP(O1493,'Local data from 国家网站'!A:A,'Local data from 国家网站'!B:B)))</f>
        <v>0</v>
      </c>
      <c r="G1493" s="176">
        <f>IF(ISERROR(IF(B1493="NMPA",_xlfn.XLOOKUP(E1493,'国家网站数据(NMPA)'!B$1:B$906,'国家网站数据(NMPA)'!J$1:J$906),IF(B1493="Oversea",_xlfn.XLOOKUP(O1493,'Oversea data From 国家网站'!A$1:A$994,'Oversea data From 国家网站'!J$1:J$994),_xlfn.XLOOKUP(O1493,'Local data from 国家网站'!A$1:A$1000,'Local data from 国家网站'!J$1:J$1000)))),"NA",IF(B1493="NMPA",_xlfn.XLOOKUP(E1493,'国家网站数据(NMPA)'!B$1:B$906,'国家网站数据(NMPA)'!J$1:J$906),IF(B1493="Oversea",_xlfn.XLOOKUP(O1493,'Oversea data From 国家网站'!A$1:A$994,'Oversea data From 国家网站'!J$1:J$994),_xlfn.XLOOKUP(O1493,'Local data from 国家网站'!A$1:A$1000,'Local data from 国家网站'!J$1:J$1000))))</f>
        <v>0</v>
      </c>
      <c r="I1493" s="176">
        <f>IF(ISERROR(IF(B1493="NMPA",_xlfn.XLOOKUP(西门子log!E1493,'国家网站数据(NMPA)'!B:B,'国家网站数据(NMPA)'!K:K),IF(B1493="Oversea",_xlfn.XLOOKUP(O1493,'Oversea data From 国家网站'!A:A,'Oversea data From 国家网站'!K:K),_xlfn.XLOOKUP(西门子log!O1493,'Local data from 国家网站'!A:A,'Local data from 国家网站'!K:K)))),"NA",IF(B1493="NMPA",_xlfn.XLOOKUP(E1493,'国家网站数据(NMPA)'!B:B,'国家网站数据(NMPA)'!K:K),IF(B1493="Oversea",_xlfn.XLOOKUP(O1493,'Oversea data From 国家网站'!A:A,'Oversea data From 国家网站'!K:K),_xlfn.XLOOKUP(O1493,'Local data from 国家网站'!A:A,'Local data from 国家网站'!K:K))))</f>
        <v>0</v>
      </c>
      <c r="J1493" s="176"/>
      <c r="K1493" s="176" t="str">
        <f>IF(B1493="NMPA", _xlfn.XLOOKUP(E1493, '国家网站数据(NMPA)'!B:B, '国家网站数据(NMPA)'!W:W), "NA")</f>
        <v>NA</v>
      </c>
      <c r="M1493" s="326">
        <f t="shared" si="45"/>
        <v>30</v>
      </c>
    </row>
    <row r="1494" spans="3:13" ht="16.399999999999999" customHeight="1">
      <c r="C1494" s="172">
        <f t="shared" ca="1" si="44"/>
        <v>-45773</v>
      </c>
      <c r="D1494" s="174" t="str">
        <f>IF(B1494="NMPA", _xlfn.XLOOKUP(E1494,'国家网站数据(NMPA)'!$B$1:$B$906,'国家网站数据(NMPA)'!C$1:C$906),"NA")</f>
        <v>NA</v>
      </c>
      <c r="E1494" s="180">
        <f>IF(N1494="Not Reportable","NA",IF(B1494="Oversea",_xlfn.XLOOKUP(O1494,'Oversea data From 国家网站'!A:A,'Oversea data From 国家网站'!B:B),_xlfn.XLOOKUP(O1494,'Local data from 国家网站'!A:A,'Local data from 国家网站'!B:B)))</f>
        <v>0</v>
      </c>
      <c r="G1494" s="176">
        <f>IF(ISERROR(IF(B1494="NMPA",_xlfn.XLOOKUP(E1494,'国家网站数据(NMPA)'!B$1:B$906,'国家网站数据(NMPA)'!J$1:J$906),IF(B1494="Oversea",_xlfn.XLOOKUP(O1494,'Oversea data From 国家网站'!A$1:A$994,'Oversea data From 国家网站'!J$1:J$994),_xlfn.XLOOKUP(O1494,'Local data from 国家网站'!A$1:A$1000,'Local data from 国家网站'!J$1:J$1000)))),"NA",IF(B1494="NMPA",_xlfn.XLOOKUP(E1494,'国家网站数据(NMPA)'!B$1:B$906,'国家网站数据(NMPA)'!J$1:J$906),IF(B1494="Oversea",_xlfn.XLOOKUP(O1494,'Oversea data From 国家网站'!A$1:A$994,'Oversea data From 国家网站'!J$1:J$994),_xlfn.XLOOKUP(O1494,'Local data from 国家网站'!A$1:A$1000,'Local data from 国家网站'!J$1:J$1000))))</f>
        <v>0</v>
      </c>
      <c r="I1494" s="176">
        <f>IF(ISERROR(IF(B1494="NMPA",_xlfn.XLOOKUP(西门子log!E1494,'国家网站数据(NMPA)'!B:B,'国家网站数据(NMPA)'!K:K),IF(B1494="Oversea",_xlfn.XLOOKUP(O1494,'Oversea data From 国家网站'!A:A,'Oversea data From 国家网站'!K:K),_xlfn.XLOOKUP(西门子log!O1494,'Local data from 国家网站'!A:A,'Local data from 国家网站'!K:K)))),"NA",IF(B1494="NMPA",_xlfn.XLOOKUP(E1494,'国家网站数据(NMPA)'!B:B,'国家网站数据(NMPA)'!K:K),IF(B1494="Oversea",_xlfn.XLOOKUP(O1494,'Oversea data From 国家网站'!A:A,'Oversea data From 国家网站'!K:K),_xlfn.XLOOKUP(O1494,'Local data from 国家网站'!A:A,'Local data from 国家网站'!K:K))))</f>
        <v>0</v>
      </c>
      <c r="J1494" s="176"/>
      <c r="K1494" s="176" t="str">
        <f>IF(B1494="NMPA", _xlfn.XLOOKUP(E1494, '国家网站数据(NMPA)'!B:B, '国家网站数据(NMPA)'!W:W), "NA")</f>
        <v>NA</v>
      </c>
      <c r="M1494" s="326">
        <f t="shared" si="45"/>
        <v>30</v>
      </c>
    </row>
    <row r="1495" spans="3:13" ht="16.399999999999999" customHeight="1">
      <c r="C1495" s="172">
        <f t="shared" ca="1" si="44"/>
        <v>-45773</v>
      </c>
      <c r="D1495" s="174" t="str">
        <f>IF(B1495="NMPA", _xlfn.XLOOKUP(E1495,'国家网站数据(NMPA)'!$B$1:$B$906,'国家网站数据(NMPA)'!C$1:C$906),"NA")</f>
        <v>NA</v>
      </c>
      <c r="E1495" s="180">
        <f>IF(N1495="Not Reportable","NA",IF(B1495="Oversea",_xlfn.XLOOKUP(O1495,'Oversea data From 国家网站'!A:A,'Oversea data From 国家网站'!B:B),_xlfn.XLOOKUP(O1495,'Local data from 国家网站'!A:A,'Local data from 国家网站'!B:B)))</f>
        <v>0</v>
      </c>
      <c r="G1495" s="176">
        <f>IF(ISERROR(IF(B1495="NMPA",_xlfn.XLOOKUP(E1495,'国家网站数据(NMPA)'!B$1:B$906,'国家网站数据(NMPA)'!J$1:J$906),IF(B1495="Oversea",_xlfn.XLOOKUP(O1495,'Oversea data From 国家网站'!A$1:A$994,'Oversea data From 国家网站'!J$1:J$994),_xlfn.XLOOKUP(O1495,'Local data from 国家网站'!A$1:A$1000,'Local data from 国家网站'!J$1:J$1000)))),"NA",IF(B1495="NMPA",_xlfn.XLOOKUP(E1495,'国家网站数据(NMPA)'!B$1:B$906,'国家网站数据(NMPA)'!J$1:J$906),IF(B1495="Oversea",_xlfn.XLOOKUP(O1495,'Oversea data From 国家网站'!A$1:A$994,'Oversea data From 国家网站'!J$1:J$994),_xlfn.XLOOKUP(O1495,'Local data from 国家网站'!A$1:A$1000,'Local data from 国家网站'!J$1:J$1000))))</f>
        <v>0</v>
      </c>
      <c r="I1495" s="176">
        <f>IF(ISERROR(IF(B1495="NMPA",_xlfn.XLOOKUP(西门子log!E1495,'国家网站数据(NMPA)'!B:B,'国家网站数据(NMPA)'!K:K),IF(B1495="Oversea",_xlfn.XLOOKUP(O1495,'Oversea data From 国家网站'!A:A,'Oversea data From 国家网站'!K:K),_xlfn.XLOOKUP(西门子log!O1495,'Local data from 国家网站'!A:A,'Local data from 国家网站'!K:K)))),"NA",IF(B1495="NMPA",_xlfn.XLOOKUP(E1495,'国家网站数据(NMPA)'!B:B,'国家网站数据(NMPA)'!K:K),IF(B1495="Oversea",_xlfn.XLOOKUP(O1495,'Oversea data From 国家网站'!A:A,'Oversea data From 国家网站'!K:K),_xlfn.XLOOKUP(O1495,'Local data from 国家网站'!A:A,'Local data from 国家网站'!K:K))))</f>
        <v>0</v>
      </c>
      <c r="J1495" s="176"/>
      <c r="K1495" s="176" t="str">
        <f>IF(B1495="NMPA", _xlfn.XLOOKUP(E1495, '国家网站数据(NMPA)'!B:B, '国家网站数据(NMPA)'!W:W), "NA")</f>
        <v>NA</v>
      </c>
      <c r="M1495" s="326">
        <f t="shared" si="45"/>
        <v>30</v>
      </c>
    </row>
    <row r="1496" spans="3:13" ht="16.399999999999999" customHeight="1">
      <c r="C1496" s="172">
        <f t="shared" ca="1" si="44"/>
        <v>-45773</v>
      </c>
      <c r="D1496" s="174" t="str">
        <f>IF(B1496="NMPA", _xlfn.XLOOKUP(E1496,'国家网站数据(NMPA)'!$B$1:$B$906,'国家网站数据(NMPA)'!C$1:C$906),"NA")</f>
        <v>NA</v>
      </c>
      <c r="E1496" s="180">
        <f>IF(N1496="Not Reportable","NA",IF(B1496="Oversea",_xlfn.XLOOKUP(O1496,'Oversea data From 国家网站'!A:A,'Oversea data From 国家网站'!B:B),_xlfn.XLOOKUP(O1496,'Local data from 国家网站'!A:A,'Local data from 国家网站'!B:B)))</f>
        <v>0</v>
      </c>
      <c r="G1496" s="176">
        <f>IF(ISERROR(IF(B1496="NMPA",_xlfn.XLOOKUP(E1496,'国家网站数据(NMPA)'!B$1:B$906,'国家网站数据(NMPA)'!J$1:J$906),IF(B1496="Oversea",_xlfn.XLOOKUP(O1496,'Oversea data From 国家网站'!A$1:A$994,'Oversea data From 国家网站'!J$1:J$994),_xlfn.XLOOKUP(O1496,'Local data from 国家网站'!A$1:A$1000,'Local data from 国家网站'!J$1:J$1000)))),"NA",IF(B1496="NMPA",_xlfn.XLOOKUP(E1496,'国家网站数据(NMPA)'!B$1:B$906,'国家网站数据(NMPA)'!J$1:J$906),IF(B1496="Oversea",_xlfn.XLOOKUP(O1496,'Oversea data From 国家网站'!A$1:A$994,'Oversea data From 国家网站'!J$1:J$994),_xlfn.XLOOKUP(O1496,'Local data from 国家网站'!A$1:A$1000,'Local data from 国家网站'!J$1:J$1000))))</f>
        <v>0</v>
      </c>
      <c r="I1496" s="176">
        <f>IF(ISERROR(IF(B1496="NMPA",_xlfn.XLOOKUP(西门子log!E1496,'国家网站数据(NMPA)'!B:B,'国家网站数据(NMPA)'!K:K),IF(B1496="Oversea",_xlfn.XLOOKUP(O1496,'Oversea data From 国家网站'!A:A,'Oversea data From 国家网站'!K:K),_xlfn.XLOOKUP(西门子log!O1496,'Local data from 国家网站'!A:A,'Local data from 国家网站'!K:K)))),"NA",IF(B1496="NMPA",_xlfn.XLOOKUP(E1496,'国家网站数据(NMPA)'!B:B,'国家网站数据(NMPA)'!K:K),IF(B1496="Oversea",_xlfn.XLOOKUP(O1496,'Oversea data From 国家网站'!A:A,'Oversea data From 国家网站'!K:K),_xlfn.XLOOKUP(O1496,'Local data from 国家网站'!A:A,'Local data from 国家网站'!K:K))))</f>
        <v>0</v>
      </c>
      <c r="J1496" s="176"/>
      <c r="K1496" s="176" t="str">
        <f>IF(B1496="NMPA", _xlfn.XLOOKUP(E1496, '国家网站数据(NMPA)'!B:B, '国家网站数据(NMPA)'!W:W), "NA")</f>
        <v>NA</v>
      </c>
      <c r="M1496" s="326">
        <f t="shared" si="45"/>
        <v>30</v>
      </c>
    </row>
    <row r="1497" spans="3:13" ht="16.399999999999999" customHeight="1">
      <c r="C1497" s="172">
        <f t="shared" ca="1" si="44"/>
        <v>-45773</v>
      </c>
      <c r="D1497" s="174" t="str">
        <f>IF(B1497="NMPA", _xlfn.XLOOKUP(E1497,'国家网站数据(NMPA)'!$B$1:$B$906,'国家网站数据(NMPA)'!C$1:C$906),"NA")</f>
        <v>NA</v>
      </c>
      <c r="E1497" s="180">
        <f>IF(N1497="Not Reportable","NA",IF(B1497="Oversea",_xlfn.XLOOKUP(O1497,'Oversea data From 国家网站'!A:A,'Oversea data From 国家网站'!B:B),_xlfn.XLOOKUP(O1497,'Local data from 国家网站'!A:A,'Local data from 国家网站'!B:B)))</f>
        <v>0</v>
      </c>
      <c r="G1497" s="176">
        <f>IF(ISERROR(IF(B1497="NMPA",_xlfn.XLOOKUP(E1497,'国家网站数据(NMPA)'!B$1:B$906,'国家网站数据(NMPA)'!J$1:J$906),IF(B1497="Oversea",_xlfn.XLOOKUP(O1497,'Oversea data From 国家网站'!A$1:A$994,'Oversea data From 国家网站'!J$1:J$994),_xlfn.XLOOKUP(O1497,'Local data from 国家网站'!A$1:A$1000,'Local data from 国家网站'!J$1:J$1000)))),"NA",IF(B1497="NMPA",_xlfn.XLOOKUP(E1497,'国家网站数据(NMPA)'!B$1:B$906,'国家网站数据(NMPA)'!J$1:J$906),IF(B1497="Oversea",_xlfn.XLOOKUP(O1497,'Oversea data From 国家网站'!A$1:A$994,'Oversea data From 国家网站'!J$1:J$994),_xlfn.XLOOKUP(O1497,'Local data from 国家网站'!A$1:A$1000,'Local data from 国家网站'!J$1:J$1000))))</f>
        <v>0</v>
      </c>
      <c r="I1497" s="176">
        <f>IF(ISERROR(IF(B1497="NMPA",_xlfn.XLOOKUP(西门子log!E1497,'国家网站数据(NMPA)'!B:B,'国家网站数据(NMPA)'!K:K),IF(B1497="Oversea",_xlfn.XLOOKUP(O1497,'Oversea data From 国家网站'!A:A,'Oversea data From 国家网站'!K:K),_xlfn.XLOOKUP(西门子log!O1497,'Local data from 国家网站'!A:A,'Local data from 国家网站'!K:K)))),"NA",IF(B1497="NMPA",_xlfn.XLOOKUP(E1497,'国家网站数据(NMPA)'!B:B,'国家网站数据(NMPA)'!K:K),IF(B1497="Oversea",_xlfn.XLOOKUP(O1497,'Oversea data From 国家网站'!A:A,'Oversea data From 国家网站'!K:K),_xlfn.XLOOKUP(O1497,'Local data from 国家网站'!A:A,'Local data from 国家网站'!K:K))))</f>
        <v>0</v>
      </c>
      <c r="J1497" s="176"/>
      <c r="K1497" s="176" t="str">
        <f>IF(B1497="NMPA", _xlfn.XLOOKUP(E1497, '国家网站数据(NMPA)'!B:B, '国家网站数据(NMPA)'!W:W), "NA")</f>
        <v>NA</v>
      </c>
      <c r="M1497" s="326">
        <f t="shared" si="45"/>
        <v>30</v>
      </c>
    </row>
    <row r="1498" spans="3:13" ht="16.399999999999999" customHeight="1">
      <c r="C1498" s="172">
        <f t="shared" ca="1" si="44"/>
        <v>-45773</v>
      </c>
      <c r="D1498" s="174" t="str">
        <f>IF(B1498="NMPA", _xlfn.XLOOKUP(E1498,'国家网站数据(NMPA)'!$B$1:$B$906,'国家网站数据(NMPA)'!C$1:C$906),"NA")</f>
        <v>NA</v>
      </c>
      <c r="E1498" s="180">
        <f>IF(N1498="Not Reportable","NA",IF(B1498="Oversea",_xlfn.XLOOKUP(O1498,'Oversea data From 国家网站'!A:A,'Oversea data From 国家网站'!B:B),_xlfn.XLOOKUP(O1498,'Local data from 国家网站'!A:A,'Local data from 国家网站'!B:B)))</f>
        <v>0</v>
      </c>
      <c r="G1498" s="176">
        <f>IF(ISERROR(IF(B1498="NMPA",_xlfn.XLOOKUP(E1498,'国家网站数据(NMPA)'!B$1:B$906,'国家网站数据(NMPA)'!J$1:J$906),IF(B1498="Oversea",_xlfn.XLOOKUP(O1498,'Oversea data From 国家网站'!A$1:A$994,'Oversea data From 国家网站'!J$1:J$994),_xlfn.XLOOKUP(O1498,'Local data from 国家网站'!A$1:A$1000,'Local data from 国家网站'!J$1:J$1000)))),"NA",IF(B1498="NMPA",_xlfn.XLOOKUP(E1498,'国家网站数据(NMPA)'!B$1:B$906,'国家网站数据(NMPA)'!J$1:J$906),IF(B1498="Oversea",_xlfn.XLOOKUP(O1498,'Oversea data From 国家网站'!A$1:A$994,'Oversea data From 国家网站'!J$1:J$994),_xlfn.XLOOKUP(O1498,'Local data from 国家网站'!A$1:A$1000,'Local data from 国家网站'!J$1:J$1000))))</f>
        <v>0</v>
      </c>
      <c r="I1498" s="176">
        <f>IF(ISERROR(IF(B1498="NMPA",_xlfn.XLOOKUP(西门子log!E1498,'国家网站数据(NMPA)'!B:B,'国家网站数据(NMPA)'!K:K),IF(B1498="Oversea",_xlfn.XLOOKUP(O1498,'Oversea data From 国家网站'!A:A,'Oversea data From 国家网站'!K:K),_xlfn.XLOOKUP(西门子log!O1498,'Local data from 国家网站'!A:A,'Local data from 国家网站'!K:K)))),"NA",IF(B1498="NMPA",_xlfn.XLOOKUP(E1498,'国家网站数据(NMPA)'!B:B,'国家网站数据(NMPA)'!K:K),IF(B1498="Oversea",_xlfn.XLOOKUP(O1498,'Oversea data From 国家网站'!A:A,'Oversea data From 国家网站'!K:K),_xlfn.XLOOKUP(O1498,'Local data from 国家网站'!A:A,'Local data from 国家网站'!K:K))))</f>
        <v>0</v>
      </c>
      <c r="J1498" s="176"/>
      <c r="K1498" s="176" t="str">
        <f>IF(B1498="NMPA", _xlfn.XLOOKUP(E1498, '国家网站数据(NMPA)'!B:B, '国家网站数据(NMPA)'!W:W), "NA")</f>
        <v>NA</v>
      </c>
      <c r="M1498" s="326">
        <f t="shared" si="45"/>
        <v>30</v>
      </c>
    </row>
    <row r="1499" spans="3:13" ht="16.399999999999999" customHeight="1">
      <c r="C1499" s="172">
        <f t="shared" ca="1" si="44"/>
        <v>-45773</v>
      </c>
      <c r="D1499" s="174" t="str">
        <f>IF(B1499="NMPA", _xlfn.XLOOKUP(E1499,'国家网站数据(NMPA)'!$B$1:$B$906,'国家网站数据(NMPA)'!C$1:C$906),"NA")</f>
        <v>NA</v>
      </c>
      <c r="E1499" s="180">
        <f>IF(N1499="Not Reportable","NA",IF(B1499="Oversea",_xlfn.XLOOKUP(O1499,'Oversea data From 国家网站'!A:A,'Oversea data From 国家网站'!B:B),_xlfn.XLOOKUP(O1499,'Local data from 国家网站'!A:A,'Local data from 国家网站'!B:B)))</f>
        <v>0</v>
      </c>
      <c r="G1499" s="176">
        <f>IF(ISERROR(IF(B1499="NMPA",_xlfn.XLOOKUP(E1499,'国家网站数据(NMPA)'!B$1:B$906,'国家网站数据(NMPA)'!J$1:J$906),IF(B1499="Oversea",_xlfn.XLOOKUP(O1499,'Oversea data From 国家网站'!A$1:A$994,'Oversea data From 国家网站'!J$1:J$994),_xlfn.XLOOKUP(O1499,'Local data from 国家网站'!A$1:A$1000,'Local data from 国家网站'!J$1:J$1000)))),"NA",IF(B1499="NMPA",_xlfn.XLOOKUP(E1499,'国家网站数据(NMPA)'!B$1:B$906,'国家网站数据(NMPA)'!J$1:J$906),IF(B1499="Oversea",_xlfn.XLOOKUP(O1499,'Oversea data From 国家网站'!A$1:A$994,'Oversea data From 国家网站'!J$1:J$994),_xlfn.XLOOKUP(O1499,'Local data from 国家网站'!A$1:A$1000,'Local data from 国家网站'!J$1:J$1000))))</f>
        <v>0</v>
      </c>
      <c r="I1499" s="176">
        <f>IF(ISERROR(IF(B1499="NMPA",_xlfn.XLOOKUP(西门子log!E1499,'国家网站数据(NMPA)'!B:B,'国家网站数据(NMPA)'!K:K),IF(B1499="Oversea",_xlfn.XLOOKUP(O1499,'Oversea data From 国家网站'!A:A,'Oversea data From 国家网站'!K:K),_xlfn.XLOOKUP(西门子log!O1499,'Local data from 国家网站'!A:A,'Local data from 国家网站'!K:K)))),"NA",IF(B1499="NMPA",_xlfn.XLOOKUP(E1499,'国家网站数据(NMPA)'!B:B,'国家网站数据(NMPA)'!K:K),IF(B1499="Oversea",_xlfn.XLOOKUP(O1499,'Oversea data From 国家网站'!A:A,'Oversea data From 国家网站'!K:K),_xlfn.XLOOKUP(O1499,'Local data from 国家网站'!A:A,'Local data from 国家网站'!K:K))))</f>
        <v>0</v>
      </c>
      <c r="J1499" s="176"/>
      <c r="K1499" s="176" t="str">
        <f>IF(B1499="NMPA", _xlfn.XLOOKUP(E1499, '国家网站数据(NMPA)'!B:B, '国家网站数据(NMPA)'!W:W), "NA")</f>
        <v>NA</v>
      </c>
      <c r="M1499" s="326">
        <f t="shared" si="45"/>
        <v>30</v>
      </c>
    </row>
    <row r="1500" spans="3:13" ht="16.399999999999999" customHeight="1">
      <c r="C1500" s="172">
        <f t="shared" ca="1" si="44"/>
        <v>-45773</v>
      </c>
      <c r="D1500" s="174" t="str">
        <f>IF(B1500="NMPA", _xlfn.XLOOKUP(E1500,'国家网站数据(NMPA)'!$B$1:$B$906,'国家网站数据(NMPA)'!C$1:C$906),"NA")</f>
        <v>NA</v>
      </c>
      <c r="E1500" s="180">
        <f>IF(N1500="Not Reportable","NA",IF(B1500="Oversea",_xlfn.XLOOKUP(O1500,'Oversea data From 国家网站'!A:A,'Oversea data From 国家网站'!B:B),_xlfn.XLOOKUP(O1500,'Local data from 国家网站'!A:A,'Local data from 国家网站'!B:B)))</f>
        <v>0</v>
      </c>
      <c r="G1500" s="176">
        <f>IF(ISERROR(IF(B1500="NMPA",_xlfn.XLOOKUP(E1500,'国家网站数据(NMPA)'!B$1:B$906,'国家网站数据(NMPA)'!J$1:J$906),IF(B1500="Oversea",_xlfn.XLOOKUP(O1500,'Oversea data From 国家网站'!A$1:A$994,'Oversea data From 国家网站'!J$1:J$994),_xlfn.XLOOKUP(O1500,'Local data from 国家网站'!A$1:A$1000,'Local data from 国家网站'!J$1:J$1000)))),"NA",IF(B1500="NMPA",_xlfn.XLOOKUP(E1500,'国家网站数据(NMPA)'!B$1:B$906,'国家网站数据(NMPA)'!J$1:J$906),IF(B1500="Oversea",_xlfn.XLOOKUP(O1500,'Oversea data From 国家网站'!A$1:A$994,'Oversea data From 国家网站'!J$1:J$994),_xlfn.XLOOKUP(O1500,'Local data from 国家网站'!A$1:A$1000,'Local data from 国家网站'!J$1:J$1000))))</f>
        <v>0</v>
      </c>
      <c r="I1500" s="176">
        <f>IF(ISERROR(IF(B1500="NMPA",_xlfn.XLOOKUP(西门子log!E1500,'国家网站数据(NMPA)'!B:B,'国家网站数据(NMPA)'!K:K),IF(B1500="Oversea",_xlfn.XLOOKUP(O1500,'Oversea data From 国家网站'!A:A,'Oversea data From 国家网站'!K:K),_xlfn.XLOOKUP(西门子log!O1500,'Local data from 国家网站'!A:A,'Local data from 国家网站'!K:K)))),"NA",IF(B1500="NMPA",_xlfn.XLOOKUP(E1500,'国家网站数据(NMPA)'!B:B,'国家网站数据(NMPA)'!K:K),IF(B1500="Oversea",_xlfn.XLOOKUP(O1500,'Oversea data From 国家网站'!A:A,'Oversea data From 国家网站'!K:K),_xlfn.XLOOKUP(O1500,'Local data from 国家网站'!A:A,'Local data from 国家网站'!K:K))))</f>
        <v>0</v>
      </c>
      <c r="J1500" s="176"/>
      <c r="K1500" s="176" t="str">
        <f>IF(B1500="NMPA", _xlfn.XLOOKUP(E1500, '国家网站数据(NMPA)'!B:B, '国家网站数据(NMPA)'!W:W), "NA")</f>
        <v>NA</v>
      </c>
      <c r="M1500" s="326">
        <f t="shared" si="45"/>
        <v>30</v>
      </c>
    </row>
  </sheetData>
  <sheetProtection selectLockedCells="1"/>
  <phoneticPr fontId="599" type="noConversion"/>
  <conditionalFormatting sqref="R567">
    <cfRule type="duplicateValues" dxfId="68" priority="144"/>
    <cfRule type="duplicateValues" dxfId="67" priority="145"/>
    <cfRule type="duplicateValues" dxfId="66" priority="146"/>
    <cfRule type="duplicateValues" dxfId="65" priority="147"/>
    <cfRule type="duplicateValues" dxfId="64" priority="148"/>
    <cfRule type="duplicateValues" dxfId="63" priority="149"/>
    <cfRule type="duplicateValues" dxfId="62" priority="150"/>
    <cfRule type="duplicateValues" dxfId="61" priority="151"/>
  </conditionalFormatting>
  <conditionalFormatting sqref="R571">
    <cfRule type="duplicateValues" dxfId="60" priority="136"/>
    <cfRule type="duplicateValues" dxfId="59" priority="137"/>
    <cfRule type="duplicateValues" dxfId="58" priority="138"/>
    <cfRule type="duplicateValues" dxfId="57" priority="139"/>
    <cfRule type="duplicateValues" dxfId="56" priority="140"/>
    <cfRule type="duplicateValues" dxfId="55" priority="141"/>
    <cfRule type="duplicateValues" dxfId="54" priority="142"/>
    <cfRule type="duplicateValues" dxfId="53" priority="143"/>
  </conditionalFormatting>
  <pageMargins left="0.7" right="0.7" top="0.75" bottom="0.75" header="0.3" footer="0.3"/>
  <pageSetup orientation="landscape" r:id="rId1"/>
  <headerFooter>
    <oddFooter xml:space="preserve">&amp;LUnrestricted </oddFooter>
    <evenFooter xml:space="preserve">&amp;LUnrestricted </evenFooter>
    <firstFooter xml:space="preserve">&amp;LUnrestricted </first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F3E3-E7E7-48F1-9713-A1FEC97526B1}">
  <dimension ref="A1:O3063"/>
  <sheetViews>
    <sheetView zoomScale="104" zoomScaleNormal="104" workbookViewId="0">
      <pane ySplit="1" topLeftCell="A3041" activePane="bottomLeft" state="frozen"/>
      <selection activeCell="M738" sqref="M738"/>
      <selection pane="bottomLeft" activeCell="C3054" sqref="C3054:C3063"/>
    </sheetView>
  </sheetViews>
  <sheetFormatPr defaultColWidth="8.81640625" defaultRowHeight="14.9" customHeight="1"/>
  <cols>
    <col min="1" max="1" width="10.6328125" style="298" customWidth="1"/>
    <col min="2" max="2" width="22.1796875" style="298" bestFit="1" customWidth="1"/>
    <col min="3" max="3" width="16" style="299" bestFit="1" customWidth="1"/>
    <col min="4" max="4" width="15.1796875" style="298" bestFit="1" customWidth="1"/>
    <col min="5" max="5" width="15.54296875" style="298" bestFit="1" customWidth="1"/>
    <col min="6" max="6" width="25.54296875" style="298" bestFit="1" customWidth="1"/>
    <col min="7" max="7" width="22.81640625" style="298" bestFit="1" customWidth="1"/>
    <col min="8" max="8" width="63.1796875" style="298" bestFit="1" customWidth="1"/>
    <col min="9" max="9" width="17.81640625" style="298" bestFit="1" customWidth="1"/>
    <col min="10" max="10" width="13.1796875" style="300" bestFit="1" customWidth="1"/>
    <col min="11" max="11" width="13.81640625" style="300" customWidth="1"/>
    <col min="12" max="12" width="9.81640625" style="298" bestFit="1" customWidth="1"/>
    <col min="13" max="13" width="9.54296875" style="298" bestFit="1" customWidth="1"/>
    <col min="14" max="16384" width="8.81640625" style="298"/>
  </cols>
  <sheetData>
    <row r="1" spans="1:11" ht="14.9" customHeight="1">
      <c r="A1" s="288" t="s">
        <v>2850</v>
      </c>
      <c r="B1" s="288" t="s">
        <v>2851</v>
      </c>
      <c r="C1" s="289" t="s">
        <v>2852</v>
      </c>
      <c r="D1" s="288" t="s">
        <v>2853</v>
      </c>
      <c r="E1" s="288" t="s">
        <v>2854</v>
      </c>
      <c r="F1" s="288" t="s">
        <v>2855</v>
      </c>
      <c r="G1" s="288" t="s">
        <v>2856</v>
      </c>
      <c r="H1" s="288" t="s">
        <v>2857</v>
      </c>
      <c r="I1" s="288" t="s">
        <v>29</v>
      </c>
      <c r="J1" s="290" t="s">
        <v>2858</v>
      </c>
      <c r="K1" s="290" t="s">
        <v>2859</v>
      </c>
    </row>
    <row r="2" spans="1:11" ht="14.9" customHeight="1">
      <c r="A2" s="246">
        <v>2147775072</v>
      </c>
      <c r="B2" s="246" t="s">
        <v>2860</v>
      </c>
      <c r="C2" s="291" t="s">
        <v>2861</v>
      </c>
      <c r="D2" s="246" t="s">
        <v>2862</v>
      </c>
      <c r="E2" s="246" t="s">
        <v>2863</v>
      </c>
      <c r="F2" s="246" t="s">
        <v>2864</v>
      </c>
      <c r="G2" s="246" t="s">
        <v>2865</v>
      </c>
      <c r="H2" s="246" t="s">
        <v>2866</v>
      </c>
      <c r="I2" s="246" t="s">
        <v>2867</v>
      </c>
      <c r="J2" s="292">
        <v>44996</v>
      </c>
      <c r="K2" s="292">
        <v>45004</v>
      </c>
    </row>
    <row r="3" spans="1:11" ht="14.9" customHeight="1">
      <c r="A3" s="246">
        <v>2147775068</v>
      </c>
      <c r="B3" s="246" t="s">
        <v>2860</v>
      </c>
      <c r="C3" s="291" t="s">
        <v>2868</v>
      </c>
      <c r="D3" s="246" t="s">
        <v>2869</v>
      </c>
      <c r="E3" s="246" t="s">
        <v>2863</v>
      </c>
      <c r="F3" s="246" t="s">
        <v>2864</v>
      </c>
      <c r="G3" s="246" t="s">
        <v>2865</v>
      </c>
      <c r="H3" s="246" t="s">
        <v>2870</v>
      </c>
      <c r="I3" s="246" t="s">
        <v>2871</v>
      </c>
      <c r="J3" s="292">
        <v>45000</v>
      </c>
      <c r="K3" s="292">
        <v>45008</v>
      </c>
    </row>
    <row r="4" spans="1:11" ht="14.9" customHeight="1">
      <c r="A4" s="246">
        <v>2147774856</v>
      </c>
      <c r="B4" s="246" t="s">
        <v>2860</v>
      </c>
      <c r="C4" s="291" t="s">
        <v>2872</v>
      </c>
      <c r="D4" s="246" t="s">
        <v>2869</v>
      </c>
      <c r="E4" s="246" t="s">
        <v>2863</v>
      </c>
      <c r="F4" s="246" t="s">
        <v>2864</v>
      </c>
      <c r="G4" s="246" t="s">
        <v>2865</v>
      </c>
      <c r="H4" s="246" t="s">
        <v>2873</v>
      </c>
      <c r="I4" s="246" t="s">
        <v>2874</v>
      </c>
      <c r="J4" s="292">
        <v>44999</v>
      </c>
      <c r="K4" s="292">
        <v>45007</v>
      </c>
    </row>
    <row r="5" spans="1:11" ht="14.9" customHeight="1">
      <c r="A5" s="246">
        <v>2147771575</v>
      </c>
      <c r="B5" s="246" t="s">
        <v>2860</v>
      </c>
      <c r="C5" s="291" t="s">
        <v>2875</v>
      </c>
      <c r="D5" s="246" t="s">
        <v>2876</v>
      </c>
      <c r="E5" s="246" t="s">
        <v>2863</v>
      </c>
      <c r="F5" s="246" t="s">
        <v>2864</v>
      </c>
      <c r="G5" s="246" t="s">
        <v>2865</v>
      </c>
      <c r="H5" s="246" t="s">
        <v>2877</v>
      </c>
      <c r="I5" s="246" t="s">
        <v>2878</v>
      </c>
      <c r="J5" s="292">
        <v>44993</v>
      </c>
      <c r="K5" s="292">
        <v>45001</v>
      </c>
    </row>
    <row r="6" spans="1:11" ht="14.9" customHeight="1">
      <c r="A6" s="246">
        <v>2147766687</v>
      </c>
      <c r="B6" s="246" t="s">
        <v>2860</v>
      </c>
      <c r="C6" s="291" t="s">
        <v>2879</v>
      </c>
      <c r="D6" s="246" t="s">
        <v>2862</v>
      </c>
      <c r="E6" s="246" t="s">
        <v>2863</v>
      </c>
      <c r="F6" s="246" t="s">
        <v>2864</v>
      </c>
      <c r="G6" s="246" t="s">
        <v>2865</v>
      </c>
      <c r="H6" s="246" t="s">
        <v>2880</v>
      </c>
      <c r="I6" s="246" t="s">
        <v>2881</v>
      </c>
      <c r="J6" s="292">
        <v>44993</v>
      </c>
      <c r="K6" s="292">
        <v>45001</v>
      </c>
    </row>
    <row r="7" spans="1:11" ht="14.9" customHeight="1">
      <c r="A7" s="246">
        <v>2147778320</v>
      </c>
      <c r="B7" s="246" t="s">
        <v>2860</v>
      </c>
      <c r="C7" s="291" t="s">
        <v>2882</v>
      </c>
      <c r="D7" s="246" t="s">
        <v>2862</v>
      </c>
      <c r="E7" s="246" t="s">
        <v>2863</v>
      </c>
      <c r="F7" s="246" t="s">
        <v>2864</v>
      </c>
      <c r="G7" s="246" t="s">
        <v>2883</v>
      </c>
      <c r="H7" s="246" t="s">
        <v>2884</v>
      </c>
      <c r="I7" s="246" t="s">
        <v>2885</v>
      </c>
      <c r="J7" s="292">
        <v>44995</v>
      </c>
      <c r="K7" s="292" t="s">
        <v>2886</v>
      </c>
    </row>
    <row r="8" spans="1:11" ht="14.9" customHeight="1">
      <c r="A8" s="246">
        <v>2147778208</v>
      </c>
      <c r="B8" s="246" t="s">
        <v>2860</v>
      </c>
      <c r="C8" s="291" t="s">
        <v>2887</v>
      </c>
      <c r="D8" s="246" t="s">
        <v>2862</v>
      </c>
      <c r="E8" s="246" t="s">
        <v>2863</v>
      </c>
      <c r="F8" s="246" t="s">
        <v>2864</v>
      </c>
      <c r="G8" s="246" t="s">
        <v>2865</v>
      </c>
      <c r="H8" s="246" t="s">
        <v>2888</v>
      </c>
      <c r="I8" s="246" t="s">
        <v>2889</v>
      </c>
      <c r="J8" s="292">
        <v>45002</v>
      </c>
      <c r="K8" s="292" t="s">
        <v>2890</v>
      </c>
    </row>
    <row r="9" spans="1:11" ht="14.9" customHeight="1">
      <c r="A9" s="246">
        <v>2147777944</v>
      </c>
      <c r="B9" s="246" t="s">
        <v>2860</v>
      </c>
      <c r="C9" s="291" t="s">
        <v>2891</v>
      </c>
      <c r="D9" s="246" t="s">
        <v>2876</v>
      </c>
      <c r="E9" s="246" t="s">
        <v>2863</v>
      </c>
      <c r="F9" s="246" t="s">
        <v>2864</v>
      </c>
      <c r="G9" s="246" t="s">
        <v>2865</v>
      </c>
      <c r="H9" s="246" t="s">
        <v>2877</v>
      </c>
      <c r="I9" s="246" t="s">
        <v>2892</v>
      </c>
      <c r="J9" s="292">
        <v>44993</v>
      </c>
      <c r="K9" s="292" t="s">
        <v>2893</v>
      </c>
    </row>
    <row r="10" spans="1:11" ht="14.9" customHeight="1">
      <c r="A10" s="246">
        <v>2147777938</v>
      </c>
      <c r="B10" s="246" t="s">
        <v>2860</v>
      </c>
      <c r="C10" s="291" t="s">
        <v>2894</v>
      </c>
      <c r="D10" s="246" t="s">
        <v>2876</v>
      </c>
      <c r="E10" s="246" t="s">
        <v>2863</v>
      </c>
      <c r="F10" s="246" t="s">
        <v>2864</v>
      </c>
      <c r="G10" s="246" t="s">
        <v>2865</v>
      </c>
      <c r="H10" s="246" t="s">
        <v>2895</v>
      </c>
      <c r="I10" s="246" t="s">
        <v>2896</v>
      </c>
      <c r="J10" s="292">
        <v>45001</v>
      </c>
      <c r="K10" s="292" t="s">
        <v>2897</v>
      </c>
    </row>
    <row r="11" spans="1:11" ht="14.9" customHeight="1">
      <c r="A11" s="246">
        <v>2147779053</v>
      </c>
      <c r="B11" s="246" t="s">
        <v>2860</v>
      </c>
      <c r="C11" s="291" t="s">
        <v>2898</v>
      </c>
      <c r="D11" s="246" t="s">
        <v>2862</v>
      </c>
      <c r="E11" s="246" t="s">
        <v>2863</v>
      </c>
      <c r="F11" s="246" t="s">
        <v>2864</v>
      </c>
      <c r="G11" s="246" t="s">
        <v>2899</v>
      </c>
      <c r="H11" s="246" t="s">
        <v>2884</v>
      </c>
      <c r="I11" s="246" t="s">
        <v>2900</v>
      </c>
      <c r="J11" s="292">
        <v>44999</v>
      </c>
      <c r="K11" s="292">
        <v>45007</v>
      </c>
    </row>
    <row r="12" spans="1:11" ht="14.9" customHeight="1">
      <c r="A12" s="246">
        <v>2147784633</v>
      </c>
      <c r="B12" s="246" t="s">
        <v>2860</v>
      </c>
      <c r="C12" s="291" t="s">
        <v>2901</v>
      </c>
      <c r="D12" s="246" t="s">
        <v>2862</v>
      </c>
      <c r="E12" s="246" t="s">
        <v>2863</v>
      </c>
      <c r="F12" s="246" t="s">
        <v>2864</v>
      </c>
      <c r="G12" s="246" t="s">
        <v>2902</v>
      </c>
      <c r="H12" s="246" t="s">
        <v>2884</v>
      </c>
      <c r="I12" s="246" t="s">
        <v>2903</v>
      </c>
      <c r="J12" s="292">
        <v>44992</v>
      </c>
      <c r="K12" s="292" t="s">
        <v>2904</v>
      </c>
    </row>
    <row r="13" spans="1:11" ht="14.9" customHeight="1">
      <c r="A13" s="246">
        <v>2147788385</v>
      </c>
      <c r="B13" s="246" t="s">
        <v>2860</v>
      </c>
      <c r="C13" s="291" t="s">
        <v>2905</v>
      </c>
      <c r="D13" s="246" t="s">
        <v>2862</v>
      </c>
      <c r="E13" s="246" t="s">
        <v>2863</v>
      </c>
      <c r="F13" s="246" t="s">
        <v>2864</v>
      </c>
      <c r="G13" s="246" t="s">
        <v>2906</v>
      </c>
      <c r="H13" s="246" t="s">
        <v>2880</v>
      </c>
      <c r="I13" s="246" t="s">
        <v>2907</v>
      </c>
      <c r="J13" s="292">
        <v>45013</v>
      </c>
      <c r="K13" s="292">
        <v>45021</v>
      </c>
    </row>
    <row r="14" spans="1:11" ht="14.9" customHeight="1">
      <c r="A14" s="246">
        <v>2147788359</v>
      </c>
      <c r="B14" s="246" t="s">
        <v>2860</v>
      </c>
      <c r="C14" s="291" t="s">
        <v>2908</v>
      </c>
      <c r="D14" s="246" t="s">
        <v>2862</v>
      </c>
      <c r="E14" s="246" t="s">
        <v>2863</v>
      </c>
      <c r="F14" s="246" t="s">
        <v>2864</v>
      </c>
      <c r="G14" s="246" t="s">
        <v>2906</v>
      </c>
      <c r="H14" s="246" t="s">
        <v>2880</v>
      </c>
      <c r="I14" s="246" t="s">
        <v>2909</v>
      </c>
      <c r="J14" s="292">
        <v>45014</v>
      </c>
      <c r="K14" s="292">
        <v>45022</v>
      </c>
    </row>
    <row r="15" spans="1:11" ht="14.9" customHeight="1">
      <c r="A15" s="246">
        <v>2147788351</v>
      </c>
      <c r="B15" s="246" t="s">
        <v>2860</v>
      </c>
      <c r="C15" s="291" t="s">
        <v>2910</v>
      </c>
      <c r="D15" s="246" t="s">
        <v>2876</v>
      </c>
      <c r="E15" s="246" t="s">
        <v>2863</v>
      </c>
      <c r="F15" s="246" t="s">
        <v>2864</v>
      </c>
      <c r="G15" s="246" t="s">
        <v>2911</v>
      </c>
      <c r="H15" s="246" t="s">
        <v>2912</v>
      </c>
      <c r="I15" s="246" t="s">
        <v>2913</v>
      </c>
      <c r="J15" s="292">
        <v>45007</v>
      </c>
      <c r="K15" s="292">
        <v>45015</v>
      </c>
    </row>
    <row r="16" spans="1:11" ht="14.9" customHeight="1">
      <c r="A16" s="246">
        <v>2147788347</v>
      </c>
      <c r="B16" s="246" t="s">
        <v>2860</v>
      </c>
      <c r="C16" s="291" t="s">
        <v>2914</v>
      </c>
      <c r="D16" s="246" t="s">
        <v>2876</v>
      </c>
      <c r="E16" s="246" t="s">
        <v>2863</v>
      </c>
      <c r="F16" s="246" t="s">
        <v>2864</v>
      </c>
      <c r="G16" s="246" t="s">
        <v>2911</v>
      </c>
      <c r="H16" s="246" t="s">
        <v>2912</v>
      </c>
      <c r="I16" s="246" t="s">
        <v>2913</v>
      </c>
      <c r="J16" s="292">
        <v>45007</v>
      </c>
      <c r="K16" s="292">
        <v>45015</v>
      </c>
    </row>
    <row r="17" spans="1:11" ht="14.9" customHeight="1">
      <c r="A17" s="161">
        <v>2147789260</v>
      </c>
      <c r="B17" s="161" t="s">
        <v>2860</v>
      </c>
      <c r="C17" s="162" t="s">
        <v>2915</v>
      </c>
      <c r="D17" s="161" t="s">
        <v>2862</v>
      </c>
      <c r="E17" s="161" t="s">
        <v>2863</v>
      </c>
      <c r="F17" s="161" t="s">
        <v>2864</v>
      </c>
      <c r="G17" s="161" t="s">
        <v>2865</v>
      </c>
      <c r="H17" s="161" t="s">
        <v>2888</v>
      </c>
      <c r="I17" s="161" t="s">
        <v>2916</v>
      </c>
      <c r="J17" s="163">
        <v>45014</v>
      </c>
      <c r="K17" s="163">
        <v>45022</v>
      </c>
    </row>
    <row r="18" spans="1:11" ht="14.9" customHeight="1">
      <c r="A18" s="161">
        <v>2147788975</v>
      </c>
      <c r="B18" s="161" t="s">
        <v>2860</v>
      </c>
      <c r="C18" s="162" t="s">
        <v>2917</v>
      </c>
      <c r="D18" s="161" t="s">
        <v>2869</v>
      </c>
      <c r="E18" s="161" t="s">
        <v>2863</v>
      </c>
      <c r="F18" s="161" t="s">
        <v>2864</v>
      </c>
      <c r="G18" s="161" t="s">
        <v>2865</v>
      </c>
      <c r="H18" s="161" t="s">
        <v>2873</v>
      </c>
      <c r="I18" s="161" t="s">
        <v>2918</v>
      </c>
      <c r="J18" s="163">
        <v>45009</v>
      </c>
      <c r="K18" s="163">
        <v>45017</v>
      </c>
    </row>
    <row r="19" spans="1:11" ht="14.9" customHeight="1">
      <c r="A19" s="161">
        <v>2147797168</v>
      </c>
      <c r="B19" s="161" t="s">
        <v>2860</v>
      </c>
      <c r="C19" s="162" t="s">
        <v>2919</v>
      </c>
      <c r="D19" s="161" t="s">
        <v>2862</v>
      </c>
      <c r="E19" s="161" t="s">
        <v>2863</v>
      </c>
      <c r="F19" s="161" t="s">
        <v>2864</v>
      </c>
      <c r="G19" s="161" t="s">
        <v>2920</v>
      </c>
      <c r="H19" s="161" t="s">
        <v>2884</v>
      </c>
      <c r="I19" s="161" t="s">
        <v>2921</v>
      </c>
      <c r="J19" s="163">
        <v>45028</v>
      </c>
      <c r="K19" s="163">
        <v>45036</v>
      </c>
    </row>
    <row r="20" spans="1:11" ht="14.9" customHeight="1">
      <c r="A20" s="161">
        <v>2147797002</v>
      </c>
      <c r="B20" s="161" t="s">
        <v>2860</v>
      </c>
      <c r="C20" s="162" t="s">
        <v>2922</v>
      </c>
      <c r="D20" s="161" t="s">
        <v>2862</v>
      </c>
      <c r="E20" s="161" t="s">
        <v>2863</v>
      </c>
      <c r="F20" s="161" t="s">
        <v>2864</v>
      </c>
      <c r="G20" s="161" t="s">
        <v>2923</v>
      </c>
      <c r="H20" s="161" t="s">
        <v>2924</v>
      </c>
      <c r="I20" s="161" t="s">
        <v>2925</v>
      </c>
      <c r="J20" s="163">
        <v>45021</v>
      </c>
      <c r="K20" s="163">
        <v>45029</v>
      </c>
    </row>
    <row r="21" spans="1:11" ht="14.9" customHeight="1">
      <c r="A21" s="161">
        <v>2147799332</v>
      </c>
      <c r="B21" s="161" t="s">
        <v>2860</v>
      </c>
      <c r="C21" s="162" t="s">
        <v>2926</v>
      </c>
      <c r="D21" s="161" t="s">
        <v>2862</v>
      </c>
      <c r="E21" s="161" t="s">
        <v>2863</v>
      </c>
      <c r="F21" s="161" t="s">
        <v>2864</v>
      </c>
      <c r="G21" s="161" t="s">
        <v>2902</v>
      </c>
      <c r="H21" s="161" t="s">
        <v>2927</v>
      </c>
      <c r="I21" s="161" t="s">
        <v>2928</v>
      </c>
      <c r="J21" s="163">
        <v>45020</v>
      </c>
      <c r="K21" s="163">
        <v>45028</v>
      </c>
    </row>
    <row r="22" spans="1:11" ht="14.9" customHeight="1">
      <c r="A22" s="161">
        <v>2147804329</v>
      </c>
      <c r="B22" s="161" t="s">
        <v>2860</v>
      </c>
      <c r="C22" s="162" t="s">
        <v>2929</v>
      </c>
      <c r="D22" s="161" t="s">
        <v>2862</v>
      </c>
      <c r="E22" s="161" t="s">
        <v>2863</v>
      </c>
      <c r="F22" s="161" t="s">
        <v>2864</v>
      </c>
      <c r="G22" s="161" t="s">
        <v>2906</v>
      </c>
      <c r="H22" s="161" t="s">
        <v>2880</v>
      </c>
      <c r="I22" s="161" t="s">
        <v>2930</v>
      </c>
      <c r="J22" s="163">
        <v>45012</v>
      </c>
      <c r="K22" s="163">
        <v>45020</v>
      </c>
    </row>
    <row r="23" spans="1:11" ht="14.9" customHeight="1">
      <c r="A23" s="161">
        <v>2147804165</v>
      </c>
      <c r="B23" s="161" t="s">
        <v>2860</v>
      </c>
      <c r="C23" s="162" t="s">
        <v>2931</v>
      </c>
      <c r="D23" s="161" t="s">
        <v>2862</v>
      </c>
      <c r="E23" s="161" t="s">
        <v>2863</v>
      </c>
      <c r="F23" s="161" t="s">
        <v>2864</v>
      </c>
      <c r="G23" s="161" t="s">
        <v>2906</v>
      </c>
      <c r="H23" s="161" t="s">
        <v>2880</v>
      </c>
      <c r="I23" s="161" t="s">
        <v>2932</v>
      </c>
      <c r="J23" s="163">
        <v>45012</v>
      </c>
      <c r="K23" s="163">
        <v>45020</v>
      </c>
    </row>
    <row r="24" spans="1:11" ht="14.9" customHeight="1">
      <c r="A24" s="161">
        <v>2147805642</v>
      </c>
      <c r="B24" s="161" t="s">
        <v>2860</v>
      </c>
      <c r="C24" s="162" t="s">
        <v>2933</v>
      </c>
      <c r="D24" s="161" t="s">
        <v>2862</v>
      </c>
      <c r="E24" s="161" t="s">
        <v>2863</v>
      </c>
      <c r="F24" s="161" t="s">
        <v>2864</v>
      </c>
      <c r="G24" s="161" t="s">
        <v>2934</v>
      </c>
      <c r="H24" s="161" t="s">
        <v>2935</v>
      </c>
      <c r="I24" s="161" t="s">
        <v>2936</v>
      </c>
      <c r="J24" s="163">
        <v>45033</v>
      </c>
      <c r="K24" s="163" t="s">
        <v>2937</v>
      </c>
    </row>
    <row r="25" spans="1:11" ht="14.9" customHeight="1">
      <c r="A25" s="161">
        <v>2147805398</v>
      </c>
      <c r="B25" s="161" t="s">
        <v>2860</v>
      </c>
      <c r="C25" s="162" t="s">
        <v>2938</v>
      </c>
      <c r="D25" s="161" t="s">
        <v>2869</v>
      </c>
      <c r="E25" s="161" t="s">
        <v>2863</v>
      </c>
      <c r="F25" s="161" t="s">
        <v>2864</v>
      </c>
      <c r="G25" s="161" t="s">
        <v>2939</v>
      </c>
      <c r="H25" s="161" t="s">
        <v>2870</v>
      </c>
      <c r="I25" s="161" t="s">
        <v>2940</v>
      </c>
      <c r="J25" s="163">
        <v>45014</v>
      </c>
      <c r="K25" s="163" t="s">
        <v>2941</v>
      </c>
    </row>
    <row r="26" spans="1:11" ht="14.9" customHeight="1">
      <c r="A26" s="298">
        <v>2147811705</v>
      </c>
      <c r="B26" s="298" t="s">
        <v>2860</v>
      </c>
      <c r="C26" s="299" t="s">
        <v>2942</v>
      </c>
      <c r="D26" s="298" t="s">
        <v>2862</v>
      </c>
      <c r="E26" s="298" t="s">
        <v>2863</v>
      </c>
      <c r="F26" s="298" t="s">
        <v>2864</v>
      </c>
      <c r="G26" s="298" t="s">
        <v>2943</v>
      </c>
      <c r="H26" s="298" t="s">
        <v>2944</v>
      </c>
      <c r="I26" s="298" t="s">
        <v>2945</v>
      </c>
      <c r="J26" s="300">
        <v>45022</v>
      </c>
      <c r="K26" s="300">
        <v>45030</v>
      </c>
    </row>
    <row r="27" spans="1:11" ht="14.9" customHeight="1">
      <c r="A27" s="298">
        <v>2147811505</v>
      </c>
      <c r="B27" s="298" t="s">
        <v>2860</v>
      </c>
      <c r="C27" s="299" t="s">
        <v>2946</v>
      </c>
      <c r="D27" s="298" t="s">
        <v>2869</v>
      </c>
      <c r="E27" s="298" t="s">
        <v>2863</v>
      </c>
      <c r="F27" s="298" t="s">
        <v>2864</v>
      </c>
      <c r="G27" s="298" t="s">
        <v>2920</v>
      </c>
      <c r="H27" s="298" t="s">
        <v>2947</v>
      </c>
      <c r="I27" s="298" t="s">
        <v>2948</v>
      </c>
      <c r="J27" s="300">
        <v>45021</v>
      </c>
      <c r="K27" s="300">
        <v>45029</v>
      </c>
    </row>
    <row r="28" spans="1:11" ht="14.9" customHeight="1">
      <c r="A28" s="298">
        <v>2147811445</v>
      </c>
      <c r="B28" s="298" t="s">
        <v>2860</v>
      </c>
      <c r="C28" s="299" t="s">
        <v>2949</v>
      </c>
      <c r="D28" s="298" t="s">
        <v>2869</v>
      </c>
      <c r="E28" s="298" t="s">
        <v>2863</v>
      </c>
      <c r="F28" s="298" t="s">
        <v>2864</v>
      </c>
      <c r="G28" s="298" t="s">
        <v>2920</v>
      </c>
      <c r="H28" s="298" t="s">
        <v>2947</v>
      </c>
      <c r="I28" s="298" t="s">
        <v>2950</v>
      </c>
      <c r="J28" s="300">
        <v>45021</v>
      </c>
      <c r="K28" s="300">
        <v>45029</v>
      </c>
    </row>
    <row r="29" spans="1:11" ht="14.9" customHeight="1">
      <c r="A29" s="298">
        <v>2147811359</v>
      </c>
      <c r="B29" s="298" t="s">
        <v>2860</v>
      </c>
      <c r="C29" s="299" t="s">
        <v>2951</v>
      </c>
      <c r="D29" s="298" t="s">
        <v>2869</v>
      </c>
      <c r="E29" s="298" t="s">
        <v>2863</v>
      </c>
      <c r="F29" s="298" t="s">
        <v>2864</v>
      </c>
      <c r="G29" s="298" t="s">
        <v>2920</v>
      </c>
      <c r="H29" s="298" t="s">
        <v>2947</v>
      </c>
      <c r="I29" s="298" t="s">
        <v>2950</v>
      </c>
      <c r="J29" s="300">
        <v>45021</v>
      </c>
      <c r="K29" s="300">
        <v>45029</v>
      </c>
    </row>
    <row r="30" spans="1:11" ht="14.9" customHeight="1">
      <c r="A30" s="298">
        <v>2147811352</v>
      </c>
      <c r="B30" s="298" t="s">
        <v>2860</v>
      </c>
      <c r="C30" s="299" t="s">
        <v>2952</v>
      </c>
      <c r="D30" s="298" t="s">
        <v>2869</v>
      </c>
      <c r="E30" s="298" t="s">
        <v>2863</v>
      </c>
      <c r="F30" s="298" t="s">
        <v>2864</v>
      </c>
      <c r="G30" s="298" t="s">
        <v>2920</v>
      </c>
      <c r="H30" s="298" t="s">
        <v>2947</v>
      </c>
      <c r="I30" s="298" t="s">
        <v>2950</v>
      </c>
      <c r="J30" s="300">
        <v>45021</v>
      </c>
      <c r="K30" s="300">
        <v>45029</v>
      </c>
    </row>
    <row r="31" spans="1:11" ht="14.9" customHeight="1">
      <c r="A31" s="298">
        <v>2147811181</v>
      </c>
      <c r="B31" s="298" t="s">
        <v>2860</v>
      </c>
      <c r="C31" s="299" t="s">
        <v>2953</v>
      </c>
      <c r="D31" s="298" t="s">
        <v>2862</v>
      </c>
      <c r="E31" s="298" t="s">
        <v>2863</v>
      </c>
      <c r="F31" s="298" t="s">
        <v>2864</v>
      </c>
      <c r="G31" s="298" t="s">
        <v>2954</v>
      </c>
      <c r="H31" s="298" t="s">
        <v>2880</v>
      </c>
      <c r="I31" s="298" t="s">
        <v>2955</v>
      </c>
      <c r="J31" s="300">
        <v>45029</v>
      </c>
      <c r="K31" s="300">
        <v>45037</v>
      </c>
    </row>
    <row r="32" spans="1:11" ht="14.9" customHeight="1">
      <c r="A32" s="298">
        <v>2147814353</v>
      </c>
      <c r="B32" s="298" t="s">
        <v>2860</v>
      </c>
      <c r="C32" s="299" t="s">
        <v>2956</v>
      </c>
      <c r="D32" s="298" t="s">
        <v>2869</v>
      </c>
      <c r="E32" s="298" t="s">
        <v>2863</v>
      </c>
      <c r="F32" s="298" t="s">
        <v>2864</v>
      </c>
      <c r="G32" s="298" t="s">
        <v>2954</v>
      </c>
      <c r="H32" s="298" t="s">
        <v>2957</v>
      </c>
      <c r="I32" s="298" t="s">
        <v>2958</v>
      </c>
      <c r="J32" s="300">
        <v>45040</v>
      </c>
      <c r="K32" s="300">
        <v>45048</v>
      </c>
    </row>
    <row r="33" spans="1:11" ht="14.9" customHeight="1">
      <c r="A33" s="298">
        <v>2147813706</v>
      </c>
      <c r="B33" s="298" t="s">
        <v>2860</v>
      </c>
      <c r="C33" s="299" t="s">
        <v>2959</v>
      </c>
      <c r="D33" s="298" t="s">
        <v>2869</v>
      </c>
      <c r="E33" s="298" t="s">
        <v>2863</v>
      </c>
      <c r="F33" s="298" t="s">
        <v>2864</v>
      </c>
      <c r="G33" s="298" t="s">
        <v>2911</v>
      </c>
      <c r="H33" s="298" t="s">
        <v>2960</v>
      </c>
      <c r="I33" s="298" t="s">
        <v>2961</v>
      </c>
      <c r="J33" s="300">
        <v>45037</v>
      </c>
      <c r="K33" s="300">
        <v>45045</v>
      </c>
    </row>
    <row r="34" spans="1:11" ht="14.9" customHeight="1">
      <c r="A34" s="298">
        <v>2147821537</v>
      </c>
      <c r="B34" s="298" t="s">
        <v>2860</v>
      </c>
      <c r="C34" s="299" t="s">
        <v>2962</v>
      </c>
      <c r="D34" s="298" t="s">
        <v>2862</v>
      </c>
      <c r="E34" s="298" t="s">
        <v>2863</v>
      </c>
      <c r="F34" s="298" t="s">
        <v>2864</v>
      </c>
      <c r="G34" s="298" t="s">
        <v>2923</v>
      </c>
      <c r="H34" s="298" t="s">
        <v>2963</v>
      </c>
      <c r="I34" s="298" t="s">
        <v>2964</v>
      </c>
      <c r="J34" s="300">
        <v>45034</v>
      </c>
      <c r="K34" s="300">
        <v>45042</v>
      </c>
    </row>
    <row r="35" spans="1:11" ht="14.9" customHeight="1">
      <c r="A35" s="298">
        <v>2147823483</v>
      </c>
      <c r="B35" s="298" t="s">
        <v>2860</v>
      </c>
      <c r="C35" s="299" t="s">
        <v>2965</v>
      </c>
      <c r="D35" s="298" t="s">
        <v>2869</v>
      </c>
      <c r="E35" s="298" t="s">
        <v>2863</v>
      </c>
      <c r="F35" s="298" t="s">
        <v>2864</v>
      </c>
      <c r="G35" s="298" t="s">
        <v>2954</v>
      </c>
      <c r="H35" s="298" t="s">
        <v>2966</v>
      </c>
      <c r="I35" s="298" t="s">
        <v>2967</v>
      </c>
      <c r="J35" s="300">
        <v>45044</v>
      </c>
      <c r="K35" s="300">
        <v>45052</v>
      </c>
    </row>
    <row r="36" spans="1:11" ht="14.9" customHeight="1">
      <c r="A36" s="298">
        <v>2147823460</v>
      </c>
      <c r="B36" s="298" t="s">
        <v>2860</v>
      </c>
      <c r="C36" s="299" t="s">
        <v>2968</v>
      </c>
      <c r="D36" s="298" t="s">
        <v>2869</v>
      </c>
      <c r="E36" s="298" t="s">
        <v>2863</v>
      </c>
      <c r="F36" s="298" t="s">
        <v>2864</v>
      </c>
      <c r="G36" s="298" t="s">
        <v>2954</v>
      </c>
      <c r="H36" s="298" t="s">
        <v>2966</v>
      </c>
      <c r="I36" s="298" t="s">
        <v>2967</v>
      </c>
      <c r="J36" s="300">
        <v>45044</v>
      </c>
      <c r="K36" s="300">
        <v>45052</v>
      </c>
    </row>
    <row r="37" spans="1:11" ht="14.9" customHeight="1">
      <c r="A37" s="298">
        <v>2147827400</v>
      </c>
      <c r="B37" s="298" t="s">
        <v>2860</v>
      </c>
      <c r="C37" s="299" t="s">
        <v>2969</v>
      </c>
      <c r="D37" s="298" t="s">
        <v>2869</v>
      </c>
      <c r="E37" s="298" t="s">
        <v>2863</v>
      </c>
      <c r="F37" s="298" t="s">
        <v>2864</v>
      </c>
      <c r="G37" s="298" t="s">
        <v>2970</v>
      </c>
      <c r="H37" s="298" t="s">
        <v>2971</v>
      </c>
      <c r="I37" s="298" t="s">
        <v>2972</v>
      </c>
      <c r="J37" s="300">
        <v>45040</v>
      </c>
      <c r="K37" s="300" t="s">
        <v>2973</v>
      </c>
    </row>
    <row r="38" spans="1:11" ht="14.9" customHeight="1">
      <c r="A38" s="298">
        <v>2147830471</v>
      </c>
      <c r="B38" s="298" t="s">
        <v>2860</v>
      </c>
      <c r="C38" s="299" t="s">
        <v>2974</v>
      </c>
      <c r="D38" s="298" t="s">
        <v>2862</v>
      </c>
      <c r="E38" s="298" t="s">
        <v>2863</v>
      </c>
      <c r="F38" s="298" t="s">
        <v>2864</v>
      </c>
      <c r="G38" s="298" t="s">
        <v>2923</v>
      </c>
      <c r="H38" s="298" t="s">
        <v>2975</v>
      </c>
      <c r="I38" s="298" t="s">
        <v>2976</v>
      </c>
      <c r="J38" s="300">
        <v>45023</v>
      </c>
      <c r="K38" s="300">
        <v>45031</v>
      </c>
    </row>
    <row r="39" spans="1:11" ht="14.9" customHeight="1">
      <c r="A39" s="298">
        <v>2147829079</v>
      </c>
      <c r="B39" s="298" t="s">
        <v>2860</v>
      </c>
      <c r="C39" s="299" t="s">
        <v>2977</v>
      </c>
      <c r="D39" s="298" t="s">
        <v>2869</v>
      </c>
      <c r="E39" s="298" t="s">
        <v>2863</v>
      </c>
      <c r="F39" s="298" t="s">
        <v>2864</v>
      </c>
      <c r="G39" s="298" t="s">
        <v>2954</v>
      </c>
      <c r="H39" s="298" t="s">
        <v>2978</v>
      </c>
      <c r="I39" s="298" t="s">
        <v>2979</v>
      </c>
      <c r="J39" s="300">
        <v>45041</v>
      </c>
      <c r="K39" s="300">
        <v>45049</v>
      </c>
    </row>
    <row r="40" spans="1:11" ht="14.9" customHeight="1">
      <c r="A40" s="298">
        <v>2147834223</v>
      </c>
      <c r="B40" s="298" t="s">
        <v>2860</v>
      </c>
      <c r="C40" s="299" t="s">
        <v>2980</v>
      </c>
      <c r="D40" s="298" t="s">
        <v>2862</v>
      </c>
      <c r="E40" s="298" t="s">
        <v>2863</v>
      </c>
      <c r="F40" s="298" t="s">
        <v>2864</v>
      </c>
      <c r="G40" s="298" t="s">
        <v>2865</v>
      </c>
      <c r="H40" s="298" t="s">
        <v>2866</v>
      </c>
      <c r="I40" s="298" t="s">
        <v>2981</v>
      </c>
      <c r="J40" s="300">
        <v>45036</v>
      </c>
      <c r="K40" s="300" t="s">
        <v>2982</v>
      </c>
    </row>
    <row r="41" spans="1:11" ht="14.9" customHeight="1">
      <c r="A41" s="298">
        <v>2147834189</v>
      </c>
      <c r="B41" s="298" t="s">
        <v>2860</v>
      </c>
      <c r="C41" s="299" t="s">
        <v>2983</v>
      </c>
      <c r="D41" s="298" t="s">
        <v>2862</v>
      </c>
      <c r="E41" s="298" t="s">
        <v>2863</v>
      </c>
      <c r="F41" s="298" t="s">
        <v>2864</v>
      </c>
      <c r="G41" s="298" t="s">
        <v>2865</v>
      </c>
      <c r="H41" s="298" t="s">
        <v>2888</v>
      </c>
      <c r="I41" s="298" t="s">
        <v>2984</v>
      </c>
      <c r="J41" s="300">
        <v>45050</v>
      </c>
      <c r="K41" s="300" t="s">
        <v>2985</v>
      </c>
    </row>
    <row r="42" spans="1:11" ht="14.9" customHeight="1">
      <c r="A42" s="298">
        <v>2147834122</v>
      </c>
      <c r="B42" s="298" t="s">
        <v>2860</v>
      </c>
      <c r="C42" s="299" t="s">
        <v>2986</v>
      </c>
      <c r="D42" s="298" t="s">
        <v>2862</v>
      </c>
      <c r="E42" s="298" t="s">
        <v>2863</v>
      </c>
      <c r="F42" s="298" t="s">
        <v>2864</v>
      </c>
      <c r="G42" s="298" t="s">
        <v>2923</v>
      </c>
      <c r="H42" s="298" t="s">
        <v>2924</v>
      </c>
      <c r="I42" s="298" t="s">
        <v>2987</v>
      </c>
      <c r="J42" s="300">
        <v>45043</v>
      </c>
      <c r="K42" s="300" t="s">
        <v>2988</v>
      </c>
    </row>
    <row r="43" spans="1:11" ht="14.9" customHeight="1">
      <c r="A43" s="298">
        <v>2147834070</v>
      </c>
      <c r="B43" s="298" t="s">
        <v>2860</v>
      </c>
      <c r="C43" s="299" t="s">
        <v>2989</v>
      </c>
      <c r="D43" s="298" t="s">
        <v>2862</v>
      </c>
      <c r="E43" s="298" t="s">
        <v>2863</v>
      </c>
      <c r="F43" s="298" t="s">
        <v>2864</v>
      </c>
      <c r="G43" s="298" t="s">
        <v>2990</v>
      </c>
      <c r="H43" s="298" t="s">
        <v>2991</v>
      </c>
      <c r="I43" s="298" t="s">
        <v>2992</v>
      </c>
      <c r="J43" s="300">
        <v>45037</v>
      </c>
      <c r="K43" s="300" t="s">
        <v>2993</v>
      </c>
    </row>
    <row r="44" spans="1:11" ht="14.9" customHeight="1">
      <c r="A44" s="298">
        <v>2147837168</v>
      </c>
      <c r="B44" s="298" t="s">
        <v>2860</v>
      </c>
      <c r="C44" s="299" t="s">
        <v>2994</v>
      </c>
      <c r="D44" s="298" t="s">
        <v>2869</v>
      </c>
      <c r="E44" s="298" t="s">
        <v>2863</v>
      </c>
      <c r="F44" s="298" t="s">
        <v>2864</v>
      </c>
      <c r="G44" s="298" t="s">
        <v>2865</v>
      </c>
      <c r="H44" s="298" t="s">
        <v>2995</v>
      </c>
      <c r="I44" s="298" t="s">
        <v>2996</v>
      </c>
      <c r="J44" s="300">
        <v>45055</v>
      </c>
      <c r="K44" s="300">
        <v>45063</v>
      </c>
    </row>
    <row r="45" spans="1:11" ht="14.9" customHeight="1">
      <c r="A45" s="298">
        <v>2147837142</v>
      </c>
      <c r="B45" s="298" t="s">
        <v>2860</v>
      </c>
      <c r="C45" s="299" t="s">
        <v>2997</v>
      </c>
      <c r="D45" s="298" t="s">
        <v>2869</v>
      </c>
      <c r="E45" s="298" t="s">
        <v>2863</v>
      </c>
      <c r="F45" s="298" t="s">
        <v>2864</v>
      </c>
      <c r="G45" s="298" t="s">
        <v>2998</v>
      </c>
      <c r="H45" s="298" t="s">
        <v>2999</v>
      </c>
      <c r="I45" s="298" t="s">
        <v>2961</v>
      </c>
      <c r="J45" s="300">
        <v>45051</v>
      </c>
      <c r="K45" s="300">
        <v>45059</v>
      </c>
    </row>
    <row r="46" spans="1:11" ht="14.9" customHeight="1">
      <c r="A46" s="298">
        <v>2147840436</v>
      </c>
      <c r="B46" s="298" t="s">
        <v>2860</v>
      </c>
      <c r="C46" s="299" t="s">
        <v>3000</v>
      </c>
      <c r="D46" s="298" t="s">
        <v>2862</v>
      </c>
      <c r="E46" s="298" t="s">
        <v>2863</v>
      </c>
      <c r="F46" s="298" t="s">
        <v>2864</v>
      </c>
      <c r="G46" s="298" t="s">
        <v>2902</v>
      </c>
      <c r="H46" s="298" t="s">
        <v>2884</v>
      </c>
      <c r="I46" s="298" t="s">
        <v>3001</v>
      </c>
      <c r="J46" s="300">
        <v>45042</v>
      </c>
      <c r="K46" s="300" t="s">
        <v>3002</v>
      </c>
    </row>
    <row r="47" spans="1:11" ht="14.9" customHeight="1">
      <c r="A47" s="298">
        <v>2147843993</v>
      </c>
      <c r="B47" s="298" t="s">
        <v>2860</v>
      </c>
      <c r="C47" s="299" t="s">
        <v>3003</v>
      </c>
      <c r="D47" s="298" t="s">
        <v>2862</v>
      </c>
      <c r="E47" s="298" t="s">
        <v>2863</v>
      </c>
      <c r="F47" s="298" t="s">
        <v>2864</v>
      </c>
      <c r="G47" s="298" t="s">
        <v>2923</v>
      </c>
      <c r="H47" s="298" t="s">
        <v>2975</v>
      </c>
      <c r="I47" s="298" t="s">
        <v>3004</v>
      </c>
      <c r="J47" s="300">
        <v>45029</v>
      </c>
      <c r="K47" s="300" t="s">
        <v>3005</v>
      </c>
    </row>
    <row r="48" spans="1:11" ht="14.9" customHeight="1">
      <c r="A48" s="298">
        <v>2147849948</v>
      </c>
      <c r="B48" s="298" t="s">
        <v>2860</v>
      </c>
      <c r="C48" s="299" t="s">
        <v>3006</v>
      </c>
      <c r="D48" s="298" t="s">
        <v>2869</v>
      </c>
      <c r="E48" s="298" t="s">
        <v>2863</v>
      </c>
      <c r="F48" s="298" t="s">
        <v>2864</v>
      </c>
      <c r="G48" s="298" t="s">
        <v>2954</v>
      </c>
      <c r="H48" s="298" t="s">
        <v>3007</v>
      </c>
      <c r="I48" s="298" t="s">
        <v>3008</v>
      </c>
      <c r="J48" s="300">
        <v>45050</v>
      </c>
      <c r="K48" s="300">
        <v>45058</v>
      </c>
    </row>
    <row r="49" spans="1:11" ht="14.9" customHeight="1">
      <c r="A49" s="298">
        <v>2147849925</v>
      </c>
      <c r="B49" s="298" t="s">
        <v>2860</v>
      </c>
      <c r="C49" s="299" t="s">
        <v>3009</v>
      </c>
      <c r="D49" s="298" t="s">
        <v>2869</v>
      </c>
      <c r="E49" s="298" t="s">
        <v>2863</v>
      </c>
      <c r="F49" s="298" t="s">
        <v>2864</v>
      </c>
      <c r="G49" s="298" t="s">
        <v>2954</v>
      </c>
      <c r="H49" s="298" t="s">
        <v>3007</v>
      </c>
      <c r="I49" s="298" t="s">
        <v>3008</v>
      </c>
      <c r="J49" s="300">
        <v>45050</v>
      </c>
      <c r="K49" s="300">
        <v>45058</v>
      </c>
    </row>
    <row r="50" spans="1:11" ht="14.9" customHeight="1">
      <c r="A50" s="298">
        <v>2147855021</v>
      </c>
      <c r="B50" s="298" t="s">
        <v>2860</v>
      </c>
      <c r="C50" s="299" t="s">
        <v>3010</v>
      </c>
      <c r="D50" s="298" t="s">
        <v>2869</v>
      </c>
      <c r="E50" s="298" t="s">
        <v>2863</v>
      </c>
      <c r="F50" s="298" t="s">
        <v>2864</v>
      </c>
      <c r="G50" s="298" t="s">
        <v>2899</v>
      </c>
      <c r="H50" s="298" t="s">
        <v>3011</v>
      </c>
      <c r="I50" s="298" t="s">
        <v>3012</v>
      </c>
      <c r="J50" s="300">
        <v>45041</v>
      </c>
      <c r="K50" s="300" t="s">
        <v>3013</v>
      </c>
    </row>
    <row r="51" spans="1:11" ht="14.9" customHeight="1">
      <c r="A51" s="298">
        <v>2147855362</v>
      </c>
      <c r="B51" s="298" t="s">
        <v>2860</v>
      </c>
      <c r="C51" s="299" t="s">
        <v>3014</v>
      </c>
      <c r="D51" s="298" t="s">
        <v>2869</v>
      </c>
      <c r="E51" s="298" t="s">
        <v>2863</v>
      </c>
      <c r="F51" s="298" t="s">
        <v>2864</v>
      </c>
      <c r="G51" s="298" t="s">
        <v>3015</v>
      </c>
      <c r="H51" s="298" t="s">
        <v>3011</v>
      </c>
      <c r="I51" s="298" t="s">
        <v>3016</v>
      </c>
      <c r="J51" s="300">
        <v>45050</v>
      </c>
      <c r="K51" s="300">
        <v>45058</v>
      </c>
    </row>
    <row r="52" spans="1:11" ht="14.9" customHeight="1">
      <c r="A52" s="298">
        <v>2147858637</v>
      </c>
      <c r="B52" s="298" t="s">
        <v>2860</v>
      </c>
      <c r="C52" s="299" t="s">
        <v>3017</v>
      </c>
      <c r="D52" s="298" t="s">
        <v>2862</v>
      </c>
      <c r="E52" s="298" t="s">
        <v>2863</v>
      </c>
      <c r="F52" s="298" t="s">
        <v>2864</v>
      </c>
      <c r="G52" s="298" t="s">
        <v>2865</v>
      </c>
      <c r="H52" s="298" t="s">
        <v>2888</v>
      </c>
      <c r="I52" s="298" t="s">
        <v>3018</v>
      </c>
      <c r="J52" s="300">
        <v>45056</v>
      </c>
      <c r="K52" s="300">
        <v>45064</v>
      </c>
    </row>
    <row r="53" spans="1:11" ht="14.9" customHeight="1">
      <c r="A53" s="298">
        <v>2147858560</v>
      </c>
      <c r="B53" s="298" t="s">
        <v>2860</v>
      </c>
      <c r="C53" s="299" t="s">
        <v>3019</v>
      </c>
      <c r="D53" s="298" t="s">
        <v>2862</v>
      </c>
      <c r="E53" s="298" t="s">
        <v>2863</v>
      </c>
      <c r="F53" s="298" t="s">
        <v>2864</v>
      </c>
      <c r="G53" s="298" t="s">
        <v>2934</v>
      </c>
      <c r="H53" s="298" t="s">
        <v>3020</v>
      </c>
      <c r="I53" s="298" t="s">
        <v>3021</v>
      </c>
      <c r="J53" s="300">
        <v>45058</v>
      </c>
      <c r="K53" s="300">
        <v>45066</v>
      </c>
    </row>
    <row r="54" spans="1:11" ht="14.9" customHeight="1">
      <c r="A54" s="298">
        <v>2147857354</v>
      </c>
      <c r="B54" s="298" t="s">
        <v>2860</v>
      </c>
      <c r="C54" s="299" t="s">
        <v>3022</v>
      </c>
      <c r="D54" s="298" t="s">
        <v>2862</v>
      </c>
      <c r="E54" s="298" t="s">
        <v>2863</v>
      </c>
      <c r="F54" s="298" t="s">
        <v>2864</v>
      </c>
      <c r="G54" s="298" t="s">
        <v>3023</v>
      </c>
      <c r="H54" s="298" t="s">
        <v>2884</v>
      </c>
      <c r="I54" s="298" t="s">
        <v>3024</v>
      </c>
      <c r="J54" s="300">
        <v>45057</v>
      </c>
      <c r="K54" s="300">
        <v>45065</v>
      </c>
    </row>
    <row r="55" spans="1:11" ht="14.9" customHeight="1">
      <c r="A55" s="298">
        <v>2147856698</v>
      </c>
      <c r="B55" s="298" t="s">
        <v>2860</v>
      </c>
      <c r="C55" s="299" t="s">
        <v>3025</v>
      </c>
      <c r="D55" s="298" t="s">
        <v>2869</v>
      </c>
      <c r="E55" s="298" t="s">
        <v>2863</v>
      </c>
      <c r="F55" s="298" t="s">
        <v>2864</v>
      </c>
      <c r="G55" s="298" t="s">
        <v>2923</v>
      </c>
      <c r="H55" s="298" t="s">
        <v>3026</v>
      </c>
      <c r="I55" s="298" t="s">
        <v>3027</v>
      </c>
      <c r="J55" s="300">
        <v>45042</v>
      </c>
      <c r="K55" s="300">
        <v>45050</v>
      </c>
    </row>
    <row r="56" spans="1:11" ht="14.9" customHeight="1">
      <c r="A56" s="298">
        <v>2147862244</v>
      </c>
      <c r="B56" s="298" t="s">
        <v>2860</v>
      </c>
      <c r="C56" s="299" t="s">
        <v>3028</v>
      </c>
      <c r="D56" s="298" t="s">
        <v>2869</v>
      </c>
      <c r="E56" s="298" t="s">
        <v>2863</v>
      </c>
      <c r="F56" s="298" t="s">
        <v>2864</v>
      </c>
      <c r="G56" s="298" t="s">
        <v>2943</v>
      </c>
      <c r="H56" s="298" t="s">
        <v>3029</v>
      </c>
      <c r="I56" s="298" t="s">
        <v>3030</v>
      </c>
      <c r="J56" s="300">
        <v>44977</v>
      </c>
      <c r="K56" s="300">
        <v>44985</v>
      </c>
    </row>
    <row r="57" spans="1:11" ht="14.9" customHeight="1">
      <c r="A57" s="298">
        <v>2147862211</v>
      </c>
      <c r="B57" s="298" t="s">
        <v>2860</v>
      </c>
      <c r="C57" s="299" t="s">
        <v>3031</v>
      </c>
      <c r="D57" s="298" t="s">
        <v>2869</v>
      </c>
      <c r="E57" s="298" t="s">
        <v>2863</v>
      </c>
      <c r="F57" s="298" t="s">
        <v>2864</v>
      </c>
      <c r="G57" s="298" t="s">
        <v>2943</v>
      </c>
      <c r="H57" s="298" t="s">
        <v>3029</v>
      </c>
      <c r="I57" s="298" t="s">
        <v>3030</v>
      </c>
      <c r="J57" s="300">
        <v>45036</v>
      </c>
      <c r="K57" s="300">
        <v>45044</v>
      </c>
    </row>
    <row r="58" spans="1:11" ht="14.9" customHeight="1">
      <c r="A58" s="298">
        <v>2147862118</v>
      </c>
      <c r="B58" s="298" t="s">
        <v>2860</v>
      </c>
      <c r="C58" s="299" t="s">
        <v>3032</v>
      </c>
      <c r="D58" s="298" t="s">
        <v>2869</v>
      </c>
      <c r="E58" s="298" t="s">
        <v>2863</v>
      </c>
      <c r="F58" s="298" t="s">
        <v>2864</v>
      </c>
      <c r="G58" s="298" t="s">
        <v>2943</v>
      </c>
      <c r="H58" s="298" t="s">
        <v>3029</v>
      </c>
      <c r="I58" s="298" t="s">
        <v>3030</v>
      </c>
      <c r="J58" s="300">
        <v>44977</v>
      </c>
      <c r="K58" s="300">
        <v>44985</v>
      </c>
    </row>
    <row r="59" spans="1:11" ht="14.9" customHeight="1">
      <c r="A59" s="298">
        <v>2147862010</v>
      </c>
      <c r="B59" s="298" t="s">
        <v>2860</v>
      </c>
      <c r="C59" s="299" t="s">
        <v>3033</v>
      </c>
      <c r="D59" s="298" t="s">
        <v>2869</v>
      </c>
      <c r="E59" s="298" t="s">
        <v>2863</v>
      </c>
      <c r="F59" s="298" t="s">
        <v>2864</v>
      </c>
      <c r="G59" s="298" t="s">
        <v>2923</v>
      </c>
      <c r="H59" s="298" t="s">
        <v>3034</v>
      </c>
      <c r="I59" s="298" t="s">
        <v>3035</v>
      </c>
      <c r="J59" s="300">
        <v>45040</v>
      </c>
      <c r="K59" s="300">
        <v>45048</v>
      </c>
    </row>
    <row r="60" spans="1:11" ht="14.9" customHeight="1">
      <c r="A60" s="298">
        <v>2147860961</v>
      </c>
      <c r="B60" s="298" t="s">
        <v>2860</v>
      </c>
      <c r="C60" s="299" t="s">
        <v>3036</v>
      </c>
      <c r="D60" s="298" t="s">
        <v>2869</v>
      </c>
      <c r="E60" s="298" t="s">
        <v>2863</v>
      </c>
      <c r="F60" s="298" t="s">
        <v>2864</v>
      </c>
      <c r="G60" s="298" t="s">
        <v>2902</v>
      </c>
      <c r="H60" s="298" t="s">
        <v>3037</v>
      </c>
      <c r="I60" s="298" t="s">
        <v>3038</v>
      </c>
      <c r="J60" s="300">
        <v>45037</v>
      </c>
      <c r="K60" s="300">
        <v>45045</v>
      </c>
    </row>
    <row r="61" spans="1:11" ht="14.9" customHeight="1">
      <c r="A61" s="298">
        <v>2147860957</v>
      </c>
      <c r="B61" s="298" t="s">
        <v>2860</v>
      </c>
      <c r="C61" s="299" t="s">
        <v>3039</v>
      </c>
      <c r="D61" s="298" t="s">
        <v>2869</v>
      </c>
      <c r="E61" s="298" t="s">
        <v>2863</v>
      </c>
      <c r="F61" s="298" t="s">
        <v>2864</v>
      </c>
      <c r="G61" s="298" t="s">
        <v>2902</v>
      </c>
      <c r="H61" s="298" t="s">
        <v>3037</v>
      </c>
      <c r="I61" s="298" t="s">
        <v>3038</v>
      </c>
      <c r="J61" s="300">
        <v>45037</v>
      </c>
      <c r="K61" s="300">
        <v>45045</v>
      </c>
    </row>
    <row r="62" spans="1:11" ht="14.9" customHeight="1">
      <c r="A62" s="298">
        <v>2147865750</v>
      </c>
      <c r="B62" s="298" t="s">
        <v>2860</v>
      </c>
      <c r="C62" s="299" t="s">
        <v>3040</v>
      </c>
      <c r="D62" s="298" t="s">
        <v>2869</v>
      </c>
      <c r="E62" s="298" t="s">
        <v>2863</v>
      </c>
      <c r="F62" s="298" t="s">
        <v>2864</v>
      </c>
      <c r="G62" s="298" t="s">
        <v>2970</v>
      </c>
      <c r="H62" s="298" t="s">
        <v>3041</v>
      </c>
      <c r="I62" s="298" t="s">
        <v>3042</v>
      </c>
      <c r="J62" s="300">
        <v>45057</v>
      </c>
      <c r="K62" s="300" t="s">
        <v>3043</v>
      </c>
    </row>
    <row r="63" spans="1:11" ht="14.9" customHeight="1">
      <c r="A63" s="298">
        <v>2147865746</v>
      </c>
      <c r="B63" s="298" t="s">
        <v>2860</v>
      </c>
      <c r="C63" s="299" t="s">
        <v>3044</v>
      </c>
      <c r="D63" s="298" t="s">
        <v>2869</v>
      </c>
      <c r="E63" s="298" t="s">
        <v>2863</v>
      </c>
      <c r="F63" s="298" t="s">
        <v>2864</v>
      </c>
      <c r="G63" s="298" t="s">
        <v>2970</v>
      </c>
      <c r="H63" s="298" t="s">
        <v>3041</v>
      </c>
      <c r="I63" s="298" t="s">
        <v>3042</v>
      </c>
      <c r="J63" s="300">
        <v>45057</v>
      </c>
      <c r="K63" s="300" t="s">
        <v>3043</v>
      </c>
    </row>
    <row r="64" spans="1:11" ht="14.9" customHeight="1">
      <c r="A64" s="298">
        <v>2147865742</v>
      </c>
      <c r="B64" s="298" t="s">
        <v>2860</v>
      </c>
      <c r="C64" s="299" t="s">
        <v>3045</v>
      </c>
      <c r="D64" s="298" t="s">
        <v>2869</v>
      </c>
      <c r="E64" s="298" t="s">
        <v>2863</v>
      </c>
      <c r="F64" s="298" t="s">
        <v>2864</v>
      </c>
      <c r="G64" s="298" t="s">
        <v>2906</v>
      </c>
      <c r="H64" s="298" t="s">
        <v>3046</v>
      </c>
      <c r="I64" s="298" t="s">
        <v>3047</v>
      </c>
      <c r="J64" s="300">
        <v>45041</v>
      </c>
      <c r="K64" s="300" t="s">
        <v>3013</v>
      </c>
    </row>
    <row r="65" spans="1:11" ht="14.9" customHeight="1">
      <c r="A65" s="298">
        <v>2147865627</v>
      </c>
      <c r="B65" s="298" t="s">
        <v>2860</v>
      </c>
      <c r="C65" s="299" t="s">
        <v>3048</v>
      </c>
      <c r="D65" s="298" t="s">
        <v>2876</v>
      </c>
      <c r="E65" s="298" t="s">
        <v>2863</v>
      </c>
      <c r="F65" s="298" t="s">
        <v>2864</v>
      </c>
      <c r="G65" s="298" t="s">
        <v>3049</v>
      </c>
      <c r="H65" s="298" t="s">
        <v>3050</v>
      </c>
      <c r="I65" s="298" t="s">
        <v>3051</v>
      </c>
      <c r="J65" s="300">
        <v>45026</v>
      </c>
      <c r="K65" s="300" t="s">
        <v>3052</v>
      </c>
    </row>
    <row r="66" spans="1:11" ht="14.9" customHeight="1">
      <c r="A66" s="298">
        <v>2147865593</v>
      </c>
      <c r="B66" s="298" t="s">
        <v>2860</v>
      </c>
      <c r="C66" s="299" t="s">
        <v>3053</v>
      </c>
      <c r="D66" s="298" t="s">
        <v>2869</v>
      </c>
      <c r="E66" s="298" t="s">
        <v>2863</v>
      </c>
      <c r="F66" s="298" t="s">
        <v>2864</v>
      </c>
      <c r="G66" s="298" t="s">
        <v>3049</v>
      </c>
      <c r="H66" s="298" t="s">
        <v>3054</v>
      </c>
      <c r="I66" s="298" t="s">
        <v>3051</v>
      </c>
      <c r="J66" s="300">
        <v>45026</v>
      </c>
      <c r="K66" s="300" t="s">
        <v>3052</v>
      </c>
    </row>
    <row r="67" spans="1:11" ht="14.9" customHeight="1">
      <c r="A67" s="298">
        <v>2147865450</v>
      </c>
      <c r="B67" s="298" t="s">
        <v>2860</v>
      </c>
      <c r="C67" s="299" t="s">
        <v>3055</v>
      </c>
      <c r="D67" s="298" t="s">
        <v>2869</v>
      </c>
      <c r="E67" s="298" t="s">
        <v>2863</v>
      </c>
      <c r="F67" s="298" t="s">
        <v>2864</v>
      </c>
      <c r="G67" s="298" t="s">
        <v>2939</v>
      </c>
      <c r="H67" s="298" t="s">
        <v>2870</v>
      </c>
      <c r="I67" s="298" t="s">
        <v>3056</v>
      </c>
      <c r="J67" s="300">
        <v>45040</v>
      </c>
      <c r="K67" s="300" t="s">
        <v>2973</v>
      </c>
    </row>
    <row r="68" spans="1:11" ht="14.9" customHeight="1">
      <c r="A68" s="298">
        <v>2147865406</v>
      </c>
      <c r="B68" s="298" t="s">
        <v>2860</v>
      </c>
      <c r="C68" s="299" t="s">
        <v>3057</v>
      </c>
      <c r="D68" s="298" t="s">
        <v>2869</v>
      </c>
      <c r="E68" s="298" t="s">
        <v>2863</v>
      </c>
      <c r="F68" s="298" t="s">
        <v>2864</v>
      </c>
      <c r="G68" s="298" t="s">
        <v>2923</v>
      </c>
      <c r="H68" s="298" t="s">
        <v>3037</v>
      </c>
      <c r="I68" s="298" t="s">
        <v>3058</v>
      </c>
      <c r="J68" s="300">
        <v>45063</v>
      </c>
      <c r="K68" s="300" t="s">
        <v>3059</v>
      </c>
    </row>
    <row r="69" spans="1:11" ht="14.9" customHeight="1">
      <c r="A69" s="298">
        <v>2147865397</v>
      </c>
      <c r="B69" s="298" t="s">
        <v>2860</v>
      </c>
      <c r="C69" s="299" t="s">
        <v>3060</v>
      </c>
      <c r="D69" s="298" t="s">
        <v>2876</v>
      </c>
      <c r="E69" s="298" t="s">
        <v>2863</v>
      </c>
      <c r="F69" s="298" t="s">
        <v>2864</v>
      </c>
      <c r="G69" s="298" t="s">
        <v>2943</v>
      </c>
      <c r="H69" s="298" t="s">
        <v>3061</v>
      </c>
      <c r="I69" s="298" t="s">
        <v>3062</v>
      </c>
      <c r="J69" s="300">
        <v>45042</v>
      </c>
      <c r="K69" s="300" t="s">
        <v>3002</v>
      </c>
    </row>
    <row r="70" spans="1:11" ht="14.9" customHeight="1">
      <c r="A70" s="298">
        <v>2147865385</v>
      </c>
      <c r="B70" s="298" t="s">
        <v>2860</v>
      </c>
      <c r="C70" s="299" t="s">
        <v>3063</v>
      </c>
      <c r="D70" s="298" t="s">
        <v>2869</v>
      </c>
      <c r="E70" s="298" t="s">
        <v>2863</v>
      </c>
      <c r="F70" s="298" t="s">
        <v>2864</v>
      </c>
      <c r="G70" s="298" t="s">
        <v>2923</v>
      </c>
      <c r="H70" s="298" t="s">
        <v>3037</v>
      </c>
      <c r="I70" s="298" t="s">
        <v>3058</v>
      </c>
      <c r="J70" s="300">
        <v>45063</v>
      </c>
      <c r="K70" s="300" t="s">
        <v>3059</v>
      </c>
    </row>
    <row r="71" spans="1:11" ht="14.9" customHeight="1">
      <c r="A71" s="298">
        <v>2147865367</v>
      </c>
      <c r="B71" s="298" t="s">
        <v>2860</v>
      </c>
      <c r="C71" s="299" t="s">
        <v>3064</v>
      </c>
      <c r="D71" s="298" t="s">
        <v>2869</v>
      </c>
      <c r="E71" s="298" t="s">
        <v>2863</v>
      </c>
      <c r="F71" s="298" t="s">
        <v>2864</v>
      </c>
      <c r="G71" s="298" t="s">
        <v>2923</v>
      </c>
      <c r="H71" s="298" t="s">
        <v>2978</v>
      </c>
      <c r="I71" s="298" t="s">
        <v>3065</v>
      </c>
      <c r="J71" s="300">
        <v>45043</v>
      </c>
      <c r="K71" s="300" t="s">
        <v>2988</v>
      </c>
    </row>
    <row r="72" spans="1:11" ht="14.9" customHeight="1">
      <c r="A72" s="298">
        <v>2147865308</v>
      </c>
      <c r="B72" s="298" t="s">
        <v>2860</v>
      </c>
      <c r="C72" s="299" t="s">
        <v>3066</v>
      </c>
      <c r="D72" s="298" t="s">
        <v>2869</v>
      </c>
      <c r="E72" s="298" t="s">
        <v>2863</v>
      </c>
      <c r="F72" s="298" t="s">
        <v>2864</v>
      </c>
      <c r="G72" s="298" t="s">
        <v>2923</v>
      </c>
      <c r="H72" s="298" t="s">
        <v>3037</v>
      </c>
      <c r="I72" s="298" t="s">
        <v>3058</v>
      </c>
      <c r="J72" s="300">
        <v>45040</v>
      </c>
      <c r="K72" s="300" t="s">
        <v>2973</v>
      </c>
    </row>
    <row r="73" spans="1:11" ht="14.9" customHeight="1">
      <c r="A73" s="298">
        <v>2147865117</v>
      </c>
      <c r="B73" s="298" t="s">
        <v>2860</v>
      </c>
      <c r="C73" s="299" t="s">
        <v>3067</v>
      </c>
      <c r="D73" s="298" t="s">
        <v>2869</v>
      </c>
      <c r="E73" s="298" t="s">
        <v>2863</v>
      </c>
      <c r="F73" s="298" t="s">
        <v>2864</v>
      </c>
      <c r="G73" s="298" t="s">
        <v>2923</v>
      </c>
      <c r="H73" s="298" t="s">
        <v>3026</v>
      </c>
      <c r="I73" s="298" t="s">
        <v>3068</v>
      </c>
      <c r="J73" s="300">
        <v>45040</v>
      </c>
      <c r="K73" s="300" t="s">
        <v>2973</v>
      </c>
    </row>
    <row r="74" spans="1:11" ht="14.9" customHeight="1">
      <c r="A74" s="298">
        <v>2147865113</v>
      </c>
      <c r="B74" s="298" t="s">
        <v>2860</v>
      </c>
      <c r="C74" s="299" t="s">
        <v>3069</v>
      </c>
      <c r="D74" s="298" t="s">
        <v>2869</v>
      </c>
      <c r="E74" s="298" t="s">
        <v>2863</v>
      </c>
      <c r="F74" s="298" t="s">
        <v>2864</v>
      </c>
      <c r="G74" s="298" t="s">
        <v>2923</v>
      </c>
      <c r="H74" s="298" t="s">
        <v>3026</v>
      </c>
      <c r="I74" s="298" t="s">
        <v>3068</v>
      </c>
      <c r="J74" s="300">
        <v>45040</v>
      </c>
      <c r="K74" s="300" t="s">
        <v>2973</v>
      </c>
    </row>
    <row r="75" spans="1:11" ht="14.9" customHeight="1">
      <c r="A75" s="298">
        <v>2147864366</v>
      </c>
      <c r="B75" s="298" t="s">
        <v>2860</v>
      </c>
      <c r="C75" s="299" t="s">
        <v>3070</v>
      </c>
      <c r="D75" s="298" t="s">
        <v>2862</v>
      </c>
      <c r="E75" s="298" t="s">
        <v>2863</v>
      </c>
      <c r="F75" s="298" t="s">
        <v>2864</v>
      </c>
      <c r="G75" s="298" t="s">
        <v>2911</v>
      </c>
      <c r="H75" s="298" t="s">
        <v>3071</v>
      </c>
      <c r="I75" s="298" t="s">
        <v>3072</v>
      </c>
      <c r="J75" s="300">
        <v>45062</v>
      </c>
      <c r="K75" s="300" t="s">
        <v>3073</v>
      </c>
    </row>
    <row r="76" spans="1:11" ht="14.9" customHeight="1">
      <c r="A76" s="298">
        <v>2147869001</v>
      </c>
      <c r="B76" s="298" t="s">
        <v>2860</v>
      </c>
      <c r="C76" s="299" t="s">
        <v>3074</v>
      </c>
      <c r="D76" s="298" t="s">
        <v>2869</v>
      </c>
      <c r="E76" s="298" t="s">
        <v>2863</v>
      </c>
      <c r="F76" s="298" t="s">
        <v>2864</v>
      </c>
      <c r="G76" s="298" t="s">
        <v>2923</v>
      </c>
      <c r="H76" s="298" t="s">
        <v>3034</v>
      </c>
      <c r="I76" s="298" t="s">
        <v>3075</v>
      </c>
      <c r="J76" s="300">
        <v>45043</v>
      </c>
      <c r="K76" s="300">
        <v>45051</v>
      </c>
    </row>
    <row r="77" spans="1:11" ht="14.9" customHeight="1">
      <c r="A77" s="298">
        <v>2147873964</v>
      </c>
      <c r="B77" s="298" t="s">
        <v>2860</v>
      </c>
      <c r="C77" s="299" t="s">
        <v>3076</v>
      </c>
      <c r="D77" s="298" t="s">
        <v>2869</v>
      </c>
      <c r="E77" s="298" t="s">
        <v>2863</v>
      </c>
      <c r="F77" s="298" t="s">
        <v>2864</v>
      </c>
      <c r="G77" s="298" t="s">
        <v>2923</v>
      </c>
      <c r="H77" s="298" t="s">
        <v>3077</v>
      </c>
      <c r="I77" s="298" t="s">
        <v>3078</v>
      </c>
      <c r="J77" s="300">
        <v>45044</v>
      </c>
      <c r="K77" s="300">
        <v>45052</v>
      </c>
    </row>
    <row r="78" spans="1:11" ht="14.9" customHeight="1">
      <c r="A78" s="298">
        <v>2147873906</v>
      </c>
      <c r="B78" s="298" t="s">
        <v>2860</v>
      </c>
      <c r="C78" s="299" t="s">
        <v>3079</v>
      </c>
      <c r="D78" s="298" t="s">
        <v>2869</v>
      </c>
      <c r="E78" s="298" t="s">
        <v>2863</v>
      </c>
      <c r="F78" s="298" t="s">
        <v>2864</v>
      </c>
      <c r="G78" s="298" t="s">
        <v>2923</v>
      </c>
      <c r="H78" s="298" t="s">
        <v>3080</v>
      </c>
      <c r="I78" s="298" t="s">
        <v>3081</v>
      </c>
      <c r="J78" s="300">
        <v>45044</v>
      </c>
      <c r="K78" s="300">
        <v>45052</v>
      </c>
    </row>
    <row r="79" spans="1:11" ht="14.9" customHeight="1">
      <c r="A79" s="298">
        <v>2147878640</v>
      </c>
      <c r="B79" s="298" t="s">
        <v>2860</v>
      </c>
      <c r="C79" s="299" t="s">
        <v>3082</v>
      </c>
      <c r="D79" s="298" t="s">
        <v>2862</v>
      </c>
      <c r="E79" s="298" t="s">
        <v>2863</v>
      </c>
      <c r="F79" s="298" t="s">
        <v>2864</v>
      </c>
      <c r="G79" s="298" t="s">
        <v>2943</v>
      </c>
      <c r="H79" s="298" t="s">
        <v>2880</v>
      </c>
      <c r="I79" s="298" t="s">
        <v>3083</v>
      </c>
      <c r="J79" s="300">
        <v>45055</v>
      </c>
      <c r="K79" s="300" t="s">
        <v>3084</v>
      </c>
    </row>
    <row r="80" spans="1:11" ht="14.9" customHeight="1">
      <c r="A80" s="298">
        <v>2147878457</v>
      </c>
      <c r="B80" s="298" t="s">
        <v>2860</v>
      </c>
      <c r="C80" s="299" t="s">
        <v>3085</v>
      </c>
      <c r="D80" s="298" t="s">
        <v>2862</v>
      </c>
      <c r="E80" s="298" t="s">
        <v>2863</v>
      </c>
      <c r="F80" s="298" t="s">
        <v>2864</v>
      </c>
      <c r="G80" s="298" t="s">
        <v>2865</v>
      </c>
      <c r="H80" s="298" t="s">
        <v>2888</v>
      </c>
      <c r="I80" s="298" t="s">
        <v>3086</v>
      </c>
      <c r="J80" s="300">
        <v>45056</v>
      </c>
      <c r="K80" s="300" t="s">
        <v>3087</v>
      </c>
    </row>
    <row r="81" spans="1:11" ht="14.9" customHeight="1">
      <c r="A81" s="298">
        <v>2147878146</v>
      </c>
      <c r="B81" s="298" t="s">
        <v>2860</v>
      </c>
      <c r="C81" s="299" t="s">
        <v>3088</v>
      </c>
      <c r="D81" s="298" t="s">
        <v>2869</v>
      </c>
      <c r="E81" s="298" t="s">
        <v>2863</v>
      </c>
      <c r="F81" s="298" t="s">
        <v>2864</v>
      </c>
      <c r="G81" s="298" t="s">
        <v>2923</v>
      </c>
      <c r="H81" s="298" t="s">
        <v>3080</v>
      </c>
      <c r="I81" s="298" t="s">
        <v>3089</v>
      </c>
      <c r="J81" s="300">
        <v>45050</v>
      </c>
      <c r="K81" s="300" t="s">
        <v>2985</v>
      </c>
    </row>
    <row r="82" spans="1:11" ht="14.9" customHeight="1">
      <c r="A82" s="298">
        <v>2147878129</v>
      </c>
      <c r="B82" s="298" t="s">
        <v>2860</v>
      </c>
      <c r="C82" s="299" t="s">
        <v>3090</v>
      </c>
      <c r="D82" s="298" t="s">
        <v>2869</v>
      </c>
      <c r="E82" s="298" t="s">
        <v>2863</v>
      </c>
      <c r="F82" s="298" t="s">
        <v>2864</v>
      </c>
      <c r="G82" s="298" t="s">
        <v>2923</v>
      </c>
      <c r="H82" s="298" t="s">
        <v>2978</v>
      </c>
      <c r="I82" s="298" t="s">
        <v>3091</v>
      </c>
      <c r="J82" s="300">
        <v>45047</v>
      </c>
      <c r="K82" s="300" t="s">
        <v>3092</v>
      </c>
    </row>
    <row r="83" spans="1:11" ht="14.9" customHeight="1">
      <c r="A83" s="298">
        <v>2147878120</v>
      </c>
      <c r="B83" s="298" t="s">
        <v>2860</v>
      </c>
      <c r="C83" s="299" t="s">
        <v>3093</v>
      </c>
      <c r="D83" s="298" t="s">
        <v>2869</v>
      </c>
      <c r="E83" s="298" t="s">
        <v>2863</v>
      </c>
      <c r="F83" s="298" t="s">
        <v>2864</v>
      </c>
      <c r="G83" s="298" t="s">
        <v>2923</v>
      </c>
      <c r="H83" s="298" t="s">
        <v>2978</v>
      </c>
      <c r="I83" s="298" t="s">
        <v>3091</v>
      </c>
      <c r="J83" s="300">
        <v>45047</v>
      </c>
      <c r="K83" s="300" t="s">
        <v>3092</v>
      </c>
    </row>
    <row r="84" spans="1:11" ht="14.9" customHeight="1">
      <c r="A84" s="298">
        <v>2147878108</v>
      </c>
      <c r="B84" s="298" t="s">
        <v>2860</v>
      </c>
      <c r="C84" s="299" t="s">
        <v>3094</v>
      </c>
      <c r="D84" s="298" t="s">
        <v>2869</v>
      </c>
      <c r="E84" s="298" t="s">
        <v>2863</v>
      </c>
      <c r="F84" s="298" t="s">
        <v>2864</v>
      </c>
      <c r="G84" s="298" t="s">
        <v>2923</v>
      </c>
      <c r="H84" s="298" t="s">
        <v>2978</v>
      </c>
      <c r="I84" s="298" t="s">
        <v>3091</v>
      </c>
      <c r="J84" s="300">
        <v>45047</v>
      </c>
      <c r="K84" s="300" t="s">
        <v>3092</v>
      </c>
    </row>
    <row r="85" spans="1:11" ht="14.9" customHeight="1">
      <c r="A85" s="298">
        <v>2147878083</v>
      </c>
      <c r="B85" s="298" t="s">
        <v>2860</v>
      </c>
      <c r="C85" s="299" t="s">
        <v>3095</v>
      </c>
      <c r="D85" s="298" t="s">
        <v>2869</v>
      </c>
      <c r="E85" s="298" t="s">
        <v>2863</v>
      </c>
      <c r="F85" s="298" t="s">
        <v>2864</v>
      </c>
      <c r="G85" s="298" t="s">
        <v>2923</v>
      </c>
      <c r="H85" s="298" t="s">
        <v>2999</v>
      </c>
      <c r="I85" s="298" t="s">
        <v>3096</v>
      </c>
      <c r="J85" s="300">
        <v>45052</v>
      </c>
      <c r="K85" s="300" t="s">
        <v>3097</v>
      </c>
    </row>
    <row r="86" spans="1:11" ht="14.9" customHeight="1">
      <c r="A86" s="298">
        <v>2147877767</v>
      </c>
      <c r="B86" s="298" t="s">
        <v>2860</v>
      </c>
      <c r="C86" s="299" t="s">
        <v>3098</v>
      </c>
      <c r="D86" s="298" t="s">
        <v>2869</v>
      </c>
      <c r="E86" s="298" t="s">
        <v>2863</v>
      </c>
      <c r="F86" s="298" t="s">
        <v>2864</v>
      </c>
      <c r="G86" s="298" t="s">
        <v>3099</v>
      </c>
      <c r="H86" s="298" t="s">
        <v>2978</v>
      </c>
      <c r="I86" s="298" t="s">
        <v>3100</v>
      </c>
      <c r="J86" s="300">
        <v>45061</v>
      </c>
      <c r="K86" s="300" t="s">
        <v>3101</v>
      </c>
    </row>
    <row r="87" spans="1:11" ht="14.9" customHeight="1">
      <c r="A87" s="298">
        <v>2147877370</v>
      </c>
      <c r="B87" s="298" t="s">
        <v>2860</v>
      </c>
      <c r="C87" s="299" t="s">
        <v>3102</v>
      </c>
      <c r="D87" s="298" t="s">
        <v>2862</v>
      </c>
      <c r="E87" s="298" t="s">
        <v>2863</v>
      </c>
      <c r="F87" s="298" t="s">
        <v>2864</v>
      </c>
      <c r="G87" s="298" t="s">
        <v>2911</v>
      </c>
      <c r="H87" s="298" t="s">
        <v>2884</v>
      </c>
      <c r="I87" s="298" t="s">
        <v>3103</v>
      </c>
      <c r="J87" s="300">
        <v>45065</v>
      </c>
      <c r="K87" s="300" t="s">
        <v>3104</v>
      </c>
    </row>
    <row r="88" spans="1:11" ht="14.9" customHeight="1">
      <c r="A88" s="298">
        <v>2147881581</v>
      </c>
      <c r="B88" s="298" t="s">
        <v>2860</v>
      </c>
      <c r="C88" s="299" t="s">
        <v>3105</v>
      </c>
      <c r="D88" s="298" t="s">
        <v>2869</v>
      </c>
      <c r="E88" s="298" t="s">
        <v>2863</v>
      </c>
      <c r="F88" s="298" t="s">
        <v>2864</v>
      </c>
      <c r="G88" s="298" t="s">
        <v>2939</v>
      </c>
      <c r="H88" s="298" t="s">
        <v>3106</v>
      </c>
      <c r="I88" s="298" t="s">
        <v>3107</v>
      </c>
      <c r="J88" s="300">
        <v>45048</v>
      </c>
      <c r="K88" s="300">
        <v>45056</v>
      </c>
    </row>
    <row r="89" spans="1:11" ht="14.9" customHeight="1">
      <c r="A89" s="298">
        <v>2147887457</v>
      </c>
      <c r="B89" s="298" t="s">
        <v>2860</v>
      </c>
      <c r="C89" s="299" t="s">
        <v>3108</v>
      </c>
      <c r="D89" s="298" t="s">
        <v>2869</v>
      </c>
      <c r="E89" s="298" t="s">
        <v>2863</v>
      </c>
      <c r="F89" s="298" t="s">
        <v>2864</v>
      </c>
      <c r="G89" s="298" t="s">
        <v>2865</v>
      </c>
      <c r="H89" s="298" t="s">
        <v>3109</v>
      </c>
      <c r="I89" s="298" t="s">
        <v>3110</v>
      </c>
      <c r="J89" s="300">
        <v>45063</v>
      </c>
      <c r="K89" s="300" t="s">
        <v>3059</v>
      </c>
    </row>
    <row r="90" spans="1:11" ht="14.9" customHeight="1">
      <c r="A90" s="298">
        <v>2147887148</v>
      </c>
      <c r="B90" s="298" t="s">
        <v>2860</v>
      </c>
      <c r="C90" s="299" t="s">
        <v>3111</v>
      </c>
      <c r="D90" s="298" t="s">
        <v>2869</v>
      </c>
      <c r="E90" s="298" t="s">
        <v>2863</v>
      </c>
      <c r="F90" s="298" t="s">
        <v>2864</v>
      </c>
      <c r="G90" s="298" t="s">
        <v>2923</v>
      </c>
      <c r="H90" s="298" t="s">
        <v>3112</v>
      </c>
      <c r="I90" s="298" t="s">
        <v>3113</v>
      </c>
      <c r="J90" s="300">
        <v>45054</v>
      </c>
      <c r="K90" s="300" t="s">
        <v>3114</v>
      </c>
    </row>
    <row r="91" spans="1:11" ht="14.9" customHeight="1">
      <c r="A91" s="298">
        <v>2147885318</v>
      </c>
      <c r="B91" s="298" t="s">
        <v>2860</v>
      </c>
      <c r="C91" s="299" t="s">
        <v>3115</v>
      </c>
      <c r="D91" s="298" t="s">
        <v>2876</v>
      </c>
      <c r="E91" s="298" t="s">
        <v>2863</v>
      </c>
      <c r="F91" s="298" t="s">
        <v>2864</v>
      </c>
      <c r="G91" s="298" t="s">
        <v>2865</v>
      </c>
      <c r="H91" s="298" t="s">
        <v>3116</v>
      </c>
      <c r="I91" s="298" t="s">
        <v>3117</v>
      </c>
      <c r="J91" s="300">
        <v>45070</v>
      </c>
      <c r="K91" s="300" t="s">
        <v>3118</v>
      </c>
    </row>
    <row r="92" spans="1:11" ht="14.9" customHeight="1">
      <c r="A92" s="298">
        <v>2147893799</v>
      </c>
      <c r="B92" s="298" t="s">
        <v>2860</v>
      </c>
      <c r="C92" s="299" t="s">
        <v>3119</v>
      </c>
      <c r="D92" s="298" t="s">
        <v>2869</v>
      </c>
      <c r="E92" s="298" t="s">
        <v>2863</v>
      </c>
      <c r="F92" s="298" t="s">
        <v>2864</v>
      </c>
      <c r="G92" s="298" t="s">
        <v>2923</v>
      </c>
      <c r="H92" s="298" t="s">
        <v>2978</v>
      </c>
      <c r="I92" s="298" t="s">
        <v>3120</v>
      </c>
      <c r="J92" s="300">
        <v>45050</v>
      </c>
      <c r="K92" s="300" t="s">
        <v>2985</v>
      </c>
    </row>
    <row r="93" spans="1:11" ht="14.9" customHeight="1">
      <c r="A93" s="298">
        <v>2147892665</v>
      </c>
      <c r="B93" s="298" t="s">
        <v>2860</v>
      </c>
      <c r="C93" s="299" t="s">
        <v>3121</v>
      </c>
      <c r="D93" s="298" t="s">
        <v>2869</v>
      </c>
      <c r="E93" s="298" t="s">
        <v>2863</v>
      </c>
      <c r="F93" s="298" t="s">
        <v>2864</v>
      </c>
      <c r="G93" s="298" t="s">
        <v>2911</v>
      </c>
      <c r="H93" s="298" t="s">
        <v>3122</v>
      </c>
      <c r="I93" s="298" t="s">
        <v>3123</v>
      </c>
      <c r="J93" s="300">
        <v>45057</v>
      </c>
      <c r="K93" s="300" t="s">
        <v>3043</v>
      </c>
    </row>
    <row r="94" spans="1:11" ht="14.9" customHeight="1">
      <c r="A94" s="298">
        <v>2147892448</v>
      </c>
      <c r="B94" s="298" t="s">
        <v>2860</v>
      </c>
      <c r="C94" s="299" t="s">
        <v>3124</v>
      </c>
      <c r="D94" s="298" t="s">
        <v>2869</v>
      </c>
      <c r="E94" s="298" t="s">
        <v>2863</v>
      </c>
      <c r="F94" s="298" t="s">
        <v>2864</v>
      </c>
      <c r="G94" s="298" t="s">
        <v>2902</v>
      </c>
      <c r="H94" s="298" t="s">
        <v>2978</v>
      </c>
      <c r="I94" s="298" t="s">
        <v>3125</v>
      </c>
      <c r="J94" s="300">
        <v>45050</v>
      </c>
      <c r="K94" s="300" t="s">
        <v>2985</v>
      </c>
    </row>
    <row r="95" spans="1:11" ht="14.9" customHeight="1">
      <c r="A95" s="298">
        <v>2147901786</v>
      </c>
      <c r="B95" s="298" t="s">
        <v>2860</v>
      </c>
      <c r="C95" s="299" t="s">
        <v>3126</v>
      </c>
      <c r="D95" s="298" t="s">
        <v>2862</v>
      </c>
      <c r="E95" s="298" t="s">
        <v>2863</v>
      </c>
      <c r="F95" s="298" t="s">
        <v>2864</v>
      </c>
      <c r="G95" s="298" t="s">
        <v>2865</v>
      </c>
      <c r="H95" s="298" t="s">
        <v>3127</v>
      </c>
      <c r="I95" s="298" t="s">
        <v>3128</v>
      </c>
      <c r="J95" s="300">
        <v>45058</v>
      </c>
      <c r="K95" s="300">
        <v>45066</v>
      </c>
    </row>
    <row r="96" spans="1:11" ht="14.9" customHeight="1">
      <c r="A96" s="298">
        <v>2147898018</v>
      </c>
      <c r="B96" s="298" t="s">
        <v>2860</v>
      </c>
      <c r="C96" s="299" t="s">
        <v>3129</v>
      </c>
      <c r="D96" s="298" t="s">
        <v>2869</v>
      </c>
      <c r="E96" s="298" t="s">
        <v>2863</v>
      </c>
      <c r="F96" s="298" t="s">
        <v>2864</v>
      </c>
      <c r="G96" s="298" t="s">
        <v>2970</v>
      </c>
      <c r="H96" s="298" t="s">
        <v>3130</v>
      </c>
      <c r="I96" s="298" t="s">
        <v>3131</v>
      </c>
      <c r="J96" s="300">
        <v>45063</v>
      </c>
      <c r="K96" s="300">
        <v>45071</v>
      </c>
    </row>
    <row r="97" spans="1:11" ht="14.9" customHeight="1">
      <c r="A97" s="298">
        <v>2147897906</v>
      </c>
      <c r="B97" s="298" t="s">
        <v>2860</v>
      </c>
      <c r="C97" s="299" t="s">
        <v>3132</v>
      </c>
      <c r="D97" s="298" t="s">
        <v>2869</v>
      </c>
      <c r="E97" s="298" t="s">
        <v>2863</v>
      </c>
      <c r="F97" s="298" t="s">
        <v>2864</v>
      </c>
      <c r="G97" s="298" t="s">
        <v>2923</v>
      </c>
      <c r="H97" s="298" t="s">
        <v>2978</v>
      </c>
      <c r="I97" s="298" t="s">
        <v>3133</v>
      </c>
      <c r="J97" s="300">
        <v>45052</v>
      </c>
      <c r="K97" s="300">
        <v>45060</v>
      </c>
    </row>
    <row r="98" spans="1:11" ht="14.9" customHeight="1">
      <c r="A98" s="298">
        <v>2147896170</v>
      </c>
      <c r="B98" s="298" t="s">
        <v>2860</v>
      </c>
      <c r="C98" s="299" t="s">
        <v>3134</v>
      </c>
      <c r="D98" s="298" t="s">
        <v>2869</v>
      </c>
      <c r="E98" s="298" t="s">
        <v>2863</v>
      </c>
      <c r="F98" s="298" t="s">
        <v>2864</v>
      </c>
      <c r="G98" s="298" t="s">
        <v>2954</v>
      </c>
      <c r="H98" s="298" t="s">
        <v>3135</v>
      </c>
      <c r="I98" s="298" t="s">
        <v>3136</v>
      </c>
      <c r="J98" s="300">
        <v>45065</v>
      </c>
      <c r="K98" s="300">
        <v>45073</v>
      </c>
    </row>
    <row r="99" spans="1:11" ht="14.9" customHeight="1">
      <c r="A99" s="298">
        <v>2147904321</v>
      </c>
      <c r="B99" s="298" t="s">
        <v>2860</v>
      </c>
      <c r="C99" s="299" t="s">
        <v>3137</v>
      </c>
      <c r="D99" s="298" t="s">
        <v>2876</v>
      </c>
      <c r="E99" s="298" t="s">
        <v>2863</v>
      </c>
      <c r="F99" s="298" t="s">
        <v>2864</v>
      </c>
      <c r="G99" s="298" t="s">
        <v>2865</v>
      </c>
      <c r="H99" s="298" t="s">
        <v>3138</v>
      </c>
      <c r="I99" s="298" t="s">
        <v>3139</v>
      </c>
      <c r="J99" s="300">
        <v>45076</v>
      </c>
      <c r="K99" s="300">
        <v>45084</v>
      </c>
    </row>
    <row r="100" spans="1:11" ht="14.9" customHeight="1">
      <c r="A100" s="298">
        <v>2147904189</v>
      </c>
      <c r="B100" s="298" t="s">
        <v>2860</v>
      </c>
      <c r="C100" s="299" t="s">
        <v>3140</v>
      </c>
      <c r="D100" s="298" t="s">
        <v>2876</v>
      </c>
      <c r="E100" s="298" t="s">
        <v>2863</v>
      </c>
      <c r="F100" s="298" t="s">
        <v>2864</v>
      </c>
      <c r="G100" s="298" t="s">
        <v>2865</v>
      </c>
      <c r="H100" s="298" t="s">
        <v>3141</v>
      </c>
      <c r="I100" s="298" t="s">
        <v>3142</v>
      </c>
      <c r="J100" s="300">
        <v>45075</v>
      </c>
      <c r="K100" s="300">
        <v>45083</v>
      </c>
    </row>
    <row r="101" spans="1:11" ht="14.9" customHeight="1">
      <c r="A101" s="298">
        <v>2147908641</v>
      </c>
      <c r="B101" s="298" t="s">
        <v>2860</v>
      </c>
      <c r="C101" s="299" t="s">
        <v>3143</v>
      </c>
      <c r="D101" s="298" t="s">
        <v>2869</v>
      </c>
      <c r="E101" s="298" t="s">
        <v>2863</v>
      </c>
      <c r="F101" s="298" t="s">
        <v>2864</v>
      </c>
      <c r="G101" s="298" t="s">
        <v>3144</v>
      </c>
      <c r="H101" s="298" t="s">
        <v>2978</v>
      </c>
      <c r="I101" s="298" t="s">
        <v>3145</v>
      </c>
      <c r="J101" s="300">
        <v>45072</v>
      </c>
      <c r="K101" s="300">
        <v>45080</v>
      </c>
    </row>
    <row r="102" spans="1:11" ht="14.9" customHeight="1">
      <c r="A102" s="298">
        <v>2147907140</v>
      </c>
      <c r="B102" s="298" t="s">
        <v>2860</v>
      </c>
      <c r="C102" s="299" t="s">
        <v>3146</v>
      </c>
      <c r="D102" s="298" t="s">
        <v>2869</v>
      </c>
      <c r="E102" s="298" t="s">
        <v>2863</v>
      </c>
      <c r="F102" s="298" t="s">
        <v>2864</v>
      </c>
      <c r="G102" s="298" t="s">
        <v>3147</v>
      </c>
      <c r="H102" s="298" t="s">
        <v>3148</v>
      </c>
      <c r="I102" s="298" t="s">
        <v>3149</v>
      </c>
      <c r="J102" s="300">
        <v>45054</v>
      </c>
      <c r="K102" s="300">
        <v>45062</v>
      </c>
    </row>
    <row r="103" spans="1:11" ht="14.9" customHeight="1">
      <c r="A103" s="298">
        <v>2147907016</v>
      </c>
      <c r="B103" s="298" t="s">
        <v>2860</v>
      </c>
      <c r="C103" s="299" t="s">
        <v>3150</v>
      </c>
      <c r="D103" s="298" t="s">
        <v>2869</v>
      </c>
      <c r="E103" s="298" t="s">
        <v>2863</v>
      </c>
      <c r="F103" s="298" t="s">
        <v>2864</v>
      </c>
      <c r="G103" s="298" t="s">
        <v>3147</v>
      </c>
      <c r="H103" s="298" t="s">
        <v>3148</v>
      </c>
      <c r="I103" s="298" t="s">
        <v>3149</v>
      </c>
      <c r="J103" s="300">
        <v>45054</v>
      </c>
      <c r="K103" s="300">
        <v>45062</v>
      </c>
    </row>
    <row r="104" spans="1:11" ht="14.9" customHeight="1">
      <c r="A104" s="298">
        <v>2147906353</v>
      </c>
      <c r="B104" s="298" t="s">
        <v>2860</v>
      </c>
      <c r="C104" s="299" t="s">
        <v>3151</v>
      </c>
      <c r="D104" s="298" t="s">
        <v>2869</v>
      </c>
      <c r="E104" s="298" t="s">
        <v>2863</v>
      </c>
      <c r="F104" s="298" t="s">
        <v>2864</v>
      </c>
      <c r="G104" s="298" t="s">
        <v>2943</v>
      </c>
      <c r="H104" s="298" t="s">
        <v>3130</v>
      </c>
      <c r="I104" s="298" t="s">
        <v>3152</v>
      </c>
      <c r="J104" s="300">
        <v>45056</v>
      </c>
      <c r="K104" s="300">
        <v>45064</v>
      </c>
    </row>
    <row r="105" spans="1:11" ht="14.9" customHeight="1">
      <c r="A105" s="298">
        <v>2147912590</v>
      </c>
      <c r="B105" s="298" t="s">
        <v>2860</v>
      </c>
      <c r="C105" s="299" t="s">
        <v>3153</v>
      </c>
      <c r="D105" s="298" t="s">
        <v>2862</v>
      </c>
      <c r="E105" s="298" t="s">
        <v>2863</v>
      </c>
      <c r="F105" s="298" t="s">
        <v>2864</v>
      </c>
      <c r="G105" s="298" t="s">
        <v>2943</v>
      </c>
      <c r="H105" s="298" t="s">
        <v>2880</v>
      </c>
      <c r="I105" s="298" t="s">
        <v>3154</v>
      </c>
      <c r="J105" s="300">
        <v>45072</v>
      </c>
      <c r="K105" s="300">
        <v>45080</v>
      </c>
    </row>
    <row r="106" spans="1:11" ht="14.9" customHeight="1">
      <c r="A106" s="298">
        <v>2147912403</v>
      </c>
      <c r="B106" s="298" t="s">
        <v>2860</v>
      </c>
      <c r="C106" s="299" t="s">
        <v>3155</v>
      </c>
      <c r="D106" s="298" t="s">
        <v>2862</v>
      </c>
      <c r="E106" s="298" t="s">
        <v>2863</v>
      </c>
      <c r="F106" s="298" t="s">
        <v>2864</v>
      </c>
      <c r="G106" s="298" t="s">
        <v>2865</v>
      </c>
      <c r="H106" s="298" t="s">
        <v>2866</v>
      </c>
      <c r="I106" s="298" t="s">
        <v>3156</v>
      </c>
      <c r="J106" s="300">
        <v>45056</v>
      </c>
      <c r="K106" s="300">
        <v>45064</v>
      </c>
    </row>
    <row r="107" spans="1:11" ht="14.9" customHeight="1">
      <c r="A107" s="298">
        <v>2147912398</v>
      </c>
      <c r="B107" s="298" t="s">
        <v>2860</v>
      </c>
      <c r="C107" s="299" t="s">
        <v>3157</v>
      </c>
      <c r="D107" s="298" t="s">
        <v>2862</v>
      </c>
      <c r="E107" s="298" t="s">
        <v>2863</v>
      </c>
      <c r="F107" s="298" t="s">
        <v>2864</v>
      </c>
      <c r="G107" s="298" t="s">
        <v>2865</v>
      </c>
      <c r="H107" s="298" t="s">
        <v>2866</v>
      </c>
      <c r="I107" s="298" t="s">
        <v>3156</v>
      </c>
      <c r="J107" s="300">
        <v>45056</v>
      </c>
      <c r="K107" s="300">
        <v>45064</v>
      </c>
    </row>
    <row r="108" spans="1:11" ht="14.9" customHeight="1">
      <c r="A108" s="298">
        <v>2147912374</v>
      </c>
      <c r="B108" s="298" t="s">
        <v>2860</v>
      </c>
      <c r="C108" s="299" t="s">
        <v>3158</v>
      </c>
      <c r="D108" s="298" t="s">
        <v>2862</v>
      </c>
      <c r="E108" s="298" t="s">
        <v>2863</v>
      </c>
      <c r="F108" s="298" t="s">
        <v>2864</v>
      </c>
      <c r="G108" s="298" t="s">
        <v>2865</v>
      </c>
      <c r="H108" s="298" t="s">
        <v>2888</v>
      </c>
      <c r="I108" s="298" t="s">
        <v>3159</v>
      </c>
      <c r="J108" s="300">
        <v>45075</v>
      </c>
      <c r="K108" s="300">
        <v>45083</v>
      </c>
    </row>
    <row r="109" spans="1:11" ht="14.9" customHeight="1">
      <c r="A109" s="298">
        <v>2147912251</v>
      </c>
      <c r="B109" s="298" t="s">
        <v>2860</v>
      </c>
      <c r="C109" s="299" t="s">
        <v>3160</v>
      </c>
      <c r="D109" s="298" t="s">
        <v>2862</v>
      </c>
      <c r="E109" s="298" t="s">
        <v>2863</v>
      </c>
      <c r="F109" s="298" t="s">
        <v>2864</v>
      </c>
      <c r="G109" s="298" t="s">
        <v>2865</v>
      </c>
      <c r="H109" s="298" t="s">
        <v>3161</v>
      </c>
      <c r="I109" s="298" t="s">
        <v>3162</v>
      </c>
      <c r="J109" s="300">
        <v>45076</v>
      </c>
      <c r="K109" s="300">
        <v>45084</v>
      </c>
    </row>
    <row r="110" spans="1:11" ht="14.9" customHeight="1">
      <c r="A110" s="298">
        <v>2147911644</v>
      </c>
      <c r="B110" s="298" t="s">
        <v>2860</v>
      </c>
      <c r="C110" s="299" t="s">
        <v>3163</v>
      </c>
      <c r="D110" s="298" t="s">
        <v>2869</v>
      </c>
      <c r="E110" s="298" t="s">
        <v>2863</v>
      </c>
      <c r="F110" s="298" t="s">
        <v>2864</v>
      </c>
      <c r="G110" s="298" t="s">
        <v>2923</v>
      </c>
      <c r="H110" s="298" t="s">
        <v>2978</v>
      </c>
      <c r="I110" s="298" t="s">
        <v>3164</v>
      </c>
      <c r="J110" s="300">
        <v>45055</v>
      </c>
      <c r="K110" s="300">
        <v>45063</v>
      </c>
    </row>
    <row r="111" spans="1:11" ht="14.9" customHeight="1">
      <c r="A111" s="298">
        <v>2147917545</v>
      </c>
      <c r="B111" s="298" t="s">
        <v>2860</v>
      </c>
      <c r="C111" s="299" t="s">
        <v>3165</v>
      </c>
      <c r="D111" s="298" t="s">
        <v>2862</v>
      </c>
      <c r="E111" s="298" t="s">
        <v>2863</v>
      </c>
      <c r="F111" s="298" t="s">
        <v>2864</v>
      </c>
      <c r="G111" s="298" t="s">
        <v>2865</v>
      </c>
      <c r="H111" s="298" t="s">
        <v>2880</v>
      </c>
      <c r="I111" s="298" t="s">
        <v>3166</v>
      </c>
      <c r="J111" s="300">
        <v>45065</v>
      </c>
      <c r="K111" s="300" t="s">
        <v>3104</v>
      </c>
    </row>
    <row r="112" spans="1:11" ht="14.9" customHeight="1">
      <c r="A112" s="298">
        <v>2147917403</v>
      </c>
      <c r="B112" s="298" t="s">
        <v>2860</v>
      </c>
      <c r="C112" s="299" t="s">
        <v>3167</v>
      </c>
      <c r="D112" s="298" t="s">
        <v>2869</v>
      </c>
      <c r="E112" s="298" t="s">
        <v>2863</v>
      </c>
      <c r="F112" s="298" t="s">
        <v>2864</v>
      </c>
      <c r="G112" s="298" t="s">
        <v>2923</v>
      </c>
      <c r="H112" s="298" t="s">
        <v>3112</v>
      </c>
      <c r="I112" s="298" t="s">
        <v>3168</v>
      </c>
      <c r="J112" s="300">
        <v>45062</v>
      </c>
      <c r="K112" s="300" t="s">
        <v>3073</v>
      </c>
    </row>
    <row r="113" spans="1:11" ht="14.9" customHeight="1">
      <c r="A113" s="298">
        <v>2147916997</v>
      </c>
      <c r="B113" s="298" t="s">
        <v>2860</v>
      </c>
      <c r="C113" s="299" t="s">
        <v>3169</v>
      </c>
      <c r="D113" s="298" t="s">
        <v>2869</v>
      </c>
      <c r="E113" s="298" t="s">
        <v>2863</v>
      </c>
      <c r="F113" s="298" t="s">
        <v>2864</v>
      </c>
      <c r="G113" s="298" t="s">
        <v>2865</v>
      </c>
      <c r="H113" s="298" t="s">
        <v>3170</v>
      </c>
      <c r="I113" s="298" t="s">
        <v>3171</v>
      </c>
      <c r="J113" s="300">
        <v>45077</v>
      </c>
      <c r="K113" s="300" t="s">
        <v>3172</v>
      </c>
    </row>
    <row r="114" spans="1:11" ht="14.9" customHeight="1">
      <c r="A114" s="298">
        <v>2147916216</v>
      </c>
      <c r="B114" s="298" t="s">
        <v>2860</v>
      </c>
      <c r="C114" s="299" t="s">
        <v>3173</v>
      </c>
      <c r="D114" s="298" t="s">
        <v>2869</v>
      </c>
      <c r="E114" s="298" t="s">
        <v>2863</v>
      </c>
      <c r="F114" s="298" t="s">
        <v>2864</v>
      </c>
      <c r="G114" s="298" t="s">
        <v>2923</v>
      </c>
      <c r="H114" s="298" t="s">
        <v>3026</v>
      </c>
      <c r="I114" s="298" t="s">
        <v>3174</v>
      </c>
      <c r="J114" s="300">
        <v>45064</v>
      </c>
      <c r="K114" s="300" t="s">
        <v>3175</v>
      </c>
    </row>
    <row r="115" spans="1:11" ht="14.9" customHeight="1">
      <c r="A115" s="298">
        <v>2147922834</v>
      </c>
      <c r="B115" s="298" t="s">
        <v>2860</v>
      </c>
      <c r="C115" s="299" t="s">
        <v>3176</v>
      </c>
      <c r="D115" s="298" t="s">
        <v>2869</v>
      </c>
      <c r="E115" s="298" t="s">
        <v>2863</v>
      </c>
      <c r="F115" s="298" t="s">
        <v>2864</v>
      </c>
      <c r="G115" s="298" t="s">
        <v>2939</v>
      </c>
      <c r="H115" s="298" t="s">
        <v>3177</v>
      </c>
      <c r="I115" s="298" t="s">
        <v>3178</v>
      </c>
      <c r="J115" s="300">
        <v>45061</v>
      </c>
      <c r="K115" s="300" t="s">
        <v>3101</v>
      </c>
    </row>
    <row r="116" spans="1:11" ht="14.9" customHeight="1">
      <c r="A116" s="298">
        <v>2147922445</v>
      </c>
      <c r="B116" s="298" t="s">
        <v>2860</v>
      </c>
      <c r="C116" s="299" t="s">
        <v>3179</v>
      </c>
      <c r="D116" s="298" t="s">
        <v>2862</v>
      </c>
      <c r="E116" s="298" t="s">
        <v>2863</v>
      </c>
      <c r="F116" s="298" t="s">
        <v>2864</v>
      </c>
      <c r="G116" s="298" t="s">
        <v>2943</v>
      </c>
      <c r="H116" s="298" t="s">
        <v>2880</v>
      </c>
      <c r="I116" s="298" t="s">
        <v>3154</v>
      </c>
      <c r="J116" s="300">
        <v>45072</v>
      </c>
      <c r="K116" s="300" t="s">
        <v>3180</v>
      </c>
    </row>
    <row r="117" spans="1:11" ht="14.9" customHeight="1">
      <c r="A117" s="298">
        <v>2147922229</v>
      </c>
      <c r="B117" s="298" t="s">
        <v>2860</v>
      </c>
      <c r="C117" s="299" t="s">
        <v>3181</v>
      </c>
      <c r="D117" s="298" t="s">
        <v>2862</v>
      </c>
      <c r="E117" s="298" t="s">
        <v>2863</v>
      </c>
      <c r="F117" s="298" t="s">
        <v>2864</v>
      </c>
      <c r="G117" s="298" t="s">
        <v>2865</v>
      </c>
      <c r="H117" s="298" t="s">
        <v>2880</v>
      </c>
      <c r="I117" s="298" t="s">
        <v>3182</v>
      </c>
      <c r="J117" s="300">
        <v>45071</v>
      </c>
      <c r="K117" s="300" t="s">
        <v>3183</v>
      </c>
    </row>
    <row r="118" spans="1:11" ht="14.9" customHeight="1">
      <c r="A118" s="298">
        <v>2147921832</v>
      </c>
      <c r="B118" s="298" t="s">
        <v>2860</v>
      </c>
      <c r="C118" s="299" t="s">
        <v>3184</v>
      </c>
      <c r="D118" s="298" t="s">
        <v>2869</v>
      </c>
      <c r="E118" s="298" t="s">
        <v>2863</v>
      </c>
      <c r="F118" s="298" t="s">
        <v>2864</v>
      </c>
      <c r="G118" s="298" t="s">
        <v>2865</v>
      </c>
      <c r="H118" s="298" t="s">
        <v>3185</v>
      </c>
      <c r="I118" s="298" t="s">
        <v>3186</v>
      </c>
      <c r="J118" s="300">
        <v>45075</v>
      </c>
      <c r="K118" s="300" t="s">
        <v>3187</v>
      </c>
    </row>
    <row r="119" spans="1:11" ht="14.9" customHeight="1">
      <c r="A119" s="298">
        <v>2147920249</v>
      </c>
      <c r="B119" s="298" t="s">
        <v>2860</v>
      </c>
      <c r="C119" s="299" t="s">
        <v>3188</v>
      </c>
      <c r="D119" s="298" t="s">
        <v>2869</v>
      </c>
      <c r="E119" s="298" t="s">
        <v>2863</v>
      </c>
      <c r="F119" s="298" t="s">
        <v>2864</v>
      </c>
      <c r="G119" s="298" t="s">
        <v>2923</v>
      </c>
      <c r="H119" s="298" t="s">
        <v>3026</v>
      </c>
      <c r="I119" s="298" t="s">
        <v>3189</v>
      </c>
      <c r="J119" s="300">
        <v>45058</v>
      </c>
      <c r="K119" s="300" t="s">
        <v>3190</v>
      </c>
    </row>
    <row r="120" spans="1:11" ht="14.9" customHeight="1">
      <c r="A120" s="298">
        <v>2147924607</v>
      </c>
      <c r="B120" s="298" t="s">
        <v>2860</v>
      </c>
      <c r="C120" s="299" t="s">
        <v>3191</v>
      </c>
      <c r="D120" s="298" t="s">
        <v>2869</v>
      </c>
      <c r="E120" s="298" t="s">
        <v>2863</v>
      </c>
      <c r="F120" s="298" t="s">
        <v>2864</v>
      </c>
      <c r="G120" s="298" t="s">
        <v>2865</v>
      </c>
      <c r="H120" s="298" t="s">
        <v>3192</v>
      </c>
      <c r="I120" s="298" t="s">
        <v>3193</v>
      </c>
      <c r="J120" s="300">
        <v>45078</v>
      </c>
      <c r="K120" s="300">
        <v>45086</v>
      </c>
    </row>
    <row r="121" spans="1:11" ht="14.9" customHeight="1">
      <c r="A121" s="298">
        <v>2147924171</v>
      </c>
      <c r="B121" s="298" t="s">
        <v>2860</v>
      </c>
      <c r="C121" s="299" t="s">
        <v>3194</v>
      </c>
      <c r="D121" s="298" t="s">
        <v>2869</v>
      </c>
      <c r="E121" s="298" t="s">
        <v>2863</v>
      </c>
      <c r="F121" s="298" t="s">
        <v>2864</v>
      </c>
      <c r="G121" s="298" t="s">
        <v>2939</v>
      </c>
      <c r="H121" s="298" t="s">
        <v>3177</v>
      </c>
      <c r="I121" s="298" t="s">
        <v>3195</v>
      </c>
      <c r="J121" s="300">
        <v>45061</v>
      </c>
      <c r="K121" s="300">
        <v>45069</v>
      </c>
    </row>
    <row r="122" spans="1:11" ht="14.9" customHeight="1">
      <c r="A122" s="298">
        <v>2147931377</v>
      </c>
      <c r="B122" s="298" t="s">
        <v>2860</v>
      </c>
      <c r="C122" s="299" t="s">
        <v>3196</v>
      </c>
      <c r="D122" s="298" t="s">
        <v>2869</v>
      </c>
      <c r="E122" s="298" t="s">
        <v>2863</v>
      </c>
      <c r="F122" s="298" t="s">
        <v>2864</v>
      </c>
      <c r="G122" s="298" t="s">
        <v>2923</v>
      </c>
      <c r="H122" s="298" t="s">
        <v>3122</v>
      </c>
      <c r="I122" s="298" t="s">
        <v>3197</v>
      </c>
      <c r="J122" s="300">
        <v>45061</v>
      </c>
      <c r="K122" s="300">
        <v>45069</v>
      </c>
    </row>
    <row r="123" spans="1:11" ht="14.9" customHeight="1">
      <c r="A123" s="298">
        <v>2147931169</v>
      </c>
      <c r="B123" s="298" t="s">
        <v>2860</v>
      </c>
      <c r="C123" s="299" t="s">
        <v>3198</v>
      </c>
      <c r="D123" s="298" t="s">
        <v>2869</v>
      </c>
      <c r="E123" s="298" t="s">
        <v>2863</v>
      </c>
      <c r="F123" s="298" t="s">
        <v>2864</v>
      </c>
      <c r="G123" s="298" t="s">
        <v>2923</v>
      </c>
      <c r="H123" s="298" t="s">
        <v>3199</v>
      </c>
      <c r="I123" s="298" t="s">
        <v>3200</v>
      </c>
      <c r="J123" s="300">
        <v>45057</v>
      </c>
      <c r="K123" s="300">
        <v>45065</v>
      </c>
    </row>
    <row r="124" spans="1:11" ht="14.9" customHeight="1">
      <c r="A124" s="298">
        <v>2147931113</v>
      </c>
      <c r="B124" s="298" t="s">
        <v>2860</v>
      </c>
      <c r="C124" s="299" t="s">
        <v>3201</v>
      </c>
      <c r="D124" s="298" t="s">
        <v>2869</v>
      </c>
      <c r="E124" s="298" t="s">
        <v>2863</v>
      </c>
      <c r="F124" s="298" t="s">
        <v>2864</v>
      </c>
      <c r="G124" s="298" t="s">
        <v>2906</v>
      </c>
      <c r="H124" s="298" t="s">
        <v>3046</v>
      </c>
      <c r="I124" s="298" t="s">
        <v>3202</v>
      </c>
      <c r="J124" s="300">
        <v>45063</v>
      </c>
      <c r="K124" s="300">
        <v>45071</v>
      </c>
    </row>
    <row r="125" spans="1:11" ht="14.9" customHeight="1">
      <c r="A125" s="298">
        <v>2147930607</v>
      </c>
      <c r="B125" s="298" t="s">
        <v>2860</v>
      </c>
      <c r="C125" s="299" t="s">
        <v>3203</v>
      </c>
      <c r="D125" s="298" t="s">
        <v>2869</v>
      </c>
      <c r="E125" s="298" t="s">
        <v>2863</v>
      </c>
      <c r="F125" s="298" t="s">
        <v>2864</v>
      </c>
      <c r="G125" s="298" t="s">
        <v>2939</v>
      </c>
      <c r="H125" s="298" t="s">
        <v>3204</v>
      </c>
      <c r="I125" s="298" t="s">
        <v>3205</v>
      </c>
      <c r="J125" s="300">
        <v>45062</v>
      </c>
      <c r="K125" s="300">
        <v>45070</v>
      </c>
    </row>
    <row r="126" spans="1:11" ht="14.9" customHeight="1">
      <c r="A126" s="298">
        <v>2147929155</v>
      </c>
      <c r="B126" s="298" t="s">
        <v>2860</v>
      </c>
      <c r="C126" s="299" t="s">
        <v>3206</v>
      </c>
      <c r="D126" s="298" t="s">
        <v>2869</v>
      </c>
      <c r="E126" s="298" t="s">
        <v>2863</v>
      </c>
      <c r="F126" s="298" t="s">
        <v>2864</v>
      </c>
      <c r="G126" s="298" t="s">
        <v>2923</v>
      </c>
      <c r="H126" s="298" t="s">
        <v>2978</v>
      </c>
      <c r="I126" s="298" t="s">
        <v>3207</v>
      </c>
      <c r="J126" s="300">
        <v>45058</v>
      </c>
      <c r="K126" s="300">
        <v>45066</v>
      </c>
    </row>
    <row r="127" spans="1:11" ht="14.9" customHeight="1">
      <c r="A127" s="298">
        <v>2147926206</v>
      </c>
      <c r="B127" s="298" t="s">
        <v>2860</v>
      </c>
      <c r="C127" s="299" t="s">
        <v>3208</v>
      </c>
      <c r="D127" s="298" t="s">
        <v>2869</v>
      </c>
      <c r="E127" s="298" t="s">
        <v>2863</v>
      </c>
      <c r="F127" s="298" t="s">
        <v>2864</v>
      </c>
      <c r="G127" s="298" t="s">
        <v>2865</v>
      </c>
      <c r="H127" s="298" t="s">
        <v>2978</v>
      </c>
      <c r="I127" s="298" t="s">
        <v>3209</v>
      </c>
      <c r="J127" s="300">
        <v>45076</v>
      </c>
      <c r="K127" s="300">
        <v>45084</v>
      </c>
    </row>
    <row r="128" spans="1:11" ht="14.9" customHeight="1">
      <c r="A128" s="298">
        <v>2147935907</v>
      </c>
      <c r="B128" s="298" t="s">
        <v>2860</v>
      </c>
      <c r="C128" s="299" t="s">
        <v>3210</v>
      </c>
      <c r="D128" s="298" t="s">
        <v>2869</v>
      </c>
      <c r="E128" s="298" t="s">
        <v>2863</v>
      </c>
      <c r="F128" s="298" t="s">
        <v>2864</v>
      </c>
      <c r="G128" s="298" t="s">
        <v>2923</v>
      </c>
      <c r="H128" s="298" t="s">
        <v>3026</v>
      </c>
      <c r="I128" s="298" t="s">
        <v>3211</v>
      </c>
      <c r="J128" s="300">
        <v>45064</v>
      </c>
      <c r="K128" s="300">
        <v>45072</v>
      </c>
    </row>
    <row r="129" spans="1:11" ht="14.9" customHeight="1">
      <c r="A129" s="298">
        <v>2147935525</v>
      </c>
      <c r="B129" s="298" t="s">
        <v>2860</v>
      </c>
      <c r="C129" s="299" t="s">
        <v>3212</v>
      </c>
      <c r="D129" s="298" t="s">
        <v>2869</v>
      </c>
      <c r="E129" s="298" t="s">
        <v>2863</v>
      </c>
      <c r="F129" s="298" t="s">
        <v>2864</v>
      </c>
      <c r="G129" s="298" t="s">
        <v>2865</v>
      </c>
      <c r="H129" s="298" t="s">
        <v>3213</v>
      </c>
      <c r="I129" s="298" t="s">
        <v>3214</v>
      </c>
      <c r="J129" s="300">
        <v>45075</v>
      </c>
      <c r="K129" s="300">
        <v>45083</v>
      </c>
    </row>
    <row r="130" spans="1:11" ht="14.9" customHeight="1">
      <c r="A130" s="298">
        <v>2147940264</v>
      </c>
      <c r="B130" s="298" t="s">
        <v>2860</v>
      </c>
      <c r="C130" s="299" t="s">
        <v>3215</v>
      </c>
      <c r="D130" s="298" t="s">
        <v>2862</v>
      </c>
      <c r="E130" s="298" t="s">
        <v>2863</v>
      </c>
      <c r="F130" s="298" t="s">
        <v>2864</v>
      </c>
      <c r="G130" s="298" t="s">
        <v>2865</v>
      </c>
      <c r="H130" s="298" t="s">
        <v>3127</v>
      </c>
      <c r="I130" s="298" t="s">
        <v>3216</v>
      </c>
      <c r="J130" s="300">
        <v>45081</v>
      </c>
      <c r="K130" s="300">
        <v>45089</v>
      </c>
    </row>
    <row r="131" spans="1:11" ht="14.9" customHeight="1">
      <c r="A131" s="298">
        <v>2147940014</v>
      </c>
      <c r="B131" s="298" t="s">
        <v>2860</v>
      </c>
      <c r="C131" s="299" t="s">
        <v>3217</v>
      </c>
      <c r="D131" s="298" t="s">
        <v>2869</v>
      </c>
      <c r="E131" s="298" t="s">
        <v>2863</v>
      </c>
      <c r="F131" s="298" t="s">
        <v>2864</v>
      </c>
      <c r="G131" s="298" t="s">
        <v>2865</v>
      </c>
      <c r="H131" s="298" t="s">
        <v>3185</v>
      </c>
      <c r="I131" s="298" t="s">
        <v>3218</v>
      </c>
      <c r="J131" s="300">
        <v>45084</v>
      </c>
      <c r="K131" s="300">
        <v>45092</v>
      </c>
    </row>
    <row r="132" spans="1:11" ht="14.9" customHeight="1">
      <c r="A132" s="298">
        <v>2147939210</v>
      </c>
      <c r="B132" s="298" t="s">
        <v>2860</v>
      </c>
      <c r="C132" s="299" t="s">
        <v>3219</v>
      </c>
      <c r="D132" s="298" t="s">
        <v>2869</v>
      </c>
      <c r="E132" s="298" t="s">
        <v>2863</v>
      </c>
      <c r="F132" s="298" t="s">
        <v>2864</v>
      </c>
      <c r="G132" s="298" t="s">
        <v>2954</v>
      </c>
      <c r="H132" s="298" t="s">
        <v>3220</v>
      </c>
      <c r="I132" s="298" t="s">
        <v>3221</v>
      </c>
      <c r="J132" s="300">
        <v>45085</v>
      </c>
      <c r="K132" s="300">
        <v>45093</v>
      </c>
    </row>
    <row r="133" spans="1:11" ht="14.9" customHeight="1">
      <c r="A133" s="298">
        <v>2147939105</v>
      </c>
      <c r="B133" s="298" t="s">
        <v>2860</v>
      </c>
      <c r="C133" s="299" t="s">
        <v>3222</v>
      </c>
      <c r="D133" s="298" t="s">
        <v>2869</v>
      </c>
      <c r="E133" s="298" t="s">
        <v>2863</v>
      </c>
      <c r="F133" s="298" t="s">
        <v>2864</v>
      </c>
      <c r="G133" s="298" t="s">
        <v>2911</v>
      </c>
      <c r="H133" s="298" t="s">
        <v>3106</v>
      </c>
      <c r="I133" s="298" t="s">
        <v>3223</v>
      </c>
      <c r="J133" s="300">
        <v>45071</v>
      </c>
      <c r="K133" s="300">
        <v>45079</v>
      </c>
    </row>
    <row r="134" spans="1:11" ht="14.9" customHeight="1">
      <c r="A134" s="298">
        <v>2147938272</v>
      </c>
      <c r="B134" s="298" t="s">
        <v>2860</v>
      </c>
      <c r="C134" s="299" t="s">
        <v>3224</v>
      </c>
      <c r="D134" s="298" t="s">
        <v>2876</v>
      </c>
      <c r="E134" s="298" t="s">
        <v>2863</v>
      </c>
      <c r="F134" s="298" t="s">
        <v>2864</v>
      </c>
      <c r="G134" s="298" t="s">
        <v>2865</v>
      </c>
      <c r="H134" s="298" t="s">
        <v>3050</v>
      </c>
      <c r="I134" s="298" t="s">
        <v>3225</v>
      </c>
      <c r="J134" s="300">
        <v>45086</v>
      </c>
      <c r="K134" s="300">
        <v>45094</v>
      </c>
    </row>
    <row r="135" spans="1:11" ht="14.9" customHeight="1">
      <c r="A135" s="298">
        <v>2147938221</v>
      </c>
      <c r="B135" s="298" t="s">
        <v>2860</v>
      </c>
      <c r="C135" s="299" t="s">
        <v>3226</v>
      </c>
      <c r="D135" s="298" t="s">
        <v>2876</v>
      </c>
      <c r="E135" s="298" t="s">
        <v>2863</v>
      </c>
      <c r="F135" s="298" t="s">
        <v>2864</v>
      </c>
      <c r="G135" s="298" t="s">
        <v>2865</v>
      </c>
      <c r="H135" s="298" t="s">
        <v>3050</v>
      </c>
      <c r="I135" s="298" t="s">
        <v>3227</v>
      </c>
      <c r="J135" s="300">
        <v>45086</v>
      </c>
      <c r="K135" s="300">
        <v>45094</v>
      </c>
    </row>
    <row r="136" spans="1:11" ht="14.9" customHeight="1">
      <c r="A136" s="298">
        <v>2147945896</v>
      </c>
      <c r="B136" s="298" t="s">
        <v>2860</v>
      </c>
      <c r="C136" s="299" t="s">
        <v>3228</v>
      </c>
      <c r="D136" s="298">
        <v>27</v>
      </c>
      <c r="E136" s="298" t="s">
        <v>2863</v>
      </c>
      <c r="F136" s="298" t="s">
        <v>2864</v>
      </c>
      <c r="G136" s="298" t="s">
        <v>2865</v>
      </c>
      <c r="H136" s="298" t="s">
        <v>3229</v>
      </c>
      <c r="I136" s="298" t="s">
        <v>3230</v>
      </c>
      <c r="J136" s="300">
        <v>45070</v>
      </c>
      <c r="K136" s="300" t="s">
        <v>3118</v>
      </c>
    </row>
    <row r="137" spans="1:11" ht="14.9" customHeight="1">
      <c r="A137" s="298">
        <v>2147945163</v>
      </c>
      <c r="B137" s="298" t="s">
        <v>2860</v>
      </c>
      <c r="C137" s="299" t="s">
        <v>3231</v>
      </c>
      <c r="D137" s="298" t="s">
        <v>2869</v>
      </c>
      <c r="E137" s="298" t="s">
        <v>2863</v>
      </c>
      <c r="F137" s="298" t="s">
        <v>2864</v>
      </c>
      <c r="G137" s="298" t="s">
        <v>2923</v>
      </c>
      <c r="H137" s="298" t="s">
        <v>2978</v>
      </c>
      <c r="I137" s="298" t="s">
        <v>3232</v>
      </c>
      <c r="J137" s="300">
        <v>45071</v>
      </c>
      <c r="K137" s="300" t="s">
        <v>3183</v>
      </c>
    </row>
    <row r="138" spans="1:11" ht="14.9" customHeight="1">
      <c r="A138" s="298">
        <v>2147944594</v>
      </c>
      <c r="B138" s="298" t="s">
        <v>2860</v>
      </c>
      <c r="C138" s="299" t="s">
        <v>3233</v>
      </c>
      <c r="D138" s="298" t="s">
        <v>2869</v>
      </c>
      <c r="E138" s="298" t="s">
        <v>2863</v>
      </c>
      <c r="F138" s="298" t="s">
        <v>2864</v>
      </c>
      <c r="G138" s="298" t="s">
        <v>3147</v>
      </c>
      <c r="H138" s="298" t="s">
        <v>3148</v>
      </c>
      <c r="I138" s="298" t="s">
        <v>3234</v>
      </c>
      <c r="J138" s="300">
        <v>45070</v>
      </c>
      <c r="K138" s="300" t="s">
        <v>3118</v>
      </c>
    </row>
    <row r="139" spans="1:11" ht="14.9" customHeight="1">
      <c r="A139" s="298">
        <v>2147944585</v>
      </c>
      <c r="B139" s="298" t="s">
        <v>2860</v>
      </c>
      <c r="C139" s="299" t="s">
        <v>3235</v>
      </c>
      <c r="D139" s="298" t="s">
        <v>2869</v>
      </c>
      <c r="E139" s="298" t="s">
        <v>2863</v>
      </c>
      <c r="F139" s="298" t="s">
        <v>2864</v>
      </c>
      <c r="G139" s="298" t="s">
        <v>3147</v>
      </c>
      <c r="H139" s="298" t="s">
        <v>3148</v>
      </c>
      <c r="I139" s="298" t="s">
        <v>3234</v>
      </c>
      <c r="J139" s="300">
        <v>45070</v>
      </c>
      <c r="K139" s="300" t="s">
        <v>3118</v>
      </c>
    </row>
    <row r="140" spans="1:11" ht="14.9" customHeight="1">
      <c r="A140" s="298">
        <v>2147944551</v>
      </c>
      <c r="B140" s="298" t="s">
        <v>2860</v>
      </c>
      <c r="C140" s="299" t="s">
        <v>3236</v>
      </c>
      <c r="D140" s="298" t="s">
        <v>2869</v>
      </c>
      <c r="E140" s="298" t="s">
        <v>2863</v>
      </c>
      <c r="F140" s="298" t="s">
        <v>2864</v>
      </c>
      <c r="G140" s="298" t="s">
        <v>3147</v>
      </c>
      <c r="H140" s="298" t="s">
        <v>3148</v>
      </c>
      <c r="I140" s="298" t="s">
        <v>3234</v>
      </c>
      <c r="J140" s="300">
        <v>45070</v>
      </c>
      <c r="K140" s="300" t="s">
        <v>3118</v>
      </c>
    </row>
    <row r="141" spans="1:11" ht="14.9" customHeight="1">
      <c r="A141" s="298">
        <v>2147944518</v>
      </c>
      <c r="B141" s="298" t="s">
        <v>2860</v>
      </c>
      <c r="C141" s="299" t="s">
        <v>3237</v>
      </c>
      <c r="D141" s="298" t="s">
        <v>2869</v>
      </c>
      <c r="E141" s="298" t="s">
        <v>2863</v>
      </c>
      <c r="F141" s="298" t="s">
        <v>2864</v>
      </c>
      <c r="G141" s="298" t="s">
        <v>3147</v>
      </c>
      <c r="H141" s="298" t="s">
        <v>3148</v>
      </c>
      <c r="I141" s="298" t="s">
        <v>3234</v>
      </c>
      <c r="J141" s="300">
        <v>45070</v>
      </c>
      <c r="K141" s="300" t="s">
        <v>3118</v>
      </c>
    </row>
    <row r="142" spans="1:11" ht="14.9" customHeight="1">
      <c r="A142" s="298">
        <v>2147944501</v>
      </c>
      <c r="B142" s="298" t="s">
        <v>2860</v>
      </c>
      <c r="C142" s="299" t="s">
        <v>3238</v>
      </c>
      <c r="D142" s="298" t="s">
        <v>2869</v>
      </c>
      <c r="E142" s="298" t="s">
        <v>2863</v>
      </c>
      <c r="F142" s="298" t="s">
        <v>2864</v>
      </c>
      <c r="G142" s="298" t="s">
        <v>3147</v>
      </c>
      <c r="H142" s="298" t="s">
        <v>3148</v>
      </c>
      <c r="I142" s="298" t="s">
        <v>3234</v>
      </c>
      <c r="J142" s="300">
        <v>45070</v>
      </c>
      <c r="K142" s="300" t="s">
        <v>3118</v>
      </c>
    </row>
    <row r="143" spans="1:11" ht="14.9" customHeight="1">
      <c r="A143" s="298">
        <v>2147944473</v>
      </c>
      <c r="B143" s="298" t="s">
        <v>2860</v>
      </c>
      <c r="C143" s="299" t="s">
        <v>3239</v>
      </c>
      <c r="D143" s="298" t="s">
        <v>2869</v>
      </c>
      <c r="E143" s="298" t="s">
        <v>2863</v>
      </c>
      <c r="F143" s="298" t="s">
        <v>2864</v>
      </c>
      <c r="G143" s="298" t="s">
        <v>3147</v>
      </c>
      <c r="H143" s="298" t="s">
        <v>3148</v>
      </c>
      <c r="I143" s="298" t="s">
        <v>3234</v>
      </c>
      <c r="J143" s="300">
        <v>45070</v>
      </c>
      <c r="K143" s="300" t="s">
        <v>3118</v>
      </c>
    </row>
    <row r="144" spans="1:11" ht="14.9" customHeight="1">
      <c r="A144" s="298">
        <v>2147951907</v>
      </c>
      <c r="B144" s="298" t="s">
        <v>2860</v>
      </c>
      <c r="C144" s="299" t="s">
        <v>3240</v>
      </c>
      <c r="D144" s="298" t="s">
        <v>2869</v>
      </c>
      <c r="E144" s="298" t="s">
        <v>2863</v>
      </c>
      <c r="F144" s="298" t="s">
        <v>2864</v>
      </c>
      <c r="G144" s="298" t="s">
        <v>2939</v>
      </c>
      <c r="H144" s="298" t="s">
        <v>3241</v>
      </c>
      <c r="I144" s="298" t="s">
        <v>3242</v>
      </c>
      <c r="J144" s="300">
        <v>45067</v>
      </c>
      <c r="K144" s="300">
        <v>45075</v>
      </c>
    </row>
    <row r="145" spans="1:11" ht="14.9" customHeight="1">
      <c r="A145" s="298">
        <v>2147951671</v>
      </c>
      <c r="B145" s="298" t="s">
        <v>2860</v>
      </c>
      <c r="C145" s="299" t="s">
        <v>3243</v>
      </c>
      <c r="D145" s="298" t="s">
        <v>2869</v>
      </c>
      <c r="E145" s="298" t="s">
        <v>2863</v>
      </c>
      <c r="F145" s="298" t="s">
        <v>2864</v>
      </c>
      <c r="G145" s="298" t="s">
        <v>2911</v>
      </c>
      <c r="H145" s="298" t="s">
        <v>3244</v>
      </c>
      <c r="I145" s="298" t="s">
        <v>3245</v>
      </c>
      <c r="J145" s="300">
        <v>45068</v>
      </c>
      <c r="K145" s="300">
        <v>45076</v>
      </c>
    </row>
    <row r="146" spans="1:11" ht="14.9" customHeight="1">
      <c r="A146" s="298">
        <v>2147949940</v>
      </c>
      <c r="B146" s="298" t="s">
        <v>2860</v>
      </c>
      <c r="C146" s="299" t="s">
        <v>3246</v>
      </c>
      <c r="D146" s="298" t="s">
        <v>2869</v>
      </c>
      <c r="E146" s="298" t="s">
        <v>2863</v>
      </c>
      <c r="F146" s="298" t="s">
        <v>2864</v>
      </c>
      <c r="G146" s="298" t="s">
        <v>2939</v>
      </c>
      <c r="H146" s="298" t="s">
        <v>3247</v>
      </c>
      <c r="I146" s="298" t="s">
        <v>3248</v>
      </c>
      <c r="J146" s="300">
        <v>45070</v>
      </c>
      <c r="K146" s="300">
        <v>45078</v>
      </c>
    </row>
    <row r="147" spans="1:11" ht="14.9" customHeight="1">
      <c r="A147" s="298">
        <v>2147949932</v>
      </c>
      <c r="B147" s="298" t="s">
        <v>2860</v>
      </c>
      <c r="C147" s="299" t="s">
        <v>3249</v>
      </c>
      <c r="D147" s="298" t="s">
        <v>2869</v>
      </c>
      <c r="E147" s="298" t="s">
        <v>2863</v>
      </c>
      <c r="F147" s="298" t="s">
        <v>2864</v>
      </c>
      <c r="G147" s="298" t="s">
        <v>2865</v>
      </c>
      <c r="H147" s="298" t="s">
        <v>3185</v>
      </c>
      <c r="I147" s="298" t="s">
        <v>3250</v>
      </c>
      <c r="J147" s="300">
        <v>45083</v>
      </c>
      <c r="K147" s="300">
        <v>45091</v>
      </c>
    </row>
    <row r="148" spans="1:11" ht="14.9" customHeight="1">
      <c r="A148" s="298">
        <v>2147947497</v>
      </c>
      <c r="B148" s="298" t="s">
        <v>2860</v>
      </c>
      <c r="C148" s="299" t="s">
        <v>3251</v>
      </c>
      <c r="D148" s="298" t="s">
        <v>2876</v>
      </c>
      <c r="E148" s="298" t="s">
        <v>2863</v>
      </c>
      <c r="F148" s="298" t="s">
        <v>2864</v>
      </c>
      <c r="G148" s="298" t="s">
        <v>2865</v>
      </c>
      <c r="H148" s="298" t="s">
        <v>3252</v>
      </c>
      <c r="I148" s="298" t="s">
        <v>3253</v>
      </c>
      <c r="J148" s="300">
        <v>45086</v>
      </c>
      <c r="K148" s="300">
        <v>45094</v>
      </c>
    </row>
    <row r="149" spans="1:11" ht="14.9" customHeight="1">
      <c r="A149" s="298">
        <v>2147958516</v>
      </c>
      <c r="B149" s="298" t="s">
        <v>2860</v>
      </c>
      <c r="C149" s="299" t="s">
        <v>3254</v>
      </c>
      <c r="D149" s="298" t="s">
        <v>2869</v>
      </c>
      <c r="E149" s="298" t="s">
        <v>2863</v>
      </c>
      <c r="F149" s="298" t="s">
        <v>2864</v>
      </c>
      <c r="G149" s="298" t="s">
        <v>3147</v>
      </c>
      <c r="H149" s="298" t="s">
        <v>3148</v>
      </c>
      <c r="I149" s="298" t="s">
        <v>3234</v>
      </c>
      <c r="J149" s="300">
        <v>45070</v>
      </c>
      <c r="K149" s="300">
        <v>45078</v>
      </c>
    </row>
    <row r="150" spans="1:11" ht="14.9" customHeight="1">
      <c r="A150" s="298">
        <v>2147956987</v>
      </c>
      <c r="B150" s="298" t="s">
        <v>2860</v>
      </c>
      <c r="C150" s="299" t="s">
        <v>3255</v>
      </c>
      <c r="D150" s="298" t="s">
        <v>2862</v>
      </c>
      <c r="E150" s="298" t="s">
        <v>2863</v>
      </c>
      <c r="F150" s="298" t="s">
        <v>2864</v>
      </c>
      <c r="G150" s="298" t="s">
        <v>3256</v>
      </c>
      <c r="H150" s="298" t="s">
        <v>3020</v>
      </c>
      <c r="I150" s="298" t="s">
        <v>3257</v>
      </c>
      <c r="J150" s="300">
        <v>45092</v>
      </c>
      <c r="K150" s="300">
        <v>45100</v>
      </c>
    </row>
    <row r="151" spans="1:11" ht="14.9" customHeight="1">
      <c r="A151" s="298">
        <v>2147956804</v>
      </c>
      <c r="B151" s="298" t="s">
        <v>2860</v>
      </c>
      <c r="C151" s="299" t="s">
        <v>3258</v>
      </c>
      <c r="D151" s="298" t="s">
        <v>2862</v>
      </c>
      <c r="E151" s="298" t="s">
        <v>2863</v>
      </c>
      <c r="F151" s="298" t="s">
        <v>2864</v>
      </c>
      <c r="G151" s="298" t="s">
        <v>2906</v>
      </c>
      <c r="H151" s="298" t="s">
        <v>2880</v>
      </c>
      <c r="I151" s="298" t="s">
        <v>3259</v>
      </c>
      <c r="J151" s="300">
        <v>45008</v>
      </c>
      <c r="K151" s="300">
        <v>45016</v>
      </c>
    </row>
    <row r="152" spans="1:11" ht="14.9" customHeight="1">
      <c r="A152" s="298">
        <v>2147956650</v>
      </c>
      <c r="B152" s="298" t="s">
        <v>2860</v>
      </c>
      <c r="C152" s="299" t="s">
        <v>3260</v>
      </c>
      <c r="D152" s="298" t="s">
        <v>2869</v>
      </c>
      <c r="E152" s="298" t="s">
        <v>2863</v>
      </c>
      <c r="F152" s="298" t="s">
        <v>2864</v>
      </c>
      <c r="G152" s="298" t="s">
        <v>2998</v>
      </c>
      <c r="H152" s="298" t="s">
        <v>2999</v>
      </c>
      <c r="I152" s="298" t="s">
        <v>3261</v>
      </c>
      <c r="J152" s="300">
        <v>45074</v>
      </c>
      <c r="K152" s="300">
        <v>45082</v>
      </c>
    </row>
    <row r="153" spans="1:11" ht="14.9" customHeight="1">
      <c r="A153" s="298">
        <v>2147956563</v>
      </c>
      <c r="B153" s="298" t="s">
        <v>2860</v>
      </c>
      <c r="C153" s="299" t="s">
        <v>3262</v>
      </c>
      <c r="D153" s="298" t="s">
        <v>2869</v>
      </c>
      <c r="E153" s="298" t="s">
        <v>2863</v>
      </c>
      <c r="F153" s="298" t="s">
        <v>2864</v>
      </c>
      <c r="G153" s="298" t="s">
        <v>2923</v>
      </c>
      <c r="H153" s="298" t="s">
        <v>3263</v>
      </c>
      <c r="I153" s="298" t="s">
        <v>3264</v>
      </c>
      <c r="J153" s="300">
        <v>45070</v>
      </c>
      <c r="K153" s="300">
        <v>45078</v>
      </c>
    </row>
    <row r="154" spans="1:11" ht="14.9" customHeight="1">
      <c r="A154" s="298">
        <v>2147956522</v>
      </c>
      <c r="B154" s="298" t="s">
        <v>2860</v>
      </c>
      <c r="C154" s="299" t="s">
        <v>3265</v>
      </c>
      <c r="D154" s="298" t="s">
        <v>2869</v>
      </c>
      <c r="E154" s="298" t="s">
        <v>2863</v>
      </c>
      <c r="F154" s="298" t="s">
        <v>2864</v>
      </c>
      <c r="G154" s="298" t="s">
        <v>2923</v>
      </c>
      <c r="H154" s="298" t="s">
        <v>3263</v>
      </c>
      <c r="I154" s="298" t="s">
        <v>3266</v>
      </c>
      <c r="J154" s="300">
        <v>45069</v>
      </c>
      <c r="K154" s="300">
        <v>45077</v>
      </c>
    </row>
    <row r="155" spans="1:11" ht="14.9" customHeight="1">
      <c r="A155" s="298">
        <v>2147956445</v>
      </c>
      <c r="B155" s="298" t="s">
        <v>2860</v>
      </c>
      <c r="C155" s="299" t="s">
        <v>3267</v>
      </c>
      <c r="D155" s="298" t="s">
        <v>2869</v>
      </c>
      <c r="E155" s="298" t="s">
        <v>2863</v>
      </c>
      <c r="F155" s="298" t="s">
        <v>2864</v>
      </c>
      <c r="G155" s="298" t="s">
        <v>2920</v>
      </c>
      <c r="H155" s="298" t="s">
        <v>3247</v>
      </c>
      <c r="I155" s="298" t="s">
        <v>3268</v>
      </c>
      <c r="J155" s="300">
        <v>45082</v>
      </c>
      <c r="K155" s="300">
        <v>45090</v>
      </c>
    </row>
    <row r="156" spans="1:11" ht="14.9" customHeight="1">
      <c r="A156" s="298">
        <v>2147956089</v>
      </c>
      <c r="B156" s="298" t="s">
        <v>2860</v>
      </c>
      <c r="C156" s="299" t="s">
        <v>3269</v>
      </c>
      <c r="D156" s="298" t="s">
        <v>2869</v>
      </c>
      <c r="E156" s="298" t="s">
        <v>2863</v>
      </c>
      <c r="F156" s="298" t="s">
        <v>2864</v>
      </c>
      <c r="G156" s="298" t="s">
        <v>3270</v>
      </c>
      <c r="H156" s="298" t="s">
        <v>3130</v>
      </c>
      <c r="I156" s="298" t="s">
        <v>3271</v>
      </c>
      <c r="J156" s="300">
        <v>45091</v>
      </c>
      <c r="K156" s="300">
        <v>45099</v>
      </c>
    </row>
    <row r="157" spans="1:11" ht="14.9" customHeight="1">
      <c r="A157" s="298">
        <v>2147964441</v>
      </c>
      <c r="B157" s="298" t="s">
        <v>2860</v>
      </c>
      <c r="C157" s="299" t="s">
        <v>3272</v>
      </c>
      <c r="D157" s="298" t="s">
        <v>2869</v>
      </c>
      <c r="E157" s="298" t="s">
        <v>2863</v>
      </c>
      <c r="F157" s="298" t="s">
        <v>2864</v>
      </c>
      <c r="G157" s="298" t="s">
        <v>2911</v>
      </c>
      <c r="H157" s="298" t="s">
        <v>3247</v>
      </c>
      <c r="I157" s="298" t="s">
        <v>3273</v>
      </c>
      <c r="J157" s="300">
        <v>45084</v>
      </c>
      <c r="K157" s="300" t="s">
        <v>3274</v>
      </c>
    </row>
    <row r="158" spans="1:11" ht="14.9" customHeight="1">
      <c r="A158" s="298">
        <v>2147963437</v>
      </c>
      <c r="B158" s="298" t="s">
        <v>2860</v>
      </c>
      <c r="C158" s="299" t="s">
        <v>3275</v>
      </c>
      <c r="D158" s="298" t="s">
        <v>2869</v>
      </c>
      <c r="E158" s="298" t="s">
        <v>2863</v>
      </c>
      <c r="F158" s="298" t="s">
        <v>2864</v>
      </c>
      <c r="G158" s="298" t="s">
        <v>2943</v>
      </c>
      <c r="H158" s="298" t="s">
        <v>3276</v>
      </c>
      <c r="I158" s="298" t="s">
        <v>3277</v>
      </c>
      <c r="J158" s="300">
        <v>45072</v>
      </c>
      <c r="K158" s="300" t="s">
        <v>3180</v>
      </c>
    </row>
    <row r="159" spans="1:11" ht="14.9" customHeight="1">
      <c r="A159" s="298">
        <v>2147963396</v>
      </c>
      <c r="B159" s="298" t="s">
        <v>2860</v>
      </c>
      <c r="C159" s="299" t="s">
        <v>3278</v>
      </c>
      <c r="D159" s="298" t="s">
        <v>2869</v>
      </c>
      <c r="E159" s="298" t="s">
        <v>2863</v>
      </c>
      <c r="F159" s="298" t="s">
        <v>2864</v>
      </c>
      <c r="G159" s="298" t="s">
        <v>2865</v>
      </c>
      <c r="H159" s="298" t="s">
        <v>3279</v>
      </c>
      <c r="I159" s="298" t="s">
        <v>3280</v>
      </c>
      <c r="J159" s="300">
        <v>45090</v>
      </c>
      <c r="K159" s="300" t="s">
        <v>3281</v>
      </c>
    </row>
    <row r="160" spans="1:11" ht="14.9" customHeight="1">
      <c r="A160" s="298">
        <v>2147963205</v>
      </c>
      <c r="B160" s="298" t="s">
        <v>2860</v>
      </c>
      <c r="C160" s="299" t="s">
        <v>3282</v>
      </c>
      <c r="D160" s="298" t="s">
        <v>2869</v>
      </c>
      <c r="E160" s="298" t="s">
        <v>2863</v>
      </c>
      <c r="F160" s="298" t="s">
        <v>2864</v>
      </c>
      <c r="G160" s="298" t="s">
        <v>2923</v>
      </c>
      <c r="H160" s="298" t="s">
        <v>3080</v>
      </c>
      <c r="I160" s="298" t="s">
        <v>3283</v>
      </c>
      <c r="J160" s="300">
        <v>45071</v>
      </c>
      <c r="K160" s="300" t="s">
        <v>3183</v>
      </c>
    </row>
    <row r="161" spans="1:11" ht="14.9" customHeight="1">
      <c r="A161" s="298">
        <v>2147962649</v>
      </c>
      <c r="B161" s="298" t="s">
        <v>2860</v>
      </c>
      <c r="C161" s="299" t="s">
        <v>3284</v>
      </c>
      <c r="D161" s="298" t="s">
        <v>2862</v>
      </c>
      <c r="E161" s="298" t="s">
        <v>2863</v>
      </c>
      <c r="F161" s="298" t="s">
        <v>2864</v>
      </c>
      <c r="G161" s="298" t="s">
        <v>3285</v>
      </c>
      <c r="H161" s="298" t="s">
        <v>3286</v>
      </c>
      <c r="I161" s="298" t="s">
        <v>3287</v>
      </c>
      <c r="J161" s="300">
        <v>45089</v>
      </c>
      <c r="K161" s="300" t="s">
        <v>3288</v>
      </c>
    </row>
    <row r="162" spans="1:11" ht="14.9" customHeight="1">
      <c r="A162" s="298">
        <v>2147961293</v>
      </c>
      <c r="B162" s="298" t="s">
        <v>2860</v>
      </c>
      <c r="C162" s="299" t="s">
        <v>3289</v>
      </c>
      <c r="D162" s="298" t="s">
        <v>2869</v>
      </c>
      <c r="E162" s="298" t="s">
        <v>2863</v>
      </c>
      <c r="F162" s="298" t="s">
        <v>2864</v>
      </c>
      <c r="G162" s="298" t="s">
        <v>2923</v>
      </c>
      <c r="H162" s="298" t="s">
        <v>3026</v>
      </c>
      <c r="I162" s="298" t="s">
        <v>3290</v>
      </c>
      <c r="J162" s="300">
        <v>45072</v>
      </c>
      <c r="K162" s="300" t="s">
        <v>3180</v>
      </c>
    </row>
    <row r="163" spans="1:11" ht="14.9" customHeight="1">
      <c r="A163" s="298">
        <v>2147960077</v>
      </c>
      <c r="B163" s="298" t="s">
        <v>2860</v>
      </c>
      <c r="C163" s="299" t="s">
        <v>3291</v>
      </c>
      <c r="D163" s="298" t="s">
        <v>2869</v>
      </c>
      <c r="E163" s="298" t="s">
        <v>2863</v>
      </c>
      <c r="F163" s="298" t="s">
        <v>2864</v>
      </c>
      <c r="G163" s="298" t="s">
        <v>2923</v>
      </c>
      <c r="H163" s="298" t="s">
        <v>2978</v>
      </c>
      <c r="I163" s="298" t="s">
        <v>3292</v>
      </c>
      <c r="J163" s="300">
        <v>45076</v>
      </c>
      <c r="K163" s="300" t="s">
        <v>3293</v>
      </c>
    </row>
    <row r="164" spans="1:11" ht="14.9" customHeight="1">
      <c r="A164" s="298">
        <v>2147968248</v>
      </c>
      <c r="B164" s="298" t="s">
        <v>2860</v>
      </c>
      <c r="C164" s="299" t="s">
        <v>3294</v>
      </c>
      <c r="D164" s="298" t="s">
        <v>2869</v>
      </c>
      <c r="E164" s="298" t="s">
        <v>2863</v>
      </c>
      <c r="F164" s="298" t="s">
        <v>2864</v>
      </c>
      <c r="G164" s="298" t="s">
        <v>2923</v>
      </c>
      <c r="H164" s="298" t="s">
        <v>3112</v>
      </c>
      <c r="I164" s="298" t="s">
        <v>3295</v>
      </c>
      <c r="J164" s="300">
        <v>45080</v>
      </c>
      <c r="K164" s="300" t="s">
        <v>3296</v>
      </c>
    </row>
    <row r="165" spans="1:11" ht="14.9" customHeight="1">
      <c r="A165" s="298">
        <v>2147968242</v>
      </c>
      <c r="B165" s="298" t="s">
        <v>2860</v>
      </c>
      <c r="C165" s="299" t="s">
        <v>3297</v>
      </c>
      <c r="D165" s="298" t="s">
        <v>2869</v>
      </c>
      <c r="E165" s="298" t="s">
        <v>2863</v>
      </c>
      <c r="F165" s="298" t="s">
        <v>2864</v>
      </c>
      <c r="G165" s="298" t="s">
        <v>2923</v>
      </c>
      <c r="H165" s="298" t="s">
        <v>3112</v>
      </c>
      <c r="I165" s="298" t="s">
        <v>3295</v>
      </c>
      <c r="J165" s="300">
        <v>45080</v>
      </c>
      <c r="K165" s="300" t="s">
        <v>3296</v>
      </c>
    </row>
    <row r="166" spans="1:11" ht="14.9" customHeight="1">
      <c r="A166" s="298">
        <v>2147982977</v>
      </c>
      <c r="B166" s="298" t="s">
        <v>2860</v>
      </c>
      <c r="C166" s="299" t="s">
        <v>3298</v>
      </c>
      <c r="D166" s="298" t="s">
        <v>2869</v>
      </c>
      <c r="E166" s="298" t="s">
        <v>2863</v>
      </c>
      <c r="F166" s="298" t="s">
        <v>2864</v>
      </c>
      <c r="G166" s="298" t="s">
        <v>2934</v>
      </c>
      <c r="H166" s="298" t="s">
        <v>3299</v>
      </c>
      <c r="I166" s="298" t="s">
        <v>3300</v>
      </c>
      <c r="J166" s="300">
        <v>45098</v>
      </c>
      <c r="K166" s="300">
        <v>45106</v>
      </c>
    </row>
    <row r="167" spans="1:11" ht="14.9" customHeight="1">
      <c r="A167" s="298">
        <v>2147982962</v>
      </c>
      <c r="B167" s="298" t="s">
        <v>2860</v>
      </c>
      <c r="C167" s="299" t="s">
        <v>3301</v>
      </c>
      <c r="D167" s="298" t="s">
        <v>2869</v>
      </c>
      <c r="E167" s="298" t="s">
        <v>2863</v>
      </c>
      <c r="F167" s="298" t="s">
        <v>2864</v>
      </c>
      <c r="G167" s="298" t="s">
        <v>2954</v>
      </c>
      <c r="H167" s="298" t="s">
        <v>3302</v>
      </c>
      <c r="I167" s="298" t="s">
        <v>3303</v>
      </c>
      <c r="J167" s="300">
        <v>45009</v>
      </c>
      <c r="K167" s="300">
        <v>45017</v>
      </c>
    </row>
    <row r="168" spans="1:11" ht="14.9" customHeight="1">
      <c r="A168" s="298">
        <v>2147982628</v>
      </c>
      <c r="B168" s="298" t="s">
        <v>2860</v>
      </c>
      <c r="C168" s="299" t="s">
        <v>3304</v>
      </c>
      <c r="D168" s="298" t="s">
        <v>2869</v>
      </c>
      <c r="E168" s="298" t="s">
        <v>2863</v>
      </c>
      <c r="F168" s="298" t="s">
        <v>2864</v>
      </c>
      <c r="G168" s="298" t="s">
        <v>2865</v>
      </c>
      <c r="H168" s="298" t="s">
        <v>3109</v>
      </c>
      <c r="I168" s="298" t="s">
        <v>3305</v>
      </c>
      <c r="J168" s="300">
        <v>45090</v>
      </c>
      <c r="K168" s="300">
        <v>45098</v>
      </c>
    </row>
    <row r="169" spans="1:11" ht="14.9" customHeight="1">
      <c r="A169" s="298">
        <v>2147982332</v>
      </c>
      <c r="B169" s="298" t="s">
        <v>2860</v>
      </c>
      <c r="C169" s="299" t="s">
        <v>3306</v>
      </c>
      <c r="D169" s="298" t="s">
        <v>2869</v>
      </c>
      <c r="E169" s="298" t="s">
        <v>2863</v>
      </c>
      <c r="F169" s="298" t="s">
        <v>2864</v>
      </c>
      <c r="G169" s="298" t="s">
        <v>2923</v>
      </c>
      <c r="H169" s="298" t="s">
        <v>3307</v>
      </c>
      <c r="I169" s="298" t="s">
        <v>3308</v>
      </c>
      <c r="J169" s="300">
        <v>45089</v>
      </c>
      <c r="K169" s="300">
        <v>45097</v>
      </c>
    </row>
    <row r="170" spans="1:11" ht="14.9" customHeight="1">
      <c r="A170" s="298">
        <v>2147982328</v>
      </c>
      <c r="B170" s="298" t="s">
        <v>2860</v>
      </c>
      <c r="C170" s="299" t="s">
        <v>3309</v>
      </c>
      <c r="D170" s="298" t="s">
        <v>2869</v>
      </c>
      <c r="E170" s="298" t="s">
        <v>2863</v>
      </c>
      <c r="F170" s="298" t="s">
        <v>2864</v>
      </c>
      <c r="G170" s="298" t="s">
        <v>2923</v>
      </c>
      <c r="H170" s="298" t="s">
        <v>3307</v>
      </c>
      <c r="I170" s="298" t="s">
        <v>3308</v>
      </c>
      <c r="J170" s="300">
        <v>45076</v>
      </c>
      <c r="K170" s="300">
        <v>45084</v>
      </c>
    </row>
    <row r="171" spans="1:11" ht="14.9" customHeight="1">
      <c r="A171" s="298">
        <v>2147982234</v>
      </c>
      <c r="B171" s="298" t="s">
        <v>2860</v>
      </c>
      <c r="C171" s="299" t="s">
        <v>3310</v>
      </c>
      <c r="D171" s="298" t="s">
        <v>2869</v>
      </c>
      <c r="E171" s="298" t="s">
        <v>2863</v>
      </c>
      <c r="F171" s="298" t="s">
        <v>2864</v>
      </c>
      <c r="G171" s="298" t="s">
        <v>2865</v>
      </c>
      <c r="H171" s="298" t="s">
        <v>2870</v>
      </c>
      <c r="I171" s="298" t="s">
        <v>3311</v>
      </c>
      <c r="J171" s="300">
        <v>45091</v>
      </c>
      <c r="K171" s="300">
        <v>45099</v>
      </c>
    </row>
    <row r="172" spans="1:11" ht="14.9" customHeight="1">
      <c r="A172" s="298">
        <v>2147982094</v>
      </c>
      <c r="B172" s="298" t="s">
        <v>2860</v>
      </c>
      <c r="C172" s="299" t="s">
        <v>3312</v>
      </c>
      <c r="D172" s="298" t="s">
        <v>2869</v>
      </c>
      <c r="E172" s="298" t="s">
        <v>2863</v>
      </c>
      <c r="F172" s="298" t="s">
        <v>2864</v>
      </c>
      <c r="G172" s="298" t="s">
        <v>2865</v>
      </c>
      <c r="H172" s="298" t="s">
        <v>3034</v>
      </c>
      <c r="I172" s="298" t="s">
        <v>3313</v>
      </c>
      <c r="J172" s="300">
        <v>45091</v>
      </c>
      <c r="K172" s="300">
        <v>45099</v>
      </c>
    </row>
    <row r="173" spans="1:11" ht="14.9" customHeight="1">
      <c r="A173" s="298">
        <v>2147982041</v>
      </c>
      <c r="B173" s="298" t="s">
        <v>2860</v>
      </c>
      <c r="C173" s="299" t="s">
        <v>3314</v>
      </c>
      <c r="D173" s="298" t="s">
        <v>2869</v>
      </c>
      <c r="E173" s="298" t="s">
        <v>2863</v>
      </c>
      <c r="F173" s="298" t="s">
        <v>2864</v>
      </c>
      <c r="G173" s="298" t="s">
        <v>2923</v>
      </c>
      <c r="H173" s="298" t="s">
        <v>2978</v>
      </c>
      <c r="I173" s="298" t="s">
        <v>3315</v>
      </c>
      <c r="J173" s="300">
        <v>45077</v>
      </c>
      <c r="K173" s="300">
        <v>45085</v>
      </c>
    </row>
    <row r="174" spans="1:11" ht="14.9" customHeight="1">
      <c r="A174" s="298">
        <v>2147981716</v>
      </c>
      <c r="B174" s="298" t="s">
        <v>2860</v>
      </c>
      <c r="C174" s="299" t="s">
        <v>3316</v>
      </c>
      <c r="D174" s="298" t="s">
        <v>2869</v>
      </c>
      <c r="E174" s="298" t="s">
        <v>2863</v>
      </c>
      <c r="F174" s="298" t="s">
        <v>2864</v>
      </c>
      <c r="G174" s="298" t="s">
        <v>2923</v>
      </c>
      <c r="H174" s="298" t="s">
        <v>2978</v>
      </c>
      <c r="I174" s="298" t="s">
        <v>3317</v>
      </c>
      <c r="J174" s="300">
        <v>45077</v>
      </c>
      <c r="K174" s="300">
        <v>45085</v>
      </c>
    </row>
    <row r="175" spans="1:11" ht="14.9" customHeight="1">
      <c r="A175" s="298">
        <v>2147981282</v>
      </c>
      <c r="B175" s="298" t="s">
        <v>2860</v>
      </c>
      <c r="C175" s="299" t="s">
        <v>3318</v>
      </c>
      <c r="D175" s="298" t="s">
        <v>2869</v>
      </c>
      <c r="E175" s="298" t="s">
        <v>2863</v>
      </c>
      <c r="F175" s="298" t="s">
        <v>2864</v>
      </c>
      <c r="G175" s="298" t="s">
        <v>3023</v>
      </c>
      <c r="H175" s="298" t="s">
        <v>2978</v>
      </c>
      <c r="I175" s="298" t="s">
        <v>3319</v>
      </c>
      <c r="J175" s="300">
        <v>45096</v>
      </c>
      <c r="K175" s="300">
        <v>45104</v>
      </c>
    </row>
    <row r="176" spans="1:11" ht="14.9" customHeight="1">
      <c r="A176" s="298">
        <v>2147981264</v>
      </c>
      <c r="B176" s="298" t="s">
        <v>2860</v>
      </c>
      <c r="C176" s="299" t="s">
        <v>3320</v>
      </c>
      <c r="D176" s="298" t="s">
        <v>2869</v>
      </c>
      <c r="E176" s="298" t="s">
        <v>2863</v>
      </c>
      <c r="F176" s="298" t="s">
        <v>2864</v>
      </c>
      <c r="G176" s="298" t="s">
        <v>3321</v>
      </c>
      <c r="H176" s="298" t="s">
        <v>3322</v>
      </c>
      <c r="I176" s="298" t="s">
        <v>3323</v>
      </c>
      <c r="J176" s="300">
        <v>45086</v>
      </c>
      <c r="K176" s="300">
        <v>45094</v>
      </c>
    </row>
    <row r="177" spans="1:11" ht="14.9" customHeight="1">
      <c r="A177" s="298">
        <v>2147978682</v>
      </c>
      <c r="B177" s="298" t="s">
        <v>2860</v>
      </c>
      <c r="C177" s="299" t="s">
        <v>3324</v>
      </c>
      <c r="D177" s="298" t="s">
        <v>2869</v>
      </c>
      <c r="E177" s="298" t="s">
        <v>2863</v>
      </c>
      <c r="F177" s="298" t="s">
        <v>2864</v>
      </c>
      <c r="G177" s="298" t="s">
        <v>2865</v>
      </c>
      <c r="H177" s="298" t="s">
        <v>3122</v>
      </c>
      <c r="I177" s="298" t="s">
        <v>3325</v>
      </c>
      <c r="J177" s="300">
        <v>45097</v>
      </c>
      <c r="K177" s="300">
        <v>45105</v>
      </c>
    </row>
    <row r="178" spans="1:11" ht="14.9" customHeight="1">
      <c r="A178" s="298">
        <v>2147978227</v>
      </c>
      <c r="B178" s="298" t="s">
        <v>2860</v>
      </c>
      <c r="C178" s="299" t="s">
        <v>3326</v>
      </c>
      <c r="D178" s="298" t="s">
        <v>2869</v>
      </c>
      <c r="E178" s="298" t="s">
        <v>2863</v>
      </c>
      <c r="F178" s="298" t="s">
        <v>2864</v>
      </c>
      <c r="G178" s="298" t="s">
        <v>2865</v>
      </c>
      <c r="H178" s="298" t="s">
        <v>3130</v>
      </c>
      <c r="I178" s="298" t="s">
        <v>3327</v>
      </c>
      <c r="J178" s="300">
        <v>45090</v>
      </c>
      <c r="K178" s="300">
        <v>45098</v>
      </c>
    </row>
    <row r="179" spans="1:11" ht="14.9" customHeight="1">
      <c r="A179" s="298">
        <v>2147978034</v>
      </c>
      <c r="B179" s="298" t="s">
        <v>2860</v>
      </c>
      <c r="C179" s="299" t="s">
        <v>3328</v>
      </c>
      <c r="D179" s="298" t="s">
        <v>2869</v>
      </c>
      <c r="E179" s="298" t="s">
        <v>2863</v>
      </c>
      <c r="F179" s="298" t="s">
        <v>2864</v>
      </c>
      <c r="G179" s="298" t="s">
        <v>2865</v>
      </c>
      <c r="H179" s="298" t="s">
        <v>3109</v>
      </c>
      <c r="I179" s="298" t="s">
        <v>3329</v>
      </c>
      <c r="J179" s="300">
        <v>45091</v>
      </c>
      <c r="K179" s="300">
        <v>45099</v>
      </c>
    </row>
    <row r="180" spans="1:11" ht="14.9" customHeight="1">
      <c r="A180" s="298">
        <v>2147977820</v>
      </c>
      <c r="B180" s="298" t="s">
        <v>2860</v>
      </c>
      <c r="C180" s="299" t="s">
        <v>3330</v>
      </c>
      <c r="D180" s="298" t="s">
        <v>2862</v>
      </c>
      <c r="E180" s="298" t="s">
        <v>2863</v>
      </c>
      <c r="F180" s="298" t="s">
        <v>2864</v>
      </c>
      <c r="G180" s="298" t="s">
        <v>2954</v>
      </c>
      <c r="H180" s="298" t="s">
        <v>3331</v>
      </c>
      <c r="I180" s="298" t="s">
        <v>3332</v>
      </c>
      <c r="J180" s="300">
        <v>45092</v>
      </c>
      <c r="K180" s="300">
        <v>45100</v>
      </c>
    </row>
    <row r="181" spans="1:11" ht="14.9" customHeight="1">
      <c r="A181" s="298">
        <v>2147977780</v>
      </c>
      <c r="B181" s="298" t="s">
        <v>2860</v>
      </c>
      <c r="C181" s="299" t="s">
        <v>3333</v>
      </c>
      <c r="D181" s="298" t="s">
        <v>2862</v>
      </c>
      <c r="E181" s="298" t="s">
        <v>2863</v>
      </c>
      <c r="F181" s="298" t="s">
        <v>2864</v>
      </c>
      <c r="G181" s="298" t="s">
        <v>2954</v>
      </c>
      <c r="H181" s="298" t="s">
        <v>3331</v>
      </c>
      <c r="I181" s="298" t="s">
        <v>3334</v>
      </c>
      <c r="J181" s="300">
        <v>45092</v>
      </c>
      <c r="K181" s="300">
        <v>45100</v>
      </c>
    </row>
    <row r="182" spans="1:11" ht="14.9" customHeight="1">
      <c r="A182" s="298">
        <v>2147977134</v>
      </c>
      <c r="B182" s="298" t="s">
        <v>2860</v>
      </c>
      <c r="C182" s="299" t="s">
        <v>3335</v>
      </c>
      <c r="D182" s="298" t="s">
        <v>2869</v>
      </c>
      <c r="E182" s="298" t="s">
        <v>2863</v>
      </c>
      <c r="F182" s="298" t="s">
        <v>2864</v>
      </c>
      <c r="G182" s="298" t="s">
        <v>2865</v>
      </c>
      <c r="H182" s="298" t="s">
        <v>3336</v>
      </c>
      <c r="I182" s="298" t="s">
        <v>3337</v>
      </c>
      <c r="J182" s="300">
        <v>45089</v>
      </c>
      <c r="K182" s="300">
        <v>45097</v>
      </c>
    </row>
    <row r="183" spans="1:11" ht="14.9" customHeight="1">
      <c r="A183" s="298">
        <v>2147973757</v>
      </c>
      <c r="B183" s="298" t="s">
        <v>2860</v>
      </c>
      <c r="C183" s="299" t="s">
        <v>3338</v>
      </c>
      <c r="D183" s="298" t="s">
        <v>2862</v>
      </c>
      <c r="E183" s="298" t="s">
        <v>2863</v>
      </c>
      <c r="F183" s="298" t="s">
        <v>2864</v>
      </c>
      <c r="G183" s="298" t="s">
        <v>2943</v>
      </c>
      <c r="H183" s="298" t="s">
        <v>2880</v>
      </c>
      <c r="I183" s="298" t="s">
        <v>3339</v>
      </c>
      <c r="J183" s="300">
        <v>45082</v>
      </c>
      <c r="K183" s="300">
        <v>45090</v>
      </c>
    </row>
    <row r="184" spans="1:11" ht="14.9" customHeight="1">
      <c r="A184" s="298">
        <v>2147972960</v>
      </c>
      <c r="B184" s="298" t="s">
        <v>2860</v>
      </c>
      <c r="C184" s="299" t="s">
        <v>3340</v>
      </c>
      <c r="D184" s="298" t="s">
        <v>2869</v>
      </c>
      <c r="E184" s="298" t="s">
        <v>2863</v>
      </c>
      <c r="F184" s="298" t="s">
        <v>2864</v>
      </c>
      <c r="G184" s="298" t="s">
        <v>2865</v>
      </c>
      <c r="H184" s="298" t="s">
        <v>3336</v>
      </c>
      <c r="I184" s="298" t="s">
        <v>3341</v>
      </c>
      <c r="J184" s="300">
        <v>45093</v>
      </c>
      <c r="K184" s="300">
        <v>45101</v>
      </c>
    </row>
    <row r="185" spans="1:11" ht="14.9" customHeight="1">
      <c r="A185" s="298">
        <v>2147972211</v>
      </c>
      <c r="B185" s="298" t="s">
        <v>2860</v>
      </c>
      <c r="C185" s="299" t="s">
        <v>3342</v>
      </c>
      <c r="D185" s="298" t="s">
        <v>2862</v>
      </c>
      <c r="E185" s="298" t="s">
        <v>2863</v>
      </c>
      <c r="F185" s="298" t="s">
        <v>2864</v>
      </c>
      <c r="G185" s="298" t="s">
        <v>2923</v>
      </c>
      <c r="H185" s="298" t="s">
        <v>2924</v>
      </c>
      <c r="I185" s="298" t="s">
        <v>3343</v>
      </c>
      <c r="J185" s="300">
        <v>45093</v>
      </c>
      <c r="K185" s="300">
        <v>45101</v>
      </c>
    </row>
    <row r="186" spans="1:11" ht="14.9" customHeight="1">
      <c r="A186" s="298">
        <v>2147989042</v>
      </c>
      <c r="B186" s="298" t="s">
        <v>2860</v>
      </c>
      <c r="C186" s="299" t="s">
        <v>3344</v>
      </c>
      <c r="D186" s="298" t="s">
        <v>2869</v>
      </c>
      <c r="E186" s="298" t="s">
        <v>2863</v>
      </c>
      <c r="F186" s="298" t="s">
        <v>2864</v>
      </c>
      <c r="G186" s="298" t="s">
        <v>2923</v>
      </c>
      <c r="H186" s="298" t="s">
        <v>3307</v>
      </c>
      <c r="I186" s="298" t="s">
        <v>3345</v>
      </c>
      <c r="J186" s="300" t="s">
        <v>3118</v>
      </c>
      <c r="K186" s="300" t="s">
        <v>3346</v>
      </c>
    </row>
    <row r="187" spans="1:11" ht="14.9" customHeight="1">
      <c r="A187" s="298">
        <v>2147989035</v>
      </c>
      <c r="B187" s="298" t="s">
        <v>2860</v>
      </c>
      <c r="C187" s="299" t="s">
        <v>3347</v>
      </c>
      <c r="D187" s="298" t="s">
        <v>2869</v>
      </c>
      <c r="E187" s="298" t="s">
        <v>2863</v>
      </c>
      <c r="F187" s="298" t="s">
        <v>2864</v>
      </c>
      <c r="G187" s="298" t="s">
        <v>2923</v>
      </c>
      <c r="H187" s="298" t="s">
        <v>3307</v>
      </c>
      <c r="I187" s="298" t="s">
        <v>3345</v>
      </c>
      <c r="J187" s="300" t="s">
        <v>3118</v>
      </c>
      <c r="K187" s="300" t="s">
        <v>3346</v>
      </c>
    </row>
    <row r="188" spans="1:11" ht="14.9" customHeight="1">
      <c r="A188" s="298">
        <v>2147988055</v>
      </c>
      <c r="B188" s="298" t="s">
        <v>2860</v>
      </c>
      <c r="C188" s="299" t="s">
        <v>3348</v>
      </c>
      <c r="D188" s="298" t="s">
        <v>2876</v>
      </c>
      <c r="E188" s="298" t="s">
        <v>2863</v>
      </c>
      <c r="F188" s="298" t="s">
        <v>2864</v>
      </c>
      <c r="G188" s="298" t="s">
        <v>2865</v>
      </c>
      <c r="H188" s="298" t="s">
        <v>3050</v>
      </c>
      <c r="I188" s="298" t="s">
        <v>3349</v>
      </c>
      <c r="J188" s="300" t="s">
        <v>3281</v>
      </c>
      <c r="K188" s="300" t="s">
        <v>3350</v>
      </c>
    </row>
    <row r="189" spans="1:11" ht="14.9" customHeight="1">
      <c r="A189" s="298">
        <v>2147987725</v>
      </c>
      <c r="B189" s="298" t="s">
        <v>2860</v>
      </c>
      <c r="C189" s="299" t="s">
        <v>3351</v>
      </c>
      <c r="D189" s="298" t="s">
        <v>2869</v>
      </c>
      <c r="E189" s="298" t="s">
        <v>2863</v>
      </c>
      <c r="F189" s="298" t="s">
        <v>2864</v>
      </c>
      <c r="G189" s="298" t="s">
        <v>2911</v>
      </c>
      <c r="H189" s="298" t="s">
        <v>3352</v>
      </c>
      <c r="I189" s="298" t="s">
        <v>3353</v>
      </c>
      <c r="J189" s="300" t="s">
        <v>3354</v>
      </c>
      <c r="K189" s="300" t="s">
        <v>3293</v>
      </c>
    </row>
    <row r="190" spans="1:11" ht="14.9" customHeight="1">
      <c r="A190" s="298">
        <v>2147987714</v>
      </c>
      <c r="B190" s="298" t="s">
        <v>2860</v>
      </c>
      <c r="C190" s="299" t="s">
        <v>3355</v>
      </c>
      <c r="D190" s="298" t="s">
        <v>2869</v>
      </c>
      <c r="E190" s="298" t="s">
        <v>2863</v>
      </c>
      <c r="F190" s="298" t="s">
        <v>2864</v>
      </c>
      <c r="G190" s="298" t="s">
        <v>2911</v>
      </c>
      <c r="H190" s="298" t="s">
        <v>3352</v>
      </c>
      <c r="I190" s="298" t="s">
        <v>3353</v>
      </c>
      <c r="J190" s="300" t="s">
        <v>3354</v>
      </c>
      <c r="K190" s="300" t="s">
        <v>3293</v>
      </c>
    </row>
    <row r="191" spans="1:11" ht="14.9" customHeight="1">
      <c r="A191" s="298">
        <v>2147994587</v>
      </c>
      <c r="B191" s="298" t="s">
        <v>2860</v>
      </c>
      <c r="C191" s="299" t="s">
        <v>3356</v>
      </c>
      <c r="D191" s="298" t="s">
        <v>2869</v>
      </c>
      <c r="E191" s="298" t="s">
        <v>2863</v>
      </c>
      <c r="F191" s="298" t="s">
        <v>2864</v>
      </c>
      <c r="G191" s="298" t="s">
        <v>2923</v>
      </c>
      <c r="H191" s="298" t="s">
        <v>3357</v>
      </c>
      <c r="I191" s="298" t="s">
        <v>3358</v>
      </c>
      <c r="J191" s="300" t="s">
        <v>3172</v>
      </c>
      <c r="K191" s="300" t="s">
        <v>3359</v>
      </c>
    </row>
    <row r="192" spans="1:11" ht="14.9" customHeight="1">
      <c r="A192" s="298">
        <v>2147992741</v>
      </c>
      <c r="B192" s="298" t="s">
        <v>2860</v>
      </c>
      <c r="C192" s="299" t="s">
        <v>3360</v>
      </c>
      <c r="D192" s="298" t="s">
        <v>2869</v>
      </c>
      <c r="E192" s="298" t="s">
        <v>2863</v>
      </c>
      <c r="F192" s="298" t="s">
        <v>2864</v>
      </c>
      <c r="G192" s="298" t="s">
        <v>3256</v>
      </c>
      <c r="H192" s="298" t="s">
        <v>3361</v>
      </c>
      <c r="I192" s="298" t="s">
        <v>3362</v>
      </c>
      <c r="J192" s="300" t="s">
        <v>3288</v>
      </c>
      <c r="K192" s="300" t="s">
        <v>3363</v>
      </c>
    </row>
    <row r="193" spans="1:11" ht="14.9" customHeight="1">
      <c r="A193" s="298">
        <v>2148000064</v>
      </c>
      <c r="B193" s="298" t="s">
        <v>2860</v>
      </c>
      <c r="C193" s="299" t="s">
        <v>3364</v>
      </c>
      <c r="D193" s="298" t="s">
        <v>2869</v>
      </c>
      <c r="E193" s="298" t="s">
        <v>2863</v>
      </c>
      <c r="F193" s="298" t="s">
        <v>2864</v>
      </c>
      <c r="G193" s="298" t="s">
        <v>2923</v>
      </c>
      <c r="H193" s="298" t="s">
        <v>3112</v>
      </c>
      <c r="I193" s="298" t="s">
        <v>3365</v>
      </c>
      <c r="J193" s="300" t="s">
        <v>3172</v>
      </c>
      <c r="K193" s="300" t="s">
        <v>3359</v>
      </c>
    </row>
    <row r="194" spans="1:11" ht="14.9" customHeight="1">
      <c r="A194" s="298">
        <v>2147999335</v>
      </c>
      <c r="B194" s="298" t="s">
        <v>2860</v>
      </c>
      <c r="C194" s="299" t="s">
        <v>3366</v>
      </c>
      <c r="D194" s="298" t="s">
        <v>2869</v>
      </c>
      <c r="E194" s="298" t="s">
        <v>2863</v>
      </c>
      <c r="F194" s="298" t="s">
        <v>2864</v>
      </c>
      <c r="G194" s="298" t="s">
        <v>2954</v>
      </c>
      <c r="H194" s="298" t="s">
        <v>3046</v>
      </c>
      <c r="I194" s="298" t="s">
        <v>3367</v>
      </c>
      <c r="J194" s="300" t="s">
        <v>3368</v>
      </c>
      <c r="K194" s="300" t="s">
        <v>3369</v>
      </c>
    </row>
    <row r="195" spans="1:11" ht="14.9" customHeight="1">
      <c r="A195" s="298">
        <v>2147998792</v>
      </c>
      <c r="B195" s="298" t="s">
        <v>2860</v>
      </c>
      <c r="C195" s="299" t="s">
        <v>3370</v>
      </c>
      <c r="D195" s="298" t="s">
        <v>2862</v>
      </c>
      <c r="E195" s="298" t="s">
        <v>2863</v>
      </c>
      <c r="F195" s="298" t="s">
        <v>2864</v>
      </c>
      <c r="G195" s="298" t="s">
        <v>3371</v>
      </c>
      <c r="H195" s="298" t="s">
        <v>3020</v>
      </c>
      <c r="I195" s="298" t="s">
        <v>3372</v>
      </c>
      <c r="J195" s="300" t="s">
        <v>3373</v>
      </c>
      <c r="K195" s="300" t="s">
        <v>3374</v>
      </c>
    </row>
    <row r="196" spans="1:11" ht="14.9" customHeight="1">
      <c r="A196" s="298">
        <v>2147998461</v>
      </c>
      <c r="B196" s="298" t="s">
        <v>2860</v>
      </c>
      <c r="C196" s="299" t="s">
        <v>3375</v>
      </c>
      <c r="D196" s="298" t="s">
        <v>2862</v>
      </c>
      <c r="E196" s="298" t="s">
        <v>2863</v>
      </c>
      <c r="F196" s="298" t="s">
        <v>2864</v>
      </c>
      <c r="G196" s="298" t="s">
        <v>2920</v>
      </c>
      <c r="H196" s="298" t="s">
        <v>3376</v>
      </c>
      <c r="I196" s="298" t="s">
        <v>3377</v>
      </c>
      <c r="J196" s="300" t="s">
        <v>3373</v>
      </c>
      <c r="K196" s="300" t="s">
        <v>3374</v>
      </c>
    </row>
    <row r="197" spans="1:11" ht="14.9" customHeight="1">
      <c r="A197" s="298">
        <v>2147998399</v>
      </c>
      <c r="B197" s="298" t="s">
        <v>2860</v>
      </c>
      <c r="C197" s="299" t="s">
        <v>3378</v>
      </c>
      <c r="D197" s="298" t="s">
        <v>2869</v>
      </c>
      <c r="E197" s="298" t="s">
        <v>2863</v>
      </c>
      <c r="F197" s="298" t="s">
        <v>2864</v>
      </c>
      <c r="G197" s="298" t="s">
        <v>2923</v>
      </c>
      <c r="H197" s="298" t="s">
        <v>3034</v>
      </c>
      <c r="I197" s="298" t="s">
        <v>3379</v>
      </c>
      <c r="J197" s="300" t="s">
        <v>3183</v>
      </c>
      <c r="K197" s="300" t="s">
        <v>3380</v>
      </c>
    </row>
    <row r="198" spans="1:11" ht="14.9" customHeight="1">
      <c r="A198" s="298">
        <v>2147998376</v>
      </c>
      <c r="B198" s="298" t="s">
        <v>2860</v>
      </c>
      <c r="C198" s="299" t="s">
        <v>3381</v>
      </c>
      <c r="D198" s="298" t="s">
        <v>2869</v>
      </c>
      <c r="E198" s="298" t="s">
        <v>2863</v>
      </c>
      <c r="F198" s="298" t="s">
        <v>2864</v>
      </c>
      <c r="G198" s="298" t="s">
        <v>2923</v>
      </c>
      <c r="H198" s="298" t="s">
        <v>3307</v>
      </c>
      <c r="I198" s="298" t="s">
        <v>3382</v>
      </c>
      <c r="J198" s="300" t="s">
        <v>3180</v>
      </c>
      <c r="K198" s="300" t="s">
        <v>3296</v>
      </c>
    </row>
    <row r="199" spans="1:11" ht="14.9" customHeight="1">
      <c r="A199" s="298">
        <v>2148005181</v>
      </c>
      <c r="B199" s="298" t="s">
        <v>2860</v>
      </c>
      <c r="C199" s="299" t="s">
        <v>3383</v>
      </c>
      <c r="D199" s="298" t="s">
        <v>2869</v>
      </c>
      <c r="E199" s="298" t="s">
        <v>2863</v>
      </c>
      <c r="F199" s="298" t="s">
        <v>2864</v>
      </c>
      <c r="G199" s="298" t="s">
        <v>2954</v>
      </c>
      <c r="H199" s="298" t="s">
        <v>3037</v>
      </c>
      <c r="I199" s="298" t="s">
        <v>3384</v>
      </c>
      <c r="J199" s="300" t="s">
        <v>3385</v>
      </c>
      <c r="K199" s="300" t="s">
        <v>3281</v>
      </c>
    </row>
    <row r="200" spans="1:11" ht="14.9" customHeight="1">
      <c r="A200" s="298">
        <v>2148005177</v>
      </c>
      <c r="B200" s="298" t="s">
        <v>2860</v>
      </c>
      <c r="C200" s="299" t="s">
        <v>3386</v>
      </c>
      <c r="D200" s="298" t="s">
        <v>2869</v>
      </c>
      <c r="E200" s="298" t="s">
        <v>2863</v>
      </c>
      <c r="F200" s="298" t="s">
        <v>2864</v>
      </c>
      <c r="G200" s="298" t="s">
        <v>3387</v>
      </c>
      <c r="H200" s="298" t="s">
        <v>2960</v>
      </c>
      <c r="I200" s="298" t="s">
        <v>3388</v>
      </c>
      <c r="J200" s="300" t="s">
        <v>3363</v>
      </c>
      <c r="K200" s="300" t="s">
        <v>3389</v>
      </c>
    </row>
    <row r="201" spans="1:11" ht="14.9" customHeight="1">
      <c r="A201" s="298">
        <v>2148005116</v>
      </c>
      <c r="B201" s="298" t="s">
        <v>2860</v>
      </c>
      <c r="C201" s="299" t="s">
        <v>3390</v>
      </c>
      <c r="D201" s="298" t="s">
        <v>2869</v>
      </c>
      <c r="E201" s="298" t="s">
        <v>2863</v>
      </c>
      <c r="F201" s="298" t="s">
        <v>2864</v>
      </c>
      <c r="G201" s="298" t="s">
        <v>2923</v>
      </c>
      <c r="H201" s="298" t="s">
        <v>3080</v>
      </c>
      <c r="I201" s="298" t="s">
        <v>3391</v>
      </c>
      <c r="J201" s="300" t="s">
        <v>3296</v>
      </c>
      <c r="K201" s="300" t="s">
        <v>3373</v>
      </c>
    </row>
    <row r="202" spans="1:11" ht="14.9" customHeight="1">
      <c r="A202" s="298">
        <v>2148003809</v>
      </c>
      <c r="B202" s="298" t="s">
        <v>2860</v>
      </c>
      <c r="C202" s="299" t="s">
        <v>3392</v>
      </c>
      <c r="D202" s="298" t="s">
        <v>2862</v>
      </c>
      <c r="E202" s="298" t="s">
        <v>2863</v>
      </c>
      <c r="F202" s="298" t="s">
        <v>2864</v>
      </c>
      <c r="G202" s="298" t="s">
        <v>2923</v>
      </c>
      <c r="H202" s="298" t="s">
        <v>3393</v>
      </c>
      <c r="I202" s="298" t="s">
        <v>3394</v>
      </c>
      <c r="J202" s="300" t="s">
        <v>3293</v>
      </c>
      <c r="K202" s="300" t="s">
        <v>3274</v>
      </c>
    </row>
    <row r="203" spans="1:11" ht="14.9" customHeight="1">
      <c r="A203" s="298">
        <v>2148010723</v>
      </c>
      <c r="B203" s="298" t="s">
        <v>2860</v>
      </c>
      <c r="C203" s="299" t="s">
        <v>3395</v>
      </c>
      <c r="D203" s="298" t="s">
        <v>2869</v>
      </c>
      <c r="E203" s="298" t="s">
        <v>2863</v>
      </c>
      <c r="F203" s="298" t="s">
        <v>2864</v>
      </c>
      <c r="G203" s="298" t="s">
        <v>2923</v>
      </c>
      <c r="H203" s="298" t="s">
        <v>3396</v>
      </c>
      <c r="I203" s="298" t="s">
        <v>3397</v>
      </c>
      <c r="J203" s="300">
        <v>45082</v>
      </c>
      <c r="K203" s="300">
        <v>45090</v>
      </c>
    </row>
    <row r="204" spans="1:11" ht="14.9" customHeight="1">
      <c r="A204" s="298">
        <v>2148008602</v>
      </c>
      <c r="B204" s="298" t="s">
        <v>2860</v>
      </c>
      <c r="C204" s="299" t="s">
        <v>3398</v>
      </c>
      <c r="D204" s="298" t="s">
        <v>2869</v>
      </c>
      <c r="E204" s="298" t="s">
        <v>2863</v>
      </c>
      <c r="F204" s="298" t="s">
        <v>2864</v>
      </c>
      <c r="G204" s="298" t="s">
        <v>3147</v>
      </c>
      <c r="H204" s="298" t="s">
        <v>3399</v>
      </c>
      <c r="I204" s="298" t="s">
        <v>3400</v>
      </c>
      <c r="J204" s="300">
        <v>45100</v>
      </c>
      <c r="K204" s="300">
        <v>45108</v>
      </c>
    </row>
    <row r="205" spans="1:11" ht="14.9" customHeight="1">
      <c r="A205" s="298">
        <v>2148008382</v>
      </c>
      <c r="B205" s="298" t="s">
        <v>2860</v>
      </c>
      <c r="C205" s="299" t="s">
        <v>3401</v>
      </c>
      <c r="D205" s="298" t="s">
        <v>2869</v>
      </c>
      <c r="E205" s="298" t="s">
        <v>2863</v>
      </c>
      <c r="F205" s="298" t="s">
        <v>2864</v>
      </c>
      <c r="G205" s="298" t="s">
        <v>2865</v>
      </c>
      <c r="H205" s="298" t="s">
        <v>3402</v>
      </c>
      <c r="I205" s="298" t="s">
        <v>3403</v>
      </c>
      <c r="J205" s="300">
        <v>45098</v>
      </c>
      <c r="K205" s="300">
        <v>45106</v>
      </c>
    </row>
    <row r="206" spans="1:11" ht="14.9" customHeight="1">
      <c r="A206" s="298">
        <v>2148023733</v>
      </c>
      <c r="B206" s="298" t="s">
        <v>2860</v>
      </c>
      <c r="C206" s="299" t="s">
        <v>3404</v>
      </c>
      <c r="D206" s="298" t="s">
        <v>2869</v>
      </c>
      <c r="E206" s="298" t="s">
        <v>2863</v>
      </c>
      <c r="F206" s="298" t="s">
        <v>2864</v>
      </c>
      <c r="G206" s="298" t="s">
        <v>2934</v>
      </c>
      <c r="H206" s="298" t="s">
        <v>3106</v>
      </c>
      <c r="I206" s="298" t="s">
        <v>3405</v>
      </c>
      <c r="J206" s="300">
        <v>45103</v>
      </c>
      <c r="K206" s="300">
        <v>45111</v>
      </c>
    </row>
    <row r="207" spans="1:11" ht="14.9" customHeight="1">
      <c r="A207" s="298">
        <v>2148021957</v>
      </c>
      <c r="B207" s="298" t="s">
        <v>2860</v>
      </c>
      <c r="C207" s="299" t="s">
        <v>3406</v>
      </c>
      <c r="D207" s="298" t="s">
        <v>2869</v>
      </c>
      <c r="E207" s="298" t="s">
        <v>2863</v>
      </c>
      <c r="F207" s="298" t="s">
        <v>2864</v>
      </c>
      <c r="G207" s="298" t="s">
        <v>2923</v>
      </c>
      <c r="H207" s="298" t="s">
        <v>2978</v>
      </c>
      <c r="I207" s="298" t="s">
        <v>3407</v>
      </c>
      <c r="J207" s="300">
        <v>45085</v>
      </c>
      <c r="K207" s="300">
        <v>45093</v>
      </c>
    </row>
    <row r="208" spans="1:11" ht="14.9" customHeight="1">
      <c r="A208" s="298">
        <v>2148035644</v>
      </c>
      <c r="B208" s="298" t="s">
        <v>2860</v>
      </c>
      <c r="C208" s="299" t="s">
        <v>3408</v>
      </c>
      <c r="D208" s="298" t="s">
        <v>2869</v>
      </c>
      <c r="E208" s="298" t="s">
        <v>2863</v>
      </c>
      <c r="F208" s="298" t="s">
        <v>2864</v>
      </c>
      <c r="G208" s="298" t="s">
        <v>3409</v>
      </c>
      <c r="H208" s="298" t="s">
        <v>3410</v>
      </c>
      <c r="I208" s="298" t="s">
        <v>3411</v>
      </c>
      <c r="J208" s="300">
        <v>45104</v>
      </c>
      <c r="K208" s="300">
        <v>45112</v>
      </c>
    </row>
    <row r="209" spans="1:11" ht="14.9" customHeight="1">
      <c r="A209" s="298">
        <v>2148035229</v>
      </c>
      <c r="B209" s="298" t="s">
        <v>2860</v>
      </c>
      <c r="C209" s="299" t="s">
        <v>3412</v>
      </c>
      <c r="D209" s="298" t="s">
        <v>2869</v>
      </c>
      <c r="E209" s="298" t="s">
        <v>2863</v>
      </c>
      <c r="F209" s="298" t="s">
        <v>2864</v>
      </c>
      <c r="G209" s="298" t="s">
        <v>3015</v>
      </c>
      <c r="H209" s="298" t="s">
        <v>3247</v>
      </c>
      <c r="I209" s="298" t="s">
        <v>3413</v>
      </c>
      <c r="J209" s="300">
        <v>45089</v>
      </c>
      <c r="K209" s="300">
        <v>45097</v>
      </c>
    </row>
    <row r="210" spans="1:11" ht="14.9" customHeight="1">
      <c r="A210" s="298">
        <v>2148035223</v>
      </c>
      <c r="B210" s="298" t="s">
        <v>2860</v>
      </c>
      <c r="C210" s="299" t="s">
        <v>3414</v>
      </c>
      <c r="D210" s="298" t="s">
        <v>2869</v>
      </c>
      <c r="E210" s="298" t="s">
        <v>2863</v>
      </c>
      <c r="F210" s="298" t="s">
        <v>2864</v>
      </c>
      <c r="G210" s="298" t="s">
        <v>3015</v>
      </c>
      <c r="H210" s="298" t="s">
        <v>3247</v>
      </c>
      <c r="I210" s="298" t="s">
        <v>3413</v>
      </c>
      <c r="J210" s="300">
        <v>45089</v>
      </c>
      <c r="K210" s="300">
        <v>45097</v>
      </c>
    </row>
    <row r="211" spans="1:11" ht="14.9" customHeight="1">
      <c r="A211" s="298">
        <v>2148034073</v>
      </c>
      <c r="B211" s="298" t="s">
        <v>2860</v>
      </c>
      <c r="C211" s="299" t="s">
        <v>3415</v>
      </c>
      <c r="D211" s="298" t="s">
        <v>2869</v>
      </c>
      <c r="E211" s="298" t="s">
        <v>2863</v>
      </c>
      <c r="F211" s="298" t="s">
        <v>2864</v>
      </c>
      <c r="G211" s="298" t="s">
        <v>2939</v>
      </c>
      <c r="H211" s="298" t="s">
        <v>2978</v>
      </c>
      <c r="I211" s="298" t="s">
        <v>3416</v>
      </c>
      <c r="J211" s="300">
        <v>45091</v>
      </c>
      <c r="K211" s="300">
        <v>45099</v>
      </c>
    </row>
    <row r="212" spans="1:11" ht="14.9" customHeight="1">
      <c r="A212" s="298">
        <v>2148033367</v>
      </c>
      <c r="B212" s="298" t="s">
        <v>2860</v>
      </c>
      <c r="C212" s="299" t="s">
        <v>3417</v>
      </c>
      <c r="D212" s="298" t="s">
        <v>2869</v>
      </c>
      <c r="E212" s="298" t="s">
        <v>2863</v>
      </c>
      <c r="F212" s="298" t="s">
        <v>2864</v>
      </c>
      <c r="G212" s="298" t="s">
        <v>3409</v>
      </c>
      <c r="H212" s="298" t="s">
        <v>3418</v>
      </c>
      <c r="I212" s="298" t="s">
        <v>3419</v>
      </c>
      <c r="J212" s="300">
        <v>45091</v>
      </c>
      <c r="K212" s="300">
        <v>45099</v>
      </c>
    </row>
    <row r="213" spans="1:11" ht="14.9" customHeight="1">
      <c r="A213" s="298">
        <v>2148032154</v>
      </c>
      <c r="B213" s="298" t="s">
        <v>2860</v>
      </c>
      <c r="C213" s="299" t="s">
        <v>3420</v>
      </c>
      <c r="D213" s="298" t="s">
        <v>2869</v>
      </c>
      <c r="E213" s="298" t="s">
        <v>2863</v>
      </c>
      <c r="F213" s="298" t="s">
        <v>2864</v>
      </c>
      <c r="G213" s="298" t="s">
        <v>2865</v>
      </c>
      <c r="H213" s="298" t="s">
        <v>3421</v>
      </c>
      <c r="I213" s="298" t="s">
        <v>3422</v>
      </c>
      <c r="J213" s="300">
        <v>45103</v>
      </c>
      <c r="K213" s="300">
        <v>45111</v>
      </c>
    </row>
    <row r="214" spans="1:11" ht="14.9" customHeight="1">
      <c r="A214" s="298">
        <v>2148028158</v>
      </c>
      <c r="B214" s="298" t="s">
        <v>2860</v>
      </c>
      <c r="C214" s="299" t="s">
        <v>3423</v>
      </c>
      <c r="D214" s="298" t="s">
        <v>2869</v>
      </c>
      <c r="E214" s="298" t="s">
        <v>2863</v>
      </c>
      <c r="F214" s="298" t="s">
        <v>2864</v>
      </c>
      <c r="G214" s="298" t="s">
        <v>2954</v>
      </c>
      <c r="H214" s="298" t="s">
        <v>3424</v>
      </c>
      <c r="I214" s="298" t="s">
        <v>3425</v>
      </c>
      <c r="J214" s="300">
        <v>45105</v>
      </c>
      <c r="K214" s="300">
        <v>45113</v>
      </c>
    </row>
    <row r="215" spans="1:11" ht="14.9" customHeight="1">
      <c r="A215" s="298">
        <v>2157291210</v>
      </c>
      <c r="B215" s="298" t="s">
        <v>2860</v>
      </c>
      <c r="C215" s="299" t="s">
        <v>3426</v>
      </c>
      <c r="D215" s="298" t="s">
        <v>2869</v>
      </c>
      <c r="E215" s="298" t="s">
        <v>2863</v>
      </c>
      <c r="F215" s="298" t="s">
        <v>2864</v>
      </c>
      <c r="G215" s="298" t="s">
        <v>2923</v>
      </c>
      <c r="H215" s="298" t="s">
        <v>3112</v>
      </c>
      <c r="I215" s="298" t="s">
        <v>3427</v>
      </c>
    </row>
    <row r="216" spans="1:11" ht="14.9" customHeight="1">
      <c r="B216" s="298" t="s">
        <v>2860</v>
      </c>
      <c r="C216" s="299" t="s">
        <v>3428</v>
      </c>
      <c r="D216" s="298" t="s">
        <v>2869</v>
      </c>
      <c r="E216" s="298" t="s">
        <v>2863</v>
      </c>
      <c r="F216" s="298" t="s">
        <v>2864</v>
      </c>
      <c r="G216" s="298" t="s">
        <v>2923</v>
      </c>
      <c r="H216" s="298" t="s">
        <v>3336</v>
      </c>
      <c r="I216" s="298" t="s">
        <v>3429</v>
      </c>
    </row>
    <row r="217" spans="1:11" ht="14.9" customHeight="1">
      <c r="B217" s="298" t="s">
        <v>2860</v>
      </c>
      <c r="C217" s="299" t="s">
        <v>3430</v>
      </c>
      <c r="D217" s="298" t="s">
        <v>2869</v>
      </c>
      <c r="E217" s="298" t="s">
        <v>2863</v>
      </c>
      <c r="F217" s="298" t="s">
        <v>2864</v>
      </c>
      <c r="G217" s="298" t="s">
        <v>2954</v>
      </c>
      <c r="H217" s="298" t="s">
        <v>2978</v>
      </c>
      <c r="I217" s="298" t="s">
        <v>3431</v>
      </c>
    </row>
    <row r="218" spans="1:11" ht="14.9" customHeight="1">
      <c r="B218" s="298" t="s">
        <v>2860</v>
      </c>
      <c r="C218" s="299" t="s">
        <v>3432</v>
      </c>
      <c r="D218" s="298" t="s">
        <v>2869</v>
      </c>
      <c r="E218" s="298" t="s">
        <v>2863</v>
      </c>
      <c r="F218" s="298" t="s">
        <v>2864</v>
      </c>
      <c r="G218" s="298" t="s">
        <v>2923</v>
      </c>
      <c r="H218" s="298" t="s">
        <v>3080</v>
      </c>
      <c r="I218" s="298" t="s">
        <v>3433</v>
      </c>
    </row>
    <row r="219" spans="1:11" ht="14.9" customHeight="1">
      <c r="B219" s="298" t="s">
        <v>2860</v>
      </c>
      <c r="C219" s="299" t="s">
        <v>3434</v>
      </c>
      <c r="D219" s="298" t="s">
        <v>2869</v>
      </c>
      <c r="E219" s="298" t="s">
        <v>2863</v>
      </c>
      <c r="F219" s="298" t="s">
        <v>2864</v>
      </c>
      <c r="G219" s="298" t="s">
        <v>2865</v>
      </c>
      <c r="H219" s="298" t="s">
        <v>3185</v>
      </c>
      <c r="I219" s="298" t="s">
        <v>3435</v>
      </c>
    </row>
    <row r="220" spans="1:11" ht="14.9" customHeight="1">
      <c r="A220" s="298">
        <v>2148040038</v>
      </c>
      <c r="B220" s="298" t="s">
        <v>2860</v>
      </c>
      <c r="C220" s="299" t="s">
        <v>3436</v>
      </c>
      <c r="D220" s="298" t="s">
        <v>2869</v>
      </c>
      <c r="E220" s="298" t="s">
        <v>2863</v>
      </c>
      <c r="F220" s="298" t="s">
        <v>2864</v>
      </c>
      <c r="G220" s="298" t="s">
        <v>2939</v>
      </c>
      <c r="H220" s="298" t="s">
        <v>3437</v>
      </c>
      <c r="I220" s="298" t="s">
        <v>3438</v>
      </c>
    </row>
    <row r="221" spans="1:11" ht="14.9" customHeight="1">
      <c r="A221" s="298">
        <v>2148039393</v>
      </c>
      <c r="B221" s="298" t="s">
        <v>2860</v>
      </c>
      <c r="C221" s="299" t="s">
        <v>3439</v>
      </c>
      <c r="D221" s="298" t="s">
        <v>2869</v>
      </c>
      <c r="E221" s="298" t="s">
        <v>2863</v>
      </c>
      <c r="F221" s="298" t="s">
        <v>2864</v>
      </c>
      <c r="G221" s="298" t="s">
        <v>2998</v>
      </c>
      <c r="H221" s="298" t="s">
        <v>2999</v>
      </c>
      <c r="I221" s="298" t="s">
        <v>3440</v>
      </c>
    </row>
    <row r="222" spans="1:11" ht="14.9" customHeight="1">
      <c r="A222" s="298">
        <v>2148037146</v>
      </c>
      <c r="B222" s="298" t="s">
        <v>2860</v>
      </c>
      <c r="C222" s="299" t="s">
        <v>3441</v>
      </c>
      <c r="D222" s="298" t="s">
        <v>2869</v>
      </c>
      <c r="E222" s="298" t="s">
        <v>2863</v>
      </c>
      <c r="F222" s="298" t="s">
        <v>2864</v>
      </c>
      <c r="G222" s="298" t="s">
        <v>2923</v>
      </c>
      <c r="H222" s="298" t="s">
        <v>3026</v>
      </c>
      <c r="I222" s="298" t="s">
        <v>3442</v>
      </c>
    </row>
    <row r="223" spans="1:11" ht="14.9" customHeight="1">
      <c r="A223" s="298">
        <v>2148036240</v>
      </c>
      <c r="B223" s="298" t="s">
        <v>2860</v>
      </c>
      <c r="C223" s="299" t="s">
        <v>3443</v>
      </c>
      <c r="D223" s="298" t="s">
        <v>2876</v>
      </c>
      <c r="E223" s="298" t="s">
        <v>2863</v>
      </c>
      <c r="F223" s="298" t="s">
        <v>2864</v>
      </c>
      <c r="G223" s="298" t="s">
        <v>3444</v>
      </c>
      <c r="H223" s="298" t="s">
        <v>3445</v>
      </c>
      <c r="I223" s="298" t="s">
        <v>3446</v>
      </c>
    </row>
    <row r="224" spans="1:11" ht="14.9" customHeight="1">
      <c r="A224" s="298">
        <v>2148033981</v>
      </c>
      <c r="B224" s="298" t="s">
        <v>2860</v>
      </c>
      <c r="C224" s="299" t="s">
        <v>3447</v>
      </c>
      <c r="D224" s="298" t="s">
        <v>2862</v>
      </c>
      <c r="E224" s="298" t="s">
        <v>2863</v>
      </c>
      <c r="F224" s="298" t="s">
        <v>2864</v>
      </c>
      <c r="G224" s="298" t="s">
        <v>2865</v>
      </c>
      <c r="H224" s="298" t="s">
        <v>3127</v>
      </c>
      <c r="I224" s="298" t="s">
        <v>3448</v>
      </c>
    </row>
    <row r="225" spans="1:11" ht="14.9" customHeight="1">
      <c r="A225" s="298">
        <v>2148032849</v>
      </c>
      <c r="B225" s="298" t="s">
        <v>2860</v>
      </c>
      <c r="C225" s="299" t="s">
        <v>3449</v>
      </c>
      <c r="D225" s="298" t="s">
        <v>2869</v>
      </c>
      <c r="E225" s="298" t="s">
        <v>2863</v>
      </c>
      <c r="F225" s="298" t="s">
        <v>2864</v>
      </c>
      <c r="G225" s="298" t="s">
        <v>2865</v>
      </c>
      <c r="H225" s="298" t="s">
        <v>3122</v>
      </c>
      <c r="I225" s="298" t="s">
        <v>3450</v>
      </c>
    </row>
    <row r="226" spans="1:11" ht="14.9" customHeight="1">
      <c r="A226" s="298">
        <v>2148046570</v>
      </c>
      <c r="B226" s="298" t="s">
        <v>2860</v>
      </c>
      <c r="C226" s="299" t="s">
        <v>3451</v>
      </c>
      <c r="D226" s="298" t="s">
        <v>2869</v>
      </c>
      <c r="E226" s="298" t="s">
        <v>2863</v>
      </c>
      <c r="F226" s="298" t="s">
        <v>2864</v>
      </c>
      <c r="G226" s="298" t="s">
        <v>2923</v>
      </c>
      <c r="H226" s="298" t="s">
        <v>3357</v>
      </c>
      <c r="I226" s="298" t="s">
        <v>3452</v>
      </c>
      <c r="J226" s="300" t="s">
        <v>3389</v>
      </c>
      <c r="K226" s="300" t="s">
        <v>3453</v>
      </c>
    </row>
    <row r="227" spans="1:11" ht="14.9" customHeight="1">
      <c r="A227" s="298">
        <v>2148046230</v>
      </c>
      <c r="B227" s="298" t="s">
        <v>2860</v>
      </c>
      <c r="C227" s="299" t="s">
        <v>3454</v>
      </c>
      <c r="D227" s="298" t="s">
        <v>2862</v>
      </c>
      <c r="E227" s="298" t="s">
        <v>2863</v>
      </c>
      <c r="F227" s="298" t="s">
        <v>2864</v>
      </c>
      <c r="G227" s="298" t="s">
        <v>2943</v>
      </c>
      <c r="H227" s="298" t="s">
        <v>2880</v>
      </c>
      <c r="I227" s="298" t="s">
        <v>3455</v>
      </c>
      <c r="J227" s="300" t="s">
        <v>3175</v>
      </c>
      <c r="K227" s="300" t="s">
        <v>3180</v>
      </c>
    </row>
    <row r="228" spans="1:11" ht="14.9" customHeight="1">
      <c r="A228" s="298">
        <v>2148046103</v>
      </c>
      <c r="B228" s="298" t="s">
        <v>2860</v>
      </c>
      <c r="C228" s="299" t="s">
        <v>3456</v>
      </c>
      <c r="D228" s="298" t="s">
        <v>2862</v>
      </c>
      <c r="E228" s="298" t="s">
        <v>2863</v>
      </c>
      <c r="F228" s="298" t="s">
        <v>2864</v>
      </c>
      <c r="G228" s="298" t="s">
        <v>2865</v>
      </c>
      <c r="H228" s="298" t="s">
        <v>2888</v>
      </c>
      <c r="I228" s="298" t="s">
        <v>3457</v>
      </c>
      <c r="J228" s="300" t="s">
        <v>3458</v>
      </c>
      <c r="K228" s="300" t="s">
        <v>3459</v>
      </c>
    </row>
    <row r="229" spans="1:11" ht="14.9" customHeight="1">
      <c r="A229" s="298">
        <v>2148046065</v>
      </c>
      <c r="B229" s="298" t="s">
        <v>2860</v>
      </c>
      <c r="C229" s="299" t="s">
        <v>3460</v>
      </c>
      <c r="D229" s="298" t="s">
        <v>2862</v>
      </c>
      <c r="E229" s="298" t="s">
        <v>2863</v>
      </c>
      <c r="F229" s="298" t="s">
        <v>2864</v>
      </c>
      <c r="G229" s="298" t="s">
        <v>2954</v>
      </c>
      <c r="H229" s="298" t="s">
        <v>3461</v>
      </c>
      <c r="I229" s="298" t="s">
        <v>3462</v>
      </c>
      <c r="J229" s="300" t="s">
        <v>3373</v>
      </c>
      <c r="K229" s="300" t="s">
        <v>3374</v>
      </c>
    </row>
    <row r="230" spans="1:11" ht="14.9" customHeight="1">
      <c r="A230" s="298">
        <v>2148045479</v>
      </c>
      <c r="B230" s="298" t="s">
        <v>2860</v>
      </c>
      <c r="C230" s="299" t="s">
        <v>3463</v>
      </c>
      <c r="D230" s="298" t="s">
        <v>2876</v>
      </c>
      <c r="E230" s="298" t="s">
        <v>2863</v>
      </c>
      <c r="F230" s="298" t="s">
        <v>2864</v>
      </c>
      <c r="G230" s="298" t="s">
        <v>2865</v>
      </c>
      <c r="H230" s="298" t="s">
        <v>3464</v>
      </c>
      <c r="I230" s="298" t="s">
        <v>3465</v>
      </c>
      <c r="J230" s="300" t="s">
        <v>3466</v>
      </c>
      <c r="K230" s="300" t="s">
        <v>3467</v>
      </c>
    </row>
    <row r="231" spans="1:11" ht="14.9" customHeight="1">
      <c r="A231" s="298">
        <v>2148044414</v>
      </c>
      <c r="B231" s="298" t="s">
        <v>2860</v>
      </c>
      <c r="C231" s="299" t="s">
        <v>3468</v>
      </c>
      <c r="D231" s="298" t="s">
        <v>2869</v>
      </c>
      <c r="E231" s="298" t="s">
        <v>2863</v>
      </c>
      <c r="F231" s="298" t="s">
        <v>2864</v>
      </c>
      <c r="G231" s="298" t="s">
        <v>2911</v>
      </c>
      <c r="H231" s="298" t="s">
        <v>3122</v>
      </c>
      <c r="I231" s="298" t="s">
        <v>3469</v>
      </c>
      <c r="J231" s="300" t="s">
        <v>3470</v>
      </c>
      <c r="K231" s="300" t="s">
        <v>3471</v>
      </c>
    </row>
    <row r="232" spans="1:11" ht="14.9" customHeight="1">
      <c r="A232" s="298">
        <v>2148051359</v>
      </c>
      <c r="B232" s="298" t="s">
        <v>2860</v>
      </c>
      <c r="C232" s="299" t="s">
        <v>3472</v>
      </c>
      <c r="D232" s="298" t="s">
        <v>2869</v>
      </c>
      <c r="E232" s="298" t="s">
        <v>2863</v>
      </c>
      <c r="F232" s="298" t="s">
        <v>2864</v>
      </c>
      <c r="G232" s="298" t="s">
        <v>2923</v>
      </c>
      <c r="H232" s="298" t="s">
        <v>3112</v>
      </c>
      <c r="I232" s="298" t="s">
        <v>3473</v>
      </c>
      <c r="J232" s="300" t="s">
        <v>3474</v>
      </c>
      <c r="K232" s="300" t="s">
        <v>3466</v>
      </c>
    </row>
    <row r="233" spans="1:11" ht="14.9" customHeight="1">
      <c r="A233" s="298">
        <v>2148050754</v>
      </c>
      <c r="B233" s="298" t="s">
        <v>2860</v>
      </c>
      <c r="C233" s="299" t="s">
        <v>3475</v>
      </c>
      <c r="D233" s="298" t="s">
        <v>2869</v>
      </c>
      <c r="E233" s="298" t="s">
        <v>2863</v>
      </c>
      <c r="F233" s="298" t="s">
        <v>2864</v>
      </c>
      <c r="G233" s="298" t="s">
        <v>2939</v>
      </c>
      <c r="H233" s="298" t="s">
        <v>3204</v>
      </c>
      <c r="I233" s="298" t="s">
        <v>3476</v>
      </c>
      <c r="J233" s="300" t="s">
        <v>3373</v>
      </c>
      <c r="K233" s="300" t="s">
        <v>3374</v>
      </c>
    </row>
    <row r="234" spans="1:11" ht="14.9" customHeight="1">
      <c r="A234" s="298">
        <v>2148057260</v>
      </c>
      <c r="B234" s="298" t="s">
        <v>2860</v>
      </c>
      <c r="C234" s="299" t="s">
        <v>3477</v>
      </c>
      <c r="D234" s="298" t="s">
        <v>2862</v>
      </c>
      <c r="E234" s="298" t="s">
        <v>2863</v>
      </c>
      <c r="F234" s="298" t="s">
        <v>2864</v>
      </c>
      <c r="G234" s="298" t="s">
        <v>2865</v>
      </c>
      <c r="H234" s="298" t="s">
        <v>2888</v>
      </c>
      <c r="I234" s="298" t="s">
        <v>3478</v>
      </c>
      <c r="J234" s="300">
        <v>45110</v>
      </c>
      <c r="K234" s="300">
        <v>45118</v>
      </c>
    </row>
    <row r="235" spans="1:11" ht="14.9" customHeight="1">
      <c r="A235" s="298">
        <v>2148056859</v>
      </c>
      <c r="B235" s="298" t="s">
        <v>2860</v>
      </c>
      <c r="C235" s="299" t="s">
        <v>3479</v>
      </c>
      <c r="D235" s="298" t="s">
        <v>2869</v>
      </c>
      <c r="E235" s="298" t="s">
        <v>2863</v>
      </c>
      <c r="F235" s="298" t="s">
        <v>2864</v>
      </c>
      <c r="G235" s="298" t="s">
        <v>2923</v>
      </c>
      <c r="H235" s="298" t="s">
        <v>3080</v>
      </c>
      <c r="I235" s="298" t="s">
        <v>3480</v>
      </c>
      <c r="J235" s="300">
        <v>45098</v>
      </c>
      <c r="K235" s="300">
        <v>45106</v>
      </c>
    </row>
    <row r="236" spans="1:11" ht="14.9" customHeight="1">
      <c r="A236" s="298">
        <v>2148056597</v>
      </c>
      <c r="B236" s="298" t="s">
        <v>2860</v>
      </c>
      <c r="C236" s="299" t="s">
        <v>3481</v>
      </c>
      <c r="D236" s="298" t="s">
        <v>2869</v>
      </c>
      <c r="E236" s="298" t="s">
        <v>2863</v>
      </c>
      <c r="F236" s="298" t="s">
        <v>2864</v>
      </c>
      <c r="G236" s="298" t="s">
        <v>2865</v>
      </c>
      <c r="H236" s="298" t="s">
        <v>3106</v>
      </c>
      <c r="I236" s="298" t="s">
        <v>3482</v>
      </c>
      <c r="J236" s="300">
        <v>45111</v>
      </c>
      <c r="K236" s="300">
        <v>45119</v>
      </c>
    </row>
    <row r="237" spans="1:11" ht="14.9" customHeight="1">
      <c r="A237" s="298">
        <v>2148056284</v>
      </c>
      <c r="B237" s="298" t="s">
        <v>2860</v>
      </c>
      <c r="C237" s="299" t="s">
        <v>3483</v>
      </c>
      <c r="D237" s="298" t="s">
        <v>2869</v>
      </c>
      <c r="E237" s="298" t="s">
        <v>2863</v>
      </c>
      <c r="F237" s="298" t="s">
        <v>2864</v>
      </c>
      <c r="G237" s="298" t="s">
        <v>2906</v>
      </c>
      <c r="H237" s="298" t="s">
        <v>3135</v>
      </c>
      <c r="I237" s="298" t="s">
        <v>3484</v>
      </c>
      <c r="J237" s="300">
        <v>45096</v>
      </c>
      <c r="K237" s="300">
        <v>45104</v>
      </c>
    </row>
    <row r="238" spans="1:11" ht="14.9" customHeight="1">
      <c r="A238" s="298">
        <v>2148055986</v>
      </c>
      <c r="B238" s="298" t="s">
        <v>2860</v>
      </c>
      <c r="C238" s="299" t="s">
        <v>3485</v>
      </c>
      <c r="D238" s="298" t="s">
        <v>2869</v>
      </c>
      <c r="E238" s="298" t="s">
        <v>2863</v>
      </c>
      <c r="F238" s="298" t="s">
        <v>2864</v>
      </c>
      <c r="G238" s="298" t="s">
        <v>2865</v>
      </c>
      <c r="H238" s="298" t="s">
        <v>3109</v>
      </c>
      <c r="I238" s="298" t="s">
        <v>3486</v>
      </c>
      <c r="J238" s="300">
        <v>45112</v>
      </c>
      <c r="K238" s="300">
        <v>45120</v>
      </c>
    </row>
    <row r="239" spans="1:11" ht="14.9" customHeight="1">
      <c r="B239" s="298" t="s">
        <v>2860</v>
      </c>
      <c r="C239" s="299" t="s">
        <v>3487</v>
      </c>
      <c r="D239" s="298" t="s">
        <v>2869</v>
      </c>
      <c r="E239" s="298" t="s">
        <v>2863</v>
      </c>
      <c r="F239" s="298" t="s">
        <v>2864</v>
      </c>
      <c r="G239" s="298" t="s">
        <v>2923</v>
      </c>
      <c r="H239" s="298" t="s">
        <v>3106</v>
      </c>
      <c r="I239" s="298" t="s">
        <v>3488</v>
      </c>
    </row>
    <row r="240" spans="1:11" ht="14.9" customHeight="1">
      <c r="A240" s="298">
        <v>2148062663</v>
      </c>
      <c r="B240" s="298" t="s">
        <v>2860</v>
      </c>
      <c r="C240" s="299" t="s">
        <v>3489</v>
      </c>
      <c r="D240" s="298" t="s">
        <v>2869</v>
      </c>
      <c r="E240" s="298" t="s">
        <v>2863</v>
      </c>
      <c r="F240" s="298" t="s">
        <v>2864</v>
      </c>
      <c r="G240" s="298" t="s">
        <v>2954</v>
      </c>
      <c r="H240" s="298" t="s">
        <v>3106</v>
      </c>
      <c r="I240" s="298" t="s">
        <v>3490</v>
      </c>
      <c r="J240" s="300" t="s">
        <v>3458</v>
      </c>
      <c r="K240" s="300" t="s">
        <v>3459</v>
      </c>
    </row>
    <row r="241" spans="1:11" ht="14.9" customHeight="1">
      <c r="A241" s="298">
        <v>2148068470</v>
      </c>
      <c r="B241" s="298" t="s">
        <v>2860</v>
      </c>
      <c r="C241" s="299" t="s">
        <v>3491</v>
      </c>
      <c r="D241" s="298" t="s">
        <v>2862</v>
      </c>
      <c r="E241" s="298" t="s">
        <v>2863</v>
      </c>
      <c r="F241" s="298" t="s">
        <v>2864</v>
      </c>
      <c r="G241" s="298" t="s">
        <v>2865</v>
      </c>
      <c r="H241" s="298" t="s">
        <v>2888</v>
      </c>
      <c r="I241" s="298" t="s">
        <v>3492</v>
      </c>
      <c r="J241" s="300" t="s">
        <v>3493</v>
      </c>
      <c r="K241" s="300" t="s">
        <v>3494</v>
      </c>
    </row>
    <row r="242" spans="1:11" ht="14.9" customHeight="1">
      <c r="A242" s="298">
        <v>2148067730</v>
      </c>
      <c r="B242" s="298" t="s">
        <v>2860</v>
      </c>
      <c r="C242" s="299" t="s">
        <v>3495</v>
      </c>
      <c r="D242" s="298" t="s">
        <v>2869</v>
      </c>
      <c r="E242" s="298" t="s">
        <v>2863</v>
      </c>
      <c r="F242" s="298" t="s">
        <v>2864</v>
      </c>
      <c r="G242" s="298" t="s">
        <v>2923</v>
      </c>
      <c r="H242" s="298" t="s">
        <v>2870</v>
      </c>
      <c r="I242" s="298" t="s">
        <v>3496</v>
      </c>
      <c r="J242" s="300" t="s">
        <v>3497</v>
      </c>
      <c r="K242" s="300" t="s">
        <v>3470</v>
      </c>
    </row>
    <row r="243" spans="1:11" ht="14.9" customHeight="1">
      <c r="A243" s="298">
        <v>2148066542</v>
      </c>
      <c r="B243" s="298" t="s">
        <v>2860</v>
      </c>
      <c r="C243" s="299" t="s">
        <v>3498</v>
      </c>
      <c r="D243" s="298" t="s">
        <v>2869</v>
      </c>
      <c r="E243" s="298" t="s">
        <v>2863</v>
      </c>
      <c r="F243" s="298" t="s">
        <v>2864</v>
      </c>
      <c r="G243" s="298" t="s">
        <v>2923</v>
      </c>
      <c r="H243" s="298" t="s">
        <v>2978</v>
      </c>
      <c r="I243" s="298" t="s">
        <v>3499</v>
      </c>
      <c r="J243" s="300" t="s">
        <v>3368</v>
      </c>
      <c r="K243" s="300" t="s">
        <v>3369</v>
      </c>
    </row>
    <row r="244" spans="1:11" ht="14.9" customHeight="1">
      <c r="A244" s="298">
        <v>2148073485</v>
      </c>
      <c r="B244" s="298" t="s">
        <v>2860</v>
      </c>
      <c r="C244" s="299" t="s">
        <v>3500</v>
      </c>
      <c r="D244" s="298" t="s">
        <v>2869</v>
      </c>
      <c r="E244" s="298" t="s">
        <v>2863</v>
      </c>
      <c r="F244" s="298" t="s">
        <v>2864</v>
      </c>
      <c r="G244" s="298" t="s">
        <v>2923</v>
      </c>
      <c r="H244" s="298" t="s">
        <v>3037</v>
      </c>
      <c r="I244" s="298" t="s">
        <v>3501</v>
      </c>
      <c r="J244" s="300">
        <v>45100</v>
      </c>
      <c r="K244" s="300">
        <v>45108</v>
      </c>
    </row>
    <row r="245" spans="1:11" ht="14.9" customHeight="1">
      <c r="A245" s="298">
        <v>2148073340</v>
      </c>
      <c r="B245" s="298" t="s">
        <v>2860</v>
      </c>
      <c r="C245" s="299" t="s">
        <v>3502</v>
      </c>
      <c r="D245" s="298" t="s">
        <v>2869</v>
      </c>
      <c r="E245" s="298" t="s">
        <v>2863</v>
      </c>
      <c r="F245" s="298" t="s">
        <v>2864</v>
      </c>
      <c r="G245" s="298" t="s">
        <v>2865</v>
      </c>
      <c r="H245" s="298" t="s">
        <v>3185</v>
      </c>
      <c r="I245" s="298" t="s">
        <v>3503</v>
      </c>
      <c r="J245" s="300">
        <v>45117</v>
      </c>
      <c r="K245" s="300">
        <v>45125</v>
      </c>
    </row>
    <row r="246" spans="1:11" ht="14.9" customHeight="1">
      <c r="A246" s="298">
        <v>2148072415</v>
      </c>
      <c r="B246" s="298" t="s">
        <v>2860</v>
      </c>
      <c r="C246" s="299" t="s">
        <v>3504</v>
      </c>
      <c r="D246" s="298" t="s">
        <v>2869</v>
      </c>
      <c r="E246" s="298" t="s">
        <v>2863</v>
      </c>
      <c r="F246" s="298" t="s">
        <v>2864</v>
      </c>
      <c r="G246" s="298" t="s">
        <v>2923</v>
      </c>
      <c r="H246" s="298" t="s">
        <v>2999</v>
      </c>
      <c r="I246" s="298" t="s">
        <v>3505</v>
      </c>
      <c r="J246" s="300">
        <v>45099</v>
      </c>
      <c r="K246" s="300">
        <v>45107</v>
      </c>
    </row>
    <row r="247" spans="1:11" ht="14.9" customHeight="1">
      <c r="A247" s="298">
        <v>2148072101</v>
      </c>
      <c r="B247" s="298" t="s">
        <v>2860</v>
      </c>
      <c r="C247" s="299" t="s">
        <v>3506</v>
      </c>
      <c r="D247" s="298" t="s">
        <v>2869</v>
      </c>
      <c r="E247" s="298" t="s">
        <v>2863</v>
      </c>
      <c r="F247" s="298" t="s">
        <v>2864</v>
      </c>
      <c r="G247" s="298" t="s">
        <v>2865</v>
      </c>
      <c r="H247" s="298" t="s">
        <v>3185</v>
      </c>
      <c r="I247" s="298" t="s">
        <v>3507</v>
      </c>
      <c r="J247" s="300">
        <v>45125</v>
      </c>
      <c r="K247" s="300">
        <v>45133</v>
      </c>
    </row>
    <row r="248" spans="1:11" ht="14.9" customHeight="1">
      <c r="A248" s="298">
        <v>2148072091</v>
      </c>
      <c r="B248" s="298" t="s">
        <v>2860</v>
      </c>
      <c r="C248" s="299" t="s">
        <v>3508</v>
      </c>
      <c r="D248" s="298" t="s">
        <v>2869</v>
      </c>
      <c r="E248" s="298" t="s">
        <v>2863</v>
      </c>
      <c r="F248" s="298" t="s">
        <v>2864</v>
      </c>
      <c r="G248" s="298" t="s">
        <v>2865</v>
      </c>
      <c r="H248" s="298" t="s">
        <v>3185</v>
      </c>
      <c r="I248" s="298" t="s">
        <v>3507</v>
      </c>
      <c r="J248" s="300">
        <v>45124</v>
      </c>
      <c r="K248" s="300">
        <v>45132</v>
      </c>
    </row>
    <row r="249" spans="1:11" ht="14.9" customHeight="1">
      <c r="A249" s="298">
        <v>2148073930</v>
      </c>
      <c r="B249" s="298" t="s">
        <v>2860</v>
      </c>
      <c r="C249" s="299" t="s">
        <v>3509</v>
      </c>
      <c r="D249" s="298" t="s">
        <v>2869</v>
      </c>
      <c r="E249" s="298" t="s">
        <v>2863</v>
      </c>
      <c r="F249" s="298" t="s">
        <v>2864</v>
      </c>
      <c r="G249" s="298" t="s">
        <v>2923</v>
      </c>
      <c r="H249" s="298" t="s">
        <v>3307</v>
      </c>
      <c r="I249" s="298" t="s">
        <v>3510</v>
      </c>
      <c r="J249" s="300">
        <v>45088</v>
      </c>
      <c r="K249" s="300">
        <v>45096</v>
      </c>
    </row>
    <row r="250" spans="1:11" ht="14.9" customHeight="1">
      <c r="A250" s="298">
        <v>2148070302</v>
      </c>
      <c r="B250" s="298" t="s">
        <v>2860</v>
      </c>
      <c r="C250" s="299" t="s">
        <v>3511</v>
      </c>
      <c r="D250" s="298" t="s">
        <v>2869</v>
      </c>
      <c r="E250" s="298" t="s">
        <v>2863</v>
      </c>
      <c r="F250" s="298" t="s">
        <v>2864</v>
      </c>
      <c r="G250" s="298" t="s">
        <v>2865</v>
      </c>
      <c r="H250" s="298" t="s">
        <v>3247</v>
      </c>
      <c r="I250" s="298" t="s">
        <v>3512</v>
      </c>
      <c r="J250" s="300">
        <v>45114</v>
      </c>
      <c r="K250" s="300">
        <v>45122</v>
      </c>
    </row>
    <row r="251" spans="1:11" ht="14.9" customHeight="1">
      <c r="A251" s="298">
        <v>2148079321</v>
      </c>
      <c r="B251" s="298" t="s">
        <v>2860</v>
      </c>
      <c r="C251" s="299" t="s">
        <v>3513</v>
      </c>
      <c r="D251" s="298" t="s">
        <v>2862</v>
      </c>
      <c r="E251" s="298" t="s">
        <v>2863</v>
      </c>
      <c r="F251" s="298" t="s">
        <v>2864</v>
      </c>
      <c r="G251" s="298" t="s">
        <v>2911</v>
      </c>
      <c r="H251" s="298" t="s">
        <v>2884</v>
      </c>
      <c r="I251" s="298" t="s">
        <v>3514</v>
      </c>
      <c r="J251" s="300" t="s">
        <v>3389</v>
      </c>
      <c r="K251" s="300" t="s">
        <v>3453</v>
      </c>
    </row>
    <row r="252" spans="1:11" ht="14.9" customHeight="1">
      <c r="A252" s="298">
        <v>2148079092</v>
      </c>
      <c r="B252" s="298" t="s">
        <v>2860</v>
      </c>
      <c r="C252" s="299" t="s">
        <v>3515</v>
      </c>
      <c r="D252" s="298" t="s">
        <v>2869</v>
      </c>
      <c r="E252" s="298" t="s">
        <v>2863</v>
      </c>
      <c r="F252" s="298" t="s">
        <v>2864</v>
      </c>
      <c r="G252" s="298" t="s">
        <v>2920</v>
      </c>
      <c r="H252" s="298" t="s">
        <v>3516</v>
      </c>
      <c r="I252" s="298" t="s">
        <v>3517</v>
      </c>
      <c r="J252" s="300" t="s">
        <v>3518</v>
      </c>
      <c r="K252" s="300" t="s">
        <v>3519</v>
      </c>
    </row>
    <row r="253" spans="1:11" ht="14.9" customHeight="1">
      <c r="A253" s="298">
        <v>2148079064</v>
      </c>
      <c r="B253" s="298" t="s">
        <v>2860</v>
      </c>
      <c r="C253" s="299" t="s">
        <v>3520</v>
      </c>
      <c r="D253" s="298" t="s">
        <v>2869</v>
      </c>
      <c r="E253" s="298" t="s">
        <v>2863</v>
      </c>
      <c r="F253" s="298" t="s">
        <v>2864</v>
      </c>
      <c r="G253" s="298" t="s">
        <v>2920</v>
      </c>
      <c r="H253" s="298" t="s">
        <v>3516</v>
      </c>
      <c r="I253" s="298" t="s">
        <v>3517</v>
      </c>
      <c r="J253" s="300" t="s">
        <v>3518</v>
      </c>
      <c r="K253" s="300" t="s">
        <v>3519</v>
      </c>
    </row>
    <row r="254" spans="1:11" ht="14.9" customHeight="1">
      <c r="A254" s="298">
        <v>2148073930</v>
      </c>
      <c r="B254" s="298" t="s">
        <v>2860</v>
      </c>
      <c r="C254" s="299" t="s">
        <v>3509</v>
      </c>
      <c r="D254" s="298" t="s">
        <v>2869</v>
      </c>
      <c r="E254" s="298" t="s">
        <v>2863</v>
      </c>
      <c r="F254" s="298" t="s">
        <v>2864</v>
      </c>
      <c r="G254" s="298" t="s">
        <v>2923</v>
      </c>
      <c r="H254" s="298" t="s">
        <v>3307</v>
      </c>
      <c r="I254" s="298" t="s">
        <v>3510</v>
      </c>
      <c r="J254" s="300" t="s">
        <v>3296</v>
      </c>
      <c r="K254" s="300" t="s">
        <v>3373</v>
      </c>
    </row>
    <row r="255" spans="1:11" ht="14.9" customHeight="1">
      <c r="A255" s="298">
        <v>2148086224</v>
      </c>
      <c r="B255" s="298" t="s">
        <v>2860</v>
      </c>
      <c r="C255" s="299" t="s">
        <v>3521</v>
      </c>
      <c r="D255" s="298" t="s">
        <v>2862</v>
      </c>
      <c r="E255" s="298" t="s">
        <v>2863</v>
      </c>
      <c r="F255" s="298" t="s">
        <v>2864</v>
      </c>
      <c r="G255" s="298" t="s">
        <v>3444</v>
      </c>
      <c r="H255" s="298" t="s">
        <v>2880</v>
      </c>
      <c r="I255" s="298" t="s">
        <v>3522</v>
      </c>
      <c r="J255" s="300">
        <v>45093</v>
      </c>
      <c r="K255" s="300">
        <v>45101</v>
      </c>
    </row>
    <row r="256" spans="1:11" ht="14.9" customHeight="1">
      <c r="A256" s="298">
        <v>2148085593</v>
      </c>
      <c r="B256" s="298" t="s">
        <v>2860</v>
      </c>
      <c r="C256" s="299" t="s">
        <v>3523</v>
      </c>
      <c r="D256" s="298" t="s">
        <v>2869</v>
      </c>
      <c r="E256" s="298" t="s">
        <v>2863</v>
      </c>
      <c r="F256" s="298" t="s">
        <v>2864</v>
      </c>
      <c r="G256" s="298" t="s">
        <v>2923</v>
      </c>
      <c r="H256" s="298" t="s">
        <v>3336</v>
      </c>
      <c r="I256" s="298" t="s">
        <v>3524</v>
      </c>
      <c r="J256" s="300">
        <v>45102</v>
      </c>
      <c r="K256" s="300">
        <v>45110</v>
      </c>
    </row>
    <row r="257" spans="1:11" ht="14.9" customHeight="1">
      <c r="A257" s="298">
        <v>2148092402</v>
      </c>
      <c r="B257" s="298" t="s">
        <v>2860</v>
      </c>
      <c r="C257" s="299" t="s">
        <v>3525</v>
      </c>
      <c r="D257" s="298" t="s">
        <v>2869</v>
      </c>
      <c r="E257" s="298" t="s">
        <v>2863</v>
      </c>
      <c r="F257" s="298" t="s">
        <v>2864</v>
      </c>
      <c r="G257" s="298" t="s">
        <v>2923</v>
      </c>
      <c r="H257" s="298" t="s">
        <v>3112</v>
      </c>
      <c r="I257" s="298" t="s">
        <v>3526</v>
      </c>
      <c r="J257" s="300">
        <v>45104</v>
      </c>
      <c r="K257" s="300">
        <v>45112</v>
      </c>
    </row>
    <row r="258" spans="1:11" ht="14.9" customHeight="1">
      <c r="A258" s="298">
        <v>2148091957</v>
      </c>
      <c r="B258" s="298" t="s">
        <v>2860</v>
      </c>
      <c r="C258" s="299" t="s">
        <v>3527</v>
      </c>
      <c r="D258" s="298" t="s">
        <v>2869</v>
      </c>
      <c r="E258" s="298" t="s">
        <v>2863</v>
      </c>
      <c r="F258" s="298" t="s">
        <v>2864</v>
      </c>
      <c r="G258" s="298" t="s">
        <v>3270</v>
      </c>
      <c r="H258" s="298" t="s">
        <v>3130</v>
      </c>
      <c r="I258" s="298" t="s">
        <v>3528</v>
      </c>
      <c r="J258" s="300">
        <v>45120</v>
      </c>
      <c r="K258" s="300">
        <v>45128</v>
      </c>
    </row>
    <row r="259" spans="1:11" ht="14.9" customHeight="1">
      <c r="A259" s="298">
        <v>2148091946</v>
      </c>
      <c r="B259" s="298" t="s">
        <v>2860</v>
      </c>
      <c r="C259" s="299" t="s">
        <v>3529</v>
      </c>
      <c r="D259" s="298" t="s">
        <v>2869</v>
      </c>
      <c r="E259" s="298" t="s">
        <v>2863</v>
      </c>
      <c r="F259" s="298" t="s">
        <v>2864</v>
      </c>
      <c r="G259" s="298" t="s">
        <v>2923</v>
      </c>
      <c r="H259" s="298" t="s">
        <v>3112</v>
      </c>
      <c r="I259" s="298" t="s">
        <v>3530</v>
      </c>
      <c r="J259" s="300">
        <v>45104</v>
      </c>
      <c r="K259" s="300">
        <v>45112</v>
      </c>
    </row>
    <row r="260" spans="1:11" ht="14.9" customHeight="1">
      <c r="A260" s="298">
        <v>2148091719</v>
      </c>
      <c r="B260" s="298" t="s">
        <v>2860</v>
      </c>
      <c r="C260" s="299" t="s">
        <v>3531</v>
      </c>
      <c r="D260" s="298" t="s">
        <v>2869</v>
      </c>
      <c r="E260" s="298" t="s">
        <v>2863</v>
      </c>
      <c r="F260" s="298" t="s">
        <v>2864</v>
      </c>
      <c r="G260" s="298" t="s">
        <v>2923</v>
      </c>
      <c r="H260" s="298" t="s">
        <v>2978</v>
      </c>
      <c r="I260" s="298" t="s">
        <v>3532</v>
      </c>
      <c r="J260" s="300">
        <v>45102</v>
      </c>
      <c r="K260" s="300">
        <v>45110</v>
      </c>
    </row>
    <row r="261" spans="1:11" ht="14.9" customHeight="1">
      <c r="A261" s="298">
        <v>2148090269</v>
      </c>
      <c r="B261" s="298" t="s">
        <v>2860</v>
      </c>
      <c r="C261" s="299" t="s">
        <v>3533</v>
      </c>
      <c r="D261" s="298" t="s">
        <v>2869</v>
      </c>
      <c r="E261" s="298" t="s">
        <v>2863</v>
      </c>
      <c r="F261" s="298" t="s">
        <v>2864</v>
      </c>
      <c r="G261" s="298" t="s">
        <v>2934</v>
      </c>
      <c r="H261" s="298" t="s">
        <v>2978</v>
      </c>
      <c r="I261" s="298" t="s">
        <v>3534</v>
      </c>
      <c r="J261" s="300">
        <v>45119</v>
      </c>
      <c r="K261" s="300">
        <v>45127</v>
      </c>
    </row>
    <row r="262" spans="1:11" ht="14.9" customHeight="1">
      <c r="A262" s="298">
        <v>2148087279</v>
      </c>
      <c r="B262" s="298" t="s">
        <v>2860</v>
      </c>
      <c r="C262" s="299" t="s">
        <v>3535</v>
      </c>
      <c r="D262" s="298" t="s">
        <v>2869</v>
      </c>
      <c r="E262" s="298" t="s">
        <v>2863</v>
      </c>
      <c r="F262" s="298" t="s">
        <v>2864</v>
      </c>
      <c r="G262" s="298" t="s">
        <v>2865</v>
      </c>
      <c r="H262" s="298" t="s">
        <v>2978</v>
      </c>
      <c r="I262" s="298" t="s">
        <v>3536</v>
      </c>
      <c r="J262" s="300">
        <v>45120</v>
      </c>
      <c r="K262" s="300">
        <v>45128</v>
      </c>
    </row>
    <row r="263" spans="1:11" ht="14.9" customHeight="1">
      <c r="A263" s="298">
        <v>2148102753</v>
      </c>
      <c r="B263" s="298" t="s">
        <v>2860</v>
      </c>
      <c r="C263" s="299" t="s">
        <v>3537</v>
      </c>
      <c r="D263" s="298" t="s">
        <v>2862</v>
      </c>
      <c r="E263" s="298" t="s">
        <v>2863</v>
      </c>
      <c r="F263" s="298" t="s">
        <v>2864</v>
      </c>
      <c r="G263" s="298" t="s">
        <v>2865</v>
      </c>
      <c r="H263" s="298" t="s">
        <v>2880</v>
      </c>
      <c r="I263" s="298" t="s">
        <v>3538</v>
      </c>
      <c r="J263" s="300" t="s">
        <v>3459</v>
      </c>
      <c r="K263" s="300" t="s">
        <v>3539</v>
      </c>
    </row>
    <row r="264" spans="1:11" ht="14.9" customHeight="1">
      <c r="A264" s="298">
        <v>2148102444</v>
      </c>
      <c r="B264" s="298" t="s">
        <v>2860</v>
      </c>
      <c r="C264" s="299" t="s">
        <v>3540</v>
      </c>
      <c r="D264" s="298" t="s">
        <v>2869</v>
      </c>
      <c r="E264" s="298" t="s">
        <v>2863</v>
      </c>
      <c r="F264" s="298" t="s">
        <v>2864</v>
      </c>
      <c r="G264" s="298" t="s">
        <v>2923</v>
      </c>
      <c r="H264" s="298" t="s">
        <v>2971</v>
      </c>
      <c r="I264" s="298" t="s">
        <v>3541</v>
      </c>
      <c r="J264" s="300" t="s">
        <v>3350</v>
      </c>
      <c r="K264" s="300" t="s">
        <v>3518</v>
      </c>
    </row>
    <row r="265" spans="1:11" ht="14.9" customHeight="1">
      <c r="A265" s="298">
        <v>2148102421</v>
      </c>
      <c r="B265" s="298" t="s">
        <v>2860</v>
      </c>
      <c r="C265" s="299" t="s">
        <v>3542</v>
      </c>
      <c r="D265" s="298" t="s">
        <v>2869</v>
      </c>
      <c r="E265" s="298" t="s">
        <v>2863</v>
      </c>
      <c r="F265" s="298" t="s">
        <v>2864</v>
      </c>
      <c r="G265" s="298" t="s">
        <v>2865</v>
      </c>
      <c r="H265" s="298" t="s">
        <v>2978</v>
      </c>
      <c r="I265" s="298" t="s">
        <v>3543</v>
      </c>
      <c r="J265" s="300" t="s">
        <v>3453</v>
      </c>
      <c r="K265" s="300" t="s">
        <v>3544</v>
      </c>
    </row>
    <row r="266" spans="1:11" ht="14.9" customHeight="1">
      <c r="A266" s="298">
        <v>2148108952</v>
      </c>
      <c r="B266" s="298" t="s">
        <v>2860</v>
      </c>
      <c r="C266" s="299" t="s">
        <v>3545</v>
      </c>
      <c r="D266" s="298" t="s">
        <v>2876</v>
      </c>
      <c r="E266" s="298" t="s">
        <v>2863</v>
      </c>
      <c r="F266" s="298" t="s">
        <v>2864</v>
      </c>
      <c r="G266" s="298" t="s">
        <v>2911</v>
      </c>
      <c r="H266" s="298" t="s">
        <v>3546</v>
      </c>
      <c r="I266" s="298" t="s">
        <v>3547</v>
      </c>
      <c r="J266" s="300" t="s">
        <v>3548</v>
      </c>
      <c r="K266" s="300" t="s">
        <v>3549</v>
      </c>
    </row>
    <row r="267" spans="1:11" ht="14.9" customHeight="1">
      <c r="A267" s="298">
        <v>2148108616</v>
      </c>
      <c r="B267" s="298" t="s">
        <v>2860</v>
      </c>
      <c r="C267" s="299" t="s">
        <v>3550</v>
      </c>
      <c r="D267" s="298" t="s">
        <v>2862</v>
      </c>
      <c r="E267" s="298" t="s">
        <v>2863</v>
      </c>
      <c r="F267" s="298" t="s">
        <v>2864</v>
      </c>
      <c r="G267" s="298" t="s">
        <v>2923</v>
      </c>
      <c r="H267" s="298" t="s">
        <v>2880</v>
      </c>
      <c r="I267" s="298" t="s">
        <v>3551</v>
      </c>
      <c r="J267" s="300" t="s">
        <v>3552</v>
      </c>
      <c r="K267" s="300" t="s">
        <v>3553</v>
      </c>
    </row>
    <row r="268" spans="1:11" ht="14.9" customHeight="1">
      <c r="A268" s="298">
        <v>2148108593</v>
      </c>
      <c r="B268" s="298" t="s">
        <v>2860</v>
      </c>
      <c r="C268" s="299" t="s">
        <v>3554</v>
      </c>
      <c r="D268" s="298" t="s">
        <v>2869</v>
      </c>
      <c r="E268" s="298" t="s">
        <v>2863</v>
      </c>
      <c r="F268" s="298" t="s">
        <v>2864</v>
      </c>
      <c r="G268" s="298" t="s">
        <v>2923</v>
      </c>
      <c r="H268" s="298" t="s">
        <v>3080</v>
      </c>
      <c r="I268" s="298" t="s">
        <v>3555</v>
      </c>
      <c r="J268" s="300" t="s">
        <v>3459</v>
      </c>
      <c r="K268" s="300" t="s">
        <v>3539</v>
      </c>
    </row>
    <row r="269" spans="1:11" ht="14.9" customHeight="1">
      <c r="A269" s="298">
        <v>2148108538</v>
      </c>
      <c r="B269" s="298" t="s">
        <v>2860</v>
      </c>
      <c r="C269" s="299" t="s">
        <v>3556</v>
      </c>
      <c r="D269" s="298" t="s">
        <v>2862</v>
      </c>
      <c r="E269" s="298" t="s">
        <v>2863</v>
      </c>
      <c r="F269" s="298" t="s">
        <v>2864</v>
      </c>
      <c r="G269" s="298" t="s">
        <v>2923</v>
      </c>
      <c r="H269" s="298" t="s">
        <v>2880</v>
      </c>
      <c r="I269" s="298" t="s">
        <v>3557</v>
      </c>
      <c r="J269" s="300" t="s">
        <v>3453</v>
      </c>
      <c r="K269" s="300" t="s">
        <v>3544</v>
      </c>
    </row>
    <row r="270" spans="1:11" ht="14.9" customHeight="1">
      <c r="A270" s="298">
        <v>2148108111</v>
      </c>
      <c r="B270" s="298" t="s">
        <v>2860</v>
      </c>
      <c r="C270" s="299" t="s">
        <v>3558</v>
      </c>
      <c r="D270" s="298" t="s">
        <v>2862</v>
      </c>
      <c r="E270" s="298" t="s">
        <v>2863</v>
      </c>
      <c r="F270" s="298" t="s">
        <v>2864</v>
      </c>
      <c r="G270" s="298" t="s">
        <v>2923</v>
      </c>
      <c r="H270" s="298" t="s">
        <v>2880</v>
      </c>
      <c r="I270" s="298" t="s">
        <v>3559</v>
      </c>
      <c r="J270" s="300" t="s">
        <v>3552</v>
      </c>
      <c r="K270" s="300" t="s">
        <v>3553</v>
      </c>
    </row>
    <row r="271" spans="1:11" ht="14.9" customHeight="1">
      <c r="A271" s="298">
        <v>2148108038</v>
      </c>
      <c r="B271" s="298" t="s">
        <v>2860</v>
      </c>
      <c r="C271" s="299" t="s">
        <v>3560</v>
      </c>
      <c r="D271" s="298" t="s">
        <v>2869</v>
      </c>
      <c r="E271" s="298" t="s">
        <v>2863</v>
      </c>
      <c r="F271" s="298" t="s">
        <v>2864</v>
      </c>
      <c r="G271" s="298" t="s">
        <v>2865</v>
      </c>
      <c r="H271" s="298" t="s">
        <v>3561</v>
      </c>
      <c r="I271" s="298" t="s">
        <v>3562</v>
      </c>
      <c r="J271" s="300" t="s">
        <v>3563</v>
      </c>
      <c r="K271" s="300" t="s">
        <v>3564</v>
      </c>
    </row>
    <row r="272" spans="1:11" ht="14.9" customHeight="1">
      <c r="A272" s="298">
        <v>2148107632</v>
      </c>
      <c r="B272" s="298" t="s">
        <v>2860</v>
      </c>
      <c r="C272" s="299" t="s">
        <v>3565</v>
      </c>
      <c r="D272" s="298" t="s">
        <v>2869</v>
      </c>
      <c r="E272" s="298" t="s">
        <v>2863</v>
      </c>
      <c r="F272" s="298" t="s">
        <v>2864</v>
      </c>
      <c r="G272" s="298" t="s">
        <v>2923</v>
      </c>
      <c r="H272" s="298" t="s">
        <v>3566</v>
      </c>
      <c r="I272" s="298" t="s">
        <v>3567</v>
      </c>
      <c r="J272" s="300" t="s">
        <v>3369</v>
      </c>
      <c r="K272" s="300" t="s">
        <v>3568</v>
      </c>
    </row>
    <row r="273" spans="1:11" ht="14.9" customHeight="1">
      <c r="A273" s="298">
        <v>2148113597</v>
      </c>
      <c r="B273" s="298" t="s">
        <v>2860</v>
      </c>
      <c r="C273" s="299" t="s">
        <v>3569</v>
      </c>
      <c r="D273" s="298" t="s">
        <v>2869</v>
      </c>
      <c r="E273" s="298" t="s">
        <v>2863</v>
      </c>
      <c r="F273" s="298" t="s">
        <v>2864</v>
      </c>
      <c r="G273" s="298" t="s">
        <v>2865</v>
      </c>
      <c r="H273" s="298" t="s">
        <v>3170</v>
      </c>
      <c r="I273" s="298" t="s">
        <v>3570</v>
      </c>
      <c r="J273" s="300">
        <v>45133</v>
      </c>
      <c r="K273" s="300">
        <v>45141</v>
      </c>
    </row>
    <row r="274" spans="1:11" ht="14.9" customHeight="1">
      <c r="A274" s="298">
        <v>2148113185</v>
      </c>
      <c r="B274" s="298" t="s">
        <v>2860</v>
      </c>
      <c r="C274" s="299" t="s">
        <v>3571</v>
      </c>
      <c r="D274" s="298" t="s">
        <v>2869</v>
      </c>
      <c r="E274" s="298" t="s">
        <v>2863</v>
      </c>
      <c r="F274" s="298" t="s">
        <v>2864</v>
      </c>
      <c r="G274" s="298" t="s">
        <v>2939</v>
      </c>
      <c r="H274" s="298" t="s">
        <v>3437</v>
      </c>
      <c r="I274" s="298" t="s">
        <v>3572</v>
      </c>
      <c r="J274" s="300">
        <v>45133</v>
      </c>
      <c r="K274" s="300">
        <v>45141</v>
      </c>
    </row>
    <row r="275" spans="1:11" ht="14.9" customHeight="1">
      <c r="A275" s="298">
        <v>2148112972</v>
      </c>
      <c r="B275" s="298" t="s">
        <v>2860</v>
      </c>
      <c r="C275" s="299" t="s">
        <v>3573</v>
      </c>
      <c r="D275" s="298" t="s">
        <v>2862</v>
      </c>
      <c r="E275" s="298" t="s">
        <v>2863</v>
      </c>
      <c r="F275" s="298" t="s">
        <v>2864</v>
      </c>
      <c r="G275" s="298" t="s">
        <v>2923</v>
      </c>
      <c r="H275" s="298" t="s">
        <v>2880</v>
      </c>
      <c r="I275" s="298" t="s">
        <v>3574</v>
      </c>
      <c r="J275" s="300">
        <v>45131</v>
      </c>
      <c r="K275" s="300">
        <v>45139</v>
      </c>
    </row>
    <row r="276" spans="1:11" ht="14.9" customHeight="1">
      <c r="A276" s="298">
        <v>2148112613</v>
      </c>
      <c r="B276" s="298" t="s">
        <v>2860</v>
      </c>
      <c r="C276" s="299" t="s">
        <v>3575</v>
      </c>
      <c r="D276" s="298" t="s">
        <v>2869</v>
      </c>
      <c r="E276" s="298" t="s">
        <v>2863</v>
      </c>
      <c r="F276" s="298" t="s">
        <v>2864</v>
      </c>
      <c r="G276" s="298" t="s">
        <v>2911</v>
      </c>
      <c r="H276" s="298" t="s">
        <v>2960</v>
      </c>
      <c r="I276" s="298" t="s">
        <v>3576</v>
      </c>
      <c r="J276" s="300">
        <v>45123</v>
      </c>
      <c r="K276" s="300">
        <v>45131</v>
      </c>
    </row>
    <row r="277" spans="1:11" ht="14.9" customHeight="1">
      <c r="A277" s="298">
        <v>2148112580</v>
      </c>
      <c r="B277" s="298" t="s">
        <v>2860</v>
      </c>
      <c r="C277" s="299" t="s">
        <v>3577</v>
      </c>
      <c r="D277" s="298" t="s">
        <v>2862</v>
      </c>
      <c r="E277" s="298" t="s">
        <v>2863</v>
      </c>
      <c r="F277" s="298" t="s">
        <v>2864</v>
      </c>
      <c r="G277" s="298" t="s">
        <v>2923</v>
      </c>
      <c r="H277" s="298" t="s">
        <v>2880</v>
      </c>
      <c r="I277" s="298" t="s">
        <v>3578</v>
      </c>
      <c r="J277" s="300">
        <v>45131</v>
      </c>
      <c r="K277" s="300">
        <v>45139</v>
      </c>
    </row>
    <row r="278" spans="1:11" ht="14.9" customHeight="1">
      <c r="A278" s="298">
        <v>2148112434</v>
      </c>
      <c r="B278" s="298" t="s">
        <v>2860</v>
      </c>
      <c r="C278" s="299" t="s">
        <v>3579</v>
      </c>
      <c r="D278" s="298" t="s">
        <v>2869</v>
      </c>
      <c r="E278" s="298" t="s">
        <v>2863</v>
      </c>
      <c r="F278" s="298" t="s">
        <v>2864</v>
      </c>
      <c r="G278" s="298" t="s">
        <v>2923</v>
      </c>
      <c r="H278" s="298" t="s">
        <v>3080</v>
      </c>
      <c r="I278" s="298" t="s">
        <v>3580</v>
      </c>
      <c r="J278" s="300">
        <v>45111</v>
      </c>
      <c r="K278" s="300">
        <v>45119</v>
      </c>
    </row>
    <row r="279" spans="1:11" ht="14.9" customHeight="1">
      <c r="A279" s="298">
        <v>2148112174</v>
      </c>
      <c r="B279" s="298" t="s">
        <v>2860</v>
      </c>
      <c r="C279" s="299" t="s">
        <v>3581</v>
      </c>
      <c r="D279" s="298" t="s">
        <v>2869</v>
      </c>
      <c r="E279" s="298" t="s">
        <v>2863</v>
      </c>
      <c r="F279" s="298" t="s">
        <v>2864</v>
      </c>
      <c r="G279" s="298" t="s">
        <v>2934</v>
      </c>
      <c r="H279" s="298" t="s">
        <v>3276</v>
      </c>
      <c r="I279" s="298" t="s">
        <v>3582</v>
      </c>
      <c r="J279" s="300">
        <v>45111</v>
      </c>
      <c r="K279" s="300">
        <v>45119</v>
      </c>
    </row>
    <row r="280" spans="1:11" ht="14.9" customHeight="1">
      <c r="A280" s="298">
        <v>2148112088</v>
      </c>
      <c r="B280" s="298" t="s">
        <v>2860</v>
      </c>
      <c r="C280" s="299" t="s">
        <v>3583</v>
      </c>
      <c r="D280" s="298" t="s">
        <v>2869</v>
      </c>
      <c r="E280" s="298" t="s">
        <v>2863</v>
      </c>
      <c r="F280" s="298" t="s">
        <v>2864</v>
      </c>
      <c r="G280" s="298" t="s">
        <v>2934</v>
      </c>
      <c r="H280" s="298" t="s">
        <v>3276</v>
      </c>
      <c r="I280" s="298" t="s">
        <v>3582</v>
      </c>
      <c r="J280" s="300">
        <v>45111</v>
      </c>
      <c r="K280" s="300">
        <v>45119</v>
      </c>
    </row>
    <row r="281" spans="1:11" ht="14.9" customHeight="1">
      <c r="A281" s="298">
        <v>2148119616</v>
      </c>
      <c r="B281" s="298" t="s">
        <v>2860</v>
      </c>
      <c r="C281" s="299" t="s">
        <v>3584</v>
      </c>
      <c r="D281" s="298" t="s">
        <v>2869</v>
      </c>
      <c r="E281" s="298" t="s">
        <v>2863</v>
      </c>
      <c r="F281" s="298" t="s">
        <v>2864</v>
      </c>
      <c r="G281" s="298" t="s">
        <v>2865</v>
      </c>
      <c r="H281" s="298" t="s">
        <v>3185</v>
      </c>
      <c r="I281" s="298" t="s">
        <v>3585</v>
      </c>
      <c r="J281" s="300">
        <v>45125</v>
      </c>
      <c r="K281" s="300">
        <v>45133</v>
      </c>
    </row>
    <row r="282" spans="1:11" ht="14.9" customHeight="1">
      <c r="A282" s="298">
        <v>2148119593</v>
      </c>
      <c r="B282" s="298" t="s">
        <v>2860</v>
      </c>
      <c r="C282" s="299" t="s">
        <v>3586</v>
      </c>
      <c r="D282" s="298" t="s">
        <v>2869</v>
      </c>
      <c r="E282" s="298" t="s">
        <v>2863</v>
      </c>
      <c r="F282" s="298" t="s">
        <v>2864</v>
      </c>
      <c r="G282" s="298" t="s">
        <v>3444</v>
      </c>
      <c r="H282" s="298" t="s">
        <v>3587</v>
      </c>
      <c r="I282" s="298" t="s">
        <v>3588</v>
      </c>
      <c r="J282" s="300">
        <v>45112</v>
      </c>
      <c r="K282" s="300">
        <v>45120</v>
      </c>
    </row>
    <row r="283" spans="1:11" ht="14.9" customHeight="1">
      <c r="A283" s="298">
        <v>2148118626</v>
      </c>
      <c r="B283" s="298" t="s">
        <v>2860</v>
      </c>
      <c r="C283" s="299" t="s">
        <v>3589</v>
      </c>
      <c r="D283" s="298" t="s">
        <v>2869</v>
      </c>
      <c r="E283" s="298" t="s">
        <v>2863</v>
      </c>
      <c r="F283" s="298" t="s">
        <v>2864</v>
      </c>
      <c r="G283" s="298" t="s">
        <v>2906</v>
      </c>
      <c r="H283" s="298" t="s">
        <v>3247</v>
      </c>
      <c r="I283" s="298" t="s">
        <v>3590</v>
      </c>
      <c r="J283" s="300">
        <v>45111</v>
      </c>
      <c r="K283" s="300">
        <v>45119</v>
      </c>
    </row>
    <row r="284" spans="1:11" ht="14.9" customHeight="1">
      <c r="A284" s="298">
        <v>2148118463</v>
      </c>
      <c r="B284" s="298" t="s">
        <v>2860</v>
      </c>
      <c r="C284" s="299" t="s">
        <v>3591</v>
      </c>
      <c r="D284" s="298" t="s">
        <v>2869</v>
      </c>
      <c r="E284" s="298" t="s">
        <v>2863</v>
      </c>
      <c r="F284" s="298" t="s">
        <v>2864</v>
      </c>
      <c r="G284" s="298" t="s">
        <v>2923</v>
      </c>
      <c r="H284" s="298" t="s">
        <v>3080</v>
      </c>
      <c r="I284" s="298" t="s">
        <v>3592</v>
      </c>
      <c r="J284" s="300">
        <v>45112</v>
      </c>
      <c r="K284" s="300">
        <v>45120</v>
      </c>
    </row>
    <row r="285" spans="1:11" ht="14.9" customHeight="1">
      <c r="A285" s="298">
        <v>2148117897</v>
      </c>
      <c r="B285" s="298" t="s">
        <v>2860</v>
      </c>
      <c r="C285" s="299" t="s">
        <v>3593</v>
      </c>
      <c r="D285" s="298" t="s">
        <v>2869</v>
      </c>
      <c r="E285" s="298" t="s">
        <v>2863</v>
      </c>
      <c r="F285" s="298" t="s">
        <v>2864</v>
      </c>
      <c r="G285" s="298" t="s">
        <v>2865</v>
      </c>
      <c r="H285" s="298" t="s">
        <v>3204</v>
      </c>
      <c r="I285" s="298" t="s">
        <v>3594</v>
      </c>
      <c r="J285" s="300">
        <v>45127</v>
      </c>
      <c r="K285" s="300">
        <v>45135</v>
      </c>
    </row>
    <row r="286" spans="1:11" ht="14.9" customHeight="1">
      <c r="A286" s="298">
        <v>2148124169</v>
      </c>
      <c r="B286" s="298" t="s">
        <v>2860</v>
      </c>
      <c r="C286" s="299" t="s">
        <v>3595</v>
      </c>
      <c r="D286" s="298" t="s">
        <v>2869</v>
      </c>
      <c r="E286" s="298" t="s">
        <v>2863</v>
      </c>
      <c r="F286" s="298" t="s">
        <v>2864</v>
      </c>
      <c r="G286" s="298" t="s">
        <v>2923</v>
      </c>
      <c r="H286" s="298" t="s">
        <v>3112</v>
      </c>
      <c r="I286" s="298" t="s">
        <v>3596</v>
      </c>
      <c r="J286" s="300" t="s">
        <v>3597</v>
      </c>
      <c r="K286" s="300" t="s">
        <v>3598</v>
      </c>
    </row>
    <row r="287" spans="1:11" ht="14.9" customHeight="1">
      <c r="A287" s="298">
        <v>2148123940</v>
      </c>
      <c r="B287" s="298" t="s">
        <v>2860</v>
      </c>
      <c r="C287" s="299" t="s">
        <v>3599</v>
      </c>
      <c r="D287" s="298" t="s">
        <v>2869</v>
      </c>
      <c r="E287" s="298" t="s">
        <v>2863</v>
      </c>
      <c r="F287" s="298" t="s">
        <v>2864</v>
      </c>
      <c r="G287" s="298" t="s">
        <v>2970</v>
      </c>
      <c r="H287" s="298" t="s">
        <v>3106</v>
      </c>
      <c r="I287" s="298" t="s">
        <v>3600</v>
      </c>
      <c r="J287" s="300" t="s">
        <v>3073</v>
      </c>
      <c r="K287" s="300" t="s">
        <v>3118</v>
      </c>
    </row>
    <row r="288" spans="1:11" ht="14.9" customHeight="1">
      <c r="A288" s="298">
        <v>2148123449</v>
      </c>
      <c r="B288" s="298" t="s">
        <v>2860</v>
      </c>
      <c r="C288" s="299" t="s">
        <v>3601</v>
      </c>
      <c r="D288" s="298" t="s">
        <v>2869</v>
      </c>
      <c r="E288" s="298" t="s">
        <v>2863</v>
      </c>
      <c r="F288" s="298" t="s">
        <v>2864</v>
      </c>
      <c r="G288" s="298" t="s">
        <v>2865</v>
      </c>
      <c r="H288" s="298" t="s">
        <v>3322</v>
      </c>
      <c r="I288" s="298" t="s">
        <v>3602</v>
      </c>
      <c r="J288" s="300" t="s">
        <v>3603</v>
      </c>
      <c r="K288" s="300" t="s">
        <v>3604</v>
      </c>
    </row>
    <row r="289" spans="1:11" ht="14.9" customHeight="1">
      <c r="A289" s="298">
        <v>2148121409</v>
      </c>
      <c r="B289" s="298" t="s">
        <v>2860</v>
      </c>
      <c r="C289" s="299" t="s">
        <v>3605</v>
      </c>
      <c r="D289" s="298" t="s">
        <v>2869</v>
      </c>
      <c r="E289" s="298" t="s">
        <v>2863</v>
      </c>
      <c r="F289" s="298" t="s">
        <v>2864</v>
      </c>
      <c r="G289" s="298" t="s">
        <v>2923</v>
      </c>
      <c r="H289" s="298" t="s">
        <v>3026</v>
      </c>
      <c r="I289" s="298" t="s">
        <v>3606</v>
      </c>
      <c r="J289" s="300" t="s">
        <v>3467</v>
      </c>
      <c r="K289" s="300" t="s">
        <v>3548</v>
      </c>
    </row>
    <row r="290" spans="1:11" ht="14.9" customHeight="1">
      <c r="A290" s="298">
        <v>2148128972</v>
      </c>
      <c r="B290" s="298" t="s">
        <v>2860</v>
      </c>
      <c r="C290" s="299" t="s">
        <v>3607</v>
      </c>
      <c r="D290" s="298" t="s">
        <v>2869</v>
      </c>
      <c r="E290" s="298" t="s">
        <v>2863</v>
      </c>
      <c r="F290" s="298" t="s">
        <v>2864</v>
      </c>
      <c r="G290" s="298" t="s">
        <v>2923</v>
      </c>
      <c r="H290" s="298" t="s">
        <v>3037</v>
      </c>
      <c r="I290" s="298" t="s">
        <v>3608</v>
      </c>
      <c r="J290" s="300">
        <v>45114</v>
      </c>
      <c r="K290" s="300">
        <v>45122</v>
      </c>
    </row>
    <row r="291" spans="1:11" ht="14.9" customHeight="1">
      <c r="A291" s="298">
        <v>2148135208</v>
      </c>
      <c r="B291" s="298" t="s">
        <v>2860</v>
      </c>
      <c r="C291" s="299" t="s">
        <v>3609</v>
      </c>
      <c r="D291" s="298" t="s">
        <v>2869</v>
      </c>
      <c r="E291" s="298" t="s">
        <v>2863</v>
      </c>
      <c r="F291" s="298" t="s">
        <v>2864</v>
      </c>
      <c r="G291" s="298" t="s">
        <v>2865</v>
      </c>
      <c r="H291" s="298" t="s">
        <v>3610</v>
      </c>
      <c r="I291" s="298" t="s">
        <v>3611</v>
      </c>
      <c r="J291" s="300">
        <v>45140</v>
      </c>
      <c r="K291" s="300">
        <v>45148</v>
      </c>
    </row>
    <row r="292" spans="1:11" ht="14.9" customHeight="1">
      <c r="A292" s="298">
        <v>2148130389</v>
      </c>
      <c r="B292" s="298" t="s">
        <v>2860</v>
      </c>
      <c r="C292" s="299" t="s">
        <v>3612</v>
      </c>
      <c r="D292" s="298" t="s">
        <v>2869</v>
      </c>
      <c r="E292" s="298" t="s">
        <v>2863</v>
      </c>
      <c r="F292" s="298" t="s">
        <v>2864</v>
      </c>
      <c r="G292" s="298" t="s">
        <v>2865</v>
      </c>
      <c r="H292" s="298" t="s">
        <v>3204</v>
      </c>
      <c r="I292" s="298" t="s">
        <v>3613</v>
      </c>
      <c r="J292" s="300">
        <v>45129</v>
      </c>
      <c r="K292" s="300">
        <v>45137</v>
      </c>
    </row>
    <row r="293" spans="1:11" ht="14.9" customHeight="1">
      <c r="A293" s="298">
        <v>2148140433</v>
      </c>
      <c r="B293" s="298" t="s">
        <v>2860</v>
      </c>
      <c r="C293" s="299" t="s">
        <v>3614</v>
      </c>
      <c r="D293" s="298" t="s">
        <v>2876</v>
      </c>
      <c r="E293" s="298" t="s">
        <v>2863</v>
      </c>
      <c r="F293" s="298" t="s">
        <v>2864</v>
      </c>
      <c r="G293" s="298" t="s">
        <v>2865</v>
      </c>
      <c r="H293" s="298" t="s">
        <v>3229</v>
      </c>
      <c r="I293" s="298" t="s">
        <v>3615</v>
      </c>
      <c r="J293" s="300">
        <v>45138</v>
      </c>
      <c r="K293" s="300">
        <v>45146</v>
      </c>
    </row>
    <row r="294" spans="1:11" ht="14.9" customHeight="1">
      <c r="A294" s="298">
        <v>2148140102</v>
      </c>
      <c r="B294" s="298" t="s">
        <v>2860</v>
      </c>
      <c r="C294" s="299" t="s">
        <v>3616</v>
      </c>
      <c r="D294" s="298" t="s">
        <v>2869</v>
      </c>
      <c r="E294" s="298" t="s">
        <v>2863</v>
      </c>
      <c r="F294" s="298" t="s">
        <v>2864</v>
      </c>
      <c r="G294" s="298" t="s">
        <v>2911</v>
      </c>
      <c r="H294" s="298" t="s">
        <v>3617</v>
      </c>
      <c r="I294" s="298" t="s">
        <v>3618</v>
      </c>
      <c r="J294" s="300">
        <v>45138</v>
      </c>
      <c r="K294" s="300">
        <v>45146</v>
      </c>
    </row>
    <row r="295" spans="1:11" ht="14.9" customHeight="1">
      <c r="A295" s="298">
        <v>2148136232</v>
      </c>
      <c r="B295" s="298" t="s">
        <v>2860</v>
      </c>
      <c r="C295" s="299" t="s">
        <v>3619</v>
      </c>
      <c r="D295" s="298" t="s">
        <v>2869</v>
      </c>
      <c r="E295" s="298" t="s">
        <v>2863</v>
      </c>
      <c r="F295" s="298" t="s">
        <v>2864</v>
      </c>
      <c r="G295" s="298" t="s">
        <v>3049</v>
      </c>
      <c r="H295" s="298" t="s">
        <v>3130</v>
      </c>
      <c r="I295" s="298" t="s">
        <v>3620</v>
      </c>
      <c r="J295" s="300">
        <v>45117</v>
      </c>
      <c r="K295" s="300">
        <v>45125</v>
      </c>
    </row>
    <row r="296" spans="1:11" ht="14.9" customHeight="1">
      <c r="A296" s="298">
        <v>2148146728</v>
      </c>
      <c r="B296" s="298" t="s">
        <v>2860</v>
      </c>
      <c r="C296" s="299" t="s">
        <v>3621</v>
      </c>
      <c r="D296" s="298" t="s">
        <v>2869</v>
      </c>
      <c r="E296" s="298" t="s">
        <v>2863</v>
      </c>
      <c r="F296" s="298" t="s">
        <v>2864</v>
      </c>
      <c r="G296" s="298" t="s">
        <v>2865</v>
      </c>
      <c r="H296" s="298" t="s">
        <v>3185</v>
      </c>
      <c r="I296" s="298" t="s">
        <v>3435</v>
      </c>
      <c r="J296" s="300">
        <v>45106</v>
      </c>
      <c r="K296" s="300">
        <v>45114</v>
      </c>
    </row>
    <row r="297" spans="1:11" ht="14.9" customHeight="1">
      <c r="A297" s="298">
        <v>2148146724</v>
      </c>
      <c r="B297" s="298" t="s">
        <v>2860</v>
      </c>
      <c r="C297" s="299" t="s">
        <v>3622</v>
      </c>
      <c r="D297" s="298" t="s">
        <v>2869</v>
      </c>
      <c r="E297" s="298" t="s">
        <v>2863</v>
      </c>
      <c r="F297" s="298" t="s">
        <v>2864</v>
      </c>
      <c r="G297" s="298" t="s">
        <v>2865</v>
      </c>
      <c r="H297" s="298" t="s">
        <v>3185</v>
      </c>
      <c r="I297" s="298" t="s">
        <v>3435</v>
      </c>
      <c r="J297" s="300">
        <v>45106</v>
      </c>
      <c r="K297" s="300">
        <v>45114</v>
      </c>
    </row>
    <row r="298" spans="1:11" ht="14.9" customHeight="1">
      <c r="A298" s="298">
        <v>2148145216</v>
      </c>
      <c r="B298" s="298" t="s">
        <v>2860</v>
      </c>
      <c r="C298" s="299" t="s">
        <v>3623</v>
      </c>
      <c r="D298" s="298" t="s">
        <v>2869</v>
      </c>
      <c r="E298" s="298" t="s">
        <v>2863</v>
      </c>
      <c r="F298" s="298" t="s">
        <v>2864</v>
      </c>
      <c r="G298" s="298" t="s">
        <v>2923</v>
      </c>
      <c r="H298" s="298" t="s">
        <v>3080</v>
      </c>
      <c r="I298" s="298" t="s">
        <v>3624</v>
      </c>
      <c r="J298" s="300">
        <v>45119</v>
      </c>
      <c r="K298" s="300">
        <v>45127</v>
      </c>
    </row>
    <row r="299" spans="1:11" ht="14.9" customHeight="1">
      <c r="A299" s="298">
        <v>2148145195</v>
      </c>
      <c r="B299" s="298" t="s">
        <v>2860</v>
      </c>
      <c r="C299" s="299" t="s">
        <v>3625</v>
      </c>
      <c r="D299" s="298" t="s">
        <v>2869</v>
      </c>
      <c r="E299" s="298" t="s">
        <v>2863</v>
      </c>
      <c r="F299" s="298" t="s">
        <v>2864</v>
      </c>
      <c r="G299" s="298" t="s">
        <v>2934</v>
      </c>
      <c r="H299" s="298" t="s">
        <v>2978</v>
      </c>
      <c r="I299" s="298" t="s">
        <v>3626</v>
      </c>
      <c r="J299" s="300">
        <v>45133</v>
      </c>
      <c r="K299" s="300">
        <v>45141</v>
      </c>
    </row>
    <row r="300" spans="1:11" ht="14.9" customHeight="1">
      <c r="A300" s="298">
        <v>2148144656</v>
      </c>
      <c r="B300" s="298" t="s">
        <v>2860</v>
      </c>
      <c r="C300" s="299" t="s">
        <v>3627</v>
      </c>
      <c r="D300" s="298" t="s">
        <v>2869</v>
      </c>
      <c r="E300" s="298" t="s">
        <v>2863</v>
      </c>
      <c r="F300" s="298" t="s">
        <v>2864</v>
      </c>
      <c r="G300" s="298" t="s">
        <v>2923</v>
      </c>
      <c r="H300" s="298" t="s">
        <v>3247</v>
      </c>
      <c r="I300" s="298" t="s">
        <v>3628</v>
      </c>
      <c r="J300" s="300">
        <v>45142</v>
      </c>
      <c r="K300" s="300">
        <v>45150</v>
      </c>
    </row>
    <row r="301" spans="1:11" ht="14.9" customHeight="1">
      <c r="A301" s="298">
        <v>2148144651</v>
      </c>
      <c r="B301" s="298" t="s">
        <v>2860</v>
      </c>
      <c r="C301" s="299" t="s">
        <v>3629</v>
      </c>
      <c r="D301" s="298" t="s">
        <v>2869</v>
      </c>
      <c r="E301" s="298" t="s">
        <v>2863</v>
      </c>
      <c r="F301" s="298" t="s">
        <v>2864</v>
      </c>
      <c r="G301" s="298" t="s">
        <v>2923</v>
      </c>
      <c r="H301" s="298" t="s">
        <v>3247</v>
      </c>
      <c r="I301" s="298" t="s">
        <v>3628</v>
      </c>
      <c r="J301" s="300">
        <v>45117</v>
      </c>
      <c r="K301" s="300">
        <v>45125</v>
      </c>
    </row>
    <row r="302" spans="1:11" ht="14.9" customHeight="1">
      <c r="A302" s="298">
        <v>2148144312</v>
      </c>
      <c r="B302" s="298" t="s">
        <v>2860</v>
      </c>
      <c r="C302" s="299" t="s">
        <v>3630</v>
      </c>
      <c r="D302" s="298" t="s">
        <v>2869</v>
      </c>
      <c r="E302" s="298" t="s">
        <v>2863</v>
      </c>
      <c r="F302" s="298" t="s">
        <v>2864</v>
      </c>
      <c r="G302" s="298" t="s">
        <v>2939</v>
      </c>
      <c r="H302" s="298" t="s">
        <v>3631</v>
      </c>
      <c r="I302" s="298" t="s">
        <v>3632</v>
      </c>
      <c r="J302" s="300">
        <v>45138</v>
      </c>
      <c r="K302" s="300">
        <v>45146</v>
      </c>
    </row>
    <row r="303" spans="1:11" ht="14.9" customHeight="1">
      <c r="A303" s="298">
        <v>2148144305</v>
      </c>
      <c r="B303" s="298" t="s">
        <v>2860</v>
      </c>
      <c r="C303" s="299" t="s">
        <v>3633</v>
      </c>
      <c r="D303" s="298" t="s">
        <v>2869</v>
      </c>
      <c r="E303" s="298" t="s">
        <v>2863</v>
      </c>
      <c r="F303" s="298" t="s">
        <v>2864</v>
      </c>
      <c r="G303" s="298" t="s">
        <v>2865</v>
      </c>
      <c r="H303" s="298" t="s">
        <v>3185</v>
      </c>
      <c r="I303" s="298" t="s">
        <v>3634</v>
      </c>
      <c r="J303" s="300">
        <v>45134</v>
      </c>
      <c r="K303" s="300">
        <v>45142</v>
      </c>
    </row>
    <row r="304" spans="1:11" ht="14.9" customHeight="1">
      <c r="A304" s="298">
        <v>2148152068</v>
      </c>
      <c r="B304" s="298" t="s">
        <v>2860</v>
      </c>
      <c r="C304" s="299" t="s">
        <v>3635</v>
      </c>
      <c r="D304" s="298" t="s">
        <v>2869</v>
      </c>
      <c r="E304" s="298" t="s">
        <v>2863</v>
      </c>
      <c r="F304" s="298" t="s">
        <v>2864</v>
      </c>
      <c r="G304" s="298" t="s">
        <v>2923</v>
      </c>
      <c r="H304" s="298" t="s">
        <v>3026</v>
      </c>
      <c r="I304" s="298" t="s">
        <v>3636</v>
      </c>
      <c r="J304" s="300">
        <v>45122</v>
      </c>
      <c r="K304" s="300">
        <v>45130</v>
      </c>
    </row>
    <row r="305" spans="1:11" ht="14.9" customHeight="1">
      <c r="A305" s="298">
        <v>2148152020</v>
      </c>
      <c r="B305" s="298" t="s">
        <v>2860</v>
      </c>
      <c r="C305" s="299" t="s">
        <v>3637</v>
      </c>
      <c r="D305" s="298" t="s">
        <v>2869</v>
      </c>
      <c r="E305" s="298" t="s">
        <v>2863</v>
      </c>
      <c r="F305" s="298" t="s">
        <v>2864</v>
      </c>
      <c r="G305" s="298" t="s">
        <v>2939</v>
      </c>
      <c r="H305" s="298" t="s">
        <v>3437</v>
      </c>
      <c r="I305" s="298" t="s">
        <v>3638</v>
      </c>
      <c r="J305" s="300">
        <v>45120</v>
      </c>
      <c r="K305" s="300">
        <v>45128</v>
      </c>
    </row>
    <row r="306" spans="1:11" ht="14.9" customHeight="1">
      <c r="A306" s="298">
        <v>2148151684</v>
      </c>
      <c r="B306" s="298" t="s">
        <v>2860</v>
      </c>
      <c r="C306" s="299" t="s">
        <v>3639</v>
      </c>
      <c r="D306" s="298" t="s">
        <v>2862</v>
      </c>
      <c r="E306" s="298" t="s">
        <v>2863</v>
      </c>
      <c r="F306" s="298" t="s">
        <v>2864</v>
      </c>
      <c r="G306" s="298" t="s">
        <v>2902</v>
      </c>
      <c r="H306" s="298" t="s">
        <v>3020</v>
      </c>
      <c r="I306" s="298" t="s">
        <v>3640</v>
      </c>
      <c r="J306" s="300">
        <v>45138</v>
      </c>
      <c r="K306" s="300">
        <v>45146</v>
      </c>
    </row>
    <row r="307" spans="1:11" ht="14.9" customHeight="1">
      <c r="A307" s="298">
        <v>2148151679</v>
      </c>
      <c r="B307" s="298" t="s">
        <v>2860</v>
      </c>
      <c r="C307" s="299" t="s">
        <v>3641</v>
      </c>
      <c r="D307" s="298" t="s">
        <v>2862</v>
      </c>
      <c r="E307" s="298" t="s">
        <v>2863</v>
      </c>
      <c r="F307" s="298" t="s">
        <v>2864</v>
      </c>
      <c r="G307" s="298" t="s">
        <v>2920</v>
      </c>
      <c r="H307" s="298" t="s">
        <v>3020</v>
      </c>
      <c r="I307" s="298" t="s">
        <v>3642</v>
      </c>
      <c r="J307" s="300">
        <v>45139</v>
      </c>
      <c r="K307" s="300">
        <v>45147</v>
      </c>
    </row>
    <row r="308" spans="1:11" ht="14.9" customHeight="1">
      <c r="A308" s="298">
        <v>2148151667</v>
      </c>
      <c r="B308" s="298" t="s">
        <v>2860</v>
      </c>
      <c r="C308" s="299" t="s">
        <v>3643</v>
      </c>
      <c r="D308" s="298" t="s">
        <v>2862</v>
      </c>
      <c r="E308" s="298" t="s">
        <v>2863</v>
      </c>
      <c r="F308" s="298" t="s">
        <v>2864</v>
      </c>
      <c r="G308" s="298" t="s">
        <v>3644</v>
      </c>
      <c r="H308" s="298" t="s">
        <v>3020</v>
      </c>
      <c r="I308" s="298" t="s">
        <v>3645</v>
      </c>
      <c r="J308" s="300">
        <v>45132</v>
      </c>
      <c r="K308" s="300">
        <v>45140</v>
      </c>
    </row>
    <row r="309" spans="1:11" ht="14.9" customHeight="1">
      <c r="A309" s="298">
        <v>2148151488</v>
      </c>
      <c r="B309" s="298" t="s">
        <v>2860</v>
      </c>
      <c r="C309" s="299" t="s">
        <v>3646</v>
      </c>
      <c r="D309" s="298" t="s">
        <v>2869</v>
      </c>
      <c r="E309" s="298" t="s">
        <v>2863</v>
      </c>
      <c r="F309" s="298" t="s">
        <v>2864</v>
      </c>
      <c r="G309" s="298" t="s">
        <v>3647</v>
      </c>
      <c r="H309" s="298" t="s">
        <v>3561</v>
      </c>
      <c r="I309" s="298" t="s">
        <v>3648</v>
      </c>
      <c r="J309" s="300">
        <v>45131</v>
      </c>
      <c r="K309" s="300">
        <v>45139</v>
      </c>
    </row>
    <row r="310" spans="1:11" ht="14.9" customHeight="1">
      <c r="A310" s="298">
        <v>2148151375</v>
      </c>
      <c r="B310" s="298" t="s">
        <v>2860</v>
      </c>
      <c r="C310" s="299" t="s">
        <v>3649</v>
      </c>
      <c r="D310" s="298" t="s">
        <v>2862</v>
      </c>
      <c r="E310" s="298" t="s">
        <v>2863</v>
      </c>
      <c r="F310" s="298" t="s">
        <v>2864</v>
      </c>
      <c r="G310" s="298" t="s">
        <v>2865</v>
      </c>
      <c r="H310" s="298" t="s">
        <v>2888</v>
      </c>
      <c r="I310" s="298" t="s">
        <v>3650</v>
      </c>
      <c r="J310" s="300">
        <v>45140</v>
      </c>
      <c r="K310" s="300">
        <v>45148</v>
      </c>
    </row>
    <row r="311" spans="1:11" ht="14.9" customHeight="1">
      <c r="A311" s="298">
        <v>2148150097</v>
      </c>
      <c r="B311" s="298" t="s">
        <v>2860</v>
      </c>
      <c r="C311" s="299" t="s">
        <v>3651</v>
      </c>
      <c r="D311" s="298" t="s">
        <v>2876</v>
      </c>
      <c r="E311" s="298" t="s">
        <v>2863</v>
      </c>
      <c r="F311" s="298" t="s">
        <v>2864</v>
      </c>
      <c r="G311" s="298" t="s">
        <v>2865</v>
      </c>
      <c r="H311" s="298" t="s">
        <v>3652</v>
      </c>
      <c r="I311" s="298" t="s">
        <v>3653</v>
      </c>
      <c r="J311" s="300">
        <v>45142</v>
      </c>
      <c r="K311" s="300">
        <v>45150</v>
      </c>
    </row>
    <row r="312" spans="1:11" ht="14.9" customHeight="1">
      <c r="A312" s="298">
        <v>2148158716</v>
      </c>
      <c r="B312" s="298" t="s">
        <v>2860</v>
      </c>
      <c r="C312" s="299" t="s">
        <v>3654</v>
      </c>
      <c r="D312" s="298" t="s">
        <v>2869</v>
      </c>
      <c r="E312" s="298" t="s">
        <v>2863</v>
      </c>
      <c r="F312" s="298" t="s">
        <v>2864</v>
      </c>
      <c r="G312" s="298" t="s">
        <v>2923</v>
      </c>
      <c r="H312" s="298" t="s">
        <v>3112</v>
      </c>
      <c r="I312" s="298" t="s">
        <v>3655</v>
      </c>
      <c r="J312" s="300">
        <v>45133</v>
      </c>
      <c r="K312" s="300">
        <v>45141</v>
      </c>
    </row>
    <row r="313" spans="1:11" ht="14.9" customHeight="1">
      <c r="A313" s="298">
        <v>2148158633</v>
      </c>
      <c r="B313" s="298" t="s">
        <v>2860</v>
      </c>
      <c r="C313" s="299" t="s">
        <v>3656</v>
      </c>
      <c r="D313" s="298" t="s">
        <v>2869</v>
      </c>
      <c r="E313" s="298" t="s">
        <v>2863</v>
      </c>
      <c r="F313" s="298" t="s">
        <v>2864</v>
      </c>
      <c r="G313" s="298" t="s">
        <v>2923</v>
      </c>
      <c r="H313" s="298" t="s">
        <v>3037</v>
      </c>
      <c r="I313" s="298" t="s">
        <v>3657</v>
      </c>
      <c r="J313" s="300">
        <v>45127</v>
      </c>
      <c r="K313" s="300">
        <v>45135</v>
      </c>
    </row>
    <row r="314" spans="1:11" ht="14.9" customHeight="1">
      <c r="A314" s="298">
        <v>2148158052</v>
      </c>
      <c r="B314" s="298" t="s">
        <v>2860</v>
      </c>
      <c r="C314" s="299" t="s">
        <v>3658</v>
      </c>
      <c r="D314" s="298" t="s">
        <v>2862</v>
      </c>
      <c r="E314" s="298" t="s">
        <v>2863</v>
      </c>
      <c r="F314" s="298" t="s">
        <v>2864</v>
      </c>
      <c r="G314" s="298" t="s">
        <v>3659</v>
      </c>
      <c r="H314" s="298" t="s">
        <v>2880</v>
      </c>
      <c r="I314" s="298" t="s">
        <v>3660</v>
      </c>
      <c r="J314" s="300">
        <v>45145</v>
      </c>
      <c r="K314" s="300">
        <v>45153</v>
      </c>
    </row>
    <row r="315" spans="1:11" ht="14.9" customHeight="1">
      <c r="A315" s="298">
        <v>2148157747</v>
      </c>
      <c r="B315" s="298" t="s">
        <v>2860</v>
      </c>
      <c r="C315" s="299" t="s">
        <v>3661</v>
      </c>
      <c r="D315" s="298" t="s">
        <v>2869</v>
      </c>
      <c r="E315" s="298" t="s">
        <v>2863</v>
      </c>
      <c r="F315" s="298" t="s">
        <v>2864</v>
      </c>
      <c r="G315" s="298" t="s">
        <v>2923</v>
      </c>
      <c r="H315" s="298" t="s">
        <v>3112</v>
      </c>
      <c r="I315" s="298" t="s">
        <v>3662</v>
      </c>
      <c r="J315" s="300">
        <v>45122</v>
      </c>
      <c r="K315" s="300">
        <v>45130</v>
      </c>
    </row>
    <row r="316" spans="1:11" ht="14.9" customHeight="1">
      <c r="A316" s="298">
        <v>2148156970</v>
      </c>
      <c r="B316" s="298" t="s">
        <v>2860</v>
      </c>
      <c r="C316" s="299" t="s">
        <v>3663</v>
      </c>
      <c r="D316" s="298" t="s">
        <v>2869</v>
      </c>
      <c r="E316" s="298" t="s">
        <v>2863</v>
      </c>
      <c r="F316" s="298" t="s">
        <v>2864</v>
      </c>
      <c r="G316" s="298" t="s">
        <v>2923</v>
      </c>
      <c r="H316" s="298" t="s">
        <v>2978</v>
      </c>
      <c r="I316" s="298" t="s">
        <v>3664</v>
      </c>
      <c r="J316" s="300">
        <v>45120</v>
      </c>
      <c r="K316" s="300">
        <v>45128</v>
      </c>
    </row>
    <row r="317" spans="1:11" ht="14.9" customHeight="1">
      <c r="A317" s="298">
        <v>2148164777</v>
      </c>
      <c r="B317" s="298" t="s">
        <v>2860</v>
      </c>
      <c r="C317" s="299" t="s">
        <v>3665</v>
      </c>
      <c r="D317" s="298" t="s">
        <v>2869</v>
      </c>
      <c r="E317" s="298" t="s">
        <v>2863</v>
      </c>
      <c r="F317" s="298" t="s">
        <v>2864</v>
      </c>
      <c r="G317" s="298" t="s">
        <v>2923</v>
      </c>
      <c r="H317" s="298" t="s">
        <v>3080</v>
      </c>
      <c r="I317" s="298" t="s">
        <v>3666</v>
      </c>
      <c r="J317" s="300">
        <v>45126</v>
      </c>
      <c r="K317" s="300">
        <v>45134</v>
      </c>
    </row>
    <row r="318" spans="1:11" ht="14.9" customHeight="1">
      <c r="A318" s="298">
        <v>2148164453</v>
      </c>
      <c r="B318" s="298" t="s">
        <v>2860</v>
      </c>
      <c r="C318" s="299" t="s">
        <v>3667</v>
      </c>
      <c r="D318" s="298" t="s">
        <v>2862</v>
      </c>
      <c r="E318" s="298" t="s">
        <v>2863</v>
      </c>
      <c r="F318" s="298" t="s">
        <v>2864</v>
      </c>
      <c r="G318" s="298" t="s">
        <v>2902</v>
      </c>
      <c r="H318" s="298" t="s">
        <v>2884</v>
      </c>
      <c r="I318" s="298" t="s">
        <v>3668</v>
      </c>
      <c r="J318" s="300">
        <v>45132</v>
      </c>
      <c r="K318" s="300">
        <v>45140</v>
      </c>
    </row>
    <row r="319" spans="1:11" ht="14.9" customHeight="1">
      <c r="A319" s="298">
        <v>2148162769</v>
      </c>
      <c r="B319" s="298" t="s">
        <v>2860</v>
      </c>
      <c r="C319" s="299" t="s">
        <v>3669</v>
      </c>
      <c r="D319" s="298" t="s">
        <v>2869</v>
      </c>
      <c r="E319" s="298" t="s">
        <v>2863</v>
      </c>
      <c r="F319" s="298" t="s">
        <v>2864</v>
      </c>
      <c r="G319" s="298" t="s">
        <v>2865</v>
      </c>
      <c r="H319" s="298" t="s">
        <v>3279</v>
      </c>
      <c r="I319" s="298" t="s">
        <v>3670</v>
      </c>
      <c r="J319" s="300">
        <v>45134</v>
      </c>
      <c r="K319" s="300">
        <v>45142</v>
      </c>
    </row>
    <row r="320" spans="1:11" ht="14.9" customHeight="1">
      <c r="A320" s="298">
        <v>2148160473</v>
      </c>
      <c r="B320" s="298" t="s">
        <v>2860</v>
      </c>
      <c r="C320" s="299" t="s">
        <v>3671</v>
      </c>
      <c r="D320" s="298" t="s">
        <v>2869</v>
      </c>
      <c r="E320" s="298" t="s">
        <v>2863</v>
      </c>
      <c r="F320" s="298" t="s">
        <v>2864</v>
      </c>
      <c r="G320" s="298" t="s">
        <v>2923</v>
      </c>
      <c r="H320" s="298" t="s">
        <v>3672</v>
      </c>
      <c r="I320" s="298" t="s">
        <v>3673</v>
      </c>
      <c r="J320" s="300">
        <v>45127</v>
      </c>
      <c r="K320" s="300">
        <v>45135</v>
      </c>
    </row>
    <row r="321" spans="1:11" ht="14.9" customHeight="1">
      <c r="A321" s="298">
        <v>2148160465</v>
      </c>
      <c r="B321" s="298" t="s">
        <v>2860</v>
      </c>
      <c r="C321" s="299" t="s">
        <v>3674</v>
      </c>
      <c r="D321" s="298" t="s">
        <v>2869</v>
      </c>
      <c r="E321" s="298" t="s">
        <v>2863</v>
      </c>
      <c r="F321" s="298" t="s">
        <v>2864</v>
      </c>
      <c r="G321" s="298" t="s">
        <v>2923</v>
      </c>
      <c r="H321" s="298" t="s">
        <v>3672</v>
      </c>
      <c r="I321" s="298" t="s">
        <v>3673</v>
      </c>
      <c r="J321" s="300">
        <v>45133</v>
      </c>
      <c r="K321" s="300">
        <v>45141</v>
      </c>
    </row>
    <row r="322" spans="1:11" ht="14.9" customHeight="1">
      <c r="A322" s="298">
        <v>2148169385</v>
      </c>
      <c r="B322" s="298" t="s">
        <v>2860</v>
      </c>
      <c r="C322" s="299" t="s">
        <v>3675</v>
      </c>
      <c r="D322" s="298" t="s">
        <v>2869</v>
      </c>
      <c r="E322" s="298" t="s">
        <v>2863</v>
      </c>
      <c r="F322" s="298" t="s">
        <v>2864</v>
      </c>
      <c r="G322" s="298" t="s">
        <v>2970</v>
      </c>
      <c r="H322" s="298" t="s">
        <v>3676</v>
      </c>
      <c r="I322" s="298" t="s">
        <v>3677</v>
      </c>
      <c r="J322" s="300" t="s">
        <v>3678</v>
      </c>
      <c r="K322" s="300" t="s">
        <v>3679</v>
      </c>
    </row>
    <row r="323" spans="1:11" ht="14.9" customHeight="1">
      <c r="A323" s="298">
        <v>2148175309</v>
      </c>
      <c r="B323" s="298" t="s">
        <v>2860</v>
      </c>
      <c r="C323" s="299" t="s">
        <v>3680</v>
      </c>
      <c r="D323" s="298" t="s">
        <v>2869</v>
      </c>
      <c r="E323" s="298" t="s">
        <v>2863</v>
      </c>
      <c r="F323" s="298" t="s">
        <v>2864</v>
      </c>
      <c r="G323" s="298" t="s">
        <v>2923</v>
      </c>
      <c r="H323" s="298" t="s">
        <v>3681</v>
      </c>
      <c r="I323" s="298" t="s">
        <v>3682</v>
      </c>
      <c r="J323" s="300">
        <v>45124</v>
      </c>
      <c r="K323" s="300">
        <v>45132</v>
      </c>
    </row>
    <row r="324" spans="1:11" ht="14.9" customHeight="1">
      <c r="A324" s="298">
        <v>2148174590</v>
      </c>
      <c r="B324" s="298" t="s">
        <v>2860</v>
      </c>
      <c r="C324" s="299" t="s">
        <v>3683</v>
      </c>
      <c r="D324" s="298" t="s">
        <v>2869</v>
      </c>
      <c r="E324" s="298" t="s">
        <v>2863</v>
      </c>
      <c r="F324" s="298" t="s">
        <v>2864</v>
      </c>
      <c r="G324" s="298" t="s">
        <v>2923</v>
      </c>
      <c r="H324" s="298" t="s">
        <v>3026</v>
      </c>
      <c r="I324" s="298" t="s">
        <v>3684</v>
      </c>
      <c r="J324" s="300">
        <v>45128</v>
      </c>
      <c r="K324" s="300">
        <v>45136</v>
      </c>
    </row>
    <row r="325" spans="1:11" ht="14.9" customHeight="1">
      <c r="A325" s="298">
        <v>2148174218</v>
      </c>
      <c r="B325" s="298" t="s">
        <v>2860</v>
      </c>
      <c r="C325" s="299" t="s">
        <v>3685</v>
      </c>
      <c r="D325" s="298" t="s">
        <v>2869</v>
      </c>
      <c r="E325" s="298" t="s">
        <v>2863</v>
      </c>
      <c r="F325" s="298" t="s">
        <v>2864</v>
      </c>
      <c r="G325" s="298" t="s">
        <v>2939</v>
      </c>
      <c r="H325" s="298" t="s">
        <v>3336</v>
      </c>
      <c r="I325" s="298" t="s">
        <v>3686</v>
      </c>
      <c r="J325" s="300">
        <v>45125</v>
      </c>
      <c r="K325" s="300">
        <v>45133</v>
      </c>
    </row>
    <row r="326" spans="1:11" ht="14.9" customHeight="1">
      <c r="A326" s="298">
        <v>2148173849</v>
      </c>
      <c r="B326" s="298" t="s">
        <v>2860</v>
      </c>
      <c r="C326" s="299" t="s">
        <v>3687</v>
      </c>
      <c r="D326" s="298" t="s">
        <v>2869</v>
      </c>
      <c r="E326" s="298" t="s">
        <v>2863</v>
      </c>
      <c r="F326" s="298" t="s">
        <v>2864</v>
      </c>
      <c r="G326" s="298" t="s">
        <v>2865</v>
      </c>
      <c r="H326" s="298" t="s">
        <v>3561</v>
      </c>
      <c r="I326" s="298" t="s">
        <v>3688</v>
      </c>
      <c r="J326" s="300">
        <v>45140</v>
      </c>
      <c r="K326" s="300">
        <v>45148</v>
      </c>
    </row>
    <row r="327" spans="1:11" ht="14.9" customHeight="1">
      <c r="A327" s="298">
        <v>2148173736</v>
      </c>
      <c r="B327" s="298" t="s">
        <v>2860</v>
      </c>
      <c r="C327" s="299" t="s">
        <v>3689</v>
      </c>
      <c r="D327" s="298" t="s">
        <v>2869</v>
      </c>
      <c r="E327" s="298" t="s">
        <v>2863</v>
      </c>
      <c r="F327" s="298" t="s">
        <v>2864</v>
      </c>
      <c r="G327" s="298" t="s">
        <v>3690</v>
      </c>
      <c r="H327" s="298" t="s">
        <v>2999</v>
      </c>
      <c r="I327" s="298" t="s">
        <v>3691</v>
      </c>
      <c r="J327" s="300">
        <v>45149</v>
      </c>
      <c r="K327" s="300">
        <v>45157</v>
      </c>
    </row>
    <row r="328" spans="1:11" ht="14.9" customHeight="1">
      <c r="A328" s="298">
        <v>2148173723</v>
      </c>
      <c r="B328" s="298" t="s">
        <v>2860</v>
      </c>
      <c r="C328" s="299" t="s">
        <v>3692</v>
      </c>
      <c r="D328" s="298" t="s">
        <v>2869</v>
      </c>
      <c r="E328" s="298" t="s">
        <v>2863</v>
      </c>
      <c r="F328" s="298" t="s">
        <v>2864</v>
      </c>
      <c r="G328" s="298" t="s">
        <v>3690</v>
      </c>
      <c r="H328" s="298" t="s">
        <v>2999</v>
      </c>
      <c r="I328" s="298" t="s">
        <v>3691</v>
      </c>
      <c r="J328" s="300">
        <v>45124</v>
      </c>
      <c r="K328" s="300">
        <v>45132</v>
      </c>
    </row>
    <row r="329" spans="1:11" ht="14.9" customHeight="1">
      <c r="A329" s="298">
        <v>2148173437</v>
      </c>
      <c r="B329" s="298" t="s">
        <v>2860</v>
      </c>
      <c r="C329" s="299" t="s">
        <v>3693</v>
      </c>
      <c r="D329" s="298" t="s">
        <v>2869</v>
      </c>
      <c r="E329" s="298" t="s">
        <v>2863</v>
      </c>
      <c r="F329" s="298" t="s">
        <v>2864</v>
      </c>
      <c r="G329" s="298" t="s">
        <v>2970</v>
      </c>
      <c r="H329" s="298" t="s">
        <v>3676</v>
      </c>
      <c r="I329" s="298" t="s">
        <v>3694</v>
      </c>
      <c r="J329" s="300">
        <v>45142</v>
      </c>
      <c r="K329" s="300">
        <v>45150</v>
      </c>
    </row>
    <row r="330" spans="1:11" ht="14.9" customHeight="1">
      <c r="A330" s="298">
        <v>2148166978</v>
      </c>
      <c r="B330" s="298" t="s">
        <v>2860</v>
      </c>
      <c r="C330" s="299" t="s">
        <v>3695</v>
      </c>
      <c r="D330" s="298" t="s">
        <v>2869</v>
      </c>
      <c r="E330" s="298" t="s">
        <v>2863</v>
      </c>
      <c r="F330" s="298" t="s">
        <v>3696</v>
      </c>
      <c r="G330" s="298" t="s">
        <v>2865</v>
      </c>
      <c r="H330" s="298" t="s">
        <v>3054</v>
      </c>
      <c r="I330" s="298" t="s">
        <v>3697</v>
      </c>
      <c r="J330" s="300">
        <v>45140</v>
      </c>
      <c r="K330" s="300">
        <v>45148</v>
      </c>
    </row>
    <row r="331" spans="1:11" ht="14.9" customHeight="1">
      <c r="A331" s="298">
        <v>2148180931</v>
      </c>
      <c r="B331" s="298" t="s">
        <v>2860</v>
      </c>
      <c r="C331" s="299" t="s">
        <v>3698</v>
      </c>
      <c r="D331" s="298" t="s">
        <v>2869</v>
      </c>
      <c r="E331" s="298" t="s">
        <v>2863</v>
      </c>
      <c r="F331" s="298" t="s">
        <v>2864</v>
      </c>
      <c r="G331" s="298" t="s">
        <v>2923</v>
      </c>
      <c r="H331" s="298" t="s">
        <v>3026</v>
      </c>
      <c r="I331" s="298" t="s">
        <v>3699</v>
      </c>
      <c r="J331" s="300">
        <v>45127</v>
      </c>
      <c r="K331" s="300">
        <v>45135</v>
      </c>
    </row>
    <row r="332" spans="1:11" ht="14.9" customHeight="1">
      <c r="A332" s="298">
        <v>2148180729</v>
      </c>
      <c r="B332" s="298" t="s">
        <v>2860</v>
      </c>
      <c r="C332" s="299" t="s">
        <v>3700</v>
      </c>
      <c r="D332" s="298" t="s">
        <v>2869</v>
      </c>
      <c r="E332" s="298" t="s">
        <v>2863</v>
      </c>
      <c r="F332" s="298" t="s">
        <v>2864</v>
      </c>
      <c r="G332" s="298" t="s">
        <v>3409</v>
      </c>
      <c r="H332" s="298" t="s">
        <v>3410</v>
      </c>
      <c r="I332" s="298" t="s">
        <v>3701</v>
      </c>
      <c r="J332" s="300">
        <v>45125</v>
      </c>
      <c r="K332" s="300">
        <v>45133</v>
      </c>
    </row>
    <row r="333" spans="1:11" ht="14.9" customHeight="1">
      <c r="A333" s="298">
        <v>2148179814</v>
      </c>
      <c r="B333" s="298" t="s">
        <v>2860</v>
      </c>
      <c r="C333" s="299" t="s">
        <v>3702</v>
      </c>
      <c r="D333" s="298" t="s">
        <v>2869</v>
      </c>
      <c r="E333" s="298" t="s">
        <v>2863</v>
      </c>
      <c r="F333" s="298" t="s">
        <v>2864</v>
      </c>
      <c r="G333" s="298" t="s">
        <v>2865</v>
      </c>
      <c r="H333" s="298" t="s">
        <v>3279</v>
      </c>
      <c r="I333" s="298" t="s">
        <v>3703</v>
      </c>
      <c r="J333" s="300">
        <v>45142</v>
      </c>
      <c r="K333" s="300">
        <v>45150</v>
      </c>
    </row>
    <row r="334" spans="1:11" ht="14.9" customHeight="1">
      <c r="A334" s="298">
        <v>2148178386</v>
      </c>
      <c r="B334" s="298" t="s">
        <v>2860</v>
      </c>
      <c r="C334" s="299" t="s">
        <v>3704</v>
      </c>
      <c r="D334" s="298" t="s">
        <v>2869</v>
      </c>
      <c r="E334" s="298" t="s">
        <v>2863</v>
      </c>
      <c r="F334" s="298" t="s">
        <v>2864</v>
      </c>
      <c r="G334" s="298" t="s">
        <v>2920</v>
      </c>
      <c r="H334" s="298" t="s">
        <v>3241</v>
      </c>
      <c r="I334" s="298" t="s">
        <v>3705</v>
      </c>
      <c r="J334" s="300">
        <v>45128</v>
      </c>
      <c r="K334" s="300">
        <v>45136</v>
      </c>
    </row>
    <row r="335" spans="1:11" ht="14.9" customHeight="1">
      <c r="A335" s="298">
        <v>2148183010</v>
      </c>
      <c r="B335" s="298" t="s">
        <v>2860</v>
      </c>
      <c r="C335" s="299" t="s">
        <v>3706</v>
      </c>
      <c r="D335" s="298" t="s">
        <v>2862</v>
      </c>
      <c r="E335" s="298" t="s">
        <v>2863</v>
      </c>
      <c r="F335" s="298" t="s">
        <v>2864</v>
      </c>
      <c r="G335" s="298" t="s">
        <v>2934</v>
      </c>
      <c r="H335" s="298" t="s">
        <v>2884</v>
      </c>
      <c r="I335" s="298" t="s">
        <v>3707</v>
      </c>
      <c r="J335" s="300">
        <v>45146</v>
      </c>
      <c r="K335" s="300">
        <v>45154</v>
      </c>
    </row>
    <row r="336" spans="1:11" ht="14.9" customHeight="1">
      <c r="A336" s="298">
        <v>2148182728</v>
      </c>
      <c r="B336" s="298" t="s">
        <v>2860</v>
      </c>
      <c r="C336" s="299" t="s">
        <v>3708</v>
      </c>
      <c r="D336" s="298" t="s">
        <v>2862</v>
      </c>
      <c r="E336" s="298" t="s">
        <v>2863</v>
      </c>
      <c r="F336" s="298" t="s">
        <v>2864</v>
      </c>
      <c r="G336" s="298" t="s">
        <v>2920</v>
      </c>
      <c r="H336" s="298" t="s">
        <v>2884</v>
      </c>
      <c r="I336" s="298" t="s">
        <v>3709</v>
      </c>
      <c r="J336" s="300">
        <v>45147</v>
      </c>
      <c r="K336" s="300">
        <v>45155</v>
      </c>
    </row>
    <row r="337" spans="1:11" ht="14.9" customHeight="1">
      <c r="A337" s="298">
        <v>2148182612</v>
      </c>
      <c r="B337" s="298" t="s">
        <v>2860</v>
      </c>
      <c r="C337" s="299" t="s">
        <v>3710</v>
      </c>
      <c r="D337" s="298" t="s">
        <v>2862</v>
      </c>
      <c r="E337" s="298" t="s">
        <v>2863</v>
      </c>
      <c r="F337" s="298" t="s">
        <v>2864</v>
      </c>
      <c r="G337" s="298" t="s">
        <v>3644</v>
      </c>
      <c r="H337" s="298" t="s">
        <v>2884</v>
      </c>
      <c r="I337" s="298" t="s">
        <v>3711</v>
      </c>
      <c r="J337" s="300">
        <v>45131</v>
      </c>
      <c r="K337" s="300">
        <v>45139</v>
      </c>
    </row>
    <row r="338" spans="1:11" ht="14.9" customHeight="1">
      <c r="A338" s="298">
        <v>2148189798</v>
      </c>
      <c r="B338" s="298" t="s">
        <v>2860</v>
      </c>
      <c r="C338" s="299" t="s">
        <v>3712</v>
      </c>
      <c r="D338" s="298" t="s">
        <v>2862</v>
      </c>
      <c r="E338" s="298" t="s">
        <v>2863</v>
      </c>
      <c r="F338" s="298" t="s">
        <v>2864</v>
      </c>
      <c r="G338" s="298" t="s">
        <v>3659</v>
      </c>
      <c r="H338" s="298" t="s">
        <v>2880</v>
      </c>
      <c r="I338" s="298" t="s">
        <v>3713</v>
      </c>
      <c r="J338" s="300">
        <v>45145</v>
      </c>
      <c r="K338" s="300">
        <v>45153</v>
      </c>
    </row>
    <row r="339" spans="1:11" ht="14.9" customHeight="1">
      <c r="A339" s="298">
        <v>2148189664</v>
      </c>
      <c r="B339" s="298" t="s">
        <v>2860</v>
      </c>
      <c r="C339" s="299" t="s">
        <v>3714</v>
      </c>
      <c r="D339" s="298" t="s">
        <v>2869</v>
      </c>
      <c r="E339" s="298" t="s">
        <v>2863</v>
      </c>
      <c r="F339" s="298" t="s">
        <v>2864</v>
      </c>
      <c r="G339" s="298" t="s">
        <v>2970</v>
      </c>
      <c r="H339" s="298" t="s">
        <v>2971</v>
      </c>
      <c r="I339" s="298" t="s">
        <v>3715</v>
      </c>
      <c r="J339" s="300">
        <v>45145</v>
      </c>
      <c r="K339" s="300">
        <v>45153</v>
      </c>
    </row>
    <row r="340" spans="1:11" ht="14.9" customHeight="1">
      <c r="A340" s="298">
        <v>2148189019</v>
      </c>
      <c r="B340" s="298" t="s">
        <v>2860</v>
      </c>
      <c r="C340" s="299" t="s">
        <v>3716</v>
      </c>
      <c r="D340" s="298" t="s">
        <v>2869</v>
      </c>
      <c r="E340" s="298" t="s">
        <v>2863</v>
      </c>
      <c r="F340" s="298" t="s">
        <v>2864</v>
      </c>
      <c r="G340" s="298" t="s">
        <v>3647</v>
      </c>
      <c r="H340" s="298" t="s">
        <v>3717</v>
      </c>
      <c r="I340" s="298" t="s">
        <v>3718</v>
      </c>
      <c r="J340" s="300">
        <v>45134</v>
      </c>
      <c r="K340" s="300">
        <v>45142</v>
      </c>
    </row>
    <row r="341" spans="1:11" ht="14.9" customHeight="1">
      <c r="A341" s="298">
        <v>2148187606</v>
      </c>
      <c r="B341" s="298" t="s">
        <v>2860</v>
      </c>
      <c r="C341" s="299" t="s">
        <v>3719</v>
      </c>
      <c r="D341" s="298" t="s">
        <v>2869</v>
      </c>
      <c r="E341" s="298" t="s">
        <v>2863</v>
      </c>
      <c r="F341" s="298" t="s">
        <v>2864</v>
      </c>
      <c r="G341" s="298" t="s">
        <v>2865</v>
      </c>
      <c r="H341" s="298" t="s">
        <v>3561</v>
      </c>
      <c r="I341" s="298" t="s">
        <v>3720</v>
      </c>
      <c r="J341" s="300">
        <v>45148</v>
      </c>
      <c r="K341" s="300">
        <v>45156</v>
      </c>
    </row>
    <row r="342" spans="1:11" ht="14.9" customHeight="1">
      <c r="A342" s="298">
        <v>2148195530</v>
      </c>
      <c r="B342" s="298" t="s">
        <v>2860</v>
      </c>
      <c r="C342" s="299" t="s">
        <v>3721</v>
      </c>
      <c r="D342" s="298" t="s">
        <v>2869</v>
      </c>
      <c r="E342" s="298" t="s">
        <v>2863</v>
      </c>
      <c r="F342" s="298" t="s">
        <v>2864</v>
      </c>
      <c r="G342" s="298" t="s">
        <v>2934</v>
      </c>
      <c r="H342" s="298" t="s">
        <v>2971</v>
      </c>
      <c r="I342" s="298" t="s">
        <v>3722</v>
      </c>
      <c r="J342" s="300" t="s">
        <v>3723</v>
      </c>
      <c r="K342" s="300" t="s">
        <v>3724</v>
      </c>
    </row>
    <row r="343" spans="1:11" ht="14.9" customHeight="1">
      <c r="A343" s="298">
        <v>2148195183</v>
      </c>
      <c r="B343" s="298" t="s">
        <v>2860</v>
      </c>
      <c r="C343" s="299" t="s">
        <v>3725</v>
      </c>
      <c r="D343" s="298" t="s">
        <v>2869</v>
      </c>
      <c r="E343" s="298" t="s">
        <v>2863</v>
      </c>
      <c r="F343" s="298" t="s">
        <v>2864</v>
      </c>
      <c r="G343" s="298" t="s">
        <v>2943</v>
      </c>
      <c r="H343" s="298" t="s">
        <v>2971</v>
      </c>
      <c r="I343" s="298" t="s">
        <v>3726</v>
      </c>
      <c r="J343" s="300" t="s">
        <v>3494</v>
      </c>
      <c r="K343" s="300" t="s">
        <v>3727</v>
      </c>
    </row>
    <row r="344" spans="1:11" ht="14.9" customHeight="1">
      <c r="A344" s="298">
        <v>2148194529</v>
      </c>
      <c r="B344" s="298" t="s">
        <v>2860</v>
      </c>
      <c r="C344" s="299" t="s">
        <v>3728</v>
      </c>
      <c r="D344" s="298" t="s">
        <v>2869</v>
      </c>
      <c r="E344" s="298" t="s">
        <v>2863</v>
      </c>
      <c r="F344" s="298" t="s">
        <v>2864</v>
      </c>
      <c r="G344" s="298" t="s">
        <v>2934</v>
      </c>
      <c r="H344" s="298" t="s">
        <v>3561</v>
      </c>
      <c r="I344" s="298" t="s">
        <v>3729</v>
      </c>
      <c r="J344" s="300" t="s">
        <v>3730</v>
      </c>
      <c r="K344" s="300" t="s">
        <v>3731</v>
      </c>
    </row>
    <row r="345" spans="1:11" ht="14.9" customHeight="1">
      <c r="A345" s="298">
        <v>2148194525</v>
      </c>
      <c r="B345" s="298" t="s">
        <v>2860</v>
      </c>
      <c r="C345" s="299" t="s">
        <v>3732</v>
      </c>
      <c r="D345" s="298" t="s">
        <v>2869</v>
      </c>
      <c r="E345" s="298" t="s">
        <v>2863</v>
      </c>
      <c r="F345" s="298" t="s">
        <v>2864</v>
      </c>
      <c r="G345" s="298" t="s">
        <v>2934</v>
      </c>
      <c r="H345" s="298" t="s">
        <v>3561</v>
      </c>
      <c r="I345" s="298" t="s">
        <v>3729</v>
      </c>
      <c r="J345" s="300" t="s">
        <v>3549</v>
      </c>
      <c r="K345" s="300" t="s">
        <v>3733</v>
      </c>
    </row>
    <row r="346" spans="1:11" ht="14.9" customHeight="1">
      <c r="A346" s="298">
        <v>2148194304</v>
      </c>
      <c r="B346" s="298" t="s">
        <v>2860</v>
      </c>
      <c r="C346" s="299" t="s">
        <v>3734</v>
      </c>
      <c r="D346" s="298" t="s">
        <v>2869</v>
      </c>
      <c r="E346" s="298" t="s">
        <v>2863</v>
      </c>
      <c r="F346" s="298" t="s">
        <v>2864</v>
      </c>
      <c r="G346" s="298" t="s">
        <v>2865</v>
      </c>
      <c r="H346" s="298" t="s">
        <v>3034</v>
      </c>
      <c r="I346" s="298" t="s">
        <v>3735</v>
      </c>
      <c r="J346" s="300" t="s">
        <v>3678</v>
      </c>
      <c r="K346" s="300" t="s">
        <v>3679</v>
      </c>
    </row>
    <row r="347" spans="1:11" ht="14.9" customHeight="1">
      <c r="A347" s="298">
        <v>2148194284</v>
      </c>
      <c r="B347" s="298" t="s">
        <v>2860</v>
      </c>
      <c r="C347" s="299" t="s">
        <v>3736</v>
      </c>
      <c r="D347" s="298" t="s">
        <v>2869</v>
      </c>
      <c r="E347" s="298" t="s">
        <v>2863</v>
      </c>
      <c r="F347" s="298" t="s">
        <v>2864</v>
      </c>
      <c r="G347" s="298" t="s">
        <v>2865</v>
      </c>
      <c r="H347" s="298" t="s">
        <v>3336</v>
      </c>
      <c r="I347" s="298" t="s">
        <v>3737</v>
      </c>
      <c r="J347" s="300" t="s">
        <v>3723</v>
      </c>
      <c r="K347" s="300" t="s">
        <v>3724</v>
      </c>
    </row>
    <row r="348" spans="1:11" ht="14.9" customHeight="1">
      <c r="A348" s="298">
        <v>2148194267</v>
      </c>
      <c r="B348" s="298" t="s">
        <v>2860</v>
      </c>
      <c r="C348" s="299" t="s">
        <v>3738</v>
      </c>
      <c r="D348" s="298" t="s">
        <v>2869</v>
      </c>
      <c r="E348" s="298" t="s">
        <v>2863</v>
      </c>
      <c r="F348" s="298" t="s">
        <v>2864</v>
      </c>
      <c r="G348" s="298" t="s">
        <v>2865</v>
      </c>
      <c r="H348" s="298" t="s">
        <v>2978</v>
      </c>
      <c r="I348" s="298" t="s">
        <v>3739</v>
      </c>
      <c r="J348" s="300" t="s">
        <v>3678</v>
      </c>
      <c r="K348" s="300" t="s">
        <v>3679</v>
      </c>
    </row>
    <row r="349" spans="1:11" ht="14.9" customHeight="1">
      <c r="A349" s="298">
        <v>2148194181</v>
      </c>
      <c r="B349" s="298" t="s">
        <v>2860</v>
      </c>
      <c r="C349" s="299" t="s">
        <v>3740</v>
      </c>
      <c r="D349" s="298" t="s">
        <v>2869</v>
      </c>
      <c r="E349" s="298" t="s">
        <v>2863</v>
      </c>
      <c r="F349" s="298" t="s">
        <v>2864</v>
      </c>
      <c r="G349" s="298" t="s">
        <v>2865</v>
      </c>
      <c r="H349" s="298" t="s">
        <v>3741</v>
      </c>
      <c r="I349" s="298" t="s">
        <v>3742</v>
      </c>
      <c r="J349" s="300" t="s">
        <v>3723</v>
      </c>
      <c r="K349" s="300" t="s">
        <v>3724</v>
      </c>
    </row>
    <row r="350" spans="1:11" ht="14.9" customHeight="1">
      <c r="A350" s="298">
        <v>2148193901</v>
      </c>
      <c r="B350" s="298" t="s">
        <v>2860</v>
      </c>
      <c r="C350" s="299" t="s">
        <v>3743</v>
      </c>
      <c r="D350" s="298" t="s">
        <v>2869</v>
      </c>
      <c r="E350" s="298" t="s">
        <v>2863</v>
      </c>
      <c r="F350" s="298" t="s">
        <v>2864</v>
      </c>
      <c r="G350" s="298" t="s">
        <v>2865</v>
      </c>
      <c r="H350" s="298" t="s">
        <v>3336</v>
      </c>
      <c r="I350" s="298" t="s">
        <v>3744</v>
      </c>
      <c r="J350" s="300" t="s">
        <v>3745</v>
      </c>
      <c r="K350" s="300" t="s">
        <v>3746</v>
      </c>
    </row>
    <row r="351" spans="1:11" ht="14.9" customHeight="1">
      <c r="A351" s="298">
        <v>2148201260</v>
      </c>
      <c r="B351" s="298" t="s">
        <v>2860</v>
      </c>
      <c r="C351" s="299" t="s">
        <v>3747</v>
      </c>
      <c r="D351" s="298" t="s">
        <v>2869</v>
      </c>
      <c r="E351" s="298" t="s">
        <v>2863</v>
      </c>
      <c r="F351" s="298" t="s">
        <v>2864</v>
      </c>
      <c r="G351" s="298" t="s">
        <v>2923</v>
      </c>
      <c r="H351" s="298" t="s">
        <v>3112</v>
      </c>
      <c r="I351" s="298" t="s">
        <v>3748</v>
      </c>
      <c r="J351" s="300">
        <v>45153</v>
      </c>
      <c r="K351" s="300">
        <v>45161</v>
      </c>
    </row>
    <row r="352" spans="1:11" ht="14.9" customHeight="1">
      <c r="A352" s="298">
        <v>2148200942</v>
      </c>
      <c r="B352" s="298" t="s">
        <v>2860</v>
      </c>
      <c r="C352" s="299" t="s">
        <v>3749</v>
      </c>
      <c r="D352" s="298" t="s">
        <v>2862</v>
      </c>
      <c r="E352" s="298" t="s">
        <v>2863</v>
      </c>
      <c r="F352" s="298" t="s">
        <v>2864</v>
      </c>
      <c r="G352" s="298" t="s">
        <v>2923</v>
      </c>
      <c r="H352" s="298" t="s">
        <v>2880</v>
      </c>
      <c r="I352" s="298" t="s">
        <v>3750</v>
      </c>
      <c r="J352" s="300">
        <v>45117</v>
      </c>
      <c r="K352" s="300">
        <v>45125</v>
      </c>
    </row>
    <row r="353" spans="1:11" ht="14.9" customHeight="1">
      <c r="A353" s="298">
        <v>2148200845</v>
      </c>
      <c r="B353" s="298" t="s">
        <v>2860</v>
      </c>
      <c r="C353" s="299" t="s">
        <v>3751</v>
      </c>
      <c r="D353" s="298" t="s">
        <v>2869</v>
      </c>
      <c r="E353" s="298" t="s">
        <v>2863</v>
      </c>
      <c r="F353" s="298" t="s">
        <v>2864</v>
      </c>
      <c r="G353" s="298" t="s">
        <v>2923</v>
      </c>
      <c r="H353" s="298" t="s">
        <v>3026</v>
      </c>
      <c r="I353" s="298" t="s">
        <v>3752</v>
      </c>
      <c r="J353" s="300">
        <v>45132</v>
      </c>
      <c r="K353" s="300">
        <v>45140</v>
      </c>
    </row>
    <row r="354" spans="1:11" ht="14.9" customHeight="1">
      <c r="A354" s="298">
        <v>2148200470</v>
      </c>
      <c r="B354" s="298" t="s">
        <v>2860</v>
      </c>
      <c r="C354" s="299" t="s">
        <v>3753</v>
      </c>
      <c r="D354" s="298" t="s">
        <v>2869</v>
      </c>
      <c r="E354" s="298" t="s">
        <v>2863</v>
      </c>
      <c r="F354" s="298" t="s">
        <v>2864</v>
      </c>
      <c r="G354" s="298" t="s">
        <v>2865</v>
      </c>
      <c r="H354" s="298" t="s">
        <v>3185</v>
      </c>
      <c r="I354" s="298" t="s">
        <v>3754</v>
      </c>
      <c r="J354" s="300">
        <v>45149</v>
      </c>
      <c r="K354" s="300">
        <v>45157</v>
      </c>
    </row>
    <row r="355" spans="1:11" ht="14.9" customHeight="1">
      <c r="A355" s="298">
        <v>2148199028</v>
      </c>
      <c r="B355" s="298" t="s">
        <v>2860</v>
      </c>
      <c r="C355" s="299" t="s">
        <v>3755</v>
      </c>
      <c r="D355" s="298" t="s">
        <v>2869</v>
      </c>
      <c r="E355" s="298" t="s">
        <v>2863</v>
      </c>
      <c r="F355" s="298" t="s">
        <v>2864</v>
      </c>
      <c r="G355" s="298" t="s">
        <v>2923</v>
      </c>
      <c r="H355" s="298" t="s">
        <v>3756</v>
      </c>
      <c r="I355" s="298" t="s">
        <v>3757</v>
      </c>
      <c r="J355" s="300">
        <v>45132</v>
      </c>
      <c r="K355" s="300">
        <v>45140</v>
      </c>
    </row>
    <row r="356" spans="1:11" ht="14.9" customHeight="1">
      <c r="A356" s="298">
        <v>2148208191</v>
      </c>
      <c r="B356" s="298" t="s">
        <v>2860</v>
      </c>
      <c r="C356" s="299" t="s">
        <v>3758</v>
      </c>
      <c r="D356" s="298" t="s">
        <v>2876</v>
      </c>
      <c r="E356" s="298" t="s">
        <v>2863</v>
      </c>
      <c r="F356" s="298" t="s">
        <v>2864</v>
      </c>
      <c r="G356" s="298" t="s">
        <v>2865</v>
      </c>
      <c r="H356" s="298" t="s">
        <v>3546</v>
      </c>
      <c r="I356" s="298" t="s">
        <v>3759</v>
      </c>
      <c r="J356" s="300" t="s">
        <v>3731</v>
      </c>
      <c r="K356" s="300" t="s">
        <v>3760</v>
      </c>
    </row>
    <row r="357" spans="1:11" ht="14.9" customHeight="1">
      <c r="A357" s="298">
        <v>2148208064</v>
      </c>
      <c r="B357" s="298" t="s">
        <v>2860</v>
      </c>
      <c r="C357" s="299" t="s">
        <v>3761</v>
      </c>
      <c r="D357" s="298" t="s">
        <v>2869</v>
      </c>
      <c r="E357" s="298" t="s">
        <v>2863</v>
      </c>
      <c r="F357" s="298" t="s">
        <v>2864</v>
      </c>
      <c r="G357" s="298" t="s">
        <v>2923</v>
      </c>
      <c r="H357" s="298" t="s">
        <v>3307</v>
      </c>
      <c r="I357" s="298" t="s">
        <v>3762</v>
      </c>
      <c r="J357" s="300" t="s">
        <v>3733</v>
      </c>
      <c r="K357" s="300" t="s">
        <v>3745</v>
      </c>
    </row>
    <row r="358" spans="1:11" ht="14.9" customHeight="1">
      <c r="A358" s="298">
        <v>2148206958</v>
      </c>
      <c r="B358" s="298" t="s">
        <v>2860</v>
      </c>
      <c r="C358" s="299" t="s">
        <v>3763</v>
      </c>
      <c r="D358" s="298" t="s">
        <v>2869</v>
      </c>
      <c r="E358" s="298" t="s">
        <v>2863</v>
      </c>
      <c r="F358" s="298" t="s">
        <v>2864</v>
      </c>
      <c r="G358" s="298" t="s">
        <v>2970</v>
      </c>
      <c r="H358" s="298" t="s">
        <v>3631</v>
      </c>
      <c r="I358" s="298" t="s">
        <v>3764</v>
      </c>
      <c r="J358" s="300" t="s">
        <v>3765</v>
      </c>
      <c r="K358" s="300" t="s">
        <v>3766</v>
      </c>
    </row>
    <row r="359" spans="1:11" ht="14.9" customHeight="1">
      <c r="A359" s="298">
        <v>2148208909</v>
      </c>
      <c r="B359" s="298" t="s">
        <v>2860</v>
      </c>
      <c r="C359" s="299" t="s">
        <v>3767</v>
      </c>
      <c r="D359" s="298" t="s">
        <v>2876</v>
      </c>
      <c r="E359" s="298" t="s">
        <v>2863</v>
      </c>
      <c r="F359" s="298" t="s">
        <v>2864</v>
      </c>
      <c r="G359" s="298" t="s">
        <v>2923</v>
      </c>
      <c r="H359" s="298" t="s">
        <v>3546</v>
      </c>
      <c r="I359" s="298" t="s">
        <v>3768</v>
      </c>
      <c r="J359" s="300">
        <v>45135</v>
      </c>
      <c r="K359" s="300">
        <v>45143</v>
      </c>
    </row>
    <row r="360" spans="1:11" ht="14.9" customHeight="1">
      <c r="A360" s="298">
        <v>2148209500</v>
      </c>
      <c r="B360" s="298" t="s">
        <v>2860</v>
      </c>
      <c r="C360" s="299" t="s">
        <v>3769</v>
      </c>
      <c r="D360" s="298" t="s">
        <v>2876</v>
      </c>
      <c r="E360" s="298" t="s">
        <v>2863</v>
      </c>
      <c r="F360" s="298" t="s">
        <v>3770</v>
      </c>
      <c r="G360" s="298" t="s">
        <v>2865</v>
      </c>
      <c r="H360" s="298" t="s">
        <v>3050</v>
      </c>
      <c r="I360" s="298" t="s">
        <v>3771</v>
      </c>
      <c r="J360" s="300" t="s">
        <v>3679</v>
      </c>
      <c r="K360" s="300" t="s">
        <v>3772</v>
      </c>
    </row>
    <row r="361" spans="1:11" ht="14.9" customHeight="1">
      <c r="A361" s="298">
        <v>2148225049</v>
      </c>
      <c r="B361" s="298" t="s">
        <v>2860</v>
      </c>
      <c r="C361" s="299" t="s">
        <v>3773</v>
      </c>
      <c r="D361" s="298" t="s">
        <v>2862</v>
      </c>
      <c r="E361" s="298" t="s">
        <v>2863</v>
      </c>
      <c r="F361" s="298" t="s">
        <v>2864</v>
      </c>
      <c r="G361" s="298" t="s">
        <v>2923</v>
      </c>
      <c r="H361" s="298" t="s">
        <v>2880</v>
      </c>
      <c r="I361" s="298" t="s">
        <v>3774</v>
      </c>
      <c r="J361" s="300" t="s">
        <v>3731</v>
      </c>
      <c r="K361" s="300" t="s">
        <v>3760</v>
      </c>
    </row>
    <row r="362" spans="1:11" ht="14.9" customHeight="1">
      <c r="A362" s="298">
        <v>2148224685</v>
      </c>
      <c r="B362" s="298" t="s">
        <v>2860</v>
      </c>
      <c r="C362" s="299" t="s">
        <v>3775</v>
      </c>
      <c r="D362" s="298" t="s">
        <v>2869</v>
      </c>
      <c r="E362" s="298" t="s">
        <v>2863</v>
      </c>
      <c r="F362" s="298" t="s">
        <v>2864</v>
      </c>
      <c r="G362" s="298" t="s">
        <v>2923</v>
      </c>
      <c r="H362" s="298" t="s">
        <v>3112</v>
      </c>
      <c r="I362" s="298" t="s">
        <v>3776</v>
      </c>
      <c r="J362" s="300" t="s">
        <v>3730</v>
      </c>
      <c r="K362" s="300" t="s">
        <v>3731</v>
      </c>
    </row>
    <row r="363" spans="1:11" ht="14.9" customHeight="1">
      <c r="A363" s="298">
        <v>2148223698</v>
      </c>
      <c r="B363" s="298" t="s">
        <v>2860</v>
      </c>
      <c r="C363" s="299" t="s">
        <v>3777</v>
      </c>
      <c r="D363" s="298" t="s">
        <v>2869</v>
      </c>
      <c r="E363" s="298" t="s">
        <v>2863</v>
      </c>
      <c r="F363" s="298" t="s">
        <v>2864</v>
      </c>
      <c r="G363" s="298" t="s">
        <v>2902</v>
      </c>
      <c r="H363" s="298" t="s">
        <v>3778</v>
      </c>
      <c r="I363" s="298" t="s">
        <v>3779</v>
      </c>
      <c r="J363" s="300" t="s">
        <v>3780</v>
      </c>
      <c r="K363" s="300" t="s">
        <v>3723</v>
      </c>
    </row>
    <row r="364" spans="1:11" ht="14.9" customHeight="1">
      <c r="A364" s="298">
        <v>2148223683</v>
      </c>
      <c r="B364" s="298" t="s">
        <v>2860</v>
      </c>
      <c r="C364" s="299" t="s">
        <v>3781</v>
      </c>
      <c r="D364" s="298" t="s">
        <v>2869</v>
      </c>
      <c r="E364" s="298" t="s">
        <v>2863</v>
      </c>
      <c r="F364" s="298" t="s">
        <v>2864</v>
      </c>
      <c r="G364" s="298" t="s">
        <v>2902</v>
      </c>
      <c r="H364" s="298" t="s">
        <v>3778</v>
      </c>
      <c r="I364" s="298" t="s">
        <v>3779</v>
      </c>
      <c r="J364" s="300" t="s">
        <v>3782</v>
      </c>
      <c r="K364" s="300" t="s">
        <v>3783</v>
      </c>
    </row>
    <row r="365" spans="1:11" ht="14.9" customHeight="1">
      <c r="A365" s="298">
        <v>2148223134</v>
      </c>
      <c r="B365" s="298" t="s">
        <v>2860</v>
      </c>
      <c r="C365" s="299" t="s">
        <v>3784</v>
      </c>
      <c r="D365" s="298" t="s">
        <v>2869</v>
      </c>
      <c r="E365" s="298" t="s">
        <v>2863</v>
      </c>
      <c r="F365" s="298" t="s">
        <v>2864</v>
      </c>
      <c r="G365" s="298" t="s">
        <v>3785</v>
      </c>
      <c r="H365" s="298" t="s">
        <v>3786</v>
      </c>
      <c r="I365" s="298" t="s">
        <v>3787</v>
      </c>
      <c r="J365" s="300" t="s">
        <v>3727</v>
      </c>
      <c r="K365" s="300" t="s">
        <v>3788</v>
      </c>
    </row>
    <row r="366" spans="1:11" ht="14.9" customHeight="1">
      <c r="A366" s="298">
        <v>2148222731</v>
      </c>
      <c r="B366" s="298" t="s">
        <v>2860</v>
      </c>
      <c r="C366" s="299" t="s">
        <v>3789</v>
      </c>
      <c r="D366" s="298" t="s">
        <v>2869</v>
      </c>
      <c r="E366" s="298" t="s">
        <v>2863</v>
      </c>
      <c r="F366" s="298" t="s">
        <v>2864</v>
      </c>
      <c r="G366" s="298" t="s">
        <v>2954</v>
      </c>
      <c r="H366" s="298" t="s">
        <v>2978</v>
      </c>
      <c r="I366" s="298" t="s">
        <v>3790</v>
      </c>
      <c r="J366" s="300" t="s">
        <v>3724</v>
      </c>
      <c r="K366" s="300" t="s">
        <v>3782</v>
      </c>
    </row>
    <row r="367" spans="1:11" ht="14.9" customHeight="1">
      <c r="A367" s="298">
        <v>2148222476</v>
      </c>
      <c r="B367" s="298" t="s">
        <v>2860</v>
      </c>
      <c r="C367" s="299" t="s">
        <v>3791</v>
      </c>
      <c r="D367" s="298" t="s">
        <v>2869</v>
      </c>
      <c r="E367" s="298" t="s">
        <v>2863</v>
      </c>
      <c r="F367" s="298" t="s">
        <v>2864</v>
      </c>
      <c r="G367" s="298" t="s">
        <v>2954</v>
      </c>
      <c r="H367" s="298" t="s">
        <v>3130</v>
      </c>
      <c r="I367" s="298" t="s">
        <v>3792</v>
      </c>
      <c r="J367" s="300" t="s">
        <v>3765</v>
      </c>
      <c r="K367" s="300" t="s">
        <v>3766</v>
      </c>
    </row>
    <row r="368" spans="1:11" ht="14.9" customHeight="1">
      <c r="A368" s="298">
        <v>2148229470</v>
      </c>
      <c r="B368" s="298" t="s">
        <v>2860</v>
      </c>
      <c r="C368" s="299" t="s">
        <v>3793</v>
      </c>
      <c r="D368" s="298" t="s">
        <v>2869</v>
      </c>
      <c r="E368" s="298" t="s">
        <v>2863</v>
      </c>
      <c r="F368" s="298" t="s">
        <v>2864</v>
      </c>
      <c r="G368" s="298" t="s">
        <v>2923</v>
      </c>
      <c r="H368" s="298" t="s">
        <v>3357</v>
      </c>
      <c r="I368" s="298" t="s">
        <v>3794</v>
      </c>
      <c r="J368" s="300">
        <v>45139</v>
      </c>
      <c r="K368" s="300">
        <v>45147</v>
      </c>
    </row>
    <row r="369" spans="1:11" ht="14.9" customHeight="1">
      <c r="A369" s="298">
        <v>2148229397</v>
      </c>
      <c r="B369" s="298" t="s">
        <v>2860</v>
      </c>
      <c r="C369" s="299" t="s">
        <v>3795</v>
      </c>
      <c r="D369" s="298" t="s">
        <v>2869</v>
      </c>
      <c r="E369" s="298" t="s">
        <v>2863</v>
      </c>
      <c r="F369" s="298" t="s">
        <v>2864</v>
      </c>
      <c r="G369" s="298" t="s">
        <v>2920</v>
      </c>
      <c r="H369" s="298" t="s">
        <v>3109</v>
      </c>
      <c r="I369" s="298" t="s">
        <v>3796</v>
      </c>
      <c r="J369" s="300">
        <v>45152</v>
      </c>
      <c r="K369" s="300">
        <v>45160</v>
      </c>
    </row>
    <row r="370" spans="1:11" ht="14.9" customHeight="1">
      <c r="A370" s="298">
        <v>2148229393</v>
      </c>
      <c r="B370" s="298" t="s">
        <v>2860</v>
      </c>
      <c r="C370" s="299" t="s">
        <v>3797</v>
      </c>
      <c r="D370" s="298" t="s">
        <v>2869</v>
      </c>
      <c r="E370" s="298" t="s">
        <v>2863</v>
      </c>
      <c r="F370" s="298" t="s">
        <v>2864</v>
      </c>
      <c r="G370" s="298" t="s">
        <v>2920</v>
      </c>
      <c r="H370" s="298" t="s">
        <v>3109</v>
      </c>
      <c r="I370" s="298" t="s">
        <v>3796</v>
      </c>
      <c r="J370" s="300">
        <v>45152</v>
      </c>
      <c r="K370" s="300">
        <v>45160</v>
      </c>
    </row>
    <row r="371" spans="1:11" ht="14.9" customHeight="1">
      <c r="A371" s="298">
        <v>2148229178</v>
      </c>
      <c r="B371" s="298" t="s">
        <v>2860</v>
      </c>
      <c r="C371" s="299" t="s">
        <v>3798</v>
      </c>
      <c r="D371" s="298" t="s">
        <v>2869</v>
      </c>
      <c r="E371" s="298" t="s">
        <v>2863</v>
      </c>
      <c r="F371" s="298" t="s">
        <v>2864</v>
      </c>
      <c r="G371" s="298" t="s">
        <v>2865</v>
      </c>
      <c r="H371" s="298" t="s">
        <v>2947</v>
      </c>
      <c r="I371" s="298" t="s">
        <v>3799</v>
      </c>
      <c r="J371" s="300">
        <v>45162</v>
      </c>
      <c r="K371" s="300">
        <v>45170</v>
      </c>
    </row>
    <row r="372" spans="1:11" ht="14.9" customHeight="1">
      <c r="A372" s="298">
        <v>2148228207</v>
      </c>
      <c r="B372" s="298" t="s">
        <v>2860</v>
      </c>
      <c r="C372" s="299" t="s">
        <v>3800</v>
      </c>
      <c r="D372" s="298" t="s">
        <v>2869</v>
      </c>
      <c r="E372" s="298" t="s">
        <v>2863</v>
      </c>
      <c r="F372" s="298" t="s">
        <v>2864</v>
      </c>
      <c r="G372" s="298" t="s">
        <v>2970</v>
      </c>
      <c r="H372" s="298" t="s">
        <v>3801</v>
      </c>
      <c r="I372" s="298" t="s">
        <v>3802</v>
      </c>
      <c r="J372" s="300">
        <v>45139</v>
      </c>
      <c r="K372" s="300">
        <v>45147</v>
      </c>
    </row>
    <row r="373" spans="1:11" ht="14.9" customHeight="1">
      <c r="A373" s="298">
        <v>2148236160</v>
      </c>
      <c r="B373" s="298" t="s">
        <v>2860</v>
      </c>
      <c r="C373" s="299" t="s">
        <v>3803</v>
      </c>
      <c r="D373" s="298" t="s">
        <v>2869</v>
      </c>
      <c r="E373" s="298" t="s">
        <v>2863</v>
      </c>
      <c r="F373" s="298" t="s">
        <v>2864</v>
      </c>
      <c r="G373" s="298" t="s">
        <v>2954</v>
      </c>
      <c r="H373" s="298" t="s">
        <v>2978</v>
      </c>
      <c r="I373" s="298" t="s">
        <v>3804</v>
      </c>
      <c r="J373" s="300">
        <v>45155</v>
      </c>
      <c r="K373" s="300">
        <v>45163</v>
      </c>
    </row>
    <row r="374" spans="1:11" ht="14.9" customHeight="1">
      <c r="A374" s="298">
        <v>2148233793</v>
      </c>
      <c r="B374" s="298" t="s">
        <v>2860</v>
      </c>
      <c r="C374" s="299" t="s">
        <v>3805</v>
      </c>
      <c r="D374" s="298" t="s">
        <v>2869</v>
      </c>
      <c r="E374" s="298" t="s">
        <v>2863</v>
      </c>
      <c r="F374" s="298" t="s">
        <v>2864</v>
      </c>
      <c r="G374" s="298" t="s">
        <v>2923</v>
      </c>
      <c r="H374" s="298" t="s">
        <v>3806</v>
      </c>
      <c r="I374" s="298" t="s">
        <v>3807</v>
      </c>
      <c r="J374" s="300">
        <v>45141</v>
      </c>
      <c r="K374" s="300">
        <v>45149</v>
      </c>
    </row>
    <row r="375" spans="1:11" ht="14.9" customHeight="1">
      <c r="A375" s="298">
        <v>2148241396</v>
      </c>
      <c r="B375" s="298" t="s">
        <v>2860</v>
      </c>
      <c r="C375" s="299" t="s">
        <v>3808</v>
      </c>
      <c r="D375" s="298" t="s">
        <v>2869</v>
      </c>
      <c r="E375" s="298" t="s">
        <v>2863</v>
      </c>
      <c r="F375" s="298" t="s">
        <v>2864</v>
      </c>
      <c r="G375" s="298" t="s">
        <v>2923</v>
      </c>
      <c r="H375" s="298" t="s">
        <v>3026</v>
      </c>
      <c r="I375" s="298" t="s">
        <v>3809</v>
      </c>
      <c r="J375" s="300" t="s">
        <v>3724</v>
      </c>
      <c r="K375" s="300" t="s">
        <v>3782</v>
      </c>
    </row>
    <row r="376" spans="1:11" ht="14.9" customHeight="1">
      <c r="A376" s="298">
        <v>2148240692</v>
      </c>
      <c r="B376" s="298" t="s">
        <v>2860</v>
      </c>
      <c r="C376" s="299" t="s">
        <v>3810</v>
      </c>
      <c r="D376" s="298" t="s">
        <v>2869</v>
      </c>
      <c r="E376" s="298" t="s">
        <v>2863</v>
      </c>
      <c r="F376" s="298" t="s">
        <v>2864</v>
      </c>
      <c r="G376" s="298" t="s">
        <v>2923</v>
      </c>
      <c r="H376" s="298" t="s">
        <v>3037</v>
      </c>
      <c r="I376" s="298" t="s">
        <v>3811</v>
      </c>
      <c r="J376" s="300" t="s">
        <v>3733</v>
      </c>
      <c r="K376" s="300" t="s">
        <v>3745</v>
      </c>
    </row>
    <row r="377" spans="1:11" ht="14.9" customHeight="1">
      <c r="A377" s="298">
        <v>2148239577</v>
      </c>
      <c r="B377" s="298" t="s">
        <v>2860</v>
      </c>
      <c r="C377" s="299" t="s">
        <v>3812</v>
      </c>
      <c r="D377" s="298" t="s">
        <v>2869</v>
      </c>
      <c r="E377" s="298" t="s">
        <v>2863</v>
      </c>
      <c r="F377" s="298" t="s">
        <v>2864</v>
      </c>
      <c r="G377" s="298" t="s">
        <v>2939</v>
      </c>
      <c r="H377" s="298" t="s">
        <v>3424</v>
      </c>
      <c r="I377" s="298" t="s">
        <v>3813</v>
      </c>
      <c r="J377" s="300" t="s">
        <v>3814</v>
      </c>
      <c r="K377" s="300" t="s">
        <v>3815</v>
      </c>
    </row>
    <row r="378" spans="1:11" ht="14.9" customHeight="1">
      <c r="A378" s="298">
        <v>2148235786</v>
      </c>
      <c r="B378" s="298" t="s">
        <v>2860</v>
      </c>
      <c r="C378" s="299" t="s">
        <v>3816</v>
      </c>
      <c r="D378" s="298" t="s">
        <v>2862</v>
      </c>
      <c r="E378" s="298" t="s">
        <v>2863</v>
      </c>
      <c r="F378" s="298" t="s">
        <v>3770</v>
      </c>
      <c r="G378" s="298" t="s">
        <v>2865</v>
      </c>
      <c r="H378" s="298" t="s">
        <v>2880</v>
      </c>
      <c r="I378" s="298" t="s">
        <v>3817</v>
      </c>
      <c r="J378" s="300" t="s">
        <v>3765</v>
      </c>
      <c r="K378" s="300" t="s">
        <v>3766</v>
      </c>
    </row>
    <row r="379" spans="1:11" ht="14.9" customHeight="1">
      <c r="A379" s="298">
        <v>2148235324</v>
      </c>
      <c r="B379" s="298" t="s">
        <v>2860</v>
      </c>
      <c r="C379" s="299" t="s">
        <v>3818</v>
      </c>
      <c r="D379" s="298" t="s">
        <v>2869</v>
      </c>
      <c r="E379" s="298" t="s">
        <v>2863</v>
      </c>
      <c r="F379" s="298" t="s">
        <v>3770</v>
      </c>
      <c r="G379" s="298" t="s">
        <v>2865</v>
      </c>
      <c r="H379" s="298" t="s">
        <v>3819</v>
      </c>
      <c r="I379" s="298" t="s">
        <v>3820</v>
      </c>
      <c r="J379" s="300" t="s">
        <v>3782</v>
      </c>
      <c r="K379" s="300" t="s">
        <v>3783</v>
      </c>
    </row>
    <row r="380" spans="1:11" ht="14.9" customHeight="1">
      <c r="A380" s="298">
        <v>2148247836</v>
      </c>
      <c r="B380" s="298" t="s">
        <v>2860</v>
      </c>
      <c r="C380" s="299" t="s">
        <v>3821</v>
      </c>
      <c r="D380" s="298" t="s">
        <v>2869</v>
      </c>
      <c r="E380" s="298" t="s">
        <v>2863</v>
      </c>
      <c r="F380" s="298" t="s">
        <v>2864</v>
      </c>
      <c r="G380" s="298" t="s">
        <v>2954</v>
      </c>
      <c r="H380" s="298" t="s">
        <v>3822</v>
      </c>
      <c r="I380" s="298" t="s">
        <v>3823</v>
      </c>
      <c r="J380" s="300">
        <v>45168</v>
      </c>
      <c r="K380" s="300">
        <v>45176</v>
      </c>
    </row>
    <row r="381" spans="1:11" ht="14.9" customHeight="1">
      <c r="A381" s="298">
        <v>2148247823</v>
      </c>
      <c r="B381" s="298" t="s">
        <v>2860</v>
      </c>
      <c r="C381" s="299" t="s">
        <v>3824</v>
      </c>
      <c r="D381" s="298" t="s">
        <v>2869</v>
      </c>
      <c r="E381" s="298" t="s">
        <v>2863</v>
      </c>
      <c r="F381" s="298" t="s">
        <v>2864</v>
      </c>
      <c r="G381" s="298" t="s">
        <v>2954</v>
      </c>
      <c r="H381" s="298" t="s">
        <v>3822</v>
      </c>
      <c r="I381" s="298" t="s">
        <v>3823</v>
      </c>
      <c r="J381" s="300">
        <v>45168</v>
      </c>
      <c r="K381" s="300">
        <v>45176</v>
      </c>
    </row>
    <row r="382" spans="1:11" ht="14.9" customHeight="1">
      <c r="A382" s="298">
        <v>2148246906</v>
      </c>
      <c r="B382" s="298" t="s">
        <v>2860</v>
      </c>
      <c r="C382" s="299" t="s">
        <v>3825</v>
      </c>
      <c r="D382" s="298" t="s">
        <v>2869</v>
      </c>
      <c r="E382" s="298" t="s">
        <v>2863</v>
      </c>
      <c r="F382" s="298" t="s">
        <v>2864</v>
      </c>
      <c r="G382" s="298" t="s">
        <v>2954</v>
      </c>
      <c r="H382" s="298" t="s">
        <v>3130</v>
      </c>
      <c r="I382" s="298" t="s">
        <v>3826</v>
      </c>
      <c r="J382" s="300">
        <v>45160</v>
      </c>
      <c r="K382" s="300">
        <v>45168</v>
      </c>
    </row>
    <row r="383" spans="1:11" ht="14.9" customHeight="1">
      <c r="A383" s="298">
        <v>2148246746</v>
      </c>
      <c r="B383" s="298" t="s">
        <v>2860</v>
      </c>
      <c r="C383" s="299" t="s">
        <v>3827</v>
      </c>
      <c r="D383" s="298" t="s">
        <v>2869</v>
      </c>
      <c r="E383" s="298" t="s">
        <v>2863</v>
      </c>
      <c r="F383" s="298" t="s">
        <v>2864</v>
      </c>
      <c r="G383" s="298" t="s">
        <v>2865</v>
      </c>
      <c r="H383" s="298" t="s">
        <v>3279</v>
      </c>
      <c r="I383" s="298" t="s">
        <v>3828</v>
      </c>
      <c r="J383" s="300">
        <v>45153</v>
      </c>
      <c r="K383" s="300">
        <v>45161</v>
      </c>
    </row>
    <row r="384" spans="1:11" ht="14.9" customHeight="1">
      <c r="A384" s="298">
        <v>2148246634</v>
      </c>
      <c r="B384" s="298" t="s">
        <v>2860</v>
      </c>
      <c r="C384" s="299" t="s">
        <v>3829</v>
      </c>
      <c r="D384" s="298" t="s">
        <v>2869</v>
      </c>
      <c r="E384" s="298" t="s">
        <v>2863</v>
      </c>
      <c r="F384" s="298" t="s">
        <v>2864</v>
      </c>
      <c r="G384" s="298" t="s">
        <v>2954</v>
      </c>
      <c r="H384" s="298" t="s">
        <v>3830</v>
      </c>
      <c r="I384" s="298" t="s">
        <v>3831</v>
      </c>
      <c r="J384" s="300">
        <v>45118</v>
      </c>
      <c r="K384" s="300">
        <v>45126</v>
      </c>
    </row>
    <row r="385" spans="1:11" ht="14.9" customHeight="1">
      <c r="A385" s="298">
        <v>2148245173</v>
      </c>
      <c r="B385" s="298" t="s">
        <v>2860</v>
      </c>
      <c r="C385" s="299" t="s">
        <v>3832</v>
      </c>
      <c r="D385" s="298" t="s">
        <v>2869</v>
      </c>
      <c r="E385" s="298" t="s">
        <v>2863</v>
      </c>
      <c r="F385" s="298" t="s">
        <v>2864</v>
      </c>
      <c r="G385" s="298" t="s">
        <v>2923</v>
      </c>
      <c r="H385" s="298" t="s">
        <v>3307</v>
      </c>
      <c r="I385" s="298" t="s">
        <v>3833</v>
      </c>
      <c r="J385" s="300">
        <v>45142</v>
      </c>
      <c r="K385" s="300">
        <v>45150</v>
      </c>
    </row>
    <row r="386" spans="1:11" ht="14.9" customHeight="1">
      <c r="A386" s="298">
        <v>2148252860</v>
      </c>
      <c r="B386" s="298" t="s">
        <v>2860</v>
      </c>
      <c r="C386" s="299" t="s">
        <v>3834</v>
      </c>
      <c r="D386" s="298" t="s">
        <v>2869</v>
      </c>
      <c r="E386" s="298" t="s">
        <v>2863</v>
      </c>
      <c r="F386" s="298" t="s">
        <v>2864</v>
      </c>
      <c r="G386" s="298" t="s">
        <v>2923</v>
      </c>
      <c r="H386" s="298" t="s">
        <v>3357</v>
      </c>
      <c r="I386" s="298" t="s">
        <v>3835</v>
      </c>
      <c r="J386" s="300">
        <v>45142</v>
      </c>
      <c r="K386" s="300">
        <v>45150</v>
      </c>
    </row>
    <row r="387" spans="1:11" ht="14.9" customHeight="1">
      <c r="A387" s="298">
        <v>2148251630</v>
      </c>
      <c r="B387" s="298" t="s">
        <v>2860</v>
      </c>
      <c r="C387" s="299" t="s">
        <v>3836</v>
      </c>
      <c r="D387" s="298" t="s">
        <v>2869</v>
      </c>
      <c r="E387" s="298" t="s">
        <v>2863</v>
      </c>
      <c r="F387" s="298" t="s">
        <v>2864</v>
      </c>
      <c r="G387" s="298" t="s">
        <v>2865</v>
      </c>
      <c r="H387" s="298" t="s">
        <v>3109</v>
      </c>
      <c r="I387" s="298" t="s">
        <v>3837</v>
      </c>
      <c r="J387" s="300">
        <v>45161</v>
      </c>
      <c r="K387" s="300">
        <v>45169</v>
      </c>
    </row>
    <row r="388" spans="1:11" ht="14.9" customHeight="1">
      <c r="A388" s="298">
        <v>2148251601</v>
      </c>
      <c r="B388" s="298" t="s">
        <v>2860</v>
      </c>
      <c r="C388" s="299" t="s">
        <v>3838</v>
      </c>
      <c r="D388" s="298" t="s">
        <v>2869</v>
      </c>
      <c r="E388" s="298" t="s">
        <v>2863</v>
      </c>
      <c r="F388" s="298" t="s">
        <v>2864</v>
      </c>
      <c r="G388" s="298" t="s">
        <v>2865</v>
      </c>
      <c r="H388" s="298" t="s">
        <v>3819</v>
      </c>
      <c r="I388" s="298" t="s">
        <v>3839</v>
      </c>
      <c r="J388" s="300">
        <v>45161</v>
      </c>
      <c r="K388" s="300">
        <v>45169</v>
      </c>
    </row>
    <row r="389" spans="1:11" ht="14.9" customHeight="1">
      <c r="A389" s="298">
        <v>2148259297</v>
      </c>
      <c r="B389" s="298" t="s">
        <v>2860</v>
      </c>
      <c r="C389" s="299" t="s">
        <v>3840</v>
      </c>
      <c r="D389" s="298" t="s">
        <v>2869</v>
      </c>
      <c r="E389" s="298" t="s">
        <v>2863</v>
      </c>
      <c r="F389" s="298" t="s">
        <v>2864</v>
      </c>
      <c r="G389" s="298" t="s">
        <v>2920</v>
      </c>
      <c r="H389" s="298" t="s">
        <v>2978</v>
      </c>
      <c r="I389" s="298" t="s">
        <v>3841</v>
      </c>
      <c r="J389" s="300">
        <v>45166</v>
      </c>
    </row>
    <row r="390" spans="1:11" ht="14.9" customHeight="1">
      <c r="A390" s="298">
        <v>2148259167</v>
      </c>
      <c r="B390" s="298" t="s">
        <v>2860</v>
      </c>
      <c r="C390" s="299" t="s">
        <v>3842</v>
      </c>
      <c r="D390" s="298" t="s">
        <v>2869</v>
      </c>
      <c r="E390" s="298" t="s">
        <v>2863</v>
      </c>
      <c r="F390" s="298" t="s">
        <v>2864</v>
      </c>
      <c r="G390" s="298" t="s">
        <v>2923</v>
      </c>
      <c r="H390" s="298" t="s">
        <v>3112</v>
      </c>
      <c r="I390" s="298" t="s">
        <v>3843</v>
      </c>
      <c r="J390" s="300">
        <v>45147</v>
      </c>
    </row>
    <row r="391" spans="1:11" ht="14.9" customHeight="1">
      <c r="A391" s="298">
        <v>2148258877</v>
      </c>
      <c r="B391" s="298" t="s">
        <v>2860</v>
      </c>
      <c r="C391" s="299" t="s">
        <v>3844</v>
      </c>
      <c r="D391" s="298" t="s">
        <v>2869</v>
      </c>
      <c r="E391" s="298" t="s">
        <v>2863</v>
      </c>
      <c r="F391" s="298" t="s">
        <v>2864</v>
      </c>
      <c r="G391" s="298" t="s">
        <v>2923</v>
      </c>
      <c r="H391" s="298" t="s">
        <v>3112</v>
      </c>
      <c r="I391" s="298" t="s">
        <v>3845</v>
      </c>
      <c r="J391" s="300">
        <v>45148</v>
      </c>
    </row>
    <row r="392" spans="1:11" ht="14.9" customHeight="1">
      <c r="A392" s="298">
        <v>2148256664</v>
      </c>
      <c r="B392" s="298" t="s">
        <v>2860</v>
      </c>
      <c r="C392" s="299" t="s">
        <v>3846</v>
      </c>
      <c r="D392" s="298" t="s">
        <v>2869</v>
      </c>
      <c r="E392" s="298" t="s">
        <v>2863</v>
      </c>
      <c r="F392" s="298" t="s">
        <v>2864</v>
      </c>
      <c r="G392" s="298" t="s">
        <v>2923</v>
      </c>
      <c r="H392" s="298" t="s">
        <v>3112</v>
      </c>
      <c r="I392" s="298" t="s">
        <v>3847</v>
      </c>
      <c r="J392" s="300">
        <v>45150</v>
      </c>
    </row>
    <row r="393" spans="1:11" ht="14.9" customHeight="1">
      <c r="A393" s="298">
        <v>2148266724</v>
      </c>
      <c r="B393" s="298" t="s">
        <v>2860</v>
      </c>
      <c r="C393" s="299" t="s">
        <v>3848</v>
      </c>
      <c r="D393" s="298" t="s">
        <v>2869</v>
      </c>
      <c r="E393" s="298" t="s">
        <v>2863</v>
      </c>
      <c r="F393" s="298" t="s">
        <v>2864</v>
      </c>
      <c r="G393" s="298" t="s">
        <v>2923</v>
      </c>
      <c r="H393" s="298" t="s">
        <v>3849</v>
      </c>
      <c r="I393" s="298" t="s">
        <v>3850</v>
      </c>
      <c r="J393" s="300" t="s">
        <v>3851</v>
      </c>
      <c r="K393" s="300" t="s">
        <v>3852</v>
      </c>
    </row>
    <row r="394" spans="1:11" ht="14.9" customHeight="1">
      <c r="A394" s="298">
        <v>2148266579</v>
      </c>
      <c r="B394" s="298" t="s">
        <v>2860</v>
      </c>
      <c r="C394" s="299" t="s">
        <v>3853</v>
      </c>
      <c r="D394" s="298" t="s">
        <v>2869</v>
      </c>
      <c r="E394" s="298" t="s">
        <v>2863</v>
      </c>
      <c r="F394" s="298" t="s">
        <v>2864</v>
      </c>
      <c r="G394" s="298" t="s">
        <v>2923</v>
      </c>
      <c r="H394" s="298" t="s">
        <v>3854</v>
      </c>
      <c r="I394" s="298" t="s">
        <v>3855</v>
      </c>
      <c r="J394" s="300" t="s">
        <v>3815</v>
      </c>
      <c r="K394" s="300" t="s">
        <v>3851</v>
      </c>
    </row>
    <row r="395" spans="1:11" ht="14.9" customHeight="1">
      <c r="A395" s="298">
        <v>2148278728</v>
      </c>
      <c r="B395" s="298" t="s">
        <v>2860</v>
      </c>
      <c r="C395" s="299" t="s">
        <v>3856</v>
      </c>
      <c r="D395" s="298" t="s">
        <v>2869</v>
      </c>
      <c r="E395" s="298" t="s">
        <v>2863</v>
      </c>
      <c r="F395" s="298" t="s">
        <v>2864</v>
      </c>
      <c r="G395" s="298" t="s">
        <v>2923</v>
      </c>
      <c r="H395" s="298" t="s">
        <v>2999</v>
      </c>
      <c r="I395" s="298" t="s">
        <v>3857</v>
      </c>
      <c r="J395" s="300">
        <v>45153</v>
      </c>
      <c r="K395" s="300">
        <v>45161</v>
      </c>
    </row>
    <row r="396" spans="1:11" ht="14.9" customHeight="1">
      <c r="A396" s="298">
        <v>2148277507</v>
      </c>
      <c r="B396" s="298" t="s">
        <v>2860</v>
      </c>
      <c r="C396" s="299" t="s">
        <v>3858</v>
      </c>
      <c r="D396" s="298" t="s">
        <v>2862</v>
      </c>
      <c r="E396" s="298" t="s">
        <v>2863</v>
      </c>
      <c r="F396" s="298" t="s">
        <v>2864</v>
      </c>
      <c r="G396" s="298" t="s">
        <v>2923</v>
      </c>
      <c r="H396" s="298" t="s">
        <v>3859</v>
      </c>
      <c r="I396" s="298" t="s">
        <v>3860</v>
      </c>
      <c r="J396" s="300">
        <v>45170</v>
      </c>
      <c r="K396" s="300">
        <v>45178</v>
      </c>
    </row>
    <row r="397" spans="1:11" ht="14.9" customHeight="1">
      <c r="A397" s="298">
        <v>2148284008</v>
      </c>
      <c r="B397" s="298" t="s">
        <v>2860</v>
      </c>
      <c r="C397" s="299" t="s">
        <v>3861</v>
      </c>
      <c r="D397" s="298" t="s">
        <v>2869</v>
      </c>
      <c r="E397" s="298" t="s">
        <v>2863</v>
      </c>
      <c r="F397" s="298" t="s">
        <v>2864</v>
      </c>
      <c r="G397" s="298" t="s">
        <v>2923</v>
      </c>
      <c r="H397" s="298" t="s">
        <v>3112</v>
      </c>
      <c r="I397" s="298" t="s">
        <v>3862</v>
      </c>
      <c r="J397" s="300">
        <v>45155</v>
      </c>
      <c r="K397" s="300">
        <v>45163</v>
      </c>
    </row>
    <row r="398" spans="1:11" ht="14.9" customHeight="1">
      <c r="A398" s="298">
        <v>2148283983</v>
      </c>
      <c r="B398" s="298" t="s">
        <v>2860</v>
      </c>
      <c r="C398" s="299" t="s">
        <v>3863</v>
      </c>
      <c r="D398" s="298" t="s">
        <v>2869</v>
      </c>
      <c r="E398" s="298" t="s">
        <v>2863</v>
      </c>
      <c r="F398" s="298" t="s">
        <v>2864</v>
      </c>
      <c r="G398" s="298" t="s">
        <v>2902</v>
      </c>
      <c r="H398" s="298" t="s">
        <v>2978</v>
      </c>
      <c r="I398" s="298" t="s">
        <v>3864</v>
      </c>
      <c r="J398" s="300">
        <v>45160</v>
      </c>
      <c r="K398" s="300">
        <v>45168</v>
      </c>
    </row>
    <row r="399" spans="1:11" ht="14.9" customHeight="1">
      <c r="A399" s="298">
        <v>2148283845</v>
      </c>
      <c r="B399" s="298" t="s">
        <v>2860</v>
      </c>
      <c r="C399" s="299" t="s">
        <v>3865</v>
      </c>
      <c r="D399" s="298" t="s">
        <v>2869</v>
      </c>
      <c r="E399" s="298" t="s">
        <v>2863</v>
      </c>
      <c r="F399" s="298" t="s">
        <v>2864</v>
      </c>
      <c r="G399" s="298" t="s">
        <v>2902</v>
      </c>
      <c r="H399" s="298" t="s">
        <v>2978</v>
      </c>
      <c r="I399" s="298" t="s">
        <v>3864</v>
      </c>
      <c r="J399" s="300">
        <v>45160</v>
      </c>
      <c r="K399" s="300">
        <v>45168</v>
      </c>
    </row>
    <row r="400" spans="1:11" ht="14.9" customHeight="1">
      <c r="A400" s="298">
        <v>2148283801</v>
      </c>
      <c r="B400" s="298" t="s">
        <v>2860</v>
      </c>
      <c r="C400" s="299" t="s">
        <v>3866</v>
      </c>
      <c r="D400" s="298" t="s">
        <v>2869</v>
      </c>
      <c r="E400" s="298" t="s">
        <v>2863</v>
      </c>
      <c r="F400" s="298" t="s">
        <v>2864</v>
      </c>
      <c r="G400" s="298" t="s">
        <v>2939</v>
      </c>
      <c r="H400" s="298" t="s">
        <v>3867</v>
      </c>
      <c r="I400" s="298" t="s">
        <v>3868</v>
      </c>
      <c r="J400" s="300">
        <v>45135</v>
      </c>
      <c r="K400" s="300">
        <v>45143</v>
      </c>
    </row>
    <row r="401" spans="1:11" ht="14.9" customHeight="1">
      <c r="A401" s="298">
        <v>2148283785</v>
      </c>
      <c r="B401" s="298" t="s">
        <v>2860</v>
      </c>
      <c r="C401" s="299" t="s">
        <v>3869</v>
      </c>
      <c r="D401" s="298" t="s">
        <v>2869</v>
      </c>
      <c r="E401" s="298" t="s">
        <v>2863</v>
      </c>
      <c r="F401" s="298" t="s">
        <v>2864</v>
      </c>
      <c r="G401" s="298" t="s">
        <v>2902</v>
      </c>
      <c r="H401" s="298" t="s">
        <v>2978</v>
      </c>
      <c r="I401" s="298" t="s">
        <v>3864</v>
      </c>
      <c r="J401" s="300">
        <v>45160</v>
      </c>
      <c r="K401" s="300">
        <v>45168</v>
      </c>
    </row>
    <row r="402" spans="1:11" ht="14.9" customHeight="1">
      <c r="A402" s="298">
        <v>2148283770</v>
      </c>
      <c r="B402" s="298" t="s">
        <v>2860</v>
      </c>
      <c r="C402" s="299" t="s">
        <v>3870</v>
      </c>
      <c r="D402" s="298" t="s">
        <v>2869</v>
      </c>
      <c r="E402" s="298" t="s">
        <v>2863</v>
      </c>
      <c r="F402" s="298" t="s">
        <v>2864</v>
      </c>
      <c r="G402" s="298" t="s">
        <v>2923</v>
      </c>
      <c r="H402" s="298" t="s">
        <v>3307</v>
      </c>
      <c r="I402" s="298" t="s">
        <v>3871</v>
      </c>
      <c r="J402" s="300">
        <v>45159</v>
      </c>
      <c r="K402" s="300">
        <v>45167</v>
      </c>
    </row>
    <row r="403" spans="1:11" ht="14.9" customHeight="1">
      <c r="A403" s="298">
        <v>2148282804</v>
      </c>
      <c r="B403" s="298" t="s">
        <v>2860</v>
      </c>
      <c r="C403" s="299" t="s">
        <v>3872</v>
      </c>
      <c r="D403" s="298" t="s">
        <v>2869</v>
      </c>
      <c r="E403" s="298" t="s">
        <v>2863</v>
      </c>
      <c r="F403" s="298" t="s">
        <v>2864</v>
      </c>
      <c r="G403" s="298" t="s">
        <v>3785</v>
      </c>
      <c r="H403" s="298" t="s">
        <v>3676</v>
      </c>
      <c r="I403" s="298" t="s">
        <v>3873</v>
      </c>
      <c r="J403" s="300">
        <v>45154</v>
      </c>
      <c r="K403" s="300">
        <v>45162</v>
      </c>
    </row>
    <row r="404" spans="1:11" ht="14.9" customHeight="1">
      <c r="A404" s="298">
        <v>2148291327</v>
      </c>
      <c r="B404" s="298" t="s">
        <v>2860</v>
      </c>
      <c r="C404" s="299" t="s">
        <v>3874</v>
      </c>
      <c r="D404" s="298" t="s">
        <v>2869</v>
      </c>
      <c r="E404" s="298" t="s">
        <v>2863</v>
      </c>
      <c r="F404" s="298" t="s">
        <v>2864</v>
      </c>
      <c r="G404" s="298" t="s">
        <v>2998</v>
      </c>
      <c r="H404" s="298" t="s">
        <v>2960</v>
      </c>
      <c r="I404" s="298" t="s">
        <v>3875</v>
      </c>
      <c r="J404" s="300" t="s">
        <v>3876</v>
      </c>
      <c r="K404" s="300" t="s">
        <v>3877</v>
      </c>
    </row>
    <row r="405" spans="1:11" ht="14.9" customHeight="1">
      <c r="A405" s="298">
        <v>2148289757</v>
      </c>
      <c r="B405" s="298" t="s">
        <v>2860</v>
      </c>
      <c r="C405" s="299" t="s">
        <v>3878</v>
      </c>
      <c r="D405" s="298" t="s">
        <v>2869</v>
      </c>
      <c r="E405" s="298" t="s">
        <v>2863</v>
      </c>
      <c r="F405" s="298" t="s">
        <v>2864</v>
      </c>
      <c r="G405" s="298" t="s">
        <v>2923</v>
      </c>
      <c r="H405" s="298" t="s">
        <v>3080</v>
      </c>
      <c r="I405" s="298" t="s">
        <v>3879</v>
      </c>
      <c r="J405" s="300" t="s">
        <v>3679</v>
      </c>
      <c r="K405" s="300" t="s">
        <v>3772</v>
      </c>
    </row>
    <row r="406" spans="1:11" ht="14.9" customHeight="1">
      <c r="A406" s="298">
        <v>2148289412</v>
      </c>
      <c r="B406" s="298" t="s">
        <v>2860</v>
      </c>
      <c r="C406" s="299" t="s">
        <v>3880</v>
      </c>
      <c r="D406" s="298" t="s">
        <v>2869</v>
      </c>
      <c r="E406" s="298" t="s">
        <v>2863</v>
      </c>
      <c r="F406" s="298" t="s">
        <v>2864</v>
      </c>
      <c r="G406" s="298" t="s">
        <v>2902</v>
      </c>
      <c r="H406" s="298" t="s">
        <v>2957</v>
      </c>
      <c r="I406" s="298" t="s">
        <v>3881</v>
      </c>
      <c r="J406" s="300" t="s">
        <v>3882</v>
      </c>
      <c r="K406" s="300" t="s">
        <v>3883</v>
      </c>
    </row>
    <row r="407" spans="1:11" ht="14.9" customHeight="1">
      <c r="A407" s="298">
        <v>2148302104</v>
      </c>
      <c r="B407" s="298" t="s">
        <v>2860</v>
      </c>
      <c r="C407" s="299" t="s">
        <v>3884</v>
      </c>
      <c r="D407" s="298" t="s">
        <v>2869</v>
      </c>
      <c r="E407" s="298" t="s">
        <v>2863</v>
      </c>
      <c r="F407" s="298" t="s">
        <v>2864</v>
      </c>
      <c r="G407" s="298" t="s">
        <v>2939</v>
      </c>
      <c r="H407" s="298" t="s">
        <v>2957</v>
      </c>
      <c r="I407" s="298" t="s">
        <v>3885</v>
      </c>
      <c r="J407" s="300">
        <v>45156</v>
      </c>
      <c r="K407" s="300">
        <v>45164</v>
      </c>
    </row>
    <row r="408" spans="1:11" ht="14.9" customHeight="1">
      <c r="A408" s="298">
        <v>2148301606</v>
      </c>
      <c r="B408" s="298" t="s">
        <v>2860</v>
      </c>
      <c r="C408" s="299" t="s">
        <v>3886</v>
      </c>
      <c r="D408" s="298" t="s">
        <v>2869</v>
      </c>
      <c r="E408" s="298" t="s">
        <v>2863</v>
      </c>
      <c r="F408" s="298" t="s">
        <v>2864</v>
      </c>
      <c r="G408" s="298" t="s">
        <v>2902</v>
      </c>
      <c r="H408" s="298" t="s">
        <v>2960</v>
      </c>
      <c r="I408" s="298" t="s">
        <v>3887</v>
      </c>
      <c r="J408" s="300">
        <v>45174</v>
      </c>
      <c r="K408" s="300">
        <v>45182</v>
      </c>
    </row>
    <row r="409" spans="1:11" ht="14.9" customHeight="1">
      <c r="A409" s="298">
        <v>2148301257</v>
      </c>
      <c r="B409" s="298" t="s">
        <v>2860</v>
      </c>
      <c r="C409" s="299" t="s">
        <v>3888</v>
      </c>
      <c r="D409" s="298" t="s">
        <v>2862</v>
      </c>
      <c r="E409" s="298" t="s">
        <v>2863</v>
      </c>
      <c r="F409" s="298" t="s">
        <v>2864</v>
      </c>
      <c r="G409" s="298" t="s">
        <v>2865</v>
      </c>
      <c r="H409" s="298" t="s">
        <v>2880</v>
      </c>
      <c r="I409" s="298" t="s">
        <v>3889</v>
      </c>
      <c r="J409" s="300">
        <v>45168</v>
      </c>
      <c r="K409" s="300">
        <v>45176</v>
      </c>
    </row>
    <row r="410" spans="1:11" ht="14.9" customHeight="1">
      <c r="A410" s="298">
        <v>2148300028</v>
      </c>
      <c r="B410" s="298" t="s">
        <v>2860</v>
      </c>
      <c r="C410" s="299" t="s">
        <v>3890</v>
      </c>
      <c r="D410" s="298" t="s">
        <v>2869</v>
      </c>
      <c r="E410" s="298" t="s">
        <v>2863</v>
      </c>
      <c r="F410" s="298" t="s">
        <v>2864</v>
      </c>
      <c r="G410" s="298" t="s">
        <v>2970</v>
      </c>
      <c r="H410" s="298" t="s">
        <v>3891</v>
      </c>
      <c r="I410" s="298" t="s">
        <v>3892</v>
      </c>
      <c r="J410" s="300">
        <v>45181</v>
      </c>
      <c r="K410" s="300">
        <v>45189</v>
      </c>
    </row>
    <row r="411" spans="1:11" ht="14.9" customHeight="1">
      <c r="A411" s="298">
        <v>2148296195</v>
      </c>
      <c r="B411" s="298" t="s">
        <v>2860</v>
      </c>
      <c r="C411" s="299" t="s">
        <v>3893</v>
      </c>
      <c r="D411" s="298" t="s">
        <v>2869</v>
      </c>
      <c r="E411" s="298" t="s">
        <v>2863</v>
      </c>
      <c r="F411" s="298" t="s">
        <v>2864</v>
      </c>
      <c r="G411" s="298" t="s">
        <v>2923</v>
      </c>
      <c r="H411" s="298" t="s">
        <v>2971</v>
      </c>
      <c r="I411" s="298" t="s">
        <v>3894</v>
      </c>
      <c r="J411" s="300">
        <v>45161</v>
      </c>
      <c r="K411" s="300">
        <v>45169</v>
      </c>
    </row>
    <row r="412" spans="1:11" ht="14.9" customHeight="1">
      <c r="A412" s="298">
        <v>2148296104</v>
      </c>
      <c r="B412" s="298" t="s">
        <v>2860</v>
      </c>
      <c r="C412" s="299" t="s">
        <v>3895</v>
      </c>
      <c r="D412" s="298" t="s">
        <v>2869</v>
      </c>
      <c r="E412" s="298" t="s">
        <v>2863</v>
      </c>
      <c r="F412" s="298" t="s">
        <v>2864</v>
      </c>
      <c r="G412" s="298" t="s">
        <v>2943</v>
      </c>
      <c r="H412" s="298" t="s">
        <v>2978</v>
      </c>
      <c r="I412" s="298" t="s">
        <v>3896</v>
      </c>
      <c r="J412" s="300">
        <v>45156</v>
      </c>
      <c r="K412" s="300">
        <v>45164</v>
      </c>
    </row>
    <row r="413" spans="1:11" ht="14.9" customHeight="1">
      <c r="A413" s="298">
        <v>2148295117</v>
      </c>
      <c r="B413" s="298" t="s">
        <v>2860</v>
      </c>
      <c r="C413" s="299" t="s">
        <v>3897</v>
      </c>
      <c r="D413" s="298" t="s">
        <v>2869</v>
      </c>
      <c r="E413" s="298" t="s">
        <v>2863</v>
      </c>
      <c r="F413" s="298" t="s">
        <v>2864</v>
      </c>
      <c r="G413" s="298" t="s">
        <v>3444</v>
      </c>
      <c r="H413" s="298" t="s">
        <v>3204</v>
      </c>
      <c r="I413" s="298" t="s">
        <v>3898</v>
      </c>
      <c r="J413" s="300">
        <v>45154</v>
      </c>
      <c r="K413" s="300">
        <v>45162</v>
      </c>
    </row>
    <row r="414" spans="1:11" ht="14.9" customHeight="1">
      <c r="A414" s="298">
        <v>2148293020</v>
      </c>
      <c r="B414" s="298" t="s">
        <v>2860</v>
      </c>
      <c r="C414" s="299" t="s">
        <v>3899</v>
      </c>
      <c r="D414" s="298" t="s">
        <v>2869</v>
      </c>
      <c r="E414" s="298" t="s">
        <v>2863</v>
      </c>
      <c r="F414" s="298" t="s">
        <v>2864</v>
      </c>
      <c r="G414" s="298" t="s">
        <v>2923</v>
      </c>
      <c r="H414" s="298" t="s">
        <v>3307</v>
      </c>
      <c r="I414" s="298" t="s">
        <v>3900</v>
      </c>
      <c r="J414" s="300">
        <v>45155</v>
      </c>
      <c r="K414" s="300">
        <v>45163</v>
      </c>
    </row>
    <row r="415" spans="1:11" ht="14.9" customHeight="1">
      <c r="A415" s="298">
        <v>2148307956</v>
      </c>
      <c r="B415" s="298" t="s">
        <v>2860</v>
      </c>
      <c r="C415" s="299" t="s">
        <v>3901</v>
      </c>
      <c r="D415" s="298" t="s">
        <v>2869</v>
      </c>
      <c r="E415" s="298" t="s">
        <v>2863</v>
      </c>
      <c r="F415" s="298" t="s">
        <v>2864</v>
      </c>
      <c r="G415" s="298" t="s">
        <v>2923</v>
      </c>
      <c r="H415" s="298" t="s">
        <v>2960</v>
      </c>
      <c r="I415" s="298" t="s">
        <v>3902</v>
      </c>
      <c r="J415" s="300">
        <v>45161</v>
      </c>
      <c r="K415" s="300">
        <v>45169</v>
      </c>
    </row>
    <row r="416" spans="1:11" ht="14.9" customHeight="1">
      <c r="A416" s="298">
        <v>2148307944</v>
      </c>
      <c r="B416" s="298" t="s">
        <v>2860</v>
      </c>
      <c r="C416" s="299" t="s">
        <v>3903</v>
      </c>
      <c r="D416" s="298" t="s">
        <v>2869</v>
      </c>
      <c r="E416" s="298" t="s">
        <v>2863</v>
      </c>
      <c r="F416" s="298" t="s">
        <v>2864</v>
      </c>
      <c r="G416" s="298" t="s">
        <v>2923</v>
      </c>
      <c r="H416" s="298" t="s">
        <v>2960</v>
      </c>
      <c r="I416" s="298" t="s">
        <v>3902</v>
      </c>
      <c r="J416" s="300">
        <v>45161</v>
      </c>
      <c r="K416" s="300">
        <v>45169</v>
      </c>
    </row>
    <row r="417" spans="1:11" ht="14.9" customHeight="1">
      <c r="A417" s="298">
        <v>2148307936</v>
      </c>
      <c r="B417" s="298" t="s">
        <v>2860</v>
      </c>
      <c r="C417" s="299" t="s">
        <v>3904</v>
      </c>
      <c r="D417" s="298" t="s">
        <v>2869</v>
      </c>
      <c r="E417" s="298" t="s">
        <v>2863</v>
      </c>
      <c r="F417" s="298" t="s">
        <v>2864</v>
      </c>
      <c r="G417" s="298" t="s">
        <v>2923</v>
      </c>
      <c r="H417" s="298" t="s">
        <v>2960</v>
      </c>
      <c r="I417" s="298" t="s">
        <v>3902</v>
      </c>
      <c r="J417" s="300">
        <v>45161</v>
      </c>
      <c r="K417" s="300">
        <v>45169</v>
      </c>
    </row>
    <row r="418" spans="1:11" ht="14.9" customHeight="1">
      <c r="A418" s="298">
        <v>2148307920</v>
      </c>
      <c r="B418" s="298" t="s">
        <v>2860</v>
      </c>
      <c r="C418" s="299" t="s">
        <v>3905</v>
      </c>
      <c r="D418" s="298" t="s">
        <v>2869</v>
      </c>
      <c r="E418" s="298" t="s">
        <v>2863</v>
      </c>
      <c r="F418" s="298" t="s">
        <v>2864</v>
      </c>
      <c r="G418" s="298" t="s">
        <v>2923</v>
      </c>
      <c r="H418" s="298" t="s">
        <v>2960</v>
      </c>
      <c r="I418" s="298" t="s">
        <v>3902</v>
      </c>
      <c r="J418" s="300">
        <v>45161</v>
      </c>
      <c r="K418" s="300">
        <v>45169</v>
      </c>
    </row>
    <row r="419" spans="1:11" ht="14.9" customHeight="1">
      <c r="A419" s="298">
        <v>2148306972</v>
      </c>
      <c r="B419" s="298" t="s">
        <v>2860</v>
      </c>
      <c r="C419" s="299" t="s">
        <v>3906</v>
      </c>
      <c r="D419" s="298" t="s">
        <v>2869</v>
      </c>
      <c r="E419" s="298" t="s">
        <v>2863</v>
      </c>
      <c r="F419" s="298" t="s">
        <v>2864</v>
      </c>
      <c r="G419" s="298" t="s">
        <v>3444</v>
      </c>
      <c r="H419" s="298" t="s">
        <v>3907</v>
      </c>
      <c r="I419" s="298" t="s">
        <v>3908</v>
      </c>
      <c r="J419" s="300">
        <v>45162</v>
      </c>
      <c r="K419" s="300">
        <v>45170</v>
      </c>
    </row>
    <row r="420" spans="1:11" ht="14.9" customHeight="1">
      <c r="A420" s="298">
        <v>2148312996</v>
      </c>
      <c r="B420" s="298" t="s">
        <v>2860</v>
      </c>
      <c r="C420" s="299" t="s">
        <v>3909</v>
      </c>
      <c r="D420" s="298" t="s">
        <v>2869</v>
      </c>
      <c r="E420" s="298" t="s">
        <v>2863</v>
      </c>
      <c r="F420" s="298" t="s">
        <v>2864</v>
      </c>
      <c r="G420" s="298" t="s">
        <v>2899</v>
      </c>
      <c r="H420" s="298" t="s">
        <v>3204</v>
      </c>
      <c r="I420" s="298" t="s">
        <v>3910</v>
      </c>
      <c r="J420" s="300">
        <v>45166</v>
      </c>
      <c r="K420" s="300">
        <v>45174</v>
      </c>
    </row>
    <row r="421" spans="1:11" ht="14.9" customHeight="1">
      <c r="A421" s="298">
        <v>2148312983</v>
      </c>
      <c r="B421" s="298" t="s">
        <v>2860</v>
      </c>
      <c r="C421" s="299" t="s">
        <v>3911</v>
      </c>
      <c r="D421" s="298" t="s">
        <v>2869</v>
      </c>
      <c r="E421" s="298" t="s">
        <v>2863</v>
      </c>
      <c r="F421" s="298" t="s">
        <v>2864</v>
      </c>
      <c r="G421" s="298" t="s">
        <v>2899</v>
      </c>
      <c r="H421" s="298" t="s">
        <v>3204</v>
      </c>
      <c r="I421" s="298" t="s">
        <v>3910</v>
      </c>
      <c r="J421" s="300">
        <v>45184</v>
      </c>
      <c r="K421" s="300">
        <v>45192</v>
      </c>
    </row>
    <row r="422" spans="1:11" ht="14.9" customHeight="1">
      <c r="A422" s="298">
        <v>2148312967</v>
      </c>
      <c r="B422" s="298" t="s">
        <v>2860</v>
      </c>
      <c r="C422" s="299" t="s">
        <v>3912</v>
      </c>
      <c r="D422" s="298" t="s">
        <v>2869</v>
      </c>
      <c r="E422" s="298" t="s">
        <v>2863</v>
      </c>
      <c r="F422" s="298" t="s">
        <v>2864</v>
      </c>
      <c r="G422" s="298" t="s">
        <v>2939</v>
      </c>
      <c r="H422" s="298" t="s">
        <v>3106</v>
      </c>
      <c r="I422" s="298" t="s">
        <v>3913</v>
      </c>
      <c r="J422" s="300">
        <v>45153</v>
      </c>
      <c r="K422" s="300">
        <v>45161</v>
      </c>
    </row>
    <row r="423" spans="1:11" ht="14.9" customHeight="1">
      <c r="A423" s="298">
        <v>2148312823</v>
      </c>
      <c r="B423" s="298" t="s">
        <v>2860</v>
      </c>
      <c r="C423" s="299" t="s">
        <v>3914</v>
      </c>
      <c r="D423" s="298" t="s">
        <v>2869</v>
      </c>
      <c r="E423" s="298" t="s">
        <v>2863</v>
      </c>
      <c r="F423" s="298" t="s">
        <v>2864</v>
      </c>
      <c r="G423" s="298" t="s">
        <v>2939</v>
      </c>
      <c r="H423" s="298" t="s">
        <v>3915</v>
      </c>
      <c r="I423" s="298" t="s">
        <v>3916</v>
      </c>
      <c r="J423" s="300">
        <v>45168</v>
      </c>
      <c r="K423" s="300">
        <v>45176</v>
      </c>
    </row>
    <row r="424" spans="1:11" ht="14.9" customHeight="1">
      <c r="A424" s="298">
        <v>2148326303</v>
      </c>
      <c r="B424" s="298" t="s">
        <v>2860</v>
      </c>
      <c r="C424" s="299" t="s">
        <v>3917</v>
      </c>
      <c r="D424" s="298" t="s">
        <v>2862</v>
      </c>
      <c r="E424" s="298" t="s">
        <v>2863</v>
      </c>
      <c r="F424" s="298" t="s">
        <v>2864</v>
      </c>
      <c r="G424" s="298" t="s">
        <v>2954</v>
      </c>
      <c r="H424" s="298" t="s">
        <v>2884</v>
      </c>
      <c r="I424" s="298" t="s">
        <v>3918</v>
      </c>
      <c r="J424" s="300">
        <v>45174</v>
      </c>
      <c r="K424" s="300">
        <v>45182</v>
      </c>
    </row>
    <row r="425" spans="1:11" ht="14.9" customHeight="1">
      <c r="A425" s="298">
        <v>2148326256</v>
      </c>
      <c r="B425" s="298" t="s">
        <v>2860</v>
      </c>
      <c r="C425" s="299" t="s">
        <v>3919</v>
      </c>
      <c r="D425" s="298" t="s">
        <v>2862</v>
      </c>
      <c r="E425" s="298" t="s">
        <v>2863</v>
      </c>
      <c r="F425" s="298" t="s">
        <v>2864</v>
      </c>
      <c r="G425" s="298" t="s">
        <v>2902</v>
      </c>
      <c r="H425" s="298" t="s">
        <v>2884</v>
      </c>
      <c r="I425" s="298" t="s">
        <v>3920</v>
      </c>
      <c r="J425" s="300">
        <v>45182</v>
      </c>
      <c r="K425" s="300">
        <v>45190</v>
      </c>
    </row>
    <row r="426" spans="1:11" ht="14.9" customHeight="1">
      <c r="A426" s="298">
        <v>2148324926</v>
      </c>
      <c r="B426" s="298" t="s">
        <v>2860</v>
      </c>
      <c r="C426" s="299" t="s">
        <v>3921</v>
      </c>
      <c r="D426" s="298" t="s">
        <v>2869</v>
      </c>
      <c r="E426" s="298" t="s">
        <v>2863</v>
      </c>
      <c r="F426" s="298" t="s">
        <v>2864</v>
      </c>
      <c r="G426" s="298" t="s">
        <v>2865</v>
      </c>
      <c r="H426" s="298" t="s">
        <v>3185</v>
      </c>
      <c r="I426" s="298" t="s">
        <v>3922</v>
      </c>
      <c r="J426" s="300">
        <v>45184</v>
      </c>
      <c r="K426" s="300">
        <v>45192</v>
      </c>
    </row>
    <row r="427" spans="1:11" ht="14.9" customHeight="1">
      <c r="A427" s="298">
        <v>2148324830</v>
      </c>
      <c r="B427" s="298" t="s">
        <v>2860</v>
      </c>
      <c r="C427" s="299" t="s">
        <v>3923</v>
      </c>
      <c r="D427" s="298" t="s">
        <v>2869</v>
      </c>
      <c r="E427" s="298" t="s">
        <v>2863</v>
      </c>
      <c r="F427" s="298" t="s">
        <v>2864</v>
      </c>
      <c r="G427" s="298" t="s">
        <v>2920</v>
      </c>
      <c r="H427" s="298" t="s">
        <v>2971</v>
      </c>
      <c r="I427" s="298" t="s">
        <v>3924</v>
      </c>
      <c r="J427" s="300">
        <v>45180</v>
      </c>
      <c r="K427" s="300">
        <v>45188</v>
      </c>
    </row>
    <row r="428" spans="1:11" ht="14.9" customHeight="1">
      <c r="A428" s="298">
        <v>2148323793</v>
      </c>
      <c r="B428" s="298" t="s">
        <v>2860</v>
      </c>
      <c r="C428" s="299" t="s">
        <v>3925</v>
      </c>
      <c r="D428" s="298" t="s">
        <v>2869</v>
      </c>
      <c r="E428" s="298" t="s">
        <v>2863</v>
      </c>
      <c r="F428" s="298" t="s">
        <v>2864</v>
      </c>
      <c r="G428" s="298" t="s">
        <v>2923</v>
      </c>
      <c r="H428" s="298" t="s">
        <v>3307</v>
      </c>
      <c r="I428" s="298" t="s">
        <v>3926</v>
      </c>
      <c r="J428" s="300">
        <v>45159</v>
      </c>
      <c r="K428" s="300">
        <v>45167</v>
      </c>
    </row>
    <row r="429" spans="1:11" ht="14.9" customHeight="1">
      <c r="A429" s="298">
        <v>2148331963</v>
      </c>
      <c r="B429" s="298" t="s">
        <v>2860</v>
      </c>
      <c r="C429" s="299" t="s">
        <v>3927</v>
      </c>
      <c r="D429" s="298" t="s">
        <v>2869</v>
      </c>
      <c r="E429" s="298" t="s">
        <v>2863</v>
      </c>
      <c r="F429" s="298" t="s">
        <v>2864</v>
      </c>
      <c r="G429" s="298" t="s">
        <v>2923</v>
      </c>
      <c r="H429" s="298" t="s">
        <v>2978</v>
      </c>
      <c r="I429" s="298" t="s">
        <v>3928</v>
      </c>
      <c r="J429" s="300">
        <v>45164</v>
      </c>
      <c r="K429" s="300">
        <v>45172</v>
      </c>
    </row>
    <row r="430" spans="1:11" ht="14.9" customHeight="1">
      <c r="A430" s="298">
        <v>2148331440</v>
      </c>
      <c r="B430" s="298" t="s">
        <v>2860</v>
      </c>
      <c r="C430" s="299" t="s">
        <v>3929</v>
      </c>
      <c r="D430" s="298" t="s">
        <v>2869</v>
      </c>
      <c r="E430" s="298" t="s">
        <v>2863</v>
      </c>
      <c r="F430" s="298" t="s">
        <v>2864</v>
      </c>
      <c r="G430" s="298" t="s">
        <v>3930</v>
      </c>
      <c r="H430" s="298" t="s">
        <v>3054</v>
      </c>
      <c r="I430" s="298" t="s">
        <v>3931</v>
      </c>
      <c r="J430" s="300">
        <v>45163</v>
      </c>
      <c r="K430" s="300">
        <v>45171</v>
      </c>
    </row>
    <row r="431" spans="1:11" ht="14.9" customHeight="1">
      <c r="A431" s="298">
        <v>2148331379</v>
      </c>
      <c r="B431" s="298" t="s">
        <v>2860</v>
      </c>
      <c r="C431" s="299" t="s">
        <v>3932</v>
      </c>
      <c r="D431" s="298" t="s">
        <v>2869</v>
      </c>
      <c r="E431" s="298" t="s">
        <v>2863</v>
      </c>
      <c r="F431" s="298" t="s">
        <v>2864</v>
      </c>
      <c r="G431" s="298" t="s">
        <v>2906</v>
      </c>
      <c r="H431" s="298" t="s">
        <v>2978</v>
      </c>
      <c r="I431" s="298" t="s">
        <v>3933</v>
      </c>
      <c r="J431" s="300">
        <v>45162</v>
      </c>
      <c r="K431" s="300">
        <v>45170</v>
      </c>
    </row>
    <row r="432" spans="1:11" ht="14.9" customHeight="1">
      <c r="A432" s="298">
        <v>2148331284</v>
      </c>
      <c r="B432" s="298" t="s">
        <v>2860</v>
      </c>
      <c r="C432" s="299" t="s">
        <v>3934</v>
      </c>
      <c r="D432" s="298" t="s">
        <v>2869</v>
      </c>
      <c r="E432" s="298" t="s">
        <v>2863</v>
      </c>
      <c r="F432" s="298" t="s">
        <v>2864</v>
      </c>
      <c r="G432" s="298" t="s">
        <v>2954</v>
      </c>
      <c r="H432" s="298" t="s">
        <v>3830</v>
      </c>
      <c r="I432" s="298" t="s">
        <v>3935</v>
      </c>
      <c r="J432" s="300">
        <v>45184</v>
      </c>
      <c r="K432" s="300">
        <v>45192</v>
      </c>
    </row>
    <row r="433" spans="1:11" ht="14.9" customHeight="1">
      <c r="A433" s="298">
        <v>2148331182</v>
      </c>
      <c r="B433" s="298" t="s">
        <v>2860</v>
      </c>
      <c r="C433" s="299" t="s">
        <v>3936</v>
      </c>
      <c r="D433" s="298" t="s">
        <v>2869</v>
      </c>
      <c r="E433" s="298" t="s">
        <v>2863</v>
      </c>
      <c r="F433" s="298" t="s">
        <v>2864</v>
      </c>
      <c r="G433" s="298" t="s">
        <v>2923</v>
      </c>
      <c r="H433" s="298" t="s">
        <v>3322</v>
      </c>
      <c r="I433" s="298" t="s">
        <v>3937</v>
      </c>
      <c r="J433" s="300">
        <v>45187</v>
      </c>
      <c r="K433" s="300">
        <v>45195</v>
      </c>
    </row>
    <row r="434" spans="1:11" ht="14.9" customHeight="1">
      <c r="A434" s="298">
        <v>2148330744</v>
      </c>
      <c r="B434" s="298" t="s">
        <v>2860</v>
      </c>
      <c r="C434" s="299" t="s">
        <v>3938</v>
      </c>
      <c r="D434" s="298" t="s">
        <v>2869</v>
      </c>
      <c r="E434" s="298" t="s">
        <v>2863</v>
      </c>
      <c r="F434" s="298" t="s">
        <v>2864</v>
      </c>
      <c r="G434" s="298" t="s">
        <v>2923</v>
      </c>
      <c r="H434" s="298" t="s">
        <v>2978</v>
      </c>
      <c r="I434" s="298" t="s">
        <v>3939</v>
      </c>
      <c r="J434" s="300">
        <v>45167</v>
      </c>
      <c r="K434" s="300">
        <v>45175</v>
      </c>
    </row>
    <row r="435" spans="1:11" ht="14.9" customHeight="1">
      <c r="A435" s="298">
        <v>2148328766</v>
      </c>
      <c r="B435" s="298" t="s">
        <v>2860</v>
      </c>
      <c r="C435" s="299" t="s">
        <v>3940</v>
      </c>
      <c r="D435" s="298" t="s">
        <v>2869</v>
      </c>
      <c r="E435" s="298" t="s">
        <v>2863</v>
      </c>
      <c r="F435" s="298" t="s">
        <v>2864</v>
      </c>
      <c r="G435" s="298" t="s">
        <v>2923</v>
      </c>
      <c r="H435" s="298" t="s">
        <v>3941</v>
      </c>
      <c r="I435" s="298" t="s">
        <v>3942</v>
      </c>
      <c r="J435" s="300">
        <v>45163</v>
      </c>
      <c r="K435" s="300">
        <v>45171</v>
      </c>
    </row>
    <row r="436" spans="1:11" ht="14.9" customHeight="1">
      <c r="A436" s="298">
        <v>2148328756</v>
      </c>
      <c r="B436" s="298" t="s">
        <v>2860</v>
      </c>
      <c r="C436" s="299" t="s">
        <v>3943</v>
      </c>
      <c r="D436" s="298" t="s">
        <v>2869</v>
      </c>
      <c r="E436" s="298" t="s">
        <v>2863</v>
      </c>
      <c r="F436" s="298" t="s">
        <v>2864</v>
      </c>
      <c r="G436" s="298" t="s">
        <v>2923</v>
      </c>
      <c r="H436" s="298" t="s">
        <v>3941</v>
      </c>
      <c r="I436" s="298" t="s">
        <v>3944</v>
      </c>
      <c r="J436" s="300">
        <v>45163</v>
      </c>
      <c r="K436" s="300">
        <v>45171</v>
      </c>
    </row>
    <row r="437" spans="1:11" ht="14.9" customHeight="1">
      <c r="A437" s="298">
        <v>2148328750</v>
      </c>
      <c r="B437" s="298" t="s">
        <v>2860</v>
      </c>
      <c r="C437" s="299" t="s">
        <v>3945</v>
      </c>
      <c r="D437" s="298" t="s">
        <v>2869</v>
      </c>
      <c r="E437" s="298" t="s">
        <v>2863</v>
      </c>
      <c r="F437" s="298" t="s">
        <v>2864</v>
      </c>
      <c r="G437" s="298" t="s">
        <v>2923</v>
      </c>
      <c r="H437" s="298" t="s">
        <v>3941</v>
      </c>
      <c r="I437" s="298" t="s">
        <v>3944</v>
      </c>
      <c r="J437" s="300">
        <v>45163</v>
      </c>
      <c r="K437" s="300">
        <v>45171</v>
      </c>
    </row>
    <row r="438" spans="1:11" ht="14.9" customHeight="1">
      <c r="A438" s="298">
        <v>2148340079</v>
      </c>
      <c r="B438" s="298" t="s">
        <v>2860</v>
      </c>
      <c r="C438" s="299" t="s">
        <v>3946</v>
      </c>
      <c r="D438" s="298" t="s">
        <v>2869</v>
      </c>
      <c r="E438" s="298" t="s">
        <v>2863</v>
      </c>
      <c r="F438" s="298" t="s">
        <v>2864</v>
      </c>
      <c r="G438" s="298" t="s">
        <v>2923</v>
      </c>
      <c r="H438" s="298" t="s">
        <v>2978</v>
      </c>
      <c r="I438" s="298" t="s">
        <v>3947</v>
      </c>
      <c r="J438" s="300">
        <v>45166</v>
      </c>
      <c r="K438" s="300">
        <v>45174</v>
      </c>
    </row>
    <row r="439" spans="1:11" ht="14.9" customHeight="1">
      <c r="A439" s="298">
        <v>2148340075</v>
      </c>
      <c r="B439" s="298" t="s">
        <v>2860</v>
      </c>
      <c r="C439" s="299" t="s">
        <v>3948</v>
      </c>
      <c r="D439" s="298" t="s">
        <v>2869</v>
      </c>
      <c r="E439" s="298" t="s">
        <v>2863</v>
      </c>
      <c r="F439" s="298" t="s">
        <v>2864</v>
      </c>
      <c r="G439" s="298" t="s">
        <v>2923</v>
      </c>
      <c r="H439" s="298" t="s">
        <v>2978</v>
      </c>
      <c r="I439" s="298" t="s">
        <v>3947</v>
      </c>
      <c r="J439" s="300">
        <v>45166</v>
      </c>
      <c r="K439" s="300">
        <v>45174</v>
      </c>
    </row>
    <row r="440" spans="1:11" ht="14.9" customHeight="1">
      <c r="A440" s="298">
        <v>2148340068</v>
      </c>
      <c r="B440" s="298" t="s">
        <v>2860</v>
      </c>
      <c r="C440" s="299" t="s">
        <v>3949</v>
      </c>
      <c r="D440" s="298" t="s">
        <v>2869</v>
      </c>
      <c r="E440" s="298" t="s">
        <v>2863</v>
      </c>
      <c r="F440" s="298" t="s">
        <v>2864</v>
      </c>
      <c r="G440" s="298" t="s">
        <v>2923</v>
      </c>
      <c r="H440" s="298" t="s">
        <v>2978</v>
      </c>
      <c r="I440" s="298" t="s">
        <v>3947</v>
      </c>
      <c r="J440" s="300">
        <v>45166</v>
      </c>
      <c r="K440" s="300">
        <v>45174</v>
      </c>
    </row>
    <row r="441" spans="1:11" ht="14.9" customHeight="1">
      <c r="A441" s="298">
        <v>2148339418</v>
      </c>
      <c r="B441" s="298" t="s">
        <v>2860</v>
      </c>
      <c r="C441" s="299" t="s">
        <v>3950</v>
      </c>
      <c r="D441" s="298" t="s">
        <v>2869</v>
      </c>
      <c r="E441" s="298" t="s">
        <v>2863</v>
      </c>
      <c r="F441" s="298" t="s">
        <v>2864</v>
      </c>
      <c r="G441" s="298" t="s">
        <v>2902</v>
      </c>
      <c r="H441" s="298" t="s">
        <v>2960</v>
      </c>
      <c r="I441" s="298" t="s">
        <v>3951</v>
      </c>
      <c r="J441" s="300">
        <v>45183</v>
      </c>
      <c r="K441" s="300">
        <v>45191</v>
      </c>
    </row>
    <row r="442" spans="1:11" ht="14.9" customHeight="1">
      <c r="A442" s="298">
        <v>2148337402</v>
      </c>
      <c r="B442" s="298" t="s">
        <v>2860</v>
      </c>
      <c r="C442" s="299" t="s">
        <v>3952</v>
      </c>
      <c r="D442" s="298" t="s">
        <v>2876</v>
      </c>
      <c r="E442" s="298" t="s">
        <v>2863</v>
      </c>
      <c r="F442" s="298" t="s">
        <v>2864</v>
      </c>
      <c r="G442" s="298" t="s">
        <v>2865</v>
      </c>
      <c r="H442" s="298" t="s">
        <v>3652</v>
      </c>
      <c r="I442" s="298" t="s">
        <v>3953</v>
      </c>
      <c r="J442" s="300">
        <v>45188</v>
      </c>
      <c r="K442" s="300">
        <v>45196</v>
      </c>
    </row>
    <row r="443" spans="1:11" ht="14.9" customHeight="1">
      <c r="A443" s="298">
        <v>2148346191</v>
      </c>
      <c r="B443" s="298" t="s">
        <v>2860</v>
      </c>
      <c r="C443" s="299" t="s">
        <v>3954</v>
      </c>
      <c r="D443" s="298" t="s">
        <v>2869</v>
      </c>
      <c r="E443" s="298" t="s">
        <v>2863</v>
      </c>
      <c r="F443" s="298" t="s">
        <v>2864</v>
      </c>
      <c r="G443" s="298" t="s">
        <v>3409</v>
      </c>
      <c r="H443" s="298" t="s">
        <v>3410</v>
      </c>
      <c r="I443" s="298" t="s">
        <v>3411</v>
      </c>
      <c r="J443" s="300">
        <v>45115</v>
      </c>
      <c r="K443" s="300">
        <v>45123</v>
      </c>
    </row>
    <row r="444" spans="1:11" ht="14.9" customHeight="1">
      <c r="A444" s="298">
        <v>2148345436</v>
      </c>
      <c r="B444" s="298" t="s">
        <v>2860</v>
      </c>
      <c r="C444" s="299" t="s">
        <v>3955</v>
      </c>
      <c r="D444" s="298" t="s">
        <v>2869</v>
      </c>
      <c r="E444" s="298" t="s">
        <v>2863</v>
      </c>
      <c r="F444" s="298" t="s">
        <v>2864</v>
      </c>
      <c r="G444" s="298" t="s">
        <v>2923</v>
      </c>
      <c r="H444" s="298" t="s">
        <v>2960</v>
      </c>
      <c r="I444" s="298" t="s">
        <v>3956</v>
      </c>
      <c r="J444" s="300">
        <v>45147</v>
      </c>
      <c r="K444" s="300">
        <v>45155</v>
      </c>
    </row>
    <row r="445" spans="1:11" ht="14.9" customHeight="1">
      <c r="A445" s="298">
        <v>2148344954</v>
      </c>
      <c r="B445" s="298" t="s">
        <v>2860</v>
      </c>
      <c r="C445" s="299" t="s">
        <v>3957</v>
      </c>
      <c r="D445" s="298" t="s">
        <v>2869</v>
      </c>
      <c r="E445" s="298" t="s">
        <v>2863</v>
      </c>
      <c r="F445" s="298" t="s">
        <v>2864</v>
      </c>
      <c r="G445" s="298" t="s">
        <v>2923</v>
      </c>
      <c r="H445" s="298" t="s">
        <v>3011</v>
      </c>
      <c r="I445" s="298" t="s">
        <v>3958</v>
      </c>
      <c r="J445" s="300">
        <v>45167</v>
      </c>
      <c r="K445" s="300">
        <v>45175</v>
      </c>
    </row>
    <row r="446" spans="1:11" ht="14.9" customHeight="1">
      <c r="A446" s="298">
        <v>2148343349</v>
      </c>
      <c r="B446" s="298" t="s">
        <v>2860</v>
      </c>
      <c r="C446" s="299" t="s">
        <v>3959</v>
      </c>
      <c r="D446" s="298" t="s">
        <v>2869</v>
      </c>
      <c r="E446" s="298" t="s">
        <v>2863</v>
      </c>
      <c r="F446" s="298" t="s">
        <v>2864</v>
      </c>
      <c r="G446" s="298" t="s">
        <v>3444</v>
      </c>
      <c r="H446" s="298" t="s">
        <v>3011</v>
      </c>
      <c r="I446" s="298" t="s">
        <v>3960</v>
      </c>
      <c r="J446" s="300">
        <v>45183</v>
      </c>
      <c r="K446" s="300">
        <v>45191</v>
      </c>
    </row>
    <row r="447" spans="1:11" ht="14.9" customHeight="1">
      <c r="A447" s="298">
        <v>2148343342</v>
      </c>
      <c r="B447" s="298" t="s">
        <v>2860</v>
      </c>
      <c r="C447" s="299" t="s">
        <v>3961</v>
      </c>
      <c r="D447" s="298" t="s">
        <v>2869</v>
      </c>
      <c r="E447" s="298" t="s">
        <v>2863</v>
      </c>
      <c r="F447" s="298" t="s">
        <v>2864</v>
      </c>
      <c r="G447" s="298" t="s">
        <v>3444</v>
      </c>
      <c r="H447" s="298" t="s">
        <v>3011</v>
      </c>
      <c r="I447" s="298" t="s">
        <v>3960</v>
      </c>
      <c r="J447" s="300">
        <v>45183</v>
      </c>
      <c r="K447" s="300">
        <v>45191</v>
      </c>
    </row>
    <row r="448" spans="1:11" ht="14.9" customHeight="1">
      <c r="A448" s="298">
        <v>2148343338</v>
      </c>
      <c r="B448" s="298" t="s">
        <v>2860</v>
      </c>
      <c r="C448" s="299" t="s">
        <v>3962</v>
      </c>
      <c r="D448" s="298" t="s">
        <v>2869</v>
      </c>
      <c r="E448" s="298" t="s">
        <v>2863</v>
      </c>
      <c r="F448" s="298" t="s">
        <v>2864</v>
      </c>
      <c r="G448" s="298" t="s">
        <v>3444</v>
      </c>
      <c r="H448" s="298" t="s">
        <v>3011</v>
      </c>
      <c r="I448" s="298" t="s">
        <v>3960</v>
      </c>
      <c r="J448" s="300">
        <v>45183</v>
      </c>
      <c r="K448" s="300">
        <v>45191</v>
      </c>
    </row>
    <row r="449" spans="1:11" ht="14.9" customHeight="1">
      <c r="A449" s="298">
        <v>2148343334</v>
      </c>
      <c r="B449" s="298" t="s">
        <v>2860</v>
      </c>
      <c r="C449" s="299" t="s">
        <v>3963</v>
      </c>
      <c r="D449" s="298" t="s">
        <v>2869</v>
      </c>
      <c r="E449" s="298" t="s">
        <v>2863</v>
      </c>
      <c r="F449" s="298" t="s">
        <v>2864</v>
      </c>
      <c r="G449" s="298" t="s">
        <v>3444</v>
      </c>
      <c r="H449" s="298" t="s">
        <v>3011</v>
      </c>
      <c r="I449" s="298" t="s">
        <v>3960</v>
      </c>
      <c r="J449" s="300">
        <v>45183</v>
      </c>
      <c r="K449" s="300">
        <v>45191</v>
      </c>
    </row>
    <row r="450" spans="1:11" ht="14.9" customHeight="1">
      <c r="A450" s="298">
        <v>2148343307</v>
      </c>
      <c r="B450" s="298" t="s">
        <v>2860</v>
      </c>
      <c r="C450" s="299" t="s">
        <v>3964</v>
      </c>
      <c r="D450" s="298" t="s">
        <v>2869</v>
      </c>
      <c r="E450" s="298" t="s">
        <v>2863</v>
      </c>
      <c r="F450" s="298" t="s">
        <v>2864</v>
      </c>
      <c r="G450" s="298" t="s">
        <v>3444</v>
      </c>
      <c r="H450" s="298" t="s">
        <v>3011</v>
      </c>
      <c r="I450" s="298" t="s">
        <v>3960</v>
      </c>
      <c r="J450" s="300">
        <v>45183</v>
      </c>
      <c r="K450" s="300">
        <v>45191</v>
      </c>
    </row>
    <row r="451" spans="1:11" ht="14.9" customHeight="1">
      <c r="A451" s="298">
        <v>2148343297</v>
      </c>
      <c r="B451" s="298" t="s">
        <v>2860</v>
      </c>
      <c r="C451" s="299" t="s">
        <v>3965</v>
      </c>
      <c r="D451" s="298" t="s">
        <v>2869</v>
      </c>
      <c r="E451" s="298" t="s">
        <v>2863</v>
      </c>
      <c r="F451" s="298" t="s">
        <v>2864</v>
      </c>
      <c r="G451" s="298" t="s">
        <v>3444</v>
      </c>
      <c r="H451" s="298" t="s">
        <v>3011</v>
      </c>
      <c r="I451" s="298" t="s">
        <v>3960</v>
      </c>
      <c r="J451" s="300">
        <v>45183</v>
      </c>
      <c r="K451" s="300">
        <v>45191</v>
      </c>
    </row>
    <row r="452" spans="1:11" ht="14.9" customHeight="1">
      <c r="A452" s="298">
        <v>2148343290</v>
      </c>
      <c r="B452" s="298" t="s">
        <v>2860</v>
      </c>
      <c r="C452" s="299" t="s">
        <v>3966</v>
      </c>
      <c r="D452" s="298" t="s">
        <v>2869</v>
      </c>
      <c r="E452" s="298" t="s">
        <v>2863</v>
      </c>
      <c r="F452" s="298" t="s">
        <v>2864</v>
      </c>
      <c r="G452" s="298" t="s">
        <v>3444</v>
      </c>
      <c r="H452" s="298" t="s">
        <v>3011</v>
      </c>
      <c r="I452" s="298" t="s">
        <v>3960</v>
      </c>
      <c r="J452" s="300">
        <v>45183</v>
      </c>
      <c r="K452" s="300">
        <v>45191</v>
      </c>
    </row>
    <row r="453" spans="1:11" ht="14.9" customHeight="1">
      <c r="A453" s="298">
        <v>2148343275</v>
      </c>
      <c r="B453" s="298" t="s">
        <v>2860</v>
      </c>
      <c r="C453" s="299" t="s">
        <v>3967</v>
      </c>
      <c r="D453" s="298" t="s">
        <v>2869</v>
      </c>
      <c r="E453" s="298" t="s">
        <v>2863</v>
      </c>
      <c r="F453" s="298" t="s">
        <v>2864</v>
      </c>
      <c r="G453" s="298" t="s">
        <v>3444</v>
      </c>
      <c r="H453" s="298" t="s">
        <v>3011</v>
      </c>
      <c r="I453" s="298" t="s">
        <v>3960</v>
      </c>
      <c r="J453" s="300">
        <v>45183</v>
      </c>
      <c r="K453" s="300">
        <v>45191</v>
      </c>
    </row>
    <row r="454" spans="1:11" ht="14.9" customHeight="1">
      <c r="A454" s="298">
        <v>2148343212</v>
      </c>
      <c r="B454" s="298" t="s">
        <v>2860</v>
      </c>
      <c r="C454" s="299" t="s">
        <v>3968</v>
      </c>
      <c r="D454" s="298" t="s">
        <v>2869</v>
      </c>
      <c r="E454" s="298" t="s">
        <v>2863</v>
      </c>
      <c r="F454" s="298" t="s">
        <v>2864</v>
      </c>
      <c r="G454" s="298" t="s">
        <v>3444</v>
      </c>
      <c r="H454" s="298" t="s">
        <v>3011</v>
      </c>
      <c r="I454" s="298" t="s">
        <v>3960</v>
      </c>
      <c r="J454" s="300">
        <v>45183</v>
      </c>
      <c r="K454" s="300">
        <v>45191</v>
      </c>
    </row>
    <row r="455" spans="1:11" ht="14.9" customHeight="1">
      <c r="A455" s="298">
        <v>2148343182</v>
      </c>
      <c r="B455" s="298" t="s">
        <v>2860</v>
      </c>
      <c r="C455" s="299" t="s">
        <v>3969</v>
      </c>
      <c r="D455" s="298" t="s">
        <v>2869</v>
      </c>
      <c r="E455" s="298" t="s">
        <v>2863</v>
      </c>
      <c r="F455" s="298" t="s">
        <v>2864</v>
      </c>
      <c r="G455" s="298" t="s">
        <v>3444</v>
      </c>
      <c r="H455" s="298" t="s">
        <v>3011</v>
      </c>
      <c r="I455" s="298" t="s">
        <v>3960</v>
      </c>
      <c r="J455" s="300">
        <v>45166</v>
      </c>
      <c r="K455" s="300">
        <v>45174</v>
      </c>
    </row>
    <row r="456" spans="1:11" ht="14.9" customHeight="1">
      <c r="A456" s="298">
        <v>2148353496</v>
      </c>
      <c r="B456" s="298" t="s">
        <v>2860</v>
      </c>
      <c r="C456" s="299" t="s">
        <v>3970</v>
      </c>
      <c r="D456" s="298" t="s">
        <v>2869</v>
      </c>
      <c r="E456" s="298" t="s">
        <v>2863</v>
      </c>
      <c r="F456" s="298" t="s">
        <v>2864</v>
      </c>
      <c r="G456" s="298" t="s">
        <v>2902</v>
      </c>
      <c r="H456" s="298" t="s">
        <v>2960</v>
      </c>
      <c r="I456" s="298" t="s">
        <v>3971</v>
      </c>
      <c r="J456" s="300">
        <v>45174</v>
      </c>
      <c r="K456" s="300">
        <v>45182</v>
      </c>
    </row>
    <row r="457" spans="1:11" ht="14.9" customHeight="1">
      <c r="A457" s="298">
        <v>2148353382</v>
      </c>
      <c r="B457" s="298" t="s">
        <v>2860</v>
      </c>
      <c r="C457" s="299" t="s">
        <v>3972</v>
      </c>
      <c r="D457" s="298" t="s">
        <v>2862</v>
      </c>
      <c r="E457" s="298" t="s">
        <v>2863</v>
      </c>
      <c r="F457" s="298" t="s">
        <v>2864</v>
      </c>
      <c r="G457" s="298" t="s">
        <v>2954</v>
      </c>
      <c r="H457" s="298" t="s">
        <v>2884</v>
      </c>
      <c r="I457" s="298" t="s">
        <v>3973</v>
      </c>
      <c r="J457" s="300">
        <v>45189</v>
      </c>
      <c r="K457" s="300">
        <v>45197</v>
      </c>
    </row>
    <row r="458" spans="1:11" ht="14.9" customHeight="1">
      <c r="A458" s="298">
        <v>2148353361</v>
      </c>
      <c r="B458" s="298" t="s">
        <v>2860</v>
      </c>
      <c r="C458" s="299" t="s">
        <v>3974</v>
      </c>
      <c r="D458" s="298" t="s">
        <v>2862</v>
      </c>
      <c r="E458" s="298" t="s">
        <v>2863</v>
      </c>
      <c r="F458" s="298" t="s">
        <v>2864</v>
      </c>
      <c r="G458" s="298" t="s">
        <v>2970</v>
      </c>
      <c r="H458" s="298" t="s">
        <v>2884</v>
      </c>
      <c r="I458" s="298" t="s">
        <v>3975</v>
      </c>
      <c r="J458" s="300">
        <v>45189</v>
      </c>
      <c r="K458" s="300">
        <v>45197</v>
      </c>
    </row>
    <row r="459" spans="1:11" ht="14.9" customHeight="1">
      <c r="A459" s="298">
        <v>2148353069</v>
      </c>
      <c r="B459" s="298" t="s">
        <v>2860</v>
      </c>
      <c r="C459" s="299" t="s">
        <v>3976</v>
      </c>
      <c r="D459" s="298" t="s">
        <v>2869</v>
      </c>
      <c r="E459" s="298" t="s">
        <v>2863</v>
      </c>
      <c r="F459" s="298" t="s">
        <v>2864</v>
      </c>
      <c r="G459" s="298" t="s">
        <v>2902</v>
      </c>
      <c r="H459" s="298" t="s">
        <v>2960</v>
      </c>
      <c r="I459" s="298" t="s">
        <v>3971</v>
      </c>
      <c r="J459" s="300">
        <v>45174</v>
      </c>
      <c r="K459" s="300">
        <v>45182</v>
      </c>
    </row>
    <row r="460" spans="1:11" ht="14.9" customHeight="1">
      <c r="A460" s="298">
        <v>2148352988</v>
      </c>
      <c r="B460" s="298" t="s">
        <v>2860</v>
      </c>
      <c r="C460" s="299" t="s">
        <v>3977</v>
      </c>
      <c r="D460" s="298" t="s">
        <v>2869</v>
      </c>
      <c r="E460" s="298" t="s">
        <v>2863</v>
      </c>
      <c r="F460" s="298" t="s">
        <v>2864</v>
      </c>
      <c r="G460" s="298" t="s">
        <v>2902</v>
      </c>
      <c r="H460" s="298" t="s">
        <v>2960</v>
      </c>
      <c r="I460" s="298" t="s">
        <v>3978</v>
      </c>
      <c r="J460" s="300">
        <v>45174</v>
      </c>
      <c r="K460" s="300">
        <v>45182</v>
      </c>
    </row>
    <row r="461" spans="1:11" ht="14.9" customHeight="1">
      <c r="A461" s="298">
        <v>2148351690</v>
      </c>
      <c r="B461" s="298" t="s">
        <v>2860</v>
      </c>
      <c r="C461" s="299" t="s">
        <v>3979</v>
      </c>
      <c r="D461" s="298" t="s">
        <v>2869</v>
      </c>
      <c r="E461" s="298" t="s">
        <v>2863</v>
      </c>
      <c r="F461" s="298" t="s">
        <v>2864</v>
      </c>
      <c r="G461" s="298" t="s">
        <v>2902</v>
      </c>
      <c r="H461" s="298" t="s">
        <v>2960</v>
      </c>
      <c r="I461" s="298" t="s">
        <v>3980</v>
      </c>
      <c r="J461" s="300">
        <v>45174</v>
      </c>
      <c r="K461" s="300">
        <v>45182</v>
      </c>
    </row>
    <row r="462" spans="1:11" ht="14.9" customHeight="1">
      <c r="A462" s="298">
        <v>2148351661</v>
      </c>
      <c r="B462" s="298" t="s">
        <v>2860</v>
      </c>
      <c r="C462" s="299" t="s">
        <v>3981</v>
      </c>
      <c r="D462" s="298" t="s">
        <v>2869</v>
      </c>
      <c r="E462" s="298" t="s">
        <v>2863</v>
      </c>
      <c r="F462" s="298" t="s">
        <v>2864</v>
      </c>
      <c r="G462" s="298" t="s">
        <v>2902</v>
      </c>
      <c r="H462" s="298" t="s">
        <v>2960</v>
      </c>
      <c r="I462" s="298" t="s">
        <v>3982</v>
      </c>
      <c r="J462" s="300">
        <v>45170</v>
      </c>
      <c r="K462" s="300">
        <v>45178</v>
      </c>
    </row>
    <row r="463" spans="1:11" ht="14.9" customHeight="1">
      <c r="A463" s="298">
        <v>2148351190</v>
      </c>
      <c r="B463" s="298" t="s">
        <v>2860</v>
      </c>
      <c r="C463" s="299" t="s">
        <v>3983</v>
      </c>
      <c r="D463" s="298" t="s">
        <v>2869</v>
      </c>
      <c r="E463" s="298" t="s">
        <v>2863</v>
      </c>
      <c r="F463" s="298" t="s">
        <v>2864</v>
      </c>
      <c r="G463" s="298" t="s">
        <v>2902</v>
      </c>
      <c r="H463" s="298" t="s">
        <v>2960</v>
      </c>
      <c r="I463" s="298" t="s">
        <v>3984</v>
      </c>
      <c r="J463" s="300">
        <v>45174</v>
      </c>
      <c r="K463" s="300">
        <v>45182</v>
      </c>
    </row>
    <row r="464" spans="1:11" ht="14.9" customHeight="1">
      <c r="A464" s="298">
        <v>2148350456</v>
      </c>
      <c r="B464" s="298" t="s">
        <v>2860</v>
      </c>
      <c r="C464" s="299" t="s">
        <v>3985</v>
      </c>
      <c r="D464" s="298" t="s">
        <v>2869</v>
      </c>
      <c r="E464" s="298" t="s">
        <v>2863</v>
      </c>
      <c r="F464" s="298" t="s">
        <v>2864</v>
      </c>
      <c r="G464" s="298" t="s">
        <v>2902</v>
      </c>
      <c r="H464" s="298" t="s">
        <v>2960</v>
      </c>
      <c r="I464" s="298" t="s">
        <v>3982</v>
      </c>
      <c r="J464" s="300">
        <v>45170</v>
      </c>
      <c r="K464" s="300">
        <v>45178</v>
      </c>
    </row>
    <row r="465" spans="1:11" ht="14.9" customHeight="1">
      <c r="A465" s="298">
        <v>2148350446</v>
      </c>
      <c r="B465" s="298" t="s">
        <v>2860</v>
      </c>
      <c r="C465" s="299" t="s">
        <v>3986</v>
      </c>
      <c r="D465" s="298" t="s">
        <v>2869</v>
      </c>
      <c r="E465" s="298" t="s">
        <v>2863</v>
      </c>
      <c r="F465" s="298" t="s">
        <v>2864</v>
      </c>
      <c r="G465" s="298" t="s">
        <v>2902</v>
      </c>
      <c r="H465" s="298" t="s">
        <v>2960</v>
      </c>
      <c r="I465" s="298" t="s">
        <v>3982</v>
      </c>
      <c r="J465" s="300">
        <v>45170</v>
      </c>
      <c r="K465" s="300">
        <v>45178</v>
      </c>
    </row>
    <row r="466" spans="1:11" ht="14.9" customHeight="1">
      <c r="A466" s="298">
        <v>2148354376</v>
      </c>
      <c r="B466" s="298" t="s">
        <v>2860</v>
      </c>
      <c r="C466" s="299" t="s">
        <v>3987</v>
      </c>
      <c r="D466" s="298" t="s">
        <v>2869</v>
      </c>
      <c r="E466" s="298" t="s">
        <v>2863</v>
      </c>
      <c r="F466" s="298" t="s">
        <v>3696</v>
      </c>
      <c r="G466" s="298" t="s">
        <v>2865</v>
      </c>
      <c r="H466" s="298" t="s">
        <v>3054</v>
      </c>
      <c r="I466" s="298" t="s">
        <v>3988</v>
      </c>
      <c r="J466" s="300">
        <v>45188</v>
      </c>
      <c r="K466" s="300">
        <v>45196</v>
      </c>
    </row>
    <row r="467" spans="1:11" ht="14.9" customHeight="1">
      <c r="A467" s="298">
        <v>2148354371</v>
      </c>
      <c r="B467" s="298" t="s">
        <v>2860</v>
      </c>
      <c r="C467" s="299" t="s">
        <v>3989</v>
      </c>
      <c r="D467" s="298" t="s">
        <v>2869</v>
      </c>
      <c r="E467" s="298" t="s">
        <v>2863</v>
      </c>
      <c r="F467" s="298" t="s">
        <v>2864</v>
      </c>
      <c r="G467" s="298" t="s">
        <v>2902</v>
      </c>
      <c r="H467" s="298" t="s">
        <v>2960</v>
      </c>
      <c r="I467" s="298" t="s">
        <v>3990</v>
      </c>
      <c r="J467" s="300">
        <v>45170</v>
      </c>
      <c r="K467" s="300">
        <v>45178</v>
      </c>
    </row>
    <row r="468" spans="1:11" ht="14.9" customHeight="1">
      <c r="A468" s="298">
        <v>2148337204</v>
      </c>
      <c r="B468" s="298" t="s">
        <v>2860</v>
      </c>
      <c r="C468" s="299" t="s">
        <v>3991</v>
      </c>
      <c r="D468" s="298" t="s">
        <v>2869</v>
      </c>
      <c r="E468" s="298" t="s">
        <v>2863</v>
      </c>
      <c r="F468" s="298" t="s">
        <v>2864</v>
      </c>
      <c r="G468" s="298" t="s">
        <v>2865</v>
      </c>
      <c r="H468" s="298" t="s">
        <v>3109</v>
      </c>
      <c r="I468" s="298" t="s">
        <v>3992</v>
      </c>
      <c r="J468" s="300">
        <v>45181</v>
      </c>
      <c r="K468" s="300">
        <v>45189</v>
      </c>
    </row>
    <row r="469" spans="1:11" ht="14.9" customHeight="1">
      <c r="A469" s="298">
        <v>2148306599</v>
      </c>
      <c r="B469" s="298" t="s">
        <v>2860</v>
      </c>
      <c r="C469" s="299" t="s">
        <v>3993</v>
      </c>
      <c r="D469" s="298" t="s">
        <v>2862</v>
      </c>
      <c r="E469" s="298" t="s">
        <v>2863</v>
      </c>
      <c r="F469" s="298" t="s">
        <v>2864</v>
      </c>
      <c r="G469" s="298" t="s">
        <v>2865</v>
      </c>
      <c r="H469" s="298" t="s">
        <v>2880</v>
      </c>
      <c r="I469" s="298" t="s">
        <v>3994</v>
      </c>
      <c r="J469" s="300">
        <v>45168</v>
      </c>
      <c r="K469" s="300">
        <v>45176</v>
      </c>
    </row>
    <row r="470" spans="1:11" ht="14.9" customHeight="1">
      <c r="A470" s="298">
        <v>2148305412</v>
      </c>
      <c r="B470" s="298" t="s">
        <v>2860</v>
      </c>
      <c r="C470" s="299" t="s">
        <v>3995</v>
      </c>
      <c r="D470" s="298" t="s">
        <v>2869</v>
      </c>
      <c r="E470" s="298" t="s">
        <v>2863</v>
      </c>
      <c r="F470" s="298" t="s">
        <v>2864</v>
      </c>
      <c r="G470" s="298" t="s">
        <v>2865</v>
      </c>
      <c r="H470" s="298" t="s">
        <v>3122</v>
      </c>
      <c r="I470" s="298" t="s">
        <v>3996</v>
      </c>
      <c r="J470" s="300">
        <v>45177</v>
      </c>
      <c r="K470" s="300">
        <v>45185</v>
      </c>
    </row>
    <row r="471" spans="1:11" ht="14.9" customHeight="1">
      <c r="A471" s="298">
        <v>2147902995</v>
      </c>
      <c r="B471" s="298" t="s">
        <v>3997</v>
      </c>
      <c r="C471" s="299" t="s">
        <v>3998</v>
      </c>
      <c r="D471" s="298" t="s">
        <v>2869</v>
      </c>
      <c r="E471" s="298" t="s">
        <v>3999</v>
      </c>
      <c r="F471" s="298" t="s">
        <v>4000</v>
      </c>
      <c r="G471" s="298" t="s">
        <v>4001</v>
      </c>
      <c r="H471" s="298" t="s">
        <v>2978</v>
      </c>
      <c r="I471" s="298" t="s">
        <v>4002</v>
      </c>
      <c r="J471" s="300">
        <v>45071</v>
      </c>
      <c r="K471" s="300">
        <v>45079</v>
      </c>
    </row>
    <row r="472" spans="1:11" ht="14.9" customHeight="1">
      <c r="A472" s="298">
        <v>2148359876</v>
      </c>
      <c r="B472" s="298" t="s">
        <v>2860</v>
      </c>
      <c r="C472" s="299" t="s">
        <v>4003</v>
      </c>
      <c r="D472" s="298" t="s">
        <v>2862</v>
      </c>
      <c r="E472" s="298" t="s">
        <v>2863</v>
      </c>
      <c r="F472" s="298" t="s">
        <v>2864</v>
      </c>
      <c r="G472" s="298" t="s">
        <v>2865</v>
      </c>
      <c r="H472" s="298" t="s">
        <v>2888</v>
      </c>
      <c r="I472" s="298" t="s">
        <v>4004</v>
      </c>
      <c r="J472" s="300">
        <v>45185</v>
      </c>
      <c r="K472" s="300">
        <v>45193</v>
      </c>
    </row>
    <row r="473" spans="1:11" ht="14.9" customHeight="1">
      <c r="A473" s="298">
        <v>2148359749</v>
      </c>
      <c r="B473" s="298" t="s">
        <v>2860</v>
      </c>
      <c r="C473" s="299" t="s">
        <v>4005</v>
      </c>
      <c r="D473" s="298" t="s">
        <v>2862</v>
      </c>
      <c r="E473" s="298" t="s">
        <v>2863</v>
      </c>
      <c r="F473" s="298" t="s">
        <v>2864</v>
      </c>
      <c r="G473" s="298" t="s">
        <v>2865</v>
      </c>
      <c r="H473" s="298" t="s">
        <v>4006</v>
      </c>
      <c r="I473" s="298" t="s">
        <v>4007</v>
      </c>
      <c r="J473" s="300">
        <v>45191</v>
      </c>
      <c r="K473" s="300">
        <v>45199</v>
      </c>
    </row>
    <row r="474" spans="1:11" ht="14.9" customHeight="1">
      <c r="A474" s="298">
        <v>2148359143</v>
      </c>
      <c r="B474" s="298" t="s">
        <v>2860</v>
      </c>
      <c r="C474" s="299" t="s">
        <v>4008</v>
      </c>
      <c r="D474" s="298" t="s">
        <v>2869</v>
      </c>
      <c r="E474" s="298" t="s">
        <v>2863</v>
      </c>
      <c r="F474" s="298" t="s">
        <v>2864</v>
      </c>
      <c r="G474" s="298" t="s">
        <v>2906</v>
      </c>
      <c r="H474" s="298" t="s">
        <v>3080</v>
      </c>
      <c r="I474" s="298" t="s">
        <v>4009</v>
      </c>
      <c r="J474" s="300">
        <v>45173</v>
      </c>
      <c r="K474" s="300">
        <v>45181</v>
      </c>
    </row>
    <row r="475" spans="1:11" ht="14.9" customHeight="1">
      <c r="A475" s="298">
        <v>2148359097</v>
      </c>
      <c r="B475" s="298" t="s">
        <v>2860</v>
      </c>
      <c r="C475" s="299" t="s">
        <v>4010</v>
      </c>
      <c r="D475" s="298" t="s">
        <v>2869</v>
      </c>
      <c r="E475" s="298" t="s">
        <v>2863</v>
      </c>
      <c r="F475" s="298" t="s">
        <v>2864</v>
      </c>
      <c r="G475" s="298" t="s">
        <v>2906</v>
      </c>
      <c r="H475" s="298" t="s">
        <v>3080</v>
      </c>
      <c r="I475" s="298" t="s">
        <v>4009</v>
      </c>
      <c r="J475" s="300">
        <v>45177</v>
      </c>
      <c r="K475" s="300">
        <v>45185</v>
      </c>
    </row>
    <row r="476" spans="1:11" ht="14.9" customHeight="1">
      <c r="A476" s="298">
        <v>2148358637</v>
      </c>
      <c r="B476" s="298" t="s">
        <v>2860</v>
      </c>
      <c r="C476" s="299" t="s">
        <v>4011</v>
      </c>
      <c r="D476" s="298" t="s">
        <v>2869</v>
      </c>
      <c r="E476" s="298" t="s">
        <v>2863</v>
      </c>
      <c r="F476" s="298" t="s">
        <v>2864</v>
      </c>
      <c r="G476" s="298" t="s">
        <v>2902</v>
      </c>
      <c r="H476" s="298" t="s">
        <v>2960</v>
      </c>
      <c r="I476" s="298" t="s">
        <v>4012</v>
      </c>
      <c r="J476" s="300">
        <v>45195</v>
      </c>
      <c r="K476" s="300">
        <v>45203</v>
      </c>
    </row>
    <row r="477" spans="1:11" ht="14.9" customHeight="1">
      <c r="A477" s="298">
        <v>2148358422</v>
      </c>
      <c r="B477" s="298" t="s">
        <v>2860</v>
      </c>
      <c r="C477" s="299" t="s">
        <v>4013</v>
      </c>
      <c r="D477" s="298" t="s">
        <v>2869</v>
      </c>
      <c r="E477" s="298" t="s">
        <v>2863</v>
      </c>
      <c r="F477" s="298" t="s">
        <v>2864</v>
      </c>
      <c r="G477" s="298" t="s">
        <v>2923</v>
      </c>
      <c r="H477" s="298" t="s">
        <v>3026</v>
      </c>
      <c r="I477" s="298" t="s">
        <v>4014</v>
      </c>
      <c r="J477" s="300">
        <v>45170</v>
      </c>
      <c r="K477" s="300">
        <v>45178</v>
      </c>
    </row>
    <row r="478" spans="1:11" ht="14.9" customHeight="1">
      <c r="A478" s="298">
        <v>2148357899</v>
      </c>
      <c r="B478" s="298" t="s">
        <v>2860</v>
      </c>
      <c r="C478" s="299" t="s">
        <v>4015</v>
      </c>
      <c r="D478" s="298" t="s">
        <v>2869</v>
      </c>
      <c r="E478" s="298" t="s">
        <v>2863</v>
      </c>
      <c r="F478" s="298" t="s">
        <v>2864</v>
      </c>
      <c r="G478" s="298" t="s">
        <v>2998</v>
      </c>
      <c r="H478" s="298" t="s">
        <v>3204</v>
      </c>
      <c r="I478" s="298" t="s">
        <v>4016</v>
      </c>
      <c r="J478" s="300">
        <v>45190</v>
      </c>
      <c r="K478" s="300">
        <v>45198</v>
      </c>
    </row>
    <row r="479" spans="1:11" ht="14.9" customHeight="1">
      <c r="A479" s="298">
        <v>2148357709</v>
      </c>
      <c r="B479" s="298" t="s">
        <v>2860</v>
      </c>
      <c r="C479" s="299" t="s">
        <v>4017</v>
      </c>
      <c r="D479" s="298" t="s">
        <v>2869</v>
      </c>
      <c r="E479" s="298" t="s">
        <v>2863</v>
      </c>
      <c r="F479" s="298" t="s">
        <v>2864</v>
      </c>
      <c r="G479" s="298" t="s">
        <v>2902</v>
      </c>
      <c r="H479" s="298" t="s">
        <v>2960</v>
      </c>
      <c r="I479" s="298" t="s">
        <v>3982</v>
      </c>
      <c r="J479" s="300">
        <v>45174</v>
      </c>
      <c r="K479" s="300">
        <v>45182</v>
      </c>
    </row>
    <row r="480" spans="1:11" ht="14.9" customHeight="1">
      <c r="A480" s="298">
        <v>2148357696</v>
      </c>
      <c r="B480" s="298" t="s">
        <v>2860</v>
      </c>
      <c r="C480" s="299" t="s">
        <v>4018</v>
      </c>
      <c r="D480" s="298" t="s">
        <v>2869</v>
      </c>
      <c r="E480" s="298" t="s">
        <v>2863</v>
      </c>
      <c r="F480" s="298" t="s">
        <v>2864</v>
      </c>
      <c r="G480" s="298" t="s">
        <v>2902</v>
      </c>
      <c r="H480" s="298" t="s">
        <v>2960</v>
      </c>
      <c r="I480" s="298" t="s">
        <v>4019</v>
      </c>
      <c r="J480" s="300">
        <v>45170</v>
      </c>
      <c r="K480" s="300">
        <v>45178</v>
      </c>
    </row>
    <row r="481" spans="1:11" ht="14.9" customHeight="1">
      <c r="A481" s="298">
        <v>2148357673</v>
      </c>
      <c r="B481" s="298" t="s">
        <v>2860</v>
      </c>
      <c r="C481" s="299" t="s">
        <v>4020</v>
      </c>
      <c r="D481" s="298" t="s">
        <v>2869</v>
      </c>
      <c r="E481" s="298" t="s">
        <v>2863</v>
      </c>
      <c r="F481" s="298" t="s">
        <v>2864</v>
      </c>
      <c r="G481" s="298" t="s">
        <v>2902</v>
      </c>
      <c r="H481" s="298" t="s">
        <v>2960</v>
      </c>
      <c r="I481" s="298" t="s">
        <v>4021</v>
      </c>
      <c r="J481" s="300">
        <v>45174</v>
      </c>
      <c r="K481" s="300">
        <v>45182</v>
      </c>
    </row>
    <row r="482" spans="1:11" ht="14.9" customHeight="1">
      <c r="A482" s="298">
        <v>2148357624</v>
      </c>
      <c r="B482" s="298" t="s">
        <v>2860</v>
      </c>
      <c r="C482" s="299" t="s">
        <v>4022</v>
      </c>
      <c r="D482" s="298" t="s">
        <v>2869</v>
      </c>
      <c r="E482" s="298" t="s">
        <v>2863</v>
      </c>
      <c r="F482" s="298" t="s">
        <v>2864</v>
      </c>
      <c r="G482" s="298" t="s">
        <v>2902</v>
      </c>
      <c r="H482" s="298" t="s">
        <v>2960</v>
      </c>
      <c r="I482" s="298" t="s">
        <v>3971</v>
      </c>
      <c r="J482" s="300">
        <v>45174</v>
      </c>
      <c r="K482" s="300">
        <v>45182</v>
      </c>
    </row>
    <row r="483" spans="1:11" ht="14.9" customHeight="1">
      <c r="A483" s="298">
        <v>2148366136</v>
      </c>
      <c r="B483" s="298" t="s">
        <v>2860</v>
      </c>
      <c r="C483" s="299" t="s">
        <v>4023</v>
      </c>
      <c r="D483" s="298" t="s">
        <v>2869</v>
      </c>
      <c r="E483" s="298" t="s">
        <v>2863</v>
      </c>
      <c r="F483" s="298" t="s">
        <v>2864</v>
      </c>
      <c r="G483" s="298" t="s">
        <v>2923</v>
      </c>
      <c r="H483" s="298" t="s">
        <v>4024</v>
      </c>
      <c r="I483" s="298" t="s">
        <v>4025</v>
      </c>
      <c r="J483" s="300">
        <v>45188</v>
      </c>
      <c r="K483" s="300">
        <v>45196</v>
      </c>
    </row>
    <row r="484" spans="1:11" ht="14.9" customHeight="1">
      <c r="A484" s="298">
        <v>2148365794</v>
      </c>
      <c r="B484" s="298" t="s">
        <v>2860</v>
      </c>
      <c r="C484" s="299" t="s">
        <v>4026</v>
      </c>
      <c r="D484" s="298" t="s">
        <v>2869</v>
      </c>
      <c r="E484" s="298" t="s">
        <v>2863</v>
      </c>
      <c r="F484" s="298" t="s">
        <v>2864</v>
      </c>
      <c r="G484" s="298" t="s">
        <v>2902</v>
      </c>
      <c r="H484" s="298" t="s">
        <v>2960</v>
      </c>
      <c r="I484" s="298" t="s">
        <v>3971</v>
      </c>
      <c r="J484" s="300">
        <v>45174</v>
      </c>
      <c r="K484" s="300">
        <v>45182</v>
      </c>
    </row>
    <row r="485" spans="1:11" ht="14.9" customHeight="1">
      <c r="A485" s="298">
        <v>2148365151</v>
      </c>
      <c r="B485" s="298" t="s">
        <v>2860</v>
      </c>
      <c r="C485" s="299" t="s">
        <v>4027</v>
      </c>
      <c r="D485" s="298" t="s">
        <v>2869</v>
      </c>
      <c r="E485" s="298" t="s">
        <v>2863</v>
      </c>
      <c r="F485" s="298" t="s">
        <v>2864</v>
      </c>
      <c r="G485" s="298" t="s">
        <v>2923</v>
      </c>
      <c r="H485" s="298" t="s">
        <v>3080</v>
      </c>
      <c r="I485" s="298" t="s">
        <v>4028</v>
      </c>
      <c r="J485" s="300">
        <v>45173</v>
      </c>
      <c r="K485" s="300">
        <v>45181</v>
      </c>
    </row>
    <row r="486" spans="1:11" ht="14.9" customHeight="1">
      <c r="A486" s="298">
        <v>2148364160</v>
      </c>
      <c r="B486" s="298" t="s">
        <v>2860</v>
      </c>
      <c r="C486" s="299" t="s">
        <v>4029</v>
      </c>
      <c r="D486" s="298" t="s">
        <v>2869</v>
      </c>
      <c r="E486" s="298" t="s">
        <v>2863</v>
      </c>
      <c r="F486" s="298" t="s">
        <v>2864</v>
      </c>
      <c r="G486" s="298" t="s">
        <v>2902</v>
      </c>
      <c r="H486" s="298" t="s">
        <v>2960</v>
      </c>
      <c r="I486" s="298" t="s">
        <v>4030</v>
      </c>
      <c r="J486" s="300">
        <v>45174</v>
      </c>
      <c r="K486" s="300">
        <v>45182</v>
      </c>
    </row>
    <row r="487" spans="1:11" ht="14.9" customHeight="1">
      <c r="A487" s="298">
        <v>2148364109</v>
      </c>
      <c r="B487" s="298" t="s">
        <v>2860</v>
      </c>
      <c r="C487" s="299" t="s">
        <v>4031</v>
      </c>
      <c r="D487" s="298" t="s">
        <v>2869</v>
      </c>
      <c r="E487" s="298" t="s">
        <v>2863</v>
      </c>
      <c r="F487" s="298" t="s">
        <v>2864</v>
      </c>
      <c r="G487" s="298" t="s">
        <v>2902</v>
      </c>
      <c r="H487" s="298" t="s">
        <v>2960</v>
      </c>
      <c r="I487" s="298" t="s">
        <v>4032</v>
      </c>
      <c r="J487" s="300">
        <v>45174</v>
      </c>
      <c r="K487" s="300">
        <v>45182</v>
      </c>
    </row>
    <row r="488" spans="1:11" ht="14.9" customHeight="1">
      <c r="A488" s="298">
        <v>2148364045</v>
      </c>
      <c r="B488" s="298" t="s">
        <v>2860</v>
      </c>
      <c r="C488" s="299" t="s">
        <v>4033</v>
      </c>
      <c r="D488" s="298" t="s">
        <v>2869</v>
      </c>
      <c r="E488" s="298" t="s">
        <v>2863</v>
      </c>
      <c r="F488" s="298" t="s">
        <v>2864</v>
      </c>
      <c r="G488" s="298" t="s">
        <v>2902</v>
      </c>
      <c r="H488" s="298" t="s">
        <v>2960</v>
      </c>
      <c r="I488" s="298" t="s">
        <v>4012</v>
      </c>
      <c r="J488" s="300">
        <v>45174</v>
      </c>
      <c r="K488" s="300">
        <v>45182</v>
      </c>
    </row>
    <row r="489" spans="1:11" ht="14.9" customHeight="1">
      <c r="A489" s="298">
        <v>2148363968</v>
      </c>
      <c r="B489" s="298" t="s">
        <v>2860</v>
      </c>
      <c r="C489" s="299" t="s">
        <v>4034</v>
      </c>
      <c r="D489" s="298" t="s">
        <v>2869</v>
      </c>
      <c r="E489" s="298" t="s">
        <v>2863</v>
      </c>
      <c r="F489" s="298" t="s">
        <v>2864</v>
      </c>
      <c r="G489" s="298" t="s">
        <v>2902</v>
      </c>
      <c r="H489" s="298" t="s">
        <v>2960</v>
      </c>
      <c r="I489" s="298" t="s">
        <v>4019</v>
      </c>
      <c r="J489" s="300">
        <v>45174</v>
      </c>
      <c r="K489" s="300">
        <v>45182</v>
      </c>
    </row>
    <row r="490" spans="1:11" ht="14.9" customHeight="1">
      <c r="A490" s="298">
        <v>2148363160</v>
      </c>
      <c r="B490" s="298" t="s">
        <v>2860</v>
      </c>
      <c r="C490" s="299" t="s">
        <v>4035</v>
      </c>
      <c r="D490" s="298" t="s">
        <v>2876</v>
      </c>
      <c r="E490" s="298" t="s">
        <v>2863</v>
      </c>
      <c r="F490" s="298" t="s">
        <v>2864</v>
      </c>
      <c r="G490" s="298" t="s">
        <v>2954</v>
      </c>
      <c r="H490" s="298" t="s">
        <v>4036</v>
      </c>
      <c r="I490" s="298" t="s">
        <v>4037</v>
      </c>
      <c r="J490" s="300">
        <v>45167</v>
      </c>
      <c r="K490" s="300">
        <v>45175</v>
      </c>
    </row>
    <row r="491" spans="1:11" ht="14.9" customHeight="1">
      <c r="A491" s="298">
        <v>2148362916</v>
      </c>
      <c r="B491" s="298" t="s">
        <v>2860</v>
      </c>
      <c r="C491" s="299" t="s">
        <v>4038</v>
      </c>
      <c r="D491" s="298" t="s">
        <v>2869</v>
      </c>
      <c r="E491" s="298" t="s">
        <v>2863</v>
      </c>
      <c r="F491" s="298" t="s">
        <v>2864</v>
      </c>
      <c r="G491" s="298" t="s">
        <v>2902</v>
      </c>
      <c r="H491" s="298" t="s">
        <v>2960</v>
      </c>
      <c r="I491" s="298" t="s">
        <v>4012</v>
      </c>
      <c r="J491" s="300">
        <v>45170</v>
      </c>
      <c r="K491" s="300">
        <v>45178</v>
      </c>
    </row>
    <row r="492" spans="1:11" ht="14.9" customHeight="1">
      <c r="A492" s="298">
        <v>2148360827</v>
      </c>
      <c r="B492" s="298" t="s">
        <v>2860</v>
      </c>
      <c r="C492" s="299" t="s">
        <v>4039</v>
      </c>
      <c r="D492" s="298" t="s">
        <v>2869</v>
      </c>
      <c r="E492" s="298" t="s">
        <v>2863</v>
      </c>
      <c r="F492" s="298" t="s">
        <v>2864</v>
      </c>
      <c r="G492" s="298" t="s">
        <v>3321</v>
      </c>
      <c r="H492" s="298" t="s">
        <v>2873</v>
      </c>
      <c r="I492" s="298" t="s">
        <v>4040</v>
      </c>
      <c r="J492" s="300">
        <v>45187</v>
      </c>
      <c r="K492" s="300">
        <v>45195</v>
      </c>
    </row>
    <row r="493" spans="1:11" ht="14.9" customHeight="1">
      <c r="A493" s="298">
        <v>2148372642</v>
      </c>
      <c r="B493" s="298" t="s">
        <v>2860</v>
      </c>
      <c r="C493" s="299" t="s">
        <v>4041</v>
      </c>
      <c r="D493" s="298" t="s">
        <v>2869</v>
      </c>
      <c r="E493" s="298" t="s">
        <v>2863</v>
      </c>
      <c r="F493" s="298" t="s">
        <v>2864</v>
      </c>
      <c r="G493" s="298" t="s">
        <v>2923</v>
      </c>
      <c r="H493" s="298" t="s">
        <v>3080</v>
      </c>
      <c r="I493" s="298" t="s">
        <v>4042</v>
      </c>
      <c r="J493" s="300">
        <v>45176</v>
      </c>
      <c r="K493" s="300">
        <v>45184</v>
      </c>
    </row>
    <row r="494" spans="1:11" ht="14.9" customHeight="1">
      <c r="A494" s="298">
        <v>2148372021</v>
      </c>
      <c r="B494" s="298" t="s">
        <v>2860</v>
      </c>
      <c r="C494" s="299" t="s">
        <v>4043</v>
      </c>
      <c r="D494" s="298" t="s">
        <v>2869</v>
      </c>
      <c r="E494" s="298" t="s">
        <v>2863</v>
      </c>
      <c r="F494" s="298" t="s">
        <v>2864</v>
      </c>
      <c r="G494" s="298" t="s">
        <v>2865</v>
      </c>
      <c r="H494" s="298" t="s">
        <v>3185</v>
      </c>
      <c r="I494" s="298" t="s">
        <v>4044</v>
      </c>
      <c r="J494" s="300">
        <v>45189</v>
      </c>
      <c r="K494" s="300">
        <v>45197</v>
      </c>
    </row>
    <row r="495" spans="1:11" ht="14.9" customHeight="1">
      <c r="A495" s="298">
        <v>2148371736</v>
      </c>
      <c r="B495" s="298" t="s">
        <v>2860</v>
      </c>
      <c r="C495" s="299" t="s">
        <v>4045</v>
      </c>
      <c r="D495" s="298" t="s">
        <v>2869</v>
      </c>
      <c r="E495" s="298" t="s">
        <v>2863</v>
      </c>
      <c r="F495" s="298" t="s">
        <v>2864</v>
      </c>
      <c r="G495" s="298" t="s">
        <v>2939</v>
      </c>
      <c r="H495" s="298" t="s">
        <v>4046</v>
      </c>
      <c r="I495" s="298" t="s">
        <v>4047</v>
      </c>
      <c r="J495" s="300">
        <v>45175</v>
      </c>
      <c r="K495" s="300">
        <v>45183</v>
      </c>
    </row>
    <row r="496" spans="1:11" ht="14.9" customHeight="1">
      <c r="A496" s="298">
        <v>2148371534</v>
      </c>
      <c r="B496" s="298" t="s">
        <v>2860</v>
      </c>
      <c r="C496" s="299" t="s">
        <v>4048</v>
      </c>
      <c r="D496" s="298" t="s">
        <v>2869</v>
      </c>
      <c r="E496" s="298" t="s">
        <v>2863</v>
      </c>
      <c r="F496" s="298" t="s">
        <v>2864</v>
      </c>
      <c r="G496" s="298" t="s">
        <v>2939</v>
      </c>
      <c r="H496" s="298" t="s">
        <v>3026</v>
      </c>
      <c r="I496" s="298" t="s">
        <v>4049</v>
      </c>
      <c r="J496" s="300">
        <v>45175</v>
      </c>
      <c r="K496" s="300">
        <v>45183</v>
      </c>
    </row>
    <row r="497" spans="1:11" ht="14.9" customHeight="1">
      <c r="A497" s="298">
        <v>2148371308</v>
      </c>
      <c r="B497" s="298" t="s">
        <v>2860</v>
      </c>
      <c r="C497" s="299" t="s">
        <v>4050</v>
      </c>
      <c r="D497" s="298" t="s">
        <v>2869</v>
      </c>
      <c r="E497" s="298" t="s">
        <v>2863</v>
      </c>
      <c r="F497" s="298" t="s">
        <v>2864</v>
      </c>
      <c r="G497" s="298" t="s">
        <v>2923</v>
      </c>
      <c r="H497" s="298" t="s">
        <v>3322</v>
      </c>
      <c r="I497" s="298" t="s">
        <v>4051</v>
      </c>
      <c r="J497" s="300">
        <v>45175</v>
      </c>
      <c r="K497" s="300">
        <v>45183</v>
      </c>
    </row>
    <row r="498" spans="1:11" ht="14.9" customHeight="1">
      <c r="A498" s="298">
        <v>2148371226</v>
      </c>
      <c r="B498" s="298" t="s">
        <v>2860</v>
      </c>
      <c r="C498" s="299" t="s">
        <v>4052</v>
      </c>
      <c r="D498" s="298" t="s">
        <v>2869</v>
      </c>
      <c r="E498" s="298" t="s">
        <v>2863</v>
      </c>
      <c r="F498" s="298" t="s">
        <v>2864</v>
      </c>
      <c r="G498" s="298" t="s">
        <v>2865</v>
      </c>
      <c r="H498" s="298" t="s">
        <v>4053</v>
      </c>
      <c r="I498" s="298" t="s">
        <v>4054</v>
      </c>
      <c r="J498" s="300">
        <v>45187</v>
      </c>
      <c r="K498" s="300">
        <v>45195</v>
      </c>
    </row>
    <row r="499" spans="1:11" ht="14.9" customHeight="1">
      <c r="A499" s="298">
        <v>2148371194</v>
      </c>
      <c r="B499" s="298" t="s">
        <v>2860</v>
      </c>
      <c r="C499" s="299" t="s">
        <v>4055</v>
      </c>
      <c r="D499" s="298" t="s">
        <v>2862</v>
      </c>
      <c r="E499" s="298" t="s">
        <v>2863</v>
      </c>
      <c r="F499" s="298" t="s">
        <v>2864</v>
      </c>
      <c r="G499" s="298" t="s">
        <v>2911</v>
      </c>
      <c r="H499" s="298" t="s">
        <v>3286</v>
      </c>
      <c r="I499" s="298" t="s">
        <v>4056</v>
      </c>
      <c r="J499" s="300">
        <v>45149</v>
      </c>
      <c r="K499" s="300">
        <v>45157</v>
      </c>
    </row>
    <row r="500" spans="1:11" ht="14.9" customHeight="1">
      <c r="A500" s="298">
        <v>2148371014</v>
      </c>
      <c r="B500" s="298" t="s">
        <v>2860</v>
      </c>
      <c r="C500" s="299" t="s">
        <v>4057</v>
      </c>
      <c r="D500" s="298" t="s">
        <v>2869</v>
      </c>
      <c r="E500" s="298" t="s">
        <v>2863</v>
      </c>
      <c r="F500" s="298" t="s">
        <v>2864</v>
      </c>
      <c r="G500" s="298" t="s">
        <v>2865</v>
      </c>
      <c r="H500" s="298" t="s">
        <v>3034</v>
      </c>
      <c r="I500" s="298" t="s">
        <v>4058</v>
      </c>
      <c r="J500" s="300">
        <v>45187</v>
      </c>
      <c r="K500" s="300">
        <v>45195</v>
      </c>
    </row>
    <row r="501" spans="1:11" ht="14.9" customHeight="1">
      <c r="A501" s="298">
        <v>2148370841</v>
      </c>
      <c r="B501" s="298" t="s">
        <v>2860</v>
      </c>
      <c r="C501" s="299" t="s">
        <v>4059</v>
      </c>
      <c r="D501" s="298" t="s">
        <v>2869</v>
      </c>
      <c r="E501" s="298" t="s">
        <v>2863</v>
      </c>
      <c r="F501" s="298" t="s">
        <v>2864</v>
      </c>
      <c r="G501" s="298" t="s">
        <v>2939</v>
      </c>
      <c r="H501" s="298" t="s">
        <v>2957</v>
      </c>
      <c r="I501" s="298" t="s">
        <v>4060</v>
      </c>
      <c r="J501" s="300">
        <v>45173</v>
      </c>
      <c r="K501" s="300">
        <v>45181</v>
      </c>
    </row>
    <row r="502" spans="1:11" ht="14.9" customHeight="1">
      <c r="A502" s="298">
        <v>2148370717</v>
      </c>
      <c r="B502" s="298" t="s">
        <v>2860</v>
      </c>
      <c r="C502" s="299" t="s">
        <v>4061</v>
      </c>
      <c r="D502" s="298" t="s">
        <v>2869</v>
      </c>
      <c r="E502" s="298" t="s">
        <v>2863</v>
      </c>
      <c r="F502" s="298" t="s">
        <v>2864</v>
      </c>
      <c r="G502" s="298" t="s">
        <v>3099</v>
      </c>
      <c r="H502" s="298" t="s">
        <v>2978</v>
      </c>
      <c r="I502" s="298" t="s">
        <v>4062</v>
      </c>
      <c r="J502" s="300">
        <v>45187</v>
      </c>
      <c r="K502" s="300">
        <v>45195</v>
      </c>
    </row>
    <row r="503" spans="1:11" ht="14.9" customHeight="1">
      <c r="A503" s="298">
        <v>2148370204</v>
      </c>
      <c r="B503" s="298" t="s">
        <v>2860</v>
      </c>
      <c r="C503" s="299" t="s">
        <v>4063</v>
      </c>
      <c r="D503" s="298" t="s">
        <v>2869</v>
      </c>
      <c r="E503" s="298" t="s">
        <v>2863</v>
      </c>
      <c r="F503" s="298" t="s">
        <v>2864</v>
      </c>
      <c r="G503" s="298" t="s">
        <v>2920</v>
      </c>
      <c r="H503" s="298" t="s">
        <v>2960</v>
      </c>
      <c r="I503" s="298" t="s">
        <v>4064</v>
      </c>
      <c r="J503" s="300">
        <v>45191</v>
      </c>
      <c r="K503" s="300">
        <v>45199</v>
      </c>
    </row>
    <row r="504" spans="1:11" ht="14.9" customHeight="1">
      <c r="A504" s="298">
        <v>2148369904</v>
      </c>
      <c r="B504" s="298" t="s">
        <v>2860</v>
      </c>
      <c r="C504" s="299" t="s">
        <v>4065</v>
      </c>
      <c r="D504" s="298" t="s">
        <v>2876</v>
      </c>
      <c r="E504" s="298" t="s">
        <v>2863</v>
      </c>
      <c r="F504" s="298" t="s">
        <v>2864</v>
      </c>
      <c r="G504" s="298" t="s">
        <v>2865</v>
      </c>
      <c r="H504" s="298" t="s">
        <v>4066</v>
      </c>
      <c r="I504" s="298" t="s">
        <v>4067</v>
      </c>
      <c r="J504" s="300">
        <v>45188</v>
      </c>
      <c r="K504" s="300">
        <v>45196</v>
      </c>
    </row>
    <row r="505" spans="1:11" ht="14.9" customHeight="1">
      <c r="A505" s="298">
        <v>2148369580</v>
      </c>
      <c r="B505" s="298" t="s">
        <v>2860</v>
      </c>
      <c r="C505" s="299" t="s">
        <v>4068</v>
      </c>
      <c r="D505" s="298" t="s">
        <v>2869</v>
      </c>
      <c r="E505" s="298" t="s">
        <v>2863</v>
      </c>
      <c r="F505" s="298" t="s">
        <v>2864</v>
      </c>
      <c r="G505" s="298" t="s">
        <v>2954</v>
      </c>
      <c r="H505" s="298" t="s">
        <v>3830</v>
      </c>
      <c r="I505" s="298" t="s">
        <v>4069</v>
      </c>
      <c r="J505" s="300">
        <v>45187</v>
      </c>
      <c r="K505" s="300">
        <v>45195</v>
      </c>
    </row>
    <row r="506" spans="1:11" ht="14.9" customHeight="1">
      <c r="A506" s="298">
        <v>2148369569</v>
      </c>
      <c r="B506" s="298" t="s">
        <v>2860</v>
      </c>
      <c r="C506" s="299" t="s">
        <v>4070</v>
      </c>
      <c r="D506" s="298" t="s">
        <v>2869</v>
      </c>
      <c r="E506" s="298" t="s">
        <v>2863</v>
      </c>
      <c r="F506" s="298" t="s">
        <v>2864</v>
      </c>
      <c r="G506" s="298" t="s">
        <v>3444</v>
      </c>
      <c r="H506" s="298" t="s">
        <v>3011</v>
      </c>
      <c r="I506" s="298" t="s">
        <v>3960</v>
      </c>
      <c r="J506" s="300">
        <v>45183</v>
      </c>
      <c r="K506" s="300">
        <v>45191</v>
      </c>
    </row>
    <row r="507" spans="1:11" ht="14.9" customHeight="1">
      <c r="A507" s="298">
        <v>2148369551</v>
      </c>
      <c r="B507" s="298" t="s">
        <v>2860</v>
      </c>
      <c r="C507" s="299" t="s">
        <v>4071</v>
      </c>
      <c r="D507" s="298" t="s">
        <v>2869</v>
      </c>
      <c r="E507" s="298" t="s">
        <v>2863</v>
      </c>
      <c r="F507" s="298" t="s">
        <v>2864</v>
      </c>
      <c r="G507" s="298" t="s">
        <v>3444</v>
      </c>
      <c r="H507" s="298" t="s">
        <v>3011</v>
      </c>
      <c r="I507" s="298" t="s">
        <v>3960</v>
      </c>
      <c r="J507" s="300">
        <v>45183</v>
      </c>
      <c r="K507" s="300">
        <v>45191</v>
      </c>
    </row>
    <row r="508" spans="1:11" ht="14.9" customHeight="1">
      <c r="A508" s="298">
        <v>2148368798</v>
      </c>
      <c r="B508" s="298" t="s">
        <v>2860</v>
      </c>
      <c r="C508" s="299" t="s">
        <v>4072</v>
      </c>
      <c r="D508" s="298" t="s">
        <v>2869</v>
      </c>
      <c r="E508" s="298" t="s">
        <v>2863</v>
      </c>
      <c r="F508" s="298" t="s">
        <v>2864</v>
      </c>
      <c r="G508" s="298" t="s">
        <v>2865</v>
      </c>
      <c r="H508" s="298" t="s">
        <v>3399</v>
      </c>
      <c r="I508" s="298" t="s">
        <v>4073</v>
      </c>
      <c r="J508" s="300">
        <v>45187</v>
      </c>
      <c r="K508" s="300">
        <v>45195</v>
      </c>
    </row>
    <row r="509" spans="1:11" ht="14.9" customHeight="1">
      <c r="A509" s="298">
        <v>2148368466</v>
      </c>
      <c r="B509" s="298" t="s">
        <v>2860</v>
      </c>
      <c r="C509" s="299" t="s">
        <v>4074</v>
      </c>
      <c r="D509" s="298" t="s">
        <v>2869</v>
      </c>
      <c r="E509" s="298" t="s">
        <v>2863</v>
      </c>
      <c r="F509" s="298" t="s">
        <v>2864</v>
      </c>
      <c r="G509" s="298" t="s">
        <v>2923</v>
      </c>
      <c r="H509" s="298" t="s">
        <v>3112</v>
      </c>
      <c r="I509" s="298" t="s">
        <v>4075</v>
      </c>
      <c r="J509" s="300">
        <v>45178</v>
      </c>
      <c r="K509" s="300">
        <v>45186</v>
      </c>
    </row>
    <row r="510" spans="1:11" ht="14.9" customHeight="1">
      <c r="A510" s="298">
        <v>2148379319</v>
      </c>
      <c r="B510" s="298" t="s">
        <v>2860</v>
      </c>
      <c r="C510" s="299" t="s">
        <v>4076</v>
      </c>
      <c r="D510" s="298" t="s">
        <v>2869</v>
      </c>
      <c r="E510" s="298" t="s">
        <v>2863</v>
      </c>
      <c r="F510" s="298" t="s">
        <v>2864</v>
      </c>
      <c r="G510" s="298" t="s">
        <v>2902</v>
      </c>
      <c r="H510" s="298" t="s">
        <v>2960</v>
      </c>
      <c r="I510" s="298" t="s">
        <v>4077</v>
      </c>
      <c r="J510" s="300" t="s">
        <v>4078</v>
      </c>
      <c r="K510" s="300" t="s">
        <v>4079</v>
      </c>
    </row>
    <row r="511" spans="1:11" ht="14.9" customHeight="1">
      <c r="A511" s="298">
        <v>2148379311</v>
      </c>
      <c r="B511" s="298" t="s">
        <v>2860</v>
      </c>
      <c r="C511" s="299" t="s">
        <v>4080</v>
      </c>
      <c r="D511" s="298" t="s">
        <v>2869</v>
      </c>
      <c r="E511" s="298" t="s">
        <v>2863</v>
      </c>
      <c r="F511" s="298" t="s">
        <v>2864</v>
      </c>
      <c r="G511" s="298" t="s">
        <v>2902</v>
      </c>
      <c r="H511" s="298" t="s">
        <v>2960</v>
      </c>
      <c r="I511" s="298" t="s">
        <v>4077</v>
      </c>
      <c r="J511" s="300" t="s">
        <v>3876</v>
      </c>
      <c r="K511" s="300" t="s">
        <v>3877</v>
      </c>
    </row>
    <row r="512" spans="1:11" ht="14.9" customHeight="1">
      <c r="A512" s="298">
        <v>2148379306</v>
      </c>
      <c r="B512" s="298" t="s">
        <v>2860</v>
      </c>
      <c r="C512" s="299" t="s">
        <v>4081</v>
      </c>
      <c r="D512" s="298" t="s">
        <v>2869</v>
      </c>
      <c r="E512" s="298" t="s">
        <v>2863</v>
      </c>
      <c r="F512" s="298" t="s">
        <v>2864</v>
      </c>
      <c r="G512" s="298" t="s">
        <v>2902</v>
      </c>
      <c r="H512" s="298" t="s">
        <v>2960</v>
      </c>
      <c r="I512" s="298" t="s">
        <v>4082</v>
      </c>
      <c r="J512" s="300" t="s">
        <v>3876</v>
      </c>
      <c r="K512" s="300" t="s">
        <v>3877</v>
      </c>
    </row>
    <row r="513" spans="1:11" ht="14.9" customHeight="1">
      <c r="A513" s="298">
        <v>2148379037</v>
      </c>
      <c r="B513" s="298" t="s">
        <v>2860</v>
      </c>
      <c r="C513" s="299" t="s">
        <v>4083</v>
      </c>
      <c r="D513" s="298" t="s">
        <v>2869</v>
      </c>
      <c r="E513" s="298" t="s">
        <v>2863</v>
      </c>
      <c r="F513" s="298" t="s">
        <v>2864</v>
      </c>
      <c r="G513" s="298" t="s">
        <v>2923</v>
      </c>
      <c r="H513" s="298" t="s">
        <v>3080</v>
      </c>
      <c r="I513" s="298" t="s">
        <v>4084</v>
      </c>
      <c r="J513" s="300" t="s">
        <v>4085</v>
      </c>
      <c r="K513" s="300" t="s">
        <v>4086</v>
      </c>
    </row>
    <row r="514" spans="1:11" ht="14.9" customHeight="1">
      <c r="A514" s="298">
        <v>2148378867</v>
      </c>
      <c r="B514" s="298" t="s">
        <v>2860</v>
      </c>
      <c r="C514" s="299" t="s">
        <v>4087</v>
      </c>
      <c r="D514" s="298" t="s">
        <v>2876</v>
      </c>
      <c r="E514" s="298" t="s">
        <v>2863</v>
      </c>
      <c r="F514" s="298" t="s">
        <v>2864</v>
      </c>
      <c r="G514" s="298" t="s">
        <v>4088</v>
      </c>
      <c r="H514" s="298" t="s">
        <v>3546</v>
      </c>
      <c r="I514" s="298" t="s">
        <v>4089</v>
      </c>
      <c r="J514" s="300" t="s">
        <v>4090</v>
      </c>
      <c r="K514" s="300" t="s">
        <v>4091</v>
      </c>
    </row>
    <row r="515" spans="1:11" ht="14.9" customHeight="1">
      <c r="A515" s="298">
        <v>2148378131</v>
      </c>
      <c r="B515" s="298" t="s">
        <v>2860</v>
      </c>
      <c r="C515" s="299" t="s">
        <v>4092</v>
      </c>
      <c r="D515" s="298" t="s">
        <v>2869</v>
      </c>
      <c r="E515" s="298" t="s">
        <v>2863</v>
      </c>
      <c r="F515" s="298" t="s">
        <v>2864</v>
      </c>
      <c r="G515" s="298" t="s">
        <v>2902</v>
      </c>
      <c r="H515" s="298" t="s">
        <v>2960</v>
      </c>
      <c r="I515" s="298" t="s">
        <v>3980</v>
      </c>
      <c r="J515" s="300" t="s">
        <v>3876</v>
      </c>
      <c r="K515" s="300" t="s">
        <v>3877</v>
      </c>
    </row>
    <row r="516" spans="1:11" ht="14.9" customHeight="1">
      <c r="A516" s="298">
        <v>2148378031</v>
      </c>
      <c r="B516" s="298" t="s">
        <v>2860</v>
      </c>
      <c r="C516" s="299" t="s">
        <v>4093</v>
      </c>
      <c r="D516" s="298" t="s">
        <v>2869</v>
      </c>
      <c r="E516" s="298" t="s">
        <v>2863</v>
      </c>
      <c r="F516" s="298" t="s">
        <v>2864</v>
      </c>
      <c r="G516" s="298" t="s">
        <v>4094</v>
      </c>
      <c r="H516" s="298" t="s">
        <v>3631</v>
      </c>
      <c r="I516" s="298" t="s">
        <v>4095</v>
      </c>
      <c r="J516" s="300" t="s">
        <v>4096</v>
      </c>
      <c r="K516" s="300" t="s">
        <v>4097</v>
      </c>
    </row>
    <row r="517" spans="1:11" ht="14.9" customHeight="1">
      <c r="A517" s="298">
        <v>2148376821</v>
      </c>
      <c r="B517" s="298" t="s">
        <v>2860</v>
      </c>
      <c r="C517" s="299" t="s">
        <v>4098</v>
      </c>
      <c r="D517" s="298" t="s">
        <v>2869</v>
      </c>
      <c r="E517" s="298" t="s">
        <v>2863</v>
      </c>
      <c r="F517" s="298" t="s">
        <v>2864</v>
      </c>
      <c r="G517" s="298" t="s">
        <v>2923</v>
      </c>
      <c r="H517" s="298" t="s">
        <v>3307</v>
      </c>
      <c r="I517" s="298" t="s">
        <v>4099</v>
      </c>
      <c r="J517" s="300" t="s">
        <v>4086</v>
      </c>
      <c r="K517" s="300" t="s">
        <v>4100</v>
      </c>
    </row>
    <row r="518" spans="1:11" ht="14.9" customHeight="1">
      <c r="A518" s="298">
        <v>2148376737</v>
      </c>
      <c r="B518" s="298" t="s">
        <v>2860</v>
      </c>
      <c r="C518" s="299" t="s">
        <v>4101</v>
      </c>
      <c r="D518" s="298" t="s">
        <v>2869</v>
      </c>
      <c r="E518" s="298" t="s">
        <v>2863</v>
      </c>
      <c r="F518" s="298" t="s">
        <v>2864</v>
      </c>
      <c r="G518" s="298" t="s">
        <v>2954</v>
      </c>
      <c r="H518" s="298" t="s">
        <v>3026</v>
      </c>
      <c r="I518" s="298" t="s">
        <v>4102</v>
      </c>
      <c r="J518" s="300" t="s">
        <v>4086</v>
      </c>
      <c r="K518" s="300" t="s">
        <v>4100</v>
      </c>
    </row>
    <row r="519" spans="1:11" ht="14.9" customHeight="1">
      <c r="A519" s="298">
        <v>2148376615</v>
      </c>
      <c r="B519" s="298" t="s">
        <v>2860</v>
      </c>
      <c r="C519" s="299" t="s">
        <v>4103</v>
      </c>
      <c r="D519" s="298" t="s">
        <v>2869</v>
      </c>
      <c r="E519" s="298" t="s">
        <v>2863</v>
      </c>
      <c r="F519" s="298" t="s">
        <v>2864</v>
      </c>
      <c r="G519" s="298" t="s">
        <v>4104</v>
      </c>
      <c r="H519" s="298" t="s">
        <v>3361</v>
      </c>
      <c r="I519" s="298" t="s">
        <v>4105</v>
      </c>
      <c r="J519" s="300" t="s">
        <v>4106</v>
      </c>
      <c r="K519" s="300" t="s">
        <v>4085</v>
      </c>
    </row>
    <row r="520" spans="1:11" ht="14.9" customHeight="1">
      <c r="A520" s="298">
        <v>2148376551</v>
      </c>
      <c r="B520" s="298" t="s">
        <v>2860</v>
      </c>
      <c r="C520" s="299" t="s">
        <v>4107</v>
      </c>
      <c r="D520" s="298" t="s">
        <v>2862</v>
      </c>
      <c r="E520" s="298" t="s">
        <v>2863</v>
      </c>
      <c r="F520" s="298" t="s">
        <v>2864</v>
      </c>
      <c r="G520" s="298" t="s">
        <v>3644</v>
      </c>
      <c r="H520" s="298" t="s">
        <v>3020</v>
      </c>
      <c r="I520" s="298" t="s">
        <v>4108</v>
      </c>
      <c r="J520" s="300" t="s">
        <v>4109</v>
      </c>
      <c r="K520" s="300" t="s">
        <v>4078</v>
      </c>
    </row>
    <row r="521" spans="1:11" ht="14.9" customHeight="1">
      <c r="A521" s="298">
        <v>2148376312</v>
      </c>
      <c r="B521" s="298" t="s">
        <v>2860</v>
      </c>
      <c r="C521" s="299" t="s">
        <v>4110</v>
      </c>
      <c r="D521" s="298" t="s">
        <v>2869</v>
      </c>
      <c r="E521" s="298" t="s">
        <v>2863</v>
      </c>
      <c r="F521" s="298" t="s">
        <v>2864</v>
      </c>
      <c r="G521" s="298" t="s">
        <v>2939</v>
      </c>
      <c r="H521" s="298" t="s">
        <v>3130</v>
      </c>
      <c r="I521" s="298" t="s">
        <v>4111</v>
      </c>
      <c r="J521" s="300" t="s">
        <v>4090</v>
      </c>
      <c r="K521" s="300" t="s">
        <v>4091</v>
      </c>
    </row>
    <row r="522" spans="1:11" ht="14.9" customHeight="1">
      <c r="A522" s="298">
        <v>2148376299</v>
      </c>
      <c r="B522" s="298" t="s">
        <v>2860</v>
      </c>
      <c r="C522" s="299" t="s">
        <v>4112</v>
      </c>
      <c r="D522" s="298" t="s">
        <v>2869</v>
      </c>
      <c r="E522" s="298" t="s">
        <v>2863</v>
      </c>
      <c r="F522" s="298" t="s">
        <v>2864</v>
      </c>
      <c r="G522" s="298" t="s">
        <v>2923</v>
      </c>
      <c r="H522" s="298" t="s">
        <v>3037</v>
      </c>
      <c r="I522" s="298" t="s">
        <v>4113</v>
      </c>
      <c r="J522" s="300" t="s">
        <v>3876</v>
      </c>
      <c r="K522" s="300" t="s">
        <v>3877</v>
      </c>
    </row>
    <row r="523" spans="1:11" ht="14.9" customHeight="1">
      <c r="A523" s="298">
        <v>2148375676</v>
      </c>
      <c r="B523" s="298" t="s">
        <v>2860</v>
      </c>
      <c r="C523" s="299" t="s">
        <v>4114</v>
      </c>
      <c r="D523" s="298" t="s">
        <v>2869</v>
      </c>
      <c r="E523" s="298" t="s">
        <v>2863</v>
      </c>
      <c r="F523" s="298" t="s">
        <v>2864</v>
      </c>
      <c r="G523" s="298" t="s">
        <v>2939</v>
      </c>
      <c r="H523" s="298" t="s">
        <v>2957</v>
      </c>
      <c r="I523" s="298" t="s">
        <v>4115</v>
      </c>
      <c r="J523" s="300" t="s">
        <v>4091</v>
      </c>
      <c r="K523" s="300" t="s">
        <v>4116</v>
      </c>
    </row>
    <row r="524" spans="1:11" ht="14.9" customHeight="1">
      <c r="A524" s="298">
        <v>2148375594</v>
      </c>
      <c r="B524" s="298" t="s">
        <v>2860</v>
      </c>
      <c r="C524" s="299" t="s">
        <v>4117</v>
      </c>
      <c r="D524" s="298" t="s">
        <v>2869</v>
      </c>
      <c r="E524" s="298" t="s">
        <v>2863</v>
      </c>
      <c r="F524" s="298" t="s">
        <v>2864</v>
      </c>
      <c r="G524" s="298" t="s">
        <v>2902</v>
      </c>
      <c r="H524" s="298" t="s">
        <v>2960</v>
      </c>
      <c r="I524" s="298" t="s">
        <v>4118</v>
      </c>
      <c r="J524" s="300" t="s">
        <v>3876</v>
      </c>
      <c r="K524" s="300" t="s">
        <v>3877</v>
      </c>
    </row>
    <row r="525" spans="1:11" ht="14.9" customHeight="1">
      <c r="A525" s="298">
        <v>2148383430</v>
      </c>
      <c r="B525" s="298" t="s">
        <v>2860</v>
      </c>
      <c r="C525" s="299" t="s">
        <v>4119</v>
      </c>
      <c r="D525" s="298" t="s">
        <v>2862</v>
      </c>
      <c r="E525" s="298" t="s">
        <v>2863</v>
      </c>
      <c r="F525" s="298" t="s">
        <v>2864</v>
      </c>
      <c r="G525" s="298" t="s">
        <v>2923</v>
      </c>
      <c r="H525" s="298" t="s">
        <v>2924</v>
      </c>
      <c r="I525" s="298" t="s">
        <v>4120</v>
      </c>
      <c r="J525" s="300">
        <v>45182</v>
      </c>
      <c r="K525" s="300">
        <v>45190</v>
      </c>
    </row>
    <row r="526" spans="1:11" ht="14.9" customHeight="1">
      <c r="A526" s="298">
        <v>2148383407</v>
      </c>
      <c r="B526" s="298" t="s">
        <v>2860</v>
      </c>
      <c r="C526" s="299" t="s">
        <v>4121</v>
      </c>
      <c r="D526" s="298" t="s">
        <v>2862</v>
      </c>
      <c r="E526" s="298" t="s">
        <v>2863</v>
      </c>
      <c r="F526" s="298" t="s">
        <v>2864</v>
      </c>
      <c r="G526" s="298" t="s">
        <v>2923</v>
      </c>
      <c r="H526" s="298" t="s">
        <v>4122</v>
      </c>
      <c r="I526" s="298" t="s">
        <v>4123</v>
      </c>
      <c r="J526" s="300">
        <v>45174</v>
      </c>
      <c r="K526" s="300">
        <v>45182</v>
      </c>
    </row>
    <row r="527" spans="1:11" ht="14.9" customHeight="1">
      <c r="A527" s="298">
        <v>2148383365</v>
      </c>
      <c r="B527" s="298" t="s">
        <v>2860</v>
      </c>
      <c r="C527" s="299" t="s">
        <v>4124</v>
      </c>
      <c r="D527" s="298" t="s">
        <v>2862</v>
      </c>
      <c r="E527" s="298" t="s">
        <v>2863</v>
      </c>
      <c r="F527" s="298" t="s">
        <v>2864</v>
      </c>
      <c r="G527" s="298" t="s">
        <v>4104</v>
      </c>
      <c r="H527" s="298" t="s">
        <v>2927</v>
      </c>
      <c r="I527" s="298" t="s">
        <v>4125</v>
      </c>
      <c r="J527" s="300">
        <v>45195</v>
      </c>
      <c r="K527" s="300">
        <v>45203</v>
      </c>
    </row>
    <row r="528" spans="1:11" ht="14.9" customHeight="1">
      <c r="A528" s="298">
        <v>2148383296</v>
      </c>
      <c r="B528" s="298" t="s">
        <v>2860</v>
      </c>
      <c r="C528" s="299" t="s">
        <v>4126</v>
      </c>
      <c r="D528" s="298" t="s">
        <v>2862</v>
      </c>
      <c r="E528" s="298" t="s">
        <v>2863</v>
      </c>
      <c r="F528" s="298" t="s">
        <v>2864</v>
      </c>
      <c r="G528" s="298" t="s">
        <v>4127</v>
      </c>
      <c r="H528" s="298" t="s">
        <v>4128</v>
      </c>
      <c r="I528" s="298" t="s">
        <v>4129</v>
      </c>
      <c r="J528" s="300">
        <v>45196</v>
      </c>
      <c r="K528" s="300">
        <v>45204</v>
      </c>
    </row>
    <row r="529" spans="1:11" ht="14.9" customHeight="1">
      <c r="A529" s="298">
        <v>2148387052</v>
      </c>
      <c r="B529" s="298" t="s">
        <v>2860</v>
      </c>
      <c r="C529" s="299" t="s">
        <v>4130</v>
      </c>
      <c r="D529" s="298" t="s">
        <v>2869</v>
      </c>
      <c r="E529" s="298" t="s">
        <v>2863</v>
      </c>
      <c r="F529" s="298" t="s">
        <v>2864</v>
      </c>
      <c r="G529" s="298" t="s">
        <v>2923</v>
      </c>
      <c r="H529" s="298" t="s">
        <v>3026</v>
      </c>
      <c r="I529" s="298" t="s">
        <v>4131</v>
      </c>
      <c r="J529" s="300" t="s">
        <v>4132</v>
      </c>
      <c r="K529" s="300" t="s">
        <v>4133</v>
      </c>
    </row>
    <row r="530" spans="1:11" ht="14.9" customHeight="1">
      <c r="A530" s="298">
        <v>2148386903</v>
      </c>
      <c r="B530" s="298" t="s">
        <v>2860</v>
      </c>
      <c r="C530" s="299" t="s">
        <v>4134</v>
      </c>
      <c r="D530" s="298" t="s">
        <v>2869</v>
      </c>
      <c r="E530" s="298" t="s">
        <v>2863</v>
      </c>
      <c r="F530" s="298" t="s">
        <v>2864</v>
      </c>
      <c r="G530" s="298" t="s">
        <v>2899</v>
      </c>
      <c r="H530" s="298" t="s">
        <v>3822</v>
      </c>
      <c r="I530" s="298" t="s">
        <v>4135</v>
      </c>
      <c r="J530" s="300" t="s">
        <v>4085</v>
      </c>
      <c r="K530" s="300" t="s">
        <v>4086</v>
      </c>
    </row>
    <row r="531" spans="1:11" ht="14.9" customHeight="1">
      <c r="A531" s="298">
        <v>2148386500</v>
      </c>
      <c r="B531" s="298" t="s">
        <v>2860</v>
      </c>
      <c r="C531" s="299" t="s">
        <v>4136</v>
      </c>
      <c r="D531" s="298" t="s">
        <v>2869</v>
      </c>
      <c r="E531" s="298" t="s">
        <v>2863</v>
      </c>
      <c r="F531" s="298" t="s">
        <v>2864</v>
      </c>
      <c r="G531" s="298" t="s">
        <v>3144</v>
      </c>
      <c r="H531" s="298" t="s">
        <v>2978</v>
      </c>
      <c r="I531" s="298" t="s">
        <v>4137</v>
      </c>
      <c r="J531" s="300" t="s">
        <v>4116</v>
      </c>
      <c r="K531" s="300" t="s">
        <v>4138</v>
      </c>
    </row>
    <row r="532" spans="1:11" ht="14.9" customHeight="1">
      <c r="A532" s="298">
        <v>2148386314</v>
      </c>
      <c r="B532" s="298" t="s">
        <v>2860</v>
      </c>
      <c r="C532" s="299" t="s">
        <v>4139</v>
      </c>
      <c r="D532" s="298" t="s">
        <v>2862</v>
      </c>
      <c r="E532" s="298" t="s">
        <v>2863</v>
      </c>
      <c r="F532" s="298" t="s">
        <v>2864</v>
      </c>
      <c r="G532" s="298" t="s">
        <v>2923</v>
      </c>
      <c r="H532" s="298" t="s">
        <v>2975</v>
      </c>
      <c r="I532" s="298" t="s">
        <v>4140</v>
      </c>
      <c r="J532" s="300" t="s">
        <v>4133</v>
      </c>
      <c r="K532" s="300" t="s">
        <v>4141</v>
      </c>
    </row>
    <row r="533" spans="1:11" ht="14.9" customHeight="1">
      <c r="A533" s="298">
        <v>2148386235</v>
      </c>
      <c r="B533" s="298" t="s">
        <v>2860</v>
      </c>
      <c r="C533" s="299" t="s">
        <v>4142</v>
      </c>
      <c r="D533" s="298" t="s">
        <v>2862</v>
      </c>
      <c r="E533" s="298" t="s">
        <v>2863</v>
      </c>
      <c r="F533" s="298" t="s">
        <v>2864</v>
      </c>
      <c r="G533" s="298" t="s">
        <v>2902</v>
      </c>
      <c r="H533" s="298" t="s">
        <v>2884</v>
      </c>
      <c r="I533" s="298" t="s">
        <v>4143</v>
      </c>
      <c r="J533" s="300" t="s">
        <v>4144</v>
      </c>
      <c r="K533" s="300" t="s">
        <v>4145</v>
      </c>
    </row>
    <row r="534" spans="1:11" ht="14.9" customHeight="1">
      <c r="A534" s="298">
        <v>2148385196</v>
      </c>
      <c r="B534" s="298" t="s">
        <v>2860</v>
      </c>
      <c r="C534" s="299" t="s">
        <v>4146</v>
      </c>
      <c r="D534" s="298" t="s">
        <v>2869</v>
      </c>
      <c r="E534" s="298" t="s">
        <v>2863</v>
      </c>
      <c r="F534" s="298" t="s">
        <v>2864</v>
      </c>
      <c r="G534" s="298" t="s">
        <v>2923</v>
      </c>
      <c r="H534" s="298" t="s">
        <v>3112</v>
      </c>
      <c r="I534" s="298" t="s">
        <v>4147</v>
      </c>
      <c r="J534" s="300" t="s">
        <v>3882</v>
      </c>
      <c r="K534" s="300" t="s">
        <v>3883</v>
      </c>
    </row>
    <row r="535" spans="1:11" ht="14.9" customHeight="1">
      <c r="A535" s="298">
        <v>2148392382</v>
      </c>
      <c r="B535" s="298" t="s">
        <v>2860</v>
      </c>
      <c r="C535" s="299" t="s">
        <v>4148</v>
      </c>
      <c r="D535" s="298" t="s">
        <v>2869</v>
      </c>
      <c r="E535" s="298" t="s">
        <v>2863</v>
      </c>
      <c r="F535" s="298" t="s">
        <v>2864</v>
      </c>
      <c r="G535" s="298" t="s">
        <v>2923</v>
      </c>
      <c r="H535" s="298" t="s">
        <v>3026</v>
      </c>
      <c r="I535" s="298" t="s">
        <v>4149</v>
      </c>
      <c r="J535" s="300">
        <v>45185</v>
      </c>
      <c r="K535" s="300">
        <v>45193</v>
      </c>
    </row>
    <row r="536" spans="1:11" ht="14.9" customHeight="1">
      <c r="A536" s="298">
        <v>2148392282</v>
      </c>
      <c r="B536" s="298" t="s">
        <v>2860</v>
      </c>
      <c r="C536" s="299" t="s">
        <v>4150</v>
      </c>
      <c r="D536" s="298" t="s">
        <v>2869</v>
      </c>
      <c r="E536" s="298" t="s">
        <v>2863</v>
      </c>
      <c r="F536" s="298" t="s">
        <v>2864</v>
      </c>
      <c r="G536" s="298" t="s">
        <v>4127</v>
      </c>
      <c r="H536" s="298" t="s">
        <v>3135</v>
      </c>
      <c r="I536" s="298" t="s">
        <v>4151</v>
      </c>
      <c r="J536" s="300">
        <v>45203</v>
      </c>
      <c r="K536" s="300">
        <v>45211</v>
      </c>
    </row>
    <row r="537" spans="1:11" ht="14.9" customHeight="1">
      <c r="A537" s="298">
        <v>2148392222</v>
      </c>
      <c r="B537" s="298" t="s">
        <v>2860</v>
      </c>
      <c r="C537" s="299" t="s">
        <v>4152</v>
      </c>
      <c r="D537" s="298" t="s">
        <v>2869</v>
      </c>
      <c r="E537" s="298" t="s">
        <v>2863</v>
      </c>
      <c r="F537" s="298" t="s">
        <v>2864</v>
      </c>
      <c r="G537" s="298" t="s">
        <v>4127</v>
      </c>
      <c r="H537" s="298" t="s">
        <v>3135</v>
      </c>
      <c r="I537" s="298" t="s">
        <v>4151</v>
      </c>
      <c r="J537" s="300">
        <v>45196</v>
      </c>
      <c r="K537" s="300">
        <v>45204</v>
      </c>
    </row>
    <row r="538" spans="1:11" ht="14.9" customHeight="1">
      <c r="A538" s="298">
        <v>2148392170</v>
      </c>
      <c r="B538" s="298" t="s">
        <v>2860</v>
      </c>
      <c r="C538" s="299" t="s">
        <v>4153</v>
      </c>
      <c r="D538" s="298" t="s">
        <v>2869</v>
      </c>
      <c r="E538" s="298" t="s">
        <v>2863</v>
      </c>
      <c r="F538" s="298" t="s">
        <v>2864</v>
      </c>
      <c r="G538" s="298" t="s">
        <v>4154</v>
      </c>
      <c r="H538" s="298" t="s">
        <v>4155</v>
      </c>
      <c r="I538" s="298" t="s">
        <v>4156</v>
      </c>
      <c r="J538" s="300">
        <v>45182</v>
      </c>
      <c r="K538" s="300">
        <v>45190</v>
      </c>
    </row>
    <row r="539" spans="1:11" ht="14.9" customHeight="1">
      <c r="A539" s="298">
        <v>2148391957</v>
      </c>
      <c r="B539" s="298" t="s">
        <v>2860</v>
      </c>
      <c r="C539" s="299" t="s">
        <v>4157</v>
      </c>
      <c r="D539" s="298" t="s">
        <v>2869</v>
      </c>
      <c r="E539" s="298" t="s">
        <v>2863</v>
      </c>
      <c r="F539" s="298" t="s">
        <v>2864</v>
      </c>
      <c r="G539" s="298" t="s">
        <v>2923</v>
      </c>
      <c r="H539" s="298" t="s">
        <v>3080</v>
      </c>
      <c r="I539" s="298" t="s">
        <v>4158</v>
      </c>
      <c r="J539" s="300">
        <v>45177</v>
      </c>
      <c r="K539" s="300">
        <v>45185</v>
      </c>
    </row>
    <row r="540" spans="1:11" ht="14.9" customHeight="1">
      <c r="A540" s="298">
        <v>2148390157</v>
      </c>
      <c r="B540" s="298" t="s">
        <v>2860</v>
      </c>
      <c r="C540" s="299" t="s">
        <v>4159</v>
      </c>
      <c r="D540" s="298" t="s">
        <v>2869</v>
      </c>
      <c r="E540" s="298" t="s">
        <v>2863</v>
      </c>
      <c r="F540" s="298" t="s">
        <v>2864</v>
      </c>
      <c r="G540" s="298" t="s">
        <v>2865</v>
      </c>
      <c r="H540" s="298" t="s">
        <v>3741</v>
      </c>
      <c r="I540" s="298" t="s">
        <v>4160</v>
      </c>
      <c r="J540" s="300">
        <v>45195</v>
      </c>
      <c r="K540" s="300">
        <v>45203</v>
      </c>
    </row>
    <row r="541" spans="1:11" ht="14.9" customHeight="1">
      <c r="A541" s="298">
        <v>2148402659</v>
      </c>
      <c r="B541" s="298" t="s">
        <v>2860</v>
      </c>
      <c r="C541" s="299" t="s">
        <v>4161</v>
      </c>
      <c r="D541" s="298" t="s">
        <v>2869</v>
      </c>
      <c r="E541" s="298" t="s">
        <v>2863</v>
      </c>
      <c r="F541" s="298" t="s">
        <v>2864</v>
      </c>
      <c r="G541" s="298" t="s">
        <v>3099</v>
      </c>
      <c r="H541" s="298" t="s">
        <v>3322</v>
      </c>
      <c r="I541" s="298" t="s">
        <v>4162</v>
      </c>
      <c r="J541" s="300" t="s">
        <v>4109</v>
      </c>
      <c r="K541" s="300" t="s">
        <v>4078</v>
      </c>
    </row>
    <row r="542" spans="1:11" ht="14.9" customHeight="1">
      <c r="A542" s="298">
        <v>2148401917</v>
      </c>
      <c r="B542" s="298" t="s">
        <v>2860</v>
      </c>
      <c r="C542" s="299" t="s">
        <v>4163</v>
      </c>
      <c r="D542" s="298" t="s">
        <v>2869</v>
      </c>
      <c r="E542" s="298" t="s">
        <v>2863</v>
      </c>
      <c r="F542" s="298" t="s">
        <v>2864</v>
      </c>
      <c r="G542" s="298" t="s">
        <v>3147</v>
      </c>
      <c r="H542" s="298" t="s">
        <v>2978</v>
      </c>
      <c r="I542" s="298" t="s">
        <v>4164</v>
      </c>
      <c r="J542" s="300" t="s">
        <v>4133</v>
      </c>
      <c r="K542" s="300" t="s">
        <v>4141</v>
      </c>
    </row>
    <row r="543" spans="1:11" ht="14.9" customHeight="1">
      <c r="A543" s="298">
        <v>2148401714</v>
      </c>
      <c r="B543" s="298" t="s">
        <v>2860</v>
      </c>
      <c r="C543" s="299" t="s">
        <v>4165</v>
      </c>
      <c r="D543" s="298" t="s">
        <v>2869</v>
      </c>
      <c r="E543" s="298" t="s">
        <v>2863</v>
      </c>
      <c r="F543" s="298" t="s">
        <v>2864</v>
      </c>
      <c r="G543" s="298" t="s">
        <v>2865</v>
      </c>
      <c r="H543" s="298" t="s">
        <v>3741</v>
      </c>
      <c r="I543" s="298" t="s">
        <v>4166</v>
      </c>
      <c r="J543" s="300" t="s">
        <v>4097</v>
      </c>
      <c r="K543" s="300" t="s">
        <v>4167</v>
      </c>
    </row>
    <row r="544" spans="1:11" ht="14.9" customHeight="1">
      <c r="A544" s="298">
        <v>2148401515</v>
      </c>
      <c r="B544" s="298" t="s">
        <v>2860</v>
      </c>
      <c r="C544" s="299" t="s">
        <v>4168</v>
      </c>
      <c r="D544" s="298" t="s">
        <v>2869</v>
      </c>
      <c r="E544" s="298" t="s">
        <v>2863</v>
      </c>
      <c r="F544" s="298" t="s">
        <v>2864</v>
      </c>
      <c r="G544" s="298" t="s">
        <v>2923</v>
      </c>
      <c r="H544" s="298" t="s">
        <v>3037</v>
      </c>
      <c r="I544" s="298" t="s">
        <v>4169</v>
      </c>
      <c r="J544" s="300" t="s">
        <v>3877</v>
      </c>
      <c r="K544" s="300" t="s">
        <v>4109</v>
      </c>
    </row>
    <row r="545" spans="1:11" ht="14.9" customHeight="1">
      <c r="A545" s="298">
        <v>2148401104</v>
      </c>
      <c r="B545" s="298" t="s">
        <v>2860</v>
      </c>
      <c r="C545" s="299" t="s">
        <v>4170</v>
      </c>
      <c r="D545" s="298" t="s">
        <v>2869</v>
      </c>
      <c r="E545" s="298" t="s">
        <v>2863</v>
      </c>
      <c r="F545" s="298" t="s">
        <v>2864</v>
      </c>
      <c r="G545" s="298" t="s">
        <v>2923</v>
      </c>
      <c r="H545" s="298" t="s">
        <v>3307</v>
      </c>
      <c r="I545" s="298" t="s">
        <v>4171</v>
      </c>
      <c r="J545" s="300" t="s">
        <v>3877</v>
      </c>
      <c r="K545" s="300" t="s">
        <v>4109</v>
      </c>
    </row>
    <row r="546" spans="1:11" ht="14.9" customHeight="1">
      <c r="A546" s="298">
        <v>2148401078</v>
      </c>
      <c r="B546" s="298" t="s">
        <v>2860</v>
      </c>
      <c r="C546" s="299" t="s">
        <v>4172</v>
      </c>
      <c r="D546" s="298" t="s">
        <v>2869</v>
      </c>
      <c r="E546" s="298" t="s">
        <v>2863</v>
      </c>
      <c r="F546" s="298" t="s">
        <v>2864</v>
      </c>
      <c r="G546" s="298" t="s">
        <v>2939</v>
      </c>
      <c r="H546" s="298" t="s">
        <v>3026</v>
      </c>
      <c r="I546" s="298" t="s">
        <v>4173</v>
      </c>
      <c r="J546" s="300" t="s">
        <v>4085</v>
      </c>
      <c r="K546" s="300" t="s">
        <v>4086</v>
      </c>
    </row>
    <row r="547" spans="1:11" ht="14.9" customHeight="1">
      <c r="A547" s="298">
        <v>2148401054</v>
      </c>
      <c r="B547" s="298" t="s">
        <v>2860</v>
      </c>
      <c r="C547" s="299" t="s">
        <v>4174</v>
      </c>
      <c r="D547" s="298" t="s">
        <v>2869</v>
      </c>
      <c r="E547" s="298" t="s">
        <v>2863</v>
      </c>
      <c r="F547" s="298" t="s">
        <v>2864</v>
      </c>
      <c r="G547" s="298" t="s">
        <v>2923</v>
      </c>
      <c r="H547" s="298" t="s">
        <v>2978</v>
      </c>
      <c r="I547" s="298" t="s">
        <v>4175</v>
      </c>
      <c r="J547" s="300" t="s">
        <v>4086</v>
      </c>
      <c r="K547" s="300" t="s">
        <v>4100</v>
      </c>
    </row>
    <row r="548" spans="1:11" ht="14.9" customHeight="1">
      <c r="A548" s="298">
        <v>2148410177</v>
      </c>
      <c r="B548" s="298" t="s">
        <v>2860</v>
      </c>
      <c r="C548" s="299" t="s">
        <v>4176</v>
      </c>
      <c r="D548" s="298" t="s">
        <v>2869</v>
      </c>
      <c r="E548" s="298" t="s">
        <v>2863</v>
      </c>
      <c r="F548" s="298" t="s">
        <v>2864</v>
      </c>
      <c r="G548" s="298" t="s">
        <v>2939</v>
      </c>
      <c r="H548" s="298" t="s">
        <v>2957</v>
      </c>
      <c r="I548" s="298" t="s">
        <v>4177</v>
      </c>
      <c r="J548" s="300">
        <v>45183</v>
      </c>
      <c r="K548" s="300">
        <v>45191</v>
      </c>
    </row>
    <row r="549" spans="1:11" ht="14.9" customHeight="1">
      <c r="A549" s="298">
        <v>2148409635</v>
      </c>
      <c r="B549" s="298" t="s">
        <v>2860</v>
      </c>
      <c r="C549" s="299" t="s">
        <v>4178</v>
      </c>
      <c r="D549" s="298" t="s">
        <v>2862</v>
      </c>
      <c r="E549" s="298" t="s">
        <v>2863</v>
      </c>
      <c r="F549" s="298" t="s">
        <v>2864</v>
      </c>
      <c r="G549" s="298" t="s">
        <v>3644</v>
      </c>
      <c r="H549" s="298" t="s">
        <v>3020</v>
      </c>
      <c r="I549" s="298" t="s">
        <v>4179</v>
      </c>
      <c r="J549" s="300">
        <v>45201</v>
      </c>
      <c r="K549" s="300">
        <v>45209</v>
      </c>
    </row>
    <row r="550" spans="1:11" ht="14.9" customHeight="1">
      <c r="A550" s="298">
        <v>2148414114</v>
      </c>
      <c r="B550" s="298" t="s">
        <v>2860</v>
      </c>
      <c r="C550" s="299" t="s">
        <v>4180</v>
      </c>
      <c r="D550" s="298" t="s">
        <v>2869</v>
      </c>
      <c r="E550" s="298" t="s">
        <v>2863</v>
      </c>
      <c r="F550" s="298" t="s">
        <v>2864</v>
      </c>
      <c r="G550" s="298" t="s">
        <v>2954</v>
      </c>
      <c r="H550" s="298" t="s">
        <v>4181</v>
      </c>
      <c r="I550" s="298" t="s">
        <v>4182</v>
      </c>
      <c r="J550" s="300" t="s">
        <v>4144</v>
      </c>
      <c r="K550" s="300" t="s">
        <v>4145</v>
      </c>
    </row>
    <row r="551" spans="1:11" ht="14.9" customHeight="1">
      <c r="A551" s="298">
        <v>2148419729</v>
      </c>
      <c r="B551" s="298" t="s">
        <v>2860</v>
      </c>
      <c r="C551" s="299" t="s">
        <v>4183</v>
      </c>
      <c r="D551" s="298" t="s">
        <v>2869</v>
      </c>
      <c r="E551" s="298" t="s">
        <v>2863</v>
      </c>
      <c r="F551" s="298" t="s">
        <v>2864</v>
      </c>
      <c r="G551" s="298" t="s">
        <v>2954</v>
      </c>
      <c r="H551" s="298" t="s">
        <v>3106</v>
      </c>
      <c r="I551" s="298" t="s">
        <v>4184</v>
      </c>
      <c r="J551" s="300">
        <v>45201</v>
      </c>
      <c r="K551" s="300">
        <v>45209</v>
      </c>
    </row>
    <row r="552" spans="1:11" ht="14.9" customHeight="1">
      <c r="A552" s="298">
        <v>2148419670</v>
      </c>
      <c r="B552" s="298" t="s">
        <v>2860</v>
      </c>
      <c r="C552" s="299" t="s">
        <v>4185</v>
      </c>
      <c r="D552" s="298" t="s">
        <v>2869</v>
      </c>
      <c r="E552" s="298" t="s">
        <v>2863</v>
      </c>
      <c r="F552" s="298" t="s">
        <v>2864</v>
      </c>
      <c r="G552" s="298" t="s">
        <v>2923</v>
      </c>
      <c r="H552" s="298" t="s">
        <v>3037</v>
      </c>
      <c r="I552" s="298" t="s">
        <v>4113</v>
      </c>
      <c r="J552" s="300">
        <v>45188</v>
      </c>
      <c r="K552" s="300">
        <v>45196</v>
      </c>
    </row>
    <row r="553" spans="1:11" ht="14.9" customHeight="1">
      <c r="A553" s="298">
        <v>2148426477</v>
      </c>
      <c r="B553" s="298" t="s">
        <v>2860</v>
      </c>
      <c r="C553" s="299" t="s">
        <v>4186</v>
      </c>
      <c r="D553" s="298" t="s">
        <v>2862</v>
      </c>
      <c r="E553" s="298" t="s">
        <v>2863</v>
      </c>
      <c r="F553" s="298" t="s">
        <v>2864</v>
      </c>
      <c r="G553" s="298" t="s">
        <v>2865</v>
      </c>
      <c r="H553" s="298" t="s">
        <v>2888</v>
      </c>
      <c r="I553" s="298" t="s">
        <v>4187</v>
      </c>
      <c r="J553" s="300">
        <v>45198</v>
      </c>
      <c r="K553" s="300">
        <v>45206</v>
      </c>
    </row>
    <row r="554" spans="1:11" ht="14.9" customHeight="1">
      <c r="A554" s="298">
        <v>2148426454</v>
      </c>
      <c r="B554" s="298" t="s">
        <v>2860</v>
      </c>
      <c r="C554" s="299" t="s">
        <v>4188</v>
      </c>
      <c r="D554" s="298" t="s">
        <v>2862</v>
      </c>
      <c r="E554" s="298" t="s">
        <v>2863</v>
      </c>
      <c r="F554" s="298" t="s">
        <v>2864</v>
      </c>
      <c r="G554" s="298" t="s">
        <v>2865</v>
      </c>
      <c r="H554" s="298" t="s">
        <v>2888</v>
      </c>
      <c r="I554" s="298" t="s">
        <v>4189</v>
      </c>
      <c r="J554" s="300">
        <v>45198</v>
      </c>
      <c r="K554" s="300">
        <v>45206</v>
      </c>
    </row>
    <row r="555" spans="1:11" ht="14.9" customHeight="1">
      <c r="A555" s="298">
        <v>2148426124</v>
      </c>
      <c r="B555" s="298" t="s">
        <v>2860</v>
      </c>
      <c r="C555" s="299" t="s">
        <v>4190</v>
      </c>
      <c r="D555" s="298" t="s">
        <v>2869</v>
      </c>
      <c r="E555" s="298" t="s">
        <v>2863</v>
      </c>
      <c r="F555" s="298" t="s">
        <v>2864</v>
      </c>
      <c r="G555" s="298" t="s">
        <v>2939</v>
      </c>
      <c r="H555" s="298" t="s">
        <v>2978</v>
      </c>
      <c r="I555" s="298" t="s">
        <v>4191</v>
      </c>
      <c r="J555" s="300">
        <v>45194</v>
      </c>
      <c r="K555" s="300">
        <v>45202</v>
      </c>
    </row>
    <row r="556" spans="1:11" ht="14.9" customHeight="1">
      <c r="A556" s="298">
        <v>2148424768</v>
      </c>
      <c r="B556" s="298" t="s">
        <v>2860</v>
      </c>
      <c r="C556" s="299" t="s">
        <v>4192</v>
      </c>
      <c r="D556" s="298" t="s">
        <v>2862</v>
      </c>
      <c r="E556" s="298" t="s">
        <v>2863</v>
      </c>
      <c r="F556" s="298" t="s">
        <v>2864</v>
      </c>
      <c r="G556" s="298" t="s">
        <v>2906</v>
      </c>
      <c r="H556" s="298" t="s">
        <v>4193</v>
      </c>
      <c r="I556" s="298" t="s">
        <v>4194</v>
      </c>
      <c r="J556" s="300">
        <v>45205</v>
      </c>
      <c r="K556" s="300">
        <v>45213</v>
      </c>
    </row>
    <row r="557" spans="1:11" ht="14.9" customHeight="1">
      <c r="A557" s="298">
        <v>2148432035</v>
      </c>
      <c r="B557" s="298" t="s">
        <v>2860</v>
      </c>
      <c r="C557" s="299" t="s">
        <v>4195</v>
      </c>
      <c r="D557" s="298" t="s">
        <v>2869</v>
      </c>
      <c r="E557" s="298" t="s">
        <v>2863</v>
      </c>
      <c r="F557" s="298" t="s">
        <v>2864</v>
      </c>
      <c r="G557" s="298" t="s">
        <v>2954</v>
      </c>
      <c r="H557" s="298" t="s">
        <v>2971</v>
      </c>
      <c r="I557" s="298" t="s">
        <v>4196</v>
      </c>
      <c r="J557" s="300">
        <v>45203</v>
      </c>
      <c r="K557" s="300">
        <v>45211</v>
      </c>
    </row>
    <row r="558" spans="1:11" ht="14.9" customHeight="1">
      <c r="A558" s="298">
        <v>2148430799</v>
      </c>
      <c r="B558" s="298" t="s">
        <v>2860</v>
      </c>
      <c r="C558" s="299" t="s">
        <v>4197</v>
      </c>
      <c r="D558" s="298" t="s">
        <v>2869</v>
      </c>
      <c r="E558" s="298" t="s">
        <v>2863</v>
      </c>
      <c r="F558" s="298" t="s">
        <v>2864</v>
      </c>
      <c r="G558" s="298" t="s">
        <v>2865</v>
      </c>
      <c r="H558" s="298" t="s">
        <v>3185</v>
      </c>
      <c r="I558" s="298" t="s">
        <v>4198</v>
      </c>
      <c r="J558" s="300">
        <v>45206</v>
      </c>
      <c r="K558" s="300">
        <v>45214</v>
      </c>
    </row>
    <row r="559" spans="1:11" ht="14.9" customHeight="1">
      <c r="A559" s="298">
        <v>2148430150</v>
      </c>
      <c r="B559" s="298" t="s">
        <v>2860</v>
      </c>
      <c r="C559" s="299" t="s">
        <v>4199</v>
      </c>
      <c r="D559" s="298" t="s">
        <v>2869</v>
      </c>
      <c r="E559" s="298" t="s">
        <v>2863</v>
      </c>
      <c r="F559" s="298" t="s">
        <v>2864</v>
      </c>
      <c r="G559" s="298" t="s">
        <v>2954</v>
      </c>
      <c r="H559" s="298" t="s">
        <v>2960</v>
      </c>
      <c r="I559" s="298" t="s">
        <v>4200</v>
      </c>
      <c r="J559" s="300">
        <v>45211</v>
      </c>
      <c r="K559" s="300">
        <v>45219</v>
      </c>
    </row>
    <row r="560" spans="1:11" ht="14.9" customHeight="1">
      <c r="A560" s="298">
        <v>2148437928</v>
      </c>
      <c r="B560" s="298" t="s">
        <v>2860</v>
      </c>
      <c r="C560" s="299" t="s">
        <v>4201</v>
      </c>
      <c r="D560" s="298" t="s">
        <v>2869</v>
      </c>
      <c r="E560" s="298" t="s">
        <v>2863</v>
      </c>
      <c r="F560" s="298" t="s">
        <v>2864</v>
      </c>
      <c r="G560" s="298" t="s">
        <v>4202</v>
      </c>
      <c r="H560" s="298" t="s">
        <v>2978</v>
      </c>
      <c r="I560" s="298" t="s">
        <v>4203</v>
      </c>
      <c r="J560" s="300" t="s">
        <v>4132</v>
      </c>
      <c r="K560" s="300" t="s">
        <v>4133</v>
      </c>
    </row>
    <row r="561" spans="1:11" ht="14.9" customHeight="1">
      <c r="A561" s="298">
        <v>2148436933</v>
      </c>
      <c r="B561" s="298" t="s">
        <v>2860</v>
      </c>
      <c r="C561" s="299" t="s">
        <v>4204</v>
      </c>
      <c r="D561" s="298" t="s">
        <v>2869</v>
      </c>
      <c r="E561" s="298" t="s">
        <v>2863</v>
      </c>
      <c r="F561" s="298" t="s">
        <v>2864</v>
      </c>
      <c r="G561" s="298" t="s">
        <v>2954</v>
      </c>
      <c r="H561" s="298" t="s">
        <v>2978</v>
      </c>
      <c r="I561" s="298" t="s">
        <v>4205</v>
      </c>
      <c r="J561" s="300" t="s">
        <v>4206</v>
      </c>
      <c r="K561" s="300" t="s">
        <v>4207</v>
      </c>
    </row>
    <row r="562" spans="1:11" ht="14.9" customHeight="1">
      <c r="A562" s="298">
        <v>2148434370</v>
      </c>
      <c r="B562" s="298" t="s">
        <v>2860</v>
      </c>
      <c r="C562" s="299" t="s">
        <v>4208</v>
      </c>
      <c r="D562" s="298" t="s">
        <v>2869</v>
      </c>
      <c r="E562" s="298" t="s">
        <v>2863</v>
      </c>
      <c r="F562" s="298" t="s">
        <v>2864</v>
      </c>
      <c r="G562" s="298" t="s">
        <v>2954</v>
      </c>
      <c r="H562" s="298" t="s">
        <v>2960</v>
      </c>
      <c r="I562" s="298" t="s">
        <v>4209</v>
      </c>
      <c r="J562" s="300" t="s">
        <v>4116</v>
      </c>
      <c r="K562" s="300" t="s">
        <v>4138</v>
      </c>
    </row>
    <row r="563" spans="1:11" ht="14.9" customHeight="1">
      <c r="A563" s="298">
        <v>2148421268</v>
      </c>
      <c r="B563" s="298" t="s">
        <v>2860</v>
      </c>
      <c r="C563" s="299" t="s">
        <v>4210</v>
      </c>
      <c r="D563" s="298" t="s">
        <v>2862</v>
      </c>
      <c r="E563" s="298" t="s">
        <v>2863</v>
      </c>
      <c r="F563" s="298" t="s">
        <v>2864</v>
      </c>
      <c r="G563" s="298" t="s">
        <v>4001</v>
      </c>
      <c r="H563" s="298" t="s">
        <v>3020</v>
      </c>
      <c r="I563" s="298" t="s">
        <v>4211</v>
      </c>
      <c r="J563" s="300" t="s">
        <v>4078</v>
      </c>
      <c r="K563" s="300" t="s">
        <v>4079</v>
      </c>
    </row>
    <row r="564" spans="1:11" ht="14.9" customHeight="1">
      <c r="A564" s="298">
        <v>2148419337</v>
      </c>
      <c r="B564" s="298" t="s">
        <v>2860</v>
      </c>
      <c r="C564" s="299" t="s">
        <v>4212</v>
      </c>
      <c r="D564" s="298" t="s">
        <v>2862</v>
      </c>
      <c r="E564" s="298" t="s">
        <v>2863</v>
      </c>
      <c r="F564" s="298" t="s">
        <v>2864</v>
      </c>
      <c r="G564" s="298" t="s">
        <v>4001</v>
      </c>
      <c r="H564" s="298" t="s">
        <v>3020</v>
      </c>
      <c r="I564" s="298" t="s">
        <v>4213</v>
      </c>
      <c r="J564" s="300" t="s">
        <v>4096</v>
      </c>
      <c r="K564" s="300" t="s">
        <v>4097</v>
      </c>
    </row>
    <row r="565" spans="1:11" ht="14.9" customHeight="1">
      <c r="A565" s="298">
        <v>2148444554</v>
      </c>
      <c r="B565" s="298" t="s">
        <v>2860</v>
      </c>
      <c r="C565" s="299" t="s">
        <v>4214</v>
      </c>
      <c r="D565" s="298" t="s">
        <v>2869</v>
      </c>
      <c r="E565" s="298" t="s">
        <v>2863</v>
      </c>
      <c r="F565" s="298" t="s">
        <v>2864</v>
      </c>
      <c r="G565" s="298" t="s">
        <v>2923</v>
      </c>
      <c r="H565" s="298" t="s">
        <v>3307</v>
      </c>
      <c r="I565" s="298" t="s">
        <v>4215</v>
      </c>
      <c r="J565" s="300">
        <v>45191</v>
      </c>
      <c r="K565" s="300">
        <v>45199</v>
      </c>
    </row>
    <row r="566" spans="1:11" ht="14.9" customHeight="1">
      <c r="A566" s="298">
        <v>2148444142</v>
      </c>
      <c r="B566" s="298" t="s">
        <v>2860</v>
      </c>
      <c r="C566" s="299" t="s">
        <v>4216</v>
      </c>
      <c r="D566" s="298" t="s">
        <v>2869</v>
      </c>
      <c r="E566" s="298" t="s">
        <v>2863</v>
      </c>
      <c r="F566" s="298" t="s">
        <v>2864</v>
      </c>
      <c r="G566" s="298" t="s">
        <v>2939</v>
      </c>
      <c r="H566" s="298" t="s">
        <v>2978</v>
      </c>
      <c r="I566" s="298" t="s">
        <v>4217</v>
      </c>
      <c r="J566" s="300">
        <v>45191</v>
      </c>
      <c r="K566" s="300">
        <v>45199</v>
      </c>
    </row>
    <row r="567" spans="1:11" ht="14.9" customHeight="1">
      <c r="A567" s="298">
        <v>2148443871</v>
      </c>
      <c r="B567" s="298" t="s">
        <v>2860</v>
      </c>
      <c r="C567" s="299" t="s">
        <v>4218</v>
      </c>
      <c r="D567" s="298" t="s">
        <v>2862</v>
      </c>
      <c r="E567" s="298" t="s">
        <v>2863</v>
      </c>
      <c r="F567" s="298" t="s">
        <v>2864</v>
      </c>
      <c r="G567" s="298" t="s">
        <v>2923</v>
      </c>
      <c r="H567" s="298" t="s">
        <v>2880</v>
      </c>
      <c r="I567" s="298" t="s">
        <v>4219</v>
      </c>
      <c r="J567" s="300">
        <v>45189</v>
      </c>
      <c r="K567" s="300">
        <v>45197</v>
      </c>
    </row>
    <row r="568" spans="1:11" ht="14.9" customHeight="1">
      <c r="A568" s="298">
        <v>2148443865</v>
      </c>
      <c r="B568" s="298" t="s">
        <v>2860</v>
      </c>
      <c r="C568" s="299" t="s">
        <v>4220</v>
      </c>
      <c r="D568" s="298" t="s">
        <v>2869</v>
      </c>
      <c r="E568" s="298" t="s">
        <v>2863</v>
      </c>
      <c r="F568" s="298" t="s">
        <v>2864</v>
      </c>
      <c r="G568" s="298" t="s">
        <v>2939</v>
      </c>
      <c r="H568" s="298" t="s">
        <v>2978</v>
      </c>
      <c r="I568" s="298" t="s">
        <v>4217</v>
      </c>
      <c r="J568" s="300">
        <v>45191</v>
      </c>
      <c r="K568" s="300">
        <v>45199</v>
      </c>
    </row>
    <row r="569" spans="1:11" ht="14.9" customHeight="1">
      <c r="A569" s="298">
        <v>2148443460</v>
      </c>
      <c r="B569" s="298" t="s">
        <v>2860</v>
      </c>
      <c r="C569" s="299" t="s">
        <v>4221</v>
      </c>
      <c r="D569" s="298" t="s">
        <v>2869</v>
      </c>
      <c r="E569" s="298" t="s">
        <v>2863</v>
      </c>
      <c r="F569" s="298" t="s">
        <v>2864</v>
      </c>
      <c r="G569" s="298" t="s">
        <v>2923</v>
      </c>
      <c r="H569" s="298" t="s">
        <v>3112</v>
      </c>
      <c r="I569" s="298" t="s">
        <v>4222</v>
      </c>
      <c r="J569" s="300">
        <v>45191</v>
      </c>
      <c r="K569" s="300">
        <v>45199</v>
      </c>
    </row>
    <row r="570" spans="1:11" ht="14.9" customHeight="1">
      <c r="A570" s="298">
        <v>2148443300</v>
      </c>
      <c r="B570" s="298" t="s">
        <v>2860</v>
      </c>
      <c r="C570" s="299" t="s">
        <v>4223</v>
      </c>
      <c r="D570" s="298" t="s">
        <v>2869</v>
      </c>
      <c r="E570" s="298" t="s">
        <v>2863</v>
      </c>
      <c r="F570" s="298" t="s">
        <v>2864</v>
      </c>
      <c r="G570" s="298" t="s">
        <v>2923</v>
      </c>
      <c r="H570" s="298" t="s">
        <v>3026</v>
      </c>
      <c r="I570" s="298" t="s">
        <v>4224</v>
      </c>
      <c r="J570" s="300">
        <v>45191</v>
      </c>
      <c r="K570" s="300">
        <v>45199</v>
      </c>
    </row>
    <row r="571" spans="1:11" ht="14.9" customHeight="1">
      <c r="A571" s="298">
        <v>2148443036</v>
      </c>
      <c r="B571" s="298" t="s">
        <v>2860</v>
      </c>
      <c r="C571" s="299" t="s">
        <v>4225</v>
      </c>
      <c r="D571" s="298" t="s">
        <v>2876</v>
      </c>
      <c r="E571" s="298" t="s">
        <v>2863</v>
      </c>
      <c r="F571" s="298" t="s">
        <v>2864</v>
      </c>
      <c r="G571" s="298" t="s">
        <v>3647</v>
      </c>
      <c r="H571" s="298" t="s">
        <v>4226</v>
      </c>
      <c r="I571" s="298" t="s">
        <v>4227</v>
      </c>
      <c r="J571" s="300">
        <v>45208</v>
      </c>
      <c r="K571" s="300">
        <v>45216</v>
      </c>
    </row>
    <row r="572" spans="1:11" ht="14.9" customHeight="1">
      <c r="A572" s="298">
        <v>2148443018</v>
      </c>
      <c r="B572" s="298" t="s">
        <v>2860</v>
      </c>
      <c r="C572" s="299" t="s">
        <v>4228</v>
      </c>
      <c r="D572" s="298" t="s">
        <v>2876</v>
      </c>
      <c r="E572" s="298" t="s">
        <v>2863</v>
      </c>
      <c r="F572" s="298" t="s">
        <v>2864</v>
      </c>
      <c r="G572" s="298" t="s">
        <v>3647</v>
      </c>
      <c r="H572" s="298" t="s">
        <v>4226</v>
      </c>
      <c r="I572" s="298" t="s">
        <v>4227</v>
      </c>
      <c r="J572" s="300">
        <v>45208</v>
      </c>
      <c r="K572" s="300">
        <v>45216</v>
      </c>
    </row>
    <row r="573" spans="1:11" ht="14.9" customHeight="1">
      <c r="A573" s="298">
        <v>2148443000</v>
      </c>
      <c r="B573" s="298" t="s">
        <v>2860</v>
      </c>
      <c r="C573" s="299" t="s">
        <v>4229</v>
      </c>
      <c r="D573" s="298" t="s">
        <v>2876</v>
      </c>
      <c r="E573" s="298" t="s">
        <v>2863</v>
      </c>
      <c r="F573" s="298" t="s">
        <v>2864</v>
      </c>
      <c r="G573" s="298" t="s">
        <v>3647</v>
      </c>
      <c r="H573" s="298" t="s">
        <v>4226</v>
      </c>
      <c r="I573" s="298" t="s">
        <v>4227</v>
      </c>
      <c r="J573" s="300">
        <v>45208</v>
      </c>
      <c r="K573" s="300">
        <v>45216</v>
      </c>
    </row>
    <row r="574" spans="1:11" ht="14.9" customHeight="1">
      <c r="A574" s="298">
        <v>2148442953</v>
      </c>
      <c r="B574" s="298" t="s">
        <v>2860</v>
      </c>
      <c r="C574" s="299" t="s">
        <v>4230</v>
      </c>
      <c r="D574" s="298" t="s">
        <v>2876</v>
      </c>
      <c r="E574" s="298" t="s">
        <v>2863</v>
      </c>
      <c r="F574" s="298" t="s">
        <v>2864</v>
      </c>
      <c r="G574" s="298" t="s">
        <v>3647</v>
      </c>
      <c r="H574" s="298" t="s">
        <v>4226</v>
      </c>
      <c r="I574" s="298" t="s">
        <v>4227</v>
      </c>
      <c r="J574" s="300">
        <v>45208</v>
      </c>
      <c r="K574" s="300">
        <v>45216</v>
      </c>
    </row>
    <row r="575" spans="1:11" ht="14.9" customHeight="1">
      <c r="A575" s="298">
        <v>2148451301</v>
      </c>
      <c r="B575" s="298" t="s">
        <v>2860</v>
      </c>
      <c r="C575" s="299" t="s">
        <v>4231</v>
      </c>
      <c r="D575" s="298" t="s">
        <v>2869</v>
      </c>
      <c r="E575" s="298" t="s">
        <v>2863</v>
      </c>
      <c r="F575" s="298" t="s">
        <v>2864</v>
      </c>
      <c r="G575" s="298" t="s">
        <v>2970</v>
      </c>
      <c r="H575" s="298" t="s">
        <v>3135</v>
      </c>
      <c r="I575" s="298" t="s">
        <v>4232</v>
      </c>
      <c r="J575" s="300">
        <v>45196</v>
      </c>
      <c r="K575" s="300">
        <v>45204</v>
      </c>
    </row>
    <row r="576" spans="1:11" ht="14.9" customHeight="1">
      <c r="A576" s="298">
        <v>2148450104</v>
      </c>
      <c r="B576" s="298" t="s">
        <v>2860</v>
      </c>
      <c r="C576" s="299" t="s">
        <v>4233</v>
      </c>
      <c r="D576" s="298" t="s">
        <v>2862</v>
      </c>
      <c r="E576" s="298" t="s">
        <v>2863</v>
      </c>
      <c r="F576" s="298" t="s">
        <v>2864</v>
      </c>
      <c r="G576" s="298" t="s">
        <v>2865</v>
      </c>
      <c r="H576" s="298" t="s">
        <v>2888</v>
      </c>
      <c r="I576" s="298" t="s">
        <v>4234</v>
      </c>
      <c r="J576" s="300">
        <v>45215</v>
      </c>
      <c r="K576" s="300">
        <v>45223</v>
      </c>
    </row>
    <row r="577" spans="1:11" ht="14.9" customHeight="1">
      <c r="A577" s="298">
        <v>2148456637</v>
      </c>
      <c r="B577" s="298" t="s">
        <v>2860</v>
      </c>
      <c r="C577" s="299" t="s">
        <v>4235</v>
      </c>
      <c r="D577" s="298" t="s">
        <v>2869</v>
      </c>
      <c r="E577" s="298" t="s">
        <v>2863</v>
      </c>
      <c r="F577" s="298" t="s">
        <v>2864</v>
      </c>
      <c r="G577" s="298" t="s">
        <v>2923</v>
      </c>
      <c r="H577" s="298" t="s">
        <v>3112</v>
      </c>
      <c r="I577" s="298" t="s">
        <v>4236</v>
      </c>
      <c r="J577" s="300">
        <v>45196</v>
      </c>
      <c r="K577" s="300">
        <v>45204</v>
      </c>
    </row>
    <row r="578" spans="1:11" ht="14.9" customHeight="1">
      <c r="A578" s="298">
        <v>2148456510</v>
      </c>
      <c r="B578" s="298" t="s">
        <v>2860</v>
      </c>
      <c r="C578" s="299" t="s">
        <v>4237</v>
      </c>
      <c r="D578" s="298" t="s">
        <v>2869</v>
      </c>
      <c r="E578" s="298" t="s">
        <v>2863</v>
      </c>
      <c r="F578" s="298" t="s">
        <v>2864</v>
      </c>
      <c r="G578" s="298" t="s">
        <v>2865</v>
      </c>
      <c r="H578" s="298" t="s">
        <v>3741</v>
      </c>
      <c r="I578" s="298" t="s">
        <v>4238</v>
      </c>
      <c r="J578" s="300">
        <v>45216</v>
      </c>
      <c r="K578" s="300">
        <v>45224</v>
      </c>
    </row>
    <row r="579" spans="1:11" ht="14.9" customHeight="1">
      <c r="A579" s="298">
        <v>2148452967</v>
      </c>
      <c r="B579" s="298" t="s">
        <v>2860</v>
      </c>
      <c r="C579" s="299" t="s">
        <v>4239</v>
      </c>
      <c r="D579" s="298" t="s">
        <v>2869</v>
      </c>
      <c r="E579" s="298" t="s">
        <v>2863</v>
      </c>
      <c r="F579" s="298" t="s">
        <v>2864</v>
      </c>
      <c r="G579" s="298" t="s">
        <v>2998</v>
      </c>
      <c r="H579" s="298" t="s">
        <v>2960</v>
      </c>
      <c r="I579" s="298" t="s">
        <v>3388</v>
      </c>
      <c r="J579" s="300">
        <v>45215</v>
      </c>
      <c r="K579" s="300">
        <v>45223</v>
      </c>
    </row>
    <row r="580" spans="1:11" ht="14.9" customHeight="1">
      <c r="A580" s="298">
        <v>2148464578</v>
      </c>
      <c r="B580" s="298" t="s">
        <v>2860</v>
      </c>
      <c r="C580" s="299" t="s">
        <v>4240</v>
      </c>
      <c r="D580" s="298" t="s">
        <v>2869</v>
      </c>
      <c r="E580" s="298" t="s">
        <v>2863</v>
      </c>
      <c r="F580" s="298" t="s">
        <v>2864</v>
      </c>
      <c r="G580" s="298" t="s">
        <v>4241</v>
      </c>
      <c r="H580" s="298" t="s">
        <v>2870</v>
      </c>
      <c r="I580" s="298" t="s">
        <v>4242</v>
      </c>
      <c r="J580" s="300">
        <v>45196</v>
      </c>
      <c r="K580" s="300">
        <v>45204</v>
      </c>
    </row>
    <row r="581" spans="1:11" ht="14.9" customHeight="1">
      <c r="A581" s="298">
        <v>2148464574</v>
      </c>
      <c r="B581" s="298" t="s">
        <v>2860</v>
      </c>
      <c r="C581" s="299" t="s">
        <v>4243</v>
      </c>
      <c r="D581" s="298" t="s">
        <v>2869</v>
      </c>
      <c r="E581" s="298" t="s">
        <v>2863</v>
      </c>
      <c r="F581" s="298" t="s">
        <v>2864</v>
      </c>
      <c r="G581" s="298" t="s">
        <v>2970</v>
      </c>
      <c r="H581" s="298" t="s">
        <v>2978</v>
      </c>
      <c r="I581" s="298" t="s">
        <v>4244</v>
      </c>
      <c r="J581" s="300">
        <v>45197</v>
      </c>
      <c r="K581" s="300">
        <v>45205</v>
      </c>
    </row>
    <row r="582" spans="1:11" ht="14.9" customHeight="1">
      <c r="A582" s="298">
        <v>2148464544</v>
      </c>
      <c r="B582" s="298" t="s">
        <v>2860</v>
      </c>
      <c r="C582" s="299" t="s">
        <v>4245</v>
      </c>
      <c r="D582" s="298" t="s">
        <v>2869</v>
      </c>
      <c r="E582" s="298" t="s">
        <v>2863</v>
      </c>
      <c r="F582" s="298" t="s">
        <v>2864</v>
      </c>
      <c r="G582" s="298" t="s">
        <v>2954</v>
      </c>
      <c r="H582" s="298" t="s">
        <v>4181</v>
      </c>
      <c r="I582" s="298" t="s">
        <v>4246</v>
      </c>
      <c r="J582" s="300">
        <v>45201</v>
      </c>
      <c r="K582" s="300">
        <v>45209</v>
      </c>
    </row>
    <row r="583" spans="1:11" ht="14.9" customHeight="1">
      <c r="A583" s="298">
        <v>2148464365</v>
      </c>
      <c r="B583" s="298" t="s">
        <v>2860</v>
      </c>
      <c r="C583" s="299" t="s">
        <v>4247</v>
      </c>
      <c r="D583" s="298" t="s">
        <v>2862</v>
      </c>
      <c r="E583" s="298" t="s">
        <v>2863</v>
      </c>
      <c r="F583" s="298" t="s">
        <v>2864</v>
      </c>
      <c r="G583" s="298" t="s">
        <v>2865</v>
      </c>
      <c r="H583" s="298" t="s">
        <v>2888</v>
      </c>
      <c r="I583" s="298" t="s">
        <v>4248</v>
      </c>
      <c r="J583" s="300">
        <v>45215</v>
      </c>
      <c r="K583" s="300">
        <v>45223</v>
      </c>
    </row>
    <row r="584" spans="1:11" ht="14.9" customHeight="1">
      <c r="A584" s="298">
        <v>2148462887</v>
      </c>
      <c r="B584" s="298" t="s">
        <v>2860</v>
      </c>
      <c r="C584" s="299" t="s">
        <v>4249</v>
      </c>
      <c r="D584" s="298" t="s">
        <v>2869</v>
      </c>
      <c r="E584" s="298" t="s">
        <v>2863</v>
      </c>
      <c r="F584" s="298" t="s">
        <v>2864</v>
      </c>
      <c r="G584" s="298" t="s">
        <v>2923</v>
      </c>
      <c r="H584" s="298" t="s">
        <v>3034</v>
      </c>
      <c r="I584" s="298" t="s">
        <v>4250</v>
      </c>
      <c r="J584" s="300">
        <v>45196</v>
      </c>
      <c r="K584" s="300">
        <v>45204</v>
      </c>
    </row>
    <row r="585" spans="1:11" ht="14.9" customHeight="1">
      <c r="A585" s="298">
        <v>2148462569</v>
      </c>
      <c r="B585" s="298" t="s">
        <v>2860</v>
      </c>
      <c r="C585" s="299" t="s">
        <v>4251</v>
      </c>
      <c r="D585" s="298" t="s">
        <v>2869</v>
      </c>
      <c r="E585" s="298" t="s">
        <v>2863</v>
      </c>
      <c r="F585" s="298" t="s">
        <v>2864</v>
      </c>
      <c r="G585" s="298" t="s">
        <v>2865</v>
      </c>
      <c r="H585" s="298" t="s">
        <v>3741</v>
      </c>
      <c r="I585" s="298" t="s">
        <v>4252</v>
      </c>
      <c r="J585" s="300">
        <v>45210</v>
      </c>
      <c r="K585" s="300">
        <v>45218</v>
      </c>
    </row>
    <row r="586" spans="1:11" ht="14.9" customHeight="1">
      <c r="A586" s="298">
        <v>2148462413</v>
      </c>
      <c r="B586" s="298" t="s">
        <v>2860</v>
      </c>
      <c r="C586" s="299" t="s">
        <v>4253</v>
      </c>
      <c r="D586" s="298" t="s">
        <v>2869</v>
      </c>
      <c r="E586" s="298" t="s">
        <v>2863</v>
      </c>
      <c r="F586" s="298" t="s">
        <v>2864</v>
      </c>
      <c r="G586" s="298" t="s">
        <v>2923</v>
      </c>
      <c r="H586" s="298" t="s">
        <v>4254</v>
      </c>
      <c r="I586" s="298" t="s">
        <v>4255</v>
      </c>
      <c r="J586" s="300">
        <v>45194</v>
      </c>
      <c r="K586" s="300">
        <v>45202</v>
      </c>
    </row>
    <row r="587" spans="1:11" ht="14.9" customHeight="1">
      <c r="A587" s="298">
        <v>2148462395</v>
      </c>
      <c r="B587" s="298" t="s">
        <v>2860</v>
      </c>
      <c r="C587" s="299" t="s">
        <v>4256</v>
      </c>
      <c r="D587" s="298" t="s">
        <v>2869</v>
      </c>
      <c r="E587" s="298" t="s">
        <v>2863</v>
      </c>
      <c r="F587" s="298" t="s">
        <v>2864</v>
      </c>
      <c r="G587" s="298" t="s">
        <v>2939</v>
      </c>
      <c r="H587" s="298" t="s">
        <v>3130</v>
      </c>
      <c r="I587" s="298" t="s">
        <v>4257</v>
      </c>
      <c r="J587" s="300">
        <v>45195</v>
      </c>
      <c r="K587" s="300">
        <v>45203</v>
      </c>
    </row>
    <row r="588" spans="1:11" ht="14.9" customHeight="1">
      <c r="A588" s="298">
        <v>2148459992</v>
      </c>
      <c r="B588" s="298" t="s">
        <v>2860</v>
      </c>
      <c r="C588" s="299" t="s">
        <v>4258</v>
      </c>
      <c r="D588" s="298" t="s">
        <v>2869</v>
      </c>
      <c r="E588" s="298" t="s">
        <v>2863</v>
      </c>
      <c r="F588" s="298" t="s">
        <v>2864</v>
      </c>
      <c r="G588" s="298" t="s">
        <v>2865</v>
      </c>
      <c r="H588" s="298" t="s">
        <v>3336</v>
      </c>
      <c r="I588" s="298" t="s">
        <v>4259</v>
      </c>
      <c r="J588" s="300">
        <v>45215</v>
      </c>
      <c r="K588" s="300">
        <v>45223</v>
      </c>
    </row>
    <row r="589" spans="1:11" ht="14.9" customHeight="1">
      <c r="A589" s="298">
        <v>2148470777</v>
      </c>
      <c r="B589" s="298" t="s">
        <v>2860</v>
      </c>
      <c r="C589" s="299" t="s">
        <v>4260</v>
      </c>
      <c r="D589" s="298" t="s">
        <v>2869</v>
      </c>
      <c r="E589" s="298" t="s">
        <v>2863</v>
      </c>
      <c r="F589" s="298" t="s">
        <v>2864</v>
      </c>
      <c r="G589" s="298" t="s">
        <v>3023</v>
      </c>
      <c r="H589" s="298" t="s">
        <v>4261</v>
      </c>
      <c r="I589" s="298" t="s">
        <v>4262</v>
      </c>
      <c r="J589" s="300">
        <v>45218</v>
      </c>
      <c r="K589" s="300">
        <v>45226</v>
      </c>
    </row>
    <row r="590" spans="1:11" ht="14.9" customHeight="1">
      <c r="A590" s="298">
        <v>2148470674</v>
      </c>
      <c r="B590" s="298" t="s">
        <v>2860</v>
      </c>
      <c r="C590" s="299" t="s">
        <v>4263</v>
      </c>
      <c r="D590" s="298" t="s">
        <v>2869</v>
      </c>
      <c r="E590" s="298" t="s">
        <v>2863</v>
      </c>
      <c r="F590" s="298" t="s">
        <v>2864</v>
      </c>
      <c r="G590" s="298" t="s">
        <v>2923</v>
      </c>
      <c r="H590" s="298" t="s">
        <v>3037</v>
      </c>
      <c r="I590" s="298" t="s">
        <v>4264</v>
      </c>
      <c r="J590" s="300">
        <v>45197</v>
      </c>
      <c r="K590" s="300">
        <v>45205</v>
      </c>
    </row>
    <row r="591" spans="1:11" ht="14.9" customHeight="1">
      <c r="A591" s="298">
        <v>2148469886</v>
      </c>
      <c r="B591" s="298" t="s">
        <v>2860</v>
      </c>
      <c r="C591" s="299" t="s">
        <v>4265</v>
      </c>
      <c r="D591" s="298" t="s">
        <v>2869</v>
      </c>
      <c r="E591" s="298" t="s">
        <v>2863</v>
      </c>
      <c r="F591" s="298" t="s">
        <v>2864</v>
      </c>
      <c r="G591" s="298" t="s">
        <v>2923</v>
      </c>
      <c r="H591" s="298" t="s">
        <v>3080</v>
      </c>
      <c r="I591" s="298" t="s">
        <v>4266</v>
      </c>
      <c r="J591" s="300">
        <v>45196</v>
      </c>
      <c r="K591" s="300">
        <v>45204</v>
      </c>
    </row>
    <row r="592" spans="1:11" ht="14.9" customHeight="1">
      <c r="A592" s="298">
        <v>2148470711</v>
      </c>
      <c r="B592" s="298" t="s">
        <v>2860</v>
      </c>
      <c r="C592" s="299" t="s">
        <v>4267</v>
      </c>
      <c r="D592" s="298" t="s">
        <v>2869</v>
      </c>
      <c r="E592" s="298" t="s">
        <v>2863</v>
      </c>
      <c r="F592" s="298" t="s">
        <v>2864</v>
      </c>
      <c r="G592" s="298" t="s">
        <v>2865</v>
      </c>
      <c r="H592" s="298" t="s">
        <v>3279</v>
      </c>
      <c r="I592" s="298" t="s">
        <v>4268</v>
      </c>
      <c r="J592" s="300">
        <v>45211</v>
      </c>
      <c r="K592" s="300">
        <v>45219</v>
      </c>
    </row>
    <row r="593" spans="1:11" ht="14.9" customHeight="1">
      <c r="A593" s="298">
        <v>2148477206</v>
      </c>
      <c r="B593" s="298" t="s">
        <v>2860</v>
      </c>
      <c r="C593" s="299" t="s">
        <v>4269</v>
      </c>
      <c r="D593" s="298" t="s">
        <v>2862</v>
      </c>
      <c r="E593" s="298" t="s">
        <v>2863</v>
      </c>
      <c r="F593" s="298" t="s">
        <v>2864</v>
      </c>
      <c r="G593" s="298" t="s">
        <v>2923</v>
      </c>
      <c r="H593" s="298" t="s">
        <v>2975</v>
      </c>
      <c r="I593" s="298" t="s">
        <v>4270</v>
      </c>
      <c r="J593" s="300">
        <v>45217</v>
      </c>
      <c r="K593" s="300">
        <v>45225</v>
      </c>
    </row>
    <row r="594" spans="1:11" ht="14.9" customHeight="1">
      <c r="A594" s="298">
        <v>2148477093</v>
      </c>
      <c r="B594" s="298" t="s">
        <v>2860</v>
      </c>
      <c r="C594" s="299" t="s">
        <v>4271</v>
      </c>
      <c r="D594" s="298" t="s">
        <v>2869</v>
      </c>
      <c r="E594" s="298" t="s">
        <v>2863</v>
      </c>
      <c r="F594" s="298" t="s">
        <v>2864</v>
      </c>
      <c r="G594" s="298" t="s">
        <v>2911</v>
      </c>
      <c r="H594" s="298" t="s">
        <v>3037</v>
      </c>
      <c r="I594" s="298" t="s">
        <v>4272</v>
      </c>
      <c r="J594" s="300">
        <v>45213</v>
      </c>
      <c r="K594" s="300">
        <v>45221</v>
      </c>
    </row>
    <row r="595" spans="1:11" ht="14.9" customHeight="1">
      <c r="A595" s="298">
        <v>2148474635</v>
      </c>
      <c r="B595" s="298" t="s">
        <v>2860</v>
      </c>
      <c r="C595" s="299" t="s">
        <v>4273</v>
      </c>
      <c r="D595" s="298" t="s">
        <v>2869</v>
      </c>
      <c r="E595" s="298" t="s">
        <v>2863</v>
      </c>
      <c r="F595" s="298" t="s">
        <v>2864</v>
      </c>
      <c r="G595" s="298" t="s">
        <v>2923</v>
      </c>
      <c r="H595" s="298" t="s">
        <v>3307</v>
      </c>
      <c r="I595" s="298" t="s">
        <v>4274</v>
      </c>
      <c r="J595" s="300">
        <v>45198</v>
      </c>
      <c r="K595" s="300">
        <v>45206</v>
      </c>
    </row>
    <row r="596" spans="1:11" ht="14.9" customHeight="1">
      <c r="A596" s="298">
        <v>2148472131</v>
      </c>
      <c r="B596" s="298" t="s">
        <v>2860</v>
      </c>
      <c r="C596" s="299" t="s">
        <v>4275</v>
      </c>
      <c r="D596" s="298" t="s">
        <v>2876</v>
      </c>
      <c r="E596" s="298" t="s">
        <v>2863</v>
      </c>
      <c r="F596" s="298" t="s">
        <v>2864</v>
      </c>
      <c r="G596" s="298" t="s">
        <v>2865</v>
      </c>
      <c r="H596" s="298" t="s">
        <v>3516</v>
      </c>
      <c r="I596" s="298" t="s">
        <v>4276</v>
      </c>
      <c r="J596" s="300">
        <v>45211</v>
      </c>
      <c r="K596" s="300">
        <v>45219</v>
      </c>
    </row>
    <row r="597" spans="1:11" ht="14.9" customHeight="1">
      <c r="A597" s="298">
        <v>2148484637</v>
      </c>
      <c r="B597" s="298" t="s">
        <v>2860</v>
      </c>
      <c r="C597" s="299" t="s">
        <v>4277</v>
      </c>
      <c r="D597" s="298" t="s">
        <v>2869</v>
      </c>
      <c r="E597" s="298" t="s">
        <v>2863</v>
      </c>
      <c r="F597" s="298" t="s">
        <v>2864</v>
      </c>
      <c r="G597" s="298" t="s">
        <v>2923</v>
      </c>
      <c r="H597" s="298" t="s">
        <v>3037</v>
      </c>
      <c r="I597" s="298" t="s">
        <v>4278</v>
      </c>
      <c r="J597" s="300">
        <v>45209</v>
      </c>
      <c r="K597" s="300">
        <v>45217</v>
      </c>
    </row>
    <row r="598" spans="1:11" ht="14.9" customHeight="1">
      <c r="A598" s="298">
        <v>2148483948</v>
      </c>
      <c r="B598" s="298" t="s">
        <v>2860</v>
      </c>
      <c r="C598" s="299" t="s">
        <v>4279</v>
      </c>
      <c r="D598" s="298" t="s">
        <v>2869</v>
      </c>
      <c r="E598" s="298" t="s">
        <v>2863</v>
      </c>
      <c r="F598" s="298" t="s">
        <v>2864</v>
      </c>
      <c r="G598" s="298" t="s">
        <v>2939</v>
      </c>
      <c r="H598" s="298" t="s">
        <v>4280</v>
      </c>
      <c r="I598" s="298" t="s">
        <v>4281</v>
      </c>
      <c r="J598" s="300">
        <v>45198</v>
      </c>
      <c r="K598" s="300">
        <v>45206</v>
      </c>
    </row>
    <row r="599" spans="1:11" ht="14.9" customHeight="1">
      <c r="A599" s="298">
        <v>2148483324</v>
      </c>
      <c r="B599" s="298" t="s">
        <v>2860</v>
      </c>
      <c r="C599" s="299" t="s">
        <v>4282</v>
      </c>
      <c r="D599" s="298" t="s">
        <v>2869</v>
      </c>
      <c r="E599" s="298" t="s">
        <v>2863</v>
      </c>
      <c r="F599" s="298" t="s">
        <v>2864</v>
      </c>
      <c r="G599" s="298" t="s">
        <v>2923</v>
      </c>
      <c r="H599" s="298" t="s">
        <v>3037</v>
      </c>
      <c r="I599" s="298" t="s">
        <v>4283</v>
      </c>
      <c r="J599" s="300">
        <v>45201</v>
      </c>
      <c r="K599" s="300">
        <v>45209</v>
      </c>
    </row>
    <row r="600" spans="1:11" ht="14.9" customHeight="1">
      <c r="A600" s="298">
        <v>2148482347</v>
      </c>
      <c r="B600" s="298" t="s">
        <v>2860</v>
      </c>
      <c r="C600" s="299" t="s">
        <v>4284</v>
      </c>
      <c r="D600" s="298" t="s">
        <v>2869</v>
      </c>
      <c r="E600" s="298" t="s">
        <v>2863</v>
      </c>
      <c r="F600" s="298" t="s">
        <v>2864</v>
      </c>
      <c r="G600" s="298" t="s">
        <v>3785</v>
      </c>
      <c r="H600" s="298" t="s">
        <v>3410</v>
      </c>
      <c r="I600" s="298" t="s">
        <v>4285</v>
      </c>
      <c r="J600" s="300">
        <v>45197</v>
      </c>
      <c r="K600" s="300">
        <v>45205</v>
      </c>
    </row>
    <row r="601" spans="1:11" ht="14.9" customHeight="1">
      <c r="A601" s="298">
        <v>2148481923</v>
      </c>
      <c r="B601" s="298" t="s">
        <v>2860</v>
      </c>
      <c r="C601" s="299" t="s">
        <v>4286</v>
      </c>
      <c r="D601" s="298" t="s">
        <v>2869</v>
      </c>
      <c r="E601" s="298" t="s">
        <v>2863</v>
      </c>
      <c r="F601" s="298" t="s">
        <v>2864</v>
      </c>
      <c r="G601" s="298" t="s">
        <v>2923</v>
      </c>
      <c r="H601" s="298" t="s">
        <v>4287</v>
      </c>
      <c r="I601" s="298" t="s">
        <v>4288</v>
      </c>
      <c r="J601" s="300">
        <v>45198</v>
      </c>
      <c r="K601" s="300">
        <v>45206</v>
      </c>
    </row>
    <row r="602" spans="1:11" ht="14.9" customHeight="1">
      <c r="A602" s="298">
        <v>2148490970</v>
      </c>
      <c r="B602" s="298" t="s">
        <v>2860</v>
      </c>
      <c r="C602" s="299" t="s">
        <v>4289</v>
      </c>
      <c r="D602" s="298" t="s">
        <v>2869</v>
      </c>
      <c r="E602" s="298" t="s">
        <v>2863</v>
      </c>
      <c r="F602" s="298" t="s">
        <v>2864</v>
      </c>
      <c r="G602" s="298" t="s">
        <v>2865</v>
      </c>
      <c r="H602" s="298" t="s">
        <v>4290</v>
      </c>
      <c r="I602" s="298" t="s">
        <v>4291</v>
      </c>
      <c r="J602" s="300">
        <v>45222</v>
      </c>
      <c r="K602" s="300">
        <v>45230</v>
      </c>
    </row>
    <row r="603" spans="1:11" ht="14.9" customHeight="1">
      <c r="A603" s="298">
        <v>2148490929</v>
      </c>
      <c r="B603" s="298" t="s">
        <v>2860</v>
      </c>
      <c r="C603" s="299" t="s">
        <v>4292</v>
      </c>
      <c r="D603" s="298" t="s">
        <v>2869</v>
      </c>
      <c r="E603" s="298" t="s">
        <v>2863</v>
      </c>
      <c r="F603" s="298" t="s">
        <v>2864</v>
      </c>
      <c r="G603" s="298" t="s">
        <v>2865</v>
      </c>
      <c r="H603" s="298" t="s">
        <v>4290</v>
      </c>
      <c r="I603" s="298" t="s">
        <v>4293</v>
      </c>
      <c r="J603" s="300">
        <v>45222</v>
      </c>
      <c r="K603" s="300">
        <v>45230</v>
      </c>
    </row>
    <row r="604" spans="1:11" ht="14.9" customHeight="1">
      <c r="A604" s="298">
        <v>2148490910</v>
      </c>
      <c r="B604" s="298" t="s">
        <v>2860</v>
      </c>
      <c r="C604" s="299" t="s">
        <v>4294</v>
      </c>
      <c r="D604" s="298" t="s">
        <v>2869</v>
      </c>
      <c r="E604" s="298" t="s">
        <v>2863</v>
      </c>
      <c r="F604" s="298" t="s">
        <v>2864</v>
      </c>
      <c r="G604" s="298" t="s">
        <v>2865</v>
      </c>
      <c r="H604" s="298" t="s">
        <v>3336</v>
      </c>
      <c r="I604" s="298" t="s">
        <v>4295</v>
      </c>
      <c r="J604" s="300">
        <v>45218</v>
      </c>
      <c r="K604" s="300">
        <v>45226</v>
      </c>
    </row>
    <row r="605" spans="1:11" ht="14.9" customHeight="1">
      <c r="A605" s="298">
        <v>2148490067</v>
      </c>
      <c r="B605" s="298" t="s">
        <v>2860</v>
      </c>
      <c r="C605" s="299" t="s">
        <v>4296</v>
      </c>
      <c r="D605" s="298" t="s">
        <v>2869</v>
      </c>
      <c r="E605" s="298" t="s">
        <v>2863</v>
      </c>
      <c r="F605" s="298" t="s">
        <v>2864</v>
      </c>
      <c r="G605" s="298" t="s">
        <v>2911</v>
      </c>
      <c r="H605" s="298" t="s">
        <v>3418</v>
      </c>
      <c r="I605" s="298" t="s">
        <v>4297</v>
      </c>
      <c r="J605" s="300">
        <v>45217</v>
      </c>
      <c r="K605" s="300">
        <v>45225</v>
      </c>
    </row>
    <row r="606" spans="1:11" ht="14.9" customHeight="1">
      <c r="A606" s="298">
        <v>2148488758</v>
      </c>
      <c r="B606" s="298" t="s">
        <v>2860</v>
      </c>
      <c r="C606" s="299" t="s">
        <v>4298</v>
      </c>
      <c r="D606" s="298" t="s">
        <v>2862</v>
      </c>
      <c r="E606" s="298" t="s">
        <v>2863</v>
      </c>
      <c r="F606" s="298" t="s">
        <v>2864</v>
      </c>
      <c r="G606" s="298" t="s">
        <v>2923</v>
      </c>
      <c r="H606" s="298" t="s">
        <v>4122</v>
      </c>
      <c r="I606" s="298" t="s">
        <v>4299</v>
      </c>
      <c r="J606" s="300">
        <v>45128</v>
      </c>
      <c r="K606" s="300">
        <v>45136</v>
      </c>
    </row>
    <row r="607" spans="1:11" ht="14.9" customHeight="1">
      <c r="A607" s="298">
        <v>2148488738</v>
      </c>
      <c r="B607" s="298" t="s">
        <v>2860</v>
      </c>
      <c r="C607" s="299" t="s">
        <v>4300</v>
      </c>
      <c r="D607" s="298" t="s">
        <v>2862</v>
      </c>
      <c r="E607" s="298" t="s">
        <v>2863</v>
      </c>
      <c r="F607" s="298" t="s">
        <v>2864</v>
      </c>
      <c r="G607" s="298" t="s">
        <v>2923</v>
      </c>
      <c r="H607" s="298" t="s">
        <v>4122</v>
      </c>
      <c r="I607" s="298" t="s">
        <v>4301</v>
      </c>
      <c r="J607" s="300">
        <v>45205</v>
      </c>
      <c r="K607" s="300">
        <v>45213</v>
      </c>
    </row>
    <row r="608" spans="1:11" ht="14.9" customHeight="1">
      <c r="A608" s="298">
        <v>2148488695</v>
      </c>
      <c r="B608" s="298" t="s">
        <v>2860</v>
      </c>
      <c r="C608" s="299" t="s">
        <v>4302</v>
      </c>
      <c r="D608" s="298" t="s">
        <v>2862</v>
      </c>
      <c r="E608" s="298" t="s">
        <v>2863</v>
      </c>
      <c r="F608" s="298" t="s">
        <v>2864</v>
      </c>
      <c r="G608" s="298" t="s">
        <v>2923</v>
      </c>
      <c r="H608" s="298" t="s">
        <v>4122</v>
      </c>
      <c r="I608" s="298" t="s">
        <v>4299</v>
      </c>
      <c r="J608" s="300">
        <v>45131</v>
      </c>
      <c r="K608" s="300">
        <v>45139</v>
      </c>
    </row>
    <row r="609" spans="1:11" ht="14.9" customHeight="1">
      <c r="A609" s="298">
        <v>2148497491</v>
      </c>
      <c r="B609" s="298" t="s">
        <v>2860</v>
      </c>
      <c r="C609" s="299" t="s">
        <v>4303</v>
      </c>
      <c r="D609" s="298" t="s">
        <v>2869</v>
      </c>
      <c r="E609" s="298" t="s">
        <v>2863</v>
      </c>
      <c r="F609" s="298" t="s">
        <v>2864</v>
      </c>
      <c r="G609" s="298" t="s">
        <v>3444</v>
      </c>
      <c r="H609" s="298" t="s">
        <v>3204</v>
      </c>
      <c r="I609" s="298" t="s">
        <v>4304</v>
      </c>
      <c r="J609" s="300">
        <v>45202</v>
      </c>
      <c r="K609" s="300">
        <v>45210</v>
      </c>
    </row>
    <row r="610" spans="1:11" ht="14.9" customHeight="1">
      <c r="A610" s="298">
        <v>2148496579</v>
      </c>
      <c r="B610" s="298" t="s">
        <v>2860</v>
      </c>
      <c r="C610" s="299" t="s">
        <v>4305</v>
      </c>
      <c r="D610" s="298" t="s">
        <v>2869</v>
      </c>
      <c r="E610" s="298" t="s">
        <v>2863</v>
      </c>
      <c r="F610" s="298" t="s">
        <v>2864</v>
      </c>
      <c r="G610" s="298" t="s">
        <v>2943</v>
      </c>
      <c r="H610" s="298" t="s">
        <v>2978</v>
      </c>
      <c r="I610" s="298" t="s">
        <v>4306</v>
      </c>
      <c r="J610" s="300">
        <v>45202</v>
      </c>
      <c r="K610" s="300">
        <v>45210</v>
      </c>
    </row>
    <row r="611" spans="1:11" ht="14.9" customHeight="1">
      <c r="A611" s="298">
        <v>2148495909</v>
      </c>
      <c r="B611" s="298" t="s">
        <v>2860</v>
      </c>
      <c r="C611" s="299" t="s">
        <v>4307</v>
      </c>
      <c r="D611" s="298" t="s">
        <v>2869</v>
      </c>
      <c r="E611" s="298" t="s">
        <v>2863</v>
      </c>
      <c r="F611" s="298" t="s">
        <v>2864</v>
      </c>
      <c r="G611" s="298" t="s">
        <v>2865</v>
      </c>
      <c r="H611" s="298" t="s">
        <v>3336</v>
      </c>
      <c r="I611" s="298" t="s">
        <v>4308</v>
      </c>
      <c r="J611" s="300">
        <v>45217</v>
      </c>
      <c r="K611" s="300">
        <v>45225</v>
      </c>
    </row>
    <row r="612" spans="1:11" ht="14.9" customHeight="1">
      <c r="A612" s="298">
        <v>2148495756</v>
      </c>
      <c r="B612" s="298" t="s">
        <v>2860</v>
      </c>
      <c r="C612" s="299" t="s">
        <v>4309</v>
      </c>
      <c r="D612" s="298" t="s">
        <v>2862</v>
      </c>
      <c r="E612" s="298" t="s">
        <v>2863</v>
      </c>
      <c r="F612" s="298" t="s">
        <v>2864</v>
      </c>
      <c r="G612" s="298" t="s">
        <v>2920</v>
      </c>
      <c r="H612" s="298" t="s">
        <v>4310</v>
      </c>
      <c r="I612" s="298" t="s">
        <v>4311</v>
      </c>
      <c r="J612" s="300">
        <v>45219</v>
      </c>
      <c r="K612" s="300">
        <v>45227</v>
      </c>
    </row>
    <row r="613" spans="1:11" ht="14.9" customHeight="1">
      <c r="A613" s="298">
        <v>2148495608</v>
      </c>
      <c r="B613" s="298" t="s">
        <v>2860</v>
      </c>
      <c r="C613" s="299" t="s">
        <v>4312</v>
      </c>
      <c r="D613" s="298" t="s">
        <v>2869</v>
      </c>
      <c r="E613" s="298" t="s">
        <v>2863</v>
      </c>
      <c r="F613" s="298" t="s">
        <v>2864</v>
      </c>
      <c r="G613" s="298" t="s">
        <v>2954</v>
      </c>
      <c r="H613" s="298" t="s">
        <v>4313</v>
      </c>
      <c r="I613" s="298" t="s">
        <v>4314</v>
      </c>
      <c r="J613" s="300">
        <v>45216</v>
      </c>
      <c r="K613" s="300">
        <v>45224</v>
      </c>
    </row>
    <row r="614" spans="1:11" ht="14.9" customHeight="1">
      <c r="A614" s="298">
        <v>2148495346</v>
      </c>
      <c r="B614" s="298" t="s">
        <v>2860</v>
      </c>
      <c r="C614" s="299" t="s">
        <v>4315</v>
      </c>
      <c r="D614" s="298" t="s">
        <v>2869</v>
      </c>
      <c r="E614" s="298" t="s">
        <v>2863</v>
      </c>
      <c r="F614" s="298" t="s">
        <v>2864</v>
      </c>
      <c r="G614" s="298" t="s">
        <v>2865</v>
      </c>
      <c r="H614" s="298" t="s">
        <v>4290</v>
      </c>
      <c r="I614" s="298" t="s">
        <v>4316</v>
      </c>
      <c r="J614" s="300">
        <v>45218</v>
      </c>
      <c r="K614" s="300">
        <v>45226</v>
      </c>
    </row>
    <row r="615" spans="1:11" ht="14.9" customHeight="1">
      <c r="A615" s="298">
        <v>2148457284</v>
      </c>
      <c r="B615" s="298" t="s">
        <v>2860</v>
      </c>
      <c r="C615" s="299" t="s">
        <v>4317</v>
      </c>
      <c r="D615" s="298" t="s">
        <v>2869</v>
      </c>
      <c r="E615" s="298" t="s">
        <v>2863</v>
      </c>
      <c r="F615" s="298" t="s">
        <v>3770</v>
      </c>
      <c r="G615" s="298" t="s">
        <v>2865</v>
      </c>
      <c r="H615" s="298" t="s">
        <v>4318</v>
      </c>
      <c r="I615" s="298" t="s">
        <v>4319</v>
      </c>
      <c r="J615" s="300">
        <v>45215</v>
      </c>
      <c r="K615" s="300">
        <v>45223</v>
      </c>
    </row>
    <row r="616" spans="1:11" ht="14.9" customHeight="1">
      <c r="A616" s="298">
        <v>2148505328</v>
      </c>
      <c r="B616" s="298" t="s">
        <v>2860</v>
      </c>
      <c r="C616" s="299" t="s">
        <v>4320</v>
      </c>
      <c r="D616" s="298" t="s">
        <v>2869</v>
      </c>
      <c r="E616" s="298" t="s">
        <v>2863</v>
      </c>
      <c r="F616" s="298" t="s">
        <v>2864</v>
      </c>
      <c r="G616" s="298" t="s">
        <v>4094</v>
      </c>
      <c r="H616" s="298" t="s">
        <v>3011</v>
      </c>
      <c r="I616" s="298" t="s">
        <v>4321</v>
      </c>
      <c r="J616" s="300" t="s">
        <v>4167</v>
      </c>
      <c r="K616" s="300" t="s">
        <v>4322</v>
      </c>
    </row>
    <row r="617" spans="1:11" ht="14.9" customHeight="1">
      <c r="A617" s="298">
        <v>2148505318</v>
      </c>
      <c r="B617" s="298" t="s">
        <v>2860</v>
      </c>
      <c r="C617" s="299" t="s">
        <v>4323</v>
      </c>
      <c r="D617" s="298" t="s">
        <v>2869</v>
      </c>
      <c r="E617" s="298" t="s">
        <v>2863</v>
      </c>
      <c r="F617" s="298" t="s">
        <v>2864</v>
      </c>
      <c r="G617" s="298" t="s">
        <v>4094</v>
      </c>
      <c r="H617" s="298" t="s">
        <v>3011</v>
      </c>
      <c r="I617" s="298" t="s">
        <v>4321</v>
      </c>
      <c r="J617" s="300" t="s">
        <v>4167</v>
      </c>
      <c r="K617" s="300" t="s">
        <v>4322</v>
      </c>
    </row>
    <row r="618" spans="1:11" ht="14.9" customHeight="1">
      <c r="A618" s="298">
        <v>2148505314</v>
      </c>
      <c r="B618" s="298" t="s">
        <v>2860</v>
      </c>
      <c r="C618" s="299" t="s">
        <v>4324</v>
      </c>
      <c r="D618" s="298" t="s">
        <v>2869</v>
      </c>
      <c r="E618" s="298" t="s">
        <v>2863</v>
      </c>
      <c r="F618" s="298" t="s">
        <v>2864</v>
      </c>
      <c r="G618" s="298" t="s">
        <v>4094</v>
      </c>
      <c r="H618" s="298" t="s">
        <v>3011</v>
      </c>
      <c r="I618" s="298" t="s">
        <v>4321</v>
      </c>
      <c r="J618" s="300" t="s">
        <v>4167</v>
      </c>
      <c r="K618" s="300" t="s">
        <v>4322</v>
      </c>
    </row>
    <row r="619" spans="1:11" ht="14.9" customHeight="1">
      <c r="A619" s="298">
        <v>2148505304</v>
      </c>
      <c r="B619" s="298" t="s">
        <v>2860</v>
      </c>
      <c r="C619" s="299" t="s">
        <v>4325</v>
      </c>
      <c r="D619" s="298" t="s">
        <v>2869</v>
      </c>
      <c r="E619" s="298" t="s">
        <v>2863</v>
      </c>
      <c r="F619" s="298" t="s">
        <v>2864</v>
      </c>
      <c r="G619" s="298" t="s">
        <v>4094</v>
      </c>
      <c r="H619" s="298" t="s">
        <v>3011</v>
      </c>
      <c r="I619" s="298" t="s">
        <v>4321</v>
      </c>
      <c r="J619" s="300" t="s">
        <v>4167</v>
      </c>
      <c r="K619" s="300" t="s">
        <v>4322</v>
      </c>
    </row>
    <row r="620" spans="1:11" ht="14.9" customHeight="1">
      <c r="A620" s="298">
        <v>2148505293</v>
      </c>
      <c r="B620" s="298" t="s">
        <v>2860</v>
      </c>
      <c r="C620" s="299" t="s">
        <v>4326</v>
      </c>
      <c r="D620" s="298" t="s">
        <v>2869</v>
      </c>
      <c r="E620" s="298" t="s">
        <v>2863</v>
      </c>
      <c r="F620" s="298" t="s">
        <v>2864</v>
      </c>
      <c r="G620" s="298" t="s">
        <v>4094</v>
      </c>
      <c r="H620" s="298" t="s">
        <v>3011</v>
      </c>
      <c r="I620" s="298" t="s">
        <v>4321</v>
      </c>
      <c r="J620" s="300" t="s">
        <v>4167</v>
      </c>
      <c r="K620" s="300" t="s">
        <v>4322</v>
      </c>
    </row>
    <row r="621" spans="1:11" ht="14.9" customHeight="1">
      <c r="A621" s="298">
        <v>2148504863</v>
      </c>
      <c r="B621" s="298" t="s">
        <v>2860</v>
      </c>
      <c r="C621" s="299" t="s">
        <v>4327</v>
      </c>
      <c r="D621" s="298" t="s">
        <v>2869</v>
      </c>
      <c r="E621" s="298" t="s">
        <v>2863</v>
      </c>
      <c r="F621" s="298" t="s">
        <v>2864</v>
      </c>
      <c r="G621" s="298" t="s">
        <v>2865</v>
      </c>
      <c r="H621" s="298" t="s">
        <v>3185</v>
      </c>
      <c r="I621" s="298" t="s">
        <v>4328</v>
      </c>
      <c r="J621" s="300" t="s">
        <v>4329</v>
      </c>
      <c r="K621" s="300" t="s">
        <v>4330</v>
      </c>
    </row>
    <row r="622" spans="1:11" ht="14.9" customHeight="1">
      <c r="A622" s="298">
        <v>2148503571</v>
      </c>
      <c r="B622" s="298" t="s">
        <v>2860</v>
      </c>
      <c r="C622" s="299" t="s">
        <v>4331</v>
      </c>
      <c r="D622" s="298" t="s">
        <v>2869</v>
      </c>
      <c r="E622" s="298" t="s">
        <v>2863</v>
      </c>
      <c r="F622" s="298" t="s">
        <v>2864</v>
      </c>
      <c r="G622" s="298" t="s">
        <v>2865</v>
      </c>
      <c r="H622" s="298" t="s">
        <v>3336</v>
      </c>
      <c r="I622" s="298" t="s">
        <v>4332</v>
      </c>
      <c r="J622" s="300" t="s">
        <v>4333</v>
      </c>
      <c r="K622" s="300" t="s">
        <v>4334</v>
      </c>
    </row>
    <row r="623" spans="1:11" ht="14.9" customHeight="1">
      <c r="A623" s="298">
        <v>2148502071</v>
      </c>
      <c r="B623" s="298" t="s">
        <v>2860</v>
      </c>
      <c r="C623" s="299" t="s">
        <v>4335</v>
      </c>
      <c r="D623" s="298" t="s">
        <v>2869</v>
      </c>
      <c r="E623" s="298" t="s">
        <v>2863</v>
      </c>
      <c r="F623" s="298" t="s">
        <v>2864</v>
      </c>
      <c r="G623" s="298" t="s">
        <v>2865</v>
      </c>
      <c r="H623" s="298" t="s">
        <v>4336</v>
      </c>
      <c r="I623" s="298" t="s">
        <v>4337</v>
      </c>
      <c r="J623" s="300" t="s">
        <v>4333</v>
      </c>
      <c r="K623" s="300" t="s">
        <v>4334</v>
      </c>
    </row>
    <row r="624" spans="1:11" ht="14.9" customHeight="1">
      <c r="A624" s="298">
        <v>2148512154</v>
      </c>
      <c r="B624" s="298" t="s">
        <v>2860</v>
      </c>
      <c r="C624" s="299" t="s">
        <v>4338</v>
      </c>
      <c r="D624" s="298" t="s">
        <v>2869</v>
      </c>
      <c r="E624" s="298" t="s">
        <v>2863</v>
      </c>
      <c r="F624" s="298" t="s">
        <v>2864</v>
      </c>
      <c r="G624" s="298" t="s">
        <v>2865</v>
      </c>
      <c r="H624" s="298" t="s">
        <v>2978</v>
      </c>
      <c r="I624" s="298" t="s">
        <v>4339</v>
      </c>
      <c r="J624" s="300">
        <v>45222</v>
      </c>
      <c r="K624" s="300">
        <v>45230</v>
      </c>
    </row>
    <row r="625" spans="1:11" ht="14.9" customHeight="1">
      <c r="A625" s="298">
        <v>2148511947</v>
      </c>
      <c r="B625" s="298" t="s">
        <v>2860</v>
      </c>
      <c r="C625" s="299" t="s">
        <v>4340</v>
      </c>
      <c r="D625" s="298" t="s">
        <v>2869</v>
      </c>
      <c r="E625" s="298" t="s">
        <v>2863</v>
      </c>
      <c r="F625" s="298" t="s">
        <v>2864</v>
      </c>
      <c r="G625" s="298" t="s">
        <v>2923</v>
      </c>
      <c r="H625" s="298" t="s">
        <v>2999</v>
      </c>
      <c r="I625" s="298" t="s">
        <v>4341</v>
      </c>
      <c r="J625" s="300">
        <v>45209</v>
      </c>
      <c r="K625" s="300">
        <v>45217</v>
      </c>
    </row>
    <row r="626" spans="1:11" ht="14.9" customHeight="1">
      <c r="A626" s="298">
        <v>2148511517</v>
      </c>
      <c r="B626" s="298" t="s">
        <v>2860</v>
      </c>
      <c r="C626" s="299" t="s">
        <v>4342</v>
      </c>
      <c r="D626" s="298" t="s">
        <v>2862</v>
      </c>
      <c r="E626" s="298" t="s">
        <v>2863</v>
      </c>
      <c r="F626" s="298" t="s">
        <v>2864</v>
      </c>
      <c r="G626" s="298" t="s">
        <v>2902</v>
      </c>
      <c r="H626" s="298" t="s">
        <v>4310</v>
      </c>
      <c r="I626" s="298" t="s">
        <v>4343</v>
      </c>
      <c r="J626" s="300">
        <v>45219</v>
      </c>
      <c r="K626" s="300">
        <v>45227</v>
      </c>
    </row>
    <row r="627" spans="1:11" ht="14.9" customHeight="1">
      <c r="A627" s="298">
        <v>2148510372</v>
      </c>
      <c r="B627" s="298" t="s">
        <v>2860</v>
      </c>
      <c r="C627" s="299" t="s">
        <v>4344</v>
      </c>
      <c r="D627" s="298" t="s">
        <v>2869</v>
      </c>
      <c r="E627" s="298" t="s">
        <v>2863</v>
      </c>
      <c r="F627" s="298" t="s">
        <v>2864</v>
      </c>
      <c r="G627" s="298" t="s">
        <v>2865</v>
      </c>
      <c r="H627" s="298" t="s">
        <v>3741</v>
      </c>
      <c r="I627" s="298" t="s">
        <v>4345</v>
      </c>
      <c r="J627" s="300">
        <v>45216</v>
      </c>
      <c r="K627" s="300">
        <v>45224</v>
      </c>
    </row>
    <row r="628" spans="1:11" ht="14.9" customHeight="1">
      <c r="A628" s="298">
        <v>2148510294</v>
      </c>
      <c r="B628" s="298" t="s">
        <v>2860</v>
      </c>
      <c r="C628" s="299" t="s">
        <v>4346</v>
      </c>
      <c r="D628" s="298" t="s">
        <v>2869</v>
      </c>
      <c r="E628" s="298" t="s">
        <v>2863</v>
      </c>
      <c r="F628" s="298" t="s">
        <v>2864</v>
      </c>
      <c r="G628" s="298" t="s">
        <v>2923</v>
      </c>
      <c r="H628" s="298" t="s">
        <v>3080</v>
      </c>
      <c r="I628" s="298" t="s">
        <v>4347</v>
      </c>
      <c r="J628" s="300">
        <v>45205</v>
      </c>
      <c r="K628" s="300">
        <v>45213</v>
      </c>
    </row>
    <row r="629" spans="1:11" ht="14.9" customHeight="1">
      <c r="A629" s="298">
        <v>2148510097</v>
      </c>
      <c r="B629" s="298" t="s">
        <v>2860</v>
      </c>
      <c r="C629" s="299" t="s">
        <v>4348</v>
      </c>
      <c r="D629" s="298" t="s">
        <v>2869</v>
      </c>
      <c r="E629" s="298" t="s">
        <v>2863</v>
      </c>
      <c r="F629" s="298" t="s">
        <v>2864</v>
      </c>
      <c r="G629" s="298" t="s">
        <v>2865</v>
      </c>
      <c r="H629" s="298" t="s">
        <v>4349</v>
      </c>
      <c r="I629" s="298" t="s">
        <v>4350</v>
      </c>
      <c r="J629" s="300">
        <v>45216</v>
      </c>
      <c r="K629" s="300">
        <v>45224</v>
      </c>
    </row>
    <row r="630" spans="1:11" ht="14.9" customHeight="1">
      <c r="A630" s="298">
        <v>2148509633</v>
      </c>
      <c r="B630" s="298" t="s">
        <v>2860</v>
      </c>
      <c r="C630" s="299" t="s">
        <v>4351</v>
      </c>
      <c r="D630" s="298" t="s">
        <v>2869</v>
      </c>
      <c r="E630" s="298" t="s">
        <v>2863</v>
      </c>
      <c r="F630" s="298" t="s">
        <v>2864</v>
      </c>
      <c r="G630" s="298" t="s">
        <v>2923</v>
      </c>
      <c r="H630" s="298" t="s">
        <v>3026</v>
      </c>
      <c r="I630" s="298" t="s">
        <v>4352</v>
      </c>
      <c r="J630" s="300">
        <v>45208</v>
      </c>
      <c r="K630" s="300">
        <v>45216</v>
      </c>
    </row>
    <row r="631" spans="1:11" ht="14.9" customHeight="1">
      <c r="A631" s="298">
        <v>2148509461</v>
      </c>
      <c r="B631" s="298" t="s">
        <v>2860</v>
      </c>
      <c r="C631" s="299" t="s">
        <v>4353</v>
      </c>
      <c r="D631" s="298" t="s">
        <v>2869</v>
      </c>
      <c r="E631" s="298" t="s">
        <v>2863</v>
      </c>
      <c r="F631" s="298" t="s">
        <v>2864</v>
      </c>
      <c r="G631" s="298" t="s">
        <v>2923</v>
      </c>
      <c r="H631" s="298" t="s">
        <v>3112</v>
      </c>
      <c r="I631" s="298" t="s">
        <v>4354</v>
      </c>
      <c r="J631" s="300">
        <v>45217</v>
      </c>
      <c r="K631" s="300">
        <v>45225</v>
      </c>
    </row>
    <row r="632" spans="1:11" ht="14.9" customHeight="1">
      <c r="A632" s="298">
        <v>2148515444</v>
      </c>
      <c r="B632" s="298" t="s">
        <v>2860</v>
      </c>
      <c r="C632" s="299" t="s">
        <v>4355</v>
      </c>
      <c r="D632" s="298" t="s">
        <v>2862</v>
      </c>
      <c r="E632" s="298" t="s">
        <v>2863</v>
      </c>
      <c r="F632" s="298" t="s">
        <v>2864</v>
      </c>
      <c r="G632" s="298" t="s">
        <v>2865</v>
      </c>
      <c r="H632" s="298" t="s">
        <v>4356</v>
      </c>
      <c r="I632" s="298" t="s">
        <v>4357</v>
      </c>
      <c r="J632" s="300">
        <v>45225</v>
      </c>
      <c r="K632" s="300">
        <v>45233</v>
      </c>
    </row>
    <row r="633" spans="1:11" ht="14.9" customHeight="1">
      <c r="A633" s="298">
        <v>2148521984</v>
      </c>
      <c r="B633" s="298" t="s">
        <v>2860</v>
      </c>
      <c r="C633" s="299" t="s">
        <v>4358</v>
      </c>
      <c r="D633" s="298" t="s">
        <v>2869</v>
      </c>
      <c r="E633" s="298" t="s">
        <v>2863</v>
      </c>
      <c r="F633" s="298" t="s">
        <v>2864</v>
      </c>
      <c r="G633" s="298" t="s">
        <v>2954</v>
      </c>
      <c r="H633" s="298" t="s">
        <v>3106</v>
      </c>
      <c r="I633" s="298" t="s">
        <v>4359</v>
      </c>
      <c r="J633" s="300">
        <v>45217</v>
      </c>
      <c r="K633" s="300">
        <v>45225</v>
      </c>
    </row>
    <row r="634" spans="1:11" ht="14.9" customHeight="1">
      <c r="A634" s="298">
        <v>2148521939</v>
      </c>
      <c r="B634" s="298" t="s">
        <v>2860</v>
      </c>
      <c r="C634" s="299" t="s">
        <v>4360</v>
      </c>
      <c r="D634" s="298" t="s">
        <v>2869</v>
      </c>
      <c r="E634" s="298" t="s">
        <v>2863</v>
      </c>
      <c r="F634" s="298" t="s">
        <v>2864</v>
      </c>
      <c r="G634" s="298" t="s">
        <v>2865</v>
      </c>
      <c r="H634" s="298" t="s">
        <v>3109</v>
      </c>
      <c r="I634" s="298" t="s">
        <v>4361</v>
      </c>
      <c r="J634" s="300">
        <v>45230</v>
      </c>
      <c r="K634" s="300">
        <v>45238</v>
      </c>
    </row>
    <row r="635" spans="1:11" ht="14.9" customHeight="1">
      <c r="A635" s="298">
        <v>2148520587</v>
      </c>
      <c r="B635" s="298" t="s">
        <v>2860</v>
      </c>
      <c r="C635" s="299" t="s">
        <v>4362</v>
      </c>
      <c r="D635" s="298" t="s">
        <v>2869</v>
      </c>
      <c r="E635" s="298" t="s">
        <v>2863</v>
      </c>
      <c r="F635" s="298" t="s">
        <v>2864</v>
      </c>
      <c r="G635" s="298" t="s">
        <v>2865</v>
      </c>
      <c r="H635" s="298" t="s">
        <v>3741</v>
      </c>
      <c r="I635" s="298" t="s">
        <v>4363</v>
      </c>
      <c r="J635" s="300">
        <v>45223</v>
      </c>
      <c r="K635" s="300">
        <v>45231</v>
      </c>
    </row>
    <row r="636" spans="1:11" ht="14.9" customHeight="1">
      <c r="A636" s="298">
        <v>2148528222</v>
      </c>
      <c r="B636" s="298" t="s">
        <v>2860</v>
      </c>
      <c r="C636" s="299" t="s">
        <v>4364</v>
      </c>
      <c r="D636" s="298" t="s">
        <v>2862</v>
      </c>
      <c r="E636" s="298" t="s">
        <v>2863</v>
      </c>
      <c r="F636" s="298" t="s">
        <v>2864</v>
      </c>
      <c r="G636" s="298" t="s">
        <v>2954</v>
      </c>
      <c r="H636" s="298" t="s">
        <v>2884</v>
      </c>
      <c r="I636" s="298" t="s">
        <v>4365</v>
      </c>
      <c r="J636" s="300">
        <v>45229</v>
      </c>
      <c r="K636" s="300">
        <v>45237</v>
      </c>
    </row>
    <row r="637" spans="1:11" ht="14.9" customHeight="1">
      <c r="A637" s="298">
        <v>2148528064</v>
      </c>
      <c r="B637" s="298" t="s">
        <v>2860</v>
      </c>
      <c r="C637" s="299" t="s">
        <v>4366</v>
      </c>
      <c r="D637" s="298" t="s">
        <v>2869</v>
      </c>
      <c r="E637" s="298" t="s">
        <v>2863</v>
      </c>
      <c r="F637" s="298" t="s">
        <v>2864</v>
      </c>
      <c r="G637" s="298" t="s">
        <v>2865</v>
      </c>
      <c r="H637" s="298" t="s">
        <v>3185</v>
      </c>
      <c r="I637" s="298" t="s">
        <v>4367</v>
      </c>
      <c r="J637" s="300">
        <v>45231</v>
      </c>
      <c r="K637" s="300">
        <v>45239</v>
      </c>
    </row>
    <row r="638" spans="1:11" ht="14.9" customHeight="1">
      <c r="A638" s="298">
        <v>2148527842</v>
      </c>
      <c r="B638" s="298" t="s">
        <v>2860</v>
      </c>
      <c r="C638" s="299" t="s">
        <v>4368</v>
      </c>
      <c r="D638" s="298" t="s">
        <v>2869</v>
      </c>
      <c r="E638" s="298" t="s">
        <v>2863</v>
      </c>
      <c r="F638" s="298" t="s">
        <v>2864</v>
      </c>
      <c r="G638" s="298" t="s">
        <v>2939</v>
      </c>
      <c r="H638" s="298" t="s">
        <v>3357</v>
      </c>
      <c r="I638" s="298" t="s">
        <v>4369</v>
      </c>
      <c r="J638" s="300">
        <v>45229</v>
      </c>
      <c r="K638" s="300">
        <v>45237</v>
      </c>
    </row>
    <row r="639" spans="1:11" ht="14.9" customHeight="1">
      <c r="A639" s="298">
        <v>2148527484</v>
      </c>
      <c r="B639" s="298" t="s">
        <v>2860</v>
      </c>
      <c r="C639" s="299" t="s">
        <v>4370</v>
      </c>
      <c r="D639" s="298" t="s">
        <v>2869</v>
      </c>
      <c r="E639" s="298" t="s">
        <v>2863</v>
      </c>
      <c r="F639" s="298" t="s">
        <v>2864</v>
      </c>
      <c r="G639" s="298" t="s">
        <v>2865</v>
      </c>
      <c r="H639" s="298" t="s">
        <v>4371</v>
      </c>
      <c r="I639" s="298" t="s">
        <v>4372</v>
      </c>
      <c r="J639" s="300">
        <v>45232</v>
      </c>
      <c r="K639" s="300">
        <v>45240</v>
      </c>
    </row>
    <row r="640" spans="1:11" ht="14.9" customHeight="1">
      <c r="A640" s="298">
        <v>2148527045</v>
      </c>
      <c r="B640" s="298" t="s">
        <v>2860</v>
      </c>
      <c r="C640" s="299" t="s">
        <v>4373</v>
      </c>
      <c r="D640" s="298" t="s">
        <v>2869</v>
      </c>
      <c r="E640" s="298" t="s">
        <v>2863</v>
      </c>
      <c r="F640" s="298" t="s">
        <v>2864</v>
      </c>
      <c r="G640" s="298" t="s">
        <v>3387</v>
      </c>
      <c r="H640" s="298" t="s">
        <v>4374</v>
      </c>
      <c r="I640" s="298" t="s">
        <v>4375</v>
      </c>
      <c r="J640" s="300">
        <v>45224</v>
      </c>
      <c r="K640" s="300">
        <v>45232</v>
      </c>
    </row>
    <row r="641" spans="1:11" ht="14.9" customHeight="1">
      <c r="A641" s="298">
        <v>2148526762</v>
      </c>
      <c r="B641" s="298" t="s">
        <v>2860</v>
      </c>
      <c r="C641" s="299" t="s">
        <v>4376</v>
      </c>
      <c r="D641" s="298" t="s">
        <v>2869</v>
      </c>
      <c r="E641" s="298" t="s">
        <v>2863</v>
      </c>
      <c r="F641" s="298" t="s">
        <v>2864</v>
      </c>
      <c r="G641" s="298" t="s">
        <v>3644</v>
      </c>
      <c r="H641" s="298" t="s">
        <v>4377</v>
      </c>
      <c r="I641" s="298" t="s">
        <v>4378</v>
      </c>
      <c r="J641" s="300">
        <v>45211</v>
      </c>
      <c r="K641" s="300">
        <v>45219</v>
      </c>
    </row>
    <row r="642" spans="1:11" ht="14.9" customHeight="1">
      <c r="A642" s="298">
        <v>2148526703</v>
      </c>
      <c r="B642" s="298" t="s">
        <v>2860</v>
      </c>
      <c r="C642" s="299" t="s">
        <v>4379</v>
      </c>
      <c r="D642" s="298" t="s">
        <v>2869</v>
      </c>
      <c r="E642" s="298" t="s">
        <v>2863</v>
      </c>
      <c r="F642" s="298" t="s">
        <v>2864</v>
      </c>
      <c r="G642" s="298" t="s">
        <v>3644</v>
      </c>
      <c r="H642" s="298" t="s">
        <v>4377</v>
      </c>
      <c r="I642" s="298" t="s">
        <v>4378</v>
      </c>
      <c r="J642" s="300">
        <v>45211</v>
      </c>
      <c r="K642" s="300">
        <v>45219</v>
      </c>
    </row>
    <row r="643" spans="1:11" ht="14.9" customHeight="1">
      <c r="A643" s="298">
        <v>2148523125</v>
      </c>
      <c r="B643" s="298" t="s">
        <v>2860</v>
      </c>
      <c r="C643" s="299" t="s">
        <v>4380</v>
      </c>
      <c r="D643" s="298" t="s">
        <v>2869</v>
      </c>
      <c r="E643" s="298" t="s">
        <v>2863</v>
      </c>
      <c r="F643" s="298" t="s">
        <v>2864</v>
      </c>
      <c r="G643" s="298" t="s">
        <v>2865</v>
      </c>
      <c r="H643" s="298" t="s">
        <v>4290</v>
      </c>
      <c r="I643" s="298" t="s">
        <v>4381</v>
      </c>
      <c r="J643" s="300">
        <v>45224</v>
      </c>
      <c r="K643" s="300">
        <v>45232</v>
      </c>
    </row>
    <row r="644" spans="1:11" ht="14.9" customHeight="1">
      <c r="A644" s="298">
        <v>2148535301</v>
      </c>
      <c r="B644" s="298" t="s">
        <v>2860</v>
      </c>
      <c r="C644" s="299" t="s">
        <v>4382</v>
      </c>
      <c r="D644" s="298" t="s">
        <v>2869</v>
      </c>
      <c r="E644" s="298" t="s">
        <v>2863</v>
      </c>
      <c r="F644" s="298" t="s">
        <v>2864</v>
      </c>
      <c r="G644" s="298" t="s">
        <v>2865</v>
      </c>
      <c r="H644" s="298" t="s">
        <v>4383</v>
      </c>
      <c r="I644" s="298" t="s">
        <v>4384</v>
      </c>
      <c r="J644" s="300" t="s">
        <v>4385</v>
      </c>
      <c r="K644" s="300" t="s">
        <v>4386</v>
      </c>
    </row>
    <row r="645" spans="1:11" ht="14.9" customHeight="1">
      <c r="A645" s="298">
        <v>2148534999</v>
      </c>
      <c r="B645" s="298" t="s">
        <v>2860</v>
      </c>
      <c r="C645" s="299" t="s">
        <v>4387</v>
      </c>
      <c r="D645" s="298" t="s">
        <v>2869</v>
      </c>
      <c r="E645" s="298" t="s">
        <v>2863</v>
      </c>
      <c r="F645" s="298" t="s">
        <v>2864</v>
      </c>
      <c r="G645" s="298" t="s">
        <v>2865</v>
      </c>
      <c r="H645" s="298" t="s">
        <v>3109</v>
      </c>
      <c r="I645" s="298" t="s">
        <v>4388</v>
      </c>
      <c r="J645" s="300" t="s">
        <v>4334</v>
      </c>
      <c r="K645" s="300" t="s">
        <v>4389</v>
      </c>
    </row>
    <row r="646" spans="1:11" ht="14.9" customHeight="1">
      <c r="A646" s="298">
        <v>2148534592</v>
      </c>
      <c r="B646" s="298" t="s">
        <v>2860</v>
      </c>
      <c r="C646" s="299" t="s">
        <v>4390</v>
      </c>
      <c r="D646" s="298" t="s">
        <v>2862</v>
      </c>
      <c r="E646" s="298" t="s">
        <v>2863</v>
      </c>
      <c r="F646" s="298" t="s">
        <v>2864</v>
      </c>
      <c r="G646" s="298" t="s">
        <v>2923</v>
      </c>
      <c r="H646" s="298" t="s">
        <v>2880</v>
      </c>
      <c r="I646" s="298" t="s">
        <v>4391</v>
      </c>
      <c r="J646" s="300" t="s">
        <v>4145</v>
      </c>
      <c r="K646" s="300" t="s">
        <v>4392</v>
      </c>
    </row>
    <row r="647" spans="1:11" ht="14.9" customHeight="1">
      <c r="A647" s="298">
        <v>2148533826</v>
      </c>
      <c r="B647" s="298" t="s">
        <v>2860</v>
      </c>
      <c r="C647" s="299" t="s">
        <v>4393</v>
      </c>
      <c r="D647" s="298" t="s">
        <v>2869</v>
      </c>
      <c r="E647" s="298" t="s">
        <v>2863</v>
      </c>
      <c r="F647" s="298" t="s">
        <v>2864</v>
      </c>
      <c r="G647" s="298" t="s">
        <v>2923</v>
      </c>
      <c r="H647" s="298" t="s">
        <v>4394</v>
      </c>
      <c r="I647" s="298" t="s">
        <v>4395</v>
      </c>
      <c r="J647" s="300" t="s">
        <v>4385</v>
      </c>
      <c r="K647" s="300" t="s">
        <v>4386</v>
      </c>
    </row>
    <row r="648" spans="1:11" ht="14.9" customHeight="1">
      <c r="A648" s="298">
        <v>2148540795</v>
      </c>
      <c r="B648" s="298" t="s">
        <v>2860</v>
      </c>
      <c r="C648" s="299" t="s">
        <v>4396</v>
      </c>
      <c r="D648" s="298" t="s">
        <v>2869</v>
      </c>
      <c r="E648" s="298" t="s">
        <v>2863</v>
      </c>
      <c r="F648" s="298" t="s">
        <v>2864</v>
      </c>
      <c r="G648" s="298" t="s">
        <v>2899</v>
      </c>
      <c r="H648" s="298" t="s">
        <v>2971</v>
      </c>
      <c r="I648" s="298" t="s">
        <v>4397</v>
      </c>
      <c r="J648" s="300">
        <v>45229</v>
      </c>
      <c r="K648" s="300">
        <v>45237</v>
      </c>
    </row>
    <row r="649" spans="1:11" ht="14.9" customHeight="1">
      <c r="A649" s="298">
        <v>2148539714</v>
      </c>
      <c r="B649" s="298" t="s">
        <v>2860</v>
      </c>
      <c r="C649" s="299" t="s">
        <v>4398</v>
      </c>
      <c r="D649" s="298" t="s">
        <v>2869</v>
      </c>
      <c r="E649" s="298" t="s">
        <v>2863</v>
      </c>
      <c r="F649" s="298" t="s">
        <v>2864</v>
      </c>
      <c r="G649" s="298" t="s">
        <v>2954</v>
      </c>
      <c r="H649" s="298" t="s">
        <v>4399</v>
      </c>
      <c r="I649" s="298" t="s">
        <v>4400</v>
      </c>
      <c r="J649" s="300">
        <v>45232</v>
      </c>
      <c r="K649" s="300">
        <v>45240</v>
      </c>
    </row>
    <row r="650" spans="1:11" ht="14.9" customHeight="1">
      <c r="A650" s="298">
        <v>2148539321</v>
      </c>
      <c r="B650" s="298" t="s">
        <v>2860</v>
      </c>
      <c r="C650" s="299" t="s">
        <v>4401</v>
      </c>
      <c r="D650" s="298" t="s">
        <v>2869</v>
      </c>
      <c r="E650" s="298" t="s">
        <v>2863</v>
      </c>
      <c r="F650" s="298" t="s">
        <v>2864</v>
      </c>
      <c r="G650" s="298" t="s">
        <v>2923</v>
      </c>
      <c r="H650" s="298" t="s">
        <v>4374</v>
      </c>
      <c r="I650" s="298" t="s">
        <v>4402</v>
      </c>
      <c r="J650" s="300">
        <v>45222</v>
      </c>
      <c r="K650" s="300">
        <v>45230</v>
      </c>
    </row>
    <row r="651" spans="1:11" ht="14.9" customHeight="1">
      <c r="A651" s="298">
        <v>2148542025</v>
      </c>
      <c r="B651" s="298" t="s">
        <v>2860</v>
      </c>
      <c r="C651" s="299" t="s">
        <v>4403</v>
      </c>
      <c r="D651" s="298" t="s">
        <v>2869</v>
      </c>
      <c r="E651" s="298" t="s">
        <v>2863</v>
      </c>
      <c r="F651" s="298" t="s">
        <v>2864</v>
      </c>
      <c r="G651" s="298" t="s">
        <v>2911</v>
      </c>
      <c r="H651" s="298" t="s">
        <v>2978</v>
      </c>
      <c r="I651" s="298" t="s">
        <v>4404</v>
      </c>
      <c r="J651" s="300" t="s">
        <v>4385</v>
      </c>
      <c r="K651" s="300" t="s">
        <v>4386</v>
      </c>
    </row>
    <row r="652" spans="1:11" ht="14.9" customHeight="1">
      <c r="A652" s="298">
        <v>2148541276</v>
      </c>
      <c r="B652" s="298" t="s">
        <v>2860</v>
      </c>
      <c r="C652" s="299" t="s">
        <v>4405</v>
      </c>
      <c r="D652" s="298" t="s">
        <v>2869</v>
      </c>
      <c r="E652" s="298" t="s">
        <v>2863</v>
      </c>
      <c r="F652" s="298" t="s">
        <v>2864</v>
      </c>
      <c r="G652" s="298" t="s">
        <v>3387</v>
      </c>
      <c r="H652" s="298" t="s">
        <v>4374</v>
      </c>
      <c r="I652" s="298" t="s">
        <v>4375</v>
      </c>
      <c r="J652" s="300" t="s">
        <v>4406</v>
      </c>
      <c r="K652" s="300" t="s">
        <v>4407</v>
      </c>
    </row>
    <row r="653" spans="1:11" ht="14.9" customHeight="1">
      <c r="A653" s="298">
        <v>2148541272</v>
      </c>
      <c r="B653" s="298" t="s">
        <v>2860</v>
      </c>
      <c r="C653" s="299" t="s">
        <v>4408</v>
      </c>
      <c r="D653" s="298" t="s">
        <v>2869</v>
      </c>
      <c r="E653" s="298" t="s">
        <v>2863</v>
      </c>
      <c r="F653" s="298" t="s">
        <v>2864</v>
      </c>
      <c r="G653" s="298" t="s">
        <v>3387</v>
      </c>
      <c r="H653" s="298" t="s">
        <v>4374</v>
      </c>
      <c r="I653" s="298" t="s">
        <v>4375</v>
      </c>
      <c r="J653" s="300" t="s">
        <v>4406</v>
      </c>
      <c r="K653" s="300" t="s">
        <v>4407</v>
      </c>
    </row>
    <row r="654" spans="1:11" ht="14.9" customHeight="1">
      <c r="A654" s="298">
        <v>2148547145</v>
      </c>
      <c r="B654" s="298" t="s">
        <v>2860</v>
      </c>
      <c r="C654" s="299" t="s">
        <v>4409</v>
      </c>
      <c r="D654" s="298" t="s">
        <v>2862</v>
      </c>
      <c r="E654" s="298" t="s">
        <v>2863</v>
      </c>
      <c r="F654" s="298" t="s">
        <v>2864</v>
      </c>
      <c r="G654" s="298" t="s">
        <v>2923</v>
      </c>
      <c r="H654" s="298" t="s">
        <v>2880</v>
      </c>
      <c r="I654" s="298" t="s">
        <v>4410</v>
      </c>
      <c r="J654" s="300" t="s">
        <v>4411</v>
      </c>
      <c r="K654" s="300" t="s">
        <v>4412</v>
      </c>
    </row>
    <row r="655" spans="1:11" ht="14.9" customHeight="1">
      <c r="A655" s="298">
        <v>2148546907</v>
      </c>
      <c r="B655" s="298" t="s">
        <v>2860</v>
      </c>
      <c r="C655" s="299" t="s">
        <v>4413</v>
      </c>
      <c r="D655" s="298" t="s">
        <v>2869</v>
      </c>
      <c r="E655" s="298" t="s">
        <v>2863</v>
      </c>
      <c r="F655" s="298" t="s">
        <v>2864</v>
      </c>
      <c r="G655" s="298" t="s">
        <v>2899</v>
      </c>
      <c r="H655" s="298" t="s">
        <v>2971</v>
      </c>
      <c r="I655" s="298" t="s">
        <v>4397</v>
      </c>
      <c r="J655" s="300" t="s">
        <v>4385</v>
      </c>
      <c r="K655" s="300" t="s">
        <v>4386</v>
      </c>
    </row>
    <row r="656" spans="1:11" ht="14.9" customHeight="1">
      <c r="A656" s="298">
        <v>2148545141</v>
      </c>
      <c r="B656" s="298" t="s">
        <v>2860</v>
      </c>
      <c r="C656" s="299" t="s">
        <v>4414</v>
      </c>
      <c r="D656" s="298" t="s">
        <v>2869</v>
      </c>
      <c r="E656" s="298" t="s">
        <v>2863</v>
      </c>
      <c r="F656" s="298" t="s">
        <v>2864</v>
      </c>
      <c r="G656" s="298" t="s">
        <v>2923</v>
      </c>
      <c r="H656" s="298" t="s">
        <v>3112</v>
      </c>
      <c r="I656" s="298" t="s">
        <v>4415</v>
      </c>
      <c r="J656" s="300" t="s">
        <v>4411</v>
      </c>
      <c r="K656" s="300" t="s">
        <v>4412</v>
      </c>
    </row>
    <row r="657" spans="1:11" ht="14.9" customHeight="1">
      <c r="A657" s="298">
        <v>2148545135</v>
      </c>
      <c r="B657" s="298" t="s">
        <v>2860</v>
      </c>
      <c r="C657" s="299" t="s">
        <v>4416</v>
      </c>
      <c r="D657" s="298" t="s">
        <v>2869</v>
      </c>
      <c r="E657" s="298" t="s">
        <v>2863</v>
      </c>
      <c r="F657" s="298" t="s">
        <v>2864</v>
      </c>
      <c r="G657" s="298" t="s">
        <v>2923</v>
      </c>
      <c r="H657" s="298" t="s">
        <v>3112</v>
      </c>
      <c r="I657" s="298" t="s">
        <v>4415</v>
      </c>
      <c r="J657" s="300" t="s">
        <v>4411</v>
      </c>
      <c r="K657" s="300" t="s">
        <v>4412</v>
      </c>
    </row>
    <row r="658" spans="1:11" ht="14.9" customHeight="1">
      <c r="A658" s="298">
        <v>2148545129</v>
      </c>
      <c r="B658" s="298" t="s">
        <v>2860</v>
      </c>
      <c r="C658" s="299" t="s">
        <v>4417</v>
      </c>
      <c r="D658" s="298" t="s">
        <v>2869</v>
      </c>
      <c r="E658" s="298" t="s">
        <v>2863</v>
      </c>
      <c r="F658" s="298" t="s">
        <v>2864</v>
      </c>
      <c r="G658" s="298" t="s">
        <v>2923</v>
      </c>
      <c r="H658" s="298" t="s">
        <v>3112</v>
      </c>
      <c r="I658" s="298" t="s">
        <v>4418</v>
      </c>
      <c r="J658" s="300" t="s">
        <v>4411</v>
      </c>
      <c r="K658" s="300" t="s">
        <v>4412</v>
      </c>
    </row>
    <row r="659" spans="1:11" ht="14.9" customHeight="1">
      <c r="A659" s="298">
        <v>2148545109</v>
      </c>
      <c r="B659" s="298" t="s">
        <v>2860</v>
      </c>
      <c r="C659" s="299" t="s">
        <v>4419</v>
      </c>
      <c r="D659" s="298" t="s">
        <v>2869</v>
      </c>
      <c r="E659" s="298" t="s">
        <v>2863</v>
      </c>
      <c r="F659" s="298" t="s">
        <v>2864</v>
      </c>
      <c r="G659" s="298" t="s">
        <v>2923</v>
      </c>
      <c r="H659" s="298" t="s">
        <v>3741</v>
      </c>
      <c r="I659" s="298" t="s">
        <v>4420</v>
      </c>
      <c r="J659" s="300" t="s">
        <v>4329</v>
      </c>
      <c r="K659" s="300" t="s">
        <v>4330</v>
      </c>
    </row>
    <row r="660" spans="1:11" ht="14.9" customHeight="1">
      <c r="A660" s="298">
        <v>2148554100</v>
      </c>
      <c r="B660" s="298" t="s">
        <v>2860</v>
      </c>
      <c r="C660" s="299" t="s">
        <v>4421</v>
      </c>
      <c r="D660" s="298" t="s">
        <v>2869</v>
      </c>
      <c r="E660" s="298" t="s">
        <v>2863</v>
      </c>
      <c r="F660" s="298" t="s">
        <v>2864</v>
      </c>
      <c r="G660" s="298" t="s">
        <v>2920</v>
      </c>
      <c r="H660" s="298" t="s">
        <v>3037</v>
      </c>
      <c r="I660" s="298" t="s">
        <v>4422</v>
      </c>
      <c r="J660" s="300">
        <v>45219</v>
      </c>
      <c r="K660" s="300">
        <v>45227</v>
      </c>
    </row>
    <row r="661" spans="1:11" ht="14.9" customHeight="1">
      <c r="A661" s="298">
        <v>2148553093</v>
      </c>
      <c r="B661" s="298" t="s">
        <v>2860</v>
      </c>
      <c r="C661" s="299" t="s">
        <v>4423</v>
      </c>
      <c r="D661" s="298" t="s">
        <v>2869</v>
      </c>
      <c r="E661" s="298" t="s">
        <v>2863</v>
      </c>
      <c r="F661" s="298" t="s">
        <v>2864</v>
      </c>
      <c r="G661" s="298" t="s">
        <v>2865</v>
      </c>
      <c r="H661" s="298" t="s">
        <v>3336</v>
      </c>
      <c r="I661" s="298" t="s">
        <v>4424</v>
      </c>
      <c r="J661" s="300">
        <v>45231</v>
      </c>
      <c r="K661" s="300">
        <v>45239</v>
      </c>
    </row>
    <row r="662" spans="1:11" ht="14.9" customHeight="1">
      <c r="A662" s="298">
        <v>2148552534</v>
      </c>
      <c r="B662" s="298" t="s">
        <v>2860</v>
      </c>
      <c r="C662" s="299" t="s">
        <v>4425</v>
      </c>
      <c r="D662" s="298" t="s">
        <v>2869</v>
      </c>
      <c r="E662" s="298" t="s">
        <v>2863</v>
      </c>
      <c r="F662" s="298" t="s">
        <v>2864</v>
      </c>
      <c r="G662" s="298" t="s">
        <v>2865</v>
      </c>
      <c r="H662" s="298" t="s">
        <v>4290</v>
      </c>
      <c r="I662" s="298" t="s">
        <v>4426</v>
      </c>
      <c r="J662" s="300">
        <v>45231</v>
      </c>
      <c r="K662" s="300">
        <v>45239</v>
      </c>
    </row>
    <row r="663" spans="1:11" ht="14.9" customHeight="1">
      <c r="A663" s="298">
        <v>2148551748</v>
      </c>
      <c r="B663" s="298" t="s">
        <v>2860</v>
      </c>
      <c r="C663" s="299" t="s">
        <v>4427</v>
      </c>
      <c r="D663" s="298" t="s">
        <v>2876</v>
      </c>
      <c r="E663" s="298" t="s">
        <v>2863</v>
      </c>
      <c r="F663" s="298" t="s">
        <v>2864</v>
      </c>
      <c r="G663" s="298" t="s">
        <v>2865</v>
      </c>
      <c r="H663" s="298" t="s">
        <v>4428</v>
      </c>
      <c r="I663" s="298" t="s">
        <v>4429</v>
      </c>
      <c r="J663" s="300">
        <v>45239</v>
      </c>
      <c r="K663" s="300">
        <v>45247</v>
      </c>
    </row>
    <row r="664" spans="1:11" ht="14.9" customHeight="1">
      <c r="A664" s="298">
        <v>2148561564</v>
      </c>
      <c r="B664" s="298" t="s">
        <v>2860</v>
      </c>
      <c r="C664" s="299" t="s">
        <v>4430</v>
      </c>
      <c r="D664" s="298" t="s">
        <v>2869</v>
      </c>
      <c r="E664" s="298" t="s">
        <v>2863</v>
      </c>
      <c r="F664" s="298" t="s">
        <v>2864</v>
      </c>
      <c r="G664" s="298" t="s">
        <v>3409</v>
      </c>
      <c r="H664" s="298" t="s">
        <v>4431</v>
      </c>
      <c r="I664" s="298" t="s">
        <v>4432</v>
      </c>
      <c r="J664" s="300" t="s">
        <v>4333</v>
      </c>
      <c r="K664" s="300" t="s">
        <v>4334</v>
      </c>
    </row>
    <row r="665" spans="1:11" ht="14.9" customHeight="1">
      <c r="A665" s="298">
        <v>2148561557</v>
      </c>
      <c r="B665" s="298" t="s">
        <v>2860</v>
      </c>
      <c r="C665" s="299" t="s">
        <v>4433</v>
      </c>
      <c r="D665" s="298" t="s">
        <v>2869</v>
      </c>
      <c r="E665" s="298" t="s">
        <v>2863</v>
      </c>
      <c r="F665" s="298" t="s">
        <v>2864</v>
      </c>
      <c r="G665" s="298" t="s">
        <v>3409</v>
      </c>
      <c r="H665" s="298" t="s">
        <v>4431</v>
      </c>
      <c r="I665" s="298" t="s">
        <v>4432</v>
      </c>
      <c r="J665" s="300" t="s">
        <v>4434</v>
      </c>
      <c r="K665" s="300" t="s">
        <v>4411</v>
      </c>
    </row>
    <row r="666" spans="1:11" ht="14.9" customHeight="1">
      <c r="A666" s="298">
        <v>2148561519</v>
      </c>
      <c r="B666" s="298" t="s">
        <v>2860</v>
      </c>
      <c r="C666" s="299" t="s">
        <v>4435</v>
      </c>
      <c r="D666" s="298" t="s">
        <v>2869</v>
      </c>
      <c r="E666" s="298" t="s">
        <v>2863</v>
      </c>
      <c r="F666" s="298" t="s">
        <v>2864</v>
      </c>
      <c r="G666" s="298" t="s">
        <v>2920</v>
      </c>
      <c r="H666" s="298" t="s">
        <v>2978</v>
      </c>
      <c r="I666" s="298" t="s">
        <v>4436</v>
      </c>
      <c r="J666" s="300" t="s">
        <v>4329</v>
      </c>
      <c r="K666" s="300" t="s">
        <v>4330</v>
      </c>
    </row>
    <row r="667" spans="1:11" ht="14.9" customHeight="1">
      <c r="A667" s="298">
        <v>2148560719</v>
      </c>
      <c r="B667" s="298" t="s">
        <v>2860</v>
      </c>
      <c r="C667" s="299" t="s">
        <v>4437</v>
      </c>
      <c r="D667" s="298" t="s">
        <v>2869</v>
      </c>
      <c r="E667" s="298" t="s">
        <v>2863</v>
      </c>
      <c r="F667" s="298" t="s">
        <v>2864</v>
      </c>
      <c r="G667" s="298" t="s">
        <v>3387</v>
      </c>
      <c r="H667" s="298" t="s">
        <v>2999</v>
      </c>
      <c r="I667" s="298" t="s">
        <v>4438</v>
      </c>
      <c r="J667" s="300" t="s">
        <v>4386</v>
      </c>
      <c r="K667" s="300" t="s">
        <v>4439</v>
      </c>
    </row>
    <row r="668" spans="1:11" ht="14.9" customHeight="1">
      <c r="A668" s="298">
        <v>2148560103</v>
      </c>
      <c r="B668" s="298" t="s">
        <v>2860</v>
      </c>
      <c r="C668" s="299" t="s">
        <v>4440</v>
      </c>
      <c r="D668" s="298" t="s">
        <v>2869</v>
      </c>
      <c r="E668" s="298" t="s">
        <v>2863</v>
      </c>
      <c r="F668" s="298" t="s">
        <v>2864</v>
      </c>
      <c r="G668" s="298" t="s">
        <v>2920</v>
      </c>
      <c r="H668" s="298" t="s">
        <v>2978</v>
      </c>
      <c r="I668" s="298" t="s">
        <v>4441</v>
      </c>
      <c r="J668" s="300" t="s">
        <v>4329</v>
      </c>
      <c r="K668" s="300" t="s">
        <v>4330</v>
      </c>
    </row>
    <row r="669" spans="1:11" ht="14.9" customHeight="1">
      <c r="A669" s="298">
        <v>2148559888</v>
      </c>
      <c r="B669" s="298" t="s">
        <v>2860</v>
      </c>
      <c r="C669" s="299" t="s">
        <v>4442</v>
      </c>
      <c r="D669" s="298" t="s">
        <v>2869</v>
      </c>
      <c r="E669" s="298" t="s">
        <v>2863</v>
      </c>
      <c r="F669" s="298" t="s">
        <v>2864</v>
      </c>
      <c r="G669" s="298" t="s">
        <v>2998</v>
      </c>
      <c r="H669" s="298" t="s">
        <v>2971</v>
      </c>
      <c r="I669" s="298" t="s">
        <v>4443</v>
      </c>
      <c r="J669" s="300" t="s">
        <v>4406</v>
      </c>
      <c r="K669" s="300" t="s">
        <v>4407</v>
      </c>
    </row>
    <row r="670" spans="1:11" ht="14.9" customHeight="1">
      <c r="A670" s="298">
        <v>2148559873</v>
      </c>
      <c r="B670" s="298" t="s">
        <v>2860</v>
      </c>
      <c r="C670" s="299" t="s">
        <v>4444</v>
      </c>
      <c r="D670" s="298" t="s">
        <v>2869</v>
      </c>
      <c r="E670" s="298" t="s">
        <v>2863</v>
      </c>
      <c r="F670" s="298" t="s">
        <v>2864</v>
      </c>
      <c r="G670" s="298" t="s">
        <v>2923</v>
      </c>
      <c r="H670" s="298" t="s">
        <v>4374</v>
      </c>
      <c r="I670" s="298" t="s">
        <v>4445</v>
      </c>
      <c r="J670" s="300" t="s">
        <v>4446</v>
      </c>
      <c r="K670" s="300" t="s">
        <v>4406</v>
      </c>
    </row>
    <row r="671" spans="1:11" ht="14.9" customHeight="1">
      <c r="A671" s="298">
        <v>2148559623</v>
      </c>
      <c r="B671" s="298" t="s">
        <v>2860</v>
      </c>
      <c r="C671" s="299" t="s">
        <v>4447</v>
      </c>
      <c r="D671" s="298" t="s">
        <v>2869</v>
      </c>
      <c r="E671" s="298" t="s">
        <v>2863</v>
      </c>
      <c r="F671" s="298" t="s">
        <v>2864</v>
      </c>
      <c r="G671" s="298" t="s">
        <v>2865</v>
      </c>
      <c r="H671" s="298" t="s">
        <v>3336</v>
      </c>
      <c r="I671" s="298" t="s">
        <v>4448</v>
      </c>
      <c r="J671" s="300" t="s">
        <v>4412</v>
      </c>
      <c r="K671" s="300" t="s">
        <v>4449</v>
      </c>
    </row>
    <row r="672" spans="1:11" ht="14.9" customHeight="1">
      <c r="A672" s="298">
        <v>2148559410</v>
      </c>
      <c r="B672" s="298" t="s">
        <v>2860</v>
      </c>
      <c r="C672" s="299" t="s">
        <v>4450</v>
      </c>
      <c r="D672" s="298" t="s">
        <v>2869</v>
      </c>
      <c r="E672" s="298" t="s">
        <v>2863</v>
      </c>
      <c r="F672" s="298" t="s">
        <v>2864</v>
      </c>
      <c r="G672" s="298" t="s">
        <v>2911</v>
      </c>
      <c r="H672" s="298" t="s">
        <v>2971</v>
      </c>
      <c r="I672" s="298" t="s">
        <v>4451</v>
      </c>
      <c r="J672" s="300" t="s">
        <v>4412</v>
      </c>
      <c r="K672" s="300" t="s">
        <v>4449</v>
      </c>
    </row>
    <row r="673" spans="1:11" ht="14.9" customHeight="1">
      <c r="A673" s="298">
        <v>2148558545</v>
      </c>
      <c r="B673" s="298" t="s">
        <v>2860</v>
      </c>
      <c r="C673" s="299" t="s">
        <v>4452</v>
      </c>
      <c r="D673" s="298" t="s">
        <v>2869</v>
      </c>
      <c r="E673" s="298" t="s">
        <v>2863</v>
      </c>
      <c r="F673" s="298" t="s">
        <v>2864</v>
      </c>
      <c r="G673" s="298" t="s">
        <v>2923</v>
      </c>
      <c r="H673" s="298" t="s">
        <v>3026</v>
      </c>
      <c r="I673" s="298" t="s">
        <v>4453</v>
      </c>
      <c r="J673" s="300" t="s">
        <v>4454</v>
      </c>
      <c r="K673" s="300" t="s">
        <v>4455</v>
      </c>
    </row>
    <row r="674" spans="1:11" ht="14.9" customHeight="1">
      <c r="A674" s="298">
        <v>2148556742</v>
      </c>
      <c r="B674" s="298" t="s">
        <v>2860</v>
      </c>
      <c r="C674" s="299" t="s">
        <v>4456</v>
      </c>
      <c r="D674" s="298" t="s">
        <v>2869</v>
      </c>
      <c r="E674" s="298" t="s">
        <v>2863</v>
      </c>
      <c r="F674" s="298" t="s">
        <v>2864</v>
      </c>
      <c r="G674" s="298" t="s">
        <v>2865</v>
      </c>
      <c r="H674" s="298" t="s">
        <v>4290</v>
      </c>
      <c r="I674" s="298" t="s">
        <v>4457</v>
      </c>
      <c r="J674" s="300" t="s">
        <v>4412</v>
      </c>
      <c r="K674" s="300" t="s">
        <v>4449</v>
      </c>
    </row>
    <row r="675" spans="1:11" ht="14.9" customHeight="1">
      <c r="A675" s="298">
        <v>2148567909</v>
      </c>
      <c r="B675" s="298" t="s">
        <v>2860</v>
      </c>
      <c r="C675" s="299" t="s">
        <v>4458</v>
      </c>
      <c r="D675" s="298" t="s">
        <v>2869</v>
      </c>
      <c r="E675" s="298" t="s">
        <v>2863</v>
      </c>
      <c r="F675" s="298" t="s">
        <v>2864</v>
      </c>
      <c r="G675" s="298" t="s">
        <v>2923</v>
      </c>
      <c r="H675" s="298" t="s">
        <v>3336</v>
      </c>
      <c r="I675" s="298" t="s">
        <v>4459</v>
      </c>
      <c r="J675" s="300">
        <v>45225</v>
      </c>
      <c r="K675" s="300">
        <v>45233</v>
      </c>
    </row>
    <row r="676" spans="1:11" ht="14.9" customHeight="1">
      <c r="A676" s="298">
        <v>2148567871</v>
      </c>
      <c r="B676" s="298" t="s">
        <v>2860</v>
      </c>
      <c r="C676" s="299" t="s">
        <v>4460</v>
      </c>
      <c r="D676" s="298" t="s">
        <v>2869</v>
      </c>
      <c r="E676" s="298" t="s">
        <v>2863</v>
      </c>
      <c r="F676" s="298" t="s">
        <v>2864</v>
      </c>
      <c r="G676" s="298" t="s">
        <v>4461</v>
      </c>
      <c r="H676" s="298" t="s">
        <v>3561</v>
      </c>
      <c r="I676" s="298" t="s">
        <v>4462</v>
      </c>
      <c r="J676" s="300">
        <v>45238</v>
      </c>
      <c r="K676" s="300">
        <v>45246</v>
      </c>
    </row>
    <row r="677" spans="1:11" ht="14.9" customHeight="1">
      <c r="A677" s="298">
        <v>2148572726</v>
      </c>
      <c r="B677" s="298" t="s">
        <v>2860</v>
      </c>
      <c r="C677" s="299" t="s">
        <v>4463</v>
      </c>
      <c r="D677" s="298" t="s">
        <v>2876</v>
      </c>
      <c r="E677" s="298" t="s">
        <v>2863</v>
      </c>
      <c r="F677" s="298" t="s">
        <v>2864</v>
      </c>
      <c r="G677" s="298" t="s">
        <v>4127</v>
      </c>
      <c r="H677" s="298" t="s">
        <v>3054</v>
      </c>
      <c r="I677" s="298" t="s">
        <v>4464</v>
      </c>
      <c r="J677" s="300">
        <v>45218</v>
      </c>
      <c r="K677" s="300">
        <v>45226</v>
      </c>
    </row>
    <row r="678" spans="1:11" ht="14.9" customHeight="1">
      <c r="A678" s="298">
        <v>2148572419</v>
      </c>
      <c r="B678" s="298" t="s">
        <v>2860</v>
      </c>
      <c r="C678" s="299" t="s">
        <v>4465</v>
      </c>
      <c r="D678" s="298" t="s">
        <v>2876</v>
      </c>
      <c r="E678" s="298" t="s">
        <v>2863</v>
      </c>
      <c r="F678" s="298" t="s">
        <v>2864</v>
      </c>
      <c r="G678" s="298" t="s">
        <v>3647</v>
      </c>
      <c r="H678" s="298" t="s">
        <v>4466</v>
      </c>
      <c r="I678" s="298" t="s">
        <v>4467</v>
      </c>
      <c r="J678" s="300">
        <v>45237</v>
      </c>
      <c r="K678" s="300">
        <v>45245</v>
      </c>
    </row>
    <row r="679" spans="1:11" ht="14.9" customHeight="1">
      <c r="A679" s="298">
        <v>2148572381</v>
      </c>
      <c r="B679" s="298" t="s">
        <v>2860</v>
      </c>
      <c r="C679" s="299" t="s">
        <v>4468</v>
      </c>
      <c r="D679" s="298" t="s">
        <v>2869</v>
      </c>
      <c r="E679" s="298" t="s">
        <v>2863</v>
      </c>
      <c r="F679" s="298" t="s">
        <v>2864</v>
      </c>
      <c r="G679" s="298" t="s">
        <v>2939</v>
      </c>
      <c r="H679" s="298" t="s">
        <v>3786</v>
      </c>
      <c r="I679" s="298" t="s">
        <v>4469</v>
      </c>
      <c r="J679" s="300">
        <v>45239</v>
      </c>
      <c r="K679" s="300">
        <v>45247</v>
      </c>
    </row>
    <row r="680" spans="1:11" ht="14.9" customHeight="1">
      <c r="A680" s="298">
        <v>2148572354</v>
      </c>
      <c r="B680" s="298" t="s">
        <v>2860</v>
      </c>
      <c r="C680" s="299" t="s">
        <v>4470</v>
      </c>
      <c r="D680" s="298" t="s">
        <v>2876</v>
      </c>
      <c r="E680" s="298" t="s">
        <v>2863</v>
      </c>
      <c r="F680" s="298" t="s">
        <v>2864</v>
      </c>
      <c r="G680" s="298" t="s">
        <v>3647</v>
      </c>
      <c r="H680" s="298" t="s">
        <v>4466</v>
      </c>
      <c r="I680" s="298" t="s">
        <v>4467</v>
      </c>
      <c r="J680" s="300">
        <v>45237</v>
      </c>
      <c r="K680" s="300">
        <v>45245</v>
      </c>
    </row>
    <row r="681" spans="1:11" ht="14.9" customHeight="1">
      <c r="A681" s="298">
        <v>2148579029</v>
      </c>
      <c r="B681" s="298" t="s">
        <v>2860</v>
      </c>
      <c r="C681" s="299" t="s">
        <v>4471</v>
      </c>
      <c r="D681" s="298" t="s">
        <v>2862</v>
      </c>
      <c r="E681" s="298" t="s">
        <v>2863</v>
      </c>
      <c r="F681" s="298" t="s">
        <v>2864</v>
      </c>
      <c r="G681" s="298" t="s">
        <v>2920</v>
      </c>
      <c r="H681" s="298" t="s">
        <v>4310</v>
      </c>
      <c r="I681" s="298" t="s">
        <v>4472</v>
      </c>
      <c r="J681" s="300">
        <v>45232</v>
      </c>
      <c r="K681" s="300">
        <v>45240</v>
      </c>
    </row>
    <row r="682" spans="1:11" ht="14.9" customHeight="1">
      <c r="A682" s="298">
        <v>2148578605</v>
      </c>
      <c r="B682" s="298" t="s">
        <v>2860</v>
      </c>
      <c r="C682" s="299" t="s">
        <v>4473</v>
      </c>
      <c r="D682" s="298" t="s">
        <v>2862</v>
      </c>
      <c r="E682" s="298" t="s">
        <v>2863</v>
      </c>
      <c r="F682" s="298" t="s">
        <v>2864</v>
      </c>
      <c r="G682" s="298" t="s">
        <v>3930</v>
      </c>
      <c r="H682" s="298" t="s">
        <v>4310</v>
      </c>
      <c r="I682" s="298" t="s">
        <v>4474</v>
      </c>
      <c r="J682" s="300">
        <v>45240</v>
      </c>
      <c r="K682" s="300">
        <v>45248</v>
      </c>
    </row>
    <row r="683" spans="1:11" ht="14.9" customHeight="1">
      <c r="A683" s="298">
        <v>2148578372</v>
      </c>
      <c r="B683" s="298" t="s">
        <v>2860</v>
      </c>
      <c r="C683" s="299" t="s">
        <v>4475</v>
      </c>
      <c r="D683" s="298" t="s">
        <v>2869</v>
      </c>
      <c r="E683" s="298" t="s">
        <v>2863</v>
      </c>
      <c r="F683" s="298" t="s">
        <v>2864</v>
      </c>
      <c r="G683" s="298" t="s">
        <v>2954</v>
      </c>
      <c r="H683" s="298" t="s">
        <v>3204</v>
      </c>
      <c r="I683" s="298" t="s">
        <v>4476</v>
      </c>
      <c r="J683" s="300">
        <v>45239</v>
      </c>
      <c r="K683" s="300">
        <v>45247</v>
      </c>
    </row>
    <row r="684" spans="1:11" ht="14.9" customHeight="1">
      <c r="A684" s="298">
        <v>2148578319</v>
      </c>
      <c r="B684" s="298" t="s">
        <v>2860</v>
      </c>
      <c r="C684" s="299" t="s">
        <v>4477</v>
      </c>
      <c r="D684" s="298" t="s">
        <v>2869</v>
      </c>
      <c r="E684" s="298" t="s">
        <v>2863</v>
      </c>
      <c r="F684" s="298" t="s">
        <v>2864</v>
      </c>
      <c r="G684" s="298" t="s">
        <v>2906</v>
      </c>
      <c r="H684" s="298" t="s">
        <v>4374</v>
      </c>
      <c r="I684" s="298" t="s">
        <v>4478</v>
      </c>
      <c r="J684" s="300">
        <v>45221</v>
      </c>
      <c r="K684" s="300">
        <v>45229</v>
      </c>
    </row>
    <row r="685" spans="1:11" ht="14.9" customHeight="1">
      <c r="A685" s="298">
        <v>2148585792</v>
      </c>
      <c r="B685" s="298" t="s">
        <v>2860</v>
      </c>
      <c r="C685" s="299" t="s">
        <v>4479</v>
      </c>
      <c r="D685" s="298" t="s">
        <v>2862</v>
      </c>
      <c r="E685" s="298" t="s">
        <v>2863</v>
      </c>
      <c r="F685" s="298" t="s">
        <v>2864</v>
      </c>
      <c r="G685" s="298" t="s">
        <v>2865</v>
      </c>
      <c r="H685" s="298" t="s">
        <v>2880</v>
      </c>
      <c r="I685" s="298" t="s">
        <v>4480</v>
      </c>
      <c r="J685" s="300">
        <v>45232</v>
      </c>
      <c r="K685" s="300">
        <v>45240</v>
      </c>
    </row>
    <row r="686" spans="1:11" ht="14.9" customHeight="1">
      <c r="A686" s="298">
        <v>2148585677</v>
      </c>
      <c r="B686" s="298" t="s">
        <v>2860</v>
      </c>
      <c r="C686" s="299" t="s">
        <v>4481</v>
      </c>
      <c r="D686" s="298" t="s">
        <v>2862</v>
      </c>
      <c r="E686" s="298" t="s">
        <v>2863</v>
      </c>
      <c r="F686" s="298" t="s">
        <v>2864</v>
      </c>
      <c r="G686" s="298" t="s">
        <v>2865</v>
      </c>
      <c r="H686" s="298" t="s">
        <v>4356</v>
      </c>
      <c r="I686" s="298" t="s">
        <v>4482</v>
      </c>
      <c r="J686" s="300">
        <v>45236</v>
      </c>
      <c r="K686" s="300">
        <v>45244</v>
      </c>
    </row>
    <row r="687" spans="1:11" ht="14.9" customHeight="1">
      <c r="A687" s="298">
        <v>2148585109</v>
      </c>
      <c r="B687" s="298" t="s">
        <v>2860</v>
      </c>
      <c r="C687" s="299" t="s">
        <v>4483</v>
      </c>
      <c r="D687" s="298" t="s">
        <v>2869</v>
      </c>
      <c r="E687" s="298" t="s">
        <v>2863</v>
      </c>
      <c r="F687" s="298" t="s">
        <v>2864</v>
      </c>
      <c r="G687" s="298" t="s">
        <v>2970</v>
      </c>
      <c r="H687" s="298" t="s">
        <v>3026</v>
      </c>
      <c r="I687" s="298" t="s">
        <v>4484</v>
      </c>
      <c r="J687" s="300">
        <v>45232</v>
      </c>
      <c r="K687" s="300">
        <v>45240</v>
      </c>
    </row>
    <row r="688" spans="1:11" ht="14.9" customHeight="1">
      <c r="A688" s="298">
        <v>2148584818</v>
      </c>
      <c r="B688" s="298" t="s">
        <v>2860</v>
      </c>
      <c r="C688" s="299" t="s">
        <v>4485</v>
      </c>
      <c r="D688" s="298" t="s">
        <v>2862</v>
      </c>
      <c r="E688" s="298" t="s">
        <v>2863</v>
      </c>
      <c r="F688" s="298" t="s">
        <v>2864</v>
      </c>
      <c r="G688" s="298" t="s">
        <v>2906</v>
      </c>
      <c r="H688" s="298" t="s">
        <v>4128</v>
      </c>
      <c r="I688" s="298" t="s">
        <v>4486</v>
      </c>
      <c r="J688" s="300">
        <v>45224</v>
      </c>
      <c r="K688" s="300">
        <v>45232</v>
      </c>
    </row>
    <row r="689" spans="1:11" ht="14.9" customHeight="1">
      <c r="A689" s="298">
        <v>2148584721</v>
      </c>
      <c r="B689" s="298" t="s">
        <v>2860</v>
      </c>
      <c r="C689" s="299" t="s">
        <v>4487</v>
      </c>
      <c r="D689" s="298" t="s">
        <v>2869</v>
      </c>
      <c r="E689" s="298" t="s">
        <v>2863</v>
      </c>
      <c r="F689" s="298" t="s">
        <v>2864</v>
      </c>
      <c r="G689" s="298" t="s">
        <v>2970</v>
      </c>
      <c r="H689" s="298" t="s">
        <v>3026</v>
      </c>
      <c r="I689" s="298" t="s">
        <v>4484</v>
      </c>
      <c r="J689" s="300">
        <v>45229</v>
      </c>
      <c r="K689" s="300">
        <v>45237</v>
      </c>
    </row>
    <row r="690" spans="1:11" ht="14.9" customHeight="1">
      <c r="A690" s="298">
        <v>2148584159</v>
      </c>
      <c r="B690" s="298" t="s">
        <v>2860</v>
      </c>
      <c r="C690" s="299" t="s">
        <v>4488</v>
      </c>
      <c r="D690" s="298" t="s">
        <v>2869</v>
      </c>
      <c r="E690" s="298" t="s">
        <v>2863</v>
      </c>
      <c r="F690" s="298" t="s">
        <v>2864</v>
      </c>
      <c r="G690" s="298" t="s">
        <v>2865</v>
      </c>
      <c r="H690" s="298" t="s">
        <v>3336</v>
      </c>
      <c r="I690" s="298" t="s">
        <v>4489</v>
      </c>
      <c r="J690" s="300">
        <v>45239</v>
      </c>
      <c r="K690" s="300">
        <v>45247</v>
      </c>
    </row>
    <row r="691" spans="1:11" ht="14.9" customHeight="1">
      <c r="A691" s="298">
        <v>2148584087</v>
      </c>
      <c r="B691" s="298" t="s">
        <v>2860</v>
      </c>
      <c r="C691" s="299" t="s">
        <v>4490</v>
      </c>
      <c r="D691" s="298" t="s">
        <v>2869</v>
      </c>
      <c r="E691" s="298" t="s">
        <v>2863</v>
      </c>
      <c r="F691" s="298" t="s">
        <v>2864</v>
      </c>
      <c r="G691" s="298" t="s">
        <v>2865</v>
      </c>
      <c r="H691" s="298" t="s">
        <v>3336</v>
      </c>
      <c r="I691" s="298" t="s">
        <v>4491</v>
      </c>
      <c r="J691" s="300">
        <v>45236</v>
      </c>
      <c r="K691" s="300">
        <v>45244</v>
      </c>
    </row>
    <row r="692" spans="1:11" ht="14.9" customHeight="1">
      <c r="A692" s="298">
        <v>2148583947</v>
      </c>
      <c r="B692" s="298" t="s">
        <v>2860</v>
      </c>
      <c r="C692" s="299" t="s">
        <v>4492</v>
      </c>
      <c r="D692" s="298" t="s">
        <v>2869</v>
      </c>
      <c r="E692" s="298" t="s">
        <v>2863</v>
      </c>
      <c r="F692" s="298" t="s">
        <v>2864</v>
      </c>
      <c r="G692" s="298" t="s">
        <v>2865</v>
      </c>
      <c r="H692" s="298" t="s">
        <v>3741</v>
      </c>
      <c r="I692" s="298" t="s">
        <v>4493</v>
      </c>
      <c r="J692" s="300">
        <v>45237</v>
      </c>
      <c r="K692" s="300">
        <v>45245</v>
      </c>
    </row>
    <row r="693" spans="1:11" ht="14.9" customHeight="1">
      <c r="A693" s="298">
        <v>2148583656</v>
      </c>
      <c r="B693" s="298" t="s">
        <v>2860</v>
      </c>
      <c r="C693" s="299" t="s">
        <v>4494</v>
      </c>
      <c r="D693" s="298" t="s">
        <v>2869</v>
      </c>
      <c r="E693" s="298" t="s">
        <v>2863</v>
      </c>
      <c r="F693" s="298" t="s">
        <v>2864</v>
      </c>
      <c r="G693" s="298" t="s">
        <v>2865</v>
      </c>
      <c r="H693" s="298" t="s">
        <v>3336</v>
      </c>
      <c r="I693" s="298" t="s">
        <v>4495</v>
      </c>
      <c r="J693" s="300">
        <v>45236</v>
      </c>
      <c r="K693" s="300">
        <v>45244</v>
      </c>
    </row>
    <row r="694" spans="1:11" ht="14.9" customHeight="1">
      <c r="A694" s="298">
        <v>2148582598</v>
      </c>
      <c r="B694" s="298" t="s">
        <v>2860</v>
      </c>
      <c r="C694" s="299" t="s">
        <v>4496</v>
      </c>
      <c r="D694" s="298" t="s">
        <v>2869</v>
      </c>
      <c r="E694" s="298" t="s">
        <v>2863</v>
      </c>
      <c r="F694" s="298" t="s">
        <v>2864</v>
      </c>
      <c r="G694" s="298" t="s">
        <v>2865</v>
      </c>
      <c r="H694" s="298" t="s">
        <v>3037</v>
      </c>
      <c r="I694" s="298" t="s">
        <v>4497</v>
      </c>
      <c r="J694" s="300">
        <v>45231</v>
      </c>
      <c r="K694" s="300">
        <v>45239</v>
      </c>
    </row>
    <row r="695" spans="1:11" ht="14.9" customHeight="1">
      <c r="A695" s="298">
        <v>2148591708</v>
      </c>
      <c r="B695" s="298" t="s">
        <v>2860</v>
      </c>
      <c r="C695" s="299" t="s">
        <v>4498</v>
      </c>
      <c r="D695" s="298" t="s">
        <v>2869</v>
      </c>
      <c r="E695" s="298" t="s">
        <v>2863</v>
      </c>
      <c r="F695" s="298" t="s">
        <v>2864</v>
      </c>
      <c r="G695" s="298" t="s">
        <v>2923</v>
      </c>
      <c r="H695" s="298" t="s">
        <v>3112</v>
      </c>
      <c r="I695" s="298" t="s">
        <v>4499</v>
      </c>
      <c r="J695" s="300">
        <v>45225</v>
      </c>
      <c r="K695" s="300">
        <v>45233</v>
      </c>
    </row>
    <row r="696" spans="1:11" ht="14.9" customHeight="1">
      <c r="A696" s="298">
        <v>2148591613</v>
      </c>
      <c r="B696" s="298" t="s">
        <v>2860</v>
      </c>
      <c r="C696" s="299" t="s">
        <v>4500</v>
      </c>
      <c r="D696" s="298" t="s">
        <v>2869</v>
      </c>
      <c r="E696" s="298" t="s">
        <v>2863</v>
      </c>
      <c r="F696" s="298" t="s">
        <v>2864</v>
      </c>
      <c r="G696" s="298" t="s">
        <v>2923</v>
      </c>
      <c r="H696" s="298" t="s">
        <v>3106</v>
      </c>
      <c r="I696" s="298" t="s">
        <v>4501</v>
      </c>
      <c r="J696" s="300">
        <v>45224</v>
      </c>
      <c r="K696" s="300">
        <v>45232</v>
      </c>
    </row>
    <row r="697" spans="1:11" ht="14.9" customHeight="1">
      <c r="A697" s="298">
        <v>2148591279</v>
      </c>
      <c r="B697" s="298" t="s">
        <v>2860</v>
      </c>
      <c r="C697" s="299" t="s">
        <v>4502</v>
      </c>
      <c r="D697" s="298" t="s">
        <v>2869</v>
      </c>
      <c r="E697" s="298" t="s">
        <v>2863</v>
      </c>
      <c r="F697" s="298" t="s">
        <v>2864</v>
      </c>
      <c r="G697" s="298" t="s">
        <v>2899</v>
      </c>
      <c r="H697" s="298" t="s">
        <v>4046</v>
      </c>
      <c r="I697" s="298" t="s">
        <v>4503</v>
      </c>
      <c r="J697" s="300">
        <v>45245</v>
      </c>
      <c r="K697" s="300">
        <v>45253</v>
      </c>
    </row>
    <row r="698" spans="1:11" ht="14.9" customHeight="1">
      <c r="A698" s="298">
        <v>2148591012</v>
      </c>
      <c r="B698" s="298" t="s">
        <v>2860</v>
      </c>
      <c r="C698" s="299" t="s">
        <v>4504</v>
      </c>
      <c r="D698" s="298" t="s">
        <v>2876</v>
      </c>
      <c r="E698" s="298" t="s">
        <v>2863</v>
      </c>
      <c r="F698" s="298" t="s">
        <v>2864</v>
      </c>
      <c r="G698" s="298" t="s">
        <v>2865</v>
      </c>
      <c r="H698" s="298" t="s">
        <v>4505</v>
      </c>
      <c r="I698" s="298" t="s">
        <v>4506</v>
      </c>
      <c r="J698" s="300">
        <v>45247</v>
      </c>
      <c r="K698" s="300">
        <v>45255</v>
      </c>
    </row>
    <row r="699" spans="1:11" ht="14.9" customHeight="1">
      <c r="A699" s="298">
        <v>2148590231</v>
      </c>
      <c r="B699" s="298" t="s">
        <v>2860</v>
      </c>
      <c r="C699" s="299" t="s">
        <v>4507</v>
      </c>
      <c r="D699" s="298" t="s">
        <v>2869</v>
      </c>
      <c r="E699" s="298" t="s">
        <v>2863</v>
      </c>
      <c r="F699" s="298" t="s">
        <v>2864</v>
      </c>
      <c r="G699" s="298" t="s">
        <v>2923</v>
      </c>
      <c r="H699" s="298" t="s">
        <v>3199</v>
      </c>
      <c r="I699" s="298" t="s">
        <v>4508</v>
      </c>
      <c r="J699" s="300">
        <v>45222</v>
      </c>
      <c r="K699" s="300">
        <v>45230</v>
      </c>
    </row>
    <row r="700" spans="1:11" ht="14.9" customHeight="1">
      <c r="A700" s="298">
        <v>2148589748</v>
      </c>
      <c r="B700" s="298" t="s">
        <v>2860</v>
      </c>
      <c r="C700" s="299" t="s">
        <v>4509</v>
      </c>
      <c r="D700" s="298" t="s">
        <v>2862</v>
      </c>
      <c r="E700" s="298" t="s">
        <v>2863</v>
      </c>
      <c r="F700" s="298" t="s">
        <v>2864</v>
      </c>
      <c r="G700" s="298" t="s">
        <v>2865</v>
      </c>
      <c r="H700" s="298" t="s">
        <v>2880</v>
      </c>
      <c r="I700" s="298" t="s">
        <v>4510</v>
      </c>
      <c r="J700" s="300">
        <v>45236</v>
      </c>
      <c r="K700" s="300">
        <v>45244</v>
      </c>
    </row>
    <row r="701" spans="1:11" ht="14.9" customHeight="1">
      <c r="A701" s="298">
        <v>2148589518</v>
      </c>
      <c r="B701" s="298" t="s">
        <v>2860</v>
      </c>
      <c r="C701" s="299" t="s">
        <v>4511</v>
      </c>
      <c r="D701" s="298" t="s">
        <v>2869</v>
      </c>
      <c r="E701" s="298" t="s">
        <v>2863</v>
      </c>
      <c r="F701" s="298" t="s">
        <v>2864</v>
      </c>
      <c r="G701" s="298" t="s">
        <v>2939</v>
      </c>
      <c r="H701" s="298" t="s">
        <v>4512</v>
      </c>
      <c r="I701" s="298" t="s">
        <v>4513</v>
      </c>
      <c r="J701" s="300">
        <v>45222</v>
      </c>
      <c r="K701" s="300">
        <v>45230</v>
      </c>
    </row>
    <row r="702" spans="1:11" ht="14.9" customHeight="1">
      <c r="A702" s="298">
        <v>2148586798</v>
      </c>
      <c r="B702" s="298" t="s">
        <v>2860</v>
      </c>
      <c r="C702" s="299" t="s">
        <v>4514</v>
      </c>
      <c r="D702" s="298" t="s">
        <v>2869</v>
      </c>
      <c r="E702" s="298" t="s">
        <v>2863</v>
      </c>
      <c r="F702" s="298" t="s">
        <v>2864</v>
      </c>
      <c r="G702" s="298" t="s">
        <v>2923</v>
      </c>
      <c r="H702" s="298" t="s">
        <v>4515</v>
      </c>
      <c r="I702" s="298" t="s">
        <v>4516</v>
      </c>
      <c r="J702" s="300">
        <v>45219</v>
      </c>
      <c r="K702" s="300">
        <v>45227</v>
      </c>
    </row>
    <row r="703" spans="1:11" ht="14.9" customHeight="1">
      <c r="A703" s="298">
        <v>2148598223</v>
      </c>
      <c r="B703" s="298" t="s">
        <v>2860</v>
      </c>
      <c r="C703" s="299" t="s">
        <v>4517</v>
      </c>
      <c r="D703" s="298" t="s">
        <v>2869</v>
      </c>
      <c r="E703" s="298" t="s">
        <v>2863</v>
      </c>
      <c r="F703" s="298" t="s">
        <v>2864</v>
      </c>
      <c r="G703" s="298" t="s">
        <v>2920</v>
      </c>
      <c r="H703" s="298" t="s">
        <v>2978</v>
      </c>
      <c r="I703" s="298" t="s">
        <v>4518</v>
      </c>
      <c r="J703" s="300">
        <v>45243</v>
      </c>
      <c r="K703" s="300">
        <v>45251</v>
      </c>
    </row>
    <row r="704" spans="1:11" ht="14.9" customHeight="1">
      <c r="A704" s="298">
        <v>2148598140</v>
      </c>
      <c r="B704" s="298" t="s">
        <v>2860</v>
      </c>
      <c r="C704" s="299" t="s">
        <v>4519</v>
      </c>
      <c r="D704" s="298" t="s">
        <v>2869</v>
      </c>
      <c r="E704" s="298" t="s">
        <v>2863</v>
      </c>
      <c r="F704" s="298" t="s">
        <v>2864</v>
      </c>
      <c r="G704" s="298" t="s">
        <v>3144</v>
      </c>
      <c r="H704" s="298" t="s">
        <v>2978</v>
      </c>
      <c r="I704" s="298" t="s">
        <v>4520</v>
      </c>
      <c r="J704" s="300">
        <v>45241</v>
      </c>
      <c r="K704" s="300">
        <v>45249</v>
      </c>
    </row>
    <row r="705" spans="1:11" ht="14.9" customHeight="1">
      <c r="A705" s="298">
        <v>2148597662</v>
      </c>
      <c r="B705" s="298" t="s">
        <v>2860</v>
      </c>
      <c r="C705" s="299" t="s">
        <v>4521</v>
      </c>
      <c r="D705" s="298" t="s">
        <v>2869</v>
      </c>
      <c r="E705" s="298" t="s">
        <v>2863</v>
      </c>
      <c r="F705" s="298" t="s">
        <v>2864</v>
      </c>
      <c r="G705" s="298" t="s">
        <v>2923</v>
      </c>
      <c r="H705" s="298" t="s">
        <v>4374</v>
      </c>
      <c r="I705" s="298" t="s">
        <v>4522</v>
      </c>
      <c r="J705" s="300">
        <v>45230</v>
      </c>
      <c r="K705" s="300">
        <v>45238</v>
      </c>
    </row>
    <row r="706" spans="1:11" ht="14.9" customHeight="1">
      <c r="A706" s="298">
        <v>2148597251</v>
      </c>
      <c r="B706" s="298" t="s">
        <v>2860</v>
      </c>
      <c r="C706" s="299" t="s">
        <v>4523</v>
      </c>
      <c r="D706" s="298" t="s">
        <v>2869</v>
      </c>
      <c r="E706" s="298" t="s">
        <v>2863</v>
      </c>
      <c r="F706" s="298" t="s">
        <v>2864</v>
      </c>
      <c r="G706" s="298" t="s">
        <v>2911</v>
      </c>
      <c r="H706" s="298" t="s">
        <v>2978</v>
      </c>
      <c r="I706" s="298" t="s">
        <v>4524</v>
      </c>
      <c r="J706" s="300">
        <v>45240</v>
      </c>
      <c r="K706" s="300">
        <v>45248</v>
      </c>
    </row>
    <row r="707" spans="1:11" ht="14.9" customHeight="1">
      <c r="A707" s="298">
        <v>2148596758</v>
      </c>
      <c r="B707" s="298" t="s">
        <v>2860</v>
      </c>
      <c r="C707" s="299" t="s">
        <v>4525</v>
      </c>
      <c r="D707" s="298" t="s">
        <v>2862</v>
      </c>
      <c r="E707" s="298" t="s">
        <v>2863</v>
      </c>
      <c r="F707" s="298" t="s">
        <v>2864</v>
      </c>
      <c r="G707" s="298" t="s">
        <v>2920</v>
      </c>
      <c r="H707" s="298" t="s">
        <v>2975</v>
      </c>
      <c r="I707" s="298" t="s">
        <v>4526</v>
      </c>
      <c r="J707" s="300">
        <v>45245</v>
      </c>
      <c r="K707" s="300">
        <v>45253</v>
      </c>
    </row>
    <row r="708" spans="1:11" ht="14.9" customHeight="1">
      <c r="A708" s="298">
        <v>2148595705</v>
      </c>
      <c r="B708" s="298" t="s">
        <v>2860</v>
      </c>
      <c r="C708" s="299" t="s">
        <v>4527</v>
      </c>
      <c r="D708" s="298" t="s">
        <v>2869</v>
      </c>
      <c r="E708" s="298" t="s">
        <v>2863</v>
      </c>
      <c r="F708" s="298" t="s">
        <v>2864</v>
      </c>
      <c r="G708" s="298" t="s">
        <v>2939</v>
      </c>
      <c r="H708" s="298" t="s">
        <v>4512</v>
      </c>
      <c r="I708" s="298" t="s">
        <v>4528</v>
      </c>
      <c r="J708" s="300">
        <v>45237</v>
      </c>
      <c r="K708" s="300">
        <v>45245</v>
      </c>
    </row>
    <row r="709" spans="1:11" ht="14.9" customHeight="1">
      <c r="A709" s="298">
        <v>2148595349</v>
      </c>
      <c r="B709" s="298" t="s">
        <v>2860</v>
      </c>
      <c r="C709" s="299" t="s">
        <v>4529</v>
      </c>
      <c r="D709" s="298" t="s">
        <v>2869</v>
      </c>
      <c r="E709" s="298" t="s">
        <v>2863</v>
      </c>
      <c r="F709" s="298" t="s">
        <v>2864</v>
      </c>
      <c r="G709" s="298" t="s">
        <v>2923</v>
      </c>
      <c r="H709" s="298" t="s">
        <v>3112</v>
      </c>
      <c r="I709" s="298" t="s">
        <v>4530</v>
      </c>
      <c r="J709" s="300">
        <v>45232</v>
      </c>
      <c r="K709" s="300">
        <v>45240</v>
      </c>
    </row>
    <row r="710" spans="1:11" ht="14.9" customHeight="1">
      <c r="A710" s="298">
        <v>2148595335</v>
      </c>
      <c r="B710" s="298" t="s">
        <v>2860</v>
      </c>
      <c r="C710" s="299" t="s">
        <v>4531</v>
      </c>
      <c r="D710" s="298" t="s">
        <v>2869</v>
      </c>
      <c r="E710" s="298" t="s">
        <v>2863</v>
      </c>
      <c r="F710" s="298" t="s">
        <v>2864</v>
      </c>
      <c r="G710" s="298" t="s">
        <v>2923</v>
      </c>
      <c r="H710" s="298" t="s">
        <v>3112</v>
      </c>
      <c r="I710" s="298" t="s">
        <v>4532</v>
      </c>
      <c r="J710" s="300">
        <v>45232</v>
      </c>
      <c r="K710" s="300">
        <v>45240</v>
      </c>
    </row>
    <row r="711" spans="1:11" ht="14.9" customHeight="1">
      <c r="A711" s="298">
        <v>2148595313</v>
      </c>
      <c r="B711" s="298" t="s">
        <v>2860</v>
      </c>
      <c r="C711" s="299" t="s">
        <v>4533</v>
      </c>
      <c r="D711" s="298" t="s">
        <v>2869</v>
      </c>
      <c r="E711" s="298" t="s">
        <v>2863</v>
      </c>
      <c r="F711" s="298" t="s">
        <v>2864</v>
      </c>
      <c r="G711" s="298" t="s">
        <v>2923</v>
      </c>
      <c r="H711" s="298" t="s">
        <v>3112</v>
      </c>
      <c r="I711" s="298" t="s">
        <v>4532</v>
      </c>
      <c r="J711" s="300">
        <v>45232</v>
      </c>
      <c r="K711" s="300">
        <v>45240</v>
      </c>
    </row>
    <row r="712" spans="1:11" ht="14.9" customHeight="1">
      <c r="A712" s="298">
        <v>2148595073</v>
      </c>
      <c r="B712" s="298" t="s">
        <v>2860</v>
      </c>
      <c r="C712" s="299" t="s">
        <v>4534</v>
      </c>
      <c r="D712" s="298" t="s">
        <v>2869</v>
      </c>
      <c r="E712" s="298" t="s">
        <v>2863</v>
      </c>
      <c r="F712" s="298" t="s">
        <v>2864</v>
      </c>
      <c r="G712" s="298" t="s">
        <v>2899</v>
      </c>
      <c r="H712" s="298" t="s">
        <v>4535</v>
      </c>
      <c r="I712" s="298" t="s">
        <v>4536</v>
      </c>
      <c r="J712" s="300">
        <v>45245</v>
      </c>
      <c r="K712" s="300">
        <v>45253</v>
      </c>
    </row>
    <row r="713" spans="1:11" ht="14.9" customHeight="1">
      <c r="A713" s="298">
        <v>2148605071</v>
      </c>
      <c r="B713" s="298" t="s">
        <v>2860</v>
      </c>
      <c r="C713" s="299" t="s">
        <v>4537</v>
      </c>
      <c r="D713" s="298" t="s">
        <v>2876</v>
      </c>
      <c r="E713" s="298" t="s">
        <v>2863</v>
      </c>
      <c r="F713" s="298" t="s">
        <v>2864</v>
      </c>
      <c r="G713" s="298" t="s">
        <v>2902</v>
      </c>
      <c r="H713" s="298" t="s">
        <v>4538</v>
      </c>
      <c r="I713" s="298" t="s">
        <v>4539</v>
      </c>
      <c r="J713" s="300" t="s">
        <v>4540</v>
      </c>
      <c r="K713" s="300" t="s">
        <v>4541</v>
      </c>
    </row>
    <row r="714" spans="1:11" ht="14.9" customHeight="1">
      <c r="A714" s="298">
        <v>2148604458</v>
      </c>
      <c r="B714" s="298" t="s">
        <v>2860</v>
      </c>
      <c r="C714" s="299" t="s">
        <v>4542</v>
      </c>
      <c r="D714" s="298" t="s">
        <v>2869</v>
      </c>
      <c r="E714" s="298" t="s">
        <v>2863</v>
      </c>
      <c r="F714" s="298" t="s">
        <v>2864</v>
      </c>
      <c r="G714" s="298" t="s">
        <v>2923</v>
      </c>
      <c r="H714" s="298" t="s">
        <v>3122</v>
      </c>
      <c r="I714" s="298" t="s">
        <v>4543</v>
      </c>
      <c r="J714" s="300" t="s">
        <v>4540</v>
      </c>
      <c r="K714" s="300" t="s">
        <v>4541</v>
      </c>
    </row>
    <row r="715" spans="1:11" ht="14.9" customHeight="1">
      <c r="A715" s="298">
        <v>2148603849</v>
      </c>
      <c r="B715" s="298" t="s">
        <v>2860</v>
      </c>
      <c r="C715" s="299" t="s">
        <v>4544</v>
      </c>
      <c r="D715" s="298" t="s">
        <v>2862</v>
      </c>
      <c r="E715" s="298" t="s">
        <v>2863</v>
      </c>
      <c r="F715" s="298" t="s">
        <v>2864</v>
      </c>
      <c r="G715" s="298" t="s">
        <v>2923</v>
      </c>
      <c r="H715" s="298" t="s">
        <v>4122</v>
      </c>
      <c r="I715" s="298" t="s">
        <v>4545</v>
      </c>
      <c r="J715" s="300" t="s">
        <v>4546</v>
      </c>
      <c r="K715" s="300" t="s">
        <v>4547</v>
      </c>
    </row>
    <row r="716" spans="1:11" ht="14.9" customHeight="1">
      <c r="A716" s="298">
        <v>2148603680</v>
      </c>
      <c r="B716" s="298" t="s">
        <v>2860</v>
      </c>
      <c r="C716" s="299" t="s">
        <v>4548</v>
      </c>
      <c r="D716" s="298" t="s">
        <v>2869</v>
      </c>
      <c r="E716" s="298" t="s">
        <v>2863</v>
      </c>
      <c r="F716" s="298" t="s">
        <v>2864</v>
      </c>
      <c r="G716" s="298" t="s">
        <v>2906</v>
      </c>
      <c r="H716" s="298" t="s">
        <v>2999</v>
      </c>
      <c r="I716" s="298" t="s">
        <v>4549</v>
      </c>
      <c r="J716" s="300" t="s">
        <v>4550</v>
      </c>
      <c r="K716" s="300" t="s">
        <v>4551</v>
      </c>
    </row>
    <row r="717" spans="1:11" ht="14.9" customHeight="1">
      <c r="A717" s="298">
        <v>2148602892</v>
      </c>
      <c r="B717" s="298" t="s">
        <v>2860</v>
      </c>
      <c r="C717" s="299" t="s">
        <v>4552</v>
      </c>
      <c r="D717" s="298" t="s">
        <v>2869</v>
      </c>
      <c r="E717" s="298" t="s">
        <v>2863</v>
      </c>
      <c r="F717" s="298" t="s">
        <v>2864</v>
      </c>
      <c r="G717" s="298" t="s">
        <v>2902</v>
      </c>
      <c r="H717" s="298" t="s">
        <v>3741</v>
      </c>
      <c r="I717" s="298" t="s">
        <v>4553</v>
      </c>
      <c r="J717" s="300" t="s">
        <v>4330</v>
      </c>
      <c r="K717" s="300" t="s">
        <v>4554</v>
      </c>
    </row>
    <row r="718" spans="1:11" ht="14.9" customHeight="1">
      <c r="A718" s="298">
        <v>2148602639</v>
      </c>
      <c r="B718" s="298" t="s">
        <v>2860</v>
      </c>
      <c r="C718" s="299" t="s">
        <v>4555</v>
      </c>
      <c r="D718" s="298" t="s">
        <v>2869</v>
      </c>
      <c r="E718" s="298" t="s">
        <v>2863</v>
      </c>
      <c r="F718" s="298" t="s">
        <v>2864</v>
      </c>
      <c r="G718" s="298" t="s">
        <v>2939</v>
      </c>
      <c r="H718" s="298" t="s">
        <v>4556</v>
      </c>
      <c r="I718" s="298" t="s">
        <v>4557</v>
      </c>
      <c r="J718" s="300" t="s">
        <v>4558</v>
      </c>
      <c r="K718" s="300" t="s">
        <v>4540</v>
      </c>
    </row>
    <row r="719" spans="1:11" ht="14.9" customHeight="1">
      <c r="A719" s="298">
        <v>2148602619</v>
      </c>
      <c r="B719" s="298" t="s">
        <v>2860</v>
      </c>
      <c r="C719" s="299" t="s">
        <v>4559</v>
      </c>
      <c r="D719" s="298" t="s">
        <v>2869</v>
      </c>
      <c r="E719" s="298" t="s">
        <v>2863</v>
      </c>
      <c r="F719" s="298" t="s">
        <v>2864</v>
      </c>
      <c r="G719" s="298" t="s">
        <v>2939</v>
      </c>
      <c r="H719" s="298" t="s">
        <v>4556</v>
      </c>
      <c r="I719" s="298" t="s">
        <v>4557</v>
      </c>
      <c r="J719" s="300" t="s">
        <v>4558</v>
      </c>
      <c r="K719" s="300" t="s">
        <v>4540</v>
      </c>
    </row>
    <row r="720" spans="1:11" ht="14.9" customHeight="1">
      <c r="A720" s="298">
        <v>2148601619</v>
      </c>
      <c r="B720" s="298" t="s">
        <v>2860</v>
      </c>
      <c r="C720" s="299" t="s">
        <v>4560</v>
      </c>
      <c r="D720" s="298" t="s">
        <v>2869</v>
      </c>
      <c r="E720" s="298" t="s">
        <v>2863</v>
      </c>
      <c r="F720" s="298" t="s">
        <v>2864</v>
      </c>
      <c r="G720" s="298" t="s">
        <v>2923</v>
      </c>
      <c r="H720" s="298" t="s">
        <v>4374</v>
      </c>
      <c r="I720" s="298" t="s">
        <v>4561</v>
      </c>
      <c r="J720" s="300" t="s">
        <v>4406</v>
      </c>
      <c r="K720" s="300" t="s">
        <v>4407</v>
      </c>
    </row>
    <row r="721" spans="1:11" ht="14.9" customHeight="1">
      <c r="A721" s="298">
        <v>2148600007</v>
      </c>
      <c r="B721" s="298" t="s">
        <v>2860</v>
      </c>
      <c r="C721" s="299" t="s">
        <v>4562</v>
      </c>
      <c r="D721" s="298" t="s">
        <v>2869</v>
      </c>
      <c r="E721" s="298" t="s">
        <v>2863</v>
      </c>
      <c r="F721" s="298" t="s">
        <v>2864</v>
      </c>
      <c r="G721" s="298" t="s">
        <v>2865</v>
      </c>
      <c r="H721" s="298" t="s">
        <v>4563</v>
      </c>
      <c r="I721" s="298" t="s">
        <v>4564</v>
      </c>
      <c r="J721" s="300" t="s">
        <v>4565</v>
      </c>
      <c r="K721" s="300" t="s">
        <v>4566</v>
      </c>
    </row>
    <row r="722" spans="1:11" ht="14.9" customHeight="1">
      <c r="A722" s="298">
        <v>2148599578</v>
      </c>
      <c r="B722" s="298" t="s">
        <v>2860</v>
      </c>
      <c r="C722" s="299" t="s">
        <v>4567</v>
      </c>
      <c r="D722" s="298" t="s">
        <v>2869</v>
      </c>
      <c r="E722" s="298" t="s">
        <v>2863</v>
      </c>
      <c r="F722" s="298" t="s">
        <v>2864</v>
      </c>
      <c r="G722" s="298" t="s">
        <v>2939</v>
      </c>
      <c r="H722" s="298" t="s">
        <v>2957</v>
      </c>
      <c r="I722" s="298" t="s">
        <v>4568</v>
      </c>
      <c r="J722" s="300" t="s">
        <v>4385</v>
      </c>
      <c r="K722" s="300" t="s">
        <v>4386</v>
      </c>
    </row>
    <row r="723" spans="1:11" ht="14.9" customHeight="1">
      <c r="A723" s="298">
        <v>2148599371</v>
      </c>
      <c r="B723" s="298" t="s">
        <v>2860</v>
      </c>
      <c r="C723" s="299" t="s">
        <v>4569</v>
      </c>
      <c r="D723" s="298" t="s">
        <v>2869</v>
      </c>
      <c r="E723" s="298" t="s">
        <v>2863</v>
      </c>
      <c r="F723" s="298" t="s">
        <v>2864</v>
      </c>
      <c r="G723" s="298" t="s">
        <v>2923</v>
      </c>
      <c r="H723" s="298" t="s">
        <v>4374</v>
      </c>
      <c r="I723" s="298" t="s">
        <v>4570</v>
      </c>
      <c r="J723" s="300" t="s">
        <v>4446</v>
      </c>
      <c r="K723" s="300" t="s">
        <v>4406</v>
      </c>
    </row>
    <row r="724" spans="1:11" ht="14.9" customHeight="1">
      <c r="A724" s="298">
        <v>2148593282</v>
      </c>
      <c r="B724" s="298" t="s">
        <v>2860</v>
      </c>
      <c r="C724" s="299" t="s">
        <v>4571</v>
      </c>
      <c r="D724" s="298" t="s">
        <v>2869</v>
      </c>
      <c r="E724" s="298" t="s">
        <v>2863</v>
      </c>
      <c r="F724" s="298" t="s">
        <v>2864</v>
      </c>
      <c r="G724" s="298" t="s">
        <v>2865</v>
      </c>
      <c r="H724" s="298" t="s">
        <v>3741</v>
      </c>
      <c r="I724" s="298" t="s">
        <v>4572</v>
      </c>
      <c r="J724" s="300" t="s">
        <v>4573</v>
      </c>
      <c r="K724" s="300" t="s">
        <v>4574</v>
      </c>
    </row>
    <row r="725" spans="1:11" ht="14.9" customHeight="1">
      <c r="A725" s="298">
        <v>2148593223</v>
      </c>
      <c r="B725" s="298" t="s">
        <v>2860</v>
      </c>
      <c r="C725" s="299" t="s">
        <v>4575</v>
      </c>
      <c r="D725" s="298" t="s">
        <v>2869</v>
      </c>
      <c r="E725" s="298" t="s">
        <v>2863</v>
      </c>
      <c r="F725" s="298" t="s">
        <v>2864</v>
      </c>
      <c r="G725" s="298" t="s">
        <v>2865</v>
      </c>
      <c r="H725" s="298" t="s">
        <v>3122</v>
      </c>
      <c r="I725" s="298" t="s">
        <v>4576</v>
      </c>
      <c r="J725" s="300" t="s">
        <v>4573</v>
      </c>
      <c r="K725" s="300" t="s">
        <v>4574</v>
      </c>
    </row>
    <row r="726" spans="1:11" ht="14.9" customHeight="1">
      <c r="A726" s="298">
        <v>2148611505</v>
      </c>
      <c r="B726" s="298" t="s">
        <v>2860</v>
      </c>
      <c r="C726" s="299" t="s">
        <v>4577</v>
      </c>
      <c r="D726" s="298" t="s">
        <v>2869</v>
      </c>
      <c r="E726" s="298" t="s">
        <v>2863</v>
      </c>
      <c r="F726" s="298" t="s">
        <v>2864</v>
      </c>
      <c r="G726" s="298" t="s">
        <v>2865</v>
      </c>
      <c r="H726" s="298" t="s">
        <v>3185</v>
      </c>
      <c r="I726" s="298" t="s">
        <v>4578</v>
      </c>
      <c r="J726" s="300">
        <v>45243</v>
      </c>
      <c r="K726" s="300">
        <v>45251</v>
      </c>
    </row>
    <row r="727" spans="1:11" ht="14.9" customHeight="1">
      <c r="A727" s="298">
        <v>2148611131</v>
      </c>
      <c r="B727" s="298" t="s">
        <v>2860</v>
      </c>
      <c r="C727" s="299" t="s">
        <v>4579</v>
      </c>
      <c r="D727" s="298" t="s">
        <v>2869</v>
      </c>
      <c r="E727" s="298" t="s">
        <v>2863</v>
      </c>
      <c r="F727" s="298" t="s">
        <v>2864</v>
      </c>
      <c r="G727" s="298" t="s">
        <v>2923</v>
      </c>
      <c r="H727" s="298" t="s">
        <v>3026</v>
      </c>
      <c r="I727" s="298" t="s">
        <v>4580</v>
      </c>
      <c r="J727" s="300">
        <v>45226</v>
      </c>
      <c r="K727" s="300">
        <v>45234</v>
      </c>
    </row>
    <row r="728" spans="1:11" ht="14.9" customHeight="1">
      <c r="A728" s="298">
        <v>2148610313</v>
      </c>
      <c r="B728" s="298" t="s">
        <v>2860</v>
      </c>
      <c r="C728" s="299" t="s">
        <v>4581</v>
      </c>
      <c r="D728" s="298" t="s">
        <v>2869</v>
      </c>
      <c r="E728" s="298" t="s">
        <v>2863</v>
      </c>
      <c r="F728" s="298" t="s">
        <v>2864</v>
      </c>
      <c r="G728" s="298" t="s">
        <v>2954</v>
      </c>
      <c r="H728" s="298" t="s">
        <v>3046</v>
      </c>
      <c r="I728" s="298" t="s">
        <v>4582</v>
      </c>
      <c r="J728" s="300">
        <v>45246</v>
      </c>
      <c r="K728" s="300">
        <v>45254</v>
      </c>
    </row>
    <row r="729" spans="1:11" ht="14.9" customHeight="1">
      <c r="A729" s="298">
        <v>2148609915</v>
      </c>
      <c r="B729" s="298" t="s">
        <v>2860</v>
      </c>
      <c r="C729" s="299" t="s">
        <v>4583</v>
      </c>
      <c r="D729" s="298" t="s">
        <v>2869</v>
      </c>
      <c r="E729" s="298" t="s">
        <v>2863</v>
      </c>
      <c r="F729" s="298" t="s">
        <v>2864</v>
      </c>
      <c r="G729" s="298" t="s">
        <v>3147</v>
      </c>
      <c r="H729" s="298" t="s">
        <v>2978</v>
      </c>
      <c r="I729" s="298" t="s">
        <v>4584</v>
      </c>
      <c r="J729" s="300">
        <v>45246</v>
      </c>
      <c r="K729" s="300">
        <v>45254</v>
      </c>
    </row>
    <row r="730" spans="1:11" ht="14.9" customHeight="1">
      <c r="A730" s="298">
        <v>2148609180</v>
      </c>
      <c r="B730" s="298" t="s">
        <v>2860</v>
      </c>
      <c r="C730" s="299" t="s">
        <v>4585</v>
      </c>
      <c r="D730" s="298" t="s">
        <v>2869</v>
      </c>
      <c r="E730" s="298" t="s">
        <v>2863</v>
      </c>
      <c r="F730" s="298" t="s">
        <v>2864</v>
      </c>
      <c r="G730" s="298" t="s">
        <v>2954</v>
      </c>
      <c r="H730" s="298" t="s">
        <v>4261</v>
      </c>
      <c r="I730" s="298" t="s">
        <v>4586</v>
      </c>
      <c r="J730" s="300">
        <v>45232</v>
      </c>
      <c r="K730" s="300">
        <v>45240</v>
      </c>
    </row>
    <row r="731" spans="1:11" ht="14.9" customHeight="1">
      <c r="A731" s="298">
        <v>2148609147</v>
      </c>
      <c r="B731" s="298" t="s">
        <v>2860</v>
      </c>
      <c r="C731" s="299" t="s">
        <v>4587</v>
      </c>
      <c r="D731" s="298" t="s">
        <v>2869</v>
      </c>
      <c r="E731" s="298" t="s">
        <v>2863</v>
      </c>
      <c r="F731" s="298" t="s">
        <v>2864</v>
      </c>
      <c r="G731" s="298" t="s">
        <v>2954</v>
      </c>
      <c r="H731" s="298" t="s">
        <v>4261</v>
      </c>
      <c r="I731" s="298" t="s">
        <v>4586</v>
      </c>
      <c r="J731" s="300">
        <v>45225</v>
      </c>
      <c r="K731" s="300">
        <v>45233</v>
      </c>
    </row>
    <row r="732" spans="1:11" ht="14.9" customHeight="1">
      <c r="A732" s="298">
        <v>2148609070</v>
      </c>
      <c r="B732" s="298" t="s">
        <v>2860</v>
      </c>
      <c r="C732" s="299" t="s">
        <v>4588</v>
      </c>
      <c r="D732" s="298" t="s">
        <v>2876</v>
      </c>
      <c r="E732" s="298" t="s">
        <v>2863</v>
      </c>
      <c r="F732" s="298" t="s">
        <v>2864</v>
      </c>
      <c r="G732" s="298" t="s">
        <v>2865</v>
      </c>
      <c r="H732" s="298" t="s">
        <v>3464</v>
      </c>
      <c r="I732" s="298" t="s">
        <v>4589</v>
      </c>
      <c r="J732" s="300">
        <v>45251</v>
      </c>
      <c r="K732" s="300">
        <v>45259</v>
      </c>
    </row>
    <row r="733" spans="1:11" ht="14.9" customHeight="1">
      <c r="A733" s="298">
        <v>2148605374</v>
      </c>
      <c r="B733" s="298" t="s">
        <v>2860</v>
      </c>
      <c r="C733" s="299" t="s">
        <v>4590</v>
      </c>
      <c r="D733" s="298" t="s">
        <v>2869</v>
      </c>
      <c r="E733" s="298" t="s">
        <v>2863</v>
      </c>
      <c r="F733" s="298" t="s">
        <v>2864</v>
      </c>
      <c r="G733" s="298" t="s">
        <v>2865</v>
      </c>
      <c r="H733" s="298" t="s">
        <v>3185</v>
      </c>
      <c r="I733" s="298" t="s">
        <v>4591</v>
      </c>
      <c r="J733" s="300">
        <v>45243</v>
      </c>
      <c r="K733" s="300">
        <v>45251</v>
      </c>
    </row>
    <row r="734" spans="1:11" ht="14.9" customHeight="1">
      <c r="A734" s="298">
        <v>2148605332</v>
      </c>
      <c r="B734" s="298" t="s">
        <v>2860</v>
      </c>
      <c r="C734" s="299" t="s">
        <v>4592</v>
      </c>
      <c r="D734" s="298" t="s">
        <v>2869</v>
      </c>
      <c r="E734" s="298" t="s">
        <v>2863</v>
      </c>
      <c r="F734" s="298" t="s">
        <v>2864</v>
      </c>
      <c r="G734" s="298" t="s">
        <v>2923</v>
      </c>
      <c r="H734" s="298" t="s">
        <v>3026</v>
      </c>
      <c r="I734" s="298" t="s">
        <v>4593</v>
      </c>
      <c r="J734" s="300">
        <v>45238</v>
      </c>
      <c r="K734" s="300">
        <v>45246</v>
      </c>
    </row>
    <row r="735" spans="1:11" ht="14.9" customHeight="1">
      <c r="A735" s="298">
        <v>2148605223</v>
      </c>
      <c r="B735" s="298" t="s">
        <v>2860</v>
      </c>
      <c r="C735" s="299" t="s">
        <v>4594</v>
      </c>
      <c r="D735" s="298">
        <v>67</v>
      </c>
      <c r="E735" s="298" t="s">
        <v>2863</v>
      </c>
      <c r="F735" s="298" t="s">
        <v>2864</v>
      </c>
      <c r="G735" s="298" t="s">
        <v>2911</v>
      </c>
      <c r="H735" s="298" t="s">
        <v>2971</v>
      </c>
      <c r="I735" s="298" t="s">
        <v>4595</v>
      </c>
      <c r="J735" s="300">
        <v>45245</v>
      </c>
      <c r="K735" s="300">
        <v>45253</v>
      </c>
    </row>
    <row r="736" spans="1:11" ht="14.9" customHeight="1">
      <c r="A736" s="298">
        <v>2148605195</v>
      </c>
      <c r="B736" s="298" t="s">
        <v>2860</v>
      </c>
      <c r="C736" s="299" t="s">
        <v>4596</v>
      </c>
      <c r="D736" s="298" t="s">
        <v>2869</v>
      </c>
      <c r="E736" s="298" t="s">
        <v>2863</v>
      </c>
      <c r="F736" s="298" t="s">
        <v>2864</v>
      </c>
      <c r="G736" s="298" t="s">
        <v>2911</v>
      </c>
      <c r="H736" s="298" t="s">
        <v>2971</v>
      </c>
      <c r="I736" s="298" t="s">
        <v>4595</v>
      </c>
      <c r="J736" s="300">
        <v>45245</v>
      </c>
      <c r="K736" s="300">
        <v>45253</v>
      </c>
    </row>
    <row r="737" spans="1:11" ht="14.9" customHeight="1">
      <c r="A737" s="298">
        <v>2148605183</v>
      </c>
      <c r="B737" s="298" t="s">
        <v>2860</v>
      </c>
      <c r="C737" s="299" t="s">
        <v>4597</v>
      </c>
      <c r="D737" s="298" t="s">
        <v>2869</v>
      </c>
      <c r="E737" s="298" t="s">
        <v>2863</v>
      </c>
      <c r="F737" s="298" t="s">
        <v>2864</v>
      </c>
      <c r="G737" s="298" t="s">
        <v>3023</v>
      </c>
      <c r="H737" s="298" t="s">
        <v>3106</v>
      </c>
      <c r="I737" s="298" t="s">
        <v>4598</v>
      </c>
      <c r="J737" s="300">
        <v>45238</v>
      </c>
      <c r="K737" s="300">
        <v>45246</v>
      </c>
    </row>
    <row r="738" spans="1:11" ht="14.9" customHeight="1">
      <c r="A738" s="298">
        <v>2148625701</v>
      </c>
      <c r="B738" s="298" t="s">
        <v>2860</v>
      </c>
      <c r="C738" s="299" t="s">
        <v>4599</v>
      </c>
      <c r="D738" s="298" t="s">
        <v>2869</v>
      </c>
      <c r="E738" s="298" t="s">
        <v>2863</v>
      </c>
      <c r="F738" s="298" t="s">
        <v>2864</v>
      </c>
      <c r="G738" s="298" t="s">
        <v>3147</v>
      </c>
      <c r="H738" s="298" t="s">
        <v>2978</v>
      </c>
      <c r="I738" s="298" t="s">
        <v>4600</v>
      </c>
      <c r="J738" s="300">
        <v>45247</v>
      </c>
      <c r="K738" s="300">
        <v>45255</v>
      </c>
    </row>
    <row r="739" spans="1:11" ht="14.9" customHeight="1">
      <c r="A739" s="298">
        <v>2148632563</v>
      </c>
      <c r="B739" s="298" t="s">
        <v>2860</v>
      </c>
      <c r="C739" s="299" t="s">
        <v>4601</v>
      </c>
      <c r="D739" s="298" t="s">
        <v>2869</v>
      </c>
      <c r="E739" s="298" t="s">
        <v>2863</v>
      </c>
      <c r="F739" s="298" t="s">
        <v>2864</v>
      </c>
      <c r="G739" s="298" t="s">
        <v>3387</v>
      </c>
      <c r="H739" s="298" t="s">
        <v>4374</v>
      </c>
      <c r="I739" s="298" t="s">
        <v>4602</v>
      </c>
      <c r="J739" s="300">
        <v>45250</v>
      </c>
      <c r="K739" s="300">
        <v>45258</v>
      </c>
    </row>
    <row r="740" spans="1:11" ht="14.9" customHeight="1">
      <c r="A740" s="298">
        <v>2148632482</v>
      </c>
      <c r="B740" s="298" t="s">
        <v>2860</v>
      </c>
      <c r="C740" s="299" t="s">
        <v>4603</v>
      </c>
      <c r="D740" s="298" t="s">
        <v>2869</v>
      </c>
      <c r="E740" s="298" t="s">
        <v>2863</v>
      </c>
      <c r="F740" s="298" t="s">
        <v>2864</v>
      </c>
      <c r="G740" s="298" t="s">
        <v>3387</v>
      </c>
      <c r="H740" s="298" t="s">
        <v>4374</v>
      </c>
      <c r="I740" s="298" t="s">
        <v>4602</v>
      </c>
      <c r="J740" s="300">
        <v>45250</v>
      </c>
      <c r="K740" s="300">
        <v>45258</v>
      </c>
    </row>
    <row r="741" spans="1:11" ht="14.9" customHeight="1">
      <c r="A741" s="298">
        <v>2148628268</v>
      </c>
      <c r="B741" s="298" t="s">
        <v>2860</v>
      </c>
      <c r="C741" s="299" t="s">
        <v>4604</v>
      </c>
      <c r="D741" s="298" t="s">
        <v>2869</v>
      </c>
      <c r="E741" s="298" t="s">
        <v>2863</v>
      </c>
      <c r="F741" s="298" t="s">
        <v>2864</v>
      </c>
      <c r="G741" s="298" t="s">
        <v>2923</v>
      </c>
      <c r="H741" s="298" t="s">
        <v>2960</v>
      </c>
      <c r="I741" s="298" t="s">
        <v>4605</v>
      </c>
      <c r="J741" s="300">
        <v>45238</v>
      </c>
      <c r="K741" s="300">
        <v>45246</v>
      </c>
    </row>
    <row r="742" spans="1:11" ht="14.9" customHeight="1">
      <c r="A742" s="298">
        <v>2148628261</v>
      </c>
      <c r="B742" s="298" t="s">
        <v>2860</v>
      </c>
      <c r="C742" s="299" t="s">
        <v>4606</v>
      </c>
      <c r="D742" s="298" t="s">
        <v>2869</v>
      </c>
      <c r="E742" s="298" t="s">
        <v>2863</v>
      </c>
      <c r="F742" s="298" t="s">
        <v>2864</v>
      </c>
      <c r="G742" s="298" t="s">
        <v>2923</v>
      </c>
      <c r="H742" s="298" t="s">
        <v>2978</v>
      </c>
      <c r="I742" s="298" t="s">
        <v>4607</v>
      </c>
      <c r="J742" s="300">
        <v>45238</v>
      </c>
      <c r="K742" s="300">
        <v>45246</v>
      </c>
    </row>
    <row r="743" spans="1:11" ht="14.9" customHeight="1">
      <c r="A743" s="298">
        <v>2148639839</v>
      </c>
      <c r="B743" s="298" t="s">
        <v>2860</v>
      </c>
      <c r="C743" s="299" t="s">
        <v>4608</v>
      </c>
      <c r="D743" s="298" t="s">
        <v>2869</v>
      </c>
      <c r="E743" s="298" t="s">
        <v>2863</v>
      </c>
      <c r="F743" s="298" t="s">
        <v>2864</v>
      </c>
      <c r="G743" s="298" t="s">
        <v>2954</v>
      </c>
      <c r="H743" s="298" t="s">
        <v>3106</v>
      </c>
      <c r="I743" s="298" t="s">
        <v>4609</v>
      </c>
      <c r="J743" s="300">
        <v>45232</v>
      </c>
      <c r="K743" s="300">
        <v>45240</v>
      </c>
    </row>
    <row r="744" spans="1:11" ht="14.9" customHeight="1">
      <c r="A744" s="298">
        <v>2148639828</v>
      </c>
      <c r="B744" s="298" t="s">
        <v>2860</v>
      </c>
      <c r="C744" s="299" t="s">
        <v>4610</v>
      </c>
      <c r="D744" s="298" t="s">
        <v>2869</v>
      </c>
      <c r="E744" s="298" t="s">
        <v>2863</v>
      </c>
      <c r="F744" s="298" t="s">
        <v>2864</v>
      </c>
      <c r="G744" s="298" t="s">
        <v>2923</v>
      </c>
      <c r="H744" s="298" t="s">
        <v>3336</v>
      </c>
      <c r="I744" s="298" t="s">
        <v>4611</v>
      </c>
      <c r="J744" s="300">
        <v>45230</v>
      </c>
      <c r="K744" s="300">
        <v>45238</v>
      </c>
    </row>
    <row r="745" spans="1:11" ht="14.9" customHeight="1">
      <c r="A745" s="298">
        <v>2148639806</v>
      </c>
      <c r="B745" s="298" t="s">
        <v>2860</v>
      </c>
      <c r="C745" s="299" t="s">
        <v>4612</v>
      </c>
      <c r="D745" s="298" t="s">
        <v>2869</v>
      </c>
      <c r="E745" s="298" t="s">
        <v>2863</v>
      </c>
      <c r="F745" s="298" t="s">
        <v>2864</v>
      </c>
      <c r="G745" s="298" t="s">
        <v>3387</v>
      </c>
      <c r="H745" s="298" t="s">
        <v>4374</v>
      </c>
      <c r="I745" s="298" t="s">
        <v>4375</v>
      </c>
      <c r="J745" s="300">
        <v>45231</v>
      </c>
      <c r="K745" s="300">
        <v>45239</v>
      </c>
    </row>
    <row r="746" spans="1:11" ht="14.9" customHeight="1">
      <c r="A746" s="298">
        <v>2148639720</v>
      </c>
      <c r="B746" s="298" t="s">
        <v>2860</v>
      </c>
      <c r="C746" s="299" t="s">
        <v>4613</v>
      </c>
      <c r="D746" s="298" t="s">
        <v>2869</v>
      </c>
      <c r="E746" s="298" t="s">
        <v>2863</v>
      </c>
      <c r="F746" s="298" t="s">
        <v>2864</v>
      </c>
      <c r="G746" s="298" t="s">
        <v>3387</v>
      </c>
      <c r="H746" s="298" t="s">
        <v>4374</v>
      </c>
      <c r="I746" s="298" t="s">
        <v>4375</v>
      </c>
      <c r="J746" s="300">
        <v>45233</v>
      </c>
      <c r="K746" s="300">
        <v>45241</v>
      </c>
    </row>
    <row r="747" spans="1:11" ht="14.9" customHeight="1">
      <c r="A747" s="298">
        <v>2148639559</v>
      </c>
      <c r="B747" s="298" t="s">
        <v>2860</v>
      </c>
      <c r="C747" s="299" t="s">
        <v>4614</v>
      </c>
      <c r="D747" s="298" t="s">
        <v>2862</v>
      </c>
      <c r="E747" s="298" t="s">
        <v>2863</v>
      </c>
      <c r="F747" s="298" t="s">
        <v>2864</v>
      </c>
      <c r="G747" s="298" t="s">
        <v>2865</v>
      </c>
      <c r="H747" s="298" t="s">
        <v>2880</v>
      </c>
      <c r="I747" s="298" t="s">
        <v>4615</v>
      </c>
      <c r="J747" s="300">
        <v>45258</v>
      </c>
      <c r="K747" s="300">
        <v>45266</v>
      </c>
    </row>
    <row r="748" spans="1:11" ht="14.9" customHeight="1">
      <c r="A748" s="298">
        <v>2148639527</v>
      </c>
      <c r="B748" s="298" t="s">
        <v>2860</v>
      </c>
      <c r="C748" s="299" t="s">
        <v>4616</v>
      </c>
      <c r="D748" s="298" t="s">
        <v>2862</v>
      </c>
      <c r="E748" s="298" t="s">
        <v>2863</v>
      </c>
      <c r="F748" s="298" t="s">
        <v>2864</v>
      </c>
      <c r="G748" s="298" t="s">
        <v>2865</v>
      </c>
      <c r="H748" s="298" t="s">
        <v>2880</v>
      </c>
      <c r="I748" s="298" t="s">
        <v>4615</v>
      </c>
      <c r="J748" s="300">
        <v>45258</v>
      </c>
      <c r="K748" s="300">
        <v>45266</v>
      </c>
    </row>
    <row r="749" spans="1:11" ht="14.9" customHeight="1">
      <c r="A749" s="298">
        <v>2148639501</v>
      </c>
      <c r="B749" s="298" t="s">
        <v>2860</v>
      </c>
      <c r="C749" s="299" t="s">
        <v>4617</v>
      </c>
      <c r="D749" s="298" t="s">
        <v>2862</v>
      </c>
      <c r="E749" s="298" t="s">
        <v>2863</v>
      </c>
      <c r="F749" s="298" t="s">
        <v>2864</v>
      </c>
      <c r="G749" s="298" t="s">
        <v>2865</v>
      </c>
      <c r="H749" s="298" t="s">
        <v>2880</v>
      </c>
      <c r="I749" s="298" t="s">
        <v>4615</v>
      </c>
      <c r="J749" s="300">
        <v>45258</v>
      </c>
      <c r="K749" s="300">
        <v>45266</v>
      </c>
    </row>
    <row r="750" spans="1:11" ht="14.9" customHeight="1">
      <c r="A750" s="298">
        <v>2148639468</v>
      </c>
      <c r="B750" s="298" t="s">
        <v>2860</v>
      </c>
      <c r="C750" s="299" t="s">
        <v>4618</v>
      </c>
      <c r="D750" s="298" t="s">
        <v>2862</v>
      </c>
      <c r="E750" s="298" t="s">
        <v>2863</v>
      </c>
      <c r="F750" s="298" t="s">
        <v>2864</v>
      </c>
      <c r="G750" s="298" t="s">
        <v>2865</v>
      </c>
      <c r="H750" s="298" t="s">
        <v>2880</v>
      </c>
      <c r="I750" s="298" t="s">
        <v>4619</v>
      </c>
      <c r="J750" s="300">
        <v>45257</v>
      </c>
      <c r="K750" s="300">
        <v>45265</v>
      </c>
    </row>
    <row r="751" spans="1:11" ht="14.9" customHeight="1">
      <c r="A751" s="298">
        <v>2148637306</v>
      </c>
      <c r="B751" s="298" t="s">
        <v>2860</v>
      </c>
      <c r="C751" s="299" t="s">
        <v>4620</v>
      </c>
      <c r="D751" s="298" t="s">
        <v>2869</v>
      </c>
      <c r="E751" s="298" t="s">
        <v>2863</v>
      </c>
      <c r="F751" s="298" t="s">
        <v>2864</v>
      </c>
      <c r="G751" s="298" t="s">
        <v>2923</v>
      </c>
      <c r="H751" s="298" t="s">
        <v>3026</v>
      </c>
      <c r="I751" s="298" t="s">
        <v>4621</v>
      </c>
      <c r="J751" s="300">
        <v>45248</v>
      </c>
      <c r="K751" s="300">
        <v>45256</v>
      </c>
    </row>
    <row r="752" spans="1:11" ht="14.9" customHeight="1">
      <c r="A752" s="298">
        <v>2148637237</v>
      </c>
      <c r="B752" s="298" t="s">
        <v>2860</v>
      </c>
      <c r="C752" s="299" t="s">
        <v>4622</v>
      </c>
      <c r="D752" s="298" t="s">
        <v>2869</v>
      </c>
      <c r="E752" s="298" t="s">
        <v>2863</v>
      </c>
      <c r="F752" s="298" t="s">
        <v>2864</v>
      </c>
      <c r="G752" s="298" t="s">
        <v>2923</v>
      </c>
      <c r="H752" s="298" t="s">
        <v>3026</v>
      </c>
      <c r="I752" s="298" t="s">
        <v>4623</v>
      </c>
      <c r="J752" s="300">
        <v>45239</v>
      </c>
      <c r="K752" s="300">
        <v>45247</v>
      </c>
    </row>
    <row r="753" spans="1:11" ht="14.9" customHeight="1">
      <c r="A753" s="298">
        <v>2148634816</v>
      </c>
      <c r="B753" s="298" t="s">
        <v>2860</v>
      </c>
      <c r="C753" s="299" t="s">
        <v>4624</v>
      </c>
      <c r="D753" s="298" t="s">
        <v>2869</v>
      </c>
      <c r="E753" s="298" t="s">
        <v>2863</v>
      </c>
      <c r="F753" s="298" t="s">
        <v>2864</v>
      </c>
      <c r="G753" s="298" t="s">
        <v>2865</v>
      </c>
      <c r="H753" s="298" t="s">
        <v>3336</v>
      </c>
      <c r="I753" s="298" t="s">
        <v>4625</v>
      </c>
      <c r="J753" s="300">
        <v>45252</v>
      </c>
      <c r="K753" s="300">
        <v>45260</v>
      </c>
    </row>
    <row r="754" spans="1:11" ht="14.9" customHeight="1">
      <c r="A754" s="298">
        <v>2148641419</v>
      </c>
      <c r="B754" s="298" t="s">
        <v>2860</v>
      </c>
      <c r="C754" s="299" t="s">
        <v>4626</v>
      </c>
      <c r="D754" s="298" t="s">
        <v>2869</v>
      </c>
      <c r="E754" s="298" t="s">
        <v>2863</v>
      </c>
      <c r="F754" s="298" t="s">
        <v>2864</v>
      </c>
      <c r="G754" s="298" t="s">
        <v>2923</v>
      </c>
      <c r="H754" s="298" t="s">
        <v>4374</v>
      </c>
      <c r="I754" s="298" t="s">
        <v>4627</v>
      </c>
      <c r="J754" s="300" t="s">
        <v>4628</v>
      </c>
      <c r="K754" s="300" t="s">
        <v>4629</v>
      </c>
    </row>
    <row r="755" spans="1:11" ht="14.9" customHeight="1">
      <c r="A755" s="298">
        <v>2148646764</v>
      </c>
      <c r="B755" s="298" t="s">
        <v>2860</v>
      </c>
      <c r="C755" s="299" t="s">
        <v>4630</v>
      </c>
      <c r="D755" s="298" t="s">
        <v>2869</v>
      </c>
      <c r="E755" s="298" t="s">
        <v>2863</v>
      </c>
      <c r="F755" s="298" t="s">
        <v>2864</v>
      </c>
      <c r="G755" s="298" t="s">
        <v>2920</v>
      </c>
      <c r="H755" s="298" t="s">
        <v>3037</v>
      </c>
      <c r="I755" s="298" t="s">
        <v>4631</v>
      </c>
      <c r="J755" s="300">
        <v>45252</v>
      </c>
      <c r="K755" s="300">
        <v>45260</v>
      </c>
    </row>
    <row r="756" spans="1:11" ht="14.9" customHeight="1">
      <c r="A756" s="298">
        <v>2148646744</v>
      </c>
      <c r="B756" s="298" t="s">
        <v>2860</v>
      </c>
      <c r="C756" s="299" t="s">
        <v>4632</v>
      </c>
      <c r="D756" s="298" t="s">
        <v>2869</v>
      </c>
      <c r="E756" s="298" t="s">
        <v>2863</v>
      </c>
      <c r="F756" s="298" t="s">
        <v>2864</v>
      </c>
      <c r="G756" s="298" t="s">
        <v>2920</v>
      </c>
      <c r="H756" s="298" t="s">
        <v>3037</v>
      </c>
      <c r="I756" s="298" t="s">
        <v>4631</v>
      </c>
      <c r="J756" s="300">
        <v>45252</v>
      </c>
      <c r="K756" s="300">
        <v>45260</v>
      </c>
    </row>
    <row r="757" spans="1:11" ht="14.9" customHeight="1">
      <c r="A757" s="298">
        <v>2148645505</v>
      </c>
      <c r="B757" s="298" t="s">
        <v>2860</v>
      </c>
      <c r="C757" s="299" t="s">
        <v>4633</v>
      </c>
      <c r="D757" s="298" t="s">
        <v>2869</v>
      </c>
      <c r="E757" s="298" t="s">
        <v>2863</v>
      </c>
      <c r="F757" s="298" t="s">
        <v>2864</v>
      </c>
      <c r="G757" s="298" t="s">
        <v>2943</v>
      </c>
      <c r="H757" s="298" t="s">
        <v>3041</v>
      </c>
      <c r="I757" s="298" t="s">
        <v>4634</v>
      </c>
      <c r="J757" s="300">
        <v>45247</v>
      </c>
      <c r="K757" s="300">
        <v>45255</v>
      </c>
    </row>
    <row r="758" spans="1:11" ht="14.9" customHeight="1">
      <c r="A758" s="298">
        <v>2148645499</v>
      </c>
      <c r="B758" s="298" t="s">
        <v>2860</v>
      </c>
      <c r="C758" s="299" t="s">
        <v>4635</v>
      </c>
      <c r="D758" s="298" t="s">
        <v>2869</v>
      </c>
      <c r="E758" s="298" t="s">
        <v>2863</v>
      </c>
      <c r="F758" s="298" t="s">
        <v>2864</v>
      </c>
      <c r="G758" s="298" t="s">
        <v>2943</v>
      </c>
      <c r="H758" s="298" t="s">
        <v>3041</v>
      </c>
      <c r="I758" s="298" t="s">
        <v>4634</v>
      </c>
      <c r="J758" s="300">
        <v>45247</v>
      </c>
      <c r="K758" s="300">
        <v>45255</v>
      </c>
    </row>
    <row r="759" spans="1:11" ht="14.9" customHeight="1">
      <c r="A759" s="298">
        <v>2148645494</v>
      </c>
      <c r="B759" s="298" t="s">
        <v>2860</v>
      </c>
      <c r="C759" s="299" t="s">
        <v>4636</v>
      </c>
      <c r="D759" s="298" t="s">
        <v>2869</v>
      </c>
      <c r="E759" s="298" t="s">
        <v>2863</v>
      </c>
      <c r="F759" s="298" t="s">
        <v>2864</v>
      </c>
      <c r="G759" s="298" t="s">
        <v>2943</v>
      </c>
      <c r="H759" s="298" t="s">
        <v>3041</v>
      </c>
      <c r="I759" s="298" t="s">
        <v>4634</v>
      </c>
      <c r="J759" s="300">
        <v>45247</v>
      </c>
      <c r="K759" s="300">
        <v>45255</v>
      </c>
    </row>
    <row r="760" spans="1:11" ht="14.9" customHeight="1">
      <c r="A760" s="298">
        <v>2148645440</v>
      </c>
      <c r="B760" s="298" t="s">
        <v>2860</v>
      </c>
      <c r="C760" s="299" t="s">
        <v>4637</v>
      </c>
      <c r="D760" s="298" t="s">
        <v>2869</v>
      </c>
      <c r="E760" s="298" t="s">
        <v>2863</v>
      </c>
      <c r="F760" s="298" t="s">
        <v>2864</v>
      </c>
      <c r="G760" s="298" t="s">
        <v>2865</v>
      </c>
      <c r="H760" s="298" t="s">
        <v>4638</v>
      </c>
      <c r="I760" s="298" t="s">
        <v>4639</v>
      </c>
      <c r="J760" s="300">
        <v>45251</v>
      </c>
      <c r="K760" s="300">
        <v>45259</v>
      </c>
    </row>
    <row r="761" spans="1:11" ht="14.9" customHeight="1">
      <c r="A761" s="298">
        <v>2148645419</v>
      </c>
      <c r="B761" s="298" t="s">
        <v>2860</v>
      </c>
      <c r="C761" s="299" t="s">
        <v>4640</v>
      </c>
      <c r="D761" s="298" t="s">
        <v>2869</v>
      </c>
      <c r="E761" s="298" t="s">
        <v>2863</v>
      </c>
      <c r="F761" s="298" t="s">
        <v>2864</v>
      </c>
      <c r="G761" s="298" t="s">
        <v>2865</v>
      </c>
      <c r="H761" s="298" t="s">
        <v>3819</v>
      </c>
      <c r="I761" s="298" t="s">
        <v>4641</v>
      </c>
      <c r="J761" s="300">
        <v>45245</v>
      </c>
      <c r="K761" s="300">
        <v>45253</v>
      </c>
    </row>
    <row r="762" spans="1:11" ht="14.9" customHeight="1">
      <c r="A762" s="298">
        <v>2148645261</v>
      </c>
      <c r="B762" s="298" t="s">
        <v>2860</v>
      </c>
      <c r="C762" s="299" t="s">
        <v>4642</v>
      </c>
      <c r="D762" s="298" t="s">
        <v>2869</v>
      </c>
      <c r="E762" s="298" t="s">
        <v>2863</v>
      </c>
      <c r="F762" s="298" t="s">
        <v>2864</v>
      </c>
      <c r="G762" s="298" t="s">
        <v>2939</v>
      </c>
      <c r="H762" s="298" t="s">
        <v>4643</v>
      </c>
      <c r="I762" s="298" t="s">
        <v>4644</v>
      </c>
      <c r="J762" s="300">
        <v>45257</v>
      </c>
      <c r="K762" s="300">
        <v>45265</v>
      </c>
    </row>
    <row r="763" spans="1:11" ht="14.9" customHeight="1">
      <c r="A763" s="298">
        <v>2148644891</v>
      </c>
      <c r="B763" s="298" t="s">
        <v>2860</v>
      </c>
      <c r="C763" s="299" t="s">
        <v>4645</v>
      </c>
      <c r="D763" s="298" t="s">
        <v>2869</v>
      </c>
      <c r="E763" s="298" t="s">
        <v>2863</v>
      </c>
      <c r="F763" s="298" t="s">
        <v>2864</v>
      </c>
      <c r="G763" s="298" t="s">
        <v>4094</v>
      </c>
      <c r="H763" s="298" t="s">
        <v>3041</v>
      </c>
      <c r="I763" s="298" t="s">
        <v>4646</v>
      </c>
      <c r="J763" s="300">
        <v>45236</v>
      </c>
      <c r="K763" s="300">
        <v>45244</v>
      </c>
    </row>
    <row r="764" spans="1:11" ht="14.9" customHeight="1">
      <c r="A764" s="298">
        <v>2148644233</v>
      </c>
      <c r="B764" s="298" t="s">
        <v>2860</v>
      </c>
      <c r="C764" s="299" t="s">
        <v>4647</v>
      </c>
      <c r="D764" s="298" t="s">
        <v>2869</v>
      </c>
      <c r="E764" s="298" t="s">
        <v>2863</v>
      </c>
      <c r="F764" s="298" t="s">
        <v>2864</v>
      </c>
      <c r="G764" s="298" t="s">
        <v>2865</v>
      </c>
      <c r="H764" s="298" t="s">
        <v>3011</v>
      </c>
      <c r="I764" s="298" t="s">
        <v>4648</v>
      </c>
      <c r="J764" s="300">
        <v>45250</v>
      </c>
      <c r="K764" s="300">
        <v>45258</v>
      </c>
    </row>
    <row r="765" spans="1:11" ht="14.9" customHeight="1">
      <c r="A765" s="298">
        <v>2148644028</v>
      </c>
      <c r="B765" s="298" t="s">
        <v>2860</v>
      </c>
      <c r="C765" s="299" t="s">
        <v>4649</v>
      </c>
      <c r="D765" s="298" t="s">
        <v>2869</v>
      </c>
      <c r="E765" s="298" t="s">
        <v>2863</v>
      </c>
      <c r="F765" s="298" t="s">
        <v>2864</v>
      </c>
      <c r="G765" s="298" t="s">
        <v>2865</v>
      </c>
      <c r="H765" s="298" t="s">
        <v>3106</v>
      </c>
      <c r="I765" s="298" t="s">
        <v>4650</v>
      </c>
      <c r="J765" s="300">
        <v>45250</v>
      </c>
      <c r="K765" s="300">
        <v>45258</v>
      </c>
    </row>
    <row r="766" spans="1:11" ht="14.9" customHeight="1">
      <c r="A766" s="298">
        <v>2148652773</v>
      </c>
      <c r="B766" s="298" t="s">
        <v>2860</v>
      </c>
      <c r="C766" s="299" t="s">
        <v>4651</v>
      </c>
      <c r="D766" s="298" t="s">
        <v>2869</v>
      </c>
      <c r="E766" s="298" t="s">
        <v>2863</v>
      </c>
      <c r="F766" s="298" t="s">
        <v>2864</v>
      </c>
      <c r="G766" s="298" t="s">
        <v>2954</v>
      </c>
      <c r="H766" s="298" t="s">
        <v>2999</v>
      </c>
      <c r="I766" s="298" t="s">
        <v>4652</v>
      </c>
      <c r="J766" s="300">
        <v>45246</v>
      </c>
      <c r="K766" s="300">
        <v>45254</v>
      </c>
    </row>
    <row r="767" spans="1:11" ht="14.9" customHeight="1">
      <c r="A767" s="298">
        <v>2148652769</v>
      </c>
      <c r="B767" s="298" t="s">
        <v>2860</v>
      </c>
      <c r="C767" s="299" t="s">
        <v>4653</v>
      </c>
      <c r="D767" s="298" t="s">
        <v>2869</v>
      </c>
      <c r="E767" s="298" t="s">
        <v>2863</v>
      </c>
      <c r="F767" s="298" t="s">
        <v>2864</v>
      </c>
      <c r="G767" s="298" t="s">
        <v>2954</v>
      </c>
      <c r="H767" s="298" t="s">
        <v>2999</v>
      </c>
      <c r="I767" s="298" t="s">
        <v>4652</v>
      </c>
      <c r="J767" s="300">
        <v>45246</v>
      </c>
      <c r="K767" s="300">
        <v>45254</v>
      </c>
    </row>
    <row r="768" spans="1:11" ht="14.9" customHeight="1">
      <c r="A768" s="298">
        <v>2148651684</v>
      </c>
      <c r="B768" s="298" t="s">
        <v>2860</v>
      </c>
      <c r="C768" s="299" t="s">
        <v>4654</v>
      </c>
      <c r="D768" s="298" t="s">
        <v>2869</v>
      </c>
      <c r="E768" s="298" t="s">
        <v>2863</v>
      </c>
      <c r="F768" s="298" t="s">
        <v>2864</v>
      </c>
      <c r="G768" s="298" t="s">
        <v>2865</v>
      </c>
      <c r="H768" s="298" t="s">
        <v>3185</v>
      </c>
      <c r="I768" s="298" t="s">
        <v>4655</v>
      </c>
      <c r="J768" s="300">
        <v>45246</v>
      </c>
      <c r="K768" s="300">
        <v>45254</v>
      </c>
    </row>
    <row r="769" spans="1:11" ht="14.9" customHeight="1">
      <c r="A769" s="298">
        <v>2148651603</v>
      </c>
      <c r="B769" s="298" t="s">
        <v>2860</v>
      </c>
      <c r="C769" s="299" t="s">
        <v>4656</v>
      </c>
      <c r="D769" s="298" t="s">
        <v>2869</v>
      </c>
      <c r="E769" s="298" t="s">
        <v>2863</v>
      </c>
      <c r="F769" s="298" t="s">
        <v>2864</v>
      </c>
      <c r="G769" s="298" t="s">
        <v>2865</v>
      </c>
      <c r="H769" s="298" t="s">
        <v>4657</v>
      </c>
      <c r="I769" s="298" t="s">
        <v>4658</v>
      </c>
      <c r="J769" s="300">
        <v>45253</v>
      </c>
      <c r="K769" s="300">
        <v>45261</v>
      </c>
    </row>
    <row r="770" spans="1:11" ht="14.9" customHeight="1">
      <c r="A770" s="298">
        <v>2148651558</v>
      </c>
      <c r="B770" s="298" t="s">
        <v>2860</v>
      </c>
      <c r="C770" s="299" t="s">
        <v>4659</v>
      </c>
      <c r="D770" s="298" t="s">
        <v>2869</v>
      </c>
      <c r="E770" s="298" t="s">
        <v>2863</v>
      </c>
      <c r="F770" s="298" t="s">
        <v>2864</v>
      </c>
      <c r="G770" s="298" t="s">
        <v>2954</v>
      </c>
      <c r="H770" s="298" t="s">
        <v>4660</v>
      </c>
      <c r="I770" s="298" t="s">
        <v>4661</v>
      </c>
      <c r="J770" s="300">
        <v>45253</v>
      </c>
      <c r="K770" s="300">
        <v>45261</v>
      </c>
    </row>
    <row r="771" spans="1:11" ht="14.9" customHeight="1">
      <c r="A771" s="298">
        <v>2148651494</v>
      </c>
      <c r="B771" s="298" t="s">
        <v>2860</v>
      </c>
      <c r="C771" s="299" t="s">
        <v>4662</v>
      </c>
      <c r="D771" s="298" t="s">
        <v>2862</v>
      </c>
      <c r="E771" s="298" t="s">
        <v>2863</v>
      </c>
      <c r="F771" s="298" t="s">
        <v>2864</v>
      </c>
      <c r="G771" s="298" t="s">
        <v>3256</v>
      </c>
      <c r="H771" s="298" t="s">
        <v>2884</v>
      </c>
      <c r="I771" s="298" t="s">
        <v>4663</v>
      </c>
      <c r="J771" s="300">
        <v>45167</v>
      </c>
      <c r="K771" s="300">
        <v>45175</v>
      </c>
    </row>
    <row r="772" spans="1:11" ht="14.9" customHeight="1">
      <c r="A772" s="298">
        <v>2148651473</v>
      </c>
      <c r="B772" s="298" t="s">
        <v>2860</v>
      </c>
      <c r="C772" s="299" t="s">
        <v>4664</v>
      </c>
      <c r="D772" s="298" t="s">
        <v>2869</v>
      </c>
      <c r="E772" s="298" t="s">
        <v>2863</v>
      </c>
      <c r="F772" s="298" t="s">
        <v>2864</v>
      </c>
      <c r="G772" s="298" t="s">
        <v>2865</v>
      </c>
      <c r="H772" s="298" t="s">
        <v>3185</v>
      </c>
      <c r="I772" s="298" t="s">
        <v>4665</v>
      </c>
      <c r="J772" s="300">
        <v>45253</v>
      </c>
      <c r="K772" s="300">
        <v>45261</v>
      </c>
    </row>
    <row r="773" spans="1:11" ht="14.9" customHeight="1">
      <c r="A773" s="298">
        <v>2148651371</v>
      </c>
      <c r="B773" s="298" t="s">
        <v>2860</v>
      </c>
      <c r="C773" s="299" t="s">
        <v>4666</v>
      </c>
      <c r="D773" s="298" t="s">
        <v>2869</v>
      </c>
      <c r="E773" s="298" t="s">
        <v>2863</v>
      </c>
      <c r="F773" s="298" t="s">
        <v>2864</v>
      </c>
      <c r="G773" s="298" t="s">
        <v>2923</v>
      </c>
      <c r="H773" s="298" t="s">
        <v>4374</v>
      </c>
      <c r="I773" s="298" t="s">
        <v>4522</v>
      </c>
      <c r="J773" s="300">
        <v>45261</v>
      </c>
      <c r="K773" s="300">
        <v>45269</v>
      </c>
    </row>
    <row r="774" spans="1:11" ht="14.9" customHeight="1">
      <c r="A774" s="298">
        <v>2148651320</v>
      </c>
      <c r="B774" s="298" t="s">
        <v>2860</v>
      </c>
      <c r="C774" s="299" t="s">
        <v>4667</v>
      </c>
      <c r="D774" s="298" t="s">
        <v>2876</v>
      </c>
      <c r="E774" s="298" t="s">
        <v>2863</v>
      </c>
      <c r="F774" s="298" t="s">
        <v>2864</v>
      </c>
      <c r="G774" s="298" t="s">
        <v>2939</v>
      </c>
      <c r="H774" s="298" t="s">
        <v>4505</v>
      </c>
      <c r="I774" s="298" t="s">
        <v>4668</v>
      </c>
      <c r="J774" s="300">
        <v>45236</v>
      </c>
      <c r="K774" s="300">
        <v>45244</v>
      </c>
    </row>
    <row r="775" spans="1:11" ht="14.9" customHeight="1">
      <c r="A775" s="298">
        <v>2148651271</v>
      </c>
      <c r="B775" s="298" t="s">
        <v>2860</v>
      </c>
      <c r="C775" s="299" t="s">
        <v>4669</v>
      </c>
      <c r="D775" s="298" t="s">
        <v>2869</v>
      </c>
      <c r="E775" s="298" t="s">
        <v>2863</v>
      </c>
      <c r="F775" s="298" t="s">
        <v>2864</v>
      </c>
      <c r="G775" s="298" t="s">
        <v>2865</v>
      </c>
      <c r="H775" s="298" t="s">
        <v>4670</v>
      </c>
      <c r="I775" s="298" t="s">
        <v>4671</v>
      </c>
      <c r="J775" s="300">
        <v>45251</v>
      </c>
      <c r="K775" s="300">
        <v>45259</v>
      </c>
    </row>
    <row r="776" spans="1:11" ht="14.9" customHeight="1">
      <c r="A776" s="298">
        <v>2148651247</v>
      </c>
      <c r="B776" s="298" t="s">
        <v>2860</v>
      </c>
      <c r="C776" s="299" t="s">
        <v>4672</v>
      </c>
      <c r="D776" s="298" t="s">
        <v>2876</v>
      </c>
      <c r="E776" s="298" t="s">
        <v>2863</v>
      </c>
      <c r="F776" s="298" t="s">
        <v>2864</v>
      </c>
      <c r="G776" s="298" t="s">
        <v>2939</v>
      </c>
      <c r="H776" s="298" t="s">
        <v>4505</v>
      </c>
      <c r="I776" s="298" t="s">
        <v>4668</v>
      </c>
      <c r="J776" s="300">
        <v>45236</v>
      </c>
      <c r="K776" s="300">
        <v>45244</v>
      </c>
    </row>
    <row r="777" spans="1:11" ht="14.9" customHeight="1">
      <c r="A777" s="298">
        <v>2148651198</v>
      </c>
      <c r="B777" s="298" t="s">
        <v>2860</v>
      </c>
      <c r="C777" s="299" t="s">
        <v>4673</v>
      </c>
      <c r="D777" s="298" t="s">
        <v>2876</v>
      </c>
      <c r="E777" s="298" t="s">
        <v>2863</v>
      </c>
      <c r="F777" s="298" t="s">
        <v>2864</v>
      </c>
      <c r="G777" s="298" t="s">
        <v>2939</v>
      </c>
      <c r="H777" s="298" t="s">
        <v>4505</v>
      </c>
      <c r="I777" s="298" t="s">
        <v>4668</v>
      </c>
      <c r="J777" s="300">
        <v>45236</v>
      </c>
      <c r="K777" s="300">
        <v>45244</v>
      </c>
    </row>
    <row r="778" spans="1:11" ht="14.9" customHeight="1">
      <c r="A778" s="298">
        <v>2148651082</v>
      </c>
      <c r="B778" s="298" t="s">
        <v>2860</v>
      </c>
      <c r="C778" s="299" t="s">
        <v>4674</v>
      </c>
      <c r="D778" s="298" t="s">
        <v>2862</v>
      </c>
      <c r="E778" s="298" t="s">
        <v>2863</v>
      </c>
      <c r="F778" s="298" t="s">
        <v>2864</v>
      </c>
      <c r="G778" s="298" t="s">
        <v>2865</v>
      </c>
      <c r="H778" s="298" t="s">
        <v>2880</v>
      </c>
      <c r="I778" s="298" t="s">
        <v>4675</v>
      </c>
      <c r="J778" s="300">
        <v>45245</v>
      </c>
      <c r="K778" s="300">
        <v>45253</v>
      </c>
    </row>
    <row r="779" spans="1:11" ht="14.9" customHeight="1">
      <c r="A779" s="298">
        <v>2148650502</v>
      </c>
      <c r="B779" s="298" t="s">
        <v>2860</v>
      </c>
      <c r="C779" s="299" t="s">
        <v>4676</v>
      </c>
      <c r="D779" s="298" t="s">
        <v>2869</v>
      </c>
      <c r="E779" s="298" t="s">
        <v>2863</v>
      </c>
      <c r="F779" s="298" t="s">
        <v>2864</v>
      </c>
      <c r="G779" s="298" t="s">
        <v>2865</v>
      </c>
      <c r="H779" s="298" t="s">
        <v>3109</v>
      </c>
      <c r="I779" s="298" t="s">
        <v>4677</v>
      </c>
      <c r="J779" s="300">
        <v>45252</v>
      </c>
      <c r="K779" s="300">
        <v>45260</v>
      </c>
    </row>
    <row r="780" spans="1:11" ht="14.9" customHeight="1">
      <c r="A780" s="298">
        <v>2148650018</v>
      </c>
      <c r="B780" s="298" t="s">
        <v>2860</v>
      </c>
      <c r="C780" s="299" t="s">
        <v>4678</v>
      </c>
      <c r="D780" s="298" t="s">
        <v>2869</v>
      </c>
      <c r="E780" s="298" t="s">
        <v>2863</v>
      </c>
      <c r="F780" s="298" t="s">
        <v>2864</v>
      </c>
      <c r="G780" s="298" t="s">
        <v>2923</v>
      </c>
      <c r="H780" s="298" t="s">
        <v>3112</v>
      </c>
      <c r="I780" s="298" t="s">
        <v>4679</v>
      </c>
      <c r="J780" s="300">
        <v>45250</v>
      </c>
      <c r="K780" s="300">
        <v>45258</v>
      </c>
    </row>
    <row r="781" spans="1:11" ht="14.9" customHeight="1">
      <c r="A781" s="298">
        <v>2148648191</v>
      </c>
      <c r="B781" s="298" t="s">
        <v>2860</v>
      </c>
      <c r="C781" s="299" t="s">
        <v>4680</v>
      </c>
      <c r="D781" s="298" t="s">
        <v>2869</v>
      </c>
      <c r="E781" s="298" t="s">
        <v>2863</v>
      </c>
      <c r="F781" s="298" t="s">
        <v>2864</v>
      </c>
      <c r="G781" s="298" t="s">
        <v>2865</v>
      </c>
      <c r="H781" s="298" t="s">
        <v>4681</v>
      </c>
      <c r="I781" s="298" t="s">
        <v>4682</v>
      </c>
      <c r="J781" s="300">
        <v>45251</v>
      </c>
      <c r="K781" s="300">
        <v>45259</v>
      </c>
    </row>
    <row r="782" spans="1:11" ht="14.9" customHeight="1">
      <c r="A782" s="298">
        <v>2148647321</v>
      </c>
      <c r="B782" s="298" t="s">
        <v>2860</v>
      </c>
      <c r="C782" s="299" t="s">
        <v>4683</v>
      </c>
      <c r="D782" s="298" t="s">
        <v>2869</v>
      </c>
      <c r="E782" s="298" t="s">
        <v>2863</v>
      </c>
      <c r="F782" s="298" t="s">
        <v>2864</v>
      </c>
      <c r="G782" s="298" t="s">
        <v>2865</v>
      </c>
      <c r="H782" s="298" t="s">
        <v>3122</v>
      </c>
      <c r="I782" s="298" t="s">
        <v>4684</v>
      </c>
      <c r="J782" s="300">
        <v>45257</v>
      </c>
      <c r="K782" s="300">
        <v>45265</v>
      </c>
    </row>
    <row r="783" spans="1:11" ht="14.9" customHeight="1">
      <c r="A783" s="298">
        <v>2148647189</v>
      </c>
      <c r="B783" s="298" t="s">
        <v>2860</v>
      </c>
      <c r="C783" s="299" t="s">
        <v>4685</v>
      </c>
      <c r="D783" s="298" t="s">
        <v>2869</v>
      </c>
      <c r="E783" s="298" t="s">
        <v>2863</v>
      </c>
      <c r="F783" s="298" t="s">
        <v>2864</v>
      </c>
      <c r="G783" s="298" t="s">
        <v>2923</v>
      </c>
      <c r="H783" s="298" t="s">
        <v>3336</v>
      </c>
      <c r="I783" s="298" t="s">
        <v>4686</v>
      </c>
      <c r="J783" s="300">
        <v>45245</v>
      </c>
      <c r="K783" s="300">
        <v>45253</v>
      </c>
    </row>
    <row r="784" spans="1:11" ht="14.9" customHeight="1">
      <c r="A784" s="298">
        <v>2148647160</v>
      </c>
      <c r="B784" s="298" t="s">
        <v>2860</v>
      </c>
      <c r="C784" s="299" t="s">
        <v>4687</v>
      </c>
      <c r="D784" s="298" t="s">
        <v>2869</v>
      </c>
      <c r="E784" s="298" t="s">
        <v>2863</v>
      </c>
      <c r="F784" s="298" t="s">
        <v>2864</v>
      </c>
      <c r="G784" s="298" t="s">
        <v>2923</v>
      </c>
      <c r="H784" s="298" t="s">
        <v>4688</v>
      </c>
      <c r="I784" s="298" t="s">
        <v>4689</v>
      </c>
      <c r="J784" s="300">
        <v>45250</v>
      </c>
      <c r="K784" s="300">
        <v>45258</v>
      </c>
    </row>
    <row r="785" spans="1:11" ht="14.9" customHeight="1">
      <c r="A785" s="298">
        <v>2148645771</v>
      </c>
      <c r="B785" s="298" t="s">
        <v>2860</v>
      </c>
      <c r="C785" s="299" t="s">
        <v>4690</v>
      </c>
      <c r="D785" s="298" t="s">
        <v>2869</v>
      </c>
      <c r="E785" s="298" t="s">
        <v>2863</v>
      </c>
      <c r="F785" s="298" t="s">
        <v>2864</v>
      </c>
      <c r="G785" s="298" t="s">
        <v>4001</v>
      </c>
      <c r="H785" s="298" t="s">
        <v>3247</v>
      </c>
      <c r="I785" s="298" t="s">
        <v>4691</v>
      </c>
      <c r="J785" s="300">
        <v>45251</v>
      </c>
      <c r="K785" s="300">
        <v>45259</v>
      </c>
    </row>
    <row r="786" spans="1:11" ht="14.9" customHeight="1">
      <c r="A786" s="298">
        <v>2148657518</v>
      </c>
      <c r="B786" s="298" t="s">
        <v>2860</v>
      </c>
      <c r="C786" s="299" t="s">
        <v>4692</v>
      </c>
      <c r="D786" s="298" t="s">
        <v>2869</v>
      </c>
      <c r="E786" s="298" t="s">
        <v>2863</v>
      </c>
      <c r="F786" s="298" t="s">
        <v>2864</v>
      </c>
      <c r="G786" s="298" t="s">
        <v>2954</v>
      </c>
      <c r="H786" s="298" t="s">
        <v>2978</v>
      </c>
      <c r="I786" s="298" t="s">
        <v>4693</v>
      </c>
      <c r="J786" s="300">
        <v>45237</v>
      </c>
      <c r="K786" s="300">
        <v>45245</v>
      </c>
    </row>
    <row r="787" spans="1:11" ht="14.9" customHeight="1">
      <c r="A787" s="298">
        <v>2148657499</v>
      </c>
      <c r="B787" s="298" t="s">
        <v>2860</v>
      </c>
      <c r="C787" s="299" t="s">
        <v>4694</v>
      </c>
      <c r="D787" s="298" t="s">
        <v>2869</v>
      </c>
      <c r="E787" s="298" t="s">
        <v>2863</v>
      </c>
      <c r="F787" s="298" t="s">
        <v>2864</v>
      </c>
      <c r="G787" s="298" t="s">
        <v>2939</v>
      </c>
      <c r="H787" s="298" t="s">
        <v>4695</v>
      </c>
      <c r="I787" s="298" t="s">
        <v>4696</v>
      </c>
      <c r="J787" s="300">
        <v>45261</v>
      </c>
      <c r="K787" s="300">
        <v>45269</v>
      </c>
    </row>
    <row r="788" spans="1:11" ht="14.9" customHeight="1">
      <c r="A788" s="298">
        <v>2148656487</v>
      </c>
      <c r="B788" s="298" t="s">
        <v>2860</v>
      </c>
      <c r="C788" s="299" t="s">
        <v>4697</v>
      </c>
      <c r="D788" s="298" t="s">
        <v>2876</v>
      </c>
      <c r="E788" s="298" t="s">
        <v>2863</v>
      </c>
      <c r="F788" s="298" t="s">
        <v>2864</v>
      </c>
      <c r="G788" s="298" t="s">
        <v>2939</v>
      </c>
      <c r="H788" s="298" t="s">
        <v>4505</v>
      </c>
      <c r="I788" s="298" t="s">
        <v>4698</v>
      </c>
      <c r="J788" s="300">
        <v>45236</v>
      </c>
      <c r="K788" s="300">
        <v>45244</v>
      </c>
    </row>
    <row r="789" spans="1:11" ht="14.9" customHeight="1">
      <c r="A789" s="298">
        <v>2148654124</v>
      </c>
      <c r="B789" s="298" t="s">
        <v>2860</v>
      </c>
      <c r="C789" s="299" t="s">
        <v>4699</v>
      </c>
      <c r="D789" s="298" t="s">
        <v>2869</v>
      </c>
      <c r="E789" s="298" t="s">
        <v>2863</v>
      </c>
      <c r="F789" s="298" t="s">
        <v>2864</v>
      </c>
      <c r="G789" s="298" t="s">
        <v>2865</v>
      </c>
      <c r="H789" s="298" t="s">
        <v>4700</v>
      </c>
      <c r="I789" s="298" t="s">
        <v>4701</v>
      </c>
      <c r="J789" s="300">
        <v>45251</v>
      </c>
      <c r="K789" s="300">
        <v>45259</v>
      </c>
    </row>
    <row r="790" spans="1:11" ht="14.9" customHeight="1">
      <c r="A790" s="298">
        <v>2148664157</v>
      </c>
      <c r="B790" s="298" t="s">
        <v>2860</v>
      </c>
      <c r="C790" s="299" t="s">
        <v>4702</v>
      </c>
      <c r="D790" s="298" t="s">
        <v>2862</v>
      </c>
      <c r="E790" s="298" t="s">
        <v>2863</v>
      </c>
      <c r="F790" s="298" t="s">
        <v>2864</v>
      </c>
      <c r="G790" s="298" t="s">
        <v>2865</v>
      </c>
      <c r="H790" s="298" t="s">
        <v>2880</v>
      </c>
      <c r="I790" s="298" t="s">
        <v>4615</v>
      </c>
      <c r="J790" s="300">
        <v>45264</v>
      </c>
      <c r="K790" s="300">
        <v>45272</v>
      </c>
    </row>
    <row r="791" spans="1:11" ht="14.9" customHeight="1">
      <c r="A791" s="298">
        <v>2148664052</v>
      </c>
      <c r="B791" s="298" t="s">
        <v>2860</v>
      </c>
      <c r="C791" s="299" t="s">
        <v>4703</v>
      </c>
      <c r="D791" s="298" t="s">
        <v>2862</v>
      </c>
      <c r="E791" s="298" t="s">
        <v>2863</v>
      </c>
      <c r="F791" s="298" t="s">
        <v>2864</v>
      </c>
      <c r="G791" s="298" t="s">
        <v>2911</v>
      </c>
      <c r="H791" s="298" t="s">
        <v>2884</v>
      </c>
      <c r="I791" s="298" t="s">
        <v>4704</v>
      </c>
      <c r="J791" s="300">
        <v>45260</v>
      </c>
      <c r="K791" s="300">
        <v>45268</v>
      </c>
    </row>
    <row r="792" spans="1:11" ht="14.9" customHeight="1">
      <c r="A792" s="298">
        <v>2148663742</v>
      </c>
      <c r="B792" s="298" t="s">
        <v>2860</v>
      </c>
      <c r="C792" s="299" t="s">
        <v>4705</v>
      </c>
      <c r="D792" s="298" t="s">
        <v>2869</v>
      </c>
      <c r="E792" s="298" t="s">
        <v>2863</v>
      </c>
      <c r="F792" s="298" t="s">
        <v>2864</v>
      </c>
      <c r="G792" s="298" t="s">
        <v>3387</v>
      </c>
      <c r="H792" s="298" t="s">
        <v>4374</v>
      </c>
      <c r="I792" s="298" t="s">
        <v>4706</v>
      </c>
      <c r="J792" s="300">
        <v>45258</v>
      </c>
      <c r="K792" s="300">
        <v>45266</v>
      </c>
    </row>
    <row r="793" spans="1:11" ht="14.9" customHeight="1">
      <c r="A793" s="298">
        <v>2148662366</v>
      </c>
      <c r="B793" s="298" t="s">
        <v>2860</v>
      </c>
      <c r="C793" s="299" t="s">
        <v>4707</v>
      </c>
      <c r="D793" s="298" t="s">
        <v>2869</v>
      </c>
      <c r="E793" s="298" t="s">
        <v>2863</v>
      </c>
      <c r="F793" s="298" t="s">
        <v>2864</v>
      </c>
      <c r="G793" s="298" t="s">
        <v>2902</v>
      </c>
      <c r="H793" s="298" t="s">
        <v>3135</v>
      </c>
      <c r="I793" s="298" t="s">
        <v>4708</v>
      </c>
      <c r="J793" s="300">
        <v>45247</v>
      </c>
      <c r="K793" s="300">
        <v>45255</v>
      </c>
    </row>
    <row r="794" spans="1:11" ht="14.9" customHeight="1">
      <c r="A794" s="298">
        <v>2148670696</v>
      </c>
      <c r="B794" s="298" t="s">
        <v>2860</v>
      </c>
      <c r="C794" s="299" t="s">
        <v>4709</v>
      </c>
      <c r="D794" s="298" t="s">
        <v>2876</v>
      </c>
      <c r="E794" s="298" t="s">
        <v>2863</v>
      </c>
      <c r="F794" s="298" t="s">
        <v>2864</v>
      </c>
      <c r="G794" s="298" t="s">
        <v>2865</v>
      </c>
      <c r="H794" s="298" t="s">
        <v>2927</v>
      </c>
      <c r="I794" s="298" t="s">
        <v>4710</v>
      </c>
      <c r="J794" s="300">
        <v>45247</v>
      </c>
      <c r="K794" s="300">
        <v>45255</v>
      </c>
    </row>
    <row r="795" spans="1:11" ht="14.9" customHeight="1">
      <c r="A795" s="298">
        <v>2148670377</v>
      </c>
      <c r="B795" s="298" t="s">
        <v>2860</v>
      </c>
      <c r="C795" s="299" t="s">
        <v>4711</v>
      </c>
      <c r="D795" s="298" t="s">
        <v>2862</v>
      </c>
      <c r="E795" s="298" t="s">
        <v>2863</v>
      </c>
      <c r="F795" s="298" t="s">
        <v>2864</v>
      </c>
      <c r="G795" s="298" t="s">
        <v>3256</v>
      </c>
      <c r="H795" s="298" t="s">
        <v>2880</v>
      </c>
      <c r="I795" s="298" t="s">
        <v>4712</v>
      </c>
      <c r="J795" s="300">
        <v>45265</v>
      </c>
      <c r="K795" s="300">
        <v>45273</v>
      </c>
    </row>
    <row r="796" spans="1:11" ht="14.9" customHeight="1">
      <c r="A796" s="298">
        <v>2148665287</v>
      </c>
      <c r="B796" s="298" t="s">
        <v>2860</v>
      </c>
      <c r="C796" s="299" t="s">
        <v>4713</v>
      </c>
      <c r="D796" s="298" t="s">
        <v>2876</v>
      </c>
      <c r="E796" s="298" t="s">
        <v>2863</v>
      </c>
      <c r="F796" s="298" t="s">
        <v>2864</v>
      </c>
      <c r="G796" s="298" t="s">
        <v>2923</v>
      </c>
      <c r="H796" s="298" t="s">
        <v>4505</v>
      </c>
      <c r="I796" s="298" t="s">
        <v>4714</v>
      </c>
      <c r="J796" s="300">
        <v>45236</v>
      </c>
      <c r="K796" s="300">
        <v>45244</v>
      </c>
    </row>
    <row r="797" spans="1:11" ht="14.9" customHeight="1">
      <c r="A797" s="298">
        <v>2148675430</v>
      </c>
      <c r="B797" s="298" t="s">
        <v>2860</v>
      </c>
      <c r="C797" s="299" t="s">
        <v>4715</v>
      </c>
      <c r="D797" s="298" t="s">
        <v>2869</v>
      </c>
      <c r="E797" s="298" t="s">
        <v>2863</v>
      </c>
      <c r="F797" s="298" t="s">
        <v>2864</v>
      </c>
      <c r="G797" s="298" t="s">
        <v>2865</v>
      </c>
      <c r="H797" s="298" t="s">
        <v>3135</v>
      </c>
      <c r="I797" s="298" t="s">
        <v>4716</v>
      </c>
      <c r="J797" s="300" t="s">
        <v>4566</v>
      </c>
      <c r="K797" s="300" t="s">
        <v>4717</v>
      </c>
    </row>
    <row r="798" spans="1:11" ht="14.9" customHeight="1">
      <c r="A798" s="298">
        <v>2148671319</v>
      </c>
      <c r="B798" s="298" t="s">
        <v>2860</v>
      </c>
      <c r="C798" s="299" t="s">
        <v>4718</v>
      </c>
      <c r="D798" s="298" t="s">
        <v>2869</v>
      </c>
      <c r="E798" s="298" t="s">
        <v>2863</v>
      </c>
      <c r="F798" s="298" t="s">
        <v>2864</v>
      </c>
      <c r="G798" s="298" t="s">
        <v>2939</v>
      </c>
      <c r="H798" s="298" t="s">
        <v>2999</v>
      </c>
      <c r="I798" s="298" t="s">
        <v>4719</v>
      </c>
      <c r="J798" s="300" t="s">
        <v>4720</v>
      </c>
      <c r="K798" s="300" t="s">
        <v>4721</v>
      </c>
    </row>
    <row r="799" spans="1:11" ht="14.9" customHeight="1">
      <c r="A799" s="298">
        <v>2148682452</v>
      </c>
      <c r="B799" s="298" t="s">
        <v>2860</v>
      </c>
      <c r="C799" s="299" t="s">
        <v>4722</v>
      </c>
      <c r="D799" s="298" t="s">
        <v>2869</v>
      </c>
      <c r="E799" s="298" t="s">
        <v>2863</v>
      </c>
      <c r="F799" s="298" t="s">
        <v>2864</v>
      </c>
      <c r="G799" s="298" t="s">
        <v>2923</v>
      </c>
      <c r="H799" s="298" t="s">
        <v>3830</v>
      </c>
      <c r="I799" s="298" t="s">
        <v>4723</v>
      </c>
      <c r="J799" s="300">
        <v>45254</v>
      </c>
      <c r="K799" s="300">
        <v>45262</v>
      </c>
    </row>
    <row r="800" spans="1:11" ht="14.9" customHeight="1">
      <c r="A800" s="298">
        <v>2148682448</v>
      </c>
      <c r="B800" s="298" t="s">
        <v>2860</v>
      </c>
      <c r="C800" s="299" t="s">
        <v>4724</v>
      </c>
      <c r="D800" s="298" t="s">
        <v>2869</v>
      </c>
      <c r="E800" s="298" t="s">
        <v>2863</v>
      </c>
      <c r="F800" s="298" t="s">
        <v>2864</v>
      </c>
      <c r="G800" s="298" t="s">
        <v>2923</v>
      </c>
      <c r="H800" s="298" t="s">
        <v>3830</v>
      </c>
      <c r="I800" s="298" t="s">
        <v>4723</v>
      </c>
      <c r="J800" s="300">
        <v>45254</v>
      </c>
      <c r="K800" s="300">
        <v>45262</v>
      </c>
    </row>
    <row r="801" spans="1:11" ht="14.9" customHeight="1">
      <c r="A801" s="298">
        <v>2148682429</v>
      </c>
      <c r="B801" s="298" t="s">
        <v>2860</v>
      </c>
      <c r="C801" s="299" t="s">
        <v>4725</v>
      </c>
      <c r="D801" s="298" t="s">
        <v>2869</v>
      </c>
      <c r="E801" s="298" t="s">
        <v>2863</v>
      </c>
      <c r="F801" s="298" t="s">
        <v>2864</v>
      </c>
      <c r="G801" s="298" t="s">
        <v>2923</v>
      </c>
      <c r="H801" s="298" t="s">
        <v>3830</v>
      </c>
      <c r="I801" s="298" t="s">
        <v>4723</v>
      </c>
      <c r="J801" s="300">
        <v>45254</v>
      </c>
      <c r="K801" s="300">
        <v>45262</v>
      </c>
    </row>
    <row r="802" spans="1:11" ht="14.9" customHeight="1">
      <c r="A802" s="298">
        <v>2148682425</v>
      </c>
      <c r="B802" s="298" t="s">
        <v>2860</v>
      </c>
      <c r="C802" s="299" t="s">
        <v>4726</v>
      </c>
      <c r="D802" s="298" t="s">
        <v>2869</v>
      </c>
      <c r="E802" s="298" t="s">
        <v>2863</v>
      </c>
      <c r="F802" s="298" t="s">
        <v>2864</v>
      </c>
      <c r="G802" s="298" t="s">
        <v>2923</v>
      </c>
      <c r="H802" s="298" t="s">
        <v>3830</v>
      </c>
      <c r="I802" s="298" t="s">
        <v>4723</v>
      </c>
      <c r="J802" s="300">
        <v>45254</v>
      </c>
      <c r="K802" s="300">
        <v>45262</v>
      </c>
    </row>
    <row r="803" spans="1:11" ht="14.9" customHeight="1">
      <c r="A803" s="298">
        <v>2148681593</v>
      </c>
      <c r="B803" s="298" t="s">
        <v>2860</v>
      </c>
      <c r="C803" s="299" t="s">
        <v>4727</v>
      </c>
      <c r="D803" s="298" t="s">
        <v>2869</v>
      </c>
      <c r="E803" s="298" t="s">
        <v>2863</v>
      </c>
      <c r="F803" s="298" t="s">
        <v>2864</v>
      </c>
      <c r="G803" s="298" t="s">
        <v>2923</v>
      </c>
      <c r="H803" s="298" t="s">
        <v>2978</v>
      </c>
      <c r="I803" s="298" t="s">
        <v>4728</v>
      </c>
      <c r="J803" s="300">
        <v>45252</v>
      </c>
      <c r="K803" s="300">
        <v>45260</v>
      </c>
    </row>
    <row r="804" spans="1:11" ht="14.9" customHeight="1">
      <c r="A804" s="298">
        <v>2148681589</v>
      </c>
      <c r="B804" s="298" t="s">
        <v>2860</v>
      </c>
      <c r="C804" s="299" t="s">
        <v>4729</v>
      </c>
      <c r="D804" s="298" t="s">
        <v>2869</v>
      </c>
      <c r="E804" s="298" t="s">
        <v>2863</v>
      </c>
      <c r="F804" s="298" t="s">
        <v>2864</v>
      </c>
      <c r="G804" s="298" t="s">
        <v>2923</v>
      </c>
      <c r="H804" s="298" t="s">
        <v>3007</v>
      </c>
      <c r="I804" s="298" t="s">
        <v>4730</v>
      </c>
      <c r="J804" s="300">
        <v>45246</v>
      </c>
      <c r="K804" s="300">
        <v>45254</v>
      </c>
    </row>
    <row r="805" spans="1:11" ht="14.9" customHeight="1">
      <c r="A805" s="298">
        <v>2148678262</v>
      </c>
      <c r="B805" s="298" t="s">
        <v>2860</v>
      </c>
      <c r="C805" s="299" t="s">
        <v>4731</v>
      </c>
      <c r="D805" s="298" t="s">
        <v>2869</v>
      </c>
      <c r="E805" s="298" t="s">
        <v>2863</v>
      </c>
      <c r="F805" s="298" t="s">
        <v>2864</v>
      </c>
      <c r="G805" s="298" t="s">
        <v>2865</v>
      </c>
      <c r="H805" s="298" t="s">
        <v>4290</v>
      </c>
      <c r="I805" s="298" t="s">
        <v>4732</v>
      </c>
      <c r="J805" s="300">
        <v>45258</v>
      </c>
      <c r="K805" s="300">
        <v>45266</v>
      </c>
    </row>
    <row r="806" spans="1:11" ht="14.9" customHeight="1">
      <c r="A806" s="298">
        <v>2148678194</v>
      </c>
      <c r="B806" s="298" t="s">
        <v>2860</v>
      </c>
      <c r="C806" s="299" t="s">
        <v>4733</v>
      </c>
      <c r="D806" s="298" t="s">
        <v>2869</v>
      </c>
      <c r="E806" s="298" t="s">
        <v>2863</v>
      </c>
      <c r="F806" s="298" t="s">
        <v>2864</v>
      </c>
      <c r="G806" s="298" t="s">
        <v>2865</v>
      </c>
      <c r="H806" s="298" t="s">
        <v>4290</v>
      </c>
      <c r="I806" s="298" t="s">
        <v>4734</v>
      </c>
      <c r="J806" s="300">
        <v>45258</v>
      </c>
      <c r="K806" s="300">
        <v>45266</v>
      </c>
    </row>
    <row r="807" spans="1:11" ht="14.9" customHeight="1">
      <c r="A807" s="298">
        <v>2148689421</v>
      </c>
      <c r="B807" s="298" t="s">
        <v>2860</v>
      </c>
      <c r="C807" s="299" t="s">
        <v>4735</v>
      </c>
      <c r="D807" s="298" t="s">
        <v>2869</v>
      </c>
      <c r="E807" s="298" t="s">
        <v>2863</v>
      </c>
      <c r="F807" s="298" t="s">
        <v>2864</v>
      </c>
      <c r="G807" s="298" t="s">
        <v>4094</v>
      </c>
      <c r="H807" s="298" t="s">
        <v>4399</v>
      </c>
      <c r="I807" s="298" t="s">
        <v>4736</v>
      </c>
      <c r="J807" s="300">
        <v>45271</v>
      </c>
      <c r="K807" s="300">
        <v>45279</v>
      </c>
    </row>
    <row r="808" spans="1:11" ht="14.9" customHeight="1">
      <c r="A808" s="298">
        <v>2148689415</v>
      </c>
      <c r="B808" s="298" t="s">
        <v>2860</v>
      </c>
      <c r="C808" s="299" t="s">
        <v>4737</v>
      </c>
      <c r="D808" s="298" t="s">
        <v>2869</v>
      </c>
      <c r="E808" s="298" t="s">
        <v>2863</v>
      </c>
      <c r="F808" s="298" t="s">
        <v>2864</v>
      </c>
      <c r="G808" s="298" t="s">
        <v>4094</v>
      </c>
      <c r="H808" s="298" t="s">
        <v>4399</v>
      </c>
      <c r="I808" s="298" t="s">
        <v>4736</v>
      </c>
      <c r="J808" s="300">
        <v>45266</v>
      </c>
      <c r="K808" s="300">
        <v>45274</v>
      </c>
    </row>
    <row r="809" spans="1:11" ht="14.9" customHeight="1">
      <c r="A809" s="298">
        <v>2148689409</v>
      </c>
      <c r="B809" s="298" t="s">
        <v>2860</v>
      </c>
      <c r="C809" s="299" t="s">
        <v>4738</v>
      </c>
      <c r="D809" s="298" t="s">
        <v>2869</v>
      </c>
      <c r="E809" s="298" t="s">
        <v>2863</v>
      </c>
      <c r="F809" s="298" t="s">
        <v>2864</v>
      </c>
      <c r="G809" s="298" t="s">
        <v>4094</v>
      </c>
      <c r="H809" s="298" t="s">
        <v>4399</v>
      </c>
      <c r="I809" s="298" t="s">
        <v>4736</v>
      </c>
      <c r="J809" s="300">
        <v>45266</v>
      </c>
      <c r="K809" s="300">
        <v>45274</v>
      </c>
    </row>
    <row r="810" spans="1:11" ht="14.9" customHeight="1">
      <c r="A810" s="298">
        <v>2148689403</v>
      </c>
      <c r="B810" s="298" t="s">
        <v>2860</v>
      </c>
      <c r="C810" s="299" t="s">
        <v>4739</v>
      </c>
      <c r="D810" s="298" t="s">
        <v>2869</v>
      </c>
      <c r="E810" s="298" t="s">
        <v>2863</v>
      </c>
      <c r="F810" s="298" t="s">
        <v>2864</v>
      </c>
      <c r="G810" s="298" t="s">
        <v>4094</v>
      </c>
      <c r="H810" s="298" t="s">
        <v>4399</v>
      </c>
      <c r="I810" s="298" t="s">
        <v>4736</v>
      </c>
      <c r="J810" s="300">
        <v>45266</v>
      </c>
      <c r="K810" s="300">
        <v>45274</v>
      </c>
    </row>
    <row r="811" spans="1:11" ht="14.9" customHeight="1">
      <c r="A811" s="298">
        <v>2148689394</v>
      </c>
      <c r="B811" s="298" t="s">
        <v>2860</v>
      </c>
      <c r="C811" s="299" t="s">
        <v>4740</v>
      </c>
      <c r="D811" s="298" t="s">
        <v>2869</v>
      </c>
      <c r="E811" s="298" t="s">
        <v>2863</v>
      </c>
      <c r="F811" s="298" t="s">
        <v>2864</v>
      </c>
      <c r="G811" s="298" t="s">
        <v>4094</v>
      </c>
      <c r="H811" s="298" t="s">
        <v>4399</v>
      </c>
      <c r="I811" s="298" t="s">
        <v>4736</v>
      </c>
      <c r="J811" s="300">
        <v>45266</v>
      </c>
      <c r="K811" s="300">
        <v>45274</v>
      </c>
    </row>
    <row r="812" spans="1:11" ht="14.9" customHeight="1">
      <c r="A812" s="298">
        <v>2148689384</v>
      </c>
      <c r="B812" s="298" t="s">
        <v>2860</v>
      </c>
      <c r="C812" s="299" t="s">
        <v>4741</v>
      </c>
      <c r="D812" s="298" t="s">
        <v>2869</v>
      </c>
      <c r="E812" s="298" t="s">
        <v>2863</v>
      </c>
      <c r="F812" s="298" t="s">
        <v>2864</v>
      </c>
      <c r="G812" s="298" t="s">
        <v>4094</v>
      </c>
      <c r="H812" s="298" t="s">
        <v>4399</v>
      </c>
      <c r="I812" s="298" t="s">
        <v>4736</v>
      </c>
      <c r="J812" s="300">
        <v>45266</v>
      </c>
      <c r="K812" s="300">
        <v>45274</v>
      </c>
    </row>
    <row r="813" spans="1:11" ht="14.9" customHeight="1">
      <c r="A813" s="298">
        <v>2148689363</v>
      </c>
      <c r="B813" s="298" t="s">
        <v>2860</v>
      </c>
      <c r="C813" s="299" t="s">
        <v>4742</v>
      </c>
      <c r="D813" s="298" t="s">
        <v>2869</v>
      </c>
      <c r="E813" s="298" t="s">
        <v>2863</v>
      </c>
      <c r="F813" s="298" t="s">
        <v>2864</v>
      </c>
      <c r="G813" s="298" t="s">
        <v>4094</v>
      </c>
      <c r="H813" s="298" t="s">
        <v>4399</v>
      </c>
      <c r="I813" s="298" t="s">
        <v>4736</v>
      </c>
      <c r="J813" s="300">
        <v>45266</v>
      </c>
      <c r="K813" s="300">
        <v>45274</v>
      </c>
    </row>
    <row r="814" spans="1:11" ht="14.9" customHeight="1">
      <c r="A814" s="298">
        <v>2148689357</v>
      </c>
      <c r="B814" s="298" t="s">
        <v>2860</v>
      </c>
      <c r="C814" s="299" t="s">
        <v>4743</v>
      </c>
      <c r="D814" s="298" t="s">
        <v>2869</v>
      </c>
      <c r="E814" s="298" t="s">
        <v>2863</v>
      </c>
      <c r="F814" s="298" t="s">
        <v>2864</v>
      </c>
      <c r="G814" s="298" t="s">
        <v>4094</v>
      </c>
      <c r="H814" s="298" t="s">
        <v>4399</v>
      </c>
      <c r="I814" s="298" t="s">
        <v>4736</v>
      </c>
      <c r="J814" s="300">
        <v>45266</v>
      </c>
      <c r="K814" s="300">
        <v>45274</v>
      </c>
    </row>
    <row r="815" spans="1:11" ht="14.9" customHeight="1">
      <c r="A815" s="298">
        <v>2148695472</v>
      </c>
      <c r="B815" s="298" t="s">
        <v>2860</v>
      </c>
      <c r="C815" s="299" t="s">
        <v>4744</v>
      </c>
      <c r="D815" s="298" t="s">
        <v>2862</v>
      </c>
      <c r="E815" s="298" t="s">
        <v>2863</v>
      </c>
      <c r="F815" s="298" t="s">
        <v>2864</v>
      </c>
      <c r="G815" s="298" t="s">
        <v>2865</v>
      </c>
      <c r="H815" s="298" t="s">
        <v>4356</v>
      </c>
      <c r="I815" s="298" t="s">
        <v>4745</v>
      </c>
      <c r="J815" s="300" t="s">
        <v>4746</v>
      </c>
      <c r="K815" s="300" t="s">
        <v>4747</v>
      </c>
    </row>
    <row r="816" spans="1:11" ht="14.9" customHeight="1">
      <c r="A816" s="298">
        <v>2148695349</v>
      </c>
      <c r="B816" s="298" t="s">
        <v>2860</v>
      </c>
      <c r="C816" s="299" t="s">
        <v>4748</v>
      </c>
      <c r="D816" s="298" t="s">
        <v>2862</v>
      </c>
      <c r="E816" s="298" t="s">
        <v>2863</v>
      </c>
      <c r="F816" s="298" t="s">
        <v>2864</v>
      </c>
      <c r="G816" s="298" t="s">
        <v>2923</v>
      </c>
      <c r="H816" s="298" t="s">
        <v>2924</v>
      </c>
      <c r="I816" s="298" t="s">
        <v>4749</v>
      </c>
      <c r="J816" s="300" t="s">
        <v>4439</v>
      </c>
      <c r="K816" s="300" t="s">
        <v>4720</v>
      </c>
    </row>
    <row r="817" spans="1:11" ht="14.9" customHeight="1">
      <c r="A817" s="298">
        <v>2148694160</v>
      </c>
      <c r="B817" s="298" t="s">
        <v>2860</v>
      </c>
      <c r="C817" s="299" t="s">
        <v>4750</v>
      </c>
      <c r="D817" s="298" t="s">
        <v>2869</v>
      </c>
      <c r="E817" s="298" t="s">
        <v>2863</v>
      </c>
      <c r="F817" s="298" t="s">
        <v>2864</v>
      </c>
      <c r="G817" s="298" t="s">
        <v>2865</v>
      </c>
      <c r="H817" s="298" t="s">
        <v>4280</v>
      </c>
      <c r="I817" s="298" t="s">
        <v>4751</v>
      </c>
      <c r="J817" s="300" t="s">
        <v>4747</v>
      </c>
      <c r="K817" s="300" t="s">
        <v>4752</v>
      </c>
    </row>
    <row r="818" spans="1:11" ht="14.9" customHeight="1">
      <c r="A818" s="298">
        <v>2148691074</v>
      </c>
      <c r="B818" s="298" t="s">
        <v>2860</v>
      </c>
      <c r="C818" s="299" t="s">
        <v>4753</v>
      </c>
      <c r="D818" s="298" t="s">
        <v>2869</v>
      </c>
      <c r="E818" s="298" t="s">
        <v>2863</v>
      </c>
      <c r="F818" s="298" t="s">
        <v>2864</v>
      </c>
      <c r="G818" s="298" t="s">
        <v>2923</v>
      </c>
      <c r="H818" s="298" t="s">
        <v>2978</v>
      </c>
      <c r="I818" s="298" t="s">
        <v>4754</v>
      </c>
      <c r="J818" s="300" t="s">
        <v>4439</v>
      </c>
      <c r="K818" s="300" t="s">
        <v>4720</v>
      </c>
    </row>
    <row r="819" spans="1:11" ht="14.9" customHeight="1">
      <c r="A819" s="298">
        <v>2148702069</v>
      </c>
      <c r="B819" s="298" t="s">
        <v>2860</v>
      </c>
      <c r="C819" s="299" t="s">
        <v>4755</v>
      </c>
      <c r="D819" s="298" t="s">
        <v>2862</v>
      </c>
      <c r="E819" s="298" t="s">
        <v>2863</v>
      </c>
      <c r="F819" s="298" t="s">
        <v>2864</v>
      </c>
      <c r="G819" s="298" t="s">
        <v>2865</v>
      </c>
      <c r="H819" s="298" t="s">
        <v>4356</v>
      </c>
      <c r="I819" s="298" t="s">
        <v>4756</v>
      </c>
      <c r="J819" s="300">
        <v>45268</v>
      </c>
      <c r="K819" s="300">
        <v>45276</v>
      </c>
    </row>
    <row r="820" spans="1:11" ht="14.9" customHeight="1">
      <c r="A820" s="298">
        <v>2148701669</v>
      </c>
      <c r="B820" s="298" t="s">
        <v>2860</v>
      </c>
      <c r="C820" s="299" t="s">
        <v>4757</v>
      </c>
      <c r="D820" s="298" t="s">
        <v>2869</v>
      </c>
      <c r="E820" s="298" t="s">
        <v>2863</v>
      </c>
      <c r="F820" s="298" t="s">
        <v>2864</v>
      </c>
      <c r="G820" s="298" t="s">
        <v>2865</v>
      </c>
      <c r="H820" s="298" t="s">
        <v>4758</v>
      </c>
      <c r="I820" s="298" t="s">
        <v>4759</v>
      </c>
      <c r="J820" s="300">
        <v>45264</v>
      </c>
      <c r="K820" s="300">
        <v>45272</v>
      </c>
    </row>
    <row r="821" spans="1:11" ht="14.9" customHeight="1">
      <c r="A821" s="298">
        <v>2148700334</v>
      </c>
      <c r="B821" s="298" t="s">
        <v>2860</v>
      </c>
      <c r="C821" s="299" t="s">
        <v>4760</v>
      </c>
      <c r="D821" s="298" t="s">
        <v>2869</v>
      </c>
      <c r="E821" s="298" t="s">
        <v>2863</v>
      </c>
      <c r="F821" s="298" t="s">
        <v>2864</v>
      </c>
      <c r="G821" s="298" t="s">
        <v>2923</v>
      </c>
      <c r="H821" s="298" t="s">
        <v>3112</v>
      </c>
      <c r="I821" s="298" t="s">
        <v>4761</v>
      </c>
      <c r="J821" s="300">
        <v>45252</v>
      </c>
      <c r="K821" s="300">
        <v>45260</v>
      </c>
    </row>
    <row r="822" spans="1:11" ht="14.9" customHeight="1">
      <c r="A822" s="298">
        <v>2148707238</v>
      </c>
      <c r="B822" s="298" t="s">
        <v>2860</v>
      </c>
      <c r="C822" s="299" t="s">
        <v>4762</v>
      </c>
      <c r="D822" s="298" t="s">
        <v>2869</v>
      </c>
      <c r="E822" s="298" t="s">
        <v>2863</v>
      </c>
      <c r="F822" s="298" t="s">
        <v>2864</v>
      </c>
      <c r="G822" s="298" t="s">
        <v>2865</v>
      </c>
      <c r="H822" s="298" t="s">
        <v>3617</v>
      </c>
      <c r="I822" s="298" t="s">
        <v>4763</v>
      </c>
      <c r="J822" s="300">
        <v>45257</v>
      </c>
      <c r="K822" s="300">
        <v>45265</v>
      </c>
    </row>
    <row r="823" spans="1:11" ht="14.9" customHeight="1">
      <c r="A823" s="298">
        <v>2148707166</v>
      </c>
      <c r="B823" s="298" t="s">
        <v>2860</v>
      </c>
      <c r="C823" s="299" t="s">
        <v>4764</v>
      </c>
      <c r="D823" s="298" t="s">
        <v>2869</v>
      </c>
      <c r="E823" s="298" t="s">
        <v>2863</v>
      </c>
      <c r="F823" s="298" t="s">
        <v>2864</v>
      </c>
      <c r="G823" s="298" t="s">
        <v>2865</v>
      </c>
      <c r="H823" s="298" t="s">
        <v>4765</v>
      </c>
      <c r="I823" s="298" t="s">
        <v>4766</v>
      </c>
      <c r="J823" s="300">
        <v>45267</v>
      </c>
      <c r="K823" s="300">
        <v>45275</v>
      </c>
    </row>
    <row r="824" spans="1:11" ht="14.9" customHeight="1">
      <c r="A824" s="298">
        <v>2148707029</v>
      </c>
      <c r="B824" s="298" t="s">
        <v>2860</v>
      </c>
      <c r="C824" s="299" t="s">
        <v>4767</v>
      </c>
      <c r="D824" s="298" t="s">
        <v>2869</v>
      </c>
      <c r="E824" s="298" t="s">
        <v>2863</v>
      </c>
      <c r="F824" s="298" t="s">
        <v>2864</v>
      </c>
      <c r="G824" s="298" t="s">
        <v>2923</v>
      </c>
      <c r="H824" s="298" t="s">
        <v>4768</v>
      </c>
      <c r="I824" s="298" t="s">
        <v>4769</v>
      </c>
      <c r="J824" s="300">
        <v>45246</v>
      </c>
      <c r="K824" s="300">
        <v>45254</v>
      </c>
    </row>
    <row r="825" spans="1:11" ht="14.9" customHeight="1">
      <c r="A825" s="298">
        <v>2148706872</v>
      </c>
      <c r="B825" s="298" t="s">
        <v>2860</v>
      </c>
      <c r="C825" s="299" t="s">
        <v>4770</v>
      </c>
      <c r="D825" s="298" t="s">
        <v>2869</v>
      </c>
      <c r="E825" s="298" t="s">
        <v>2863</v>
      </c>
      <c r="F825" s="298" t="s">
        <v>2864</v>
      </c>
      <c r="G825" s="298" t="s">
        <v>2923</v>
      </c>
      <c r="H825" s="298" t="s">
        <v>4768</v>
      </c>
      <c r="I825" s="298" t="s">
        <v>4769</v>
      </c>
      <c r="J825" s="300">
        <v>45246</v>
      </c>
      <c r="K825" s="300">
        <v>45254</v>
      </c>
    </row>
    <row r="826" spans="1:11" ht="14.9" customHeight="1">
      <c r="A826" s="298">
        <v>2148706170</v>
      </c>
      <c r="B826" s="298" t="s">
        <v>2860</v>
      </c>
      <c r="C826" s="299" t="s">
        <v>4771</v>
      </c>
      <c r="D826" s="298" t="s">
        <v>2876</v>
      </c>
      <c r="E826" s="298" t="s">
        <v>2863</v>
      </c>
      <c r="F826" s="298" t="s">
        <v>2864</v>
      </c>
      <c r="G826" s="298" t="s">
        <v>2865</v>
      </c>
      <c r="H826" s="298" t="s">
        <v>3464</v>
      </c>
      <c r="I826" s="298" t="s">
        <v>4772</v>
      </c>
      <c r="J826" s="300">
        <v>45267</v>
      </c>
      <c r="K826" s="300">
        <v>45275</v>
      </c>
    </row>
    <row r="827" spans="1:11" ht="14.9" customHeight="1">
      <c r="A827" s="298">
        <v>2148715063</v>
      </c>
      <c r="B827" s="298" t="s">
        <v>2860</v>
      </c>
      <c r="C827" s="299" t="s">
        <v>4773</v>
      </c>
      <c r="D827" s="298" t="s">
        <v>2869</v>
      </c>
      <c r="E827" s="298" t="s">
        <v>2863</v>
      </c>
      <c r="F827" s="298" t="s">
        <v>2864</v>
      </c>
      <c r="G827" s="298" t="s">
        <v>4774</v>
      </c>
      <c r="H827" s="298" t="s">
        <v>4775</v>
      </c>
      <c r="I827" s="298" t="s">
        <v>4776</v>
      </c>
      <c r="J827" s="300" t="s">
        <v>4777</v>
      </c>
      <c r="K827" s="300" t="s">
        <v>4778</v>
      </c>
    </row>
    <row r="828" spans="1:11" ht="14.9" customHeight="1">
      <c r="A828" s="298">
        <v>2148715059</v>
      </c>
      <c r="B828" s="298" t="s">
        <v>2860</v>
      </c>
      <c r="C828" s="299" t="s">
        <v>4779</v>
      </c>
      <c r="D828" s="298" t="s">
        <v>2869</v>
      </c>
      <c r="E828" s="298" t="s">
        <v>2863</v>
      </c>
      <c r="F828" s="298" t="s">
        <v>2864</v>
      </c>
      <c r="G828" s="298" t="s">
        <v>4774</v>
      </c>
      <c r="H828" s="298" t="s">
        <v>4775</v>
      </c>
      <c r="I828" s="298" t="s">
        <v>4776</v>
      </c>
      <c r="J828" s="300" t="s">
        <v>4777</v>
      </c>
      <c r="K828" s="300" t="s">
        <v>4778</v>
      </c>
    </row>
    <row r="829" spans="1:11" ht="14.9" customHeight="1">
      <c r="A829" s="298">
        <v>2148714712</v>
      </c>
      <c r="B829" s="298" t="s">
        <v>2860</v>
      </c>
      <c r="C829" s="299" t="s">
        <v>4780</v>
      </c>
      <c r="D829" s="298" t="s">
        <v>2869</v>
      </c>
      <c r="E829" s="298" t="s">
        <v>2863</v>
      </c>
      <c r="F829" s="298" t="s">
        <v>2864</v>
      </c>
      <c r="G829" s="298" t="s">
        <v>2865</v>
      </c>
      <c r="H829" s="298" t="s">
        <v>3204</v>
      </c>
      <c r="I829" s="298" t="s">
        <v>4781</v>
      </c>
      <c r="J829" s="300" t="s">
        <v>4782</v>
      </c>
      <c r="K829" s="300" t="s">
        <v>4783</v>
      </c>
    </row>
    <row r="830" spans="1:11" ht="14.9" customHeight="1">
      <c r="A830" s="298">
        <v>2148713577</v>
      </c>
      <c r="B830" s="298" t="s">
        <v>2860</v>
      </c>
      <c r="C830" s="299" t="s">
        <v>4784</v>
      </c>
      <c r="D830" s="298" t="s">
        <v>2869</v>
      </c>
      <c r="E830" s="298" t="s">
        <v>2863</v>
      </c>
      <c r="F830" s="298" t="s">
        <v>2864</v>
      </c>
      <c r="G830" s="298" t="s">
        <v>2923</v>
      </c>
      <c r="H830" s="298" t="s">
        <v>2999</v>
      </c>
      <c r="I830" s="298" t="s">
        <v>4785</v>
      </c>
      <c r="J830" s="300" t="s">
        <v>4786</v>
      </c>
      <c r="K830" s="300" t="s">
        <v>4787</v>
      </c>
    </row>
    <row r="831" spans="1:11" ht="14.9" customHeight="1">
      <c r="A831" s="298">
        <v>2148713559</v>
      </c>
      <c r="B831" s="298" t="s">
        <v>2860</v>
      </c>
      <c r="C831" s="299" t="s">
        <v>4788</v>
      </c>
      <c r="D831" s="298" t="s">
        <v>2876</v>
      </c>
      <c r="E831" s="298" t="s">
        <v>2863</v>
      </c>
      <c r="F831" s="298" t="s">
        <v>2864</v>
      </c>
      <c r="G831" s="298" t="s">
        <v>4774</v>
      </c>
      <c r="H831" s="298" t="s">
        <v>3631</v>
      </c>
      <c r="I831" s="298" t="s">
        <v>4789</v>
      </c>
      <c r="J831" s="300" t="s">
        <v>4574</v>
      </c>
      <c r="K831" s="300" t="s">
        <v>4790</v>
      </c>
    </row>
    <row r="832" spans="1:11" ht="14.9" customHeight="1">
      <c r="A832" s="298">
        <v>2148713477</v>
      </c>
      <c r="B832" s="298" t="s">
        <v>2860</v>
      </c>
      <c r="C832" s="299" t="s">
        <v>4791</v>
      </c>
      <c r="D832" s="298" t="s">
        <v>2876</v>
      </c>
      <c r="E832" s="298" t="s">
        <v>2863</v>
      </c>
      <c r="F832" s="298" t="s">
        <v>2864</v>
      </c>
      <c r="G832" s="298" t="s">
        <v>4774</v>
      </c>
      <c r="H832" s="298" t="s">
        <v>3631</v>
      </c>
      <c r="I832" s="298" t="s">
        <v>4792</v>
      </c>
      <c r="J832" s="300" t="s">
        <v>4574</v>
      </c>
      <c r="K832" s="300" t="s">
        <v>4790</v>
      </c>
    </row>
    <row r="833" spans="1:11" ht="14.9" customHeight="1">
      <c r="A833" s="298">
        <v>2148713315</v>
      </c>
      <c r="B833" s="298" t="s">
        <v>2860</v>
      </c>
      <c r="C833" s="299" t="s">
        <v>4793</v>
      </c>
      <c r="D833" s="298" t="s">
        <v>2869</v>
      </c>
      <c r="E833" s="298" t="s">
        <v>2863</v>
      </c>
      <c r="F833" s="298" t="s">
        <v>2864</v>
      </c>
      <c r="G833" s="298" t="s">
        <v>2923</v>
      </c>
      <c r="H833" s="298" t="s">
        <v>2978</v>
      </c>
      <c r="I833" s="298" t="s">
        <v>4794</v>
      </c>
      <c r="J833" s="300" t="s">
        <v>4786</v>
      </c>
      <c r="K833" s="300" t="s">
        <v>4787</v>
      </c>
    </row>
    <row r="834" spans="1:11" ht="14.9" customHeight="1">
      <c r="A834" s="298">
        <v>2148713196</v>
      </c>
      <c r="B834" s="298" t="s">
        <v>2860</v>
      </c>
      <c r="C834" s="299" t="s">
        <v>4795</v>
      </c>
      <c r="D834" s="298" t="s">
        <v>2869</v>
      </c>
      <c r="E834" s="298" t="s">
        <v>2863</v>
      </c>
      <c r="F834" s="298" t="s">
        <v>2864</v>
      </c>
      <c r="G834" s="298" t="s">
        <v>2923</v>
      </c>
      <c r="H834" s="298" t="s">
        <v>2978</v>
      </c>
      <c r="I834" s="298" t="s">
        <v>4796</v>
      </c>
      <c r="J834" s="300" t="s">
        <v>4786</v>
      </c>
      <c r="K834" s="300" t="s">
        <v>4787</v>
      </c>
    </row>
    <row r="835" spans="1:11" ht="14.9" customHeight="1">
      <c r="A835" s="298">
        <v>2148712665</v>
      </c>
      <c r="B835" s="298" t="s">
        <v>2860</v>
      </c>
      <c r="C835" s="299" t="s">
        <v>4797</v>
      </c>
      <c r="D835" s="298" t="s">
        <v>2869</v>
      </c>
      <c r="E835" s="298" t="s">
        <v>2863</v>
      </c>
      <c r="F835" s="298" t="s">
        <v>2864</v>
      </c>
      <c r="G835" s="298" t="s">
        <v>2923</v>
      </c>
      <c r="H835" s="298" t="s">
        <v>3026</v>
      </c>
      <c r="I835" s="298" t="s">
        <v>4798</v>
      </c>
      <c r="J835" s="300" t="s">
        <v>4799</v>
      </c>
      <c r="K835" s="300" t="s">
        <v>4777</v>
      </c>
    </row>
    <row r="836" spans="1:11" ht="14.9" customHeight="1">
      <c r="A836" s="298">
        <v>2148712524</v>
      </c>
      <c r="B836" s="298" t="s">
        <v>2860</v>
      </c>
      <c r="C836" s="299" t="s">
        <v>4800</v>
      </c>
      <c r="D836" s="298" t="s">
        <v>2869</v>
      </c>
      <c r="E836" s="298" t="s">
        <v>2863</v>
      </c>
      <c r="F836" s="298" t="s">
        <v>2864</v>
      </c>
      <c r="G836" s="298" t="s">
        <v>2954</v>
      </c>
      <c r="H836" s="298" t="s">
        <v>4801</v>
      </c>
      <c r="I836" s="298" t="s">
        <v>4802</v>
      </c>
      <c r="J836" s="300" t="s">
        <v>4803</v>
      </c>
      <c r="K836" s="300" t="s">
        <v>4804</v>
      </c>
    </row>
    <row r="837" spans="1:11" ht="14.9" customHeight="1">
      <c r="A837" s="298">
        <v>2148712239</v>
      </c>
      <c r="B837" s="298" t="s">
        <v>2860</v>
      </c>
      <c r="C837" s="299" t="s">
        <v>4805</v>
      </c>
      <c r="D837" s="298" t="s">
        <v>2869</v>
      </c>
      <c r="E837" s="298" t="s">
        <v>2863</v>
      </c>
      <c r="F837" s="298" t="s">
        <v>2864</v>
      </c>
      <c r="G837" s="298" t="s">
        <v>4774</v>
      </c>
      <c r="H837" s="298" t="s">
        <v>4775</v>
      </c>
      <c r="I837" s="298" t="s">
        <v>4776</v>
      </c>
      <c r="J837" s="300" t="s">
        <v>4777</v>
      </c>
      <c r="K837" s="300" t="s">
        <v>4778</v>
      </c>
    </row>
    <row r="838" spans="1:11" ht="14.9" customHeight="1">
      <c r="A838" s="298">
        <v>2148709530</v>
      </c>
      <c r="B838" s="298" t="s">
        <v>2860</v>
      </c>
      <c r="C838" s="299" t="s">
        <v>4806</v>
      </c>
      <c r="D838" s="298" t="s">
        <v>2869</v>
      </c>
      <c r="E838" s="298" t="s">
        <v>2863</v>
      </c>
      <c r="F838" s="298" t="s">
        <v>2864</v>
      </c>
      <c r="G838" s="298" t="s">
        <v>2865</v>
      </c>
      <c r="H838" s="298" t="s">
        <v>3122</v>
      </c>
      <c r="I838" s="298" t="s">
        <v>4807</v>
      </c>
      <c r="J838" s="300" t="s">
        <v>4782</v>
      </c>
      <c r="K838" s="300" t="s">
        <v>4783</v>
      </c>
    </row>
    <row r="839" spans="1:11" ht="14.9" customHeight="1">
      <c r="A839" s="298">
        <v>2148709321</v>
      </c>
      <c r="B839" s="298" t="s">
        <v>2860</v>
      </c>
      <c r="C839" s="299" t="s">
        <v>4808</v>
      </c>
      <c r="D839" s="298" t="s">
        <v>2869</v>
      </c>
      <c r="E839" s="298" t="s">
        <v>2863</v>
      </c>
      <c r="F839" s="298" t="s">
        <v>2864</v>
      </c>
      <c r="G839" s="298" t="s">
        <v>2865</v>
      </c>
      <c r="H839" s="298" t="s">
        <v>4758</v>
      </c>
      <c r="I839" s="298" t="s">
        <v>4809</v>
      </c>
      <c r="J839" s="300" t="s">
        <v>4782</v>
      </c>
      <c r="K839" s="300" t="s">
        <v>4783</v>
      </c>
    </row>
    <row r="840" spans="1:11" ht="14.9" customHeight="1">
      <c r="A840" s="298">
        <v>2148709113</v>
      </c>
      <c r="B840" s="298" t="s">
        <v>2860</v>
      </c>
      <c r="C840" s="299" t="s">
        <v>4810</v>
      </c>
      <c r="D840" s="298" t="s">
        <v>2869</v>
      </c>
      <c r="E840" s="298" t="s">
        <v>2863</v>
      </c>
      <c r="F840" s="298" t="s">
        <v>2864</v>
      </c>
      <c r="G840" s="298" t="s">
        <v>2923</v>
      </c>
      <c r="H840" s="298" t="s">
        <v>3247</v>
      </c>
      <c r="I840" s="298" t="s">
        <v>4811</v>
      </c>
      <c r="J840" s="300" t="s">
        <v>4717</v>
      </c>
      <c r="K840" s="300" t="s">
        <v>4782</v>
      </c>
    </row>
    <row r="841" spans="1:11" ht="14.9" customHeight="1">
      <c r="A841" s="298">
        <v>2148720432</v>
      </c>
      <c r="B841" s="298" t="s">
        <v>2860</v>
      </c>
      <c r="C841" s="299" t="s">
        <v>4812</v>
      </c>
      <c r="D841" s="298" t="s">
        <v>2876</v>
      </c>
      <c r="E841" s="298" t="s">
        <v>2863</v>
      </c>
      <c r="F841" s="298" t="s">
        <v>2864</v>
      </c>
      <c r="G841" s="298" t="s">
        <v>4088</v>
      </c>
      <c r="H841" s="298" t="s">
        <v>3546</v>
      </c>
      <c r="I841" s="298" t="s">
        <v>4813</v>
      </c>
      <c r="J841" s="300">
        <v>45252</v>
      </c>
      <c r="K841" s="300">
        <v>45260</v>
      </c>
    </row>
    <row r="842" spans="1:11" ht="14.9" customHeight="1">
      <c r="A842" s="298">
        <v>2148719664</v>
      </c>
      <c r="B842" s="298" t="s">
        <v>2860</v>
      </c>
      <c r="C842" s="299" t="s">
        <v>4814</v>
      </c>
      <c r="D842" s="298" t="s">
        <v>2869</v>
      </c>
      <c r="E842" s="298" t="s">
        <v>2863</v>
      </c>
      <c r="F842" s="298" t="s">
        <v>2864</v>
      </c>
      <c r="G842" s="298" t="s">
        <v>2939</v>
      </c>
      <c r="H842" s="298" t="s">
        <v>4046</v>
      </c>
      <c r="I842" s="298" t="s">
        <v>4815</v>
      </c>
      <c r="J842" s="300">
        <v>45278</v>
      </c>
      <c r="K842" s="300">
        <v>45286</v>
      </c>
    </row>
    <row r="843" spans="1:11" ht="14.9" customHeight="1">
      <c r="A843" s="298">
        <v>2148719658</v>
      </c>
      <c r="B843" s="298" t="s">
        <v>2860</v>
      </c>
      <c r="C843" s="299" t="s">
        <v>4816</v>
      </c>
      <c r="D843" s="298" t="s">
        <v>2869</v>
      </c>
      <c r="E843" s="298" t="s">
        <v>2863</v>
      </c>
      <c r="F843" s="298" t="s">
        <v>2864</v>
      </c>
      <c r="G843" s="298" t="s">
        <v>2939</v>
      </c>
      <c r="H843" s="298" t="s">
        <v>4046</v>
      </c>
      <c r="I843" s="298" t="s">
        <v>4815</v>
      </c>
      <c r="J843" s="300">
        <v>45274</v>
      </c>
      <c r="K843" s="300">
        <v>45282</v>
      </c>
    </row>
    <row r="844" spans="1:11" ht="14.9" customHeight="1">
      <c r="A844" s="298">
        <v>2148725004</v>
      </c>
      <c r="B844" s="298" t="s">
        <v>2860</v>
      </c>
      <c r="C844" s="299" t="s">
        <v>4817</v>
      </c>
      <c r="D844" s="298" t="s">
        <v>2869</v>
      </c>
      <c r="E844" s="298" t="s">
        <v>2863</v>
      </c>
      <c r="F844" s="298" t="s">
        <v>2864</v>
      </c>
      <c r="G844" s="298" t="s">
        <v>2939</v>
      </c>
      <c r="H844" s="298" t="s">
        <v>2978</v>
      </c>
      <c r="I844" s="298" t="s">
        <v>4818</v>
      </c>
      <c r="J844" s="300" t="s">
        <v>4717</v>
      </c>
      <c r="K844" s="300" t="s">
        <v>4782</v>
      </c>
    </row>
    <row r="845" spans="1:11" ht="14.9" customHeight="1">
      <c r="A845" s="298">
        <v>2148722336</v>
      </c>
      <c r="B845" s="298" t="s">
        <v>2860</v>
      </c>
      <c r="C845" s="299" t="s">
        <v>4819</v>
      </c>
      <c r="D845" s="298" t="s">
        <v>2869</v>
      </c>
      <c r="E845" s="298" t="s">
        <v>2863</v>
      </c>
      <c r="F845" s="298" t="s">
        <v>2864</v>
      </c>
      <c r="G845" s="298" t="s">
        <v>2923</v>
      </c>
      <c r="H845" s="298" t="s">
        <v>2978</v>
      </c>
      <c r="I845" s="298" t="s">
        <v>4820</v>
      </c>
      <c r="J845" s="300" t="s">
        <v>4782</v>
      </c>
      <c r="K845" s="300" t="s">
        <v>4783</v>
      </c>
    </row>
    <row r="846" spans="1:11" ht="14.9" customHeight="1">
      <c r="A846" s="298">
        <v>2148722332</v>
      </c>
      <c r="B846" s="298" t="s">
        <v>2860</v>
      </c>
      <c r="C846" s="299" t="s">
        <v>4821</v>
      </c>
      <c r="D846" s="298" t="s">
        <v>2869</v>
      </c>
      <c r="E846" s="298" t="s">
        <v>2863</v>
      </c>
      <c r="F846" s="298" t="s">
        <v>2864</v>
      </c>
      <c r="G846" s="298" t="s">
        <v>2923</v>
      </c>
      <c r="H846" s="298" t="s">
        <v>2978</v>
      </c>
      <c r="I846" s="298" t="s">
        <v>4820</v>
      </c>
      <c r="J846" s="300" t="s">
        <v>4721</v>
      </c>
      <c r="K846" s="300" t="s">
        <v>4822</v>
      </c>
    </row>
    <row r="847" spans="1:11" ht="14.9" customHeight="1">
      <c r="A847" s="298">
        <v>2148722114</v>
      </c>
      <c r="B847" s="298" t="s">
        <v>2860</v>
      </c>
      <c r="C847" s="299" t="s">
        <v>4823</v>
      </c>
      <c r="D847" s="298" t="s">
        <v>2869</v>
      </c>
      <c r="E847" s="298" t="s">
        <v>2863</v>
      </c>
      <c r="F847" s="298" t="s">
        <v>2864</v>
      </c>
      <c r="G847" s="298" t="s">
        <v>2899</v>
      </c>
      <c r="H847" s="298" t="s">
        <v>2978</v>
      </c>
      <c r="I847" s="298" t="s">
        <v>4824</v>
      </c>
      <c r="J847" s="300" t="s">
        <v>4786</v>
      </c>
      <c r="K847" s="300" t="s">
        <v>4787</v>
      </c>
    </row>
    <row r="848" spans="1:11" ht="14.9" customHeight="1">
      <c r="A848" s="298">
        <v>2148721972</v>
      </c>
      <c r="B848" s="298" t="s">
        <v>2860</v>
      </c>
      <c r="C848" s="299" t="s">
        <v>4825</v>
      </c>
      <c r="D848" s="298" t="s">
        <v>2869</v>
      </c>
      <c r="E848" s="298" t="s">
        <v>2863</v>
      </c>
      <c r="F848" s="298" t="s">
        <v>2864</v>
      </c>
      <c r="G848" s="298" t="s">
        <v>2865</v>
      </c>
      <c r="H848" s="298" t="s">
        <v>4826</v>
      </c>
      <c r="I848" s="298" t="s">
        <v>4827</v>
      </c>
      <c r="J848" s="300" t="s">
        <v>4828</v>
      </c>
      <c r="K848" s="300" t="s">
        <v>4829</v>
      </c>
    </row>
    <row r="849" spans="1:11" ht="14.9" customHeight="1">
      <c r="A849" s="298">
        <v>2148727127</v>
      </c>
      <c r="B849" s="298" t="s">
        <v>2860</v>
      </c>
      <c r="C849" s="299" t="s">
        <v>4830</v>
      </c>
      <c r="D849" s="298" t="s">
        <v>2869</v>
      </c>
      <c r="E849" s="298" t="s">
        <v>2863</v>
      </c>
      <c r="F849" s="298" t="s">
        <v>2864</v>
      </c>
      <c r="G849" s="298" t="s">
        <v>2902</v>
      </c>
      <c r="H849" s="298" t="s">
        <v>2960</v>
      </c>
      <c r="I849" s="298" t="s">
        <v>4831</v>
      </c>
      <c r="J849" s="300">
        <v>45259</v>
      </c>
      <c r="K849" s="300">
        <v>45267</v>
      </c>
    </row>
    <row r="850" spans="1:11" ht="14.9" customHeight="1">
      <c r="A850" s="298">
        <v>2148732639</v>
      </c>
      <c r="B850" s="298" t="s">
        <v>2860</v>
      </c>
      <c r="C850" s="299" t="s">
        <v>4832</v>
      </c>
      <c r="D850" s="298" t="s">
        <v>2869</v>
      </c>
      <c r="E850" s="298" t="s">
        <v>2863</v>
      </c>
      <c r="F850" s="298" t="s">
        <v>2864</v>
      </c>
      <c r="G850" s="298" t="s">
        <v>2923</v>
      </c>
      <c r="H850" s="298" t="s">
        <v>2978</v>
      </c>
      <c r="I850" s="298" t="s">
        <v>4607</v>
      </c>
      <c r="J850" s="300">
        <v>45265</v>
      </c>
      <c r="K850" s="300">
        <v>45273</v>
      </c>
    </row>
    <row r="851" spans="1:11" ht="14.9" customHeight="1">
      <c r="A851" s="298">
        <v>2148732628</v>
      </c>
      <c r="B851" s="298" t="s">
        <v>2860</v>
      </c>
      <c r="C851" s="299" t="s">
        <v>4833</v>
      </c>
      <c r="D851" s="298" t="s">
        <v>2869</v>
      </c>
      <c r="E851" s="298" t="s">
        <v>2863</v>
      </c>
      <c r="F851" s="298" t="s">
        <v>2864</v>
      </c>
      <c r="G851" s="298" t="s">
        <v>2923</v>
      </c>
      <c r="H851" s="298" t="s">
        <v>2978</v>
      </c>
      <c r="I851" s="298" t="s">
        <v>4607</v>
      </c>
      <c r="J851" s="300">
        <v>45265</v>
      </c>
      <c r="K851" s="300">
        <v>45273</v>
      </c>
    </row>
    <row r="852" spans="1:11" ht="14.9" customHeight="1">
      <c r="A852" s="298">
        <v>2148732617</v>
      </c>
      <c r="B852" s="298" t="s">
        <v>2860</v>
      </c>
      <c r="C852" s="299" t="s">
        <v>4834</v>
      </c>
      <c r="D852" s="298" t="s">
        <v>2869</v>
      </c>
      <c r="E852" s="298" t="s">
        <v>2863</v>
      </c>
      <c r="F852" s="298" t="s">
        <v>2864</v>
      </c>
      <c r="G852" s="298" t="s">
        <v>2923</v>
      </c>
      <c r="H852" s="298" t="s">
        <v>4835</v>
      </c>
      <c r="I852" s="298" t="s">
        <v>4836</v>
      </c>
      <c r="J852" s="300">
        <v>45261</v>
      </c>
      <c r="K852" s="300">
        <v>45269</v>
      </c>
    </row>
    <row r="853" spans="1:11" ht="14.9" customHeight="1">
      <c r="A853" s="298">
        <v>2148741247</v>
      </c>
      <c r="B853" s="298" t="s">
        <v>2860</v>
      </c>
      <c r="C853" s="299" t="s">
        <v>4837</v>
      </c>
      <c r="D853" s="298" t="s">
        <v>2869</v>
      </c>
      <c r="E853" s="298" t="s">
        <v>2863</v>
      </c>
      <c r="F853" s="298" t="s">
        <v>2864</v>
      </c>
      <c r="G853" s="298" t="s">
        <v>2954</v>
      </c>
      <c r="H853" s="298" t="s">
        <v>2978</v>
      </c>
      <c r="I853" s="298" t="s">
        <v>4838</v>
      </c>
      <c r="J853" s="300">
        <v>45273</v>
      </c>
      <c r="K853" s="300">
        <v>45281</v>
      </c>
    </row>
    <row r="854" spans="1:11" ht="14.9" customHeight="1">
      <c r="A854" s="298">
        <v>2148741073</v>
      </c>
      <c r="B854" s="298" t="s">
        <v>2860</v>
      </c>
      <c r="C854" s="299" t="s">
        <v>4839</v>
      </c>
      <c r="D854" s="298" t="s">
        <v>2869</v>
      </c>
      <c r="E854" s="298" t="s">
        <v>2863</v>
      </c>
      <c r="F854" s="298" t="s">
        <v>2864</v>
      </c>
      <c r="G854" s="298" t="s">
        <v>2865</v>
      </c>
      <c r="H854" s="298" t="s">
        <v>4758</v>
      </c>
      <c r="I854" s="298" t="s">
        <v>4840</v>
      </c>
      <c r="J854" s="300">
        <v>45275</v>
      </c>
      <c r="K854" s="300">
        <v>45283</v>
      </c>
    </row>
    <row r="855" spans="1:11" ht="14.9" customHeight="1">
      <c r="A855" s="298">
        <v>2148741006</v>
      </c>
      <c r="B855" s="298" t="s">
        <v>2860</v>
      </c>
      <c r="C855" s="299" t="s">
        <v>4841</v>
      </c>
      <c r="D855" s="298" t="s">
        <v>2869</v>
      </c>
      <c r="E855" s="298" t="s">
        <v>2863</v>
      </c>
      <c r="F855" s="298" t="s">
        <v>2864</v>
      </c>
      <c r="G855" s="298" t="s">
        <v>2865</v>
      </c>
      <c r="H855" s="298" t="s">
        <v>4758</v>
      </c>
      <c r="I855" s="298" t="s">
        <v>4842</v>
      </c>
      <c r="J855" s="300">
        <v>45274</v>
      </c>
      <c r="K855" s="300">
        <v>45282</v>
      </c>
    </row>
    <row r="856" spans="1:11" ht="14.9" customHeight="1">
      <c r="A856" s="298">
        <v>2148740886</v>
      </c>
      <c r="B856" s="298" t="s">
        <v>2860</v>
      </c>
      <c r="C856" s="299" t="s">
        <v>4843</v>
      </c>
      <c r="D856" s="298" t="s">
        <v>2869</v>
      </c>
      <c r="E856" s="298" t="s">
        <v>2863</v>
      </c>
      <c r="F856" s="298" t="s">
        <v>2864</v>
      </c>
      <c r="G856" s="298" t="s">
        <v>2923</v>
      </c>
      <c r="H856" s="298" t="s">
        <v>2978</v>
      </c>
      <c r="I856" s="298" t="s">
        <v>4844</v>
      </c>
      <c r="J856" s="300">
        <v>45273</v>
      </c>
      <c r="K856" s="300">
        <v>45281</v>
      </c>
    </row>
    <row r="857" spans="1:11" ht="14.9" customHeight="1">
      <c r="A857" s="298">
        <v>2148740557</v>
      </c>
      <c r="B857" s="298" t="s">
        <v>2860</v>
      </c>
      <c r="C857" s="299" t="s">
        <v>4845</v>
      </c>
      <c r="D857" s="298" t="s">
        <v>2869</v>
      </c>
      <c r="E857" s="298" t="s">
        <v>2863</v>
      </c>
      <c r="F857" s="298" t="s">
        <v>2864</v>
      </c>
      <c r="G857" s="298" t="s">
        <v>2923</v>
      </c>
      <c r="H857" s="298" t="s">
        <v>2978</v>
      </c>
      <c r="I857" s="298" t="s">
        <v>4846</v>
      </c>
      <c r="J857" s="300">
        <v>45261</v>
      </c>
      <c r="K857" s="300">
        <v>45269</v>
      </c>
    </row>
    <row r="858" spans="1:11" ht="14.9" customHeight="1">
      <c r="A858" s="298">
        <v>2148740012</v>
      </c>
      <c r="B858" s="298" t="s">
        <v>2860</v>
      </c>
      <c r="C858" s="299" t="s">
        <v>4847</v>
      </c>
      <c r="D858" s="298" t="s">
        <v>2869</v>
      </c>
      <c r="E858" s="298" t="s">
        <v>2863</v>
      </c>
      <c r="F858" s="298" t="s">
        <v>2864</v>
      </c>
      <c r="G858" s="298" t="s">
        <v>2923</v>
      </c>
      <c r="H858" s="298" t="s">
        <v>3026</v>
      </c>
      <c r="I858" s="298" t="s">
        <v>4848</v>
      </c>
      <c r="J858" s="300">
        <v>45268</v>
      </c>
      <c r="K858" s="300">
        <v>45276</v>
      </c>
    </row>
    <row r="859" spans="1:11" ht="14.9" customHeight="1">
      <c r="A859" s="298">
        <v>2148739982</v>
      </c>
      <c r="B859" s="298" t="s">
        <v>2860</v>
      </c>
      <c r="C859" s="299" t="s">
        <v>4849</v>
      </c>
      <c r="D859" s="298" t="s">
        <v>2869</v>
      </c>
      <c r="E859" s="298" t="s">
        <v>2863</v>
      </c>
      <c r="F859" s="298" t="s">
        <v>2864</v>
      </c>
      <c r="G859" s="298" t="s">
        <v>2865</v>
      </c>
      <c r="H859" s="298" t="s">
        <v>4290</v>
      </c>
      <c r="I859" s="298" t="s">
        <v>4850</v>
      </c>
      <c r="J859" s="300">
        <v>45271</v>
      </c>
      <c r="K859" s="300">
        <v>45279</v>
      </c>
    </row>
    <row r="860" spans="1:11" ht="14.9" customHeight="1">
      <c r="A860" s="298">
        <v>2148739720</v>
      </c>
      <c r="B860" s="298" t="s">
        <v>2860</v>
      </c>
      <c r="C860" s="299" t="s">
        <v>4851</v>
      </c>
      <c r="D860" s="298" t="s">
        <v>2876</v>
      </c>
      <c r="E860" s="298" t="s">
        <v>2863</v>
      </c>
      <c r="F860" s="298" t="s">
        <v>2864</v>
      </c>
      <c r="G860" s="298" t="s">
        <v>2865</v>
      </c>
      <c r="H860" s="298" t="s">
        <v>4852</v>
      </c>
      <c r="I860" s="298" t="s">
        <v>4853</v>
      </c>
      <c r="J860" s="300">
        <v>45279</v>
      </c>
      <c r="K860" s="300">
        <v>45287</v>
      </c>
    </row>
    <row r="861" spans="1:11" ht="14.9" customHeight="1">
      <c r="A861" s="298">
        <v>2148739623</v>
      </c>
      <c r="B861" s="298" t="s">
        <v>2860</v>
      </c>
      <c r="C861" s="299" t="s">
        <v>4854</v>
      </c>
      <c r="D861" s="298" t="s">
        <v>2869</v>
      </c>
      <c r="E861" s="298" t="s">
        <v>2863</v>
      </c>
      <c r="F861" s="298" t="s">
        <v>2864</v>
      </c>
      <c r="G861" s="298" t="s">
        <v>2865</v>
      </c>
      <c r="H861" s="298" t="s">
        <v>2971</v>
      </c>
      <c r="I861" s="298" t="s">
        <v>4855</v>
      </c>
      <c r="J861" s="300">
        <v>45271</v>
      </c>
      <c r="K861" s="300">
        <v>45279</v>
      </c>
    </row>
    <row r="862" spans="1:11" ht="14.9" customHeight="1">
      <c r="A862" s="298">
        <v>2148738447</v>
      </c>
      <c r="B862" s="298" t="s">
        <v>2860</v>
      </c>
      <c r="C862" s="299" t="s">
        <v>4856</v>
      </c>
      <c r="D862" s="298" t="s">
        <v>2876</v>
      </c>
      <c r="E862" s="298" t="s">
        <v>2863</v>
      </c>
      <c r="F862" s="298" t="s">
        <v>2864</v>
      </c>
      <c r="G862" s="298" t="s">
        <v>2920</v>
      </c>
      <c r="H862" s="298" t="s">
        <v>4857</v>
      </c>
      <c r="I862" s="298" t="s">
        <v>4858</v>
      </c>
      <c r="J862" s="300">
        <v>45251</v>
      </c>
      <c r="K862" s="300">
        <v>45259</v>
      </c>
    </row>
    <row r="863" spans="1:11" ht="14.9" customHeight="1">
      <c r="A863" s="298">
        <v>2148737972</v>
      </c>
      <c r="B863" s="298" t="s">
        <v>2860</v>
      </c>
      <c r="C863" s="299" t="s">
        <v>4859</v>
      </c>
      <c r="D863" s="298" t="s">
        <v>2876</v>
      </c>
      <c r="E863" s="298" t="s">
        <v>2863</v>
      </c>
      <c r="F863" s="298" t="s">
        <v>2864</v>
      </c>
      <c r="G863" s="298" t="s">
        <v>2865</v>
      </c>
      <c r="H863" s="298" t="s">
        <v>4860</v>
      </c>
      <c r="I863" s="298" t="s">
        <v>4861</v>
      </c>
      <c r="J863" s="300">
        <v>45274</v>
      </c>
      <c r="K863" s="300">
        <v>45282</v>
      </c>
    </row>
    <row r="864" spans="1:11" ht="14.9" customHeight="1">
      <c r="A864" s="298">
        <v>2148736588</v>
      </c>
      <c r="B864" s="298" t="s">
        <v>2860</v>
      </c>
      <c r="C864" s="299" t="s">
        <v>4862</v>
      </c>
      <c r="D864" s="298" t="s">
        <v>2869</v>
      </c>
      <c r="E864" s="298" t="s">
        <v>2863</v>
      </c>
      <c r="F864" s="298" t="s">
        <v>2864</v>
      </c>
      <c r="G864" s="298" t="s">
        <v>2923</v>
      </c>
      <c r="H864" s="298" t="s">
        <v>3026</v>
      </c>
      <c r="I864" s="298" t="s">
        <v>4863</v>
      </c>
      <c r="J864" s="300">
        <v>45275</v>
      </c>
      <c r="K864" s="300">
        <v>45283</v>
      </c>
    </row>
    <row r="865" spans="1:11" ht="14.9" customHeight="1">
      <c r="A865" s="298">
        <v>2148750269</v>
      </c>
      <c r="B865" s="298" t="s">
        <v>2860</v>
      </c>
      <c r="C865" s="299" t="s">
        <v>4864</v>
      </c>
      <c r="D865" s="298" t="s">
        <v>2862</v>
      </c>
      <c r="E865" s="298" t="s">
        <v>2863</v>
      </c>
      <c r="F865" s="298" t="s">
        <v>2864</v>
      </c>
      <c r="G865" s="298" t="s">
        <v>2865</v>
      </c>
      <c r="H865" s="298" t="s">
        <v>4865</v>
      </c>
      <c r="I865" s="298" t="s">
        <v>4866</v>
      </c>
      <c r="J865" s="300">
        <v>45275</v>
      </c>
      <c r="K865" s="300">
        <v>45283</v>
      </c>
    </row>
    <row r="866" spans="1:11" ht="14.9" customHeight="1">
      <c r="A866" s="298">
        <v>2148749722</v>
      </c>
      <c r="B866" s="298" t="s">
        <v>2860</v>
      </c>
      <c r="C866" s="299" t="s">
        <v>4867</v>
      </c>
      <c r="D866" s="298" t="s">
        <v>2862</v>
      </c>
      <c r="E866" s="298" t="s">
        <v>2863</v>
      </c>
      <c r="F866" s="298" t="s">
        <v>2864</v>
      </c>
      <c r="G866" s="298" t="s">
        <v>4868</v>
      </c>
      <c r="H866" s="298" t="s">
        <v>4310</v>
      </c>
      <c r="I866" s="298" t="s">
        <v>4869</v>
      </c>
      <c r="J866" s="300">
        <v>45245</v>
      </c>
      <c r="K866" s="300">
        <v>45253</v>
      </c>
    </row>
    <row r="867" spans="1:11" ht="14.9" customHeight="1">
      <c r="A867" s="298">
        <v>2148749392</v>
      </c>
      <c r="B867" s="298" t="s">
        <v>2860</v>
      </c>
      <c r="C867" s="299" t="s">
        <v>4870</v>
      </c>
      <c r="D867" s="298" t="s">
        <v>2869</v>
      </c>
      <c r="E867" s="298" t="s">
        <v>2863</v>
      </c>
      <c r="F867" s="298" t="s">
        <v>2864</v>
      </c>
      <c r="G867" s="298" t="s">
        <v>2954</v>
      </c>
      <c r="H867" s="298" t="s">
        <v>4556</v>
      </c>
      <c r="I867" s="298" t="s">
        <v>4871</v>
      </c>
      <c r="J867" s="300">
        <v>45261</v>
      </c>
      <c r="K867" s="300">
        <v>45269</v>
      </c>
    </row>
    <row r="868" spans="1:11" ht="14.9" customHeight="1">
      <c r="A868" s="298">
        <v>2148748810</v>
      </c>
      <c r="B868" s="298" t="s">
        <v>2860</v>
      </c>
      <c r="C868" s="299" t="s">
        <v>4872</v>
      </c>
      <c r="D868" s="298" t="s">
        <v>2869</v>
      </c>
      <c r="E868" s="298" t="s">
        <v>2863</v>
      </c>
      <c r="F868" s="298" t="s">
        <v>2864</v>
      </c>
      <c r="G868" s="298" t="s">
        <v>2902</v>
      </c>
      <c r="H868" s="298" t="s">
        <v>3106</v>
      </c>
      <c r="I868" s="298" t="s">
        <v>4873</v>
      </c>
      <c r="J868" s="300">
        <v>45274</v>
      </c>
      <c r="K868" s="300">
        <v>45282</v>
      </c>
    </row>
    <row r="869" spans="1:11" ht="14.9" customHeight="1">
      <c r="A869" s="298">
        <v>2148748604</v>
      </c>
      <c r="B869" s="298" t="s">
        <v>2860</v>
      </c>
      <c r="C869" s="299" t="s">
        <v>4874</v>
      </c>
      <c r="D869" s="298" t="s">
        <v>2862</v>
      </c>
      <c r="E869" s="298" t="s">
        <v>2863</v>
      </c>
      <c r="F869" s="298" t="s">
        <v>2864</v>
      </c>
      <c r="G869" s="298" t="s">
        <v>3256</v>
      </c>
      <c r="H869" s="298" t="s">
        <v>4310</v>
      </c>
      <c r="I869" s="298" t="s">
        <v>4875</v>
      </c>
      <c r="J869" s="300">
        <v>45266</v>
      </c>
      <c r="K869" s="300">
        <v>45274</v>
      </c>
    </row>
    <row r="870" spans="1:11" ht="14.9" customHeight="1">
      <c r="A870" s="298">
        <v>2148746274</v>
      </c>
      <c r="B870" s="298" t="s">
        <v>2860</v>
      </c>
      <c r="C870" s="299" t="s">
        <v>4876</v>
      </c>
      <c r="D870" s="298" t="s">
        <v>2869</v>
      </c>
      <c r="E870" s="298" t="s">
        <v>2863</v>
      </c>
      <c r="F870" s="298" t="s">
        <v>2864</v>
      </c>
      <c r="G870" s="298" t="s">
        <v>2923</v>
      </c>
      <c r="H870" s="298" t="s">
        <v>2978</v>
      </c>
      <c r="I870" s="298" t="s">
        <v>4846</v>
      </c>
      <c r="J870" s="300">
        <v>45261</v>
      </c>
      <c r="K870" s="300">
        <v>45269</v>
      </c>
    </row>
    <row r="871" spans="1:11" ht="14.9" customHeight="1">
      <c r="A871" s="298">
        <v>2148742658</v>
      </c>
      <c r="B871" s="298" t="s">
        <v>2860</v>
      </c>
      <c r="C871" s="299" t="s">
        <v>4877</v>
      </c>
      <c r="D871" s="298" t="s">
        <v>2869</v>
      </c>
      <c r="E871" s="298" t="s">
        <v>2863</v>
      </c>
      <c r="F871" s="298" t="s">
        <v>2864</v>
      </c>
      <c r="G871" s="298" t="s">
        <v>2865</v>
      </c>
      <c r="H871" s="298" t="s">
        <v>3336</v>
      </c>
      <c r="I871" s="298" t="s">
        <v>4878</v>
      </c>
      <c r="J871" s="300">
        <v>45280</v>
      </c>
      <c r="K871" s="300">
        <v>45288</v>
      </c>
    </row>
    <row r="872" spans="1:11" ht="14.9" customHeight="1">
      <c r="A872" s="298">
        <v>2148742652</v>
      </c>
      <c r="B872" s="298" t="s">
        <v>2860</v>
      </c>
      <c r="C872" s="299" t="s">
        <v>4879</v>
      </c>
      <c r="D872" s="298" t="s">
        <v>2869</v>
      </c>
      <c r="E872" s="298" t="s">
        <v>2863</v>
      </c>
      <c r="F872" s="298" t="s">
        <v>2864</v>
      </c>
      <c r="G872" s="298" t="s">
        <v>2865</v>
      </c>
      <c r="H872" s="298" t="s">
        <v>4758</v>
      </c>
      <c r="I872" s="298" t="s">
        <v>4880</v>
      </c>
      <c r="J872" s="300">
        <v>45278</v>
      </c>
      <c r="K872" s="300">
        <v>45286</v>
      </c>
    </row>
    <row r="873" spans="1:11" ht="14.9" customHeight="1">
      <c r="A873" s="298">
        <v>2148742635</v>
      </c>
      <c r="B873" s="298" t="s">
        <v>2860</v>
      </c>
      <c r="C873" s="299" t="s">
        <v>4881</v>
      </c>
      <c r="D873" s="298" t="s">
        <v>2869</v>
      </c>
      <c r="E873" s="298" t="s">
        <v>2863</v>
      </c>
      <c r="F873" s="298" t="s">
        <v>2864</v>
      </c>
      <c r="G873" s="298" t="s">
        <v>2865</v>
      </c>
      <c r="H873" s="298" t="s">
        <v>4758</v>
      </c>
      <c r="I873" s="298" t="s">
        <v>4882</v>
      </c>
      <c r="J873" s="300">
        <v>45279</v>
      </c>
      <c r="K873" s="300">
        <v>45287</v>
      </c>
    </row>
    <row r="874" spans="1:11" ht="14.9" customHeight="1">
      <c r="A874" s="298">
        <v>2148757006</v>
      </c>
      <c r="B874" s="298" t="s">
        <v>2860</v>
      </c>
      <c r="C874" s="299" t="s">
        <v>4883</v>
      </c>
      <c r="D874" s="298" t="s">
        <v>2876</v>
      </c>
      <c r="E874" s="298" t="s">
        <v>2863</v>
      </c>
      <c r="F874" s="298" t="s">
        <v>2864</v>
      </c>
      <c r="G874" s="298" t="s">
        <v>2865</v>
      </c>
      <c r="H874" s="298" t="s">
        <v>4505</v>
      </c>
      <c r="I874" s="298" t="s">
        <v>4884</v>
      </c>
      <c r="J874" s="300" t="s">
        <v>4752</v>
      </c>
      <c r="K874" s="300" t="s">
        <v>4885</v>
      </c>
    </row>
    <row r="875" spans="1:11" ht="14.9" customHeight="1">
      <c r="A875" s="298">
        <v>2148756559</v>
      </c>
      <c r="B875" s="298" t="s">
        <v>2860</v>
      </c>
      <c r="C875" s="299" t="s">
        <v>4886</v>
      </c>
      <c r="D875" s="298" t="s">
        <v>2869</v>
      </c>
      <c r="E875" s="298" t="s">
        <v>2863</v>
      </c>
      <c r="F875" s="298" t="s">
        <v>2864</v>
      </c>
      <c r="G875" s="298" t="s">
        <v>3409</v>
      </c>
      <c r="H875" s="298" t="s">
        <v>3418</v>
      </c>
      <c r="I875" s="298" t="s">
        <v>4887</v>
      </c>
      <c r="J875" s="300" t="s">
        <v>4828</v>
      </c>
      <c r="K875" s="300" t="s">
        <v>4829</v>
      </c>
    </row>
    <row r="876" spans="1:11" ht="14.9" customHeight="1">
      <c r="A876" s="298">
        <v>2148756313</v>
      </c>
      <c r="B876" s="298" t="s">
        <v>2860</v>
      </c>
      <c r="C876" s="299" t="s">
        <v>4888</v>
      </c>
      <c r="D876" s="298" t="s">
        <v>2869</v>
      </c>
      <c r="E876" s="298" t="s">
        <v>2863</v>
      </c>
      <c r="F876" s="298" t="s">
        <v>2864</v>
      </c>
      <c r="G876" s="298" t="s">
        <v>2923</v>
      </c>
      <c r="H876" s="298" t="s">
        <v>3112</v>
      </c>
      <c r="I876" s="298" t="s">
        <v>4889</v>
      </c>
      <c r="J876" s="300" t="s">
        <v>4787</v>
      </c>
      <c r="K876" s="300" t="s">
        <v>4828</v>
      </c>
    </row>
    <row r="877" spans="1:11" ht="14.9" customHeight="1">
      <c r="A877" s="298">
        <v>2148756309</v>
      </c>
      <c r="B877" s="298" t="s">
        <v>2860</v>
      </c>
      <c r="C877" s="299" t="s">
        <v>4890</v>
      </c>
      <c r="D877" s="298" t="s">
        <v>2869</v>
      </c>
      <c r="E877" s="298" t="s">
        <v>2863</v>
      </c>
      <c r="F877" s="298" t="s">
        <v>2864</v>
      </c>
      <c r="G877" s="298" t="s">
        <v>2923</v>
      </c>
      <c r="H877" s="298" t="s">
        <v>3112</v>
      </c>
      <c r="I877" s="298" t="s">
        <v>4891</v>
      </c>
      <c r="J877" s="300" t="s">
        <v>4777</v>
      </c>
      <c r="K877" s="300" t="s">
        <v>4778</v>
      </c>
    </row>
    <row r="878" spans="1:11" ht="14.9" customHeight="1">
      <c r="A878" s="298">
        <v>2148755800</v>
      </c>
      <c r="B878" s="298" t="s">
        <v>2860</v>
      </c>
      <c r="C878" s="299" t="s">
        <v>4892</v>
      </c>
      <c r="D878" s="298" t="s">
        <v>2862</v>
      </c>
      <c r="E878" s="298" t="s">
        <v>2863</v>
      </c>
      <c r="F878" s="298" t="s">
        <v>2864</v>
      </c>
      <c r="G878" s="298" t="s">
        <v>2865</v>
      </c>
      <c r="H878" s="298" t="s">
        <v>4356</v>
      </c>
      <c r="I878" s="298" t="s">
        <v>4893</v>
      </c>
      <c r="J878" s="300" t="s">
        <v>4894</v>
      </c>
      <c r="K878" s="300" t="s">
        <v>4895</v>
      </c>
    </row>
    <row r="879" spans="1:11" ht="14.9" customHeight="1">
      <c r="A879" s="298">
        <v>2148755304</v>
      </c>
      <c r="B879" s="298" t="s">
        <v>2860</v>
      </c>
      <c r="C879" s="299" t="s">
        <v>4896</v>
      </c>
      <c r="D879" s="298" t="s">
        <v>2876</v>
      </c>
      <c r="E879" s="298" t="s">
        <v>2863</v>
      </c>
      <c r="F879" s="298" t="s">
        <v>2864</v>
      </c>
      <c r="G879" s="298" t="s">
        <v>2970</v>
      </c>
      <c r="H879" s="298" t="s">
        <v>4897</v>
      </c>
      <c r="I879" s="298" t="s">
        <v>4898</v>
      </c>
      <c r="J879" s="300" t="s">
        <v>4803</v>
      </c>
      <c r="K879" s="300" t="s">
        <v>4804</v>
      </c>
    </row>
    <row r="880" spans="1:11" ht="14.9" customHeight="1">
      <c r="A880" s="298">
        <v>2148755268</v>
      </c>
      <c r="B880" s="298" t="s">
        <v>2860</v>
      </c>
      <c r="C880" s="299" t="s">
        <v>4899</v>
      </c>
      <c r="D880" s="298" t="s">
        <v>2876</v>
      </c>
      <c r="E880" s="298" t="s">
        <v>2863</v>
      </c>
      <c r="F880" s="298" t="s">
        <v>2864</v>
      </c>
      <c r="G880" s="298" t="s">
        <v>2970</v>
      </c>
      <c r="H880" s="298" t="s">
        <v>4900</v>
      </c>
      <c r="I880" s="298" t="s">
        <v>4898</v>
      </c>
      <c r="J880" s="300" t="s">
        <v>4803</v>
      </c>
      <c r="K880" s="300" t="s">
        <v>4804</v>
      </c>
    </row>
    <row r="881" spans="1:11" ht="14.9" customHeight="1">
      <c r="A881" s="298">
        <v>2148751441</v>
      </c>
      <c r="B881" s="298" t="s">
        <v>2860</v>
      </c>
      <c r="C881" s="299" t="s">
        <v>4901</v>
      </c>
      <c r="D881" s="298" t="s">
        <v>2869</v>
      </c>
      <c r="E881" s="298" t="s">
        <v>2863</v>
      </c>
      <c r="F881" s="298" t="s">
        <v>2864</v>
      </c>
      <c r="G881" s="298" t="s">
        <v>2923</v>
      </c>
      <c r="H881" s="298" t="s">
        <v>3247</v>
      </c>
      <c r="I881" s="298" t="s">
        <v>4902</v>
      </c>
      <c r="J881" s="300" t="s">
        <v>4777</v>
      </c>
      <c r="K881" s="300" t="s">
        <v>4778</v>
      </c>
    </row>
    <row r="882" spans="1:11" ht="14.9" customHeight="1">
      <c r="A882" s="298">
        <v>2148760599</v>
      </c>
      <c r="B882" s="298" t="s">
        <v>2860</v>
      </c>
      <c r="C882" s="299" t="s">
        <v>4903</v>
      </c>
      <c r="D882" s="298" t="s">
        <v>2869</v>
      </c>
      <c r="E882" s="298" t="s">
        <v>2863</v>
      </c>
      <c r="F882" s="298" t="s">
        <v>2864</v>
      </c>
      <c r="G882" s="298" t="s">
        <v>4904</v>
      </c>
      <c r="H882" s="298" t="s">
        <v>3041</v>
      </c>
      <c r="I882" s="298" t="s">
        <v>4905</v>
      </c>
      <c r="J882" s="300">
        <v>45265</v>
      </c>
      <c r="K882" s="300">
        <v>45273</v>
      </c>
    </row>
    <row r="883" spans="1:11" ht="14.9" customHeight="1">
      <c r="A883" s="298">
        <v>2148760485</v>
      </c>
      <c r="B883" s="298" t="s">
        <v>2860</v>
      </c>
      <c r="C883" s="299" t="s">
        <v>4906</v>
      </c>
      <c r="D883" s="298" t="s">
        <v>2862</v>
      </c>
      <c r="E883" s="298" t="s">
        <v>2863</v>
      </c>
      <c r="F883" s="298" t="s">
        <v>2864</v>
      </c>
      <c r="G883" s="298" t="s">
        <v>2865</v>
      </c>
      <c r="H883" s="298" t="s">
        <v>4907</v>
      </c>
      <c r="I883" s="298" t="s">
        <v>4908</v>
      </c>
      <c r="J883" s="300">
        <v>45285</v>
      </c>
      <c r="K883" s="300">
        <v>45293</v>
      </c>
    </row>
    <row r="884" spans="1:11" ht="14.9" customHeight="1">
      <c r="A884" s="298">
        <v>2148760440</v>
      </c>
      <c r="B884" s="298" t="s">
        <v>2860</v>
      </c>
      <c r="C884" s="299" t="s">
        <v>4909</v>
      </c>
      <c r="D884" s="298" t="s">
        <v>2862</v>
      </c>
      <c r="E884" s="298" t="s">
        <v>2863</v>
      </c>
      <c r="F884" s="298" t="s">
        <v>2864</v>
      </c>
      <c r="G884" s="298" t="s">
        <v>2865</v>
      </c>
      <c r="H884" s="298" t="s">
        <v>4865</v>
      </c>
      <c r="I884" s="298" t="s">
        <v>4910</v>
      </c>
      <c r="J884" s="300">
        <v>45276</v>
      </c>
      <c r="K884" s="300">
        <v>45284</v>
      </c>
    </row>
    <row r="885" spans="1:11" ht="14.9" customHeight="1">
      <c r="A885" s="298">
        <v>2148760419</v>
      </c>
      <c r="B885" s="298" t="s">
        <v>2860</v>
      </c>
      <c r="C885" s="299" t="s">
        <v>4911</v>
      </c>
      <c r="D885" s="298" t="s">
        <v>2862</v>
      </c>
      <c r="E885" s="298" t="s">
        <v>2863</v>
      </c>
      <c r="F885" s="298" t="s">
        <v>2864</v>
      </c>
      <c r="G885" s="298" t="s">
        <v>2865</v>
      </c>
      <c r="H885" s="298" t="s">
        <v>4865</v>
      </c>
      <c r="I885" s="298" t="s">
        <v>4912</v>
      </c>
      <c r="J885" s="300">
        <v>45276</v>
      </c>
      <c r="K885" s="300">
        <v>45284</v>
      </c>
    </row>
    <row r="886" spans="1:11" ht="14.9" customHeight="1">
      <c r="A886" s="298">
        <v>2148760312</v>
      </c>
      <c r="B886" s="298" t="s">
        <v>2860</v>
      </c>
      <c r="C886" s="299" t="s">
        <v>4913</v>
      </c>
      <c r="D886" s="298" t="s">
        <v>2876</v>
      </c>
      <c r="E886" s="298" t="s">
        <v>2863</v>
      </c>
      <c r="F886" s="298" t="s">
        <v>2864</v>
      </c>
      <c r="G886" s="298" t="s">
        <v>4088</v>
      </c>
      <c r="H886" s="298" t="s">
        <v>4914</v>
      </c>
      <c r="I886" s="298" t="s">
        <v>4915</v>
      </c>
      <c r="J886" s="300">
        <v>45264</v>
      </c>
      <c r="K886" s="300">
        <v>45272</v>
      </c>
    </row>
    <row r="887" spans="1:11" ht="14.9" customHeight="1">
      <c r="A887" s="298">
        <v>2148760268</v>
      </c>
      <c r="B887" s="298" t="s">
        <v>2860</v>
      </c>
      <c r="C887" s="299" t="s">
        <v>4916</v>
      </c>
      <c r="D887" s="298" t="s">
        <v>2869</v>
      </c>
      <c r="E887" s="298" t="s">
        <v>2863</v>
      </c>
      <c r="F887" s="298" t="s">
        <v>2864</v>
      </c>
      <c r="G887" s="298" t="s">
        <v>2902</v>
      </c>
      <c r="H887" s="298" t="s">
        <v>2978</v>
      </c>
      <c r="I887" s="298" t="s">
        <v>4917</v>
      </c>
      <c r="J887" s="300">
        <v>45259</v>
      </c>
      <c r="K887" s="300">
        <v>45267</v>
      </c>
    </row>
    <row r="888" spans="1:11" ht="14.9" customHeight="1">
      <c r="A888" s="298">
        <v>2148760115</v>
      </c>
      <c r="B888" s="298" t="s">
        <v>2860</v>
      </c>
      <c r="C888" s="299" t="s">
        <v>4918</v>
      </c>
      <c r="D888" s="298" t="s">
        <v>2869</v>
      </c>
      <c r="E888" s="298" t="s">
        <v>2863</v>
      </c>
      <c r="F888" s="298" t="s">
        <v>2864</v>
      </c>
      <c r="G888" s="298" t="s">
        <v>2865</v>
      </c>
      <c r="H888" s="298" t="s">
        <v>4758</v>
      </c>
      <c r="I888" s="298" t="s">
        <v>4919</v>
      </c>
      <c r="J888" s="300">
        <v>45279</v>
      </c>
      <c r="K888" s="300">
        <v>45287</v>
      </c>
    </row>
    <row r="889" spans="1:11" ht="14.9" customHeight="1">
      <c r="A889" s="298">
        <v>2148760102</v>
      </c>
      <c r="B889" s="298" t="s">
        <v>2860</v>
      </c>
      <c r="C889" s="299" t="s">
        <v>4920</v>
      </c>
      <c r="D889" s="298" t="s">
        <v>2869</v>
      </c>
      <c r="E889" s="298" t="s">
        <v>2863</v>
      </c>
      <c r="F889" s="298" t="s">
        <v>2864</v>
      </c>
      <c r="G889" s="298" t="s">
        <v>2865</v>
      </c>
      <c r="H889" s="298" t="s">
        <v>4758</v>
      </c>
      <c r="I889" s="298" t="s">
        <v>4921</v>
      </c>
      <c r="J889" s="300">
        <v>45279</v>
      </c>
      <c r="K889" s="300">
        <v>45287</v>
      </c>
    </row>
    <row r="890" spans="1:11" ht="14.9" customHeight="1">
      <c r="A890" s="298">
        <v>2148759990</v>
      </c>
      <c r="B890" s="298" t="s">
        <v>2860</v>
      </c>
      <c r="C890" s="299" t="s">
        <v>4922</v>
      </c>
      <c r="D890" s="298" t="s">
        <v>2869</v>
      </c>
      <c r="E890" s="298" t="s">
        <v>2863</v>
      </c>
      <c r="F890" s="298" t="s">
        <v>2864</v>
      </c>
      <c r="G890" s="298" t="s">
        <v>2865</v>
      </c>
      <c r="H890" s="298" t="s">
        <v>4758</v>
      </c>
      <c r="I890" s="298" t="s">
        <v>4923</v>
      </c>
      <c r="J890" s="300">
        <v>45279</v>
      </c>
      <c r="K890" s="300">
        <v>45287</v>
      </c>
    </row>
    <row r="891" spans="1:11" ht="14.9" customHeight="1">
      <c r="A891" s="298">
        <v>2148759972</v>
      </c>
      <c r="B891" s="298" t="s">
        <v>2860</v>
      </c>
      <c r="C891" s="299" t="s">
        <v>4924</v>
      </c>
      <c r="D891" s="298" t="s">
        <v>2869</v>
      </c>
      <c r="E891" s="298" t="s">
        <v>2863</v>
      </c>
      <c r="F891" s="298" t="s">
        <v>2864</v>
      </c>
      <c r="G891" s="298" t="s">
        <v>2865</v>
      </c>
      <c r="H891" s="298" t="s">
        <v>4758</v>
      </c>
      <c r="I891" s="298" t="s">
        <v>4925</v>
      </c>
      <c r="J891" s="300">
        <v>45279</v>
      </c>
      <c r="K891" s="300">
        <v>45287</v>
      </c>
    </row>
    <row r="892" spans="1:11" ht="14.9" customHeight="1">
      <c r="A892" s="298">
        <v>2148759901</v>
      </c>
      <c r="B892" s="298" t="s">
        <v>2860</v>
      </c>
      <c r="C892" s="299" t="s">
        <v>4926</v>
      </c>
      <c r="D892" s="298" t="s">
        <v>2869</v>
      </c>
      <c r="E892" s="298" t="s">
        <v>2863</v>
      </c>
      <c r="F892" s="298" t="s">
        <v>2864</v>
      </c>
      <c r="G892" s="298" t="s">
        <v>2865</v>
      </c>
      <c r="H892" s="298" t="s">
        <v>4826</v>
      </c>
      <c r="I892" s="298" t="s">
        <v>4927</v>
      </c>
      <c r="J892" s="300">
        <v>45278</v>
      </c>
      <c r="K892" s="300">
        <v>45286</v>
      </c>
    </row>
    <row r="893" spans="1:11" ht="14.9" customHeight="1">
      <c r="A893" s="298">
        <v>2148759876</v>
      </c>
      <c r="B893" s="298" t="s">
        <v>2860</v>
      </c>
      <c r="C893" s="299" t="s">
        <v>4928</v>
      </c>
      <c r="D893" s="298" t="s">
        <v>2869</v>
      </c>
      <c r="E893" s="298" t="s">
        <v>2863</v>
      </c>
      <c r="F893" s="298" t="s">
        <v>2864</v>
      </c>
      <c r="G893" s="298" t="s">
        <v>2865</v>
      </c>
      <c r="H893" s="298" t="s">
        <v>2978</v>
      </c>
      <c r="I893" s="298" t="s">
        <v>4929</v>
      </c>
      <c r="J893" s="300">
        <v>45280</v>
      </c>
      <c r="K893" s="300">
        <v>45288</v>
      </c>
    </row>
    <row r="894" spans="1:11" ht="14.9" customHeight="1">
      <c r="A894" s="298">
        <v>2148759847</v>
      </c>
      <c r="B894" s="298" t="s">
        <v>2860</v>
      </c>
      <c r="C894" s="299" t="s">
        <v>4930</v>
      </c>
      <c r="D894" s="298" t="s">
        <v>2869</v>
      </c>
      <c r="E894" s="298" t="s">
        <v>2863</v>
      </c>
      <c r="F894" s="298" t="s">
        <v>2864</v>
      </c>
      <c r="G894" s="298" t="s">
        <v>2865</v>
      </c>
      <c r="H894" s="298" t="s">
        <v>3361</v>
      </c>
      <c r="I894" s="298" t="s">
        <v>4929</v>
      </c>
      <c r="J894" s="300">
        <v>45280</v>
      </c>
      <c r="K894" s="300">
        <v>45288</v>
      </c>
    </row>
    <row r="895" spans="1:11" ht="14.9" customHeight="1">
      <c r="A895" s="298">
        <v>2148759653</v>
      </c>
      <c r="B895" s="298" t="s">
        <v>2860</v>
      </c>
      <c r="C895" s="299" t="s">
        <v>4931</v>
      </c>
      <c r="D895" s="298" t="s">
        <v>2869</v>
      </c>
      <c r="E895" s="298" t="s">
        <v>2863</v>
      </c>
      <c r="F895" s="298" t="s">
        <v>2864</v>
      </c>
      <c r="G895" s="298" t="s">
        <v>2943</v>
      </c>
      <c r="H895" s="298" t="s">
        <v>3041</v>
      </c>
      <c r="I895" s="298" t="s">
        <v>4932</v>
      </c>
      <c r="J895" s="300">
        <v>45266</v>
      </c>
      <c r="K895" s="300">
        <v>45274</v>
      </c>
    </row>
    <row r="896" spans="1:11" ht="14.9" customHeight="1">
      <c r="A896" s="298">
        <v>2148757422</v>
      </c>
      <c r="B896" s="298" t="s">
        <v>2860</v>
      </c>
      <c r="C896" s="299" t="s">
        <v>4933</v>
      </c>
      <c r="D896" s="298" t="s">
        <v>2869</v>
      </c>
      <c r="E896" s="298" t="s">
        <v>2863</v>
      </c>
      <c r="F896" s="298" t="s">
        <v>2864</v>
      </c>
      <c r="G896" s="298" t="s">
        <v>2923</v>
      </c>
      <c r="H896" s="298" t="s">
        <v>4290</v>
      </c>
      <c r="I896" s="298" t="s">
        <v>4934</v>
      </c>
      <c r="J896" s="300">
        <v>45267</v>
      </c>
      <c r="K896" s="300">
        <v>45275</v>
      </c>
    </row>
    <row r="897" spans="1:11" ht="14.9" customHeight="1">
      <c r="A897" s="298">
        <v>2148757398</v>
      </c>
      <c r="B897" s="298" t="s">
        <v>2860</v>
      </c>
      <c r="C897" s="299" t="s">
        <v>4935</v>
      </c>
      <c r="D897" s="298" t="s">
        <v>2869</v>
      </c>
      <c r="E897" s="298" t="s">
        <v>2863</v>
      </c>
      <c r="F897" s="298" t="s">
        <v>2864</v>
      </c>
      <c r="G897" s="298" t="s">
        <v>2923</v>
      </c>
      <c r="H897" s="298" t="s">
        <v>2978</v>
      </c>
      <c r="I897" s="298" t="s">
        <v>4936</v>
      </c>
      <c r="J897" s="300">
        <v>45274</v>
      </c>
      <c r="K897" s="300">
        <v>45282</v>
      </c>
    </row>
    <row r="898" spans="1:11" ht="14.9" customHeight="1">
      <c r="A898" s="298">
        <v>2148757370</v>
      </c>
      <c r="B898" s="298" t="s">
        <v>2860</v>
      </c>
      <c r="C898" s="299" t="s">
        <v>4937</v>
      </c>
      <c r="D898" s="298" t="s">
        <v>2869</v>
      </c>
      <c r="E898" s="298" t="s">
        <v>2863</v>
      </c>
      <c r="F898" s="298" t="s">
        <v>2864</v>
      </c>
      <c r="G898" s="298" t="s">
        <v>2923</v>
      </c>
      <c r="H898" s="298" t="s">
        <v>4290</v>
      </c>
      <c r="I898" s="298" t="s">
        <v>4938</v>
      </c>
      <c r="J898" s="300">
        <v>45279</v>
      </c>
      <c r="K898" s="300">
        <v>45287</v>
      </c>
    </row>
    <row r="899" spans="1:11" ht="14.9" customHeight="1">
      <c r="A899" s="298">
        <v>2148763937</v>
      </c>
      <c r="B899" s="298" t="s">
        <v>2860</v>
      </c>
      <c r="C899" s="299" t="s">
        <v>4939</v>
      </c>
      <c r="D899" s="298" t="s">
        <v>2869</v>
      </c>
      <c r="E899" s="298" t="s">
        <v>2863</v>
      </c>
      <c r="F899" s="298" t="s">
        <v>2864</v>
      </c>
      <c r="G899" s="298" t="s">
        <v>2923</v>
      </c>
      <c r="H899" s="298" t="s">
        <v>3037</v>
      </c>
      <c r="I899" s="298" t="s">
        <v>4940</v>
      </c>
      <c r="J899" s="300">
        <v>45270</v>
      </c>
      <c r="K899" s="300">
        <v>45278</v>
      </c>
    </row>
    <row r="900" spans="1:11" ht="14.9" customHeight="1">
      <c r="A900" s="298">
        <v>2148763183</v>
      </c>
      <c r="B900" s="298" t="s">
        <v>2860</v>
      </c>
      <c r="C900" s="299" t="s">
        <v>4941</v>
      </c>
      <c r="D900" s="298" t="s">
        <v>2869</v>
      </c>
      <c r="E900" s="298" t="s">
        <v>2863</v>
      </c>
      <c r="F900" s="298" t="s">
        <v>2864</v>
      </c>
      <c r="G900" s="298" t="s">
        <v>2865</v>
      </c>
      <c r="H900" s="298" t="s">
        <v>2978</v>
      </c>
      <c r="I900" s="298" t="s">
        <v>4942</v>
      </c>
      <c r="J900" s="300">
        <v>45285</v>
      </c>
      <c r="K900" s="300">
        <v>45293</v>
      </c>
    </row>
    <row r="901" spans="1:11" ht="14.9" customHeight="1">
      <c r="A901" s="298">
        <v>2148763091</v>
      </c>
      <c r="B901" s="298" t="s">
        <v>2860</v>
      </c>
      <c r="C901" s="299" t="s">
        <v>4943</v>
      </c>
      <c r="D901" s="298" t="s">
        <v>2869</v>
      </c>
      <c r="E901" s="298" t="s">
        <v>2863</v>
      </c>
      <c r="F901" s="298" t="s">
        <v>2864</v>
      </c>
      <c r="G901" s="298" t="s">
        <v>2865</v>
      </c>
      <c r="H901" s="298" t="s">
        <v>4758</v>
      </c>
      <c r="I901" s="298" t="s">
        <v>4944</v>
      </c>
      <c r="J901" s="300">
        <v>45284</v>
      </c>
      <c r="K901" s="300">
        <v>45292</v>
      </c>
    </row>
    <row r="902" spans="1:11" ht="14.9" customHeight="1">
      <c r="A902" s="298">
        <v>2148762393</v>
      </c>
      <c r="B902" s="298" t="s">
        <v>2860</v>
      </c>
      <c r="C902" s="299" t="s">
        <v>4945</v>
      </c>
      <c r="D902" s="298" t="s">
        <v>2869</v>
      </c>
      <c r="E902" s="298" t="s">
        <v>2863</v>
      </c>
      <c r="F902" s="298" t="s">
        <v>2864</v>
      </c>
      <c r="G902" s="298" t="s">
        <v>2954</v>
      </c>
      <c r="H902" s="298" t="s">
        <v>2960</v>
      </c>
      <c r="I902" s="298" t="s">
        <v>4946</v>
      </c>
      <c r="J902" s="300">
        <v>45280</v>
      </c>
      <c r="K902" s="300">
        <v>45288</v>
      </c>
    </row>
    <row r="903" spans="1:11" ht="14.9" customHeight="1">
      <c r="A903" s="298">
        <v>2148762344</v>
      </c>
      <c r="B903" s="298" t="s">
        <v>2860</v>
      </c>
      <c r="C903" s="299" t="s">
        <v>4947</v>
      </c>
      <c r="D903" s="298" t="s">
        <v>2869</v>
      </c>
      <c r="E903" s="298" t="s">
        <v>2863</v>
      </c>
      <c r="F903" s="298" t="s">
        <v>2864</v>
      </c>
      <c r="G903" s="298" t="s">
        <v>2954</v>
      </c>
      <c r="H903" s="298" t="s">
        <v>2960</v>
      </c>
      <c r="I903" s="298" t="s">
        <v>4948</v>
      </c>
      <c r="J903" s="300">
        <v>45280</v>
      </c>
      <c r="K903" s="300">
        <v>45288</v>
      </c>
    </row>
    <row r="904" spans="1:11" ht="14.9" customHeight="1">
      <c r="A904" s="298">
        <v>2148762328</v>
      </c>
      <c r="B904" s="298" t="s">
        <v>2860</v>
      </c>
      <c r="C904" s="299" t="s">
        <v>4949</v>
      </c>
      <c r="D904" s="298" t="s">
        <v>2869</v>
      </c>
      <c r="E904" s="298" t="s">
        <v>2863</v>
      </c>
      <c r="F904" s="298" t="s">
        <v>2864</v>
      </c>
      <c r="G904" s="298" t="s">
        <v>2954</v>
      </c>
      <c r="H904" s="298" t="s">
        <v>2960</v>
      </c>
      <c r="I904" s="298" t="s">
        <v>4950</v>
      </c>
      <c r="J904" s="300">
        <v>45280</v>
      </c>
      <c r="K904" s="300">
        <v>45288</v>
      </c>
    </row>
    <row r="905" spans="1:11" ht="14.9" customHeight="1">
      <c r="A905" s="298">
        <v>2148771712</v>
      </c>
      <c r="B905" s="298" t="s">
        <v>2860</v>
      </c>
      <c r="C905" s="299" t="s">
        <v>4951</v>
      </c>
      <c r="D905" s="298" t="s">
        <v>2869</v>
      </c>
      <c r="E905" s="298" t="s">
        <v>2863</v>
      </c>
      <c r="F905" s="298" t="s">
        <v>2864</v>
      </c>
      <c r="G905" s="298" t="s">
        <v>4952</v>
      </c>
      <c r="H905" s="298" t="s">
        <v>3011</v>
      </c>
      <c r="I905" s="298" t="s">
        <v>4953</v>
      </c>
      <c r="J905" s="300">
        <v>45239</v>
      </c>
      <c r="K905" s="300">
        <v>45247</v>
      </c>
    </row>
    <row r="906" spans="1:11" ht="14.9" customHeight="1">
      <c r="A906" s="298">
        <v>2148771708</v>
      </c>
      <c r="B906" s="298" t="s">
        <v>2860</v>
      </c>
      <c r="C906" s="299" t="s">
        <v>4954</v>
      </c>
      <c r="D906" s="298" t="s">
        <v>2869</v>
      </c>
      <c r="E906" s="298" t="s">
        <v>2863</v>
      </c>
      <c r="F906" s="298" t="s">
        <v>2864</v>
      </c>
      <c r="G906" s="298" t="s">
        <v>4952</v>
      </c>
      <c r="H906" s="298" t="s">
        <v>3011</v>
      </c>
      <c r="I906" s="298" t="s">
        <v>4953</v>
      </c>
      <c r="J906" s="300">
        <v>45239</v>
      </c>
      <c r="K906" s="300">
        <v>45247</v>
      </c>
    </row>
    <row r="907" spans="1:11" ht="14.9" customHeight="1">
      <c r="A907" s="298">
        <v>2148771695</v>
      </c>
      <c r="B907" s="298" t="s">
        <v>2860</v>
      </c>
      <c r="C907" s="299" t="s">
        <v>4955</v>
      </c>
      <c r="D907" s="298" t="s">
        <v>2869</v>
      </c>
      <c r="E907" s="298" t="s">
        <v>2863</v>
      </c>
      <c r="F907" s="298" t="s">
        <v>2864</v>
      </c>
      <c r="G907" s="298" t="s">
        <v>4952</v>
      </c>
      <c r="H907" s="298" t="s">
        <v>3011</v>
      </c>
      <c r="I907" s="298" t="s">
        <v>4953</v>
      </c>
      <c r="J907" s="300">
        <v>45229</v>
      </c>
      <c r="K907" s="300">
        <v>45237</v>
      </c>
    </row>
    <row r="908" spans="1:11" ht="14.9" customHeight="1">
      <c r="A908" s="298">
        <v>2148771672</v>
      </c>
      <c r="B908" s="298" t="s">
        <v>2860</v>
      </c>
      <c r="C908" s="299" t="s">
        <v>4956</v>
      </c>
      <c r="D908" s="298" t="s">
        <v>2869</v>
      </c>
      <c r="E908" s="298" t="s">
        <v>2863</v>
      </c>
      <c r="F908" s="298" t="s">
        <v>2864</v>
      </c>
      <c r="G908" s="298" t="s">
        <v>2998</v>
      </c>
      <c r="H908" s="298" t="s">
        <v>2960</v>
      </c>
      <c r="I908" s="298" t="s">
        <v>4957</v>
      </c>
      <c r="J908" s="300">
        <v>45232</v>
      </c>
      <c r="K908" s="300">
        <v>45240</v>
      </c>
    </row>
    <row r="909" spans="1:11" ht="14.9" customHeight="1">
      <c r="A909" s="298">
        <v>2148771051</v>
      </c>
      <c r="B909" s="298" t="s">
        <v>2860</v>
      </c>
      <c r="C909" s="299" t="s">
        <v>4958</v>
      </c>
      <c r="D909" s="298" t="s">
        <v>2862</v>
      </c>
      <c r="E909" s="298" t="s">
        <v>2863</v>
      </c>
      <c r="F909" s="298" t="s">
        <v>2864</v>
      </c>
      <c r="G909" s="298" t="s">
        <v>2954</v>
      </c>
      <c r="H909" s="298" t="s">
        <v>4310</v>
      </c>
      <c r="I909" s="298" t="s">
        <v>4959</v>
      </c>
      <c r="J909" s="300">
        <v>45288</v>
      </c>
      <c r="K909" s="300">
        <v>45296</v>
      </c>
    </row>
    <row r="910" spans="1:11" ht="14.9" customHeight="1">
      <c r="A910" s="298">
        <v>2148771000</v>
      </c>
      <c r="B910" s="298" t="s">
        <v>2860</v>
      </c>
      <c r="C910" s="299" t="s">
        <v>4960</v>
      </c>
      <c r="D910" s="298" t="s">
        <v>2862</v>
      </c>
      <c r="E910" s="298" t="s">
        <v>2863</v>
      </c>
      <c r="F910" s="298" t="s">
        <v>2864</v>
      </c>
      <c r="G910" s="298" t="s">
        <v>2954</v>
      </c>
      <c r="H910" s="298" t="s">
        <v>4310</v>
      </c>
      <c r="I910" s="298" t="s">
        <v>4961</v>
      </c>
      <c r="J910" s="300">
        <v>45288</v>
      </c>
      <c r="K910" s="300">
        <v>45296</v>
      </c>
    </row>
    <row r="911" spans="1:11" ht="14.9" customHeight="1">
      <c r="A911" s="298">
        <v>2148770949</v>
      </c>
      <c r="B911" s="298" t="s">
        <v>2860</v>
      </c>
      <c r="C911" s="299" t="s">
        <v>4962</v>
      </c>
      <c r="D911" s="298" t="s">
        <v>2862</v>
      </c>
      <c r="E911" s="298" t="s">
        <v>2863</v>
      </c>
      <c r="F911" s="298" t="s">
        <v>2864</v>
      </c>
      <c r="G911" s="298" t="s">
        <v>3644</v>
      </c>
      <c r="H911" s="298" t="s">
        <v>4310</v>
      </c>
      <c r="I911" s="298" t="s">
        <v>4963</v>
      </c>
      <c r="J911" s="300">
        <v>45287</v>
      </c>
      <c r="K911" s="300">
        <v>45295</v>
      </c>
    </row>
    <row r="912" spans="1:11" ht="14.9" customHeight="1">
      <c r="A912" s="298">
        <v>2148769605</v>
      </c>
      <c r="B912" s="298" t="s">
        <v>2860</v>
      </c>
      <c r="C912" s="299" t="s">
        <v>4964</v>
      </c>
      <c r="D912" s="298" t="s">
        <v>2869</v>
      </c>
      <c r="E912" s="298" t="s">
        <v>2863</v>
      </c>
      <c r="F912" s="298" t="s">
        <v>2864</v>
      </c>
      <c r="G912" s="298" t="s">
        <v>2865</v>
      </c>
      <c r="H912" s="298" t="s">
        <v>4965</v>
      </c>
      <c r="I912" s="298" t="s">
        <v>4966</v>
      </c>
      <c r="J912" s="300">
        <v>45278</v>
      </c>
      <c r="K912" s="300">
        <v>45286</v>
      </c>
    </row>
    <row r="913" spans="1:11" ht="14.9" customHeight="1">
      <c r="A913" s="298">
        <v>2148769223</v>
      </c>
      <c r="B913" s="298" t="s">
        <v>2860</v>
      </c>
      <c r="C913" s="299" t="s">
        <v>4967</v>
      </c>
      <c r="D913" s="298" t="s">
        <v>2869</v>
      </c>
      <c r="E913" s="298" t="s">
        <v>2863</v>
      </c>
      <c r="F913" s="298" t="s">
        <v>2864</v>
      </c>
      <c r="G913" s="298" t="s">
        <v>2923</v>
      </c>
      <c r="H913" s="298" t="s">
        <v>3361</v>
      </c>
      <c r="I913" s="298" t="s">
        <v>4968</v>
      </c>
      <c r="J913" s="300">
        <v>45274</v>
      </c>
      <c r="K913" s="300">
        <v>45282</v>
      </c>
    </row>
    <row r="914" spans="1:11" ht="14.9" customHeight="1">
      <c r="A914" s="298">
        <v>2148769215</v>
      </c>
      <c r="B914" s="298" t="s">
        <v>2860</v>
      </c>
      <c r="C914" s="299" t="s">
        <v>4969</v>
      </c>
      <c r="D914" s="298" t="s">
        <v>2869</v>
      </c>
      <c r="E914" s="298" t="s">
        <v>2863</v>
      </c>
      <c r="F914" s="298" t="s">
        <v>2864</v>
      </c>
      <c r="G914" s="298" t="s">
        <v>2943</v>
      </c>
      <c r="H914" s="298" t="s">
        <v>4970</v>
      </c>
      <c r="I914" s="298" t="s">
        <v>4971</v>
      </c>
      <c r="J914" s="300">
        <v>45286</v>
      </c>
      <c r="K914" s="300">
        <v>45294</v>
      </c>
    </row>
    <row r="915" spans="1:11" ht="14.9" customHeight="1">
      <c r="A915" s="298">
        <v>2148776709</v>
      </c>
      <c r="B915" s="298" t="s">
        <v>2860</v>
      </c>
      <c r="C915" s="299" t="s">
        <v>4972</v>
      </c>
      <c r="D915" s="298" t="s">
        <v>2869</v>
      </c>
      <c r="E915" s="298" t="s">
        <v>2863</v>
      </c>
      <c r="F915" s="298" t="s">
        <v>3696</v>
      </c>
      <c r="G915" s="298" t="s">
        <v>2865</v>
      </c>
      <c r="H915" s="298" t="s">
        <v>3204</v>
      </c>
      <c r="I915" s="298" t="s">
        <v>4973</v>
      </c>
      <c r="J915" s="300" t="s">
        <v>4894</v>
      </c>
      <c r="K915" s="300" t="s">
        <v>4895</v>
      </c>
    </row>
    <row r="916" spans="1:11" ht="14.9" customHeight="1">
      <c r="A916" s="298">
        <v>2148776299</v>
      </c>
      <c r="B916" s="298" t="s">
        <v>2860</v>
      </c>
      <c r="C916" s="299" t="s">
        <v>4974</v>
      </c>
      <c r="D916" s="298" t="s">
        <v>2869</v>
      </c>
      <c r="E916" s="298" t="s">
        <v>2863</v>
      </c>
      <c r="F916" s="298" t="s">
        <v>3696</v>
      </c>
      <c r="G916" s="298" t="s">
        <v>2865</v>
      </c>
      <c r="H916" s="298" t="s">
        <v>3185</v>
      </c>
      <c r="I916" s="298" t="s">
        <v>4975</v>
      </c>
      <c r="J916" s="300" t="s">
        <v>4976</v>
      </c>
      <c r="K916" s="300" t="s">
        <v>4977</v>
      </c>
    </row>
    <row r="917" spans="1:11" ht="14.9" customHeight="1">
      <c r="A917" s="298">
        <v>2148781466</v>
      </c>
      <c r="B917" s="298" t="s">
        <v>2860</v>
      </c>
      <c r="C917" s="299" t="s">
        <v>4978</v>
      </c>
      <c r="D917" s="298" t="s">
        <v>2869</v>
      </c>
      <c r="E917" s="298" t="s">
        <v>2863</v>
      </c>
      <c r="F917" s="298" t="s">
        <v>2864</v>
      </c>
      <c r="G917" s="298" t="s">
        <v>2865</v>
      </c>
      <c r="H917" s="298" t="s">
        <v>2978</v>
      </c>
      <c r="I917" s="298" t="s">
        <v>4979</v>
      </c>
      <c r="J917" s="300" t="s">
        <v>4895</v>
      </c>
      <c r="K917" s="300" t="s">
        <v>4980</v>
      </c>
    </row>
    <row r="918" spans="1:11" ht="14.9" customHeight="1">
      <c r="A918" s="298">
        <v>2148781117</v>
      </c>
      <c r="B918" s="298" t="s">
        <v>2860</v>
      </c>
      <c r="C918" s="299" t="s">
        <v>4981</v>
      </c>
      <c r="D918" s="298" t="s">
        <v>2869</v>
      </c>
      <c r="E918" s="298" t="s">
        <v>2863</v>
      </c>
      <c r="F918" s="298" t="s">
        <v>2864</v>
      </c>
      <c r="G918" s="298" t="s">
        <v>2865</v>
      </c>
      <c r="H918" s="298" t="s">
        <v>2978</v>
      </c>
      <c r="I918" s="298" t="s">
        <v>4982</v>
      </c>
      <c r="J918" s="300" t="s">
        <v>4983</v>
      </c>
      <c r="K918" s="300" t="s">
        <v>4984</v>
      </c>
    </row>
    <row r="919" spans="1:11" ht="14.9" customHeight="1">
      <c r="A919" s="298">
        <v>2148780749</v>
      </c>
      <c r="B919" s="298" t="s">
        <v>2860</v>
      </c>
      <c r="C919" s="299" t="s">
        <v>4985</v>
      </c>
      <c r="D919" s="298" t="s">
        <v>2869</v>
      </c>
      <c r="E919" s="298" t="s">
        <v>2863</v>
      </c>
      <c r="F919" s="298" t="s">
        <v>2864</v>
      </c>
      <c r="G919" s="298" t="s">
        <v>2865</v>
      </c>
      <c r="H919" s="298" t="s">
        <v>3185</v>
      </c>
      <c r="I919" s="298" t="s">
        <v>4986</v>
      </c>
      <c r="J919" s="300" t="s">
        <v>4804</v>
      </c>
      <c r="K919" s="300" t="s">
        <v>4987</v>
      </c>
    </row>
    <row r="920" spans="1:11" ht="14.9" customHeight="1">
      <c r="A920" s="298">
        <v>2148780512</v>
      </c>
      <c r="B920" s="298" t="s">
        <v>2860</v>
      </c>
      <c r="C920" s="299" t="s">
        <v>4988</v>
      </c>
      <c r="D920" s="298" t="s">
        <v>2869</v>
      </c>
      <c r="E920" s="298" t="s">
        <v>2863</v>
      </c>
      <c r="F920" s="298" t="s">
        <v>2864</v>
      </c>
      <c r="G920" s="298" t="s">
        <v>2865</v>
      </c>
      <c r="H920" s="298" t="s">
        <v>3361</v>
      </c>
      <c r="I920" s="298" t="s">
        <v>4929</v>
      </c>
      <c r="J920" s="300" t="s">
        <v>4885</v>
      </c>
      <c r="K920" s="300" t="s">
        <v>4989</v>
      </c>
    </row>
    <row r="921" spans="1:11" ht="14.9" customHeight="1">
      <c r="A921" s="298">
        <v>2148788641</v>
      </c>
      <c r="B921" s="298" t="s">
        <v>2860</v>
      </c>
      <c r="C921" s="299" t="s">
        <v>4990</v>
      </c>
      <c r="D921" s="298" t="s">
        <v>2876</v>
      </c>
      <c r="E921" s="298" t="s">
        <v>2863</v>
      </c>
      <c r="F921" s="298" t="s">
        <v>2864</v>
      </c>
      <c r="G921" s="298" t="s">
        <v>2865</v>
      </c>
      <c r="H921" s="298" t="s">
        <v>4991</v>
      </c>
      <c r="I921" s="298" t="s">
        <v>4992</v>
      </c>
      <c r="J921" s="300" t="s">
        <v>4993</v>
      </c>
      <c r="K921" s="300" t="s">
        <v>4994</v>
      </c>
    </row>
    <row r="922" spans="1:11" ht="14.9" customHeight="1">
      <c r="A922" s="298">
        <v>2148788623</v>
      </c>
      <c r="B922" s="298" t="s">
        <v>2860</v>
      </c>
      <c r="C922" s="299" t="s">
        <v>4995</v>
      </c>
      <c r="D922" s="298" t="s">
        <v>2876</v>
      </c>
      <c r="E922" s="298" t="s">
        <v>2863</v>
      </c>
      <c r="F922" s="298" t="s">
        <v>2864</v>
      </c>
      <c r="G922" s="298" t="s">
        <v>2865</v>
      </c>
      <c r="H922" s="298" t="s">
        <v>4991</v>
      </c>
      <c r="I922" s="298" t="s">
        <v>4992</v>
      </c>
      <c r="J922" s="300" t="s">
        <v>4993</v>
      </c>
      <c r="K922" s="300" t="s">
        <v>4994</v>
      </c>
    </row>
    <row r="923" spans="1:11" ht="14.9" customHeight="1">
      <c r="A923" s="298">
        <v>2148788619</v>
      </c>
      <c r="B923" s="298" t="s">
        <v>2860</v>
      </c>
      <c r="C923" s="299" t="s">
        <v>4996</v>
      </c>
      <c r="D923" s="298" t="s">
        <v>2876</v>
      </c>
      <c r="E923" s="298" t="s">
        <v>2863</v>
      </c>
      <c r="F923" s="298" t="s">
        <v>2864</v>
      </c>
      <c r="G923" s="298" t="s">
        <v>2865</v>
      </c>
      <c r="H923" s="298" t="s">
        <v>4991</v>
      </c>
      <c r="I923" s="298" t="s">
        <v>4992</v>
      </c>
      <c r="J923" s="300" t="s">
        <v>4993</v>
      </c>
      <c r="K923" s="300" t="s">
        <v>4994</v>
      </c>
    </row>
    <row r="924" spans="1:11" ht="14.9" customHeight="1">
      <c r="A924" s="298">
        <v>2148788593</v>
      </c>
      <c r="B924" s="298" t="s">
        <v>2860</v>
      </c>
      <c r="C924" s="299" t="s">
        <v>4997</v>
      </c>
      <c r="D924" s="298" t="s">
        <v>2876</v>
      </c>
      <c r="E924" s="298" t="s">
        <v>2863</v>
      </c>
      <c r="F924" s="298" t="s">
        <v>2864</v>
      </c>
      <c r="G924" s="298" t="s">
        <v>2865</v>
      </c>
      <c r="H924" s="298" t="s">
        <v>4991</v>
      </c>
      <c r="I924" s="298" t="s">
        <v>4992</v>
      </c>
      <c r="J924" s="300" t="s">
        <v>4993</v>
      </c>
      <c r="K924" s="300" t="s">
        <v>4994</v>
      </c>
    </row>
    <row r="925" spans="1:11" ht="14.9" customHeight="1">
      <c r="A925" s="298">
        <v>2148788475</v>
      </c>
      <c r="B925" s="298" t="s">
        <v>2860</v>
      </c>
      <c r="C925" s="299" t="s">
        <v>4998</v>
      </c>
      <c r="D925" s="298" t="s">
        <v>2876</v>
      </c>
      <c r="E925" s="298" t="s">
        <v>2863</v>
      </c>
      <c r="F925" s="298" t="s">
        <v>2864</v>
      </c>
      <c r="G925" s="298" t="s">
        <v>2865</v>
      </c>
      <c r="H925" s="298" t="s">
        <v>4991</v>
      </c>
      <c r="I925" s="298" t="s">
        <v>4999</v>
      </c>
      <c r="J925" s="300" t="s">
        <v>4993</v>
      </c>
      <c r="K925" s="300" t="s">
        <v>4994</v>
      </c>
    </row>
    <row r="926" spans="1:11" ht="14.9" customHeight="1">
      <c r="A926" s="298">
        <v>2148788420</v>
      </c>
      <c r="B926" s="298" t="s">
        <v>2860</v>
      </c>
      <c r="C926" s="299" t="s">
        <v>5000</v>
      </c>
      <c r="D926" s="298" t="s">
        <v>2876</v>
      </c>
      <c r="E926" s="298" t="s">
        <v>2863</v>
      </c>
      <c r="F926" s="298" t="s">
        <v>2864</v>
      </c>
      <c r="G926" s="298" t="s">
        <v>2865</v>
      </c>
      <c r="H926" s="298" t="s">
        <v>4991</v>
      </c>
      <c r="I926" s="298" t="s">
        <v>4999</v>
      </c>
      <c r="J926" s="300" t="s">
        <v>4993</v>
      </c>
      <c r="K926" s="300" t="s">
        <v>4994</v>
      </c>
    </row>
    <row r="927" spans="1:11" ht="14.9" customHeight="1">
      <c r="A927" s="298">
        <v>2148787554</v>
      </c>
      <c r="B927" s="298" t="s">
        <v>2860</v>
      </c>
      <c r="C927" s="299" t="s">
        <v>5001</v>
      </c>
      <c r="D927" s="298" t="s">
        <v>2869</v>
      </c>
      <c r="E927" s="298" t="s">
        <v>2863</v>
      </c>
      <c r="F927" s="298" t="s">
        <v>2864</v>
      </c>
      <c r="G927" s="298" t="s">
        <v>2943</v>
      </c>
      <c r="H927" s="298" t="s">
        <v>2978</v>
      </c>
      <c r="I927" s="298" t="s">
        <v>5002</v>
      </c>
      <c r="J927" s="300" t="s">
        <v>4976</v>
      </c>
      <c r="K927" s="300" t="s">
        <v>4977</v>
      </c>
    </row>
    <row r="928" spans="1:11" ht="14.9" customHeight="1">
      <c r="A928" s="298">
        <v>2148787380</v>
      </c>
      <c r="B928" s="298" t="s">
        <v>2860</v>
      </c>
      <c r="C928" s="299" t="s">
        <v>5003</v>
      </c>
      <c r="D928" s="298" t="s">
        <v>2876</v>
      </c>
      <c r="E928" s="298" t="s">
        <v>2863</v>
      </c>
      <c r="F928" s="298" t="s">
        <v>2864</v>
      </c>
      <c r="G928" s="298" t="s">
        <v>2865</v>
      </c>
      <c r="H928" s="298" t="s">
        <v>4991</v>
      </c>
      <c r="I928" s="298" t="s">
        <v>4999</v>
      </c>
      <c r="J928" s="300" t="s">
        <v>4993</v>
      </c>
      <c r="K928" s="300" t="s">
        <v>4994</v>
      </c>
    </row>
    <row r="929" spans="1:11" ht="14.9" customHeight="1">
      <c r="A929" s="298">
        <v>2148787369</v>
      </c>
      <c r="B929" s="298" t="s">
        <v>2860</v>
      </c>
      <c r="C929" s="299" t="s">
        <v>5004</v>
      </c>
      <c r="D929" s="298" t="s">
        <v>2876</v>
      </c>
      <c r="E929" s="298" t="s">
        <v>2863</v>
      </c>
      <c r="F929" s="298" t="s">
        <v>2864</v>
      </c>
      <c r="G929" s="298" t="s">
        <v>2865</v>
      </c>
      <c r="H929" s="298" t="s">
        <v>4991</v>
      </c>
      <c r="I929" s="298" t="s">
        <v>4999</v>
      </c>
      <c r="J929" s="300" t="s">
        <v>4993</v>
      </c>
      <c r="K929" s="300" t="s">
        <v>4994</v>
      </c>
    </row>
    <row r="930" spans="1:11" ht="14.9" customHeight="1">
      <c r="A930" s="298">
        <v>2148787288</v>
      </c>
      <c r="B930" s="298" t="s">
        <v>2860</v>
      </c>
      <c r="C930" s="299" t="s">
        <v>5005</v>
      </c>
      <c r="D930" s="298" t="s">
        <v>2869</v>
      </c>
      <c r="E930" s="298" t="s">
        <v>2863</v>
      </c>
      <c r="F930" s="298" t="s">
        <v>2864</v>
      </c>
      <c r="G930" s="298" t="s">
        <v>2865</v>
      </c>
      <c r="H930" s="298" t="s">
        <v>5006</v>
      </c>
      <c r="I930" s="298" t="s">
        <v>5007</v>
      </c>
      <c r="J930" s="300" t="s">
        <v>4989</v>
      </c>
      <c r="K930" s="300" t="s">
        <v>5008</v>
      </c>
    </row>
    <row r="931" spans="1:11" ht="14.9" customHeight="1">
      <c r="A931" s="298">
        <v>2148787276</v>
      </c>
      <c r="B931" s="298" t="s">
        <v>2860</v>
      </c>
      <c r="C931" s="299" t="s">
        <v>5009</v>
      </c>
      <c r="D931" s="298" t="s">
        <v>2876</v>
      </c>
      <c r="E931" s="298" t="s">
        <v>2863</v>
      </c>
      <c r="F931" s="298" t="s">
        <v>2864</v>
      </c>
      <c r="G931" s="298" t="s">
        <v>2865</v>
      </c>
      <c r="H931" s="298" t="s">
        <v>4991</v>
      </c>
      <c r="I931" s="298" t="s">
        <v>4999</v>
      </c>
      <c r="J931" s="300" t="s">
        <v>4993</v>
      </c>
      <c r="K931" s="300" t="s">
        <v>4994</v>
      </c>
    </row>
    <row r="932" spans="1:11" ht="14.9" customHeight="1">
      <c r="A932" s="298">
        <v>2148786909</v>
      </c>
      <c r="B932" s="298" t="s">
        <v>2860</v>
      </c>
      <c r="C932" s="299" t="s">
        <v>5010</v>
      </c>
      <c r="D932" s="298" t="s">
        <v>2869</v>
      </c>
      <c r="E932" s="298" t="s">
        <v>2863</v>
      </c>
      <c r="F932" s="298" t="s">
        <v>2864</v>
      </c>
      <c r="G932" s="298" t="s">
        <v>2923</v>
      </c>
      <c r="H932" s="298" t="s">
        <v>3907</v>
      </c>
      <c r="I932" s="298" t="s">
        <v>5011</v>
      </c>
      <c r="J932" s="300" t="s">
        <v>4976</v>
      </c>
      <c r="K932" s="300" t="s">
        <v>4977</v>
      </c>
    </row>
    <row r="933" spans="1:11" ht="14.9" customHeight="1">
      <c r="A933" s="298">
        <v>2148786467</v>
      </c>
      <c r="B933" s="298" t="s">
        <v>2860</v>
      </c>
      <c r="C933" s="299" t="s">
        <v>5012</v>
      </c>
      <c r="D933" s="298" t="s">
        <v>2876</v>
      </c>
      <c r="E933" s="298" t="s">
        <v>2863</v>
      </c>
      <c r="F933" s="298" t="s">
        <v>2864</v>
      </c>
      <c r="G933" s="298" t="s">
        <v>4461</v>
      </c>
      <c r="H933" s="298" t="s">
        <v>2927</v>
      </c>
      <c r="I933" s="298" t="s">
        <v>5013</v>
      </c>
      <c r="J933" s="300" t="s">
        <v>4894</v>
      </c>
      <c r="K933" s="300" t="s">
        <v>4895</v>
      </c>
    </row>
    <row r="934" spans="1:11" ht="14.9" customHeight="1">
      <c r="A934" s="298">
        <v>2148786396</v>
      </c>
      <c r="B934" s="298" t="s">
        <v>2860</v>
      </c>
      <c r="C934" s="299" t="s">
        <v>5014</v>
      </c>
      <c r="D934" s="298" t="s">
        <v>2862</v>
      </c>
      <c r="E934" s="298" t="s">
        <v>2863</v>
      </c>
      <c r="F934" s="298" t="s">
        <v>2864</v>
      </c>
      <c r="G934" s="298" t="s">
        <v>2906</v>
      </c>
      <c r="H934" s="298" t="s">
        <v>5015</v>
      </c>
      <c r="I934" s="298" t="s">
        <v>5016</v>
      </c>
      <c r="J934" s="300" t="s">
        <v>4628</v>
      </c>
      <c r="K934" s="300" t="s">
        <v>4629</v>
      </c>
    </row>
    <row r="935" spans="1:11" ht="14.9" customHeight="1">
      <c r="A935" s="298">
        <v>2148786036</v>
      </c>
      <c r="B935" s="298" t="s">
        <v>2860</v>
      </c>
      <c r="C935" s="299" t="s">
        <v>5017</v>
      </c>
      <c r="D935" s="298" t="s">
        <v>2869</v>
      </c>
      <c r="E935" s="298" t="s">
        <v>2863</v>
      </c>
      <c r="F935" s="298" t="s">
        <v>2864</v>
      </c>
      <c r="G935" s="298" t="s">
        <v>2865</v>
      </c>
      <c r="H935" s="298" t="s">
        <v>3336</v>
      </c>
      <c r="I935" s="298" t="s">
        <v>5018</v>
      </c>
      <c r="J935" s="300" t="s">
        <v>4980</v>
      </c>
      <c r="K935" s="300" t="s">
        <v>5019</v>
      </c>
    </row>
    <row r="936" spans="1:11" ht="14.9" customHeight="1">
      <c r="A936" s="298">
        <v>2148785721</v>
      </c>
      <c r="B936" s="298" t="s">
        <v>2860</v>
      </c>
      <c r="C936" s="299" t="s">
        <v>5020</v>
      </c>
      <c r="D936" s="298" t="s">
        <v>2876</v>
      </c>
      <c r="E936" s="298" t="s">
        <v>2863</v>
      </c>
      <c r="F936" s="298" t="s">
        <v>2864</v>
      </c>
      <c r="G936" s="298" t="s">
        <v>2865</v>
      </c>
      <c r="H936" s="298" t="s">
        <v>4852</v>
      </c>
      <c r="I936" s="298" t="s">
        <v>5021</v>
      </c>
      <c r="J936" s="300" t="s">
        <v>4804</v>
      </c>
      <c r="K936" s="300" t="s">
        <v>4987</v>
      </c>
    </row>
    <row r="937" spans="1:11" ht="14.9" customHeight="1">
      <c r="A937" s="298">
        <v>2148795268</v>
      </c>
      <c r="B937" s="298" t="s">
        <v>2860</v>
      </c>
      <c r="C937" s="299" t="s">
        <v>5022</v>
      </c>
      <c r="D937" s="298" t="s">
        <v>2869</v>
      </c>
      <c r="E937" s="298" t="s">
        <v>2863</v>
      </c>
      <c r="F937" s="298" t="s">
        <v>2864</v>
      </c>
      <c r="G937" s="298" t="s">
        <v>2923</v>
      </c>
      <c r="H937" s="298" t="s">
        <v>5023</v>
      </c>
      <c r="I937" s="298" t="s">
        <v>5024</v>
      </c>
      <c r="J937" s="300">
        <v>45272</v>
      </c>
      <c r="K937" s="300">
        <v>45280</v>
      </c>
    </row>
    <row r="938" spans="1:11" ht="14.9" customHeight="1">
      <c r="A938" s="298">
        <v>2148795261</v>
      </c>
      <c r="B938" s="298" t="s">
        <v>2860</v>
      </c>
      <c r="C938" s="299" t="s">
        <v>5025</v>
      </c>
      <c r="D938" s="298" t="s">
        <v>2869</v>
      </c>
      <c r="E938" s="298" t="s">
        <v>2863</v>
      </c>
      <c r="F938" s="298" t="s">
        <v>2864</v>
      </c>
      <c r="G938" s="298" t="s">
        <v>2923</v>
      </c>
      <c r="H938" s="298" t="s">
        <v>5023</v>
      </c>
      <c r="I938" s="298" t="s">
        <v>5024</v>
      </c>
      <c r="J938" s="300">
        <v>45300</v>
      </c>
      <c r="K938" s="300">
        <v>45308</v>
      </c>
    </row>
    <row r="939" spans="1:11" ht="14.9" customHeight="1">
      <c r="A939" s="298">
        <v>2148795040</v>
      </c>
      <c r="B939" s="298" t="s">
        <v>2860</v>
      </c>
      <c r="C939" s="299" t="s">
        <v>5026</v>
      </c>
      <c r="D939" s="298" t="s">
        <v>2862</v>
      </c>
      <c r="E939" s="298" t="s">
        <v>2863</v>
      </c>
      <c r="F939" s="298" t="s">
        <v>2864</v>
      </c>
      <c r="G939" s="298" t="s">
        <v>2865</v>
      </c>
      <c r="H939" s="298" t="s">
        <v>4907</v>
      </c>
      <c r="I939" s="298" t="s">
        <v>5027</v>
      </c>
      <c r="J939" s="300">
        <v>45299</v>
      </c>
      <c r="K939" s="300">
        <v>45307</v>
      </c>
    </row>
    <row r="940" spans="1:11" ht="14.9" customHeight="1">
      <c r="A940" s="298">
        <v>2148794872</v>
      </c>
      <c r="B940" s="298" t="s">
        <v>2860</v>
      </c>
      <c r="C940" s="299" t="s">
        <v>5028</v>
      </c>
      <c r="D940" s="298" t="s">
        <v>2862</v>
      </c>
      <c r="E940" s="298" t="s">
        <v>2863</v>
      </c>
      <c r="F940" s="298" t="s">
        <v>2864</v>
      </c>
      <c r="G940" s="298" t="s">
        <v>2920</v>
      </c>
      <c r="H940" s="298" t="s">
        <v>2884</v>
      </c>
      <c r="I940" s="298" t="s">
        <v>5029</v>
      </c>
      <c r="J940" s="300">
        <v>45295</v>
      </c>
      <c r="K940" s="300">
        <v>45303</v>
      </c>
    </row>
    <row r="941" spans="1:11" ht="14.9" customHeight="1">
      <c r="A941" s="298">
        <v>2148794332</v>
      </c>
      <c r="B941" s="298" t="s">
        <v>2860</v>
      </c>
      <c r="C941" s="299" t="s">
        <v>5030</v>
      </c>
      <c r="D941" s="298" t="s">
        <v>2869</v>
      </c>
      <c r="E941" s="298" t="s">
        <v>2863</v>
      </c>
      <c r="F941" s="298" t="s">
        <v>2864</v>
      </c>
      <c r="G941" s="298" t="s">
        <v>2923</v>
      </c>
      <c r="H941" s="298" t="s">
        <v>3041</v>
      </c>
      <c r="I941" s="298" t="s">
        <v>5031</v>
      </c>
      <c r="J941" s="300">
        <v>45272</v>
      </c>
      <c r="K941" s="300">
        <v>45280</v>
      </c>
    </row>
    <row r="942" spans="1:11" ht="14.9" customHeight="1">
      <c r="A942" s="298">
        <v>2148793742</v>
      </c>
      <c r="B942" s="298" t="s">
        <v>2860</v>
      </c>
      <c r="C942" s="299" t="s">
        <v>5032</v>
      </c>
      <c r="D942" s="298" t="s">
        <v>2876</v>
      </c>
      <c r="E942" s="298" t="s">
        <v>2863</v>
      </c>
      <c r="F942" s="298" t="s">
        <v>2864</v>
      </c>
      <c r="G942" s="298" t="s">
        <v>2865</v>
      </c>
      <c r="H942" s="298" t="s">
        <v>2873</v>
      </c>
      <c r="I942" s="298" t="s">
        <v>5033</v>
      </c>
      <c r="J942" s="300">
        <v>45293</v>
      </c>
      <c r="K942" s="300">
        <v>45301</v>
      </c>
    </row>
    <row r="943" spans="1:11" ht="14.9" customHeight="1">
      <c r="A943" s="298">
        <v>2148792443</v>
      </c>
      <c r="B943" s="298" t="s">
        <v>2860</v>
      </c>
      <c r="C943" s="299" t="s">
        <v>5034</v>
      </c>
      <c r="D943" s="298" t="s">
        <v>2862</v>
      </c>
      <c r="E943" s="298" t="s">
        <v>2863</v>
      </c>
      <c r="F943" s="298" t="s">
        <v>2864</v>
      </c>
      <c r="G943" s="298" t="s">
        <v>2923</v>
      </c>
      <c r="H943" s="298" t="s">
        <v>2924</v>
      </c>
      <c r="I943" s="298" t="s">
        <v>5035</v>
      </c>
      <c r="J943" s="300">
        <v>45273</v>
      </c>
      <c r="K943" s="300">
        <v>45281</v>
      </c>
    </row>
    <row r="944" spans="1:11" ht="14.9" customHeight="1">
      <c r="A944" s="298">
        <v>2148789592</v>
      </c>
      <c r="B944" s="298" t="s">
        <v>2860</v>
      </c>
      <c r="C944" s="299" t="s">
        <v>5036</v>
      </c>
      <c r="D944" s="298" t="s">
        <v>2876</v>
      </c>
      <c r="E944" s="298" t="s">
        <v>2863</v>
      </c>
      <c r="F944" s="298" t="s">
        <v>2864</v>
      </c>
      <c r="G944" s="298" t="s">
        <v>4088</v>
      </c>
      <c r="H944" s="298" t="s">
        <v>3801</v>
      </c>
      <c r="I944" s="298" t="s">
        <v>5037</v>
      </c>
      <c r="J944" s="300">
        <v>45272</v>
      </c>
      <c r="K944" s="300">
        <v>45280</v>
      </c>
    </row>
    <row r="945" spans="1:11" ht="14.9" customHeight="1">
      <c r="A945" s="298">
        <v>2148806475</v>
      </c>
      <c r="B945" s="298" t="s">
        <v>2860</v>
      </c>
      <c r="C945" s="299" t="s">
        <v>5038</v>
      </c>
      <c r="D945" s="298" t="s">
        <v>2862</v>
      </c>
      <c r="E945" s="298" t="s">
        <v>2863</v>
      </c>
      <c r="F945" s="298" t="s">
        <v>2864</v>
      </c>
      <c r="G945" s="298" t="s">
        <v>3930</v>
      </c>
      <c r="H945" s="298" t="s">
        <v>4006</v>
      </c>
      <c r="I945" s="298" t="s">
        <v>5039</v>
      </c>
      <c r="J945" s="300">
        <v>45275</v>
      </c>
      <c r="K945" s="300">
        <v>45283</v>
      </c>
    </row>
    <row r="946" spans="1:11" ht="14.9" customHeight="1">
      <c r="A946" s="298">
        <v>2148806131</v>
      </c>
      <c r="B946" s="298" t="s">
        <v>2860</v>
      </c>
      <c r="C946" s="299" t="s">
        <v>5040</v>
      </c>
      <c r="D946" s="298" t="s">
        <v>2876</v>
      </c>
      <c r="E946" s="298" t="s">
        <v>2863</v>
      </c>
      <c r="F946" s="298" t="s">
        <v>2864</v>
      </c>
      <c r="G946" s="298" t="s">
        <v>2865</v>
      </c>
      <c r="H946" s="298" t="s">
        <v>3464</v>
      </c>
      <c r="I946" s="298" t="s">
        <v>5041</v>
      </c>
      <c r="J946" s="300">
        <v>45295</v>
      </c>
      <c r="K946" s="300">
        <v>45303</v>
      </c>
    </row>
    <row r="947" spans="1:11" ht="14.9" customHeight="1">
      <c r="A947" s="298">
        <v>2148804435</v>
      </c>
      <c r="B947" s="298" t="s">
        <v>2860</v>
      </c>
      <c r="C947" s="299" t="s">
        <v>5042</v>
      </c>
      <c r="D947" s="298" t="s">
        <v>2869</v>
      </c>
      <c r="E947" s="298" t="s">
        <v>2863</v>
      </c>
      <c r="F947" s="298" t="s">
        <v>2864</v>
      </c>
      <c r="G947" s="298" t="s">
        <v>2923</v>
      </c>
      <c r="H947" s="298" t="s">
        <v>3112</v>
      </c>
      <c r="I947" s="298" t="s">
        <v>5043</v>
      </c>
      <c r="J947" s="300">
        <v>45275</v>
      </c>
      <c r="K947" s="300">
        <v>45283</v>
      </c>
    </row>
    <row r="948" spans="1:11" ht="14.9" customHeight="1">
      <c r="A948" s="298">
        <v>2148797397</v>
      </c>
      <c r="B948" s="298" t="s">
        <v>2860</v>
      </c>
      <c r="C948" s="299" t="s">
        <v>5044</v>
      </c>
      <c r="D948" s="298" t="s">
        <v>2869</v>
      </c>
      <c r="E948" s="298" t="s">
        <v>2863</v>
      </c>
      <c r="F948" s="298" t="s">
        <v>2864</v>
      </c>
      <c r="G948" s="298" t="s">
        <v>2865</v>
      </c>
      <c r="H948" s="298" t="s">
        <v>3199</v>
      </c>
      <c r="I948" s="298" t="s">
        <v>5045</v>
      </c>
      <c r="J948" s="300">
        <v>45295</v>
      </c>
      <c r="K948" s="300">
        <v>45303</v>
      </c>
    </row>
    <row r="949" spans="1:11" ht="14.9" customHeight="1">
      <c r="A949" s="298">
        <v>2148816248</v>
      </c>
      <c r="B949" s="298" t="s">
        <v>2860</v>
      </c>
      <c r="C949" s="299" t="s">
        <v>5046</v>
      </c>
      <c r="D949" s="298" t="s">
        <v>2869</v>
      </c>
      <c r="E949" s="298" t="s">
        <v>2863</v>
      </c>
      <c r="F949" s="298" t="s">
        <v>2864</v>
      </c>
      <c r="G949" s="298" t="s">
        <v>2865</v>
      </c>
      <c r="H949" s="298" t="s">
        <v>2978</v>
      </c>
      <c r="I949" s="298" t="s">
        <v>5047</v>
      </c>
      <c r="J949" s="300" t="s">
        <v>5019</v>
      </c>
      <c r="K949" s="300" t="s">
        <v>5048</v>
      </c>
    </row>
    <row r="950" spans="1:11" ht="14.9" customHeight="1">
      <c r="A950" s="298">
        <v>2148816238</v>
      </c>
      <c r="B950" s="298" t="s">
        <v>2860</v>
      </c>
      <c r="C950" s="299" t="s">
        <v>5049</v>
      </c>
      <c r="D950" s="298" t="s">
        <v>2869</v>
      </c>
      <c r="E950" s="298" t="s">
        <v>2863</v>
      </c>
      <c r="F950" s="298" t="s">
        <v>2864</v>
      </c>
      <c r="G950" s="298" t="s">
        <v>2865</v>
      </c>
      <c r="H950" s="298" t="s">
        <v>2978</v>
      </c>
      <c r="I950" s="298" t="s">
        <v>5047</v>
      </c>
      <c r="J950" s="300" t="s">
        <v>5019</v>
      </c>
      <c r="K950" s="300" t="s">
        <v>5048</v>
      </c>
    </row>
    <row r="951" spans="1:11" ht="14.9" customHeight="1">
      <c r="A951" s="298">
        <v>2148816065</v>
      </c>
      <c r="B951" s="298" t="s">
        <v>2860</v>
      </c>
      <c r="C951" s="299" t="s">
        <v>5050</v>
      </c>
      <c r="D951" s="298" t="s">
        <v>2869</v>
      </c>
      <c r="E951" s="298" t="s">
        <v>2863</v>
      </c>
      <c r="F951" s="298" t="s">
        <v>2864</v>
      </c>
      <c r="G951" s="298" t="s">
        <v>2865</v>
      </c>
      <c r="H951" s="298" t="s">
        <v>3106</v>
      </c>
      <c r="I951" s="298" t="s">
        <v>5051</v>
      </c>
      <c r="J951" s="300" t="s">
        <v>4984</v>
      </c>
      <c r="K951" s="300" t="s">
        <v>5052</v>
      </c>
    </row>
    <row r="952" spans="1:11" ht="14.9" customHeight="1">
      <c r="A952" s="298">
        <v>2148814162</v>
      </c>
      <c r="B952" s="298" t="s">
        <v>2860</v>
      </c>
      <c r="C952" s="299" t="s">
        <v>5053</v>
      </c>
      <c r="D952" s="298" t="s">
        <v>2869</v>
      </c>
      <c r="E952" s="298" t="s">
        <v>2863</v>
      </c>
      <c r="F952" s="298" t="s">
        <v>2864</v>
      </c>
      <c r="G952" s="298" t="s">
        <v>2923</v>
      </c>
      <c r="H952" s="298" t="s">
        <v>3112</v>
      </c>
      <c r="I952" s="298" t="s">
        <v>5054</v>
      </c>
      <c r="J952" s="300" t="s">
        <v>4829</v>
      </c>
      <c r="K952" s="300" t="s">
        <v>5055</v>
      </c>
    </row>
    <row r="953" spans="1:11" ht="14.9" customHeight="1">
      <c r="A953" s="298">
        <v>2148831042</v>
      </c>
      <c r="B953" s="298" t="s">
        <v>2860</v>
      </c>
      <c r="C953" s="299" t="s">
        <v>5056</v>
      </c>
      <c r="D953" s="298" t="s">
        <v>2862</v>
      </c>
      <c r="E953" s="298" t="s">
        <v>2863</v>
      </c>
      <c r="F953" s="298" t="s">
        <v>2864</v>
      </c>
      <c r="G953" s="298" t="s">
        <v>2865</v>
      </c>
      <c r="H953" s="298" t="s">
        <v>4865</v>
      </c>
      <c r="I953" s="298" t="s">
        <v>5057</v>
      </c>
      <c r="J953" s="300" t="s">
        <v>5019</v>
      </c>
      <c r="K953" s="300" t="s">
        <v>5048</v>
      </c>
    </row>
    <row r="954" spans="1:11" ht="14.9" customHeight="1">
      <c r="A954" s="298">
        <v>2148830959</v>
      </c>
      <c r="B954" s="298" t="s">
        <v>2860</v>
      </c>
      <c r="C954" s="299" t="s">
        <v>5058</v>
      </c>
      <c r="D954" s="298" t="s">
        <v>2869</v>
      </c>
      <c r="E954" s="298" t="s">
        <v>2863</v>
      </c>
      <c r="F954" s="298" t="s">
        <v>2864</v>
      </c>
      <c r="G954" s="298" t="s">
        <v>2923</v>
      </c>
      <c r="H954" s="298" t="s">
        <v>3037</v>
      </c>
      <c r="I954" s="298" t="s">
        <v>5059</v>
      </c>
      <c r="J954" s="300" t="s">
        <v>4977</v>
      </c>
      <c r="K954" s="300" t="s">
        <v>4993</v>
      </c>
    </row>
    <row r="955" spans="1:11" ht="14.9" customHeight="1">
      <c r="A955" s="298">
        <v>2148830797</v>
      </c>
      <c r="B955" s="298" t="s">
        <v>2860</v>
      </c>
      <c r="C955" s="299" t="s">
        <v>5060</v>
      </c>
      <c r="D955" s="298" t="s">
        <v>2862</v>
      </c>
      <c r="E955" s="298" t="s">
        <v>2863</v>
      </c>
      <c r="F955" s="298" t="s">
        <v>2864</v>
      </c>
      <c r="G955" s="298" t="s">
        <v>2899</v>
      </c>
      <c r="H955" s="298" t="s">
        <v>4006</v>
      </c>
      <c r="I955" s="298" t="s">
        <v>5061</v>
      </c>
      <c r="J955" s="300" t="s">
        <v>5052</v>
      </c>
      <c r="K955" s="300" t="s">
        <v>5062</v>
      </c>
    </row>
    <row r="956" spans="1:11" ht="14.9" customHeight="1">
      <c r="A956" s="298">
        <v>2148830465</v>
      </c>
      <c r="B956" s="298" t="s">
        <v>2860</v>
      </c>
      <c r="C956" s="299" t="s">
        <v>5063</v>
      </c>
      <c r="D956" s="298" t="s">
        <v>2869</v>
      </c>
      <c r="E956" s="298" t="s">
        <v>2863</v>
      </c>
      <c r="F956" s="298" t="s">
        <v>2864</v>
      </c>
      <c r="G956" s="298" t="s">
        <v>2923</v>
      </c>
      <c r="H956" s="298" t="s">
        <v>5064</v>
      </c>
      <c r="I956" s="298" t="s">
        <v>5065</v>
      </c>
      <c r="J956" s="300" t="s">
        <v>4977</v>
      </c>
      <c r="K956" s="300" t="s">
        <v>4993</v>
      </c>
    </row>
    <row r="957" spans="1:11" ht="14.9" customHeight="1">
      <c r="A957" s="298">
        <v>2148830461</v>
      </c>
      <c r="B957" s="298" t="s">
        <v>2860</v>
      </c>
      <c r="C957" s="299" t="s">
        <v>5066</v>
      </c>
      <c r="D957" s="298" t="s">
        <v>2869</v>
      </c>
      <c r="E957" s="298" t="s">
        <v>2863</v>
      </c>
      <c r="F957" s="298" t="s">
        <v>2864</v>
      </c>
      <c r="G957" s="298" t="s">
        <v>2923</v>
      </c>
      <c r="H957" s="298" t="s">
        <v>5064</v>
      </c>
      <c r="I957" s="298" t="s">
        <v>5065</v>
      </c>
      <c r="J957" s="300" t="s">
        <v>4977</v>
      </c>
      <c r="K957" s="300" t="s">
        <v>4993</v>
      </c>
    </row>
    <row r="958" spans="1:11" ht="14.9" customHeight="1">
      <c r="A958" s="298">
        <v>2148830457</v>
      </c>
      <c r="B958" s="298" t="s">
        <v>2860</v>
      </c>
      <c r="C958" s="299" t="s">
        <v>5067</v>
      </c>
      <c r="D958" s="298" t="s">
        <v>2869</v>
      </c>
      <c r="E958" s="298" t="s">
        <v>2863</v>
      </c>
      <c r="F958" s="298" t="s">
        <v>2864</v>
      </c>
      <c r="G958" s="298" t="s">
        <v>2923</v>
      </c>
      <c r="H958" s="298" t="s">
        <v>5064</v>
      </c>
      <c r="I958" s="298" t="s">
        <v>5065</v>
      </c>
      <c r="J958" s="300" t="s">
        <v>4977</v>
      </c>
      <c r="K958" s="300" t="s">
        <v>4993</v>
      </c>
    </row>
    <row r="959" spans="1:11" ht="14.9" customHeight="1">
      <c r="A959" s="298">
        <v>2148830453</v>
      </c>
      <c r="B959" s="298" t="s">
        <v>2860</v>
      </c>
      <c r="C959" s="299" t="s">
        <v>5068</v>
      </c>
      <c r="D959" s="298" t="s">
        <v>2869</v>
      </c>
      <c r="E959" s="298" t="s">
        <v>2863</v>
      </c>
      <c r="F959" s="298" t="s">
        <v>2864</v>
      </c>
      <c r="G959" s="298" t="s">
        <v>2923</v>
      </c>
      <c r="H959" s="298" t="s">
        <v>5064</v>
      </c>
      <c r="I959" s="298" t="s">
        <v>5065</v>
      </c>
      <c r="J959" s="300" t="s">
        <v>4977</v>
      </c>
      <c r="K959" s="300" t="s">
        <v>4993</v>
      </c>
    </row>
    <row r="960" spans="1:11" ht="14.9" customHeight="1">
      <c r="A960" s="298">
        <v>2148836339</v>
      </c>
      <c r="B960" s="298" t="s">
        <v>2860</v>
      </c>
      <c r="C960" s="299" t="s">
        <v>5069</v>
      </c>
      <c r="D960" s="298" t="s">
        <v>2869</v>
      </c>
      <c r="E960" s="298" t="s">
        <v>2863</v>
      </c>
      <c r="F960" s="298" t="s">
        <v>2864</v>
      </c>
      <c r="G960" s="298" t="s">
        <v>2923</v>
      </c>
      <c r="H960" s="298" t="s">
        <v>3854</v>
      </c>
      <c r="I960" s="298" t="s">
        <v>5070</v>
      </c>
      <c r="J960" s="300">
        <v>45282</v>
      </c>
      <c r="K960" s="300">
        <v>45290</v>
      </c>
    </row>
    <row r="961" spans="1:11" ht="14.9" customHeight="1">
      <c r="A961" s="298">
        <v>2148834586</v>
      </c>
      <c r="B961" s="298" t="s">
        <v>2860</v>
      </c>
      <c r="C961" s="299" t="s">
        <v>5071</v>
      </c>
      <c r="D961" s="298" t="s">
        <v>2869</v>
      </c>
      <c r="E961" s="298" t="s">
        <v>2863</v>
      </c>
      <c r="F961" s="298" t="s">
        <v>2864</v>
      </c>
      <c r="G961" s="298" t="s">
        <v>2923</v>
      </c>
      <c r="H961" s="298" t="s">
        <v>4374</v>
      </c>
      <c r="I961" s="298" t="s">
        <v>5072</v>
      </c>
      <c r="J961" s="300">
        <v>45282</v>
      </c>
      <c r="K961" s="300">
        <v>45290</v>
      </c>
    </row>
    <row r="962" spans="1:11" ht="14.9" customHeight="1">
      <c r="A962" s="298">
        <v>2148831809</v>
      </c>
      <c r="B962" s="298" t="s">
        <v>2860</v>
      </c>
      <c r="C962" s="299" t="s">
        <v>5073</v>
      </c>
      <c r="D962" s="298" t="s">
        <v>2869</v>
      </c>
      <c r="E962" s="298" t="s">
        <v>2863</v>
      </c>
      <c r="F962" s="298" t="s">
        <v>2864</v>
      </c>
      <c r="G962" s="298" t="s">
        <v>2923</v>
      </c>
      <c r="H962" s="298" t="s">
        <v>2978</v>
      </c>
      <c r="I962" s="298" t="s">
        <v>5074</v>
      </c>
      <c r="J962" s="300">
        <v>45280</v>
      </c>
      <c r="K962" s="300">
        <v>45288</v>
      </c>
    </row>
    <row r="963" spans="1:11" ht="14.9" customHeight="1">
      <c r="A963" s="298">
        <v>2148843335</v>
      </c>
      <c r="B963" s="298" t="s">
        <v>2860</v>
      </c>
      <c r="C963" s="299" t="s">
        <v>5075</v>
      </c>
      <c r="D963" s="298" t="s">
        <v>2869</v>
      </c>
      <c r="E963" s="298" t="s">
        <v>2863</v>
      </c>
      <c r="F963" s="298" t="s">
        <v>2864</v>
      </c>
      <c r="G963" s="298" t="s">
        <v>2923</v>
      </c>
      <c r="H963" s="298" t="s">
        <v>4835</v>
      </c>
      <c r="I963" s="298" t="s">
        <v>5076</v>
      </c>
      <c r="J963" s="300" t="s">
        <v>4993</v>
      </c>
      <c r="K963" s="300" t="s">
        <v>4994</v>
      </c>
    </row>
    <row r="964" spans="1:11" ht="14.9" customHeight="1">
      <c r="A964" s="298">
        <v>2148843305</v>
      </c>
      <c r="B964" s="298" t="s">
        <v>2860</v>
      </c>
      <c r="C964" s="299" t="s">
        <v>5077</v>
      </c>
      <c r="D964" s="298" t="s">
        <v>2869</v>
      </c>
      <c r="E964" s="298" t="s">
        <v>2863</v>
      </c>
      <c r="F964" s="298" t="s">
        <v>2864</v>
      </c>
      <c r="G964" s="298" t="s">
        <v>2923</v>
      </c>
      <c r="H964" s="298" t="s">
        <v>4374</v>
      </c>
      <c r="I964" s="298" t="s">
        <v>5078</v>
      </c>
      <c r="J964" s="300" t="s">
        <v>4993</v>
      </c>
      <c r="K964" s="300" t="s">
        <v>4994</v>
      </c>
    </row>
    <row r="965" spans="1:11" ht="14.9" customHeight="1">
      <c r="A965" s="298">
        <v>2148843241</v>
      </c>
      <c r="B965" s="298" t="s">
        <v>2860</v>
      </c>
      <c r="C965" s="299" t="s">
        <v>5079</v>
      </c>
      <c r="D965" s="298" t="s">
        <v>2869</v>
      </c>
      <c r="E965" s="298" t="s">
        <v>2863</v>
      </c>
      <c r="F965" s="298" t="s">
        <v>2864</v>
      </c>
      <c r="G965" s="298" t="s">
        <v>2923</v>
      </c>
      <c r="H965" s="298" t="s">
        <v>3112</v>
      </c>
      <c r="I965" s="298" t="s">
        <v>5080</v>
      </c>
      <c r="J965" s="300" t="s">
        <v>4977</v>
      </c>
      <c r="K965" s="300" t="s">
        <v>4993</v>
      </c>
    </row>
    <row r="966" spans="1:11" ht="14.9" customHeight="1">
      <c r="A966" s="298">
        <v>2148843160</v>
      </c>
      <c r="B966" s="298" t="s">
        <v>2860</v>
      </c>
      <c r="C966" s="299" t="s">
        <v>5081</v>
      </c>
      <c r="D966" s="298" t="s">
        <v>2869</v>
      </c>
      <c r="E966" s="298" t="s">
        <v>2863</v>
      </c>
      <c r="F966" s="298" t="s">
        <v>2864</v>
      </c>
      <c r="G966" s="298" t="s">
        <v>2923</v>
      </c>
      <c r="H966" s="298" t="s">
        <v>3037</v>
      </c>
      <c r="I966" s="298" t="s">
        <v>5082</v>
      </c>
      <c r="J966" s="300" t="s">
        <v>5055</v>
      </c>
      <c r="K966" s="300" t="s">
        <v>5083</v>
      </c>
    </row>
    <row r="967" spans="1:11" ht="14.9" customHeight="1">
      <c r="A967" s="298">
        <v>2148842884</v>
      </c>
      <c r="B967" s="298" t="s">
        <v>2860</v>
      </c>
      <c r="C967" s="299" t="s">
        <v>5084</v>
      </c>
      <c r="D967" s="298" t="s">
        <v>2876</v>
      </c>
      <c r="E967" s="298" t="s">
        <v>2863</v>
      </c>
      <c r="F967" s="298" t="s">
        <v>2864</v>
      </c>
      <c r="G967" s="298" t="s">
        <v>2911</v>
      </c>
      <c r="H967" s="298" t="s">
        <v>4428</v>
      </c>
      <c r="I967" s="298" t="s">
        <v>5085</v>
      </c>
      <c r="J967" s="300" t="s">
        <v>4799</v>
      </c>
      <c r="K967" s="300" t="s">
        <v>4777</v>
      </c>
    </row>
    <row r="968" spans="1:11" ht="14.9" customHeight="1">
      <c r="A968" s="298">
        <v>2148839948</v>
      </c>
      <c r="B968" s="298" t="s">
        <v>2860</v>
      </c>
      <c r="C968" s="299" t="s">
        <v>5086</v>
      </c>
      <c r="D968" s="298" t="s">
        <v>2869</v>
      </c>
      <c r="E968" s="298" t="s">
        <v>2863</v>
      </c>
      <c r="F968" s="298" t="s">
        <v>3696</v>
      </c>
      <c r="G968" s="298" t="s">
        <v>2865</v>
      </c>
      <c r="H968" s="298" t="s">
        <v>4313</v>
      </c>
      <c r="I968" s="298" t="s">
        <v>5087</v>
      </c>
      <c r="J968" s="300" t="s">
        <v>4984</v>
      </c>
      <c r="K968" s="300" t="s">
        <v>5052</v>
      </c>
    </row>
    <row r="969" spans="1:11" ht="14.9" customHeight="1">
      <c r="A969" s="298">
        <v>2148839933</v>
      </c>
      <c r="B969" s="298" t="s">
        <v>2860</v>
      </c>
      <c r="C969" s="299" t="s">
        <v>5088</v>
      </c>
      <c r="D969" s="298" t="s">
        <v>2869</v>
      </c>
      <c r="E969" s="298" t="s">
        <v>2863</v>
      </c>
      <c r="F969" s="298" t="s">
        <v>2864</v>
      </c>
      <c r="G969" s="298" t="s">
        <v>2939</v>
      </c>
      <c r="H969" s="298" t="s">
        <v>5089</v>
      </c>
      <c r="I969" s="298" t="s">
        <v>5090</v>
      </c>
      <c r="J969" s="300" t="s">
        <v>5091</v>
      </c>
      <c r="K969" s="300" t="s">
        <v>5092</v>
      </c>
    </row>
    <row r="970" spans="1:11" ht="14.9" customHeight="1">
      <c r="A970" s="298">
        <v>2148839925</v>
      </c>
      <c r="B970" s="298" t="s">
        <v>2860</v>
      </c>
      <c r="C970" s="299" t="s">
        <v>5093</v>
      </c>
      <c r="D970" s="298" t="s">
        <v>2869</v>
      </c>
      <c r="E970" s="298" t="s">
        <v>2863</v>
      </c>
      <c r="F970" s="298" t="s">
        <v>2864</v>
      </c>
      <c r="G970" s="298" t="s">
        <v>2939</v>
      </c>
      <c r="H970" s="298" t="s">
        <v>5089</v>
      </c>
      <c r="I970" s="298" t="s">
        <v>5090</v>
      </c>
      <c r="J970" s="300" t="s">
        <v>4980</v>
      </c>
      <c r="K970" s="300" t="s">
        <v>5019</v>
      </c>
    </row>
    <row r="971" spans="1:11" ht="14.9" customHeight="1">
      <c r="A971" s="298">
        <v>2148839901</v>
      </c>
      <c r="B971" s="298" t="s">
        <v>2860</v>
      </c>
      <c r="C971" s="299" t="s">
        <v>5094</v>
      </c>
      <c r="D971" s="298" t="s">
        <v>2869</v>
      </c>
      <c r="E971" s="298" t="s">
        <v>2863</v>
      </c>
      <c r="F971" s="298" t="s">
        <v>2864</v>
      </c>
      <c r="G971" s="298" t="s">
        <v>2939</v>
      </c>
      <c r="H971" s="298" t="s">
        <v>5089</v>
      </c>
      <c r="I971" s="298" t="s">
        <v>5090</v>
      </c>
      <c r="J971" s="300" t="s">
        <v>5008</v>
      </c>
      <c r="K971" s="300" t="s">
        <v>5095</v>
      </c>
    </row>
    <row r="972" spans="1:11" ht="14.9" customHeight="1">
      <c r="A972" s="298">
        <v>2148839892</v>
      </c>
      <c r="B972" s="298" t="s">
        <v>2860</v>
      </c>
      <c r="C972" s="299" t="s">
        <v>5096</v>
      </c>
      <c r="D972" s="298" t="s">
        <v>2869</v>
      </c>
      <c r="E972" s="298" t="s">
        <v>2863</v>
      </c>
      <c r="F972" s="298" t="s">
        <v>2864</v>
      </c>
      <c r="G972" s="298" t="s">
        <v>2939</v>
      </c>
      <c r="H972" s="298" t="s">
        <v>5089</v>
      </c>
      <c r="I972" s="298" t="s">
        <v>5090</v>
      </c>
      <c r="J972" s="300" t="s">
        <v>4980</v>
      </c>
      <c r="K972" s="300" t="s">
        <v>5019</v>
      </c>
    </row>
    <row r="973" spans="1:11" ht="14.9" customHeight="1">
      <c r="A973" s="298">
        <v>2148851629</v>
      </c>
      <c r="B973" s="298" t="s">
        <v>2860</v>
      </c>
      <c r="C973" s="299" t="s">
        <v>5097</v>
      </c>
      <c r="D973" s="298" t="s">
        <v>2869</v>
      </c>
      <c r="E973" s="298" t="s">
        <v>2863</v>
      </c>
      <c r="F973" s="298" t="s">
        <v>2864</v>
      </c>
      <c r="G973" s="298" t="s">
        <v>2923</v>
      </c>
      <c r="H973" s="298" t="s">
        <v>2978</v>
      </c>
      <c r="I973" s="298" t="s">
        <v>5098</v>
      </c>
      <c r="J973" s="300">
        <v>45288</v>
      </c>
      <c r="K973" s="300">
        <v>45296</v>
      </c>
    </row>
    <row r="974" spans="1:11" ht="14.9" customHeight="1">
      <c r="A974" s="298">
        <v>2148851113</v>
      </c>
      <c r="B974" s="298" t="s">
        <v>2860</v>
      </c>
      <c r="C974" s="299" t="s">
        <v>5099</v>
      </c>
      <c r="D974" s="298" t="s">
        <v>2869</v>
      </c>
      <c r="E974" s="298" t="s">
        <v>2863</v>
      </c>
      <c r="F974" s="298" t="s">
        <v>2864</v>
      </c>
      <c r="G974" s="298" t="s">
        <v>2923</v>
      </c>
      <c r="H974" s="298" t="s">
        <v>2971</v>
      </c>
      <c r="I974" s="298" t="s">
        <v>5100</v>
      </c>
      <c r="J974" s="300">
        <v>45288</v>
      </c>
      <c r="K974" s="300">
        <v>45296</v>
      </c>
    </row>
    <row r="975" spans="1:11" ht="14.9" customHeight="1">
      <c r="A975" s="298">
        <v>2148850359</v>
      </c>
      <c r="B975" s="298" t="s">
        <v>2860</v>
      </c>
      <c r="C975" s="299" t="s">
        <v>5101</v>
      </c>
      <c r="D975" s="298" t="s">
        <v>2869</v>
      </c>
      <c r="E975" s="298" t="s">
        <v>2863</v>
      </c>
      <c r="F975" s="298" t="s">
        <v>2864</v>
      </c>
      <c r="G975" s="298" t="s">
        <v>3099</v>
      </c>
      <c r="H975" s="298" t="s">
        <v>2978</v>
      </c>
      <c r="I975" s="298" t="s">
        <v>5102</v>
      </c>
      <c r="J975" s="300">
        <v>45282</v>
      </c>
      <c r="K975" s="300">
        <v>45290</v>
      </c>
    </row>
    <row r="976" spans="1:11" ht="14.9" customHeight="1">
      <c r="A976" s="298">
        <v>2148850152</v>
      </c>
      <c r="B976" s="298" t="s">
        <v>2860</v>
      </c>
      <c r="C976" s="299" t="s">
        <v>5103</v>
      </c>
      <c r="D976" s="298" t="s">
        <v>2869</v>
      </c>
      <c r="E976" s="298" t="s">
        <v>2863</v>
      </c>
      <c r="F976" s="298" t="s">
        <v>2864</v>
      </c>
      <c r="G976" s="298" t="s">
        <v>2923</v>
      </c>
      <c r="H976" s="298" t="s">
        <v>5104</v>
      </c>
      <c r="I976" s="298" t="s">
        <v>5105</v>
      </c>
      <c r="J976" s="300">
        <v>45287</v>
      </c>
      <c r="K976" s="300">
        <v>45295</v>
      </c>
    </row>
    <row r="977" spans="1:11" ht="14.9" customHeight="1">
      <c r="A977" s="298">
        <v>2148849875</v>
      </c>
      <c r="B977" s="298" t="s">
        <v>2860</v>
      </c>
      <c r="C977" s="299" t="s">
        <v>5106</v>
      </c>
      <c r="D977" s="298" t="s">
        <v>2869</v>
      </c>
      <c r="E977" s="298" t="s">
        <v>2863</v>
      </c>
      <c r="F977" s="298" t="s">
        <v>2864</v>
      </c>
      <c r="G977" s="298" t="s">
        <v>2920</v>
      </c>
      <c r="H977" s="298" t="s">
        <v>2978</v>
      </c>
      <c r="I977" s="298" t="s">
        <v>5107</v>
      </c>
      <c r="J977" s="300">
        <v>45300</v>
      </c>
      <c r="K977" s="300">
        <v>45308</v>
      </c>
    </row>
    <row r="978" spans="1:11" ht="14.9" customHeight="1">
      <c r="A978" s="298">
        <v>2148849576</v>
      </c>
      <c r="B978" s="298" t="s">
        <v>2860</v>
      </c>
      <c r="C978" s="299" t="s">
        <v>5108</v>
      </c>
      <c r="D978" s="298" t="s">
        <v>2869</v>
      </c>
      <c r="E978" s="298" t="s">
        <v>2863</v>
      </c>
      <c r="F978" s="298" t="s">
        <v>2864</v>
      </c>
      <c r="G978" s="298" t="s">
        <v>2865</v>
      </c>
      <c r="H978" s="298" t="s">
        <v>3170</v>
      </c>
      <c r="I978" s="298" t="s">
        <v>5109</v>
      </c>
      <c r="J978" s="300">
        <v>45309</v>
      </c>
      <c r="K978" s="300">
        <v>45317</v>
      </c>
    </row>
    <row r="979" spans="1:11" ht="14.9" customHeight="1">
      <c r="A979" s="298">
        <v>2148849284</v>
      </c>
      <c r="B979" s="298" t="s">
        <v>2860</v>
      </c>
      <c r="C979" s="299" t="s">
        <v>5110</v>
      </c>
      <c r="D979" s="298" t="s">
        <v>2876</v>
      </c>
      <c r="E979" s="298" t="s">
        <v>2863</v>
      </c>
      <c r="F979" s="298" t="s">
        <v>2864</v>
      </c>
      <c r="G979" s="298" t="s">
        <v>2865</v>
      </c>
      <c r="H979" s="298" t="s">
        <v>3054</v>
      </c>
      <c r="I979" s="298" t="s">
        <v>5111</v>
      </c>
      <c r="J979" s="300">
        <v>45296</v>
      </c>
      <c r="K979" s="300">
        <v>45304</v>
      </c>
    </row>
    <row r="980" spans="1:11" ht="14.9" customHeight="1">
      <c r="A980" s="298">
        <v>2148849232</v>
      </c>
      <c r="B980" s="298" t="s">
        <v>2860</v>
      </c>
      <c r="C980" s="299" t="s">
        <v>5112</v>
      </c>
      <c r="D980" s="298" t="s">
        <v>2862</v>
      </c>
      <c r="E980" s="298" t="s">
        <v>2863</v>
      </c>
      <c r="F980" s="298" t="s">
        <v>2864</v>
      </c>
      <c r="G980" s="298" t="s">
        <v>2923</v>
      </c>
      <c r="H980" s="298" t="s">
        <v>2924</v>
      </c>
      <c r="I980" s="298" t="s">
        <v>5113</v>
      </c>
      <c r="J980" s="300">
        <v>45287</v>
      </c>
      <c r="K980" s="300">
        <v>45295</v>
      </c>
    </row>
    <row r="981" spans="1:11" ht="14.9" customHeight="1">
      <c r="A981" s="298">
        <v>2148849087</v>
      </c>
      <c r="B981" s="298" t="s">
        <v>2860</v>
      </c>
      <c r="C981" s="299" t="s">
        <v>5114</v>
      </c>
      <c r="D981" s="298" t="s">
        <v>2869</v>
      </c>
      <c r="E981" s="298" t="s">
        <v>2863</v>
      </c>
      <c r="F981" s="298" t="s">
        <v>2864</v>
      </c>
      <c r="G981" s="298" t="s">
        <v>2934</v>
      </c>
      <c r="H981" s="298" t="s">
        <v>2957</v>
      </c>
      <c r="I981" s="298" t="s">
        <v>5115</v>
      </c>
      <c r="J981" s="300">
        <v>45307</v>
      </c>
      <c r="K981" s="300">
        <v>45315</v>
      </c>
    </row>
    <row r="982" spans="1:11" ht="14.9" customHeight="1">
      <c r="A982" s="298">
        <v>2148848468</v>
      </c>
      <c r="B982" s="298" t="s">
        <v>2860</v>
      </c>
      <c r="C982" s="299" t="s">
        <v>5116</v>
      </c>
      <c r="D982" s="298" t="s">
        <v>2869</v>
      </c>
      <c r="E982" s="298" t="s">
        <v>2863</v>
      </c>
      <c r="F982" s="298" t="s">
        <v>2864</v>
      </c>
      <c r="G982" s="298" t="s">
        <v>2923</v>
      </c>
      <c r="H982" s="298" t="s">
        <v>3026</v>
      </c>
      <c r="I982" s="298" t="s">
        <v>5117</v>
      </c>
      <c r="J982" s="300">
        <v>45289</v>
      </c>
      <c r="K982" s="300">
        <v>45297</v>
      </c>
    </row>
    <row r="983" spans="1:11" ht="14.9" customHeight="1">
      <c r="A983" s="298">
        <v>2148858702</v>
      </c>
      <c r="B983" s="298" t="s">
        <v>2860</v>
      </c>
      <c r="C983" s="299" t="s">
        <v>5118</v>
      </c>
      <c r="D983" s="298" t="s">
        <v>2869</v>
      </c>
      <c r="E983" s="298" t="s">
        <v>2863</v>
      </c>
      <c r="F983" s="298" t="s">
        <v>2864</v>
      </c>
      <c r="G983" s="298" t="s">
        <v>2954</v>
      </c>
      <c r="H983" s="298" t="s">
        <v>2971</v>
      </c>
      <c r="I983" s="298" t="s">
        <v>5119</v>
      </c>
      <c r="J983" s="300" t="s">
        <v>5091</v>
      </c>
      <c r="K983" s="300" t="s">
        <v>5092</v>
      </c>
    </row>
    <row r="984" spans="1:11" ht="14.9" customHeight="1">
      <c r="A984" s="298">
        <v>2148858686</v>
      </c>
      <c r="B984" s="298" t="s">
        <v>2860</v>
      </c>
      <c r="C984" s="299" t="s">
        <v>5120</v>
      </c>
      <c r="D984" s="298" t="s">
        <v>2869</v>
      </c>
      <c r="E984" s="298" t="s">
        <v>2863</v>
      </c>
      <c r="F984" s="298" t="s">
        <v>2864</v>
      </c>
      <c r="G984" s="298" t="s">
        <v>2954</v>
      </c>
      <c r="H984" s="298" t="s">
        <v>3106</v>
      </c>
      <c r="I984" s="298" t="s">
        <v>5121</v>
      </c>
      <c r="J984" s="300" t="s">
        <v>5091</v>
      </c>
      <c r="K984" s="300" t="s">
        <v>5092</v>
      </c>
    </row>
    <row r="985" spans="1:11" ht="14.9" customHeight="1">
      <c r="A985" s="298">
        <v>2148856121</v>
      </c>
      <c r="B985" s="298" t="s">
        <v>2860</v>
      </c>
      <c r="C985" s="299" t="s">
        <v>5122</v>
      </c>
      <c r="D985" s="298" t="s">
        <v>2862</v>
      </c>
      <c r="E985" s="298" t="s">
        <v>2863</v>
      </c>
      <c r="F985" s="298" t="s">
        <v>2864</v>
      </c>
      <c r="G985" s="298" t="s">
        <v>2923</v>
      </c>
      <c r="H985" s="298" t="s">
        <v>2924</v>
      </c>
      <c r="I985" s="298" t="s">
        <v>5123</v>
      </c>
      <c r="J985" s="300" t="s">
        <v>5091</v>
      </c>
      <c r="K985" s="300" t="s">
        <v>5092</v>
      </c>
    </row>
    <row r="986" spans="1:11" ht="14.9" customHeight="1">
      <c r="A986" s="298">
        <v>2148853217</v>
      </c>
      <c r="B986" s="298" t="s">
        <v>2860</v>
      </c>
      <c r="C986" s="299" t="s">
        <v>5124</v>
      </c>
      <c r="D986" s="298" t="s">
        <v>2869</v>
      </c>
      <c r="E986" s="298" t="s">
        <v>2863</v>
      </c>
      <c r="F986" s="298" t="s">
        <v>2864</v>
      </c>
      <c r="G986" s="298" t="s">
        <v>2865</v>
      </c>
      <c r="H986" s="298" t="s">
        <v>5125</v>
      </c>
      <c r="I986" s="298" t="s">
        <v>5126</v>
      </c>
      <c r="J986" s="300" t="s">
        <v>5091</v>
      </c>
      <c r="K986" s="300" t="s">
        <v>5092</v>
      </c>
    </row>
    <row r="987" spans="1:11" ht="14.9" customHeight="1">
      <c r="A987" s="298">
        <v>2148861697</v>
      </c>
      <c r="B987" s="298" t="s">
        <v>2860</v>
      </c>
      <c r="C987" s="299" t="s">
        <v>5127</v>
      </c>
      <c r="D987" s="298" t="s">
        <v>2869</v>
      </c>
      <c r="E987" s="298" t="s">
        <v>2863</v>
      </c>
      <c r="F987" s="298" t="s">
        <v>2864</v>
      </c>
      <c r="G987" s="298" t="s">
        <v>3444</v>
      </c>
      <c r="H987" s="298" t="s">
        <v>5128</v>
      </c>
      <c r="I987" s="298" t="s">
        <v>5129</v>
      </c>
      <c r="J987" s="300">
        <v>45287</v>
      </c>
      <c r="K987" s="300">
        <v>45295</v>
      </c>
    </row>
    <row r="988" spans="1:11" ht="14.9" customHeight="1">
      <c r="A988" s="298">
        <v>2148864446</v>
      </c>
      <c r="B988" s="298" t="s">
        <v>2860</v>
      </c>
      <c r="C988" s="299" t="s">
        <v>5130</v>
      </c>
      <c r="D988" s="298" t="s">
        <v>2869</v>
      </c>
      <c r="E988" s="298" t="s">
        <v>2863</v>
      </c>
      <c r="F988" s="298" t="s">
        <v>2864</v>
      </c>
      <c r="G988" s="298" t="s">
        <v>2911</v>
      </c>
      <c r="H988" s="298" t="s">
        <v>3122</v>
      </c>
      <c r="I988" s="298" t="s">
        <v>5131</v>
      </c>
      <c r="J988" s="300" t="s">
        <v>5132</v>
      </c>
      <c r="K988" s="300" t="s">
        <v>5133</v>
      </c>
    </row>
    <row r="989" spans="1:11" ht="14.9" customHeight="1">
      <c r="A989" s="298">
        <v>2148871349</v>
      </c>
      <c r="B989" s="298" t="s">
        <v>2860</v>
      </c>
      <c r="C989" s="299" t="s">
        <v>5134</v>
      </c>
      <c r="D989" s="298" t="s">
        <v>2869</v>
      </c>
      <c r="E989" s="298" t="s">
        <v>2863</v>
      </c>
      <c r="F989" s="298" t="s">
        <v>2864</v>
      </c>
      <c r="G989" s="298" t="s">
        <v>2939</v>
      </c>
      <c r="H989" s="298" t="s">
        <v>3357</v>
      </c>
      <c r="I989" s="298" t="s">
        <v>5135</v>
      </c>
      <c r="J989" s="300" t="s">
        <v>4994</v>
      </c>
      <c r="K989" s="300" t="s">
        <v>5091</v>
      </c>
    </row>
    <row r="990" spans="1:11" ht="14.9" customHeight="1">
      <c r="A990" s="298">
        <v>2148871122</v>
      </c>
      <c r="B990" s="298" t="s">
        <v>2860</v>
      </c>
      <c r="C990" s="299" t="s">
        <v>5136</v>
      </c>
      <c r="D990" s="298" t="s">
        <v>2876</v>
      </c>
      <c r="E990" s="298" t="s">
        <v>2863</v>
      </c>
      <c r="F990" s="298" t="s">
        <v>2864</v>
      </c>
      <c r="G990" s="298" t="s">
        <v>2920</v>
      </c>
      <c r="H990" s="298" t="s">
        <v>4914</v>
      </c>
      <c r="I990" s="298" t="s">
        <v>5137</v>
      </c>
      <c r="J990" s="300" t="s">
        <v>5138</v>
      </c>
      <c r="K990" s="300" t="s">
        <v>5139</v>
      </c>
    </row>
    <row r="991" spans="1:11" ht="14.9" customHeight="1">
      <c r="A991" s="298">
        <v>2148870292</v>
      </c>
      <c r="B991" s="298" t="s">
        <v>2860</v>
      </c>
      <c r="C991" s="299" t="s">
        <v>5140</v>
      </c>
      <c r="D991" s="298" t="s">
        <v>2869</v>
      </c>
      <c r="E991" s="298" t="s">
        <v>2863</v>
      </c>
      <c r="F991" s="298" t="s">
        <v>2864</v>
      </c>
      <c r="G991" s="298" t="s">
        <v>2954</v>
      </c>
      <c r="H991" s="298" t="s">
        <v>3106</v>
      </c>
      <c r="I991" s="298" t="s">
        <v>5141</v>
      </c>
      <c r="J991" s="300" t="s">
        <v>5142</v>
      </c>
      <c r="K991" s="300" t="s">
        <v>5143</v>
      </c>
    </row>
    <row r="992" spans="1:11" ht="14.9" customHeight="1">
      <c r="A992" s="298">
        <v>2148869642</v>
      </c>
      <c r="B992" s="298" t="s">
        <v>2860</v>
      </c>
      <c r="C992" s="299" t="s">
        <v>5144</v>
      </c>
      <c r="D992" s="298" t="s">
        <v>2869</v>
      </c>
      <c r="E992" s="298" t="s">
        <v>2863</v>
      </c>
      <c r="F992" s="298" t="s">
        <v>2864</v>
      </c>
      <c r="G992" s="298" t="s">
        <v>2934</v>
      </c>
      <c r="H992" s="298" t="s">
        <v>5145</v>
      </c>
      <c r="I992" s="298" t="s">
        <v>5146</v>
      </c>
      <c r="J992" s="300" t="s">
        <v>5008</v>
      </c>
      <c r="K992" s="300" t="s">
        <v>5095</v>
      </c>
    </row>
    <row r="993" spans="1:11" ht="14.9" customHeight="1">
      <c r="A993" s="298">
        <v>2148869581</v>
      </c>
      <c r="B993" s="298" t="s">
        <v>2860</v>
      </c>
      <c r="C993" s="299" t="s">
        <v>5147</v>
      </c>
      <c r="D993" s="298" t="s">
        <v>2869</v>
      </c>
      <c r="E993" s="298" t="s">
        <v>2863</v>
      </c>
      <c r="F993" s="298" t="s">
        <v>2864</v>
      </c>
      <c r="G993" s="298" t="s">
        <v>2923</v>
      </c>
      <c r="H993" s="298" t="s">
        <v>3007</v>
      </c>
      <c r="I993" s="298" t="s">
        <v>5148</v>
      </c>
      <c r="J993" s="300" t="s">
        <v>4984</v>
      </c>
      <c r="K993" s="300" t="s">
        <v>5052</v>
      </c>
    </row>
    <row r="994" spans="1:11" ht="14.9" customHeight="1">
      <c r="A994" s="298">
        <v>2148877495</v>
      </c>
      <c r="B994" s="298" t="s">
        <v>2860</v>
      </c>
      <c r="C994" s="299" t="s">
        <v>5149</v>
      </c>
      <c r="D994" s="298" t="s">
        <v>2862</v>
      </c>
      <c r="E994" s="298" t="s">
        <v>2863</v>
      </c>
      <c r="F994" s="298" t="s">
        <v>2864</v>
      </c>
      <c r="G994" s="298" t="s">
        <v>2865</v>
      </c>
      <c r="H994" s="298" t="s">
        <v>4356</v>
      </c>
      <c r="I994" s="298" t="s">
        <v>5150</v>
      </c>
      <c r="J994" s="300" t="s">
        <v>5019</v>
      </c>
      <c r="K994" s="300" t="s">
        <v>5048</v>
      </c>
    </row>
    <row r="995" spans="1:11" ht="14.9" customHeight="1">
      <c r="A995" s="298">
        <v>2148877271</v>
      </c>
      <c r="B995" s="298" t="s">
        <v>2860</v>
      </c>
      <c r="C995" s="299" t="s">
        <v>5151</v>
      </c>
      <c r="D995" s="298" t="s">
        <v>2862</v>
      </c>
      <c r="E995" s="298" t="s">
        <v>2863</v>
      </c>
      <c r="F995" s="298" t="s">
        <v>2864</v>
      </c>
      <c r="G995" s="298" t="s">
        <v>2920</v>
      </c>
      <c r="H995" s="298" t="s">
        <v>4310</v>
      </c>
      <c r="I995" s="298" t="s">
        <v>5152</v>
      </c>
      <c r="J995" s="300" t="s">
        <v>5153</v>
      </c>
      <c r="K995" s="300" t="s">
        <v>5154</v>
      </c>
    </row>
    <row r="996" spans="1:11" ht="14.9" customHeight="1">
      <c r="A996" s="298">
        <v>2148883833</v>
      </c>
      <c r="B996" s="298" t="s">
        <v>2860</v>
      </c>
      <c r="C996" s="299" t="s">
        <v>5155</v>
      </c>
      <c r="D996" s="298" t="s">
        <v>2869</v>
      </c>
      <c r="E996" s="298" t="s">
        <v>2863</v>
      </c>
      <c r="F996" s="298" t="s">
        <v>2864</v>
      </c>
      <c r="G996" s="298" t="s">
        <v>2865</v>
      </c>
      <c r="H996" s="298" t="s">
        <v>4758</v>
      </c>
      <c r="I996" s="298" t="s">
        <v>5156</v>
      </c>
      <c r="J996" s="300" t="s">
        <v>5095</v>
      </c>
      <c r="K996" s="300" t="s">
        <v>5157</v>
      </c>
    </row>
    <row r="997" spans="1:11" ht="14.9" customHeight="1">
      <c r="A997" s="298">
        <v>2148883696</v>
      </c>
      <c r="B997" s="298" t="s">
        <v>2860</v>
      </c>
      <c r="C997" s="299" t="s">
        <v>5158</v>
      </c>
      <c r="D997" s="298" t="s">
        <v>2869</v>
      </c>
      <c r="E997" s="298" t="s">
        <v>2863</v>
      </c>
      <c r="F997" s="298" t="s">
        <v>2864</v>
      </c>
      <c r="G997" s="298" t="s">
        <v>2865</v>
      </c>
      <c r="H997" s="298" t="s">
        <v>3336</v>
      </c>
      <c r="I997" s="298" t="s">
        <v>5159</v>
      </c>
      <c r="J997" s="300" t="s">
        <v>5062</v>
      </c>
      <c r="K997" s="300" t="s">
        <v>5160</v>
      </c>
    </row>
    <row r="998" spans="1:11" ht="14.9" customHeight="1">
      <c r="A998" s="298">
        <v>2148883646</v>
      </c>
      <c r="B998" s="298" t="s">
        <v>2860</v>
      </c>
      <c r="C998" s="299" t="s">
        <v>5161</v>
      </c>
      <c r="D998" s="298" t="s">
        <v>2869</v>
      </c>
      <c r="E998" s="298" t="s">
        <v>2863</v>
      </c>
      <c r="F998" s="298" t="s">
        <v>2864</v>
      </c>
      <c r="G998" s="298" t="s">
        <v>2923</v>
      </c>
      <c r="H998" s="298" t="s">
        <v>2999</v>
      </c>
      <c r="I998" s="298" t="s">
        <v>5162</v>
      </c>
      <c r="J998" s="300" t="s">
        <v>5163</v>
      </c>
      <c r="K998" s="300" t="s">
        <v>5164</v>
      </c>
    </row>
    <row r="999" spans="1:11" ht="14.9" customHeight="1">
      <c r="A999" s="298">
        <v>2148882632</v>
      </c>
      <c r="B999" s="298" t="s">
        <v>2860</v>
      </c>
      <c r="C999" s="299" t="s">
        <v>5165</v>
      </c>
      <c r="D999" s="298" t="s">
        <v>2869</v>
      </c>
      <c r="E999" s="298" t="s">
        <v>2863</v>
      </c>
      <c r="F999" s="298" t="s">
        <v>2864</v>
      </c>
      <c r="G999" s="298" t="s">
        <v>2970</v>
      </c>
      <c r="H999" s="298" t="s">
        <v>2999</v>
      </c>
      <c r="I999" s="298" t="s">
        <v>5166</v>
      </c>
      <c r="J999" s="300" t="s">
        <v>5164</v>
      </c>
      <c r="K999" s="300" t="s">
        <v>5153</v>
      </c>
    </row>
    <row r="1000" spans="1:11" ht="14.9" customHeight="1">
      <c r="A1000" s="298">
        <v>2148882231</v>
      </c>
      <c r="B1000" s="298" t="s">
        <v>2860</v>
      </c>
      <c r="C1000" s="299" t="s">
        <v>5167</v>
      </c>
      <c r="D1000" s="298" t="s">
        <v>2869</v>
      </c>
      <c r="E1000" s="298" t="s">
        <v>2863</v>
      </c>
      <c r="F1000" s="298" t="s">
        <v>2864</v>
      </c>
      <c r="G1000" s="298" t="s">
        <v>2923</v>
      </c>
      <c r="H1000" s="298" t="s">
        <v>2978</v>
      </c>
      <c r="I1000" s="298" t="s">
        <v>5168</v>
      </c>
      <c r="J1000" s="300" t="s">
        <v>5142</v>
      </c>
      <c r="K1000" s="300" t="s">
        <v>5143</v>
      </c>
    </row>
    <row r="1001" spans="1:11" ht="14.9" customHeight="1">
      <c r="A1001" s="298">
        <v>2148880969</v>
      </c>
      <c r="B1001" s="298" t="s">
        <v>2860</v>
      </c>
      <c r="C1001" s="299" t="s">
        <v>5169</v>
      </c>
      <c r="D1001" s="298" t="s">
        <v>2869</v>
      </c>
      <c r="E1001" s="298" t="s">
        <v>2863</v>
      </c>
      <c r="F1001" s="298" t="s">
        <v>2864</v>
      </c>
      <c r="G1001" s="298" t="s">
        <v>2923</v>
      </c>
      <c r="H1001" s="298" t="s">
        <v>2978</v>
      </c>
      <c r="I1001" s="298" t="s">
        <v>5170</v>
      </c>
      <c r="J1001" s="300" t="s">
        <v>5019</v>
      </c>
      <c r="K1001" s="300" t="s">
        <v>5048</v>
      </c>
    </row>
    <row r="1002" spans="1:11" ht="14.9" customHeight="1">
      <c r="A1002" s="298">
        <v>2148890723</v>
      </c>
      <c r="B1002" s="298" t="s">
        <v>2860</v>
      </c>
      <c r="C1002" s="299" t="s">
        <v>5171</v>
      </c>
      <c r="D1002" s="298" t="s">
        <v>2869</v>
      </c>
      <c r="E1002" s="298" t="s">
        <v>2863</v>
      </c>
      <c r="F1002" s="298" t="s">
        <v>2864</v>
      </c>
      <c r="G1002" s="298" t="s">
        <v>2923</v>
      </c>
      <c r="H1002" s="298" t="s">
        <v>4835</v>
      </c>
      <c r="I1002" s="298" t="s">
        <v>5172</v>
      </c>
      <c r="J1002" s="300">
        <v>45301</v>
      </c>
      <c r="K1002" s="300">
        <v>45309</v>
      </c>
    </row>
    <row r="1003" spans="1:11" ht="14.9" customHeight="1">
      <c r="A1003" s="298">
        <v>2148890263</v>
      </c>
      <c r="B1003" s="298" t="s">
        <v>2860</v>
      </c>
      <c r="C1003" s="299" t="s">
        <v>5173</v>
      </c>
      <c r="D1003" s="298" t="s">
        <v>2876</v>
      </c>
      <c r="E1003" s="298" t="s">
        <v>2863</v>
      </c>
      <c r="F1003" s="298" t="s">
        <v>2864</v>
      </c>
      <c r="G1003" s="298" t="s">
        <v>2865</v>
      </c>
      <c r="H1003" s="298" t="s">
        <v>4991</v>
      </c>
      <c r="I1003" s="298" t="s">
        <v>5174</v>
      </c>
      <c r="J1003" s="300">
        <v>45313</v>
      </c>
      <c r="K1003" s="300">
        <v>45321</v>
      </c>
    </row>
    <row r="1004" spans="1:11" ht="14.9" customHeight="1">
      <c r="A1004" s="298">
        <v>2148890253</v>
      </c>
      <c r="B1004" s="298" t="s">
        <v>2860</v>
      </c>
      <c r="C1004" s="299" t="s">
        <v>5175</v>
      </c>
      <c r="D1004" s="298" t="s">
        <v>2876</v>
      </c>
      <c r="E1004" s="298" t="s">
        <v>2863</v>
      </c>
      <c r="F1004" s="298" t="s">
        <v>2864</v>
      </c>
      <c r="G1004" s="298" t="s">
        <v>2865</v>
      </c>
      <c r="H1004" s="298" t="s">
        <v>4991</v>
      </c>
      <c r="I1004" s="298" t="s">
        <v>5174</v>
      </c>
      <c r="J1004" s="300">
        <v>45313</v>
      </c>
      <c r="K1004" s="300">
        <v>45321</v>
      </c>
    </row>
    <row r="1005" spans="1:11" ht="14.9" customHeight="1">
      <c r="A1005" s="298">
        <v>2148890246</v>
      </c>
      <c r="B1005" s="298" t="s">
        <v>2860</v>
      </c>
      <c r="C1005" s="299" t="s">
        <v>5176</v>
      </c>
      <c r="D1005" s="298" t="s">
        <v>2876</v>
      </c>
      <c r="E1005" s="298" t="s">
        <v>2863</v>
      </c>
      <c r="F1005" s="298" t="s">
        <v>2864</v>
      </c>
      <c r="G1005" s="298" t="s">
        <v>2865</v>
      </c>
      <c r="H1005" s="298" t="s">
        <v>4991</v>
      </c>
      <c r="I1005" s="298" t="s">
        <v>5174</v>
      </c>
      <c r="J1005" s="300">
        <v>45313</v>
      </c>
      <c r="K1005" s="300">
        <v>45321</v>
      </c>
    </row>
    <row r="1006" spans="1:11" ht="14.9" customHeight="1">
      <c r="A1006" s="298">
        <v>2148890237</v>
      </c>
      <c r="B1006" s="298" t="s">
        <v>2860</v>
      </c>
      <c r="C1006" s="299" t="s">
        <v>5177</v>
      </c>
      <c r="D1006" s="298" t="s">
        <v>2876</v>
      </c>
      <c r="E1006" s="298" t="s">
        <v>2863</v>
      </c>
      <c r="F1006" s="298" t="s">
        <v>2864</v>
      </c>
      <c r="G1006" s="298" t="s">
        <v>2865</v>
      </c>
      <c r="H1006" s="298" t="s">
        <v>4991</v>
      </c>
      <c r="I1006" s="298" t="s">
        <v>5174</v>
      </c>
      <c r="J1006" s="300">
        <v>45313</v>
      </c>
      <c r="K1006" s="300">
        <v>45321</v>
      </c>
    </row>
    <row r="1007" spans="1:11" ht="14.9" customHeight="1">
      <c r="A1007" s="298">
        <v>2148890230</v>
      </c>
      <c r="B1007" s="298" t="s">
        <v>2860</v>
      </c>
      <c r="C1007" s="299" t="s">
        <v>5178</v>
      </c>
      <c r="D1007" s="298" t="s">
        <v>2876</v>
      </c>
      <c r="E1007" s="298" t="s">
        <v>2863</v>
      </c>
      <c r="F1007" s="298" t="s">
        <v>2864</v>
      </c>
      <c r="G1007" s="298" t="s">
        <v>2865</v>
      </c>
      <c r="H1007" s="298" t="s">
        <v>4991</v>
      </c>
      <c r="I1007" s="298" t="s">
        <v>5174</v>
      </c>
      <c r="J1007" s="300">
        <v>45313</v>
      </c>
      <c r="K1007" s="300">
        <v>45321</v>
      </c>
    </row>
    <row r="1008" spans="1:11" ht="14.9" customHeight="1">
      <c r="A1008" s="298">
        <v>2148890218</v>
      </c>
      <c r="B1008" s="298" t="s">
        <v>2860</v>
      </c>
      <c r="C1008" s="299" t="s">
        <v>5179</v>
      </c>
      <c r="D1008" s="298" t="s">
        <v>2876</v>
      </c>
      <c r="E1008" s="298" t="s">
        <v>2863</v>
      </c>
      <c r="F1008" s="298" t="s">
        <v>2864</v>
      </c>
      <c r="G1008" s="298" t="s">
        <v>2865</v>
      </c>
      <c r="H1008" s="298" t="s">
        <v>4991</v>
      </c>
      <c r="I1008" s="298" t="s">
        <v>5174</v>
      </c>
      <c r="J1008" s="300">
        <v>45313</v>
      </c>
      <c r="K1008" s="300">
        <v>45321</v>
      </c>
    </row>
    <row r="1009" spans="1:11" ht="14.9" customHeight="1">
      <c r="A1009" s="298">
        <v>2148890190</v>
      </c>
      <c r="B1009" s="298" t="s">
        <v>2860</v>
      </c>
      <c r="C1009" s="299" t="s">
        <v>5180</v>
      </c>
      <c r="D1009" s="298" t="s">
        <v>2876</v>
      </c>
      <c r="E1009" s="298" t="s">
        <v>2863</v>
      </c>
      <c r="F1009" s="298" t="s">
        <v>2864</v>
      </c>
      <c r="G1009" s="298" t="s">
        <v>2865</v>
      </c>
      <c r="H1009" s="298" t="s">
        <v>4991</v>
      </c>
      <c r="I1009" s="298" t="s">
        <v>5174</v>
      </c>
      <c r="J1009" s="300">
        <v>45313</v>
      </c>
      <c r="K1009" s="300">
        <v>45321</v>
      </c>
    </row>
    <row r="1010" spans="1:11" ht="14.9" customHeight="1">
      <c r="A1010" s="298">
        <v>2148890180</v>
      </c>
      <c r="B1010" s="298" t="s">
        <v>2860</v>
      </c>
      <c r="C1010" s="299" t="s">
        <v>5181</v>
      </c>
      <c r="D1010" s="298" t="s">
        <v>2876</v>
      </c>
      <c r="E1010" s="298" t="s">
        <v>2863</v>
      </c>
      <c r="F1010" s="298" t="s">
        <v>2864</v>
      </c>
      <c r="G1010" s="298" t="s">
        <v>2865</v>
      </c>
      <c r="H1010" s="298" t="s">
        <v>4991</v>
      </c>
      <c r="I1010" s="298" t="s">
        <v>5174</v>
      </c>
      <c r="J1010" s="300">
        <v>45313</v>
      </c>
      <c r="K1010" s="300">
        <v>45321</v>
      </c>
    </row>
    <row r="1011" spans="1:11" ht="14.9" customHeight="1">
      <c r="A1011" s="298">
        <v>2148890166</v>
      </c>
      <c r="B1011" s="298" t="s">
        <v>2860</v>
      </c>
      <c r="C1011" s="299" t="s">
        <v>5182</v>
      </c>
      <c r="D1011" s="298" t="s">
        <v>2876</v>
      </c>
      <c r="E1011" s="298" t="s">
        <v>2863</v>
      </c>
      <c r="F1011" s="298" t="s">
        <v>2864</v>
      </c>
      <c r="G1011" s="298" t="s">
        <v>2865</v>
      </c>
      <c r="H1011" s="298" t="s">
        <v>4991</v>
      </c>
      <c r="I1011" s="298" t="s">
        <v>5174</v>
      </c>
      <c r="J1011" s="300">
        <v>45313</v>
      </c>
      <c r="K1011" s="300">
        <v>45321</v>
      </c>
    </row>
    <row r="1012" spans="1:11" ht="14.9" customHeight="1">
      <c r="A1012" s="298">
        <v>2148890157</v>
      </c>
      <c r="B1012" s="298" t="s">
        <v>2860</v>
      </c>
      <c r="C1012" s="299" t="s">
        <v>5183</v>
      </c>
      <c r="D1012" s="298" t="s">
        <v>2876</v>
      </c>
      <c r="E1012" s="298" t="s">
        <v>2863</v>
      </c>
      <c r="F1012" s="298" t="s">
        <v>2864</v>
      </c>
      <c r="G1012" s="298" t="s">
        <v>2865</v>
      </c>
      <c r="H1012" s="298" t="s">
        <v>4991</v>
      </c>
      <c r="I1012" s="298" t="s">
        <v>5174</v>
      </c>
      <c r="J1012" s="300">
        <v>45313</v>
      </c>
      <c r="K1012" s="300">
        <v>45321</v>
      </c>
    </row>
    <row r="1013" spans="1:11" ht="14.9" customHeight="1">
      <c r="A1013" s="298">
        <v>2148889758</v>
      </c>
      <c r="B1013" s="298" t="s">
        <v>2860</v>
      </c>
      <c r="C1013" s="299" t="s">
        <v>5184</v>
      </c>
      <c r="D1013" s="298" t="s">
        <v>2876</v>
      </c>
      <c r="E1013" s="298" t="s">
        <v>2863</v>
      </c>
      <c r="F1013" s="298" t="s">
        <v>3696</v>
      </c>
      <c r="G1013" s="298" t="s">
        <v>2865</v>
      </c>
      <c r="H1013" s="298" t="s">
        <v>4991</v>
      </c>
      <c r="I1013" s="298" t="s">
        <v>5174</v>
      </c>
      <c r="J1013" s="300">
        <v>45313</v>
      </c>
      <c r="K1013" s="300">
        <v>45321</v>
      </c>
    </row>
    <row r="1014" spans="1:11" ht="14.9" customHeight="1">
      <c r="A1014" s="298">
        <v>2148889637</v>
      </c>
      <c r="B1014" s="298" t="s">
        <v>2860</v>
      </c>
      <c r="C1014" s="299" t="s">
        <v>5185</v>
      </c>
      <c r="D1014" s="298" t="s">
        <v>2869</v>
      </c>
      <c r="E1014" s="298" t="s">
        <v>2863</v>
      </c>
      <c r="F1014" s="298" t="s">
        <v>2864</v>
      </c>
      <c r="G1014" s="298" t="s">
        <v>2911</v>
      </c>
      <c r="H1014" s="298" t="s">
        <v>3122</v>
      </c>
      <c r="I1014" s="298" t="s">
        <v>5186</v>
      </c>
      <c r="J1014" s="300">
        <v>45310</v>
      </c>
      <c r="K1014" s="300">
        <v>45318</v>
      </c>
    </row>
    <row r="1015" spans="1:11" ht="14.9" customHeight="1">
      <c r="A1015" s="298">
        <v>2148889028</v>
      </c>
      <c r="B1015" s="298" t="s">
        <v>2860</v>
      </c>
      <c r="C1015" s="299" t="s">
        <v>5187</v>
      </c>
      <c r="D1015" s="298" t="s">
        <v>5188</v>
      </c>
      <c r="E1015" s="298" t="s">
        <v>2863</v>
      </c>
      <c r="F1015" s="298" t="s">
        <v>5189</v>
      </c>
      <c r="G1015" s="298" t="s">
        <v>3023</v>
      </c>
      <c r="H1015" s="298" t="s">
        <v>5190</v>
      </c>
      <c r="I1015" s="298" t="s">
        <v>5191</v>
      </c>
      <c r="J1015" s="300">
        <v>45286</v>
      </c>
      <c r="K1015" s="300">
        <v>45294</v>
      </c>
    </row>
    <row r="1016" spans="1:11" ht="14.9" customHeight="1">
      <c r="A1016" s="298">
        <v>2148884312</v>
      </c>
      <c r="B1016" s="298" t="s">
        <v>2860</v>
      </c>
      <c r="C1016" s="299" t="s">
        <v>5192</v>
      </c>
      <c r="D1016" s="298" t="s">
        <v>2869</v>
      </c>
      <c r="E1016" s="298" t="s">
        <v>2863</v>
      </c>
      <c r="F1016" s="298" t="s">
        <v>2864</v>
      </c>
      <c r="G1016" s="298" t="s">
        <v>2923</v>
      </c>
      <c r="H1016" s="298" t="s">
        <v>4290</v>
      </c>
      <c r="I1016" s="298" t="s">
        <v>5193</v>
      </c>
      <c r="J1016" s="300">
        <v>45302</v>
      </c>
      <c r="K1016" s="300">
        <v>45310</v>
      </c>
    </row>
    <row r="1017" spans="1:11" ht="14.9" customHeight="1">
      <c r="A1017" s="298">
        <v>2148896335</v>
      </c>
      <c r="B1017" s="298" t="s">
        <v>2860</v>
      </c>
      <c r="C1017" s="299" t="s">
        <v>5194</v>
      </c>
      <c r="D1017" s="298" t="s">
        <v>2862</v>
      </c>
      <c r="E1017" s="298" t="s">
        <v>2863</v>
      </c>
      <c r="F1017" s="298" t="s">
        <v>2864</v>
      </c>
      <c r="G1017" s="298" t="s">
        <v>2923</v>
      </c>
      <c r="H1017" s="298" t="s">
        <v>2924</v>
      </c>
      <c r="I1017" s="298" t="s">
        <v>5195</v>
      </c>
      <c r="J1017" s="300" t="s">
        <v>5163</v>
      </c>
      <c r="K1017" s="300" t="s">
        <v>5164</v>
      </c>
    </row>
    <row r="1018" spans="1:11" ht="14.9" customHeight="1">
      <c r="A1018" s="298">
        <v>2148896067</v>
      </c>
      <c r="B1018" s="298" t="s">
        <v>2860</v>
      </c>
      <c r="C1018" s="299" t="s">
        <v>5196</v>
      </c>
      <c r="D1018" s="298" t="s">
        <v>2869</v>
      </c>
      <c r="E1018" s="298" t="s">
        <v>2863</v>
      </c>
      <c r="F1018" s="298" t="s">
        <v>2864</v>
      </c>
      <c r="G1018" s="298" t="s">
        <v>2923</v>
      </c>
      <c r="H1018" s="298" t="s">
        <v>3026</v>
      </c>
      <c r="I1018" s="298" t="s">
        <v>5197</v>
      </c>
      <c r="J1018" s="300" t="s">
        <v>5008</v>
      </c>
      <c r="K1018" s="300" t="s">
        <v>5095</v>
      </c>
    </row>
    <row r="1019" spans="1:11" ht="14.9" customHeight="1">
      <c r="A1019" s="298">
        <v>2148896035</v>
      </c>
      <c r="B1019" s="298" t="s">
        <v>2860</v>
      </c>
      <c r="C1019" s="299" t="s">
        <v>5198</v>
      </c>
      <c r="D1019" s="298" t="s">
        <v>2869</v>
      </c>
      <c r="E1019" s="298" t="s">
        <v>2863</v>
      </c>
      <c r="F1019" s="298" t="s">
        <v>2864</v>
      </c>
      <c r="G1019" s="298" t="s">
        <v>2923</v>
      </c>
      <c r="H1019" s="298" t="s">
        <v>3026</v>
      </c>
      <c r="I1019" s="298" t="s">
        <v>5197</v>
      </c>
      <c r="J1019" s="300" t="s">
        <v>5019</v>
      </c>
      <c r="K1019" s="300" t="s">
        <v>5048</v>
      </c>
    </row>
    <row r="1020" spans="1:11" ht="14.9" customHeight="1">
      <c r="A1020" s="298">
        <v>2148895894</v>
      </c>
      <c r="B1020" s="298" t="s">
        <v>2860</v>
      </c>
      <c r="C1020" s="299" t="s">
        <v>5199</v>
      </c>
      <c r="D1020" s="298" t="s">
        <v>2869</v>
      </c>
      <c r="E1020" s="298" t="s">
        <v>2863</v>
      </c>
      <c r="F1020" s="298" t="s">
        <v>2864</v>
      </c>
      <c r="G1020" s="298" t="s">
        <v>5200</v>
      </c>
      <c r="H1020" s="298" t="s">
        <v>3007</v>
      </c>
      <c r="I1020" s="298" t="s">
        <v>5201</v>
      </c>
      <c r="J1020" s="300" t="s">
        <v>5164</v>
      </c>
      <c r="K1020" s="300" t="s">
        <v>5153</v>
      </c>
    </row>
    <row r="1021" spans="1:11" ht="14.9" customHeight="1">
      <c r="A1021" s="298">
        <v>2148895105</v>
      </c>
      <c r="B1021" s="298" t="s">
        <v>2860</v>
      </c>
      <c r="C1021" s="299" t="s">
        <v>5202</v>
      </c>
      <c r="D1021" s="298" t="s">
        <v>2862</v>
      </c>
      <c r="E1021" s="298" t="s">
        <v>2863</v>
      </c>
      <c r="F1021" s="298" t="s">
        <v>2864</v>
      </c>
      <c r="G1021" s="298" t="s">
        <v>2865</v>
      </c>
      <c r="H1021" s="298" t="s">
        <v>4356</v>
      </c>
      <c r="I1021" s="298" t="s">
        <v>5203</v>
      </c>
      <c r="J1021" s="300" t="s">
        <v>5019</v>
      </c>
      <c r="K1021" s="300" t="s">
        <v>5048</v>
      </c>
    </row>
    <row r="1022" spans="1:11" ht="14.9" customHeight="1">
      <c r="A1022" s="298">
        <v>2148903487</v>
      </c>
      <c r="B1022" s="298" t="s">
        <v>2860</v>
      </c>
      <c r="C1022" s="299" t="s">
        <v>5204</v>
      </c>
      <c r="D1022" s="298" t="s">
        <v>2869</v>
      </c>
      <c r="E1022" s="298" t="s">
        <v>2863</v>
      </c>
      <c r="F1022" s="298" t="s">
        <v>2864</v>
      </c>
      <c r="G1022" s="298" t="s">
        <v>2923</v>
      </c>
      <c r="H1022" s="298" t="s">
        <v>3026</v>
      </c>
      <c r="I1022" s="298" t="s">
        <v>5205</v>
      </c>
      <c r="J1022" s="300" t="s">
        <v>5091</v>
      </c>
      <c r="K1022" s="300" t="s">
        <v>5092</v>
      </c>
    </row>
    <row r="1023" spans="1:11" ht="14.9" customHeight="1">
      <c r="A1023" s="298">
        <v>2148902218</v>
      </c>
      <c r="B1023" s="298" t="s">
        <v>2860</v>
      </c>
      <c r="C1023" s="299" t="s">
        <v>5206</v>
      </c>
      <c r="D1023" s="298" t="s">
        <v>2869</v>
      </c>
      <c r="E1023" s="298" t="s">
        <v>2863</v>
      </c>
      <c r="F1023" s="298" t="s">
        <v>2864</v>
      </c>
      <c r="G1023" s="298" t="s">
        <v>2923</v>
      </c>
      <c r="H1023" s="298" t="s">
        <v>3112</v>
      </c>
      <c r="I1023" s="298" t="s">
        <v>5207</v>
      </c>
      <c r="J1023" s="300" t="s">
        <v>5008</v>
      </c>
      <c r="K1023" s="300" t="s">
        <v>5095</v>
      </c>
    </row>
    <row r="1024" spans="1:11" ht="14.9" customHeight="1">
      <c r="A1024" s="298">
        <v>2148909186</v>
      </c>
      <c r="B1024" s="298" t="s">
        <v>2860</v>
      </c>
      <c r="C1024" s="299" t="s">
        <v>5208</v>
      </c>
      <c r="D1024" s="298" t="s">
        <v>2869</v>
      </c>
      <c r="E1024" s="298" t="s">
        <v>2863</v>
      </c>
      <c r="F1024" s="298" t="s">
        <v>2864</v>
      </c>
      <c r="G1024" s="298" t="s">
        <v>2865</v>
      </c>
      <c r="H1024" s="298" t="s">
        <v>3170</v>
      </c>
      <c r="I1024" s="298" t="s">
        <v>5209</v>
      </c>
      <c r="J1024" s="300">
        <v>45316</v>
      </c>
      <c r="K1024" s="300">
        <v>45324</v>
      </c>
    </row>
    <row r="1025" spans="1:11" ht="14.9" customHeight="1">
      <c r="A1025" s="298">
        <v>2148908762</v>
      </c>
      <c r="B1025" s="298" t="s">
        <v>2860</v>
      </c>
      <c r="C1025" s="299" t="s">
        <v>5210</v>
      </c>
      <c r="D1025" s="298" t="s">
        <v>2869</v>
      </c>
      <c r="E1025" s="298" t="s">
        <v>2863</v>
      </c>
      <c r="F1025" s="298" t="s">
        <v>2864</v>
      </c>
      <c r="G1025" s="298" t="s">
        <v>2923</v>
      </c>
      <c r="H1025" s="298" t="s">
        <v>5211</v>
      </c>
      <c r="I1025" s="298" t="s">
        <v>5212</v>
      </c>
      <c r="J1025" s="300">
        <v>45303</v>
      </c>
      <c r="K1025" s="300">
        <v>45311</v>
      </c>
    </row>
    <row r="1026" spans="1:11" ht="14.9" customHeight="1">
      <c r="A1026" s="298">
        <v>2148908614</v>
      </c>
      <c r="B1026" s="298" t="s">
        <v>2860</v>
      </c>
      <c r="C1026" s="299" t="s">
        <v>5213</v>
      </c>
      <c r="D1026" s="298" t="s">
        <v>2862</v>
      </c>
      <c r="E1026" s="298" t="s">
        <v>2863</v>
      </c>
      <c r="F1026" s="298" t="s">
        <v>2864</v>
      </c>
      <c r="G1026" s="298" t="s">
        <v>3256</v>
      </c>
      <c r="H1026" s="298" t="s">
        <v>4310</v>
      </c>
      <c r="I1026" s="298" t="s">
        <v>5214</v>
      </c>
      <c r="J1026" s="300">
        <v>45301</v>
      </c>
      <c r="K1026" s="300">
        <v>45309</v>
      </c>
    </row>
    <row r="1027" spans="1:11" ht="14.9" customHeight="1">
      <c r="A1027" s="298">
        <v>2148904715</v>
      </c>
      <c r="B1027" s="298" t="s">
        <v>2860</v>
      </c>
      <c r="C1027" s="299" t="s">
        <v>5215</v>
      </c>
      <c r="D1027" s="298" t="s">
        <v>2869</v>
      </c>
      <c r="E1027" s="298" t="s">
        <v>2863</v>
      </c>
      <c r="F1027" s="298" t="s">
        <v>2864</v>
      </c>
      <c r="G1027" s="298" t="s">
        <v>2865</v>
      </c>
      <c r="H1027" s="298" t="s">
        <v>3617</v>
      </c>
      <c r="I1027" s="298" t="s">
        <v>5216</v>
      </c>
      <c r="J1027" s="300">
        <v>45315</v>
      </c>
      <c r="K1027" s="300">
        <v>45323</v>
      </c>
    </row>
    <row r="1028" spans="1:11" ht="14.9" customHeight="1">
      <c r="A1028" s="298">
        <v>2148904475</v>
      </c>
      <c r="B1028" s="298" t="s">
        <v>2860</v>
      </c>
      <c r="C1028" s="299" t="s">
        <v>5217</v>
      </c>
      <c r="D1028" s="298" t="s">
        <v>2869</v>
      </c>
      <c r="E1028" s="298" t="s">
        <v>2863</v>
      </c>
      <c r="F1028" s="298" t="s">
        <v>2864</v>
      </c>
      <c r="G1028" s="298" t="s">
        <v>2923</v>
      </c>
      <c r="H1028" s="298" t="s">
        <v>3112</v>
      </c>
      <c r="I1028" s="298" t="s">
        <v>5218</v>
      </c>
      <c r="J1028" s="300">
        <v>45308</v>
      </c>
      <c r="K1028" s="300">
        <v>45316</v>
      </c>
    </row>
    <row r="1029" spans="1:11" ht="14.9" customHeight="1">
      <c r="A1029" s="298">
        <v>2148916335</v>
      </c>
      <c r="B1029" s="298" t="s">
        <v>2860</v>
      </c>
      <c r="C1029" s="299" t="s">
        <v>5219</v>
      </c>
      <c r="D1029" s="298" t="s">
        <v>2869</v>
      </c>
      <c r="E1029" s="298" t="s">
        <v>2863</v>
      </c>
      <c r="F1029" s="298" t="s">
        <v>2864</v>
      </c>
      <c r="G1029" s="298" t="s">
        <v>2923</v>
      </c>
      <c r="H1029" s="298" t="s">
        <v>3037</v>
      </c>
      <c r="I1029" s="298" t="s">
        <v>5220</v>
      </c>
      <c r="J1029" s="300" t="s">
        <v>5091</v>
      </c>
      <c r="K1029" s="300" t="s">
        <v>5092</v>
      </c>
    </row>
    <row r="1030" spans="1:11" ht="14.9" customHeight="1">
      <c r="A1030" s="298">
        <v>2148915984</v>
      </c>
      <c r="B1030" s="298" t="s">
        <v>2860</v>
      </c>
      <c r="C1030" s="299" t="s">
        <v>5221</v>
      </c>
      <c r="D1030" s="298" t="s">
        <v>2869</v>
      </c>
      <c r="E1030" s="298" t="s">
        <v>2863</v>
      </c>
      <c r="F1030" s="298" t="s">
        <v>2864</v>
      </c>
      <c r="G1030" s="298" t="s">
        <v>2939</v>
      </c>
      <c r="H1030" s="298" t="s">
        <v>3106</v>
      </c>
      <c r="I1030" s="298" t="s">
        <v>5222</v>
      </c>
      <c r="J1030" s="300" t="s">
        <v>5008</v>
      </c>
      <c r="K1030" s="300" t="s">
        <v>5095</v>
      </c>
    </row>
    <row r="1031" spans="1:11" ht="14.9" customHeight="1">
      <c r="A1031" s="298">
        <v>2148915077</v>
      </c>
      <c r="B1031" s="298" t="s">
        <v>2860</v>
      </c>
      <c r="C1031" s="299" t="s">
        <v>5223</v>
      </c>
      <c r="D1031" s="298" t="s">
        <v>2876</v>
      </c>
      <c r="E1031" s="298" t="s">
        <v>2863</v>
      </c>
      <c r="F1031" s="298" t="s">
        <v>2864</v>
      </c>
      <c r="G1031" s="298" t="s">
        <v>2865</v>
      </c>
      <c r="H1031" s="298" t="s">
        <v>4991</v>
      </c>
      <c r="I1031" s="298" t="s">
        <v>5224</v>
      </c>
      <c r="J1031" s="300" t="s">
        <v>5133</v>
      </c>
      <c r="K1031" s="300" t="s">
        <v>5225</v>
      </c>
    </row>
    <row r="1032" spans="1:11" ht="14.9" customHeight="1">
      <c r="A1032" s="298">
        <v>2148915026</v>
      </c>
      <c r="B1032" s="298" t="s">
        <v>2860</v>
      </c>
      <c r="C1032" s="299" t="s">
        <v>5226</v>
      </c>
      <c r="D1032" s="298" t="s">
        <v>2876</v>
      </c>
      <c r="E1032" s="298" t="s">
        <v>2863</v>
      </c>
      <c r="F1032" s="298" t="s">
        <v>2864</v>
      </c>
      <c r="G1032" s="298" t="s">
        <v>2865</v>
      </c>
      <c r="H1032" s="298" t="s">
        <v>4991</v>
      </c>
      <c r="I1032" s="298" t="s">
        <v>5224</v>
      </c>
      <c r="J1032" s="300" t="s">
        <v>5133</v>
      </c>
      <c r="K1032" s="300" t="s">
        <v>5225</v>
      </c>
    </row>
    <row r="1033" spans="1:11" ht="14.9" customHeight="1">
      <c r="A1033" s="298">
        <v>2148915000</v>
      </c>
      <c r="B1033" s="298" t="s">
        <v>2860</v>
      </c>
      <c r="C1033" s="299" t="s">
        <v>5227</v>
      </c>
      <c r="D1033" s="298" t="s">
        <v>2876</v>
      </c>
      <c r="E1033" s="298" t="s">
        <v>2863</v>
      </c>
      <c r="F1033" s="298" t="s">
        <v>2864</v>
      </c>
      <c r="G1033" s="298" t="s">
        <v>2865</v>
      </c>
      <c r="H1033" s="298" t="s">
        <v>4991</v>
      </c>
      <c r="I1033" s="298" t="s">
        <v>5224</v>
      </c>
      <c r="J1033" s="300" t="s">
        <v>5133</v>
      </c>
      <c r="K1033" s="300" t="s">
        <v>5225</v>
      </c>
    </row>
    <row r="1034" spans="1:11" ht="14.9" customHeight="1">
      <c r="A1034" s="298">
        <v>2148914988</v>
      </c>
      <c r="B1034" s="298" t="s">
        <v>2860</v>
      </c>
      <c r="C1034" s="299" t="s">
        <v>5228</v>
      </c>
      <c r="D1034" s="298" t="s">
        <v>2876</v>
      </c>
      <c r="E1034" s="298" t="s">
        <v>2863</v>
      </c>
      <c r="F1034" s="298" t="s">
        <v>2864</v>
      </c>
      <c r="G1034" s="298" t="s">
        <v>2865</v>
      </c>
      <c r="H1034" s="298" t="s">
        <v>4991</v>
      </c>
      <c r="I1034" s="298" t="s">
        <v>5224</v>
      </c>
      <c r="J1034" s="300" t="s">
        <v>5133</v>
      </c>
      <c r="K1034" s="300" t="s">
        <v>5225</v>
      </c>
    </row>
    <row r="1035" spans="1:11" ht="14.9" customHeight="1">
      <c r="A1035" s="298">
        <v>2148911120</v>
      </c>
      <c r="B1035" s="298" t="s">
        <v>2860</v>
      </c>
      <c r="C1035" s="299" t="s">
        <v>5229</v>
      </c>
      <c r="D1035" s="298" t="s">
        <v>2869</v>
      </c>
      <c r="E1035" s="298" t="s">
        <v>2863</v>
      </c>
      <c r="F1035" s="298" t="s">
        <v>2864</v>
      </c>
      <c r="G1035" s="298" t="s">
        <v>2865</v>
      </c>
      <c r="H1035" s="298" t="s">
        <v>4290</v>
      </c>
      <c r="I1035" s="298" t="s">
        <v>5230</v>
      </c>
      <c r="J1035" s="300" t="s">
        <v>5143</v>
      </c>
      <c r="K1035" s="300" t="s">
        <v>5231</v>
      </c>
    </row>
    <row r="1036" spans="1:11" ht="14.9" customHeight="1">
      <c r="A1036" s="298">
        <v>2148923934</v>
      </c>
      <c r="B1036" s="298" t="s">
        <v>2860</v>
      </c>
      <c r="C1036" s="299" t="s">
        <v>5232</v>
      </c>
      <c r="D1036" s="298" t="s">
        <v>2869</v>
      </c>
      <c r="E1036" s="298" t="s">
        <v>2863</v>
      </c>
      <c r="F1036" s="298" t="s">
        <v>2864</v>
      </c>
      <c r="G1036" s="298" t="s">
        <v>5200</v>
      </c>
      <c r="H1036" s="298" t="s">
        <v>3007</v>
      </c>
      <c r="I1036" s="298" t="s">
        <v>5233</v>
      </c>
      <c r="J1036" s="300" t="s">
        <v>5164</v>
      </c>
      <c r="K1036" s="300" t="s">
        <v>5153</v>
      </c>
    </row>
    <row r="1037" spans="1:11" ht="14.9" customHeight="1">
      <c r="A1037" s="298">
        <v>2148923925</v>
      </c>
      <c r="B1037" s="298" t="s">
        <v>2860</v>
      </c>
      <c r="C1037" s="299" t="s">
        <v>5234</v>
      </c>
      <c r="D1037" s="298" t="s">
        <v>2869</v>
      </c>
      <c r="E1037" s="298" t="s">
        <v>2863</v>
      </c>
      <c r="F1037" s="298" t="s">
        <v>2864</v>
      </c>
      <c r="G1037" s="298" t="s">
        <v>5200</v>
      </c>
      <c r="H1037" s="298" t="s">
        <v>3007</v>
      </c>
      <c r="I1037" s="298" t="s">
        <v>5235</v>
      </c>
      <c r="J1037" s="300" t="s">
        <v>5164</v>
      </c>
      <c r="K1037" s="300" t="s">
        <v>5153</v>
      </c>
    </row>
    <row r="1038" spans="1:11" ht="14.9" customHeight="1">
      <c r="A1038" s="298">
        <v>2148923778</v>
      </c>
      <c r="B1038" s="298" t="s">
        <v>2860</v>
      </c>
      <c r="C1038" s="299" t="s">
        <v>5236</v>
      </c>
      <c r="D1038" s="298" t="s">
        <v>2869</v>
      </c>
      <c r="E1038" s="298" t="s">
        <v>2863</v>
      </c>
      <c r="F1038" s="298" t="s">
        <v>2864</v>
      </c>
      <c r="G1038" s="298" t="s">
        <v>2923</v>
      </c>
      <c r="H1038" s="298" t="s">
        <v>3026</v>
      </c>
      <c r="I1038" s="298" t="s">
        <v>5237</v>
      </c>
      <c r="J1038" s="300" t="s">
        <v>5095</v>
      </c>
      <c r="K1038" s="300" t="s">
        <v>5157</v>
      </c>
    </row>
    <row r="1039" spans="1:11" ht="14.9" customHeight="1">
      <c r="A1039" s="298">
        <v>2148922792</v>
      </c>
      <c r="B1039" s="298" t="s">
        <v>2860</v>
      </c>
      <c r="C1039" s="299" t="s">
        <v>5238</v>
      </c>
      <c r="D1039" s="298" t="s">
        <v>2869</v>
      </c>
      <c r="E1039" s="298" t="s">
        <v>2863</v>
      </c>
      <c r="F1039" s="298" t="s">
        <v>2864</v>
      </c>
      <c r="G1039" s="298" t="s">
        <v>2934</v>
      </c>
      <c r="H1039" s="298" t="s">
        <v>3106</v>
      </c>
      <c r="I1039" s="298" t="s">
        <v>5239</v>
      </c>
      <c r="J1039" s="300" t="s">
        <v>5153</v>
      </c>
      <c r="K1039" s="300" t="s">
        <v>5154</v>
      </c>
    </row>
    <row r="1040" spans="1:11" ht="14.9" customHeight="1">
      <c r="A1040" s="298">
        <v>2148922390</v>
      </c>
      <c r="B1040" s="298" t="s">
        <v>2860</v>
      </c>
      <c r="C1040" s="299" t="s">
        <v>5240</v>
      </c>
      <c r="D1040" s="298" t="s">
        <v>2869</v>
      </c>
      <c r="E1040" s="298" t="s">
        <v>2863</v>
      </c>
      <c r="F1040" s="298" t="s">
        <v>2864</v>
      </c>
      <c r="G1040" s="298" t="s">
        <v>2943</v>
      </c>
      <c r="H1040" s="298" t="s">
        <v>2978</v>
      </c>
      <c r="I1040" s="298" t="s">
        <v>5241</v>
      </c>
      <c r="J1040" s="300" t="s">
        <v>5142</v>
      </c>
      <c r="K1040" s="300" t="s">
        <v>5143</v>
      </c>
    </row>
    <row r="1041" spans="1:11" ht="14.9" customHeight="1">
      <c r="A1041" s="298">
        <v>2148918273</v>
      </c>
      <c r="B1041" s="298" t="s">
        <v>2860</v>
      </c>
      <c r="C1041" s="299" t="s">
        <v>5242</v>
      </c>
      <c r="D1041" s="298" t="s">
        <v>2869</v>
      </c>
      <c r="E1041" s="298" t="s">
        <v>2863</v>
      </c>
      <c r="F1041" s="298" t="s">
        <v>2864</v>
      </c>
      <c r="G1041" s="298" t="s">
        <v>2923</v>
      </c>
      <c r="H1041" s="298" t="s">
        <v>2978</v>
      </c>
      <c r="I1041" s="298" t="s">
        <v>5243</v>
      </c>
      <c r="J1041" s="300" t="s">
        <v>5244</v>
      </c>
      <c r="K1041" s="300" t="s">
        <v>5142</v>
      </c>
    </row>
    <row r="1042" spans="1:11" ht="14.9" customHeight="1">
      <c r="A1042" s="298">
        <v>2148918256</v>
      </c>
      <c r="B1042" s="298" t="s">
        <v>2860</v>
      </c>
      <c r="C1042" s="299" t="s">
        <v>5245</v>
      </c>
      <c r="D1042" s="298" t="s">
        <v>2869</v>
      </c>
      <c r="E1042" s="298" t="s">
        <v>2863</v>
      </c>
      <c r="F1042" s="298" t="s">
        <v>2864</v>
      </c>
      <c r="G1042" s="298" t="s">
        <v>2923</v>
      </c>
      <c r="H1042" s="298" t="s">
        <v>2978</v>
      </c>
      <c r="I1042" s="298" t="s">
        <v>5243</v>
      </c>
      <c r="J1042" s="300" t="s">
        <v>5244</v>
      </c>
      <c r="K1042" s="300" t="s">
        <v>5142</v>
      </c>
    </row>
    <row r="1043" spans="1:11" ht="14.9" customHeight="1">
      <c r="A1043" s="298">
        <v>2148925115</v>
      </c>
      <c r="B1043" s="298" t="s">
        <v>2860</v>
      </c>
      <c r="C1043" s="299" t="s">
        <v>5246</v>
      </c>
      <c r="D1043" s="298" t="s">
        <v>2869</v>
      </c>
      <c r="E1043" s="298" t="s">
        <v>2863</v>
      </c>
      <c r="F1043" s="298" t="s">
        <v>2864</v>
      </c>
      <c r="G1043" s="298" t="s">
        <v>2923</v>
      </c>
      <c r="H1043" s="298" t="s">
        <v>4835</v>
      </c>
      <c r="I1043" s="298" t="s">
        <v>5247</v>
      </c>
      <c r="J1043" s="300" t="s">
        <v>5142</v>
      </c>
      <c r="K1043" s="300" t="s">
        <v>5143</v>
      </c>
    </row>
    <row r="1044" spans="1:11" ht="14.9" customHeight="1">
      <c r="A1044" s="298">
        <v>2148925094</v>
      </c>
      <c r="B1044" s="298" t="s">
        <v>2860</v>
      </c>
      <c r="C1044" s="299" t="s">
        <v>5248</v>
      </c>
      <c r="D1044" s="298" t="s">
        <v>2869</v>
      </c>
      <c r="E1044" s="298" t="s">
        <v>2863</v>
      </c>
      <c r="F1044" s="298" t="s">
        <v>2864</v>
      </c>
      <c r="G1044" s="298" t="s">
        <v>2902</v>
      </c>
      <c r="H1044" s="298" t="s">
        <v>2978</v>
      </c>
      <c r="I1044" s="298" t="s">
        <v>5249</v>
      </c>
      <c r="J1044" s="300" t="s">
        <v>5008</v>
      </c>
      <c r="K1044" s="300" t="s">
        <v>5095</v>
      </c>
    </row>
    <row r="1045" spans="1:11" ht="14.9" customHeight="1">
      <c r="A1045" s="298">
        <v>2148930196</v>
      </c>
      <c r="B1045" s="298" t="s">
        <v>2860</v>
      </c>
      <c r="C1045" s="299" t="s">
        <v>5250</v>
      </c>
      <c r="D1045" s="298" t="s">
        <v>2876</v>
      </c>
      <c r="E1045" s="298" t="s">
        <v>2863</v>
      </c>
      <c r="F1045" s="298" t="s">
        <v>2864</v>
      </c>
      <c r="G1045" s="298" t="s">
        <v>2865</v>
      </c>
      <c r="H1045" s="298" t="s">
        <v>4991</v>
      </c>
      <c r="I1045" s="298" t="s">
        <v>5174</v>
      </c>
      <c r="J1045" s="300" t="s">
        <v>5133</v>
      </c>
      <c r="K1045" s="300" t="s">
        <v>5225</v>
      </c>
    </row>
    <row r="1046" spans="1:11" ht="14.9" customHeight="1">
      <c r="A1046" s="298">
        <v>2148929133</v>
      </c>
      <c r="B1046" s="298" t="s">
        <v>2860</v>
      </c>
      <c r="C1046" s="299" t="s">
        <v>5251</v>
      </c>
      <c r="D1046" s="298" t="s">
        <v>2869</v>
      </c>
      <c r="E1046" s="298" t="s">
        <v>2863</v>
      </c>
      <c r="F1046" s="298" t="s">
        <v>2864</v>
      </c>
      <c r="G1046" s="298" t="s">
        <v>2923</v>
      </c>
      <c r="H1046" s="298" t="s">
        <v>3112</v>
      </c>
      <c r="I1046" s="298" t="s">
        <v>5252</v>
      </c>
      <c r="J1046" s="300" t="s">
        <v>5164</v>
      </c>
      <c r="K1046" s="300" t="s">
        <v>5153</v>
      </c>
    </row>
    <row r="1047" spans="1:11" ht="14.9" customHeight="1">
      <c r="A1047" s="298">
        <v>2148929010</v>
      </c>
      <c r="B1047" s="298" t="s">
        <v>2860</v>
      </c>
      <c r="C1047" s="299" t="s">
        <v>5253</v>
      </c>
      <c r="D1047" s="298" t="s">
        <v>2869</v>
      </c>
      <c r="E1047" s="298" t="s">
        <v>2863</v>
      </c>
      <c r="F1047" s="298" t="s">
        <v>2864</v>
      </c>
      <c r="G1047" s="298" t="s">
        <v>4094</v>
      </c>
      <c r="H1047" s="298" t="s">
        <v>4399</v>
      </c>
      <c r="I1047" s="298" t="s">
        <v>4736</v>
      </c>
      <c r="J1047" s="300" t="s">
        <v>5254</v>
      </c>
      <c r="K1047" s="300" t="s">
        <v>5255</v>
      </c>
    </row>
    <row r="1048" spans="1:11" ht="14.9" customHeight="1">
      <c r="A1048" s="298">
        <v>2148928996</v>
      </c>
      <c r="B1048" s="298" t="s">
        <v>2860</v>
      </c>
      <c r="C1048" s="299" t="s">
        <v>5256</v>
      </c>
      <c r="D1048" s="298" t="s">
        <v>2869</v>
      </c>
      <c r="E1048" s="298" t="s">
        <v>2863</v>
      </c>
      <c r="F1048" s="298" t="s">
        <v>2864</v>
      </c>
      <c r="G1048" s="298" t="s">
        <v>4094</v>
      </c>
      <c r="H1048" s="298" t="s">
        <v>4399</v>
      </c>
      <c r="I1048" s="298" t="s">
        <v>4736</v>
      </c>
      <c r="J1048" s="300" t="s">
        <v>5254</v>
      </c>
      <c r="K1048" s="300" t="s">
        <v>5255</v>
      </c>
    </row>
    <row r="1049" spans="1:11" ht="14.9" customHeight="1">
      <c r="A1049" s="298">
        <v>2148928983</v>
      </c>
      <c r="B1049" s="298" t="s">
        <v>2860</v>
      </c>
      <c r="C1049" s="299" t="s">
        <v>5257</v>
      </c>
      <c r="D1049" s="298" t="s">
        <v>2869</v>
      </c>
      <c r="E1049" s="298" t="s">
        <v>2863</v>
      </c>
      <c r="F1049" s="298" t="s">
        <v>2864</v>
      </c>
      <c r="G1049" s="298" t="s">
        <v>4094</v>
      </c>
      <c r="H1049" s="298" t="s">
        <v>4399</v>
      </c>
      <c r="I1049" s="298" t="s">
        <v>4736</v>
      </c>
      <c r="J1049" s="300" t="s">
        <v>5254</v>
      </c>
      <c r="K1049" s="300" t="s">
        <v>5255</v>
      </c>
    </row>
    <row r="1050" spans="1:11" ht="14.9" customHeight="1">
      <c r="A1050" s="298">
        <v>2148928965</v>
      </c>
      <c r="B1050" s="298" t="s">
        <v>2860</v>
      </c>
      <c r="C1050" s="299" t="s">
        <v>5258</v>
      </c>
      <c r="D1050" s="298" t="s">
        <v>2869</v>
      </c>
      <c r="E1050" s="298" t="s">
        <v>2863</v>
      </c>
      <c r="F1050" s="298" t="s">
        <v>2864</v>
      </c>
      <c r="G1050" s="298" t="s">
        <v>4094</v>
      </c>
      <c r="H1050" s="298" t="s">
        <v>4399</v>
      </c>
      <c r="I1050" s="298" t="s">
        <v>4736</v>
      </c>
      <c r="J1050" s="300" t="s">
        <v>5254</v>
      </c>
      <c r="K1050" s="300" t="s">
        <v>5255</v>
      </c>
    </row>
    <row r="1051" spans="1:11" ht="14.9" customHeight="1">
      <c r="A1051" s="298">
        <v>2148927972</v>
      </c>
      <c r="B1051" s="298" t="s">
        <v>2860</v>
      </c>
      <c r="C1051" s="299" t="s">
        <v>5259</v>
      </c>
      <c r="D1051" s="298" t="s">
        <v>2869</v>
      </c>
      <c r="E1051" s="298" t="s">
        <v>2863</v>
      </c>
      <c r="F1051" s="298" t="s">
        <v>2864</v>
      </c>
      <c r="G1051" s="298" t="s">
        <v>2939</v>
      </c>
      <c r="H1051" s="298" t="s">
        <v>3279</v>
      </c>
      <c r="I1051" s="298" t="s">
        <v>5260</v>
      </c>
      <c r="J1051" s="300" t="s">
        <v>5062</v>
      </c>
      <c r="K1051" s="300" t="s">
        <v>5160</v>
      </c>
    </row>
    <row r="1052" spans="1:11" ht="14.9" customHeight="1">
      <c r="A1052" s="298">
        <v>2148938239</v>
      </c>
      <c r="B1052" s="298" t="s">
        <v>2860</v>
      </c>
      <c r="C1052" s="299" t="s">
        <v>5261</v>
      </c>
      <c r="D1052" s="298" t="s">
        <v>2869</v>
      </c>
      <c r="E1052" s="298" t="s">
        <v>2863</v>
      </c>
      <c r="F1052" s="298" t="s">
        <v>2864</v>
      </c>
      <c r="G1052" s="298" t="s">
        <v>2923</v>
      </c>
      <c r="H1052" s="298" t="s">
        <v>3026</v>
      </c>
      <c r="I1052" s="298" t="s">
        <v>5262</v>
      </c>
      <c r="J1052" s="300" t="s">
        <v>5143</v>
      </c>
      <c r="K1052" s="300" t="s">
        <v>5231</v>
      </c>
    </row>
    <row r="1053" spans="1:11" ht="14.9" customHeight="1">
      <c r="A1053" s="298">
        <v>2148937422</v>
      </c>
      <c r="B1053" s="298" t="s">
        <v>2860</v>
      </c>
      <c r="C1053" s="299" t="s">
        <v>5263</v>
      </c>
      <c r="D1053" s="298" t="s">
        <v>2869</v>
      </c>
      <c r="E1053" s="298" t="s">
        <v>2863</v>
      </c>
      <c r="F1053" s="298" t="s">
        <v>2864</v>
      </c>
      <c r="G1053" s="298" t="s">
        <v>2954</v>
      </c>
      <c r="H1053" s="298" t="s">
        <v>5264</v>
      </c>
      <c r="I1053" s="298" t="s">
        <v>5265</v>
      </c>
      <c r="J1053" s="300" t="s">
        <v>5266</v>
      </c>
      <c r="K1053" s="300" t="s">
        <v>5267</v>
      </c>
    </row>
    <row r="1054" spans="1:11" ht="14.9" customHeight="1">
      <c r="A1054" s="298">
        <v>2148937407</v>
      </c>
      <c r="B1054" s="298" t="s">
        <v>2860</v>
      </c>
      <c r="C1054" s="299" t="s">
        <v>5268</v>
      </c>
      <c r="D1054" s="298" t="s">
        <v>2869</v>
      </c>
      <c r="E1054" s="298" t="s">
        <v>2863</v>
      </c>
      <c r="F1054" s="298" t="s">
        <v>2864</v>
      </c>
      <c r="G1054" s="298" t="s">
        <v>2954</v>
      </c>
      <c r="H1054" s="298" t="s">
        <v>5264</v>
      </c>
      <c r="I1054" s="298" t="s">
        <v>5265</v>
      </c>
      <c r="J1054" s="300" t="s">
        <v>5254</v>
      </c>
      <c r="K1054" s="300" t="s">
        <v>5255</v>
      </c>
    </row>
    <row r="1055" spans="1:11" ht="14.9" customHeight="1">
      <c r="A1055" s="298">
        <v>2148937008</v>
      </c>
      <c r="B1055" s="298" t="s">
        <v>2860</v>
      </c>
      <c r="C1055" s="299" t="s">
        <v>5269</v>
      </c>
      <c r="D1055" s="298" t="s">
        <v>2869</v>
      </c>
      <c r="E1055" s="298" t="s">
        <v>2863</v>
      </c>
      <c r="F1055" s="298" t="s">
        <v>2864</v>
      </c>
      <c r="G1055" s="298" t="s">
        <v>2923</v>
      </c>
      <c r="H1055" s="298" t="s">
        <v>2978</v>
      </c>
      <c r="I1055" s="298" t="s">
        <v>5270</v>
      </c>
      <c r="J1055" s="300" t="s">
        <v>5133</v>
      </c>
      <c r="K1055" s="300" t="s">
        <v>5225</v>
      </c>
    </row>
    <row r="1056" spans="1:11" ht="14.9" customHeight="1">
      <c r="A1056" s="298">
        <v>2148936982</v>
      </c>
      <c r="B1056" s="298" t="s">
        <v>2860</v>
      </c>
      <c r="C1056" s="299" t="s">
        <v>5271</v>
      </c>
      <c r="D1056" s="298" t="s">
        <v>2869</v>
      </c>
      <c r="E1056" s="298" t="s">
        <v>2863</v>
      </c>
      <c r="F1056" s="298" t="s">
        <v>2864</v>
      </c>
      <c r="G1056" s="298" t="s">
        <v>2923</v>
      </c>
      <c r="H1056" s="298" t="s">
        <v>3026</v>
      </c>
      <c r="I1056" s="298" t="s">
        <v>5272</v>
      </c>
      <c r="J1056" s="300" t="s">
        <v>5139</v>
      </c>
      <c r="K1056" s="300" t="s">
        <v>5273</v>
      </c>
    </row>
    <row r="1057" spans="1:11" ht="14.9" customHeight="1">
      <c r="A1057" s="298">
        <v>2148936950</v>
      </c>
      <c r="B1057" s="298" t="s">
        <v>2860</v>
      </c>
      <c r="C1057" s="299" t="s">
        <v>5274</v>
      </c>
      <c r="D1057" s="298" t="s">
        <v>2869</v>
      </c>
      <c r="E1057" s="298" t="s">
        <v>2863</v>
      </c>
      <c r="F1057" s="298" t="s">
        <v>2864</v>
      </c>
      <c r="G1057" s="298" t="s">
        <v>2923</v>
      </c>
      <c r="H1057" s="298" t="s">
        <v>3026</v>
      </c>
      <c r="I1057" s="298" t="s">
        <v>5275</v>
      </c>
      <c r="J1057" s="300" t="s">
        <v>5139</v>
      </c>
      <c r="K1057" s="300" t="s">
        <v>5273</v>
      </c>
    </row>
    <row r="1058" spans="1:11" ht="14.9" customHeight="1">
      <c r="A1058" s="298">
        <v>2148936460</v>
      </c>
      <c r="B1058" s="298" t="s">
        <v>2860</v>
      </c>
      <c r="C1058" s="299" t="s">
        <v>5276</v>
      </c>
      <c r="D1058" s="298" t="s">
        <v>2862</v>
      </c>
      <c r="E1058" s="298" t="s">
        <v>2863</v>
      </c>
      <c r="F1058" s="298" t="s">
        <v>2864</v>
      </c>
      <c r="G1058" s="298" t="s">
        <v>2923</v>
      </c>
      <c r="H1058" s="298" t="s">
        <v>2924</v>
      </c>
      <c r="I1058" s="298" t="s">
        <v>5277</v>
      </c>
      <c r="J1058" s="300" t="s">
        <v>5225</v>
      </c>
      <c r="K1058" s="300" t="s">
        <v>5266</v>
      </c>
    </row>
    <row r="1059" spans="1:11" ht="14.9" customHeight="1">
      <c r="A1059" s="298">
        <v>2148936396</v>
      </c>
      <c r="B1059" s="298" t="s">
        <v>2860</v>
      </c>
      <c r="C1059" s="299" t="s">
        <v>5278</v>
      </c>
      <c r="D1059" s="298" t="s">
        <v>2869</v>
      </c>
      <c r="E1059" s="298" t="s">
        <v>2863</v>
      </c>
      <c r="F1059" s="298" t="s">
        <v>2864</v>
      </c>
      <c r="G1059" s="298" t="s">
        <v>2923</v>
      </c>
      <c r="H1059" s="298" t="s">
        <v>2978</v>
      </c>
      <c r="I1059" s="298" t="s">
        <v>5279</v>
      </c>
      <c r="J1059" s="300" t="s">
        <v>5092</v>
      </c>
      <c r="K1059" s="300" t="s">
        <v>5280</v>
      </c>
    </row>
    <row r="1060" spans="1:11" ht="14.9" customHeight="1">
      <c r="A1060" s="298">
        <v>2148936315</v>
      </c>
      <c r="B1060" s="298" t="s">
        <v>2860</v>
      </c>
      <c r="C1060" s="299" t="s">
        <v>5281</v>
      </c>
      <c r="D1060" s="298" t="s">
        <v>2869</v>
      </c>
      <c r="E1060" s="298" t="s">
        <v>2863</v>
      </c>
      <c r="F1060" s="298" t="s">
        <v>2864</v>
      </c>
      <c r="G1060" s="298" t="s">
        <v>2923</v>
      </c>
      <c r="H1060" s="298" t="s">
        <v>4515</v>
      </c>
      <c r="I1060" s="298" t="s">
        <v>5282</v>
      </c>
      <c r="J1060" s="300" t="s">
        <v>5091</v>
      </c>
      <c r="K1060" s="300" t="s">
        <v>5092</v>
      </c>
    </row>
    <row r="1061" spans="1:11" ht="14.9" customHeight="1">
      <c r="A1061" s="298">
        <v>2148936136</v>
      </c>
      <c r="B1061" s="298" t="s">
        <v>2860</v>
      </c>
      <c r="C1061" s="299" t="s">
        <v>5283</v>
      </c>
      <c r="D1061" s="298" t="s">
        <v>2869</v>
      </c>
      <c r="E1061" s="298" t="s">
        <v>2863</v>
      </c>
      <c r="F1061" s="298" t="s">
        <v>2864</v>
      </c>
      <c r="G1061" s="298" t="s">
        <v>2923</v>
      </c>
      <c r="H1061" s="298" t="s">
        <v>4515</v>
      </c>
      <c r="I1061" s="298" t="s">
        <v>5284</v>
      </c>
      <c r="J1061" s="300" t="s">
        <v>5091</v>
      </c>
      <c r="K1061" s="300" t="s">
        <v>5092</v>
      </c>
    </row>
    <row r="1062" spans="1:11" ht="14.9" customHeight="1">
      <c r="A1062" s="298">
        <v>2148936128</v>
      </c>
      <c r="B1062" s="298" t="s">
        <v>2860</v>
      </c>
      <c r="C1062" s="299" t="s">
        <v>5285</v>
      </c>
      <c r="D1062" s="298" t="s">
        <v>2862</v>
      </c>
      <c r="E1062" s="298" t="s">
        <v>2863</v>
      </c>
      <c r="F1062" s="298" t="s">
        <v>2864</v>
      </c>
      <c r="G1062" s="298" t="s">
        <v>3270</v>
      </c>
      <c r="H1062" s="298" t="s">
        <v>4128</v>
      </c>
      <c r="I1062" s="298" t="s">
        <v>5286</v>
      </c>
      <c r="J1062" s="300" t="s">
        <v>5154</v>
      </c>
      <c r="K1062" s="300" t="s">
        <v>5287</v>
      </c>
    </row>
    <row r="1063" spans="1:11" ht="14.9" customHeight="1">
      <c r="A1063" s="298">
        <v>2148936064</v>
      </c>
      <c r="B1063" s="298" t="s">
        <v>2860</v>
      </c>
      <c r="C1063" s="299" t="s">
        <v>5288</v>
      </c>
      <c r="D1063" s="298" t="s">
        <v>2862</v>
      </c>
      <c r="E1063" s="298" t="s">
        <v>2863</v>
      </c>
      <c r="F1063" s="298" t="s">
        <v>2864</v>
      </c>
      <c r="G1063" s="298" t="s">
        <v>3270</v>
      </c>
      <c r="H1063" s="298" t="s">
        <v>4128</v>
      </c>
      <c r="I1063" s="298" t="s">
        <v>5289</v>
      </c>
      <c r="J1063" s="300" t="s">
        <v>5231</v>
      </c>
      <c r="K1063" s="300" t="s">
        <v>5290</v>
      </c>
    </row>
    <row r="1064" spans="1:11" ht="14.9" customHeight="1">
      <c r="A1064" s="298">
        <v>2148935792</v>
      </c>
      <c r="B1064" s="298" t="s">
        <v>2860</v>
      </c>
      <c r="C1064" s="299" t="s">
        <v>5291</v>
      </c>
      <c r="D1064" s="298" t="s">
        <v>2862</v>
      </c>
      <c r="E1064" s="298" t="s">
        <v>2863</v>
      </c>
      <c r="F1064" s="298" t="s">
        <v>2864</v>
      </c>
      <c r="G1064" s="298" t="s">
        <v>2943</v>
      </c>
      <c r="H1064" s="298" t="s">
        <v>5292</v>
      </c>
      <c r="I1064" s="298" t="s">
        <v>5293</v>
      </c>
      <c r="J1064" s="300" t="s">
        <v>5273</v>
      </c>
      <c r="K1064" s="300" t="s">
        <v>5294</v>
      </c>
    </row>
    <row r="1065" spans="1:11" ht="14.9" customHeight="1">
      <c r="A1065" s="298">
        <v>2148935693</v>
      </c>
      <c r="B1065" s="298" t="s">
        <v>2860</v>
      </c>
      <c r="C1065" s="299" t="s">
        <v>5295</v>
      </c>
      <c r="D1065" s="298" t="s">
        <v>2862</v>
      </c>
      <c r="E1065" s="298" t="s">
        <v>2863</v>
      </c>
      <c r="F1065" s="298" t="s">
        <v>2864</v>
      </c>
      <c r="G1065" s="298" t="s">
        <v>2943</v>
      </c>
      <c r="H1065" s="298" t="s">
        <v>5292</v>
      </c>
      <c r="I1065" s="298" t="s">
        <v>5296</v>
      </c>
      <c r="J1065" s="300" t="s">
        <v>5273</v>
      </c>
      <c r="K1065" s="300" t="s">
        <v>5294</v>
      </c>
    </row>
    <row r="1066" spans="1:11" ht="14.9" customHeight="1">
      <c r="A1066" s="298">
        <v>2148956020</v>
      </c>
      <c r="B1066" s="298" t="s">
        <v>2860</v>
      </c>
      <c r="C1066" s="299" t="s">
        <v>5297</v>
      </c>
      <c r="D1066" s="298" t="s">
        <v>2876</v>
      </c>
      <c r="E1066" s="298" t="s">
        <v>2863</v>
      </c>
      <c r="F1066" s="298" t="s">
        <v>2864</v>
      </c>
      <c r="G1066" s="298" t="s">
        <v>2998</v>
      </c>
      <c r="H1066" s="298" t="s">
        <v>5298</v>
      </c>
      <c r="I1066" s="298" t="s">
        <v>5299</v>
      </c>
      <c r="J1066" s="300">
        <v>45321</v>
      </c>
      <c r="K1066" s="300">
        <v>45329</v>
      </c>
    </row>
    <row r="1067" spans="1:11" ht="14.9" customHeight="1">
      <c r="A1067" s="298">
        <v>2148955520</v>
      </c>
      <c r="B1067" s="298" t="s">
        <v>2860</v>
      </c>
      <c r="C1067" s="299" t="s">
        <v>5300</v>
      </c>
      <c r="D1067" s="298" t="s">
        <v>2869</v>
      </c>
      <c r="E1067" s="298" t="s">
        <v>2863</v>
      </c>
      <c r="F1067" s="298" t="s">
        <v>2864</v>
      </c>
      <c r="G1067" s="298" t="s">
        <v>2923</v>
      </c>
      <c r="H1067" s="298" t="s">
        <v>3037</v>
      </c>
      <c r="I1067" s="298" t="s">
        <v>5301</v>
      </c>
      <c r="J1067" s="300">
        <v>45323</v>
      </c>
      <c r="K1067" s="300">
        <v>45331</v>
      </c>
    </row>
    <row r="1068" spans="1:11" ht="14.9" customHeight="1">
      <c r="A1068" s="298">
        <v>2148952647</v>
      </c>
      <c r="B1068" s="298" t="s">
        <v>2860</v>
      </c>
      <c r="C1068" s="299" t="s">
        <v>5302</v>
      </c>
      <c r="D1068" s="298" t="s">
        <v>2869</v>
      </c>
      <c r="E1068" s="298" t="s">
        <v>2863</v>
      </c>
      <c r="F1068" s="298" t="s">
        <v>2864</v>
      </c>
      <c r="G1068" s="298" t="s">
        <v>2923</v>
      </c>
      <c r="H1068" s="298" t="s">
        <v>2978</v>
      </c>
      <c r="I1068" s="298" t="s">
        <v>5303</v>
      </c>
      <c r="J1068" s="300">
        <v>45310</v>
      </c>
      <c r="K1068" s="300">
        <v>45318</v>
      </c>
    </row>
    <row r="1069" spans="1:11" ht="14.9" customHeight="1">
      <c r="A1069" s="298">
        <v>2148950888</v>
      </c>
      <c r="B1069" s="298" t="s">
        <v>2860</v>
      </c>
      <c r="C1069" s="299" t="s">
        <v>5304</v>
      </c>
      <c r="D1069" s="298" t="s">
        <v>2869</v>
      </c>
      <c r="E1069" s="298" t="s">
        <v>2863</v>
      </c>
      <c r="F1069" s="298" t="s">
        <v>2864</v>
      </c>
      <c r="G1069" s="298" t="s">
        <v>3387</v>
      </c>
      <c r="H1069" s="298" t="s">
        <v>4374</v>
      </c>
      <c r="I1069" s="298" t="s">
        <v>5305</v>
      </c>
      <c r="J1069" s="300">
        <v>45327</v>
      </c>
      <c r="K1069" s="300">
        <v>45335</v>
      </c>
    </row>
    <row r="1070" spans="1:11" ht="14.9" customHeight="1">
      <c r="A1070" s="298">
        <v>2148950032</v>
      </c>
      <c r="B1070" s="298" t="s">
        <v>2860</v>
      </c>
      <c r="C1070" s="299" t="s">
        <v>5306</v>
      </c>
      <c r="D1070" s="298" t="s">
        <v>2876</v>
      </c>
      <c r="E1070" s="298" t="s">
        <v>2863</v>
      </c>
      <c r="F1070" s="298" t="s">
        <v>2864</v>
      </c>
      <c r="G1070" s="298" t="s">
        <v>2939</v>
      </c>
      <c r="H1070" s="298" t="s">
        <v>3631</v>
      </c>
      <c r="I1070" s="298" t="s">
        <v>5307</v>
      </c>
      <c r="J1070" s="300">
        <v>45323</v>
      </c>
      <c r="K1070" s="300">
        <v>45331</v>
      </c>
    </row>
    <row r="1071" spans="1:11" ht="14.9" customHeight="1">
      <c r="A1071" s="298">
        <v>2148950003</v>
      </c>
      <c r="B1071" s="298" t="s">
        <v>2860</v>
      </c>
      <c r="C1071" s="299" t="s">
        <v>5308</v>
      </c>
      <c r="D1071" s="298" t="s">
        <v>2876</v>
      </c>
      <c r="E1071" s="298" t="s">
        <v>2863</v>
      </c>
      <c r="F1071" s="298" t="s">
        <v>2864</v>
      </c>
      <c r="G1071" s="298" t="s">
        <v>2939</v>
      </c>
      <c r="H1071" s="298" t="s">
        <v>3631</v>
      </c>
      <c r="I1071" s="298" t="s">
        <v>5307</v>
      </c>
      <c r="J1071" s="300">
        <v>45323</v>
      </c>
      <c r="K1071" s="300">
        <v>45331</v>
      </c>
    </row>
    <row r="1072" spans="1:11" ht="14.9" customHeight="1">
      <c r="A1072" s="298">
        <v>2148945781</v>
      </c>
      <c r="B1072" s="298" t="s">
        <v>2860</v>
      </c>
      <c r="C1072" s="299" t="s">
        <v>5309</v>
      </c>
      <c r="D1072" s="298" t="s">
        <v>2869</v>
      </c>
      <c r="E1072" s="298" t="s">
        <v>2863</v>
      </c>
      <c r="F1072" s="298" t="s">
        <v>2864</v>
      </c>
      <c r="G1072" s="298" t="s">
        <v>2923</v>
      </c>
      <c r="H1072" s="298" t="s">
        <v>4374</v>
      </c>
      <c r="I1072" s="298" t="s">
        <v>5310</v>
      </c>
      <c r="J1072" s="300">
        <v>45309</v>
      </c>
      <c r="K1072" s="300">
        <v>45317</v>
      </c>
    </row>
    <row r="1073" spans="1:11" ht="14.9" customHeight="1">
      <c r="A1073" s="298">
        <v>2148945759</v>
      </c>
      <c r="B1073" s="298" t="s">
        <v>2860</v>
      </c>
      <c r="C1073" s="299" t="s">
        <v>5311</v>
      </c>
      <c r="D1073" s="298" t="s">
        <v>2869</v>
      </c>
      <c r="E1073" s="298" t="s">
        <v>2863</v>
      </c>
      <c r="F1073" s="298" t="s">
        <v>2864</v>
      </c>
      <c r="G1073" s="298" t="s">
        <v>2923</v>
      </c>
      <c r="H1073" s="298" t="s">
        <v>4374</v>
      </c>
      <c r="I1073" s="298" t="s">
        <v>5310</v>
      </c>
      <c r="J1073" s="300">
        <v>45309</v>
      </c>
      <c r="K1073" s="300">
        <v>45317</v>
      </c>
    </row>
    <row r="1074" spans="1:11" ht="14.9" customHeight="1">
      <c r="A1074" s="298">
        <v>2148945615</v>
      </c>
      <c r="B1074" s="298" t="s">
        <v>2860</v>
      </c>
      <c r="C1074" s="299" t="s">
        <v>5312</v>
      </c>
      <c r="D1074" s="298" t="s">
        <v>2869</v>
      </c>
      <c r="E1074" s="298" t="s">
        <v>2863</v>
      </c>
      <c r="F1074" s="298" t="s">
        <v>2864</v>
      </c>
      <c r="G1074" s="298" t="s">
        <v>2865</v>
      </c>
      <c r="H1074" s="298" t="s">
        <v>3106</v>
      </c>
      <c r="I1074" s="298" t="s">
        <v>5313</v>
      </c>
      <c r="J1074" s="300">
        <v>45323</v>
      </c>
      <c r="K1074" s="300">
        <v>45331</v>
      </c>
    </row>
    <row r="1075" spans="1:11" ht="14.9" customHeight="1">
      <c r="A1075" s="298">
        <v>2148943978</v>
      </c>
      <c r="B1075" s="298" t="s">
        <v>2860</v>
      </c>
      <c r="C1075" s="299" t="s">
        <v>5314</v>
      </c>
      <c r="D1075" s="298" t="s">
        <v>2869</v>
      </c>
      <c r="E1075" s="298" t="s">
        <v>2863</v>
      </c>
      <c r="F1075" s="298" t="s">
        <v>2864</v>
      </c>
      <c r="G1075" s="298" t="s">
        <v>3147</v>
      </c>
      <c r="H1075" s="298" t="s">
        <v>5315</v>
      </c>
      <c r="I1075" s="298" t="s">
        <v>5316</v>
      </c>
      <c r="J1075" s="300">
        <v>45321</v>
      </c>
      <c r="K1075" s="300">
        <v>45329</v>
      </c>
    </row>
    <row r="1076" spans="1:11" ht="14.9" customHeight="1">
      <c r="A1076" s="298">
        <v>2148943916</v>
      </c>
      <c r="B1076" s="298" t="s">
        <v>2860</v>
      </c>
      <c r="C1076" s="299" t="s">
        <v>5317</v>
      </c>
      <c r="D1076" s="298" t="s">
        <v>2869</v>
      </c>
      <c r="E1076" s="298" t="s">
        <v>2863</v>
      </c>
      <c r="F1076" s="298" t="s">
        <v>2864</v>
      </c>
      <c r="G1076" s="298" t="s">
        <v>4904</v>
      </c>
      <c r="H1076" s="298" t="s">
        <v>4290</v>
      </c>
      <c r="I1076" s="298" t="s">
        <v>5318</v>
      </c>
      <c r="J1076" s="300">
        <v>45315</v>
      </c>
      <c r="K1076" s="300">
        <v>45323</v>
      </c>
    </row>
    <row r="1077" spans="1:11" ht="14.9" customHeight="1">
      <c r="A1077" s="298">
        <v>2148943435</v>
      </c>
      <c r="B1077" s="298" t="s">
        <v>2860</v>
      </c>
      <c r="C1077" s="299" t="s">
        <v>5319</v>
      </c>
      <c r="D1077" s="298" t="s">
        <v>2869</v>
      </c>
      <c r="E1077" s="298" t="s">
        <v>2863</v>
      </c>
      <c r="F1077" s="298" t="s">
        <v>2864</v>
      </c>
      <c r="G1077" s="298" t="s">
        <v>2865</v>
      </c>
      <c r="H1077" s="298" t="s">
        <v>3185</v>
      </c>
      <c r="I1077" s="298" t="s">
        <v>5320</v>
      </c>
      <c r="J1077" s="300">
        <v>45321</v>
      </c>
      <c r="K1077" s="300">
        <v>45329</v>
      </c>
    </row>
    <row r="1078" spans="1:11" ht="14.9" customHeight="1">
      <c r="A1078" s="298">
        <v>2148942848</v>
      </c>
      <c r="B1078" s="298" t="s">
        <v>2860</v>
      </c>
      <c r="C1078" s="299" t="s">
        <v>5321</v>
      </c>
      <c r="D1078" s="298" t="s">
        <v>2869</v>
      </c>
      <c r="E1078" s="298" t="s">
        <v>2863</v>
      </c>
      <c r="F1078" s="298" t="s">
        <v>2864</v>
      </c>
      <c r="G1078" s="298" t="s">
        <v>2865</v>
      </c>
      <c r="H1078" s="298" t="s">
        <v>2978</v>
      </c>
      <c r="I1078" s="298" t="s">
        <v>5322</v>
      </c>
      <c r="J1078" s="300">
        <v>45323</v>
      </c>
      <c r="K1078" s="300">
        <v>45331</v>
      </c>
    </row>
    <row r="1079" spans="1:11" ht="14.9" customHeight="1">
      <c r="A1079" s="298">
        <v>2148939622</v>
      </c>
      <c r="B1079" s="298" t="s">
        <v>2860</v>
      </c>
      <c r="C1079" s="299" t="s">
        <v>5323</v>
      </c>
      <c r="D1079" s="298" t="s">
        <v>2869</v>
      </c>
      <c r="E1079" s="298" t="s">
        <v>2863</v>
      </c>
      <c r="F1079" s="298" t="s">
        <v>2864</v>
      </c>
      <c r="G1079" s="298" t="s">
        <v>2923</v>
      </c>
      <c r="H1079" s="298" t="s">
        <v>3026</v>
      </c>
      <c r="I1079" s="298" t="s">
        <v>5324</v>
      </c>
      <c r="J1079" s="300">
        <v>45307</v>
      </c>
      <c r="K1079" s="300">
        <v>45315</v>
      </c>
    </row>
    <row r="1080" spans="1:11" ht="14.9" customHeight="1">
      <c r="A1080" s="298">
        <v>2148958629</v>
      </c>
      <c r="B1080" s="298" t="s">
        <v>2860</v>
      </c>
      <c r="C1080" s="299" t="s">
        <v>5325</v>
      </c>
      <c r="D1080" s="298" t="s">
        <v>2869</v>
      </c>
      <c r="E1080" s="298" t="s">
        <v>2863</v>
      </c>
      <c r="F1080" s="298" t="s">
        <v>2864</v>
      </c>
      <c r="G1080" s="298" t="s">
        <v>2902</v>
      </c>
      <c r="H1080" s="298" t="s">
        <v>3135</v>
      </c>
      <c r="I1080" s="298" t="s">
        <v>5326</v>
      </c>
      <c r="J1080" s="300" t="s">
        <v>5095</v>
      </c>
      <c r="K1080" s="300" t="s">
        <v>5157</v>
      </c>
    </row>
    <row r="1081" spans="1:11" ht="14.9" customHeight="1">
      <c r="A1081" s="298">
        <v>2148958617</v>
      </c>
      <c r="B1081" s="298" t="s">
        <v>2860</v>
      </c>
      <c r="C1081" s="299" t="s">
        <v>5327</v>
      </c>
      <c r="D1081" s="298" t="s">
        <v>2869</v>
      </c>
      <c r="E1081" s="298" t="s">
        <v>2863</v>
      </c>
      <c r="F1081" s="298" t="s">
        <v>2864</v>
      </c>
      <c r="G1081" s="298" t="s">
        <v>2902</v>
      </c>
      <c r="H1081" s="298" t="s">
        <v>3135</v>
      </c>
      <c r="I1081" s="298" t="s">
        <v>5326</v>
      </c>
      <c r="J1081" s="300" t="s">
        <v>5095</v>
      </c>
      <c r="K1081" s="300" t="s">
        <v>5157</v>
      </c>
    </row>
    <row r="1082" spans="1:11" ht="14.9" customHeight="1">
      <c r="A1082" s="298">
        <v>2148958604</v>
      </c>
      <c r="B1082" s="298" t="s">
        <v>2860</v>
      </c>
      <c r="C1082" s="299" t="s">
        <v>5328</v>
      </c>
      <c r="D1082" s="298" t="s">
        <v>2869</v>
      </c>
      <c r="E1082" s="298" t="s">
        <v>2863</v>
      </c>
      <c r="F1082" s="298" t="s">
        <v>2864</v>
      </c>
      <c r="G1082" s="298" t="s">
        <v>2902</v>
      </c>
      <c r="H1082" s="298" t="s">
        <v>3135</v>
      </c>
      <c r="I1082" s="298" t="s">
        <v>5326</v>
      </c>
      <c r="J1082" s="300" t="s">
        <v>5095</v>
      </c>
      <c r="K1082" s="300" t="s">
        <v>5157</v>
      </c>
    </row>
    <row r="1083" spans="1:11" ht="14.9" customHeight="1">
      <c r="A1083" s="298">
        <v>2148958577</v>
      </c>
      <c r="B1083" s="298" t="s">
        <v>2860</v>
      </c>
      <c r="C1083" s="299" t="s">
        <v>5329</v>
      </c>
      <c r="D1083" s="298" t="s">
        <v>2869</v>
      </c>
      <c r="E1083" s="298" t="s">
        <v>2863</v>
      </c>
      <c r="F1083" s="298" t="s">
        <v>2864</v>
      </c>
      <c r="G1083" s="298" t="s">
        <v>2902</v>
      </c>
      <c r="H1083" s="298" t="s">
        <v>3135</v>
      </c>
      <c r="I1083" s="298" t="s">
        <v>5326</v>
      </c>
      <c r="J1083" s="300" t="s">
        <v>5095</v>
      </c>
      <c r="K1083" s="300" t="s">
        <v>5157</v>
      </c>
    </row>
    <row r="1084" spans="1:11" ht="14.9" customHeight="1">
      <c r="A1084" s="298">
        <v>2148967945</v>
      </c>
      <c r="B1084" s="298" t="s">
        <v>2860</v>
      </c>
      <c r="C1084" s="299" t="s">
        <v>5330</v>
      </c>
      <c r="D1084" s="298" t="s">
        <v>2869</v>
      </c>
      <c r="E1084" s="298" t="s">
        <v>2863</v>
      </c>
      <c r="F1084" s="298" t="s">
        <v>2864</v>
      </c>
      <c r="G1084" s="298" t="s">
        <v>2923</v>
      </c>
      <c r="H1084" s="298" t="s">
        <v>4835</v>
      </c>
      <c r="I1084" s="298" t="s">
        <v>5331</v>
      </c>
      <c r="J1084" s="300" t="s">
        <v>5133</v>
      </c>
      <c r="K1084" s="300" t="s">
        <v>5225</v>
      </c>
    </row>
    <row r="1085" spans="1:11" ht="14.9" customHeight="1">
      <c r="A1085" s="298">
        <v>2148967843</v>
      </c>
      <c r="B1085" s="298" t="s">
        <v>2860</v>
      </c>
      <c r="C1085" s="299" t="s">
        <v>5332</v>
      </c>
      <c r="D1085" s="298" t="s">
        <v>2876</v>
      </c>
      <c r="E1085" s="298" t="s">
        <v>2863</v>
      </c>
      <c r="F1085" s="298" t="s">
        <v>2864</v>
      </c>
      <c r="G1085" s="298" t="s">
        <v>2920</v>
      </c>
      <c r="H1085" s="298" t="s">
        <v>4505</v>
      </c>
      <c r="I1085" s="298" t="s">
        <v>5333</v>
      </c>
      <c r="J1085" s="300" t="s">
        <v>5254</v>
      </c>
      <c r="K1085" s="300" t="s">
        <v>5255</v>
      </c>
    </row>
    <row r="1086" spans="1:11" ht="14.9" customHeight="1">
      <c r="A1086" s="298">
        <v>2148966603</v>
      </c>
      <c r="B1086" s="298" t="s">
        <v>2860</v>
      </c>
      <c r="C1086" s="299" t="s">
        <v>5334</v>
      </c>
      <c r="D1086" s="298" t="s">
        <v>2869</v>
      </c>
      <c r="E1086" s="298" t="s">
        <v>2863</v>
      </c>
      <c r="F1086" s="298" t="s">
        <v>2864</v>
      </c>
      <c r="G1086" s="298" t="s">
        <v>2923</v>
      </c>
      <c r="H1086" s="298" t="s">
        <v>3681</v>
      </c>
      <c r="I1086" s="298" t="s">
        <v>5335</v>
      </c>
      <c r="J1086" s="300" t="s">
        <v>5153</v>
      </c>
      <c r="K1086" s="300" t="s">
        <v>5154</v>
      </c>
    </row>
    <row r="1087" spans="1:11" ht="14.9" customHeight="1">
      <c r="A1087" s="298">
        <v>2148965412</v>
      </c>
      <c r="B1087" s="298" t="s">
        <v>2860</v>
      </c>
      <c r="C1087" s="299" t="s">
        <v>5336</v>
      </c>
      <c r="D1087" s="298" t="s">
        <v>2862</v>
      </c>
      <c r="E1087" s="298" t="s">
        <v>2863</v>
      </c>
      <c r="F1087" s="298" t="s">
        <v>2864</v>
      </c>
      <c r="G1087" s="298" t="s">
        <v>3321</v>
      </c>
      <c r="H1087" s="298" t="s">
        <v>4128</v>
      </c>
      <c r="I1087" s="298" t="s">
        <v>5337</v>
      </c>
      <c r="J1087" s="300" t="s">
        <v>5266</v>
      </c>
      <c r="K1087" s="300" t="s">
        <v>5267</v>
      </c>
    </row>
    <row r="1088" spans="1:11" ht="14.9" customHeight="1">
      <c r="A1088" s="298">
        <v>2148962392</v>
      </c>
      <c r="B1088" s="298" t="s">
        <v>2860</v>
      </c>
      <c r="C1088" s="299" t="s">
        <v>5338</v>
      </c>
      <c r="D1088" s="298" t="s">
        <v>2869</v>
      </c>
      <c r="E1088" s="298" t="s">
        <v>2863</v>
      </c>
      <c r="F1088" s="298" t="s">
        <v>2864</v>
      </c>
      <c r="G1088" s="298" t="s">
        <v>2923</v>
      </c>
      <c r="H1088" s="298" t="s">
        <v>3026</v>
      </c>
      <c r="I1088" s="298" t="s">
        <v>5339</v>
      </c>
      <c r="J1088" s="300" t="s">
        <v>5143</v>
      </c>
      <c r="K1088" s="300" t="s">
        <v>5231</v>
      </c>
    </row>
    <row r="1089" spans="1:11" ht="14.9" customHeight="1">
      <c r="A1089" s="298">
        <v>2148979623</v>
      </c>
      <c r="B1089" s="298" t="s">
        <v>2860</v>
      </c>
      <c r="C1089" s="299" t="s">
        <v>5340</v>
      </c>
      <c r="D1089" s="298" t="s">
        <v>2869</v>
      </c>
      <c r="E1089" s="298" t="s">
        <v>2863</v>
      </c>
      <c r="F1089" s="298" t="s">
        <v>2864</v>
      </c>
      <c r="G1089" s="298" t="s">
        <v>2902</v>
      </c>
      <c r="H1089" s="298" t="s">
        <v>2960</v>
      </c>
      <c r="I1089" s="298" t="s">
        <v>5341</v>
      </c>
      <c r="J1089" s="300">
        <v>45337</v>
      </c>
      <c r="K1089" s="300">
        <v>45345</v>
      </c>
    </row>
    <row r="1090" spans="1:11" ht="14.9" customHeight="1">
      <c r="A1090" s="298">
        <v>2148978593</v>
      </c>
      <c r="B1090" s="298" t="s">
        <v>2860</v>
      </c>
      <c r="C1090" s="299" t="s">
        <v>5342</v>
      </c>
      <c r="D1090" s="298" t="s">
        <v>2869</v>
      </c>
      <c r="E1090" s="298" t="s">
        <v>2863</v>
      </c>
      <c r="F1090" s="298" t="s">
        <v>2864</v>
      </c>
      <c r="G1090" s="298" t="s">
        <v>2902</v>
      </c>
      <c r="H1090" s="298" t="s">
        <v>2960</v>
      </c>
      <c r="I1090" s="298" t="s">
        <v>5341</v>
      </c>
      <c r="J1090" s="300">
        <v>45336</v>
      </c>
      <c r="K1090" s="300">
        <v>45344</v>
      </c>
    </row>
    <row r="1091" spans="1:11" ht="14.9" customHeight="1">
      <c r="A1091" s="298">
        <v>2148978548</v>
      </c>
      <c r="B1091" s="298" t="s">
        <v>2860</v>
      </c>
      <c r="C1091" s="299" t="s">
        <v>5343</v>
      </c>
      <c r="D1091" s="298" t="s">
        <v>2862</v>
      </c>
      <c r="E1091" s="298" t="s">
        <v>2863</v>
      </c>
      <c r="F1091" s="298" t="s">
        <v>2864</v>
      </c>
      <c r="G1091" s="298" t="s">
        <v>2920</v>
      </c>
      <c r="H1091" s="298" t="s">
        <v>2884</v>
      </c>
      <c r="I1091" s="298" t="s">
        <v>5344</v>
      </c>
      <c r="J1091" s="300">
        <v>45337</v>
      </c>
      <c r="K1091" s="300">
        <v>45345</v>
      </c>
    </row>
    <row r="1092" spans="1:11" ht="14.9" customHeight="1">
      <c r="A1092" s="298">
        <v>2148977661</v>
      </c>
      <c r="B1092" s="298" t="s">
        <v>2860</v>
      </c>
      <c r="C1092" s="299" t="s">
        <v>5345</v>
      </c>
      <c r="D1092" s="298" t="s">
        <v>2869</v>
      </c>
      <c r="E1092" s="298" t="s">
        <v>2863</v>
      </c>
      <c r="F1092" s="298" t="s">
        <v>2864</v>
      </c>
      <c r="G1092" s="298" t="s">
        <v>2865</v>
      </c>
      <c r="H1092" s="298" t="s">
        <v>3336</v>
      </c>
      <c r="I1092" s="298" t="s">
        <v>5346</v>
      </c>
      <c r="J1092" s="300">
        <v>45329</v>
      </c>
      <c r="K1092" s="300">
        <v>45337</v>
      </c>
    </row>
    <row r="1093" spans="1:11" ht="14.9" customHeight="1">
      <c r="A1093" s="298">
        <v>2148977578</v>
      </c>
      <c r="B1093" s="298" t="s">
        <v>2860</v>
      </c>
      <c r="C1093" s="299" t="s">
        <v>5347</v>
      </c>
      <c r="D1093" s="298" t="s">
        <v>2869</v>
      </c>
      <c r="E1093" s="298" t="s">
        <v>2863</v>
      </c>
      <c r="F1093" s="298" t="s">
        <v>2864</v>
      </c>
      <c r="G1093" s="298" t="s">
        <v>2943</v>
      </c>
      <c r="H1093" s="298" t="s">
        <v>3041</v>
      </c>
      <c r="I1093" s="298" t="s">
        <v>5348</v>
      </c>
      <c r="J1093" s="300">
        <v>45317</v>
      </c>
      <c r="K1093" s="300">
        <v>45325</v>
      </c>
    </row>
    <row r="1094" spans="1:11" ht="14.9" customHeight="1">
      <c r="A1094" s="298">
        <v>2148977572</v>
      </c>
      <c r="B1094" s="298" t="s">
        <v>2860</v>
      </c>
      <c r="C1094" s="299" t="s">
        <v>5349</v>
      </c>
      <c r="D1094" s="298" t="s">
        <v>2869</v>
      </c>
      <c r="E1094" s="298" t="s">
        <v>2863</v>
      </c>
      <c r="F1094" s="298" t="s">
        <v>2864</v>
      </c>
      <c r="G1094" s="298" t="s">
        <v>2943</v>
      </c>
      <c r="H1094" s="298" t="s">
        <v>3041</v>
      </c>
      <c r="I1094" s="298" t="s">
        <v>5350</v>
      </c>
      <c r="J1094" s="300">
        <v>45317</v>
      </c>
      <c r="K1094" s="300">
        <v>45325</v>
      </c>
    </row>
    <row r="1095" spans="1:11" ht="14.9" customHeight="1">
      <c r="A1095" s="298">
        <v>2148973779</v>
      </c>
      <c r="B1095" s="298" t="s">
        <v>2860</v>
      </c>
      <c r="C1095" s="299" t="s">
        <v>5351</v>
      </c>
      <c r="D1095" s="298" t="s">
        <v>2869</v>
      </c>
      <c r="E1095" s="298" t="s">
        <v>2863</v>
      </c>
      <c r="F1095" s="298" t="s">
        <v>2864</v>
      </c>
      <c r="G1095" s="298" t="s">
        <v>2954</v>
      </c>
      <c r="H1095" s="298" t="s">
        <v>4261</v>
      </c>
      <c r="I1095" s="298" t="s">
        <v>5352</v>
      </c>
      <c r="J1095" s="300">
        <v>45336</v>
      </c>
      <c r="K1095" s="300">
        <v>45344</v>
      </c>
    </row>
    <row r="1096" spans="1:11" ht="14.9" customHeight="1">
      <c r="A1096" s="298">
        <v>2148973772</v>
      </c>
      <c r="B1096" s="298" t="s">
        <v>2860</v>
      </c>
      <c r="C1096" s="299" t="s">
        <v>5353</v>
      </c>
      <c r="D1096" s="298" t="s">
        <v>2869</v>
      </c>
      <c r="E1096" s="298" t="s">
        <v>2863</v>
      </c>
      <c r="F1096" s="298" t="s">
        <v>2864</v>
      </c>
      <c r="G1096" s="298" t="s">
        <v>2902</v>
      </c>
      <c r="H1096" s="298" t="s">
        <v>2960</v>
      </c>
      <c r="I1096" s="298" t="s">
        <v>5341</v>
      </c>
      <c r="J1096" s="300">
        <v>45336</v>
      </c>
      <c r="K1096" s="300">
        <v>45344</v>
      </c>
    </row>
    <row r="1097" spans="1:11" ht="14.9" customHeight="1">
      <c r="A1097" s="298">
        <v>2148972942</v>
      </c>
      <c r="B1097" s="298" t="s">
        <v>2860</v>
      </c>
      <c r="C1097" s="299" t="s">
        <v>5354</v>
      </c>
      <c r="D1097" s="298" t="s">
        <v>2869</v>
      </c>
      <c r="E1097" s="298" t="s">
        <v>2863</v>
      </c>
      <c r="F1097" s="298" t="s">
        <v>2864</v>
      </c>
      <c r="G1097" s="298" t="s">
        <v>2923</v>
      </c>
      <c r="H1097" s="298" t="s">
        <v>4374</v>
      </c>
      <c r="I1097" s="298" t="s">
        <v>5355</v>
      </c>
      <c r="J1097" s="300">
        <v>45320</v>
      </c>
      <c r="K1097" s="300">
        <v>45328</v>
      </c>
    </row>
    <row r="1098" spans="1:11" ht="14.9" customHeight="1">
      <c r="A1098" s="298">
        <v>2148986547</v>
      </c>
      <c r="B1098" s="298" t="s">
        <v>2860</v>
      </c>
      <c r="C1098" s="299" t="s">
        <v>5356</v>
      </c>
      <c r="D1098" s="298" t="s">
        <v>2869</v>
      </c>
      <c r="E1098" s="298" t="s">
        <v>2863</v>
      </c>
      <c r="F1098" s="298" t="s">
        <v>2864</v>
      </c>
      <c r="G1098" s="298" t="s">
        <v>2902</v>
      </c>
      <c r="H1098" s="298" t="s">
        <v>2960</v>
      </c>
      <c r="I1098" s="298" t="s">
        <v>5357</v>
      </c>
      <c r="J1098" s="300">
        <v>45338</v>
      </c>
      <c r="K1098" s="300">
        <v>45346</v>
      </c>
    </row>
    <row r="1099" spans="1:11" ht="14.9" customHeight="1">
      <c r="A1099" s="298">
        <v>2148986094</v>
      </c>
      <c r="B1099" s="298" t="s">
        <v>2860</v>
      </c>
      <c r="C1099" s="299" t="s">
        <v>5358</v>
      </c>
      <c r="D1099" s="298" t="s">
        <v>2869</v>
      </c>
      <c r="E1099" s="298" t="s">
        <v>2863</v>
      </c>
      <c r="F1099" s="298" t="s">
        <v>2864</v>
      </c>
      <c r="G1099" s="298" t="s">
        <v>2902</v>
      </c>
      <c r="H1099" s="298" t="s">
        <v>2960</v>
      </c>
      <c r="I1099" s="298" t="s">
        <v>5357</v>
      </c>
      <c r="J1099" s="300">
        <v>45338</v>
      </c>
      <c r="K1099" s="300">
        <v>45346</v>
      </c>
    </row>
    <row r="1100" spans="1:11" ht="14.9" customHeight="1">
      <c r="A1100" s="298">
        <v>2148986075</v>
      </c>
      <c r="B1100" s="298" t="s">
        <v>2860</v>
      </c>
      <c r="C1100" s="299" t="s">
        <v>5359</v>
      </c>
      <c r="D1100" s="298" t="s">
        <v>2869</v>
      </c>
      <c r="E1100" s="298" t="s">
        <v>2863</v>
      </c>
      <c r="F1100" s="298" t="s">
        <v>2864</v>
      </c>
      <c r="G1100" s="298" t="s">
        <v>2943</v>
      </c>
      <c r="H1100" s="298" t="s">
        <v>3041</v>
      </c>
      <c r="I1100" s="298" t="s">
        <v>5360</v>
      </c>
      <c r="J1100" s="300">
        <v>45316</v>
      </c>
      <c r="K1100" s="300">
        <v>45324</v>
      </c>
    </row>
    <row r="1101" spans="1:11" ht="14.9" customHeight="1">
      <c r="A1101" s="298">
        <v>2148985800</v>
      </c>
      <c r="B1101" s="298" t="s">
        <v>2860</v>
      </c>
      <c r="C1101" s="299" t="s">
        <v>5361</v>
      </c>
      <c r="D1101" s="298" t="s">
        <v>2869</v>
      </c>
      <c r="E1101" s="298" t="s">
        <v>2863</v>
      </c>
      <c r="F1101" s="298" t="s">
        <v>2864</v>
      </c>
      <c r="G1101" s="298" t="s">
        <v>2902</v>
      </c>
      <c r="H1101" s="298" t="s">
        <v>2960</v>
      </c>
      <c r="I1101" s="298" t="s">
        <v>5357</v>
      </c>
      <c r="J1101" s="300">
        <v>45338</v>
      </c>
      <c r="K1101" s="300">
        <v>45346</v>
      </c>
    </row>
    <row r="1102" spans="1:11" ht="14.9" customHeight="1">
      <c r="A1102" s="298">
        <v>2148992749</v>
      </c>
      <c r="B1102" s="298" t="s">
        <v>2860</v>
      </c>
      <c r="C1102" s="299" t="s">
        <v>5362</v>
      </c>
      <c r="D1102" s="298" t="s">
        <v>2869</v>
      </c>
      <c r="E1102" s="298" t="s">
        <v>2863</v>
      </c>
      <c r="F1102" s="298" t="s">
        <v>2864</v>
      </c>
      <c r="G1102" s="298" t="s">
        <v>2923</v>
      </c>
      <c r="H1102" s="298" t="s">
        <v>3681</v>
      </c>
      <c r="I1102" s="298" t="s">
        <v>5363</v>
      </c>
      <c r="J1102" s="300">
        <v>45321</v>
      </c>
      <c r="K1102" s="300">
        <v>45329</v>
      </c>
    </row>
    <row r="1103" spans="1:11" ht="14.9" customHeight="1">
      <c r="A1103" s="298">
        <v>2148992500</v>
      </c>
      <c r="B1103" s="298" t="s">
        <v>2860</v>
      </c>
      <c r="C1103" s="299" t="s">
        <v>5364</v>
      </c>
      <c r="D1103" s="298" t="s">
        <v>2862</v>
      </c>
      <c r="E1103" s="298" t="s">
        <v>2863</v>
      </c>
      <c r="F1103" s="298" t="s">
        <v>2864</v>
      </c>
      <c r="G1103" s="298" t="s">
        <v>3321</v>
      </c>
      <c r="H1103" s="298" t="s">
        <v>5365</v>
      </c>
      <c r="I1103" s="298" t="s">
        <v>5366</v>
      </c>
      <c r="J1103" s="300">
        <v>45331</v>
      </c>
      <c r="K1103" s="300">
        <v>45339</v>
      </c>
    </row>
    <row r="1104" spans="1:11" ht="14.9" customHeight="1">
      <c r="A1104" s="298">
        <v>2148992442</v>
      </c>
      <c r="B1104" s="298" t="s">
        <v>2860</v>
      </c>
      <c r="C1104" s="299" t="s">
        <v>5367</v>
      </c>
      <c r="D1104" s="298" t="s">
        <v>2862</v>
      </c>
      <c r="E1104" s="298" t="s">
        <v>2863</v>
      </c>
      <c r="F1104" s="298" t="s">
        <v>2864</v>
      </c>
      <c r="G1104" s="298" t="s">
        <v>3023</v>
      </c>
      <c r="H1104" s="298" t="s">
        <v>4310</v>
      </c>
      <c r="I1104" s="298" t="s">
        <v>5368</v>
      </c>
      <c r="J1104" s="300">
        <v>45331</v>
      </c>
      <c r="K1104" s="300">
        <v>45339</v>
      </c>
    </row>
    <row r="1105" spans="1:11" ht="14.9" customHeight="1">
      <c r="A1105" s="298">
        <v>2148991445</v>
      </c>
      <c r="B1105" s="298" t="s">
        <v>2860</v>
      </c>
      <c r="C1105" s="299" t="s">
        <v>5369</v>
      </c>
      <c r="D1105" s="298" t="s">
        <v>2869</v>
      </c>
      <c r="E1105" s="298" t="s">
        <v>2863</v>
      </c>
      <c r="F1105" s="298" t="s">
        <v>2864</v>
      </c>
      <c r="G1105" s="298" t="s">
        <v>3444</v>
      </c>
      <c r="H1105" s="298" t="s">
        <v>5370</v>
      </c>
      <c r="I1105" s="298" t="s">
        <v>5371</v>
      </c>
      <c r="J1105" s="300">
        <v>45341</v>
      </c>
      <c r="K1105" s="300">
        <v>45349</v>
      </c>
    </row>
    <row r="1106" spans="1:11" ht="14.9" customHeight="1">
      <c r="A1106" s="298">
        <v>2148991384</v>
      </c>
      <c r="B1106" s="298" t="s">
        <v>2860</v>
      </c>
      <c r="C1106" s="299" t="s">
        <v>5372</v>
      </c>
      <c r="D1106" s="298" t="s">
        <v>2876</v>
      </c>
      <c r="E1106" s="298" t="s">
        <v>2863</v>
      </c>
      <c r="F1106" s="298" t="s">
        <v>2864</v>
      </c>
      <c r="G1106" s="298" t="s">
        <v>2865</v>
      </c>
      <c r="H1106" s="298" t="s">
        <v>3054</v>
      </c>
      <c r="I1106" s="298" t="s">
        <v>5373</v>
      </c>
      <c r="J1106" s="300">
        <v>45342</v>
      </c>
      <c r="K1106" s="300">
        <v>45350</v>
      </c>
    </row>
    <row r="1107" spans="1:11" ht="14.9" customHeight="1">
      <c r="A1107" s="298">
        <v>2149000098</v>
      </c>
      <c r="B1107" s="298" t="s">
        <v>2860</v>
      </c>
      <c r="C1107" s="299" t="s">
        <v>5374</v>
      </c>
      <c r="D1107" s="298" t="s">
        <v>2869</v>
      </c>
      <c r="E1107" s="298" t="s">
        <v>2863</v>
      </c>
      <c r="F1107" s="298" t="s">
        <v>2864</v>
      </c>
      <c r="G1107" s="298" t="s">
        <v>3444</v>
      </c>
      <c r="H1107" s="298" t="s">
        <v>3561</v>
      </c>
      <c r="I1107" s="298" t="s">
        <v>5375</v>
      </c>
      <c r="J1107" s="300">
        <v>45318</v>
      </c>
      <c r="K1107" s="300">
        <v>45326</v>
      </c>
    </row>
    <row r="1108" spans="1:11" ht="14.9" customHeight="1">
      <c r="A1108" s="298">
        <v>2148999672</v>
      </c>
      <c r="B1108" s="298" t="s">
        <v>2860</v>
      </c>
      <c r="C1108" s="299" t="s">
        <v>5376</v>
      </c>
      <c r="D1108" s="298" t="s">
        <v>2862</v>
      </c>
      <c r="E1108" s="298" t="s">
        <v>2863</v>
      </c>
      <c r="F1108" s="298" t="s">
        <v>2864</v>
      </c>
      <c r="G1108" s="298" t="s">
        <v>2865</v>
      </c>
      <c r="H1108" s="298" t="s">
        <v>2880</v>
      </c>
      <c r="I1108" s="298" t="s">
        <v>5377</v>
      </c>
      <c r="J1108" s="300">
        <v>45341</v>
      </c>
      <c r="K1108" s="300">
        <v>45349</v>
      </c>
    </row>
    <row r="1109" spans="1:11" ht="14.9" customHeight="1">
      <c r="A1109" s="298">
        <v>2148999606</v>
      </c>
      <c r="B1109" s="298" t="s">
        <v>2860</v>
      </c>
      <c r="C1109" s="299" t="s">
        <v>5378</v>
      </c>
      <c r="D1109" s="298" t="s">
        <v>2862</v>
      </c>
      <c r="E1109" s="298" t="s">
        <v>2863</v>
      </c>
      <c r="F1109" s="298" t="s">
        <v>2864</v>
      </c>
      <c r="G1109" s="298" t="s">
        <v>3785</v>
      </c>
      <c r="H1109" s="298" t="s">
        <v>5379</v>
      </c>
      <c r="I1109" s="298" t="s">
        <v>5380</v>
      </c>
      <c r="J1109" s="300">
        <v>45338</v>
      </c>
      <c r="K1109" s="300">
        <v>45346</v>
      </c>
    </row>
    <row r="1110" spans="1:11" ht="14.9" customHeight="1">
      <c r="A1110" s="298">
        <v>2148999571</v>
      </c>
      <c r="B1110" s="298" t="s">
        <v>2860</v>
      </c>
      <c r="C1110" s="299" t="s">
        <v>5381</v>
      </c>
      <c r="D1110" s="298" t="s">
        <v>2862</v>
      </c>
      <c r="E1110" s="298" t="s">
        <v>2863</v>
      </c>
      <c r="F1110" s="298" t="s">
        <v>2864</v>
      </c>
      <c r="G1110" s="298" t="s">
        <v>2923</v>
      </c>
      <c r="H1110" s="298" t="s">
        <v>5382</v>
      </c>
      <c r="I1110" s="298" t="s">
        <v>5383</v>
      </c>
      <c r="J1110" s="300">
        <v>45338</v>
      </c>
      <c r="K1110" s="300">
        <v>45346</v>
      </c>
    </row>
    <row r="1111" spans="1:11" ht="14.9" customHeight="1">
      <c r="A1111" s="298">
        <v>2148999267</v>
      </c>
      <c r="B1111" s="298" t="s">
        <v>2860</v>
      </c>
      <c r="C1111" s="299" t="s">
        <v>5384</v>
      </c>
      <c r="D1111" s="298" t="s">
        <v>2869</v>
      </c>
      <c r="E1111" s="298" t="s">
        <v>2863</v>
      </c>
      <c r="F1111" s="298" t="s">
        <v>2864</v>
      </c>
      <c r="G1111" s="298" t="s">
        <v>2902</v>
      </c>
      <c r="H1111" s="298" t="s">
        <v>2960</v>
      </c>
      <c r="I1111" s="298" t="s">
        <v>5385</v>
      </c>
      <c r="J1111" s="300">
        <v>45342</v>
      </c>
      <c r="K1111" s="300">
        <v>45350</v>
      </c>
    </row>
    <row r="1112" spans="1:11" ht="14.9" customHeight="1">
      <c r="A1112" s="298">
        <v>2148998915</v>
      </c>
      <c r="B1112" s="298" t="s">
        <v>2860</v>
      </c>
      <c r="C1112" s="299" t="s">
        <v>5386</v>
      </c>
      <c r="D1112" s="298" t="s">
        <v>2869</v>
      </c>
      <c r="E1112" s="298" t="s">
        <v>2863</v>
      </c>
      <c r="F1112" s="298" t="s">
        <v>2864</v>
      </c>
      <c r="G1112" s="298" t="s">
        <v>2902</v>
      </c>
      <c r="H1112" s="298" t="s">
        <v>2960</v>
      </c>
      <c r="I1112" s="298" t="s">
        <v>5357</v>
      </c>
      <c r="J1112" s="300">
        <v>45342</v>
      </c>
      <c r="K1112" s="300">
        <v>45350</v>
      </c>
    </row>
    <row r="1113" spans="1:11" ht="14.9" customHeight="1">
      <c r="A1113" s="298">
        <v>2148997780</v>
      </c>
      <c r="B1113" s="298" t="s">
        <v>2860</v>
      </c>
      <c r="C1113" s="299" t="s">
        <v>5387</v>
      </c>
      <c r="D1113" s="298" t="s">
        <v>2876</v>
      </c>
      <c r="E1113" s="298" t="s">
        <v>2863</v>
      </c>
      <c r="F1113" s="298" t="s">
        <v>2864</v>
      </c>
      <c r="G1113" s="298" t="s">
        <v>2998</v>
      </c>
      <c r="H1113" s="298" t="s">
        <v>5298</v>
      </c>
      <c r="I1113" s="298" t="s">
        <v>5388</v>
      </c>
      <c r="J1113" s="300">
        <v>45331</v>
      </c>
      <c r="K1113" s="300">
        <v>45339</v>
      </c>
    </row>
    <row r="1114" spans="1:11" ht="14.9" customHeight="1">
      <c r="A1114" s="298">
        <v>2149006359</v>
      </c>
      <c r="B1114" s="298" t="s">
        <v>2860</v>
      </c>
      <c r="C1114" s="299" t="s">
        <v>5389</v>
      </c>
      <c r="D1114" s="298" t="s">
        <v>2862</v>
      </c>
      <c r="E1114" s="298" t="s">
        <v>2863</v>
      </c>
      <c r="F1114" s="298" t="s">
        <v>2864</v>
      </c>
      <c r="G1114" s="298" t="s">
        <v>2954</v>
      </c>
      <c r="H1114" s="298" t="s">
        <v>2884</v>
      </c>
      <c r="I1114" s="298" t="s">
        <v>5390</v>
      </c>
      <c r="J1114" s="300">
        <v>45335</v>
      </c>
      <c r="K1114" s="300">
        <v>45343</v>
      </c>
    </row>
    <row r="1115" spans="1:11" ht="14.9" customHeight="1">
      <c r="A1115" s="298">
        <v>2149005887</v>
      </c>
      <c r="B1115" s="298" t="s">
        <v>2860</v>
      </c>
      <c r="C1115" s="299" t="s">
        <v>5391</v>
      </c>
      <c r="D1115" s="298" t="s">
        <v>2869</v>
      </c>
      <c r="E1115" s="298" t="s">
        <v>2863</v>
      </c>
      <c r="F1115" s="298" t="s">
        <v>2864</v>
      </c>
      <c r="G1115" s="298" t="s">
        <v>2911</v>
      </c>
      <c r="H1115" s="298" t="s">
        <v>2960</v>
      </c>
      <c r="I1115" s="298" t="s">
        <v>5392</v>
      </c>
      <c r="J1115" s="300">
        <v>45316</v>
      </c>
      <c r="K1115" s="300">
        <v>45324</v>
      </c>
    </row>
    <row r="1116" spans="1:11" ht="14.9" customHeight="1">
      <c r="A1116" s="298">
        <v>2149005881</v>
      </c>
      <c r="B1116" s="298" t="s">
        <v>2860</v>
      </c>
      <c r="C1116" s="299" t="s">
        <v>5393</v>
      </c>
      <c r="D1116" s="298" t="s">
        <v>2869</v>
      </c>
      <c r="E1116" s="298" t="s">
        <v>2863</v>
      </c>
      <c r="F1116" s="298" t="s">
        <v>2864</v>
      </c>
      <c r="G1116" s="298" t="s">
        <v>2911</v>
      </c>
      <c r="H1116" s="298" t="s">
        <v>2960</v>
      </c>
      <c r="I1116" s="298" t="s">
        <v>5392</v>
      </c>
      <c r="J1116" s="300">
        <v>45316</v>
      </c>
      <c r="K1116" s="300">
        <v>45324</v>
      </c>
    </row>
    <row r="1117" spans="1:11" ht="14.9" customHeight="1">
      <c r="A1117" s="298">
        <v>2149005870</v>
      </c>
      <c r="B1117" s="298" t="s">
        <v>2860</v>
      </c>
      <c r="C1117" s="299" t="s">
        <v>5394</v>
      </c>
      <c r="D1117" s="298" t="s">
        <v>2869</v>
      </c>
      <c r="E1117" s="298" t="s">
        <v>2863</v>
      </c>
      <c r="F1117" s="298" t="s">
        <v>2864</v>
      </c>
      <c r="G1117" s="298" t="s">
        <v>2911</v>
      </c>
      <c r="H1117" s="298" t="s">
        <v>2960</v>
      </c>
      <c r="I1117" s="298" t="s">
        <v>5392</v>
      </c>
      <c r="J1117" s="300">
        <v>45316</v>
      </c>
      <c r="K1117" s="300">
        <v>45324</v>
      </c>
    </row>
    <row r="1118" spans="1:11" ht="14.9" customHeight="1">
      <c r="A1118" s="298">
        <v>2149003968</v>
      </c>
      <c r="B1118" s="298" t="s">
        <v>2860</v>
      </c>
      <c r="C1118" s="299" t="s">
        <v>5395</v>
      </c>
      <c r="D1118" s="298" t="s">
        <v>2869</v>
      </c>
      <c r="E1118" s="298" t="s">
        <v>2863</v>
      </c>
      <c r="F1118" s="298" t="s">
        <v>2864</v>
      </c>
      <c r="G1118" s="298" t="s">
        <v>2902</v>
      </c>
      <c r="H1118" s="298" t="s">
        <v>2960</v>
      </c>
      <c r="I1118" s="298" t="s">
        <v>5341</v>
      </c>
      <c r="J1118" s="300">
        <v>45338</v>
      </c>
      <c r="K1118" s="300">
        <v>45346</v>
      </c>
    </row>
    <row r="1119" spans="1:11" ht="14.9" customHeight="1">
      <c r="A1119" s="298">
        <v>2149012381</v>
      </c>
      <c r="B1119" s="298" t="s">
        <v>2860</v>
      </c>
      <c r="C1119" s="299" t="s">
        <v>5396</v>
      </c>
      <c r="D1119" s="298" t="s">
        <v>2876</v>
      </c>
      <c r="E1119" s="298" t="s">
        <v>2863</v>
      </c>
      <c r="F1119" s="298" t="s">
        <v>2864</v>
      </c>
      <c r="G1119" s="298" t="s">
        <v>2970</v>
      </c>
      <c r="H1119" s="298" t="s">
        <v>4897</v>
      </c>
      <c r="I1119" s="298" t="s">
        <v>5397</v>
      </c>
      <c r="J1119" s="300">
        <v>45328</v>
      </c>
      <c r="K1119" s="300">
        <v>45336</v>
      </c>
    </row>
    <row r="1120" spans="1:11" ht="14.9" customHeight="1">
      <c r="A1120" s="298">
        <v>2149012347</v>
      </c>
      <c r="B1120" s="298" t="s">
        <v>2860</v>
      </c>
      <c r="C1120" s="299" t="s">
        <v>5398</v>
      </c>
      <c r="D1120" s="298" t="s">
        <v>2876</v>
      </c>
      <c r="E1120" s="298" t="s">
        <v>2863</v>
      </c>
      <c r="F1120" s="298" t="s">
        <v>2864</v>
      </c>
      <c r="G1120" s="298" t="s">
        <v>2970</v>
      </c>
      <c r="H1120" s="298" t="s">
        <v>4897</v>
      </c>
      <c r="I1120" s="298" t="s">
        <v>5399</v>
      </c>
      <c r="J1120" s="300">
        <v>45328</v>
      </c>
      <c r="K1120" s="300">
        <v>45336</v>
      </c>
    </row>
    <row r="1121" spans="1:11" ht="14.9" customHeight="1">
      <c r="A1121" s="298">
        <v>2149012309</v>
      </c>
      <c r="B1121" s="298" t="s">
        <v>2860</v>
      </c>
      <c r="C1121" s="299" t="s">
        <v>5400</v>
      </c>
      <c r="D1121" s="298" t="s">
        <v>2876</v>
      </c>
      <c r="E1121" s="298" t="s">
        <v>2863</v>
      </c>
      <c r="F1121" s="298" t="s">
        <v>2864</v>
      </c>
      <c r="G1121" s="298" t="s">
        <v>2970</v>
      </c>
      <c r="H1121" s="298" t="s">
        <v>4897</v>
      </c>
      <c r="I1121" s="298" t="s">
        <v>5401</v>
      </c>
      <c r="J1121" s="300">
        <v>45328</v>
      </c>
      <c r="K1121" s="300">
        <v>45336</v>
      </c>
    </row>
    <row r="1122" spans="1:11" ht="14.9" customHeight="1">
      <c r="A1122" s="298">
        <v>2149012292</v>
      </c>
      <c r="B1122" s="298" t="s">
        <v>2860</v>
      </c>
      <c r="C1122" s="299" t="s">
        <v>5402</v>
      </c>
      <c r="D1122" s="298" t="s">
        <v>2869</v>
      </c>
      <c r="E1122" s="298" t="s">
        <v>2863</v>
      </c>
      <c r="F1122" s="298" t="s">
        <v>2864</v>
      </c>
      <c r="G1122" s="298" t="s">
        <v>2923</v>
      </c>
      <c r="H1122" s="298" t="s">
        <v>3026</v>
      </c>
      <c r="I1122" s="298" t="s">
        <v>5403</v>
      </c>
      <c r="J1122" s="300">
        <v>45337</v>
      </c>
      <c r="K1122" s="300">
        <v>45345</v>
      </c>
    </row>
    <row r="1123" spans="1:11" ht="14.9" customHeight="1">
      <c r="A1123" s="298">
        <v>2149012257</v>
      </c>
      <c r="B1123" s="298" t="s">
        <v>2860</v>
      </c>
      <c r="C1123" s="299" t="s">
        <v>5404</v>
      </c>
      <c r="D1123" s="298" t="s">
        <v>2869</v>
      </c>
      <c r="E1123" s="298" t="s">
        <v>2863</v>
      </c>
      <c r="F1123" s="298" t="s">
        <v>2864</v>
      </c>
      <c r="G1123" s="298" t="s">
        <v>2923</v>
      </c>
      <c r="H1123" s="298" t="s">
        <v>3026</v>
      </c>
      <c r="I1123" s="298" t="s">
        <v>5403</v>
      </c>
      <c r="J1123" s="300">
        <v>45337</v>
      </c>
      <c r="K1123" s="300">
        <v>45345</v>
      </c>
    </row>
    <row r="1124" spans="1:11" ht="14.9" customHeight="1">
      <c r="A1124" s="298">
        <v>2149012251</v>
      </c>
      <c r="B1124" s="298" t="s">
        <v>2860</v>
      </c>
      <c r="C1124" s="299" t="s">
        <v>5405</v>
      </c>
      <c r="D1124" s="298" t="s">
        <v>2869</v>
      </c>
      <c r="E1124" s="298" t="s">
        <v>2863</v>
      </c>
      <c r="F1124" s="298" t="s">
        <v>2864</v>
      </c>
      <c r="G1124" s="298" t="s">
        <v>2911</v>
      </c>
      <c r="H1124" s="298" t="s">
        <v>3336</v>
      </c>
      <c r="I1124" s="298" t="s">
        <v>5406</v>
      </c>
      <c r="J1124" s="300">
        <v>45337</v>
      </c>
      <c r="K1124" s="300">
        <v>45345</v>
      </c>
    </row>
    <row r="1125" spans="1:11" ht="14.9" customHeight="1">
      <c r="A1125" s="298">
        <v>2149012238</v>
      </c>
      <c r="B1125" s="298" t="s">
        <v>2860</v>
      </c>
      <c r="C1125" s="299" t="s">
        <v>5407</v>
      </c>
      <c r="D1125" s="298" t="s">
        <v>2869</v>
      </c>
      <c r="E1125" s="298" t="s">
        <v>2863</v>
      </c>
      <c r="F1125" s="298" t="s">
        <v>2864</v>
      </c>
      <c r="G1125" s="298" t="s">
        <v>2911</v>
      </c>
      <c r="H1125" s="298" t="s">
        <v>3336</v>
      </c>
      <c r="I1125" s="298" t="s">
        <v>5406</v>
      </c>
      <c r="J1125" s="300">
        <v>45337</v>
      </c>
      <c r="K1125" s="300">
        <v>45345</v>
      </c>
    </row>
    <row r="1126" spans="1:11" ht="14.9" customHeight="1">
      <c r="A1126" s="298">
        <v>2149012132</v>
      </c>
      <c r="B1126" s="298" t="s">
        <v>2860</v>
      </c>
      <c r="C1126" s="299" t="s">
        <v>5408</v>
      </c>
      <c r="D1126" s="298" t="s">
        <v>2876</v>
      </c>
      <c r="E1126" s="298" t="s">
        <v>2863</v>
      </c>
      <c r="F1126" s="298" t="s">
        <v>2864</v>
      </c>
      <c r="G1126" s="298" t="s">
        <v>2970</v>
      </c>
      <c r="H1126" s="298" t="s">
        <v>4897</v>
      </c>
      <c r="I1126" s="298" t="s">
        <v>5409</v>
      </c>
      <c r="J1126" s="300">
        <v>45328</v>
      </c>
      <c r="K1126" s="300">
        <v>45336</v>
      </c>
    </row>
    <row r="1127" spans="1:11" ht="14.9" customHeight="1">
      <c r="A1127" s="298">
        <v>2149012085</v>
      </c>
      <c r="B1127" s="298" t="s">
        <v>2860</v>
      </c>
      <c r="C1127" s="299" t="s">
        <v>5410</v>
      </c>
      <c r="D1127" s="298" t="s">
        <v>2876</v>
      </c>
      <c r="E1127" s="298" t="s">
        <v>2863</v>
      </c>
      <c r="F1127" s="298" t="s">
        <v>2864</v>
      </c>
      <c r="G1127" s="298" t="s">
        <v>2970</v>
      </c>
      <c r="H1127" s="298" t="s">
        <v>4900</v>
      </c>
      <c r="I1127" s="298" t="s">
        <v>5411</v>
      </c>
      <c r="J1127" s="300">
        <v>45328</v>
      </c>
      <c r="K1127" s="300">
        <v>45336</v>
      </c>
    </row>
    <row r="1128" spans="1:11" ht="14.9" customHeight="1">
      <c r="A1128" s="298">
        <v>2149012079</v>
      </c>
      <c r="B1128" s="298" t="s">
        <v>2860</v>
      </c>
      <c r="C1128" s="299" t="s">
        <v>5412</v>
      </c>
      <c r="D1128" s="298" t="s">
        <v>2876</v>
      </c>
      <c r="E1128" s="298" t="s">
        <v>2863</v>
      </c>
      <c r="F1128" s="298" t="s">
        <v>2864</v>
      </c>
      <c r="G1128" s="298" t="s">
        <v>2970</v>
      </c>
      <c r="H1128" s="298" t="s">
        <v>4897</v>
      </c>
      <c r="I1128" s="298" t="s">
        <v>5413</v>
      </c>
      <c r="J1128" s="300">
        <v>45328</v>
      </c>
      <c r="K1128" s="300">
        <v>45336</v>
      </c>
    </row>
    <row r="1129" spans="1:11" ht="14.9" customHeight="1">
      <c r="A1129" s="298">
        <v>2149010908</v>
      </c>
      <c r="B1129" s="298" t="s">
        <v>2860</v>
      </c>
      <c r="C1129" s="299" t="s">
        <v>5414</v>
      </c>
      <c r="D1129" s="298" t="s">
        <v>2869</v>
      </c>
      <c r="E1129" s="298" t="s">
        <v>2863</v>
      </c>
      <c r="F1129" s="298" t="s">
        <v>2864</v>
      </c>
      <c r="G1129" s="298" t="s">
        <v>3690</v>
      </c>
      <c r="H1129" s="298" t="s">
        <v>3026</v>
      </c>
      <c r="I1129" s="298" t="s">
        <v>5415</v>
      </c>
      <c r="J1129" s="300">
        <v>45323</v>
      </c>
      <c r="K1129" s="300">
        <v>45331</v>
      </c>
    </row>
    <row r="1130" spans="1:11" ht="14.9" customHeight="1">
      <c r="A1130" s="298">
        <v>2149020163</v>
      </c>
      <c r="B1130" s="298" t="s">
        <v>2860</v>
      </c>
      <c r="C1130" s="299" t="s">
        <v>5416</v>
      </c>
      <c r="D1130" s="298" t="s">
        <v>2869</v>
      </c>
      <c r="E1130" s="298" t="s">
        <v>2863</v>
      </c>
      <c r="F1130" s="298" t="s">
        <v>2864</v>
      </c>
      <c r="G1130" s="298" t="s">
        <v>2923</v>
      </c>
      <c r="H1130" s="298" t="s">
        <v>3112</v>
      </c>
      <c r="I1130" s="298" t="s">
        <v>5417</v>
      </c>
      <c r="J1130" s="300">
        <v>45336</v>
      </c>
      <c r="K1130" s="300">
        <v>45344</v>
      </c>
    </row>
    <row r="1131" spans="1:11" ht="14.9" customHeight="1">
      <c r="A1131" s="298">
        <v>2149019259</v>
      </c>
      <c r="B1131" s="298" t="s">
        <v>2860</v>
      </c>
      <c r="C1131" s="299" t="s">
        <v>5418</v>
      </c>
      <c r="D1131" s="298" t="s">
        <v>2869</v>
      </c>
      <c r="E1131" s="298" t="s">
        <v>2863</v>
      </c>
      <c r="F1131" s="298" t="s">
        <v>2864</v>
      </c>
      <c r="G1131" s="298" t="s">
        <v>3387</v>
      </c>
      <c r="H1131" s="298" t="s">
        <v>4374</v>
      </c>
      <c r="I1131" s="298" t="s">
        <v>5419</v>
      </c>
      <c r="J1131" s="300">
        <v>45336</v>
      </c>
      <c r="K1131" s="300">
        <v>45344</v>
      </c>
    </row>
    <row r="1132" spans="1:11" ht="14.9" customHeight="1">
      <c r="A1132" s="298">
        <v>2149018796</v>
      </c>
      <c r="B1132" s="298" t="s">
        <v>2860</v>
      </c>
      <c r="C1132" s="299" t="s">
        <v>5420</v>
      </c>
      <c r="D1132" s="298" t="s">
        <v>2862</v>
      </c>
      <c r="E1132" s="298" t="s">
        <v>2863</v>
      </c>
      <c r="F1132" s="298" t="s">
        <v>2864</v>
      </c>
      <c r="G1132" s="298" t="s">
        <v>2899</v>
      </c>
      <c r="H1132" s="298" t="s">
        <v>4006</v>
      </c>
      <c r="I1132" s="298" t="s">
        <v>5421</v>
      </c>
      <c r="J1132" s="300">
        <v>45344</v>
      </c>
      <c r="K1132" s="300">
        <v>45352</v>
      </c>
    </row>
    <row r="1133" spans="1:11" ht="14.9" customHeight="1">
      <c r="A1133" s="298">
        <v>2149026510</v>
      </c>
      <c r="B1133" s="298" t="s">
        <v>2860</v>
      </c>
      <c r="C1133" s="299" t="s">
        <v>5422</v>
      </c>
      <c r="D1133" s="298" t="s">
        <v>2869</v>
      </c>
      <c r="E1133" s="298" t="s">
        <v>2863</v>
      </c>
      <c r="F1133" s="298" t="s">
        <v>2864</v>
      </c>
      <c r="G1133" s="298" t="s">
        <v>2902</v>
      </c>
      <c r="H1133" s="298" t="s">
        <v>2978</v>
      </c>
      <c r="I1133" s="298" t="s">
        <v>5423</v>
      </c>
      <c r="J1133" s="300">
        <v>45326</v>
      </c>
      <c r="K1133" s="300">
        <v>45334</v>
      </c>
    </row>
    <row r="1134" spans="1:11" ht="14.9" customHeight="1">
      <c r="A1134" s="298">
        <v>2149026498</v>
      </c>
      <c r="B1134" s="298" t="s">
        <v>2860</v>
      </c>
      <c r="C1134" s="299" t="s">
        <v>5424</v>
      </c>
      <c r="D1134" s="298" t="s">
        <v>2869</v>
      </c>
      <c r="E1134" s="298" t="s">
        <v>2863</v>
      </c>
      <c r="F1134" s="298" t="s">
        <v>2864</v>
      </c>
      <c r="G1134" s="298" t="s">
        <v>2920</v>
      </c>
      <c r="H1134" s="298" t="s">
        <v>5425</v>
      </c>
      <c r="I1134" s="298" t="s">
        <v>5426</v>
      </c>
      <c r="J1134" s="300">
        <v>45324</v>
      </c>
      <c r="K1134" s="300">
        <v>45332</v>
      </c>
    </row>
    <row r="1135" spans="1:11" ht="14.9" customHeight="1">
      <c r="A1135" s="298">
        <v>2149033202</v>
      </c>
      <c r="B1135" s="298" t="s">
        <v>2860</v>
      </c>
      <c r="C1135" s="299" t="s">
        <v>5427</v>
      </c>
      <c r="D1135" s="298" t="s">
        <v>2869</v>
      </c>
      <c r="E1135" s="298" t="s">
        <v>2863</v>
      </c>
      <c r="F1135" s="298" t="s">
        <v>2864</v>
      </c>
      <c r="G1135" s="298" t="s">
        <v>2923</v>
      </c>
      <c r="H1135" s="298" t="s">
        <v>4374</v>
      </c>
      <c r="I1135" s="298" t="s">
        <v>5428</v>
      </c>
      <c r="J1135" s="300">
        <v>45324</v>
      </c>
      <c r="K1135" s="300">
        <v>45332</v>
      </c>
    </row>
    <row r="1136" spans="1:11" ht="14.9" customHeight="1">
      <c r="A1136" s="298">
        <v>2149032961</v>
      </c>
      <c r="B1136" s="298" t="s">
        <v>2860</v>
      </c>
      <c r="C1136" s="299" t="s">
        <v>5429</v>
      </c>
      <c r="D1136" s="298" t="s">
        <v>2869</v>
      </c>
      <c r="E1136" s="298" t="s">
        <v>2863</v>
      </c>
      <c r="F1136" s="298" t="s">
        <v>2864</v>
      </c>
      <c r="G1136" s="298" t="s">
        <v>2934</v>
      </c>
      <c r="H1136" s="298" t="s">
        <v>3681</v>
      </c>
      <c r="I1136" s="298" t="s">
        <v>5430</v>
      </c>
      <c r="J1136" s="300">
        <v>45331</v>
      </c>
      <c r="K1136" s="300">
        <v>45339</v>
      </c>
    </row>
    <row r="1137" spans="1:11" ht="14.9" customHeight="1">
      <c r="A1137" s="298">
        <v>2149032492</v>
      </c>
      <c r="B1137" s="298" t="s">
        <v>2860</v>
      </c>
      <c r="C1137" s="299" t="s">
        <v>5431</v>
      </c>
      <c r="D1137" s="298" t="s">
        <v>2876</v>
      </c>
      <c r="E1137" s="298" t="s">
        <v>2863</v>
      </c>
      <c r="F1137" s="298" t="s">
        <v>2864</v>
      </c>
      <c r="G1137" s="298" t="s">
        <v>5432</v>
      </c>
      <c r="H1137" s="298" t="s">
        <v>5433</v>
      </c>
      <c r="I1137" s="298" t="s">
        <v>5434</v>
      </c>
      <c r="J1137" s="300">
        <v>45341</v>
      </c>
      <c r="K1137" s="300">
        <v>45349</v>
      </c>
    </row>
    <row r="1138" spans="1:11" ht="14.9" customHeight="1">
      <c r="A1138" s="298">
        <v>2149032478</v>
      </c>
      <c r="B1138" s="298" t="s">
        <v>2860</v>
      </c>
      <c r="C1138" s="299" t="s">
        <v>5435</v>
      </c>
      <c r="D1138" s="298" t="s">
        <v>2869</v>
      </c>
      <c r="E1138" s="298" t="s">
        <v>2863</v>
      </c>
      <c r="F1138" s="298" t="s">
        <v>2864</v>
      </c>
      <c r="G1138" s="298" t="s">
        <v>2934</v>
      </c>
      <c r="H1138" s="298" t="s">
        <v>3357</v>
      </c>
      <c r="I1138" s="298" t="s">
        <v>5436</v>
      </c>
      <c r="J1138" s="300">
        <v>45323</v>
      </c>
      <c r="K1138" s="300">
        <v>45331</v>
      </c>
    </row>
    <row r="1139" spans="1:11" ht="14.9" customHeight="1">
      <c r="A1139" s="298">
        <v>2149032435</v>
      </c>
      <c r="B1139" s="298" t="s">
        <v>2860</v>
      </c>
      <c r="C1139" s="299" t="s">
        <v>5437</v>
      </c>
      <c r="D1139" s="298" t="s">
        <v>2876</v>
      </c>
      <c r="E1139" s="298" t="s">
        <v>2863</v>
      </c>
      <c r="F1139" s="298" t="s">
        <v>2864</v>
      </c>
      <c r="G1139" s="298" t="s">
        <v>5432</v>
      </c>
      <c r="H1139" s="298" t="s">
        <v>5433</v>
      </c>
      <c r="I1139" s="298" t="s">
        <v>5434</v>
      </c>
      <c r="J1139" s="300">
        <v>45336</v>
      </c>
      <c r="K1139" s="300">
        <v>45344</v>
      </c>
    </row>
    <row r="1140" spans="1:11" ht="14.9" customHeight="1">
      <c r="A1140" s="298">
        <v>2149032381</v>
      </c>
      <c r="B1140" s="298" t="s">
        <v>2860</v>
      </c>
      <c r="C1140" s="299" t="s">
        <v>5438</v>
      </c>
      <c r="D1140" s="298" t="s">
        <v>2876</v>
      </c>
      <c r="E1140" s="298" t="s">
        <v>2863</v>
      </c>
      <c r="F1140" s="298" t="s">
        <v>2864</v>
      </c>
      <c r="G1140" s="298" t="s">
        <v>5432</v>
      </c>
      <c r="H1140" s="298" t="s">
        <v>5433</v>
      </c>
      <c r="I1140" s="298" t="s">
        <v>5434</v>
      </c>
      <c r="J1140" s="300">
        <v>45328</v>
      </c>
      <c r="K1140" s="300">
        <v>45336</v>
      </c>
    </row>
    <row r="1141" spans="1:11" ht="14.9" customHeight="1">
      <c r="A1141" s="298">
        <v>2149032255</v>
      </c>
      <c r="B1141" s="298" t="s">
        <v>2860</v>
      </c>
      <c r="C1141" s="299" t="s">
        <v>5439</v>
      </c>
      <c r="D1141" s="298" t="s">
        <v>2869</v>
      </c>
      <c r="E1141" s="298" t="s">
        <v>2863</v>
      </c>
      <c r="F1141" s="298" t="s">
        <v>2864</v>
      </c>
      <c r="G1141" s="298" t="s">
        <v>2902</v>
      </c>
      <c r="H1141" s="298" t="s">
        <v>2960</v>
      </c>
      <c r="I1141" s="298" t="s">
        <v>5440</v>
      </c>
      <c r="J1141" s="300">
        <v>45345</v>
      </c>
      <c r="K1141" s="300">
        <v>45353</v>
      </c>
    </row>
    <row r="1142" spans="1:11" ht="14.9" customHeight="1">
      <c r="A1142" s="298">
        <v>2149032086</v>
      </c>
      <c r="B1142" s="298" t="s">
        <v>2860</v>
      </c>
      <c r="C1142" s="299" t="s">
        <v>5441</v>
      </c>
      <c r="D1142" s="298" t="s">
        <v>2869</v>
      </c>
      <c r="E1142" s="298" t="s">
        <v>2863</v>
      </c>
      <c r="F1142" s="298" t="s">
        <v>2864</v>
      </c>
      <c r="G1142" s="298" t="s">
        <v>2902</v>
      </c>
      <c r="H1142" s="298" t="s">
        <v>2960</v>
      </c>
      <c r="I1142" s="298" t="s">
        <v>5442</v>
      </c>
      <c r="J1142" s="300">
        <v>45337</v>
      </c>
      <c r="K1142" s="300">
        <v>45345</v>
      </c>
    </row>
    <row r="1143" spans="1:11" ht="14.9" customHeight="1">
      <c r="A1143" s="298">
        <v>2149032021</v>
      </c>
      <c r="B1143" s="298" t="s">
        <v>2860</v>
      </c>
      <c r="C1143" s="299" t="s">
        <v>5443</v>
      </c>
      <c r="D1143" s="298" t="s">
        <v>2876</v>
      </c>
      <c r="E1143" s="298" t="s">
        <v>2863</v>
      </c>
      <c r="F1143" s="298" t="s">
        <v>2864</v>
      </c>
      <c r="G1143" s="298" t="s">
        <v>5432</v>
      </c>
      <c r="H1143" s="298" t="s">
        <v>5433</v>
      </c>
      <c r="I1143" s="298" t="s">
        <v>5434</v>
      </c>
      <c r="J1143" s="300">
        <v>45331</v>
      </c>
      <c r="K1143" s="300">
        <v>45339</v>
      </c>
    </row>
    <row r="1144" spans="1:11" ht="14.9" customHeight="1">
      <c r="A1144" s="298">
        <v>2149031970</v>
      </c>
      <c r="B1144" s="298" t="s">
        <v>2860</v>
      </c>
      <c r="C1144" s="299" t="s">
        <v>5444</v>
      </c>
      <c r="D1144" s="298" t="s">
        <v>2869</v>
      </c>
      <c r="E1144" s="298" t="s">
        <v>2863</v>
      </c>
      <c r="F1144" s="298" t="s">
        <v>2864</v>
      </c>
      <c r="G1144" s="298" t="s">
        <v>2902</v>
      </c>
      <c r="H1144" s="298" t="s">
        <v>2960</v>
      </c>
      <c r="I1144" s="298" t="s">
        <v>5442</v>
      </c>
      <c r="J1144" s="300">
        <v>45345</v>
      </c>
      <c r="K1144" s="300">
        <v>45353</v>
      </c>
    </row>
    <row r="1145" spans="1:11" ht="14.9" customHeight="1">
      <c r="A1145" s="298">
        <v>2149031234</v>
      </c>
      <c r="B1145" s="298" t="s">
        <v>2860</v>
      </c>
      <c r="C1145" s="299" t="s">
        <v>5445</v>
      </c>
      <c r="D1145" s="298" t="s">
        <v>2862</v>
      </c>
      <c r="E1145" s="298" t="s">
        <v>2863</v>
      </c>
      <c r="F1145" s="298" t="s">
        <v>2864</v>
      </c>
      <c r="G1145" s="298" t="s">
        <v>3321</v>
      </c>
      <c r="H1145" s="298" t="s">
        <v>4128</v>
      </c>
      <c r="I1145" s="298" t="s">
        <v>5337</v>
      </c>
      <c r="J1145" s="300">
        <v>45329</v>
      </c>
      <c r="K1145" s="300">
        <v>45337</v>
      </c>
    </row>
    <row r="1146" spans="1:11" ht="14.9" customHeight="1">
      <c r="A1146" s="298">
        <v>2149031145</v>
      </c>
      <c r="B1146" s="298" t="s">
        <v>2860</v>
      </c>
      <c r="C1146" s="299" t="s">
        <v>5446</v>
      </c>
      <c r="D1146" s="298" t="s">
        <v>2862</v>
      </c>
      <c r="E1146" s="298" t="s">
        <v>2863</v>
      </c>
      <c r="F1146" s="298" t="s">
        <v>2864</v>
      </c>
      <c r="G1146" s="298" t="s">
        <v>3321</v>
      </c>
      <c r="H1146" s="298" t="s">
        <v>5365</v>
      </c>
      <c r="I1146" s="298" t="s">
        <v>5366</v>
      </c>
      <c r="J1146" s="300">
        <v>45331</v>
      </c>
      <c r="K1146" s="300">
        <v>45339</v>
      </c>
    </row>
    <row r="1147" spans="1:11" ht="14.9" customHeight="1">
      <c r="A1147" s="298">
        <v>2149030849</v>
      </c>
      <c r="B1147" s="298" t="s">
        <v>2860</v>
      </c>
      <c r="C1147" s="299" t="s">
        <v>5447</v>
      </c>
      <c r="D1147" s="298" t="s">
        <v>2869</v>
      </c>
      <c r="E1147" s="298" t="s">
        <v>2863</v>
      </c>
      <c r="F1147" s="298" t="s">
        <v>2864</v>
      </c>
      <c r="G1147" s="298" t="s">
        <v>2902</v>
      </c>
      <c r="H1147" s="298" t="s">
        <v>2960</v>
      </c>
      <c r="I1147" s="298" t="s">
        <v>5442</v>
      </c>
      <c r="J1147" s="300">
        <v>45345</v>
      </c>
      <c r="K1147" s="300">
        <v>45353</v>
      </c>
    </row>
    <row r="1148" spans="1:11" ht="14.9" customHeight="1">
      <c r="A1148" s="298">
        <v>2149027287</v>
      </c>
      <c r="B1148" s="298" t="s">
        <v>2860</v>
      </c>
      <c r="C1148" s="299" t="s">
        <v>5448</v>
      </c>
      <c r="D1148" s="298" t="s">
        <v>2869</v>
      </c>
      <c r="E1148" s="298" t="s">
        <v>2863</v>
      </c>
      <c r="F1148" s="298" t="s">
        <v>2864</v>
      </c>
      <c r="G1148" s="298" t="s">
        <v>2923</v>
      </c>
      <c r="H1148" s="298" t="s">
        <v>5449</v>
      </c>
      <c r="I1148" s="298" t="s">
        <v>5450</v>
      </c>
      <c r="J1148" s="300">
        <v>45324</v>
      </c>
      <c r="K1148" s="300">
        <v>45332</v>
      </c>
    </row>
    <row r="1149" spans="1:11" ht="14.9" customHeight="1">
      <c r="A1149" s="298">
        <v>2149048607</v>
      </c>
      <c r="B1149" s="298" t="s">
        <v>2860</v>
      </c>
      <c r="C1149" s="299" t="s">
        <v>5451</v>
      </c>
      <c r="D1149" s="298" t="s">
        <v>2869</v>
      </c>
      <c r="E1149" s="298" t="s">
        <v>2863</v>
      </c>
      <c r="F1149" s="298" t="s">
        <v>2864</v>
      </c>
      <c r="G1149" s="298" t="s">
        <v>2902</v>
      </c>
      <c r="H1149" s="298" t="s">
        <v>2960</v>
      </c>
      <c r="I1149" s="298" t="s">
        <v>5452</v>
      </c>
      <c r="J1149" s="300">
        <v>45345</v>
      </c>
      <c r="K1149" s="300">
        <v>45353</v>
      </c>
    </row>
    <row r="1150" spans="1:11" ht="14.9" customHeight="1">
      <c r="A1150" s="298">
        <v>2149048574</v>
      </c>
      <c r="B1150" s="298" t="s">
        <v>2860</v>
      </c>
      <c r="C1150" s="299" t="s">
        <v>5453</v>
      </c>
      <c r="D1150" s="298" t="s">
        <v>2869</v>
      </c>
      <c r="E1150" s="298" t="s">
        <v>2863</v>
      </c>
      <c r="F1150" s="298" t="s">
        <v>2864</v>
      </c>
      <c r="G1150" s="298" t="s">
        <v>2923</v>
      </c>
      <c r="H1150" s="298" t="s">
        <v>5454</v>
      </c>
      <c r="I1150" s="298" t="s">
        <v>5455</v>
      </c>
      <c r="J1150" s="300">
        <v>45330</v>
      </c>
      <c r="K1150" s="300">
        <v>45338</v>
      </c>
    </row>
    <row r="1151" spans="1:11" ht="14.9" customHeight="1">
      <c r="A1151" s="298">
        <v>2149048284</v>
      </c>
      <c r="B1151" s="298" t="s">
        <v>2860</v>
      </c>
      <c r="C1151" s="299" t="s">
        <v>5456</v>
      </c>
      <c r="D1151" s="298" t="s">
        <v>2869</v>
      </c>
      <c r="E1151" s="298" t="s">
        <v>2863</v>
      </c>
      <c r="F1151" s="298" t="s">
        <v>2864</v>
      </c>
      <c r="G1151" s="298" t="s">
        <v>2923</v>
      </c>
      <c r="H1151" s="298" t="s">
        <v>3681</v>
      </c>
      <c r="I1151" s="298" t="s">
        <v>5457</v>
      </c>
      <c r="J1151" s="300">
        <v>45337</v>
      </c>
      <c r="K1151" s="300">
        <v>45345</v>
      </c>
    </row>
    <row r="1152" spans="1:11" ht="14.9" customHeight="1">
      <c r="A1152" s="298">
        <v>2149047302</v>
      </c>
      <c r="B1152" s="298" t="s">
        <v>2860</v>
      </c>
      <c r="C1152" s="299" t="s">
        <v>5458</v>
      </c>
      <c r="D1152" s="298" t="s">
        <v>2869</v>
      </c>
      <c r="E1152" s="298" t="s">
        <v>2863</v>
      </c>
      <c r="F1152" s="298" t="s">
        <v>2864</v>
      </c>
      <c r="G1152" s="298" t="s">
        <v>2906</v>
      </c>
      <c r="H1152" s="298" t="s">
        <v>3681</v>
      </c>
      <c r="I1152" s="298" t="s">
        <v>5459</v>
      </c>
      <c r="J1152" s="300">
        <v>45328</v>
      </c>
      <c r="K1152" s="300">
        <v>45336</v>
      </c>
    </row>
    <row r="1153" spans="1:11" ht="14.9" customHeight="1">
      <c r="A1153" s="298">
        <v>2149047291</v>
      </c>
      <c r="B1153" s="298" t="s">
        <v>2860</v>
      </c>
      <c r="C1153" s="299" t="s">
        <v>5460</v>
      </c>
      <c r="D1153" s="298" t="s">
        <v>2869</v>
      </c>
      <c r="E1153" s="298" t="s">
        <v>2863</v>
      </c>
      <c r="F1153" s="298" t="s">
        <v>2864</v>
      </c>
      <c r="G1153" s="298" t="s">
        <v>2906</v>
      </c>
      <c r="H1153" s="298" t="s">
        <v>3681</v>
      </c>
      <c r="I1153" s="298" t="s">
        <v>5459</v>
      </c>
      <c r="J1153" s="300">
        <v>45327</v>
      </c>
      <c r="K1153" s="300">
        <v>45335</v>
      </c>
    </row>
    <row r="1154" spans="1:11" ht="14.9" customHeight="1">
      <c r="A1154" s="298">
        <v>2149045515</v>
      </c>
      <c r="B1154" s="298" t="s">
        <v>2860</v>
      </c>
      <c r="C1154" s="299" t="s">
        <v>5461</v>
      </c>
      <c r="D1154" s="298" t="s">
        <v>2869</v>
      </c>
      <c r="E1154" s="298" t="s">
        <v>2863</v>
      </c>
      <c r="F1154" s="298" t="s">
        <v>2864</v>
      </c>
      <c r="G1154" s="298" t="s">
        <v>2923</v>
      </c>
      <c r="H1154" s="298" t="s">
        <v>3681</v>
      </c>
      <c r="I1154" s="298" t="s">
        <v>5462</v>
      </c>
      <c r="J1154" s="300">
        <v>45334</v>
      </c>
      <c r="K1154" s="300">
        <v>45342</v>
      </c>
    </row>
    <row r="1155" spans="1:11" ht="14.9" customHeight="1">
      <c r="A1155" s="298">
        <v>2149045142</v>
      </c>
      <c r="B1155" s="298" t="s">
        <v>2860</v>
      </c>
      <c r="C1155" s="299" t="s">
        <v>5463</v>
      </c>
      <c r="D1155" s="298" t="s">
        <v>2869</v>
      </c>
      <c r="E1155" s="298" t="s">
        <v>2863</v>
      </c>
      <c r="F1155" s="298" t="s">
        <v>2864</v>
      </c>
      <c r="G1155" s="298" t="s">
        <v>2970</v>
      </c>
      <c r="H1155" s="298" t="s">
        <v>2999</v>
      </c>
      <c r="I1155" s="298" t="s">
        <v>5464</v>
      </c>
      <c r="J1155" s="300">
        <v>45322</v>
      </c>
      <c r="K1155" s="300">
        <v>45330</v>
      </c>
    </row>
    <row r="1156" spans="1:11" ht="14.9" customHeight="1">
      <c r="A1156" s="298">
        <v>2149042403</v>
      </c>
      <c r="B1156" s="298" t="s">
        <v>2860</v>
      </c>
      <c r="C1156" s="299" t="s">
        <v>5465</v>
      </c>
      <c r="D1156" s="298" t="s">
        <v>2869</v>
      </c>
      <c r="E1156" s="298" t="s">
        <v>2863</v>
      </c>
      <c r="F1156" s="298" t="s">
        <v>2864</v>
      </c>
      <c r="G1156" s="298" t="s">
        <v>2923</v>
      </c>
      <c r="H1156" s="298" t="s">
        <v>4374</v>
      </c>
      <c r="I1156" s="298" t="s">
        <v>5466</v>
      </c>
      <c r="J1156" s="300">
        <v>45329</v>
      </c>
      <c r="K1156" s="300">
        <v>45337</v>
      </c>
    </row>
    <row r="1157" spans="1:11" ht="14.9" customHeight="1">
      <c r="A1157" s="298">
        <v>2149050148</v>
      </c>
      <c r="B1157" s="298" t="s">
        <v>2860</v>
      </c>
      <c r="C1157" s="299" t="s">
        <v>5467</v>
      </c>
      <c r="D1157" s="298" t="s">
        <v>2869</v>
      </c>
      <c r="E1157" s="298" t="s">
        <v>2863</v>
      </c>
      <c r="F1157" s="298" t="s">
        <v>2864</v>
      </c>
      <c r="G1157" s="298" t="s">
        <v>2923</v>
      </c>
      <c r="H1157" s="298" t="s">
        <v>4374</v>
      </c>
      <c r="I1157" s="298" t="s">
        <v>5468</v>
      </c>
      <c r="J1157" s="300" t="s">
        <v>5469</v>
      </c>
      <c r="K1157" s="300" t="s">
        <v>5470</v>
      </c>
    </row>
    <row r="1158" spans="1:11" ht="14.9" customHeight="1">
      <c r="A1158" s="298">
        <v>2149055158</v>
      </c>
      <c r="B1158" s="298" t="s">
        <v>2860</v>
      </c>
      <c r="C1158" s="299" t="s">
        <v>5471</v>
      </c>
      <c r="D1158" s="298" t="s">
        <v>2876</v>
      </c>
      <c r="E1158" s="298" t="s">
        <v>2863</v>
      </c>
      <c r="F1158" s="298" t="s">
        <v>2864</v>
      </c>
      <c r="G1158" s="298" t="s">
        <v>3647</v>
      </c>
      <c r="H1158" s="298" t="s">
        <v>3801</v>
      </c>
      <c r="I1158" s="298" t="s">
        <v>5472</v>
      </c>
      <c r="J1158" s="300">
        <v>45344</v>
      </c>
      <c r="K1158" s="300">
        <v>45352</v>
      </c>
    </row>
    <row r="1159" spans="1:11" ht="14.9" customHeight="1">
      <c r="A1159" s="298">
        <v>2149055019</v>
      </c>
      <c r="B1159" s="298" t="s">
        <v>2860</v>
      </c>
      <c r="C1159" s="299" t="s">
        <v>5473</v>
      </c>
      <c r="D1159" s="298" t="s">
        <v>2876</v>
      </c>
      <c r="E1159" s="298" t="s">
        <v>2863</v>
      </c>
      <c r="F1159" s="298" t="s">
        <v>2864</v>
      </c>
      <c r="G1159" s="298" t="s">
        <v>3647</v>
      </c>
      <c r="H1159" s="298" t="s">
        <v>3801</v>
      </c>
      <c r="I1159" s="298" t="s">
        <v>5472</v>
      </c>
      <c r="J1159" s="300">
        <v>45344</v>
      </c>
      <c r="K1159" s="300">
        <v>45352</v>
      </c>
    </row>
    <row r="1160" spans="1:11" ht="14.9" customHeight="1">
      <c r="A1160" s="298">
        <v>2149053676</v>
      </c>
      <c r="B1160" s="298" t="s">
        <v>2860</v>
      </c>
      <c r="C1160" s="299" t="s">
        <v>5474</v>
      </c>
      <c r="D1160" s="298" t="s">
        <v>2869</v>
      </c>
      <c r="E1160" s="298" t="s">
        <v>2863</v>
      </c>
      <c r="F1160" s="298" t="s">
        <v>2864</v>
      </c>
      <c r="G1160" s="298" t="s">
        <v>2939</v>
      </c>
      <c r="H1160" s="298" t="s">
        <v>5475</v>
      </c>
      <c r="I1160" s="298" t="s">
        <v>5476</v>
      </c>
      <c r="J1160" s="300">
        <v>45329</v>
      </c>
      <c r="K1160" s="300">
        <v>45337</v>
      </c>
    </row>
    <row r="1161" spans="1:11" ht="14.9" customHeight="1">
      <c r="A1161" s="298">
        <v>2149053596</v>
      </c>
      <c r="B1161" s="298" t="s">
        <v>2860</v>
      </c>
      <c r="C1161" s="299" t="s">
        <v>5477</v>
      </c>
      <c r="D1161" s="298" t="s">
        <v>2869</v>
      </c>
      <c r="E1161" s="298" t="s">
        <v>2863</v>
      </c>
      <c r="F1161" s="298" t="s">
        <v>2864</v>
      </c>
      <c r="G1161" s="298" t="s">
        <v>2939</v>
      </c>
      <c r="H1161" s="298" t="s">
        <v>5475</v>
      </c>
      <c r="I1161" s="298" t="s">
        <v>5476</v>
      </c>
      <c r="J1161" s="300">
        <v>45329</v>
      </c>
      <c r="K1161" s="300">
        <v>45337</v>
      </c>
    </row>
    <row r="1162" spans="1:11" ht="14.9" customHeight="1">
      <c r="A1162" s="298">
        <v>2149063604</v>
      </c>
      <c r="B1162" s="298" t="s">
        <v>2860</v>
      </c>
      <c r="C1162" s="299" t="s">
        <v>5478</v>
      </c>
      <c r="D1162" s="298" t="s">
        <v>2869</v>
      </c>
      <c r="E1162" s="298" t="s">
        <v>2863</v>
      </c>
      <c r="F1162" s="298" t="s">
        <v>2864</v>
      </c>
      <c r="G1162" s="298" t="s">
        <v>2923</v>
      </c>
      <c r="H1162" s="298" t="s">
        <v>5145</v>
      </c>
      <c r="I1162" s="298" t="s">
        <v>5479</v>
      </c>
      <c r="J1162" s="300">
        <v>45336</v>
      </c>
      <c r="K1162" s="300">
        <v>45344</v>
      </c>
    </row>
    <row r="1163" spans="1:11" ht="14.9" customHeight="1">
      <c r="A1163" s="298">
        <v>2149061190</v>
      </c>
      <c r="B1163" s="298" t="s">
        <v>2860</v>
      </c>
      <c r="C1163" s="299" t="s">
        <v>5480</v>
      </c>
      <c r="D1163" s="298" t="s">
        <v>2869</v>
      </c>
      <c r="E1163" s="298" t="s">
        <v>2863</v>
      </c>
      <c r="F1163" s="298" t="s">
        <v>2864</v>
      </c>
      <c r="G1163" s="298" t="s">
        <v>2902</v>
      </c>
      <c r="H1163" s="298" t="s">
        <v>2960</v>
      </c>
      <c r="I1163" s="298" t="s">
        <v>5440</v>
      </c>
      <c r="J1163" s="300">
        <v>45356</v>
      </c>
      <c r="K1163" s="300">
        <v>45364</v>
      </c>
    </row>
    <row r="1164" spans="1:11" ht="14.9" customHeight="1">
      <c r="A1164" s="298">
        <v>2149057633</v>
      </c>
      <c r="B1164" s="298" t="s">
        <v>2860</v>
      </c>
      <c r="C1164" s="299" t="s">
        <v>5481</v>
      </c>
      <c r="D1164" s="298" t="s">
        <v>2869</v>
      </c>
      <c r="E1164" s="298" t="s">
        <v>2863</v>
      </c>
      <c r="F1164" s="298" t="s">
        <v>2864</v>
      </c>
      <c r="G1164" s="298" t="s">
        <v>2902</v>
      </c>
      <c r="H1164" s="298" t="s">
        <v>2960</v>
      </c>
      <c r="I1164" s="298" t="s">
        <v>5482</v>
      </c>
      <c r="J1164" s="300">
        <v>45335</v>
      </c>
      <c r="K1164" s="300">
        <v>45343</v>
      </c>
    </row>
    <row r="1165" spans="1:11" ht="14.9" customHeight="1">
      <c r="A1165" s="298">
        <v>2149070639</v>
      </c>
      <c r="B1165" s="298" t="s">
        <v>2860</v>
      </c>
      <c r="C1165" s="299" t="s">
        <v>5483</v>
      </c>
      <c r="D1165" s="298" t="s">
        <v>2869</v>
      </c>
      <c r="E1165" s="298" t="s">
        <v>2863</v>
      </c>
      <c r="F1165" s="298" t="s">
        <v>2864</v>
      </c>
      <c r="G1165" s="298" t="s">
        <v>2902</v>
      </c>
      <c r="H1165" s="298" t="s">
        <v>2960</v>
      </c>
      <c r="I1165" s="298" t="s">
        <v>5484</v>
      </c>
      <c r="J1165" s="300">
        <v>45356</v>
      </c>
      <c r="K1165" s="300">
        <v>45364</v>
      </c>
    </row>
    <row r="1166" spans="1:11" ht="14.9" customHeight="1">
      <c r="A1166" s="298">
        <v>2149069094</v>
      </c>
      <c r="B1166" s="298" t="s">
        <v>2860</v>
      </c>
      <c r="C1166" s="299" t="s">
        <v>5485</v>
      </c>
      <c r="D1166" s="298" t="s">
        <v>2869</v>
      </c>
      <c r="E1166" s="298" t="s">
        <v>2863</v>
      </c>
      <c r="F1166" s="298" t="s">
        <v>2864</v>
      </c>
      <c r="G1166" s="298" t="s">
        <v>3647</v>
      </c>
      <c r="H1166" s="298" t="s">
        <v>3561</v>
      </c>
      <c r="I1166" s="298" t="s">
        <v>5486</v>
      </c>
      <c r="J1166" s="300">
        <v>45352</v>
      </c>
      <c r="K1166" s="300">
        <v>45360</v>
      </c>
    </row>
    <row r="1167" spans="1:11" ht="14.9" customHeight="1">
      <c r="A1167" s="298">
        <v>2149069044</v>
      </c>
      <c r="B1167" s="298" t="s">
        <v>2860</v>
      </c>
      <c r="C1167" s="299" t="s">
        <v>5487</v>
      </c>
      <c r="D1167" s="298" t="s">
        <v>2869</v>
      </c>
      <c r="E1167" s="298" t="s">
        <v>2863</v>
      </c>
      <c r="F1167" s="298" t="s">
        <v>2864</v>
      </c>
      <c r="G1167" s="298" t="s">
        <v>3647</v>
      </c>
      <c r="H1167" s="298" t="s">
        <v>3561</v>
      </c>
      <c r="I1167" s="298" t="s">
        <v>5486</v>
      </c>
      <c r="J1167" s="300">
        <v>45351</v>
      </c>
      <c r="K1167" s="300">
        <v>45359</v>
      </c>
    </row>
    <row r="1168" spans="1:11" ht="14.9" customHeight="1">
      <c r="A1168" s="298">
        <v>2149068712</v>
      </c>
      <c r="B1168" s="298" t="s">
        <v>2860</v>
      </c>
      <c r="C1168" s="299" t="s">
        <v>5488</v>
      </c>
      <c r="D1168" s="298" t="s">
        <v>2869</v>
      </c>
      <c r="E1168" s="298" t="s">
        <v>2863</v>
      </c>
      <c r="F1168" s="298" t="s">
        <v>2864</v>
      </c>
      <c r="G1168" s="298" t="s">
        <v>2902</v>
      </c>
      <c r="H1168" s="298" t="s">
        <v>2960</v>
      </c>
      <c r="I1168" s="298" t="s">
        <v>5440</v>
      </c>
      <c r="J1168" s="300">
        <v>45355</v>
      </c>
      <c r="K1168" s="300">
        <v>45363</v>
      </c>
    </row>
    <row r="1169" spans="1:11" ht="14.9" customHeight="1">
      <c r="A1169" s="298">
        <v>2149068490</v>
      </c>
      <c r="B1169" s="298" t="s">
        <v>2860</v>
      </c>
      <c r="C1169" s="299" t="s">
        <v>5489</v>
      </c>
      <c r="D1169" s="298" t="s">
        <v>2869</v>
      </c>
      <c r="E1169" s="298" t="s">
        <v>2863</v>
      </c>
      <c r="F1169" s="298" t="s">
        <v>2864</v>
      </c>
      <c r="G1169" s="298" t="s">
        <v>2902</v>
      </c>
      <c r="H1169" s="298" t="s">
        <v>2960</v>
      </c>
      <c r="I1169" s="298" t="s">
        <v>5440</v>
      </c>
      <c r="J1169" s="300">
        <v>45355</v>
      </c>
      <c r="K1169" s="300">
        <v>45363</v>
      </c>
    </row>
    <row r="1170" spans="1:11" ht="14.9" customHeight="1">
      <c r="A1170" s="298">
        <v>2149072364</v>
      </c>
      <c r="B1170" s="298" t="s">
        <v>2860</v>
      </c>
      <c r="C1170" s="299" t="s">
        <v>5490</v>
      </c>
      <c r="D1170" s="298" t="s">
        <v>2869</v>
      </c>
      <c r="E1170" s="298" t="s">
        <v>2863</v>
      </c>
      <c r="F1170" s="298" t="s">
        <v>2864</v>
      </c>
      <c r="G1170" s="298" t="s">
        <v>2902</v>
      </c>
      <c r="H1170" s="298" t="s">
        <v>2960</v>
      </c>
      <c r="I1170" s="298" t="s">
        <v>5491</v>
      </c>
      <c r="J1170" s="300">
        <v>45336</v>
      </c>
      <c r="K1170" s="300">
        <v>45344</v>
      </c>
    </row>
    <row r="1171" spans="1:11" ht="14.9" customHeight="1">
      <c r="A1171" s="298">
        <v>2149072347</v>
      </c>
      <c r="B1171" s="298" t="s">
        <v>2860</v>
      </c>
      <c r="C1171" s="299" t="s">
        <v>5492</v>
      </c>
      <c r="D1171" s="298" t="s">
        <v>2869</v>
      </c>
      <c r="E1171" s="298" t="s">
        <v>2863</v>
      </c>
      <c r="F1171" s="298" t="s">
        <v>2864</v>
      </c>
      <c r="G1171" s="298" t="s">
        <v>2902</v>
      </c>
      <c r="H1171" s="298" t="s">
        <v>2960</v>
      </c>
      <c r="I1171" s="298" t="s">
        <v>5493</v>
      </c>
      <c r="J1171" s="300">
        <v>45335</v>
      </c>
      <c r="K1171" s="300">
        <v>45343</v>
      </c>
    </row>
    <row r="1172" spans="1:11" ht="14.9" customHeight="1">
      <c r="A1172" s="298">
        <v>2149078240</v>
      </c>
      <c r="B1172" s="298" t="s">
        <v>2860</v>
      </c>
      <c r="C1172" s="299" t="s">
        <v>5494</v>
      </c>
      <c r="D1172" s="298" t="s">
        <v>2862</v>
      </c>
      <c r="E1172" s="298" t="s">
        <v>2863</v>
      </c>
      <c r="F1172" s="298" t="s">
        <v>2864</v>
      </c>
      <c r="G1172" s="298" t="s">
        <v>2923</v>
      </c>
      <c r="H1172" s="298" t="s">
        <v>4122</v>
      </c>
      <c r="I1172" s="298" t="s">
        <v>5495</v>
      </c>
      <c r="J1172" s="300" t="s">
        <v>5266</v>
      </c>
      <c r="K1172" s="300" t="s">
        <v>5267</v>
      </c>
    </row>
    <row r="1173" spans="1:11" ht="14.9" customHeight="1">
      <c r="A1173" s="298">
        <v>2149077307</v>
      </c>
      <c r="B1173" s="298" t="s">
        <v>2860</v>
      </c>
      <c r="C1173" s="299" t="s">
        <v>5496</v>
      </c>
      <c r="D1173" s="298" t="s">
        <v>2869</v>
      </c>
      <c r="E1173" s="298" t="s">
        <v>2863</v>
      </c>
      <c r="F1173" s="298" t="s">
        <v>2864</v>
      </c>
      <c r="G1173" s="298" t="s">
        <v>2902</v>
      </c>
      <c r="H1173" s="298" t="s">
        <v>2960</v>
      </c>
      <c r="I1173" s="298" t="s">
        <v>5497</v>
      </c>
      <c r="J1173" s="300" t="s">
        <v>5498</v>
      </c>
      <c r="K1173" s="300" t="s">
        <v>5499</v>
      </c>
    </row>
    <row r="1174" spans="1:11" ht="14.9" customHeight="1">
      <c r="A1174" s="298">
        <v>2149077087</v>
      </c>
      <c r="B1174" s="298" t="s">
        <v>2860</v>
      </c>
      <c r="C1174" s="299" t="s">
        <v>5500</v>
      </c>
      <c r="D1174" s="298" t="s">
        <v>2869</v>
      </c>
      <c r="E1174" s="298" t="s">
        <v>2863</v>
      </c>
      <c r="F1174" s="298" t="s">
        <v>2864</v>
      </c>
      <c r="G1174" s="298" t="s">
        <v>2902</v>
      </c>
      <c r="H1174" s="298" t="s">
        <v>2960</v>
      </c>
      <c r="I1174" s="298" t="s">
        <v>5501</v>
      </c>
      <c r="J1174" s="300" t="s">
        <v>5470</v>
      </c>
      <c r="K1174" s="300" t="s">
        <v>5502</v>
      </c>
    </row>
    <row r="1175" spans="1:11" ht="14.9" customHeight="1">
      <c r="A1175" s="298">
        <v>2149076673</v>
      </c>
      <c r="B1175" s="298" t="s">
        <v>2860</v>
      </c>
      <c r="C1175" s="299" t="s">
        <v>5503</v>
      </c>
      <c r="D1175" s="298" t="s">
        <v>2869</v>
      </c>
      <c r="E1175" s="298" t="s">
        <v>2863</v>
      </c>
      <c r="F1175" s="298" t="s">
        <v>2864</v>
      </c>
      <c r="G1175" s="298" t="s">
        <v>2902</v>
      </c>
      <c r="H1175" s="298" t="s">
        <v>2960</v>
      </c>
      <c r="I1175" s="298" t="s">
        <v>5504</v>
      </c>
      <c r="J1175" s="300" t="s">
        <v>5255</v>
      </c>
      <c r="K1175" s="300" t="s">
        <v>5505</v>
      </c>
    </row>
    <row r="1176" spans="1:11" ht="14.9" customHeight="1">
      <c r="A1176" s="298">
        <v>2149075191</v>
      </c>
      <c r="B1176" s="298" t="s">
        <v>2860</v>
      </c>
      <c r="C1176" s="299" t="s">
        <v>5506</v>
      </c>
      <c r="D1176" s="298" t="s">
        <v>2869</v>
      </c>
      <c r="E1176" s="298" t="s">
        <v>2863</v>
      </c>
      <c r="F1176" s="298" t="s">
        <v>2864</v>
      </c>
      <c r="G1176" s="298" t="s">
        <v>2923</v>
      </c>
      <c r="H1176" s="298" t="s">
        <v>4835</v>
      </c>
      <c r="I1176" s="298" t="s">
        <v>5507</v>
      </c>
      <c r="J1176" s="300" t="s">
        <v>5508</v>
      </c>
      <c r="K1176" s="300" t="s">
        <v>5509</v>
      </c>
    </row>
    <row r="1177" spans="1:11" ht="14.9" customHeight="1">
      <c r="A1177" s="298">
        <v>2149073170</v>
      </c>
      <c r="B1177" s="298" t="s">
        <v>2860</v>
      </c>
      <c r="C1177" s="299" t="s">
        <v>5510</v>
      </c>
      <c r="D1177" s="298" t="s">
        <v>2869</v>
      </c>
      <c r="E1177" s="298" t="s">
        <v>2863</v>
      </c>
      <c r="F1177" s="298" t="s">
        <v>2864</v>
      </c>
      <c r="G1177" s="298" t="s">
        <v>2923</v>
      </c>
      <c r="H1177" s="298" t="s">
        <v>3336</v>
      </c>
      <c r="I1177" s="298" t="s">
        <v>5511</v>
      </c>
      <c r="J1177" s="300" t="s">
        <v>5512</v>
      </c>
      <c r="K1177" s="300" t="s">
        <v>5513</v>
      </c>
    </row>
    <row r="1178" spans="1:11" ht="14.9" customHeight="1">
      <c r="A1178" s="298">
        <v>2149073160</v>
      </c>
      <c r="B1178" s="298" t="s">
        <v>2860</v>
      </c>
      <c r="C1178" s="299" t="s">
        <v>5514</v>
      </c>
      <c r="D1178" s="298" t="s">
        <v>2869</v>
      </c>
      <c r="E1178" s="298" t="s">
        <v>2863</v>
      </c>
      <c r="F1178" s="298" t="s">
        <v>2864</v>
      </c>
      <c r="G1178" s="298" t="s">
        <v>2923</v>
      </c>
      <c r="H1178" s="298" t="s">
        <v>3336</v>
      </c>
      <c r="I1178" s="298" t="s">
        <v>5511</v>
      </c>
      <c r="J1178" s="300" t="s">
        <v>5290</v>
      </c>
      <c r="K1178" s="300" t="s">
        <v>5515</v>
      </c>
    </row>
    <row r="1179" spans="1:11" ht="14.9" customHeight="1">
      <c r="A1179" s="298">
        <v>2149072919</v>
      </c>
      <c r="B1179" s="298" t="s">
        <v>2860</v>
      </c>
      <c r="C1179" s="299" t="s">
        <v>5516</v>
      </c>
      <c r="D1179" s="298" t="s">
        <v>2869</v>
      </c>
      <c r="E1179" s="298" t="s">
        <v>2863</v>
      </c>
      <c r="F1179" s="298" t="s">
        <v>2864</v>
      </c>
      <c r="G1179" s="298" t="s">
        <v>2923</v>
      </c>
      <c r="H1179" s="298" t="s">
        <v>4374</v>
      </c>
      <c r="I1179" s="298" t="s">
        <v>5355</v>
      </c>
      <c r="J1179" s="300" t="s">
        <v>5470</v>
      </c>
      <c r="K1179" s="300" t="s">
        <v>5502</v>
      </c>
    </row>
    <row r="1180" spans="1:11" ht="14.9" customHeight="1">
      <c r="A1180" s="298">
        <v>2149072786</v>
      </c>
      <c r="B1180" s="298" t="s">
        <v>2860</v>
      </c>
      <c r="C1180" s="299" t="s">
        <v>5517</v>
      </c>
      <c r="D1180" s="298" t="s">
        <v>2869</v>
      </c>
      <c r="E1180" s="298" t="s">
        <v>2863</v>
      </c>
      <c r="F1180" s="298" t="s">
        <v>2864</v>
      </c>
      <c r="G1180" s="298" t="s">
        <v>2902</v>
      </c>
      <c r="H1180" s="298" t="s">
        <v>2960</v>
      </c>
      <c r="I1180" s="298" t="s">
        <v>5518</v>
      </c>
      <c r="J1180" s="300" t="s">
        <v>5255</v>
      </c>
      <c r="K1180" s="300" t="s">
        <v>5505</v>
      </c>
    </row>
    <row r="1181" spans="1:11" ht="14.9" customHeight="1">
      <c r="A1181" s="298">
        <v>2149078938</v>
      </c>
      <c r="B1181" s="298" t="s">
        <v>2860</v>
      </c>
      <c r="C1181" s="299" t="s">
        <v>5519</v>
      </c>
      <c r="D1181" s="298" t="s">
        <v>2869</v>
      </c>
      <c r="E1181" s="298" t="s">
        <v>2863</v>
      </c>
      <c r="F1181" s="298" t="s">
        <v>2864</v>
      </c>
      <c r="G1181" s="298" t="s">
        <v>2902</v>
      </c>
      <c r="H1181" s="298" t="s">
        <v>2960</v>
      </c>
      <c r="I1181" s="298" t="s">
        <v>5491</v>
      </c>
      <c r="J1181" s="300">
        <v>45338</v>
      </c>
      <c r="K1181" s="300">
        <v>45346</v>
      </c>
    </row>
    <row r="1182" spans="1:11" ht="14.9" customHeight="1">
      <c r="A1182" s="298">
        <v>2149078928</v>
      </c>
      <c r="B1182" s="298" t="s">
        <v>2860</v>
      </c>
      <c r="C1182" s="299" t="s">
        <v>5520</v>
      </c>
      <c r="D1182" s="298" t="s">
        <v>2869</v>
      </c>
      <c r="E1182" s="298" t="s">
        <v>2863</v>
      </c>
      <c r="F1182" s="298" t="s">
        <v>2864</v>
      </c>
      <c r="G1182" s="298" t="s">
        <v>2902</v>
      </c>
      <c r="H1182" s="298" t="s">
        <v>2960</v>
      </c>
      <c r="I1182" s="298" t="s">
        <v>5491</v>
      </c>
      <c r="J1182" s="300">
        <v>45338</v>
      </c>
      <c r="K1182" s="300">
        <v>45346</v>
      </c>
    </row>
    <row r="1183" spans="1:11" ht="14.9" customHeight="1">
      <c r="A1183" s="298">
        <v>2149078921</v>
      </c>
      <c r="B1183" s="298" t="s">
        <v>2860</v>
      </c>
      <c r="C1183" s="299" t="s">
        <v>5521</v>
      </c>
      <c r="D1183" s="298" t="s">
        <v>2869</v>
      </c>
      <c r="E1183" s="298" t="s">
        <v>2863</v>
      </c>
      <c r="F1183" s="298" t="s">
        <v>2864</v>
      </c>
      <c r="G1183" s="298" t="s">
        <v>2902</v>
      </c>
      <c r="H1183" s="298" t="s">
        <v>2960</v>
      </c>
      <c r="I1183" s="298" t="s">
        <v>5491</v>
      </c>
      <c r="J1183" s="300">
        <v>45338</v>
      </c>
      <c r="K1183" s="300">
        <v>45346</v>
      </c>
    </row>
    <row r="1184" spans="1:11" ht="14.9" customHeight="1">
      <c r="A1184" s="298">
        <v>2149078897</v>
      </c>
      <c r="B1184" s="298" t="s">
        <v>2860</v>
      </c>
      <c r="C1184" s="299" t="s">
        <v>5522</v>
      </c>
      <c r="D1184" s="298" t="s">
        <v>2869</v>
      </c>
      <c r="E1184" s="298" t="s">
        <v>2863</v>
      </c>
      <c r="F1184" s="298" t="s">
        <v>2864</v>
      </c>
      <c r="G1184" s="298" t="s">
        <v>2902</v>
      </c>
      <c r="H1184" s="298" t="s">
        <v>2960</v>
      </c>
      <c r="I1184" s="298" t="s">
        <v>5491</v>
      </c>
      <c r="J1184" s="300">
        <v>45338</v>
      </c>
      <c r="K1184" s="300">
        <v>45346</v>
      </c>
    </row>
    <row r="1185" spans="1:11" ht="14.9" customHeight="1">
      <c r="A1185" s="298">
        <v>2149079132</v>
      </c>
      <c r="B1185" s="298" t="s">
        <v>2860</v>
      </c>
      <c r="C1185" s="299" t="s">
        <v>5523</v>
      </c>
      <c r="D1185" s="298" t="s">
        <v>2869</v>
      </c>
      <c r="E1185" s="298" t="s">
        <v>2863</v>
      </c>
      <c r="F1185" s="298" t="s">
        <v>2864</v>
      </c>
      <c r="G1185" s="298" t="s">
        <v>2902</v>
      </c>
      <c r="H1185" s="298" t="s">
        <v>2960</v>
      </c>
      <c r="I1185" s="298" t="s">
        <v>5524</v>
      </c>
      <c r="J1185" s="300">
        <v>45337</v>
      </c>
      <c r="K1185" s="300">
        <v>45345</v>
      </c>
    </row>
    <row r="1186" spans="1:11" ht="14.9" customHeight="1">
      <c r="A1186" s="298">
        <v>2149079654</v>
      </c>
      <c r="B1186" s="298" t="s">
        <v>2860</v>
      </c>
      <c r="C1186" s="299" t="s">
        <v>5525</v>
      </c>
      <c r="D1186" s="298" t="s">
        <v>2869</v>
      </c>
      <c r="E1186" s="298" t="s">
        <v>2863</v>
      </c>
      <c r="F1186" s="298" t="s">
        <v>2864</v>
      </c>
      <c r="G1186" s="298" t="s">
        <v>2902</v>
      </c>
      <c r="H1186" s="298" t="s">
        <v>2960</v>
      </c>
      <c r="I1186" s="298" t="s">
        <v>5526</v>
      </c>
      <c r="J1186" s="300">
        <v>45335</v>
      </c>
      <c r="K1186" s="300">
        <v>45343</v>
      </c>
    </row>
    <row r="1187" spans="1:11" ht="14.9" customHeight="1">
      <c r="A1187" s="298">
        <v>2149079521</v>
      </c>
      <c r="B1187" s="298" t="s">
        <v>2860</v>
      </c>
      <c r="C1187" s="299" t="s">
        <v>5527</v>
      </c>
      <c r="D1187" s="298" t="s">
        <v>2869</v>
      </c>
      <c r="E1187" s="298" t="s">
        <v>2863</v>
      </c>
      <c r="F1187" s="298" t="s">
        <v>2864</v>
      </c>
      <c r="G1187" s="298" t="s">
        <v>2902</v>
      </c>
      <c r="H1187" s="298" t="s">
        <v>2960</v>
      </c>
      <c r="I1187" s="298" t="s">
        <v>5504</v>
      </c>
      <c r="J1187" s="300">
        <v>45335</v>
      </c>
      <c r="K1187" s="300">
        <v>45343</v>
      </c>
    </row>
    <row r="1188" spans="1:11" ht="14.9" customHeight="1">
      <c r="A1188" s="298">
        <v>2149079506</v>
      </c>
      <c r="B1188" s="298" t="s">
        <v>2860</v>
      </c>
      <c r="C1188" s="299" t="s">
        <v>5528</v>
      </c>
      <c r="D1188" s="298" t="s">
        <v>2869</v>
      </c>
      <c r="E1188" s="298" t="s">
        <v>2863</v>
      </c>
      <c r="F1188" s="298" t="s">
        <v>2864</v>
      </c>
      <c r="G1188" s="298" t="s">
        <v>2902</v>
      </c>
      <c r="H1188" s="298" t="s">
        <v>2960</v>
      </c>
      <c r="I1188" s="298" t="s">
        <v>5504</v>
      </c>
      <c r="J1188" s="300">
        <v>45335</v>
      </c>
      <c r="K1188" s="300">
        <v>45343</v>
      </c>
    </row>
    <row r="1189" spans="1:11" ht="14.9" customHeight="1">
      <c r="A1189" s="298">
        <v>2149079732</v>
      </c>
      <c r="B1189" s="298" t="s">
        <v>2860</v>
      </c>
      <c r="C1189" s="299" t="s">
        <v>5529</v>
      </c>
      <c r="D1189" s="298" t="s">
        <v>2869</v>
      </c>
      <c r="E1189" s="298" t="s">
        <v>2863</v>
      </c>
      <c r="F1189" s="298" t="s">
        <v>2864</v>
      </c>
      <c r="G1189" s="298" t="s">
        <v>2902</v>
      </c>
      <c r="H1189" s="298" t="s">
        <v>2960</v>
      </c>
      <c r="I1189" s="298" t="s">
        <v>5497</v>
      </c>
      <c r="J1189" s="300">
        <v>45336</v>
      </c>
      <c r="K1189" s="300">
        <v>45344</v>
      </c>
    </row>
    <row r="1190" spans="1:11" ht="14.9" customHeight="1">
      <c r="A1190" s="298">
        <v>2149085958</v>
      </c>
      <c r="B1190" s="298" t="s">
        <v>2860</v>
      </c>
      <c r="C1190" s="299" t="s">
        <v>5530</v>
      </c>
      <c r="D1190" s="298" t="s">
        <v>2869</v>
      </c>
      <c r="E1190" s="298" t="s">
        <v>2863</v>
      </c>
      <c r="F1190" s="298" t="s">
        <v>2864</v>
      </c>
      <c r="G1190" s="298" t="s">
        <v>2902</v>
      </c>
      <c r="H1190" s="298" t="s">
        <v>2960</v>
      </c>
      <c r="I1190" s="298" t="s">
        <v>5531</v>
      </c>
      <c r="J1190" s="300">
        <v>45335</v>
      </c>
      <c r="K1190" s="300">
        <v>45343</v>
      </c>
    </row>
    <row r="1191" spans="1:11" ht="14.9" customHeight="1">
      <c r="A1191" s="298">
        <v>2149085692</v>
      </c>
      <c r="B1191" s="298" t="s">
        <v>2860</v>
      </c>
      <c r="C1191" s="299" t="s">
        <v>5532</v>
      </c>
      <c r="D1191" s="298" t="s">
        <v>2869</v>
      </c>
      <c r="E1191" s="298" t="s">
        <v>2863</v>
      </c>
      <c r="F1191" s="298" t="s">
        <v>2864</v>
      </c>
      <c r="G1191" s="298" t="s">
        <v>2902</v>
      </c>
      <c r="H1191" s="298" t="s">
        <v>2960</v>
      </c>
      <c r="I1191" s="298" t="s">
        <v>5497</v>
      </c>
      <c r="J1191" s="300">
        <v>45336</v>
      </c>
      <c r="K1191" s="300">
        <v>45344</v>
      </c>
    </row>
    <row r="1192" spans="1:11" ht="14.9" customHeight="1">
      <c r="A1192" s="298">
        <v>2149085685</v>
      </c>
      <c r="B1192" s="298" t="s">
        <v>2860</v>
      </c>
      <c r="C1192" s="299" t="s">
        <v>5533</v>
      </c>
      <c r="D1192" s="298" t="s">
        <v>2869</v>
      </c>
      <c r="E1192" s="298" t="s">
        <v>2863</v>
      </c>
      <c r="F1192" s="298" t="s">
        <v>2864</v>
      </c>
      <c r="G1192" s="298" t="s">
        <v>2902</v>
      </c>
      <c r="H1192" s="298" t="s">
        <v>2960</v>
      </c>
      <c r="I1192" s="298" t="s">
        <v>5482</v>
      </c>
      <c r="J1192" s="300">
        <v>45335</v>
      </c>
      <c r="K1192" s="300">
        <v>45343</v>
      </c>
    </row>
    <row r="1193" spans="1:11" ht="14.9" customHeight="1">
      <c r="A1193" s="298">
        <v>2149084539</v>
      </c>
      <c r="B1193" s="298" t="s">
        <v>2860</v>
      </c>
      <c r="C1193" s="299" t="s">
        <v>5534</v>
      </c>
      <c r="D1193" s="298" t="s">
        <v>2869</v>
      </c>
      <c r="E1193" s="298" t="s">
        <v>2863</v>
      </c>
      <c r="F1193" s="298" t="s">
        <v>2864</v>
      </c>
      <c r="G1193" s="298" t="s">
        <v>2902</v>
      </c>
      <c r="H1193" s="298" t="s">
        <v>2960</v>
      </c>
      <c r="I1193" s="298" t="s">
        <v>5504</v>
      </c>
      <c r="J1193" s="300">
        <v>45337</v>
      </c>
      <c r="K1193" s="300">
        <v>45345</v>
      </c>
    </row>
    <row r="1194" spans="1:11" ht="14.9" customHeight="1">
      <c r="A1194" s="298">
        <v>2149084510</v>
      </c>
      <c r="B1194" s="298" t="s">
        <v>2860</v>
      </c>
      <c r="C1194" s="299" t="s">
        <v>5535</v>
      </c>
      <c r="D1194" s="298" t="s">
        <v>2869</v>
      </c>
      <c r="E1194" s="298" t="s">
        <v>2863</v>
      </c>
      <c r="F1194" s="298" t="s">
        <v>2864</v>
      </c>
      <c r="G1194" s="298" t="s">
        <v>2902</v>
      </c>
      <c r="H1194" s="298" t="s">
        <v>2960</v>
      </c>
      <c r="I1194" s="298" t="s">
        <v>5504</v>
      </c>
      <c r="J1194" s="300">
        <v>45337</v>
      </c>
      <c r="K1194" s="300">
        <v>45345</v>
      </c>
    </row>
    <row r="1195" spans="1:11" ht="14.9" customHeight="1">
      <c r="A1195" s="298">
        <v>2149084489</v>
      </c>
      <c r="B1195" s="298" t="s">
        <v>2860</v>
      </c>
      <c r="C1195" s="299" t="s">
        <v>5536</v>
      </c>
      <c r="D1195" s="298" t="s">
        <v>2869</v>
      </c>
      <c r="E1195" s="298" t="s">
        <v>2863</v>
      </c>
      <c r="F1195" s="298" t="s">
        <v>2864</v>
      </c>
      <c r="G1195" s="298" t="s">
        <v>2902</v>
      </c>
      <c r="H1195" s="298" t="s">
        <v>2960</v>
      </c>
      <c r="I1195" s="298" t="s">
        <v>5504</v>
      </c>
      <c r="J1195" s="300">
        <v>45337</v>
      </c>
      <c r="K1195" s="300">
        <v>45345</v>
      </c>
    </row>
    <row r="1196" spans="1:11" ht="14.9" customHeight="1">
      <c r="A1196" s="298">
        <v>2149083727</v>
      </c>
      <c r="B1196" s="298" t="s">
        <v>2860</v>
      </c>
      <c r="C1196" s="299" t="s">
        <v>5537</v>
      </c>
      <c r="D1196" s="298" t="s">
        <v>2869</v>
      </c>
      <c r="E1196" s="298" t="s">
        <v>2863</v>
      </c>
      <c r="F1196" s="298" t="s">
        <v>2864</v>
      </c>
      <c r="G1196" s="298" t="s">
        <v>2902</v>
      </c>
      <c r="H1196" s="298" t="s">
        <v>2960</v>
      </c>
      <c r="I1196" s="298" t="s">
        <v>5440</v>
      </c>
      <c r="J1196" s="300">
        <v>45342</v>
      </c>
      <c r="K1196" s="300">
        <v>45350</v>
      </c>
    </row>
    <row r="1197" spans="1:11" ht="14.9" customHeight="1">
      <c r="A1197" s="298">
        <v>2149083673</v>
      </c>
      <c r="B1197" s="298" t="s">
        <v>2860</v>
      </c>
      <c r="C1197" s="299" t="s">
        <v>5538</v>
      </c>
      <c r="D1197" s="298" t="s">
        <v>2869</v>
      </c>
      <c r="E1197" s="298" t="s">
        <v>2863</v>
      </c>
      <c r="F1197" s="298" t="s">
        <v>2864</v>
      </c>
      <c r="G1197" s="298" t="s">
        <v>2902</v>
      </c>
      <c r="H1197" s="298" t="s">
        <v>2960</v>
      </c>
      <c r="I1197" s="298" t="s">
        <v>5440</v>
      </c>
      <c r="J1197" s="300">
        <v>45344</v>
      </c>
      <c r="K1197" s="300">
        <v>45352</v>
      </c>
    </row>
    <row r="1198" spans="1:11" ht="14.9" customHeight="1">
      <c r="A1198" s="298">
        <v>2149083592</v>
      </c>
      <c r="B1198" s="298" t="s">
        <v>2860</v>
      </c>
      <c r="C1198" s="299" t="s">
        <v>5539</v>
      </c>
      <c r="D1198" s="298" t="s">
        <v>2869</v>
      </c>
      <c r="E1198" s="298" t="s">
        <v>2863</v>
      </c>
      <c r="F1198" s="298" t="s">
        <v>2864</v>
      </c>
      <c r="G1198" s="298" t="s">
        <v>2902</v>
      </c>
      <c r="H1198" s="298" t="s">
        <v>2960</v>
      </c>
      <c r="I1198" s="298" t="s">
        <v>5440</v>
      </c>
      <c r="J1198" s="300">
        <v>45342</v>
      </c>
      <c r="K1198" s="300">
        <v>45350</v>
      </c>
    </row>
    <row r="1199" spans="1:11" ht="14.9" customHeight="1">
      <c r="A1199" s="298">
        <v>2149083113</v>
      </c>
      <c r="B1199" s="298" t="s">
        <v>2860</v>
      </c>
      <c r="C1199" s="299" t="s">
        <v>5540</v>
      </c>
      <c r="D1199" s="298" t="s">
        <v>2869</v>
      </c>
      <c r="E1199" s="298" t="s">
        <v>2863</v>
      </c>
      <c r="F1199" s="298" t="s">
        <v>2864</v>
      </c>
      <c r="G1199" s="298" t="s">
        <v>2902</v>
      </c>
      <c r="H1199" s="298" t="s">
        <v>2960</v>
      </c>
      <c r="I1199" s="298" t="s">
        <v>5440</v>
      </c>
      <c r="J1199" s="300">
        <v>45342</v>
      </c>
      <c r="K1199" s="300">
        <v>45350</v>
      </c>
    </row>
    <row r="1200" spans="1:11" ht="14.9" customHeight="1">
      <c r="A1200" s="298">
        <v>2149083003</v>
      </c>
      <c r="B1200" s="298" t="s">
        <v>2860</v>
      </c>
      <c r="C1200" s="299" t="s">
        <v>5541</v>
      </c>
      <c r="D1200" s="298" t="s">
        <v>2869</v>
      </c>
      <c r="E1200" s="298" t="s">
        <v>2863</v>
      </c>
      <c r="F1200" s="298" t="s">
        <v>2864</v>
      </c>
      <c r="G1200" s="298" t="s">
        <v>2902</v>
      </c>
      <c r="H1200" s="298" t="s">
        <v>2960</v>
      </c>
      <c r="I1200" s="298" t="s">
        <v>5440</v>
      </c>
      <c r="J1200" s="300">
        <v>45342</v>
      </c>
      <c r="K1200" s="300">
        <v>45350</v>
      </c>
    </row>
    <row r="1201" spans="1:11" ht="14.9" customHeight="1">
      <c r="A1201" s="298">
        <v>2149082899</v>
      </c>
      <c r="B1201" s="298" t="s">
        <v>2860</v>
      </c>
      <c r="C1201" s="299" t="s">
        <v>5542</v>
      </c>
      <c r="D1201" s="298" t="s">
        <v>2869</v>
      </c>
      <c r="E1201" s="298" t="s">
        <v>2863</v>
      </c>
      <c r="F1201" s="298" t="s">
        <v>2864</v>
      </c>
      <c r="G1201" s="298" t="s">
        <v>2902</v>
      </c>
      <c r="H1201" s="298" t="s">
        <v>2960</v>
      </c>
      <c r="I1201" s="298" t="s">
        <v>5440</v>
      </c>
      <c r="J1201" s="300">
        <v>45342</v>
      </c>
      <c r="K1201" s="300">
        <v>45350</v>
      </c>
    </row>
    <row r="1202" spans="1:11" ht="14.9" customHeight="1">
      <c r="A1202" s="298">
        <v>2149082818</v>
      </c>
      <c r="B1202" s="298" t="s">
        <v>2860</v>
      </c>
      <c r="C1202" s="299" t="s">
        <v>5543</v>
      </c>
      <c r="D1202" s="298" t="s">
        <v>2869</v>
      </c>
      <c r="E1202" s="298" t="s">
        <v>2863</v>
      </c>
      <c r="F1202" s="298" t="s">
        <v>2864</v>
      </c>
      <c r="G1202" s="298" t="s">
        <v>2902</v>
      </c>
      <c r="H1202" s="298" t="s">
        <v>2960</v>
      </c>
      <c r="I1202" s="298" t="s">
        <v>5440</v>
      </c>
      <c r="J1202" s="300">
        <v>45344</v>
      </c>
      <c r="K1202" s="300">
        <v>45352</v>
      </c>
    </row>
    <row r="1203" spans="1:11" ht="14.9" customHeight="1">
      <c r="A1203" s="298">
        <v>2149082745</v>
      </c>
      <c r="B1203" s="298" t="s">
        <v>2860</v>
      </c>
      <c r="C1203" s="299" t="s">
        <v>5544</v>
      </c>
      <c r="D1203" s="298" t="s">
        <v>2869</v>
      </c>
      <c r="E1203" s="298" t="s">
        <v>2863</v>
      </c>
      <c r="F1203" s="298" t="s">
        <v>2864</v>
      </c>
      <c r="G1203" s="298" t="s">
        <v>2902</v>
      </c>
      <c r="H1203" s="298" t="s">
        <v>2960</v>
      </c>
      <c r="I1203" s="298" t="s">
        <v>5545</v>
      </c>
      <c r="J1203" s="300">
        <v>45342</v>
      </c>
      <c r="K1203" s="300">
        <v>45350</v>
      </c>
    </row>
    <row r="1204" spans="1:11" ht="14.9" customHeight="1">
      <c r="A1204" s="298">
        <v>2149082656</v>
      </c>
      <c r="B1204" s="298" t="s">
        <v>2860</v>
      </c>
      <c r="C1204" s="299" t="s">
        <v>5546</v>
      </c>
      <c r="D1204" s="298" t="s">
        <v>2869</v>
      </c>
      <c r="E1204" s="298" t="s">
        <v>2863</v>
      </c>
      <c r="F1204" s="298" t="s">
        <v>2864</v>
      </c>
      <c r="G1204" s="298" t="s">
        <v>2902</v>
      </c>
      <c r="H1204" s="298" t="s">
        <v>2960</v>
      </c>
      <c r="I1204" s="298" t="s">
        <v>5440</v>
      </c>
      <c r="J1204" s="300">
        <v>45344</v>
      </c>
      <c r="K1204" s="300">
        <v>45352</v>
      </c>
    </row>
    <row r="1205" spans="1:11" ht="14.9" customHeight="1">
      <c r="A1205" s="298">
        <v>2149082615</v>
      </c>
      <c r="B1205" s="298" t="s">
        <v>2860</v>
      </c>
      <c r="C1205" s="299" t="s">
        <v>5547</v>
      </c>
      <c r="D1205" s="298" t="s">
        <v>2869</v>
      </c>
      <c r="E1205" s="298" t="s">
        <v>2863</v>
      </c>
      <c r="F1205" s="298" t="s">
        <v>2864</v>
      </c>
      <c r="G1205" s="298" t="s">
        <v>2902</v>
      </c>
      <c r="H1205" s="298" t="s">
        <v>2960</v>
      </c>
      <c r="I1205" s="298" t="s">
        <v>5440</v>
      </c>
      <c r="J1205" s="300">
        <v>45344</v>
      </c>
      <c r="K1205" s="300">
        <v>45352</v>
      </c>
    </row>
    <row r="1206" spans="1:11" ht="14.9" customHeight="1">
      <c r="A1206" s="298">
        <v>2149082508</v>
      </c>
      <c r="B1206" s="298" t="s">
        <v>2860</v>
      </c>
      <c r="C1206" s="299" t="s">
        <v>5548</v>
      </c>
      <c r="D1206" s="298" t="s">
        <v>2869</v>
      </c>
      <c r="E1206" s="298" t="s">
        <v>2863</v>
      </c>
      <c r="F1206" s="298" t="s">
        <v>2864</v>
      </c>
      <c r="G1206" s="298" t="s">
        <v>2954</v>
      </c>
      <c r="H1206" s="298" t="s">
        <v>3279</v>
      </c>
      <c r="I1206" s="298" t="s">
        <v>5549</v>
      </c>
      <c r="J1206" s="300">
        <v>45345</v>
      </c>
      <c r="K1206" s="300">
        <v>45353</v>
      </c>
    </row>
    <row r="1207" spans="1:11" ht="14.9" customHeight="1">
      <c r="A1207" s="298">
        <v>2149080929</v>
      </c>
      <c r="B1207" s="298" t="s">
        <v>2860</v>
      </c>
      <c r="C1207" s="299" t="s">
        <v>5550</v>
      </c>
      <c r="D1207" s="298" t="s">
        <v>2869</v>
      </c>
      <c r="E1207" s="298" t="s">
        <v>2863</v>
      </c>
      <c r="F1207" s="298" t="s">
        <v>2864</v>
      </c>
      <c r="G1207" s="298" t="s">
        <v>2902</v>
      </c>
      <c r="H1207" s="298" t="s">
        <v>2960</v>
      </c>
      <c r="I1207" s="298" t="s">
        <v>5518</v>
      </c>
      <c r="J1207" s="300">
        <v>45336</v>
      </c>
      <c r="K1207" s="300">
        <v>45344</v>
      </c>
    </row>
    <row r="1208" spans="1:11" ht="14.9" customHeight="1">
      <c r="A1208" s="298">
        <v>2149080875</v>
      </c>
      <c r="B1208" s="298" t="s">
        <v>2860</v>
      </c>
      <c r="C1208" s="299" t="s">
        <v>5551</v>
      </c>
      <c r="D1208" s="298" t="s">
        <v>2869</v>
      </c>
      <c r="E1208" s="298" t="s">
        <v>2863</v>
      </c>
      <c r="F1208" s="298" t="s">
        <v>2864</v>
      </c>
      <c r="G1208" s="298" t="s">
        <v>2902</v>
      </c>
      <c r="H1208" s="298" t="s">
        <v>2960</v>
      </c>
      <c r="I1208" s="298" t="s">
        <v>5518</v>
      </c>
      <c r="J1208" s="300">
        <v>45336</v>
      </c>
      <c r="K1208" s="300">
        <v>45344</v>
      </c>
    </row>
    <row r="1209" spans="1:11" ht="14.9" customHeight="1">
      <c r="A1209" s="298">
        <v>2149092763</v>
      </c>
      <c r="B1209" s="298" t="s">
        <v>2860</v>
      </c>
      <c r="C1209" s="299" t="s">
        <v>5552</v>
      </c>
      <c r="D1209" s="298" t="s">
        <v>2862</v>
      </c>
      <c r="E1209" s="298" t="s">
        <v>2863</v>
      </c>
      <c r="F1209" s="298" t="s">
        <v>2864</v>
      </c>
      <c r="G1209" s="298" t="s">
        <v>2906</v>
      </c>
      <c r="H1209" s="298" t="s">
        <v>4128</v>
      </c>
      <c r="I1209" s="298" t="s">
        <v>5553</v>
      </c>
      <c r="J1209" s="300">
        <v>45348</v>
      </c>
      <c r="K1209" s="300">
        <v>45356</v>
      </c>
    </row>
    <row r="1210" spans="1:11" ht="14.9" customHeight="1">
      <c r="A1210" s="298">
        <v>2149092311</v>
      </c>
      <c r="B1210" s="298" t="s">
        <v>2860</v>
      </c>
      <c r="C1210" s="299" t="s">
        <v>5554</v>
      </c>
      <c r="D1210" s="298" t="s">
        <v>2869</v>
      </c>
      <c r="E1210" s="298" t="s">
        <v>2863</v>
      </c>
      <c r="F1210" s="298" t="s">
        <v>2864</v>
      </c>
      <c r="G1210" s="298" t="s">
        <v>2902</v>
      </c>
      <c r="H1210" s="298" t="s">
        <v>2960</v>
      </c>
      <c r="I1210" s="298" t="s">
        <v>5504</v>
      </c>
      <c r="J1210" s="300">
        <v>45337</v>
      </c>
      <c r="K1210" s="300">
        <v>45345</v>
      </c>
    </row>
    <row r="1211" spans="1:11" ht="14.9" customHeight="1">
      <c r="A1211" s="298">
        <v>2149092228</v>
      </c>
      <c r="B1211" s="298" t="s">
        <v>2860</v>
      </c>
      <c r="C1211" s="299" t="s">
        <v>5555</v>
      </c>
      <c r="D1211" s="298" t="s">
        <v>2869</v>
      </c>
      <c r="E1211" s="298" t="s">
        <v>2863</v>
      </c>
      <c r="F1211" s="298" t="s">
        <v>2864</v>
      </c>
      <c r="G1211" s="298" t="s">
        <v>2902</v>
      </c>
      <c r="H1211" s="298" t="s">
        <v>2960</v>
      </c>
      <c r="I1211" s="298" t="s">
        <v>5504</v>
      </c>
      <c r="J1211" s="300">
        <v>45337</v>
      </c>
      <c r="K1211" s="300">
        <v>45345</v>
      </c>
    </row>
    <row r="1212" spans="1:11" ht="14.9" customHeight="1">
      <c r="A1212" s="298">
        <v>2149092107</v>
      </c>
      <c r="B1212" s="298" t="s">
        <v>2860</v>
      </c>
      <c r="C1212" s="299" t="s">
        <v>5556</v>
      </c>
      <c r="D1212" s="298" t="s">
        <v>2869</v>
      </c>
      <c r="E1212" s="298" t="s">
        <v>2863</v>
      </c>
      <c r="F1212" s="298" t="s">
        <v>2864</v>
      </c>
      <c r="G1212" s="298" t="s">
        <v>2902</v>
      </c>
      <c r="H1212" s="298" t="s">
        <v>2960</v>
      </c>
      <c r="I1212" s="298" t="s">
        <v>5557</v>
      </c>
      <c r="J1212" s="300">
        <v>45338</v>
      </c>
      <c r="K1212" s="300">
        <v>45346</v>
      </c>
    </row>
    <row r="1213" spans="1:11" ht="14.9" customHeight="1">
      <c r="A1213" s="298">
        <v>2149092086</v>
      </c>
      <c r="B1213" s="298" t="s">
        <v>2860</v>
      </c>
      <c r="C1213" s="299" t="s">
        <v>5558</v>
      </c>
      <c r="D1213" s="298" t="s">
        <v>2869</v>
      </c>
      <c r="E1213" s="298" t="s">
        <v>2863</v>
      </c>
      <c r="F1213" s="298" t="s">
        <v>2864</v>
      </c>
      <c r="G1213" s="298" t="s">
        <v>2902</v>
      </c>
      <c r="H1213" s="298" t="s">
        <v>2960</v>
      </c>
      <c r="I1213" s="298" t="s">
        <v>5557</v>
      </c>
      <c r="J1213" s="300">
        <v>45338</v>
      </c>
      <c r="K1213" s="300">
        <v>45346</v>
      </c>
    </row>
    <row r="1214" spans="1:11" ht="14.9" customHeight="1">
      <c r="A1214" s="298">
        <v>2149092058</v>
      </c>
      <c r="B1214" s="298" t="s">
        <v>2860</v>
      </c>
      <c r="C1214" s="299" t="s">
        <v>5559</v>
      </c>
      <c r="D1214" s="298" t="s">
        <v>2869</v>
      </c>
      <c r="E1214" s="298" t="s">
        <v>2863</v>
      </c>
      <c r="F1214" s="298" t="s">
        <v>2864</v>
      </c>
      <c r="G1214" s="298" t="s">
        <v>2902</v>
      </c>
      <c r="H1214" s="298" t="s">
        <v>2960</v>
      </c>
      <c r="I1214" s="298" t="s">
        <v>5557</v>
      </c>
      <c r="J1214" s="300">
        <v>45338</v>
      </c>
      <c r="K1214" s="300">
        <v>45346</v>
      </c>
    </row>
    <row r="1215" spans="1:11" ht="14.9" customHeight="1">
      <c r="A1215" s="298">
        <v>2149092019</v>
      </c>
      <c r="B1215" s="298" t="s">
        <v>2860</v>
      </c>
      <c r="C1215" s="299" t="s">
        <v>5560</v>
      </c>
      <c r="D1215" s="298" t="s">
        <v>2869</v>
      </c>
      <c r="E1215" s="298" t="s">
        <v>2863</v>
      </c>
      <c r="F1215" s="298" t="s">
        <v>2864</v>
      </c>
      <c r="G1215" s="298" t="s">
        <v>2902</v>
      </c>
      <c r="H1215" s="298" t="s">
        <v>2960</v>
      </c>
      <c r="I1215" s="298" t="s">
        <v>5557</v>
      </c>
      <c r="J1215" s="300">
        <v>45338</v>
      </c>
      <c r="K1215" s="300">
        <v>45346</v>
      </c>
    </row>
    <row r="1216" spans="1:11" ht="14.9" customHeight="1">
      <c r="A1216" s="298">
        <v>2149091568</v>
      </c>
      <c r="B1216" s="298" t="s">
        <v>2860</v>
      </c>
      <c r="C1216" s="299" t="s">
        <v>5561</v>
      </c>
      <c r="D1216" s="298" t="s">
        <v>2869</v>
      </c>
      <c r="E1216" s="298" t="s">
        <v>2863</v>
      </c>
      <c r="F1216" s="298" t="s">
        <v>2864</v>
      </c>
      <c r="G1216" s="298" t="s">
        <v>2902</v>
      </c>
      <c r="H1216" s="298" t="s">
        <v>2960</v>
      </c>
      <c r="I1216" s="298" t="s">
        <v>5497</v>
      </c>
      <c r="J1216" s="300">
        <v>45337</v>
      </c>
      <c r="K1216" s="300">
        <v>45345</v>
      </c>
    </row>
    <row r="1217" spans="1:11" ht="14.9" customHeight="1">
      <c r="A1217" s="298">
        <v>2149091535</v>
      </c>
      <c r="B1217" s="298" t="s">
        <v>2860</v>
      </c>
      <c r="C1217" s="299" t="s">
        <v>5562</v>
      </c>
      <c r="D1217" s="298" t="s">
        <v>2869</v>
      </c>
      <c r="E1217" s="298" t="s">
        <v>2863</v>
      </c>
      <c r="F1217" s="298" t="s">
        <v>2864</v>
      </c>
      <c r="G1217" s="298" t="s">
        <v>2902</v>
      </c>
      <c r="H1217" s="298" t="s">
        <v>2960</v>
      </c>
      <c r="I1217" s="298" t="s">
        <v>5497</v>
      </c>
      <c r="J1217" s="300">
        <v>45337</v>
      </c>
      <c r="K1217" s="300">
        <v>45345</v>
      </c>
    </row>
    <row r="1218" spans="1:11" ht="14.9" customHeight="1">
      <c r="A1218" s="298">
        <v>2149091492</v>
      </c>
      <c r="B1218" s="298" t="s">
        <v>2860</v>
      </c>
      <c r="C1218" s="299" t="s">
        <v>5563</v>
      </c>
      <c r="D1218" s="298" t="s">
        <v>2869</v>
      </c>
      <c r="E1218" s="298" t="s">
        <v>2863</v>
      </c>
      <c r="F1218" s="298" t="s">
        <v>2864</v>
      </c>
      <c r="G1218" s="298" t="s">
        <v>2920</v>
      </c>
      <c r="H1218" s="298" t="s">
        <v>3399</v>
      </c>
      <c r="I1218" s="298" t="s">
        <v>5564</v>
      </c>
      <c r="J1218" s="300">
        <v>45350</v>
      </c>
      <c r="K1218" s="300">
        <v>45358</v>
      </c>
    </row>
    <row r="1219" spans="1:11" ht="14.9" customHeight="1">
      <c r="A1219" s="298">
        <v>2149091479</v>
      </c>
      <c r="B1219" s="298" t="s">
        <v>2860</v>
      </c>
      <c r="C1219" s="299" t="s">
        <v>5565</v>
      </c>
      <c r="D1219" s="298" t="s">
        <v>2869</v>
      </c>
      <c r="E1219" s="298" t="s">
        <v>2863</v>
      </c>
      <c r="F1219" s="298" t="s">
        <v>2864</v>
      </c>
      <c r="G1219" s="298" t="s">
        <v>2902</v>
      </c>
      <c r="H1219" s="298" t="s">
        <v>2960</v>
      </c>
      <c r="I1219" s="298" t="s">
        <v>5557</v>
      </c>
      <c r="J1219" s="300">
        <v>45338</v>
      </c>
      <c r="K1219" s="300">
        <v>45346</v>
      </c>
    </row>
    <row r="1220" spans="1:11" ht="14.9" customHeight="1">
      <c r="A1220" s="298">
        <v>2149091323</v>
      </c>
      <c r="B1220" s="298" t="s">
        <v>2860</v>
      </c>
      <c r="C1220" s="299" t="s">
        <v>5566</v>
      </c>
      <c r="D1220" s="298" t="s">
        <v>2869</v>
      </c>
      <c r="E1220" s="298" t="s">
        <v>2863</v>
      </c>
      <c r="F1220" s="298" t="s">
        <v>2864</v>
      </c>
      <c r="G1220" s="298" t="s">
        <v>2954</v>
      </c>
      <c r="H1220" s="298" t="s">
        <v>3279</v>
      </c>
      <c r="I1220" s="298" t="s">
        <v>5567</v>
      </c>
      <c r="J1220" s="300">
        <v>45336</v>
      </c>
      <c r="K1220" s="300">
        <v>45344</v>
      </c>
    </row>
    <row r="1221" spans="1:11" ht="14.9" customHeight="1">
      <c r="A1221" s="298">
        <v>2149089758</v>
      </c>
      <c r="B1221" s="298" t="s">
        <v>2860</v>
      </c>
      <c r="C1221" s="299" t="s">
        <v>5568</v>
      </c>
      <c r="D1221" s="298" t="s">
        <v>2869</v>
      </c>
      <c r="E1221" s="298" t="s">
        <v>2863</v>
      </c>
      <c r="F1221" s="298" t="s">
        <v>2864</v>
      </c>
      <c r="G1221" s="298" t="s">
        <v>2902</v>
      </c>
      <c r="H1221" s="298" t="s">
        <v>2960</v>
      </c>
      <c r="I1221" s="298" t="s">
        <v>5440</v>
      </c>
      <c r="J1221" s="300">
        <v>45333</v>
      </c>
      <c r="K1221" s="300">
        <v>45341</v>
      </c>
    </row>
    <row r="1222" spans="1:11" ht="14.9" customHeight="1">
      <c r="A1222" s="298">
        <v>2149094888</v>
      </c>
      <c r="B1222" s="298" t="s">
        <v>2860</v>
      </c>
      <c r="C1222" s="299" t="s">
        <v>5569</v>
      </c>
      <c r="D1222" s="298" t="s">
        <v>2869</v>
      </c>
      <c r="E1222" s="298" t="s">
        <v>2863</v>
      </c>
      <c r="F1222" s="298" t="s">
        <v>2864</v>
      </c>
      <c r="G1222" s="298" t="s">
        <v>2902</v>
      </c>
      <c r="H1222" s="298" t="s">
        <v>2960</v>
      </c>
      <c r="I1222" s="298" t="s">
        <v>5497</v>
      </c>
      <c r="J1222" s="300">
        <v>45336</v>
      </c>
      <c r="K1222" s="300">
        <v>45344</v>
      </c>
    </row>
    <row r="1223" spans="1:11" ht="14.9" customHeight="1">
      <c r="A1223" s="298">
        <v>2149094841</v>
      </c>
      <c r="B1223" s="298" t="s">
        <v>2860</v>
      </c>
      <c r="C1223" s="299" t="s">
        <v>5570</v>
      </c>
      <c r="D1223" s="298" t="s">
        <v>2869</v>
      </c>
      <c r="E1223" s="298" t="s">
        <v>2863</v>
      </c>
      <c r="F1223" s="298" t="s">
        <v>2864</v>
      </c>
      <c r="G1223" s="298" t="s">
        <v>2902</v>
      </c>
      <c r="H1223" s="298" t="s">
        <v>2960</v>
      </c>
      <c r="I1223" s="298" t="s">
        <v>5497</v>
      </c>
      <c r="J1223" s="300">
        <v>45338</v>
      </c>
      <c r="K1223" s="300">
        <v>45346</v>
      </c>
    </row>
    <row r="1224" spans="1:11" ht="14.9" customHeight="1">
      <c r="A1224" s="298">
        <v>2149094701</v>
      </c>
      <c r="B1224" s="298" t="s">
        <v>2860</v>
      </c>
      <c r="C1224" s="299" t="s">
        <v>5571</v>
      </c>
      <c r="D1224" s="298" t="s">
        <v>2869</v>
      </c>
      <c r="E1224" s="298" t="s">
        <v>2863</v>
      </c>
      <c r="F1224" s="298" t="s">
        <v>2864</v>
      </c>
      <c r="G1224" s="298" t="s">
        <v>2902</v>
      </c>
      <c r="H1224" s="298" t="s">
        <v>2960</v>
      </c>
      <c r="I1224" s="298" t="s">
        <v>5504</v>
      </c>
      <c r="J1224" s="300">
        <v>45336</v>
      </c>
      <c r="K1224" s="300">
        <v>45344</v>
      </c>
    </row>
    <row r="1225" spans="1:11" ht="14.9" customHeight="1">
      <c r="A1225" s="298">
        <v>2149094582</v>
      </c>
      <c r="B1225" s="298" t="s">
        <v>2860</v>
      </c>
      <c r="C1225" s="299" t="s">
        <v>5572</v>
      </c>
      <c r="D1225" s="298" t="s">
        <v>2869</v>
      </c>
      <c r="E1225" s="298" t="s">
        <v>2863</v>
      </c>
      <c r="F1225" s="298" t="s">
        <v>2864</v>
      </c>
      <c r="G1225" s="298" t="s">
        <v>2902</v>
      </c>
      <c r="H1225" s="298" t="s">
        <v>2960</v>
      </c>
      <c r="I1225" s="298" t="s">
        <v>5497</v>
      </c>
      <c r="J1225" s="300">
        <v>45342</v>
      </c>
      <c r="K1225" s="300">
        <v>45350</v>
      </c>
    </row>
    <row r="1226" spans="1:11" ht="14.9" customHeight="1">
      <c r="A1226" s="298">
        <v>2149094569</v>
      </c>
      <c r="B1226" s="298" t="s">
        <v>2860</v>
      </c>
      <c r="C1226" s="299" t="s">
        <v>5573</v>
      </c>
      <c r="D1226" s="298" t="s">
        <v>2869</v>
      </c>
      <c r="E1226" s="298" t="s">
        <v>2863</v>
      </c>
      <c r="F1226" s="298" t="s">
        <v>2864</v>
      </c>
      <c r="G1226" s="298" t="s">
        <v>2902</v>
      </c>
      <c r="H1226" s="298" t="s">
        <v>2960</v>
      </c>
      <c r="I1226" s="298" t="s">
        <v>5574</v>
      </c>
      <c r="J1226" s="300">
        <v>45335</v>
      </c>
      <c r="K1226" s="300">
        <v>45343</v>
      </c>
    </row>
    <row r="1227" spans="1:11" ht="14.9" customHeight="1">
      <c r="A1227" s="298">
        <v>2149094560</v>
      </c>
      <c r="B1227" s="298" t="s">
        <v>2860</v>
      </c>
      <c r="C1227" s="299" t="s">
        <v>5575</v>
      </c>
      <c r="D1227" s="298" t="s">
        <v>2869</v>
      </c>
      <c r="E1227" s="298" t="s">
        <v>2863</v>
      </c>
      <c r="F1227" s="298" t="s">
        <v>2864</v>
      </c>
      <c r="G1227" s="298" t="s">
        <v>2902</v>
      </c>
      <c r="H1227" s="298" t="s">
        <v>2960</v>
      </c>
      <c r="I1227" s="298" t="s">
        <v>5518</v>
      </c>
      <c r="J1227" s="300">
        <v>45338</v>
      </c>
      <c r="K1227" s="300">
        <v>45346</v>
      </c>
    </row>
    <row r="1228" spans="1:11" ht="14.9" customHeight="1">
      <c r="A1228" s="298">
        <v>2149094540</v>
      </c>
      <c r="B1228" s="298" t="s">
        <v>2860</v>
      </c>
      <c r="C1228" s="299" t="s">
        <v>5576</v>
      </c>
      <c r="D1228" s="298" t="s">
        <v>2869</v>
      </c>
      <c r="E1228" s="298" t="s">
        <v>2863</v>
      </c>
      <c r="F1228" s="298" t="s">
        <v>2864</v>
      </c>
      <c r="G1228" s="298" t="s">
        <v>2902</v>
      </c>
      <c r="H1228" s="298" t="s">
        <v>2960</v>
      </c>
      <c r="I1228" s="298" t="s">
        <v>5504</v>
      </c>
      <c r="J1228" s="300">
        <v>45334</v>
      </c>
      <c r="K1228" s="300">
        <v>45342</v>
      </c>
    </row>
    <row r="1229" spans="1:11" ht="14.9" customHeight="1">
      <c r="A1229" s="298">
        <v>2149094530</v>
      </c>
      <c r="B1229" s="298" t="s">
        <v>2860</v>
      </c>
      <c r="C1229" s="299" t="s">
        <v>5577</v>
      </c>
      <c r="D1229" s="298" t="s">
        <v>2869</v>
      </c>
      <c r="E1229" s="298" t="s">
        <v>2863</v>
      </c>
      <c r="F1229" s="298" t="s">
        <v>2864</v>
      </c>
      <c r="G1229" s="298" t="s">
        <v>2902</v>
      </c>
      <c r="H1229" s="298" t="s">
        <v>2960</v>
      </c>
      <c r="I1229" s="298" t="s">
        <v>5518</v>
      </c>
      <c r="J1229" s="300">
        <v>45338</v>
      </c>
      <c r="K1229" s="300">
        <v>45346</v>
      </c>
    </row>
    <row r="1230" spans="1:11" ht="14.9" customHeight="1">
      <c r="A1230" s="298">
        <v>2149094509</v>
      </c>
      <c r="B1230" s="298" t="s">
        <v>2860</v>
      </c>
      <c r="C1230" s="299" t="s">
        <v>5578</v>
      </c>
      <c r="D1230" s="298" t="s">
        <v>2869</v>
      </c>
      <c r="E1230" s="298" t="s">
        <v>2863</v>
      </c>
      <c r="F1230" s="298" t="s">
        <v>2864</v>
      </c>
      <c r="G1230" s="298" t="s">
        <v>2902</v>
      </c>
      <c r="H1230" s="298" t="s">
        <v>2960</v>
      </c>
      <c r="I1230" s="298" t="s">
        <v>5497</v>
      </c>
      <c r="J1230" s="300">
        <v>45338</v>
      </c>
      <c r="K1230" s="300">
        <v>45346</v>
      </c>
    </row>
    <row r="1231" spans="1:11" ht="14.9" customHeight="1">
      <c r="A1231" s="298">
        <v>2149094419</v>
      </c>
      <c r="B1231" s="298" t="s">
        <v>2860</v>
      </c>
      <c r="C1231" s="299" t="s">
        <v>5579</v>
      </c>
      <c r="D1231" s="298" t="s">
        <v>2869</v>
      </c>
      <c r="E1231" s="298" t="s">
        <v>2863</v>
      </c>
      <c r="F1231" s="298" t="s">
        <v>2864</v>
      </c>
      <c r="G1231" s="298" t="s">
        <v>2902</v>
      </c>
      <c r="H1231" s="298" t="s">
        <v>2960</v>
      </c>
      <c r="I1231" s="298" t="s">
        <v>5580</v>
      </c>
      <c r="J1231" s="300">
        <v>45338</v>
      </c>
      <c r="K1231" s="300">
        <v>45346</v>
      </c>
    </row>
    <row r="1232" spans="1:11" ht="14.9" customHeight="1">
      <c r="A1232" s="298">
        <v>2149100217</v>
      </c>
      <c r="B1232" s="298" t="s">
        <v>2860</v>
      </c>
      <c r="C1232" s="299" t="s">
        <v>5581</v>
      </c>
      <c r="D1232" s="298" t="s">
        <v>2869</v>
      </c>
      <c r="E1232" s="298" t="s">
        <v>2863</v>
      </c>
      <c r="F1232" s="298" t="s">
        <v>2864</v>
      </c>
      <c r="G1232" s="298" t="s">
        <v>4904</v>
      </c>
      <c r="H1232" s="298" t="s">
        <v>3007</v>
      </c>
      <c r="I1232" s="298" t="s">
        <v>5582</v>
      </c>
      <c r="J1232" s="300">
        <v>45338</v>
      </c>
      <c r="K1232" s="300">
        <v>45346</v>
      </c>
    </row>
    <row r="1233" spans="1:11" ht="14.9" customHeight="1">
      <c r="A1233" s="298">
        <v>2149100043</v>
      </c>
      <c r="B1233" s="298" t="s">
        <v>2860</v>
      </c>
      <c r="C1233" s="299" t="s">
        <v>5583</v>
      </c>
      <c r="D1233" s="298" t="s">
        <v>2869</v>
      </c>
      <c r="E1233" s="298" t="s">
        <v>2863</v>
      </c>
      <c r="F1233" s="298" t="s">
        <v>2864</v>
      </c>
      <c r="G1233" s="298" t="s">
        <v>2902</v>
      </c>
      <c r="H1233" s="298" t="s">
        <v>2960</v>
      </c>
      <c r="I1233" s="298" t="s">
        <v>5531</v>
      </c>
      <c r="J1233" s="300">
        <v>45342</v>
      </c>
      <c r="K1233" s="300">
        <v>45350</v>
      </c>
    </row>
    <row r="1234" spans="1:11" ht="14.9" customHeight="1">
      <c r="A1234" s="298">
        <v>2149100036</v>
      </c>
      <c r="B1234" s="298" t="s">
        <v>2860</v>
      </c>
      <c r="C1234" s="299" t="s">
        <v>5584</v>
      </c>
      <c r="D1234" s="298" t="s">
        <v>2869</v>
      </c>
      <c r="E1234" s="298" t="s">
        <v>2863</v>
      </c>
      <c r="F1234" s="298" t="s">
        <v>2864</v>
      </c>
      <c r="G1234" s="298" t="s">
        <v>2902</v>
      </c>
      <c r="H1234" s="298" t="s">
        <v>2960</v>
      </c>
      <c r="I1234" s="298" t="s">
        <v>5585</v>
      </c>
      <c r="J1234" s="300">
        <v>45338</v>
      </c>
      <c r="K1234" s="300">
        <v>45346</v>
      </c>
    </row>
    <row r="1235" spans="1:11" ht="14.9" customHeight="1">
      <c r="A1235" s="298">
        <v>2149100021</v>
      </c>
      <c r="B1235" s="298" t="s">
        <v>2860</v>
      </c>
      <c r="C1235" s="299" t="s">
        <v>5586</v>
      </c>
      <c r="D1235" s="298" t="s">
        <v>2869</v>
      </c>
      <c r="E1235" s="298" t="s">
        <v>2863</v>
      </c>
      <c r="F1235" s="298" t="s">
        <v>2864</v>
      </c>
      <c r="G1235" s="298" t="s">
        <v>2902</v>
      </c>
      <c r="H1235" s="298" t="s">
        <v>2960</v>
      </c>
      <c r="I1235" s="298" t="s">
        <v>5531</v>
      </c>
      <c r="J1235" s="300">
        <v>45338</v>
      </c>
      <c r="K1235" s="300">
        <v>45346</v>
      </c>
    </row>
    <row r="1236" spans="1:11" ht="14.9" customHeight="1">
      <c r="A1236" s="298">
        <v>2149100009</v>
      </c>
      <c r="B1236" s="298" t="s">
        <v>2860</v>
      </c>
      <c r="C1236" s="299" t="s">
        <v>5587</v>
      </c>
      <c r="D1236" s="298" t="s">
        <v>2869</v>
      </c>
      <c r="E1236" s="298" t="s">
        <v>2863</v>
      </c>
      <c r="F1236" s="298" t="s">
        <v>2864</v>
      </c>
      <c r="G1236" s="298" t="s">
        <v>2902</v>
      </c>
      <c r="H1236" s="298" t="s">
        <v>2960</v>
      </c>
      <c r="I1236" s="298" t="s">
        <v>5531</v>
      </c>
      <c r="J1236" s="300">
        <v>45337</v>
      </c>
      <c r="K1236" s="300">
        <v>45345</v>
      </c>
    </row>
    <row r="1237" spans="1:11" ht="14.9" customHeight="1">
      <c r="A1237" s="298">
        <v>2149100000</v>
      </c>
      <c r="B1237" s="298" t="s">
        <v>2860</v>
      </c>
      <c r="C1237" s="299" t="s">
        <v>5588</v>
      </c>
      <c r="D1237" s="298" t="s">
        <v>2869</v>
      </c>
      <c r="E1237" s="298" t="s">
        <v>2863</v>
      </c>
      <c r="F1237" s="298" t="s">
        <v>2864</v>
      </c>
      <c r="G1237" s="298" t="s">
        <v>2902</v>
      </c>
      <c r="H1237" s="298" t="s">
        <v>2960</v>
      </c>
      <c r="I1237" s="298" t="s">
        <v>5531</v>
      </c>
      <c r="J1237" s="300">
        <v>45337</v>
      </c>
      <c r="K1237" s="300">
        <v>45345</v>
      </c>
    </row>
    <row r="1238" spans="1:11" ht="14.9" customHeight="1">
      <c r="A1238" s="298">
        <v>2149099924</v>
      </c>
      <c r="B1238" s="298" t="s">
        <v>2860</v>
      </c>
      <c r="C1238" s="299" t="s">
        <v>5589</v>
      </c>
      <c r="D1238" s="298" t="s">
        <v>2869</v>
      </c>
      <c r="E1238" s="298" t="s">
        <v>2863</v>
      </c>
      <c r="F1238" s="298" t="s">
        <v>2864</v>
      </c>
      <c r="G1238" s="298" t="s">
        <v>2902</v>
      </c>
      <c r="H1238" s="298" t="s">
        <v>2960</v>
      </c>
      <c r="I1238" s="298" t="s">
        <v>5531</v>
      </c>
      <c r="J1238" s="300">
        <v>45337</v>
      </c>
      <c r="K1238" s="300">
        <v>45345</v>
      </c>
    </row>
    <row r="1239" spans="1:11" ht="14.9" customHeight="1">
      <c r="A1239" s="298">
        <v>2149099873</v>
      </c>
      <c r="B1239" s="298" t="s">
        <v>2860</v>
      </c>
      <c r="C1239" s="299" t="s">
        <v>5590</v>
      </c>
      <c r="D1239" s="298" t="s">
        <v>2862</v>
      </c>
      <c r="E1239" s="298" t="s">
        <v>2863</v>
      </c>
      <c r="F1239" s="298" t="s">
        <v>2864</v>
      </c>
      <c r="G1239" s="298" t="s">
        <v>2954</v>
      </c>
      <c r="H1239" s="298" t="s">
        <v>2935</v>
      </c>
      <c r="I1239" s="298" t="s">
        <v>5591</v>
      </c>
      <c r="J1239" s="300">
        <v>45352</v>
      </c>
      <c r="K1239" s="300">
        <v>45360</v>
      </c>
    </row>
    <row r="1240" spans="1:11" ht="14.9" customHeight="1">
      <c r="A1240" s="298">
        <v>2149099843</v>
      </c>
      <c r="B1240" s="298" t="s">
        <v>2860</v>
      </c>
      <c r="C1240" s="299" t="s">
        <v>5592</v>
      </c>
      <c r="D1240" s="298" t="s">
        <v>2862</v>
      </c>
      <c r="E1240" s="298" t="s">
        <v>2863</v>
      </c>
      <c r="F1240" s="298" t="s">
        <v>2864</v>
      </c>
      <c r="G1240" s="298" t="s">
        <v>2954</v>
      </c>
      <c r="H1240" s="298" t="s">
        <v>2935</v>
      </c>
      <c r="I1240" s="298" t="s">
        <v>5591</v>
      </c>
      <c r="J1240" s="300">
        <v>45352</v>
      </c>
      <c r="K1240" s="300">
        <v>45360</v>
      </c>
    </row>
    <row r="1241" spans="1:11" ht="14.9" customHeight="1">
      <c r="A1241" s="298">
        <v>2149099781</v>
      </c>
      <c r="B1241" s="298" t="s">
        <v>2860</v>
      </c>
      <c r="C1241" s="299" t="s">
        <v>5593</v>
      </c>
      <c r="D1241" s="298" t="s">
        <v>2862</v>
      </c>
      <c r="E1241" s="298" t="s">
        <v>2863</v>
      </c>
      <c r="F1241" s="298" t="s">
        <v>2864</v>
      </c>
      <c r="G1241" s="298" t="s">
        <v>2923</v>
      </c>
      <c r="H1241" s="298" t="s">
        <v>2924</v>
      </c>
      <c r="I1241" s="298" t="s">
        <v>5594</v>
      </c>
      <c r="J1241" s="300">
        <v>45349</v>
      </c>
      <c r="K1241" s="300">
        <v>45357</v>
      </c>
    </row>
    <row r="1242" spans="1:11" ht="14.9" customHeight="1">
      <c r="A1242" s="298">
        <v>2149099766</v>
      </c>
      <c r="B1242" s="298" t="s">
        <v>2860</v>
      </c>
      <c r="C1242" s="299" t="s">
        <v>5595</v>
      </c>
      <c r="D1242" s="298" t="s">
        <v>2869</v>
      </c>
      <c r="E1242" s="298" t="s">
        <v>2863</v>
      </c>
      <c r="F1242" s="298" t="s">
        <v>2864</v>
      </c>
      <c r="G1242" s="298" t="s">
        <v>2902</v>
      </c>
      <c r="H1242" s="298" t="s">
        <v>2960</v>
      </c>
      <c r="I1242" s="298" t="s">
        <v>5452</v>
      </c>
      <c r="J1242" s="300">
        <v>45338</v>
      </c>
      <c r="K1242" s="300">
        <v>45346</v>
      </c>
    </row>
    <row r="1243" spans="1:11" ht="14.9" customHeight="1">
      <c r="A1243" s="298">
        <v>2149099652</v>
      </c>
      <c r="B1243" s="298" t="s">
        <v>2860</v>
      </c>
      <c r="C1243" s="299" t="s">
        <v>5596</v>
      </c>
      <c r="D1243" s="298" t="s">
        <v>2869</v>
      </c>
      <c r="E1243" s="298" t="s">
        <v>2863</v>
      </c>
      <c r="F1243" s="298" t="s">
        <v>2864</v>
      </c>
      <c r="G1243" s="298" t="s">
        <v>2902</v>
      </c>
      <c r="H1243" s="298" t="s">
        <v>2960</v>
      </c>
      <c r="I1243" s="298" t="s">
        <v>5597</v>
      </c>
      <c r="J1243" s="300">
        <v>45342</v>
      </c>
      <c r="K1243" s="300">
        <v>45350</v>
      </c>
    </row>
    <row r="1244" spans="1:11" ht="14.9" customHeight="1">
      <c r="A1244" s="298">
        <v>2149098166</v>
      </c>
      <c r="B1244" s="298" t="s">
        <v>2860</v>
      </c>
      <c r="C1244" s="299" t="s">
        <v>5598</v>
      </c>
      <c r="D1244" s="298" t="s">
        <v>2869</v>
      </c>
      <c r="E1244" s="298" t="s">
        <v>2863</v>
      </c>
      <c r="F1244" s="298" t="s">
        <v>2864</v>
      </c>
      <c r="G1244" s="298" t="s">
        <v>2902</v>
      </c>
      <c r="H1244" s="298" t="s">
        <v>2960</v>
      </c>
      <c r="I1244" s="298" t="s">
        <v>5440</v>
      </c>
      <c r="J1244" s="300">
        <v>45352</v>
      </c>
      <c r="K1244" s="300">
        <v>45360</v>
      </c>
    </row>
    <row r="1245" spans="1:11" ht="14.9" customHeight="1">
      <c r="A1245" s="298">
        <v>2149098020</v>
      </c>
      <c r="B1245" s="298" t="s">
        <v>2860</v>
      </c>
      <c r="C1245" s="299" t="s">
        <v>5599</v>
      </c>
      <c r="D1245" s="298" t="s">
        <v>2869</v>
      </c>
      <c r="E1245" s="298" t="s">
        <v>2863</v>
      </c>
      <c r="F1245" s="298" t="s">
        <v>2864</v>
      </c>
      <c r="G1245" s="298" t="s">
        <v>2902</v>
      </c>
      <c r="H1245" s="298" t="s">
        <v>2960</v>
      </c>
      <c r="I1245" s="298" t="s">
        <v>5600</v>
      </c>
      <c r="J1245" s="300">
        <v>45342</v>
      </c>
      <c r="K1245" s="300">
        <v>45350</v>
      </c>
    </row>
    <row r="1246" spans="1:11" ht="14.9" customHeight="1">
      <c r="A1246" s="298">
        <v>2149097876</v>
      </c>
      <c r="B1246" s="298" t="s">
        <v>2860</v>
      </c>
      <c r="C1246" s="299" t="s">
        <v>5601</v>
      </c>
      <c r="D1246" s="298" t="s">
        <v>2869</v>
      </c>
      <c r="E1246" s="298" t="s">
        <v>2863</v>
      </c>
      <c r="F1246" s="298" t="s">
        <v>2864</v>
      </c>
      <c r="G1246" s="298" t="s">
        <v>2902</v>
      </c>
      <c r="H1246" s="298" t="s">
        <v>2960</v>
      </c>
      <c r="I1246" s="298" t="s">
        <v>5600</v>
      </c>
      <c r="J1246" s="300">
        <v>45342</v>
      </c>
      <c r="K1246" s="300">
        <v>45350</v>
      </c>
    </row>
    <row r="1247" spans="1:11" ht="14.9" customHeight="1">
      <c r="A1247" s="298">
        <v>2149097179</v>
      </c>
      <c r="B1247" s="298" t="s">
        <v>2860</v>
      </c>
      <c r="C1247" s="299" t="s">
        <v>5602</v>
      </c>
      <c r="D1247" s="298" t="s">
        <v>2869</v>
      </c>
      <c r="E1247" s="298" t="s">
        <v>2863</v>
      </c>
      <c r="F1247" s="298" t="s">
        <v>2864</v>
      </c>
      <c r="G1247" s="298" t="s">
        <v>2902</v>
      </c>
      <c r="H1247" s="298" t="s">
        <v>2960</v>
      </c>
      <c r="I1247" s="298" t="s">
        <v>5518</v>
      </c>
      <c r="J1247" s="300">
        <v>45336</v>
      </c>
      <c r="K1247" s="300">
        <v>45344</v>
      </c>
    </row>
    <row r="1248" spans="1:11" ht="14.9" customHeight="1">
      <c r="A1248" s="298">
        <v>2149097167</v>
      </c>
      <c r="B1248" s="298" t="s">
        <v>2860</v>
      </c>
      <c r="C1248" s="299" t="s">
        <v>5603</v>
      </c>
      <c r="D1248" s="298" t="s">
        <v>2869</v>
      </c>
      <c r="E1248" s="298" t="s">
        <v>2863</v>
      </c>
      <c r="F1248" s="298" t="s">
        <v>2864</v>
      </c>
      <c r="G1248" s="298" t="s">
        <v>2902</v>
      </c>
      <c r="H1248" s="298" t="s">
        <v>2960</v>
      </c>
      <c r="I1248" s="298" t="s">
        <v>5518</v>
      </c>
      <c r="J1248" s="300">
        <v>45337</v>
      </c>
      <c r="K1248" s="300">
        <v>45345</v>
      </c>
    </row>
    <row r="1249" spans="1:11" ht="14.9" customHeight="1">
      <c r="A1249" s="298">
        <v>2149097058</v>
      </c>
      <c r="B1249" s="298" t="s">
        <v>2860</v>
      </c>
      <c r="C1249" s="299" t="s">
        <v>5604</v>
      </c>
      <c r="D1249" s="298" t="s">
        <v>2869</v>
      </c>
      <c r="E1249" s="298" t="s">
        <v>2863</v>
      </c>
      <c r="F1249" s="298" t="s">
        <v>2864</v>
      </c>
      <c r="G1249" s="298" t="s">
        <v>2902</v>
      </c>
      <c r="H1249" s="298" t="s">
        <v>2960</v>
      </c>
      <c r="I1249" s="298" t="s">
        <v>5504</v>
      </c>
      <c r="J1249" s="300">
        <v>45337</v>
      </c>
      <c r="K1249" s="300">
        <v>45345</v>
      </c>
    </row>
    <row r="1250" spans="1:11" ht="14.9" customHeight="1">
      <c r="A1250" s="298">
        <v>2149096297</v>
      </c>
      <c r="B1250" s="298" t="s">
        <v>2860</v>
      </c>
      <c r="C1250" s="299" t="s">
        <v>5605</v>
      </c>
      <c r="D1250" s="298" t="s">
        <v>2869</v>
      </c>
      <c r="E1250" s="298" t="s">
        <v>2863</v>
      </c>
      <c r="F1250" s="298" t="s">
        <v>2864</v>
      </c>
      <c r="G1250" s="298" t="s">
        <v>2902</v>
      </c>
      <c r="H1250" s="298" t="s">
        <v>2960</v>
      </c>
      <c r="I1250" s="298" t="s">
        <v>5524</v>
      </c>
      <c r="J1250" s="300">
        <v>45337</v>
      </c>
      <c r="K1250" s="300">
        <v>45345</v>
      </c>
    </row>
    <row r="1251" spans="1:11" ht="14.9" customHeight="1">
      <c r="A1251" s="298">
        <v>2149109187</v>
      </c>
      <c r="B1251" s="298" t="s">
        <v>2860</v>
      </c>
      <c r="C1251" s="299" t="s">
        <v>5606</v>
      </c>
      <c r="D1251" s="298" t="s">
        <v>2869</v>
      </c>
      <c r="E1251" s="298" t="s">
        <v>2863</v>
      </c>
      <c r="F1251" s="298" t="s">
        <v>2864</v>
      </c>
      <c r="G1251" s="298" t="s">
        <v>2934</v>
      </c>
      <c r="H1251" s="298" t="s">
        <v>4775</v>
      </c>
      <c r="I1251" s="298" t="s">
        <v>5607</v>
      </c>
      <c r="J1251" s="300">
        <v>45342</v>
      </c>
      <c r="K1251" s="300">
        <v>45350</v>
      </c>
    </row>
    <row r="1252" spans="1:11" ht="14.9" customHeight="1">
      <c r="A1252" s="298">
        <v>2149108737</v>
      </c>
      <c r="B1252" s="298" t="s">
        <v>2860</v>
      </c>
      <c r="C1252" s="299" t="s">
        <v>5608</v>
      </c>
      <c r="D1252" s="298" t="s">
        <v>2876</v>
      </c>
      <c r="E1252" s="298" t="s">
        <v>2863</v>
      </c>
      <c r="F1252" s="298" t="s">
        <v>2864</v>
      </c>
      <c r="G1252" s="298" t="s">
        <v>3647</v>
      </c>
      <c r="H1252" s="298" t="s">
        <v>5433</v>
      </c>
      <c r="I1252" s="298" t="s">
        <v>5609</v>
      </c>
      <c r="J1252" s="300">
        <v>45351</v>
      </c>
      <c r="K1252" s="300">
        <v>45359</v>
      </c>
    </row>
    <row r="1253" spans="1:11" ht="14.9" customHeight="1">
      <c r="A1253" s="298">
        <v>2149108624</v>
      </c>
      <c r="B1253" s="298" t="s">
        <v>2860</v>
      </c>
      <c r="C1253" s="299" t="s">
        <v>5610</v>
      </c>
      <c r="D1253" s="298" t="s">
        <v>2869</v>
      </c>
      <c r="E1253" s="298" t="s">
        <v>2863</v>
      </c>
      <c r="F1253" s="298" t="s">
        <v>2864</v>
      </c>
      <c r="G1253" s="298" t="s">
        <v>2902</v>
      </c>
      <c r="H1253" s="298" t="s">
        <v>2960</v>
      </c>
      <c r="I1253" s="298" t="s">
        <v>5518</v>
      </c>
      <c r="J1253" s="300">
        <v>45337</v>
      </c>
      <c r="K1253" s="300">
        <v>45345</v>
      </c>
    </row>
    <row r="1254" spans="1:11" ht="14.9" customHeight="1">
      <c r="A1254" s="298">
        <v>2149108136</v>
      </c>
      <c r="B1254" s="298" t="s">
        <v>2860</v>
      </c>
      <c r="C1254" s="299" t="s">
        <v>5611</v>
      </c>
      <c r="D1254" s="298" t="s">
        <v>2869</v>
      </c>
      <c r="E1254" s="298" t="s">
        <v>2863</v>
      </c>
      <c r="F1254" s="298" t="s">
        <v>2864</v>
      </c>
      <c r="G1254" s="298" t="s">
        <v>2902</v>
      </c>
      <c r="H1254" s="298" t="s">
        <v>2960</v>
      </c>
      <c r="I1254" s="298" t="s">
        <v>5491</v>
      </c>
      <c r="J1254" s="300">
        <v>45342</v>
      </c>
      <c r="K1254" s="300">
        <v>45350</v>
      </c>
    </row>
    <row r="1255" spans="1:11" ht="14.9" customHeight="1">
      <c r="A1255" s="298">
        <v>2149108004</v>
      </c>
      <c r="B1255" s="298" t="s">
        <v>2860</v>
      </c>
      <c r="C1255" s="299" t="s">
        <v>5612</v>
      </c>
      <c r="D1255" s="298" t="s">
        <v>2869</v>
      </c>
      <c r="E1255" s="298" t="s">
        <v>2863</v>
      </c>
      <c r="F1255" s="298" t="s">
        <v>2864</v>
      </c>
      <c r="G1255" s="298" t="s">
        <v>2939</v>
      </c>
      <c r="H1255" s="298" t="s">
        <v>3279</v>
      </c>
      <c r="I1255" s="298" t="s">
        <v>5613</v>
      </c>
      <c r="J1255" s="300">
        <v>45343</v>
      </c>
      <c r="K1255" s="300">
        <v>45351</v>
      </c>
    </row>
    <row r="1256" spans="1:11" ht="14.9" customHeight="1">
      <c r="A1256" s="298">
        <v>2149107498</v>
      </c>
      <c r="B1256" s="298" t="s">
        <v>2860</v>
      </c>
      <c r="C1256" s="299" t="s">
        <v>5614</v>
      </c>
      <c r="D1256" s="298" t="s">
        <v>2869</v>
      </c>
      <c r="E1256" s="298" t="s">
        <v>2863</v>
      </c>
      <c r="F1256" s="298" t="s">
        <v>2864</v>
      </c>
      <c r="G1256" s="298" t="s">
        <v>2923</v>
      </c>
      <c r="H1256" s="298" t="s">
        <v>3026</v>
      </c>
      <c r="I1256" s="298" t="s">
        <v>5615</v>
      </c>
      <c r="J1256" s="300">
        <v>45342</v>
      </c>
      <c r="K1256" s="300">
        <v>45350</v>
      </c>
    </row>
    <row r="1257" spans="1:11" ht="14.9" customHeight="1">
      <c r="A1257" s="298">
        <v>2149106779</v>
      </c>
      <c r="B1257" s="298" t="s">
        <v>2860</v>
      </c>
      <c r="C1257" s="299" t="s">
        <v>5616</v>
      </c>
      <c r="D1257" s="298" t="s">
        <v>2869</v>
      </c>
      <c r="E1257" s="298" t="s">
        <v>2863</v>
      </c>
      <c r="F1257" s="298" t="s">
        <v>2864</v>
      </c>
      <c r="G1257" s="298" t="s">
        <v>2902</v>
      </c>
      <c r="H1257" s="298" t="s">
        <v>2960</v>
      </c>
      <c r="I1257" s="298" t="s">
        <v>5440</v>
      </c>
      <c r="J1257" s="300">
        <v>45352</v>
      </c>
      <c r="K1257" s="300">
        <v>45360</v>
      </c>
    </row>
    <row r="1258" spans="1:11" ht="14.9" customHeight="1">
      <c r="A1258" s="298">
        <v>2149106423</v>
      </c>
      <c r="B1258" s="298" t="s">
        <v>2860</v>
      </c>
      <c r="C1258" s="299" t="s">
        <v>5617</v>
      </c>
      <c r="D1258" s="298" t="s">
        <v>2869</v>
      </c>
      <c r="E1258" s="298" t="s">
        <v>2863</v>
      </c>
      <c r="F1258" s="298" t="s">
        <v>2864</v>
      </c>
      <c r="G1258" s="298" t="s">
        <v>2902</v>
      </c>
      <c r="H1258" s="298" t="s">
        <v>2960</v>
      </c>
      <c r="I1258" s="298" t="s">
        <v>5440</v>
      </c>
      <c r="J1258" s="300">
        <v>45352</v>
      </c>
      <c r="K1258" s="300">
        <v>45360</v>
      </c>
    </row>
    <row r="1259" spans="1:11" ht="14.9" customHeight="1">
      <c r="A1259" s="298">
        <v>2149106215</v>
      </c>
      <c r="B1259" s="298" t="s">
        <v>2860</v>
      </c>
      <c r="C1259" s="299" t="s">
        <v>5618</v>
      </c>
      <c r="D1259" s="298" t="s">
        <v>2869</v>
      </c>
      <c r="E1259" s="298" t="s">
        <v>2863</v>
      </c>
      <c r="F1259" s="298" t="s">
        <v>2864</v>
      </c>
      <c r="G1259" s="298" t="s">
        <v>2902</v>
      </c>
      <c r="H1259" s="298" t="s">
        <v>2960</v>
      </c>
      <c r="I1259" s="298" t="s">
        <v>5440</v>
      </c>
      <c r="J1259" s="300">
        <v>45352</v>
      </c>
      <c r="K1259" s="300">
        <v>45360</v>
      </c>
    </row>
    <row r="1260" spans="1:11" ht="14.9" customHeight="1">
      <c r="A1260" s="298">
        <v>2149104881</v>
      </c>
      <c r="B1260" s="298" t="s">
        <v>2860</v>
      </c>
      <c r="C1260" s="299" t="s">
        <v>5619</v>
      </c>
      <c r="D1260" s="298" t="s">
        <v>2869</v>
      </c>
      <c r="E1260" s="298" t="s">
        <v>2863</v>
      </c>
      <c r="F1260" s="298" t="s">
        <v>2864</v>
      </c>
      <c r="G1260" s="298" t="s">
        <v>2902</v>
      </c>
      <c r="H1260" s="298" t="s">
        <v>2960</v>
      </c>
      <c r="I1260" s="298" t="s">
        <v>5518</v>
      </c>
      <c r="J1260" s="300">
        <v>45338</v>
      </c>
      <c r="K1260" s="300">
        <v>45346</v>
      </c>
    </row>
    <row r="1261" spans="1:11" ht="14.9" customHeight="1">
      <c r="A1261" s="298">
        <v>2149103168</v>
      </c>
      <c r="B1261" s="298" t="s">
        <v>2860</v>
      </c>
      <c r="C1261" s="299" t="s">
        <v>5620</v>
      </c>
      <c r="D1261" s="298" t="s">
        <v>2869</v>
      </c>
      <c r="E1261" s="298" t="s">
        <v>2863</v>
      </c>
      <c r="F1261" s="298" t="s">
        <v>2864</v>
      </c>
      <c r="G1261" s="298" t="s">
        <v>2902</v>
      </c>
      <c r="H1261" s="298" t="s">
        <v>2960</v>
      </c>
      <c r="I1261" s="298" t="s">
        <v>5452</v>
      </c>
      <c r="J1261" s="300">
        <v>45338</v>
      </c>
      <c r="K1261" s="300">
        <v>45346</v>
      </c>
    </row>
    <row r="1262" spans="1:11" ht="14.9" customHeight="1">
      <c r="A1262" s="298">
        <v>2149102834</v>
      </c>
      <c r="B1262" s="298" t="s">
        <v>2860</v>
      </c>
      <c r="C1262" s="299" t="s">
        <v>5621</v>
      </c>
      <c r="D1262" s="298" t="s">
        <v>2869</v>
      </c>
      <c r="E1262" s="298" t="s">
        <v>2863</v>
      </c>
      <c r="F1262" s="298" t="s">
        <v>2864</v>
      </c>
      <c r="G1262" s="298" t="s">
        <v>2902</v>
      </c>
      <c r="H1262" s="298" t="s">
        <v>2960</v>
      </c>
      <c r="I1262" s="298" t="s">
        <v>5504</v>
      </c>
      <c r="J1262" s="300">
        <v>45338</v>
      </c>
      <c r="K1262" s="300">
        <v>45346</v>
      </c>
    </row>
    <row r="1263" spans="1:11" ht="14.9" customHeight="1">
      <c r="A1263" s="298">
        <v>2149102269</v>
      </c>
      <c r="B1263" s="298" t="s">
        <v>2860</v>
      </c>
      <c r="C1263" s="299" t="s">
        <v>5622</v>
      </c>
      <c r="D1263" s="298" t="s">
        <v>2869</v>
      </c>
      <c r="E1263" s="298" t="s">
        <v>2863</v>
      </c>
      <c r="F1263" s="298" t="s">
        <v>2864</v>
      </c>
      <c r="G1263" s="298" t="s">
        <v>2902</v>
      </c>
      <c r="H1263" s="298" t="s">
        <v>2960</v>
      </c>
      <c r="I1263" s="298" t="s">
        <v>5623</v>
      </c>
      <c r="J1263" s="300">
        <v>45342</v>
      </c>
      <c r="K1263" s="300">
        <v>45350</v>
      </c>
    </row>
    <row r="1264" spans="1:11" ht="14.9" customHeight="1">
      <c r="A1264" s="298">
        <v>2149102254</v>
      </c>
      <c r="B1264" s="298" t="s">
        <v>2860</v>
      </c>
      <c r="C1264" s="299" t="s">
        <v>5624</v>
      </c>
      <c r="D1264" s="298" t="s">
        <v>2869</v>
      </c>
      <c r="E1264" s="298" t="s">
        <v>2863</v>
      </c>
      <c r="F1264" s="298" t="s">
        <v>2864</v>
      </c>
      <c r="G1264" s="298" t="s">
        <v>2902</v>
      </c>
      <c r="H1264" s="298" t="s">
        <v>2960</v>
      </c>
      <c r="I1264" s="298" t="s">
        <v>5623</v>
      </c>
      <c r="J1264" s="300">
        <v>45342</v>
      </c>
      <c r="K1264" s="300">
        <v>45350</v>
      </c>
    </row>
    <row r="1265" spans="1:11" ht="14.9" customHeight="1">
      <c r="A1265" s="298">
        <v>2149115189</v>
      </c>
      <c r="B1265" s="298" t="s">
        <v>2860</v>
      </c>
      <c r="C1265" s="299" t="s">
        <v>5625</v>
      </c>
      <c r="D1265" s="298" t="s">
        <v>2869</v>
      </c>
      <c r="E1265" s="298" t="s">
        <v>2863</v>
      </c>
      <c r="F1265" s="298" t="s">
        <v>2864</v>
      </c>
      <c r="G1265" s="298" t="s">
        <v>2923</v>
      </c>
      <c r="H1265" s="298" t="s">
        <v>4835</v>
      </c>
      <c r="I1265" s="298" t="s">
        <v>5626</v>
      </c>
      <c r="J1265" s="300">
        <v>45340</v>
      </c>
      <c r="K1265" s="300">
        <v>45348</v>
      </c>
    </row>
    <row r="1266" spans="1:11" ht="14.9" customHeight="1">
      <c r="A1266" s="298">
        <v>2149114202</v>
      </c>
      <c r="B1266" s="298" t="s">
        <v>2860</v>
      </c>
      <c r="C1266" s="299" t="s">
        <v>5627</v>
      </c>
      <c r="D1266" s="298" t="s">
        <v>2869</v>
      </c>
      <c r="E1266" s="298" t="s">
        <v>2863</v>
      </c>
      <c r="F1266" s="298" t="s">
        <v>2864</v>
      </c>
      <c r="G1266" s="298" t="s">
        <v>2923</v>
      </c>
      <c r="H1266" s="298" t="s">
        <v>3263</v>
      </c>
      <c r="I1266" s="298" t="s">
        <v>5628</v>
      </c>
      <c r="J1266" s="300">
        <v>45341</v>
      </c>
      <c r="K1266" s="300">
        <v>45349</v>
      </c>
    </row>
    <row r="1267" spans="1:11" ht="14.9" customHeight="1">
      <c r="A1267" s="298">
        <v>2149114081</v>
      </c>
      <c r="B1267" s="298" t="s">
        <v>2860</v>
      </c>
      <c r="C1267" s="299" t="s">
        <v>5629</v>
      </c>
      <c r="D1267" s="298" t="s">
        <v>2869</v>
      </c>
      <c r="E1267" s="298" t="s">
        <v>2863</v>
      </c>
      <c r="F1267" s="298" t="s">
        <v>2864</v>
      </c>
      <c r="G1267" s="298" t="s">
        <v>2865</v>
      </c>
      <c r="H1267" s="298" t="s">
        <v>2978</v>
      </c>
      <c r="I1267" s="298" t="s">
        <v>5630</v>
      </c>
      <c r="J1267" s="300">
        <v>45356</v>
      </c>
      <c r="K1267" s="300">
        <v>45364</v>
      </c>
    </row>
    <row r="1268" spans="1:11" ht="14.9" customHeight="1">
      <c r="A1268" s="298">
        <v>2149113429</v>
      </c>
      <c r="B1268" s="298" t="s">
        <v>2860</v>
      </c>
      <c r="C1268" s="299" t="s">
        <v>5631</v>
      </c>
      <c r="D1268" s="298" t="s">
        <v>2869</v>
      </c>
      <c r="E1268" s="298" t="s">
        <v>2863</v>
      </c>
      <c r="F1268" s="298" t="s">
        <v>2864</v>
      </c>
      <c r="G1268" s="298" t="s">
        <v>2902</v>
      </c>
      <c r="H1268" s="298" t="s">
        <v>2960</v>
      </c>
      <c r="I1268" s="298" t="s">
        <v>5632</v>
      </c>
      <c r="J1268" s="300">
        <v>45342</v>
      </c>
      <c r="K1268" s="300">
        <v>45350</v>
      </c>
    </row>
    <row r="1269" spans="1:11" ht="14.9" customHeight="1">
      <c r="A1269" s="298">
        <v>2149112795</v>
      </c>
      <c r="B1269" s="298" t="s">
        <v>2860</v>
      </c>
      <c r="C1269" s="299" t="s">
        <v>5633</v>
      </c>
      <c r="D1269" s="298" t="s">
        <v>2869</v>
      </c>
      <c r="E1269" s="298" t="s">
        <v>2863</v>
      </c>
      <c r="F1269" s="298" t="s">
        <v>2864</v>
      </c>
      <c r="G1269" s="298" t="s">
        <v>2923</v>
      </c>
      <c r="H1269" s="298" t="s">
        <v>2978</v>
      </c>
      <c r="I1269" s="298" t="s">
        <v>5634</v>
      </c>
      <c r="J1269" s="300">
        <v>45340</v>
      </c>
      <c r="K1269" s="300">
        <v>45348</v>
      </c>
    </row>
    <row r="1270" spans="1:11" ht="14.9" customHeight="1">
      <c r="A1270" s="298">
        <v>2149112778</v>
      </c>
      <c r="B1270" s="298" t="s">
        <v>2860</v>
      </c>
      <c r="C1270" s="299" t="s">
        <v>5635</v>
      </c>
      <c r="D1270" s="298" t="s">
        <v>2869</v>
      </c>
      <c r="E1270" s="298" t="s">
        <v>2863</v>
      </c>
      <c r="F1270" s="298" t="s">
        <v>2864</v>
      </c>
      <c r="G1270" s="298" t="s">
        <v>2923</v>
      </c>
      <c r="H1270" s="298" t="s">
        <v>2978</v>
      </c>
      <c r="I1270" s="298" t="s">
        <v>5634</v>
      </c>
      <c r="J1270" s="300">
        <v>45340</v>
      </c>
      <c r="K1270" s="300">
        <v>45348</v>
      </c>
    </row>
    <row r="1271" spans="1:11" ht="14.9" customHeight="1">
      <c r="A1271" s="298">
        <v>2149112758</v>
      </c>
      <c r="B1271" s="298" t="s">
        <v>2860</v>
      </c>
      <c r="C1271" s="299" t="s">
        <v>5636</v>
      </c>
      <c r="D1271" s="298" t="s">
        <v>2869</v>
      </c>
      <c r="E1271" s="298" t="s">
        <v>2863</v>
      </c>
      <c r="F1271" s="298" t="s">
        <v>2864</v>
      </c>
      <c r="G1271" s="298" t="s">
        <v>2923</v>
      </c>
      <c r="H1271" s="298" t="s">
        <v>2978</v>
      </c>
      <c r="I1271" s="298" t="s">
        <v>5634</v>
      </c>
      <c r="J1271" s="300">
        <v>45340</v>
      </c>
      <c r="K1271" s="300">
        <v>45348</v>
      </c>
    </row>
    <row r="1272" spans="1:11" ht="14.9" customHeight="1">
      <c r="A1272" s="298">
        <v>2149112623</v>
      </c>
      <c r="B1272" s="298" t="s">
        <v>2860</v>
      </c>
      <c r="C1272" s="299" t="s">
        <v>5637</v>
      </c>
      <c r="D1272" s="298" t="s">
        <v>2869</v>
      </c>
      <c r="E1272" s="298" t="s">
        <v>2863</v>
      </c>
      <c r="F1272" s="298" t="s">
        <v>2864</v>
      </c>
      <c r="G1272" s="298" t="s">
        <v>2902</v>
      </c>
      <c r="H1272" s="298" t="s">
        <v>2960</v>
      </c>
      <c r="I1272" s="298" t="s">
        <v>5632</v>
      </c>
      <c r="J1272" s="300">
        <v>45342</v>
      </c>
      <c r="K1272" s="300">
        <v>45350</v>
      </c>
    </row>
    <row r="1273" spans="1:11" ht="14.9" customHeight="1">
      <c r="A1273" s="298">
        <v>2149112312</v>
      </c>
      <c r="B1273" s="298" t="s">
        <v>2860</v>
      </c>
      <c r="C1273" s="299" t="s">
        <v>5638</v>
      </c>
      <c r="D1273" s="298" t="s">
        <v>2869</v>
      </c>
      <c r="E1273" s="298" t="s">
        <v>2863</v>
      </c>
      <c r="F1273" s="298" t="s">
        <v>2864</v>
      </c>
      <c r="G1273" s="298" t="s">
        <v>2902</v>
      </c>
      <c r="H1273" s="298" t="s">
        <v>2960</v>
      </c>
      <c r="I1273" s="298" t="s">
        <v>5623</v>
      </c>
      <c r="J1273" s="300">
        <v>45349</v>
      </c>
      <c r="K1273" s="300">
        <v>45357</v>
      </c>
    </row>
    <row r="1274" spans="1:11" ht="14.9" customHeight="1">
      <c r="A1274" s="298">
        <v>2149112272</v>
      </c>
      <c r="B1274" s="298" t="s">
        <v>2860</v>
      </c>
      <c r="C1274" s="299" t="s">
        <v>5639</v>
      </c>
      <c r="D1274" s="298" t="s">
        <v>2869</v>
      </c>
      <c r="E1274" s="298" t="s">
        <v>2863</v>
      </c>
      <c r="F1274" s="298" t="s">
        <v>2864</v>
      </c>
      <c r="G1274" s="298" t="s">
        <v>2902</v>
      </c>
      <c r="H1274" s="298" t="s">
        <v>2960</v>
      </c>
      <c r="I1274" s="298" t="s">
        <v>5623</v>
      </c>
      <c r="J1274" s="300">
        <v>45345</v>
      </c>
      <c r="K1274" s="300">
        <v>45353</v>
      </c>
    </row>
    <row r="1275" spans="1:11" ht="14.9" customHeight="1">
      <c r="A1275" s="298">
        <v>2149112229</v>
      </c>
      <c r="B1275" s="298" t="s">
        <v>2860</v>
      </c>
      <c r="C1275" s="299" t="s">
        <v>5640</v>
      </c>
      <c r="D1275" s="298" t="s">
        <v>2869</v>
      </c>
      <c r="E1275" s="298" t="s">
        <v>2863</v>
      </c>
      <c r="F1275" s="298" t="s">
        <v>2864</v>
      </c>
      <c r="G1275" s="298" t="s">
        <v>2902</v>
      </c>
      <c r="H1275" s="298" t="s">
        <v>2960</v>
      </c>
      <c r="I1275" s="298" t="s">
        <v>5641</v>
      </c>
      <c r="J1275" s="300">
        <v>45345</v>
      </c>
      <c r="K1275" s="300">
        <v>45353</v>
      </c>
    </row>
    <row r="1276" spans="1:11" ht="14.9" customHeight="1">
      <c r="A1276" s="298">
        <v>2149111808</v>
      </c>
      <c r="B1276" s="298" t="s">
        <v>2860</v>
      </c>
      <c r="C1276" s="299" t="s">
        <v>5642</v>
      </c>
      <c r="D1276" s="298" t="s">
        <v>2869</v>
      </c>
      <c r="E1276" s="298" t="s">
        <v>2863</v>
      </c>
      <c r="F1276" s="298" t="s">
        <v>2864</v>
      </c>
      <c r="G1276" s="298" t="s">
        <v>2902</v>
      </c>
      <c r="H1276" s="298" t="s">
        <v>2960</v>
      </c>
      <c r="I1276" s="298" t="s">
        <v>5632</v>
      </c>
      <c r="J1276" s="300">
        <v>45342</v>
      </c>
      <c r="K1276" s="300">
        <v>45350</v>
      </c>
    </row>
    <row r="1277" spans="1:11" ht="14.9" customHeight="1">
      <c r="A1277" s="298">
        <v>2149110063</v>
      </c>
      <c r="B1277" s="298" t="s">
        <v>2860</v>
      </c>
      <c r="C1277" s="299" t="s">
        <v>5643</v>
      </c>
      <c r="D1277" s="298" t="s">
        <v>2869</v>
      </c>
      <c r="E1277" s="298" t="s">
        <v>2863</v>
      </c>
      <c r="F1277" s="298" t="s">
        <v>2864</v>
      </c>
      <c r="G1277" s="298" t="s">
        <v>2923</v>
      </c>
      <c r="H1277" s="298" t="s">
        <v>4374</v>
      </c>
      <c r="I1277" s="298" t="s">
        <v>5644</v>
      </c>
      <c r="J1277" s="300">
        <v>45341</v>
      </c>
      <c r="K1277" s="300">
        <v>45349</v>
      </c>
    </row>
    <row r="1278" spans="1:11" ht="14.9" customHeight="1">
      <c r="A1278" s="298">
        <v>2149124010</v>
      </c>
      <c r="B1278" s="298" t="s">
        <v>2860</v>
      </c>
      <c r="C1278" s="299" t="s">
        <v>5645</v>
      </c>
      <c r="D1278" s="298" t="s">
        <v>2869</v>
      </c>
      <c r="E1278" s="298" t="s">
        <v>2863</v>
      </c>
      <c r="F1278" s="298" t="s">
        <v>2864</v>
      </c>
      <c r="G1278" s="298" t="s">
        <v>2865</v>
      </c>
      <c r="H1278" s="298" t="s">
        <v>4681</v>
      </c>
      <c r="I1278" s="298" t="s">
        <v>5646</v>
      </c>
      <c r="J1278" s="300">
        <v>45356</v>
      </c>
      <c r="K1278" s="300">
        <v>45364</v>
      </c>
    </row>
    <row r="1279" spans="1:11" ht="14.9" customHeight="1">
      <c r="A1279" s="298">
        <v>2149123317</v>
      </c>
      <c r="B1279" s="298" t="s">
        <v>2860</v>
      </c>
      <c r="C1279" s="299" t="s">
        <v>5647</v>
      </c>
      <c r="D1279" s="298" t="s">
        <v>2869</v>
      </c>
      <c r="E1279" s="298" t="s">
        <v>2863</v>
      </c>
      <c r="F1279" s="298" t="s">
        <v>2864</v>
      </c>
      <c r="G1279" s="298" t="s">
        <v>2923</v>
      </c>
      <c r="H1279" s="298" t="s">
        <v>2978</v>
      </c>
      <c r="I1279" s="298" t="s">
        <v>5648</v>
      </c>
      <c r="J1279" s="300">
        <v>45347</v>
      </c>
      <c r="K1279" s="300">
        <v>45355</v>
      </c>
    </row>
    <row r="1280" spans="1:11" ht="14.9" customHeight="1">
      <c r="A1280" s="298">
        <v>2149122985</v>
      </c>
      <c r="B1280" s="298" t="s">
        <v>2860</v>
      </c>
      <c r="C1280" s="299" t="s">
        <v>5649</v>
      </c>
      <c r="D1280" s="298" t="s">
        <v>2862</v>
      </c>
      <c r="E1280" s="298" t="s">
        <v>2863</v>
      </c>
      <c r="F1280" s="298" t="s">
        <v>2864</v>
      </c>
      <c r="G1280" s="298" t="s">
        <v>2923</v>
      </c>
      <c r="H1280" s="298" t="s">
        <v>2880</v>
      </c>
      <c r="I1280" s="298" t="s">
        <v>5650</v>
      </c>
      <c r="J1280" s="300">
        <v>45343</v>
      </c>
      <c r="K1280" s="300">
        <v>45351</v>
      </c>
    </row>
    <row r="1281" spans="1:11" ht="14.9" customHeight="1">
      <c r="A1281" s="298">
        <v>2149120967</v>
      </c>
      <c r="B1281" s="298" t="s">
        <v>2860</v>
      </c>
      <c r="C1281" s="299" t="s">
        <v>5651</v>
      </c>
      <c r="D1281" s="298" t="s">
        <v>2869</v>
      </c>
      <c r="E1281" s="298" t="s">
        <v>2863</v>
      </c>
      <c r="F1281" s="298" t="s">
        <v>2864</v>
      </c>
      <c r="G1281" s="298" t="s">
        <v>2902</v>
      </c>
      <c r="H1281" s="298" t="s">
        <v>2960</v>
      </c>
      <c r="I1281" s="298" t="s">
        <v>5497</v>
      </c>
      <c r="J1281" s="300">
        <v>45342</v>
      </c>
      <c r="K1281" s="300">
        <v>45350</v>
      </c>
    </row>
    <row r="1282" spans="1:11" ht="14.9" customHeight="1">
      <c r="A1282" s="298">
        <v>2149120427</v>
      </c>
      <c r="B1282" s="298" t="s">
        <v>2860</v>
      </c>
      <c r="C1282" s="299" t="s">
        <v>5652</v>
      </c>
      <c r="D1282" s="298" t="s">
        <v>2869</v>
      </c>
      <c r="E1282" s="298" t="s">
        <v>2863</v>
      </c>
      <c r="F1282" s="298" t="s">
        <v>2864</v>
      </c>
      <c r="G1282" s="298" t="s">
        <v>2902</v>
      </c>
      <c r="H1282" s="298" t="s">
        <v>2960</v>
      </c>
      <c r="I1282" s="298" t="s">
        <v>5518</v>
      </c>
      <c r="J1282" s="300">
        <v>45342</v>
      </c>
      <c r="K1282" s="300">
        <v>45350</v>
      </c>
    </row>
    <row r="1283" spans="1:11" ht="14.9" customHeight="1">
      <c r="A1283" s="298">
        <v>2149120420</v>
      </c>
      <c r="B1283" s="298" t="s">
        <v>2860</v>
      </c>
      <c r="C1283" s="299" t="s">
        <v>5653</v>
      </c>
      <c r="D1283" s="298" t="s">
        <v>2869</v>
      </c>
      <c r="E1283" s="298" t="s">
        <v>2863</v>
      </c>
      <c r="F1283" s="298" t="s">
        <v>2864</v>
      </c>
      <c r="G1283" s="298" t="s">
        <v>2902</v>
      </c>
      <c r="H1283" s="298" t="s">
        <v>2960</v>
      </c>
      <c r="I1283" s="298" t="s">
        <v>5654</v>
      </c>
      <c r="J1283" s="300">
        <v>45342</v>
      </c>
      <c r="K1283" s="300">
        <v>45350</v>
      </c>
    </row>
    <row r="1284" spans="1:11" ht="14.9" customHeight="1">
      <c r="A1284" s="298">
        <v>2149120389</v>
      </c>
      <c r="B1284" s="298" t="s">
        <v>2860</v>
      </c>
      <c r="C1284" s="299" t="s">
        <v>5655</v>
      </c>
      <c r="D1284" s="298" t="s">
        <v>2869</v>
      </c>
      <c r="E1284" s="298" t="s">
        <v>2863</v>
      </c>
      <c r="F1284" s="298" t="s">
        <v>2864</v>
      </c>
      <c r="G1284" s="298" t="s">
        <v>2902</v>
      </c>
      <c r="H1284" s="298" t="s">
        <v>2960</v>
      </c>
      <c r="I1284" s="298" t="s">
        <v>5656</v>
      </c>
      <c r="J1284" s="300">
        <v>45342</v>
      </c>
      <c r="K1284" s="300">
        <v>45350</v>
      </c>
    </row>
    <row r="1285" spans="1:11" ht="14.9" customHeight="1">
      <c r="A1285" s="298">
        <v>2149120124</v>
      </c>
      <c r="B1285" s="298" t="s">
        <v>2860</v>
      </c>
      <c r="C1285" s="299" t="s">
        <v>5657</v>
      </c>
      <c r="D1285" s="298" t="s">
        <v>2869</v>
      </c>
      <c r="E1285" s="298" t="s">
        <v>2863</v>
      </c>
      <c r="F1285" s="298" t="s">
        <v>2864</v>
      </c>
      <c r="G1285" s="298" t="s">
        <v>2902</v>
      </c>
      <c r="H1285" s="298" t="s">
        <v>2960</v>
      </c>
      <c r="I1285" s="298" t="s">
        <v>5504</v>
      </c>
      <c r="J1285" s="300">
        <v>45342</v>
      </c>
      <c r="K1285" s="300">
        <v>45350</v>
      </c>
    </row>
    <row r="1286" spans="1:11" ht="14.9" customHeight="1">
      <c r="A1286" s="298">
        <v>2149120095</v>
      </c>
      <c r="B1286" s="298" t="s">
        <v>2860</v>
      </c>
      <c r="C1286" s="299" t="s">
        <v>5658</v>
      </c>
      <c r="D1286" s="298" t="s">
        <v>2869</v>
      </c>
      <c r="E1286" s="298" t="s">
        <v>2863</v>
      </c>
      <c r="F1286" s="298" t="s">
        <v>2864</v>
      </c>
      <c r="G1286" s="298" t="s">
        <v>2902</v>
      </c>
      <c r="H1286" s="298" t="s">
        <v>2960</v>
      </c>
      <c r="I1286" s="298" t="s">
        <v>5632</v>
      </c>
      <c r="J1286" s="300">
        <v>45342</v>
      </c>
      <c r="K1286" s="300">
        <v>45350</v>
      </c>
    </row>
    <row r="1287" spans="1:11" ht="14.9" customHeight="1">
      <c r="A1287" s="298">
        <v>2149119351</v>
      </c>
      <c r="B1287" s="298" t="s">
        <v>2860</v>
      </c>
      <c r="C1287" s="299" t="s">
        <v>5659</v>
      </c>
      <c r="D1287" s="298" t="s">
        <v>2869</v>
      </c>
      <c r="E1287" s="298" t="s">
        <v>2863</v>
      </c>
      <c r="F1287" s="298" t="s">
        <v>2864</v>
      </c>
      <c r="G1287" s="298" t="s">
        <v>2902</v>
      </c>
      <c r="H1287" s="298" t="s">
        <v>2960</v>
      </c>
      <c r="I1287" s="298" t="s">
        <v>5557</v>
      </c>
      <c r="J1287" s="300">
        <v>45342</v>
      </c>
      <c r="K1287" s="300">
        <v>45350</v>
      </c>
    </row>
    <row r="1288" spans="1:11" ht="14.9" customHeight="1">
      <c r="A1288" s="298">
        <v>2149119266</v>
      </c>
      <c r="B1288" s="298" t="s">
        <v>2860</v>
      </c>
      <c r="C1288" s="299" t="s">
        <v>5660</v>
      </c>
      <c r="D1288" s="298" t="s">
        <v>2869</v>
      </c>
      <c r="E1288" s="298" t="s">
        <v>2863</v>
      </c>
      <c r="F1288" s="298" t="s">
        <v>2864</v>
      </c>
      <c r="G1288" s="298" t="s">
        <v>2902</v>
      </c>
      <c r="H1288" s="298" t="s">
        <v>2960</v>
      </c>
      <c r="I1288" s="298" t="s">
        <v>5656</v>
      </c>
      <c r="J1288" s="300">
        <v>45342</v>
      </c>
      <c r="K1288" s="300">
        <v>45350</v>
      </c>
    </row>
    <row r="1289" spans="1:11" ht="14.9" customHeight="1">
      <c r="A1289" s="298">
        <v>2149119168</v>
      </c>
      <c r="B1289" s="298" t="s">
        <v>2860</v>
      </c>
      <c r="C1289" s="299" t="s">
        <v>5661</v>
      </c>
      <c r="D1289" s="298" t="s">
        <v>2869</v>
      </c>
      <c r="E1289" s="298" t="s">
        <v>2863</v>
      </c>
      <c r="F1289" s="298" t="s">
        <v>2864</v>
      </c>
      <c r="G1289" s="298" t="s">
        <v>2902</v>
      </c>
      <c r="H1289" s="298" t="s">
        <v>2960</v>
      </c>
      <c r="I1289" s="298" t="s">
        <v>5557</v>
      </c>
      <c r="J1289" s="300">
        <v>45342</v>
      </c>
      <c r="K1289" s="300">
        <v>45350</v>
      </c>
    </row>
    <row r="1290" spans="1:11" ht="14.9" customHeight="1">
      <c r="A1290" s="298">
        <v>2149119127</v>
      </c>
      <c r="B1290" s="298" t="s">
        <v>2860</v>
      </c>
      <c r="C1290" s="299" t="s">
        <v>5662</v>
      </c>
      <c r="D1290" s="298" t="s">
        <v>2869</v>
      </c>
      <c r="E1290" s="298" t="s">
        <v>2863</v>
      </c>
      <c r="F1290" s="298" t="s">
        <v>2864</v>
      </c>
      <c r="G1290" s="298" t="s">
        <v>2902</v>
      </c>
      <c r="H1290" s="298" t="s">
        <v>2960</v>
      </c>
      <c r="I1290" s="298" t="s">
        <v>5656</v>
      </c>
      <c r="J1290" s="300">
        <v>45342</v>
      </c>
      <c r="K1290" s="300">
        <v>45350</v>
      </c>
    </row>
    <row r="1291" spans="1:11" ht="14.9" customHeight="1">
      <c r="A1291" s="298">
        <v>2149130658</v>
      </c>
      <c r="B1291" s="298" t="s">
        <v>2860</v>
      </c>
      <c r="C1291" s="299" t="s">
        <v>5663</v>
      </c>
      <c r="D1291" s="298" t="s">
        <v>2869</v>
      </c>
      <c r="E1291" s="298" t="s">
        <v>2863</v>
      </c>
      <c r="F1291" s="298" t="s">
        <v>2864</v>
      </c>
      <c r="G1291" s="298" t="s">
        <v>2902</v>
      </c>
      <c r="H1291" s="298" t="s">
        <v>2960</v>
      </c>
      <c r="I1291" s="298" t="s">
        <v>5664</v>
      </c>
      <c r="J1291" s="300">
        <v>45345</v>
      </c>
      <c r="K1291" s="300">
        <v>45353</v>
      </c>
    </row>
    <row r="1292" spans="1:11" ht="14.9" customHeight="1">
      <c r="A1292" s="298">
        <v>2149130587</v>
      </c>
      <c r="B1292" s="298" t="s">
        <v>2860</v>
      </c>
      <c r="C1292" s="299" t="s">
        <v>5665</v>
      </c>
      <c r="D1292" s="298" t="s">
        <v>2869</v>
      </c>
      <c r="E1292" s="298" t="s">
        <v>2863</v>
      </c>
      <c r="F1292" s="298" t="s">
        <v>2864</v>
      </c>
      <c r="G1292" s="298" t="s">
        <v>2902</v>
      </c>
      <c r="H1292" s="298" t="s">
        <v>2960</v>
      </c>
      <c r="I1292" s="298" t="s">
        <v>5664</v>
      </c>
      <c r="J1292" s="300">
        <v>45345</v>
      </c>
      <c r="K1292" s="300">
        <v>45353</v>
      </c>
    </row>
    <row r="1293" spans="1:11" ht="14.9" customHeight="1">
      <c r="A1293" s="298">
        <v>2149130522</v>
      </c>
      <c r="B1293" s="298" t="s">
        <v>2860</v>
      </c>
      <c r="C1293" s="299" t="s">
        <v>5666</v>
      </c>
      <c r="D1293" s="298" t="s">
        <v>2869</v>
      </c>
      <c r="E1293" s="298" t="s">
        <v>2863</v>
      </c>
      <c r="F1293" s="298" t="s">
        <v>2864</v>
      </c>
      <c r="G1293" s="298" t="s">
        <v>2902</v>
      </c>
      <c r="H1293" s="298" t="s">
        <v>2960</v>
      </c>
      <c r="I1293" s="298" t="s">
        <v>5632</v>
      </c>
      <c r="J1293" s="300">
        <v>45345</v>
      </c>
      <c r="K1293" s="300">
        <v>45353</v>
      </c>
    </row>
    <row r="1294" spans="1:11" ht="14.9" customHeight="1">
      <c r="A1294" s="298">
        <v>2149129002</v>
      </c>
      <c r="B1294" s="298" t="s">
        <v>2860</v>
      </c>
      <c r="C1294" s="299" t="s">
        <v>5667</v>
      </c>
      <c r="D1294" s="298" t="s">
        <v>2869</v>
      </c>
      <c r="E1294" s="298" t="s">
        <v>2863</v>
      </c>
      <c r="F1294" s="298" t="s">
        <v>2864</v>
      </c>
      <c r="G1294" s="298" t="s">
        <v>2865</v>
      </c>
      <c r="H1294" s="298" t="s">
        <v>3617</v>
      </c>
      <c r="I1294" s="298" t="s">
        <v>5668</v>
      </c>
      <c r="J1294" s="300">
        <v>45359</v>
      </c>
      <c r="K1294" s="300">
        <v>45367</v>
      </c>
    </row>
    <row r="1295" spans="1:11" ht="14.9" customHeight="1">
      <c r="A1295" s="298">
        <v>2149128440</v>
      </c>
      <c r="B1295" s="298" t="s">
        <v>2860</v>
      </c>
      <c r="C1295" s="299" t="s">
        <v>5669</v>
      </c>
      <c r="D1295" s="298" t="s">
        <v>2869</v>
      </c>
      <c r="E1295" s="298" t="s">
        <v>2863</v>
      </c>
      <c r="F1295" s="298" t="s">
        <v>2864</v>
      </c>
      <c r="G1295" s="298" t="s">
        <v>2902</v>
      </c>
      <c r="H1295" s="298" t="s">
        <v>2960</v>
      </c>
      <c r="I1295" s="298" t="s">
        <v>5654</v>
      </c>
      <c r="J1295" s="300">
        <v>45345</v>
      </c>
      <c r="K1295" s="300">
        <v>45353</v>
      </c>
    </row>
    <row r="1296" spans="1:11" ht="14.9" customHeight="1">
      <c r="A1296" s="298">
        <v>2149128233</v>
      </c>
      <c r="B1296" s="298" t="s">
        <v>2860</v>
      </c>
      <c r="C1296" s="299" t="s">
        <v>5670</v>
      </c>
      <c r="D1296" s="298" t="s">
        <v>2869</v>
      </c>
      <c r="E1296" s="298" t="s">
        <v>2863</v>
      </c>
      <c r="F1296" s="298" t="s">
        <v>2864</v>
      </c>
      <c r="G1296" s="298" t="s">
        <v>2902</v>
      </c>
      <c r="H1296" s="298" t="s">
        <v>2960</v>
      </c>
      <c r="I1296" s="298" t="s">
        <v>5452</v>
      </c>
      <c r="J1296" s="300">
        <v>45345</v>
      </c>
      <c r="K1296" s="300">
        <v>45353</v>
      </c>
    </row>
    <row r="1297" spans="1:11" ht="14.9" customHeight="1">
      <c r="A1297" s="298">
        <v>2149126846</v>
      </c>
      <c r="B1297" s="298" t="s">
        <v>2860</v>
      </c>
      <c r="C1297" s="299" t="s">
        <v>5671</v>
      </c>
      <c r="D1297" s="298" t="s">
        <v>2869</v>
      </c>
      <c r="E1297" s="298" t="s">
        <v>2863</v>
      </c>
      <c r="F1297" s="298" t="s">
        <v>2864</v>
      </c>
      <c r="G1297" s="298" t="s">
        <v>2902</v>
      </c>
      <c r="H1297" s="298" t="s">
        <v>2960</v>
      </c>
      <c r="I1297" s="298" t="s">
        <v>5672</v>
      </c>
      <c r="J1297" s="300">
        <v>45345</v>
      </c>
      <c r="K1297" s="300">
        <v>45353</v>
      </c>
    </row>
    <row r="1298" spans="1:11" ht="14.9" customHeight="1">
      <c r="A1298" s="298">
        <v>2149126748</v>
      </c>
      <c r="B1298" s="298" t="s">
        <v>2860</v>
      </c>
      <c r="C1298" s="299" t="s">
        <v>5673</v>
      </c>
      <c r="D1298" s="298" t="s">
        <v>2869</v>
      </c>
      <c r="E1298" s="298" t="s">
        <v>2863</v>
      </c>
      <c r="F1298" s="298" t="s">
        <v>2864</v>
      </c>
      <c r="G1298" s="298" t="s">
        <v>2902</v>
      </c>
      <c r="H1298" s="298" t="s">
        <v>2960</v>
      </c>
      <c r="I1298" s="298" t="s">
        <v>5674</v>
      </c>
      <c r="J1298" s="300">
        <v>45345</v>
      </c>
      <c r="K1298" s="300">
        <v>45353</v>
      </c>
    </row>
    <row r="1299" spans="1:11" ht="14.9" customHeight="1">
      <c r="A1299" s="298">
        <v>2149126632</v>
      </c>
      <c r="B1299" s="298" t="s">
        <v>2860</v>
      </c>
      <c r="C1299" s="299" t="s">
        <v>5675</v>
      </c>
      <c r="D1299" s="298" t="s">
        <v>2869</v>
      </c>
      <c r="E1299" s="298" t="s">
        <v>2863</v>
      </c>
      <c r="F1299" s="298" t="s">
        <v>2864</v>
      </c>
      <c r="G1299" s="298" t="s">
        <v>2923</v>
      </c>
      <c r="H1299" s="298" t="s">
        <v>2978</v>
      </c>
      <c r="I1299" s="298" t="s">
        <v>5676</v>
      </c>
      <c r="J1299" s="300">
        <v>45357</v>
      </c>
      <c r="K1299" s="300">
        <v>45365</v>
      </c>
    </row>
    <row r="1300" spans="1:11" ht="14.9" customHeight="1">
      <c r="A1300" s="298">
        <v>2149126620</v>
      </c>
      <c r="B1300" s="298" t="s">
        <v>2860</v>
      </c>
      <c r="C1300" s="299" t="s">
        <v>5677</v>
      </c>
      <c r="D1300" s="298" t="s">
        <v>2869</v>
      </c>
      <c r="E1300" s="298" t="s">
        <v>2863</v>
      </c>
      <c r="F1300" s="298" t="s">
        <v>2864</v>
      </c>
      <c r="G1300" s="298" t="s">
        <v>2923</v>
      </c>
      <c r="H1300" s="298" t="s">
        <v>2978</v>
      </c>
      <c r="I1300" s="298" t="s">
        <v>5676</v>
      </c>
      <c r="J1300" s="300">
        <v>45343</v>
      </c>
      <c r="K1300" s="300">
        <v>45351</v>
      </c>
    </row>
    <row r="1301" spans="1:11" ht="14.9" customHeight="1">
      <c r="A1301" s="298">
        <v>2149124888</v>
      </c>
      <c r="B1301" s="298" t="s">
        <v>2860</v>
      </c>
      <c r="C1301" s="299" t="s">
        <v>5678</v>
      </c>
      <c r="D1301" s="298" t="s">
        <v>2869</v>
      </c>
      <c r="E1301" s="298" t="s">
        <v>2863</v>
      </c>
      <c r="F1301" s="298" t="s">
        <v>2864</v>
      </c>
      <c r="G1301" s="298" t="s">
        <v>2923</v>
      </c>
      <c r="H1301" s="298" t="s">
        <v>4374</v>
      </c>
      <c r="I1301" s="298" t="s">
        <v>5679</v>
      </c>
      <c r="J1301" s="300">
        <v>45344</v>
      </c>
      <c r="K1301" s="300">
        <v>45352</v>
      </c>
    </row>
    <row r="1302" spans="1:11" ht="14.9" customHeight="1">
      <c r="A1302" s="298">
        <v>2149124757</v>
      </c>
      <c r="B1302" s="298" t="s">
        <v>2860</v>
      </c>
      <c r="C1302" s="299" t="s">
        <v>5680</v>
      </c>
      <c r="D1302" s="298" t="s">
        <v>2869</v>
      </c>
      <c r="E1302" s="298" t="s">
        <v>2863</v>
      </c>
      <c r="F1302" s="298" t="s">
        <v>2864</v>
      </c>
      <c r="G1302" s="298" t="s">
        <v>2902</v>
      </c>
      <c r="H1302" s="298" t="s">
        <v>2960</v>
      </c>
      <c r="I1302" s="298" t="s">
        <v>5654</v>
      </c>
      <c r="J1302" s="300">
        <v>45345</v>
      </c>
      <c r="K1302" s="300">
        <v>45353</v>
      </c>
    </row>
    <row r="1303" spans="1:11" ht="14.9" customHeight="1">
      <c r="A1303" s="298">
        <v>2149124744</v>
      </c>
      <c r="B1303" s="298" t="s">
        <v>2860</v>
      </c>
      <c r="C1303" s="299" t="s">
        <v>5681</v>
      </c>
      <c r="D1303" s="298" t="s">
        <v>2869</v>
      </c>
      <c r="E1303" s="298" t="s">
        <v>2863</v>
      </c>
      <c r="F1303" s="298" t="s">
        <v>2864</v>
      </c>
      <c r="G1303" s="298" t="s">
        <v>2923</v>
      </c>
      <c r="H1303" s="298" t="s">
        <v>4374</v>
      </c>
      <c r="I1303" s="298" t="s">
        <v>5682</v>
      </c>
      <c r="J1303" s="300">
        <v>45343</v>
      </c>
      <c r="K1303" s="300">
        <v>45351</v>
      </c>
    </row>
    <row r="1304" spans="1:11" ht="14.9" customHeight="1">
      <c r="A1304" s="298">
        <v>2149139141</v>
      </c>
      <c r="B1304" s="298" t="s">
        <v>2860</v>
      </c>
      <c r="C1304" s="299" t="s">
        <v>5683</v>
      </c>
      <c r="D1304" s="298" t="s">
        <v>2869</v>
      </c>
      <c r="E1304" s="298" t="s">
        <v>2863</v>
      </c>
      <c r="F1304" s="298" t="s">
        <v>2864</v>
      </c>
      <c r="G1304" s="298" t="s">
        <v>2902</v>
      </c>
      <c r="H1304" s="298" t="s">
        <v>2960</v>
      </c>
      <c r="I1304" s="298" t="s">
        <v>5656</v>
      </c>
      <c r="J1304" s="300">
        <v>45345</v>
      </c>
      <c r="K1304" s="300">
        <v>45353</v>
      </c>
    </row>
    <row r="1305" spans="1:11" ht="14.9" customHeight="1">
      <c r="A1305" s="298">
        <v>2149139129</v>
      </c>
      <c r="B1305" s="298" t="s">
        <v>2860</v>
      </c>
      <c r="C1305" s="299" t="s">
        <v>5684</v>
      </c>
      <c r="D1305" s="298" t="s">
        <v>2869</v>
      </c>
      <c r="E1305" s="298" t="s">
        <v>2863</v>
      </c>
      <c r="F1305" s="298" t="s">
        <v>2864</v>
      </c>
      <c r="G1305" s="298" t="s">
        <v>2902</v>
      </c>
      <c r="H1305" s="298" t="s">
        <v>2960</v>
      </c>
      <c r="I1305" s="298" t="s">
        <v>5656</v>
      </c>
      <c r="J1305" s="300">
        <v>45345</v>
      </c>
      <c r="K1305" s="300">
        <v>45353</v>
      </c>
    </row>
    <row r="1306" spans="1:11" ht="14.9" customHeight="1">
      <c r="A1306" s="298">
        <v>2149139111</v>
      </c>
      <c r="B1306" s="298" t="s">
        <v>2860</v>
      </c>
      <c r="C1306" s="299" t="s">
        <v>5685</v>
      </c>
      <c r="D1306" s="298" t="s">
        <v>2869</v>
      </c>
      <c r="E1306" s="298" t="s">
        <v>2863</v>
      </c>
      <c r="F1306" s="298" t="s">
        <v>2864</v>
      </c>
      <c r="G1306" s="298" t="s">
        <v>2902</v>
      </c>
      <c r="H1306" s="298" t="s">
        <v>2960</v>
      </c>
      <c r="I1306" s="298" t="s">
        <v>5686</v>
      </c>
      <c r="J1306" s="300">
        <v>45342</v>
      </c>
      <c r="K1306" s="300">
        <v>45350</v>
      </c>
    </row>
    <row r="1307" spans="1:11" ht="14.9" customHeight="1">
      <c r="A1307" s="298">
        <v>2149139071</v>
      </c>
      <c r="B1307" s="298" t="s">
        <v>2860</v>
      </c>
      <c r="C1307" s="299" t="s">
        <v>5687</v>
      </c>
      <c r="D1307" s="298" t="s">
        <v>2869</v>
      </c>
      <c r="E1307" s="298" t="s">
        <v>2863</v>
      </c>
      <c r="F1307" s="298" t="s">
        <v>2864</v>
      </c>
      <c r="G1307" s="298" t="s">
        <v>2902</v>
      </c>
      <c r="H1307" s="298" t="s">
        <v>2960</v>
      </c>
      <c r="I1307" s="298" t="s">
        <v>5632</v>
      </c>
      <c r="J1307" s="300">
        <v>45349</v>
      </c>
      <c r="K1307" s="300">
        <v>45357</v>
      </c>
    </row>
    <row r="1308" spans="1:11" ht="14.9" customHeight="1">
      <c r="A1308" s="298">
        <v>2149138940</v>
      </c>
      <c r="B1308" s="298" t="s">
        <v>2860</v>
      </c>
      <c r="C1308" s="299" t="s">
        <v>5688</v>
      </c>
      <c r="D1308" s="298" t="s">
        <v>2869</v>
      </c>
      <c r="E1308" s="298" t="s">
        <v>2863</v>
      </c>
      <c r="F1308" s="298" t="s">
        <v>2864</v>
      </c>
      <c r="G1308" s="298" t="s">
        <v>2902</v>
      </c>
      <c r="H1308" s="298" t="s">
        <v>2960</v>
      </c>
      <c r="I1308" s="298" t="s">
        <v>5689</v>
      </c>
      <c r="J1308" s="300">
        <v>45349</v>
      </c>
      <c r="K1308" s="300">
        <v>45357</v>
      </c>
    </row>
    <row r="1309" spans="1:11" ht="14.9" customHeight="1">
      <c r="A1309" s="298">
        <v>2149138891</v>
      </c>
      <c r="B1309" s="298" t="s">
        <v>2860</v>
      </c>
      <c r="C1309" s="299" t="s">
        <v>5690</v>
      </c>
      <c r="D1309" s="298" t="s">
        <v>2869</v>
      </c>
      <c r="E1309" s="298" t="s">
        <v>2863</v>
      </c>
      <c r="F1309" s="298" t="s">
        <v>2864</v>
      </c>
      <c r="G1309" s="298" t="s">
        <v>2923</v>
      </c>
      <c r="H1309" s="298" t="s">
        <v>4374</v>
      </c>
      <c r="I1309" s="298" t="s">
        <v>5691</v>
      </c>
      <c r="J1309" s="300">
        <v>45344</v>
      </c>
      <c r="K1309" s="300">
        <v>45352</v>
      </c>
    </row>
    <row r="1310" spans="1:11" ht="14.9" customHeight="1">
      <c r="A1310" s="298">
        <v>2149138837</v>
      </c>
      <c r="B1310" s="298" t="s">
        <v>2860</v>
      </c>
      <c r="C1310" s="299" t="s">
        <v>5692</v>
      </c>
      <c r="D1310" s="298" t="s">
        <v>2869</v>
      </c>
      <c r="E1310" s="298" t="s">
        <v>2863</v>
      </c>
      <c r="F1310" s="298" t="s">
        <v>2864</v>
      </c>
      <c r="G1310" s="298" t="s">
        <v>2923</v>
      </c>
      <c r="H1310" s="298" t="s">
        <v>4374</v>
      </c>
      <c r="I1310" s="298" t="s">
        <v>5691</v>
      </c>
      <c r="J1310" s="300">
        <v>45344</v>
      </c>
      <c r="K1310" s="300">
        <v>45352</v>
      </c>
    </row>
    <row r="1311" spans="1:11" ht="14.9" customHeight="1">
      <c r="A1311" s="298">
        <v>2149137260</v>
      </c>
      <c r="B1311" s="298" t="s">
        <v>2860</v>
      </c>
      <c r="C1311" s="299" t="s">
        <v>5693</v>
      </c>
      <c r="D1311" s="298" t="s">
        <v>2869</v>
      </c>
      <c r="E1311" s="298" t="s">
        <v>2863</v>
      </c>
      <c r="F1311" s="298" t="s">
        <v>2864</v>
      </c>
      <c r="G1311" s="298" t="s">
        <v>2902</v>
      </c>
      <c r="H1311" s="298" t="s">
        <v>2960</v>
      </c>
      <c r="I1311" s="298" t="s">
        <v>5694</v>
      </c>
      <c r="J1311" s="300">
        <v>45342</v>
      </c>
      <c r="K1311" s="300">
        <v>45350</v>
      </c>
    </row>
    <row r="1312" spans="1:11" ht="14.9" customHeight="1">
      <c r="A1312" s="298">
        <v>2149137220</v>
      </c>
      <c r="B1312" s="298" t="s">
        <v>2860</v>
      </c>
      <c r="C1312" s="299" t="s">
        <v>5695</v>
      </c>
      <c r="D1312" s="298" t="s">
        <v>2869</v>
      </c>
      <c r="E1312" s="298" t="s">
        <v>2863</v>
      </c>
      <c r="F1312" s="298" t="s">
        <v>2864</v>
      </c>
      <c r="G1312" s="298" t="s">
        <v>2902</v>
      </c>
      <c r="H1312" s="298" t="s">
        <v>2960</v>
      </c>
      <c r="I1312" s="298" t="s">
        <v>5656</v>
      </c>
      <c r="J1312" s="300">
        <v>45349</v>
      </c>
      <c r="K1312" s="300">
        <v>45357</v>
      </c>
    </row>
    <row r="1313" spans="1:11" ht="14.9" customHeight="1">
      <c r="A1313" s="298">
        <v>2149137183</v>
      </c>
      <c r="B1313" s="298" t="s">
        <v>2860</v>
      </c>
      <c r="C1313" s="299" t="s">
        <v>5696</v>
      </c>
      <c r="D1313" s="298" t="s">
        <v>2869</v>
      </c>
      <c r="E1313" s="298" t="s">
        <v>2863</v>
      </c>
      <c r="F1313" s="298" t="s">
        <v>2864</v>
      </c>
      <c r="G1313" s="298" t="s">
        <v>2902</v>
      </c>
      <c r="H1313" s="298" t="s">
        <v>2960</v>
      </c>
      <c r="I1313" s="298" t="s">
        <v>5697</v>
      </c>
      <c r="J1313" s="300">
        <v>45345</v>
      </c>
      <c r="K1313" s="300">
        <v>45353</v>
      </c>
    </row>
    <row r="1314" spans="1:11" ht="14.9" customHeight="1">
      <c r="A1314" s="298">
        <v>2149137172</v>
      </c>
      <c r="B1314" s="298" t="s">
        <v>2860</v>
      </c>
      <c r="C1314" s="299" t="s">
        <v>5698</v>
      </c>
      <c r="D1314" s="298" t="s">
        <v>2869</v>
      </c>
      <c r="E1314" s="298" t="s">
        <v>2863</v>
      </c>
      <c r="F1314" s="298" t="s">
        <v>2864</v>
      </c>
      <c r="G1314" s="298" t="s">
        <v>2902</v>
      </c>
      <c r="H1314" s="298" t="s">
        <v>2960</v>
      </c>
      <c r="I1314" s="298" t="s">
        <v>5697</v>
      </c>
      <c r="J1314" s="300">
        <v>45345</v>
      </c>
      <c r="K1314" s="300">
        <v>45353</v>
      </c>
    </row>
    <row r="1315" spans="1:11" ht="14.9" customHeight="1">
      <c r="A1315" s="298">
        <v>2149137102</v>
      </c>
      <c r="B1315" s="298" t="s">
        <v>2860</v>
      </c>
      <c r="C1315" s="299" t="s">
        <v>5699</v>
      </c>
      <c r="D1315" s="298" t="s">
        <v>2869</v>
      </c>
      <c r="E1315" s="298" t="s">
        <v>2863</v>
      </c>
      <c r="F1315" s="298" t="s">
        <v>2864</v>
      </c>
      <c r="G1315" s="298" t="s">
        <v>2902</v>
      </c>
      <c r="H1315" s="298" t="s">
        <v>2960</v>
      </c>
      <c r="I1315" s="298" t="s">
        <v>5694</v>
      </c>
      <c r="J1315" s="300">
        <v>45342</v>
      </c>
      <c r="K1315" s="300">
        <v>45350</v>
      </c>
    </row>
    <row r="1316" spans="1:11" ht="14.9" customHeight="1">
      <c r="A1316" s="298">
        <v>2149141018</v>
      </c>
      <c r="B1316" s="298" t="s">
        <v>2860</v>
      </c>
      <c r="C1316" s="299" t="s">
        <v>5700</v>
      </c>
      <c r="D1316" s="298" t="s">
        <v>2869</v>
      </c>
      <c r="E1316" s="298" t="s">
        <v>2863</v>
      </c>
      <c r="F1316" s="298" t="s">
        <v>2864</v>
      </c>
      <c r="G1316" s="298" t="s">
        <v>2902</v>
      </c>
      <c r="H1316" s="298" t="s">
        <v>2960</v>
      </c>
      <c r="I1316" s="298" t="s">
        <v>5654</v>
      </c>
      <c r="J1316" s="300">
        <v>45349</v>
      </c>
      <c r="K1316" s="300">
        <v>45357</v>
      </c>
    </row>
    <row r="1317" spans="1:11" ht="14.9" customHeight="1">
      <c r="A1317" s="298">
        <v>2149147047</v>
      </c>
      <c r="B1317" s="298" t="s">
        <v>2860</v>
      </c>
      <c r="C1317" s="299" t="s">
        <v>5701</v>
      </c>
      <c r="D1317" s="298" t="s">
        <v>2869</v>
      </c>
      <c r="E1317" s="298" t="s">
        <v>2863</v>
      </c>
      <c r="F1317" s="298" t="s">
        <v>2864</v>
      </c>
      <c r="G1317" s="298" t="s">
        <v>3644</v>
      </c>
      <c r="H1317" s="298" t="s">
        <v>2978</v>
      </c>
      <c r="I1317" s="298" t="s">
        <v>5702</v>
      </c>
      <c r="J1317" s="300">
        <v>45366</v>
      </c>
      <c r="K1317" s="300">
        <v>45374</v>
      </c>
    </row>
    <row r="1318" spans="1:11" ht="14.9" customHeight="1">
      <c r="A1318" s="298">
        <v>2149146973</v>
      </c>
      <c r="B1318" s="298" t="s">
        <v>2860</v>
      </c>
      <c r="C1318" s="299" t="s">
        <v>5703</v>
      </c>
      <c r="D1318" s="298" t="s">
        <v>2869</v>
      </c>
      <c r="E1318" s="298" t="s">
        <v>2863</v>
      </c>
      <c r="F1318" s="298" t="s">
        <v>2864</v>
      </c>
      <c r="G1318" s="298" t="s">
        <v>2911</v>
      </c>
      <c r="H1318" s="298" t="s">
        <v>2978</v>
      </c>
      <c r="I1318" s="298" t="s">
        <v>5704</v>
      </c>
      <c r="J1318" s="300">
        <v>45348</v>
      </c>
      <c r="K1318" s="300">
        <v>45356</v>
      </c>
    </row>
    <row r="1319" spans="1:11" ht="14.9" customHeight="1">
      <c r="A1319" s="298">
        <v>2149146896</v>
      </c>
      <c r="B1319" s="298" t="s">
        <v>2860</v>
      </c>
      <c r="C1319" s="299" t="s">
        <v>5705</v>
      </c>
      <c r="D1319" s="298" t="s">
        <v>2869</v>
      </c>
      <c r="E1319" s="298" t="s">
        <v>2863</v>
      </c>
      <c r="F1319" s="298" t="s">
        <v>2864</v>
      </c>
      <c r="G1319" s="298" t="s">
        <v>2902</v>
      </c>
      <c r="H1319" s="298" t="s">
        <v>2960</v>
      </c>
      <c r="I1319" s="298" t="s">
        <v>5632</v>
      </c>
      <c r="J1319" s="300">
        <v>45352</v>
      </c>
      <c r="K1319" s="300">
        <v>45360</v>
      </c>
    </row>
    <row r="1320" spans="1:11" ht="14.9" customHeight="1">
      <c r="A1320" s="298">
        <v>2149146209</v>
      </c>
      <c r="B1320" s="298" t="s">
        <v>2860</v>
      </c>
      <c r="C1320" s="299" t="s">
        <v>5706</v>
      </c>
      <c r="D1320" s="298" t="s">
        <v>2869</v>
      </c>
      <c r="E1320" s="298" t="s">
        <v>2863</v>
      </c>
      <c r="F1320" s="298" t="s">
        <v>2864</v>
      </c>
      <c r="G1320" s="298" t="s">
        <v>3647</v>
      </c>
      <c r="H1320" s="298" t="s">
        <v>5128</v>
      </c>
      <c r="I1320" s="298" t="s">
        <v>5707</v>
      </c>
      <c r="J1320" s="300">
        <v>45342</v>
      </c>
      <c r="K1320" s="300">
        <v>45350</v>
      </c>
    </row>
    <row r="1321" spans="1:11" ht="14.9" customHeight="1">
      <c r="A1321" s="298">
        <v>2149146046</v>
      </c>
      <c r="B1321" s="298" t="s">
        <v>2860</v>
      </c>
      <c r="C1321" s="299" t="s">
        <v>5708</v>
      </c>
      <c r="D1321" s="298" t="s">
        <v>2869</v>
      </c>
      <c r="E1321" s="298" t="s">
        <v>2863</v>
      </c>
      <c r="F1321" s="298" t="s">
        <v>2864</v>
      </c>
      <c r="G1321" s="298" t="s">
        <v>3647</v>
      </c>
      <c r="H1321" s="298" t="s">
        <v>5128</v>
      </c>
      <c r="I1321" s="298" t="s">
        <v>5707</v>
      </c>
      <c r="J1321" s="300">
        <v>45342</v>
      </c>
      <c r="K1321" s="300">
        <v>45350</v>
      </c>
    </row>
    <row r="1322" spans="1:11" ht="14.9" customHeight="1">
      <c r="A1322" s="298">
        <v>2149145784</v>
      </c>
      <c r="B1322" s="298" t="s">
        <v>2860</v>
      </c>
      <c r="C1322" s="299" t="s">
        <v>5709</v>
      </c>
      <c r="D1322" s="298" t="s">
        <v>2869</v>
      </c>
      <c r="E1322" s="298" t="s">
        <v>2863</v>
      </c>
      <c r="F1322" s="298" t="s">
        <v>2864</v>
      </c>
      <c r="G1322" s="298" t="s">
        <v>3690</v>
      </c>
      <c r="H1322" s="298" t="s">
        <v>3026</v>
      </c>
      <c r="I1322" s="298" t="s">
        <v>5415</v>
      </c>
      <c r="J1322" s="300">
        <v>45370</v>
      </c>
      <c r="K1322" s="300">
        <v>45378</v>
      </c>
    </row>
    <row r="1323" spans="1:11" ht="14.9" customHeight="1">
      <c r="A1323" s="298">
        <v>2149145063</v>
      </c>
      <c r="B1323" s="298" t="s">
        <v>2860</v>
      </c>
      <c r="C1323" s="299" t="s">
        <v>5710</v>
      </c>
      <c r="D1323" s="298" t="s">
        <v>2869</v>
      </c>
      <c r="E1323" s="298" t="s">
        <v>2863</v>
      </c>
      <c r="F1323" s="298" t="s">
        <v>2864</v>
      </c>
      <c r="G1323" s="298" t="s">
        <v>2902</v>
      </c>
      <c r="H1323" s="298" t="s">
        <v>2960</v>
      </c>
      <c r="I1323" s="298" t="s">
        <v>5711</v>
      </c>
      <c r="J1323" s="300">
        <v>45345</v>
      </c>
      <c r="K1323" s="300">
        <v>45353</v>
      </c>
    </row>
    <row r="1324" spans="1:11" ht="14.9" customHeight="1">
      <c r="A1324" s="298">
        <v>2149144595</v>
      </c>
      <c r="B1324" s="298" t="s">
        <v>2860</v>
      </c>
      <c r="C1324" s="299" t="s">
        <v>5712</v>
      </c>
      <c r="D1324" s="298" t="s">
        <v>2869</v>
      </c>
      <c r="E1324" s="298" t="s">
        <v>2863</v>
      </c>
      <c r="F1324" s="298" t="s">
        <v>2864</v>
      </c>
      <c r="G1324" s="298" t="s">
        <v>2902</v>
      </c>
      <c r="H1324" s="298" t="s">
        <v>2960</v>
      </c>
      <c r="I1324" s="298" t="s">
        <v>5694</v>
      </c>
      <c r="J1324" s="300">
        <v>45344</v>
      </c>
      <c r="K1324" s="300">
        <v>45352</v>
      </c>
    </row>
    <row r="1325" spans="1:11" ht="14.9" customHeight="1">
      <c r="A1325" s="298">
        <v>2149144480</v>
      </c>
      <c r="B1325" s="298" t="s">
        <v>2860</v>
      </c>
      <c r="C1325" s="299" t="s">
        <v>5713</v>
      </c>
      <c r="D1325" s="298" t="s">
        <v>2869</v>
      </c>
      <c r="E1325" s="298" t="s">
        <v>2863</v>
      </c>
      <c r="F1325" s="298" t="s">
        <v>2864</v>
      </c>
      <c r="G1325" s="298" t="s">
        <v>2902</v>
      </c>
      <c r="H1325" s="298" t="s">
        <v>2960</v>
      </c>
      <c r="I1325" s="298" t="s">
        <v>5580</v>
      </c>
      <c r="J1325" s="300">
        <v>45349</v>
      </c>
      <c r="K1325" s="300">
        <v>45357</v>
      </c>
    </row>
    <row r="1326" spans="1:11" ht="14.9" customHeight="1">
      <c r="A1326" s="298">
        <v>2149144335</v>
      </c>
      <c r="B1326" s="298" t="s">
        <v>2860</v>
      </c>
      <c r="C1326" s="299" t="s">
        <v>5714</v>
      </c>
      <c r="D1326" s="298" t="s">
        <v>2869</v>
      </c>
      <c r="E1326" s="298" t="s">
        <v>2863</v>
      </c>
      <c r="F1326" s="298" t="s">
        <v>2864</v>
      </c>
      <c r="G1326" s="298" t="s">
        <v>2902</v>
      </c>
      <c r="H1326" s="298" t="s">
        <v>2960</v>
      </c>
      <c r="I1326" s="298" t="s">
        <v>5694</v>
      </c>
      <c r="J1326" s="300">
        <v>45344</v>
      </c>
      <c r="K1326" s="300">
        <v>45352</v>
      </c>
    </row>
    <row r="1327" spans="1:11" ht="14.9" customHeight="1">
      <c r="A1327" s="298">
        <v>2149144309</v>
      </c>
      <c r="B1327" s="298" t="s">
        <v>2860</v>
      </c>
      <c r="C1327" s="299" t="s">
        <v>5715</v>
      </c>
      <c r="D1327" s="298" t="s">
        <v>2869</v>
      </c>
      <c r="E1327" s="298" t="s">
        <v>2863</v>
      </c>
      <c r="F1327" s="298" t="s">
        <v>2864</v>
      </c>
      <c r="G1327" s="298" t="s">
        <v>2902</v>
      </c>
      <c r="H1327" s="298" t="s">
        <v>2960</v>
      </c>
      <c r="I1327" s="298" t="s">
        <v>5580</v>
      </c>
      <c r="J1327" s="300">
        <v>45349</v>
      </c>
      <c r="K1327" s="300">
        <v>45357</v>
      </c>
    </row>
    <row r="1328" spans="1:11" ht="14.9" customHeight="1">
      <c r="A1328" s="298">
        <v>2149154438</v>
      </c>
      <c r="B1328" s="298" t="s">
        <v>2860</v>
      </c>
      <c r="C1328" s="299" t="s">
        <v>5716</v>
      </c>
      <c r="D1328" s="298" t="s">
        <v>2876</v>
      </c>
      <c r="E1328" s="298" t="s">
        <v>2863</v>
      </c>
      <c r="F1328" s="298" t="s">
        <v>2864</v>
      </c>
      <c r="G1328" s="298" t="s">
        <v>2939</v>
      </c>
      <c r="H1328" s="298" t="s">
        <v>4505</v>
      </c>
      <c r="I1328" s="298" t="s">
        <v>5717</v>
      </c>
      <c r="J1328" s="300">
        <v>45350</v>
      </c>
      <c r="K1328" s="300">
        <v>45358</v>
      </c>
    </row>
    <row r="1329" spans="1:11" ht="14.9" customHeight="1">
      <c r="A1329" s="298">
        <v>2149154115</v>
      </c>
      <c r="B1329" s="298" t="s">
        <v>2860</v>
      </c>
      <c r="C1329" s="299" t="s">
        <v>5718</v>
      </c>
      <c r="D1329" s="298" t="s">
        <v>2862</v>
      </c>
      <c r="E1329" s="298" t="s">
        <v>2863</v>
      </c>
      <c r="F1329" s="298" t="s">
        <v>2864</v>
      </c>
      <c r="G1329" s="298" t="s">
        <v>2970</v>
      </c>
      <c r="H1329" s="298" t="s">
        <v>5719</v>
      </c>
      <c r="I1329" s="298" t="s">
        <v>5720</v>
      </c>
      <c r="J1329" s="300">
        <v>45371</v>
      </c>
      <c r="K1329" s="300">
        <v>45379</v>
      </c>
    </row>
    <row r="1330" spans="1:11" ht="14.9" customHeight="1">
      <c r="A1330" s="298">
        <v>2149153816</v>
      </c>
      <c r="B1330" s="298" t="s">
        <v>2860</v>
      </c>
      <c r="C1330" s="299" t="s">
        <v>5721</v>
      </c>
      <c r="D1330" s="298" t="s">
        <v>2862</v>
      </c>
      <c r="E1330" s="298" t="s">
        <v>2863</v>
      </c>
      <c r="F1330" s="298" t="s">
        <v>2864</v>
      </c>
      <c r="G1330" s="298" t="s">
        <v>3023</v>
      </c>
      <c r="H1330" s="298" t="s">
        <v>2884</v>
      </c>
      <c r="I1330" s="298" t="s">
        <v>5722</v>
      </c>
      <c r="J1330" s="300">
        <v>45359</v>
      </c>
      <c r="K1330" s="300">
        <v>45367</v>
      </c>
    </row>
    <row r="1331" spans="1:11" ht="14.9" customHeight="1">
      <c r="A1331" s="298">
        <v>2149153682</v>
      </c>
      <c r="B1331" s="298" t="s">
        <v>2860</v>
      </c>
      <c r="C1331" s="299" t="s">
        <v>5723</v>
      </c>
      <c r="D1331" s="298" t="s">
        <v>2862</v>
      </c>
      <c r="E1331" s="298" t="s">
        <v>2863</v>
      </c>
      <c r="F1331" s="298" t="s">
        <v>2864</v>
      </c>
      <c r="G1331" s="298" t="s">
        <v>3023</v>
      </c>
      <c r="H1331" s="298" t="s">
        <v>2884</v>
      </c>
      <c r="I1331" s="298" t="s">
        <v>5724</v>
      </c>
      <c r="J1331" s="300">
        <v>45359</v>
      </c>
      <c r="K1331" s="300">
        <v>45367</v>
      </c>
    </row>
    <row r="1332" spans="1:11" ht="14.9" customHeight="1">
      <c r="A1332" s="298">
        <v>2149153601</v>
      </c>
      <c r="B1332" s="298" t="s">
        <v>2860</v>
      </c>
      <c r="C1332" s="299" t="s">
        <v>5725</v>
      </c>
      <c r="D1332" s="298" t="s">
        <v>2862</v>
      </c>
      <c r="E1332" s="298" t="s">
        <v>2863</v>
      </c>
      <c r="F1332" s="298" t="s">
        <v>2864</v>
      </c>
      <c r="G1332" s="298" t="s">
        <v>2954</v>
      </c>
      <c r="H1332" s="298" t="s">
        <v>4310</v>
      </c>
      <c r="I1332" s="298" t="s">
        <v>5726</v>
      </c>
      <c r="J1332" s="300">
        <v>45363</v>
      </c>
      <c r="K1332" s="300">
        <v>45371</v>
      </c>
    </row>
    <row r="1333" spans="1:11" ht="14.9" customHeight="1">
      <c r="A1333" s="298">
        <v>2149153458</v>
      </c>
      <c r="B1333" s="298" t="s">
        <v>2860</v>
      </c>
      <c r="C1333" s="299" t="s">
        <v>5727</v>
      </c>
      <c r="D1333" s="298" t="s">
        <v>2862</v>
      </c>
      <c r="E1333" s="298" t="s">
        <v>2863</v>
      </c>
      <c r="F1333" s="298" t="s">
        <v>2864</v>
      </c>
      <c r="G1333" s="298" t="s">
        <v>3023</v>
      </c>
      <c r="H1333" s="298" t="s">
        <v>2884</v>
      </c>
      <c r="I1333" s="298" t="s">
        <v>5728</v>
      </c>
      <c r="J1333" s="300">
        <v>45359</v>
      </c>
      <c r="K1333" s="300">
        <v>45367</v>
      </c>
    </row>
    <row r="1334" spans="1:11" ht="14.9" customHeight="1">
      <c r="A1334" s="298">
        <v>2149153262</v>
      </c>
      <c r="B1334" s="298" t="s">
        <v>2860</v>
      </c>
      <c r="C1334" s="299" t="s">
        <v>5729</v>
      </c>
      <c r="D1334" s="298" t="s">
        <v>2869</v>
      </c>
      <c r="E1334" s="298" t="s">
        <v>2863</v>
      </c>
      <c r="F1334" s="298" t="s">
        <v>2864</v>
      </c>
      <c r="G1334" s="298" t="s">
        <v>2902</v>
      </c>
      <c r="H1334" s="298" t="s">
        <v>2960</v>
      </c>
      <c r="I1334" s="298" t="s">
        <v>5656</v>
      </c>
      <c r="J1334" s="300">
        <v>45349</v>
      </c>
      <c r="K1334" s="300">
        <v>45357</v>
      </c>
    </row>
    <row r="1335" spans="1:11" ht="14.9" customHeight="1">
      <c r="A1335" s="298">
        <v>2149153189</v>
      </c>
      <c r="B1335" s="298" t="s">
        <v>2860</v>
      </c>
      <c r="C1335" s="299" t="s">
        <v>5730</v>
      </c>
      <c r="D1335" s="298" t="s">
        <v>2869</v>
      </c>
      <c r="E1335" s="298" t="s">
        <v>2863</v>
      </c>
      <c r="F1335" s="298" t="s">
        <v>2864</v>
      </c>
      <c r="G1335" s="298" t="s">
        <v>2902</v>
      </c>
      <c r="H1335" s="298" t="s">
        <v>2960</v>
      </c>
      <c r="I1335" s="298" t="s">
        <v>5731</v>
      </c>
      <c r="J1335" s="300">
        <v>45348</v>
      </c>
      <c r="K1335" s="300">
        <v>45356</v>
      </c>
    </row>
    <row r="1336" spans="1:11" ht="14.9" customHeight="1">
      <c r="A1336" s="298">
        <v>2149152819</v>
      </c>
      <c r="B1336" s="298" t="s">
        <v>2860</v>
      </c>
      <c r="C1336" s="299" t="s">
        <v>5732</v>
      </c>
      <c r="D1336" s="298" t="s">
        <v>2869</v>
      </c>
      <c r="E1336" s="298" t="s">
        <v>2863</v>
      </c>
      <c r="F1336" s="298" t="s">
        <v>2864</v>
      </c>
      <c r="G1336" s="298" t="s">
        <v>2902</v>
      </c>
      <c r="H1336" s="298" t="s">
        <v>2960</v>
      </c>
      <c r="I1336" s="298" t="s">
        <v>5733</v>
      </c>
      <c r="J1336" s="300">
        <v>45356</v>
      </c>
      <c r="K1336" s="300">
        <v>45364</v>
      </c>
    </row>
    <row r="1337" spans="1:11" ht="14.9" customHeight="1">
      <c r="A1337" s="298">
        <v>2149152798</v>
      </c>
      <c r="B1337" s="298" t="s">
        <v>2860</v>
      </c>
      <c r="C1337" s="299" t="s">
        <v>5734</v>
      </c>
      <c r="D1337" s="298" t="s">
        <v>2869</v>
      </c>
      <c r="E1337" s="298" t="s">
        <v>2863</v>
      </c>
      <c r="F1337" s="298" t="s">
        <v>2864</v>
      </c>
      <c r="G1337" s="298" t="s">
        <v>2902</v>
      </c>
      <c r="H1337" s="298" t="s">
        <v>2960</v>
      </c>
      <c r="I1337" s="298" t="s">
        <v>5632</v>
      </c>
      <c r="J1337" s="300">
        <v>45356</v>
      </c>
      <c r="K1337" s="300">
        <v>45364</v>
      </c>
    </row>
    <row r="1338" spans="1:11" ht="14.9" customHeight="1">
      <c r="A1338" s="298">
        <v>2149151970</v>
      </c>
      <c r="B1338" s="298" t="s">
        <v>2860</v>
      </c>
      <c r="C1338" s="299" t="s">
        <v>5735</v>
      </c>
      <c r="D1338" s="298" t="s">
        <v>2869</v>
      </c>
      <c r="E1338" s="298" t="s">
        <v>2863</v>
      </c>
      <c r="F1338" s="298" t="s">
        <v>2864</v>
      </c>
      <c r="G1338" s="298" t="s">
        <v>2902</v>
      </c>
      <c r="H1338" s="298" t="s">
        <v>2960</v>
      </c>
      <c r="I1338" s="298" t="s">
        <v>5632</v>
      </c>
      <c r="J1338" s="300">
        <v>45352</v>
      </c>
      <c r="K1338" s="300">
        <v>45360</v>
      </c>
    </row>
    <row r="1339" spans="1:11" ht="14.9" customHeight="1">
      <c r="A1339" s="298">
        <v>2149151798</v>
      </c>
      <c r="B1339" s="298" t="s">
        <v>2860</v>
      </c>
      <c r="C1339" s="299" t="s">
        <v>5736</v>
      </c>
      <c r="D1339" s="298" t="s">
        <v>2869</v>
      </c>
      <c r="E1339" s="298" t="s">
        <v>2863</v>
      </c>
      <c r="F1339" s="298" t="s">
        <v>2864</v>
      </c>
      <c r="G1339" s="298" t="s">
        <v>2902</v>
      </c>
      <c r="H1339" s="298" t="s">
        <v>2960</v>
      </c>
      <c r="I1339" s="298" t="s">
        <v>5737</v>
      </c>
      <c r="J1339" s="300">
        <v>45352</v>
      </c>
      <c r="K1339" s="300">
        <v>45360</v>
      </c>
    </row>
    <row r="1340" spans="1:11" ht="14.9" customHeight="1">
      <c r="A1340" s="298">
        <v>2149151775</v>
      </c>
      <c r="B1340" s="298" t="s">
        <v>2860</v>
      </c>
      <c r="C1340" s="299" t="s">
        <v>5738</v>
      </c>
      <c r="D1340" s="298" t="s">
        <v>2869</v>
      </c>
      <c r="E1340" s="298" t="s">
        <v>2863</v>
      </c>
      <c r="F1340" s="298" t="s">
        <v>2864</v>
      </c>
      <c r="G1340" s="298" t="s">
        <v>2902</v>
      </c>
      <c r="H1340" s="298" t="s">
        <v>2960</v>
      </c>
      <c r="I1340" s="298" t="s">
        <v>5739</v>
      </c>
      <c r="J1340" s="300">
        <v>45355</v>
      </c>
      <c r="K1340" s="300">
        <v>45363</v>
      </c>
    </row>
    <row r="1341" spans="1:11" ht="14.9" customHeight="1">
      <c r="A1341" s="298">
        <v>2149163261</v>
      </c>
      <c r="B1341" s="298" t="s">
        <v>2860</v>
      </c>
      <c r="C1341" s="299" t="s">
        <v>5740</v>
      </c>
      <c r="D1341" s="298" t="s">
        <v>2869</v>
      </c>
      <c r="E1341" s="298" t="s">
        <v>2863</v>
      </c>
      <c r="F1341" s="298" t="s">
        <v>2864</v>
      </c>
      <c r="G1341" s="298" t="s">
        <v>2939</v>
      </c>
      <c r="H1341" s="298" t="s">
        <v>4046</v>
      </c>
      <c r="I1341" s="298" t="s">
        <v>5741</v>
      </c>
      <c r="J1341" s="300" t="s">
        <v>5742</v>
      </c>
      <c r="K1341" s="300" t="s">
        <v>5743</v>
      </c>
    </row>
    <row r="1342" spans="1:11" ht="14.9" customHeight="1">
      <c r="A1342" s="298">
        <v>2149163254</v>
      </c>
      <c r="B1342" s="298" t="s">
        <v>2860</v>
      </c>
      <c r="C1342" s="299" t="s">
        <v>5744</v>
      </c>
      <c r="D1342" s="298" t="s">
        <v>2869</v>
      </c>
      <c r="E1342" s="298" t="s">
        <v>2863</v>
      </c>
      <c r="F1342" s="298" t="s">
        <v>2864</v>
      </c>
      <c r="G1342" s="298" t="s">
        <v>2939</v>
      </c>
      <c r="H1342" s="298" t="s">
        <v>4046</v>
      </c>
      <c r="I1342" s="298" t="s">
        <v>5741</v>
      </c>
      <c r="J1342" s="300" t="s">
        <v>5745</v>
      </c>
      <c r="K1342" s="300" t="s">
        <v>5512</v>
      </c>
    </row>
    <row r="1343" spans="1:11" ht="14.9" customHeight="1">
      <c r="A1343" s="298">
        <v>2149163247</v>
      </c>
      <c r="B1343" s="298" t="s">
        <v>2860</v>
      </c>
      <c r="C1343" s="299" t="s">
        <v>5746</v>
      </c>
      <c r="D1343" s="298" t="s">
        <v>2869</v>
      </c>
      <c r="E1343" s="298" t="s">
        <v>2863</v>
      </c>
      <c r="F1343" s="298" t="s">
        <v>2864</v>
      </c>
      <c r="G1343" s="298" t="s">
        <v>2939</v>
      </c>
      <c r="H1343" s="298" t="s">
        <v>4046</v>
      </c>
      <c r="I1343" s="298" t="s">
        <v>5747</v>
      </c>
      <c r="J1343" s="300" t="s">
        <v>5745</v>
      </c>
      <c r="K1343" s="300" t="s">
        <v>5512</v>
      </c>
    </row>
    <row r="1344" spans="1:11" ht="14.9" customHeight="1">
      <c r="A1344" s="298">
        <v>2149163240</v>
      </c>
      <c r="B1344" s="298" t="s">
        <v>2860</v>
      </c>
      <c r="C1344" s="299" t="s">
        <v>5748</v>
      </c>
      <c r="D1344" s="298" t="s">
        <v>2869</v>
      </c>
      <c r="E1344" s="298" t="s">
        <v>2863</v>
      </c>
      <c r="F1344" s="298" t="s">
        <v>2864</v>
      </c>
      <c r="G1344" s="298" t="s">
        <v>2902</v>
      </c>
      <c r="H1344" s="298" t="s">
        <v>2960</v>
      </c>
      <c r="I1344" s="298" t="s">
        <v>5656</v>
      </c>
      <c r="J1344" s="300" t="s">
        <v>5749</v>
      </c>
      <c r="K1344" s="300" t="s">
        <v>5750</v>
      </c>
    </row>
    <row r="1345" spans="1:11" ht="14.9" customHeight="1">
      <c r="A1345" s="298">
        <v>2149163084</v>
      </c>
      <c r="B1345" s="298" t="s">
        <v>2860</v>
      </c>
      <c r="C1345" s="299" t="s">
        <v>5751</v>
      </c>
      <c r="D1345" s="298" t="s">
        <v>2869</v>
      </c>
      <c r="E1345" s="298" t="s">
        <v>2863</v>
      </c>
      <c r="F1345" s="298" t="s">
        <v>2864</v>
      </c>
      <c r="G1345" s="298" t="s">
        <v>2902</v>
      </c>
      <c r="H1345" s="298" t="s">
        <v>2960</v>
      </c>
      <c r="I1345" s="298" t="s">
        <v>5739</v>
      </c>
      <c r="J1345" s="300" t="s">
        <v>5742</v>
      </c>
      <c r="K1345" s="300" t="s">
        <v>5743</v>
      </c>
    </row>
    <row r="1346" spans="1:11" ht="14.9" customHeight="1">
      <c r="A1346" s="298">
        <v>2149163077</v>
      </c>
      <c r="B1346" s="298" t="s">
        <v>2860</v>
      </c>
      <c r="C1346" s="299" t="s">
        <v>5752</v>
      </c>
      <c r="D1346" s="298" t="s">
        <v>2869</v>
      </c>
      <c r="E1346" s="298" t="s">
        <v>2863</v>
      </c>
      <c r="F1346" s="298" t="s">
        <v>2864</v>
      </c>
      <c r="G1346" s="298" t="s">
        <v>2902</v>
      </c>
      <c r="H1346" s="298" t="s">
        <v>2960</v>
      </c>
      <c r="I1346" s="298" t="s">
        <v>5623</v>
      </c>
      <c r="J1346" s="300" t="s">
        <v>5512</v>
      </c>
      <c r="K1346" s="300" t="s">
        <v>5513</v>
      </c>
    </row>
    <row r="1347" spans="1:11" ht="14.9" customHeight="1">
      <c r="A1347" s="298">
        <v>2149163070</v>
      </c>
      <c r="B1347" s="298" t="s">
        <v>2860</v>
      </c>
      <c r="C1347" s="299" t="s">
        <v>5753</v>
      </c>
      <c r="D1347" s="298" t="s">
        <v>2869</v>
      </c>
      <c r="E1347" s="298" t="s">
        <v>2863</v>
      </c>
      <c r="F1347" s="298" t="s">
        <v>2864</v>
      </c>
      <c r="G1347" s="298" t="s">
        <v>2902</v>
      </c>
      <c r="H1347" s="298" t="s">
        <v>2960</v>
      </c>
      <c r="I1347" s="298" t="s">
        <v>5623</v>
      </c>
      <c r="J1347" s="300" t="s">
        <v>5512</v>
      </c>
      <c r="K1347" s="300" t="s">
        <v>5513</v>
      </c>
    </row>
    <row r="1348" spans="1:11" ht="14.9" customHeight="1">
      <c r="A1348" s="298">
        <v>2149163063</v>
      </c>
      <c r="B1348" s="298" t="s">
        <v>2860</v>
      </c>
      <c r="C1348" s="299" t="s">
        <v>5754</v>
      </c>
      <c r="D1348" s="298" t="s">
        <v>2869</v>
      </c>
      <c r="E1348" s="298" t="s">
        <v>2863</v>
      </c>
      <c r="F1348" s="298" t="s">
        <v>2864</v>
      </c>
      <c r="G1348" s="298" t="s">
        <v>2902</v>
      </c>
      <c r="H1348" s="298" t="s">
        <v>2960</v>
      </c>
      <c r="I1348" s="298" t="s">
        <v>5623</v>
      </c>
      <c r="J1348" s="300" t="s">
        <v>5512</v>
      </c>
      <c r="K1348" s="300" t="s">
        <v>5513</v>
      </c>
    </row>
    <row r="1349" spans="1:11" ht="14.9" customHeight="1">
      <c r="A1349" s="298">
        <v>2149163056</v>
      </c>
      <c r="B1349" s="298" t="s">
        <v>2860</v>
      </c>
      <c r="C1349" s="299" t="s">
        <v>5755</v>
      </c>
      <c r="D1349" s="298" t="s">
        <v>2869</v>
      </c>
      <c r="E1349" s="298" t="s">
        <v>2863</v>
      </c>
      <c r="F1349" s="298" t="s">
        <v>2864</v>
      </c>
      <c r="G1349" s="298" t="s">
        <v>2902</v>
      </c>
      <c r="H1349" s="298" t="s">
        <v>2960</v>
      </c>
      <c r="I1349" s="298" t="s">
        <v>5623</v>
      </c>
      <c r="J1349" s="300" t="s">
        <v>5512</v>
      </c>
      <c r="K1349" s="300" t="s">
        <v>5513</v>
      </c>
    </row>
    <row r="1350" spans="1:11" ht="14.9" customHeight="1">
      <c r="A1350" s="298">
        <v>2149163049</v>
      </c>
      <c r="B1350" s="298" t="s">
        <v>2860</v>
      </c>
      <c r="C1350" s="299" t="s">
        <v>5756</v>
      </c>
      <c r="D1350" s="298" t="s">
        <v>2869</v>
      </c>
      <c r="E1350" s="298" t="s">
        <v>2863</v>
      </c>
      <c r="F1350" s="298" t="s">
        <v>2864</v>
      </c>
      <c r="G1350" s="298" t="s">
        <v>2902</v>
      </c>
      <c r="H1350" s="298" t="s">
        <v>2960</v>
      </c>
      <c r="I1350" s="298" t="s">
        <v>5641</v>
      </c>
      <c r="J1350" s="300" t="s">
        <v>5757</v>
      </c>
      <c r="K1350" s="300" t="s">
        <v>5758</v>
      </c>
    </row>
    <row r="1351" spans="1:11" ht="14.9" customHeight="1">
      <c r="A1351" s="298">
        <v>2149163042</v>
      </c>
      <c r="B1351" s="298" t="s">
        <v>2860</v>
      </c>
      <c r="C1351" s="299" t="s">
        <v>5759</v>
      </c>
      <c r="D1351" s="298" t="s">
        <v>2869</v>
      </c>
      <c r="E1351" s="298" t="s">
        <v>2863</v>
      </c>
      <c r="F1351" s="298" t="s">
        <v>2864</v>
      </c>
      <c r="G1351" s="298" t="s">
        <v>2902</v>
      </c>
      <c r="H1351" s="298" t="s">
        <v>2960</v>
      </c>
      <c r="I1351" s="298" t="s">
        <v>5623</v>
      </c>
      <c r="J1351" s="300" t="s">
        <v>5742</v>
      </c>
      <c r="K1351" s="300" t="s">
        <v>5743</v>
      </c>
    </row>
    <row r="1352" spans="1:11" ht="14.9" customHeight="1">
      <c r="A1352" s="298">
        <v>2149163031</v>
      </c>
      <c r="B1352" s="298" t="s">
        <v>2860</v>
      </c>
      <c r="C1352" s="299" t="s">
        <v>5760</v>
      </c>
      <c r="D1352" s="298" t="s">
        <v>2869</v>
      </c>
      <c r="E1352" s="298" t="s">
        <v>2863</v>
      </c>
      <c r="F1352" s="298" t="s">
        <v>2864</v>
      </c>
      <c r="G1352" s="298" t="s">
        <v>2902</v>
      </c>
      <c r="H1352" s="298" t="s">
        <v>2960</v>
      </c>
      <c r="I1352" s="298" t="s">
        <v>5623</v>
      </c>
      <c r="J1352" s="300" t="s">
        <v>5742</v>
      </c>
      <c r="K1352" s="300" t="s">
        <v>5743</v>
      </c>
    </row>
    <row r="1353" spans="1:11" ht="14.9" customHeight="1">
      <c r="A1353" s="298">
        <v>2149162771</v>
      </c>
      <c r="B1353" s="298" t="s">
        <v>2860</v>
      </c>
      <c r="C1353" s="299" t="s">
        <v>5761</v>
      </c>
      <c r="D1353" s="298" t="s">
        <v>2869</v>
      </c>
      <c r="E1353" s="298" t="s">
        <v>2863</v>
      </c>
      <c r="F1353" s="298" t="s">
        <v>2864</v>
      </c>
      <c r="G1353" s="298" t="s">
        <v>2902</v>
      </c>
      <c r="H1353" s="298" t="s">
        <v>2960</v>
      </c>
      <c r="I1353" s="298" t="s">
        <v>5632</v>
      </c>
      <c r="J1353" s="300" t="s">
        <v>5749</v>
      </c>
      <c r="K1353" s="300" t="s">
        <v>5750</v>
      </c>
    </row>
    <row r="1354" spans="1:11" ht="14.9" customHeight="1">
      <c r="A1354" s="298">
        <v>2149162764</v>
      </c>
      <c r="B1354" s="298" t="s">
        <v>2860</v>
      </c>
      <c r="C1354" s="299" t="s">
        <v>5762</v>
      </c>
      <c r="D1354" s="298" t="s">
        <v>2869</v>
      </c>
      <c r="E1354" s="298" t="s">
        <v>2863</v>
      </c>
      <c r="F1354" s="298" t="s">
        <v>2864</v>
      </c>
      <c r="G1354" s="298" t="s">
        <v>2902</v>
      </c>
      <c r="H1354" s="298" t="s">
        <v>2960</v>
      </c>
      <c r="I1354" s="298" t="s">
        <v>5632</v>
      </c>
      <c r="J1354" s="300" t="s">
        <v>5749</v>
      </c>
      <c r="K1354" s="300" t="s">
        <v>5750</v>
      </c>
    </row>
    <row r="1355" spans="1:11" ht="14.9" customHeight="1">
      <c r="A1355" s="298">
        <v>2149162757</v>
      </c>
      <c r="B1355" s="298" t="s">
        <v>2860</v>
      </c>
      <c r="C1355" s="299" t="s">
        <v>5763</v>
      </c>
      <c r="D1355" s="298" t="s">
        <v>2869</v>
      </c>
      <c r="E1355" s="298" t="s">
        <v>2863</v>
      </c>
      <c r="F1355" s="298" t="s">
        <v>2864</v>
      </c>
      <c r="G1355" s="298" t="s">
        <v>2902</v>
      </c>
      <c r="H1355" s="298" t="s">
        <v>2960</v>
      </c>
      <c r="I1355" s="298" t="s">
        <v>5632</v>
      </c>
      <c r="J1355" s="300" t="s">
        <v>5749</v>
      </c>
      <c r="K1355" s="300" t="s">
        <v>5750</v>
      </c>
    </row>
    <row r="1356" spans="1:11" ht="14.9" customHeight="1">
      <c r="A1356" s="298">
        <v>2149159958</v>
      </c>
      <c r="B1356" s="298" t="s">
        <v>2860</v>
      </c>
      <c r="C1356" s="299" t="s">
        <v>5764</v>
      </c>
      <c r="D1356" s="298" t="s">
        <v>2869</v>
      </c>
      <c r="E1356" s="298" t="s">
        <v>2863</v>
      </c>
      <c r="F1356" s="298" t="s">
        <v>2864</v>
      </c>
      <c r="G1356" s="298" t="s">
        <v>2902</v>
      </c>
      <c r="H1356" s="298" t="s">
        <v>2960</v>
      </c>
      <c r="I1356" s="298" t="s">
        <v>5664</v>
      </c>
      <c r="J1356" s="300" t="s">
        <v>5742</v>
      </c>
      <c r="K1356" s="300" t="s">
        <v>5743</v>
      </c>
    </row>
    <row r="1357" spans="1:11" ht="14.9" customHeight="1">
      <c r="A1357" s="298">
        <v>2149159088</v>
      </c>
      <c r="B1357" s="298" t="s">
        <v>2860</v>
      </c>
      <c r="C1357" s="299" t="s">
        <v>5765</v>
      </c>
      <c r="D1357" s="298" t="s">
        <v>2869</v>
      </c>
      <c r="E1357" s="298" t="s">
        <v>2863</v>
      </c>
      <c r="F1357" s="298" t="s">
        <v>2864</v>
      </c>
      <c r="G1357" s="298" t="s">
        <v>2902</v>
      </c>
      <c r="H1357" s="298" t="s">
        <v>2960</v>
      </c>
      <c r="I1357" s="298" t="s">
        <v>5766</v>
      </c>
      <c r="J1357" s="300" t="s">
        <v>5267</v>
      </c>
      <c r="K1357" s="300" t="s">
        <v>5767</v>
      </c>
    </row>
    <row r="1358" spans="1:11" ht="14.9" customHeight="1">
      <c r="A1358" s="298">
        <v>2149155707</v>
      </c>
      <c r="B1358" s="298" t="s">
        <v>2860</v>
      </c>
      <c r="C1358" s="299" t="s">
        <v>5768</v>
      </c>
      <c r="D1358" s="298" t="s">
        <v>2869</v>
      </c>
      <c r="E1358" s="298" t="s">
        <v>2863</v>
      </c>
      <c r="F1358" s="298" t="s">
        <v>2864</v>
      </c>
      <c r="G1358" s="298" t="s">
        <v>2902</v>
      </c>
      <c r="H1358" s="298" t="s">
        <v>2960</v>
      </c>
      <c r="I1358" s="298" t="s">
        <v>5654</v>
      </c>
      <c r="J1358" s="300" t="s">
        <v>5749</v>
      </c>
      <c r="K1358" s="300" t="s">
        <v>5750</v>
      </c>
    </row>
    <row r="1359" spans="1:11" ht="14.9" customHeight="1">
      <c r="A1359" s="298">
        <v>2149155590</v>
      </c>
      <c r="B1359" s="298" t="s">
        <v>2860</v>
      </c>
      <c r="C1359" s="299" t="s">
        <v>5769</v>
      </c>
      <c r="D1359" s="298" t="s">
        <v>2869</v>
      </c>
      <c r="E1359" s="298" t="s">
        <v>2863</v>
      </c>
      <c r="F1359" s="298" t="s">
        <v>2864</v>
      </c>
      <c r="G1359" s="298" t="s">
        <v>2923</v>
      </c>
      <c r="H1359" s="298" t="s">
        <v>4835</v>
      </c>
      <c r="I1359" s="298" t="s">
        <v>5770</v>
      </c>
      <c r="J1359" s="300" t="s">
        <v>5771</v>
      </c>
      <c r="K1359" s="300" t="s">
        <v>5772</v>
      </c>
    </row>
    <row r="1360" spans="1:11" ht="14.9" customHeight="1">
      <c r="A1360" s="298">
        <v>2149170651</v>
      </c>
      <c r="B1360" s="298" t="s">
        <v>2860</v>
      </c>
      <c r="C1360" s="299" t="s">
        <v>5773</v>
      </c>
      <c r="D1360" s="298" t="s">
        <v>2862</v>
      </c>
      <c r="E1360" s="298" t="s">
        <v>2863</v>
      </c>
      <c r="F1360" s="298" t="s">
        <v>2864</v>
      </c>
      <c r="G1360" s="298" t="s">
        <v>2970</v>
      </c>
      <c r="H1360" s="298" t="s">
        <v>5719</v>
      </c>
      <c r="I1360" s="298" t="s">
        <v>5774</v>
      </c>
      <c r="J1360" s="300">
        <v>45373</v>
      </c>
      <c r="K1360" s="300">
        <v>45381</v>
      </c>
    </row>
    <row r="1361" spans="1:11" ht="14.9" customHeight="1">
      <c r="A1361" s="298">
        <v>2149170638</v>
      </c>
      <c r="B1361" s="298" t="s">
        <v>2860</v>
      </c>
      <c r="C1361" s="299" t="s">
        <v>5775</v>
      </c>
      <c r="D1361" s="298" t="s">
        <v>2862</v>
      </c>
      <c r="E1361" s="298" t="s">
        <v>2863</v>
      </c>
      <c r="F1361" s="298" t="s">
        <v>2864</v>
      </c>
      <c r="G1361" s="298" t="s">
        <v>2970</v>
      </c>
      <c r="H1361" s="298" t="s">
        <v>5719</v>
      </c>
      <c r="I1361" s="298" t="s">
        <v>5776</v>
      </c>
      <c r="J1361" s="300">
        <v>45373</v>
      </c>
      <c r="K1361" s="300">
        <v>45381</v>
      </c>
    </row>
    <row r="1362" spans="1:11" ht="14.9" customHeight="1">
      <c r="A1362" s="298">
        <v>2149170538</v>
      </c>
      <c r="B1362" s="298" t="s">
        <v>2860</v>
      </c>
      <c r="C1362" s="299" t="s">
        <v>5777</v>
      </c>
      <c r="D1362" s="298" t="s">
        <v>2862</v>
      </c>
      <c r="E1362" s="298" t="s">
        <v>2863</v>
      </c>
      <c r="F1362" s="298" t="s">
        <v>2864</v>
      </c>
      <c r="G1362" s="298" t="s">
        <v>2865</v>
      </c>
      <c r="H1362" s="298" t="s">
        <v>2880</v>
      </c>
      <c r="I1362" s="298" t="s">
        <v>5778</v>
      </c>
      <c r="J1362" s="300">
        <v>45362</v>
      </c>
      <c r="K1362" s="300">
        <v>45370</v>
      </c>
    </row>
    <row r="1363" spans="1:11" ht="14.9" customHeight="1">
      <c r="A1363" s="298">
        <v>2149170448</v>
      </c>
      <c r="B1363" s="298" t="s">
        <v>2860</v>
      </c>
      <c r="C1363" s="299" t="s">
        <v>5779</v>
      </c>
      <c r="D1363" s="298" t="s">
        <v>2869</v>
      </c>
      <c r="E1363" s="298" t="s">
        <v>2863</v>
      </c>
      <c r="F1363" s="298" t="s">
        <v>2864</v>
      </c>
      <c r="G1363" s="298" t="s">
        <v>2923</v>
      </c>
      <c r="H1363" s="298" t="s">
        <v>3026</v>
      </c>
      <c r="I1363" s="298" t="s">
        <v>5780</v>
      </c>
      <c r="J1363" s="300">
        <v>45352</v>
      </c>
      <c r="K1363" s="300">
        <v>45360</v>
      </c>
    </row>
    <row r="1364" spans="1:11" ht="14.9" customHeight="1">
      <c r="A1364" s="298">
        <v>2149170365</v>
      </c>
      <c r="B1364" s="298" t="s">
        <v>2860</v>
      </c>
      <c r="C1364" s="299" t="s">
        <v>5781</v>
      </c>
      <c r="D1364" s="298" t="s">
        <v>2869</v>
      </c>
      <c r="E1364" s="298" t="s">
        <v>2863</v>
      </c>
      <c r="F1364" s="298" t="s">
        <v>2864</v>
      </c>
      <c r="G1364" s="298" t="s">
        <v>2923</v>
      </c>
      <c r="H1364" s="298" t="s">
        <v>3026</v>
      </c>
      <c r="I1364" s="298" t="s">
        <v>5782</v>
      </c>
      <c r="J1364" s="300">
        <v>45356</v>
      </c>
      <c r="K1364" s="300">
        <v>45364</v>
      </c>
    </row>
    <row r="1365" spans="1:11" ht="14.9" customHeight="1">
      <c r="A1365" s="298">
        <v>2149169665</v>
      </c>
      <c r="B1365" s="298" t="s">
        <v>2860</v>
      </c>
      <c r="C1365" s="299" t="s">
        <v>5783</v>
      </c>
      <c r="D1365" s="298" t="s">
        <v>2869</v>
      </c>
      <c r="E1365" s="298" t="s">
        <v>2863</v>
      </c>
      <c r="F1365" s="298" t="s">
        <v>2864</v>
      </c>
      <c r="G1365" s="298" t="s">
        <v>2902</v>
      </c>
      <c r="H1365" s="298" t="s">
        <v>2960</v>
      </c>
      <c r="I1365" s="298" t="s">
        <v>5784</v>
      </c>
      <c r="J1365" s="300">
        <v>45356</v>
      </c>
      <c r="K1365" s="300">
        <v>45364</v>
      </c>
    </row>
    <row r="1366" spans="1:11" ht="14.9" customHeight="1">
      <c r="A1366" s="298">
        <v>2149168671</v>
      </c>
      <c r="B1366" s="298" t="s">
        <v>2860</v>
      </c>
      <c r="C1366" s="299" t="s">
        <v>5785</v>
      </c>
      <c r="D1366" s="298" t="s">
        <v>2869</v>
      </c>
      <c r="E1366" s="298" t="s">
        <v>2863</v>
      </c>
      <c r="F1366" s="298" t="s">
        <v>2864</v>
      </c>
      <c r="G1366" s="298" t="s">
        <v>2902</v>
      </c>
      <c r="H1366" s="298" t="s">
        <v>2960</v>
      </c>
      <c r="I1366" s="298" t="s">
        <v>5452</v>
      </c>
      <c r="J1366" s="300">
        <v>45352</v>
      </c>
      <c r="K1366" s="300">
        <v>45360</v>
      </c>
    </row>
    <row r="1367" spans="1:11" ht="14.9" customHeight="1">
      <c r="A1367" s="298">
        <v>2149168659</v>
      </c>
      <c r="B1367" s="298" t="s">
        <v>2860</v>
      </c>
      <c r="C1367" s="299" t="s">
        <v>5786</v>
      </c>
      <c r="D1367" s="298" t="s">
        <v>2869</v>
      </c>
      <c r="E1367" s="298" t="s">
        <v>2863</v>
      </c>
      <c r="F1367" s="298" t="s">
        <v>2864</v>
      </c>
      <c r="G1367" s="298" t="s">
        <v>2923</v>
      </c>
      <c r="H1367" s="298" t="s">
        <v>3112</v>
      </c>
      <c r="I1367" s="298" t="s">
        <v>5787</v>
      </c>
      <c r="J1367" s="300">
        <v>45357</v>
      </c>
      <c r="K1367" s="300">
        <v>45365</v>
      </c>
    </row>
    <row r="1368" spans="1:11" ht="14.9" customHeight="1">
      <c r="A1368" s="298">
        <v>2149168608</v>
      </c>
      <c r="B1368" s="298" t="s">
        <v>2860</v>
      </c>
      <c r="C1368" s="299" t="s">
        <v>5788</v>
      </c>
      <c r="D1368" s="298" t="s">
        <v>2869</v>
      </c>
      <c r="E1368" s="298" t="s">
        <v>2863</v>
      </c>
      <c r="F1368" s="298" t="s">
        <v>2864</v>
      </c>
      <c r="G1368" s="298" t="s">
        <v>2902</v>
      </c>
      <c r="H1368" s="298" t="s">
        <v>2960</v>
      </c>
      <c r="I1368" s="298" t="s">
        <v>5452</v>
      </c>
      <c r="J1368" s="300">
        <v>45352</v>
      </c>
      <c r="K1368" s="300">
        <v>45360</v>
      </c>
    </row>
    <row r="1369" spans="1:11" ht="14.9" customHeight="1">
      <c r="A1369" s="298">
        <v>2149164626</v>
      </c>
      <c r="B1369" s="298" t="s">
        <v>2860</v>
      </c>
      <c r="C1369" s="299" t="s">
        <v>5789</v>
      </c>
      <c r="D1369" s="298" t="s">
        <v>2869</v>
      </c>
      <c r="E1369" s="298" t="s">
        <v>2863</v>
      </c>
      <c r="F1369" s="298" t="s">
        <v>2864</v>
      </c>
      <c r="G1369" s="298" t="s">
        <v>2902</v>
      </c>
      <c r="H1369" s="298" t="s">
        <v>2960</v>
      </c>
      <c r="I1369" s="298" t="s">
        <v>5632</v>
      </c>
      <c r="J1369" s="300">
        <v>45352</v>
      </c>
      <c r="K1369" s="300">
        <v>45360</v>
      </c>
    </row>
    <row r="1370" spans="1:11" ht="14.9" customHeight="1">
      <c r="A1370" s="298">
        <v>2149164390</v>
      </c>
      <c r="B1370" s="298" t="s">
        <v>2860</v>
      </c>
      <c r="C1370" s="299" t="s">
        <v>5790</v>
      </c>
      <c r="D1370" s="298" t="s">
        <v>2869</v>
      </c>
      <c r="E1370" s="298" t="s">
        <v>2863</v>
      </c>
      <c r="F1370" s="298" t="s">
        <v>2864</v>
      </c>
      <c r="G1370" s="298" t="s">
        <v>2902</v>
      </c>
      <c r="H1370" s="298" t="s">
        <v>2960</v>
      </c>
      <c r="I1370" s="298" t="s">
        <v>5632</v>
      </c>
      <c r="J1370" s="300">
        <v>45348</v>
      </c>
      <c r="K1370" s="300">
        <v>45356</v>
      </c>
    </row>
    <row r="1371" spans="1:11" ht="14.9" customHeight="1">
      <c r="A1371" s="298">
        <v>2149163971</v>
      </c>
      <c r="B1371" s="298" t="s">
        <v>2860</v>
      </c>
      <c r="C1371" s="299" t="s">
        <v>5791</v>
      </c>
      <c r="D1371" s="298" t="s">
        <v>2869</v>
      </c>
      <c r="E1371" s="298" t="s">
        <v>2863</v>
      </c>
      <c r="F1371" s="298" t="s">
        <v>2864</v>
      </c>
      <c r="G1371" s="298" t="s">
        <v>2902</v>
      </c>
      <c r="H1371" s="298" t="s">
        <v>2960</v>
      </c>
      <c r="I1371" s="298" t="s">
        <v>5654</v>
      </c>
      <c r="J1371" s="300">
        <v>45352</v>
      </c>
      <c r="K1371" s="300">
        <v>45360</v>
      </c>
    </row>
    <row r="1372" spans="1:11" ht="14.9" customHeight="1">
      <c r="A1372" s="298">
        <v>2149171659</v>
      </c>
      <c r="B1372" s="298" t="s">
        <v>2860</v>
      </c>
      <c r="C1372" s="299" t="s">
        <v>5792</v>
      </c>
      <c r="D1372" s="298" t="s">
        <v>2869</v>
      </c>
      <c r="E1372" s="298" t="s">
        <v>2863</v>
      </c>
      <c r="F1372" s="298" t="s">
        <v>2864</v>
      </c>
      <c r="G1372" s="298" t="s">
        <v>2902</v>
      </c>
      <c r="H1372" s="298" t="s">
        <v>2960</v>
      </c>
      <c r="I1372" s="298" t="s">
        <v>5793</v>
      </c>
      <c r="J1372" s="300">
        <v>45356</v>
      </c>
      <c r="K1372" s="300">
        <v>45364</v>
      </c>
    </row>
    <row r="1373" spans="1:11" ht="14.9" customHeight="1">
      <c r="A1373" s="298">
        <v>2149178328</v>
      </c>
      <c r="B1373" s="298" t="s">
        <v>2860</v>
      </c>
      <c r="C1373" s="299" t="s">
        <v>5794</v>
      </c>
      <c r="D1373" s="298" t="s">
        <v>2869</v>
      </c>
      <c r="E1373" s="298" t="s">
        <v>2863</v>
      </c>
      <c r="F1373" s="298" t="s">
        <v>2864</v>
      </c>
      <c r="G1373" s="298" t="s">
        <v>2902</v>
      </c>
      <c r="H1373" s="298" t="s">
        <v>2960</v>
      </c>
      <c r="I1373" s="298" t="s">
        <v>5795</v>
      </c>
      <c r="J1373" s="300">
        <v>45335</v>
      </c>
      <c r="K1373" s="300">
        <v>45343</v>
      </c>
    </row>
    <row r="1374" spans="1:11" ht="14.9" customHeight="1">
      <c r="A1374" s="298">
        <v>2149177598</v>
      </c>
      <c r="B1374" s="298" t="s">
        <v>2860</v>
      </c>
      <c r="C1374" s="299" t="s">
        <v>5796</v>
      </c>
      <c r="D1374" s="298" t="s">
        <v>2869</v>
      </c>
      <c r="E1374" s="298" t="s">
        <v>2863</v>
      </c>
      <c r="F1374" s="298" t="s">
        <v>2864</v>
      </c>
      <c r="G1374" s="298" t="s">
        <v>2902</v>
      </c>
      <c r="H1374" s="298" t="s">
        <v>2960</v>
      </c>
      <c r="I1374" s="298" t="s">
        <v>5632</v>
      </c>
      <c r="J1374" s="300">
        <v>45356</v>
      </c>
      <c r="K1374" s="300">
        <v>45364</v>
      </c>
    </row>
    <row r="1375" spans="1:11" ht="14.9" customHeight="1">
      <c r="A1375" s="298">
        <v>2149177546</v>
      </c>
      <c r="B1375" s="298" t="s">
        <v>2860</v>
      </c>
      <c r="C1375" s="299" t="s">
        <v>5797</v>
      </c>
      <c r="D1375" s="298" t="s">
        <v>2869</v>
      </c>
      <c r="E1375" s="298" t="s">
        <v>2863</v>
      </c>
      <c r="F1375" s="298" t="s">
        <v>2864</v>
      </c>
      <c r="G1375" s="298" t="s">
        <v>2902</v>
      </c>
      <c r="H1375" s="298" t="s">
        <v>2960</v>
      </c>
      <c r="I1375" s="298" t="s">
        <v>5632</v>
      </c>
      <c r="J1375" s="300">
        <v>45352</v>
      </c>
      <c r="K1375" s="300">
        <v>45360</v>
      </c>
    </row>
    <row r="1376" spans="1:11" ht="14.9" customHeight="1">
      <c r="A1376" s="298">
        <v>2149177520</v>
      </c>
      <c r="B1376" s="298" t="s">
        <v>2860</v>
      </c>
      <c r="C1376" s="299" t="s">
        <v>5798</v>
      </c>
      <c r="D1376" s="298" t="s">
        <v>2869</v>
      </c>
      <c r="E1376" s="298" t="s">
        <v>2863</v>
      </c>
      <c r="F1376" s="298" t="s">
        <v>2864</v>
      </c>
      <c r="G1376" s="298" t="s">
        <v>2902</v>
      </c>
      <c r="H1376" s="298" t="s">
        <v>2960</v>
      </c>
      <c r="I1376" s="298" t="s">
        <v>5632</v>
      </c>
      <c r="J1376" s="300">
        <v>45356</v>
      </c>
      <c r="K1376" s="300">
        <v>45364</v>
      </c>
    </row>
    <row r="1377" spans="1:11" ht="14.9" customHeight="1">
      <c r="A1377" s="298">
        <v>2149177127</v>
      </c>
      <c r="B1377" s="298" t="s">
        <v>2860</v>
      </c>
      <c r="C1377" s="299" t="s">
        <v>5799</v>
      </c>
      <c r="D1377" s="298" t="s">
        <v>2869</v>
      </c>
      <c r="E1377" s="298" t="s">
        <v>2863</v>
      </c>
      <c r="F1377" s="298" t="s">
        <v>2864</v>
      </c>
      <c r="G1377" s="298" t="s">
        <v>2902</v>
      </c>
      <c r="H1377" s="298" t="s">
        <v>2960</v>
      </c>
      <c r="I1377" s="298" t="s">
        <v>5632</v>
      </c>
      <c r="J1377" s="300">
        <v>45352</v>
      </c>
      <c r="K1377" s="300">
        <v>45360</v>
      </c>
    </row>
    <row r="1378" spans="1:11" ht="14.9" customHeight="1">
      <c r="A1378" s="298">
        <v>2149176783</v>
      </c>
      <c r="B1378" s="298" t="s">
        <v>2860</v>
      </c>
      <c r="C1378" s="299" t="s">
        <v>5800</v>
      </c>
      <c r="D1378" s="298" t="s">
        <v>2869</v>
      </c>
      <c r="E1378" s="298" t="s">
        <v>2863</v>
      </c>
      <c r="F1378" s="298" t="s">
        <v>2864</v>
      </c>
      <c r="G1378" s="298" t="s">
        <v>2902</v>
      </c>
      <c r="H1378" s="298" t="s">
        <v>2960</v>
      </c>
      <c r="I1378" s="298" t="s">
        <v>5664</v>
      </c>
      <c r="J1378" s="300">
        <v>45356</v>
      </c>
      <c r="K1378" s="300">
        <v>45364</v>
      </c>
    </row>
    <row r="1379" spans="1:11" ht="14.9" customHeight="1">
      <c r="A1379" s="298">
        <v>2149176755</v>
      </c>
      <c r="B1379" s="298" t="s">
        <v>2860</v>
      </c>
      <c r="C1379" s="299" t="s">
        <v>5801</v>
      </c>
      <c r="D1379" s="298" t="s">
        <v>2869</v>
      </c>
      <c r="E1379" s="298" t="s">
        <v>2863</v>
      </c>
      <c r="F1379" s="298" t="s">
        <v>2864</v>
      </c>
      <c r="G1379" s="298" t="s">
        <v>2902</v>
      </c>
      <c r="H1379" s="298" t="s">
        <v>2960</v>
      </c>
      <c r="I1379" s="298" t="s">
        <v>5664</v>
      </c>
      <c r="J1379" s="300">
        <v>45356</v>
      </c>
      <c r="K1379" s="300">
        <v>45364</v>
      </c>
    </row>
    <row r="1380" spans="1:11" ht="14.9" customHeight="1">
      <c r="A1380" s="298">
        <v>2149175328</v>
      </c>
      <c r="B1380" s="298" t="s">
        <v>2860</v>
      </c>
      <c r="C1380" s="299" t="s">
        <v>5802</v>
      </c>
      <c r="D1380" s="298" t="s">
        <v>2869</v>
      </c>
      <c r="E1380" s="298" t="s">
        <v>2863</v>
      </c>
      <c r="F1380" s="298" t="s">
        <v>2864</v>
      </c>
      <c r="G1380" s="298" t="s">
        <v>2902</v>
      </c>
      <c r="H1380" s="298" t="s">
        <v>2960</v>
      </c>
      <c r="I1380" s="298" t="s">
        <v>5656</v>
      </c>
      <c r="J1380" s="300">
        <v>45358</v>
      </c>
      <c r="K1380" s="300">
        <v>45366</v>
      </c>
    </row>
    <row r="1381" spans="1:11" ht="14.9" customHeight="1">
      <c r="A1381" s="298">
        <v>2149174912</v>
      </c>
      <c r="B1381" s="298" t="s">
        <v>2860</v>
      </c>
      <c r="C1381" s="299" t="s">
        <v>5803</v>
      </c>
      <c r="D1381" s="298" t="s">
        <v>2869</v>
      </c>
      <c r="E1381" s="298" t="s">
        <v>2863</v>
      </c>
      <c r="F1381" s="298" t="s">
        <v>2864</v>
      </c>
      <c r="G1381" s="298" t="s">
        <v>2923</v>
      </c>
      <c r="H1381" s="298" t="s">
        <v>3112</v>
      </c>
      <c r="I1381" s="298" t="s">
        <v>5804</v>
      </c>
      <c r="J1381" s="300">
        <v>45356</v>
      </c>
      <c r="K1381" s="300">
        <v>45364</v>
      </c>
    </row>
    <row r="1382" spans="1:11" ht="14.9" customHeight="1">
      <c r="A1382" s="298">
        <v>2149173668</v>
      </c>
      <c r="B1382" s="298" t="s">
        <v>2860</v>
      </c>
      <c r="C1382" s="299" t="s">
        <v>5805</v>
      </c>
      <c r="D1382" s="298" t="s">
        <v>2869</v>
      </c>
      <c r="E1382" s="298" t="s">
        <v>2863</v>
      </c>
      <c r="F1382" s="298" t="s">
        <v>2864</v>
      </c>
      <c r="G1382" s="298" t="s">
        <v>2902</v>
      </c>
      <c r="H1382" s="298" t="s">
        <v>2960</v>
      </c>
      <c r="I1382" s="298" t="s">
        <v>5654</v>
      </c>
      <c r="J1382" s="300">
        <v>45356</v>
      </c>
      <c r="K1382" s="300">
        <v>45364</v>
      </c>
    </row>
    <row r="1383" spans="1:11" ht="14.9" customHeight="1">
      <c r="A1383" s="298">
        <v>2149172390</v>
      </c>
      <c r="B1383" s="298" t="s">
        <v>2860</v>
      </c>
      <c r="C1383" s="299" t="s">
        <v>5806</v>
      </c>
      <c r="D1383" s="298" t="s">
        <v>2869</v>
      </c>
      <c r="E1383" s="298" t="s">
        <v>2863</v>
      </c>
      <c r="F1383" s="298" t="s">
        <v>2864</v>
      </c>
      <c r="G1383" s="298" t="s">
        <v>2902</v>
      </c>
      <c r="H1383" s="298" t="s">
        <v>2960</v>
      </c>
      <c r="I1383" s="298" t="s">
        <v>5632</v>
      </c>
      <c r="J1383" s="300">
        <v>45352</v>
      </c>
      <c r="K1383" s="300">
        <v>45360</v>
      </c>
    </row>
    <row r="1384" spans="1:11" ht="14.9" customHeight="1">
      <c r="A1384" s="298">
        <v>2149179786</v>
      </c>
      <c r="B1384" s="298" t="s">
        <v>2860</v>
      </c>
      <c r="C1384" s="299" t="s">
        <v>5807</v>
      </c>
      <c r="D1384" s="298" t="s">
        <v>2869</v>
      </c>
      <c r="E1384" s="298" t="s">
        <v>2863</v>
      </c>
      <c r="F1384" s="298" t="s">
        <v>2864</v>
      </c>
      <c r="G1384" s="298" t="s">
        <v>2902</v>
      </c>
      <c r="H1384" s="298" t="s">
        <v>2960</v>
      </c>
      <c r="I1384" s="298" t="s">
        <v>5808</v>
      </c>
      <c r="J1384" s="300">
        <v>45356</v>
      </c>
      <c r="K1384" s="300">
        <v>45364</v>
      </c>
    </row>
    <row r="1385" spans="1:11" ht="14.9" customHeight="1">
      <c r="A1385" s="298">
        <v>2149179737</v>
      </c>
      <c r="B1385" s="298" t="s">
        <v>2860</v>
      </c>
      <c r="C1385" s="299" t="s">
        <v>5809</v>
      </c>
      <c r="D1385" s="298" t="s">
        <v>2869</v>
      </c>
      <c r="E1385" s="298" t="s">
        <v>2863</v>
      </c>
      <c r="F1385" s="298" t="s">
        <v>2864</v>
      </c>
      <c r="G1385" s="298" t="s">
        <v>2902</v>
      </c>
      <c r="H1385" s="298" t="s">
        <v>2960</v>
      </c>
      <c r="I1385" s="298" t="s">
        <v>5810</v>
      </c>
      <c r="J1385" s="300">
        <v>45356</v>
      </c>
      <c r="K1385" s="300">
        <v>45364</v>
      </c>
    </row>
    <row r="1386" spans="1:11" ht="14.9" customHeight="1">
      <c r="A1386" s="298">
        <v>2149179681</v>
      </c>
      <c r="B1386" s="298" t="s">
        <v>2860</v>
      </c>
      <c r="C1386" s="299" t="s">
        <v>5811</v>
      </c>
      <c r="D1386" s="298" t="s">
        <v>2869</v>
      </c>
      <c r="E1386" s="298" t="s">
        <v>2863</v>
      </c>
      <c r="F1386" s="298" t="s">
        <v>2864</v>
      </c>
      <c r="G1386" s="298" t="s">
        <v>2902</v>
      </c>
      <c r="H1386" s="298" t="s">
        <v>2960</v>
      </c>
      <c r="I1386" s="298" t="s">
        <v>5812</v>
      </c>
      <c r="J1386" s="300">
        <v>45356</v>
      </c>
      <c r="K1386" s="300">
        <v>45364</v>
      </c>
    </row>
    <row r="1387" spans="1:11" ht="14.9" customHeight="1">
      <c r="A1387" s="298">
        <v>2149179336</v>
      </c>
      <c r="B1387" s="298" t="s">
        <v>2860</v>
      </c>
      <c r="C1387" s="299" t="s">
        <v>5813</v>
      </c>
      <c r="D1387" s="298" t="s">
        <v>2869</v>
      </c>
      <c r="E1387" s="298" t="s">
        <v>2863</v>
      </c>
      <c r="F1387" s="298" t="s">
        <v>2864</v>
      </c>
      <c r="G1387" s="298" t="s">
        <v>2902</v>
      </c>
      <c r="H1387" s="298" t="s">
        <v>3247</v>
      </c>
      <c r="I1387" s="298" t="s">
        <v>5814</v>
      </c>
      <c r="J1387" s="300">
        <v>45359</v>
      </c>
      <c r="K1387" s="300">
        <v>45367</v>
      </c>
    </row>
    <row r="1388" spans="1:11" ht="14.9" customHeight="1">
      <c r="A1388" s="298">
        <v>2149179086</v>
      </c>
      <c r="B1388" s="298" t="s">
        <v>2860</v>
      </c>
      <c r="C1388" s="299" t="s">
        <v>5815</v>
      </c>
      <c r="D1388" s="298" t="s">
        <v>2869</v>
      </c>
      <c r="E1388" s="298" t="s">
        <v>2863</v>
      </c>
      <c r="F1388" s="298" t="s">
        <v>2864</v>
      </c>
      <c r="G1388" s="298" t="s">
        <v>2902</v>
      </c>
      <c r="H1388" s="298" t="s">
        <v>2960</v>
      </c>
      <c r="I1388" s="298" t="s">
        <v>5452</v>
      </c>
      <c r="J1388" s="300">
        <v>45356</v>
      </c>
      <c r="K1388" s="300">
        <v>45364</v>
      </c>
    </row>
    <row r="1389" spans="1:11" ht="14.9" customHeight="1">
      <c r="A1389" s="298">
        <v>2149179076</v>
      </c>
      <c r="B1389" s="298" t="s">
        <v>2860</v>
      </c>
      <c r="C1389" s="299" t="s">
        <v>5816</v>
      </c>
      <c r="D1389" s="298" t="s">
        <v>2869</v>
      </c>
      <c r="E1389" s="298" t="s">
        <v>2863</v>
      </c>
      <c r="F1389" s="298" t="s">
        <v>2864</v>
      </c>
      <c r="G1389" s="298" t="s">
        <v>2902</v>
      </c>
      <c r="H1389" s="298" t="s">
        <v>2960</v>
      </c>
      <c r="I1389" s="298" t="s">
        <v>5452</v>
      </c>
      <c r="J1389" s="300">
        <v>45356</v>
      </c>
      <c r="K1389" s="300">
        <v>45364</v>
      </c>
    </row>
    <row r="1390" spans="1:11" ht="14.9" customHeight="1">
      <c r="A1390" s="298">
        <v>2149179070</v>
      </c>
      <c r="B1390" s="298" t="s">
        <v>2860</v>
      </c>
      <c r="C1390" s="299" t="s">
        <v>5817</v>
      </c>
      <c r="D1390" s="298" t="s">
        <v>2869</v>
      </c>
      <c r="E1390" s="298" t="s">
        <v>2863</v>
      </c>
      <c r="F1390" s="298" t="s">
        <v>2864</v>
      </c>
      <c r="G1390" s="298" t="s">
        <v>2902</v>
      </c>
      <c r="H1390" s="298" t="s">
        <v>2960</v>
      </c>
      <c r="I1390" s="298" t="s">
        <v>5452</v>
      </c>
      <c r="J1390" s="300">
        <v>45356</v>
      </c>
      <c r="K1390" s="300">
        <v>45364</v>
      </c>
    </row>
    <row r="1391" spans="1:11" ht="14.9" customHeight="1">
      <c r="A1391" s="298">
        <v>2149178578</v>
      </c>
      <c r="B1391" s="298" t="s">
        <v>2860</v>
      </c>
      <c r="C1391" s="299" t="s">
        <v>5818</v>
      </c>
      <c r="D1391" s="298" t="s">
        <v>2869</v>
      </c>
      <c r="E1391" s="298" t="s">
        <v>2863</v>
      </c>
      <c r="F1391" s="298" t="s">
        <v>2864</v>
      </c>
      <c r="G1391" s="298" t="s">
        <v>2902</v>
      </c>
      <c r="H1391" s="298" t="s">
        <v>2960</v>
      </c>
      <c r="I1391" s="298" t="s">
        <v>5686</v>
      </c>
      <c r="J1391" s="300">
        <v>45335</v>
      </c>
      <c r="K1391" s="300">
        <v>45343</v>
      </c>
    </row>
    <row r="1392" spans="1:11" ht="14.9" customHeight="1">
      <c r="A1392" s="298">
        <v>2149178571</v>
      </c>
      <c r="B1392" s="298" t="s">
        <v>2860</v>
      </c>
      <c r="C1392" s="299" t="s">
        <v>5819</v>
      </c>
      <c r="D1392" s="298" t="s">
        <v>2869</v>
      </c>
      <c r="E1392" s="298" t="s">
        <v>2863</v>
      </c>
      <c r="F1392" s="298" t="s">
        <v>2864</v>
      </c>
      <c r="G1392" s="298" t="s">
        <v>2923</v>
      </c>
      <c r="H1392" s="298" t="s">
        <v>3204</v>
      </c>
      <c r="I1392" s="298" t="s">
        <v>5820</v>
      </c>
      <c r="J1392" s="300">
        <v>45348</v>
      </c>
      <c r="K1392" s="300">
        <v>45356</v>
      </c>
    </row>
    <row r="1393" spans="1:11" ht="14.9" customHeight="1">
      <c r="A1393" s="298">
        <v>2149186239</v>
      </c>
      <c r="B1393" s="298" t="s">
        <v>2860</v>
      </c>
      <c r="C1393" s="299" t="s">
        <v>5821</v>
      </c>
      <c r="D1393" s="298" t="s">
        <v>2869</v>
      </c>
      <c r="E1393" s="298" t="s">
        <v>2863</v>
      </c>
      <c r="F1393" s="298" t="s">
        <v>2864</v>
      </c>
      <c r="G1393" s="298" t="s">
        <v>2906</v>
      </c>
      <c r="H1393" s="298" t="s">
        <v>2978</v>
      </c>
      <c r="I1393" s="298" t="s">
        <v>5822</v>
      </c>
      <c r="J1393" s="300">
        <v>45374</v>
      </c>
      <c r="K1393" s="300">
        <v>45382</v>
      </c>
    </row>
    <row r="1394" spans="1:11" ht="14.9" customHeight="1">
      <c r="A1394" s="298">
        <v>2149185030</v>
      </c>
      <c r="B1394" s="298" t="s">
        <v>2860</v>
      </c>
      <c r="C1394" s="299" t="s">
        <v>5823</v>
      </c>
      <c r="D1394" s="298" t="s">
        <v>2869</v>
      </c>
      <c r="E1394" s="298" t="s">
        <v>2863</v>
      </c>
      <c r="F1394" s="298" t="s">
        <v>2864</v>
      </c>
      <c r="G1394" s="298" t="s">
        <v>2923</v>
      </c>
      <c r="H1394" s="298" t="s">
        <v>3681</v>
      </c>
      <c r="I1394" s="298" t="s">
        <v>5824</v>
      </c>
      <c r="J1394" s="300">
        <v>45366</v>
      </c>
      <c r="K1394" s="300">
        <v>45374</v>
      </c>
    </row>
    <row r="1395" spans="1:11" ht="14.9" customHeight="1">
      <c r="A1395" s="298">
        <v>2149184589</v>
      </c>
      <c r="B1395" s="298" t="s">
        <v>2860</v>
      </c>
      <c r="C1395" s="299" t="s">
        <v>5825</v>
      </c>
      <c r="D1395" s="298" t="s">
        <v>2869</v>
      </c>
      <c r="E1395" s="298" t="s">
        <v>2863</v>
      </c>
      <c r="F1395" s="298" t="s">
        <v>2864</v>
      </c>
      <c r="G1395" s="298" t="s">
        <v>3647</v>
      </c>
      <c r="H1395" s="298" t="s">
        <v>3561</v>
      </c>
      <c r="I1395" s="298" t="s">
        <v>5826</v>
      </c>
      <c r="J1395" s="300">
        <v>45377</v>
      </c>
      <c r="K1395" s="300">
        <v>45385</v>
      </c>
    </row>
    <row r="1396" spans="1:11" ht="14.9" customHeight="1">
      <c r="A1396" s="298">
        <v>2149184221</v>
      </c>
      <c r="B1396" s="298" t="s">
        <v>2860</v>
      </c>
      <c r="C1396" s="299" t="s">
        <v>5827</v>
      </c>
      <c r="D1396" s="298" t="s">
        <v>2869</v>
      </c>
      <c r="E1396" s="298" t="s">
        <v>2863</v>
      </c>
      <c r="F1396" s="298" t="s">
        <v>2864</v>
      </c>
      <c r="G1396" s="298" t="s">
        <v>2902</v>
      </c>
      <c r="H1396" s="298" t="s">
        <v>2960</v>
      </c>
      <c r="I1396" s="298" t="s">
        <v>5828</v>
      </c>
      <c r="J1396" s="300">
        <v>45359</v>
      </c>
      <c r="K1396" s="300">
        <v>45367</v>
      </c>
    </row>
    <row r="1397" spans="1:11" ht="14.9" customHeight="1">
      <c r="A1397" s="298">
        <v>2149184176</v>
      </c>
      <c r="B1397" s="298" t="s">
        <v>2860</v>
      </c>
      <c r="C1397" s="299" t="s">
        <v>5829</v>
      </c>
      <c r="D1397" s="298" t="s">
        <v>2869</v>
      </c>
      <c r="E1397" s="298" t="s">
        <v>2863</v>
      </c>
      <c r="F1397" s="298" t="s">
        <v>2864</v>
      </c>
      <c r="G1397" s="298" t="s">
        <v>2902</v>
      </c>
      <c r="H1397" s="298" t="s">
        <v>2960</v>
      </c>
      <c r="I1397" s="298" t="s">
        <v>5656</v>
      </c>
      <c r="J1397" s="300">
        <v>45358</v>
      </c>
      <c r="K1397" s="300">
        <v>45366</v>
      </c>
    </row>
    <row r="1398" spans="1:11" ht="14.9" customHeight="1">
      <c r="A1398" s="298">
        <v>2149184130</v>
      </c>
      <c r="B1398" s="298" t="s">
        <v>2860</v>
      </c>
      <c r="C1398" s="299" t="s">
        <v>5830</v>
      </c>
      <c r="D1398" s="298" t="s">
        <v>2869</v>
      </c>
      <c r="E1398" s="298" t="s">
        <v>2863</v>
      </c>
      <c r="F1398" s="298" t="s">
        <v>2864</v>
      </c>
      <c r="G1398" s="298" t="s">
        <v>2902</v>
      </c>
      <c r="H1398" s="298" t="s">
        <v>2960</v>
      </c>
      <c r="I1398" s="298" t="s">
        <v>5828</v>
      </c>
      <c r="J1398" s="300">
        <v>45359</v>
      </c>
      <c r="K1398" s="300">
        <v>45367</v>
      </c>
    </row>
    <row r="1399" spans="1:11" ht="14.9" customHeight="1">
      <c r="A1399" s="298">
        <v>2149184024</v>
      </c>
      <c r="B1399" s="298" t="s">
        <v>2860</v>
      </c>
      <c r="C1399" s="299" t="s">
        <v>5831</v>
      </c>
      <c r="D1399" s="298" t="s">
        <v>2869</v>
      </c>
      <c r="E1399" s="298" t="s">
        <v>2863</v>
      </c>
      <c r="F1399" s="298" t="s">
        <v>2864</v>
      </c>
      <c r="G1399" s="298" t="s">
        <v>2902</v>
      </c>
      <c r="H1399" s="298" t="s">
        <v>2957</v>
      </c>
      <c r="I1399" s="298" t="s">
        <v>5832</v>
      </c>
      <c r="J1399" s="300">
        <v>45373</v>
      </c>
      <c r="K1399" s="300">
        <v>45381</v>
      </c>
    </row>
    <row r="1400" spans="1:11" ht="14.9" customHeight="1">
      <c r="A1400" s="298">
        <v>2149183979</v>
      </c>
      <c r="B1400" s="298" t="s">
        <v>2860</v>
      </c>
      <c r="C1400" s="299" t="s">
        <v>5833</v>
      </c>
      <c r="D1400" s="298" t="s">
        <v>2869</v>
      </c>
      <c r="E1400" s="298" t="s">
        <v>2863</v>
      </c>
      <c r="F1400" s="298" t="s">
        <v>2864</v>
      </c>
      <c r="G1400" s="298" t="s">
        <v>2902</v>
      </c>
      <c r="H1400" s="298" t="s">
        <v>2960</v>
      </c>
      <c r="I1400" s="298" t="s">
        <v>5632</v>
      </c>
      <c r="J1400" s="300">
        <v>45356</v>
      </c>
      <c r="K1400" s="300">
        <v>45364</v>
      </c>
    </row>
    <row r="1401" spans="1:11" ht="14.9" customHeight="1">
      <c r="A1401" s="298">
        <v>2149181566</v>
      </c>
      <c r="B1401" s="298" t="s">
        <v>2860</v>
      </c>
      <c r="C1401" s="299" t="s">
        <v>5834</v>
      </c>
      <c r="D1401" s="298" t="s">
        <v>2869</v>
      </c>
      <c r="E1401" s="298" t="s">
        <v>2863</v>
      </c>
      <c r="F1401" s="298" t="s">
        <v>2864</v>
      </c>
      <c r="G1401" s="298" t="s">
        <v>2902</v>
      </c>
      <c r="H1401" s="298" t="s">
        <v>2960</v>
      </c>
      <c r="I1401" s="298" t="s">
        <v>5656</v>
      </c>
      <c r="J1401" s="300">
        <v>45352</v>
      </c>
      <c r="K1401" s="300">
        <v>45360</v>
      </c>
    </row>
    <row r="1402" spans="1:11" ht="14.9" customHeight="1">
      <c r="A1402" s="298">
        <v>2149186969</v>
      </c>
      <c r="B1402" s="298" t="s">
        <v>2860</v>
      </c>
      <c r="C1402" s="299" t="s">
        <v>5835</v>
      </c>
      <c r="D1402" s="298" t="s">
        <v>2869</v>
      </c>
      <c r="E1402" s="298" t="s">
        <v>2863</v>
      </c>
      <c r="F1402" s="298" t="s">
        <v>2864</v>
      </c>
      <c r="G1402" s="298" t="s">
        <v>2902</v>
      </c>
      <c r="H1402" s="298" t="s">
        <v>2960</v>
      </c>
      <c r="I1402" s="298" t="s">
        <v>5632</v>
      </c>
      <c r="J1402" s="300">
        <v>45356</v>
      </c>
      <c r="K1402" s="300">
        <v>45364</v>
      </c>
    </row>
    <row r="1403" spans="1:11" ht="14.9" customHeight="1">
      <c r="A1403" s="298">
        <v>2149186959</v>
      </c>
      <c r="B1403" s="298" t="s">
        <v>2860</v>
      </c>
      <c r="C1403" s="299" t="s">
        <v>5836</v>
      </c>
      <c r="D1403" s="298" t="s">
        <v>2869</v>
      </c>
      <c r="E1403" s="298" t="s">
        <v>2863</v>
      </c>
      <c r="F1403" s="298" t="s">
        <v>2864</v>
      </c>
      <c r="G1403" s="298" t="s">
        <v>2902</v>
      </c>
      <c r="H1403" s="298" t="s">
        <v>2960</v>
      </c>
      <c r="I1403" s="298" t="s">
        <v>5632</v>
      </c>
      <c r="J1403" s="300">
        <v>45356</v>
      </c>
      <c r="K1403" s="300">
        <v>45364</v>
      </c>
    </row>
    <row r="1404" spans="1:11" ht="14.9" customHeight="1">
      <c r="A1404" s="298">
        <v>2149186949</v>
      </c>
      <c r="B1404" s="298" t="s">
        <v>2860</v>
      </c>
      <c r="C1404" s="299" t="s">
        <v>5837</v>
      </c>
      <c r="D1404" s="298" t="s">
        <v>2869</v>
      </c>
      <c r="E1404" s="298" t="s">
        <v>2863</v>
      </c>
      <c r="F1404" s="298" t="s">
        <v>2864</v>
      </c>
      <c r="G1404" s="298" t="s">
        <v>2902</v>
      </c>
      <c r="H1404" s="298" t="s">
        <v>2960</v>
      </c>
      <c r="I1404" s="298" t="s">
        <v>5733</v>
      </c>
      <c r="J1404" s="300">
        <v>45356</v>
      </c>
      <c r="K1404" s="300">
        <v>45364</v>
      </c>
    </row>
    <row r="1405" spans="1:11" ht="14.9" customHeight="1">
      <c r="A1405" s="298">
        <v>2149186939</v>
      </c>
      <c r="B1405" s="298" t="s">
        <v>2860</v>
      </c>
      <c r="C1405" s="299" t="s">
        <v>5838</v>
      </c>
      <c r="D1405" s="298" t="s">
        <v>2869</v>
      </c>
      <c r="E1405" s="298" t="s">
        <v>2863</v>
      </c>
      <c r="F1405" s="298" t="s">
        <v>2864</v>
      </c>
      <c r="G1405" s="298" t="s">
        <v>2902</v>
      </c>
      <c r="H1405" s="298" t="s">
        <v>2960</v>
      </c>
      <c r="I1405" s="298" t="s">
        <v>5733</v>
      </c>
      <c r="J1405" s="300">
        <v>45356</v>
      </c>
      <c r="K1405" s="300">
        <v>45364</v>
      </c>
    </row>
    <row r="1406" spans="1:11" ht="14.9" customHeight="1">
      <c r="A1406" s="298">
        <v>2149192590</v>
      </c>
      <c r="B1406" s="298" t="s">
        <v>2860</v>
      </c>
      <c r="C1406" s="299" t="s">
        <v>5839</v>
      </c>
      <c r="D1406" s="298" t="s">
        <v>2869</v>
      </c>
      <c r="E1406" s="298" t="s">
        <v>2863</v>
      </c>
      <c r="F1406" s="298" t="s">
        <v>2864</v>
      </c>
      <c r="G1406" s="298" t="s">
        <v>2923</v>
      </c>
      <c r="H1406" s="298" t="s">
        <v>4835</v>
      </c>
      <c r="I1406" s="298" t="s">
        <v>5840</v>
      </c>
      <c r="J1406" s="300">
        <v>45358</v>
      </c>
      <c r="K1406" s="300">
        <v>45366</v>
      </c>
    </row>
    <row r="1407" spans="1:11" ht="14.9" customHeight="1">
      <c r="A1407" s="298">
        <v>2149192477</v>
      </c>
      <c r="B1407" s="298" t="s">
        <v>2860</v>
      </c>
      <c r="C1407" s="299" t="s">
        <v>5841</v>
      </c>
      <c r="D1407" s="298" t="s">
        <v>2869</v>
      </c>
      <c r="E1407" s="298" t="s">
        <v>2863</v>
      </c>
      <c r="F1407" s="298" t="s">
        <v>2864</v>
      </c>
      <c r="G1407" s="298" t="s">
        <v>2923</v>
      </c>
      <c r="H1407" s="298" t="s">
        <v>3112</v>
      </c>
      <c r="I1407" s="298" t="s">
        <v>5842</v>
      </c>
      <c r="J1407" s="300">
        <v>45366</v>
      </c>
      <c r="K1407" s="300">
        <v>45374</v>
      </c>
    </row>
    <row r="1408" spans="1:11" ht="14.9" customHeight="1">
      <c r="A1408" s="298">
        <v>2149191699</v>
      </c>
      <c r="B1408" s="298" t="s">
        <v>2860</v>
      </c>
      <c r="C1408" s="299" t="s">
        <v>5843</v>
      </c>
      <c r="D1408" s="298" t="s">
        <v>2869</v>
      </c>
      <c r="E1408" s="298" t="s">
        <v>2863</v>
      </c>
      <c r="F1408" s="298" t="s">
        <v>2864</v>
      </c>
      <c r="G1408" s="298" t="s">
        <v>2902</v>
      </c>
      <c r="H1408" s="298" t="s">
        <v>2960</v>
      </c>
      <c r="I1408" s="298" t="s">
        <v>5654</v>
      </c>
      <c r="J1408" s="300">
        <v>45358</v>
      </c>
      <c r="K1408" s="300">
        <v>45366</v>
      </c>
    </row>
    <row r="1409" spans="1:11" ht="14.9" customHeight="1">
      <c r="A1409" s="298">
        <v>2149191075</v>
      </c>
      <c r="B1409" s="298" t="s">
        <v>2860</v>
      </c>
      <c r="C1409" s="299" t="s">
        <v>5844</v>
      </c>
      <c r="D1409" s="298" t="s">
        <v>2869</v>
      </c>
      <c r="E1409" s="298" t="s">
        <v>2863</v>
      </c>
      <c r="F1409" s="298" t="s">
        <v>2864</v>
      </c>
      <c r="G1409" s="298" t="s">
        <v>2902</v>
      </c>
      <c r="H1409" s="298" t="s">
        <v>2960</v>
      </c>
      <c r="I1409" s="298" t="s">
        <v>5828</v>
      </c>
      <c r="J1409" s="300">
        <v>45364</v>
      </c>
      <c r="K1409" s="300">
        <v>45372</v>
      </c>
    </row>
    <row r="1410" spans="1:11" ht="14.9" customHeight="1">
      <c r="A1410" s="298">
        <v>2149191045</v>
      </c>
      <c r="B1410" s="298" t="s">
        <v>2860</v>
      </c>
      <c r="C1410" s="299" t="s">
        <v>5845</v>
      </c>
      <c r="D1410" s="298" t="s">
        <v>2869</v>
      </c>
      <c r="E1410" s="298" t="s">
        <v>2863</v>
      </c>
      <c r="F1410" s="298" t="s">
        <v>2864</v>
      </c>
      <c r="G1410" s="298" t="s">
        <v>2902</v>
      </c>
      <c r="H1410" s="298" t="s">
        <v>2960</v>
      </c>
      <c r="I1410" s="298" t="s">
        <v>5828</v>
      </c>
      <c r="J1410" s="300">
        <v>45363</v>
      </c>
      <c r="K1410" s="300">
        <v>45371</v>
      </c>
    </row>
    <row r="1411" spans="1:11" ht="14.9" customHeight="1">
      <c r="A1411" s="298">
        <v>2149191032</v>
      </c>
      <c r="B1411" s="298" t="s">
        <v>2860</v>
      </c>
      <c r="C1411" s="299" t="s">
        <v>5846</v>
      </c>
      <c r="D1411" s="298" t="s">
        <v>2869</v>
      </c>
      <c r="E1411" s="298" t="s">
        <v>2863</v>
      </c>
      <c r="F1411" s="298" t="s">
        <v>2864</v>
      </c>
      <c r="G1411" s="298" t="s">
        <v>2902</v>
      </c>
      <c r="H1411" s="298" t="s">
        <v>2960</v>
      </c>
      <c r="I1411" s="298" t="s">
        <v>5828</v>
      </c>
      <c r="J1411" s="300">
        <v>45363</v>
      </c>
      <c r="K1411" s="300">
        <v>45371</v>
      </c>
    </row>
    <row r="1412" spans="1:11" ht="14.9" customHeight="1">
      <c r="A1412" s="298">
        <v>2149190986</v>
      </c>
      <c r="B1412" s="298" t="s">
        <v>2860</v>
      </c>
      <c r="C1412" s="299" t="s">
        <v>5847</v>
      </c>
      <c r="D1412" s="298" t="s">
        <v>2869</v>
      </c>
      <c r="E1412" s="298" t="s">
        <v>2863</v>
      </c>
      <c r="F1412" s="298" t="s">
        <v>2864</v>
      </c>
      <c r="G1412" s="298" t="s">
        <v>2902</v>
      </c>
      <c r="H1412" s="298" t="s">
        <v>2960</v>
      </c>
      <c r="I1412" s="298" t="s">
        <v>5828</v>
      </c>
      <c r="J1412" s="300">
        <v>45363</v>
      </c>
      <c r="K1412" s="300">
        <v>45371</v>
      </c>
    </row>
    <row r="1413" spans="1:11" ht="14.9" customHeight="1">
      <c r="A1413" s="298">
        <v>2149190564</v>
      </c>
      <c r="B1413" s="298" t="s">
        <v>2860</v>
      </c>
      <c r="C1413" s="299" t="s">
        <v>5848</v>
      </c>
      <c r="D1413" s="298" t="s">
        <v>2869</v>
      </c>
      <c r="E1413" s="298" t="s">
        <v>2863</v>
      </c>
      <c r="F1413" s="298" t="s">
        <v>2864</v>
      </c>
      <c r="G1413" s="298" t="s">
        <v>2865</v>
      </c>
      <c r="H1413" s="298" t="s">
        <v>2978</v>
      </c>
      <c r="I1413" s="298" t="s">
        <v>5849</v>
      </c>
      <c r="J1413" s="300">
        <v>45373</v>
      </c>
      <c r="K1413" s="300">
        <v>45381</v>
      </c>
    </row>
    <row r="1414" spans="1:11" ht="14.9" customHeight="1">
      <c r="A1414" s="298">
        <v>2149190543</v>
      </c>
      <c r="B1414" s="298" t="s">
        <v>2860</v>
      </c>
      <c r="C1414" s="299" t="s">
        <v>5850</v>
      </c>
      <c r="D1414" s="298" t="s">
        <v>2869</v>
      </c>
      <c r="E1414" s="298" t="s">
        <v>2863</v>
      </c>
      <c r="F1414" s="298" t="s">
        <v>2864</v>
      </c>
      <c r="G1414" s="298" t="s">
        <v>2865</v>
      </c>
      <c r="H1414" s="298" t="s">
        <v>5851</v>
      </c>
      <c r="I1414" s="298" t="s">
        <v>5852</v>
      </c>
      <c r="J1414" s="300">
        <v>45369</v>
      </c>
      <c r="K1414" s="300">
        <v>45377</v>
      </c>
    </row>
    <row r="1415" spans="1:11" ht="14.9" customHeight="1">
      <c r="A1415" s="298">
        <v>2149194111</v>
      </c>
      <c r="B1415" s="298" t="s">
        <v>2860</v>
      </c>
      <c r="C1415" s="299" t="s">
        <v>5853</v>
      </c>
      <c r="D1415" s="298" t="s">
        <v>2869</v>
      </c>
      <c r="E1415" s="298" t="s">
        <v>2863</v>
      </c>
      <c r="F1415" s="298" t="s">
        <v>2864</v>
      </c>
      <c r="G1415" s="298" t="s">
        <v>2923</v>
      </c>
      <c r="H1415" s="298" t="s">
        <v>4290</v>
      </c>
      <c r="I1415" s="298" t="s">
        <v>5854</v>
      </c>
      <c r="J1415" s="300">
        <v>45362</v>
      </c>
      <c r="K1415" s="300">
        <v>45370</v>
      </c>
    </row>
    <row r="1416" spans="1:11" ht="14.9" customHeight="1">
      <c r="A1416" s="298">
        <v>2149194103</v>
      </c>
      <c r="B1416" s="298" t="s">
        <v>2860</v>
      </c>
      <c r="C1416" s="299" t="s">
        <v>5855</v>
      </c>
      <c r="D1416" s="298" t="s">
        <v>2869</v>
      </c>
      <c r="E1416" s="298" t="s">
        <v>2863</v>
      </c>
      <c r="F1416" s="298" t="s">
        <v>2864</v>
      </c>
      <c r="G1416" s="298" t="s">
        <v>2923</v>
      </c>
      <c r="H1416" s="298" t="s">
        <v>4374</v>
      </c>
      <c r="I1416" s="298" t="s">
        <v>5856</v>
      </c>
      <c r="J1416" s="300">
        <v>45362</v>
      </c>
      <c r="K1416" s="300">
        <v>45370</v>
      </c>
    </row>
    <row r="1417" spans="1:11" ht="14.9" customHeight="1">
      <c r="A1417" s="298">
        <v>2149193777</v>
      </c>
      <c r="B1417" s="298" t="s">
        <v>2860</v>
      </c>
      <c r="C1417" s="299" t="s">
        <v>5857</v>
      </c>
      <c r="D1417" s="298" t="s">
        <v>2869</v>
      </c>
      <c r="E1417" s="298" t="s">
        <v>2863</v>
      </c>
      <c r="F1417" s="298" t="s">
        <v>2864</v>
      </c>
      <c r="G1417" s="298" t="s">
        <v>2902</v>
      </c>
      <c r="H1417" s="298" t="s">
        <v>2960</v>
      </c>
      <c r="I1417" s="298" t="s">
        <v>5828</v>
      </c>
      <c r="J1417" s="300">
        <v>45359</v>
      </c>
      <c r="K1417" s="300">
        <v>45367</v>
      </c>
    </row>
    <row r="1418" spans="1:11" ht="14.9" customHeight="1">
      <c r="A1418" s="298">
        <v>2149194798</v>
      </c>
      <c r="B1418" s="298" t="s">
        <v>2860</v>
      </c>
      <c r="C1418" s="299" t="s">
        <v>5858</v>
      </c>
      <c r="D1418" s="298" t="s">
        <v>2869</v>
      </c>
      <c r="E1418" s="298" t="s">
        <v>2863</v>
      </c>
      <c r="F1418" s="298" t="s">
        <v>2864</v>
      </c>
      <c r="G1418" s="298" t="s">
        <v>2902</v>
      </c>
      <c r="H1418" s="298" t="s">
        <v>2960</v>
      </c>
      <c r="I1418" s="298" t="s">
        <v>5828</v>
      </c>
      <c r="J1418" s="300" t="s">
        <v>5772</v>
      </c>
      <c r="K1418" s="300" t="s">
        <v>5859</v>
      </c>
    </row>
    <row r="1419" spans="1:11" ht="14.9" customHeight="1">
      <c r="A1419" s="298">
        <v>2149194781</v>
      </c>
      <c r="B1419" s="298" t="s">
        <v>2860</v>
      </c>
      <c r="C1419" s="299" t="s">
        <v>5860</v>
      </c>
      <c r="D1419" s="298" t="s">
        <v>2869</v>
      </c>
      <c r="E1419" s="298" t="s">
        <v>2863</v>
      </c>
      <c r="F1419" s="298" t="s">
        <v>2864</v>
      </c>
      <c r="G1419" s="298" t="s">
        <v>2902</v>
      </c>
      <c r="H1419" s="298" t="s">
        <v>2960</v>
      </c>
      <c r="I1419" s="298" t="s">
        <v>5828</v>
      </c>
      <c r="J1419" s="300" t="s">
        <v>5772</v>
      </c>
      <c r="K1419" s="300" t="s">
        <v>5859</v>
      </c>
    </row>
    <row r="1420" spans="1:11" ht="14.9" customHeight="1">
      <c r="A1420" s="298">
        <v>2149194689</v>
      </c>
      <c r="B1420" s="298" t="s">
        <v>2860</v>
      </c>
      <c r="C1420" s="299" t="s">
        <v>5861</v>
      </c>
      <c r="D1420" s="298" t="s">
        <v>2869</v>
      </c>
      <c r="E1420" s="298" t="s">
        <v>2863</v>
      </c>
      <c r="F1420" s="298" t="s">
        <v>2864</v>
      </c>
      <c r="G1420" s="298" t="s">
        <v>2902</v>
      </c>
      <c r="H1420" s="298" t="s">
        <v>2960</v>
      </c>
      <c r="I1420" s="298" t="s">
        <v>5828</v>
      </c>
      <c r="J1420" s="300" t="s">
        <v>5772</v>
      </c>
      <c r="K1420" s="300" t="s">
        <v>5859</v>
      </c>
    </row>
    <row r="1421" spans="1:11" ht="14.9" customHeight="1">
      <c r="A1421" s="298">
        <v>2149197233</v>
      </c>
      <c r="B1421" s="298" t="s">
        <v>2860</v>
      </c>
      <c r="C1421" s="299" t="s">
        <v>5862</v>
      </c>
      <c r="D1421" s="298" t="s">
        <v>2869</v>
      </c>
      <c r="E1421" s="298" t="s">
        <v>2863</v>
      </c>
      <c r="F1421" s="298" t="s">
        <v>2864</v>
      </c>
      <c r="G1421" s="298" t="s">
        <v>2902</v>
      </c>
      <c r="H1421" s="298" t="s">
        <v>2960</v>
      </c>
      <c r="I1421" s="298" t="s">
        <v>5656</v>
      </c>
      <c r="J1421" s="300">
        <v>45358</v>
      </c>
      <c r="K1421" s="300">
        <v>45366</v>
      </c>
    </row>
    <row r="1422" spans="1:11" ht="14.9" customHeight="1">
      <c r="A1422" s="298">
        <v>2149196586</v>
      </c>
      <c r="B1422" s="298" t="s">
        <v>2860</v>
      </c>
      <c r="C1422" s="299" t="s">
        <v>5863</v>
      </c>
      <c r="D1422" s="298" t="s">
        <v>2869</v>
      </c>
      <c r="E1422" s="298" t="s">
        <v>2863</v>
      </c>
      <c r="F1422" s="298" t="s">
        <v>2864</v>
      </c>
      <c r="G1422" s="298" t="s">
        <v>2902</v>
      </c>
      <c r="H1422" s="298" t="s">
        <v>2960</v>
      </c>
      <c r="I1422" s="298" t="s">
        <v>5711</v>
      </c>
      <c r="J1422" s="300">
        <v>45356</v>
      </c>
      <c r="K1422" s="300">
        <v>45364</v>
      </c>
    </row>
    <row r="1423" spans="1:11" ht="14.9" customHeight="1">
      <c r="A1423" s="298">
        <v>2149196505</v>
      </c>
      <c r="B1423" s="298" t="s">
        <v>2860</v>
      </c>
      <c r="C1423" s="299" t="s">
        <v>5864</v>
      </c>
      <c r="D1423" s="298" t="s">
        <v>2869</v>
      </c>
      <c r="E1423" s="298" t="s">
        <v>2863</v>
      </c>
      <c r="F1423" s="298" t="s">
        <v>2864</v>
      </c>
      <c r="G1423" s="298" t="s">
        <v>2902</v>
      </c>
      <c r="H1423" s="298" t="s">
        <v>2960</v>
      </c>
      <c r="I1423" s="298" t="s">
        <v>5656</v>
      </c>
      <c r="J1423" s="300">
        <v>45356</v>
      </c>
      <c r="K1423" s="300">
        <v>45364</v>
      </c>
    </row>
    <row r="1424" spans="1:11" ht="14.9" customHeight="1">
      <c r="A1424" s="298">
        <v>2149196482</v>
      </c>
      <c r="B1424" s="298" t="s">
        <v>2860</v>
      </c>
      <c r="C1424" s="299" t="s">
        <v>5865</v>
      </c>
      <c r="D1424" s="298" t="s">
        <v>2869</v>
      </c>
      <c r="E1424" s="298" t="s">
        <v>2863</v>
      </c>
      <c r="F1424" s="298" t="s">
        <v>2864</v>
      </c>
      <c r="G1424" s="298" t="s">
        <v>2923</v>
      </c>
      <c r="H1424" s="298" t="s">
        <v>2971</v>
      </c>
      <c r="I1424" s="298" t="s">
        <v>5866</v>
      </c>
      <c r="J1424" s="300">
        <v>45366</v>
      </c>
      <c r="K1424" s="300">
        <v>45374</v>
      </c>
    </row>
    <row r="1425" spans="1:11" ht="14.9" customHeight="1">
      <c r="A1425" s="298">
        <v>2149196458</v>
      </c>
      <c r="B1425" s="298" t="s">
        <v>2860</v>
      </c>
      <c r="C1425" s="299" t="s">
        <v>5867</v>
      </c>
      <c r="D1425" s="298" t="s">
        <v>2869</v>
      </c>
      <c r="E1425" s="298" t="s">
        <v>2863</v>
      </c>
      <c r="F1425" s="298" t="s">
        <v>2864</v>
      </c>
      <c r="G1425" s="298" t="s">
        <v>2902</v>
      </c>
      <c r="H1425" s="298" t="s">
        <v>2960</v>
      </c>
      <c r="I1425" s="298" t="s">
        <v>5656</v>
      </c>
      <c r="J1425" s="300">
        <v>45356</v>
      </c>
      <c r="K1425" s="300">
        <v>45364</v>
      </c>
    </row>
    <row r="1426" spans="1:11" ht="14.9" customHeight="1">
      <c r="A1426" s="298">
        <v>2149196339</v>
      </c>
      <c r="B1426" s="298" t="s">
        <v>2860</v>
      </c>
      <c r="C1426" s="299" t="s">
        <v>5868</v>
      </c>
      <c r="D1426" s="298" t="s">
        <v>2876</v>
      </c>
      <c r="E1426" s="298" t="s">
        <v>2863</v>
      </c>
      <c r="F1426" s="298" t="s">
        <v>2864</v>
      </c>
      <c r="G1426" s="298" t="s">
        <v>2998</v>
      </c>
      <c r="H1426" s="298" t="s">
        <v>4505</v>
      </c>
      <c r="I1426" s="298" t="s">
        <v>5869</v>
      </c>
      <c r="J1426" s="300">
        <v>45378</v>
      </c>
      <c r="K1426" s="300">
        <v>45386</v>
      </c>
    </row>
    <row r="1427" spans="1:11" ht="14.9" customHeight="1">
      <c r="A1427" s="298">
        <v>2149196301</v>
      </c>
      <c r="B1427" s="298" t="s">
        <v>2860</v>
      </c>
      <c r="C1427" s="299" t="s">
        <v>5870</v>
      </c>
      <c r="D1427" s="298" t="s">
        <v>2876</v>
      </c>
      <c r="E1427" s="298" t="s">
        <v>2863</v>
      </c>
      <c r="F1427" s="298" t="s">
        <v>2864</v>
      </c>
      <c r="G1427" s="298" t="s">
        <v>2998</v>
      </c>
      <c r="H1427" s="298" t="s">
        <v>4505</v>
      </c>
      <c r="I1427" s="298" t="s">
        <v>5869</v>
      </c>
      <c r="J1427" s="300">
        <v>45378</v>
      </c>
      <c r="K1427" s="300">
        <v>45386</v>
      </c>
    </row>
    <row r="1428" spans="1:11" ht="14.9" customHeight="1">
      <c r="A1428" s="298">
        <v>2149196289</v>
      </c>
      <c r="B1428" s="298" t="s">
        <v>2860</v>
      </c>
      <c r="C1428" s="299" t="s">
        <v>5871</v>
      </c>
      <c r="D1428" s="298" t="s">
        <v>2876</v>
      </c>
      <c r="E1428" s="298" t="s">
        <v>2863</v>
      </c>
      <c r="F1428" s="298" t="s">
        <v>2864</v>
      </c>
      <c r="G1428" s="298" t="s">
        <v>2998</v>
      </c>
      <c r="H1428" s="298" t="s">
        <v>4505</v>
      </c>
      <c r="I1428" s="298" t="s">
        <v>5869</v>
      </c>
      <c r="J1428" s="300">
        <v>45369</v>
      </c>
      <c r="K1428" s="300">
        <v>45377</v>
      </c>
    </row>
    <row r="1429" spans="1:11" ht="14.9" customHeight="1">
      <c r="A1429" s="298">
        <v>2149196207</v>
      </c>
      <c r="B1429" s="298" t="s">
        <v>2860</v>
      </c>
      <c r="C1429" s="299" t="s">
        <v>5872</v>
      </c>
      <c r="D1429" s="298" t="s">
        <v>2869</v>
      </c>
      <c r="E1429" s="298" t="s">
        <v>2863</v>
      </c>
      <c r="F1429" s="298" t="s">
        <v>2864</v>
      </c>
      <c r="G1429" s="298" t="s">
        <v>2902</v>
      </c>
      <c r="H1429" s="298" t="s">
        <v>2960</v>
      </c>
      <c r="I1429" s="298" t="s">
        <v>5873</v>
      </c>
      <c r="J1429" s="300">
        <v>45356</v>
      </c>
      <c r="K1429" s="300">
        <v>45364</v>
      </c>
    </row>
    <row r="1430" spans="1:11" ht="14.9" customHeight="1">
      <c r="A1430" s="298">
        <v>2149196047</v>
      </c>
      <c r="B1430" s="298" t="s">
        <v>2860</v>
      </c>
      <c r="C1430" s="299" t="s">
        <v>5874</v>
      </c>
      <c r="D1430" s="298" t="s">
        <v>2869</v>
      </c>
      <c r="E1430" s="298" t="s">
        <v>2863</v>
      </c>
      <c r="F1430" s="298" t="s">
        <v>2864</v>
      </c>
      <c r="G1430" s="298" t="s">
        <v>2902</v>
      </c>
      <c r="H1430" s="298" t="s">
        <v>2960</v>
      </c>
      <c r="I1430" s="298" t="s">
        <v>5875</v>
      </c>
      <c r="J1430" s="300">
        <v>45335</v>
      </c>
      <c r="K1430" s="300">
        <v>45343</v>
      </c>
    </row>
    <row r="1431" spans="1:11" ht="14.9" customHeight="1">
      <c r="A1431" s="298">
        <v>2149196010</v>
      </c>
      <c r="B1431" s="298" t="s">
        <v>2860</v>
      </c>
      <c r="C1431" s="299" t="s">
        <v>5876</v>
      </c>
      <c r="D1431" s="298" t="s">
        <v>2869</v>
      </c>
      <c r="E1431" s="298" t="s">
        <v>2863</v>
      </c>
      <c r="F1431" s="298" t="s">
        <v>2864</v>
      </c>
      <c r="G1431" s="298" t="s">
        <v>2902</v>
      </c>
      <c r="H1431" s="298" t="s">
        <v>2960</v>
      </c>
      <c r="I1431" s="298" t="s">
        <v>5452</v>
      </c>
      <c r="J1431" s="300">
        <v>45355</v>
      </c>
      <c r="K1431" s="300">
        <v>45363</v>
      </c>
    </row>
    <row r="1432" spans="1:11" ht="14.9" customHeight="1">
      <c r="A1432" s="298">
        <v>2149195736</v>
      </c>
      <c r="B1432" s="298" t="s">
        <v>2860</v>
      </c>
      <c r="C1432" s="299" t="s">
        <v>5877</v>
      </c>
      <c r="D1432" s="298" t="s">
        <v>2869</v>
      </c>
      <c r="E1432" s="298" t="s">
        <v>2863</v>
      </c>
      <c r="F1432" s="298" t="s">
        <v>2864</v>
      </c>
      <c r="G1432" s="298" t="s">
        <v>2902</v>
      </c>
      <c r="H1432" s="298" t="s">
        <v>2960</v>
      </c>
      <c r="I1432" s="298" t="s">
        <v>5793</v>
      </c>
      <c r="J1432" s="300">
        <v>45356</v>
      </c>
      <c r="K1432" s="300">
        <v>45364</v>
      </c>
    </row>
    <row r="1433" spans="1:11" ht="14.9" customHeight="1">
      <c r="A1433" s="298">
        <v>2149195373</v>
      </c>
      <c r="B1433" s="298" t="s">
        <v>2860</v>
      </c>
      <c r="C1433" s="299" t="s">
        <v>5878</v>
      </c>
      <c r="D1433" s="298" t="s">
        <v>2869</v>
      </c>
      <c r="E1433" s="298" t="s">
        <v>2863</v>
      </c>
      <c r="F1433" s="298" t="s">
        <v>2864</v>
      </c>
      <c r="G1433" s="298" t="s">
        <v>2902</v>
      </c>
      <c r="H1433" s="298" t="s">
        <v>2960</v>
      </c>
      <c r="I1433" s="298" t="s">
        <v>5656</v>
      </c>
      <c r="J1433" s="300">
        <v>45356</v>
      </c>
      <c r="K1433" s="300">
        <v>45364</v>
      </c>
    </row>
    <row r="1434" spans="1:11" ht="14.9" customHeight="1">
      <c r="A1434" s="298">
        <v>2149195110</v>
      </c>
      <c r="B1434" s="298" t="s">
        <v>2860</v>
      </c>
      <c r="C1434" s="299" t="s">
        <v>5879</v>
      </c>
      <c r="D1434" s="298" t="s">
        <v>2869</v>
      </c>
      <c r="E1434" s="298" t="s">
        <v>2863</v>
      </c>
      <c r="F1434" s="298" t="s">
        <v>2864</v>
      </c>
      <c r="G1434" s="298" t="s">
        <v>2902</v>
      </c>
      <c r="H1434" s="298" t="s">
        <v>2960</v>
      </c>
      <c r="I1434" s="298" t="s">
        <v>5656</v>
      </c>
      <c r="J1434" s="300">
        <v>45356</v>
      </c>
      <c r="K1434" s="300">
        <v>45364</v>
      </c>
    </row>
    <row r="1435" spans="1:11" ht="14.9" customHeight="1">
      <c r="A1435" s="298">
        <v>2149195076</v>
      </c>
      <c r="B1435" s="298" t="s">
        <v>2860</v>
      </c>
      <c r="C1435" s="299" t="s">
        <v>5880</v>
      </c>
      <c r="D1435" s="298" t="s">
        <v>2869</v>
      </c>
      <c r="E1435" s="298" t="s">
        <v>2863</v>
      </c>
      <c r="F1435" s="298" t="s">
        <v>2864</v>
      </c>
      <c r="G1435" s="298" t="s">
        <v>2902</v>
      </c>
      <c r="H1435" s="298" t="s">
        <v>2960</v>
      </c>
      <c r="I1435" s="298" t="s">
        <v>5656</v>
      </c>
      <c r="J1435" s="300">
        <v>45355</v>
      </c>
      <c r="K1435" s="300">
        <v>45363</v>
      </c>
    </row>
    <row r="1436" spans="1:11" ht="14.9" customHeight="1">
      <c r="A1436" s="298">
        <v>2149199674</v>
      </c>
      <c r="B1436" s="298" t="s">
        <v>2860</v>
      </c>
      <c r="C1436" s="299" t="s">
        <v>5881</v>
      </c>
      <c r="D1436" s="298" t="s">
        <v>2869</v>
      </c>
      <c r="E1436" s="298" t="s">
        <v>2863</v>
      </c>
      <c r="F1436" s="298" t="s">
        <v>2864</v>
      </c>
      <c r="G1436" s="298" t="s">
        <v>2954</v>
      </c>
      <c r="H1436" s="298" t="s">
        <v>3279</v>
      </c>
      <c r="I1436" s="298" t="s">
        <v>5882</v>
      </c>
      <c r="J1436" s="300">
        <v>45370</v>
      </c>
      <c r="K1436" s="300">
        <v>45378</v>
      </c>
    </row>
    <row r="1437" spans="1:11" ht="14.9" customHeight="1">
      <c r="A1437" s="298">
        <v>2149202047</v>
      </c>
      <c r="B1437" s="298" t="s">
        <v>2860</v>
      </c>
      <c r="C1437" s="299" t="s">
        <v>5883</v>
      </c>
      <c r="D1437" s="298" t="s">
        <v>2869</v>
      </c>
      <c r="E1437" s="298" t="s">
        <v>2863</v>
      </c>
      <c r="F1437" s="298" t="s">
        <v>2864</v>
      </c>
      <c r="G1437" s="298" t="s">
        <v>2902</v>
      </c>
      <c r="H1437" s="298" t="s">
        <v>2960</v>
      </c>
      <c r="I1437" s="298" t="s">
        <v>5694</v>
      </c>
      <c r="J1437" s="300">
        <v>45356</v>
      </c>
      <c r="K1437" s="300">
        <v>45364</v>
      </c>
    </row>
    <row r="1438" spans="1:11" ht="14.9" customHeight="1">
      <c r="A1438" s="298">
        <v>2149201988</v>
      </c>
      <c r="B1438" s="298" t="s">
        <v>2860</v>
      </c>
      <c r="C1438" s="299" t="s">
        <v>5884</v>
      </c>
      <c r="D1438" s="298" t="s">
        <v>2869</v>
      </c>
      <c r="E1438" s="298" t="s">
        <v>2863</v>
      </c>
      <c r="F1438" s="298" t="s">
        <v>2864</v>
      </c>
      <c r="G1438" s="298" t="s">
        <v>2902</v>
      </c>
      <c r="H1438" s="298" t="s">
        <v>2960</v>
      </c>
      <c r="I1438" s="298" t="s">
        <v>5711</v>
      </c>
      <c r="J1438" s="300">
        <v>45356</v>
      </c>
      <c r="K1438" s="300">
        <v>45364</v>
      </c>
    </row>
    <row r="1439" spans="1:11" ht="14.9" customHeight="1">
      <c r="A1439" s="298">
        <v>2149201887</v>
      </c>
      <c r="B1439" s="298" t="s">
        <v>2860</v>
      </c>
      <c r="C1439" s="299" t="s">
        <v>5885</v>
      </c>
      <c r="D1439" s="298" t="s">
        <v>2869</v>
      </c>
      <c r="E1439" s="298" t="s">
        <v>2863</v>
      </c>
      <c r="F1439" s="298" t="s">
        <v>2864</v>
      </c>
      <c r="G1439" s="298" t="s">
        <v>2902</v>
      </c>
      <c r="H1439" s="298" t="s">
        <v>2960</v>
      </c>
      <c r="I1439" s="298" t="s">
        <v>5711</v>
      </c>
      <c r="J1439" s="300">
        <v>45352</v>
      </c>
      <c r="K1439" s="300">
        <v>45360</v>
      </c>
    </row>
    <row r="1440" spans="1:11" ht="14.9" customHeight="1">
      <c r="A1440" s="298">
        <v>2149209979</v>
      </c>
      <c r="B1440" s="298" t="s">
        <v>2860</v>
      </c>
      <c r="C1440" s="299" t="s">
        <v>5886</v>
      </c>
      <c r="D1440" s="298" t="s">
        <v>2869</v>
      </c>
      <c r="E1440" s="298" t="s">
        <v>2863</v>
      </c>
      <c r="F1440" s="298" t="s">
        <v>2864</v>
      </c>
      <c r="G1440" s="298" t="s">
        <v>2902</v>
      </c>
      <c r="H1440" s="298" t="s">
        <v>2960</v>
      </c>
      <c r="I1440" s="298" t="s">
        <v>5887</v>
      </c>
      <c r="J1440" s="300" t="s">
        <v>5758</v>
      </c>
      <c r="K1440" s="300" t="s">
        <v>5888</v>
      </c>
    </row>
    <row r="1441" spans="1:11" ht="14.9" customHeight="1">
      <c r="A1441" s="298">
        <v>2149209734</v>
      </c>
      <c r="B1441" s="298" t="s">
        <v>2860</v>
      </c>
      <c r="C1441" s="299" t="s">
        <v>5889</v>
      </c>
      <c r="D1441" s="298" t="s">
        <v>2869</v>
      </c>
      <c r="E1441" s="298" t="s">
        <v>2863</v>
      </c>
      <c r="F1441" s="298" t="s">
        <v>2864</v>
      </c>
      <c r="G1441" s="298" t="s">
        <v>2923</v>
      </c>
      <c r="H1441" s="298" t="s">
        <v>3681</v>
      </c>
      <c r="I1441" s="298" t="s">
        <v>5890</v>
      </c>
      <c r="J1441" s="300" t="s">
        <v>5891</v>
      </c>
      <c r="K1441" s="300" t="s">
        <v>5892</v>
      </c>
    </row>
    <row r="1442" spans="1:11" ht="14.9" customHeight="1">
      <c r="A1442" s="298">
        <v>2149209727</v>
      </c>
      <c r="B1442" s="298" t="s">
        <v>2860</v>
      </c>
      <c r="C1442" s="299" t="s">
        <v>5893</v>
      </c>
      <c r="D1442" s="298" t="s">
        <v>2869</v>
      </c>
      <c r="E1442" s="298" t="s">
        <v>2863</v>
      </c>
      <c r="F1442" s="298" t="s">
        <v>2864</v>
      </c>
      <c r="G1442" s="298" t="s">
        <v>2906</v>
      </c>
      <c r="H1442" s="298" t="s">
        <v>5104</v>
      </c>
      <c r="I1442" s="298" t="s">
        <v>5894</v>
      </c>
      <c r="J1442" s="300" t="s">
        <v>5772</v>
      </c>
      <c r="K1442" s="300" t="s">
        <v>5859</v>
      </c>
    </row>
    <row r="1443" spans="1:11" ht="14.9" customHeight="1">
      <c r="A1443" s="298">
        <v>2149206416</v>
      </c>
      <c r="B1443" s="298" t="s">
        <v>2860</v>
      </c>
      <c r="C1443" s="299" t="s">
        <v>5895</v>
      </c>
      <c r="D1443" s="298" t="s">
        <v>2869</v>
      </c>
      <c r="E1443" s="298" t="s">
        <v>2863</v>
      </c>
      <c r="F1443" s="298" t="s">
        <v>2864</v>
      </c>
      <c r="G1443" s="298" t="s">
        <v>2902</v>
      </c>
      <c r="H1443" s="298" t="s">
        <v>2960</v>
      </c>
      <c r="I1443" s="298" t="s">
        <v>5793</v>
      </c>
      <c r="J1443" s="300" t="s">
        <v>5758</v>
      </c>
      <c r="K1443" s="300" t="s">
        <v>5888</v>
      </c>
    </row>
    <row r="1444" spans="1:11" ht="14.9" customHeight="1">
      <c r="A1444" s="298">
        <v>2149206376</v>
      </c>
      <c r="B1444" s="298" t="s">
        <v>2860</v>
      </c>
      <c r="C1444" s="299" t="s">
        <v>5896</v>
      </c>
      <c r="D1444" s="298" t="s">
        <v>2869</v>
      </c>
      <c r="E1444" s="298" t="s">
        <v>2863</v>
      </c>
      <c r="F1444" s="298" t="s">
        <v>2864</v>
      </c>
      <c r="G1444" s="298" t="s">
        <v>2902</v>
      </c>
      <c r="H1444" s="298" t="s">
        <v>2960</v>
      </c>
      <c r="I1444" s="298" t="s">
        <v>5897</v>
      </c>
      <c r="J1444" s="300" t="s">
        <v>5470</v>
      </c>
      <c r="K1444" s="300" t="s">
        <v>5502</v>
      </c>
    </row>
    <row r="1445" spans="1:11" ht="14.9" customHeight="1">
      <c r="A1445" s="298">
        <v>2149204350</v>
      </c>
      <c r="B1445" s="298" t="s">
        <v>2860</v>
      </c>
      <c r="C1445" s="299" t="s">
        <v>5898</v>
      </c>
      <c r="D1445" s="298" t="s">
        <v>2869</v>
      </c>
      <c r="E1445" s="298" t="s">
        <v>2863</v>
      </c>
      <c r="F1445" s="298" t="s">
        <v>2864</v>
      </c>
      <c r="G1445" s="298" t="s">
        <v>2902</v>
      </c>
      <c r="H1445" s="298" t="s">
        <v>2960</v>
      </c>
      <c r="I1445" s="298" t="s">
        <v>5828</v>
      </c>
      <c r="J1445" s="300" t="s">
        <v>5758</v>
      </c>
      <c r="K1445" s="300" t="s">
        <v>5888</v>
      </c>
    </row>
    <row r="1446" spans="1:11" ht="14.9" customHeight="1">
      <c r="A1446" s="298">
        <v>2149232457</v>
      </c>
      <c r="B1446" s="298" t="s">
        <v>2860</v>
      </c>
      <c r="C1446" s="299" t="s">
        <v>5899</v>
      </c>
      <c r="D1446" s="298" t="s">
        <v>2869</v>
      </c>
      <c r="E1446" s="298" t="s">
        <v>2863</v>
      </c>
      <c r="F1446" s="298" t="s">
        <v>2864</v>
      </c>
      <c r="G1446" s="298" t="s">
        <v>2902</v>
      </c>
      <c r="H1446" s="298" t="s">
        <v>2960</v>
      </c>
      <c r="I1446" s="298" t="s">
        <v>5656</v>
      </c>
      <c r="J1446" s="300">
        <v>45370</v>
      </c>
      <c r="K1446" s="300">
        <v>45378</v>
      </c>
    </row>
    <row r="1447" spans="1:11" ht="14.9" customHeight="1">
      <c r="A1447" s="298">
        <v>2149226878</v>
      </c>
      <c r="B1447" s="298" t="s">
        <v>2860</v>
      </c>
      <c r="C1447" s="299" t="s">
        <v>5900</v>
      </c>
      <c r="D1447" s="298" t="s">
        <v>2869</v>
      </c>
      <c r="E1447" s="298" t="s">
        <v>2863</v>
      </c>
      <c r="F1447" s="298" t="s">
        <v>2864</v>
      </c>
      <c r="G1447" s="298" t="s">
        <v>2865</v>
      </c>
      <c r="H1447" s="298" t="s">
        <v>4758</v>
      </c>
      <c r="I1447" s="298" t="s">
        <v>5901</v>
      </c>
      <c r="J1447" s="300">
        <v>45377</v>
      </c>
      <c r="K1447" s="300">
        <v>45385</v>
      </c>
    </row>
    <row r="1448" spans="1:11" ht="14.9" customHeight="1">
      <c r="A1448" s="298">
        <v>2149226038</v>
      </c>
      <c r="B1448" s="298" t="s">
        <v>2860</v>
      </c>
      <c r="C1448" s="299" t="s">
        <v>5902</v>
      </c>
      <c r="D1448" s="298" t="s">
        <v>2862</v>
      </c>
      <c r="E1448" s="298" t="s">
        <v>2863</v>
      </c>
      <c r="F1448" s="298" t="s">
        <v>2864</v>
      </c>
      <c r="G1448" s="298" t="s">
        <v>2865</v>
      </c>
      <c r="H1448" s="298" t="s">
        <v>2880</v>
      </c>
      <c r="I1448" s="298" t="s">
        <v>5903</v>
      </c>
      <c r="J1448" s="300">
        <v>45380</v>
      </c>
      <c r="K1448" s="300">
        <v>45388</v>
      </c>
    </row>
    <row r="1449" spans="1:11" ht="14.9" customHeight="1">
      <c r="A1449" s="298">
        <v>2149225931</v>
      </c>
      <c r="B1449" s="298" t="s">
        <v>2860</v>
      </c>
      <c r="C1449" s="299" t="s">
        <v>5904</v>
      </c>
      <c r="D1449" s="298" t="s">
        <v>2862</v>
      </c>
      <c r="E1449" s="298" t="s">
        <v>2863</v>
      </c>
      <c r="F1449" s="298" t="s">
        <v>2864</v>
      </c>
      <c r="G1449" s="298" t="s">
        <v>2970</v>
      </c>
      <c r="H1449" s="298" t="s">
        <v>4310</v>
      </c>
      <c r="I1449" s="298" t="s">
        <v>5905</v>
      </c>
      <c r="J1449" s="300">
        <v>45378</v>
      </c>
      <c r="K1449" s="300">
        <v>45386</v>
      </c>
    </row>
    <row r="1450" spans="1:11" ht="14.9" customHeight="1">
      <c r="A1450" s="298">
        <v>2149225785</v>
      </c>
      <c r="B1450" s="298" t="s">
        <v>2860</v>
      </c>
      <c r="C1450" s="299" t="s">
        <v>5906</v>
      </c>
      <c r="D1450" s="298" t="s">
        <v>2862</v>
      </c>
      <c r="E1450" s="298" t="s">
        <v>2863</v>
      </c>
      <c r="F1450" s="298" t="s">
        <v>2864</v>
      </c>
      <c r="G1450" s="298" t="s">
        <v>2906</v>
      </c>
      <c r="H1450" s="298" t="s">
        <v>4128</v>
      </c>
      <c r="I1450" s="298" t="s">
        <v>5907</v>
      </c>
      <c r="J1450" s="300">
        <v>45376</v>
      </c>
      <c r="K1450" s="300">
        <v>45384</v>
      </c>
    </row>
    <row r="1451" spans="1:11" ht="14.9" customHeight="1">
      <c r="A1451" s="298">
        <v>2149224383</v>
      </c>
      <c r="B1451" s="298" t="s">
        <v>2860</v>
      </c>
      <c r="C1451" s="299" t="s">
        <v>5908</v>
      </c>
      <c r="D1451" s="298" t="s">
        <v>2862</v>
      </c>
      <c r="E1451" s="298" t="s">
        <v>2863</v>
      </c>
      <c r="F1451" s="298" t="s">
        <v>2864</v>
      </c>
      <c r="G1451" s="298" t="s">
        <v>2923</v>
      </c>
      <c r="H1451" s="298" t="s">
        <v>5909</v>
      </c>
      <c r="I1451" s="298" t="s">
        <v>5910</v>
      </c>
      <c r="J1451" s="300">
        <v>45384</v>
      </c>
      <c r="K1451" s="300">
        <v>45392</v>
      </c>
    </row>
    <row r="1452" spans="1:11" ht="14.9" customHeight="1">
      <c r="A1452" s="298">
        <v>2149224031</v>
      </c>
      <c r="B1452" s="298" t="s">
        <v>2860</v>
      </c>
      <c r="C1452" s="299" t="s">
        <v>5911</v>
      </c>
      <c r="D1452" s="298" t="s">
        <v>2869</v>
      </c>
      <c r="E1452" s="298" t="s">
        <v>2863</v>
      </c>
      <c r="F1452" s="298" t="s">
        <v>2864</v>
      </c>
      <c r="G1452" s="298" t="s">
        <v>2865</v>
      </c>
      <c r="H1452" s="298" t="s">
        <v>4758</v>
      </c>
      <c r="I1452" s="298" t="s">
        <v>5912</v>
      </c>
      <c r="J1452" s="300">
        <v>45379</v>
      </c>
      <c r="K1452" s="300">
        <v>45387</v>
      </c>
    </row>
    <row r="1453" spans="1:11" ht="14.9" customHeight="1">
      <c r="A1453" s="298">
        <v>2149222830</v>
      </c>
      <c r="B1453" s="298" t="s">
        <v>2860</v>
      </c>
      <c r="C1453" s="299" t="s">
        <v>5913</v>
      </c>
      <c r="D1453" s="298" t="s">
        <v>2869</v>
      </c>
      <c r="E1453" s="298" t="s">
        <v>2863</v>
      </c>
      <c r="F1453" s="298" t="s">
        <v>2864</v>
      </c>
      <c r="G1453" s="298" t="s">
        <v>2923</v>
      </c>
      <c r="H1453" s="298" t="s">
        <v>5914</v>
      </c>
      <c r="I1453" s="298" t="s">
        <v>5915</v>
      </c>
      <c r="J1453" s="300">
        <v>45385</v>
      </c>
      <c r="K1453" s="300">
        <v>45393</v>
      </c>
    </row>
    <row r="1454" spans="1:11" ht="14.9" customHeight="1">
      <c r="A1454" s="298">
        <v>2149222702</v>
      </c>
      <c r="B1454" s="298" t="s">
        <v>2860</v>
      </c>
      <c r="C1454" s="299" t="s">
        <v>5916</v>
      </c>
      <c r="D1454" s="298" t="s">
        <v>2869</v>
      </c>
      <c r="E1454" s="298" t="s">
        <v>2863</v>
      </c>
      <c r="F1454" s="298" t="s">
        <v>2864</v>
      </c>
      <c r="G1454" s="298" t="s">
        <v>2902</v>
      </c>
      <c r="H1454" s="298" t="s">
        <v>2960</v>
      </c>
      <c r="I1454" s="298" t="s">
        <v>5828</v>
      </c>
      <c r="J1454" s="300">
        <v>45365</v>
      </c>
      <c r="K1454" s="300">
        <v>45373</v>
      </c>
    </row>
    <row r="1455" spans="1:11" ht="14.9" customHeight="1">
      <c r="A1455" s="298">
        <v>2149222253</v>
      </c>
      <c r="B1455" s="298" t="s">
        <v>2860</v>
      </c>
      <c r="C1455" s="299" t="s">
        <v>5917</v>
      </c>
      <c r="D1455" s="298" t="s">
        <v>2876</v>
      </c>
      <c r="E1455" s="298" t="s">
        <v>2863</v>
      </c>
      <c r="F1455" s="298" t="s">
        <v>2864</v>
      </c>
      <c r="G1455" s="298" t="s">
        <v>2865</v>
      </c>
      <c r="H1455" s="298" t="s">
        <v>4538</v>
      </c>
      <c r="I1455" s="298" t="s">
        <v>5918</v>
      </c>
      <c r="J1455" s="300">
        <v>45379</v>
      </c>
      <c r="K1455" s="300">
        <v>45387</v>
      </c>
    </row>
    <row r="1456" spans="1:11" ht="14.9" customHeight="1">
      <c r="A1456" s="298">
        <v>2149220978</v>
      </c>
      <c r="B1456" s="298" t="s">
        <v>2860</v>
      </c>
      <c r="C1456" s="299" t="s">
        <v>5919</v>
      </c>
      <c r="D1456" s="298" t="s">
        <v>2869</v>
      </c>
      <c r="E1456" s="298" t="s">
        <v>2863</v>
      </c>
      <c r="F1456" s="298" t="s">
        <v>2864</v>
      </c>
      <c r="G1456" s="298" t="s">
        <v>2902</v>
      </c>
      <c r="H1456" s="298" t="s">
        <v>2960</v>
      </c>
      <c r="I1456" s="298" t="s">
        <v>5920</v>
      </c>
      <c r="J1456" s="300">
        <v>45363</v>
      </c>
      <c r="K1456" s="300">
        <v>45371</v>
      </c>
    </row>
    <row r="1457" spans="1:11" ht="14.9" customHeight="1">
      <c r="A1457" s="298">
        <v>2149220936</v>
      </c>
      <c r="B1457" s="298" t="s">
        <v>2860</v>
      </c>
      <c r="C1457" s="299" t="s">
        <v>5921</v>
      </c>
      <c r="D1457" s="298" t="s">
        <v>2869</v>
      </c>
      <c r="E1457" s="298" t="s">
        <v>2863</v>
      </c>
      <c r="F1457" s="298" t="s">
        <v>2864</v>
      </c>
      <c r="G1457" s="298" t="s">
        <v>2902</v>
      </c>
      <c r="H1457" s="298" t="s">
        <v>2960</v>
      </c>
      <c r="I1457" s="298" t="s">
        <v>5828</v>
      </c>
      <c r="J1457" s="300">
        <v>45363</v>
      </c>
      <c r="K1457" s="300">
        <v>45371</v>
      </c>
    </row>
    <row r="1458" spans="1:11" ht="14.9" customHeight="1">
      <c r="A1458" s="298">
        <v>2149218817</v>
      </c>
      <c r="B1458" s="298" t="s">
        <v>2860</v>
      </c>
      <c r="C1458" s="299" t="s">
        <v>5922</v>
      </c>
      <c r="D1458" s="298" t="s">
        <v>2869</v>
      </c>
      <c r="E1458" s="298" t="s">
        <v>2863</v>
      </c>
      <c r="F1458" s="298" t="s">
        <v>2864</v>
      </c>
      <c r="G1458" s="298" t="s">
        <v>2902</v>
      </c>
      <c r="H1458" s="298" t="s">
        <v>2960</v>
      </c>
      <c r="I1458" s="298" t="s">
        <v>5923</v>
      </c>
      <c r="J1458" s="300">
        <v>45363</v>
      </c>
      <c r="K1458" s="300">
        <v>45371</v>
      </c>
    </row>
    <row r="1459" spans="1:11" ht="14.9" customHeight="1">
      <c r="A1459" s="298">
        <v>2149217324</v>
      </c>
      <c r="B1459" s="298" t="s">
        <v>2860</v>
      </c>
      <c r="C1459" s="299" t="s">
        <v>5924</v>
      </c>
      <c r="D1459" s="298" t="s">
        <v>2869</v>
      </c>
      <c r="E1459" s="298" t="s">
        <v>2863</v>
      </c>
      <c r="F1459" s="298" t="s">
        <v>2864</v>
      </c>
      <c r="G1459" s="298" t="s">
        <v>2902</v>
      </c>
      <c r="H1459" s="298" t="s">
        <v>2960</v>
      </c>
      <c r="I1459" s="298" t="s">
        <v>5925</v>
      </c>
      <c r="J1459" s="300">
        <v>45363</v>
      </c>
      <c r="K1459" s="300">
        <v>45371</v>
      </c>
    </row>
    <row r="1460" spans="1:11" ht="14.9" customHeight="1">
      <c r="A1460" s="298">
        <v>2149217152</v>
      </c>
      <c r="B1460" s="298" t="s">
        <v>2860</v>
      </c>
      <c r="C1460" s="299" t="s">
        <v>5926</v>
      </c>
      <c r="D1460" s="298" t="s">
        <v>2862</v>
      </c>
      <c r="E1460" s="298" t="s">
        <v>2863</v>
      </c>
      <c r="F1460" s="298" t="s">
        <v>2864</v>
      </c>
      <c r="G1460" s="298" t="s">
        <v>2865</v>
      </c>
      <c r="H1460" s="298" t="s">
        <v>2880</v>
      </c>
      <c r="I1460" s="298" t="s">
        <v>5927</v>
      </c>
      <c r="J1460" s="300">
        <v>45378</v>
      </c>
      <c r="K1460" s="300">
        <v>45386</v>
      </c>
    </row>
    <row r="1461" spans="1:11" ht="14.9" customHeight="1">
      <c r="A1461" s="298">
        <v>2149216437</v>
      </c>
      <c r="B1461" s="298" t="s">
        <v>2860</v>
      </c>
      <c r="C1461" s="299" t="s">
        <v>5928</v>
      </c>
      <c r="D1461" s="298" t="s">
        <v>2876</v>
      </c>
      <c r="E1461" s="298" t="s">
        <v>2863</v>
      </c>
      <c r="F1461" s="298" t="s">
        <v>2864</v>
      </c>
      <c r="G1461" s="298" t="s">
        <v>2865</v>
      </c>
      <c r="H1461" s="298" t="s">
        <v>4538</v>
      </c>
      <c r="I1461" s="298" t="s">
        <v>5929</v>
      </c>
      <c r="J1461" s="300">
        <v>45378</v>
      </c>
      <c r="K1461" s="300">
        <v>45386</v>
      </c>
    </row>
    <row r="1462" spans="1:11" ht="14.9" customHeight="1">
      <c r="A1462" s="298">
        <v>2149215966</v>
      </c>
      <c r="B1462" s="298" t="s">
        <v>2860</v>
      </c>
      <c r="C1462" s="299" t="s">
        <v>5930</v>
      </c>
      <c r="D1462" s="298" t="s">
        <v>2869</v>
      </c>
      <c r="E1462" s="298" t="s">
        <v>2863</v>
      </c>
      <c r="F1462" s="298" t="s">
        <v>2864</v>
      </c>
      <c r="G1462" s="298" t="s">
        <v>2954</v>
      </c>
      <c r="H1462" s="298" t="s">
        <v>3561</v>
      </c>
      <c r="I1462" s="298" t="s">
        <v>5931</v>
      </c>
      <c r="J1462" s="300">
        <v>45384</v>
      </c>
      <c r="K1462" s="300">
        <v>45392</v>
      </c>
    </row>
    <row r="1463" spans="1:11" ht="14.9" customHeight="1">
      <c r="A1463" s="298">
        <v>2149215941</v>
      </c>
      <c r="B1463" s="298" t="s">
        <v>2860</v>
      </c>
      <c r="C1463" s="299" t="s">
        <v>5932</v>
      </c>
      <c r="D1463" s="298" t="s">
        <v>2869</v>
      </c>
      <c r="E1463" s="298" t="s">
        <v>2863</v>
      </c>
      <c r="F1463" s="298" t="s">
        <v>2864</v>
      </c>
      <c r="G1463" s="298" t="s">
        <v>2954</v>
      </c>
      <c r="H1463" s="298" t="s">
        <v>3561</v>
      </c>
      <c r="I1463" s="298" t="s">
        <v>5931</v>
      </c>
      <c r="J1463" s="300">
        <v>45384</v>
      </c>
      <c r="K1463" s="300">
        <v>45392</v>
      </c>
    </row>
    <row r="1464" spans="1:11" ht="14.9" customHeight="1">
      <c r="A1464" s="298">
        <v>2149215901</v>
      </c>
      <c r="B1464" s="298" t="s">
        <v>2860</v>
      </c>
      <c r="C1464" s="299" t="s">
        <v>5933</v>
      </c>
      <c r="D1464" s="298" t="s">
        <v>2869</v>
      </c>
      <c r="E1464" s="298" t="s">
        <v>2863</v>
      </c>
      <c r="F1464" s="298" t="s">
        <v>2864</v>
      </c>
      <c r="G1464" s="298" t="s">
        <v>2954</v>
      </c>
      <c r="H1464" s="298" t="s">
        <v>3561</v>
      </c>
      <c r="I1464" s="298" t="s">
        <v>5931</v>
      </c>
      <c r="J1464" s="300">
        <v>45384</v>
      </c>
      <c r="K1464" s="300">
        <v>45392</v>
      </c>
    </row>
    <row r="1465" spans="1:11" ht="14.9" customHeight="1">
      <c r="A1465" s="298">
        <v>2149242079</v>
      </c>
      <c r="B1465" s="298" t="s">
        <v>2860</v>
      </c>
      <c r="C1465" s="299" t="s">
        <v>5934</v>
      </c>
      <c r="D1465" s="298" t="s">
        <v>2869</v>
      </c>
      <c r="E1465" s="298" t="s">
        <v>2863</v>
      </c>
      <c r="F1465" s="298" t="s">
        <v>2864</v>
      </c>
      <c r="G1465" s="298" t="s">
        <v>2902</v>
      </c>
      <c r="H1465" s="298" t="s">
        <v>2978</v>
      </c>
      <c r="I1465" s="298" t="s">
        <v>5935</v>
      </c>
      <c r="J1465" s="300" t="s">
        <v>5891</v>
      </c>
      <c r="K1465" s="300" t="s">
        <v>5892</v>
      </c>
    </row>
    <row r="1466" spans="1:11" ht="14.9" customHeight="1">
      <c r="A1466" s="298">
        <v>2149242017</v>
      </c>
      <c r="B1466" s="298" t="s">
        <v>2860</v>
      </c>
      <c r="C1466" s="299" t="s">
        <v>5936</v>
      </c>
      <c r="D1466" s="298" t="s">
        <v>2869</v>
      </c>
      <c r="E1466" s="298" t="s">
        <v>2863</v>
      </c>
      <c r="F1466" s="298" t="s">
        <v>2864</v>
      </c>
      <c r="G1466" s="298" t="s">
        <v>2906</v>
      </c>
      <c r="H1466" s="298" t="s">
        <v>4775</v>
      </c>
      <c r="I1466" s="298" t="s">
        <v>5937</v>
      </c>
      <c r="J1466" s="300" t="s">
        <v>5859</v>
      </c>
      <c r="K1466" s="300" t="s">
        <v>5938</v>
      </c>
    </row>
    <row r="1467" spans="1:11" ht="14.9" customHeight="1">
      <c r="A1467" s="298">
        <v>2149241974</v>
      </c>
      <c r="B1467" s="298" t="s">
        <v>2860</v>
      </c>
      <c r="C1467" s="299" t="s">
        <v>5939</v>
      </c>
      <c r="D1467" s="298" t="s">
        <v>2876</v>
      </c>
      <c r="E1467" s="298" t="s">
        <v>2863</v>
      </c>
      <c r="F1467" s="298" t="s">
        <v>2864</v>
      </c>
      <c r="G1467" s="298" t="s">
        <v>2934</v>
      </c>
      <c r="H1467" s="298" t="s">
        <v>3546</v>
      </c>
      <c r="I1467" s="298" t="s">
        <v>5940</v>
      </c>
      <c r="J1467" s="300" t="s">
        <v>5892</v>
      </c>
      <c r="K1467" s="300" t="s">
        <v>5941</v>
      </c>
    </row>
    <row r="1468" spans="1:11" ht="14.9" customHeight="1">
      <c r="A1468" s="298">
        <v>2149241950</v>
      </c>
      <c r="B1468" s="298" t="s">
        <v>2860</v>
      </c>
      <c r="C1468" s="299" t="s">
        <v>5942</v>
      </c>
      <c r="D1468" s="298" t="s">
        <v>2862</v>
      </c>
      <c r="E1468" s="298" t="s">
        <v>2863</v>
      </c>
      <c r="F1468" s="298" t="s">
        <v>2864</v>
      </c>
      <c r="G1468" s="298" t="s">
        <v>2865</v>
      </c>
      <c r="H1468" s="298" t="s">
        <v>4865</v>
      </c>
      <c r="I1468" s="298" t="s">
        <v>5943</v>
      </c>
      <c r="J1468" s="300" t="s">
        <v>5944</v>
      </c>
      <c r="K1468" s="300" t="s">
        <v>5945</v>
      </c>
    </row>
    <row r="1469" spans="1:11" ht="14.9" customHeight="1">
      <c r="A1469" s="298">
        <v>2149248379</v>
      </c>
      <c r="B1469" s="298" t="s">
        <v>2860</v>
      </c>
      <c r="C1469" s="299" t="s">
        <v>5946</v>
      </c>
      <c r="D1469" s="298" t="s">
        <v>2876</v>
      </c>
      <c r="E1469" s="298" t="s">
        <v>2863</v>
      </c>
      <c r="F1469" s="298" t="s">
        <v>2864</v>
      </c>
      <c r="G1469" s="298" t="s">
        <v>2970</v>
      </c>
      <c r="H1469" s="298" t="s">
        <v>5947</v>
      </c>
      <c r="I1469" s="298" t="s">
        <v>5948</v>
      </c>
      <c r="J1469" s="300">
        <v>45391</v>
      </c>
      <c r="K1469" s="300">
        <v>45399</v>
      </c>
    </row>
    <row r="1470" spans="1:11" ht="14.9" customHeight="1">
      <c r="A1470" s="298">
        <v>2149248351</v>
      </c>
      <c r="B1470" s="298" t="s">
        <v>2860</v>
      </c>
      <c r="C1470" s="299" t="s">
        <v>5949</v>
      </c>
      <c r="D1470" s="298" t="s">
        <v>2876</v>
      </c>
      <c r="E1470" s="298" t="s">
        <v>2863</v>
      </c>
      <c r="F1470" s="298" t="s">
        <v>2864</v>
      </c>
      <c r="G1470" s="298" t="s">
        <v>2970</v>
      </c>
      <c r="H1470" s="298" t="s">
        <v>5947</v>
      </c>
      <c r="I1470" s="298" t="s">
        <v>5948</v>
      </c>
      <c r="J1470" s="300">
        <v>45386</v>
      </c>
      <c r="K1470" s="300">
        <v>45394</v>
      </c>
    </row>
    <row r="1471" spans="1:11" ht="14.9" customHeight="1">
      <c r="A1471" s="298">
        <v>2149248321</v>
      </c>
      <c r="B1471" s="298" t="s">
        <v>2860</v>
      </c>
      <c r="C1471" s="299" t="s">
        <v>5950</v>
      </c>
      <c r="D1471" s="298" t="s">
        <v>2876</v>
      </c>
      <c r="E1471" s="298" t="s">
        <v>2863</v>
      </c>
      <c r="F1471" s="298" t="s">
        <v>2864</v>
      </c>
      <c r="G1471" s="298" t="s">
        <v>2970</v>
      </c>
      <c r="H1471" s="298" t="s">
        <v>5947</v>
      </c>
      <c r="I1471" s="298" t="s">
        <v>5948</v>
      </c>
      <c r="J1471" s="300">
        <v>45386</v>
      </c>
      <c r="K1471" s="300">
        <v>45394</v>
      </c>
    </row>
    <row r="1472" spans="1:11" ht="14.9" customHeight="1">
      <c r="A1472" s="298">
        <v>2149247170</v>
      </c>
      <c r="B1472" s="298" t="s">
        <v>2860</v>
      </c>
      <c r="C1472" s="299" t="s">
        <v>5951</v>
      </c>
      <c r="D1472" s="298" t="s">
        <v>2869</v>
      </c>
      <c r="E1472" s="298" t="s">
        <v>2863</v>
      </c>
      <c r="F1472" s="298" t="s">
        <v>2864</v>
      </c>
      <c r="G1472" s="298" t="s">
        <v>2865</v>
      </c>
      <c r="H1472" s="298" t="s">
        <v>5952</v>
      </c>
      <c r="I1472" s="298" t="s">
        <v>5953</v>
      </c>
      <c r="J1472" s="300">
        <v>45384</v>
      </c>
      <c r="K1472" s="300">
        <v>45392</v>
      </c>
    </row>
    <row r="1473" spans="1:11" ht="14.9" customHeight="1">
      <c r="A1473" s="298">
        <v>2149245943</v>
      </c>
      <c r="B1473" s="298" t="s">
        <v>2860</v>
      </c>
      <c r="C1473" s="299" t="s">
        <v>5954</v>
      </c>
      <c r="D1473" s="298" t="s">
        <v>5955</v>
      </c>
      <c r="E1473" s="298" t="s">
        <v>2863</v>
      </c>
      <c r="F1473" s="298" t="s">
        <v>5189</v>
      </c>
      <c r="G1473" s="298" t="s">
        <v>2923</v>
      </c>
      <c r="H1473" s="298" t="s">
        <v>5956</v>
      </c>
      <c r="I1473" s="298" t="s">
        <v>5957</v>
      </c>
      <c r="J1473" s="300">
        <v>45363</v>
      </c>
      <c r="K1473" s="300">
        <v>45371</v>
      </c>
    </row>
    <row r="1474" spans="1:11" ht="14.9" customHeight="1">
      <c r="A1474" s="298">
        <v>2149245229</v>
      </c>
      <c r="B1474" s="298" t="s">
        <v>2860</v>
      </c>
      <c r="C1474" s="299" t="s">
        <v>5958</v>
      </c>
      <c r="D1474" s="298" t="s">
        <v>2869</v>
      </c>
      <c r="E1474" s="298" t="s">
        <v>2863</v>
      </c>
      <c r="F1474" s="298" t="s">
        <v>2864</v>
      </c>
      <c r="G1474" s="298" t="s">
        <v>2865</v>
      </c>
      <c r="H1474" s="298" t="s">
        <v>5952</v>
      </c>
      <c r="I1474" s="298" t="s">
        <v>5959</v>
      </c>
      <c r="J1474" s="300">
        <v>45380</v>
      </c>
      <c r="K1474" s="300">
        <v>45388</v>
      </c>
    </row>
    <row r="1475" spans="1:11" ht="14.9" customHeight="1">
      <c r="A1475" s="298">
        <v>2149250587</v>
      </c>
      <c r="B1475" s="298" t="s">
        <v>2860</v>
      </c>
      <c r="C1475" s="299" t="s">
        <v>5960</v>
      </c>
      <c r="D1475" s="298" t="s">
        <v>2876</v>
      </c>
      <c r="E1475" s="298" t="s">
        <v>2863</v>
      </c>
      <c r="F1475" s="298" t="s">
        <v>2864</v>
      </c>
      <c r="G1475" s="298" t="s">
        <v>2865</v>
      </c>
      <c r="H1475" s="298" t="s">
        <v>4538</v>
      </c>
      <c r="I1475" s="298" t="s">
        <v>5961</v>
      </c>
      <c r="J1475" s="300" t="s">
        <v>5962</v>
      </c>
      <c r="K1475" s="300" t="s">
        <v>5963</v>
      </c>
    </row>
    <row r="1476" spans="1:11" ht="14.9" customHeight="1">
      <c r="A1476" s="298">
        <v>2149261009</v>
      </c>
      <c r="B1476" s="298" t="s">
        <v>2860</v>
      </c>
      <c r="C1476" s="299" t="s">
        <v>5964</v>
      </c>
      <c r="D1476" s="298" t="s">
        <v>2869</v>
      </c>
      <c r="E1476" s="298" t="s">
        <v>2863</v>
      </c>
      <c r="F1476" s="298" t="s">
        <v>2864</v>
      </c>
      <c r="G1476" s="298" t="s">
        <v>2923</v>
      </c>
      <c r="H1476" s="298" t="s">
        <v>3681</v>
      </c>
      <c r="I1476" s="298" t="s">
        <v>5965</v>
      </c>
      <c r="J1476" s="300">
        <v>45370</v>
      </c>
      <c r="K1476" s="300">
        <v>45378</v>
      </c>
    </row>
    <row r="1477" spans="1:11" ht="14.9" customHeight="1">
      <c r="A1477" s="298">
        <v>2149260124</v>
      </c>
      <c r="B1477" s="298" t="s">
        <v>2860</v>
      </c>
      <c r="C1477" s="299" t="s">
        <v>5966</v>
      </c>
      <c r="D1477" s="298" t="s">
        <v>2869</v>
      </c>
      <c r="E1477" s="298" t="s">
        <v>2863</v>
      </c>
      <c r="F1477" s="298" t="s">
        <v>2864</v>
      </c>
      <c r="G1477" s="298" t="s">
        <v>2865</v>
      </c>
      <c r="H1477" s="298" t="s">
        <v>3247</v>
      </c>
      <c r="I1477" s="298" t="s">
        <v>5967</v>
      </c>
      <c r="J1477" s="300">
        <v>45383</v>
      </c>
      <c r="K1477" s="300">
        <v>45391</v>
      </c>
    </row>
    <row r="1478" spans="1:11" ht="14.9" customHeight="1">
      <c r="A1478" s="298">
        <v>2149269543</v>
      </c>
      <c r="B1478" s="298" t="s">
        <v>2860</v>
      </c>
      <c r="C1478" s="299" t="s">
        <v>5968</v>
      </c>
      <c r="D1478" s="298" t="s">
        <v>2862</v>
      </c>
      <c r="E1478" s="298" t="s">
        <v>2863</v>
      </c>
      <c r="F1478" s="298" t="s">
        <v>2864</v>
      </c>
      <c r="G1478" s="298" t="s">
        <v>2865</v>
      </c>
      <c r="H1478" s="298" t="s">
        <v>2880</v>
      </c>
      <c r="I1478" s="298" t="s">
        <v>5969</v>
      </c>
      <c r="J1478" s="300">
        <v>45393</v>
      </c>
      <c r="K1478" s="300">
        <v>45401</v>
      </c>
    </row>
    <row r="1479" spans="1:11" ht="14.9" customHeight="1">
      <c r="A1479" s="298">
        <v>2149269275</v>
      </c>
      <c r="B1479" s="298" t="s">
        <v>2860</v>
      </c>
      <c r="C1479" s="299" t="s">
        <v>5970</v>
      </c>
      <c r="D1479" s="298" t="s">
        <v>2862</v>
      </c>
      <c r="E1479" s="298" t="s">
        <v>2863</v>
      </c>
      <c r="F1479" s="298" t="s">
        <v>2864</v>
      </c>
      <c r="G1479" s="298" t="s">
        <v>2920</v>
      </c>
      <c r="H1479" s="298" t="s">
        <v>2884</v>
      </c>
      <c r="I1479" s="298" t="s">
        <v>5971</v>
      </c>
      <c r="J1479" s="300">
        <v>45390</v>
      </c>
      <c r="K1479" s="300">
        <v>45398</v>
      </c>
    </row>
    <row r="1480" spans="1:11" ht="14.9" customHeight="1">
      <c r="A1480" s="298">
        <v>2149269231</v>
      </c>
      <c r="B1480" s="298" t="s">
        <v>2860</v>
      </c>
      <c r="C1480" s="299" t="s">
        <v>5972</v>
      </c>
      <c r="D1480" s="298" t="s">
        <v>2862</v>
      </c>
      <c r="E1480" s="298" t="s">
        <v>2863</v>
      </c>
      <c r="F1480" s="298" t="s">
        <v>2864</v>
      </c>
      <c r="G1480" s="298" t="s">
        <v>2920</v>
      </c>
      <c r="H1480" s="298" t="s">
        <v>2884</v>
      </c>
      <c r="I1480" s="298" t="s">
        <v>5973</v>
      </c>
      <c r="J1480" s="300">
        <v>45390</v>
      </c>
      <c r="K1480" s="300">
        <v>45398</v>
      </c>
    </row>
    <row r="1481" spans="1:11" ht="14.9" customHeight="1">
      <c r="A1481" s="298">
        <v>2149269205</v>
      </c>
      <c r="B1481" s="298" t="s">
        <v>2860</v>
      </c>
      <c r="C1481" s="299" t="s">
        <v>5974</v>
      </c>
      <c r="D1481" s="298" t="s">
        <v>2862</v>
      </c>
      <c r="E1481" s="298" t="s">
        <v>2863</v>
      </c>
      <c r="F1481" s="298" t="s">
        <v>2864</v>
      </c>
      <c r="G1481" s="298" t="s">
        <v>2920</v>
      </c>
      <c r="H1481" s="298" t="s">
        <v>2884</v>
      </c>
      <c r="I1481" s="298" t="s">
        <v>5975</v>
      </c>
      <c r="J1481" s="300">
        <v>45387</v>
      </c>
      <c r="K1481" s="300">
        <v>45395</v>
      </c>
    </row>
    <row r="1482" spans="1:11" ht="14.9" customHeight="1">
      <c r="A1482" s="298">
        <v>2149269173</v>
      </c>
      <c r="B1482" s="298" t="s">
        <v>2860</v>
      </c>
      <c r="C1482" s="299" t="s">
        <v>5976</v>
      </c>
      <c r="D1482" s="298" t="s">
        <v>2862</v>
      </c>
      <c r="E1482" s="298" t="s">
        <v>2863</v>
      </c>
      <c r="F1482" s="298" t="s">
        <v>2864</v>
      </c>
      <c r="G1482" s="298" t="s">
        <v>2920</v>
      </c>
      <c r="H1482" s="298" t="s">
        <v>2884</v>
      </c>
      <c r="I1482" s="298" t="s">
        <v>5977</v>
      </c>
      <c r="J1482" s="300">
        <v>45384</v>
      </c>
      <c r="K1482" s="300">
        <v>45392</v>
      </c>
    </row>
    <row r="1483" spans="1:11" ht="14.9" customHeight="1">
      <c r="A1483" s="298">
        <v>2149269045</v>
      </c>
      <c r="B1483" s="298" t="s">
        <v>2860</v>
      </c>
      <c r="C1483" s="299" t="s">
        <v>5978</v>
      </c>
      <c r="D1483" s="298" t="s">
        <v>2862</v>
      </c>
      <c r="E1483" s="298" t="s">
        <v>2863</v>
      </c>
      <c r="F1483" s="298" t="s">
        <v>2864</v>
      </c>
      <c r="G1483" s="298" t="s">
        <v>3644</v>
      </c>
      <c r="H1483" s="298" t="s">
        <v>2884</v>
      </c>
      <c r="I1483" s="298" t="s">
        <v>5979</v>
      </c>
      <c r="J1483" s="300">
        <v>45380</v>
      </c>
      <c r="K1483" s="300">
        <v>45388</v>
      </c>
    </row>
    <row r="1484" spans="1:11" ht="14.9" customHeight="1">
      <c r="A1484" s="298">
        <v>2149268871</v>
      </c>
      <c r="B1484" s="298" t="s">
        <v>2860</v>
      </c>
      <c r="C1484" s="299" t="s">
        <v>5980</v>
      </c>
      <c r="D1484" s="298" t="s">
        <v>2869</v>
      </c>
      <c r="E1484" s="298" t="s">
        <v>2863</v>
      </c>
      <c r="F1484" s="298" t="s">
        <v>2864</v>
      </c>
      <c r="G1484" s="298" t="s">
        <v>2906</v>
      </c>
      <c r="H1484" s="298" t="s">
        <v>4775</v>
      </c>
      <c r="I1484" s="298" t="s">
        <v>5981</v>
      </c>
      <c r="J1484" s="300">
        <v>45367</v>
      </c>
      <c r="K1484" s="300">
        <v>45375</v>
      </c>
    </row>
    <row r="1485" spans="1:11" ht="14.9" customHeight="1">
      <c r="A1485" s="298">
        <v>2149268864</v>
      </c>
      <c r="B1485" s="298" t="s">
        <v>2860</v>
      </c>
      <c r="C1485" s="299" t="s">
        <v>5982</v>
      </c>
      <c r="D1485" s="298" t="s">
        <v>2869</v>
      </c>
      <c r="E1485" s="298" t="s">
        <v>2863</v>
      </c>
      <c r="F1485" s="298" t="s">
        <v>2864</v>
      </c>
      <c r="G1485" s="298" t="s">
        <v>2923</v>
      </c>
      <c r="H1485" s="298" t="s">
        <v>4290</v>
      </c>
      <c r="I1485" s="298" t="s">
        <v>5983</v>
      </c>
      <c r="J1485" s="300">
        <v>45370</v>
      </c>
      <c r="K1485" s="300">
        <v>45378</v>
      </c>
    </row>
    <row r="1486" spans="1:11" ht="14.9" customHeight="1">
      <c r="A1486" s="298">
        <v>2149268858</v>
      </c>
      <c r="B1486" s="298" t="s">
        <v>2860</v>
      </c>
      <c r="C1486" s="299" t="s">
        <v>5984</v>
      </c>
      <c r="D1486" s="298" t="s">
        <v>2869</v>
      </c>
      <c r="E1486" s="298" t="s">
        <v>2863</v>
      </c>
      <c r="F1486" s="298" t="s">
        <v>2864</v>
      </c>
      <c r="G1486" s="298" t="s">
        <v>2906</v>
      </c>
      <c r="H1486" s="298" t="s">
        <v>4775</v>
      </c>
      <c r="I1486" s="298" t="s">
        <v>5981</v>
      </c>
      <c r="J1486" s="300">
        <v>45367</v>
      </c>
      <c r="K1486" s="300">
        <v>45375</v>
      </c>
    </row>
    <row r="1487" spans="1:11" ht="14.9" customHeight="1">
      <c r="A1487" s="298">
        <v>2149268851</v>
      </c>
      <c r="B1487" s="298" t="s">
        <v>2860</v>
      </c>
      <c r="C1487" s="299" t="s">
        <v>5985</v>
      </c>
      <c r="D1487" s="298" t="s">
        <v>2869</v>
      </c>
      <c r="E1487" s="298" t="s">
        <v>2863</v>
      </c>
      <c r="F1487" s="298" t="s">
        <v>2864</v>
      </c>
      <c r="G1487" s="298" t="s">
        <v>2906</v>
      </c>
      <c r="H1487" s="298" t="s">
        <v>4775</v>
      </c>
      <c r="I1487" s="298" t="s">
        <v>5981</v>
      </c>
      <c r="J1487" s="300">
        <v>45367</v>
      </c>
      <c r="K1487" s="300">
        <v>45375</v>
      </c>
    </row>
    <row r="1488" spans="1:11" ht="14.9" customHeight="1">
      <c r="A1488" s="298">
        <v>2149268843</v>
      </c>
      <c r="B1488" s="298" t="s">
        <v>2860</v>
      </c>
      <c r="C1488" s="299" t="s">
        <v>5986</v>
      </c>
      <c r="D1488" s="298" t="s">
        <v>2869</v>
      </c>
      <c r="E1488" s="298" t="s">
        <v>2863</v>
      </c>
      <c r="F1488" s="298" t="s">
        <v>2864</v>
      </c>
      <c r="G1488" s="298" t="s">
        <v>2906</v>
      </c>
      <c r="H1488" s="298" t="s">
        <v>4775</v>
      </c>
      <c r="I1488" s="298" t="s">
        <v>5981</v>
      </c>
      <c r="J1488" s="300">
        <v>45367</v>
      </c>
      <c r="K1488" s="300">
        <v>45375</v>
      </c>
    </row>
    <row r="1489" spans="1:11" ht="14.9" customHeight="1">
      <c r="A1489" s="298">
        <v>2149268834</v>
      </c>
      <c r="B1489" s="298" t="s">
        <v>2860</v>
      </c>
      <c r="C1489" s="299" t="s">
        <v>5987</v>
      </c>
      <c r="D1489" s="298" t="s">
        <v>2869</v>
      </c>
      <c r="E1489" s="298" t="s">
        <v>2863</v>
      </c>
      <c r="F1489" s="298" t="s">
        <v>2864</v>
      </c>
      <c r="G1489" s="298" t="s">
        <v>2906</v>
      </c>
      <c r="H1489" s="298" t="s">
        <v>4775</v>
      </c>
      <c r="I1489" s="298" t="s">
        <v>5981</v>
      </c>
      <c r="J1489" s="300">
        <v>45367</v>
      </c>
      <c r="K1489" s="300">
        <v>45375</v>
      </c>
    </row>
    <row r="1490" spans="1:11" ht="14.9" customHeight="1">
      <c r="A1490" s="298">
        <v>2149268821</v>
      </c>
      <c r="B1490" s="298" t="s">
        <v>2860</v>
      </c>
      <c r="C1490" s="299" t="s">
        <v>5988</v>
      </c>
      <c r="D1490" s="298" t="s">
        <v>2869</v>
      </c>
      <c r="E1490" s="298" t="s">
        <v>2863</v>
      </c>
      <c r="F1490" s="298" t="s">
        <v>2864</v>
      </c>
      <c r="G1490" s="298" t="s">
        <v>2906</v>
      </c>
      <c r="H1490" s="298" t="s">
        <v>4775</v>
      </c>
      <c r="I1490" s="298" t="s">
        <v>5981</v>
      </c>
      <c r="J1490" s="300">
        <v>45367</v>
      </c>
      <c r="K1490" s="300">
        <v>45375</v>
      </c>
    </row>
    <row r="1491" spans="1:11" ht="14.9" customHeight="1">
      <c r="A1491" s="298">
        <v>2149268804</v>
      </c>
      <c r="B1491" s="298" t="s">
        <v>2860</v>
      </c>
      <c r="C1491" s="299" t="s">
        <v>5989</v>
      </c>
      <c r="D1491" s="298" t="s">
        <v>2869</v>
      </c>
      <c r="E1491" s="298" t="s">
        <v>2863</v>
      </c>
      <c r="F1491" s="298" t="s">
        <v>2864</v>
      </c>
      <c r="G1491" s="298" t="s">
        <v>2865</v>
      </c>
      <c r="H1491" s="298" t="s">
        <v>5990</v>
      </c>
      <c r="I1491" s="298" t="s">
        <v>5991</v>
      </c>
      <c r="J1491" s="300">
        <v>45384</v>
      </c>
      <c r="K1491" s="300">
        <v>45392</v>
      </c>
    </row>
    <row r="1492" spans="1:11" ht="14.9" customHeight="1">
      <c r="A1492" s="298">
        <v>2149268357</v>
      </c>
      <c r="B1492" s="298" t="s">
        <v>2860</v>
      </c>
      <c r="C1492" s="299" t="s">
        <v>5992</v>
      </c>
      <c r="D1492" s="298" t="s">
        <v>2869</v>
      </c>
      <c r="E1492" s="298" t="s">
        <v>2863</v>
      </c>
      <c r="F1492" s="298" t="s">
        <v>2864</v>
      </c>
      <c r="G1492" s="298" t="s">
        <v>2865</v>
      </c>
      <c r="H1492" s="298" t="s">
        <v>4681</v>
      </c>
      <c r="I1492" s="298" t="s">
        <v>5993</v>
      </c>
      <c r="J1492" s="300">
        <v>45390</v>
      </c>
      <c r="K1492" s="300">
        <v>45398</v>
      </c>
    </row>
    <row r="1493" spans="1:11" ht="14.9" customHeight="1">
      <c r="A1493" s="298">
        <v>2149268303</v>
      </c>
      <c r="B1493" s="298" t="s">
        <v>2860</v>
      </c>
      <c r="C1493" s="299" t="s">
        <v>5994</v>
      </c>
      <c r="D1493" s="298" t="s">
        <v>2862</v>
      </c>
      <c r="E1493" s="298" t="s">
        <v>2863</v>
      </c>
      <c r="F1493" s="298" t="s">
        <v>2864</v>
      </c>
      <c r="G1493" s="298" t="s">
        <v>2920</v>
      </c>
      <c r="H1493" s="298" t="s">
        <v>3161</v>
      </c>
      <c r="I1493" s="298" t="s">
        <v>5995</v>
      </c>
      <c r="J1493" s="300">
        <v>45387</v>
      </c>
      <c r="K1493" s="300">
        <v>45395</v>
      </c>
    </row>
    <row r="1494" spans="1:11" ht="14.9" customHeight="1">
      <c r="A1494" s="298">
        <v>2149268261</v>
      </c>
      <c r="B1494" s="298" t="s">
        <v>2860</v>
      </c>
      <c r="C1494" s="299" t="s">
        <v>5996</v>
      </c>
      <c r="D1494" s="298" t="s">
        <v>2862</v>
      </c>
      <c r="E1494" s="298" t="s">
        <v>2863</v>
      </c>
      <c r="F1494" s="298" t="s">
        <v>2864</v>
      </c>
      <c r="G1494" s="298" t="s">
        <v>3321</v>
      </c>
      <c r="H1494" s="298" t="s">
        <v>4128</v>
      </c>
      <c r="I1494" s="298" t="s">
        <v>5997</v>
      </c>
      <c r="J1494" s="300">
        <v>45390</v>
      </c>
      <c r="K1494" s="300">
        <v>45398</v>
      </c>
    </row>
    <row r="1495" spans="1:11" ht="14.9" customHeight="1">
      <c r="A1495" s="298">
        <v>2149268240</v>
      </c>
      <c r="B1495" s="298" t="s">
        <v>2860</v>
      </c>
      <c r="C1495" s="299" t="s">
        <v>5998</v>
      </c>
      <c r="D1495" s="298" t="s">
        <v>2862</v>
      </c>
      <c r="E1495" s="298" t="s">
        <v>2863</v>
      </c>
      <c r="F1495" s="298" t="s">
        <v>2864</v>
      </c>
      <c r="G1495" s="298" t="s">
        <v>2906</v>
      </c>
      <c r="H1495" s="298" t="s">
        <v>5999</v>
      </c>
      <c r="I1495" s="298" t="s">
        <v>6000</v>
      </c>
      <c r="J1495" s="300">
        <v>45391</v>
      </c>
      <c r="K1495" s="300">
        <v>45399</v>
      </c>
    </row>
    <row r="1496" spans="1:11" ht="14.9" customHeight="1">
      <c r="A1496" s="298">
        <v>2149268207</v>
      </c>
      <c r="B1496" s="298" t="s">
        <v>2860</v>
      </c>
      <c r="C1496" s="299" t="s">
        <v>6001</v>
      </c>
      <c r="D1496" s="298" t="s">
        <v>2862</v>
      </c>
      <c r="E1496" s="298" t="s">
        <v>2863</v>
      </c>
      <c r="F1496" s="298" t="s">
        <v>2864</v>
      </c>
      <c r="G1496" s="298" t="s">
        <v>2970</v>
      </c>
      <c r="H1496" s="298" t="s">
        <v>4310</v>
      </c>
      <c r="I1496" s="298" t="s">
        <v>6002</v>
      </c>
      <c r="J1496" s="300">
        <v>45390</v>
      </c>
      <c r="K1496" s="300">
        <v>45398</v>
      </c>
    </row>
    <row r="1497" spans="1:11" ht="14.9" customHeight="1">
      <c r="A1497" s="298">
        <v>2149268138</v>
      </c>
      <c r="B1497" s="298" t="s">
        <v>2860</v>
      </c>
      <c r="C1497" s="299" t="s">
        <v>6003</v>
      </c>
      <c r="D1497" s="298" t="s">
        <v>2862</v>
      </c>
      <c r="E1497" s="298" t="s">
        <v>2863</v>
      </c>
      <c r="F1497" s="298" t="s">
        <v>2864</v>
      </c>
      <c r="G1497" s="298" t="s">
        <v>3321</v>
      </c>
      <c r="H1497" s="298" t="s">
        <v>4128</v>
      </c>
      <c r="I1497" s="298" t="s">
        <v>6004</v>
      </c>
      <c r="J1497" s="300">
        <v>45387</v>
      </c>
      <c r="K1497" s="300">
        <v>45395</v>
      </c>
    </row>
    <row r="1498" spans="1:11" ht="14.9" customHeight="1">
      <c r="A1498" s="298">
        <v>2149268050</v>
      </c>
      <c r="B1498" s="298" t="s">
        <v>2860</v>
      </c>
      <c r="C1498" s="299" t="s">
        <v>6005</v>
      </c>
      <c r="D1498" s="298" t="s">
        <v>2862</v>
      </c>
      <c r="E1498" s="298" t="s">
        <v>2863</v>
      </c>
      <c r="F1498" s="298" t="s">
        <v>2864</v>
      </c>
      <c r="G1498" s="298" t="s">
        <v>3321</v>
      </c>
      <c r="H1498" s="298" t="s">
        <v>4128</v>
      </c>
      <c r="I1498" s="298" t="s">
        <v>6006</v>
      </c>
      <c r="J1498" s="300">
        <v>45390</v>
      </c>
      <c r="K1498" s="300">
        <v>45398</v>
      </c>
    </row>
    <row r="1499" spans="1:11" ht="14.9" customHeight="1">
      <c r="A1499" s="298">
        <v>2149267222</v>
      </c>
      <c r="B1499" s="298" t="s">
        <v>2860</v>
      </c>
      <c r="C1499" s="299" t="s">
        <v>6007</v>
      </c>
      <c r="D1499" s="298" t="s">
        <v>2869</v>
      </c>
      <c r="E1499" s="298" t="s">
        <v>2863</v>
      </c>
      <c r="F1499" s="298" t="s">
        <v>2864</v>
      </c>
      <c r="G1499" s="298" t="s">
        <v>2939</v>
      </c>
      <c r="H1499" s="298" t="s">
        <v>4046</v>
      </c>
      <c r="I1499" s="298" t="s">
        <v>6008</v>
      </c>
      <c r="J1499" s="300">
        <v>45372</v>
      </c>
      <c r="K1499" s="300">
        <v>45380</v>
      </c>
    </row>
    <row r="1500" spans="1:11" ht="14.9" customHeight="1">
      <c r="A1500" s="298">
        <v>2149266969</v>
      </c>
      <c r="B1500" s="298" t="s">
        <v>2860</v>
      </c>
      <c r="C1500" s="299" t="s">
        <v>6009</v>
      </c>
      <c r="D1500" s="298" t="s">
        <v>2869</v>
      </c>
      <c r="E1500" s="298" t="s">
        <v>2863</v>
      </c>
      <c r="F1500" s="298" t="s">
        <v>2864</v>
      </c>
      <c r="G1500" s="298" t="s">
        <v>2865</v>
      </c>
      <c r="H1500" s="298" t="s">
        <v>2995</v>
      </c>
      <c r="I1500" s="298" t="s">
        <v>6010</v>
      </c>
      <c r="J1500" s="300">
        <v>45383</v>
      </c>
      <c r="K1500" s="300">
        <v>45391</v>
      </c>
    </row>
    <row r="1501" spans="1:11" ht="14.9" customHeight="1">
      <c r="A1501" s="298">
        <v>2149279351</v>
      </c>
      <c r="B1501" s="298" t="s">
        <v>2860</v>
      </c>
      <c r="C1501" s="299" t="s">
        <v>6011</v>
      </c>
      <c r="D1501" s="298" t="s">
        <v>2862</v>
      </c>
      <c r="E1501" s="298" t="s">
        <v>2863</v>
      </c>
      <c r="F1501" s="298" t="s">
        <v>2864</v>
      </c>
      <c r="G1501" s="298" t="s">
        <v>2920</v>
      </c>
      <c r="H1501" s="298" t="s">
        <v>2884</v>
      </c>
      <c r="I1501" s="298" t="s">
        <v>6012</v>
      </c>
      <c r="J1501" s="300">
        <v>45397</v>
      </c>
      <c r="K1501" s="300">
        <v>45405</v>
      </c>
    </row>
    <row r="1502" spans="1:11" ht="14.9" customHeight="1">
      <c r="A1502" s="298">
        <v>2149279332</v>
      </c>
      <c r="B1502" s="298" t="s">
        <v>2860</v>
      </c>
      <c r="C1502" s="299" t="s">
        <v>6013</v>
      </c>
      <c r="D1502" s="298" t="s">
        <v>2862</v>
      </c>
      <c r="E1502" s="298" t="s">
        <v>2863</v>
      </c>
      <c r="F1502" s="298" t="s">
        <v>2864</v>
      </c>
      <c r="G1502" s="298" t="s">
        <v>2920</v>
      </c>
      <c r="H1502" s="298" t="s">
        <v>2884</v>
      </c>
      <c r="I1502" s="298" t="s">
        <v>6014</v>
      </c>
      <c r="J1502" s="300">
        <v>45397</v>
      </c>
      <c r="K1502" s="300">
        <v>45405</v>
      </c>
    </row>
    <row r="1503" spans="1:11" ht="14.9" customHeight="1">
      <c r="A1503" s="298">
        <v>2149279309</v>
      </c>
      <c r="B1503" s="298" t="s">
        <v>2860</v>
      </c>
      <c r="C1503" s="299" t="s">
        <v>6015</v>
      </c>
      <c r="D1503" s="298" t="s">
        <v>2862</v>
      </c>
      <c r="E1503" s="298" t="s">
        <v>2863</v>
      </c>
      <c r="F1503" s="298" t="s">
        <v>2864</v>
      </c>
      <c r="G1503" s="298" t="s">
        <v>2906</v>
      </c>
      <c r="H1503" s="298" t="s">
        <v>5999</v>
      </c>
      <c r="I1503" s="298" t="s">
        <v>6016</v>
      </c>
      <c r="J1503" s="300">
        <v>45390</v>
      </c>
      <c r="K1503" s="300">
        <v>45398</v>
      </c>
    </row>
    <row r="1504" spans="1:11" ht="14.9" customHeight="1">
      <c r="A1504" s="298">
        <v>2149279287</v>
      </c>
      <c r="B1504" s="298" t="s">
        <v>2860</v>
      </c>
      <c r="C1504" s="299" t="s">
        <v>6017</v>
      </c>
      <c r="D1504" s="298" t="s">
        <v>2862</v>
      </c>
      <c r="E1504" s="298" t="s">
        <v>2863</v>
      </c>
      <c r="F1504" s="298" t="s">
        <v>2864</v>
      </c>
      <c r="G1504" s="298" t="s">
        <v>2906</v>
      </c>
      <c r="H1504" s="298" t="s">
        <v>5999</v>
      </c>
      <c r="I1504" s="298" t="s">
        <v>6018</v>
      </c>
      <c r="J1504" s="300">
        <v>45394</v>
      </c>
      <c r="K1504" s="300">
        <v>45402</v>
      </c>
    </row>
    <row r="1505" spans="1:11" ht="14.9" customHeight="1">
      <c r="A1505" s="298">
        <v>2149279272</v>
      </c>
      <c r="B1505" s="298" t="s">
        <v>2860</v>
      </c>
      <c r="C1505" s="299" t="s">
        <v>6019</v>
      </c>
      <c r="D1505" s="298" t="s">
        <v>2862</v>
      </c>
      <c r="E1505" s="298" t="s">
        <v>2863</v>
      </c>
      <c r="F1505" s="298" t="s">
        <v>2864</v>
      </c>
      <c r="G1505" s="298" t="s">
        <v>3321</v>
      </c>
      <c r="H1505" s="298" t="s">
        <v>4128</v>
      </c>
      <c r="I1505" s="298" t="s">
        <v>6020</v>
      </c>
      <c r="J1505" s="300">
        <v>45393</v>
      </c>
      <c r="K1505" s="300">
        <v>45401</v>
      </c>
    </row>
    <row r="1506" spans="1:11" ht="14.9" customHeight="1">
      <c r="A1506" s="298">
        <v>2149279190</v>
      </c>
      <c r="B1506" s="298" t="s">
        <v>2860</v>
      </c>
      <c r="C1506" s="299" t="s">
        <v>6021</v>
      </c>
      <c r="D1506" s="298" t="s">
        <v>2862</v>
      </c>
      <c r="E1506" s="298" t="s">
        <v>2863</v>
      </c>
      <c r="F1506" s="298" t="s">
        <v>2864</v>
      </c>
      <c r="G1506" s="298" t="s">
        <v>2906</v>
      </c>
      <c r="H1506" s="298" t="s">
        <v>5015</v>
      </c>
      <c r="I1506" s="298" t="s">
        <v>6022</v>
      </c>
      <c r="J1506" s="300">
        <v>45366</v>
      </c>
      <c r="K1506" s="300">
        <v>45374</v>
      </c>
    </row>
    <row r="1507" spans="1:11" ht="14.9" customHeight="1">
      <c r="A1507" s="298">
        <v>2149278747</v>
      </c>
      <c r="B1507" s="298" t="s">
        <v>2860</v>
      </c>
      <c r="C1507" s="299" t="s">
        <v>6023</v>
      </c>
      <c r="D1507" s="298" t="s">
        <v>2869</v>
      </c>
      <c r="E1507" s="298" t="s">
        <v>2863</v>
      </c>
      <c r="F1507" s="298" t="s">
        <v>2864</v>
      </c>
      <c r="G1507" s="298" t="s">
        <v>3321</v>
      </c>
      <c r="H1507" s="298" t="s">
        <v>6024</v>
      </c>
      <c r="I1507" s="298" t="s">
        <v>6025</v>
      </c>
      <c r="J1507" s="300">
        <v>45387</v>
      </c>
      <c r="K1507" s="300">
        <v>45395</v>
      </c>
    </row>
    <row r="1508" spans="1:11" ht="14.9" customHeight="1">
      <c r="A1508" s="298">
        <v>2149278170</v>
      </c>
      <c r="B1508" s="298" t="s">
        <v>2860</v>
      </c>
      <c r="C1508" s="299" t="s">
        <v>6026</v>
      </c>
      <c r="D1508" s="298" t="s">
        <v>2869</v>
      </c>
      <c r="E1508" s="298" t="s">
        <v>2863</v>
      </c>
      <c r="F1508" s="298" t="s">
        <v>2864</v>
      </c>
      <c r="G1508" s="298" t="s">
        <v>2865</v>
      </c>
      <c r="H1508" s="298" t="s">
        <v>4681</v>
      </c>
      <c r="I1508" s="298" t="s">
        <v>6027</v>
      </c>
      <c r="J1508" s="300">
        <v>45386</v>
      </c>
      <c r="K1508" s="300">
        <v>45394</v>
      </c>
    </row>
    <row r="1509" spans="1:11" ht="14.9" customHeight="1">
      <c r="A1509" s="298">
        <v>2149274918</v>
      </c>
      <c r="B1509" s="298" t="s">
        <v>2860</v>
      </c>
      <c r="C1509" s="299" t="s">
        <v>6028</v>
      </c>
      <c r="D1509" s="298" t="s">
        <v>5955</v>
      </c>
      <c r="E1509" s="298" t="s">
        <v>2863</v>
      </c>
      <c r="F1509" s="298" t="s">
        <v>5189</v>
      </c>
      <c r="G1509" s="298" t="s">
        <v>3321</v>
      </c>
      <c r="H1509" s="298" t="s">
        <v>6029</v>
      </c>
      <c r="I1509" s="298" t="s">
        <v>6030</v>
      </c>
      <c r="J1509" s="300">
        <v>45384</v>
      </c>
      <c r="K1509" s="300">
        <v>45392</v>
      </c>
    </row>
    <row r="1510" spans="1:11" ht="14.9" customHeight="1">
      <c r="A1510" s="298">
        <v>2149286641</v>
      </c>
      <c r="B1510" s="298" t="s">
        <v>2860</v>
      </c>
      <c r="C1510" s="299" t="s">
        <v>6031</v>
      </c>
      <c r="D1510" s="298" t="s">
        <v>2869</v>
      </c>
      <c r="E1510" s="298" t="s">
        <v>2863</v>
      </c>
      <c r="F1510" s="298" t="s">
        <v>2864</v>
      </c>
      <c r="G1510" s="298" t="s">
        <v>4774</v>
      </c>
      <c r="H1510" s="298" t="s">
        <v>2999</v>
      </c>
      <c r="I1510" s="298" t="s">
        <v>6032</v>
      </c>
      <c r="J1510" s="300">
        <v>45379</v>
      </c>
      <c r="K1510" s="300">
        <v>45387</v>
      </c>
    </row>
    <row r="1511" spans="1:11" ht="14.9" customHeight="1">
      <c r="A1511" s="298">
        <v>2149286434</v>
      </c>
      <c r="B1511" s="298" t="s">
        <v>2860</v>
      </c>
      <c r="C1511" s="299" t="s">
        <v>6033</v>
      </c>
      <c r="D1511" s="298" t="s">
        <v>2869</v>
      </c>
      <c r="E1511" s="298" t="s">
        <v>2863</v>
      </c>
      <c r="F1511" s="298" t="s">
        <v>2864</v>
      </c>
      <c r="G1511" s="298" t="s">
        <v>2923</v>
      </c>
      <c r="H1511" s="298" t="s">
        <v>2978</v>
      </c>
      <c r="I1511" s="298" t="s">
        <v>6034</v>
      </c>
      <c r="J1511" s="300">
        <v>45373</v>
      </c>
      <c r="K1511" s="300">
        <v>45381</v>
      </c>
    </row>
    <row r="1512" spans="1:11" ht="14.9" customHeight="1">
      <c r="A1512" s="298">
        <v>2149286391</v>
      </c>
      <c r="B1512" s="298" t="s">
        <v>2860</v>
      </c>
      <c r="C1512" s="299" t="s">
        <v>6035</v>
      </c>
      <c r="D1512" s="298" t="s">
        <v>2869</v>
      </c>
      <c r="E1512" s="298" t="s">
        <v>2863</v>
      </c>
      <c r="F1512" s="298" t="s">
        <v>2864</v>
      </c>
      <c r="G1512" s="298" t="s">
        <v>2902</v>
      </c>
      <c r="H1512" s="298" t="s">
        <v>2960</v>
      </c>
      <c r="I1512" s="298" t="s">
        <v>5711</v>
      </c>
      <c r="J1512" s="300">
        <v>45355</v>
      </c>
      <c r="K1512" s="300">
        <v>45363</v>
      </c>
    </row>
    <row r="1513" spans="1:11" ht="14.9" customHeight="1">
      <c r="A1513" s="298">
        <v>2149292224</v>
      </c>
      <c r="B1513" s="298" t="s">
        <v>2860</v>
      </c>
      <c r="C1513" s="299" t="s">
        <v>6036</v>
      </c>
      <c r="D1513" s="298" t="s">
        <v>2869</v>
      </c>
      <c r="E1513" s="298" t="s">
        <v>2863</v>
      </c>
      <c r="F1513" s="298" t="s">
        <v>2864</v>
      </c>
      <c r="G1513" s="298" t="s">
        <v>3321</v>
      </c>
      <c r="H1513" s="298" t="s">
        <v>6024</v>
      </c>
      <c r="I1513" s="298" t="s">
        <v>6037</v>
      </c>
      <c r="J1513" s="300" t="s">
        <v>6038</v>
      </c>
      <c r="K1513" s="300" t="s">
        <v>6039</v>
      </c>
    </row>
    <row r="1514" spans="1:11" ht="14.9" customHeight="1">
      <c r="A1514" s="298">
        <v>2149287302</v>
      </c>
      <c r="B1514" s="298" t="s">
        <v>2860</v>
      </c>
      <c r="C1514" s="299" t="s">
        <v>6040</v>
      </c>
      <c r="D1514" s="298" t="s">
        <v>2869</v>
      </c>
      <c r="E1514" s="298" t="s">
        <v>2863</v>
      </c>
      <c r="F1514" s="298" t="s">
        <v>2864</v>
      </c>
      <c r="G1514" s="298" t="s">
        <v>2923</v>
      </c>
      <c r="H1514" s="298" t="s">
        <v>3112</v>
      </c>
      <c r="I1514" s="298" t="s">
        <v>6041</v>
      </c>
      <c r="J1514" s="300" t="s">
        <v>6042</v>
      </c>
      <c r="K1514" s="300" t="s">
        <v>6043</v>
      </c>
    </row>
    <row r="1515" spans="1:11" ht="14.9" customHeight="1">
      <c r="A1515" s="298">
        <v>2149302106</v>
      </c>
      <c r="B1515" s="298" t="s">
        <v>2860</v>
      </c>
      <c r="C1515" s="299" t="s">
        <v>6044</v>
      </c>
      <c r="D1515" s="298" t="s">
        <v>2869</v>
      </c>
      <c r="E1515" s="298" t="s">
        <v>2863</v>
      </c>
      <c r="F1515" s="298" t="s">
        <v>2864</v>
      </c>
      <c r="G1515" s="298" t="s">
        <v>2923</v>
      </c>
      <c r="H1515" s="298" t="s">
        <v>3041</v>
      </c>
      <c r="I1515" s="298" t="s">
        <v>6045</v>
      </c>
      <c r="J1515" s="300">
        <v>45233</v>
      </c>
      <c r="K1515" s="300">
        <v>45241</v>
      </c>
    </row>
    <row r="1516" spans="1:11" ht="14.9" customHeight="1">
      <c r="A1516" s="298">
        <v>2149302100</v>
      </c>
      <c r="B1516" s="298" t="s">
        <v>2860</v>
      </c>
      <c r="C1516" s="299" t="s">
        <v>6046</v>
      </c>
      <c r="D1516" s="298" t="s">
        <v>2869</v>
      </c>
      <c r="E1516" s="298" t="s">
        <v>2863</v>
      </c>
      <c r="F1516" s="298" t="s">
        <v>2864</v>
      </c>
      <c r="G1516" s="298" t="s">
        <v>2923</v>
      </c>
      <c r="H1516" s="298" t="s">
        <v>3041</v>
      </c>
      <c r="I1516" s="298" t="s">
        <v>6045</v>
      </c>
      <c r="J1516" s="300">
        <v>45232</v>
      </c>
      <c r="K1516" s="300">
        <v>45240</v>
      </c>
    </row>
    <row r="1517" spans="1:11" ht="14.9" customHeight="1">
      <c r="A1517" s="298">
        <v>2149302094</v>
      </c>
      <c r="B1517" s="298" t="s">
        <v>2860</v>
      </c>
      <c r="C1517" s="299" t="s">
        <v>6047</v>
      </c>
      <c r="D1517" s="298" t="s">
        <v>2869</v>
      </c>
      <c r="E1517" s="298" t="s">
        <v>2863</v>
      </c>
      <c r="F1517" s="298" t="s">
        <v>2864</v>
      </c>
      <c r="G1517" s="298" t="s">
        <v>2923</v>
      </c>
      <c r="H1517" s="298" t="s">
        <v>3041</v>
      </c>
      <c r="I1517" s="298" t="s">
        <v>6045</v>
      </c>
      <c r="J1517" s="300">
        <v>45232</v>
      </c>
      <c r="K1517" s="300">
        <v>45240</v>
      </c>
    </row>
    <row r="1518" spans="1:11" ht="14.9" customHeight="1">
      <c r="A1518" s="298">
        <v>2149302088</v>
      </c>
      <c r="B1518" s="298" t="s">
        <v>2860</v>
      </c>
      <c r="C1518" s="299" t="s">
        <v>6048</v>
      </c>
      <c r="D1518" s="298" t="s">
        <v>2869</v>
      </c>
      <c r="E1518" s="298" t="s">
        <v>2863</v>
      </c>
      <c r="F1518" s="298" t="s">
        <v>2864</v>
      </c>
      <c r="G1518" s="298" t="s">
        <v>2923</v>
      </c>
      <c r="H1518" s="298" t="s">
        <v>3041</v>
      </c>
      <c r="I1518" s="298" t="s">
        <v>6045</v>
      </c>
      <c r="J1518" s="300">
        <v>45232</v>
      </c>
      <c r="K1518" s="300">
        <v>45240</v>
      </c>
    </row>
    <row r="1519" spans="1:11" ht="14.9" customHeight="1">
      <c r="A1519" s="298">
        <v>2149302082</v>
      </c>
      <c r="B1519" s="298" t="s">
        <v>2860</v>
      </c>
      <c r="C1519" s="299" t="s">
        <v>6049</v>
      </c>
      <c r="D1519" s="298" t="s">
        <v>2869</v>
      </c>
      <c r="E1519" s="298" t="s">
        <v>2863</v>
      </c>
      <c r="F1519" s="298" t="s">
        <v>2864</v>
      </c>
      <c r="G1519" s="298" t="s">
        <v>2923</v>
      </c>
      <c r="H1519" s="298" t="s">
        <v>3041</v>
      </c>
      <c r="I1519" s="298" t="s">
        <v>6045</v>
      </c>
      <c r="J1519" s="300">
        <v>45232</v>
      </c>
      <c r="K1519" s="300">
        <v>45240</v>
      </c>
    </row>
    <row r="1520" spans="1:11" ht="14.9" customHeight="1">
      <c r="A1520" s="298">
        <v>2149300448</v>
      </c>
      <c r="B1520" s="298" t="s">
        <v>2860</v>
      </c>
      <c r="C1520" s="299" t="s">
        <v>6050</v>
      </c>
      <c r="D1520" s="298" t="s">
        <v>2876</v>
      </c>
      <c r="E1520" s="298" t="s">
        <v>2863</v>
      </c>
      <c r="F1520" s="298" t="s">
        <v>2864</v>
      </c>
      <c r="G1520" s="298" t="s">
        <v>6051</v>
      </c>
      <c r="H1520" s="298" t="s">
        <v>3631</v>
      </c>
      <c r="I1520" s="298" t="s">
        <v>6052</v>
      </c>
      <c r="J1520" s="300">
        <v>45383</v>
      </c>
      <c r="K1520" s="300">
        <v>45391</v>
      </c>
    </row>
    <row r="1521" spans="1:11" ht="14.9" customHeight="1">
      <c r="A1521" s="298">
        <v>2149299680</v>
      </c>
      <c r="B1521" s="298" t="s">
        <v>2860</v>
      </c>
      <c r="C1521" s="299" t="s">
        <v>6053</v>
      </c>
      <c r="D1521" s="298" t="s">
        <v>2869</v>
      </c>
      <c r="E1521" s="298" t="s">
        <v>2863</v>
      </c>
      <c r="F1521" s="298" t="s">
        <v>2864</v>
      </c>
      <c r="G1521" s="298" t="s">
        <v>2865</v>
      </c>
      <c r="H1521" s="298" t="s">
        <v>2971</v>
      </c>
      <c r="I1521" s="298" t="s">
        <v>6054</v>
      </c>
      <c r="J1521" s="300">
        <v>45394</v>
      </c>
      <c r="K1521" s="300">
        <v>45402</v>
      </c>
    </row>
    <row r="1522" spans="1:11" ht="14.9" customHeight="1">
      <c r="A1522" s="298">
        <v>2149294478</v>
      </c>
      <c r="B1522" s="298" t="s">
        <v>2860</v>
      </c>
      <c r="C1522" s="299" t="s">
        <v>6055</v>
      </c>
      <c r="D1522" s="298" t="s">
        <v>2869</v>
      </c>
      <c r="E1522" s="298" t="s">
        <v>2863</v>
      </c>
      <c r="F1522" s="298" t="s">
        <v>2864</v>
      </c>
      <c r="G1522" s="298" t="s">
        <v>2923</v>
      </c>
      <c r="H1522" s="298" t="s">
        <v>2978</v>
      </c>
      <c r="I1522" s="298" t="s">
        <v>6056</v>
      </c>
      <c r="J1522" s="300">
        <v>45383</v>
      </c>
      <c r="K1522" s="300">
        <v>45391</v>
      </c>
    </row>
    <row r="1523" spans="1:11" ht="14.9" customHeight="1">
      <c r="A1523" s="298">
        <v>2149294421</v>
      </c>
      <c r="B1523" s="298" t="s">
        <v>2860</v>
      </c>
      <c r="C1523" s="299" t="s">
        <v>6057</v>
      </c>
      <c r="D1523" s="298" t="s">
        <v>2869</v>
      </c>
      <c r="E1523" s="298" t="s">
        <v>2863</v>
      </c>
      <c r="F1523" s="298" t="s">
        <v>2864</v>
      </c>
      <c r="G1523" s="298" t="s">
        <v>2923</v>
      </c>
      <c r="H1523" s="298" t="s">
        <v>2978</v>
      </c>
      <c r="I1523" s="298" t="s">
        <v>6058</v>
      </c>
      <c r="J1523" s="300">
        <v>45374</v>
      </c>
      <c r="K1523" s="300">
        <v>45382</v>
      </c>
    </row>
    <row r="1524" spans="1:11" ht="14.9" customHeight="1">
      <c r="A1524" s="298">
        <v>2149302829</v>
      </c>
      <c r="B1524" s="298" t="s">
        <v>2860</v>
      </c>
      <c r="C1524" s="299" t="s">
        <v>6059</v>
      </c>
      <c r="D1524" s="298" t="s">
        <v>2869</v>
      </c>
      <c r="E1524" s="298" t="s">
        <v>2863</v>
      </c>
      <c r="F1524" s="298" t="s">
        <v>2864</v>
      </c>
      <c r="G1524" s="298" t="s">
        <v>2906</v>
      </c>
      <c r="H1524" s="298" t="s">
        <v>2978</v>
      </c>
      <c r="I1524" s="298" t="s">
        <v>6060</v>
      </c>
      <c r="J1524" s="300">
        <v>45380</v>
      </c>
      <c r="K1524" s="300">
        <v>45388</v>
      </c>
    </row>
    <row r="1525" spans="1:11" ht="14.9" customHeight="1">
      <c r="A1525" s="298">
        <v>2149302822</v>
      </c>
      <c r="B1525" s="298" t="s">
        <v>2860</v>
      </c>
      <c r="C1525" s="299" t="s">
        <v>6061</v>
      </c>
      <c r="D1525" s="298" t="s">
        <v>2869</v>
      </c>
      <c r="E1525" s="298" t="s">
        <v>2863</v>
      </c>
      <c r="F1525" s="298" t="s">
        <v>2864</v>
      </c>
      <c r="G1525" s="298" t="s">
        <v>2906</v>
      </c>
      <c r="H1525" s="298" t="s">
        <v>2978</v>
      </c>
      <c r="I1525" s="298" t="s">
        <v>6060</v>
      </c>
      <c r="J1525" s="300">
        <v>45380</v>
      </c>
      <c r="K1525" s="300">
        <v>45388</v>
      </c>
    </row>
    <row r="1526" spans="1:11" ht="14.9" customHeight="1">
      <c r="A1526" s="298">
        <v>2149302805</v>
      </c>
      <c r="B1526" s="298" t="s">
        <v>2860</v>
      </c>
      <c r="C1526" s="299" t="s">
        <v>6062</v>
      </c>
      <c r="D1526" s="298" t="s">
        <v>2869</v>
      </c>
      <c r="E1526" s="298" t="s">
        <v>2863</v>
      </c>
      <c r="F1526" s="298" t="s">
        <v>2864</v>
      </c>
      <c r="G1526" s="298" t="s">
        <v>2906</v>
      </c>
      <c r="H1526" s="298" t="s">
        <v>2978</v>
      </c>
      <c r="I1526" s="298" t="s">
        <v>6060</v>
      </c>
      <c r="J1526" s="300">
        <v>45378</v>
      </c>
      <c r="K1526" s="300">
        <v>45386</v>
      </c>
    </row>
    <row r="1527" spans="1:11" ht="14.9" customHeight="1">
      <c r="A1527" s="298">
        <v>2149302591</v>
      </c>
      <c r="B1527" s="298" t="s">
        <v>2860</v>
      </c>
      <c r="C1527" s="299" t="s">
        <v>6063</v>
      </c>
      <c r="D1527" s="298" t="s">
        <v>2869</v>
      </c>
      <c r="E1527" s="298" t="s">
        <v>2863</v>
      </c>
      <c r="F1527" s="298" t="s">
        <v>2864</v>
      </c>
      <c r="G1527" s="298" t="s">
        <v>2923</v>
      </c>
      <c r="H1527" s="298" t="s">
        <v>4374</v>
      </c>
      <c r="I1527" s="298" t="s">
        <v>6064</v>
      </c>
      <c r="J1527" s="300">
        <v>45388</v>
      </c>
      <c r="K1527" s="300">
        <v>45396</v>
      </c>
    </row>
    <row r="1528" spans="1:11" ht="14.9" customHeight="1">
      <c r="A1528" s="298">
        <v>2149302528</v>
      </c>
      <c r="B1528" s="298" t="s">
        <v>2860</v>
      </c>
      <c r="C1528" s="299" t="s">
        <v>6065</v>
      </c>
      <c r="D1528" s="298" t="s">
        <v>2869</v>
      </c>
      <c r="E1528" s="298" t="s">
        <v>2863</v>
      </c>
      <c r="F1528" s="298" t="s">
        <v>2864</v>
      </c>
      <c r="G1528" s="298" t="s">
        <v>2923</v>
      </c>
      <c r="H1528" s="298" t="s">
        <v>2971</v>
      </c>
      <c r="I1528" s="298" t="s">
        <v>6066</v>
      </c>
      <c r="J1528" s="300">
        <v>45386</v>
      </c>
      <c r="K1528" s="300">
        <v>45394</v>
      </c>
    </row>
    <row r="1529" spans="1:11" ht="14.9" customHeight="1">
      <c r="A1529" s="298">
        <v>2149309267</v>
      </c>
      <c r="B1529" s="298" t="s">
        <v>2860</v>
      </c>
      <c r="C1529" s="299" t="s">
        <v>6067</v>
      </c>
      <c r="D1529" s="298" t="s">
        <v>2869</v>
      </c>
      <c r="E1529" s="298" t="s">
        <v>2863</v>
      </c>
      <c r="F1529" s="298" t="s">
        <v>2864</v>
      </c>
      <c r="G1529" s="298" t="s">
        <v>2911</v>
      </c>
      <c r="H1529" s="298" t="s">
        <v>6068</v>
      </c>
      <c r="I1529" s="298" t="s">
        <v>6069</v>
      </c>
      <c r="J1529" s="300">
        <v>45393</v>
      </c>
      <c r="K1529" s="300">
        <v>45401</v>
      </c>
    </row>
    <row r="1530" spans="1:11" ht="14.9" customHeight="1">
      <c r="A1530" s="298">
        <v>2149309023</v>
      </c>
      <c r="B1530" s="298" t="s">
        <v>2860</v>
      </c>
      <c r="C1530" s="299" t="s">
        <v>6070</v>
      </c>
      <c r="D1530" s="298" t="s">
        <v>2862</v>
      </c>
      <c r="E1530" s="298" t="s">
        <v>2863</v>
      </c>
      <c r="F1530" s="298" t="s">
        <v>2864</v>
      </c>
      <c r="G1530" s="298" t="s">
        <v>2865</v>
      </c>
      <c r="H1530" s="298" t="s">
        <v>4356</v>
      </c>
      <c r="I1530" s="298" t="s">
        <v>6071</v>
      </c>
      <c r="J1530" s="300">
        <v>45401</v>
      </c>
      <c r="K1530" s="300">
        <v>45409</v>
      </c>
    </row>
    <row r="1531" spans="1:11" ht="14.9" customHeight="1">
      <c r="A1531" s="298">
        <v>2149308643</v>
      </c>
      <c r="B1531" s="298" t="s">
        <v>2860</v>
      </c>
      <c r="C1531" s="299" t="s">
        <v>6072</v>
      </c>
      <c r="D1531" s="298" t="s">
        <v>2869</v>
      </c>
      <c r="E1531" s="298" t="s">
        <v>2863</v>
      </c>
      <c r="F1531" s="298" t="s">
        <v>2864</v>
      </c>
      <c r="G1531" s="298" t="s">
        <v>2939</v>
      </c>
      <c r="H1531" s="298" t="s">
        <v>2960</v>
      </c>
      <c r="I1531" s="298" t="s">
        <v>6073</v>
      </c>
      <c r="J1531" s="300">
        <v>45376</v>
      </c>
      <c r="K1531" s="300">
        <v>45384</v>
      </c>
    </row>
    <row r="1532" spans="1:11" ht="14.9" customHeight="1">
      <c r="A1532" s="298">
        <v>2149315500</v>
      </c>
      <c r="B1532" s="298" t="s">
        <v>2860</v>
      </c>
      <c r="C1532" s="299" t="s">
        <v>6074</v>
      </c>
      <c r="D1532" s="298" t="s">
        <v>2869</v>
      </c>
      <c r="E1532" s="298" t="s">
        <v>2863</v>
      </c>
      <c r="F1532" s="298" t="s">
        <v>2864</v>
      </c>
      <c r="G1532" s="298" t="s">
        <v>2939</v>
      </c>
      <c r="H1532" s="298" t="s">
        <v>4556</v>
      </c>
      <c r="I1532" s="298" t="s">
        <v>6075</v>
      </c>
      <c r="J1532" s="300" t="s">
        <v>6076</v>
      </c>
      <c r="K1532" s="300" t="s">
        <v>6038</v>
      </c>
    </row>
    <row r="1533" spans="1:11" ht="14.9" customHeight="1">
      <c r="A1533" s="298">
        <v>2149314671</v>
      </c>
      <c r="B1533" s="298" t="s">
        <v>2860</v>
      </c>
      <c r="C1533" s="299" t="s">
        <v>6077</v>
      </c>
      <c r="D1533" s="298" t="s">
        <v>2862</v>
      </c>
      <c r="E1533" s="298" t="s">
        <v>2863</v>
      </c>
      <c r="F1533" s="298" t="s">
        <v>2864</v>
      </c>
      <c r="G1533" s="298" t="s">
        <v>2920</v>
      </c>
      <c r="H1533" s="298" t="s">
        <v>4310</v>
      </c>
      <c r="I1533" s="298" t="s">
        <v>6078</v>
      </c>
      <c r="J1533" s="300" t="s">
        <v>6039</v>
      </c>
      <c r="K1533" s="300" t="s">
        <v>6079</v>
      </c>
    </row>
    <row r="1534" spans="1:11" ht="14.9" customHeight="1">
      <c r="A1534" s="298">
        <v>2149317770</v>
      </c>
      <c r="B1534" s="298" t="s">
        <v>2860</v>
      </c>
      <c r="C1534" s="299" t="s">
        <v>6080</v>
      </c>
      <c r="D1534" s="298" t="s">
        <v>2869</v>
      </c>
      <c r="E1534" s="298" t="s">
        <v>2863</v>
      </c>
      <c r="F1534" s="298" t="s">
        <v>2864</v>
      </c>
      <c r="G1534" s="298" t="s">
        <v>2902</v>
      </c>
      <c r="H1534" s="298" t="s">
        <v>3106</v>
      </c>
      <c r="I1534" s="298" t="s">
        <v>6081</v>
      </c>
      <c r="J1534" s="300">
        <v>45384</v>
      </c>
      <c r="K1534" s="300">
        <v>45392</v>
      </c>
    </row>
    <row r="1535" spans="1:11" ht="14.9" customHeight="1">
      <c r="A1535" s="298">
        <v>2149323169</v>
      </c>
      <c r="B1535" s="298" t="s">
        <v>2860</v>
      </c>
      <c r="C1535" s="299" t="s">
        <v>6082</v>
      </c>
      <c r="D1535" s="298" t="s">
        <v>2876</v>
      </c>
      <c r="E1535" s="298" t="s">
        <v>2863</v>
      </c>
      <c r="F1535" s="298" t="s">
        <v>2864</v>
      </c>
      <c r="G1535" s="298" t="s">
        <v>2865</v>
      </c>
      <c r="H1535" s="298" t="s">
        <v>3213</v>
      </c>
      <c r="I1535" s="298" t="s">
        <v>6083</v>
      </c>
      <c r="J1535" s="300">
        <v>45398</v>
      </c>
      <c r="K1535" s="300">
        <v>45406</v>
      </c>
    </row>
    <row r="1536" spans="1:11" ht="14.9" customHeight="1">
      <c r="A1536" s="298">
        <v>2149322503</v>
      </c>
      <c r="B1536" s="298" t="s">
        <v>2860</v>
      </c>
      <c r="C1536" s="299" t="s">
        <v>6084</v>
      </c>
      <c r="D1536" s="298" t="s">
        <v>2862</v>
      </c>
      <c r="E1536" s="298" t="s">
        <v>2863</v>
      </c>
      <c r="F1536" s="298" t="s">
        <v>2864</v>
      </c>
      <c r="G1536" s="298" t="s">
        <v>2906</v>
      </c>
      <c r="H1536" s="298" t="s">
        <v>5015</v>
      </c>
      <c r="I1536" s="298" t="s">
        <v>6085</v>
      </c>
      <c r="J1536" s="300">
        <v>45390</v>
      </c>
      <c r="K1536" s="300">
        <v>45398</v>
      </c>
    </row>
    <row r="1537" spans="1:11" ht="14.9" customHeight="1">
      <c r="A1537" s="298">
        <v>2149322315</v>
      </c>
      <c r="B1537" s="298" t="s">
        <v>2860</v>
      </c>
      <c r="C1537" s="299" t="s">
        <v>6086</v>
      </c>
      <c r="D1537" s="298" t="s">
        <v>2862</v>
      </c>
      <c r="E1537" s="298" t="s">
        <v>2863</v>
      </c>
      <c r="F1537" s="298" t="s">
        <v>2864</v>
      </c>
      <c r="G1537" s="298" t="s">
        <v>2923</v>
      </c>
      <c r="H1537" s="298" t="s">
        <v>2924</v>
      </c>
      <c r="I1537" s="298" t="s">
        <v>6087</v>
      </c>
      <c r="J1537" s="300">
        <v>45400</v>
      </c>
      <c r="K1537" s="300">
        <v>45408</v>
      </c>
    </row>
    <row r="1538" spans="1:11" ht="14.9" customHeight="1">
      <c r="A1538" s="298">
        <v>2149322206</v>
      </c>
      <c r="B1538" s="298" t="s">
        <v>2860</v>
      </c>
      <c r="C1538" s="299" t="s">
        <v>6088</v>
      </c>
      <c r="D1538" s="298" t="s">
        <v>2862</v>
      </c>
      <c r="E1538" s="298" t="s">
        <v>2863</v>
      </c>
      <c r="F1538" s="298" t="s">
        <v>2864</v>
      </c>
      <c r="G1538" s="298" t="s">
        <v>2902</v>
      </c>
      <c r="H1538" s="298" t="s">
        <v>2884</v>
      </c>
      <c r="I1538" s="298" t="s">
        <v>6089</v>
      </c>
      <c r="J1538" s="300">
        <v>45398</v>
      </c>
      <c r="K1538" s="300">
        <v>45406</v>
      </c>
    </row>
    <row r="1539" spans="1:11" ht="14.9" customHeight="1">
      <c r="A1539" s="298">
        <v>2149329190</v>
      </c>
      <c r="B1539" s="298" t="s">
        <v>2860</v>
      </c>
      <c r="C1539" s="299" t="s">
        <v>6090</v>
      </c>
      <c r="D1539" s="298" t="s">
        <v>2869</v>
      </c>
      <c r="E1539" s="298" t="s">
        <v>2863</v>
      </c>
      <c r="F1539" s="298" t="s">
        <v>2864</v>
      </c>
      <c r="G1539" s="298" t="s">
        <v>2923</v>
      </c>
      <c r="H1539" s="298" t="s">
        <v>3037</v>
      </c>
      <c r="I1539" s="298" t="s">
        <v>6091</v>
      </c>
      <c r="J1539" s="300">
        <v>45384</v>
      </c>
      <c r="K1539" s="300">
        <v>45392</v>
      </c>
    </row>
    <row r="1540" spans="1:11" ht="14.9" customHeight="1">
      <c r="A1540" s="298">
        <v>2149328649</v>
      </c>
      <c r="B1540" s="298" t="s">
        <v>2860</v>
      </c>
      <c r="C1540" s="299" t="s">
        <v>6092</v>
      </c>
      <c r="D1540" s="298" t="s">
        <v>2869</v>
      </c>
      <c r="E1540" s="298" t="s">
        <v>2863</v>
      </c>
      <c r="F1540" s="298" t="s">
        <v>2864</v>
      </c>
      <c r="G1540" s="298" t="s">
        <v>2970</v>
      </c>
      <c r="H1540" s="298" t="s">
        <v>2999</v>
      </c>
      <c r="I1540" s="298" t="s">
        <v>6093</v>
      </c>
      <c r="J1540" s="300">
        <v>45405</v>
      </c>
      <c r="K1540" s="300">
        <v>45413</v>
      </c>
    </row>
    <row r="1541" spans="1:11" ht="14.9" customHeight="1">
      <c r="A1541" s="298">
        <v>2149328373</v>
      </c>
      <c r="B1541" s="298" t="s">
        <v>2860</v>
      </c>
      <c r="C1541" s="299" t="s">
        <v>6094</v>
      </c>
      <c r="D1541" s="298" t="s">
        <v>5188</v>
      </c>
      <c r="E1541" s="298" t="s">
        <v>2863</v>
      </c>
      <c r="F1541" s="298" t="s">
        <v>5189</v>
      </c>
      <c r="G1541" s="298" t="s">
        <v>2865</v>
      </c>
      <c r="H1541" s="298" t="s">
        <v>6095</v>
      </c>
      <c r="I1541" s="298" t="s">
        <v>6096</v>
      </c>
      <c r="J1541" s="300">
        <v>45398</v>
      </c>
      <c r="K1541" s="300">
        <v>45406</v>
      </c>
    </row>
    <row r="1542" spans="1:11" ht="14.9" customHeight="1">
      <c r="A1542" s="298">
        <v>2149328148</v>
      </c>
      <c r="B1542" s="298" t="s">
        <v>2860</v>
      </c>
      <c r="C1542" s="299" t="s">
        <v>6097</v>
      </c>
      <c r="D1542" s="298" t="s">
        <v>2869</v>
      </c>
      <c r="E1542" s="298" t="s">
        <v>2863</v>
      </c>
      <c r="F1542" s="298" t="s">
        <v>2864</v>
      </c>
      <c r="G1542" s="298" t="s">
        <v>2865</v>
      </c>
      <c r="H1542" s="298" t="s">
        <v>3185</v>
      </c>
      <c r="I1542" s="298" t="s">
        <v>6098</v>
      </c>
      <c r="J1542" s="300">
        <v>45399</v>
      </c>
      <c r="K1542" s="300">
        <v>45407</v>
      </c>
    </row>
    <row r="1543" spans="1:11" ht="14.9" customHeight="1">
      <c r="A1543" s="298">
        <v>2149337315</v>
      </c>
      <c r="B1543" s="298" t="s">
        <v>2860</v>
      </c>
      <c r="C1543" s="299" t="s">
        <v>6099</v>
      </c>
      <c r="D1543" s="298" t="s">
        <v>2869</v>
      </c>
      <c r="E1543" s="298" t="s">
        <v>2863</v>
      </c>
      <c r="F1543" s="298" t="s">
        <v>2864</v>
      </c>
      <c r="G1543" s="298" t="s">
        <v>2954</v>
      </c>
      <c r="H1543" s="298" t="s">
        <v>4556</v>
      </c>
      <c r="I1543" s="298" t="s">
        <v>6100</v>
      </c>
      <c r="J1543" s="300">
        <v>45400</v>
      </c>
      <c r="K1543" s="300">
        <v>45408</v>
      </c>
    </row>
    <row r="1544" spans="1:11" ht="14.9" customHeight="1">
      <c r="A1544" s="298">
        <v>2149336832</v>
      </c>
      <c r="B1544" s="298" t="s">
        <v>2860</v>
      </c>
      <c r="C1544" s="299" t="s">
        <v>6101</v>
      </c>
      <c r="D1544" s="298" t="s">
        <v>2869</v>
      </c>
      <c r="E1544" s="298" t="s">
        <v>2863</v>
      </c>
      <c r="F1544" s="298" t="s">
        <v>2864</v>
      </c>
      <c r="G1544" s="298" t="s">
        <v>2865</v>
      </c>
      <c r="H1544" s="298" t="s">
        <v>3247</v>
      </c>
      <c r="I1544" s="298" t="s">
        <v>6102</v>
      </c>
      <c r="J1544" s="300">
        <v>45400</v>
      </c>
      <c r="K1544" s="300">
        <v>45408</v>
      </c>
    </row>
    <row r="1545" spans="1:11" ht="14.9" customHeight="1">
      <c r="A1545" s="298">
        <v>2149336463</v>
      </c>
      <c r="B1545" s="298" t="s">
        <v>2860</v>
      </c>
      <c r="C1545" s="299" t="s">
        <v>6103</v>
      </c>
      <c r="D1545" s="298" t="s">
        <v>2869</v>
      </c>
      <c r="E1545" s="298" t="s">
        <v>2863</v>
      </c>
      <c r="F1545" s="298" t="s">
        <v>2864</v>
      </c>
      <c r="G1545" s="298" t="s">
        <v>2923</v>
      </c>
      <c r="H1545" s="298" t="s">
        <v>3681</v>
      </c>
      <c r="I1545" s="298" t="s">
        <v>6104</v>
      </c>
      <c r="J1545" s="300">
        <v>45387</v>
      </c>
      <c r="K1545" s="300">
        <v>45395</v>
      </c>
    </row>
    <row r="1546" spans="1:11" ht="14.9" customHeight="1">
      <c r="A1546" s="298">
        <v>2149336453</v>
      </c>
      <c r="B1546" s="298" t="s">
        <v>2860</v>
      </c>
      <c r="C1546" s="299" t="s">
        <v>6105</v>
      </c>
      <c r="D1546" s="298" t="s">
        <v>2869</v>
      </c>
      <c r="E1546" s="298" t="s">
        <v>2863</v>
      </c>
      <c r="F1546" s="298" t="s">
        <v>2864</v>
      </c>
      <c r="G1546" s="298" t="s">
        <v>2923</v>
      </c>
      <c r="H1546" s="298" t="s">
        <v>3681</v>
      </c>
      <c r="I1546" s="298" t="s">
        <v>6104</v>
      </c>
      <c r="J1546" s="300">
        <v>45386</v>
      </c>
      <c r="K1546" s="300">
        <v>45394</v>
      </c>
    </row>
    <row r="1547" spans="1:11" ht="14.9" customHeight="1">
      <c r="A1547" s="298">
        <v>2149332922</v>
      </c>
      <c r="B1547" s="298" t="s">
        <v>2860</v>
      </c>
      <c r="C1547" s="299" t="s">
        <v>6106</v>
      </c>
      <c r="D1547" s="298" t="s">
        <v>2869</v>
      </c>
      <c r="E1547" s="298" t="s">
        <v>2863</v>
      </c>
      <c r="F1547" s="298" t="s">
        <v>3770</v>
      </c>
      <c r="G1547" s="298" t="s">
        <v>2923</v>
      </c>
      <c r="H1547" s="298" t="s">
        <v>2978</v>
      </c>
      <c r="I1547" s="298" t="s">
        <v>6107</v>
      </c>
      <c r="J1547" s="300">
        <v>45385</v>
      </c>
      <c r="K1547" s="300">
        <v>45393</v>
      </c>
    </row>
    <row r="1548" spans="1:11" ht="14.9" customHeight="1">
      <c r="A1548" s="298">
        <v>2149346552</v>
      </c>
      <c r="B1548" s="298" t="s">
        <v>2860</v>
      </c>
      <c r="C1548" s="299" t="s">
        <v>6108</v>
      </c>
      <c r="D1548" s="298" t="s">
        <v>2869</v>
      </c>
      <c r="E1548" s="298" t="s">
        <v>2863</v>
      </c>
      <c r="F1548" s="298" t="s">
        <v>2864</v>
      </c>
      <c r="G1548" s="298" t="s">
        <v>2902</v>
      </c>
      <c r="H1548" s="298" t="s">
        <v>4775</v>
      </c>
      <c r="I1548" s="298" t="s">
        <v>6109</v>
      </c>
      <c r="J1548" s="300">
        <v>45386</v>
      </c>
      <c r="K1548" s="300">
        <v>45394</v>
      </c>
    </row>
    <row r="1549" spans="1:11" ht="14.9" customHeight="1">
      <c r="A1549" s="298">
        <v>2149345985</v>
      </c>
      <c r="B1549" s="298" t="s">
        <v>2860</v>
      </c>
      <c r="C1549" s="299" t="s">
        <v>6110</v>
      </c>
      <c r="D1549" s="298" t="s">
        <v>2869</v>
      </c>
      <c r="E1549" s="298" t="s">
        <v>2863</v>
      </c>
      <c r="F1549" s="298" t="s">
        <v>2864</v>
      </c>
      <c r="G1549" s="298" t="s">
        <v>2923</v>
      </c>
      <c r="H1549" s="298" t="s">
        <v>5211</v>
      </c>
      <c r="I1549" s="298" t="s">
        <v>6111</v>
      </c>
      <c r="J1549" s="300">
        <v>45400</v>
      </c>
      <c r="K1549" s="300">
        <v>45408</v>
      </c>
    </row>
    <row r="1550" spans="1:11" ht="14.9" customHeight="1">
      <c r="A1550" s="298">
        <v>2149345607</v>
      </c>
      <c r="B1550" s="298" t="s">
        <v>2860</v>
      </c>
      <c r="C1550" s="299" t="s">
        <v>6112</v>
      </c>
      <c r="D1550" s="298" t="s">
        <v>2876</v>
      </c>
      <c r="E1550" s="298" t="s">
        <v>2863</v>
      </c>
      <c r="F1550" s="298" t="s">
        <v>2864</v>
      </c>
      <c r="G1550" s="298" t="s">
        <v>2920</v>
      </c>
      <c r="H1550" s="298" t="s">
        <v>5433</v>
      </c>
      <c r="I1550" s="298" t="s">
        <v>6113</v>
      </c>
      <c r="J1550" s="300">
        <v>45398</v>
      </c>
      <c r="K1550" s="300">
        <v>45406</v>
      </c>
    </row>
    <row r="1551" spans="1:11" ht="14.9" customHeight="1">
      <c r="A1551" s="298">
        <v>2149345601</v>
      </c>
      <c r="B1551" s="298" t="s">
        <v>2860</v>
      </c>
      <c r="C1551" s="299" t="s">
        <v>6114</v>
      </c>
      <c r="D1551" s="298" t="s">
        <v>2876</v>
      </c>
      <c r="E1551" s="298" t="s">
        <v>2863</v>
      </c>
      <c r="F1551" s="298" t="s">
        <v>2864</v>
      </c>
      <c r="G1551" s="298" t="s">
        <v>2920</v>
      </c>
      <c r="H1551" s="298" t="s">
        <v>5433</v>
      </c>
      <c r="I1551" s="298" t="s">
        <v>6113</v>
      </c>
      <c r="J1551" s="300">
        <v>45398</v>
      </c>
      <c r="K1551" s="300">
        <v>45406</v>
      </c>
    </row>
    <row r="1552" spans="1:11" ht="14.9" customHeight="1">
      <c r="A1552" s="298">
        <v>2149345144</v>
      </c>
      <c r="B1552" s="298" t="s">
        <v>2860</v>
      </c>
      <c r="C1552" s="299" t="s">
        <v>6115</v>
      </c>
      <c r="D1552" s="298" t="s">
        <v>2869</v>
      </c>
      <c r="E1552" s="298" t="s">
        <v>2863</v>
      </c>
      <c r="F1552" s="298" t="s">
        <v>2864</v>
      </c>
      <c r="G1552" s="298" t="s">
        <v>2923</v>
      </c>
      <c r="H1552" s="298" t="s">
        <v>2978</v>
      </c>
      <c r="I1552" s="298" t="s">
        <v>6116</v>
      </c>
      <c r="J1552" s="300">
        <v>45385</v>
      </c>
      <c r="K1552" s="300">
        <v>45393</v>
      </c>
    </row>
    <row r="1553" spans="1:11" ht="14.9" customHeight="1">
      <c r="A1553" s="298">
        <v>2149341750</v>
      </c>
      <c r="B1553" s="298" t="s">
        <v>2860</v>
      </c>
      <c r="C1553" s="299" t="s">
        <v>6117</v>
      </c>
      <c r="D1553" s="298" t="s">
        <v>2869</v>
      </c>
      <c r="E1553" s="298" t="s">
        <v>2863</v>
      </c>
      <c r="F1553" s="298" t="s">
        <v>2864</v>
      </c>
      <c r="G1553" s="298" t="s">
        <v>2906</v>
      </c>
      <c r="H1553" s="298" t="s">
        <v>2978</v>
      </c>
      <c r="I1553" s="298" t="s">
        <v>6118</v>
      </c>
      <c r="J1553" s="300">
        <v>45385</v>
      </c>
      <c r="K1553" s="300">
        <v>45393</v>
      </c>
    </row>
    <row r="1554" spans="1:11" ht="14.9" customHeight="1">
      <c r="A1554" s="298">
        <v>2149341682</v>
      </c>
      <c r="B1554" s="298" t="s">
        <v>2860</v>
      </c>
      <c r="C1554" s="299" t="s">
        <v>6119</v>
      </c>
      <c r="D1554" s="298" t="s">
        <v>2869</v>
      </c>
      <c r="E1554" s="298" t="s">
        <v>2863</v>
      </c>
      <c r="F1554" s="298" t="s">
        <v>2864</v>
      </c>
      <c r="G1554" s="298" t="s">
        <v>2906</v>
      </c>
      <c r="H1554" s="298" t="s">
        <v>2978</v>
      </c>
      <c r="I1554" s="298" t="s">
        <v>6118</v>
      </c>
      <c r="J1554" s="300">
        <v>45385</v>
      </c>
      <c r="K1554" s="300">
        <v>45393</v>
      </c>
    </row>
    <row r="1555" spans="1:11" ht="14.9" customHeight="1">
      <c r="A1555" s="298">
        <v>2149355548</v>
      </c>
      <c r="B1555" s="298" t="s">
        <v>2860</v>
      </c>
      <c r="C1555" s="299" t="s">
        <v>6120</v>
      </c>
      <c r="D1555" s="298" t="s">
        <v>2862</v>
      </c>
      <c r="E1555" s="298" t="s">
        <v>2863</v>
      </c>
      <c r="F1555" s="298" t="s">
        <v>2864</v>
      </c>
      <c r="G1555" s="298" t="s">
        <v>2865</v>
      </c>
      <c r="H1555" s="298" t="s">
        <v>4356</v>
      </c>
      <c r="I1555" s="298" t="s">
        <v>6121</v>
      </c>
      <c r="J1555" s="300">
        <v>45408</v>
      </c>
      <c r="K1555" s="300">
        <v>45416</v>
      </c>
    </row>
    <row r="1556" spans="1:11" ht="14.9" customHeight="1">
      <c r="A1556" s="298">
        <v>2149355248</v>
      </c>
      <c r="B1556" s="298" t="s">
        <v>2860</v>
      </c>
      <c r="C1556" s="299" t="s">
        <v>6122</v>
      </c>
      <c r="D1556" s="298" t="s">
        <v>2869</v>
      </c>
      <c r="E1556" s="298" t="s">
        <v>2863</v>
      </c>
      <c r="F1556" s="298" t="s">
        <v>2864</v>
      </c>
      <c r="G1556" s="298" t="s">
        <v>2865</v>
      </c>
      <c r="H1556" s="298" t="s">
        <v>3185</v>
      </c>
      <c r="I1556" s="298" t="s">
        <v>6123</v>
      </c>
      <c r="J1556" s="300">
        <v>45400</v>
      </c>
      <c r="K1556" s="300">
        <v>45408</v>
      </c>
    </row>
    <row r="1557" spans="1:11" ht="14.9" customHeight="1">
      <c r="A1557" s="298">
        <v>2149354166</v>
      </c>
      <c r="B1557" s="298" t="s">
        <v>2860</v>
      </c>
      <c r="C1557" s="299" t="s">
        <v>6124</v>
      </c>
      <c r="D1557" s="298" t="s">
        <v>2862</v>
      </c>
      <c r="E1557" s="298" t="s">
        <v>2863</v>
      </c>
      <c r="F1557" s="298" t="s">
        <v>2864</v>
      </c>
      <c r="G1557" s="298" t="s">
        <v>2906</v>
      </c>
      <c r="H1557" s="298" t="s">
        <v>4128</v>
      </c>
      <c r="I1557" s="298" t="s">
        <v>6125</v>
      </c>
      <c r="J1557" s="300">
        <v>45407</v>
      </c>
      <c r="K1557" s="300">
        <v>45415</v>
      </c>
    </row>
    <row r="1558" spans="1:11" ht="14.9" customHeight="1">
      <c r="A1558" s="298">
        <v>2149348712</v>
      </c>
      <c r="B1558" s="298" t="s">
        <v>2860</v>
      </c>
      <c r="C1558" s="299" t="s">
        <v>6126</v>
      </c>
      <c r="D1558" s="298" t="s">
        <v>2869</v>
      </c>
      <c r="E1558" s="298" t="s">
        <v>2863</v>
      </c>
      <c r="F1558" s="298" t="s">
        <v>2864</v>
      </c>
      <c r="G1558" s="298" t="s">
        <v>2865</v>
      </c>
      <c r="H1558" s="298" t="s">
        <v>3336</v>
      </c>
      <c r="I1558" s="298" t="s">
        <v>6127</v>
      </c>
      <c r="J1558" s="300">
        <v>45404</v>
      </c>
      <c r="K1558" s="300">
        <v>45412</v>
      </c>
    </row>
    <row r="1559" spans="1:11" ht="14.9" customHeight="1">
      <c r="A1559" s="298">
        <v>2149380562</v>
      </c>
      <c r="B1559" s="298" t="s">
        <v>2860</v>
      </c>
      <c r="C1559" s="299" t="s">
        <v>6128</v>
      </c>
      <c r="D1559" s="298" t="s">
        <v>2869</v>
      </c>
      <c r="E1559" s="298" t="s">
        <v>2863</v>
      </c>
      <c r="F1559" s="298" t="s">
        <v>2864</v>
      </c>
      <c r="G1559" s="298" t="s">
        <v>2923</v>
      </c>
      <c r="H1559" s="298" t="s">
        <v>4374</v>
      </c>
      <c r="I1559" s="298" t="s">
        <v>6129</v>
      </c>
    </row>
    <row r="1560" spans="1:11" ht="14.9" customHeight="1">
      <c r="A1560" s="298">
        <v>2149379523</v>
      </c>
      <c r="B1560" s="298" t="s">
        <v>2860</v>
      </c>
      <c r="C1560" s="299" t="s">
        <v>6130</v>
      </c>
      <c r="D1560" s="298" t="s">
        <v>2869</v>
      </c>
      <c r="E1560" s="298" t="s">
        <v>2863</v>
      </c>
      <c r="F1560" s="298" t="s">
        <v>2864</v>
      </c>
      <c r="G1560" s="298" t="s">
        <v>2865</v>
      </c>
      <c r="H1560" s="298" t="s">
        <v>4758</v>
      </c>
      <c r="I1560" s="298" t="s">
        <v>6131</v>
      </c>
    </row>
    <row r="1561" spans="1:11" ht="14.9" customHeight="1">
      <c r="A1561" s="298">
        <v>2149379106</v>
      </c>
      <c r="B1561" s="298" t="s">
        <v>2860</v>
      </c>
      <c r="C1561" s="299" t="s">
        <v>6132</v>
      </c>
      <c r="D1561" s="298" t="s">
        <v>2862</v>
      </c>
      <c r="E1561" s="298" t="s">
        <v>2863</v>
      </c>
      <c r="F1561" s="298" t="s">
        <v>2864</v>
      </c>
      <c r="G1561" s="298" t="s">
        <v>2923</v>
      </c>
      <c r="H1561" s="298" t="s">
        <v>2880</v>
      </c>
      <c r="I1561" s="298" t="s">
        <v>6133</v>
      </c>
    </row>
    <row r="1562" spans="1:11" ht="14.9" customHeight="1">
      <c r="A1562" s="298">
        <v>2149373675</v>
      </c>
      <c r="B1562" s="298" t="s">
        <v>2860</v>
      </c>
      <c r="C1562" s="299" t="s">
        <v>6134</v>
      </c>
      <c r="D1562" s="298" t="s">
        <v>2869</v>
      </c>
      <c r="E1562" s="298" t="s">
        <v>2863</v>
      </c>
      <c r="F1562" s="298" t="s">
        <v>2864</v>
      </c>
      <c r="G1562" s="298" t="s">
        <v>2923</v>
      </c>
      <c r="H1562" s="298" t="s">
        <v>4374</v>
      </c>
      <c r="I1562" s="298" t="s">
        <v>6135</v>
      </c>
    </row>
    <row r="1563" spans="1:11" ht="14.9" customHeight="1">
      <c r="A1563" s="298">
        <v>2149373430</v>
      </c>
      <c r="B1563" s="298" t="s">
        <v>2860</v>
      </c>
      <c r="C1563" s="299" t="s">
        <v>6136</v>
      </c>
      <c r="D1563" s="298" t="s">
        <v>2869</v>
      </c>
      <c r="E1563" s="298" t="s">
        <v>2863</v>
      </c>
      <c r="F1563" s="298" t="s">
        <v>2864</v>
      </c>
      <c r="G1563" s="298" t="s">
        <v>2923</v>
      </c>
      <c r="H1563" s="298" t="s">
        <v>3037</v>
      </c>
      <c r="I1563" s="298" t="s">
        <v>6137</v>
      </c>
    </row>
    <row r="1564" spans="1:11" ht="14.9" customHeight="1">
      <c r="A1564" s="298">
        <v>2149373424</v>
      </c>
      <c r="B1564" s="298" t="s">
        <v>2860</v>
      </c>
      <c r="C1564" s="299" t="s">
        <v>6138</v>
      </c>
      <c r="D1564" s="298" t="s">
        <v>2869</v>
      </c>
      <c r="E1564" s="298" t="s">
        <v>2863</v>
      </c>
      <c r="F1564" s="298" t="s">
        <v>2864</v>
      </c>
      <c r="G1564" s="298" t="s">
        <v>2923</v>
      </c>
      <c r="H1564" s="298" t="s">
        <v>3037</v>
      </c>
      <c r="I1564" s="298" t="s">
        <v>6137</v>
      </c>
    </row>
    <row r="1565" spans="1:11" ht="14.9" customHeight="1">
      <c r="A1565" s="298">
        <v>2149372480</v>
      </c>
      <c r="B1565" s="298" t="s">
        <v>2860</v>
      </c>
      <c r="C1565" s="299" t="s">
        <v>6139</v>
      </c>
      <c r="D1565" s="298" t="s">
        <v>2869</v>
      </c>
      <c r="E1565" s="298" t="s">
        <v>2863</v>
      </c>
      <c r="F1565" s="298" t="s">
        <v>2864</v>
      </c>
      <c r="G1565" s="298" t="s">
        <v>2923</v>
      </c>
      <c r="H1565" s="298" t="s">
        <v>3279</v>
      </c>
      <c r="I1565" s="298" t="s">
        <v>6140</v>
      </c>
    </row>
    <row r="1566" spans="1:11" ht="14.9" customHeight="1">
      <c r="A1566" s="298">
        <v>2149372424</v>
      </c>
      <c r="B1566" s="298" t="s">
        <v>2860</v>
      </c>
      <c r="C1566" s="299" t="s">
        <v>6141</v>
      </c>
      <c r="D1566" s="298" t="s">
        <v>2862</v>
      </c>
      <c r="E1566" s="298" t="s">
        <v>2863</v>
      </c>
      <c r="F1566" s="298" t="s">
        <v>2864</v>
      </c>
      <c r="G1566" s="298" t="s">
        <v>2865</v>
      </c>
      <c r="H1566" s="298" t="s">
        <v>2880</v>
      </c>
      <c r="I1566" s="298" t="s">
        <v>5903</v>
      </c>
    </row>
    <row r="1567" spans="1:11" ht="14.9" customHeight="1">
      <c r="A1567" s="298">
        <v>2149372071</v>
      </c>
      <c r="B1567" s="298" t="s">
        <v>2860</v>
      </c>
      <c r="C1567" s="299" t="s">
        <v>6142</v>
      </c>
      <c r="D1567" s="298" t="s">
        <v>2876</v>
      </c>
      <c r="E1567" s="298" t="s">
        <v>2863</v>
      </c>
      <c r="F1567" s="298" t="s">
        <v>2864</v>
      </c>
      <c r="G1567" s="298" t="s">
        <v>2865</v>
      </c>
      <c r="H1567" s="298" t="s">
        <v>3464</v>
      </c>
      <c r="I1567" s="298" t="s">
        <v>6143</v>
      </c>
    </row>
    <row r="1568" spans="1:11" ht="14.9" customHeight="1">
      <c r="A1568" s="298">
        <v>2149371059</v>
      </c>
      <c r="B1568" s="298" t="s">
        <v>2860</v>
      </c>
      <c r="C1568" s="299" t="s">
        <v>6144</v>
      </c>
      <c r="D1568" s="298" t="s">
        <v>2862</v>
      </c>
      <c r="E1568" s="298" t="s">
        <v>2863</v>
      </c>
      <c r="F1568" s="298" t="s">
        <v>2864</v>
      </c>
      <c r="G1568" s="298" t="s">
        <v>2865</v>
      </c>
      <c r="H1568" s="298" t="s">
        <v>2880</v>
      </c>
      <c r="I1568" s="298" t="s">
        <v>6145</v>
      </c>
    </row>
    <row r="1569" spans="1:11" ht="14.9" customHeight="1">
      <c r="A1569" s="298">
        <v>2149366551</v>
      </c>
      <c r="B1569" s="298" t="s">
        <v>2860</v>
      </c>
      <c r="C1569" s="299" t="s">
        <v>6146</v>
      </c>
      <c r="D1569" s="298" t="s">
        <v>2869</v>
      </c>
      <c r="E1569" s="298" t="s">
        <v>2863</v>
      </c>
      <c r="F1569" s="298" t="s">
        <v>2864</v>
      </c>
      <c r="G1569" s="298" t="s">
        <v>2923</v>
      </c>
      <c r="H1569" s="298" t="s">
        <v>3681</v>
      </c>
      <c r="I1569" s="298" t="s">
        <v>6147</v>
      </c>
    </row>
    <row r="1570" spans="1:11" ht="14.9" customHeight="1">
      <c r="A1570" s="298">
        <v>2149365249</v>
      </c>
      <c r="B1570" s="298" t="s">
        <v>2860</v>
      </c>
      <c r="C1570" s="299" t="s">
        <v>6148</v>
      </c>
      <c r="D1570" s="298" t="s">
        <v>2869</v>
      </c>
      <c r="E1570" s="298" t="s">
        <v>2863</v>
      </c>
      <c r="F1570" s="298" t="s">
        <v>2864</v>
      </c>
      <c r="G1570" s="298" t="s">
        <v>2923</v>
      </c>
      <c r="H1570" s="298" t="s">
        <v>6149</v>
      </c>
      <c r="I1570" s="298" t="s">
        <v>6150</v>
      </c>
    </row>
    <row r="1571" spans="1:11" ht="14.9" customHeight="1">
      <c r="A1571" s="298">
        <v>2149365029</v>
      </c>
      <c r="B1571" s="298" t="s">
        <v>2860</v>
      </c>
      <c r="C1571" s="299" t="s">
        <v>6151</v>
      </c>
      <c r="D1571" s="298" t="s">
        <v>2869</v>
      </c>
      <c r="E1571" s="298" t="s">
        <v>2863</v>
      </c>
      <c r="F1571" s="298" t="s">
        <v>2864</v>
      </c>
      <c r="G1571" s="298" t="s">
        <v>2923</v>
      </c>
      <c r="H1571" s="298" t="s">
        <v>4287</v>
      </c>
      <c r="I1571" s="298" t="s">
        <v>6152</v>
      </c>
    </row>
    <row r="1572" spans="1:11" ht="14.9" customHeight="1">
      <c r="A1572" s="298">
        <v>2149365016</v>
      </c>
      <c r="B1572" s="298" t="s">
        <v>2860</v>
      </c>
      <c r="C1572" s="299" t="s">
        <v>6153</v>
      </c>
      <c r="D1572" s="298" t="s">
        <v>2869</v>
      </c>
      <c r="E1572" s="298" t="s">
        <v>2863</v>
      </c>
      <c r="F1572" s="298" t="s">
        <v>2864</v>
      </c>
      <c r="G1572" s="298" t="s">
        <v>2923</v>
      </c>
      <c r="H1572" s="298" t="s">
        <v>6154</v>
      </c>
      <c r="I1572" s="298" t="s">
        <v>6155</v>
      </c>
    </row>
    <row r="1573" spans="1:11" ht="14.9" customHeight="1">
      <c r="A1573" s="298">
        <v>2149364895</v>
      </c>
      <c r="B1573" s="298" t="s">
        <v>2860</v>
      </c>
      <c r="C1573" s="299" t="s">
        <v>6156</v>
      </c>
      <c r="D1573" s="298" t="s">
        <v>2869</v>
      </c>
      <c r="E1573" s="298" t="s">
        <v>2863</v>
      </c>
      <c r="F1573" s="298" t="s">
        <v>2864</v>
      </c>
      <c r="G1573" s="298" t="s">
        <v>2923</v>
      </c>
      <c r="H1573" s="298" t="s">
        <v>3026</v>
      </c>
      <c r="I1573" s="298" t="s">
        <v>6157</v>
      </c>
    </row>
    <row r="1574" spans="1:11" ht="14.9" customHeight="1">
      <c r="A1574" s="298">
        <v>2149364587</v>
      </c>
      <c r="B1574" s="298" t="s">
        <v>2860</v>
      </c>
      <c r="C1574" s="299" t="s">
        <v>6158</v>
      </c>
      <c r="D1574" s="298" t="s">
        <v>2869</v>
      </c>
      <c r="E1574" s="298" t="s">
        <v>2863</v>
      </c>
      <c r="F1574" s="298" t="s">
        <v>2864</v>
      </c>
      <c r="G1574" s="298" t="s">
        <v>2998</v>
      </c>
      <c r="H1574" s="298" t="s">
        <v>3276</v>
      </c>
      <c r="I1574" s="298" t="s">
        <v>6159</v>
      </c>
    </row>
    <row r="1575" spans="1:11" ht="14.9" customHeight="1">
      <c r="A1575" s="298">
        <v>2149364146</v>
      </c>
      <c r="B1575" s="298" t="s">
        <v>2860</v>
      </c>
      <c r="C1575" s="299" t="s">
        <v>6160</v>
      </c>
      <c r="D1575" s="298" t="s">
        <v>2869</v>
      </c>
      <c r="E1575" s="298" t="s">
        <v>2863</v>
      </c>
      <c r="F1575" s="298" t="s">
        <v>2864</v>
      </c>
      <c r="G1575" s="298" t="s">
        <v>2923</v>
      </c>
      <c r="H1575" s="298" t="s">
        <v>2978</v>
      </c>
      <c r="I1575" s="298" t="s">
        <v>6161</v>
      </c>
    </row>
    <row r="1576" spans="1:11" ht="14.9" customHeight="1">
      <c r="A1576" s="298">
        <v>2149363682</v>
      </c>
      <c r="B1576" s="298" t="s">
        <v>2860</v>
      </c>
      <c r="C1576" s="299" t="s">
        <v>6162</v>
      </c>
      <c r="D1576" s="298" t="s">
        <v>2869</v>
      </c>
      <c r="E1576" s="298" t="s">
        <v>2863</v>
      </c>
      <c r="F1576" s="298" t="s">
        <v>2864</v>
      </c>
      <c r="G1576" s="298" t="s">
        <v>2906</v>
      </c>
      <c r="H1576" s="298" t="s">
        <v>3037</v>
      </c>
      <c r="I1576" s="298" t="s">
        <v>6091</v>
      </c>
    </row>
    <row r="1577" spans="1:11" ht="14.9" customHeight="1">
      <c r="A1577" s="298">
        <v>2149360775</v>
      </c>
      <c r="B1577" s="298" t="s">
        <v>2860</v>
      </c>
      <c r="C1577" s="299" t="s">
        <v>6163</v>
      </c>
      <c r="D1577" s="298" t="s">
        <v>2869</v>
      </c>
      <c r="E1577" s="298" t="s">
        <v>2863</v>
      </c>
      <c r="F1577" s="298" t="s">
        <v>2864</v>
      </c>
      <c r="G1577" s="298" t="s">
        <v>2865</v>
      </c>
      <c r="H1577" s="298" t="s">
        <v>3915</v>
      </c>
      <c r="I1577" s="298" t="s">
        <v>6164</v>
      </c>
    </row>
    <row r="1578" spans="1:11" ht="14.9" customHeight="1">
      <c r="A1578" s="298">
        <v>2149357511</v>
      </c>
      <c r="B1578" s="298" t="s">
        <v>2860</v>
      </c>
      <c r="C1578" s="299" t="s">
        <v>6165</v>
      </c>
      <c r="D1578" s="298" t="s">
        <v>2876</v>
      </c>
      <c r="E1578" s="298" t="s">
        <v>2863</v>
      </c>
      <c r="F1578" s="298" t="s">
        <v>2864</v>
      </c>
      <c r="G1578" s="298" t="s">
        <v>2865</v>
      </c>
      <c r="H1578" s="298" t="s">
        <v>4538</v>
      </c>
      <c r="I1578" s="298" t="s">
        <v>6166</v>
      </c>
    </row>
    <row r="1579" spans="1:11" ht="14.9" customHeight="1">
      <c r="A1579" s="298">
        <v>2149388683</v>
      </c>
      <c r="B1579" s="298" t="s">
        <v>2860</v>
      </c>
      <c r="C1579" s="299" t="s">
        <v>6167</v>
      </c>
      <c r="D1579" s="298" t="s">
        <v>2869</v>
      </c>
      <c r="E1579" s="298" t="s">
        <v>2863</v>
      </c>
      <c r="F1579" s="298" t="s">
        <v>2864</v>
      </c>
      <c r="G1579" s="298" t="s">
        <v>2923</v>
      </c>
      <c r="H1579" s="298" t="s">
        <v>4374</v>
      </c>
      <c r="I1579" s="298" t="s">
        <v>6168</v>
      </c>
      <c r="J1579" s="300" t="s">
        <v>6039</v>
      </c>
      <c r="K1579" s="300" t="s">
        <v>6079</v>
      </c>
    </row>
    <row r="1580" spans="1:11" ht="14.9" customHeight="1">
      <c r="A1580" s="298">
        <v>2149388666</v>
      </c>
      <c r="B1580" s="298" t="s">
        <v>2860</v>
      </c>
      <c r="C1580" s="299" t="s">
        <v>6169</v>
      </c>
      <c r="D1580" s="298" t="s">
        <v>2869</v>
      </c>
      <c r="E1580" s="298" t="s">
        <v>2863</v>
      </c>
      <c r="F1580" s="298" t="s">
        <v>2864</v>
      </c>
      <c r="G1580" s="298" t="s">
        <v>2923</v>
      </c>
      <c r="H1580" s="298" t="s">
        <v>4374</v>
      </c>
      <c r="I1580" s="298" t="s">
        <v>6170</v>
      </c>
      <c r="J1580" s="300" t="s">
        <v>5945</v>
      </c>
      <c r="K1580" s="300" t="s">
        <v>6171</v>
      </c>
    </row>
    <row r="1581" spans="1:11" ht="14.9" customHeight="1">
      <c r="A1581" s="298">
        <v>2149388629</v>
      </c>
      <c r="B1581" s="298" t="s">
        <v>2860</v>
      </c>
      <c r="C1581" s="299" t="s">
        <v>6172</v>
      </c>
      <c r="D1581" s="298" t="s">
        <v>2876</v>
      </c>
      <c r="E1581" s="298" t="s">
        <v>2863</v>
      </c>
      <c r="F1581" s="298" t="s">
        <v>2864</v>
      </c>
      <c r="G1581" s="298" t="s">
        <v>3444</v>
      </c>
      <c r="H1581" s="298" t="s">
        <v>3445</v>
      </c>
      <c r="I1581" s="298" t="s">
        <v>6173</v>
      </c>
      <c r="J1581" s="300" t="s">
        <v>6174</v>
      </c>
      <c r="K1581" s="300" t="s">
        <v>6175</v>
      </c>
    </row>
    <row r="1582" spans="1:11" ht="14.9" customHeight="1">
      <c r="A1582" s="298">
        <v>2149385868</v>
      </c>
      <c r="B1582" s="298" t="s">
        <v>2860</v>
      </c>
      <c r="C1582" s="299" t="s">
        <v>6176</v>
      </c>
      <c r="D1582" s="298" t="s">
        <v>2869</v>
      </c>
      <c r="E1582" s="298" t="s">
        <v>2863</v>
      </c>
      <c r="F1582" s="298" t="s">
        <v>2864</v>
      </c>
      <c r="G1582" s="298" t="s">
        <v>2923</v>
      </c>
      <c r="H1582" s="298" t="s">
        <v>3681</v>
      </c>
      <c r="I1582" s="298" t="s">
        <v>6177</v>
      </c>
      <c r="J1582" s="300" t="s">
        <v>6178</v>
      </c>
      <c r="K1582" s="300" t="s">
        <v>6179</v>
      </c>
    </row>
    <row r="1583" spans="1:11" ht="14.9" customHeight="1">
      <c r="A1583" s="298">
        <v>2149392338</v>
      </c>
      <c r="B1583" s="298" t="s">
        <v>2860</v>
      </c>
      <c r="C1583" s="299" t="s">
        <v>6180</v>
      </c>
      <c r="D1583" s="298" t="s">
        <v>2869</v>
      </c>
      <c r="E1583" s="298" t="s">
        <v>2863</v>
      </c>
      <c r="F1583" s="298" t="s">
        <v>2864</v>
      </c>
      <c r="G1583" s="298" t="s">
        <v>2865</v>
      </c>
      <c r="H1583" s="298" t="s">
        <v>3336</v>
      </c>
      <c r="I1583" s="298" t="s">
        <v>6181</v>
      </c>
      <c r="J1583" s="300">
        <v>45408</v>
      </c>
      <c r="K1583" s="300">
        <v>45416</v>
      </c>
    </row>
    <row r="1584" spans="1:11" ht="14.9" customHeight="1">
      <c r="A1584" s="298">
        <v>2149401054</v>
      </c>
      <c r="B1584" s="298" t="s">
        <v>2860</v>
      </c>
      <c r="C1584" s="299" t="s">
        <v>6182</v>
      </c>
      <c r="D1584" s="298" t="s">
        <v>2869</v>
      </c>
      <c r="E1584" s="298" t="s">
        <v>2863</v>
      </c>
      <c r="F1584" s="298" t="s">
        <v>2864</v>
      </c>
      <c r="G1584" s="298" t="s">
        <v>2923</v>
      </c>
      <c r="H1584" s="298" t="s">
        <v>4374</v>
      </c>
      <c r="I1584" s="298" t="s">
        <v>6183</v>
      </c>
      <c r="J1584" s="300" t="s">
        <v>6184</v>
      </c>
      <c r="K1584" s="300" t="s">
        <v>6185</v>
      </c>
    </row>
    <row r="1585" spans="1:11" ht="14.9" customHeight="1">
      <c r="A1585" s="298">
        <v>2149400838</v>
      </c>
      <c r="B1585" s="298" t="s">
        <v>2860</v>
      </c>
      <c r="C1585" s="299" t="s">
        <v>6186</v>
      </c>
      <c r="D1585" s="298" t="s">
        <v>2869</v>
      </c>
      <c r="E1585" s="298" t="s">
        <v>2863</v>
      </c>
      <c r="F1585" s="298" t="s">
        <v>2864</v>
      </c>
      <c r="G1585" s="298" t="s">
        <v>2902</v>
      </c>
      <c r="H1585" s="298" t="s">
        <v>3247</v>
      </c>
      <c r="I1585" s="298" t="s">
        <v>6187</v>
      </c>
      <c r="J1585" s="300" t="s">
        <v>6039</v>
      </c>
      <c r="K1585" s="300" t="s">
        <v>6079</v>
      </c>
    </row>
    <row r="1586" spans="1:11" ht="14.9" customHeight="1">
      <c r="A1586" s="298">
        <v>2149400832</v>
      </c>
      <c r="B1586" s="298" t="s">
        <v>2860</v>
      </c>
      <c r="C1586" s="299" t="s">
        <v>6188</v>
      </c>
      <c r="D1586" s="298" t="s">
        <v>2869</v>
      </c>
      <c r="E1586" s="298" t="s">
        <v>2863</v>
      </c>
      <c r="F1586" s="298" t="s">
        <v>2864</v>
      </c>
      <c r="G1586" s="298" t="s">
        <v>2902</v>
      </c>
      <c r="H1586" s="298" t="s">
        <v>3247</v>
      </c>
      <c r="I1586" s="298" t="s">
        <v>6187</v>
      </c>
      <c r="J1586" s="300" t="s">
        <v>6039</v>
      </c>
      <c r="K1586" s="300" t="s">
        <v>6079</v>
      </c>
    </row>
    <row r="1587" spans="1:11" ht="14.9" customHeight="1">
      <c r="A1587" s="298">
        <v>2149400823</v>
      </c>
      <c r="B1587" s="298" t="s">
        <v>2860</v>
      </c>
      <c r="C1587" s="299" t="s">
        <v>6189</v>
      </c>
      <c r="D1587" s="298" t="s">
        <v>2869</v>
      </c>
      <c r="E1587" s="298" t="s">
        <v>2863</v>
      </c>
      <c r="F1587" s="298" t="s">
        <v>2864</v>
      </c>
      <c r="G1587" s="298" t="s">
        <v>2902</v>
      </c>
      <c r="H1587" s="298" t="s">
        <v>3247</v>
      </c>
      <c r="I1587" s="298" t="s">
        <v>6187</v>
      </c>
      <c r="J1587" s="300" t="s">
        <v>6039</v>
      </c>
      <c r="K1587" s="300" t="s">
        <v>6079</v>
      </c>
    </row>
    <row r="1588" spans="1:11" ht="14.9" customHeight="1">
      <c r="A1588" s="298">
        <v>2149399164</v>
      </c>
      <c r="B1588" s="298" t="s">
        <v>2860</v>
      </c>
      <c r="C1588" s="299" t="s">
        <v>6190</v>
      </c>
      <c r="D1588" s="298" t="s">
        <v>2869</v>
      </c>
      <c r="E1588" s="298" t="s">
        <v>2863</v>
      </c>
      <c r="F1588" s="298" t="s">
        <v>2864</v>
      </c>
      <c r="G1588" s="298" t="s">
        <v>2923</v>
      </c>
      <c r="H1588" s="298" t="s">
        <v>5211</v>
      </c>
      <c r="I1588" s="298" t="s">
        <v>6191</v>
      </c>
      <c r="J1588" s="300" t="s">
        <v>6039</v>
      </c>
      <c r="K1588" s="300" t="s">
        <v>6079</v>
      </c>
    </row>
    <row r="1589" spans="1:11" ht="14.9" customHeight="1">
      <c r="A1589" s="298">
        <v>2149395973</v>
      </c>
      <c r="B1589" s="298" t="s">
        <v>2860</v>
      </c>
      <c r="C1589" s="299" t="s">
        <v>6192</v>
      </c>
      <c r="D1589" s="298" t="s">
        <v>2876</v>
      </c>
      <c r="E1589" s="298" t="s">
        <v>2863</v>
      </c>
      <c r="F1589" s="298" t="s">
        <v>2864</v>
      </c>
      <c r="G1589" s="298" t="s">
        <v>2865</v>
      </c>
      <c r="H1589" s="298" t="s">
        <v>4538</v>
      </c>
      <c r="I1589" s="298" t="s">
        <v>6193</v>
      </c>
      <c r="J1589" s="300" t="s">
        <v>6194</v>
      </c>
      <c r="K1589" s="300" t="s">
        <v>6195</v>
      </c>
    </row>
    <row r="1590" spans="1:11" ht="14.9" customHeight="1">
      <c r="A1590" s="298">
        <v>2149405131</v>
      </c>
      <c r="B1590" s="298" t="s">
        <v>2860</v>
      </c>
      <c r="C1590" s="299" t="s">
        <v>6196</v>
      </c>
      <c r="D1590" s="298" t="s">
        <v>2869</v>
      </c>
      <c r="E1590" s="298" t="s">
        <v>2863</v>
      </c>
      <c r="F1590" s="298" t="s">
        <v>2864</v>
      </c>
      <c r="G1590" s="298" t="s">
        <v>2939</v>
      </c>
      <c r="H1590" s="298" t="s">
        <v>3361</v>
      </c>
      <c r="I1590" s="298" t="s">
        <v>6197</v>
      </c>
      <c r="J1590" s="300">
        <v>45405</v>
      </c>
      <c r="K1590" s="300">
        <v>45413</v>
      </c>
    </row>
    <row r="1591" spans="1:11" ht="14.9" customHeight="1">
      <c r="A1591" s="298">
        <v>2149404994</v>
      </c>
      <c r="B1591" s="298" t="s">
        <v>2860</v>
      </c>
      <c r="C1591" s="299" t="s">
        <v>6198</v>
      </c>
      <c r="D1591" s="298" t="s">
        <v>2876</v>
      </c>
      <c r="E1591" s="298" t="s">
        <v>2863</v>
      </c>
      <c r="F1591" s="298" t="s">
        <v>2864</v>
      </c>
      <c r="G1591" s="298" t="s">
        <v>2939</v>
      </c>
      <c r="H1591" s="298" t="s">
        <v>4505</v>
      </c>
      <c r="I1591" s="298" t="s">
        <v>6199</v>
      </c>
      <c r="J1591" s="300">
        <v>45401</v>
      </c>
      <c r="K1591" s="300">
        <v>45409</v>
      </c>
    </row>
    <row r="1592" spans="1:11" ht="14.9" customHeight="1">
      <c r="A1592" s="298">
        <v>2149404974</v>
      </c>
      <c r="B1592" s="298" t="s">
        <v>2860</v>
      </c>
      <c r="C1592" s="299" t="s">
        <v>6200</v>
      </c>
      <c r="D1592" s="298" t="s">
        <v>2876</v>
      </c>
      <c r="E1592" s="298" t="s">
        <v>2863</v>
      </c>
      <c r="F1592" s="298" t="s">
        <v>2864</v>
      </c>
      <c r="G1592" s="298" t="s">
        <v>2939</v>
      </c>
      <c r="H1592" s="298" t="s">
        <v>4505</v>
      </c>
      <c r="I1592" s="298" t="s">
        <v>6199</v>
      </c>
      <c r="J1592" s="300">
        <v>45398</v>
      </c>
      <c r="K1592" s="300">
        <v>45406</v>
      </c>
    </row>
    <row r="1593" spans="1:11" ht="14.9" customHeight="1">
      <c r="A1593" s="298">
        <v>2149404383</v>
      </c>
      <c r="B1593" s="298" t="s">
        <v>2860</v>
      </c>
      <c r="C1593" s="299" t="s">
        <v>6201</v>
      </c>
      <c r="D1593" s="298" t="s">
        <v>2862</v>
      </c>
      <c r="E1593" s="298" t="s">
        <v>2863</v>
      </c>
      <c r="F1593" s="298" t="s">
        <v>2864</v>
      </c>
      <c r="G1593" s="298" t="s">
        <v>2865</v>
      </c>
      <c r="H1593" s="298" t="s">
        <v>4356</v>
      </c>
      <c r="I1593" s="298" t="s">
        <v>6202</v>
      </c>
      <c r="J1593" s="300">
        <v>45419</v>
      </c>
      <c r="K1593" s="300">
        <v>45427</v>
      </c>
    </row>
    <row r="1594" spans="1:11" ht="14.9" customHeight="1">
      <c r="A1594" s="298">
        <v>2149404374</v>
      </c>
      <c r="B1594" s="298" t="s">
        <v>2860</v>
      </c>
      <c r="C1594" s="299" t="s">
        <v>6203</v>
      </c>
      <c r="D1594" s="298" t="s">
        <v>2869</v>
      </c>
      <c r="E1594" s="298" t="s">
        <v>2863</v>
      </c>
      <c r="F1594" s="298" t="s">
        <v>2864</v>
      </c>
      <c r="G1594" s="298" t="s">
        <v>2865</v>
      </c>
      <c r="H1594" s="298" t="s">
        <v>3122</v>
      </c>
      <c r="I1594" s="298" t="s">
        <v>6204</v>
      </c>
      <c r="J1594" s="300">
        <v>45411</v>
      </c>
      <c r="K1594" s="300">
        <v>45419</v>
      </c>
    </row>
    <row r="1595" spans="1:11" ht="14.9" customHeight="1">
      <c r="A1595" s="298">
        <v>2149404310</v>
      </c>
      <c r="B1595" s="298" t="s">
        <v>2860</v>
      </c>
      <c r="C1595" s="299" t="s">
        <v>6205</v>
      </c>
      <c r="D1595" s="298" t="s">
        <v>2869</v>
      </c>
      <c r="E1595" s="298" t="s">
        <v>2863</v>
      </c>
      <c r="F1595" s="298" t="s">
        <v>2864</v>
      </c>
      <c r="G1595" s="298" t="s">
        <v>2865</v>
      </c>
      <c r="H1595" s="298" t="s">
        <v>3192</v>
      </c>
      <c r="I1595" s="298" t="s">
        <v>6206</v>
      </c>
      <c r="J1595" s="300">
        <v>45411</v>
      </c>
      <c r="K1595" s="300">
        <v>45419</v>
      </c>
    </row>
    <row r="1596" spans="1:11" ht="14.9" customHeight="1">
      <c r="A1596" s="298">
        <v>2149404168</v>
      </c>
      <c r="B1596" s="298" t="s">
        <v>2860</v>
      </c>
      <c r="C1596" s="299" t="s">
        <v>6207</v>
      </c>
      <c r="D1596" s="298" t="s">
        <v>2869</v>
      </c>
      <c r="E1596" s="298" t="s">
        <v>2863</v>
      </c>
      <c r="F1596" s="298" t="s">
        <v>2864</v>
      </c>
      <c r="G1596" s="298" t="s">
        <v>2934</v>
      </c>
      <c r="H1596" s="298" t="s">
        <v>3322</v>
      </c>
      <c r="I1596" s="298" t="s">
        <v>6208</v>
      </c>
      <c r="J1596" s="300">
        <v>45415</v>
      </c>
      <c r="K1596" s="300">
        <v>45423</v>
      </c>
    </row>
    <row r="1597" spans="1:11" ht="14.9" customHeight="1">
      <c r="A1597" s="298">
        <v>2149403998</v>
      </c>
      <c r="B1597" s="298" t="s">
        <v>2860</v>
      </c>
      <c r="C1597" s="299" t="s">
        <v>6209</v>
      </c>
      <c r="D1597" s="298" t="s">
        <v>2862</v>
      </c>
      <c r="E1597" s="298" t="s">
        <v>2863</v>
      </c>
      <c r="F1597" s="298" t="s">
        <v>2864</v>
      </c>
      <c r="G1597" s="298" t="s">
        <v>3409</v>
      </c>
      <c r="H1597" s="298" t="s">
        <v>2884</v>
      </c>
      <c r="I1597" s="298" t="s">
        <v>6210</v>
      </c>
      <c r="J1597" s="300">
        <v>45404</v>
      </c>
      <c r="K1597" s="300">
        <v>45412</v>
      </c>
    </row>
    <row r="1598" spans="1:11" ht="14.9" customHeight="1">
      <c r="A1598" s="298">
        <v>2149403809</v>
      </c>
      <c r="B1598" s="298" t="s">
        <v>2860</v>
      </c>
      <c r="C1598" s="299" t="s">
        <v>6211</v>
      </c>
      <c r="D1598" s="298" t="s">
        <v>2876</v>
      </c>
      <c r="E1598" s="298" t="s">
        <v>2863</v>
      </c>
      <c r="F1598" s="298" t="s">
        <v>2864</v>
      </c>
      <c r="G1598" s="298" t="s">
        <v>2865</v>
      </c>
      <c r="H1598" s="298" t="s">
        <v>3464</v>
      </c>
      <c r="I1598" s="298" t="s">
        <v>6212</v>
      </c>
      <c r="J1598" s="300">
        <v>45406</v>
      </c>
      <c r="K1598" s="300">
        <v>45414</v>
      </c>
    </row>
    <row r="1599" spans="1:11" ht="14.9" customHeight="1">
      <c r="A1599" s="298">
        <v>2149412577</v>
      </c>
      <c r="B1599" s="298" t="s">
        <v>2860</v>
      </c>
      <c r="C1599" s="299" t="s">
        <v>6213</v>
      </c>
      <c r="D1599" s="298" t="s">
        <v>2869</v>
      </c>
      <c r="E1599" s="298" t="s">
        <v>2863</v>
      </c>
      <c r="F1599" s="298" t="s">
        <v>2864</v>
      </c>
      <c r="G1599" s="298" t="s">
        <v>2923</v>
      </c>
      <c r="H1599" s="298" t="s">
        <v>3026</v>
      </c>
      <c r="I1599" s="298" t="s">
        <v>6214</v>
      </c>
      <c r="J1599" s="300">
        <v>45397</v>
      </c>
      <c r="K1599" s="300">
        <v>45405</v>
      </c>
    </row>
    <row r="1600" spans="1:11" ht="14.9" customHeight="1">
      <c r="A1600" s="298">
        <v>2149411659</v>
      </c>
      <c r="B1600" s="298" t="s">
        <v>2860</v>
      </c>
      <c r="C1600" s="299" t="s">
        <v>6215</v>
      </c>
      <c r="D1600" s="298" t="s">
        <v>2862</v>
      </c>
      <c r="E1600" s="298" t="s">
        <v>2863</v>
      </c>
      <c r="F1600" s="298" t="s">
        <v>2864</v>
      </c>
      <c r="G1600" s="298" t="s">
        <v>3644</v>
      </c>
      <c r="H1600" s="298" t="s">
        <v>4310</v>
      </c>
      <c r="I1600" s="298" t="s">
        <v>6216</v>
      </c>
      <c r="J1600" s="300">
        <v>45415</v>
      </c>
      <c r="K1600" s="300">
        <v>45423</v>
      </c>
    </row>
    <row r="1601" spans="1:11" ht="14.9" customHeight="1">
      <c r="A1601" s="298">
        <v>2149411607</v>
      </c>
      <c r="B1601" s="298" t="s">
        <v>2860</v>
      </c>
      <c r="C1601" s="299" t="s">
        <v>6217</v>
      </c>
      <c r="D1601" s="298" t="s">
        <v>2862</v>
      </c>
      <c r="E1601" s="298" t="s">
        <v>2863</v>
      </c>
      <c r="F1601" s="298" t="s">
        <v>2864</v>
      </c>
      <c r="G1601" s="298" t="s">
        <v>2865</v>
      </c>
      <c r="H1601" s="298" t="s">
        <v>4356</v>
      </c>
      <c r="I1601" s="298" t="s">
        <v>6218</v>
      </c>
      <c r="J1601" s="300">
        <v>45419</v>
      </c>
      <c r="K1601" s="300">
        <v>45427</v>
      </c>
    </row>
    <row r="1602" spans="1:11" ht="14.9" customHeight="1">
      <c r="A1602" s="298">
        <v>2149411431</v>
      </c>
      <c r="B1602" s="298" t="s">
        <v>2860</v>
      </c>
      <c r="C1602" s="299" t="s">
        <v>6219</v>
      </c>
      <c r="D1602" s="298" t="s">
        <v>2869</v>
      </c>
      <c r="E1602" s="298" t="s">
        <v>2863</v>
      </c>
      <c r="F1602" s="298" t="s">
        <v>2864</v>
      </c>
      <c r="G1602" s="298" t="s">
        <v>2865</v>
      </c>
      <c r="H1602" s="298" t="s">
        <v>4758</v>
      </c>
      <c r="I1602" s="298" t="s">
        <v>6220</v>
      </c>
      <c r="J1602" s="300">
        <v>45419</v>
      </c>
      <c r="K1602" s="300">
        <v>45427</v>
      </c>
    </row>
    <row r="1603" spans="1:11" ht="14.9" customHeight="1">
      <c r="A1603" s="298">
        <v>2149411199</v>
      </c>
      <c r="B1603" s="298" t="s">
        <v>2860</v>
      </c>
      <c r="C1603" s="299" t="s">
        <v>6221</v>
      </c>
      <c r="D1603" s="298" t="s">
        <v>2869</v>
      </c>
      <c r="E1603" s="298" t="s">
        <v>2863</v>
      </c>
      <c r="F1603" s="298" t="s">
        <v>2864</v>
      </c>
      <c r="G1603" s="298" t="s">
        <v>2865</v>
      </c>
      <c r="H1603" s="298" t="s">
        <v>4758</v>
      </c>
      <c r="I1603" s="298" t="s">
        <v>6222</v>
      </c>
      <c r="J1603" s="300">
        <v>45413</v>
      </c>
      <c r="K1603" s="300">
        <v>45421</v>
      </c>
    </row>
    <row r="1604" spans="1:11" ht="14.9" customHeight="1">
      <c r="A1604" s="298">
        <v>2149410067</v>
      </c>
      <c r="B1604" s="298" t="s">
        <v>2860</v>
      </c>
      <c r="C1604" s="299" t="s">
        <v>6223</v>
      </c>
      <c r="D1604" s="298" t="s">
        <v>2869</v>
      </c>
      <c r="E1604" s="298" t="s">
        <v>2863</v>
      </c>
      <c r="F1604" s="298" t="s">
        <v>2864</v>
      </c>
      <c r="G1604" s="298" t="s">
        <v>2865</v>
      </c>
      <c r="H1604" s="298" t="s">
        <v>4681</v>
      </c>
      <c r="I1604" s="298" t="s">
        <v>6224</v>
      </c>
      <c r="J1604" s="300">
        <v>45412</v>
      </c>
      <c r="K1604" s="300">
        <v>45420</v>
      </c>
    </row>
    <row r="1605" spans="1:11" ht="14.9" customHeight="1">
      <c r="A1605" s="298">
        <v>2149409995</v>
      </c>
      <c r="B1605" s="298" t="s">
        <v>2860</v>
      </c>
      <c r="C1605" s="299" t="s">
        <v>6225</v>
      </c>
      <c r="D1605" s="298" t="s">
        <v>2869</v>
      </c>
      <c r="E1605" s="298" t="s">
        <v>2863</v>
      </c>
      <c r="F1605" s="298" t="s">
        <v>2864</v>
      </c>
      <c r="G1605" s="298" t="s">
        <v>2865</v>
      </c>
      <c r="H1605" s="298" t="s">
        <v>2995</v>
      </c>
      <c r="I1605" s="298" t="s">
        <v>6226</v>
      </c>
      <c r="J1605" s="300">
        <v>45412</v>
      </c>
      <c r="K1605" s="300">
        <v>45420</v>
      </c>
    </row>
    <row r="1606" spans="1:11" ht="14.9" customHeight="1">
      <c r="A1606" s="298">
        <v>2149427322</v>
      </c>
      <c r="B1606" s="298" t="s">
        <v>2860</v>
      </c>
      <c r="C1606" s="299" t="s">
        <v>6227</v>
      </c>
      <c r="D1606" s="298" t="s">
        <v>2869</v>
      </c>
      <c r="E1606" s="298" t="s">
        <v>2863</v>
      </c>
      <c r="F1606" s="298" t="s">
        <v>2864</v>
      </c>
      <c r="G1606" s="298" t="s">
        <v>2954</v>
      </c>
      <c r="H1606" s="298" t="s">
        <v>2999</v>
      </c>
      <c r="I1606" s="298" t="s">
        <v>6228</v>
      </c>
      <c r="J1606" s="300">
        <v>45411</v>
      </c>
      <c r="K1606" s="300">
        <v>45419</v>
      </c>
    </row>
    <row r="1607" spans="1:11" ht="14.9" customHeight="1">
      <c r="A1607" s="298">
        <v>2149423052</v>
      </c>
      <c r="B1607" s="298" t="s">
        <v>2860</v>
      </c>
      <c r="C1607" s="299" t="s">
        <v>6229</v>
      </c>
      <c r="D1607" s="298" t="s">
        <v>2869</v>
      </c>
      <c r="E1607" s="298" t="s">
        <v>2863</v>
      </c>
      <c r="F1607" s="298" t="s">
        <v>2864</v>
      </c>
      <c r="G1607" s="298" t="s">
        <v>2923</v>
      </c>
      <c r="H1607" s="298" t="s">
        <v>4374</v>
      </c>
      <c r="I1607" s="298" t="s">
        <v>6230</v>
      </c>
      <c r="J1607" s="300">
        <v>45400</v>
      </c>
      <c r="K1607" s="300">
        <v>45408</v>
      </c>
    </row>
    <row r="1608" spans="1:11" ht="14.9" customHeight="1">
      <c r="A1608" s="298">
        <v>2149422744</v>
      </c>
      <c r="B1608" s="298" t="s">
        <v>2860</v>
      </c>
      <c r="C1608" s="299" t="s">
        <v>6231</v>
      </c>
      <c r="D1608" s="298" t="s">
        <v>2869</v>
      </c>
      <c r="E1608" s="298" t="s">
        <v>2863</v>
      </c>
      <c r="F1608" s="298" t="s">
        <v>2864</v>
      </c>
      <c r="G1608" s="298" t="s">
        <v>2902</v>
      </c>
      <c r="H1608" s="298" t="s">
        <v>3106</v>
      </c>
      <c r="I1608" s="298" t="s">
        <v>6232</v>
      </c>
      <c r="J1608" s="300">
        <v>45400</v>
      </c>
      <c r="K1608" s="300">
        <v>45408</v>
      </c>
    </row>
    <row r="1609" spans="1:11" ht="14.9" customHeight="1">
      <c r="A1609" s="298">
        <v>2149416225</v>
      </c>
      <c r="B1609" s="298" t="s">
        <v>2860</v>
      </c>
      <c r="C1609" s="299" t="s">
        <v>6233</v>
      </c>
      <c r="D1609" s="298" t="s">
        <v>2869</v>
      </c>
      <c r="E1609" s="298" t="s">
        <v>2863</v>
      </c>
      <c r="F1609" s="298" t="s">
        <v>2864</v>
      </c>
      <c r="G1609" s="298" t="s">
        <v>2865</v>
      </c>
      <c r="H1609" s="298" t="s">
        <v>4758</v>
      </c>
      <c r="I1609" s="298" t="s">
        <v>6234</v>
      </c>
      <c r="J1609" s="300">
        <v>45419</v>
      </c>
      <c r="K1609" s="300">
        <v>45427</v>
      </c>
    </row>
    <row r="1610" spans="1:11" ht="14.9" customHeight="1">
      <c r="A1610" s="298">
        <v>2149429050</v>
      </c>
      <c r="B1610" s="298" t="s">
        <v>2860</v>
      </c>
      <c r="C1610" s="299" t="s">
        <v>6235</v>
      </c>
      <c r="D1610" s="298" t="s">
        <v>2869</v>
      </c>
      <c r="E1610" s="298" t="s">
        <v>2863</v>
      </c>
      <c r="F1610" s="298" t="s">
        <v>2864</v>
      </c>
      <c r="G1610" s="298" t="s">
        <v>2990</v>
      </c>
      <c r="H1610" s="298" t="s">
        <v>3122</v>
      </c>
      <c r="I1610" s="298" t="s">
        <v>6236</v>
      </c>
      <c r="J1610" s="300" t="s">
        <v>6237</v>
      </c>
      <c r="K1610" s="300" t="s">
        <v>6194</v>
      </c>
    </row>
    <row r="1611" spans="1:11" ht="14.9" customHeight="1">
      <c r="A1611" s="298">
        <v>2149428872</v>
      </c>
      <c r="B1611" s="298" t="s">
        <v>2860</v>
      </c>
      <c r="C1611" s="299" t="s">
        <v>6238</v>
      </c>
      <c r="D1611" s="298" t="s">
        <v>2869</v>
      </c>
      <c r="E1611" s="298" t="s">
        <v>2863</v>
      </c>
      <c r="F1611" s="298" t="s">
        <v>2864</v>
      </c>
      <c r="G1611" s="298" t="s">
        <v>2902</v>
      </c>
      <c r="H1611" s="298" t="s">
        <v>3106</v>
      </c>
      <c r="I1611" s="298" t="s">
        <v>6239</v>
      </c>
      <c r="J1611" s="300" t="s">
        <v>6179</v>
      </c>
      <c r="K1611" s="300" t="s">
        <v>6240</v>
      </c>
    </row>
    <row r="1612" spans="1:11" ht="14.9" customHeight="1">
      <c r="A1612" s="298">
        <v>2149434289</v>
      </c>
      <c r="B1612" s="298" t="s">
        <v>2860</v>
      </c>
      <c r="C1612" s="299" t="s">
        <v>6241</v>
      </c>
      <c r="D1612" s="298" t="s">
        <v>2869</v>
      </c>
      <c r="E1612" s="298" t="s">
        <v>2863</v>
      </c>
      <c r="F1612" s="298" t="s">
        <v>2864</v>
      </c>
      <c r="G1612" s="298" t="s">
        <v>2923</v>
      </c>
      <c r="H1612" s="298" t="s">
        <v>3106</v>
      </c>
      <c r="I1612" s="298" t="s">
        <v>6242</v>
      </c>
      <c r="J1612" s="300">
        <v>45399</v>
      </c>
      <c r="K1612" s="300">
        <v>45407</v>
      </c>
    </row>
    <row r="1613" spans="1:11" ht="14.9" customHeight="1">
      <c r="A1613" s="298">
        <v>2149432098</v>
      </c>
      <c r="B1613" s="298" t="s">
        <v>2860</v>
      </c>
      <c r="C1613" s="299" t="s">
        <v>6243</v>
      </c>
      <c r="D1613" s="298" t="s">
        <v>2869</v>
      </c>
      <c r="E1613" s="298" t="s">
        <v>2863</v>
      </c>
      <c r="F1613" s="298" t="s">
        <v>2864</v>
      </c>
      <c r="G1613" s="298" t="s">
        <v>2923</v>
      </c>
      <c r="H1613" s="298" t="s">
        <v>4290</v>
      </c>
      <c r="I1613" s="298" t="s">
        <v>6244</v>
      </c>
      <c r="J1613" s="300">
        <v>45404</v>
      </c>
      <c r="K1613" s="300">
        <v>45412</v>
      </c>
    </row>
    <row r="1614" spans="1:11" ht="14.9" customHeight="1">
      <c r="A1614" s="298">
        <v>2149431913</v>
      </c>
      <c r="B1614" s="298" t="s">
        <v>2860</v>
      </c>
      <c r="C1614" s="299" t="s">
        <v>6245</v>
      </c>
      <c r="D1614" s="298" t="s">
        <v>2869</v>
      </c>
      <c r="E1614" s="298" t="s">
        <v>2863</v>
      </c>
      <c r="F1614" s="298" t="s">
        <v>2864</v>
      </c>
      <c r="G1614" s="298" t="s">
        <v>2923</v>
      </c>
      <c r="H1614" s="298" t="s">
        <v>6246</v>
      </c>
      <c r="I1614" s="298" t="s">
        <v>6247</v>
      </c>
      <c r="J1614" s="300">
        <v>45414</v>
      </c>
      <c r="K1614" s="300">
        <v>45422</v>
      </c>
    </row>
    <row r="1615" spans="1:11" ht="14.9" customHeight="1">
      <c r="A1615" s="298">
        <v>2149431866</v>
      </c>
      <c r="B1615" s="298" t="s">
        <v>2860</v>
      </c>
      <c r="C1615" s="299" t="s">
        <v>6248</v>
      </c>
      <c r="D1615" s="298" t="s">
        <v>2869</v>
      </c>
      <c r="E1615" s="298" t="s">
        <v>2863</v>
      </c>
      <c r="F1615" s="298" t="s">
        <v>2864</v>
      </c>
      <c r="G1615" s="298" t="s">
        <v>2923</v>
      </c>
      <c r="H1615" s="298" t="s">
        <v>6246</v>
      </c>
      <c r="I1615" s="298" t="s">
        <v>6247</v>
      </c>
      <c r="J1615" s="300">
        <v>45414</v>
      </c>
      <c r="K1615" s="300">
        <v>45422</v>
      </c>
    </row>
    <row r="1616" spans="1:11" ht="14.9" customHeight="1">
      <c r="A1616" s="298">
        <v>2149435034</v>
      </c>
      <c r="B1616" s="298" t="s">
        <v>2860</v>
      </c>
      <c r="C1616" s="299" t="s">
        <v>6249</v>
      </c>
      <c r="D1616" s="298" t="s">
        <v>2869</v>
      </c>
      <c r="E1616" s="298" t="s">
        <v>2863</v>
      </c>
      <c r="F1616" s="298" t="s">
        <v>2864</v>
      </c>
      <c r="G1616" s="298" t="s">
        <v>2865</v>
      </c>
      <c r="H1616" s="298" t="s">
        <v>3185</v>
      </c>
      <c r="I1616" s="298" t="s">
        <v>6250</v>
      </c>
      <c r="J1616" s="300" t="s">
        <v>6251</v>
      </c>
      <c r="K1616" s="300" t="s">
        <v>6252</v>
      </c>
    </row>
    <row r="1617" spans="1:11" ht="14.9" customHeight="1">
      <c r="A1617" s="298">
        <v>2149434805</v>
      </c>
      <c r="B1617" s="298" t="s">
        <v>2860</v>
      </c>
      <c r="C1617" s="299" t="s">
        <v>6253</v>
      </c>
      <c r="D1617" s="298" t="s">
        <v>2869</v>
      </c>
      <c r="E1617" s="298" t="s">
        <v>2863</v>
      </c>
      <c r="F1617" s="298" t="s">
        <v>2864</v>
      </c>
      <c r="G1617" s="298" t="s">
        <v>2923</v>
      </c>
      <c r="H1617" s="298" t="s">
        <v>5425</v>
      </c>
      <c r="I1617" s="298" t="s">
        <v>6254</v>
      </c>
      <c r="J1617" s="300" t="s">
        <v>6179</v>
      </c>
      <c r="K1617" s="300" t="s">
        <v>6240</v>
      </c>
    </row>
    <row r="1618" spans="1:11" ht="14.9" customHeight="1">
      <c r="A1618" s="298">
        <v>2149434766</v>
      </c>
      <c r="B1618" s="298" t="s">
        <v>2860</v>
      </c>
      <c r="C1618" s="299" t="s">
        <v>6255</v>
      </c>
      <c r="D1618" s="298" t="s">
        <v>2869</v>
      </c>
      <c r="E1618" s="298" t="s">
        <v>2863</v>
      </c>
      <c r="F1618" s="298" t="s">
        <v>2864</v>
      </c>
      <c r="G1618" s="298" t="s">
        <v>2923</v>
      </c>
      <c r="H1618" s="298" t="s">
        <v>3037</v>
      </c>
      <c r="I1618" s="298" t="s">
        <v>6256</v>
      </c>
      <c r="J1618" s="300" t="s">
        <v>6079</v>
      </c>
      <c r="K1618" s="300" t="s">
        <v>6257</v>
      </c>
    </row>
    <row r="1619" spans="1:11" ht="14.9" customHeight="1">
      <c r="A1619" s="298">
        <v>2149434727</v>
      </c>
      <c r="B1619" s="298" t="s">
        <v>2860</v>
      </c>
      <c r="C1619" s="299" t="s">
        <v>6258</v>
      </c>
      <c r="D1619" s="298" t="s">
        <v>2869</v>
      </c>
      <c r="E1619" s="298" t="s">
        <v>2863</v>
      </c>
      <c r="F1619" s="298" t="s">
        <v>2864</v>
      </c>
      <c r="G1619" s="298" t="s">
        <v>2923</v>
      </c>
      <c r="H1619" s="298" t="s">
        <v>3247</v>
      </c>
      <c r="I1619" s="298" t="s">
        <v>6259</v>
      </c>
      <c r="J1619" s="300" t="s">
        <v>6237</v>
      </c>
      <c r="K1619" s="300" t="s">
        <v>6194</v>
      </c>
    </row>
    <row r="1620" spans="1:11" ht="14.9" customHeight="1">
      <c r="A1620" s="298">
        <v>2149440711</v>
      </c>
      <c r="B1620" s="298" t="s">
        <v>2860</v>
      </c>
      <c r="C1620" s="299" t="s">
        <v>6260</v>
      </c>
      <c r="D1620" s="298" t="s">
        <v>2869</v>
      </c>
      <c r="E1620" s="298" t="s">
        <v>2863</v>
      </c>
      <c r="F1620" s="298" t="s">
        <v>2864</v>
      </c>
      <c r="G1620" s="298" t="s">
        <v>2923</v>
      </c>
      <c r="H1620" s="298" t="s">
        <v>3357</v>
      </c>
      <c r="I1620" s="298" t="s">
        <v>6261</v>
      </c>
      <c r="J1620" s="300">
        <v>45406</v>
      </c>
      <c r="K1620" s="300">
        <v>45414</v>
      </c>
    </row>
    <row r="1621" spans="1:11" ht="14.9" customHeight="1">
      <c r="A1621" s="298">
        <v>2149440440</v>
      </c>
      <c r="B1621" s="298" t="s">
        <v>2860</v>
      </c>
      <c r="C1621" s="299" t="s">
        <v>6262</v>
      </c>
      <c r="D1621" s="298" t="s">
        <v>2869</v>
      </c>
      <c r="E1621" s="298" t="s">
        <v>2863</v>
      </c>
      <c r="F1621" s="298" t="s">
        <v>2864</v>
      </c>
      <c r="G1621" s="298" t="s">
        <v>2865</v>
      </c>
      <c r="H1621" s="298" t="s">
        <v>6263</v>
      </c>
      <c r="I1621" s="298" t="s">
        <v>6264</v>
      </c>
      <c r="J1621" s="300">
        <v>45418</v>
      </c>
      <c r="K1621" s="300">
        <v>45426</v>
      </c>
    </row>
    <row r="1622" spans="1:11" ht="14.9" customHeight="1">
      <c r="A1622" s="298">
        <v>2149440263</v>
      </c>
      <c r="B1622" s="298" t="s">
        <v>2860</v>
      </c>
      <c r="C1622" s="299" t="s">
        <v>6265</v>
      </c>
      <c r="D1622" s="298" t="s">
        <v>2869</v>
      </c>
      <c r="E1622" s="298" t="s">
        <v>2863</v>
      </c>
      <c r="F1622" s="298" t="s">
        <v>2864</v>
      </c>
      <c r="G1622" s="298" t="s">
        <v>2911</v>
      </c>
      <c r="H1622" s="298" t="s">
        <v>3361</v>
      </c>
      <c r="I1622" s="298" t="s">
        <v>6266</v>
      </c>
      <c r="J1622" s="300">
        <v>45420</v>
      </c>
      <c r="K1622" s="300">
        <v>45428</v>
      </c>
    </row>
    <row r="1623" spans="1:11" ht="14.9" customHeight="1">
      <c r="A1623" s="298">
        <v>2149439960</v>
      </c>
      <c r="B1623" s="298" t="s">
        <v>2860</v>
      </c>
      <c r="C1623" s="299" t="s">
        <v>6267</v>
      </c>
      <c r="D1623" s="298" t="s">
        <v>2869</v>
      </c>
      <c r="E1623" s="298" t="s">
        <v>2863</v>
      </c>
      <c r="F1623" s="298" t="s">
        <v>2864</v>
      </c>
      <c r="G1623" s="298" t="s">
        <v>2865</v>
      </c>
      <c r="H1623" s="298" t="s">
        <v>6268</v>
      </c>
      <c r="I1623" s="298" t="s">
        <v>6269</v>
      </c>
      <c r="J1623" s="300">
        <v>45420</v>
      </c>
      <c r="K1623" s="300">
        <v>45428</v>
      </c>
    </row>
    <row r="1624" spans="1:11" ht="14.9" customHeight="1">
      <c r="A1624" s="298">
        <v>2149439867</v>
      </c>
      <c r="B1624" s="298" t="s">
        <v>2860</v>
      </c>
      <c r="C1624" s="299" t="s">
        <v>6270</v>
      </c>
      <c r="D1624" s="298" t="s">
        <v>2869</v>
      </c>
      <c r="E1624" s="298" t="s">
        <v>2863</v>
      </c>
      <c r="F1624" s="298" t="s">
        <v>2864</v>
      </c>
      <c r="G1624" s="298" t="s">
        <v>2943</v>
      </c>
      <c r="H1624" s="298" t="s">
        <v>3185</v>
      </c>
      <c r="I1624" s="298" t="s">
        <v>6271</v>
      </c>
      <c r="J1624" s="300">
        <v>45408</v>
      </c>
      <c r="K1624" s="300">
        <v>45416</v>
      </c>
    </row>
    <row r="1625" spans="1:11" ht="14.9" customHeight="1">
      <c r="A1625" s="298">
        <v>2149439617</v>
      </c>
      <c r="B1625" s="298" t="s">
        <v>2860</v>
      </c>
      <c r="C1625" s="299" t="s">
        <v>6272</v>
      </c>
      <c r="D1625" s="298" t="s">
        <v>2869</v>
      </c>
      <c r="E1625" s="298" t="s">
        <v>2863</v>
      </c>
      <c r="F1625" s="298" t="s">
        <v>2864</v>
      </c>
      <c r="G1625" s="298" t="s">
        <v>2923</v>
      </c>
      <c r="H1625" s="298" t="s">
        <v>2978</v>
      </c>
      <c r="I1625" s="298" t="s">
        <v>6273</v>
      </c>
      <c r="J1625" s="300">
        <v>45412</v>
      </c>
      <c r="K1625" s="300">
        <v>45420</v>
      </c>
    </row>
    <row r="1626" spans="1:11" ht="14.9" customHeight="1">
      <c r="A1626" s="298">
        <v>2149439304</v>
      </c>
      <c r="B1626" s="298" t="s">
        <v>2860</v>
      </c>
      <c r="C1626" s="299" t="s">
        <v>6274</v>
      </c>
      <c r="D1626" s="298" t="s">
        <v>2869</v>
      </c>
      <c r="E1626" s="298" t="s">
        <v>2863</v>
      </c>
      <c r="F1626" s="298" t="s">
        <v>2864</v>
      </c>
      <c r="G1626" s="298" t="s">
        <v>2865</v>
      </c>
      <c r="H1626" s="298" t="s">
        <v>3336</v>
      </c>
      <c r="I1626" s="298" t="s">
        <v>6275</v>
      </c>
      <c r="J1626" s="300">
        <v>45420</v>
      </c>
      <c r="K1626" s="300">
        <v>45428</v>
      </c>
    </row>
    <row r="1627" spans="1:11" ht="14.9" customHeight="1">
      <c r="A1627" s="298">
        <v>2149438994</v>
      </c>
      <c r="B1627" s="298" t="s">
        <v>2860</v>
      </c>
      <c r="C1627" s="299" t="s">
        <v>6276</v>
      </c>
      <c r="D1627" s="298" t="s">
        <v>2869</v>
      </c>
      <c r="E1627" s="298" t="s">
        <v>2863</v>
      </c>
      <c r="F1627" s="298" t="s">
        <v>2864</v>
      </c>
      <c r="G1627" s="298" t="s">
        <v>2923</v>
      </c>
      <c r="H1627" s="298" t="s">
        <v>3041</v>
      </c>
      <c r="I1627" s="298" t="s">
        <v>6277</v>
      </c>
      <c r="J1627" s="300">
        <v>45414</v>
      </c>
      <c r="K1627" s="300">
        <v>45422</v>
      </c>
    </row>
    <row r="1628" spans="1:11" ht="14.9" customHeight="1">
      <c r="A1628" s="298">
        <v>2149435316</v>
      </c>
      <c r="B1628" s="298" t="s">
        <v>2860</v>
      </c>
      <c r="C1628" s="299" t="s">
        <v>6278</v>
      </c>
      <c r="D1628" s="298" t="s">
        <v>2876</v>
      </c>
      <c r="E1628" s="298" t="s">
        <v>2863</v>
      </c>
      <c r="F1628" s="298" t="s">
        <v>2864</v>
      </c>
      <c r="G1628" s="298" t="s">
        <v>2865</v>
      </c>
      <c r="H1628" s="298" t="s">
        <v>4066</v>
      </c>
      <c r="I1628" s="298" t="s">
        <v>6279</v>
      </c>
      <c r="J1628" s="300">
        <v>45421</v>
      </c>
      <c r="K1628" s="300">
        <v>45429</v>
      </c>
    </row>
    <row r="1629" spans="1:11" ht="14.9" customHeight="1">
      <c r="A1629" s="298">
        <v>2149442037</v>
      </c>
      <c r="B1629" s="298" t="s">
        <v>2860</v>
      </c>
      <c r="C1629" s="299" t="s">
        <v>6280</v>
      </c>
      <c r="D1629" s="298" t="s">
        <v>2869</v>
      </c>
      <c r="E1629" s="298" t="s">
        <v>2863</v>
      </c>
      <c r="F1629" s="298" t="s">
        <v>2864</v>
      </c>
      <c r="G1629" s="298" t="s">
        <v>2943</v>
      </c>
      <c r="H1629" s="298" t="s">
        <v>3185</v>
      </c>
      <c r="I1629" s="298" t="s">
        <v>6271</v>
      </c>
      <c r="J1629" s="300">
        <v>45408</v>
      </c>
      <c r="K1629" s="300">
        <v>45416</v>
      </c>
    </row>
    <row r="1630" spans="1:11" ht="14.9" customHeight="1">
      <c r="A1630" s="298">
        <v>2149450242</v>
      </c>
      <c r="B1630" s="298" t="s">
        <v>2860</v>
      </c>
      <c r="C1630" s="299" t="s">
        <v>6281</v>
      </c>
      <c r="D1630" s="298" t="s">
        <v>2869</v>
      </c>
      <c r="E1630" s="298" t="s">
        <v>2863</v>
      </c>
      <c r="F1630" s="298" t="s">
        <v>2864</v>
      </c>
      <c r="G1630" s="298" t="s">
        <v>2939</v>
      </c>
      <c r="H1630" s="298" t="s">
        <v>2978</v>
      </c>
      <c r="I1630" s="298" t="s">
        <v>6282</v>
      </c>
      <c r="J1630" s="300">
        <v>45411</v>
      </c>
      <c r="K1630" s="300">
        <v>45419</v>
      </c>
    </row>
    <row r="1631" spans="1:11" ht="14.9" customHeight="1">
      <c r="A1631" s="298">
        <v>2149450236</v>
      </c>
      <c r="B1631" s="298" t="s">
        <v>2860</v>
      </c>
      <c r="C1631" s="299" t="s">
        <v>6283</v>
      </c>
      <c r="D1631" s="298" t="s">
        <v>2869</v>
      </c>
      <c r="E1631" s="298" t="s">
        <v>2863</v>
      </c>
      <c r="F1631" s="298" t="s">
        <v>2864</v>
      </c>
      <c r="G1631" s="298" t="s">
        <v>2923</v>
      </c>
      <c r="H1631" s="298" t="s">
        <v>2978</v>
      </c>
      <c r="I1631" s="298" t="s">
        <v>6284</v>
      </c>
      <c r="J1631" s="300">
        <v>45410</v>
      </c>
      <c r="K1631" s="300">
        <v>45418</v>
      </c>
    </row>
    <row r="1632" spans="1:11" ht="14.9" customHeight="1">
      <c r="A1632" s="298">
        <v>2149447760</v>
      </c>
      <c r="B1632" s="298" t="s">
        <v>2860</v>
      </c>
      <c r="C1632" s="299" t="s">
        <v>6285</v>
      </c>
      <c r="D1632" s="298" t="s">
        <v>2869</v>
      </c>
      <c r="E1632" s="298" t="s">
        <v>2863</v>
      </c>
      <c r="F1632" s="298" t="s">
        <v>2864</v>
      </c>
      <c r="G1632" s="298" t="s">
        <v>2943</v>
      </c>
      <c r="H1632" s="298" t="s">
        <v>3185</v>
      </c>
      <c r="I1632" s="298" t="s">
        <v>6286</v>
      </c>
      <c r="J1632" s="300">
        <v>45429</v>
      </c>
      <c r="K1632" s="300">
        <v>45437</v>
      </c>
    </row>
    <row r="1633" spans="1:11" ht="14.9" customHeight="1">
      <c r="A1633" s="298">
        <v>2149447738</v>
      </c>
      <c r="B1633" s="298" t="s">
        <v>2860</v>
      </c>
      <c r="C1633" s="299" t="s">
        <v>6287</v>
      </c>
      <c r="D1633" s="298" t="s">
        <v>2869</v>
      </c>
      <c r="E1633" s="298" t="s">
        <v>2863</v>
      </c>
      <c r="F1633" s="298" t="s">
        <v>2864</v>
      </c>
      <c r="G1633" s="298" t="s">
        <v>2943</v>
      </c>
      <c r="H1633" s="298" t="s">
        <v>3185</v>
      </c>
      <c r="I1633" s="298" t="s">
        <v>6286</v>
      </c>
      <c r="J1633" s="300">
        <v>45404</v>
      </c>
      <c r="K1633" s="300">
        <v>45412</v>
      </c>
    </row>
    <row r="1634" spans="1:11" ht="14.9" customHeight="1">
      <c r="A1634" s="298">
        <v>2149447718</v>
      </c>
      <c r="B1634" s="298" t="s">
        <v>2860</v>
      </c>
      <c r="C1634" s="299" t="s">
        <v>6288</v>
      </c>
      <c r="D1634" s="298" t="s">
        <v>2869</v>
      </c>
      <c r="E1634" s="298" t="s">
        <v>2863</v>
      </c>
      <c r="F1634" s="298" t="s">
        <v>2864</v>
      </c>
      <c r="G1634" s="298" t="s">
        <v>2943</v>
      </c>
      <c r="H1634" s="298" t="s">
        <v>3185</v>
      </c>
      <c r="I1634" s="298" t="s">
        <v>6286</v>
      </c>
      <c r="J1634" s="300">
        <v>45404</v>
      </c>
      <c r="K1634" s="300">
        <v>45412</v>
      </c>
    </row>
    <row r="1635" spans="1:11" ht="14.9" customHeight="1">
      <c r="A1635" s="298">
        <v>2149447707</v>
      </c>
      <c r="B1635" s="298" t="s">
        <v>2860</v>
      </c>
      <c r="C1635" s="299" t="s">
        <v>6289</v>
      </c>
      <c r="D1635" s="298" t="s">
        <v>2869</v>
      </c>
      <c r="E1635" s="298" t="s">
        <v>2863</v>
      </c>
      <c r="F1635" s="298" t="s">
        <v>2864</v>
      </c>
      <c r="G1635" s="298" t="s">
        <v>2943</v>
      </c>
      <c r="H1635" s="298" t="s">
        <v>3185</v>
      </c>
      <c r="I1635" s="298" t="s">
        <v>6286</v>
      </c>
      <c r="J1635" s="300">
        <v>45404</v>
      </c>
      <c r="K1635" s="300">
        <v>45412</v>
      </c>
    </row>
    <row r="1636" spans="1:11" ht="14.9" customHeight="1">
      <c r="A1636" s="298">
        <v>2149447651</v>
      </c>
      <c r="B1636" s="298" t="s">
        <v>2860</v>
      </c>
      <c r="C1636" s="299" t="s">
        <v>6290</v>
      </c>
      <c r="D1636" s="298" t="s">
        <v>2869</v>
      </c>
      <c r="E1636" s="298" t="s">
        <v>2863</v>
      </c>
      <c r="F1636" s="298" t="s">
        <v>2864</v>
      </c>
      <c r="G1636" s="298" t="s">
        <v>2943</v>
      </c>
      <c r="H1636" s="298" t="s">
        <v>3185</v>
      </c>
      <c r="I1636" s="298" t="s">
        <v>6286</v>
      </c>
      <c r="J1636" s="300">
        <v>45404</v>
      </c>
      <c r="K1636" s="300">
        <v>45412</v>
      </c>
    </row>
    <row r="1637" spans="1:11" ht="14.9" customHeight="1">
      <c r="A1637" s="298">
        <v>2149446404</v>
      </c>
      <c r="B1637" s="298" t="s">
        <v>2860</v>
      </c>
      <c r="C1637" s="299" t="s">
        <v>6291</v>
      </c>
      <c r="D1637" s="298" t="s">
        <v>2869</v>
      </c>
      <c r="E1637" s="298" t="s">
        <v>2863</v>
      </c>
      <c r="F1637" s="298" t="s">
        <v>2864</v>
      </c>
      <c r="G1637" s="298" t="s">
        <v>2865</v>
      </c>
      <c r="H1637" s="298" t="s">
        <v>3185</v>
      </c>
      <c r="I1637" s="298" t="s">
        <v>6292</v>
      </c>
      <c r="J1637" s="300">
        <v>45428</v>
      </c>
      <c r="K1637" s="300">
        <v>45436</v>
      </c>
    </row>
    <row r="1638" spans="1:11" ht="14.9" customHeight="1">
      <c r="A1638" s="298">
        <v>2149446319</v>
      </c>
      <c r="B1638" s="298" t="s">
        <v>2860</v>
      </c>
      <c r="C1638" s="299" t="s">
        <v>6293</v>
      </c>
      <c r="D1638" s="298" t="s">
        <v>2869</v>
      </c>
      <c r="E1638" s="298" t="s">
        <v>2863</v>
      </c>
      <c r="F1638" s="298" t="s">
        <v>2864</v>
      </c>
      <c r="G1638" s="298" t="s">
        <v>2943</v>
      </c>
      <c r="H1638" s="298" t="s">
        <v>3185</v>
      </c>
      <c r="I1638" s="298" t="s">
        <v>6271</v>
      </c>
      <c r="J1638" s="300">
        <v>45408</v>
      </c>
      <c r="K1638" s="300">
        <v>45416</v>
      </c>
    </row>
    <row r="1639" spans="1:11" ht="14.9" customHeight="1">
      <c r="A1639" s="298">
        <v>2149451075</v>
      </c>
      <c r="B1639" s="298" t="s">
        <v>2860</v>
      </c>
      <c r="C1639" s="299" t="s">
        <v>6294</v>
      </c>
      <c r="D1639" s="298" t="s">
        <v>2869</v>
      </c>
      <c r="E1639" s="298" t="s">
        <v>2863</v>
      </c>
      <c r="F1639" s="298" t="s">
        <v>2864</v>
      </c>
      <c r="G1639" s="298" t="s">
        <v>2923</v>
      </c>
      <c r="H1639" s="298" t="s">
        <v>2999</v>
      </c>
      <c r="I1639" s="298" t="s">
        <v>6295</v>
      </c>
      <c r="J1639" s="300">
        <v>45411</v>
      </c>
      <c r="K1639" s="300">
        <v>45419</v>
      </c>
    </row>
    <row r="1640" spans="1:11" ht="14.9" customHeight="1">
      <c r="A1640" s="298">
        <v>2149451212</v>
      </c>
      <c r="B1640" s="298" t="s">
        <v>2860</v>
      </c>
      <c r="C1640" s="299" t="s">
        <v>6296</v>
      </c>
      <c r="D1640" s="298" t="s">
        <v>2869</v>
      </c>
      <c r="E1640" s="298" t="s">
        <v>2863</v>
      </c>
      <c r="F1640" s="298" t="s">
        <v>2864</v>
      </c>
      <c r="G1640" s="298" t="s">
        <v>3444</v>
      </c>
      <c r="H1640" s="298" t="s">
        <v>3276</v>
      </c>
      <c r="I1640" s="298" t="s">
        <v>6297</v>
      </c>
      <c r="J1640" s="300">
        <v>45412</v>
      </c>
      <c r="K1640" s="300">
        <v>45420</v>
      </c>
    </row>
    <row r="1641" spans="1:11" ht="14.9" customHeight="1">
      <c r="A1641" s="298">
        <v>2149454572</v>
      </c>
      <c r="B1641" s="298" t="s">
        <v>2860</v>
      </c>
      <c r="C1641" s="299" t="s">
        <v>6298</v>
      </c>
      <c r="D1641" s="298" t="s">
        <v>2876</v>
      </c>
      <c r="E1641" s="298" t="s">
        <v>2863</v>
      </c>
      <c r="F1641" s="298" t="s">
        <v>2864</v>
      </c>
      <c r="G1641" s="298" t="s">
        <v>4094</v>
      </c>
      <c r="H1641" s="298" t="s">
        <v>6299</v>
      </c>
      <c r="I1641" s="298" t="s">
        <v>6300</v>
      </c>
      <c r="J1641" s="300">
        <v>45418</v>
      </c>
      <c r="K1641" s="300">
        <v>45426</v>
      </c>
    </row>
    <row r="1642" spans="1:11" ht="14.9" customHeight="1">
      <c r="A1642" s="298">
        <v>2149454294</v>
      </c>
      <c r="B1642" s="298" t="s">
        <v>2860</v>
      </c>
      <c r="C1642" s="299" t="s">
        <v>6301</v>
      </c>
      <c r="D1642" s="298" t="s">
        <v>2869</v>
      </c>
      <c r="E1642" s="298" t="s">
        <v>2863</v>
      </c>
      <c r="F1642" s="298" t="s">
        <v>2864</v>
      </c>
      <c r="G1642" s="298" t="s">
        <v>2865</v>
      </c>
      <c r="H1642" s="298" t="s">
        <v>2978</v>
      </c>
      <c r="I1642" s="298" t="s">
        <v>6302</v>
      </c>
      <c r="J1642" s="300">
        <v>45419</v>
      </c>
      <c r="K1642" s="300">
        <v>45427</v>
      </c>
    </row>
    <row r="1643" spans="1:11" ht="14.9" customHeight="1">
      <c r="A1643" s="298">
        <v>2149452407</v>
      </c>
      <c r="B1643" s="298" t="s">
        <v>2860</v>
      </c>
      <c r="C1643" s="299" t="s">
        <v>6303</v>
      </c>
      <c r="D1643" s="298" t="s">
        <v>2869</v>
      </c>
      <c r="E1643" s="298" t="s">
        <v>2863</v>
      </c>
      <c r="F1643" s="298" t="s">
        <v>2864</v>
      </c>
      <c r="G1643" s="298" t="s">
        <v>2923</v>
      </c>
      <c r="H1643" s="298" t="s">
        <v>5425</v>
      </c>
      <c r="I1643" s="298" t="s">
        <v>6304</v>
      </c>
      <c r="J1643" s="300">
        <v>45411</v>
      </c>
      <c r="K1643" s="300">
        <v>45419</v>
      </c>
    </row>
    <row r="1644" spans="1:11" ht="14.9" customHeight="1">
      <c r="A1644" s="298">
        <v>2149452357</v>
      </c>
      <c r="B1644" s="298" t="s">
        <v>2860</v>
      </c>
      <c r="C1644" s="299" t="s">
        <v>6305</v>
      </c>
      <c r="D1644" s="298" t="s">
        <v>2869</v>
      </c>
      <c r="E1644" s="298" t="s">
        <v>2863</v>
      </c>
      <c r="F1644" s="298" t="s">
        <v>2864</v>
      </c>
      <c r="G1644" s="298" t="s">
        <v>2923</v>
      </c>
      <c r="H1644" s="298" t="s">
        <v>4835</v>
      </c>
      <c r="I1644" s="298" t="s">
        <v>6306</v>
      </c>
      <c r="J1644" s="300">
        <v>45403</v>
      </c>
      <c r="K1644" s="300">
        <v>45411</v>
      </c>
    </row>
    <row r="1645" spans="1:11" ht="14.9" customHeight="1">
      <c r="A1645" s="298">
        <v>2149461087</v>
      </c>
      <c r="B1645" s="298" t="s">
        <v>2860</v>
      </c>
      <c r="C1645" s="299" t="s">
        <v>6307</v>
      </c>
      <c r="D1645" s="298" t="s">
        <v>2869</v>
      </c>
      <c r="E1645" s="298" t="s">
        <v>2863</v>
      </c>
      <c r="F1645" s="298" t="s">
        <v>2864</v>
      </c>
      <c r="G1645" s="298" t="s">
        <v>2923</v>
      </c>
      <c r="H1645" s="298" t="s">
        <v>3112</v>
      </c>
      <c r="I1645" s="298" t="s">
        <v>6308</v>
      </c>
      <c r="J1645" s="300">
        <v>45412</v>
      </c>
      <c r="K1645" s="300">
        <v>45420</v>
      </c>
    </row>
    <row r="1646" spans="1:11" ht="14.9" customHeight="1">
      <c r="A1646" s="298">
        <v>2149460473</v>
      </c>
      <c r="B1646" s="298" t="s">
        <v>2860</v>
      </c>
      <c r="C1646" s="299" t="s">
        <v>6309</v>
      </c>
      <c r="D1646" s="298" t="s">
        <v>2869</v>
      </c>
      <c r="E1646" s="298" t="s">
        <v>2863</v>
      </c>
      <c r="F1646" s="298" t="s">
        <v>2864</v>
      </c>
      <c r="G1646" s="298" t="s">
        <v>2923</v>
      </c>
      <c r="H1646" s="298" t="s">
        <v>2978</v>
      </c>
      <c r="I1646" s="298" t="s">
        <v>6310</v>
      </c>
      <c r="J1646" s="300">
        <v>45417</v>
      </c>
      <c r="K1646" s="300">
        <v>45425</v>
      </c>
    </row>
    <row r="1647" spans="1:11" ht="14.9" customHeight="1">
      <c r="A1647" s="298">
        <v>2149460434</v>
      </c>
      <c r="B1647" s="298" t="s">
        <v>2860</v>
      </c>
      <c r="C1647" s="299" t="s">
        <v>6311</v>
      </c>
      <c r="D1647" s="298" t="s">
        <v>2869</v>
      </c>
      <c r="E1647" s="298" t="s">
        <v>2863</v>
      </c>
      <c r="F1647" s="298" t="s">
        <v>2864</v>
      </c>
      <c r="G1647" s="298" t="s">
        <v>2923</v>
      </c>
      <c r="H1647" s="298" t="s">
        <v>2978</v>
      </c>
      <c r="I1647" s="298" t="s">
        <v>6310</v>
      </c>
      <c r="J1647" s="300">
        <v>45417</v>
      </c>
      <c r="K1647" s="300">
        <v>45425</v>
      </c>
    </row>
    <row r="1648" spans="1:11" ht="14.9" customHeight="1">
      <c r="A1648" s="298">
        <v>2149455459</v>
      </c>
      <c r="B1648" s="298" t="s">
        <v>2860</v>
      </c>
      <c r="C1648" s="299" t="s">
        <v>6312</v>
      </c>
      <c r="D1648" s="298" t="s">
        <v>2869</v>
      </c>
      <c r="E1648" s="298" t="s">
        <v>2863</v>
      </c>
      <c r="F1648" s="298" t="s">
        <v>2864</v>
      </c>
      <c r="G1648" s="298" t="s">
        <v>2943</v>
      </c>
      <c r="H1648" s="298" t="s">
        <v>3185</v>
      </c>
      <c r="I1648" s="298" t="s">
        <v>6313</v>
      </c>
      <c r="J1648" s="300">
        <v>45408</v>
      </c>
      <c r="K1648" s="300">
        <v>45416</v>
      </c>
    </row>
    <row r="1649" spans="1:11" ht="14.9" customHeight="1">
      <c r="A1649" s="298">
        <v>2149455453</v>
      </c>
      <c r="B1649" s="298" t="s">
        <v>2860</v>
      </c>
      <c r="C1649" s="299" t="s">
        <v>6314</v>
      </c>
      <c r="D1649" s="298" t="s">
        <v>2869</v>
      </c>
      <c r="E1649" s="298" t="s">
        <v>2863</v>
      </c>
      <c r="F1649" s="298" t="s">
        <v>2864</v>
      </c>
      <c r="G1649" s="298" t="s">
        <v>2943</v>
      </c>
      <c r="H1649" s="298" t="s">
        <v>3185</v>
      </c>
      <c r="I1649" s="298" t="s">
        <v>6315</v>
      </c>
      <c r="J1649" s="300">
        <v>45408</v>
      </c>
      <c r="K1649" s="300">
        <v>45416</v>
      </c>
    </row>
    <row r="1650" spans="1:11" ht="14.9" customHeight="1">
      <c r="A1650" s="298">
        <v>2149469212</v>
      </c>
      <c r="B1650" s="298" t="s">
        <v>2860</v>
      </c>
      <c r="C1650" s="299" t="s">
        <v>6316</v>
      </c>
      <c r="D1650" s="298" t="s">
        <v>2869</v>
      </c>
      <c r="E1650" s="298" t="s">
        <v>2863</v>
      </c>
      <c r="F1650" s="298" t="s">
        <v>2864</v>
      </c>
      <c r="G1650" s="298" t="s">
        <v>2923</v>
      </c>
      <c r="H1650" s="298" t="s">
        <v>2978</v>
      </c>
      <c r="I1650" s="298" t="s">
        <v>6317</v>
      </c>
      <c r="J1650" s="300" t="s">
        <v>6318</v>
      </c>
      <c r="K1650" s="300" t="s">
        <v>6319</v>
      </c>
    </row>
    <row r="1651" spans="1:11" ht="14.9" customHeight="1">
      <c r="A1651" s="298">
        <v>2149467990</v>
      </c>
      <c r="B1651" s="298" t="s">
        <v>2860</v>
      </c>
      <c r="C1651" s="299" t="s">
        <v>6320</v>
      </c>
      <c r="D1651" s="298" t="s">
        <v>2862</v>
      </c>
      <c r="E1651" s="298" t="s">
        <v>2863</v>
      </c>
      <c r="F1651" s="298" t="s">
        <v>2864</v>
      </c>
      <c r="G1651" s="298" t="s">
        <v>2865</v>
      </c>
      <c r="H1651" s="298" t="s">
        <v>4356</v>
      </c>
      <c r="I1651" s="298" t="s">
        <v>6321</v>
      </c>
      <c r="J1651" s="300" t="s">
        <v>6322</v>
      </c>
      <c r="K1651" s="300" t="s">
        <v>6323</v>
      </c>
    </row>
    <row r="1652" spans="1:11" ht="14.9" customHeight="1">
      <c r="A1652" s="298">
        <v>2149467939</v>
      </c>
      <c r="B1652" s="298" t="s">
        <v>2860</v>
      </c>
      <c r="C1652" s="299" t="s">
        <v>6324</v>
      </c>
      <c r="D1652" s="298" t="s">
        <v>2862</v>
      </c>
      <c r="E1652" s="298" t="s">
        <v>2863</v>
      </c>
      <c r="F1652" s="298" t="s">
        <v>2864</v>
      </c>
      <c r="G1652" s="298" t="s">
        <v>2865</v>
      </c>
      <c r="H1652" s="298" t="s">
        <v>2880</v>
      </c>
      <c r="I1652" s="298" t="s">
        <v>6325</v>
      </c>
      <c r="J1652" s="300" t="s">
        <v>6326</v>
      </c>
      <c r="K1652" s="300" t="s">
        <v>6327</v>
      </c>
    </row>
    <row r="1653" spans="1:11" ht="14.9" customHeight="1">
      <c r="A1653" s="298">
        <v>2149467865</v>
      </c>
      <c r="B1653" s="298" t="s">
        <v>2860</v>
      </c>
      <c r="C1653" s="299" t="s">
        <v>6328</v>
      </c>
      <c r="D1653" s="298" t="s">
        <v>2862</v>
      </c>
      <c r="E1653" s="298" t="s">
        <v>2863</v>
      </c>
      <c r="F1653" s="298" t="s">
        <v>2864</v>
      </c>
      <c r="G1653" s="298" t="s">
        <v>2906</v>
      </c>
      <c r="H1653" s="298" t="s">
        <v>4128</v>
      </c>
      <c r="I1653" s="298" t="s">
        <v>6329</v>
      </c>
      <c r="J1653" s="300" t="s">
        <v>6195</v>
      </c>
      <c r="K1653" s="300" t="s">
        <v>6330</v>
      </c>
    </row>
    <row r="1654" spans="1:11" ht="14.9" customHeight="1">
      <c r="A1654" s="298">
        <v>2149467462</v>
      </c>
      <c r="B1654" s="298" t="s">
        <v>2860</v>
      </c>
      <c r="C1654" s="299" t="s">
        <v>6331</v>
      </c>
      <c r="D1654" s="298" t="s">
        <v>2862</v>
      </c>
      <c r="E1654" s="298" t="s">
        <v>2863</v>
      </c>
      <c r="F1654" s="298" t="s">
        <v>2864</v>
      </c>
      <c r="G1654" s="298" t="s">
        <v>2911</v>
      </c>
      <c r="H1654" s="298" t="s">
        <v>3286</v>
      </c>
      <c r="I1654" s="298" t="s">
        <v>6332</v>
      </c>
      <c r="J1654" s="300" t="s">
        <v>6330</v>
      </c>
      <c r="K1654" s="300" t="s">
        <v>6333</v>
      </c>
    </row>
    <row r="1655" spans="1:11" ht="14.9" customHeight="1">
      <c r="A1655" s="298">
        <v>2149466195</v>
      </c>
      <c r="B1655" s="298" t="s">
        <v>2860</v>
      </c>
      <c r="C1655" s="299" t="s">
        <v>6334</v>
      </c>
      <c r="D1655" s="298" t="s">
        <v>2869</v>
      </c>
      <c r="E1655" s="298" t="s">
        <v>2863</v>
      </c>
      <c r="F1655" s="298" t="s">
        <v>2864</v>
      </c>
      <c r="G1655" s="298" t="s">
        <v>2865</v>
      </c>
      <c r="H1655" s="298" t="s">
        <v>3185</v>
      </c>
      <c r="I1655" s="298" t="s">
        <v>6335</v>
      </c>
      <c r="J1655" s="300" t="s">
        <v>6336</v>
      </c>
      <c r="K1655" s="300" t="s">
        <v>6337</v>
      </c>
    </row>
    <row r="1656" spans="1:11" ht="14.9" customHeight="1">
      <c r="A1656" s="298">
        <v>2149466027</v>
      </c>
      <c r="B1656" s="298" t="s">
        <v>2860</v>
      </c>
      <c r="C1656" s="299" t="s">
        <v>6338</v>
      </c>
      <c r="D1656" s="298" t="s">
        <v>2869</v>
      </c>
      <c r="E1656" s="298" t="s">
        <v>2863</v>
      </c>
      <c r="F1656" s="298" t="s">
        <v>2864</v>
      </c>
      <c r="G1656" s="298" t="s">
        <v>2865</v>
      </c>
      <c r="H1656" s="298" t="s">
        <v>3336</v>
      </c>
      <c r="I1656" s="298" t="s">
        <v>6339</v>
      </c>
      <c r="J1656" s="300" t="s">
        <v>6319</v>
      </c>
      <c r="K1656" s="300" t="s">
        <v>6340</v>
      </c>
    </row>
    <row r="1657" spans="1:11" ht="14.9" customHeight="1">
      <c r="A1657" s="298">
        <v>2149465875</v>
      </c>
      <c r="B1657" s="298" t="s">
        <v>2860</v>
      </c>
      <c r="C1657" s="299" t="s">
        <v>6341</v>
      </c>
      <c r="D1657" s="298" t="s">
        <v>2869</v>
      </c>
      <c r="E1657" s="298" t="s">
        <v>2863</v>
      </c>
      <c r="F1657" s="298" t="s">
        <v>2864</v>
      </c>
      <c r="G1657" s="298" t="s">
        <v>2954</v>
      </c>
      <c r="H1657" s="298" t="s">
        <v>2999</v>
      </c>
      <c r="I1657" s="298" t="s">
        <v>6093</v>
      </c>
      <c r="J1657" s="300" t="s">
        <v>6336</v>
      </c>
      <c r="K1657" s="300" t="s">
        <v>6337</v>
      </c>
    </row>
    <row r="1658" spans="1:11" ht="14.9" customHeight="1">
      <c r="A1658" s="298">
        <v>2149469560</v>
      </c>
      <c r="B1658" s="298" t="s">
        <v>2860</v>
      </c>
      <c r="C1658" s="299" t="s">
        <v>6342</v>
      </c>
      <c r="D1658" s="298" t="s">
        <v>2869</v>
      </c>
      <c r="E1658" s="298" t="s">
        <v>2863</v>
      </c>
      <c r="F1658" s="298" t="s">
        <v>2864</v>
      </c>
      <c r="G1658" s="298" t="s">
        <v>2899</v>
      </c>
      <c r="H1658" s="298" t="s">
        <v>3011</v>
      </c>
      <c r="I1658" s="298" t="s">
        <v>6343</v>
      </c>
      <c r="J1658" s="300">
        <v>45406</v>
      </c>
      <c r="K1658" s="300">
        <v>45414</v>
      </c>
    </row>
    <row r="1659" spans="1:11" ht="14.9" customHeight="1">
      <c r="A1659" s="298">
        <v>2149469683</v>
      </c>
      <c r="B1659" s="298" t="s">
        <v>2860</v>
      </c>
      <c r="C1659" s="299" t="s">
        <v>6344</v>
      </c>
      <c r="D1659" s="298" t="s">
        <v>2869</v>
      </c>
      <c r="E1659" s="298" t="s">
        <v>2863</v>
      </c>
      <c r="F1659" s="298" t="s">
        <v>2864</v>
      </c>
      <c r="G1659" s="298" t="s">
        <v>2899</v>
      </c>
      <c r="H1659" s="298" t="s">
        <v>3011</v>
      </c>
      <c r="I1659" s="298" t="s">
        <v>6343</v>
      </c>
      <c r="J1659" s="300">
        <v>45336</v>
      </c>
      <c r="K1659" s="300">
        <v>45344</v>
      </c>
    </row>
    <row r="1660" spans="1:11" ht="14.9" customHeight="1">
      <c r="A1660" s="298">
        <v>2149475305</v>
      </c>
      <c r="B1660" s="298" t="s">
        <v>2860</v>
      </c>
      <c r="C1660" s="299" t="s">
        <v>6345</v>
      </c>
      <c r="D1660" s="298" t="s">
        <v>2869</v>
      </c>
      <c r="E1660" s="298" t="s">
        <v>2863</v>
      </c>
      <c r="F1660" s="298" t="s">
        <v>2864</v>
      </c>
      <c r="G1660" s="298" t="s">
        <v>2923</v>
      </c>
      <c r="H1660" s="298" t="s">
        <v>3336</v>
      </c>
      <c r="I1660" s="298" t="s">
        <v>6346</v>
      </c>
      <c r="J1660" s="300">
        <v>45420</v>
      </c>
      <c r="K1660" s="300">
        <v>45428</v>
      </c>
    </row>
    <row r="1661" spans="1:11" ht="14.9" customHeight="1">
      <c r="A1661" s="298">
        <v>2149474999</v>
      </c>
      <c r="B1661" s="298" t="s">
        <v>2860</v>
      </c>
      <c r="C1661" s="299" t="s">
        <v>6347</v>
      </c>
      <c r="D1661" s="298" t="s">
        <v>2862</v>
      </c>
      <c r="E1661" s="298" t="s">
        <v>2863</v>
      </c>
      <c r="F1661" s="298" t="s">
        <v>2864</v>
      </c>
      <c r="G1661" s="298" t="s">
        <v>2923</v>
      </c>
      <c r="H1661" s="298" t="s">
        <v>2924</v>
      </c>
      <c r="I1661" s="298" t="s">
        <v>6348</v>
      </c>
      <c r="J1661" s="300">
        <v>45425</v>
      </c>
      <c r="K1661" s="300">
        <v>45433</v>
      </c>
    </row>
    <row r="1662" spans="1:11" ht="14.9" customHeight="1">
      <c r="A1662" s="298">
        <v>2149474815</v>
      </c>
      <c r="B1662" s="298" t="s">
        <v>2860</v>
      </c>
      <c r="C1662" s="299" t="s">
        <v>6349</v>
      </c>
      <c r="D1662" s="298" t="s">
        <v>2869</v>
      </c>
      <c r="E1662" s="298" t="s">
        <v>2863</v>
      </c>
      <c r="F1662" s="298" t="s">
        <v>2864</v>
      </c>
      <c r="G1662" s="298" t="s">
        <v>2865</v>
      </c>
      <c r="H1662" s="298" t="s">
        <v>4290</v>
      </c>
      <c r="I1662" s="298" t="s">
        <v>6350</v>
      </c>
      <c r="J1662" s="300">
        <v>45432</v>
      </c>
      <c r="K1662" s="300">
        <v>45440</v>
      </c>
    </row>
    <row r="1663" spans="1:11" ht="14.9" customHeight="1">
      <c r="A1663" s="298">
        <v>2149474771</v>
      </c>
      <c r="B1663" s="298" t="s">
        <v>2860</v>
      </c>
      <c r="C1663" s="299" t="s">
        <v>6351</v>
      </c>
      <c r="D1663" s="298" t="s">
        <v>2869</v>
      </c>
      <c r="E1663" s="298" t="s">
        <v>2863</v>
      </c>
      <c r="F1663" s="298" t="s">
        <v>2864</v>
      </c>
      <c r="G1663" s="298" t="s">
        <v>3644</v>
      </c>
      <c r="H1663" s="298" t="s">
        <v>2978</v>
      </c>
      <c r="I1663" s="298" t="s">
        <v>6352</v>
      </c>
      <c r="J1663" s="300">
        <v>45428</v>
      </c>
      <c r="K1663" s="300">
        <v>45436</v>
      </c>
    </row>
    <row r="1664" spans="1:11" ht="14.9" customHeight="1">
      <c r="A1664" s="298">
        <v>2149474318</v>
      </c>
      <c r="B1664" s="298" t="s">
        <v>2860</v>
      </c>
      <c r="C1664" s="299" t="s">
        <v>6353</v>
      </c>
      <c r="D1664" s="298" t="s">
        <v>2876</v>
      </c>
      <c r="E1664" s="298" t="s">
        <v>2863</v>
      </c>
      <c r="F1664" s="298" t="s">
        <v>2864</v>
      </c>
      <c r="G1664" s="298" t="s">
        <v>2920</v>
      </c>
      <c r="H1664" s="298" t="s">
        <v>2873</v>
      </c>
      <c r="I1664" s="298" t="s">
        <v>6354</v>
      </c>
      <c r="J1664" s="300">
        <v>45434</v>
      </c>
      <c r="K1664" s="300">
        <v>45442</v>
      </c>
    </row>
    <row r="1665" spans="1:11" ht="14.9" customHeight="1">
      <c r="A1665" s="298">
        <v>2149474306</v>
      </c>
      <c r="B1665" s="298" t="s">
        <v>2860</v>
      </c>
      <c r="C1665" s="299" t="s">
        <v>6355</v>
      </c>
      <c r="D1665" s="298" t="s">
        <v>2876</v>
      </c>
      <c r="E1665" s="298" t="s">
        <v>2863</v>
      </c>
      <c r="F1665" s="298" t="s">
        <v>2864</v>
      </c>
      <c r="G1665" s="298" t="s">
        <v>2920</v>
      </c>
      <c r="H1665" s="298" t="s">
        <v>2873</v>
      </c>
      <c r="I1665" s="298" t="s">
        <v>6354</v>
      </c>
      <c r="J1665" s="300">
        <v>45434</v>
      </c>
      <c r="K1665" s="300">
        <v>45442</v>
      </c>
    </row>
    <row r="1666" spans="1:11" ht="14.9" customHeight="1">
      <c r="A1666" s="298">
        <v>2149474300</v>
      </c>
      <c r="B1666" s="298" t="s">
        <v>2860</v>
      </c>
      <c r="C1666" s="299" t="s">
        <v>6356</v>
      </c>
      <c r="D1666" s="298" t="s">
        <v>2869</v>
      </c>
      <c r="E1666" s="298" t="s">
        <v>2863</v>
      </c>
      <c r="F1666" s="298" t="s">
        <v>2864</v>
      </c>
      <c r="G1666" s="298" t="s">
        <v>2939</v>
      </c>
      <c r="H1666" s="298" t="s">
        <v>4046</v>
      </c>
      <c r="I1666" s="298" t="s">
        <v>6357</v>
      </c>
      <c r="J1666" s="300">
        <v>45413</v>
      </c>
      <c r="K1666" s="300">
        <v>45421</v>
      </c>
    </row>
    <row r="1667" spans="1:11" ht="14.9" customHeight="1">
      <c r="A1667" s="298">
        <v>2149474293</v>
      </c>
      <c r="B1667" s="298" t="s">
        <v>2860</v>
      </c>
      <c r="C1667" s="299" t="s">
        <v>6358</v>
      </c>
      <c r="D1667" s="298" t="s">
        <v>2876</v>
      </c>
      <c r="E1667" s="298" t="s">
        <v>2863</v>
      </c>
      <c r="F1667" s="298" t="s">
        <v>2864</v>
      </c>
      <c r="G1667" s="298" t="s">
        <v>2920</v>
      </c>
      <c r="H1667" s="298" t="s">
        <v>2873</v>
      </c>
      <c r="I1667" s="298" t="s">
        <v>6354</v>
      </c>
      <c r="J1667" s="300">
        <v>45412</v>
      </c>
      <c r="K1667" s="300">
        <v>45420</v>
      </c>
    </row>
    <row r="1668" spans="1:11" ht="14.9" customHeight="1">
      <c r="A1668" s="298">
        <v>2149474282</v>
      </c>
      <c r="B1668" s="298" t="s">
        <v>2860</v>
      </c>
      <c r="C1668" s="299" t="s">
        <v>6359</v>
      </c>
      <c r="D1668" s="298" t="s">
        <v>2869</v>
      </c>
      <c r="E1668" s="298" t="s">
        <v>2863</v>
      </c>
      <c r="F1668" s="298" t="s">
        <v>2864</v>
      </c>
      <c r="G1668" s="298" t="s">
        <v>2939</v>
      </c>
      <c r="H1668" s="298" t="s">
        <v>4046</v>
      </c>
      <c r="I1668" s="298" t="s">
        <v>6357</v>
      </c>
      <c r="J1668" s="300">
        <v>45413</v>
      </c>
      <c r="K1668" s="300">
        <v>45421</v>
      </c>
    </row>
    <row r="1669" spans="1:11" ht="14.9" customHeight="1">
      <c r="A1669" s="298">
        <v>2149474073</v>
      </c>
      <c r="B1669" s="298" t="s">
        <v>2860</v>
      </c>
      <c r="C1669" s="299" t="s">
        <v>6360</v>
      </c>
      <c r="D1669" s="298" t="s">
        <v>2869</v>
      </c>
      <c r="E1669" s="298" t="s">
        <v>2863</v>
      </c>
      <c r="F1669" s="298" t="s">
        <v>2864</v>
      </c>
      <c r="G1669" s="298" t="s">
        <v>2865</v>
      </c>
      <c r="H1669" s="298" t="s">
        <v>3122</v>
      </c>
      <c r="I1669" s="298" t="s">
        <v>6361</v>
      </c>
      <c r="J1669" s="300">
        <v>45428</v>
      </c>
      <c r="K1669" s="300">
        <v>45436</v>
      </c>
    </row>
    <row r="1670" spans="1:11" ht="14.9" customHeight="1">
      <c r="A1670" s="298">
        <v>2149471810</v>
      </c>
      <c r="B1670" s="298" t="s">
        <v>2860</v>
      </c>
      <c r="C1670" s="299" t="s">
        <v>6362</v>
      </c>
      <c r="D1670" s="298" t="s">
        <v>2869</v>
      </c>
      <c r="E1670" s="298" t="s">
        <v>2863</v>
      </c>
      <c r="F1670" s="298" t="s">
        <v>2864</v>
      </c>
      <c r="G1670" s="298" t="s">
        <v>2923</v>
      </c>
      <c r="H1670" s="298" t="s">
        <v>3026</v>
      </c>
      <c r="I1670" s="298" t="s">
        <v>6363</v>
      </c>
      <c r="J1670" s="300">
        <v>45416</v>
      </c>
      <c r="K1670" s="300">
        <v>45424</v>
      </c>
    </row>
    <row r="1671" spans="1:11" ht="14.9" customHeight="1">
      <c r="A1671" s="298">
        <v>2149483704</v>
      </c>
      <c r="B1671" s="298" t="s">
        <v>2860</v>
      </c>
      <c r="C1671" s="299" t="s">
        <v>6364</v>
      </c>
      <c r="D1671" s="298" t="s">
        <v>2862</v>
      </c>
      <c r="E1671" s="298" t="s">
        <v>2863</v>
      </c>
      <c r="F1671" s="298" t="s">
        <v>2864</v>
      </c>
      <c r="G1671" s="298" t="s">
        <v>2923</v>
      </c>
      <c r="H1671" s="298" t="s">
        <v>2924</v>
      </c>
      <c r="I1671" s="298" t="s">
        <v>6365</v>
      </c>
      <c r="J1671" s="300">
        <v>45429</v>
      </c>
      <c r="K1671" s="300">
        <v>45437</v>
      </c>
    </row>
    <row r="1672" spans="1:11" ht="14.9" customHeight="1">
      <c r="A1672" s="298">
        <v>2149482771</v>
      </c>
      <c r="B1672" s="298" t="s">
        <v>2860</v>
      </c>
      <c r="C1672" s="299" t="s">
        <v>6366</v>
      </c>
      <c r="D1672" s="298" t="s">
        <v>2869</v>
      </c>
      <c r="E1672" s="298" t="s">
        <v>2863</v>
      </c>
      <c r="F1672" s="298" t="s">
        <v>2864</v>
      </c>
      <c r="G1672" s="298" t="s">
        <v>2923</v>
      </c>
      <c r="H1672" s="298" t="s">
        <v>3336</v>
      </c>
      <c r="I1672" s="298" t="s">
        <v>6367</v>
      </c>
      <c r="J1672" s="300">
        <v>45416</v>
      </c>
      <c r="K1672" s="300">
        <v>45424</v>
      </c>
    </row>
    <row r="1673" spans="1:11" ht="14.9" customHeight="1">
      <c r="A1673" s="298">
        <v>2149482654</v>
      </c>
      <c r="B1673" s="298" t="s">
        <v>2860</v>
      </c>
      <c r="C1673" s="299" t="s">
        <v>6368</v>
      </c>
      <c r="D1673" s="298" t="s">
        <v>2869</v>
      </c>
      <c r="E1673" s="298" t="s">
        <v>2863</v>
      </c>
      <c r="F1673" s="298" t="s">
        <v>2864</v>
      </c>
      <c r="G1673" s="298" t="s">
        <v>2923</v>
      </c>
      <c r="H1673" s="298" t="s">
        <v>4287</v>
      </c>
      <c r="I1673" s="298" t="s">
        <v>6369</v>
      </c>
      <c r="J1673" s="300">
        <v>45398</v>
      </c>
      <c r="K1673" s="300">
        <v>45406</v>
      </c>
    </row>
    <row r="1674" spans="1:11" ht="14.9" customHeight="1">
      <c r="A1674" s="298">
        <v>2149481935</v>
      </c>
      <c r="B1674" s="298" t="s">
        <v>2860</v>
      </c>
      <c r="C1674" s="299" t="s">
        <v>6370</v>
      </c>
      <c r="D1674" s="298" t="s">
        <v>2862</v>
      </c>
      <c r="E1674" s="298" t="s">
        <v>2863</v>
      </c>
      <c r="F1674" s="298" t="s">
        <v>2864</v>
      </c>
      <c r="G1674" s="298" t="s">
        <v>2865</v>
      </c>
      <c r="H1674" s="298" t="s">
        <v>2880</v>
      </c>
      <c r="I1674" s="298" t="s">
        <v>6371</v>
      </c>
      <c r="J1674" s="300">
        <v>45423</v>
      </c>
      <c r="K1674" s="300">
        <v>45431</v>
      </c>
    </row>
    <row r="1675" spans="1:11" ht="14.9" customHeight="1">
      <c r="A1675" s="298">
        <v>2149481855</v>
      </c>
      <c r="B1675" s="298" t="s">
        <v>2860</v>
      </c>
      <c r="C1675" s="299" t="s">
        <v>6372</v>
      </c>
      <c r="D1675" s="298" t="s">
        <v>2862</v>
      </c>
      <c r="E1675" s="298" t="s">
        <v>2863</v>
      </c>
      <c r="F1675" s="298" t="s">
        <v>2864</v>
      </c>
      <c r="G1675" s="298" t="s">
        <v>2923</v>
      </c>
      <c r="H1675" s="298" t="s">
        <v>6373</v>
      </c>
      <c r="I1675" s="298" t="s">
        <v>6374</v>
      </c>
      <c r="J1675" s="300">
        <v>45427</v>
      </c>
      <c r="K1675" s="300">
        <v>45435</v>
      </c>
    </row>
    <row r="1676" spans="1:11" ht="14.9" customHeight="1">
      <c r="A1676" s="298">
        <v>2149476444</v>
      </c>
      <c r="B1676" s="298" t="s">
        <v>2860</v>
      </c>
      <c r="C1676" s="299" t="s">
        <v>6375</v>
      </c>
      <c r="D1676" s="298" t="s">
        <v>2869</v>
      </c>
      <c r="E1676" s="298" t="s">
        <v>2863</v>
      </c>
      <c r="F1676" s="298" t="s">
        <v>2864</v>
      </c>
      <c r="G1676" s="298" t="s">
        <v>2865</v>
      </c>
      <c r="H1676" s="298" t="s">
        <v>3185</v>
      </c>
      <c r="I1676" s="298" t="s">
        <v>6376</v>
      </c>
      <c r="J1676" s="300">
        <v>45421</v>
      </c>
      <c r="K1676" s="300">
        <v>45429</v>
      </c>
    </row>
    <row r="1677" spans="1:11" ht="14.9" customHeight="1">
      <c r="A1677" s="298">
        <v>2149497303</v>
      </c>
      <c r="B1677" s="298" t="s">
        <v>2860</v>
      </c>
      <c r="C1677" s="299" t="s">
        <v>6377</v>
      </c>
      <c r="D1677" s="298" t="s">
        <v>2869</v>
      </c>
      <c r="E1677" s="298" t="s">
        <v>2863</v>
      </c>
      <c r="F1677" s="298" t="s">
        <v>2864</v>
      </c>
      <c r="G1677" s="298" t="s">
        <v>4104</v>
      </c>
      <c r="H1677" s="298" t="s">
        <v>3011</v>
      </c>
      <c r="I1677" s="298" t="s">
        <v>6378</v>
      </c>
      <c r="J1677" s="300" t="s">
        <v>6336</v>
      </c>
      <c r="K1677" s="300" t="s">
        <v>6337</v>
      </c>
    </row>
    <row r="1678" spans="1:11" ht="14.9" customHeight="1">
      <c r="A1678" s="298">
        <v>2149497270</v>
      </c>
      <c r="B1678" s="298" t="s">
        <v>2860</v>
      </c>
      <c r="C1678" s="299" t="s">
        <v>6379</v>
      </c>
      <c r="D1678" s="298" t="s">
        <v>2869</v>
      </c>
      <c r="E1678" s="298" t="s">
        <v>2863</v>
      </c>
      <c r="F1678" s="298" t="s">
        <v>2864</v>
      </c>
      <c r="G1678" s="298" t="s">
        <v>4104</v>
      </c>
      <c r="H1678" s="298" t="s">
        <v>3011</v>
      </c>
      <c r="I1678" s="298" t="s">
        <v>6378</v>
      </c>
      <c r="J1678" s="300" t="s">
        <v>6336</v>
      </c>
      <c r="K1678" s="300" t="s">
        <v>6337</v>
      </c>
    </row>
    <row r="1679" spans="1:11" ht="14.9" customHeight="1">
      <c r="A1679" s="298">
        <v>2149497220</v>
      </c>
      <c r="B1679" s="298" t="s">
        <v>2860</v>
      </c>
      <c r="C1679" s="299" t="s">
        <v>6380</v>
      </c>
      <c r="D1679" s="298" t="s">
        <v>2869</v>
      </c>
      <c r="E1679" s="298" t="s">
        <v>2863</v>
      </c>
      <c r="F1679" s="298" t="s">
        <v>2864</v>
      </c>
      <c r="G1679" s="298" t="s">
        <v>4104</v>
      </c>
      <c r="H1679" s="298" t="s">
        <v>3011</v>
      </c>
      <c r="I1679" s="298" t="s">
        <v>6378</v>
      </c>
      <c r="J1679" s="300" t="s">
        <v>6257</v>
      </c>
      <c r="K1679" s="300" t="s">
        <v>6322</v>
      </c>
    </row>
    <row r="1680" spans="1:11" ht="14.9" customHeight="1">
      <c r="A1680" s="298">
        <v>2149495574</v>
      </c>
      <c r="B1680" s="298" t="s">
        <v>2860</v>
      </c>
      <c r="C1680" s="299" t="s">
        <v>6381</v>
      </c>
      <c r="D1680" s="298" t="s">
        <v>2869</v>
      </c>
      <c r="E1680" s="298" t="s">
        <v>2863</v>
      </c>
      <c r="F1680" s="298" t="s">
        <v>2864</v>
      </c>
      <c r="G1680" s="298" t="s">
        <v>2923</v>
      </c>
      <c r="H1680" s="298" t="s">
        <v>6382</v>
      </c>
      <c r="I1680" s="298" t="s">
        <v>6383</v>
      </c>
      <c r="J1680" s="300" t="s">
        <v>6195</v>
      </c>
      <c r="K1680" s="300" t="s">
        <v>6330</v>
      </c>
    </row>
    <row r="1681" spans="1:11" ht="14.9" customHeight="1">
      <c r="A1681" s="298">
        <v>2149495535</v>
      </c>
      <c r="B1681" s="298" t="s">
        <v>2860</v>
      </c>
      <c r="C1681" s="299" t="s">
        <v>6384</v>
      </c>
      <c r="D1681" s="298" t="s">
        <v>2869</v>
      </c>
      <c r="E1681" s="298" t="s">
        <v>2863</v>
      </c>
      <c r="F1681" s="298" t="s">
        <v>2864</v>
      </c>
      <c r="G1681" s="298" t="s">
        <v>2923</v>
      </c>
      <c r="H1681" s="298" t="s">
        <v>2978</v>
      </c>
      <c r="I1681" s="298" t="s">
        <v>6385</v>
      </c>
      <c r="J1681" s="300" t="s">
        <v>6195</v>
      </c>
      <c r="K1681" s="300" t="s">
        <v>6330</v>
      </c>
    </row>
    <row r="1682" spans="1:11" ht="14.9" customHeight="1">
      <c r="A1682" s="298">
        <v>2149505016</v>
      </c>
      <c r="B1682" s="298" t="s">
        <v>2860</v>
      </c>
      <c r="C1682" s="299" t="s">
        <v>6386</v>
      </c>
      <c r="D1682" s="298" t="s">
        <v>2862</v>
      </c>
      <c r="E1682" s="298" t="s">
        <v>2863</v>
      </c>
      <c r="F1682" s="298" t="s">
        <v>2864</v>
      </c>
      <c r="G1682" s="298" t="s">
        <v>2865</v>
      </c>
      <c r="H1682" s="298" t="s">
        <v>2880</v>
      </c>
      <c r="I1682" s="298" t="s">
        <v>6387</v>
      </c>
      <c r="J1682" s="300">
        <v>45435</v>
      </c>
      <c r="K1682" s="300">
        <v>45443</v>
      </c>
    </row>
    <row r="1683" spans="1:11" ht="14.9" customHeight="1">
      <c r="A1683" s="298">
        <v>2149504988</v>
      </c>
      <c r="B1683" s="298" t="s">
        <v>2860</v>
      </c>
      <c r="C1683" s="299" t="s">
        <v>6388</v>
      </c>
      <c r="D1683" s="298" t="s">
        <v>2862</v>
      </c>
      <c r="E1683" s="298" t="s">
        <v>2863</v>
      </c>
      <c r="F1683" s="298" t="s">
        <v>2864</v>
      </c>
      <c r="G1683" s="298" t="s">
        <v>2865</v>
      </c>
      <c r="H1683" s="298" t="s">
        <v>2880</v>
      </c>
      <c r="I1683" s="298" t="s">
        <v>6389</v>
      </c>
      <c r="J1683" s="300">
        <v>45433</v>
      </c>
      <c r="K1683" s="300">
        <v>45441</v>
      </c>
    </row>
    <row r="1684" spans="1:11" ht="14.9" customHeight="1">
      <c r="A1684" s="298">
        <v>2149504958</v>
      </c>
      <c r="B1684" s="298" t="s">
        <v>2860</v>
      </c>
      <c r="C1684" s="299" t="s">
        <v>6390</v>
      </c>
      <c r="D1684" s="298" t="s">
        <v>2862</v>
      </c>
      <c r="E1684" s="298" t="s">
        <v>2863</v>
      </c>
      <c r="F1684" s="298" t="s">
        <v>2864</v>
      </c>
      <c r="G1684" s="298" t="s">
        <v>2865</v>
      </c>
      <c r="H1684" s="298" t="s">
        <v>4356</v>
      </c>
      <c r="I1684" s="298" t="s">
        <v>6391</v>
      </c>
      <c r="J1684" s="300">
        <v>45432</v>
      </c>
      <c r="K1684" s="300">
        <v>45440</v>
      </c>
    </row>
    <row r="1685" spans="1:11" ht="14.9" customHeight="1">
      <c r="A1685" s="298">
        <v>2149504874</v>
      </c>
      <c r="B1685" s="298" t="s">
        <v>2860</v>
      </c>
      <c r="C1685" s="299" t="s">
        <v>6392</v>
      </c>
      <c r="D1685" s="298" t="s">
        <v>2862</v>
      </c>
      <c r="E1685" s="298" t="s">
        <v>2863</v>
      </c>
      <c r="F1685" s="298" t="s">
        <v>2864</v>
      </c>
      <c r="G1685" s="298" t="s">
        <v>2902</v>
      </c>
      <c r="H1685" s="298" t="s">
        <v>2884</v>
      </c>
      <c r="I1685" s="298" t="s">
        <v>6393</v>
      </c>
      <c r="J1685" s="300">
        <v>45436</v>
      </c>
      <c r="K1685" s="300">
        <v>45444</v>
      </c>
    </row>
    <row r="1686" spans="1:11" ht="14.9" customHeight="1">
      <c r="A1686" s="298">
        <v>2149504831</v>
      </c>
      <c r="B1686" s="298" t="s">
        <v>2860</v>
      </c>
      <c r="C1686" s="299" t="s">
        <v>6394</v>
      </c>
      <c r="D1686" s="298" t="s">
        <v>2862</v>
      </c>
      <c r="E1686" s="298" t="s">
        <v>2863</v>
      </c>
      <c r="F1686" s="298" t="s">
        <v>2864</v>
      </c>
      <c r="G1686" s="298" t="s">
        <v>2902</v>
      </c>
      <c r="H1686" s="298" t="s">
        <v>2884</v>
      </c>
      <c r="I1686" s="298" t="s">
        <v>6395</v>
      </c>
      <c r="J1686" s="300">
        <v>45436</v>
      </c>
      <c r="K1686" s="300">
        <v>45444</v>
      </c>
    </row>
    <row r="1687" spans="1:11" ht="14.9" customHeight="1">
      <c r="A1687" s="298">
        <v>2149504786</v>
      </c>
      <c r="B1687" s="298" t="s">
        <v>3997</v>
      </c>
      <c r="C1687" s="299" t="s">
        <v>6396</v>
      </c>
      <c r="D1687" s="298" t="s">
        <v>2862</v>
      </c>
      <c r="E1687" s="298" t="s">
        <v>3999</v>
      </c>
      <c r="F1687" s="298" t="s">
        <v>4000</v>
      </c>
      <c r="G1687" s="298" t="s">
        <v>4001</v>
      </c>
      <c r="H1687" s="298" t="s">
        <v>4310</v>
      </c>
      <c r="I1687" s="298" t="s">
        <v>6397</v>
      </c>
      <c r="J1687" s="300">
        <v>45433</v>
      </c>
      <c r="K1687" s="300">
        <v>45441</v>
      </c>
    </row>
    <row r="1688" spans="1:11" ht="14.9" customHeight="1">
      <c r="A1688" s="298">
        <v>2149504728</v>
      </c>
      <c r="B1688" s="298" t="s">
        <v>2860</v>
      </c>
      <c r="C1688" s="299" t="s">
        <v>6398</v>
      </c>
      <c r="D1688" s="298" t="s">
        <v>2862</v>
      </c>
      <c r="E1688" s="298" t="s">
        <v>2863</v>
      </c>
      <c r="F1688" s="298" t="s">
        <v>2864</v>
      </c>
      <c r="G1688" s="298" t="s">
        <v>2970</v>
      </c>
      <c r="H1688" s="298" t="s">
        <v>4310</v>
      </c>
      <c r="I1688" s="298" t="s">
        <v>6399</v>
      </c>
      <c r="J1688" s="300">
        <v>45436</v>
      </c>
      <c r="K1688" s="300">
        <v>45444</v>
      </c>
    </row>
    <row r="1689" spans="1:11" ht="14.9" customHeight="1">
      <c r="A1689" s="298">
        <v>2149504603</v>
      </c>
      <c r="B1689" s="298" t="s">
        <v>2860</v>
      </c>
      <c r="C1689" s="299" t="s">
        <v>6400</v>
      </c>
      <c r="D1689" s="298" t="s">
        <v>2862</v>
      </c>
      <c r="E1689" s="298" t="s">
        <v>2863</v>
      </c>
      <c r="F1689" s="298" t="s">
        <v>2864</v>
      </c>
      <c r="G1689" s="298" t="s">
        <v>6401</v>
      </c>
      <c r="H1689" s="298" t="s">
        <v>2884</v>
      </c>
      <c r="I1689" s="298" t="s">
        <v>6402</v>
      </c>
      <c r="J1689" s="300">
        <v>45433</v>
      </c>
      <c r="K1689" s="300">
        <v>45441</v>
      </c>
    </row>
    <row r="1690" spans="1:11" ht="14.9" customHeight="1">
      <c r="A1690" s="298">
        <v>2149504491</v>
      </c>
      <c r="B1690" s="298" t="s">
        <v>2860</v>
      </c>
      <c r="C1690" s="299" t="s">
        <v>6403</v>
      </c>
      <c r="D1690" s="298" t="s">
        <v>2862</v>
      </c>
      <c r="E1690" s="298" t="s">
        <v>2863</v>
      </c>
      <c r="F1690" s="298" t="s">
        <v>2864</v>
      </c>
      <c r="G1690" s="298" t="s">
        <v>6401</v>
      </c>
      <c r="H1690" s="298" t="s">
        <v>2884</v>
      </c>
      <c r="I1690" s="298" t="s">
        <v>6402</v>
      </c>
      <c r="J1690" s="300">
        <v>45433</v>
      </c>
      <c r="K1690" s="300">
        <v>45441</v>
      </c>
    </row>
    <row r="1691" spans="1:11" ht="14.9" customHeight="1">
      <c r="A1691" s="298">
        <v>2149504423</v>
      </c>
      <c r="B1691" s="298" t="s">
        <v>2860</v>
      </c>
      <c r="C1691" s="299" t="s">
        <v>6404</v>
      </c>
      <c r="D1691" s="298" t="s">
        <v>2862</v>
      </c>
      <c r="E1691" s="298" t="s">
        <v>2863</v>
      </c>
      <c r="F1691" s="298" t="s">
        <v>2864</v>
      </c>
      <c r="G1691" s="298" t="s">
        <v>6401</v>
      </c>
      <c r="H1691" s="298" t="s">
        <v>2884</v>
      </c>
      <c r="I1691" s="298" t="s">
        <v>6402</v>
      </c>
      <c r="J1691" s="300">
        <v>45433</v>
      </c>
      <c r="K1691" s="300">
        <v>45441</v>
      </c>
    </row>
    <row r="1692" spans="1:11" ht="14.9" customHeight="1">
      <c r="A1692" s="298">
        <v>2149504363</v>
      </c>
      <c r="B1692" s="298" t="s">
        <v>2860</v>
      </c>
      <c r="C1692" s="299" t="s">
        <v>6405</v>
      </c>
      <c r="D1692" s="298" t="s">
        <v>2862</v>
      </c>
      <c r="E1692" s="298" t="s">
        <v>2863</v>
      </c>
      <c r="F1692" s="298" t="s">
        <v>2864</v>
      </c>
      <c r="G1692" s="298" t="s">
        <v>6401</v>
      </c>
      <c r="H1692" s="298" t="s">
        <v>2884</v>
      </c>
      <c r="I1692" s="298" t="s">
        <v>6402</v>
      </c>
      <c r="J1692" s="300">
        <v>45433</v>
      </c>
      <c r="K1692" s="300">
        <v>45441</v>
      </c>
    </row>
    <row r="1693" spans="1:11" ht="14.9" customHeight="1">
      <c r="A1693" s="298">
        <v>2149504311</v>
      </c>
      <c r="B1693" s="298" t="s">
        <v>2860</v>
      </c>
      <c r="C1693" s="299" t="s">
        <v>6406</v>
      </c>
      <c r="D1693" s="298" t="s">
        <v>2862</v>
      </c>
      <c r="E1693" s="298" t="s">
        <v>2863</v>
      </c>
      <c r="F1693" s="298" t="s">
        <v>2864</v>
      </c>
      <c r="G1693" s="298" t="s">
        <v>6401</v>
      </c>
      <c r="H1693" s="298" t="s">
        <v>2884</v>
      </c>
      <c r="I1693" s="298" t="s">
        <v>6402</v>
      </c>
      <c r="J1693" s="300">
        <v>45433</v>
      </c>
      <c r="K1693" s="300">
        <v>45441</v>
      </c>
    </row>
    <row r="1694" spans="1:11" ht="14.9" customHeight="1">
      <c r="A1694" s="298">
        <v>2149504165</v>
      </c>
      <c r="B1694" s="298" t="s">
        <v>2860</v>
      </c>
      <c r="C1694" s="299" t="s">
        <v>6407</v>
      </c>
      <c r="D1694" s="298" t="s">
        <v>2869</v>
      </c>
      <c r="E1694" s="298" t="s">
        <v>2863</v>
      </c>
      <c r="F1694" s="298" t="s">
        <v>2864</v>
      </c>
      <c r="G1694" s="298" t="s">
        <v>3256</v>
      </c>
      <c r="H1694" s="298" t="s">
        <v>4768</v>
      </c>
      <c r="I1694" s="298" t="s">
        <v>6408</v>
      </c>
      <c r="J1694" s="300">
        <v>45433</v>
      </c>
      <c r="K1694" s="300">
        <v>45441</v>
      </c>
    </row>
    <row r="1695" spans="1:11" ht="14.9" customHeight="1">
      <c r="A1695" s="298">
        <v>2149503940</v>
      </c>
      <c r="B1695" s="298" t="s">
        <v>2860</v>
      </c>
      <c r="C1695" s="299" t="s">
        <v>6409</v>
      </c>
      <c r="D1695" s="298" t="s">
        <v>2869</v>
      </c>
      <c r="E1695" s="298" t="s">
        <v>2863</v>
      </c>
      <c r="F1695" s="298" t="s">
        <v>2864</v>
      </c>
      <c r="G1695" s="298" t="s">
        <v>2939</v>
      </c>
      <c r="H1695" s="298" t="s">
        <v>3336</v>
      </c>
      <c r="I1695" s="298" t="s">
        <v>6410</v>
      </c>
      <c r="J1695" s="300">
        <v>45415</v>
      </c>
      <c r="K1695" s="300">
        <v>45423</v>
      </c>
    </row>
    <row r="1696" spans="1:11" ht="14.9" customHeight="1">
      <c r="A1696" s="298">
        <v>2149503867</v>
      </c>
      <c r="B1696" s="298" t="s">
        <v>2860</v>
      </c>
      <c r="C1696" s="299" t="s">
        <v>6411</v>
      </c>
      <c r="D1696" s="298" t="s">
        <v>2862</v>
      </c>
      <c r="E1696" s="298" t="s">
        <v>2863</v>
      </c>
      <c r="F1696" s="298" t="s">
        <v>2864</v>
      </c>
      <c r="G1696" s="298" t="s">
        <v>6401</v>
      </c>
      <c r="H1696" s="298" t="s">
        <v>2884</v>
      </c>
      <c r="I1696" s="298" t="s">
        <v>6402</v>
      </c>
      <c r="J1696" s="300">
        <v>45414</v>
      </c>
      <c r="K1696" s="300">
        <v>45422</v>
      </c>
    </row>
    <row r="1697" spans="1:11" ht="14.9" customHeight="1">
      <c r="A1697" s="298">
        <v>2149503306</v>
      </c>
      <c r="B1697" s="298" t="s">
        <v>2860</v>
      </c>
      <c r="C1697" s="299" t="s">
        <v>6412</v>
      </c>
      <c r="D1697" s="298" t="s">
        <v>2869</v>
      </c>
      <c r="E1697" s="298" t="s">
        <v>2863</v>
      </c>
      <c r="F1697" s="298" t="s">
        <v>2864</v>
      </c>
      <c r="G1697" s="298" t="s">
        <v>2939</v>
      </c>
      <c r="H1697" s="298" t="s">
        <v>3336</v>
      </c>
      <c r="I1697" s="298" t="s">
        <v>6410</v>
      </c>
      <c r="J1697" s="300">
        <v>45415</v>
      </c>
      <c r="K1697" s="300">
        <v>45423</v>
      </c>
    </row>
    <row r="1698" spans="1:11" ht="14.9" customHeight="1">
      <c r="A1698" s="298">
        <v>2149517386</v>
      </c>
      <c r="B1698" s="298" t="s">
        <v>2860</v>
      </c>
      <c r="C1698" s="299" t="s">
        <v>6413</v>
      </c>
      <c r="D1698" s="298" t="s">
        <v>2869</v>
      </c>
      <c r="E1698" s="298" t="s">
        <v>2863</v>
      </c>
      <c r="F1698" s="298" t="s">
        <v>2864</v>
      </c>
      <c r="G1698" s="298" t="s">
        <v>2954</v>
      </c>
      <c r="H1698" s="298" t="s">
        <v>3561</v>
      </c>
      <c r="I1698" s="298" t="s">
        <v>6414</v>
      </c>
      <c r="J1698" s="300" t="s">
        <v>6415</v>
      </c>
      <c r="K1698" s="300" t="s">
        <v>6416</v>
      </c>
    </row>
    <row r="1699" spans="1:11" ht="14.9" customHeight="1">
      <c r="A1699" s="298">
        <v>2149514861</v>
      </c>
      <c r="B1699" s="298" t="s">
        <v>2860</v>
      </c>
      <c r="C1699" s="299" t="s">
        <v>6417</v>
      </c>
      <c r="D1699" s="298" t="s">
        <v>2869</v>
      </c>
      <c r="E1699" s="298" t="s">
        <v>2863</v>
      </c>
      <c r="F1699" s="298" t="s">
        <v>2864</v>
      </c>
      <c r="G1699" s="298" t="s">
        <v>2923</v>
      </c>
      <c r="H1699" s="298" t="s">
        <v>2978</v>
      </c>
      <c r="I1699" s="298" t="s">
        <v>6418</v>
      </c>
      <c r="J1699" s="300" t="s">
        <v>6319</v>
      </c>
      <c r="K1699" s="300" t="s">
        <v>6340</v>
      </c>
    </row>
    <row r="1700" spans="1:11" ht="14.9" customHeight="1">
      <c r="A1700" s="298">
        <v>2149514224</v>
      </c>
      <c r="B1700" s="298" t="s">
        <v>2860</v>
      </c>
      <c r="C1700" s="299" t="s">
        <v>6419</v>
      </c>
      <c r="D1700" s="298" t="s">
        <v>2869</v>
      </c>
      <c r="E1700" s="298" t="s">
        <v>2863</v>
      </c>
      <c r="F1700" s="298" t="s">
        <v>2864</v>
      </c>
      <c r="G1700" s="298" t="s">
        <v>2939</v>
      </c>
      <c r="H1700" s="298" t="s">
        <v>3907</v>
      </c>
      <c r="I1700" s="298" t="s">
        <v>6420</v>
      </c>
      <c r="J1700" s="300" t="s">
        <v>6421</v>
      </c>
      <c r="K1700" s="300" t="s">
        <v>6336</v>
      </c>
    </row>
    <row r="1701" spans="1:11" ht="14.9" customHeight="1">
      <c r="A1701" s="298">
        <v>2149512847</v>
      </c>
      <c r="B1701" s="298" t="s">
        <v>2860</v>
      </c>
      <c r="C1701" s="299" t="s">
        <v>6422</v>
      </c>
      <c r="D1701" s="298" t="s">
        <v>2869</v>
      </c>
      <c r="E1701" s="298" t="s">
        <v>2863</v>
      </c>
      <c r="F1701" s="298" t="s">
        <v>2864</v>
      </c>
      <c r="G1701" s="298" t="s">
        <v>2923</v>
      </c>
      <c r="H1701" s="298" t="s">
        <v>5211</v>
      </c>
      <c r="I1701" s="298" t="s">
        <v>6423</v>
      </c>
      <c r="J1701" s="300" t="s">
        <v>6195</v>
      </c>
      <c r="K1701" s="300" t="s">
        <v>6330</v>
      </c>
    </row>
    <row r="1702" spans="1:11" ht="14.9" customHeight="1">
      <c r="A1702" s="298">
        <v>2149511000</v>
      </c>
      <c r="B1702" s="298" t="s">
        <v>2860</v>
      </c>
      <c r="C1702" s="299" t="s">
        <v>6424</v>
      </c>
      <c r="D1702" s="298" t="s">
        <v>2869</v>
      </c>
      <c r="E1702" s="298" t="s">
        <v>2863</v>
      </c>
      <c r="F1702" s="298" t="s">
        <v>2864</v>
      </c>
      <c r="G1702" s="298" t="s">
        <v>2923</v>
      </c>
      <c r="H1702" s="298" t="s">
        <v>2978</v>
      </c>
      <c r="I1702" s="298" t="s">
        <v>738</v>
      </c>
      <c r="J1702" s="300" t="s">
        <v>6195</v>
      </c>
      <c r="K1702" s="300" t="s">
        <v>6330</v>
      </c>
    </row>
    <row r="1703" spans="1:11" ht="14.9" customHeight="1">
      <c r="A1703" s="298">
        <v>2149510706</v>
      </c>
      <c r="B1703" s="298" t="s">
        <v>2860</v>
      </c>
      <c r="C1703" s="299" t="s">
        <v>6425</v>
      </c>
      <c r="D1703" s="298" t="s">
        <v>2869</v>
      </c>
      <c r="E1703" s="298" t="s">
        <v>2863</v>
      </c>
      <c r="F1703" s="298" t="s">
        <v>2864</v>
      </c>
      <c r="G1703" s="298" t="s">
        <v>2865</v>
      </c>
      <c r="H1703" s="298" t="s">
        <v>4290</v>
      </c>
      <c r="I1703" s="298" t="s">
        <v>6426</v>
      </c>
      <c r="J1703" s="300" t="s">
        <v>6427</v>
      </c>
      <c r="K1703" s="300" t="s">
        <v>6428</v>
      </c>
    </row>
    <row r="1704" spans="1:11" ht="14.9" customHeight="1">
      <c r="A1704" s="298">
        <v>2149510099</v>
      </c>
      <c r="B1704" s="298" t="s">
        <v>2860</v>
      </c>
      <c r="C1704" s="299" t="s">
        <v>6429</v>
      </c>
      <c r="D1704" s="298" t="s">
        <v>2869</v>
      </c>
      <c r="E1704" s="298" t="s">
        <v>2863</v>
      </c>
      <c r="F1704" s="298" t="s">
        <v>2864</v>
      </c>
      <c r="G1704" s="298" t="s">
        <v>2920</v>
      </c>
      <c r="H1704" s="298" t="s">
        <v>3007</v>
      </c>
      <c r="I1704" s="298" t="s">
        <v>6430</v>
      </c>
      <c r="J1704" s="300" t="s">
        <v>6333</v>
      </c>
      <c r="K1704" s="300" t="s">
        <v>6431</v>
      </c>
    </row>
    <row r="1705" spans="1:11" ht="14.9" customHeight="1">
      <c r="A1705" s="298">
        <v>2149508914</v>
      </c>
      <c r="B1705" s="298" t="s">
        <v>2860</v>
      </c>
      <c r="C1705" s="299" t="s">
        <v>6432</v>
      </c>
      <c r="D1705" s="298" t="s">
        <v>2869</v>
      </c>
      <c r="E1705" s="298" t="s">
        <v>2863</v>
      </c>
      <c r="F1705" s="298" t="s">
        <v>2864</v>
      </c>
      <c r="G1705" s="298" t="s">
        <v>2865</v>
      </c>
      <c r="H1705" s="298" t="s">
        <v>6433</v>
      </c>
      <c r="I1705" s="298" t="s">
        <v>6434</v>
      </c>
      <c r="J1705" s="300" t="s">
        <v>6435</v>
      </c>
      <c r="K1705" s="300" t="s">
        <v>6436</v>
      </c>
    </row>
    <row r="1706" spans="1:11" ht="14.9" customHeight="1">
      <c r="A1706" s="298">
        <v>2149508898</v>
      </c>
      <c r="B1706" s="298" t="s">
        <v>2860</v>
      </c>
      <c r="C1706" s="299" t="s">
        <v>6437</v>
      </c>
      <c r="D1706" s="298" t="s">
        <v>2869</v>
      </c>
      <c r="E1706" s="298" t="s">
        <v>2863</v>
      </c>
      <c r="F1706" s="298" t="s">
        <v>2864</v>
      </c>
      <c r="G1706" s="298" t="s">
        <v>2865</v>
      </c>
      <c r="H1706" s="298" t="s">
        <v>3854</v>
      </c>
      <c r="I1706" s="298" t="s">
        <v>6438</v>
      </c>
      <c r="J1706" s="300" t="s">
        <v>6435</v>
      </c>
      <c r="K1706" s="300" t="s">
        <v>6436</v>
      </c>
    </row>
    <row r="1707" spans="1:11" ht="14.9" customHeight="1">
      <c r="A1707" s="298">
        <v>2149507750</v>
      </c>
      <c r="B1707" s="298" t="s">
        <v>2860</v>
      </c>
      <c r="C1707" s="299" t="s">
        <v>6439</v>
      </c>
      <c r="D1707" s="298" t="s">
        <v>2869</v>
      </c>
      <c r="E1707" s="298" t="s">
        <v>2863</v>
      </c>
      <c r="F1707" s="298" t="s">
        <v>2864</v>
      </c>
      <c r="G1707" s="298" t="s">
        <v>2923</v>
      </c>
      <c r="H1707" s="298" t="s">
        <v>5211</v>
      </c>
      <c r="I1707" s="298" t="s">
        <v>6440</v>
      </c>
      <c r="J1707" s="300" t="s">
        <v>6195</v>
      </c>
      <c r="K1707" s="300" t="s">
        <v>6330</v>
      </c>
    </row>
    <row r="1708" spans="1:11" ht="14.9" customHeight="1">
      <c r="A1708" s="298">
        <v>2149506955</v>
      </c>
      <c r="B1708" s="298" t="s">
        <v>2860</v>
      </c>
      <c r="C1708" s="299" t="s">
        <v>6441</v>
      </c>
      <c r="D1708" s="298" t="s">
        <v>2869</v>
      </c>
      <c r="E1708" s="298" t="s">
        <v>2863</v>
      </c>
      <c r="F1708" s="298" t="s">
        <v>2864</v>
      </c>
      <c r="G1708" s="298" t="s">
        <v>2923</v>
      </c>
      <c r="H1708" s="298" t="s">
        <v>4835</v>
      </c>
      <c r="I1708" s="298" t="s">
        <v>6442</v>
      </c>
      <c r="J1708" s="300" t="s">
        <v>6443</v>
      </c>
      <c r="K1708" s="300" t="s">
        <v>6421</v>
      </c>
    </row>
    <row r="1709" spans="1:11" ht="14.9" customHeight="1">
      <c r="A1709" s="298">
        <v>2149522733</v>
      </c>
      <c r="B1709" s="298" t="s">
        <v>2860</v>
      </c>
      <c r="C1709" s="299" t="s">
        <v>6444</v>
      </c>
      <c r="D1709" s="298" t="s">
        <v>2869</v>
      </c>
      <c r="E1709" s="298" t="s">
        <v>2863</v>
      </c>
      <c r="F1709" s="298" t="s">
        <v>2864</v>
      </c>
      <c r="G1709" s="298" t="s">
        <v>6445</v>
      </c>
      <c r="H1709" s="298" t="s">
        <v>3418</v>
      </c>
      <c r="I1709" s="298" t="s">
        <v>6446</v>
      </c>
      <c r="J1709" s="300">
        <v>45433</v>
      </c>
      <c r="K1709" s="300">
        <v>45441</v>
      </c>
    </row>
    <row r="1710" spans="1:11" ht="14.9" customHeight="1">
      <c r="A1710" s="298">
        <v>2149528689</v>
      </c>
      <c r="B1710" s="298" t="s">
        <v>2860</v>
      </c>
      <c r="C1710" s="299" t="s">
        <v>6447</v>
      </c>
      <c r="D1710" s="298" t="s">
        <v>2869</v>
      </c>
      <c r="E1710" s="298" t="s">
        <v>2863</v>
      </c>
      <c r="F1710" s="298" t="s">
        <v>2864</v>
      </c>
      <c r="G1710" s="298" t="s">
        <v>2923</v>
      </c>
      <c r="H1710" s="298" t="s">
        <v>4835</v>
      </c>
      <c r="I1710" s="298" t="s">
        <v>6448</v>
      </c>
      <c r="J1710" s="300">
        <v>45425</v>
      </c>
      <c r="K1710" s="300">
        <v>45433</v>
      </c>
    </row>
    <row r="1711" spans="1:11" ht="14.9" customHeight="1">
      <c r="A1711" s="298">
        <v>2149528580</v>
      </c>
      <c r="B1711" s="298" t="s">
        <v>2860</v>
      </c>
      <c r="C1711" s="299" t="s">
        <v>6449</v>
      </c>
      <c r="D1711" s="298" t="s">
        <v>2869</v>
      </c>
      <c r="E1711" s="298" t="s">
        <v>2863</v>
      </c>
      <c r="F1711" s="298" t="s">
        <v>2864</v>
      </c>
      <c r="G1711" s="298" t="s">
        <v>2923</v>
      </c>
      <c r="H1711" s="298" t="s">
        <v>2978</v>
      </c>
      <c r="I1711" s="298" t="s">
        <v>6450</v>
      </c>
      <c r="J1711" s="300">
        <v>45421</v>
      </c>
      <c r="K1711" s="300">
        <v>45429</v>
      </c>
    </row>
    <row r="1712" spans="1:11" ht="14.9" customHeight="1">
      <c r="A1712" s="298">
        <v>2149528383</v>
      </c>
      <c r="B1712" s="298" t="s">
        <v>2860</v>
      </c>
      <c r="C1712" s="299" t="s">
        <v>6451</v>
      </c>
      <c r="D1712" s="298" t="s">
        <v>2869</v>
      </c>
      <c r="E1712" s="298" t="s">
        <v>2863</v>
      </c>
      <c r="F1712" s="298" t="s">
        <v>2864</v>
      </c>
      <c r="G1712" s="298" t="s">
        <v>2923</v>
      </c>
      <c r="H1712" s="298" t="s">
        <v>2978</v>
      </c>
      <c r="I1712" s="298" t="s">
        <v>6452</v>
      </c>
      <c r="J1712" s="300">
        <v>45421</v>
      </c>
      <c r="K1712" s="300">
        <v>45429</v>
      </c>
    </row>
    <row r="1713" spans="1:11" ht="14.9" customHeight="1">
      <c r="A1713" s="298">
        <v>2149537441</v>
      </c>
      <c r="B1713" s="298" t="s">
        <v>2860</v>
      </c>
      <c r="C1713" s="299" t="s">
        <v>6453</v>
      </c>
      <c r="D1713" s="298" t="s">
        <v>2869</v>
      </c>
      <c r="E1713" s="298" t="s">
        <v>2863</v>
      </c>
      <c r="F1713" s="298" t="s">
        <v>2864</v>
      </c>
      <c r="G1713" s="298" t="s">
        <v>2923</v>
      </c>
      <c r="H1713" s="298" t="s">
        <v>3026</v>
      </c>
      <c r="I1713" s="298" t="s">
        <v>6454</v>
      </c>
      <c r="J1713" s="300">
        <v>45427</v>
      </c>
      <c r="K1713" s="300">
        <v>45435</v>
      </c>
    </row>
    <row r="1714" spans="1:11" ht="14.9" customHeight="1">
      <c r="A1714" s="298">
        <v>2149537134</v>
      </c>
      <c r="B1714" s="298" t="s">
        <v>2860</v>
      </c>
      <c r="C1714" s="299" t="s">
        <v>6455</v>
      </c>
      <c r="D1714" s="298" t="s">
        <v>2862</v>
      </c>
      <c r="E1714" s="298" t="s">
        <v>2863</v>
      </c>
      <c r="F1714" s="298" t="s">
        <v>2864</v>
      </c>
      <c r="G1714" s="298" t="s">
        <v>2902</v>
      </c>
      <c r="H1714" s="298" t="s">
        <v>2884</v>
      </c>
      <c r="I1714" s="298" t="s">
        <v>6456</v>
      </c>
      <c r="J1714" s="300">
        <v>45435</v>
      </c>
      <c r="K1714" s="300">
        <v>45443</v>
      </c>
    </row>
    <row r="1715" spans="1:11" ht="14.9" customHeight="1">
      <c r="A1715" s="298">
        <v>2149536907</v>
      </c>
      <c r="B1715" s="298" t="s">
        <v>2860</v>
      </c>
      <c r="C1715" s="299" t="s">
        <v>6457</v>
      </c>
      <c r="D1715" s="298" t="s">
        <v>2869</v>
      </c>
      <c r="E1715" s="298" t="s">
        <v>2863</v>
      </c>
      <c r="F1715" s="298" t="s">
        <v>2864</v>
      </c>
      <c r="G1715" s="298" t="s">
        <v>2865</v>
      </c>
      <c r="H1715" s="298" t="s">
        <v>3185</v>
      </c>
      <c r="I1715" s="298" t="s">
        <v>6458</v>
      </c>
      <c r="J1715" s="300">
        <v>45439</v>
      </c>
      <c r="K1715" s="300">
        <v>45447</v>
      </c>
    </row>
    <row r="1716" spans="1:11" ht="14.9" customHeight="1">
      <c r="A1716" s="298">
        <v>2149532875</v>
      </c>
      <c r="B1716" s="298" t="s">
        <v>2860</v>
      </c>
      <c r="C1716" s="299" t="s">
        <v>6459</v>
      </c>
      <c r="D1716" s="298" t="s">
        <v>2869</v>
      </c>
      <c r="E1716" s="298" t="s">
        <v>2863</v>
      </c>
      <c r="F1716" s="298" t="s">
        <v>2864</v>
      </c>
      <c r="G1716" s="298" t="s">
        <v>2865</v>
      </c>
      <c r="H1716" s="298" t="s">
        <v>3185</v>
      </c>
      <c r="I1716" s="298" t="s">
        <v>6460</v>
      </c>
      <c r="J1716" s="300">
        <v>45439</v>
      </c>
      <c r="K1716" s="300">
        <v>45447</v>
      </c>
    </row>
    <row r="1717" spans="1:11" ht="14.9" customHeight="1">
      <c r="A1717" s="298">
        <v>2149544466</v>
      </c>
      <c r="B1717" s="298" t="s">
        <v>2860</v>
      </c>
      <c r="C1717" s="299" t="s">
        <v>6461</v>
      </c>
      <c r="D1717" s="298" t="s">
        <v>2869</v>
      </c>
      <c r="E1717" s="298" t="s">
        <v>2863</v>
      </c>
      <c r="F1717" s="298" t="s">
        <v>2864</v>
      </c>
      <c r="G1717" s="298" t="s">
        <v>2923</v>
      </c>
      <c r="H1717" s="298" t="s">
        <v>4835</v>
      </c>
      <c r="I1717" s="298" t="s">
        <v>6462</v>
      </c>
      <c r="J1717" s="300">
        <v>45427</v>
      </c>
      <c r="K1717" s="300">
        <v>45435</v>
      </c>
    </row>
    <row r="1718" spans="1:11" ht="14.9" customHeight="1">
      <c r="A1718" s="298">
        <v>2149544320</v>
      </c>
      <c r="B1718" s="298" t="s">
        <v>2860</v>
      </c>
      <c r="C1718" s="299" t="s">
        <v>6463</v>
      </c>
      <c r="D1718" s="298" t="s">
        <v>2869</v>
      </c>
      <c r="E1718" s="298" t="s">
        <v>2863</v>
      </c>
      <c r="F1718" s="298" t="s">
        <v>2864</v>
      </c>
      <c r="G1718" s="298" t="s">
        <v>2911</v>
      </c>
      <c r="H1718" s="298" t="s">
        <v>3106</v>
      </c>
      <c r="I1718" s="298" t="s">
        <v>6464</v>
      </c>
      <c r="J1718" s="300">
        <v>45442</v>
      </c>
      <c r="K1718" s="300">
        <v>45450</v>
      </c>
    </row>
    <row r="1719" spans="1:11" ht="14.9" customHeight="1">
      <c r="A1719" s="298">
        <v>2149543699</v>
      </c>
      <c r="B1719" s="298" t="s">
        <v>2860</v>
      </c>
      <c r="C1719" s="299" t="s">
        <v>6465</v>
      </c>
      <c r="D1719" s="298" t="s">
        <v>2869</v>
      </c>
      <c r="E1719" s="298" t="s">
        <v>2863</v>
      </c>
      <c r="F1719" s="298" t="s">
        <v>2864</v>
      </c>
      <c r="G1719" s="298" t="s">
        <v>4088</v>
      </c>
      <c r="H1719" s="298" t="s">
        <v>6466</v>
      </c>
      <c r="I1719" s="298" t="s">
        <v>6467</v>
      </c>
      <c r="J1719" s="300">
        <v>45427</v>
      </c>
      <c r="K1719" s="300">
        <v>45435</v>
      </c>
    </row>
    <row r="1720" spans="1:11" ht="14.9" customHeight="1">
      <c r="A1720" s="298">
        <v>2149542506</v>
      </c>
      <c r="B1720" s="298" t="s">
        <v>2860</v>
      </c>
      <c r="C1720" s="299" t="s">
        <v>6468</v>
      </c>
      <c r="D1720" s="298" t="s">
        <v>2869</v>
      </c>
      <c r="E1720" s="298" t="s">
        <v>2863</v>
      </c>
      <c r="F1720" s="298" t="s">
        <v>2864</v>
      </c>
      <c r="G1720" s="298" t="s">
        <v>2939</v>
      </c>
      <c r="H1720" s="298" t="s">
        <v>3907</v>
      </c>
      <c r="I1720" s="298" t="s">
        <v>6469</v>
      </c>
      <c r="J1720" s="300">
        <v>45425</v>
      </c>
      <c r="K1720" s="300">
        <v>45433</v>
      </c>
    </row>
    <row r="1721" spans="1:11" ht="14.9" customHeight="1">
      <c r="A1721" s="298">
        <v>2149542470</v>
      </c>
      <c r="B1721" s="298" t="s">
        <v>2860</v>
      </c>
      <c r="C1721" s="299" t="s">
        <v>6470</v>
      </c>
      <c r="D1721" s="298" t="s">
        <v>2869</v>
      </c>
      <c r="E1721" s="298" t="s">
        <v>2863</v>
      </c>
      <c r="F1721" s="298" t="s">
        <v>2864</v>
      </c>
      <c r="G1721" s="298" t="s">
        <v>2939</v>
      </c>
      <c r="H1721" s="298" t="s">
        <v>3402</v>
      </c>
      <c r="I1721" s="298" t="s">
        <v>6471</v>
      </c>
      <c r="J1721" s="300">
        <v>45428</v>
      </c>
      <c r="K1721" s="300">
        <v>45436</v>
      </c>
    </row>
    <row r="1722" spans="1:11" ht="14.9" customHeight="1">
      <c r="A1722" s="298">
        <v>2149542463</v>
      </c>
      <c r="B1722" s="298" t="s">
        <v>2860</v>
      </c>
      <c r="C1722" s="299" t="s">
        <v>6472</v>
      </c>
      <c r="D1722" s="298" t="s">
        <v>2869</v>
      </c>
      <c r="E1722" s="298" t="s">
        <v>2863</v>
      </c>
      <c r="F1722" s="298" t="s">
        <v>2864</v>
      </c>
      <c r="G1722" s="298" t="s">
        <v>2939</v>
      </c>
      <c r="H1722" s="298" t="s">
        <v>3402</v>
      </c>
      <c r="I1722" s="298" t="s">
        <v>6471</v>
      </c>
      <c r="J1722" s="300">
        <v>45428</v>
      </c>
      <c r="K1722" s="300">
        <v>45436</v>
      </c>
    </row>
    <row r="1723" spans="1:11" ht="14.9" customHeight="1">
      <c r="A1723" s="298">
        <v>2149542457</v>
      </c>
      <c r="B1723" s="298" t="s">
        <v>2860</v>
      </c>
      <c r="C1723" s="299" t="s">
        <v>6473</v>
      </c>
      <c r="D1723" s="298" t="s">
        <v>2869</v>
      </c>
      <c r="E1723" s="298" t="s">
        <v>2863</v>
      </c>
      <c r="F1723" s="298" t="s">
        <v>2864</v>
      </c>
      <c r="G1723" s="298" t="s">
        <v>2939</v>
      </c>
      <c r="H1723" s="298" t="s">
        <v>3402</v>
      </c>
      <c r="I1723" s="298" t="s">
        <v>6471</v>
      </c>
      <c r="J1723" s="300">
        <v>45428</v>
      </c>
      <c r="K1723" s="300">
        <v>45436</v>
      </c>
    </row>
    <row r="1724" spans="1:11" ht="14.9" customHeight="1">
      <c r="A1724" s="298">
        <v>2149538759</v>
      </c>
      <c r="B1724" s="298" t="s">
        <v>2860</v>
      </c>
      <c r="C1724" s="299" t="s">
        <v>6474</v>
      </c>
      <c r="D1724" s="298" t="s">
        <v>2869</v>
      </c>
      <c r="E1724" s="298" t="s">
        <v>2863</v>
      </c>
      <c r="F1724" s="298" t="s">
        <v>2864</v>
      </c>
      <c r="G1724" s="298" t="s">
        <v>2865</v>
      </c>
      <c r="H1724" s="298" t="s">
        <v>3185</v>
      </c>
      <c r="I1724" s="298" t="s">
        <v>6475</v>
      </c>
      <c r="J1724" s="300">
        <v>45439</v>
      </c>
      <c r="K1724" s="300">
        <v>45447</v>
      </c>
    </row>
    <row r="1725" spans="1:11" ht="14.9" customHeight="1">
      <c r="A1725" s="298">
        <v>2149558037</v>
      </c>
      <c r="B1725" s="298" t="s">
        <v>2860</v>
      </c>
      <c r="C1725" s="299" t="s">
        <v>6476</v>
      </c>
      <c r="D1725" s="298" t="s">
        <v>2876</v>
      </c>
      <c r="E1725" s="298" t="s">
        <v>2863</v>
      </c>
      <c r="F1725" s="298" t="s">
        <v>2864</v>
      </c>
      <c r="G1725" s="298" t="s">
        <v>2923</v>
      </c>
      <c r="H1725" s="298" t="s">
        <v>4505</v>
      </c>
      <c r="I1725" s="298" t="s">
        <v>6477</v>
      </c>
      <c r="J1725" s="300">
        <v>45425</v>
      </c>
      <c r="K1725" s="300">
        <v>45433</v>
      </c>
    </row>
    <row r="1726" spans="1:11" ht="14.9" customHeight="1">
      <c r="A1726" s="298">
        <v>2149557515</v>
      </c>
      <c r="B1726" s="298" t="s">
        <v>2860</v>
      </c>
      <c r="C1726" s="299" t="s">
        <v>6478</v>
      </c>
      <c r="D1726" s="298" t="s">
        <v>2869</v>
      </c>
      <c r="E1726" s="298" t="s">
        <v>2863</v>
      </c>
      <c r="F1726" s="298" t="s">
        <v>2864</v>
      </c>
      <c r="G1726" s="298" t="s">
        <v>2923</v>
      </c>
      <c r="H1726" s="298" t="s">
        <v>3322</v>
      </c>
      <c r="I1726" s="298" t="s">
        <v>6479</v>
      </c>
      <c r="J1726" s="300">
        <v>45433</v>
      </c>
      <c r="K1726" s="300">
        <v>45441</v>
      </c>
    </row>
    <row r="1727" spans="1:11" ht="14.9" customHeight="1">
      <c r="A1727" s="298">
        <v>2149555477</v>
      </c>
      <c r="B1727" s="298" t="s">
        <v>2860</v>
      </c>
      <c r="C1727" s="299" t="s">
        <v>6480</v>
      </c>
      <c r="D1727" s="298" t="s">
        <v>2862</v>
      </c>
      <c r="E1727" s="298" t="s">
        <v>2863</v>
      </c>
      <c r="F1727" s="298" t="s">
        <v>2864</v>
      </c>
      <c r="G1727" s="298" t="s">
        <v>2943</v>
      </c>
      <c r="H1727" s="298" t="s">
        <v>2944</v>
      </c>
      <c r="I1727" s="298" t="s">
        <v>6481</v>
      </c>
      <c r="J1727" s="300">
        <v>45210</v>
      </c>
      <c r="K1727" s="300">
        <v>45218</v>
      </c>
    </row>
    <row r="1728" spans="1:11" ht="14.9" customHeight="1">
      <c r="A1728" s="298">
        <v>2149553400</v>
      </c>
      <c r="B1728" s="298" t="s">
        <v>2860</v>
      </c>
      <c r="C1728" s="299" t="s">
        <v>6482</v>
      </c>
      <c r="D1728" s="298" t="s">
        <v>2869</v>
      </c>
      <c r="E1728" s="298" t="s">
        <v>2863</v>
      </c>
      <c r="F1728" s="298" t="s">
        <v>2864</v>
      </c>
      <c r="G1728" s="298" t="s">
        <v>2865</v>
      </c>
      <c r="H1728" s="298" t="s">
        <v>4670</v>
      </c>
      <c r="I1728" s="298" t="s">
        <v>6483</v>
      </c>
      <c r="J1728" s="300">
        <v>45442</v>
      </c>
      <c r="K1728" s="300">
        <v>45450</v>
      </c>
    </row>
    <row r="1729" spans="1:11" ht="14.9" customHeight="1">
      <c r="A1729" s="298">
        <v>2149551829</v>
      </c>
      <c r="B1729" s="298" t="s">
        <v>2860</v>
      </c>
      <c r="C1729" s="299" t="s">
        <v>6484</v>
      </c>
      <c r="D1729" s="298" t="s">
        <v>2869</v>
      </c>
      <c r="E1729" s="298" t="s">
        <v>2863</v>
      </c>
      <c r="F1729" s="298" t="s">
        <v>2864</v>
      </c>
      <c r="G1729" s="298" t="s">
        <v>2934</v>
      </c>
      <c r="H1729" s="298" t="s">
        <v>3819</v>
      </c>
      <c r="I1729" s="298" t="s">
        <v>6485</v>
      </c>
      <c r="J1729" s="300">
        <v>45429</v>
      </c>
      <c r="K1729" s="300">
        <v>45437</v>
      </c>
    </row>
    <row r="1730" spans="1:11" ht="14.9" customHeight="1">
      <c r="A1730" s="298">
        <v>2149551469</v>
      </c>
      <c r="B1730" s="298" t="s">
        <v>2860</v>
      </c>
      <c r="C1730" s="299" t="s">
        <v>6486</v>
      </c>
      <c r="D1730" s="298" t="s">
        <v>2876</v>
      </c>
      <c r="E1730" s="298" t="s">
        <v>2863</v>
      </c>
      <c r="F1730" s="298" t="s">
        <v>2864</v>
      </c>
      <c r="G1730" s="298" t="s">
        <v>4094</v>
      </c>
      <c r="H1730" s="298" t="s">
        <v>6487</v>
      </c>
      <c r="I1730" s="298" t="s">
        <v>6488</v>
      </c>
      <c r="J1730" s="300">
        <v>45435</v>
      </c>
      <c r="K1730" s="300">
        <v>45443</v>
      </c>
    </row>
    <row r="1731" spans="1:11" ht="14.9" customHeight="1">
      <c r="A1731" s="298">
        <v>2149551213</v>
      </c>
      <c r="B1731" s="298" t="s">
        <v>2860</v>
      </c>
      <c r="C1731" s="299" t="s">
        <v>6489</v>
      </c>
      <c r="D1731" s="298" t="s">
        <v>2869</v>
      </c>
      <c r="E1731" s="298" t="s">
        <v>2863</v>
      </c>
      <c r="F1731" s="298" t="s">
        <v>2864</v>
      </c>
      <c r="G1731" s="298" t="s">
        <v>2865</v>
      </c>
      <c r="H1731" s="298" t="s">
        <v>3122</v>
      </c>
      <c r="I1731" s="298" t="s">
        <v>6490</v>
      </c>
      <c r="J1731" s="300">
        <v>45439</v>
      </c>
      <c r="K1731" s="300">
        <v>45447</v>
      </c>
    </row>
    <row r="1732" spans="1:11" ht="14.9" customHeight="1">
      <c r="A1732" s="298">
        <v>2149549696</v>
      </c>
      <c r="B1732" s="298" t="s">
        <v>2860</v>
      </c>
      <c r="C1732" s="299" t="s">
        <v>6491</v>
      </c>
      <c r="D1732" s="298" t="s">
        <v>2876</v>
      </c>
      <c r="E1732" s="298" t="s">
        <v>2863</v>
      </c>
      <c r="F1732" s="298" t="s">
        <v>2864</v>
      </c>
      <c r="G1732" s="298" t="s">
        <v>4094</v>
      </c>
      <c r="H1732" s="298" t="s">
        <v>6487</v>
      </c>
      <c r="I1732" s="298" t="s">
        <v>6492</v>
      </c>
      <c r="J1732" s="300">
        <v>45440</v>
      </c>
      <c r="K1732" s="300">
        <v>45448</v>
      </c>
    </row>
    <row r="1733" spans="1:11" ht="14.9" customHeight="1">
      <c r="A1733" s="298">
        <v>2149549499</v>
      </c>
      <c r="B1733" s="298" t="s">
        <v>2860</v>
      </c>
      <c r="C1733" s="299" t="s">
        <v>6493</v>
      </c>
      <c r="D1733" s="298" t="s">
        <v>2876</v>
      </c>
      <c r="E1733" s="298" t="s">
        <v>2863</v>
      </c>
      <c r="F1733" s="298" t="s">
        <v>2864</v>
      </c>
      <c r="G1733" s="298" t="s">
        <v>4094</v>
      </c>
      <c r="H1733" s="298" t="s">
        <v>6487</v>
      </c>
      <c r="I1733" s="298" t="s">
        <v>6488</v>
      </c>
      <c r="J1733" s="300">
        <v>45435</v>
      </c>
      <c r="K1733" s="300">
        <v>45443</v>
      </c>
    </row>
    <row r="1734" spans="1:11" ht="14.9" customHeight="1">
      <c r="A1734" s="298">
        <v>2149564052</v>
      </c>
      <c r="B1734" s="298" t="s">
        <v>2860</v>
      </c>
      <c r="C1734" s="299" t="s">
        <v>6494</v>
      </c>
      <c r="D1734" s="298" t="s">
        <v>2869</v>
      </c>
      <c r="E1734" s="298" t="s">
        <v>2863</v>
      </c>
      <c r="F1734" s="298" t="s">
        <v>2864</v>
      </c>
      <c r="G1734" s="298" t="s">
        <v>2923</v>
      </c>
      <c r="H1734" s="298" t="s">
        <v>4374</v>
      </c>
      <c r="I1734" s="298" t="s">
        <v>6495</v>
      </c>
      <c r="J1734" s="300">
        <v>45429</v>
      </c>
      <c r="K1734" s="300">
        <v>45437</v>
      </c>
    </row>
    <row r="1735" spans="1:11" ht="14.9" customHeight="1">
      <c r="A1735" s="298">
        <v>2149563493</v>
      </c>
      <c r="B1735" s="298" t="s">
        <v>2860</v>
      </c>
      <c r="C1735" s="299" t="s">
        <v>6496</v>
      </c>
      <c r="D1735" s="298" t="s">
        <v>2869</v>
      </c>
      <c r="E1735" s="298" t="s">
        <v>2863</v>
      </c>
      <c r="F1735" s="298" t="s">
        <v>2864</v>
      </c>
      <c r="G1735" s="298" t="s">
        <v>2902</v>
      </c>
      <c r="H1735" s="298" t="s">
        <v>2957</v>
      </c>
      <c r="I1735" s="298" t="s">
        <v>6497</v>
      </c>
      <c r="J1735" s="300">
        <v>45433</v>
      </c>
      <c r="K1735" s="300">
        <v>45441</v>
      </c>
    </row>
    <row r="1736" spans="1:11" ht="14.9" customHeight="1">
      <c r="A1736" s="298">
        <v>2149560346</v>
      </c>
      <c r="B1736" s="298" t="s">
        <v>2860</v>
      </c>
      <c r="C1736" s="299" t="s">
        <v>6498</v>
      </c>
      <c r="D1736" s="298" t="s">
        <v>2869</v>
      </c>
      <c r="E1736" s="298" t="s">
        <v>2863</v>
      </c>
      <c r="F1736" s="298" t="s">
        <v>2864</v>
      </c>
      <c r="G1736" s="298" t="s">
        <v>2923</v>
      </c>
      <c r="H1736" s="298" t="s">
        <v>4826</v>
      </c>
      <c r="I1736" s="298" t="s">
        <v>6499</v>
      </c>
      <c r="J1736" s="300">
        <v>45431</v>
      </c>
      <c r="K1736" s="300">
        <v>45439</v>
      </c>
    </row>
    <row r="1737" spans="1:11" ht="14.9" customHeight="1">
      <c r="A1737" s="298">
        <v>2149570839</v>
      </c>
      <c r="B1737" s="298" t="s">
        <v>2860</v>
      </c>
      <c r="C1737" s="299" t="s">
        <v>6500</v>
      </c>
      <c r="D1737" s="298" t="s">
        <v>2869</v>
      </c>
      <c r="E1737" s="298" t="s">
        <v>2863</v>
      </c>
      <c r="F1737" s="298" t="s">
        <v>2864</v>
      </c>
      <c r="G1737" s="298" t="s">
        <v>3144</v>
      </c>
      <c r="H1737" s="298" t="s">
        <v>2978</v>
      </c>
      <c r="I1737" s="298" t="s">
        <v>6501</v>
      </c>
      <c r="J1737" s="300">
        <v>45436</v>
      </c>
      <c r="K1737" s="300">
        <v>45444</v>
      </c>
    </row>
    <row r="1738" spans="1:11" ht="14.9" customHeight="1">
      <c r="A1738" s="298">
        <v>2149570192</v>
      </c>
      <c r="B1738" s="298" t="s">
        <v>2860</v>
      </c>
      <c r="C1738" s="299" t="s">
        <v>6502</v>
      </c>
      <c r="D1738" s="298" t="s">
        <v>2869</v>
      </c>
      <c r="E1738" s="298" t="s">
        <v>2863</v>
      </c>
      <c r="F1738" s="298" t="s">
        <v>2864</v>
      </c>
      <c r="G1738" s="298" t="s">
        <v>2865</v>
      </c>
      <c r="H1738" s="298" t="s">
        <v>3204</v>
      </c>
      <c r="I1738" s="298" t="s">
        <v>6503</v>
      </c>
      <c r="J1738" s="300">
        <v>45450</v>
      </c>
      <c r="K1738" s="300">
        <v>45458</v>
      </c>
    </row>
    <row r="1739" spans="1:11" ht="14.9" customHeight="1">
      <c r="A1739" s="298">
        <v>2149568741</v>
      </c>
      <c r="B1739" s="298" t="s">
        <v>2860</v>
      </c>
      <c r="C1739" s="299" t="s">
        <v>6504</v>
      </c>
      <c r="D1739" s="298" t="s">
        <v>2869</v>
      </c>
      <c r="E1739" s="298" t="s">
        <v>2863</v>
      </c>
      <c r="F1739" s="298" t="s">
        <v>2864</v>
      </c>
      <c r="G1739" s="298" t="s">
        <v>2923</v>
      </c>
      <c r="H1739" s="298" t="s">
        <v>3263</v>
      </c>
      <c r="I1739" s="298" t="s">
        <v>6505</v>
      </c>
      <c r="J1739" s="300">
        <v>45431</v>
      </c>
      <c r="K1739" s="300">
        <v>45439</v>
      </c>
    </row>
    <row r="1740" spans="1:11" ht="14.9" customHeight="1">
      <c r="A1740" s="298">
        <v>2149564764</v>
      </c>
      <c r="B1740" s="298" t="s">
        <v>2860</v>
      </c>
      <c r="C1740" s="299" t="s">
        <v>6506</v>
      </c>
      <c r="D1740" s="298" t="s">
        <v>2869</v>
      </c>
      <c r="E1740" s="298" t="s">
        <v>2863</v>
      </c>
      <c r="F1740" s="298" t="s">
        <v>2864</v>
      </c>
      <c r="G1740" s="298" t="s">
        <v>2923</v>
      </c>
      <c r="H1740" s="298" t="s">
        <v>3026</v>
      </c>
      <c r="I1740" s="298" t="s">
        <v>6507</v>
      </c>
      <c r="J1740" s="300">
        <v>45434</v>
      </c>
      <c r="K1740" s="300">
        <v>45442</v>
      </c>
    </row>
    <row r="1741" spans="1:11" ht="14.9" customHeight="1">
      <c r="A1741" s="298">
        <v>2149564671</v>
      </c>
      <c r="B1741" s="298" t="s">
        <v>2860</v>
      </c>
      <c r="C1741" s="299" t="s">
        <v>6508</v>
      </c>
      <c r="D1741" s="298" t="s">
        <v>2869</v>
      </c>
      <c r="E1741" s="298" t="s">
        <v>2863</v>
      </c>
      <c r="F1741" s="298" t="s">
        <v>2864</v>
      </c>
      <c r="G1741" s="298" t="s">
        <v>2923</v>
      </c>
      <c r="H1741" s="298" t="s">
        <v>4374</v>
      </c>
      <c r="I1741" s="298" t="s">
        <v>6509</v>
      </c>
      <c r="J1741" s="300">
        <v>45430</v>
      </c>
      <c r="K1741" s="300">
        <v>45438</v>
      </c>
    </row>
    <row r="1742" spans="1:11" ht="14.9" customHeight="1">
      <c r="A1742" s="298">
        <v>2149564584</v>
      </c>
      <c r="B1742" s="298" t="s">
        <v>2860</v>
      </c>
      <c r="C1742" s="299" t="s">
        <v>6510</v>
      </c>
      <c r="D1742" s="298" t="s">
        <v>2869</v>
      </c>
      <c r="E1742" s="298" t="s">
        <v>2863</v>
      </c>
      <c r="F1742" s="298" t="s">
        <v>2864</v>
      </c>
      <c r="G1742" s="298" t="s">
        <v>2923</v>
      </c>
      <c r="H1742" s="298" t="s">
        <v>3112</v>
      </c>
      <c r="I1742" s="298" t="s">
        <v>6511</v>
      </c>
      <c r="J1742" s="300">
        <v>45429</v>
      </c>
      <c r="K1742" s="300">
        <v>45437</v>
      </c>
    </row>
    <row r="1743" spans="1:11" ht="14.9" customHeight="1">
      <c r="A1743" s="298">
        <v>2149575706</v>
      </c>
      <c r="B1743" s="298" t="s">
        <v>2860</v>
      </c>
      <c r="C1743" s="299" t="s">
        <v>6512</v>
      </c>
      <c r="D1743" s="298" t="s">
        <v>2869</v>
      </c>
      <c r="E1743" s="298" t="s">
        <v>2863</v>
      </c>
      <c r="F1743" s="298" t="s">
        <v>2864</v>
      </c>
      <c r="G1743" s="298" t="s">
        <v>2865</v>
      </c>
      <c r="H1743" s="298" t="s">
        <v>3106</v>
      </c>
      <c r="I1743" s="298" t="s">
        <v>6513</v>
      </c>
      <c r="J1743" s="300">
        <v>45447</v>
      </c>
      <c r="K1743" s="300">
        <v>45455</v>
      </c>
    </row>
    <row r="1744" spans="1:11" ht="14.9" customHeight="1">
      <c r="A1744" s="298">
        <v>2149585203</v>
      </c>
      <c r="B1744" s="298" t="s">
        <v>2860</v>
      </c>
      <c r="C1744" s="299" t="s">
        <v>6514</v>
      </c>
      <c r="D1744" s="298" t="s">
        <v>2869</v>
      </c>
      <c r="E1744" s="298" t="s">
        <v>2863</v>
      </c>
      <c r="F1744" s="298" t="s">
        <v>2864</v>
      </c>
      <c r="G1744" s="298" t="s">
        <v>2923</v>
      </c>
      <c r="H1744" s="298" t="s">
        <v>2978</v>
      </c>
      <c r="I1744" s="298" t="s">
        <v>6515</v>
      </c>
      <c r="J1744" s="300">
        <v>45433</v>
      </c>
      <c r="K1744" s="300">
        <v>45441</v>
      </c>
    </row>
    <row r="1745" spans="1:11" ht="14.9" customHeight="1">
      <c r="A1745" s="298">
        <v>2149585048</v>
      </c>
      <c r="B1745" s="298" t="s">
        <v>2860</v>
      </c>
      <c r="C1745" s="299" t="s">
        <v>6516</v>
      </c>
      <c r="D1745" s="298" t="s">
        <v>2869</v>
      </c>
      <c r="E1745" s="298" t="s">
        <v>2863</v>
      </c>
      <c r="F1745" s="298" t="s">
        <v>2864</v>
      </c>
      <c r="G1745" s="298" t="s">
        <v>3099</v>
      </c>
      <c r="H1745" s="298" t="s">
        <v>3106</v>
      </c>
      <c r="I1745" s="298" t="s">
        <v>6517</v>
      </c>
      <c r="J1745" s="300">
        <v>45449</v>
      </c>
      <c r="K1745" s="300">
        <v>45457</v>
      </c>
    </row>
    <row r="1746" spans="1:11" ht="14.9" customHeight="1">
      <c r="A1746" s="298">
        <v>2149582815</v>
      </c>
      <c r="B1746" s="298" t="s">
        <v>2860</v>
      </c>
      <c r="C1746" s="299" t="s">
        <v>6518</v>
      </c>
      <c r="D1746" s="298" t="s">
        <v>2862</v>
      </c>
      <c r="E1746" s="298" t="s">
        <v>2863</v>
      </c>
      <c r="F1746" s="298" t="s">
        <v>2864</v>
      </c>
      <c r="G1746" s="298" t="s">
        <v>3256</v>
      </c>
      <c r="H1746" s="298" t="s">
        <v>3286</v>
      </c>
      <c r="I1746" s="298" t="s">
        <v>6519</v>
      </c>
      <c r="J1746" s="300">
        <v>45453</v>
      </c>
      <c r="K1746" s="300">
        <v>45461</v>
      </c>
    </row>
    <row r="1747" spans="1:11" ht="14.9" customHeight="1">
      <c r="A1747" s="298">
        <v>2149582667</v>
      </c>
      <c r="B1747" s="298" t="s">
        <v>2860</v>
      </c>
      <c r="C1747" s="299" t="s">
        <v>6520</v>
      </c>
      <c r="D1747" s="298" t="s">
        <v>2869</v>
      </c>
      <c r="E1747" s="298" t="s">
        <v>2863</v>
      </c>
      <c r="F1747" s="298" t="s">
        <v>2864</v>
      </c>
      <c r="G1747" s="298" t="s">
        <v>2923</v>
      </c>
      <c r="H1747" s="298" t="s">
        <v>6521</v>
      </c>
      <c r="I1747" s="298" t="s">
        <v>6522</v>
      </c>
      <c r="J1747" s="300">
        <v>45437</v>
      </c>
      <c r="K1747" s="300">
        <v>45445</v>
      </c>
    </row>
    <row r="1748" spans="1:11" ht="14.9" customHeight="1">
      <c r="A1748" s="298">
        <v>2149582510</v>
      </c>
      <c r="B1748" s="298" t="s">
        <v>2860</v>
      </c>
      <c r="C1748" s="299" t="s">
        <v>6523</v>
      </c>
      <c r="D1748" s="298" t="s">
        <v>2869</v>
      </c>
      <c r="E1748" s="298" t="s">
        <v>2863</v>
      </c>
      <c r="F1748" s="298" t="s">
        <v>2864</v>
      </c>
      <c r="G1748" s="298" t="s">
        <v>2865</v>
      </c>
      <c r="H1748" s="298" t="s">
        <v>4660</v>
      </c>
      <c r="I1748" s="298" t="s">
        <v>6524</v>
      </c>
      <c r="J1748" s="300">
        <v>45449</v>
      </c>
      <c r="K1748" s="300">
        <v>45457</v>
      </c>
    </row>
    <row r="1749" spans="1:11" ht="14.9" customHeight="1">
      <c r="A1749" s="298">
        <v>2149591998</v>
      </c>
      <c r="B1749" s="298" t="s">
        <v>2860</v>
      </c>
      <c r="C1749" s="299" t="s">
        <v>6525</v>
      </c>
      <c r="D1749" s="298" t="s">
        <v>2862</v>
      </c>
      <c r="E1749" s="298" t="s">
        <v>2863</v>
      </c>
      <c r="F1749" s="298" t="s">
        <v>2864</v>
      </c>
      <c r="G1749" s="298" t="s">
        <v>2906</v>
      </c>
      <c r="H1749" s="298" t="s">
        <v>4128</v>
      </c>
      <c r="I1749" s="298" t="s">
        <v>6526</v>
      </c>
      <c r="J1749" s="300">
        <v>45456</v>
      </c>
      <c r="K1749" s="300">
        <v>45464</v>
      </c>
    </row>
    <row r="1750" spans="1:11" ht="14.9" customHeight="1">
      <c r="A1750" s="298">
        <v>2149591968</v>
      </c>
      <c r="B1750" s="298" t="s">
        <v>2860</v>
      </c>
      <c r="C1750" s="299" t="s">
        <v>6527</v>
      </c>
      <c r="D1750" s="298" t="s">
        <v>2862</v>
      </c>
      <c r="E1750" s="298" t="s">
        <v>2863</v>
      </c>
      <c r="F1750" s="298" t="s">
        <v>2864</v>
      </c>
      <c r="G1750" s="298" t="s">
        <v>2865</v>
      </c>
      <c r="H1750" s="298" t="s">
        <v>2880</v>
      </c>
      <c r="I1750" s="298" t="s">
        <v>6528</v>
      </c>
      <c r="J1750" s="300">
        <v>45460</v>
      </c>
      <c r="K1750" s="300">
        <v>45468</v>
      </c>
    </row>
    <row r="1751" spans="1:11" ht="14.9" customHeight="1">
      <c r="A1751" s="298">
        <v>2149591843</v>
      </c>
      <c r="B1751" s="298" t="s">
        <v>2860</v>
      </c>
      <c r="C1751" s="299" t="s">
        <v>6529</v>
      </c>
      <c r="D1751" s="298" t="s">
        <v>2862</v>
      </c>
      <c r="E1751" s="298" t="s">
        <v>2863</v>
      </c>
      <c r="F1751" s="298" t="s">
        <v>2864</v>
      </c>
      <c r="G1751" s="298" t="s">
        <v>3270</v>
      </c>
      <c r="H1751" s="298" t="s">
        <v>2935</v>
      </c>
      <c r="I1751" s="298" t="s">
        <v>6530</v>
      </c>
      <c r="J1751" s="300">
        <v>45460</v>
      </c>
      <c r="K1751" s="300">
        <v>45468</v>
      </c>
    </row>
    <row r="1752" spans="1:11" ht="14.9" customHeight="1">
      <c r="A1752" s="298">
        <v>2149591689</v>
      </c>
      <c r="B1752" s="298" t="s">
        <v>2860</v>
      </c>
      <c r="C1752" s="299" t="s">
        <v>6531</v>
      </c>
      <c r="D1752" s="298" t="s">
        <v>2862</v>
      </c>
      <c r="E1752" s="298" t="s">
        <v>2863</v>
      </c>
      <c r="F1752" s="298" t="s">
        <v>2864</v>
      </c>
      <c r="G1752" s="298" t="s">
        <v>3270</v>
      </c>
      <c r="H1752" s="298" t="s">
        <v>2935</v>
      </c>
      <c r="I1752" s="298" t="s">
        <v>6532</v>
      </c>
      <c r="J1752" s="300">
        <v>45454</v>
      </c>
      <c r="K1752" s="300">
        <v>45462</v>
      </c>
    </row>
    <row r="1753" spans="1:11" ht="14.9" customHeight="1">
      <c r="A1753" s="298">
        <v>2149591267</v>
      </c>
      <c r="B1753" s="298" t="s">
        <v>2860</v>
      </c>
      <c r="C1753" s="299" t="s">
        <v>6533</v>
      </c>
      <c r="D1753" s="298" t="s">
        <v>2869</v>
      </c>
      <c r="E1753" s="298" t="s">
        <v>2863</v>
      </c>
      <c r="F1753" s="298" t="s">
        <v>2864</v>
      </c>
      <c r="G1753" s="298" t="s">
        <v>2954</v>
      </c>
      <c r="H1753" s="298" t="s">
        <v>3279</v>
      </c>
      <c r="I1753" s="298" t="s">
        <v>6534</v>
      </c>
      <c r="J1753" s="300">
        <v>45454</v>
      </c>
      <c r="K1753" s="300">
        <v>45462</v>
      </c>
    </row>
    <row r="1754" spans="1:11" ht="14.9" customHeight="1">
      <c r="A1754" s="298">
        <v>2149591242</v>
      </c>
      <c r="B1754" s="298" t="s">
        <v>2860</v>
      </c>
      <c r="C1754" s="299" t="s">
        <v>6535</v>
      </c>
      <c r="D1754" s="298" t="s">
        <v>2869</v>
      </c>
      <c r="E1754" s="298" t="s">
        <v>2863</v>
      </c>
      <c r="F1754" s="298" t="s">
        <v>2864</v>
      </c>
      <c r="G1754" s="298" t="s">
        <v>2954</v>
      </c>
      <c r="H1754" s="298" t="s">
        <v>3279</v>
      </c>
      <c r="I1754" s="298" t="s">
        <v>6534</v>
      </c>
      <c r="J1754" s="300">
        <v>45454</v>
      </c>
      <c r="K1754" s="300">
        <v>45462</v>
      </c>
    </row>
    <row r="1755" spans="1:11" ht="14.9" customHeight="1">
      <c r="A1755" s="298">
        <v>2149591230</v>
      </c>
      <c r="B1755" s="298" t="s">
        <v>2860</v>
      </c>
      <c r="C1755" s="299" t="s">
        <v>6536</v>
      </c>
      <c r="D1755" s="298" t="s">
        <v>2869</v>
      </c>
      <c r="E1755" s="298" t="s">
        <v>2863</v>
      </c>
      <c r="F1755" s="298" t="s">
        <v>2864</v>
      </c>
      <c r="G1755" s="298" t="s">
        <v>2865</v>
      </c>
      <c r="H1755" s="298" t="s">
        <v>2995</v>
      </c>
      <c r="I1755" s="298" t="s">
        <v>6537</v>
      </c>
      <c r="J1755" s="300">
        <v>45459</v>
      </c>
      <c r="K1755" s="300">
        <v>45467</v>
      </c>
    </row>
    <row r="1756" spans="1:11" ht="14.9" customHeight="1">
      <c r="A1756" s="298">
        <v>2149591161</v>
      </c>
      <c r="B1756" s="298" t="s">
        <v>2860</v>
      </c>
      <c r="C1756" s="299" t="s">
        <v>6538</v>
      </c>
      <c r="D1756" s="298" t="s">
        <v>2869</v>
      </c>
      <c r="E1756" s="298" t="s">
        <v>2863</v>
      </c>
      <c r="F1756" s="298" t="s">
        <v>2864</v>
      </c>
      <c r="G1756" s="298" t="s">
        <v>2954</v>
      </c>
      <c r="H1756" s="298" t="s">
        <v>3279</v>
      </c>
      <c r="I1756" s="298" t="s">
        <v>6534</v>
      </c>
      <c r="J1756" s="300">
        <v>45454</v>
      </c>
      <c r="K1756" s="300">
        <v>45462</v>
      </c>
    </row>
    <row r="1757" spans="1:11" ht="14.9" customHeight="1">
      <c r="A1757" s="298">
        <v>2149597840</v>
      </c>
      <c r="B1757" s="298" t="s">
        <v>2860</v>
      </c>
      <c r="C1757" s="299" t="s">
        <v>6539</v>
      </c>
      <c r="D1757" s="298" t="s">
        <v>2862</v>
      </c>
      <c r="E1757" s="298" t="s">
        <v>2863</v>
      </c>
      <c r="F1757" s="298" t="s">
        <v>2864</v>
      </c>
      <c r="G1757" s="298" t="s">
        <v>2865</v>
      </c>
      <c r="H1757" s="298" t="s">
        <v>4356</v>
      </c>
      <c r="I1757" s="298" t="s">
        <v>6540</v>
      </c>
      <c r="J1757" s="300">
        <v>45456</v>
      </c>
      <c r="K1757" s="300">
        <v>45464</v>
      </c>
    </row>
    <row r="1758" spans="1:11" ht="14.9" customHeight="1">
      <c r="A1758" s="298">
        <v>2149597761</v>
      </c>
      <c r="B1758" s="298" t="s">
        <v>2860</v>
      </c>
      <c r="C1758" s="299" t="s">
        <v>6541</v>
      </c>
      <c r="D1758" s="298" t="s">
        <v>2862</v>
      </c>
      <c r="E1758" s="298" t="s">
        <v>2863</v>
      </c>
      <c r="F1758" s="298" t="s">
        <v>2864</v>
      </c>
      <c r="G1758" s="298" t="s">
        <v>2865</v>
      </c>
      <c r="H1758" s="298" t="s">
        <v>2880</v>
      </c>
      <c r="I1758" s="298" t="s">
        <v>6542</v>
      </c>
      <c r="J1758" s="300">
        <v>45456</v>
      </c>
      <c r="K1758" s="300">
        <v>45464</v>
      </c>
    </row>
    <row r="1759" spans="1:11" ht="14.9" customHeight="1">
      <c r="A1759" s="298">
        <v>2149597720</v>
      </c>
      <c r="B1759" s="298" t="s">
        <v>2860</v>
      </c>
      <c r="C1759" s="299" t="s">
        <v>6543</v>
      </c>
      <c r="D1759" s="298" t="s">
        <v>2862</v>
      </c>
      <c r="E1759" s="298" t="s">
        <v>2863</v>
      </c>
      <c r="F1759" s="298" t="s">
        <v>2864</v>
      </c>
      <c r="G1759" s="298" t="s">
        <v>2865</v>
      </c>
      <c r="H1759" s="298" t="s">
        <v>4865</v>
      </c>
      <c r="I1759" s="298" t="s">
        <v>6544</v>
      </c>
      <c r="J1759" s="300">
        <v>45447</v>
      </c>
      <c r="K1759" s="300">
        <v>45455</v>
      </c>
    </row>
    <row r="1760" spans="1:11" ht="14.9" customHeight="1">
      <c r="A1760" s="298">
        <v>2149597684</v>
      </c>
      <c r="B1760" s="298" t="s">
        <v>2860</v>
      </c>
      <c r="C1760" s="299" t="s">
        <v>6545</v>
      </c>
      <c r="D1760" s="298" t="s">
        <v>2862</v>
      </c>
      <c r="E1760" s="298" t="s">
        <v>2863</v>
      </c>
      <c r="F1760" s="298" t="s">
        <v>2864</v>
      </c>
      <c r="G1760" s="298" t="s">
        <v>2865</v>
      </c>
      <c r="H1760" s="298" t="s">
        <v>4865</v>
      </c>
      <c r="I1760" s="298" t="s">
        <v>6546</v>
      </c>
      <c r="J1760" s="300">
        <v>45454</v>
      </c>
      <c r="K1760" s="300">
        <v>45462</v>
      </c>
    </row>
    <row r="1761" spans="1:11" ht="14.9" customHeight="1">
      <c r="A1761" s="298">
        <v>2149592693</v>
      </c>
      <c r="B1761" s="298" t="s">
        <v>2860</v>
      </c>
      <c r="C1761" s="299" t="s">
        <v>6547</v>
      </c>
      <c r="D1761" s="298" t="s">
        <v>2869</v>
      </c>
      <c r="E1761" s="298" t="s">
        <v>2863</v>
      </c>
      <c r="F1761" s="298" t="s">
        <v>2864</v>
      </c>
      <c r="G1761" s="298" t="s">
        <v>2923</v>
      </c>
      <c r="H1761" s="298" t="s">
        <v>3026</v>
      </c>
      <c r="I1761" s="298" t="s">
        <v>6548</v>
      </c>
      <c r="J1761" s="300">
        <v>45435</v>
      </c>
      <c r="K1761" s="300">
        <v>45443</v>
      </c>
    </row>
    <row r="1762" spans="1:11" ht="14.9" customHeight="1">
      <c r="A1762" s="298">
        <v>2149604291</v>
      </c>
      <c r="B1762" s="298" t="s">
        <v>2860</v>
      </c>
      <c r="C1762" s="299" t="s">
        <v>6549</v>
      </c>
      <c r="D1762" s="298" t="s">
        <v>2862</v>
      </c>
      <c r="E1762" s="298" t="s">
        <v>2863</v>
      </c>
      <c r="F1762" s="298" t="s">
        <v>2864</v>
      </c>
      <c r="G1762" s="298" t="s">
        <v>2923</v>
      </c>
      <c r="H1762" s="298" t="s">
        <v>2880</v>
      </c>
      <c r="I1762" s="298" t="s">
        <v>6550</v>
      </c>
      <c r="J1762" s="300">
        <v>45440</v>
      </c>
      <c r="K1762" s="300">
        <v>45448</v>
      </c>
    </row>
    <row r="1763" spans="1:11" ht="14.9" customHeight="1">
      <c r="A1763" s="298">
        <v>2149603682</v>
      </c>
      <c r="B1763" s="298" t="s">
        <v>2860</v>
      </c>
      <c r="C1763" s="299" t="s">
        <v>6551</v>
      </c>
      <c r="D1763" s="298" t="s">
        <v>2862</v>
      </c>
      <c r="E1763" s="298" t="s">
        <v>2863</v>
      </c>
      <c r="F1763" s="298" t="s">
        <v>2864</v>
      </c>
      <c r="G1763" s="298" t="s">
        <v>3270</v>
      </c>
      <c r="H1763" s="298" t="s">
        <v>2935</v>
      </c>
      <c r="I1763" s="298" t="s">
        <v>6532</v>
      </c>
      <c r="J1763" s="300">
        <v>45457</v>
      </c>
      <c r="K1763" s="300">
        <v>45465</v>
      </c>
    </row>
    <row r="1764" spans="1:11" ht="14.9" customHeight="1">
      <c r="A1764" s="298">
        <v>2149603669</v>
      </c>
      <c r="B1764" s="298" t="s">
        <v>2860</v>
      </c>
      <c r="C1764" s="299" t="s">
        <v>6552</v>
      </c>
      <c r="D1764" s="298" t="s">
        <v>2869</v>
      </c>
      <c r="E1764" s="298" t="s">
        <v>2863</v>
      </c>
      <c r="F1764" s="298" t="s">
        <v>2864</v>
      </c>
      <c r="G1764" s="298" t="s">
        <v>2902</v>
      </c>
      <c r="H1764" s="298" t="s">
        <v>3399</v>
      </c>
      <c r="I1764" s="298" t="s">
        <v>6553</v>
      </c>
      <c r="J1764" s="300">
        <v>45439</v>
      </c>
      <c r="K1764" s="300">
        <v>45447</v>
      </c>
    </row>
    <row r="1765" spans="1:11" ht="14.9" customHeight="1">
      <c r="A1765" s="298">
        <v>2149603326</v>
      </c>
      <c r="B1765" s="298" t="s">
        <v>2860</v>
      </c>
      <c r="C1765" s="299" t="s">
        <v>6554</v>
      </c>
      <c r="D1765" s="298" t="s">
        <v>2869</v>
      </c>
      <c r="E1765" s="298" t="s">
        <v>2863</v>
      </c>
      <c r="F1765" s="298" t="s">
        <v>2864</v>
      </c>
      <c r="G1765" s="298" t="s">
        <v>2865</v>
      </c>
      <c r="H1765" s="298" t="s">
        <v>3106</v>
      </c>
      <c r="I1765" s="298" t="s">
        <v>6555</v>
      </c>
      <c r="J1765" s="300">
        <v>45454</v>
      </c>
      <c r="K1765" s="300">
        <v>45462</v>
      </c>
    </row>
    <row r="1766" spans="1:11" ht="14.9" customHeight="1">
      <c r="A1766" s="298">
        <v>2149603020</v>
      </c>
      <c r="B1766" s="298" t="s">
        <v>2860</v>
      </c>
      <c r="C1766" s="299" t="s">
        <v>6556</v>
      </c>
      <c r="D1766" s="298" t="s">
        <v>2869</v>
      </c>
      <c r="E1766" s="298" t="s">
        <v>2863</v>
      </c>
      <c r="F1766" s="298" t="s">
        <v>2864</v>
      </c>
      <c r="G1766" s="298" t="s">
        <v>2865</v>
      </c>
      <c r="H1766" s="298" t="s">
        <v>4758</v>
      </c>
      <c r="I1766" s="298" t="s">
        <v>6557</v>
      </c>
      <c r="J1766" s="300">
        <v>45460</v>
      </c>
      <c r="K1766" s="300">
        <v>45468</v>
      </c>
    </row>
    <row r="1767" spans="1:11" ht="14.9" customHeight="1">
      <c r="A1767" s="298">
        <v>2149602893</v>
      </c>
      <c r="B1767" s="298" t="s">
        <v>2860</v>
      </c>
      <c r="C1767" s="299" t="s">
        <v>6558</v>
      </c>
      <c r="D1767" s="298" t="s">
        <v>2869</v>
      </c>
      <c r="E1767" s="298" t="s">
        <v>2863</v>
      </c>
      <c r="F1767" s="298" t="s">
        <v>2864</v>
      </c>
      <c r="G1767" s="298" t="s">
        <v>2865</v>
      </c>
      <c r="H1767" s="298" t="s">
        <v>4290</v>
      </c>
      <c r="I1767" s="298" t="s">
        <v>6559</v>
      </c>
      <c r="J1767" s="300">
        <v>45454</v>
      </c>
      <c r="K1767" s="300">
        <v>45462</v>
      </c>
    </row>
    <row r="1768" spans="1:11" ht="14.9" customHeight="1">
      <c r="A1768" s="298">
        <v>2149602287</v>
      </c>
      <c r="B1768" s="298" t="s">
        <v>2860</v>
      </c>
      <c r="C1768" s="299" t="s">
        <v>6560</v>
      </c>
      <c r="D1768" s="298" t="s">
        <v>2869</v>
      </c>
      <c r="E1768" s="298" t="s">
        <v>2863</v>
      </c>
      <c r="F1768" s="298" t="s">
        <v>2864</v>
      </c>
      <c r="G1768" s="298" t="s">
        <v>2923</v>
      </c>
      <c r="H1768" s="298" t="s">
        <v>4374</v>
      </c>
      <c r="I1768" s="298" t="s">
        <v>6561</v>
      </c>
      <c r="J1768" s="300">
        <v>45437</v>
      </c>
      <c r="K1768" s="300">
        <v>45445</v>
      </c>
    </row>
    <row r="1769" spans="1:11" ht="14.9" customHeight="1">
      <c r="A1769" s="298">
        <v>2149601421</v>
      </c>
      <c r="B1769" s="298" t="s">
        <v>2860</v>
      </c>
      <c r="C1769" s="299" t="s">
        <v>6562</v>
      </c>
      <c r="D1769" s="298" t="s">
        <v>2869</v>
      </c>
      <c r="E1769" s="298" t="s">
        <v>2863</v>
      </c>
      <c r="F1769" s="298" t="s">
        <v>2864</v>
      </c>
      <c r="G1769" s="298" t="s">
        <v>2923</v>
      </c>
      <c r="H1769" s="298" t="s">
        <v>3106</v>
      </c>
      <c r="I1769" s="298" t="s">
        <v>6563</v>
      </c>
      <c r="J1769" s="300">
        <v>45440</v>
      </c>
      <c r="K1769" s="300">
        <v>45448</v>
      </c>
    </row>
    <row r="1770" spans="1:11" ht="14.9" customHeight="1">
      <c r="A1770" s="298">
        <v>2149601405</v>
      </c>
      <c r="B1770" s="298" t="s">
        <v>2860</v>
      </c>
      <c r="C1770" s="299" t="s">
        <v>6564</v>
      </c>
      <c r="D1770" s="298" t="s">
        <v>2869</v>
      </c>
      <c r="E1770" s="298" t="s">
        <v>2863</v>
      </c>
      <c r="F1770" s="298" t="s">
        <v>2864</v>
      </c>
      <c r="G1770" s="298" t="s">
        <v>2923</v>
      </c>
      <c r="H1770" s="298" t="s">
        <v>3106</v>
      </c>
      <c r="I1770" s="298" t="s">
        <v>6563</v>
      </c>
      <c r="J1770" s="300">
        <v>45440</v>
      </c>
      <c r="K1770" s="300">
        <v>45448</v>
      </c>
    </row>
    <row r="1771" spans="1:11" ht="14.9" customHeight="1">
      <c r="A1771" s="298">
        <v>2149598433</v>
      </c>
      <c r="B1771" s="298" t="s">
        <v>2860</v>
      </c>
      <c r="C1771" s="299" t="s">
        <v>6565</v>
      </c>
      <c r="D1771" s="298" t="s">
        <v>2869</v>
      </c>
      <c r="E1771" s="298" t="s">
        <v>2863</v>
      </c>
      <c r="F1771" s="298" t="s">
        <v>2864</v>
      </c>
      <c r="G1771" s="298" t="s">
        <v>2923</v>
      </c>
      <c r="H1771" s="298" t="s">
        <v>4374</v>
      </c>
      <c r="I1771" s="298" t="s">
        <v>6566</v>
      </c>
      <c r="J1771" s="300">
        <v>45438</v>
      </c>
      <c r="K1771" s="300">
        <v>45446</v>
      </c>
    </row>
    <row r="1772" spans="1:11" ht="14.9" customHeight="1">
      <c r="A1772" s="298">
        <v>2149611534</v>
      </c>
      <c r="B1772" s="298" t="s">
        <v>2860</v>
      </c>
      <c r="C1772" s="299" t="s">
        <v>6567</v>
      </c>
      <c r="D1772" s="298" t="s">
        <v>2876</v>
      </c>
      <c r="E1772" s="298" t="s">
        <v>2863</v>
      </c>
      <c r="F1772" s="298" t="s">
        <v>2864</v>
      </c>
      <c r="G1772" s="298" t="s">
        <v>2865</v>
      </c>
      <c r="H1772" s="298" t="s">
        <v>6568</v>
      </c>
      <c r="I1772" s="298" t="s">
        <v>6569</v>
      </c>
      <c r="J1772" s="300">
        <v>45457</v>
      </c>
      <c r="K1772" s="300">
        <v>45465</v>
      </c>
    </row>
    <row r="1773" spans="1:11" ht="14.9" customHeight="1">
      <c r="A1773" s="298">
        <v>2149611109</v>
      </c>
      <c r="B1773" s="298" t="s">
        <v>2860</v>
      </c>
      <c r="C1773" s="299" t="s">
        <v>6570</v>
      </c>
      <c r="D1773" s="298" t="s">
        <v>2869</v>
      </c>
      <c r="E1773" s="298" t="s">
        <v>2863</v>
      </c>
      <c r="F1773" s="298" t="s">
        <v>2864</v>
      </c>
      <c r="G1773" s="298" t="s">
        <v>2865</v>
      </c>
      <c r="H1773" s="298" t="s">
        <v>3361</v>
      </c>
      <c r="I1773" s="298" t="s">
        <v>6571</v>
      </c>
      <c r="J1773" s="300">
        <v>45456</v>
      </c>
      <c r="K1773" s="300">
        <v>45464</v>
      </c>
    </row>
    <row r="1774" spans="1:11" ht="14.9" customHeight="1">
      <c r="A1774" s="298">
        <v>2149611103</v>
      </c>
      <c r="B1774" s="298" t="s">
        <v>2860</v>
      </c>
      <c r="C1774" s="299" t="s">
        <v>6572</v>
      </c>
      <c r="D1774" s="298" t="s">
        <v>2869</v>
      </c>
      <c r="E1774" s="298" t="s">
        <v>2863</v>
      </c>
      <c r="F1774" s="298" t="s">
        <v>2864</v>
      </c>
      <c r="G1774" s="298" t="s">
        <v>2865</v>
      </c>
      <c r="H1774" s="298" t="s">
        <v>3361</v>
      </c>
      <c r="I1774" s="298" t="s">
        <v>6571</v>
      </c>
      <c r="J1774" s="300">
        <v>45456</v>
      </c>
      <c r="K1774" s="300">
        <v>45464</v>
      </c>
    </row>
    <row r="1775" spans="1:11" ht="14.9" customHeight="1">
      <c r="A1775" s="298">
        <v>2149610967</v>
      </c>
      <c r="B1775" s="298" t="s">
        <v>2860</v>
      </c>
      <c r="C1775" s="299" t="s">
        <v>6573</v>
      </c>
      <c r="D1775" s="298" t="s">
        <v>2876</v>
      </c>
      <c r="E1775" s="298" t="s">
        <v>2863</v>
      </c>
      <c r="F1775" s="298" t="s">
        <v>2864</v>
      </c>
      <c r="G1775" s="298" t="s">
        <v>2923</v>
      </c>
      <c r="H1775" s="298" t="s">
        <v>6574</v>
      </c>
      <c r="I1775" s="298" t="s">
        <v>6575</v>
      </c>
      <c r="J1775" s="300">
        <v>45456</v>
      </c>
      <c r="K1775" s="300">
        <v>45464</v>
      </c>
    </row>
    <row r="1776" spans="1:11" ht="14.9" customHeight="1">
      <c r="A1776" s="298">
        <v>2149610942</v>
      </c>
      <c r="B1776" s="298" t="s">
        <v>2860</v>
      </c>
      <c r="C1776" s="299" t="s">
        <v>6576</v>
      </c>
      <c r="D1776" s="298" t="s">
        <v>2876</v>
      </c>
      <c r="E1776" s="298" t="s">
        <v>2863</v>
      </c>
      <c r="F1776" s="298" t="s">
        <v>2864</v>
      </c>
      <c r="G1776" s="298" t="s">
        <v>2923</v>
      </c>
      <c r="H1776" s="298" t="s">
        <v>6574</v>
      </c>
      <c r="I1776" s="298" t="s">
        <v>6575</v>
      </c>
      <c r="J1776" s="300">
        <v>45456</v>
      </c>
      <c r="K1776" s="300">
        <v>45464</v>
      </c>
    </row>
    <row r="1777" spans="1:11" ht="14.9" customHeight="1">
      <c r="A1777" s="298">
        <v>2149610571</v>
      </c>
      <c r="B1777" s="298" t="s">
        <v>2860</v>
      </c>
      <c r="C1777" s="299" t="s">
        <v>6577</v>
      </c>
      <c r="D1777" s="298" t="s">
        <v>2869</v>
      </c>
      <c r="E1777" s="298" t="s">
        <v>2863</v>
      </c>
      <c r="F1777" s="298" t="s">
        <v>2864</v>
      </c>
      <c r="G1777" s="298" t="s">
        <v>2920</v>
      </c>
      <c r="H1777" s="298" t="s">
        <v>4374</v>
      </c>
      <c r="I1777" s="298" t="s">
        <v>6578</v>
      </c>
      <c r="J1777" s="300">
        <v>45457</v>
      </c>
      <c r="K1777" s="300">
        <v>45465</v>
      </c>
    </row>
    <row r="1778" spans="1:11" ht="14.9" customHeight="1">
      <c r="A1778" s="298">
        <v>2149620645</v>
      </c>
      <c r="B1778" s="298" t="s">
        <v>2860</v>
      </c>
      <c r="C1778" s="299" t="s">
        <v>6579</v>
      </c>
      <c r="D1778" s="298" t="s">
        <v>2869</v>
      </c>
      <c r="E1778" s="298" t="s">
        <v>2863</v>
      </c>
      <c r="F1778" s="298" t="s">
        <v>2864</v>
      </c>
      <c r="G1778" s="298" t="s">
        <v>2943</v>
      </c>
      <c r="H1778" s="298" t="s">
        <v>3041</v>
      </c>
      <c r="I1778" s="298" t="s">
        <v>6580</v>
      </c>
      <c r="J1778" s="300">
        <v>45442</v>
      </c>
      <c r="K1778" s="300">
        <v>45450</v>
      </c>
    </row>
    <row r="1779" spans="1:11" ht="14.9" customHeight="1">
      <c r="A1779" s="298">
        <v>2149617854</v>
      </c>
      <c r="B1779" s="298" t="s">
        <v>2860</v>
      </c>
      <c r="C1779" s="299" t="s">
        <v>6581</v>
      </c>
      <c r="D1779" s="298" t="s">
        <v>2876</v>
      </c>
      <c r="E1779" s="298" t="s">
        <v>2863</v>
      </c>
      <c r="F1779" s="298" t="s">
        <v>2864</v>
      </c>
      <c r="G1779" s="298" t="s">
        <v>2954</v>
      </c>
      <c r="H1779" s="298" t="s">
        <v>6582</v>
      </c>
      <c r="I1779" s="298" t="s">
        <v>6583</v>
      </c>
      <c r="J1779" s="300">
        <v>45443</v>
      </c>
      <c r="K1779" s="300">
        <v>45451</v>
      </c>
    </row>
    <row r="1780" spans="1:11" ht="14.9" customHeight="1">
      <c r="A1780" s="298">
        <v>2149617660</v>
      </c>
      <c r="B1780" s="298" t="s">
        <v>2860</v>
      </c>
      <c r="C1780" s="299" t="s">
        <v>6584</v>
      </c>
      <c r="D1780" s="298" t="s">
        <v>2876</v>
      </c>
      <c r="E1780" s="298" t="s">
        <v>2863</v>
      </c>
      <c r="F1780" s="298" t="s">
        <v>2864</v>
      </c>
      <c r="G1780" s="298" t="s">
        <v>2865</v>
      </c>
      <c r="H1780" s="298" t="s">
        <v>4852</v>
      </c>
      <c r="I1780" s="298" t="s">
        <v>6585</v>
      </c>
      <c r="J1780" s="300">
        <v>45463</v>
      </c>
      <c r="K1780" s="300">
        <v>45471</v>
      </c>
    </row>
    <row r="1781" spans="1:11" ht="14.9" customHeight="1">
      <c r="A1781" s="298">
        <v>2149624106</v>
      </c>
      <c r="B1781" s="298" t="s">
        <v>2860</v>
      </c>
      <c r="C1781" s="299" t="s">
        <v>6586</v>
      </c>
      <c r="D1781" s="298" t="s">
        <v>2869</v>
      </c>
      <c r="E1781" s="298" t="s">
        <v>2863</v>
      </c>
      <c r="F1781" s="298" t="s">
        <v>2864</v>
      </c>
      <c r="G1781" s="298" t="s">
        <v>2865</v>
      </c>
      <c r="H1781" s="298" t="s">
        <v>3617</v>
      </c>
      <c r="I1781" s="298" t="s">
        <v>6587</v>
      </c>
      <c r="J1781" s="300">
        <v>45464</v>
      </c>
      <c r="K1781" s="300">
        <v>45472</v>
      </c>
    </row>
    <row r="1782" spans="1:11" ht="14.9" customHeight="1">
      <c r="A1782" s="298">
        <v>2149633374</v>
      </c>
      <c r="B1782" s="298" t="s">
        <v>2860</v>
      </c>
      <c r="C1782" s="299" t="s">
        <v>6588</v>
      </c>
      <c r="D1782" s="298" t="s">
        <v>2869</v>
      </c>
      <c r="E1782" s="298" t="s">
        <v>2863</v>
      </c>
      <c r="F1782" s="298" t="s">
        <v>2864</v>
      </c>
      <c r="G1782" s="298" t="s">
        <v>2939</v>
      </c>
      <c r="H1782" s="298" t="s">
        <v>3279</v>
      </c>
      <c r="I1782" s="298" t="s">
        <v>6589</v>
      </c>
      <c r="J1782" s="300">
        <v>45447</v>
      </c>
      <c r="K1782" s="300">
        <v>45455</v>
      </c>
    </row>
    <row r="1783" spans="1:11" ht="14.9" customHeight="1">
      <c r="A1783" s="298">
        <v>2149641966</v>
      </c>
      <c r="B1783" s="298" t="s">
        <v>2860</v>
      </c>
      <c r="C1783" s="299" t="s">
        <v>6590</v>
      </c>
      <c r="D1783" s="298" t="s">
        <v>2869</v>
      </c>
      <c r="E1783" s="298" t="s">
        <v>2863</v>
      </c>
      <c r="F1783" s="298" t="s">
        <v>2864</v>
      </c>
      <c r="G1783" s="298" t="s">
        <v>2923</v>
      </c>
      <c r="H1783" s="298" t="s">
        <v>3007</v>
      </c>
      <c r="I1783" s="298" t="s">
        <v>6591</v>
      </c>
      <c r="J1783" s="300" t="s">
        <v>6592</v>
      </c>
      <c r="K1783" s="300" t="s">
        <v>6593</v>
      </c>
    </row>
    <row r="1784" spans="1:11" ht="14.9" customHeight="1">
      <c r="A1784" s="298">
        <v>2149634717</v>
      </c>
      <c r="B1784" s="298" t="s">
        <v>2860</v>
      </c>
      <c r="C1784" s="299" t="s">
        <v>6594</v>
      </c>
      <c r="D1784" s="298" t="s">
        <v>2862</v>
      </c>
      <c r="E1784" s="298" t="s">
        <v>2863</v>
      </c>
      <c r="F1784" s="298" t="s">
        <v>2864</v>
      </c>
      <c r="G1784" s="298" t="s">
        <v>2865</v>
      </c>
      <c r="H1784" s="298" t="s">
        <v>4356</v>
      </c>
      <c r="I1784" s="298" t="s">
        <v>6595</v>
      </c>
      <c r="J1784" s="300" t="s">
        <v>6596</v>
      </c>
      <c r="K1784" s="300" t="s">
        <v>6597</v>
      </c>
    </row>
    <row r="1785" spans="1:11" ht="14.9" customHeight="1">
      <c r="A1785" s="298">
        <v>2149650784</v>
      </c>
      <c r="B1785" s="298" t="s">
        <v>2860</v>
      </c>
      <c r="C1785" s="299" t="s">
        <v>6598</v>
      </c>
      <c r="D1785" s="298" t="s">
        <v>2862</v>
      </c>
      <c r="E1785" s="298" t="s">
        <v>2863</v>
      </c>
      <c r="F1785" s="298" t="s">
        <v>2864</v>
      </c>
      <c r="G1785" s="298" t="s">
        <v>2865</v>
      </c>
      <c r="H1785" s="298" t="s">
        <v>2880</v>
      </c>
      <c r="I1785" s="298" t="s">
        <v>6599</v>
      </c>
      <c r="J1785" s="300" t="s">
        <v>6597</v>
      </c>
      <c r="K1785" s="300" t="s">
        <v>6600</v>
      </c>
    </row>
    <row r="1786" spans="1:11" ht="14.9" customHeight="1">
      <c r="A1786" s="298">
        <v>2149650744</v>
      </c>
      <c r="B1786" s="298" t="s">
        <v>2860</v>
      </c>
      <c r="C1786" s="299" t="s">
        <v>6601</v>
      </c>
      <c r="D1786" s="298" t="s">
        <v>2862</v>
      </c>
      <c r="E1786" s="298" t="s">
        <v>2863</v>
      </c>
      <c r="F1786" s="298" t="s">
        <v>2864</v>
      </c>
      <c r="G1786" s="298" t="s">
        <v>2865</v>
      </c>
      <c r="H1786" s="298" t="s">
        <v>4356</v>
      </c>
      <c r="I1786" s="298" t="s">
        <v>6602</v>
      </c>
      <c r="J1786" s="300" t="s">
        <v>6597</v>
      </c>
      <c r="K1786" s="300" t="s">
        <v>6600</v>
      </c>
    </row>
    <row r="1787" spans="1:11" ht="14.9" customHeight="1">
      <c r="A1787" s="298">
        <v>2149650442</v>
      </c>
      <c r="B1787" s="298" t="s">
        <v>2860</v>
      </c>
      <c r="C1787" s="299" t="s">
        <v>6603</v>
      </c>
      <c r="D1787" s="298" t="s">
        <v>2869</v>
      </c>
      <c r="E1787" s="298" t="s">
        <v>2863</v>
      </c>
      <c r="F1787" s="298" t="s">
        <v>2864</v>
      </c>
      <c r="G1787" s="298" t="s">
        <v>2865</v>
      </c>
      <c r="H1787" s="298" t="s">
        <v>2978</v>
      </c>
      <c r="I1787" s="298" t="s">
        <v>6604</v>
      </c>
      <c r="J1787" s="300" t="s">
        <v>6605</v>
      </c>
      <c r="K1787" s="300" t="s">
        <v>6606</v>
      </c>
    </row>
    <row r="1788" spans="1:11" ht="14.9" customHeight="1">
      <c r="A1788" s="298">
        <v>2149650411</v>
      </c>
      <c r="B1788" s="298" t="s">
        <v>2860</v>
      </c>
      <c r="C1788" s="299" t="s">
        <v>6607</v>
      </c>
      <c r="D1788" s="298" t="s">
        <v>2869</v>
      </c>
      <c r="E1788" s="298" t="s">
        <v>2863</v>
      </c>
      <c r="F1788" s="298" t="s">
        <v>2864</v>
      </c>
      <c r="G1788" s="298" t="s">
        <v>2865</v>
      </c>
      <c r="H1788" s="298" t="s">
        <v>3336</v>
      </c>
      <c r="I1788" s="298" t="s">
        <v>6608</v>
      </c>
      <c r="J1788" s="300" t="s">
        <v>6596</v>
      </c>
      <c r="K1788" s="300" t="s">
        <v>6597</v>
      </c>
    </row>
    <row r="1789" spans="1:11" ht="14.9" customHeight="1">
      <c r="A1789" s="298">
        <v>2149650056</v>
      </c>
      <c r="B1789" s="298" t="s">
        <v>2860</v>
      </c>
      <c r="C1789" s="299" t="s">
        <v>6609</v>
      </c>
      <c r="D1789" s="298" t="s">
        <v>2869</v>
      </c>
      <c r="E1789" s="298" t="s">
        <v>2863</v>
      </c>
      <c r="F1789" s="298" t="s">
        <v>2864</v>
      </c>
      <c r="G1789" s="298" t="s">
        <v>2865</v>
      </c>
      <c r="H1789" s="298" t="s">
        <v>3336</v>
      </c>
      <c r="I1789" s="298" t="s">
        <v>6610</v>
      </c>
      <c r="J1789" s="300" t="s">
        <v>6611</v>
      </c>
      <c r="K1789" s="300" t="s">
        <v>6612</v>
      </c>
    </row>
    <row r="1790" spans="1:11" ht="14.9" customHeight="1">
      <c r="A1790" s="298">
        <v>2149649899</v>
      </c>
      <c r="B1790" s="298" t="s">
        <v>2860</v>
      </c>
      <c r="C1790" s="299" t="s">
        <v>6613</v>
      </c>
      <c r="D1790" s="298" t="s">
        <v>2869</v>
      </c>
      <c r="E1790" s="298" t="s">
        <v>2863</v>
      </c>
      <c r="F1790" s="298" t="s">
        <v>2864</v>
      </c>
      <c r="G1790" s="298" t="s">
        <v>2923</v>
      </c>
      <c r="H1790" s="298" t="s">
        <v>3263</v>
      </c>
      <c r="I1790" s="298" t="s">
        <v>6614</v>
      </c>
      <c r="J1790" s="300" t="s">
        <v>6615</v>
      </c>
      <c r="K1790" s="300" t="s">
        <v>6616</v>
      </c>
    </row>
    <row r="1791" spans="1:11" ht="14.9" customHeight="1">
      <c r="A1791" s="298">
        <v>2149649667</v>
      </c>
      <c r="B1791" s="298" t="s">
        <v>2860</v>
      </c>
      <c r="C1791" s="299" t="s">
        <v>6617</v>
      </c>
      <c r="D1791" s="298" t="s">
        <v>2869</v>
      </c>
      <c r="E1791" s="298" t="s">
        <v>2863</v>
      </c>
      <c r="F1791" s="298" t="s">
        <v>2864</v>
      </c>
      <c r="G1791" s="298" t="s">
        <v>2923</v>
      </c>
      <c r="H1791" s="298" t="s">
        <v>3026</v>
      </c>
      <c r="I1791" s="298" t="s">
        <v>6618</v>
      </c>
      <c r="J1791" s="300" t="s">
        <v>6428</v>
      </c>
      <c r="K1791" s="300" t="s">
        <v>6619</v>
      </c>
    </row>
    <row r="1792" spans="1:11" ht="14.9" customHeight="1">
      <c r="A1792" s="298">
        <v>2149644654</v>
      </c>
      <c r="B1792" s="298" t="s">
        <v>2860</v>
      </c>
      <c r="C1792" s="299" t="s">
        <v>6620</v>
      </c>
      <c r="D1792" s="298" t="s">
        <v>2869</v>
      </c>
      <c r="E1792" s="298" t="s">
        <v>2863</v>
      </c>
      <c r="F1792" s="298" t="s">
        <v>2864</v>
      </c>
      <c r="G1792" s="298" t="s">
        <v>2923</v>
      </c>
      <c r="H1792" s="298" t="s">
        <v>3026</v>
      </c>
      <c r="I1792" s="298" t="s">
        <v>6618</v>
      </c>
      <c r="J1792" s="300" t="s">
        <v>6428</v>
      </c>
      <c r="K1792" s="300" t="s">
        <v>6619</v>
      </c>
    </row>
    <row r="1793" spans="1:11" ht="14.9" customHeight="1">
      <c r="A1793" s="298">
        <v>2149643785</v>
      </c>
      <c r="B1793" s="298" t="s">
        <v>2860</v>
      </c>
      <c r="C1793" s="299" t="s">
        <v>6621</v>
      </c>
      <c r="D1793" s="298" t="s">
        <v>2869</v>
      </c>
      <c r="E1793" s="298" t="s">
        <v>2863</v>
      </c>
      <c r="F1793" s="298" t="s">
        <v>2864</v>
      </c>
      <c r="G1793" s="298" t="s">
        <v>2923</v>
      </c>
      <c r="H1793" s="298" t="s">
        <v>2978</v>
      </c>
      <c r="I1793" s="298" t="s">
        <v>6622</v>
      </c>
      <c r="J1793" s="300" t="s">
        <v>6619</v>
      </c>
      <c r="K1793" s="300" t="s">
        <v>6623</v>
      </c>
    </row>
    <row r="1794" spans="1:11" ht="14.9" customHeight="1">
      <c r="A1794" s="298">
        <v>2149659584</v>
      </c>
      <c r="B1794" s="298" t="s">
        <v>2860</v>
      </c>
      <c r="C1794" s="299" t="s">
        <v>6624</v>
      </c>
      <c r="D1794" s="298" t="s">
        <v>2869</v>
      </c>
      <c r="E1794" s="298" t="s">
        <v>2863</v>
      </c>
      <c r="F1794" s="298" t="s">
        <v>2864</v>
      </c>
      <c r="G1794" s="298" t="s">
        <v>2998</v>
      </c>
      <c r="H1794" s="298" t="s">
        <v>4261</v>
      </c>
      <c r="I1794" s="298" t="s">
        <v>6625</v>
      </c>
      <c r="J1794" s="300" t="s">
        <v>6592</v>
      </c>
      <c r="K1794" s="300" t="s">
        <v>6593</v>
      </c>
    </row>
    <row r="1795" spans="1:11" ht="14.9" customHeight="1">
      <c r="A1795" s="298">
        <v>2149659519</v>
      </c>
      <c r="B1795" s="298" t="s">
        <v>2860</v>
      </c>
      <c r="C1795" s="299" t="s">
        <v>6626</v>
      </c>
      <c r="D1795" s="298" t="s">
        <v>2869</v>
      </c>
      <c r="E1795" s="298" t="s">
        <v>2863</v>
      </c>
      <c r="F1795" s="298" t="s">
        <v>2864</v>
      </c>
      <c r="G1795" s="298" t="s">
        <v>2939</v>
      </c>
      <c r="H1795" s="298" t="s">
        <v>3106</v>
      </c>
      <c r="I1795" s="298" t="s">
        <v>6627</v>
      </c>
      <c r="J1795" s="300" t="s">
        <v>6616</v>
      </c>
      <c r="K1795" s="300" t="s">
        <v>6628</v>
      </c>
    </row>
    <row r="1796" spans="1:11" ht="14.9" customHeight="1">
      <c r="A1796" s="298">
        <v>2149659191</v>
      </c>
      <c r="B1796" s="298" t="s">
        <v>2860</v>
      </c>
      <c r="C1796" s="299" t="s">
        <v>6629</v>
      </c>
      <c r="D1796" s="298" t="s">
        <v>2869</v>
      </c>
      <c r="E1796" s="298" t="s">
        <v>2863</v>
      </c>
      <c r="F1796" s="298" t="s">
        <v>2864</v>
      </c>
      <c r="G1796" s="298" t="s">
        <v>2923</v>
      </c>
      <c r="H1796" s="298" t="s">
        <v>2978</v>
      </c>
      <c r="I1796" s="298" t="s">
        <v>6630</v>
      </c>
      <c r="J1796" s="300" t="s">
        <v>6592</v>
      </c>
      <c r="K1796" s="300" t="s">
        <v>6593</v>
      </c>
    </row>
    <row r="1797" spans="1:11" ht="14.9" customHeight="1">
      <c r="A1797" s="298">
        <v>2149658872</v>
      </c>
      <c r="B1797" s="298" t="s">
        <v>2860</v>
      </c>
      <c r="C1797" s="299" t="s">
        <v>6631</v>
      </c>
      <c r="D1797" s="298" t="s">
        <v>2876</v>
      </c>
      <c r="E1797" s="298" t="s">
        <v>2863</v>
      </c>
      <c r="F1797" s="298" t="s">
        <v>2864</v>
      </c>
      <c r="G1797" s="298" t="s">
        <v>2865</v>
      </c>
      <c r="H1797" s="298" t="s">
        <v>3464</v>
      </c>
      <c r="I1797" s="298" t="s">
        <v>6632</v>
      </c>
      <c r="J1797" s="300" t="s">
        <v>6628</v>
      </c>
      <c r="K1797" s="300" t="s">
        <v>6633</v>
      </c>
    </row>
    <row r="1798" spans="1:11" ht="14.9" customHeight="1">
      <c r="A1798" s="298">
        <v>2149658677</v>
      </c>
      <c r="B1798" s="298" t="s">
        <v>2860</v>
      </c>
      <c r="C1798" s="299" t="s">
        <v>6634</v>
      </c>
      <c r="D1798" s="298" t="s">
        <v>2876</v>
      </c>
      <c r="E1798" s="298" t="s">
        <v>2863</v>
      </c>
      <c r="F1798" s="298" t="s">
        <v>2864</v>
      </c>
      <c r="G1798" s="298" t="s">
        <v>2911</v>
      </c>
      <c r="H1798" s="298" t="s">
        <v>2873</v>
      </c>
      <c r="I1798" s="298" t="s">
        <v>6635</v>
      </c>
      <c r="J1798" s="300" t="s">
        <v>6615</v>
      </c>
      <c r="K1798" s="300" t="s">
        <v>6616</v>
      </c>
    </row>
    <row r="1799" spans="1:11" ht="14.9" customHeight="1">
      <c r="A1799" s="298">
        <v>2149657753</v>
      </c>
      <c r="B1799" s="298" t="s">
        <v>2860</v>
      </c>
      <c r="C1799" s="299" t="s">
        <v>6636</v>
      </c>
      <c r="D1799" s="298" t="s">
        <v>2876</v>
      </c>
      <c r="E1799" s="298" t="s">
        <v>2863</v>
      </c>
      <c r="F1799" s="298" t="s">
        <v>2864</v>
      </c>
      <c r="G1799" s="298" t="s">
        <v>2939</v>
      </c>
      <c r="H1799" s="298" t="s">
        <v>6637</v>
      </c>
      <c r="I1799" s="298" t="s">
        <v>6638</v>
      </c>
      <c r="J1799" s="300" t="s">
        <v>6592</v>
      </c>
      <c r="K1799" s="300" t="s">
        <v>6593</v>
      </c>
    </row>
    <row r="1800" spans="1:11" ht="14.9" customHeight="1">
      <c r="A1800" s="298">
        <v>2149652962</v>
      </c>
      <c r="B1800" s="298" t="s">
        <v>2860</v>
      </c>
      <c r="C1800" s="299" t="s">
        <v>6639</v>
      </c>
      <c r="D1800" s="298" t="s">
        <v>2869</v>
      </c>
      <c r="E1800" s="298" t="s">
        <v>2863</v>
      </c>
      <c r="F1800" s="298" t="s">
        <v>2864</v>
      </c>
      <c r="G1800" s="298" t="s">
        <v>2865</v>
      </c>
      <c r="H1800" s="298" t="s">
        <v>3336</v>
      </c>
      <c r="I1800" s="298" t="s">
        <v>6640</v>
      </c>
      <c r="J1800" s="300" t="s">
        <v>6605</v>
      </c>
      <c r="K1800" s="300" t="s">
        <v>6606</v>
      </c>
    </row>
    <row r="1801" spans="1:11" ht="14.9" customHeight="1">
      <c r="A1801" s="298">
        <v>2149652660</v>
      </c>
      <c r="B1801" s="298" t="s">
        <v>2860</v>
      </c>
      <c r="C1801" s="299" t="s">
        <v>6641</v>
      </c>
      <c r="D1801" s="298" t="s">
        <v>2869</v>
      </c>
      <c r="E1801" s="298" t="s">
        <v>2863</v>
      </c>
      <c r="F1801" s="298" t="s">
        <v>2864</v>
      </c>
      <c r="G1801" s="298" t="s">
        <v>2923</v>
      </c>
      <c r="H1801" s="298" t="s">
        <v>4374</v>
      </c>
      <c r="I1801" s="298" t="s">
        <v>6642</v>
      </c>
      <c r="J1801" s="300" t="s">
        <v>6615</v>
      </c>
      <c r="K1801" s="300" t="s">
        <v>6616</v>
      </c>
    </row>
    <row r="1802" spans="1:11" ht="14.9" customHeight="1">
      <c r="A1802" s="298">
        <v>2149663940</v>
      </c>
      <c r="B1802" s="298" t="s">
        <v>2860</v>
      </c>
      <c r="C1802" s="299" t="s">
        <v>6643</v>
      </c>
      <c r="D1802" s="298" t="s">
        <v>2862</v>
      </c>
      <c r="E1802" s="298" t="s">
        <v>2863</v>
      </c>
      <c r="F1802" s="298" t="s">
        <v>2864</v>
      </c>
      <c r="G1802" s="298" t="s">
        <v>2906</v>
      </c>
      <c r="H1802" s="298" t="s">
        <v>5015</v>
      </c>
      <c r="I1802" s="298" t="s">
        <v>6644</v>
      </c>
      <c r="J1802" s="300" t="s">
        <v>6436</v>
      </c>
      <c r="K1802" s="300" t="s">
        <v>6645</v>
      </c>
    </row>
    <row r="1803" spans="1:11" ht="14.9" customHeight="1">
      <c r="A1803" s="298">
        <v>2149663785</v>
      </c>
      <c r="B1803" s="298" t="s">
        <v>2860</v>
      </c>
      <c r="C1803" s="299" t="s">
        <v>6646</v>
      </c>
      <c r="D1803" s="298" t="s">
        <v>2869</v>
      </c>
      <c r="E1803" s="298" t="s">
        <v>2863</v>
      </c>
      <c r="F1803" s="298" t="s">
        <v>2864</v>
      </c>
      <c r="G1803" s="298" t="s">
        <v>6445</v>
      </c>
      <c r="H1803" s="298" t="s">
        <v>6647</v>
      </c>
      <c r="I1803" s="298" t="s">
        <v>6648</v>
      </c>
      <c r="J1803" s="300" t="s">
        <v>6605</v>
      </c>
      <c r="K1803" s="300" t="s">
        <v>6606</v>
      </c>
    </row>
    <row r="1804" spans="1:11" ht="14.9" customHeight="1">
      <c r="A1804" s="298">
        <v>2149673730</v>
      </c>
      <c r="B1804" s="298" t="s">
        <v>2860</v>
      </c>
      <c r="C1804" s="299" t="s">
        <v>6649</v>
      </c>
      <c r="D1804" s="298" t="s">
        <v>2876</v>
      </c>
      <c r="E1804" s="298" t="s">
        <v>2863</v>
      </c>
      <c r="F1804" s="298" t="s">
        <v>2864</v>
      </c>
      <c r="G1804" s="298" t="s">
        <v>2939</v>
      </c>
      <c r="H1804" s="298" t="s">
        <v>6650</v>
      </c>
      <c r="I1804" s="298" t="s">
        <v>6651</v>
      </c>
      <c r="J1804" s="300" t="s">
        <v>6645</v>
      </c>
      <c r="K1804" s="300" t="s">
        <v>6652</v>
      </c>
    </row>
    <row r="1805" spans="1:11" ht="14.9" customHeight="1">
      <c r="A1805" s="298">
        <v>2149671492</v>
      </c>
      <c r="B1805" s="298" t="s">
        <v>2860</v>
      </c>
      <c r="C1805" s="299" t="s">
        <v>6653</v>
      </c>
      <c r="D1805" s="298" t="s">
        <v>2869</v>
      </c>
      <c r="E1805" s="298" t="s">
        <v>2863</v>
      </c>
      <c r="F1805" s="298" t="s">
        <v>2864</v>
      </c>
      <c r="G1805" s="298" t="s">
        <v>2923</v>
      </c>
      <c r="H1805" s="298" t="s">
        <v>3681</v>
      </c>
      <c r="I1805" s="298" t="s">
        <v>6654</v>
      </c>
      <c r="J1805" s="300" t="s">
        <v>6655</v>
      </c>
      <c r="K1805" s="300" t="s">
        <v>6656</v>
      </c>
    </row>
    <row r="1806" spans="1:11" ht="14.9" customHeight="1">
      <c r="A1806" s="298">
        <v>2149671405</v>
      </c>
      <c r="B1806" s="298" t="s">
        <v>2860</v>
      </c>
      <c r="C1806" s="299" t="s">
        <v>6657</v>
      </c>
      <c r="D1806" s="298" t="s">
        <v>2869</v>
      </c>
      <c r="E1806" s="298" t="s">
        <v>2863</v>
      </c>
      <c r="F1806" s="298" t="s">
        <v>2864</v>
      </c>
      <c r="G1806" s="298" t="s">
        <v>2923</v>
      </c>
      <c r="H1806" s="298" t="s">
        <v>5211</v>
      </c>
      <c r="I1806" s="298" t="s">
        <v>6658</v>
      </c>
      <c r="J1806" s="300" t="s">
        <v>6619</v>
      </c>
      <c r="K1806" s="300" t="s">
        <v>6623</v>
      </c>
    </row>
    <row r="1807" spans="1:11" ht="14.9" customHeight="1">
      <c r="A1807" s="298">
        <v>2149671168</v>
      </c>
      <c r="B1807" s="298" t="s">
        <v>2860</v>
      </c>
      <c r="C1807" s="299" t="s">
        <v>6659</v>
      </c>
      <c r="D1807" s="298" t="s">
        <v>2869</v>
      </c>
      <c r="E1807" s="298" t="s">
        <v>2863</v>
      </c>
      <c r="F1807" s="298" t="s">
        <v>2864</v>
      </c>
      <c r="G1807" s="298" t="s">
        <v>4127</v>
      </c>
      <c r="H1807" s="298" t="s">
        <v>2960</v>
      </c>
      <c r="I1807" s="298" t="s">
        <v>6660</v>
      </c>
      <c r="J1807" s="300" t="s">
        <v>6661</v>
      </c>
      <c r="K1807" s="300" t="s">
        <v>6662</v>
      </c>
    </row>
    <row r="1808" spans="1:11" ht="14.9" customHeight="1">
      <c r="A1808" s="298">
        <v>2149681176</v>
      </c>
      <c r="B1808" s="298" t="s">
        <v>2860</v>
      </c>
      <c r="C1808" s="299" t="s">
        <v>6663</v>
      </c>
      <c r="D1808" s="298" t="s">
        <v>2869</v>
      </c>
      <c r="E1808" s="298" t="s">
        <v>2863</v>
      </c>
      <c r="F1808" s="298" t="s">
        <v>2864</v>
      </c>
      <c r="G1808" s="298" t="s">
        <v>2865</v>
      </c>
      <c r="H1808" s="298" t="s">
        <v>6664</v>
      </c>
      <c r="I1808" s="298" t="s">
        <v>6665</v>
      </c>
      <c r="J1808" s="300" t="s">
        <v>6666</v>
      </c>
      <c r="K1808" s="300" t="s">
        <v>6667</v>
      </c>
    </row>
    <row r="1809" spans="1:11" ht="14.9" customHeight="1">
      <c r="A1809" s="298">
        <v>2149680155</v>
      </c>
      <c r="B1809" s="298" t="s">
        <v>2860</v>
      </c>
      <c r="C1809" s="299" t="s">
        <v>6668</v>
      </c>
      <c r="D1809" s="298" t="s">
        <v>2869</v>
      </c>
      <c r="E1809" s="298" t="s">
        <v>2863</v>
      </c>
      <c r="F1809" s="298" t="s">
        <v>2864</v>
      </c>
      <c r="G1809" s="298" t="s">
        <v>6669</v>
      </c>
      <c r="H1809" s="298" t="s">
        <v>3041</v>
      </c>
      <c r="I1809" s="298" t="s">
        <v>6670</v>
      </c>
      <c r="J1809" s="300" t="s">
        <v>6656</v>
      </c>
      <c r="K1809" s="300" t="s">
        <v>6605</v>
      </c>
    </row>
    <row r="1810" spans="1:11" ht="14.9" customHeight="1">
      <c r="A1810" s="298">
        <v>2149680026</v>
      </c>
      <c r="B1810" s="298" t="s">
        <v>2860</v>
      </c>
      <c r="C1810" s="299" t="s">
        <v>6671</v>
      </c>
      <c r="D1810" s="298" t="s">
        <v>2869</v>
      </c>
      <c r="E1810" s="298" t="s">
        <v>2863</v>
      </c>
      <c r="F1810" s="298" t="s">
        <v>2864</v>
      </c>
      <c r="G1810" s="298" t="s">
        <v>2865</v>
      </c>
      <c r="H1810" s="298" t="s">
        <v>4826</v>
      </c>
      <c r="I1810" s="298" t="s">
        <v>6672</v>
      </c>
      <c r="J1810" s="300" t="s">
        <v>6633</v>
      </c>
      <c r="K1810" s="300" t="s">
        <v>6673</v>
      </c>
    </row>
    <row r="1811" spans="1:11" ht="14.9" customHeight="1">
      <c r="A1811" s="298">
        <v>2149679939</v>
      </c>
      <c r="B1811" s="298" t="s">
        <v>2860</v>
      </c>
      <c r="C1811" s="299" t="s">
        <v>6674</v>
      </c>
      <c r="D1811" s="298" t="s">
        <v>2869</v>
      </c>
      <c r="E1811" s="298" t="s">
        <v>2863</v>
      </c>
      <c r="F1811" s="298" t="s">
        <v>2864</v>
      </c>
      <c r="G1811" s="298" t="s">
        <v>2865</v>
      </c>
      <c r="H1811" s="298" t="s">
        <v>3106</v>
      </c>
      <c r="I1811" s="298" t="s">
        <v>6675</v>
      </c>
      <c r="J1811" s="300" t="s">
        <v>6633</v>
      </c>
      <c r="K1811" s="300" t="s">
        <v>6673</v>
      </c>
    </row>
    <row r="1812" spans="1:11" ht="14.9" customHeight="1">
      <c r="A1812" s="298">
        <v>2149678515</v>
      </c>
      <c r="B1812" s="298" t="s">
        <v>2860</v>
      </c>
      <c r="C1812" s="299" t="s">
        <v>6676</v>
      </c>
      <c r="D1812" s="298" t="s">
        <v>2869</v>
      </c>
      <c r="E1812" s="298" t="s">
        <v>2863</v>
      </c>
      <c r="F1812" s="298" t="s">
        <v>2864</v>
      </c>
      <c r="G1812" s="298" t="s">
        <v>6677</v>
      </c>
      <c r="H1812" s="298" t="s">
        <v>3276</v>
      </c>
      <c r="I1812" s="298" t="s">
        <v>6678</v>
      </c>
      <c r="J1812" s="300" t="s">
        <v>6645</v>
      </c>
      <c r="K1812" s="300" t="s">
        <v>6652</v>
      </c>
    </row>
    <row r="1813" spans="1:11" ht="14.9" customHeight="1">
      <c r="A1813" s="298">
        <v>2149675916</v>
      </c>
      <c r="B1813" s="298" t="s">
        <v>2860</v>
      </c>
      <c r="C1813" s="299" t="s">
        <v>6679</v>
      </c>
      <c r="D1813" s="298" t="s">
        <v>2876</v>
      </c>
      <c r="E1813" s="298" t="s">
        <v>2863</v>
      </c>
      <c r="F1813" s="298" t="s">
        <v>2864</v>
      </c>
      <c r="G1813" s="298" t="s">
        <v>2865</v>
      </c>
      <c r="H1813" s="298" t="s">
        <v>4538</v>
      </c>
      <c r="I1813" s="298" t="s">
        <v>6680</v>
      </c>
      <c r="J1813" s="300" t="s">
        <v>6628</v>
      </c>
      <c r="K1813" s="300" t="s">
        <v>6633</v>
      </c>
    </row>
    <row r="1814" spans="1:11" ht="14.9" customHeight="1">
      <c r="A1814" s="298">
        <v>2149675602</v>
      </c>
      <c r="B1814" s="298" t="s">
        <v>2860</v>
      </c>
      <c r="C1814" s="299" t="s">
        <v>6681</v>
      </c>
      <c r="D1814" s="298" t="s">
        <v>2876</v>
      </c>
      <c r="E1814" s="298" t="s">
        <v>2863</v>
      </c>
      <c r="F1814" s="298" t="s">
        <v>2864</v>
      </c>
      <c r="G1814" s="298" t="s">
        <v>2865</v>
      </c>
      <c r="H1814" s="298" t="s">
        <v>4538</v>
      </c>
      <c r="I1814" s="298" t="s">
        <v>6682</v>
      </c>
      <c r="J1814" s="300" t="s">
        <v>6683</v>
      </c>
      <c r="K1814" s="300" t="s">
        <v>6684</v>
      </c>
    </row>
    <row r="1815" spans="1:11" ht="14.9" customHeight="1">
      <c r="A1815" s="298">
        <v>2149686417</v>
      </c>
      <c r="B1815" s="298" t="s">
        <v>2860</v>
      </c>
      <c r="C1815" s="299" t="s">
        <v>6685</v>
      </c>
      <c r="D1815" s="298" t="s">
        <v>2869</v>
      </c>
      <c r="E1815" s="298" t="s">
        <v>2863</v>
      </c>
      <c r="F1815" s="298" t="s">
        <v>2864</v>
      </c>
      <c r="G1815" s="298" t="s">
        <v>2923</v>
      </c>
      <c r="H1815" s="298" t="s">
        <v>2978</v>
      </c>
      <c r="I1815" s="298" t="s">
        <v>6686</v>
      </c>
      <c r="J1815" s="300" t="s">
        <v>6655</v>
      </c>
      <c r="K1815" s="300" t="s">
        <v>6656</v>
      </c>
    </row>
    <row r="1816" spans="1:11" ht="14.9" customHeight="1">
      <c r="A1816" s="298">
        <v>2149686333</v>
      </c>
      <c r="B1816" s="298" t="s">
        <v>2860</v>
      </c>
      <c r="C1816" s="299" t="s">
        <v>6687</v>
      </c>
      <c r="D1816" s="298" t="s">
        <v>2869</v>
      </c>
      <c r="E1816" s="298" t="s">
        <v>2863</v>
      </c>
      <c r="F1816" s="298" t="s">
        <v>2864</v>
      </c>
      <c r="G1816" s="298" t="s">
        <v>2923</v>
      </c>
      <c r="H1816" s="298" t="s">
        <v>2971</v>
      </c>
      <c r="I1816" s="298" t="s">
        <v>6688</v>
      </c>
      <c r="J1816" s="300" t="s">
        <v>6656</v>
      </c>
      <c r="K1816" s="300" t="s">
        <v>6605</v>
      </c>
    </row>
    <row r="1817" spans="1:11" ht="14.9" customHeight="1">
      <c r="A1817" s="298">
        <v>2149693433</v>
      </c>
      <c r="B1817" s="298" t="s">
        <v>2860</v>
      </c>
      <c r="C1817" s="299" t="s">
        <v>6689</v>
      </c>
      <c r="D1817" s="298" t="s">
        <v>2876</v>
      </c>
      <c r="E1817" s="298" t="s">
        <v>2863</v>
      </c>
      <c r="F1817" s="298" t="s">
        <v>2864</v>
      </c>
      <c r="G1817" s="298" t="s">
        <v>2939</v>
      </c>
      <c r="H1817" s="298" t="s">
        <v>4505</v>
      </c>
      <c r="I1817" s="298" t="s">
        <v>6690</v>
      </c>
      <c r="J1817" s="300" t="s">
        <v>6691</v>
      </c>
      <c r="K1817" s="300" t="s">
        <v>6692</v>
      </c>
    </row>
    <row r="1818" spans="1:11" ht="14.9" customHeight="1">
      <c r="A1818" s="298">
        <v>2149693426</v>
      </c>
      <c r="B1818" s="298" t="s">
        <v>2860</v>
      </c>
      <c r="C1818" s="299" t="s">
        <v>6693</v>
      </c>
      <c r="D1818" s="298" t="s">
        <v>2876</v>
      </c>
      <c r="E1818" s="298" t="s">
        <v>2863</v>
      </c>
      <c r="F1818" s="298" t="s">
        <v>2864</v>
      </c>
      <c r="G1818" s="298" t="s">
        <v>2939</v>
      </c>
      <c r="H1818" s="298" t="s">
        <v>4505</v>
      </c>
      <c r="I1818" s="298" t="s">
        <v>6690</v>
      </c>
      <c r="J1818" s="300" t="s">
        <v>6691</v>
      </c>
      <c r="K1818" s="300" t="s">
        <v>6692</v>
      </c>
    </row>
    <row r="1819" spans="1:11" ht="14.9" customHeight="1">
      <c r="A1819" s="298">
        <v>2149693389</v>
      </c>
      <c r="B1819" s="298" t="s">
        <v>2860</v>
      </c>
      <c r="C1819" s="299" t="s">
        <v>6694</v>
      </c>
      <c r="D1819" s="298" t="s">
        <v>2876</v>
      </c>
      <c r="E1819" s="298" t="s">
        <v>2863</v>
      </c>
      <c r="F1819" s="298" t="s">
        <v>2864</v>
      </c>
      <c r="G1819" s="298" t="s">
        <v>2954</v>
      </c>
      <c r="H1819" s="298" t="s">
        <v>2873</v>
      </c>
      <c r="I1819" s="298" t="s">
        <v>6695</v>
      </c>
      <c r="J1819" s="300" t="s">
        <v>6696</v>
      </c>
      <c r="K1819" s="300" t="s">
        <v>6596</v>
      </c>
    </row>
    <row r="1820" spans="1:11" ht="14.9" customHeight="1">
      <c r="A1820" s="298">
        <v>2149693380</v>
      </c>
      <c r="B1820" s="298" t="s">
        <v>2860</v>
      </c>
      <c r="C1820" s="299" t="s">
        <v>6697</v>
      </c>
      <c r="D1820" s="298" t="s">
        <v>2876</v>
      </c>
      <c r="E1820" s="298" t="s">
        <v>2863</v>
      </c>
      <c r="F1820" s="298" t="s">
        <v>2864</v>
      </c>
      <c r="G1820" s="298" t="s">
        <v>2954</v>
      </c>
      <c r="H1820" s="298" t="s">
        <v>6582</v>
      </c>
      <c r="I1820" s="298" t="s">
        <v>6695</v>
      </c>
      <c r="J1820" s="300" t="s">
        <v>6696</v>
      </c>
      <c r="K1820" s="300" t="s">
        <v>6596</v>
      </c>
    </row>
    <row r="1821" spans="1:11" ht="14.9" customHeight="1">
      <c r="A1821" s="298">
        <v>2149692052</v>
      </c>
      <c r="B1821" s="298" t="s">
        <v>2860</v>
      </c>
      <c r="C1821" s="299" t="s">
        <v>6698</v>
      </c>
      <c r="D1821" s="298" t="s">
        <v>2869</v>
      </c>
      <c r="E1821" s="298" t="s">
        <v>2863</v>
      </c>
      <c r="F1821" s="298" t="s">
        <v>2864</v>
      </c>
      <c r="G1821" s="298" t="s">
        <v>2923</v>
      </c>
      <c r="H1821" s="298" t="s">
        <v>4374</v>
      </c>
      <c r="I1821" s="298" t="s">
        <v>6699</v>
      </c>
      <c r="J1821" s="300" t="s">
        <v>6691</v>
      </c>
      <c r="K1821" s="300" t="s">
        <v>6692</v>
      </c>
    </row>
    <row r="1822" spans="1:11" ht="14.9" customHeight="1">
      <c r="A1822" s="298">
        <v>2149700925</v>
      </c>
      <c r="B1822" s="298" t="s">
        <v>2860</v>
      </c>
      <c r="C1822" s="299" t="s">
        <v>6700</v>
      </c>
      <c r="D1822" s="298" t="s">
        <v>2862</v>
      </c>
      <c r="E1822" s="298" t="s">
        <v>2863</v>
      </c>
      <c r="F1822" s="298" t="s">
        <v>2864</v>
      </c>
      <c r="G1822" s="298" t="s">
        <v>2943</v>
      </c>
      <c r="H1822" s="298" t="s">
        <v>2880</v>
      </c>
      <c r="I1822" s="298" t="s">
        <v>6701</v>
      </c>
      <c r="J1822" s="300" t="s">
        <v>6619</v>
      </c>
      <c r="K1822" s="300" t="s">
        <v>6623</v>
      </c>
    </row>
    <row r="1823" spans="1:11" ht="14.9" customHeight="1">
      <c r="A1823" s="298">
        <v>2149698859</v>
      </c>
      <c r="B1823" s="298" t="s">
        <v>2860</v>
      </c>
      <c r="C1823" s="299" t="s">
        <v>6702</v>
      </c>
      <c r="D1823" s="298" t="s">
        <v>2869</v>
      </c>
      <c r="E1823" s="298" t="s">
        <v>2863</v>
      </c>
      <c r="F1823" s="298" t="s">
        <v>2864</v>
      </c>
      <c r="G1823" s="298" t="s">
        <v>2865</v>
      </c>
      <c r="H1823" s="298" t="s">
        <v>2971</v>
      </c>
      <c r="I1823" s="298" t="s">
        <v>6703</v>
      </c>
      <c r="J1823" s="300" t="s">
        <v>6661</v>
      </c>
      <c r="K1823" s="300" t="s">
        <v>6662</v>
      </c>
    </row>
    <row r="1824" spans="1:11" ht="14.9" customHeight="1">
      <c r="A1824" s="298">
        <v>2149695148</v>
      </c>
      <c r="B1824" s="298" t="s">
        <v>2860</v>
      </c>
      <c r="C1824" s="299" t="s">
        <v>6704</v>
      </c>
      <c r="D1824" s="298" t="s">
        <v>2869</v>
      </c>
      <c r="E1824" s="298" t="s">
        <v>2863</v>
      </c>
      <c r="F1824" s="298" t="s">
        <v>3696</v>
      </c>
      <c r="G1824" s="298" t="s">
        <v>2865</v>
      </c>
      <c r="H1824" s="298" t="s">
        <v>4290</v>
      </c>
      <c r="I1824" s="298" t="s">
        <v>6705</v>
      </c>
      <c r="J1824" s="300" t="s">
        <v>6605</v>
      </c>
      <c r="K1824" s="300" t="s">
        <v>6606</v>
      </c>
    </row>
    <row r="1825" spans="1:11" ht="14.9" customHeight="1">
      <c r="A1825" s="298">
        <v>2149708613</v>
      </c>
      <c r="B1825" s="298" t="s">
        <v>2860</v>
      </c>
      <c r="C1825" s="299" t="s">
        <v>6706</v>
      </c>
      <c r="D1825" s="298" t="s">
        <v>2869</v>
      </c>
      <c r="E1825" s="298" t="s">
        <v>2863</v>
      </c>
      <c r="F1825" s="298" t="s">
        <v>2864</v>
      </c>
      <c r="G1825" s="298" t="s">
        <v>2923</v>
      </c>
      <c r="H1825" s="298" t="s">
        <v>4374</v>
      </c>
      <c r="I1825" s="298" t="s">
        <v>6707</v>
      </c>
      <c r="J1825" s="300" t="s">
        <v>6593</v>
      </c>
      <c r="K1825" s="300" t="s">
        <v>6708</v>
      </c>
    </row>
    <row r="1826" spans="1:11" ht="14.9" customHeight="1">
      <c r="A1826" s="298">
        <v>2149707820</v>
      </c>
      <c r="B1826" s="298" t="s">
        <v>2860</v>
      </c>
      <c r="C1826" s="299" t="s">
        <v>6709</v>
      </c>
      <c r="D1826" s="298" t="s">
        <v>2869</v>
      </c>
      <c r="E1826" s="298" t="s">
        <v>2863</v>
      </c>
      <c r="F1826" s="298" t="s">
        <v>2864</v>
      </c>
      <c r="G1826" s="298" t="s">
        <v>2939</v>
      </c>
      <c r="H1826" s="298" t="s">
        <v>3106</v>
      </c>
      <c r="I1826" s="298" t="s">
        <v>6627</v>
      </c>
      <c r="J1826" s="300" t="s">
        <v>6616</v>
      </c>
      <c r="K1826" s="300" t="s">
        <v>6628</v>
      </c>
    </row>
    <row r="1827" spans="1:11" ht="14.9" customHeight="1">
      <c r="A1827" s="298">
        <v>2149707364</v>
      </c>
      <c r="B1827" s="298" t="s">
        <v>2860</v>
      </c>
      <c r="C1827" s="299" t="s">
        <v>6710</v>
      </c>
      <c r="D1827" s="298" t="s">
        <v>2869</v>
      </c>
      <c r="E1827" s="298" t="s">
        <v>2863</v>
      </c>
      <c r="F1827" s="298" t="s">
        <v>2864</v>
      </c>
      <c r="G1827" s="298" t="s">
        <v>6669</v>
      </c>
      <c r="H1827" s="298" t="s">
        <v>6647</v>
      </c>
      <c r="I1827" s="298" t="s">
        <v>6711</v>
      </c>
      <c r="J1827" s="300" t="s">
        <v>6656</v>
      </c>
      <c r="K1827" s="300" t="s">
        <v>6605</v>
      </c>
    </row>
    <row r="1828" spans="1:11" ht="14.9" customHeight="1">
      <c r="A1828" s="298">
        <v>2149706970</v>
      </c>
      <c r="B1828" s="298" t="s">
        <v>2860</v>
      </c>
      <c r="C1828" s="299" t="s">
        <v>6712</v>
      </c>
      <c r="D1828" s="298" t="s">
        <v>2869</v>
      </c>
      <c r="E1828" s="298" t="s">
        <v>2863</v>
      </c>
      <c r="F1828" s="298" t="s">
        <v>2864</v>
      </c>
      <c r="G1828" s="298" t="s">
        <v>3785</v>
      </c>
      <c r="H1828" s="298" t="s">
        <v>6713</v>
      </c>
      <c r="I1828" s="298" t="s">
        <v>6714</v>
      </c>
      <c r="J1828" s="300" t="s">
        <v>6691</v>
      </c>
      <c r="K1828" s="300" t="s">
        <v>6692</v>
      </c>
    </row>
    <row r="1829" spans="1:11" ht="14.9" customHeight="1">
      <c r="A1829" s="298">
        <v>2149715339</v>
      </c>
      <c r="B1829" s="298" t="s">
        <v>2860</v>
      </c>
      <c r="C1829" s="299" t="s">
        <v>6715</v>
      </c>
      <c r="D1829" s="298" t="s">
        <v>2869</v>
      </c>
      <c r="E1829" s="298" t="s">
        <v>2863</v>
      </c>
      <c r="F1829" s="298" t="s">
        <v>2864</v>
      </c>
      <c r="G1829" s="298" t="s">
        <v>2902</v>
      </c>
      <c r="H1829" s="298" t="s">
        <v>2960</v>
      </c>
      <c r="I1829" s="298" t="s">
        <v>6716</v>
      </c>
      <c r="J1829" s="300" t="s">
        <v>6623</v>
      </c>
      <c r="K1829" s="300" t="s">
        <v>6661</v>
      </c>
    </row>
    <row r="1830" spans="1:11" ht="14.9" customHeight="1">
      <c r="A1830" s="298">
        <v>2149715108</v>
      </c>
      <c r="B1830" s="298" t="s">
        <v>2860</v>
      </c>
      <c r="C1830" s="299" t="s">
        <v>6717</v>
      </c>
      <c r="D1830" s="298" t="s">
        <v>2862</v>
      </c>
      <c r="E1830" s="298" t="s">
        <v>2863</v>
      </c>
      <c r="F1830" s="298" t="s">
        <v>2864</v>
      </c>
      <c r="G1830" s="298" t="s">
        <v>2865</v>
      </c>
      <c r="H1830" s="298" t="s">
        <v>4356</v>
      </c>
      <c r="I1830" s="298" t="s">
        <v>6718</v>
      </c>
      <c r="J1830" s="300" t="s">
        <v>6667</v>
      </c>
      <c r="K1830" s="300" t="s">
        <v>6719</v>
      </c>
    </row>
    <row r="1831" spans="1:11" ht="14.9" customHeight="1">
      <c r="A1831" s="298">
        <v>2149721959</v>
      </c>
      <c r="B1831" s="298" t="s">
        <v>2860</v>
      </c>
      <c r="C1831" s="299" t="s">
        <v>6720</v>
      </c>
      <c r="D1831" s="298" t="s">
        <v>2869</v>
      </c>
      <c r="E1831" s="298" t="s">
        <v>2863</v>
      </c>
      <c r="F1831" s="298" t="s">
        <v>2864</v>
      </c>
      <c r="G1831" s="298" t="s">
        <v>2998</v>
      </c>
      <c r="H1831" s="298" t="s">
        <v>3185</v>
      </c>
      <c r="I1831" s="298" t="s">
        <v>6721</v>
      </c>
      <c r="J1831" s="300" t="s">
        <v>6616</v>
      </c>
      <c r="K1831" s="300" t="s">
        <v>6628</v>
      </c>
    </row>
    <row r="1832" spans="1:11" ht="14.9" customHeight="1">
      <c r="A1832" s="298">
        <v>2149721837</v>
      </c>
      <c r="B1832" s="298" t="s">
        <v>2860</v>
      </c>
      <c r="C1832" s="299" t="s">
        <v>6722</v>
      </c>
      <c r="D1832" s="298" t="s">
        <v>2869</v>
      </c>
      <c r="E1832" s="298" t="s">
        <v>2863</v>
      </c>
      <c r="F1832" s="298" t="s">
        <v>2864</v>
      </c>
      <c r="G1832" s="298" t="s">
        <v>2998</v>
      </c>
      <c r="H1832" s="298" t="s">
        <v>3185</v>
      </c>
      <c r="I1832" s="298" t="s">
        <v>6721</v>
      </c>
      <c r="J1832" s="300" t="s">
        <v>6616</v>
      </c>
      <c r="K1832" s="300" t="s">
        <v>6628</v>
      </c>
    </row>
    <row r="1833" spans="1:11" ht="14.9" customHeight="1">
      <c r="A1833" s="298">
        <v>2149721718</v>
      </c>
      <c r="B1833" s="298" t="s">
        <v>2860</v>
      </c>
      <c r="C1833" s="299" t="s">
        <v>6723</v>
      </c>
      <c r="D1833" s="298" t="s">
        <v>2869</v>
      </c>
      <c r="E1833" s="298" t="s">
        <v>2863</v>
      </c>
      <c r="F1833" s="298" t="s">
        <v>2864</v>
      </c>
      <c r="G1833" s="298" t="s">
        <v>2998</v>
      </c>
      <c r="H1833" s="298" t="s">
        <v>3185</v>
      </c>
      <c r="I1833" s="298" t="s">
        <v>6721</v>
      </c>
      <c r="J1833" s="300" t="s">
        <v>6616</v>
      </c>
      <c r="K1833" s="300" t="s">
        <v>6628</v>
      </c>
    </row>
    <row r="1834" spans="1:11" ht="14.9" customHeight="1">
      <c r="A1834" s="298">
        <v>2149720665</v>
      </c>
      <c r="B1834" s="298" t="s">
        <v>2860</v>
      </c>
      <c r="C1834" s="299" t="s">
        <v>6724</v>
      </c>
      <c r="D1834" s="298" t="s">
        <v>2876</v>
      </c>
      <c r="E1834" s="298" t="s">
        <v>2863</v>
      </c>
      <c r="F1834" s="298" t="s">
        <v>2864</v>
      </c>
      <c r="G1834" s="298" t="s">
        <v>2865</v>
      </c>
      <c r="H1834" s="298" t="s">
        <v>4505</v>
      </c>
      <c r="I1834" s="298" t="s">
        <v>6725</v>
      </c>
      <c r="J1834" s="300" t="s">
        <v>6661</v>
      </c>
      <c r="K1834" s="300" t="s">
        <v>6662</v>
      </c>
    </row>
    <row r="1835" spans="1:11" ht="14.9" customHeight="1">
      <c r="A1835" s="298">
        <v>2149720290</v>
      </c>
      <c r="B1835" s="298" t="s">
        <v>2860</v>
      </c>
      <c r="C1835" s="299" t="s">
        <v>6726</v>
      </c>
      <c r="D1835" s="298" t="s">
        <v>2869</v>
      </c>
      <c r="E1835" s="298" t="s">
        <v>2863</v>
      </c>
      <c r="F1835" s="298" t="s">
        <v>2864</v>
      </c>
      <c r="G1835" s="298" t="s">
        <v>2865</v>
      </c>
      <c r="H1835" s="298" t="s">
        <v>3192</v>
      </c>
      <c r="I1835" s="298" t="s">
        <v>6727</v>
      </c>
      <c r="J1835" s="300" t="s">
        <v>6667</v>
      </c>
      <c r="K1835" s="300" t="s">
        <v>6719</v>
      </c>
    </row>
    <row r="1836" spans="1:11" ht="14.9" customHeight="1">
      <c r="A1836" s="298">
        <v>2149720134</v>
      </c>
      <c r="B1836" s="298" t="s">
        <v>2860</v>
      </c>
      <c r="C1836" s="299" t="s">
        <v>6728</v>
      </c>
      <c r="D1836" s="298" t="s">
        <v>2869</v>
      </c>
      <c r="E1836" s="298" t="s">
        <v>2863</v>
      </c>
      <c r="F1836" s="298" t="s">
        <v>2864</v>
      </c>
      <c r="G1836" s="298" t="s">
        <v>2865</v>
      </c>
      <c r="H1836" s="298" t="s">
        <v>3336</v>
      </c>
      <c r="I1836" s="298" t="s">
        <v>6729</v>
      </c>
      <c r="J1836" s="300" t="s">
        <v>6606</v>
      </c>
      <c r="K1836" s="300" t="s">
        <v>6730</v>
      </c>
    </row>
    <row r="1837" spans="1:11" ht="14.9" customHeight="1">
      <c r="A1837" s="298">
        <v>2149719047</v>
      </c>
      <c r="B1837" s="298" t="s">
        <v>2860</v>
      </c>
      <c r="C1837" s="299" t="s">
        <v>6731</v>
      </c>
      <c r="D1837" s="298" t="s">
        <v>2869</v>
      </c>
      <c r="E1837" s="298" t="s">
        <v>2863</v>
      </c>
      <c r="F1837" s="298" t="s">
        <v>2864</v>
      </c>
      <c r="G1837" s="298" t="s">
        <v>2923</v>
      </c>
      <c r="H1837" s="298" t="s">
        <v>6732</v>
      </c>
      <c r="I1837" s="298" t="s">
        <v>6733</v>
      </c>
      <c r="J1837" s="300" t="s">
        <v>6596</v>
      </c>
      <c r="K1837" s="300" t="s">
        <v>6597</v>
      </c>
    </row>
    <row r="1838" spans="1:11" ht="14.9" customHeight="1">
      <c r="A1838" s="298">
        <v>2149730723</v>
      </c>
      <c r="B1838" s="298" t="s">
        <v>2860</v>
      </c>
      <c r="C1838" s="299" t="s">
        <v>6734</v>
      </c>
      <c r="D1838" s="298" t="s">
        <v>2869</v>
      </c>
      <c r="E1838" s="298" t="s">
        <v>2863</v>
      </c>
      <c r="F1838" s="298" t="s">
        <v>2864</v>
      </c>
      <c r="G1838" s="298" t="s">
        <v>2954</v>
      </c>
      <c r="H1838" s="298" t="s">
        <v>3247</v>
      </c>
      <c r="I1838" s="298" t="s">
        <v>6735</v>
      </c>
      <c r="J1838" s="300" t="s">
        <v>6600</v>
      </c>
      <c r="K1838" s="300" t="s">
        <v>6736</v>
      </c>
    </row>
    <row r="1839" spans="1:11" ht="14.9" customHeight="1">
      <c r="A1839" s="298">
        <v>2149730717</v>
      </c>
      <c r="B1839" s="298" t="s">
        <v>2860</v>
      </c>
      <c r="C1839" s="299" t="s">
        <v>6737</v>
      </c>
      <c r="D1839" s="298" t="s">
        <v>2869</v>
      </c>
      <c r="E1839" s="298" t="s">
        <v>2863</v>
      </c>
      <c r="F1839" s="298" t="s">
        <v>2864</v>
      </c>
      <c r="G1839" s="298" t="s">
        <v>2954</v>
      </c>
      <c r="H1839" s="298" t="s">
        <v>2971</v>
      </c>
      <c r="I1839" s="298" t="s">
        <v>6738</v>
      </c>
      <c r="J1839" s="300" t="s">
        <v>6673</v>
      </c>
      <c r="K1839" s="300" t="s">
        <v>6739</v>
      </c>
    </row>
    <row r="1840" spans="1:11" ht="14.9" customHeight="1">
      <c r="A1840" s="298">
        <v>2149730141</v>
      </c>
      <c r="B1840" s="298" t="s">
        <v>2860</v>
      </c>
      <c r="C1840" s="299" t="s">
        <v>6740</v>
      </c>
      <c r="D1840" s="298" t="s">
        <v>2869</v>
      </c>
      <c r="E1840" s="298" t="s">
        <v>2863</v>
      </c>
      <c r="F1840" s="298" t="s">
        <v>2864</v>
      </c>
      <c r="G1840" s="298" t="s">
        <v>2954</v>
      </c>
      <c r="H1840" s="298" t="s">
        <v>2978</v>
      </c>
      <c r="I1840" s="298" t="s">
        <v>6741</v>
      </c>
      <c r="J1840" s="300" t="s">
        <v>6628</v>
      </c>
      <c r="K1840" s="300" t="s">
        <v>6633</v>
      </c>
    </row>
    <row r="1841" spans="1:11" ht="14.9" customHeight="1">
      <c r="A1841" s="298">
        <v>2149729728</v>
      </c>
      <c r="B1841" s="298" t="s">
        <v>2860</v>
      </c>
      <c r="C1841" s="299" t="s">
        <v>6742</v>
      </c>
      <c r="D1841" s="298" t="s">
        <v>2876</v>
      </c>
      <c r="E1841" s="298" t="s">
        <v>2863</v>
      </c>
      <c r="F1841" s="298" t="s">
        <v>2864</v>
      </c>
      <c r="G1841" s="298" t="s">
        <v>3321</v>
      </c>
      <c r="H1841" s="298" t="s">
        <v>2873</v>
      </c>
      <c r="I1841" s="298" t="s">
        <v>6743</v>
      </c>
      <c r="J1841" s="300" t="s">
        <v>6596</v>
      </c>
      <c r="K1841" s="300" t="s">
        <v>6597</v>
      </c>
    </row>
    <row r="1842" spans="1:11" ht="14.9" customHeight="1">
      <c r="A1842" s="298">
        <v>2149729322</v>
      </c>
      <c r="B1842" s="298" t="s">
        <v>2860</v>
      </c>
      <c r="C1842" s="299" t="s">
        <v>6744</v>
      </c>
      <c r="D1842" s="298" t="s">
        <v>2869</v>
      </c>
      <c r="E1842" s="298" t="s">
        <v>2863</v>
      </c>
      <c r="F1842" s="298" t="s">
        <v>2864</v>
      </c>
      <c r="G1842" s="298" t="s">
        <v>2902</v>
      </c>
      <c r="H1842" s="298" t="s">
        <v>2978</v>
      </c>
      <c r="I1842" s="298" t="s">
        <v>6745</v>
      </c>
      <c r="J1842" s="300" t="s">
        <v>6628</v>
      </c>
      <c r="K1842" s="300" t="s">
        <v>6633</v>
      </c>
    </row>
    <row r="1843" spans="1:11" ht="14.9" customHeight="1">
      <c r="A1843" s="298">
        <v>2149729301</v>
      </c>
      <c r="B1843" s="298" t="s">
        <v>2860</v>
      </c>
      <c r="C1843" s="299" t="s">
        <v>6746</v>
      </c>
      <c r="D1843" s="298" t="s">
        <v>2869</v>
      </c>
      <c r="E1843" s="298" t="s">
        <v>2863</v>
      </c>
      <c r="F1843" s="298" t="s">
        <v>2864</v>
      </c>
      <c r="G1843" s="298" t="s">
        <v>2902</v>
      </c>
      <c r="H1843" s="298" t="s">
        <v>2978</v>
      </c>
      <c r="I1843" s="298" t="s">
        <v>6745</v>
      </c>
      <c r="J1843" s="300" t="s">
        <v>6628</v>
      </c>
      <c r="K1843" s="300" t="s">
        <v>6633</v>
      </c>
    </row>
    <row r="1844" spans="1:11" ht="14.9" customHeight="1">
      <c r="A1844" s="298">
        <v>2149728722</v>
      </c>
      <c r="B1844" s="298" t="s">
        <v>2860</v>
      </c>
      <c r="C1844" s="299" t="s">
        <v>6747</v>
      </c>
      <c r="D1844" s="298" t="s">
        <v>2869</v>
      </c>
      <c r="E1844" s="298" t="s">
        <v>2863</v>
      </c>
      <c r="F1844" s="298" t="s">
        <v>2864</v>
      </c>
      <c r="G1844" s="298" t="s">
        <v>2923</v>
      </c>
      <c r="H1844" s="298" t="s">
        <v>6748</v>
      </c>
      <c r="I1844" s="298" t="s">
        <v>6749</v>
      </c>
      <c r="J1844" s="300" t="s">
        <v>6692</v>
      </c>
      <c r="K1844" s="300" t="s">
        <v>6750</v>
      </c>
    </row>
    <row r="1845" spans="1:11" ht="14.9" customHeight="1">
      <c r="A1845" s="298">
        <v>2149728716</v>
      </c>
      <c r="B1845" s="298" t="s">
        <v>2860</v>
      </c>
      <c r="C1845" s="299" t="s">
        <v>6751</v>
      </c>
      <c r="D1845" s="298" t="s">
        <v>2869</v>
      </c>
      <c r="E1845" s="298" t="s">
        <v>2863</v>
      </c>
      <c r="F1845" s="298" t="s">
        <v>2864</v>
      </c>
      <c r="G1845" s="298" t="s">
        <v>2923</v>
      </c>
      <c r="H1845" s="298" t="s">
        <v>6748</v>
      </c>
      <c r="I1845" s="298" t="s">
        <v>6749</v>
      </c>
      <c r="J1845" s="300" t="s">
        <v>6692</v>
      </c>
      <c r="K1845" s="300" t="s">
        <v>6750</v>
      </c>
    </row>
    <row r="1846" spans="1:11" ht="14.9" customHeight="1">
      <c r="A1846" s="298">
        <v>2149728234</v>
      </c>
      <c r="B1846" s="298" t="s">
        <v>2860</v>
      </c>
      <c r="C1846" s="299" t="s">
        <v>6752</v>
      </c>
      <c r="D1846" s="298" t="s">
        <v>2869</v>
      </c>
      <c r="E1846" s="298" t="s">
        <v>2863</v>
      </c>
      <c r="F1846" s="298" t="s">
        <v>2864</v>
      </c>
      <c r="G1846" s="298" t="s">
        <v>2865</v>
      </c>
      <c r="H1846" s="298" t="s">
        <v>3247</v>
      </c>
      <c r="I1846" s="298" t="s">
        <v>6753</v>
      </c>
      <c r="J1846" s="300" t="s">
        <v>6606</v>
      </c>
      <c r="K1846" s="300" t="s">
        <v>6730</v>
      </c>
    </row>
    <row r="1847" spans="1:11" ht="14.9" customHeight="1">
      <c r="A1847" s="298">
        <v>2149728181</v>
      </c>
      <c r="B1847" s="298" t="s">
        <v>2860</v>
      </c>
      <c r="C1847" s="299" t="s">
        <v>6754</v>
      </c>
      <c r="D1847" s="298" t="s">
        <v>2876</v>
      </c>
      <c r="E1847" s="298" t="s">
        <v>2863</v>
      </c>
      <c r="F1847" s="298" t="s">
        <v>2864</v>
      </c>
      <c r="G1847" s="298" t="s">
        <v>3409</v>
      </c>
      <c r="H1847" s="298" t="s">
        <v>6755</v>
      </c>
      <c r="I1847" s="298" t="s">
        <v>6756</v>
      </c>
      <c r="J1847" s="300" t="s">
        <v>6757</v>
      </c>
      <c r="K1847" s="300" t="s">
        <v>6691</v>
      </c>
    </row>
    <row r="1848" spans="1:11" ht="14.9" customHeight="1">
      <c r="A1848" s="298">
        <v>2149727196</v>
      </c>
      <c r="B1848" s="298" t="s">
        <v>2860</v>
      </c>
      <c r="C1848" s="299" t="s">
        <v>6758</v>
      </c>
      <c r="D1848" s="298" t="s">
        <v>2869</v>
      </c>
      <c r="E1848" s="298" t="s">
        <v>2863</v>
      </c>
      <c r="F1848" s="298" t="s">
        <v>2864</v>
      </c>
      <c r="G1848" s="298" t="s">
        <v>2865</v>
      </c>
      <c r="H1848" s="298" t="s">
        <v>3336</v>
      </c>
      <c r="I1848" s="298" t="s">
        <v>6759</v>
      </c>
      <c r="J1848" s="300" t="s">
        <v>6760</v>
      </c>
      <c r="K1848" s="300" t="s">
        <v>6761</v>
      </c>
    </row>
    <row r="1849" spans="1:11" ht="14.9" customHeight="1">
      <c r="A1849" s="298">
        <v>2149725626</v>
      </c>
      <c r="B1849" s="298" t="s">
        <v>2860</v>
      </c>
      <c r="C1849" s="299" t="s">
        <v>6762</v>
      </c>
      <c r="D1849" s="298" t="s">
        <v>2869</v>
      </c>
      <c r="E1849" s="298" t="s">
        <v>2863</v>
      </c>
      <c r="F1849" s="298" t="s">
        <v>2864</v>
      </c>
      <c r="G1849" s="298" t="s">
        <v>2865</v>
      </c>
      <c r="H1849" s="298" t="s">
        <v>3185</v>
      </c>
      <c r="I1849" s="298" t="s">
        <v>6763</v>
      </c>
      <c r="J1849" s="300" t="s">
        <v>6600</v>
      </c>
      <c r="K1849" s="300" t="s">
        <v>6736</v>
      </c>
    </row>
    <row r="1850" spans="1:11" ht="14.9" customHeight="1">
      <c r="A1850" s="298">
        <v>2149725530</v>
      </c>
      <c r="B1850" s="298" t="s">
        <v>2860</v>
      </c>
      <c r="C1850" s="299" t="s">
        <v>6764</v>
      </c>
      <c r="D1850" s="298" t="s">
        <v>2869</v>
      </c>
      <c r="E1850" s="298" t="s">
        <v>2863</v>
      </c>
      <c r="F1850" s="298" t="s">
        <v>2864</v>
      </c>
      <c r="G1850" s="298" t="s">
        <v>2865</v>
      </c>
      <c r="H1850" s="298" t="s">
        <v>3185</v>
      </c>
      <c r="I1850" s="298" t="s">
        <v>6763</v>
      </c>
      <c r="J1850" s="300" t="s">
        <v>6600</v>
      </c>
      <c r="K1850" s="300" t="s">
        <v>6736</v>
      </c>
    </row>
    <row r="1851" spans="1:11" ht="14.9" customHeight="1">
      <c r="A1851" s="298">
        <v>2149724880</v>
      </c>
      <c r="B1851" s="298" t="s">
        <v>2860</v>
      </c>
      <c r="C1851" s="299" t="s">
        <v>6765</v>
      </c>
      <c r="D1851" s="298" t="s">
        <v>2869</v>
      </c>
      <c r="E1851" s="298" t="s">
        <v>2863</v>
      </c>
      <c r="F1851" s="298" t="s">
        <v>2864</v>
      </c>
      <c r="G1851" s="298" t="s">
        <v>2865</v>
      </c>
      <c r="H1851" s="298" t="s">
        <v>3185</v>
      </c>
      <c r="I1851" s="298" t="s">
        <v>6766</v>
      </c>
      <c r="J1851" s="300" t="s">
        <v>6767</v>
      </c>
      <c r="K1851" s="300" t="s">
        <v>6768</v>
      </c>
    </row>
    <row r="1852" spans="1:11" ht="14.9" customHeight="1">
      <c r="A1852" s="298">
        <v>2149724780</v>
      </c>
      <c r="B1852" s="298" t="s">
        <v>2860</v>
      </c>
      <c r="C1852" s="299" t="s">
        <v>6769</v>
      </c>
      <c r="D1852" s="298" t="s">
        <v>2869</v>
      </c>
      <c r="E1852" s="298" t="s">
        <v>2863</v>
      </c>
      <c r="F1852" s="298" t="s">
        <v>2864</v>
      </c>
      <c r="G1852" s="298" t="s">
        <v>2865</v>
      </c>
      <c r="H1852" s="298" t="s">
        <v>3185</v>
      </c>
      <c r="I1852" s="298" t="s">
        <v>6770</v>
      </c>
      <c r="J1852" s="300" t="s">
        <v>6600</v>
      </c>
      <c r="K1852" s="300" t="s">
        <v>6736</v>
      </c>
    </row>
    <row r="1853" spans="1:11" ht="14.9" customHeight="1">
      <c r="A1853" s="298">
        <v>2149724012</v>
      </c>
      <c r="B1853" s="298" t="s">
        <v>2860</v>
      </c>
      <c r="C1853" s="299" t="s">
        <v>6771</v>
      </c>
      <c r="D1853" s="298" t="s">
        <v>2869</v>
      </c>
      <c r="E1853" s="298" t="s">
        <v>2863</v>
      </c>
      <c r="F1853" s="298" t="s">
        <v>2864</v>
      </c>
      <c r="G1853" s="298" t="s">
        <v>2923</v>
      </c>
      <c r="H1853" s="298" t="s">
        <v>3026</v>
      </c>
      <c r="I1853" s="298" t="s">
        <v>6772</v>
      </c>
      <c r="J1853" s="300" t="s">
        <v>6628</v>
      </c>
      <c r="K1853" s="300" t="s">
        <v>6633</v>
      </c>
    </row>
    <row r="1854" spans="1:11" ht="14.9" customHeight="1">
      <c r="A1854" s="298">
        <v>2149736176</v>
      </c>
      <c r="B1854" s="298" t="s">
        <v>2860</v>
      </c>
      <c r="C1854" s="299" t="s">
        <v>6773</v>
      </c>
      <c r="D1854" s="298" t="s">
        <v>2869</v>
      </c>
      <c r="E1854" s="298" t="s">
        <v>2863</v>
      </c>
      <c r="F1854" s="298" t="s">
        <v>2864</v>
      </c>
      <c r="G1854" s="298" t="s">
        <v>3785</v>
      </c>
      <c r="H1854" s="298" t="s">
        <v>3676</v>
      </c>
      <c r="I1854" s="298" t="s">
        <v>6774</v>
      </c>
      <c r="J1854" s="300">
        <v>45485</v>
      </c>
      <c r="K1854" s="300">
        <v>45493</v>
      </c>
    </row>
    <row r="1855" spans="1:11" ht="14.9" customHeight="1">
      <c r="A1855" s="298">
        <v>2149735088</v>
      </c>
      <c r="B1855" s="298" t="s">
        <v>2860</v>
      </c>
      <c r="C1855" s="299" t="s">
        <v>6775</v>
      </c>
      <c r="D1855" s="298" t="s">
        <v>2869</v>
      </c>
      <c r="E1855" s="298" t="s">
        <v>2863</v>
      </c>
      <c r="F1855" s="298" t="s">
        <v>2864</v>
      </c>
      <c r="G1855" s="298" t="s">
        <v>3785</v>
      </c>
      <c r="H1855" s="298" t="s">
        <v>3410</v>
      </c>
      <c r="I1855" s="298" t="s">
        <v>6776</v>
      </c>
      <c r="J1855" s="300">
        <v>45485</v>
      </c>
      <c r="K1855" s="300">
        <v>45493</v>
      </c>
    </row>
    <row r="1856" spans="1:11" ht="14.9" customHeight="1">
      <c r="A1856" s="298">
        <v>2149733749</v>
      </c>
      <c r="B1856" s="298" t="s">
        <v>2860</v>
      </c>
      <c r="C1856" s="299" t="s">
        <v>6777</v>
      </c>
      <c r="D1856" s="298" t="s">
        <v>2869</v>
      </c>
      <c r="E1856" s="298" t="s">
        <v>2863</v>
      </c>
      <c r="F1856" s="298" t="s">
        <v>3696</v>
      </c>
      <c r="G1856" s="298" t="s">
        <v>2865</v>
      </c>
      <c r="H1856" s="298" t="s">
        <v>3185</v>
      </c>
      <c r="I1856" s="298" t="s">
        <v>6763</v>
      </c>
      <c r="J1856" s="300">
        <v>45481</v>
      </c>
      <c r="K1856" s="300">
        <v>45489</v>
      </c>
    </row>
    <row r="1857" spans="1:11" ht="14.9" customHeight="1">
      <c r="A1857" s="298">
        <v>2149744857</v>
      </c>
      <c r="B1857" s="298" t="s">
        <v>2860</v>
      </c>
      <c r="C1857" s="299" t="s">
        <v>6778</v>
      </c>
      <c r="D1857" s="298" t="s">
        <v>2869</v>
      </c>
      <c r="E1857" s="298" t="s">
        <v>2863</v>
      </c>
      <c r="F1857" s="298" t="s">
        <v>2864</v>
      </c>
      <c r="G1857" s="298" t="s">
        <v>2970</v>
      </c>
      <c r="H1857" s="298" t="s">
        <v>2999</v>
      </c>
      <c r="I1857" s="298" t="s">
        <v>6779</v>
      </c>
    </row>
    <row r="1858" spans="1:11" ht="14.9" customHeight="1">
      <c r="A1858" s="298">
        <v>2149744674</v>
      </c>
      <c r="B1858" s="298" t="s">
        <v>2860</v>
      </c>
      <c r="C1858" s="299" t="s">
        <v>6780</v>
      </c>
      <c r="D1858" s="298" t="s">
        <v>2869</v>
      </c>
      <c r="E1858" s="298" t="s">
        <v>2863</v>
      </c>
      <c r="F1858" s="298" t="s">
        <v>2864</v>
      </c>
      <c r="G1858" s="298" t="s">
        <v>2923</v>
      </c>
      <c r="H1858" s="298" t="s">
        <v>4835</v>
      </c>
      <c r="I1858" s="298" t="s">
        <v>6781</v>
      </c>
    </row>
    <row r="1859" spans="1:11" ht="14.9" customHeight="1">
      <c r="A1859" s="298">
        <v>2149743376</v>
      </c>
      <c r="B1859" s="298" t="s">
        <v>2860</v>
      </c>
      <c r="C1859" s="299" t="s">
        <v>6782</v>
      </c>
      <c r="D1859" s="298" t="s">
        <v>2862</v>
      </c>
      <c r="E1859" s="298" t="s">
        <v>2863</v>
      </c>
      <c r="F1859" s="298" t="s">
        <v>2864</v>
      </c>
      <c r="G1859" s="298" t="s">
        <v>2923</v>
      </c>
      <c r="H1859" s="298" t="s">
        <v>4122</v>
      </c>
      <c r="I1859" s="298" t="s">
        <v>6783</v>
      </c>
    </row>
    <row r="1860" spans="1:11" ht="14.9" customHeight="1">
      <c r="A1860" s="298">
        <v>2149743245</v>
      </c>
      <c r="B1860" s="298" t="s">
        <v>2860</v>
      </c>
      <c r="C1860" s="299" t="s">
        <v>6784</v>
      </c>
      <c r="D1860" s="298" t="s">
        <v>2862</v>
      </c>
      <c r="E1860" s="298" t="s">
        <v>2863</v>
      </c>
      <c r="F1860" s="298" t="s">
        <v>2864</v>
      </c>
      <c r="G1860" s="298" t="s">
        <v>2865</v>
      </c>
      <c r="H1860" s="298" t="s">
        <v>2880</v>
      </c>
      <c r="I1860" s="298" t="s">
        <v>6785</v>
      </c>
    </row>
    <row r="1861" spans="1:11" ht="14.9" customHeight="1">
      <c r="A1861" s="298">
        <v>2149743211</v>
      </c>
      <c r="B1861" s="298" t="s">
        <v>2860</v>
      </c>
      <c r="C1861" s="299" t="s">
        <v>6786</v>
      </c>
      <c r="D1861" s="298" t="s">
        <v>2862</v>
      </c>
      <c r="E1861" s="298" t="s">
        <v>2863</v>
      </c>
      <c r="F1861" s="298" t="s">
        <v>2864</v>
      </c>
      <c r="G1861" s="298" t="s">
        <v>2865</v>
      </c>
      <c r="H1861" s="298" t="s">
        <v>2880</v>
      </c>
      <c r="I1861" s="298" t="s">
        <v>6787</v>
      </c>
    </row>
    <row r="1862" spans="1:11" ht="14.9" customHeight="1">
      <c r="A1862" s="298">
        <v>2149752564</v>
      </c>
      <c r="B1862" s="298" t="s">
        <v>2860</v>
      </c>
      <c r="C1862" s="299" t="s">
        <v>6788</v>
      </c>
      <c r="D1862" s="298" t="s">
        <v>2862</v>
      </c>
      <c r="E1862" s="298" t="s">
        <v>2863</v>
      </c>
      <c r="F1862" s="298" t="s">
        <v>2864</v>
      </c>
      <c r="G1862" s="298" t="s">
        <v>2923</v>
      </c>
      <c r="H1862" s="298" t="s">
        <v>2924</v>
      </c>
      <c r="I1862" s="298" t="s">
        <v>6789</v>
      </c>
      <c r="J1862" s="300" t="s">
        <v>6760</v>
      </c>
      <c r="K1862" s="300" t="s">
        <v>6761</v>
      </c>
    </row>
    <row r="1863" spans="1:11" ht="14.9" customHeight="1">
      <c r="A1863" s="298">
        <v>2149752477</v>
      </c>
      <c r="B1863" s="298" t="s">
        <v>2860</v>
      </c>
      <c r="C1863" s="299" t="s">
        <v>6790</v>
      </c>
      <c r="D1863" s="298" t="s">
        <v>2876</v>
      </c>
      <c r="E1863" s="298" t="s">
        <v>2863</v>
      </c>
      <c r="F1863" s="298" t="s">
        <v>2864</v>
      </c>
      <c r="G1863" s="298" t="s">
        <v>3147</v>
      </c>
      <c r="H1863" s="298" t="s">
        <v>6791</v>
      </c>
      <c r="I1863" s="298" t="s">
        <v>6792</v>
      </c>
      <c r="J1863" s="300" t="s">
        <v>6730</v>
      </c>
      <c r="K1863" s="300" t="s">
        <v>6793</v>
      </c>
    </row>
    <row r="1864" spans="1:11" ht="14.9" customHeight="1">
      <c r="A1864" s="298">
        <v>2149749909</v>
      </c>
      <c r="B1864" s="298" t="s">
        <v>2860</v>
      </c>
      <c r="C1864" s="299" t="s">
        <v>6794</v>
      </c>
      <c r="D1864" s="298" t="s">
        <v>2869</v>
      </c>
      <c r="E1864" s="298" t="s">
        <v>2863</v>
      </c>
      <c r="F1864" s="298" t="s">
        <v>2864</v>
      </c>
      <c r="G1864" s="298" t="s">
        <v>2923</v>
      </c>
      <c r="H1864" s="298" t="s">
        <v>6795</v>
      </c>
      <c r="I1864" s="298" t="s">
        <v>6796</v>
      </c>
      <c r="J1864" s="300" t="s">
        <v>6633</v>
      </c>
      <c r="K1864" s="300" t="s">
        <v>6673</v>
      </c>
    </row>
    <row r="1865" spans="1:11" ht="14.9" customHeight="1">
      <c r="A1865" s="298">
        <v>2149746505</v>
      </c>
      <c r="B1865" s="298" t="s">
        <v>2860</v>
      </c>
      <c r="C1865" s="299" t="s">
        <v>6797</v>
      </c>
      <c r="D1865" s="298" t="s">
        <v>2869</v>
      </c>
      <c r="E1865" s="298" t="s">
        <v>2863</v>
      </c>
      <c r="F1865" s="298" t="s">
        <v>2864</v>
      </c>
      <c r="G1865" s="298" t="s">
        <v>2943</v>
      </c>
      <c r="H1865" s="298" t="s">
        <v>4660</v>
      </c>
      <c r="I1865" s="298" t="s">
        <v>6798</v>
      </c>
      <c r="J1865" s="300" t="s">
        <v>6708</v>
      </c>
      <c r="K1865" s="300" t="s">
        <v>6666</v>
      </c>
    </row>
    <row r="1866" spans="1:11" ht="14.9" customHeight="1">
      <c r="A1866" s="298">
        <v>2149759425</v>
      </c>
      <c r="B1866" s="298" t="s">
        <v>2860</v>
      </c>
      <c r="C1866" s="299" t="s">
        <v>6799</v>
      </c>
      <c r="D1866" s="298" t="s">
        <v>2862</v>
      </c>
      <c r="E1866" s="298" t="s">
        <v>2863</v>
      </c>
      <c r="F1866" s="298" t="s">
        <v>2864</v>
      </c>
      <c r="G1866" s="298" t="s">
        <v>2943</v>
      </c>
      <c r="H1866" s="298" t="s">
        <v>6800</v>
      </c>
      <c r="I1866" s="298" t="s">
        <v>6801</v>
      </c>
      <c r="J1866" s="300" t="s">
        <v>6605</v>
      </c>
      <c r="K1866" s="300" t="s">
        <v>6606</v>
      </c>
    </row>
    <row r="1867" spans="1:11" ht="14.9" customHeight="1">
      <c r="A1867" s="298">
        <v>2149755367</v>
      </c>
      <c r="B1867" s="298" t="s">
        <v>2860</v>
      </c>
      <c r="C1867" s="299" t="s">
        <v>6802</v>
      </c>
      <c r="D1867" s="298" t="s">
        <v>2869</v>
      </c>
      <c r="E1867" s="298" t="s">
        <v>2863</v>
      </c>
      <c r="F1867" s="298" t="s">
        <v>2864</v>
      </c>
      <c r="G1867" s="298" t="s">
        <v>2923</v>
      </c>
      <c r="H1867" s="298" t="s">
        <v>3026</v>
      </c>
      <c r="I1867" s="298" t="s">
        <v>6803</v>
      </c>
      <c r="J1867" s="300" t="s">
        <v>6612</v>
      </c>
      <c r="K1867" s="300" t="s">
        <v>6760</v>
      </c>
    </row>
    <row r="1868" spans="1:11" ht="14.9" customHeight="1">
      <c r="A1868" s="298">
        <v>2149754963</v>
      </c>
      <c r="B1868" s="298" t="s">
        <v>2860</v>
      </c>
      <c r="C1868" s="299" t="s">
        <v>6804</v>
      </c>
      <c r="D1868" s="298" t="s">
        <v>2869</v>
      </c>
      <c r="E1868" s="298" t="s">
        <v>2863</v>
      </c>
      <c r="F1868" s="298" t="s">
        <v>2864</v>
      </c>
      <c r="G1868" s="298" t="s">
        <v>2923</v>
      </c>
      <c r="H1868" s="298" t="s">
        <v>3026</v>
      </c>
      <c r="I1868" s="298" t="s">
        <v>6805</v>
      </c>
      <c r="J1868" s="300" t="s">
        <v>6605</v>
      </c>
      <c r="K1868" s="300" t="s">
        <v>6606</v>
      </c>
    </row>
    <row r="1869" spans="1:11" ht="14.9" customHeight="1">
      <c r="A1869" s="298">
        <v>2149771435</v>
      </c>
      <c r="B1869" s="298" t="s">
        <v>2860</v>
      </c>
      <c r="C1869" s="299" t="s">
        <v>6806</v>
      </c>
      <c r="D1869" s="298" t="s">
        <v>2869</v>
      </c>
      <c r="E1869" s="298" t="s">
        <v>2863</v>
      </c>
      <c r="F1869" s="298" t="s">
        <v>2864</v>
      </c>
      <c r="G1869" s="298" t="s">
        <v>2902</v>
      </c>
      <c r="H1869" s="298" t="s">
        <v>3247</v>
      </c>
      <c r="I1869" s="298" t="s">
        <v>6807</v>
      </c>
      <c r="J1869" s="300" t="s">
        <v>6612</v>
      </c>
      <c r="K1869" s="300" t="s">
        <v>6760</v>
      </c>
    </row>
    <row r="1870" spans="1:11" ht="14.9" customHeight="1">
      <c r="A1870" s="298">
        <v>2149765488</v>
      </c>
      <c r="B1870" s="298" t="s">
        <v>2860</v>
      </c>
      <c r="C1870" s="299" t="s">
        <v>6808</v>
      </c>
      <c r="D1870" s="298" t="s">
        <v>2876</v>
      </c>
      <c r="E1870" s="298" t="s">
        <v>2863</v>
      </c>
      <c r="F1870" s="298" t="s">
        <v>2864</v>
      </c>
      <c r="G1870" s="298" t="s">
        <v>2911</v>
      </c>
      <c r="H1870" s="298" t="s">
        <v>3054</v>
      </c>
      <c r="I1870" s="298" t="s">
        <v>6809</v>
      </c>
      <c r="J1870" s="300" t="s">
        <v>6628</v>
      </c>
      <c r="K1870" s="300" t="s">
        <v>6633</v>
      </c>
    </row>
    <row r="1871" spans="1:11" ht="14.9" customHeight="1">
      <c r="A1871" s="298">
        <v>2149764769</v>
      </c>
      <c r="B1871" s="298" t="s">
        <v>2860</v>
      </c>
      <c r="C1871" s="299" t="s">
        <v>6810</v>
      </c>
      <c r="D1871" s="298" t="s">
        <v>2869</v>
      </c>
      <c r="E1871" s="298" t="s">
        <v>2863</v>
      </c>
      <c r="F1871" s="298" t="s">
        <v>2864</v>
      </c>
      <c r="G1871" s="298" t="s">
        <v>2865</v>
      </c>
      <c r="H1871" s="298" t="s">
        <v>4758</v>
      </c>
      <c r="I1871" s="298" t="s">
        <v>6811</v>
      </c>
      <c r="J1871" s="300" t="s">
        <v>6768</v>
      </c>
      <c r="K1871" s="300" t="s">
        <v>6812</v>
      </c>
    </row>
    <row r="1872" spans="1:11" ht="14.9" customHeight="1">
      <c r="A1872" s="298">
        <v>2149776883</v>
      </c>
      <c r="B1872" s="298" t="s">
        <v>2860</v>
      </c>
      <c r="C1872" s="299" t="s">
        <v>6813</v>
      </c>
      <c r="D1872" s="298" t="s">
        <v>2869</v>
      </c>
      <c r="E1872" s="298" t="s">
        <v>2863</v>
      </c>
      <c r="F1872" s="298" t="s">
        <v>2864</v>
      </c>
      <c r="G1872" s="298" t="s">
        <v>2954</v>
      </c>
      <c r="H1872" s="298" t="s">
        <v>3135</v>
      </c>
      <c r="I1872" s="298" t="s">
        <v>6814</v>
      </c>
      <c r="J1872" s="300" t="s">
        <v>6719</v>
      </c>
      <c r="K1872" s="300" t="s">
        <v>6815</v>
      </c>
    </row>
    <row r="1873" spans="1:11" ht="14.9" customHeight="1">
      <c r="A1873" s="298">
        <v>2149762234</v>
      </c>
      <c r="B1873" s="298" t="s">
        <v>2860</v>
      </c>
      <c r="C1873" s="299" t="s">
        <v>6816</v>
      </c>
      <c r="D1873" s="298" t="s">
        <v>2869</v>
      </c>
      <c r="E1873" s="298" t="s">
        <v>2863</v>
      </c>
      <c r="F1873" s="298" t="s">
        <v>3770</v>
      </c>
      <c r="G1873" s="298" t="s">
        <v>2865</v>
      </c>
      <c r="H1873" s="298" t="s">
        <v>4758</v>
      </c>
      <c r="I1873" s="298" t="s">
        <v>6817</v>
      </c>
      <c r="J1873" s="300" t="s">
        <v>6736</v>
      </c>
      <c r="K1873" s="300" t="s">
        <v>6818</v>
      </c>
    </row>
    <row r="1874" spans="1:11" ht="14.9" customHeight="1">
      <c r="A1874" s="298">
        <v>2149785466</v>
      </c>
      <c r="B1874" s="298" t="s">
        <v>2860</v>
      </c>
      <c r="C1874" s="299" t="s">
        <v>6819</v>
      </c>
      <c r="D1874" s="298" t="s">
        <v>2869</v>
      </c>
      <c r="E1874" s="298" t="s">
        <v>2863</v>
      </c>
      <c r="F1874" s="298" t="s">
        <v>2864</v>
      </c>
      <c r="G1874" s="298" t="s">
        <v>2923</v>
      </c>
      <c r="H1874" s="298" t="s">
        <v>3037</v>
      </c>
      <c r="I1874" s="298" t="s">
        <v>6820</v>
      </c>
      <c r="J1874" s="300">
        <v>45488</v>
      </c>
      <c r="K1874" s="300">
        <v>45496</v>
      </c>
    </row>
    <row r="1875" spans="1:11" ht="14.9" customHeight="1">
      <c r="A1875" s="298">
        <v>2149785354</v>
      </c>
      <c r="B1875" s="298" t="s">
        <v>2860</v>
      </c>
      <c r="C1875" s="299" t="s">
        <v>6821</v>
      </c>
      <c r="D1875" s="298" t="s">
        <v>2869</v>
      </c>
      <c r="E1875" s="298" t="s">
        <v>2863</v>
      </c>
      <c r="F1875" s="298" t="s">
        <v>2864</v>
      </c>
      <c r="G1875" s="298" t="s">
        <v>3387</v>
      </c>
      <c r="H1875" s="298" t="s">
        <v>2971</v>
      </c>
      <c r="I1875" s="298" t="s">
        <v>6822</v>
      </c>
      <c r="J1875" s="300">
        <v>45472</v>
      </c>
      <c r="K1875" s="300">
        <v>45480</v>
      </c>
    </row>
    <row r="1876" spans="1:11" ht="14.9" customHeight="1">
      <c r="A1876" s="298">
        <v>2149785332</v>
      </c>
      <c r="B1876" s="298" t="s">
        <v>2860</v>
      </c>
      <c r="C1876" s="299" t="s">
        <v>6823</v>
      </c>
      <c r="D1876" s="298" t="s">
        <v>2862</v>
      </c>
      <c r="E1876" s="298" t="s">
        <v>2863</v>
      </c>
      <c r="F1876" s="298" t="s">
        <v>2864</v>
      </c>
      <c r="G1876" s="298" t="s">
        <v>2934</v>
      </c>
      <c r="H1876" s="298" t="s">
        <v>2935</v>
      </c>
      <c r="I1876" s="298" t="s">
        <v>6824</v>
      </c>
      <c r="J1876" s="300">
        <v>45491</v>
      </c>
      <c r="K1876" s="300">
        <v>45499</v>
      </c>
    </row>
    <row r="1877" spans="1:11" ht="14.9" customHeight="1">
      <c r="A1877" s="298">
        <v>2149785262</v>
      </c>
      <c r="B1877" s="298" t="s">
        <v>2860</v>
      </c>
      <c r="C1877" s="299" t="s">
        <v>6825</v>
      </c>
      <c r="D1877" s="298" t="s">
        <v>2862</v>
      </c>
      <c r="E1877" s="298" t="s">
        <v>2863</v>
      </c>
      <c r="F1877" s="298" t="s">
        <v>2864</v>
      </c>
      <c r="G1877" s="298" t="s">
        <v>3387</v>
      </c>
      <c r="H1877" s="298" t="s">
        <v>2884</v>
      </c>
      <c r="I1877" s="298" t="s">
        <v>6826</v>
      </c>
      <c r="J1877" s="300">
        <v>45491</v>
      </c>
      <c r="K1877" s="300">
        <v>45499</v>
      </c>
    </row>
    <row r="1878" spans="1:11" ht="14.9" customHeight="1">
      <c r="A1878" s="298">
        <v>2149784849</v>
      </c>
      <c r="B1878" s="298" t="s">
        <v>2860</v>
      </c>
      <c r="C1878" s="299" t="s">
        <v>6827</v>
      </c>
      <c r="D1878" s="298" t="s">
        <v>2876</v>
      </c>
      <c r="E1878" s="298" t="s">
        <v>2863</v>
      </c>
      <c r="F1878" s="298" t="s">
        <v>2864</v>
      </c>
      <c r="G1878" s="298" t="s">
        <v>2939</v>
      </c>
      <c r="H1878" s="298" t="s">
        <v>4505</v>
      </c>
      <c r="I1878" s="298" t="s">
        <v>6828</v>
      </c>
      <c r="J1878" s="300">
        <v>45469</v>
      </c>
      <c r="K1878" s="300">
        <v>45477</v>
      </c>
    </row>
    <row r="1879" spans="1:11" ht="14.9" customHeight="1">
      <c r="A1879" s="298">
        <v>2149784841</v>
      </c>
      <c r="B1879" s="298" t="s">
        <v>2860</v>
      </c>
      <c r="C1879" s="299" t="s">
        <v>6829</v>
      </c>
      <c r="D1879" s="298" t="s">
        <v>2862</v>
      </c>
      <c r="E1879" s="298" t="s">
        <v>2863</v>
      </c>
      <c r="F1879" s="298" t="s">
        <v>2864</v>
      </c>
      <c r="G1879" s="298" t="s">
        <v>2920</v>
      </c>
      <c r="H1879" s="298" t="s">
        <v>2884</v>
      </c>
      <c r="I1879" s="298" t="s">
        <v>6830</v>
      </c>
      <c r="J1879" s="300">
        <v>45490</v>
      </c>
      <c r="K1879" s="300">
        <v>45498</v>
      </c>
    </row>
    <row r="1880" spans="1:11" ht="14.9" customHeight="1">
      <c r="A1880" s="298">
        <v>2149781425</v>
      </c>
      <c r="B1880" s="298" t="s">
        <v>2860</v>
      </c>
      <c r="C1880" s="299" t="s">
        <v>6831</v>
      </c>
      <c r="D1880" s="298" t="s">
        <v>2869</v>
      </c>
      <c r="E1880" s="298" t="s">
        <v>2863</v>
      </c>
      <c r="F1880" s="298" t="s">
        <v>2864</v>
      </c>
      <c r="G1880" s="298" t="s">
        <v>2923</v>
      </c>
      <c r="H1880" s="298" t="s">
        <v>3112</v>
      </c>
      <c r="I1880" s="298" t="s">
        <v>6832</v>
      </c>
      <c r="J1880" s="300">
        <v>45478</v>
      </c>
      <c r="K1880" s="300">
        <v>45486</v>
      </c>
    </row>
    <row r="1881" spans="1:11" ht="14.9" customHeight="1">
      <c r="A1881" s="298">
        <v>2149781385</v>
      </c>
      <c r="B1881" s="298" t="s">
        <v>2860</v>
      </c>
      <c r="C1881" s="299" t="s">
        <v>6833</v>
      </c>
      <c r="D1881" s="298" t="s">
        <v>2869</v>
      </c>
      <c r="E1881" s="298" t="s">
        <v>2863</v>
      </c>
      <c r="F1881" s="298" t="s">
        <v>2864</v>
      </c>
      <c r="G1881" s="298" t="s">
        <v>2902</v>
      </c>
      <c r="H1881" s="298" t="s">
        <v>3135</v>
      </c>
      <c r="I1881" s="298" t="s">
        <v>6834</v>
      </c>
      <c r="J1881" s="300">
        <v>45478</v>
      </c>
      <c r="K1881" s="300">
        <v>45486</v>
      </c>
    </row>
    <row r="1882" spans="1:11" ht="14.9" customHeight="1">
      <c r="A1882" s="298">
        <v>2149781350</v>
      </c>
      <c r="B1882" s="298" t="s">
        <v>2860</v>
      </c>
      <c r="C1882" s="299" t="s">
        <v>6835</v>
      </c>
      <c r="D1882" s="298" t="s">
        <v>2869</v>
      </c>
      <c r="E1882" s="298" t="s">
        <v>2863</v>
      </c>
      <c r="F1882" s="298" t="s">
        <v>2864</v>
      </c>
      <c r="G1882" s="298" t="s">
        <v>2923</v>
      </c>
      <c r="H1882" s="298" t="s">
        <v>4688</v>
      </c>
      <c r="I1882" s="298" t="s">
        <v>6836</v>
      </c>
      <c r="J1882" s="300">
        <v>45481</v>
      </c>
      <c r="K1882" s="300">
        <v>45489</v>
      </c>
    </row>
    <row r="1883" spans="1:11" ht="14.9" customHeight="1">
      <c r="A1883" s="298">
        <v>2149780694</v>
      </c>
      <c r="B1883" s="298" t="s">
        <v>2860</v>
      </c>
      <c r="C1883" s="299" t="s">
        <v>6837</v>
      </c>
      <c r="D1883" s="298" t="s">
        <v>2869</v>
      </c>
      <c r="E1883" s="298" t="s">
        <v>2863</v>
      </c>
      <c r="F1883" s="298" t="s">
        <v>2864</v>
      </c>
      <c r="G1883" s="298" t="s">
        <v>2923</v>
      </c>
      <c r="H1883" s="298" t="s">
        <v>3122</v>
      </c>
      <c r="I1883" s="298" t="s">
        <v>6838</v>
      </c>
      <c r="J1883" s="300">
        <v>45474</v>
      </c>
      <c r="K1883" s="300">
        <v>45482</v>
      </c>
    </row>
    <row r="1884" spans="1:11" ht="14.9" customHeight="1">
      <c r="A1884" s="298">
        <v>2149780633</v>
      </c>
      <c r="B1884" s="298" t="s">
        <v>2860</v>
      </c>
      <c r="C1884" s="299" t="s">
        <v>6839</v>
      </c>
      <c r="D1884" s="298" t="s">
        <v>2869</v>
      </c>
      <c r="E1884" s="298" t="s">
        <v>2863</v>
      </c>
      <c r="F1884" s="298" t="s">
        <v>2864</v>
      </c>
      <c r="G1884" s="298" t="s">
        <v>2923</v>
      </c>
      <c r="H1884" s="298" t="s">
        <v>2978</v>
      </c>
      <c r="I1884" s="298" t="s">
        <v>6840</v>
      </c>
      <c r="J1884" s="300">
        <v>45471</v>
      </c>
      <c r="K1884" s="300">
        <v>45479</v>
      </c>
    </row>
    <row r="1885" spans="1:11" ht="14.9" customHeight="1">
      <c r="A1885" s="298">
        <v>2149792419</v>
      </c>
      <c r="B1885" s="298" t="s">
        <v>2860</v>
      </c>
      <c r="C1885" s="299" t="s">
        <v>6841</v>
      </c>
      <c r="D1885" s="298" t="s">
        <v>2869</v>
      </c>
      <c r="E1885" s="298" t="s">
        <v>2863</v>
      </c>
      <c r="F1885" s="298" t="s">
        <v>2864</v>
      </c>
      <c r="G1885" s="298" t="s">
        <v>2939</v>
      </c>
      <c r="H1885" s="298" t="s">
        <v>6842</v>
      </c>
      <c r="I1885" s="298" t="s">
        <v>6843</v>
      </c>
      <c r="J1885" s="300" t="s">
        <v>6683</v>
      </c>
      <c r="K1885" s="300" t="s">
        <v>6684</v>
      </c>
    </row>
    <row r="1886" spans="1:11" ht="14.9" customHeight="1">
      <c r="A1886" s="298">
        <v>2149792387</v>
      </c>
      <c r="B1886" s="298" t="s">
        <v>2860</v>
      </c>
      <c r="C1886" s="299" t="s">
        <v>6844</v>
      </c>
      <c r="D1886" s="298" t="s">
        <v>2869</v>
      </c>
      <c r="E1886" s="298" t="s">
        <v>2863</v>
      </c>
      <c r="F1886" s="298" t="s">
        <v>2864</v>
      </c>
      <c r="G1886" s="298" t="s">
        <v>2939</v>
      </c>
      <c r="H1886" s="298" t="s">
        <v>6842</v>
      </c>
      <c r="I1886" s="298" t="s">
        <v>6843</v>
      </c>
      <c r="J1886" s="300" t="s">
        <v>6667</v>
      </c>
      <c r="K1886" s="300" t="s">
        <v>6719</v>
      </c>
    </row>
    <row r="1887" spans="1:11" ht="14.9" customHeight="1">
      <c r="A1887" s="298">
        <v>2149791215</v>
      </c>
      <c r="B1887" s="298" t="s">
        <v>2860</v>
      </c>
      <c r="C1887" s="299" t="s">
        <v>6845</v>
      </c>
      <c r="D1887" s="298" t="s">
        <v>2869</v>
      </c>
      <c r="E1887" s="298" t="s">
        <v>2863</v>
      </c>
      <c r="F1887" s="298" t="s">
        <v>2864</v>
      </c>
      <c r="G1887" s="298" t="s">
        <v>2923</v>
      </c>
      <c r="H1887" s="298" t="s">
        <v>6846</v>
      </c>
      <c r="I1887" s="298" t="s">
        <v>6847</v>
      </c>
      <c r="J1887" s="300" t="s">
        <v>6661</v>
      </c>
      <c r="K1887" s="300" t="s">
        <v>6662</v>
      </c>
    </row>
    <row r="1888" spans="1:11" ht="14.9" customHeight="1">
      <c r="A1888" s="298">
        <v>2149790939</v>
      </c>
      <c r="B1888" s="298" t="s">
        <v>2860</v>
      </c>
      <c r="C1888" s="299" t="s">
        <v>6848</v>
      </c>
      <c r="D1888" s="298" t="s">
        <v>2876</v>
      </c>
      <c r="E1888" s="298" t="s">
        <v>2863</v>
      </c>
      <c r="F1888" s="298" t="s">
        <v>2864</v>
      </c>
      <c r="G1888" s="298" t="s">
        <v>2954</v>
      </c>
      <c r="H1888" s="298" t="s">
        <v>6582</v>
      </c>
      <c r="I1888" s="298" t="s">
        <v>6849</v>
      </c>
      <c r="J1888" s="300" t="s">
        <v>6661</v>
      </c>
      <c r="K1888" s="300" t="s">
        <v>6662</v>
      </c>
    </row>
    <row r="1889" spans="1:11" ht="14.9" customHeight="1">
      <c r="A1889" s="298">
        <v>2149786821</v>
      </c>
      <c r="B1889" s="298" t="s">
        <v>2860</v>
      </c>
      <c r="C1889" s="299" t="s">
        <v>6850</v>
      </c>
      <c r="D1889" s="298" t="s">
        <v>2869</v>
      </c>
      <c r="E1889" s="298" t="s">
        <v>2863</v>
      </c>
      <c r="F1889" s="298" t="s">
        <v>2864</v>
      </c>
      <c r="G1889" s="298" t="s">
        <v>2923</v>
      </c>
      <c r="H1889" s="298" t="s">
        <v>4835</v>
      </c>
      <c r="I1889" s="298" t="s">
        <v>6851</v>
      </c>
      <c r="J1889" s="300" t="s">
        <v>6606</v>
      </c>
      <c r="K1889" s="300" t="s">
        <v>6730</v>
      </c>
    </row>
    <row r="1890" spans="1:11" ht="14.9" customHeight="1">
      <c r="A1890" s="298">
        <v>2149786684</v>
      </c>
      <c r="B1890" s="298" t="s">
        <v>2860</v>
      </c>
      <c r="C1890" s="299" t="s">
        <v>6852</v>
      </c>
      <c r="D1890" s="298" t="s">
        <v>2869</v>
      </c>
      <c r="E1890" s="298" t="s">
        <v>2863</v>
      </c>
      <c r="F1890" s="298" t="s">
        <v>2864</v>
      </c>
      <c r="G1890" s="298" t="s">
        <v>2923</v>
      </c>
      <c r="H1890" s="298" t="s">
        <v>3026</v>
      </c>
      <c r="I1890" s="298" t="s">
        <v>6853</v>
      </c>
      <c r="J1890" s="300" t="s">
        <v>6606</v>
      </c>
      <c r="K1890" s="300" t="s">
        <v>6730</v>
      </c>
    </row>
    <row r="1891" spans="1:11" ht="14.9" customHeight="1">
      <c r="A1891" s="298">
        <v>2149786566</v>
      </c>
      <c r="B1891" s="298" t="s">
        <v>2860</v>
      </c>
      <c r="C1891" s="299" t="s">
        <v>6854</v>
      </c>
      <c r="D1891" s="298" t="s">
        <v>2869</v>
      </c>
      <c r="E1891" s="298" t="s">
        <v>2863</v>
      </c>
      <c r="F1891" s="298" t="s">
        <v>2864</v>
      </c>
      <c r="G1891" s="298" t="s">
        <v>2939</v>
      </c>
      <c r="H1891" s="298" t="s">
        <v>2999</v>
      </c>
      <c r="I1891" s="298" t="s">
        <v>6855</v>
      </c>
      <c r="J1891" s="300" t="s">
        <v>6633</v>
      </c>
      <c r="K1891" s="300" t="s">
        <v>6673</v>
      </c>
    </row>
    <row r="1892" spans="1:11" ht="14.9" customHeight="1">
      <c r="A1892" s="298">
        <v>2149793309</v>
      </c>
      <c r="B1892" s="298" t="s">
        <v>2860</v>
      </c>
      <c r="C1892" s="299" t="s">
        <v>6856</v>
      </c>
      <c r="D1892" s="298" t="s">
        <v>2869</v>
      </c>
      <c r="E1892" s="298" t="s">
        <v>2863</v>
      </c>
      <c r="F1892" s="298" t="s">
        <v>2864</v>
      </c>
      <c r="G1892" s="298" t="s">
        <v>2923</v>
      </c>
      <c r="H1892" s="298" t="s">
        <v>4835</v>
      </c>
      <c r="I1892" s="298" t="s">
        <v>6857</v>
      </c>
      <c r="J1892" s="300" t="s">
        <v>6673</v>
      </c>
      <c r="K1892" s="300" t="s">
        <v>6739</v>
      </c>
    </row>
    <row r="1893" spans="1:11" ht="14.9" customHeight="1">
      <c r="A1893" s="298">
        <v>2149794367</v>
      </c>
      <c r="B1893" s="298" t="s">
        <v>2860</v>
      </c>
      <c r="C1893" s="299" t="s">
        <v>6858</v>
      </c>
      <c r="D1893" s="298" t="s">
        <v>2869</v>
      </c>
      <c r="E1893" s="298" t="s">
        <v>2863</v>
      </c>
      <c r="F1893" s="298" t="s">
        <v>2864</v>
      </c>
      <c r="G1893" s="298" t="s">
        <v>2923</v>
      </c>
      <c r="H1893" s="298" t="s">
        <v>3037</v>
      </c>
      <c r="I1893" s="298" t="s">
        <v>6859</v>
      </c>
      <c r="J1893" s="300">
        <v>45476</v>
      </c>
      <c r="K1893" s="300">
        <v>45484</v>
      </c>
    </row>
    <row r="1894" spans="1:11" ht="14.9" customHeight="1">
      <c r="A1894" s="298">
        <v>2149793860</v>
      </c>
      <c r="B1894" s="298" t="s">
        <v>2860</v>
      </c>
      <c r="C1894" s="299" t="s">
        <v>6860</v>
      </c>
      <c r="D1894" s="298" t="s">
        <v>2869</v>
      </c>
      <c r="E1894" s="298" t="s">
        <v>2863</v>
      </c>
      <c r="F1894" s="298" t="s">
        <v>2864</v>
      </c>
      <c r="G1894" s="298" t="s">
        <v>2939</v>
      </c>
      <c r="H1894" s="298" t="s">
        <v>4313</v>
      </c>
      <c r="I1894" s="298" t="s">
        <v>6861</v>
      </c>
      <c r="J1894" s="300">
        <v>45477</v>
      </c>
      <c r="K1894" s="300">
        <v>45485</v>
      </c>
    </row>
    <row r="1895" spans="1:11" ht="14.9" customHeight="1">
      <c r="A1895" s="298">
        <v>2149793593</v>
      </c>
      <c r="B1895" s="298" t="s">
        <v>2860</v>
      </c>
      <c r="C1895" s="299" t="s">
        <v>6862</v>
      </c>
      <c r="D1895" s="298" t="s">
        <v>2869</v>
      </c>
      <c r="E1895" s="298" t="s">
        <v>2863</v>
      </c>
      <c r="F1895" s="298" t="s">
        <v>2864</v>
      </c>
      <c r="G1895" s="298" t="s">
        <v>2923</v>
      </c>
      <c r="H1895" s="298" t="s">
        <v>3112</v>
      </c>
      <c r="I1895" s="298" t="s">
        <v>6863</v>
      </c>
      <c r="J1895" s="300">
        <v>45479</v>
      </c>
      <c r="K1895" s="300">
        <v>45487</v>
      </c>
    </row>
    <row r="1896" spans="1:11" ht="14.9" customHeight="1">
      <c r="A1896" s="298">
        <v>2149797871</v>
      </c>
      <c r="B1896" s="298" t="s">
        <v>2860</v>
      </c>
      <c r="C1896" s="299" t="s">
        <v>6864</v>
      </c>
      <c r="D1896" s="298" t="s">
        <v>2876</v>
      </c>
      <c r="E1896" s="298" t="s">
        <v>2863</v>
      </c>
      <c r="F1896" s="298" t="s">
        <v>2864</v>
      </c>
      <c r="G1896" s="298" t="s">
        <v>2911</v>
      </c>
      <c r="H1896" s="298" t="s">
        <v>3546</v>
      </c>
      <c r="I1896" s="298" t="s">
        <v>6865</v>
      </c>
      <c r="J1896" s="300" t="s">
        <v>6719</v>
      </c>
      <c r="K1896" s="300" t="s">
        <v>6815</v>
      </c>
    </row>
    <row r="1897" spans="1:11" ht="14.9" customHeight="1">
      <c r="A1897" s="298">
        <v>2149805515</v>
      </c>
      <c r="B1897" s="298" t="s">
        <v>2860</v>
      </c>
      <c r="C1897" s="299" t="s">
        <v>6866</v>
      </c>
      <c r="D1897" s="298" t="s">
        <v>2862</v>
      </c>
      <c r="E1897" s="298" t="s">
        <v>2863</v>
      </c>
      <c r="F1897" s="298" t="s">
        <v>2864</v>
      </c>
      <c r="G1897" s="298" t="s">
        <v>2865</v>
      </c>
      <c r="H1897" s="298" t="s">
        <v>2880</v>
      </c>
      <c r="I1897" s="298" t="s">
        <v>6867</v>
      </c>
      <c r="J1897" s="300" t="s">
        <v>6736</v>
      </c>
      <c r="K1897" s="300" t="s">
        <v>6818</v>
      </c>
    </row>
    <row r="1898" spans="1:11" ht="14.9" customHeight="1">
      <c r="A1898" s="298">
        <v>2149805459</v>
      </c>
      <c r="B1898" s="298" t="s">
        <v>2860</v>
      </c>
      <c r="C1898" s="299" t="s">
        <v>6868</v>
      </c>
      <c r="D1898" s="298" t="s">
        <v>2862</v>
      </c>
      <c r="E1898" s="298" t="s">
        <v>2863</v>
      </c>
      <c r="F1898" s="298" t="s">
        <v>2864</v>
      </c>
      <c r="G1898" s="298" t="s">
        <v>2865</v>
      </c>
      <c r="H1898" s="298" t="s">
        <v>4865</v>
      </c>
      <c r="I1898" s="298" t="s">
        <v>6869</v>
      </c>
      <c r="J1898" s="300" t="s">
        <v>6870</v>
      </c>
      <c r="K1898" s="300" t="s">
        <v>6871</v>
      </c>
    </row>
    <row r="1899" spans="1:11" ht="14.9" customHeight="1">
      <c r="A1899" s="298">
        <v>2149804680</v>
      </c>
      <c r="B1899" s="298" t="s">
        <v>2860</v>
      </c>
      <c r="C1899" s="299" t="s">
        <v>6872</v>
      </c>
      <c r="D1899" s="298" t="s">
        <v>2869</v>
      </c>
      <c r="E1899" s="298" t="s">
        <v>2863</v>
      </c>
      <c r="F1899" s="298" t="s">
        <v>2864</v>
      </c>
      <c r="G1899" s="298" t="s">
        <v>2906</v>
      </c>
      <c r="H1899" s="298" t="s">
        <v>3681</v>
      </c>
      <c r="I1899" s="298" t="s">
        <v>6873</v>
      </c>
      <c r="J1899" s="300" t="s">
        <v>6760</v>
      </c>
      <c r="K1899" s="300" t="s">
        <v>6761</v>
      </c>
    </row>
    <row r="1900" spans="1:11" ht="14.9" customHeight="1">
      <c r="A1900" s="298">
        <v>2149804019</v>
      </c>
      <c r="B1900" s="298" t="s">
        <v>2860</v>
      </c>
      <c r="C1900" s="299" t="s">
        <v>6874</v>
      </c>
      <c r="D1900" s="298" t="s">
        <v>2869</v>
      </c>
      <c r="E1900" s="298" t="s">
        <v>2863</v>
      </c>
      <c r="F1900" s="298" t="s">
        <v>2864</v>
      </c>
      <c r="G1900" s="298" t="s">
        <v>2970</v>
      </c>
      <c r="H1900" s="298" t="s">
        <v>3007</v>
      </c>
      <c r="I1900" s="298" t="s">
        <v>6875</v>
      </c>
      <c r="J1900" s="300" t="s">
        <v>6876</v>
      </c>
      <c r="K1900" s="300" t="s">
        <v>6877</v>
      </c>
    </row>
    <row r="1901" spans="1:11" ht="14.9" customHeight="1">
      <c r="A1901" s="298">
        <v>2149801580</v>
      </c>
      <c r="B1901" s="298" t="s">
        <v>2860</v>
      </c>
      <c r="C1901" s="299" t="s">
        <v>6878</v>
      </c>
      <c r="D1901" s="298" t="s">
        <v>2876</v>
      </c>
      <c r="E1901" s="298" t="s">
        <v>2863</v>
      </c>
      <c r="F1901" s="298" t="s">
        <v>2864</v>
      </c>
      <c r="G1901" s="298" t="s">
        <v>2865</v>
      </c>
      <c r="H1901" s="298" t="s">
        <v>4538</v>
      </c>
      <c r="I1901" s="298" t="s">
        <v>6879</v>
      </c>
      <c r="J1901" s="300" t="s">
        <v>6815</v>
      </c>
      <c r="K1901" s="300" t="s">
        <v>6880</v>
      </c>
    </row>
    <row r="1902" spans="1:11" ht="14.9" customHeight="1">
      <c r="A1902" s="298">
        <v>2149801003</v>
      </c>
      <c r="B1902" s="298" t="s">
        <v>2860</v>
      </c>
      <c r="C1902" s="299" t="s">
        <v>6881</v>
      </c>
      <c r="D1902" s="298" t="s">
        <v>2876</v>
      </c>
      <c r="E1902" s="298" t="s">
        <v>2863</v>
      </c>
      <c r="F1902" s="298" t="s">
        <v>2864</v>
      </c>
      <c r="G1902" s="298" t="s">
        <v>3099</v>
      </c>
      <c r="H1902" s="298" t="s">
        <v>6882</v>
      </c>
      <c r="I1902" s="298" t="s">
        <v>6883</v>
      </c>
      <c r="J1902" s="300" t="s">
        <v>6606</v>
      </c>
      <c r="K1902" s="300" t="s">
        <v>6730</v>
      </c>
    </row>
    <row r="1903" spans="1:11" ht="14.9" customHeight="1">
      <c r="A1903" s="298">
        <v>2149817621</v>
      </c>
      <c r="B1903" s="298" t="s">
        <v>2860</v>
      </c>
      <c r="C1903" s="299" t="s">
        <v>6884</v>
      </c>
      <c r="D1903" s="298" t="s">
        <v>2869</v>
      </c>
      <c r="E1903" s="298" t="s">
        <v>2863</v>
      </c>
      <c r="F1903" s="298" t="s">
        <v>2864</v>
      </c>
      <c r="G1903" s="298" t="s">
        <v>2923</v>
      </c>
      <c r="H1903" s="298" t="s">
        <v>3026</v>
      </c>
      <c r="I1903" s="298" t="s">
        <v>6885</v>
      </c>
      <c r="J1903" s="300" t="s">
        <v>6730</v>
      </c>
      <c r="K1903" s="300" t="s">
        <v>6793</v>
      </c>
    </row>
    <row r="1904" spans="1:11" ht="14.9" customHeight="1">
      <c r="A1904" s="298">
        <v>2149812636</v>
      </c>
      <c r="B1904" s="298" t="s">
        <v>2860</v>
      </c>
      <c r="C1904" s="299" t="s">
        <v>6886</v>
      </c>
      <c r="D1904" s="298" t="s">
        <v>2869</v>
      </c>
      <c r="E1904" s="298" t="s">
        <v>2863</v>
      </c>
      <c r="F1904" s="298" t="s">
        <v>2864</v>
      </c>
      <c r="G1904" s="298" t="s">
        <v>2911</v>
      </c>
      <c r="H1904" s="298" t="s">
        <v>3199</v>
      </c>
      <c r="I1904" s="298" t="s">
        <v>6887</v>
      </c>
      <c r="J1904" s="300" t="s">
        <v>6888</v>
      </c>
      <c r="K1904" s="300" t="s">
        <v>6889</v>
      </c>
    </row>
    <row r="1905" spans="1:11" ht="14.9" customHeight="1">
      <c r="A1905" s="298">
        <v>2149831698</v>
      </c>
      <c r="B1905" s="298" t="s">
        <v>2860</v>
      </c>
      <c r="C1905" s="299" t="s">
        <v>6890</v>
      </c>
      <c r="D1905" s="298" t="s">
        <v>2869</v>
      </c>
      <c r="E1905" s="298" t="s">
        <v>2863</v>
      </c>
      <c r="F1905" s="298" t="s">
        <v>2864</v>
      </c>
      <c r="G1905" s="298" t="s">
        <v>2998</v>
      </c>
      <c r="H1905" s="298" t="s">
        <v>6891</v>
      </c>
      <c r="I1905" s="298" t="s">
        <v>6892</v>
      </c>
      <c r="J1905" s="300" t="s">
        <v>5502</v>
      </c>
      <c r="K1905" s="300" t="s">
        <v>5742</v>
      </c>
    </row>
    <row r="1906" spans="1:11" ht="14.9" customHeight="1">
      <c r="A1906" s="298">
        <v>2149831231</v>
      </c>
      <c r="B1906" s="298" t="s">
        <v>2860</v>
      </c>
      <c r="C1906" s="299" t="s">
        <v>6893</v>
      </c>
      <c r="D1906" s="298" t="s">
        <v>2862</v>
      </c>
      <c r="E1906" s="298" t="s">
        <v>2863</v>
      </c>
      <c r="F1906" s="298" t="s">
        <v>2864</v>
      </c>
      <c r="G1906" s="298" t="s">
        <v>2865</v>
      </c>
      <c r="H1906" s="298" t="s">
        <v>4356</v>
      </c>
      <c r="I1906" s="298" t="s">
        <v>6894</v>
      </c>
      <c r="J1906" s="300" t="s">
        <v>6895</v>
      </c>
      <c r="K1906" s="300" t="s">
        <v>6896</v>
      </c>
    </row>
    <row r="1907" spans="1:11" ht="14.9" customHeight="1">
      <c r="A1907" s="298">
        <v>2149831101</v>
      </c>
      <c r="B1907" s="298" t="s">
        <v>2860</v>
      </c>
      <c r="C1907" s="299" t="s">
        <v>6897</v>
      </c>
      <c r="D1907" s="298" t="s">
        <v>2862</v>
      </c>
      <c r="E1907" s="298" t="s">
        <v>2863</v>
      </c>
      <c r="F1907" s="298" t="s">
        <v>2864</v>
      </c>
      <c r="G1907" s="298" t="s">
        <v>2920</v>
      </c>
      <c r="H1907" s="298" t="s">
        <v>5379</v>
      </c>
      <c r="I1907" s="298" t="s">
        <v>6898</v>
      </c>
      <c r="J1907" s="300" t="s">
        <v>6889</v>
      </c>
      <c r="K1907" s="300" t="s">
        <v>6899</v>
      </c>
    </row>
    <row r="1908" spans="1:11" ht="14.9" customHeight="1">
      <c r="A1908" s="298">
        <v>2149828973</v>
      </c>
      <c r="B1908" s="298" t="s">
        <v>2860</v>
      </c>
      <c r="C1908" s="299" t="s">
        <v>6900</v>
      </c>
      <c r="D1908" s="298" t="s">
        <v>2869</v>
      </c>
      <c r="E1908" s="298" t="s">
        <v>2863</v>
      </c>
      <c r="F1908" s="298" t="s">
        <v>2864</v>
      </c>
      <c r="G1908" s="298" t="s">
        <v>2939</v>
      </c>
      <c r="H1908" s="298" t="s">
        <v>2957</v>
      </c>
      <c r="I1908" s="298" t="s">
        <v>6901</v>
      </c>
      <c r="J1908" s="300" t="s">
        <v>6736</v>
      </c>
      <c r="K1908" s="300" t="s">
        <v>6818</v>
      </c>
    </row>
    <row r="1909" spans="1:11" ht="14.9" customHeight="1">
      <c r="A1909" s="298">
        <v>2149828067</v>
      </c>
      <c r="B1909" s="298" t="s">
        <v>2860</v>
      </c>
      <c r="C1909" s="299" t="s">
        <v>6902</v>
      </c>
      <c r="D1909" s="298" t="s">
        <v>2869</v>
      </c>
      <c r="E1909" s="298" t="s">
        <v>2863</v>
      </c>
      <c r="F1909" s="298" t="s">
        <v>2864</v>
      </c>
      <c r="G1909" s="298" t="s">
        <v>2923</v>
      </c>
      <c r="H1909" s="298" t="s">
        <v>3681</v>
      </c>
      <c r="I1909" s="298" t="s">
        <v>6903</v>
      </c>
      <c r="J1909" s="300" t="s">
        <v>6667</v>
      </c>
      <c r="K1909" s="300" t="s">
        <v>6719</v>
      </c>
    </row>
    <row r="1910" spans="1:11" ht="14.9" customHeight="1">
      <c r="A1910" s="298">
        <v>2149824775</v>
      </c>
      <c r="B1910" s="298" t="s">
        <v>2860</v>
      </c>
      <c r="C1910" s="299" t="s">
        <v>6904</v>
      </c>
      <c r="D1910" s="298" t="s">
        <v>2869</v>
      </c>
      <c r="E1910" s="298" t="s">
        <v>2863</v>
      </c>
      <c r="F1910" s="298" t="s">
        <v>2864</v>
      </c>
      <c r="G1910" s="298" t="s">
        <v>2906</v>
      </c>
      <c r="H1910" s="298" t="s">
        <v>2978</v>
      </c>
      <c r="I1910" s="298" t="s">
        <v>6905</v>
      </c>
      <c r="J1910" s="300" t="s">
        <v>6730</v>
      </c>
      <c r="K1910" s="300" t="s">
        <v>6793</v>
      </c>
    </row>
    <row r="1911" spans="1:11" ht="14.9" customHeight="1">
      <c r="A1911" s="298">
        <v>2149824044</v>
      </c>
      <c r="B1911" s="298" t="s">
        <v>2860</v>
      </c>
      <c r="C1911" s="299" t="s">
        <v>6906</v>
      </c>
      <c r="D1911" s="298" t="s">
        <v>2869</v>
      </c>
      <c r="E1911" s="298" t="s">
        <v>2863</v>
      </c>
      <c r="F1911" s="298" t="s">
        <v>2864</v>
      </c>
      <c r="G1911" s="298" t="s">
        <v>2934</v>
      </c>
      <c r="H1911" s="298" t="s">
        <v>2978</v>
      </c>
      <c r="I1911" s="298" t="s">
        <v>6907</v>
      </c>
      <c r="J1911" s="300" t="s">
        <v>6684</v>
      </c>
      <c r="K1911" s="300" t="s">
        <v>6876</v>
      </c>
    </row>
    <row r="1912" spans="1:11" ht="14.9" customHeight="1">
      <c r="A1912" s="298">
        <v>2149823897</v>
      </c>
      <c r="B1912" s="298" t="s">
        <v>2860</v>
      </c>
      <c r="C1912" s="299" t="s">
        <v>6908</v>
      </c>
      <c r="D1912" s="298" t="s">
        <v>2869</v>
      </c>
      <c r="E1912" s="298" t="s">
        <v>2863</v>
      </c>
      <c r="F1912" s="298" t="s">
        <v>2864</v>
      </c>
      <c r="G1912" s="298" t="s">
        <v>2865</v>
      </c>
      <c r="H1912" s="298" t="s">
        <v>4290</v>
      </c>
      <c r="I1912" s="298" t="s">
        <v>6909</v>
      </c>
      <c r="J1912" s="300" t="s">
        <v>6815</v>
      </c>
      <c r="K1912" s="300" t="s">
        <v>6880</v>
      </c>
    </row>
    <row r="1913" spans="1:11" ht="14.9" customHeight="1">
      <c r="A1913" s="298">
        <v>2149823868</v>
      </c>
      <c r="B1913" s="298" t="s">
        <v>2860</v>
      </c>
      <c r="C1913" s="299" t="s">
        <v>6910</v>
      </c>
      <c r="D1913" s="298" t="s">
        <v>2869</v>
      </c>
      <c r="E1913" s="298" t="s">
        <v>2863</v>
      </c>
      <c r="F1913" s="298" t="s">
        <v>2864</v>
      </c>
      <c r="G1913" s="298" t="s">
        <v>2923</v>
      </c>
      <c r="H1913" s="298" t="s">
        <v>3026</v>
      </c>
      <c r="I1913" s="298" t="s">
        <v>6911</v>
      </c>
      <c r="J1913" s="300" t="s">
        <v>6673</v>
      </c>
      <c r="K1913" s="300" t="s">
        <v>6739</v>
      </c>
    </row>
    <row r="1914" spans="1:11" ht="14.9" customHeight="1">
      <c r="A1914" s="298">
        <v>2149823392</v>
      </c>
      <c r="B1914" s="298" t="s">
        <v>2860</v>
      </c>
      <c r="C1914" s="299" t="s">
        <v>6912</v>
      </c>
      <c r="D1914" s="298" t="s">
        <v>2862</v>
      </c>
      <c r="E1914" s="298" t="s">
        <v>2863</v>
      </c>
      <c r="F1914" s="298" t="s">
        <v>2864</v>
      </c>
      <c r="G1914" s="298" t="s">
        <v>2865</v>
      </c>
      <c r="H1914" s="298" t="s">
        <v>4356</v>
      </c>
      <c r="I1914" s="298" t="s">
        <v>6913</v>
      </c>
      <c r="J1914" s="300" t="s">
        <v>6871</v>
      </c>
      <c r="K1914" s="300" t="s">
        <v>6914</v>
      </c>
    </row>
    <row r="1915" spans="1:11" ht="14.9" customHeight="1">
      <c r="A1915" s="298">
        <v>2149823377</v>
      </c>
      <c r="B1915" s="298" t="s">
        <v>2860</v>
      </c>
      <c r="C1915" s="299" t="s">
        <v>6915</v>
      </c>
      <c r="D1915" s="298" t="s">
        <v>2862</v>
      </c>
      <c r="E1915" s="298" t="s">
        <v>2863</v>
      </c>
      <c r="F1915" s="298" t="s">
        <v>2864</v>
      </c>
      <c r="G1915" s="298" t="s">
        <v>2865</v>
      </c>
      <c r="H1915" s="298" t="s">
        <v>4356</v>
      </c>
      <c r="I1915" s="298" t="s">
        <v>6916</v>
      </c>
      <c r="J1915" s="300" t="s">
        <v>6917</v>
      </c>
      <c r="K1915" s="300" t="s">
        <v>6918</v>
      </c>
    </row>
    <row r="1916" spans="1:11" ht="14.9" customHeight="1">
      <c r="A1916" s="298">
        <v>2149823145</v>
      </c>
      <c r="B1916" s="298" t="s">
        <v>2860</v>
      </c>
      <c r="C1916" s="299" t="s">
        <v>6919</v>
      </c>
      <c r="D1916" s="298" t="s">
        <v>2862</v>
      </c>
      <c r="E1916" s="298" t="s">
        <v>2863</v>
      </c>
      <c r="F1916" s="298" t="s">
        <v>2864</v>
      </c>
      <c r="G1916" s="298" t="s">
        <v>2920</v>
      </c>
      <c r="H1916" s="298" t="s">
        <v>2884</v>
      </c>
      <c r="I1916" s="298" t="s">
        <v>6920</v>
      </c>
      <c r="J1916" s="300" t="s">
        <v>6877</v>
      </c>
      <c r="K1916" s="300" t="s">
        <v>6921</v>
      </c>
    </row>
    <row r="1917" spans="1:11" ht="14.9" customHeight="1">
      <c r="A1917" s="298">
        <v>2149822336</v>
      </c>
      <c r="B1917" s="298" t="s">
        <v>2860</v>
      </c>
      <c r="C1917" s="299" t="s">
        <v>6922</v>
      </c>
      <c r="D1917" s="298" t="s">
        <v>2862</v>
      </c>
      <c r="E1917" s="298" t="s">
        <v>2863</v>
      </c>
      <c r="F1917" s="298" t="s">
        <v>2864</v>
      </c>
      <c r="G1917" s="298" t="s">
        <v>2865</v>
      </c>
      <c r="H1917" s="298" t="s">
        <v>4006</v>
      </c>
      <c r="I1917" s="298" t="s">
        <v>6923</v>
      </c>
      <c r="J1917" s="300" t="s">
        <v>6917</v>
      </c>
      <c r="K1917" s="300" t="s">
        <v>6918</v>
      </c>
    </row>
    <row r="1918" spans="1:11" ht="14.9" customHeight="1">
      <c r="A1918" s="298">
        <v>2149821119</v>
      </c>
      <c r="B1918" s="298" t="s">
        <v>2860</v>
      </c>
      <c r="C1918" s="299" t="s">
        <v>6924</v>
      </c>
      <c r="D1918" s="298" t="s">
        <v>2869</v>
      </c>
      <c r="E1918" s="298" t="s">
        <v>2863</v>
      </c>
      <c r="F1918" s="298" t="s">
        <v>2864</v>
      </c>
      <c r="G1918" s="298" t="s">
        <v>2923</v>
      </c>
      <c r="H1918" s="298" t="s">
        <v>4374</v>
      </c>
      <c r="I1918" s="298" t="s">
        <v>6925</v>
      </c>
      <c r="J1918" s="300" t="s">
        <v>6662</v>
      </c>
      <c r="K1918" s="300" t="s">
        <v>6926</v>
      </c>
    </row>
    <row r="1919" spans="1:11" ht="14.9" customHeight="1">
      <c r="A1919" s="298">
        <v>2149821005</v>
      </c>
      <c r="B1919" s="298" t="s">
        <v>2860</v>
      </c>
      <c r="C1919" s="299" t="s">
        <v>6927</v>
      </c>
      <c r="D1919" s="298" t="s">
        <v>2869</v>
      </c>
      <c r="E1919" s="298" t="s">
        <v>2863</v>
      </c>
      <c r="F1919" s="298" t="s">
        <v>2864</v>
      </c>
      <c r="G1919" s="298" t="s">
        <v>2943</v>
      </c>
      <c r="H1919" s="298" t="s">
        <v>4556</v>
      </c>
      <c r="I1919" s="298" t="s">
        <v>6928</v>
      </c>
      <c r="J1919" s="300" t="s">
        <v>6684</v>
      </c>
      <c r="K1919" s="300" t="s">
        <v>6876</v>
      </c>
    </row>
    <row r="1920" spans="1:11" ht="14.9" customHeight="1">
      <c r="A1920" s="298">
        <v>2149820487</v>
      </c>
      <c r="B1920" s="298" t="s">
        <v>2860</v>
      </c>
      <c r="C1920" s="299" t="s">
        <v>6929</v>
      </c>
      <c r="D1920" s="298" t="s">
        <v>2869</v>
      </c>
      <c r="E1920" s="298" t="s">
        <v>2863</v>
      </c>
      <c r="F1920" s="298" t="s">
        <v>2864</v>
      </c>
      <c r="G1920" s="298" t="s">
        <v>2911</v>
      </c>
      <c r="H1920" s="298" t="s">
        <v>3322</v>
      </c>
      <c r="I1920" s="298" t="s">
        <v>6930</v>
      </c>
      <c r="J1920" s="300" t="s">
        <v>6931</v>
      </c>
      <c r="K1920" s="300" t="s">
        <v>6932</v>
      </c>
    </row>
    <row r="1921" spans="1:11" ht="14.9" customHeight="1">
      <c r="A1921" s="298">
        <v>2149818560</v>
      </c>
      <c r="B1921" s="298" t="s">
        <v>2860</v>
      </c>
      <c r="C1921" s="299" t="s">
        <v>6933</v>
      </c>
      <c r="D1921" s="298" t="s">
        <v>2869</v>
      </c>
      <c r="E1921" s="298" t="s">
        <v>2863</v>
      </c>
      <c r="F1921" s="298" t="s">
        <v>2864</v>
      </c>
      <c r="G1921" s="298" t="s">
        <v>2923</v>
      </c>
      <c r="H1921" s="298" t="s">
        <v>4374</v>
      </c>
      <c r="I1921" s="298" t="s">
        <v>6934</v>
      </c>
      <c r="J1921" s="300" t="s">
        <v>6719</v>
      </c>
      <c r="K1921" s="300" t="s">
        <v>6815</v>
      </c>
    </row>
    <row r="1922" spans="1:11" ht="14.9" customHeight="1">
      <c r="A1922" s="298">
        <v>2149838404</v>
      </c>
      <c r="B1922" s="298" t="s">
        <v>2860</v>
      </c>
      <c r="C1922" s="299" t="s">
        <v>6935</v>
      </c>
      <c r="D1922" s="298" t="s">
        <v>2862</v>
      </c>
      <c r="E1922" s="298" t="s">
        <v>2863</v>
      </c>
      <c r="F1922" s="298" t="s">
        <v>2864</v>
      </c>
      <c r="G1922" s="298" t="s">
        <v>2906</v>
      </c>
      <c r="H1922" s="298" t="s">
        <v>4128</v>
      </c>
      <c r="I1922" s="298" t="s">
        <v>6936</v>
      </c>
      <c r="J1922" s="300" t="s">
        <v>6895</v>
      </c>
      <c r="K1922" s="300" t="s">
        <v>6896</v>
      </c>
    </row>
    <row r="1923" spans="1:11" ht="14.9" customHeight="1">
      <c r="A1923" s="298">
        <v>2149832930</v>
      </c>
      <c r="B1923" s="298" t="s">
        <v>2860</v>
      </c>
      <c r="C1923" s="299" t="s">
        <v>6937</v>
      </c>
      <c r="D1923" s="298" t="s">
        <v>2869</v>
      </c>
      <c r="E1923" s="298" t="s">
        <v>2863</v>
      </c>
      <c r="F1923" s="298" t="s">
        <v>2864</v>
      </c>
      <c r="G1923" s="298" t="s">
        <v>2954</v>
      </c>
      <c r="H1923" s="298" t="s">
        <v>4261</v>
      </c>
      <c r="I1923" s="298" t="s">
        <v>6938</v>
      </c>
      <c r="J1923" s="300" t="s">
        <v>6257</v>
      </c>
      <c r="K1923" s="300" t="s">
        <v>6322</v>
      </c>
    </row>
    <row r="1924" spans="1:11" ht="14.9" customHeight="1">
      <c r="A1924" s="298">
        <v>2149831927</v>
      </c>
      <c r="B1924" s="298" t="s">
        <v>2860</v>
      </c>
      <c r="C1924" s="299" t="s">
        <v>6939</v>
      </c>
      <c r="D1924" s="298" t="s">
        <v>2869</v>
      </c>
      <c r="E1924" s="298" t="s">
        <v>2863</v>
      </c>
      <c r="F1924" s="298" t="s">
        <v>2864</v>
      </c>
      <c r="G1924" s="298" t="s">
        <v>2911</v>
      </c>
      <c r="H1924" s="298" t="s">
        <v>2960</v>
      </c>
      <c r="I1924" s="298" t="s">
        <v>6940</v>
      </c>
      <c r="J1924" s="300" t="s">
        <v>6605</v>
      </c>
      <c r="K1924" s="300" t="s">
        <v>6606</v>
      </c>
    </row>
    <row r="1925" spans="1:11" ht="14.9" customHeight="1">
      <c r="A1925" s="298">
        <v>2149847580</v>
      </c>
      <c r="B1925" s="298" t="s">
        <v>2860</v>
      </c>
      <c r="C1925" s="299" t="s">
        <v>6941</v>
      </c>
      <c r="D1925" s="298" t="s">
        <v>2869</v>
      </c>
      <c r="E1925" s="298" t="s">
        <v>2863</v>
      </c>
      <c r="F1925" s="298" t="s">
        <v>2864</v>
      </c>
      <c r="G1925" s="298" t="s">
        <v>2906</v>
      </c>
      <c r="H1925" s="298" t="s">
        <v>2978</v>
      </c>
      <c r="I1925" s="298" t="s">
        <v>6942</v>
      </c>
      <c r="J1925" s="300" t="s">
        <v>6768</v>
      </c>
      <c r="K1925" s="300" t="s">
        <v>6812</v>
      </c>
    </row>
    <row r="1926" spans="1:11" ht="14.9" customHeight="1">
      <c r="A1926" s="298">
        <v>2149846857</v>
      </c>
      <c r="B1926" s="298" t="s">
        <v>2860</v>
      </c>
      <c r="C1926" s="299" t="s">
        <v>6943</v>
      </c>
      <c r="D1926" s="298" t="s">
        <v>2869</v>
      </c>
      <c r="E1926" s="298" t="s">
        <v>2863</v>
      </c>
      <c r="F1926" s="298" t="s">
        <v>2864</v>
      </c>
      <c r="G1926" s="298" t="s">
        <v>2923</v>
      </c>
      <c r="H1926" s="298" t="s">
        <v>3026</v>
      </c>
      <c r="I1926" s="298" t="s">
        <v>6911</v>
      </c>
      <c r="J1926" s="300" t="s">
        <v>6736</v>
      </c>
      <c r="K1926" s="300" t="s">
        <v>6818</v>
      </c>
    </row>
    <row r="1927" spans="1:11" ht="14.9" customHeight="1">
      <c r="A1927" s="298">
        <v>2149845678</v>
      </c>
      <c r="B1927" s="298" t="s">
        <v>2860</v>
      </c>
      <c r="C1927" s="299" t="s">
        <v>6944</v>
      </c>
      <c r="D1927" s="298" t="s">
        <v>2869</v>
      </c>
      <c r="E1927" s="298" t="s">
        <v>2863</v>
      </c>
      <c r="F1927" s="298" t="s">
        <v>2864</v>
      </c>
      <c r="G1927" s="298" t="s">
        <v>2954</v>
      </c>
      <c r="H1927" s="298" t="s">
        <v>5211</v>
      </c>
      <c r="I1927" s="298" t="s">
        <v>6741</v>
      </c>
      <c r="J1927" s="300" t="s">
        <v>6876</v>
      </c>
      <c r="K1927" s="300" t="s">
        <v>6877</v>
      </c>
    </row>
    <row r="1928" spans="1:11" ht="14.9" customHeight="1">
      <c r="A1928" s="298">
        <v>2149842607</v>
      </c>
      <c r="B1928" s="298" t="s">
        <v>2860</v>
      </c>
      <c r="C1928" s="299" t="s">
        <v>6945</v>
      </c>
      <c r="D1928" s="298" t="s">
        <v>2869</v>
      </c>
      <c r="E1928" s="298" t="s">
        <v>2863</v>
      </c>
      <c r="F1928" s="298" t="s">
        <v>2864</v>
      </c>
      <c r="G1928" s="298" t="s">
        <v>2865</v>
      </c>
      <c r="H1928" s="298" t="s">
        <v>2978</v>
      </c>
      <c r="I1928" s="298" t="s">
        <v>6946</v>
      </c>
      <c r="J1928" s="300" t="s">
        <v>6815</v>
      </c>
      <c r="K1928" s="300" t="s">
        <v>6880</v>
      </c>
    </row>
    <row r="1929" spans="1:11" ht="14.9" customHeight="1">
      <c r="A1929" s="298">
        <v>2149842523</v>
      </c>
      <c r="B1929" s="298" t="s">
        <v>2860</v>
      </c>
      <c r="C1929" s="299" t="s">
        <v>6947</v>
      </c>
      <c r="D1929" s="298" t="s">
        <v>2869</v>
      </c>
      <c r="E1929" s="298" t="s">
        <v>2863</v>
      </c>
      <c r="F1929" s="298" t="s">
        <v>2864</v>
      </c>
      <c r="G1929" s="298" t="s">
        <v>2906</v>
      </c>
      <c r="H1929" s="298" t="s">
        <v>3037</v>
      </c>
      <c r="I1929" s="298" t="s">
        <v>6948</v>
      </c>
      <c r="J1929" s="300" t="s">
        <v>6736</v>
      </c>
      <c r="K1929" s="300" t="s">
        <v>6818</v>
      </c>
    </row>
    <row r="1930" spans="1:11" ht="14.9" customHeight="1">
      <c r="A1930" s="298">
        <v>2149842474</v>
      </c>
      <c r="B1930" s="298" t="s">
        <v>2860</v>
      </c>
      <c r="C1930" s="299" t="s">
        <v>6949</v>
      </c>
      <c r="D1930" s="298" t="s">
        <v>2869</v>
      </c>
      <c r="E1930" s="298" t="s">
        <v>2863</v>
      </c>
      <c r="F1930" s="298" t="s">
        <v>2864</v>
      </c>
      <c r="G1930" s="298" t="s">
        <v>2906</v>
      </c>
      <c r="H1930" s="298" t="s">
        <v>3037</v>
      </c>
      <c r="I1930" s="298" t="s">
        <v>6948</v>
      </c>
      <c r="J1930" s="300" t="s">
        <v>6736</v>
      </c>
      <c r="K1930" s="300" t="s">
        <v>6818</v>
      </c>
    </row>
    <row r="1931" spans="1:11" ht="14.9" customHeight="1">
      <c r="A1931" s="298">
        <v>2149841857</v>
      </c>
      <c r="B1931" s="298" t="s">
        <v>2860</v>
      </c>
      <c r="C1931" s="299" t="s">
        <v>6950</v>
      </c>
      <c r="D1931" s="298" t="s">
        <v>2869</v>
      </c>
      <c r="E1931" s="298" t="s">
        <v>2863</v>
      </c>
      <c r="F1931" s="298" t="s">
        <v>2864</v>
      </c>
      <c r="G1931" s="298" t="s">
        <v>2906</v>
      </c>
      <c r="H1931" s="298" t="s">
        <v>4660</v>
      </c>
      <c r="I1931" s="298" t="s">
        <v>6951</v>
      </c>
      <c r="J1931" s="300" t="s">
        <v>6739</v>
      </c>
      <c r="K1931" s="300" t="s">
        <v>6952</v>
      </c>
    </row>
    <row r="1932" spans="1:11" ht="14.9" customHeight="1">
      <c r="A1932" s="298">
        <v>2149840295</v>
      </c>
      <c r="B1932" s="298" t="s">
        <v>2860</v>
      </c>
      <c r="C1932" s="299" t="s">
        <v>6953</v>
      </c>
      <c r="D1932" s="298" t="s">
        <v>2869</v>
      </c>
      <c r="E1932" s="298" t="s">
        <v>2863</v>
      </c>
      <c r="F1932" s="298" t="s">
        <v>2864</v>
      </c>
      <c r="G1932" s="298" t="s">
        <v>2865</v>
      </c>
      <c r="H1932" s="298" t="s">
        <v>3336</v>
      </c>
      <c r="I1932" s="298" t="s">
        <v>6954</v>
      </c>
      <c r="J1932" s="300" t="s">
        <v>6955</v>
      </c>
      <c r="K1932" s="300" t="s">
        <v>6956</v>
      </c>
    </row>
    <row r="1933" spans="1:11" ht="14.9" customHeight="1">
      <c r="A1933" s="298">
        <v>2149851336</v>
      </c>
      <c r="B1933" s="298" t="s">
        <v>2860</v>
      </c>
      <c r="C1933" s="299" t="s">
        <v>6957</v>
      </c>
      <c r="D1933" s="298" t="s">
        <v>2876</v>
      </c>
      <c r="E1933" s="298" t="s">
        <v>2863</v>
      </c>
      <c r="F1933" s="298" t="s">
        <v>2864</v>
      </c>
      <c r="G1933" s="298" t="s">
        <v>2911</v>
      </c>
      <c r="H1933" s="298" t="s">
        <v>2873</v>
      </c>
      <c r="I1933" s="298" t="s">
        <v>6958</v>
      </c>
      <c r="J1933" s="300" t="s">
        <v>6730</v>
      </c>
      <c r="K1933" s="300" t="s">
        <v>6793</v>
      </c>
    </row>
    <row r="1934" spans="1:11" ht="14.9" customHeight="1">
      <c r="A1934" s="298">
        <v>2149851328</v>
      </c>
      <c r="B1934" s="298" t="s">
        <v>2860</v>
      </c>
      <c r="C1934" s="299" t="s">
        <v>6959</v>
      </c>
      <c r="D1934" s="298" t="s">
        <v>2876</v>
      </c>
      <c r="E1934" s="298" t="s">
        <v>2863</v>
      </c>
      <c r="F1934" s="298" t="s">
        <v>2864</v>
      </c>
      <c r="G1934" s="298" t="s">
        <v>2911</v>
      </c>
      <c r="H1934" s="298" t="s">
        <v>3054</v>
      </c>
      <c r="I1934" s="298" t="s">
        <v>6960</v>
      </c>
      <c r="J1934" s="300" t="s">
        <v>6730</v>
      </c>
      <c r="K1934" s="300" t="s">
        <v>6793</v>
      </c>
    </row>
    <row r="1935" spans="1:11" ht="14.9" customHeight="1">
      <c r="A1935" s="298">
        <v>2149848176</v>
      </c>
      <c r="B1935" s="298" t="s">
        <v>2860</v>
      </c>
      <c r="C1935" s="299" t="s">
        <v>6961</v>
      </c>
      <c r="D1935" s="298" t="s">
        <v>2869</v>
      </c>
      <c r="E1935" s="298" t="s">
        <v>2863</v>
      </c>
      <c r="F1935" s="298" t="s">
        <v>2864</v>
      </c>
      <c r="G1935" s="298" t="s">
        <v>2923</v>
      </c>
      <c r="H1935" s="298" t="s">
        <v>3122</v>
      </c>
      <c r="I1935" s="298" t="s">
        <v>6962</v>
      </c>
      <c r="J1935" s="300" t="s">
        <v>6876</v>
      </c>
      <c r="K1935" s="300" t="s">
        <v>6877</v>
      </c>
    </row>
    <row r="1936" spans="1:11" ht="14.9" customHeight="1">
      <c r="A1936" s="298">
        <v>2149861662</v>
      </c>
      <c r="B1936" s="298" t="s">
        <v>2860</v>
      </c>
      <c r="C1936" s="299" t="s">
        <v>6963</v>
      </c>
      <c r="D1936" s="298" t="s">
        <v>2869</v>
      </c>
      <c r="E1936" s="298" t="s">
        <v>2863</v>
      </c>
      <c r="F1936" s="298" t="s">
        <v>2864</v>
      </c>
      <c r="G1936" s="298" t="s">
        <v>2970</v>
      </c>
      <c r="H1936" s="298" t="s">
        <v>3336</v>
      </c>
      <c r="I1936" s="298" t="s">
        <v>6964</v>
      </c>
      <c r="J1936" s="300">
        <v>45502</v>
      </c>
      <c r="K1936" s="300">
        <v>45510</v>
      </c>
    </row>
    <row r="1937" spans="1:11" ht="14.9" customHeight="1">
      <c r="A1937" s="298">
        <v>2149860061</v>
      </c>
      <c r="B1937" s="298" t="s">
        <v>2860</v>
      </c>
      <c r="C1937" s="299" t="s">
        <v>6965</v>
      </c>
      <c r="D1937" s="298" t="s">
        <v>2862</v>
      </c>
      <c r="E1937" s="298" t="s">
        <v>2863</v>
      </c>
      <c r="F1937" s="298" t="s">
        <v>2864</v>
      </c>
      <c r="G1937" s="298" t="s">
        <v>2920</v>
      </c>
      <c r="H1937" s="298" t="s">
        <v>2884</v>
      </c>
      <c r="I1937" s="298" t="s">
        <v>6966</v>
      </c>
      <c r="J1937" s="300">
        <v>45505</v>
      </c>
      <c r="K1937" s="300">
        <v>45513</v>
      </c>
    </row>
    <row r="1938" spans="1:11" ht="14.9" customHeight="1">
      <c r="A1938" s="298">
        <v>2149859576</v>
      </c>
      <c r="B1938" s="298" t="s">
        <v>2860</v>
      </c>
      <c r="C1938" s="299" t="s">
        <v>6967</v>
      </c>
      <c r="D1938" s="298" t="s">
        <v>2862</v>
      </c>
      <c r="E1938" s="298" t="s">
        <v>2863</v>
      </c>
      <c r="F1938" s="298" t="s">
        <v>2864</v>
      </c>
      <c r="G1938" s="298" t="s">
        <v>2954</v>
      </c>
      <c r="H1938" s="298" t="s">
        <v>2884</v>
      </c>
      <c r="I1938" s="298" t="s">
        <v>6968</v>
      </c>
      <c r="J1938" s="300">
        <v>45506</v>
      </c>
      <c r="K1938" s="300">
        <v>45514</v>
      </c>
    </row>
    <row r="1939" spans="1:11" ht="14.9" customHeight="1">
      <c r="A1939" s="298">
        <v>2149856678</v>
      </c>
      <c r="B1939" s="298" t="s">
        <v>2860</v>
      </c>
      <c r="C1939" s="299" t="s">
        <v>6969</v>
      </c>
      <c r="D1939" s="298" t="s">
        <v>2869</v>
      </c>
      <c r="E1939" s="298" t="s">
        <v>2863</v>
      </c>
      <c r="F1939" s="298" t="s">
        <v>2864</v>
      </c>
      <c r="G1939" s="298" t="s">
        <v>2923</v>
      </c>
      <c r="H1939" s="298" t="s">
        <v>3361</v>
      </c>
      <c r="I1939" s="298" t="s">
        <v>6970</v>
      </c>
      <c r="J1939" s="300">
        <v>45484</v>
      </c>
      <c r="K1939" s="300">
        <v>45492</v>
      </c>
    </row>
    <row r="1940" spans="1:11" ht="14.9" customHeight="1">
      <c r="A1940" s="293">
        <v>2149866001</v>
      </c>
      <c r="B1940" s="293" t="s">
        <v>2860</v>
      </c>
      <c r="C1940" s="293" t="s">
        <v>6971</v>
      </c>
      <c r="D1940" s="293" t="s">
        <v>2869</v>
      </c>
      <c r="E1940" s="293" t="s">
        <v>2863</v>
      </c>
      <c r="F1940" s="293" t="s">
        <v>2864</v>
      </c>
      <c r="G1940" s="293" t="s">
        <v>3785</v>
      </c>
      <c r="H1940" s="293" t="s">
        <v>3106</v>
      </c>
      <c r="I1940" s="293" t="s">
        <v>6972</v>
      </c>
      <c r="J1940" s="293" t="s">
        <v>6736</v>
      </c>
      <c r="K1940" s="293" t="s">
        <v>6818</v>
      </c>
    </row>
    <row r="1941" spans="1:11" ht="14.9" customHeight="1">
      <c r="A1941" s="293">
        <v>2149862899</v>
      </c>
      <c r="B1941" s="293" t="s">
        <v>2860</v>
      </c>
      <c r="C1941" s="293" t="s">
        <v>6973</v>
      </c>
      <c r="D1941" s="293" t="s">
        <v>2869</v>
      </c>
      <c r="E1941" s="293" t="s">
        <v>2863</v>
      </c>
      <c r="F1941" s="293" t="s">
        <v>2864</v>
      </c>
      <c r="G1941" s="293" t="s">
        <v>2923</v>
      </c>
      <c r="H1941" s="293" t="s">
        <v>3026</v>
      </c>
      <c r="I1941" s="293" t="s">
        <v>6974</v>
      </c>
      <c r="J1941" s="293" t="s">
        <v>6736</v>
      </c>
      <c r="K1941" s="293" t="s">
        <v>6818</v>
      </c>
    </row>
    <row r="1942" spans="1:11" ht="14.9" customHeight="1">
      <c r="A1942" s="298">
        <v>2149876161</v>
      </c>
      <c r="B1942" s="298" t="s">
        <v>2860</v>
      </c>
      <c r="C1942" s="299" t="s">
        <v>6975</v>
      </c>
      <c r="D1942" s="298" t="s">
        <v>2869</v>
      </c>
      <c r="E1942" s="298" t="s">
        <v>2863</v>
      </c>
      <c r="F1942" s="298" t="s">
        <v>2864</v>
      </c>
      <c r="G1942" s="298" t="s">
        <v>2865</v>
      </c>
      <c r="H1942" s="298" t="s">
        <v>3421</v>
      </c>
      <c r="I1942" s="298" t="s">
        <v>6976</v>
      </c>
      <c r="J1942" s="300">
        <v>45506</v>
      </c>
      <c r="K1942" s="300">
        <v>45514</v>
      </c>
    </row>
    <row r="1943" spans="1:11" ht="14.9" customHeight="1">
      <c r="A1943" s="298">
        <v>2149876119</v>
      </c>
      <c r="B1943" s="298" t="s">
        <v>2860</v>
      </c>
      <c r="C1943" s="299" t="s">
        <v>6977</v>
      </c>
      <c r="D1943" s="298" t="s">
        <v>2869</v>
      </c>
      <c r="E1943" s="298" t="s">
        <v>2863</v>
      </c>
      <c r="F1943" s="298" t="s">
        <v>2864</v>
      </c>
      <c r="G1943" s="298" t="s">
        <v>2923</v>
      </c>
      <c r="H1943" s="298" t="s">
        <v>2978</v>
      </c>
      <c r="I1943" s="298" t="s">
        <v>6978</v>
      </c>
      <c r="J1943" s="300">
        <v>45491</v>
      </c>
      <c r="K1943" s="300">
        <v>45499</v>
      </c>
    </row>
    <row r="1944" spans="1:11" ht="14.9" customHeight="1">
      <c r="A1944" s="298">
        <v>2149876059</v>
      </c>
      <c r="B1944" s="298" t="s">
        <v>2860</v>
      </c>
      <c r="C1944" s="299" t="s">
        <v>6979</v>
      </c>
      <c r="D1944" s="298" t="s">
        <v>2869</v>
      </c>
      <c r="E1944" s="298" t="s">
        <v>2863</v>
      </c>
      <c r="F1944" s="298" t="s">
        <v>2864</v>
      </c>
      <c r="G1944" s="298" t="s">
        <v>3321</v>
      </c>
      <c r="H1944" s="298" t="s">
        <v>3819</v>
      </c>
      <c r="I1944" s="298" t="s">
        <v>6980</v>
      </c>
      <c r="J1944" s="300">
        <v>45502</v>
      </c>
      <c r="K1944" s="300">
        <v>45510</v>
      </c>
    </row>
    <row r="1945" spans="1:11" ht="14.9" customHeight="1">
      <c r="A1945" s="298">
        <v>2149874695</v>
      </c>
      <c r="B1945" s="298" t="s">
        <v>2860</v>
      </c>
      <c r="C1945" s="299" t="s">
        <v>6981</v>
      </c>
      <c r="D1945" s="298" t="s">
        <v>2869</v>
      </c>
      <c r="E1945" s="298" t="s">
        <v>2863</v>
      </c>
      <c r="F1945" s="298" t="s">
        <v>2864</v>
      </c>
      <c r="G1945" s="298" t="s">
        <v>2954</v>
      </c>
      <c r="H1945" s="298" t="s">
        <v>3778</v>
      </c>
      <c r="I1945" s="298" t="s">
        <v>6982</v>
      </c>
      <c r="J1945" s="300">
        <v>45509</v>
      </c>
      <c r="K1945" s="300">
        <v>45517</v>
      </c>
    </row>
    <row r="1946" spans="1:11" ht="14.9" customHeight="1">
      <c r="A1946" s="298">
        <v>2149874358</v>
      </c>
      <c r="B1946" s="298" t="s">
        <v>2860</v>
      </c>
      <c r="C1946" s="299" t="s">
        <v>6983</v>
      </c>
      <c r="D1946" s="298" t="s">
        <v>2869</v>
      </c>
      <c r="E1946" s="298" t="s">
        <v>2863</v>
      </c>
      <c r="F1946" s="298" t="s">
        <v>2864</v>
      </c>
      <c r="G1946" s="298" t="s">
        <v>2865</v>
      </c>
      <c r="H1946" s="298" t="s">
        <v>3185</v>
      </c>
      <c r="I1946" s="298" t="s">
        <v>6984</v>
      </c>
      <c r="J1946" s="300">
        <v>45512</v>
      </c>
      <c r="K1946" s="300">
        <v>45520</v>
      </c>
    </row>
    <row r="1947" spans="1:11" ht="14.9" customHeight="1">
      <c r="A1947" s="298">
        <v>2149884422</v>
      </c>
      <c r="B1947" s="298" t="s">
        <v>2860</v>
      </c>
      <c r="C1947" s="299" t="s">
        <v>6985</v>
      </c>
      <c r="D1947" s="298" t="s">
        <v>2869</v>
      </c>
      <c r="E1947" s="298" t="s">
        <v>2863</v>
      </c>
      <c r="F1947" s="298" t="s">
        <v>2864</v>
      </c>
      <c r="G1947" s="298" t="s">
        <v>2911</v>
      </c>
      <c r="H1947" s="298" t="s">
        <v>3122</v>
      </c>
      <c r="I1947" s="298" t="s">
        <v>6986</v>
      </c>
      <c r="J1947" s="300">
        <v>45505</v>
      </c>
      <c r="K1947" s="300">
        <v>45513</v>
      </c>
    </row>
    <row r="1948" spans="1:11" ht="14.9" customHeight="1">
      <c r="A1948" s="298">
        <v>2149881253</v>
      </c>
      <c r="B1948" s="298" t="s">
        <v>2860</v>
      </c>
      <c r="C1948" s="299" t="s">
        <v>6987</v>
      </c>
      <c r="D1948" s="298" t="s">
        <v>2869</v>
      </c>
      <c r="E1948" s="298" t="s">
        <v>2863</v>
      </c>
      <c r="F1948" s="298" t="s">
        <v>2864</v>
      </c>
      <c r="G1948" s="298" t="s">
        <v>2911</v>
      </c>
      <c r="H1948" s="298" t="s">
        <v>3122</v>
      </c>
      <c r="I1948" s="298" t="s">
        <v>1854</v>
      </c>
      <c r="J1948" s="300">
        <v>45504</v>
      </c>
      <c r="K1948" s="300">
        <v>45512</v>
      </c>
    </row>
    <row r="1949" spans="1:11" ht="14.9" customHeight="1">
      <c r="A1949" s="298">
        <v>2149879221</v>
      </c>
      <c r="B1949" s="298" t="s">
        <v>2860</v>
      </c>
      <c r="C1949" s="299" t="s">
        <v>6988</v>
      </c>
      <c r="D1949" s="298" t="s">
        <v>2869</v>
      </c>
      <c r="E1949" s="298" t="s">
        <v>2863</v>
      </c>
      <c r="F1949" s="298" t="s">
        <v>2864</v>
      </c>
      <c r="G1949" s="298" t="s">
        <v>2865</v>
      </c>
      <c r="H1949" s="298" t="s">
        <v>4290</v>
      </c>
      <c r="I1949" s="298" t="s">
        <v>6989</v>
      </c>
      <c r="J1949" s="300">
        <v>45505</v>
      </c>
      <c r="K1949" s="300">
        <v>45513</v>
      </c>
    </row>
    <row r="1950" spans="1:11" ht="14.9" customHeight="1">
      <c r="A1950" s="298">
        <v>2149878412</v>
      </c>
      <c r="B1950" s="298" t="s">
        <v>2860</v>
      </c>
      <c r="C1950" s="299" t="s">
        <v>6990</v>
      </c>
      <c r="D1950" s="298" t="s">
        <v>2869</v>
      </c>
      <c r="E1950" s="298" t="s">
        <v>2863</v>
      </c>
      <c r="F1950" s="298" t="s">
        <v>2864</v>
      </c>
      <c r="G1950" s="298" t="s">
        <v>2865</v>
      </c>
      <c r="H1950" s="298" t="s">
        <v>2971</v>
      </c>
      <c r="I1950" s="298" t="s">
        <v>6991</v>
      </c>
      <c r="J1950" s="300">
        <v>45509</v>
      </c>
      <c r="K1950" s="300">
        <v>45517</v>
      </c>
    </row>
    <row r="1951" spans="1:11" ht="14.9" customHeight="1">
      <c r="A1951" s="298">
        <v>2149878396</v>
      </c>
      <c r="B1951" s="298" t="s">
        <v>2860</v>
      </c>
      <c r="C1951" s="299" t="s">
        <v>6992</v>
      </c>
      <c r="D1951" s="298" t="s">
        <v>2869</v>
      </c>
      <c r="E1951" s="298" t="s">
        <v>2863</v>
      </c>
      <c r="F1951" s="298" t="s">
        <v>2864</v>
      </c>
      <c r="G1951" s="298" t="s">
        <v>2865</v>
      </c>
      <c r="H1951" s="298" t="s">
        <v>4290</v>
      </c>
      <c r="I1951" s="298" t="s">
        <v>6993</v>
      </c>
      <c r="J1951" s="300">
        <v>45506</v>
      </c>
      <c r="K1951" s="300">
        <v>45514</v>
      </c>
    </row>
    <row r="1952" spans="1:11" ht="14.9" customHeight="1">
      <c r="A1952" s="298">
        <v>2149878348</v>
      </c>
      <c r="B1952" s="298" t="s">
        <v>2860</v>
      </c>
      <c r="C1952" s="299" t="s">
        <v>6994</v>
      </c>
      <c r="D1952" s="298" t="s">
        <v>2869</v>
      </c>
      <c r="E1952" s="298" t="s">
        <v>2863</v>
      </c>
      <c r="F1952" s="298" t="s">
        <v>2864</v>
      </c>
      <c r="G1952" s="298" t="s">
        <v>2865</v>
      </c>
      <c r="H1952" s="298" t="s">
        <v>4290</v>
      </c>
      <c r="I1952" s="298" t="s">
        <v>6995</v>
      </c>
      <c r="J1952" s="300">
        <v>45506</v>
      </c>
      <c r="K1952" s="300">
        <v>45514</v>
      </c>
    </row>
    <row r="1953" spans="1:11" ht="14.9" customHeight="1">
      <c r="A1953" s="298">
        <v>2149886785</v>
      </c>
      <c r="B1953" s="298" t="s">
        <v>2860</v>
      </c>
      <c r="C1953" s="299" t="s">
        <v>6996</v>
      </c>
      <c r="D1953" s="298" t="s">
        <v>2869</v>
      </c>
      <c r="E1953" s="298" t="s">
        <v>2863</v>
      </c>
      <c r="F1953" s="298" t="s">
        <v>2864</v>
      </c>
      <c r="G1953" s="298" t="s">
        <v>2865</v>
      </c>
      <c r="H1953" s="298" t="s">
        <v>2978</v>
      </c>
      <c r="I1953" s="298" t="s">
        <v>6997</v>
      </c>
      <c r="J1953" s="300" t="s">
        <v>6956</v>
      </c>
      <c r="K1953" s="300" t="s">
        <v>6998</v>
      </c>
    </row>
    <row r="1954" spans="1:11" ht="14.9" customHeight="1">
      <c r="A1954" s="298">
        <v>2149886224</v>
      </c>
      <c r="B1954" s="298" t="s">
        <v>2860</v>
      </c>
      <c r="C1954" s="299" t="s">
        <v>6999</v>
      </c>
      <c r="D1954" s="298" t="s">
        <v>2869</v>
      </c>
      <c r="E1954" s="298" t="s">
        <v>2863</v>
      </c>
      <c r="F1954" s="298" t="s">
        <v>2864</v>
      </c>
      <c r="G1954" s="298" t="s">
        <v>2865</v>
      </c>
      <c r="H1954" s="298" t="s">
        <v>2978</v>
      </c>
      <c r="I1954" s="298" t="s">
        <v>7000</v>
      </c>
      <c r="J1954" s="300" t="s">
        <v>6921</v>
      </c>
      <c r="K1954" s="300" t="s">
        <v>7001</v>
      </c>
    </row>
    <row r="1955" spans="1:11" ht="14.9" customHeight="1">
      <c r="A1955" s="298">
        <v>2149885351</v>
      </c>
      <c r="B1955" s="298" t="s">
        <v>2860</v>
      </c>
      <c r="C1955" s="299" t="s">
        <v>7002</v>
      </c>
      <c r="D1955" s="298" t="s">
        <v>2876</v>
      </c>
      <c r="E1955" s="298" t="s">
        <v>2863</v>
      </c>
      <c r="F1955" s="298" t="s">
        <v>2864</v>
      </c>
      <c r="G1955" s="298" t="s">
        <v>2865</v>
      </c>
      <c r="H1955" s="298" t="s">
        <v>4852</v>
      </c>
      <c r="I1955" s="298" t="s">
        <v>7003</v>
      </c>
      <c r="J1955" s="300" t="s">
        <v>6899</v>
      </c>
      <c r="K1955" s="300" t="s">
        <v>7004</v>
      </c>
    </row>
    <row r="1956" spans="1:11" ht="14.9" customHeight="1">
      <c r="A1956" s="298">
        <v>2149900972</v>
      </c>
      <c r="B1956" s="298" t="s">
        <v>2860</v>
      </c>
      <c r="C1956" s="299" t="s">
        <v>7005</v>
      </c>
      <c r="D1956" s="298" t="s">
        <v>2869</v>
      </c>
      <c r="E1956" s="298" t="s">
        <v>2863</v>
      </c>
      <c r="F1956" s="298" t="s">
        <v>2864</v>
      </c>
      <c r="G1956" s="298" t="s">
        <v>2923</v>
      </c>
      <c r="H1956" s="298" t="s">
        <v>2971</v>
      </c>
      <c r="I1956" s="298" t="s">
        <v>7006</v>
      </c>
      <c r="J1956" s="300">
        <v>45494</v>
      </c>
      <c r="K1956" s="300">
        <v>45502</v>
      </c>
    </row>
    <row r="1957" spans="1:11" ht="14.9" customHeight="1">
      <c r="A1957" s="298">
        <v>2149899597</v>
      </c>
      <c r="B1957" s="298" t="s">
        <v>2860</v>
      </c>
      <c r="C1957" s="299" t="s">
        <v>7007</v>
      </c>
      <c r="D1957" s="298" t="s">
        <v>2869</v>
      </c>
      <c r="E1957" s="298" t="s">
        <v>2863</v>
      </c>
      <c r="F1957" s="298" t="s">
        <v>2864</v>
      </c>
      <c r="G1957" s="298" t="s">
        <v>2923</v>
      </c>
      <c r="H1957" s="298" t="s">
        <v>3026</v>
      </c>
      <c r="I1957" s="298" t="s">
        <v>7008</v>
      </c>
      <c r="J1957" s="300">
        <v>45492</v>
      </c>
      <c r="K1957" s="300">
        <v>45500</v>
      </c>
    </row>
    <row r="1958" spans="1:11" ht="14.9" customHeight="1">
      <c r="A1958" s="298">
        <v>2149899083</v>
      </c>
      <c r="B1958" s="298" t="s">
        <v>2860</v>
      </c>
      <c r="C1958" s="299" t="s">
        <v>7009</v>
      </c>
      <c r="D1958" s="298" t="s">
        <v>2869</v>
      </c>
      <c r="E1958" s="298" t="s">
        <v>2863</v>
      </c>
      <c r="F1958" s="298" t="s">
        <v>2864</v>
      </c>
      <c r="G1958" s="298" t="s">
        <v>2920</v>
      </c>
      <c r="H1958" s="298" t="s">
        <v>3037</v>
      </c>
      <c r="I1958" s="298" t="s">
        <v>7010</v>
      </c>
      <c r="J1958" s="300">
        <v>45509</v>
      </c>
      <c r="K1958" s="300">
        <v>45517</v>
      </c>
    </row>
    <row r="1959" spans="1:11" ht="14.9" customHeight="1">
      <c r="A1959" s="298">
        <v>2149897323</v>
      </c>
      <c r="B1959" s="298" t="s">
        <v>2860</v>
      </c>
      <c r="C1959" s="299" t="s">
        <v>7011</v>
      </c>
      <c r="D1959" s="298" t="s">
        <v>2862</v>
      </c>
      <c r="E1959" s="298" t="s">
        <v>2863</v>
      </c>
      <c r="F1959" s="298" t="s">
        <v>2864</v>
      </c>
      <c r="G1959" s="298" t="s">
        <v>2920</v>
      </c>
      <c r="H1959" s="298" t="s">
        <v>2884</v>
      </c>
      <c r="I1959" s="298" t="s">
        <v>7012</v>
      </c>
      <c r="J1959" s="300">
        <v>45512</v>
      </c>
      <c r="K1959" s="300">
        <v>45520</v>
      </c>
    </row>
    <row r="1960" spans="1:11" ht="14.9" customHeight="1">
      <c r="A1960" s="298">
        <v>2149896541</v>
      </c>
      <c r="B1960" s="298" t="s">
        <v>2860</v>
      </c>
      <c r="C1960" s="299" t="s">
        <v>7013</v>
      </c>
      <c r="D1960" s="298" t="s">
        <v>2862</v>
      </c>
      <c r="E1960" s="298" t="s">
        <v>2863</v>
      </c>
      <c r="F1960" s="298" t="s">
        <v>2864</v>
      </c>
      <c r="G1960" s="298" t="s">
        <v>4868</v>
      </c>
      <c r="H1960" s="298" t="s">
        <v>4310</v>
      </c>
      <c r="I1960" s="298" t="s">
        <v>7014</v>
      </c>
      <c r="J1960" s="300">
        <v>45245</v>
      </c>
      <c r="K1960" s="300">
        <v>45253</v>
      </c>
    </row>
    <row r="1961" spans="1:11" ht="14.9" customHeight="1">
      <c r="A1961" s="298">
        <v>2149896511</v>
      </c>
      <c r="B1961" s="298" t="s">
        <v>2860</v>
      </c>
      <c r="C1961" s="299" t="s">
        <v>7015</v>
      </c>
      <c r="D1961" s="298" t="s">
        <v>2862</v>
      </c>
      <c r="E1961" s="298" t="s">
        <v>2863</v>
      </c>
      <c r="F1961" s="298" t="s">
        <v>2864</v>
      </c>
      <c r="G1961" s="298" t="s">
        <v>2911</v>
      </c>
      <c r="H1961" s="298" t="s">
        <v>2880</v>
      </c>
      <c r="I1961" s="298" t="s">
        <v>7016</v>
      </c>
      <c r="J1961" s="300">
        <v>45251</v>
      </c>
      <c r="K1961" s="300">
        <v>45259</v>
      </c>
    </row>
    <row r="1962" spans="1:11" ht="14.9" customHeight="1">
      <c r="A1962" s="298">
        <v>2149896461</v>
      </c>
      <c r="B1962" s="298" t="s">
        <v>2860</v>
      </c>
      <c r="C1962" s="299" t="s">
        <v>7017</v>
      </c>
      <c r="D1962" s="298" t="s">
        <v>2862</v>
      </c>
      <c r="E1962" s="298" t="s">
        <v>2863</v>
      </c>
      <c r="F1962" s="298" t="s">
        <v>2864</v>
      </c>
      <c r="G1962" s="298" t="s">
        <v>2920</v>
      </c>
      <c r="H1962" s="298" t="s">
        <v>2884</v>
      </c>
      <c r="I1962" s="298" t="s">
        <v>7018</v>
      </c>
      <c r="J1962" s="300">
        <v>45280</v>
      </c>
      <c r="K1962" s="300">
        <v>45288</v>
      </c>
    </row>
    <row r="1963" spans="1:11" ht="14.9" customHeight="1">
      <c r="A1963" s="298">
        <v>2149895914</v>
      </c>
      <c r="B1963" s="298" t="s">
        <v>2860</v>
      </c>
      <c r="C1963" s="299" t="s">
        <v>7019</v>
      </c>
      <c r="D1963" s="298" t="s">
        <v>2876</v>
      </c>
      <c r="E1963" s="298" t="s">
        <v>2863</v>
      </c>
      <c r="F1963" s="298" t="s">
        <v>2864</v>
      </c>
      <c r="G1963" s="298" t="s">
        <v>7020</v>
      </c>
      <c r="H1963" s="298" t="s">
        <v>4505</v>
      </c>
      <c r="I1963" s="298" t="s">
        <v>7021</v>
      </c>
      <c r="J1963" s="300">
        <v>45503</v>
      </c>
      <c r="K1963" s="300">
        <v>45511</v>
      </c>
    </row>
    <row r="1964" spans="1:11" ht="14.9" customHeight="1">
      <c r="A1964" s="298">
        <v>2149894575</v>
      </c>
      <c r="B1964" s="298" t="s">
        <v>2860</v>
      </c>
      <c r="C1964" s="299" t="s">
        <v>7022</v>
      </c>
      <c r="D1964" s="298" t="s">
        <v>2869</v>
      </c>
      <c r="E1964" s="298" t="s">
        <v>2863</v>
      </c>
      <c r="F1964" s="298" t="s">
        <v>2864</v>
      </c>
      <c r="G1964" s="298" t="s">
        <v>2923</v>
      </c>
      <c r="H1964" s="298" t="s">
        <v>3106</v>
      </c>
      <c r="I1964" s="298" t="s">
        <v>7023</v>
      </c>
      <c r="J1964" s="300">
        <v>45495</v>
      </c>
      <c r="K1964" s="300">
        <v>45503</v>
      </c>
    </row>
    <row r="1965" spans="1:11" ht="14.9" customHeight="1">
      <c r="A1965" s="298">
        <v>2149905961</v>
      </c>
      <c r="B1965" s="298" t="s">
        <v>2860</v>
      </c>
      <c r="C1965" s="299" t="s">
        <v>7024</v>
      </c>
      <c r="D1965" s="298" t="s">
        <v>2862</v>
      </c>
      <c r="E1965" s="298" t="s">
        <v>2863</v>
      </c>
      <c r="F1965" s="298" t="s">
        <v>2864</v>
      </c>
      <c r="G1965" s="298" t="s">
        <v>2923</v>
      </c>
      <c r="H1965" s="298" t="s">
        <v>7025</v>
      </c>
      <c r="I1965" s="298" t="s">
        <v>7026</v>
      </c>
      <c r="J1965" s="300" t="s">
        <v>6914</v>
      </c>
      <c r="K1965" s="300" t="s">
        <v>7027</v>
      </c>
    </row>
    <row r="1966" spans="1:11" ht="14.9" customHeight="1">
      <c r="A1966" s="298">
        <v>2149905894</v>
      </c>
      <c r="B1966" s="298" t="s">
        <v>2860</v>
      </c>
      <c r="C1966" s="299" t="s">
        <v>7028</v>
      </c>
      <c r="D1966" s="298" t="s">
        <v>2862</v>
      </c>
      <c r="E1966" s="298" t="s">
        <v>2863</v>
      </c>
      <c r="F1966" s="298" t="s">
        <v>2864</v>
      </c>
      <c r="G1966" s="298" t="s">
        <v>2865</v>
      </c>
      <c r="H1966" s="298" t="s">
        <v>2880</v>
      </c>
      <c r="I1966" s="298" t="s">
        <v>7029</v>
      </c>
      <c r="J1966" s="300" t="s">
        <v>6921</v>
      </c>
      <c r="K1966" s="300" t="s">
        <v>7001</v>
      </c>
    </row>
    <row r="1967" spans="1:11" ht="14.9" customHeight="1">
      <c r="A1967" s="298">
        <v>2149905886</v>
      </c>
      <c r="B1967" s="298" t="s">
        <v>2860</v>
      </c>
      <c r="C1967" s="299" t="s">
        <v>7030</v>
      </c>
      <c r="D1967" s="298" t="s">
        <v>2862</v>
      </c>
      <c r="E1967" s="298" t="s">
        <v>2863</v>
      </c>
      <c r="F1967" s="298" t="s">
        <v>2864</v>
      </c>
      <c r="G1967" s="298" t="s">
        <v>2865</v>
      </c>
      <c r="H1967" s="298" t="s">
        <v>4356</v>
      </c>
      <c r="I1967" s="298" t="s">
        <v>7031</v>
      </c>
      <c r="J1967" s="300" t="s">
        <v>6921</v>
      </c>
      <c r="K1967" s="300" t="s">
        <v>7001</v>
      </c>
    </row>
    <row r="1968" spans="1:11" ht="14.9" customHeight="1">
      <c r="A1968" s="298">
        <v>2149905852</v>
      </c>
      <c r="B1968" s="298" t="s">
        <v>2860</v>
      </c>
      <c r="C1968" s="299" t="s">
        <v>7032</v>
      </c>
      <c r="D1968" s="298" t="s">
        <v>2862</v>
      </c>
      <c r="E1968" s="298" t="s">
        <v>2863</v>
      </c>
      <c r="F1968" s="298" t="s">
        <v>2864</v>
      </c>
      <c r="G1968" s="298" t="s">
        <v>2865</v>
      </c>
      <c r="H1968" s="298" t="s">
        <v>4356</v>
      </c>
      <c r="I1968" s="298" t="s">
        <v>7033</v>
      </c>
      <c r="J1968" s="300" t="s">
        <v>7034</v>
      </c>
      <c r="K1968" s="300" t="s">
        <v>7035</v>
      </c>
    </row>
    <row r="1969" spans="1:11" ht="14.9" customHeight="1">
      <c r="A1969" s="298">
        <v>2149905710</v>
      </c>
      <c r="B1969" s="298" t="s">
        <v>2860</v>
      </c>
      <c r="C1969" s="299" t="s">
        <v>7036</v>
      </c>
      <c r="D1969" s="298" t="s">
        <v>2869</v>
      </c>
      <c r="E1969" s="298" t="s">
        <v>2863</v>
      </c>
      <c r="F1969" s="298" t="s">
        <v>2864</v>
      </c>
      <c r="G1969" s="298" t="s">
        <v>3321</v>
      </c>
      <c r="H1969" s="298" t="s">
        <v>3819</v>
      </c>
      <c r="I1969" s="298" t="s">
        <v>6980</v>
      </c>
      <c r="J1969" s="300" t="s">
        <v>6998</v>
      </c>
      <c r="K1969" s="300" t="s">
        <v>7037</v>
      </c>
    </row>
    <row r="1970" spans="1:11" ht="14.9" customHeight="1">
      <c r="A1970" s="298">
        <v>2149905600</v>
      </c>
      <c r="B1970" s="298" t="s">
        <v>2860</v>
      </c>
      <c r="C1970" s="299" t="s">
        <v>7038</v>
      </c>
      <c r="D1970" s="298" t="s">
        <v>2869</v>
      </c>
      <c r="E1970" s="298" t="s">
        <v>2863</v>
      </c>
      <c r="F1970" s="298" t="s">
        <v>2864</v>
      </c>
      <c r="G1970" s="298" t="s">
        <v>2923</v>
      </c>
      <c r="H1970" s="298" t="s">
        <v>2971</v>
      </c>
      <c r="I1970" s="298" t="s">
        <v>7039</v>
      </c>
      <c r="J1970" s="300" t="s">
        <v>6877</v>
      </c>
      <c r="K1970" s="300" t="s">
        <v>6921</v>
      </c>
    </row>
    <row r="1971" spans="1:11" ht="14.9" customHeight="1">
      <c r="A1971" s="298">
        <v>2149921465</v>
      </c>
      <c r="B1971" s="298" t="s">
        <v>2860</v>
      </c>
      <c r="C1971" s="299" t="s">
        <v>7040</v>
      </c>
      <c r="D1971" s="298" t="s">
        <v>2869</v>
      </c>
      <c r="E1971" s="298" t="s">
        <v>2863</v>
      </c>
      <c r="F1971" s="298" t="s">
        <v>2864</v>
      </c>
      <c r="G1971" s="298" t="s">
        <v>3023</v>
      </c>
      <c r="H1971" s="298" t="s">
        <v>2960</v>
      </c>
      <c r="I1971" s="298" t="s">
        <v>7041</v>
      </c>
      <c r="J1971" s="300" t="s">
        <v>6888</v>
      </c>
      <c r="K1971" s="300" t="s">
        <v>6889</v>
      </c>
    </row>
    <row r="1972" spans="1:11" ht="14.9" customHeight="1">
      <c r="A1972" s="298">
        <v>2149920550</v>
      </c>
      <c r="B1972" s="298" t="s">
        <v>2860</v>
      </c>
      <c r="C1972" s="299" t="s">
        <v>7042</v>
      </c>
      <c r="D1972" s="298" t="s">
        <v>2876</v>
      </c>
      <c r="E1972" s="298" t="s">
        <v>2863</v>
      </c>
      <c r="F1972" s="298" t="s">
        <v>2864</v>
      </c>
      <c r="G1972" s="298" t="s">
        <v>4088</v>
      </c>
      <c r="H1972" s="298" t="s">
        <v>2912</v>
      </c>
      <c r="I1972" s="298" t="s">
        <v>7043</v>
      </c>
      <c r="J1972" s="300" t="s">
        <v>6895</v>
      </c>
      <c r="K1972" s="300" t="s">
        <v>6896</v>
      </c>
    </row>
    <row r="1973" spans="1:11" ht="14.9" customHeight="1">
      <c r="A1973" s="298">
        <v>2149919570</v>
      </c>
      <c r="B1973" s="298" t="s">
        <v>2860</v>
      </c>
      <c r="C1973" s="299" t="s">
        <v>7044</v>
      </c>
      <c r="D1973" s="298" t="s">
        <v>2869</v>
      </c>
      <c r="E1973" s="298" t="s">
        <v>2863</v>
      </c>
      <c r="F1973" s="298" t="s">
        <v>2864</v>
      </c>
      <c r="G1973" s="298" t="s">
        <v>2902</v>
      </c>
      <c r="H1973" s="298" t="s">
        <v>3106</v>
      </c>
      <c r="I1973" s="298" t="s">
        <v>7045</v>
      </c>
      <c r="J1973" s="300" t="s">
        <v>6956</v>
      </c>
      <c r="K1973" s="300" t="s">
        <v>6998</v>
      </c>
    </row>
    <row r="1974" spans="1:11" ht="14.9" customHeight="1">
      <c r="A1974" s="298">
        <v>2149919399</v>
      </c>
      <c r="B1974" s="298" t="s">
        <v>2860</v>
      </c>
      <c r="C1974" s="299" t="s">
        <v>7046</v>
      </c>
      <c r="D1974" s="298" t="s">
        <v>2869</v>
      </c>
      <c r="E1974" s="298" t="s">
        <v>2863</v>
      </c>
      <c r="F1974" s="298" t="s">
        <v>2864</v>
      </c>
      <c r="G1974" s="298" t="s">
        <v>2923</v>
      </c>
      <c r="H1974" s="298" t="s">
        <v>3026</v>
      </c>
      <c r="I1974" s="298" t="s">
        <v>7047</v>
      </c>
      <c r="J1974" s="300" t="s">
        <v>6877</v>
      </c>
      <c r="K1974" s="300" t="s">
        <v>6921</v>
      </c>
    </row>
    <row r="1975" spans="1:11" ht="14.9" customHeight="1">
      <c r="A1975" s="298">
        <v>2149919361</v>
      </c>
      <c r="B1975" s="298" t="s">
        <v>2860</v>
      </c>
      <c r="C1975" s="299" t="s">
        <v>7048</v>
      </c>
      <c r="D1975" s="298" t="s">
        <v>2862</v>
      </c>
      <c r="E1975" s="298" t="s">
        <v>2863</v>
      </c>
      <c r="F1975" s="298" t="s">
        <v>2864</v>
      </c>
      <c r="G1975" s="298" t="s">
        <v>2923</v>
      </c>
      <c r="H1975" s="298" t="s">
        <v>4122</v>
      </c>
      <c r="I1975" s="298" t="s">
        <v>7049</v>
      </c>
      <c r="J1975" s="300" t="s">
        <v>6955</v>
      </c>
      <c r="K1975" s="300" t="s">
        <v>6956</v>
      </c>
    </row>
    <row r="1976" spans="1:11" ht="14.9" customHeight="1">
      <c r="A1976" s="298">
        <v>2149918917</v>
      </c>
      <c r="B1976" s="298" t="s">
        <v>2860</v>
      </c>
      <c r="C1976" s="299" t="s">
        <v>7050</v>
      </c>
      <c r="D1976" s="298" t="s">
        <v>2869</v>
      </c>
      <c r="E1976" s="298" t="s">
        <v>2863</v>
      </c>
      <c r="F1976" s="298" t="s">
        <v>2864</v>
      </c>
      <c r="G1976" s="298" t="s">
        <v>2902</v>
      </c>
      <c r="H1976" s="298" t="s">
        <v>3007</v>
      </c>
      <c r="I1976" s="298" t="s">
        <v>7051</v>
      </c>
      <c r="J1976" s="300" t="s">
        <v>6895</v>
      </c>
      <c r="K1976" s="300" t="s">
        <v>6896</v>
      </c>
    </row>
    <row r="1977" spans="1:11" ht="14.9" customHeight="1">
      <c r="A1977" s="298">
        <v>2149918799</v>
      </c>
      <c r="B1977" s="298" t="s">
        <v>2860</v>
      </c>
      <c r="C1977" s="299" t="s">
        <v>7052</v>
      </c>
      <c r="D1977" s="298" t="s">
        <v>2869</v>
      </c>
      <c r="E1977" s="298" t="s">
        <v>2863</v>
      </c>
      <c r="F1977" s="298" t="s">
        <v>2864</v>
      </c>
      <c r="G1977" s="298" t="s">
        <v>2865</v>
      </c>
      <c r="H1977" s="298" t="s">
        <v>3106</v>
      </c>
      <c r="I1977" s="298" t="s">
        <v>7053</v>
      </c>
      <c r="J1977" s="300" t="s">
        <v>7034</v>
      </c>
      <c r="K1977" s="300" t="s">
        <v>7035</v>
      </c>
    </row>
    <row r="1978" spans="1:11" ht="14.9" customHeight="1">
      <c r="A1978" s="298">
        <v>2149918289</v>
      </c>
      <c r="B1978" s="298" t="s">
        <v>2860</v>
      </c>
      <c r="C1978" s="299" t="s">
        <v>7054</v>
      </c>
      <c r="D1978" s="298" t="s">
        <v>2869</v>
      </c>
      <c r="E1978" s="298" t="s">
        <v>2863</v>
      </c>
      <c r="F1978" s="298" t="s">
        <v>2864</v>
      </c>
      <c r="G1978" s="298" t="s">
        <v>2865</v>
      </c>
      <c r="H1978" s="298" t="s">
        <v>2978</v>
      </c>
      <c r="I1978" s="298" t="s">
        <v>7055</v>
      </c>
      <c r="J1978" s="300" t="s">
        <v>7001</v>
      </c>
      <c r="K1978" s="300" t="s">
        <v>7056</v>
      </c>
    </row>
    <row r="1979" spans="1:11" ht="14.9" customHeight="1">
      <c r="A1979" s="298">
        <v>2149918273</v>
      </c>
      <c r="B1979" s="298" t="s">
        <v>2860</v>
      </c>
      <c r="C1979" s="299" t="s">
        <v>7057</v>
      </c>
      <c r="D1979" s="298" t="s">
        <v>2869</v>
      </c>
      <c r="E1979" s="298" t="s">
        <v>2863</v>
      </c>
      <c r="F1979" s="298" t="s">
        <v>2864</v>
      </c>
      <c r="G1979" s="298" t="s">
        <v>2865</v>
      </c>
      <c r="H1979" s="298" t="s">
        <v>2960</v>
      </c>
      <c r="I1979" s="298" t="s">
        <v>7058</v>
      </c>
      <c r="J1979" s="300" t="s">
        <v>7059</v>
      </c>
      <c r="K1979" s="300" t="s">
        <v>7060</v>
      </c>
    </row>
    <row r="1980" spans="1:11" ht="14.9" customHeight="1">
      <c r="A1980" s="298">
        <v>2149918057</v>
      </c>
      <c r="B1980" s="298" t="s">
        <v>2860</v>
      </c>
      <c r="C1980" s="299" t="s">
        <v>7061</v>
      </c>
      <c r="D1980" s="298" t="s">
        <v>2869</v>
      </c>
      <c r="E1980" s="298" t="s">
        <v>2863</v>
      </c>
      <c r="F1980" s="298" t="s">
        <v>2864</v>
      </c>
      <c r="G1980" s="298" t="s">
        <v>2923</v>
      </c>
      <c r="H1980" s="298" t="s">
        <v>4287</v>
      </c>
      <c r="I1980" s="298" t="s">
        <v>7062</v>
      </c>
      <c r="J1980" s="300" t="s">
        <v>7004</v>
      </c>
      <c r="K1980" s="300" t="s">
        <v>7063</v>
      </c>
    </row>
    <row r="1981" spans="1:11" ht="14.9" customHeight="1">
      <c r="A1981" s="298">
        <v>2149917859</v>
      </c>
      <c r="B1981" s="298" t="s">
        <v>2860</v>
      </c>
      <c r="C1981" s="299" t="s">
        <v>7064</v>
      </c>
      <c r="D1981" s="298" t="s">
        <v>2869</v>
      </c>
      <c r="E1981" s="298" t="s">
        <v>2863</v>
      </c>
      <c r="F1981" s="298" t="s">
        <v>2864</v>
      </c>
      <c r="G1981" s="298" t="s">
        <v>2911</v>
      </c>
      <c r="H1981" s="298" t="s">
        <v>6068</v>
      </c>
      <c r="I1981" s="298" t="s">
        <v>7065</v>
      </c>
      <c r="J1981" s="300" t="s">
        <v>6956</v>
      </c>
      <c r="K1981" s="300" t="s">
        <v>6998</v>
      </c>
    </row>
    <row r="1982" spans="1:11" ht="14.9" customHeight="1">
      <c r="A1982" s="298">
        <v>2149917619</v>
      </c>
      <c r="B1982" s="298" t="s">
        <v>2860</v>
      </c>
      <c r="C1982" s="299" t="s">
        <v>7066</v>
      </c>
      <c r="D1982" s="298" t="s">
        <v>2869</v>
      </c>
      <c r="E1982" s="298" t="s">
        <v>2863</v>
      </c>
      <c r="F1982" s="298" t="s">
        <v>2864</v>
      </c>
      <c r="G1982" s="298" t="s">
        <v>2865</v>
      </c>
      <c r="H1982" s="298" t="s">
        <v>3037</v>
      </c>
      <c r="I1982" s="298" t="s">
        <v>7067</v>
      </c>
      <c r="J1982" s="300" t="s">
        <v>6896</v>
      </c>
      <c r="K1982" s="300" t="s">
        <v>7059</v>
      </c>
    </row>
    <row r="1983" spans="1:11" ht="14.9" customHeight="1">
      <c r="A1983" s="298">
        <v>2149913859</v>
      </c>
      <c r="B1983" s="298" t="s">
        <v>2860</v>
      </c>
      <c r="C1983" s="299" t="s">
        <v>7068</v>
      </c>
      <c r="D1983" s="298" t="s">
        <v>2869</v>
      </c>
      <c r="E1983" s="298" t="s">
        <v>2863</v>
      </c>
      <c r="F1983" s="298" t="s">
        <v>2864</v>
      </c>
      <c r="G1983" s="298" t="s">
        <v>2865</v>
      </c>
      <c r="H1983" s="298" t="s">
        <v>3185</v>
      </c>
      <c r="I1983" s="298" t="s">
        <v>7069</v>
      </c>
      <c r="J1983" s="300" t="s">
        <v>6896</v>
      </c>
      <c r="K1983" s="300" t="s">
        <v>7059</v>
      </c>
    </row>
    <row r="1984" spans="1:11" ht="14.9" customHeight="1">
      <c r="A1984" s="298">
        <v>2149913775</v>
      </c>
      <c r="B1984" s="298" t="s">
        <v>2860</v>
      </c>
      <c r="C1984" s="299" t="s">
        <v>7070</v>
      </c>
      <c r="D1984" s="298" t="s">
        <v>2869</v>
      </c>
      <c r="E1984" s="298" t="s">
        <v>2863</v>
      </c>
      <c r="F1984" s="298" t="s">
        <v>2864</v>
      </c>
      <c r="G1984" s="298" t="s">
        <v>2865</v>
      </c>
      <c r="H1984" s="298" t="s">
        <v>3185</v>
      </c>
      <c r="I1984" s="298" t="s">
        <v>7071</v>
      </c>
      <c r="J1984" s="300" t="s">
        <v>6896</v>
      </c>
      <c r="K1984" s="300" t="s">
        <v>7059</v>
      </c>
    </row>
    <row r="1985" spans="1:11" ht="14.9" customHeight="1">
      <c r="A1985" s="298">
        <v>2149913316</v>
      </c>
      <c r="B1985" s="298" t="s">
        <v>2860</v>
      </c>
      <c r="C1985" s="299" t="s">
        <v>7072</v>
      </c>
      <c r="D1985" s="298" t="s">
        <v>2869</v>
      </c>
      <c r="E1985" s="298" t="s">
        <v>2863</v>
      </c>
      <c r="F1985" s="298" t="s">
        <v>2864</v>
      </c>
      <c r="G1985" s="298" t="s">
        <v>2943</v>
      </c>
      <c r="H1985" s="298" t="s">
        <v>2971</v>
      </c>
      <c r="I1985" s="298" t="s">
        <v>7073</v>
      </c>
      <c r="J1985" s="300" t="s">
        <v>6812</v>
      </c>
      <c r="K1985" s="300" t="s">
        <v>6895</v>
      </c>
    </row>
    <row r="1986" spans="1:11" ht="14.9" customHeight="1">
      <c r="A1986" s="298">
        <v>2149911053</v>
      </c>
      <c r="B1986" s="298" t="s">
        <v>2860</v>
      </c>
      <c r="C1986" s="299" t="s">
        <v>7074</v>
      </c>
      <c r="D1986" s="298" t="s">
        <v>2869</v>
      </c>
      <c r="E1986" s="298" t="s">
        <v>2863</v>
      </c>
      <c r="F1986" s="298" t="s">
        <v>2864</v>
      </c>
      <c r="G1986" s="298" t="s">
        <v>2902</v>
      </c>
      <c r="H1986" s="298" t="s">
        <v>2978</v>
      </c>
      <c r="I1986" s="298" t="s">
        <v>7075</v>
      </c>
      <c r="J1986" s="300" t="s">
        <v>7034</v>
      </c>
      <c r="K1986" s="300" t="s">
        <v>7035</v>
      </c>
    </row>
    <row r="1987" spans="1:11" ht="14.9" customHeight="1">
      <c r="A1987" s="298">
        <v>2149909850</v>
      </c>
      <c r="B1987" s="298" t="s">
        <v>2860</v>
      </c>
      <c r="C1987" s="299" t="s">
        <v>7076</v>
      </c>
      <c r="D1987" s="298" t="s">
        <v>2869</v>
      </c>
      <c r="E1987" s="298" t="s">
        <v>2863</v>
      </c>
      <c r="F1987" s="298" t="s">
        <v>2864</v>
      </c>
      <c r="G1987" s="298" t="s">
        <v>3099</v>
      </c>
      <c r="H1987" s="298" t="s">
        <v>3204</v>
      </c>
      <c r="I1987" s="298" t="s">
        <v>7077</v>
      </c>
      <c r="J1987" s="300" t="s">
        <v>6998</v>
      </c>
      <c r="K1987" s="300" t="s">
        <v>7037</v>
      </c>
    </row>
    <row r="1988" spans="1:11" ht="14.9" customHeight="1">
      <c r="A1988" s="298">
        <v>2149929649</v>
      </c>
      <c r="B1988" s="298" t="s">
        <v>2860</v>
      </c>
      <c r="C1988" s="299" t="s">
        <v>7078</v>
      </c>
      <c r="D1988" s="298" t="s">
        <v>2869</v>
      </c>
      <c r="E1988" s="298" t="s">
        <v>2863</v>
      </c>
      <c r="F1988" s="298" t="s">
        <v>2864</v>
      </c>
      <c r="G1988" s="298" t="s">
        <v>2939</v>
      </c>
      <c r="H1988" s="298" t="s">
        <v>3106</v>
      </c>
      <c r="I1988" s="298" t="s">
        <v>7079</v>
      </c>
      <c r="J1988" s="300">
        <v>45497</v>
      </c>
      <c r="K1988" s="300">
        <v>45505</v>
      </c>
    </row>
    <row r="1989" spans="1:11" ht="14.9" customHeight="1">
      <c r="A1989" s="298">
        <v>2149928304</v>
      </c>
      <c r="B1989" s="298" t="s">
        <v>2860</v>
      </c>
      <c r="C1989" s="299" t="s">
        <v>7080</v>
      </c>
      <c r="D1989" s="298" t="s">
        <v>2869</v>
      </c>
      <c r="E1989" s="298" t="s">
        <v>2863</v>
      </c>
      <c r="F1989" s="298" t="s">
        <v>2864</v>
      </c>
      <c r="G1989" s="298" t="s">
        <v>2954</v>
      </c>
      <c r="H1989" s="298" t="s">
        <v>3026</v>
      </c>
      <c r="I1989" s="298" t="s">
        <v>7081</v>
      </c>
      <c r="J1989" s="300">
        <v>45498</v>
      </c>
      <c r="K1989" s="300">
        <v>45506</v>
      </c>
    </row>
    <row r="1990" spans="1:11" ht="14.9" customHeight="1">
      <c r="A1990" s="298">
        <v>2149930810</v>
      </c>
      <c r="B1990" s="298" t="s">
        <v>2860</v>
      </c>
      <c r="C1990" s="299" t="s">
        <v>7082</v>
      </c>
      <c r="D1990" s="298" t="s">
        <v>2869</v>
      </c>
      <c r="E1990" s="298" t="s">
        <v>2863</v>
      </c>
      <c r="F1990" s="298" t="s">
        <v>2864</v>
      </c>
      <c r="G1990" s="298" t="s">
        <v>2923</v>
      </c>
      <c r="H1990" s="298" t="s">
        <v>2999</v>
      </c>
      <c r="I1990" s="298" t="s">
        <v>7083</v>
      </c>
      <c r="J1990" s="300">
        <v>45500</v>
      </c>
      <c r="K1990" s="300">
        <v>45508</v>
      </c>
    </row>
    <row r="1991" spans="1:11" ht="14.9" customHeight="1">
      <c r="A1991" s="298">
        <v>2149930739</v>
      </c>
      <c r="B1991" s="298" t="s">
        <v>2860</v>
      </c>
      <c r="C1991" s="299" t="s">
        <v>7084</v>
      </c>
      <c r="D1991" s="298" t="s">
        <v>2869</v>
      </c>
      <c r="E1991" s="298" t="s">
        <v>2863</v>
      </c>
      <c r="F1991" s="298" t="s">
        <v>2864</v>
      </c>
      <c r="G1991" s="298" t="s">
        <v>2923</v>
      </c>
      <c r="H1991" s="298" t="s">
        <v>4374</v>
      </c>
      <c r="I1991" s="298" t="s">
        <v>7085</v>
      </c>
      <c r="J1991" s="300">
        <v>45498</v>
      </c>
      <c r="K1991" s="300">
        <v>45506</v>
      </c>
    </row>
    <row r="1992" spans="1:11" ht="14.9" customHeight="1">
      <c r="A1992" s="298">
        <v>2149930731</v>
      </c>
      <c r="B1992" s="298" t="s">
        <v>2860</v>
      </c>
      <c r="C1992" s="299" t="s">
        <v>7086</v>
      </c>
      <c r="D1992" s="298" t="s">
        <v>2869</v>
      </c>
      <c r="E1992" s="298" t="s">
        <v>2863</v>
      </c>
      <c r="F1992" s="298" t="s">
        <v>2864</v>
      </c>
      <c r="G1992" s="298" t="s">
        <v>2923</v>
      </c>
      <c r="H1992" s="298" t="s">
        <v>2978</v>
      </c>
      <c r="I1992" s="298" t="s">
        <v>7087</v>
      </c>
      <c r="J1992" s="300">
        <v>45499</v>
      </c>
      <c r="K1992" s="300">
        <v>45507</v>
      </c>
    </row>
    <row r="1993" spans="1:11" ht="14.9" customHeight="1">
      <c r="A1993" s="298">
        <v>2149936402</v>
      </c>
      <c r="B1993" s="298" t="s">
        <v>2860</v>
      </c>
      <c r="C1993" s="299" t="s">
        <v>7088</v>
      </c>
      <c r="D1993" s="298" t="s">
        <v>2869</v>
      </c>
      <c r="E1993" s="298" t="s">
        <v>2863</v>
      </c>
      <c r="F1993" s="298" t="s">
        <v>2864</v>
      </c>
      <c r="G1993" s="298" t="s">
        <v>2923</v>
      </c>
      <c r="H1993" s="298" t="s">
        <v>6521</v>
      </c>
      <c r="I1993" s="298" t="s">
        <v>7089</v>
      </c>
      <c r="J1993" s="300" t="s">
        <v>7059</v>
      </c>
      <c r="K1993" s="300" t="s">
        <v>7060</v>
      </c>
    </row>
    <row r="1994" spans="1:11" ht="14.9" customHeight="1">
      <c r="A1994" s="298">
        <v>2149935985</v>
      </c>
      <c r="B1994" s="298" t="s">
        <v>2860</v>
      </c>
      <c r="C1994" s="299" t="s">
        <v>7090</v>
      </c>
      <c r="D1994" s="298" t="s">
        <v>2869</v>
      </c>
      <c r="E1994" s="298" t="s">
        <v>2863</v>
      </c>
      <c r="F1994" s="298" t="s">
        <v>2864</v>
      </c>
      <c r="G1994" s="298" t="s">
        <v>2998</v>
      </c>
      <c r="H1994" s="298" t="s">
        <v>2999</v>
      </c>
      <c r="I1994" s="298" t="s">
        <v>7091</v>
      </c>
      <c r="J1994" s="300" t="s">
        <v>6921</v>
      </c>
      <c r="K1994" s="300" t="s">
        <v>7001</v>
      </c>
    </row>
    <row r="1995" spans="1:11" ht="14.9" customHeight="1">
      <c r="A1995" s="298">
        <v>2149935967</v>
      </c>
      <c r="B1995" s="298" t="s">
        <v>2860</v>
      </c>
      <c r="C1995" s="299" t="s">
        <v>7092</v>
      </c>
      <c r="D1995" s="298" t="s">
        <v>2869</v>
      </c>
      <c r="E1995" s="298" t="s">
        <v>2863</v>
      </c>
      <c r="F1995" s="298" t="s">
        <v>2864</v>
      </c>
      <c r="G1995" s="298" t="s">
        <v>2998</v>
      </c>
      <c r="H1995" s="298" t="s">
        <v>2999</v>
      </c>
      <c r="I1995" s="298" t="s">
        <v>7091</v>
      </c>
      <c r="J1995" s="300" t="s">
        <v>6921</v>
      </c>
      <c r="K1995" s="300" t="s">
        <v>7001</v>
      </c>
    </row>
    <row r="1996" spans="1:11" ht="14.9" customHeight="1">
      <c r="A1996" s="298">
        <v>2149935862</v>
      </c>
      <c r="B1996" s="298" t="s">
        <v>2860</v>
      </c>
      <c r="C1996" s="299" t="s">
        <v>7093</v>
      </c>
      <c r="D1996" s="298" t="s">
        <v>2869</v>
      </c>
      <c r="E1996" s="298" t="s">
        <v>2863</v>
      </c>
      <c r="F1996" s="298" t="s">
        <v>2864</v>
      </c>
      <c r="G1996" s="298" t="s">
        <v>2954</v>
      </c>
      <c r="H1996" s="298" t="s">
        <v>2999</v>
      </c>
      <c r="I1996" s="298" t="s">
        <v>7094</v>
      </c>
      <c r="J1996" s="300" t="s">
        <v>6956</v>
      </c>
      <c r="K1996" s="300" t="s">
        <v>6998</v>
      </c>
    </row>
    <row r="1997" spans="1:11" ht="14.9" customHeight="1">
      <c r="A1997" s="298">
        <v>2149935841</v>
      </c>
      <c r="B1997" s="298" t="s">
        <v>2860</v>
      </c>
      <c r="C1997" s="299" t="s">
        <v>7095</v>
      </c>
      <c r="D1997" s="298" t="s">
        <v>2869</v>
      </c>
      <c r="E1997" s="298" t="s">
        <v>2863</v>
      </c>
      <c r="F1997" s="298" t="s">
        <v>2864</v>
      </c>
      <c r="G1997" s="298" t="s">
        <v>2911</v>
      </c>
      <c r="H1997" s="298" t="s">
        <v>3322</v>
      </c>
      <c r="I1997" s="298" t="s">
        <v>7096</v>
      </c>
      <c r="J1997" s="300" t="s">
        <v>6914</v>
      </c>
      <c r="K1997" s="300" t="s">
        <v>7027</v>
      </c>
    </row>
    <row r="1998" spans="1:11" ht="14.9" customHeight="1">
      <c r="A1998" s="298">
        <v>2149934720</v>
      </c>
      <c r="B1998" s="298" t="s">
        <v>2860</v>
      </c>
      <c r="C1998" s="299" t="s">
        <v>7097</v>
      </c>
      <c r="D1998" s="298" t="s">
        <v>2862</v>
      </c>
      <c r="E1998" s="298" t="s">
        <v>2863</v>
      </c>
      <c r="F1998" s="298" t="s">
        <v>2864</v>
      </c>
      <c r="G1998" s="298" t="s">
        <v>3256</v>
      </c>
      <c r="H1998" s="298" t="s">
        <v>4310</v>
      </c>
      <c r="I1998" s="298" t="s">
        <v>7098</v>
      </c>
      <c r="J1998" s="300" t="s">
        <v>6880</v>
      </c>
      <c r="K1998" s="300" t="s">
        <v>7034</v>
      </c>
    </row>
    <row r="1999" spans="1:11" ht="14.9" customHeight="1">
      <c r="A1999" s="298">
        <v>2149933236</v>
      </c>
      <c r="B1999" s="298" t="s">
        <v>2860</v>
      </c>
      <c r="C1999" s="299" t="s">
        <v>7099</v>
      </c>
      <c r="D1999" s="298" t="s">
        <v>2869</v>
      </c>
      <c r="E1999" s="298" t="s">
        <v>2863</v>
      </c>
      <c r="F1999" s="298" t="s">
        <v>2864</v>
      </c>
      <c r="G1999" s="298" t="s">
        <v>2865</v>
      </c>
      <c r="H1999" s="298" t="s">
        <v>3106</v>
      </c>
      <c r="I1999" s="298" t="s">
        <v>7100</v>
      </c>
      <c r="J1999" s="300" t="s">
        <v>7004</v>
      </c>
      <c r="K1999" s="300" t="s">
        <v>7063</v>
      </c>
    </row>
    <row r="2000" spans="1:11" ht="14.9" customHeight="1">
      <c r="A2000" s="298">
        <v>2149932297</v>
      </c>
      <c r="B2000" s="298" t="s">
        <v>2860</v>
      </c>
      <c r="C2000" s="299" t="s">
        <v>7101</v>
      </c>
      <c r="D2000" s="298" t="s">
        <v>2876</v>
      </c>
      <c r="E2000" s="298" t="s">
        <v>2863</v>
      </c>
      <c r="F2000" s="298" t="s">
        <v>2864</v>
      </c>
      <c r="G2000" s="298" t="s">
        <v>2902</v>
      </c>
      <c r="H2000" s="298" t="s">
        <v>7102</v>
      </c>
      <c r="I2000" s="298" t="s">
        <v>7103</v>
      </c>
      <c r="J2000" s="300" t="s">
        <v>6899</v>
      </c>
      <c r="K2000" s="300" t="s">
        <v>7004</v>
      </c>
    </row>
    <row r="2001" spans="1:11" ht="14.9" customHeight="1">
      <c r="A2001" s="298">
        <v>2149922236</v>
      </c>
      <c r="B2001" s="298" t="s">
        <v>2860</v>
      </c>
      <c r="C2001" s="299" t="s">
        <v>7104</v>
      </c>
      <c r="D2001" s="298" t="s">
        <v>2869</v>
      </c>
      <c r="E2001" s="298" t="s">
        <v>2863</v>
      </c>
      <c r="F2001" s="298" t="s">
        <v>2864</v>
      </c>
      <c r="G2001" s="298" t="s">
        <v>4001</v>
      </c>
      <c r="H2001" s="298" t="s">
        <v>3402</v>
      </c>
      <c r="I2001" s="298" t="s">
        <v>7105</v>
      </c>
      <c r="J2001" s="300" t="s">
        <v>7004</v>
      </c>
      <c r="K2001" s="300" t="s">
        <v>7063</v>
      </c>
    </row>
    <row r="2002" spans="1:11" ht="14.9" customHeight="1">
      <c r="A2002" s="298">
        <v>2149922210</v>
      </c>
      <c r="B2002" s="298" t="s">
        <v>2860</v>
      </c>
      <c r="C2002" s="299" t="s">
        <v>7106</v>
      </c>
      <c r="D2002" s="298" t="s">
        <v>2869</v>
      </c>
      <c r="E2002" s="298" t="s">
        <v>2863</v>
      </c>
      <c r="F2002" s="298" t="s">
        <v>2864</v>
      </c>
      <c r="G2002" s="298" t="s">
        <v>4001</v>
      </c>
      <c r="H2002" s="298" t="s">
        <v>3402</v>
      </c>
      <c r="I2002" s="298" t="s">
        <v>7105</v>
      </c>
      <c r="J2002" s="300" t="s">
        <v>7004</v>
      </c>
      <c r="K2002" s="300" t="s">
        <v>7063</v>
      </c>
    </row>
    <row r="2003" spans="1:11" ht="14.9" customHeight="1">
      <c r="A2003" s="298">
        <v>2149922186</v>
      </c>
      <c r="B2003" s="298" t="s">
        <v>2860</v>
      </c>
      <c r="C2003" s="299" t="s">
        <v>7107</v>
      </c>
      <c r="D2003" s="298" t="s">
        <v>2869</v>
      </c>
      <c r="E2003" s="298" t="s">
        <v>2863</v>
      </c>
      <c r="F2003" s="298" t="s">
        <v>2864</v>
      </c>
      <c r="G2003" s="298" t="s">
        <v>4001</v>
      </c>
      <c r="H2003" s="298" t="s">
        <v>3402</v>
      </c>
      <c r="I2003" s="298" t="s">
        <v>7105</v>
      </c>
      <c r="J2003" s="300" t="s">
        <v>7004</v>
      </c>
      <c r="K2003" s="300" t="s">
        <v>7063</v>
      </c>
    </row>
    <row r="2004" spans="1:11" ht="14.9" customHeight="1">
      <c r="A2004" s="298">
        <v>2149922173</v>
      </c>
      <c r="B2004" s="298" t="s">
        <v>2860</v>
      </c>
      <c r="C2004" s="299" t="s">
        <v>7108</v>
      </c>
      <c r="D2004" s="298" t="s">
        <v>2869</v>
      </c>
      <c r="E2004" s="298" t="s">
        <v>2863</v>
      </c>
      <c r="F2004" s="298" t="s">
        <v>2864</v>
      </c>
      <c r="G2004" s="298" t="s">
        <v>4001</v>
      </c>
      <c r="H2004" s="298" t="s">
        <v>3402</v>
      </c>
      <c r="I2004" s="298" t="s">
        <v>7105</v>
      </c>
      <c r="J2004" s="300" t="s">
        <v>6932</v>
      </c>
      <c r="K2004" s="300" t="s">
        <v>7109</v>
      </c>
    </row>
    <row r="2005" spans="1:11" ht="14.9" customHeight="1">
      <c r="A2005" s="298">
        <v>2149938188</v>
      </c>
      <c r="B2005" s="298" t="s">
        <v>2860</v>
      </c>
      <c r="C2005" s="299" t="s">
        <v>7110</v>
      </c>
      <c r="D2005" s="298" t="s">
        <v>2869</v>
      </c>
      <c r="E2005" s="298" t="s">
        <v>2863</v>
      </c>
      <c r="F2005" s="298" t="s">
        <v>2864</v>
      </c>
      <c r="G2005" s="298" t="s">
        <v>2902</v>
      </c>
      <c r="H2005" s="298" t="s">
        <v>4826</v>
      </c>
      <c r="I2005" s="298" t="s">
        <v>7111</v>
      </c>
      <c r="J2005" s="300">
        <v>45502</v>
      </c>
      <c r="K2005" s="300">
        <v>45510</v>
      </c>
    </row>
    <row r="2006" spans="1:11" ht="14.9" customHeight="1">
      <c r="A2006" s="298">
        <v>2149937946</v>
      </c>
      <c r="B2006" s="298" t="s">
        <v>2860</v>
      </c>
      <c r="C2006" s="299" t="s">
        <v>7112</v>
      </c>
      <c r="D2006" s="298" t="s">
        <v>2869</v>
      </c>
      <c r="E2006" s="298" t="s">
        <v>2863</v>
      </c>
      <c r="F2006" s="298" t="s">
        <v>2864</v>
      </c>
      <c r="G2006" s="298" t="s">
        <v>2939</v>
      </c>
      <c r="H2006" s="298" t="s">
        <v>2957</v>
      </c>
      <c r="I2006" s="298" t="s">
        <v>7113</v>
      </c>
      <c r="J2006" s="300">
        <v>45504</v>
      </c>
      <c r="K2006" s="300">
        <v>45512</v>
      </c>
    </row>
    <row r="2007" spans="1:11" ht="14.9" customHeight="1">
      <c r="A2007" s="294">
        <v>2149944297</v>
      </c>
      <c r="B2007" s="294" t="s">
        <v>2860</v>
      </c>
      <c r="C2007" s="294" t="s">
        <v>7114</v>
      </c>
      <c r="D2007" s="294" t="s">
        <v>2869</v>
      </c>
      <c r="E2007" s="294" t="s">
        <v>2863</v>
      </c>
      <c r="F2007" s="294" t="s">
        <v>2864</v>
      </c>
      <c r="G2007" s="294" t="s">
        <v>3321</v>
      </c>
      <c r="H2007" s="294" t="s">
        <v>7115</v>
      </c>
      <c r="I2007" s="294" t="s">
        <v>7116</v>
      </c>
      <c r="J2007" s="294" t="s">
        <v>3467</v>
      </c>
      <c r="K2007" s="294" t="s">
        <v>3548</v>
      </c>
    </row>
    <row r="2008" spans="1:11" ht="14.9" customHeight="1">
      <c r="A2008" s="294">
        <v>2149944280</v>
      </c>
      <c r="B2008" s="294" t="s">
        <v>2860</v>
      </c>
      <c r="C2008" s="294" t="s">
        <v>7117</v>
      </c>
      <c r="D2008" s="294" t="s">
        <v>2869</v>
      </c>
      <c r="E2008" s="294" t="s">
        <v>2863</v>
      </c>
      <c r="F2008" s="294" t="s">
        <v>2864</v>
      </c>
      <c r="G2008" s="294" t="s">
        <v>3321</v>
      </c>
      <c r="H2008" s="294" t="s">
        <v>7115</v>
      </c>
      <c r="I2008" s="294" t="s">
        <v>7118</v>
      </c>
      <c r="J2008" s="294" t="s">
        <v>4449</v>
      </c>
      <c r="K2008" s="294" t="s">
        <v>7119</v>
      </c>
    </row>
    <row r="2009" spans="1:11" ht="14.9" customHeight="1">
      <c r="A2009" s="294">
        <v>2149944256</v>
      </c>
      <c r="B2009" s="294" t="s">
        <v>2860</v>
      </c>
      <c r="C2009" s="294" t="s">
        <v>7120</v>
      </c>
      <c r="D2009" s="294" t="s">
        <v>2869</v>
      </c>
      <c r="E2009" s="294" t="s">
        <v>2863</v>
      </c>
      <c r="F2009" s="294" t="s">
        <v>2864</v>
      </c>
      <c r="G2009" s="294" t="s">
        <v>3321</v>
      </c>
      <c r="H2009" s="294" t="s">
        <v>7115</v>
      </c>
      <c r="I2009" s="294" t="s">
        <v>7121</v>
      </c>
      <c r="J2009" s="294" t="s">
        <v>4720</v>
      </c>
      <c r="K2009" s="294" t="s">
        <v>4721</v>
      </c>
    </row>
    <row r="2010" spans="1:11" ht="14.9" customHeight="1">
      <c r="A2010" s="294">
        <v>2149941626</v>
      </c>
      <c r="B2010" s="294" t="s">
        <v>2860</v>
      </c>
      <c r="C2010" s="294" t="s">
        <v>7122</v>
      </c>
      <c r="D2010" s="294" t="s">
        <v>2869</v>
      </c>
      <c r="E2010" s="294" t="s">
        <v>2863</v>
      </c>
      <c r="F2010" s="294" t="s">
        <v>2864</v>
      </c>
      <c r="G2010" s="294" t="s">
        <v>2920</v>
      </c>
      <c r="H2010" s="294" t="s">
        <v>2999</v>
      </c>
      <c r="I2010" s="294" t="s">
        <v>7123</v>
      </c>
      <c r="J2010" s="294" t="s">
        <v>7124</v>
      </c>
      <c r="K2010" s="294" t="s">
        <v>7125</v>
      </c>
    </row>
    <row r="2011" spans="1:11" ht="14.9" customHeight="1">
      <c r="A2011" s="298">
        <v>2149953024</v>
      </c>
      <c r="B2011" s="298" t="s">
        <v>2860</v>
      </c>
      <c r="C2011" s="299" t="s">
        <v>7126</v>
      </c>
      <c r="D2011" s="298" t="s">
        <v>2869</v>
      </c>
      <c r="E2011" s="298" t="s">
        <v>2863</v>
      </c>
      <c r="F2011" s="298" t="s">
        <v>2864</v>
      </c>
      <c r="G2011" s="298" t="s">
        <v>2923</v>
      </c>
      <c r="H2011" s="298" t="s">
        <v>3007</v>
      </c>
      <c r="I2011" s="298" t="s">
        <v>7127</v>
      </c>
      <c r="J2011" s="300">
        <v>45512</v>
      </c>
      <c r="K2011" s="300">
        <v>45520</v>
      </c>
    </row>
    <row r="2012" spans="1:11" ht="14.9" customHeight="1">
      <c r="A2012" s="298">
        <v>2149951153</v>
      </c>
      <c r="B2012" s="298" t="s">
        <v>2860</v>
      </c>
      <c r="C2012" s="299" t="s">
        <v>7128</v>
      </c>
      <c r="D2012" s="298" t="s">
        <v>2869</v>
      </c>
      <c r="E2012" s="298" t="s">
        <v>2863</v>
      </c>
      <c r="F2012" s="298" t="s">
        <v>2864</v>
      </c>
      <c r="G2012" s="298" t="s">
        <v>2923</v>
      </c>
      <c r="H2012" s="298" t="s">
        <v>5425</v>
      </c>
      <c r="I2012" s="298" t="s">
        <v>7129</v>
      </c>
      <c r="J2012" s="300">
        <v>45506</v>
      </c>
      <c r="K2012" s="300">
        <v>45514</v>
      </c>
    </row>
    <row r="2013" spans="1:11" ht="14.9" customHeight="1">
      <c r="A2013" s="298">
        <v>2149951092</v>
      </c>
      <c r="B2013" s="298" t="s">
        <v>2860</v>
      </c>
      <c r="C2013" s="299" t="s">
        <v>7130</v>
      </c>
      <c r="D2013" s="298" t="s">
        <v>2869</v>
      </c>
      <c r="E2013" s="298" t="s">
        <v>2863</v>
      </c>
      <c r="F2013" s="298" t="s">
        <v>2864</v>
      </c>
      <c r="G2013" s="298" t="s">
        <v>2865</v>
      </c>
      <c r="H2013" s="298" t="s">
        <v>3185</v>
      </c>
      <c r="I2013" s="298" t="s">
        <v>7131</v>
      </c>
      <c r="J2013" s="300">
        <v>45512</v>
      </c>
      <c r="K2013" s="300">
        <v>45520</v>
      </c>
    </row>
    <row r="2014" spans="1:11" ht="14.9" customHeight="1">
      <c r="A2014" s="298">
        <v>2149950169</v>
      </c>
      <c r="B2014" s="298" t="s">
        <v>2860</v>
      </c>
      <c r="C2014" s="299" t="s">
        <v>7132</v>
      </c>
      <c r="D2014" s="298" t="s">
        <v>2876</v>
      </c>
      <c r="E2014" s="298" t="s">
        <v>2863</v>
      </c>
      <c r="F2014" s="298" t="s">
        <v>2864</v>
      </c>
      <c r="G2014" s="298" t="s">
        <v>2939</v>
      </c>
      <c r="H2014" s="298" t="s">
        <v>4505</v>
      </c>
      <c r="I2014" s="298" t="s">
        <v>7133</v>
      </c>
      <c r="J2014" s="300">
        <v>45499</v>
      </c>
      <c r="K2014" s="300">
        <v>45507</v>
      </c>
    </row>
    <row r="2015" spans="1:11" ht="14.9" customHeight="1">
      <c r="A2015" s="298">
        <v>2149949218</v>
      </c>
      <c r="B2015" s="298" t="s">
        <v>2860</v>
      </c>
      <c r="C2015" s="299" t="s">
        <v>7134</v>
      </c>
      <c r="D2015" s="298" t="s">
        <v>2869</v>
      </c>
      <c r="E2015" s="298" t="s">
        <v>2863</v>
      </c>
      <c r="F2015" s="298" t="s">
        <v>2864</v>
      </c>
      <c r="G2015" s="298" t="s">
        <v>2923</v>
      </c>
      <c r="H2015" s="298" t="s">
        <v>2999</v>
      </c>
      <c r="I2015" s="298" t="s">
        <v>7135</v>
      </c>
      <c r="J2015" s="300">
        <v>45525</v>
      </c>
      <c r="K2015" s="300">
        <v>45533</v>
      </c>
    </row>
    <row r="2016" spans="1:11" ht="14.9" customHeight="1">
      <c r="A2016" s="298">
        <v>2149946563</v>
      </c>
      <c r="B2016" s="298" t="s">
        <v>2860</v>
      </c>
      <c r="C2016" s="299" t="s">
        <v>7136</v>
      </c>
      <c r="D2016" s="298" t="s">
        <v>2869</v>
      </c>
      <c r="E2016" s="298" t="s">
        <v>2863</v>
      </c>
      <c r="F2016" s="298" t="s">
        <v>2864</v>
      </c>
      <c r="G2016" s="298" t="s">
        <v>2902</v>
      </c>
      <c r="H2016" s="298" t="s">
        <v>4826</v>
      </c>
      <c r="I2016" s="298" t="s">
        <v>7111</v>
      </c>
      <c r="J2016" s="300">
        <v>45502</v>
      </c>
      <c r="K2016" s="300">
        <v>45510</v>
      </c>
    </row>
    <row r="2017" spans="1:11" ht="14.9" customHeight="1">
      <c r="A2017" s="298">
        <v>2149946525</v>
      </c>
      <c r="B2017" s="298" t="s">
        <v>2860</v>
      </c>
      <c r="C2017" s="299" t="s">
        <v>7137</v>
      </c>
      <c r="D2017" s="298" t="s">
        <v>2869</v>
      </c>
      <c r="E2017" s="298" t="s">
        <v>2863</v>
      </c>
      <c r="F2017" s="298" t="s">
        <v>2864</v>
      </c>
      <c r="G2017" s="298" t="s">
        <v>2923</v>
      </c>
      <c r="H2017" s="298" t="s">
        <v>3026</v>
      </c>
      <c r="I2017" s="298" t="s">
        <v>7138</v>
      </c>
      <c r="J2017" s="300">
        <v>45499</v>
      </c>
      <c r="K2017" s="300">
        <v>45507</v>
      </c>
    </row>
    <row r="2018" spans="1:11" ht="14.9" customHeight="1">
      <c r="A2018" s="298">
        <v>2149960571</v>
      </c>
      <c r="B2018" s="298" t="s">
        <v>2860</v>
      </c>
      <c r="C2018" s="299" t="s">
        <v>7139</v>
      </c>
      <c r="D2018" s="298" t="s">
        <v>2876</v>
      </c>
      <c r="E2018" s="298" t="s">
        <v>2863</v>
      </c>
      <c r="F2018" s="298" t="s">
        <v>2864</v>
      </c>
      <c r="G2018" s="298" t="s">
        <v>7020</v>
      </c>
      <c r="H2018" s="298" t="s">
        <v>4505</v>
      </c>
      <c r="I2018" s="298" t="s">
        <v>7140</v>
      </c>
      <c r="J2018" s="300">
        <v>45512</v>
      </c>
      <c r="K2018" s="300">
        <v>45520</v>
      </c>
    </row>
    <row r="2019" spans="1:11" ht="14.9" customHeight="1">
      <c r="A2019" s="298">
        <v>2149959415</v>
      </c>
      <c r="B2019" s="298" t="s">
        <v>2860</v>
      </c>
      <c r="C2019" s="299" t="s">
        <v>7141</v>
      </c>
      <c r="D2019" s="298" t="s">
        <v>2862</v>
      </c>
      <c r="E2019" s="298" t="s">
        <v>2863</v>
      </c>
      <c r="F2019" s="298" t="s">
        <v>2864</v>
      </c>
      <c r="G2019" s="298" t="s">
        <v>2923</v>
      </c>
      <c r="H2019" s="298" t="s">
        <v>2924</v>
      </c>
      <c r="I2019" s="298" t="s">
        <v>7142</v>
      </c>
      <c r="J2019" s="300">
        <v>45524</v>
      </c>
      <c r="K2019" s="300">
        <v>45532</v>
      </c>
    </row>
    <row r="2020" spans="1:11" ht="14.9" customHeight="1">
      <c r="A2020" s="298">
        <v>2149958276</v>
      </c>
      <c r="B2020" s="298" t="s">
        <v>2860</v>
      </c>
      <c r="C2020" s="299" t="s">
        <v>7143</v>
      </c>
      <c r="D2020" s="298" t="s">
        <v>2876</v>
      </c>
      <c r="E2020" s="298" t="s">
        <v>2863</v>
      </c>
      <c r="F2020" s="298" t="s">
        <v>2864</v>
      </c>
      <c r="G2020" s="298" t="s">
        <v>2923</v>
      </c>
      <c r="H2020" s="298" t="s">
        <v>7144</v>
      </c>
      <c r="I2020" s="298" t="s">
        <v>7145</v>
      </c>
      <c r="J2020" s="300">
        <v>45504</v>
      </c>
      <c r="K2020" s="300">
        <v>45512</v>
      </c>
    </row>
    <row r="2021" spans="1:11" ht="14.9" customHeight="1">
      <c r="A2021" s="298">
        <v>2149956679</v>
      </c>
      <c r="B2021" s="298" t="s">
        <v>2860</v>
      </c>
      <c r="C2021" s="299" t="s">
        <v>7146</v>
      </c>
      <c r="D2021" s="298" t="s">
        <v>2869</v>
      </c>
      <c r="E2021" s="298" t="s">
        <v>2863</v>
      </c>
      <c r="F2021" s="298" t="s">
        <v>2864</v>
      </c>
      <c r="G2021" s="298" t="s">
        <v>2923</v>
      </c>
      <c r="H2021" s="298" t="s">
        <v>4290</v>
      </c>
      <c r="I2021" s="298" t="s">
        <v>7147</v>
      </c>
      <c r="J2021" s="300">
        <v>45503</v>
      </c>
      <c r="K2021" s="300">
        <v>45511</v>
      </c>
    </row>
    <row r="2022" spans="1:11" ht="14.9" customHeight="1">
      <c r="A2022" s="298">
        <v>2149964407</v>
      </c>
      <c r="B2022" s="298" t="s">
        <v>2860</v>
      </c>
      <c r="C2022" s="299" t="s">
        <v>7148</v>
      </c>
      <c r="D2022" s="298" t="s">
        <v>2869</v>
      </c>
      <c r="E2022" s="298" t="s">
        <v>2863</v>
      </c>
      <c r="F2022" s="298" t="s">
        <v>2864</v>
      </c>
      <c r="G2022" s="298" t="s">
        <v>2923</v>
      </c>
      <c r="H2022" s="298" t="s">
        <v>4374</v>
      </c>
      <c r="I2022" s="298" t="s">
        <v>7149</v>
      </c>
      <c r="J2022" s="300">
        <v>45506</v>
      </c>
      <c r="K2022" s="300">
        <v>45514</v>
      </c>
    </row>
    <row r="2023" spans="1:11" ht="14.9" customHeight="1">
      <c r="A2023" s="298">
        <v>2149963279</v>
      </c>
      <c r="B2023" s="298" t="s">
        <v>2860</v>
      </c>
      <c r="C2023" s="299" t="s">
        <v>7150</v>
      </c>
      <c r="D2023" s="298" t="s">
        <v>2869</v>
      </c>
      <c r="E2023" s="298" t="s">
        <v>2863</v>
      </c>
      <c r="F2023" s="298" t="s">
        <v>2864</v>
      </c>
      <c r="G2023" s="298" t="s">
        <v>2923</v>
      </c>
      <c r="H2023" s="298" t="s">
        <v>3112</v>
      </c>
      <c r="I2023" s="298" t="s">
        <v>7151</v>
      </c>
      <c r="J2023" s="300">
        <v>45505</v>
      </c>
      <c r="K2023" s="300">
        <v>45513</v>
      </c>
    </row>
    <row r="2024" spans="1:11" ht="14.9" customHeight="1">
      <c r="A2024" s="298">
        <v>2149967516</v>
      </c>
      <c r="B2024" s="298" t="s">
        <v>2860</v>
      </c>
      <c r="C2024" s="299" t="s">
        <v>7152</v>
      </c>
      <c r="D2024" s="298" t="s">
        <v>2876</v>
      </c>
      <c r="E2024" s="298" t="s">
        <v>2863</v>
      </c>
      <c r="F2024" s="298" t="s">
        <v>2864</v>
      </c>
      <c r="G2024" s="298" t="s">
        <v>2911</v>
      </c>
      <c r="H2024" s="298" t="s">
        <v>2873</v>
      </c>
      <c r="I2024" s="298" t="s">
        <v>7153</v>
      </c>
      <c r="J2024" s="300">
        <v>45505</v>
      </c>
      <c r="K2024" s="300">
        <v>45513</v>
      </c>
    </row>
    <row r="2025" spans="1:11" ht="14.9" customHeight="1">
      <c r="A2025" s="298">
        <v>2149980849</v>
      </c>
      <c r="B2025" s="298" t="s">
        <v>2860</v>
      </c>
      <c r="C2025" s="299" t="s">
        <v>7154</v>
      </c>
      <c r="D2025" s="298" t="s">
        <v>2862</v>
      </c>
      <c r="E2025" s="298" t="s">
        <v>2863</v>
      </c>
      <c r="F2025" s="298" t="s">
        <v>2864</v>
      </c>
      <c r="G2025" s="298" t="s">
        <v>2911</v>
      </c>
      <c r="H2025" s="298" t="s">
        <v>2935</v>
      </c>
      <c r="I2025" s="298" t="s">
        <v>7155</v>
      </c>
      <c r="J2025" s="300">
        <v>45523</v>
      </c>
      <c r="K2025" s="300">
        <v>45531</v>
      </c>
    </row>
    <row r="2026" spans="1:11" ht="14.9" customHeight="1">
      <c r="A2026" s="298">
        <v>2149980600</v>
      </c>
      <c r="B2026" s="298" t="s">
        <v>2860</v>
      </c>
      <c r="C2026" s="299" t="s">
        <v>7156</v>
      </c>
      <c r="D2026" s="298" t="s">
        <v>2876</v>
      </c>
      <c r="E2026" s="298" t="s">
        <v>2863</v>
      </c>
      <c r="F2026" s="298" t="s">
        <v>2864</v>
      </c>
      <c r="G2026" s="298" t="s">
        <v>2911</v>
      </c>
      <c r="H2026" s="298" t="s">
        <v>2873</v>
      </c>
      <c r="I2026" s="298" t="s">
        <v>7157</v>
      </c>
      <c r="J2026" s="300">
        <v>45506</v>
      </c>
      <c r="K2026" s="300">
        <v>45514</v>
      </c>
    </row>
    <row r="2027" spans="1:11" ht="14.9" customHeight="1">
      <c r="A2027" s="298">
        <v>2149980596</v>
      </c>
      <c r="B2027" s="298" t="s">
        <v>2860</v>
      </c>
      <c r="C2027" s="299" t="s">
        <v>7158</v>
      </c>
      <c r="D2027" s="298" t="s">
        <v>2876</v>
      </c>
      <c r="E2027" s="298" t="s">
        <v>2863</v>
      </c>
      <c r="F2027" s="298" t="s">
        <v>2864</v>
      </c>
      <c r="G2027" s="298" t="s">
        <v>2911</v>
      </c>
      <c r="H2027" s="298" t="s">
        <v>2873</v>
      </c>
      <c r="I2027" s="298" t="s">
        <v>7157</v>
      </c>
      <c r="J2027" s="300">
        <v>45506</v>
      </c>
      <c r="K2027" s="300">
        <v>45514</v>
      </c>
    </row>
    <row r="2028" spans="1:11" ht="14.9" customHeight="1">
      <c r="A2028" s="298">
        <v>2149980581</v>
      </c>
      <c r="B2028" s="298" t="s">
        <v>2860</v>
      </c>
      <c r="C2028" s="299" t="s">
        <v>7159</v>
      </c>
      <c r="D2028" s="298" t="s">
        <v>2876</v>
      </c>
      <c r="E2028" s="298" t="s">
        <v>2863</v>
      </c>
      <c r="F2028" s="298" t="s">
        <v>2864</v>
      </c>
      <c r="G2028" s="298" t="s">
        <v>2911</v>
      </c>
      <c r="H2028" s="298" t="s">
        <v>2873</v>
      </c>
      <c r="I2028" s="298" t="s">
        <v>7157</v>
      </c>
      <c r="J2028" s="300">
        <v>45506</v>
      </c>
      <c r="K2028" s="300">
        <v>45514</v>
      </c>
    </row>
    <row r="2029" spans="1:11" ht="14.9" customHeight="1">
      <c r="A2029" s="298">
        <v>2149975014</v>
      </c>
      <c r="B2029" s="298" t="s">
        <v>2860</v>
      </c>
      <c r="C2029" s="299" t="s">
        <v>7160</v>
      </c>
      <c r="D2029" s="298" t="s">
        <v>2876</v>
      </c>
      <c r="E2029" s="298" t="s">
        <v>2863</v>
      </c>
      <c r="F2029" s="298" t="s">
        <v>2864</v>
      </c>
      <c r="G2029" s="298" t="s">
        <v>2911</v>
      </c>
      <c r="H2029" s="298" t="s">
        <v>2873</v>
      </c>
      <c r="I2029" s="298" t="s">
        <v>7157</v>
      </c>
      <c r="J2029" s="300">
        <v>45506</v>
      </c>
      <c r="K2029" s="300">
        <v>45514</v>
      </c>
    </row>
    <row r="2030" spans="1:11" ht="14.9" customHeight="1">
      <c r="A2030" s="298">
        <v>2149972164</v>
      </c>
      <c r="B2030" s="298" t="s">
        <v>2860</v>
      </c>
      <c r="C2030" s="299" t="s">
        <v>7161</v>
      </c>
      <c r="D2030" s="298" t="s">
        <v>2869</v>
      </c>
      <c r="E2030" s="298" t="s">
        <v>2863</v>
      </c>
      <c r="F2030" s="298" t="s">
        <v>2864</v>
      </c>
      <c r="G2030" s="298" t="s">
        <v>2943</v>
      </c>
      <c r="H2030" s="298" t="s">
        <v>3011</v>
      </c>
      <c r="I2030" s="298" t="s">
        <v>7162</v>
      </c>
      <c r="J2030" s="300">
        <v>45506</v>
      </c>
      <c r="K2030" s="300">
        <v>45514</v>
      </c>
    </row>
    <row r="2031" spans="1:11" ht="14.9" customHeight="1">
      <c r="A2031" s="298">
        <v>2149972037</v>
      </c>
      <c r="B2031" s="298" t="s">
        <v>2860</v>
      </c>
      <c r="C2031" s="299" t="s">
        <v>7163</v>
      </c>
      <c r="D2031" s="298" t="s">
        <v>2869</v>
      </c>
      <c r="E2031" s="298" t="s">
        <v>2863</v>
      </c>
      <c r="F2031" s="298" t="s">
        <v>2864</v>
      </c>
      <c r="G2031" s="298" t="s">
        <v>2954</v>
      </c>
      <c r="H2031" s="298" t="s">
        <v>3204</v>
      </c>
      <c r="I2031" s="298" t="s">
        <v>7164</v>
      </c>
      <c r="J2031" s="300">
        <v>45506</v>
      </c>
      <c r="K2031" s="300">
        <v>45514</v>
      </c>
    </row>
    <row r="2032" spans="1:11" ht="14.9" customHeight="1">
      <c r="A2032" s="298">
        <v>2149972028</v>
      </c>
      <c r="B2032" s="298" t="s">
        <v>2860</v>
      </c>
      <c r="C2032" s="299" t="s">
        <v>7165</v>
      </c>
      <c r="D2032" s="298" t="s">
        <v>2869</v>
      </c>
      <c r="E2032" s="298" t="s">
        <v>2863</v>
      </c>
      <c r="F2032" s="298" t="s">
        <v>2864</v>
      </c>
      <c r="G2032" s="298" t="s">
        <v>2954</v>
      </c>
      <c r="H2032" s="298" t="s">
        <v>3204</v>
      </c>
      <c r="I2032" s="298" t="s">
        <v>7164</v>
      </c>
      <c r="J2032" s="300">
        <v>45506</v>
      </c>
      <c r="K2032" s="300">
        <v>45514</v>
      </c>
    </row>
    <row r="2033" spans="1:11" ht="14.9" customHeight="1">
      <c r="A2033" s="295">
        <v>2149998887</v>
      </c>
      <c r="B2033" s="295" t="s">
        <v>2860</v>
      </c>
      <c r="C2033" s="295" t="s">
        <v>7166</v>
      </c>
      <c r="D2033" s="295" t="s">
        <v>2862</v>
      </c>
      <c r="E2033" s="295" t="s">
        <v>2863</v>
      </c>
      <c r="F2033" s="295" t="s">
        <v>2864</v>
      </c>
      <c r="G2033" s="295" t="s">
        <v>2923</v>
      </c>
      <c r="H2033" s="295" t="s">
        <v>2924</v>
      </c>
      <c r="I2033" s="295" t="s">
        <v>7167</v>
      </c>
      <c r="J2033" s="295" t="s">
        <v>7125</v>
      </c>
      <c r="K2033" s="295" t="s">
        <v>7168</v>
      </c>
    </row>
    <row r="2034" spans="1:11" ht="14.9" customHeight="1">
      <c r="A2034" s="295">
        <v>2149997001</v>
      </c>
      <c r="B2034" s="295" t="s">
        <v>2860</v>
      </c>
      <c r="C2034" s="295" t="s">
        <v>7169</v>
      </c>
      <c r="D2034" s="295" t="s">
        <v>2869</v>
      </c>
      <c r="E2034" s="295" t="s">
        <v>2863</v>
      </c>
      <c r="F2034" s="295" t="s">
        <v>2864</v>
      </c>
      <c r="G2034" s="295" t="s">
        <v>2939</v>
      </c>
      <c r="H2034" s="295" t="s">
        <v>3907</v>
      </c>
      <c r="I2034" s="295" t="s">
        <v>7170</v>
      </c>
      <c r="J2034" s="295" t="s">
        <v>7034</v>
      </c>
      <c r="K2034" s="295" t="s">
        <v>7035</v>
      </c>
    </row>
    <row r="2035" spans="1:11" ht="14.9" customHeight="1">
      <c r="A2035" s="295">
        <v>2149992651</v>
      </c>
      <c r="B2035" s="295" t="s">
        <v>2860</v>
      </c>
      <c r="C2035" s="295" t="s">
        <v>7171</v>
      </c>
      <c r="D2035" s="295" t="s">
        <v>2869</v>
      </c>
      <c r="E2035" s="295" t="s">
        <v>2863</v>
      </c>
      <c r="F2035" s="295" t="s">
        <v>2864</v>
      </c>
      <c r="G2035" s="295" t="s">
        <v>3930</v>
      </c>
      <c r="H2035" s="295" t="s">
        <v>3681</v>
      </c>
      <c r="I2035" s="295" t="s">
        <v>7172</v>
      </c>
      <c r="J2035" s="295" t="s">
        <v>7037</v>
      </c>
      <c r="K2035" s="295" t="s">
        <v>7173</v>
      </c>
    </row>
    <row r="2036" spans="1:11" ht="14.9" customHeight="1">
      <c r="A2036" s="295">
        <v>2149992540</v>
      </c>
      <c r="B2036" s="295" t="s">
        <v>2860</v>
      </c>
      <c r="C2036" s="295" t="s">
        <v>7174</v>
      </c>
      <c r="D2036" s="295" t="s">
        <v>2869</v>
      </c>
      <c r="E2036" s="295" t="s">
        <v>2863</v>
      </c>
      <c r="F2036" s="295" t="s">
        <v>2864</v>
      </c>
      <c r="G2036" s="295" t="s">
        <v>2865</v>
      </c>
      <c r="H2036" s="295" t="s">
        <v>3106</v>
      </c>
      <c r="I2036" s="295" t="s">
        <v>7175</v>
      </c>
      <c r="J2036" s="295" t="s">
        <v>7037</v>
      </c>
      <c r="K2036" s="295" t="s">
        <v>7173</v>
      </c>
    </row>
    <row r="2037" spans="1:11" ht="14.9" customHeight="1">
      <c r="A2037" s="298">
        <v>2150002682</v>
      </c>
      <c r="B2037" s="298" t="s">
        <v>2860</v>
      </c>
      <c r="C2037" s="299" t="s">
        <v>7176</v>
      </c>
      <c r="D2037" s="298" t="s">
        <v>2869</v>
      </c>
      <c r="E2037" s="298" t="s">
        <v>2863</v>
      </c>
      <c r="F2037" s="298" t="s">
        <v>2864</v>
      </c>
      <c r="G2037" s="298" t="s">
        <v>2923</v>
      </c>
      <c r="H2037" s="298" t="s">
        <v>4835</v>
      </c>
      <c r="I2037" s="298" t="s">
        <v>7177</v>
      </c>
      <c r="J2037" s="300">
        <v>45512</v>
      </c>
      <c r="K2037" s="300">
        <v>45520</v>
      </c>
    </row>
    <row r="2038" spans="1:11" ht="14.9" customHeight="1">
      <c r="A2038" s="298">
        <v>2150012717</v>
      </c>
      <c r="B2038" s="298" t="s">
        <v>2860</v>
      </c>
      <c r="C2038" s="299" t="s">
        <v>7178</v>
      </c>
      <c r="D2038" s="298" t="s">
        <v>2862</v>
      </c>
      <c r="E2038" s="298" t="s">
        <v>2863</v>
      </c>
      <c r="F2038" s="298" t="s">
        <v>2864</v>
      </c>
      <c r="G2038" s="298" t="s">
        <v>2954</v>
      </c>
      <c r="H2038" s="298" t="s">
        <v>4310</v>
      </c>
      <c r="I2038" s="298" t="s">
        <v>7179</v>
      </c>
      <c r="J2038" s="300">
        <v>45534</v>
      </c>
      <c r="K2038" s="300">
        <v>45542</v>
      </c>
    </row>
    <row r="2039" spans="1:11" ht="14.9" customHeight="1">
      <c r="A2039" s="298">
        <v>2150012685</v>
      </c>
      <c r="B2039" s="298" t="s">
        <v>2860</v>
      </c>
      <c r="C2039" s="299" t="s">
        <v>7180</v>
      </c>
      <c r="D2039" s="298" t="s">
        <v>2869</v>
      </c>
      <c r="E2039" s="298" t="s">
        <v>2863</v>
      </c>
      <c r="F2039" s="298" t="s">
        <v>2864</v>
      </c>
      <c r="G2039" s="298" t="s">
        <v>2911</v>
      </c>
      <c r="H2039" s="298" t="s">
        <v>5315</v>
      </c>
      <c r="I2039" s="298" t="s">
        <v>7181</v>
      </c>
      <c r="J2039" s="300">
        <v>45520</v>
      </c>
      <c r="K2039" s="300">
        <v>45528</v>
      </c>
    </row>
    <row r="2040" spans="1:11" ht="14.9" customHeight="1">
      <c r="A2040" s="298">
        <v>2150012592</v>
      </c>
      <c r="B2040" s="298" t="s">
        <v>2860</v>
      </c>
      <c r="C2040" s="299" t="s">
        <v>7182</v>
      </c>
      <c r="D2040" s="298" t="s">
        <v>2862</v>
      </c>
      <c r="E2040" s="298" t="s">
        <v>2863</v>
      </c>
      <c r="F2040" s="298" t="s">
        <v>2864</v>
      </c>
      <c r="G2040" s="298" t="s">
        <v>2920</v>
      </c>
      <c r="H2040" s="298" t="s">
        <v>4310</v>
      </c>
      <c r="I2040" s="298" t="s">
        <v>7183</v>
      </c>
      <c r="J2040" s="300">
        <v>45530</v>
      </c>
      <c r="K2040" s="300">
        <v>45538</v>
      </c>
    </row>
    <row r="2041" spans="1:11" ht="14.9" customHeight="1">
      <c r="A2041" s="298">
        <v>2150010894</v>
      </c>
      <c r="B2041" s="298" t="s">
        <v>2860</v>
      </c>
      <c r="C2041" s="299" t="s">
        <v>7184</v>
      </c>
      <c r="D2041" s="298" t="s">
        <v>2862</v>
      </c>
      <c r="E2041" s="298" t="s">
        <v>2863</v>
      </c>
      <c r="F2041" s="298" t="s">
        <v>2864</v>
      </c>
      <c r="G2041" s="298" t="s">
        <v>2923</v>
      </c>
      <c r="H2041" s="298" t="s">
        <v>4122</v>
      </c>
      <c r="I2041" s="298" t="s">
        <v>7185</v>
      </c>
      <c r="J2041" s="300">
        <v>45513</v>
      </c>
      <c r="K2041" s="300">
        <v>45521</v>
      </c>
    </row>
    <row r="2042" spans="1:11" ht="14.9" customHeight="1">
      <c r="A2042" s="298">
        <v>2150010691</v>
      </c>
      <c r="B2042" s="298" t="s">
        <v>2860</v>
      </c>
      <c r="C2042" s="299" t="s">
        <v>7186</v>
      </c>
      <c r="D2042" s="298" t="s">
        <v>2876</v>
      </c>
      <c r="E2042" s="298" t="s">
        <v>2863</v>
      </c>
      <c r="F2042" s="298" t="s">
        <v>2864</v>
      </c>
      <c r="G2042" s="298" t="s">
        <v>2911</v>
      </c>
      <c r="H2042" s="298" t="s">
        <v>2873</v>
      </c>
      <c r="I2042" s="298" t="s">
        <v>7187</v>
      </c>
      <c r="J2042" s="300">
        <v>45513</v>
      </c>
      <c r="K2042" s="300">
        <v>45521</v>
      </c>
    </row>
    <row r="2043" spans="1:11" ht="14.9" customHeight="1">
      <c r="A2043" s="298">
        <v>2150010303</v>
      </c>
      <c r="B2043" s="298" t="s">
        <v>2860</v>
      </c>
      <c r="C2043" s="299" t="s">
        <v>7188</v>
      </c>
      <c r="D2043" s="298" t="s">
        <v>2869</v>
      </c>
      <c r="E2043" s="298" t="s">
        <v>2863</v>
      </c>
      <c r="F2043" s="298" t="s">
        <v>2864</v>
      </c>
      <c r="G2043" s="298" t="s">
        <v>2923</v>
      </c>
      <c r="H2043" s="298" t="s">
        <v>7189</v>
      </c>
      <c r="I2043" s="298" t="s">
        <v>7190</v>
      </c>
      <c r="J2043" s="300">
        <v>45516</v>
      </c>
      <c r="K2043" s="300">
        <v>45524</v>
      </c>
    </row>
    <row r="2044" spans="1:11" ht="14.9" customHeight="1">
      <c r="A2044" s="296">
        <v>2150017982</v>
      </c>
      <c r="B2044" s="296" t="s">
        <v>2860</v>
      </c>
      <c r="C2044" s="296" t="s">
        <v>7191</v>
      </c>
      <c r="D2044" s="296" t="s">
        <v>2869</v>
      </c>
      <c r="E2044" s="296" t="s">
        <v>2863</v>
      </c>
      <c r="F2044" s="296" t="s">
        <v>2864</v>
      </c>
      <c r="G2044" s="296" t="s">
        <v>2923</v>
      </c>
      <c r="H2044" s="296" t="s">
        <v>2960</v>
      </c>
      <c r="I2044" s="296" t="s">
        <v>7192</v>
      </c>
      <c r="J2044" s="296" t="s">
        <v>7193</v>
      </c>
      <c r="K2044" s="296" t="s">
        <v>7194</v>
      </c>
    </row>
    <row r="2045" spans="1:11" ht="14.9" customHeight="1">
      <c r="A2045" s="298">
        <v>2150029412</v>
      </c>
      <c r="B2045" s="298" t="s">
        <v>2860</v>
      </c>
      <c r="C2045" s="299" t="s">
        <v>7195</v>
      </c>
      <c r="D2045" s="298" t="s">
        <v>2862</v>
      </c>
      <c r="E2045" s="298" t="s">
        <v>2863</v>
      </c>
      <c r="F2045" s="298" t="s">
        <v>2864</v>
      </c>
      <c r="G2045" s="298" t="s">
        <v>2865</v>
      </c>
      <c r="H2045" s="298" t="s">
        <v>2880</v>
      </c>
      <c r="I2045" s="298" t="s">
        <v>7196</v>
      </c>
      <c r="J2045" s="300">
        <v>45531</v>
      </c>
      <c r="K2045" s="300">
        <v>45539</v>
      </c>
    </row>
    <row r="2046" spans="1:11" ht="14.9" customHeight="1">
      <c r="A2046" s="298">
        <v>2150029387</v>
      </c>
      <c r="B2046" s="298" t="s">
        <v>2860</v>
      </c>
      <c r="C2046" s="299" t="s">
        <v>7197</v>
      </c>
      <c r="D2046" s="298" t="s">
        <v>2862</v>
      </c>
      <c r="E2046" s="298" t="s">
        <v>2863</v>
      </c>
      <c r="F2046" s="298" t="s">
        <v>2864</v>
      </c>
      <c r="G2046" s="298" t="s">
        <v>2865</v>
      </c>
      <c r="H2046" s="298" t="s">
        <v>4865</v>
      </c>
      <c r="I2046" s="298" t="s">
        <v>7198</v>
      </c>
      <c r="J2046" s="300">
        <v>45527</v>
      </c>
      <c r="K2046" s="300">
        <v>45535</v>
      </c>
    </row>
    <row r="2047" spans="1:11" ht="14.9" customHeight="1">
      <c r="A2047" s="298">
        <v>2150029097</v>
      </c>
      <c r="B2047" s="298" t="s">
        <v>2860</v>
      </c>
      <c r="C2047" s="299" t="s">
        <v>7199</v>
      </c>
      <c r="D2047" s="298" t="s">
        <v>2869</v>
      </c>
      <c r="E2047" s="298" t="s">
        <v>2863</v>
      </c>
      <c r="F2047" s="298" t="s">
        <v>2864</v>
      </c>
      <c r="G2047" s="298" t="s">
        <v>2865</v>
      </c>
      <c r="H2047" s="298" t="s">
        <v>4826</v>
      </c>
      <c r="I2047" s="298" t="s">
        <v>7200</v>
      </c>
      <c r="J2047" s="300">
        <v>45533</v>
      </c>
      <c r="K2047" s="300">
        <v>45541</v>
      </c>
    </row>
    <row r="2048" spans="1:11" ht="14.9" customHeight="1">
      <c r="A2048" s="298">
        <v>2150028759</v>
      </c>
      <c r="B2048" s="298" t="s">
        <v>2860</v>
      </c>
      <c r="C2048" s="299" t="s">
        <v>7201</v>
      </c>
      <c r="D2048" s="298" t="s">
        <v>2869</v>
      </c>
      <c r="E2048" s="298" t="s">
        <v>2863</v>
      </c>
      <c r="F2048" s="298" t="s">
        <v>2864</v>
      </c>
      <c r="G2048" s="298" t="s">
        <v>2923</v>
      </c>
      <c r="H2048" s="298" t="s">
        <v>3437</v>
      </c>
      <c r="I2048" s="298" t="s">
        <v>7202</v>
      </c>
      <c r="J2048" s="300">
        <v>45518</v>
      </c>
      <c r="K2048" s="300">
        <v>45526</v>
      </c>
    </row>
    <row r="2049" spans="1:11" ht="14.9" customHeight="1">
      <c r="A2049" s="298">
        <v>2150027915</v>
      </c>
      <c r="B2049" s="298" t="s">
        <v>2860</v>
      </c>
      <c r="C2049" s="299" t="s">
        <v>7203</v>
      </c>
      <c r="D2049" s="298" t="s">
        <v>2869</v>
      </c>
      <c r="E2049" s="298" t="s">
        <v>2863</v>
      </c>
      <c r="F2049" s="298" t="s">
        <v>2864</v>
      </c>
      <c r="G2049" s="298" t="s">
        <v>2923</v>
      </c>
      <c r="H2049" s="298" t="s">
        <v>4826</v>
      </c>
      <c r="I2049" s="298" t="s">
        <v>7204</v>
      </c>
      <c r="J2049" s="300">
        <v>45519</v>
      </c>
      <c r="K2049" s="300">
        <v>45527</v>
      </c>
    </row>
    <row r="2050" spans="1:11" ht="14.9" customHeight="1">
      <c r="A2050" s="298">
        <v>2150040500</v>
      </c>
      <c r="B2050" s="298" t="s">
        <v>2860</v>
      </c>
      <c r="C2050" s="299" t="s">
        <v>7205</v>
      </c>
      <c r="D2050" s="298" t="s">
        <v>2869</v>
      </c>
      <c r="E2050" s="298" t="s">
        <v>2863</v>
      </c>
      <c r="F2050" s="298" t="s">
        <v>2864</v>
      </c>
      <c r="G2050" s="298" t="s">
        <v>2923</v>
      </c>
      <c r="H2050" s="298" t="s">
        <v>3199</v>
      </c>
      <c r="I2050" s="298" t="s">
        <v>7206</v>
      </c>
      <c r="J2050" s="300" t="s">
        <v>7059</v>
      </c>
      <c r="K2050" s="300" t="s">
        <v>7060</v>
      </c>
    </row>
    <row r="2051" spans="1:11" ht="14.9" customHeight="1">
      <c r="A2051" s="298">
        <v>2150040441</v>
      </c>
      <c r="B2051" s="298" t="s">
        <v>2860</v>
      </c>
      <c r="C2051" s="299" t="s">
        <v>7207</v>
      </c>
      <c r="D2051" s="298" t="s">
        <v>2869</v>
      </c>
      <c r="E2051" s="298" t="s">
        <v>2863</v>
      </c>
      <c r="F2051" s="298" t="s">
        <v>2864</v>
      </c>
      <c r="G2051" s="298" t="s">
        <v>2923</v>
      </c>
      <c r="H2051" s="298" t="s">
        <v>4826</v>
      </c>
      <c r="I2051" s="298" t="s">
        <v>7208</v>
      </c>
      <c r="J2051" s="300" t="s">
        <v>7109</v>
      </c>
      <c r="K2051" s="300" t="s">
        <v>7209</v>
      </c>
    </row>
    <row r="2052" spans="1:11" ht="14.9" customHeight="1">
      <c r="A2052" s="298">
        <v>2150038787</v>
      </c>
      <c r="B2052" s="298" t="s">
        <v>2860</v>
      </c>
      <c r="C2052" s="299" t="s">
        <v>7210</v>
      </c>
      <c r="D2052" s="298" t="s">
        <v>2862</v>
      </c>
      <c r="E2052" s="298" t="s">
        <v>2863</v>
      </c>
      <c r="F2052" s="298" t="s">
        <v>2864</v>
      </c>
      <c r="G2052" s="298" t="s">
        <v>2920</v>
      </c>
      <c r="H2052" s="298" t="s">
        <v>4310</v>
      </c>
      <c r="I2052" s="298" t="s">
        <v>7211</v>
      </c>
      <c r="J2052" s="300" t="s">
        <v>7212</v>
      </c>
      <c r="K2052" s="300" t="s">
        <v>7213</v>
      </c>
    </row>
    <row r="2053" spans="1:11" ht="14.9" customHeight="1">
      <c r="A2053" s="298">
        <v>2150038258</v>
      </c>
      <c r="B2053" s="298" t="s">
        <v>2860</v>
      </c>
      <c r="C2053" s="299" t="s">
        <v>7214</v>
      </c>
      <c r="D2053" s="298" t="s">
        <v>2862</v>
      </c>
      <c r="E2053" s="298" t="s">
        <v>2863</v>
      </c>
      <c r="F2053" s="298" t="s">
        <v>2864</v>
      </c>
      <c r="G2053" s="298" t="s">
        <v>2923</v>
      </c>
      <c r="H2053" s="298" t="s">
        <v>7025</v>
      </c>
      <c r="I2053" s="298" t="s">
        <v>7215</v>
      </c>
      <c r="J2053" s="300" t="s">
        <v>7216</v>
      </c>
      <c r="K2053" s="300" t="s">
        <v>7217</v>
      </c>
    </row>
    <row r="2054" spans="1:11" ht="14.9" customHeight="1">
      <c r="A2054" s="298">
        <v>2150036473</v>
      </c>
      <c r="B2054" s="298" t="s">
        <v>2860</v>
      </c>
      <c r="C2054" s="299" t="s">
        <v>7218</v>
      </c>
      <c r="D2054" s="298" t="s">
        <v>2869</v>
      </c>
      <c r="E2054" s="298" t="s">
        <v>2863</v>
      </c>
      <c r="F2054" s="298" t="s">
        <v>2864</v>
      </c>
      <c r="G2054" s="298" t="s">
        <v>2865</v>
      </c>
      <c r="H2054" s="298" t="s">
        <v>4758</v>
      </c>
      <c r="I2054" s="298" t="s">
        <v>7219</v>
      </c>
      <c r="J2054" s="300" t="s">
        <v>7220</v>
      </c>
      <c r="K2054" s="300" t="s">
        <v>7212</v>
      </c>
    </row>
    <row r="2055" spans="1:11" ht="14.9" customHeight="1">
      <c r="A2055" s="298">
        <v>2150032841</v>
      </c>
      <c r="B2055" s="298" t="s">
        <v>2860</v>
      </c>
      <c r="C2055" s="299" t="s">
        <v>7221</v>
      </c>
      <c r="D2055" s="298" t="s">
        <v>2869</v>
      </c>
      <c r="E2055" s="298" t="s">
        <v>2863</v>
      </c>
      <c r="F2055" s="298" t="s">
        <v>2864</v>
      </c>
      <c r="G2055" s="298" t="s">
        <v>2865</v>
      </c>
      <c r="H2055" s="298" t="s">
        <v>4758</v>
      </c>
      <c r="I2055" s="298" t="s">
        <v>7222</v>
      </c>
      <c r="J2055" s="300" t="s">
        <v>7223</v>
      </c>
      <c r="K2055" s="300" t="s">
        <v>7224</v>
      </c>
    </row>
    <row r="2056" spans="1:11" ht="14.9" customHeight="1">
      <c r="A2056" s="298">
        <v>2150032792</v>
      </c>
      <c r="B2056" s="298" t="s">
        <v>2860</v>
      </c>
      <c r="C2056" s="299" t="s">
        <v>7225</v>
      </c>
      <c r="D2056" s="298" t="s">
        <v>2876</v>
      </c>
      <c r="E2056" s="298" t="s">
        <v>2863</v>
      </c>
      <c r="F2056" s="298" t="s">
        <v>2864</v>
      </c>
      <c r="G2056" s="298" t="s">
        <v>2920</v>
      </c>
      <c r="H2056" s="298" t="s">
        <v>6882</v>
      </c>
      <c r="I2056" s="298" t="s">
        <v>7226</v>
      </c>
      <c r="J2056" s="300" t="s">
        <v>7037</v>
      </c>
      <c r="K2056" s="300" t="s">
        <v>7173</v>
      </c>
    </row>
    <row r="2057" spans="1:11" ht="14.9" customHeight="1">
      <c r="A2057" s="298">
        <v>2150045936</v>
      </c>
      <c r="B2057" s="298" t="s">
        <v>2860</v>
      </c>
      <c r="C2057" s="299" t="s">
        <v>7227</v>
      </c>
      <c r="D2057" s="298" t="s">
        <v>2862</v>
      </c>
      <c r="E2057" s="298" t="s">
        <v>2863</v>
      </c>
      <c r="F2057" s="298" t="s">
        <v>2864</v>
      </c>
      <c r="G2057" s="298" t="s">
        <v>2923</v>
      </c>
      <c r="H2057" s="298" t="s">
        <v>7025</v>
      </c>
      <c r="I2057" s="298" t="s">
        <v>7228</v>
      </c>
      <c r="J2057" s="300" t="s">
        <v>7216</v>
      </c>
      <c r="K2057" s="300" t="s">
        <v>7217</v>
      </c>
    </row>
    <row r="2058" spans="1:11" ht="14.9" customHeight="1">
      <c r="A2058" s="298">
        <v>2150045858</v>
      </c>
      <c r="B2058" s="298" t="s">
        <v>2860</v>
      </c>
      <c r="C2058" s="299" t="s">
        <v>7229</v>
      </c>
      <c r="D2058" s="298" t="s">
        <v>2862</v>
      </c>
      <c r="E2058" s="298" t="s">
        <v>2863</v>
      </c>
      <c r="F2058" s="298" t="s">
        <v>2864</v>
      </c>
      <c r="G2058" s="298" t="s">
        <v>2923</v>
      </c>
      <c r="H2058" s="298" t="s">
        <v>7025</v>
      </c>
      <c r="I2058" s="298" t="s">
        <v>7228</v>
      </c>
      <c r="J2058" s="300" t="s">
        <v>7216</v>
      </c>
      <c r="K2058" s="300" t="s">
        <v>7217</v>
      </c>
    </row>
    <row r="2059" spans="1:11" ht="14.9" customHeight="1">
      <c r="A2059" s="298">
        <v>2150045804</v>
      </c>
      <c r="B2059" s="298" t="s">
        <v>2860</v>
      </c>
      <c r="C2059" s="299" t="s">
        <v>7230</v>
      </c>
      <c r="D2059" s="298" t="s">
        <v>2862</v>
      </c>
      <c r="E2059" s="298" t="s">
        <v>2863</v>
      </c>
      <c r="F2059" s="298" t="s">
        <v>2864</v>
      </c>
      <c r="G2059" s="298" t="s">
        <v>2865</v>
      </c>
      <c r="H2059" s="298" t="s">
        <v>4865</v>
      </c>
      <c r="I2059" s="298" t="s">
        <v>7231</v>
      </c>
      <c r="J2059" s="300" t="s">
        <v>7212</v>
      </c>
      <c r="K2059" s="300" t="s">
        <v>7213</v>
      </c>
    </row>
    <row r="2060" spans="1:11" ht="14.9" customHeight="1">
      <c r="A2060" s="298">
        <v>2150045697</v>
      </c>
      <c r="B2060" s="298" t="s">
        <v>2860</v>
      </c>
      <c r="C2060" s="299" t="s">
        <v>7232</v>
      </c>
      <c r="D2060" s="298" t="s">
        <v>2862</v>
      </c>
      <c r="E2060" s="298" t="s">
        <v>2863</v>
      </c>
      <c r="F2060" s="298" t="s">
        <v>2864</v>
      </c>
      <c r="G2060" s="298" t="s">
        <v>2865</v>
      </c>
      <c r="H2060" s="298" t="s">
        <v>2880</v>
      </c>
      <c r="I2060" s="298" t="s">
        <v>7233</v>
      </c>
      <c r="J2060" s="300" t="s">
        <v>7234</v>
      </c>
      <c r="K2060" s="300" t="s">
        <v>7235</v>
      </c>
    </row>
    <row r="2061" spans="1:11" ht="14.9" customHeight="1">
      <c r="A2061" s="298">
        <v>2150045610</v>
      </c>
      <c r="B2061" s="298" t="s">
        <v>2860</v>
      </c>
      <c r="C2061" s="299" t="s">
        <v>7236</v>
      </c>
      <c r="D2061" s="298" t="s">
        <v>2862</v>
      </c>
      <c r="E2061" s="298" t="s">
        <v>2863</v>
      </c>
      <c r="F2061" s="298" t="s">
        <v>2864</v>
      </c>
      <c r="G2061" s="298" t="s">
        <v>2865</v>
      </c>
      <c r="H2061" s="298" t="s">
        <v>4356</v>
      </c>
      <c r="I2061" s="298" t="s">
        <v>7237</v>
      </c>
      <c r="J2061" s="300" t="s">
        <v>7125</v>
      </c>
      <c r="K2061" s="300" t="s">
        <v>7168</v>
      </c>
    </row>
    <row r="2062" spans="1:11" ht="14.9" customHeight="1">
      <c r="A2062" s="298">
        <v>2150045451</v>
      </c>
      <c r="B2062" s="298" t="s">
        <v>2860</v>
      </c>
      <c r="C2062" s="299" t="s">
        <v>7238</v>
      </c>
      <c r="D2062" s="298" t="s">
        <v>2862</v>
      </c>
      <c r="E2062" s="298" t="s">
        <v>2863</v>
      </c>
      <c r="F2062" s="298" t="s">
        <v>2864</v>
      </c>
      <c r="G2062" s="298" t="s">
        <v>2865</v>
      </c>
      <c r="H2062" s="298" t="s">
        <v>4356</v>
      </c>
      <c r="I2062" s="298" t="s">
        <v>7239</v>
      </c>
      <c r="J2062" s="300" t="s">
        <v>7125</v>
      </c>
      <c r="K2062" s="300" t="s">
        <v>7168</v>
      </c>
    </row>
    <row r="2063" spans="1:11" ht="14.9" customHeight="1">
      <c r="A2063" s="298">
        <v>2150045375</v>
      </c>
      <c r="B2063" s="298" t="s">
        <v>2860</v>
      </c>
      <c r="C2063" s="299" t="s">
        <v>7240</v>
      </c>
      <c r="D2063" s="298" t="s">
        <v>2862</v>
      </c>
      <c r="E2063" s="298" t="s">
        <v>2863</v>
      </c>
      <c r="F2063" s="298" t="s">
        <v>2864</v>
      </c>
      <c r="G2063" s="298" t="s">
        <v>2865</v>
      </c>
      <c r="H2063" s="298" t="s">
        <v>2880</v>
      </c>
      <c r="I2063" s="298" t="s">
        <v>7241</v>
      </c>
      <c r="J2063" s="300" t="s">
        <v>7125</v>
      </c>
      <c r="K2063" s="300" t="s">
        <v>7168</v>
      </c>
    </row>
    <row r="2064" spans="1:11" ht="14.9" customHeight="1">
      <c r="A2064" s="298">
        <v>2150043077</v>
      </c>
      <c r="B2064" s="298" t="s">
        <v>2860</v>
      </c>
      <c r="C2064" s="299" t="s">
        <v>7242</v>
      </c>
      <c r="D2064" s="298" t="s">
        <v>2876</v>
      </c>
      <c r="E2064" s="298" t="s">
        <v>2863</v>
      </c>
      <c r="F2064" s="298" t="s">
        <v>2864</v>
      </c>
      <c r="G2064" s="298" t="s">
        <v>2865</v>
      </c>
      <c r="H2064" s="298" t="s">
        <v>4428</v>
      </c>
      <c r="I2064" s="298" t="s">
        <v>7243</v>
      </c>
      <c r="J2064" s="300" t="s">
        <v>7168</v>
      </c>
      <c r="K2064" s="300" t="s">
        <v>7244</v>
      </c>
    </row>
    <row r="2065" spans="1:11" ht="14.9" customHeight="1">
      <c r="A2065" s="298">
        <v>2150053157</v>
      </c>
      <c r="B2065" s="298" t="s">
        <v>2860</v>
      </c>
      <c r="C2065" s="299" t="s">
        <v>7245</v>
      </c>
      <c r="D2065" s="298" t="s">
        <v>2869</v>
      </c>
      <c r="E2065" s="298" t="s">
        <v>2863</v>
      </c>
      <c r="F2065" s="298" t="s">
        <v>2864</v>
      </c>
      <c r="G2065" s="298" t="s">
        <v>2865</v>
      </c>
      <c r="H2065" s="298" t="s">
        <v>3819</v>
      </c>
      <c r="I2065" s="298" t="s">
        <v>7246</v>
      </c>
      <c r="J2065" s="300">
        <v>45536</v>
      </c>
      <c r="K2065" s="300">
        <v>45544</v>
      </c>
    </row>
    <row r="2066" spans="1:11" ht="14.9" customHeight="1">
      <c r="A2066" s="298">
        <v>2150052225</v>
      </c>
      <c r="B2066" s="298" t="s">
        <v>2860</v>
      </c>
      <c r="C2066" s="299" t="s">
        <v>7247</v>
      </c>
      <c r="D2066" s="298" t="s">
        <v>2869</v>
      </c>
      <c r="E2066" s="298" t="s">
        <v>2863</v>
      </c>
      <c r="F2066" s="298" t="s">
        <v>2864</v>
      </c>
      <c r="G2066" s="298" t="s">
        <v>2923</v>
      </c>
      <c r="H2066" s="298" t="s">
        <v>7248</v>
      </c>
      <c r="I2066" s="298" t="s">
        <v>7249</v>
      </c>
      <c r="J2066" s="300">
        <v>45520</v>
      </c>
      <c r="K2066" s="300">
        <v>45528</v>
      </c>
    </row>
    <row r="2067" spans="1:11" ht="14.9" customHeight="1">
      <c r="A2067" s="298">
        <v>2150057818</v>
      </c>
      <c r="B2067" s="298" t="s">
        <v>2860</v>
      </c>
      <c r="C2067" s="299" t="s">
        <v>7250</v>
      </c>
      <c r="D2067" s="298" t="s">
        <v>2869</v>
      </c>
      <c r="E2067" s="298" t="s">
        <v>2863</v>
      </c>
      <c r="F2067" s="298" t="s">
        <v>2864</v>
      </c>
      <c r="G2067" s="298" t="s">
        <v>2923</v>
      </c>
      <c r="H2067" s="298" t="s">
        <v>4374</v>
      </c>
      <c r="I2067" s="298" t="s">
        <v>7251</v>
      </c>
      <c r="J2067" s="300">
        <v>45526</v>
      </c>
      <c r="K2067" s="300">
        <v>45534</v>
      </c>
    </row>
    <row r="2068" spans="1:11" ht="14.9" customHeight="1">
      <c r="A2068" s="298">
        <v>2150057761</v>
      </c>
      <c r="B2068" s="298" t="s">
        <v>2860</v>
      </c>
      <c r="C2068" s="299" t="s">
        <v>7252</v>
      </c>
      <c r="D2068" s="298" t="s">
        <v>2869</v>
      </c>
      <c r="E2068" s="298" t="s">
        <v>2863</v>
      </c>
      <c r="F2068" s="298" t="s">
        <v>2864</v>
      </c>
      <c r="G2068" s="298" t="s">
        <v>2923</v>
      </c>
      <c r="H2068" s="298" t="s">
        <v>3112</v>
      </c>
      <c r="I2068" s="298" t="s">
        <v>7253</v>
      </c>
      <c r="J2068" s="300">
        <v>45526</v>
      </c>
      <c r="K2068" s="300">
        <v>45534</v>
      </c>
    </row>
    <row r="2069" spans="1:11" ht="14.9" customHeight="1">
      <c r="A2069" s="298">
        <v>2150064499</v>
      </c>
      <c r="B2069" s="298" t="s">
        <v>2860</v>
      </c>
      <c r="C2069" s="299" t="s">
        <v>7254</v>
      </c>
      <c r="D2069" s="298" t="s">
        <v>2869</v>
      </c>
      <c r="E2069" s="298" t="s">
        <v>2863</v>
      </c>
      <c r="F2069" s="298" t="s">
        <v>2864</v>
      </c>
      <c r="G2069" s="298" t="s">
        <v>3285</v>
      </c>
      <c r="H2069" s="298" t="s">
        <v>3106</v>
      </c>
      <c r="I2069" s="298" t="s">
        <v>7255</v>
      </c>
      <c r="J2069" s="300">
        <v>45529</v>
      </c>
      <c r="K2069" s="300">
        <v>45537</v>
      </c>
    </row>
    <row r="2070" spans="1:11" ht="14.9" customHeight="1">
      <c r="A2070" s="298">
        <v>2150061934</v>
      </c>
      <c r="B2070" s="298" t="s">
        <v>2860</v>
      </c>
      <c r="C2070" s="299" t="s">
        <v>7256</v>
      </c>
      <c r="D2070" s="298" t="s">
        <v>2869</v>
      </c>
      <c r="E2070" s="298" t="s">
        <v>2863</v>
      </c>
      <c r="F2070" s="298" t="s">
        <v>2864</v>
      </c>
      <c r="G2070" s="298" t="s">
        <v>2865</v>
      </c>
      <c r="H2070" s="298" t="s">
        <v>3185</v>
      </c>
      <c r="I2070" s="298" t="s">
        <v>7257</v>
      </c>
      <c r="J2070" s="300">
        <v>45530</v>
      </c>
      <c r="K2070" s="300">
        <v>45538</v>
      </c>
    </row>
    <row r="2071" spans="1:11" ht="14.9" customHeight="1">
      <c r="A2071" s="298">
        <v>2150057977</v>
      </c>
      <c r="B2071" s="298" t="s">
        <v>2860</v>
      </c>
      <c r="C2071" s="299" t="s">
        <v>7258</v>
      </c>
      <c r="D2071" s="298" t="s">
        <v>2869</v>
      </c>
      <c r="E2071" s="298" t="s">
        <v>2863</v>
      </c>
      <c r="F2071" s="298" t="s">
        <v>2864</v>
      </c>
      <c r="G2071" s="298" t="s">
        <v>2923</v>
      </c>
      <c r="H2071" s="298" t="s">
        <v>4826</v>
      </c>
      <c r="I2071" s="298" t="s">
        <v>7259</v>
      </c>
      <c r="J2071" s="300">
        <v>45525</v>
      </c>
      <c r="K2071" s="300">
        <v>45533</v>
      </c>
    </row>
    <row r="2072" spans="1:11" ht="14.9" customHeight="1">
      <c r="A2072" s="298">
        <v>2150069546</v>
      </c>
      <c r="B2072" s="298" t="s">
        <v>2860</v>
      </c>
      <c r="C2072" s="299" t="s">
        <v>7260</v>
      </c>
      <c r="D2072" s="298" t="s">
        <v>2869</v>
      </c>
      <c r="E2072" s="298" t="s">
        <v>2863</v>
      </c>
      <c r="F2072" s="298" t="s">
        <v>2864</v>
      </c>
      <c r="G2072" s="298" t="s">
        <v>2865</v>
      </c>
      <c r="H2072" s="298" t="s">
        <v>2978</v>
      </c>
      <c r="I2072" s="298" t="s">
        <v>7261</v>
      </c>
      <c r="J2072" s="300">
        <v>45546</v>
      </c>
      <c r="K2072" s="300">
        <v>45554</v>
      </c>
    </row>
    <row r="2073" spans="1:11" ht="14.9" customHeight="1">
      <c r="A2073" s="298">
        <v>2150069465</v>
      </c>
      <c r="B2073" s="298" t="s">
        <v>2860</v>
      </c>
      <c r="C2073" s="299" t="s">
        <v>7262</v>
      </c>
      <c r="D2073" s="298" t="s">
        <v>2869</v>
      </c>
      <c r="E2073" s="298" t="s">
        <v>2863</v>
      </c>
      <c r="F2073" s="298" t="s">
        <v>2864</v>
      </c>
      <c r="G2073" s="298" t="s">
        <v>2865</v>
      </c>
      <c r="H2073" s="298" t="s">
        <v>4290</v>
      </c>
      <c r="I2073" s="298" t="s">
        <v>7263</v>
      </c>
      <c r="J2073" s="300">
        <v>45541</v>
      </c>
      <c r="K2073" s="300">
        <v>45549</v>
      </c>
    </row>
    <row r="2074" spans="1:11" ht="14.9" customHeight="1">
      <c r="A2074" s="298">
        <v>2150068972</v>
      </c>
      <c r="B2074" s="298" t="s">
        <v>2860</v>
      </c>
      <c r="C2074" s="299" t="s">
        <v>7264</v>
      </c>
      <c r="D2074" s="298" t="s">
        <v>2869</v>
      </c>
      <c r="E2074" s="298" t="s">
        <v>2863</v>
      </c>
      <c r="F2074" s="298" t="s">
        <v>2864</v>
      </c>
      <c r="G2074" s="298" t="s">
        <v>2865</v>
      </c>
      <c r="H2074" s="298" t="s">
        <v>4826</v>
      </c>
      <c r="I2074" s="298" t="s">
        <v>7265</v>
      </c>
      <c r="J2074" s="300">
        <v>45538</v>
      </c>
      <c r="K2074" s="300">
        <v>45546</v>
      </c>
    </row>
    <row r="2075" spans="1:11" ht="14.9" customHeight="1">
      <c r="A2075" s="297">
        <v>2150072662</v>
      </c>
      <c r="B2075" s="297" t="s">
        <v>2860</v>
      </c>
      <c r="C2075" s="297" t="s">
        <v>7266</v>
      </c>
      <c r="D2075" s="297" t="s">
        <v>2869</v>
      </c>
      <c r="E2075" s="297" t="s">
        <v>2863</v>
      </c>
      <c r="F2075" s="297" t="s">
        <v>2864</v>
      </c>
      <c r="G2075" s="297" t="s">
        <v>2923</v>
      </c>
      <c r="H2075" s="297" t="s">
        <v>4826</v>
      </c>
      <c r="I2075" s="297" t="s">
        <v>7267</v>
      </c>
      <c r="J2075" s="297" t="s">
        <v>7125</v>
      </c>
      <c r="K2075" s="297" t="s">
        <v>7168</v>
      </c>
    </row>
    <row r="2076" spans="1:11" ht="14.9" customHeight="1">
      <c r="A2076" s="298">
        <v>2150077912</v>
      </c>
      <c r="B2076" s="298" t="s">
        <v>2860</v>
      </c>
      <c r="C2076" s="299" t="s">
        <v>7268</v>
      </c>
      <c r="D2076" s="298" t="s">
        <v>2869</v>
      </c>
      <c r="E2076" s="298" t="s">
        <v>2863</v>
      </c>
      <c r="F2076" s="298" t="s">
        <v>2864</v>
      </c>
      <c r="G2076" s="298" t="s">
        <v>2911</v>
      </c>
      <c r="H2076" s="298" t="s">
        <v>7269</v>
      </c>
      <c r="I2076" s="298" t="s">
        <v>7270</v>
      </c>
      <c r="J2076" s="300">
        <v>45533</v>
      </c>
      <c r="K2076" s="300">
        <v>45541</v>
      </c>
    </row>
    <row r="2077" spans="1:11" ht="14.9" customHeight="1">
      <c r="A2077" s="298">
        <v>2150077792</v>
      </c>
      <c r="B2077" s="298" t="s">
        <v>2860</v>
      </c>
      <c r="C2077" s="299" t="s">
        <v>7271</v>
      </c>
      <c r="D2077" s="298" t="s">
        <v>2869</v>
      </c>
      <c r="E2077" s="298" t="s">
        <v>2863</v>
      </c>
      <c r="F2077" s="298" t="s">
        <v>2864</v>
      </c>
      <c r="G2077" s="298" t="s">
        <v>2939</v>
      </c>
      <c r="H2077" s="298" t="s">
        <v>2957</v>
      </c>
      <c r="I2077" s="298" t="s">
        <v>7272</v>
      </c>
      <c r="J2077" s="300">
        <v>45527</v>
      </c>
      <c r="K2077" s="300">
        <v>45535</v>
      </c>
    </row>
    <row r="2078" spans="1:11" ht="14.9" customHeight="1">
      <c r="A2078" s="298">
        <v>2150077628</v>
      </c>
      <c r="B2078" s="298" t="s">
        <v>2860</v>
      </c>
      <c r="C2078" s="299" t="s">
        <v>7273</v>
      </c>
      <c r="D2078" s="298" t="s">
        <v>2862</v>
      </c>
      <c r="E2078" s="298" t="s">
        <v>2863</v>
      </c>
      <c r="F2078" s="298" t="s">
        <v>2864</v>
      </c>
      <c r="G2078" s="298" t="s">
        <v>2865</v>
      </c>
      <c r="H2078" s="298" t="s">
        <v>2880</v>
      </c>
      <c r="I2078" s="298" t="s">
        <v>7274</v>
      </c>
      <c r="J2078" s="300">
        <v>45547</v>
      </c>
      <c r="K2078" s="300">
        <v>45555</v>
      </c>
    </row>
    <row r="2079" spans="1:11" ht="14.9" customHeight="1">
      <c r="A2079" s="298">
        <v>2150077541</v>
      </c>
      <c r="B2079" s="298" t="s">
        <v>2860</v>
      </c>
      <c r="C2079" s="299" t="s">
        <v>7275</v>
      </c>
      <c r="D2079" s="298" t="s">
        <v>2862</v>
      </c>
      <c r="E2079" s="298" t="s">
        <v>2863</v>
      </c>
      <c r="F2079" s="298" t="s">
        <v>2864</v>
      </c>
      <c r="G2079" s="298" t="s">
        <v>2865</v>
      </c>
      <c r="H2079" s="298" t="s">
        <v>4356</v>
      </c>
      <c r="I2079" s="298" t="s">
        <v>7276</v>
      </c>
      <c r="J2079" s="300">
        <v>45540</v>
      </c>
      <c r="K2079" s="300">
        <v>45548</v>
      </c>
    </row>
    <row r="2080" spans="1:11" ht="14.9" customHeight="1">
      <c r="A2080" s="298">
        <v>2150077480</v>
      </c>
      <c r="B2080" s="298" t="s">
        <v>2860</v>
      </c>
      <c r="C2080" s="299" t="s">
        <v>7277</v>
      </c>
      <c r="D2080" s="298" t="s">
        <v>2862</v>
      </c>
      <c r="E2080" s="298" t="s">
        <v>2863</v>
      </c>
      <c r="F2080" s="298" t="s">
        <v>2864</v>
      </c>
      <c r="G2080" s="298" t="s">
        <v>2865</v>
      </c>
      <c r="H2080" s="298" t="s">
        <v>4356</v>
      </c>
      <c r="I2080" s="298" t="s">
        <v>7278</v>
      </c>
      <c r="J2080" s="300">
        <v>45541</v>
      </c>
      <c r="K2080" s="300">
        <v>45549</v>
      </c>
    </row>
    <row r="2081" spans="1:11" ht="14.9" customHeight="1">
      <c r="A2081" s="298">
        <v>2150077411</v>
      </c>
      <c r="B2081" s="298" t="s">
        <v>2860</v>
      </c>
      <c r="C2081" s="299" t="s">
        <v>7279</v>
      </c>
      <c r="D2081" s="298" t="s">
        <v>2862</v>
      </c>
      <c r="E2081" s="298" t="s">
        <v>2863</v>
      </c>
      <c r="F2081" s="298" t="s">
        <v>2864</v>
      </c>
      <c r="G2081" s="298" t="s">
        <v>2865</v>
      </c>
      <c r="H2081" s="298" t="s">
        <v>3127</v>
      </c>
      <c r="I2081" s="298" t="s">
        <v>7280</v>
      </c>
      <c r="J2081" s="300">
        <v>45545</v>
      </c>
      <c r="K2081" s="300">
        <v>45553</v>
      </c>
    </row>
    <row r="2082" spans="1:11" ht="14.9" customHeight="1">
      <c r="A2082" s="298">
        <v>2150077262</v>
      </c>
      <c r="B2082" s="298" t="s">
        <v>2860</v>
      </c>
      <c r="C2082" s="299" t="s">
        <v>7281</v>
      </c>
      <c r="D2082" s="298" t="s">
        <v>2862</v>
      </c>
      <c r="E2082" s="298" t="s">
        <v>2863</v>
      </c>
      <c r="F2082" s="298" t="s">
        <v>2864</v>
      </c>
      <c r="G2082" s="298" t="s">
        <v>2911</v>
      </c>
      <c r="H2082" s="298" t="s">
        <v>7282</v>
      </c>
      <c r="I2082" s="298" t="s">
        <v>7283</v>
      </c>
      <c r="J2082" s="300">
        <v>45546</v>
      </c>
      <c r="K2082" s="300">
        <v>45554</v>
      </c>
    </row>
    <row r="2083" spans="1:11" ht="14.9" customHeight="1">
      <c r="A2083" s="298">
        <v>2150077125</v>
      </c>
      <c r="B2083" s="298" t="s">
        <v>2860</v>
      </c>
      <c r="C2083" s="299" t="s">
        <v>7284</v>
      </c>
      <c r="D2083" s="298" t="s">
        <v>2869</v>
      </c>
      <c r="E2083" s="298" t="s">
        <v>2863</v>
      </c>
      <c r="F2083" s="298" t="s">
        <v>2864</v>
      </c>
      <c r="G2083" s="298" t="s">
        <v>2923</v>
      </c>
      <c r="H2083" s="298" t="s">
        <v>4287</v>
      </c>
      <c r="I2083" s="298" t="s">
        <v>7285</v>
      </c>
      <c r="J2083" s="300">
        <v>45547</v>
      </c>
      <c r="K2083" s="300">
        <v>45555</v>
      </c>
    </row>
    <row r="2084" spans="1:11" ht="14.9" customHeight="1">
      <c r="A2084" s="298">
        <v>2150076807</v>
      </c>
      <c r="B2084" s="298" t="s">
        <v>2860</v>
      </c>
      <c r="C2084" s="299" t="s">
        <v>7286</v>
      </c>
      <c r="D2084" s="298" t="s">
        <v>2869</v>
      </c>
      <c r="E2084" s="298" t="s">
        <v>2863</v>
      </c>
      <c r="F2084" s="298" t="s">
        <v>2864</v>
      </c>
      <c r="G2084" s="298" t="s">
        <v>3285</v>
      </c>
      <c r="H2084" s="298" t="s">
        <v>3822</v>
      </c>
      <c r="I2084" s="298" t="s">
        <v>7287</v>
      </c>
      <c r="J2084" s="300">
        <v>45546</v>
      </c>
      <c r="K2084" s="300">
        <v>45554</v>
      </c>
    </row>
    <row r="2085" spans="1:11" ht="14.9" customHeight="1">
      <c r="A2085" s="298">
        <v>2150076349</v>
      </c>
      <c r="B2085" s="298" t="s">
        <v>2860</v>
      </c>
      <c r="C2085" s="299" t="s">
        <v>7288</v>
      </c>
      <c r="D2085" s="298" t="s">
        <v>2869</v>
      </c>
      <c r="E2085" s="298" t="s">
        <v>2863</v>
      </c>
      <c r="F2085" s="298" t="s">
        <v>2864</v>
      </c>
      <c r="G2085" s="298" t="s">
        <v>2865</v>
      </c>
      <c r="H2085" s="298" t="s">
        <v>4290</v>
      </c>
      <c r="I2085" s="298" t="s">
        <v>7289</v>
      </c>
      <c r="J2085" s="300">
        <v>45541</v>
      </c>
      <c r="K2085" s="300">
        <v>45549</v>
      </c>
    </row>
    <row r="2086" spans="1:11" ht="14.9" customHeight="1">
      <c r="A2086" s="298">
        <v>2150094611</v>
      </c>
      <c r="B2086" s="298" t="s">
        <v>2860</v>
      </c>
      <c r="C2086" s="299" t="s">
        <v>7290</v>
      </c>
      <c r="D2086" s="298" t="s">
        <v>2869</v>
      </c>
      <c r="E2086" s="298" t="s">
        <v>2863</v>
      </c>
      <c r="F2086" s="298" t="s">
        <v>2864</v>
      </c>
      <c r="G2086" s="298" t="s">
        <v>2923</v>
      </c>
      <c r="H2086" s="298" t="s">
        <v>3026</v>
      </c>
      <c r="I2086" s="298" t="s">
        <v>7291</v>
      </c>
      <c r="J2086" s="300">
        <v>45527</v>
      </c>
      <c r="K2086" s="300">
        <v>45535</v>
      </c>
    </row>
    <row r="2087" spans="1:11" ht="14.9" customHeight="1">
      <c r="A2087" s="298">
        <v>2150093807</v>
      </c>
      <c r="B2087" s="298" t="s">
        <v>2860</v>
      </c>
      <c r="C2087" s="299" t="s">
        <v>7292</v>
      </c>
      <c r="D2087" s="298" t="s">
        <v>2876</v>
      </c>
      <c r="E2087" s="298" t="s">
        <v>2863</v>
      </c>
      <c r="F2087" s="298" t="s">
        <v>2864</v>
      </c>
      <c r="G2087" s="298" t="s">
        <v>3647</v>
      </c>
      <c r="H2087" s="298" t="s">
        <v>3801</v>
      </c>
      <c r="I2087" s="298" t="s">
        <v>7293</v>
      </c>
      <c r="J2087" s="300">
        <v>45541</v>
      </c>
      <c r="K2087" s="300">
        <v>45549</v>
      </c>
    </row>
    <row r="2088" spans="1:11" ht="14.9" customHeight="1">
      <c r="A2088" s="298">
        <v>2150093801</v>
      </c>
      <c r="B2088" s="298" t="s">
        <v>2860</v>
      </c>
      <c r="C2088" s="299" t="s">
        <v>7294</v>
      </c>
      <c r="D2088" s="298" t="s">
        <v>2876</v>
      </c>
      <c r="E2088" s="298" t="s">
        <v>2863</v>
      </c>
      <c r="F2088" s="298" t="s">
        <v>2864</v>
      </c>
      <c r="G2088" s="298" t="s">
        <v>3647</v>
      </c>
      <c r="H2088" s="298" t="s">
        <v>3801</v>
      </c>
      <c r="I2088" s="298" t="s">
        <v>7293</v>
      </c>
      <c r="J2088" s="300">
        <v>45541</v>
      </c>
      <c r="K2088" s="300">
        <v>45549</v>
      </c>
    </row>
    <row r="2089" spans="1:11" ht="14.9" customHeight="1">
      <c r="A2089" s="298">
        <v>2150093792</v>
      </c>
      <c r="B2089" s="298" t="s">
        <v>2860</v>
      </c>
      <c r="C2089" s="299" t="s">
        <v>7295</v>
      </c>
      <c r="D2089" s="298" t="s">
        <v>2876</v>
      </c>
      <c r="E2089" s="298" t="s">
        <v>2863</v>
      </c>
      <c r="F2089" s="298" t="s">
        <v>2864</v>
      </c>
      <c r="G2089" s="298" t="s">
        <v>3647</v>
      </c>
      <c r="H2089" s="298" t="s">
        <v>3801</v>
      </c>
      <c r="I2089" s="298" t="s">
        <v>7293</v>
      </c>
      <c r="J2089" s="300">
        <v>45541</v>
      </c>
      <c r="K2089" s="300">
        <v>45549</v>
      </c>
    </row>
    <row r="2090" spans="1:11" ht="14.9" customHeight="1">
      <c r="A2090" s="298">
        <v>2150089196</v>
      </c>
      <c r="B2090" s="298" t="s">
        <v>2860</v>
      </c>
      <c r="C2090" s="299" t="s">
        <v>7296</v>
      </c>
      <c r="D2090" s="298" t="s">
        <v>2869</v>
      </c>
      <c r="E2090" s="298" t="s">
        <v>2863</v>
      </c>
      <c r="F2090" s="298" t="s">
        <v>2864</v>
      </c>
      <c r="G2090" s="298" t="s">
        <v>2923</v>
      </c>
      <c r="H2090" s="298" t="s">
        <v>3112</v>
      </c>
      <c r="I2090" s="298" t="s">
        <v>7297</v>
      </c>
      <c r="J2090" s="300">
        <v>45530</v>
      </c>
      <c r="K2090" s="300">
        <v>45538</v>
      </c>
    </row>
    <row r="2091" spans="1:11" ht="14.9" customHeight="1">
      <c r="A2091" s="298">
        <v>2150089102</v>
      </c>
      <c r="B2091" s="298" t="s">
        <v>2860</v>
      </c>
      <c r="C2091" s="299" t="s">
        <v>7298</v>
      </c>
      <c r="D2091" s="298" t="s">
        <v>2869</v>
      </c>
      <c r="E2091" s="298" t="s">
        <v>2863</v>
      </c>
      <c r="F2091" s="298" t="s">
        <v>2864</v>
      </c>
      <c r="G2091" s="298" t="s">
        <v>2923</v>
      </c>
      <c r="H2091" s="298" t="s">
        <v>3396</v>
      </c>
      <c r="I2091" s="298" t="s">
        <v>7299</v>
      </c>
      <c r="J2091" s="300">
        <v>45532</v>
      </c>
      <c r="K2091" s="300">
        <v>45540</v>
      </c>
    </row>
    <row r="2092" spans="1:11" ht="14.9" customHeight="1">
      <c r="A2092" s="298">
        <v>2150101453</v>
      </c>
      <c r="B2092" s="298" t="s">
        <v>2860</v>
      </c>
      <c r="C2092" s="299" t="s">
        <v>7300</v>
      </c>
      <c r="D2092" s="298" t="s">
        <v>2862</v>
      </c>
      <c r="E2092" s="298" t="s">
        <v>2863</v>
      </c>
      <c r="F2092" s="298" t="s">
        <v>2864</v>
      </c>
      <c r="G2092" s="298" t="s">
        <v>2865</v>
      </c>
      <c r="H2092" s="298" t="s">
        <v>4356</v>
      </c>
      <c r="I2092" s="298" t="s">
        <v>7301</v>
      </c>
      <c r="J2092" s="300">
        <v>45547</v>
      </c>
      <c r="K2092" s="300">
        <v>45555</v>
      </c>
    </row>
    <row r="2093" spans="1:11" ht="14.9" customHeight="1">
      <c r="A2093" s="298">
        <v>2150098793</v>
      </c>
      <c r="B2093" s="298" t="s">
        <v>2860</v>
      </c>
      <c r="C2093" s="299" t="s">
        <v>7302</v>
      </c>
      <c r="D2093" s="298" t="s">
        <v>2869</v>
      </c>
      <c r="E2093" s="298" t="s">
        <v>2863</v>
      </c>
      <c r="F2093" s="298" t="s">
        <v>2864</v>
      </c>
      <c r="G2093" s="298" t="s">
        <v>2923</v>
      </c>
      <c r="H2093" s="298" t="s">
        <v>3396</v>
      </c>
      <c r="I2093" s="298" t="s">
        <v>7303</v>
      </c>
      <c r="J2093" s="300">
        <v>45529</v>
      </c>
      <c r="K2093" s="300">
        <v>45537</v>
      </c>
    </row>
    <row r="2094" spans="1:11" ht="14.9" customHeight="1">
      <c r="A2094" s="298">
        <v>2150105197</v>
      </c>
      <c r="B2094" s="298" t="s">
        <v>2860</v>
      </c>
      <c r="C2094" s="299" t="s">
        <v>7304</v>
      </c>
      <c r="D2094" s="298" t="s">
        <v>2869</v>
      </c>
      <c r="E2094" s="298" t="s">
        <v>2863</v>
      </c>
      <c r="F2094" s="298" t="s">
        <v>2864</v>
      </c>
      <c r="G2094" s="298" t="s">
        <v>3444</v>
      </c>
      <c r="H2094" s="298" t="s">
        <v>3185</v>
      </c>
      <c r="I2094" s="298" t="s">
        <v>7305</v>
      </c>
      <c r="J2094" s="300">
        <v>45530</v>
      </c>
      <c r="K2094" s="300">
        <v>45538</v>
      </c>
    </row>
    <row r="2095" spans="1:11" ht="14.9" customHeight="1">
      <c r="A2095" s="298">
        <v>2150111356</v>
      </c>
      <c r="B2095" s="298" t="s">
        <v>2860</v>
      </c>
      <c r="C2095" s="299" t="s">
        <v>7306</v>
      </c>
      <c r="D2095" s="298" t="s">
        <v>2869</v>
      </c>
      <c r="E2095" s="298" t="s">
        <v>2863</v>
      </c>
      <c r="F2095" s="298" t="s">
        <v>2864</v>
      </c>
      <c r="G2095" s="298" t="s">
        <v>2923</v>
      </c>
      <c r="H2095" s="298" t="s">
        <v>3041</v>
      </c>
      <c r="I2095" s="298" t="s">
        <v>7307</v>
      </c>
      <c r="J2095" s="300" t="s">
        <v>7220</v>
      </c>
      <c r="K2095" s="300" t="s">
        <v>7212</v>
      </c>
    </row>
    <row r="2096" spans="1:11" ht="14.9" customHeight="1">
      <c r="A2096" s="298">
        <v>2150111148</v>
      </c>
      <c r="B2096" s="298" t="s">
        <v>2860</v>
      </c>
      <c r="C2096" s="299" t="s">
        <v>7308</v>
      </c>
      <c r="D2096" s="298" t="s">
        <v>2869</v>
      </c>
      <c r="E2096" s="298" t="s">
        <v>2863</v>
      </c>
      <c r="F2096" s="298" t="s">
        <v>2864</v>
      </c>
      <c r="G2096" s="298" t="s">
        <v>2923</v>
      </c>
      <c r="H2096" s="298" t="s">
        <v>3849</v>
      </c>
      <c r="I2096" s="298" t="s">
        <v>7309</v>
      </c>
      <c r="J2096" s="300" t="s">
        <v>7209</v>
      </c>
      <c r="K2096" s="300" t="s">
        <v>7220</v>
      </c>
    </row>
    <row r="2097" spans="1:11" ht="14.9" customHeight="1">
      <c r="A2097" s="298">
        <v>2150109483</v>
      </c>
      <c r="B2097" s="298" t="s">
        <v>2860</v>
      </c>
      <c r="C2097" s="299" t="s">
        <v>7310</v>
      </c>
      <c r="D2097" s="298" t="s">
        <v>2869</v>
      </c>
      <c r="E2097" s="298" t="s">
        <v>2863</v>
      </c>
      <c r="F2097" s="298" t="s">
        <v>2864</v>
      </c>
      <c r="G2097" s="298" t="s">
        <v>2920</v>
      </c>
      <c r="H2097" s="298" t="s">
        <v>3854</v>
      </c>
      <c r="I2097" s="298" t="s">
        <v>7311</v>
      </c>
      <c r="J2097" s="300" t="s">
        <v>7234</v>
      </c>
      <c r="K2097" s="300" t="s">
        <v>7235</v>
      </c>
    </row>
    <row r="2098" spans="1:11" ht="14.9" customHeight="1">
      <c r="A2098" s="298">
        <v>2150120622</v>
      </c>
      <c r="B2098" s="298" t="s">
        <v>2860</v>
      </c>
      <c r="C2098" s="299" t="s">
        <v>7312</v>
      </c>
      <c r="D2098" s="298" t="s">
        <v>2869</v>
      </c>
      <c r="E2098" s="298" t="s">
        <v>2863</v>
      </c>
      <c r="F2098" s="298" t="s">
        <v>2864</v>
      </c>
      <c r="G2098" s="298" t="s">
        <v>2939</v>
      </c>
      <c r="H2098" s="298" t="s">
        <v>4512</v>
      </c>
      <c r="I2098" s="298" t="s">
        <v>7313</v>
      </c>
      <c r="J2098" s="300" t="s">
        <v>7234</v>
      </c>
      <c r="K2098" s="300" t="s">
        <v>7235</v>
      </c>
    </row>
    <row r="2099" spans="1:11" ht="14.9" customHeight="1">
      <c r="A2099" s="298">
        <v>2150120279</v>
      </c>
      <c r="B2099" s="298" t="s">
        <v>2860</v>
      </c>
      <c r="C2099" s="299" t="s">
        <v>7314</v>
      </c>
      <c r="D2099" s="298" t="s">
        <v>2869</v>
      </c>
      <c r="E2099" s="298" t="s">
        <v>2863</v>
      </c>
      <c r="F2099" s="298" t="s">
        <v>2864</v>
      </c>
      <c r="G2099" s="298" t="s">
        <v>7315</v>
      </c>
      <c r="H2099" s="298" t="s">
        <v>3007</v>
      </c>
      <c r="I2099" s="298" t="s">
        <v>7316</v>
      </c>
      <c r="J2099" s="300" t="s">
        <v>7317</v>
      </c>
      <c r="K2099" s="300" t="s">
        <v>7318</v>
      </c>
    </row>
    <row r="2100" spans="1:11" ht="14.9" customHeight="1">
      <c r="A2100" s="298">
        <v>2150118543</v>
      </c>
      <c r="B2100" s="298" t="s">
        <v>2860</v>
      </c>
      <c r="C2100" s="299" t="s">
        <v>7319</v>
      </c>
      <c r="D2100" s="298" t="s">
        <v>2862</v>
      </c>
      <c r="E2100" s="298" t="s">
        <v>2863</v>
      </c>
      <c r="F2100" s="298" t="s">
        <v>2864</v>
      </c>
      <c r="G2100" s="298" t="s">
        <v>2865</v>
      </c>
      <c r="H2100" s="298" t="s">
        <v>4356</v>
      </c>
      <c r="I2100" s="298" t="s">
        <v>7320</v>
      </c>
      <c r="J2100" s="300" t="s">
        <v>7212</v>
      </c>
      <c r="K2100" s="300" t="s">
        <v>7213</v>
      </c>
    </row>
    <row r="2101" spans="1:11" ht="14.9" customHeight="1">
      <c r="A2101" s="298">
        <v>2150117518</v>
      </c>
      <c r="B2101" s="298" t="s">
        <v>2860</v>
      </c>
      <c r="C2101" s="299" t="s">
        <v>7321</v>
      </c>
      <c r="D2101" s="298" t="s">
        <v>2862</v>
      </c>
      <c r="E2101" s="298" t="s">
        <v>2863</v>
      </c>
      <c r="F2101" s="298" t="s">
        <v>2864</v>
      </c>
      <c r="G2101" s="298" t="s">
        <v>2865</v>
      </c>
      <c r="H2101" s="298" t="s">
        <v>4356</v>
      </c>
      <c r="I2101" s="298" t="s">
        <v>7322</v>
      </c>
      <c r="J2101" s="300" t="s">
        <v>7244</v>
      </c>
      <c r="K2101" s="300" t="s">
        <v>7323</v>
      </c>
    </row>
    <row r="2102" spans="1:11" ht="14.9" customHeight="1">
      <c r="A2102" s="298">
        <v>2150115827</v>
      </c>
      <c r="B2102" s="298" t="s">
        <v>2860</v>
      </c>
      <c r="C2102" s="299" t="s">
        <v>7324</v>
      </c>
      <c r="D2102" s="298" t="s">
        <v>2869</v>
      </c>
      <c r="E2102" s="298" t="s">
        <v>2863</v>
      </c>
      <c r="F2102" s="298" t="s">
        <v>2864</v>
      </c>
      <c r="G2102" s="298" t="s">
        <v>2865</v>
      </c>
      <c r="H2102" s="298" t="s">
        <v>3336</v>
      </c>
      <c r="I2102" s="298" t="s">
        <v>7325</v>
      </c>
      <c r="J2102" s="300" t="s">
        <v>7217</v>
      </c>
      <c r="K2102" s="300" t="s">
        <v>7326</v>
      </c>
    </row>
    <row r="2103" spans="1:11" ht="14.9" customHeight="1">
      <c r="A2103" s="298">
        <v>2150114678</v>
      </c>
      <c r="B2103" s="298" t="s">
        <v>2860</v>
      </c>
      <c r="C2103" s="299" t="s">
        <v>7327</v>
      </c>
      <c r="D2103" s="298" t="s">
        <v>2876</v>
      </c>
      <c r="E2103" s="298" t="s">
        <v>2863</v>
      </c>
      <c r="F2103" s="298" t="s">
        <v>2864</v>
      </c>
      <c r="G2103" s="298" t="s">
        <v>3644</v>
      </c>
      <c r="H2103" s="298" t="s">
        <v>2873</v>
      </c>
      <c r="I2103" s="298" t="s">
        <v>7328</v>
      </c>
      <c r="J2103" s="300" t="s">
        <v>7063</v>
      </c>
      <c r="K2103" s="300" t="s">
        <v>7329</v>
      </c>
    </row>
    <row r="2104" spans="1:11" ht="14.9" customHeight="1">
      <c r="A2104" s="298">
        <v>2150112676</v>
      </c>
      <c r="B2104" s="298" t="s">
        <v>2860</v>
      </c>
      <c r="C2104" s="299" t="s">
        <v>7330</v>
      </c>
      <c r="D2104" s="298" t="s">
        <v>2869</v>
      </c>
      <c r="E2104" s="298" t="s">
        <v>2863</v>
      </c>
      <c r="F2104" s="298" t="s">
        <v>2864</v>
      </c>
      <c r="G2104" s="298" t="s">
        <v>2923</v>
      </c>
      <c r="H2104" s="298" t="s">
        <v>3026</v>
      </c>
      <c r="I2104" s="298" t="s">
        <v>7331</v>
      </c>
      <c r="J2104" s="300" t="s">
        <v>7234</v>
      </c>
      <c r="K2104" s="300" t="s">
        <v>7235</v>
      </c>
    </row>
    <row r="2105" spans="1:11" ht="14.9" customHeight="1">
      <c r="A2105" s="298">
        <v>2150128769</v>
      </c>
      <c r="B2105" s="298" t="s">
        <v>2860</v>
      </c>
      <c r="C2105" s="299" t="s">
        <v>7332</v>
      </c>
      <c r="D2105" s="298" t="s">
        <v>2862</v>
      </c>
      <c r="E2105" s="298" t="s">
        <v>2863</v>
      </c>
      <c r="F2105" s="298" t="s">
        <v>2864</v>
      </c>
      <c r="G2105" s="298" t="s">
        <v>4868</v>
      </c>
      <c r="H2105" s="298" t="s">
        <v>4310</v>
      </c>
      <c r="I2105" s="298" t="s">
        <v>7333</v>
      </c>
      <c r="J2105" s="300" t="s">
        <v>7334</v>
      </c>
      <c r="K2105" s="300" t="s">
        <v>7335</v>
      </c>
    </row>
    <row r="2106" spans="1:11" ht="14.9" customHeight="1">
      <c r="A2106" s="298">
        <v>2150128190</v>
      </c>
      <c r="B2106" s="298" t="s">
        <v>2860</v>
      </c>
      <c r="C2106" s="299" t="s">
        <v>7336</v>
      </c>
      <c r="D2106" s="298" t="s">
        <v>2869</v>
      </c>
      <c r="E2106" s="298" t="s">
        <v>2863</v>
      </c>
      <c r="F2106" s="298" t="s">
        <v>2864</v>
      </c>
      <c r="G2106" s="298" t="s">
        <v>2939</v>
      </c>
      <c r="H2106" s="298" t="s">
        <v>2957</v>
      </c>
      <c r="I2106" s="298" t="s">
        <v>7337</v>
      </c>
      <c r="J2106" s="300" t="s">
        <v>7220</v>
      </c>
      <c r="K2106" s="300" t="s">
        <v>7212</v>
      </c>
    </row>
    <row r="2107" spans="1:11" ht="14.9" customHeight="1">
      <c r="A2107" s="298">
        <v>2150126899</v>
      </c>
      <c r="B2107" s="298" t="s">
        <v>2860</v>
      </c>
      <c r="C2107" s="299" t="s">
        <v>7338</v>
      </c>
      <c r="D2107" s="298" t="s">
        <v>2862</v>
      </c>
      <c r="E2107" s="298" t="s">
        <v>2863</v>
      </c>
      <c r="F2107" s="298" t="s">
        <v>2864</v>
      </c>
      <c r="G2107" s="298" t="s">
        <v>2865</v>
      </c>
      <c r="H2107" s="298" t="s">
        <v>4356</v>
      </c>
      <c r="I2107" s="298" t="s">
        <v>7339</v>
      </c>
      <c r="J2107" s="300" t="s">
        <v>7213</v>
      </c>
      <c r="K2107" s="300" t="s">
        <v>7340</v>
      </c>
    </row>
    <row r="2108" spans="1:11" ht="14.9" customHeight="1">
      <c r="A2108" s="298">
        <v>2150125622</v>
      </c>
      <c r="B2108" s="298" t="s">
        <v>2860</v>
      </c>
      <c r="C2108" s="299" t="s">
        <v>7341</v>
      </c>
      <c r="D2108" s="298" t="s">
        <v>2876</v>
      </c>
      <c r="E2108" s="298" t="s">
        <v>2863</v>
      </c>
      <c r="F2108" s="298" t="s">
        <v>2864</v>
      </c>
      <c r="G2108" s="298" t="s">
        <v>2939</v>
      </c>
      <c r="H2108" s="298" t="s">
        <v>7342</v>
      </c>
      <c r="I2108" s="298" t="s">
        <v>7343</v>
      </c>
      <c r="J2108" s="300" t="s">
        <v>7235</v>
      </c>
      <c r="K2108" s="300" t="s">
        <v>7344</v>
      </c>
    </row>
    <row r="2109" spans="1:11" ht="14.9" customHeight="1">
      <c r="A2109" s="298">
        <v>2150121434</v>
      </c>
      <c r="B2109" s="298" t="s">
        <v>2860</v>
      </c>
      <c r="C2109" s="299" t="s">
        <v>7345</v>
      </c>
      <c r="D2109" s="298" t="s">
        <v>2869</v>
      </c>
      <c r="E2109" s="298" t="s">
        <v>2863</v>
      </c>
      <c r="F2109" s="298" t="s">
        <v>2864</v>
      </c>
      <c r="G2109" s="298" t="s">
        <v>2902</v>
      </c>
      <c r="H2109" s="298" t="s">
        <v>3135</v>
      </c>
      <c r="I2109" s="298" t="s">
        <v>7346</v>
      </c>
      <c r="J2109" s="300" t="s">
        <v>7125</v>
      </c>
      <c r="K2109" s="300" t="s">
        <v>7168</v>
      </c>
    </row>
    <row r="2110" spans="1:11" ht="14.9" customHeight="1">
      <c r="A2110" s="298">
        <v>2150138932</v>
      </c>
      <c r="B2110" s="298" t="s">
        <v>2860</v>
      </c>
      <c r="C2110" s="299" t="s">
        <v>7347</v>
      </c>
      <c r="D2110" s="298" t="s">
        <v>2869</v>
      </c>
      <c r="E2110" s="298" t="s">
        <v>2863</v>
      </c>
      <c r="F2110" s="298" t="s">
        <v>2864</v>
      </c>
      <c r="G2110" s="298" t="s">
        <v>2939</v>
      </c>
      <c r="H2110" s="298" t="s">
        <v>3681</v>
      </c>
      <c r="I2110" s="298" t="s">
        <v>7348</v>
      </c>
      <c r="J2110" s="300">
        <v>45546</v>
      </c>
      <c r="K2110" s="300">
        <v>45554</v>
      </c>
    </row>
    <row r="2111" spans="1:11" ht="14.9" customHeight="1">
      <c r="A2111" s="298">
        <v>2150138144</v>
      </c>
      <c r="B2111" s="298" t="s">
        <v>2860</v>
      </c>
      <c r="C2111" s="299" t="s">
        <v>7349</v>
      </c>
      <c r="D2111" s="298" t="s">
        <v>2862</v>
      </c>
      <c r="E2111" s="298" t="s">
        <v>2863</v>
      </c>
      <c r="F2111" s="298" t="s">
        <v>2864</v>
      </c>
      <c r="G2111" s="298" t="s">
        <v>2865</v>
      </c>
      <c r="H2111" s="298" t="s">
        <v>4865</v>
      </c>
      <c r="I2111" s="298" t="s">
        <v>7350</v>
      </c>
      <c r="J2111" s="300">
        <v>45558</v>
      </c>
      <c r="K2111" s="300">
        <v>45566</v>
      </c>
    </row>
    <row r="2112" spans="1:11" ht="14.9" customHeight="1">
      <c r="A2112" s="298">
        <v>2150136823</v>
      </c>
      <c r="B2112" s="298" t="s">
        <v>2860</v>
      </c>
      <c r="C2112" s="299" t="s">
        <v>7351</v>
      </c>
      <c r="D2112" s="298" t="s">
        <v>2869</v>
      </c>
      <c r="E2112" s="298" t="s">
        <v>2863</v>
      </c>
      <c r="F2112" s="298" t="s">
        <v>2864</v>
      </c>
      <c r="G2112" s="298" t="s">
        <v>2923</v>
      </c>
      <c r="H2112" s="298" t="s">
        <v>4835</v>
      </c>
      <c r="I2112" s="298" t="s">
        <v>7352</v>
      </c>
      <c r="J2112" s="300">
        <v>45533</v>
      </c>
      <c r="K2112" s="300">
        <v>45541</v>
      </c>
    </row>
    <row r="2113" spans="1:11" ht="14.9" customHeight="1">
      <c r="A2113" s="298">
        <v>2150136113</v>
      </c>
      <c r="B2113" s="298" t="s">
        <v>2860</v>
      </c>
      <c r="C2113" s="299" t="s">
        <v>7353</v>
      </c>
      <c r="D2113" s="298" t="s">
        <v>2876</v>
      </c>
      <c r="E2113" s="298" t="s">
        <v>2863</v>
      </c>
      <c r="F2113" s="298" t="s">
        <v>2864</v>
      </c>
      <c r="G2113" s="298" t="s">
        <v>3147</v>
      </c>
      <c r="H2113" s="298" t="s">
        <v>2873</v>
      </c>
      <c r="I2113" s="298" t="s">
        <v>7354</v>
      </c>
      <c r="J2113" s="300">
        <v>45534</v>
      </c>
      <c r="K2113" s="300">
        <v>45542</v>
      </c>
    </row>
    <row r="2114" spans="1:11" ht="14.9" customHeight="1">
      <c r="A2114" s="298">
        <v>2150136104</v>
      </c>
      <c r="B2114" s="298" t="s">
        <v>2860</v>
      </c>
      <c r="C2114" s="299" t="s">
        <v>7355</v>
      </c>
      <c r="D2114" s="298" t="s">
        <v>2876</v>
      </c>
      <c r="E2114" s="298" t="s">
        <v>2863</v>
      </c>
      <c r="F2114" s="298" t="s">
        <v>2864</v>
      </c>
      <c r="G2114" s="298" t="s">
        <v>3147</v>
      </c>
      <c r="H2114" s="298" t="s">
        <v>3054</v>
      </c>
      <c r="I2114" s="298" t="s">
        <v>7354</v>
      </c>
      <c r="J2114" s="300">
        <v>45534</v>
      </c>
      <c r="K2114" s="300">
        <v>45542</v>
      </c>
    </row>
    <row r="2115" spans="1:11" ht="14.9" customHeight="1">
      <c r="A2115" s="298">
        <v>2150135195</v>
      </c>
      <c r="B2115" s="298" t="s">
        <v>2860</v>
      </c>
      <c r="C2115" s="299" t="s">
        <v>7356</v>
      </c>
      <c r="D2115" s="298" t="s">
        <v>2869</v>
      </c>
      <c r="E2115" s="298" t="s">
        <v>2863</v>
      </c>
      <c r="F2115" s="298" t="s">
        <v>2864</v>
      </c>
      <c r="G2115" s="298" t="s">
        <v>2923</v>
      </c>
      <c r="H2115" s="298" t="s">
        <v>4374</v>
      </c>
      <c r="I2115" s="298" t="s">
        <v>7357</v>
      </c>
      <c r="J2115" s="300">
        <v>45538</v>
      </c>
      <c r="K2115" s="300">
        <v>45546</v>
      </c>
    </row>
    <row r="2116" spans="1:11" ht="14.9" customHeight="1">
      <c r="A2116" s="298">
        <v>2150154308</v>
      </c>
      <c r="B2116" s="298" t="s">
        <v>2860</v>
      </c>
      <c r="C2116" s="299" t="s">
        <v>7358</v>
      </c>
      <c r="D2116" s="298" t="s">
        <v>2869</v>
      </c>
      <c r="E2116" s="298" t="s">
        <v>2863</v>
      </c>
      <c r="F2116" s="298" t="s">
        <v>2864</v>
      </c>
      <c r="G2116" s="298" t="s">
        <v>2865</v>
      </c>
      <c r="H2116" s="298" t="s">
        <v>4290</v>
      </c>
      <c r="I2116" s="298" t="s">
        <v>7359</v>
      </c>
      <c r="J2116" s="300" t="s">
        <v>7323</v>
      </c>
      <c r="K2116" s="300" t="s">
        <v>7360</v>
      </c>
    </row>
    <row r="2117" spans="1:11" ht="14.9" customHeight="1">
      <c r="A2117" s="298">
        <v>2150153371</v>
      </c>
      <c r="B2117" s="298" t="s">
        <v>2860</v>
      </c>
      <c r="C2117" s="299" t="s">
        <v>7361</v>
      </c>
      <c r="D2117" s="298" t="s">
        <v>2869</v>
      </c>
      <c r="E2117" s="298" t="s">
        <v>2863</v>
      </c>
      <c r="F2117" s="298" t="s">
        <v>2864</v>
      </c>
      <c r="G2117" s="298" t="s">
        <v>2923</v>
      </c>
      <c r="H2117" s="298" t="s">
        <v>3007</v>
      </c>
      <c r="I2117" s="298" t="s">
        <v>7362</v>
      </c>
      <c r="J2117" s="300" t="s">
        <v>7194</v>
      </c>
      <c r="K2117" s="300" t="s">
        <v>7363</v>
      </c>
    </row>
    <row r="2118" spans="1:11" ht="14.9" customHeight="1">
      <c r="A2118" s="298">
        <v>2150164477</v>
      </c>
      <c r="B2118" s="298" t="s">
        <v>2860</v>
      </c>
      <c r="C2118" s="299" t="s">
        <v>7364</v>
      </c>
      <c r="D2118" s="298" t="s">
        <v>2869</v>
      </c>
      <c r="E2118" s="298" t="s">
        <v>2863</v>
      </c>
      <c r="F2118" s="298" t="s">
        <v>2864</v>
      </c>
      <c r="G2118" s="298" t="s">
        <v>2954</v>
      </c>
      <c r="H2118" s="298" t="s">
        <v>4261</v>
      </c>
      <c r="I2118" s="298" t="s">
        <v>7365</v>
      </c>
      <c r="J2118" s="300" t="s">
        <v>7244</v>
      </c>
      <c r="K2118" s="300" t="s">
        <v>7323</v>
      </c>
    </row>
    <row r="2119" spans="1:11" ht="14.9" customHeight="1">
      <c r="A2119" s="298">
        <v>2150164471</v>
      </c>
      <c r="B2119" s="298" t="s">
        <v>2860</v>
      </c>
      <c r="C2119" s="299" t="s">
        <v>7366</v>
      </c>
      <c r="D2119" s="298" t="s">
        <v>2869</v>
      </c>
      <c r="E2119" s="298" t="s">
        <v>2863</v>
      </c>
      <c r="F2119" s="298" t="s">
        <v>2864</v>
      </c>
      <c r="G2119" s="298" t="s">
        <v>2920</v>
      </c>
      <c r="H2119" s="298" t="s">
        <v>3185</v>
      </c>
      <c r="I2119" s="298" t="s">
        <v>7367</v>
      </c>
      <c r="J2119" s="300" t="s">
        <v>7193</v>
      </c>
      <c r="K2119" s="300" t="s">
        <v>7194</v>
      </c>
    </row>
    <row r="2120" spans="1:11" ht="14.9" customHeight="1">
      <c r="A2120" s="298">
        <v>2150164337</v>
      </c>
      <c r="B2120" s="298" t="s">
        <v>2860</v>
      </c>
      <c r="C2120" s="299" t="s">
        <v>7368</v>
      </c>
      <c r="D2120" s="298" t="s">
        <v>2869</v>
      </c>
      <c r="E2120" s="298" t="s">
        <v>2863</v>
      </c>
      <c r="F2120" s="298" t="s">
        <v>2864</v>
      </c>
      <c r="G2120" s="298" t="s">
        <v>2911</v>
      </c>
      <c r="H2120" s="298" t="s">
        <v>2999</v>
      </c>
      <c r="I2120" s="298" t="s">
        <v>7369</v>
      </c>
      <c r="J2120" s="300" t="s">
        <v>7212</v>
      </c>
      <c r="K2120" s="300" t="s">
        <v>7213</v>
      </c>
    </row>
    <row r="2121" spans="1:11" ht="14.9" customHeight="1">
      <c r="A2121" s="298">
        <v>2150164317</v>
      </c>
      <c r="B2121" s="298" t="s">
        <v>2860</v>
      </c>
      <c r="C2121" s="299" t="s">
        <v>7370</v>
      </c>
      <c r="D2121" s="298">
        <v>67</v>
      </c>
      <c r="E2121" s="298" t="s">
        <v>2863</v>
      </c>
      <c r="F2121" s="298" t="s">
        <v>2864</v>
      </c>
      <c r="G2121" s="298" t="s">
        <v>2865</v>
      </c>
      <c r="H2121" s="298" t="s">
        <v>3336</v>
      </c>
      <c r="I2121" s="298" t="s">
        <v>7371</v>
      </c>
      <c r="J2121" s="300" t="s">
        <v>7318</v>
      </c>
      <c r="K2121" s="300" t="s">
        <v>7372</v>
      </c>
    </row>
    <row r="2122" spans="1:11" ht="14.9" customHeight="1">
      <c r="A2122" s="298">
        <v>2150164313</v>
      </c>
      <c r="B2122" s="298" t="s">
        <v>2860</v>
      </c>
      <c r="C2122" s="299" t="s">
        <v>7373</v>
      </c>
      <c r="D2122" s="298" t="s">
        <v>2869</v>
      </c>
      <c r="E2122" s="298" t="s">
        <v>2863</v>
      </c>
      <c r="F2122" s="298" t="s">
        <v>2864</v>
      </c>
      <c r="G2122" s="298" t="s">
        <v>2865</v>
      </c>
      <c r="H2122" s="298" t="s">
        <v>4290</v>
      </c>
      <c r="I2122" s="298" t="s">
        <v>7374</v>
      </c>
      <c r="J2122" s="300" t="s">
        <v>7363</v>
      </c>
      <c r="K2122" s="300" t="s">
        <v>7375</v>
      </c>
    </row>
    <row r="2123" spans="1:11" ht="14.9" customHeight="1">
      <c r="A2123" s="298">
        <v>2150164308</v>
      </c>
      <c r="B2123" s="298" t="s">
        <v>2860</v>
      </c>
      <c r="C2123" s="299" t="s">
        <v>7376</v>
      </c>
      <c r="D2123" s="298" t="s">
        <v>2869</v>
      </c>
      <c r="E2123" s="298" t="s">
        <v>2863</v>
      </c>
      <c r="F2123" s="298" t="s">
        <v>2864</v>
      </c>
      <c r="G2123" s="298" t="s">
        <v>2998</v>
      </c>
      <c r="H2123" s="298" t="s">
        <v>3204</v>
      </c>
      <c r="I2123" s="298" t="s">
        <v>7377</v>
      </c>
      <c r="J2123" s="300" t="s">
        <v>7125</v>
      </c>
      <c r="K2123" s="300" t="s">
        <v>7168</v>
      </c>
    </row>
    <row r="2124" spans="1:11" ht="14.9" customHeight="1">
      <c r="A2124" s="298">
        <v>2150164296</v>
      </c>
      <c r="B2124" s="298" t="s">
        <v>2860</v>
      </c>
      <c r="C2124" s="299" t="s">
        <v>7378</v>
      </c>
      <c r="D2124" s="298" t="s">
        <v>2869</v>
      </c>
      <c r="E2124" s="298" t="s">
        <v>2863</v>
      </c>
      <c r="F2124" s="298" t="s">
        <v>2864</v>
      </c>
      <c r="G2124" s="298" t="s">
        <v>2998</v>
      </c>
      <c r="H2124" s="298" t="s">
        <v>3204</v>
      </c>
      <c r="I2124" s="298" t="s">
        <v>7379</v>
      </c>
      <c r="J2124" s="300" t="s">
        <v>7063</v>
      </c>
      <c r="K2124" s="300" t="s">
        <v>7329</v>
      </c>
    </row>
    <row r="2125" spans="1:11" ht="14.9" customHeight="1">
      <c r="A2125" s="298">
        <v>2150164290</v>
      </c>
      <c r="B2125" s="298" t="s">
        <v>2860</v>
      </c>
      <c r="C2125" s="299" t="s">
        <v>7380</v>
      </c>
      <c r="D2125" s="298" t="s">
        <v>2869</v>
      </c>
      <c r="E2125" s="298" t="s">
        <v>2863</v>
      </c>
      <c r="F2125" s="298" t="s">
        <v>2864</v>
      </c>
      <c r="G2125" s="298" t="s">
        <v>2998</v>
      </c>
      <c r="H2125" s="298" t="s">
        <v>3204</v>
      </c>
      <c r="I2125" s="298" t="s">
        <v>7379</v>
      </c>
      <c r="J2125" s="300" t="s">
        <v>7063</v>
      </c>
      <c r="K2125" s="300" t="s">
        <v>7329</v>
      </c>
    </row>
    <row r="2126" spans="1:11" ht="14.9" customHeight="1">
      <c r="A2126" s="298">
        <v>2150164277</v>
      </c>
      <c r="B2126" s="298" t="s">
        <v>2860</v>
      </c>
      <c r="C2126" s="299" t="s">
        <v>7381</v>
      </c>
      <c r="D2126" s="298" t="s">
        <v>2869</v>
      </c>
      <c r="E2126" s="298" t="s">
        <v>2863</v>
      </c>
      <c r="F2126" s="298" t="s">
        <v>2864</v>
      </c>
      <c r="G2126" s="298" t="s">
        <v>2954</v>
      </c>
      <c r="H2126" s="298" t="s">
        <v>3204</v>
      </c>
      <c r="I2126" s="298" t="s">
        <v>7382</v>
      </c>
      <c r="J2126" s="300" t="s">
        <v>7125</v>
      </c>
      <c r="K2126" s="300" t="s">
        <v>7168</v>
      </c>
    </row>
    <row r="2127" spans="1:11" ht="14.9" customHeight="1">
      <c r="A2127" s="298">
        <v>2150164257</v>
      </c>
      <c r="B2127" s="298" t="s">
        <v>2860</v>
      </c>
      <c r="C2127" s="299" t="s">
        <v>7383</v>
      </c>
      <c r="D2127" s="298" t="s">
        <v>2869</v>
      </c>
      <c r="E2127" s="298" t="s">
        <v>2863</v>
      </c>
      <c r="F2127" s="298" t="s">
        <v>2864</v>
      </c>
      <c r="G2127" s="298" t="s">
        <v>2923</v>
      </c>
      <c r="H2127" s="298" t="s">
        <v>4287</v>
      </c>
      <c r="I2127" s="298" t="s">
        <v>7384</v>
      </c>
      <c r="J2127" s="300" t="s">
        <v>7037</v>
      </c>
      <c r="K2127" s="300" t="s">
        <v>7173</v>
      </c>
    </row>
    <row r="2128" spans="1:11" ht="14.9" customHeight="1">
      <c r="A2128" s="298">
        <v>2150164251</v>
      </c>
      <c r="B2128" s="298" t="s">
        <v>2860</v>
      </c>
      <c r="C2128" s="299" t="s">
        <v>7385</v>
      </c>
      <c r="D2128" s="298" t="s">
        <v>2869</v>
      </c>
      <c r="E2128" s="298" t="s">
        <v>2863</v>
      </c>
      <c r="F2128" s="298" t="s">
        <v>2864</v>
      </c>
      <c r="G2128" s="298" t="s">
        <v>2923</v>
      </c>
      <c r="H2128" s="298" t="s">
        <v>4287</v>
      </c>
      <c r="I2128" s="298" t="s">
        <v>7384</v>
      </c>
      <c r="J2128" s="300" t="s">
        <v>7037</v>
      </c>
      <c r="K2128" s="300" t="s">
        <v>7173</v>
      </c>
    </row>
    <row r="2129" spans="1:11" ht="14.9" customHeight="1">
      <c r="A2129" s="298">
        <v>2150163743</v>
      </c>
      <c r="B2129" s="298" t="s">
        <v>2860</v>
      </c>
      <c r="C2129" s="299" t="s">
        <v>7386</v>
      </c>
      <c r="D2129" s="298" t="s">
        <v>2869</v>
      </c>
      <c r="E2129" s="298" t="s">
        <v>2863</v>
      </c>
      <c r="F2129" s="298" t="s">
        <v>2864</v>
      </c>
      <c r="G2129" s="298" t="s">
        <v>2923</v>
      </c>
      <c r="H2129" s="298" t="s">
        <v>2978</v>
      </c>
      <c r="I2129" s="298" t="s">
        <v>7387</v>
      </c>
      <c r="J2129" s="300" t="s">
        <v>7217</v>
      </c>
      <c r="K2129" s="300" t="s">
        <v>7326</v>
      </c>
    </row>
    <row r="2130" spans="1:11" ht="14.9" customHeight="1">
      <c r="A2130" s="298">
        <v>2150161319</v>
      </c>
      <c r="B2130" s="298" t="s">
        <v>2860</v>
      </c>
      <c r="C2130" s="299" t="s">
        <v>7388</v>
      </c>
      <c r="D2130" s="298" t="s">
        <v>2869</v>
      </c>
      <c r="E2130" s="298" t="s">
        <v>2863</v>
      </c>
      <c r="F2130" s="298" t="s">
        <v>2864</v>
      </c>
      <c r="G2130" s="298" t="s">
        <v>2865</v>
      </c>
      <c r="H2130" s="298" t="s">
        <v>3106</v>
      </c>
      <c r="I2130" s="298" t="s">
        <v>7389</v>
      </c>
      <c r="J2130" s="300" t="s">
        <v>7390</v>
      </c>
      <c r="K2130" s="300" t="s">
        <v>7391</v>
      </c>
    </row>
    <row r="2131" spans="1:11" ht="14.9" customHeight="1">
      <c r="A2131" s="298">
        <v>2150160691</v>
      </c>
      <c r="B2131" s="298" t="s">
        <v>2860</v>
      </c>
      <c r="C2131" s="299" t="s">
        <v>7392</v>
      </c>
      <c r="D2131" s="298" t="s">
        <v>2869</v>
      </c>
      <c r="E2131" s="298" t="s">
        <v>2863</v>
      </c>
      <c r="F2131" s="298" t="s">
        <v>2864</v>
      </c>
      <c r="G2131" s="298" t="s">
        <v>2865</v>
      </c>
      <c r="H2131" s="298" t="s">
        <v>3106</v>
      </c>
      <c r="I2131" s="298" t="s">
        <v>7393</v>
      </c>
      <c r="J2131" s="300" t="s">
        <v>7335</v>
      </c>
      <c r="K2131" s="300" t="s">
        <v>7394</v>
      </c>
    </row>
    <row r="2132" spans="1:11" ht="14.9" customHeight="1">
      <c r="A2132" s="226">
        <v>2150143732</v>
      </c>
      <c r="B2132" s="226" t="s">
        <v>2860</v>
      </c>
      <c r="C2132" s="226" t="s">
        <v>7395</v>
      </c>
      <c r="D2132" s="226" t="s">
        <v>7396</v>
      </c>
      <c r="E2132" s="226" t="s">
        <v>2863</v>
      </c>
      <c r="F2132" s="226" t="s">
        <v>5189</v>
      </c>
      <c r="G2132" s="226" t="s">
        <v>2954</v>
      </c>
      <c r="H2132" s="226" t="s">
        <v>7397</v>
      </c>
      <c r="I2132" s="226" t="s">
        <v>7398</v>
      </c>
      <c r="J2132" s="225">
        <v>45365</v>
      </c>
      <c r="K2132" s="225">
        <v>45373</v>
      </c>
    </row>
    <row r="2133" spans="1:11" ht="14.9" customHeight="1">
      <c r="A2133" s="226">
        <v>2149983890</v>
      </c>
      <c r="B2133" s="226" t="s">
        <v>2860</v>
      </c>
      <c r="C2133" s="226" t="s">
        <v>7399</v>
      </c>
      <c r="D2133" s="226" t="s">
        <v>7396</v>
      </c>
      <c r="E2133" s="226" t="s">
        <v>2863</v>
      </c>
      <c r="F2133" s="226" t="s">
        <v>5189</v>
      </c>
      <c r="G2133" s="226" t="s">
        <v>2865</v>
      </c>
      <c r="H2133" s="226" t="s">
        <v>7400</v>
      </c>
      <c r="I2133" s="226" t="s">
        <v>7401</v>
      </c>
      <c r="J2133" s="225">
        <v>45527</v>
      </c>
      <c r="K2133" s="225">
        <v>45535</v>
      </c>
    </row>
    <row r="2134" spans="1:11" ht="14.9" customHeight="1">
      <c r="A2134" s="226">
        <v>2150136823</v>
      </c>
      <c r="B2134" s="226" t="s">
        <v>2860</v>
      </c>
      <c r="C2134" s="226" t="s">
        <v>7351</v>
      </c>
      <c r="D2134" s="226" t="s">
        <v>2869</v>
      </c>
      <c r="E2134" s="226" t="s">
        <v>2863</v>
      </c>
      <c r="F2134" s="226" t="s">
        <v>2864</v>
      </c>
      <c r="G2134" s="226" t="s">
        <v>2923</v>
      </c>
      <c r="H2134" s="226" t="s">
        <v>4835</v>
      </c>
      <c r="I2134" s="226" t="s">
        <v>7352</v>
      </c>
      <c r="J2134" s="225">
        <v>45533</v>
      </c>
      <c r="K2134" s="225">
        <v>45541</v>
      </c>
    </row>
    <row r="2135" spans="1:11" ht="14.9" customHeight="1">
      <c r="A2135" s="226">
        <v>2150049101</v>
      </c>
      <c r="B2135" s="226" t="s">
        <v>2860</v>
      </c>
      <c r="C2135" s="226" t="s">
        <v>7402</v>
      </c>
      <c r="D2135" s="226" t="s">
        <v>7396</v>
      </c>
      <c r="E2135" s="226" t="s">
        <v>2863</v>
      </c>
      <c r="F2135" s="226" t="s">
        <v>5189</v>
      </c>
      <c r="G2135" s="226" t="s">
        <v>2865</v>
      </c>
      <c r="H2135" s="226" t="s">
        <v>7400</v>
      </c>
      <c r="I2135" s="226" t="s">
        <v>7403</v>
      </c>
      <c r="J2135" s="225">
        <v>45537</v>
      </c>
      <c r="K2135" s="225">
        <v>45545</v>
      </c>
    </row>
    <row r="2136" spans="1:11" ht="14.9" customHeight="1">
      <c r="A2136" s="226">
        <v>2150068972</v>
      </c>
      <c r="B2136" s="226" t="s">
        <v>2860</v>
      </c>
      <c r="C2136" s="226" t="s">
        <v>7264</v>
      </c>
      <c r="D2136" s="226" t="s">
        <v>2869</v>
      </c>
      <c r="E2136" s="226" t="s">
        <v>2863</v>
      </c>
      <c r="F2136" s="226" t="s">
        <v>2864</v>
      </c>
      <c r="G2136" s="226" t="s">
        <v>2865</v>
      </c>
      <c r="H2136" s="226" t="s">
        <v>4826</v>
      </c>
      <c r="I2136" s="226" t="s">
        <v>7265</v>
      </c>
      <c r="J2136" s="225">
        <v>45538</v>
      </c>
      <c r="K2136" s="225">
        <v>45546</v>
      </c>
    </row>
    <row r="2137" spans="1:11" ht="14.9" customHeight="1">
      <c r="A2137" s="226">
        <v>2150043077</v>
      </c>
      <c r="B2137" s="226" t="s">
        <v>2860</v>
      </c>
      <c r="C2137" s="226" t="s">
        <v>7242</v>
      </c>
      <c r="D2137" s="226" t="s">
        <v>2876</v>
      </c>
      <c r="E2137" s="226" t="s">
        <v>2863</v>
      </c>
      <c r="F2137" s="226" t="s">
        <v>2864</v>
      </c>
      <c r="G2137" s="226" t="s">
        <v>2865</v>
      </c>
      <c r="H2137" s="226" t="s">
        <v>4428</v>
      </c>
      <c r="I2137" s="226" t="s">
        <v>7243</v>
      </c>
      <c r="J2137" s="225">
        <v>45539</v>
      </c>
      <c r="K2137" s="225">
        <v>45547</v>
      </c>
    </row>
    <row r="2138" spans="1:11" ht="14.9" customHeight="1">
      <c r="A2138" s="226">
        <v>2150166276</v>
      </c>
      <c r="B2138" s="226" t="s">
        <v>2860</v>
      </c>
      <c r="C2138" s="226" t="s">
        <v>72</v>
      </c>
      <c r="D2138" s="226" t="s">
        <v>2869</v>
      </c>
      <c r="E2138" s="226" t="s">
        <v>2863</v>
      </c>
      <c r="F2138" s="226" t="s">
        <v>2864</v>
      </c>
      <c r="G2138" s="226" t="s">
        <v>2923</v>
      </c>
      <c r="H2138" s="226" t="s">
        <v>2978</v>
      </c>
      <c r="I2138" s="226" t="s">
        <v>71</v>
      </c>
      <c r="J2138" s="225">
        <v>45539</v>
      </c>
      <c r="K2138" s="225">
        <v>45547</v>
      </c>
    </row>
    <row r="2139" spans="1:11" ht="14.9" customHeight="1">
      <c r="A2139" s="226">
        <v>2150176464</v>
      </c>
      <c r="B2139" s="226" t="s">
        <v>2860</v>
      </c>
      <c r="C2139" s="226" t="s">
        <v>76</v>
      </c>
      <c r="D2139" s="226" t="s">
        <v>2869</v>
      </c>
      <c r="E2139" s="226" t="s">
        <v>2863</v>
      </c>
      <c r="F2139" s="226" t="s">
        <v>2864</v>
      </c>
      <c r="G2139" s="226" t="s">
        <v>2923</v>
      </c>
      <c r="H2139" s="226" t="s">
        <v>4835</v>
      </c>
      <c r="I2139" s="226" t="s">
        <v>75</v>
      </c>
      <c r="J2139" s="225">
        <v>45541</v>
      </c>
      <c r="K2139" s="225">
        <v>45549</v>
      </c>
    </row>
    <row r="2140" spans="1:11" ht="14.9" customHeight="1">
      <c r="A2140" s="226">
        <v>2150118543</v>
      </c>
      <c r="B2140" s="226" t="s">
        <v>2860</v>
      </c>
      <c r="C2140" s="226" t="s">
        <v>7319</v>
      </c>
      <c r="D2140" s="226" t="s">
        <v>2862</v>
      </c>
      <c r="E2140" s="226" t="s">
        <v>2863</v>
      </c>
      <c r="F2140" s="226" t="s">
        <v>2864</v>
      </c>
      <c r="G2140" s="226" t="s">
        <v>2865</v>
      </c>
      <c r="H2140" s="226" t="s">
        <v>4356</v>
      </c>
      <c r="I2140" s="226" t="s">
        <v>7320</v>
      </c>
      <c r="J2140" s="225">
        <v>45541</v>
      </c>
      <c r="K2140" s="225">
        <v>45549</v>
      </c>
    </row>
    <row r="2141" spans="1:11" ht="14.9" customHeight="1">
      <c r="A2141" s="226">
        <v>2150077480</v>
      </c>
      <c r="B2141" s="226" t="s">
        <v>2860</v>
      </c>
      <c r="C2141" s="226" t="s">
        <v>7277</v>
      </c>
      <c r="D2141" s="226" t="s">
        <v>2862</v>
      </c>
      <c r="E2141" s="226" t="s">
        <v>2863</v>
      </c>
      <c r="F2141" s="226" t="s">
        <v>2864</v>
      </c>
      <c r="G2141" s="226" t="s">
        <v>2865</v>
      </c>
      <c r="H2141" s="226" t="s">
        <v>4356</v>
      </c>
      <c r="I2141" s="226" t="s">
        <v>7278</v>
      </c>
      <c r="J2141" s="225">
        <v>45541</v>
      </c>
      <c r="K2141" s="225">
        <v>45549</v>
      </c>
    </row>
    <row r="2142" spans="1:11" ht="14.9" customHeight="1">
      <c r="A2142" s="226">
        <v>2150173007</v>
      </c>
      <c r="B2142" s="226" t="s">
        <v>2860</v>
      </c>
      <c r="C2142" s="226" t="s">
        <v>79</v>
      </c>
      <c r="D2142" s="226" t="s">
        <v>2876</v>
      </c>
      <c r="E2142" s="226" t="s">
        <v>2863</v>
      </c>
      <c r="F2142" s="226" t="s">
        <v>2864</v>
      </c>
      <c r="G2142" s="226" t="s">
        <v>2923</v>
      </c>
      <c r="H2142" s="226" t="s">
        <v>4505</v>
      </c>
      <c r="I2142" s="226" t="s">
        <v>78</v>
      </c>
      <c r="J2142" s="225">
        <v>45541</v>
      </c>
      <c r="K2142" s="225">
        <v>45549</v>
      </c>
    </row>
    <row r="2143" spans="1:11" ht="14.9" customHeight="1">
      <c r="A2143" s="226">
        <v>2150192591</v>
      </c>
      <c r="B2143" s="226" t="s">
        <v>2860</v>
      </c>
      <c r="C2143" s="226" t="s">
        <v>84</v>
      </c>
      <c r="D2143" s="226" t="s">
        <v>2869</v>
      </c>
      <c r="E2143" s="226" t="s">
        <v>2863</v>
      </c>
      <c r="F2143" s="226" t="s">
        <v>2864</v>
      </c>
      <c r="G2143" s="226" t="s">
        <v>2923</v>
      </c>
      <c r="H2143" s="226" t="s">
        <v>3026</v>
      </c>
      <c r="I2143" s="226" t="s">
        <v>83</v>
      </c>
      <c r="J2143" s="225">
        <v>45544</v>
      </c>
      <c r="K2143" s="225">
        <v>45552</v>
      </c>
    </row>
    <row r="2144" spans="1:11" ht="14.9" customHeight="1">
      <c r="A2144" s="226">
        <v>2150176740</v>
      </c>
      <c r="B2144" s="226" t="s">
        <v>2860</v>
      </c>
      <c r="C2144" s="226" t="s">
        <v>87</v>
      </c>
      <c r="D2144" s="226" t="s">
        <v>2869</v>
      </c>
      <c r="E2144" s="226" t="s">
        <v>2863</v>
      </c>
      <c r="F2144" s="226" t="s">
        <v>2864</v>
      </c>
      <c r="G2144" s="226" t="s">
        <v>2923</v>
      </c>
      <c r="H2144" s="226" t="s">
        <v>2978</v>
      </c>
      <c r="I2144" s="226" t="s">
        <v>86</v>
      </c>
      <c r="J2144" s="225">
        <v>45544</v>
      </c>
      <c r="K2144" s="225">
        <v>45552</v>
      </c>
    </row>
    <row r="2145" spans="1:11" ht="14.9" customHeight="1">
      <c r="A2145" s="226">
        <v>2150179522</v>
      </c>
      <c r="B2145" s="226" t="s">
        <v>2860</v>
      </c>
      <c r="C2145" s="226" t="s">
        <v>89</v>
      </c>
      <c r="D2145" s="226" t="s">
        <v>2869</v>
      </c>
      <c r="E2145" s="226" t="s">
        <v>2863</v>
      </c>
      <c r="F2145" s="226" t="s">
        <v>2864</v>
      </c>
      <c r="G2145" s="226" t="s">
        <v>2923</v>
      </c>
      <c r="H2145" s="226" t="s">
        <v>6521</v>
      </c>
      <c r="I2145" s="226" t="s">
        <v>88</v>
      </c>
      <c r="J2145" s="225">
        <v>45544</v>
      </c>
      <c r="K2145" s="225">
        <v>45552</v>
      </c>
    </row>
    <row r="2146" spans="1:11" ht="14.9" customHeight="1">
      <c r="A2146" s="226">
        <v>2150183730</v>
      </c>
      <c r="B2146" s="226" t="s">
        <v>2860</v>
      </c>
      <c r="C2146" s="226" t="s">
        <v>94</v>
      </c>
      <c r="D2146" s="226" t="s">
        <v>2869</v>
      </c>
      <c r="E2146" s="226" t="s">
        <v>2863</v>
      </c>
      <c r="F2146" s="226" t="s">
        <v>2864</v>
      </c>
      <c r="G2146" s="226" t="s">
        <v>3285</v>
      </c>
      <c r="H2146" s="226" t="s">
        <v>5211</v>
      </c>
      <c r="I2146" s="226" t="s">
        <v>93</v>
      </c>
      <c r="J2146" s="225">
        <v>45545</v>
      </c>
      <c r="K2146" s="225">
        <v>45553</v>
      </c>
    </row>
    <row r="2147" spans="1:11" ht="14.9" customHeight="1">
      <c r="A2147" s="226">
        <v>2150183736</v>
      </c>
      <c r="B2147" s="226" t="s">
        <v>2860</v>
      </c>
      <c r="C2147" s="226" t="s">
        <v>96</v>
      </c>
      <c r="D2147" s="226" t="s">
        <v>2869</v>
      </c>
      <c r="E2147" s="226" t="s">
        <v>2863</v>
      </c>
      <c r="F2147" s="226" t="s">
        <v>2864</v>
      </c>
      <c r="G2147" s="226" t="s">
        <v>3285</v>
      </c>
      <c r="H2147" s="226" t="s">
        <v>5211</v>
      </c>
      <c r="I2147" s="226" t="s">
        <v>93</v>
      </c>
      <c r="J2147" s="225">
        <v>45545</v>
      </c>
      <c r="K2147" s="225">
        <v>45553</v>
      </c>
    </row>
    <row r="2148" spans="1:11" ht="14.9" customHeight="1">
      <c r="A2148" s="226">
        <v>2150183746</v>
      </c>
      <c r="B2148" s="226" t="s">
        <v>2860</v>
      </c>
      <c r="C2148" s="226" t="s">
        <v>98</v>
      </c>
      <c r="D2148" s="226" t="s">
        <v>2869</v>
      </c>
      <c r="E2148" s="226" t="s">
        <v>2863</v>
      </c>
      <c r="F2148" s="226" t="s">
        <v>2864</v>
      </c>
      <c r="G2148" s="226" t="s">
        <v>3285</v>
      </c>
      <c r="H2148" s="226" t="s">
        <v>5211</v>
      </c>
      <c r="I2148" s="226" t="s">
        <v>93</v>
      </c>
      <c r="J2148" s="225">
        <v>45545</v>
      </c>
      <c r="K2148" s="225">
        <v>45553</v>
      </c>
    </row>
    <row r="2149" spans="1:11" ht="14.9" customHeight="1">
      <c r="A2149" s="226">
        <v>2150183751</v>
      </c>
      <c r="B2149" s="226" t="s">
        <v>2860</v>
      </c>
      <c r="C2149" s="226" t="s">
        <v>100</v>
      </c>
      <c r="D2149" s="226" t="s">
        <v>2869</v>
      </c>
      <c r="E2149" s="226" t="s">
        <v>2863</v>
      </c>
      <c r="F2149" s="226" t="s">
        <v>2864</v>
      </c>
      <c r="G2149" s="226" t="s">
        <v>3285</v>
      </c>
      <c r="H2149" s="226" t="s">
        <v>5211</v>
      </c>
      <c r="I2149" s="226" t="s">
        <v>93</v>
      </c>
      <c r="J2149" s="225">
        <v>45545</v>
      </c>
      <c r="K2149" s="225">
        <v>45553</v>
      </c>
    </row>
    <row r="2150" spans="1:11" ht="14.9" customHeight="1">
      <c r="A2150" s="226">
        <v>2150183760</v>
      </c>
      <c r="B2150" s="226" t="s">
        <v>2860</v>
      </c>
      <c r="C2150" s="226" t="s">
        <v>102</v>
      </c>
      <c r="D2150" s="226" t="s">
        <v>2869</v>
      </c>
      <c r="E2150" s="226" t="s">
        <v>2863</v>
      </c>
      <c r="F2150" s="226" t="s">
        <v>2864</v>
      </c>
      <c r="G2150" s="226" t="s">
        <v>3285</v>
      </c>
      <c r="H2150" s="226" t="s">
        <v>5211</v>
      </c>
      <c r="I2150" s="226" t="s">
        <v>93</v>
      </c>
      <c r="J2150" s="225">
        <v>45545</v>
      </c>
      <c r="K2150" s="225">
        <v>45553</v>
      </c>
    </row>
    <row r="2151" spans="1:11" ht="14.9" customHeight="1">
      <c r="A2151" s="226">
        <v>2150183764</v>
      </c>
      <c r="B2151" s="226" t="s">
        <v>2860</v>
      </c>
      <c r="C2151" s="226" t="s">
        <v>104</v>
      </c>
      <c r="D2151" s="226" t="s">
        <v>2869</v>
      </c>
      <c r="E2151" s="226" t="s">
        <v>2863</v>
      </c>
      <c r="F2151" s="226" t="s">
        <v>2864</v>
      </c>
      <c r="G2151" s="226" t="s">
        <v>3285</v>
      </c>
      <c r="H2151" s="226" t="s">
        <v>5211</v>
      </c>
      <c r="I2151" s="226" t="s">
        <v>93</v>
      </c>
      <c r="J2151" s="225">
        <v>45545</v>
      </c>
      <c r="K2151" s="225">
        <v>45553</v>
      </c>
    </row>
    <row r="2152" spans="1:11" ht="14.9" customHeight="1">
      <c r="A2152" s="226">
        <v>2150169882</v>
      </c>
      <c r="B2152" s="226" t="s">
        <v>2860</v>
      </c>
      <c r="C2152" s="226" t="s">
        <v>106</v>
      </c>
      <c r="D2152" s="226" t="s">
        <v>2869</v>
      </c>
      <c r="E2152" s="226" t="s">
        <v>2863</v>
      </c>
      <c r="F2152" s="226" t="s">
        <v>2864</v>
      </c>
      <c r="G2152" s="226" t="s">
        <v>3285</v>
      </c>
      <c r="H2152" s="226" t="s">
        <v>5211</v>
      </c>
      <c r="I2152" s="226" t="s">
        <v>93</v>
      </c>
      <c r="J2152" s="225">
        <v>45545</v>
      </c>
      <c r="K2152" s="225">
        <v>45553</v>
      </c>
    </row>
    <row r="2153" spans="1:11" ht="14.9" customHeight="1">
      <c r="A2153" s="226">
        <v>2150077411</v>
      </c>
      <c r="B2153" s="226" t="s">
        <v>2860</v>
      </c>
      <c r="C2153" s="226" t="s">
        <v>7279</v>
      </c>
      <c r="D2153" s="226" t="s">
        <v>2862</v>
      </c>
      <c r="E2153" s="226" t="s">
        <v>2863</v>
      </c>
      <c r="F2153" s="226" t="s">
        <v>2864</v>
      </c>
      <c r="G2153" s="226" t="s">
        <v>2865</v>
      </c>
      <c r="H2153" s="226" t="s">
        <v>3127</v>
      </c>
      <c r="I2153" s="226" t="s">
        <v>7280</v>
      </c>
      <c r="J2153" s="225">
        <v>45545</v>
      </c>
      <c r="K2153" s="225">
        <v>45553</v>
      </c>
    </row>
    <row r="2154" spans="1:11" ht="14.9" customHeight="1">
      <c r="A2154" s="226">
        <v>2150153371</v>
      </c>
      <c r="B2154" s="226" t="s">
        <v>2860</v>
      </c>
      <c r="C2154" s="226" t="s">
        <v>7361</v>
      </c>
      <c r="D2154" s="226" t="s">
        <v>2869</v>
      </c>
      <c r="E2154" s="226" t="s">
        <v>2863</v>
      </c>
      <c r="F2154" s="226" t="s">
        <v>2864</v>
      </c>
      <c r="G2154" s="226" t="s">
        <v>2923</v>
      </c>
      <c r="H2154" s="226" t="s">
        <v>3007</v>
      </c>
      <c r="I2154" s="226" t="s">
        <v>7362</v>
      </c>
      <c r="J2154" s="225">
        <v>45545</v>
      </c>
      <c r="K2154" s="225">
        <v>45553</v>
      </c>
    </row>
    <row r="2155" spans="1:11" ht="14.9" customHeight="1">
      <c r="A2155" s="226">
        <v>2150191548</v>
      </c>
      <c r="B2155" s="226" t="s">
        <v>2860</v>
      </c>
      <c r="C2155" s="226" t="s">
        <v>108</v>
      </c>
      <c r="D2155" s="226" t="s">
        <v>2869</v>
      </c>
      <c r="E2155" s="226" t="s">
        <v>2863</v>
      </c>
      <c r="F2155" s="226" t="s">
        <v>2864</v>
      </c>
      <c r="G2155" s="226" t="s">
        <v>2943</v>
      </c>
      <c r="H2155" s="226" t="s">
        <v>4660</v>
      </c>
      <c r="I2155" s="226" t="s">
        <v>107</v>
      </c>
      <c r="J2155" s="225">
        <v>45545</v>
      </c>
      <c r="K2155" s="225">
        <v>45553</v>
      </c>
    </row>
    <row r="2156" spans="1:11" ht="14.9" customHeight="1">
      <c r="A2156" s="226">
        <v>2150187619</v>
      </c>
      <c r="B2156" s="226" t="s">
        <v>2860</v>
      </c>
      <c r="C2156" s="226" t="s">
        <v>7404</v>
      </c>
      <c r="D2156" s="226" t="s">
        <v>2876</v>
      </c>
      <c r="E2156" s="226" t="s">
        <v>2863</v>
      </c>
      <c r="F2156" s="226" t="s">
        <v>2864</v>
      </c>
      <c r="G2156" s="226" t="s">
        <v>2865</v>
      </c>
      <c r="H2156" s="226" t="s">
        <v>4991</v>
      </c>
      <c r="I2156" s="226" t="s">
        <v>7405</v>
      </c>
      <c r="J2156" s="225">
        <v>45546</v>
      </c>
      <c r="K2156" s="225">
        <v>45554</v>
      </c>
    </row>
    <row r="2157" spans="1:11" ht="14.9" customHeight="1">
      <c r="A2157" s="226">
        <v>2150138932</v>
      </c>
      <c r="B2157" s="226" t="s">
        <v>2860</v>
      </c>
      <c r="C2157" s="226" t="s">
        <v>7347</v>
      </c>
      <c r="D2157" s="226" t="s">
        <v>2869</v>
      </c>
      <c r="E2157" s="226" t="s">
        <v>2863</v>
      </c>
      <c r="F2157" s="226" t="s">
        <v>3770</v>
      </c>
      <c r="G2157" s="226" t="s">
        <v>2939</v>
      </c>
      <c r="H2157" s="226" t="s">
        <v>3681</v>
      </c>
      <c r="I2157" s="226" t="s">
        <v>7348</v>
      </c>
      <c r="J2157" s="225">
        <v>45546</v>
      </c>
      <c r="K2157" s="225">
        <v>45554</v>
      </c>
    </row>
    <row r="2158" spans="1:11" ht="14.9" customHeight="1">
      <c r="A2158" s="226">
        <v>2150163743</v>
      </c>
      <c r="B2158" s="226" t="s">
        <v>2860</v>
      </c>
      <c r="C2158" s="226" t="s">
        <v>7386</v>
      </c>
      <c r="D2158" s="226" t="s">
        <v>2869</v>
      </c>
      <c r="E2158" s="226" t="s">
        <v>2863</v>
      </c>
      <c r="F2158" s="226" t="s">
        <v>2864</v>
      </c>
      <c r="G2158" s="226" t="s">
        <v>2923</v>
      </c>
      <c r="H2158" s="226" t="s">
        <v>2978</v>
      </c>
      <c r="I2158" s="226" t="s">
        <v>7387</v>
      </c>
      <c r="J2158" s="225">
        <v>45546</v>
      </c>
      <c r="K2158" s="225">
        <v>45554</v>
      </c>
    </row>
    <row r="2159" spans="1:11" ht="14.9" customHeight="1">
      <c r="A2159" s="226">
        <v>2150115827</v>
      </c>
      <c r="B2159" s="226" t="s">
        <v>2860</v>
      </c>
      <c r="C2159" s="226" t="s">
        <v>7324</v>
      </c>
      <c r="D2159" s="226" t="s">
        <v>2869</v>
      </c>
      <c r="E2159" s="226" t="s">
        <v>2863</v>
      </c>
      <c r="F2159" s="226" t="s">
        <v>3696</v>
      </c>
      <c r="G2159" s="226" t="s">
        <v>2865</v>
      </c>
      <c r="H2159" s="226" t="s">
        <v>3336</v>
      </c>
      <c r="I2159" s="226" t="s">
        <v>7325</v>
      </c>
      <c r="J2159" s="225">
        <v>45546</v>
      </c>
      <c r="K2159" s="225">
        <v>45554</v>
      </c>
    </row>
    <row r="2160" spans="1:11" ht="14.9" customHeight="1">
      <c r="A2160" s="226">
        <v>2150117518</v>
      </c>
      <c r="B2160" s="226" t="s">
        <v>2860</v>
      </c>
      <c r="C2160" s="226" t="s">
        <v>7321</v>
      </c>
      <c r="D2160" s="226" t="s">
        <v>2862</v>
      </c>
      <c r="E2160" s="226" t="s">
        <v>2863</v>
      </c>
      <c r="F2160" s="226" t="s">
        <v>2864</v>
      </c>
      <c r="G2160" s="226" t="s">
        <v>2865</v>
      </c>
      <c r="H2160" s="226" t="s">
        <v>4356</v>
      </c>
      <c r="I2160" s="226" t="s">
        <v>7406</v>
      </c>
      <c r="J2160" s="225">
        <v>45547</v>
      </c>
      <c r="K2160" s="225">
        <v>45555</v>
      </c>
    </row>
    <row r="2161" spans="1:11" ht="14.9" customHeight="1">
      <c r="A2161" s="226">
        <v>2150077628</v>
      </c>
      <c r="B2161" s="226" t="s">
        <v>2860</v>
      </c>
      <c r="C2161" s="226" t="s">
        <v>7273</v>
      </c>
      <c r="D2161" s="226" t="s">
        <v>2862</v>
      </c>
      <c r="E2161" s="226" t="s">
        <v>2863</v>
      </c>
      <c r="F2161" s="226" t="s">
        <v>2864</v>
      </c>
      <c r="G2161" s="226" t="s">
        <v>2865</v>
      </c>
      <c r="H2161" s="226" t="s">
        <v>2880</v>
      </c>
      <c r="I2161" s="226" t="s">
        <v>7274</v>
      </c>
      <c r="J2161" s="225">
        <v>45547</v>
      </c>
      <c r="K2161" s="225">
        <v>45555</v>
      </c>
    </row>
    <row r="2162" spans="1:11" ht="14.9" customHeight="1">
      <c r="A2162" s="226">
        <v>2150101453</v>
      </c>
      <c r="B2162" s="226" t="s">
        <v>2860</v>
      </c>
      <c r="C2162" s="226" t="s">
        <v>7300</v>
      </c>
      <c r="D2162" s="226" t="s">
        <v>2862</v>
      </c>
      <c r="E2162" s="226" t="s">
        <v>2863</v>
      </c>
      <c r="F2162" s="226" t="s">
        <v>2864</v>
      </c>
      <c r="G2162" s="226" t="s">
        <v>2865</v>
      </c>
      <c r="H2162" s="226" t="s">
        <v>4356</v>
      </c>
      <c r="I2162" s="226" t="s">
        <v>7407</v>
      </c>
      <c r="J2162" s="225">
        <v>45547</v>
      </c>
      <c r="K2162" s="225">
        <v>45555</v>
      </c>
    </row>
    <row r="2163" spans="1:11" ht="14.9" customHeight="1">
      <c r="A2163" s="226">
        <v>2150191703</v>
      </c>
      <c r="B2163" s="226" t="s">
        <v>2860</v>
      </c>
      <c r="C2163" s="226" t="s">
        <v>111</v>
      </c>
      <c r="D2163" s="226" t="s">
        <v>2869</v>
      </c>
      <c r="E2163" s="226" t="s">
        <v>2863</v>
      </c>
      <c r="F2163" s="226" t="s">
        <v>2864</v>
      </c>
      <c r="G2163" s="226" t="s">
        <v>2923</v>
      </c>
      <c r="H2163" s="226" t="s">
        <v>3026</v>
      </c>
      <c r="I2163" s="226" t="s">
        <v>110</v>
      </c>
      <c r="J2163" s="225">
        <v>45547</v>
      </c>
      <c r="K2163" s="225">
        <v>45555</v>
      </c>
    </row>
    <row r="2164" spans="1:11" ht="14.9" customHeight="1">
      <c r="A2164" s="226">
        <v>2150190813</v>
      </c>
      <c r="B2164" s="226" t="s">
        <v>2860</v>
      </c>
      <c r="C2164" s="226" t="s">
        <v>113</v>
      </c>
      <c r="D2164" s="226" t="s">
        <v>2869</v>
      </c>
      <c r="E2164" s="226" t="s">
        <v>2863</v>
      </c>
      <c r="F2164" s="226" t="s">
        <v>2864</v>
      </c>
      <c r="G2164" s="226" t="s">
        <v>2923</v>
      </c>
      <c r="H2164" s="226" t="s">
        <v>3112</v>
      </c>
      <c r="I2164" s="226" t="s">
        <v>112</v>
      </c>
      <c r="J2164" s="225">
        <v>45547</v>
      </c>
      <c r="K2164" s="225">
        <v>45555</v>
      </c>
    </row>
    <row r="2165" spans="1:11" ht="14.9" customHeight="1">
      <c r="A2165" s="226">
        <v>2150187788</v>
      </c>
      <c r="B2165" s="226" t="s">
        <v>2860</v>
      </c>
      <c r="C2165" s="226" t="s">
        <v>7408</v>
      </c>
      <c r="D2165" s="226" t="s">
        <v>2876</v>
      </c>
      <c r="E2165" s="226" t="s">
        <v>2863</v>
      </c>
      <c r="F2165" s="226" t="s">
        <v>2864</v>
      </c>
      <c r="G2165" s="226" t="s">
        <v>2865</v>
      </c>
      <c r="H2165" s="226" t="s">
        <v>4991</v>
      </c>
      <c r="I2165" s="226" t="s">
        <v>7409</v>
      </c>
      <c r="J2165" s="225">
        <v>45547</v>
      </c>
      <c r="K2165" s="225">
        <v>45555</v>
      </c>
    </row>
    <row r="2166" spans="1:11" ht="14.9" customHeight="1">
      <c r="A2166" s="226">
        <v>2150193522</v>
      </c>
      <c r="B2166" s="226" t="s">
        <v>2860</v>
      </c>
      <c r="C2166" s="226" t="s">
        <v>115</v>
      </c>
      <c r="D2166" s="226" t="s">
        <v>2869</v>
      </c>
      <c r="E2166" s="226" t="s">
        <v>2863</v>
      </c>
      <c r="F2166" s="226" t="s">
        <v>2864</v>
      </c>
      <c r="G2166" s="226" t="s">
        <v>2943</v>
      </c>
      <c r="H2166" s="226" t="s">
        <v>4660</v>
      </c>
      <c r="I2166" s="226" t="s">
        <v>114</v>
      </c>
      <c r="J2166" s="225">
        <v>45548</v>
      </c>
      <c r="K2166" s="225">
        <v>45556</v>
      </c>
    </row>
    <row r="2167" spans="1:11" ht="14.9" customHeight="1">
      <c r="A2167" s="226">
        <v>2150174236</v>
      </c>
      <c r="B2167" s="226" t="s">
        <v>2860</v>
      </c>
      <c r="C2167" s="226" t="s">
        <v>119</v>
      </c>
      <c r="D2167" s="226" t="s">
        <v>2869</v>
      </c>
      <c r="E2167" s="226" t="s">
        <v>2863</v>
      </c>
      <c r="F2167" s="226" t="s">
        <v>2864</v>
      </c>
      <c r="G2167" s="226" t="s">
        <v>2923</v>
      </c>
      <c r="H2167" s="226" t="s">
        <v>4374</v>
      </c>
      <c r="I2167" s="226" t="s">
        <v>118</v>
      </c>
      <c r="J2167" s="225">
        <v>45548</v>
      </c>
      <c r="K2167" s="225">
        <v>45556</v>
      </c>
    </row>
    <row r="2168" spans="1:11" ht="14.9" customHeight="1">
      <c r="A2168" s="226">
        <v>2150126899</v>
      </c>
      <c r="B2168" s="226" t="s">
        <v>2860</v>
      </c>
      <c r="C2168" s="226" t="s">
        <v>7338</v>
      </c>
      <c r="D2168" s="226" t="s">
        <v>2862</v>
      </c>
      <c r="E2168" s="226" t="s">
        <v>2863</v>
      </c>
      <c r="F2168" s="226" t="s">
        <v>2864</v>
      </c>
      <c r="G2168" s="226" t="s">
        <v>2865</v>
      </c>
      <c r="H2168" s="226" t="s">
        <v>4356</v>
      </c>
      <c r="I2168" s="226" t="s">
        <v>7339</v>
      </c>
      <c r="J2168" s="225">
        <v>45549</v>
      </c>
      <c r="K2168" s="225">
        <v>45557</v>
      </c>
    </row>
    <row r="2169" spans="1:11" ht="14.9" customHeight="1">
      <c r="A2169" s="226">
        <v>2150128769</v>
      </c>
      <c r="B2169" s="226" t="s">
        <v>2860</v>
      </c>
      <c r="C2169" s="226" t="s">
        <v>7332</v>
      </c>
      <c r="D2169" s="226" t="s">
        <v>2862</v>
      </c>
      <c r="E2169" s="226" t="s">
        <v>2863</v>
      </c>
      <c r="F2169" s="226" t="s">
        <v>3770</v>
      </c>
      <c r="G2169" s="226" t="s">
        <v>4868</v>
      </c>
      <c r="H2169" s="226" t="s">
        <v>4310</v>
      </c>
      <c r="I2169" s="226" t="s">
        <v>7333</v>
      </c>
      <c r="J2169" s="225">
        <v>45551</v>
      </c>
      <c r="K2169" s="225">
        <v>45559</v>
      </c>
    </row>
    <row r="2170" spans="1:11" ht="14.9" customHeight="1">
      <c r="A2170" s="226">
        <v>2150179654</v>
      </c>
      <c r="B2170" s="226" t="s">
        <v>2860</v>
      </c>
      <c r="C2170" s="226" t="s">
        <v>122</v>
      </c>
      <c r="D2170" s="226" t="s">
        <v>2869</v>
      </c>
      <c r="E2170" s="226" t="s">
        <v>2863</v>
      </c>
      <c r="F2170" s="226" t="s">
        <v>2864</v>
      </c>
      <c r="G2170" s="226" t="s">
        <v>2902</v>
      </c>
      <c r="H2170" s="226" t="s">
        <v>5211</v>
      </c>
      <c r="I2170" s="226" t="s">
        <v>121</v>
      </c>
      <c r="J2170" s="225">
        <v>45551</v>
      </c>
      <c r="K2170" s="225">
        <v>45559</v>
      </c>
    </row>
    <row r="2171" spans="1:11" ht="14.9" customHeight="1">
      <c r="A2171" s="226">
        <v>2150120279</v>
      </c>
      <c r="B2171" s="226" t="s">
        <v>2860</v>
      </c>
      <c r="C2171" s="226" t="s">
        <v>7314</v>
      </c>
      <c r="D2171" s="226" t="s">
        <v>2869</v>
      </c>
      <c r="E2171" s="226" t="s">
        <v>2863</v>
      </c>
      <c r="F2171" s="226" t="s">
        <v>2864</v>
      </c>
      <c r="G2171" s="226" t="s">
        <v>7315</v>
      </c>
      <c r="H2171" s="226" t="s">
        <v>3007</v>
      </c>
      <c r="I2171" s="226" t="s">
        <v>7316</v>
      </c>
      <c r="J2171" s="225">
        <v>45552</v>
      </c>
      <c r="K2171" s="225">
        <v>45560</v>
      </c>
    </row>
    <row r="2172" spans="1:11" ht="14.9" customHeight="1">
      <c r="A2172" s="226">
        <v>2150172836</v>
      </c>
      <c r="B2172" s="226" t="s">
        <v>2860</v>
      </c>
      <c r="C2172" s="226" t="s">
        <v>126</v>
      </c>
      <c r="D2172" s="226" t="s">
        <v>2869</v>
      </c>
      <c r="E2172" s="226" t="s">
        <v>2863</v>
      </c>
      <c r="F2172" s="226" t="s">
        <v>2864</v>
      </c>
      <c r="G2172" s="226" t="s">
        <v>2923</v>
      </c>
      <c r="H2172" s="226" t="s">
        <v>3681</v>
      </c>
      <c r="I2172" s="226" t="s">
        <v>125</v>
      </c>
      <c r="J2172" s="225">
        <v>45555</v>
      </c>
      <c r="K2172" s="225">
        <v>45563</v>
      </c>
    </row>
    <row r="2173" spans="1:11" ht="14.9" customHeight="1">
      <c r="A2173" s="226">
        <v>2150138144</v>
      </c>
      <c r="B2173" s="226" t="s">
        <v>2860</v>
      </c>
      <c r="C2173" s="226" t="s">
        <v>7349</v>
      </c>
      <c r="D2173" s="226" t="s">
        <v>2862</v>
      </c>
      <c r="E2173" s="226" t="s">
        <v>2863</v>
      </c>
      <c r="F2173" s="226" t="s">
        <v>2864</v>
      </c>
      <c r="G2173" s="226" t="s">
        <v>2865</v>
      </c>
      <c r="H2173" s="226" t="s">
        <v>4865</v>
      </c>
      <c r="I2173" s="226" t="s">
        <v>7350</v>
      </c>
      <c r="J2173" s="225">
        <v>45558</v>
      </c>
      <c r="K2173" s="225">
        <v>45566</v>
      </c>
    </row>
    <row r="2174" spans="1:11" ht="14.9" customHeight="1">
      <c r="A2174" s="226">
        <v>2150194190</v>
      </c>
      <c r="B2174" s="226" t="s">
        <v>2860</v>
      </c>
      <c r="C2174" s="226" t="s">
        <v>7410</v>
      </c>
      <c r="D2174" s="226" t="s">
        <v>2869</v>
      </c>
      <c r="E2174" s="226" t="s">
        <v>2863</v>
      </c>
      <c r="F2174" s="226" t="s">
        <v>2864</v>
      </c>
      <c r="G2174" s="226" t="s">
        <v>2865</v>
      </c>
      <c r="H2174" s="226" t="s">
        <v>7411</v>
      </c>
      <c r="I2174" s="226" t="s">
        <v>7412</v>
      </c>
      <c r="J2174" s="225">
        <v>45558</v>
      </c>
      <c r="K2174" s="225">
        <v>45566</v>
      </c>
    </row>
    <row r="2175" spans="1:11" ht="14.9" customHeight="1">
      <c r="A2175" s="226">
        <v>2150194240</v>
      </c>
      <c r="B2175" s="226" t="s">
        <v>2860</v>
      </c>
      <c r="C2175" s="226" t="s">
        <v>7413</v>
      </c>
      <c r="D2175" s="226" t="s">
        <v>2869</v>
      </c>
      <c r="E2175" s="226" t="s">
        <v>2863</v>
      </c>
      <c r="F2175" s="226" t="s">
        <v>2864</v>
      </c>
      <c r="G2175" s="226" t="s">
        <v>2865</v>
      </c>
      <c r="H2175" s="226" t="s">
        <v>4826</v>
      </c>
      <c r="I2175" s="226" t="s">
        <v>7414</v>
      </c>
      <c r="J2175" s="225">
        <v>45559</v>
      </c>
      <c r="K2175" s="225">
        <v>45567</v>
      </c>
    </row>
    <row r="2176" spans="1:11" ht="14.9" customHeight="1">
      <c r="A2176" s="298">
        <v>2150194313</v>
      </c>
      <c r="B2176" s="298" t="s">
        <v>2860</v>
      </c>
      <c r="C2176" s="299" t="s">
        <v>7415</v>
      </c>
      <c r="D2176" s="298" t="s">
        <v>2869</v>
      </c>
      <c r="E2176" s="298" t="s">
        <v>2863</v>
      </c>
      <c r="F2176" s="298" t="s">
        <v>2864</v>
      </c>
      <c r="G2176" s="298" t="s">
        <v>2865</v>
      </c>
      <c r="H2176" s="298" t="s">
        <v>3244</v>
      </c>
      <c r="I2176" s="298" t="s">
        <v>7416</v>
      </c>
      <c r="J2176" s="300">
        <v>45559</v>
      </c>
      <c r="K2176" s="300">
        <v>45567</v>
      </c>
    </row>
    <row r="2177" spans="1:11" ht="14.9" customHeight="1">
      <c r="A2177" s="298">
        <v>2150194654</v>
      </c>
      <c r="B2177" s="298" t="s">
        <v>2860</v>
      </c>
      <c r="C2177" s="299" t="s">
        <v>7417</v>
      </c>
      <c r="D2177" s="298" t="s">
        <v>2869</v>
      </c>
      <c r="E2177" s="298" t="s">
        <v>2863</v>
      </c>
      <c r="F2177" s="298" t="s">
        <v>2864</v>
      </c>
      <c r="G2177" s="298" t="s">
        <v>2865</v>
      </c>
      <c r="H2177" s="298" t="s">
        <v>4290</v>
      </c>
      <c r="I2177" s="298" t="s">
        <v>7418</v>
      </c>
      <c r="J2177" s="300">
        <v>45559</v>
      </c>
      <c r="K2177" s="300">
        <v>45567</v>
      </c>
    </row>
    <row r="2178" spans="1:11" ht="14.9" customHeight="1">
      <c r="A2178" s="298">
        <v>2150160691</v>
      </c>
      <c r="B2178" s="298" t="s">
        <v>2860</v>
      </c>
      <c r="C2178" s="299" t="s">
        <v>7392</v>
      </c>
      <c r="D2178" s="298" t="s">
        <v>2869</v>
      </c>
      <c r="E2178" s="298" t="s">
        <v>2863</v>
      </c>
      <c r="F2178" s="298" t="s">
        <v>3696</v>
      </c>
      <c r="G2178" s="298" t="s">
        <v>2865</v>
      </c>
      <c r="H2178" s="298" t="s">
        <v>3106</v>
      </c>
      <c r="I2178" s="298" t="s">
        <v>7393</v>
      </c>
      <c r="J2178" s="300">
        <v>45559</v>
      </c>
      <c r="K2178" s="300">
        <v>45567</v>
      </c>
    </row>
    <row r="2179" spans="1:11" ht="14.9" customHeight="1">
      <c r="A2179" s="298">
        <v>2150164317</v>
      </c>
      <c r="B2179" s="298" t="s">
        <v>2860</v>
      </c>
      <c r="C2179" s="299" t="s">
        <v>7370</v>
      </c>
      <c r="D2179" s="298">
        <v>67</v>
      </c>
      <c r="E2179" s="298" t="s">
        <v>2863</v>
      </c>
      <c r="F2179" s="298" t="s">
        <v>3696</v>
      </c>
      <c r="G2179" s="298" t="s">
        <v>2865</v>
      </c>
      <c r="H2179" s="298" t="s">
        <v>3336</v>
      </c>
      <c r="I2179" s="298" t="s">
        <v>7371</v>
      </c>
      <c r="J2179" s="300">
        <v>45560</v>
      </c>
      <c r="K2179" s="300">
        <v>45568</v>
      </c>
    </row>
    <row r="2180" spans="1:11" ht="14.9" customHeight="1">
      <c r="A2180" s="298">
        <v>2150172874</v>
      </c>
      <c r="B2180" s="298" t="s">
        <v>2860</v>
      </c>
      <c r="C2180" s="299" t="s">
        <v>7419</v>
      </c>
      <c r="D2180" s="298" t="s">
        <v>2862</v>
      </c>
      <c r="E2180" s="298" t="s">
        <v>2863</v>
      </c>
      <c r="F2180" s="298" t="s">
        <v>2864</v>
      </c>
      <c r="G2180" s="298" t="s">
        <v>2865</v>
      </c>
      <c r="H2180" s="298" t="s">
        <v>2880</v>
      </c>
      <c r="I2180" s="298" t="s">
        <v>7420</v>
      </c>
      <c r="J2180" s="300">
        <v>45560</v>
      </c>
      <c r="K2180" s="300">
        <v>45568</v>
      </c>
    </row>
    <row r="2181" spans="1:11" ht="14.9" customHeight="1">
      <c r="A2181" s="298">
        <v>2150175498</v>
      </c>
      <c r="B2181" s="298" t="s">
        <v>2860</v>
      </c>
      <c r="C2181" s="299" t="s">
        <v>7421</v>
      </c>
      <c r="D2181" s="298" t="s">
        <v>2869</v>
      </c>
      <c r="E2181" s="298" t="s">
        <v>2863</v>
      </c>
      <c r="F2181" s="298" t="s">
        <v>2864</v>
      </c>
      <c r="G2181" s="298" t="s">
        <v>2865</v>
      </c>
      <c r="H2181" s="298" t="s">
        <v>3106</v>
      </c>
      <c r="I2181" s="298" t="s">
        <v>7422</v>
      </c>
      <c r="J2181" s="300">
        <v>45560</v>
      </c>
      <c r="K2181" s="300">
        <v>45568</v>
      </c>
    </row>
    <row r="2182" spans="1:11" ht="14.9" customHeight="1">
      <c r="A2182" s="298">
        <v>2150187649</v>
      </c>
      <c r="B2182" s="298" t="s">
        <v>2860</v>
      </c>
      <c r="C2182" s="299" t="s">
        <v>7423</v>
      </c>
      <c r="D2182" s="298" t="s">
        <v>2876</v>
      </c>
      <c r="E2182" s="298" t="s">
        <v>2863</v>
      </c>
      <c r="F2182" s="298" t="s">
        <v>2864</v>
      </c>
      <c r="G2182" s="298" t="s">
        <v>2865</v>
      </c>
      <c r="H2182" s="298" t="s">
        <v>4991</v>
      </c>
      <c r="I2182" s="298" t="s">
        <v>7409</v>
      </c>
      <c r="J2182" s="300">
        <v>45561</v>
      </c>
      <c r="K2182" s="300">
        <v>45569</v>
      </c>
    </row>
    <row r="2183" spans="1:11" ht="14.9" customHeight="1">
      <c r="A2183" s="298">
        <v>2150187659</v>
      </c>
      <c r="B2183" s="298" t="s">
        <v>2860</v>
      </c>
      <c r="C2183" s="299" t="s">
        <v>7424</v>
      </c>
      <c r="D2183" s="298" t="s">
        <v>2876</v>
      </c>
      <c r="E2183" s="298" t="s">
        <v>2863</v>
      </c>
      <c r="F2183" s="298" t="s">
        <v>2864</v>
      </c>
      <c r="G2183" s="298" t="s">
        <v>2865</v>
      </c>
      <c r="H2183" s="298" t="s">
        <v>4991</v>
      </c>
      <c r="I2183" s="298" t="s">
        <v>7405</v>
      </c>
      <c r="J2183" s="300">
        <v>45561</v>
      </c>
      <c r="K2183" s="300">
        <v>45569</v>
      </c>
    </row>
    <row r="2184" spans="1:11" ht="14.9" customHeight="1">
      <c r="A2184" s="298">
        <v>2150189221</v>
      </c>
      <c r="B2184" s="298" t="s">
        <v>2860</v>
      </c>
      <c r="C2184" s="299" t="s">
        <v>7425</v>
      </c>
      <c r="D2184" s="298" t="s">
        <v>2876</v>
      </c>
      <c r="E2184" s="298" t="s">
        <v>2863</v>
      </c>
      <c r="F2184" s="298" t="s">
        <v>2864</v>
      </c>
      <c r="G2184" s="298" t="s">
        <v>2865</v>
      </c>
      <c r="H2184" s="298" t="s">
        <v>4991</v>
      </c>
      <c r="I2184" s="298" t="s">
        <v>7409</v>
      </c>
      <c r="J2184" s="300">
        <v>45561</v>
      </c>
      <c r="K2184" s="300">
        <v>45569</v>
      </c>
    </row>
    <row r="2185" spans="1:11" ht="14.9" customHeight="1">
      <c r="A2185" s="298">
        <v>2150189260</v>
      </c>
      <c r="B2185" s="298" t="s">
        <v>2860</v>
      </c>
      <c r="C2185" s="299" t="s">
        <v>7426</v>
      </c>
      <c r="D2185" s="298" t="s">
        <v>2876</v>
      </c>
      <c r="E2185" s="298" t="s">
        <v>2863</v>
      </c>
      <c r="F2185" s="298" t="s">
        <v>2864</v>
      </c>
      <c r="G2185" s="298" t="s">
        <v>2865</v>
      </c>
      <c r="H2185" s="298" t="s">
        <v>4991</v>
      </c>
      <c r="I2185" s="298" t="s">
        <v>7409</v>
      </c>
      <c r="J2185" s="300">
        <v>45561</v>
      </c>
      <c r="K2185" s="300">
        <v>45569</v>
      </c>
    </row>
    <row r="2186" spans="1:11" ht="14.9" customHeight="1">
      <c r="A2186" s="298">
        <v>2150189348</v>
      </c>
      <c r="B2186" s="298" t="s">
        <v>2860</v>
      </c>
      <c r="C2186" s="299" t="s">
        <v>7427</v>
      </c>
      <c r="D2186" s="298" t="s">
        <v>2876</v>
      </c>
      <c r="E2186" s="298" t="s">
        <v>2863</v>
      </c>
      <c r="F2186" s="298" t="s">
        <v>2864</v>
      </c>
      <c r="G2186" s="298" t="s">
        <v>2865</v>
      </c>
      <c r="H2186" s="298" t="s">
        <v>4991</v>
      </c>
      <c r="I2186" s="298" t="s">
        <v>7409</v>
      </c>
      <c r="J2186" s="300">
        <v>45561</v>
      </c>
      <c r="K2186" s="300">
        <v>45569</v>
      </c>
    </row>
    <row r="2187" spans="1:11" ht="14.9" customHeight="1">
      <c r="A2187" s="298">
        <v>2150189388</v>
      </c>
      <c r="B2187" s="298" t="s">
        <v>2860</v>
      </c>
      <c r="C2187" s="299" t="s">
        <v>7428</v>
      </c>
      <c r="D2187" s="298" t="s">
        <v>2876</v>
      </c>
      <c r="E2187" s="298" t="s">
        <v>2863</v>
      </c>
      <c r="F2187" s="298" t="s">
        <v>2864</v>
      </c>
      <c r="G2187" s="298" t="s">
        <v>2865</v>
      </c>
      <c r="H2187" s="298" t="s">
        <v>4991</v>
      </c>
      <c r="I2187" s="298" t="s">
        <v>7409</v>
      </c>
      <c r="J2187" s="300">
        <v>45561</v>
      </c>
      <c r="K2187" s="300">
        <v>45569</v>
      </c>
    </row>
    <row r="2188" spans="1:11" ht="14.9" customHeight="1">
      <c r="A2188" s="298">
        <v>2150187898</v>
      </c>
      <c r="B2188" s="298" t="s">
        <v>2860</v>
      </c>
      <c r="C2188" s="299" t="s">
        <v>7429</v>
      </c>
      <c r="D2188" s="298" t="s">
        <v>2876</v>
      </c>
      <c r="E2188" s="298" t="s">
        <v>2863</v>
      </c>
      <c r="F2188" s="298" t="s">
        <v>2864</v>
      </c>
      <c r="G2188" s="298" t="s">
        <v>2865</v>
      </c>
      <c r="H2188" s="298" t="s">
        <v>4991</v>
      </c>
      <c r="I2188" s="298" t="s">
        <v>7409</v>
      </c>
      <c r="J2188" s="300">
        <v>45561</v>
      </c>
      <c r="K2188" s="300">
        <v>45569</v>
      </c>
    </row>
    <row r="2189" spans="1:11" ht="14.9" customHeight="1">
      <c r="A2189" s="298">
        <v>2150187997</v>
      </c>
      <c r="B2189" s="298" t="s">
        <v>2860</v>
      </c>
      <c r="C2189" s="299" t="s">
        <v>7430</v>
      </c>
      <c r="D2189" s="298" t="s">
        <v>2876</v>
      </c>
      <c r="E2189" s="298" t="s">
        <v>2863</v>
      </c>
      <c r="F2189" s="298" t="s">
        <v>2864</v>
      </c>
      <c r="G2189" s="298" t="s">
        <v>2865</v>
      </c>
      <c r="H2189" s="298" t="s">
        <v>4991</v>
      </c>
      <c r="I2189" s="298" t="s">
        <v>7409</v>
      </c>
      <c r="J2189" s="300">
        <v>45561</v>
      </c>
      <c r="K2189" s="300">
        <v>45569</v>
      </c>
    </row>
    <row r="2190" spans="1:11" ht="14.9" customHeight="1">
      <c r="A2190" s="298">
        <v>2150188083</v>
      </c>
      <c r="B2190" s="298" t="s">
        <v>2860</v>
      </c>
      <c r="C2190" s="299" t="s">
        <v>7431</v>
      </c>
      <c r="D2190" s="298" t="s">
        <v>2876</v>
      </c>
      <c r="E2190" s="298" t="s">
        <v>2863</v>
      </c>
      <c r="F2190" s="298" t="s">
        <v>2864</v>
      </c>
      <c r="G2190" s="298" t="s">
        <v>2865</v>
      </c>
      <c r="H2190" s="298" t="s">
        <v>4991</v>
      </c>
      <c r="I2190" s="298" t="s">
        <v>7409</v>
      </c>
      <c r="J2190" s="300">
        <v>45561</v>
      </c>
      <c r="K2190" s="300">
        <v>45569</v>
      </c>
    </row>
    <row r="2191" spans="1:11" ht="14.9" customHeight="1">
      <c r="A2191" s="298">
        <v>2150188218</v>
      </c>
      <c r="B2191" s="298" t="s">
        <v>2860</v>
      </c>
      <c r="C2191" s="299" t="s">
        <v>7432</v>
      </c>
      <c r="D2191" s="298" t="s">
        <v>2876</v>
      </c>
      <c r="E2191" s="298" t="s">
        <v>2863</v>
      </c>
      <c r="F2191" s="298" t="s">
        <v>2864</v>
      </c>
      <c r="G2191" s="298" t="s">
        <v>2865</v>
      </c>
      <c r="H2191" s="298" t="s">
        <v>4991</v>
      </c>
      <c r="I2191" s="298" t="s">
        <v>7409</v>
      </c>
      <c r="J2191" s="300">
        <v>45561</v>
      </c>
      <c r="K2191" s="300">
        <v>45569</v>
      </c>
    </row>
    <row r="2192" spans="1:11" ht="14.9" customHeight="1">
      <c r="A2192" s="298">
        <v>2150188257</v>
      </c>
      <c r="B2192" s="298" t="s">
        <v>2860</v>
      </c>
      <c r="C2192" s="299" t="s">
        <v>7433</v>
      </c>
      <c r="D2192" s="298" t="s">
        <v>2876</v>
      </c>
      <c r="E2192" s="298" t="s">
        <v>2863</v>
      </c>
      <c r="F2192" s="298" t="s">
        <v>2864</v>
      </c>
      <c r="G2192" s="298" t="s">
        <v>2865</v>
      </c>
      <c r="H2192" s="298" t="s">
        <v>4991</v>
      </c>
      <c r="I2192" s="298" t="s">
        <v>7409</v>
      </c>
      <c r="J2192" s="300">
        <v>45561</v>
      </c>
      <c r="K2192" s="300">
        <v>45569</v>
      </c>
    </row>
    <row r="2193" spans="1:11" ht="14.9" customHeight="1">
      <c r="A2193" s="298">
        <v>2150188322</v>
      </c>
      <c r="B2193" s="298" t="s">
        <v>2860</v>
      </c>
      <c r="C2193" s="299" t="s">
        <v>7434</v>
      </c>
      <c r="D2193" s="298" t="s">
        <v>2876</v>
      </c>
      <c r="E2193" s="298" t="s">
        <v>2863</v>
      </c>
      <c r="F2193" s="298" t="s">
        <v>2864</v>
      </c>
      <c r="G2193" s="298" t="s">
        <v>2865</v>
      </c>
      <c r="H2193" s="298" t="s">
        <v>4991</v>
      </c>
      <c r="I2193" s="298" t="s">
        <v>7409</v>
      </c>
      <c r="J2193" s="300">
        <v>45561</v>
      </c>
      <c r="K2193" s="300">
        <v>45569</v>
      </c>
    </row>
    <row r="2194" spans="1:11" ht="14.9" customHeight="1">
      <c r="A2194" s="298">
        <v>2150188391</v>
      </c>
      <c r="B2194" s="298" t="s">
        <v>2860</v>
      </c>
      <c r="C2194" s="299" t="s">
        <v>7435</v>
      </c>
      <c r="D2194" s="298" t="s">
        <v>2876</v>
      </c>
      <c r="E2194" s="298" t="s">
        <v>2863</v>
      </c>
      <c r="F2194" s="298" t="s">
        <v>2864</v>
      </c>
      <c r="G2194" s="298" t="s">
        <v>2865</v>
      </c>
      <c r="H2194" s="298" t="s">
        <v>4991</v>
      </c>
      <c r="I2194" s="298" t="s">
        <v>7409</v>
      </c>
      <c r="J2194" s="300">
        <v>45561</v>
      </c>
      <c r="K2194" s="300">
        <v>45569</v>
      </c>
    </row>
    <row r="2195" spans="1:11" ht="14.9" customHeight="1">
      <c r="A2195" s="298">
        <v>2150169709</v>
      </c>
      <c r="B2195" s="298" t="s">
        <v>2860</v>
      </c>
      <c r="C2195" s="299" t="s">
        <v>133</v>
      </c>
      <c r="D2195" s="298" t="s">
        <v>2869</v>
      </c>
      <c r="E2195" s="298" t="s">
        <v>2863</v>
      </c>
      <c r="F2195" s="298" t="s">
        <v>2864</v>
      </c>
      <c r="G2195" s="298" t="s">
        <v>2923</v>
      </c>
      <c r="H2195" s="298" t="s">
        <v>2999</v>
      </c>
      <c r="I2195" s="298" t="s">
        <v>132</v>
      </c>
      <c r="J2195" s="300">
        <v>45561</v>
      </c>
      <c r="K2195" s="300">
        <v>45569</v>
      </c>
    </row>
    <row r="2196" spans="1:11" ht="14.9" customHeight="1">
      <c r="A2196" s="298">
        <v>2150194461</v>
      </c>
      <c r="B2196" s="298" t="s">
        <v>2860</v>
      </c>
      <c r="C2196" s="299" t="s">
        <v>7436</v>
      </c>
      <c r="D2196" s="298">
        <v>67</v>
      </c>
      <c r="E2196" s="298" t="s">
        <v>2863</v>
      </c>
      <c r="F2196" s="298" t="s">
        <v>2864</v>
      </c>
      <c r="G2196" s="298" t="s">
        <v>2865</v>
      </c>
      <c r="H2196" s="298" t="s">
        <v>3336</v>
      </c>
      <c r="I2196" s="298" t="s">
        <v>7437</v>
      </c>
      <c r="J2196" s="300">
        <v>45561</v>
      </c>
      <c r="K2196" s="300">
        <v>45569</v>
      </c>
    </row>
    <row r="2197" spans="1:11" ht="14.9" customHeight="1">
      <c r="A2197" s="298">
        <v>2150183115</v>
      </c>
      <c r="B2197" s="298" t="s">
        <v>2860</v>
      </c>
      <c r="C2197" s="299" t="s">
        <v>7438</v>
      </c>
      <c r="D2197" s="298" t="s">
        <v>7396</v>
      </c>
      <c r="E2197" s="298" t="s">
        <v>2863</v>
      </c>
      <c r="F2197" s="298" t="s">
        <v>5189</v>
      </c>
      <c r="G2197" s="298" t="s">
        <v>2865</v>
      </c>
      <c r="H2197" s="298" t="s">
        <v>7439</v>
      </c>
      <c r="I2197" s="298" t="s">
        <v>7440</v>
      </c>
      <c r="J2197" s="300">
        <v>45565</v>
      </c>
      <c r="K2197" s="300">
        <v>45573</v>
      </c>
    </row>
    <row r="2198" spans="1:11" ht="14.9" customHeight="1">
      <c r="A2198" s="298">
        <v>2150183135</v>
      </c>
      <c r="B2198" s="298" t="s">
        <v>2860</v>
      </c>
      <c r="C2198" s="299" t="s">
        <v>7441</v>
      </c>
      <c r="D2198" s="298" t="s">
        <v>7396</v>
      </c>
      <c r="E2198" s="298" t="s">
        <v>2863</v>
      </c>
      <c r="F2198" s="298" t="s">
        <v>5189</v>
      </c>
      <c r="G2198" s="298" t="s">
        <v>2865</v>
      </c>
      <c r="H2198" s="298" t="s">
        <v>7442</v>
      </c>
      <c r="I2198" s="298" t="s">
        <v>7443</v>
      </c>
      <c r="J2198" s="300">
        <v>45565</v>
      </c>
      <c r="K2198" s="300">
        <v>45573</v>
      </c>
    </row>
    <row r="2199" spans="1:11" ht="14.9" customHeight="1">
      <c r="A2199" s="298">
        <v>2150191280</v>
      </c>
      <c r="B2199" s="298" t="s">
        <v>2860</v>
      </c>
      <c r="C2199" s="299" t="s">
        <v>7444</v>
      </c>
      <c r="D2199" s="298" t="s">
        <v>2869</v>
      </c>
      <c r="E2199" s="298" t="s">
        <v>2863</v>
      </c>
      <c r="F2199" s="298" t="s">
        <v>2864</v>
      </c>
      <c r="G2199" s="298" t="s">
        <v>2865</v>
      </c>
      <c r="H2199" s="298" t="s">
        <v>3402</v>
      </c>
      <c r="I2199" s="298" t="s">
        <v>7445</v>
      </c>
      <c r="J2199" s="300">
        <v>45565</v>
      </c>
      <c r="K2199" s="300">
        <v>45573</v>
      </c>
    </row>
    <row r="2200" spans="1:11" ht="14.9" customHeight="1">
      <c r="A2200" s="298">
        <v>2150201309</v>
      </c>
      <c r="B2200" s="298" t="s">
        <v>2860</v>
      </c>
      <c r="C2200" s="299" t="s">
        <v>136</v>
      </c>
      <c r="D2200" s="298" t="s">
        <v>2869</v>
      </c>
      <c r="E2200" s="298" t="s">
        <v>2863</v>
      </c>
      <c r="F2200" s="298" t="s">
        <v>2864</v>
      </c>
      <c r="G2200" s="298" t="s">
        <v>2923</v>
      </c>
      <c r="H2200" s="298" t="s">
        <v>3026</v>
      </c>
      <c r="I2200" s="298" t="s">
        <v>135</v>
      </c>
      <c r="J2200" s="300">
        <v>45545</v>
      </c>
      <c r="K2200" s="300">
        <v>45553</v>
      </c>
    </row>
    <row r="2201" spans="1:11" ht="14.9" customHeight="1">
      <c r="A2201" s="298">
        <v>2150205616</v>
      </c>
      <c r="B2201" s="298" t="s">
        <v>2860</v>
      </c>
      <c r="C2201" s="299" t="s">
        <v>7446</v>
      </c>
      <c r="D2201" s="298" t="s">
        <v>2869</v>
      </c>
      <c r="E2201" s="298" t="s">
        <v>2863</v>
      </c>
      <c r="F2201" s="298" t="s">
        <v>2864</v>
      </c>
      <c r="G2201" s="298" t="s">
        <v>2865</v>
      </c>
      <c r="H2201" s="298" t="s">
        <v>4758</v>
      </c>
      <c r="I2201" s="298" t="s">
        <v>7447</v>
      </c>
      <c r="J2201" s="300">
        <v>45559</v>
      </c>
      <c r="K2201" s="300">
        <v>45567</v>
      </c>
    </row>
    <row r="2202" spans="1:11" ht="14.9" customHeight="1">
      <c r="A2202" s="298">
        <v>2150197175</v>
      </c>
      <c r="B2202" s="298" t="s">
        <v>2860</v>
      </c>
      <c r="C2202" s="299" t="s">
        <v>7448</v>
      </c>
      <c r="D2202" s="298" t="s">
        <v>2869</v>
      </c>
      <c r="E2202" s="298" t="s">
        <v>2863</v>
      </c>
      <c r="F2202" s="298" t="s">
        <v>2864</v>
      </c>
      <c r="G2202" s="298" t="s">
        <v>2865</v>
      </c>
      <c r="H2202" s="298" t="s">
        <v>4290</v>
      </c>
      <c r="I2202" s="298" t="s">
        <v>7449</v>
      </c>
      <c r="J2202" s="300">
        <v>45565</v>
      </c>
      <c r="K2202" s="300">
        <v>45573</v>
      </c>
    </row>
    <row r="2203" spans="1:11" ht="14.9" customHeight="1">
      <c r="A2203" s="298">
        <v>2150214487</v>
      </c>
      <c r="B2203" s="298" t="s">
        <v>2860</v>
      </c>
      <c r="C2203" s="299" t="s">
        <v>149</v>
      </c>
      <c r="D2203" s="298" t="s">
        <v>2869</v>
      </c>
      <c r="E2203" s="298" t="s">
        <v>2863</v>
      </c>
      <c r="F2203" s="298" t="s">
        <v>2864</v>
      </c>
      <c r="G2203" s="298" t="s">
        <v>3444</v>
      </c>
      <c r="H2203" s="298" t="s">
        <v>3204</v>
      </c>
      <c r="I2203" s="298" t="s">
        <v>148</v>
      </c>
      <c r="J2203" s="300" t="s">
        <v>7344</v>
      </c>
      <c r="K2203" s="300" t="s">
        <v>7450</v>
      </c>
    </row>
    <row r="2204" spans="1:11" ht="14.9" customHeight="1">
      <c r="A2204" s="298">
        <v>2150214508</v>
      </c>
      <c r="B2204" s="298" t="s">
        <v>2860</v>
      </c>
      <c r="C2204" s="299" t="s">
        <v>151</v>
      </c>
      <c r="D2204" s="298" t="s">
        <v>2869</v>
      </c>
      <c r="E2204" s="298" t="s">
        <v>2863</v>
      </c>
      <c r="F2204" s="298" t="s">
        <v>2864</v>
      </c>
      <c r="G2204" s="298" t="s">
        <v>3444</v>
      </c>
      <c r="H2204" s="298" t="s">
        <v>3204</v>
      </c>
      <c r="I2204" s="298" t="s">
        <v>148</v>
      </c>
      <c r="J2204" s="300" t="s">
        <v>7344</v>
      </c>
      <c r="K2204" s="300" t="s">
        <v>7450</v>
      </c>
    </row>
    <row r="2205" spans="1:11" ht="14.9" customHeight="1">
      <c r="A2205" s="298">
        <v>2150212549</v>
      </c>
      <c r="B2205" s="298" t="s">
        <v>2860</v>
      </c>
      <c r="C2205" s="299" t="s">
        <v>155</v>
      </c>
      <c r="D2205" s="298" t="s">
        <v>2869</v>
      </c>
      <c r="E2205" s="298" t="s">
        <v>2863</v>
      </c>
      <c r="F2205" s="298" t="s">
        <v>2864</v>
      </c>
      <c r="G2205" s="298" t="s">
        <v>2923</v>
      </c>
      <c r="H2205" s="298" t="s">
        <v>3106</v>
      </c>
      <c r="I2205" s="298" t="s">
        <v>154</v>
      </c>
      <c r="J2205" s="300" t="s">
        <v>7213</v>
      </c>
      <c r="K2205" s="300" t="s">
        <v>7340</v>
      </c>
    </row>
    <row r="2206" spans="1:11" ht="14.9" customHeight="1">
      <c r="A2206" s="298">
        <v>2150212522</v>
      </c>
      <c r="B2206" s="298" t="s">
        <v>2860</v>
      </c>
      <c r="C2206" s="299" t="s">
        <v>158</v>
      </c>
      <c r="D2206" s="298" t="s">
        <v>2869</v>
      </c>
      <c r="E2206" s="298" t="s">
        <v>2863</v>
      </c>
      <c r="F2206" s="298" t="s">
        <v>2864</v>
      </c>
      <c r="G2206" s="298" t="s">
        <v>2923</v>
      </c>
      <c r="H2206" s="298" t="s">
        <v>2978</v>
      </c>
      <c r="I2206" s="298" t="s">
        <v>157</v>
      </c>
      <c r="J2206" s="300" t="s">
        <v>7363</v>
      </c>
      <c r="K2206" s="300" t="s">
        <v>7375</v>
      </c>
    </row>
    <row r="2207" spans="1:11" ht="14.9" customHeight="1">
      <c r="A2207" s="298">
        <v>2150214069</v>
      </c>
      <c r="B2207" s="298" t="s">
        <v>2860</v>
      </c>
      <c r="C2207" s="299" t="s">
        <v>161</v>
      </c>
      <c r="D2207" s="298" t="s">
        <v>2869</v>
      </c>
      <c r="E2207" s="298" t="s">
        <v>2863</v>
      </c>
      <c r="F2207" s="298" t="s">
        <v>2864</v>
      </c>
      <c r="G2207" s="298" t="s">
        <v>3930</v>
      </c>
      <c r="H2207" s="298" t="s">
        <v>2999</v>
      </c>
      <c r="I2207" s="298" t="s">
        <v>160</v>
      </c>
      <c r="J2207" s="300" t="s">
        <v>7318</v>
      </c>
      <c r="K2207" s="300" t="s">
        <v>7372</v>
      </c>
    </row>
    <row r="2208" spans="1:11" ht="14.9" customHeight="1">
      <c r="A2208" s="298">
        <v>2150212454</v>
      </c>
      <c r="B2208" s="298" t="s">
        <v>2860</v>
      </c>
      <c r="C2208" s="299" t="s">
        <v>7451</v>
      </c>
      <c r="D2208" s="298" t="s">
        <v>2869</v>
      </c>
      <c r="E2208" s="298" t="s">
        <v>2863</v>
      </c>
      <c r="F2208" s="298" t="s">
        <v>2864</v>
      </c>
      <c r="G2208" s="298" t="s">
        <v>2865</v>
      </c>
      <c r="H2208" s="298" t="s">
        <v>3247</v>
      </c>
      <c r="I2208" s="298" t="s">
        <v>7452</v>
      </c>
      <c r="J2208" s="300" t="s">
        <v>7453</v>
      </c>
      <c r="K2208" s="300" t="s">
        <v>7454</v>
      </c>
    </row>
    <row r="2209" spans="1:11" ht="14.9" customHeight="1">
      <c r="A2209" s="298">
        <v>2150215048</v>
      </c>
      <c r="B2209" s="298" t="s">
        <v>2860</v>
      </c>
      <c r="C2209" s="299" t="s">
        <v>168</v>
      </c>
      <c r="D2209" s="298" t="s">
        <v>2876</v>
      </c>
      <c r="E2209" s="298" t="s">
        <v>2863</v>
      </c>
      <c r="F2209" s="298" t="s">
        <v>2864</v>
      </c>
      <c r="G2209" s="298" t="s">
        <v>3930</v>
      </c>
      <c r="H2209" s="298" t="s">
        <v>6791</v>
      </c>
      <c r="I2209" s="298" t="s">
        <v>167</v>
      </c>
      <c r="J2209" s="300" t="s">
        <v>7391</v>
      </c>
      <c r="K2209" s="300" t="s">
        <v>7455</v>
      </c>
    </row>
    <row r="2210" spans="1:11" ht="14.9" customHeight="1">
      <c r="A2210" s="298">
        <v>2150222042</v>
      </c>
      <c r="B2210" s="298" t="s">
        <v>2860</v>
      </c>
      <c r="C2210" s="299" t="s">
        <v>214</v>
      </c>
      <c r="D2210" s="298" t="s">
        <v>2869</v>
      </c>
      <c r="E2210" s="298" t="s">
        <v>2863</v>
      </c>
      <c r="F2210" s="298" t="s">
        <v>2864</v>
      </c>
      <c r="G2210" s="298" t="s">
        <v>2923</v>
      </c>
      <c r="H2210" s="298" t="s">
        <v>3026</v>
      </c>
      <c r="I2210" s="298" t="s">
        <v>213</v>
      </c>
      <c r="J2210" s="300">
        <v>45551</v>
      </c>
      <c r="K2210" s="300">
        <v>45559</v>
      </c>
    </row>
    <row r="2211" spans="1:11" ht="14.9" customHeight="1">
      <c r="A2211" s="298">
        <v>2150221135</v>
      </c>
      <c r="B2211" s="298" t="s">
        <v>2860</v>
      </c>
      <c r="C2211" s="299" t="s">
        <v>219</v>
      </c>
      <c r="D2211" s="298" t="s">
        <v>2869</v>
      </c>
      <c r="E2211" s="298" t="s">
        <v>2863</v>
      </c>
      <c r="F2211" s="298" t="s">
        <v>2864</v>
      </c>
      <c r="G2211" s="298" t="s">
        <v>2923</v>
      </c>
      <c r="H2211" s="298" t="s">
        <v>3907</v>
      </c>
      <c r="I2211" s="298" t="s">
        <v>218</v>
      </c>
      <c r="J2211" s="300">
        <v>45552</v>
      </c>
      <c r="K2211" s="300">
        <v>45560</v>
      </c>
    </row>
    <row r="2212" spans="1:11" ht="14.9" customHeight="1">
      <c r="A2212" s="298">
        <v>2150221171</v>
      </c>
      <c r="B2212" s="298" t="s">
        <v>2860</v>
      </c>
      <c r="C2212" s="299" t="s">
        <v>221</v>
      </c>
      <c r="D2212" s="298" t="s">
        <v>2869</v>
      </c>
      <c r="E2212" s="298" t="s">
        <v>2863</v>
      </c>
      <c r="F2212" s="298" t="s">
        <v>2864</v>
      </c>
      <c r="G2212" s="298" t="s">
        <v>2923</v>
      </c>
      <c r="H2212" s="298" t="s">
        <v>3907</v>
      </c>
      <c r="I2212" s="298" t="s">
        <v>218</v>
      </c>
      <c r="J2212" s="300">
        <v>45552</v>
      </c>
      <c r="K2212" s="300">
        <v>45560</v>
      </c>
    </row>
    <row r="2213" spans="1:11" ht="14.9" customHeight="1">
      <c r="A2213" s="298">
        <v>2150224388</v>
      </c>
      <c r="B2213" s="298" t="s">
        <v>2860</v>
      </c>
      <c r="C2213" s="299" t="s">
        <v>226</v>
      </c>
      <c r="D2213" s="298" t="s">
        <v>2869</v>
      </c>
      <c r="E2213" s="298" t="s">
        <v>2863</v>
      </c>
      <c r="F2213" s="298" t="s">
        <v>2864</v>
      </c>
      <c r="G2213" s="298" t="s">
        <v>2939</v>
      </c>
      <c r="H2213" s="298" t="s">
        <v>3279</v>
      </c>
      <c r="I2213" s="298" t="s">
        <v>225</v>
      </c>
      <c r="J2213" s="300">
        <v>45556</v>
      </c>
      <c r="K2213" s="300">
        <v>45564</v>
      </c>
    </row>
    <row r="2214" spans="1:11" ht="14.9" customHeight="1">
      <c r="A2214" s="298">
        <v>2150222106</v>
      </c>
      <c r="B2214" s="298" t="s">
        <v>2860</v>
      </c>
      <c r="C2214" s="299" t="s">
        <v>229</v>
      </c>
      <c r="D2214" s="298" t="s">
        <v>2869</v>
      </c>
      <c r="E2214" s="298" t="s">
        <v>2863</v>
      </c>
      <c r="F2214" s="298" t="s">
        <v>2864</v>
      </c>
      <c r="G2214" s="298" t="s">
        <v>2923</v>
      </c>
      <c r="H2214" s="298" t="s">
        <v>3026</v>
      </c>
      <c r="I2214" s="298" t="s">
        <v>228</v>
      </c>
      <c r="J2214" s="300">
        <v>45558</v>
      </c>
      <c r="K2214" s="300">
        <v>45566</v>
      </c>
    </row>
    <row r="2215" spans="1:11" ht="14.9" customHeight="1">
      <c r="A2215" s="298">
        <v>2150222075</v>
      </c>
      <c r="B2215" s="298" t="s">
        <v>2860</v>
      </c>
      <c r="C2215" s="299" t="s">
        <v>231</v>
      </c>
      <c r="D2215" s="298" t="s">
        <v>2869</v>
      </c>
      <c r="E2215" s="298" t="s">
        <v>2863</v>
      </c>
      <c r="F2215" s="298" t="s">
        <v>2864</v>
      </c>
      <c r="G2215" s="298" t="s">
        <v>2923</v>
      </c>
      <c r="H2215" s="298" t="s">
        <v>3026</v>
      </c>
      <c r="I2215" s="298" t="s">
        <v>228</v>
      </c>
      <c r="J2215" s="300">
        <v>45558</v>
      </c>
      <c r="K2215" s="300">
        <v>45566</v>
      </c>
    </row>
    <row r="2216" spans="1:11" ht="14.9" customHeight="1">
      <c r="A2216" s="298">
        <v>2150222258</v>
      </c>
      <c r="B2216" s="298" t="s">
        <v>2860</v>
      </c>
      <c r="C2216" s="299" t="s">
        <v>236</v>
      </c>
      <c r="D2216" s="298" t="s">
        <v>2862</v>
      </c>
      <c r="E2216" s="298" t="s">
        <v>2863</v>
      </c>
      <c r="F2216" s="298" t="s">
        <v>2864</v>
      </c>
      <c r="G2216" s="298" t="s">
        <v>2902</v>
      </c>
      <c r="H2216" s="298" t="s">
        <v>2884</v>
      </c>
      <c r="I2216" s="298" t="s">
        <v>235</v>
      </c>
      <c r="J2216" s="300">
        <v>45561</v>
      </c>
      <c r="K2216" s="300">
        <v>45569</v>
      </c>
    </row>
    <row r="2217" spans="1:11" ht="14.9" customHeight="1">
      <c r="A2217" s="298">
        <v>2150222083</v>
      </c>
      <c r="B2217" s="298" t="s">
        <v>2860</v>
      </c>
      <c r="C2217" s="299" t="s">
        <v>240</v>
      </c>
      <c r="D2217" s="298" t="s">
        <v>2862</v>
      </c>
      <c r="E2217" s="298" t="s">
        <v>2863</v>
      </c>
      <c r="F2217" s="298" t="s">
        <v>2864</v>
      </c>
      <c r="G2217" s="298" t="s">
        <v>2902</v>
      </c>
      <c r="H2217" s="298" t="s">
        <v>2884</v>
      </c>
      <c r="I2217" s="298" t="s">
        <v>239</v>
      </c>
      <c r="J2217" s="300">
        <v>45565</v>
      </c>
      <c r="K2217" s="300">
        <v>45573</v>
      </c>
    </row>
    <row r="2218" spans="1:11" ht="14.9" customHeight="1">
      <c r="A2218" s="298">
        <v>2150221633</v>
      </c>
      <c r="B2218" s="298" t="s">
        <v>2860</v>
      </c>
      <c r="C2218" s="299" t="s">
        <v>246</v>
      </c>
      <c r="D2218" s="298" t="s">
        <v>2869</v>
      </c>
      <c r="E2218" s="298" t="s">
        <v>2863</v>
      </c>
      <c r="F2218" s="298" t="s">
        <v>2864</v>
      </c>
      <c r="G2218" s="298" t="s">
        <v>3023</v>
      </c>
      <c r="H2218" s="298" t="s">
        <v>2957</v>
      </c>
      <c r="I2218" s="298" t="s">
        <v>245</v>
      </c>
      <c r="J2218" s="300">
        <v>45572</v>
      </c>
      <c r="K2218" s="300">
        <v>45580</v>
      </c>
    </row>
    <row r="2219" spans="1:11" ht="14.9" customHeight="1">
      <c r="A2219" s="298">
        <v>2150230533</v>
      </c>
      <c r="B2219" s="298" t="s">
        <v>2860</v>
      </c>
      <c r="C2219" s="299" t="s">
        <v>262</v>
      </c>
      <c r="D2219" s="298" t="s">
        <v>2869</v>
      </c>
      <c r="E2219" s="298" t="s">
        <v>2863</v>
      </c>
      <c r="F2219" s="298" t="s">
        <v>2864</v>
      </c>
      <c r="G2219" s="298" t="s">
        <v>2923</v>
      </c>
      <c r="H2219" s="298" t="s">
        <v>3026</v>
      </c>
      <c r="I2219" s="298" t="s">
        <v>261</v>
      </c>
      <c r="J2219" s="300">
        <v>45554</v>
      </c>
      <c r="K2219" s="300">
        <v>45562</v>
      </c>
    </row>
    <row r="2220" spans="1:11" ht="14.9" customHeight="1">
      <c r="A2220" s="298">
        <v>2150233730</v>
      </c>
      <c r="B2220" s="298" t="s">
        <v>2860</v>
      </c>
      <c r="C2220" s="299" t="s">
        <v>265</v>
      </c>
      <c r="D2220" s="298" t="s">
        <v>2869</v>
      </c>
      <c r="E2220" s="298" t="s">
        <v>2863</v>
      </c>
      <c r="F2220" s="298" t="s">
        <v>2864</v>
      </c>
      <c r="G2220" s="298" t="s">
        <v>2923</v>
      </c>
      <c r="H2220" s="298" t="s">
        <v>3106</v>
      </c>
      <c r="I2220" s="298" t="s">
        <v>264</v>
      </c>
      <c r="J2220" s="300">
        <v>45554</v>
      </c>
      <c r="K2220" s="300">
        <v>45562</v>
      </c>
    </row>
    <row r="2221" spans="1:11" ht="14.9" customHeight="1">
      <c r="A2221" s="298">
        <v>2150230511</v>
      </c>
      <c r="B2221" s="298" t="s">
        <v>2860</v>
      </c>
      <c r="C2221" s="299" t="s">
        <v>267</v>
      </c>
      <c r="D2221" s="298" t="s">
        <v>2869</v>
      </c>
      <c r="E2221" s="298" t="s">
        <v>2863</v>
      </c>
      <c r="F2221" s="298" t="s">
        <v>2864</v>
      </c>
      <c r="G2221" s="298" t="s">
        <v>2923</v>
      </c>
      <c r="H2221" s="298" t="s">
        <v>4835</v>
      </c>
      <c r="I2221" s="298" t="s">
        <v>266</v>
      </c>
      <c r="J2221" s="300">
        <v>45555</v>
      </c>
      <c r="K2221" s="300">
        <v>45563</v>
      </c>
    </row>
    <row r="2222" spans="1:11" ht="14.9" customHeight="1">
      <c r="A2222" s="298">
        <v>2150230684</v>
      </c>
      <c r="B2222" s="298" t="s">
        <v>2860</v>
      </c>
      <c r="C2222" s="299" t="s">
        <v>273</v>
      </c>
      <c r="D2222" s="298" t="s">
        <v>2876</v>
      </c>
      <c r="E2222" s="298" t="s">
        <v>2863</v>
      </c>
      <c r="F2222" s="298" t="s">
        <v>2864</v>
      </c>
      <c r="G2222" s="298" t="s">
        <v>3099</v>
      </c>
      <c r="H2222" s="298" t="s">
        <v>2873</v>
      </c>
      <c r="I2222" s="298" t="s">
        <v>272</v>
      </c>
      <c r="J2222" s="300">
        <v>45555</v>
      </c>
      <c r="K2222" s="300">
        <v>45563</v>
      </c>
    </row>
    <row r="2223" spans="1:11" ht="14.9" customHeight="1">
      <c r="A2223" s="298">
        <v>2150233291</v>
      </c>
      <c r="B2223" s="298" t="s">
        <v>2860</v>
      </c>
      <c r="C2223" s="299" t="s">
        <v>278</v>
      </c>
      <c r="D2223" s="298" t="s">
        <v>2869</v>
      </c>
      <c r="E2223" s="298" t="s">
        <v>2863</v>
      </c>
      <c r="F2223" s="298" t="s">
        <v>2864</v>
      </c>
      <c r="G2223" s="298" t="s">
        <v>2920</v>
      </c>
      <c r="H2223" s="298" t="s">
        <v>3399</v>
      </c>
      <c r="I2223" s="298" t="s">
        <v>277</v>
      </c>
      <c r="J2223" s="300">
        <v>45558</v>
      </c>
      <c r="K2223" s="300">
        <v>45566</v>
      </c>
    </row>
    <row r="2224" spans="1:11" ht="14.9" customHeight="1">
      <c r="A2224" s="298">
        <v>2150242245</v>
      </c>
      <c r="B2224" s="298" t="s">
        <v>2860</v>
      </c>
      <c r="C2224" s="299" t="s">
        <v>294</v>
      </c>
      <c r="D2224" s="298" t="s">
        <v>2869</v>
      </c>
      <c r="E2224" s="298" t="s">
        <v>2863</v>
      </c>
      <c r="F2224" s="298" t="s">
        <v>2864</v>
      </c>
      <c r="G2224" s="298" t="s">
        <v>2939</v>
      </c>
      <c r="H2224" s="298" t="s">
        <v>2978</v>
      </c>
      <c r="I2224" s="298" t="s">
        <v>293</v>
      </c>
      <c r="J2224" s="300" t="s">
        <v>7317</v>
      </c>
      <c r="K2224" s="300" t="s">
        <v>7318</v>
      </c>
    </row>
    <row r="2225" spans="1:11" ht="14.9" customHeight="1">
      <c r="A2225" s="298">
        <v>2150242109</v>
      </c>
      <c r="B2225" s="298" t="s">
        <v>2860</v>
      </c>
      <c r="C2225" s="299" t="s">
        <v>297</v>
      </c>
      <c r="D2225" s="298" t="s">
        <v>2876</v>
      </c>
      <c r="E2225" s="298" t="s">
        <v>2863</v>
      </c>
      <c r="F2225" s="298" t="s">
        <v>2864</v>
      </c>
      <c r="G2225" s="298" t="s">
        <v>3647</v>
      </c>
      <c r="H2225" s="298" t="s">
        <v>4226</v>
      </c>
      <c r="I2225" s="298" t="s">
        <v>296</v>
      </c>
      <c r="J2225" s="300" t="s">
        <v>7394</v>
      </c>
      <c r="K2225" s="300" t="s">
        <v>7456</v>
      </c>
    </row>
    <row r="2226" spans="1:11" ht="14.9" customHeight="1">
      <c r="A2226" s="298">
        <v>2150241257</v>
      </c>
      <c r="B2226" s="298" t="s">
        <v>2860</v>
      </c>
      <c r="C2226" s="299" t="s">
        <v>302</v>
      </c>
      <c r="D2226" s="298" t="s">
        <v>2862</v>
      </c>
      <c r="E2226" s="298" t="s">
        <v>2863</v>
      </c>
      <c r="F2226" s="298" t="s">
        <v>2864</v>
      </c>
      <c r="G2226" s="298" t="s">
        <v>2923</v>
      </c>
      <c r="H2226" s="298" t="s">
        <v>4122</v>
      </c>
      <c r="I2226" s="298" t="s">
        <v>301</v>
      </c>
      <c r="J2226" s="300" t="s">
        <v>7372</v>
      </c>
      <c r="K2226" s="300" t="s">
        <v>7457</v>
      </c>
    </row>
    <row r="2227" spans="1:11" ht="14.9" customHeight="1">
      <c r="A2227" s="298">
        <v>2150241339</v>
      </c>
      <c r="B2227" s="298" t="s">
        <v>2860</v>
      </c>
      <c r="C2227" s="299" t="s">
        <v>308</v>
      </c>
      <c r="D2227" s="298" t="s">
        <v>2862</v>
      </c>
      <c r="E2227" s="298" t="s">
        <v>2863</v>
      </c>
      <c r="F2227" s="298" t="s">
        <v>2864</v>
      </c>
      <c r="G2227" s="298" t="s">
        <v>7315</v>
      </c>
      <c r="H2227" s="298" t="s">
        <v>4310</v>
      </c>
      <c r="I2227" s="298" t="s">
        <v>307</v>
      </c>
      <c r="J2227" s="300" t="s">
        <v>7458</v>
      </c>
      <c r="K2227" s="300" t="s">
        <v>7459</v>
      </c>
    </row>
    <row r="2228" spans="1:11" ht="14.9" customHeight="1">
      <c r="A2228" s="298">
        <v>2150243648</v>
      </c>
      <c r="B2228" s="298" t="s">
        <v>2860</v>
      </c>
      <c r="C2228" s="299" t="s">
        <v>311</v>
      </c>
      <c r="D2228" s="298" t="s">
        <v>2869</v>
      </c>
      <c r="E2228" s="298" t="s">
        <v>2863</v>
      </c>
      <c r="F2228" s="298" t="s">
        <v>2864</v>
      </c>
      <c r="G2228" s="298" t="s">
        <v>2923</v>
      </c>
      <c r="H2228" s="298" t="s">
        <v>4254</v>
      </c>
      <c r="I2228" s="298" t="s">
        <v>310</v>
      </c>
      <c r="J2228" s="300">
        <v>45551</v>
      </c>
      <c r="K2228" s="300">
        <v>45559</v>
      </c>
    </row>
    <row r="2229" spans="1:11" ht="14.9" customHeight="1">
      <c r="A2229" s="298">
        <v>2150243660</v>
      </c>
      <c r="B2229" s="298" t="s">
        <v>2860</v>
      </c>
      <c r="C2229" s="299" t="s">
        <v>312</v>
      </c>
      <c r="D2229" s="298" t="s">
        <v>2869</v>
      </c>
      <c r="E2229" s="298" t="s">
        <v>2863</v>
      </c>
      <c r="F2229" s="298" t="s">
        <v>2864</v>
      </c>
      <c r="G2229" s="298" t="s">
        <v>2923</v>
      </c>
      <c r="H2229" s="298" t="s">
        <v>4254</v>
      </c>
      <c r="I2229" s="298" t="s">
        <v>310</v>
      </c>
      <c r="J2229" s="300">
        <v>45551</v>
      </c>
      <c r="K2229" s="300">
        <v>45559</v>
      </c>
    </row>
    <row r="2230" spans="1:11" ht="14.9" customHeight="1">
      <c r="A2230" s="298">
        <v>2150251960</v>
      </c>
      <c r="B2230" s="298" t="s">
        <v>2860</v>
      </c>
      <c r="C2230" s="299" t="s">
        <v>330</v>
      </c>
      <c r="D2230" s="298" t="s">
        <v>2869</v>
      </c>
      <c r="E2230" s="298" t="s">
        <v>2863</v>
      </c>
      <c r="F2230" s="298" t="s">
        <v>2864</v>
      </c>
      <c r="G2230" s="298" t="s">
        <v>2923</v>
      </c>
      <c r="H2230" s="298" t="s">
        <v>7460</v>
      </c>
      <c r="I2230" s="298" t="s">
        <v>329</v>
      </c>
      <c r="J2230" s="300">
        <v>45553</v>
      </c>
      <c r="K2230" s="300">
        <v>45561</v>
      </c>
    </row>
    <row r="2231" spans="1:11" ht="14.9" customHeight="1">
      <c r="A2231" s="298">
        <v>2150247200</v>
      </c>
      <c r="B2231" s="298" t="s">
        <v>2860</v>
      </c>
      <c r="C2231" s="299" t="s">
        <v>333</v>
      </c>
      <c r="D2231" s="298" t="s">
        <v>2869</v>
      </c>
      <c r="E2231" s="298" t="s">
        <v>2863</v>
      </c>
      <c r="F2231" s="298" t="s">
        <v>2864</v>
      </c>
      <c r="G2231" s="298" t="s">
        <v>2923</v>
      </c>
      <c r="H2231" s="298" t="s">
        <v>2978</v>
      </c>
      <c r="I2231" s="298" t="s">
        <v>332</v>
      </c>
      <c r="J2231" s="300">
        <v>45554</v>
      </c>
      <c r="K2231" s="300">
        <v>45562</v>
      </c>
    </row>
    <row r="2232" spans="1:11" ht="14.9" customHeight="1">
      <c r="A2232" s="298">
        <v>2150248726</v>
      </c>
      <c r="B2232" s="298" t="s">
        <v>2860</v>
      </c>
      <c r="C2232" s="299" t="s">
        <v>337</v>
      </c>
      <c r="D2232" s="298" t="s">
        <v>2869</v>
      </c>
      <c r="E2232" s="298" t="s">
        <v>2863</v>
      </c>
      <c r="F2232" s="298" t="s">
        <v>2864</v>
      </c>
      <c r="G2232" s="298" t="s">
        <v>2923</v>
      </c>
      <c r="H2232" s="298" t="s">
        <v>3247</v>
      </c>
      <c r="I2232" s="298" t="s">
        <v>336</v>
      </c>
      <c r="J2232" s="300">
        <v>45556</v>
      </c>
      <c r="K2232" s="300">
        <v>45564</v>
      </c>
    </row>
    <row r="2233" spans="1:11" ht="14.9" customHeight="1">
      <c r="A2233" s="298">
        <v>2150250963</v>
      </c>
      <c r="B2233" s="298" t="s">
        <v>2860</v>
      </c>
      <c r="C2233" s="299" t="s">
        <v>7461</v>
      </c>
      <c r="D2233" s="298" t="s">
        <v>2862</v>
      </c>
      <c r="E2233" s="298" t="s">
        <v>2863</v>
      </c>
      <c r="F2233" s="298" t="s">
        <v>2864</v>
      </c>
      <c r="G2233" s="298" t="s">
        <v>2865</v>
      </c>
      <c r="H2233" s="298" t="s">
        <v>4356</v>
      </c>
      <c r="I2233" s="298" t="s">
        <v>7462</v>
      </c>
      <c r="J2233" s="300">
        <v>45564</v>
      </c>
      <c r="K2233" s="300">
        <v>45572</v>
      </c>
    </row>
    <row r="2234" spans="1:11" ht="14.9" customHeight="1">
      <c r="A2234" s="298">
        <v>2150252548</v>
      </c>
      <c r="B2234" s="298" t="s">
        <v>2860</v>
      </c>
      <c r="C2234" s="299" t="s">
        <v>340</v>
      </c>
      <c r="D2234" s="298" t="s">
        <v>2869</v>
      </c>
      <c r="E2234" s="298" t="s">
        <v>2863</v>
      </c>
      <c r="F2234" s="298" t="s">
        <v>2864</v>
      </c>
      <c r="G2234" s="298" t="s">
        <v>2954</v>
      </c>
      <c r="H2234" s="298" t="s">
        <v>4660</v>
      </c>
      <c r="I2234" s="298" t="s">
        <v>339</v>
      </c>
      <c r="J2234" s="300">
        <v>45568</v>
      </c>
      <c r="K2234" s="300">
        <v>45576</v>
      </c>
    </row>
    <row r="2235" spans="1:11" ht="14.9" customHeight="1">
      <c r="A2235" s="298">
        <v>2150250290</v>
      </c>
      <c r="B2235" s="298" t="s">
        <v>2860</v>
      </c>
      <c r="C2235" s="299" t="s">
        <v>343</v>
      </c>
      <c r="D2235" s="298" t="s">
        <v>2862</v>
      </c>
      <c r="E2235" s="298" t="s">
        <v>2863</v>
      </c>
      <c r="F2235" s="298" t="s">
        <v>2864</v>
      </c>
      <c r="G2235" s="298" t="s">
        <v>7315</v>
      </c>
      <c r="H2235" s="298" t="s">
        <v>4310</v>
      </c>
      <c r="I2235" s="298" t="s">
        <v>342</v>
      </c>
      <c r="J2235" s="300">
        <v>45572</v>
      </c>
      <c r="K2235" s="300">
        <v>45580</v>
      </c>
    </row>
    <row r="2236" spans="1:11" ht="14.9" customHeight="1">
      <c r="A2236" s="298">
        <v>2150251254</v>
      </c>
      <c r="B2236" s="298" t="s">
        <v>2860</v>
      </c>
      <c r="C2236" s="299" t="s">
        <v>7463</v>
      </c>
      <c r="D2236" s="298" t="s">
        <v>2862</v>
      </c>
      <c r="E2236" s="298" t="s">
        <v>2863</v>
      </c>
      <c r="F2236" s="298" t="s">
        <v>2864</v>
      </c>
      <c r="G2236" s="298" t="s">
        <v>2865</v>
      </c>
      <c r="H2236" s="298" t="s">
        <v>4865</v>
      </c>
      <c r="I2236" s="298" t="s">
        <v>7464</v>
      </c>
      <c r="J2236" s="300">
        <v>45573</v>
      </c>
      <c r="K2236" s="300">
        <v>45581</v>
      </c>
    </row>
    <row r="2237" spans="1:11" ht="14.9" customHeight="1">
      <c r="A2237" s="298">
        <v>2150252845</v>
      </c>
      <c r="B2237" s="298" t="s">
        <v>2860</v>
      </c>
      <c r="C2237" s="299" t="s">
        <v>348</v>
      </c>
      <c r="D2237" s="298" t="s">
        <v>2869</v>
      </c>
      <c r="E2237" s="298" t="s">
        <v>2863</v>
      </c>
      <c r="F2237" s="298" t="s">
        <v>2864</v>
      </c>
      <c r="G2237" s="298" t="s">
        <v>2939</v>
      </c>
      <c r="H2237" s="298" t="s">
        <v>6263</v>
      </c>
      <c r="I2237" s="298" t="s">
        <v>347</v>
      </c>
      <c r="J2237" s="300">
        <v>45574</v>
      </c>
      <c r="K2237" s="300">
        <v>45582</v>
      </c>
    </row>
    <row r="2238" spans="1:11" ht="14.9" customHeight="1">
      <c r="A2238" s="298">
        <v>2150250747</v>
      </c>
      <c r="B2238" s="298" t="s">
        <v>2860</v>
      </c>
      <c r="C2238" s="299" t="s">
        <v>351</v>
      </c>
      <c r="D2238" s="298" t="s">
        <v>2862</v>
      </c>
      <c r="E2238" s="298" t="s">
        <v>2863</v>
      </c>
      <c r="F2238" s="298" t="s">
        <v>2864</v>
      </c>
      <c r="G2238" s="298" t="s">
        <v>2902</v>
      </c>
      <c r="H2238" s="298" t="s">
        <v>2884</v>
      </c>
      <c r="I2238" s="298" t="s">
        <v>350</v>
      </c>
      <c r="J2238" s="300">
        <v>45575</v>
      </c>
      <c r="K2238" s="300">
        <v>45583</v>
      </c>
    </row>
    <row r="2239" spans="1:11" ht="14.9" customHeight="1">
      <c r="A2239" s="298">
        <v>2150247557</v>
      </c>
      <c r="B2239" s="298" t="s">
        <v>2860</v>
      </c>
      <c r="C2239" s="299" t="s">
        <v>327</v>
      </c>
      <c r="D2239" s="298" t="s">
        <v>2876</v>
      </c>
      <c r="E2239" s="298" t="s">
        <v>2863</v>
      </c>
      <c r="F2239" s="298" t="s">
        <v>2864</v>
      </c>
      <c r="G2239" s="298" t="s">
        <v>2865</v>
      </c>
      <c r="H2239" s="298" t="s">
        <v>7465</v>
      </c>
      <c r="I2239" s="298" t="s">
        <v>326</v>
      </c>
      <c r="J2239" s="300">
        <v>45579</v>
      </c>
      <c r="K2239" s="300">
        <v>45587</v>
      </c>
    </row>
    <row r="2240" spans="1:11" ht="14.9" customHeight="1">
      <c r="A2240" s="298">
        <v>2150258127</v>
      </c>
      <c r="B2240" s="298" t="s">
        <v>2860</v>
      </c>
      <c r="C2240" s="299" t="s">
        <v>369</v>
      </c>
      <c r="D2240" s="298" t="s">
        <v>2869</v>
      </c>
      <c r="E2240" s="298" t="s">
        <v>2863</v>
      </c>
      <c r="F2240" s="298" t="s">
        <v>2864</v>
      </c>
      <c r="G2240" s="298" t="s">
        <v>2902</v>
      </c>
      <c r="H2240" s="298" t="s">
        <v>2957</v>
      </c>
      <c r="I2240" s="298" t="s">
        <v>368</v>
      </c>
      <c r="J2240" s="300">
        <v>45547</v>
      </c>
      <c r="K2240" s="300">
        <v>45555</v>
      </c>
    </row>
    <row r="2241" spans="1:11" ht="14.9" customHeight="1">
      <c r="A2241" s="298">
        <v>2150257707</v>
      </c>
      <c r="B2241" s="298" t="s">
        <v>2860</v>
      </c>
      <c r="C2241" s="299" t="s">
        <v>372</v>
      </c>
      <c r="D2241" s="298" t="s">
        <v>2869</v>
      </c>
      <c r="E2241" s="298" t="s">
        <v>2863</v>
      </c>
      <c r="F2241" s="298" t="s">
        <v>2864</v>
      </c>
      <c r="G2241" s="298" t="s">
        <v>2939</v>
      </c>
      <c r="H2241" s="298" t="s">
        <v>2957</v>
      </c>
      <c r="I2241" s="298" t="s">
        <v>371</v>
      </c>
      <c r="J2241" s="300">
        <v>45552</v>
      </c>
      <c r="K2241" s="300">
        <v>45560</v>
      </c>
    </row>
    <row r="2242" spans="1:11" ht="14.9" customHeight="1">
      <c r="A2242" s="298">
        <v>2150255660</v>
      </c>
      <c r="B2242" s="298" t="s">
        <v>2860</v>
      </c>
      <c r="C2242" s="299" t="s">
        <v>374</v>
      </c>
      <c r="D2242" s="298" t="s">
        <v>2869</v>
      </c>
      <c r="E2242" s="298" t="s">
        <v>2863</v>
      </c>
      <c r="F2242" s="298" t="s">
        <v>2864</v>
      </c>
      <c r="G2242" s="298" t="s">
        <v>2923</v>
      </c>
      <c r="H2242" s="298" t="s">
        <v>3112</v>
      </c>
      <c r="I2242" s="298" t="s">
        <v>373</v>
      </c>
      <c r="J2242" s="300">
        <v>45562</v>
      </c>
      <c r="K2242" s="300">
        <v>45570</v>
      </c>
    </row>
    <row r="2243" spans="1:11" ht="14.9" customHeight="1">
      <c r="A2243" s="298">
        <v>2150255465</v>
      </c>
      <c r="B2243" s="298" t="s">
        <v>2860</v>
      </c>
      <c r="C2243" s="299" t="s">
        <v>65</v>
      </c>
      <c r="D2243" s="298">
        <v>67</v>
      </c>
      <c r="E2243" s="298" t="s">
        <v>2863</v>
      </c>
      <c r="F2243" s="298" t="s">
        <v>2864</v>
      </c>
      <c r="G2243" s="298" t="s">
        <v>2865</v>
      </c>
      <c r="H2243" s="298" t="s">
        <v>3336</v>
      </c>
      <c r="I2243" s="298" t="s">
        <v>7466</v>
      </c>
      <c r="J2243" s="300">
        <v>45573</v>
      </c>
      <c r="K2243" s="300">
        <v>45581</v>
      </c>
    </row>
    <row r="2244" spans="1:11" ht="14.9" customHeight="1">
      <c r="A2244" s="298">
        <v>2150255770</v>
      </c>
      <c r="B2244" s="298" t="s">
        <v>2860</v>
      </c>
      <c r="C2244" s="299" t="s">
        <v>7467</v>
      </c>
      <c r="D2244" s="298">
        <v>67</v>
      </c>
      <c r="E2244" s="298" t="s">
        <v>2863</v>
      </c>
      <c r="F2244" s="298" t="s">
        <v>2864</v>
      </c>
      <c r="G2244" s="298" t="s">
        <v>2865</v>
      </c>
      <c r="H2244" s="298" t="s">
        <v>3336</v>
      </c>
      <c r="I2244" s="298" t="s">
        <v>7468</v>
      </c>
      <c r="J2244" s="300">
        <v>45573</v>
      </c>
      <c r="K2244" s="300">
        <v>45581</v>
      </c>
    </row>
    <row r="2245" spans="1:11" ht="14.9" customHeight="1">
      <c r="A2245" s="298">
        <v>2150255502</v>
      </c>
      <c r="B2245" s="298" t="s">
        <v>2860</v>
      </c>
      <c r="C2245" s="299" t="s">
        <v>258</v>
      </c>
      <c r="D2245" s="298" t="s">
        <v>2869</v>
      </c>
      <c r="E2245" s="298" t="s">
        <v>2863</v>
      </c>
      <c r="F2245" s="298" t="s">
        <v>2864</v>
      </c>
      <c r="G2245" s="298" t="s">
        <v>2865</v>
      </c>
      <c r="H2245" s="298" t="s">
        <v>4758</v>
      </c>
      <c r="I2245" s="298" t="s">
        <v>7469</v>
      </c>
      <c r="J2245" s="300">
        <v>45576</v>
      </c>
      <c r="K2245" s="300">
        <v>45584</v>
      </c>
    </row>
    <row r="2246" spans="1:11" ht="14.9" customHeight="1">
      <c r="A2246" s="298">
        <v>2150264280</v>
      </c>
      <c r="B2246" s="298" t="s">
        <v>2860</v>
      </c>
      <c r="C2246" s="299" t="s">
        <v>391</v>
      </c>
      <c r="D2246" s="298" t="s">
        <v>2876</v>
      </c>
      <c r="E2246" s="298" t="s">
        <v>2863</v>
      </c>
      <c r="F2246" s="298" t="s">
        <v>2864</v>
      </c>
      <c r="G2246" s="298" t="s">
        <v>3099</v>
      </c>
      <c r="H2246" s="298" t="s">
        <v>2873</v>
      </c>
      <c r="I2246" s="298" t="s">
        <v>390</v>
      </c>
      <c r="J2246" s="300">
        <v>45558</v>
      </c>
      <c r="K2246" s="300">
        <v>45566</v>
      </c>
    </row>
    <row r="2247" spans="1:11" ht="14.9" customHeight="1">
      <c r="A2247" s="298">
        <v>2150264574</v>
      </c>
      <c r="B2247" s="298" t="s">
        <v>2860</v>
      </c>
      <c r="C2247" s="299" t="s">
        <v>394</v>
      </c>
      <c r="D2247" s="298" t="s">
        <v>2869</v>
      </c>
      <c r="E2247" s="298" t="s">
        <v>2863</v>
      </c>
      <c r="F2247" s="298" t="s">
        <v>2864</v>
      </c>
      <c r="G2247" s="298" t="s">
        <v>2923</v>
      </c>
      <c r="H2247" s="298" t="s">
        <v>3026</v>
      </c>
      <c r="I2247" s="298" t="s">
        <v>393</v>
      </c>
      <c r="J2247" s="300">
        <v>45559</v>
      </c>
      <c r="K2247" s="300">
        <v>45567</v>
      </c>
    </row>
    <row r="2248" spans="1:11" ht="14.9" customHeight="1">
      <c r="A2248" s="298">
        <v>2150263831</v>
      </c>
      <c r="B2248" s="298" t="s">
        <v>2860</v>
      </c>
      <c r="C2248" s="299" t="s">
        <v>398</v>
      </c>
      <c r="D2248" s="298">
        <v>67</v>
      </c>
      <c r="E2248" s="298" t="s">
        <v>2863</v>
      </c>
      <c r="F2248" s="298" t="s">
        <v>2864</v>
      </c>
      <c r="G2248" s="298" t="s">
        <v>2923</v>
      </c>
      <c r="H2248" s="298" t="s">
        <v>3336</v>
      </c>
      <c r="I2248" s="298" t="s">
        <v>397</v>
      </c>
      <c r="J2248" s="300">
        <v>45562</v>
      </c>
      <c r="K2248" s="300">
        <v>45570</v>
      </c>
    </row>
    <row r="2249" spans="1:11" ht="14.9" customHeight="1">
      <c r="A2249" s="298">
        <v>2150264991</v>
      </c>
      <c r="B2249" s="298" t="s">
        <v>2860</v>
      </c>
      <c r="C2249" s="299" t="s">
        <v>182</v>
      </c>
      <c r="D2249" s="298" t="s">
        <v>2862</v>
      </c>
      <c r="E2249" s="298" t="s">
        <v>2863</v>
      </c>
      <c r="F2249" s="298" t="s">
        <v>2864</v>
      </c>
      <c r="G2249" s="298" t="s">
        <v>2865</v>
      </c>
      <c r="H2249" s="298" t="s">
        <v>2880</v>
      </c>
      <c r="I2249" s="298" t="s">
        <v>7470</v>
      </c>
      <c r="J2249" s="300">
        <v>45578</v>
      </c>
      <c r="K2249" s="300">
        <v>45586</v>
      </c>
    </row>
    <row r="2250" spans="1:11" ht="14.9" customHeight="1">
      <c r="A2250" s="298">
        <v>2150265054</v>
      </c>
      <c r="B2250" s="298" t="s">
        <v>2860</v>
      </c>
      <c r="C2250" s="299" t="s">
        <v>318</v>
      </c>
      <c r="D2250" s="298" t="s">
        <v>2862</v>
      </c>
      <c r="E2250" s="298" t="s">
        <v>2863</v>
      </c>
      <c r="F2250" s="298" t="s">
        <v>2864</v>
      </c>
      <c r="G2250" s="298" t="s">
        <v>2865</v>
      </c>
      <c r="H2250" s="298" t="s">
        <v>4356</v>
      </c>
      <c r="I2250" s="298" t="s">
        <v>7471</v>
      </c>
      <c r="J2250" s="300">
        <v>45579</v>
      </c>
      <c r="K2250" s="300">
        <v>45587</v>
      </c>
    </row>
    <row r="2251" spans="1:11" ht="14.9" customHeight="1">
      <c r="A2251" s="298">
        <v>2150272710</v>
      </c>
      <c r="B2251" s="298" t="s">
        <v>2860</v>
      </c>
      <c r="C2251" s="299" t="s">
        <v>407</v>
      </c>
      <c r="D2251" s="298" t="s">
        <v>2869</v>
      </c>
      <c r="E2251" s="298" t="s">
        <v>2863</v>
      </c>
      <c r="F2251" s="298" t="s">
        <v>2864</v>
      </c>
      <c r="G2251" s="298" t="s">
        <v>2954</v>
      </c>
      <c r="H2251" s="298" t="s">
        <v>3204</v>
      </c>
      <c r="I2251" s="298" t="s">
        <v>406</v>
      </c>
      <c r="J2251" s="300" t="s">
        <v>7317</v>
      </c>
      <c r="K2251" s="300" t="s">
        <v>7318</v>
      </c>
    </row>
    <row r="2252" spans="1:11" ht="14.9" customHeight="1">
      <c r="A2252" s="298">
        <v>2150275864</v>
      </c>
      <c r="B2252" s="298" t="s">
        <v>2860</v>
      </c>
      <c r="C2252" s="299" t="s">
        <v>410</v>
      </c>
      <c r="D2252" s="298" t="s">
        <v>2869</v>
      </c>
      <c r="E2252" s="298" t="s">
        <v>2863</v>
      </c>
      <c r="F2252" s="298" t="s">
        <v>2864</v>
      </c>
      <c r="G2252" s="298" t="s">
        <v>7472</v>
      </c>
      <c r="H2252" s="298" t="s">
        <v>2978</v>
      </c>
      <c r="I2252" s="298" t="s">
        <v>409</v>
      </c>
      <c r="J2252" s="300" t="s">
        <v>7473</v>
      </c>
      <c r="K2252" s="300" t="s">
        <v>7474</v>
      </c>
    </row>
    <row r="2253" spans="1:11" ht="14.9" customHeight="1">
      <c r="A2253" s="298">
        <v>2150272026</v>
      </c>
      <c r="B2253" s="298" t="s">
        <v>2860</v>
      </c>
      <c r="C2253" s="299" t="s">
        <v>413</v>
      </c>
      <c r="D2253" s="298" t="s">
        <v>2869</v>
      </c>
      <c r="E2253" s="298" t="s">
        <v>2863</v>
      </c>
      <c r="F2253" s="298" t="s">
        <v>2864</v>
      </c>
      <c r="G2253" s="298" t="s">
        <v>2923</v>
      </c>
      <c r="H2253" s="298" t="s">
        <v>3037</v>
      </c>
      <c r="I2253" s="298" t="s">
        <v>412</v>
      </c>
      <c r="J2253" s="300" t="s">
        <v>7473</v>
      </c>
      <c r="K2253" s="300" t="s">
        <v>7474</v>
      </c>
    </row>
    <row r="2254" spans="1:11" ht="14.9" customHeight="1">
      <c r="A2254" s="298">
        <v>2150272098</v>
      </c>
      <c r="B2254" s="298" t="s">
        <v>2860</v>
      </c>
      <c r="C2254" s="299" t="s">
        <v>416</v>
      </c>
      <c r="D2254" s="298" t="s">
        <v>2869</v>
      </c>
      <c r="E2254" s="298" t="s">
        <v>2863</v>
      </c>
      <c r="F2254" s="298" t="s">
        <v>2864</v>
      </c>
      <c r="G2254" s="298" t="s">
        <v>2923</v>
      </c>
      <c r="H2254" s="298" t="s">
        <v>4374</v>
      </c>
      <c r="I2254" s="298" t="s">
        <v>415</v>
      </c>
      <c r="J2254" s="300" t="s">
        <v>7475</v>
      </c>
      <c r="K2254" s="300" t="s">
        <v>7458</v>
      </c>
    </row>
    <row r="2255" spans="1:11" ht="14.9" customHeight="1">
      <c r="A2255" s="298">
        <v>2150277604</v>
      </c>
      <c r="B2255" s="298" t="s">
        <v>2860</v>
      </c>
      <c r="C2255" s="299" t="s">
        <v>358</v>
      </c>
      <c r="D2255" s="298" t="s">
        <v>2876</v>
      </c>
      <c r="E2255" s="298" t="s">
        <v>2863</v>
      </c>
      <c r="F2255" s="298" t="s">
        <v>2864</v>
      </c>
      <c r="G2255" s="298" t="s">
        <v>2865</v>
      </c>
      <c r="H2255" s="298" t="s">
        <v>2895</v>
      </c>
      <c r="I2255" s="298" t="s">
        <v>7476</v>
      </c>
      <c r="J2255" s="300">
        <v>45580</v>
      </c>
      <c r="K2255" s="300">
        <v>45588</v>
      </c>
    </row>
    <row r="2256" spans="1:11" ht="14.9" customHeight="1">
      <c r="A2256" s="298">
        <v>2150286018</v>
      </c>
      <c r="B2256" s="298" t="s">
        <v>2860</v>
      </c>
      <c r="C2256" s="299" t="s">
        <v>447</v>
      </c>
      <c r="D2256" s="298" t="s">
        <v>2869</v>
      </c>
      <c r="E2256" s="298" t="s">
        <v>2863</v>
      </c>
      <c r="F2256" s="298" t="s">
        <v>2864</v>
      </c>
      <c r="G2256" s="298" t="s">
        <v>2923</v>
      </c>
      <c r="H2256" s="298" t="s">
        <v>2978</v>
      </c>
      <c r="I2256" s="298" t="s">
        <v>446</v>
      </c>
      <c r="J2256" s="300">
        <v>45559</v>
      </c>
      <c r="K2256" s="300">
        <v>45567</v>
      </c>
    </row>
    <row r="2257" spans="1:11" ht="14.9" customHeight="1">
      <c r="A2257" s="298">
        <v>2150284721</v>
      </c>
      <c r="B2257" s="298" t="s">
        <v>2860</v>
      </c>
      <c r="C2257" s="299" t="s">
        <v>449</v>
      </c>
      <c r="D2257" s="298" t="s">
        <v>2869</v>
      </c>
      <c r="E2257" s="298" t="s">
        <v>2863</v>
      </c>
      <c r="F2257" s="298" t="s">
        <v>2864</v>
      </c>
      <c r="G2257" s="298" t="s">
        <v>2923</v>
      </c>
      <c r="H2257" s="298" t="s">
        <v>2978</v>
      </c>
      <c r="I2257" s="298" t="s">
        <v>446</v>
      </c>
      <c r="J2257" s="300">
        <v>45559</v>
      </c>
      <c r="K2257" s="300">
        <v>45567</v>
      </c>
    </row>
    <row r="2258" spans="1:11" ht="14.9" customHeight="1">
      <c r="A2258" s="298">
        <v>2150283972</v>
      </c>
      <c r="B2258" s="298" t="s">
        <v>2860</v>
      </c>
      <c r="C2258" s="299" t="s">
        <v>452</v>
      </c>
      <c r="D2258" s="298" t="s">
        <v>2869</v>
      </c>
      <c r="E2258" s="298" t="s">
        <v>2863</v>
      </c>
      <c r="F2258" s="298" t="s">
        <v>2864</v>
      </c>
      <c r="G2258" s="298" t="s">
        <v>4461</v>
      </c>
      <c r="H2258" s="298" t="s">
        <v>3106</v>
      </c>
      <c r="I2258" s="298" t="s">
        <v>451</v>
      </c>
      <c r="J2258" s="300">
        <v>45567</v>
      </c>
      <c r="K2258" s="300">
        <v>45575</v>
      </c>
    </row>
    <row r="2259" spans="1:11" ht="14.9" customHeight="1">
      <c r="A2259" s="298">
        <v>2150283469</v>
      </c>
      <c r="B2259" s="298" t="s">
        <v>2860</v>
      </c>
      <c r="C2259" s="299" t="s">
        <v>458</v>
      </c>
      <c r="D2259" s="298" t="s">
        <v>2869</v>
      </c>
      <c r="E2259" s="298" t="s">
        <v>2863</v>
      </c>
      <c r="F2259" s="298" t="s">
        <v>2864</v>
      </c>
      <c r="G2259" s="298" t="s">
        <v>3256</v>
      </c>
      <c r="H2259" s="298" t="s">
        <v>2971</v>
      </c>
      <c r="I2259" s="298" t="s">
        <v>457</v>
      </c>
      <c r="J2259" s="300">
        <v>45575</v>
      </c>
      <c r="K2259" s="300">
        <v>45583</v>
      </c>
    </row>
    <row r="2260" spans="1:11" ht="14.9" customHeight="1">
      <c r="A2260" s="298">
        <v>2150283518</v>
      </c>
      <c r="B2260" s="298" t="s">
        <v>2860</v>
      </c>
      <c r="C2260" s="299" t="s">
        <v>461</v>
      </c>
      <c r="D2260" s="298" t="s">
        <v>2869</v>
      </c>
      <c r="E2260" s="298" t="s">
        <v>2863</v>
      </c>
      <c r="F2260" s="298" t="s">
        <v>2864</v>
      </c>
      <c r="G2260" s="298" t="s">
        <v>2923</v>
      </c>
      <c r="H2260" s="298" t="s">
        <v>3247</v>
      </c>
      <c r="I2260" s="298" t="s">
        <v>460</v>
      </c>
      <c r="J2260" s="300">
        <v>45576</v>
      </c>
      <c r="K2260" s="300">
        <v>45584</v>
      </c>
    </row>
    <row r="2261" spans="1:11" ht="14.9" customHeight="1">
      <c r="A2261" s="298">
        <v>2150279105</v>
      </c>
      <c r="B2261" s="298" t="s">
        <v>2860</v>
      </c>
      <c r="C2261" s="299" t="s">
        <v>361</v>
      </c>
      <c r="D2261" s="298" t="s">
        <v>2876</v>
      </c>
      <c r="E2261" s="298" t="s">
        <v>2863</v>
      </c>
      <c r="F2261" s="298" t="s">
        <v>2864</v>
      </c>
      <c r="G2261" s="298" t="s">
        <v>2865</v>
      </c>
      <c r="H2261" s="298" t="s">
        <v>2895</v>
      </c>
      <c r="I2261" s="298" t="s">
        <v>7477</v>
      </c>
      <c r="J2261" s="300">
        <v>45580</v>
      </c>
      <c r="K2261" s="300">
        <v>45588</v>
      </c>
    </row>
    <row r="2262" spans="1:11" ht="14.9" customHeight="1">
      <c r="A2262" s="298">
        <v>2150293559</v>
      </c>
      <c r="B2262" s="298" t="s">
        <v>2860</v>
      </c>
      <c r="C2262" s="299" t="s">
        <v>464</v>
      </c>
      <c r="D2262" s="298" t="s">
        <v>2869</v>
      </c>
      <c r="E2262" s="298" t="s">
        <v>2863</v>
      </c>
      <c r="F2262" s="298" t="s">
        <v>2864</v>
      </c>
      <c r="G2262" s="298" t="s">
        <v>2923</v>
      </c>
      <c r="H2262" s="298" t="s">
        <v>2978</v>
      </c>
      <c r="I2262" s="298" t="s">
        <v>463</v>
      </c>
      <c r="J2262" s="300">
        <v>45559</v>
      </c>
      <c r="K2262" s="300">
        <v>45567</v>
      </c>
    </row>
    <row r="2263" spans="1:11" ht="14.9" customHeight="1">
      <c r="A2263" s="298">
        <v>2150293569</v>
      </c>
      <c r="B2263" s="298" t="s">
        <v>2860</v>
      </c>
      <c r="C2263" s="299" t="s">
        <v>466</v>
      </c>
      <c r="D2263" s="298" t="s">
        <v>2869</v>
      </c>
      <c r="E2263" s="298" t="s">
        <v>2863</v>
      </c>
      <c r="F2263" s="298" t="s">
        <v>2864</v>
      </c>
      <c r="G2263" s="298" t="s">
        <v>2923</v>
      </c>
      <c r="H2263" s="298" t="s">
        <v>2978</v>
      </c>
      <c r="I2263" s="298" t="s">
        <v>463</v>
      </c>
      <c r="J2263" s="300">
        <v>45559</v>
      </c>
      <c r="K2263" s="300">
        <v>45567</v>
      </c>
    </row>
    <row r="2264" spans="1:11" ht="14.9" customHeight="1">
      <c r="A2264" s="298">
        <v>2150289091</v>
      </c>
      <c r="B2264" s="298" t="s">
        <v>2860</v>
      </c>
      <c r="C2264" s="299" t="s">
        <v>471</v>
      </c>
      <c r="D2264" s="298" t="s">
        <v>2869</v>
      </c>
      <c r="E2264" s="298" t="s">
        <v>2863</v>
      </c>
      <c r="F2264" s="298" t="s">
        <v>2864</v>
      </c>
      <c r="G2264" s="298" t="s">
        <v>3015</v>
      </c>
      <c r="H2264" s="298" t="s">
        <v>3410</v>
      </c>
      <c r="I2264" s="298" t="s">
        <v>470</v>
      </c>
      <c r="J2264" s="300">
        <v>45560</v>
      </c>
      <c r="K2264" s="300">
        <v>45568</v>
      </c>
    </row>
    <row r="2265" spans="1:11" ht="14.9" customHeight="1">
      <c r="A2265" s="298">
        <v>2150290958</v>
      </c>
      <c r="B2265" s="298" t="s">
        <v>2860</v>
      </c>
      <c r="C2265" s="299" t="s">
        <v>476</v>
      </c>
      <c r="D2265" s="298" t="s">
        <v>2876</v>
      </c>
      <c r="E2265" s="298" t="s">
        <v>2863</v>
      </c>
      <c r="F2265" s="298" t="s">
        <v>2864</v>
      </c>
      <c r="G2265" s="298" t="s">
        <v>2939</v>
      </c>
      <c r="H2265" s="298" t="s">
        <v>7342</v>
      </c>
      <c r="I2265" s="298" t="s">
        <v>475</v>
      </c>
      <c r="J2265" s="300">
        <v>45561</v>
      </c>
      <c r="K2265" s="300">
        <v>45569</v>
      </c>
    </row>
    <row r="2266" spans="1:11" ht="14.9" customHeight="1">
      <c r="A2266" s="298">
        <v>2150289691</v>
      </c>
      <c r="B2266" s="298" t="s">
        <v>2860</v>
      </c>
      <c r="C2266" s="299" t="s">
        <v>54</v>
      </c>
      <c r="D2266" s="298" t="s">
        <v>2869</v>
      </c>
      <c r="E2266" s="298" t="s">
        <v>2863</v>
      </c>
      <c r="F2266" s="298" t="s">
        <v>2864</v>
      </c>
      <c r="G2266" s="298" t="s">
        <v>2865</v>
      </c>
      <c r="H2266" s="298" t="s">
        <v>3361</v>
      </c>
      <c r="I2266" s="298" t="s">
        <v>7478</v>
      </c>
      <c r="J2266" s="300">
        <v>45574</v>
      </c>
      <c r="K2266" s="300">
        <v>45582</v>
      </c>
    </row>
    <row r="2267" spans="1:11" ht="14.9" customHeight="1">
      <c r="A2267" s="298">
        <v>2150298356</v>
      </c>
      <c r="B2267" s="298" t="s">
        <v>2860</v>
      </c>
      <c r="C2267" s="299" t="s">
        <v>511</v>
      </c>
      <c r="D2267" s="298" t="s">
        <v>2876</v>
      </c>
      <c r="E2267" s="298" t="s">
        <v>2863</v>
      </c>
      <c r="F2267" s="298" t="s">
        <v>2864</v>
      </c>
      <c r="G2267" s="298" t="s">
        <v>2911</v>
      </c>
      <c r="H2267" s="298" t="s">
        <v>2873</v>
      </c>
      <c r="I2267" s="298" t="s">
        <v>510</v>
      </c>
      <c r="J2267" s="300" t="s">
        <v>7375</v>
      </c>
      <c r="K2267" s="300" t="s">
        <v>7479</v>
      </c>
    </row>
    <row r="2268" spans="1:11" ht="14.9" customHeight="1">
      <c r="A2268" s="298">
        <v>2150299893</v>
      </c>
      <c r="B2268" s="298" t="s">
        <v>2860</v>
      </c>
      <c r="C2268" s="299" t="s">
        <v>514</v>
      </c>
      <c r="D2268" s="298" t="s">
        <v>2876</v>
      </c>
      <c r="E2268" s="298" t="s">
        <v>2863</v>
      </c>
      <c r="F2268" s="298" t="s">
        <v>2864</v>
      </c>
      <c r="G2268" s="298" t="s">
        <v>2939</v>
      </c>
      <c r="H2268" s="298" t="s">
        <v>7342</v>
      </c>
      <c r="I2268" s="298" t="s">
        <v>513</v>
      </c>
      <c r="J2268" s="300" t="s">
        <v>7457</v>
      </c>
      <c r="K2268" s="300" t="s">
        <v>7480</v>
      </c>
    </row>
    <row r="2269" spans="1:11" ht="14.9" customHeight="1">
      <c r="A2269" s="298">
        <v>2150298312</v>
      </c>
      <c r="B2269" s="298" t="s">
        <v>2860</v>
      </c>
      <c r="C2269" s="299" t="s">
        <v>517</v>
      </c>
      <c r="D2269" s="298" t="s">
        <v>2869</v>
      </c>
      <c r="E2269" s="298" t="s">
        <v>2863</v>
      </c>
      <c r="F2269" s="298" t="s">
        <v>2864</v>
      </c>
      <c r="G2269" s="298" t="s">
        <v>2939</v>
      </c>
      <c r="H2269" s="298" t="s">
        <v>3279</v>
      </c>
      <c r="I2269" s="298" t="s">
        <v>516</v>
      </c>
      <c r="J2269" s="300" t="s">
        <v>7457</v>
      </c>
      <c r="K2269" s="300" t="s">
        <v>7480</v>
      </c>
    </row>
    <row r="2270" spans="1:11" ht="14.9" customHeight="1">
      <c r="A2270" s="298">
        <v>2150297071</v>
      </c>
      <c r="B2270" s="298" t="s">
        <v>2860</v>
      </c>
      <c r="C2270" s="299" t="s">
        <v>291</v>
      </c>
      <c r="D2270" s="298" t="s">
        <v>2869</v>
      </c>
      <c r="E2270" s="298" t="s">
        <v>2863</v>
      </c>
      <c r="F2270" s="298" t="s">
        <v>2864</v>
      </c>
      <c r="G2270" s="298" t="s">
        <v>2865</v>
      </c>
      <c r="H2270" s="298" t="s">
        <v>4758</v>
      </c>
      <c r="I2270" s="298" t="s">
        <v>7481</v>
      </c>
      <c r="J2270" s="300" t="s">
        <v>7482</v>
      </c>
      <c r="K2270" s="300" t="s">
        <v>7483</v>
      </c>
    </row>
    <row r="2271" spans="1:11" ht="14.9" customHeight="1">
      <c r="A2271" s="298">
        <v>2150297286</v>
      </c>
      <c r="B2271" s="298" t="s">
        <v>2860</v>
      </c>
      <c r="C2271" s="299" t="s">
        <v>202</v>
      </c>
      <c r="D2271" s="298" t="s">
        <v>2869</v>
      </c>
      <c r="E2271" s="298" t="s">
        <v>2863</v>
      </c>
      <c r="F2271" s="298" t="s">
        <v>2864</v>
      </c>
      <c r="G2271" s="298" t="s">
        <v>2865</v>
      </c>
      <c r="H2271" s="298" t="s">
        <v>4758</v>
      </c>
      <c r="I2271" s="298" t="s">
        <v>7484</v>
      </c>
      <c r="J2271" s="300" t="s">
        <v>7482</v>
      </c>
      <c r="K2271" s="300" t="s">
        <v>7483</v>
      </c>
    </row>
    <row r="2272" spans="1:11" ht="14.9" customHeight="1">
      <c r="A2272" s="298">
        <v>2150297085</v>
      </c>
      <c r="B2272" s="298" t="s">
        <v>2860</v>
      </c>
      <c r="C2272" s="299" t="s">
        <v>208</v>
      </c>
      <c r="D2272" s="298" t="s">
        <v>2869</v>
      </c>
      <c r="E2272" s="298" t="s">
        <v>2863</v>
      </c>
      <c r="F2272" s="298" t="s">
        <v>2864</v>
      </c>
      <c r="G2272" s="298" t="s">
        <v>2865</v>
      </c>
      <c r="H2272" s="298" t="s">
        <v>4758</v>
      </c>
      <c r="I2272" s="298" t="s">
        <v>7485</v>
      </c>
      <c r="J2272" s="300" t="s">
        <v>7486</v>
      </c>
      <c r="K2272" s="300" t="s">
        <v>7487</v>
      </c>
    </row>
    <row r="2273" spans="1:11" ht="14.9" customHeight="1">
      <c r="A2273" s="298">
        <v>2150297092</v>
      </c>
      <c r="B2273" s="298" t="s">
        <v>2860</v>
      </c>
      <c r="C2273" s="299" t="s">
        <v>252</v>
      </c>
      <c r="D2273" s="298" t="s">
        <v>2869</v>
      </c>
      <c r="E2273" s="298" t="s">
        <v>2863</v>
      </c>
      <c r="F2273" s="298" t="s">
        <v>2864</v>
      </c>
      <c r="G2273" s="298" t="s">
        <v>2865</v>
      </c>
      <c r="H2273" s="298" t="s">
        <v>4826</v>
      </c>
      <c r="I2273" s="298" t="s">
        <v>7488</v>
      </c>
      <c r="J2273" s="300" t="s">
        <v>7486</v>
      </c>
      <c r="K2273" s="300" t="s">
        <v>7487</v>
      </c>
    </row>
    <row r="2274" spans="1:11" ht="14.9" customHeight="1">
      <c r="A2274" s="298">
        <v>2150298057</v>
      </c>
      <c r="B2274" s="298" t="s">
        <v>2860</v>
      </c>
      <c r="C2274" s="299" t="s">
        <v>211</v>
      </c>
      <c r="D2274" s="298">
        <v>67</v>
      </c>
      <c r="E2274" s="298" t="s">
        <v>2863</v>
      </c>
      <c r="F2274" s="298" t="s">
        <v>2864</v>
      </c>
      <c r="G2274" s="298" t="s">
        <v>2865</v>
      </c>
      <c r="H2274" s="298" t="s">
        <v>3336</v>
      </c>
      <c r="I2274" s="298" t="s">
        <v>7489</v>
      </c>
      <c r="J2274" s="300" t="s">
        <v>7490</v>
      </c>
      <c r="K2274" s="300" t="s">
        <v>7491</v>
      </c>
    </row>
    <row r="2275" spans="1:11" ht="14.9" customHeight="1">
      <c r="A2275" s="298">
        <v>2150300343</v>
      </c>
      <c r="B2275" s="298" t="s">
        <v>2860</v>
      </c>
      <c r="C2275" s="299" t="s">
        <v>519</v>
      </c>
      <c r="D2275" s="298" t="s">
        <v>2876</v>
      </c>
      <c r="E2275" s="298" t="s">
        <v>2863</v>
      </c>
      <c r="F2275" s="298" t="s">
        <v>2864</v>
      </c>
      <c r="G2275" s="298" t="s">
        <v>3647</v>
      </c>
      <c r="H2275" s="298" t="s">
        <v>4226</v>
      </c>
      <c r="I2275" s="298" t="s">
        <v>518</v>
      </c>
      <c r="J2275" s="300" t="s">
        <v>7490</v>
      </c>
      <c r="K2275" s="300" t="s">
        <v>7491</v>
      </c>
    </row>
    <row r="2276" spans="1:11" ht="14.9" customHeight="1">
      <c r="A2276" s="298">
        <v>2150297462</v>
      </c>
      <c r="B2276" s="298" t="s">
        <v>2860</v>
      </c>
      <c r="C2276" s="299" t="s">
        <v>322</v>
      </c>
      <c r="D2276" s="298" t="s">
        <v>2869</v>
      </c>
      <c r="E2276" s="298" t="s">
        <v>2863</v>
      </c>
      <c r="F2276" s="298" t="s">
        <v>2864</v>
      </c>
      <c r="G2276" s="298" t="s">
        <v>2865</v>
      </c>
      <c r="H2276" s="298" t="s">
        <v>3402</v>
      </c>
      <c r="I2276" s="298" t="s">
        <v>7492</v>
      </c>
      <c r="J2276" s="300" t="s">
        <v>7459</v>
      </c>
      <c r="K2276" s="300" t="s">
        <v>7493</v>
      </c>
    </row>
    <row r="2277" spans="1:11" ht="14.9" customHeight="1">
      <c r="A2277" s="298">
        <v>2150298257</v>
      </c>
      <c r="B2277" s="298" t="s">
        <v>2860</v>
      </c>
      <c r="C2277" s="299" t="s">
        <v>433</v>
      </c>
      <c r="D2277" s="298" t="s">
        <v>2876</v>
      </c>
      <c r="E2277" s="298" t="s">
        <v>2863</v>
      </c>
      <c r="F2277" s="298" t="s">
        <v>2864</v>
      </c>
      <c r="G2277" s="298" t="s">
        <v>2865</v>
      </c>
      <c r="H2277" s="298" t="s">
        <v>4428</v>
      </c>
      <c r="I2277" s="298" t="s">
        <v>7494</v>
      </c>
      <c r="J2277" s="300" t="s">
        <v>7487</v>
      </c>
      <c r="K2277" s="300" t="s">
        <v>7495</v>
      </c>
    </row>
    <row r="2278" spans="1:11" ht="14.9" customHeight="1">
      <c r="A2278" s="298">
        <v>2150305245</v>
      </c>
      <c r="B2278" s="298" t="s">
        <v>2860</v>
      </c>
      <c r="C2278" s="299" t="s">
        <v>532</v>
      </c>
      <c r="D2278" s="298" t="s">
        <v>2869</v>
      </c>
      <c r="E2278" s="298" t="s">
        <v>2863</v>
      </c>
      <c r="F2278" s="298" t="s">
        <v>2864</v>
      </c>
      <c r="G2278" s="298" t="s">
        <v>2923</v>
      </c>
      <c r="H2278" s="298" t="s">
        <v>3106</v>
      </c>
      <c r="I2278" s="298" t="s">
        <v>531</v>
      </c>
      <c r="J2278" s="300" t="s">
        <v>7453</v>
      </c>
      <c r="K2278" s="300" t="s">
        <v>7454</v>
      </c>
    </row>
    <row r="2279" spans="1:11" ht="14.9" customHeight="1">
      <c r="A2279" s="298">
        <v>2150308537</v>
      </c>
      <c r="B2279" s="298" t="s">
        <v>2860</v>
      </c>
      <c r="C2279" s="299" t="s">
        <v>534</v>
      </c>
      <c r="D2279" s="298" t="s">
        <v>2862</v>
      </c>
      <c r="E2279" s="298" t="s">
        <v>2863</v>
      </c>
      <c r="F2279" s="298" t="s">
        <v>2864</v>
      </c>
      <c r="G2279" s="298" t="s">
        <v>2923</v>
      </c>
      <c r="H2279" s="298" t="s">
        <v>7496</v>
      </c>
      <c r="I2279" s="298" t="s">
        <v>533</v>
      </c>
      <c r="J2279" s="300" t="s">
        <v>7391</v>
      </c>
      <c r="K2279" s="300" t="s">
        <v>7455</v>
      </c>
    </row>
    <row r="2280" spans="1:11" ht="14.9" customHeight="1">
      <c r="A2280" s="298">
        <v>2150305214</v>
      </c>
      <c r="B2280" s="298" t="s">
        <v>2860</v>
      </c>
      <c r="C2280" s="299" t="s">
        <v>538</v>
      </c>
      <c r="D2280" s="298" t="s">
        <v>2869</v>
      </c>
      <c r="E2280" s="298" t="s">
        <v>2863</v>
      </c>
      <c r="F2280" s="298" t="s">
        <v>2864</v>
      </c>
      <c r="G2280" s="298" t="s">
        <v>2923</v>
      </c>
      <c r="H2280" s="298" t="s">
        <v>5425</v>
      </c>
      <c r="I2280" s="298" t="s">
        <v>537</v>
      </c>
      <c r="J2280" s="300" t="s">
        <v>7391</v>
      </c>
      <c r="K2280" s="300" t="s">
        <v>7455</v>
      </c>
    </row>
    <row r="2281" spans="1:11" ht="14.9" customHeight="1">
      <c r="A2281" s="298">
        <v>2150305945</v>
      </c>
      <c r="B2281" s="298" t="s">
        <v>2860</v>
      </c>
      <c r="C2281" s="299" t="s">
        <v>541</v>
      </c>
      <c r="D2281" s="298" t="s">
        <v>2869</v>
      </c>
      <c r="E2281" s="298" t="s">
        <v>2863</v>
      </c>
      <c r="F2281" s="298" t="s">
        <v>2864</v>
      </c>
      <c r="G2281" s="298" t="s">
        <v>2923</v>
      </c>
      <c r="H2281" s="298" t="s">
        <v>2978</v>
      </c>
      <c r="I2281" s="298" t="s">
        <v>540</v>
      </c>
      <c r="J2281" s="300" t="s">
        <v>7394</v>
      </c>
      <c r="K2281" s="300" t="s">
        <v>7456</v>
      </c>
    </row>
    <row r="2282" spans="1:11" ht="14.9" customHeight="1">
      <c r="A2282" s="298">
        <v>2150307131</v>
      </c>
      <c r="B2282" s="298" t="s">
        <v>2860</v>
      </c>
      <c r="C2282" s="299" t="s">
        <v>543</v>
      </c>
      <c r="D2282" s="298" t="s">
        <v>2869</v>
      </c>
      <c r="E2282" s="298" t="s">
        <v>2863</v>
      </c>
      <c r="F2282" s="298" t="s">
        <v>2864</v>
      </c>
      <c r="G2282" s="298" t="s">
        <v>2998</v>
      </c>
      <c r="H2282" s="298" t="s">
        <v>3204</v>
      </c>
      <c r="I2282" s="298" t="s">
        <v>406</v>
      </c>
      <c r="J2282" s="300" t="s">
        <v>7458</v>
      </c>
      <c r="K2282" s="300" t="s">
        <v>7459</v>
      </c>
    </row>
    <row r="2283" spans="1:11" ht="14.9" customHeight="1">
      <c r="A2283" s="298">
        <v>2150309011</v>
      </c>
      <c r="B2283" s="298" t="s">
        <v>2860</v>
      </c>
      <c r="C2283" s="299" t="s">
        <v>548</v>
      </c>
      <c r="D2283" s="298" t="s">
        <v>2869</v>
      </c>
      <c r="E2283" s="298" t="s">
        <v>2863</v>
      </c>
      <c r="F2283" s="298" t="s">
        <v>2864</v>
      </c>
      <c r="G2283" s="298" t="s">
        <v>3647</v>
      </c>
      <c r="H2283" s="298" t="s">
        <v>3561</v>
      </c>
      <c r="I2283" s="298" t="s">
        <v>547</v>
      </c>
      <c r="J2283" s="300" t="s">
        <v>7455</v>
      </c>
      <c r="K2283" s="300" t="s">
        <v>7497</v>
      </c>
    </row>
    <row r="2284" spans="1:11" ht="14.9" customHeight="1">
      <c r="A2284" s="298">
        <v>2150309888</v>
      </c>
      <c r="B2284" s="298" t="s">
        <v>2860</v>
      </c>
      <c r="C2284" s="299" t="s">
        <v>553</v>
      </c>
      <c r="D2284" s="298" t="s">
        <v>2869</v>
      </c>
      <c r="E2284" s="298" t="s">
        <v>2863</v>
      </c>
      <c r="F2284" s="298" t="s">
        <v>2864</v>
      </c>
      <c r="G2284" s="298" t="s">
        <v>3371</v>
      </c>
      <c r="H2284" s="298" t="s">
        <v>4313</v>
      </c>
      <c r="I2284" s="298" t="s">
        <v>552</v>
      </c>
      <c r="J2284" s="300" t="s">
        <v>7456</v>
      </c>
      <c r="K2284" s="300" t="s">
        <v>7498</v>
      </c>
    </row>
    <row r="2285" spans="1:11" ht="14.9" customHeight="1">
      <c r="A2285" s="298">
        <v>2150309918</v>
      </c>
      <c r="B2285" s="298" t="s">
        <v>2860</v>
      </c>
      <c r="C2285" s="299" t="s">
        <v>556</v>
      </c>
      <c r="D2285" s="298" t="s">
        <v>2869</v>
      </c>
      <c r="E2285" s="298" t="s">
        <v>2863</v>
      </c>
      <c r="F2285" s="298" t="s">
        <v>2864</v>
      </c>
      <c r="G2285" s="298" t="s">
        <v>2911</v>
      </c>
      <c r="H2285" s="298" t="s">
        <v>2999</v>
      </c>
      <c r="I2285" s="298" t="s">
        <v>555</v>
      </c>
      <c r="J2285" s="300" t="s">
        <v>7456</v>
      </c>
      <c r="K2285" s="300" t="s">
        <v>7498</v>
      </c>
    </row>
    <row r="2286" spans="1:11" ht="14.9" customHeight="1">
      <c r="A2286" s="298">
        <v>2150305975</v>
      </c>
      <c r="B2286" s="298" t="s">
        <v>2860</v>
      </c>
      <c r="C2286" s="299" t="s">
        <v>558</v>
      </c>
      <c r="D2286" s="298" t="s">
        <v>2869</v>
      </c>
      <c r="E2286" s="298" t="s">
        <v>2863</v>
      </c>
      <c r="F2286" s="298" t="s">
        <v>2864</v>
      </c>
      <c r="G2286" s="298" t="s">
        <v>2923</v>
      </c>
      <c r="H2286" s="298" t="s">
        <v>3263</v>
      </c>
      <c r="I2286" s="298" t="s">
        <v>557</v>
      </c>
      <c r="J2286" s="300" t="s">
        <v>7490</v>
      </c>
      <c r="K2286" s="300" t="s">
        <v>7491</v>
      </c>
    </row>
    <row r="2287" spans="1:11" ht="14.9" customHeight="1">
      <c r="A2287" s="298">
        <v>2150301881</v>
      </c>
      <c r="B2287" s="298" t="s">
        <v>2860</v>
      </c>
      <c r="C2287" s="299" t="s">
        <v>366</v>
      </c>
      <c r="D2287" s="298" t="s">
        <v>2869</v>
      </c>
      <c r="E2287" s="298" t="s">
        <v>2863</v>
      </c>
      <c r="F2287" s="298" t="s">
        <v>2864</v>
      </c>
      <c r="G2287" s="298" t="s">
        <v>2865</v>
      </c>
      <c r="H2287" s="298" t="s">
        <v>3402</v>
      </c>
      <c r="I2287" s="298" t="s">
        <v>7499</v>
      </c>
      <c r="J2287" s="300" t="s">
        <v>7490</v>
      </c>
      <c r="K2287" s="300" t="s">
        <v>7491</v>
      </c>
    </row>
    <row r="2288" spans="1:11" ht="14.9" customHeight="1">
      <c r="A2288" s="298">
        <v>2150309575</v>
      </c>
      <c r="B2288" s="298" t="s">
        <v>2860</v>
      </c>
      <c r="C2288" s="299" t="s">
        <v>560</v>
      </c>
      <c r="D2288" s="298" t="s">
        <v>2876</v>
      </c>
      <c r="E2288" s="298" t="s">
        <v>2863</v>
      </c>
      <c r="F2288" s="298" t="s">
        <v>2864</v>
      </c>
      <c r="G2288" s="298" t="s">
        <v>2970</v>
      </c>
      <c r="H2288" s="298" t="s">
        <v>3631</v>
      </c>
      <c r="I2288" s="298" t="s">
        <v>559</v>
      </c>
      <c r="J2288" s="300" t="s">
        <v>7500</v>
      </c>
      <c r="K2288" s="300" t="s">
        <v>7501</v>
      </c>
    </row>
    <row r="2289" spans="1:11" ht="14.9" customHeight="1">
      <c r="A2289" s="298">
        <v>2150306591</v>
      </c>
      <c r="B2289" s="298" t="s">
        <v>2860</v>
      </c>
      <c r="C2289" s="299" t="s">
        <v>563</v>
      </c>
      <c r="D2289" s="298" t="s">
        <v>2876</v>
      </c>
      <c r="E2289" s="298" t="s">
        <v>2863</v>
      </c>
      <c r="F2289" s="298" t="s">
        <v>2864</v>
      </c>
      <c r="G2289" s="298" t="s">
        <v>3930</v>
      </c>
      <c r="H2289" s="298" t="s">
        <v>6791</v>
      </c>
      <c r="I2289" s="298" t="s">
        <v>562</v>
      </c>
      <c r="J2289" s="300" t="s">
        <v>7500</v>
      </c>
      <c r="K2289" s="300" t="s">
        <v>7501</v>
      </c>
    </row>
    <row r="2290" spans="1:11" ht="14.9" customHeight="1">
      <c r="A2290" s="298">
        <v>2150306693</v>
      </c>
      <c r="B2290" s="298" t="s">
        <v>2860</v>
      </c>
      <c r="C2290" s="299" t="s">
        <v>566</v>
      </c>
      <c r="D2290" s="298" t="s">
        <v>2876</v>
      </c>
      <c r="E2290" s="298" t="s">
        <v>2863</v>
      </c>
      <c r="F2290" s="298" t="s">
        <v>2864</v>
      </c>
      <c r="G2290" s="298" t="s">
        <v>3930</v>
      </c>
      <c r="H2290" s="298" t="s">
        <v>6791</v>
      </c>
      <c r="I2290" s="298" t="s">
        <v>565</v>
      </c>
      <c r="J2290" s="300" t="s">
        <v>7500</v>
      </c>
      <c r="K2290" s="300" t="s">
        <v>7501</v>
      </c>
    </row>
    <row r="2291" spans="1:11" ht="14.9" customHeight="1">
      <c r="A2291" s="298">
        <v>2150309614</v>
      </c>
      <c r="B2291" s="298" t="s">
        <v>2860</v>
      </c>
      <c r="C2291" s="299" t="s">
        <v>567</v>
      </c>
      <c r="D2291" s="298" t="s">
        <v>2876</v>
      </c>
      <c r="E2291" s="298" t="s">
        <v>2863</v>
      </c>
      <c r="F2291" s="298" t="s">
        <v>2864</v>
      </c>
      <c r="G2291" s="298" t="s">
        <v>2970</v>
      </c>
      <c r="H2291" s="298" t="s">
        <v>3631</v>
      </c>
      <c r="I2291" s="298" t="s">
        <v>559</v>
      </c>
      <c r="J2291" s="300" t="s">
        <v>7500</v>
      </c>
      <c r="K2291" s="300" t="s">
        <v>7501</v>
      </c>
    </row>
    <row r="2292" spans="1:11" ht="14.9" customHeight="1">
      <c r="A2292" s="298">
        <v>2150306765</v>
      </c>
      <c r="B2292" s="298" t="s">
        <v>2860</v>
      </c>
      <c r="C2292" s="299" t="s">
        <v>570</v>
      </c>
      <c r="D2292" s="298" t="s">
        <v>2876</v>
      </c>
      <c r="E2292" s="298" t="s">
        <v>2863</v>
      </c>
      <c r="F2292" s="298" t="s">
        <v>2864</v>
      </c>
      <c r="G2292" s="298" t="s">
        <v>3930</v>
      </c>
      <c r="H2292" s="298" t="s">
        <v>6791</v>
      </c>
      <c r="I2292" s="298" t="s">
        <v>569</v>
      </c>
      <c r="J2292" s="300" t="s">
        <v>7500</v>
      </c>
      <c r="K2292" s="300" t="s">
        <v>7501</v>
      </c>
    </row>
    <row r="2293" spans="1:11" ht="14.9" customHeight="1">
      <c r="A2293" s="298">
        <v>2150306850</v>
      </c>
      <c r="B2293" s="298" t="s">
        <v>2860</v>
      </c>
      <c r="C2293" s="299" t="s">
        <v>573</v>
      </c>
      <c r="D2293" s="298" t="s">
        <v>2876</v>
      </c>
      <c r="E2293" s="298" t="s">
        <v>2863</v>
      </c>
      <c r="F2293" s="298" t="s">
        <v>2864</v>
      </c>
      <c r="G2293" s="298" t="s">
        <v>3930</v>
      </c>
      <c r="H2293" s="298" t="s">
        <v>6791</v>
      </c>
      <c r="I2293" s="298" t="s">
        <v>572</v>
      </c>
      <c r="J2293" s="300" t="s">
        <v>7500</v>
      </c>
      <c r="K2293" s="300" t="s">
        <v>7501</v>
      </c>
    </row>
    <row r="2294" spans="1:11" ht="14.9" customHeight="1">
      <c r="A2294" s="298">
        <v>2150309703</v>
      </c>
      <c r="B2294" s="298" t="s">
        <v>2860</v>
      </c>
      <c r="C2294" s="299" t="s">
        <v>574</v>
      </c>
      <c r="D2294" s="298" t="s">
        <v>2876</v>
      </c>
      <c r="E2294" s="298" t="s">
        <v>2863</v>
      </c>
      <c r="F2294" s="298" t="s">
        <v>2864</v>
      </c>
      <c r="G2294" s="298" t="s">
        <v>2970</v>
      </c>
      <c r="H2294" s="298" t="s">
        <v>3631</v>
      </c>
      <c r="I2294" s="298" t="s">
        <v>559</v>
      </c>
      <c r="J2294" s="300" t="s">
        <v>7480</v>
      </c>
      <c r="K2294" s="300" t="s">
        <v>7502</v>
      </c>
    </row>
    <row r="2295" spans="1:11" ht="14.9" customHeight="1">
      <c r="A2295" s="298">
        <v>2150307108</v>
      </c>
      <c r="B2295" s="298" t="s">
        <v>2860</v>
      </c>
      <c r="C2295" s="299" t="s">
        <v>577</v>
      </c>
      <c r="D2295" s="298" t="s">
        <v>2876</v>
      </c>
      <c r="E2295" s="298" t="s">
        <v>2863</v>
      </c>
      <c r="F2295" s="298" t="s">
        <v>2864</v>
      </c>
      <c r="G2295" s="298" t="s">
        <v>3930</v>
      </c>
      <c r="H2295" s="298" t="s">
        <v>6791</v>
      </c>
      <c r="I2295" s="298" t="s">
        <v>576</v>
      </c>
      <c r="J2295" s="300" t="s">
        <v>7487</v>
      </c>
      <c r="K2295" s="300" t="s">
        <v>7495</v>
      </c>
    </row>
    <row r="2296" spans="1:11" ht="14.9" customHeight="1">
      <c r="A2296" s="298">
        <v>2150307570</v>
      </c>
      <c r="B2296" s="298" t="s">
        <v>2860</v>
      </c>
      <c r="C2296" s="299" t="s">
        <v>580</v>
      </c>
      <c r="D2296" s="298" t="s">
        <v>2876</v>
      </c>
      <c r="E2296" s="298" t="s">
        <v>2863</v>
      </c>
      <c r="F2296" s="298" t="s">
        <v>2864</v>
      </c>
      <c r="G2296" s="298" t="s">
        <v>3930</v>
      </c>
      <c r="H2296" s="298" t="s">
        <v>6791</v>
      </c>
      <c r="I2296" s="298" t="s">
        <v>579</v>
      </c>
      <c r="J2296" s="300" t="s">
        <v>7487</v>
      </c>
      <c r="K2296" s="300" t="s">
        <v>7495</v>
      </c>
    </row>
    <row r="2297" spans="1:11" ht="14.9" customHeight="1">
      <c r="A2297" s="298">
        <v>2150307616</v>
      </c>
      <c r="B2297" s="298" t="s">
        <v>2860</v>
      </c>
      <c r="C2297" s="299" t="s">
        <v>583</v>
      </c>
      <c r="D2297" s="298" t="s">
        <v>2876</v>
      </c>
      <c r="E2297" s="298" t="s">
        <v>2863</v>
      </c>
      <c r="F2297" s="298" t="s">
        <v>2864</v>
      </c>
      <c r="G2297" s="298" t="s">
        <v>3930</v>
      </c>
      <c r="H2297" s="298" t="s">
        <v>6791</v>
      </c>
      <c r="I2297" s="298" t="s">
        <v>582</v>
      </c>
      <c r="J2297" s="300" t="s">
        <v>7487</v>
      </c>
      <c r="K2297" s="300" t="s">
        <v>7495</v>
      </c>
    </row>
    <row r="2298" spans="1:11" ht="14.9" customHeight="1">
      <c r="A2298" s="298">
        <v>2150318783</v>
      </c>
      <c r="B2298" s="298" t="s">
        <v>2860</v>
      </c>
      <c r="C2298" s="299" t="s">
        <v>597</v>
      </c>
      <c r="D2298" s="298" t="s">
        <v>2869</v>
      </c>
      <c r="E2298" s="298" t="s">
        <v>2863</v>
      </c>
      <c r="F2298" s="298" t="s">
        <v>2864</v>
      </c>
      <c r="G2298" s="298" t="s">
        <v>2923</v>
      </c>
      <c r="H2298" s="298" t="s">
        <v>2978</v>
      </c>
      <c r="I2298" s="298" t="s">
        <v>446</v>
      </c>
      <c r="J2298" s="300">
        <v>45559</v>
      </c>
      <c r="K2298" s="300">
        <v>45567</v>
      </c>
    </row>
    <row r="2299" spans="1:11" ht="14.9" customHeight="1">
      <c r="A2299" s="298">
        <v>2150317570</v>
      </c>
      <c r="B2299" s="298" t="s">
        <v>2860</v>
      </c>
      <c r="C2299" s="299" t="s">
        <v>600</v>
      </c>
      <c r="D2299" s="298" t="s">
        <v>2869</v>
      </c>
      <c r="E2299" s="298" t="s">
        <v>2863</v>
      </c>
      <c r="F2299" s="298" t="s">
        <v>2864</v>
      </c>
      <c r="G2299" s="298" t="s">
        <v>3285</v>
      </c>
      <c r="H2299" s="298" t="s">
        <v>2978</v>
      </c>
      <c r="I2299" s="298" t="s">
        <v>599</v>
      </c>
      <c r="J2299" s="300">
        <v>45567</v>
      </c>
      <c r="K2299" s="300">
        <v>45575</v>
      </c>
    </row>
    <row r="2300" spans="1:11" ht="14.9" customHeight="1">
      <c r="A2300" s="298">
        <v>2150314867</v>
      </c>
      <c r="B2300" s="298" t="s">
        <v>2860</v>
      </c>
      <c r="C2300" s="299" t="s">
        <v>602</v>
      </c>
      <c r="D2300" s="298" t="s">
        <v>2869</v>
      </c>
      <c r="E2300" s="298" t="s">
        <v>2863</v>
      </c>
      <c r="F2300" s="298" t="s">
        <v>2864</v>
      </c>
      <c r="G2300" s="298" t="s">
        <v>2943</v>
      </c>
      <c r="H2300" s="298" t="s">
        <v>4660</v>
      </c>
      <c r="I2300" s="298" t="s">
        <v>601</v>
      </c>
      <c r="J2300" s="300">
        <v>45575</v>
      </c>
      <c r="K2300" s="300">
        <v>45583</v>
      </c>
    </row>
    <row r="2301" spans="1:11" ht="14.9" customHeight="1">
      <c r="A2301" s="298">
        <v>2150316609</v>
      </c>
      <c r="B2301" s="298" t="s">
        <v>2860</v>
      </c>
      <c r="C2301" s="299" t="s">
        <v>523</v>
      </c>
      <c r="D2301" s="298" t="s">
        <v>2869</v>
      </c>
      <c r="E2301" s="298" t="s">
        <v>2863</v>
      </c>
      <c r="F2301" s="298" t="s">
        <v>2864</v>
      </c>
      <c r="G2301" s="298" t="s">
        <v>2865</v>
      </c>
      <c r="H2301" s="298" t="s">
        <v>3199</v>
      </c>
      <c r="I2301" s="298" t="s">
        <v>7503</v>
      </c>
      <c r="J2301" s="300">
        <v>45588</v>
      </c>
      <c r="K2301" s="300">
        <v>45596</v>
      </c>
    </row>
    <row r="2302" spans="1:11" ht="14.9" customHeight="1">
      <c r="A2302" s="298">
        <v>2150327884</v>
      </c>
      <c r="B2302" s="298" t="s">
        <v>2860</v>
      </c>
      <c r="C2302" s="299" t="s">
        <v>621</v>
      </c>
      <c r="D2302" s="298" t="s">
        <v>2869</v>
      </c>
      <c r="E2302" s="298" t="s">
        <v>2863</v>
      </c>
      <c r="F2302" s="298" t="s">
        <v>2864</v>
      </c>
      <c r="G2302" s="298" t="s">
        <v>2923</v>
      </c>
      <c r="H2302" s="298" t="s">
        <v>3302</v>
      </c>
      <c r="I2302" s="298" t="s">
        <v>620</v>
      </c>
      <c r="J2302" s="300">
        <v>45532</v>
      </c>
      <c r="K2302" s="300">
        <v>45540</v>
      </c>
    </row>
    <row r="2303" spans="1:11" ht="14.9" customHeight="1">
      <c r="A2303" s="298">
        <v>2150327259</v>
      </c>
      <c r="B2303" s="298" t="s">
        <v>2860</v>
      </c>
      <c r="C2303" s="299" t="s">
        <v>626</v>
      </c>
      <c r="D2303" s="298" t="s">
        <v>2869</v>
      </c>
      <c r="E2303" s="298" t="s">
        <v>2863</v>
      </c>
      <c r="F2303" s="298" t="s">
        <v>2864</v>
      </c>
      <c r="G2303" s="298" t="s">
        <v>2906</v>
      </c>
      <c r="H2303" s="298" t="s">
        <v>7504</v>
      </c>
      <c r="I2303" s="298" t="s">
        <v>625</v>
      </c>
      <c r="J2303" s="300">
        <v>45561</v>
      </c>
      <c r="K2303" s="300">
        <v>45569</v>
      </c>
    </row>
    <row r="2304" spans="1:11" ht="14.9" customHeight="1">
      <c r="A2304" s="298">
        <v>2150324945</v>
      </c>
      <c r="B2304" s="298" t="s">
        <v>2860</v>
      </c>
      <c r="C2304" s="299" t="s">
        <v>629</v>
      </c>
      <c r="D2304" s="298" t="s">
        <v>2869</v>
      </c>
      <c r="E2304" s="298" t="s">
        <v>2863</v>
      </c>
      <c r="F2304" s="298" t="s">
        <v>2864</v>
      </c>
      <c r="G2304" s="298" t="s">
        <v>2911</v>
      </c>
      <c r="H2304" s="298" t="s">
        <v>2978</v>
      </c>
      <c r="I2304" s="298" t="s">
        <v>628</v>
      </c>
      <c r="J2304" s="300">
        <v>45565</v>
      </c>
      <c r="K2304" s="300">
        <v>45573</v>
      </c>
    </row>
    <row r="2305" spans="1:11" ht="14.9" customHeight="1">
      <c r="A2305" s="298">
        <v>2150328995</v>
      </c>
      <c r="B2305" s="298" t="s">
        <v>2860</v>
      </c>
      <c r="C2305" s="299" t="s">
        <v>631</v>
      </c>
      <c r="D2305" s="298" t="s">
        <v>2869</v>
      </c>
      <c r="E2305" s="298" t="s">
        <v>2863</v>
      </c>
      <c r="F2305" s="298" t="s">
        <v>2864</v>
      </c>
      <c r="G2305" s="298" t="s">
        <v>3285</v>
      </c>
      <c r="H2305" s="298" t="s">
        <v>2978</v>
      </c>
      <c r="I2305" s="298" t="s">
        <v>599</v>
      </c>
      <c r="J2305" s="300">
        <v>45567</v>
      </c>
      <c r="K2305" s="300">
        <v>45575</v>
      </c>
    </row>
    <row r="2306" spans="1:11" ht="14.9" customHeight="1">
      <c r="A2306" s="298">
        <v>2150329003</v>
      </c>
      <c r="B2306" s="298" t="s">
        <v>2860</v>
      </c>
      <c r="C2306" s="299" t="s">
        <v>633</v>
      </c>
      <c r="D2306" s="298" t="s">
        <v>2869</v>
      </c>
      <c r="E2306" s="298" t="s">
        <v>2863</v>
      </c>
      <c r="F2306" s="298" t="s">
        <v>2864</v>
      </c>
      <c r="G2306" s="298" t="s">
        <v>3285</v>
      </c>
      <c r="H2306" s="298" t="s">
        <v>2978</v>
      </c>
      <c r="I2306" s="298" t="s">
        <v>599</v>
      </c>
      <c r="J2306" s="300">
        <v>45567</v>
      </c>
      <c r="K2306" s="300">
        <v>45575</v>
      </c>
    </row>
    <row r="2307" spans="1:11" ht="14.9" customHeight="1">
      <c r="A2307" s="298">
        <v>2150329010</v>
      </c>
      <c r="B2307" s="298" t="s">
        <v>2860</v>
      </c>
      <c r="C2307" s="299" t="s">
        <v>635</v>
      </c>
      <c r="D2307" s="298" t="s">
        <v>2869</v>
      </c>
      <c r="E2307" s="298" t="s">
        <v>2863</v>
      </c>
      <c r="F2307" s="298" t="s">
        <v>2864</v>
      </c>
      <c r="G2307" s="298" t="s">
        <v>3285</v>
      </c>
      <c r="H2307" s="298" t="s">
        <v>2978</v>
      </c>
      <c r="I2307" s="298" t="s">
        <v>599</v>
      </c>
      <c r="J2307" s="300">
        <v>45567</v>
      </c>
      <c r="K2307" s="300">
        <v>45575</v>
      </c>
    </row>
    <row r="2308" spans="1:11" ht="14.9" customHeight="1">
      <c r="A2308" s="298">
        <v>2150329017</v>
      </c>
      <c r="B2308" s="298" t="s">
        <v>2860</v>
      </c>
      <c r="C2308" s="299" t="s">
        <v>637</v>
      </c>
      <c r="D2308" s="298" t="s">
        <v>2869</v>
      </c>
      <c r="E2308" s="298" t="s">
        <v>2863</v>
      </c>
      <c r="F2308" s="298" t="s">
        <v>2864</v>
      </c>
      <c r="G2308" s="298" t="s">
        <v>3285</v>
      </c>
      <c r="H2308" s="298" t="s">
        <v>2978</v>
      </c>
      <c r="I2308" s="298" t="s">
        <v>599</v>
      </c>
      <c r="J2308" s="300">
        <v>45567</v>
      </c>
      <c r="K2308" s="300">
        <v>45575</v>
      </c>
    </row>
    <row r="2309" spans="1:11" ht="14.9" customHeight="1">
      <c r="A2309" s="298">
        <v>2150329024</v>
      </c>
      <c r="B2309" s="298" t="s">
        <v>2860</v>
      </c>
      <c r="C2309" s="299" t="s">
        <v>639</v>
      </c>
      <c r="D2309" s="298" t="s">
        <v>2869</v>
      </c>
      <c r="E2309" s="298" t="s">
        <v>2863</v>
      </c>
      <c r="F2309" s="298" t="s">
        <v>2864</v>
      </c>
      <c r="G2309" s="298" t="s">
        <v>3285</v>
      </c>
      <c r="H2309" s="298" t="s">
        <v>2978</v>
      </c>
      <c r="I2309" s="298" t="s">
        <v>599</v>
      </c>
      <c r="J2309" s="300">
        <v>45567</v>
      </c>
      <c r="K2309" s="300">
        <v>45575</v>
      </c>
    </row>
    <row r="2310" spans="1:11" ht="14.9" customHeight="1">
      <c r="A2310" s="298">
        <v>2150329031</v>
      </c>
      <c r="B2310" s="298" t="s">
        <v>2860</v>
      </c>
      <c r="C2310" s="299" t="s">
        <v>641</v>
      </c>
      <c r="D2310" s="298" t="s">
        <v>2869</v>
      </c>
      <c r="E2310" s="298" t="s">
        <v>2863</v>
      </c>
      <c r="F2310" s="298" t="s">
        <v>2864</v>
      </c>
      <c r="G2310" s="298" t="s">
        <v>3285</v>
      </c>
      <c r="H2310" s="298" t="s">
        <v>2978</v>
      </c>
      <c r="I2310" s="298" t="s">
        <v>599</v>
      </c>
      <c r="J2310" s="300">
        <v>45567</v>
      </c>
      <c r="K2310" s="300">
        <v>45575</v>
      </c>
    </row>
    <row r="2311" spans="1:11" ht="14.9" customHeight="1">
      <c r="A2311" s="298">
        <v>2150329038</v>
      </c>
      <c r="B2311" s="298" t="s">
        <v>2860</v>
      </c>
      <c r="C2311" s="299" t="s">
        <v>643</v>
      </c>
      <c r="D2311" s="298" t="s">
        <v>2869</v>
      </c>
      <c r="E2311" s="298" t="s">
        <v>2863</v>
      </c>
      <c r="F2311" s="298" t="s">
        <v>2864</v>
      </c>
      <c r="G2311" s="298" t="s">
        <v>3285</v>
      </c>
      <c r="H2311" s="298" t="s">
        <v>2978</v>
      </c>
      <c r="I2311" s="298" t="s">
        <v>599</v>
      </c>
      <c r="J2311" s="300">
        <v>45567</v>
      </c>
      <c r="K2311" s="300">
        <v>45575</v>
      </c>
    </row>
    <row r="2312" spans="1:11" ht="14.9" customHeight="1">
      <c r="A2312" s="298">
        <v>2150329045</v>
      </c>
      <c r="B2312" s="298" t="s">
        <v>2860</v>
      </c>
      <c r="C2312" s="299" t="s">
        <v>645</v>
      </c>
      <c r="D2312" s="298" t="s">
        <v>2869</v>
      </c>
      <c r="E2312" s="298" t="s">
        <v>2863</v>
      </c>
      <c r="F2312" s="298" t="s">
        <v>2864</v>
      </c>
      <c r="G2312" s="298" t="s">
        <v>3285</v>
      </c>
      <c r="H2312" s="298" t="s">
        <v>2978</v>
      </c>
      <c r="I2312" s="298" t="s">
        <v>599</v>
      </c>
      <c r="J2312" s="300">
        <v>45567</v>
      </c>
      <c r="K2312" s="300">
        <v>45575</v>
      </c>
    </row>
    <row r="2313" spans="1:11" ht="14.9" customHeight="1">
      <c r="A2313" s="298">
        <v>2150324208</v>
      </c>
      <c r="B2313" s="298" t="s">
        <v>2860</v>
      </c>
      <c r="C2313" s="299" t="s">
        <v>650</v>
      </c>
      <c r="D2313" s="298" t="s">
        <v>2869</v>
      </c>
      <c r="E2313" s="298" t="s">
        <v>2863</v>
      </c>
      <c r="F2313" s="298" t="s">
        <v>2864</v>
      </c>
      <c r="G2313" s="298" t="s">
        <v>2923</v>
      </c>
      <c r="H2313" s="298" t="s">
        <v>5914</v>
      </c>
      <c r="I2313" s="298" t="s">
        <v>649</v>
      </c>
      <c r="J2313" s="300">
        <v>45567</v>
      </c>
      <c r="K2313" s="300">
        <v>45575</v>
      </c>
    </row>
    <row r="2314" spans="1:11" ht="14.9" customHeight="1">
      <c r="A2314" s="298">
        <v>2150329052</v>
      </c>
      <c r="B2314" s="298" t="s">
        <v>2860</v>
      </c>
      <c r="C2314" s="299" t="s">
        <v>652</v>
      </c>
      <c r="D2314" s="298" t="s">
        <v>2869</v>
      </c>
      <c r="E2314" s="298" t="s">
        <v>2863</v>
      </c>
      <c r="F2314" s="298" t="s">
        <v>2864</v>
      </c>
      <c r="G2314" s="298" t="s">
        <v>3285</v>
      </c>
      <c r="H2314" s="298" t="s">
        <v>2978</v>
      </c>
      <c r="I2314" s="298" t="s">
        <v>599</v>
      </c>
      <c r="J2314" s="300">
        <v>45567</v>
      </c>
      <c r="K2314" s="300">
        <v>45575</v>
      </c>
    </row>
    <row r="2315" spans="1:11" ht="14.9" customHeight="1">
      <c r="A2315" s="298">
        <v>2150329059</v>
      </c>
      <c r="B2315" s="298" t="s">
        <v>2860</v>
      </c>
      <c r="C2315" s="299" t="s">
        <v>654</v>
      </c>
      <c r="D2315" s="298" t="s">
        <v>2869</v>
      </c>
      <c r="E2315" s="298" t="s">
        <v>2863</v>
      </c>
      <c r="F2315" s="298" t="s">
        <v>2864</v>
      </c>
      <c r="G2315" s="298" t="s">
        <v>3285</v>
      </c>
      <c r="H2315" s="298" t="s">
        <v>2978</v>
      </c>
      <c r="I2315" s="298" t="s">
        <v>599</v>
      </c>
      <c r="J2315" s="300">
        <v>45567</v>
      </c>
      <c r="K2315" s="300">
        <v>45575</v>
      </c>
    </row>
    <row r="2316" spans="1:11" ht="14.9" customHeight="1">
      <c r="A2316" s="298">
        <v>2150328978</v>
      </c>
      <c r="B2316" s="298" t="s">
        <v>2860</v>
      </c>
      <c r="C2316" s="299" t="s">
        <v>656</v>
      </c>
      <c r="D2316" s="298" t="s">
        <v>2869</v>
      </c>
      <c r="E2316" s="298" t="s">
        <v>2863</v>
      </c>
      <c r="F2316" s="298" t="s">
        <v>2864</v>
      </c>
      <c r="G2316" s="298" t="s">
        <v>3285</v>
      </c>
      <c r="H2316" s="298" t="s">
        <v>2978</v>
      </c>
      <c r="I2316" s="298" t="s">
        <v>599</v>
      </c>
      <c r="J2316" s="300">
        <v>45567</v>
      </c>
      <c r="K2316" s="300">
        <v>45575</v>
      </c>
    </row>
    <row r="2317" spans="1:11" ht="14.9" customHeight="1">
      <c r="A2317" s="298">
        <v>2150328985</v>
      </c>
      <c r="B2317" s="298" t="s">
        <v>2860</v>
      </c>
      <c r="C2317" s="299" t="s">
        <v>658</v>
      </c>
      <c r="D2317" s="298" t="s">
        <v>2869</v>
      </c>
      <c r="E2317" s="298" t="s">
        <v>2863</v>
      </c>
      <c r="F2317" s="298" t="s">
        <v>2864</v>
      </c>
      <c r="G2317" s="298" t="s">
        <v>3285</v>
      </c>
      <c r="H2317" s="298" t="s">
        <v>2978</v>
      </c>
      <c r="I2317" s="298" t="s">
        <v>599</v>
      </c>
      <c r="J2317" s="300">
        <v>45567</v>
      </c>
      <c r="K2317" s="300">
        <v>45575</v>
      </c>
    </row>
    <row r="2318" spans="1:11" ht="14.9" customHeight="1">
      <c r="A2318" s="298">
        <v>2150324768</v>
      </c>
      <c r="B2318" s="298" t="s">
        <v>2860</v>
      </c>
      <c r="C2318" s="299" t="s">
        <v>661</v>
      </c>
      <c r="D2318" s="298" t="s">
        <v>2869</v>
      </c>
      <c r="E2318" s="298" t="s">
        <v>2863</v>
      </c>
      <c r="F2318" s="298" t="s">
        <v>2864</v>
      </c>
      <c r="G2318" s="298" t="s">
        <v>2911</v>
      </c>
      <c r="H2318" s="298" t="s">
        <v>3106</v>
      </c>
      <c r="I2318" s="298" t="s">
        <v>660</v>
      </c>
      <c r="J2318" s="300">
        <v>45568</v>
      </c>
      <c r="K2318" s="300">
        <v>45576</v>
      </c>
    </row>
    <row r="2319" spans="1:11" ht="14.9" customHeight="1">
      <c r="A2319" s="298">
        <v>2150324878</v>
      </c>
      <c r="B2319" s="298" t="s">
        <v>2860</v>
      </c>
      <c r="C2319" s="299" t="s">
        <v>663</v>
      </c>
      <c r="D2319" s="298">
        <v>67</v>
      </c>
      <c r="E2319" s="298" t="s">
        <v>2863</v>
      </c>
      <c r="F2319" s="298" t="s">
        <v>2864</v>
      </c>
      <c r="G2319" s="298" t="s">
        <v>2923</v>
      </c>
      <c r="H2319" s="298" t="s">
        <v>3336</v>
      </c>
      <c r="I2319" s="298" t="s">
        <v>397</v>
      </c>
      <c r="J2319" s="300">
        <v>45573</v>
      </c>
      <c r="K2319" s="300">
        <v>45581</v>
      </c>
    </row>
    <row r="2320" spans="1:11" ht="14.9" customHeight="1">
      <c r="A2320" s="298">
        <v>2150326235</v>
      </c>
      <c r="B2320" s="298" t="s">
        <v>2860</v>
      </c>
      <c r="C2320" s="299" t="s">
        <v>380</v>
      </c>
      <c r="D2320" s="298" t="s">
        <v>2869</v>
      </c>
      <c r="E2320" s="298" t="s">
        <v>2863</v>
      </c>
      <c r="F2320" s="298" t="s">
        <v>2864</v>
      </c>
      <c r="G2320" s="298" t="s">
        <v>2865</v>
      </c>
      <c r="H2320" s="298" t="s">
        <v>3185</v>
      </c>
      <c r="I2320" s="298" t="s">
        <v>379</v>
      </c>
      <c r="J2320" s="300">
        <v>45581</v>
      </c>
      <c r="K2320" s="300">
        <v>45589</v>
      </c>
    </row>
    <row r="2321" spans="1:11" ht="14.9" customHeight="1">
      <c r="A2321" s="298">
        <v>2150323337</v>
      </c>
      <c r="B2321" s="298" t="s">
        <v>2860</v>
      </c>
      <c r="C2321" s="299" t="s">
        <v>666</v>
      </c>
      <c r="D2321" s="298" t="s">
        <v>2869</v>
      </c>
      <c r="E2321" s="298" t="s">
        <v>2863</v>
      </c>
      <c r="F2321" s="298" t="s">
        <v>2864</v>
      </c>
      <c r="G2321" s="298" t="s">
        <v>2954</v>
      </c>
      <c r="H2321" s="298" t="s">
        <v>3681</v>
      </c>
      <c r="I2321" s="298" t="s">
        <v>665</v>
      </c>
      <c r="J2321" s="300">
        <v>45581</v>
      </c>
      <c r="K2321" s="300">
        <v>45589</v>
      </c>
    </row>
    <row r="2322" spans="1:11" ht="14.9" customHeight="1">
      <c r="A2322" s="298">
        <v>2150320857</v>
      </c>
      <c r="B2322" s="298" t="s">
        <v>2860</v>
      </c>
      <c r="C2322" s="299" t="s">
        <v>404</v>
      </c>
      <c r="D2322" s="298" t="s">
        <v>2869</v>
      </c>
      <c r="E2322" s="298" t="s">
        <v>2863</v>
      </c>
      <c r="F2322" s="298" t="s">
        <v>2864</v>
      </c>
      <c r="G2322" s="298" t="s">
        <v>2865</v>
      </c>
      <c r="H2322" s="298" t="s">
        <v>4290</v>
      </c>
      <c r="I2322" s="298" t="s">
        <v>7505</v>
      </c>
      <c r="J2322" s="300">
        <v>45582</v>
      </c>
      <c r="K2322" s="300">
        <v>45590</v>
      </c>
    </row>
    <row r="2323" spans="1:11" ht="14.9" customHeight="1">
      <c r="A2323" s="298">
        <v>2150334528</v>
      </c>
      <c r="B2323" s="298" t="s">
        <v>2860</v>
      </c>
      <c r="C2323" s="299" t="s">
        <v>712</v>
      </c>
      <c r="D2323" s="298" t="s">
        <v>2869</v>
      </c>
      <c r="E2323" s="298" t="s">
        <v>2863</v>
      </c>
      <c r="F2323" s="298" t="s">
        <v>2864</v>
      </c>
      <c r="G2323" s="298" t="s">
        <v>3285</v>
      </c>
      <c r="H2323" s="298" t="s">
        <v>2978</v>
      </c>
      <c r="I2323" s="298" t="s">
        <v>599</v>
      </c>
      <c r="J2323" s="300" t="s">
        <v>7394</v>
      </c>
      <c r="K2323" s="300" t="s">
        <v>7456</v>
      </c>
    </row>
    <row r="2324" spans="1:11" ht="14.9" customHeight="1">
      <c r="A2324" s="298">
        <v>2150339623</v>
      </c>
      <c r="B2324" s="298" t="s">
        <v>2860</v>
      </c>
      <c r="C2324" s="299" t="s">
        <v>715</v>
      </c>
      <c r="D2324" s="298" t="s">
        <v>2869</v>
      </c>
      <c r="E2324" s="298" t="s">
        <v>2863</v>
      </c>
      <c r="F2324" s="298" t="s">
        <v>2864</v>
      </c>
      <c r="G2324" s="298" t="s">
        <v>2923</v>
      </c>
      <c r="H2324" s="298" t="s">
        <v>3026</v>
      </c>
      <c r="I2324" s="298" t="s">
        <v>714</v>
      </c>
      <c r="J2324" s="300" t="s">
        <v>7458</v>
      </c>
      <c r="K2324" s="300" t="s">
        <v>7459</v>
      </c>
    </row>
    <row r="2325" spans="1:11" ht="14.9" customHeight="1">
      <c r="A2325" s="298">
        <v>2150332665</v>
      </c>
      <c r="B2325" s="298" t="s">
        <v>2860</v>
      </c>
      <c r="C2325" s="299" t="s">
        <v>499</v>
      </c>
      <c r="D2325" s="298" t="s">
        <v>2876</v>
      </c>
      <c r="E2325" s="298" t="s">
        <v>2863</v>
      </c>
      <c r="F2325" s="298" t="s">
        <v>2864</v>
      </c>
      <c r="G2325" s="298" t="s">
        <v>2865</v>
      </c>
      <c r="H2325" s="298" t="s">
        <v>4852</v>
      </c>
      <c r="I2325" s="298" t="s">
        <v>7506</v>
      </c>
      <c r="J2325" s="300" t="s">
        <v>7493</v>
      </c>
      <c r="K2325" s="300" t="s">
        <v>7507</v>
      </c>
    </row>
    <row r="2326" spans="1:11" ht="14.9" customHeight="1">
      <c r="A2326" s="298">
        <v>2150346342</v>
      </c>
      <c r="B2326" s="298" t="s">
        <v>2860</v>
      </c>
      <c r="C2326" s="299" t="s">
        <v>722</v>
      </c>
      <c r="D2326" s="298" t="s">
        <v>2869</v>
      </c>
      <c r="E2326" s="298" t="s">
        <v>2863</v>
      </c>
      <c r="F2326" s="298" t="s">
        <v>2864</v>
      </c>
      <c r="G2326" s="298" t="s">
        <v>2923</v>
      </c>
      <c r="H2326" s="298" t="s">
        <v>7508</v>
      </c>
      <c r="I2326" s="298" t="s">
        <v>721</v>
      </c>
      <c r="J2326" s="300">
        <v>45574</v>
      </c>
      <c r="K2326" s="300">
        <v>45582</v>
      </c>
    </row>
    <row r="2327" spans="1:11" ht="14.9" customHeight="1">
      <c r="A2327" s="298">
        <v>2150346768</v>
      </c>
      <c r="B2327" s="298" t="s">
        <v>2860</v>
      </c>
      <c r="C2327" s="299" t="s">
        <v>725</v>
      </c>
      <c r="D2327" s="298" t="s">
        <v>2862</v>
      </c>
      <c r="E2327" s="298" t="s">
        <v>2863</v>
      </c>
      <c r="F2327" s="298" t="s">
        <v>2864</v>
      </c>
      <c r="G2327" s="298" t="s">
        <v>2902</v>
      </c>
      <c r="H2327" s="298" t="s">
        <v>2884</v>
      </c>
      <c r="I2327" s="298" t="s">
        <v>724</v>
      </c>
      <c r="J2327" s="300">
        <v>45575</v>
      </c>
      <c r="K2327" s="300">
        <v>45583</v>
      </c>
    </row>
    <row r="2328" spans="1:11" ht="14.9" customHeight="1">
      <c r="A2328" s="298">
        <v>2150342998</v>
      </c>
      <c r="B2328" s="298" t="s">
        <v>2860</v>
      </c>
      <c r="C2328" s="299" t="s">
        <v>436</v>
      </c>
      <c r="D2328" s="298" t="s">
        <v>2869</v>
      </c>
      <c r="E2328" s="298" t="s">
        <v>2863</v>
      </c>
      <c r="F2328" s="298" t="s">
        <v>2864</v>
      </c>
      <c r="G2328" s="298" t="s">
        <v>2865</v>
      </c>
      <c r="H2328" s="298" t="s">
        <v>4758</v>
      </c>
      <c r="I2328" s="298" t="s">
        <v>7509</v>
      </c>
      <c r="J2328" s="300">
        <v>45586</v>
      </c>
      <c r="K2328" s="300">
        <v>45594</v>
      </c>
    </row>
    <row r="2329" spans="1:11" ht="14.9" customHeight="1">
      <c r="A2329" s="298">
        <v>2150346875</v>
      </c>
      <c r="B2329" s="298" t="s">
        <v>2860</v>
      </c>
      <c r="C2329" s="299" t="s">
        <v>144</v>
      </c>
      <c r="D2329" s="298" t="s">
        <v>2862</v>
      </c>
      <c r="E2329" s="298" t="s">
        <v>2863</v>
      </c>
      <c r="F2329" s="298" t="s">
        <v>2864</v>
      </c>
      <c r="G2329" s="298" t="s">
        <v>2865</v>
      </c>
      <c r="H2329" s="298" t="s">
        <v>4356</v>
      </c>
      <c r="I2329" s="298" t="s">
        <v>7510</v>
      </c>
      <c r="J2329" s="300">
        <v>45586</v>
      </c>
      <c r="K2329" s="300">
        <v>45594</v>
      </c>
    </row>
    <row r="2330" spans="1:11" ht="14.9" customHeight="1">
      <c r="A2330" s="298">
        <v>2150344221</v>
      </c>
      <c r="B2330" s="298" t="s">
        <v>2860</v>
      </c>
      <c r="C2330" s="299" t="s">
        <v>420</v>
      </c>
      <c r="D2330" s="298" t="s">
        <v>2869</v>
      </c>
      <c r="E2330" s="298" t="s">
        <v>2863</v>
      </c>
      <c r="F2330" s="298" t="s">
        <v>2864</v>
      </c>
      <c r="G2330" s="298" t="s">
        <v>2865</v>
      </c>
      <c r="H2330" s="298" t="s">
        <v>4758</v>
      </c>
      <c r="I2330" s="298" t="s">
        <v>7511</v>
      </c>
      <c r="J2330" s="300">
        <v>45586</v>
      </c>
      <c r="K2330" s="300">
        <v>45594</v>
      </c>
    </row>
    <row r="2331" spans="1:11" ht="14.9" customHeight="1">
      <c r="A2331" s="298">
        <v>2150344481</v>
      </c>
      <c r="B2331" s="298" t="s">
        <v>2860</v>
      </c>
      <c r="C2331" s="299" t="s">
        <v>484</v>
      </c>
      <c r="D2331" s="298" t="s">
        <v>2869</v>
      </c>
      <c r="E2331" s="298" t="s">
        <v>2863</v>
      </c>
      <c r="F2331" s="298" t="s">
        <v>2864</v>
      </c>
      <c r="G2331" s="298" t="s">
        <v>2865</v>
      </c>
      <c r="H2331" s="298" t="s">
        <v>3336</v>
      </c>
      <c r="I2331" s="298" t="s">
        <v>7512</v>
      </c>
      <c r="J2331" s="300">
        <v>45587</v>
      </c>
      <c r="K2331" s="300">
        <v>45595</v>
      </c>
    </row>
    <row r="2332" spans="1:11" ht="14.9" customHeight="1">
      <c r="A2332" s="298">
        <v>2150346956</v>
      </c>
      <c r="B2332" s="298" t="s">
        <v>2860</v>
      </c>
      <c r="C2332" s="299" t="s">
        <v>388</v>
      </c>
      <c r="D2332" s="298" t="s">
        <v>2862</v>
      </c>
      <c r="E2332" s="298" t="s">
        <v>2863</v>
      </c>
      <c r="F2332" s="298" t="s">
        <v>2864</v>
      </c>
      <c r="G2332" s="298" t="s">
        <v>2865</v>
      </c>
      <c r="H2332" s="298" t="s">
        <v>4356</v>
      </c>
      <c r="I2332" s="298" t="s">
        <v>7513</v>
      </c>
      <c r="J2332" s="300">
        <v>45587</v>
      </c>
      <c r="K2332" s="300">
        <v>45595</v>
      </c>
    </row>
    <row r="2333" spans="1:11" ht="14.9" customHeight="1">
      <c r="A2333" s="298">
        <v>2150346994</v>
      </c>
      <c r="B2333" s="298" t="s">
        <v>2860</v>
      </c>
      <c r="C2333" s="299" t="s">
        <v>430</v>
      </c>
      <c r="D2333" s="298" t="s">
        <v>2869</v>
      </c>
      <c r="E2333" s="298" t="s">
        <v>2863</v>
      </c>
      <c r="F2333" s="298" t="s">
        <v>2864</v>
      </c>
      <c r="G2333" s="298" t="s">
        <v>2865</v>
      </c>
      <c r="H2333" s="298" t="s">
        <v>3192</v>
      </c>
      <c r="I2333" s="298" t="s">
        <v>7514</v>
      </c>
      <c r="J2333" s="300">
        <v>45587</v>
      </c>
      <c r="K2333" s="300">
        <v>45595</v>
      </c>
    </row>
    <row r="2334" spans="1:11" ht="14.9" customHeight="1">
      <c r="A2334" s="298">
        <v>2150344521</v>
      </c>
      <c r="B2334" s="298" t="s">
        <v>2860</v>
      </c>
      <c r="C2334" s="299" t="s">
        <v>487</v>
      </c>
      <c r="D2334" s="298" t="s">
        <v>2869</v>
      </c>
      <c r="E2334" s="298" t="s">
        <v>2863</v>
      </c>
      <c r="F2334" s="298" t="s">
        <v>2864</v>
      </c>
      <c r="G2334" s="298" t="s">
        <v>2865</v>
      </c>
      <c r="H2334" s="298" t="s">
        <v>4758</v>
      </c>
      <c r="I2334" s="298" t="s">
        <v>7515</v>
      </c>
      <c r="J2334" s="300">
        <v>45588</v>
      </c>
      <c r="K2334" s="300">
        <v>45596</v>
      </c>
    </row>
    <row r="2335" spans="1:11" ht="14.9" customHeight="1">
      <c r="A2335" s="298">
        <v>2150343008</v>
      </c>
      <c r="B2335" s="298" t="s">
        <v>2860</v>
      </c>
      <c r="C2335" s="299" t="s">
        <v>529</v>
      </c>
      <c r="D2335" s="298" t="s">
        <v>2869</v>
      </c>
      <c r="E2335" s="298" t="s">
        <v>2863</v>
      </c>
      <c r="F2335" s="298" t="s">
        <v>2864</v>
      </c>
      <c r="G2335" s="298" t="s">
        <v>2865</v>
      </c>
      <c r="H2335" s="298" t="s">
        <v>3135</v>
      </c>
      <c r="I2335" s="298" t="s">
        <v>7516</v>
      </c>
      <c r="J2335" s="300">
        <v>45589</v>
      </c>
      <c r="K2335" s="300">
        <v>45597</v>
      </c>
    </row>
    <row r="2336" spans="1:11" ht="14.9" customHeight="1">
      <c r="A2336" s="298">
        <v>2150347069</v>
      </c>
      <c r="B2336" s="298" t="s">
        <v>2860</v>
      </c>
      <c r="C2336" s="299" t="s">
        <v>508</v>
      </c>
      <c r="D2336" s="298" t="s">
        <v>2862</v>
      </c>
      <c r="E2336" s="298" t="s">
        <v>2863</v>
      </c>
      <c r="F2336" s="298" t="s">
        <v>2864</v>
      </c>
      <c r="G2336" s="298" t="s">
        <v>2865</v>
      </c>
      <c r="H2336" s="298" t="s">
        <v>4356</v>
      </c>
      <c r="I2336" s="298" t="s">
        <v>7517</v>
      </c>
      <c r="J2336" s="300">
        <v>45593</v>
      </c>
      <c r="K2336" s="300">
        <v>45601</v>
      </c>
    </row>
    <row r="2337" spans="1:11" ht="14.9" customHeight="1">
      <c r="A2337" s="298">
        <v>2150354102</v>
      </c>
      <c r="B2337" s="298" t="s">
        <v>2860</v>
      </c>
      <c r="C2337" s="299" t="s">
        <v>739</v>
      </c>
      <c r="D2337" s="298" t="s">
        <v>2869</v>
      </c>
      <c r="E2337" s="298" t="s">
        <v>2863</v>
      </c>
      <c r="F2337" s="298" t="s">
        <v>2864</v>
      </c>
      <c r="G2337" s="298" t="s">
        <v>2923</v>
      </c>
      <c r="H2337" s="298" t="s">
        <v>2978</v>
      </c>
      <c r="I2337" s="298" t="s">
        <v>738</v>
      </c>
      <c r="J2337" s="300" t="s">
        <v>7474</v>
      </c>
      <c r="K2337" s="300" t="s">
        <v>7486</v>
      </c>
    </row>
    <row r="2338" spans="1:11" ht="14.9" customHeight="1">
      <c r="A2338" s="298">
        <v>2150354518</v>
      </c>
      <c r="B2338" s="298" t="s">
        <v>2860</v>
      </c>
      <c r="C2338" s="299" t="s">
        <v>742</v>
      </c>
      <c r="D2338" s="298" t="s">
        <v>2869</v>
      </c>
      <c r="E2338" s="298" t="s">
        <v>2863</v>
      </c>
      <c r="F2338" s="298" t="s">
        <v>2864</v>
      </c>
      <c r="G2338" s="298" t="s">
        <v>2998</v>
      </c>
      <c r="H2338" s="298" t="s">
        <v>2971</v>
      </c>
      <c r="I2338" s="298" t="s">
        <v>741</v>
      </c>
      <c r="J2338" s="300" t="s">
        <v>7458</v>
      </c>
      <c r="K2338" s="300" t="s">
        <v>7459</v>
      </c>
    </row>
    <row r="2339" spans="1:11" ht="14.9" customHeight="1">
      <c r="A2339" s="298">
        <v>2150353675</v>
      </c>
      <c r="B2339" s="298" t="s">
        <v>2860</v>
      </c>
      <c r="C2339" s="299" t="s">
        <v>745</v>
      </c>
      <c r="D2339" s="298" t="s">
        <v>2869</v>
      </c>
      <c r="E2339" s="298" t="s">
        <v>2863</v>
      </c>
      <c r="F2339" s="298" t="s">
        <v>2864</v>
      </c>
      <c r="G2339" s="298" t="s">
        <v>2923</v>
      </c>
      <c r="H2339" s="298" t="s">
        <v>3106</v>
      </c>
      <c r="I2339" s="298" t="s">
        <v>744</v>
      </c>
      <c r="J2339" s="300" t="s">
        <v>7455</v>
      </c>
      <c r="K2339" s="300" t="s">
        <v>7497</v>
      </c>
    </row>
    <row r="2340" spans="1:11" ht="14.9" customHeight="1">
      <c r="A2340" s="298">
        <v>2150354116</v>
      </c>
      <c r="B2340" s="298" t="s">
        <v>2860</v>
      </c>
      <c r="C2340" s="299" t="s">
        <v>750</v>
      </c>
      <c r="D2340" s="298" t="s">
        <v>2876</v>
      </c>
      <c r="E2340" s="298" t="s">
        <v>2863</v>
      </c>
      <c r="F2340" s="298" t="s">
        <v>2864</v>
      </c>
      <c r="G2340" s="298" t="s">
        <v>3285</v>
      </c>
      <c r="H2340" s="298" t="s">
        <v>3801</v>
      </c>
      <c r="I2340" s="298" t="s">
        <v>749</v>
      </c>
      <c r="J2340" s="300" t="s">
        <v>7500</v>
      </c>
      <c r="K2340" s="300" t="s">
        <v>7501</v>
      </c>
    </row>
    <row r="2341" spans="1:11" ht="14.9" customHeight="1">
      <c r="A2341" s="298">
        <v>2150356732</v>
      </c>
      <c r="B2341" s="298" t="s">
        <v>2860</v>
      </c>
      <c r="C2341" s="299" t="s">
        <v>753</v>
      </c>
      <c r="D2341" s="298" t="s">
        <v>2869</v>
      </c>
      <c r="E2341" s="298" t="s">
        <v>2863</v>
      </c>
      <c r="F2341" s="298" t="s">
        <v>2864</v>
      </c>
      <c r="G2341" s="298" t="s">
        <v>2954</v>
      </c>
      <c r="H2341" s="298" t="s">
        <v>4970</v>
      </c>
      <c r="I2341" s="298" t="s">
        <v>752</v>
      </c>
      <c r="J2341" s="300" t="s">
        <v>7500</v>
      </c>
      <c r="K2341" s="300" t="s">
        <v>7501</v>
      </c>
    </row>
    <row r="2342" spans="1:11" ht="14.9" customHeight="1">
      <c r="A2342" s="298">
        <v>2150353390</v>
      </c>
      <c r="B2342" s="298" t="s">
        <v>2860</v>
      </c>
      <c r="C2342" s="299" t="s">
        <v>756</v>
      </c>
      <c r="D2342" s="298" t="s">
        <v>2869</v>
      </c>
      <c r="E2342" s="298" t="s">
        <v>2863</v>
      </c>
      <c r="F2342" s="298" t="s">
        <v>2864</v>
      </c>
      <c r="G2342" s="298" t="s">
        <v>2923</v>
      </c>
      <c r="H2342" s="298" t="s">
        <v>2978</v>
      </c>
      <c r="I2342" s="298" t="s">
        <v>755</v>
      </c>
      <c r="J2342" s="300" t="s">
        <v>7497</v>
      </c>
      <c r="K2342" s="300" t="s">
        <v>7518</v>
      </c>
    </row>
    <row r="2343" spans="1:11" ht="14.9" customHeight="1">
      <c r="A2343" s="298">
        <v>2150353400</v>
      </c>
      <c r="B2343" s="298" t="s">
        <v>2860</v>
      </c>
      <c r="C2343" s="299" t="s">
        <v>758</v>
      </c>
      <c r="D2343" s="298" t="s">
        <v>2869</v>
      </c>
      <c r="E2343" s="298" t="s">
        <v>2863</v>
      </c>
      <c r="F2343" s="298" t="s">
        <v>2864</v>
      </c>
      <c r="G2343" s="298" t="s">
        <v>2923</v>
      </c>
      <c r="H2343" s="298" t="s">
        <v>2978</v>
      </c>
      <c r="I2343" s="298" t="s">
        <v>755</v>
      </c>
      <c r="J2343" s="300" t="s">
        <v>7497</v>
      </c>
      <c r="K2343" s="300" t="s">
        <v>7518</v>
      </c>
    </row>
    <row r="2344" spans="1:11" ht="14.9" customHeight="1">
      <c r="A2344" s="298">
        <v>2150356644</v>
      </c>
      <c r="B2344" s="298" t="s">
        <v>2860</v>
      </c>
      <c r="C2344" s="299" t="s">
        <v>444</v>
      </c>
      <c r="D2344" s="298" t="s">
        <v>2876</v>
      </c>
      <c r="E2344" s="298" t="s">
        <v>2863</v>
      </c>
      <c r="F2344" s="298" t="s">
        <v>2864</v>
      </c>
      <c r="G2344" s="298" t="s">
        <v>2865</v>
      </c>
      <c r="H2344" s="298" t="s">
        <v>2912</v>
      </c>
      <c r="I2344" s="298" t="s">
        <v>7519</v>
      </c>
      <c r="J2344" s="300" t="s">
        <v>7487</v>
      </c>
      <c r="K2344" s="300" t="s">
        <v>7495</v>
      </c>
    </row>
    <row r="2345" spans="1:11" ht="14.9" customHeight="1">
      <c r="A2345" s="298">
        <v>2150357188</v>
      </c>
      <c r="B2345" s="298" t="s">
        <v>2860</v>
      </c>
      <c r="C2345" s="299" t="s">
        <v>491</v>
      </c>
      <c r="D2345" s="298" t="s">
        <v>2876</v>
      </c>
      <c r="E2345" s="298" t="s">
        <v>2863</v>
      </c>
      <c r="F2345" s="298" t="s">
        <v>2864</v>
      </c>
      <c r="G2345" s="298" t="s">
        <v>2865</v>
      </c>
      <c r="H2345" s="298" t="s">
        <v>2912</v>
      </c>
      <c r="I2345" s="298" t="s">
        <v>7520</v>
      </c>
      <c r="J2345" s="300" t="s">
        <v>7493</v>
      </c>
      <c r="K2345" s="300" t="s">
        <v>7507</v>
      </c>
    </row>
    <row r="2346" spans="1:11" ht="14.9" customHeight="1">
      <c r="A2346" s="298">
        <v>2150350707</v>
      </c>
      <c r="B2346" s="298" t="s">
        <v>2860</v>
      </c>
      <c r="C2346" s="299" t="s">
        <v>494</v>
      </c>
      <c r="D2346" s="298" t="s">
        <v>2869</v>
      </c>
      <c r="E2346" s="298" t="s">
        <v>2863</v>
      </c>
      <c r="F2346" s="298" t="s">
        <v>2864</v>
      </c>
      <c r="G2346" s="298" t="s">
        <v>2865</v>
      </c>
      <c r="H2346" s="298" t="s">
        <v>4758</v>
      </c>
      <c r="I2346" s="298" t="s">
        <v>7521</v>
      </c>
      <c r="J2346" s="300" t="s">
        <v>7493</v>
      </c>
      <c r="K2346" s="300" t="s">
        <v>7507</v>
      </c>
    </row>
    <row r="2347" spans="1:11" ht="14.9" customHeight="1">
      <c r="A2347" s="298">
        <v>2150352539</v>
      </c>
      <c r="B2347" s="298" t="s">
        <v>2860</v>
      </c>
      <c r="C2347" s="299" t="s">
        <v>504</v>
      </c>
      <c r="D2347" s="298" t="s">
        <v>2869</v>
      </c>
      <c r="E2347" s="298" t="s">
        <v>2863</v>
      </c>
      <c r="F2347" s="298" t="s">
        <v>2864</v>
      </c>
      <c r="G2347" s="298" t="s">
        <v>2865</v>
      </c>
      <c r="H2347" s="298" t="s">
        <v>3247</v>
      </c>
      <c r="I2347" s="298" t="s">
        <v>7522</v>
      </c>
      <c r="J2347" s="300" t="s">
        <v>7501</v>
      </c>
      <c r="K2347" s="300" t="s">
        <v>7523</v>
      </c>
    </row>
    <row r="2348" spans="1:11" ht="14.9" customHeight="1">
      <c r="A2348" s="298">
        <v>2150355093</v>
      </c>
      <c r="B2348" s="298" t="s">
        <v>2860</v>
      </c>
      <c r="C2348" s="299" t="s">
        <v>761</v>
      </c>
      <c r="D2348" s="298" t="s">
        <v>2876</v>
      </c>
      <c r="E2348" s="298" t="s">
        <v>2863</v>
      </c>
      <c r="F2348" s="298" t="s">
        <v>2864</v>
      </c>
      <c r="G2348" s="298" t="s">
        <v>3930</v>
      </c>
      <c r="H2348" s="298" t="s">
        <v>6791</v>
      </c>
      <c r="I2348" s="298" t="s">
        <v>760</v>
      </c>
      <c r="J2348" s="300" t="s">
        <v>7501</v>
      </c>
      <c r="K2348" s="300" t="s">
        <v>7523</v>
      </c>
    </row>
    <row r="2349" spans="1:11" ht="14.9" customHeight="1">
      <c r="A2349" s="298">
        <v>2150354630</v>
      </c>
      <c r="B2349" s="298" t="s">
        <v>2860</v>
      </c>
      <c r="C2349" s="299" t="s">
        <v>764</v>
      </c>
      <c r="D2349" s="298" t="s">
        <v>2869</v>
      </c>
      <c r="E2349" s="298" t="s">
        <v>2863</v>
      </c>
      <c r="F2349" s="298" t="s">
        <v>2864</v>
      </c>
      <c r="G2349" s="298" t="s">
        <v>2911</v>
      </c>
      <c r="H2349" s="298" t="s">
        <v>2960</v>
      </c>
      <c r="I2349" s="298" t="s">
        <v>763</v>
      </c>
      <c r="J2349" s="300" t="s">
        <v>7518</v>
      </c>
      <c r="K2349" s="300" t="s">
        <v>7524</v>
      </c>
    </row>
    <row r="2350" spans="1:11" ht="14.9" customHeight="1">
      <c r="A2350" s="298">
        <v>2150357240</v>
      </c>
      <c r="B2350" s="298" t="s">
        <v>2860</v>
      </c>
      <c r="C2350" s="299" t="s">
        <v>595</v>
      </c>
      <c r="D2350" s="298" t="s">
        <v>2876</v>
      </c>
      <c r="E2350" s="298" t="s">
        <v>2863</v>
      </c>
      <c r="F2350" s="298" t="s">
        <v>2864</v>
      </c>
      <c r="G2350" s="298" t="s">
        <v>2865</v>
      </c>
      <c r="H2350" s="298" t="s">
        <v>7525</v>
      </c>
      <c r="I2350" s="298" t="s">
        <v>7526</v>
      </c>
      <c r="J2350" s="300" t="s">
        <v>7518</v>
      </c>
      <c r="K2350" s="300" t="s">
        <v>7524</v>
      </c>
    </row>
    <row r="2351" spans="1:11" ht="14.9" customHeight="1">
      <c r="A2351" s="298">
        <v>2150365023</v>
      </c>
      <c r="B2351" s="298" t="s">
        <v>2860</v>
      </c>
      <c r="C2351" s="299" t="s">
        <v>767</v>
      </c>
      <c r="D2351" s="298" t="s">
        <v>2869</v>
      </c>
      <c r="E2351" s="298" t="s">
        <v>2863</v>
      </c>
      <c r="F2351" s="298" t="s">
        <v>2864</v>
      </c>
      <c r="G2351" s="298" t="s">
        <v>7315</v>
      </c>
      <c r="H2351" s="298" t="s">
        <v>2960</v>
      </c>
      <c r="I2351" s="298" t="s">
        <v>766</v>
      </c>
      <c r="J2351" s="300">
        <v>45552</v>
      </c>
      <c r="K2351" s="300">
        <v>45560</v>
      </c>
    </row>
    <row r="2352" spans="1:11" ht="14.9" customHeight="1">
      <c r="A2352" s="298">
        <v>2150365506</v>
      </c>
      <c r="B2352" s="298" t="s">
        <v>2860</v>
      </c>
      <c r="C2352" s="299" t="s">
        <v>770</v>
      </c>
      <c r="D2352" s="298" t="s">
        <v>2869</v>
      </c>
      <c r="E2352" s="298" t="s">
        <v>2863</v>
      </c>
      <c r="F2352" s="298" t="s">
        <v>2864</v>
      </c>
      <c r="G2352" s="298" t="s">
        <v>2911</v>
      </c>
      <c r="H2352" s="298" t="s">
        <v>2960</v>
      </c>
      <c r="I2352" s="298" t="s">
        <v>769</v>
      </c>
      <c r="J2352" s="300">
        <v>45553</v>
      </c>
      <c r="K2352" s="300">
        <v>45561</v>
      </c>
    </row>
    <row r="2353" spans="1:11" ht="14.9" customHeight="1">
      <c r="A2353" s="298">
        <v>2150365545</v>
      </c>
      <c r="B2353" s="298" t="s">
        <v>2860</v>
      </c>
      <c r="C2353" s="299" t="s">
        <v>773</v>
      </c>
      <c r="D2353" s="298" t="s">
        <v>2869</v>
      </c>
      <c r="E2353" s="298" t="s">
        <v>2863</v>
      </c>
      <c r="F2353" s="298" t="s">
        <v>2864</v>
      </c>
      <c r="G2353" s="298" t="s">
        <v>3644</v>
      </c>
      <c r="H2353" s="298" t="s">
        <v>2999</v>
      </c>
      <c r="I2353" s="298" t="s">
        <v>772</v>
      </c>
      <c r="J2353" s="300">
        <v>45553</v>
      </c>
      <c r="K2353" s="300">
        <v>45561</v>
      </c>
    </row>
    <row r="2354" spans="1:11" ht="14.9" customHeight="1">
      <c r="A2354" s="298">
        <v>2150365949</v>
      </c>
      <c r="B2354" s="298" t="s">
        <v>2860</v>
      </c>
      <c r="C2354" s="299" t="s">
        <v>776</v>
      </c>
      <c r="D2354" s="298" t="s">
        <v>2869</v>
      </c>
      <c r="E2354" s="298" t="s">
        <v>2863</v>
      </c>
      <c r="F2354" s="298" t="s">
        <v>2864</v>
      </c>
      <c r="G2354" s="298" t="s">
        <v>2920</v>
      </c>
      <c r="H2354" s="298" t="s">
        <v>2999</v>
      </c>
      <c r="I2354" s="298" t="s">
        <v>775</v>
      </c>
      <c r="J2354" s="300">
        <v>45559</v>
      </c>
      <c r="K2354" s="300">
        <v>45567</v>
      </c>
    </row>
    <row r="2355" spans="1:11" ht="14.9" customHeight="1">
      <c r="A2355" s="298">
        <v>2150365003</v>
      </c>
      <c r="B2355" s="298" t="s">
        <v>2860</v>
      </c>
      <c r="C2355" s="299" t="s">
        <v>779</v>
      </c>
      <c r="D2355" s="298" t="s">
        <v>2862</v>
      </c>
      <c r="E2355" s="298" t="s">
        <v>2863</v>
      </c>
      <c r="F2355" s="298" t="s">
        <v>2864</v>
      </c>
      <c r="G2355" s="298" t="s">
        <v>2923</v>
      </c>
      <c r="H2355" s="298" t="s">
        <v>7496</v>
      </c>
      <c r="I2355" s="298" t="s">
        <v>778</v>
      </c>
      <c r="J2355" s="300">
        <v>45566</v>
      </c>
      <c r="K2355" s="300">
        <v>45574</v>
      </c>
    </row>
    <row r="2356" spans="1:11" ht="14.9" customHeight="1">
      <c r="A2356" s="298">
        <v>2150365748</v>
      </c>
      <c r="B2356" s="298" t="s">
        <v>2860</v>
      </c>
      <c r="C2356" s="299" t="s">
        <v>781</v>
      </c>
      <c r="D2356" s="298" t="s">
        <v>2869</v>
      </c>
      <c r="E2356" s="298" t="s">
        <v>2863</v>
      </c>
      <c r="F2356" s="298" t="s">
        <v>2864</v>
      </c>
      <c r="G2356" s="298" t="s">
        <v>2923</v>
      </c>
      <c r="H2356" s="298" t="s">
        <v>3112</v>
      </c>
      <c r="I2356" s="298" t="s">
        <v>780</v>
      </c>
      <c r="J2356" s="300">
        <v>45571</v>
      </c>
      <c r="K2356" s="300">
        <v>45579</v>
      </c>
    </row>
    <row r="2357" spans="1:11" ht="14.9" customHeight="1">
      <c r="A2357" s="298">
        <v>2150364098</v>
      </c>
      <c r="B2357" s="298" t="s">
        <v>2860</v>
      </c>
      <c r="C2357" s="299" t="s">
        <v>784</v>
      </c>
      <c r="D2357" s="298" t="s">
        <v>2869</v>
      </c>
      <c r="E2357" s="298" t="s">
        <v>2863</v>
      </c>
      <c r="F2357" s="298" t="s">
        <v>2864</v>
      </c>
      <c r="G2357" s="298" t="s">
        <v>2906</v>
      </c>
      <c r="H2357" s="298" t="s">
        <v>3106</v>
      </c>
      <c r="I2357" s="298" t="s">
        <v>783</v>
      </c>
      <c r="J2357" s="300">
        <v>45572</v>
      </c>
      <c r="K2357" s="300">
        <v>45580</v>
      </c>
    </row>
    <row r="2358" spans="1:11" ht="14.9" customHeight="1">
      <c r="A2358" s="298">
        <v>2150362715</v>
      </c>
      <c r="B2358" s="298" t="s">
        <v>2860</v>
      </c>
      <c r="C2358" s="299" t="s">
        <v>786</v>
      </c>
      <c r="D2358" s="298" t="s">
        <v>2869</v>
      </c>
      <c r="E2358" s="298" t="s">
        <v>2863</v>
      </c>
      <c r="F2358" s="298" t="s">
        <v>2864</v>
      </c>
      <c r="G2358" s="298" t="s">
        <v>3285</v>
      </c>
      <c r="H2358" s="298" t="s">
        <v>2978</v>
      </c>
      <c r="I2358" s="298" t="s">
        <v>599</v>
      </c>
      <c r="J2358" s="300">
        <v>45574</v>
      </c>
      <c r="K2358" s="300">
        <v>45582</v>
      </c>
    </row>
    <row r="2359" spans="1:11" ht="14.9" customHeight="1">
      <c r="A2359" s="298">
        <v>2150363115</v>
      </c>
      <c r="B2359" s="298" t="s">
        <v>2860</v>
      </c>
      <c r="C2359" s="299" t="s">
        <v>788</v>
      </c>
      <c r="D2359" s="298" t="s">
        <v>2869</v>
      </c>
      <c r="E2359" s="298" t="s">
        <v>2863</v>
      </c>
      <c r="F2359" s="298" t="s">
        <v>2864</v>
      </c>
      <c r="G2359" s="298" t="s">
        <v>3285</v>
      </c>
      <c r="H2359" s="298" t="s">
        <v>2978</v>
      </c>
      <c r="I2359" s="298" t="s">
        <v>599</v>
      </c>
      <c r="J2359" s="300">
        <v>45574</v>
      </c>
      <c r="K2359" s="300">
        <v>45582</v>
      </c>
    </row>
    <row r="2360" spans="1:11" ht="14.9" customHeight="1">
      <c r="A2360" s="298">
        <v>2150363202</v>
      </c>
      <c r="B2360" s="298" t="s">
        <v>2860</v>
      </c>
      <c r="C2360" s="299" t="s">
        <v>790</v>
      </c>
      <c r="D2360" s="298" t="s">
        <v>2869</v>
      </c>
      <c r="E2360" s="298" t="s">
        <v>2863</v>
      </c>
      <c r="F2360" s="298" t="s">
        <v>2864</v>
      </c>
      <c r="G2360" s="298" t="s">
        <v>3285</v>
      </c>
      <c r="H2360" s="298" t="s">
        <v>2978</v>
      </c>
      <c r="I2360" s="298" t="s">
        <v>599</v>
      </c>
      <c r="J2360" s="300">
        <v>45574</v>
      </c>
      <c r="K2360" s="300">
        <v>45582</v>
      </c>
    </row>
    <row r="2361" spans="1:11" ht="14.9" customHeight="1">
      <c r="A2361" s="298">
        <v>2150363209</v>
      </c>
      <c r="B2361" s="298" t="s">
        <v>2860</v>
      </c>
      <c r="C2361" s="299" t="s">
        <v>792</v>
      </c>
      <c r="D2361" s="298" t="s">
        <v>2869</v>
      </c>
      <c r="E2361" s="298" t="s">
        <v>2863</v>
      </c>
      <c r="F2361" s="298" t="s">
        <v>2864</v>
      </c>
      <c r="G2361" s="298" t="s">
        <v>3285</v>
      </c>
      <c r="H2361" s="298" t="s">
        <v>2978</v>
      </c>
      <c r="I2361" s="298" t="s">
        <v>599</v>
      </c>
      <c r="J2361" s="300">
        <v>45574</v>
      </c>
      <c r="K2361" s="300">
        <v>45582</v>
      </c>
    </row>
    <row r="2362" spans="1:11" ht="14.9" customHeight="1">
      <c r="A2362" s="298">
        <v>2150363224</v>
      </c>
      <c r="B2362" s="298" t="s">
        <v>2860</v>
      </c>
      <c r="C2362" s="299" t="s">
        <v>794</v>
      </c>
      <c r="D2362" s="298" t="s">
        <v>2869</v>
      </c>
      <c r="E2362" s="298" t="s">
        <v>2863</v>
      </c>
      <c r="F2362" s="298" t="s">
        <v>2864</v>
      </c>
      <c r="G2362" s="298" t="s">
        <v>3285</v>
      </c>
      <c r="H2362" s="298" t="s">
        <v>2978</v>
      </c>
      <c r="I2362" s="298" t="s">
        <v>599</v>
      </c>
      <c r="J2362" s="300">
        <v>45574</v>
      </c>
      <c r="K2362" s="300">
        <v>45582</v>
      </c>
    </row>
    <row r="2363" spans="1:11" ht="14.9" customHeight="1">
      <c r="A2363" s="298">
        <v>2150363233</v>
      </c>
      <c r="B2363" s="298" t="s">
        <v>2860</v>
      </c>
      <c r="C2363" s="299" t="s">
        <v>796</v>
      </c>
      <c r="D2363" s="298" t="s">
        <v>2869</v>
      </c>
      <c r="E2363" s="298" t="s">
        <v>2863</v>
      </c>
      <c r="F2363" s="298" t="s">
        <v>2864</v>
      </c>
      <c r="G2363" s="298" t="s">
        <v>3285</v>
      </c>
      <c r="H2363" s="298" t="s">
        <v>2978</v>
      </c>
      <c r="I2363" s="298" t="s">
        <v>599</v>
      </c>
      <c r="J2363" s="300">
        <v>45574</v>
      </c>
      <c r="K2363" s="300">
        <v>45582</v>
      </c>
    </row>
    <row r="2364" spans="1:11" ht="14.9" customHeight="1">
      <c r="A2364" s="298">
        <v>2150363243</v>
      </c>
      <c r="B2364" s="298" t="s">
        <v>2860</v>
      </c>
      <c r="C2364" s="299" t="s">
        <v>798</v>
      </c>
      <c r="D2364" s="298" t="s">
        <v>2869</v>
      </c>
      <c r="E2364" s="298" t="s">
        <v>2863</v>
      </c>
      <c r="F2364" s="298" t="s">
        <v>2864</v>
      </c>
      <c r="G2364" s="298" t="s">
        <v>3285</v>
      </c>
      <c r="H2364" s="298" t="s">
        <v>2978</v>
      </c>
      <c r="I2364" s="298" t="s">
        <v>599</v>
      </c>
      <c r="J2364" s="300">
        <v>45574</v>
      </c>
      <c r="K2364" s="300">
        <v>45582</v>
      </c>
    </row>
    <row r="2365" spans="1:11" ht="14.9" customHeight="1">
      <c r="A2365" s="298">
        <v>2150366053</v>
      </c>
      <c r="B2365" s="298" t="s">
        <v>2860</v>
      </c>
      <c r="C2365" s="299" t="s">
        <v>801</v>
      </c>
      <c r="D2365" s="298" t="s">
        <v>2876</v>
      </c>
      <c r="E2365" s="298" t="s">
        <v>2863</v>
      </c>
      <c r="F2365" s="298" t="s">
        <v>2864</v>
      </c>
      <c r="G2365" s="298" t="s">
        <v>3930</v>
      </c>
      <c r="H2365" s="298" t="s">
        <v>6791</v>
      </c>
      <c r="I2365" s="298" t="s">
        <v>800</v>
      </c>
      <c r="J2365" s="300">
        <v>45589</v>
      </c>
      <c r="K2365" s="300">
        <v>45597</v>
      </c>
    </row>
    <row r="2366" spans="1:11" ht="14.9" customHeight="1">
      <c r="A2366" s="298">
        <v>2150366100</v>
      </c>
      <c r="B2366" s="298" t="s">
        <v>2860</v>
      </c>
      <c r="C2366" s="299" t="s">
        <v>804</v>
      </c>
      <c r="D2366" s="298" t="s">
        <v>2876</v>
      </c>
      <c r="E2366" s="298" t="s">
        <v>2863</v>
      </c>
      <c r="F2366" s="298" t="s">
        <v>2864</v>
      </c>
      <c r="G2366" s="298" t="s">
        <v>3930</v>
      </c>
      <c r="H2366" s="298" t="s">
        <v>6791</v>
      </c>
      <c r="I2366" s="298" t="s">
        <v>803</v>
      </c>
      <c r="J2366" s="300">
        <v>45589</v>
      </c>
      <c r="K2366" s="300">
        <v>45597</v>
      </c>
    </row>
    <row r="2367" spans="1:11" ht="14.9" customHeight="1">
      <c r="A2367" s="298">
        <v>2150366145</v>
      </c>
      <c r="B2367" s="298" t="s">
        <v>2860</v>
      </c>
      <c r="C2367" s="299" t="s">
        <v>807</v>
      </c>
      <c r="D2367" s="298" t="s">
        <v>2876</v>
      </c>
      <c r="E2367" s="298" t="s">
        <v>2863</v>
      </c>
      <c r="F2367" s="298" t="s">
        <v>2864</v>
      </c>
      <c r="G2367" s="298" t="s">
        <v>3930</v>
      </c>
      <c r="H2367" s="298" t="s">
        <v>6791</v>
      </c>
      <c r="I2367" s="298" t="s">
        <v>806</v>
      </c>
      <c r="J2367" s="300">
        <v>45589</v>
      </c>
      <c r="K2367" s="300">
        <v>45597</v>
      </c>
    </row>
    <row r="2368" spans="1:11" ht="14.9" customHeight="1">
      <c r="A2368" s="298">
        <v>2150362584</v>
      </c>
      <c r="B2368" s="298" t="s">
        <v>2860</v>
      </c>
      <c r="C2368" s="299" t="s">
        <v>705</v>
      </c>
      <c r="D2368" s="298" t="s">
        <v>2876</v>
      </c>
      <c r="E2368" s="298" t="s">
        <v>2863</v>
      </c>
      <c r="F2368" s="298" t="s">
        <v>2864</v>
      </c>
      <c r="G2368" s="298" t="s">
        <v>2865</v>
      </c>
      <c r="H2368" s="298" t="s">
        <v>2873</v>
      </c>
      <c r="I2368" s="298" t="s">
        <v>704</v>
      </c>
      <c r="J2368" s="300">
        <v>45593</v>
      </c>
      <c r="K2368" s="300">
        <v>45601</v>
      </c>
    </row>
    <row r="2369" spans="1:11" ht="14.9" customHeight="1">
      <c r="A2369" s="298">
        <v>2150368684</v>
      </c>
      <c r="B2369" s="298" t="s">
        <v>2860</v>
      </c>
      <c r="C2369" s="299" t="s">
        <v>816</v>
      </c>
      <c r="D2369" s="298" t="s">
        <v>2869</v>
      </c>
      <c r="E2369" s="298" t="s">
        <v>2863</v>
      </c>
      <c r="F2369" s="298" t="s">
        <v>2864</v>
      </c>
      <c r="G2369" s="298" t="s">
        <v>2902</v>
      </c>
      <c r="H2369" s="298" t="s">
        <v>7527</v>
      </c>
      <c r="I2369" s="298" t="s">
        <v>815</v>
      </c>
      <c r="J2369" s="300" t="s">
        <v>7363</v>
      </c>
      <c r="K2369" s="300" t="s">
        <v>7375</v>
      </c>
    </row>
    <row r="2370" spans="1:11" ht="14.9" customHeight="1">
      <c r="A2370" s="298">
        <v>2150369009</v>
      </c>
      <c r="B2370" s="298" t="s">
        <v>2860</v>
      </c>
      <c r="C2370" s="299" t="s">
        <v>425</v>
      </c>
      <c r="D2370" s="298" t="s">
        <v>2862</v>
      </c>
      <c r="E2370" s="298" t="s">
        <v>2863</v>
      </c>
      <c r="F2370" s="298" t="s">
        <v>2864</v>
      </c>
      <c r="G2370" s="298" t="s">
        <v>2865</v>
      </c>
      <c r="H2370" s="298" t="s">
        <v>4356</v>
      </c>
      <c r="I2370" s="298" t="s">
        <v>7528</v>
      </c>
      <c r="J2370" s="300" t="s">
        <v>7529</v>
      </c>
      <c r="K2370" s="300" t="s">
        <v>7530</v>
      </c>
    </row>
    <row r="2371" spans="1:11" ht="14.9" customHeight="1">
      <c r="A2371" s="298">
        <v>2150380261</v>
      </c>
      <c r="B2371" s="298" t="s">
        <v>2860</v>
      </c>
      <c r="C2371" s="299" t="s">
        <v>826</v>
      </c>
      <c r="D2371" s="298">
        <v>67</v>
      </c>
      <c r="E2371" s="298" t="s">
        <v>2863</v>
      </c>
      <c r="F2371" s="298" t="s">
        <v>2864</v>
      </c>
      <c r="G2371" s="298" t="s">
        <v>2923</v>
      </c>
      <c r="H2371" s="298" t="s">
        <v>3336</v>
      </c>
      <c r="I2371" s="298" t="s">
        <v>825</v>
      </c>
      <c r="J2371" s="300">
        <v>45578</v>
      </c>
      <c r="K2371" s="300">
        <v>45586</v>
      </c>
    </row>
    <row r="2372" spans="1:11" ht="14.9" customHeight="1">
      <c r="A2372" s="298">
        <v>2150376503</v>
      </c>
      <c r="B2372" s="298" t="s">
        <v>2860</v>
      </c>
      <c r="C2372" s="299" t="s">
        <v>829</v>
      </c>
      <c r="D2372" s="298" t="s">
        <v>2876</v>
      </c>
      <c r="E2372" s="298" t="s">
        <v>2863</v>
      </c>
      <c r="F2372" s="298" t="s">
        <v>2864</v>
      </c>
      <c r="G2372" s="298" t="s">
        <v>3147</v>
      </c>
      <c r="H2372" s="298" t="s">
        <v>3054</v>
      </c>
      <c r="I2372" s="298" t="s">
        <v>828</v>
      </c>
      <c r="J2372" s="300">
        <v>45583</v>
      </c>
      <c r="K2372" s="300">
        <v>45591</v>
      </c>
    </row>
    <row r="2373" spans="1:11" ht="14.9" customHeight="1">
      <c r="A2373" s="298">
        <v>2150375415</v>
      </c>
      <c r="B2373" s="298" t="s">
        <v>2860</v>
      </c>
      <c r="C2373" s="299" t="s">
        <v>710</v>
      </c>
      <c r="D2373" s="298" t="s">
        <v>2876</v>
      </c>
      <c r="E2373" s="298" t="s">
        <v>2863</v>
      </c>
      <c r="F2373" s="298" t="s">
        <v>2864</v>
      </c>
      <c r="G2373" s="298" t="s">
        <v>2865</v>
      </c>
      <c r="H2373" s="298" t="s">
        <v>3054</v>
      </c>
      <c r="I2373" s="298" t="s">
        <v>7531</v>
      </c>
      <c r="J2373" s="300">
        <v>45593</v>
      </c>
      <c r="K2373" s="300">
        <v>45601</v>
      </c>
    </row>
    <row r="2374" spans="1:11" ht="14.9" customHeight="1">
      <c r="A2374" s="298">
        <v>2150377955</v>
      </c>
      <c r="B2374" s="298" t="s">
        <v>2860</v>
      </c>
      <c r="C2374" s="299" t="s">
        <v>831</v>
      </c>
      <c r="D2374" s="298" t="s">
        <v>2862</v>
      </c>
      <c r="E2374" s="298" t="s">
        <v>2863</v>
      </c>
      <c r="F2374" s="298" t="s">
        <v>2864</v>
      </c>
      <c r="G2374" s="298" t="s">
        <v>3409</v>
      </c>
      <c r="H2374" s="298" t="s">
        <v>2935</v>
      </c>
      <c r="I2374" s="298" t="s">
        <v>830</v>
      </c>
      <c r="J2374" s="300">
        <v>45595</v>
      </c>
      <c r="K2374" s="300">
        <v>45603</v>
      </c>
    </row>
    <row r="2375" spans="1:11" ht="14.9" customHeight="1">
      <c r="A2375" s="298">
        <v>2150384886</v>
      </c>
      <c r="B2375" s="298" t="s">
        <v>2860</v>
      </c>
      <c r="C2375" s="299" t="s">
        <v>838</v>
      </c>
      <c r="D2375" s="298" t="s">
        <v>2869</v>
      </c>
      <c r="E2375" s="298" t="s">
        <v>2863</v>
      </c>
      <c r="F2375" s="298" t="s">
        <v>2864</v>
      </c>
      <c r="G2375" s="298" t="s">
        <v>2923</v>
      </c>
      <c r="H2375" s="298" t="s">
        <v>3026</v>
      </c>
      <c r="I2375" s="298" t="s">
        <v>837</v>
      </c>
      <c r="J2375" s="300">
        <v>45576</v>
      </c>
      <c r="K2375" s="300">
        <v>45584</v>
      </c>
    </row>
    <row r="2376" spans="1:11" ht="14.9" customHeight="1">
      <c r="A2376" s="298">
        <v>2150385798</v>
      </c>
      <c r="B2376" s="298" t="s">
        <v>2860</v>
      </c>
      <c r="C2376" s="299" t="s">
        <v>841</v>
      </c>
      <c r="D2376" s="298" t="s">
        <v>2869</v>
      </c>
      <c r="E2376" s="298" t="s">
        <v>2863</v>
      </c>
      <c r="F2376" s="298" t="s">
        <v>2864</v>
      </c>
      <c r="G2376" s="298" t="s">
        <v>2902</v>
      </c>
      <c r="H2376" s="298" t="s">
        <v>3247</v>
      </c>
      <c r="I2376" s="298" t="s">
        <v>840</v>
      </c>
      <c r="J2376" s="300">
        <v>45579</v>
      </c>
      <c r="K2376" s="300">
        <v>45587</v>
      </c>
    </row>
    <row r="2377" spans="1:11" ht="14.9" customHeight="1">
      <c r="A2377" s="298">
        <v>2150385893</v>
      </c>
      <c r="B2377" s="298" t="s">
        <v>2860</v>
      </c>
      <c r="C2377" s="299" t="s">
        <v>844</v>
      </c>
      <c r="D2377" s="298" t="s">
        <v>2869</v>
      </c>
      <c r="E2377" s="298" t="s">
        <v>2863</v>
      </c>
      <c r="F2377" s="298" t="s">
        <v>2864</v>
      </c>
      <c r="G2377" s="298" t="s">
        <v>2923</v>
      </c>
      <c r="H2377" s="298" t="s">
        <v>3037</v>
      </c>
      <c r="I2377" s="298" t="s">
        <v>843</v>
      </c>
      <c r="J2377" s="300">
        <v>45581</v>
      </c>
      <c r="K2377" s="300">
        <v>45589</v>
      </c>
    </row>
    <row r="2378" spans="1:11" ht="14.9" customHeight="1">
      <c r="A2378" s="298">
        <v>2150384795</v>
      </c>
      <c r="B2378" s="298" t="s">
        <v>2860</v>
      </c>
      <c r="C2378" s="299" t="s">
        <v>847</v>
      </c>
      <c r="D2378" s="298" t="s">
        <v>2869</v>
      </c>
      <c r="E2378" s="298" t="s">
        <v>2863</v>
      </c>
      <c r="F2378" s="298" t="s">
        <v>2864</v>
      </c>
      <c r="G2378" s="298" t="s">
        <v>2923</v>
      </c>
      <c r="H2378" s="298" t="s">
        <v>2978</v>
      </c>
      <c r="I2378" s="298" t="s">
        <v>846</v>
      </c>
      <c r="J2378" s="300">
        <v>45583</v>
      </c>
      <c r="K2378" s="300">
        <v>45591</v>
      </c>
    </row>
    <row r="2379" spans="1:11" ht="14.9" customHeight="1">
      <c r="A2379" s="298">
        <v>2150386118</v>
      </c>
      <c r="B2379" s="298" t="s">
        <v>2860</v>
      </c>
      <c r="C2379" s="299" t="s">
        <v>681</v>
      </c>
      <c r="D2379" s="298" t="s">
        <v>2869</v>
      </c>
      <c r="E2379" s="298" t="s">
        <v>2863</v>
      </c>
      <c r="F2379" s="298" t="s">
        <v>2864</v>
      </c>
      <c r="G2379" s="298" t="s">
        <v>2865</v>
      </c>
      <c r="H2379" s="298" t="s">
        <v>4758</v>
      </c>
      <c r="I2379" s="298" t="s">
        <v>7532</v>
      </c>
      <c r="J2379" s="300">
        <v>45594</v>
      </c>
      <c r="K2379" s="300">
        <v>45602</v>
      </c>
    </row>
    <row r="2380" spans="1:11" ht="14.9" customHeight="1">
      <c r="A2380" s="298">
        <v>2150388801</v>
      </c>
      <c r="B2380" s="298" t="s">
        <v>2860</v>
      </c>
      <c r="C2380" s="299" t="s">
        <v>849</v>
      </c>
      <c r="D2380" s="298" t="s">
        <v>2869</v>
      </c>
      <c r="E2380" s="298" t="s">
        <v>2863</v>
      </c>
      <c r="F2380" s="298" t="s">
        <v>2864</v>
      </c>
      <c r="G2380" s="298" t="s">
        <v>2939</v>
      </c>
      <c r="H2380" s="298" t="s">
        <v>4024</v>
      </c>
      <c r="I2380" s="298" t="s">
        <v>848</v>
      </c>
      <c r="J2380" s="300">
        <v>45597</v>
      </c>
      <c r="K2380" s="300">
        <v>45605</v>
      </c>
    </row>
    <row r="2381" spans="1:11" ht="14.9" customHeight="1">
      <c r="A2381" s="298">
        <v>2150388060</v>
      </c>
      <c r="B2381" s="298" t="s">
        <v>2860</v>
      </c>
      <c r="C2381" s="299" t="s">
        <v>853</v>
      </c>
      <c r="D2381" s="298" t="s">
        <v>2869</v>
      </c>
      <c r="E2381" s="298" t="s">
        <v>2863</v>
      </c>
      <c r="F2381" s="298" t="s">
        <v>2864</v>
      </c>
      <c r="G2381" s="298" t="s">
        <v>2906</v>
      </c>
      <c r="H2381" s="298" t="s">
        <v>3322</v>
      </c>
      <c r="I2381" s="298" t="s">
        <v>852</v>
      </c>
      <c r="J2381" s="300">
        <v>45600</v>
      </c>
      <c r="K2381" s="300">
        <v>45608</v>
      </c>
    </row>
    <row r="2382" spans="1:11" ht="14.9" customHeight="1">
      <c r="A2382" s="298">
        <v>2150399812</v>
      </c>
      <c r="B2382" s="298" t="s">
        <v>2860</v>
      </c>
      <c r="C2382" s="299" t="s">
        <v>861</v>
      </c>
      <c r="D2382" s="298" t="s">
        <v>2869</v>
      </c>
      <c r="E2382" s="298" t="s">
        <v>2863</v>
      </c>
      <c r="F2382" s="298" t="s">
        <v>2864</v>
      </c>
      <c r="G2382" s="298" t="s">
        <v>2923</v>
      </c>
      <c r="H2382" s="298" t="s">
        <v>5425</v>
      </c>
      <c r="I2382" s="298" t="s">
        <v>860</v>
      </c>
      <c r="J2382" s="300" t="s">
        <v>7063</v>
      </c>
      <c r="K2382" s="300" t="s">
        <v>7329</v>
      </c>
    </row>
    <row r="2383" spans="1:11" ht="14.9" customHeight="1">
      <c r="A2383" s="298">
        <v>2150388311</v>
      </c>
      <c r="B2383" s="298" t="s">
        <v>2860</v>
      </c>
      <c r="C2383" s="299" t="s">
        <v>865</v>
      </c>
      <c r="D2383" s="298" t="s">
        <v>2862</v>
      </c>
      <c r="E2383" s="298" t="s">
        <v>2863</v>
      </c>
      <c r="F2383" s="298" t="s">
        <v>2864</v>
      </c>
      <c r="G2383" s="298" t="s">
        <v>4001</v>
      </c>
      <c r="H2383" s="298" t="s">
        <v>2884</v>
      </c>
      <c r="I2383" s="298" t="s">
        <v>864</v>
      </c>
      <c r="J2383" s="300" t="s">
        <v>7533</v>
      </c>
      <c r="K2383" s="300" t="s">
        <v>7534</v>
      </c>
    </row>
    <row r="2384" spans="1:11" ht="14.9" customHeight="1">
      <c r="A2384" s="298">
        <v>2150395254</v>
      </c>
      <c r="B2384" s="298" t="s">
        <v>2860</v>
      </c>
      <c r="C2384" s="299" t="s">
        <v>670</v>
      </c>
      <c r="D2384" s="298" t="s">
        <v>2869</v>
      </c>
      <c r="E2384" s="298" t="s">
        <v>2863</v>
      </c>
      <c r="F2384" s="298" t="s">
        <v>2864</v>
      </c>
      <c r="G2384" s="298" t="s">
        <v>2865</v>
      </c>
      <c r="H2384" s="298" t="s">
        <v>4758</v>
      </c>
      <c r="I2384" s="298" t="s">
        <v>7535</v>
      </c>
      <c r="J2384" s="300" t="s">
        <v>7536</v>
      </c>
      <c r="K2384" s="300" t="s">
        <v>7537</v>
      </c>
    </row>
    <row r="2385" spans="1:11" ht="14.9" customHeight="1">
      <c r="A2385" s="298">
        <v>2150398708</v>
      </c>
      <c r="B2385" s="298" t="s">
        <v>2860</v>
      </c>
      <c r="C2385" s="299" t="s">
        <v>687</v>
      </c>
      <c r="D2385" s="298" t="s">
        <v>2876</v>
      </c>
      <c r="E2385" s="298" t="s">
        <v>2863</v>
      </c>
      <c r="F2385" s="298" t="s">
        <v>2864</v>
      </c>
      <c r="G2385" s="298" t="s">
        <v>2865</v>
      </c>
      <c r="H2385" s="298" t="s">
        <v>2912</v>
      </c>
      <c r="I2385" s="298" t="s">
        <v>7538</v>
      </c>
      <c r="J2385" s="300" t="s">
        <v>7495</v>
      </c>
      <c r="K2385" s="300" t="s">
        <v>7539</v>
      </c>
    </row>
    <row r="2386" spans="1:11" ht="14.9" customHeight="1">
      <c r="A2386" s="298">
        <v>2150398745</v>
      </c>
      <c r="B2386" s="298" t="s">
        <v>2860</v>
      </c>
      <c r="C2386" s="299" t="s">
        <v>674</v>
      </c>
      <c r="D2386" s="298" t="s">
        <v>2876</v>
      </c>
      <c r="E2386" s="298" t="s">
        <v>2863</v>
      </c>
      <c r="F2386" s="298" t="s">
        <v>2864</v>
      </c>
      <c r="G2386" s="298" t="s">
        <v>2865</v>
      </c>
      <c r="H2386" s="298" t="s">
        <v>2912</v>
      </c>
      <c r="I2386" s="298" t="s">
        <v>7540</v>
      </c>
      <c r="J2386" s="300" t="s">
        <v>7495</v>
      </c>
      <c r="K2386" s="300" t="s">
        <v>7539</v>
      </c>
    </row>
    <row r="2387" spans="1:11" ht="14.9" customHeight="1">
      <c r="A2387" s="298">
        <v>2150398758</v>
      </c>
      <c r="B2387" s="298" t="s">
        <v>2860</v>
      </c>
      <c r="C2387" s="299" t="s">
        <v>677</v>
      </c>
      <c r="D2387" s="298" t="s">
        <v>2876</v>
      </c>
      <c r="E2387" s="298" t="s">
        <v>2863</v>
      </c>
      <c r="F2387" s="298" t="s">
        <v>2864</v>
      </c>
      <c r="G2387" s="298" t="s">
        <v>2865</v>
      </c>
      <c r="H2387" s="298" t="s">
        <v>2912</v>
      </c>
      <c r="I2387" s="298" t="s">
        <v>7541</v>
      </c>
      <c r="J2387" s="300" t="s">
        <v>7495</v>
      </c>
      <c r="K2387" s="300" t="s">
        <v>7539</v>
      </c>
    </row>
    <row r="2388" spans="1:11" ht="14.9" customHeight="1">
      <c r="A2388" s="298">
        <v>2150398821</v>
      </c>
      <c r="B2388" s="298" t="s">
        <v>2860</v>
      </c>
      <c r="C2388" s="299" t="s">
        <v>691</v>
      </c>
      <c r="D2388" s="298" t="s">
        <v>2876</v>
      </c>
      <c r="E2388" s="298" t="s">
        <v>2863</v>
      </c>
      <c r="F2388" s="298" t="s">
        <v>2864</v>
      </c>
      <c r="G2388" s="298" t="s">
        <v>2865</v>
      </c>
      <c r="H2388" s="298" t="s">
        <v>2912</v>
      </c>
      <c r="I2388" s="298" t="s">
        <v>7542</v>
      </c>
      <c r="J2388" s="300" t="s">
        <v>7529</v>
      </c>
      <c r="K2388" s="300" t="s">
        <v>7530</v>
      </c>
    </row>
    <row r="2389" spans="1:11" ht="14.9" customHeight="1">
      <c r="A2389" s="298">
        <v>2150406791</v>
      </c>
      <c r="B2389" s="298" t="s">
        <v>2860</v>
      </c>
      <c r="C2389" s="299" t="s">
        <v>871</v>
      </c>
      <c r="D2389" s="298" t="s">
        <v>2869</v>
      </c>
      <c r="E2389" s="298" t="s">
        <v>2863</v>
      </c>
      <c r="F2389" s="298" t="s">
        <v>2864</v>
      </c>
      <c r="G2389" s="298" t="s">
        <v>2902</v>
      </c>
      <c r="H2389" s="298" t="s">
        <v>5211</v>
      </c>
      <c r="I2389" s="298" t="s">
        <v>121</v>
      </c>
      <c r="J2389" s="300">
        <v>45580</v>
      </c>
      <c r="K2389" s="300">
        <v>45588</v>
      </c>
    </row>
    <row r="2390" spans="1:11" ht="14.9" customHeight="1">
      <c r="A2390" s="298">
        <v>2150396838</v>
      </c>
      <c r="B2390" s="298" t="s">
        <v>2860</v>
      </c>
      <c r="C2390" s="299" t="s">
        <v>873</v>
      </c>
      <c r="D2390" s="298" t="s">
        <v>2869</v>
      </c>
      <c r="E2390" s="298" t="s">
        <v>2863</v>
      </c>
      <c r="F2390" s="298" t="s">
        <v>2864</v>
      </c>
      <c r="G2390" s="298" t="s">
        <v>2923</v>
      </c>
      <c r="H2390" s="298" t="s">
        <v>4254</v>
      </c>
      <c r="I2390" s="298" t="s">
        <v>872</v>
      </c>
      <c r="J2390" s="300">
        <v>45580</v>
      </c>
      <c r="K2390" s="300">
        <v>45588</v>
      </c>
    </row>
    <row r="2391" spans="1:11" ht="14.9" customHeight="1">
      <c r="A2391" s="298">
        <v>2150406095</v>
      </c>
      <c r="B2391" s="298" t="s">
        <v>2860</v>
      </c>
      <c r="C2391" s="299" t="s">
        <v>875</v>
      </c>
      <c r="D2391" s="298" t="s">
        <v>2869</v>
      </c>
      <c r="E2391" s="298" t="s">
        <v>2863</v>
      </c>
      <c r="F2391" s="298" t="s">
        <v>2864</v>
      </c>
      <c r="G2391" s="298" t="s">
        <v>2923</v>
      </c>
      <c r="H2391" s="298" t="s">
        <v>5425</v>
      </c>
      <c r="I2391" s="298" t="s">
        <v>874</v>
      </c>
      <c r="J2391" s="300">
        <v>45584</v>
      </c>
      <c r="K2391" s="300">
        <v>45592</v>
      </c>
    </row>
    <row r="2392" spans="1:11" ht="14.9" customHeight="1">
      <c r="A2392" s="298">
        <v>2150406700</v>
      </c>
      <c r="B2392" s="298" t="s">
        <v>2860</v>
      </c>
      <c r="C2392" s="299" t="s">
        <v>876</v>
      </c>
      <c r="D2392" s="298" t="s">
        <v>2869</v>
      </c>
      <c r="E2392" s="298" t="s">
        <v>2863</v>
      </c>
      <c r="F2392" s="298" t="s">
        <v>2864</v>
      </c>
      <c r="G2392" s="298" t="s">
        <v>2923</v>
      </c>
      <c r="H2392" s="298" t="s">
        <v>5425</v>
      </c>
      <c r="I2392" s="298" t="s">
        <v>874</v>
      </c>
      <c r="J2392" s="300">
        <v>45584</v>
      </c>
      <c r="K2392" s="300">
        <v>45592</v>
      </c>
    </row>
    <row r="2393" spans="1:11" ht="14.9" customHeight="1">
      <c r="A2393" s="298">
        <v>2150406777</v>
      </c>
      <c r="B2393" s="298" t="s">
        <v>2860</v>
      </c>
      <c r="C2393" s="299" t="s">
        <v>879</v>
      </c>
      <c r="D2393" s="298" t="s">
        <v>2869</v>
      </c>
      <c r="E2393" s="298" t="s">
        <v>2863</v>
      </c>
      <c r="F2393" s="298" t="s">
        <v>2864</v>
      </c>
      <c r="G2393" s="298" t="s">
        <v>3285</v>
      </c>
      <c r="H2393" s="298" t="s">
        <v>2978</v>
      </c>
      <c r="I2393" s="298" t="s">
        <v>878</v>
      </c>
      <c r="J2393" s="300">
        <v>45587</v>
      </c>
      <c r="K2393" s="300">
        <v>45595</v>
      </c>
    </row>
    <row r="2394" spans="1:11" ht="14.9" customHeight="1">
      <c r="A2394" s="298">
        <v>2150406681</v>
      </c>
      <c r="B2394" s="298" t="s">
        <v>2860</v>
      </c>
      <c r="C2394" s="299" t="s">
        <v>881</v>
      </c>
      <c r="D2394" s="298" t="s">
        <v>2869</v>
      </c>
      <c r="E2394" s="298" t="s">
        <v>2863</v>
      </c>
      <c r="F2394" s="298" t="s">
        <v>2864</v>
      </c>
      <c r="G2394" s="298" t="s">
        <v>2923</v>
      </c>
      <c r="H2394" s="298" t="s">
        <v>4835</v>
      </c>
      <c r="I2394" s="298" t="s">
        <v>880</v>
      </c>
      <c r="J2394" s="300">
        <v>45588</v>
      </c>
      <c r="K2394" s="300">
        <v>45596</v>
      </c>
    </row>
    <row r="2395" spans="1:11" ht="14.9" customHeight="1">
      <c r="A2395" s="298">
        <v>2150407757</v>
      </c>
      <c r="B2395" s="298" t="s">
        <v>2860</v>
      </c>
      <c r="C2395" s="299" t="s">
        <v>287</v>
      </c>
      <c r="D2395" s="298" t="s">
        <v>2862</v>
      </c>
      <c r="E2395" s="298" t="s">
        <v>2863</v>
      </c>
      <c r="F2395" s="298" t="s">
        <v>2864</v>
      </c>
      <c r="G2395" s="298" t="s">
        <v>2865</v>
      </c>
      <c r="H2395" s="298" t="s">
        <v>4907</v>
      </c>
      <c r="I2395" s="298" t="s">
        <v>7543</v>
      </c>
      <c r="J2395" s="300">
        <v>45590</v>
      </c>
      <c r="K2395" s="300">
        <v>45598</v>
      </c>
    </row>
    <row r="2396" spans="1:11" ht="14.9" customHeight="1">
      <c r="A2396" s="298">
        <v>2150405130</v>
      </c>
      <c r="B2396" s="298" t="s">
        <v>2860</v>
      </c>
      <c r="C2396" s="299" t="s">
        <v>884</v>
      </c>
      <c r="D2396" s="298" t="s">
        <v>2869</v>
      </c>
      <c r="E2396" s="298" t="s">
        <v>2863</v>
      </c>
      <c r="F2396" s="298" t="s">
        <v>2864</v>
      </c>
      <c r="G2396" s="298" t="s">
        <v>2911</v>
      </c>
      <c r="H2396" s="298" t="s">
        <v>2960</v>
      </c>
      <c r="I2396" s="298" t="s">
        <v>883</v>
      </c>
      <c r="J2396" s="300">
        <v>45595</v>
      </c>
      <c r="K2396" s="300">
        <v>45603</v>
      </c>
    </row>
    <row r="2397" spans="1:11" ht="14.9" customHeight="1">
      <c r="A2397" s="298">
        <v>2150407307</v>
      </c>
      <c r="B2397" s="298" t="s">
        <v>2860</v>
      </c>
      <c r="C2397" s="299" t="s">
        <v>887</v>
      </c>
      <c r="D2397" s="298" t="s">
        <v>2862</v>
      </c>
      <c r="E2397" s="298" t="s">
        <v>2863</v>
      </c>
      <c r="F2397" s="298" t="s">
        <v>2864</v>
      </c>
      <c r="G2397" s="298" t="s">
        <v>2920</v>
      </c>
      <c r="H2397" s="298" t="s">
        <v>2884</v>
      </c>
      <c r="I2397" s="298" t="s">
        <v>886</v>
      </c>
      <c r="J2397" s="300">
        <v>45595</v>
      </c>
      <c r="K2397" s="300">
        <v>45603</v>
      </c>
    </row>
    <row r="2398" spans="1:11" ht="14.9" customHeight="1">
      <c r="A2398" s="298">
        <v>2150405890</v>
      </c>
      <c r="B2398" s="298" t="s">
        <v>2860</v>
      </c>
      <c r="C2398" s="299" t="s">
        <v>736</v>
      </c>
      <c r="D2398" s="298" t="s">
        <v>2869</v>
      </c>
      <c r="E2398" s="298" t="s">
        <v>2863</v>
      </c>
      <c r="F2398" s="298" t="s">
        <v>2864</v>
      </c>
      <c r="G2398" s="298" t="s">
        <v>2865</v>
      </c>
      <c r="H2398" s="298" t="s">
        <v>4758</v>
      </c>
      <c r="I2398" s="298" t="s">
        <v>7544</v>
      </c>
      <c r="J2398" s="300">
        <v>45596</v>
      </c>
      <c r="K2398" s="300">
        <v>45604</v>
      </c>
    </row>
    <row r="2399" spans="1:11" ht="14.9" customHeight="1">
      <c r="A2399" s="298">
        <v>2150409433</v>
      </c>
      <c r="B2399" s="298" t="s">
        <v>2860</v>
      </c>
      <c r="C2399" s="299" t="s">
        <v>890</v>
      </c>
      <c r="D2399" s="298" t="s">
        <v>2869</v>
      </c>
      <c r="E2399" s="298" t="s">
        <v>2863</v>
      </c>
      <c r="F2399" s="298" t="s">
        <v>2864</v>
      </c>
      <c r="G2399" s="298" t="s">
        <v>3256</v>
      </c>
      <c r="H2399" s="298" t="s">
        <v>2971</v>
      </c>
      <c r="I2399" s="298" t="s">
        <v>889</v>
      </c>
      <c r="J2399" s="300">
        <v>45596</v>
      </c>
      <c r="K2399" s="300">
        <v>45604</v>
      </c>
    </row>
    <row r="2400" spans="1:11" ht="14.9" customHeight="1">
      <c r="A2400" s="298">
        <v>2150406369</v>
      </c>
      <c r="B2400" s="298" t="s">
        <v>2860</v>
      </c>
      <c r="C2400" s="299" t="s">
        <v>893</v>
      </c>
      <c r="D2400" s="298" t="s">
        <v>2869</v>
      </c>
      <c r="E2400" s="298" t="s">
        <v>2863</v>
      </c>
      <c r="F2400" s="298" t="s">
        <v>2864</v>
      </c>
      <c r="G2400" s="298" t="s">
        <v>2911</v>
      </c>
      <c r="H2400" s="298" t="s">
        <v>3361</v>
      </c>
      <c r="I2400" s="298" t="s">
        <v>892</v>
      </c>
      <c r="J2400" s="300">
        <v>45597</v>
      </c>
      <c r="K2400" s="300">
        <v>45605</v>
      </c>
    </row>
    <row r="2401" spans="1:11" ht="14.9" customHeight="1">
      <c r="A2401" s="298">
        <v>2150416372</v>
      </c>
      <c r="B2401" s="298" t="s">
        <v>2860</v>
      </c>
      <c r="C2401" s="299" t="s">
        <v>900</v>
      </c>
      <c r="D2401" s="298" t="s">
        <v>2862</v>
      </c>
      <c r="E2401" s="298" t="s">
        <v>2863</v>
      </c>
      <c r="F2401" s="298" t="s">
        <v>2864</v>
      </c>
      <c r="G2401" s="298" t="s">
        <v>2902</v>
      </c>
      <c r="H2401" s="298" t="s">
        <v>2884</v>
      </c>
      <c r="I2401" s="298" t="s">
        <v>724</v>
      </c>
      <c r="J2401" s="300">
        <v>45575</v>
      </c>
      <c r="K2401" s="300">
        <v>45583</v>
      </c>
    </row>
    <row r="2402" spans="1:11" ht="14.9" customHeight="1">
      <c r="A2402" s="298">
        <v>2150410975</v>
      </c>
      <c r="B2402" s="298" t="s">
        <v>2860</v>
      </c>
      <c r="C2402" s="299" t="s">
        <v>904</v>
      </c>
      <c r="D2402" s="298" t="s">
        <v>2869</v>
      </c>
      <c r="E2402" s="298" t="s">
        <v>2863</v>
      </c>
      <c r="F2402" s="298" t="s">
        <v>2864</v>
      </c>
      <c r="G2402" s="298" t="s">
        <v>2923</v>
      </c>
      <c r="H2402" s="298" t="s">
        <v>4826</v>
      </c>
      <c r="I2402" s="298" t="s">
        <v>903</v>
      </c>
      <c r="J2402" s="300">
        <v>45582</v>
      </c>
      <c r="K2402" s="300">
        <v>45590</v>
      </c>
    </row>
    <row r="2403" spans="1:11" ht="14.9" customHeight="1">
      <c r="A2403" s="298">
        <v>2150411072</v>
      </c>
      <c r="B2403" s="298" t="s">
        <v>2860</v>
      </c>
      <c r="C2403" s="299" t="s">
        <v>906</v>
      </c>
      <c r="D2403" s="298" t="s">
        <v>2869</v>
      </c>
      <c r="E2403" s="298" t="s">
        <v>2863</v>
      </c>
      <c r="F2403" s="298" t="s">
        <v>2864</v>
      </c>
      <c r="G2403" s="298" t="s">
        <v>2923</v>
      </c>
      <c r="H2403" s="298" t="s">
        <v>4826</v>
      </c>
      <c r="I2403" s="298" t="s">
        <v>903</v>
      </c>
      <c r="J2403" s="300">
        <v>45582</v>
      </c>
      <c r="K2403" s="300">
        <v>45590</v>
      </c>
    </row>
    <row r="2404" spans="1:11" ht="14.9" customHeight="1">
      <c r="A2404" s="298">
        <v>2150419436</v>
      </c>
      <c r="B2404" s="298" t="s">
        <v>2860</v>
      </c>
      <c r="C2404" s="299" t="s">
        <v>908</v>
      </c>
      <c r="D2404" s="298" t="s">
        <v>2869</v>
      </c>
      <c r="E2404" s="298" t="s">
        <v>2863</v>
      </c>
      <c r="F2404" s="298" t="s">
        <v>2864</v>
      </c>
      <c r="G2404" s="298" t="s">
        <v>2923</v>
      </c>
      <c r="H2404" s="298" t="s">
        <v>7545</v>
      </c>
      <c r="I2404" s="298" t="s">
        <v>907</v>
      </c>
      <c r="J2404" s="300">
        <v>45583</v>
      </c>
      <c r="K2404" s="300">
        <v>45591</v>
      </c>
    </row>
    <row r="2405" spans="1:11" ht="14.9" customHeight="1">
      <c r="A2405" s="298">
        <v>2150413577</v>
      </c>
      <c r="B2405" s="298" t="s">
        <v>2860</v>
      </c>
      <c r="C2405" s="299" t="s">
        <v>911</v>
      </c>
      <c r="D2405" s="298" t="s">
        <v>2876</v>
      </c>
      <c r="E2405" s="298" t="s">
        <v>2863</v>
      </c>
      <c r="F2405" s="298" t="s">
        <v>2864</v>
      </c>
      <c r="G2405" s="298" t="s">
        <v>2865</v>
      </c>
      <c r="H2405" s="298" t="s">
        <v>2873</v>
      </c>
      <c r="I2405" s="298" t="s">
        <v>910</v>
      </c>
      <c r="J2405" s="300">
        <v>45596</v>
      </c>
      <c r="K2405" s="300">
        <v>45604</v>
      </c>
    </row>
    <row r="2406" spans="1:11" ht="14.9" customHeight="1">
      <c r="A2406" s="298">
        <v>2150420595</v>
      </c>
      <c r="B2406" s="298" t="s">
        <v>2860</v>
      </c>
      <c r="C2406" s="299" t="s">
        <v>937</v>
      </c>
      <c r="D2406" s="298" t="s">
        <v>2869</v>
      </c>
      <c r="E2406" s="298" t="s">
        <v>2863</v>
      </c>
      <c r="F2406" s="298" t="s">
        <v>2864</v>
      </c>
      <c r="G2406" s="298" t="s">
        <v>3444</v>
      </c>
      <c r="H2406" s="298" t="s">
        <v>3204</v>
      </c>
      <c r="I2406" s="298" t="s">
        <v>936</v>
      </c>
      <c r="J2406" s="300">
        <v>45581</v>
      </c>
      <c r="K2406" s="300">
        <v>45589</v>
      </c>
    </row>
    <row r="2407" spans="1:11" ht="14.9" customHeight="1">
      <c r="A2407" s="298">
        <v>2150423183</v>
      </c>
      <c r="B2407" s="298" t="s">
        <v>2860</v>
      </c>
      <c r="C2407" s="299" t="s">
        <v>942</v>
      </c>
      <c r="D2407" s="298" t="s">
        <v>2869</v>
      </c>
      <c r="E2407" s="298" t="s">
        <v>2863</v>
      </c>
      <c r="F2407" s="298" t="s">
        <v>2864</v>
      </c>
      <c r="G2407" s="298" t="s">
        <v>2923</v>
      </c>
      <c r="H2407" s="298" t="s">
        <v>3854</v>
      </c>
      <c r="I2407" s="298" t="s">
        <v>941</v>
      </c>
      <c r="J2407" s="300">
        <v>45582</v>
      </c>
      <c r="K2407" s="300">
        <v>45590</v>
      </c>
    </row>
    <row r="2408" spans="1:11" ht="14.9" customHeight="1">
      <c r="A2408" s="298">
        <v>2150424459</v>
      </c>
      <c r="B2408" s="298" t="s">
        <v>2860</v>
      </c>
      <c r="C2408" s="299" t="s">
        <v>945</v>
      </c>
      <c r="D2408" s="298" t="s">
        <v>2869</v>
      </c>
      <c r="E2408" s="298" t="s">
        <v>2863</v>
      </c>
      <c r="F2408" s="298" t="s">
        <v>2864</v>
      </c>
      <c r="G2408" s="298" t="s">
        <v>2923</v>
      </c>
      <c r="H2408" s="298" t="s">
        <v>3037</v>
      </c>
      <c r="I2408" s="298" t="s">
        <v>944</v>
      </c>
      <c r="J2408" s="300">
        <v>45582</v>
      </c>
      <c r="K2408" s="300">
        <v>45590</v>
      </c>
    </row>
    <row r="2409" spans="1:11" ht="14.9" customHeight="1">
      <c r="A2409" s="298">
        <v>2150428302</v>
      </c>
      <c r="B2409" s="298" t="s">
        <v>2860</v>
      </c>
      <c r="C2409" s="299" t="s">
        <v>947</v>
      </c>
      <c r="D2409" s="298" t="s">
        <v>2869</v>
      </c>
      <c r="E2409" s="298" t="s">
        <v>2863</v>
      </c>
      <c r="F2409" s="298" t="s">
        <v>2864</v>
      </c>
      <c r="G2409" s="298" t="s">
        <v>2923</v>
      </c>
      <c r="H2409" s="298" t="s">
        <v>3007</v>
      </c>
      <c r="I2409" s="298" t="s">
        <v>946</v>
      </c>
      <c r="J2409" s="300">
        <v>45583</v>
      </c>
      <c r="K2409" s="300">
        <v>45591</v>
      </c>
    </row>
    <row r="2410" spans="1:11" ht="14.9" customHeight="1">
      <c r="A2410" s="298">
        <v>2150428368</v>
      </c>
      <c r="B2410" s="298" t="s">
        <v>2860</v>
      </c>
      <c r="C2410" s="299" t="s">
        <v>948</v>
      </c>
      <c r="D2410" s="298" t="s">
        <v>2869</v>
      </c>
      <c r="E2410" s="298" t="s">
        <v>2863</v>
      </c>
      <c r="F2410" s="298" t="s">
        <v>2864</v>
      </c>
      <c r="G2410" s="298" t="s">
        <v>2923</v>
      </c>
      <c r="H2410" s="298" t="s">
        <v>3007</v>
      </c>
      <c r="I2410" s="298" t="s">
        <v>946</v>
      </c>
      <c r="J2410" s="300">
        <v>45583</v>
      </c>
      <c r="K2410" s="300">
        <v>45591</v>
      </c>
    </row>
    <row r="2411" spans="1:11" ht="14.9" customHeight="1">
      <c r="A2411" s="298">
        <v>2150424539</v>
      </c>
      <c r="B2411" s="298" t="s">
        <v>2860</v>
      </c>
      <c r="C2411" s="299" t="s">
        <v>951</v>
      </c>
      <c r="D2411" s="298" t="s">
        <v>2869</v>
      </c>
      <c r="E2411" s="298" t="s">
        <v>2863</v>
      </c>
      <c r="F2411" s="298" t="s">
        <v>2864</v>
      </c>
      <c r="G2411" s="298" t="s">
        <v>2954</v>
      </c>
      <c r="H2411" s="298" t="s">
        <v>3204</v>
      </c>
      <c r="I2411" s="298" t="s">
        <v>950</v>
      </c>
      <c r="J2411" s="300">
        <v>45603</v>
      </c>
      <c r="K2411" s="300">
        <v>45611</v>
      </c>
    </row>
    <row r="2412" spans="1:11" ht="14.9" customHeight="1">
      <c r="A2412" s="298">
        <v>2150424972</v>
      </c>
      <c r="B2412" s="298" t="s">
        <v>2860</v>
      </c>
      <c r="C2412" s="299" t="s">
        <v>954</v>
      </c>
      <c r="D2412" s="298" t="s">
        <v>2869</v>
      </c>
      <c r="E2412" s="298" t="s">
        <v>2863</v>
      </c>
      <c r="F2412" s="298" t="s">
        <v>2864</v>
      </c>
      <c r="G2412" s="298" t="s">
        <v>2923</v>
      </c>
      <c r="H2412" s="298" t="s">
        <v>3357</v>
      </c>
      <c r="I2412" s="298" t="s">
        <v>953</v>
      </c>
      <c r="J2412" s="300">
        <v>45604</v>
      </c>
      <c r="K2412" s="300">
        <v>45612</v>
      </c>
    </row>
    <row r="2413" spans="1:11" ht="14.9" customHeight="1">
      <c r="A2413" s="298">
        <v>2150436318</v>
      </c>
      <c r="B2413" s="298" t="s">
        <v>2860</v>
      </c>
      <c r="C2413" s="299" t="s">
        <v>962</v>
      </c>
      <c r="D2413" s="298" t="s">
        <v>2869</v>
      </c>
      <c r="E2413" s="298" t="s">
        <v>2863</v>
      </c>
      <c r="F2413" s="298" t="s">
        <v>2864</v>
      </c>
      <c r="G2413" s="298" t="s">
        <v>2923</v>
      </c>
      <c r="H2413" s="298" t="s">
        <v>7546</v>
      </c>
      <c r="I2413" s="298" t="s">
        <v>961</v>
      </c>
      <c r="J2413" s="300" t="s">
        <v>7500</v>
      </c>
      <c r="K2413" s="300" t="s">
        <v>7501</v>
      </c>
    </row>
    <row r="2414" spans="1:11" ht="14.9" customHeight="1">
      <c r="A2414" s="298">
        <v>2150433996</v>
      </c>
      <c r="B2414" s="298" t="s">
        <v>2860</v>
      </c>
      <c r="C2414" s="299" t="s">
        <v>967</v>
      </c>
      <c r="D2414" s="298" t="s">
        <v>2876</v>
      </c>
      <c r="E2414" s="298" t="s">
        <v>2863</v>
      </c>
      <c r="F2414" s="298" t="s">
        <v>2864</v>
      </c>
      <c r="G2414" s="298" t="s">
        <v>4094</v>
      </c>
      <c r="H2414" s="298" t="s">
        <v>3213</v>
      </c>
      <c r="I2414" s="298" t="s">
        <v>966</v>
      </c>
      <c r="J2414" s="300" t="s">
        <v>7518</v>
      </c>
      <c r="K2414" s="300" t="s">
        <v>7524</v>
      </c>
    </row>
    <row r="2415" spans="1:11" ht="14.9" customHeight="1">
      <c r="A2415" s="298">
        <v>2150434020</v>
      </c>
      <c r="B2415" s="298" t="s">
        <v>2860</v>
      </c>
      <c r="C2415" s="299" t="s">
        <v>969</v>
      </c>
      <c r="D2415" s="298" t="s">
        <v>2876</v>
      </c>
      <c r="E2415" s="298" t="s">
        <v>2863</v>
      </c>
      <c r="F2415" s="298" t="s">
        <v>2864</v>
      </c>
      <c r="G2415" s="298" t="s">
        <v>4094</v>
      </c>
      <c r="H2415" s="298" t="s">
        <v>3213</v>
      </c>
      <c r="I2415" s="298" t="s">
        <v>966</v>
      </c>
      <c r="J2415" s="300" t="s">
        <v>7518</v>
      </c>
      <c r="K2415" s="300" t="s">
        <v>7524</v>
      </c>
    </row>
    <row r="2416" spans="1:11" ht="14.9" customHeight="1">
      <c r="A2416" s="298">
        <v>2150436652</v>
      </c>
      <c r="B2416" s="298" t="s">
        <v>2860</v>
      </c>
      <c r="C2416" s="299" t="s">
        <v>972</v>
      </c>
      <c r="D2416" s="298" t="s">
        <v>2869</v>
      </c>
      <c r="E2416" s="298" t="s">
        <v>2863</v>
      </c>
      <c r="F2416" s="298" t="s">
        <v>2864</v>
      </c>
      <c r="G2416" s="298" t="s">
        <v>2911</v>
      </c>
      <c r="H2416" s="298" t="s">
        <v>2960</v>
      </c>
      <c r="I2416" s="298" t="s">
        <v>971</v>
      </c>
      <c r="J2416" s="300" t="s">
        <v>7507</v>
      </c>
      <c r="K2416" s="300" t="s">
        <v>7547</v>
      </c>
    </row>
    <row r="2417" spans="1:11" ht="14.9" customHeight="1">
      <c r="A2417" s="298">
        <v>2150433099</v>
      </c>
      <c r="B2417" s="298" t="s">
        <v>2860</v>
      </c>
      <c r="C2417" s="299" t="s">
        <v>823</v>
      </c>
      <c r="D2417" s="298" t="s">
        <v>2869</v>
      </c>
      <c r="E2417" s="298" t="s">
        <v>2863</v>
      </c>
      <c r="F2417" s="298" t="s">
        <v>2864</v>
      </c>
      <c r="G2417" s="298" t="s">
        <v>2865</v>
      </c>
      <c r="H2417" s="298" t="s">
        <v>3037</v>
      </c>
      <c r="I2417" s="298" t="s">
        <v>7548</v>
      </c>
      <c r="J2417" s="300" t="s">
        <v>7537</v>
      </c>
      <c r="K2417" s="300" t="s">
        <v>7549</v>
      </c>
    </row>
    <row r="2418" spans="1:11" ht="14.9" customHeight="1">
      <c r="A2418" s="298">
        <v>2150436794</v>
      </c>
      <c r="B2418" s="298" t="s">
        <v>2860</v>
      </c>
      <c r="C2418" s="299" t="s">
        <v>616</v>
      </c>
      <c r="D2418" s="298" t="s">
        <v>2862</v>
      </c>
      <c r="E2418" s="298" t="s">
        <v>2863</v>
      </c>
      <c r="F2418" s="298" t="s">
        <v>2864</v>
      </c>
      <c r="G2418" s="298" t="s">
        <v>2865</v>
      </c>
      <c r="H2418" s="298" t="s">
        <v>2880</v>
      </c>
      <c r="I2418" s="298" t="s">
        <v>7550</v>
      </c>
      <c r="J2418" s="300" t="s">
        <v>7530</v>
      </c>
      <c r="K2418" s="300" t="s">
        <v>7551</v>
      </c>
    </row>
    <row r="2419" spans="1:11" ht="14.9" customHeight="1">
      <c r="A2419" s="298">
        <v>2150434528</v>
      </c>
      <c r="B2419" s="298" t="s">
        <v>2860</v>
      </c>
      <c r="C2419" s="299" t="s">
        <v>869</v>
      </c>
      <c r="D2419" s="298" t="s">
        <v>2869</v>
      </c>
      <c r="E2419" s="298" t="s">
        <v>2863</v>
      </c>
      <c r="F2419" s="298" t="s">
        <v>2864</v>
      </c>
      <c r="G2419" s="298" t="s">
        <v>2865</v>
      </c>
      <c r="H2419" s="298" t="s">
        <v>3037</v>
      </c>
      <c r="I2419" s="298" t="s">
        <v>7552</v>
      </c>
      <c r="J2419" s="300" t="s">
        <v>7547</v>
      </c>
      <c r="K2419" s="300" t="s">
        <v>7553</v>
      </c>
    </row>
    <row r="2420" spans="1:11" ht="14.9" customHeight="1">
      <c r="A2420" s="298">
        <v>2150442968</v>
      </c>
      <c r="B2420" s="298" t="s">
        <v>2860</v>
      </c>
      <c r="C2420" s="299" t="s">
        <v>985</v>
      </c>
      <c r="D2420" s="298" t="s">
        <v>2869</v>
      </c>
      <c r="E2420" s="298" t="s">
        <v>2863</v>
      </c>
      <c r="F2420" s="298" t="s">
        <v>2864</v>
      </c>
      <c r="G2420" s="298" t="s">
        <v>2923</v>
      </c>
      <c r="H2420" s="298" t="s">
        <v>3681</v>
      </c>
      <c r="I2420" s="298" t="s">
        <v>984</v>
      </c>
      <c r="J2420" s="300">
        <v>45587</v>
      </c>
      <c r="K2420" s="300">
        <v>45595</v>
      </c>
    </row>
    <row r="2421" spans="1:11" ht="14.9" customHeight="1">
      <c r="A2421" s="298">
        <v>2150444261</v>
      </c>
      <c r="B2421" s="298" t="s">
        <v>2860</v>
      </c>
      <c r="C2421" s="299" t="s">
        <v>283</v>
      </c>
      <c r="D2421" s="298" t="s">
        <v>2862</v>
      </c>
      <c r="E2421" s="298" t="s">
        <v>2863</v>
      </c>
      <c r="F2421" s="298" t="s">
        <v>2864</v>
      </c>
      <c r="G2421" s="298" t="s">
        <v>2865</v>
      </c>
      <c r="H2421" s="298" t="s">
        <v>4907</v>
      </c>
      <c r="I2421" s="298" t="s">
        <v>7554</v>
      </c>
      <c r="J2421" s="300">
        <v>45590</v>
      </c>
      <c r="K2421" s="300">
        <v>45598</v>
      </c>
    </row>
    <row r="2422" spans="1:11" ht="14.9" customHeight="1">
      <c r="A2422" s="298">
        <v>2150440628</v>
      </c>
      <c r="B2422" s="298" t="s">
        <v>2860</v>
      </c>
      <c r="C2422" s="299" t="s">
        <v>813</v>
      </c>
      <c r="D2422" s="298" t="s">
        <v>2869</v>
      </c>
      <c r="E2422" s="298" t="s">
        <v>2863</v>
      </c>
      <c r="F2422" s="298" t="s">
        <v>2864</v>
      </c>
      <c r="G2422" s="298" t="s">
        <v>2865</v>
      </c>
      <c r="H2422" s="298" t="s">
        <v>4280</v>
      </c>
      <c r="I2422" s="298" t="s">
        <v>7555</v>
      </c>
      <c r="J2422" s="300">
        <v>45601</v>
      </c>
      <c r="K2422" s="300">
        <v>45609</v>
      </c>
    </row>
    <row r="2423" spans="1:11" ht="14.9" customHeight="1">
      <c r="A2423" s="298">
        <v>2150447038</v>
      </c>
      <c r="B2423" s="298" t="s">
        <v>2860</v>
      </c>
      <c r="C2423" s="299" t="s">
        <v>988</v>
      </c>
      <c r="D2423" s="298" t="s">
        <v>2869</v>
      </c>
      <c r="E2423" s="298" t="s">
        <v>2863</v>
      </c>
      <c r="F2423" s="298" t="s">
        <v>2864</v>
      </c>
      <c r="G2423" s="298" t="s">
        <v>3930</v>
      </c>
      <c r="H2423" s="298" t="s">
        <v>3106</v>
      </c>
      <c r="I2423" s="298" t="s">
        <v>987</v>
      </c>
      <c r="J2423" s="300">
        <v>45601</v>
      </c>
      <c r="K2423" s="300">
        <v>45609</v>
      </c>
    </row>
    <row r="2424" spans="1:11" ht="14.9" customHeight="1">
      <c r="A2424" s="298">
        <v>2150453341</v>
      </c>
      <c r="B2424" s="298" t="s">
        <v>2860</v>
      </c>
      <c r="C2424" s="299" t="s">
        <v>998</v>
      </c>
      <c r="D2424" s="298" t="s">
        <v>2869</v>
      </c>
      <c r="E2424" s="298" t="s">
        <v>2863</v>
      </c>
      <c r="F2424" s="298" t="s">
        <v>2864</v>
      </c>
      <c r="G2424" s="298" t="s">
        <v>2939</v>
      </c>
      <c r="H2424" s="298" t="s">
        <v>5475</v>
      </c>
      <c r="I2424" s="298" t="s">
        <v>997</v>
      </c>
      <c r="J2424" s="300">
        <v>45580</v>
      </c>
      <c r="K2424" s="300">
        <v>45588</v>
      </c>
    </row>
    <row r="2425" spans="1:11" ht="14.9" customHeight="1">
      <c r="A2425" s="298">
        <v>2150462258</v>
      </c>
      <c r="B2425" s="298" t="s">
        <v>2860</v>
      </c>
      <c r="C2425" s="299" t="s">
        <v>1000</v>
      </c>
      <c r="D2425" s="298" t="s">
        <v>2869</v>
      </c>
      <c r="E2425" s="298" t="s">
        <v>2863</v>
      </c>
      <c r="F2425" s="298" t="s">
        <v>2864</v>
      </c>
      <c r="G2425" s="298" t="s">
        <v>2943</v>
      </c>
      <c r="H2425" s="298" t="s">
        <v>4660</v>
      </c>
      <c r="I2425" s="298" t="s">
        <v>999</v>
      </c>
      <c r="J2425" s="300">
        <v>45586</v>
      </c>
      <c r="K2425" s="300">
        <v>45594</v>
      </c>
    </row>
    <row r="2426" spans="1:11" ht="14.9" customHeight="1">
      <c r="A2426" s="298">
        <v>2150461167</v>
      </c>
      <c r="B2426" s="298" t="s">
        <v>2860</v>
      </c>
      <c r="C2426" s="299" t="s">
        <v>1002</v>
      </c>
      <c r="D2426" s="298" t="s">
        <v>2869</v>
      </c>
      <c r="E2426" s="298" t="s">
        <v>2863</v>
      </c>
      <c r="F2426" s="298" t="s">
        <v>2864</v>
      </c>
      <c r="G2426" s="298" t="s">
        <v>3285</v>
      </c>
      <c r="H2426" s="298" t="s">
        <v>2978</v>
      </c>
      <c r="I2426" s="298" t="s">
        <v>878</v>
      </c>
      <c r="J2426" s="300">
        <v>45588</v>
      </c>
      <c r="K2426" s="300">
        <v>45596</v>
      </c>
    </row>
    <row r="2427" spans="1:11" ht="14.9" customHeight="1">
      <c r="A2427" s="298">
        <v>2150461174</v>
      </c>
      <c r="B2427" s="298" t="s">
        <v>2860</v>
      </c>
      <c r="C2427" s="299" t="s">
        <v>1004</v>
      </c>
      <c r="D2427" s="298" t="s">
        <v>2869</v>
      </c>
      <c r="E2427" s="298" t="s">
        <v>2863</v>
      </c>
      <c r="F2427" s="298" t="s">
        <v>2864</v>
      </c>
      <c r="G2427" s="298" t="s">
        <v>3285</v>
      </c>
      <c r="H2427" s="298" t="s">
        <v>2978</v>
      </c>
      <c r="I2427" s="298" t="s">
        <v>878</v>
      </c>
      <c r="J2427" s="300">
        <v>45588</v>
      </c>
      <c r="K2427" s="300">
        <v>45596</v>
      </c>
    </row>
    <row r="2428" spans="1:11" ht="14.9" customHeight="1">
      <c r="A2428" s="298">
        <v>2150461181</v>
      </c>
      <c r="B2428" s="298" t="s">
        <v>2860</v>
      </c>
      <c r="C2428" s="299" t="s">
        <v>1006</v>
      </c>
      <c r="D2428" s="298" t="s">
        <v>2869</v>
      </c>
      <c r="E2428" s="298" t="s">
        <v>2863</v>
      </c>
      <c r="F2428" s="298" t="s">
        <v>2864</v>
      </c>
      <c r="G2428" s="298" t="s">
        <v>3285</v>
      </c>
      <c r="H2428" s="298" t="s">
        <v>2978</v>
      </c>
      <c r="I2428" s="298" t="s">
        <v>878</v>
      </c>
      <c r="J2428" s="300">
        <v>45588</v>
      </c>
      <c r="K2428" s="300">
        <v>45596</v>
      </c>
    </row>
    <row r="2429" spans="1:11" ht="14.9" customHeight="1">
      <c r="A2429" s="298">
        <v>2150461189</v>
      </c>
      <c r="B2429" s="298" t="s">
        <v>2860</v>
      </c>
      <c r="C2429" s="299" t="s">
        <v>1008</v>
      </c>
      <c r="D2429" s="298" t="s">
        <v>2869</v>
      </c>
      <c r="E2429" s="298" t="s">
        <v>2863</v>
      </c>
      <c r="F2429" s="298" t="s">
        <v>2864</v>
      </c>
      <c r="G2429" s="298" t="s">
        <v>3285</v>
      </c>
      <c r="H2429" s="298" t="s">
        <v>2978</v>
      </c>
      <c r="I2429" s="298" t="s">
        <v>878</v>
      </c>
      <c r="J2429" s="300">
        <v>45588</v>
      </c>
      <c r="K2429" s="300">
        <v>45596</v>
      </c>
    </row>
    <row r="2430" spans="1:11" ht="14.9" customHeight="1">
      <c r="A2430" s="298">
        <v>2150464039</v>
      </c>
      <c r="B2430" s="298" t="s">
        <v>2860</v>
      </c>
      <c r="C2430" s="299" t="s">
        <v>1009</v>
      </c>
      <c r="D2430" s="298" t="s">
        <v>2869</v>
      </c>
      <c r="E2430" s="298" t="s">
        <v>2863</v>
      </c>
      <c r="F2430" s="298" t="s">
        <v>2864</v>
      </c>
      <c r="G2430" s="298" t="s">
        <v>2943</v>
      </c>
      <c r="H2430" s="298" t="s">
        <v>4660</v>
      </c>
      <c r="I2430" s="298" t="s">
        <v>999</v>
      </c>
      <c r="J2430" s="300">
        <v>45588</v>
      </c>
      <c r="K2430" s="300">
        <v>45596</v>
      </c>
    </row>
    <row r="2431" spans="1:11" ht="14.9" customHeight="1">
      <c r="A2431" s="298">
        <v>2150464022</v>
      </c>
      <c r="B2431" s="298" t="s">
        <v>2860</v>
      </c>
      <c r="C2431" s="299" t="s">
        <v>1014</v>
      </c>
      <c r="D2431" s="298" t="s">
        <v>2862</v>
      </c>
      <c r="E2431" s="298" t="s">
        <v>2863</v>
      </c>
      <c r="F2431" s="298" t="s">
        <v>2864</v>
      </c>
      <c r="G2431" s="298" t="s">
        <v>3930</v>
      </c>
      <c r="H2431" s="298" t="s">
        <v>7556</v>
      </c>
      <c r="I2431" s="298" t="s">
        <v>1013</v>
      </c>
      <c r="J2431" s="300">
        <v>45604</v>
      </c>
      <c r="K2431" s="300">
        <v>45612</v>
      </c>
    </row>
    <row r="2432" spans="1:11" ht="14.9" customHeight="1">
      <c r="A2432" s="298">
        <v>2150469677</v>
      </c>
      <c r="B2432" s="298" t="s">
        <v>2860</v>
      </c>
      <c r="C2432" s="299" t="s">
        <v>1033</v>
      </c>
      <c r="D2432" s="298" t="s">
        <v>2869</v>
      </c>
      <c r="E2432" s="298" t="s">
        <v>2863</v>
      </c>
      <c r="F2432" s="298" t="s">
        <v>2864</v>
      </c>
      <c r="G2432" s="298" t="s">
        <v>3444</v>
      </c>
      <c r="H2432" s="298" t="s">
        <v>3561</v>
      </c>
      <c r="I2432" s="298" t="s">
        <v>1032</v>
      </c>
      <c r="J2432" s="300">
        <v>45589</v>
      </c>
      <c r="K2432" s="300">
        <v>45597</v>
      </c>
    </row>
    <row r="2433" spans="1:11" ht="14.9" customHeight="1">
      <c r="A2433" s="298">
        <v>2150470778</v>
      </c>
      <c r="B2433" s="298" t="s">
        <v>2860</v>
      </c>
      <c r="C2433" s="299" t="s">
        <v>1037</v>
      </c>
      <c r="D2433" s="298" t="s">
        <v>2876</v>
      </c>
      <c r="E2433" s="298" t="s">
        <v>2863</v>
      </c>
      <c r="F2433" s="298" t="s">
        <v>2864</v>
      </c>
      <c r="G2433" s="298" t="s">
        <v>3147</v>
      </c>
      <c r="H2433" s="298" t="s">
        <v>3054</v>
      </c>
      <c r="I2433" s="298" t="s">
        <v>1036</v>
      </c>
      <c r="J2433" s="300">
        <v>45594</v>
      </c>
      <c r="K2433" s="300">
        <v>45602</v>
      </c>
    </row>
    <row r="2434" spans="1:11" ht="14.9" customHeight="1">
      <c r="A2434" s="298">
        <v>2150471394</v>
      </c>
      <c r="B2434" s="298" t="s">
        <v>2860</v>
      </c>
      <c r="C2434" s="299" t="s">
        <v>1040</v>
      </c>
      <c r="D2434" s="298" t="s">
        <v>2869</v>
      </c>
      <c r="E2434" s="298" t="s">
        <v>2863</v>
      </c>
      <c r="F2434" s="298" t="s">
        <v>2864</v>
      </c>
      <c r="G2434" s="298" t="s">
        <v>2923</v>
      </c>
      <c r="H2434" s="298" t="s">
        <v>3026</v>
      </c>
      <c r="I2434" s="298" t="s">
        <v>1039</v>
      </c>
      <c r="J2434" s="300">
        <v>45595</v>
      </c>
      <c r="K2434" s="300">
        <v>45603</v>
      </c>
    </row>
    <row r="2435" spans="1:11" ht="14.9" customHeight="1">
      <c r="A2435" s="298">
        <v>2150466293</v>
      </c>
      <c r="B2435" s="298" t="s">
        <v>2860</v>
      </c>
      <c r="C2435" s="299" t="s">
        <v>928</v>
      </c>
      <c r="D2435" s="298" t="s">
        <v>2869</v>
      </c>
      <c r="E2435" s="298" t="s">
        <v>2863</v>
      </c>
      <c r="F2435" s="298" t="s">
        <v>2864</v>
      </c>
      <c r="G2435" s="298" t="s">
        <v>2865</v>
      </c>
      <c r="H2435" s="298" t="s">
        <v>4758</v>
      </c>
      <c r="I2435" s="298" t="s">
        <v>7557</v>
      </c>
      <c r="J2435" s="300">
        <v>45608</v>
      </c>
      <c r="K2435" s="300">
        <v>45616</v>
      </c>
    </row>
    <row r="2436" spans="1:11" ht="14.9" customHeight="1">
      <c r="A2436" s="298">
        <v>2150481970</v>
      </c>
      <c r="B2436" s="298" t="s">
        <v>2860</v>
      </c>
      <c r="C2436" s="299" t="s">
        <v>1047</v>
      </c>
      <c r="D2436" s="298" t="s">
        <v>2869</v>
      </c>
      <c r="E2436" s="298" t="s">
        <v>2863</v>
      </c>
      <c r="F2436" s="298" t="s">
        <v>2864</v>
      </c>
      <c r="G2436" s="298" t="s">
        <v>2954</v>
      </c>
      <c r="H2436" s="298" t="s">
        <v>5211</v>
      </c>
      <c r="I2436" s="298" t="s">
        <v>1046</v>
      </c>
      <c r="J2436" s="300" t="s">
        <v>7558</v>
      </c>
      <c r="K2436" s="300" t="s">
        <v>7559</v>
      </c>
    </row>
    <row r="2437" spans="1:11" ht="14.9" customHeight="1">
      <c r="A2437" s="298">
        <v>2150483649</v>
      </c>
      <c r="B2437" s="298" t="s">
        <v>2860</v>
      </c>
      <c r="C2437" s="299" t="s">
        <v>1069</v>
      </c>
      <c r="D2437" s="298" t="s">
        <v>2869</v>
      </c>
      <c r="E2437" s="298" t="s">
        <v>2863</v>
      </c>
      <c r="F2437" s="298" t="s">
        <v>2864</v>
      </c>
      <c r="G2437" s="298" t="s">
        <v>2923</v>
      </c>
      <c r="H2437" s="298" t="s">
        <v>3247</v>
      </c>
      <c r="I2437" s="298" t="s">
        <v>1068</v>
      </c>
      <c r="J2437" s="300">
        <v>45590</v>
      </c>
      <c r="K2437" s="300">
        <v>45598</v>
      </c>
    </row>
    <row r="2438" spans="1:11" ht="14.9" customHeight="1">
      <c r="A2438" s="298">
        <v>2150483574</v>
      </c>
      <c r="B2438" s="298" t="s">
        <v>2860</v>
      </c>
      <c r="C2438" s="299" t="s">
        <v>898</v>
      </c>
      <c r="D2438" s="298" t="s">
        <v>2869</v>
      </c>
      <c r="E2438" s="298" t="s">
        <v>2863</v>
      </c>
      <c r="F2438" s="298" t="s">
        <v>2864</v>
      </c>
      <c r="G2438" s="298" t="s">
        <v>2865</v>
      </c>
      <c r="H2438" s="298" t="s">
        <v>4758</v>
      </c>
      <c r="I2438" s="298" t="s">
        <v>7560</v>
      </c>
      <c r="J2438" s="300">
        <v>45607</v>
      </c>
      <c r="K2438" s="300">
        <v>45615</v>
      </c>
    </row>
    <row r="2439" spans="1:11" ht="14.9" customHeight="1">
      <c r="A2439" s="298">
        <v>2150487273</v>
      </c>
      <c r="B2439" s="298" t="s">
        <v>2860</v>
      </c>
      <c r="C2439" s="299" t="s">
        <v>1071</v>
      </c>
      <c r="D2439" s="298" t="s">
        <v>2869</v>
      </c>
      <c r="E2439" s="298" t="s">
        <v>2863</v>
      </c>
      <c r="F2439" s="298" t="s">
        <v>2864</v>
      </c>
      <c r="G2439" s="298" t="s">
        <v>2923</v>
      </c>
      <c r="H2439" s="298" t="s">
        <v>5425</v>
      </c>
      <c r="I2439" s="298" t="s">
        <v>1070</v>
      </c>
      <c r="J2439" s="300" t="s">
        <v>7502</v>
      </c>
      <c r="K2439" s="300" t="s">
        <v>7561</v>
      </c>
    </row>
    <row r="2440" spans="1:11" ht="14.9" customHeight="1">
      <c r="A2440" s="298">
        <v>2150484422</v>
      </c>
      <c r="B2440" s="298" t="s">
        <v>2860</v>
      </c>
      <c r="C2440" s="299" t="s">
        <v>1074</v>
      </c>
      <c r="D2440" s="298" t="s">
        <v>2869</v>
      </c>
      <c r="E2440" s="298" t="s">
        <v>2863</v>
      </c>
      <c r="F2440" s="298" t="s">
        <v>2864</v>
      </c>
      <c r="G2440" s="298" t="s">
        <v>2923</v>
      </c>
      <c r="H2440" s="298" t="s">
        <v>4374</v>
      </c>
      <c r="I2440" s="298" t="s">
        <v>1073</v>
      </c>
      <c r="J2440" s="300" t="s">
        <v>7529</v>
      </c>
      <c r="K2440" s="300" t="s">
        <v>7530</v>
      </c>
    </row>
    <row r="2441" spans="1:11" ht="14.9" customHeight="1">
      <c r="A2441" s="298">
        <v>2150491225</v>
      </c>
      <c r="B2441" s="298" t="s">
        <v>2860</v>
      </c>
      <c r="C2441" s="299" t="s">
        <v>1076</v>
      </c>
      <c r="D2441" s="298" t="s">
        <v>2869</v>
      </c>
      <c r="E2441" s="298" t="s">
        <v>2863</v>
      </c>
      <c r="F2441" s="298" t="s">
        <v>2864</v>
      </c>
      <c r="G2441" s="298" t="s">
        <v>7562</v>
      </c>
      <c r="H2441" s="298" t="s">
        <v>3007</v>
      </c>
      <c r="I2441" s="298" t="s">
        <v>1075</v>
      </c>
      <c r="J2441" s="300" t="s">
        <v>7507</v>
      </c>
      <c r="K2441" s="300" t="s">
        <v>7547</v>
      </c>
    </row>
    <row r="2442" spans="1:11" ht="14.9" customHeight="1">
      <c r="A2442" s="298">
        <v>2150484456</v>
      </c>
      <c r="B2442" s="298" t="s">
        <v>2860</v>
      </c>
      <c r="C2442" s="299" t="s">
        <v>931</v>
      </c>
      <c r="D2442" s="298" t="s">
        <v>2869</v>
      </c>
      <c r="E2442" s="298" t="s">
        <v>2863</v>
      </c>
      <c r="F2442" s="298" t="s">
        <v>2864</v>
      </c>
      <c r="G2442" s="298" t="s">
        <v>2865</v>
      </c>
      <c r="H2442" s="298" t="s">
        <v>4758</v>
      </c>
      <c r="I2442" s="298" t="s">
        <v>7563</v>
      </c>
      <c r="J2442" s="300" t="s">
        <v>7564</v>
      </c>
      <c r="K2442" s="300" t="s">
        <v>7565</v>
      </c>
    </row>
    <row r="2443" spans="1:11" ht="14.9" customHeight="1">
      <c r="A2443" s="298">
        <v>2150485536</v>
      </c>
      <c r="B2443" s="298" t="s">
        <v>2860</v>
      </c>
      <c r="C2443" s="299" t="s">
        <v>922</v>
      </c>
      <c r="D2443" s="298" t="s">
        <v>2869</v>
      </c>
      <c r="E2443" s="298" t="s">
        <v>2863</v>
      </c>
      <c r="F2443" s="298" t="s">
        <v>2864</v>
      </c>
      <c r="G2443" s="298" t="s">
        <v>2865</v>
      </c>
      <c r="H2443" s="298" t="s">
        <v>4758</v>
      </c>
      <c r="I2443" s="298" t="s">
        <v>7566</v>
      </c>
      <c r="J2443" s="300" t="s">
        <v>7564</v>
      </c>
      <c r="K2443" s="300" t="s">
        <v>7565</v>
      </c>
    </row>
    <row r="2444" spans="1:11" ht="14.9" customHeight="1">
      <c r="A2444" s="298">
        <v>2150489990</v>
      </c>
      <c r="B2444" s="298" t="s">
        <v>2860</v>
      </c>
      <c r="C2444" s="299" t="s">
        <v>996</v>
      </c>
      <c r="D2444" s="298" t="s">
        <v>2869</v>
      </c>
      <c r="E2444" s="298" t="s">
        <v>2863</v>
      </c>
      <c r="F2444" s="298" t="s">
        <v>2864</v>
      </c>
      <c r="G2444" s="298" t="s">
        <v>2865</v>
      </c>
      <c r="H2444" s="298" t="s">
        <v>3037</v>
      </c>
      <c r="I2444" s="298" t="s">
        <v>7567</v>
      </c>
      <c r="J2444" s="300" t="s">
        <v>7551</v>
      </c>
      <c r="K2444" s="300" t="s">
        <v>7568</v>
      </c>
    </row>
    <row r="2445" spans="1:11" ht="14.9" customHeight="1">
      <c r="A2445" s="298">
        <v>2150496800</v>
      </c>
      <c r="B2445" s="298" t="s">
        <v>2860</v>
      </c>
      <c r="C2445" s="299" t="s">
        <v>1086</v>
      </c>
      <c r="D2445" s="298" t="s">
        <v>2869</v>
      </c>
      <c r="E2445" s="298" t="s">
        <v>2863</v>
      </c>
      <c r="F2445" s="298" t="s">
        <v>2864</v>
      </c>
      <c r="G2445" s="298" t="s">
        <v>2954</v>
      </c>
      <c r="H2445" s="298" t="s">
        <v>3204</v>
      </c>
      <c r="I2445" s="298" t="s">
        <v>406</v>
      </c>
      <c r="J2445" s="300" t="s">
        <v>7317</v>
      </c>
      <c r="K2445" s="300" t="s">
        <v>7318</v>
      </c>
    </row>
    <row r="2446" spans="1:11" ht="14.9" customHeight="1">
      <c r="A2446" s="298">
        <v>2150499067</v>
      </c>
      <c r="B2446" s="298" t="s">
        <v>2860</v>
      </c>
      <c r="C2446" s="299" t="s">
        <v>1092</v>
      </c>
      <c r="D2446" s="298" t="s">
        <v>2876</v>
      </c>
      <c r="E2446" s="298" t="s">
        <v>2863</v>
      </c>
      <c r="F2446" s="298" t="s">
        <v>2864</v>
      </c>
      <c r="G2446" s="298" t="s">
        <v>2902</v>
      </c>
      <c r="H2446" s="298" t="s">
        <v>2927</v>
      </c>
      <c r="I2446" s="298" t="s">
        <v>1091</v>
      </c>
      <c r="J2446" s="300" t="s">
        <v>7495</v>
      </c>
      <c r="K2446" s="300" t="s">
        <v>7539</v>
      </c>
    </row>
    <row r="2447" spans="1:11" ht="14.9" customHeight="1">
      <c r="A2447" s="298">
        <v>2150499908</v>
      </c>
      <c r="B2447" s="298" t="s">
        <v>2860</v>
      </c>
      <c r="C2447" s="299" t="s">
        <v>1095</v>
      </c>
      <c r="D2447" s="298" t="s">
        <v>2869</v>
      </c>
      <c r="E2447" s="298" t="s">
        <v>2863</v>
      </c>
      <c r="F2447" s="298" t="s">
        <v>2864</v>
      </c>
      <c r="G2447" s="298" t="s">
        <v>2911</v>
      </c>
      <c r="H2447" s="298" t="s">
        <v>3106</v>
      </c>
      <c r="I2447" s="298" t="s">
        <v>1094</v>
      </c>
      <c r="J2447" s="300" t="s">
        <v>7569</v>
      </c>
      <c r="K2447" s="300" t="s">
        <v>7570</v>
      </c>
    </row>
    <row r="2448" spans="1:11" ht="14.9" customHeight="1">
      <c r="A2448" s="298">
        <v>2150497847</v>
      </c>
      <c r="B2448" s="298" t="s">
        <v>2860</v>
      </c>
      <c r="C2448" s="299" t="s">
        <v>1026</v>
      </c>
      <c r="D2448" s="298" t="s">
        <v>2876</v>
      </c>
      <c r="E2448" s="298" t="s">
        <v>2863</v>
      </c>
      <c r="F2448" s="298" t="s">
        <v>2864</v>
      </c>
      <c r="G2448" s="298" t="s">
        <v>2865</v>
      </c>
      <c r="H2448" s="298" t="s">
        <v>2912</v>
      </c>
      <c r="I2448" s="298" t="s">
        <v>7571</v>
      </c>
      <c r="J2448" s="300" t="s">
        <v>7564</v>
      </c>
      <c r="K2448" s="300" t="s">
        <v>7565</v>
      </c>
    </row>
    <row r="2449" spans="1:11" ht="14.9" customHeight="1">
      <c r="A2449" s="298">
        <v>2150503394</v>
      </c>
      <c r="B2449" s="298" t="s">
        <v>2860</v>
      </c>
      <c r="C2449" s="299" t="s">
        <v>1108</v>
      </c>
      <c r="D2449" s="298" t="s">
        <v>2876</v>
      </c>
      <c r="E2449" s="298" t="s">
        <v>2863</v>
      </c>
      <c r="F2449" s="298" t="s">
        <v>2864</v>
      </c>
      <c r="G2449" s="298" t="s">
        <v>2902</v>
      </c>
      <c r="H2449" s="298" t="s">
        <v>3054</v>
      </c>
      <c r="I2449" s="298" t="s">
        <v>1107</v>
      </c>
      <c r="J2449" s="300" t="s">
        <v>7518</v>
      </c>
      <c r="K2449" s="300" t="s">
        <v>7524</v>
      </c>
    </row>
    <row r="2450" spans="1:11" ht="14.9" customHeight="1">
      <c r="A2450" s="298">
        <v>2150503411</v>
      </c>
      <c r="B2450" s="298" t="s">
        <v>2860</v>
      </c>
      <c r="C2450" s="299" t="s">
        <v>1110</v>
      </c>
      <c r="D2450" s="298" t="s">
        <v>2876</v>
      </c>
      <c r="E2450" s="298" t="s">
        <v>2863</v>
      </c>
      <c r="F2450" s="298" t="s">
        <v>2864</v>
      </c>
      <c r="G2450" s="298" t="s">
        <v>2902</v>
      </c>
      <c r="H2450" s="298" t="s">
        <v>3054</v>
      </c>
      <c r="I2450" s="298" t="s">
        <v>1107</v>
      </c>
      <c r="J2450" s="300" t="s">
        <v>7518</v>
      </c>
      <c r="K2450" s="300" t="s">
        <v>7524</v>
      </c>
    </row>
    <row r="2451" spans="1:11" ht="14.9" customHeight="1">
      <c r="A2451" s="298">
        <v>2150503417</v>
      </c>
      <c r="B2451" s="298" t="s">
        <v>2860</v>
      </c>
      <c r="C2451" s="299" t="s">
        <v>1112</v>
      </c>
      <c r="D2451" s="298" t="s">
        <v>2876</v>
      </c>
      <c r="E2451" s="298" t="s">
        <v>2863</v>
      </c>
      <c r="F2451" s="298" t="s">
        <v>2864</v>
      </c>
      <c r="G2451" s="298" t="s">
        <v>2902</v>
      </c>
      <c r="H2451" s="298" t="s">
        <v>3054</v>
      </c>
      <c r="I2451" s="298" t="s">
        <v>1107</v>
      </c>
      <c r="J2451" s="300" t="s">
        <v>7518</v>
      </c>
      <c r="K2451" s="300" t="s">
        <v>7524</v>
      </c>
    </row>
    <row r="2452" spans="1:11" ht="14.9" customHeight="1">
      <c r="A2452" s="298">
        <v>2150506524</v>
      </c>
      <c r="B2452" s="298" t="s">
        <v>2860</v>
      </c>
      <c r="C2452" s="299" t="s">
        <v>1114</v>
      </c>
      <c r="D2452" s="298" t="s">
        <v>2869</v>
      </c>
      <c r="E2452" s="298" t="s">
        <v>2863</v>
      </c>
      <c r="F2452" s="298" t="s">
        <v>2864</v>
      </c>
      <c r="G2452" s="298" t="s">
        <v>2923</v>
      </c>
      <c r="H2452" s="298" t="s">
        <v>5211</v>
      </c>
      <c r="I2452" s="298" t="s">
        <v>1113</v>
      </c>
      <c r="J2452" s="300" t="s">
        <v>7495</v>
      </c>
      <c r="K2452" s="300" t="s">
        <v>7539</v>
      </c>
    </row>
    <row r="2453" spans="1:11" ht="14.9" customHeight="1">
      <c r="A2453" s="298">
        <v>2150506544</v>
      </c>
      <c r="B2453" s="298" t="s">
        <v>2860</v>
      </c>
      <c r="C2453" s="299" t="s">
        <v>1115</v>
      </c>
      <c r="D2453" s="298" t="s">
        <v>2869</v>
      </c>
      <c r="E2453" s="298" t="s">
        <v>2863</v>
      </c>
      <c r="F2453" s="298" t="s">
        <v>2864</v>
      </c>
      <c r="G2453" s="298" t="s">
        <v>2923</v>
      </c>
      <c r="H2453" s="298" t="s">
        <v>5211</v>
      </c>
      <c r="I2453" s="298" t="s">
        <v>1113</v>
      </c>
      <c r="J2453" s="300" t="s">
        <v>7495</v>
      </c>
      <c r="K2453" s="300" t="s">
        <v>7539</v>
      </c>
    </row>
    <row r="2454" spans="1:11" ht="14.9" customHeight="1">
      <c r="A2454" s="298">
        <v>2150503246</v>
      </c>
      <c r="B2454" s="298" t="s">
        <v>2860</v>
      </c>
      <c r="C2454" s="299" t="s">
        <v>1118</v>
      </c>
      <c r="D2454" s="298" t="s">
        <v>2869</v>
      </c>
      <c r="E2454" s="298" t="s">
        <v>2863</v>
      </c>
      <c r="F2454" s="298" t="s">
        <v>2864</v>
      </c>
      <c r="G2454" s="298" t="s">
        <v>2911</v>
      </c>
      <c r="H2454" s="298" t="s">
        <v>2978</v>
      </c>
      <c r="I2454" s="298" t="s">
        <v>1117</v>
      </c>
      <c r="J2454" s="300" t="s">
        <v>7529</v>
      </c>
      <c r="K2454" s="300" t="s">
        <v>7530</v>
      </c>
    </row>
    <row r="2455" spans="1:11" ht="14.9" customHeight="1">
      <c r="A2455" s="298">
        <v>2150503307</v>
      </c>
      <c r="B2455" s="298" t="s">
        <v>2860</v>
      </c>
      <c r="C2455" s="299" t="s">
        <v>1121</v>
      </c>
      <c r="D2455" s="298" t="s">
        <v>2869</v>
      </c>
      <c r="E2455" s="298" t="s">
        <v>2863</v>
      </c>
      <c r="F2455" s="298" t="s">
        <v>2864</v>
      </c>
      <c r="G2455" s="298" t="s">
        <v>2911</v>
      </c>
      <c r="H2455" s="298" t="s">
        <v>2978</v>
      </c>
      <c r="I2455" s="298" t="s">
        <v>1120</v>
      </c>
      <c r="J2455" s="300" t="s">
        <v>7529</v>
      </c>
      <c r="K2455" s="300" t="s">
        <v>7530</v>
      </c>
    </row>
    <row r="2456" spans="1:11" ht="14.9" customHeight="1">
      <c r="A2456" s="298">
        <v>2150508409</v>
      </c>
      <c r="B2456" s="298" t="s">
        <v>2860</v>
      </c>
      <c r="C2456" s="299" t="s">
        <v>1124</v>
      </c>
      <c r="D2456" s="298" t="s">
        <v>2869</v>
      </c>
      <c r="E2456" s="298" t="s">
        <v>2863</v>
      </c>
      <c r="F2456" s="298" t="s">
        <v>2864</v>
      </c>
      <c r="G2456" s="298" t="s">
        <v>2923</v>
      </c>
      <c r="H2456" s="298" t="s">
        <v>2971</v>
      </c>
      <c r="I2456" s="298" t="s">
        <v>1123</v>
      </c>
      <c r="J2456" s="300" t="s">
        <v>7537</v>
      </c>
      <c r="K2456" s="300" t="s">
        <v>7549</v>
      </c>
    </row>
    <row r="2457" spans="1:11" ht="14.9" customHeight="1">
      <c r="A2457" s="298">
        <v>2150508586</v>
      </c>
      <c r="B2457" s="298" t="s">
        <v>2860</v>
      </c>
      <c r="C2457" s="299" t="s">
        <v>1128</v>
      </c>
      <c r="D2457" s="298" t="s">
        <v>2876</v>
      </c>
      <c r="E2457" s="298" t="s">
        <v>2863</v>
      </c>
      <c r="F2457" s="298" t="s">
        <v>2864</v>
      </c>
      <c r="G2457" s="298" t="s">
        <v>2943</v>
      </c>
      <c r="H2457" s="298" t="s">
        <v>2927</v>
      </c>
      <c r="I2457" s="298" t="s">
        <v>1127</v>
      </c>
      <c r="J2457" s="300" t="s">
        <v>7570</v>
      </c>
      <c r="K2457" s="300" t="s">
        <v>7572</v>
      </c>
    </row>
    <row r="2458" spans="1:11" ht="14.9" customHeight="1">
      <c r="A2458" s="298">
        <v>2150507880</v>
      </c>
      <c r="B2458" s="298" t="s">
        <v>2860</v>
      </c>
      <c r="C2458" s="299" t="s">
        <v>1131</v>
      </c>
      <c r="D2458" s="298" t="s">
        <v>2869</v>
      </c>
      <c r="E2458" s="298" t="s">
        <v>2863</v>
      </c>
      <c r="F2458" s="298" t="s">
        <v>2864</v>
      </c>
      <c r="G2458" s="298" t="s">
        <v>2954</v>
      </c>
      <c r="H2458" s="298" t="s">
        <v>2960</v>
      </c>
      <c r="I2458" s="298" t="s">
        <v>1130</v>
      </c>
      <c r="J2458" s="300" t="s">
        <v>7573</v>
      </c>
      <c r="K2458" s="300" t="s">
        <v>7574</v>
      </c>
    </row>
    <row r="2459" spans="1:11" ht="14.9" customHeight="1">
      <c r="A2459" s="298">
        <v>2150510149</v>
      </c>
      <c r="B2459" s="298" t="s">
        <v>2860</v>
      </c>
      <c r="C2459" s="299" t="s">
        <v>1134</v>
      </c>
      <c r="D2459" s="298" t="s">
        <v>2862</v>
      </c>
      <c r="E2459" s="298" t="s">
        <v>2863</v>
      </c>
      <c r="F2459" s="298" t="s">
        <v>2864</v>
      </c>
      <c r="G2459" s="298" t="s">
        <v>2970</v>
      </c>
      <c r="H2459" s="298" t="s">
        <v>5719</v>
      </c>
      <c r="I2459" s="298" t="s">
        <v>1133</v>
      </c>
      <c r="J2459" s="300" t="s">
        <v>7559</v>
      </c>
      <c r="K2459" s="300" t="s">
        <v>7575</v>
      </c>
    </row>
    <row r="2460" spans="1:11" ht="14.9" customHeight="1">
      <c r="A2460" s="298">
        <v>2150513443</v>
      </c>
      <c r="B2460" s="298" t="s">
        <v>2860</v>
      </c>
      <c r="C2460" s="299" t="s">
        <v>1139</v>
      </c>
      <c r="D2460" s="298" t="s">
        <v>2869</v>
      </c>
      <c r="E2460" s="298" t="s">
        <v>2863</v>
      </c>
      <c r="F2460" s="298" t="s">
        <v>3696</v>
      </c>
      <c r="G2460" s="298" t="s">
        <v>2923</v>
      </c>
      <c r="H2460" s="298" t="s">
        <v>3037</v>
      </c>
      <c r="I2460" s="298" t="s">
        <v>1138</v>
      </c>
      <c r="J2460" s="300">
        <v>45594</v>
      </c>
      <c r="K2460" s="300">
        <v>45602</v>
      </c>
    </row>
    <row r="2461" spans="1:11" ht="14.9" customHeight="1">
      <c r="A2461" s="298">
        <v>2150513437</v>
      </c>
      <c r="B2461" s="298" t="s">
        <v>2860</v>
      </c>
      <c r="C2461" s="299" t="s">
        <v>1141</v>
      </c>
      <c r="D2461" s="298" t="s">
        <v>2869</v>
      </c>
      <c r="E2461" s="298" t="s">
        <v>2863</v>
      </c>
      <c r="F2461" s="298" t="s">
        <v>3696</v>
      </c>
      <c r="G2461" s="298" t="s">
        <v>2923</v>
      </c>
      <c r="H2461" s="298" t="s">
        <v>3037</v>
      </c>
      <c r="I2461" s="298" t="s">
        <v>1138</v>
      </c>
      <c r="J2461" s="300">
        <v>45607</v>
      </c>
      <c r="K2461" s="300">
        <v>45615</v>
      </c>
    </row>
    <row r="2462" spans="1:11" ht="14.9" customHeight="1">
      <c r="A2462" s="298">
        <v>2150518832</v>
      </c>
      <c r="B2462" s="298" t="s">
        <v>2860</v>
      </c>
      <c r="C2462" s="299" t="s">
        <v>1166</v>
      </c>
      <c r="D2462" s="298" t="s">
        <v>2869</v>
      </c>
      <c r="E2462" s="298" t="s">
        <v>2863</v>
      </c>
      <c r="F2462" s="298" t="s">
        <v>2864</v>
      </c>
      <c r="G2462" s="298" t="s">
        <v>3285</v>
      </c>
      <c r="H2462" s="298" t="s">
        <v>2978</v>
      </c>
      <c r="I2462" s="298" t="s">
        <v>599</v>
      </c>
      <c r="J2462" s="300" t="s">
        <v>7507</v>
      </c>
      <c r="K2462" s="300" t="s">
        <v>7547</v>
      </c>
    </row>
    <row r="2463" spans="1:11" ht="14.9" customHeight="1">
      <c r="A2463" s="298">
        <v>2150518851</v>
      </c>
      <c r="B2463" s="298" t="s">
        <v>2860</v>
      </c>
      <c r="C2463" s="299" t="s">
        <v>1168</v>
      </c>
      <c r="D2463" s="298" t="s">
        <v>2869</v>
      </c>
      <c r="E2463" s="298" t="s">
        <v>2863</v>
      </c>
      <c r="F2463" s="298" t="s">
        <v>2864</v>
      </c>
      <c r="G2463" s="298" t="s">
        <v>3285</v>
      </c>
      <c r="H2463" s="298" t="s">
        <v>2978</v>
      </c>
      <c r="I2463" s="298" t="s">
        <v>599</v>
      </c>
      <c r="J2463" s="300" t="s">
        <v>7507</v>
      </c>
      <c r="K2463" s="300" t="s">
        <v>7547</v>
      </c>
    </row>
    <row r="2464" spans="1:11" ht="14.9" customHeight="1">
      <c r="A2464" s="298">
        <v>2150518878</v>
      </c>
      <c r="B2464" s="298" t="s">
        <v>2860</v>
      </c>
      <c r="C2464" s="299" t="s">
        <v>1170</v>
      </c>
      <c r="D2464" s="298" t="s">
        <v>2869</v>
      </c>
      <c r="E2464" s="298" t="s">
        <v>2863</v>
      </c>
      <c r="F2464" s="298" t="s">
        <v>2864</v>
      </c>
      <c r="G2464" s="298" t="s">
        <v>3285</v>
      </c>
      <c r="H2464" s="298" t="s">
        <v>2978</v>
      </c>
      <c r="I2464" s="298" t="s">
        <v>599</v>
      </c>
      <c r="J2464" s="300" t="s">
        <v>7507</v>
      </c>
      <c r="K2464" s="300" t="s">
        <v>7547</v>
      </c>
    </row>
    <row r="2465" spans="1:11" ht="14.9" customHeight="1">
      <c r="A2465" s="298">
        <v>2150518891</v>
      </c>
      <c r="B2465" s="298" t="s">
        <v>2860</v>
      </c>
      <c r="C2465" s="299" t="s">
        <v>1172</v>
      </c>
      <c r="D2465" s="298" t="s">
        <v>2869</v>
      </c>
      <c r="E2465" s="298" t="s">
        <v>2863</v>
      </c>
      <c r="F2465" s="298" t="s">
        <v>2864</v>
      </c>
      <c r="G2465" s="298" t="s">
        <v>3285</v>
      </c>
      <c r="H2465" s="298" t="s">
        <v>2978</v>
      </c>
      <c r="I2465" s="298" t="s">
        <v>599</v>
      </c>
      <c r="J2465" s="300" t="s">
        <v>7507</v>
      </c>
      <c r="K2465" s="300" t="s">
        <v>7547</v>
      </c>
    </row>
    <row r="2466" spans="1:11" ht="14.9" customHeight="1">
      <c r="A2466" s="298">
        <v>2150518918</v>
      </c>
      <c r="B2466" s="298" t="s">
        <v>2860</v>
      </c>
      <c r="C2466" s="299" t="s">
        <v>1174</v>
      </c>
      <c r="D2466" s="298" t="s">
        <v>2869</v>
      </c>
      <c r="E2466" s="298" t="s">
        <v>2863</v>
      </c>
      <c r="F2466" s="298" t="s">
        <v>2864</v>
      </c>
      <c r="G2466" s="298" t="s">
        <v>3285</v>
      </c>
      <c r="H2466" s="298" t="s">
        <v>2978</v>
      </c>
      <c r="I2466" s="298" t="s">
        <v>599</v>
      </c>
      <c r="J2466" s="300" t="s">
        <v>7507</v>
      </c>
      <c r="K2466" s="300" t="s">
        <v>7547</v>
      </c>
    </row>
    <row r="2467" spans="1:11" ht="14.9" customHeight="1">
      <c r="A2467" s="298">
        <v>2150518938</v>
      </c>
      <c r="B2467" s="298" t="s">
        <v>2860</v>
      </c>
      <c r="C2467" s="299" t="s">
        <v>1176</v>
      </c>
      <c r="D2467" s="298" t="s">
        <v>2869</v>
      </c>
      <c r="E2467" s="298" t="s">
        <v>2863</v>
      </c>
      <c r="F2467" s="298" t="s">
        <v>2864</v>
      </c>
      <c r="G2467" s="298" t="s">
        <v>3285</v>
      </c>
      <c r="H2467" s="298" t="s">
        <v>2978</v>
      </c>
      <c r="I2467" s="298" t="s">
        <v>599</v>
      </c>
      <c r="J2467" s="300" t="s">
        <v>7507</v>
      </c>
      <c r="K2467" s="300" t="s">
        <v>7547</v>
      </c>
    </row>
    <row r="2468" spans="1:11" ht="14.9" customHeight="1">
      <c r="A2468" s="298">
        <v>2150519708</v>
      </c>
      <c r="B2468" s="298" t="s">
        <v>2860</v>
      </c>
      <c r="C2468" s="299" t="s">
        <v>1180</v>
      </c>
      <c r="D2468" s="298" t="s">
        <v>2869</v>
      </c>
      <c r="E2468" s="298" t="s">
        <v>2863</v>
      </c>
      <c r="F2468" s="298" t="s">
        <v>2864</v>
      </c>
      <c r="G2468" s="298" t="s">
        <v>2923</v>
      </c>
      <c r="H2468" s="298" t="s">
        <v>2978</v>
      </c>
      <c r="I2468" s="298" t="s">
        <v>1179</v>
      </c>
      <c r="J2468" s="300" t="s">
        <v>7561</v>
      </c>
      <c r="K2468" s="300" t="s">
        <v>7564</v>
      </c>
    </row>
    <row r="2469" spans="1:11" ht="14.9" customHeight="1">
      <c r="A2469" s="298">
        <v>2150523144</v>
      </c>
      <c r="B2469" s="298" t="s">
        <v>2860</v>
      </c>
      <c r="C2469" s="299" t="s">
        <v>1185</v>
      </c>
      <c r="D2469" s="298" t="s">
        <v>2876</v>
      </c>
      <c r="E2469" s="298" t="s">
        <v>2863</v>
      </c>
      <c r="F2469" s="298" t="s">
        <v>2864</v>
      </c>
      <c r="G2469" s="298" t="s">
        <v>7576</v>
      </c>
      <c r="H2469" s="298" t="s">
        <v>6299</v>
      </c>
      <c r="I2469" s="298" t="s">
        <v>1184</v>
      </c>
      <c r="J2469" s="300" t="s">
        <v>7547</v>
      </c>
      <c r="K2469" s="300" t="s">
        <v>7553</v>
      </c>
    </row>
    <row r="2470" spans="1:11" ht="14.9" customHeight="1">
      <c r="A2470" s="298">
        <v>2150519745</v>
      </c>
      <c r="B2470" s="298" t="s">
        <v>2860</v>
      </c>
      <c r="C2470" s="299" t="s">
        <v>1188</v>
      </c>
      <c r="D2470" s="298" t="s">
        <v>2869</v>
      </c>
      <c r="E2470" s="298" t="s">
        <v>2863</v>
      </c>
      <c r="F2470" s="298" t="s">
        <v>2864</v>
      </c>
      <c r="G2470" s="298" t="s">
        <v>2923</v>
      </c>
      <c r="H2470" s="298" t="s">
        <v>3247</v>
      </c>
      <c r="I2470" s="298" t="s">
        <v>1187</v>
      </c>
      <c r="J2470" s="300" t="s">
        <v>7569</v>
      </c>
      <c r="K2470" s="300" t="s">
        <v>7570</v>
      </c>
    </row>
    <row r="2471" spans="1:11" ht="14.9" customHeight="1">
      <c r="A2471" s="298">
        <v>2150521777</v>
      </c>
      <c r="B2471" s="298" t="s">
        <v>2860</v>
      </c>
      <c r="C2471" s="299" t="s">
        <v>934</v>
      </c>
      <c r="D2471" s="298" t="s">
        <v>2862</v>
      </c>
      <c r="E2471" s="298" t="s">
        <v>2863</v>
      </c>
      <c r="F2471" s="298" t="s">
        <v>2864</v>
      </c>
      <c r="G2471" s="298" t="s">
        <v>2865</v>
      </c>
      <c r="H2471" s="298" t="s">
        <v>4356</v>
      </c>
      <c r="I2471" s="298" t="s">
        <v>7577</v>
      </c>
      <c r="J2471" s="300" t="s">
        <v>7573</v>
      </c>
      <c r="K2471" s="300" t="s">
        <v>7574</v>
      </c>
    </row>
    <row r="2472" spans="1:11" ht="14.9" customHeight="1">
      <c r="A2472" s="233">
        <v>2150527377</v>
      </c>
      <c r="B2472" s="233" t="s">
        <v>2860</v>
      </c>
      <c r="C2472" s="233" t="s">
        <v>1190</v>
      </c>
      <c r="D2472" s="233" t="s">
        <v>2869</v>
      </c>
      <c r="E2472" s="233" t="s">
        <v>2863</v>
      </c>
      <c r="F2472" s="233" t="s">
        <v>2864</v>
      </c>
      <c r="G2472" s="233" t="s">
        <v>2923</v>
      </c>
      <c r="H2472" s="233" t="s">
        <v>3112</v>
      </c>
      <c r="I2472" s="233" t="s">
        <v>1189</v>
      </c>
      <c r="J2472" s="234">
        <v>45600</v>
      </c>
      <c r="K2472" s="234">
        <v>45608</v>
      </c>
    </row>
    <row r="2473" spans="1:11" ht="14.9" customHeight="1">
      <c r="A2473" s="233">
        <v>2150529117</v>
      </c>
      <c r="B2473" s="233" t="s">
        <v>2860</v>
      </c>
      <c r="C2473" s="233" t="s">
        <v>1192</v>
      </c>
      <c r="D2473" s="233" t="s">
        <v>2869</v>
      </c>
      <c r="E2473" s="233" t="s">
        <v>2863</v>
      </c>
      <c r="F2473" s="233" t="s">
        <v>2864</v>
      </c>
      <c r="G2473" s="233" t="s">
        <v>2923</v>
      </c>
      <c r="H2473" s="233" t="s">
        <v>2978</v>
      </c>
      <c r="I2473" s="233" t="s">
        <v>1179</v>
      </c>
      <c r="J2473" s="234">
        <v>45600</v>
      </c>
      <c r="K2473" s="234">
        <v>45608</v>
      </c>
    </row>
    <row r="2474" spans="1:11" ht="14.9" customHeight="1">
      <c r="A2474" s="233">
        <v>2150526643</v>
      </c>
      <c r="B2474" s="233" t="s">
        <v>2860</v>
      </c>
      <c r="C2474" s="233" t="s">
        <v>993</v>
      </c>
      <c r="D2474" s="233" t="s">
        <v>2869</v>
      </c>
      <c r="E2474" s="233" t="s">
        <v>2863</v>
      </c>
      <c r="F2474" s="233" t="s">
        <v>2864</v>
      </c>
      <c r="G2474" s="233" t="s">
        <v>2865</v>
      </c>
      <c r="H2474" s="233" t="s">
        <v>3122</v>
      </c>
      <c r="I2474" s="233" t="s">
        <v>7578</v>
      </c>
      <c r="J2474" s="234">
        <v>45614</v>
      </c>
      <c r="K2474" s="234">
        <v>45622</v>
      </c>
    </row>
    <row r="2475" spans="1:11" ht="14.9" customHeight="1">
      <c r="A2475" s="233">
        <v>2150528078</v>
      </c>
      <c r="B2475" s="233" t="s">
        <v>2860</v>
      </c>
      <c r="C2475" s="233" t="s">
        <v>1030</v>
      </c>
      <c r="D2475" s="233" t="s">
        <v>2869</v>
      </c>
      <c r="E2475" s="233" t="s">
        <v>2863</v>
      </c>
      <c r="F2475" s="233" t="s">
        <v>2864</v>
      </c>
      <c r="G2475" s="233" t="s">
        <v>2865</v>
      </c>
      <c r="H2475" s="233" t="s">
        <v>4758</v>
      </c>
      <c r="I2475" s="233" t="s">
        <v>7579</v>
      </c>
      <c r="J2475" s="234">
        <v>45615</v>
      </c>
      <c r="K2475" s="234">
        <v>45623</v>
      </c>
    </row>
    <row r="2476" spans="1:11" ht="14.9" customHeight="1">
      <c r="A2476" s="233">
        <v>2150528040</v>
      </c>
      <c r="B2476" s="233" t="s">
        <v>2860</v>
      </c>
      <c r="C2476" s="233" t="s">
        <v>1062</v>
      </c>
      <c r="D2476" s="233" t="s">
        <v>2869</v>
      </c>
      <c r="E2476" s="233" t="s">
        <v>2863</v>
      </c>
      <c r="F2476" s="233" t="s">
        <v>2864</v>
      </c>
      <c r="G2476" s="233" t="s">
        <v>2865</v>
      </c>
      <c r="H2476" s="233" t="s">
        <v>7580</v>
      </c>
      <c r="I2476" s="233" t="s">
        <v>7581</v>
      </c>
      <c r="J2476" s="234">
        <v>45617</v>
      </c>
      <c r="K2476" s="234">
        <v>45625</v>
      </c>
    </row>
    <row r="2477" spans="1:11" ht="14.9" customHeight="1">
      <c r="A2477" s="233">
        <v>2150527109</v>
      </c>
      <c r="B2477" s="233" t="s">
        <v>2860</v>
      </c>
      <c r="C2477" s="233" t="s">
        <v>1065</v>
      </c>
      <c r="D2477" s="233" t="s">
        <v>2869</v>
      </c>
      <c r="E2477" s="233" t="s">
        <v>2863</v>
      </c>
      <c r="F2477" s="233" t="s">
        <v>2864</v>
      </c>
      <c r="G2477" s="233" t="s">
        <v>2865</v>
      </c>
      <c r="H2477" s="233" t="s">
        <v>7580</v>
      </c>
      <c r="I2477" s="233" t="s">
        <v>7582</v>
      </c>
      <c r="J2477" s="234">
        <v>45617</v>
      </c>
      <c r="K2477" s="234">
        <v>45625</v>
      </c>
    </row>
    <row r="2478" spans="1:11" ht="14.9" customHeight="1">
      <c r="A2478" s="235">
        <v>2150539465</v>
      </c>
      <c r="B2478" s="235" t="s">
        <v>2860</v>
      </c>
      <c r="C2478" s="235" t="s">
        <v>1195</v>
      </c>
      <c r="D2478" s="235" t="s">
        <v>2869</v>
      </c>
      <c r="E2478" s="235" t="s">
        <v>2863</v>
      </c>
      <c r="F2478" s="235" t="s">
        <v>2864</v>
      </c>
      <c r="G2478" s="235" t="s">
        <v>2902</v>
      </c>
      <c r="H2478" s="235" t="s">
        <v>2960</v>
      </c>
      <c r="I2478" s="235" t="s">
        <v>1194</v>
      </c>
      <c r="J2478" s="236">
        <v>45338</v>
      </c>
      <c r="K2478" s="236">
        <v>45346</v>
      </c>
    </row>
    <row r="2479" spans="1:11" ht="14.9" customHeight="1">
      <c r="A2479" s="235">
        <v>2150537836</v>
      </c>
      <c r="B2479" s="235" t="s">
        <v>2860</v>
      </c>
      <c r="C2479" s="235" t="s">
        <v>1196</v>
      </c>
      <c r="D2479" s="235" t="s">
        <v>2869</v>
      </c>
      <c r="E2479" s="235" t="s">
        <v>2863</v>
      </c>
      <c r="F2479" s="235" t="s">
        <v>2864</v>
      </c>
      <c r="G2479" s="235" t="s">
        <v>2923</v>
      </c>
      <c r="H2479" s="235" t="s">
        <v>3112</v>
      </c>
      <c r="I2479" s="235" t="s">
        <v>1189</v>
      </c>
      <c r="J2479" s="236">
        <v>45600</v>
      </c>
      <c r="K2479" s="236">
        <v>45608</v>
      </c>
    </row>
    <row r="2480" spans="1:11" ht="14.9" customHeight="1">
      <c r="A2480" s="235">
        <v>2150537962</v>
      </c>
      <c r="B2480" s="235" t="s">
        <v>2860</v>
      </c>
      <c r="C2480" s="235" t="s">
        <v>1197</v>
      </c>
      <c r="D2480" s="235" t="s">
        <v>2869</v>
      </c>
      <c r="E2480" s="235" t="s">
        <v>2863</v>
      </c>
      <c r="F2480" s="235" t="s">
        <v>2864</v>
      </c>
      <c r="G2480" s="235" t="s">
        <v>2923</v>
      </c>
      <c r="H2480" s="235" t="s">
        <v>3112</v>
      </c>
      <c r="I2480" s="235" t="s">
        <v>1189</v>
      </c>
      <c r="J2480" s="236">
        <v>45600</v>
      </c>
      <c r="K2480" s="236">
        <v>45608</v>
      </c>
    </row>
    <row r="2481" spans="1:11" ht="14.9" customHeight="1">
      <c r="A2481" s="235">
        <v>2150538014</v>
      </c>
      <c r="B2481" s="235" t="s">
        <v>2860</v>
      </c>
      <c r="C2481" s="235" t="s">
        <v>1198</v>
      </c>
      <c r="D2481" s="235" t="s">
        <v>2869</v>
      </c>
      <c r="E2481" s="235" t="s">
        <v>2863</v>
      </c>
      <c r="F2481" s="235" t="s">
        <v>2864</v>
      </c>
      <c r="G2481" s="235" t="s">
        <v>2923</v>
      </c>
      <c r="H2481" s="235" t="s">
        <v>3112</v>
      </c>
      <c r="I2481" s="235" t="s">
        <v>1189</v>
      </c>
      <c r="J2481" s="236">
        <v>45600</v>
      </c>
      <c r="K2481" s="236">
        <v>45608</v>
      </c>
    </row>
    <row r="2482" spans="1:11" ht="14.9" customHeight="1">
      <c r="A2482" s="235">
        <v>2150534718</v>
      </c>
      <c r="B2482" s="235" t="s">
        <v>2860</v>
      </c>
      <c r="C2482" s="235" t="s">
        <v>1019</v>
      </c>
      <c r="D2482" s="235" t="s">
        <v>2869</v>
      </c>
      <c r="E2482" s="235" t="s">
        <v>2863</v>
      </c>
      <c r="F2482" s="235" t="s">
        <v>2864</v>
      </c>
      <c r="G2482" s="235" t="s">
        <v>2865</v>
      </c>
      <c r="H2482" s="235" t="s">
        <v>3247</v>
      </c>
      <c r="I2482" s="235" t="s">
        <v>7583</v>
      </c>
      <c r="J2482" s="236">
        <v>45615</v>
      </c>
      <c r="K2482" s="236">
        <v>45623</v>
      </c>
    </row>
    <row r="2483" spans="1:11" ht="14.9" customHeight="1">
      <c r="A2483" s="235">
        <v>2150541282</v>
      </c>
      <c r="B2483" s="235" t="s">
        <v>2860</v>
      </c>
      <c r="C2483" s="235" t="s">
        <v>925</v>
      </c>
      <c r="D2483" s="235" t="s">
        <v>2876</v>
      </c>
      <c r="E2483" s="235" t="s">
        <v>2863</v>
      </c>
      <c r="F2483" s="235" t="s">
        <v>2864</v>
      </c>
      <c r="G2483" s="235" t="s">
        <v>2865</v>
      </c>
      <c r="H2483" s="235" t="s">
        <v>2912</v>
      </c>
      <c r="I2483" s="235" t="s">
        <v>7584</v>
      </c>
      <c r="J2483" s="236">
        <v>45615</v>
      </c>
      <c r="K2483" s="236">
        <v>45623</v>
      </c>
    </row>
    <row r="2484" spans="1:11" ht="14.9" customHeight="1">
      <c r="A2484" s="235">
        <v>2150541681</v>
      </c>
      <c r="B2484" s="235" t="s">
        <v>2860</v>
      </c>
      <c r="C2484" s="235" t="s">
        <v>976</v>
      </c>
      <c r="D2484" s="235" t="s">
        <v>2869</v>
      </c>
      <c r="E2484" s="235" t="s">
        <v>2863</v>
      </c>
      <c r="F2484" s="235" t="s">
        <v>2864</v>
      </c>
      <c r="G2484" s="235" t="s">
        <v>2865</v>
      </c>
      <c r="H2484" s="235" t="s">
        <v>4826</v>
      </c>
      <c r="I2484" s="235" t="s">
        <v>7585</v>
      </c>
      <c r="J2484" s="236">
        <v>45615</v>
      </c>
      <c r="K2484" s="236">
        <v>45623</v>
      </c>
    </row>
    <row r="2485" spans="1:11" ht="14.9" customHeight="1">
      <c r="A2485" s="235">
        <v>2150542776</v>
      </c>
      <c r="B2485" s="235" t="s">
        <v>2860</v>
      </c>
      <c r="C2485" s="235" t="s">
        <v>1023</v>
      </c>
      <c r="D2485" s="235" t="s">
        <v>2862</v>
      </c>
      <c r="E2485" s="235" t="s">
        <v>2863</v>
      </c>
      <c r="F2485" s="235" t="s">
        <v>2864</v>
      </c>
      <c r="G2485" s="235" t="s">
        <v>2865</v>
      </c>
      <c r="H2485" s="235" t="s">
        <v>2880</v>
      </c>
      <c r="I2485" s="235" t="s">
        <v>7586</v>
      </c>
      <c r="J2485" s="236">
        <v>45617</v>
      </c>
      <c r="K2485" s="236">
        <v>45625</v>
      </c>
    </row>
    <row r="2486" spans="1:11" ht="14.9" customHeight="1">
      <c r="A2486" s="235">
        <v>2150535046</v>
      </c>
      <c r="B2486" s="235" t="s">
        <v>2860</v>
      </c>
      <c r="C2486" s="235" t="s">
        <v>1084</v>
      </c>
      <c r="D2486" s="235" t="s">
        <v>2876</v>
      </c>
      <c r="E2486" s="235" t="s">
        <v>2863</v>
      </c>
      <c r="F2486" s="235" t="s">
        <v>3696</v>
      </c>
      <c r="G2486" s="235" t="s">
        <v>2865</v>
      </c>
      <c r="H2486" s="235" t="s">
        <v>2873</v>
      </c>
      <c r="I2486" s="235" t="s">
        <v>1083</v>
      </c>
      <c r="J2486" s="236">
        <v>45617</v>
      </c>
      <c r="K2486" s="236">
        <v>45625</v>
      </c>
    </row>
    <row r="2487" spans="1:11" ht="14.9" customHeight="1">
      <c r="A2487" s="235">
        <v>2150542861</v>
      </c>
      <c r="B2487" s="235" t="s">
        <v>2860</v>
      </c>
      <c r="C2487" s="235" t="s">
        <v>1201</v>
      </c>
      <c r="D2487" s="235" t="s">
        <v>2862</v>
      </c>
      <c r="E2487" s="235" t="s">
        <v>2863</v>
      </c>
      <c r="F2487" s="235" t="s">
        <v>2864</v>
      </c>
      <c r="G2487" s="235" t="s">
        <v>2943</v>
      </c>
      <c r="H2487" s="235" t="s">
        <v>7587</v>
      </c>
      <c r="I2487" s="235" t="s">
        <v>1200</v>
      </c>
      <c r="J2487" s="236">
        <v>45619</v>
      </c>
      <c r="K2487" s="236">
        <v>45627</v>
      </c>
    </row>
    <row r="2488" spans="1:11" ht="14.9" customHeight="1">
      <c r="A2488" s="237">
        <v>2150544414</v>
      </c>
      <c r="B2488" s="237" t="s">
        <v>2860</v>
      </c>
      <c r="C2488" s="237" t="s">
        <v>1219</v>
      </c>
      <c r="D2488" s="237" t="s">
        <v>2869</v>
      </c>
      <c r="E2488" s="237" t="s">
        <v>2863</v>
      </c>
      <c r="F2488" s="237" t="s">
        <v>2864</v>
      </c>
      <c r="G2488" s="237" t="s">
        <v>2923</v>
      </c>
      <c r="H2488" s="237" t="s">
        <v>7588</v>
      </c>
      <c r="I2488" s="237" t="s">
        <v>1218</v>
      </c>
      <c r="J2488" s="238">
        <v>45600</v>
      </c>
      <c r="K2488" s="238">
        <v>45608</v>
      </c>
    </row>
    <row r="2489" spans="1:11" ht="14.9" customHeight="1">
      <c r="A2489" s="298">
        <v>2150550805</v>
      </c>
      <c r="B2489" s="298" t="s">
        <v>2860</v>
      </c>
      <c r="C2489" s="299" t="s">
        <v>1230</v>
      </c>
      <c r="D2489" s="298" t="s">
        <v>2869</v>
      </c>
      <c r="E2489" s="298" t="s">
        <v>2863</v>
      </c>
      <c r="F2489" s="298" t="s">
        <v>2864</v>
      </c>
      <c r="G2489" s="298" t="s">
        <v>2939</v>
      </c>
      <c r="H2489" s="298" t="s">
        <v>2957</v>
      </c>
      <c r="I2489" s="298" t="s">
        <v>1229</v>
      </c>
      <c r="J2489" s="300">
        <v>45597</v>
      </c>
      <c r="K2489" s="300">
        <v>45605</v>
      </c>
    </row>
    <row r="2490" spans="1:11" ht="14.9" customHeight="1">
      <c r="A2490" s="298">
        <v>2150550692</v>
      </c>
      <c r="B2490" s="298" t="s">
        <v>2860</v>
      </c>
      <c r="C2490" s="299" t="s">
        <v>1233</v>
      </c>
      <c r="D2490" s="298" t="s">
        <v>2869</v>
      </c>
      <c r="E2490" s="298" t="s">
        <v>2863</v>
      </c>
      <c r="F2490" s="298" t="s">
        <v>2864</v>
      </c>
      <c r="G2490" s="298" t="s">
        <v>2923</v>
      </c>
      <c r="H2490" s="298" t="s">
        <v>3026</v>
      </c>
      <c r="I2490" s="298" t="s">
        <v>1232</v>
      </c>
      <c r="J2490" s="300">
        <v>45603</v>
      </c>
      <c r="K2490" s="300">
        <v>45611</v>
      </c>
    </row>
    <row r="2491" spans="1:11" ht="14.9" customHeight="1">
      <c r="A2491" s="298">
        <v>2150548744</v>
      </c>
      <c r="B2491" s="298" t="s">
        <v>2860</v>
      </c>
      <c r="C2491" s="299" t="s">
        <v>1238</v>
      </c>
      <c r="D2491" s="298" t="s">
        <v>2869</v>
      </c>
      <c r="E2491" s="298" t="s">
        <v>2863</v>
      </c>
      <c r="F2491" s="298" t="s">
        <v>2864</v>
      </c>
      <c r="G2491" s="298" t="s">
        <v>4461</v>
      </c>
      <c r="H2491" s="298" t="s">
        <v>7589</v>
      </c>
      <c r="I2491" s="298" t="s">
        <v>1237</v>
      </c>
      <c r="J2491" s="300">
        <v>45603</v>
      </c>
      <c r="K2491" s="300">
        <v>45611</v>
      </c>
    </row>
    <row r="2492" spans="1:11" ht="14.9" customHeight="1">
      <c r="A2492" s="298">
        <v>2150548776</v>
      </c>
      <c r="B2492" s="298" t="s">
        <v>2860</v>
      </c>
      <c r="C2492" s="299" t="s">
        <v>1240</v>
      </c>
      <c r="D2492" s="298" t="s">
        <v>2869</v>
      </c>
      <c r="E2492" s="298" t="s">
        <v>2863</v>
      </c>
      <c r="F2492" s="298" t="s">
        <v>2864</v>
      </c>
      <c r="G2492" s="298" t="s">
        <v>4461</v>
      </c>
      <c r="H2492" s="298" t="s">
        <v>7589</v>
      </c>
      <c r="I2492" s="298" t="s">
        <v>1237</v>
      </c>
      <c r="J2492" s="300">
        <v>45603</v>
      </c>
      <c r="K2492" s="300">
        <v>45611</v>
      </c>
    </row>
    <row r="2493" spans="1:11" ht="14.9" customHeight="1">
      <c r="A2493" s="298">
        <v>2150548796</v>
      </c>
      <c r="B2493" s="298" t="s">
        <v>2860</v>
      </c>
      <c r="C2493" s="299" t="s">
        <v>1242</v>
      </c>
      <c r="D2493" s="298" t="s">
        <v>2869</v>
      </c>
      <c r="E2493" s="298" t="s">
        <v>2863</v>
      </c>
      <c r="F2493" s="298" t="s">
        <v>2864</v>
      </c>
      <c r="G2493" s="298" t="s">
        <v>4461</v>
      </c>
      <c r="H2493" s="298" t="s">
        <v>7589</v>
      </c>
      <c r="I2493" s="298" t="s">
        <v>1237</v>
      </c>
      <c r="J2493" s="300">
        <v>45603</v>
      </c>
      <c r="K2493" s="300">
        <v>45611</v>
      </c>
    </row>
    <row r="2494" spans="1:11" ht="14.9" customHeight="1">
      <c r="A2494" s="298">
        <v>2150548814</v>
      </c>
      <c r="B2494" s="298" t="s">
        <v>2860</v>
      </c>
      <c r="C2494" s="299" t="s">
        <v>1244</v>
      </c>
      <c r="D2494" s="298" t="s">
        <v>2869</v>
      </c>
      <c r="E2494" s="298" t="s">
        <v>2863</v>
      </c>
      <c r="F2494" s="298" t="s">
        <v>2864</v>
      </c>
      <c r="G2494" s="298" t="s">
        <v>4461</v>
      </c>
      <c r="H2494" s="298" t="s">
        <v>7589</v>
      </c>
      <c r="I2494" s="298" t="s">
        <v>1237</v>
      </c>
      <c r="J2494" s="300">
        <v>45603</v>
      </c>
      <c r="K2494" s="300">
        <v>45611</v>
      </c>
    </row>
    <row r="2495" spans="1:11" ht="14.9" customHeight="1">
      <c r="A2495" s="298">
        <v>2150549745</v>
      </c>
      <c r="B2495" s="298" t="s">
        <v>2860</v>
      </c>
      <c r="C2495" s="299" t="s">
        <v>1247</v>
      </c>
      <c r="D2495" s="298" t="s">
        <v>2869</v>
      </c>
      <c r="E2495" s="298" t="s">
        <v>2863</v>
      </c>
      <c r="F2495" s="298" t="s">
        <v>2864</v>
      </c>
      <c r="G2495" s="298" t="s">
        <v>2923</v>
      </c>
      <c r="H2495" s="298" t="s">
        <v>4826</v>
      </c>
      <c r="I2495" s="298" t="s">
        <v>1246</v>
      </c>
      <c r="J2495" s="300">
        <v>45604</v>
      </c>
      <c r="K2495" s="300">
        <v>45612</v>
      </c>
    </row>
    <row r="2496" spans="1:11" ht="14.9" customHeight="1">
      <c r="A2496" s="298">
        <v>2150549781</v>
      </c>
      <c r="B2496" s="298" t="s">
        <v>2860</v>
      </c>
      <c r="C2496" s="299" t="s">
        <v>1249</v>
      </c>
      <c r="D2496" s="298" t="s">
        <v>2869</v>
      </c>
      <c r="E2496" s="298" t="s">
        <v>2863</v>
      </c>
      <c r="F2496" s="298" t="s">
        <v>2864</v>
      </c>
      <c r="G2496" s="298" t="s">
        <v>2923</v>
      </c>
      <c r="H2496" s="298" t="s">
        <v>4826</v>
      </c>
      <c r="I2496" s="298" t="s">
        <v>1246</v>
      </c>
      <c r="J2496" s="300">
        <v>45604</v>
      </c>
      <c r="K2496" s="300">
        <v>45612</v>
      </c>
    </row>
    <row r="2497" spans="1:11" ht="14.9" customHeight="1">
      <c r="A2497" s="298">
        <v>2150546601</v>
      </c>
      <c r="B2497" s="298" t="s">
        <v>2860</v>
      </c>
      <c r="C2497" s="299" t="s">
        <v>1252</v>
      </c>
      <c r="D2497" s="298" t="s">
        <v>2869</v>
      </c>
      <c r="E2497" s="298" t="s">
        <v>2863</v>
      </c>
      <c r="F2497" s="298" t="s">
        <v>2864</v>
      </c>
      <c r="G2497" s="298" t="s">
        <v>2923</v>
      </c>
      <c r="H2497" s="298" t="s">
        <v>3026</v>
      </c>
      <c r="I2497" s="298" t="s">
        <v>1251</v>
      </c>
      <c r="J2497" s="300">
        <v>45607</v>
      </c>
      <c r="K2497" s="300">
        <v>45615</v>
      </c>
    </row>
    <row r="2498" spans="1:11" ht="14.9" customHeight="1">
      <c r="A2498" s="298">
        <v>2150550838</v>
      </c>
      <c r="B2498" s="298" t="s">
        <v>2860</v>
      </c>
      <c r="C2498" s="299" t="s">
        <v>1254</v>
      </c>
      <c r="D2498" s="298" t="s">
        <v>2869</v>
      </c>
      <c r="E2498" s="298" t="s">
        <v>2863</v>
      </c>
      <c r="F2498" s="298" t="s">
        <v>2864</v>
      </c>
      <c r="G2498" s="298" t="s">
        <v>2939</v>
      </c>
      <c r="H2498" s="298" t="s">
        <v>2957</v>
      </c>
      <c r="I2498" s="298" t="s">
        <v>1229</v>
      </c>
      <c r="J2498" s="300">
        <v>45608</v>
      </c>
      <c r="K2498" s="300">
        <v>45616</v>
      </c>
    </row>
    <row r="2499" spans="1:11" ht="14.9" customHeight="1">
      <c r="A2499" s="298">
        <v>2150550861</v>
      </c>
      <c r="B2499" s="298" t="s">
        <v>2860</v>
      </c>
      <c r="C2499" s="299" t="s">
        <v>1256</v>
      </c>
      <c r="D2499" s="298" t="s">
        <v>2869</v>
      </c>
      <c r="E2499" s="298" t="s">
        <v>2863</v>
      </c>
      <c r="F2499" s="298" t="s">
        <v>2864</v>
      </c>
      <c r="G2499" s="298" t="s">
        <v>2939</v>
      </c>
      <c r="H2499" s="298" t="s">
        <v>2957</v>
      </c>
      <c r="I2499" s="298" t="s">
        <v>1229</v>
      </c>
      <c r="J2499" s="300">
        <v>45608</v>
      </c>
      <c r="K2499" s="300">
        <v>45616</v>
      </c>
    </row>
    <row r="2500" spans="1:11" ht="14.9" customHeight="1">
      <c r="A2500" s="298">
        <v>2150556222</v>
      </c>
      <c r="B2500" s="298" t="s">
        <v>2860</v>
      </c>
      <c r="C2500" s="298" t="s">
        <v>1268</v>
      </c>
      <c r="D2500" s="298" t="s">
        <v>2869</v>
      </c>
      <c r="E2500" s="298" t="s">
        <v>2863</v>
      </c>
      <c r="F2500" s="298" t="s">
        <v>2864</v>
      </c>
      <c r="G2500" s="298" t="s">
        <v>2923</v>
      </c>
      <c r="H2500" s="298" t="s">
        <v>2978</v>
      </c>
      <c r="I2500" s="298" t="s">
        <v>1267</v>
      </c>
      <c r="J2500" s="300">
        <v>45607</v>
      </c>
      <c r="K2500" s="300">
        <v>45615</v>
      </c>
    </row>
    <row r="2501" spans="1:11" ht="14.9" customHeight="1">
      <c r="A2501" s="298">
        <v>2150556262</v>
      </c>
      <c r="B2501" s="298" t="s">
        <v>2860</v>
      </c>
      <c r="C2501" s="299" t="s">
        <v>1270</v>
      </c>
      <c r="D2501" s="298" t="s">
        <v>2869</v>
      </c>
      <c r="E2501" s="298" t="s">
        <v>2863</v>
      </c>
      <c r="F2501" s="298" t="s">
        <v>2864</v>
      </c>
      <c r="G2501" s="298" t="s">
        <v>2923</v>
      </c>
      <c r="H2501" s="298" t="s">
        <v>2978</v>
      </c>
      <c r="I2501" s="298" t="s">
        <v>1267</v>
      </c>
      <c r="J2501" s="300">
        <v>45607</v>
      </c>
      <c r="K2501" s="300">
        <v>45615</v>
      </c>
    </row>
    <row r="2502" spans="1:11" ht="14.9" customHeight="1">
      <c r="A2502" s="298">
        <v>2150556268</v>
      </c>
      <c r="B2502" s="298" t="s">
        <v>2860</v>
      </c>
      <c r="C2502" s="299" t="s">
        <v>1272</v>
      </c>
      <c r="D2502" s="298" t="s">
        <v>2869</v>
      </c>
      <c r="E2502" s="298" t="s">
        <v>2863</v>
      </c>
      <c r="F2502" s="298" t="s">
        <v>2864</v>
      </c>
      <c r="G2502" s="298" t="s">
        <v>2923</v>
      </c>
      <c r="H2502" s="298" t="s">
        <v>2978</v>
      </c>
      <c r="I2502" s="298" t="s">
        <v>1267</v>
      </c>
      <c r="J2502" s="300">
        <v>45607</v>
      </c>
      <c r="K2502" s="300">
        <v>45615</v>
      </c>
    </row>
    <row r="2503" spans="1:11" ht="14.9" customHeight="1">
      <c r="A2503" s="298">
        <v>2150556296</v>
      </c>
      <c r="B2503" s="298" t="s">
        <v>2860</v>
      </c>
      <c r="C2503" s="299" t="s">
        <v>1279</v>
      </c>
      <c r="D2503" s="298" t="s">
        <v>2869</v>
      </c>
      <c r="E2503" s="298" t="s">
        <v>2863</v>
      </c>
      <c r="F2503" s="298" t="s">
        <v>2864</v>
      </c>
      <c r="G2503" s="298" t="s">
        <v>2923</v>
      </c>
      <c r="H2503" s="298" t="s">
        <v>2978</v>
      </c>
      <c r="I2503" s="298" t="s">
        <v>1267</v>
      </c>
      <c r="J2503" s="300">
        <v>45607</v>
      </c>
      <c r="K2503" s="300">
        <v>45615</v>
      </c>
    </row>
    <row r="2504" spans="1:11" ht="14.9" customHeight="1">
      <c r="A2504" s="298">
        <v>2150559876</v>
      </c>
      <c r="B2504" s="298" t="s">
        <v>2860</v>
      </c>
      <c r="C2504" s="299" t="s">
        <v>1275</v>
      </c>
      <c r="D2504" s="298" t="s">
        <v>2869</v>
      </c>
      <c r="E2504" s="298" t="s">
        <v>2863</v>
      </c>
      <c r="F2504" s="298" t="s">
        <v>2864</v>
      </c>
      <c r="G2504" s="298" t="s">
        <v>2923</v>
      </c>
      <c r="H2504" s="298" t="s">
        <v>3026</v>
      </c>
      <c r="I2504" s="298" t="s">
        <v>1274</v>
      </c>
      <c r="J2504" s="300">
        <v>45604</v>
      </c>
      <c r="K2504" s="300">
        <v>45612</v>
      </c>
    </row>
    <row r="2505" spans="1:11" ht="14.9" customHeight="1">
      <c r="A2505" s="298">
        <v>2150559815</v>
      </c>
      <c r="B2505" s="298" t="s">
        <v>2860</v>
      </c>
      <c r="C2505" s="299" t="s">
        <v>1277</v>
      </c>
      <c r="D2505" s="298" t="s">
        <v>2869</v>
      </c>
      <c r="E2505" s="298" t="s">
        <v>2863</v>
      </c>
      <c r="F2505" s="298" t="s">
        <v>2864</v>
      </c>
      <c r="G2505" s="298" t="s">
        <v>2923</v>
      </c>
      <c r="H2505" s="298" t="s">
        <v>2978</v>
      </c>
      <c r="I2505" s="298" t="s">
        <v>1267</v>
      </c>
      <c r="J2505" s="300">
        <v>45607</v>
      </c>
      <c r="K2505" s="300">
        <v>45615</v>
      </c>
    </row>
    <row r="2506" spans="1:11" ht="14.9" customHeight="1">
      <c r="A2506" s="246">
        <v>2150560329</v>
      </c>
      <c r="B2506" s="246" t="s">
        <v>2860</v>
      </c>
      <c r="C2506" s="246" t="s">
        <v>1044</v>
      </c>
      <c r="D2506" s="246" t="s">
        <v>2869</v>
      </c>
      <c r="E2506" s="246" t="s">
        <v>2863</v>
      </c>
      <c r="F2506" s="246" t="s">
        <v>2864</v>
      </c>
      <c r="G2506" s="246" t="s">
        <v>2865</v>
      </c>
      <c r="H2506" s="246" t="s">
        <v>3322</v>
      </c>
      <c r="I2506" s="246" t="s">
        <v>1043</v>
      </c>
      <c r="J2506" s="244">
        <v>45615</v>
      </c>
      <c r="K2506" s="244">
        <v>45623</v>
      </c>
    </row>
    <row r="2507" spans="1:11" ht="14.9" customHeight="1">
      <c r="A2507" s="251">
        <v>2150564364</v>
      </c>
      <c r="B2507" s="251" t="s">
        <v>2860</v>
      </c>
      <c r="C2507" s="251" t="s">
        <v>1285</v>
      </c>
      <c r="D2507" s="251" t="s">
        <v>2869</v>
      </c>
      <c r="E2507" s="251" t="s">
        <v>2863</v>
      </c>
      <c r="F2507" s="251" t="s">
        <v>2864</v>
      </c>
      <c r="G2507" s="251" t="s">
        <v>2923</v>
      </c>
      <c r="H2507" s="251" t="s">
        <v>3199</v>
      </c>
      <c r="I2507" s="251" t="s">
        <v>1284</v>
      </c>
      <c r="J2507" s="252">
        <v>45602</v>
      </c>
      <c r="K2507" s="252">
        <v>45610</v>
      </c>
    </row>
    <row r="2508" spans="1:11" ht="14.9" customHeight="1">
      <c r="A2508" s="251">
        <v>2150566684</v>
      </c>
      <c r="B2508" s="251" t="s">
        <v>2860</v>
      </c>
      <c r="C2508" s="251" t="s">
        <v>1287</v>
      </c>
      <c r="D2508" s="251" t="s">
        <v>2869</v>
      </c>
      <c r="E2508" s="251" t="s">
        <v>2863</v>
      </c>
      <c r="F2508" s="251" t="s">
        <v>2864</v>
      </c>
      <c r="G2508" s="251" t="s">
        <v>2939</v>
      </c>
      <c r="H2508" s="251" t="s">
        <v>3041</v>
      </c>
      <c r="I2508" s="251" t="s">
        <v>1286</v>
      </c>
      <c r="J2508" s="252">
        <v>45603</v>
      </c>
      <c r="K2508" s="252">
        <v>45611</v>
      </c>
    </row>
    <row r="2509" spans="1:11" ht="14.9" customHeight="1">
      <c r="A2509" s="251">
        <v>2150567312</v>
      </c>
      <c r="B2509" s="251" t="s">
        <v>2860</v>
      </c>
      <c r="C2509" s="251" t="s">
        <v>1289</v>
      </c>
      <c r="D2509" s="251" t="s">
        <v>2862</v>
      </c>
      <c r="E2509" s="251" t="s">
        <v>2863</v>
      </c>
      <c r="F2509" s="251" t="s">
        <v>2864</v>
      </c>
      <c r="G2509" s="251" t="s">
        <v>2902</v>
      </c>
      <c r="H2509" s="251" t="s">
        <v>7590</v>
      </c>
      <c r="I2509" s="251" t="s">
        <v>1288</v>
      </c>
      <c r="J2509" s="252">
        <v>45616</v>
      </c>
      <c r="K2509" s="252">
        <v>45624</v>
      </c>
    </row>
    <row r="2510" spans="1:11" ht="14.9" customHeight="1">
      <c r="A2510" s="298">
        <v>2150578740</v>
      </c>
      <c r="B2510" s="298" t="s">
        <v>2860</v>
      </c>
      <c r="C2510" s="299" t="s">
        <v>1295</v>
      </c>
      <c r="D2510" s="298" t="s">
        <v>2869</v>
      </c>
      <c r="E2510" s="298" t="s">
        <v>2863</v>
      </c>
      <c r="F2510" s="298" t="s">
        <v>2864</v>
      </c>
      <c r="G2510" s="298" t="s">
        <v>2923</v>
      </c>
      <c r="H2510" s="298" t="s">
        <v>3037</v>
      </c>
      <c r="I2510" s="298" t="s">
        <v>1294</v>
      </c>
      <c r="J2510" s="300">
        <v>45604</v>
      </c>
      <c r="K2510" s="300">
        <v>45612</v>
      </c>
    </row>
    <row r="2511" spans="1:11" ht="14.9" customHeight="1">
      <c r="A2511" s="298">
        <v>2150577263</v>
      </c>
      <c r="B2511" s="298" t="s">
        <v>2860</v>
      </c>
      <c r="C2511" s="299" t="s">
        <v>1298</v>
      </c>
      <c r="D2511" s="298" t="s">
        <v>2869</v>
      </c>
      <c r="E2511" s="298" t="s">
        <v>2863</v>
      </c>
      <c r="F2511" s="298" t="s">
        <v>2864</v>
      </c>
      <c r="G2511" s="298" t="s">
        <v>4088</v>
      </c>
      <c r="H2511" s="298" t="s">
        <v>3357</v>
      </c>
      <c r="I2511" s="298" t="s">
        <v>1297</v>
      </c>
      <c r="J2511" s="300">
        <v>45604</v>
      </c>
      <c r="K2511" s="300">
        <v>45612</v>
      </c>
    </row>
    <row r="2512" spans="1:11" ht="14.9" customHeight="1">
      <c r="A2512" s="298">
        <v>2150573973</v>
      </c>
      <c r="B2512" s="298" t="s">
        <v>2860</v>
      </c>
      <c r="C2512" s="299" t="s">
        <v>1259</v>
      </c>
      <c r="D2512" s="298" t="s">
        <v>2869</v>
      </c>
      <c r="E2512" s="298" t="s">
        <v>2863</v>
      </c>
      <c r="F2512" s="298" t="s">
        <v>2864</v>
      </c>
      <c r="G2512" s="298" t="s">
        <v>2865</v>
      </c>
      <c r="H2512" s="298" t="s">
        <v>4563</v>
      </c>
      <c r="I2512" s="298" t="s">
        <v>1258</v>
      </c>
      <c r="J2512" s="300">
        <v>45625</v>
      </c>
      <c r="K2512" s="300">
        <v>45633</v>
      </c>
    </row>
    <row r="2513" spans="1:11" ht="14.9" customHeight="1">
      <c r="A2513" s="298">
        <v>2150581292</v>
      </c>
      <c r="B2513" s="298" t="s">
        <v>2860</v>
      </c>
      <c r="C2513" s="299" t="s">
        <v>1309</v>
      </c>
      <c r="D2513" s="298" t="s">
        <v>2869</v>
      </c>
      <c r="E2513" s="298" t="s">
        <v>2863</v>
      </c>
      <c r="F2513" s="298" t="s">
        <v>2864</v>
      </c>
      <c r="G2513" s="298" t="s">
        <v>3285</v>
      </c>
      <c r="H2513" s="298" t="s">
        <v>2978</v>
      </c>
      <c r="I2513" s="298" t="s">
        <v>878</v>
      </c>
      <c r="J2513" s="300">
        <v>45603</v>
      </c>
      <c r="K2513" s="300">
        <v>45611</v>
      </c>
    </row>
    <row r="2514" spans="1:11" ht="14.9" customHeight="1">
      <c r="A2514" s="298">
        <v>2150581301</v>
      </c>
      <c r="B2514" s="298" t="s">
        <v>2860</v>
      </c>
      <c r="C2514" s="299" t="s">
        <v>1311</v>
      </c>
      <c r="D2514" s="298" t="s">
        <v>2869</v>
      </c>
      <c r="E2514" s="298" t="s">
        <v>2863</v>
      </c>
      <c r="F2514" s="298" t="s">
        <v>2864</v>
      </c>
      <c r="G2514" s="298" t="s">
        <v>3285</v>
      </c>
      <c r="H2514" s="298" t="s">
        <v>2978</v>
      </c>
      <c r="I2514" s="298" t="s">
        <v>878</v>
      </c>
      <c r="J2514" s="300">
        <v>45603</v>
      </c>
      <c r="K2514" s="300">
        <v>45611</v>
      </c>
    </row>
    <row r="2515" spans="1:11" ht="14.9" customHeight="1">
      <c r="A2515" s="298">
        <v>2150581309</v>
      </c>
      <c r="B2515" s="298" t="s">
        <v>2860</v>
      </c>
      <c r="C2515" s="299" t="s">
        <v>1313</v>
      </c>
      <c r="D2515" s="298" t="s">
        <v>2869</v>
      </c>
      <c r="E2515" s="298" t="s">
        <v>2863</v>
      </c>
      <c r="F2515" s="298" t="s">
        <v>2864</v>
      </c>
      <c r="G2515" s="298" t="s">
        <v>3285</v>
      </c>
      <c r="H2515" s="298" t="s">
        <v>2978</v>
      </c>
      <c r="I2515" s="298" t="s">
        <v>878</v>
      </c>
      <c r="J2515" s="300">
        <v>45603</v>
      </c>
      <c r="K2515" s="300">
        <v>45611</v>
      </c>
    </row>
    <row r="2516" spans="1:11" ht="14.9" customHeight="1">
      <c r="A2516" s="298">
        <v>2150581330</v>
      </c>
      <c r="B2516" s="298" t="s">
        <v>2860</v>
      </c>
      <c r="C2516" s="299" t="s">
        <v>1315</v>
      </c>
      <c r="D2516" s="298" t="s">
        <v>2869</v>
      </c>
      <c r="E2516" s="298" t="s">
        <v>2863</v>
      </c>
      <c r="F2516" s="298" t="s">
        <v>2864</v>
      </c>
      <c r="G2516" s="298" t="s">
        <v>3285</v>
      </c>
      <c r="H2516" s="298" t="s">
        <v>2978</v>
      </c>
      <c r="I2516" s="298" t="s">
        <v>878</v>
      </c>
      <c r="J2516" s="300">
        <v>45603</v>
      </c>
      <c r="K2516" s="300">
        <v>45611</v>
      </c>
    </row>
    <row r="2517" spans="1:11" ht="14.9" customHeight="1">
      <c r="A2517" s="298">
        <v>2150581339</v>
      </c>
      <c r="B2517" s="298" t="s">
        <v>2860</v>
      </c>
      <c r="C2517" s="299" t="s">
        <v>1317</v>
      </c>
      <c r="D2517" s="298" t="s">
        <v>2869</v>
      </c>
      <c r="E2517" s="298" t="s">
        <v>2863</v>
      </c>
      <c r="F2517" s="298" t="s">
        <v>2864</v>
      </c>
      <c r="G2517" s="298" t="s">
        <v>3285</v>
      </c>
      <c r="H2517" s="298" t="s">
        <v>2978</v>
      </c>
      <c r="I2517" s="298" t="s">
        <v>878</v>
      </c>
      <c r="J2517" s="300">
        <v>45603</v>
      </c>
      <c r="K2517" s="300">
        <v>45611</v>
      </c>
    </row>
    <row r="2518" spans="1:11" ht="14.9" customHeight="1">
      <c r="A2518" s="298">
        <v>2150582493</v>
      </c>
      <c r="B2518" s="298" t="s">
        <v>2860</v>
      </c>
      <c r="C2518" s="299" t="s">
        <v>1320</v>
      </c>
      <c r="D2518" s="298" t="s">
        <v>2869</v>
      </c>
      <c r="E2518" s="298" t="s">
        <v>2863</v>
      </c>
      <c r="F2518" s="298" t="s">
        <v>2864</v>
      </c>
      <c r="G2518" s="298" t="s">
        <v>2902</v>
      </c>
      <c r="H2518" s="298" t="s">
        <v>2978</v>
      </c>
      <c r="I2518" s="298" t="s">
        <v>1319</v>
      </c>
      <c r="J2518" s="300">
        <v>45608</v>
      </c>
      <c r="K2518" s="300">
        <v>45616</v>
      </c>
    </row>
    <row r="2519" spans="1:11" ht="14.9" customHeight="1">
      <c r="A2519" s="298">
        <v>2150583929</v>
      </c>
      <c r="B2519" s="298" t="s">
        <v>2860</v>
      </c>
      <c r="C2519" s="299" t="s">
        <v>1323</v>
      </c>
      <c r="D2519" s="298" t="s">
        <v>2869</v>
      </c>
      <c r="E2519" s="298" t="s">
        <v>2863</v>
      </c>
      <c r="F2519" s="298" t="s">
        <v>2864</v>
      </c>
      <c r="G2519" s="298" t="s">
        <v>2920</v>
      </c>
      <c r="H2519" s="298" t="s">
        <v>4261</v>
      </c>
      <c r="I2519" s="298" t="s">
        <v>1322</v>
      </c>
      <c r="J2519" s="300">
        <v>45608</v>
      </c>
      <c r="K2519" s="300">
        <v>45616</v>
      </c>
    </row>
    <row r="2520" spans="1:11" ht="14.9" customHeight="1">
      <c r="A2520" s="298">
        <v>2150584031</v>
      </c>
      <c r="B2520" s="298" t="s">
        <v>2860</v>
      </c>
      <c r="C2520" s="299" t="s">
        <v>1324</v>
      </c>
      <c r="D2520" s="298" t="s">
        <v>2869</v>
      </c>
      <c r="E2520" s="298" t="s">
        <v>2863</v>
      </c>
      <c r="F2520" s="298" t="s">
        <v>2864</v>
      </c>
      <c r="G2520" s="298" t="s">
        <v>2920</v>
      </c>
      <c r="H2520" s="298" t="s">
        <v>4261</v>
      </c>
      <c r="I2520" s="298" t="s">
        <v>1322</v>
      </c>
      <c r="J2520" s="300">
        <v>45608</v>
      </c>
      <c r="K2520" s="300">
        <v>45616</v>
      </c>
    </row>
    <row r="2521" spans="1:11" ht="14.9" customHeight="1">
      <c r="A2521" s="298">
        <v>2150584124</v>
      </c>
      <c r="B2521" s="298" t="s">
        <v>2860</v>
      </c>
      <c r="C2521" s="299" t="s">
        <v>1325</v>
      </c>
      <c r="D2521" s="298" t="s">
        <v>2869</v>
      </c>
      <c r="E2521" s="298" t="s">
        <v>2863</v>
      </c>
      <c r="F2521" s="298" t="s">
        <v>2864</v>
      </c>
      <c r="G2521" s="298" t="s">
        <v>2920</v>
      </c>
      <c r="H2521" s="298" t="s">
        <v>4261</v>
      </c>
      <c r="I2521" s="298" t="s">
        <v>1322</v>
      </c>
      <c r="J2521" s="300">
        <v>45608</v>
      </c>
      <c r="K2521" s="300">
        <v>45616</v>
      </c>
    </row>
    <row r="2522" spans="1:11" ht="14.9" customHeight="1">
      <c r="A2522" s="298">
        <v>2150580849</v>
      </c>
      <c r="B2522" s="298" t="s">
        <v>2860</v>
      </c>
      <c r="C2522" s="299" t="s">
        <v>1264</v>
      </c>
      <c r="D2522" s="298" t="s">
        <v>2869</v>
      </c>
      <c r="E2522" s="298" t="s">
        <v>2863</v>
      </c>
      <c r="F2522" s="298" t="s">
        <v>2864</v>
      </c>
      <c r="G2522" s="298" t="s">
        <v>2865</v>
      </c>
      <c r="H2522" s="298" t="s">
        <v>3336</v>
      </c>
      <c r="I2522" s="298" t="s">
        <v>7591</v>
      </c>
      <c r="J2522" s="300">
        <v>45628</v>
      </c>
      <c r="K2522" s="300">
        <v>45636</v>
      </c>
    </row>
    <row r="2523" spans="1:11" ht="14.9" customHeight="1">
      <c r="A2523" s="298">
        <v>2150593787</v>
      </c>
      <c r="B2523" s="298" t="s">
        <v>2860</v>
      </c>
      <c r="C2523" s="299" t="s">
        <v>1328</v>
      </c>
      <c r="D2523" s="298" t="s">
        <v>2869</v>
      </c>
      <c r="E2523" s="298" t="s">
        <v>2863</v>
      </c>
      <c r="F2523" s="298" t="s">
        <v>2864</v>
      </c>
      <c r="G2523" s="298" t="s">
        <v>2923</v>
      </c>
      <c r="H2523" s="298" t="s">
        <v>3907</v>
      </c>
      <c r="I2523" s="298" t="s">
        <v>1327</v>
      </c>
      <c r="J2523" s="300" t="s">
        <v>7569</v>
      </c>
      <c r="K2523" s="300" t="s">
        <v>7570</v>
      </c>
    </row>
    <row r="2524" spans="1:11" ht="14.9" customHeight="1">
      <c r="A2524" s="298">
        <v>2150593894</v>
      </c>
      <c r="B2524" s="298" t="s">
        <v>2860</v>
      </c>
      <c r="C2524" s="299" t="s">
        <v>1331</v>
      </c>
      <c r="D2524" s="298" t="s">
        <v>2869</v>
      </c>
      <c r="E2524" s="298" t="s">
        <v>2863</v>
      </c>
      <c r="F2524" s="298" t="s">
        <v>2864</v>
      </c>
      <c r="G2524" s="298" t="s">
        <v>2923</v>
      </c>
      <c r="H2524" s="298" t="s">
        <v>3026</v>
      </c>
      <c r="I2524" s="298" t="s">
        <v>1330</v>
      </c>
      <c r="J2524" s="300" t="s">
        <v>7551</v>
      </c>
      <c r="K2524" s="300" t="s">
        <v>7568</v>
      </c>
    </row>
    <row r="2525" spans="1:11" ht="14.9" customHeight="1">
      <c r="A2525" s="298">
        <v>2150598496</v>
      </c>
      <c r="B2525" s="298" t="s">
        <v>2860</v>
      </c>
      <c r="C2525" s="299" t="s">
        <v>1334</v>
      </c>
      <c r="D2525" s="298" t="s">
        <v>2869</v>
      </c>
      <c r="E2525" s="298" t="s">
        <v>2863</v>
      </c>
      <c r="F2525" s="298" t="s">
        <v>2864</v>
      </c>
      <c r="G2525" s="298" t="s">
        <v>4094</v>
      </c>
      <c r="H2525" s="298" t="s">
        <v>3106</v>
      </c>
      <c r="I2525" s="298" t="s">
        <v>1333</v>
      </c>
      <c r="J2525" s="300" t="s">
        <v>7559</v>
      </c>
      <c r="K2525" s="300" t="s">
        <v>7575</v>
      </c>
    </row>
    <row r="2526" spans="1:11" ht="14.9" customHeight="1">
      <c r="A2526" s="298">
        <v>2150596108</v>
      </c>
      <c r="B2526" s="298" t="s">
        <v>2860</v>
      </c>
      <c r="C2526" s="299" t="s">
        <v>1105</v>
      </c>
      <c r="D2526" s="298" t="s">
        <v>2869</v>
      </c>
      <c r="E2526" s="298" t="s">
        <v>2863</v>
      </c>
      <c r="F2526" s="298" t="s">
        <v>2864</v>
      </c>
      <c r="G2526" s="298" t="s">
        <v>2865</v>
      </c>
      <c r="H2526" s="298" t="s">
        <v>3322</v>
      </c>
      <c r="I2526" s="298" t="s">
        <v>1104</v>
      </c>
      <c r="J2526" s="300" t="s">
        <v>7592</v>
      </c>
      <c r="K2526" s="300" t="s">
        <v>7593</v>
      </c>
    </row>
    <row r="2527" spans="1:11" ht="14.9" customHeight="1">
      <c r="A2527" s="298">
        <v>2150596462</v>
      </c>
      <c r="B2527" s="298" t="s">
        <v>2860</v>
      </c>
      <c r="C2527" s="299" t="s">
        <v>1160</v>
      </c>
      <c r="D2527" s="298" t="s">
        <v>2869</v>
      </c>
      <c r="E2527" s="298" t="s">
        <v>2863</v>
      </c>
      <c r="F2527" s="298" t="s">
        <v>2864</v>
      </c>
      <c r="G2527" s="298" t="s">
        <v>2865</v>
      </c>
      <c r="H2527" s="298" t="s">
        <v>7594</v>
      </c>
      <c r="I2527" s="298" t="s">
        <v>1159</v>
      </c>
      <c r="J2527" s="300" t="s">
        <v>7595</v>
      </c>
      <c r="K2527" s="300" t="s">
        <v>7596</v>
      </c>
    </row>
    <row r="2528" spans="1:11" ht="14.9" customHeight="1">
      <c r="A2528" s="298">
        <v>2150597654</v>
      </c>
      <c r="B2528" s="298" t="s">
        <v>2860</v>
      </c>
      <c r="C2528" s="299" t="s">
        <v>1337</v>
      </c>
      <c r="D2528" s="298" t="s">
        <v>2869</v>
      </c>
      <c r="E2528" s="298" t="s">
        <v>2863</v>
      </c>
      <c r="F2528" s="298" t="s">
        <v>2864</v>
      </c>
      <c r="G2528" s="298" t="s">
        <v>3099</v>
      </c>
      <c r="H2528" s="298" t="s">
        <v>3106</v>
      </c>
      <c r="I2528" s="298" t="s">
        <v>1336</v>
      </c>
      <c r="J2528" s="300" t="s">
        <v>7595</v>
      </c>
      <c r="K2528" s="300" t="s">
        <v>7596</v>
      </c>
    </row>
    <row r="2529" spans="1:11" ht="14.9" customHeight="1">
      <c r="A2529" s="298">
        <v>2150595855</v>
      </c>
      <c r="B2529" s="298" t="s">
        <v>2860</v>
      </c>
      <c r="C2529" s="299" t="s">
        <v>1101</v>
      </c>
      <c r="D2529" s="298" t="s">
        <v>2869</v>
      </c>
      <c r="E2529" s="298" t="s">
        <v>2863</v>
      </c>
      <c r="F2529" s="298" t="s">
        <v>2864</v>
      </c>
      <c r="G2529" s="298" t="s">
        <v>2865</v>
      </c>
      <c r="H2529" s="298" t="s">
        <v>3819</v>
      </c>
      <c r="I2529" s="298" t="s">
        <v>7597</v>
      </c>
      <c r="J2529" s="300" t="s">
        <v>7595</v>
      </c>
      <c r="K2529" s="300" t="s">
        <v>7596</v>
      </c>
    </row>
    <row r="2530" spans="1:11" ht="14.9" customHeight="1">
      <c r="A2530" s="298">
        <v>2150597786</v>
      </c>
      <c r="B2530" s="298" t="s">
        <v>2860</v>
      </c>
      <c r="C2530" s="299" t="s">
        <v>1340</v>
      </c>
      <c r="D2530" s="298" t="s">
        <v>2869</v>
      </c>
      <c r="E2530" s="298" t="s">
        <v>2863</v>
      </c>
      <c r="F2530" s="298" t="s">
        <v>2864</v>
      </c>
      <c r="G2530" s="298" t="s">
        <v>3144</v>
      </c>
      <c r="H2530" s="298" t="s">
        <v>3361</v>
      </c>
      <c r="I2530" s="298" t="s">
        <v>1339</v>
      </c>
      <c r="J2530" s="300" t="s">
        <v>7572</v>
      </c>
      <c r="K2530" s="300" t="s">
        <v>7598</v>
      </c>
    </row>
    <row r="2531" spans="1:11" ht="14.9" customHeight="1">
      <c r="A2531" s="298">
        <v>2150604285</v>
      </c>
      <c r="B2531" s="298" t="s">
        <v>2860</v>
      </c>
      <c r="C2531" s="246" t="s">
        <v>1349</v>
      </c>
      <c r="D2531" s="298" t="s">
        <v>2869</v>
      </c>
      <c r="E2531" s="298" t="s">
        <v>2863</v>
      </c>
      <c r="F2531" s="298" t="s">
        <v>2864</v>
      </c>
      <c r="G2531" s="298" t="s">
        <v>2923</v>
      </c>
      <c r="H2531" s="298" t="s">
        <v>3037</v>
      </c>
      <c r="I2531" s="298" t="s">
        <v>1348</v>
      </c>
      <c r="J2531" s="300" t="s">
        <v>7549</v>
      </c>
      <c r="K2531" s="300" t="s">
        <v>7573</v>
      </c>
    </row>
    <row r="2532" spans="1:11" ht="14.9" customHeight="1">
      <c r="A2532" s="298">
        <v>2150606897</v>
      </c>
      <c r="B2532" s="298" t="s">
        <v>2860</v>
      </c>
      <c r="C2532" s="246" t="s">
        <v>1352</v>
      </c>
      <c r="D2532" s="298" t="s">
        <v>2876</v>
      </c>
      <c r="E2532" s="298" t="s">
        <v>2863</v>
      </c>
      <c r="F2532" s="298" t="s">
        <v>2864</v>
      </c>
      <c r="G2532" s="298" t="s">
        <v>2902</v>
      </c>
      <c r="H2532" s="298" t="s">
        <v>2873</v>
      </c>
      <c r="I2532" s="298" t="s">
        <v>1351</v>
      </c>
      <c r="J2532" s="300" t="s">
        <v>7549</v>
      </c>
      <c r="K2532" s="300" t="s">
        <v>7573</v>
      </c>
    </row>
    <row r="2533" spans="1:11" ht="14.9" customHeight="1">
      <c r="A2533" s="298">
        <v>2150607781</v>
      </c>
      <c r="B2533" s="298" t="s">
        <v>2860</v>
      </c>
      <c r="C2533" s="246" t="s">
        <v>1354</v>
      </c>
      <c r="D2533" s="298" t="s">
        <v>2876</v>
      </c>
      <c r="E2533" s="298" t="s">
        <v>2863</v>
      </c>
      <c r="F2533" s="298" t="s">
        <v>2864</v>
      </c>
      <c r="G2533" s="298" t="s">
        <v>2970</v>
      </c>
      <c r="H2533" s="298" t="s">
        <v>7599</v>
      </c>
      <c r="I2533" s="298" t="s">
        <v>1353</v>
      </c>
      <c r="J2533" s="300" t="s">
        <v>7549</v>
      </c>
      <c r="K2533" s="300" t="s">
        <v>7573</v>
      </c>
    </row>
    <row r="2534" spans="1:11" ht="14.9" customHeight="1">
      <c r="A2534" s="298">
        <v>2150607794</v>
      </c>
      <c r="B2534" s="298" t="s">
        <v>2860</v>
      </c>
      <c r="C2534" s="246" t="s">
        <v>1356</v>
      </c>
      <c r="D2534" s="298" t="s">
        <v>2876</v>
      </c>
      <c r="E2534" s="298" t="s">
        <v>2863</v>
      </c>
      <c r="F2534" s="298" t="s">
        <v>2864</v>
      </c>
      <c r="G2534" s="298" t="s">
        <v>2970</v>
      </c>
      <c r="H2534" s="298" t="s">
        <v>7599</v>
      </c>
      <c r="I2534" s="298" t="s">
        <v>1353</v>
      </c>
      <c r="J2534" s="300" t="s">
        <v>7549</v>
      </c>
      <c r="K2534" s="300" t="s">
        <v>7573</v>
      </c>
    </row>
    <row r="2535" spans="1:11" ht="14.9" customHeight="1">
      <c r="A2535" s="298">
        <v>2150607800</v>
      </c>
      <c r="B2535" s="298" t="s">
        <v>2860</v>
      </c>
      <c r="C2535" s="246" t="s">
        <v>1357</v>
      </c>
      <c r="D2535" s="298" t="s">
        <v>2876</v>
      </c>
      <c r="E2535" s="298" t="s">
        <v>2863</v>
      </c>
      <c r="F2535" s="298" t="s">
        <v>2864</v>
      </c>
      <c r="G2535" s="298" t="s">
        <v>2970</v>
      </c>
      <c r="H2535" s="298" t="s">
        <v>7599</v>
      </c>
      <c r="I2535" s="298" t="s">
        <v>1353</v>
      </c>
      <c r="J2535" s="300" t="s">
        <v>7549</v>
      </c>
      <c r="K2535" s="300" t="s">
        <v>7573</v>
      </c>
    </row>
    <row r="2536" spans="1:11" ht="14.9" customHeight="1">
      <c r="A2536" s="298">
        <v>2150607806</v>
      </c>
      <c r="B2536" s="298" t="s">
        <v>2860</v>
      </c>
      <c r="C2536" s="246" t="s">
        <v>1358</v>
      </c>
      <c r="D2536" s="298" t="s">
        <v>2876</v>
      </c>
      <c r="E2536" s="298" t="s">
        <v>2863</v>
      </c>
      <c r="F2536" s="298" t="s">
        <v>2864</v>
      </c>
      <c r="G2536" s="298" t="s">
        <v>2970</v>
      </c>
      <c r="H2536" s="298" t="s">
        <v>7599</v>
      </c>
      <c r="I2536" s="298" t="s">
        <v>1353</v>
      </c>
      <c r="J2536" s="300" t="s">
        <v>7549</v>
      </c>
      <c r="K2536" s="300" t="s">
        <v>7573</v>
      </c>
    </row>
    <row r="2537" spans="1:11" ht="14.9" customHeight="1">
      <c r="A2537" s="298">
        <v>2150581761</v>
      </c>
      <c r="B2537" s="298" t="s">
        <v>2860</v>
      </c>
      <c r="C2537" s="246" t="s">
        <v>1214</v>
      </c>
      <c r="D2537" s="298" t="s">
        <v>2869</v>
      </c>
      <c r="E2537" s="298" t="s">
        <v>2863</v>
      </c>
      <c r="F2537" s="298" t="s">
        <v>2864</v>
      </c>
      <c r="G2537" s="298" t="s">
        <v>2865</v>
      </c>
      <c r="H2537" s="298" t="s">
        <v>4290</v>
      </c>
      <c r="I2537" s="298" t="s">
        <v>7600</v>
      </c>
      <c r="J2537" s="300" t="s">
        <v>7574</v>
      </c>
      <c r="K2537" s="300" t="s">
        <v>7601</v>
      </c>
    </row>
    <row r="2538" spans="1:11" ht="14.9" customHeight="1">
      <c r="A2538" s="298">
        <v>2150585569</v>
      </c>
      <c r="B2538" s="298" t="s">
        <v>2860</v>
      </c>
      <c r="C2538" s="246" t="s">
        <v>1282</v>
      </c>
      <c r="D2538" s="298" t="s">
        <v>2876</v>
      </c>
      <c r="E2538" s="298" t="s">
        <v>2863</v>
      </c>
      <c r="F2538" s="298" t="s">
        <v>2864</v>
      </c>
      <c r="G2538" s="298" t="s">
        <v>2865</v>
      </c>
      <c r="H2538" s="298" t="s">
        <v>2873</v>
      </c>
      <c r="I2538" s="298" t="s">
        <v>1281</v>
      </c>
      <c r="J2538" s="300" t="s">
        <v>7593</v>
      </c>
      <c r="K2538" s="300" t="s">
        <v>7602</v>
      </c>
    </row>
    <row r="2539" spans="1:11" ht="14.9" customHeight="1">
      <c r="A2539" s="258">
        <v>2150614800</v>
      </c>
      <c r="B2539" s="258" t="s">
        <v>2860</v>
      </c>
      <c r="C2539" s="258" t="s">
        <v>1367</v>
      </c>
      <c r="D2539" s="258" t="s">
        <v>2869</v>
      </c>
      <c r="E2539" s="258" t="s">
        <v>2863</v>
      </c>
      <c r="F2539" s="258" t="s">
        <v>2864</v>
      </c>
      <c r="G2539" s="258" t="s">
        <v>3285</v>
      </c>
      <c r="H2539" s="258" t="s">
        <v>2978</v>
      </c>
      <c r="I2539" s="258" t="s">
        <v>599</v>
      </c>
      <c r="J2539" s="259">
        <v>45608</v>
      </c>
      <c r="K2539" s="259">
        <v>45616</v>
      </c>
    </row>
    <row r="2540" spans="1:11" ht="14.9" customHeight="1">
      <c r="A2540" s="258">
        <v>2150614807</v>
      </c>
      <c r="B2540" s="258" t="s">
        <v>2860</v>
      </c>
      <c r="C2540" s="258" t="s">
        <v>1369</v>
      </c>
      <c r="D2540" s="258" t="s">
        <v>2869</v>
      </c>
      <c r="E2540" s="258" t="s">
        <v>2863</v>
      </c>
      <c r="F2540" s="258" t="s">
        <v>2864</v>
      </c>
      <c r="G2540" s="258" t="s">
        <v>3285</v>
      </c>
      <c r="H2540" s="258" t="s">
        <v>2978</v>
      </c>
      <c r="I2540" s="258" t="s">
        <v>599</v>
      </c>
      <c r="J2540" s="259">
        <v>45608</v>
      </c>
      <c r="K2540" s="259">
        <v>45616</v>
      </c>
    </row>
    <row r="2541" spans="1:11" ht="14.9" customHeight="1">
      <c r="A2541" s="258">
        <v>2150614786</v>
      </c>
      <c r="B2541" s="258" t="s">
        <v>2860</v>
      </c>
      <c r="C2541" s="258" t="s">
        <v>1371</v>
      </c>
      <c r="D2541" s="258" t="s">
        <v>2869</v>
      </c>
      <c r="E2541" s="258" t="s">
        <v>2863</v>
      </c>
      <c r="F2541" s="258" t="s">
        <v>2864</v>
      </c>
      <c r="G2541" s="258" t="s">
        <v>3285</v>
      </c>
      <c r="H2541" s="258" t="s">
        <v>2978</v>
      </c>
      <c r="I2541" s="258" t="s">
        <v>599</v>
      </c>
      <c r="J2541" s="259">
        <v>45608</v>
      </c>
      <c r="K2541" s="259">
        <v>45616</v>
      </c>
    </row>
    <row r="2542" spans="1:11" ht="14.9" customHeight="1">
      <c r="A2542" s="258">
        <v>2150614793</v>
      </c>
      <c r="B2542" s="258" t="s">
        <v>2860</v>
      </c>
      <c r="C2542" s="258" t="s">
        <v>1373</v>
      </c>
      <c r="D2542" s="258" t="s">
        <v>2869</v>
      </c>
      <c r="E2542" s="258" t="s">
        <v>2863</v>
      </c>
      <c r="F2542" s="258" t="s">
        <v>2864</v>
      </c>
      <c r="G2542" s="258" t="s">
        <v>3285</v>
      </c>
      <c r="H2542" s="258" t="s">
        <v>2978</v>
      </c>
      <c r="I2542" s="258" t="s">
        <v>599</v>
      </c>
      <c r="J2542" s="259">
        <v>45608</v>
      </c>
      <c r="K2542" s="259">
        <v>45616</v>
      </c>
    </row>
    <row r="2543" spans="1:11" ht="14.9" customHeight="1">
      <c r="A2543" s="258">
        <v>2150612390</v>
      </c>
      <c r="B2543" s="258" t="s">
        <v>2860</v>
      </c>
      <c r="C2543" s="258" t="s">
        <v>1376</v>
      </c>
      <c r="D2543" s="258" t="s">
        <v>2869</v>
      </c>
      <c r="E2543" s="258" t="s">
        <v>2863</v>
      </c>
      <c r="F2543" s="258" t="s">
        <v>2864</v>
      </c>
      <c r="G2543" s="258" t="s">
        <v>2923</v>
      </c>
      <c r="H2543" s="258" t="s">
        <v>3037</v>
      </c>
      <c r="I2543" s="258" t="s">
        <v>1375</v>
      </c>
      <c r="J2543" s="259">
        <v>45611</v>
      </c>
      <c r="K2543" s="259">
        <v>45619</v>
      </c>
    </row>
    <row r="2544" spans="1:11" ht="14.9" customHeight="1">
      <c r="A2544" s="258">
        <v>2150616776</v>
      </c>
      <c r="B2544" s="258" t="s">
        <v>2860</v>
      </c>
      <c r="C2544" s="258" t="s">
        <v>1379</v>
      </c>
      <c r="D2544" s="258" t="s">
        <v>2876</v>
      </c>
      <c r="E2544" s="258" t="s">
        <v>2863</v>
      </c>
      <c r="F2544" s="258" t="s">
        <v>2864</v>
      </c>
      <c r="G2544" s="258" t="s">
        <v>2939</v>
      </c>
      <c r="H2544" s="258" t="s">
        <v>3801</v>
      </c>
      <c r="I2544" s="258" t="s">
        <v>1378</v>
      </c>
      <c r="J2544" s="259">
        <v>45614</v>
      </c>
      <c r="K2544" s="259">
        <v>45622</v>
      </c>
    </row>
    <row r="2545" spans="1:11" ht="14.9" customHeight="1">
      <c r="A2545" s="258">
        <v>2150616688</v>
      </c>
      <c r="B2545" s="258" t="s">
        <v>2860</v>
      </c>
      <c r="C2545" s="258" t="s">
        <v>1381</v>
      </c>
      <c r="D2545" s="258" t="s">
        <v>2876</v>
      </c>
      <c r="E2545" s="258" t="s">
        <v>2863</v>
      </c>
      <c r="F2545" s="258" t="s">
        <v>2864</v>
      </c>
      <c r="G2545" s="258" t="s">
        <v>2939</v>
      </c>
      <c r="H2545" s="258" t="s">
        <v>3801</v>
      </c>
      <c r="I2545" s="258" t="s">
        <v>1378</v>
      </c>
      <c r="J2545" s="259">
        <v>45614</v>
      </c>
      <c r="K2545" s="259">
        <v>45622</v>
      </c>
    </row>
    <row r="2546" spans="1:11" ht="14.9" customHeight="1">
      <c r="A2546" s="258">
        <v>2150615313</v>
      </c>
      <c r="B2546" s="258" t="s">
        <v>2860</v>
      </c>
      <c r="C2546" s="258" t="s">
        <v>1227</v>
      </c>
      <c r="D2546" s="258" t="s">
        <v>2869</v>
      </c>
      <c r="E2546" s="258" t="s">
        <v>2863</v>
      </c>
      <c r="F2546" s="258" t="s">
        <v>2864</v>
      </c>
      <c r="G2546" s="258" t="s">
        <v>2865</v>
      </c>
      <c r="H2546" s="258" t="s">
        <v>3185</v>
      </c>
      <c r="I2546" s="258" t="s">
        <v>1226</v>
      </c>
      <c r="J2546" s="259">
        <v>45625</v>
      </c>
      <c r="K2546" s="259">
        <v>45633</v>
      </c>
    </row>
    <row r="2547" spans="1:11" ht="14.9" customHeight="1">
      <c r="A2547" s="298">
        <v>2150626381</v>
      </c>
      <c r="B2547" s="298" t="s">
        <v>2860</v>
      </c>
      <c r="C2547" s="299" t="s">
        <v>1403</v>
      </c>
      <c r="D2547" s="298" t="s">
        <v>2869</v>
      </c>
      <c r="E2547" s="298" t="s">
        <v>2863</v>
      </c>
      <c r="F2547" s="298" t="s">
        <v>2864</v>
      </c>
      <c r="G2547" s="298" t="s">
        <v>3785</v>
      </c>
      <c r="H2547" s="298" t="s">
        <v>4660</v>
      </c>
      <c r="I2547" s="298" t="s">
        <v>1402</v>
      </c>
      <c r="J2547" s="300">
        <v>45613</v>
      </c>
      <c r="K2547" s="300">
        <v>45621</v>
      </c>
    </row>
    <row r="2548" spans="1:11" ht="14.9" customHeight="1">
      <c r="A2548" s="298">
        <v>2150621498</v>
      </c>
      <c r="B2548" s="298" t="s">
        <v>2860</v>
      </c>
      <c r="C2548" s="299" t="s">
        <v>1207</v>
      </c>
      <c r="D2548" s="298" t="s">
        <v>2869</v>
      </c>
      <c r="E2548" s="298" t="s">
        <v>2863</v>
      </c>
      <c r="F2548" s="298" t="s">
        <v>2864</v>
      </c>
      <c r="G2548" s="298" t="s">
        <v>2865</v>
      </c>
      <c r="H2548" s="298" t="s">
        <v>4758</v>
      </c>
      <c r="I2548" s="298" t="s">
        <v>7603</v>
      </c>
      <c r="J2548" s="300">
        <v>45629</v>
      </c>
      <c r="K2548" s="300">
        <v>45637</v>
      </c>
    </row>
    <row r="2549" spans="1:11" ht="14.9" customHeight="1">
      <c r="A2549" s="298">
        <v>2150626005</v>
      </c>
      <c r="B2549" s="298" t="s">
        <v>2860</v>
      </c>
      <c r="C2549" s="299" t="s">
        <v>1406</v>
      </c>
      <c r="D2549" s="298" t="s">
        <v>2869</v>
      </c>
      <c r="E2549" s="298" t="s">
        <v>2863</v>
      </c>
      <c r="F2549" s="298" t="s">
        <v>2864</v>
      </c>
      <c r="G2549" s="298" t="s">
        <v>2970</v>
      </c>
      <c r="H2549" s="298" t="s">
        <v>3681</v>
      </c>
      <c r="I2549" s="298" t="s">
        <v>1405</v>
      </c>
      <c r="J2549" s="300">
        <v>45629</v>
      </c>
      <c r="K2549" s="300">
        <v>45637</v>
      </c>
    </row>
    <row r="2550" spans="1:11" ht="14.9" customHeight="1">
      <c r="A2550" s="298">
        <v>2150622952</v>
      </c>
      <c r="B2550" s="298" t="s">
        <v>2860</v>
      </c>
      <c r="C2550" s="299" t="s">
        <v>1303</v>
      </c>
      <c r="D2550" s="298" t="s">
        <v>2869</v>
      </c>
      <c r="E2550" s="298" t="s">
        <v>2863</v>
      </c>
      <c r="F2550" s="298" t="s">
        <v>2864</v>
      </c>
      <c r="G2550" s="298" t="s">
        <v>2865</v>
      </c>
      <c r="H2550" s="298" t="s">
        <v>3247</v>
      </c>
      <c r="I2550" s="298" t="s">
        <v>7604</v>
      </c>
      <c r="J2550" s="300">
        <v>45631</v>
      </c>
      <c r="K2550" s="300">
        <v>45639</v>
      </c>
    </row>
    <row r="2551" spans="1:11" ht="14.9" customHeight="1">
      <c r="A2551" s="261">
        <v>2150634095</v>
      </c>
      <c r="B2551" s="261" t="s">
        <v>2860</v>
      </c>
      <c r="C2551" s="261" t="s">
        <v>1424</v>
      </c>
      <c r="D2551" s="261" t="s">
        <v>2876</v>
      </c>
      <c r="E2551" s="261" t="s">
        <v>2863</v>
      </c>
      <c r="F2551" s="261" t="s">
        <v>2864</v>
      </c>
      <c r="G2551" s="261" t="s">
        <v>3321</v>
      </c>
      <c r="H2551" s="261" t="s">
        <v>2873</v>
      </c>
      <c r="I2551" s="261" t="s">
        <v>1423</v>
      </c>
      <c r="J2551" s="262">
        <v>45623</v>
      </c>
      <c r="K2551" s="262">
        <v>45631</v>
      </c>
    </row>
    <row r="2552" spans="1:11" ht="14.9" customHeight="1">
      <c r="A2552" s="261">
        <v>2150634103</v>
      </c>
      <c r="B2552" s="261" t="s">
        <v>2860</v>
      </c>
      <c r="C2552" s="261" t="s">
        <v>1425</v>
      </c>
      <c r="D2552" s="261" t="s">
        <v>2876</v>
      </c>
      <c r="E2552" s="261" t="s">
        <v>2863</v>
      </c>
      <c r="F2552" s="261" t="s">
        <v>2864</v>
      </c>
      <c r="G2552" s="261" t="s">
        <v>3321</v>
      </c>
      <c r="H2552" s="261" t="s">
        <v>2873</v>
      </c>
      <c r="I2552" s="261" t="s">
        <v>1423</v>
      </c>
      <c r="J2552" s="262">
        <v>45623</v>
      </c>
      <c r="K2552" s="262">
        <v>45631</v>
      </c>
    </row>
    <row r="2553" spans="1:11" ht="14.9" customHeight="1">
      <c r="A2553" s="261">
        <v>2150635728</v>
      </c>
      <c r="B2553" s="261" t="s">
        <v>2860</v>
      </c>
      <c r="C2553" s="261" t="s">
        <v>1427</v>
      </c>
      <c r="D2553" s="261" t="s">
        <v>2876</v>
      </c>
      <c r="E2553" s="261" t="s">
        <v>2863</v>
      </c>
      <c r="F2553" s="261" t="s">
        <v>2864</v>
      </c>
      <c r="G2553" s="261" t="s">
        <v>2970</v>
      </c>
      <c r="H2553" s="261" t="s">
        <v>3631</v>
      </c>
      <c r="I2553" s="261" t="s">
        <v>1426</v>
      </c>
      <c r="J2553" s="262">
        <v>45629</v>
      </c>
      <c r="K2553" s="262">
        <v>45637</v>
      </c>
    </row>
    <row r="2554" spans="1:11" ht="14.9" customHeight="1">
      <c r="A2554" s="261">
        <v>2150630212</v>
      </c>
      <c r="B2554" s="261" t="s">
        <v>2860</v>
      </c>
      <c r="C2554" s="261" t="s">
        <v>1388</v>
      </c>
      <c r="D2554" s="261" t="s">
        <v>2876</v>
      </c>
      <c r="E2554" s="261" t="s">
        <v>2863</v>
      </c>
      <c r="F2554" s="261" t="s">
        <v>2864</v>
      </c>
      <c r="G2554" s="261" t="s">
        <v>2865</v>
      </c>
      <c r="H2554" s="261" t="s">
        <v>7605</v>
      </c>
      <c r="I2554" s="261" t="s">
        <v>7606</v>
      </c>
      <c r="J2554" s="262">
        <v>45636</v>
      </c>
      <c r="K2554" s="262">
        <v>45644</v>
      </c>
    </row>
    <row r="2555" spans="1:11" ht="14.9" customHeight="1">
      <c r="A2555" s="263">
        <v>2150643751</v>
      </c>
      <c r="B2555" s="263" t="s">
        <v>2860</v>
      </c>
      <c r="C2555" s="263" t="s">
        <v>1437</v>
      </c>
      <c r="D2555" s="263" t="s">
        <v>2869</v>
      </c>
      <c r="E2555" s="263" t="s">
        <v>2863</v>
      </c>
      <c r="F2555" s="263" t="s">
        <v>2864</v>
      </c>
      <c r="G2555" s="263" t="s">
        <v>3099</v>
      </c>
      <c r="H2555" s="263" t="s">
        <v>3011</v>
      </c>
      <c r="I2555" s="263" t="s">
        <v>1436</v>
      </c>
      <c r="J2555" s="264">
        <v>45603</v>
      </c>
      <c r="K2555" s="264">
        <v>45611</v>
      </c>
    </row>
    <row r="2556" spans="1:11" ht="14.9" customHeight="1">
      <c r="A2556" s="263">
        <v>2150643925</v>
      </c>
      <c r="B2556" s="263" t="s">
        <v>2860</v>
      </c>
      <c r="C2556" s="263" t="s">
        <v>1440</v>
      </c>
      <c r="D2556" s="263" t="s">
        <v>2869</v>
      </c>
      <c r="E2556" s="263" t="s">
        <v>2863</v>
      </c>
      <c r="F2556" s="263" t="s">
        <v>2864</v>
      </c>
      <c r="G2556" s="263" t="s">
        <v>3144</v>
      </c>
      <c r="H2556" s="263" t="s">
        <v>2978</v>
      </c>
      <c r="I2556" s="263" t="s">
        <v>1439</v>
      </c>
      <c r="J2556" s="264">
        <v>45622</v>
      </c>
      <c r="K2556" s="264">
        <v>45630</v>
      </c>
    </row>
    <row r="2557" spans="1:11" ht="14.9" customHeight="1">
      <c r="A2557" s="246">
        <v>2150650504</v>
      </c>
      <c r="B2557" s="246" t="s">
        <v>2860</v>
      </c>
      <c r="C2557" s="246" t="s">
        <v>1453</v>
      </c>
      <c r="D2557" s="246" t="s">
        <v>2869</v>
      </c>
      <c r="E2557" s="246" t="s">
        <v>2863</v>
      </c>
      <c r="F2557" s="246" t="s">
        <v>2864</v>
      </c>
      <c r="G2557" s="246" t="s">
        <v>2923</v>
      </c>
      <c r="H2557" s="246" t="s">
        <v>3336</v>
      </c>
      <c r="I2557" s="246" t="s">
        <v>1452</v>
      </c>
      <c r="J2557" s="246" t="s">
        <v>7565</v>
      </c>
      <c r="K2557" s="246" t="s">
        <v>7607</v>
      </c>
    </row>
    <row r="2558" spans="1:11" ht="14.9" customHeight="1">
      <c r="A2558" s="246">
        <v>2150653075</v>
      </c>
      <c r="B2558" s="246" t="s">
        <v>2860</v>
      </c>
      <c r="C2558" s="246" t="s">
        <v>1456</v>
      </c>
      <c r="D2558" s="246" t="s">
        <v>2869</v>
      </c>
      <c r="E2558" s="246" t="s">
        <v>2863</v>
      </c>
      <c r="F2558" s="246" t="s">
        <v>2864</v>
      </c>
      <c r="G2558" s="246" t="s">
        <v>2920</v>
      </c>
      <c r="H2558" s="246" t="s">
        <v>3106</v>
      </c>
      <c r="I2558" s="246" t="s">
        <v>1455</v>
      </c>
      <c r="J2558" s="246" t="s">
        <v>7559</v>
      </c>
      <c r="K2558" s="246" t="s">
        <v>7575</v>
      </c>
    </row>
    <row r="2559" spans="1:11" ht="14.9" customHeight="1">
      <c r="A2559" s="246">
        <v>2150653120</v>
      </c>
      <c r="B2559" s="246" t="s">
        <v>2860</v>
      </c>
      <c r="C2559" s="246" t="s">
        <v>1466</v>
      </c>
      <c r="D2559" s="246" t="s">
        <v>2869</v>
      </c>
      <c r="E2559" s="246" t="s">
        <v>2863</v>
      </c>
      <c r="F2559" s="246" t="s">
        <v>2864</v>
      </c>
      <c r="G2559" s="246" t="s">
        <v>2923</v>
      </c>
      <c r="H2559" s="246" t="s">
        <v>2978</v>
      </c>
      <c r="I2559" s="246" t="s">
        <v>1465</v>
      </c>
      <c r="J2559" s="246" t="s">
        <v>7596</v>
      </c>
      <c r="K2559" s="246" t="s">
        <v>7608</v>
      </c>
    </row>
    <row r="2560" spans="1:11" ht="14.9" customHeight="1">
      <c r="A2560" s="246">
        <v>2150650695</v>
      </c>
      <c r="B2560" s="246" t="s">
        <v>2860</v>
      </c>
      <c r="C2560" s="246" t="s">
        <v>1211</v>
      </c>
      <c r="D2560" s="246" t="s">
        <v>2862</v>
      </c>
      <c r="E2560" s="246" t="s">
        <v>2863</v>
      </c>
      <c r="F2560" s="246" t="s">
        <v>2864</v>
      </c>
      <c r="G2560" s="246" t="s">
        <v>2865</v>
      </c>
      <c r="H2560" s="246" t="s">
        <v>3127</v>
      </c>
      <c r="I2560" s="246" t="s">
        <v>7609</v>
      </c>
      <c r="J2560" s="246" t="s">
        <v>7598</v>
      </c>
      <c r="K2560" s="246" t="s">
        <v>7610</v>
      </c>
    </row>
    <row r="2561" spans="1:11" ht="14.9" customHeight="1">
      <c r="A2561" s="267">
        <v>2150662496</v>
      </c>
      <c r="B2561" s="267" t="s">
        <v>2860</v>
      </c>
      <c r="C2561" s="267" t="s">
        <v>1477</v>
      </c>
      <c r="D2561" s="267" t="s">
        <v>2869</v>
      </c>
      <c r="E2561" s="267" t="s">
        <v>2863</v>
      </c>
      <c r="F2561" s="267" t="s">
        <v>2864</v>
      </c>
      <c r="G2561" s="267" t="s">
        <v>2943</v>
      </c>
      <c r="H2561" s="267" t="s">
        <v>7611</v>
      </c>
      <c r="I2561" s="267" t="s">
        <v>1476</v>
      </c>
      <c r="J2561" s="268">
        <v>45617</v>
      </c>
      <c r="K2561" s="268">
        <v>45625</v>
      </c>
    </row>
    <row r="2562" spans="1:11" ht="14.9" customHeight="1">
      <c r="A2562" s="267">
        <v>2150662583</v>
      </c>
      <c r="B2562" s="267" t="s">
        <v>2860</v>
      </c>
      <c r="C2562" s="267" t="s">
        <v>1478</v>
      </c>
      <c r="D2562" s="267" t="s">
        <v>2869</v>
      </c>
      <c r="E2562" s="267" t="s">
        <v>2863</v>
      </c>
      <c r="F2562" s="267" t="s">
        <v>2864</v>
      </c>
      <c r="G2562" s="267" t="s">
        <v>2943</v>
      </c>
      <c r="H2562" s="267" t="s">
        <v>7611</v>
      </c>
      <c r="I2562" s="267" t="s">
        <v>1476</v>
      </c>
      <c r="J2562" s="268">
        <v>45617</v>
      </c>
      <c r="K2562" s="268">
        <v>45625</v>
      </c>
    </row>
    <row r="2563" spans="1:11" ht="14.9" customHeight="1">
      <c r="A2563" s="267">
        <v>2150660828</v>
      </c>
      <c r="B2563" s="267" t="s">
        <v>2860</v>
      </c>
      <c r="C2563" s="267" t="s">
        <v>1480</v>
      </c>
      <c r="D2563" s="267" t="s">
        <v>2869</v>
      </c>
      <c r="E2563" s="267" t="s">
        <v>2863</v>
      </c>
      <c r="F2563" s="267" t="s">
        <v>2864</v>
      </c>
      <c r="G2563" s="267" t="s">
        <v>2923</v>
      </c>
      <c r="H2563" s="267" t="s">
        <v>4835</v>
      </c>
      <c r="I2563" s="267" t="s">
        <v>1479</v>
      </c>
      <c r="J2563" s="268">
        <v>45623</v>
      </c>
      <c r="K2563" s="268">
        <v>45631</v>
      </c>
    </row>
    <row r="2564" spans="1:11" ht="14.9" customHeight="1">
      <c r="A2564" s="267">
        <v>2150664750</v>
      </c>
      <c r="B2564" s="267" t="s">
        <v>2860</v>
      </c>
      <c r="C2564" s="267" t="s">
        <v>1483</v>
      </c>
      <c r="D2564" s="267" t="s">
        <v>2869</v>
      </c>
      <c r="E2564" s="267" t="s">
        <v>2863</v>
      </c>
      <c r="F2564" s="267" t="s">
        <v>2864</v>
      </c>
      <c r="G2564" s="267" t="s">
        <v>2998</v>
      </c>
      <c r="H2564" s="267" t="s">
        <v>2978</v>
      </c>
      <c r="I2564" s="267" t="s">
        <v>1482</v>
      </c>
      <c r="J2564" s="268">
        <v>45632</v>
      </c>
      <c r="K2564" s="268">
        <v>45640</v>
      </c>
    </row>
    <row r="2565" spans="1:11" ht="14.9" customHeight="1">
      <c r="A2565" s="298">
        <v>2150673295</v>
      </c>
      <c r="B2565" s="298" t="s">
        <v>2860</v>
      </c>
      <c r="C2565" s="299" t="s">
        <v>1487</v>
      </c>
      <c r="D2565" s="298" t="s">
        <v>2876</v>
      </c>
      <c r="E2565" s="298" t="s">
        <v>2863</v>
      </c>
      <c r="F2565" s="298" t="s">
        <v>2864</v>
      </c>
      <c r="G2565" s="298" t="s">
        <v>2923</v>
      </c>
      <c r="H2565" s="298" t="s">
        <v>4505</v>
      </c>
      <c r="I2565" s="298" t="s">
        <v>1486</v>
      </c>
      <c r="J2565" s="300">
        <v>45619</v>
      </c>
      <c r="K2565" s="300">
        <v>45627</v>
      </c>
    </row>
    <row r="2566" spans="1:11" ht="14.9" customHeight="1">
      <c r="A2566" s="298">
        <v>2150595855</v>
      </c>
      <c r="B2566" s="298" t="s">
        <v>2860</v>
      </c>
      <c r="C2566" s="299" t="s">
        <v>1101</v>
      </c>
      <c r="D2566" s="298" t="s">
        <v>2869</v>
      </c>
      <c r="E2566" s="298" t="s">
        <v>2863</v>
      </c>
      <c r="F2566" s="298" t="s">
        <v>2864</v>
      </c>
      <c r="G2566" s="298" t="s">
        <v>2865</v>
      </c>
      <c r="H2566" s="298" t="s">
        <v>3819</v>
      </c>
      <c r="I2566" s="298" t="s">
        <v>7597</v>
      </c>
      <c r="J2566" s="300">
        <v>45621</v>
      </c>
      <c r="K2566" s="300">
        <v>45629</v>
      </c>
    </row>
    <row r="2567" spans="1:11" ht="14.9" customHeight="1">
      <c r="A2567" s="298">
        <v>2150673020</v>
      </c>
      <c r="B2567" s="298" t="s">
        <v>2860</v>
      </c>
      <c r="C2567" s="299" t="s">
        <v>1490</v>
      </c>
      <c r="D2567" s="298" t="s">
        <v>2869</v>
      </c>
      <c r="E2567" s="298" t="s">
        <v>2863</v>
      </c>
      <c r="F2567" s="298" t="s">
        <v>2864</v>
      </c>
      <c r="G2567" s="298" t="s">
        <v>2923</v>
      </c>
      <c r="H2567" s="298" t="s">
        <v>4374</v>
      </c>
      <c r="I2567" s="298" t="s">
        <v>1489</v>
      </c>
      <c r="J2567" s="300">
        <v>45622</v>
      </c>
      <c r="K2567" s="300">
        <v>45630</v>
      </c>
    </row>
    <row r="2568" spans="1:11" ht="14.9" customHeight="1">
      <c r="A2568" s="298">
        <v>2150674650</v>
      </c>
      <c r="B2568" s="298" t="s">
        <v>2860</v>
      </c>
      <c r="C2568" s="299" t="s">
        <v>1361</v>
      </c>
      <c r="D2568" s="298" t="s">
        <v>2876</v>
      </c>
      <c r="E2568" s="298" t="s">
        <v>2863</v>
      </c>
      <c r="F2568" s="298" t="s">
        <v>2864</v>
      </c>
      <c r="G2568" s="298" t="s">
        <v>2865</v>
      </c>
      <c r="H2568" s="298" t="s">
        <v>2912</v>
      </c>
      <c r="I2568" s="298" t="s">
        <v>7612</v>
      </c>
      <c r="J2568" s="300">
        <v>45636</v>
      </c>
      <c r="K2568" s="300">
        <v>45644</v>
      </c>
    </row>
    <row r="2569" spans="1:11" ht="14.9" customHeight="1">
      <c r="A2569" s="298">
        <v>2150674673</v>
      </c>
      <c r="B2569" s="298" t="s">
        <v>2860</v>
      </c>
      <c r="C2569" s="299" t="s">
        <v>1365</v>
      </c>
      <c r="D2569" s="298" t="s">
        <v>2876</v>
      </c>
      <c r="E2569" s="298" t="s">
        <v>2863</v>
      </c>
      <c r="F2569" s="298" t="s">
        <v>2864</v>
      </c>
      <c r="G2569" s="298" t="s">
        <v>2865</v>
      </c>
      <c r="H2569" s="298" t="s">
        <v>2912</v>
      </c>
      <c r="I2569" s="298" t="s">
        <v>7613</v>
      </c>
      <c r="J2569" s="300">
        <v>45636</v>
      </c>
      <c r="K2569" s="300">
        <v>45644</v>
      </c>
    </row>
    <row r="2570" spans="1:11" ht="14.9" customHeight="1">
      <c r="A2570" s="298">
        <v>2150674040</v>
      </c>
      <c r="B2570" s="298" t="s">
        <v>2860</v>
      </c>
      <c r="C2570" s="299" t="s">
        <v>1307</v>
      </c>
      <c r="D2570" s="298" t="s">
        <v>2862</v>
      </c>
      <c r="E2570" s="298" t="s">
        <v>2863</v>
      </c>
      <c r="F2570" s="298" t="s">
        <v>2864</v>
      </c>
      <c r="G2570" s="298" t="s">
        <v>2865</v>
      </c>
      <c r="H2570" s="298" t="s">
        <v>4865</v>
      </c>
      <c r="I2570" s="298" t="s">
        <v>7614</v>
      </c>
      <c r="J2570" s="300">
        <v>45637</v>
      </c>
      <c r="K2570" s="300">
        <v>45645</v>
      </c>
    </row>
    <row r="2571" spans="1:11" ht="14.9" customHeight="1">
      <c r="A2571" s="298">
        <v>2150669814</v>
      </c>
      <c r="B2571" s="298" t="s">
        <v>2860</v>
      </c>
      <c r="C2571" s="299" t="s">
        <v>1417</v>
      </c>
      <c r="D2571" s="298" t="s">
        <v>2869</v>
      </c>
      <c r="E2571" s="298" t="s">
        <v>2863</v>
      </c>
      <c r="F2571" s="298" t="s">
        <v>2864</v>
      </c>
      <c r="G2571" s="298" t="s">
        <v>2865</v>
      </c>
      <c r="H2571" s="298" t="s">
        <v>3336</v>
      </c>
      <c r="I2571" s="298" t="s">
        <v>7615</v>
      </c>
      <c r="J2571" s="300">
        <v>45639</v>
      </c>
      <c r="K2571" s="300">
        <v>45647</v>
      </c>
    </row>
    <row r="2572" spans="1:11" ht="14.9" customHeight="1">
      <c r="A2572" s="298">
        <v>2150670583</v>
      </c>
      <c r="B2572" s="298" t="s">
        <v>2860</v>
      </c>
      <c r="C2572" s="299" t="s">
        <v>1412</v>
      </c>
      <c r="D2572" s="298" t="s">
        <v>2869</v>
      </c>
      <c r="E2572" s="298" t="s">
        <v>2863</v>
      </c>
      <c r="F2572" s="298" t="s">
        <v>2864</v>
      </c>
      <c r="G2572" s="298" t="s">
        <v>2865</v>
      </c>
      <c r="H2572" s="298" t="s">
        <v>4758</v>
      </c>
      <c r="I2572" s="298" t="s">
        <v>7616</v>
      </c>
      <c r="J2572" s="300">
        <v>45639</v>
      </c>
      <c r="K2572" s="300">
        <v>45647</v>
      </c>
    </row>
    <row r="2573" spans="1:11" ht="14.9" customHeight="1">
      <c r="A2573" s="298">
        <v>2150673219</v>
      </c>
      <c r="B2573" s="298" t="s">
        <v>2860</v>
      </c>
      <c r="C2573" s="299" t="s">
        <v>982</v>
      </c>
      <c r="D2573" s="298" t="s">
        <v>2862</v>
      </c>
      <c r="E2573" s="298" t="s">
        <v>2863</v>
      </c>
      <c r="F2573" s="298" t="s">
        <v>2864</v>
      </c>
      <c r="G2573" s="298" t="s">
        <v>2865</v>
      </c>
      <c r="H2573" s="298" t="s">
        <v>2880</v>
      </c>
      <c r="I2573" s="298" t="s">
        <v>7617</v>
      </c>
      <c r="J2573" s="300">
        <v>45643</v>
      </c>
      <c r="K2573" s="300">
        <v>45651</v>
      </c>
    </row>
    <row r="2574" spans="1:11" ht="14.9" customHeight="1">
      <c r="A2574" s="298">
        <v>2150681333</v>
      </c>
      <c r="B2574" s="298" t="s">
        <v>2860</v>
      </c>
      <c r="C2574" s="299" t="s">
        <v>1515</v>
      </c>
      <c r="D2574" s="298" t="s">
        <v>2869</v>
      </c>
      <c r="E2574" s="298" t="s">
        <v>2863</v>
      </c>
      <c r="F2574" s="298" t="s">
        <v>2864</v>
      </c>
      <c r="G2574" s="298" t="s">
        <v>2923</v>
      </c>
      <c r="H2574" s="298" t="s">
        <v>4826</v>
      </c>
      <c r="I2574" s="298" t="s">
        <v>1514</v>
      </c>
      <c r="J2574" s="300" t="s">
        <v>7618</v>
      </c>
      <c r="K2574" s="300" t="s">
        <v>7619</v>
      </c>
    </row>
    <row r="2575" spans="1:11" ht="14.9" customHeight="1">
      <c r="A2575" s="298">
        <v>2150680713</v>
      </c>
      <c r="B2575" s="298" t="s">
        <v>2860</v>
      </c>
      <c r="C2575" s="299" t="s">
        <v>1519</v>
      </c>
      <c r="D2575" s="298" t="s">
        <v>2869</v>
      </c>
      <c r="E2575" s="298" t="s">
        <v>2863</v>
      </c>
      <c r="F2575" s="298" t="s">
        <v>2864</v>
      </c>
      <c r="G2575" s="298" t="s">
        <v>2923</v>
      </c>
      <c r="H2575" s="298" t="s">
        <v>4374</v>
      </c>
      <c r="I2575" s="298" t="s">
        <v>1518</v>
      </c>
      <c r="J2575" s="300" t="s">
        <v>7572</v>
      </c>
      <c r="K2575" s="300" t="s">
        <v>7598</v>
      </c>
    </row>
    <row r="2576" spans="1:11" ht="14.9" customHeight="1">
      <c r="A2576" s="298">
        <v>2150681121</v>
      </c>
      <c r="B2576" s="298" t="s">
        <v>2860</v>
      </c>
      <c r="C2576" s="299" t="s">
        <v>1521</v>
      </c>
      <c r="D2576" s="298" t="s">
        <v>2869</v>
      </c>
      <c r="E2576" s="298" t="s">
        <v>2863</v>
      </c>
      <c r="F2576" s="298" t="s">
        <v>2864</v>
      </c>
      <c r="G2576" s="298" t="s">
        <v>2923</v>
      </c>
      <c r="H2576" s="298" t="s">
        <v>4374</v>
      </c>
      <c r="I2576" s="298" t="s">
        <v>1520</v>
      </c>
      <c r="J2576" s="300" t="s">
        <v>7607</v>
      </c>
      <c r="K2576" s="300" t="s">
        <v>7620</v>
      </c>
    </row>
    <row r="2577" spans="1:11" ht="14.9" customHeight="1">
      <c r="A2577" s="298">
        <v>2150683014</v>
      </c>
      <c r="B2577" s="298" t="s">
        <v>2860</v>
      </c>
      <c r="C2577" s="299" t="s">
        <v>1523</v>
      </c>
      <c r="D2577" s="298" t="s">
        <v>2862</v>
      </c>
      <c r="E2577" s="298" t="s">
        <v>2863</v>
      </c>
      <c r="F2577" s="298" t="s">
        <v>2864</v>
      </c>
      <c r="G2577" s="298" t="s">
        <v>2920</v>
      </c>
      <c r="H2577" s="298" t="s">
        <v>2884</v>
      </c>
      <c r="I2577" s="298" t="s">
        <v>1522</v>
      </c>
      <c r="J2577" s="300" t="s">
        <v>7621</v>
      </c>
      <c r="K2577" s="300" t="s">
        <v>7622</v>
      </c>
    </row>
    <row r="2578" spans="1:11" ht="14.9" customHeight="1">
      <c r="A2578" s="298">
        <v>2150679998</v>
      </c>
      <c r="B2578" s="298" t="s">
        <v>2860</v>
      </c>
      <c r="C2578" s="299" t="s">
        <v>1397</v>
      </c>
      <c r="D2578" s="298" t="s">
        <v>2869</v>
      </c>
      <c r="E2578" s="298" t="s">
        <v>2863</v>
      </c>
      <c r="F2578" s="298" t="s">
        <v>2864</v>
      </c>
      <c r="G2578" s="298" t="s">
        <v>2865</v>
      </c>
      <c r="H2578" s="298" t="s">
        <v>4758</v>
      </c>
      <c r="I2578" s="298" t="s">
        <v>7623</v>
      </c>
      <c r="J2578" s="300" t="s">
        <v>7608</v>
      </c>
      <c r="K2578" s="300" t="s">
        <v>7624</v>
      </c>
    </row>
    <row r="2579" spans="1:11" ht="14.9" customHeight="1">
      <c r="A2579" s="298">
        <v>2150681167</v>
      </c>
      <c r="B2579" s="298" t="s">
        <v>2860</v>
      </c>
      <c r="C2579" s="299" t="s">
        <v>1392</v>
      </c>
      <c r="D2579" s="298" t="s">
        <v>2869</v>
      </c>
      <c r="E2579" s="298" t="s">
        <v>2863</v>
      </c>
      <c r="F2579" s="298" t="s">
        <v>2864</v>
      </c>
      <c r="G2579" s="298" t="s">
        <v>2865</v>
      </c>
      <c r="H2579" s="298" t="s">
        <v>2971</v>
      </c>
      <c r="I2579" s="298" t="s">
        <v>7625</v>
      </c>
      <c r="J2579" s="300" t="s">
        <v>7608</v>
      </c>
      <c r="K2579" s="300" t="s">
        <v>7624</v>
      </c>
    </row>
    <row r="2580" spans="1:11" ht="14.9" customHeight="1">
      <c r="A2580" s="298">
        <v>2150693200</v>
      </c>
      <c r="B2580" s="298" t="s">
        <v>2860</v>
      </c>
      <c r="C2580" s="299" t="s">
        <v>1530</v>
      </c>
      <c r="D2580" s="298" t="s">
        <v>2876</v>
      </c>
      <c r="E2580" s="298" t="s">
        <v>2863</v>
      </c>
      <c r="F2580" s="298" t="s">
        <v>2864</v>
      </c>
      <c r="G2580" s="298" t="s">
        <v>2954</v>
      </c>
      <c r="H2580" s="298" t="s">
        <v>3054</v>
      </c>
      <c r="I2580" s="298" t="s">
        <v>1529</v>
      </c>
      <c r="J2580" s="300" t="s">
        <v>7595</v>
      </c>
      <c r="K2580" s="300" t="s">
        <v>7596</v>
      </c>
    </row>
    <row r="2581" spans="1:11" ht="14.9" customHeight="1">
      <c r="A2581" s="298">
        <v>2150692503</v>
      </c>
      <c r="B2581" s="298" t="s">
        <v>2860</v>
      </c>
      <c r="C2581" s="299" t="s">
        <v>1533</v>
      </c>
      <c r="D2581" s="298" t="s">
        <v>2869</v>
      </c>
      <c r="E2581" s="298" t="s">
        <v>2863</v>
      </c>
      <c r="F2581" s="298" t="s">
        <v>2864</v>
      </c>
      <c r="G2581" s="298" t="s">
        <v>2923</v>
      </c>
      <c r="H2581" s="298" t="s">
        <v>3026</v>
      </c>
      <c r="I2581" s="298" t="s">
        <v>1532</v>
      </c>
      <c r="J2581" s="300" t="s">
        <v>7618</v>
      </c>
      <c r="K2581" s="300" t="s">
        <v>7619</v>
      </c>
    </row>
    <row r="2582" spans="1:11" ht="14.9" customHeight="1">
      <c r="A2582" s="298">
        <v>2150696248</v>
      </c>
      <c r="B2582" s="298" t="s">
        <v>2860</v>
      </c>
      <c r="C2582" s="299" t="s">
        <v>1536</v>
      </c>
      <c r="D2582" s="298" t="s">
        <v>2869</v>
      </c>
      <c r="E2582" s="298" t="s">
        <v>2863</v>
      </c>
      <c r="F2582" s="298" t="s">
        <v>2864</v>
      </c>
      <c r="G2582" s="298" t="s">
        <v>2954</v>
      </c>
      <c r="H2582" s="298" t="s">
        <v>3279</v>
      </c>
      <c r="I2582" s="298" t="s">
        <v>1535</v>
      </c>
      <c r="J2582" s="300" t="s">
        <v>7608</v>
      </c>
      <c r="K2582" s="300" t="s">
        <v>7624</v>
      </c>
    </row>
    <row r="2583" spans="1:11" ht="14.9" customHeight="1">
      <c r="A2583" s="298">
        <v>2150696343</v>
      </c>
      <c r="B2583" s="298" t="s">
        <v>2860</v>
      </c>
      <c r="C2583" s="299" t="s">
        <v>1538</v>
      </c>
      <c r="D2583" s="298" t="s">
        <v>2869</v>
      </c>
      <c r="E2583" s="298" t="s">
        <v>2863</v>
      </c>
      <c r="F2583" s="298" t="s">
        <v>2864</v>
      </c>
      <c r="G2583" s="298" t="s">
        <v>2954</v>
      </c>
      <c r="H2583" s="298" t="s">
        <v>3279</v>
      </c>
      <c r="I2583" s="298" t="s">
        <v>1535</v>
      </c>
      <c r="J2583" s="300" t="s">
        <v>7608</v>
      </c>
      <c r="K2583" s="300" t="s">
        <v>7624</v>
      </c>
    </row>
    <row r="2584" spans="1:11" ht="14.9" customHeight="1">
      <c r="A2584" s="298">
        <v>2150697049</v>
      </c>
      <c r="B2584" s="298" t="s">
        <v>2860</v>
      </c>
      <c r="C2584" s="299" t="s">
        <v>1541</v>
      </c>
      <c r="D2584" s="298" t="s">
        <v>2869</v>
      </c>
      <c r="E2584" s="298" t="s">
        <v>2863</v>
      </c>
      <c r="F2584" s="298" t="s">
        <v>2864</v>
      </c>
      <c r="G2584" s="298" t="s">
        <v>2920</v>
      </c>
      <c r="H2584" s="298" t="s">
        <v>2978</v>
      </c>
      <c r="I2584" s="298" t="s">
        <v>1540</v>
      </c>
      <c r="J2584" s="300" t="s">
        <v>7608</v>
      </c>
      <c r="K2584" s="300" t="s">
        <v>7624</v>
      </c>
    </row>
    <row r="2585" spans="1:11" ht="14.9" customHeight="1">
      <c r="A2585" s="298">
        <v>2150702371</v>
      </c>
      <c r="B2585" s="298" t="s">
        <v>2860</v>
      </c>
      <c r="C2585" s="299" t="s">
        <v>1556</v>
      </c>
      <c r="D2585" s="298" t="s">
        <v>2869</v>
      </c>
      <c r="E2585" s="298" t="s">
        <v>2863</v>
      </c>
      <c r="F2585" s="298" t="s">
        <v>2864</v>
      </c>
      <c r="G2585" s="298" t="s">
        <v>3144</v>
      </c>
      <c r="H2585" s="298" t="s">
        <v>4556</v>
      </c>
      <c r="I2585" s="298" t="s">
        <v>1555</v>
      </c>
      <c r="J2585" s="300" t="s">
        <v>7595</v>
      </c>
      <c r="K2585" s="300" t="s">
        <v>7596</v>
      </c>
    </row>
    <row r="2586" spans="1:11" ht="14.9" customHeight="1">
      <c r="A2586" s="298">
        <v>2150705735</v>
      </c>
      <c r="B2586" s="298" t="s">
        <v>2860</v>
      </c>
      <c r="C2586" s="299" t="s">
        <v>1559</v>
      </c>
      <c r="D2586" s="298" t="s">
        <v>2869</v>
      </c>
      <c r="E2586" s="298" t="s">
        <v>2863</v>
      </c>
      <c r="F2586" s="298" t="s">
        <v>2864</v>
      </c>
      <c r="G2586" s="298" t="s">
        <v>2923</v>
      </c>
      <c r="H2586" s="298" t="s">
        <v>3247</v>
      </c>
      <c r="I2586" s="298" t="s">
        <v>1558</v>
      </c>
      <c r="J2586" s="300" t="s">
        <v>7574</v>
      </c>
      <c r="K2586" s="300" t="s">
        <v>7601</v>
      </c>
    </row>
    <row r="2587" spans="1:11" ht="14.9" customHeight="1">
      <c r="A2587" s="298">
        <v>2150704600</v>
      </c>
      <c r="B2587" s="298" t="s">
        <v>2860</v>
      </c>
      <c r="C2587" s="299" t="s">
        <v>1561</v>
      </c>
      <c r="D2587" s="298" t="s">
        <v>2869</v>
      </c>
      <c r="E2587" s="298" t="s">
        <v>2863</v>
      </c>
      <c r="F2587" s="298" t="s">
        <v>2864</v>
      </c>
      <c r="G2587" s="298" t="s">
        <v>2954</v>
      </c>
      <c r="H2587" s="298" t="s">
        <v>3046</v>
      </c>
      <c r="I2587" s="298" t="s">
        <v>1560</v>
      </c>
      <c r="J2587" s="300" t="s">
        <v>7574</v>
      </c>
      <c r="K2587" s="300" t="s">
        <v>7601</v>
      </c>
    </row>
    <row r="2588" spans="1:11" ht="14.9" customHeight="1">
      <c r="A2588" s="298">
        <v>2150706891</v>
      </c>
      <c r="B2588" s="298" t="s">
        <v>2860</v>
      </c>
      <c r="C2588" s="299" t="s">
        <v>1421</v>
      </c>
      <c r="D2588" s="298" t="s">
        <v>2869</v>
      </c>
      <c r="E2588" s="298" t="s">
        <v>2863</v>
      </c>
      <c r="F2588" s="298" t="s">
        <v>2864</v>
      </c>
      <c r="G2588" s="298" t="s">
        <v>2865</v>
      </c>
      <c r="H2588" s="298" t="s">
        <v>2960</v>
      </c>
      <c r="I2588" s="298" t="s">
        <v>1420</v>
      </c>
      <c r="J2588" s="300" t="s">
        <v>7626</v>
      </c>
      <c r="K2588" s="300" t="s">
        <v>7627</v>
      </c>
    </row>
    <row r="2589" spans="1:11" ht="14.9" customHeight="1">
      <c r="A2589" s="298">
        <v>2150703304</v>
      </c>
      <c r="B2589" s="298" t="s">
        <v>2860</v>
      </c>
      <c r="C2589" s="299" t="s">
        <v>1450</v>
      </c>
      <c r="D2589" s="298" t="s">
        <v>2862</v>
      </c>
      <c r="E2589" s="298" t="s">
        <v>2863</v>
      </c>
      <c r="F2589" s="298" t="s">
        <v>2864</v>
      </c>
      <c r="G2589" s="298" t="s">
        <v>2865</v>
      </c>
      <c r="H2589" s="298" t="s">
        <v>7628</v>
      </c>
      <c r="I2589" s="298" t="s">
        <v>7629</v>
      </c>
      <c r="J2589" s="300" t="s">
        <v>7630</v>
      </c>
      <c r="K2589" s="300" t="s">
        <v>7631</v>
      </c>
    </row>
    <row r="2590" spans="1:11" ht="14.9" customHeight="1">
      <c r="A2590" s="298">
        <v>2150704081</v>
      </c>
      <c r="B2590" s="298" t="s">
        <v>2860</v>
      </c>
      <c r="C2590" s="299" t="s">
        <v>1564</v>
      </c>
      <c r="D2590" s="298" t="s">
        <v>2869</v>
      </c>
      <c r="E2590" s="298" t="s">
        <v>2863</v>
      </c>
      <c r="F2590" s="298" t="s">
        <v>2864</v>
      </c>
      <c r="G2590" s="298" t="s">
        <v>2920</v>
      </c>
      <c r="H2590" s="298" t="s">
        <v>3185</v>
      </c>
      <c r="I2590" s="298" t="s">
        <v>1563</v>
      </c>
      <c r="J2590" s="300" t="s">
        <v>7624</v>
      </c>
      <c r="K2590" s="300" t="s">
        <v>7632</v>
      </c>
    </row>
    <row r="2591" spans="1:11" ht="14.9" customHeight="1">
      <c r="A2591" s="298">
        <v>2150698931</v>
      </c>
      <c r="B2591" s="298" t="s">
        <v>2860</v>
      </c>
      <c r="C2591" s="299" t="s">
        <v>1444</v>
      </c>
      <c r="D2591" s="298" t="s">
        <v>2869</v>
      </c>
      <c r="E2591" s="298" t="s">
        <v>2863</v>
      </c>
      <c r="F2591" s="298" t="s">
        <v>2864</v>
      </c>
      <c r="G2591" s="298" t="s">
        <v>2865</v>
      </c>
      <c r="H2591" s="298" t="s">
        <v>3037</v>
      </c>
      <c r="I2591" s="298" t="s">
        <v>7633</v>
      </c>
      <c r="J2591" s="300" t="s">
        <v>7624</v>
      </c>
      <c r="K2591" s="300" t="s">
        <v>7632</v>
      </c>
    </row>
    <row r="2592" spans="1:11" ht="14.9" customHeight="1">
      <c r="A2592" s="298">
        <v>2150705878</v>
      </c>
      <c r="B2592" s="298" t="s">
        <v>2860</v>
      </c>
      <c r="C2592" s="299" t="s">
        <v>1567</v>
      </c>
      <c r="D2592" s="298" t="s">
        <v>2869</v>
      </c>
      <c r="E2592" s="298" t="s">
        <v>2863</v>
      </c>
      <c r="F2592" s="298" t="s">
        <v>2864</v>
      </c>
      <c r="G2592" s="298" t="s">
        <v>2954</v>
      </c>
      <c r="H2592" s="298" t="s">
        <v>2999</v>
      </c>
      <c r="I2592" s="298" t="s">
        <v>1566</v>
      </c>
      <c r="J2592" s="300" t="s">
        <v>7624</v>
      </c>
      <c r="K2592" s="300" t="s">
        <v>7632</v>
      </c>
    </row>
    <row r="2593" spans="1:11" ht="14.9" customHeight="1">
      <c r="A2593" s="298">
        <v>2150704485</v>
      </c>
      <c r="B2593" s="298" t="s">
        <v>2860</v>
      </c>
      <c r="C2593" s="299" t="s">
        <v>1527</v>
      </c>
      <c r="D2593" s="298" t="s">
        <v>2862</v>
      </c>
      <c r="E2593" s="298" t="s">
        <v>2863</v>
      </c>
      <c r="F2593" s="298" t="s">
        <v>2864</v>
      </c>
      <c r="G2593" s="298" t="s">
        <v>2865</v>
      </c>
      <c r="H2593" s="298" t="s">
        <v>2880</v>
      </c>
      <c r="I2593" s="298" t="s">
        <v>7634</v>
      </c>
      <c r="J2593" s="300" t="s">
        <v>7627</v>
      </c>
      <c r="K2593" s="300" t="s">
        <v>7635</v>
      </c>
    </row>
    <row r="2594" spans="1:11" ht="14.9" customHeight="1">
      <c r="A2594" s="298">
        <v>2150712197</v>
      </c>
      <c r="B2594" s="298" t="s">
        <v>2860</v>
      </c>
      <c r="C2594" s="299" t="s">
        <v>1592</v>
      </c>
      <c r="D2594" s="298" t="s">
        <v>2869</v>
      </c>
      <c r="E2594" s="298" t="s">
        <v>2863</v>
      </c>
      <c r="F2594" s="298" t="s">
        <v>2864</v>
      </c>
      <c r="G2594" s="298" t="s">
        <v>2923</v>
      </c>
      <c r="H2594" s="298" t="s">
        <v>3122</v>
      </c>
      <c r="I2594" s="298" t="s">
        <v>1591</v>
      </c>
      <c r="J2594" s="300" t="s">
        <v>7593</v>
      </c>
      <c r="K2594" s="300" t="s">
        <v>7602</v>
      </c>
    </row>
    <row r="2595" spans="1:11" ht="14.9" customHeight="1">
      <c r="A2595" s="298">
        <v>2150712207</v>
      </c>
      <c r="B2595" s="298" t="s">
        <v>2860</v>
      </c>
      <c r="C2595" s="299" t="s">
        <v>1594</v>
      </c>
      <c r="D2595" s="298" t="s">
        <v>2869</v>
      </c>
      <c r="E2595" s="298" t="s">
        <v>2863</v>
      </c>
      <c r="F2595" s="298" t="s">
        <v>2864</v>
      </c>
      <c r="G2595" s="298" t="s">
        <v>2923</v>
      </c>
      <c r="H2595" s="298" t="s">
        <v>3122</v>
      </c>
      <c r="I2595" s="298" t="s">
        <v>1591</v>
      </c>
      <c r="J2595" s="300" t="s">
        <v>7593</v>
      </c>
      <c r="K2595" s="300" t="s">
        <v>7602</v>
      </c>
    </row>
    <row r="2596" spans="1:11" ht="14.9" customHeight="1">
      <c r="A2596" s="298">
        <v>2150715230</v>
      </c>
      <c r="B2596" s="298" t="s">
        <v>2860</v>
      </c>
      <c r="C2596" s="299" t="s">
        <v>1431</v>
      </c>
      <c r="D2596" s="298" t="s">
        <v>2869</v>
      </c>
      <c r="E2596" s="298" t="s">
        <v>2863</v>
      </c>
      <c r="F2596" s="298" t="s">
        <v>2864</v>
      </c>
      <c r="G2596" s="298" t="s">
        <v>2865</v>
      </c>
      <c r="H2596" s="298" t="s">
        <v>3336</v>
      </c>
      <c r="I2596" s="298" t="s">
        <v>7636</v>
      </c>
      <c r="J2596" s="300" t="s">
        <v>7637</v>
      </c>
      <c r="K2596" s="300" t="s">
        <v>7638</v>
      </c>
    </row>
    <row r="2597" spans="1:11" ht="14.9" customHeight="1">
      <c r="A2597" s="298">
        <v>2150714616</v>
      </c>
      <c r="B2597" s="298" t="s">
        <v>2860</v>
      </c>
      <c r="C2597" s="299" t="s">
        <v>1596</v>
      </c>
      <c r="D2597" s="298" t="s">
        <v>2862</v>
      </c>
      <c r="E2597" s="298" t="s">
        <v>2863</v>
      </c>
      <c r="F2597" s="298" t="s">
        <v>2864</v>
      </c>
      <c r="G2597" s="298" t="s">
        <v>2923</v>
      </c>
      <c r="H2597" s="298" t="s">
        <v>2924</v>
      </c>
      <c r="I2597" s="298" t="s">
        <v>1595</v>
      </c>
      <c r="J2597" s="300" t="s">
        <v>7630</v>
      </c>
      <c r="K2597" s="300" t="s">
        <v>7631</v>
      </c>
    </row>
    <row r="2598" spans="1:11" ht="14.9" customHeight="1">
      <c r="A2598" s="298">
        <v>2150709744</v>
      </c>
      <c r="B2598" s="298" t="s">
        <v>2860</v>
      </c>
      <c r="C2598" s="299" t="s">
        <v>1575</v>
      </c>
      <c r="D2598" s="298" t="s">
        <v>2876</v>
      </c>
      <c r="E2598" s="298" t="s">
        <v>2863</v>
      </c>
      <c r="F2598" s="298" t="s">
        <v>2864</v>
      </c>
      <c r="G2598" s="298" t="s">
        <v>2865</v>
      </c>
      <c r="H2598" s="298" t="s">
        <v>7639</v>
      </c>
      <c r="I2598" s="298" t="s">
        <v>1574</v>
      </c>
      <c r="J2598" s="300" t="s">
        <v>7640</v>
      </c>
      <c r="K2598" s="300" t="s">
        <v>7641</v>
      </c>
    </row>
    <row r="2599" spans="1:11" ht="14.9" customHeight="1">
      <c r="A2599" s="298">
        <v>2150719987</v>
      </c>
      <c r="B2599" s="298" t="s">
        <v>2860</v>
      </c>
      <c r="C2599" s="299" t="s">
        <v>1601</v>
      </c>
      <c r="D2599" s="298" t="s">
        <v>2869</v>
      </c>
      <c r="E2599" s="298" t="s">
        <v>2863</v>
      </c>
      <c r="F2599" s="298" t="s">
        <v>2864</v>
      </c>
      <c r="G2599" s="298" t="s">
        <v>2923</v>
      </c>
      <c r="H2599" s="298" t="s">
        <v>3756</v>
      </c>
      <c r="I2599" s="298" t="s">
        <v>1600</v>
      </c>
      <c r="J2599" s="300" t="s">
        <v>7572</v>
      </c>
      <c r="K2599" s="300" t="s">
        <v>7598</v>
      </c>
    </row>
    <row r="2600" spans="1:11" ht="14.9" customHeight="1">
      <c r="A2600" s="298">
        <v>2150719130</v>
      </c>
      <c r="B2600" s="298" t="s">
        <v>2860</v>
      </c>
      <c r="C2600" s="299" t="s">
        <v>1463</v>
      </c>
      <c r="D2600" s="298" t="s">
        <v>2869</v>
      </c>
      <c r="E2600" s="298" t="s">
        <v>2863</v>
      </c>
      <c r="F2600" s="298" t="s">
        <v>2864</v>
      </c>
      <c r="G2600" s="298" t="s">
        <v>2865</v>
      </c>
      <c r="H2600" s="298" t="s">
        <v>2978</v>
      </c>
      <c r="I2600" s="298" t="s">
        <v>7642</v>
      </c>
      <c r="J2600" s="300" t="s">
        <v>7637</v>
      </c>
      <c r="K2600" s="300" t="s">
        <v>7638</v>
      </c>
    </row>
    <row r="2601" spans="1:11" ht="14.9" customHeight="1">
      <c r="A2601" s="298">
        <v>2150718637</v>
      </c>
      <c r="B2601" s="298" t="s">
        <v>2860</v>
      </c>
      <c r="C2601" s="299" t="s">
        <v>1459</v>
      </c>
      <c r="D2601" s="298" t="s">
        <v>2869</v>
      </c>
      <c r="E2601" s="298" t="s">
        <v>2863</v>
      </c>
      <c r="F2601" s="298" t="s">
        <v>2864</v>
      </c>
      <c r="G2601" s="298" t="s">
        <v>2865</v>
      </c>
      <c r="H2601" s="298" t="s">
        <v>4758</v>
      </c>
      <c r="I2601" s="298" t="s">
        <v>7643</v>
      </c>
      <c r="J2601" s="300" t="s">
        <v>7637</v>
      </c>
      <c r="K2601" s="300" t="s">
        <v>7638</v>
      </c>
    </row>
    <row r="2602" spans="1:11" ht="14.9" customHeight="1">
      <c r="A2602" s="298">
        <v>2150718712</v>
      </c>
      <c r="B2602" s="298" t="s">
        <v>2860</v>
      </c>
      <c r="C2602" s="299" t="s">
        <v>1434</v>
      </c>
      <c r="D2602" s="298" t="s">
        <v>2869</v>
      </c>
      <c r="E2602" s="298" t="s">
        <v>2863</v>
      </c>
      <c r="F2602" s="298" t="s">
        <v>2864</v>
      </c>
      <c r="G2602" s="298" t="s">
        <v>2865</v>
      </c>
      <c r="H2602" s="298" t="s">
        <v>4758</v>
      </c>
      <c r="I2602" s="298" t="s">
        <v>7644</v>
      </c>
      <c r="J2602" s="300" t="s">
        <v>7630</v>
      </c>
      <c r="K2602" s="300" t="s">
        <v>7631</v>
      </c>
    </row>
    <row r="2603" spans="1:11" ht="14.9" customHeight="1">
      <c r="A2603" s="298">
        <v>2150717638</v>
      </c>
      <c r="B2603" s="298" t="s">
        <v>2860</v>
      </c>
      <c r="C2603" s="299" t="s">
        <v>1603</v>
      </c>
      <c r="D2603" s="298" t="s">
        <v>2862</v>
      </c>
      <c r="E2603" s="298" t="s">
        <v>2863</v>
      </c>
      <c r="F2603" s="298" t="s">
        <v>2864</v>
      </c>
      <c r="G2603" s="298" t="s">
        <v>2923</v>
      </c>
      <c r="H2603" s="298" t="s">
        <v>2924</v>
      </c>
      <c r="I2603" s="298" t="s">
        <v>1602</v>
      </c>
      <c r="J2603" s="300" t="s">
        <v>7630</v>
      </c>
      <c r="K2603" s="300" t="s">
        <v>7631</v>
      </c>
    </row>
    <row r="2604" spans="1:11" ht="14.9" customHeight="1">
      <c r="A2604" s="298">
        <v>2150718735</v>
      </c>
      <c r="B2604" s="298" t="s">
        <v>2860</v>
      </c>
      <c r="C2604" s="299" t="s">
        <v>1507</v>
      </c>
      <c r="D2604" s="298" t="s">
        <v>2869</v>
      </c>
      <c r="E2604" s="298" t="s">
        <v>2863</v>
      </c>
      <c r="F2604" s="298" t="s">
        <v>2864</v>
      </c>
      <c r="G2604" s="298" t="s">
        <v>2865</v>
      </c>
      <c r="H2604" s="298" t="s">
        <v>2978</v>
      </c>
      <c r="I2604" s="298" t="s">
        <v>7645</v>
      </c>
      <c r="J2604" s="300" t="s">
        <v>7624</v>
      </c>
      <c r="K2604" s="300" t="s">
        <v>7632</v>
      </c>
    </row>
    <row r="2605" spans="1:11" ht="14.9" customHeight="1">
      <c r="A2605" s="298">
        <v>2150718763</v>
      </c>
      <c r="B2605" s="298" t="s">
        <v>2860</v>
      </c>
      <c r="C2605" s="299" t="s">
        <v>1475</v>
      </c>
      <c r="D2605" s="298" t="s">
        <v>2869</v>
      </c>
      <c r="E2605" s="298" t="s">
        <v>2863</v>
      </c>
      <c r="F2605" s="298" t="s">
        <v>2864</v>
      </c>
      <c r="G2605" s="298" t="s">
        <v>2865</v>
      </c>
      <c r="H2605" s="298" t="s">
        <v>2978</v>
      </c>
      <c r="I2605" s="298" t="s">
        <v>7645</v>
      </c>
      <c r="J2605" s="300" t="s">
        <v>7624</v>
      </c>
      <c r="K2605" s="300" t="s">
        <v>7632</v>
      </c>
    </row>
    <row r="2606" spans="1:11" ht="14.9" customHeight="1">
      <c r="A2606" s="246">
        <v>2150704736</v>
      </c>
      <c r="B2606" s="246" t="s">
        <v>2860</v>
      </c>
      <c r="C2606" s="246" t="s">
        <v>1607</v>
      </c>
      <c r="D2606" s="246" t="s">
        <v>2869</v>
      </c>
      <c r="E2606" s="246" t="s">
        <v>2863</v>
      </c>
      <c r="F2606" s="246" t="s">
        <v>2864</v>
      </c>
      <c r="G2606" s="246" t="s">
        <v>4001</v>
      </c>
      <c r="H2606" s="246" t="s">
        <v>3561</v>
      </c>
      <c r="I2606" s="246" t="s">
        <v>1606</v>
      </c>
      <c r="J2606" s="244">
        <v>45623</v>
      </c>
      <c r="K2606" s="244">
        <v>45631</v>
      </c>
    </row>
    <row r="2607" spans="1:11" ht="14.9" customHeight="1">
      <c r="A2607" s="298">
        <v>2150725631</v>
      </c>
      <c r="B2607" s="298" t="s">
        <v>2860</v>
      </c>
      <c r="C2607" s="299" t="s">
        <v>1617</v>
      </c>
      <c r="D2607" s="298" t="s">
        <v>2869</v>
      </c>
      <c r="E2607" s="298" t="s">
        <v>2863</v>
      </c>
      <c r="F2607" s="298" t="s">
        <v>2864</v>
      </c>
      <c r="G2607" s="298" t="s">
        <v>2923</v>
      </c>
      <c r="H2607" s="298" t="s">
        <v>2978</v>
      </c>
      <c r="I2607" s="298" t="s">
        <v>1616</v>
      </c>
      <c r="J2607" s="300" t="s">
        <v>7602</v>
      </c>
      <c r="K2607" s="300" t="s">
        <v>7630</v>
      </c>
    </row>
    <row r="2608" spans="1:11" ht="14.9" customHeight="1">
      <c r="A2608" s="298">
        <v>2150726782</v>
      </c>
      <c r="B2608" s="298" t="s">
        <v>2860</v>
      </c>
      <c r="C2608" s="299" t="s">
        <v>1614</v>
      </c>
      <c r="D2608" s="298" t="s">
        <v>2869</v>
      </c>
      <c r="E2608" s="298" t="s">
        <v>2863</v>
      </c>
      <c r="F2608" s="298" t="s">
        <v>2864</v>
      </c>
      <c r="G2608" s="298" t="s">
        <v>2920</v>
      </c>
      <c r="H2608" s="298" t="s">
        <v>5104</v>
      </c>
      <c r="I2608" s="298" t="s">
        <v>1613</v>
      </c>
      <c r="J2608" s="300" t="s">
        <v>7627</v>
      </c>
      <c r="K2608" s="300" t="s">
        <v>7635</v>
      </c>
    </row>
    <row r="2609" spans="1:11" ht="14.9" customHeight="1">
      <c r="A2609" s="298">
        <v>2150730560</v>
      </c>
      <c r="B2609" s="298" t="s">
        <v>2860</v>
      </c>
      <c r="C2609" s="299" t="s">
        <v>1633</v>
      </c>
      <c r="D2609" s="298" t="s">
        <v>2869</v>
      </c>
      <c r="E2609" s="298" t="s">
        <v>2863</v>
      </c>
      <c r="F2609" s="298" t="s">
        <v>2864</v>
      </c>
      <c r="G2609" s="298" t="s">
        <v>2923</v>
      </c>
      <c r="H2609" s="298" t="s">
        <v>4535</v>
      </c>
      <c r="I2609" s="298" t="s">
        <v>1632</v>
      </c>
      <c r="J2609" s="300" t="s">
        <v>7619</v>
      </c>
      <c r="K2609" s="300" t="s">
        <v>7626</v>
      </c>
    </row>
    <row r="2610" spans="1:11" ht="14.9" customHeight="1">
      <c r="A2610" s="298">
        <v>2150735433</v>
      </c>
      <c r="B2610" s="298" t="s">
        <v>2860</v>
      </c>
      <c r="C2610" s="299" t="s">
        <v>1636</v>
      </c>
      <c r="D2610" s="298" t="s">
        <v>2869</v>
      </c>
      <c r="E2610" s="298" t="s">
        <v>2863</v>
      </c>
      <c r="F2610" s="298" t="s">
        <v>2864</v>
      </c>
      <c r="G2610" s="298" t="s">
        <v>2939</v>
      </c>
      <c r="H2610" s="298" t="s">
        <v>3336</v>
      </c>
      <c r="I2610" s="298" t="s">
        <v>1635</v>
      </c>
      <c r="J2610" s="300" t="s">
        <v>7598</v>
      </c>
      <c r="K2610" s="300" t="s">
        <v>7610</v>
      </c>
    </row>
    <row r="2611" spans="1:11" ht="14.9" customHeight="1">
      <c r="A2611" s="298">
        <v>2150736071</v>
      </c>
      <c r="B2611" s="298" t="s">
        <v>2860</v>
      </c>
      <c r="C2611" s="299" t="s">
        <v>1641</v>
      </c>
      <c r="D2611" s="298" t="s">
        <v>2869</v>
      </c>
      <c r="E2611" s="298" t="s">
        <v>2863</v>
      </c>
      <c r="F2611" s="298" t="s">
        <v>2864</v>
      </c>
      <c r="G2611" s="298" t="s">
        <v>2911</v>
      </c>
      <c r="H2611" s="298" t="s">
        <v>7646</v>
      </c>
      <c r="I2611" s="298" t="s">
        <v>1640</v>
      </c>
      <c r="J2611" s="300" t="s">
        <v>7608</v>
      </c>
      <c r="K2611" s="300" t="s">
        <v>7624</v>
      </c>
    </row>
    <row r="2612" spans="1:11" ht="14.9" customHeight="1">
      <c r="A2612" s="298">
        <v>2150735945</v>
      </c>
      <c r="B2612" s="298" t="s">
        <v>2860</v>
      </c>
      <c r="C2612" s="299" t="s">
        <v>1644</v>
      </c>
      <c r="D2612" s="298" t="s">
        <v>2869</v>
      </c>
      <c r="E2612" s="298" t="s">
        <v>2863</v>
      </c>
      <c r="F2612" s="298" t="s">
        <v>2864</v>
      </c>
      <c r="G2612" s="298" t="s">
        <v>3023</v>
      </c>
      <c r="H2612" s="298" t="s">
        <v>2978</v>
      </c>
      <c r="I2612" s="298" t="s">
        <v>1643</v>
      </c>
      <c r="J2612" s="300" t="s">
        <v>7610</v>
      </c>
      <c r="K2612" s="300" t="s">
        <v>7647</v>
      </c>
    </row>
    <row r="2613" spans="1:11" ht="14.9" customHeight="1">
      <c r="A2613" s="298">
        <v>2150737019</v>
      </c>
      <c r="B2613" s="298" t="s">
        <v>2860</v>
      </c>
      <c r="C2613" s="299" t="s">
        <v>1647</v>
      </c>
      <c r="D2613" s="298" t="s">
        <v>2869</v>
      </c>
      <c r="E2613" s="298" t="s">
        <v>2863</v>
      </c>
      <c r="F2613" s="298" t="s">
        <v>2864</v>
      </c>
      <c r="G2613" s="298" t="s">
        <v>2923</v>
      </c>
      <c r="H2613" s="298" t="s">
        <v>3854</v>
      </c>
      <c r="I2613" s="298" t="s">
        <v>1646</v>
      </c>
      <c r="J2613" s="300" t="s">
        <v>7610</v>
      </c>
      <c r="K2613" s="300" t="s">
        <v>7647</v>
      </c>
    </row>
    <row r="2614" spans="1:11" ht="14.9" customHeight="1">
      <c r="A2614" s="298">
        <v>2150734044</v>
      </c>
      <c r="B2614" s="298" t="s">
        <v>2860</v>
      </c>
      <c r="C2614" s="299" t="s">
        <v>1080</v>
      </c>
      <c r="D2614" s="298" t="s">
        <v>2862</v>
      </c>
      <c r="E2614" s="298" t="s">
        <v>2863</v>
      </c>
      <c r="F2614" s="298" t="s">
        <v>2864</v>
      </c>
      <c r="G2614" s="298" t="s">
        <v>2865</v>
      </c>
      <c r="H2614" s="298" t="s">
        <v>2880</v>
      </c>
      <c r="I2614" s="298" t="s">
        <v>7648</v>
      </c>
      <c r="J2614" s="300" t="s">
        <v>7622</v>
      </c>
      <c r="K2614" s="300" t="s">
        <v>7649</v>
      </c>
    </row>
    <row r="2615" spans="1:11" ht="14.9" customHeight="1">
      <c r="A2615" s="298">
        <v>2150733508</v>
      </c>
      <c r="B2615" s="298" t="s">
        <v>2860</v>
      </c>
      <c r="C2615" s="299" t="s">
        <v>1512</v>
      </c>
      <c r="D2615" s="298" t="s">
        <v>2869</v>
      </c>
      <c r="E2615" s="298" t="s">
        <v>2863</v>
      </c>
      <c r="F2615" s="298" t="s">
        <v>2864</v>
      </c>
      <c r="G2615" s="298" t="s">
        <v>2865</v>
      </c>
      <c r="H2615" s="298" t="s">
        <v>7650</v>
      </c>
      <c r="I2615" s="298" t="s">
        <v>7651</v>
      </c>
      <c r="J2615" s="300" t="s">
        <v>7624</v>
      </c>
      <c r="K2615" s="300" t="s">
        <v>7632</v>
      </c>
    </row>
    <row r="2616" spans="1:11" ht="14.9" customHeight="1">
      <c r="A2616" s="298">
        <v>2150751673</v>
      </c>
      <c r="B2616" s="298" t="s">
        <v>2860</v>
      </c>
      <c r="C2616" s="299" t="s">
        <v>1671</v>
      </c>
      <c r="D2616" s="298" t="s">
        <v>2869</v>
      </c>
      <c r="E2616" s="298" t="s">
        <v>2863</v>
      </c>
      <c r="F2616" s="298" t="s">
        <v>2864</v>
      </c>
      <c r="G2616" s="298" t="s">
        <v>2923</v>
      </c>
      <c r="H2616" s="298" t="s">
        <v>3026</v>
      </c>
      <c r="I2616" s="298" t="s">
        <v>1670</v>
      </c>
      <c r="J2616" s="300" t="s">
        <v>7620</v>
      </c>
      <c r="K2616" s="300" t="s">
        <v>7652</v>
      </c>
    </row>
    <row r="2617" spans="1:11" ht="14.9" customHeight="1">
      <c r="A2617" s="298">
        <v>2150749348</v>
      </c>
      <c r="B2617" s="298" t="s">
        <v>2860</v>
      </c>
      <c r="C2617" s="299" t="s">
        <v>1673</v>
      </c>
      <c r="D2617" s="298" t="s">
        <v>2869</v>
      </c>
      <c r="E2617" s="298" t="s">
        <v>2863</v>
      </c>
      <c r="F2617" s="298" t="s">
        <v>2864</v>
      </c>
      <c r="G2617" s="298" t="s">
        <v>2923</v>
      </c>
      <c r="H2617" s="298" t="s">
        <v>3336</v>
      </c>
      <c r="I2617" s="298" t="s">
        <v>1672</v>
      </c>
      <c r="J2617" s="300" t="s">
        <v>7602</v>
      </c>
      <c r="K2617" s="300" t="s">
        <v>7630</v>
      </c>
    </row>
    <row r="2618" spans="1:11" ht="14.9" customHeight="1">
      <c r="A2618" s="298">
        <v>2150748778</v>
      </c>
      <c r="B2618" s="298" t="s">
        <v>2860</v>
      </c>
      <c r="C2618" s="299" t="s">
        <v>1676</v>
      </c>
      <c r="D2618" s="298" t="s">
        <v>2869</v>
      </c>
      <c r="E2618" s="298" t="s">
        <v>2863</v>
      </c>
      <c r="F2618" s="298" t="s">
        <v>2864</v>
      </c>
      <c r="G2618" s="298" t="s">
        <v>2923</v>
      </c>
      <c r="H2618" s="298" t="s">
        <v>3007</v>
      </c>
      <c r="I2618" s="298" t="s">
        <v>1675</v>
      </c>
      <c r="J2618" s="300" t="s">
        <v>7626</v>
      </c>
      <c r="K2618" s="300" t="s">
        <v>7627</v>
      </c>
    </row>
    <row r="2619" spans="1:11" ht="14.9" customHeight="1">
      <c r="A2619" s="246">
        <v>2150758188</v>
      </c>
      <c r="B2619" s="246" t="s">
        <v>2860</v>
      </c>
      <c r="C2619" s="246" t="s">
        <v>1679</v>
      </c>
      <c r="D2619" s="246" t="s">
        <v>2869</v>
      </c>
      <c r="E2619" s="246" t="s">
        <v>2863</v>
      </c>
      <c r="F2619" s="246" t="s">
        <v>2864</v>
      </c>
      <c r="G2619" s="246" t="s">
        <v>2923</v>
      </c>
      <c r="H2619" s="246" t="s">
        <v>3361</v>
      </c>
      <c r="I2619" s="246" t="s">
        <v>1678</v>
      </c>
      <c r="J2619" s="244">
        <v>45637</v>
      </c>
      <c r="K2619" s="244">
        <v>45645</v>
      </c>
    </row>
    <row r="2620" spans="1:11" ht="14.9" customHeight="1">
      <c r="A2620" s="246">
        <v>2150757539</v>
      </c>
      <c r="B2620" s="246" t="s">
        <v>2860</v>
      </c>
      <c r="C2620" s="246" t="s">
        <v>1681</v>
      </c>
      <c r="D2620" s="246" t="s">
        <v>2869</v>
      </c>
      <c r="E2620" s="246" t="s">
        <v>2863</v>
      </c>
      <c r="F2620" s="246" t="s">
        <v>2864</v>
      </c>
      <c r="G2620" s="246" t="s">
        <v>2923</v>
      </c>
      <c r="H2620" s="246" t="s">
        <v>2978</v>
      </c>
      <c r="I2620" s="246" t="s">
        <v>157</v>
      </c>
      <c r="J2620" s="244">
        <v>45643</v>
      </c>
      <c r="K2620" s="244">
        <v>45651</v>
      </c>
    </row>
    <row r="2621" spans="1:11" ht="14.9" customHeight="1">
      <c r="A2621" s="298">
        <v>2150767477</v>
      </c>
      <c r="B2621" s="298" t="s">
        <v>2860</v>
      </c>
      <c r="C2621" s="299" t="s">
        <v>1686</v>
      </c>
      <c r="D2621" s="298" t="s">
        <v>2869</v>
      </c>
      <c r="E2621" s="298" t="s">
        <v>2863</v>
      </c>
      <c r="F2621" s="298" t="s">
        <v>2864</v>
      </c>
      <c r="G2621" s="298" t="s">
        <v>2923</v>
      </c>
      <c r="H2621" s="298" t="s">
        <v>5914</v>
      </c>
      <c r="I2621" s="298" t="s">
        <v>1685</v>
      </c>
      <c r="J2621" s="300" t="s">
        <v>7602</v>
      </c>
      <c r="K2621" s="300" t="s">
        <v>7630</v>
      </c>
    </row>
    <row r="2622" spans="1:11" ht="14.9" customHeight="1">
      <c r="A2622" s="298">
        <v>2150768115</v>
      </c>
      <c r="B2622" s="298" t="s">
        <v>2860</v>
      </c>
      <c r="C2622" s="299" t="s">
        <v>1688</v>
      </c>
      <c r="D2622" s="298" t="s">
        <v>2869</v>
      </c>
      <c r="E2622" s="298" t="s">
        <v>2863</v>
      </c>
      <c r="F2622" s="298" t="s">
        <v>2864</v>
      </c>
      <c r="G2622" s="298" t="s">
        <v>2923</v>
      </c>
      <c r="H2622" s="298" t="s">
        <v>3037</v>
      </c>
      <c r="I2622" s="298" t="s">
        <v>1348</v>
      </c>
      <c r="J2622" s="300" t="s">
        <v>7602</v>
      </c>
      <c r="K2622" s="300" t="s">
        <v>7630</v>
      </c>
    </row>
    <row r="2623" spans="1:11" ht="14.9" customHeight="1">
      <c r="A2623" s="298">
        <v>2150768319</v>
      </c>
      <c r="B2623" s="298" t="s">
        <v>2860</v>
      </c>
      <c r="C2623" s="299" t="s">
        <v>1691</v>
      </c>
      <c r="D2623" s="298" t="s">
        <v>2869</v>
      </c>
      <c r="E2623" s="298" t="s">
        <v>2863</v>
      </c>
      <c r="F2623" s="298" t="s">
        <v>2864</v>
      </c>
      <c r="G2623" s="298" t="s">
        <v>3444</v>
      </c>
      <c r="H2623" s="298" t="s">
        <v>3915</v>
      </c>
      <c r="I2623" s="298" t="s">
        <v>1690</v>
      </c>
      <c r="J2623" s="300" t="s">
        <v>7602</v>
      </c>
      <c r="K2623" s="300" t="s">
        <v>7630</v>
      </c>
    </row>
    <row r="2624" spans="1:11" ht="14.9" customHeight="1">
      <c r="A2624" s="298">
        <v>2150768331</v>
      </c>
      <c r="B2624" s="298" t="s">
        <v>2860</v>
      </c>
      <c r="C2624" s="299" t="s">
        <v>1693</v>
      </c>
      <c r="D2624" s="298" t="s">
        <v>2869</v>
      </c>
      <c r="E2624" s="298" t="s">
        <v>2863</v>
      </c>
      <c r="F2624" s="298" t="s">
        <v>2864</v>
      </c>
      <c r="G2624" s="298" t="s">
        <v>3444</v>
      </c>
      <c r="H2624" s="298" t="s">
        <v>3915</v>
      </c>
      <c r="I2624" s="298" t="s">
        <v>1690</v>
      </c>
      <c r="J2624" s="300" t="s">
        <v>7602</v>
      </c>
      <c r="K2624" s="300" t="s">
        <v>7630</v>
      </c>
    </row>
    <row r="2625" spans="1:11" ht="14.9" customHeight="1">
      <c r="A2625" s="298">
        <v>2150767904</v>
      </c>
      <c r="B2625" s="298" t="s">
        <v>2860</v>
      </c>
      <c r="C2625" s="299" t="s">
        <v>1696</v>
      </c>
      <c r="D2625" s="298" t="s">
        <v>2876</v>
      </c>
      <c r="E2625" s="298" t="s">
        <v>2863</v>
      </c>
      <c r="F2625" s="298" t="s">
        <v>2864</v>
      </c>
      <c r="G2625" s="298" t="s">
        <v>3409</v>
      </c>
      <c r="H2625" s="298" t="s">
        <v>2873</v>
      </c>
      <c r="I2625" s="298" t="s">
        <v>1695</v>
      </c>
      <c r="J2625" s="300" t="s">
        <v>7608</v>
      </c>
      <c r="K2625" s="300" t="s">
        <v>7624</v>
      </c>
    </row>
    <row r="2626" spans="1:11" ht="14.9" customHeight="1">
      <c r="A2626" s="298">
        <v>2150766896</v>
      </c>
      <c r="B2626" s="298" t="s">
        <v>2860</v>
      </c>
      <c r="C2626" s="299" t="s">
        <v>1699</v>
      </c>
      <c r="D2626" s="298" t="s">
        <v>2869</v>
      </c>
      <c r="E2626" s="298" t="s">
        <v>2863</v>
      </c>
      <c r="F2626" s="298" t="s">
        <v>2864</v>
      </c>
      <c r="G2626" s="298" t="s">
        <v>2923</v>
      </c>
      <c r="H2626" s="298" t="s">
        <v>3854</v>
      </c>
      <c r="I2626" s="298" t="s">
        <v>1698</v>
      </c>
      <c r="J2626" s="300" t="s">
        <v>7626</v>
      </c>
      <c r="K2626" s="300" t="s">
        <v>7627</v>
      </c>
    </row>
    <row r="2627" spans="1:11" ht="14.9" customHeight="1">
      <c r="A2627" s="298">
        <v>2150768805</v>
      </c>
      <c r="B2627" s="298" t="s">
        <v>2860</v>
      </c>
      <c r="C2627" s="299" t="s">
        <v>1702</v>
      </c>
      <c r="D2627" s="298" t="s">
        <v>2869</v>
      </c>
      <c r="E2627" s="298" t="s">
        <v>2863</v>
      </c>
      <c r="F2627" s="298" t="s">
        <v>2864</v>
      </c>
      <c r="G2627" s="298" t="s">
        <v>2923</v>
      </c>
      <c r="H2627" s="298" t="s">
        <v>2978</v>
      </c>
      <c r="I2627" s="298" t="s">
        <v>1701</v>
      </c>
      <c r="J2627" s="300" t="s">
        <v>7626</v>
      </c>
      <c r="K2627" s="300" t="s">
        <v>7627</v>
      </c>
    </row>
    <row r="2628" spans="1:11" ht="14.9" customHeight="1">
      <c r="A2628" s="298">
        <v>2150766284</v>
      </c>
      <c r="B2628" s="298" t="s">
        <v>2860</v>
      </c>
      <c r="C2628" s="299" t="s">
        <v>1705</v>
      </c>
      <c r="D2628" s="298" t="s">
        <v>2869</v>
      </c>
      <c r="E2628" s="298" t="s">
        <v>2863</v>
      </c>
      <c r="F2628" s="298" t="s">
        <v>2864</v>
      </c>
      <c r="G2628" s="298" t="s">
        <v>2923</v>
      </c>
      <c r="H2628" s="298" t="s">
        <v>2978</v>
      </c>
      <c r="I2628" s="298" t="s">
        <v>1704</v>
      </c>
      <c r="J2628" s="300" t="s">
        <v>7627</v>
      </c>
      <c r="K2628" s="300" t="s">
        <v>7635</v>
      </c>
    </row>
    <row r="2629" spans="1:11" ht="14.9" customHeight="1">
      <c r="A2629" s="298">
        <v>2150764324</v>
      </c>
      <c r="B2629" s="298" t="s">
        <v>2860</v>
      </c>
      <c r="C2629" s="299" t="s">
        <v>1589</v>
      </c>
      <c r="D2629" s="298" t="s">
        <v>2876</v>
      </c>
      <c r="E2629" s="298" t="s">
        <v>2863</v>
      </c>
      <c r="F2629" s="298" t="s">
        <v>2864</v>
      </c>
      <c r="G2629" s="298" t="s">
        <v>2865</v>
      </c>
      <c r="H2629" s="298" t="s">
        <v>4860</v>
      </c>
      <c r="I2629" s="298" t="s">
        <v>7653</v>
      </c>
      <c r="J2629" s="300" t="s">
        <v>7638</v>
      </c>
      <c r="K2629" s="300" t="s">
        <v>7654</v>
      </c>
    </row>
    <row r="2630" spans="1:11" ht="14.9" customHeight="1">
      <c r="A2630" s="298">
        <v>2150768683</v>
      </c>
      <c r="B2630" s="298" t="s">
        <v>2860</v>
      </c>
      <c r="C2630" s="299" t="s">
        <v>1709</v>
      </c>
      <c r="D2630" s="298" t="s">
        <v>2876</v>
      </c>
      <c r="E2630" s="298" t="s">
        <v>2863</v>
      </c>
      <c r="F2630" s="298" t="s">
        <v>2864</v>
      </c>
      <c r="G2630" s="298" t="s">
        <v>2923</v>
      </c>
      <c r="H2630" s="298" t="s">
        <v>3546</v>
      </c>
      <c r="I2630" s="298" t="s">
        <v>1708</v>
      </c>
      <c r="J2630" s="300" t="s">
        <v>7638</v>
      </c>
      <c r="K2630" s="300" t="s">
        <v>7654</v>
      </c>
    </row>
    <row r="2631" spans="1:11" ht="14.9" customHeight="1">
      <c r="A2631" s="298">
        <v>2150759905</v>
      </c>
      <c r="B2631" s="298" t="s">
        <v>2860</v>
      </c>
      <c r="C2631" s="299" t="s">
        <v>1628</v>
      </c>
      <c r="D2631" s="298" t="s">
        <v>2862</v>
      </c>
      <c r="E2631" s="298" t="s">
        <v>2863</v>
      </c>
      <c r="F2631" s="298" t="s">
        <v>2864</v>
      </c>
      <c r="G2631" s="298" t="s">
        <v>2865</v>
      </c>
      <c r="H2631" s="298" t="s">
        <v>2880</v>
      </c>
      <c r="I2631" s="298" t="s">
        <v>7655</v>
      </c>
      <c r="J2631" s="300" t="s">
        <v>7635</v>
      </c>
      <c r="K2631" s="300" t="s">
        <v>7656</v>
      </c>
    </row>
    <row r="2632" spans="1:11" ht="14.9" customHeight="1">
      <c r="A2632" s="298">
        <v>2150759909</v>
      </c>
      <c r="B2632" s="298" t="s">
        <v>2860</v>
      </c>
      <c r="C2632" s="299" t="s">
        <v>1622</v>
      </c>
      <c r="D2632" s="298" t="s">
        <v>2862</v>
      </c>
      <c r="E2632" s="298" t="s">
        <v>2863</v>
      </c>
      <c r="F2632" s="298" t="s">
        <v>2864</v>
      </c>
      <c r="G2632" s="298" t="s">
        <v>2865</v>
      </c>
      <c r="H2632" s="298" t="s">
        <v>2880</v>
      </c>
      <c r="I2632" s="298" t="s">
        <v>7657</v>
      </c>
      <c r="J2632" s="300" t="s">
        <v>7635</v>
      </c>
      <c r="K2632" s="300" t="s">
        <v>7656</v>
      </c>
    </row>
    <row r="2633" spans="1:11" ht="14.9" customHeight="1">
      <c r="A2633" s="298">
        <v>2150753218</v>
      </c>
      <c r="B2633" s="298" t="s">
        <v>2860</v>
      </c>
      <c r="C2633" s="299" t="s">
        <v>1668</v>
      </c>
      <c r="D2633" s="298" t="s">
        <v>2876</v>
      </c>
      <c r="E2633" s="298" t="s">
        <v>2863</v>
      </c>
      <c r="F2633" s="298" t="s">
        <v>2864</v>
      </c>
      <c r="G2633" s="298" t="s">
        <v>2865</v>
      </c>
      <c r="H2633" s="298" t="s">
        <v>7605</v>
      </c>
      <c r="I2633" s="298" t="s">
        <v>7658</v>
      </c>
      <c r="J2633" s="300" t="s">
        <v>7641</v>
      </c>
      <c r="K2633" s="300" t="s">
        <v>7659</v>
      </c>
    </row>
    <row r="2634" spans="1:11" ht="14.9" customHeight="1">
      <c r="A2634" s="298">
        <v>2150773284</v>
      </c>
      <c r="B2634" s="298" t="s">
        <v>2860</v>
      </c>
      <c r="C2634" s="299" t="s">
        <v>1718</v>
      </c>
      <c r="D2634" s="298" t="s">
        <v>2862</v>
      </c>
      <c r="E2634" s="298" t="s">
        <v>2863</v>
      </c>
      <c r="F2634" s="298" t="s">
        <v>2864</v>
      </c>
      <c r="G2634" s="298" t="s">
        <v>2923</v>
      </c>
      <c r="H2634" s="298" t="s">
        <v>2880</v>
      </c>
      <c r="I2634" s="298" t="s">
        <v>1717</v>
      </c>
      <c r="J2634" s="300" t="s">
        <v>7626</v>
      </c>
      <c r="K2634" s="300" t="s">
        <v>7627</v>
      </c>
    </row>
    <row r="2635" spans="1:11" ht="14.9" customHeight="1">
      <c r="A2635" s="298">
        <v>2150773331</v>
      </c>
      <c r="B2635" s="298" t="s">
        <v>2860</v>
      </c>
      <c r="C2635" s="299" t="s">
        <v>1721</v>
      </c>
      <c r="D2635" s="298" t="s">
        <v>2862</v>
      </c>
      <c r="E2635" s="298" t="s">
        <v>2863</v>
      </c>
      <c r="F2635" s="298" t="s">
        <v>2864</v>
      </c>
      <c r="G2635" s="298" t="s">
        <v>2923</v>
      </c>
      <c r="H2635" s="298" t="s">
        <v>2880</v>
      </c>
      <c r="I2635" s="298" t="s">
        <v>1720</v>
      </c>
      <c r="J2635" s="300" t="s">
        <v>7626</v>
      </c>
      <c r="K2635" s="300" t="s">
        <v>7627</v>
      </c>
    </row>
    <row r="2636" spans="1:11" ht="14.9" customHeight="1">
      <c r="A2636" s="298">
        <v>2150773131</v>
      </c>
      <c r="B2636" s="298" t="s">
        <v>2860</v>
      </c>
      <c r="C2636" s="299" t="s">
        <v>1723</v>
      </c>
      <c r="D2636" s="298" t="s">
        <v>2862</v>
      </c>
      <c r="E2636" s="298" t="s">
        <v>2863</v>
      </c>
      <c r="F2636" s="298" t="s">
        <v>2864</v>
      </c>
      <c r="G2636" s="298" t="s">
        <v>2923</v>
      </c>
      <c r="H2636" s="298" t="s">
        <v>2975</v>
      </c>
      <c r="I2636" s="298" t="s">
        <v>1722</v>
      </c>
      <c r="J2636" s="300" t="s">
        <v>7626</v>
      </c>
      <c r="K2636" s="300" t="s">
        <v>7627</v>
      </c>
    </row>
    <row r="2637" spans="1:11" ht="14.9" customHeight="1">
      <c r="A2637" s="298">
        <v>2150773198</v>
      </c>
      <c r="B2637" s="298" t="s">
        <v>2860</v>
      </c>
      <c r="C2637" s="299" t="s">
        <v>1154</v>
      </c>
      <c r="D2637" s="298" t="s">
        <v>2862</v>
      </c>
      <c r="E2637" s="298" t="s">
        <v>2863</v>
      </c>
      <c r="F2637" s="298" t="s">
        <v>2864</v>
      </c>
      <c r="G2637" s="298" t="s">
        <v>2865</v>
      </c>
      <c r="H2637" s="298" t="s">
        <v>4356</v>
      </c>
      <c r="I2637" s="298" t="s">
        <v>7660</v>
      </c>
      <c r="J2637" s="300" t="s">
        <v>7610</v>
      </c>
      <c r="K2637" s="300" t="s">
        <v>7647</v>
      </c>
    </row>
    <row r="2638" spans="1:11" ht="14.9" customHeight="1">
      <c r="A2638" s="298">
        <v>2150772543</v>
      </c>
      <c r="B2638" s="298" t="s">
        <v>2860</v>
      </c>
      <c r="C2638" s="299" t="s">
        <v>1727</v>
      </c>
      <c r="D2638" s="298" t="s">
        <v>2869</v>
      </c>
      <c r="E2638" s="298" t="s">
        <v>2863</v>
      </c>
      <c r="F2638" s="298" t="s">
        <v>2864</v>
      </c>
      <c r="G2638" s="298" t="s">
        <v>2923</v>
      </c>
      <c r="H2638" s="298" t="s">
        <v>2978</v>
      </c>
      <c r="I2638" s="298" t="s">
        <v>1726</v>
      </c>
      <c r="J2638" s="300" t="s">
        <v>7610</v>
      </c>
      <c r="K2638" s="300" t="s">
        <v>7647</v>
      </c>
    </row>
    <row r="2639" spans="1:11" ht="14.9" customHeight="1">
      <c r="A2639" s="298">
        <v>2150772708</v>
      </c>
      <c r="B2639" s="298" t="s">
        <v>2860</v>
      </c>
      <c r="C2639" s="299" t="s">
        <v>1730</v>
      </c>
      <c r="D2639" s="298" t="s">
        <v>2869</v>
      </c>
      <c r="E2639" s="298" t="s">
        <v>2863</v>
      </c>
      <c r="F2639" s="298" t="s">
        <v>2864</v>
      </c>
      <c r="G2639" s="298" t="s">
        <v>2923</v>
      </c>
      <c r="H2639" s="298" t="s">
        <v>3854</v>
      </c>
      <c r="I2639" s="298" t="s">
        <v>1729</v>
      </c>
      <c r="J2639" s="300" t="s">
        <v>7610</v>
      </c>
      <c r="K2639" s="300" t="s">
        <v>7647</v>
      </c>
    </row>
    <row r="2640" spans="1:11" ht="14.9" customHeight="1">
      <c r="A2640" s="298">
        <v>2150772718</v>
      </c>
      <c r="B2640" s="298" t="s">
        <v>2860</v>
      </c>
      <c r="C2640" s="299" t="s">
        <v>1732</v>
      </c>
      <c r="D2640" s="298" t="s">
        <v>2869</v>
      </c>
      <c r="E2640" s="298" t="s">
        <v>2863</v>
      </c>
      <c r="F2640" s="298" t="s">
        <v>2864</v>
      </c>
      <c r="G2640" s="298" t="s">
        <v>2923</v>
      </c>
      <c r="H2640" s="298" t="s">
        <v>3854</v>
      </c>
      <c r="I2640" s="298" t="s">
        <v>1729</v>
      </c>
      <c r="J2640" s="300" t="s">
        <v>7610</v>
      </c>
      <c r="K2640" s="300" t="s">
        <v>7647</v>
      </c>
    </row>
    <row r="2641" spans="1:11" ht="14.9" customHeight="1">
      <c r="A2641" s="298">
        <v>2150773815</v>
      </c>
      <c r="B2641" s="298" t="s">
        <v>2860</v>
      </c>
      <c r="C2641" s="299" t="s">
        <v>1737</v>
      </c>
      <c r="D2641" s="298" t="s">
        <v>2869</v>
      </c>
      <c r="E2641" s="298" t="s">
        <v>2863</v>
      </c>
      <c r="F2641" s="298" t="s">
        <v>2864</v>
      </c>
      <c r="G2641" s="298" t="s">
        <v>2923</v>
      </c>
      <c r="H2641" s="298" t="s">
        <v>6748</v>
      </c>
      <c r="I2641" s="298" t="s">
        <v>1736</v>
      </c>
      <c r="J2641" s="300" t="s">
        <v>7641</v>
      </c>
      <c r="K2641" s="300" t="s">
        <v>7659</v>
      </c>
    </row>
    <row r="2642" spans="1:11" ht="14.9" customHeight="1">
      <c r="A2642" s="298">
        <v>2150779207</v>
      </c>
      <c r="B2642" s="298" t="s">
        <v>2860</v>
      </c>
      <c r="C2642" s="299" t="s">
        <v>1760</v>
      </c>
      <c r="D2642" s="298" t="s">
        <v>2869</v>
      </c>
      <c r="E2642" s="298" t="s">
        <v>2863</v>
      </c>
      <c r="F2642" s="298" t="s">
        <v>2864</v>
      </c>
      <c r="G2642" s="298" t="s">
        <v>2943</v>
      </c>
      <c r="H2642" s="298" t="s">
        <v>7661</v>
      </c>
      <c r="I2642" s="298" t="s">
        <v>1759</v>
      </c>
      <c r="J2642" s="300" t="s">
        <v>7610</v>
      </c>
      <c r="K2642" s="300" t="s">
        <v>7647</v>
      </c>
    </row>
    <row r="2643" spans="1:11" ht="14.9" customHeight="1">
      <c r="A2643" s="298">
        <v>2150782748</v>
      </c>
      <c r="B2643" s="298" t="s">
        <v>2860</v>
      </c>
      <c r="C2643" s="299" t="s">
        <v>1762</v>
      </c>
      <c r="D2643" s="298" t="s">
        <v>2869</v>
      </c>
      <c r="E2643" s="298" t="s">
        <v>2863</v>
      </c>
      <c r="F2643" s="298" t="s">
        <v>2864</v>
      </c>
      <c r="G2643" s="298" t="s">
        <v>2923</v>
      </c>
      <c r="H2643" s="298" t="s">
        <v>3854</v>
      </c>
      <c r="I2643" s="298" t="s">
        <v>1729</v>
      </c>
      <c r="J2643" s="300" t="s">
        <v>7610</v>
      </c>
      <c r="K2643" s="300" t="s">
        <v>7647</v>
      </c>
    </row>
    <row r="2644" spans="1:11" ht="14.9" customHeight="1">
      <c r="A2644" s="298">
        <v>2150782754</v>
      </c>
      <c r="B2644" s="298" t="s">
        <v>2860</v>
      </c>
      <c r="C2644" s="299" t="s">
        <v>1764</v>
      </c>
      <c r="D2644" s="298" t="s">
        <v>2869</v>
      </c>
      <c r="E2644" s="298" t="s">
        <v>2863</v>
      </c>
      <c r="F2644" s="298" t="s">
        <v>2864</v>
      </c>
      <c r="G2644" s="298" t="s">
        <v>2923</v>
      </c>
      <c r="H2644" s="298" t="s">
        <v>3854</v>
      </c>
      <c r="I2644" s="298" t="s">
        <v>1729</v>
      </c>
      <c r="J2644" s="300" t="s">
        <v>7610</v>
      </c>
      <c r="K2644" s="300" t="s">
        <v>7647</v>
      </c>
    </row>
    <row r="2645" spans="1:11" ht="14.9" customHeight="1">
      <c r="A2645" s="298">
        <v>2150783683</v>
      </c>
      <c r="B2645" s="298" t="s">
        <v>2860</v>
      </c>
      <c r="C2645" s="299" t="s">
        <v>1767</v>
      </c>
      <c r="D2645" s="298" t="s">
        <v>2869</v>
      </c>
      <c r="E2645" s="298" t="s">
        <v>2863</v>
      </c>
      <c r="F2645" s="298" t="s">
        <v>2864</v>
      </c>
      <c r="G2645" s="298" t="s">
        <v>3285</v>
      </c>
      <c r="H2645" s="298" t="s">
        <v>3822</v>
      </c>
      <c r="I2645" s="298" t="s">
        <v>1766</v>
      </c>
      <c r="J2645" s="300" t="s">
        <v>7610</v>
      </c>
      <c r="K2645" s="300" t="s">
        <v>7647</v>
      </c>
    </row>
    <row r="2646" spans="1:11" ht="14.9" customHeight="1">
      <c r="A2646" s="298">
        <v>2150779323</v>
      </c>
      <c r="B2646" s="298" t="s">
        <v>2860</v>
      </c>
      <c r="C2646" s="299" t="s">
        <v>1770</v>
      </c>
      <c r="D2646" s="298" t="s">
        <v>2869</v>
      </c>
      <c r="E2646" s="298" t="s">
        <v>2863</v>
      </c>
      <c r="F2646" s="298" t="s">
        <v>2864</v>
      </c>
      <c r="G2646" s="298" t="s">
        <v>2923</v>
      </c>
      <c r="H2646" s="298" t="s">
        <v>4374</v>
      </c>
      <c r="I2646" s="298" t="s">
        <v>1769</v>
      </c>
      <c r="J2646" s="300" t="s">
        <v>7630</v>
      </c>
      <c r="K2646" s="300" t="s">
        <v>7631</v>
      </c>
    </row>
    <row r="2647" spans="1:11" ht="14.9" customHeight="1">
      <c r="A2647" s="298">
        <v>2150779252</v>
      </c>
      <c r="B2647" s="298" t="s">
        <v>2860</v>
      </c>
      <c r="C2647" s="299" t="s">
        <v>1773</v>
      </c>
      <c r="D2647" s="298" t="s">
        <v>2869</v>
      </c>
      <c r="E2647" s="298" t="s">
        <v>2863</v>
      </c>
      <c r="F2647" s="298" t="s">
        <v>2864</v>
      </c>
      <c r="G2647" s="298" t="s">
        <v>2923</v>
      </c>
      <c r="H2647" s="298" t="s">
        <v>4374</v>
      </c>
      <c r="I2647" s="298" t="s">
        <v>1772</v>
      </c>
      <c r="J2647" s="300" t="s">
        <v>7649</v>
      </c>
      <c r="K2647" s="300" t="s">
        <v>7662</v>
      </c>
    </row>
    <row r="2648" spans="1:11" ht="14.9" customHeight="1">
      <c r="A2648" s="298">
        <v>2150783922</v>
      </c>
      <c r="B2648" s="298" t="s">
        <v>2860</v>
      </c>
      <c r="C2648" s="299" t="s">
        <v>1625</v>
      </c>
      <c r="D2648" s="298" t="s">
        <v>2862</v>
      </c>
      <c r="E2648" s="298" t="s">
        <v>2863</v>
      </c>
      <c r="F2648" s="298" t="s">
        <v>2864</v>
      </c>
      <c r="G2648" s="298" t="s">
        <v>2865</v>
      </c>
      <c r="H2648" s="298" t="s">
        <v>2880</v>
      </c>
      <c r="I2648" s="298" t="s">
        <v>7663</v>
      </c>
      <c r="J2648" s="300" t="s">
        <v>7635</v>
      </c>
      <c r="K2648" s="300" t="s">
        <v>7656</v>
      </c>
    </row>
    <row r="2649" spans="1:11" ht="14.9" customHeight="1">
      <c r="A2649" s="298">
        <v>2150781601</v>
      </c>
      <c r="B2649" s="298" t="s">
        <v>2860</v>
      </c>
      <c r="C2649" s="299" t="s">
        <v>1664</v>
      </c>
      <c r="D2649" s="298" t="s">
        <v>2862</v>
      </c>
      <c r="E2649" s="298" t="s">
        <v>2863</v>
      </c>
      <c r="F2649" s="298" t="s">
        <v>2864</v>
      </c>
      <c r="G2649" s="298" t="s">
        <v>2865</v>
      </c>
      <c r="H2649" s="298" t="s">
        <v>2880</v>
      </c>
      <c r="I2649" s="298" t="s">
        <v>7664</v>
      </c>
      <c r="J2649" s="300" t="s">
        <v>7641</v>
      </c>
      <c r="K2649" s="300" t="s">
        <v>7659</v>
      </c>
    </row>
    <row r="2650" spans="1:11" ht="14.9" customHeight="1">
      <c r="A2650" s="298">
        <v>2150790366</v>
      </c>
      <c r="B2650" s="298" t="s">
        <v>2860</v>
      </c>
      <c r="C2650" s="299" t="s">
        <v>1779</v>
      </c>
      <c r="D2650" s="298" t="s">
        <v>2869</v>
      </c>
      <c r="E2650" s="298" t="s">
        <v>2863</v>
      </c>
      <c r="F2650" s="298" t="s">
        <v>2864</v>
      </c>
      <c r="G2650" s="298" t="s">
        <v>2911</v>
      </c>
      <c r="H2650" s="298" t="s">
        <v>2957</v>
      </c>
      <c r="I2650" s="298" t="s">
        <v>1778</v>
      </c>
      <c r="J2650" s="300" t="s">
        <v>7630</v>
      </c>
      <c r="K2650" s="300" t="s">
        <v>7631</v>
      </c>
    </row>
    <row r="2651" spans="1:11" ht="14.9" customHeight="1">
      <c r="A2651" s="298">
        <v>2150791176</v>
      </c>
      <c r="B2651" s="298" t="s">
        <v>2860</v>
      </c>
      <c r="C2651" s="299" t="s">
        <v>1782</v>
      </c>
      <c r="D2651" s="298" t="s">
        <v>2869</v>
      </c>
      <c r="E2651" s="298" t="s">
        <v>2863</v>
      </c>
      <c r="F2651" s="298" t="s">
        <v>2864</v>
      </c>
      <c r="G2651" s="298" t="s">
        <v>3321</v>
      </c>
      <c r="H2651" s="298" t="s">
        <v>4556</v>
      </c>
      <c r="I2651" s="298" t="s">
        <v>1781</v>
      </c>
      <c r="J2651" s="300" t="s">
        <v>7627</v>
      </c>
      <c r="K2651" s="300" t="s">
        <v>7635</v>
      </c>
    </row>
    <row r="2652" spans="1:11" ht="14.9" customHeight="1">
      <c r="A2652" s="298">
        <v>2150791080</v>
      </c>
      <c r="B2652" s="298" t="s">
        <v>2860</v>
      </c>
      <c r="C2652" s="299" t="s">
        <v>1784</v>
      </c>
      <c r="D2652" s="298" t="s">
        <v>2869</v>
      </c>
      <c r="E2652" s="298" t="s">
        <v>2863</v>
      </c>
      <c r="F2652" s="298" t="s">
        <v>2864</v>
      </c>
      <c r="G2652" s="298" t="s">
        <v>3321</v>
      </c>
      <c r="H2652" s="298" t="s">
        <v>4556</v>
      </c>
      <c r="I2652" s="298" t="s">
        <v>1781</v>
      </c>
      <c r="J2652" s="300" t="s">
        <v>7647</v>
      </c>
      <c r="K2652" s="300" t="s">
        <v>7665</v>
      </c>
    </row>
    <row r="2653" spans="1:11" ht="14.9" customHeight="1">
      <c r="A2653" s="298">
        <v>2150790072</v>
      </c>
      <c r="B2653" s="298" t="s">
        <v>2860</v>
      </c>
      <c r="C2653" s="299" t="s">
        <v>1547</v>
      </c>
      <c r="D2653" s="298" t="s">
        <v>2862</v>
      </c>
      <c r="E2653" s="298" t="s">
        <v>2863</v>
      </c>
      <c r="F2653" s="298" t="s">
        <v>2864</v>
      </c>
      <c r="G2653" s="298" t="s">
        <v>2865</v>
      </c>
      <c r="H2653" s="298" t="s">
        <v>4356</v>
      </c>
      <c r="I2653" s="298" t="s">
        <v>7666</v>
      </c>
      <c r="J2653" s="300" t="s">
        <v>7640</v>
      </c>
      <c r="K2653" s="300" t="s">
        <v>7641</v>
      </c>
    </row>
    <row r="2654" spans="1:11" ht="14.9" customHeight="1">
      <c r="A2654" s="298">
        <v>2150790301</v>
      </c>
      <c r="B2654" s="298" t="s">
        <v>2860</v>
      </c>
      <c r="C2654" s="299" t="s">
        <v>1551</v>
      </c>
      <c r="D2654" s="298" t="s">
        <v>2862</v>
      </c>
      <c r="E2654" s="298" t="s">
        <v>2863</v>
      </c>
      <c r="F2654" s="298" t="s">
        <v>2864</v>
      </c>
      <c r="G2654" s="298" t="s">
        <v>2865</v>
      </c>
      <c r="H2654" s="298" t="s">
        <v>2880</v>
      </c>
      <c r="I2654" s="298" t="s">
        <v>7667</v>
      </c>
      <c r="J2654" s="300" t="s">
        <v>7631</v>
      </c>
      <c r="K2654" s="300" t="s">
        <v>7668</v>
      </c>
    </row>
    <row r="2655" spans="1:11" ht="14.9" customHeight="1">
      <c r="A2655" s="298">
        <v>2150790375</v>
      </c>
      <c r="B2655" s="298" t="s">
        <v>2860</v>
      </c>
      <c r="C2655" s="299" t="s">
        <v>1657</v>
      </c>
      <c r="D2655" s="298" t="s">
        <v>2862</v>
      </c>
      <c r="E2655" s="298" t="s">
        <v>2863</v>
      </c>
      <c r="F2655" s="298" t="s">
        <v>2864</v>
      </c>
      <c r="G2655" s="298" t="s">
        <v>2865</v>
      </c>
      <c r="H2655" s="298" t="s">
        <v>4865</v>
      </c>
      <c r="I2655" s="298" t="s">
        <v>7669</v>
      </c>
      <c r="J2655" s="300" t="s">
        <v>7641</v>
      </c>
      <c r="K2655" s="300" t="s">
        <v>7659</v>
      </c>
    </row>
    <row r="2656" spans="1:11" ht="14.9" customHeight="1">
      <c r="A2656" s="298">
        <v>2150792649</v>
      </c>
      <c r="B2656" s="298" t="s">
        <v>2860</v>
      </c>
      <c r="C2656" s="299" t="s">
        <v>1787</v>
      </c>
      <c r="D2656" s="298" t="s">
        <v>2869</v>
      </c>
      <c r="E2656" s="298" t="s">
        <v>2863</v>
      </c>
      <c r="F2656" s="298" t="s">
        <v>2864</v>
      </c>
      <c r="G2656" s="298" t="s">
        <v>2923</v>
      </c>
      <c r="H2656" s="298" t="s">
        <v>2960</v>
      </c>
      <c r="I2656" s="298" t="s">
        <v>1786</v>
      </c>
      <c r="J2656" s="300" t="s">
        <v>7662</v>
      </c>
      <c r="K2656" s="300" t="s">
        <v>7670</v>
      </c>
    </row>
    <row r="2657" spans="1:11" ht="14.9" customHeight="1">
      <c r="A2657" s="298">
        <v>2150792693</v>
      </c>
      <c r="B2657" s="298" t="s">
        <v>2860</v>
      </c>
      <c r="C2657" s="299" t="s">
        <v>1789</v>
      </c>
      <c r="D2657" s="298" t="s">
        <v>2869</v>
      </c>
      <c r="E2657" s="298" t="s">
        <v>2863</v>
      </c>
      <c r="F2657" s="298" t="s">
        <v>2864</v>
      </c>
      <c r="G2657" s="298" t="s">
        <v>2923</v>
      </c>
      <c r="H2657" s="298" t="s">
        <v>2960</v>
      </c>
      <c r="I2657" s="298" t="s">
        <v>1786</v>
      </c>
      <c r="J2657" s="300" t="s">
        <v>7662</v>
      </c>
      <c r="K2657" s="300" t="s">
        <v>7670</v>
      </c>
    </row>
    <row r="2658" spans="1:11" ht="14.9" customHeight="1">
      <c r="A2658" s="298">
        <v>2150792196</v>
      </c>
      <c r="B2658" s="298" t="s">
        <v>2860</v>
      </c>
      <c r="C2658" s="299" t="s">
        <v>1792</v>
      </c>
      <c r="D2658" s="298" t="s">
        <v>2869</v>
      </c>
      <c r="E2658" s="298" t="s">
        <v>2863</v>
      </c>
      <c r="F2658" s="298" t="s">
        <v>2864</v>
      </c>
      <c r="G2658" s="298" t="s">
        <v>2923</v>
      </c>
      <c r="H2658" s="298" t="s">
        <v>2960</v>
      </c>
      <c r="I2658" s="298" t="s">
        <v>1791</v>
      </c>
      <c r="J2658" s="300" t="s">
        <v>7659</v>
      </c>
      <c r="K2658" s="300" t="s">
        <v>7671</v>
      </c>
    </row>
    <row r="2659" spans="1:11" ht="14.9" customHeight="1">
      <c r="A2659" s="298">
        <v>2150792248</v>
      </c>
      <c r="B2659" s="298" t="s">
        <v>2860</v>
      </c>
      <c r="C2659" s="299" t="s">
        <v>1794</v>
      </c>
      <c r="D2659" s="298" t="s">
        <v>2869</v>
      </c>
      <c r="E2659" s="298" t="s">
        <v>2863</v>
      </c>
      <c r="F2659" s="298" t="s">
        <v>2864</v>
      </c>
      <c r="G2659" s="298" t="s">
        <v>2923</v>
      </c>
      <c r="H2659" s="298" t="s">
        <v>2960</v>
      </c>
      <c r="I2659" s="298" t="s">
        <v>1791</v>
      </c>
      <c r="J2659" s="300" t="s">
        <v>7659</v>
      </c>
      <c r="K2659" s="300" t="s">
        <v>7671</v>
      </c>
    </row>
    <row r="2660" spans="1:11" ht="14.9" customHeight="1">
      <c r="A2660" s="298">
        <v>2150792404</v>
      </c>
      <c r="B2660" s="298" t="s">
        <v>2860</v>
      </c>
      <c r="C2660" s="299" t="s">
        <v>1796</v>
      </c>
      <c r="D2660" s="298" t="s">
        <v>2869</v>
      </c>
      <c r="E2660" s="298" t="s">
        <v>2863</v>
      </c>
      <c r="F2660" s="298" t="s">
        <v>2864</v>
      </c>
      <c r="G2660" s="298" t="s">
        <v>2923</v>
      </c>
      <c r="H2660" s="298" t="s">
        <v>2960</v>
      </c>
      <c r="I2660" s="298" t="s">
        <v>1791</v>
      </c>
      <c r="J2660" s="300" t="s">
        <v>7659</v>
      </c>
      <c r="K2660" s="300" t="s">
        <v>7671</v>
      </c>
    </row>
    <row r="2661" spans="1:11" ht="14.9" customHeight="1">
      <c r="A2661" s="298">
        <v>2150792439</v>
      </c>
      <c r="B2661" s="298" t="s">
        <v>2860</v>
      </c>
      <c r="C2661" s="299" t="s">
        <v>1798</v>
      </c>
      <c r="D2661" s="298" t="s">
        <v>2869</v>
      </c>
      <c r="E2661" s="298" t="s">
        <v>2863</v>
      </c>
      <c r="F2661" s="298" t="s">
        <v>2864</v>
      </c>
      <c r="G2661" s="298" t="s">
        <v>2923</v>
      </c>
      <c r="H2661" s="298" t="s">
        <v>2960</v>
      </c>
      <c r="I2661" s="298" t="s">
        <v>1791</v>
      </c>
      <c r="J2661" s="300" t="s">
        <v>7659</v>
      </c>
      <c r="K2661" s="300" t="s">
        <v>7671</v>
      </c>
    </row>
    <row r="2662" spans="1:11" ht="14.9" customHeight="1">
      <c r="A2662" s="298">
        <v>2150792508</v>
      </c>
      <c r="B2662" s="298" t="s">
        <v>2860</v>
      </c>
      <c r="C2662" s="299" t="s">
        <v>1800</v>
      </c>
      <c r="D2662" s="298" t="s">
        <v>2869</v>
      </c>
      <c r="E2662" s="298" t="s">
        <v>2863</v>
      </c>
      <c r="F2662" s="298" t="s">
        <v>2864</v>
      </c>
      <c r="G2662" s="298" t="s">
        <v>2923</v>
      </c>
      <c r="H2662" s="298" t="s">
        <v>2960</v>
      </c>
      <c r="I2662" s="298" t="s">
        <v>1791</v>
      </c>
      <c r="J2662" s="300" t="s">
        <v>7659</v>
      </c>
      <c r="K2662" s="300" t="s">
        <v>7671</v>
      </c>
    </row>
    <row r="2663" spans="1:11" ht="14.9" customHeight="1">
      <c r="A2663" s="298">
        <v>2150802203</v>
      </c>
      <c r="B2663" s="298" t="s">
        <v>2860</v>
      </c>
      <c r="C2663" s="299" t="s">
        <v>1822</v>
      </c>
      <c r="D2663" s="298" t="s">
        <v>2869</v>
      </c>
      <c r="E2663" s="298" t="s">
        <v>2863</v>
      </c>
      <c r="F2663" s="298" t="s">
        <v>2864</v>
      </c>
      <c r="G2663" s="298" t="s">
        <v>2911</v>
      </c>
      <c r="H2663" s="298" t="s">
        <v>7672</v>
      </c>
      <c r="I2663" s="298" t="s">
        <v>1821</v>
      </c>
      <c r="J2663" s="300" t="s">
        <v>7626</v>
      </c>
      <c r="K2663" s="300" t="s">
        <v>7627</v>
      </c>
    </row>
    <row r="2664" spans="1:11" ht="14.9" customHeight="1">
      <c r="A2664" s="298">
        <v>2150800414</v>
      </c>
      <c r="B2664" s="298" t="s">
        <v>2860</v>
      </c>
      <c r="C2664" s="299" t="s">
        <v>1814</v>
      </c>
      <c r="D2664" s="298" t="s">
        <v>2869</v>
      </c>
      <c r="E2664" s="298" t="s">
        <v>2863</v>
      </c>
      <c r="F2664" s="298" t="s">
        <v>2864</v>
      </c>
      <c r="G2664" s="298" t="s">
        <v>2923</v>
      </c>
      <c r="H2664" s="298" t="s">
        <v>4374</v>
      </c>
      <c r="I2664" s="298" t="s">
        <v>1813</v>
      </c>
      <c r="J2664" s="300" t="s">
        <v>7637</v>
      </c>
      <c r="K2664" s="300" t="s">
        <v>7638</v>
      </c>
    </row>
    <row r="2665" spans="1:11" ht="14.9" customHeight="1">
      <c r="A2665" s="298">
        <v>2150800554</v>
      </c>
      <c r="B2665" s="298" t="s">
        <v>2860</v>
      </c>
      <c r="C2665" s="299" t="s">
        <v>1817</v>
      </c>
      <c r="D2665" s="298" t="s">
        <v>2869</v>
      </c>
      <c r="E2665" s="298" t="s">
        <v>2863</v>
      </c>
      <c r="F2665" s="298" t="s">
        <v>2864</v>
      </c>
      <c r="G2665" s="298" t="s">
        <v>2923</v>
      </c>
      <c r="H2665" s="298" t="s">
        <v>4374</v>
      </c>
      <c r="I2665" s="298" t="s">
        <v>1816</v>
      </c>
      <c r="J2665" s="300" t="s">
        <v>7637</v>
      </c>
      <c r="K2665" s="300" t="s">
        <v>7638</v>
      </c>
    </row>
    <row r="2666" spans="1:11" ht="14.9" customHeight="1">
      <c r="A2666" s="298">
        <v>2150801732</v>
      </c>
      <c r="B2666" s="298" t="s">
        <v>2860</v>
      </c>
      <c r="C2666" s="299" t="s">
        <v>1811</v>
      </c>
      <c r="D2666" s="298" t="s">
        <v>2876</v>
      </c>
      <c r="E2666" s="298" t="s">
        <v>2863</v>
      </c>
      <c r="F2666" s="298" t="s">
        <v>2864</v>
      </c>
      <c r="G2666" s="298" t="s">
        <v>2939</v>
      </c>
      <c r="H2666" s="298" t="s">
        <v>4505</v>
      </c>
      <c r="I2666" s="298" t="s">
        <v>1810</v>
      </c>
      <c r="J2666" s="300" t="s">
        <v>7630</v>
      </c>
      <c r="K2666" s="300" t="s">
        <v>7631</v>
      </c>
    </row>
    <row r="2667" spans="1:11" ht="14.9" customHeight="1">
      <c r="A2667" s="298">
        <v>2150802070</v>
      </c>
      <c r="B2667" s="298" t="s">
        <v>2860</v>
      </c>
      <c r="C2667" s="299" t="s">
        <v>1808</v>
      </c>
      <c r="D2667" s="298" t="s">
        <v>2869</v>
      </c>
      <c r="E2667" s="298" t="s">
        <v>2863</v>
      </c>
      <c r="F2667" s="298" t="s">
        <v>2864</v>
      </c>
      <c r="G2667" s="298" t="s">
        <v>2923</v>
      </c>
      <c r="H2667" s="298" t="s">
        <v>4826</v>
      </c>
      <c r="I2667" s="298" t="s">
        <v>1807</v>
      </c>
      <c r="J2667" s="300" t="s">
        <v>7630</v>
      </c>
      <c r="K2667" s="300" t="s">
        <v>7631</v>
      </c>
    </row>
    <row r="2668" spans="1:11" ht="14.9" customHeight="1">
      <c r="A2668" s="298">
        <v>2150798467</v>
      </c>
      <c r="B2668" s="298" t="s">
        <v>2860</v>
      </c>
      <c r="C2668" s="299" t="s">
        <v>1504</v>
      </c>
      <c r="D2668" s="298" t="s">
        <v>2869</v>
      </c>
      <c r="E2668" s="298" t="s">
        <v>2863</v>
      </c>
      <c r="F2668" s="298" t="s">
        <v>2864</v>
      </c>
      <c r="G2668" s="298" t="s">
        <v>2865</v>
      </c>
      <c r="H2668" s="298" t="s">
        <v>5006</v>
      </c>
      <c r="I2668" s="298" t="s">
        <v>7673</v>
      </c>
      <c r="J2668" s="300" t="s">
        <v>7624</v>
      </c>
      <c r="K2668" s="300" t="s">
        <v>7632</v>
      </c>
    </row>
    <row r="2669" spans="1:11" ht="14.9" customHeight="1">
      <c r="A2669" s="298">
        <v>2150801725</v>
      </c>
      <c r="B2669" s="298" t="s">
        <v>2860</v>
      </c>
      <c r="C2669" s="299" t="s">
        <v>1805</v>
      </c>
      <c r="D2669" s="298" t="s">
        <v>2869</v>
      </c>
      <c r="E2669" s="298" t="s">
        <v>2863</v>
      </c>
      <c r="F2669" s="298" t="s">
        <v>2864</v>
      </c>
      <c r="G2669" s="298" t="s">
        <v>2954</v>
      </c>
      <c r="H2669" s="298" t="s">
        <v>2960</v>
      </c>
      <c r="I2669" s="298" t="s">
        <v>1804</v>
      </c>
      <c r="J2669" s="300" t="s">
        <v>7631</v>
      </c>
      <c r="K2669" s="300" t="s">
        <v>7668</v>
      </c>
    </row>
    <row r="2670" spans="1:11" ht="14.9" customHeight="1">
      <c r="A2670" s="298">
        <v>2150791505</v>
      </c>
      <c r="B2670" s="298" t="s">
        <v>2860</v>
      </c>
      <c r="C2670" s="299" t="s">
        <v>1652</v>
      </c>
      <c r="D2670" s="298" t="s">
        <v>2862</v>
      </c>
      <c r="E2670" s="298" t="s">
        <v>2863</v>
      </c>
      <c r="F2670" s="298" t="s">
        <v>2864</v>
      </c>
      <c r="G2670" s="298" t="s">
        <v>2865</v>
      </c>
      <c r="H2670" s="298" t="s">
        <v>2880</v>
      </c>
      <c r="I2670" s="298" t="s">
        <v>7674</v>
      </c>
      <c r="J2670" s="300" t="s">
        <v>7675</v>
      </c>
      <c r="K2670" s="300" t="s">
        <v>7676</v>
      </c>
    </row>
    <row r="2671" spans="1:11" ht="14.9" customHeight="1">
      <c r="A2671" s="298">
        <v>2150799401</v>
      </c>
      <c r="B2671" s="298" t="s">
        <v>2860</v>
      </c>
      <c r="C2671" s="299" t="s">
        <v>1802</v>
      </c>
      <c r="D2671" s="298" t="s">
        <v>2869</v>
      </c>
      <c r="E2671" s="298" t="s">
        <v>2863</v>
      </c>
      <c r="F2671" s="298" t="s">
        <v>2864</v>
      </c>
      <c r="G2671" s="298" t="s">
        <v>2923</v>
      </c>
      <c r="H2671" s="298" t="s">
        <v>2960</v>
      </c>
      <c r="I2671" s="298" t="s">
        <v>1791</v>
      </c>
      <c r="J2671" s="300" t="s">
        <v>7659</v>
      </c>
      <c r="K2671" s="300" t="s">
        <v>7671</v>
      </c>
    </row>
    <row r="2672" spans="1:11" ht="14.9" customHeight="1">
      <c r="A2672" s="298">
        <v>2150810565</v>
      </c>
      <c r="B2672" s="298" t="s">
        <v>2860</v>
      </c>
      <c r="C2672" s="299" t="s">
        <v>1835</v>
      </c>
      <c r="D2672" s="298" t="s">
        <v>2869</v>
      </c>
      <c r="E2672" s="298" t="s">
        <v>2863</v>
      </c>
      <c r="F2672" s="298" t="s">
        <v>2864</v>
      </c>
      <c r="G2672" s="298" t="s">
        <v>2934</v>
      </c>
      <c r="H2672" s="298" t="s">
        <v>2999</v>
      </c>
      <c r="I2672" s="298" t="s">
        <v>1834</v>
      </c>
      <c r="J2672" s="300" t="s">
        <v>7659</v>
      </c>
      <c r="K2672" s="300" t="s">
        <v>7671</v>
      </c>
    </row>
    <row r="2673" spans="1:11" ht="14.9" customHeight="1">
      <c r="A2673" s="298">
        <v>2150809262</v>
      </c>
      <c r="B2673" s="298" t="s">
        <v>2860</v>
      </c>
      <c r="C2673" s="299" t="s">
        <v>1838</v>
      </c>
      <c r="D2673" s="298" t="s">
        <v>2862</v>
      </c>
      <c r="E2673" s="298" t="s">
        <v>2863</v>
      </c>
      <c r="F2673" s="298" t="s">
        <v>2864</v>
      </c>
      <c r="G2673" s="298" t="s">
        <v>2902</v>
      </c>
      <c r="H2673" s="298" t="s">
        <v>2884</v>
      </c>
      <c r="I2673" s="298" t="s">
        <v>1837</v>
      </c>
      <c r="J2673" s="300" t="s">
        <v>7677</v>
      </c>
      <c r="K2673" s="300" t="s">
        <v>7678</v>
      </c>
    </row>
    <row r="2674" spans="1:11" ht="14.9" customHeight="1">
      <c r="A2674" s="298">
        <v>2150809177</v>
      </c>
      <c r="B2674" s="298" t="s">
        <v>2860</v>
      </c>
      <c r="C2674" s="299" t="s">
        <v>1841</v>
      </c>
      <c r="D2674" s="298" t="s">
        <v>2869</v>
      </c>
      <c r="E2674" s="298" t="s">
        <v>2863</v>
      </c>
      <c r="F2674" s="298" t="s">
        <v>2864</v>
      </c>
      <c r="G2674" s="298" t="s">
        <v>2923</v>
      </c>
      <c r="H2674" s="298" t="s">
        <v>3681</v>
      </c>
      <c r="I2674" s="298" t="s">
        <v>1840</v>
      </c>
      <c r="J2674" s="300" t="s">
        <v>7624</v>
      </c>
      <c r="K2674" s="300" t="s">
        <v>7632</v>
      </c>
    </row>
    <row r="2675" spans="1:11" ht="14.9" customHeight="1">
      <c r="A2675" s="298">
        <v>2150808855</v>
      </c>
      <c r="B2675" s="298" t="s">
        <v>2860</v>
      </c>
      <c r="C2675" s="299" t="s">
        <v>1844</v>
      </c>
      <c r="D2675" s="298" t="s">
        <v>2862</v>
      </c>
      <c r="E2675" s="298" t="s">
        <v>2863</v>
      </c>
      <c r="F2675" s="298" t="s">
        <v>2864</v>
      </c>
      <c r="G2675" s="298" t="s">
        <v>7315</v>
      </c>
      <c r="H2675" s="298" t="s">
        <v>2884</v>
      </c>
      <c r="I2675" s="298" t="s">
        <v>1843</v>
      </c>
      <c r="J2675" s="300" t="s">
        <v>7627</v>
      </c>
      <c r="K2675" s="300" t="s">
        <v>7635</v>
      </c>
    </row>
    <row r="2676" spans="1:11" ht="14.9" customHeight="1">
      <c r="A2676" s="298">
        <v>2150808661</v>
      </c>
      <c r="B2676" s="298" t="s">
        <v>2860</v>
      </c>
      <c r="C2676" s="299" t="s">
        <v>1846</v>
      </c>
      <c r="D2676" s="298" t="s">
        <v>2869</v>
      </c>
      <c r="E2676" s="298" t="s">
        <v>2863</v>
      </c>
      <c r="F2676" s="298" t="s">
        <v>2864</v>
      </c>
      <c r="G2676" s="298" t="s">
        <v>2920</v>
      </c>
      <c r="H2676" s="298" t="s">
        <v>7679</v>
      </c>
      <c r="I2676" s="298" t="s">
        <v>1845</v>
      </c>
      <c r="J2676" s="300" t="s">
        <v>7640</v>
      </c>
      <c r="K2676" s="300" t="s">
        <v>7641</v>
      </c>
    </row>
    <row r="2677" spans="1:11" ht="14.9" customHeight="1">
      <c r="A2677" s="298">
        <v>2150825015</v>
      </c>
      <c r="B2677" s="298" t="s">
        <v>2860</v>
      </c>
      <c r="C2677" s="299" t="s">
        <v>1858</v>
      </c>
      <c r="D2677" s="298" t="s">
        <v>2869</v>
      </c>
      <c r="E2677" s="298" t="s">
        <v>2863</v>
      </c>
      <c r="F2677" s="298" t="s">
        <v>2864</v>
      </c>
      <c r="G2677" s="298" t="s">
        <v>2939</v>
      </c>
      <c r="H2677" s="298" t="s">
        <v>3915</v>
      </c>
      <c r="I2677" s="298" t="s">
        <v>1857</v>
      </c>
      <c r="J2677" s="300" t="s">
        <v>7624</v>
      </c>
      <c r="K2677" s="300" t="s">
        <v>7632</v>
      </c>
    </row>
    <row r="2678" spans="1:11" ht="14.9" customHeight="1">
      <c r="A2678" s="298">
        <v>2150825026</v>
      </c>
      <c r="B2678" s="298" t="s">
        <v>2860</v>
      </c>
      <c r="C2678" s="299" t="s">
        <v>1860</v>
      </c>
      <c r="D2678" s="298" t="s">
        <v>2869</v>
      </c>
      <c r="E2678" s="298" t="s">
        <v>2863</v>
      </c>
      <c r="F2678" s="298" t="s">
        <v>2864</v>
      </c>
      <c r="G2678" s="298" t="s">
        <v>2939</v>
      </c>
      <c r="H2678" s="298" t="s">
        <v>3915</v>
      </c>
      <c r="I2678" s="298" t="s">
        <v>1857</v>
      </c>
      <c r="J2678" s="300" t="s">
        <v>7624</v>
      </c>
      <c r="K2678" s="300" t="s">
        <v>7632</v>
      </c>
    </row>
    <row r="2679" spans="1:11" ht="14.9" customHeight="1">
      <c r="A2679" s="298">
        <v>2150827118</v>
      </c>
      <c r="B2679" s="298" t="s">
        <v>2860</v>
      </c>
      <c r="C2679" s="299" t="s">
        <v>1863</v>
      </c>
      <c r="D2679" s="298" t="s">
        <v>2869</v>
      </c>
      <c r="E2679" s="298" t="s">
        <v>2863</v>
      </c>
      <c r="F2679" s="298" t="s">
        <v>2864</v>
      </c>
      <c r="G2679" s="298" t="s">
        <v>2923</v>
      </c>
      <c r="H2679" s="298" t="s">
        <v>3822</v>
      </c>
      <c r="I2679" s="298" t="s">
        <v>1862</v>
      </c>
      <c r="J2679" s="300" t="s">
        <v>7677</v>
      </c>
      <c r="K2679" s="300" t="s">
        <v>7678</v>
      </c>
    </row>
    <row r="2680" spans="1:11" ht="14.9" customHeight="1">
      <c r="A2680" s="298">
        <v>2150820160</v>
      </c>
      <c r="B2680" s="298" t="s">
        <v>2860</v>
      </c>
      <c r="C2680" s="299" t="s">
        <v>1831</v>
      </c>
      <c r="D2680" s="298" t="s">
        <v>2862</v>
      </c>
      <c r="E2680" s="298" t="s">
        <v>2863</v>
      </c>
      <c r="F2680" s="298" t="s">
        <v>2864</v>
      </c>
      <c r="G2680" s="298" t="s">
        <v>2865</v>
      </c>
      <c r="H2680" s="298" t="s">
        <v>4356</v>
      </c>
      <c r="I2680" s="298" t="s">
        <v>7680</v>
      </c>
      <c r="J2680" s="300" t="s">
        <v>7670</v>
      </c>
      <c r="K2680" s="300" t="s">
        <v>7681</v>
      </c>
    </row>
    <row r="2681" spans="1:11" ht="14.9" customHeight="1">
      <c r="A2681" s="298">
        <v>2150821729</v>
      </c>
      <c r="B2681" s="298" t="s">
        <v>2860</v>
      </c>
      <c r="C2681" s="299" t="s">
        <v>7682</v>
      </c>
      <c r="D2681" s="298" t="s">
        <v>7396</v>
      </c>
      <c r="E2681" s="298" t="s">
        <v>2863</v>
      </c>
      <c r="F2681" s="298" t="s">
        <v>5189</v>
      </c>
      <c r="G2681" s="298" t="s">
        <v>2865</v>
      </c>
      <c r="H2681" s="298" t="s">
        <v>7683</v>
      </c>
      <c r="I2681" s="298" t="s">
        <v>7684</v>
      </c>
      <c r="J2681" s="300" t="s">
        <v>7670</v>
      </c>
      <c r="K2681" s="300" t="s">
        <v>7681</v>
      </c>
    </row>
    <row r="2682" spans="1:11" ht="14.9" customHeight="1">
      <c r="A2682" s="298">
        <v>2150835561</v>
      </c>
      <c r="B2682" s="298" t="s">
        <v>2860</v>
      </c>
      <c r="C2682" s="299" t="s">
        <v>1866</v>
      </c>
      <c r="D2682" s="298" t="s">
        <v>2869</v>
      </c>
      <c r="E2682" s="298" t="s">
        <v>2863</v>
      </c>
      <c r="F2682" s="298" t="s">
        <v>2864</v>
      </c>
      <c r="G2682" s="298" t="s">
        <v>3049</v>
      </c>
      <c r="H2682" s="298" t="s">
        <v>3011</v>
      </c>
      <c r="I2682" s="298" t="s">
        <v>1865</v>
      </c>
      <c r="J2682" s="300">
        <v>45646</v>
      </c>
      <c r="K2682" s="300">
        <v>45654</v>
      </c>
    </row>
    <row r="2683" spans="1:11" ht="14.9" customHeight="1">
      <c r="A2683" s="298">
        <v>2150832978</v>
      </c>
      <c r="B2683" s="298" t="s">
        <v>2860</v>
      </c>
      <c r="C2683" s="299" t="s">
        <v>1869</v>
      </c>
      <c r="D2683" s="298" t="s">
        <v>2869</v>
      </c>
      <c r="E2683" s="298" t="s">
        <v>2863</v>
      </c>
      <c r="F2683" s="298" t="s">
        <v>2864</v>
      </c>
      <c r="G2683" s="298" t="s">
        <v>2923</v>
      </c>
      <c r="H2683" s="298" t="s">
        <v>3106</v>
      </c>
      <c r="I2683" s="298" t="s">
        <v>1868</v>
      </c>
      <c r="J2683" s="300">
        <v>45647</v>
      </c>
      <c r="K2683" s="300">
        <v>45655</v>
      </c>
    </row>
    <row r="2684" spans="1:11" ht="14.9" customHeight="1">
      <c r="A2684" s="298">
        <v>2150836195</v>
      </c>
      <c r="B2684" s="298" t="s">
        <v>2860</v>
      </c>
      <c r="C2684" s="299" t="s">
        <v>1872</v>
      </c>
      <c r="D2684" s="298" t="s">
        <v>2869</v>
      </c>
      <c r="E2684" s="298" t="s">
        <v>2863</v>
      </c>
      <c r="F2684" s="298" t="s">
        <v>2864</v>
      </c>
      <c r="G2684" s="298" t="s">
        <v>2923</v>
      </c>
      <c r="H2684" s="298" t="s">
        <v>3199</v>
      </c>
      <c r="I2684" s="298" t="s">
        <v>1871</v>
      </c>
      <c r="J2684" s="300">
        <v>45663</v>
      </c>
      <c r="K2684" s="300">
        <v>45671</v>
      </c>
    </row>
    <row r="2685" spans="1:11" ht="14.9" customHeight="1">
      <c r="A2685" s="298">
        <v>2150833195</v>
      </c>
      <c r="B2685" s="298" t="s">
        <v>2860</v>
      </c>
      <c r="C2685" s="299" t="s">
        <v>1715</v>
      </c>
      <c r="D2685" s="298" t="s">
        <v>2869</v>
      </c>
      <c r="E2685" s="298" t="s">
        <v>2863</v>
      </c>
      <c r="F2685" s="298" t="s">
        <v>2864</v>
      </c>
      <c r="G2685" s="298" t="s">
        <v>2865</v>
      </c>
      <c r="H2685" s="298" t="s">
        <v>4758</v>
      </c>
      <c r="I2685" s="298" t="s">
        <v>7685</v>
      </c>
      <c r="J2685" s="300">
        <v>45663</v>
      </c>
      <c r="K2685" s="300">
        <v>45671</v>
      </c>
    </row>
    <row r="2686" spans="1:11" ht="14.9" customHeight="1">
      <c r="A2686" s="298">
        <v>2150835003</v>
      </c>
      <c r="B2686" s="298" t="s">
        <v>2860</v>
      </c>
      <c r="C2686" s="299" t="s">
        <v>1748</v>
      </c>
      <c r="D2686" s="298" t="s">
        <v>2869</v>
      </c>
      <c r="E2686" s="298" t="s">
        <v>2863</v>
      </c>
      <c r="F2686" s="298" t="s">
        <v>2864</v>
      </c>
      <c r="G2686" s="298" t="s">
        <v>2865</v>
      </c>
      <c r="H2686" s="298" t="s">
        <v>4758</v>
      </c>
      <c r="I2686" s="298" t="s">
        <v>7686</v>
      </c>
      <c r="J2686" s="300">
        <v>45664</v>
      </c>
      <c r="K2686" s="300">
        <v>45672</v>
      </c>
    </row>
    <row r="2687" spans="1:11" ht="14.9" customHeight="1">
      <c r="A2687" s="298">
        <v>2150835031</v>
      </c>
      <c r="B2687" s="298" t="s">
        <v>2860</v>
      </c>
      <c r="C2687" s="299" t="s">
        <v>1746</v>
      </c>
      <c r="D2687" s="298" t="s">
        <v>2869</v>
      </c>
      <c r="E2687" s="298" t="s">
        <v>2863</v>
      </c>
      <c r="F2687" s="298" t="s">
        <v>2864</v>
      </c>
      <c r="G2687" s="298" t="s">
        <v>2865</v>
      </c>
      <c r="H2687" s="298" t="s">
        <v>4758</v>
      </c>
      <c r="I2687" s="298" t="s">
        <v>7687</v>
      </c>
      <c r="J2687" s="300">
        <v>45664</v>
      </c>
      <c r="K2687" s="300">
        <v>45672</v>
      </c>
    </row>
    <row r="2688" spans="1:11" ht="14.9" customHeight="1">
      <c r="A2688" s="298">
        <v>2150836427</v>
      </c>
      <c r="B2688" s="298" t="s">
        <v>2860</v>
      </c>
      <c r="C2688" s="299" t="s">
        <v>1742</v>
      </c>
      <c r="D2688" s="298" t="s">
        <v>2862</v>
      </c>
      <c r="E2688" s="298" t="s">
        <v>2863</v>
      </c>
      <c r="F2688" s="298" t="s">
        <v>2864</v>
      </c>
      <c r="G2688" s="298" t="s">
        <v>2865</v>
      </c>
      <c r="H2688" s="298" t="s">
        <v>4356</v>
      </c>
      <c r="I2688" s="298" t="s">
        <v>7688</v>
      </c>
      <c r="J2688" s="300">
        <v>45664</v>
      </c>
      <c r="K2688" s="300">
        <v>45672</v>
      </c>
    </row>
    <row r="2689" spans="1:11" ht="14.9" customHeight="1">
      <c r="A2689" s="298">
        <v>2150836272</v>
      </c>
      <c r="B2689" s="298" t="s">
        <v>2860</v>
      </c>
      <c r="C2689" s="299" t="s">
        <v>1756</v>
      </c>
      <c r="D2689" s="298" t="s">
        <v>2862</v>
      </c>
      <c r="E2689" s="298" t="s">
        <v>2863</v>
      </c>
      <c r="F2689" s="298" t="s">
        <v>2864</v>
      </c>
      <c r="G2689" s="298" t="s">
        <v>2865</v>
      </c>
      <c r="H2689" s="298" t="s">
        <v>4865</v>
      </c>
      <c r="I2689" s="298" t="s">
        <v>7689</v>
      </c>
      <c r="J2689" s="300">
        <v>45665</v>
      </c>
      <c r="K2689" s="300">
        <v>45673</v>
      </c>
    </row>
    <row r="2690" spans="1:11" ht="14.9" customHeight="1">
      <c r="A2690" s="298">
        <v>2150836170</v>
      </c>
      <c r="B2690" s="298" t="s">
        <v>2860</v>
      </c>
      <c r="C2690" s="299" t="s">
        <v>1874</v>
      </c>
      <c r="D2690" s="298" t="s">
        <v>2862</v>
      </c>
      <c r="E2690" s="298" t="s">
        <v>2863</v>
      </c>
      <c r="F2690" s="298" t="s">
        <v>2864</v>
      </c>
      <c r="G2690" s="298" t="s">
        <v>3644</v>
      </c>
      <c r="H2690" s="298" t="s">
        <v>4310</v>
      </c>
      <c r="I2690" s="298" t="s">
        <v>1873</v>
      </c>
      <c r="J2690" s="300">
        <v>45665</v>
      </c>
      <c r="K2690" s="300">
        <v>45673</v>
      </c>
    </row>
    <row r="2691" spans="1:11" ht="14.9" customHeight="1">
      <c r="A2691" s="298">
        <v>2150845141</v>
      </c>
      <c r="B2691" s="298" t="s">
        <v>2860</v>
      </c>
      <c r="C2691" s="299" t="s">
        <v>1892</v>
      </c>
      <c r="D2691" s="298" t="s">
        <v>2869</v>
      </c>
      <c r="E2691" s="298" t="s">
        <v>2863</v>
      </c>
      <c r="F2691" s="298" t="s">
        <v>2864</v>
      </c>
      <c r="G2691" s="298" t="s">
        <v>2939</v>
      </c>
      <c r="H2691" s="298" t="s">
        <v>4046</v>
      </c>
      <c r="I2691" s="298" t="s">
        <v>1891</v>
      </c>
      <c r="J2691" s="300">
        <v>45649</v>
      </c>
      <c r="K2691" s="300">
        <v>45657</v>
      </c>
    </row>
    <row r="2692" spans="1:11" ht="14.9" customHeight="1">
      <c r="A2692" s="298">
        <v>2150846120</v>
      </c>
      <c r="B2692" s="298" t="s">
        <v>2860</v>
      </c>
      <c r="C2692" s="299" t="s">
        <v>1895</v>
      </c>
      <c r="D2692" s="298" t="s">
        <v>2869</v>
      </c>
      <c r="E2692" s="298" t="s">
        <v>2863</v>
      </c>
      <c r="F2692" s="298" t="s">
        <v>2864</v>
      </c>
      <c r="G2692" s="298" t="s">
        <v>2923</v>
      </c>
      <c r="H2692" s="298" t="s">
        <v>2978</v>
      </c>
      <c r="I2692" s="298" t="s">
        <v>1894</v>
      </c>
      <c r="J2692" s="300">
        <v>45653</v>
      </c>
      <c r="K2692" s="300">
        <v>45661</v>
      </c>
    </row>
    <row r="2693" spans="1:11" ht="14.9" customHeight="1">
      <c r="A2693" s="298">
        <v>2150844498</v>
      </c>
      <c r="B2693" s="298" t="s">
        <v>2860</v>
      </c>
      <c r="C2693" s="299" t="s">
        <v>1898</v>
      </c>
      <c r="D2693" s="298" t="s">
        <v>2869</v>
      </c>
      <c r="E2693" s="298" t="s">
        <v>2863</v>
      </c>
      <c r="F2693" s="298" t="s">
        <v>2864</v>
      </c>
      <c r="G2693" s="298" t="s">
        <v>2923</v>
      </c>
      <c r="H2693" s="298" t="s">
        <v>2978</v>
      </c>
      <c r="I2693" s="298" t="s">
        <v>1897</v>
      </c>
      <c r="J2693" s="300">
        <v>45653</v>
      </c>
      <c r="K2693" s="300">
        <v>45661</v>
      </c>
    </row>
    <row r="2694" spans="1:11" ht="14.9" customHeight="1">
      <c r="A2694" s="298">
        <v>2150847817</v>
      </c>
      <c r="B2694" s="298" t="s">
        <v>2860</v>
      </c>
      <c r="C2694" s="299" t="s">
        <v>1900</v>
      </c>
      <c r="D2694" s="298" t="s">
        <v>2869</v>
      </c>
      <c r="E2694" s="298" t="s">
        <v>2863</v>
      </c>
      <c r="F2694" s="298" t="s">
        <v>2864</v>
      </c>
      <c r="G2694" s="298" t="s">
        <v>3321</v>
      </c>
      <c r="H2694" s="298" t="s">
        <v>4556</v>
      </c>
      <c r="I2694" s="298" t="s">
        <v>1781</v>
      </c>
      <c r="J2694" s="300">
        <v>45667</v>
      </c>
      <c r="K2694" s="300">
        <v>45675</v>
      </c>
    </row>
    <row r="2695" spans="1:11" ht="14.9" customHeight="1">
      <c r="A2695" s="298">
        <v>2150845675</v>
      </c>
      <c r="B2695" s="298" t="s">
        <v>2860</v>
      </c>
      <c r="C2695" s="299" t="s">
        <v>1903</v>
      </c>
      <c r="D2695" s="298" t="s">
        <v>2869</v>
      </c>
      <c r="E2695" s="298" t="s">
        <v>2863</v>
      </c>
      <c r="F2695" s="298" t="s">
        <v>2864</v>
      </c>
      <c r="G2695" s="298" t="s">
        <v>2998</v>
      </c>
      <c r="H2695" s="298" t="s">
        <v>3276</v>
      </c>
      <c r="I2695" s="298" t="s">
        <v>1902</v>
      </c>
      <c r="J2695" s="300">
        <v>45670</v>
      </c>
      <c r="K2695" s="300">
        <v>45678</v>
      </c>
    </row>
    <row r="2696" spans="1:11" ht="14.9" customHeight="1">
      <c r="A2696" s="298">
        <v>2150847759</v>
      </c>
      <c r="B2696" s="298" t="s">
        <v>2860</v>
      </c>
      <c r="C2696" s="299" t="s">
        <v>1906</v>
      </c>
      <c r="D2696" s="298" t="s">
        <v>2869</v>
      </c>
      <c r="E2696" s="298" t="s">
        <v>2863</v>
      </c>
      <c r="F2696" s="298" t="s">
        <v>2864</v>
      </c>
      <c r="G2696" s="298" t="s">
        <v>3321</v>
      </c>
      <c r="H2696" s="298" t="s">
        <v>4556</v>
      </c>
      <c r="I2696" s="298" t="s">
        <v>1905</v>
      </c>
      <c r="J2696" s="300">
        <v>45670</v>
      </c>
      <c r="K2696" s="300">
        <v>45678</v>
      </c>
    </row>
    <row r="2697" spans="1:11" ht="14.9" customHeight="1">
      <c r="A2697" s="298">
        <v>2150844596</v>
      </c>
      <c r="B2697" s="298" t="s">
        <v>2860</v>
      </c>
      <c r="C2697" s="299" t="s">
        <v>1909</v>
      </c>
      <c r="D2697" s="298" t="s">
        <v>2869</v>
      </c>
      <c r="E2697" s="298" t="s">
        <v>2863</v>
      </c>
      <c r="F2697" s="298" t="s">
        <v>2864</v>
      </c>
      <c r="G2697" s="298" t="s">
        <v>2911</v>
      </c>
      <c r="H2697" s="298" t="s">
        <v>3357</v>
      </c>
      <c r="I2697" s="298" t="s">
        <v>1908</v>
      </c>
      <c r="J2697" s="300">
        <v>45672</v>
      </c>
      <c r="K2697" s="300">
        <v>45680</v>
      </c>
    </row>
    <row r="2698" spans="1:11" ht="14.9" customHeight="1">
      <c r="A2698" s="298">
        <v>2150857426</v>
      </c>
      <c r="B2698" s="298" t="s">
        <v>2860</v>
      </c>
      <c r="C2698" s="299" t="s">
        <v>1918</v>
      </c>
      <c r="D2698" s="298" t="s">
        <v>2862</v>
      </c>
      <c r="E2698" s="298" t="s">
        <v>2863</v>
      </c>
      <c r="F2698" s="298" t="s">
        <v>2864</v>
      </c>
      <c r="G2698" s="298" t="s">
        <v>3644</v>
      </c>
      <c r="H2698" s="298" t="s">
        <v>4310</v>
      </c>
      <c r="I2698" s="298" t="s">
        <v>1873</v>
      </c>
      <c r="J2698" s="300">
        <v>45665</v>
      </c>
      <c r="K2698" s="300">
        <v>45673</v>
      </c>
    </row>
    <row r="2699" spans="1:11" ht="14.9" customHeight="1">
      <c r="A2699" s="298">
        <v>2150856855</v>
      </c>
      <c r="B2699" s="298" t="s">
        <v>2860</v>
      </c>
      <c r="C2699" s="299" t="s">
        <v>1921</v>
      </c>
      <c r="D2699" s="298" t="s">
        <v>2869</v>
      </c>
      <c r="E2699" s="298" t="s">
        <v>2863</v>
      </c>
      <c r="F2699" s="298" t="s">
        <v>2864</v>
      </c>
      <c r="G2699" s="298" t="s">
        <v>2998</v>
      </c>
      <c r="H2699" s="298" t="s">
        <v>7546</v>
      </c>
      <c r="I2699" s="298" t="s">
        <v>1920</v>
      </c>
      <c r="J2699" s="300">
        <v>45670</v>
      </c>
      <c r="K2699" s="300">
        <v>45678</v>
      </c>
    </row>
    <row r="2700" spans="1:11" ht="14.9" customHeight="1">
      <c r="A2700" s="298">
        <v>2150858788</v>
      </c>
      <c r="B2700" s="298" t="s">
        <v>2860</v>
      </c>
      <c r="C2700" s="299" t="s">
        <v>1924</v>
      </c>
      <c r="D2700" s="298" t="s">
        <v>2869</v>
      </c>
      <c r="E2700" s="298" t="s">
        <v>2863</v>
      </c>
      <c r="F2700" s="298" t="s">
        <v>2864</v>
      </c>
      <c r="G2700" s="298" t="s">
        <v>2923</v>
      </c>
      <c r="H2700" s="298" t="s">
        <v>3302</v>
      </c>
      <c r="I2700" s="298" t="s">
        <v>1923</v>
      </c>
      <c r="J2700" s="300">
        <v>45671</v>
      </c>
      <c r="K2700" s="300">
        <v>45679</v>
      </c>
    </row>
    <row r="2701" spans="1:11" ht="14.9" customHeight="1">
      <c r="A2701" s="298">
        <v>2150867967</v>
      </c>
      <c r="B2701" s="298" t="s">
        <v>2860</v>
      </c>
      <c r="C2701" s="299" t="s">
        <v>1942</v>
      </c>
      <c r="D2701" s="298" t="s">
        <v>2862</v>
      </c>
      <c r="E2701" s="298" t="s">
        <v>2863</v>
      </c>
      <c r="F2701" s="298" t="s">
        <v>2864</v>
      </c>
      <c r="G2701" s="298" t="s">
        <v>2920</v>
      </c>
      <c r="H2701" s="298" t="s">
        <v>2935</v>
      </c>
      <c r="I2701" s="298" t="s">
        <v>1941</v>
      </c>
      <c r="J2701" s="300">
        <v>45667</v>
      </c>
      <c r="K2701" s="300">
        <v>45675</v>
      </c>
    </row>
    <row r="2702" spans="1:11" ht="14.9" customHeight="1">
      <c r="A2702" s="298">
        <v>2150863735</v>
      </c>
      <c r="B2702" s="298" t="s">
        <v>2860</v>
      </c>
      <c r="C2702" s="299" t="s">
        <v>1946</v>
      </c>
      <c r="D2702" s="298" t="s">
        <v>2869</v>
      </c>
      <c r="E2702" s="298" t="s">
        <v>2863</v>
      </c>
      <c r="F2702" s="298" t="s">
        <v>2864</v>
      </c>
      <c r="G2702" s="298" t="s">
        <v>2923</v>
      </c>
      <c r="H2702" s="298" t="s">
        <v>4374</v>
      </c>
      <c r="I2702" s="298" t="s">
        <v>1945</v>
      </c>
      <c r="J2702" s="300">
        <v>45652</v>
      </c>
      <c r="K2702" s="300">
        <v>45660</v>
      </c>
    </row>
    <row r="2703" spans="1:11" ht="14.9" customHeight="1">
      <c r="A2703" s="298">
        <v>2150888361</v>
      </c>
      <c r="B2703" s="298" t="s">
        <v>2860</v>
      </c>
      <c r="C2703" s="298" t="s">
        <v>1967</v>
      </c>
      <c r="D2703" s="298" t="s">
        <v>2869</v>
      </c>
      <c r="E2703" s="298" t="s">
        <v>2863</v>
      </c>
      <c r="F2703" s="298" t="s">
        <v>2864</v>
      </c>
      <c r="G2703" s="298" t="s">
        <v>2923</v>
      </c>
      <c r="H2703" s="298" t="s">
        <v>2978</v>
      </c>
      <c r="I2703" s="298" t="s">
        <v>7690</v>
      </c>
      <c r="J2703" s="298">
        <v>45658</v>
      </c>
      <c r="K2703" s="298">
        <v>45666</v>
      </c>
    </row>
    <row r="2704" spans="1:11" ht="14.9" customHeight="1">
      <c r="A2704" s="298">
        <v>2150889921</v>
      </c>
      <c r="B2704" s="298" t="s">
        <v>2860</v>
      </c>
      <c r="C2704" s="301" t="s">
        <v>1970</v>
      </c>
      <c r="D2704" s="298" t="s">
        <v>2869</v>
      </c>
      <c r="E2704" s="298" t="s">
        <v>2863</v>
      </c>
      <c r="F2704" s="298" t="s">
        <v>2864</v>
      </c>
      <c r="G2704" s="298" t="s">
        <v>2970</v>
      </c>
      <c r="H2704" s="298" t="s">
        <v>3681</v>
      </c>
      <c r="I2704" s="298" t="s">
        <v>1969</v>
      </c>
      <c r="J2704" s="298">
        <v>45673</v>
      </c>
      <c r="K2704" s="298">
        <v>45681</v>
      </c>
    </row>
    <row r="2705" spans="1:11" ht="14.9" customHeight="1">
      <c r="A2705" s="298">
        <v>2150880180</v>
      </c>
      <c r="B2705" s="298" t="s">
        <v>2860</v>
      </c>
      <c r="C2705" s="298" t="s">
        <v>1959</v>
      </c>
      <c r="D2705" s="298" t="s">
        <v>2862</v>
      </c>
      <c r="E2705" s="298" t="s">
        <v>2863</v>
      </c>
      <c r="F2705" s="298" t="s">
        <v>2864</v>
      </c>
      <c r="G2705" s="298" t="s">
        <v>2920</v>
      </c>
      <c r="H2705" s="298" t="s">
        <v>4310</v>
      </c>
      <c r="I2705" s="298" t="s">
        <v>1958</v>
      </c>
      <c r="J2705" s="298">
        <v>45677</v>
      </c>
      <c r="K2705" s="298">
        <v>45685</v>
      </c>
    </row>
    <row r="2706" spans="1:11" ht="14.9" customHeight="1">
      <c r="A2706" s="298">
        <v>2150880170</v>
      </c>
      <c r="B2706" s="298" t="s">
        <v>2860</v>
      </c>
      <c r="C2706" s="299" t="s">
        <v>1952</v>
      </c>
      <c r="D2706" s="298" t="s">
        <v>2876</v>
      </c>
      <c r="E2706" s="298" t="s">
        <v>2863</v>
      </c>
      <c r="F2706" s="298" t="s">
        <v>2864</v>
      </c>
      <c r="G2706" s="298" t="s">
        <v>2970</v>
      </c>
      <c r="H2706" s="298" t="s">
        <v>7691</v>
      </c>
      <c r="I2706" s="298" t="s">
        <v>1951</v>
      </c>
      <c r="J2706" s="300">
        <v>45668</v>
      </c>
      <c r="K2706" s="300">
        <v>45676</v>
      </c>
    </row>
    <row r="2707" spans="1:11" ht="14.9" customHeight="1">
      <c r="A2707" s="298">
        <v>2150879301</v>
      </c>
      <c r="B2707" s="298" t="s">
        <v>2860</v>
      </c>
      <c r="C2707" s="299" t="s">
        <v>1956</v>
      </c>
      <c r="D2707" s="298" t="s">
        <v>2869</v>
      </c>
      <c r="E2707" s="298" t="s">
        <v>2863</v>
      </c>
      <c r="F2707" s="298" t="s">
        <v>2864</v>
      </c>
      <c r="G2707" s="298" t="s">
        <v>2911</v>
      </c>
      <c r="H2707" s="298" t="s">
        <v>3122</v>
      </c>
      <c r="I2707" s="298" t="s">
        <v>1955</v>
      </c>
      <c r="J2707" s="300">
        <v>45670</v>
      </c>
      <c r="K2707" s="300">
        <v>45678</v>
      </c>
    </row>
    <row r="2708" spans="1:11" ht="14.9" customHeight="1">
      <c r="A2708" s="298">
        <v>2150880180</v>
      </c>
      <c r="B2708" s="298" t="s">
        <v>2860</v>
      </c>
      <c r="C2708" s="299" t="s">
        <v>1959</v>
      </c>
      <c r="D2708" s="298" t="s">
        <v>2862</v>
      </c>
      <c r="E2708" s="298" t="s">
        <v>2863</v>
      </c>
      <c r="F2708" s="298" t="s">
        <v>2864</v>
      </c>
      <c r="G2708" s="298" t="s">
        <v>2920</v>
      </c>
      <c r="H2708" s="298" t="s">
        <v>4310</v>
      </c>
      <c r="I2708" s="298" t="s">
        <v>1958</v>
      </c>
      <c r="J2708" s="300">
        <v>45677</v>
      </c>
      <c r="K2708" s="300">
        <v>45685</v>
      </c>
    </row>
    <row r="2709" spans="1:11" ht="14.9" customHeight="1">
      <c r="A2709" s="298">
        <v>2150871604</v>
      </c>
      <c r="B2709" s="298" t="s">
        <v>2860</v>
      </c>
      <c r="C2709" s="299" t="s">
        <v>1962</v>
      </c>
      <c r="D2709" s="298" t="s">
        <v>2869</v>
      </c>
      <c r="E2709" s="298" t="s">
        <v>2863</v>
      </c>
      <c r="F2709" s="298" t="s">
        <v>2864</v>
      </c>
      <c r="G2709" s="298" t="s">
        <v>2923</v>
      </c>
      <c r="H2709" s="298" t="s">
        <v>3122</v>
      </c>
      <c r="I2709" s="298" t="s">
        <v>1961</v>
      </c>
      <c r="J2709" s="300">
        <v>45657</v>
      </c>
      <c r="K2709" s="300">
        <v>45665</v>
      </c>
    </row>
    <row r="2710" spans="1:11" ht="14.9" customHeight="1">
      <c r="A2710" s="298">
        <v>2150900419</v>
      </c>
      <c r="B2710" s="246" t="s">
        <v>2860</v>
      </c>
      <c r="C2710" s="246" t="s">
        <v>1983</v>
      </c>
      <c r="D2710" s="246" t="s">
        <v>2869</v>
      </c>
      <c r="E2710" s="246" t="s">
        <v>2863</v>
      </c>
      <c r="F2710" s="246" t="s">
        <v>2864</v>
      </c>
      <c r="G2710" s="246" t="s">
        <v>2920</v>
      </c>
      <c r="H2710" s="246" t="s">
        <v>3007</v>
      </c>
      <c r="I2710" s="298" t="s">
        <v>1982</v>
      </c>
      <c r="J2710" s="246" t="s">
        <v>7692</v>
      </c>
      <c r="K2710" s="246" t="s">
        <v>7693</v>
      </c>
    </row>
    <row r="2711" spans="1:11" s="302" customFormat="1" ht="14.9" customHeight="1">
      <c r="A2711" s="298">
        <v>2150900450</v>
      </c>
      <c r="B2711" s="246" t="s">
        <v>2860</v>
      </c>
      <c r="C2711" s="246" t="s">
        <v>1985</v>
      </c>
      <c r="D2711" s="246" t="s">
        <v>2869</v>
      </c>
      <c r="E2711" s="246" t="s">
        <v>2863</v>
      </c>
      <c r="F2711" s="246" t="s">
        <v>2864</v>
      </c>
      <c r="G2711" s="246" t="s">
        <v>2920</v>
      </c>
      <c r="H2711" s="246" t="s">
        <v>3007</v>
      </c>
      <c r="I2711" s="298" t="s">
        <v>1982</v>
      </c>
      <c r="J2711" s="246" t="s">
        <v>7692</v>
      </c>
      <c r="K2711" s="246" t="s">
        <v>7693</v>
      </c>
    </row>
    <row r="2712" spans="1:11" s="302" customFormat="1" ht="14.9" customHeight="1">
      <c r="A2712" s="301">
        <v>2150889921</v>
      </c>
      <c r="B2712" s="246" t="s">
        <v>2860</v>
      </c>
      <c r="C2712" s="303" t="s">
        <v>1970</v>
      </c>
      <c r="D2712" s="246" t="s">
        <v>2869</v>
      </c>
      <c r="E2712" s="246" t="s">
        <v>2863</v>
      </c>
      <c r="F2712" s="246" t="s">
        <v>2864</v>
      </c>
      <c r="G2712" s="246" t="s">
        <v>2970</v>
      </c>
      <c r="H2712" s="246" t="s">
        <v>3681</v>
      </c>
      <c r="I2712" s="298" t="s">
        <v>1969</v>
      </c>
      <c r="J2712" s="246" t="s">
        <v>7671</v>
      </c>
      <c r="K2712" s="246" t="s">
        <v>7694</v>
      </c>
    </row>
    <row r="2713" spans="1:11" s="302" customFormat="1" ht="14.9" customHeight="1">
      <c r="A2713" s="298">
        <v>2150856227</v>
      </c>
      <c r="B2713" s="246" t="s">
        <v>2860</v>
      </c>
      <c r="C2713" s="246" t="s">
        <v>1889</v>
      </c>
      <c r="D2713" s="246" t="s">
        <v>2876</v>
      </c>
      <c r="E2713" s="246" t="s">
        <v>2863</v>
      </c>
      <c r="F2713" s="246" t="s">
        <v>2864</v>
      </c>
      <c r="G2713" s="246" t="s">
        <v>2865</v>
      </c>
      <c r="H2713" s="246" t="s">
        <v>7605</v>
      </c>
      <c r="I2713" s="298" t="s">
        <v>7695</v>
      </c>
      <c r="J2713" s="246" t="s">
        <v>7678</v>
      </c>
      <c r="K2713" s="246" t="s">
        <v>7696</v>
      </c>
    </row>
    <row r="2714" spans="1:11" s="302" customFormat="1" ht="14.9" customHeight="1">
      <c r="A2714" s="298">
        <v>2150880180</v>
      </c>
      <c r="B2714" s="246" t="s">
        <v>2860</v>
      </c>
      <c r="C2714" s="246" t="s">
        <v>1959</v>
      </c>
      <c r="D2714" s="246" t="s">
        <v>2862</v>
      </c>
      <c r="E2714" s="246" t="s">
        <v>2863</v>
      </c>
      <c r="F2714" s="246" t="s">
        <v>2864</v>
      </c>
      <c r="G2714" s="246" t="s">
        <v>2920</v>
      </c>
      <c r="H2714" s="246" t="s">
        <v>4310</v>
      </c>
      <c r="I2714" s="298" t="s">
        <v>1958</v>
      </c>
      <c r="J2714" s="246" t="s">
        <v>7697</v>
      </c>
      <c r="K2714" s="246" t="s">
        <v>7698</v>
      </c>
    </row>
    <row r="2715" spans="1:11" s="302" customFormat="1" ht="14.9" customHeight="1">
      <c r="A2715" s="298">
        <v>2150899922</v>
      </c>
      <c r="B2715" s="246" t="s">
        <v>2860</v>
      </c>
      <c r="C2715" s="246" t="s">
        <v>1988</v>
      </c>
      <c r="D2715" s="246" t="s">
        <v>2869</v>
      </c>
      <c r="E2715" s="246" t="s">
        <v>2863</v>
      </c>
      <c r="F2715" s="246" t="s">
        <v>2864</v>
      </c>
      <c r="G2715" s="246" t="s">
        <v>2911</v>
      </c>
      <c r="H2715" s="246" t="s">
        <v>2957</v>
      </c>
      <c r="I2715" s="298" t="s">
        <v>1987</v>
      </c>
      <c r="J2715" s="246" t="s">
        <v>7697</v>
      </c>
      <c r="K2715" s="246" t="s">
        <v>7698</v>
      </c>
    </row>
    <row r="2716" spans="1:11" s="302" customFormat="1" ht="14.9" customHeight="1">
      <c r="A2716" s="246">
        <v>2150913035</v>
      </c>
      <c r="B2716" s="246" t="s">
        <v>2860</v>
      </c>
      <c r="C2716" s="246" t="s">
        <v>1991</v>
      </c>
      <c r="D2716" s="246" t="s">
        <v>2876</v>
      </c>
      <c r="E2716" s="246" t="s">
        <v>2863</v>
      </c>
      <c r="F2716" s="246" t="s">
        <v>2864</v>
      </c>
      <c r="G2716" s="246" t="s">
        <v>7699</v>
      </c>
      <c r="H2716" s="246" t="s">
        <v>2873</v>
      </c>
      <c r="I2716" s="246" t="s">
        <v>1990</v>
      </c>
      <c r="J2716" s="246" t="s">
        <v>7675</v>
      </c>
      <c r="K2716" s="246" t="s">
        <v>7676</v>
      </c>
    </row>
    <row r="2717" spans="1:11" ht="14.9" customHeight="1">
      <c r="A2717" s="246">
        <v>2150913076</v>
      </c>
      <c r="B2717" s="246" t="s">
        <v>2860</v>
      </c>
      <c r="C2717" s="246" t="s">
        <v>1993</v>
      </c>
      <c r="D2717" s="246" t="s">
        <v>2876</v>
      </c>
      <c r="E2717" s="246" t="s">
        <v>2863</v>
      </c>
      <c r="F2717" s="246" t="s">
        <v>2864</v>
      </c>
      <c r="G2717" s="246" t="s">
        <v>7699</v>
      </c>
      <c r="H2717" s="246" t="s">
        <v>2873</v>
      </c>
      <c r="I2717" s="246" t="s">
        <v>1990</v>
      </c>
      <c r="J2717" s="246" t="s">
        <v>7675</v>
      </c>
      <c r="K2717" s="246" t="s">
        <v>7676</v>
      </c>
    </row>
    <row r="2718" spans="1:11" ht="14.9" customHeight="1">
      <c r="A2718" s="246">
        <v>2150913082</v>
      </c>
      <c r="B2718" s="246" t="s">
        <v>2860</v>
      </c>
      <c r="C2718" s="246" t="s">
        <v>1995</v>
      </c>
      <c r="D2718" s="246" t="s">
        <v>2876</v>
      </c>
      <c r="E2718" s="246" t="s">
        <v>2863</v>
      </c>
      <c r="F2718" s="246" t="s">
        <v>2864</v>
      </c>
      <c r="G2718" s="246" t="s">
        <v>7699</v>
      </c>
      <c r="H2718" s="246" t="s">
        <v>2873</v>
      </c>
      <c r="I2718" s="246" t="s">
        <v>1990</v>
      </c>
      <c r="J2718" s="246" t="s">
        <v>7675</v>
      </c>
      <c r="K2718" s="246" t="s">
        <v>7676</v>
      </c>
    </row>
    <row r="2719" spans="1:11" s="302" customFormat="1" ht="14.9" customHeight="1">
      <c r="A2719" s="246">
        <v>2150909563</v>
      </c>
      <c r="B2719" s="246" t="s">
        <v>2860</v>
      </c>
      <c r="C2719" s="246" t="s">
        <v>1998</v>
      </c>
      <c r="D2719" s="246" t="s">
        <v>2869</v>
      </c>
      <c r="E2719" s="246" t="s">
        <v>2863</v>
      </c>
      <c r="F2719" s="246" t="s">
        <v>2864</v>
      </c>
      <c r="G2719" s="246" t="s">
        <v>2923</v>
      </c>
      <c r="H2719" s="246" t="s">
        <v>2978</v>
      </c>
      <c r="I2719" s="246" t="s">
        <v>1997</v>
      </c>
      <c r="J2719" s="246" t="s">
        <v>7670</v>
      </c>
      <c r="K2719" s="246" t="s">
        <v>7681</v>
      </c>
    </row>
    <row r="2720" spans="1:11" s="302" customFormat="1" ht="14.9" customHeight="1">
      <c r="A2720" s="246">
        <v>2150911237</v>
      </c>
      <c r="B2720" s="246" t="s">
        <v>2860</v>
      </c>
      <c r="C2720" s="246" t="s">
        <v>2004</v>
      </c>
      <c r="D2720" s="246" t="s">
        <v>2862</v>
      </c>
      <c r="E2720" s="246" t="s">
        <v>2863</v>
      </c>
      <c r="F2720" s="246" t="s">
        <v>2864</v>
      </c>
      <c r="G2720" s="246" t="s">
        <v>2970</v>
      </c>
      <c r="H2720" s="246" t="s">
        <v>7700</v>
      </c>
      <c r="I2720" s="246" t="s">
        <v>2003</v>
      </c>
      <c r="J2720" s="246" t="s">
        <v>7671</v>
      </c>
      <c r="K2720" s="246" t="s">
        <v>7694</v>
      </c>
    </row>
    <row r="2721" spans="1:11" s="302" customFormat="1" ht="14.9" customHeight="1">
      <c r="A2721" s="246">
        <v>2150911123</v>
      </c>
      <c r="B2721" s="246" t="s">
        <v>2860</v>
      </c>
      <c r="C2721" s="246" t="s">
        <v>2006</v>
      </c>
      <c r="D2721" s="246" t="s">
        <v>2869</v>
      </c>
      <c r="E2721" s="246" t="s">
        <v>2863</v>
      </c>
      <c r="F2721" s="246" t="s">
        <v>2864</v>
      </c>
      <c r="G2721" s="246" t="s">
        <v>2923</v>
      </c>
      <c r="H2721" s="246" t="s">
        <v>3007</v>
      </c>
      <c r="I2721" s="246" t="s">
        <v>2005</v>
      </c>
      <c r="J2721" s="246" t="s">
        <v>7678</v>
      </c>
      <c r="K2721" s="246" t="s">
        <v>7696</v>
      </c>
    </row>
    <row r="2722" spans="1:11" s="302" customFormat="1" ht="14.9" customHeight="1">
      <c r="A2722" s="246">
        <v>2150910580</v>
      </c>
      <c r="B2722" s="246" t="s">
        <v>2860</v>
      </c>
      <c r="C2722" s="246" t="s">
        <v>2009</v>
      </c>
      <c r="D2722" s="246" t="s">
        <v>2869</v>
      </c>
      <c r="E2722" s="246" t="s">
        <v>2863</v>
      </c>
      <c r="F2722" s="246" t="s">
        <v>2864</v>
      </c>
      <c r="G2722" s="246" t="s">
        <v>2939</v>
      </c>
      <c r="H2722" s="246" t="s">
        <v>2957</v>
      </c>
      <c r="I2722" s="246" t="s">
        <v>2008</v>
      </c>
      <c r="J2722" s="246" t="s">
        <v>7701</v>
      </c>
      <c r="K2722" s="246" t="s">
        <v>7702</v>
      </c>
    </row>
    <row r="2723" spans="1:11" s="302" customFormat="1" ht="14.9" customHeight="1">
      <c r="A2723" s="273">
        <v>2150836427</v>
      </c>
      <c r="B2723" s="273" t="s">
        <v>2860</v>
      </c>
      <c r="C2723" s="273" t="s">
        <v>1742</v>
      </c>
      <c r="D2723" s="273" t="s">
        <v>2862</v>
      </c>
      <c r="E2723" s="273" t="s">
        <v>2863</v>
      </c>
      <c r="F2723" s="273" t="s">
        <v>2864</v>
      </c>
      <c r="G2723" s="273" t="s">
        <v>2865</v>
      </c>
      <c r="H2723" s="273" t="s">
        <v>4356</v>
      </c>
      <c r="I2723" s="273" t="s">
        <v>7703</v>
      </c>
      <c r="J2723" s="273" t="s">
        <v>7676</v>
      </c>
      <c r="K2723" s="273" t="s">
        <v>7704</v>
      </c>
    </row>
    <row r="2724" spans="1:11" s="302" customFormat="1" ht="14.9" customHeight="1">
      <c r="A2724" s="273">
        <v>2150836272</v>
      </c>
      <c r="B2724" s="273" t="s">
        <v>2860</v>
      </c>
      <c r="C2724" s="273" t="s">
        <v>1756</v>
      </c>
      <c r="D2724" s="273" t="s">
        <v>2862</v>
      </c>
      <c r="E2724" s="273" t="s">
        <v>2863</v>
      </c>
      <c r="F2724" s="273" t="s">
        <v>2864</v>
      </c>
      <c r="G2724" s="273" t="s">
        <v>2865</v>
      </c>
      <c r="H2724" s="273" t="s">
        <v>4865</v>
      </c>
      <c r="I2724" s="273" t="s">
        <v>7689</v>
      </c>
      <c r="J2724" s="273" t="s">
        <v>7659</v>
      </c>
      <c r="K2724" s="273" t="s">
        <v>7671</v>
      </c>
    </row>
    <row r="2725" spans="1:11" s="302" customFormat="1" ht="14.9" customHeight="1">
      <c r="A2725" s="273">
        <v>2150880180</v>
      </c>
      <c r="B2725" s="273" t="s">
        <v>2860</v>
      </c>
      <c r="C2725" s="273" t="s">
        <v>7705</v>
      </c>
      <c r="D2725" s="273" t="s">
        <v>2862</v>
      </c>
      <c r="E2725" s="273" t="s">
        <v>2863</v>
      </c>
      <c r="F2725" s="273" t="s">
        <v>2864</v>
      </c>
      <c r="G2725" s="273" t="s">
        <v>2920</v>
      </c>
      <c r="H2725" s="273" t="s">
        <v>4310</v>
      </c>
      <c r="I2725" s="273" t="s">
        <v>1958</v>
      </c>
      <c r="J2725" s="273" t="s">
        <v>7697</v>
      </c>
      <c r="K2725" s="273" t="s">
        <v>7698</v>
      </c>
    </row>
    <row r="2726" spans="1:11" s="302" customFormat="1" ht="14.9" customHeight="1">
      <c r="A2726" s="273">
        <v>2150923850</v>
      </c>
      <c r="B2726" s="273" t="s">
        <v>2860</v>
      </c>
      <c r="C2726" s="273" t="s">
        <v>2014</v>
      </c>
      <c r="D2726" s="273" t="s">
        <v>2869</v>
      </c>
      <c r="E2726" s="273" t="s">
        <v>2863</v>
      </c>
      <c r="F2726" s="273" t="s">
        <v>2864</v>
      </c>
      <c r="G2726" s="273" t="s">
        <v>2923</v>
      </c>
      <c r="H2726" s="273" t="s">
        <v>7706</v>
      </c>
      <c r="I2726" s="273" t="s">
        <v>2013</v>
      </c>
      <c r="J2726" s="273">
        <v>45661</v>
      </c>
      <c r="K2726" s="273">
        <v>45669</v>
      </c>
    </row>
    <row r="2727" spans="1:11" s="302" customFormat="1" ht="14.9" customHeight="1">
      <c r="A2727" s="273">
        <v>2150917810</v>
      </c>
      <c r="B2727" s="273" t="s">
        <v>2860</v>
      </c>
      <c r="C2727" s="273" t="s">
        <v>2017</v>
      </c>
      <c r="D2727" s="273" t="s">
        <v>2869</v>
      </c>
      <c r="E2727" s="273" t="s">
        <v>2863</v>
      </c>
      <c r="F2727" s="273" t="s">
        <v>2864</v>
      </c>
      <c r="G2727" s="273" t="s">
        <v>2923</v>
      </c>
      <c r="H2727" s="273" t="s">
        <v>4374</v>
      </c>
      <c r="I2727" s="273" t="s">
        <v>2016</v>
      </c>
      <c r="J2727" s="273">
        <v>45666</v>
      </c>
      <c r="K2727" s="273">
        <v>45674</v>
      </c>
    </row>
    <row r="2728" spans="1:11" s="302" customFormat="1" ht="14.9" customHeight="1">
      <c r="A2728" s="273">
        <v>2150917961</v>
      </c>
      <c r="B2728" s="273" t="s">
        <v>2860</v>
      </c>
      <c r="C2728" s="273" t="s">
        <v>2020</v>
      </c>
      <c r="D2728" s="273" t="s">
        <v>2869</v>
      </c>
      <c r="E2728" s="273" t="s">
        <v>2863</v>
      </c>
      <c r="F2728" s="273" t="s">
        <v>2864</v>
      </c>
      <c r="G2728" s="273" t="s">
        <v>2923</v>
      </c>
      <c r="H2728" s="273" t="s">
        <v>3106</v>
      </c>
      <c r="I2728" s="273" t="s">
        <v>2019</v>
      </c>
      <c r="J2728" s="273">
        <v>45666</v>
      </c>
      <c r="K2728" s="273">
        <v>45674</v>
      </c>
    </row>
    <row r="2729" spans="1:11" s="302" customFormat="1" ht="14.9" customHeight="1">
      <c r="A2729" s="273">
        <v>2150918016</v>
      </c>
      <c r="B2729" s="273" t="s">
        <v>2860</v>
      </c>
      <c r="C2729" s="273" t="s">
        <v>2022</v>
      </c>
      <c r="D2729" s="273" t="s">
        <v>2869</v>
      </c>
      <c r="E2729" s="273" t="s">
        <v>2863</v>
      </c>
      <c r="F2729" s="273" t="s">
        <v>2864</v>
      </c>
      <c r="G2729" s="273" t="s">
        <v>2923</v>
      </c>
      <c r="H2729" s="273" t="s">
        <v>3106</v>
      </c>
      <c r="I2729" s="273" t="s">
        <v>2019</v>
      </c>
      <c r="J2729" s="273">
        <v>45666</v>
      </c>
      <c r="K2729" s="273">
        <v>45674</v>
      </c>
    </row>
    <row r="2730" spans="1:11" s="302" customFormat="1" ht="14.9" customHeight="1">
      <c r="A2730" s="273">
        <v>2150924854</v>
      </c>
      <c r="B2730" s="273" t="s">
        <v>2860</v>
      </c>
      <c r="C2730" s="273" t="s">
        <v>2025</v>
      </c>
      <c r="D2730" s="273" t="s">
        <v>2869</v>
      </c>
      <c r="E2730" s="273" t="s">
        <v>2863</v>
      </c>
      <c r="F2730" s="273" t="s">
        <v>2864</v>
      </c>
      <c r="G2730" s="273" t="s">
        <v>2920</v>
      </c>
      <c r="H2730" s="273" t="s">
        <v>3106</v>
      </c>
      <c r="I2730" s="273" t="s">
        <v>2024</v>
      </c>
      <c r="J2730" s="273">
        <v>45672</v>
      </c>
      <c r="K2730" s="273">
        <v>45680</v>
      </c>
    </row>
    <row r="2731" spans="1:11" s="302" customFormat="1" ht="14.9" customHeight="1">
      <c r="A2731" s="273">
        <v>2150935903</v>
      </c>
      <c r="B2731" s="273" t="s">
        <v>2860</v>
      </c>
      <c r="C2731" s="273" t="s">
        <v>2027</v>
      </c>
      <c r="D2731" s="273" t="s">
        <v>2869</v>
      </c>
      <c r="E2731" s="273" t="s">
        <v>2863</v>
      </c>
      <c r="F2731" s="273" t="s">
        <v>2864</v>
      </c>
      <c r="G2731" s="273" t="s">
        <v>2923</v>
      </c>
      <c r="H2731" s="273" t="s">
        <v>3007</v>
      </c>
      <c r="I2731" s="273" t="s">
        <v>2026</v>
      </c>
      <c r="J2731" s="273">
        <v>45660</v>
      </c>
      <c r="K2731" s="273">
        <v>45668</v>
      </c>
    </row>
    <row r="2732" spans="1:11" s="302" customFormat="1" ht="14.9" customHeight="1">
      <c r="A2732" s="273">
        <v>2150939279</v>
      </c>
      <c r="B2732" s="273" t="s">
        <v>2860</v>
      </c>
      <c r="C2732" s="273" t="s">
        <v>2031</v>
      </c>
      <c r="D2732" s="273" t="s">
        <v>2869</v>
      </c>
      <c r="E2732" s="273" t="s">
        <v>2863</v>
      </c>
      <c r="F2732" s="273" t="s">
        <v>2864</v>
      </c>
      <c r="G2732" s="273" t="s">
        <v>2923</v>
      </c>
      <c r="H2732" s="273" t="s">
        <v>5425</v>
      </c>
      <c r="I2732" s="273" t="s">
        <v>2030</v>
      </c>
      <c r="J2732" s="273">
        <v>45662</v>
      </c>
      <c r="K2732" s="273">
        <v>45670</v>
      </c>
    </row>
    <row r="2733" spans="1:11" s="302" customFormat="1" ht="14.9" customHeight="1">
      <c r="A2733" s="273">
        <v>2150956861</v>
      </c>
      <c r="B2733" s="273" t="s">
        <v>2860</v>
      </c>
      <c r="C2733" s="273" t="s">
        <v>2034</v>
      </c>
      <c r="D2733" s="273" t="s">
        <v>2869</v>
      </c>
      <c r="E2733" s="273" t="s">
        <v>2863</v>
      </c>
      <c r="F2733" s="273" t="s">
        <v>2864</v>
      </c>
      <c r="G2733" s="273" t="s">
        <v>2923</v>
      </c>
      <c r="H2733" s="273" t="s">
        <v>3247</v>
      </c>
      <c r="I2733" s="273" t="s">
        <v>2033</v>
      </c>
      <c r="J2733" s="273">
        <v>45663</v>
      </c>
      <c r="K2733" s="273">
        <v>45671</v>
      </c>
    </row>
    <row r="2734" spans="1:11" s="302" customFormat="1" ht="14.9" customHeight="1">
      <c r="A2734" s="273">
        <v>2150960377</v>
      </c>
      <c r="B2734" s="273" t="s">
        <v>2860</v>
      </c>
      <c r="C2734" s="273" t="s">
        <v>2037</v>
      </c>
      <c r="D2734" s="273" t="s">
        <v>2869</v>
      </c>
      <c r="E2734" s="273" t="s">
        <v>2863</v>
      </c>
      <c r="F2734" s="273" t="s">
        <v>2864</v>
      </c>
      <c r="G2734" s="273" t="s">
        <v>2923</v>
      </c>
      <c r="H2734" s="273" t="s">
        <v>2978</v>
      </c>
      <c r="I2734" s="273" t="s">
        <v>2036</v>
      </c>
      <c r="J2734" s="273">
        <v>45665</v>
      </c>
      <c r="K2734" s="273">
        <v>45673</v>
      </c>
    </row>
    <row r="2735" spans="1:11" s="302" customFormat="1" ht="14.9" customHeight="1">
      <c r="A2735" s="273">
        <v>2150936851</v>
      </c>
      <c r="B2735" s="273" t="s">
        <v>2860</v>
      </c>
      <c r="C2735" s="273" t="s">
        <v>2040</v>
      </c>
      <c r="D2735" s="273" t="s">
        <v>2869</v>
      </c>
      <c r="E2735" s="273" t="s">
        <v>2863</v>
      </c>
      <c r="F2735" s="273" t="s">
        <v>2864</v>
      </c>
      <c r="G2735" s="273" t="s">
        <v>2923</v>
      </c>
      <c r="H2735" s="273" t="s">
        <v>2978</v>
      </c>
      <c r="I2735" s="273" t="s">
        <v>2039</v>
      </c>
      <c r="J2735" s="273">
        <v>45665</v>
      </c>
      <c r="K2735" s="273">
        <v>45673</v>
      </c>
    </row>
    <row r="2736" spans="1:11" s="302" customFormat="1" ht="14.9" customHeight="1">
      <c r="A2736" s="273">
        <v>2150960221</v>
      </c>
      <c r="B2736" s="273" t="s">
        <v>2860</v>
      </c>
      <c r="C2736" s="273" t="s">
        <v>2043</v>
      </c>
      <c r="D2736" s="273" t="s">
        <v>2869</v>
      </c>
      <c r="E2736" s="273" t="s">
        <v>2863</v>
      </c>
      <c r="F2736" s="273" t="s">
        <v>2864</v>
      </c>
      <c r="G2736" s="273" t="s">
        <v>2923</v>
      </c>
      <c r="H2736" s="273" t="s">
        <v>2978</v>
      </c>
      <c r="I2736" s="273" t="s">
        <v>2042</v>
      </c>
      <c r="J2736" s="273">
        <v>45671</v>
      </c>
      <c r="K2736" s="273">
        <v>45679</v>
      </c>
    </row>
    <row r="2737" spans="1:11" s="302" customFormat="1" ht="14.9" customHeight="1">
      <c r="A2737" s="273">
        <v>2150934325</v>
      </c>
      <c r="B2737" s="273" t="s">
        <v>2860</v>
      </c>
      <c r="C2737" s="273" t="s">
        <v>2046</v>
      </c>
      <c r="D2737" s="273" t="s">
        <v>2869</v>
      </c>
      <c r="E2737" s="273" t="s">
        <v>2863</v>
      </c>
      <c r="F2737" s="273" t="s">
        <v>2864</v>
      </c>
      <c r="G2737" s="273" t="s">
        <v>2920</v>
      </c>
      <c r="H2737" s="273" t="s">
        <v>3247</v>
      </c>
      <c r="I2737" s="273" t="s">
        <v>2045</v>
      </c>
      <c r="J2737" s="273">
        <v>45677</v>
      </c>
      <c r="K2737" s="273">
        <v>45685</v>
      </c>
    </row>
    <row r="2738" spans="1:11" s="302" customFormat="1" ht="14.9" customHeight="1">
      <c r="A2738" s="273">
        <v>2150931916</v>
      </c>
      <c r="B2738" s="273" t="s">
        <v>2860</v>
      </c>
      <c r="C2738" s="273" t="s">
        <v>2049</v>
      </c>
      <c r="D2738" s="273" t="s">
        <v>2862</v>
      </c>
      <c r="E2738" s="273" t="s">
        <v>2863</v>
      </c>
      <c r="F2738" s="273" t="s">
        <v>2864</v>
      </c>
      <c r="G2738" s="273" t="s">
        <v>2923</v>
      </c>
      <c r="H2738" s="273" t="s">
        <v>2924</v>
      </c>
      <c r="I2738" s="273" t="s">
        <v>2048</v>
      </c>
      <c r="J2738" s="273">
        <v>45679</v>
      </c>
      <c r="K2738" s="273">
        <v>45687</v>
      </c>
    </row>
    <row r="2739" spans="1:11" s="302" customFormat="1" ht="14.9" customHeight="1">
      <c r="A2739" s="273">
        <v>2150962630</v>
      </c>
      <c r="B2739" s="273" t="s">
        <v>2860</v>
      </c>
      <c r="C2739" s="273" t="s">
        <v>2052</v>
      </c>
      <c r="D2739" s="273" t="s">
        <v>2869</v>
      </c>
      <c r="E2739" s="273" t="s">
        <v>2863</v>
      </c>
      <c r="F2739" s="273" t="s">
        <v>2864</v>
      </c>
      <c r="G2739" s="273" t="s">
        <v>2970</v>
      </c>
      <c r="H2739" s="273" t="s">
        <v>2999</v>
      </c>
      <c r="I2739" s="273" t="s">
        <v>2051</v>
      </c>
      <c r="J2739" s="273">
        <v>45687</v>
      </c>
      <c r="K2739" s="273">
        <v>45695</v>
      </c>
    </row>
    <row r="2740" spans="1:11" s="302" customFormat="1" ht="14.9" customHeight="1">
      <c r="A2740" s="273">
        <v>2150963210</v>
      </c>
      <c r="B2740" s="273" t="s">
        <v>2860</v>
      </c>
      <c r="C2740" s="273" t="s">
        <v>2055</v>
      </c>
      <c r="D2740" s="273" t="s">
        <v>2869</v>
      </c>
      <c r="E2740" s="273" t="s">
        <v>2863</v>
      </c>
      <c r="F2740" s="273" t="s">
        <v>2864</v>
      </c>
      <c r="G2740" s="273" t="s">
        <v>2923</v>
      </c>
      <c r="H2740" s="273" t="s">
        <v>7707</v>
      </c>
      <c r="I2740" s="273" t="s">
        <v>2054</v>
      </c>
      <c r="J2740" s="273">
        <v>45659</v>
      </c>
      <c r="K2740" s="273">
        <v>45667</v>
      </c>
    </row>
    <row r="2741" spans="1:11" s="302" customFormat="1" ht="14.9" customHeight="1">
      <c r="A2741" s="273">
        <v>2150977293</v>
      </c>
      <c r="B2741" s="273" t="s">
        <v>2860</v>
      </c>
      <c r="C2741" s="273" t="s">
        <v>2059</v>
      </c>
      <c r="D2741" s="273" t="s">
        <v>2869</v>
      </c>
      <c r="E2741" s="273" t="s">
        <v>2863</v>
      </c>
      <c r="F2741" s="273" t="s">
        <v>2864</v>
      </c>
      <c r="G2741" s="273" t="s">
        <v>2939</v>
      </c>
      <c r="H2741" s="273" t="s">
        <v>7594</v>
      </c>
      <c r="I2741" s="273" t="s">
        <v>2058</v>
      </c>
      <c r="J2741" s="273">
        <v>45666</v>
      </c>
      <c r="K2741" s="273">
        <v>45674</v>
      </c>
    </row>
    <row r="2742" spans="1:11" s="302" customFormat="1" ht="14.9" customHeight="1">
      <c r="A2742" s="273">
        <v>2150971343</v>
      </c>
      <c r="B2742" s="273" t="s">
        <v>2860</v>
      </c>
      <c r="C2742" s="273" t="s">
        <v>2062</v>
      </c>
      <c r="D2742" s="273" t="s">
        <v>2869</v>
      </c>
      <c r="E2742" s="273" t="s">
        <v>2863</v>
      </c>
      <c r="F2742" s="273" t="s">
        <v>2864</v>
      </c>
      <c r="G2742" s="273" t="s">
        <v>2923</v>
      </c>
      <c r="H2742" s="273" t="s">
        <v>4374</v>
      </c>
      <c r="I2742" s="273" t="s">
        <v>2061</v>
      </c>
      <c r="J2742" s="273">
        <v>45672</v>
      </c>
      <c r="K2742" s="273">
        <v>45680</v>
      </c>
    </row>
    <row r="2743" spans="1:11" s="302" customFormat="1" ht="14.9" customHeight="1">
      <c r="A2743" s="273">
        <v>2150974983</v>
      </c>
      <c r="B2743" s="273" t="s">
        <v>2860</v>
      </c>
      <c r="C2743" s="273" t="s">
        <v>1974</v>
      </c>
      <c r="D2743" s="273" t="s">
        <v>2862</v>
      </c>
      <c r="E2743" s="273" t="s">
        <v>2863</v>
      </c>
      <c r="F2743" s="273" t="s">
        <v>2864</v>
      </c>
      <c r="G2743" s="273" t="s">
        <v>2865</v>
      </c>
      <c r="H2743" s="273" t="s">
        <v>2880</v>
      </c>
      <c r="I2743" s="273" t="s">
        <v>7708</v>
      </c>
      <c r="J2743" s="273">
        <v>45681</v>
      </c>
      <c r="K2743" s="273">
        <v>45689</v>
      </c>
    </row>
    <row r="2744" spans="1:11" s="302" customFormat="1" ht="14.9" customHeight="1">
      <c r="A2744" s="273">
        <v>2150984809</v>
      </c>
      <c r="B2744" s="273" t="s">
        <v>2860</v>
      </c>
      <c r="C2744" s="273" t="s">
        <v>2065</v>
      </c>
      <c r="D2744" s="273" t="s">
        <v>2869</v>
      </c>
      <c r="E2744" s="273" t="s">
        <v>2863</v>
      </c>
      <c r="F2744" s="273" t="s">
        <v>2864</v>
      </c>
      <c r="G2744" s="273" t="s">
        <v>2923</v>
      </c>
      <c r="H2744" s="273" t="s">
        <v>7460</v>
      </c>
      <c r="I2744" s="273" t="s">
        <v>2064</v>
      </c>
      <c r="J2744" s="273">
        <v>45667</v>
      </c>
      <c r="K2744" s="273">
        <v>45675</v>
      </c>
    </row>
    <row r="2745" spans="1:11" s="302" customFormat="1" ht="14.9" customHeight="1">
      <c r="A2745" s="273">
        <v>2150991622</v>
      </c>
      <c r="B2745" s="273" t="s">
        <v>2860</v>
      </c>
      <c r="C2745" s="273" t="s">
        <v>2069</v>
      </c>
      <c r="D2745" s="273" t="s">
        <v>2876</v>
      </c>
      <c r="E2745" s="273" t="s">
        <v>2863</v>
      </c>
      <c r="F2745" s="273" t="s">
        <v>2864</v>
      </c>
      <c r="G2745" s="273" t="s">
        <v>3321</v>
      </c>
      <c r="H2745" s="273" t="s">
        <v>6582</v>
      </c>
      <c r="I2745" s="273" t="s">
        <v>2068</v>
      </c>
      <c r="J2745" s="273">
        <v>45670</v>
      </c>
      <c r="K2745" s="273">
        <v>45678</v>
      </c>
    </row>
    <row r="2746" spans="1:11" s="302" customFormat="1" ht="14.9" customHeight="1">
      <c r="A2746" s="273">
        <v>2150994055</v>
      </c>
      <c r="B2746" s="273" t="s">
        <v>2860</v>
      </c>
      <c r="C2746" s="273" t="s">
        <v>2072</v>
      </c>
      <c r="D2746" s="273" t="s">
        <v>2869</v>
      </c>
      <c r="E2746" s="273" t="s">
        <v>2863</v>
      </c>
      <c r="F2746" s="273" t="s">
        <v>2864</v>
      </c>
      <c r="G2746" s="273" t="s">
        <v>2998</v>
      </c>
      <c r="H2746" s="273" t="s">
        <v>3106</v>
      </c>
      <c r="I2746" s="273" t="s">
        <v>2071</v>
      </c>
      <c r="J2746" s="273">
        <v>45679</v>
      </c>
      <c r="K2746" s="273">
        <v>45687</v>
      </c>
    </row>
    <row r="2747" spans="1:11" s="302" customFormat="1" ht="14.9" customHeight="1">
      <c r="A2747" s="273">
        <v>2150992545</v>
      </c>
      <c r="B2747" s="273" t="s">
        <v>2860</v>
      </c>
      <c r="C2747" s="273" t="s">
        <v>2075</v>
      </c>
      <c r="D2747" s="273" t="s">
        <v>2862</v>
      </c>
      <c r="E2747" s="273" t="s">
        <v>2863</v>
      </c>
      <c r="F2747" s="273" t="s">
        <v>2864</v>
      </c>
      <c r="G2747" s="273" t="s">
        <v>2923</v>
      </c>
      <c r="H2747" s="273" t="s">
        <v>2880</v>
      </c>
      <c r="I2747" s="273" t="s">
        <v>2074</v>
      </c>
      <c r="J2747" s="273">
        <v>45684</v>
      </c>
      <c r="K2747" s="273">
        <v>45692</v>
      </c>
    </row>
    <row r="2748" spans="1:11" s="302" customFormat="1" ht="14.9" customHeight="1">
      <c r="A2748" s="273">
        <v>2150992631</v>
      </c>
      <c r="B2748" s="273" t="s">
        <v>2860</v>
      </c>
      <c r="C2748" s="273" t="s">
        <v>2078</v>
      </c>
      <c r="D2748" s="273" t="s">
        <v>2862</v>
      </c>
      <c r="E2748" s="273" t="s">
        <v>2863</v>
      </c>
      <c r="F2748" s="273" t="s">
        <v>2864</v>
      </c>
      <c r="G2748" s="273" t="s">
        <v>2923</v>
      </c>
      <c r="H2748" s="273" t="s">
        <v>2880</v>
      </c>
      <c r="I2748" s="273" t="s">
        <v>2077</v>
      </c>
      <c r="J2748" s="273">
        <v>45684</v>
      </c>
      <c r="K2748" s="273">
        <v>45692</v>
      </c>
    </row>
    <row r="2749" spans="1:11" s="302" customFormat="1" ht="14.9" customHeight="1">
      <c r="A2749" s="273">
        <v>2150992653</v>
      </c>
      <c r="B2749" s="273" t="s">
        <v>2860</v>
      </c>
      <c r="C2749" s="273" t="s">
        <v>2080</v>
      </c>
      <c r="D2749" s="273" t="s">
        <v>2862</v>
      </c>
      <c r="E2749" s="273" t="s">
        <v>2863</v>
      </c>
      <c r="F2749" s="273" t="s">
        <v>2864</v>
      </c>
      <c r="G2749" s="273" t="s">
        <v>2923</v>
      </c>
      <c r="H2749" s="273" t="s">
        <v>2975</v>
      </c>
      <c r="I2749" s="273" t="s">
        <v>2079</v>
      </c>
      <c r="J2749" s="273">
        <v>45684</v>
      </c>
      <c r="K2749" s="273">
        <v>45692</v>
      </c>
    </row>
    <row r="2750" spans="1:11" s="302" customFormat="1" ht="14.9" customHeight="1">
      <c r="A2750" s="273">
        <v>2150992495</v>
      </c>
      <c r="B2750" s="273" t="s">
        <v>2860</v>
      </c>
      <c r="C2750" s="273" t="s">
        <v>2082</v>
      </c>
      <c r="D2750" s="273" t="s">
        <v>2862</v>
      </c>
      <c r="E2750" s="273" t="s">
        <v>2863</v>
      </c>
      <c r="F2750" s="273" t="s">
        <v>2864</v>
      </c>
      <c r="G2750" s="273" t="s">
        <v>2923</v>
      </c>
      <c r="H2750" s="273" t="s">
        <v>2880</v>
      </c>
      <c r="I2750" s="273" t="s">
        <v>2077</v>
      </c>
      <c r="J2750" s="273">
        <v>45684</v>
      </c>
      <c r="K2750" s="273">
        <v>45692</v>
      </c>
    </row>
    <row r="2751" spans="1:11" s="302" customFormat="1" ht="14.9" customHeight="1">
      <c r="A2751" s="273">
        <v>2150992513</v>
      </c>
      <c r="B2751" s="273" t="s">
        <v>2860</v>
      </c>
      <c r="C2751" s="273" t="s">
        <v>2084</v>
      </c>
      <c r="D2751" s="273" t="s">
        <v>2862</v>
      </c>
      <c r="E2751" s="273" t="s">
        <v>2863</v>
      </c>
      <c r="F2751" s="273" t="s">
        <v>2864</v>
      </c>
      <c r="G2751" s="273" t="s">
        <v>2923</v>
      </c>
      <c r="H2751" s="273" t="s">
        <v>2975</v>
      </c>
      <c r="I2751" s="273" t="s">
        <v>2083</v>
      </c>
      <c r="J2751" s="273">
        <v>45684</v>
      </c>
      <c r="K2751" s="273">
        <v>45692</v>
      </c>
    </row>
    <row r="2752" spans="1:11" s="302" customFormat="1" ht="14.9" customHeight="1">
      <c r="A2752" s="273">
        <v>2150992519</v>
      </c>
      <c r="B2752" s="273" t="s">
        <v>2860</v>
      </c>
      <c r="C2752" s="273" t="s">
        <v>2087</v>
      </c>
      <c r="D2752" s="273" t="s">
        <v>2862</v>
      </c>
      <c r="E2752" s="273" t="s">
        <v>2863</v>
      </c>
      <c r="F2752" s="273" t="s">
        <v>2864</v>
      </c>
      <c r="G2752" s="273" t="s">
        <v>2923</v>
      </c>
      <c r="H2752" s="273" t="s">
        <v>2880</v>
      </c>
      <c r="I2752" s="273" t="s">
        <v>2086</v>
      </c>
      <c r="J2752" s="273">
        <v>45686</v>
      </c>
      <c r="K2752" s="273">
        <v>45694</v>
      </c>
    </row>
    <row r="2753" spans="1:11" s="302" customFormat="1" ht="14.9" customHeight="1">
      <c r="A2753" s="273">
        <v>2150993803</v>
      </c>
      <c r="B2753" s="273" t="s">
        <v>2860</v>
      </c>
      <c r="C2753" s="273" t="s">
        <v>2089</v>
      </c>
      <c r="D2753" s="273" t="s">
        <v>2862</v>
      </c>
      <c r="E2753" s="273" t="s">
        <v>2863</v>
      </c>
      <c r="F2753" s="273" t="s">
        <v>2864</v>
      </c>
      <c r="G2753" s="273" t="s">
        <v>2934</v>
      </c>
      <c r="H2753" s="273" t="s">
        <v>5365</v>
      </c>
      <c r="I2753" s="273" t="s">
        <v>2088</v>
      </c>
      <c r="J2753" s="273">
        <v>45687</v>
      </c>
      <c r="K2753" s="273">
        <v>45695</v>
      </c>
    </row>
    <row r="2754" spans="1:11" s="302" customFormat="1" ht="14.9" customHeight="1">
      <c r="A2754" s="273">
        <v>2151000488</v>
      </c>
      <c r="B2754" s="273" t="s">
        <v>2860</v>
      </c>
      <c r="C2754" s="273" t="s">
        <v>2102</v>
      </c>
      <c r="D2754" s="273" t="s">
        <v>2869</v>
      </c>
      <c r="E2754" s="273" t="s">
        <v>2863</v>
      </c>
      <c r="F2754" s="273" t="s">
        <v>2864</v>
      </c>
      <c r="G2754" s="273" t="s">
        <v>2943</v>
      </c>
      <c r="H2754" s="273" t="s">
        <v>7709</v>
      </c>
      <c r="I2754" s="273" t="s">
        <v>2101</v>
      </c>
      <c r="J2754" s="273">
        <v>45669</v>
      </c>
      <c r="K2754" s="273">
        <v>45677</v>
      </c>
    </row>
    <row r="2755" spans="1:11" s="302" customFormat="1" ht="14.9" customHeight="1">
      <c r="A2755" s="273">
        <v>2151001582</v>
      </c>
      <c r="B2755" s="273" t="s">
        <v>2860</v>
      </c>
      <c r="C2755" s="273" t="s">
        <v>2105</v>
      </c>
      <c r="D2755" s="273" t="s">
        <v>2869</v>
      </c>
      <c r="E2755" s="273" t="s">
        <v>2863</v>
      </c>
      <c r="F2755" s="273" t="s">
        <v>2864</v>
      </c>
      <c r="G2755" s="273" t="s">
        <v>2939</v>
      </c>
      <c r="H2755" s="273" t="s">
        <v>3907</v>
      </c>
      <c r="I2755" s="273" t="s">
        <v>1327</v>
      </c>
      <c r="J2755" s="273">
        <v>45672</v>
      </c>
      <c r="K2755" s="273">
        <v>45680</v>
      </c>
    </row>
    <row r="2756" spans="1:11" s="302" customFormat="1" ht="14.9" customHeight="1">
      <c r="A2756" s="273">
        <v>2151001593</v>
      </c>
      <c r="B2756" s="273" t="s">
        <v>2860</v>
      </c>
      <c r="C2756" s="273" t="s">
        <v>2107</v>
      </c>
      <c r="D2756" s="273" t="s">
        <v>2869</v>
      </c>
      <c r="E2756" s="273" t="s">
        <v>2863</v>
      </c>
      <c r="F2756" s="273" t="s">
        <v>2864</v>
      </c>
      <c r="G2756" s="273" t="s">
        <v>2923</v>
      </c>
      <c r="H2756" s="273" t="s">
        <v>7710</v>
      </c>
      <c r="I2756" s="273" t="s">
        <v>2106</v>
      </c>
      <c r="J2756" s="273">
        <v>45674</v>
      </c>
      <c r="K2756" s="273">
        <v>45682</v>
      </c>
    </row>
    <row r="2757" spans="1:11" s="302" customFormat="1" ht="14.9" customHeight="1">
      <c r="A2757" s="273">
        <v>2150964118</v>
      </c>
      <c r="B2757" s="273" t="s">
        <v>2860</v>
      </c>
      <c r="C2757" s="273" t="s">
        <v>1884</v>
      </c>
      <c r="D2757" s="273" t="s">
        <v>2862</v>
      </c>
      <c r="E2757" s="273" t="s">
        <v>2863</v>
      </c>
      <c r="F2757" s="273" t="s">
        <v>2864</v>
      </c>
      <c r="G2757" s="273" t="s">
        <v>2865</v>
      </c>
      <c r="H2757" s="273" t="s">
        <v>2880</v>
      </c>
      <c r="I2757" s="273" t="s">
        <v>7711</v>
      </c>
      <c r="J2757" s="273">
        <v>45674</v>
      </c>
      <c r="K2757" s="273">
        <v>45682</v>
      </c>
    </row>
    <row r="2758" spans="1:11" s="302" customFormat="1" ht="14.9" customHeight="1">
      <c r="A2758" s="273">
        <v>2150944651</v>
      </c>
      <c r="B2758" s="273" t="s">
        <v>2860</v>
      </c>
      <c r="C2758" s="273" t="s">
        <v>1880</v>
      </c>
      <c r="D2758" s="273" t="s">
        <v>2876</v>
      </c>
      <c r="E2758" s="273" t="s">
        <v>2863</v>
      </c>
      <c r="F2758" s="273" t="s">
        <v>2864</v>
      </c>
      <c r="G2758" s="273" t="s">
        <v>2865</v>
      </c>
      <c r="H2758" s="273" t="s">
        <v>3464</v>
      </c>
      <c r="I2758" s="273" t="s">
        <v>7712</v>
      </c>
      <c r="J2758" s="273">
        <v>45677</v>
      </c>
      <c r="K2758" s="273">
        <v>45685</v>
      </c>
    </row>
    <row r="2759" spans="1:11" s="302" customFormat="1" ht="14.9" customHeight="1">
      <c r="A2759" s="273">
        <v>2150935929</v>
      </c>
      <c r="B2759" s="273" t="s">
        <v>2860</v>
      </c>
      <c r="C2759" s="273" t="s">
        <v>1932</v>
      </c>
      <c r="D2759" s="273" t="s">
        <v>2869</v>
      </c>
      <c r="E2759" s="273" t="s">
        <v>2863</v>
      </c>
      <c r="F2759" s="273" t="s">
        <v>2864</v>
      </c>
      <c r="G2759" s="273" t="s">
        <v>2865</v>
      </c>
      <c r="H2759" s="273" t="s">
        <v>2978</v>
      </c>
      <c r="I2759" s="273" t="s">
        <v>7713</v>
      </c>
      <c r="J2759" s="273">
        <v>45677</v>
      </c>
      <c r="K2759" s="273">
        <v>45685</v>
      </c>
    </row>
    <row r="2760" spans="1:11" s="302" customFormat="1" ht="14.9" customHeight="1">
      <c r="A2760" s="273">
        <v>2150922899</v>
      </c>
      <c r="B2760" s="273" t="s">
        <v>2860</v>
      </c>
      <c r="C2760" s="273" t="s">
        <v>1916</v>
      </c>
      <c r="D2760" s="273" t="s">
        <v>2862</v>
      </c>
      <c r="E2760" s="273" t="s">
        <v>2863</v>
      </c>
      <c r="F2760" s="273" t="s">
        <v>2864</v>
      </c>
      <c r="G2760" s="273" t="s">
        <v>2865</v>
      </c>
      <c r="H2760" s="273" t="s">
        <v>4865</v>
      </c>
      <c r="I2760" s="273" t="s">
        <v>7714</v>
      </c>
      <c r="J2760" s="273">
        <v>45677</v>
      </c>
      <c r="K2760" s="273">
        <v>45685</v>
      </c>
    </row>
    <row r="2761" spans="1:11" s="302" customFormat="1" ht="14.9" customHeight="1">
      <c r="A2761" s="273">
        <v>2150923012</v>
      </c>
      <c r="B2761" s="273" t="s">
        <v>2860</v>
      </c>
      <c r="C2761" s="273" t="s">
        <v>1937</v>
      </c>
      <c r="D2761" s="273" t="s">
        <v>2862</v>
      </c>
      <c r="E2761" s="273" t="s">
        <v>2863</v>
      </c>
      <c r="F2761" s="273" t="s">
        <v>2864</v>
      </c>
      <c r="G2761" s="273" t="s">
        <v>2865</v>
      </c>
      <c r="H2761" s="273" t="s">
        <v>4356</v>
      </c>
      <c r="I2761" s="273" t="s">
        <v>7715</v>
      </c>
      <c r="J2761" s="273">
        <v>45677</v>
      </c>
      <c r="K2761" s="273">
        <v>45685</v>
      </c>
    </row>
    <row r="2762" spans="1:11" s="302" customFormat="1" ht="14.9" customHeight="1">
      <c r="A2762" s="273">
        <v>2150929593</v>
      </c>
      <c r="B2762" s="273" t="s">
        <v>2860</v>
      </c>
      <c r="C2762" s="273" t="s">
        <v>1950</v>
      </c>
      <c r="D2762" s="273" t="s">
        <v>2862</v>
      </c>
      <c r="E2762" s="273" t="s">
        <v>2863</v>
      </c>
      <c r="F2762" s="273" t="s">
        <v>2864</v>
      </c>
      <c r="G2762" s="273" t="s">
        <v>2865</v>
      </c>
      <c r="H2762" s="273" t="s">
        <v>4356</v>
      </c>
      <c r="I2762" s="273" t="s">
        <v>7716</v>
      </c>
      <c r="J2762" s="273">
        <v>45678</v>
      </c>
      <c r="K2762" s="273">
        <v>45686</v>
      </c>
    </row>
    <row r="2763" spans="1:11" s="302" customFormat="1" ht="14.9" customHeight="1">
      <c r="A2763" s="273">
        <v>2151003108</v>
      </c>
      <c r="B2763" s="273" t="s">
        <v>2860</v>
      </c>
      <c r="C2763" s="273" t="s">
        <v>2110</v>
      </c>
      <c r="D2763" s="273" t="s">
        <v>2869</v>
      </c>
      <c r="E2763" s="273" t="s">
        <v>2863</v>
      </c>
      <c r="F2763" s="273" t="s">
        <v>2864</v>
      </c>
      <c r="G2763" s="273" t="s">
        <v>2923</v>
      </c>
      <c r="H2763" s="273" t="s">
        <v>6732</v>
      </c>
      <c r="I2763" s="273" t="s">
        <v>2109</v>
      </c>
      <c r="J2763" s="273">
        <v>45679</v>
      </c>
      <c r="K2763" s="273">
        <v>45687</v>
      </c>
    </row>
    <row r="2764" spans="1:11" s="302" customFormat="1" ht="14.9" customHeight="1">
      <c r="A2764" s="273">
        <v>2150975290</v>
      </c>
      <c r="B2764" s="273" t="s">
        <v>2860</v>
      </c>
      <c r="C2764" s="273" t="s">
        <v>1977</v>
      </c>
      <c r="D2764" s="273" t="s">
        <v>2862</v>
      </c>
      <c r="E2764" s="273" t="s">
        <v>2863</v>
      </c>
      <c r="F2764" s="273" t="s">
        <v>2864</v>
      </c>
      <c r="G2764" s="273" t="s">
        <v>2865</v>
      </c>
      <c r="H2764" s="273" t="s">
        <v>2880</v>
      </c>
      <c r="I2764" s="273" t="s">
        <v>7717</v>
      </c>
      <c r="J2764" s="273">
        <v>45684</v>
      </c>
      <c r="K2764" s="273">
        <v>45692</v>
      </c>
    </row>
    <row r="2765" spans="1:11" s="302" customFormat="1" ht="14.9" customHeight="1">
      <c r="A2765" s="273">
        <v>2151003350</v>
      </c>
      <c r="B2765" s="273" t="s">
        <v>2860</v>
      </c>
      <c r="C2765" s="273" t="s">
        <v>2114</v>
      </c>
      <c r="D2765" s="273" t="s">
        <v>2862</v>
      </c>
      <c r="E2765" s="273" t="s">
        <v>2863</v>
      </c>
      <c r="F2765" s="273" t="s">
        <v>2864</v>
      </c>
      <c r="G2765" s="273" t="s">
        <v>2954</v>
      </c>
      <c r="H2765" s="273" t="s">
        <v>2935</v>
      </c>
      <c r="I2765" s="273" t="s">
        <v>2113</v>
      </c>
      <c r="J2765" s="273">
        <v>45685</v>
      </c>
      <c r="K2765" s="273">
        <v>45693</v>
      </c>
    </row>
    <row r="2766" spans="1:11" s="302" customFormat="1" ht="14.9" customHeight="1">
      <c r="A2766" s="273">
        <v>2151003430</v>
      </c>
      <c r="B2766" s="273" t="s">
        <v>2860</v>
      </c>
      <c r="C2766" s="273" t="s">
        <v>2117</v>
      </c>
      <c r="D2766" s="273" t="s">
        <v>2862</v>
      </c>
      <c r="E2766" s="273" t="s">
        <v>2863</v>
      </c>
      <c r="F2766" s="273" t="s">
        <v>2864</v>
      </c>
      <c r="G2766" s="273" t="s">
        <v>2954</v>
      </c>
      <c r="H2766" s="273" t="s">
        <v>2935</v>
      </c>
      <c r="I2766" s="273" t="s">
        <v>2116</v>
      </c>
      <c r="J2766" s="273">
        <v>45685</v>
      </c>
      <c r="K2766" s="273">
        <v>45693</v>
      </c>
    </row>
    <row r="2767" spans="1:11" s="302" customFormat="1" ht="14.9" customHeight="1">
      <c r="A2767" s="273">
        <v>2151003143</v>
      </c>
      <c r="B2767" s="273" t="s">
        <v>2860</v>
      </c>
      <c r="C2767" s="273" t="s">
        <v>2118</v>
      </c>
      <c r="D2767" s="273" t="s">
        <v>2869</v>
      </c>
      <c r="E2767" s="273" t="s">
        <v>2863</v>
      </c>
      <c r="F2767" s="273" t="s">
        <v>2864</v>
      </c>
      <c r="G2767" s="273" t="s">
        <v>2923</v>
      </c>
      <c r="H2767" s="273" t="s">
        <v>6732</v>
      </c>
      <c r="I2767" s="273" t="s">
        <v>2109</v>
      </c>
      <c r="J2767" s="273">
        <v>45693</v>
      </c>
      <c r="K2767" s="273">
        <v>45701</v>
      </c>
    </row>
    <row r="2768" spans="1:11" s="302" customFormat="1" ht="14.9" customHeight="1">
      <c r="A2768" s="273">
        <v>2151003163</v>
      </c>
      <c r="B2768" s="273" t="s">
        <v>2860</v>
      </c>
      <c r="C2768" s="273" t="s">
        <v>2119</v>
      </c>
      <c r="D2768" s="273" t="s">
        <v>2869</v>
      </c>
      <c r="E2768" s="273" t="s">
        <v>2863</v>
      </c>
      <c r="F2768" s="273" t="s">
        <v>2864</v>
      </c>
      <c r="G2768" s="273" t="s">
        <v>2923</v>
      </c>
      <c r="H2768" s="273" t="s">
        <v>6732</v>
      </c>
      <c r="I2768" s="273" t="s">
        <v>2109</v>
      </c>
      <c r="J2768" s="273">
        <v>45693</v>
      </c>
      <c r="K2768" s="273">
        <v>45701</v>
      </c>
    </row>
    <row r="2769" spans="1:11" s="302" customFormat="1" ht="14.9" customHeight="1">
      <c r="A2769" s="273">
        <v>2151003184</v>
      </c>
      <c r="B2769" s="273" t="s">
        <v>2860</v>
      </c>
      <c r="C2769" s="273" t="s">
        <v>2120</v>
      </c>
      <c r="D2769" s="273" t="s">
        <v>2869</v>
      </c>
      <c r="E2769" s="273" t="s">
        <v>2863</v>
      </c>
      <c r="F2769" s="273" t="s">
        <v>2864</v>
      </c>
      <c r="G2769" s="273" t="s">
        <v>2923</v>
      </c>
      <c r="H2769" s="273" t="s">
        <v>6732</v>
      </c>
      <c r="I2769" s="273" t="s">
        <v>2109</v>
      </c>
      <c r="J2769" s="273">
        <v>45693</v>
      </c>
      <c r="K2769" s="273">
        <v>45701</v>
      </c>
    </row>
    <row r="2770" spans="1:11" s="302" customFormat="1" ht="14.9" customHeight="1">
      <c r="A2770" s="273">
        <v>2151008569</v>
      </c>
      <c r="B2770" s="273" t="s">
        <v>2860</v>
      </c>
      <c r="C2770" s="273" t="s">
        <v>2130</v>
      </c>
      <c r="D2770" s="273" t="s">
        <v>2869</v>
      </c>
      <c r="E2770" s="273" t="s">
        <v>2863</v>
      </c>
      <c r="F2770" s="273" t="s">
        <v>2864</v>
      </c>
      <c r="G2770" s="273" t="s">
        <v>2923</v>
      </c>
      <c r="H2770" s="273" t="s">
        <v>7718</v>
      </c>
      <c r="I2770" s="273" t="s">
        <v>2129</v>
      </c>
      <c r="J2770" s="274">
        <v>45671</v>
      </c>
      <c r="K2770" s="274">
        <v>45679</v>
      </c>
    </row>
    <row r="2771" spans="1:11" s="302" customFormat="1" ht="14.9" customHeight="1">
      <c r="A2771" s="273">
        <v>2151009146</v>
      </c>
      <c r="B2771" s="273" t="s">
        <v>2860</v>
      </c>
      <c r="C2771" s="273" t="s">
        <v>2132</v>
      </c>
      <c r="D2771" s="273" t="s">
        <v>2869</v>
      </c>
      <c r="E2771" s="273" t="s">
        <v>2863</v>
      </c>
      <c r="F2771" s="273" t="s">
        <v>2864</v>
      </c>
      <c r="G2771" s="273" t="s">
        <v>2923</v>
      </c>
      <c r="H2771" s="273" t="s">
        <v>7248</v>
      </c>
      <c r="I2771" s="273" t="s">
        <v>2131</v>
      </c>
      <c r="J2771" s="274">
        <v>45672</v>
      </c>
      <c r="K2771" s="274">
        <v>45680</v>
      </c>
    </row>
    <row r="2772" spans="1:11" s="302" customFormat="1" ht="14.9" customHeight="1">
      <c r="A2772" s="273">
        <v>2151011494</v>
      </c>
      <c r="B2772" s="273" t="s">
        <v>2860</v>
      </c>
      <c r="C2772" s="273" t="s">
        <v>2137</v>
      </c>
      <c r="D2772" s="273" t="s">
        <v>2869</v>
      </c>
      <c r="E2772" s="273" t="s">
        <v>2863</v>
      </c>
      <c r="F2772" s="273" t="s">
        <v>2864</v>
      </c>
      <c r="G2772" s="273" t="s">
        <v>2954</v>
      </c>
      <c r="H2772" s="273" t="s">
        <v>7269</v>
      </c>
      <c r="I2772" s="273" t="s">
        <v>2136</v>
      </c>
      <c r="J2772" s="274">
        <v>45688</v>
      </c>
      <c r="K2772" s="274">
        <v>45696</v>
      </c>
    </row>
    <row r="2773" spans="1:11" s="302" customFormat="1" ht="14.9" customHeight="1">
      <c r="A2773" s="273">
        <v>2151010723</v>
      </c>
      <c r="B2773" s="273" t="s">
        <v>2860</v>
      </c>
      <c r="C2773" s="273" t="s">
        <v>2143</v>
      </c>
      <c r="D2773" s="273" t="s">
        <v>2869</v>
      </c>
      <c r="E2773" s="273" t="s">
        <v>2863</v>
      </c>
      <c r="F2773" s="273" t="s">
        <v>2864</v>
      </c>
      <c r="G2773" s="273" t="s">
        <v>2939</v>
      </c>
      <c r="H2773" s="273" t="s">
        <v>4046</v>
      </c>
      <c r="I2773" s="273" t="s">
        <v>2142</v>
      </c>
      <c r="J2773" s="274">
        <v>45692</v>
      </c>
      <c r="K2773" s="274">
        <v>45700</v>
      </c>
    </row>
    <row r="2774" spans="1:11" s="302" customFormat="1" ht="14.9" customHeight="1">
      <c r="A2774" s="273">
        <v>2151011552</v>
      </c>
      <c r="B2774" s="273" t="s">
        <v>2860</v>
      </c>
      <c r="C2774" s="273" t="s">
        <v>2139</v>
      </c>
      <c r="D2774" s="273" t="s">
        <v>2869</v>
      </c>
      <c r="E2774" s="273" t="s">
        <v>2863</v>
      </c>
      <c r="F2774" s="273" t="s">
        <v>2864</v>
      </c>
      <c r="G2774" s="273" t="s">
        <v>2954</v>
      </c>
      <c r="H2774" s="273" t="s">
        <v>7269</v>
      </c>
      <c r="I2774" s="273" t="s">
        <v>2136</v>
      </c>
      <c r="J2774" s="274">
        <v>45692</v>
      </c>
      <c r="K2774" s="274">
        <v>45700</v>
      </c>
    </row>
    <row r="2775" spans="1:11" s="302" customFormat="1" ht="14.9" customHeight="1">
      <c r="A2775" s="273">
        <v>2151024213</v>
      </c>
      <c r="B2775" s="273" t="s">
        <v>2860</v>
      </c>
      <c r="C2775" s="273" t="s">
        <v>2151</v>
      </c>
      <c r="D2775" s="273" t="s">
        <v>2869</v>
      </c>
      <c r="E2775" s="273" t="s">
        <v>2863</v>
      </c>
      <c r="F2775" s="273" t="s">
        <v>2864</v>
      </c>
      <c r="G2775" s="273" t="s">
        <v>2911</v>
      </c>
      <c r="H2775" s="273" t="s">
        <v>3122</v>
      </c>
      <c r="I2775" s="273" t="s">
        <v>2150</v>
      </c>
      <c r="J2775" s="274">
        <v>45673</v>
      </c>
      <c r="K2775" s="274">
        <v>45681</v>
      </c>
    </row>
    <row r="2776" spans="1:11" s="302" customFormat="1" ht="14.9" customHeight="1">
      <c r="A2776" s="273">
        <v>2151024222</v>
      </c>
      <c r="B2776" s="273" t="s">
        <v>2860</v>
      </c>
      <c r="C2776" s="273" t="s">
        <v>2153</v>
      </c>
      <c r="D2776" s="273" t="s">
        <v>2869</v>
      </c>
      <c r="E2776" s="273" t="s">
        <v>2863</v>
      </c>
      <c r="F2776" s="273" t="s">
        <v>2864</v>
      </c>
      <c r="G2776" s="273" t="s">
        <v>2911</v>
      </c>
      <c r="H2776" s="273" t="s">
        <v>3122</v>
      </c>
      <c r="I2776" s="273" t="s">
        <v>2150</v>
      </c>
      <c r="J2776" s="274">
        <v>45673</v>
      </c>
      <c r="K2776" s="274">
        <v>45681</v>
      </c>
    </row>
    <row r="2777" spans="1:11" s="302" customFormat="1" ht="14.9" customHeight="1">
      <c r="A2777" s="273">
        <v>2151024231</v>
      </c>
      <c r="B2777" s="273" t="s">
        <v>2860</v>
      </c>
      <c r="C2777" s="273" t="s">
        <v>2155</v>
      </c>
      <c r="D2777" s="273" t="s">
        <v>2869</v>
      </c>
      <c r="E2777" s="273" t="s">
        <v>2863</v>
      </c>
      <c r="F2777" s="273" t="s">
        <v>2864</v>
      </c>
      <c r="G2777" s="273" t="s">
        <v>2911</v>
      </c>
      <c r="H2777" s="273" t="s">
        <v>3122</v>
      </c>
      <c r="I2777" s="273" t="s">
        <v>2150</v>
      </c>
      <c r="J2777" s="274">
        <v>45673</v>
      </c>
      <c r="K2777" s="274">
        <v>45681</v>
      </c>
    </row>
    <row r="2778" spans="1:11" s="302" customFormat="1" ht="14.9" customHeight="1">
      <c r="A2778" s="273">
        <v>2151020363</v>
      </c>
      <c r="B2778" s="273" t="s">
        <v>2860</v>
      </c>
      <c r="C2778" s="273" t="s">
        <v>2158</v>
      </c>
      <c r="D2778" s="273" t="s">
        <v>2869</v>
      </c>
      <c r="E2778" s="273" t="s">
        <v>2863</v>
      </c>
      <c r="F2778" s="273" t="s">
        <v>2864</v>
      </c>
      <c r="G2778" s="273" t="s">
        <v>2902</v>
      </c>
      <c r="H2778" s="273" t="s">
        <v>2978</v>
      </c>
      <c r="I2778" s="273" t="s">
        <v>2157</v>
      </c>
      <c r="J2778" s="274">
        <v>45673</v>
      </c>
      <c r="K2778" s="274">
        <v>45681</v>
      </c>
    </row>
    <row r="2779" spans="1:11" s="302" customFormat="1" ht="14.9" customHeight="1">
      <c r="A2779" s="273">
        <v>2151024305</v>
      </c>
      <c r="B2779" s="273" t="s">
        <v>2860</v>
      </c>
      <c r="C2779" s="273" t="s">
        <v>2161</v>
      </c>
      <c r="D2779" s="273" t="s">
        <v>2869</v>
      </c>
      <c r="E2779" s="273" t="s">
        <v>2863</v>
      </c>
      <c r="F2779" s="273" t="s">
        <v>2864</v>
      </c>
      <c r="G2779" s="273" t="s">
        <v>2911</v>
      </c>
      <c r="H2779" s="273" t="s">
        <v>2978</v>
      </c>
      <c r="I2779" s="273" t="s">
        <v>2160</v>
      </c>
      <c r="J2779" s="274">
        <v>45678</v>
      </c>
      <c r="K2779" s="274">
        <v>45686</v>
      </c>
    </row>
    <row r="2780" spans="1:11" s="302" customFormat="1" ht="14.9" customHeight="1">
      <c r="A2780" s="273">
        <v>2151024319</v>
      </c>
      <c r="B2780" s="273" t="s">
        <v>2860</v>
      </c>
      <c r="C2780" s="273" t="s">
        <v>2164</v>
      </c>
      <c r="D2780" s="273" t="s">
        <v>2869</v>
      </c>
      <c r="E2780" s="273" t="s">
        <v>2863</v>
      </c>
      <c r="F2780" s="273" t="s">
        <v>2864</v>
      </c>
      <c r="G2780" s="273" t="s">
        <v>2911</v>
      </c>
      <c r="H2780" s="273" t="s">
        <v>7719</v>
      </c>
      <c r="I2780" s="273" t="s">
        <v>2163</v>
      </c>
      <c r="J2780" s="274">
        <v>45680</v>
      </c>
      <c r="K2780" s="274">
        <v>45688</v>
      </c>
    </row>
    <row r="2781" spans="1:11" s="302" customFormat="1" ht="14.9" customHeight="1">
      <c r="A2781" s="273">
        <v>2151024241</v>
      </c>
      <c r="B2781" s="273" t="s">
        <v>2860</v>
      </c>
      <c r="C2781" s="273" t="s">
        <v>2167</v>
      </c>
      <c r="D2781" s="273" t="s">
        <v>2869</v>
      </c>
      <c r="E2781" s="273" t="s">
        <v>2863</v>
      </c>
      <c r="F2781" s="273" t="s">
        <v>2864</v>
      </c>
      <c r="G2781" s="273" t="s">
        <v>2954</v>
      </c>
      <c r="H2781" s="273" t="s">
        <v>3361</v>
      </c>
      <c r="I2781" s="273" t="s">
        <v>2166</v>
      </c>
      <c r="J2781" s="274">
        <v>45694</v>
      </c>
      <c r="K2781" s="274">
        <v>45702</v>
      </c>
    </row>
    <row r="2782" spans="1:11" s="302" customFormat="1" ht="14.9" customHeight="1">
      <c r="A2782" s="273">
        <v>2151024271</v>
      </c>
      <c r="B2782" s="273" t="s">
        <v>2860</v>
      </c>
      <c r="C2782" s="273" t="s">
        <v>2169</v>
      </c>
      <c r="D2782" s="273" t="s">
        <v>2869</v>
      </c>
      <c r="E2782" s="273" t="s">
        <v>2863</v>
      </c>
      <c r="F2782" s="273" t="s">
        <v>2864</v>
      </c>
      <c r="G2782" s="273" t="s">
        <v>2954</v>
      </c>
      <c r="H2782" s="273" t="s">
        <v>3361</v>
      </c>
      <c r="I2782" s="273" t="s">
        <v>2166</v>
      </c>
      <c r="J2782" s="274">
        <v>45698</v>
      </c>
      <c r="K2782" s="274">
        <v>45706</v>
      </c>
    </row>
    <row r="2783" spans="1:11" s="302" customFormat="1" ht="14.9" customHeight="1">
      <c r="A2783" s="273">
        <v>2151020555</v>
      </c>
      <c r="B2783" s="273" t="s">
        <v>2860</v>
      </c>
      <c r="C2783" s="273" t="s">
        <v>2148</v>
      </c>
      <c r="D2783" s="273" t="s">
        <v>2876</v>
      </c>
      <c r="E2783" s="273" t="s">
        <v>2863</v>
      </c>
      <c r="F2783" s="273" t="s">
        <v>2864</v>
      </c>
      <c r="G2783" s="273" t="s">
        <v>2865</v>
      </c>
      <c r="H2783" s="273" t="s">
        <v>7720</v>
      </c>
      <c r="I2783" s="273" t="s">
        <v>7721</v>
      </c>
      <c r="J2783" s="274">
        <v>45698</v>
      </c>
      <c r="K2783" s="274">
        <v>45706</v>
      </c>
    </row>
    <row r="2784" spans="1:11" s="302" customFormat="1" ht="14.9" customHeight="1">
      <c r="A2784" s="273">
        <v>2151030511</v>
      </c>
      <c r="B2784" s="273" t="s">
        <v>2860</v>
      </c>
      <c r="C2784" s="273" t="s">
        <v>2172</v>
      </c>
      <c r="D2784" s="273" t="s">
        <v>2869</v>
      </c>
      <c r="E2784" s="273" t="s">
        <v>2863</v>
      </c>
      <c r="F2784" s="273" t="s">
        <v>2864</v>
      </c>
      <c r="G2784" s="273" t="s">
        <v>3444</v>
      </c>
      <c r="H2784" s="273" t="s">
        <v>5425</v>
      </c>
      <c r="I2784" s="273" t="s">
        <v>2171</v>
      </c>
      <c r="J2784" s="274">
        <v>45674</v>
      </c>
      <c r="K2784" s="274">
        <v>45682</v>
      </c>
    </row>
    <row r="2785" spans="1:15" s="302" customFormat="1" ht="14.9" customHeight="1">
      <c r="A2785" s="273">
        <v>2151030611</v>
      </c>
      <c r="B2785" s="273" t="s">
        <v>2860</v>
      </c>
      <c r="C2785" s="273" t="s">
        <v>2175</v>
      </c>
      <c r="D2785" s="273" t="s">
        <v>2869</v>
      </c>
      <c r="E2785" s="273" t="s">
        <v>2863</v>
      </c>
      <c r="F2785" s="273" t="s">
        <v>2864</v>
      </c>
      <c r="G2785" s="273" t="s">
        <v>2923</v>
      </c>
      <c r="H2785" s="273" t="s">
        <v>2978</v>
      </c>
      <c r="I2785" s="273" t="s">
        <v>2174</v>
      </c>
      <c r="J2785" s="274">
        <v>45675</v>
      </c>
      <c r="K2785" s="274">
        <v>45683</v>
      </c>
    </row>
    <row r="2786" spans="1:15" s="302" customFormat="1" ht="14.9" customHeight="1">
      <c r="A2786" s="273">
        <v>2151030860</v>
      </c>
      <c r="B2786" s="273" t="s">
        <v>2860</v>
      </c>
      <c r="C2786" s="273" t="s">
        <v>2178</v>
      </c>
      <c r="D2786" s="273" t="s">
        <v>2869</v>
      </c>
      <c r="E2786" s="273" t="s">
        <v>2863</v>
      </c>
      <c r="F2786" s="273" t="s">
        <v>2864</v>
      </c>
      <c r="G2786" s="273" t="s">
        <v>2923</v>
      </c>
      <c r="H2786" s="273" t="s">
        <v>4374</v>
      </c>
      <c r="I2786" s="273" t="s">
        <v>2177</v>
      </c>
      <c r="J2786" s="274">
        <v>45678</v>
      </c>
      <c r="K2786" s="274">
        <v>45686</v>
      </c>
    </row>
    <row r="2787" spans="1:15" s="302" customFormat="1" ht="14.9" customHeight="1">
      <c r="A2787" s="273">
        <v>2151031052</v>
      </c>
      <c r="B2787" s="273" t="s">
        <v>2860</v>
      </c>
      <c r="C2787" s="273" t="s">
        <v>2181</v>
      </c>
      <c r="D2787" s="273" t="s">
        <v>2869</v>
      </c>
      <c r="E2787" s="273" t="s">
        <v>2863</v>
      </c>
      <c r="F2787" s="273" t="s">
        <v>2864</v>
      </c>
      <c r="G2787" s="273" t="s">
        <v>2923</v>
      </c>
      <c r="H2787" s="273" t="s">
        <v>3026</v>
      </c>
      <c r="I2787" s="273" t="s">
        <v>2180</v>
      </c>
      <c r="J2787" s="274">
        <v>45679</v>
      </c>
      <c r="K2787" s="274">
        <v>45687</v>
      </c>
    </row>
    <row r="2788" spans="1:15" s="302" customFormat="1" ht="14.9" customHeight="1">
      <c r="A2788" s="273">
        <v>2151042965</v>
      </c>
      <c r="B2788" s="273" t="s">
        <v>2860</v>
      </c>
      <c r="C2788" s="273" t="s">
        <v>2184</v>
      </c>
      <c r="D2788" s="273" t="s">
        <v>2869</v>
      </c>
      <c r="E2788" s="273" t="s">
        <v>2863</v>
      </c>
      <c r="F2788" s="273" t="s">
        <v>2864</v>
      </c>
      <c r="G2788" s="273" t="s">
        <v>2923</v>
      </c>
      <c r="H2788" s="273" t="s">
        <v>2978</v>
      </c>
      <c r="I2788" s="273" t="s">
        <v>2183</v>
      </c>
      <c r="J2788" s="274">
        <v>45671</v>
      </c>
      <c r="K2788" s="274">
        <v>45679</v>
      </c>
    </row>
    <row r="2789" spans="1:15" s="302" customFormat="1" ht="14.9" customHeight="1">
      <c r="A2789" s="273">
        <v>2151042145</v>
      </c>
      <c r="B2789" s="273" t="s">
        <v>2860</v>
      </c>
      <c r="C2789" s="273" t="s">
        <v>2187</v>
      </c>
      <c r="D2789" s="273" t="s">
        <v>2869</v>
      </c>
      <c r="E2789" s="273" t="s">
        <v>2863</v>
      </c>
      <c r="F2789" s="273" t="s">
        <v>2864</v>
      </c>
      <c r="G2789" s="273" t="s">
        <v>2923</v>
      </c>
      <c r="H2789" s="273" t="s">
        <v>2978</v>
      </c>
      <c r="I2789" s="273" t="s">
        <v>2186</v>
      </c>
      <c r="J2789" s="274">
        <v>45679</v>
      </c>
      <c r="K2789" s="274">
        <v>45687</v>
      </c>
    </row>
    <row r="2790" spans="1:15" s="302" customFormat="1" ht="14.9" customHeight="1">
      <c r="A2790" s="273">
        <v>2151041170</v>
      </c>
      <c r="B2790" s="273" t="s">
        <v>2860</v>
      </c>
      <c r="C2790" s="273" t="s">
        <v>2189</v>
      </c>
      <c r="D2790" s="273" t="s">
        <v>2876</v>
      </c>
      <c r="E2790" s="273" t="s">
        <v>2863</v>
      </c>
      <c r="F2790" s="273" t="s">
        <v>2864</v>
      </c>
      <c r="G2790" s="273" t="s">
        <v>3270</v>
      </c>
      <c r="H2790" s="273" t="s">
        <v>2927</v>
      </c>
      <c r="I2790" s="273" t="s">
        <v>2188</v>
      </c>
      <c r="J2790" s="274">
        <v>45698</v>
      </c>
      <c r="K2790" s="274">
        <v>45706</v>
      </c>
    </row>
    <row r="2791" spans="1:15" s="302" customFormat="1" ht="14.9" customHeight="1">
      <c r="A2791" s="298">
        <v>2151046627</v>
      </c>
      <c r="B2791" s="298" t="s">
        <v>2860</v>
      </c>
      <c r="C2791" s="299" t="s">
        <v>1911</v>
      </c>
      <c r="D2791" s="298" t="s">
        <v>2876</v>
      </c>
      <c r="E2791" s="298" t="s">
        <v>2863</v>
      </c>
      <c r="F2791" s="298" t="s">
        <v>2864</v>
      </c>
      <c r="G2791" s="298" t="s">
        <v>2865</v>
      </c>
      <c r="H2791" s="298" t="s">
        <v>3464</v>
      </c>
      <c r="I2791" s="298" t="s">
        <v>7722</v>
      </c>
      <c r="J2791" s="300">
        <v>45677</v>
      </c>
      <c r="K2791" s="300">
        <v>45685</v>
      </c>
      <c r="L2791" s="298"/>
      <c r="M2791" s="298"/>
      <c r="N2791" s="298"/>
      <c r="O2791" s="298"/>
    </row>
    <row r="2792" spans="1:15" ht="14.9" customHeight="1">
      <c r="A2792" s="298">
        <v>2151033988</v>
      </c>
      <c r="B2792" s="298" t="s">
        <v>2860</v>
      </c>
      <c r="C2792" s="299" t="s">
        <v>2095</v>
      </c>
      <c r="D2792" s="298" t="s">
        <v>2862</v>
      </c>
      <c r="E2792" s="298" t="s">
        <v>2863</v>
      </c>
      <c r="F2792" s="298" t="s">
        <v>2864</v>
      </c>
      <c r="G2792" s="298" t="s">
        <v>2865</v>
      </c>
      <c r="H2792" s="298" t="s">
        <v>4356</v>
      </c>
      <c r="I2792" s="298" t="s">
        <v>7723</v>
      </c>
      <c r="J2792" s="300">
        <v>45694</v>
      </c>
      <c r="K2792" s="300">
        <v>45702</v>
      </c>
    </row>
    <row r="2793" spans="1:15" ht="14.9" customHeight="1">
      <c r="A2793" s="298">
        <v>2151056049</v>
      </c>
      <c r="B2793" s="298" t="s">
        <v>2860</v>
      </c>
      <c r="C2793" s="299" t="s">
        <v>2100</v>
      </c>
      <c r="D2793" s="298" t="s">
        <v>2876</v>
      </c>
      <c r="E2793" s="298" t="s">
        <v>2863</v>
      </c>
      <c r="F2793" s="298" t="s">
        <v>2864</v>
      </c>
      <c r="G2793" s="298" t="s">
        <v>2865</v>
      </c>
      <c r="H2793" s="298" t="s">
        <v>3546</v>
      </c>
      <c r="I2793" s="298" t="s">
        <v>7724</v>
      </c>
      <c r="J2793" s="300">
        <v>45694</v>
      </c>
      <c r="K2793" s="300">
        <v>45702</v>
      </c>
    </row>
    <row r="2794" spans="1:15" ht="14.9" customHeight="1">
      <c r="A2794" s="298">
        <v>2151058875</v>
      </c>
      <c r="B2794" s="298" t="s">
        <v>2860</v>
      </c>
      <c r="C2794" s="299" t="s">
        <v>2193</v>
      </c>
      <c r="D2794" s="298" t="s">
        <v>2869</v>
      </c>
      <c r="E2794" s="298" t="s">
        <v>2863</v>
      </c>
      <c r="F2794" s="298" t="s">
        <v>2864</v>
      </c>
      <c r="G2794" s="298" t="s">
        <v>2923</v>
      </c>
      <c r="H2794" s="298" t="s">
        <v>3247</v>
      </c>
      <c r="I2794" s="298" t="s">
        <v>2192</v>
      </c>
      <c r="J2794" s="300">
        <v>45678</v>
      </c>
      <c r="K2794" s="300">
        <v>45686</v>
      </c>
    </row>
    <row r="2795" spans="1:15" ht="14.9" customHeight="1">
      <c r="A2795" s="298">
        <v>2151064568</v>
      </c>
      <c r="B2795" s="298" t="s">
        <v>2860</v>
      </c>
      <c r="C2795" s="299" t="s">
        <v>2196</v>
      </c>
      <c r="D2795" s="298" t="s">
        <v>2869</v>
      </c>
      <c r="E2795" s="298" t="s">
        <v>2863</v>
      </c>
      <c r="F2795" s="298" t="s">
        <v>2864</v>
      </c>
      <c r="G2795" s="298" t="s">
        <v>3644</v>
      </c>
      <c r="H2795" s="298" t="s">
        <v>3399</v>
      </c>
      <c r="I2795" s="298" t="s">
        <v>2195</v>
      </c>
      <c r="J2795" s="300">
        <v>45680</v>
      </c>
      <c r="K2795" s="300">
        <v>45688</v>
      </c>
    </row>
    <row r="2796" spans="1:15" ht="14.9" customHeight="1">
      <c r="A2796" s="298">
        <v>2151066388</v>
      </c>
      <c r="B2796" s="298" t="s">
        <v>2860</v>
      </c>
      <c r="C2796" s="299" t="s">
        <v>2200</v>
      </c>
      <c r="D2796" s="298" t="s">
        <v>2869</v>
      </c>
      <c r="E2796" s="298" t="s">
        <v>2863</v>
      </c>
      <c r="F2796" s="298" t="s">
        <v>2864</v>
      </c>
      <c r="G2796" s="298" t="s">
        <v>2911</v>
      </c>
      <c r="H2796" s="298" t="s">
        <v>3122</v>
      </c>
      <c r="I2796" s="298" t="s">
        <v>2199</v>
      </c>
      <c r="J2796" s="300">
        <v>45681</v>
      </c>
      <c r="K2796" s="300">
        <v>45689</v>
      </c>
    </row>
    <row r="2797" spans="1:15" ht="14.9" customHeight="1">
      <c r="A2797" s="298">
        <v>2151065473</v>
      </c>
      <c r="B2797" s="298" t="s">
        <v>2860</v>
      </c>
      <c r="C2797" s="299" t="s">
        <v>2205</v>
      </c>
      <c r="D2797" s="298" t="s">
        <v>2876</v>
      </c>
      <c r="E2797" s="298" t="s">
        <v>2863</v>
      </c>
      <c r="F2797" s="298" t="s">
        <v>2864</v>
      </c>
      <c r="G2797" s="298" t="s">
        <v>2923</v>
      </c>
      <c r="H2797" s="298" t="s">
        <v>7725</v>
      </c>
      <c r="I2797" s="298" t="s">
        <v>2204</v>
      </c>
      <c r="J2797" s="300">
        <v>45685</v>
      </c>
      <c r="K2797" s="300">
        <v>45693</v>
      </c>
    </row>
    <row r="2798" spans="1:15" ht="14.9" customHeight="1">
      <c r="A2798" s="298">
        <v>2151065872</v>
      </c>
      <c r="B2798" s="298" t="s">
        <v>2860</v>
      </c>
      <c r="C2798" s="299" t="s">
        <v>2127</v>
      </c>
      <c r="D2798" s="298" t="s">
        <v>2862</v>
      </c>
      <c r="E2798" s="298" t="s">
        <v>2863</v>
      </c>
      <c r="F2798" s="298" t="s">
        <v>2864</v>
      </c>
      <c r="G2798" s="298" t="s">
        <v>2865</v>
      </c>
      <c r="H2798" s="298" t="s">
        <v>4356</v>
      </c>
      <c r="I2798" s="298" t="s">
        <v>7726</v>
      </c>
      <c r="J2798" s="300">
        <v>45695</v>
      </c>
      <c r="K2798" s="300">
        <v>45703</v>
      </c>
    </row>
    <row r="2799" spans="1:15" ht="14.9" customHeight="1">
      <c r="A2799" s="298">
        <v>2151065899</v>
      </c>
      <c r="B2799" s="298" t="s">
        <v>2860</v>
      </c>
      <c r="C2799" s="299" t="s">
        <v>2209</v>
      </c>
      <c r="D2799" s="298" t="s">
        <v>2862</v>
      </c>
      <c r="E2799" s="298" t="s">
        <v>2863</v>
      </c>
      <c r="F2799" s="298" t="s">
        <v>2864</v>
      </c>
      <c r="G2799" s="298" t="s">
        <v>4127</v>
      </c>
      <c r="H2799" s="298" t="s">
        <v>2884</v>
      </c>
      <c r="I2799" s="298" t="s">
        <v>2208</v>
      </c>
      <c r="J2799" s="300">
        <v>45701</v>
      </c>
      <c r="K2799" s="300">
        <v>45709</v>
      </c>
    </row>
    <row r="2800" spans="1:15" ht="14.9" customHeight="1">
      <c r="A2800" s="298">
        <v>2151073527</v>
      </c>
      <c r="B2800" s="298" t="s">
        <v>2860</v>
      </c>
      <c r="C2800" s="299" t="s">
        <v>2217</v>
      </c>
      <c r="D2800" s="298" t="s">
        <v>2869</v>
      </c>
      <c r="E2800" s="298" t="s">
        <v>2863</v>
      </c>
      <c r="F2800" s="298" t="s">
        <v>2864</v>
      </c>
      <c r="G2800" s="298" t="s">
        <v>2923</v>
      </c>
      <c r="H2800" s="298" t="s">
        <v>3336</v>
      </c>
      <c r="I2800" s="298" t="s">
        <v>1672</v>
      </c>
      <c r="J2800" s="300">
        <v>45680</v>
      </c>
      <c r="K2800" s="300">
        <v>45688</v>
      </c>
    </row>
    <row r="2801" spans="1:11" ht="14.9" customHeight="1">
      <c r="A2801" s="298">
        <v>2151086604</v>
      </c>
      <c r="B2801" s="298" t="s">
        <v>2860</v>
      </c>
      <c r="C2801" s="299" t="s">
        <v>2224</v>
      </c>
      <c r="D2801" s="298" t="s">
        <v>2869</v>
      </c>
      <c r="E2801" s="298" t="s">
        <v>2863</v>
      </c>
      <c r="F2801" s="298" t="s">
        <v>2864</v>
      </c>
      <c r="G2801" s="298" t="s">
        <v>2923</v>
      </c>
      <c r="H2801" s="298" t="s">
        <v>2978</v>
      </c>
      <c r="I2801" s="298" t="s">
        <v>2223</v>
      </c>
      <c r="J2801" s="300">
        <v>45681</v>
      </c>
      <c r="K2801" s="300">
        <v>45689</v>
      </c>
    </row>
    <row r="2802" spans="1:11" ht="14.9" customHeight="1">
      <c r="A2802" s="298">
        <v>2151085316</v>
      </c>
      <c r="B2802" s="298" t="s">
        <v>2860</v>
      </c>
      <c r="C2802" s="299" t="s">
        <v>2228</v>
      </c>
      <c r="D2802" s="298" t="s">
        <v>2869</v>
      </c>
      <c r="E2802" s="298" t="s">
        <v>2863</v>
      </c>
      <c r="F2802" s="298" t="s">
        <v>2864</v>
      </c>
      <c r="G2802" s="298" t="s">
        <v>2939</v>
      </c>
      <c r="H2802" s="298" t="s">
        <v>2957</v>
      </c>
      <c r="I2802" s="298" t="s">
        <v>2227</v>
      </c>
      <c r="J2802" s="300">
        <v>45705</v>
      </c>
      <c r="K2802" s="300">
        <v>45713</v>
      </c>
    </row>
    <row r="2803" spans="1:11" ht="14.9" customHeight="1">
      <c r="A2803" s="275">
        <v>2151099251</v>
      </c>
      <c r="B2803" s="275" t="s">
        <v>2860</v>
      </c>
      <c r="C2803" s="275" t="s">
        <v>2236</v>
      </c>
      <c r="D2803" s="275" t="s">
        <v>2869</v>
      </c>
      <c r="E2803" s="275" t="s">
        <v>2863</v>
      </c>
      <c r="F2803" s="275" t="s">
        <v>2864</v>
      </c>
      <c r="G2803" s="275" t="s">
        <v>3099</v>
      </c>
      <c r="H2803" s="275" t="s">
        <v>2978</v>
      </c>
      <c r="I2803" s="275" t="s">
        <v>2235</v>
      </c>
      <c r="J2803" s="276">
        <v>45687</v>
      </c>
      <c r="K2803" s="276">
        <v>45695</v>
      </c>
    </row>
    <row r="2804" spans="1:11" ht="14.9" customHeight="1">
      <c r="A2804" s="277">
        <v>2151097869</v>
      </c>
      <c r="B2804" s="277" t="s">
        <v>2860</v>
      </c>
      <c r="C2804" s="277" t="s">
        <v>2244</v>
      </c>
      <c r="D2804" s="277" t="s">
        <v>2876</v>
      </c>
      <c r="E2804" s="277" t="s">
        <v>2863</v>
      </c>
      <c r="F2804" s="277" t="s">
        <v>2864</v>
      </c>
      <c r="G2804" s="277" t="s">
        <v>2865</v>
      </c>
      <c r="H2804" s="277" t="s">
        <v>7727</v>
      </c>
      <c r="I2804" s="277" t="s">
        <v>2243</v>
      </c>
      <c r="J2804" s="278">
        <v>45685</v>
      </c>
      <c r="K2804" s="278">
        <v>45693</v>
      </c>
    </row>
    <row r="2805" spans="1:11" ht="14.9" customHeight="1">
      <c r="A2805" s="277">
        <v>2151102787</v>
      </c>
      <c r="B2805" s="277" t="s">
        <v>2860</v>
      </c>
      <c r="C2805" s="277" t="s">
        <v>2251</v>
      </c>
      <c r="D2805" s="277" t="s">
        <v>2869</v>
      </c>
      <c r="E2805" s="277" t="s">
        <v>2863</v>
      </c>
      <c r="F2805" s="277" t="s">
        <v>2864</v>
      </c>
      <c r="G2805" s="277" t="s">
        <v>2923</v>
      </c>
      <c r="H2805" s="277" t="s">
        <v>4374</v>
      </c>
      <c r="I2805" s="277" t="s">
        <v>2016</v>
      </c>
      <c r="J2805" s="278">
        <v>45685</v>
      </c>
      <c r="K2805" s="278">
        <v>45693</v>
      </c>
    </row>
    <row r="2806" spans="1:11" ht="14.9" customHeight="1">
      <c r="A2806" s="277">
        <v>2151103915</v>
      </c>
      <c r="B2806" s="277" t="s">
        <v>2860</v>
      </c>
      <c r="C2806" s="277" t="s">
        <v>2253</v>
      </c>
      <c r="D2806" s="277" t="s">
        <v>2869</v>
      </c>
      <c r="E2806" s="277" t="s">
        <v>2863</v>
      </c>
      <c r="F2806" s="277" t="s">
        <v>2864</v>
      </c>
      <c r="G2806" s="277" t="s">
        <v>2923</v>
      </c>
      <c r="H2806" s="277" t="s">
        <v>3037</v>
      </c>
      <c r="I2806" s="277" t="s">
        <v>2252</v>
      </c>
      <c r="J2806" s="278">
        <v>45688</v>
      </c>
      <c r="K2806" s="278">
        <v>45696</v>
      </c>
    </row>
    <row r="2807" spans="1:11" ht="14.9" customHeight="1">
      <c r="A2807" s="277">
        <v>2151096309</v>
      </c>
      <c r="B2807" s="277" t="s">
        <v>2860</v>
      </c>
      <c r="C2807" s="277" t="s">
        <v>2124</v>
      </c>
      <c r="D2807" s="277" t="s">
        <v>2862</v>
      </c>
      <c r="E2807" s="277" t="s">
        <v>2863</v>
      </c>
      <c r="F2807" s="277" t="s">
        <v>2864</v>
      </c>
      <c r="G2807" s="277" t="s">
        <v>2865</v>
      </c>
      <c r="H2807" s="277" t="s">
        <v>2880</v>
      </c>
      <c r="I2807" s="277" t="s">
        <v>7728</v>
      </c>
      <c r="J2807" s="278">
        <v>45701</v>
      </c>
      <c r="K2807" s="278">
        <v>45709</v>
      </c>
    </row>
    <row r="2808" spans="1:11" ht="14.9" customHeight="1">
      <c r="A2808" s="298">
        <v>2151111258</v>
      </c>
      <c r="B2808" s="298" t="s">
        <v>2860</v>
      </c>
      <c r="C2808" s="299" t="s">
        <v>2265</v>
      </c>
      <c r="D2808" s="298" t="s">
        <v>2869</v>
      </c>
      <c r="E2808" s="298" t="s">
        <v>2863</v>
      </c>
      <c r="F2808" s="298" t="s">
        <v>2864</v>
      </c>
      <c r="G2808" s="298" t="s">
        <v>2923</v>
      </c>
      <c r="H2808" s="298" t="s">
        <v>3247</v>
      </c>
      <c r="I2808" s="300" t="s">
        <v>2264</v>
      </c>
      <c r="J2808" s="300">
        <v>45684</v>
      </c>
      <c r="K2808" s="298">
        <v>45692</v>
      </c>
    </row>
    <row r="2809" spans="1:11" ht="14.9" customHeight="1">
      <c r="A2809" s="298">
        <v>2151118115</v>
      </c>
      <c r="B2809" s="298" t="s">
        <v>2860</v>
      </c>
      <c r="C2809" s="299" t="s">
        <v>2268</v>
      </c>
      <c r="D2809" s="298" t="s">
        <v>2869</v>
      </c>
      <c r="E2809" s="298" t="s">
        <v>2863</v>
      </c>
      <c r="F2809" s="298" t="s">
        <v>2864</v>
      </c>
      <c r="G2809" s="298" t="s">
        <v>2923</v>
      </c>
      <c r="H2809" s="298" t="s">
        <v>2978</v>
      </c>
      <c r="I2809" s="300" t="s">
        <v>2267</v>
      </c>
      <c r="J2809" s="300">
        <v>45687</v>
      </c>
      <c r="K2809" s="298">
        <v>45695</v>
      </c>
    </row>
    <row r="2810" spans="1:11" ht="14.9" customHeight="1">
      <c r="A2810" s="298">
        <v>2151115640</v>
      </c>
      <c r="B2810" s="298" t="s">
        <v>2860</v>
      </c>
      <c r="C2810" s="299" t="s">
        <v>2271</v>
      </c>
      <c r="D2810" s="298" t="s">
        <v>2869</v>
      </c>
      <c r="E2810" s="298" t="s">
        <v>2863</v>
      </c>
      <c r="F2810" s="298" t="s">
        <v>2864</v>
      </c>
      <c r="G2810" s="298" t="s">
        <v>2923</v>
      </c>
      <c r="H2810" s="298" t="s">
        <v>3247</v>
      </c>
      <c r="I2810" s="300" t="s">
        <v>2270</v>
      </c>
      <c r="J2810" s="300">
        <v>45688</v>
      </c>
      <c r="K2810" s="298">
        <v>45696</v>
      </c>
    </row>
    <row r="2811" spans="1:11" ht="14.9" customHeight="1">
      <c r="A2811" s="298">
        <v>2151113397</v>
      </c>
      <c r="B2811" s="298" t="s">
        <v>2860</v>
      </c>
      <c r="C2811" s="299" t="s">
        <v>2274</v>
      </c>
      <c r="D2811" s="298" t="s">
        <v>2869</v>
      </c>
      <c r="E2811" s="298" t="s">
        <v>2863</v>
      </c>
      <c r="F2811" s="298" t="s">
        <v>2864</v>
      </c>
      <c r="G2811" s="298" t="s">
        <v>2906</v>
      </c>
      <c r="H2811" s="298" t="s">
        <v>2978</v>
      </c>
      <c r="I2811" s="300" t="s">
        <v>2273</v>
      </c>
      <c r="J2811" s="300">
        <v>45688</v>
      </c>
      <c r="K2811" s="298">
        <v>45696</v>
      </c>
    </row>
    <row r="2812" spans="1:11" ht="14.9" customHeight="1">
      <c r="A2812" s="298">
        <v>2151118398</v>
      </c>
      <c r="B2812" s="298" t="s">
        <v>2860</v>
      </c>
      <c r="C2812" s="299" t="s">
        <v>2277</v>
      </c>
      <c r="D2812" s="298" t="s">
        <v>2869</v>
      </c>
      <c r="E2812" s="298" t="s">
        <v>2863</v>
      </c>
      <c r="F2812" s="298" t="s">
        <v>2864</v>
      </c>
      <c r="G2812" s="298" t="s">
        <v>2954</v>
      </c>
      <c r="H2812" s="298" t="s">
        <v>4660</v>
      </c>
      <c r="I2812" s="300" t="s">
        <v>2276</v>
      </c>
      <c r="J2812" s="300">
        <v>45699</v>
      </c>
      <c r="K2812" s="298">
        <v>45707</v>
      </c>
    </row>
    <row r="2813" spans="1:11" ht="14.9" customHeight="1">
      <c r="A2813" s="298">
        <v>2151119446</v>
      </c>
      <c r="B2813" s="298" t="s">
        <v>2860</v>
      </c>
      <c r="C2813" s="299" t="s">
        <v>2280</v>
      </c>
      <c r="D2813" s="298" t="s">
        <v>2869</v>
      </c>
      <c r="E2813" s="298" t="s">
        <v>2863</v>
      </c>
      <c r="F2813" s="298" t="s">
        <v>2864</v>
      </c>
      <c r="G2813" s="298" t="s">
        <v>3444</v>
      </c>
      <c r="H2813" s="298" t="s">
        <v>3204</v>
      </c>
      <c r="I2813" s="300" t="s">
        <v>2279</v>
      </c>
      <c r="J2813" s="300">
        <v>45705</v>
      </c>
      <c r="K2813" s="298">
        <v>45713</v>
      </c>
    </row>
    <row r="2814" spans="1:11" ht="14.9" customHeight="1">
      <c r="A2814" s="298">
        <v>2151126941</v>
      </c>
      <c r="B2814" s="298" t="s">
        <v>2860</v>
      </c>
      <c r="C2814" s="299" t="s">
        <v>2290</v>
      </c>
      <c r="D2814" s="298" t="s">
        <v>2869</v>
      </c>
      <c r="E2814" s="298" t="s">
        <v>2863</v>
      </c>
      <c r="F2814" s="298" t="s">
        <v>2864</v>
      </c>
      <c r="G2814" s="298" t="s">
        <v>2923</v>
      </c>
      <c r="H2814" s="298" t="s">
        <v>4768</v>
      </c>
      <c r="I2814" s="298" t="s">
        <v>2289</v>
      </c>
      <c r="J2814" s="300">
        <v>45687</v>
      </c>
      <c r="K2814" s="300">
        <v>45695</v>
      </c>
    </row>
    <row r="2815" spans="1:11" ht="14.9" customHeight="1">
      <c r="A2815" s="298">
        <v>2151127875</v>
      </c>
      <c r="B2815" s="298" t="s">
        <v>2860</v>
      </c>
      <c r="C2815" s="299" t="s">
        <v>2294</v>
      </c>
      <c r="D2815" s="298" t="s">
        <v>2869</v>
      </c>
      <c r="E2815" s="298" t="s">
        <v>2863</v>
      </c>
      <c r="F2815" s="298" t="s">
        <v>2864</v>
      </c>
      <c r="G2815" s="298" t="s">
        <v>2923</v>
      </c>
      <c r="H2815" s="298" t="s">
        <v>3357</v>
      </c>
      <c r="I2815" s="298" t="s">
        <v>2293</v>
      </c>
      <c r="J2815" s="300">
        <v>45687</v>
      </c>
      <c r="K2815" s="300">
        <v>45695</v>
      </c>
    </row>
    <row r="2816" spans="1:11" ht="14.9" customHeight="1">
      <c r="A2816" s="298">
        <v>2151131880</v>
      </c>
      <c r="B2816" s="298" t="s">
        <v>2860</v>
      </c>
      <c r="C2816" s="299" t="s">
        <v>2297</v>
      </c>
      <c r="D2816" s="298" t="s">
        <v>2869</v>
      </c>
      <c r="E2816" s="298" t="s">
        <v>2863</v>
      </c>
      <c r="F2816" s="298" t="s">
        <v>2864</v>
      </c>
      <c r="G2816" s="298" t="s">
        <v>2920</v>
      </c>
      <c r="H2816" s="298" t="s">
        <v>3247</v>
      </c>
      <c r="I2816" s="298" t="s">
        <v>2296</v>
      </c>
      <c r="J2816" s="300">
        <v>45688</v>
      </c>
      <c r="K2816" s="300">
        <v>45696</v>
      </c>
    </row>
    <row r="2817" spans="1:11" ht="14.9" customHeight="1">
      <c r="A2817" s="298">
        <v>2151122201</v>
      </c>
      <c r="B2817" s="298" t="s">
        <v>2860</v>
      </c>
      <c r="C2817" s="299" t="s">
        <v>2260</v>
      </c>
      <c r="D2817" s="298" t="s">
        <v>2876</v>
      </c>
      <c r="E2817" s="298" t="s">
        <v>2863</v>
      </c>
      <c r="F2817" s="298" t="s">
        <v>2864</v>
      </c>
      <c r="G2817" s="298" t="s">
        <v>2865</v>
      </c>
      <c r="H2817" s="298" t="s">
        <v>7729</v>
      </c>
      <c r="I2817" s="298" t="s">
        <v>2259</v>
      </c>
      <c r="J2817" s="300">
        <v>45707</v>
      </c>
      <c r="K2817" s="300">
        <v>45715</v>
      </c>
    </row>
    <row r="2818" spans="1:11" ht="14.9" customHeight="1">
      <c r="A2818" s="280">
        <v>2151140741</v>
      </c>
      <c r="B2818" s="280" t="s">
        <v>2860</v>
      </c>
      <c r="C2818" s="280" t="s">
        <v>2310</v>
      </c>
      <c r="D2818" s="280" t="s">
        <v>2869</v>
      </c>
      <c r="E2818" s="280" t="s">
        <v>2863</v>
      </c>
      <c r="F2818" s="280" t="s">
        <v>2864</v>
      </c>
      <c r="G2818" s="280" t="s">
        <v>2923</v>
      </c>
      <c r="H2818" s="280" t="s">
        <v>3681</v>
      </c>
      <c r="I2818" s="280" t="s">
        <v>2309</v>
      </c>
      <c r="J2818" s="281">
        <v>45687</v>
      </c>
      <c r="K2818" s="281">
        <v>45695</v>
      </c>
    </row>
    <row r="2819" spans="1:11" ht="14.9" customHeight="1">
      <c r="A2819" s="280">
        <v>2151140756</v>
      </c>
      <c r="B2819" s="280" t="s">
        <v>2860</v>
      </c>
      <c r="C2819" s="280" t="s">
        <v>2312</v>
      </c>
      <c r="D2819" s="280" t="s">
        <v>2869</v>
      </c>
      <c r="E2819" s="280" t="s">
        <v>2863</v>
      </c>
      <c r="F2819" s="280" t="s">
        <v>2864</v>
      </c>
      <c r="G2819" s="280" t="s">
        <v>2923</v>
      </c>
      <c r="H2819" s="280" t="s">
        <v>3681</v>
      </c>
      <c r="I2819" s="280" t="s">
        <v>2309</v>
      </c>
      <c r="J2819" s="281">
        <v>45687</v>
      </c>
      <c r="K2819" s="281">
        <v>45695</v>
      </c>
    </row>
    <row r="2820" spans="1:11" ht="14.9" customHeight="1">
      <c r="A2820" s="280">
        <v>2151138339</v>
      </c>
      <c r="B2820" s="280" t="s">
        <v>2860</v>
      </c>
      <c r="C2820" s="280" t="s">
        <v>2315</v>
      </c>
      <c r="D2820" s="280" t="s">
        <v>2869</v>
      </c>
      <c r="E2820" s="280" t="s">
        <v>2863</v>
      </c>
      <c r="F2820" s="280" t="s">
        <v>2864</v>
      </c>
      <c r="G2820" s="280" t="s">
        <v>2906</v>
      </c>
      <c r="H2820" s="280" t="s">
        <v>3681</v>
      </c>
      <c r="I2820" s="280" t="s">
        <v>2314</v>
      </c>
      <c r="J2820" s="281">
        <v>45688</v>
      </c>
      <c r="K2820" s="281">
        <v>45696</v>
      </c>
    </row>
    <row r="2821" spans="1:11" ht="14.9" customHeight="1">
      <c r="A2821" s="280">
        <v>2151139220</v>
      </c>
      <c r="B2821" s="280" t="s">
        <v>2860</v>
      </c>
      <c r="C2821" s="280" t="s">
        <v>2318</v>
      </c>
      <c r="D2821" s="280" t="s">
        <v>2869</v>
      </c>
      <c r="E2821" s="280" t="s">
        <v>2863</v>
      </c>
      <c r="F2821" s="280" t="s">
        <v>2864</v>
      </c>
      <c r="G2821" s="280" t="s">
        <v>2923</v>
      </c>
      <c r="H2821" s="280" t="s">
        <v>3026</v>
      </c>
      <c r="I2821" s="280" t="s">
        <v>2317</v>
      </c>
      <c r="J2821" s="281">
        <v>45693</v>
      </c>
      <c r="K2821" s="281">
        <v>45701</v>
      </c>
    </row>
    <row r="2822" spans="1:11" ht="14.9" customHeight="1">
      <c r="A2822" s="280">
        <v>2151141655</v>
      </c>
      <c r="B2822" s="280" t="s">
        <v>2860</v>
      </c>
      <c r="C2822" s="280" t="s">
        <v>2305</v>
      </c>
      <c r="D2822" s="280" t="s">
        <v>2869</v>
      </c>
      <c r="E2822" s="280" t="s">
        <v>2863</v>
      </c>
      <c r="F2822" s="280" t="s">
        <v>2864</v>
      </c>
      <c r="G2822" s="280" t="s">
        <v>3099</v>
      </c>
      <c r="H2822" s="280" t="s">
        <v>4695</v>
      </c>
      <c r="I2822" s="280" t="s">
        <v>2304</v>
      </c>
      <c r="J2822" s="281">
        <v>45702</v>
      </c>
      <c r="K2822" s="281">
        <v>45710</v>
      </c>
    </row>
    <row r="2823" spans="1:11" ht="14.9" customHeight="1">
      <c r="A2823" s="280">
        <v>2151140293</v>
      </c>
      <c r="B2823" s="280" t="s">
        <v>2860</v>
      </c>
      <c r="C2823" s="280" t="s">
        <v>2306</v>
      </c>
      <c r="D2823" s="280" t="s">
        <v>2862</v>
      </c>
      <c r="E2823" s="280" t="s">
        <v>2863</v>
      </c>
      <c r="F2823" s="280" t="s">
        <v>2864</v>
      </c>
      <c r="G2823" s="280" t="s">
        <v>2934</v>
      </c>
      <c r="H2823" s="280" t="s">
        <v>5365</v>
      </c>
      <c r="I2823" s="280" t="s">
        <v>2088</v>
      </c>
      <c r="J2823" s="281">
        <v>45702</v>
      </c>
      <c r="K2823" s="281">
        <v>45710</v>
      </c>
    </row>
    <row r="2824" spans="1:11" ht="14.9" customHeight="1">
      <c r="A2824" s="280">
        <v>2151140642</v>
      </c>
      <c r="B2824" s="280" t="s">
        <v>2860</v>
      </c>
      <c r="C2824" s="280" t="s">
        <v>2299</v>
      </c>
      <c r="D2824" s="280" t="s">
        <v>2869</v>
      </c>
      <c r="E2824" s="280" t="s">
        <v>2863</v>
      </c>
      <c r="F2824" s="280" t="s">
        <v>2864</v>
      </c>
      <c r="G2824" s="280" t="s">
        <v>2923</v>
      </c>
      <c r="H2824" s="280" t="s">
        <v>3849</v>
      </c>
      <c r="I2824" s="280" t="s">
        <v>2298</v>
      </c>
      <c r="J2824" s="281">
        <v>45706</v>
      </c>
      <c r="K2824" s="281">
        <v>45714</v>
      </c>
    </row>
    <row r="2825" spans="1:11" ht="14.9" customHeight="1">
      <c r="A2825" s="298">
        <v>2151144426</v>
      </c>
      <c r="B2825" s="298" t="s">
        <v>2860</v>
      </c>
      <c r="C2825" s="299" t="s">
        <v>2329</v>
      </c>
      <c r="D2825" s="298" t="s">
        <v>2869</v>
      </c>
      <c r="E2825" s="298" t="s">
        <v>2863</v>
      </c>
      <c r="F2825" s="298" t="s">
        <v>2864</v>
      </c>
      <c r="G2825" s="298" t="s">
        <v>2923</v>
      </c>
      <c r="H2825" s="298" t="s">
        <v>2978</v>
      </c>
      <c r="I2825" s="298" t="s">
        <v>2328</v>
      </c>
      <c r="J2825" s="300">
        <v>45687</v>
      </c>
      <c r="K2825" s="300">
        <v>45695</v>
      </c>
    </row>
    <row r="2826" spans="1:11" ht="14.9" customHeight="1">
      <c r="A2826" s="298">
        <v>2151144286</v>
      </c>
      <c r="B2826" s="298" t="s">
        <v>2860</v>
      </c>
      <c r="C2826" s="299" t="s">
        <v>2331</v>
      </c>
      <c r="D2826" s="298" t="s">
        <v>2869</v>
      </c>
      <c r="E2826" s="298" t="s">
        <v>2863</v>
      </c>
      <c r="F2826" s="298" t="s">
        <v>2864</v>
      </c>
      <c r="G2826" s="298" t="s">
        <v>2939</v>
      </c>
      <c r="H2826" s="298" t="s">
        <v>6647</v>
      </c>
      <c r="I2826" s="298" t="s">
        <v>2330</v>
      </c>
      <c r="J2826" s="300">
        <v>45691</v>
      </c>
      <c r="K2826" s="300">
        <v>45699</v>
      </c>
    </row>
    <row r="2827" spans="1:11" ht="14.9" customHeight="1">
      <c r="A2827" s="298">
        <v>2151143054</v>
      </c>
      <c r="B2827" s="298" t="s">
        <v>2860</v>
      </c>
      <c r="C2827" s="299" t="s">
        <v>2216</v>
      </c>
      <c r="D2827" s="298" t="s">
        <v>2869</v>
      </c>
      <c r="E2827" s="298" t="s">
        <v>2863</v>
      </c>
      <c r="F2827" s="298" t="s">
        <v>2864</v>
      </c>
      <c r="G2827" s="298" t="s">
        <v>2865</v>
      </c>
      <c r="H2827" s="298" t="s">
        <v>3106</v>
      </c>
      <c r="I2827" s="298" t="s">
        <v>7730</v>
      </c>
      <c r="J2827" s="300">
        <v>45705</v>
      </c>
      <c r="K2827" s="300">
        <v>45713</v>
      </c>
    </row>
    <row r="2828" spans="1:11" ht="14.9" customHeight="1">
      <c r="A2828" s="298">
        <v>2151146767</v>
      </c>
      <c r="B2828" s="298" t="s">
        <v>2860</v>
      </c>
      <c r="C2828" s="299" t="s">
        <v>2336</v>
      </c>
      <c r="D2828" s="298" t="s">
        <v>2869</v>
      </c>
      <c r="E2828" s="298" t="s">
        <v>2863</v>
      </c>
      <c r="F2828" s="298" t="s">
        <v>2864</v>
      </c>
      <c r="G2828" s="298" t="s">
        <v>2934</v>
      </c>
      <c r="H2828" s="298" t="s">
        <v>7731</v>
      </c>
      <c r="I2828" s="298" t="s">
        <v>2335</v>
      </c>
      <c r="J2828" s="300">
        <v>45705</v>
      </c>
      <c r="K2828" s="300">
        <v>45713</v>
      </c>
    </row>
    <row r="2829" spans="1:11" ht="14.9" customHeight="1">
      <c r="A2829" s="298">
        <v>2151146407</v>
      </c>
      <c r="B2829" s="298" t="s">
        <v>2860</v>
      </c>
      <c r="C2829" s="299" t="s">
        <v>2334</v>
      </c>
      <c r="D2829" s="298" t="s">
        <v>2869</v>
      </c>
      <c r="E2829" s="298" t="s">
        <v>2863</v>
      </c>
      <c r="F2829" s="298" t="s">
        <v>2864</v>
      </c>
      <c r="G2829" s="298" t="s">
        <v>2970</v>
      </c>
      <c r="H2829" s="298" t="s">
        <v>3849</v>
      </c>
      <c r="I2829" s="298" t="s">
        <v>2333</v>
      </c>
      <c r="J2829" s="300">
        <v>45709</v>
      </c>
      <c r="K2829" s="300">
        <v>45717</v>
      </c>
    </row>
    <row r="2830" spans="1:11" ht="14.9" customHeight="1">
      <c r="A2830" s="298">
        <v>2151168290</v>
      </c>
      <c r="B2830" s="298" t="s">
        <v>2860</v>
      </c>
      <c r="C2830" s="299" t="s">
        <v>2349</v>
      </c>
      <c r="D2830" s="298" t="s">
        <v>2869</v>
      </c>
      <c r="E2830" s="298" t="s">
        <v>2863</v>
      </c>
      <c r="F2830" s="298" t="s">
        <v>2864</v>
      </c>
      <c r="G2830" s="298" t="s">
        <v>2923</v>
      </c>
      <c r="H2830" s="298" t="s">
        <v>3854</v>
      </c>
      <c r="I2830" s="298" t="s">
        <v>2348</v>
      </c>
      <c r="J2830" s="300">
        <v>45692</v>
      </c>
      <c r="K2830" s="300">
        <v>45700</v>
      </c>
    </row>
    <row r="2831" spans="1:11" ht="14.9" customHeight="1">
      <c r="A2831" s="298">
        <v>2151170175</v>
      </c>
      <c r="B2831" s="298" t="s">
        <v>2860</v>
      </c>
      <c r="C2831" s="299" t="s">
        <v>2352</v>
      </c>
      <c r="D2831" s="298" t="s">
        <v>2869</v>
      </c>
      <c r="E2831" s="298" t="s">
        <v>2863</v>
      </c>
      <c r="F2831" s="298" t="s">
        <v>2864</v>
      </c>
      <c r="G2831" s="298" t="s">
        <v>7732</v>
      </c>
      <c r="H2831" s="298" t="s">
        <v>3276</v>
      </c>
      <c r="I2831" s="298" t="s">
        <v>2351</v>
      </c>
      <c r="J2831" s="300">
        <v>45694</v>
      </c>
      <c r="K2831" s="300">
        <v>45702</v>
      </c>
    </row>
    <row r="2832" spans="1:11" ht="14.9" customHeight="1">
      <c r="A2832" s="298">
        <v>2151158495</v>
      </c>
      <c r="B2832" s="298" t="s">
        <v>2860</v>
      </c>
      <c r="C2832" s="299" t="s">
        <v>2241</v>
      </c>
      <c r="D2832" s="298" t="s">
        <v>2869</v>
      </c>
      <c r="E2832" s="298" t="s">
        <v>2863</v>
      </c>
      <c r="F2832" s="298" t="s">
        <v>2864</v>
      </c>
      <c r="G2832" s="298" t="s">
        <v>2865</v>
      </c>
      <c r="H2832" s="298" t="s">
        <v>7733</v>
      </c>
      <c r="I2832" s="298" t="s">
        <v>7734</v>
      </c>
      <c r="J2832" s="300">
        <v>45708</v>
      </c>
      <c r="K2832" s="300">
        <v>45716</v>
      </c>
    </row>
    <row r="2833" spans="1:15" ht="14.9" customHeight="1">
      <c r="A2833" s="298">
        <v>2151172831</v>
      </c>
      <c r="B2833" s="298" t="s">
        <v>2860</v>
      </c>
      <c r="C2833" s="299" t="s">
        <v>2356</v>
      </c>
      <c r="D2833" s="298" t="s">
        <v>2869</v>
      </c>
      <c r="E2833" s="298" t="s">
        <v>2863</v>
      </c>
      <c r="F2833" s="298" t="s">
        <v>2864</v>
      </c>
      <c r="G2833" s="298" t="s">
        <v>2911</v>
      </c>
      <c r="H2833" s="298" t="s">
        <v>7735</v>
      </c>
      <c r="I2833" s="298" t="s">
        <v>2355</v>
      </c>
      <c r="J2833" s="300">
        <v>45708</v>
      </c>
      <c r="K2833" s="300">
        <v>45716</v>
      </c>
    </row>
    <row r="2834" spans="1:15" ht="14.9" customHeight="1">
      <c r="A2834" s="298">
        <v>2151166457</v>
      </c>
      <c r="B2834" s="298" t="s">
        <v>2860</v>
      </c>
      <c r="C2834" s="299" t="s">
        <v>2249</v>
      </c>
      <c r="D2834" s="298" t="s">
        <v>2869</v>
      </c>
      <c r="E2834" s="298" t="s">
        <v>2863</v>
      </c>
      <c r="F2834" s="298" t="s">
        <v>2864</v>
      </c>
      <c r="G2834" s="298" t="s">
        <v>2865</v>
      </c>
      <c r="H2834" s="298" t="s">
        <v>3336</v>
      </c>
      <c r="I2834" s="298" t="s">
        <v>7736</v>
      </c>
      <c r="J2834" s="300">
        <v>45708</v>
      </c>
      <c r="K2834" s="300">
        <v>45716</v>
      </c>
    </row>
    <row r="2835" spans="1:15" ht="14.9" customHeight="1">
      <c r="A2835" s="298">
        <v>2151168762</v>
      </c>
      <c r="B2835" s="298" t="s">
        <v>2860</v>
      </c>
      <c r="C2835" s="299" t="s">
        <v>2354</v>
      </c>
      <c r="D2835" s="298" t="s">
        <v>2862</v>
      </c>
      <c r="E2835" s="298" t="s">
        <v>2863</v>
      </c>
      <c r="F2835" s="298" t="s">
        <v>2864</v>
      </c>
      <c r="G2835" s="298" t="s">
        <v>2934</v>
      </c>
      <c r="H2835" s="298" t="s">
        <v>5365</v>
      </c>
      <c r="I2835" s="298" t="s">
        <v>2353</v>
      </c>
      <c r="J2835" s="300">
        <v>45712</v>
      </c>
      <c r="K2835" s="300">
        <v>45720</v>
      </c>
    </row>
    <row r="2836" spans="1:15" ht="14.9" customHeight="1">
      <c r="A2836" s="298">
        <v>2151185085</v>
      </c>
      <c r="B2836" s="298" t="s">
        <v>2860</v>
      </c>
      <c r="C2836" s="299" t="s">
        <v>2364</v>
      </c>
      <c r="D2836" s="298" t="s">
        <v>2862</v>
      </c>
      <c r="E2836" s="298" t="s">
        <v>2863</v>
      </c>
      <c r="F2836" s="298" t="s">
        <v>2864</v>
      </c>
      <c r="G2836" s="298" t="s">
        <v>2902</v>
      </c>
      <c r="H2836" s="298" t="s">
        <v>7590</v>
      </c>
      <c r="I2836" s="298" t="s">
        <v>2363</v>
      </c>
      <c r="J2836" s="300">
        <v>45588</v>
      </c>
      <c r="K2836" s="300">
        <v>45596</v>
      </c>
    </row>
    <row r="2837" spans="1:15" ht="14.9" customHeight="1">
      <c r="A2837" s="298">
        <v>2151185299</v>
      </c>
      <c r="B2837" s="298" t="s">
        <v>2860</v>
      </c>
      <c r="C2837" s="299" t="s">
        <v>2368</v>
      </c>
      <c r="D2837" s="298" t="s">
        <v>2869</v>
      </c>
      <c r="E2837" s="298" t="s">
        <v>2863</v>
      </c>
      <c r="F2837" s="298" t="s">
        <v>2864</v>
      </c>
      <c r="G2837" s="298" t="s">
        <v>3930</v>
      </c>
      <c r="H2837" s="298" t="s">
        <v>2971</v>
      </c>
      <c r="I2837" s="298" t="s">
        <v>2367</v>
      </c>
      <c r="J2837" s="300">
        <v>45709</v>
      </c>
      <c r="K2837" s="300">
        <v>45717</v>
      </c>
    </row>
    <row r="2838" spans="1:15" ht="14.9" customHeight="1">
      <c r="A2838" s="298">
        <v>2151187089</v>
      </c>
      <c r="B2838" s="298" t="s">
        <v>2860</v>
      </c>
      <c r="C2838" s="299" t="s">
        <v>2372</v>
      </c>
      <c r="D2838" s="298" t="s">
        <v>2869</v>
      </c>
      <c r="E2838" s="298" t="s">
        <v>2863</v>
      </c>
      <c r="F2838" s="298" t="s">
        <v>2864</v>
      </c>
      <c r="G2838" s="298" t="s">
        <v>2939</v>
      </c>
      <c r="H2838" s="298" t="s">
        <v>4313</v>
      </c>
      <c r="I2838" s="298" t="s">
        <v>2371</v>
      </c>
      <c r="J2838" s="300">
        <v>45694</v>
      </c>
      <c r="K2838" s="300">
        <v>45702</v>
      </c>
    </row>
    <row r="2839" spans="1:15" ht="14.9" customHeight="1">
      <c r="A2839" s="298">
        <v>2151187016</v>
      </c>
      <c r="B2839" s="298" t="s">
        <v>2860</v>
      </c>
      <c r="C2839" s="299" t="s">
        <v>2375</v>
      </c>
      <c r="D2839" s="298" t="s">
        <v>2869</v>
      </c>
      <c r="E2839" s="298" t="s">
        <v>2863</v>
      </c>
      <c r="F2839" s="298" t="s">
        <v>2864</v>
      </c>
      <c r="G2839" s="298" t="s">
        <v>2923</v>
      </c>
      <c r="H2839" s="298" t="s">
        <v>4374</v>
      </c>
      <c r="I2839" s="298" t="s">
        <v>2374</v>
      </c>
      <c r="J2839" s="300">
        <v>45699</v>
      </c>
      <c r="K2839" s="300">
        <v>45707</v>
      </c>
    </row>
    <row r="2840" spans="1:15" ht="14.9" customHeight="1">
      <c r="A2840" s="298">
        <v>2151195730</v>
      </c>
      <c r="B2840" s="298" t="s">
        <v>2860</v>
      </c>
      <c r="C2840" s="299" t="s">
        <v>2388</v>
      </c>
      <c r="D2840" s="298" t="s">
        <v>2862</v>
      </c>
      <c r="E2840" s="298" t="s">
        <v>2863</v>
      </c>
      <c r="F2840" s="298" t="s">
        <v>2864</v>
      </c>
      <c r="G2840" s="298" t="s">
        <v>2934</v>
      </c>
      <c r="H2840" s="298" t="s">
        <v>2880</v>
      </c>
      <c r="I2840" s="298" t="s">
        <v>2387</v>
      </c>
      <c r="J2840" s="300">
        <v>45712</v>
      </c>
      <c r="K2840" s="300">
        <v>45720</v>
      </c>
    </row>
    <row r="2841" spans="1:15" ht="14.9" customHeight="1">
      <c r="A2841" s="298">
        <v>2151203031</v>
      </c>
      <c r="B2841" s="298" t="s">
        <v>2860</v>
      </c>
      <c r="C2841" s="299" t="s">
        <v>2396</v>
      </c>
      <c r="D2841" s="298" t="s">
        <v>2869</v>
      </c>
      <c r="E2841" s="298" t="s">
        <v>2863</v>
      </c>
      <c r="F2841" s="298" t="s">
        <v>2864</v>
      </c>
      <c r="G2841" s="298" t="s">
        <v>2939</v>
      </c>
      <c r="H2841" s="298" t="s">
        <v>4046</v>
      </c>
      <c r="I2841" s="298" t="s">
        <v>2395</v>
      </c>
      <c r="J2841" s="300">
        <v>45693</v>
      </c>
      <c r="K2841" s="300">
        <v>45701</v>
      </c>
    </row>
    <row r="2842" spans="1:15" ht="14.9" customHeight="1">
      <c r="A2842" s="298">
        <v>2151203079</v>
      </c>
      <c r="B2842" s="298" t="s">
        <v>2860</v>
      </c>
      <c r="C2842" s="299" t="s">
        <v>2398</v>
      </c>
      <c r="D2842" s="298" t="s">
        <v>2869</v>
      </c>
      <c r="E2842" s="298" t="s">
        <v>2863</v>
      </c>
      <c r="F2842" s="298" t="s">
        <v>2864</v>
      </c>
      <c r="G2842" s="298" t="s">
        <v>2939</v>
      </c>
      <c r="H2842" s="298" t="s">
        <v>4046</v>
      </c>
      <c r="I2842" s="298" t="s">
        <v>2395</v>
      </c>
      <c r="J2842" s="300">
        <v>45693</v>
      </c>
      <c r="K2842" s="300">
        <v>45701</v>
      </c>
    </row>
    <row r="2843" spans="1:15" ht="14.9" customHeight="1">
      <c r="A2843" s="298">
        <v>2151200120</v>
      </c>
      <c r="B2843" s="298" t="s">
        <v>2860</v>
      </c>
      <c r="C2843" s="299" t="s">
        <v>2401</v>
      </c>
      <c r="D2843" s="298" t="s">
        <v>2869</v>
      </c>
      <c r="E2843" s="298" t="s">
        <v>2863</v>
      </c>
      <c r="F2843" s="298" t="s">
        <v>2864</v>
      </c>
      <c r="G2843" s="298" t="s">
        <v>2923</v>
      </c>
      <c r="H2843" s="298" t="s">
        <v>3037</v>
      </c>
      <c r="I2843" s="298" t="s">
        <v>2400</v>
      </c>
      <c r="J2843" s="300">
        <v>45707</v>
      </c>
      <c r="K2843" s="300">
        <v>45715</v>
      </c>
    </row>
    <row r="2844" spans="1:15" s="302" customFormat="1" ht="14.9" customHeight="1">
      <c r="A2844" s="246">
        <v>2151211589</v>
      </c>
      <c r="B2844" s="246" t="s">
        <v>2860</v>
      </c>
      <c r="C2844" s="246" t="s">
        <v>2404</v>
      </c>
      <c r="D2844" s="246" t="s">
        <v>2869</v>
      </c>
      <c r="E2844" s="246" t="s">
        <v>2863</v>
      </c>
      <c r="F2844" s="246" t="s">
        <v>2864</v>
      </c>
      <c r="G2844" s="246" t="s">
        <v>3049</v>
      </c>
      <c r="H2844" s="246" t="s">
        <v>3011</v>
      </c>
      <c r="I2844" s="246" t="s">
        <v>2403</v>
      </c>
      <c r="J2844" s="246">
        <v>45697</v>
      </c>
      <c r="K2844" s="244">
        <v>45705</v>
      </c>
      <c r="L2844" s="244"/>
    </row>
    <row r="2845" spans="1:15" s="302" customFormat="1" ht="14.9" customHeight="1">
      <c r="A2845" s="298">
        <v>2151212746</v>
      </c>
      <c r="B2845" s="298" t="s">
        <v>2860</v>
      </c>
      <c r="C2845" s="299" t="s">
        <v>2408</v>
      </c>
      <c r="D2845" s="298" t="s">
        <v>2869</v>
      </c>
      <c r="E2845" s="298" t="s">
        <v>2863</v>
      </c>
      <c r="F2845" s="298" t="s">
        <v>2864</v>
      </c>
      <c r="G2845" s="298" t="s">
        <v>2923</v>
      </c>
      <c r="H2845" s="298" t="s">
        <v>3399</v>
      </c>
      <c r="I2845" s="298" t="s">
        <v>2407</v>
      </c>
      <c r="J2845" s="300">
        <v>45699</v>
      </c>
      <c r="K2845" s="300">
        <v>45707</v>
      </c>
      <c r="L2845" s="298"/>
      <c r="M2845" s="298"/>
      <c r="N2845" s="298"/>
      <c r="O2845" s="298"/>
    </row>
    <row r="2846" spans="1:15" ht="14.9" customHeight="1">
      <c r="A2846" s="298">
        <v>2151212006</v>
      </c>
      <c r="B2846" s="298" t="s">
        <v>2860</v>
      </c>
      <c r="C2846" s="299" t="s">
        <v>2411</v>
      </c>
      <c r="D2846" s="298" t="s">
        <v>2869</v>
      </c>
      <c r="E2846" s="298" t="s">
        <v>2863</v>
      </c>
      <c r="F2846" s="298" t="s">
        <v>2864</v>
      </c>
      <c r="G2846" s="298" t="s">
        <v>2923</v>
      </c>
      <c r="H2846" s="298" t="s">
        <v>4374</v>
      </c>
      <c r="I2846" s="298" t="s">
        <v>2410</v>
      </c>
      <c r="J2846" s="300">
        <v>45702</v>
      </c>
      <c r="K2846" s="300">
        <v>45710</v>
      </c>
    </row>
    <row r="2847" spans="1:15" ht="14.9" customHeight="1">
      <c r="A2847" s="298">
        <v>2151211009</v>
      </c>
      <c r="B2847" s="298" t="s">
        <v>2860</v>
      </c>
      <c r="C2847" s="299" t="s">
        <v>2414</v>
      </c>
      <c r="D2847" s="298" t="s">
        <v>2869</v>
      </c>
      <c r="E2847" s="298" t="s">
        <v>2863</v>
      </c>
      <c r="F2847" s="298" t="s">
        <v>2864</v>
      </c>
      <c r="G2847" s="298" t="s">
        <v>2923</v>
      </c>
      <c r="H2847" s="298" t="s">
        <v>2978</v>
      </c>
      <c r="I2847" s="298" t="s">
        <v>2413</v>
      </c>
      <c r="J2847" s="300">
        <v>45707</v>
      </c>
      <c r="K2847" s="300">
        <v>45715</v>
      </c>
    </row>
    <row r="2848" spans="1:15" ht="14.9" customHeight="1">
      <c r="A2848" s="298">
        <v>2151216327</v>
      </c>
      <c r="B2848" s="298" t="s">
        <v>2860</v>
      </c>
      <c r="C2848" s="299" t="s">
        <v>2417</v>
      </c>
      <c r="D2848" s="298" t="s">
        <v>2862</v>
      </c>
      <c r="E2848" s="298" t="s">
        <v>2863</v>
      </c>
      <c r="F2848" s="298" t="s">
        <v>2864</v>
      </c>
      <c r="G2848" s="298" t="s">
        <v>3147</v>
      </c>
      <c r="H2848" s="298" t="s">
        <v>2884</v>
      </c>
      <c r="I2848" s="298" t="s">
        <v>2416</v>
      </c>
      <c r="J2848" s="300">
        <v>45719</v>
      </c>
      <c r="K2848" s="300">
        <v>45727</v>
      </c>
    </row>
    <row r="2849" spans="1:15" ht="14.9" customHeight="1">
      <c r="A2849" s="246">
        <v>2151224199</v>
      </c>
      <c r="B2849" s="246" t="s">
        <v>2860</v>
      </c>
      <c r="C2849" s="246" t="s">
        <v>2429</v>
      </c>
      <c r="D2849" s="246" t="s">
        <v>2876</v>
      </c>
      <c r="E2849" s="246" t="s">
        <v>2863</v>
      </c>
      <c r="F2849" s="246" t="s">
        <v>2864</v>
      </c>
      <c r="G2849" s="246" t="s">
        <v>2920</v>
      </c>
      <c r="H2849" s="246" t="s">
        <v>7729</v>
      </c>
      <c r="I2849" s="246" t="s">
        <v>2428</v>
      </c>
      <c r="J2849" s="244">
        <v>45679</v>
      </c>
      <c r="K2849" s="244">
        <v>45687</v>
      </c>
      <c r="L2849" s="302"/>
      <c r="M2849" s="302"/>
      <c r="N2849" s="302"/>
      <c r="O2849" s="302"/>
    </row>
    <row r="2850" spans="1:15" s="302" customFormat="1" ht="14.9" customHeight="1">
      <c r="A2850" s="246">
        <v>2151225198</v>
      </c>
      <c r="B2850" s="246" t="s">
        <v>2860</v>
      </c>
      <c r="C2850" s="246" t="s">
        <v>2432</v>
      </c>
      <c r="D2850" s="246" t="s">
        <v>2869</v>
      </c>
      <c r="E2850" s="246" t="s">
        <v>2863</v>
      </c>
      <c r="F2850" s="246" t="s">
        <v>2864</v>
      </c>
      <c r="G2850" s="246" t="s">
        <v>2923</v>
      </c>
      <c r="H2850" s="246" t="s">
        <v>3037</v>
      </c>
      <c r="I2850" s="246" t="s">
        <v>2431</v>
      </c>
      <c r="J2850" s="244">
        <v>45700</v>
      </c>
      <c r="K2850" s="244">
        <v>45708</v>
      </c>
    </row>
    <row r="2851" spans="1:15" s="302" customFormat="1" ht="14.9" customHeight="1">
      <c r="A2851" s="246">
        <v>2151226174</v>
      </c>
      <c r="B2851" s="246" t="s">
        <v>2860</v>
      </c>
      <c r="C2851" s="246" t="s">
        <v>2435</v>
      </c>
      <c r="D2851" s="246" t="s">
        <v>2869</v>
      </c>
      <c r="E2851" s="246" t="s">
        <v>2863</v>
      </c>
      <c r="F2851" s="246" t="s">
        <v>2864</v>
      </c>
      <c r="G2851" s="246" t="s">
        <v>2923</v>
      </c>
      <c r="H2851" s="246" t="s">
        <v>2978</v>
      </c>
      <c r="I2851" s="246" t="s">
        <v>2434</v>
      </c>
      <c r="J2851" s="244">
        <v>45700</v>
      </c>
      <c r="K2851" s="244">
        <v>45708</v>
      </c>
    </row>
    <row r="2852" spans="1:15" s="302" customFormat="1" ht="14.9" customHeight="1">
      <c r="A2852" s="246">
        <v>2151228840</v>
      </c>
      <c r="B2852" s="246" t="s">
        <v>2860</v>
      </c>
      <c r="C2852" s="246" t="s">
        <v>2438</v>
      </c>
      <c r="D2852" s="246" t="s">
        <v>2869</v>
      </c>
      <c r="E2852" s="246" t="s">
        <v>2863</v>
      </c>
      <c r="F2852" s="246" t="s">
        <v>2864</v>
      </c>
      <c r="G2852" s="246" t="s">
        <v>2923</v>
      </c>
      <c r="H2852" s="246" t="s">
        <v>4374</v>
      </c>
      <c r="I2852" s="246" t="s">
        <v>2437</v>
      </c>
      <c r="J2852" s="244">
        <v>45702</v>
      </c>
      <c r="K2852" s="244">
        <v>45710</v>
      </c>
    </row>
    <row r="2853" spans="1:15" s="302" customFormat="1" ht="14.9" customHeight="1">
      <c r="A2853" s="246">
        <v>2151221043</v>
      </c>
      <c r="B2853" s="246" t="s">
        <v>2860</v>
      </c>
      <c r="C2853" s="246" t="s">
        <v>2441</v>
      </c>
      <c r="D2853" s="246" t="s">
        <v>2869</v>
      </c>
      <c r="E2853" s="246" t="s">
        <v>2863</v>
      </c>
      <c r="F2853" s="246" t="s">
        <v>2864</v>
      </c>
      <c r="G2853" s="246" t="s">
        <v>2923</v>
      </c>
      <c r="H2853" s="246" t="s">
        <v>4374</v>
      </c>
      <c r="I2853" s="246" t="s">
        <v>2440</v>
      </c>
      <c r="J2853" s="244">
        <v>45702</v>
      </c>
      <c r="K2853" s="244">
        <v>45710</v>
      </c>
    </row>
    <row r="2854" spans="1:15" s="302" customFormat="1" ht="14.9" customHeight="1">
      <c r="A2854" s="246">
        <v>2151119446</v>
      </c>
      <c r="B2854" s="246" t="s">
        <v>2860</v>
      </c>
      <c r="C2854" s="246" t="s">
        <v>2280</v>
      </c>
      <c r="D2854" s="246" t="s">
        <v>2869</v>
      </c>
      <c r="E2854" s="246" t="s">
        <v>2863</v>
      </c>
      <c r="F2854" s="246" t="s">
        <v>2864</v>
      </c>
      <c r="G2854" s="246" t="s">
        <v>3444</v>
      </c>
      <c r="H2854" s="246" t="s">
        <v>3204</v>
      </c>
      <c r="I2854" s="246" t="s">
        <v>7737</v>
      </c>
      <c r="J2854" s="244">
        <v>45705</v>
      </c>
      <c r="K2854" s="244">
        <v>45713</v>
      </c>
    </row>
    <row r="2855" spans="1:15" s="302" customFormat="1" ht="14.9" customHeight="1">
      <c r="A2855" s="246">
        <v>2151158495</v>
      </c>
      <c r="B2855" s="246" t="s">
        <v>2860</v>
      </c>
      <c r="C2855" s="246" t="s">
        <v>2241</v>
      </c>
      <c r="D2855" s="246" t="s">
        <v>2869</v>
      </c>
      <c r="E2855" s="246" t="s">
        <v>2863</v>
      </c>
      <c r="F2855" s="246" t="s">
        <v>2864</v>
      </c>
      <c r="G2855" s="246" t="s">
        <v>2865</v>
      </c>
      <c r="H2855" s="246" t="s">
        <v>7733</v>
      </c>
      <c r="I2855" s="246" t="s">
        <v>7734</v>
      </c>
      <c r="J2855" s="244">
        <v>45708</v>
      </c>
      <c r="K2855" s="244">
        <v>45716</v>
      </c>
    </row>
    <row r="2856" spans="1:15" s="302" customFormat="1" ht="14.9" customHeight="1">
      <c r="A2856" s="246">
        <v>2151195730</v>
      </c>
      <c r="B2856" s="246" t="s">
        <v>2860</v>
      </c>
      <c r="C2856" s="246" t="s">
        <v>2388</v>
      </c>
      <c r="D2856" s="246" t="s">
        <v>2862</v>
      </c>
      <c r="E2856" s="246" t="s">
        <v>2863</v>
      </c>
      <c r="F2856" s="246" t="s">
        <v>2864</v>
      </c>
      <c r="G2856" s="246" t="s">
        <v>2934</v>
      </c>
      <c r="H2856" s="246" t="s">
        <v>2880</v>
      </c>
      <c r="I2856" s="246" t="s">
        <v>2387</v>
      </c>
      <c r="J2856" s="244">
        <v>45712</v>
      </c>
      <c r="K2856" s="244">
        <v>45720</v>
      </c>
    </row>
    <row r="2857" spans="1:15" s="302" customFormat="1" ht="14.9" customHeight="1">
      <c r="A2857" s="298">
        <v>2151216327</v>
      </c>
      <c r="B2857" s="298" t="s">
        <v>2860</v>
      </c>
      <c r="C2857" s="299" t="s">
        <v>2417</v>
      </c>
      <c r="D2857" s="298" t="s">
        <v>2862</v>
      </c>
      <c r="E2857" s="298" t="s">
        <v>2863</v>
      </c>
      <c r="F2857" s="298" t="s">
        <v>2864</v>
      </c>
      <c r="G2857" s="298" t="s">
        <v>3147</v>
      </c>
      <c r="H2857" s="298" t="s">
        <v>2884</v>
      </c>
      <c r="I2857" s="298" t="s">
        <v>7738</v>
      </c>
      <c r="J2857" s="300">
        <v>45719</v>
      </c>
      <c r="K2857" s="300">
        <v>45727</v>
      </c>
      <c r="L2857" s="298"/>
      <c r="M2857" s="298"/>
      <c r="N2857" s="298"/>
      <c r="O2857" s="298"/>
    </row>
    <row r="2858" spans="1:15" ht="14.9" customHeight="1">
      <c r="A2858" s="298">
        <v>2151119446</v>
      </c>
      <c r="B2858" s="298" t="s">
        <v>2860</v>
      </c>
      <c r="C2858" s="299" t="s">
        <v>2280</v>
      </c>
      <c r="D2858" s="298" t="s">
        <v>2869</v>
      </c>
      <c r="E2858" s="298" t="s">
        <v>2863</v>
      </c>
      <c r="F2858" s="298" t="s">
        <v>2864</v>
      </c>
      <c r="G2858" s="298" t="s">
        <v>3444</v>
      </c>
      <c r="H2858" s="298" t="s">
        <v>3204</v>
      </c>
      <c r="I2858" s="298" t="s">
        <v>7737</v>
      </c>
      <c r="J2858" s="300">
        <v>45705</v>
      </c>
      <c r="K2858" s="300">
        <v>45713</v>
      </c>
    </row>
    <row r="2859" spans="1:15" ht="14.9" customHeight="1">
      <c r="A2859" s="298">
        <v>2151233801</v>
      </c>
      <c r="B2859" s="298" t="s">
        <v>2860</v>
      </c>
      <c r="C2859" s="299" t="s">
        <v>2444</v>
      </c>
      <c r="D2859" s="298" t="s">
        <v>2869</v>
      </c>
      <c r="E2859" s="298" t="s">
        <v>2863</v>
      </c>
      <c r="F2859" s="298" t="s">
        <v>2864</v>
      </c>
      <c r="G2859" s="298" t="s">
        <v>2923</v>
      </c>
      <c r="H2859" s="298" t="s">
        <v>3026</v>
      </c>
      <c r="I2859" s="298" t="s">
        <v>2443</v>
      </c>
      <c r="J2859" s="300">
        <v>45705</v>
      </c>
      <c r="K2859" s="300">
        <v>45713</v>
      </c>
    </row>
    <row r="2860" spans="1:15" ht="14.9" customHeight="1">
      <c r="A2860" s="298">
        <v>2151233807</v>
      </c>
      <c r="B2860" s="298" t="s">
        <v>2860</v>
      </c>
      <c r="C2860" s="299" t="s">
        <v>2446</v>
      </c>
      <c r="D2860" s="298" t="s">
        <v>2869</v>
      </c>
      <c r="E2860" s="298" t="s">
        <v>2863</v>
      </c>
      <c r="F2860" s="298" t="s">
        <v>2864</v>
      </c>
      <c r="G2860" s="298" t="s">
        <v>2923</v>
      </c>
      <c r="H2860" s="298" t="s">
        <v>3026</v>
      </c>
      <c r="I2860" s="298" t="s">
        <v>2443</v>
      </c>
      <c r="J2860" s="300">
        <v>45705</v>
      </c>
      <c r="K2860" s="300">
        <v>45713</v>
      </c>
    </row>
    <row r="2861" spans="1:15" ht="14.9" customHeight="1">
      <c r="A2861" s="298">
        <v>2151238093</v>
      </c>
      <c r="B2861" s="298" t="s">
        <v>2860</v>
      </c>
      <c r="C2861" s="299" t="s">
        <v>2449</v>
      </c>
      <c r="D2861" s="298" t="s">
        <v>2869</v>
      </c>
      <c r="E2861" s="298" t="s">
        <v>2863</v>
      </c>
      <c r="F2861" s="298" t="s">
        <v>2864</v>
      </c>
      <c r="G2861" s="298" t="s">
        <v>2923</v>
      </c>
      <c r="H2861" s="298" t="s">
        <v>2978</v>
      </c>
      <c r="I2861" s="298" t="s">
        <v>2448</v>
      </c>
      <c r="J2861" s="300">
        <v>45715</v>
      </c>
      <c r="K2861" s="300">
        <v>45723</v>
      </c>
    </row>
    <row r="2862" spans="1:15" ht="14.9" customHeight="1">
      <c r="A2862" s="246">
        <v>2151247469</v>
      </c>
      <c r="B2862" s="246" t="s">
        <v>2860</v>
      </c>
      <c r="C2862" s="246" t="s">
        <v>2455</v>
      </c>
      <c r="D2862" s="246" t="s">
        <v>2869</v>
      </c>
      <c r="E2862" s="246" t="s">
        <v>2863</v>
      </c>
      <c r="F2862" s="246" t="s">
        <v>2864</v>
      </c>
      <c r="G2862" s="246" t="s">
        <v>2923</v>
      </c>
      <c r="H2862" s="246" t="s">
        <v>3247</v>
      </c>
      <c r="I2862" s="246" t="s">
        <v>2454</v>
      </c>
      <c r="J2862" s="244">
        <v>45701</v>
      </c>
      <c r="K2862" s="244">
        <v>45709</v>
      </c>
    </row>
    <row r="2863" spans="1:15" ht="14.9" customHeight="1">
      <c r="A2863" s="246">
        <v>2151246642</v>
      </c>
      <c r="B2863" s="246" t="s">
        <v>2860</v>
      </c>
      <c r="C2863" s="246" t="s">
        <v>2457</v>
      </c>
      <c r="D2863" s="246" t="s">
        <v>2869</v>
      </c>
      <c r="E2863" s="246" t="s">
        <v>2863</v>
      </c>
      <c r="F2863" s="246" t="s">
        <v>2864</v>
      </c>
      <c r="G2863" s="246" t="s">
        <v>2923</v>
      </c>
      <c r="H2863" s="246" t="s">
        <v>3247</v>
      </c>
      <c r="I2863" s="246" t="s">
        <v>2454</v>
      </c>
      <c r="J2863" s="244">
        <v>45701</v>
      </c>
      <c r="K2863" s="244">
        <v>45709</v>
      </c>
    </row>
    <row r="2864" spans="1:15" ht="14.9" customHeight="1">
      <c r="A2864" s="246">
        <v>2151246661</v>
      </c>
      <c r="B2864" s="246" t="s">
        <v>2860</v>
      </c>
      <c r="C2864" s="246" t="s">
        <v>2459</v>
      </c>
      <c r="D2864" s="246" t="s">
        <v>2869</v>
      </c>
      <c r="E2864" s="246" t="s">
        <v>2863</v>
      </c>
      <c r="F2864" s="246" t="s">
        <v>2864</v>
      </c>
      <c r="G2864" s="246" t="s">
        <v>2923</v>
      </c>
      <c r="H2864" s="246" t="s">
        <v>3247</v>
      </c>
      <c r="I2864" s="246" t="s">
        <v>2454</v>
      </c>
      <c r="J2864" s="244">
        <v>45701</v>
      </c>
      <c r="K2864" s="244">
        <v>45709</v>
      </c>
    </row>
    <row r="2865" spans="1:11" ht="14.9" customHeight="1">
      <c r="A2865" s="246">
        <v>2151246716</v>
      </c>
      <c r="B2865" s="246" t="s">
        <v>2860</v>
      </c>
      <c r="C2865" s="246" t="s">
        <v>2461</v>
      </c>
      <c r="D2865" s="246" t="s">
        <v>2869</v>
      </c>
      <c r="E2865" s="246" t="s">
        <v>2863</v>
      </c>
      <c r="F2865" s="246" t="s">
        <v>2864</v>
      </c>
      <c r="G2865" s="246" t="s">
        <v>2923</v>
      </c>
      <c r="H2865" s="246" t="s">
        <v>3247</v>
      </c>
      <c r="I2865" s="246" t="s">
        <v>2454</v>
      </c>
      <c r="J2865" s="244">
        <v>45701</v>
      </c>
      <c r="K2865" s="244">
        <v>45709</v>
      </c>
    </row>
    <row r="2866" spans="1:11" ht="14.9" customHeight="1">
      <c r="A2866" s="246">
        <v>2151247208</v>
      </c>
      <c r="B2866" s="246" t="s">
        <v>2860</v>
      </c>
      <c r="C2866" s="246" t="s">
        <v>2463</v>
      </c>
      <c r="D2866" s="246" t="s">
        <v>2869</v>
      </c>
      <c r="E2866" s="246" t="s">
        <v>2863</v>
      </c>
      <c r="F2866" s="246" t="s">
        <v>2864</v>
      </c>
      <c r="G2866" s="246" t="s">
        <v>2923</v>
      </c>
      <c r="H2866" s="246" t="s">
        <v>3247</v>
      </c>
      <c r="I2866" s="246" t="s">
        <v>2454</v>
      </c>
      <c r="J2866" s="244">
        <v>45701</v>
      </c>
      <c r="K2866" s="244">
        <v>45709</v>
      </c>
    </row>
    <row r="2867" spans="1:11" ht="14.9" customHeight="1">
      <c r="A2867" s="246">
        <v>2151247253</v>
      </c>
      <c r="B2867" s="246" t="s">
        <v>2860</v>
      </c>
      <c r="C2867" s="246" t="s">
        <v>2465</v>
      </c>
      <c r="D2867" s="246" t="s">
        <v>2869</v>
      </c>
      <c r="E2867" s="246" t="s">
        <v>2863</v>
      </c>
      <c r="F2867" s="246" t="s">
        <v>2864</v>
      </c>
      <c r="G2867" s="246" t="s">
        <v>2923</v>
      </c>
      <c r="H2867" s="246" t="s">
        <v>3247</v>
      </c>
      <c r="I2867" s="246" t="s">
        <v>2454</v>
      </c>
      <c r="J2867" s="244">
        <v>45701</v>
      </c>
      <c r="K2867" s="244">
        <v>45709</v>
      </c>
    </row>
    <row r="2868" spans="1:11" ht="14.9" customHeight="1">
      <c r="A2868" s="246">
        <v>2151245078</v>
      </c>
      <c r="B2868" s="246" t="s">
        <v>2860</v>
      </c>
      <c r="C2868" s="246" t="s">
        <v>2468</v>
      </c>
      <c r="D2868" s="246" t="s">
        <v>2869</v>
      </c>
      <c r="E2868" s="246" t="s">
        <v>2863</v>
      </c>
      <c r="F2868" s="246" t="s">
        <v>2864</v>
      </c>
      <c r="G2868" s="246" t="s">
        <v>2923</v>
      </c>
      <c r="H2868" s="246" t="s">
        <v>4374</v>
      </c>
      <c r="I2868" s="246" t="s">
        <v>2467</v>
      </c>
      <c r="J2868" s="244">
        <v>45707</v>
      </c>
      <c r="K2868" s="244">
        <v>45715</v>
      </c>
    </row>
    <row r="2869" spans="1:11" ht="14.9" customHeight="1">
      <c r="A2869" s="246">
        <v>2151244249</v>
      </c>
      <c r="B2869" s="246" t="s">
        <v>2860</v>
      </c>
      <c r="C2869" s="246" t="s">
        <v>2471</v>
      </c>
      <c r="D2869" s="246" t="s">
        <v>2869</v>
      </c>
      <c r="E2869" s="246" t="s">
        <v>2863</v>
      </c>
      <c r="F2869" s="246" t="s">
        <v>2864</v>
      </c>
      <c r="G2869" s="246" t="s">
        <v>2923</v>
      </c>
      <c r="H2869" s="246" t="s">
        <v>4374</v>
      </c>
      <c r="I2869" s="246" t="s">
        <v>2470</v>
      </c>
      <c r="J2869" s="244">
        <v>45708</v>
      </c>
      <c r="K2869" s="244">
        <v>45716</v>
      </c>
    </row>
    <row r="2870" spans="1:11" ht="14.9" customHeight="1">
      <c r="A2870" s="246">
        <v>2151245565</v>
      </c>
      <c r="B2870" s="246" t="s">
        <v>2860</v>
      </c>
      <c r="C2870" s="246" t="s">
        <v>2326</v>
      </c>
      <c r="D2870" s="246" t="s">
        <v>2862</v>
      </c>
      <c r="E2870" s="246" t="s">
        <v>2863</v>
      </c>
      <c r="F2870" s="246" t="s">
        <v>2864</v>
      </c>
      <c r="G2870" s="246" t="s">
        <v>2865</v>
      </c>
      <c r="H2870" s="246" t="s">
        <v>4865</v>
      </c>
      <c r="I2870" s="246" t="s">
        <v>7739</v>
      </c>
      <c r="J2870" s="244">
        <v>45714</v>
      </c>
      <c r="K2870" s="244">
        <v>45722</v>
      </c>
    </row>
    <row r="2871" spans="1:11" ht="14.9" customHeight="1">
      <c r="A2871" s="246">
        <v>2151255374</v>
      </c>
      <c r="B2871" s="246" t="s">
        <v>2860</v>
      </c>
      <c r="C2871" s="246" t="s">
        <v>2359</v>
      </c>
      <c r="D2871" s="246" t="s">
        <v>2869</v>
      </c>
      <c r="E2871" s="246" t="s">
        <v>2863</v>
      </c>
      <c r="F2871" s="246" t="s">
        <v>2864</v>
      </c>
      <c r="G2871" s="246" t="s">
        <v>2865</v>
      </c>
      <c r="H2871" s="246" t="s">
        <v>2960</v>
      </c>
      <c r="I2871" s="246" t="s">
        <v>2358</v>
      </c>
      <c r="J2871" s="244">
        <v>45718</v>
      </c>
      <c r="K2871" s="244">
        <v>45726</v>
      </c>
    </row>
    <row r="2872" spans="1:11" ht="14.9" customHeight="1">
      <c r="A2872" s="246">
        <v>2151256561</v>
      </c>
      <c r="B2872" s="246" t="s">
        <v>2860</v>
      </c>
      <c r="C2872" s="246" t="s">
        <v>2483</v>
      </c>
      <c r="D2872" s="246" t="s">
        <v>2869</v>
      </c>
      <c r="E2872" s="246" t="s">
        <v>2863</v>
      </c>
      <c r="F2872" s="246" t="s">
        <v>2864</v>
      </c>
      <c r="G2872" s="246" t="s">
        <v>3285</v>
      </c>
      <c r="H2872" s="246" t="s">
        <v>2957</v>
      </c>
      <c r="I2872" s="246" t="s">
        <v>2482</v>
      </c>
      <c r="J2872" s="244">
        <v>45720</v>
      </c>
      <c r="K2872" s="244">
        <v>45728</v>
      </c>
    </row>
    <row r="2873" spans="1:11" ht="14.9" customHeight="1">
      <c r="A2873" s="246">
        <v>2151258283</v>
      </c>
      <c r="B2873" s="246" t="s">
        <v>2860</v>
      </c>
      <c r="C2873" s="246" t="s">
        <v>2385</v>
      </c>
      <c r="D2873" s="246" t="s">
        <v>2869</v>
      </c>
      <c r="E2873" s="246" t="s">
        <v>2863</v>
      </c>
      <c r="F2873" s="246" t="s">
        <v>2864</v>
      </c>
      <c r="G2873" s="246" t="s">
        <v>2865</v>
      </c>
      <c r="H2873" s="246" t="s">
        <v>2978</v>
      </c>
      <c r="I2873" s="246" t="s">
        <v>7740</v>
      </c>
      <c r="J2873" s="244">
        <v>45721</v>
      </c>
      <c r="K2873" s="244">
        <v>45729</v>
      </c>
    </row>
    <row r="2874" spans="1:11" ht="14.9" customHeight="1">
      <c r="A2874" s="246">
        <v>2151259123</v>
      </c>
      <c r="B2874" s="246" t="s">
        <v>2860</v>
      </c>
      <c r="C2874" s="246" t="s">
        <v>2393</v>
      </c>
      <c r="D2874" s="246" t="s">
        <v>2862</v>
      </c>
      <c r="E2874" s="246" t="s">
        <v>2863</v>
      </c>
      <c r="F2874" s="246" t="s">
        <v>2864</v>
      </c>
      <c r="G2874" s="246" t="s">
        <v>2865</v>
      </c>
      <c r="H2874" s="246" t="s">
        <v>4865</v>
      </c>
      <c r="I2874" s="246" t="s">
        <v>7741</v>
      </c>
      <c r="J2874" s="244">
        <v>45721</v>
      </c>
      <c r="K2874" s="244">
        <v>45729</v>
      </c>
    </row>
    <row r="2875" spans="1:11" ht="14.9" customHeight="1">
      <c r="A2875" s="246">
        <v>2151243294</v>
      </c>
      <c r="B2875" s="246" t="s">
        <v>2860</v>
      </c>
      <c r="C2875" s="246" t="s">
        <v>2382</v>
      </c>
      <c r="D2875" s="246" t="s">
        <v>2869</v>
      </c>
      <c r="E2875" s="246" t="s">
        <v>2863</v>
      </c>
      <c r="F2875" s="246" t="s">
        <v>2864</v>
      </c>
      <c r="G2875" s="246" t="s">
        <v>2865</v>
      </c>
      <c r="H2875" s="246" t="s">
        <v>2978</v>
      </c>
      <c r="I2875" s="246" t="s">
        <v>7742</v>
      </c>
      <c r="J2875" s="244">
        <v>45721</v>
      </c>
      <c r="K2875" s="244">
        <v>45729</v>
      </c>
    </row>
    <row r="2876" spans="1:11" ht="14.9" customHeight="1">
      <c r="A2876" s="246">
        <v>2151261365</v>
      </c>
      <c r="B2876" s="246" t="s">
        <v>2860</v>
      </c>
      <c r="C2876" s="246" t="s">
        <v>2486</v>
      </c>
      <c r="D2876" s="246" t="s">
        <v>2869</v>
      </c>
      <c r="E2876" s="246" t="s">
        <v>2863</v>
      </c>
      <c r="F2876" s="246" t="s">
        <v>2864</v>
      </c>
      <c r="G2876" s="246" t="s">
        <v>2923</v>
      </c>
      <c r="H2876" s="246" t="s">
        <v>4374</v>
      </c>
      <c r="I2876" s="246" t="s">
        <v>2485</v>
      </c>
      <c r="J2876" s="244">
        <v>45713</v>
      </c>
      <c r="K2876" s="244">
        <v>45721</v>
      </c>
    </row>
    <row r="2877" spans="1:11" ht="14.9" customHeight="1">
      <c r="A2877" s="246">
        <v>2151264348</v>
      </c>
      <c r="B2877" s="246" t="s">
        <v>2860</v>
      </c>
      <c r="C2877" s="246" t="s">
        <v>2489</v>
      </c>
      <c r="D2877" s="246" t="s">
        <v>2869</v>
      </c>
      <c r="E2877" s="246" t="s">
        <v>2863</v>
      </c>
      <c r="F2877" s="246" t="s">
        <v>2864</v>
      </c>
      <c r="G2877" s="246" t="s">
        <v>2923</v>
      </c>
      <c r="H2877" s="246" t="s">
        <v>3122</v>
      </c>
      <c r="I2877" s="246" t="s">
        <v>2488</v>
      </c>
      <c r="J2877" s="244">
        <v>45705</v>
      </c>
      <c r="K2877" s="244">
        <v>45713</v>
      </c>
    </row>
    <row r="2878" spans="1:11" ht="14.9" customHeight="1">
      <c r="A2878" s="246">
        <v>2151266261</v>
      </c>
      <c r="B2878" s="246" t="s">
        <v>2860</v>
      </c>
      <c r="C2878" s="246" t="s">
        <v>2492</v>
      </c>
      <c r="D2878" s="246" t="s">
        <v>2869</v>
      </c>
      <c r="E2878" s="246" t="s">
        <v>2863</v>
      </c>
      <c r="F2878" s="246" t="s">
        <v>2864</v>
      </c>
      <c r="G2878" s="246" t="s">
        <v>2923</v>
      </c>
      <c r="H2878" s="246" t="s">
        <v>3399</v>
      </c>
      <c r="I2878" s="246" t="s">
        <v>2491</v>
      </c>
      <c r="J2878" s="244">
        <v>45708</v>
      </c>
      <c r="K2878" s="244">
        <v>45716</v>
      </c>
    </row>
    <row r="2879" spans="1:11" ht="14.9" customHeight="1">
      <c r="A2879" s="246">
        <v>2151268213</v>
      </c>
      <c r="B2879" s="246" t="s">
        <v>2860</v>
      </c>
      <c r="C2879" s="246" t="s">
        <v>2494</v>
      </c>
      <c r="D2879" s="246" t="s">
        <v>2869</v>
      </c>
      <c r="E2879" s="246" t="s">
        <v>2863</v>
      </c>
      <c r="F2879" s="246" t="s">
        <v>2864</v>
      </c>
      <c r="G2879" s="246" t="s">
        <v>2954</v>
      </c>
      <c r="H2879" s="246" t="s">
        <v>3007</v>
      </c>
      <c r="I2879" s="246" t="s">
        <v>2493</v>
      </c>
      <c r="J2879" s="244">
        <v>45727</v>
      </c>
      <c r="K2879" s="244">
        <v>45735</v>
      </c>
    </row>
    <row r="2880" spans="1:11" ht="14.9" customHeight="1">
      <c r="A2880" s="246">
        <v>2151274413</v>
      </c>
      <c r="B2880" s="246" t="s">
        <v>2860</v>
      </c>
      <c r="C2880" s="246" t="s">
        <v>2507</v>
      </c>
      <c r="D2880" s="246" t="s">
        <v>2869</v>
      </c>
      <c r="E2880" s="246" t="s">
        <v>2863</v>
      </c>
      <c r="F2880" s="246" t="s">
        <v>2864</v>
      </c>
      <c r="G2880" s="246" t="s">
        <v>3049</v>
      </c>
      <c r="H2880" s="246" t="s">
        <v>3011</v>
      </c>
      <c r="I2880" s="246" t="s">
        <v>2403</v>
      </c>
      <c r="J2880" s="244">
        <v>45707</v>
      </c>
      <c r="K2880" s="244">
        <v>45715</v>
      </c>
    </row>
    <row r="2881" spans="1:11" ht="14.9" customHeight="1">
      <c r="A2881" s="246">
        <v>2151278725</v>
      </c>
      <c r="B2881" s="246" t="s">
        <v>2860</v>
      </c>
      <c r="C2881" s="246" t="s">
        <v>2510</v>
      </c>
      <c r="D2881" s="246" t="s">
        <v>2869</v>
      </c>
      <c r="E2881" s="246" t="s">
        <v>2863</v>
      </c>
      <c r="F2881" s="246" t="s">
        <v>2864</v>
      </c>
      <c r="G2881" s="246" t="s">
        <v>2923</v>
      </c>
      <c r="H2881" s="246" t="s">
        <v>3026</v>
      </c>
      <c r="I2881" s="246" t="s">
        <v>2509</v>
      </c>
      <c r="J2881" s="244">
        <v>45707</v>
      </c>
      <c r="K2881" s="244">
        <v>45715</v>
      </c>
    </row>
    <row r="2882" spans="1:11" ht="14.9" customHeight="1">
      <c r="A2882" s="246">
        <v>2151274406</v>
      </c>
      <c r="B2882" s="246" t="s">
        <v>2860</v>
      </c>
      <c r="C2882" s="246" t="s">
        <v>2512</v>
      </c>
      <c r="D2882" s="246" t="s">
        <v>2869</v>
      </c>
      <c r="E2882" s="246" t="s">
        <v>2863</v>
      </c>
      <c r="F2882" s="246" t="s">
        <v>2864</v>
      </c>
      <c r="G2882" s="246" t="s">
        <v>2923</v>
      </c>
      <c r="H2882" s="246" t="s">
        <v>4835</v>
      </c>
      <c r="I2882" s="246" t="s">
        <v>2511</v>
      </c>
      <c r="J2882" s="244">
        <v>45713</v>
      </c>
      <c r="K2882" s="244">
        <v>45721</v>
      </c>
    </row>
    <row r="2883" spans="1:11" ht="14.9" customHeight="1">
      <c r="A2883" s="246">
        <v>2151279352</v>
      </c>
      <c r="B2883" s="246" t="s">
        <v>2860</v>
      </c>
      <c r="C2883" s="246" t="s">
        <v>2516</v>
      </c>
      <c r="D2883" s="246" t="s">
        <v>2869</v>
      </c>
      <c r="E2883" s="246" t="s">
        <v>2863</v>
      </c>
      <c r="F2883" s="246" t="s">
        <v>2864</v>
      </c>
      <c r="G2883" s="246" t="s">
        <v>3147</v>
      </c>
      <c r="H2883" s="246" t="s">
        <v>3561</v>
      </c>
      <c r="I2883" s="246" t="s">
        <v>2515</v>
      </c>
      <c r="J2883" s="244">
        <v>45721</v>
      </c>
      <c r="K2883" s="244">
        <v>45729</v>
      </c>
    </row>
    <row r="2884" spans="1:11" ht="14.9" customHeight="1">
      <c r="A2884" s="298">
        <v>2151275319</v>
      </c>
      <c r="B2884" s="298" t="s">
        <v>2860</v>
      </c>
      <c r="C2884" s="299" t="s">
        <v>2518</v>
      </c>
      <c r="D2884" s="298" t="s">
        <v>2862</v>
      </c>
      <c r="E2884" s="298" t="s">
        <v>2863</v>
      </c>
      <c r="F2884" s="298" t="s">
        <v>2864</v>
      </c>
      <c r="G2884" s="298" t="s">
        <v>2923</v>
      </c>
      <c r="H2884" s="298" t="s">
        <v>7496</v>
      </c>
      <c r="I2884" s="300" t="s">
        <v>2517</v>
      </c>
      <c r="J2884" s="300">
        <v>45709</v>
      </c>
      <c r="K2884" s="298">
        <v>45717</v>
      </c>
    </row>
    <row r="2885" spans="1:11" ht="14.9" customHeight="1">
      <c r="A2885" s="298">
        <v>2151279346</v>
      </c>
      <c r="B2885" s="298" t="s">
        <v>2860</v>
      </c>
      <c r="C2885" s="299" t="s">
        <v>2520</v>
      </c>
      <c r="D2885" s="298" t="s">
        <v>2869</v>
      </c>
      <c r="E2885" s="298" t="s">
        <v>2863</v>
      </c>
      <c r="F2885" s="298" t="s">
        <v>2864</v>
      </c>
      <c r="G2885" s="298" t="s">
        <v>3147</v>
      </c>
      <c r="H2885" s="298" t="s">
        <v>3561</v>
      </c>
      <c r="I2885" s="300" t="s">
        <v>2515</v>
      </c>
      <c r="J2885" s="300">
        <v>45721</v>
      </c>
      <c r="K2885" s="298">
        <v>45729</v>
      </c>
    </row>
    <row r="2886" spans="1:11" ht="14.9" customHeight="1">
      <c r="A2886" s="246">
        <v>2151284547</v>
      </c>
      <c r="B2886" s="246" t="s">
        <v>2860</v>
      </c>
      <c r="C2886" s="246" t="s">
        <v>2175</v>
      </c>
      <c r="D2886" s="246" t="s">
        <v>2869</v>
      </c>
      <c r="E2886" s="246" t="s">
        <v>2863</v>
      </c>
      <c r="F2886" s="246" t="s">
        <v>2864</v>
      </c>
      <c r="G2886" s="246" t="s">
        <v>2923</v>
      </c>
      <c r="H2886" s="246" t="s">
        <v>2978</v>
      </c>
      <c r="I2886" s="246" t="s">
        <v>2174</v>
      </c>
      <c r="J2886" s="244">
        <v>45675</v>
      </c>
      <c r="K2886" s="244">
        <v>45683</v>
      </c>
    </row>
    <row r="2887" spans="1:11" ht="14.9" customHeight="1">
      <c r="A2887" s="246">
        <v>2151279346</v>
      </c>
      <c r="B2887" s="246" t="s">
        <v>2860</v>
      </c>
      <c r="C2887" s="246" t="s">
        <v>2520</v>
      </c>
      <c r="D2887" s="246" t="s">
        <v>2869</v>
      </c>
      <c r="E2887" s="246" t="s">
        <v>2863</v>
      </c>
      <c r="F2887" s="246" t="s">
        <v>2864</v>
      </c>
      <c r="G2887" s="246" t="s">
        <v>3147</v>
      </c>
      <c r="H2887" s="246" t="s">
        <v>3561</v>
      </c>
      <c r="I2887" s="246" t="s">
        <v>2515</v>
      </c>
      <c r="J2887" s="244">
        <v>45721</v>
      </c>
      <c r="K2887" s="244">
        <v>45729</v>
      </c>
    </row>
    <row r="2888" spans="1:11" ht="14.9" customHeight="1">
      <c r="A2888" s="246">
        <v>2151284552</v>
      </c>
      <c r="B2888" s="246" t="s">
        <v>2860</v>
      </c>
      <c r="C2888" s="246" t="s">
        <v>2527</v>
      </c>
      <c r="D2888" s="246" t="s">
        <v>2869</v>
      </c>
      <c r="E2888" s="246" t="s">
        <v>2863</v>
      </c>
      <c r="F2888" s="246" t="s">
        <v>2864</v>
      </c>
      <c r="G2888" s="246" t="s">
        <v>2954</v>
      </c>
      <c r="H2888" s="246" t="s">
        <v>7743</v>
      </c>
      <c r="I2888" s="246" t="s">
        <v>2526</v>
      </c>
      <c r="J2888" s="244">
        <v>45730</v>
      </c>
      <c r="K2888" s="244">
        <v>45738</v>
      </c>
    </row>
    <row r="2889" spans="1:11" ht="14.9" customHeight="1">
      <c r="A2889" s="246">
        <v>2151293027</v>
      </c>
      <c r="B2889" s="246" t="s">
        <v>2860</v>
      </c>
      <c r="C2889" s="246" t="s">
        <v>2539</v>
      </c>
      <c r="D2889" s="246" t="s">
        <v>2869</v>
      </c>
      <c r="E2889" s="246" t="s">
        <v>2863</v>
      </c>
      <c r="F2889" s="246" t="s">
        <v>2864</v>
      </c>
      <c r="G2889" s="246" t="s">
        <v>2923</v>
      </c>
      <c r="H2889" s="246" t="s">
        <v>4374</v>
      </c>
      <c r="I2889" s="246" t="s">
        <v>2538</v>
      </c>
      <c r="J2889" s="244">
        <v>45709</v>
      </c>
      <c r="K2889" s="244">
        <v>45717</v>
      </c>
    </row>
    <row r="2890" spans="1:11" ht="14.9" customHeight="1">
      <c r="A2890" s="246">
        <v>2151295613</v>
      </c>
      <c r="B2890" s="246" t="s">
        <v>2860</v>
      </c>
      <c r="C2890" s="246" t="s">
        <v>2542</v>
      </c>
      <c r="D2890" s="246" t="s">
        <v>2869</v>
      </c>
      <c r="E2890" s="246" t="s">
        <v>2863</v>
      </c>
      <c r="F2890" s="246" t="s">
        <v>2864</v>
      </c>
      <c r="G2890" s="246" t="s">
        <v>2923</v>
      </c>
      <c r="H2890" s="246" t="s">
        <v>2978</v>
      </c>
      <c r="I2890" s="246" t="s">
        <v>2541</v>
      </c>
      <c r="J2890" s="244">
        <v>45712</v>
      </c>
      <c r="K2890" s="244">
        <v>45720</v>
      </c>
    </row>
    <row r="2891" spans="1:11" ht="14.9" customHeight="1">
      <c r="A2891" s="246">
        <v>2151292949</v>
      </c>
      <c r="B2891" s="246" t="s">
        <v>2860</v>
      </c>
      <c r="C2891" s="246" t="s">
        <v>2545</v>
      </c>
      <c r="D2891" s="246" t="s">
        <v>2869</v>
      </c>
      <c r="E2891" s="246" t="s">
        <v>2863</v>
      </c>
      <c r="F2891" s="246" t="s">
        <v>2864</v>
      </c>
      <c r="G2891" s="246" t="s">
        <v>2923</v>
      </c>
      <c r="H2891" s="246" t="s">
        <v>3026</v>
      </c>
      <c r="I2891" s="246" t="s">
        <v>2544</v>
      </c>
      <c r="J2891" s="244">
        <v>45714</v>
      </c>
      <c r="K2891" s="244">
        <v>45722</v>
      </c>
    </row>
    <row r="2892" spans="1:11" ht="14.9" customHeight="1">
      <c r="A2892" s="246">
        <v>2151292966</v>
      </c>
      <c r="B2892" s="246" t="s">
        <v>2860</v>
      </c>
      <c r="C2892" s="246" t="s">
        <v>2547</v>
      </c>
      <c r="D2892" s="246" t="s">
        <v>2869</v>
      </c>
      <c r="E2892" s="246" t="s">
        <v>2863</v>
      </c>
      <c r="F2892" s="246" t="s">
        <v>2864</v>
      </c>
      <c r="G2892" s="246" t="s">
        <v>2923</v>
      </c>
      <c r="H2892" s="246" t="s">
        <v>3026</v>
      </c>
      <c r="I2892" s="246" t="s">
        <v>2544</v>
      </c>
      <c r="J2892" s="244">
        <v>45715</v>
      </c>
      <c r="K2892" s="244">
        <v>45723</v>
      </c>
    </row>
    <row r="2893" spans="1:11" ht="14.9" customHeight="1">
      <c r="A2893" s="246">
        <v>2151279346</v>
      </c>
      <c r="B2893" s="246" t="s">
        <v>2860</v>
      </c>
      <c r="C2893" s="246" t="s">
        <v>2520</v>
      </c>
      <c r="D2893" s="246" t="s">
        <v>2869</v>
      </c>
      <c r="E2893" s="246" t="s">
        <v>2863</v>
      </c>
      <c r="F2893" s="246" t="s">
        <v>2864</v>
      </c>
      <c r="G2893" s="246" t="s">
        <v>3147</v>
      </c>
      <c r="H2893" s="246" t="s">
        <v>3561</v>
      </c>
      <c r="I2893" s="246" t="s">
        <v>2515</v>
      </c>
      <c r="J2893" s="244">
        <v>45721</v>
      </c>
      <c r="K2893" s="244">
        <v>45729</v>
      </c>
    </row>
    <row r="2894" spans="1:11" ht="14.9" customHeight="1">
      <c r="A2894" s="246">
        <v>2151284552</v>
      </c>
      <c r="B2894" s="246" t="s">
        <v>2860</v>
      </c>
      <c r="C2894" s="246" t="s">
        <v>2527</v>
      </c>
      <c r="D2894" s="246" t="s">
        <v>2869</v>
      </c>
      <c r="E2894" s="246" t="s">
        <v>2863</v>
      </c>
      <c r="F2894" s="246" t="s">
        <v>2864</v>
      </c>
      <c r="G2894" s="246" t="s">
        <v>2954</v>
      </c>
      <c r="H2894" s="246" t="s">
        <v>7743</v>
      </c>
      <c r="I2894" s="246" t="s">
        <v>2526</v>
      </c>
      <c r="J2894" s="244">
        <v>45730</v>
      </c>
      <c r="K2894" s="244">
        <v>45738</v>
      </c>
    </row>
    <row r="2895" spans="1:11" ht="14.9" customHeight="1">
      <c r="A2895" s="305">
        <v>2151293668</v>
      </c>
      <c r="B2895" s="305" t="s">
        <v>2860</v>
      </c>
      <c r="C2895" s="305" t="s">
        <v>2558</v>
      </c>
      <c r="D2895" s="305" t="s">
        <v>2869</v>
      </c>
      <c r="E2895" s="305" t="s">
        <v>2863</v>
      </c>
      <c r="F2895" s="305" t="s">
        <v>2864</v>
      </c>
      <c r="G2895" s="305" t="s">
        <v>2923</v>
      </c>
      <c r="H2895" s="305" t="s">
        <v>4374</v>
      </c>
      <c r="I2895" s="305" t="s">
        <v>2538</v>
      </c>
      <c r="J2895" s="306">
        <v>45708</v>
      </c>
      <c r="K2895" s="306">
        <v>45716</v>
      </c>
    </row>
    <row r="2896" spans="1:11" ht="14.9" customHeight="1">
      <c r="A2896" s="246">
        <v>2151303445</v>
      </c>
      <c r="B2896" s="246" t="s">
        <v>2860</v>
      </c>
      <c r="C2896" s="246" t="s">
        <v>2566</v>
      </c>
      <c r="D2896" s="246" t="s">
        <v>2869</v>
      </c>
      <c r="E2896" s="246" t="s">
        <v>2863</v>
      </c>
      <c r="F2896" s="246" t="s">
        <v>2864</v>
      </c>
      <c r="G2896" s="246" t="s">
        <v>2923</v>
      </c>
      <c r="H2896" s="246" t="s">
        <v>7718</v>
      </c>
      <c r="I2896" s="246" t="s">
        <v>2565</v>
      </c>
      <c r="J2896" s="244">
        <v>45712</v>
      </c>
      <c r="K2896" s="244">
        <v>45720</v>
      </c>
    </row>
    <row r="2897" spans="1:11" ht="14.9" customHeight="1">
      <c r="A2897" s="246">
        <v>2151303454</v>
      </c>
      <c r="B2897" s="246" t="s">
        <v>2860</v>
      </c>
      <c r="C2897" s="246" t="s">
        <v>2568</v>
      </c>
      <c r="D2897" s="246" t="s">
        <v>2869</v>
      </c>
      <c r="E2897" s="246" t="s">
        <v>2863</v>
      </c>
      <c r="F2897" s="246" t="s">
        <v>2864</v>
      </c>
      <c r="G2897" s="246" t="s">
        <v>2923</v>
      </c>
      <c r="H2897" s="246" t="s">
        <v>7718</v>
      </c>
      <c r="I2897" s="246" t="s">
        <v>2565</v>
      </c>
      <c r="J2897" s="244">
        <v>45712</v>
      </c>
      <c r="K2897" s="244">
        <v>45720</v>
      </c>
    </row>
    <row r="2898" spans="1:11" ht="14.9" customHeight="1">
      <c r="A2898" s="246">
        <v>2151303793</v>
      </c>
      <c r="B2898" s="246" t="s">
        <v>2860</v>
      </c>
      <c r="C2898" s="246" t="s">
        <v>2571</v>
      </c>
      <c r="D2898" s="246" t="s">
        <v>2869</v>
      </c>
      <c r="E2898" s="246" t="s">
        <v>2863</v>
      </c>
      <c r="F2898" s="246" t="s">
        <v>2864</v>
      </c>
      <c r="G2898" s="246" t="s">
        <v>2923</v>
      </c>
      <c r="H2898" s="246" t="s">
        <v>3122</v>
      </c>
      <c r="I2898" s="246" t="s">
        <v>2570</v>
      </c>
      <c r="J2898" s="244">
        <v>45713</v>
      </c>
      <c r="K2898" s="244">
        <v>45721</v>
      </c>
    </row>
    <row r="2899" spans="1:11" ht="14.9" customHeight="1">
      <c r="A2899" s="246">
        <v>2151324244</v>
      </c>
      <c r="B2899" s="246" t="s">
        <v>2860</v>
      </c>
      <c r="C2899" s="246" t="s">
        <v>2584</v>
      </c>
      <c r="D2899" s="246" t="s">
        <v>2869</v>
      </c>
      <c r="E2899" s="246" t="s">
        <v>2863</v>
      </c>
      <c r="F2899" s="246" t="s">
        <v>2864</v>
      </c>
      <c r="G2899" s="246" t="s">
        <v>2923</v>
      </c>
      <c r="H2899" s="246" t="s">
        <v>3037</v>
      </c>
      <c r="I2899" s="246" t="s">
        <v>2583</v>
      </c>
      <c r="J2899" s="244">
        <v>45713</v>
      </c>
      <c r="K2899" s="244">
        <v>45721</v>
      </c>
    </row>
    <row r="2900" spans="1:11" ht="14.9" customHeight="1">
      <c r="A2900" s="246">
        <v>2151324254</v>
      </c>
      <c r="B2900" s="246" t="s">
        <v>2860</v>
      </c>
      <c r="C2900" s="246" t="s">
        <v>2586</v>
      </c>
      <c r="D2900" s="246" t="s">
        <v>2869</v>
      </c>
      <c r="E2900" s="246" t="s">
        <v>2863</v>
      </c>
      <c r="F2900" s="246" t="s">
        <v>2864</v>
      </c>
      <c r="G2900" s="246" t="s">
        <v>2923</v>
      </c>
      <c r="H2900" s="246" t="s">
        <v>3037</v>
      </c>
      <c r="I2900" s="246" t="s">
        <v>2583</v>
      </c>
      <c r="J2900" s="244">
        <v>45713</v>
      </c>
      <c r="K2900" s="244">
        <v>45721</v>
      </c>
    </row>
    <row r="2901" spans="1:11" ht="14.9" customHeight="1">
      <c r="A2901" s="246">
        <v>2151327432</v>
      </c>
      <c r="B2901" s="246" t="s">
        <v>2860</v>
      </c>
      <c r="C2901" s="246" t="s">
        <v>2589</v>
      </c>
      <c r="D2901" s="246" t="s">
        <v>2869</v>
      </c>
      <c r="E2901" s="246" t="s">
        <v>2863</v>
      </c>
      <c r="F2901" s="246" t="s">
        <v>2864</v>
      </c>
      <c r="G2901" s="246" t="s">
        <v>3256</v>
      </c>
      <c r="H2901" s="246" t="s">
        <v>2978</v>
      </c>
      <c r="I2901" s="246" t="s">
        <v>2588</v>
      </c>
      <c r="J2901" s="244">
        <v>45723</v>
      </c>
      <c r="K2901" s="244">
        <v>45731</v>
      </c>
    </row>
    <row r="2902" spans="1:11" ht="14.9" customHeight="1">
      <c r="A2902" s="246">
        <v>2151327443</v>
      </c>
      <c r="B2902" s="246" t="s">
        <v>2860</v>
      </c>
      <c r="C2902" s="246" t="s">
        <v>2591</v>
      </c>
      <c r="D2902" s="246" t="s">
        <v>2869</v>
      </c>
      <c r="E2902" s="246" t="s">
        <v>2863</v>
      </c>
      <c r="F2902" s="246" t="s">
        <v>2864</v>
      </c>
      <c r="G2902" s="246" t="s">
        <v>3256</v>
      </c>
      <c r="H2902" s="246" t="s">
        <v>2978</v>
      </c>
      <c r="I2902" s="246" t="s">
        <v>2588</v>
      </c>
      <c r="J2902" s="244">
        <v>45723</v>
      </c>
      <c r="K2902" s="244">
        <v>45731</v>
      </c>
    </row>
    <row r="2903" spans="1:11" ht="14.9" customHeight="1">
      <c r="A2903" s="246">
        <v>2151323651</v>
      </c>
      <c r="B2903" s="246" t="s">
        <v>2860</v>
      </c>
      <c r="C2903" s="246" t="s">
        <v>2593</v>
      </c>
      <c r="D2903" s="246" t="s">
        <v>2869</v>
      </c>
      <c r="E2903" s="246" t="s">
        <v>2863</v>
      </c>
      <c r="F2903" s="246" t="s">
        <v>2864</v>
      </c>
      <c r="G2903" s="246" t="s">
        <v>2923</v>
      </c>
      <c r="H2903" s="246" t="s">
        <v>3112</v>
      </c>
      <c r="I2903" s="246" t="s">
        <v>2592</v>
      </c>
      <c r="J2903" s="244">
        <v>45726</v>
      </c>
      <c r="K2903" s="244">
        <v>45734</v>
      </c>
    </row>
    <row r="2904" spans="1:11" ht="14.9" customHeight="1">
      <c r="A2904" s="246">
        <v>2151338644</v>
      </c>
      <c r="B2904" s="246" t="s">
        <v>2860</v>
      </c>
      <c r="C2904" s="246" t="s">
        <v>2594</v>
      </c>
      <c r="D2904" s="246" t="s">
        <v>2862</v>
      </c>
      <c r="E2904" s="246" t="s">
        <v>2863</v>
      </c>
      <c r="F2904" s="246" t="s">
        <v>2864</v>
      </c>
      <c r="G2904" s="246" t="s">
        <v>2923</v>
      </c>
      <c r="H2904" s="246" t="s">
        <v>7496</v>
      </c>
      <c r="I2904" s="246" t="s">
        <v>7744</v>
      </c>
      <c r="J2904" s="244">
        <v>45709</v>
      </c>
      <c r="K2904" s="244">
        <v>45717</v>
      </c>
    </row>
    <row r="2905" spans="1:11" ht="14.9" customHeight="1">
      <c r="A2905" s="246">
        <v>2151334783</v>
      </c>
      <c r="B2905" s="246" t="s">
        <v>2860</v>
      </c>
      <c r="C2905" s="246" t="s">
        <v>2595</v>
      </c>
      <c r="D2905" s="246" t="s">
        <v>2869</v>
      </c>
      <c r="E2905" s="246" t="s">
        <v>2863</v>
      </c>
      <c r="F2905" s="246" t="s">
        <v>2864</v>
      </c>
      <c r="G2905" s="246" t="s">
        <v>2923</v>
      </c>
      <c r="H2905" s="246" t="s">
        <v>3106</v>
      </c>
      <c r="I2905" s="246" t="s">
        <v>7745</v>
      </c>
      <c r="J2905" s="244">
        <v>45715</v>
      </c>
      <c r="K2905" s="244">
        <v>45723</v>
      </c>
    </row>
    <row r="2906" spans="1:11" ht="14.9" customHeight="1">
      <c r="A2906" s="246">
        <v>2151338109</v>
      </c>
      <c r="B2906" s="246" t="s">
        <v>2860</v>
      </c>
      <c r="C2906" s="246" t="s">
        <v>2596</v>
      </c>
      <c r="D2906" s="246" t="s">
        <v>2869</v>
      </c>
      <c r="E2906" s="246" t="s">
        <v>2863</v>
      </c>
      <c r="F2906" s="246" t="s">
        <v>2864</v>
      </c>
      <c r="G2906" s="246" t="s">
        <v>2923</v>
      </c>
      <c r="H2906" s="246" t="s">
        <v>2978</v>
      </c>
      <c r="I2906" s="246" t="s">
        <v>7746</v>
      </c>
      <c r="J2906" s="244">
        <v>45715</v>
      </c>
      <c r="K2906" s="244">
        <v>45723</v>
      </c>
    </row>
    <row r="2907" spans="1:11" ht="14.9" customHeight="1">
      <c r="A2907" s="246">
        <v>2151346287</v>
      </c>
      <c r="B2907" s="246" t="s">
        <v>2860</v>
      </c>
      <c r="C2907" s="246" t="s">
        <v>2600</v>
      </c>
      <c r="D2907" s="246" t="s">
        <v>2862</v>
      </c>
      <c r="E2907" s="246" t="s">
        <v>2863</v>
      </c>
      <c r="F2907" s="246" t="s">
        <v>2864</v>
      </c>
      <c r="G2907" s="246" t="s">
        <v>2923</v>
      </c>
      <c r="H2907" s="246" t="s">
        <v>2924</v>
      </c>
      <c r="I2907" s="246" t="s">
        <v>7747</v>
      </c>
      <c r="J2907" s="244">
        <v>45713</v>
      </c>
      <c r="K2907" s="244">
        <v>45721</v>
      </c>
    </row>
    <row r="2908" spans="1:11" ht="14.9" customHeight="1">
      <c r="A2908" s="246">
        <v>2151346364</v>
      </c>
      <c r="B2908" s="246" t="s">
        <v>2860</v>
      </c>
      <c r="C2908" s="246" t="s">
        <v>2601</v>
      </c>
      <c r="D2908" s="246" t="s">
        <v>2862</v>
      </c>
      <c r="E2908" s="246" t="s">
        <v>2863</v>
      </c>
      <c r="F2908" s="246" t="s">
        <v>2864</v>
      </c>
      <c r="G2908" s="246" t="s">
        <v>2923</v>
      </c>
      <c r="H2908" s="246" t="s">
        <v>5909</v>
      </c>
      <c r="I2908" s="246" t="s">
        <v>7748</v>
      </c>
      <c r="J2908" s="244">
        <v>45714</v>
      </c>
      <c r="K2908" s="244">
        <v>45722</v>
      </c>
    </row>
    <row r="2909" spans="1:11" ht="14.9" customHeight="1">
      <c r="A2909" s="246">
        <v>2151341754</v>
      </c>
      <c r="B2909" s="246" t="s">
        <v>2860</v>
      </c>
      <c r="C2909" s="246" t="s">
        <v>2602</v>
      </c>
      <c r="D2909" s="246" t="s">
        <v>2869</v>
      </c>
      <c r="E2909" s="246" t="s">
        <v>2863</v>
      </c>
      <c r="F2909" s="246" t="s">
        <v>2864</v>
      </c>
      <c r="G2909" s="246" t="s">
        <v>4088</v>
      </c>
      <c r="H2909" s="246" t="s">
        <v>3299</v>
      </c>
      <c r="I2909" s="246" t="s">
        <v>7749</v>
      </c>
      <c r="J2909" s="244">
        <v>45716</v>
      </c>
      <c r="K2909" s="244">
        <v>45724</v>
      </c>
    </row>
    <row r="2910" spans="1:11" ht="14.9" customHeight="1">
      <c r="A2910" s="246">
        <v>2151344055</v>
      </c>
      <c r="B2910" s="246" t="s">
        <v>2860</v>
      </c>
      <c r="C2910" s="246" t="s">
        <v>2603</v>
      </c>
      <c r="D2910" s="246" t="s">
        <v>2869</v>
      </c>
      <c r="E2910" s="246" t="s">
        <v>2863</v>
      </c>
      <c r="F2910" s="246" t="s">
        <v>2864</v>
      </c>
      <c r="G2910" s="246" t="s">
        <v>2923</v>
      </c>
      <c r="H2910" s="246" t="s">
        <v>4374</v>
      </c>
      <c r="I2910" s="246" t="s">
        <v>7750</v>
      </c>
      <c r="J2910" s="244">
        <v>45716</v>
      </c>
      <c r="K2910" s="244">
        <v>45724</v>
      </c>
    </row>
    <row r="2911" spans="1:11" ht="14.9" customHeight="1">
      <c r="A2911" s="246">
        <v>2151349926</v>
      </c>
      <c r="B2911" s="246" t="s">
        <v>2860</v>
      </c>
      <c r="C2911" s="246" t="s">
        <v>2604</v>
      </c>
      <c r="D2911" s="246" t="s">
        <v>2869</v>
      </c>
      <c r="E2911" s="246" t="s">
        <v>2863</v>
      </c>
      <c r="F2911" s="246" t="s">
        <v>2864</v>
      </c>
      <c r="G2911" s="246" t="s">
        <v>2911</v>
      </c>
      <c r="H2911" s="246" t="s">
        <v>2978</v>
      </c>
      <c r="I2911" s="246" t="s">
        <v>7751</v>
      </c>
      <c r="J2911" s="244">
        <v>45717</v>
      </c>
      <c r="K2911" s="244">
        <v>45725</v>
      </c>
    </row>
    <row r="2912" spans="1:11" ht="14.9" customHeight="1">
      <c r="A2912" s="246">
        <v>2151346448</v>
      </c>
      <c r="B2912" s="246" t="s">
        <v>2860</v>
      </c>
      <c r="C2912" s="246" t="s">
        <v>2605</v>
      </c>
      <c r="D2912" s="246" t="s">
        <v>2862</v>
      </c>
      <c r="E2912" s="246" t="s">
        <v>2863</v>
      </c>
      <c r="F2912" s="246" t="s">
        <v>2864</v>
      </c>
      <c r="G2912" s="246" t="s">
        <v>2923</v>
      </c>
      <c r="H2912" s="246" t="s">
        <v>2924</v>
      </c>
      <c r="I2912" s="246" t="s">
        <v>7752</v>
      </c>
      <c r="J2912" s="244">
        <v>45726</v>
      </c>
      <c r="K2912" s="244">
        <v>45734</v>
      </c>
    </row>
    <row r="2913" spans="1:11" ht="14.9" customHeight="1">
      <c r="A2913" s="246">
        <v>2151350307</v>
      </c>
      <c r="B2913" s="246" t="s">
        <v>2860</v>
      </c>
      <c r="C2913" s="246" t="s">
        <v>2606</v>
      </c>
      <c r="D2913" s="246" t="s">
        <v>2869</v>
      </c>
      <c r="E2913" s="246" t="s">
        <v>2863</v>
      </c>
      <c r="F2913" s="246" t="s">
        <v>2864</v>
      </c>
      <c r="G2913" s="246" t="s">
        <v>2954</v>
      </c>
      <c r="H2913" s="246" t="s">
        <v>2999</v>
      </c>
      <c r="I2913" s="246" t="s">
        <v>7753</v>
      </c>
      <c r="J2913" s="244">
        <v>45730</v>
      </c>
      <c r="K2913" s="244">
        <v>45738</v>
      </c>
    </row>
    <row r="2914" spans="1:11" ht="14.9" customHeight="1">
      <c r="A2914" s="246">
        <v>2151349590</v>
      </c>
      <c r="B2914" s="246" t="s">
        <v>2860</v>
      </c>
      <c r="C2914" s="246" t="s">
        <v>2607</v>
      </c>
      <c r="D2914" s="246" t="s">
        <v>2869</v>
      </c>
      <c r="E2914" s="246" t="s">
        <v>2863</v>
      </c>
      <c r="F2914" s="246" t="s">
        <v>2864</v>
      </c>
      <c r="G2914" s="246" t="s">
        <v>3023</v>
      </c>
      <c r="H2914" s="246" t="s">
        <v>2960</v>
      </c>
      <c r="I2914" s="246" t="s">
        <v>7754</v>
      </c>
      <c r="J2914" s="244">
        <v>45736</v>
      </c>
      <c r="K2914" s="244">
        <v>45744</v>
      </c>
    </row>
    <row r="2915" spans="1:11" ht="14.9" customHeight="1">
      <c r="A2915" s="246">
        <v>2151346179</v>
      </c>
      <c r="B2915" s="246" t="s">
        <v>2860</v>
      </c>
      <c r="C2915" s="246" t="s">
        <v>2608</v>
      </c>
      <c r="D2915" s="246" t="s">
        <v>2869</v>
      </c>
      <c r="E2915" s="246" t="s">
        <v>2863</v>
      </c>
      <c r="F2915" s="246" t="s">
        <v>2864</v>
      </c>
      <c r="G2915" s="246" t="s">
        <v>2923</v>
      </c>
      <c r="H2915" s="246" t="s">
        <v>3199</v>
      </c>
      <c r="I2915" s="246" t="s">
        <v>7755</v>
      </c>
      <c r="J2915" s="244">
        <v>45740</v>
      </c>
      <c r="K2915" s="244">
        <v>45748</v>
      </c>
    </row>
    <row r="2916" spans="1:11" ht="14.9" customHeight="1">
      <c r="A2916" s="246">
        <v>2151359523</v>
      </c>
      <c r="B2916" s="246" t="s">
        <v>2860</v>
      </c>
      <c r="C2916" s="246" t="s">
        <v>2609</v>
      </c>
      <c r="D2916" s="246" t="s">
        <v>2876</v>
      </c>
      <c r="E2916" s="246" t="s">
        <v>2863</v>
      </c>
      <c r="F2916" s="246" t="s">
        <v>2864</v>
      </c>
      <c r="G2916" s="246" t="s">
        <v>2934</v>
      </c>
      <c r="H2916" s="246" t="s">
        <v>3054</v>
      </c>
      <c r="I2916" s="246" t="s">
        <v>7756</v>
      </c>
      <c r="J2916" s="244">
        <v>45721</v>
      </c>
      <c r="K2916" s="244">
        <v>45729</v>
      </c>
    </row>
    <row r="2917" spans="1:11" ht="14.9" customHeight="1">
      <c r="A2917" s="246">
        <v>2151359624</v>
      </c>
      <c r="B2917" s="246" t="s">
        <v>2860</v>
      </c>
      <c r="C2917" s="246" t="s">
        <v>2610</v>
      </c>
      <c r="D2917" s="246" t="s">
        <v>2876</v>
      </c>
      <c r="E2917" s="246" t="s">
        <v>2863</v>
      </c>
      <c r="F2917" s="246" t="s">
        <v>2864</v>
      </c>
      <c r="G2917" s="246" t="s">
        <v>2934</v>
      </c>
      <c r="H2917" s="246" t="s">
        <v>2873</v>
      </c>
      <c r="I2917" s="246" t="s">
        <v>7756</v>
      </c>
      <c r="J2917" s="244">
        <v>45721</v>
      </c>
      <c r="K2917" s="244">
        <v>45729</v>
      </c>
    </row>
    <row r="2918" spans="1:11" ht="14.9" customHeight="1">
      <c r="A2918" s="246">
        <v>2151359644</v>
      </c>
      <c r="B2918" s="246" t="s">
        <v>2860</v>
      </c>
      <c r="C2918" s="246" t="s">
        <v>2611</v>
      </c>
      <c r="D2918" s="246" t="s">
        <v>2876</v>
      </c>
      <c r="E2918" s="246" t="s">
        <v>2863</v>
      </c>
      <c r="F2918" s="246" t="s">
        <v>2864</v>
      </c>
      <c r="G2918" s="246" t="s">
        <v>2934</v>
      </c>
      <c r="H2918" s="246" t="s">
        <v>2873</v>
      </c>
      <c r="I2918" s="246" t="s">
        <v>7756</v>
      </c>
      <c r="J2918" s="244">
        <v>45721</v>
      </c>
      <c r="K2918" s="244">
        <v>45729</v>
      </c>
    </row>
    <row r="2919" spans="1:11" ht="14.9" customHeight="1">
      <c r="A2919" s="246">
        <v>2151359654</v>
      </c>
      <c r="B2919" s="246" t="s">
        <v>2860</v>
      </c>
      <c r="C2919" s="246" t="s">
        <v>2612</v>
      </c>
      <c r="D2919" s="246" t="s">
        <v>2876</v>
      </c>
      <c r="E2919" s="246" t="s">
        <v>2863</v>
      </c>
      <c r="F2919" s="246" t="s">
        <v>2864</v>
      </c>
      <c r="G2919" s="246" t="s">
        <v>2934</v>
      </c>
      <c r="H2919" s="246" t="s">
        <v>3054</v>
      </c>
      <c r="I2919" s="246" t="s">
        <v>7756</v>
      </c>
      <c r="J2919" s="244">
        <v>45721</v>
      </c>
      <c r="K2919" s="244">
        <v>45729</v>
      </c>
    </row>
    <row r="2920" spans="1:11" ht="14.9" customHeight="1">
      <c r="A2920" s="246">
        <v>2151356636</v>
      </c>
      <c r="B2920" s="246" t="s">
        <v>2860</v>
      </c>
      <c r="C2920" s="246" t="s">
        <v>2613</v>
      </c>
      <c r="D2920" s="246" t="s">
        <v>2869</v>
      </c>
      <c r="E2920" s="246" t="s">
        <v>2863</v>
      </c>
      <c r="F2920" s="246" t="s">
        <v>2864</v>
      </c>
      <c r="G2920" s="246" t="s">
        <v>4904</v>
      </c>
      <c r="H2920" s="246" t="s">
        <v>3041</v>
      </c>
      <c r="I2920" s="246" t="s">
        <v>7757</v>
      </c>
      <c r="J2920" s="244">
        <v>45728</v>
      </c>
      <c r="K2920" s="244">
        <v>45736</v>
      </c>
    </row>
    <row r="2921" spans="1:11" ht="14.9" customHeight="1">
      <c r="A2921" s="246">
        <v>2151356652</v>
      </c>
      <c r="B2921" s="246" t="s">
        <v>2860</v>
      </c>
      <c r="C2921" s="246" t="s">
        <v>2615</v>
      </c>
      <c r="D2921" s="246" t="s">
        <v>2869</v>
      </c>
      <c r="E2921" s="246" t="s">
        <v>2863</v>
      </c>
      <c r="F2921" s="246" t="s">
        <v>2864</v>
      </c>
      <c r="G2921" s="246" t="s">
        <v>4904</v>
      </c>
      <c r="H2921" s="246" t="s">
        <v>3041</v>
      </c>
      <c r="I2921" s="246" t="s">
        <v>7757</v>
      </c>
      <c r="J2921" s="244">
        <v>45728</v>
      </c>
      <c r="K2921" s="244">
        <v>45736</v>
      </c>
    </row>
    <row r="2922" spans="1:11" ht="14.9" customHeight="1">
      <c r="A2922" s="246">
        <v>2151264790</v>
      </c>
      <c r="B2922" s="246" t="s">
        <v>2860</v>
      </c>
      <c r="C2922" s="246" t="s">
        <v>2233</v>
      </c>
      <c r="D2922" s="246" t="s">
        <v>2862</v>
      </c>
      <c r="E2922" s="246" t="s">
        <v>2863</v>
      </c>
      <c r="F2922" s="246" t="s">
        <v>2864</v>
      </c>
      <c r="G2922" s="246" t="s">
        <v>2865</v>
      </c>
      <c r="H2922" s="246" t="s">
        <v>4356</v>
      </c>
      <c r="I2922" s="246" t="s">
        <v>7758</v>
      </c>
      <c r="J2922" s="244">
        <v>45709</v>
      </c>
      <c r="K2922" s="244">
        <v>45717</v>
      </c>
    </row>
    <row r="2923" spans="1:11" ht="14.9" customHeight="1">
      <c r="A2923" s="246">
        <v>2151346364</v>
      </c>
      <c r="B2923" s="246" t="s">
        <v>2860</v>
      </c>
      <c r="C2923" s="246" t="s">
        <v>2601</v>
      </c>
      <c r="D2923" s="246" t="s">
        <v>2862</v>
      </c>
      <c r="E2923" s="246" t="s">
        <v>2863</v>
      </c>
      <c r="F2923" s="246" t="s">
        <v>2864</v>
      </c>
      <c r="G2923" s="246" t="s">
        <v>2923</v>
      </c>
      <c r="H2923" s="246" t="s">
        <v>5909</v>
      </c>
      <c r="I2923" s="246" t="s">
        <v>7748</v>
      </c>
      <c r="J2923" s="244">
        <v>45714</v>
      </c>
      <c r="K2923" s="244">
        <v>45722</v>
      </c>
    </row>
    <row r="2924" spans="1:11" ht="14.9" customHeight="1">
      <c r="A2924" s="246">
        <v>2151346448</v>
      </c>
      <c r="B2924" s="246" t="s">
        <v>2860</v>
      </c>
      <c r="C2924" s="246" t="s">
        <v>2605</v>
      </c>
      <c r="D2924" s="246" t="s">
        <v>2862</v>
      </c>
      <c r="E2924" s="246" t="s">
        <v>2863</v>
      </c>
      <c r="F2924" s="246" t="s">
        <v>2864</v>
      </c>
      <c r="G2924" s="246" t="s">
        <v>2923</v>
      </c>
      <c r="H2924" s="246" t="s">
        <v>2924</v>
      </c>
      <c r="I2924" s="246" t="s">
        <v>7752</v>
      </c>
      <c r="J2924" s="244">
        <v>45726</v>
      </c>
      <c r="K2924" s="244">
        <v>45734</v>
      </c>
    </row>
    <row r="2925" spans="1:11" ht="14.9" customHeight="1">
      <c r="A2925" s="246">
        <v>2151369311</v>
      </c>
      <c r="B2925" s="246" t="s">
        <v>2860</v>
      </c>
      <c r="C2925" s="246" t="s">
        <v>2623</v>
      </c>
      <c r="D2925" s="246" t="s">
        <v>2869</v>
      </c>
      <c r="E2925" s="246" t="s">
        <v>2863</v>
      </c>
      <c r="F2925" s="246" t="s">
        <v>2864</v>
      </c>
      <c r="G2925" s="246" t="s">
        <v>2954</v>
      </c>
      <c r="H2925" s="246" t="s">
        <v>2999</v>
      </c>
      <c r="I2925" s="246" t="s">
        <v>7759</v>
      </c>
      <c r="J2925" s="244">
        <v>45740</v>
      </c>
      <c r="K2925" s="244">
        <v>45748</v>
      </c>
    </row>
    <row r="2926" spans="1:11" ht="14.9" customHeight="1">
      <c r="A2926" s="246">
        <v>2151390175</v>
      </c>
      <c r="B2926" s="246" t="s">
        <v>2860</v>
      </c>
      <c r="C2926" s="246" t="s">
        <v>2641</v>
      </c>
      <c r="D2926" s="246" t="s">
        <v>2869</v>
      </c>
      <c r="E2926" s="246" t="s">
        <v>2863</v>
      </c>
      <c r="F2926" s="246" t="s">
        <v>2864</v>
      </c>
      <c r="G2926" s="246" t="s">
        <v>2939</v>
      </c>
      <c r="H2926" s="246" t="s">
        <v>2999</v>
      </c>
      <c r="I2926" s="246" t="s">
        <v>7760</v>
      </c>
      <c r="J2926" s="244">
        <v>45722</v>
      </c>
      <c r="K2926" s="244">
        <v>45730</v>
      </c>
    </row>
    <row r="2927" spans="1:11" ht="14.9" customHeight="1">
      <c r="A2927" s="246">
        <v>2151392363</v>
      </c>
      <c r="B2927" s="246" t="s">
        <v>2860</v>
      </c>
      <c r="C2927" s="246" t="s">
        <v>2642</v>
      </c>
      <c r="D2927" s="246" t="s">
        <v>2869</v>
      </c>
      <c r="E2927" s="246" t="s">
        <v>2863</v>
      </c>
      <c r="F2927" s="246" t="s">
        <v>2864</v>
      </c>
      <c r="G2927" s="246" t="s">
        <v>2911</v>
      </c>
      <c r="H2927" s="246" t="s">
        <v>2978</v>
      </c>
      <c r="I2927" s="246" t="s">
        <v>7761</v>
      </c>
      <c r="J2927" s="244">
        <v>45737</v>
      </c>
      <c r="K2927" s="244">
        <v>45745</v>
      </c>
    </row>
    <row r="2928" spans="1:11" ht="14.9" customHeight="1">
      <c r="A2928" s="246">
        <v>2151393801</v>
      </c>
      <c r="B2928" s="246" t="s">
        <v>2860</v>
      </c>
      <c r="C2928" s="246" t="s">
        <v>2643</v>
      </c>
      <c r="D2928" s="246" t="s">
        <v>2869</v>
      </c>
      <c r="E2928" s="246" t="s">
        <v>2863</v>
      </c>
      <c r="F2928" s="246" t="s">
        <v>2864</v>
      </c>
      <c r="G2928" s="246" t="s">
        <v>2920</v>
      </c>
      <c r="H2928" s="246" t="s">
        <v>3247</v>
      </c>
      <c r="I2928" s="246" t="s">
        <v>7762</v>
      </c>
      <c r="J2928" s="244">
        <v>45741</v>
      </c>
      <c r="K2928" s="244">
        <v>45749</v>
      </c>
    </row>
    <row r="2929" spans="1:11" ht="14.9" customHeight="1">
      <c r="A2929" s="246">
        <v>2151390635</v>
      </c>
      <c r="B2929" s="246" t="s">
        <v>2860</v>
      </c>
      <c r="C2929" s="246" t="s">
        <v>2644</v>
      </c>
      <c r="D2929" s="246" t="s">
        <v>2869</v>
      </c>
      <c r="E2929" s="246" t="s">
        <v>2863</v>
      </c>
      <c r="F2929" s="246" t="s">
        <v>2864</v>
      </c>
      <c r="G2929" s="246" t="s">
        <v>2920</v>
      </c>
      <c r="H2929" s="246" t="s">
        <v>2999</v>
      </c>
      <c r="I2929" s="246" t="s">
        <v>2051</v>
      </c>
      <c r="J2929" s="244">
        <v>45744</v>
      </c>
      <c r="K2929" s="244">
        <v>45752</v>
      </c>
    </row>
    <row r="2930" spans="1:11" ht="14.9" customHeight="1">
      <c r="A2930" s="246">
        <v>2151402561</v>
      </c>
      <c r="B2930" s="246" t="s">
        <v>2860</v>
      </c>
      <c r="C2930" s="246" t="s">
        <v>2657</v>
      </c>
      <c r="D2930" s="246" t="s">
        <v>2876</v>
      </c>
      <c r="E2930" s="246" t="s">
        <v>2863</v>
      </c>
      <c r="F2930" s="246" t="s">
        <v>2864</v>
      </c>
      <c r="G2930" s="246" t="s">
        <v>6445</v>
      </c>
      <c r="H2930" s="246" t="s">
        <v>3801</v>
      </c>
      <c r="I2930" s="246" t="s">
        <v>7763</v>
      </c>
      <c r="J2930" s="244">
        <v>45687</v>
      </c>
      <c r="K2930" s="244">
        <v>45695</v>
      </c>
    </row>
    <row r="2931" spans="1:11" ht="14.9" customHeight="1">
      <c r="A2931" s="246">
        <v>2151403437</v>
      </c>
      <c r="B2931" s="246" t="s">
        <v>2860</v>
      </c>
      <c r="C2931" s="246" t="s">
        <v>2658</v>
      </c>
      <c r="D2931" s="246" t="s">
        <v>2876</v>
      </c>
      <c r="E2931" s="246" t="s">
        <v>2863</v>
      </c>
      <c r="F2931" s="246" t="s">
        <v>2864</v>
      </c>
      <c r="G2931" s="246" t="s">
        <v>6445</v>
      </c>
      <c r="H2931" s="246" t="s">
        <v>3801</v>
      </c>
      <c r="I2931" s="246" t="s">
        <v>7763</v>
      </c>
      <c r="J2931" s="244">
        <v>45687</v>
      </c>
      <c r="K2931" s="244">
        <v>45695</v>
      </c>
    </row>
    <row r="2932" spans="1:11" ht="14.9" customHeight="1">
      <c r="A2932" s="246">
        <v>2151403490</v>
      </c>
      <c r="B2932" s="246" t="s">
        <v>2860</v>
      </c>
      <c r="C2932" s="246" t="s">
        <v>2659</v>
      </c>
      <c r="D2932" s="246" t="s">
        <v>2876</v>
      </c>
      <c r="E2932" s="246" t="s">
        <v>2863</v>
      </c>
      <c r="F2932" s="246" t="s">
        <v>2864</v>
      </c>
      <c r="G2932" s="246" t="s">
        <v>6445</v>
      </c>
      <c r="H2932" s="246" t="s">
        <v>3801</v>
      </c>
      <c r="I2932" s="246" t="s">
        <v>7763</v>
      </c>
      <c r="J2932" s="244">
        <v>45687</v>
      </c>
      <c r="K2932" s="244">
        <v>45695</v>
      </c>
    </row>
    <row r="2933" spans="1:11" ht="14.9" customHeight="1">
      <c r="A2933" s="246">
        <v>2151403496</v>
      </c>
      <c r="B2933" s="246" t="s">
        <v>2860</v>
      </c>
      <c r="C2933" s="246" t="s">
        <v>2660</v>
      </c>
      <c r="D2933" s="246" t="s">
        <v>2876</v>
      </c>
      <c r="E2933" s="246" t="s">
        <v>2863</v>
      </c>
      <c r="F2933" s="246" t="s">
        <v>2864</v>
      </c>
      <c r="G2933" s="246" t="s">
        <v>6445</v>
      </c>
      <c r="H2933" s="246" t="s">
        <v>3801</v>
      </c>
      <c r="I2933" s="246" t="s">
        <v>7763</v>
      </c>
      <c r="J2933" s="244">
        <v>45687</v>
      </c>
      <c r="K2933" s="244">
        <v>45695</v>
      </c>
    </row>
    <row r="2934" spans="1:11" ht="14.9" customHeight="1">
      <c r="A2934" s="246">
        <v>2151404131</v>
      </c>
      <c r="B2934" s="246" t="s">
        <v>2860</v>
      </c>
      <c r="C2934" s="246" t="s">
        <v>2661</v>
      </c>
      <c r="D2934" s="246" t="s">
        <v>2869</v>
      </c>
      <c r="E2934" s="246" t="s">
        <v>2863</v>
      </c>
      <c r="F2934" s="246" t="s">
        <v>2864</v>
      </c>
      <c r="G2934" s="246" t="s">
        <v>4774</v>
      </c>
      <c r="H2934" s="246" t="s">
        <v>2999</v>
      </c>
      <c r="I2934" s="246" t="s">
        <v>7764</v>
      </c>
      <c r="J2934" s="244">
        <v>45698</v>
      </c>
      <c r="K2934" s="244">
        <v>45706</v>
      </c>
    </row>
    <row r="2935" spans="1:11" ht="14.9" customHeight="1">
      <c r="A2935" s="246">
        <v>2151399619</v>
      </c>
      <c r="B2935" s="246" t="s">
        <v>2860</v>
      </c>
      <c r="C2935" s="246" t="s">
        <v>2662</v>
      </c>
      <c r="D2935" s="246" t="s">
        <v>2869</v>
      </c>
      <c r="E2935" s="246" t="s">
        <v>2863</v>
      </c>
      <c r="F2935" s="246" t="s">
        <v>2864</v>
      </c>
      <c r="G2935" s="246" t="s">
        <v>2923</v>
      </c>
      <c r="H2935" s="246" t="s">
        <v>2999</v>
      </c>
      <c r="I2935" s="246" t="s">
        <v>7765</v>
      </c>
      <c r="J2935" s="244">
        <v>45724</v>
      </c>
      <c r="K2935" s="244">
        <v>45732</v>
      </c>
    </row>
    <row r="2936" spans="1:11" ht="14.9" customHeight="1">
      <c r="A2936" s="246">
        <v>2151404148</v>
      </c>
      <c r="B2936" s="246" t="s">
        <v>2860</v>
      </c>
      <c r="C2936" s="246" t="s">
        <v>2663</v>
      </c>
      <c r="D2936" s="246" t="s">
        <v>2869</v>
      </c>
      <c r="E2936" s="246" t="s">
        <v>2863</v>
      </c>
      <c r="F2936" s="246" t="s">
        <v>2864</v>
      </c>
      <c r="G2936" s="246" t="s">
        <v>2911</v>
      </c>
      <c r="H2936" s="246" t="s">
        <v>3561</v>
      </c>
      <c r="I2936" s="246" t="s">
        <v>7766</v>
      </c>
      <c r="J2936" s="244">
        <v>45737</v>
      </c>
      <c r="K2936" s="244">
        <v>45745</v>
      </c>
    </row>
    <row r="2937" spans="1:11" ht="14.9" customHeight="1">
      <c r="A2937" s="246">
        <v>2151404174</v>
      </c>
      <c r="B2937" s="246" t="s">
        <v>2860</v>
      </c>
      <c r="C2937" s="246" t="s">
        <v>2664</v>
      </c>
      <c r="D2937" s="246" t="s">
        <v>2869</v>
      </c>
      <c r="E2937" s="246" t="s">
        <v>2863</v>
      </c>
      <c r="F2937" s="246" t="s">
        <v>2864</v>
      </c>
      <c r="G2937" s="246" t="s">
        <v>2911</v>
      </c>
      <c r="H2937" s="246" t="s">
        <v>3561</v>
      </c>
      <c r="I2937" s="246" t="s">
        <v>7766</v>
      </c>
      <c r="J2937" s="244">
        <v>45737</v>
      </c>
      <c r="K2937" s="244">
        <v>45745</v>
      </c>
    </row>
    <row r="2938" spans="1:11" ht="14.9" customHeight="1">
      <c r="A2938" s="246">
        <v>2151390635</v>
      </c>
      <c r="B2938" s="246" t="s">
        <v>2860</v>
      </c>
      <c r="C2938" s="246" t="s">
        <v>2644</v>
      </c>
      <c r="D2938" s="246" t="s">
        <v>2869</v>
      </c>
      <c r="E2938" s="246" t="s">
        <v>2863</v>
      </c>
      <c r="F2938" s="246" t="s">
        <v>2864</v>
      </c>
      <c r="G2938" s="246" t="s">
        <v>2920</v>
      </c>
      <c r="H2938" s="246" t="s">
        <v>2999</v>
      </c>
      <c r="I2938" s="246" t="s">
        <v>2051</v>
      </c>
      <c r="J2938" s="244">
        <v>45744</v>
      </c>
      <c r="K2938" s="244">
        <v>45752</v>
      </c>
    </row>
    <row r="2939" spans="1:11" ht="14.9" customHeight="1">
      <c r="A2939" s="246">
        <v>2151402056</v>
      </c>
      <c r="B2939" s="246" t="s">
        <v>2860</v>
      </c>
      <c r="C2939" s="246" t="s">
        <v>2665</v>
      </c>
      <c r="D2939" s="246" t="s">
        <v>2869</v>
      </c>
      <c r="E2939" s="246" t="s">
        <v>2863</v>
      </c>
      <c r="F2939" s="246" t="s">
        <v>2864</v>
      </c>
      <c r="G2939" s="246" t="s">
        <v>2970</v>
      </c>
      <c r="H2939" s="246" t="s">
        <v>7661</v>
      </c>
      <c r="I2939" s="246" t="s">
        <v>7767</v>
      </c>
      <c r="J2939" s="244">
        <v>45747</v>
      </c>
      <c r="K2939" s="244">
        <v>45755</v>
      </c>
    </row>
    <row r="2940" spans="1:11" ht="14.9" customHeight="1">
      <c r="A2940" s="246">
        <v>2151346448</v>
      </c>
      <c r="B2940" s="246" t="s">
        <v>2860</v>
      </c>
      <c r="C2940" s="246" t="s">
        <v>2605</v>
      </c>
      <c r="D2940" s="246" t="s">
        <v>2862</v>
      </c>
      <c r="E2940" s="246" t="s">
        <v>2863</v>
      </c>
      <c r="F2940" s="246" t="s">
        <v>2864</v>
      </c>
      <c r="G2940" s="246" t="s">
        <v>2923</v>
      </c>
      <c r="H2940" s="246" t="s">
        <v>2924</v>
      </c>
      <c r="I2940" s="246" t="s">
        <v>7752</v>
      </c>
      <c r="J2940" s="244">
        <v>45726</v>
      </c>
      <c r="K2940" s="244">
        <v>45734</v>
      </c>
    </row>
    <row r="2941" spans="1:11" ht="14.9" customHeight="1">
      <c r="A2941" s="246">
        <v>2151435030</v>
      </c>
      <c r="B2941" s="246" t="s">
        <v>2860</v>
      </c>
      <c r="C2941" s="246" t="s">
        <v>2670</v>
      </c>
      <c r="D2941" s="246" t="s">
        <v>2869</v>
      </c>
      <c r="E2941" s="246" t="s">
        <v>2863</v>
      </c>
      <c r="F2941" s="246" t="s">
        <v>2864</v>
      </c>
      <c r="G2941" s="246" t="s">
        <v>2923</v>
      </c>
      <c r="H2941" s="246" t="s">
        <v>2978</v>
      </c>
      <c r="I2941" s="246" t="s">
        <v>7768</v>
      </c>
      <c r="J2941" s="244">
        <v>45727</v>
      </c>
      <c r="K2941" s="244">
        <v>45735</v>
      </c>
    </row>
    <row r="2942" spans="1:11" ht="14.9" customHeight="1">
      <c r="A2942" s="246">
        <v>2151426449</v>
      </c>
      <c r="B2942" s="246" t="s">
        <v>2860</v>
      </c>
      <c r="C2942" s="246" t="s">
        <v>2671</v>
      </c>
      <c r="D2942" s="246" t="s">
        <v>2869</v>
      </c>
      <c r="E2942" s="246" t="s">
        <v>2863</v>
      </c>
      <c r="F2942" s="246" t="s">
        <v>2864</v>
      </c>
      <c r="G2942" s="246" t="s">
        <v>2923</v>
      </c>
      <c r="H2942" s="246" t="s">
        <v>3112</v>
      </c>
      <c r="I2942" s="246" t="s">
        <v>7769</v>
      </c>
      <c r="J2942" s="244">
        <v>45729</v>
      </c>
      <c r="K2942" s="244">
        <v>45737</v>
      </c>
    </row>
    <row r="2943" spans="1:11" ht="14.9" customHeight="1">
      <c r="A2943" s="246">
        <v>2151435075</v>
      </c>
      <c r="B2943" s="246" t="s">
        <v>2860</v>
      </c>
      <c r="C2943" s="246" t="s">
        <v>2672</v>
      </c>
      <c r="D2943" s="246" t="s">
        <v>2869</v>
      </c>
      <c r="E2943" s="246" t="s">
        <v>2863</v>
      </c>
      <c r="F2943" s="246" t="s">
        <v>2864</v>
      </c>
      <c r="G2943" s="246" t="s">
        <v>2923</v>
      </c>
      <c r="H2943" s="246" t="s">
        <v>3037</v>
      </c>
      <c r="I2943" s="246" t="s">
        <v>7770</v>
      </c>
      <c r="J2943" s="244">
        <v>45730</v>
      </c>
      <c r="K2943" s="244">
        <v>45738</v>
      </c>
    </row>
    <row r="2944" spans="1:11" ht="14.9" customHeight="1">
      <c r="A2944" s="246">
        <v>2151421599</v>
      </c>
      <c r="B2944" s="246" t="s">
        <v>2860</v>
      </c>
      <c r="C2944" s="246" t="s">
        <v>2673</v>
      </c>
      <c r="D2944" s="246" t="s">
        <v>2869</v>
      </c>
      <c r="E2944" s="246" t="s">
        <v>2863</v>
      </c>
      <c r="F2944" s="246" t="s">
        <v>2864</v>
      </c>
      <c r="G2944" s="246" t="s">
        <v>2923</v>
      </c>
      <c r="H2944" s="246" t="s">
        <v>3026</v>
      </c>
      <c r="I2944" s="246" t="s">
        <v>7771</v>
      </c>
      <c r="J2944" s="244">
        <v>45732</v>
      </c>
      <c r="K2944" s="244">
        <v>45740</v>
      </c>
    </row>
    <row r="2945" spans="1:11" ht="14.9" customHeight="1">
      <c r="A2945" s="246">
        <v>2151446267</v>
      </c>
      <c r="B2945" s="246" t="s">
        <v>2860</v>
      </c>
      <c r="C2945" s="246" t="s">
        <v>2678</v>
      </c>
      <c r="D2945" s="246" t="s">
        <v>2869</v>
      </c>
      <c r="E2945" s="246" t="s">
        <v>2863</v>
      </c>
      <c r="F2945" s="246" t="s">
        <v>2864</v>
      </c>
      <c r="G2945" s="246" t="s">
        <v>2923</v>
      </c>
      <c r="H2945" s="246" t="s">
        <v>7772</v>
      </c>
      <c r="I2945" s="246" t="s">
        <v>7773</v>
      </c>
      <c r="J2945" s="244">
        <v>45729</v>
      </c>
      <c r="K2945" s="244">
        <v>45737</v>
      </c>
    </row>
    <row r="2946" spans="1:11" ht="14.9" customHeight="1">
      <c r="A2946" s="246">
        <v>2151449603</v>
      </c>
      <c r="B2946" s="246" t="s">
        <v>2860</v>
      </c>
      <c r="C2946" s="246" t="s">
        <v>2679</v>
      </c>
      <c r="D2946" s="246" t="s">
        <v>2869</v>
      </c>
      <c r="E2946" s="246" t="s">
        <v>2863</v>
      </c>
      <c r="F2946" s="246" t="s">
        <v>2864</v>
      </c>
      <c r="G2946" s="246" t="s">
        <v>2954</v>
      </c>
      <c r="H2946" s="246" t="s">
        <v>2999</v>
      </c>
      <c r="I2946" s="246" t="s">
        <v>7774</v>
      </c>
      <c r="J2946" s="244">
        <v>45741</v>
      </c>
      <c r="K2946" s="244">
        <v>45749</v>
      </c>
    </row>
    <row r="2947" spans="1:11" ht="14.9" customHeight="1">
      <c r="A2947" s="246">
        <v>2151448211</v>
      </c>
      <c r="B2947" s="246" t="s">
        <v>2860</v>
      </c>
      <c r="C2947" s="246" t="s">
        <v>2680</v>
      </c>
      <c r="D2947" s="246" t="s">
        <v>2862</v>
      </c>
      <c r="E2947" s="246" t="s">
        <v>2863</v>
      </c>
      <c r="F2947" s="246" t="s">
        <v>2864</v>
      </c>
      <c r="G2947" s="246" t="s">
        <v>2954</v>
      </c>
      <c r="H2947" s="246" t="s">
        <v>2884</v>
      </c>
      <c r="I2947" s="246" t="s">
        <v>7775</v>
      </c>
      <c r="J2947" s="244">
        <v>45747</v>
      </c>
      <c r="K2947" s="244">
        <v>45755</v>
      </c>
    </row>
    <row r="2948" spans="1:11" ht="14.9" customHeight="1">
      <c r="A2948" s="246">
        <v>2151448907</v>
      </c>
      <c r="B2948" s="246" t="s">
        <v>2860</v>
      </c>
      <c r="C2948" s="246" t="s">
        <v>2681</v>
      </c>
      <c r="D2948" s="246" t="s">
        <v>2869</v>
      </c>
      <c r="E2948" s="246" t="s">
        <v>2863</v>
      </c>
      <c r="F2948" s="246" t="s">
        <v>2864</v>
      </c>
      <c r="G2948" s="246" t="s">
        <v>2970</v>
      </c>
      <c r="H2948" s="246" t="s">
        <v>3106</v>
      </c>
      <c r="I2948" s="246" t="s">
        <v>7776</v>
      </c>
      <c r="J2948" s="244">
        <v>45747</v>
      </c>
      <c r="K2948" s="244">
        <v>45755</v>
      </c>
    </row>
    <row r="2949" spans="1:11" ht="14.9" customHeight="1">
      <c r="A2949" s="246">
        <v>2151449319</v>
      </c>
      <c r="B2949" s="246" t="s">
        <v>2860</v>
      </c>
      <c r="C2949" s="246" t="s">
        <v>2684</v>
      </c>
      <c r="D2949" s="246" t="s">
        <v>2869</v>
      </c>
      <c r="E2949" s="246" t="s">
        <v>2863</v>
      </c>
      <c r="F2949" s="246" t="s">
        <v>2864</v>
      </c>
      <c r="G2949" s="246" t="s">
        <v>3930</v>
      </c>
      <c r="H2949" s="246" t="s">
        <v>3007</v>
      </c>
      <c r="I2949" s="246" t="s">
        <v>7777</v>
      </c>
      <c r="J2949" s="244">
        <v>45748</v>
      </c>
      <c r="K2949" s="244">
        <v>45756</v>
      </c>
    </row>
    <row r="2950" spans="1:11" ht="14.9" customHeight="1">
      <c r="A2950" s="246">
        <v>2151455628</v>
      </c>
      <c r="B2950" s="246" t="s">
        <v>2860</v>
      </c>
      <c r="C2950" s="246" t="s">
        <v>2688</v>
      </c>
      <c r="D2950" s="246" t="s">
        <v>2869</v>
      </c>
      <c r="E2950" s="246" t="s">
        <v>2863</v>
      </c>
      <c r="F2950" s="246" t="s">
        <v>2864</v>
      </c>
      <c r="G2950" s="246" t="s">
        <v>2923</v>
      </c>
      <c r="H2950" s="246" t="s">
        <v>3112</v>
      </c>
      <c r="I2950" s="246" t="s">
        <v>7778</v>
      </c>
      <c r="J2950" s="244">
        <v>45734</v>
      </c>
      <c r="K2950" s="244">
        <v>45742</v>
      </c>
    </row>
    <row r="2951" spans="1:11" ht="14.9" customHeight="1">
      <c r="A2951" s="246">
        <v>2151454323</v>
      </c>
      <c r="B2951" s="246" t="s">
        <v>2860</v>
      </c>
      <c r="C2951" s="246" t="s">
        <v>2690</v>
      </c>
      <c r="D2951" s="246" t="s">
        <v>2869</v>
      </c>
      <c r="E2951" s="246" t="s">
        <v>2863</v>
      </c>
      <c r="F2951" s="246" t="s">
        <v>2864</v>
      </c>
      <c r="G2951" s="246" t="s">
        <v>2923</v>
      </c>
      <c r="H2951" s="246" t="s">
        <v>5315</v>
      </c>
      <c r="I2951" s="246" t="s">
        <v>7779</v>
      </c>
      <c r="J2951" s="244">
        <v>45736</v>
      </c>
      <c r="K2951" s="244">
        <v>45744</v>
      </c>
    </row>
    <row r="2952" spans="1:11" ht="14.9" customHeight="1">
      <c r="A2952" s="246">
        <v>2151456839</v>
      </c>
      <c r="B2952" s="246" t="s">
        <v>2860</v>
      </c>
      <c r="C2952" s="246" t="s">
        <v>2691</v>
      </c>
      <c r="D2952" s="246" t="s">
        <v>2869</v>
      </c>
      <c r="E2952" s="246" t="s">
        <v>2863</v>
      </c>
      <c r="F2952" s="246" t="s">
        <v>2864</v>
      </c>
      <c r="G2952" s="246" t="s">
        <v>2923</v>
      </c>
      <c r="H2952" s="246" t="s">
        <v>4835</v>
      </c>
      <c r="I2952" s="246" t="s">
        <v>7780</v>
      </c>
      <c r="J2952" s="244">
        <v>45741</v>
      </c>
      <c r="K2952" s="244">
        <v>45749</v>
      </c>
    </row>
    <row r="2953" spans="1:11" ht="14.9" customHeight="1">
      <c r="A2953" s="246">
        <v>2151456856</v>
      </c>
      <c r="B2953" s="246" t="s">
        <v>2860</v>
      </c>
      <c r="C2953" s="246" t="s">
        <v>2693</v>
      </c>
      <c r="D2953" s="246" t="s">
        <v>2869</v>
      </c>
      <c r="E2953" s="246" t="s">
        <v>2863</v>
      </c>
      <c r="F2953" s="246" t="s">
        <v>2864</v>
      </c>
      <c r="G2953" s="246" t="s">
        <v>2923</v>
      </c>
      <c r="H2953" s="246" t="s">
        <v>4835</v>
      </c>
      <c r="I2953" s="246" t="s">
        <v>7781</v>
      </c>
      <c r="J2953" s="244">
        <v>45742</v>
      </c>
      <c r="K2953" s="244">
        <v>45750</v>
      </c>
    </row>
    <row r="2954" spans="1:11" ht="14.9" customHeight="1">
      <c r="A2954" s="246">
        <v>2151456767</v>
      </c>
      <c r="B2954" s="246" t="s">
        <v>2860</v>
      </c>
      <c r="C2954" s="246" t="s">
        <v>2694</v>
      </c>
      <c r="D2954" s="246" t="s">
        <v>2869</v>
      </c>
      <c r="E2954" s="246" t="s">
        <v>2863</v>
      </c>
      <c r="F2954" s="246" t="s">
        <v>2864</v>
      </c>
      <c r="G2954" s="246" t="s">
        <v>3647</v>
      </c>
      <c r="H2954" s="246" t="s">
        <v>3786</v>
      </c>
      <c r="I2954" s="246" t="s">
        <v>7782</v>
      </c>
      <c r="J2954" s="244">
        <v>45749</v>
      </c>
      <c r="K2954" s="244">
        <v>45757</v>
      </c>
    </row>
    <row r="2955" spans="1:11" ht="14.9" customHeight="1">
      <c r="A2955" s="246">
        <v>2151456775</v>
      </c>
      <c r="B2955" s="246" t="s">
        <v>2860</v>
      </c>
      <c r="C2955" s="246" t="s">
        <v>2695</v>
      </c>
      <c r="D2955" s="246" t="s">
        <v>2869</v>
      </c>
      <c r="E2955" s="246" t="s">
        <v>2863</v>
      </c>
      <c r="F2955" s="246" t="s">
        <v>2864</v>
      </c>
      <c r="G2955" s="246" t="s">
        <v>3647</v>
      </c>
      <c r="H2955" s="246" t="s">
        <v>3786</v>
      </c>
      <c r="I2955" s="246" t="s">
        <v>7782</v>
      </c>
      <c r="J2955" s="244">
        <v>45749</v>
      </c>
      <c r="K2955" s="244">
        <v>45757</v>
      </c>
    </row>
    <row r="2956" spans="1:11" ht="14.9" customHeight="1">
      <c r="A2956" s="246">
        <v>2151456807</v>
      </c>
      <c r="B2956" s="246" t="s">
        <v>2860</v>
      </c>
      <c r="C2956" s="246" t="s">
        <v>2696</v>
      </c>
      <c r="D2956" s="246" t="s">
        <v>2869</v>
      </c>
      <c r="E2956" s="246" t="s">
        <v>2863</v>
      </c>
      <c r="F2956" s="246" t="s">
        <v>2864</v>
      </c>
      <c r="G2956" s="246" t="s">
        <v>3647</v>
      </c>
      <c r="H2956" s="246" t="s">
        <v>3786</v>
      </c>
      <c r="I2956" s="246" t="s">
        <v>7782</v>
      </c>
      <c r="J2956" s="244">
        <v>45749</v>
      </c>
      <c r="K2956" s="244">
        <v>45757</v>
      </c>
    </row>
    <row r="2957" spans="1:11" ht="14.9" customHeight="1">
      <c r="A2957" s="246">
        <v>2151460260</v>
      </c>
      <c r="B2957" s="246" t="s">
        <v>2860</v>
      </c>
      <c r="C2957" s="246" t="s">
        <v>2697</v>
      </c>
      <c r="D2957" s="246" t="s">
        <v>2869</v>
      </c>
      <c r="E2957" s="246" t="s">
        <v>2863</v>
      </c>
      <c r="F2957" s="246" t="s">
        <v>2864</v>
      </c>
      <c r="G2957" s="246" t="s">
        <v>2923</v>
      </c>
      <c r="H2957" s="246" t="s">
        <v>5211</v>
      </c>
      <c r="I2957" s="246" t="s">
        <v>7783</v>
      </c>
      <c r="J2957" s="244">
        <v>45731</v>
      </c>
      <c r="K2957" s="244">
        <v>45739</v>
      </c>
    </row>
    <row r="2958" spans="1:11" ht="14.9" customHeight="1">
      <c r="A2958" s="246">
        <v>2151474992</v>
      </c>
      <c r="B2958" s="246" t="s">
        <v>2860</v>
      </c>
      <c r="C2958" s="246" t="s">
        <v>2700</v>
      </c>
      <c r="D2958" s="246" t="s">
        <v>2869</v>
      </c>
      <c r="E2958" s="246" t="s">
        <v>2863</v>
      </c>
      <c r="F2958" s="246" t="s">
        <v>2864</v>
      </c>
      <c r="G2958" s="246" t="s">
        <v>4461</v>
      </c>
      <c r="H2958" s="246" t="s">
        <v>3011</v>
      </c>
      <c r="I2958" s="246" t="s">
        <v>7784</v>
      </c>
      <c r="J2958" s="244">
        <v>45734</v>
      </c>
      <c r="K2958" s="244">
        <v>45742</v>
      </c>
    </row>
    <row r="2959" spans="1:11" ht="14.9" customHeight="1">
      <c r="A2959" s="246">
        <v>2151475019</v>
      </c>
      <c r="B2959" s="246" t="s">
        <v>2860</v>
      </c>
      <c r="C2959" s="246" t="s">
        <v>2701</v>
      </c>
      <c r="D2959" s="246" t="s">
        <v>2869</v>
      </c>
      <c r="E2959" s="246" t="s">
        <v>2863</v>
      </c>
      <c r="F2959" s="246" t="s">
        <v>2864</v>
      </c>
      <c r="G2959" s="246" t="s">
        <v>4461</v>
      </c>
      <c r="H2959" s="246" t="s">
        <v>3011</v>
      </c>
      <c r="I2959" s="246" t="s">
        <v>7784</v>
      </c>
      <c r="J2959" s="244">
        <v>45734</v>
      </c>
      <c r="K2959" s="244">
        <v>45742</v>
      </c>
    </row>
    <row r="2960" spans="1:11" ht="14.9" customHeight="1">
      <c r="A2960" s="246">
        <v>2151475038</v>
      </c>
      <c r="B2960" s="246" t="s">
        <v>2860</v>
      </c>
      <c r="C2960" s="246" t="s">
        <v>2702</v>
      </c>
      <c r="D2960" s="246" t="s">
        <v>2869</v>
      </c>
      <c r="E2960" s="246" t="s">
        <v>2863</v>
      </c>
      <c r="F2960" s="246" t="s">
        <v>2864</v>
      </c>
      <c r="G2960" s="246" t="s">
        <v>4461</v>
      </c>
      <c r="H2960" s="246" t="s">
        <v>3011</v>
      </c>
      <c r="I2960" s="246" t="s">
        <v>7784</v>
      </c>
      <c r="J2960" s="244">
        <v>45734</v>
      </c>
      <c r="K2960" s="244">
        <v>45742</v>
      </c>
    </row>
    <row r="2961" spans="1:11" ht="14.9" customHeight="1">
      <c r="A2961" s="246">
        <v>2151475250</v>
      </c>
      <c r="B2961" s="246" t="s">
        <v>2860</v>
      </c>
      <c r="C2961" s="246" t="s">
        <v>2703</v>
      </c>
      <c r="D2961" s="246" t="s">
        <v>2862</v>
      </c>
      <c r="E2961" s="246" t="s">
        <v>2863</v>
      </c>
      <c r="F2961" s="246" t="s">
        <v>2864</v>
      </c>
      <c r="G2961" s="246" t="s">
        <v>2923</v>
      </c>
      <c r="H2961" s="246" t="s">
        <v>2880</v>
      </c>
      <c r="I2961" s="246" t="s">
        <v>7785</v>
      </c>
      <c r="J2961" s="244">
        <v>45734</v>
      </c>
      <c r="K2961" s="244">
        <v>45742</v>
      </c>
    </row>
    <row r="2962" spans="1:11" ht="14.9" customHeight="1">
      <c r="A2962" s="246">
        <v>2151474940</v>
      </c>
      <c r="B2962" s="246" t="s">
        <v>2860</v>
      </c>
      <c r="C2962" s="246" t="s">
        <v>2704</v>
      </c>
      <c r="D2962" s="246" t="s">
        <v>2862</v>
      </c>
      <c r="E2962" s="246" t="s">
        <v>2863</v>
      </c>
      <c r="F2962" s="246" t="s">
        <v>2864</v>
      </c>
      <c r="G2962" s="246" t="s">
        <v>2934</v>
      </c>
      <c r="H2962" s="246" t="s">
        <v>2935</v>
      </c>
      <c r="I2962" s="246" t="s">
        <v>7786</v>
      </c>
      <c r="J2962" s="244">
        <v>45749</v>
      </c>
      <c r="K2962" s="244">
        <v>45757</v>
      </c>
    </row>
    <row r="2963" spans="1:11" ht="14.9" customHeight="1">
      <c r="A2963" s="246">
        <v>2151485362</v>
      </c>
      <c r="B2963" s="246" t="s">
        <v>2860</v>
      </c>
      <c r="C2963" s="246" t="s">
        <v>2709</v>
      </c>
      <c r="D2963" s="246" t="s">
        <v>2869</v>
      </c>
      <c r="E2963" s="246" t="s">
        <v>2863</v>
      </c>
      <c r="F2963" s="246" t="s">
        <v>2864</v>
      </c>
      <c r="G2963" s="246" t="s">
        <v>2923</v>
      </c>
      <c r="H2963" s="246" t="s">
        <v>2978</v>
      </c>
      <c r="I2963" s="246" t="s">
        <v>7787</v>
      </c>
      <c r="J2963" s="244">
        <v>45734</v>
      </c>
      <c r="K2963" s="244">
        <v>45742</v>
      </c>
    </row>
    <row r="2964" spans="1:11" ht="14.9" customHeight="1">
      <c r="A2964" s="246">
        <v>2151486165</v>
      </c>
      <c r="B2964" s="246" t="s">
        <v>2860</v>
      </c>
      <c r="C2964" s="246" t="s">
        <v>2710</v>
      </c>
      <c r="D2964" s="246" t="s">
        <v>2869</v>
      </c>
      <c r="E2964" s="246" t="s">
        <v>2863</v>
      </c>
      <c r="F2964" s="246" t="s">
        <v>2864</v>
      </c>
      <c r="G2964" s="246" t="s">
        <v>2923</v>
      </c>
      <c r="H2964" s="246" t="s">
        <v>7788</v>
      </c>
      <c r="I2964" s="246" t="s">
        <v>7789</v>
      </c>
      <c r="J2964" s="244">
        <v>45737</v>
      </c>
      <c r="K2964" s="244">
        <v>45745</v>
      </c>
    </row>
    <row r="2965" spans="1:11" ht="14.9" customHeight="1">
      <c r="A2965" s="246">
        <v>2151485333</v>
      </c>
      <c r="B2965" s="246" t="s">
        <v>2860</v>
      </c>
      <c r="C2965" s="246" t="s">
        <v>2711</v>
      </c>
      <c r="D2965" s="246" t="s">
        <v>2869</v>
      </c>
      <c r="E2965" s="246" t="s">
        <v>2863</v>
      </c>
      <c r="F2965" s="246" t="s">
        <v>2864</v>
      </c>
      <c r="G2965" s="246" t="s">
        <v>2923</v>
      </c>
      <c r="H2965" s="246" t="s">
        <v>3396</v>
      </c>
      <c r="I2965" s="246" t="s">
        <v>7790</v>
      </c>
      <c r="J2965" s="244">
        <v>45737</v>
      </c>
      <c r="K2965" s="244">
        <v>45745</v>
      </c>
    </row>
    <row r="2966" spans="1:11" ht="14.9" customHeight="1">
      <c r="A2966" s="246">
        <v>2151488952</v>
      </c>
      <c r="B2966" s="246" t="s">
        <v>2860</v>
      </c>
      <c r="C2966" s="246" t="s">
        <v>2714</v>
      </c>
      <c r="D2966" s="246" t="s">
        <v>2869</v>
      </c>
      <c r="E2966" s="246" t="s">
        <v>2863</v>
      </c>
      <c r="F2966" s="246" t="s">
        <v>2864</v>
      </c>
      <c r="G2966" s="246" t="s">
        <v>2920</v>
      </c>
      <c r="H2966" s="246" t="s">
        <v>3247</v>
      </c>
      <c r="I2966" s="246" t="s">
        <v>7791</v>
      </c>
      <c r="J2966" s="244">
        <v>45749</v>
      </c>
      <c r="K2966" s="244">
        <v>45757</v>
      </c>
    </row>
    <row r="2967" spans="1:11" ht="14.9" customHeight="1">
      <c r="A2967" s="246">
        <v>2151487329</v>
      </c>
      <c r="B2967" s="246" t="s">
        <v>2860</v>
      </c>
      <c r="C2967" s="246" t="s">
        <v>2716</v>
      </c>
      <c r="D2967" s="246" t="s">
        <v>2862</v>
      </c>
      <c r="E2967" s="246" t="s">
        <v>2863</v>
      </c>
      <c r="F2967" s="246" t="s">
        <v>2864</v>
      </c>
      <c r="G2967" s="246" t="s">
        <v>2902</v>
      </c>
      <c r="H2967" s="246" t="s">
        <v>6373</v>
      </c>
      <c r="I2967" s="246" t="s">
        <v>7792</v>
      </c>
      <c r="J2967" s="244">
        <v>45749</v>
      </c>
      <c r="K2967" s="244">
        <v>45757</v>
      </c>
    </row>
    <row r="2968" spans="1:11" s="5" customFormat="1" ht="14.9" customHeight="1">
      <c r="A2968" s="246">
        <v>2151491443</v>
      </c>
      <c r="B2968" s="246" t="s">
        <v>2860</v>
      </c>
      <c r="C2968" s="246" t="s">
        <v>2717</v>
      </c>
      <c r="D2968" s="246" t="s">
        <v>2869</v>
      </c>
      <c r="E2968" s="246" t="s">
        <v>2863</v>
      </c>
      <c r="F2968" s="246" t="s">
        <v>2864</v>
      </c>
      <c r="G2968" s="246" t="s">
        <v>2939</v>
      </c>
      <c r="H2968" s="246" t="s">
        <v>4046</v>
      </c>
      <c r="I2968" s="246" t="s">
        <v>7793</v>
      </c>
      <c r="J2968" s="244">
        <v>45735</v>
      </c>
      <c r="K2968" s="244">
        <v>45743</v>
      </c>
    </row>
    <row r="2969" spans="1:11" s="5" customFormat="1" ht="14.9" customHeight="1">
      <c r="A2969" s="246">
        <v>2151491450</v>
      </c>
      <c r="B2969" s="246" t="s">
        <v>2860</v>
      </c>
      <c r="C2969" s="246" t="s">
        <v>2718</v>
      </c>
      <c r="D2969" s="246" t="s">
        <v>2869</v>
      </c>
      <c r="E2969" s="246" t="s">
        <v>2863</v>
      </c>
      <c r="F2969" s="246" t="s">
        <v>2864</v>
      </c>
      <c r="G2969" s="246" t="s">
        <v>2939</v>
      </c>
      <c r="H2969" s="246" t="s">
        <v>4046</v>
      </c>
      <c r="I2969" s="246" t="s">
        <v>7793</v>
      </c>
      <c r="J2969" s="244">
        <v>45741</v>
      </c>
      <c r="K2969" s="244">
        <v>45749</v>
      </c>
    </row>
    <row r="2970" spans="1:11" ht="14.9" customHeight="1">
      <c r="A2970" s="246">
        <v>2151496108</v>
      </c>
      <c r="B2970" s="246" t="s">
        <v>2860</v>
      </c>
      <c r="C2970" s="246" t="s">
        <v>2719</v>
      </c>
      <c r="D2970" s="246" t="s">
        <v>2869</v>
      </c>
      <c r="E2970" s="246" t="s">
        <v>2863</v>
      </c>
      <c r="F2970" s="246" t="s">
        <v>2864</v>
      </c>
      <c r="G2970" s="246" t="s">
        <v>2923</v>
      </c>
      <c r="H2970" s="246" t="s">
        <v>3106</v>
      </c>
      <c r="I2970" s="246" t="s">
        <v>7794</v>
      </c>
      <c r="J2970" s="244">
        <v>45741</v>
      </c>
      <c r="K2970" s="244">
        <v>45749</v>
      </c>
    </row>
    <row r="2971" spans="1:11" ht="14.9" customHeight="1">
      <c r="A2971" s="246">
        <v>2151497241</v>
      </c>
      <c r="B2971" s="246" t="s">
        <v>2860</v>
      </c>
      <c r="C2971" s="246" t="s">
        <v>2720</v>
      </c>
      <c r="D2971" s="246" t="s">
        <v>2876</v>
      </c>
      <c r="E2971" s="246" t="s">
        <v>2863</v>
      </c>
      <c r="F2971" s="246" t="s">
        <v>2864</v>
      </c>
      <c r="G2971" s="246" t="s">
        <v>7472</v>
      </c>
      <c r="H2971" s="246" t="s">
        <v>3546</v>
      </c>
      <c r="I2971" s="246" t="s">
        <v>7795</v>
      </c>
      <c r="J2971" s="244">
        <v>45744</v>
      </c>
      <c r="K2971" s="244">
        <v>45752</v>
      </c>
    </row>
    <row r="2972" spans="1:11" ht="14.9" customHeight="1">
      <c r="A2972" s="246">
        <v>2151496004</v>
      </c>
      <c r="B2972" s="246" t="s">
        <v>2860</v>
      </c>
      <c r="C2972" s="246" t="s">
        <v>2721</v>
      </c>
      <c r="D2972" s="246" t="s">
        <v>2862</v>
      </c>
      <c r="E2972" s="246" t="s">
        <v>2863</v>
      </c>
      <c r="F2972" s="246" t="s">
        <v>2864</v>
      </c>
      <c r="G2972" s="246" t="s">
        <v>2911</v>
      </c>
      <c r="H2972" s="246" t="s">
        <v>2935</v>
      </c>
      <c r="I2972" s="246" t="s">
        <v>7796</v>
      </c>
      <c r="J2972" s="244">
        <v>45750</v>
      </c>
      <c r="K2972" s="244">
        <v>45758</v>
      </c>
    </row>
    <row r="2973" spans="1:11" ht="14.9" customHeight="1">
      <c r="A2973" s="246">
        <v>2151496046</v>
      </c>
      <c r="B2973" s="246" t="s">
        <v>2860</v>
      </c>
      <c r="C2973" s="246" t="s">
        <v>2722</v>
      </c>
      <c r="D2973" s="246" t="s">
        <v>2862</v>
      </c>
      <c r="E2973" s="246" t="s">
        <v>2863</v>
      </c>
      <c r="F2973" s="246" t="s">
        <v>2864</v>
      </c>
      <c r="G2973" s="246" t="s">
        <v>2911</v>
      </c>
      <c r="H2973" s="246" t="s">
        <v>2935</v>
      </c>
      <c r="I2973" s="246" t="s">
        <v>7797</v>
      </c>
      <c r="J2973" s="244">
        <v>45750</v>
      </c>
      <c r="K2973" s="244">
        <v>45758</v>
      </c>
    </row>
    <row r="2974" spans="1:11" ht="14.9" customHeight="1">
      <c r="A2974" s="246">
        <v>2151503778</v>
      </c>
      <c r="B2974" s="246" t="s">
        <v>2860</v>
      </c>
      <c r="C2974" s="246" t="s">
        <v>2725</v>
      </c>
      <c r="D2974" s="246" t="s">
        <v>2869</v>
      </c>
      <c r="E2974" s="246" t="s">
        <v>2863</v>
      </c>
      <c r="F2974" s="246" t="s">
        <v>2864</v>
      </c>
      <c r="G2974" s="246" t="s">
        <v>3285</v>
      </c>
      <c r="H2974" s="246" t="s">
        <v>3822</v>
      </c>
      <c r="I2974" s="246" t="s">
        <v>7798</v>
      </c>
      <c r="J2974" s="244">
        <v>45733</v>
      </c>
      <c r="K2974" s="244">
        <v>45741</v>
      </c>
    </row>
    <row r="2975" spans="1:11" ht="14.9" customHeight="1">
      <c r="A2975" s="246">
        <v>2151508347</v>
      </c>
      <c r="B2975" s="246" t="s">
        <v>2860</v>
      </c>
      <c r="C2975" s="246" t="s">
        <v>2726</v>
      </c>
      <c r="D2975" s="246" t="s">
        <v>2869</v>
      </c>
      <c r="E2975" s="246" t="s">
        <v>2863</v>
      </c>
      <c r="F2975" s="246" t="s">
        <v>2864</v>
      </c>
      <c r="G2975" s="246" t="s">
        <v>2923</v>
      </c>
      <c r="H2975" s="246" t="s">
        <v>2971</v>
      </c>
      <c r="I2975" s="246" t="s">
        <v>7799</v>
      </c>
      <c r="J2975" s="244">
        <v>45734</v>
      </c>
      <c r="K2975" s="244">
        <v>45742</v>
      </c>
    </row>
    <row r="2976" spans="1:11" ht="14.9" customHeight="1">
      <c r="A2976" s="246">
        <v>2151506095</v>
      </c>
      <c r="B2976" s="246" t="s">
        <v>2860</v>
      </c>
      <c r="C2976" s="246" t="s">
        <v>2727</v>
      </c>
      <c r="D2976" s="246" t="s">
        <v>2869</v>
      </c>
      <c r="E2976" s="246" t="s">
        <v>2863</v>
      </c>
      <c r="F2976" s="246" t="s">
        <v>2864</v>
      </c>
      <c r="G2976" s="246" t="s">
        <v>2923</v>
      </c>
      <c r="H2976" s="246" t="s">
        <v>3037</v>
      </c>
      <c r="I2976" s="246" t="s">
        <v>7800</v>
      </c>
      <c r="J2976" s="244">
        <v>45737</v>
      </c>
      <c r="K2976" s="244">
        <v>45745</v>
      </c>
    </row>
    <row r="2977" spans="1:11" ht="14.9" customHeight="1">
      <c r="A2977" s="246">
        <v>2151508924</v>
      </c>
      <c r="B2977" s="246" t="s">
        <v>2860</v>
      </c>
      <c r="C2977" s="246" t="s">
        <v>2728</v>
      </c>
      <c r="D2977" s="246" t="s">
        <v>2869</v>
      </c>
      <c r="E2977" s="246" t="s">
        <v>2863</v>
      </c>
      <c r="F2977" s="246" t="s">
        <v>2864</v>
      </c>
      <c r="G2977" s="246" t="s">
        <v>2923</v>
      </c>
      <c r="H2977" s="246" t="s">
        <v>3026</v>
      </c>
      <c r="I2977" s="246" t="s">
        <v>7801</v>
      </c>
      <c r="J2977" s="244">
        <v>45738</v>
      </c>
      <c r="K2977" s="244">
        <v>45746</v>
      </c>
    </row>
    <row r="2978" spans="1:11" ht="14.9" customHeight="1">
      <c r="A2978" s="246">
        <v>2151509229</v>
      </c>
      <c r="B2978" s="246" t="s">
        <v>2860</v>
      </c>
      <c r="C2978" s="246" t="s">
        <v>2730</v>
      </c>
      <c r="D2978" s="246" t="s">
        <v>2876</v>
      </c>
      <c r="E2978" s="246" t="s">
        <v>2863</v>
      </c>
      <c r="F2978" s="246" t="s">
        <v>2864</v>
      </c>
      <c r="G2978" s="246" t="s">
        <v>2939</v>
      </c>
      <c r="H2978" s="246" t="s">
        <v>3546</v>
      </c>
      <c r="I2978" s="246" t="s">
        <v>7802</v>
      </c>
      <c r="J2978" s="244">
        <v>45741</v>
      </c>
      <c r="K2978" s="244">
        <v>45749</v>
      </c>
    </row>
    <row r="2979" spans="1:11" ht="14.9" customHeight="1">
      <c r="A2979" s="246">
        <v>2151508673</v>
      </c>
      <c r="B2979" s="246" t="s">
        <v>2860</v>
      </c>
      <c r="C2979" s="246" t="s">
        <v>2731</v>
      </c>
      <c r="D2979" s="246" t="s">
        <v>2869</v>
      </c>
      <c r="E2979" s="246" t="s">
        <v>2863</v>
      </c>
      <c r="F2979" s="246" t="s">
        <v>2864</v>
      </c>
      <c r="G2979" s="246" t="s">
        <v>2954</v>
      </c>
      <c r="H2979" s="246" t="s">
        <v>2966</v>
      </c>
      <c r="I2979" s="246" t="s">
        <v>7803</v>
      </c>
      <c r="J2979" s="244">
        <v>45751</v>
      </c>
      <c r="K2979" s="244">
        <v>45759</v>
      </c>
    </row>
    <row r="2980" spans="1:11" ht="14.9" customHeight="1">
      <c r="A2980" s="246">
        <v>2151508681</v>
      </c>
      <c r="B2980" s="246" t="s">
        <v>2860</v>
      </c>
      <c r="C2980" s="246" t="s">
        <v>2733</v>
      </c>
      <c r="D2980" s="246" t="s">
        <v>2869</v>
      </c>
      <c r="E2980" s="246" t="s">
        <v>2863</v>
      </c>
      <c r="F2980" s="246" t="s">
        <v>2864</v>
      </c>
      <c r="G2980" s="246" t="s">
        <v>2954</v>
      </c>
      <c r="H2980" s="246" t="s">
        <v>2966</v>
      </c>
      <c r="I2980" s="246" t="s">
        <v>7803</v>
      </c>
      <c r="J2980" s="244">
        <v>45751</v>
      </c>
      <c r="K2980" s="244">
        <v>45759</v>
      </c>
    </row>
    <row r="2981" spans="1:11" ht="14.9" customHeight="1">
      <c r="A2981" s="246">
        <v>2151517356</v>
      </c>
      <c r="B2981" s="246" t="s">
        <v>2860</v>
      </c>
      <c r="C2981" s="246" t="s">
        <v>2736</v>
      </c>
      <c r="D2981" s="246" t="s">
        <v>2869</v>
      </c>
      <c r="E2981" s="246" t="s">
        <v>2863</v>
      </c>
      <c r="F2981" s="246" t="s">
        <v>2864</v>
      </c>
      <c r="G2981" s="246" t="s">
        <v>2923</v>
      </c>
      <c r="H2981" s="246" t="s">
        <v>4835</v>
      </c>
      <c r="I2981" s="246" t="s">
        <v>7804</v>
      </c>
      <c r="J2981" s="244">
        <v>45742</v>
      </c>
      <c r="K2981" s="244">
        <v>45750</v>
      </c>
    </row>
    <row r="2982" spans="1:11" ht="14.9" customHeight="1">
      <c r="A2982" s="246">
        <v>2151519061</v>
      </c>
      <c r="B2982" s="246" t="s">
        <v>2860</v>
      </c>
      <c r="C2982" s="246" t="s">
        <v>2737</v>
      </c>
      <c r="D2982" s="246" t="s">
        <v>2869</v>
      </c>
      <c r="E2982" s="246" t="s">
        <v>2863</v>
      </c>
      <c r="F2982" s="246" t="s">
        <v>2864</v>
      </c>
      <c r="G2982" s="246" t="s">
        <v>2923</v>
      </c>
      <c r="H2982" s="246" t="s">
        <v>2978</v>
      </c>
      <c r="I2982" s="246" t="s">
        <v>7768</v>
      </c>
      <c r="J2982" s="244">
        <v>45743</v>
      </c>
      <c r="K2982" s="244">
        <v>45751</v>
      </c>
    </row>
    <row r="2983" spans="1:11" ht="14.9" customHeight="1">
      <c r="A2983" s="246">
        <v>2151519033</v>
      </c>
      <c r="B2983" s="246" t="s">
        <v>2860</v>
      </c>
      <c r="C2983" s="246" t="s">
        <v>2738</v>
      </c>
      <c r="D2983" s="246" t="s">
        <v>2869</v>
      </c>
      <c r="E2983" s="246" t="s">
        <v>2863</v>
      </c>
      <c r="F2983" s="246" t="s">
        <v>2864</v>
      </c>
      <c r="G2983" s="246" t="s">
        <v>2923</v>
      </c>
      <c r="H2983" s="246" t="s">
        <v>3112</v>
      </c>
      <c r="I2983" s="246" t="s">
        <v>7805</v>
      </c>
      <c r="J2983" s="244">
        <v>45744</v>
      </c>
      <c r="K2983" s="244">
        <v>45752</v>
      </c>
    </row>
    <row r="2984" spans="1:11" ht="14.9" customHeight="1">
      <c r="A2984" s="246">
        <v>2151519071</v>
      </c>
      <c r="B2984" s="246" t="s">
        <v>2860</v>
      </c>
      <c r="C2984" s="246" t="s">
        <v>2739</v>
      </c>
      <c r="D2984" s="246" t="s">
        <v>2869</v>
      </c>
      <c r="E2984" s="246" t="s">
        <v>2863</v>
      </c>
      <c r="F2984" s="246" t="s">
        <v>2864</v>
      </c>
      <c r="G2984" s="246" t="s">
        <v>2923</v>
      </c>
      <c r="H2984" s="246" t="s">
        <v>4374</v>
      </c>
      <c r="I2984" s="246" t="s">
        <v>7806</v>
      </c>
      <c r="J2984" s="244">
        <v>45749</v>
      </c>
      <c r="K2984" s="244">
        <v>45757</v>
      </c>
    </row>
    <row r="2985" spans="1:11" ht="14.9" customHeight="1">
      <c r="A2985" s="246">
        <v>2151519373</v>
      </c>
      <c r="B2985" s="246" t="s">
        <v>2860</v>
      </c>
      <c r="C2985" s="246" t="s">
        <v>2740</v>
      </c>
      <c r="D2985" s="246" t="s">
        <v>2862</v>
      </c>
      <c r="E2985" s="246" t="s">
        <v>2863</v>
      </c>
      <c r="F2985" s="246" t="s">
        <v>2864</v>
      </c>
      <c r="G2985" s="246" t="s">
        <v>3147</v>
      </c>
      <c r="H2985" s="246" t="s">
        <v>2884</v>
      </c>
      <c r="I2985" s="246" t="s">
        <v>7807</v>
      </c>
      <c r="J2985" s="244">
        <v>45756</v>
      </c>
      <c r="K2985" s="244">
        <v>45764</v>
      </c>
    </row>
    <row r="2986" spans="1:11" ht="14.9" customHeight="1">
      <c r="A2986" s="246">
        <v>2151519033</v>
      </c>
      <c r="B2986" s="246" t="s">
        <v>2860</v>
      </c>
      <c r="C2986" s="246" t="s">
        <v>2738</v>
      </c>
      <c r="D2986" s="246" t="s">
        <v>2869</v>
      </c>
      <c r="E2986" s="246" t="s">
        <v>2863</v>
      </c>
      <c r="F2986" s="246" t="s">
        <v>2864</v>
      </c>
      <c r="G2986" s="246" t="s">
        <v>2923</v>
      </c>
      <c r="H2986" s="246" t="s">
        <v>3112</v>
      </c>
      <c r="I2986" s="246" t="s">
        <v>7805</v>
      </c>
      <c r="J2986" s="244">
        <v>45744</v>
      </c>
      <c r="K2986" s="244">
        <v>45752</v>
      </c>
    </row>
    <row r="2987" spans="1:11" ht="14.9" customHeight="1">
      <c r="A2987" s="246">
        <v>2151529101</v>
      </c>
      <c r="B2987" s="246" t="s">
        <v>2860</v>
      </c>
      <c r="C2987" s="246" t="s">
        <v>2745</v>
      </c>
      <c r="D2987" s="246" t="s">
        <v>2869</v>
      </c>
      <c r="E2987" s="246" t="s">
        <v>2863</v>
      </c>
      <c r="F2987" s="246" t="s">
        <v>2864</v>
      </c>
      <c r="G2987" s="246" t="s">
        <v>2939</v>
      </c>
      <c r="H2987" s="246" t="s">
        <v>3357</v>
      </c>
      <c r="I2987" s="246" t="s">
        <v>7808</v>
      </c>
      <c r="J2987" s="244">
        <v>45761</v>
      </c>
      <c r="K2987" s="244">
        <v>45769</v>
      </c>
    </row>
    <row r="2988" spans="1:11" ht="14.9" customHeight="1">
      <c r="A2988" s="246">
        <v>2151527810</v>
      </c>
      <c r="B2988" s="246" t="s">
        <v>2860</v>
      </c>
      <c r="C2988" s="246" t="s">
        <v>2744</v>
      </c>
      <c r="D2988" s="246" t="s">
        <v>2869</v>
      </c>
      <c r="E2988" s="246" t="s">
        <v>2863</v>
      </c>
      <c r="F2988" s="246" t="s">
        <v>2864</v>
      </c>
      <c r="G2988" s="246" t="s">
        <v>2923</v>
      </c>
      <c r="H2988" s="246" t="s">
        <v>3941</v>
      </c>
      <c r="I2988" s="246" t="s">
        <v>7809</v>
      </c>
      <c r="J2988" s="244">
        <v>45744</v>
      </c>
      <c r="K2988" s="244">
        <v>45752</v>
      </c>
    </row>
    <row r="2989" spans="1:11" ht="14.9" customHeight="1">
      <c r="A2989" s="246">
        <v>2151537729</v>
      </c>
      <c r="B2989" s="246" t="s">
        <v>2860</v>
      </c>
      <c r="C2989" s="246" t="s">
        <v>2752</v>
      </c>
      <c r="D2989" s="246" t="s">
        <v>2869</v>
      </c>
      <c r="E2989" s="246" t="s">
        <v>2863</v>
      </c>
      <c r="F2989" s="246" t="s">
        <v>2864</v>
      </c>
      <c r="G2989" s="246" t="s">
        <v>2923</v>
      </c>
      <c r="H2989" s="246" t="s">
        <v>7810</v>
      </c>
      <c r="I2989" s="246" t="s">
        <v>7811</v>
      </c>
      <c r="J2989" s="244">
        <v>45750</v>
      </c>
      <c r="K2989" s="244">
        <v>45758</v>
      </c>
    </row>
    <row r="2990" spans="1:11" ht="14.9" customHeight="1">
      <c r="A2990" s="246">
        <v>2151544958</v>
      </c>
      <c r="B2990" s="246" t="s">
        <v>2860</v>
      </c>
      <c r="C2990" s="246" t="s">
        <v>2753</v>
      </c>
      <c r="D2990" s="246" t="s">
        <v>2869</v>
      </c>
      <c r="E2990" s="246" t="s">
        <v>2863</v>
      </c>
      <c r="F2990" s="246" t="s">
        <v>2864</v>
      </c>
      <c r="G2990" s="246" t="s">
        <v>2923</v>
      </c>
      <c r="H2990" s="246" t="s">
        <v>3106</v>
      </c>
      <c r="I2990" s="246" t="s">
        <v>7812</v>
      </c>
      <c r="J2990" s="244">
        <v>45742</v>
      </c>
      <c r="K2990" s="244">
        <v>45750</v>
      </c>
    </row>
    <row r="2991" spans="1:11" ht="14.9" customHeight="1">
      <c r="A2991" s="246">
        <v>2151545143</v>
      </c>
      <c r="B2991" s="246" t="s">
        <v>2860</v>
      </c>
      <c r="C2991" s="246" t="s">
        <v>2754</v>
      </c>
      <c r="D2991" s="246" t="s">
        <v>2869</v>
      </c>
      <c r="E2991" s="246" t="s">
        <v>2863</v>
      </c>
      <c r="F2991" s="246" t="s">
        <v>2864</v>
      </c>
      <c r="G2991" s="246" t="s">
        <v>2923</v>
      </c>
      <c r="H2991" s="246" t="s">
        <v>3026</v>
      </c>
      <c r="I2991" s="246" t="s">
        <v>7813</v>
      </c>
      <c r="J2991" s="244">
        <v>45743</v>
      </c>
      <c r="K2991" s="244">
        <v>45751</v>
      </c>
    </row>
    <row r="2992" spans="1:11" ht="14.9" customHeight="1">
      <c r="A2992" s="246">
        <v>2151545557</v>
      </c>
      <c r="B2992" s="246" t="s">
        <v>2860</v>
      </c>
      <c r="C2992" s="246" t="s">
        <v>2755</v>
      </c>
      <c r="D2992" s="246" t="s">
        <v>2862</v>
      </c>
      <c r="E2992" s="246" t="s">
        <v>2863</v>
      </c>
      <c r="F2992" s="246" t="s">
        <v>2864</v>
      </c>
      <c r="G2992" s="246" t="s">
        <v>2923</v>
      </c>
      <c r="H2992" s="246" t="s">
        <v>2880</v>
      </c>
      <c r="I2992" s="246" t="s">
        <v>7814</v>
      </c>
      <c r="J2992" s="244">
        <v>45743</v>
      </c>
      <c r="K2992" s="244">
        <v>45751</v>
      </c>
    </row>
    <row r="2993" spans="1:11" ht="14.9" customHeight="1">
      <c r="A2993" s="246">
        <v>2151547907</v>
      </c>
      <c r="B2993" s="246" t="s">
        <v>2860</v>
      </c>
      <c r="C2993" s="246" t="s">
        <v>2756</v>
      </c>
      <c r="D2993" s="246" t="s">
        <v>2869</v>
      </c>
      <c r="E2993" s="246" t="s">
        <v>2863</v>
      </c>
      <c r="F2993" s="246" t="s">
        <v>2864</v>
      </c>
      <c r="G2993" s="246" t="s">
        <v>2923</v>
      </c>
      <c r="H2993" s="246" t="s">
        <v>5425</v>
      </c>
      <c r="I2993" s="246" t="s">
        <v>7815</v>
      </c>
      <c r="J2993" s="244">
        <v>45745</v>
      </c>
      <c r="K2993" s="244">
        <v>45753</v>
      </c>
    </row>
    <row r="2994" spans="1:11" ht="14.9" customHeight="1">
      <c r="A2994" s="246">
        <v>2151547982</v>
      </c>
      <c r="B2994" s="246" t="s">
        <v>2860</v>
      </c>
      <c r="C2994" s="246" t="s">
        <v>2757</v>
      </c>
      <c r="D2994" s="246" t="s">
        <v>2869</v>
      </c>
      <c r="E2994" s="246" t="s">
        <v>2863</v>
      </c>
      <c r="F2994" s="246" t="s">
        <v>2864</v>
      </c>
      <c r="G2994" s="246" t="s">
        <v>2923</v>
      </c>
      <c r="H2994" s="246" t="s">
        <v>3247</v>
      </c>
      <c r="I2994" s="246" t="s">
        <v>7816</v>
      </c>
      <c r="J2994" s="244">
        <v>45749</v>
      </c>
      <c r="K2994" s="244">
        <v>45757</v>
      </c>
    </row>
    <row r="2995" spans="1:11" ht="14.9" customHeight="1">
      <c r="A2995" s="246">
        <v>2151545819</v>
      </c>
      <c r="B2995" s="246" t="s">
        <v>2860</v>
      </c>
      <c r="C2995" s="246" t="s">
        <v>2758</v>
      </c>
      <c r="D2995" s="246" t="s">
        <v>2862</v>
      </c>
      <c r="E2995" s="246" t="s">
        <v>2863</v>
      </c>
      <c r="F2995" s="246" t="s">
        <v>2864</v>
      </c>
      <c r="G2995" s="246" t="s">
        <v>2923</v>
      </c>
      <c r="H2995" s="246" t="s">
        <v>7025</v>
      </c>
      <c r="I2995" s="246" t="s">
        <v>7817</v>
      </c>
      <c r="J2995" s="244">
        <v>45763</v>
      </c>
      <c r="K2995" s="244">
        <v>45771</v>
      </c>
    </row>
    <row r="2996" spans="1:11" ht="14.9" customHeight="1">
      <c r="A2996" s="246">
        <v>2151553055</v>
      </c>
      <c r="B2996" s="246" t="s">
        <v>2860</v>
      </c>
      <c r="C2996" s="246" t="s">
        <v>2763</v>
      </c>
      <c r="D2996" s="246" t="s">
        <v>2869</v>
      </c>
      <c r="E2996" s="246" t="s">
        <v>2863</v>
      </c>
      <c r="F2996" s="246" t="s">
        <v>2864</v>
      </c>
      <c r="G2996" s="246" t="s">
        <v>2923</v>
      </c>
      <c r="H2996" s="246" t="s">
        <v>2978</v>
      </c>
      <c r="I2996" s="246" t="s">
        <v>7818</v>
      </c>
      <c r="J2996" s="244">
        <v>45748</v>
      </c>
      <c r="K2996" s="244">
        <v>45756</v>
      </c>
    </row>
    <row r="2997" spans="1:11" ht="14.9" customHeight="1">
      <c r="A2997" s="246">
        <v>2151565528</v>
      </c>
      <c r="B2997" s="246" t="s">
        <v>2860</v>
      </c>
      <c r="C2997" s="246" t="s">
        <v>2764</v>
      </c>
      <c r="D2997" s="246" t="s">
        <v>2869</v>
      </c>
      <c r="E2997" s="246" t="s">
        <v>2863</v>
      </c>
      <c r="F2997" s="246" t="s">
        <v>2864</v>
      </c>
      <c r="G2997" s="246" t="s">
        <v>2923</v>
      </c>
      <c r="H2997" s="246" t="s">
        <v>2978</v>
      </c>
      <c r="I2997" s="246" t="s">
        <v>7819</v>
      </c>
      <c r="J2997" s="244">
        <v>45728</v>
      </c>
      <c r="K2997" s="244">
        <v>45736</v>
      </c>
    </row>
    <row r="2998" spans="1:11" ht="14.9" customHeight="1">
      <c r="A2998" s="246">
        <v>2151561469</v>
      </c>
      <c r="B2998" s="246" t="s">
        <v>2860</v>
      </c>
      <c r="C2998" s="246" t="s">
        <v>2765</v>
      </c>
      <c r="D2998" s="246" t="s">
        <v>2869</v>
      </c>
      <c r="E2998" s="246" t="s">
        <v>2863</v>
      </c>
      <c r="F2998" s="246" t="s">
        <v>2864</v>
      </c>
      <c r="G2998" s="246" t="s">
        <v>2923</v>
      </c>
      <c r="H2998" s="246" t="s">
        <v>3399</v>
      </c>
      <c r="I2998" s="246" t="s">
        <v>7820</v>
      </c>
      <c r="J2998" s="244">
        <v>45749</v>
      </c>
      <c r="K2998" s="244">
        <v>45757</v>
      </c>
    </row>
    <row r="2999" spans="1:11" ht="14.9" customHeight="1">
      <c r="A2999" s="246">
        <v>2151566709</v>
      </c>
      <c r="B2999" s="246" t="s">
        <v>2860</v>
      </c>
      <c r="C2999" s="246" t="s">
        <v>2766</v>
      </c>
      <c r="D2999" s="246" t="s">
        <v>2869</v>
      </c>
      <c r="E2999" s="246" t="s">
        <v>2863</v>
      </c>
      <c r="F2999" s="246" t="s">
        <v>2864</v>
      </c>
      <c r="G2999" s="246" t="s">
        <v>3387</v>
      </c>
      <c r="H2999" s="246" t="s">
        <v>7821</v>
      </c>
      <c r="I2999" s="246" t="s">
        <v>7822</v>
      </c>
      <c r="J2999" s="244">
        <v>45754</v>
      </c>
      <c r="K2999" s="244">
        <v>45762</v>
      </c>
    </row>
    <row r="3000" spans="1:11" ht="14.9" customHeight="1">
      <c r="A3000" s="246">
        <v>2151566684</v>
      </c>
      <c r="B3000" s="246" t="s">
        <v>2860</v>
      </c>
      <c r="C3000" s="246" t="s">
        <v>2767</v>
      </c>
      <c r="D3000" s="246" t="s">
        <v>2869</v>
      </c>
      <c r="E3000" s="246" t="s">
        <v>2863</v>
      </c>
      <c r="F3000" s="246" t="s">
        <v>2864</v>
      </c>
      <c r="G3000" s="246" t="s">
        <v>2911</v>
      </c>
      <c r="H3000" s="246" t="s">
        <v>3786</v>
      </c>
      <c r="I3000" s="246" t="s">
        <v>7823</v>
      </c>
      <c r="J3000" s="244">
        <v>45755</v>
      </c>
      <c r="K3000" s="244">
        <v>45763</v>
      </c>
    </row>
    <row r="3001" spans="1:11" ht="14.9" customHeight="1">
      <c r="A3001" s="246">
        <v>2151565627</v>
      </c>
      <c r="B3001" s="246" t="s">
        <v>2860</v>
      </c>
      <c r="C3001" s="246" t="s">
        <v>2768</v>
      </c>
      <c r="D3001" s="246" t="s">
        <v>2869</v>
      </c>
      <c r="E3001" s="246" t="s">
        <v>2863</v>
      </c>
      <c r="F3001" s="246" t="s">
        <v>2864</v>
      </c>
      <c r="G3001" s="246" t="s">
        <v>2923</v>
      </c>
      <c r="H3001" s="246" t="s">
        <v>3681</v>
      </c>
      <c r="I3001" s="246" t="s">
        <v>7824</v>
      </c>
      <c r="J3001" s="244">
        <v>45767</v>
      </c>
      <c r="K3001" s="244">
        <v>45775</v>
      </c>
    </row>
    <row r="3002" spans="1:11" ht="14.9" customHeight="1">
      <c r="A3002" s="246">
        <v>2151576245</v>
      </c>
      <c r="B3002" s="246" t="s">
        <v>2860</v>
      </c>
      <c r="C3002" s="246" t="s">
        <v>2783</v>
      </c>
      <c r="D3002" s="246" t="s">
        <v>2869</v>
      </c>
      <c r="E3002" s="246" t="s">
        <v>2863</v>
      </c>
      <c r="F3002" s="246" t="s">
        <v>2864</v>
      </c>
      <c r="G3002" s="246" t="s">
        <v>2939</v>
      </c>
      <c r="H3002" s="246" t="s">
        <v>3437</v>
      </c>
      <c r="I3002" s="246" t="s">
        <v>7825</v>
      </c>
      <c r="J3002" s="244">
        <v>45756</v>
      </c>
      <c r="K3002" s="244">
        <v>45764</v>
      </c>
    </row>
    <row r="3003" spans="1:11" s="5" customFormat="1" ht="65">
      <c r="A3003" s="246">
        <v>2151585821</v>
      </c>
      <c r="B3003" s="246" t="s">
        <v>2860</v>
      </c>
      <c r="C3003" s="246" t="s">
        <v>2784</v>
      </c>
      <c r="D3003" s="246" t="s">
        <v>2869</v>
      </c>
      <c r="E3003" s="246" t="s">
        <v>2863</v>
      </c>
      <c r="F3003" s="246" t="s">
        <v>2864</v>
      </c>
      <c r="G3003" s="246" t="s">
        <v>2939</v>
      </c>
      <c r="H3003" s="246" t="s">
        <v>3106</v>
      </c>
      <c r="I3003" s="246" t="s">
        <v>7826</v>
      </c>
      <c r="J3003" s="244">
        <v>45747</v>
      </c>
      <c r="K3003" s="244">
        <v>45755</v>
      </c>
    </row>
    <row r="3004" spans="1:11" s="5" customFormat="1" ht="65">
      <c r="A3004" s="246">
        <v>2151584863</v>
      </c>
      <c r="B3004" s="246" t="s">
        <v>2860</v>
      </c>
      <c r="C3004" s="246" t="s">
        <v>2785</v>
      </c>
      <c r="D3004" s="246" t="s">
        <v>2876</v>
      </c>
      <c r="E3004" s="246" t="s">
        <v>2863</v>
      </c>
      <c r="F3004" s="246" t="s">
        <v>2864</v>
      </c>
      <c r="G3004" s="246" t="s">
        <v>6051</v>
      </c>
      <c r="H3004" s="246" t="s">
        <v>2873</v>
      </c>
      <c r="I3004" s="246" t="s">
        <v>7827</v>
      </c>
      <c r="J3004" s="244">
        <v>45748</v>
      </c>
      <c r="K3004" s="244">
        <v>45756</v>
      </c>
    </row>
    <row r="3005" spans="1:11" s="5" customFormat="1" ht="104">
      <c r="A3005" s="246">
        <v>2151578820</v>
      </c>
      <c r="B3005" s="246" t="s">
        <v>2860</v>
      </c>
      <c r="C3005" s="246" t="s">
        <v>2786</v>
      </c>
      <c r="D3005" s="246" t="s">
        <v>2869</v>
      </c>
      <c r="E3005" s="246" t="s">
        <v>2863</v>
      </c>
      <c r="F3005" s="246" t="s">
        <v>2864</v>
      </c>
      <c r="G3005" s="246" t="s">
        <v>2923</v>
      </c>
      <c r="H3005" s="246" t="s">
        <v>3026</v>
      </c>
      <c r="I3005" s="246" t="s">
        <v>7828</v>
      </c>
      <c r="J3005" s="244">
        <v>45748</v>
      </c>
      <c r="K3005" s="244">
        <v>45756</v>
      </c>
    </row>
    <row r="3006" spans="1:11" s="5" customFormat="1" ht="104">
      <c r="A3006" s="246">
        <v>2151582116</v>
      </c>
      <c r="B3006" s="246" t="s">
        <v>2860</v>
      </c>
      <c r="C3006" s="246" t="s">
        <v>2787</v>
      </c>
      <c r="D3006" s="246" t="s">
        <v>2869</v>
      </c>
      <c r="E3006" s="246" t="s">
        <v>2863</v>
      </c>
      <c r="F3006" s="246" t="s">
        <v>2864</v>
      </c>
      <c r="G3006" s="246" t="s">
        <v>2923</v>
      </c>
      <c r="H3006" s="246" t="s">
        <v>4290</v>
      </c>
      <c r="I3006" s="246" t="s">
        <v>7829</v>
      </c>
      <c r="J3006" s="244">
        <v>45748</v>
      </c>
      <c r="K3006" s="244">
        <v>45756</v>
      </c>
    </row>
    <row r="3007" spans="1:11" s="5" customFormat="1" ht="65">
      <c r="A3007" s="246">
        <v>2151582448</v>
      </c>
      <c r="B3007" s="246" t="s">
        <v>2860</v>
      </c>
      <c r="C3007" s="246" t="s">
        <v>2788</v>
      </c>
      <c r="D3007" s="246" t="s">
        <v>2869</v>
      </c>
      <c r="E3007" s="246" t="s">
        <v>2863</v>
      </c>
      <c r="F3007" s="246" t="s">
        <v>2864</v>
      </c>
      <c r="G3007" s="246" t="s">
        <v>6051</v>
      </c>
      <c r="H3007" s="246" t="s">
        <v>7830</v>
      </c>
      <c r="I3007" s="246" t="s">
        <v>7831</v>
      </c>
      <c r="J3007" s="244">
        <v>45748</v>
      </c>
      <c r="K3007" s="244">
        <v>45756</v>
      </c>
    </row>
    <row r="3008" spans="1:11" s="5" customFormat="1" ht="65">
      <c r="A3008" s="246">
        <v>2151582455</v>
      </c>
      <c r="B3008" s="246" t="s">
        <v>2860</v>
      </c>
      <c r="C3008" s="246" t="s">
        <v>2789</v>
      </c>
      <c r="D3008" s="246" t="s">
        <v>2869</v>
      </c>
      <c r="E3008" s="246" t="s">
        <v>2863</v>
      </c>
      <c r="F3008" s="246" t="s">
        <v>2864</v>
      </c>
      <c r="G3008" s="246" t="s">
        <v>6051</v>
      </c>
      <c r="H3008" s="246" t="s">
        <v>7830</v>
      </c>
      <c r="I3008" s="246" t="s">
        <v>7831</v>
      </c>
      <c r="J3008" s="244">
        <v>45748</v>
      </c>
      <c r="K3008" s="244">
        <v>45756</v>
      </c>
    </row>
    <row r="3009" spans="1:11" s="5" customFormat="1" ht="65">
      <c r="A3009" s="246">
        <v>2151584857</v>
      </c>
      <c r="B3009" s="246" t="s">
        <v>2860</v>
      </c>
      <c r="C3009" s="246" t="s">
        <v>2790</v>
      </c>
      <c r="D3009" s="246" t="s">
        <v>2876</v>
      </c>
      <c r="E3009" s="246" t="s">
        <v>2863</v>
      </c>
      <c r="F3009" s="246" t="s">
        <v>2864</v>
      </c>
      <c r="G3009" s="246" t="s">
        <v>6051</v>
      </c>
      <c r="H3009" s="246" t="s">
        <v>2873</v>
      </c>
      <c r="I3009" s="246" t="s">
        <v>7827</v>
      </c>
      <c r="J3009" s="244">
        <v>45748</v>
      </c>
      <c r="K3009" s="244">
        <v>45756</v>
      </c>
    </row>
    <row r="3010" spans="1:11" s="5" customFormat="1" ht="91">
      <c r="A3010" s="246">
        <v>2151583043</v>
      </c>
      <c r="B3010" s="246" t="s">
        <v>2860</v>
      </c>
      <c r="C3010" s="246" t="s">
        <v>2791</v>
      </c>
      <c r="D3010" s="246" t="s">
        <v>2869</v>
      </c>
      <c r="E3010" s="246" t="s">
        <v>2863</v>
      </c>
      <c r="F3010" s="246" t="s">
        <v>2864</v>
      </c>
      <c r="G3010" s="246" t="s">
        <v>2939</v>
      </c>
      <c r="H3010" s="246" t="s">
        <v>7832</v>
      </c>
      <c r="I3010" s="246" t="s">
        <v>7833</v>
      </c>
      <c r="J3010" s="244">
        <v>45749</v>
      </c>
      <c r="K3010" s="244">
        <v>45757</v>
      </c>
    </row>
    <row r="3011" spans="1:11" s="5" customFormat="1" ht="78">
      <c r="A3011" s="246">
        <v>2151585456</v>
      </c>
      <c r="B3011" s="246" t="s">
        <v>2860</v>
      </c>
      <c r="C3011" s="246" t="s">
        <v>2792</v>
      </c>
      <c r="D3011" s="246" t="s">
        <v>2869</v>
      </c>
      <c r="E3011" s="246" t="s">
        <v>2863</v>
      </c>
      <c r="F3011" s="246" t="s">
        <v>2864</v>
      </c>
      <c r="G3011" s="246" t="s">
        <v>2906</v>
      </c>
      <c r="H3011" s="246" t="s">
        <v>3681</v>
      </c>
      <c r="I3011" s="246" t="s">
        <v>7834</v>
      </c>
      <c r="J3011" s="244">
        <v>45749</v>
      </c>
      <c r="K3011" s="244">
        <v>45757</v>
      </c>
    </row>
    <row r="3012" spans="1:11" ht="14.9" customHeight="1">
      <c r="A3012" s="246">
        <v>2151593664</v>
      </c>
      <c r="B3012" s="246" t="s">
        <v>2860</v>
      </c>
      <c r="C3012" s="246" t="s">
        <v>2798</v>
      </c>
      <c r="D3012" s="246" t="s">
        <v>2869</v>
      </c>
      <c r="E3012" s="246" t="s">
        <v>2863</v>
      </c>
      <c r="F3012" s="246" t="s">
        <v>2864</v>
      </c>
      <c r="G3012" s="246" t="s">
        <v>2939</v>
      </c>
      <c r="H3012" s="246" t="s">
        <v>3106</v>
      </c>
      <c r="I3012" s="246" t="s">
        <v>7835</v>
      </c>
      <c r="J3012" s="244">
        <v>45750</v>
      </c>
      <c r="K3012" s="244">
        <v>45758</v>
      </c>
    </row>
    <row r="3013" spans="1:11" ht="14.9" customHeight="1">
      <c r="A3013" s="246">
        <v>2151593674</v>
      </c>
      <c r="B3013" s="246" t="s">
        <v>2860</v>
      </c>
      <c r="C3013" s="246" t="s">
        <v>2799</v>
      </c>
      <c r="D3013" s="246" t="s">
        <v>2869</v>
      </c>
      <c r="E3013" s="246" t="s">
        <v>2863</v>
      </c>
      <c r="F3013" s="246" t="s">
        <v>2864</v>
      </c>
      <c r="G3013" s="246" t="s">
        <v>2939</v>
      </c>
      <c r="H3013" s="246" t="s">
        <v>3106</v>
      </c>
      <c r="I3013" s="246" t="s">
        <v>7835</v>
      </c>
      <c r="J3013" s="244">
        <v>45750</v>
      </c>
      <c r="K3013" s="244">
        <v>45758</v>
      </c>
    </row>
    <row r="3014" spans="1:11" ht="14.9" customHeight="1">
      <c r="A3014" s="246">
        <v>2151594483</v>
      </c>
      <c r="B3014" s="246" t="s">
        <v>2860</v>
      </c>
      <c r="C3014" s="246" t="s">
        <v>2800</v>
      </c>
      <c r="D3014" s="246" t="s">
        <v>2862</v>
      </c>
      <c r="E3014" s="246" t="s">
        <v>2863</v>
      </c>
      <c r="F3014" s="246" t="s">
        <v>2864</v>
      </c>
      <c r="G3014" s="246" t="s">
        <v>2923</v>
      </c>
      <c r="H3014" s="246" t="s">
        <v>2880</v>
      </c>
      <c r="I3014" s="246" t="s">
        <v>7836</v>
      </c>
      <c r="J3014" s="244">
        <v>45755</v>
      </c>
      <c r="K3014" s="244">
        <v>45763</v>
      </c>
    </row>
    <row r="3015" spans="1:11" ht="14.9" customHeight="1">
      <c r="A3015" s="246">
        <v>2151594249</v>
      </c>
      <c r="B3015" s="246" t="s">
        <v>2860</v>
      </c>
      <c r="C3015" s="246" t="s">
        <v>2801</v>
      </c>
      <c r="D3015" s="246" t="s">
        <v>2862</v>
      </c>
      <c r="E3015" s="246" t="s">
        <v>2863</v>
      </c>
      <c r="F3015" s="246" t="s">
        <v>2864</v>
      </c>
      <c r="G3015" s="246" t="s">
        <v>2902</v>
      </c>
      <c r="H3015" s="246" t="s">
        <v>2884</v>
      </c>
      <c r="I3015" s="246" t="s">
        <v>7837</v>
      </c>
      <c r="J3015" s="244">
        <v>45764</v>
      </c>
      <c r="K3015" s="244">
        <v>45772</v>
      </c>
    </row>
    <row r="3016" spans="1:11" ht="14.9" customHeight="1">
      <c r="A3016" s="246">
        <v>2151608345</v>
      </c>
      <c r="B3016" s="246" t="s">
        <v>2860</v>
      </c>
      <c r="C3016" s="246" t="s">
        <v>2802</v>
      </c>
      <c r="D3016" s="246" t="s">
        <v>2862</v>
      </c>
      <c r="E3016" s="246" t="s">
        <v>2863</v>
      </c>
      <c r="F3016" s="246" t="s">
        <v>2864</v>
      </c>
      <c r="G3016" s="246" t="s">
        <v>3256</v>
      </c>
      <c r="H3016" s="246" t="s">
        <v>2884</v>
      </c>
      <c r="I3016" s="246" t="s">
        <v>7838</v>
      </c>
      <c r="J3016" s="244">
        <v>45770</v>
      </c>
      <c r="K3016" s="244">
        <v>45778</v>
      </c>
    </row>
    <row r="3017" spans="1:11" ht="14.9" customHeight="1">
      <c r="A3017" s="246">
        <v>2151619555</v>
      </c>
      <c r="B3017" s="246" t="s">
        <v>2860</v>
      </c>
      <c r="C3017" s="246" t="s">
        <v>2816</v>
      </c>
      <c r="D3017" s="246" t="s">
        <v>2869</v>
      </c>
      <c r="E3017" s="246" t="s">
        <v>2863</v>
      </c>
      <c r="F3017" s="246" t="s">
        <v>2864</v>
      </c>
      <c r="G3017" s="246" t="s">
        <v>2954</v>
      </c>
      <c r="H3017" s="246" t="s">
        <v>3299</v>
      </c>
      <c r="I3017" s="246" t="s">
        <v>7839</v>
      </c>
      <c r="J3017" s="244">
        <v>45737</v>
      </c>
      <c r="K3017" s="244">
        <v>45745</v>
      </c>
    </row>
    <row r="3018" spans="1:11" ht="14.9" customHeight="1">
      <c r="A3018" s="246">
        <v>2151613623</v>
      </c>
      <c r="B3018" s="246" t="s">
        <v>2860</v>
      </c>
      <c r="C3018" s="246" t="s">
        <v>2817</v>
      </c>
      <c r="D3018" s="246" t="s">
        <v>2869</v>
      </c>
      <c r="E3018" s="246" t="s">
        <v>2863</v>
      </c>
      <c r="F3018" s="246" t="s">
        <v>2864</v>
      </c>
      <c r="G3018" s="246" t="s">
        <v>2923</v>
      </c>
      <c r="H3018" s="246" t="s">
        <v>3112</v>
      </c>
      <c r="I3018" s="246" t="s">
        <v>7840</v>
      </c>
      <c r="J3018" s="244">
        <v>45752</v>
      </c>
      <c r="K3018" s="244">
        <v>45760</v>
      </c>
    </row>
    <row r="3019" spans="1:11" ht="14.9" customHeight="1">
      <c r="A3019" s="246">
        <v>2151627760</v>
      </c>
      <c r="B3019" s="246" t="s">
        <v>2860</v>
      </c>
      <c r="C3019" s="246" t="s">
        <v>2818</v>
      </c>
      <c r="D3019" s="246" t="s">
        <v>2869</v>
      </c>
      <c r="E3019" s="246" t="s">
        <v>2863</v>
      </c>
      <c r="F3019" s="246" t="s">
        <v>2864</v>
      </c>
      <c r="G3019" s="246" t="s">
        <v>6051</v>
      </c>
      <c r="H3019" s="246" t="s">
        <v>7830</v>
      </c>
      <c r="I3019" s="246" t="s">
        <v>7841</v>
      </c>
      <c r="J3019" s="244">
        <v>45754</v>
      </c>
      <c r="K3019" s="244">
        <v>45762</v>
      </c>
    </row>
    <row r="3020" spans="1:11" ht="14.9" customHeight="1">
      <c r="A3020" s="246">
        <v>2151629794</v>
      </c>
      <c r="B3020" s="246" t="s">
        <v>2860</v>
      </c>
      <c r="C3020" s="246" t="s">
        <v>2819</v>
      </c>
      <c r="D3020" s="246" t="s">
        <v>2869</v>
      </c>
      <c r="E3020" s="246" t="s">
        <v>2863</v>
      </c>
      <c r="F3020" s="246" t="s">
        <v>2864</v>
      </c>
      <c r="G3020" s="246" t="s">
        <v>2923</v>
      </c>
      <c r="H3020" s="246" t="s">
        <v>4374</v>
      </c>
      <c r="I3020" s="246" t="s">
        <v>7842</v>
      </c>
      <c r="J3020" s="244">
        <v>45754</v>
      </c>
      <c r="K3020" s="244">
        <v>45762</v>
      </c>
    </row>
    <row r="3021" spans="1:11" ht="14.9" customHeight="1">
      <c r="A3021" s="246">
        <v>2151629807</v>
      </c>
      <c r="B3021" s="246" t="s">
        <v>2860</v>
      </c>
      <c r="C3021" s="246" t="s">
        <v>2820</v>
      </c>
      <c r="D3021" s="246" t="s">
        <v>2869</v>
      </c>
      <c r="E3021" s="246" t="s">
        <v>2863</v>
      </c>
      <c r="F3021" s="246" t="s">
        <v>2864</v>
      </c>
      <c r="G3021" s="246" t="s">
        <v>2923</v>
      </c>
      <c r="H3021" s="246" t="s">
        <v>4374</v>
      </c>
      <c r="I3021" s="246" t="s">
        <v>7843</v>
      </c>
      <c r="J3021" s="244">
        <v>45756</v>
      </c>
      <c r="K3021" s="244">
        <v>45764</v>
      </c>
    </row>
    <row r="3022" spans="1:11" ht="14.9" customHeight="1">
      <c r="A3022" s="246">
        <v>2151642361</v>
      </c>
      <c r="B3022" s="246" t="s">
        <v>2860</v>
      </c>
      <c r="C3022" s="246" t="s">
        <v>2821</v>
      </c>
      <c r="D3022" s="246" t="s">
        <v>2869</v>
      </c>
      <c r="E3022" s="246" t="s">
        <v>2863</v>
      </c>
      <c r="F3022" s="246" t="s">
        <v>2864</v>
      </c>
      <c r="G3022" s="246" t="s">
        <v>2923</v>
      </c>
      <c r="H3022" s="246" t="s">
        <v>3399</v>
      </c>
      <c r="I3022" s="246" t="s">
        <v>7844</v>
      </c>
      <c r="J3022" s="244">
        <v>45758</v>
      </c>
      <c r="K3022" s="244">
        <v>45766</v>
      </c>
    </row>
    <row r="3023" spans="1:11" ht="14.9" customHeight="1">
      <c r="A3023" s="246">
        <v>2151619421</v>
      </c>
      <c r="B3023" s="246" t="s">
        <v>2860</v>
      </c>
      <c r="C3023" s="246" t="s">
        <v>2822</v>
      </c>
      <c r="D3023" s="246" t="s">
        <v>2869</v>
      </c>
      <c r="E3023" s="246" t="s">
        <v>2863</v>
      </c>
      <c r="F3023" s="246" t="s">
        <v>2864</v>
      </c>
      <c r="G3023" s="246" t="s">
        <v>2923</v>
      </c>
      <c r="H3023" s="246" t="s">
        <v>3361</v>
      </c>
      <c r="I3023" s="246" t="s">
        <v>7845</v>
      </c>
      <c r="J3023" s="244">
        <v>45764</v>
      </c>
      <c r="K3023" s="244">
        <v>45772</v>
      </c>
    </row>
    <row r="3024" spans="1:11" ht="14.9" customHeight="1">
      <c r="A3024" s="246">
        <v>2151618446</v>
      </c>
      <c r="B3024" s="246" t="s">
        <v>2860</v>
      </c>
      <c r="C3024" s="246" t="s">
        <v>2823</v>
      </c>
      <c r="D3024" s="246" t="s">
        <v>2862</v>
      </c>
      <c r="E3024" s="246" t="s">
        <v>2863</v>
      </c>
      <c r="F3024" s="246" t="s">
        <v>2864</v>
      </c>
      <c r="G3024" s="246" t="s">
        <v>4127</v>
      </c>
      <c r="H3024" s="246" t="s">
        <v>2884</v>
      </c>
      <c r="I3024" s="246" t="s">
        <v>7846</v>
      </c>
      <c r="J3024" s="244">
        <v>45771</v>
      </c>
      <c r="K3024" s="244">
        <v>45779</v>
      </c>
    </row>
    <row r="3025" spans="1:11" ht="14.9" customHeight="1">
      <c r="A3025" s="246">
        <v>2151640158</v>
      </c>
      <c r="B3025" s="246" t="s">
        <v>2860</v>
      </c>
      <c r="C3025" s="246" t="s">
        <v>2824</v>
      </c>
      <c r="D3025" s="246" t="s">
        <v>2869</v>
      </c>
      <c r="E3025" s="246" t="s">
        <v>2863</v>
      </c>
      <c r="F3025" s="246" t="s">
        <v>2864</v>
      </c>
      <c r="G3025" s="246" t="s">
        <v>2920</v>
      </c>
      <c r="H3025" s="246" t="s">
        <v>3007</v>
      </c>
      <c r="I3025" s="246" t="s">
        <v>7847</v>
      </c>
      <c r="J3025" s="244">
        <v>45776</v>
      </c>
      <c r="K3025" s="244">
        <v>45784</v>
      </c>
    </row>
    <row r="3026" spans="1:11" ht="14.9" customHeight="1">
      <c r="A3026" s="246">
        <v>2151639050</v>
      </c>
      <c r="B3026" s="246" t="s">
        <v>2860</v>
      </c>
      <c r="C3026" s="246" t="s">
        <v>2826</v>
      </c>
      <c r="D3026" s="246" t="s">
        <v>2862</v>
      </c>
      <c r="E3026" s="246" t="s">
        <v>2863</v>
      </c>
      <c r="F3026" s="246" t="s">
        <v>2864</v>
      </c>
      <c r="G3026" s="246" t="s">
        <v>2923</v>
      </c>
      <c r="H3026" s="246" t="s">
        <v>2924</v>
      </c>
      <c r="I3026" s="246" t="s">
        <v>7848</v>
      </c>
      <c r="J3026" s="244">
        <v>45778</v>
      </c>
      <c r="K3026" s="244">
        <v>45786</v>
      </c>
    </row>
    <row r="3027" spans="1:11" ht="14.9" customHeight="1">
      <c r="A3027" s="246">
        <v>2151650966</v>
      </c>
      <c r="B3027" s="246" t="s">
        <v>2860</v>
      </c>
      <c r="C3027" s="246" t="s">
        <v>2830</v>
      </c>
      <c r="D3027" s="246" t="s">
        <v>2869</v>
      </c>
      <c r="E3027" s="246" t="s">
        <v>2863</v>
      </c>
      <c r="F3027" s="246" t="s">
        <v>2864</v>
      </c>
      <c r="G3027" s="246" t="s">
        <v>2923</v>
      </c>
      <c r="H3027" s="246" t="s">
        <v>4374</v>
      </c>
      <c r="I3027" s="246" t="s">
        <v>7849</v>
      </c>
      <c r="J3027" s="244">
        <v>45759</v>
      </c>
      <c r="K3027" s="244">
        <v>45767</v>
      </c>
    </row>
    <row r="3028" spans="1:11" ht="14.9" customHeight="1">
      <c r="A3028" s="298">
        <v>2151655674</v>
      </c>
      <c r="B3028" s="298" t="s">
        <v>2860</v>
      </c>
      <c r="C3028" s="298" t="s">
        <v>2833</v>
      </c>
      <c r="D3028" s="298" t="s">
        <v>2862</v>
      </c>
      <c r="E3028" s="298" t="s">
        <v>2863</v>
      </c>
      <c r="F3028" s="298" t="s">
        <v>2864</v>
      </c>
      <c r="G3028" s="298" t="s">
        <v>2943</v>
      </c>
      <c r="H3028" s="298" t="s">
        <v>4006</v>
      </c>
      <c r="I3028" s="298" t="s">
        <v>7850</v>
      </c>
      <c r="J3028" s="298" t="s">
        <v>7851</v>
      </c>
      <c r="K3028" s="298" t="s">
        <v>7852</v>
      </c>
    </row>
    <row r="3029" spans="1:11" ht="14.9" customHeight="1">
      <c r="A3029" s="298">
        <v>2151658977</v>
      </c>
      <c r="B3029" s="298" t="s">
        <v>2860</v>
      </c>
      <c r="C3029" s="298" t="s">
        <v>2832</v>
      </c>
      <c r="D3029" s="298" t="s">
        <v>2869</v>
      </c>
      <c r="E3029" s="298" t="s">
        <v>2863</v>
      </c>
      <c r="F3029" s="298" t="s">
        <v>2864</v>
      </c>
      <c r="G3029" s="298" t="s">
        <v>2923</v>
      </c>
      <c r="H3029" s="298" t="s">
        <v>3361</v>
      </c>
      <c r="I3029" s="298" t="s">
        <v>7853</v>
      </c>
      <c r="J3029" s="298" t="s">
        <v>7854</v>
      </c>
      <c r="K3029" s="298" t="s">
        <v>7855</v>
      </c>
    </row>
    <row r="3030" spans="1:11" ht="14.9" customHeight="1">
      <c r="A3030" s="298">
        <v>2151660342</v>
      </c>
      <c r="B3030" s="298" t="s">
        <v>2860</v>
      </c>
      <c r="C3030" s="298" t="s">
        <v>2831</v>
      </c>
      <c r="D3030" s="298" t="s">
        <v>2869</v>
      </c>
      <c r="E3030" s="298" t="s">
        <v>2863</v>
      </c>
      <c r="F3030" s="298" t="s">
        <v>2864</v>
      </c>
      <c r="G3030" s="298" t="s">
        <v>2923</v>
      </c>
      <c r="H3030" s="298" t="s">
        <v>3437</v>
      </c>
      <c r="I3030" s="298" t="s">
        <v>7856</v>
      </c>
      <c r="J3030" s="298" t="s">
        <v>7857</v>
      </c>
      <c r="K3030" s="298" t="s">
        <v>7858</v>
      </c>
    </row>
    <row r="3031" spans="1:11" ht="14.9" customHeight="1">
      <c r="A3031" s="325">
        <v>2151668515</v>
      </c>
      <c r="B3031" s="325" t="s">
        <v>2860</v>
      </c>
      <c r="C3031" s="325" t="s">
        <v>2837</v>
      </c>
      <c r="D3031" s="325" t="s">
        <v>2876</v>
      </c>
      <c r="E3031" s="325" t="s">
        <v>2863</v>
      </c>
      <c r="F3031" s="325" t="s">
        <v>2864</v>
      </c>
      <c r="G3031" s="325" t="s">
        <v>2920</v>
      </c>
      <c r="H3031" s="325" t="s">
        <v>7859</v>
      </c>
      <c r="I3031" s="325" t="s">
        <v>7860</v>
      </c>
      <c r="J3031" s="325" t="s">
        <v>7861</v>
      </c>
      <c r="K3031" s="325" t="s">
        <v>7862</v>
      </c>
    </row>
    <row r="3032" spans="1:11" ht="14.9" customHeight="1">
      <c r="A3032" s="325">
        <v>2151672535</v>
      </c>
      <c r="B3032" s="325" t="s">
        <v>2860</v>
      </c>
      <c r="C3032" s="325" t="s">
        <v>2838</v>
      </c>
      <c r="D3032" s="325" t="s">
        <v>2862</v>
      </c>
      <c r="E3032" s="325" t="s">
        <v>2863</v>
      </c>
      <c r="F3032" s="325" t="s">
        <v>2864</v>
      </c>
      <c r="G3032" s="325" t="s">
        <v>3644</v>
      </c>
      <c r="H3032" s="325" t="s">
        <v>2884</v>
      </c>
      <c r="I3032" s="325" t="s">
        <v>7863</v>
      </c>
      <c r="J3032" s="325" t="s">
        <v>7864</v>
      </c>
      <c r="K3032" s="325" t="s">
        <v>7865</v>
      </c>
    </row>
    <row r="3033" spans="1:11" ht="14.9" customHeight="1">
      <c r="A3033" s="246">
        <v>2151666864</v>
      </c>
      <c r="B3033" s="246" t="s">
        <v>2860</v>
      </c>
      <c r="C3033" s="246" t="s">
        <v>2675</v>
      </c>
      <c r="D3033" s="246" t="s">
        <v>2862</v>
      </c>
      <c r="E3033" s="246" t="s">
        <v>2863</v>
      </c>
      <c r="F3033" s="246" t="s">
        <v>2864</v>
      </c>
      <c r="G3033" s="246" t="s">
        <v>2865</v>
      </c>
      <c r="H3033" s="246" t="s">
        <v>4865</v>
      </c>
      <c r="I3033" s="246" t="s">
        <v>7866</v>
      </c>
      <c r="J3033" s="244">
        <v>45754</v>
      </c>
      <c r="K3033" s="244">
        <v>45762</v>
      </c>
    </row>
    <row r="3034" spans="1:11" ht="14.9" customHeight="1">
      <c r="A3034" s="246">
        <v>2151677506</v>
      </c>
      <c r="B3034" s="246" t="s">
        <v>2860</v>
      </c>
      <c r="C3034" s="246" t="s">
        <v>2839</v>
      </c>
      <c r="D3034" s="246" t="s">
        <v>2869</v>
      </c>
      <c r="E3034" s="246" t="s">
        <v>2863</v>
      </c>
      <c r="F3034" s="246" t="s">
        <v>2864</v>
      </c>
      <c r="G3034" s="246" t="s">
        <v>2902</v>
      </c>
      <c r="H3034" s="246" t="s">
        <v>5425</v>
      </c>
      <c r="I3034" s="246" t="s">
        <v>7867</v>
      </c>
      <c r="J3034" s="244">
        <v>45758</v>
      </c>
      <c r="K3034" s="244">
        <v>45766</v>
      </c>
    </row>
    <row r="3035" spans="1:11" ht="14.9" customHeight="1">
      <c r="A3035" s="246">
        <v>2151678213</v>
      </c>
      <c r="B3035" s="246" t="s">
        <v>2860</v>
      </c>
      <c r="C3035" s="246" t="s">
        <v>2840</v>
      </c>
      <c r="D3035" s="246" t="s">
        <v>2869</v>
      </c>
      <c r="E3035" s="246" t="s">
        <v>2863</v>
      </c>
      <c r="F3035" s="246" t="s">
        <v>2864</v>
      </c>
      <c r="G3035" s="246" t="s">
        <v>2939</v>
      </c>
      <c r="H3035" s="246" t="s">
        <v>2957</v>
      </c>
      <c r="I3035" s="246" t="s">
        <v>7868</v>
      </c>
      <c r="J3035" s="244">
        <v>45763</v>
      </c>
      <c r="K3035" s="244">
        <v>45771</v>
      </c>
    </row>
    <row r="3036" spans="1:11" ht="14.9" customHeight="1">
      <c r="A3036" s="246">
        <v>2151678236</v>
      </c>
      <c r="B3036" s="246" t="s">
        <v>2860</v>
      </c>
      <c r="C3036" s="246" t="s">
        <v>2841</v>
      </c>
      <c r="D3036" s="246" t="s">
        <v>2869</v>
      </c>
      <c r="E3036" s="246" t="s">
        <v>2863</v>
      </c>
      <c r="F3036" s="246" t="s">
        <v>2864</v>
      </c>
      <c r="G3036" s="246" t="s">
        <v>2923</v>
      </c>
      <c r="H3036" s="246" t="s">
        <v>2978</v>
      </c>
      <c r="I3036" s="246" t="s">
        <v>7869</v>
      </c>
      <c r="J3036" s="244">
        <v>45764</v>
      </c>
      <c r="K3036" s="244">
        <v>45772</v>
      </c>
    </row>
    <row r="3037" spans="1:11" ht="14.9" customHeight="1">
      <c r="A3037" s="246">
        <v>2151681093</v>
      </c>
      <c r="B3037" s="246" t="s">
        <v>2860</v>
      </c>
      <c r="C3037" s="246" t="s">
        <v>2842</v>
      </c>
      <c r="D3037" s="246" t="s">
        <v>2869</v>
      </c>
      <c r="E3037" s="246" t="s">
        <v>2863</v>
      </c>
      <c r="F3037" s="246" t="s">
        <v>2864</v>
      </c>
      <c r="G3037" s="246" t="s">
        <v>2923</v>
      </c>
      <c r="H3037" s="246" t="s">
        <v>3247</v>
      </c>
      <c r="I3037" s="246" t="s">
        <v>7870</v>
      </c>
      <c r="J3037" s="244">
        <v>45764</v>
      </c>
      <c r="K3037" s="244">
        <v>45772</v>
      </c>
    </row>
    <row r="3038" spans="1:11" ht="14.9" customHeight="1">
      <c r="A3038" s="246">
        <v>2151680648</v>
      </c>
      <c r="B3038" s="246" t="s">
        <v>2860</v>
      </c>
      <c r="C3038" s="246" t="s">
        <v>2844</v>
      </c>
      <c r="D3038" s="246" t="s">
        <v>2862</v>
      </c>
      <c r="E3038" s="246" t="s">
        <v>2863</v>
      </c>
      <c r="F3038" s="246" t="s">
        <v>2864</v>
      </c>
      <c r="G3038" s="246" t="s">
        <v>2923</v>
      </c>
      <c r="H3038" s="246" t="s">
        <v>2880</v>
      </c>
      <c r="I3038" s="246" t="s">
        <v>7871</v>
      </c>
      <c r="J3038" s="244">
        <v>45771</v>
      </c>
      <c r="K3038" s="244">
        <v>45779</v>
      </c>
    </row>
    <row r="3039" spans="1:11" ht="14.9" customHeight="1">
      <c r="A3039" s="246">
        <v>2151702788</v>
      </c>
      <c r="B3039" s="246" t="s">
        <v>2860</v>
      </c>
      <c r="C3039" s="246" t="s">
        <v>20155</v>
      </c>
      <c r="D3039" s="246" t="s">
        <v>2869</v>
      </c>
      <c r="E3039" s="246" t="s">
        <v>2863</v>
      </c>
      <c r="F3039" s="246" t="s">
        <v>2864</v>
      </c>
      <c r="G3039" s="246" t="s">
        <v>2923</v>
      </c>
      <c r="H3039" s="246" t="s">
        <v>6732</v>
      </c>
      <c r="I3039" s="246" t="s">
        <v>20156</v>
      </c>
      <c r="J3039" s="244">
        <v>45770</v>
      </c>
      <c r="K3039" s="244">
        <v>45778</v>
      </c>
    </row>
    <row r="3040" spans="1:11" ht="14.9" customHeight="1">
      <c r="A3040" s="298">
        <v>2151710194</v>
      </c>
      <c r="B3040" s="298" t="s">
        <v>2860</v>
      </c>
      <c r="C3040" s="299" t="s">
        <v>20201</v>
      </c>
      <c r="D3040" s="298" t="s">
        <v>2876</v>
      </c>
      <c r="E3040" s="298" t="s">
        <v>2863</v>
      </c>
      <c r="F3040" s="298" t="s">
        <v>2864</v>
      </c>
      <c r="G3040" s="298" t="s">
        <v>4154</v>
      </c>
      <c r="H3040" s="298" t="s">
        <v>3801</v>
      </c>
      <c r="I3040" s="300" t="s">
        <v>20202</v>
      </c>
      <c r="J3040" s="300">
        <v>45778</v>
      </c>
      <c r="K3040" s="298">
        <v>45786</v>
      </c>
    </row>
    <row r="3041" spans="1:12" ht="14.9" customHeight="1">
      <c r="A3041" s="298">
        <v>2151713571</v>
      </c>
      <c r="B3041" s="298" t="s">
        <v>2860</v>
      </c>
      <c r="C3041" s="299" t="s">
        <v>20203</v>
      </c>
      <c r="D3041" s="298" t="s">
        <v>2869</v>
      </c>
      <c r="E3041" s="298" t="s">
        <v>2863</v>
      </c>
      <c r="F3041" s="298" t="s">
        <v>2864</v>
      </c>
      <c r="G3041" s="298" t="s">
        <v>2923</v>
      </c>
      <c r="H3041" s="298" t="s">
        <v>3681</v>
      </c>
      <c r="I3041" s="300" t="s">
        <v>20204</v>
      </c>
      <c r="J3041" s="300">
        <v>45782</v>
      </c>
      <c r="K3041" s="298">
        <v>45790</v>
      </c>
    </row>
    <row r="3042" spans="1:12" ht="14.9" customHeight="1">
      <c r="A3042" s="246">
        <v>2151722204</v>
      </c>
      <c r="B3042" s="246" t="s">
        <v>2860</v>
      </c>
      <c r="C3042" s="246" t="s">
        <v>20229</v>
      </c>
      <c r="D3042" s="246" t="s">
        <v>2869</v>
      </c>
      <c r="E3042" s="246" t="s">
        <v>2863</v>
      </c>
      <c r="F3042" s="246" t="s">
        <v>2864</v>
      </c>
      <c r="G3042" s="246" t="s">
        <v>3285</v>
      </c>
      <c r="H3042" s="246" t="s">
        <v>3106</v>
      </c>
      <c r="I3042" s="246" t="s">
        <v>20230</v>
      </c>
      <c r="J3042" s="244">
        <v>45769</v>
      </c>
      <c r="K3042" s="244">
        <v>45777</v>
      </c>
    </row>
    <row r="3043" spans="1:12" ht="14.9" customHeight="1">
      <c r="A3043" s="246">
        <v>2151724993</v>
      </c>
      <c r="B3043" s="246" t="s">
        <v>2860</v>
      </c>
      <c r="C3043" s="246" t="s">
        <v>20231</v>
      </c>
      <c r="D3043" s="246" t="s">
        <v>2869</v>
      </c>
      <c r="E3043" s="246" t="s">
        <v>2863</v>
      </c>
      <c r="F3043" s="246" t="s">
        <v>2864</v>
      </c>
      <c r="G3043" s="246" t="s">
        <v>2970</v>
      </c>
      <c r="H3043" s="246" t="s">
        <v>3007</v>
      </c>
      <c r="I3043" s="246" t="s">
        <v>20232</v>
      </c>
      <c r="J3043" s="244">
        <v>45786</v>
      </c>
      <c r="K3043" s="244">
        <v>45794</v>
      </c>
    </row>
    <row r="3044" spans="1:12" ht="14.9" customHeight="1">
      <c r="A3044" s="246">
        <v>2151732010</v>
      </c>
      <c r="B3044" s="246" t="s">
        <v>2860</v>
      </c>
      <c r="C3044" s="246" t="s">
        <v>20245</v>
      </c>
      <c r="D3044" s="246" t="s">
        <v>2869</v>
      </c>
      <c r="E3044" s="246" t="s">
        <v>2863</v>
      </c>
      <c r="F3044" s="246" t="s">
        <v>2864</v>
      </c>
      <c r="G3044" s="246" t="s">
        <v>2906</v>
      </c>
      <c r="H3044" s="246" t="s">
        <v>2999</v>
      </c>
      <c r="I3044" s="246" t="s">
        <v>20246</v>
      </c>
      <c r="J3044" s="244">
        <v>45767</v>
      </c>
      <c r="K3044" s="244">
        <v>45775</v>
      </c>
    </row>
    <row r="3045" spans="1:12" ht="14.9" customHeight="1">
      <c r="A3045" s="246">
        <v>2151732924</v>
      </c>
      <c r="B3045" s="246" t="s">
        <v>2860</v>
      </c>
      <c r="C3045" s="246" t="s">
        <v>20247</v>
      </c>
      <c r="D3045" s="246" t="s">
        <v>2869</v>
      </c>
      <c r="E3045" s="246" t="s">
        <v>2863</v>
      </c>
      <c r="F3045" s="246" t="s">
        <v>2864</v>
      </c>
      <c r="G3045" s="246" t="s">
        <v>2923</v>
      </c>
      <c r="H3045" s="246" t="s">
        <v>3247</v>
      </c>
      <c r="I3045" s="246" t="s">
        <v>20248</v>
      </c>
      <c r="J3045" s="244">
        <v>45768</v>
      </c>
      <c r="K3045" s="244">
        <v>45776</v>
      </c>
    </row>
    <row r="3046" spans="1:12" ht="14.9" customHeight="1">
      <c r="A3046" s="246">
        <v>2151734279</v>
      </c>
      <c r="B3046" s="246" t="s">
        <v>2860</v>
      </c>
      <c r="C3046" s="246" t="s">
        <v>20249</v>
      </c>
      <c r="D3046" s="246" t="s">
        <v>2876</v>
      </c>
      <c r="E3046" s="246" t="s">
        <v>2863</v>
      </c>
      <c r="F3046" s="246" t="s">
        <v>2864</v>
      </c>
      <c r="G3046" s="246" t="s">
        <v>2943</v>
      </c>
      <c r="H3046" s="246" t="s">
        <v>4505</v>
      </c>
      <c r="I3046" s="246" t="s">
        <v>20250</v>
      </c>
      <c r="J3046" s="244">
        <v>45769</v>
      </c>
      <c r="K3046" s="244">
        <v>45777</v>
      </c>
    </row>
    <row r="3047" spans="1:12" ht="14.9" customHeight="1">
      <c r="A3047" s="246">
        <v>2151741470</v>
      </c>
      <c r="B3047" s="246" t="s">
        <v>2860</v>
      </c>
      <c r="C3047" s="246" t="s">
        <v>20274</v>
      </c>
      <c r="D3047" s="246" t="s">
        <v>2869</v>
      </c>
      <c r="E3047" s="246" t="s">
        <v>2863</v>
      </c>
      <c r="F3047" s="246" t="s">
        <v>2864</v>
      </c>
      <c r="G3047" s="246" t="s">
        <v>2923</v>
      </c>
      <c r="H3047" s="246" t="s">
        <v>3112</v>
      </c>
      <c r="I3047" s="246" t="s">
        <v>20275</v>
      </c>
      <c r="J3047" s="244">
        <v>45764</v>
      </c>
      <c r="K3047" s="244">
        <v>45772</v>
      </c>
      <c r="L3047" s="5"/>
    </row>
    <row r="3048" spans="1:12" ht="14.9" customHeight="1">
      <c r="A3048" s="246">
        <v>2151744087</v>
      </c>
      <c r="B3048" s="246" t="s">
        <v>2860</v>
      </c>
      <c r="C3048" s="246" t="s">
        <v>20276</v>
      </c>
      <c r="D3048" s="246" t="s">
        <v>2869</v>
      </c>
      <c r="E3048" s="246" t="s">
        <v>2863</v>
      </c>
      <c r="F3048" s="246" t="s">
        <v>2864</v>
      </c>
      <c r="G3048" s="246" t="s">
        <v>2923</v>
      </c>
      <c r="H3048" s="246" t="s">
        <v>3037</v>
      </c>
      <c r="I3048" s="246" t="s">
        <v>20277</v>
      </c>
      <c r="J3048" s="244">
        <v>45771</v>
      </c>
      <c r="K3048" s="244">
        <v>45779</v>
      </c>
      <c r="L3048" s="5"/>
    </row>
    <row r="3049" spans="1:12" ht="14.9" customHeight="1">
      <c r="A3049" s="246">
        <v>2151744655</v>
      </c>
      <c r="B3049" s="246" t="s">
        <v>2860</v>
      </c>
      <c r="C3049" s="246" t="s">
        <v>20278</v>
      </c>
      <c r="D3049" s="246" t="s">
        <v>2869</v>
      </c>
      <c r="E3049" s="246" t="s">
        <v>2863</v>
      </c>
      <c r="F3049" s="246" t="s">
        <v>2864</v>
      </c>
      <c r="G3049" s="246" t="s">
        <v>2923</v>
      </c>
      <c r="H3049" s="246" t="s">
        <v>5454</v>
      </c>
      <c r="I3049" s="246" t="s">
        <v>20279</v>
      </c>
      <c r="J3049" s="244">
        <v>45772</v>
      </c>
      <c r="K3049" s="244">
        <v>45780</v>
      </c>
      <c r="L3049" s="5"/>
    </row>
    <row r="3050" spans="1:12" ht="14.9" customHeight="1">
      <c r="A3050" s="246">
        <v>2151755523</v>
      </c>
      <c r="B3050" s="246" t="s">
        <v>2860</v>
      </c>
      <c r="C3050" s="246" t="s">
        <v>20317</v>
      </c>
      <c r="D3050" s="246" t="s">
        <v>2869</v>
      </c>
      <c r="E3050" s="246" t="s">
        <v>2863</v>
      </c>
      <c r="F3050" s="246" t="s">
        <v>2864</v>
      </c>
      <c r="G3050" s="246" t="s">
        <v>2923</v>
      </c>
      <c r="H3050" s="246" t="s">
        <v>3399</v>
      </c>
      <c r="I3050" s="246" t="s">
        <v>20318</v>
      </c>
      <c r="J3050" s="244">
        <v>45780</v>
      </c>
      <c r="K3050" s="244">
        <v>45788</v>
      </c>
    </row>
    <row r="3051" spans="1:12" ht="14.9" customHeight="1">
      <c r="A3051" s="246">
        <v>2151757032</v>
      </c>
      <c r="B3051" s="246" t="s">
        <v>2860</v>
      </c>
      <c r="C3051" s="246" t="s">
        <v>20319</v>
      </c>
      <c r="D3051" s="246" t="s">
        <v>2869</v>
      </c>
      <c r="E3051" s="246" t="s">
        <v>2863</v>
      </c>
      <c r="F3051" s="246" t="s">
        <v>2864</v>
      </c>
      <c r="G3051" s="246" t="s">
        <v>2911</v>
      </c>
      <c r="H3051" s="246" t="s">
        <v>2978</v>
      </c>
      <c r="I3051" s="246" t="s">
        <v>20320</v>
      </c>
      <c r="J3051" s="244">
        <v>45789</v>
      </c>
      <c r="K3051" s="244">
        <v>45797</v>
      </c>
    </row>
    <row r="3052" spans="1:12" ht="14.9" customHeight="1">
      <c r="A3052" s="246">
        <v>2151765205</v>
      </c>
      <c r="B3052" s="246" t="s">
        <v>2860</v>
      </c>
      <c r="C3052" s="246" t="s">
        <v>20337</v>
      </c>
      <c r="D3052" s="246" t="s">
        <v>2869</v>
      </c>
      <c r="E3052" s="246" t="s">
        <v>2863</v>
      </c>
      <c r="F3052" s="246" t="s">
        <v>2864</v>
      </c>
      <c r="G3052" s="246" t="s">
        <v>2939</v>
      </c>
      <c r="H3052" s="246" t="s">
        <v>2957</v>
      </c>
      <c r="I3052" s="246" t="s">
        <v>20338</v>
      </c>
      <c r="J3052" s="244">
        <v>45796</v>
      </c>
      <c r="K3052" s="244">
        <v>45804</v>
      </c>
    </row>
    <row r="3053" spans="1:12" ht="14.9" customHeight="1">
      <c r="A3053" s="246">
        <v>2151768389</v>
      </c>
      <c r="B3053" s="246" t="s">
        <v>2860</v>
      </c>
      <c r="C3053" s="246" t="s">
        <v>20339</v>
      </c>
      <c r="D3053" s="246" t="s">
        <v>2869</v>
      </c>
      <c r="E3053" s="246" t="s">
        <v>2863</v>
      </c>
      <c r="F3053" s="246" t="s">
        <v>2864</v>
      </c>
      <c r="G3053" s="246" t="s">
        <v>2923</v>
      </c>
      <c r="H3053" s="246" t="s">
        <v>3007</v>
      </c>
      <c r="I3053" s="246" t="s">
        <v>20340</v>
      </c>
      <c r="J3053" s="244">
        <v>45797</v>
      </c>
      <c r="K3053" s="244">
        <v>45805</v>
      </c>
    </row>
    <row r="3054" spans="1:12" ht="14.9" customHeight="1">
      <c r="A3054" s="246">
        <v>2151785633</v>
      </c>
      <c r="B3054" s="246" t="s">
        <v>2860</v>
      </c>
      <c r="C3054" s="246" t="s">
        <v>20382</v>
      </c>
      <c r="D3054" s="246" t="s">
        <v>2869</v>
      </c>
      <c r="E3054" s="246" t="s">
        <v>2863</v>
      </c>
      <c r="F3054" s="246" t="s">
        <v>2864</v>
      </c>
      <c r="G3054" s="246" t="s">
        <v>2923</v>
      </c>
      <c r="H3054" s="246" t="s">
        <v>4290</v>
      </c>
      <c r="I3054" s="246" t="s">
        <v>20383</v>
      </c>
      <c r="J3054" s="244">
        <v>45783</v>
      </c>
      <c r="K3054" s="244">
        <v>45791</v>
      </c>
    </row>
    <row r="3055" spans="1:12" ht="14.9" customHeight="1">
      <c r="A3055" s="246">
        <v>2151790253</v>
      </c>
      <c r="B3055" s="246" t="s">
        <v>2860</v>
      </c>
      <c r="C3055" s="246" t="s">
        <v>20384</v>
      </c>
      <c r="D3055" s="246" t="s">
        <v>2869</v>
      </c>
      <c r="E3055" s="246" t="s">
        <v>2863</v>
      </c>
      <c r="F3055" s="246" t="s">
        <v>2864</v>
      </c>
      <c r="G3055" s="246" t="s">
        <v>3099</v>
      </c>
      <c r="H3055" s="246" t="s">
        <v>2978</v>
      </c>
      <c r="I3055" s="246" t="s">
        <v>20385</v>
      </c>
      <c r="J3055" s="244">
        <v>45791</v>
      </c>
      <c r="K3055" s="244">
        <v>45799</v>
      </c>
    </row>
    <row r="3056" spans="1:12" ht="14.9" customHeight="1">
      <c r="A3056" s="246">
        <v>2151777343</v>
      </c>
      <c r="B3056" s="246" t="s">
        <v>2860</v>
      </c>
      <c r="C3056" s="246" t="s">
        <v>20386</v>
      </c>
      <c r="D3056" s="246" t="s">
        <v>2862</v>
      </c>
      <c r="E3056" s="246" t="s">
        <v>2863</v>
      </c>
      <c r="F3056" s="246" t="s">
        <v>2864</v>
      </c>
      <c r="G3056" s="246" t="s">
        <v>2923</v>
      </c>
      <c r="H3056" s="246" t="s">
        <v>7025</v>
      </c>
      <c r="I3056" s="246" t="s">
        <v>20387</v>
      </c>
      <c r="J3056" s="244">
        <v>45794</v>
      </c>
      <c r="K3056" s="244">
        <v>45802</v>
      </c>
    </row>
    <row r="3057" spans="1:11" ht="14.9" customHeight="1">
      <c r="A3057" s="246">
        <v>2151790083</v>
      </c>
      <c r="B3057" s="246" t="s">
        <v>2860</v>
      </c>
      <c r="C3057" s="246" t="s">
        <v>20388</v>
      </c>
      <c r="D3057" s="246" t="s">
        <v>2862</v>
      </c>
      <c r="E3057" s="246" t="s">
        <v>2863</v>
      </c>
      <c r="F3057" s="246" t="s">
        <v>2864</v>
      </c>
      <c r="G3057" s="246" t="s">
        <v>2970</v>
      </c>
      <c r="H3057" s="246" t="s">
        <v>7700</v>
      </c>
      <c r="I3057" s="246" t="s">
        <v>20389</v>
      </c>
      <c r="J3057" s="244">
        <v>45796</v>
      </c>
      <c r="K3057" s="244">
        <v>45804</v>
      </c>
    </row>
    <row r="3058" spans="1:11" ht="14.9" customHeight="1">
      <c r="A3058" s="246">
        <v>2151788852</v>
      </c>
      <c r="B3058" s="246" t="s">
        <v>2860</v>
      </c>
      <c r="C3058" s="246" t="s">
        <v>20390</v>
      </c>
      <c r="D3058" s="246" t="s">
        <v>2869</v>
      </c>
      <c r="E3058" s="246" t="s">
        <v>2863</v>
      </c>
      <c r="F3058" s="246" t="s">
        <v>2864</v>
      </c>
      <c r="G3058" s="246" t="s">
        <v>2923</v>
      </c>
      <c r="H3058" s="246" t="s">
        <v>3112</v>
      </c>
      <c r="I3058" s="246" t="s">
        <v>20391</v>
      </c>
      <c r="J3058" s="244">
        <v>45797</v>
      </c>
      <c r="K3058" s="244">
        <v>45805</v>
      </c>
    </row>
    <row r="3059" spans="1:11" ht="14.9" customHeight="1">
      <c r="A3059" s="246">
        <v>2151774238</v>
      </c>
      <c r="B3059" s="246" t="s">
        <v>2860</v>
      </c>
      <c r="C3059" s="246" t="s">
        <v>20392</v>
      </c>
      <c r="D3059" s="246" t="s">
        <v>2862</v>
      </c>
      <c r="E3059" s="246" t="s">
        <v>2863</v>
      </c>
      <c r="F3059" s="246" t="s">
        <v>2864</v>
      </c>
      <c r="G3059" s="246" t="s">
        <v>2923</v>
      </c>
      <c r="H3059" s="246" t="s">
        <v>2924</v>
      </c>
      <c r="I3059" s="246" t="s">
        <v>20393</v>
      </c>
      <c r="J3059" s="244">
        <v>45797</v>
      </c>
      <c r="K3059" s="244">
        <v>45805</v>
      </c>
    </row>
    <row r="3060" spans="1:11" ht="14.9" customHeight="1">
      <c r="A3060" s="246">
        <v>2151775272</v>
      </c>
      <c r="B3060" s="246" t="s">
        <v>2860</v>
      </c>
      <c r="C3060" s="246" t="s">
        <v>20394</v>
      </c>
      <c r="D3060" s="246" t="s">
        <v>2862</v>
      </c>
      <c r="E3060" s="246" t="s">
        <v>2863</v>
      </c>
      <c r="F3060" s="246" t="s">
        <v>2864</v>
      </c>
      <c r="G3060" s="246" t="s">
        <v>2923</v>
      </c>
      <c r="H3060" s="246" t="s">
        <v>2924</v>
      </c>
      <c r="I3060" s="246" t="s">
        <v>20395</v>
      </c>
      <c r="J3060" s="244">
        <v>45797</v>
      </c>
      <c r="K3060" s="244">
        <v>45805</v>
      </c>
    </row>
    <row r="3061" spans="1:11" ht="14.9" customHeight="1">
      <c r="A3061" s="246">
        <v>2151776606</v>
      </c>
      <c r="B3061" s="246" t="s">
        <v>2860</v>
      </c>
      <c r="C3061" s="246" t="s">
        <v>20396</v>
      </c>
      <c r="D3061" s="246" t="s">
        <v>2869</v>
      </c>
      <c r="E3061" s="246" t="s">
        <v>2863</v>
      </c>
      <c r="F3061" s="246" t="s">
        <v>2864</v>
      </c>
      <c r="G3061" s="246" t="s">
        <v>2920</v>
      </c>
      <c r="H3061" s="246" t="s">
        <v>2960</v>
      </c>
      <c r="I3061" s="246" t="s">
        <v>20397</v>
      </c>
      <c r="J3061" s="244">
        <v>45797</v>
      </c>
      <c r="K3061" s="244">
        <v>45805</v>
      </c>
    </row>
    <row r="3062" spans="1:11" ht="14.9" customHeight="1">
      <c r="A3062" s="246">
        <v>2151786979</v>
      </c>
      <c r="B3062" s="246" t="s">
        <v>2860</v>
      </c>
      <c r="C3062" s="246" t="s">
        <v>20398</v>
      </c>
      <c r="D3062" s="246" t="s">
        <v>2869</v>
      </c>
      <c r="E3062" s="246" t="s">
        <v>2863</v>
      </c>
      <c r="F3062" s="246" t="s">
        <v>2864</v>
      </c>
      <c r="G3062" s="246" t="s">
        <v>2920</v>
      </c>
      <c r="H3062" s="246" t="s">
        <v>2960</v>
      </c>
      <c r="I3062" s="246" t="s">
        <v>20397</v>
      </c>
      <c r="J3062" s="244">
        <v>45800</v>
      </c>
      <c r="K3062" s="244">
        <v>45808</v>
      </c>
    </row>
    <row r="3063" spans="1:11" ht="14.9" customHeight="1">
      <c r="A3063" s="246">
        <v>2151786931</v>
      </c>
      <c r="B3063" s="246" t="s">
        <v>2860</v>
      </c>
      <c r="C3063" s="246" t="s">
        <v>20399</v>
      </c>
      <c r="D3063" s="246" t="s">
        <v>2869</v>
      </c>
      <c r="E3063" s="246" t="s">
        <v>2863</v>
      </c>
      <c r="F3063" s="246" t="s">
        <v>2864</v>
      </c>
      <c r="G3063" s="246" t="s">
        <v>2920</v>
      </c>
      <c r="H3063" s="246" t="s">
        <v>2960</v>
      </c>
      <c r="I3063" s="246" t="s">
        <v>20397</v>
      </c>
      <c r="J3063" s="244">
        <v>45800</v>
      </c>
      <c r="K3063" s="244">
        <v>45808</v>
      </c>
    </row>
  </sheetData>
  <conditionalFormatting sqref="C1:C1048576">
    <cfRule type="duplicateValues" dxfId="52" priority="1"/>
  </conditionalFormatting>
  <hyperlinks>
    <hyperlink ref="I73" r:id="rId1" display="javascript:void(0)" xr:uid="{00000000-0004-0000-0200-000000000000}"/>
    <hyperlink ref="I74" r:id="rId2" display="javascript:void(0)" xr:uid="{00000000-0004-0000-0200-000001000000}"/>
    <hyperlink ref="I238" r:id="rId3" display="javascript:void(0)" xr:uid="{00000000-0004-0000-0200-000002000000}"/>
    <hyperlink ref="I394" r:id="rId4" display="javascript:void(0)" xr:uid="{00000000-0004-0000-0200-000003000000}"/>
    <hyperlink ref="I414" r:id="rId5" display="javascript:void(0)" xr:uid="{00000000-0004-0000-0200-000004000000}"/>
    <hyperlink ref="I639" r:id="rId6" display="javascript:void(0)" xr:uid="{00000000-0004-0000-0200-000005000000}"/>
    <hyperlink ref="I725" r:id="rId7" display="javascript:void(0)" xr:uid="{00000000-0004-0000-0200-000006000000}"/>
    <hyperlink ref="I753" r:id="rId8" display="javascript:void(0)" xr:uid="{00000000-0004-0000-0200-000007000000}"/>
    <hyperlink ref="I838" r:id="rId9" display="javascript:void(0)" xr:uid="{00000000-0004-0000-0200-000008000000}"/>
    <hyperlink ref="I848" r:id="rId10" display="javascript:void(0)" xr:uid="{00000000-0004-0000-0200-000009000000}"/>
    <hyperlink ref="I855" r:id="rId11" display="javascript:void(0)" xr:uid="{00000000-0004-0000-0200-00000A000000}"/>
    <hyperlink ref="I888" r:id="rId12" display="javascript:void(0)" xr:uid="{00000000-0004-0000-0200-00000B000000}"/>
    <hyperlink ref="I889" r:id="rId13" display="javascript:void(0)" xr:uid="{00000000-0004-0000-0200-00000C000000}"/>
    <hyperlink ref="I890" r:id="rId14" display="javascript:void(0)" xr:uid="{00000000-0004-0000-0200-00000D000000}"/>
    <hyperlink ref="I892" r:id="rId15" display="javascript:void(0)" xr:uid="{00000000-0004-0000-0200-00000E000000}"/>
    <hyperlink ref="I952" r:id="rId16" display="javascript:void(0)" xr:uid="{00000000-0004-0000-0200-00000F000000}"/>
    <hyperlink ref="I982" r:id="rId17" display="javascript:void(0)" xr:uid="{00000000-0004-0000-0200-000010000000}"/>
    <hyperlink ref="I1059" r:id="rId18" display="javascript:void(0)" xr:uid="{00000000-0004-0000-0200-000011000000}"/>
    <hyperlink ref="I1100" r:id="rId19" display="javascript:void(0)" xr:uid="{00000000-0004-0000-0200-000012000000}"/>
    <hyperlink ref="I1176" r:id="rId20" display="javascript:void(0)" xr:uid="{00000000-0004-0000-0200-000013000000}"/>
    <hyperlink ref="I1318" r:id="rId21" display="javascript:void(0)" xr:uid="{00000000-0004-0000-0200-000014000000}"/>
    <hyperlink ref="I1413" r:id="rId22" display="javascript:void(0)" xr:uid="{00000000-0004-0000-0200-000015000000}"/>
    <hyperlink ref="I1608" r:id="rId23" display="javascript:void(0)" xr:uid="{00000000-0004-0000-0200-000016000000}"/>
    <hyperlink ref="I1612" r:id="rId24" display="javascript:void(0)" xr:uid="{00000000-0004-0000-0200-000017000000}"/>
    <hyperlink ref="I1642" r:id="rId25" display="javascript:void(0)" xr:uid="{00000000-0004-0000-0200-000018000000}"/>
    <hyperlink ref="I1731" r:id="rId26" display="ADVIA Chemistry XPT (S/N: CA1275006070607)/ The customer reported to the China National Medical Products Administration (NMPA) that the malfunctioned Drain pump (CDP) peri pump tubes had caused a Reagent Reaction Bath (RRV) cell skipped error which c . . ." xr:uid="{ABFE89B8-3F3D-4EE8-8A84-10B41D64475F}"/>
    <hyperlink ref="I1737" r:id="rId27" display="Atellica CH 930 SN CM00519 – Enzymatic Hemoglobin A1c (A1c_E), Amylase (AMY_2), Cholesterol_2 (Chol_2), Enzymatic Creatinine_3 (ECre3), Lactate Dehydrogenase L‑P (LDLP), Inorganic Phosphorus (IP), Total Protein II (TP), Transferrin (Trf), Triglycerid . . ." xr:uid="{E1D3225B-F6EE-43C3-97AB-436D8562DB9B}"/>
    <hyperlink ref="I1765" r:id="rId28" display="Atellica IM 1600 Analyzer, S/N: IRH012572043, the instrument gave error message saying Acid reservoir was empty. The operator tried to replace several acid bottles, but the error persisted. The customer reported the incident to NMPA (National Medical . . ." xr:uid="{AF1A11AB-C6C2-43BA-8824-0CBB9A66726B}"/>
    <hyperlink ref="I1766" r:id="rId29" display="ADVIA Chemistry 2400, S/N: CA1258006950695/ The customer reported to the China National Medical Products Administration (NMPA) that the dirty waste discharge tubing of the Dilution tray wash unit (DWUD) caused a Dilution tray turntable (DTT) leak ala . . ." xr:uid="{658DB2A7-1918-4965-9F16-6ABABC8A3E2C}"/>
    <hyperlink ref="I1795" r:id="rId30" display="javascript:void(0)" xr:uid="{00000000-0004-0000-0300-00001D000000}"/>
    <hyperlink ref="I1826" r:id="rId31" display="javascript:void(0)" xr:uid="{00000000-0004-0000-0300-00001E000000}"/>
    <hyperlink ref="I1835" r:id="rId32" display="javascript:void(0)" xr:uid="{00000000-0004-0000-0300-00001F000000}"/>
    <hyperlink ref="I1836" r:id="rId33" display="javascript:void(0)" xr:uid="{00000000-0004-0000-0300-000020000000}"/>
    <hyperlink ref="I1992" r:id="rId34" display="javascript:void(0)" xr:uid="{00000000-0004-0000-0300-000021000000}"/>
    <hyperlink ref="I2122" r:id="rId35" display="javascript:void(0)" xr:uid="{00000000-0004-0000-0500-000022000000}"/>
  </hyperlinks>
  <pageMargins left="0.7" right="0.7" top="0.75" bottom="0.75" header="0.3" footer="0.3"/>
  <pageSetup orientation="portrait" r:id="rId3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WZN201"/>
  <sheetViews>
    <sheetView zoomScale="70" zoomScaleNormal="70" workbookViewId="0">
      <pane ySplit="1" topLeftCell="A156" activePane="bottomLeft" state="frozen"/>
      <selection pane="bottomLeft" activeCell="B183" sqref="B183"/>
    </sheetView>
  </sheetViews>
  <sheetFormatPr defaultColWidth="8.54296875" defaultRowHeight="12.5"/>
  <cols>
    <col min="1" max="1" width="30.1796875" style="1" bestFit="1" customWidth="1"/>
    <col min="2" max="2" width="26.1796875" style="76" customWidth="1"/>
    <col min="3" max="3" width="17.54296875" style="228" bestFit="1" customWidth="1"/>
    <col min="4" max="4" width="11.54296875" style="1" customWidth="1"/>
    <col min="5" max="5" width="35.54296875" style="1" customWidth="1"/>
    <col min="6" max="7" width="11.54296875" style="1" customWidth="1"/>
    <col min="8" max="8" width="14.54296875" style="1" customWidth="1"/>
    <col min="9" max="9" width="11.54296875" style="1" customWidth="1"/>
    <col min="10" max="10" width="24" style="1" customWidth="1"/>
    <col min="11" max="11" width="35.54296875" style="1" customWidth="1"/>
    <col min="12" max="12" width="19.453125" style="1" customWidth="1"/>
    <col min="13" max="13" width="24.453125" style="1" customWidth="1"/>
    <col min="14" max="15" width="11.54296875" style="1" customWidth="1"/>
    <col min="16" max="16" width="26.54296875" style="1" customWidth="1"/>
    <col min="17" max="17" width="8.54296875" style="1" customWidth="1"/>
    <col min="18" max="19" width="10.1796875" style="1" customWidth="1"/>
    <col min="20" max="20" width="19.453125" style="1" customWidth="1"/>
    <col min="21" max="21" width="16" style="1" customWidth="1"/>
    <col min="22" max="22" width="15.54296875" style="1" customWidth="1"/>
    <col min="23" max="23" width="8.54296875" style="1" customWidth="1"/>
    <col min="24" max="24" width="10.1796875" style="1" customWidth="1"/>
    <col min="25" max="25" width="8.54296875" style="1" customWidth="1"/>
    <col min="26" max="26" width="10.1796875" style="1" customWidth="1"/>
    <col min="27" max="27" width="8.54296875" style="1" customWidth="1"/>
    <col min="28" max="28" width="13.54296875" style="1" customWidth="1"/>
    <col min="29" max="29" width="19.453125" style="1" customWidth="1"/>
    <col min="30" max="30" width="13.54296875" style="1" customWidth="1"/>
    <col min="31" max="31" width="10.1796875" style="1" customWidth="1"/>
    <col min="32" max="32" width="27.54296875" style="1" customWidth="1"/>
    <col min="33" max="33" width="52.453125" style="1" customWidth="1"/>
    <col min="34" max="34" width="19.54296875" style="1" customWidth="1"/>
    <col min="35" max="35" width="13.54296875" style="1" customWidth="1"/>
    <col min="36" max="36" width="17.453125" style="1" customWidth="1"/>
    <col min="37" max="37" width="13.54296875" style="1" customWidth="1"/>
    <col min="38" max="38" width="24.54296875" style="1" customWidth="1"/>
    <col min="39" max="39" width="10.1796875" style="1" customWidth="1"/>
    <col min="40" max="41" width="13.54296875" style="1" customWidth="1"/>
    <col min="42" max="42" width="17.453125" style="1" customWidth="1"/>
    <col min="43" max="43" width="30.1796875" style="1" customWidth="1"/>
    <col min="44" max="44" width="11.1796875" style="1" customWidth="1"/>
    <col min="45" max="45" width="11.1796875" style="77" customWidth="1"/>
    <col min="46" max="46" width="9.453125" style="1" customWidth="1"/>
    <col min="47" max="48" width="11.1796875" style="1" customWidth="1"/>
    <col min="49" max="49" width="9.453125" style="1" customWidth="1"/>
    <col min="50" max="50" width="11.1796875" style="1" customWidth="1"/>
    <col min="51" max="51" width="9.453125" style="1" customWidth="1"/>
    <col min="52" max="52" width="12.1796875" style="1" customWidth="1"/>
    <col min="53" max="53" width="11.81640625" style="1" customWidth="1"/>
    <col min="54" max="54" width="15.54296875" style="1" customWidth="1"/>
    <col min="55" max="55" width="21.453125" style="1" customWidth="1"/>
    <col min="56" max="56" width="18" style="1" customWidth="1"/>
    <col min="57" max="58" width="8.54296875" style="1" customWidth="1"/>
    <col min="59" max="60" width="10.1796875" style="1" customWidth="1"/>
    <col min="61" max="62" width="12.1796875" style="1" customWidth="1"/>
    <col min="63" max="63" width="8.54296875" style="1" customWidth="1"/>
    <col min="64" max="65" width="12.1796875" style="1" customWidth="1"/>
    <col min="66" max="66" width="15.54296875" style="1" customWidth="1"/>
    <col min="67" max="67" width="17.54296875" style="1" customWidth="1"/>
    <col min="68" max="68" width="8.54296875" style="1" customWidth="1"/>
    <col min="69" max="69" width="12.1796875" style="1" customWidth="1"/>
    <col min="70" max="70" width="8.54296875" style="1" customWidth="1"/>
    <col min="71" max="71" width="12.1796875" style="1" customWidth="1"/>
    <col min="72" max="72" width="10.1796875" style="1" customWidth="1"/>
    <col min="73" max="73" width="8.54296875" style="1" customWidth="1"/>
    <col min="74" max="74" width="15.54296875" style="1" customWidth="1"/>
    <col min="75" max="75" width="21.453125" style="1" customWidth="1"/>
    <col min="76" max="76" width="15.54296875" style="1" customWidth="1"/>
    <col min="77" max="79" width="12.1796875" style="1" customWidth="1"/>
    <col min="80" max="80" width="21.54296875" style="1" customWidth="1"/>
    <col min="81" max="81" width="15.54296875" style="1" customWidth="1"/>
    <col min="82" max="82" width="10.1796875" style="1" customWidth="1"/>
    <col min="83" max="83" width="11.81640625" style="1" customWidth="1"/>
    <col min="84" max="84" width="15.54296875" style="1" customWidth="1"/>
    <col min="85" max="85" width="24.54296875" style="1" customWidth="1"/>
    <col min="86" max="86" width="13.54296875" style="1" customWidth="1"/>
    <col min="87" max="87" width="19.453125" style="77" customWidth="1"/>
    <col min="88" max="88" width="13.54296875" style="1" customWidth="1"/>
    <col min="89" max="90" width="19.453125" style="1" customWidth="1"/>
    <col min="91" max="92" width="13.54296875" style="1" customWidth="1"/>
    <col min="93" max="93" width="25.1796875" style="1" customWidth="1"/>
    <col min="94" max="94" width="39.453125" style="1" customWidth="1"/>
    <col min="95" max="95" width="13.54296875" style="1" customWidth="1"/>
    <col min="96" max="96" width="22.453125" style="1" customWidth="1"/>
    <col min="97" max="97" width="21.54296875" style="78" customWidth="1"/>
    <col min="98" max="99" width="10.1796875" style="1" customWidth="1"/>
    <col min="100" max="100" width="13.54296875" style="1" customWidth="1"/>
    <col min="101" max="101" width="10.453125" style="1" customWidth="1"/>
    <col min="102" max="104" width="12.1796875" style="1" customWidth="1"/>
    <col min="105" max="105" width="15.54296875" style="1" customWidth="1"/>
    <col min="106" max="106" width="10.453125" style="1" customWidth="1"/>
    <col min="107" max="109" width="12.1796875" style="1" customWidth="1"/>
    <col min="110" max="110" width="15.54296875" style="1" customWidth="1"/>
    <col min="111" max="111" width="12.453125" style="1" customWidth="1"/>
    <col min="112" max="112" width="17.54296875" style="22" bestFit="1" customWidth="1"/>
    <col min="113" max="16384" width="8.54296875" style="1"/>
  </cols>
  <sheetData>
    <row r="1" spans="1:112" ht="13">
      <c r="A1" s="316" t="s">
        <v>7872</v>
      </c>
      <c r="B1" s="85" t="s">
        <v>7873</v>
      </c>
      <c r="C1" s="231" t="s">
        <v>7874</v>
      </c>
      <c r="D1" s="86" t="s">
        <v>7875</v>
      </c>
      <c r="E1" s="86" t="s">
        <v>7876</v>
      </c>
      <c r="F1" s="86" t="s">
        <v>7877</v>
      </c>
      <c r="G1" s="86" t="s">
        <v>7878</v>
      </c>
      <c r="H1" s="86" t="s">
        <v>7879</v>
      </c>
      <c r="I1" s="86" t="s">
        <v>7880</v>
      </c>
      <c r="J1" s="86" t="s">
        <v>7881</v>
      </c>
      <c r="K1" s="86" t="s">
        <v>7882</v>
      </c>
      <c r="L1" s="86" t="s">
        <v>7883</v>
      </c>
      <c r="M1" s="86" t="s">
        <v>7884</v>
      </c>
      <c r="N1" s="86" t="s">
        <v>7885</v>
      </c>
      <c r="O1" s="86" t="s">
        <v>7886</v>
      </c>
      <c r="P1" s="86" t="s">
        <v>7887</v>
      </c>
      <c r="Q1" s="86" t="s">
        <v>7888</v>
      </c>
      <c r="R1" s="86" t="s">
        <v>7889</v>
      </c>
      <c r="S1" s="86" t="s">
        <v>7890</v>
      </c>
      <c r="T1" s="86" t="s">
        <v>7891</v>
      </c>
      <c r="U1" s="86" t="s">
        <v>7892</v>
      </c>
      <c r="V1" s="86" t="s">
        <v>7893</v>
      </c>
      <c r="W1" s="86" t="s">
        <v>7894</v>
      </c>
      <c r="X1" s="86" t="s">
        <v>7895</v>
      </c>
      <c r="Y1" s="86" t="s">
        <v>7896</v>
      </c>
      <c r="Z1" s="86" t="s">
        <v>7897</v>
      </c>
      <c r="AA1" s="86" t="s">
        <v>7898</v>
      </c>
      <c r="AB1" s="86" t="s">
        <v>7899</v>
      </c>
      <c r="AC1" s="86" t="s">
        <v>7900</v>
      </c>
      <c r="AD1" s="86" t="s">
        <v>7901</v>
      </c>
      <c r="AE1" s="86" t="s">
        <v>7902</v>
      </c>
      <c r="AF1" s="86" t="s">
        <v>7903</v>
      </c>
      <c r="AG1" s="86" t="s">
        <v>7904</v>
      </c>
      <c r="AH1" s="86" t="s">
        <v>7905</v>
      </c>
      <c r="AI1" s="86" t="s">
        <v>7906</v>
      </c>
      <c r="AJ1" s="86" t="s">
        <v>7907</v>
      </c>
      <c r="AK1" s="86" t="s">
        <v>7908</v>
      </c>
      <c r="AL1" s="86" t="s">
        <v>7909</v>
      </c>
      <c r="AM1" s="86" t="s">
        <v>7910</v>
      </c>
      <c r="AN1" s="86" t="s">
        <v>7911</v>
      </c>
      <c r="AO1" s="86" t="s">
        <v>7912</v>
      </c>
      <c r="AP1" s="86" t="s">
        <v>7913</v>
      </c>
      <c r="AQ1" s="86" t="s">
        <v>7914</v>
      </c>
      <c r="AR1" s="86" t="s">
        <v>7915</v>
      </c>
      <c r="AS1" s="87" t="s">
        <v>7916</v>
      </c>
      <c r="AT1" s="86" t="s">
        <v>7917</v>
      </c>
      <c r="AU1" s="86" t="s">
        <v>7918</v>
      </c>
      <c r="AV1" s="86" t="s">
        <v>7919</v>
      </c>
      <c r="AW1" s="86" t="s">
        <v>7920</v>
      </c>
      <c r="AX1" s="86" t="s">
        <v>7921</v>
      </c>
      <c r="AY1" s="86" t="s">
        <v>7922</v>
      </c>
      <c r="AZ1" s="86" t="s">
        <v>7923</v>
      </c>
      <c r="BA1" s="86" t="s">
        <v>7924</v>
      </c>
      <c r="BB1" s="86" t="s">
        <v>7925</v>
      </c>
      <c r="BC1" s="86" t="s">
        <v>7926</v>
      </c>
      <c r="BD1" s="86" t="s">
        <v>7927</v>
      </c>
      <c r="BE1" s="86" t="s">
        <v>7928</v>
      </c>
      <c r="BF1" s="86" t="s">
        <v>7929</v>
      </c>
      <c r="BG1" s="86" t="s">
        <v>7930</v>
      </c>
      <c r="BH1" s="86" t="s">
        <v>7931</v>
      </c>
      <c r="BI1" s="86" t="s">
        <v>7932</v>
      </c>
      <c r="BJ1" s="86" t="s">
        <v>7933</v>
      </c>
      <c r="BK1" s="86" t="s">
        <v>7934</v>
      </c>
      <c r="BL1" s="86" t="s">
        <v>7935</v>
      </c>
      <c r="BM1" s="86" t="s">
        <v>7936</v>
      </c>
      <c r="BN1" s="86" t="s">
        <v>7937</v>
      </c>
      <c r="BO1" s="86" t="s">
        <v>7938</v>
      </c>
      <c r="BP1" s="86" t="s">
        <v>7939</v>
      </c>
      <c r="BQ1" s="86" t="s">
        <v>7940</v>
      </c>
      <c r="BR1" s="86" t="s">
        <v>7941</v>
      </c>
      <c r="BS1" s="86" t="s">
        <v>7942</v>
      </c>
      <c r="BT1" s="86" t="s">
        <v>7943</v>
      </c>
      <c r="BU1" s="86" t="s">
        <v>7944</v>
      </c>
      <c r="BV1" s="86" t="s">
        <v>7945</v>
      </c>
      <c r="BW1" s="86" t="s">
        <v>7946</v>
      </c>
      <c r="BX1" s="86" t="s">
        <v>7947</v>
      </c>
      <c r="BY1" s="86" t="s">
        <v>7948</v>
      </c>
      <c r="BZ1" s="86" t="s">
        <v>7949</v>
      </c>
      <c r="CA1" s="86" t="s">
        <v>7950</v>
      </c>
      <c r="CB1" s="86" t="s">
        <v>7951</v>
      </c>
      <c r="CC1" s="86" t="s">
        <v>7952</v>
      </c>
      <c r="CD1" s="86" t="s">
        <v>7953</v>
      </c>
      <c r="CE1" s="86" t="s">
        <v>7954</v>
      </c>
      <c r="CF1" s="86" t="s">
        <v>7955</v>
      </c>
      <c r="CG1" s="86" t="s">
        <v>7956</v>
      </c>
      <c r="CH1" s="86" t="s">
        <v>7957</v>
      </c>
      <c r="CI1" s="87" t="s">
        <v>7958</v>
      </c>
      <c r="CJ1" s="86" t="s">
        <v>7959</v>
      </c>
      <c r="CK1" s="86" t="s">
        <v>7960</v>
      </c>
      <c r="CL1" s="86" t="s">
        <v>7961</v>
      </c>
      <c r="CM1" s="86" t="s">
        <v>7962</v>
      </c>
      <c r="CN1" s="86" t="s">
        <v>7963</v>
      </c>
      <c r="CO1" s="86" t="s">
        <v>7964</v>
      </c>
      <c r="CP1" s="86" t="s">
        <v>7965</v>
      </c>
      <c r="CQ1" s="86" t="s">
        <v>7966</v>
      </c>
      <c r="CR1" s="86" t="s">
        <v>7967</v>
      </c>
      <c r="CS1" s="286" t="s">
        <v>7968</v>
      </c>
      <c r="CT1" s="86" t="s">
        <v>7969</v>
      </c>
      <c r="CU1" s="86" t="s">
        <v>7970</v>
      </c>
      <c r="CV1" s="86" t="s">
        <v>7971</v>
      </c>
      <c r="CW1" s="86" t="s">
        <v>7972</v>
      </c>
      <c r="CX1" s="86" t="s">
        <v>7973</v>
      </c>
      <c r="CY1" s="86" t="s">
        <v>7974</v>
      </c>
      <c r="CZ1" s="86" t="s">
        <v>7975</v>
      </c>
      <c r="DA1" s="86" t="s">
        <v>7976</v>
      </c>
      <c r="DB1" s="86" t="s">
        <v>7977</v>
      </c>
      <c r="DC1" s="86" t="s">
        <v>7978</v>
      </c>
      <c r="DD1" s="86" t="s">
        <v>7979</v>
      </c>
      <c r="DE1" s="86" t="s">
        <v>7980</v>
      </c>
      <c r="DF1" s="86" t="s">
        <v>7981</v>
      </c>
      <c r="DG1" s="86" t="s">
        <v>7982</v>
      </c>
      <c r="DH1" s="88" t="s">
        <v>7983</v>
      </c>
    </row>
    <row r="2" spans="1:112">
      <c r="A2" s="1" t="str">
        <f>_xlfn.CONCAT(B2, ",", C2)</f>
        <v>1233503002024002615,2024-09-29</v>
      </c>
      <c r="B2" t="s">
        <v>47</v>
      </c>
      <c r="C2" s="19" t="s">
        <v>46</v>
      </c>
      <c r="D2" t="s">
        <v>1462</v>
      </c>
      <c r="E2" t="s">
        <v>48</v>
      </c>
      <c r="F2" t="s">
        <v>7984</v>
      </c>
      <c r="G2" t="s">
        <v>7985</v>
      </c>
      <c r="H2" t="s">
        <v>7986</v>
      </c>
      <c r="I2" t="s">
        <v>7987</v>
      </c>
      <c r="J2" t="s">
        <v>49</v>
      </c>
      <c r="K2" t="s">
        <v>51</v>
      </c>
      <c r="L2" t="s">
        <v>7988</v>
      </c>
      <c r="M2" t="s">
        <v>7989</v>
      </c>
      <c r="N2" t="s">
        <v>7990</v>
      </c>
      <c r="O2" t="s">
        <v>1462</v>
      </c>
      <c r="P2" t="s">
        <v>7991</v>
      </c>
      <c r="Q2" t="s">
        <v>1462</v>
      </c>
      <c r="R2" t="s">
        <v>7992</v>
      </c>
      <c r="S2" t="s">
        <v>7993</v>
      </c>
      <c r="T2" t="s">
        <v>7994</v>
      </c>
      <c r="U2" t="s">
        <v>7995</v>
      </c>
      <c r="V2" t="s">
        <v>7995</v>
      </c>
      <c r="W2" t="s">
        <v>53</v>
      </c>
      <c r="X2" t="s">
        <v>7996</v>
      </c>
      <c r="Y2" t="s">
        <v>1462</v>
      </c>
      <c r="Z2"/>
      <c r="AA2"/>
      <c r="AB2" t="s">
        <v>52</v>
      </c>
      <c r="AC2" t="s">
        <v>7997</v>
      </c>
      <c r="AD2" t="s">
        <v>7995</v>
      </c>
      <c r="AE2" t="s">
        <v>7998</v>
      </c>
      <c r="AF2" t="s">
        <v>7999</v>
      </c>
      <c r="AG2" t="s">
        <v>8000</v>
      </c>
      <c r="AH2" t="s">
        <v>8001</v>
      </c>
      <c r="AI2" t="s">
        <v>8002</v>
      </c>
      <c r="AJ2" t="s">
        <v>8003</v>
      </c>
      <c r="AK2" t="s">
        <v>8004</v>
      </c>
      <c r="AL2" t="s">
        <v>8005</v>
      </c>
      <c r="AM2" t="s">
        <v>8006</v>
      </c>
      <c r="AN2" t="s">
        <v>7998</v>
      </c>
      <c r="AO2" t="s">
        <v>8007</v>
      </c>
      <c r="AP2"/>
      <c r="AQ2" t="s">
        <v>8008</v>
      </c>
      <c r="AR2" t="s">
        <v>47</v>
      </c>
      <c r="AS2" s="4">
        <v>45564</v>
      </c>
      <c r="AT2" t="s">
        <v>1462</v>
      </c>
      <c r="AU2" t="s">
        <v>48</v>
      </c>
      <c r="AV2" t="s">
        <v>7984</v>
      </c>
      <c r="AW2" t="s">
        <v>7985</v>
      </c>
      <c r="AX2" t="s">
        <v>7986</v>
      </c>
      <c r="AY2" t="s">
        <v>7987</v>
      </c>
      <c r="AZ2" t="s">
        <v>49</v>
      </c>
      <c r="BA2" t="s">
        <v>51</v>
      </c>
      <c r="BB2"/>
      <c r="BC2" t="s">
        <v>7988</v>
      </c>
      <c r="BD2" t="s">
        <v>7989</v>
      </c>
      <c r="BE2" t="s">
        <v>7990</v>
      </c>
      <c r="BF2" t="s">
        <v>8009</v>
      </c>
      <c r="BG2" t="s">
        <v>8010</v>
      </c>
      <c r="BH2" t="s">
        <v>8011</v>
      </c>
      <c r="BI2" t="s">
        <v>1462</v>
      </c>
      <c r="BJ2" t="s">
        <v>7991</v>
      </c>
      <c r="BK2" t="s">
        <v>1462</v>
      </c>
      <c r="BL2" t="s">
        <v>7992</v>
      </c>
      <c r="BM2" t="s">
        <v>7993</v>
      </c>
      <c r="BN2" t="s">
        <v>7995</v>
      </c>
      <c r="BO2" t="s">
        <v>7995</v>
      </c>
      <c r="BP2" t="s">
        <v>53</v>
      </c>
      <c r="BQ2" t="s">
        <v>7996</v>
      </c>
      <c r="BR2" t="s">
        <v>1462</v>
      </c>
      <c r="BS2"/>
      <c r="BT2"/>
      <c r="BU2"/>
      <c r="BV2" t="s">
        <v>52</v>
      </c>
      <c r="BW2" t="s">
        <v>7997</v>
      </c>
      <c r="BX2" t="s">
        <v>7995</v>
      </c>
      <c r="BY2" t="s">
        <v>7998</v>
      </c>
      <c r="BZ2" t="s">
        <v>7999</v>
      </c>
      <c r="CA2" t="s">
        <v>8000</v>
      </c>
      <c r="CB2" t="s">
        <v>8001</v>
      </c>
      <c r="CC2"/>
      <c r="CD2"/>
      <c r="CE2"/>
      <c r="CF2"/>
      <c r="CG2"/>
      <c r="CH2"/>
      <c r="CI2"/>
      <c r="CJ2"/>
      <c r="CK2"/>
      <c r="CL2"/>
      <c r="CM2"/>
      <c r="CN2"/>
      <c r="CO2"/>
      <c r="CP2" t="s">
        <v>7994</v>
      </c>
      <c r="CQ2" t="s">
        <v>8008</v>
      </c>
      <c r="CR2" t="s">
        <v>8012</v>
      </c>
      <c r="CS2" s="4">
        <v>45571</v>
      </c>
      <c r="CT2" t="s">
        <v>8013</v>
      </c>
      <c r="CU2" t="s">
        <v>1462</v>
      </c>
      <c r="CV2"/>
      <c r="CW2"/>
      <c r="CX2"/>
      <c r="CY2"/>
      <c r="CZ2"/>
      <c r="DA2"/>
      <c r="DB2"/>
      <c r="DC2"/>
      <c r="DD2"/>
      <c r="DE2"/>
      <c r="DF2" t="s">
        <v>8014</v>
      </c>
      <c r="DG2" t="s">
        <v>8015</v>
      </c>
      <c r="DH2" s="159" t="str">
        <f t="shared" ref="DH2:DH19" si="0">IF(AND(ISERROR(FIND("内蒙古",DG2)),ISERROR(FIND("新疆",DG2))),IF(ISERROR(FIND("省",DG2)),LEFT(DG2,FIND("市",DG2)-1), LEFT(DG2,FIND("省",DG2)-1)),IF(ISERROR(FIND("内蒙古",DG2)),"新疆","内蒙古"))</f>
        <v>福建</v>
      </c>
    </row>
    <row r="3" spans="1:112">
      <c r="A3" s="1" t="str">
        <f t="shared" ref="A3:A39" si="1">_xlfn.CONCAT(B3, ",", C3)</f>
        <v>1264102202024000693,2024-09-28</v>
      </c>
      <c r="B3" t="s">
        <v>59</v>
      </c>
      <c r="C3" s="19" t="s">
        <v>58</v>
      </c>
      <c r="D3" t="s">
        <v>1462</v>
      </c>
      <c r="E3" t="s">
        <v>60</v>
      </c>
      <c r="F3" t="s">
        <v>8016</v>
      </c>
      <c r="G3" t="s">
        <v>8017</v>
      </c>
      <c r="H3" t="s">
        <v>8018</v>
      </c>
      <c r="I3" t="s">
        <v>7987</v>
      </c>
      <c r="J3" t="s">
        <v>61</v>
      </c>
      <c r="K3" t="s">
        <v>63</v>
      </c>
      <c r="L3" t="s">
        <v>8019</v>
      </c>
      <c r="M3" t="s">
        <v>8020</v>
      </c>
      <c r="N3" t="s">
        <v>8001</v>
      </c>
      <c r="O3" t="s">
        <v>8001</v>
      </c>
      <c r="P3" t="s">
        <v>8021</v>
      </c>
      <c r="Q3" t="s">
        <v>8001</v>
      </c>
      <c r="R3" t="s">
        <v>8022</v>
      </c>
      <c r="S3"/>
      <c r="T3" t="s">
        <v>7994</v>
      </c>
      <c r="U3" t="s">
        <v>8023</v>
      </c>
      <c r="V3" t="s">
        <v>8023</v>
      </c>
      <c r="W3" t="s">
        <v>53</v>
      </c>
      <c r="X3" t="s">
        <v>1462</v>
      </c>
      <c r="Y3" t="s">
        <v>1462</v>
      </c>
      <c r="Z3"/>
      <c r="AA3"/>
      <c r="AB3" t="s">
        <v>64</v>
      </c>
      <c r="AC3" t="s">
        <v>8024</v>
      </c>
      <c r="AD3" t="s">
        <v>8023</v>
      </c>
      <c r="AE3" t="s">
        <v>7998</v>
      </c>
      <c r="AF3" t="s">
        <v>60</v>
      </c>
      <c r="AG3" t="s">
        <v>8025</v>
      </c>
      <c r="AH3" t="s">
        <v>8001</v>
      </c>
      <c r="AI3" t="s">
        <v>8026</v>
      </c>
      <c r="AJ3" t="s">
        <v>8027</v>
      </c>
      <c r="AK3" t="s">
        <v>8028</v>
      </c>
      <c r="AL3" t="s">
        <v>8005</v>
      </c>
      <c r="AM3" t="s">
        <v>8006</v>
      </c>
      <c r="AN3" t="s">
        <v>7998</v>
      </c>
      <c r="AO3" t="s">
        <v>8029</v>
      </c>
      <c r="AP3"/>
      <c r="AQ3" t="s">
        <v>8030</v>
      </c>
      <c r="AR3" t="s">
        <v>59</v>
      </c>
      <c r="AS3" s="4">
        <v>45563</v>
      </c>
      <c r="AT3" t="s">
        <v>1462</v>
      </c>
      <c r="AU3" t="s">
        <v>60</v>
      </c>
      <c r="AV3" t="s">
        <v>8016</v>
      </c>
      <c r="AW3" t="s">
        <v>8017</v>
      </c>
      <c r="AX3" t="s">
        <v>8018</v>
      </c>
      <c r="AY3" t="s">
        <v>7987</v>
      </c>
      <c r="AZ3" t="s">
        <v>61</v>
      </c>
      <c r="BA3" t="s">
        <v>683</v>
      </c>
      <c r="BB3" t="s">
        <v>63</v>
      </c>
      <c r="BC3" t="s">
        <v>8019</v>
      </c>
      <c r="BD3" t="s">
        <v>8020</v>
      </c>
      <c r="BE3" t="s">
        <v>8001</v>
      </c>
      <c r="BF3" t="s">
        <v>8009</v>
      </c>
      <c r="BG3" t="s">
        <v>8031</v>
      </c>
      <c r="BH3" t="s">
        <v>8032</v>
      </c>
      <c r="BI3" t="s">
        <v>8001</v>
      </c>
      <c r="BJ3" t="s">
        <v>8021</v>
      </c>
      <c r="BK3" t="s">
        <v>8001</v>
      </c>
      <c r="BL3" t="s">
        <v>8022</v>
      </c>
      <c r="BM3"/>
      <c r="BN3" t="s">
        <v>8023</v>
      </c>
      <c r="BO3" t="s">
        <v>8023</v>
      </c>
      <c r="BP3" t="s">
        <v>53</v>
      </c>
      <c r="BQ3" t="s">
        <v>1462</v>
      </c>
      <c r="BR3" t="s">
        <v>1462</v>
      </c>
      <c r="BS3"/>
      <c r="BT3"/>
      <c r="BU3"/>
      <c r="BV3" t="s">
        <v>64</v>
      </c>
      <c r="BW3" t="s">
        <v>8024</v>
      </c>
      <c r="BX3" t="s">
        <v>8023</v>
      </c>
      <c r="BY3" t="s">
        <v>7998</v>
      </c>
      <c r="BZ3" t="s">
        <v>60</v>
      </c>
      <c r="CA3" t="s">
        <v>8025</v>
      </c>
      <c r="CB3" t="s">
        <v>8001</v>
      </c>
      <c r="CC3"/>
      <c r="CD3"/>
      <c r="CE3"/>
      <c r="CF3"/>
      <c r="CG3"/>
      <c r="CH3"/>
      <c r="CI3"/>
      <c r="CJ3"/>
      <c r="CK3"/>
      <c r="CL3"/>
      <c r="CM3"/>
      <c r="CN3"/>
      <c r="CO3"/>
      <c r="CP3" t="s">
        <v>7994</v>
      </c>
      <c r="CQ3" t="s">
        <v>8033</v>
      </c>
      <c r="CR3" t="s">
        <v>8034</v>
      </c>
      <c r="CS3" s="4">
        <v>45567</v>
      </c>
      <c r="CT3" t="s">
        <v>8013</v>
      </c>
      <c r="CU3" t="s">
        <v>1462</v>
      </c>
      <c r="CV3"/>
      <c r="CW3"/>
      <c r="CX3"/>
      <c r="CY3"/>
      <c r="CZ3"/>
      <c r="DA3"/>
      <c r="DB3"/>
      <c r="DC3"/>
      <c r="DD3"/>
      <c r="DE3"/>
      <c r="DF3" t="s">
        <v>8014</v>
      </c>
      <c r="DG3" t="s">
        <v>8035</v>
      </c>
      <c r="DH3" s="159" t="str">
        <f t="shared" si="0"/>
        <v>河南</v>
      </c>
    </row>
    <row r="4" spans="1:112">
      <c r="A4" s="1" t="str">
        <f t="shared" si="1"/>
        <v>1294452812024000842,2024-09-30</v>
      </c>
      <c r="B4" s="224" t="s">
        <v>138</v>
      </c>
      <c r="C4" s="230" t="s">
        <v>137</v>
      </c>
      <c r="D4" s="224" t="s">
        <v>1462</v>
      </c>
      <c r="E4" s="224" t="s">
        <v>139</v>
      </c>
      <c r="F4" s="224" t="s">
        <v>8036</v>
      </c>
      <c r="G4" s="224" t="s">
        <v>8037</v>
      </c>
      <c r="H4" s="224" t="s">
        <v>8038</v>
      </c>
      <c r="I4" s="224" t="s">
        <v>7987</v>
      </c>
      <c r="J4" s="224" t="s">
        <v>140</v>
      </c>
      <c r="K4" s="224" t="s">
        <v>142</v>
      </c>
      <c r="L4" s="224" t="s">
        <v>7988</v>
      </c>
      <c r="M4" s="224" t="s">
        <v>8039</v>
      </c>
      <c r="N4" s="224" t="s">
        <v>8040</v>
      </c>
      <c r="O4" s="224" t="s">
        <v>8040</v>
      </c>
      <c r="P4" s="224" t="s">
        <v>8041</v>
      </c>
      <c r="Q4" s="224" t="s">
        <v>8042</v>
      </c>
      <c r="R4" s="224" t="s">
        <v>8043</v>
      </c>
      <c r="S4" s="224"/>
      <c r="T4" s="224" t="s">
        <v>7994</v>
      </c>
      <c r="U4" s="224" t="s">
        <v>7995</v>
      </c>
      <c r="V4" s="224" t="s">
        <v>7995</v>
      </c>
      <c r="W4" s="224" t="s">
        <v>53</v>
      </c>
      <c r="X4" s="224" t="s">
        <v>8044</v>
      </c>
      <c r="Y4" s="224" t="s">
        <v>8045</v>
      </c>
      <c r="Z4" s="224" t="s">
        <v>8046</v>
      </c>
      <c r="AA4" s="224" t="s">
        <v>8047</v>
      </c>
      <c r="AB4" s="224" t="s">
        <v>143</v>
      </c>
      <c r="AC4" s="224" t="s">
        <v>8048</v>
      </c>
      <c r="AD4" s="224" t="s">
        <v>7995</v>
      </c>
      <c r="AE4" s="224" t="s">
        <v>7998</v>
      </c>
      <c r="AF4" s="224" t="s">
        <v>8049</v>
      </c>
      <c r="AG4" s="224" t="s">
        <v>8050</v>
      </c>
      <c r="AH4" s="224" t="s">
        <v>8051</v>
      </c>
      <c r="AI4" s="224" t="s">
        <v>8026</v>
      </c>
      <c r="AJ4" s="224" t="s">
        <v>8052</v>
      </c>
      <c r="AK4" s="224" t="s">
        <v>8053</v>
      </c>
      <c r="AL4" s="224" t="s">
        <v>8005</v>
      </c>
      <c r="AM4" s="224" t="s">
        <v>8006</v>
      </c>
      <c r="AN4" s="224" t="s">
        <v>7998</v>
      </c>
      <c r="AO4" s="224" t="s">
        <v>8054</v>
      </c>
      <c r="AP4" s="224"/>
      <c r="AQ4" s="224" t="s">
        <v>8055</v>
      </c>
      <c r="AR4" s="224" t="s">
        <v>138</v>
      </c>
      <c r="AS4" s="282">
        <v>45565</v>
      </c>
      <c r="AT4" s="224" t="s">
        <v>1462</v>
      </c>
      <c r="AU4" s="224" t="s">
        <v>139</v>
      </c>
      <c r="AV4" s="224" t="s">
        <v>8036</v>
      </c>
      <c r="AW4" s="224" t="s">
        <v>8037</v>
      </c>
      <c r="AX4" s="224" t="s">
        <v>8038</v>
      </c>
      <c r="AY4" s="224" t="s">
        <v>7987</v>
      </c>
      <c r="AZ4" s="224" t="s">
        <v>140</v>
      </c>
      <c r="BA4" s="224" t="s">
        <v>142</v>
      </c>
      <c r="BB4" s="224"/>
      <c r="BC4" s="224" t="s">
        <v>7988</v>
      </c>
      <c r="BD4" s="224" t="s">
        <v>8039</v>
      </c>
      <c r="BE4" s="224" t="s">
        <v>8040</v>
      </c>
      <c r="BF4" s="224" t="s">
        <v>8009</v>
      </c>
      <c r="BG4" s="224" t="s">
        <v>8010</v>
      </c>
      <c r="BH4" s="224" t="s">
        <v>8032</v>
      </c>
      <c r="BI4" s="224" t="s">
        <v>8040</v>
      </c>
      <c r="BJ4" s="224" t="s">
        <v>8041</v>
      </c>
      <c r="BK4" s="224" t="s">
        <v>8042</v>
      </c>
      <c r="BL4" s="224" t="s">
        <v>8043</v>
      </c>
      <c r="BM4" s="224"/>
      <c r="BN4" s="224" t="s">
        <v>7995</v>
      </c>
      <c r="BO4" s="224" t="s">
        <v>7995</v>
      </c>
      <c r="BP4" s="224" t="s">
        <v>53</v>
      </c>
      <c r="BQ4" s="224" t="s">
        <v>8044</v>
      </c>
      <c r="BR4" s="224" t="s">
        <v>8045</v>
      </c>
      <c r="BS4" s="224" t="s">
        <v>8046</v>
      </c>
      <c r="BT4" s="224" t="s">
        <v>7995</v>
      </c>
      <c r="BU4" s="224" t="s">
        <v>8047</v>
      </c>
      <c r="BV4" s="224" t="s">
        <v>143</v>
      </c>
      <c r="BW4" s="224" t="s">
        <v>8048</v>
      </c>
      <c r="BX4" s="224" t="s">
        <v>7995</v>
      </c>
      <c r="BY4" s="224" t="s">
        <v>7998</v>
      </c>
      <c r="BZ4" s="224" t="s">
        <v>8049</v>
      </c>
      <c r="CA4" s="224" t="s">
        <v>8050</v>
      </c>
      <c r="CB4" s="224" t="s">
        <v>8051</v>
      </c>
      <c r="CC4" s="224"/>
      <c r="CD4" s="224"/>
      <c r="CE4" s="224"/>
      <c r="CF4" s="224"/>
      <c r="CG4" s="224"/>
      <c r="CH4" s="224"/>
      <c r="CI4" s="224"/>
      <c r="CJ4" s="224"/>
      <c r="CK4" s="224"/>
      <c r="CL4" s="224"/>
      <c r="CM4" s="224"/>
      <c r="CN4" s="224"/>
      <c r="CO4" s="224"/>
      <c r="CP4" s="224" t="s">
        <v>7994</v>
      </c>
      <c r="CQ4" s="224" t="s">
        <v>8056</v>
      </c>
      <c r="CR4" s="224" t="s">
        <v>8057</v>
      </c>
      <c r="CS4" s="282">
        <v>45573</v>
      </c>
      <c r="CT4" s="224" t="s">
        <v>8013</v>
      </c>
      <c r="CU4" s="224" t="s">
        <v>8058</v>
      </c>
      <c r="CV4" s="224"/>
      <c r="CW4" s="224"/>
      <c r="CX4" s="224"/>
      <c r="CY4" s="224"/>
      <c r="CZ4" s="224"/>
      <c r="DA4" s="224"/>
      <c r="DB4" s="224"/>
      <c r="DC4" s="224"/>
      <c r="DD4" s="224"/>
      <c r="DE4" s="224"/>
      <c r="DF4" s="224" t="s">
        <v>8014</v>
      </c>
      <c r="DG4" s="224" t="s">
        <v>8059</v>
      </c>
      <c r="DH4" s="159" t="str">
        <f t="shared" si="0"/>
        <v>广东</v>
      </c>
    </row>
    <row r="5" spans="1:112">
      <c r="A5" s="1" t="str">
        <f t="shared" si="1"/>
        <v>1243609092024000271,2024-10-08</v>
      </c>
      <c r="B5" t="s">
        <v>176</v>
      </c>
      <c r="C5" s="19" t="s">
        <v>175</v>
      </c>
      <c r="D5" t="s">
        <v>1462</v>
      </c>
      <c r="E5" t="s">
        <v>177</v>
      </c>
      <c r="F5" t="s">
        <v>8060</v>
      </c>
      <c r="G5" t="s">
        <v>8061</v>
      </c>
      <c r="H5" t="s">
        <v>8062</v>
      </c>
      <c r="I5" t="s">
        <v>7987</v>
      </c>
      <c r="J5" t="s">
        <v>178</v>
      </c>
      <c r="K5" t="s">
        <v>180</v>
      </c>
      <c r="L5" t="s">
        <v>7988</v>
      </c>
      <c r="M5" t="s">
        <v>8063</v>
      </c>
      <c r="N5" t="s">
        <v>8063</v>
      </c>
      <c r="O5" t="s">
        <v>8064</v>
      </c>
      <c r="P5" t="s">
        <v>8040</v>
      </c>
      <c r="Q5" t="s">
        <v>8040</v>
      </c>
      <c r="R5" t="s">
        <v>8065</v>
      </c>
      <c r="S5" t="s">
        <v>894</v>
      </c>
      <c r="T5" t="s">
        <v>7994</v>
      </c>
      <c r="U5" t="s">
        <v>247</v>
      </c>
      <c r="V5" t="s">
        <v>247</v>
      </c>
      <c r="W5" t="s">
        <v>53</v>
      </c>
      <c r="X5" t="s">
        <v>8001</v>
      </c>
      <c r="Y5" t="s">
        <v>8066</v>
      </c>
      <c r="Z5" t="s">
        <v>8067</v>
      </c>
      <c r="AA5" t="s">
        <v>8047</v>
      </c>
      <c r="AB5" t="s">
        <v>181</v>
      </c>
      <c r="AC5" t="s">
        <v>8068</v>
      </c>
      <c r="AD5" t="s">
        <v>247</v>
      </c>
      <c r="AE5" t="s">
        <v>7998</v>
      </c>
      <c r="AF5" t="s">
        <v>8069</v>
      </c>
      <c r="AG5" t="s">
        <v>8070</v>
      </c>
      <c r="AH5" t="s">
        <v>8071</v>
      </c>
      <c r="AI5" t="s">
        <v>8002</v>
      </c>
      <c r="AJ5" t="s">
        <v>8072</v>
      </c>
      <c r="AK5" t="s">
        <v>8073</v>
      </c>
      <c r="AL5" t="s">
        <v>8005</v>
      </c>
      <c r="AM5" t="s">
        <v>8006</v>
      </c>
      <c r="AN5" t="s">
        <v>7998</v>
      </c>
      <c r="AO5" t="s">
        <v>8074</v>
      </c>
      <c r="AP5"/>
      <c r="AQ5" t="s">
        <v>8075</v>
      </c>
      <c r="AR5" t="s">
        <v>176</v>
      </c>
      <c r="AS5" s="4">
        <v>45573</v>
      </c>
      <c r="AT5" t="s">
        <v>1462</v>
      </c>
      <c r="AU5" t="s">
        <v>177</v>
      </c>
      <c r="AV5" t="s">
        <v>8060</v>
      </c>
      <c r="AW5" t="s">
        <v>8061</v>
      </c>
      <c r="AX5" t="s">
        <v>8062</v>
      </c>
      <c r="AY5" t="s">
        <v>7987</v>
      </c>
      <c r="AZ5" t="s">
        <v>178</v>
      </c>
      <c r="BA5" t="s">
        <v>180</v>
      </c>
      <c r="BB5"/>
      <c r="BC5" t="s">
        <v>7988</v>
      </c>
      <c r="BD5" t="s">
        <v>8063</v>
      </c>
      <c r="BE5" t="s">
        <v>8063</v>
      </c>
      <c r="BF5" t="s">
        <v>8009</v>
      </c>
      <c r="BG5" t="s">
        <v>8010</v>
      </c>
      <c r="BH5" t="s">
        <v>8076</v>
      </c>
      <c r="BI5" t="s">
        <v>8064</v>
      </c>
      <c r="BJ5" t="s">
        <v>8040</v>
      </c>
      <c r="BK5" t="s">
        <v>8040</v>
      </c>
      <c r="BL5" t="s">
        <v>8065</v>
      </c>
      <c r="BM5" t="s">
        <v>894</v>
      </c>
      <c r="BN5" t="s">
        <v>247</v>
      </c>
      <c r="BO5" t="s">
        <v>247</v>
      </c>
      <c r="BP5" t="s">
        <v>53</v>
      </c>
      <c r="BQ5" t="s">
        <v>8001</v>
      </c>
      <c r="BR5" t="s">
        <v>8066</v>
      </c>
      <c r="BS5" t="s">
        <v>8067</v>
      </c>
      <c r="BT5"/>
      <c r="BU5" t="s">
        <v>8047</v>
      </c>
      <c r="BV5" t="s">
        <v>181</v>
      </c>
      <c r="BW5" t="s">
        <v>8068</v>
      </c>
      <c r="BX5" t="s">
        <v>247</v>
      </c>
      <c r="BY5" t="s">
        <v>7998</v>
      </c>
      <c r="BZ5" t="s">
        <v>8069</v>
      </c>
      <c r="CA5" t="s">
        <v>8070</v>
      </c>
      <c r="CB5" t="s">
        <v>8071</v>
      </c>
      <c r="CC5"/>
      <c r="CD5"/>
      <c r="CE5"/>
      <c r="CF5"/>
      <c r="CG5"/>
      <c r="CH5"/>
      <c r="CI5"/>
      <c r="CJ5"/>
      <c r="CK5"/>
      <c r="CL5"/>
      <c r="CM5"/>
      <c r="CN5"/>
      <c r="CO5"/>
      <c r="CP5" t="s">
        <v>7994</v>
      </c>
      <c r="CQ5" t="s">
        <v>8077</v>
      </c>
      <c r="CR5" t="s">
        <v>8078</v>
      </c>
      <c r="CS5" s="4">
        <v>45574</v>
      </c>
      <c r="CT5" t="s">
        <v>8013</v>
      </c>
      <c r="CU5" t="s">
        <v>1462</v>
      </c>
      <c r="CV5"/>
      <c r="CW5"/>
      <c r="CX5"/>
      <c r="CY5"/>
      <c r="CZ5"/>
      <c r="DA5"/>
      <c r="DB5"/>
      <c r="DC5"/>
      <c r="DD5"/>
      <c r="DE5"/>
      <c r="DF5" t="s">
        <v>8014</v>
      </c>
      <c r="DG5" t="s">
        <v>8079</v>
      </c>
      <c r="DH5" s="159" t="str">
        <f t="shared" si="0"/>
        <v>江西</v>
      </c>
    </row>
    <row r="6" spans="1:112">
      <c r="A6" s="1" t="str">
        <f t="shared" si="1"/>
        <v>1151511022024000259,2024-09-23</v>
      </c>
      <c r="B6" s="224" t="s">
        <v>197</v>
      </c>
      <c r="C6" s="230" t="s">
        <v>196</v>
      </c>
      <c r="D6" s="224" t="s">
        <v>1462</v>
      </c>
      <c r="E6" s="224" t="s">
        <v>198</v>
      </c>
      <c r="F6" s="224" t="s">
        <v>8080</v>
      </c>
      <c r="G6" s="224" t="s">
        <v>8081</v>
      </c>
      <c r="H6" s="224" t="s">
        <v>8082</v>
      </c>
      <c r="I6" s="224" t="s">
        <v>7987</v>
      </c>
      <c r="J6" s="224" t="s">
        <v>69</v>
      </c>
      <c r="K6" s="224" t="s">
        <v>200</v>
      </c>
      <c r="L6" s="224" t="s">
        <v>8019</v>
      </c>
      <c r="M6" s="224" t="s">
        <v>8083</v>
      </c>
      <c r="N6" s="224" t="s">
        <v>1462</v>
      </c>
      <c r="O6" s="224" t="s">
        <v>1462</v>
      </c>
      <c r="P6" s="224" t="s">
        <v>8084</v>
      </c>
      <c r="Q6" s="224" t="s">
        <v>1462</v>
      </c>
      <c r="R6" s="224" t="s">
        <v>8085</v>
      </c>
      <c r="S6" s="224"/>
      <c r="T6" s="224" t="s">
        <v>7994</v>
      </c>
      <c r="U6" s="224" t="s">
        <v>8086</v>
      </c>
      <c r="V6" s="224" t="s">
        <v>8086</v>
      </c>
      <c r="W6" s="224" t="s">
        <v>53</v>
      </c>
      <c r="X6" s="224" t="s">
        <v>8087</v>
      </c>
      <c r="Y6" s="224" t="s">
        <v>1462</v>
      </c>
      <c r="Z6" s="224"/>
      <c r="AA6" s="224"/>
      <c r="AB6" s="224" t="s">
        <v>201</v>
      </c>
      <c r="AC6" s="224" t="s">
        <v>8088</v>
      </c>
      <c r="AD6" s="224" t="s">
        <v>8086</v>
      </c>
      <c r="AE6" s="224" t="s">
        <v>7998</v>
      </c>
      <c r="AF6" s="224" t="s">
        <v>1462</v>
      </c>
      <c r="AG6" s="224" t="s">
        <v>8089</v>
      </c>
      <c r="AH6" s="224" t="s">
        <v>8001</v>
      </c>
      <c r="AI6" s="224" t="s">
        <v>8002</v>
      </c>
      <c r="AJ6" s="224" t="s">
        <v>8090</v>
      </c>
      <c r="AK6" s="224" t="s">
        <v>8091</v>
      </c>
      <c r="AL6" s="224" t="s">
        <v>8005</v>
      </c>
      <c r="AM6" s="224" t="s">
        <v>8006</v>
      </c>
      <c r="AN6" s="224" t="s">
        <v>7998</v>
      </c>
      <c r="AO6" s="224" t="s">
        <v>8007</v>
      </c>
      <c r="AP6" s="224"/>
      <c r="AQ6" s="224" t="s">
        <v>8092</v>
      </c>
      <c r="AR6" s="224" t="s">
        <v>197</v>
      </c>
      <c r="AS6" s="282">
        <v>45558</v>
      </c>
      <c r="AT6" s="224" t="s">
        <v>1462</v>
      </c>
      <c r="AU6" s="224" t="s">
        <v>198</v>
      </c>
      <c r="AV6" s="224" t="s">
        <v>8080</v>
      </c>
      <c r="AW6" s="224" t="s">
        <v>8081</v>
      </c>
      <c r="AX6" s="224" t="s">
        <v>8082</v>
      </c>
      <c r="AY6" s="224" t="s">
        <v>7987</v>
      </c>
      <c r="AZ6" s="224" t="s">
        <v>69</v>
      </c>
      <c r="BA6" s="224" t="s">
        <v>680</v>
      </c>
      <c r="BB6" s="224" t="s">
        <v>200</v>
      </c>
      <c r="BC6" s="224" t="s">
        <v>8019</v>
      </c>
      <c r="BD6" s="224" t="s">
        <v>8083</v>
      </c>
      <c r="BE6" s="224" t="s">
        <v>1462</v>
      </c>
      <c r="BF6" s="224" t="s">
        <v>8009</v>
      </c>
      <c r="BG6" s="224" t="s">
        <v>8010</v>
      </c>
      <c r="BH6" s="224" t="s">
        <v>8032</v>
      </c>
      <c r="BI6" s="224" t="s">
        <v>1462</v>
      </c>
      <c r="BJ6" s="224" t="s">
        <v>8084</v>
      </c>
      <c r="BK6" s="224" t="s">
        <v>1462</v>
      </c>
      <c r="BL6" s="224" t="s">
        <v>8085</v>
      </c>
      <c r="BM6" s="224"/>
      <c r="BN6" s="224" t="s">
        <v>8086</v>
      </c>
      <c r="BO6" s="224" t="s">
        <v>8086</v>
      </c>
      <c r="BP6" s="224" t="s">
        <v>53</v>
      </c>
      <c r="BQ6" s="224" t="s">
        <v>8087</v>
      </c>
      <c r="BR6" s="224" t="s">
        <v>1462</v>
      </c>
      <c r="BS6" s="224"/>
      <c r="BT6" s="224"/>
      <c r="BU6" s="224"/>
      <c r="BV6" s="224" t="s">
        <v>201</v>
      </c>
      <c r="BW6" s="224" t="s">
        <v>8088</v>
      </c>
      <c r="BX6" s="224" t="s">
        <v>8086</v>
      </c>
      <c r="BY6" s="224" t="s">
        <v>7998</v>
      </c>
      <c r="BZ6" s="224" t="s">
        <v>1462</v>
      </c>
      <c r="CA6" s="224" t="s">
        <v>8089</v>
      </c>
      <c r="CB6" s="224" t="s">
        <v>8001</v>
      </c>
      <c r="CC6" s="224"/>
      <c r="CD6" s="224"/>
      <c r="CE6" s="224"/>
      <c r="CF6" s="224"/>
      <c r="CG6" s="224"/>
      <c r="CH6" s="224"/>
      <c r="CI6" s="224"/>
      <c r="CJ6" s="224"/>
      <c r="CK6" s="224"/>
      <c r="CL6" s="224"/>
      <c r="CM6" s="224"/>
      <c r="CN6" s="224"/>
      <c r="CO6" s="224"/>
      <c r="CP6" s="224" t="s">
        <v>7994</v>
      </c>
      <c r="CQ6" s="224" t="s">
        <v>8093</v>
      </c>
      <c r="CR6" s="224" t="s">
        <v>8094</v>
      </c>
      <c r="CS6" s="282">
        <v>45575</v>
      </c>
      <c r="CT6" s="224" t="s">
        <v>8013</v>
      </c>
      <c r="CU6" s="224" t="s">
        <v>1462</v>
      </c>
      <c r="CV6" s="224"/>
      <c r="CW6" s="224"/>
      <c r="CX6" s="224"/>
      <c r="CY6" s="224"/>
      <c r="CZ6" s="224"/>
      <c r="DA6" s="224"/>
      <c r="DB6" s="224"/>
      <c r="DC6" s="224"/>
      <c r="DD6" s="224"/>
      <c r="DE6" s="224"/>
      <c r="DF6" s="224" t="s">
        <v>8014</v>
      </c>
      <c r="DG6" s="224" t="s">
        <v>8095</v>
      </c>
      <c r="DH6" s="159" t="str">
        <f t="shared" si="0"/>
        <v>内蒙古</v>
      </c>
    </row>
    <row r="7" spans="1:112">
      <c r="A7" s="1" t="str">
        <f t="shared" si="1"/>
        <v>1147404912024000722,2024-10-09</v>
      </c>
      <c r="B7" s="224" t="s">
        <v>204</v>
      </c>
      <c r="C7" s="230" t="s">
        <v>203</v>
      </c>
      <c r="D7" s="224" t="s">
        <v>1462</v>
      </c>
      <c r="E7" s="224" t="s">
        <v>205</v>
      </c>
      <c r="F7" s="224" t="s">
        <v>8096</v>
      </c>
      <c r="G7" s="224" t="s">
        <v>8097</v>
      </c>
      <c r="H7" s="224" t="s">
        <v>8098</v>
      </c>
      <c r="I7" s="224" t="s">
        <v>7987</v>
      </c>
      <c r="J7" s="224" t="s">
        <v>69</v>
      </c>
      <c r="K7" s="224" t="s">
        <v>206</v>
      </c>
      <c r="L7" s="224" t="s">
        <v>8019</v>
      </c>
      <c r="M7" s="224" t="s">
        <v>1462</v>
      </c>
      <c r="N7" s="224" t="s">
        <v>1462</v>
      </c>
      <c r="O7" s="224" t="s">
        <v>1462</v>
      </c>
      <c r="P7" s="224" t="s">
        <v>8099</v>
      </c>
      <c r="Q7" s="224" t="s">
        <v>1462</v>
      </c>
      <c r="R7" s="224" t="s">
        <v>8100</v>
      </c>
      <c r="S7" s="224"/>
      <c r="T7" s="224" t="s">
        <v>7994</v>
      </c>
      <c r="U7" s="224" t="s">
        <v>8101</v>
      </c>
      <c r="V7" s="224" t="s">
        <v>8101</v>
      </c>
      <c r="W7" s="224" t="s">
        <v>53</v>
      </c>
      <c r="X7" s="224" t="s">
        <v>1462</v>
      </c>
      <c r="Y7" s="224" t="s">
        <v>1462</v>
      </c>
      <c r="Z7" s="224"/>
      <c r="AA7" s="224"/>
      <c r="AB7" s="224" t="s">
        <v>207</v>
      </c>
      <c r="AC7" s="224" t="s">
        <v>1462</v>
      </c>
      <c r="AD7" s="224" t="s">
        <v>8101</v>
      </c>
      <c r="AE7" s="224" t="s">
        <v>7998</v>
      </c>
      <c r="AF7" s="224" t="s">
        <v>8102</v>
      </c>
      <c r="AG7" s="224" t="s">
        <v>8103</v>
      </c>
      <c r="AH7" s="224" t="s">
        <v>1462</v>
      </c>
      <c r="AI7" s="224" t="s">
        <v>8026</v>
      </c>
      <c r="AJ7" s="224" t="s">
        <v>8104</v>
      </c>
      <c r="AK7" s="224" t="s">
        <v>8105</v>
      </c>
      <c r="AL7" s="224" t="s">
        <v>8005</v>
      </c>
      <c r="AM7" s="224" t="s">
        <v>8006</v>
      </c>
      <c r="AN7" s="224" t="s">
        <v>7998</v>
      </c>
      <c r="AO7" s="224" t="s">
        <v>8074</v>
      </c>
      <c r="AP7" s="224"/>
      <c r="AQ7" s="224" t="s">
        <v>8106</v>
      </c>
      <c r="AR7" s="224" t="s">
        <v>204</v>
      </c>
      <c r="AS7" s="282">
        <v>45574</v>
      </c>
      <c r="AT7" s="224" t="s">
        <v>1462</v>
      </c>
      <c r="AU7" s="224" t="s">
        <v>205</v>
      </c>
      <c r="AV7" s="224" t="s">
        <v>8096</v>
      </c>
      <c r="AW7" s="224" t="s">
        <v>8097</v>
      </c>
      <c r="AX7" s="224" t="s">
        <v>8098</v>
      </c>
      <c r="AY7" s="224" t="s">
        <v>7987</v>
      </c>
      <c r="AZ7" s="224" t="s">
        <v>69</v>
      </c>
      <c r="BA7" s="224" t="s">
        <v>680</v>
      </c>
      <c r="BB7" s="224" t="s">
        <v>206</v>
      </c>
      <c r="BC7" s="224" t="s">
        <v>8019</v>
      </c>
      <c r="BD7" s="224" t="s">
        <v>1462</v>
      </c>
      <c r="BE7" s="224" t="s">
        <v>1462</v>
      </c>
      <c r="BF7" s="224" t="s">
        <v>8009</v>
      </c>
      <c r="BG7" s="224" t="s">
        <v>8010</v>
      </c>
      <c r="BH7" s="224" t="s">
        <v>8032</v>
      </c>
      <c r="BI7" s="224" t="s">
        <v>1462</v>
      </c>
      <c r="BJ7" s="224" t="s">
        <v>8099</v>
      </c>
      <c r="BK7" s="224" t="s">
        <v>1462</v>
      </c>
      <c r="BL7" s="224" t="s">
        <v>8100</v>
      </c>
      <c r="BM7" s="224"/>
      <c r="BN7" s="224" t="s">
        <v>8101</v>
      </c>
      <c r="BO7" s="224" t="s">
        <v>8101</v>
      </c>
      <c r="BP7" s="224" t="s">
        <v>53</v>
      </c>
      <c r="BQ7" s="224" t="s">
        <v>1462</v>
      </c>
      <c r="BR7" s="224" t="s">
        <v>1462</v>
      </c>
      <c r="BS7" s="224"/>
      <c r="BT7" s="224"/>
      <c r="BU7" s="224"/>
      <c r="BV7" s="224" t="s">
        <v>207</v>
      </c>
      <c r="BW7" s="224" t="s">
        <v>1462</v>
      </c>
      <c r="BX7" s="224" t="s">
        <v>8101</v>
      </c>
      <c r="BY7" s="224" t="s">
        <v>7998</v>
      </c>
      <c r="BZ7" s="224" t="s">
        <v>8102</v>
      </c>
      <c r="CA7" s="224" t="s">
        <v>8103</v>
      </c>
      <c r="CB7" s="224" t="s">
        <v>1462</v>
      </c>
      <c r="CC7" s="224"/>
      <c r="CD7" s="224"/>
      <c r="CE7" s="224"/>
      <c r="CF7" s="224"/>
      <c r="CG7" s="224"/>
      <c r="CH7" s="224"/>
      <c r="CI7" s="224"/>
      <c r="CJ7" s="224"/>
      <c r="CK7" s="224"/>
      <c r="CL7" s="224"/>
      <c r="CM7" s="224"/>
      <c r="CN7" s="224"/>
      <c r="CO7" s="224"/>
      <c r="CP7" s="224" t="s">
        <v>7994</v>
      </c>
      <c r="CQ7" s="224" t="s">
        <v>8107</v>
      </c>
      <c r="CR7" s="224" t="s">
        <v>8108</v>
      </c>
      <c r="CS7" s="282">
        <v>45574</v>
      </c>
      <c r="CT7" s="224" t="s">
        <v>8013</v>
      </c>
      <c r="CU7" s="224" t="s">
        <v>1462</v>
      </c>
      <c r="CV7" s="224"/>
      <c r="CW7" s="224"/>
      <c r="CX7" s="224"/>
      <c r="CY7" s="224"/>
      <c r="CZ7" s="224"/>
      <c r="DA7" s="224"/>
      <c r="DB7" s="224"/>
      <c r="DC7" s="224"/>
      <c r="DD7" s="224"/>
      <c r="DE7" s="224"/>
      <c r="DF7" s="224" t="s">
        <v>8014</v>
      </c>
      <c r="DG7" s="224" t="s">
        <v>8109</v>
      </c>
      <c r="DH7" s="159" t="str">
        <f t="shared" si="0"/>
        <v>山西</v>
      </c>
    </row>
    <row r="8" spans="1:112">
      <c r="A8" s="1" t="str">
        <f t="shared" si="1"/>
        <v>1147404912024000723,2024-10-09</v>
      </c>
      <c r="B8" s="224" t="s">
        <v>209</v>
      </c>
      <c r="C8" s="230" t="s">
        <v>203</v>
      </c>
      <c r="D8" s="224" t="s">
        <v>1462</v>
      </c>
      <c r="E8" s="224" t="s">
        <v>205</v>
      </c>
      <c r="F8" s="224" t="s">
        <v>8096</v>
      </c>
      <c r="G8" s="224" t="s">
        <v>8097</v>
      </c>
      <c r="H8" s="224" t="s">
        <v>8098</v>
      </c>
      <c r="I8" s="224" t="s">
        <v>7987</v>
      </c>
      <c r="J8" s="224" t="s">
        <v>61</v>
      </c>
      <c r="K8" s="224" t="s">
        <v>210</v>
      </c>
      <c r="L8" s="224" t="s">
        <v>8019</v>
      </c>
      <c r="M8" s="224" t="s">
        <v>1462</v>
      </c>
      <c r="N8" s="224" t="s">
        <v>1462</v>
      </c>
      <c r="O8" s="224" t="s">
        <v>1462</v>
      </c>
      <c r="P8" s="224" t="s">
        <v>8110</v>
      </c>
      <c r="Q8" s="224" t="s">
        <v>1462</v>
      </c>
      <c r="R8" s="224" t="s">
        <v>8111</v>
      </c>
      <c r="S8" s="224"/>
      <c r="T8" s="224" t="s">
        <v>7994</v>
      </c>
      <c r="U8" s="224" t="s">
        <v>8112</v>
      </c>
      <c r="V8" s="224" t="s">
        <v>8112</v>
      </c>
      <c r="W8" s="224" t="s">
        <v>53</v>
      </c>
      <c r="X8" s="224" t="s">
        <v>1462</v>
      </c>
      <c r="Y8" s="224" t="s">
        <v>1462</v>
      </c>
      <c r="Z8" s="224"/>
      <c r="AA8" s="224"/>
      <c r="AB8" s="224" t="s">
        <v>207</v>
      </c>
      <c r="AC8" s="224" t="s">
        <v>1462</v>
      </c>
      <c r="AD8" s="224" t="s">
        <v>8112</v>
      </c>
      <c r="AE8" s="224" t="s">
        <v>7998</v>
      </c>
      <c r="AF8" s="224" t="s">
        <v>8102</v>
      </c>
      <c r="AG8" s="224" t="s">
        <v>8113</v>
      </c>
      <c r="AH8" s="224" t="s">
        <v>1462</v>
      </c>
      <c r="AI8" s="224" t="s">
        <v>8026</v>
      </c>
      <c r="AJ8" s="224" t="s">
        <v>1462</v>
      </c>
      <c r="AK8" s="224" t="s">
        <v>8114</v>
      </c>
      <c r="AL8" s="224" t="s">
        <v>8005</v>
      </c>
      <c r="AM8" s="224" t="s">
        <v>8006</v>
      </c>
      <c r="AN8" s="224" t="s">
        <v>7998</v>
      </c>
      <c r="AO8" s="224" t="s">
        <v>8074</v>
      </c>
      <c r="AP8" s="224"/>
      <c r="AQ8" s="224" t="s">
        <v>8106</v>
      </c>
      <c r="AR8" s="224" t="s">
        <v>209</v>
      </c>
      <c r="AS8" s="282">
        <v>45574</v>
      </c>
      <c r="AT8" s="224" t="s">
        <v>1462</v>
      </c>
      <c r="AU8" s="224" t="s">
        <v>205</v>
      </c>
      <c r="AV8" s="224" t="s">
        <v>8096</v>
      </c>
      <c r="AW8" s="224" t="s">
        <v>8097</v>
      </c>
      <c r="AX8" s="224" t="s">
        <v>8098</v>
      </c>
      <c r="AY8" s="224" t="s">
        <v>7987</v>
      </c>
      <c r="AZ8" s="224" t="s">
        <v>61</v>
      </c>
      <c r="BA8" s="224" t="s">
        <v>683</v>
      </c>
      <c r="BB8" s="224" t="s">
        <v>210</v>
      </c>
      <c r="BC8" s="224" t="s">
        <v>8019</v>
      </c>
      <c r="BD8" s="224" t="s">
        <v>1462</v>
      </c>
      <c r="BE8" s="224" t="s">
        <v>1462</v>
      </c>
      <c r="BF8" s="224" t="s">
        <v>8009</v>
      </c>
      <c r="BG8" s="224" t="s">
        <v>8031</v>
      </c>
      <c r="BH8" s="224" t="s">
        <v>8032</v>
      </c>
      <c r="BI8" s="224" t="s">
        <v>1462</v>
      </c>
      <c r="BJ8" s="224" t="s">
        <v>8110</v>
      </c>
      <c r="BK8" s="224" t="s">
        <v>1462</v>
      </c>
      <c r="BL8" s="224" t="s">
        <v>8111</v>
      </c>
      <c r="BM8" s="224"/>
      <c r="BN8" s="224" t="s">
        <v>8112</v>
      </c>
      <c r="BO8" s="224" t="s">
        <v>8112</v>
      </c>
      <c r="BP8" s="224" t="s">
        <v>53</v>
      </c>
      <c r="BQ8" s="224" t="s">
        <v>1462</v>
      </c>
      <c r="BR8" s="224" t="s">
        <v>1462</v>
      </c>
      <c r="BS8" s="224"/>
      <c r="BT8" s="224"/>
      <c r="BU8" s="224"/>
      <c r="BV8" s="224" t="s">
        <v>207</v>
      </c>
      <c r="BW8" s="224" t="s">
        <v>1462</v>
      </c>
      <c r="BX8" s="224" t="s">
        <v>8112</v>
      </c>
      <c r="BY8" s="224" t="s">
        <v>7998</v>
      </c>
      <c r="BZ8" s="224" t="s">
        <v>8102</v>
      </c>
      <c r="CA8" s="224" t="s">
        <v>8113</v>
      </c>
      <c r="CB8" s="224" t="s">
        <v>1462</v>
      </c>
      <c r="CC8" s="224"/>
      <c r="CD8" s="224"/>
      <c r="CE8" s="224"/>
      <c r="CF8" s="224"/>
      <c r="CG8" s="224"/>
      <c r="CH8" s="224"/>
      <c r="CI8" s="224"/>
      <c r="CJ8" s="224"/>
      <c r="CK8" s="224"/>
      <c r="CL8" s="224"/>
      <c r="CM8" s="224"/>
      <c r="CN8" s="224"/>
      <c r="CO8" s="224"/>
      <c r="CP8" s="224" t="s">
        <v>7994</v>
      </c>
      <c r="CQ8" s="224" t="s">
        <v>8107</v>
      </c>
      <c r="CR8" s="224" t="s">
        <v>8108</v>
      </c>
      <c r="CS8" s="282">
        <v>45574</v>
      </c>
      <c r="CT8" s="224" t="s">
        <v>8013</v>
      </c>
      <c r="CU8" s="224" t="s">
        <v>1462</v>
      </c>
      <c r="CV8" s="224"/>
      <c r="CW8" s="224"/>
      <c r="CX8" s="224"/>
      <c r="CY8" s="224"/>
      <c r="CZ8" s="224"/>
      <c r="DA8" s="224"/>
      <c r="DB8" s="224"/>
      <c r="DC8" s="224"/>
      <c r="DD8" s="224"/>
      <c r="DE8" s="224"/>
      <c r="DF8" s="224" t="s">
        <v>8014</v>
      </c>
      <c r="DG8" s="224" t="s">
        <v>8109</v>
      </c>
      <c r="DH8" s="159" t="str">
        <f t="shared" si="0"/>
        <v>山西</v>
      </c>
    </row>
    <row r="9" spans="1:112">
      <c r="A9" s="1" t="str">
        <f t="shared" si="1"/>
        <v>1147404912024000708,2024-10-01</v>
      </c>
      <c r="B9" t="s">
        <v>248</v>
      </c>
      <c r="C9" s="19" t="s">
        <v>247</v>
      </c>
      <c r="D9" t="s">
        <v>1462</v>
      </c>
      <c r="E9" t="s">
        <v>249</v>
      </c>
      <c r="F9" t="s">
        <v>8115</v>
      </c>
      <c r="G9" t="s">
        <v>8116</v>
      </c>
      <c r="H9" t="s">
        <v>8117</v>
      </c>
      <c r="I9" t="s">
        <v>7987</v>
      </c>
      <c r="J9" t="s">
        <v>69</v>
      </c>
      <c r="K9" t="s">
        <v>250</v>
      </c>
      <c r="L9" t="s">
        <v>8019</v>
      </c>
      <c r="M9" t="s">
        <v>8118</v>
      </c>
      <c r="N9" t="s">
        <v>1462</v>
      </c>
      <c r="O9" t="s">
        <v>1462</v>
      </c>
      <c r="P9" t="s">
        <v>8119</v>
      </c>
      <c r="Q9" t="s">
        <v>1462</v>
      </c>
      <c r="R9"/>
      <c r="S9"/>
      <c r="T9" t="s">
        <v>7994</v>
      </c>
      <c r="U9" t="s">
        <v>8120</v>
      </c>
      <c r="V9" t="s">
        <v>8120</v>
      </c>
      <c r="W9" t="s">
        <v>53</v>
      </c>
      <c r="X9" t="s">
        <v>8001</v>
      </c>
      <c r="Y9" t="s">
        <v>1462</v>
      </c>
      <c r="Z9"/>
      <c r="AA9"/>
      <c r="AB9" t="s">
        <v>251</v>
      </c>
      <c r="AC9" t="s">
        <v>8121</v>
      </c>
      <c r="AD9" t="s">
        <v>8120</v>
      </c>
      <c r="AE9" t="s">
        <v>7998</v>
      </c>
      <c r="AF9" t="s">
        <v>8122</v>
      </c>
      <c r="AG9" t="s">
        <v>8123</v>
      </c>
      <c r="AH9" t="s">
        <v>1462</v>
      </c>
      <c r="AI9" t="s">
        <v>8002</v>
      </c>
      <c r="AJ9" t="s">
        <v>8124</v>
      </c>
      <c r="AK9" t="s">
        <v>8125</v>
      </c>
      <c r="AL9" t="s">
        <v>8005</v>
      </c>
      <c r="AM9" t="s">
        <v>8006</v>
      </c>
      <c r="AN9" t="s">
        <v>7998</v>
      </c>
      <c r="AO9" t="s">
        <v>8074</v>
      </c>
      <c r="AP9"/>
      <c r="AQ9" t="s">
        <v>8106</v>
      </c>
      <c r="AR9" t="s">
        <v>248</v>
      </c>
      <c r="AS9" s="4">
        <v>45566</v>
      </c>
      <c r="AT9" t="s">
        <v>1462</v>
      </c>
      <c r="AU9" t="s">
        <v>249</v>
      </c>
      <c r="AV9" t="s">
        <v>8115</v>
      </c>
      <c r="AW9" t="s">
        <v>8116</v>
      </c>
      <c r="AX9" t="s">
        <v>8117</v>
      </c>
      <c r="AY9" t="s">
        <v>7987</v>
      </c>
      <c r="AZ9" t="s">
        <v>69</v>
      </c>
      <c r="BA9" t="s">
        <v>902</v>
      </c>
      <c r="BB9" t="s">
        <v>250</v>
      </c>
      <c r="BC9" t="s">
        <v>8019</v>
      </c>
      <c r="BD9" t="s">
        <v>8118</v>
      </c>
      <c r="BE9" t="s">
        <v>1462</v>
      </c>
      <c r="BF9" t="s">
        <v>8009</v>
      </c>
      <c r="BG9" t="s">
        <v>8010</v>
      </c>
      <c r="BH9" t="s">
        <v>8032</v>
      </c>
      <c r="BI9" t="s">
        <v>1462</v>
      </c>
      <c r="BJ9" t="s">
        <v>8119</v>
      </c>
      <c r="BK9" t="s">
        <v>1462</v>
      </c>
      <c r="BL9"/>
      <c r="BM9"/>
      <c r="BN9" t="s">
        <v>8120</v>
      </c>
      <c r="BO9" t="s">
        <v>8120</v>
      </c>
      <c r="BP9" t="s">
        <v>53</v>
      </c>
      <c r="BQ9" t="s">
        <v>8001</v>
      </c>
      <c r="BR9" t="s">
        <v>1462</v>
      </c>
      <c r="BS9"/>
      <c r="BT9"/>
      <c r="BU9"/>
      <c r="BV9" t="s">
        <v>251</v>
      </c>
      <c r="BW9" t="s">
        <v>8121</v>
      </c>
      <c r="BX9" t="s">
        <v>8120</v>
      </c>
      <c r="BY9" t="s">
        <v>7998</v>
      </c>
      <c r="BZ9" t="s">
        <v>8122</v>
      </c>
      <c r="CA9" t="s">
        <v>8123</v>
      </c>
      <c r="CB9" t="s">
        <v>1462</v>
      </c>
      <c r="CC9"/>
      <c r="CD9"/>
      <c r="CE9"/>
      <c r="CF9"/>
      <c r="CG9"/>
      <c r="CH9"/>
      <c r="CI9"/>
      <c r="CJ9"/>
      <c r="CK9"/>
      <c r="CL9"/>
      <c r="CM9"/>
      <c r="CN9"/>
      <c r="CO9"/>
      <c r="CP9" t="s">
        <v>7994</v>
      </c>
      <c r="CQ9" t="s">
        <v>8107</v>
      </c>
      <c r="CR9" t="s">
        <v>8108</v>
      </c>
      <c r="CS9" s="4">
        <v>45575</v>
      </c>
      <c r="CT9" t="s">
        <v>8013</v>
      </c>
      <c r="CU9" t="s">
        <v>1462</v>
      </c>
      <c r="CV9"/>
      <c r="CW9"/>
      <c r="CX9"/>
      <c r="CY9"/>
      <c r="CZ9"/>
      <c r="DA9"/>
      <c r="DB9"/>
      <c r="DC9"/>
      <c r="DD9"/>
      <c r="DE9"/>
      <c r="DF9" t="s">
        <v>8014</v>
      </c>
      <c r="DG9" t="s">
        <v>8109</v>
      </c>
      <c r="DH9" s="159" t="str">
        <f t="shared" si="0"/>
        <v>山西</v>
      </c>
    </row>
    <row r="10" spans="1:112">
      <c r="A10" s="1" t="str">
        <f t="shared" si="1"/>
        <v>1162101072024000380,2024-10-10</v>
      </c>
      <c r="B10" t="s">
        <v>254</v>
      </c>
      <c r="C10" s="19" t="s">
        <v>253</v>
      </c>
      <c r="D10" t="s">
        <v>1462</v>
      </c>
      <c r="E10" t="s">
        <v>255</v>
      </c>
      <c r="F10" t="s">
        <v>8126</v>
      </c>
      <c r="G10" t="s">
        <v>8127</v>
      </c>
      <c r="H10" t="s">
        <v>8128</v>
      </c>
      <c r="I10" t="s">
        <v>7987</v>
      </c>
      <c r="J10" t="s">
        <v>69</v>
      </c>
      <c r="K10" t="s">
        <v>256</v>
      </c>
      <c r="L10" t="s">
        <v>7988</v>
      </c>
      <c r="M10" t="s">
        <v>8083</v>
      </c>
      <c r="N10" t="s">
        <v>8083</v>
      </c>
      <c r="O10" t="s">
        <v>1462</v>
      </c>
      <c r="P10" t="s">
        <v>8129</v>
      </c>
      <c r="Q10" t="s">
        <v>1462</v>
      </c>
      <c r="R10" t="s">
        <v>8130</v>
      </c>
      <c r="S10" t="s">
        <v>8131</v>
      </c>
      <c r="T10" t="s">
        <v>7994</v>
      </c>
      <c r="U10" t="s">
        <v>46</v>
      </c>
      <c r="V10" t="s">
        <v>46</v>
      </c>
      <c r="W10" t="s">
        <v>53</v>
      </c>
      <c r="X10" t="s">
        <v>8001</v>
      </c>
      <c r="Y10" t="s">
        <v>1462</v>
      </c>
      <c r="Z10"/>
      <c r="AA10"/>
      <c r="AB10" t="s">
        <v>257</v>
      </c>
      <c r="AC10" t="s">
        <v>1462</v>
      </c>
      <c r="AD10" t="s">
        <v>46</v>
      </c>
      <c r="AE10" t="s">
        <v>7998</v>
      </c>
      <c r="AF10" t="s">
        <v>255</v>
      </c>
      <c r="AG10" t="s">
        <v>8132</v>
      </c>
      <c r="AH10" t="s">
        <v>1462</v>
      </c>
      <c r="AI10" t="s">
        <v>8002</v>
      </c>
      <c r="AJ10" t="s">
        <v>1462</v>
      </c>
      <c r="AK10" t="s">
        <v>8133</v>
      </c>
      <c r="AL10" t="s">
        <v>8005</v>
      </c>
      <c r="AM10" t="s">
        <v>8006</v>
      </c>
      <c r="AN10" t="s">
        <v>7998</v>
      </c>
      <c r="AO10" t="s">
        <v>8007</v>
      </c>
      <c r="AP10"/>
      <c r="AQ10" t="s">
        <v>8134</v>
      </c>
      <c r="AR10" t="s">
        <v>254</v>
      </c>
      <c r="AS10" s="4">
        <v>45575</v>
      </c>
      <c r="AT10" t="s">
        <v>1462</v>
      </c>
      <c r="AU10" t="s">
        <v>255</v>
      </c>
      <c r="AV10" t="s">
        <v>8126</v>
      </c>
      <c r="AW10" t="s">
        <v>8127</v>
      </c>
      <c r="AX10" t="s">
        <v>8128</v>
      </c>
      <c r="AY10" t="s">
        <v>7987</v>
      </c>
      <c r="AZ10" t="s">
        <v>69</v>
      </c>
      <c r="BA10" t="s">
        <v>256</v>
      </c>
      <c r="BB10"/>
      <c r="BC10" t="s">
        <v>7988</v>
      </c>
      <c r="BD10" t="s">
        <v>8083</v>
      </c>
      <c r="BE10" t="s">
        <v>8083</v>
      </c>
      <c r="BF10" t="s">
        <v>8009</v>
      </c>
      <c r="BG10" t="s">
        <v>8010</v>
      </c>
      <c r="BH10" t="s">
        <v>8032</v>
      </c>
      <c r="BI10" t="s">
        <v>1462</v>
      </c>
      <c r="BJ10" t="s">
        <v>8129</v>
      </c>
      <c r="BK10" t="s">
        <v>1462</v>
      </c>
      <c r="BL10" t="s">
        <v>8130</v>
      </c>
      <c r="BM10" t="s">
        <v>8131</v>
      </c>
      <c r="BN10" t="s">
        <v>46</v>
      </c>
      <c r="BO10" t="s">
        <v>46</v>
      </c>
      <c r="BP10" t="s">
        <v>53</v>
      </c>
      <c r="BQ10" t="s">
        <v>8001</v>
      </c>
      <c r="BR10" t="s">
        <v>1462</v>
      </c>
      <c r="BS10"/>
      <c r="BT10"/>
      <c r="BU10"/>
      <c r="BV10" t="s">
        <v>257</v>
      </c>
      <c r="BW10" t="s">
        <v>1462</v>
      </c>
      <c r="BX10" t="s">
        <v>46</v>
      </c>
      <c r="BY10" t="s">
        <v>7998</v>
      </c>
      <c r="BZ10" t="s">
        <v>255</v>
      </c>
      <c r="CA10" t="s">
        <v>8132</v>
      </c>
      <c r="CB10" t="s">
        <v>1462</v>
      </c>
      <c r="CC10"/>
      <c r="CD10"/>
      <c r="CE10"/>
      <c r="CF10"/>
      <c r="CG10"/>
      <c r="CH10"/>
      <c r="CI10"/>
      <c r="CJ10"/>
      <c r="CK10"/>
      <c r="CL10"/>
      <c r="CM10"/>
      <c r="CN10"/>
      <c r="CO10"/>
      <c r="CP10" t="s">
        <v>7994</v>
      </c>
      <c r="CQ10" t="s">
        <v>8135</v>
      </c>
      <c r="CR10" t="s">
        <v>8136</v>
      </c>
      <c r="CS10" s="4">
        <v>45575</v>
      </c>
      <c r="CT10" t="s">
        <v>8013</v>
      </c>
      <c r="CU10" t="s">
        <v>1462</v>
      </c>
      <c r="CV10"/>
      <c r="CW10"/>
      <c r="CX10"/>
      <c r="CY10"/>
      <c r="CZ10"/>
      <c r="DA10"/>
      <c r="DB10"/>
      <c r="DC10"/>
      <c r="DD10"/>
      <c r="DE10"/>
      <c r="DF10" t="s">
        <v>8014</v>
      </c>
      <c r="DG10" t="s">
        <v>8137</v>
      </c>
      <c r="DH10" s="159" t="str">
        <f t="shared" si="0"/>
        <v>辽宁</v>
      </c>
    </row>
    <row r="11" spans="1:112">
      <c r="A11" s="1" t="str">
        <f t="shared" si="1"/>
        <v>1162102002024000250,2024-10-11</v>
      </c>
      <c r="B11" s="170" t="s">
        <v>280</v>
      </c>
      <c r="C11" s="229" t="s">
        <v>279</v>
      </c>
      <c r="D11" s="170" t="s">
        <v>1462</v>
      </c>
      <c r="E11" s="170" t="s">
        <v>281</v>
      </c>
      <c r="F11" s="170" t="s">
        <v>8138</v>
      </c>
      <c r="G11" s="170" t="s">
        <v>8001</v>
      </c>
      <c r="H11" s="170" t="s">
        <v>8139</v>
      </c>
      <c r="I11" s="170" t="s">
        <v>7987</v>
      </c>
      <c r="J11" s="170" t="s">
        <v>178</v>
      </c>
      <c r="K11" s="170" t="s">
        <v>180</v>
      </c>
      <c r="L11" s="170" t="s">
        <v>7988</v>
      </c>
      <c r="M11" s="170" t="s">
        <v>8063</v>
      </c>
      <c r="N11" s="170" t="s">
        <v>8063</v>
      </c>
      <c r="O11" s="170" t="s">
        <v>8140</v>
      </c>
      <c r="P11" s="170" t="s">
        <v>8141</v>
      </c>
      <c r="Q11" s="170" t="s">
        <v>8045</v>
      </c>
      <c r="R11" s="170" t="s">
        <v>8142</v>
      </c>
      <c r="S11" s="170" t="s">
        <v>8143</v>
      </c>
      <c r="T11" s="170" t="s">
        <v>7994</v>
      </c>
      <c r="U11" s="170" t="s">
        <v>8142</v>
      </c>
      <c r="V11" s="170" t="s">
        <v>8142</v>
      </c>
      <c r="W11" s="170" t="s">
        <v>53</v>
      </c>
      <c r="X11" s="170" t="s">
        <v>8001</v>
      </c>
      <c r="Y11" s="170" t="s">
        <v>1462</v>
      </c>
      <c r="Z11" s="170"/>
      <c r="AA11" s="170"/>
      <c r="AB11" s="170" t="s">
        <v>282</v>
      </c>
      <c r="AC11" s="170" t="s">
        <v>8068</v>
      </c>
      <c r="AD11" s="170" t="s">
        <v>8142</v>
      </c>
      <c r="AE11" s="170" t="s">
        <v>7998</v>
      </c>
      <c r="AF11" s="170" t="s">
        <v>1462</v>
      </c>
      <c r="AG11" s="170" t="s">
        <v>8144</v>
      </c>
      <c r="AH11" s="170" t="s">
        <v>8001</v>
      </c>
      <c r="AI11" s="170" t="s">
        <v>8002</v>
      </c>
      <c r="AJ11" s="170" t="s">
        <v>8145</v>
      </c>
      <c r="AK11" s="170" t="s">
        <v>8146</v>
      </c>
      <c r="AL11" s="170" t="s">
        <v>8005</v>
      </c>
      <c r="AM11" s="170" t="s">
        <v>8006</v>
      </c>
      <c r="AN11" s="170" t="s">
        <v>7998</v>
      </c>
      <c r="AO11" s="170" t="s">
        <v>8054</v>
      </c>
      <c r="AP11" s="170"/>
      <c r="AQ11" s="170" t="s">
        <v>8147</v>
      </c>
      <c r="AR11" s="170" t="s">
        <v>280</v>
      </c>
      <c r="AS11" s="283">
        <v>45576</v>
      </c>
      <c r="AT11" s="170" t="s">
        <v>1462</v>
      </c>
      <c r="AU11" s="170" t="s">
        <v>281</v>
      </c>
      <c r="AV11" s="170" t="s">
        <v>8138</v>
      </c>
      <c r="AW11" s="170" t="s">
        <v>8001</v>
      </c>
      <c r="AX11" s="170" t="s">
        <v>8139</v>
      </c>
      <c r="AY11" s="170" t="s">
        <v>7987</v>
      </c>
      <c r="AZ11" s="170" t="s">
        <v>178</v>
      </c>
      <c r="BA11" s="170" t="s">
        <v>180</v>
      </c>
      <c r="BB11" s="170"/>
      <c r="BC11" s="170" t="s">
        <v>7988</v>
      </c>
      <c r="BD11" s="170" t="s">
        <v>8063</v>
      </c>
      <c r="BE11" s="170" t="s">
        <v>8063</v>
      </c>
      <c r="BF11" s="170" t="s">
        <v>8009</v>
      </c>
      <c r="BG11" s="170" t="s">
        <v>8010</v>
      </c>
      <c r="BH11" s="170" t="s">
        <v>8076</v>
      </c>
      <c r="BI11" s="170" t="s">
        <v>8140</v>
      </c>
      <c r="BJ11" s="170" t="s">
        <v>8141</v>
      </c>
      <c r="BK11" s="170" t="s">
        <v>8045</v>
      </c>
      <c r="BL11" s="170" t="s">
        <v>8142</v>
      </c>
      <c r="BM11" s="170" t="s">
        <v>8143</v>
      </c>
      <c r="BN11" s="170" t="s">
        <v>8142</v>
      </c>
      <c r="BO11" s="170" t="s">
        <v>8142</v>
      </c>
      <c r="BP11" s="170" t="s">
        <v>53</v>
      </c>
      <c r="BQ11" s="170" t="s">
        <v>8001</v>
      </c>
      <c r="BR11" s="170" t="s">
        <v>1462</v>
      </c>
      <c r="BS11" s="170"/>
      <c r="BT11" s="170"/>
      <c r="BU11" s="170"/>
      <c r="BV11" s="170" t="s">
        <v>282</v>
      </c>
      <c r="BW11" s="170" t="s">
        <v>8068</v>
      </c>
      <c r="BX11" s="170" t="s">
        <v>8142</v>
      </c>
      <c r="BY11" s="170" t="s">
        <v>7998</v>
      </c>
      <c r="BZ11" s="170" t="s">
        <v>1462</v>
      </c>
      <c r="CA11" s="170" t="s">
        <v>8144</v>
      </c>
      <c r="CB11" s="170" t="s">
        <v>8001</v>
      </c>
      <c r="CC11" s="170"/>
      <c r="CD11" s="170"/>
      <c r="CE11" s="170"/>
      <c r="CF11" s="170"/>
      <c r="CG11" s="170"/>
      <c r="CH11" s="170"/>
      <c r="CI11" s="170"/>
      <c r="CJ11" s="170"/>
      <c r="CK11" s="170"/>
      <c r="CL11" s="170"/>
      <c r="CM11" s="170"/>
      <c r="CN11" s="170"/>
      <c r="CO11" s="170"/>
      <c r="CP11" s="170" t="s">
        <v>7994</v>
      </c>
      <c r="CQ11" s="170" t="s">
        <v>8147</v>
      </c>
      <c r="CR11" s="170" t="s">
        <v>8148</v>
      </c>
      <c r="CS11" s="283">
        <v>45576</v>
      </c>
      <c r="CT11" s="170" t="s">
        <v>8013</v>
      </c>
      <c r="CU11" s="170" t="s">
        <v>1462</v>
      </c>
      <c r="CV11" s="170"/>
      <c r="CW11" s="170"/>
      <c r="CX11" s="170"/>
      <c r="CY11" s="170"/>
      <c r="CZ11" s="170"/>
      <c r="DA11" s="170"/>
      <c r="DB11" s="170"/>
      <c r="DC11" s="170"/>
      <c r="DD11" s="170"/>
      <c r="DE11" s="170"/>
      <c r="DF11" s="170" t="s">
        <v>8014</v>
      </c>
      <c r="DG11" s="170" t="s">
        <v>8149</v>
      </c>
      <c r="DH11" s="159" t="str">
        <f t="shared" si="0"/>
        <v>辽宁</v>
      </c>
    </row>
    <row r="12" spans="1:112">
      <c r="A12" s="1" t="str">
        <f t="shared" si="1"/>
        <v>1162102002024000252,2024-10-11</v>
      </c>
      <c r="B12" s="170" t="s">
        <v>284</v>
      </c>
      <c r="C12" s="229" t="s">
        <v>279</v>
      </c>
      <c r="D12" s="170" t="s">
        <v>1462</v>
      </c>
      <c r="E12" s="170" t="s">
        <v>281</v>
      </c>
      <c r="F12" s="170" t="s">
        <v>8138</v>
      </c>
      <c r="G12" s="170" t="s">
        <v>8001</v>
      </c>
      <c r="H12" s="170" t="s">
        <v>8139</v>
      </c>
      <c r="I12" s="170" t="s">
        <v>7987</v>
      </c>
      <c r="J12" s="170" t="s">
        <v>285</v>
      </c>
      <c r="K12" s="170" t="s">
        <v>180</v>
      </c>
      <c r="L12" s="170" t="s">
        <v>7988</v>
      </c>
      <c r="M12" s="170" t="s">
        <v>8063</v>
      </c>
      <c r="N12" s="170" t="s">
        <v>8063</v>
      </c>
      <c r="O12" s="170" t="s">
        <v>8150</v>
      </c>
      <c r="P12" s="170" t="s">
        <v>8141</v>
      </c>
      <c r="Q12" s="170" t="s">
        <v>8001</v>
      </c>
      <c r="R12" s="170"/>
      <c r="S12" s="170"/>
      <c r="T12" s="170" t="s">
        <v>7994</v>
      </c>
      <c r="U12" s="170" t="s">
        <v>8151</v>
      </c>
      <c r="V12" s="170" t="s">
        <v>8151</v>
      </c>
      <c r="W12" s="170" t="s">
        <v>53</v>
      </c>
      <c r="X12" s="170" t="s">
        <v>8001</v>
      </c>
      <c r="Y12" s="170" t="s">
        <v>1462</v>
      </c>
      <c r="Z12" s="170"/>
      <c r="AA12" s="170"/>
      <c r="AB12" s="170" t="s">
        <v>286</v>
      </c>
      <c r="AC12" s="170" t="s">
        <v>8068</v>
      </c>
      <c r="AD12" s="170" t="s">
        <v>8151</v>
      </c>
      <c r="AE12" s="170" t="s">
        <v>7998</v>
      </c>
      <c r="AF12" s="170" t="s">
        <v>1462</v>
      </c>
      <c r="AG12" s="170" t="s">
        <v>8152</v>
      </c>
      <c r="AH12" s="170" t="s">
        <v>8001</v>
      </c>
      <c r="AI12" s="170" t="s">
        <v>8002</v>
      </c>
      <c r="AJ12" s="170" t="s">
        <v>8145</v>
      </c>
      <c r="AK12" s="170" t="s">
        <v>8146</v>
      </c>
      <c r="AL12" s="170" t="s">
        <v>8005</v>
      </c>
      <c r="AM12" s="170" t="s">
        <v>8006</v>
      </c>
      <c r="AN12" s="170" t="s">
        <v>7998</v>
      </c>
      <c r="AO12" s="170" t="s">
        <v>8054</v>
      </c>
      <c r="AP12" s="170"/>
      <c r="AQ12" s="170" t="s">
        <v>8147</v>
      </c>
      <c r="AR12" s="170" t="s">
        <v>284</v>
      </c>
      <c r="AS12" s="283">
        <v>45576</v>
      </c>
      <c r="AT12" s="170" t="s">
        <v>1462</v>
      </c>
      <c r="AU12" s="170" t="s">
        <v>281</v>
      </c>
      <c r="AV12" s="170" t="s">
        <v>8138</v>
      </c>
      <c r="AW12" s="170" t="s">
        <v>8001</v>
      </c>
      <c r="AX12" s="170" t="s">
        <v>8139</v>
      </c>
      <c r="AY12" s="170" t="s">
        <v>7987</v>
      </c>
      <c r="AZ12" s="170" t="s">
        <v>178</v>
      </c>
      <c r="BA12" s="170" t="s">
        <v>180</v>
      </c>
      <c r="BB12" s="170"/>
      <c r="BC12" s="170" t="s">
        <v>7988</v>
      </c>
      <c r="BD12" s="170" t="s">
        <v>8063</v>
      </c>
      <c r="BE12" s="170" t="s">
        <v>8063</v>
      </c>
      <c r="BF12" s="170" t="s">
        <v>8009</v>
      </c>
      <c r="BG12" s="170" t="s">
        <v>8010</v>
      </c>
      <c r="BH12" s="170" t="s">
        <v>8076</v>
      </c>
      <c r="BI12" s="170" t="s">
        <v>8150</v>
      </c>
      <c r="BJ12" s="170" t="s">
        <v>8141</v>
      </c>
      <c r="BK12" s="170" t="s">
        <v>8001</v>
      </c>
      <c r="BL12" s="170"/>
      <c r="BM12" s="170"/>
      <c r="BN12" s="170" t="s">
        <v>8151</v>
      </c>
      <c r="BO12" s="170" t="s">
        <v>8151</v>
      </c>
      <c r="BP12" s="170" t="s">
        <v>53</v>
      </c>
      <c r="BQ12" s="170" t="s">
        <v>8001</v>
      </c>
      <c r="BR12" s="170" t="s">
        <v>1462</v>
      </c>
      <c r="BS12" s="170"/>
      <c r="BT12" s="170"/>
      <c r="BU12" s="170"/>
      <c r="BV12" s="170" t="s">
        <v>286</v>
      </c>
      <c r="BW12" s="170" t="s">
        <v>8068</v>
      </c>
      <c r="BX12" s="170" t="s">
        <v>8151</v>
      </c>
      <c r="BY12" s="170" t="s">
        <v>7998</v>
      </c>
      <c r="BZ12" s="170" t="s">
        <v>1462</v>
      </c>
      <c r="CA12" s="170" t="s">
        <v>8152</v>
      </c>
      <c r="CB12" s="170" t="s">
        <v>8001</v>
      </c>
      <c r="CC12" s="170"/>
      <c r="CD12" s="170"/>
      <c r="CE12" s="170"/>
      <c r="CF12" s="170"/>
      <c r="CG12" s="170"/>
      <c r="CH12" s="170"/>
      <c r="CI12" s="170"/>
      <c r="CJ12" s="170"/>
      <c r="CK12" s="170"/>
      <c r="CL12" s="170"/>
      <c r="CM12" s="170"/>
      <c r="CN12" s="170"/>
      <c r="CO12" s="170"/>
      <c r="CP12" s="170" t="s">
        <v>7994</v>
      </c>
      <c r="CQ12" s="170" t="s">
        <v>8147</v>
      </c>
      <c r="CR12" s="170" t="s">
        <v>8148</v>
      </c>
      <c r="CS12" s="283">
        <v>45576</v>
      </c>
      <c r="CT12" s="170" t="s">
        <v>8013</v>
      </c>
      <c r="CU12" s="170" t="s">
        <v>1462</v>
      </c>
      <c r="CV12" s="170"/>
      <c r="CW12" s="170"/>
      <c r="CX12" s="170"/>
      <c r="CY12" s="170"/>
      <c r="CZ12" s="170"/>
      <c r="DA12" s="170"/>
      <c r="DB12" s="170"/>
      <c r="DC12" s="170"/>
      <c r="DD12" s="170"/>
      <c r="DE12" s="170"/>
      <c r="DF12" s="170" t="s">
        <v>8014</v>
      </c>
      <c r="DG12" s="170" t="s">
        <v>8149</v>
      </c>
      <c r="DH12" s="159" t="str">
        <f t="shared" si="0"/>
        <v>辽宁</v>
      </c>
    </row>
    <row r="13" spans="1:112">
      <c r="A13" s="1" t="str">
        <f t="shared" si="1"/>
        <v>1406531252024000299,2024-10-10</v>
      </c>
      <c r="B13" s="170" t="s">
        <v>288</v>
      </c>
      <c r="C13" s="229" t="s">
        <v>253</v>
      </c>
      <c r="D13" s="170" t="s">
        <v>1462</v>
      </c>
      <c r="E13" s="170" t="s">
        <v>289</v>
      </c>
      <c r="F13" s="170" t="s">
        <v>8153</v>
      </c>
      <c r="G13" s="170" t="s">
        <v>8154</v>
      </c>
      <c r="H13" s="170" t="s">
        <v>8155</v>
      </c>
      <c r="I13" s="170" t="s">
        <v>7987</v>
      </c>
      <c r="J13" s="170" t="s">
        <v>69</v>
      </c>
      <c r="K13" s="170" t="s">
        <v>206</v>
      </c>
      <c r="L13" s="170" t="s">
        <v>8019</v>
      </c>
      <c r="M13" s="170" t="s">
        <v>8156</v>
      </c>
      <c r="N13" s="170" t="s">
        <v>1462</v>
      </c>
      <c r="O13" s="170" t="s">
        <v>1462</v>
      </c>
      <c r="P13" s="170" t="s">
        <v>8157</v>
      </c>
      <c r="Q13" s="170" t="s">
        <v>1462</v>
      </c>
      <c r="R13" s="170" t="s">
        <v>8158</v>
      </c>
      <c r="S13" s="170"/>
      <c r="T13" s="170" t="s">
        <v>7994</v>
      </c>
      <c r="U13" s="170" t="s">
        <v>819</v>
      </c>
      <c r="V13" s="170" t="s">
        <v>819</v>
      </c>
      <c r="W13" s="170" t="s">
        <v>53</v>
      </c>
      <c r="X13" s="170" t="s">
        <v>8001</v>
      </c>
      <c r="Y13" s="170" t="s">
        <v>1462</v>
      </c>
      <c r="Z13" s="170"/>
      <c r="AA13" s="170"/>
      <c r="AB13" s="170" t="s">
        <v>290</v>
      </c>
      <c r="AC13" s="170" t="s">
        <v>1462</v>
      </c>
      <c r="AD13" s="170" t="s">
        <v>819</v>
      </c>
      <c r="AE13" s="170" t="s">
        <v>7998</v>
      </c>
      <c r="AF13" s="170" t="s">
        <v>8159</v>
      </c>
      <c r="AG13" s="170" t="s">
        <v>8160</v>
      </c>
      <c r="AH13" s="170" t="s">
        <v>1462</v>
      </c>
      <c r="AI13" s="170" t="s">
        <v>8026</v>
      </c>
      <c r="AJ13" s="170" t="s">
        <v>8161</v>
      </c>
      <c r="AK13" s="170" t="s">
        <v>8162</v>
      </c>
      <c r="AL13" s="170" t="s">
        <v>8005</v>
      </c>
      <c r="AM13" s="170" t="s">
        <v>8006</v>
      </c>
      <c r="AN13" s="170" t="s">
        <v>7998</v>
      </c>
      <c r="AO13" s="170" t="s">
        <v>8074</v>
      </c>
      <c r="AP13" s="170"/>
      <c r="AQ13" s="170" t="s">
        <v>8163</v>
      </c>
      <c r="AR13" s="170" t="s">
        <v>288</v>
      </c>
      <c r="AS13" s="283">
        <v>45575</v>
      </c>
      <c r="AT13" s="170" t="s">
        <v>1462</v>
      </c>
      <c r="AU13" s="170" t="s">
        <v>289</v>
      </c>
      <c r="AV13" s="170" t="s">
        <v>8153</v>
      </c>
      <c r="AW13" s="170" t="s">
        <v>8154</v>
      </c>
      <c r="AX13" s="170" t="s">
        <v>8155</v>
      </c>
      <c r="AY13" s="170" t="s">
        <v>7987</v>
      </c>
      <c r="AZ13" s="170" t="s">
        <v>69</v>
      </c>
      <c r="BA13" s="170" t="s">
        <v>680</v>
      </c>
      <c r="BB13" s="170" t="s">
        <v>206</v>
      </c>
      <c r="BC13" s="170" t="s">
        <v>8019</v>
      </c>
      <c r="BD13" s="170" t="s">
        <v>8156</v>
      </c>
      <c r="BE13" s="170" t="s">
        <v>1462</v>
      </c>
      <c r="BF13" s="170" t="s">
        <v>8009</v>
      </c>
      <c r="BG13" s="170" t="s">
        <v>8010</v>
      </c>
      <c r="BH13" s="170" t="s">
        <v>8032</v>
      </c>
      <c r="BI13" s="170" t="s">
        <v>1462</v>
      </c>
      <c r="BJ13" s="170" t="s">
        <v>8157</v>
      </c>
      <c r="BK13" s="170" t="s">
        <v>1462</v>
      </c>
      <c r="BL13" s="170" t="s">
        <v>8158</v>
      </c>
      <c r="BM13" s="170"/>
      <c r="BN13" s="170" t="s">
        <v>819</v>
      </c>
      <c r="BO13" s="170" t="s">
        <v>819</v>
      </c>
      <c r="BP13" s="170" t="s">
        <v>53</v>
      </c>
      <c r="BQ13" s="170" t="s">
        <v>8001</v>
      </c>
      <c r="BR13" s="170" t="s">
        <v>1462</v>
      </c>
      <c r="BS13" s="170"/>
      <c r="BT13" s="170"/>
      <c r="BU13" s="170"/>
      <c r="BV13" s="170" t="s">
        <v>290</v>
      </c>
      <c r="BW13" s="170" t="s">
        <v>1462</v>
      </c>
      <c r="BX13" s="170" t="s">
        <v>819</v>
      </c>
      <c r="BY13" s="170" t="s">
        <v>7998</v>
      </c>
      <c r="BZ13" s="170" t="s">
        <v>8159</v>
      </c>
      <c r="CA13" s="170" t="s">
        <v>8160</v>
      </c>
      <c r="CB13" s="170" t="s">
        <v>1462</v>
      </c>
      <c r="CC13" s="170"/>
      <c r="CD13" s="170"/>
      <c r="CE13" s="170"/>
      <c r="CF13" s="170"/>
      <c r="CG13" s="170"/>
      <c r="CH13" s="170"/>
      <c r="CI13" s="170"/>
      <c r="CJ13" s="170"/>
      <c r="CK13" s="170"/>
      <c r="CL13" s="170"/>
      <c r="CM13" s="170"/>
      <c r="CN13" s="170"/>
      <c r="CO13" s="170"/>
      <c r="CP13" s="170" t="s">
        <v>7994</v>
      </c>
      <c r="CQ13" s="170" t="s">
        <v>8164</v>
      </c>
      <c r="CR13" s="170" t="s">
        <v>8165</v>
      </c>
      <c r="CS13" s="283">
        <v>45575</v>
      </c>
      <c r="CT13" s="170" t="s">
        <v>8013</v>
      </c>
      <c r="CU13" s="170" t="s">
        <v>1462</v>
      </c>
      <c r="CV13" s="170"/>
      <c r="CW13" s="170"/>
      <c r="CX13" s="170"/>
      <c r="CY13" s="170"/>
      <c r="CZ13" s="170"/>
      <c r="DA13" s="170"/>
      <c r="DB13" s="170"/>
      <c r="DC13" s="170"/>
      <c r="DD13" s="170"/>
      <c r="DE13" s="170"/>
      <c r="DF13" s="170" t="s">
        <v>8014</v>
      </c>
      <c r="DG13" s="170" t="s">
        <v>8166</v>
      </c>
      <c r="DH13" s="159" t="str">
        <f t="shared" si="0"/>
        <v>新疆</v>
      </c>
    </row>
    <row r="14" spans="1:112">
      <c r="A14" s="1" t="str">
        <f t="shared" si="1"/>
        <v>1294410012024000939,2024-10-10</v>
      </c>
      <c r="B14" t="s">
        <v>313</v>
      </c>
      <c r="C14" s="19" t="s">
        <v>253</v>
      </c>
      <c r="D14" t="s">
        <v>1462</v>
      </c>
      <c r="E14" t="s">
        <v>314</v>
      </c>
      <c r="F14" t="s">
        <v>8167</v>
      </c>
      <c r="G14" t="s">
        <v>8168</v>
      </c>
      <c r="H14" t="s">
        <v>8169</v>
      </c>
      <c r="I14" t="s">
        <v>7987</v>
      </c>
      <c r="J14" t="s">
        <v>315</v>
      </c>
      <c r="K14" t="s">
        <v>316</v>
      </c>
      <c r="L14" t="s">
        <v>7988</v>
      </c>
      <c r="M14" t="s">
        <v>1462</v>
      </c>
      <c r="N14" t="s">
        <v>8170</v>
      </c>
      <c r="O14" t="s">
        <v>1462</v>
      </c>
      <c r="P14" t="s">
        <v>8171</v>
      </c>
      <c r="Q14" t="s">
        <v>1462</v>
      </c>
      <c r="R14" t="s">
        <v>8172</v>
      </c>
      <c r="S14" t="s">
        <v>8173</v>
      </c>
      <c r="T14" t="s">
        <v>7994</v>
      </c>
      <c r="U14" t="s">
        <v>137</v>
      </c>
      <c r="V14" t="s">
        <v>137</v>
      </c>
      <c r="W14" t="s">
        <v>53</v>
      </c>
      <c r="X14" t="s">
        <v>1462</v>
      </c>
      <c r="Y14" t="s">
        <v>1462</v>
      </c>
      <c r="Z14"/>
      <c r="AA14"/>
      <c r="AB14" t="s">
        <v>317</v>
      </c>
      <c r="AC14" t="s">
        <v>8174</v>
      </c>
      <c r="AD14" t="s">
        <v>137</v>
      </c>
      <c r="AE14" t="s">
        <v>7998</v>
      </c>
      <c r="AF14" t="s">
        <v>8175</v>
      </c>
      <c r="AG14" t="s">
        <v>8176</v>
      </c>
      <c r="AH14" t="s">
        <v>1462</v>
      </c>
      <c r="AI14" t="s">
        <v>8002</v>
      </c>
      <c r="AJ14" t="s">
        <v>1462</v>
      </c>
      <c r="AK14" t="s">
        <v>8177</v>
      </c>
      <c r="AL14" t="s">
        <v>8005</v>
      </c>
      <c r="AM14" t="s">
        <v>8006</v>
      </c>
      <c r="AN14" t="s">
        <v>7998</v>
      </c>
      <c r="AO14" t="s">
        <v>8074</v>
      </c>
      <c r="AP14"/>
      <c r="AQ14" t="s">
        <v>8178</v>
      </c>
      <c r="AR14" t="s">
        <v>313</v>
      </c>
      <c r="AS14" s="4">
        <v>45575</v>
      </c>
      <c r="AT14" t="s">
        <v>1462</v>
      </c>
      <c r="AU14" t="s">
        <v>314</v>
      </c>
      <c r="AV14" t="s">
        <v>8167</v>
      </c>
      <c r="AW14" t="s">
        <v>8168</v>
      </c>
      <c r="AX14" t="s">
        <v>8169</v>
      </c>
      <c r="AY14" t="s">
        <v>7987</v>
      </c>
      <c r="AZ14" t="s">
        <v>315</v>
      </c>
      <c r="BA14" t="s">
        <v>316</v>
      </c>
      <c r="BB14"/>
      <c r="BC14" t="s">
        <v>7988</v>
      </c>
      <c r="BD14" t="s">
        <v>1462</v>
      </c>
      <c r="BE14" t="s">
        <v>8170</v>
      </c>
      <c r="BF14" t="s">
        <v>8009</v>
      </c>
      <c r="BG14" t="s">
        <v>8010</v>
      </c>
      <c r="BH14" t="s">
        <v>8076</v>
      </c>
      <c r="BI14" t="s">
        <v>1462</v>
      </c>
      <c r="BJ14" t="s">
        <v>8171</v>
      </c>
      <c r="BK14" t="s">
        <v>1462</v>
      </c>
      <c r="BL14" t="s">
        <v>8172</v>
      </c>
      <c r="BM14" t="s">
        <v>8173</v>
      </c>
      <c r="BN14" t="s">
        <v>137</v>
      </c>
      <c r="BO14" t="s">
        <v>137</v>
      </c>
      <c r="BP14" t="s">
        <v>53</v>
      </c>
      <c r="BQ14" t="s">
        <v>1462</v>
      </c>
      <c r="BR14" t="s">
        <v>1462</v>
      </c>
      <c r="BS14"/>
      <c r="BT14"/>
      <c r="BU14"/>
      <c r="BV14" t="s">
        <v>317</v>
      </c>
      <c r="BW14" t="s">
        <v>8174</v>
      </c>
      <c r="BX14" t="s">
        <v>137</v>
      </c>
      <c r="BY14" t="s">
        <v>7998</v>
      </c>
      <c r="BZ14" t="s">
        <v>8175</v>
      </c>
      <c r="CA14" t="s">
        <v>8176</v>
      </c>
      <c r="CB14" t="s">
        <v>1462</v>
      </c>
      <c r="CC14"/>
      <c r="CD14"/>
      <c r="CE14"/>
      <c r="CF14"/>
      <c r="CG14"/>
      <c r="CH14"/>
      <c r="CI14"/>
      <c r="CJ14"/>
      <c r="CK14"/>
      <c r="CL14"/>
      <c r="CM14"/>
      <c r="CN14"/>
      <c r="CO14"/>
      <c r="CP14" t="s">
        <v>7994</v>
      </c>
      <c r="CQ14" t="s">
        <v>8178</v>
      </c>
      <c r="CR14" t="s">
        <v>8179</v>
      </c>
      <c r="CS14" s="4">
        <v>45577</v>
      </c>
      <c r="CT14" t="s">
        <v>8013</v>
      </c>
      <c r="CU14" t="s">
        <v>1462</v>
      </c>
      <c r="CV14"/>
      <c r="CW14"/>
      <c r="CX14"/>
      <c r="CY14"/>
      <c r="CZ14"/>
      <c r="DA14"/>
      <c r="DB14"/>
      <c r="DC14"/>
      <c r="DD14"/>
      <c r="DE14"/>
      <c r="DF14" t="s">
        <v>8014</v>
      </c>
      <c r="DG14" t="s">
        <v>8180</v>
      </c>
      <c r="DH14" s="159" t="str">
        <f t="shared" si="0"/>
        <v>广东</v>
      </c>
    </row>
    <row r="15" spans="1:112">
      <c r="A15" s="1" t="str">
        <f t="shared" si="1"/>
        <v>1355308362024000121,2024-09-29</v>
      </c>
      <c r="B15" t="s">
        <v>319</v>
      </c>
      <c r="C15" s="19" t="s">
        <v>46</v>
      </c>
      <c r="D15" t="s">
        <v>1462</v>
      </c>
      <c r="E15" t="s">
        <v>320</v>
      </c>
      <c r="F15" t="s">
        <v>8181</v>
      </c>
      <c r="G15" t="s">
        <v>8182</v>
      </c>
      <c r="H15" t="s">
        <v>8183</v>
      </c>
      <c r="I15" t="s">
        <v>7987</v>
      </c>
      <c r="J15" t="s">
        <v>223</v>
      </c>
      <c r="K15" t="s">
        <v>224</v>
      </c>
      <c r="L15" t="s">
        <v>7988</v>
      </c>
      <c r="M15" t="s">
        <v>8184</v>
      </c>
      <c r="N15" t="s">
        <v>8184</v>
      </c>
      <c r="O15" t="s">
        <v>8185</v>
      </c>
      <c r="P15" t="s">
        <v>8186</v>
      </c>
      <c r="Q15" t="s">
        <v>1462</v>
      </c>
      <c r="R15" t="s">
        <v>8187</v>
      </c>
      <c r="S15" t="s">
        <v>8188</v>
      </c>
      <c r="T15" t="s">
        <v>7994</v>
      </c>
      <c r="U15" t="s">
        <v>8189</v>
      </c>
      <c r="V15" t="s">
        <v>8189</v>
      </c>
      <c r="W15" t="s">
        <v>53</v>
      </c>
      <c r="X15" t="s">
        <v>8001</v>
      </c>
      <c r="Y15" t="s">
        <v>1462</v>
      </c>
      <c r="Z15"/>
      <c r="AA15"/>
      <c r="AB15" t="s">
        <v>321</v>
      </c>
      <c r="AC15" t="s">
        <v>1462</v>
      </c>
      <c r="AD15" t="s">
        <v>8189</v>
      </c>
      <c r="AE15" t="s">
        <v>7998</v>
      </c>
      <c r="AF15" t="s">
        <v>2848</v>
      </c>
      <c r="AG15" t="s">
        <v>8190</v>
      </c>
      <c r="AH15" t="s">
        <v>1462</v>
      </c>
      <c r="AI15" t="s">
        <v>8191</v>
      </c>
      <c r="AJ15" t="s">
        <v>1462</v>
      </c>
      <c r="AK15" t="s">
        <v>8192</v>
      </c>
      <c r="AL15" t="s">
        <v>8005</v>
      </c>
      <c r="AM15" t="s">
        <v>8193</v>
      </c>
      <c r="AN15"/>
      <c r="AO15"/>
      <c r="AP15"/>
      <c r="AQ15" t="s">
        <v>8194</v>
      </c>
      <c r="AR15" t="s">
        <v>319</v>
      </c>
      <c r="AS15" s="4">
        <v>45564</v>
      </c>
      <c r="AT15" t="s">
        <v>1462</v>
      </c>
      <c r="AU15" t="s">
        <v>320</v>
      </c>
      <c r="AV15" t="s">
        <v>8181</v>
      </c>
      <c r="AW15" t="s">
        <v>8182</v>
      </c>
      <c r="AX15" t="s">
        <v>8183</v>
      </c>
      <c r="AY15" t="s">
        <v>7987</v>
      </c>
      <c r="AZ15" t="s">
        <v>223</v>
      </c>
      <c r="BA15" t="s">
        <v>224</v>
      </c>
      <c r="BB15"/>
      <c r="BC15" t="s">
        <v>7988</v>
      </c>
      <c r="BD15" t="s">
        <v>8184</v>
      </c>
      <c r="BE15" t="s">
        <v>8184</v>
      </c>
      <c r="BF15" t="s">
        <v>8009</v>
      </c>
      <c r="BG15" t="s">
        <v>8010</v>
      </c>
      <c r="BH15" t="s">
        <v>8076</v>
      </c>
      <c r="BI15" t="s">
        <v>8185</v>
      </c>
      <c r="BJ15" t="s">
        <v>8186</v>
      </c>
      <c r="BK15" t="s">
        <v>1462</v>
      </c>
      <c r="BL15" t="s">
        <v>8187</v>
      </c>
      <c r="BM15" t="s">
        <v>8188</v>
      </c>
      <c r="BN15" t="s">
        <v>8189</v>
      </c>
      <c r="BO15" t="s">
        <v>8189</v>
      </c>
      <c r="BP15" t="s">
        <v>53</v>
      </c>
      <c r="BQ15" t="s">
        <v>8001</v>
      </c>
      <c r="BR15" t="s">
        <v>1462</v>
      </c>
      <c r="BS15"/>
      <c r="BT15"/>
      <c r="BU15"/>
      <c r="BV15" t="s">
        <v>321</v>
      </c>
      <c r="BW15" t="s">
        <v>1462</v>
      </c>
      <c r="BX15" t="s">
        <v>8189</v>
      </c>
      <c r="BY15" t="s">
        <v>7998</v>
      </c>
      <c r="BZ15" t="s">
        <v>2848</v>
      </c>
      <c r="CA15" t="s">
        <v>8190</v>
      </c>
      <c r="CB15" t="s">
        <v>1462</v>
      </c>
      <c r="CC15"/>
      <c r="CD15"/>
      <c r="CE15"/>
      <c r="CF15"/>
      <c r="CG15"/>
      <c r="CH15"/>
      <c r="CI15"/>
      <c r="CJ15"/>
      <c r="CK15"/>
      <c r="CL15"/>
      <c r="CM15"/>
      <c r="CN15"/>
      <c r="CO15"/>
      <c r="CP15" t="s">
        <v>7994</v>
      </c>
      <c r="CQ15" t="s">
        <v>8195</v>
      </c>
      <c r="CR15" t="s">
        <v>8196</v>
      </c>
      <c r="CS15" s="4">
        <v>45577</v>
      </c>
      <c r="CT15" t="s">
        <v>8013</v>
      </c>
      <c r="CU15" t="s">
        <v>1462</v>
      </c>
      <c r="CV15"/>
      <c r="CW15"/>
      <c r="CX15"/>
      <c r="CY15"/>
      <c r="CZ15"/>
      <c r="DA15"/>
      <c r="DB15"/>
      <c r="DC15"/>
      <c r="DD15"/>
      <c r="DE15"/>
      <c r="DF15" t="s">
        <v>8014</v>
      </c>
      <c r="DG15" t="s">
        <v>8197</v>
      </c>
      <c r="DH15" s="159" t="str">
        <f t="shared" si="0"/>
        <v>云南</v>
      </c>
    </row>
    <row r="16" spans="1:112">
      <c r="A16" s="1" t="str">
        <f t="shared" si="1"/>
        <v>1167404312024000104,2024-10-12</v>
      </c>
      <c r="B16" t="s">
        <v>353</v>
      </c>
      <c r="C16" s="19" t="s">
        <v>352</v>
      </c>
      <c r="D16" t="s">
        <v>1462</v>
      </c>
      <c r="E16" t="s">
        <v>354</v>
      </c>
      <c r="F16" t="s">
        <v>8198</v>
      </c>
      <c r="G16" t="s">
        <v>8199</v>
      </c>
      <c r="H16" t="s">
        <v>8200</v>
      </c>
      <c r="I16" t="s">
        <v>7987</v>
      </c>
      <c r="J16" t="s">
        <v>355</v>
      </c>
      <c r="K16" t="s">
        <v>356</v>
      </c>
      <c r="L16" t="s">
        <v>8019</v>
      </c>
      <c r="M16" t="s">
        <v>8201</v>
      </c>
      <c r="N16" t="s">
        <v>1462</v>
      </c>
      <c r="O16" t="s">
        <v>8202</v>
      </c>
      <c r="P16" t="s">
        <v>1462</v>
      </c>
      <c r="Q16" t="s">
        <v>1462</v>
      </c>
      <c r="R16" t="s">
        <v>8203</v>
      </c>
      <c r="S16"/>
      <c r="T16" t="s">
        <v>7994</v>
      </c>
      <c r="U16" t="s">
        <v>8172</v>
      </c>
      <c r="V16" t="s">
        <v>8172</v>
      </c>
      <c r="W16" t="s">
        <v>53</v>
      </c>
      <c r="X16" t="s">
        <v>8001</v>
      </c>
      <c r="Y16" t="s">
        <v>1462</v>
      </c>
      <c r="Z16"/>
      <c r="AA16"/>
      <c r="AB16" t="s">
        <v>357</v>
      </c>
      <c r="AC16" t="s">
        <v>8204</v>
      </c>
      <c r="AD16" t="s">
        <v>8172</v>
      </c>
      <c r="AE16" t="s">
        <v>7998</v>
      </c>
      <c r="AF16" t="s">
        <v>1462</v>
      </c>
      <c r="AG16" t="s">
        <v>8205</v>
      </c>
      <c r="AH16" t="s">
        <v>1462</v>
      </c>
      <c r="AI16" t="s">
        <v>8026</v>
      </c>
      <c r="AJ16" t="s">
        <v>1462</v>
      </c>
      <c r="AK16" t="s">
        <v>8206</v>
      </c>
      <c r="AL16" t="s">
        <v>8005</v>
      </c>
      <c r="AM16" t="s">
        <v>8006</v>
      </c>
      <c r="AN16" t="s">
        <v>7998</v>
      </c>
      <c r="AO16" t="s">
        <v>8007</v>
      </c>
      <c r="AP16"/>
      <c r="AQ16" t="s">
        <v>8207</v>
      </c>
      <c r="AR16" t="s">
        <v>353</v>
      </c>
      <c r="AS16" s="4">
        <v>45577</v>
      </c>
      <c r="AT16" t="s">
        <v>1462</v>
      </c>
      <c r="AU16" t="s">
        <v>354</v>
      </c>
      <c r="AV16" t="s">
        <v>8198</v>
      </c>
      <c r="AW16" t="s">
        <v>8199</v>
      </c>
      <c r="AX16" t="s">
        <v>8200</v>
      </c>
      <c r="AY16" t="s">
        <v>7987</v>
      </c>
      <c r="AZ16" t="s">
        <v>355</v>
      </c>
      <c r="BA16" t="s">
        <v>1587</v>
      </c>
      <c r="BB16" t="s">
        <v>356</v>
      </c>
      <c r="BC16" t="s">
        <v>8019</v>
      </c>
      <c r="BD16" t="s">
        <v>8201</v>
      </c>
      <c r="BE16" t="s">
        <v>1462</v>
      </c>
      <c r="BF16" t="s">
        <v>8009</v>
      </c>
      <c r="BG16" t="s">
        <v>8010</v>
      </c>
      <c r="BH16" t="s">
        <v>8032</v>
      </c>
      <c r="BI16" t="s">
        <v>8202</v>
      </c>
      <c r="BJ16" t="s">
        <v>1462</v>
      </c>
      <c r="BK16" t="s">
        <v>1462</v>
      </c>
      <c r="BL16" t="s">
        <v>8203</v>
      </c>
      <c r="BM16"/>
      <c r="BN16" t="s">
        <v>8172</v>
      </c>
      <c r="BO16" t="s">
        <v>8172</v>
      </c>
      <c r="BP16" t="s">
        <v>53</v>
      </c>
      <c r="BQ16" t="s">
        <v>8001</v>
      </c>
      <c r="BR16" t="s">
        <v>1462</v>
      </c>
      <c r="BS16"/>
      <c r="BT16"/>
      <c r="BU16"/>
      <c r="BV16" t="s">
        <v>357</v>
      </c>
      <c r="BW16" t="s">
        <v>8204</v>
      </c>
      <c r="BX16" t="s">
        <v>8172</v>
      </c>
      <c r="BY16" t="s">
        <v>7998</v>
      </c>
      <c r="BZ16" t="s">
        <v>1462</v>
      </c>
      <c r="CA16" t="s">
        <v>8205</v>
      </c>
      <c r="CB16" t="s">
        <v>1462</v>
      </c>
      <c r="CC16"/>
      <c r="CD16"/>
      <c r="CE16"/>
      <c r="CF16"/>
      <c r="CG16"/>
      <c r="CH16"/>
      <c r="CI16"/>
      <c r="CJ16"/>
      <c r="CK16"/>
      <c r="CL16"/>
      <c r="CM16"/>
      <c r="CN16"/>
      <c r="CO16"/>
      <c r="CP16" t="s">
        <v>7994</v>
      </c>
      <c r="CQ16" t="s">
        <v>8208</v>
      </c>
      <c r="CR16" t="s">
        <v>8165</v>
      </c>
      <c r="CS16" s="4">
        <v>45580</v>
      </c>
      <c r="CT16" t="s">
        <v>8013</v>
      </c>
      <c r="CU16" t="s">
        <v>1462</v>
      </c>
      <c r="CV16"/>
      <c r="CW16"/>
      <c r="CX16"/>
      <c r="CY16"/>
      <c r="CZ16"/>
      <c r="DA16"/>
      <c r="DB16"/>
      <c r="DC16"/>
      <c r="DD16"/>
      <c r="DE16"/>
      <c r="DF16" t="s">
        <v>8014</v>
      </c>
      <c r="DG16" t="s">
        <v>8209</v>
      </c>
      <c r="DH16" s="159" t="str">
        <f t="shared" si="0"/>
        <v>辽宁</v>
      </c>
    </row>
    <row r="17" spans="1:112">
      <c r="A17" s="1" t="str">
        <f t="shared" si="1"/>
        <v>1167404312024000099,2024-10-12</v>
      </c>
      <c r="B17" t="s">
        <v>359</v>
      </c>
      <c r="C17" s="19" t="s">
        <v>352</v>
      </c>
      <c r="D17" t="s">
        <v>1462</v>
      </c>
      <c r="E17" t="s">
        <v>354</v>
      </c>
      <c r="F17" t="s">
        <v>8198</v>
      </c>
      <c r="G17" t="s">
        <v>8199</v>
      </c>
      <c r="H17" t="s">
        <v>8200</v>
      </c>
      <c r="I17" t="s">
        <v>7987</v>
      </c>
      <c r="J17" t="s">
        <v>355</v>
      </c>
      <c r="K17" t="s">
        <v>356</v>
      </c>
      <c r="L17" t="s">
        <v>8019</v>
      </c>
      <c r="M17" t="s">
        <v>8210</v>
      </c>
      <c r="N17" t="s">
        <v>1462</v>
      </c>
      <c r="O17" t="s">
        <v>8211</v>
      </c>
      <c r="P17" t="s">
        <v>1462</v>
      </c>
      <c r="Q17" t="s">
        <v>1462</v>
      </c>
      <c r="R17" t="s">
        <v>8212</v>
      </c>
      <c r="S17" t="s">
        <v>8213</v>
      </c>
      <c r="T17" t="s">
        <v>7994</v>
      </c>
      <c r="U17" t="s">
        <v>8214</v>
      </c>
      <c r="V17" t="s">
        <v>8214</v>
      </c>
      <c r="W17" t="s">
        <v>53</v>
      </c>
      <c r="X17" t="s">
        <v>8001</v>
      </c>
      <c r="Y17" t="s">
        <v>1462</v>
      </c>
      <c r="Z17"/>
      <c r="AA17"/>
      <c r="AB17" t="s">
        <v>360</v>
      </c>
      <c r="AC17" t="s">
        <v>8204</v>
      </c>
      <c r="AD17" t="s">
        <v>8214</v>
      </c>
      <c r="AE17" t="s">
        <v>7998</v>
      </c>
      <c r="AF17" t="s">
        <v>1462</v>
      </c>
      <c r="AG17" t="s">
        <v>8215</v>
      </c>
      <c r="AH17" t="s">
        <v>1462</v>
      </c>
      <c r="AI17" t="s">
        <v>8026</v>
      </c>
      <c r="AJ17" t="s">
        <v>1462</v>
      </c>
      <c r="AK17" t="s">
        <v>8216</v>
      </c>
      <c r="AL17" t="s">
        <v>8005</v>
      </c>
      <c r="AM17" t="s">
        <v>8006</v>
      </c>
      <c r="AN17" t="s">
        <v>7998</v>
      </c>
      <c r="AO17" t="s">
        <v>8007</v>
      </c>
      <c r="AP17"/>
      <c r="AQ17" t="s">
        <v>8207</v>
      </c>
      <c r="AR17" t="s">
        <v>359</v>
      </c>
      <c r="AS17" s="4">
        <v>45577</v>
      </c>
      <c r="AT17" t="s">
        <v>1462</v>
      </c>
      <c r="AU17" t="s">
        <v>354</v>
      </c>
      <c r="AV17" t="s">
        <v>8198</v>
      </c>
      <c r="AW17" t="s">
        <v>8199</v>
      </c>
      <c r="AX17" t="s">
        <v>8200</v>
      </c>
      <c r="AY17" t="s">
        <v>7987</v>
      </c>
      <c r="AZ17" t="s">
        <v>355</v>
      </c>
      <c r="BA17" t="s">
        <v>1587</v>
      </c>
      <c r="BB17" t="s">
        <v>356</v>
      </c>
      <c r="BC17" t="s">
        <v>8019</v>
      </c>
      <c r="BD17" t="s">
        <v>8210</v>
      </c>
      <c r="BE17" t="s">
        <v>1462</v>
      </c>
      <c r="BF17" t="s">
        <v>8009</v>
      </c>
      <c r="BG17" t="s">
        <v>8010</v>
      </c>
      <c r="BH17" t="s">
        <v>8032</v>
      </c>
      <c r="BI17" t="s">
        <v>8211</v>
      </c>
      <c r="BJ17" t="s">
        <v>1462</v>
      </c>
      <c r="BK17" t="s">
        <v>1462</v>
      </c>
      <c r="BL17" t="s">
        <v>8212</v>
      </c>
      <c r="BM17" t="s">
        <v>8213</v>
      </c>
      <c r="BN17" t="s">
        <v>8214</v>
      </c>
      <c r="BO17" t="s">
        <v>8214</v>
      </c>
      <c r="BP17" t="s">
        <v>53</v>
      </c>
      <c r="BQ17" t="s">
        <v>8001</v>
      </c>
      <c r="BR17" t="s">
        <v>1462</v>
      </c>
      <c r="BS17"/>
      <c r="BT17"/>
      <c r="BU17"/>
      <c r="BV17" t="s">
        <v>360</v>
      </c>
      <c r="BW17" t="s">
        <v>8204</v>
      </c>
      <c r="BX17" t="s">
        <v>8214</v>
      </c>
      <c r="BY17" t="s">
        <v>7998</v>
      </c>
      <c r="BZ17" t="s">
        <v>1462</v>
      </c>
      <c r="CA17" t="s">
        <v>8215</v>
      </c>
      <c r="CB17" t="s">
        <v>1462</v>
      </c>
      <c r="CC17"/>
      <c r="CD17"/>
      <c r="CE17"/>
      <c r="CF17"/>
      <c r="CG17"/>
      <c r="CH17"/>
      <c r="CI17"/>
      <c r="CJ17"/>
      <c r="CK17"/>
      <c r="CL17"/>
      <c r="CM17"/>
      <c r="CN17"/>
      <c r="CO17"/>
      <c r="CP17" t="s">
        <v>7994</v>
      </c>
      <c r="CQ17" t="s">
        <v>8208</v>
      </c>
      <c r="CR17" t="s">
        <v>8165</v>
      </c>
      <c r="CS17" s="4">
        <v>45580</v>
      </c>
      <c r="CT17" t="s">
        <v>8013</v>
      </c>
      <c r="CU17" t="s">
        <v>1462</v>
      </c>
      <c r="CV17"/>
      <c r="CW17"/>
      <c r="CX17"/>
      <c r="CY17"/>
      <c r="CZ17"/>
      <c r="DA17"/>
      <c r="DB17"/>
      <c r="DC17"/>
      <c r="DD17"/>
      <c r="DE17"/>
      <c r="DF17" t="s">
        <v>8014</v>
      </c>
      <c r="DG17" t="s">
        <v>8209</v>
      </c>
      <c r="DH17" s="159" t="str">
        <f t="shared" si="0"/>
        <v>辽宁</v>
      </c>
    </row>
    <row r="18" spans="1:112">
      <c r="A18" s="1" t="str">
        <f t="shared" si="1"/>
        <v>1167404312024000139,2024-10-14</v>
      </c>
      <c r="B18" t="s">
        <v>376</v>
      </c>
      <c r="C18" s="19" t="s">
        <v>375</v>
      </c>
      <c r="D18" t="s">
        <v>1462</v>
      </c>
      <c r="E18" t="s">
        <v>354</v>
      </c>
      <c r="F18" t="s">
        <v>8198</v>
      </c>
      <c r="G18" t="s">
        <v>8199</v>
      </c>
      <c r="H18" t="s">
        <v>8200</v>
      </c>
      <c r="I18" t="s">
        <v>7987</v>
      </c>
      <c r="J18" t="s">
        <v>355</v>
      </c>
      <c r="K18" t="s">
        <v>356</v>
      </c>
      <c r="L18" t="s">
        <v>8019</v>
      </c>
      <c r="M18" t="s">
        <v>8201</v>
      </c>
      <c r="N18" t="s">
        <v>1462</v>
      </c>
      <c r="O18" t="s">
        <v>8202</v>
      </c>
      <c r="P18" t="s">
        <v>1462</v>
      </c>
      <c r="Q18" t="s">
        <v>1462</v>
      </c>
      <c r="R18" t="s">
        <v>8217</v>
      </c>
      <c r="S18" t="s">
        <v>8218</v>
      </c>
      <c r="T18" t="s">
        <v>7994</v>
      </c>
      <c r="U18" t="s">
        <v>8219</v>
      </c>
      <c r="V18" t="s">
        <v>8219</v>
      </c>
      <c r="W18" t="s">
        <v>53</v>
      </c>
      <c r="X18" t="s">
        <v>8001</v>
      </c>
      <c r="Y18" t="s">
        <v>1462</v>
      </c>
      <c r="Z18"/>
      <c r="AA18"/>
      <c r="AB18" t="s">
        <v>377</v>
      </c>
      <c r="AC18" t="s">
        <v>8204</v>
      </c>
      <c r="AD18" t="s">
        <v>8219</v>
      </c>
      <c r="AE18" t="s">
        <v>7998</v>
      </c>
      <c r="AF18" t="s">
        <v>1462</v>
      </c>
      <c r="AG18" t="s">
        <v>8220</v>
      </c>
      <c r="AH18" t="s">
        <v>1462</v>
      </c>
      <c r="AI18" t="s">
        <v>8026</v>
      </c>
      <c r="AJ18" t="s">
        <v>1462</v>
      </c>
      <c r="AK18" t="s">
        <v>8221</v>
      </c>
      <c r="AL18" t="s">
        <v>8005</v>
      </c>
      <c r="AM18" t="s">
        <v>8006</v>
      </c>
      <c r="AN18" t="s">
        <v>7998</v>
      </c>
      <c r="AO18" t="s">
        <v>8007</v>
      </c>
      <c r="AP18"/>
      <c r="AQ18" t="s">
        <v>8207</v>
      </c>
      <c r="AR18" t="s">
        <v>376</v>
      </c>
      <c r="AS18" s="4">
        <v>45579</v>
      </c>
      <c r="AT18" t="s">
        <v>1462</v>
      </c>
      <c r="AU18" t="s">
        <v>354</v>
      </c>
      <c r="AV18" t="s">
        <v>8198</v>
      </c>
      <c r="AW18" t="s">
        <v>8199</v>
      </c>
      <c r="AX18" t="s">
        <v>8200</v>
      </c>
      <c r="AY18" t="s">
        <v>7987</v>
      </c>
      <c r="AZ18" t="s">
        <v>355</v>
      </c>
      <c r="BA18" t="s">
        <v>1587</v>
      </c>
      <c r="BB18" t="s">
        <v>356</v>
      </c>
      <c r="BC18" t="s">
        <v>8019</v>
      </c>
      <c r="BD18" t="s">
        <v>8201</v>
      </c>
      <c r="BE18" t="s">
        <v>1462</v>
      </c>
      <c r="BF18" t="s">
        <v>8009</v>
      </c>
      <c r="BG18" t="s">
        <v>8010</v>
      </c>
      <c r="BH18" t="s">
        <v>8032</v>
      </c>
      <c r="BI18" t="s">
        <v>8202</v>
      </c>
      <c r="BJ18" t="s">
        <v>1462</v>
      </c>
      <c r="BK18" t="s">
        <v>1462</v>
      </c>
      <c r="BL18" t="s">
        <v>8217</v>
      </c>
      <c r="BM18" t="s">
        <v>8218</v>
      </c>
      <c r="BN18" t="s">
        <v>8219</v>
      </c>
      <c r="BO18" t="s">
        <v>8219</v>
      </c>
      <c r="BP18" t="s">
        <v>53</v>
      </c>
      <c r="BQ18" t="s">
        <v>8001</v>
      </c>
      <c r="BR18" t="s">
        <v>1462</v>
      </c>
      <c r="BS18"/>
      <c r="BT18"/>
      <c r="BU18"/>
      <c r="BV18" t="s">
        <v>377</v>
      </c>
      <c r="BW18" t="s">
        <v>8204</v>
      </c>
      <c r="BX18" t="s">
        <v>8219</v>
      </c>
      <c r="BY18" t="s">
        <v>7998</v>
      </c>
      <c r="BZ18" t="s">
        <v>1462</v>
      </c>
      <c r="CA18" t="s">
        <v>8220</v>
      </c>
      <c r="CB18" t="s">
        <v>1462</v>
      </c>
      <c r="CC18"/>
      <c r="CD18"/>
      <c r="CE18"/>
      <c r="CF18"/>
      <c r="CG18"/>
      <c r="CH18"/>
      <c r="CI18"/>
      <c r="CJ18"/>
      <c r="CK18"/>
      <c r="CL18"/>
      <c r="CM18"/>
      <c r="CN18"/>
      <c r="CO18"/>
      <c r="CP18" t="s">
        <v>7994</v>
      </c>
      <c r="CQ18" t="s">
        <v>8208</v>
      </c>
      <c r="CR18" t="s">
        <v>8165</v>
      </c>
      <c r="CS18" s="4">
        <v>45581</v>
      </c>
      <c r="CT18" t="s">
        <v>8013</v>
      </c>
      <c r="CU18" t="s">
        <v>1462</v>
      </c>
      <c r="CV18"/>
      <c r="CW18"/>
      <c r="CX18"/>
      <c r="CY18"/>
      <c r="CZ18"/>
      <c r="DA18"/>
      <c r="DB18"/>
      <c r="DC18"/>
      <c r="DD18"/>
      <c r="DE18"/>
      <c r="DF18" t="s">
        <v>8014</v>
      </c>
      <c r="DG18" t="s">
        <v>8209</v>
      </c>
      <c r="DH18" s="159" t="str">
        <f t="shared" si="0"/>
        <v>辽宁</v>
      </c>
    </row>
    <row r="19" spans="1:112">
      <c r="A19" s="1" t="str">
        <f t="shared" si="1"/>
        <v>1294426562024002398,2024-10-16</v>
      </c>
      <c r="B19" s="224" t="s">
        <v>385</v>
      </c>
      <c r="C19" s="230" t="s">
        <v>384</v>
      </c>
      <c r="D19" s="224" t="s">
        <v>1462</v>
      </c>
      <c r="E19" s="224" t="s">
        <v>386</v>
      </c>
      <c r="F19" s="224" t="s">
        <v>8222</v>
      </c>
      <c r="G19" s="224" t="s">
        <v>8223</v>
      </c>
      <c r="H19" s="224" t="s">
        <v>8224</v>
      </c>
      <c r="I19" s="224" t="s">
        <v>7987</v>
      </c>
      <c r="J19" s="224" t="s">
        <v>140</v>
      </c>
      <c r="K19" s="224" t="s">
        <v>142</v>
      </c>
      <c r="L19" s="224" t="s">
        <v>7988</v>
      </c>
      <c r="M19" s="224" t="s">
        <v>8225</v>
      </c>
      <c r="N19" s="224" t="s">
        <v>1462</v>
      </c>
      <c r="O19" s="224" t="s">
        <v>1462</v>
      </c>
      <c r="P19" s="224" t="s">
        <v>8226</v>
      </c>
      <c r="Q19" s="224" t="s">
        <v>1462</v>
      </c>
      <c r="R19" s="224" t="s">
        <v>8227</v>
      </c>
      <c r="S19" s="224" t="s">
        <v>8228</v>
      </c>
      <c r="T19" s="224" t="s">
        <v>7994</v>
      </c>
      <c r="U19" s="224" t="s">
        <v>375</v>
      </c>
      <c r="V19" s="224" t="s">
        <v>384</v>
      </c>
      <c r="W19" s="224" t="s">
        <v>53</v>
      </c>
      <c r="X19" s="224" t="s">
        <v>1462</v>
      </c>
      <c r="Y19" s="224" t="s">
        <v>8229</v>
      </c>
      <c r="Z19" s="224" t="s">
        <v>8067</v>
      </c>
      <c r="AA19" s="224" t="s">
        <v>8047</v>
      </c>
      <c r="AB19" s="224" t="s">
        <v>387</v>
      </c>
      <c r="AC19" s="224" t="s">
        <v>8230</v>
      </c>
      <c r="AD19" s="224" t="s">
        <v>375</v>
      </c>
      <c r="AE19" s="224" t="s">
        <v>7998</v>
      </c>
      <c r="AF19" s="224" t="s">
        <v>8231</v>
      </c>
      <c r="AG19" s="224" t="s">
        <v>8232</v>
      </c>
      <c r="AH19" s="224" t="s">
        <v>1462</v>
      </c>
      <c r="AI19" s="224" t="s">
        <v>8002</v>
      </c>
      <c r="AJ19" s="224" t="s">
        <v>8233</v>
      </c>
      <c r="AK19" s="224" t="s">
        <v>8234</v>
      </c>
      <c r="AL19" s="224" t="s">
        <v>8005</v>
      </c>
      <c r="AM19" s="224" t="s">
        <v>8006</v>
      </c>
      <c r="AN19" s="224" t="s">
        <v>7998</v>
      </c>
      <c r="AO19" s="224" t="s">
        <v>8007</v>
      </c>
      <c r="AP19" s="224"/>
      <c r="AQ19" s="224" t="s">
        <v>8235</v>
      </c>
      <c r="AR19" s="224" t="s">
        <v>385</v>
      </c>
      <c r="AS19" s="282">
        <v>45581</v>
      </c>
      <c r="AT19" s="224" t="s">
        <v>1462</v>
      </c>
      <c r="AU19" s="224" t="s">
        <v>386</v>
      </c>
      <c r="AV19" s="224" t="s">
        <v>8222</v>
      </c>
      <c r="AW19" s="224" t="s">
        <v>8223</v>
      </c>
      <c r="AX19" s="224" t="s">
        <v>8224</v>
      </c>
      <c r="AY19" s="224" t="s">
        <v>7987</v>
      </c>
      <c r="AZ19" s="224" t="s">
        <v>140</v>
      </c>
      <c r="BA19" s="224" t="s">
        <v>142</v>
      </c>
      <c r="BB19" s="224"/>
      <c r="BC19" s="224" t="s">
        <v>7988</v>
      </c>
      <c r="BD19" s="224" t="s">
        <v>8225</v>
      </c>
      <c r="BE19" s="224" t="s">
        <v>1462</v>
      </c>
      <c r="BF19" s="224" t="s">
        <v>8009</v>
      </c>
      <c r="BG19" s="224" t="s">
        <v>8010</v>
      </c>
      <c r="BH19" s="224" t="s">
        <v>8032</v>
      </c>
      <c r="BI19" s="224" t="s">
        <v>1462</v>
      </c>
      <c r="BJ19" s="224" t="s">
        <v>8226</v>
      </c>
      <c r="BK19" s="224" t="s">
        <v>1462</v>
      </c>
      <c r="BL19" s="224" t="s">
        <v>8227</v>
      </c>
      <c r="BM19" s="224" t="s">
        <v>8228</v>
      </c>
      <c r="BN19" s="224" t="s">
        <v>375</v>
      </c>
      <c r="BO19" s="224" t="s">
        <v>384</v>
      </c>
      <c r="BP19" s="224" t="s">
        <v>53</v>
      </c>
      <c r="BQ19" s="224" t="s">
        <v>1462</v>
      </c>
      <c r="BR19" s="224" t="s">
        <v>8229</v>
      </c>
      <c r="BS19" s="224" t="s">
        <v>8067</v>
      </c>
      <c r="BT19" s="224" t="s">
        <v>8236</v>
      </c>
      <c r="BU19" s="224" t="s">
        <v>8047</v>
      </c>
      <c r="BV19" s="224" t="s">
        <v>387</v>
      </c>
      <c r="BW19" s="224" t="s">
        <v>8230</v>
      </c>
      <c r="BX19" s="224" t="s">
        <v>375</v>
      </c>
      <c r="BY19" s="224" t="s">
        <v>7998</v>
      </c>
      <c r="BZ19" s="224" t="s">
        <v>8231</v>
      </c>
      <c r="CA19" s="224" t="s">
        <v>8232</v>
      </c>
      <c r="CB19" s="224" t="s">
        <v>1462</v>
      </c>
      <c r="CC19" s="224"/>
      <c r="CD19" s="224"/>
      <c r="CE19" s="224"/>
      <c r="CF19" s="224"/>
      <c r="CG19" s="224"/>
      <c r="CH19" s="224"/>
      <c r="CI19" s="224"/>
      <c r="CJ19" s="224"/>
      <c r="CK19" s="224"/>
      <c r="CL19" s="224"/>
      <c r="CM19" s="224"/>
      <c r="CN19" s="224"/>
      <c r="CO19" s="224"/>
      <c r="CP19" s="224" t="s">
        <v>7994</v>
      </c>
      <c r="CQ19" s="224" t="s">
        <v>8237</v>
      </c>
      <c r="CR19" s="224" t="s">
        <v>8238</v>
      </c>
      <c r="CS19" s="282">
        <v>45582</v>
      </c>
      <c r="CT19" s="224" t="s">
        <v>8013</v>
      </c>
      <c r="CU19" s="224" t="s">
        <v>1462</v>
      </c>
      <c r="CV19" s="224"/>
      <c r="CW19" s="224"/>
      <c r="CX19" s="224"/>
      <c r="CY19" s="224"/>
      <c r="CZ19" s="224"/>
      <c r="DA19" s="224"/>
      <c r="DB19" s="224"/>
      <c r="DC19" s="224"/>
      <c r="DD19" s="224"/>
      <c r="DE19" s="224"/>
      <c r="DF19" s="224" t="s">
        <v>8014</v>
      </c>
      <c r="DG19" s="224" t="s">
        <v>8239</v>
      </c>
      <c r="DH19" s="159" t="str">
        <f t="shared" si="0"/>
        <v>广东</v>
      </c>
    </row>
    <row r="20" spans="1:112" customFormat="1">
      <c r="A20" s="1" t="str">
        <f t="shared" si="1"/>
        <v>1147404912024000747,2024-10-15</v>
      </c>
      <c r="B20" t="s">
        <v>400</v>
      </c>
      <c r="C20" s="19" t="s">
        <v>399</v>
      </c>
      <c r="D20" t="s">
        <v>1462</v>
      </c>
      <c r="E20" t="s">
        <v>249</v>
      </c>
      <c r="F20" t="s">
        <v>8115</v>
      </c>
      <c r="G20" t="s">
        <v>8116</v>
      </c>
      <c r="H20" t="s">
        <v>8117</v>
      </c>
      <c r="I20" t="s">
        <v>7987</v>
      </c>
      <c r="J20" t="s">
        <v>401</v>
      </c>
      <c r="K20" t="s">
        <v>402</v>
      </c>
      <c r="L20" t="s">
        <v>7988</v>
      </c>
      <c r="M20" t="s">
        <v>1462</v>
      </c>
      <c r="N20" t="s">
        <v>1462</v>
      </c>
      <c r="O20" t="s">
        <v>1462</v>
      </c>
      <c r="P20" t="s">
        <v>8240</v>
      </c>
      <c r="Q20" t="s">
        <v>1462</v>
      </c>
      <c r="T20" t="s">
        <v>7994</v>
      </c>
      <c r="U20" t="s">
        <v>175</v>
      </c>
      <c r="V20" t="s">
        <v>175</v>
      </c>
      <c r="W20" t="s">
        <v>53</v>
      </c>
      <c r="X20" t="s">
        <v>1462</v>
      </c>
      <c r="Y20" t="s">
        <v>1462</v>
      </c>
      <c r="AB20" t="s">
        <v>403</v>
      </c>
      <c r="AC20" t="s">
        <v>1462</v>
      </c>
      <c r="AD20" t="s">
        <v>175</v>
      </c>
      <c r="AE20" t="s">
        <v>7998</v>
      </c>
      <c r="AF20" t="s">
        <v>8122</v>
      </c>
      <c r="AG20" t="s">
        <v>8241</v>
      </c>
      <c r="AH20" t="s">
        <v>1462</v>
      </c>
      <c r="AI20" t="s">
        <v>8002</v>
      </c>
      <c r="AJ20" t="s">
        <v>1462</v>
      </c>
      <c r="AK20" t="s">
        <v>8242</v>
      </c>
      <c r="AL20" t="s">
        <v>8005</v>
      </c>
      <c r="AM20" t="s">
        <v>8006</v>
      </c>
      <c r="AN20" t="s">
        <v>7998</v>
      </c>
      <c r="AO20" t="s">
        <v>8074</v>
      </c>
      <c r="AQ20" t="s">
        <v>8106</v>
      </c>
      <c r="AR20" t="s">
        <v>400</v>
      </c>
      <c r="AS20" s="4">
        <v>45580</v>
      </c>
      <c r="AT20" t="s">
        <v>1462</v>
      </c>
      <c r="AU20" t="s">
        <v>249</v>
      </c>
      <c r="AV20" t="s">
        <v>8115</v>
      </c>
      <c r="AW20" t="s">
        <v>8116</v>
      </c>
      <c r="AX20" t="s">
        <v>8117</v>
      </c>
      <c r="AY20" t="s">
        <v>7987</v>
      </c>
      <c r="AZ20" t="s">
        <v>61</v>
      </c>
      <c r="BA20" t="s">
        <v>402</v>
      </c>
      <c r="BC20" t="s">
        <v>7988</v>
      </c>
      <c r="BD20" t="s">
        <v>1462</v>
      </c>
      <c r="BE20" t="s">
        <v>1462</v>
      </c>
      <c r="BF20" t="s">
        <v>8009</v>
      </c>
      <c r="BG20" t="s">
        <v>8031</v>
      </c>
      <c r="BH20" t="s">
        <v>8032</v>
      </c>
      <c r="BI20" t="s">
        <v>1462</v>
      </c>
      <c r="BJ20" t="s">
        <v>8240</v>
      </c>
      <c r="BK20" t="s">
        <v>1462</v>
      </c>
      <c r="BN20" t="s">
        <v>175</v>
      </c>
      <c r="BO20" t="s">
        <v>175</v>
      </c>
      <c r="BP20" t="s">
        <v>53</v>
      </c>
      <c r="BQ20" t="s">
        <v>1462</v>
      </c>
      <c r="BR20" t="s">
        <v>1462</v>
      </c>
      <c r="BV20" t="s">
        <v>403</v>
      </c>
      <c r="BW20" t="s">
        <v>1462</v>
      </c>
      <c r="BX20" t="s">
        <v>175</v>
      </c>
      <c r="BY20" t="s">
        <v>7998</v>
      </c>
      <c r="BZ20" t="s">
        <v>8122</v>
      </c>
      <c r="CA20" t="s">
        <v>8241</v>
      </c>
      <c r="CB20" t="s">
        <v>1462</v>
      </c>
      <c r="CP20" t="s">
        <v>7994</v>
      </c>
      <c r="CQ20" t="s">
        <v>8107</v>
      </c>
      <c r="CR20" t="s">
        <v>8108</v>
      </c>
      <c r="CS20" s="4">
        <v>45582</v>
      </c>
      <c r="CT20" t="s">
        <v>8013</v>
      </c>
      <c r="CU20" t="s">
        <v>1462</v>
      </c>
      <c r="DF20" t="s">
        <v>8014</v>
      </c>
      <c r="DG20" t="s">
        <v>8109</v>
      </c>
      <c r="DH20" s="159" t="str">
        <f>IF(AND(ISERROR(FIND("内蒙古",DG20)),ISERROR(FIND("新疆",DG20))),IF(ISERROR(FIND("省",DG20)),LEFT(DG20,FIND("市",DG20)-1), LEFT(DG20,FIND("省",DG20)-1)),IF(ISERROR(FIND("内蒙古",DG20)),"新疆","内蒙古"))</f>
        <v>山西</v>
      </c>
    </row>
    <row r="21" spans="1:112">
      <c r="A21" s="1" t="str">
        <f t="shared" si="1"/>
        <v>1386215092024000149,2024-10-14</v>
      </c>
      <c r="B21" t="s">
        <v>417</v>
      </c>
      <c r="C21" s="19" t="s">
        <v>375</v>
      </c>
      <c r="D21" t="s">
        <v>1462</v>
      </c>
      <c r="E21" t="s">
        <v>418</v>
      </c>
      <c r="F21" t="s">
        <v>8243</v>
      </c>
      <c r="G21" t="s">
        <v>8244</v>
      </c>
      <c r="H21" t="s">
        <v>8245</v>
      </c>
      <c r="I21" t="s">
        <v>7987</v>
      </c>
      <c r="J21" t="s">
        <v>69</v>
      </c>
      <c r="K21" t="s">
        <v>206</v>
      </c>
      <c r="L21" t="s">
        <v>8019</v>
      </c>
      <c r="M21" t="s">
        <v>8083</v>
      </c>
      <c r="N21" t="s">
        <v>8083</v>
      </c>
      <c r="O21" t="s">
        <v>8246</v>
      </c>
      <c r="P21" t="s">
        <v>8247</v>
      </c>
      <c r="Q21" t="s">
        <v>8001</v>
      </c>
      <c r="R21" t="s">
        <v>8248</v>
      </c>
      <c r="S21" t="s">
        <v>8249</v>
      </c>
      <c r="T21" t="s">
        <v>7994</v>
      </c>
      <c r="U21" t="s">
        <v>8250</v>
      </c>
      <c r="V21" t="s">
        <v>8250</v>
      </c>
      <c r="W21" t="s">
        <v>53</v>
      </c>
      <c r="X21" t="s">
        <v>8001</v>
      </c>
      <c r="Y21" t="s">
        <v>8251</v>
      </c>
      <c r="Z21" t="s">
        <v>8067</v>
      </c>
      <c r="AA21" t="s">
        <v>8252</v>
      </c>
      <c r="AB21" t="s">
        <v>419</v>
      </c>
      <c r="AC21" t="s">
        <v>8253</v>
      </c>
      <c r="AD21" t="s">
        <v>8254</v>
      </c>
      <c r="AE21" t="s">
        <v>7998</v>
      </c>
      <c r="AF21" t="s">
        <v>418</v>
      </c>
      <c r="AG21" t="s">
        <v>8255</v>
      </c>
      <c r="AH21" t="s">
        <v>8001</v>
      </c>
      <c r="AI21" t="s">
        <v>8002</v>
      </c>
      <c r="AJ21" t="s">
        <v>8256</v>
      </c>
      <c r="AK21" t="s">
        <v>8257</v>
      </c>
      <c r="AL21" t="s">
        <v>8005</v>
      </c>
      <c r="AM21" t="s">
        <v>8006</v>
      </c>
      <c r="AN21" t="s">
        <v>7998</v>
      </c>
      <c r="AO21" t="s">
        <v>8074</v>
      </c>
      <c r="AP21"/>
      <c r="AQ21" t="s">
        <v>8258</v>
      </c>
      <c r="AR21" t="s">
        <v>417</v>
      </c>
      <c r="AS21" s="4">
        <v>45579</v>
      </c>
      <c r="AT21" t="s">
        <v>1462</v>
      </c>
      <c r="AU21" t="s">
        <v>418</v>
      </c>
      <c r="AV21" t="s">
        <v>8243</v>
      </c>
      <c r="AW21" t="s">
        <v>8244</v>
      </c>
      <c r="AX21" t="s">
        <v>8245</v>
      </c>
      <c r="AY21" t="s">
        <v>7987</v>
      </c>
      <c r="AZ21" t="s">
        <v>69</v>
      </c>
      <c r="BA21" t="s">
        <v>680</v>
      </c>
      <c r="BB21" t="s">
        <v>206</v>
      </c>
      <c r="BC21" t="s">
        <v>8019</v>
      </c>
      <c r="BD21" t="s">
        <v>8083</v>
      </c>
      <c r="BE21" t="s">
        <v>8083</v>
      </c>
      <c r="BF21" t="s">
        <v>8009</v>
      </c>
      <c r="BG21" t="s">
        <v>8010</v>
      </c>
      <c r="BH21" t="s">
        <v>8032</v>
      </c>
      <c r="BI21" t="s">
        <v>8246</v>
      </c>
      <c r="BJ21" t="s">
        <v>8247</v>
      </c>
      <c r="BK21" t="s">
        <v>8001</v>
      </c>
      <c r="BL21" t="s">
        <v>8248</v>
      </c>
      <c r="BM21" t="s">
        <v>8249</v>
      </c>
      <c r="BN21" t="s">
        <v>8250</v>
      </c>
      <c r="BO21" t="s">
        <v>8250</v>
      </c>
      <c r="BP21" t="s">
        <v>53</v>
      </c>
      <c r="BQ21" t="s">
        <v>8001</v>
      </c>
      <c r="BR21" t="s">
        <v>8251</v>
      </c>
      <c r="BS21" t="s">
        <v>8067</v>
      </c>
      <c r="BT21" t="s">
        <v>8259</v>
      </c>
      <c r="BU21" t="s">
        <v>8252</v>
      </c>
      <c r="BV21" t="s">
        <v>419</v>
      </c>
      <c r="BW21" t="s">
        <v>8253</v>
      </c>
      <c r="BX21" t="s">
        <v>8254</v>
      </c>
      <c r="BY21" t="s">
        <v>7998</v>
      </c>
      <c r="BZ21" t="s">
        <v>418</v>
      </c>
      <c r="CA21" t="s">
        <v>8255</v>
      </c>
      <c r="CB21" t="s">
        <v>8001</v>
      </c>
      <c r="CC21"/>
      <c r="CD21"/>
      <c r="CE21"/>
      <c r="CF21"/>
      <c r="CG21"/>
      <c r="CH21"/>
      <c r="CI21"/>
      <c r="CJ21"/>
      <c r="CK21"/>
      <c r="CL21"/>
      <c r="CM21"/>
      <c r="CN21"/>
      <c r="CO21"/>
      <c r="CP21" t="s">
        <v>7994</v>
      </c>
      <c r="CQ21" t="s">
        <v>8260</v>
      </c>
      <c r="CR21" t="s">
        <v>8261</v>
      </c>
      <c r="CS21" s="4">
        <v>45583</v>
      </c>
      <c r="CT21" t="s">
        <v>8013</v>
      </c>
      <c r="CU21" t="s">
        <v>8001</v>
      </c>
      <c r="CV21"/>
      <c r="CW21"/>
      <c r="CX21"/>
      <c r="CY21"/>
      <c r="CZ21"/>
      <c r="DA21"/>
      <c r="DB21"/>
      <c r="DC21"/>
      <c r="DD21"/>
      <c r="DE21"/>
      <c r="DF21" t="s">
        <v>8014</v>
      </c>
      <c r="DG21" t="s">
        <v>8262</v>
      </c>
      <c r="DH21" s="159" t="str">
        <f>IF(AND(ISERROR(FIND("内蒙古",DG21)),ISERROR(FIND("新疆",DG21))),IF(ISERROR(FIND("省",DG21)),LEFT(DG21,FIND("市",DG21)-1), LEFT(DG21,FIND("省",DG21)-1)),IF(ISERROR(FIND("内蒙古",DG21)),"新疆","内蒙古"))</f>
        <v>甘肃</v>
      </c>
    </row>
    <row r="22" spans="1:112">
      <c r="A22" s="1" t="str">
        <f t="shared" si="1"/>
        <v>1243611062024000096,2024-10-17</v>
      </c>
      <c r="B22" t="s">
        <v>422</v>
      </c>
      <c r="C22" s="19" t="s">
        <v>421</v>
      </c>
      <c r="D22" t="s">
        <v>1462</v>
      </c>
      <c r="E22" t="s">
        <v>423</v>
      </c>
      <c r="F22" t="s">
        <v>423</v>
      </c>
      <c r="G22" t="s">
        <v>8263</v>
      </c>
      <c r="H22" t="s">
        <v>8264</v>
      </c>
      <c r="I22" t="s">
        <v>7987</v>
      </c>
      <c r="J22" t="s">
        <v>315</v>
      </c>
      <c r="K22" t="s">
        <v>316</v>
      </c>
      <c r="L22" t="s">
        <v>7988</v>
      </c>
      <c r="M22" t="s">
        <v>315</v>
      </c>
      <c r="N22" t="s">
        <v>315</v>
      </c>
      <c r="O22" t="s">
        <v>8265</v>
      </c>
      <c r="P22" t="s">
        <v>8266</v>
      </c>
      <c r="Q22" t="s">
        <v>8040</v>
      </c>
      <c r="R22" t="s">
        <v>8267</v>
      </c>
      <c r="S22" t="s">
        <v>2121</v>
      </c>
      <c r="T22" t="s">
        <v>7994</v>
      </c>
      <c r="U22" t="s">
        <v>8268</v>
      </c>
      <c r="V22" t="s">
        <v>8268</v>
      </c>
      <c r="W22" t="s">
        <v>53</v>
      </c>
      <c r="X22" t="s">
        <v>8001</v>
      </c>
      <c r="Y22" t="s">
        <v>8269</v>
      </c>
      <c r="Z22" t="s">
        <v>8067</v>
      </c>
      <c r="AA22" t="s">
        <v>8252</v>
      </c>
      <c r="AB22" t="s">
        <v>424</v>
      </c>
      <c r="AC22" t="s">
        <v>8270</v>
      </c>
      <c r="AD22" t="s">
        <v>8268</v>
      </c>
      <c r="AE22" t="s">
        <v>7998</v>
      </c>
      <c r="AF22" t="s">
        <v>8271</v>
      </c>
      <c r="AG22" t="s">
        <v>8272</v>
      </c>
      <c r="AH22" t="s">
        <v>8040</v>
      </c>
      <c r="AI22" t="s">
        <v>8002</v>
      </c>
      <c r="AJ22" t="s">
        <v>8273</v>
      </c>
      <c r="AK22" t="s">
        <v>8274</v>
      </c>
      <c r="AL22" t="s">
        <v>8005</v>
      </c>
      <c r="AM22" t="s">
        <v>8006</v>
      </c>
      <c r="AN22" t="s">
        <v>7998</v>
      </c>
      <c r="AO22" t="s">
        <v>8074</v>
      </c>
      <c r="AP22"/>
      <c r="AQ22" t="s">
        <v>8275</v>
      </c>
      <c r="AR22" t="s">
        <v>422</v>
      </c>
      <c r="AS22" s="4">
        <v>45582</v>
      </c>
      <c r="AT22" t="s">
        <v>1462</v>
      </c>
      <c r="AU22" t="s">
        <v>423</v>
      </c>
      <c r="AV22" t="s">
        <v>423</v>
      </c>
      <c r="AW22" t="s">
        <v>8263</v>
      </c>
      <c r="AX22" t="s">
        <v>8264</v>
      </c>
      <c r="AY22" t="s">
        <v>7987</v>
      </c>
      <c r="AZ22" t="s">
        <v>315</v>
      </c>
      <c r="BA22" t="s">
        <v>316</v>
      </c>
      <c r="BB22"/>
      <c r="BC22" t="s">
        <v>7988</v>
      </c>
      <c r="BD22" t="s">
        <v>315</v>
      </c>
      <c r="BE22" t="s">
        <v>315</v>
      </c>
      <c r="BF22" t="s">
        <v>8009</v>
      </c>
      <c r="BG22" t="s">
        <v>8010</v>
      </c>
      <c r="BH22" t="s">
        <v>8076</v>
      </c>
      <c r="BI22" t="s">
        <v>8265</v>
      </c>
      <c r="BJ22" t="s">
        <v>8266</v>
      </c>
      <c r="BK22" t="s">
        <v>8040</v>
      </c>
      <c r="BL22" t="s">
        <v>8267</v>
      </c>
      <c r="BM22" t="s">
        <v>2121</v>
      </c>
      <c r="BN22" t="s">
        <v>8268</v>
      </c>
      <c r="BO22" t="s">
        <v>8268</v>
      </c>
      <c r="BP22" t="s">
        <v>53</v>
      </c>
      <c r="BQ22" t="s">
        <v>8001</v>
      </c>
      <c r="BR22" t="s">
        <v>8269</v>
      </c>
      <c r="BS22" t="s">
        <v>8067</v>
      </c>
      <c r="BT22"/>
      <c r="BU22" t="s">
        <v>8252</v>
      </c>
      <c r="BV22" t="s">
        <v>424</v>
      </c>
      <c r="BW22" t="s">
        <v>8270</v>
      </c>
      <c r="BX22" t="s">
        <v>8268</v>
      </c>
      <c r="BY22" t="s">
        <v>7998</v>
      </c>
      <c r="BZ22" t="s">
        <v>8271</v>
      </c>
      <c r="CA22" t="s">
        <v>8272</v>
      </c>
      <c r="CB22" t="s">
        <v>8040</v>
      </c>
      <c r="CC22"/>
      <c r="CD22"/>
      <c r="CE22"/>
      <c r="CF22"/>
      <c r="CG22"/>
      <c r="CH22"/>
      <c r="CI22"/>
      <c r="CJ22"/>
      <c r="CK22"/>
      <c r="CL22"/>
      <c r="CM22"/>
      <c r="CN22"/>
      <c r="CO22"/>
      <c r="CP22" t="s">
        <v>7994</v>
      </c>
      <c r="CQ22" t="s">
        <v>8276</v>
      </c>
      <c r="CR22" t="s">
        <v>8277</v>
      </c>
      <c r="CS22" s="4">
        <v>45583</v>
      </c>
      <c r="CT22" t="s">
        <v>8013</v>
      </c>
      <c r="CU22" t="s">
        <v>1462</v>
      </c>
      <c r="CV22"/>
      <c r="CW22"/>
      <c r="CX22"/>
      <c r="CY22"/>
      <c r="CZ22"/>
      <c r="DA22"/>
      <c r="DB22"/>
      <c r="DC22"/>
      <c r="DD22"/>
      <c r="DE22"/>
      <c r="DF22" t="s">
        <v>8014</v>
      </c>
      <c r="DG22" t="s">
        <v>8278</v>
      </c>
      <c r="DH22" s="159" t="str">
        <f>IF(AND(ISERROR(FIND("内蒙古",DG22)),ISERROR(FIND("新疆",DG22))),IF(ISERROR(FIND("省",DG22)),LEFT(DG22,FIND("市",DG22)-1), LEFT(DG22,FIND("省",DG22)-1)),IF(ISERROR(FIND("内蒙古",DG22)),"新疆","内蒙古"))</f>
        <v>江西</v>
      </c>
    </row>
    <row r="23" spans="1:112">
      <c r="A23" s="1" t="str">
        <f t="shared" ref="A23:A27" si="2">_xlfn.CONCAT(B23, ",", C23)</f>
        <v>1253711002024000585,2024-10-10</v>
      </c>
      <c r="B23" t="s">
        <v>426</v>
      </c>
      <c r="C23" s="19" t="s">
        <v>253</v>
      </c>
      <c r="D23" t="s">
        <v>1462</v>
      </c>
      <c r="E23" t="s">
        <v>427</v>
      </c>
      <c r="F23" t="s">
        <v>8279</v>
      </c>
      <c r="G23" t="s">
        <v>8280</v>
      </c>
      <c r="H23" t="s">
        <v>8281</v>
      </c>
      <c r="I23" t="s">
        <v>7987</v>
      </c>
      <c r="J23" t="s">
        <v>69</v>
      </c>
      <c r="K23" t="s">
        <v>428</v>
      </c>
      <c r="L23" t="s">
        <v>8019</v>
      </c>
      <c r="M23" t="s">
        <v>8282</v>
      </c>
      <c r="N23" t="s">
        <v>8001</v>
      </c>
      <c r="O23" t="s">
        <v>8001</v>
      </c>
      <c r="P23" t="s">
        <v>8283</v>
      </c>
      <c r="Q23" t="s">
        <v>8001</v>
      </c>
      <c r="R23" t="s">
        <v>8284</v>
      </c>
      <c r="S23" t="s">
        <v>8285</v>
      </c>
      <c r="T23" t="s">
        <v>7994</v>
      </c>
      <c r="U23" t="s">
        <v>8250</v>
      </c>
      <c r="V23" t="s">
        <v>8250</v>
      </c>
      <c r="W23" t="s">
        <v>53</v>
      </c>
      <c r="X23" t="s">
        <v>8286</v>
      </c>
      <c r="Y23" t="s">
        <v>8045</v>
      </c>
      <c r="Z23" t="s">
        <v>8046</v>
      </c>
      <c r="AA23" t="s">
        <v>8047</v>
      </c>
      <c r="AB23" t="s">
        <v>429</v>
      </c>
      <c r="AC23" t="s">
        <v>8287</v>
      </c>
      <c r="AD23" t="s">
        <v>8250</v>
      </c>
      <c r="AE23" t="s">
        <v>7998</v>
      </c>
      <c r="AF23" t="s">
        <v>8175</v>
      </c>
      <c r="AG23" t="s">
        <v>8288</v>
      </c>
      <c r="AH23" t="s">
        <v>8001</v>
      </c>
      <c r="AI23" t="s">
        <v>8002</v>
      </c>
      <c r="AJ23" t="s">
        <v>8289</v>
      </c>
      <c r="AK23" t="s">
        <v>8290</v>
      </c>
      <c r="AL23" t="s">
        <v>8005</v>
      </c>
      <c r="AM23" t="s">
        <v>8006</v>
      </c>
      <c r="AN23" t="s">
        <v>7998</v>
      </c>
      <c r="AO23" t="s">
        <v>8029</v>
      </c>
      <c r="AP23"/>
      <c r="AQ23" t="s">
        <v>8291</v>
      </c>
      <c r="AR23" t="s">
        <v>426</v>
      </c>
      <c r="AS23" s="4">
        <v>45575</v>
      </c>
      <c r="AT23" t="s">
        <v>1462</v>
      </c>
      <c r="AU23" t="s">
        <v>427</v>
      </c>
      <c r="AV23" t="s">
        <v>8279</v>
      </c>
      <c r="AW23" t="s">
        <v>8280</v>
      </c>
      <c r="AX23" t="s">
        <v>8281</v>
      </c>
      <c r="AY23" t="s">
        <v>7987</v>
      </c>
      <c r="AZ23" t="s">
        <v>69</v>
      </c>
      <c r="BA23" t="s">
        <v>8292</v>
      </c>
      <c r="BB23" t="s">
        <v>428</v>
      </c>
      <c r="BC23" t="s">
        <v>8019</v>
      </c>
      <c r="BD23" t="s">
        <v>8282</v>
      </c>
      <c r="BE23" t="s">
        <v>8001</v>
      </c>
      <c r="BF23" t="s">
        <v>8009</v>
      </c>
      <c r="BG23" t="s">
        <v>8010</v>
      </c>
      <c r="BH23" t="s">
        <v>8032</v>
      </c>
      <c r="BI23" t="s">
        <v>8001</v>
      </c>
      <c r="BJ23" t="s">
        <v>8283</v>
      </c>
      <c r="BK23" t="s">
        <v>8001</v>
      </c>
      <c r="BL23" t="s">
        <v>8284</v>
      </c>
      <c r="BM23" t="s">
        <v>8285</v>
      </c>
      <c r="BN23" t="s">
        <v>8250</v>
      </c>
      <c r="BO23" t="s">
        <v>8250</v>
      </c>
      <c r="BP23" t="s">
        <v>53</v>
      </c>
      <c r="BQ23" t="s">
        <v>8286</v>
      </c>
      <c r="BR23" t="s">
        <v>8045</v>
      </c>
      <c r="BS23" t="s">
        <v>8046</v>
      </c>
      <c r="BT23" t="s">
        <v>8101</v>
      </c>
      <c r="BU23" t="s">
        <v>8047</v>
      </c>
      <c r="BV23" t="s">
        <v>429</v>
      </c>
      <c r="BW23" t="s">
        <v>8287</v>
      </c>
      <c r="BX23" t="s">
        <v>8250</v>
      </c>
      <c r="BY23" t="s">
        <v>7998</v>
      </c>
      <c r="BZ23" t="s">
        <v>8175</v>
      </c>
      <c r="CA23" t="s">
        <v>8288</v>
      </c>
      <c r="CB23" t="s">
        <v>8001</v>
      </c>
      <c r="CC23"/>
      <c r="CD23"/>
      <c r="CE23"/>
      <c r="CF23"/>
      <c r="CG23"/>
      <c r="CH23"/>
      <c r="CI23"/>
      <c r="CJ23"/>
      <c r="CK23"/>
      <c r="CL23"/>
      <c r="CM23"/>
      <c r="CN23"/>
      <c r="CO23"/>
      <c r="CP23" t="s">
        <v>7994</v>
      </c>
      <c r="CQ23" t="s">
        <v>8291</v>
      </c>
      <c r="CR23" t="s">
        <v>8293</v>
      </c>
      <c r="CS23" s="4">
        <v>45584</v>
      </c>
      <c r="CT23" t="s">
        <v>8013</v>
      </c>
      <c r="CU23" t="s">
        <v>1462</v>
      </c>
      <c r="CV23"/>
      <c r="CW23"/>
      <c r="CX23"/>
      <c r="CY23"/>
      <c r="CZ23"/>
      <c r="DA23"/>
      <c r="DB23"/>
      <c r="DC23"/>
      <c r="DD23"/>
      <c r="DE23"/>
      <c r="DF23" t="s">
        <v>8014</v>
      </c>
      <c r="DG23" t="s">
        <v>8294</v>
      </c>
      <c r="DH23" s="159" t="str">
        <f t="shared" ref="DH23:DH27" si="3">IF(AND(ISERROR(FIND("内蒙古",DG23)),ISERROR(FIND("新疆",DG23))),IF(ISERROR(FIND("省",DG23)),LEFT(DG23,FIND("市",DG23)-1), LEFT(DG23,FIND("省",DG23)-1)),IF(ISERROR(FIND("内蒙古",DG23)),"新疆","内蒙古"))</f>
        <v>山东</v>
      </c>
    </row>
    <row r="24" spans="1:112">
      <c r="A24" s="1" t="str">
        <f t="shared" si="2"/>
        <v>1162101072024000403,2024-10-16</v>
      </c>
      <c r="B24" t="s">
        <v>431</v>
      </c>
      <c r="C24" s="19" t="s">
        <v>384</v>
      </c>
      <c r="D24" t="s">
        <v>1462</v>
      </c>
      <c r="E24" t="s">
        <v>255</v>
      </c>
      <c r="F24" t="s">
        <v>8126</v>
      </c>
      <c r="G24" t="s">
        <v>8127</v>
      </c>
      <c r="H24" t="s">
        <v>8128</v>
      </c>
      <c r="I24" t="s">
        <v>7987</v>
      </c>
      <c r="J24" t="s">
        <v>355</v>
      </c>
      <c r="K24" t="s">
        <v>356</v>
      </c>
      <c r="L24" t="s">
        <v>8019</v>
      </c>
      <c r="M24" t="s">
        <v>8295</v>
      </c>
      <c r="N24" t="s">
        <v>1462</v>
      </c>
      <c r="O24" t="s">
        <v>1462</v>
      </c>
      <c r="P24" t="s">
        <v>8296</v>
      </c>
      <c r="Q24" t="s">
        <v>1462</v>
      </c>
      <c r="R24"/>
      <c r="S24"/>
      <c r="T24" t="s">
        <v>7994</v>
      </c>
      <c r="U24" t="s">
        <v>8297</v>
      </c>
      <c r="V24" t="s">
        <v>8297</v>
      </c>
      <c r="W24" t="s">
        <v>53</v>
      </c>
      <c r="X24" t="s">
        <v>1462</v>
      </c>
      <c r="Y24" t="s">
        <v>1462</v>
      </c>
      <c r="Z24"/>
      <c r="AA24"/>
      <c r="AB24" t="s">
        <v>432</v>
      </c>
      <c r="AC24" t="s">
        <v>1462</v>
      </c>
      <c r="AD24" t="s">
        <v>8297</v>
      </c>
      <c r="AE24" t="s">
        <v>7998</v>
      </c>
      <c r="AF24" t="s">
        <v>255</v>
      </c>
      <c r="AG24" t="s">
        <v>432</v>
      </c>
      <c r="AH24" t="s">
        <v>1462</v>
      </c>
      <c r="AI24" t="s">
        <v>8026</v>
      </c>
      <c r="AJ24" t="s">
        <v>432</v>
      </c>
      <c r="AK24" t="s">
        <v>8298</v>
      </c>
      <c r="AL24" t="s">
        <v>8005</v>
      </c>
      <c r="AM24" t="s">
        <v>8006</v>
      </c>
      <c r="AN24" t="s">
        <v>7998</v>
      </c>
      <c r="AO24" t="s">
        <v>8007</v>
      </c>
      <c r="AP24"/>
      <c r="AQ24" t="s">
        <v>8134</v>
      </c>
      <c r="AR24" t="s">
        <v>431</v>
      </c>
      <c r="AS24" s="4">
        <v>45581</v>
      </c>
      <c r="AT24" t="s">
        <v>1462</v>
      </c>
      <c r="AU24" t="s">
        <v>255</v>
      </c>
      <c r="AV24" t="s">
        <v>8126</v>
      </c>
      <c r="AW24" t="s">
        <v>8127</v>
      </c>
      <c r="AX24" t="s">
        <v>8128</v>
      </c>
      <c r="AY24" t="s">
        <v>7987</v>
      </c>
      <c r="AZ24" t="s">
        <v>355</v>
      </c>
      <c r="BA24" t="s">
        <v>1587</v>
      </c>
      <c r="BB24" t="s">
        <v>356</v>
      </c>
      <c r="BC24" t="s">
        <v>8019</v>
      </c>
      <c r="BD24" t="s">
        <v>8295</v>
      </c>
      <c r="BE24" t="s">
        <v>1462</v>
      </c>
      <c r="BF24" t="s">
        <v>8009</v>
      </c>
      <c r="BG24" t="s">
        <v>8010</v>
      </c>
      <c r="BH24" t="s">
        <v>8032</v>
      </c>
      <c r="BI24" t="s">
        <v>1462</v>
      </c>
      <c r="BJ24" t="s">
        <v>8296</v>
      </c>
      <c r="BK24" t="s">
        <v>1462</v>
      </c>
      <c r="BL24"/>
      <c r="BM24"/>
      <c r="BN24" t="s">
        <v>8297</v>
      </c>
      <c r="BO24" t="s">
        <v>8297</v>
      </c>
      <c r="BP24" t="s">
        <v>53</v>
      </c>
      <c r="BQ24" t="s">
        <v>1462</v>
      </c>
      <c r="BR24" t="s">
        <v>1462</v>
      </c>
      <c r="BS24"/>
      <c r="BT24"/>
      <c r="BU24"/>
      <c r="BV24" t="s">
        <v>432</v>
      </c>
      <c r="BW24" t="s">
        <v>1462</v>
      </c>
      <c r="BX24" t="s">
        <v>8297</v>
      </c>
      <c r="BY24" t="s">
        <v>7998</v>
      </c>
      <c r="BZ24" t="s">
        <v>255</v>
      </c>
      <c r="CA24" t="s">
        <v>432</v>
      </c>
      <c r="CB24" t="s">
        <v>1462</v>
      </c>
      <c r="CC24"/>
      <c r="CD24"/>
      <c r="CE24"/>
      <c r="CF24"/>
      <c r="CG24"/>
      <c r="CH24"/>
      <c r="CI24"/>
      <c r="CJ24"/>
      <c r="CK24"/>
      <c r="CL24"/>
      <c r="CM24"/>
      <c r="CN24"/>
      <c r="CO24"/>
      <c r="CP24" t="s">
        <v>7994</v>
      </c>
      <c r="CQ24" t="s">
        <v>8135</v>
      </c>
      <c r="CR24" t="s">
        <v>8136</v>
      </c>
      <c r="CS24" s="4">
        <v>45583</v>
      </c>
      <c r="CT24" t="s">
        <v>8013</v>
      </c>
      <c r="CU24" t="s">
        <v>1462</v>
      </c>
      <c r="CV24"/>
      <c r="CW24"/>
      <c r="CX24"/>
      <c r="CY24"/>
      <c r="CZ24"/>
      <c r="DA24"/>
      <c r="DB24"/>
      <c r="DC24"/>
      <c r="DD24"/>
      <c r="DE24"/>
      <c r="DF24" t="s">
        <v>8014</v>
      </c>
      <c r="DG24" t="s">
        <v>8137</v>
      </c>
      <c r="DH24" s="159" t="str">
        <f t="shared" si="3"/>
        <v>辽宁</v>
      </c>
    </row>
    <row r="25" spans="1:112">
      <c r="A25" s="1" t="str">
        <f t="shared" si="2"/>
        <v>1162101072024000405,2024-10-16</v>
      </c>
      <c r="B25" t="s">
        <v>434</v>
      </c>
      <c r="C25" s="19" t="s">
        <v>384</v>
      </c>
      <c r="D25" t="s">
        <v>1462</v>
      </c>
      <c r="E25" t="s">
        <v>255</v>
      </c>
      <c r="F25" t="s">
        <v>8126</v>
      </c>
      <c r="G25" t="s">
        <v>8127</v>
      </c>
      <c r="H25" t="s">
        <v>8128</v>
      </c>
      <c r="I25" t="s">
        <v>7987</v>
      </c>
      <c r="J25" t="s">
        <v>69</v>
      </c>
      <c r="K25" t="s">
        <v>206</v>
      </c>
      <c r="L25" t="s">
        <v>8019</v>
      </c>
      <c r="M25" t="s">
        <v>8083</v>
      </c>
      <c r="N25" t="s">
        <v>1462</v>
      </c>
      <c r="O25" t="s">
        <v>1462</v>
      </c>
      <c r="P25" t="s">
        <v>8299</v>
      </c>
      <c r="Q25" t="s">
        <v>1462</v>
      </c>
      <c r="R25"/>
      <c r="S25"/>
      <c r="T25" t="s">
        <v>7994</v>
      </c>
      <c r="U25" t="s">
        <v>8300</v>
      </c>
      <c r="V25" t="s">
        <v>8300</v>
      </c>
      <c r="W25" t="s">
        <v>53</v>
      </c>
      <c r="X25" t="s">
        <v>1462</v>
      </c>
      <c r="Y25" t="s">
        <v>1462</v>
      </c>
      <c r="Z25"/>
      <c r="AA25"/>
      <c r="AB25" t="s">
        <v>435</v>
      </c>
      <c r="AC25" t="s">
        <v>1462</v>
      </c>
      <c r="AD25" t="s">
        <v>8300</v>
      </c>
      <c r="AE25" t="s">
        <v>7998</v>
      </c>
      <c r="AF25" t="s">
        <v>255</v>
      </c>
      <c r="AG25" t="s">
        <v>435</v>
      </c>
      <c r="AH25" t="s">
        <v>1462</v>
      </c>
      <c r="AI25" t="s">
        <v>8026</v>
      </c>
      <c r="AJ25" t="s">
        <v>8301</v>
      </c>
      <c r="AK25" t="s">
        <v>8302</v>
      </c>
      <c r="AL25" t="s">
        <v>8005</v>
      </c>
      <c r="AM25" t="s">
        <v>8006</v>
      </c>
      <c r="AN25" t="s">
        <v>7998</v>
      </c>
      <c r="AO25" t="s">
        <v>8007</v>
      </c>
      <c r="AP25"/>
      <c r="AQ25" t="s">
        <v>8134</v>
      </c>
      <c r="AR25" t="s">
        <v>434</v>
      </c>
      <c r="AS25" s="4">
        <v>45581</v>
      </c>
      <c r="AT25" t="s">
        <v>1462</v>
      </c>
      <c r="AU25" t="s">
        <v>255</v>
      </c>
      <c r="AV25" t="s">
        <v>8126</v>
      </c>
      <c r="AW25" t="s">
        <v>8127</v>
      </c>
      <c r="AX25" t="s">
        <v>8128</v>
      </c>
      <c r="AY25" t="s">
        <v>7987</v>
      </c>
      <c r="AZ25" t="s">
        <v>69</v>
      </c>
      <c r="BA25" t="s">
        <v>680</v>
      </c>
      <c r="BB25" t="s">
        <v>206</v>
      </c>
      <c r="BC25" t="s">
        <v>8019</v>
      </c>
      <c r="BD25" t="s">
        <v>8083</v>
      </c>
      <c r="BE25" t="s">
        <v>1462</v>
      </c>
      <c r="BF25" t="s">
        <v>8009</v>
      </c>
      <c r="BG25" t="s">
        <v>8010</v>
      </c>
      <c r="BH25" t="s">
        <v>8032</v>
      </c>
      <c r="BI25" t="s">
        <v>1462</v>
      </c>
      <c r="BJ25" t="s">
        <v>8299</v>
      </c>
      <c r="BK25" t="s">
        <v>1462</v>
      </c>
      <c r="BL25"/>
      <c r="BM25"/>
      <c r="BN25" t="s">
        <v>8300</v>
      </c>
      <c r="BO25" t="s">
        <v>8300</v>
      </c>
      <c r="BP25" t="s">
        <v>53</v>
      </c>
      <c r="BQ25" t="s">
        <v>1462</v>
      </c>
      <c r="BR25" t="s">
        <v>1462</v>
      </c>
      <c r="BS25"/>
      <c r="BT25"/>
      <c r="BU25"/>
      <c r="BV25" t="s">
        <v>435</v>
      </c>
      <c r="BW25" t="s">
        <v>1462</v>
      </c>
      <c r="BX25" t="s">
        <v>8300</v>
      </c>
      <c r="BY25" t="s">
        <v>7998</v>
      </c>
      <c r="BZ25" t="s">
        <v>255</v>
      </c>
      <c r="CA25" t="s">
        <v>435</v>
      </c>
      <c r="CB25" t="s">
        <v>1462</v>
      </c>
      <c r="CC25"/>
      <c r="CD25"/>
      <c r="CE25"/>
      <c r="CF25"/>
      <c r="CG25"/>
      <c r="CH25"/>
      <c r="CI25"/>
      <c r="CJ25"/>
      <c r="CK25"/>
      <c r="CL25"/>
      <c r="CM25"/>
      <c r="CN25"/>
      <c r="CO25"/>
      <c r="CP25" t="s">
        <v>7994</v>
      </c>
      <c r="CQ25" t="s">
        <v>8135</v>
      </c>
      <c r="CR25" t="s">
        <v>8136</v>
      </c>
      <c r="CS25" s="4">
        <v>45583</v>
      </c>
      <c r="CT25" t="s">
        <v>8013</v>
      </c>
      <c r="CU25" t="s">
        <v>1462</v>
      </c>
      <c r="CV25"/>
      <c r="CW25"/>
      <c r="CX25"/>
      <c r="CY25"/>
      <c r="CZ25"/>
      <c r="DA25"/>
      <c r="DB25"/>
      <c r="DC25"/>
      <c r="DD25"/>
      <c r="DE25"/>
      <c r="DF25" t="s">
        <v>8014</v>
      </c>
      <c r="DG25" t="s">
        <v>8137</v>
      </c>
      <c r="DH25" s="159" t="str">
        <f t="shared" si="3"/>
        <v>辽宁</v>
      </c>
    </row>
    <row r="26" spans="1:112">
      <c r="A26" s="1" t="str">
        <f t="shared" si="2"/>
        <v>1162101072024000391,2024-10-12</v>
      </c>
      <c r="B26" t="s">
        <v>437</v>
      </c>
      <c r="C26" s="19" t="s">
        <v>352</v>
      </c>
      <c r="D26" t="s">
        <v>1462</v>
      </c>
      <c r="E26" t="s">
        <v>255</v>
      </c>
      <c r="F26" t="s">
        <v>8126</v>
      </c>
      <c r="G26" t="s">
        <v>8127</v>
      </c>
      <c r="H26" t="s">
        <v>8128</v>
      </c>
      <c r="I26" t="s">
        <v>7987</v>
      </c>
      <c r="J26" t="s">
        <v>69</v>
      </c>
      <c r="K26" t="s">
        <v>206</v>
      </c>
      <c r="L26" t="s">
        <v>8019</v>
      </c>
      <c r="M26" t="s">
        <v>8156</v>
      </c>
      <c r="N26" t="s">
        <v>1462</v>
      </c>
      <c r="O26" t="s">
        <v>1462</v>
      </c>
      <c r="P26" t="s">
        <v>8129</v>
      </c>
      <c r="Q26" t="s">
        <v>1462</v>
      </c>
      <c r="R26"/>
      <c r="S26"/>
      <c r="T26" t="s">
        <v>7994</v>
      </c>
      <c r="U26" t="s">
        <v>8303</v>
      </c>
      <c r="V26" t="s">
        <v>8303</v>
      </c>
      <c r="W26" t="s">
        <v>53</v>
      </c>
      <c r="X26" t="s">
        <v>1462</v>
      </c>
      <c r="Y26" t="s">
        <v>1462</v>
      </c>
      <c r="Z26"/>
      <c r="AA26"/>
      <c r="AB26" t="s">
        <v>438</v>
      </c>
      <c r="AC26" t="s">
        <v>1462</v>
      </c>
      <c r="AD26" t="s">
        <v>8303</v>
      </c>
      <c r="AE26" t="s">
        <v>7998</v>
      </c>
      <c r="AF26" t="s">
        <v>255</v>
      </c>
      <c r="AG26" t="s">
        <v>438</v>
      </c>
      <c r="AH26" t="s">
        <v>1462</v>
      </c>
      <c r="AI26" t="s">
        <v>8026</v>
      </c>
      <c r="AJ26" t="s">
        <v>8304</v>
      </c>
      <c r="AK26" t="s">
        <v>8133</v>
      </c>
      <c r="AL26" t="s">
        <v>8005</v>
      </c>
      <c r="AM26" t="s">
        <v>8006</v>
      </c>
      <c r="AN26" t="s">
        <v>7998</v>
      </c>
      <c r="AO26" t="s">
        <v>8007</v>
      </c>
      <c r="AP26"/>
      <c r="AQ26" t="s">
        <v>8134</v>
      </c>
      <c r="AR26" t="s">
        <v>437</v>
      </c>
      <c r="AS26" s="4">
        <v>45577</v>
      </c>
      <c r="AT26" t="s">
        <v>1462</v>
      </c>
      <c r="AU26" t="s">
        <v>255</v>
      </c>
      <c r="AV26" t="s">
        <v>8126</v>
      </c>
      <c r="AW26" t="s">
        <v>8127</v>
      </c>
      <c r="AX26" t="s">
        <v>8128</v>
      </c>
      <c r="AY26" t="s">
        <v>7987</v>
      </c>
      <c r="AZ26" t="s">
        <v>69</v>
      </c>
      <c r="BA26" t="s">
        <v>680</v>
      </c>
      <c r="BB26" t="s">
        <v>206</v>
      </c>
      <c r="BC26" t="s">
        <v>8019</v>
      </c>
      <c r="BD26" t="s">
        <v>8156</v>
      </c>
      <c r="BE26" t="s">
        <v>1462</v>
      </c>
      <c r="BF26" t="s">
        <v>8009</v>
      </c>
      <c r="BG26" t="s">
        <v>8010</v>
      </c>
      <c r="BH26" t="s">
        <v>8032</v>
      </c>
      <c r="BI26" t="s">
        <v>1462</v>
      </c>
      <c r="BJ26" t="s">
        <v>8129</v>
      </c>
      <c r="BK26" t="s">
        <v>1462</v>
      </c>
      <c r="BL26"/>
      <c r="BM26"/>
      <c r="BN26" t="s">
        <v>8303</v>
      </c>
      <c r="BO26" t="s">
        <v>8303</v>
      </c>
      <c r="BP26" t="s">
        <v>53</v>
      </c>
      <c r="BQ26" t="s">
        <v>1462</v>
      </c>
      <c r="BR26" t="s">
        <v>1462</v>
      </c>
      <c r="BS26"/>
      <c r="BT26"/>
      <c r="BU26"/>
      <c r="BV26" t="s">
        <v>438</v>
      </c>
      <c r="BW26" t="s">
        <v>1462</v>
      </c>
      <c r="BX26" t="s">
        <v>8303</v>
      </c>
      <c r="BY26" t="s">
        <v>7998</v>
      </c>
      <c r="BZ26" t="s">
        <v>255</v>
      </c>
      <c r="CA26" t="s">
        <v>438</v>
      </c>
      <c r="CB26" t="s">
        <v>1462</v>
      </c>
      <c r="CC26"/>
      <c r="CD26"/>
      <c r="CE26"/>
      <c r="CF26"/>
      <c r="CG26"/>
      <c r="CH26"/>
      <c r="CI26"/>
      <c r="CJ26"/>
      <c r="CK26"/>
      <c r="CL26"/>
      <c r="CM26"/>
      <c r="CN26"/>
      <c r="CO26"/>
      <c r="CP26" t="s">
        <v>7994</v>
      </c>
      <c r="CQ26" t="s">
        <v>8135</v>
      </c>
      <c r="CR26" t="s">
        <v>8136</v>
      </c>
      <c r="CS26" s="4">
        <v>45583</v>
      </c>
      <c r="CT26" t="s">
        <v>8013</v>
      </c>
      <c r="CU26" t="s">
        <v>1462</v>
      </c>
      <c r="CV26"/>
      <c r="CW26"/>
      <c r="CX26"/>
      <c r="CY26"/>
      <c r="CZ26"/>
      <c r="DA26"/>
      <c r="DB26"/>
      <c r="DC26"/>
      <c r="DD26"/>
      <c r="DE26"/>
      <c r="DF26" t="s">
        <v>8014</v>
      </c>
      <c r="DG26" t="s">
        <v>8137</v>
      </c>
      <c r="DH26" s="159" t="str">
        <f t="shared" si="3"/>
        <v>辽宁</v>
      </c>
    </row>
    <row r="27" spans="1:112">
      <c r="A27" s="1" t="str">
        <f t="shared" si="2"/>
        <v>1162101072024000386,2024-10-10</v>
      </c>
      <c r="B27" t="s">
        <v>439</v>
      </c>
      <c r="C27" s="19" t="s">
        <v>253</v>
      </c>
      <c r="D27" t="s">
        <v>1462</v>
      </c>
      <c r="E27" t="s">
        <v>255</v>
      </c>
      <c r="F27" t="s">
        <v>8126</v>
      </c>
      <c r="G27" t="s">
        <v>8127</v>
      </c>
      <c r="H27" t="s">
        <v>8128</v>
      </c>
      <c r="I27" t="s">
        <v>7987</v>
      </c>
      <c r="J27" t="s">
        <v>440</v>
      </c>
      <c r="K27" t="s">
        <v>442</v>
      </c>
      <c r="L27" t="s">
        <v>8019</v>
      </c>
      <c r="M27" t="s">
        <v>8305</v>
      </c>
      <c r="N27" t="s">
        <v>1462</v>
      </c>
      <c r="O27" t="s">
        <v>1462</v>
      </c>
      <c r="P27" t="s">
        <v>8306</v>
      </c>
      <c r="Q27" t="s">
        <v>1462</v>
      </c>
      <c r="R27"/>
      <c r="S27"/>
      <c r="T27" t="s">
        <v>7994</v>
      </c>
      <c r="U27" t="s">
        <v>8307</v>
      </c>
      <c r="V27" t="s">
        <v>8307</v>
      </c>
      <c r="W27" t="s">
        <v>53</v>
      </c>
      <c r="X27" t="s">
        <v>1462</v>
      </c>
      <c r="Y27" t="s">
        <v>1462</v>
      </c>
      <c r="Z27"/>
      <c r="AA27"/>
      <c r="AB27" t="s">
        <v>443</v>
      </c>
      <c r="AC27" t="s">
        <v>1462</v>
      </c>
      <c r="AD27" t="s">
        <v>8307</v>
      </c>
      <c r="AE27" t="s">
        <v>7998</v>
      </c>
      <c r="AF27" t="s">
        <v>255</v>
      </c>
      <c r="AG27" t="s">
        <v>443</v>
      </c>
      <c r="AH27" t="s">
        <v>1462</v>
      </c>
      <c r="AI27" t="s">
        <v>8026</v>
      </c>
      <c r="AJ27" t="s">
        <v>8304</v>
      </c>
      <c r="AK27" t="s">
        <v>8308</v>
      </c>
      <c r="AL27" t="s">
        <v>8005</v>
      </c>
      <c r="AM27" t="s">
        <v>8006</v>
      </c>
      <c r="AN27" t="s">
        <v>7998</v>
      </c>
      <c r="AO27" t="s">
        <v>8007</v>
      </c>
      <c r="AP27"/>
      <c r="AQ27" t="s">
        <v>8134</v>
      </c>
      <c r="AR27" t="s">
        <v>439</v>
      </c>
      <c r="AS27" s="4">
        <v>45575</v>
      </c>
      <c r="AT27" t="s">
        <v>1462</v>
      </c>
      <c r="AU27" t="s">
        <v>255</v>
      </c>
      <c r="AV27" t="s">
        <v>8126</v>
      </c>
      <c r="AW27" t="s">
        <v>8127</v>
      </c>
      <c r="AX27" t="s">
        <v>8128</v>
      </c>
      <c r="AY27" t="s">
        <v>7987</v>
      </c>
      <c r="AZ27" t="s">
        <v>440</v>
      </c>
      <c r="BA27" t="s">
        <v>672</v>
      </c>
      <c r="BB27" t="s">
        <v>442</v>
      </c>
      <c r="BC27" t="s">
        <v>8019</v>
      </c>
      <c r="BD27" t="s">
        <v>8305</v>
      </c>
      <c r="BE27" t="s">
        <v>1462</v>
      </c>
      <c r="BF27" t="s">
        <v>8009</v>
      </c>
      <c r="BG27" t="s">
        <v>8010</v>
      </c>
      <c r="BH27" t="s">
        <v>8032</v>
      </c>
      <c r="BI27" t="s">
        <v>1462</v>
      </c>
      <c r="BJ27" t="s">
        <v>8306</v>
      </c>
      <c r="BK27" t="s">
        <v>1462</v>
      </c>
      <c r="BL27"/>
      <c r="BM27"/>
      <c r="BN27" t="s">
        <v>8307</v>
      </c>
      <c r="BO27" t="s">
        <v>8307</v>
      </c>
      <c r="BP27" t="s">
        <v>53</v>
      </c>
      <c r="BQ27" t="s">
        <v>1462</v>
      </c>
      <c r="BR27" t="s">
        <v>1462</v>
      </c>
      <c r="BS27"/>
      <c r="BT27"/>
      <c r="BU27"/>
      <c r="BV27" t="s">
        <v>443</v>
      </c>
      <c r="BW27" t="s">
        <v>1462</v>
      </c>
      <c r="BX27" t="s">
        <v>8307</v>
      </c>
      <c r="BY27" t="s">
        <v>7998</v>
      </c>
      <c r="BZ27" t="s">
        <v>255</v>
      </c>
      <c r="CA27" t="s">
        <v>443</v>
      </c>
      <c r="CB27" t="s">
        <v>1462</v>
      </c>
      <c r="CC27"/>
      <c r="CD27"/>
      <c r="CE27"/>
      <c r="CF27"/>
      <c r="CG27"/>
      <c r="CH27"/>
      <c r="CI27"/>
      <c r="CJ27"/>
      <c r="CK27"/>
      <c r="CL27"/>
      <c r="CM27"/>
      <c r="CN27"/>
      <c r="CO27"/>
      <c r="CP27" t="s">
        <v>7994</v>
      </c>
      <c r="CQ27" t="s">
        <v>8135</v>
      </c>
      <c r="CR27" t="s">
        <v>8136</v>
      </c>
      <c r="CS27" s="4">
        <v>45583</v>
      </c>
      <c r="CT27" t="s">
        <v>8013</v>
      </c>
      <c r="CU27" t="s">
        <v>1462</v>
      </c>
      <c r="CV27"/>
      <c r="CW27"/>
      <c r="CX27"/>
      <c r="CY27"/>
      <c r="CZ27"/>
      <c r="DA27"/>
      <c r="DB27"/>
      <c r="DC27"/>
      <c r="DD27"/>
      <c r="DE27"/>
      <c r="DF27" t="s">
        <v>8014</v>
      </c>
      <c r="DG27" t="s">
        <v>8137</v>
      </c>
      <c r="DH27" s="159" t="str">
        <f t="shared" si="3"/>
        <v>辽宁</v>
      </c>
    </row>
    <row r="28" spans="1:112">
      <c r="A28" s="1" t="str">
        <f t="shared" si="1"/>
        <v>1162101072024000435,2024-10-22</v>
      </c>
      <c r="B28" s="170" t="s">
        <v>478</v>
      </c>
      <c r="C28" s="229" t="s">
        <v>477</v>
      </c>
      <c r="D28" s="170" t="s">
        <v>1462</v>
      </c>
      <c r="E28" s="170" t="s">
        <v>255</v>
      </c>
      <c r="F28" s="170" t="s">
        <v>8126</v>
      </c>
      <c r="G28" s="170" t="s">
        <v>8127</v>
      </c>
      <c r="H28" s="170" t="s">
        <v>8128</v>
      </c>
      <c r="I28" s="170" t="s">
        <v>7987</v>
      </c>
      <c r="J28" s="170" t="s">
        <v>479</v>
      </c>
      <c r="K28" s="170" t="s">
        <v>63</v>
      </c>
      <c r="L28" s="170" t="s">
        <v>8019</v>
      </c>
      <c r="M28" s="170" t="s">
        <v>8309</v>
      </c>
      <c r="N28" s="170" t="s">
        <v>1462</v>
      </c>
      <c r="O28" s="170" t="s">
        <v>1462</v>
      </c>
      <c r="P28" s="170" t="s">
        <v>8310</v>
      </c>
      <c r="Q28" s="170" t="s">
        <v>1462</v>
      </c>
      <c r="R28" s="170"/>
      <c r="S28" s="170"/>
      <c r="T28" s="170" t="s">
        <v>7994</v>
      </c>
      <c r="U28" s="170" t="s">
        <v>8311</v>
      </c>
      <c r="V28" s="170" t="s">
        <v>8311</v>
      </c>
      <c r="W28" s="170" t="s">
        <v>53</v>
      </c>
      <c r="X28" s="170" t="s">
        <v>1462</v>
      </c>
      <c r="Y28" s="170" t="s">
        <v>1462</v>
      </c>
      <c r="Z28" s="170"/>
      <c r="AA28" s="170"/>
      <c r="AB28" s="170" t="s">
        <v>480</v>
      </c>
      <c r="AC28" s="170" t="s">
        <v>1462</v>
      </c>
      <c r="AD28" s="170" t="s">
        <v>8311</v>
      </c>
      <c r="AE28" s="170" t="s">
        <v>7998</v>
      </c>
      <c r="AF28" s="170" t="s">
        <v>255</v>
      </c>
      <c r="AG28" s="170" t="s">
        <v>480</v>
      </c>
      <c r="AH28" s="170" t="s">
        <v>1462</v>
      </c>
      <c r="AI28" s="170" t="s">
        <v>8026</v>
      </c>
      <c r="AJ28" s="170" t="s">
        <v>8312</v>
      </c>
      <c r="AK28" s="170" t="s">
        <v>8313</v>
      </c>
      <c r="AL28" s="170" t="s">
        <v>8005</v>
      </c>
      <c r="AM28" s="170" t="s">
        <v>8006</v>
      </c>
      <c r="AN28" s="170" t="s">
        <v>7998</v>
      </c>
      <c r="AO28" s="170" t="s">
        <v>8007</v>
      </c>
      <c r="AP28" s="170"/>
      <c r="AQ28" s="170" t="s">
        <v>8134</v>
      </c>
      <c r="AR28" s="170" t="s">
        <v>478</v>
      </c>
      <c r="AS28" s="283">
        <v>45587</v>
      </c>
      <c r="AT28" s="170" t="s">
        <v>1462</v>
      </c>
      <c r="AU28" s="170" t="s">
        <v>255</v>
      </c>
      <c r="AV28" s="170" t="s">
        <v>8126</v>
      </c>
      <c r="AW28" s="170" t="s">
        <v>8127</v>
      </c>
      <c r="AX28" s="170" t="s">
        <v>8128</v>
      </c>
      <c r="AY28" s="170" t="s">
        <v>7987</v>
      </c>
      <c r="AZ28" s="170" t="s">
        <v>61</v>
      </c>
      <c r="BA28" s="170" t="s">
        <v>683</v>
      </c>
      <c r="BB28" s="170" t="s">
        <v>63</v>
      </c>
      <c r="BC28" s="170" t="s">
        <v>8019</v>
      </c>
      <c r="BD28" s="170" t="s">
        <v>8309</v>
      </c>
      <c r="BE28" s="170" t="s">
        <v>1462</v>
      </c>
      <c r="BF28" s="170" t="s">
        <v>8009</v>
      </c>
      <c r="BG28" s="170" t="s">
        <v>8031</v>
      </c>
      <c r="BH28" s="170" t="s">
        <v>8032</v>
      </c>
      <c r="BI28" s="170" t="s">
        <v>1462</v>
      </c>
      <c r="BJ28" s="170" t="s">
        <v>8310</v>
      </c>
      <c r="BK28" s="170" t="s">
        <v>1462</v>
      </c>
      <c r="BL28" s="170"/>
      <c r="BM28" s="170"/>
      <c r="BN28" s="170" t="s">
        <v>8311</v>
      </c>
      <c r="BO28" s="170" t="s">
        <v>8311</v>
      </c>
      <c r="BP28" s="170" t="s">
        <v>53</v>
      </c>
      <c r="BQ28" s="170" t="s">
        <v>1462</v>
      </c>
      <c r="BR28" s="170" t="s">
        <v>1462</v>
      </c>
      <c r="BS28" s="170"/>
      <c r="BT28" s="170"/>
      <c r="BU28" s="170"/>
      <c r="BV28" s="170" t="s">
        <v>480</v>
      </c>
      <c r="BW28" s="170" t="s">
        <v>1462</v>
      </c>
      <c r="BX28" s="170" t="s">
        <v>8311</v>
      </c>
      <c r="BY28" s="170" t="s">
        <v>7998</v>
      </c>
      <c r="BZ28" s="170" t="s">
        <v>255</v>
      </c>
      <c r="CA28" s="170" t="s">
        <v>480</v>
      </c>
      <c r="CB28" s="170" t="s">
        <v>1462</v>
      </c>
      <c r="CC28" s="170"/>
      <c r="CD28" s="170"/>
      <c r="CE28" s="170"/>
      <c r="CF28" s="170"/>
      <c r="CG28" s="170"/>
      <c r="CH28" s="170"/>
      <c r="CI28" s="170"/>
      <c r="CJ28" s="170"/>
      <c r="CK28" s="170"/>
      <c r="CL28" s="170"/>
      <c r="CM28" s="170"/>
      <c r="CN28" s="170"/>
      <c r="CO28" s="170"/>
      <c r="CP28" s="170" t="s">
        <v>7994</v>
      </c>
      <c r="CQ28" s="170" t="s">
        <v>8135</v>
      </c>
      <c r="CR28" s="170" t="s">
        <v>8136</v>
      </c>
      <c r="CS28" s="283">
        <v>45587</v>
      </c>
      <c r="CT28" s="170" t="s">
        <v>8013</v>
      </c>
      <c r="CU28" s="170" t="s">
        <v>1462</v>
      </c>
      <c r="CV28" s="170"/>
      <c r="CW28" s="170"/>
      <c r="CX28" s="170"/>
      <c r="CY28" s="170"/>
      <c r="CZ28" s="170"/>
      <c r="DA28" s="170"/>
      <c r="DB28" s="170"/>
      <c r="DC28" s="170"/>
      <c r="DD28" s="170"/>
      <c r="DE28" s="170"/>
      <c r="DF28" s="170" t="s">
        <v>8014</v>
      </c>
      <c r="DG28" s="170" t="s">
        <v>8137</v>
      </c>
      <c r="DH28" s="159" t="str">
        <f t="shared" ref="DH28:DH40" si="4">IF(AND(ISERROR(FIND("内蒙古",DG28)),ISERROR(FIND("新疆",DG28))),IF(ISERROR(FIND("省",DG28)),LEFT(DG28,FIND("市",DG28)-1), LEFT(DG28,FIND("省",DG28)-1)),IF(ISERROR(FIND("内蒙古",DG28)),"新疆","内蒙古"))</f>
        <v>辽宁</v>
      </c>
    </row>
    <row r="29" spans="1:112">
      <c r="A29" s="1" t="str">
        <f t="shared" si="1"/>
        <v>1162101072024000427,2024-10-21</v>
      </c>
      <c r="B29" s="170" t="s">
        <v>482</v>
      </c>
      <c r="C29" s="229" t="s">
        <v>481</v>
      </c>
      <c r="D29" s="170" t="s">
        <v>1462</v>
      </c>
      <c r="E29" s="170" t="s">
        <v>255</v>
      </c>
      <c r="F29" s="170" t="s">
        <v>8126</v>
      </c>
      <c r="G29" s="170" t="s">
        <v>8127</v>
      </c>
      <c r="H29" s="170" t="s">
        <v>8128</v>
      </c>
      <c r="I29" s="170" t="s">
        <v>7987</v>
      </c>
      <c r="J29" s="170" t="s">
        <v>479</v>
      </c>
      <c r="K29" s="170" t="s">
        <v>63</v>
      </c>
      <c r="L29" s="170" t="s">
        <v>8019</v>
      </c>
      <c r="M29" s="170" t="s">
        <v>8309</v>
      </c>
      <c r="N29" s="170" t="s">
        <v>1462</v>
      </c>
      <c r="O29" s="170" t="s">
        <v>1462</v>
      </c>
      <c r="P29" s="170" t="s">
        <v>8314</v>
      </c>
      <c r="Q29" s="170" t="s">
        <v>1462</v>
      </c>
      <c r="R29" s="170"/>
      <c r="S29" s="170"/>
      <c r="T29" s="170" t="s">
        <v>7994</v>
      </c>
      <c r="U29" s="170" t="s">
        <v>8315</v>
      </c>
      <c r="V29" s="170" t="s">
        <v>8315</v>
      </c>
      <c r="W29" s="170" t="s">
        <v>53</v>
      </c>
      <c r="X29" s="170" t="s">
        <v>1462</v>
      </c>
      <c r="Y29" s="170" t="s">
        <v>1462</v>
      </c>
      <c r="Z29" s="170"/>
      <c r="AA29" s="170"/>
      <c r="AB29" s="170" t="s">
        <v>483</v>
      </c>
      <c r="AC29" s="170" t="s">
        <v>1462</v>
      </c>
      <c r="AD29" s="170" t="s">
        <v>8315</v>
      </c>
      <c r="AE29" s="170" t="s">
        <v>7998</v>
      </c>
      <c r="AF29" s="170" t="s">
        <v>255</v>
      </c>
      <c r="AG29" s="170" t="s">
        <v>483</v>
      </c>
      <c r="AH29" s="170" t="s">
        <v>1462</v>
      </c>
      <c r="AI29" s="170" t="s">
        <v>8026</v>
      </c>
      <c r="AJ29" s="170" t="s">
        <v>8316</v>
      </c>
      <c r="AK29" s="170" t="s">
        <v>8313</v>
      </c>
      <c r="AL29" s="170" t="s">
        <v>8005</v>
      </c>
      <c r="AM29" s="170" t="s">
        <v>8006</v>
      </c>
      <c r="AN29" s="170" t="s">
        <v>7998</v>
      </c>
      <c r="AO29" s="170" t="s">
        <v>8007</v>
      </c>
      <c r="AP29" s="170"/>
      <c r="AQ29" s="170" t="s">
        <v>8134</v>
      </c>
      <c r="AR29" s="170" t="s">
        <v>482</v>
      </c>
      <c r="AS29" s="283">
        <v>45586</v>
      </c>
      <c r="AT29" s="170" t="s">
        <v>1462</v>
      </c>
      <c r="AU29" s="170" t="s">
        <v>255</v>
      </c>
      <c r="AV29" s="170" t="s">
        <v>8126</v>
      </c>
      <c r="AW29" s="170" t="s">
        <v>8127</v>
      </c>
      <c r="AX29" s="170" t="s">
        <v>8128</v>
      </c>
      <c r="AY29" s="170" t="s">
        <v>7987</v>
      </c>
      <c r="AZ29" s="170" t="s">
        <v>61</v>
      </c>
      <c r="BA29" s="170" t="s">
        <v>683</v>
      </c>
      <c r="BB29" s="170" t="s">
        <v>63</v>
      </c>
      <c r="BC29" s="170" t="s">
        <v>8019</v>
      </c>
      <c r="BD29" s="170" t="s">
        <v>8309</v>
      </c>
      <c r="BE29" s="170" t="s">
        <v>1462</v>
      </c>
      <c r="BF29" s="170" t="s">
        <v>8009</v>
      </c>
      <c r="BG29" s="170" t="s">
        <v>8031</v>
      </c>
      <c r="BH29" s="170" t="s">
        <v>8032</v>
      </c>
      <c r="BI29" s="170" t="s">
        <v>1462</v>
      </c>
      <c r="BJ29" s="170" t="s">
        <v>8314</v>
      </c>
      <c r="BK29" s="170" t="s">
        <v>1462</v>
      </c>
      <c r="BL29" s="170"/>
      <c r="BM29" s="170"/>
      <c r="BN29" s="170" t="s">
        <v>8315</v>
      </c>
      <c r="BO29" s="170" t="s">
        <v>8315</v>
      </c>
      <c r="BP29" s="170" t="s">
        <v>53</v>
      </c>
      <c r="BQ29" s="170" t="s">
        <v>1462</v>
      </c>
      <c r="BR29" s="170" t="s">
        <v>1462</v>
      </c>
      <c r="BS29" s="170"/>
      <c r="BT29" s="170"/>
      <c r="BU29" s="170"/>
      <c r="BV29" s="170" t="s">
        <v>483</v>
      </c>
      <c r="BW29" s="170" t="s">
        <v>1462</v>
      </c>
      <c r="BX29" s="170" t="s">
        <v>8315</v>
      </c>
      <c r="BY29" s="170" t="s">
        <v>7998</v>
      </c>
      <c r="BZ29" s="170" t="s">
        <v>255</v>
      </c>
      <c r="CA29" s="170" t="s">
        <v>483</v>
      </c>
      <c r="CB29" s="170" t="s">
        <v>1462</v>
      </c>
      <c r="CC29" s="170"/>
      <c r="CD29" s="170"/>
      <c r="CE29" s="170"/>
      <c r="CF29" s="170"/>
      <c r="CG29" s="170"/>
      <c r="CH29" s="170"/>
      <c r="CI29" s="170"/>
      <c r="CJ29" s="170"/>
      <c r="CK29" s="170"/>
      <c r="CL29" s="170"/>
      <c r="CM29" s="170"/>
      <c r="CN29" s="170"/>
      <c r="CO29" s="170"/>
      <c r="CP29" s="170" t="s">
        <v>7994</v>
      </c>
      <c r="CQ29" s="170" t="s">
        <v>8135</v>
      </c>
      <c r="CR29" s="170" t="s">
        <v>8136</v>
      </c>
      <c r="CS29" s="283">
        <v>45587</v>
      </c>
      <c r="CT29" s="170" t="s">
        <v>8013</v>
      </c>
      <c r="CU29" s="170" t="s">
        <v>1462</v>
      </c>
      <c r="CV29" s="170"/>
      <c r="CW29" s="170"/>
      <c r="CX29" s="170"/>
      <c r="CY29" s="170"/>
      <c r="CZ29" s="170"/>
      <c r="DA29" s="170"/>
      <c r="DB29" s="170"/>
      <c r="DC29" s="170"/>
      <c r="DD29" s="170"/>
      <c r="DE29" s="170"/>
      <c r="DF29" s="170" t="s">
        <v>8014</v>
      </c>
      <c r="DG29" s="170" t="s">
        <v>8137</v>
      </c>
      <c r="DH29" s="159" t="str">
        <f t="shared" si="4"/>
        <v>辽宁</v>
      </c>
    </row>
    <row r="30" spans="1:112">
      <c r="A30" s="1" t="str">
        <f t="shared" si="1"/>
        <v>1162101072024000428,2024-10-21</v>
      </c>
      <c r="B30" s="170" t="s">
        <v>485</v>
      </c>
      <c r="C30" s="229" t="s">
        <v>481</v>
      </c>
      <c r="D30" s="170" t="s">
        <v>1462</v>
      </c>
      <c r="E30" s="170" t="s">
        <v>255</v>
      </c>
      <c r="F30" s="170" t="s">
        <v>8126</v>
      </c>
      <c r="G30" s="170" t="s">
        <v>8127</v>
      </c>
      <c r="H30" s="170" t="s">
        <v>8128</v>
      </c>
      <c r="I30" s="170" t="s">
        <v>7987</v>
      </c>
      <c r="J30" s="170" t="s">
        <v>69</v>
      </c>
      <c r="K30" s="170" t="s">
        <v>206</v>
      </c>
      <c r="L30" s="170" t="s">
        <v>8019</v>
      </c>
      <c r="M30" s="170" t="s">
        <v>8083</v>
      </c>
      <c r="N30" s="170" t="s">
        <v>1462</v>
      </c>
      <c r="O30" s="170" t="s">
        <v>1462</v>
      </c>
      <c r="P30" s="170" t="s">
        <v>8129</v>
      </c>
      <c r="Q30" s="170" t="s">
        <v>1462</v>
      </c>
      <c r="R30" s="170"/>
      <c r="S30" s="170"/>
      <c r="T30" s="170" t="s">
        <v>7994</v>
      </c>
      <c r="U30" s="170" t="s">
        <v>8315</v>
      </c>
      <c r="V30" s="170" t="s">
        <v>8315</v>
      </c>
      <c r="W30" s="170" t="s">
        <v>53</v>
      </c>
      <c r="X30" s="170" t="s">
        <v>1462</v>
      </c>
      <c r="Y30" s="170" t="s">
        <v>1462</v>
      </c>
      <c r="Z30" s="170"/>
      <c r="AA30" s="170"/>
      <c r="AB30" s="170" t="s">
        <v>486</v>
      </c>
      <c r="AC30" s="170" t="s">
        <v>1462</v>
      </c>
      <c r="AD30" s="170" t="s">
        <v>8315</v>
      </c>
      <c r="AE30" s="170" t="s">
        <v>7998</v>
      </c>
      <c r="AF30" s="170" t="s">
        <v>255</v>
      </c>
      <c r="AG30" s="170" t="s">
        <v>486</v>
      </c>
      <c r="AH30" s="170" t="s">
        <v>1462</v>
      </c>
      <c r="AI30" s="170" t="s">
        <v>8026</v>
      </c>
      <c r="AJ30" s="170" t="s">
        <v>8317</v>
      </c>
      <c r="AK30" s="170" t="s">
        <v>8318</v>
      </c>
      <c r="AL30" s="170" t="s">
        <v>8005</v>
      </c>
      <c r="AM30" s="170" t="s">
        <v>8006</v>
      </c>
      <c r="AN30" s="170" t="s">
        <v>7998</v>
      </c>
      <c r="AO30" s="170" t="s">
        <v>8007</v>
      </c>
      <c r="AP30" s="170"/>
      <c r="AQ30" s="170" t="s">
        <v>8134</v>
      </c>
      <c r="AR30" s="170" t="s">
        <v>485</v>
      </c>
      <c r="AS30" s="283">
        <v>45586</v>
      </c>
      <c r="AT30" s="170" t="s">
        <v>1462</v>
      </c>
      <c r="AU30" s="170" t="s">
        <v>255</v>
      </c>
      <c r="AV30" s="170" t="s">
        <v>8126</v>
      </c>
      <c r="AW30" s="170" t="s">
        <v>8127</v>
      </c>
      <c r="AX30" s="170" t="s">
        <v>8128</v>
      </c>
      <c r="AY30" s="170" t="s">
        <v>7987</v>
      </c>
      <c r="AZ30" s="170" t="s">
        <v>69</v>
      </c>
      <c r="BA30" s="170" t="s">
        <v>680</v>
      </c>
      <c r="BB30" s="170" t="s">
        <v>206</v>
      </c>
      <c r="BC30" s="170" t="s">
        <v>8019</v>
      </c>
      <c r="BD30" s="170" t="s">
        <v>8083</v>
      </c>
      <c r="BE30" s="170" t="s">
        <v>1462</v>
      </c>
      <c r="BF30" s="170" t="s">
        <v>8009</v>
      </c>
      <c r="BG30" s="170" t="s">
        <v>8010</v>
      </c>
      <c r="BH30" s="170" t="s">
        <v>8032</v>
      </c>
      <c r="BI30" s="170" t="s">
        <v>1462</v>
      </c>
      <c r="BJ30" s="170" t="s">
        <v>8129</v>
      </c>
      <c r="BK30" s="170" t="s">
        <v>1462</v>
      </c>
      <c r="BL30" s="170"/>
      <c r="BM30" s="170"/>
      <c r="BN30" s="170" t="s">
        <v>8315</v>
      </c>
      <c r="BO30" s="170" t="s">
        <v>8315</v>
      </c>
      <c r="BP30" s="170" t="s">
        <v>53</v>
      </c>
      <c r="BQ30" s="170" t="s">
        <v>1462</v>
      </c>
      <c r="BR30" s="170" t="s">
        <v>1462</v>
      </c>
      <c r="BS30" s="170"/>
      <c r="BT30" s="170"/>
      <c r="BU30" s="170"/>
      <c r="BV30" s="170" t="s">
        <v>486</v>
      </c>
      <c r="BW30" s="170" t="s">
        <v>1462</v>
      </c>
      <c r="BX30" s="170" t="s">
        <v>8315</v>
      </c>
      <c r="BY30" s="170" t="s">
        <v>7998</v>
      </c>
      <c r="BZ30" s="170" t="s">
        <v>255</v>
      </c>
      <c r="CA30" s="170" t="s">
        <v>486</v>
      </c>
      <c r="CB30" s="170" t="s">
        <v>1462</v>
      </c>
      <c r="CC30" s="170"/>
      <c r="CD30" s="170"/>
      <c r="CE30" s="170"/>
      <c r="CF30" s="170"/>
      <c r="CG30" s="170"/>
      <c r="CH30" s="170"/>
      <c r="CI30" s="170"/>
      <c r="CJ30" s="170"/>
      <c r="CK30" s="170"/>
      <c r="CL30" s="170"/>
      <c r="CM30" s="170"/>
      <c r="CN30" s="170"/>
      <c r="CO30" s="170"/>
      <c r="CP30" s="170" t="s">
        <v>7994</v>
      </c>
      <c r="CQ30" s="170" t="s">
        <v>8135</v>
      </c>
      <c r="CR30" s="170" t="s">
        <v>8136</v>
      </c>
      <c r="CS30" s="283">
        <v>45587</v>
      </c>
      <c r="CT30" s="170" t="s">
        <v>8013</v>
      </c>
      <c r="CU30" s="170" t="s">
        <v>1462</v>
      </c>
      <c r="CV30" s="170"/>
      <c r="CW30" s="170"/>
      <c r="CX30" s="170"/>
      <c r="CY30" s="170"/>
      <c r="CZ30" s="170"/>
      <c r="DA30" s="170"/>
      <c r="DB30" s="170"/>
      <c r="DC30" s="170"/>
      <c r="DD30" s="170"/>
      <c r="DE30" s="170"/>
      <c r="DF30" s="170" t="s">
        <v>8014</v>
      </c>
      <c r="DG30" s="170" t="s">
        <v>8137</v>
      </c>
      <c r="DH30" s="159" t="str">
        <f t="shared" si="4"/>
        <v>辽宁</v>
      </c>
    </row>
    <row r="31" spans="1:112">
      <c r="A31" s="1" t="str">
        <f t="shared" si="1"/>
        <v>1162101072024000426,2024-10-21</v>
      </c>
      <c r="B31" s="170" t="s">
        <v>488</v>
      </c>
      <c r="C31" s="229" t="s">
        <v>481</v>
      </c>
      <c r="D31" s="170" t="s">
        <v>1462</v>
      </c>
      <c r="E31" s="170" t="s">
        <v>255</v>
      </c>
      <c r="F31" s="170" t="s">
        <v>8126</v>
      </c>
      <c r="G31" s="170" t="s">
        <v>8127</v>
      </c>
      <c r="H31" s="170" t="s">
        <v>8128</v>
      </c>
      <c r="I31" s="170" t="s">
        <v>7987</v>
      </c>
      <c r="J31" s="170" t="s">
        <v>489</v>
      </c>
      <c r="K31" s="170" t="s">
        <v>442</v>
      </c>
      <c r="L31" s="170" t="s">
        <v>8019</v>
      </c>
      <c r="M31" s="170" t="s">
        <v>8319</v>
      </c>
      <c r="N31" s="170" t="s">
        <v>1462</v>
      </c>
      <c r="O31" s="170" t="s">
        <v>1462</v>
      </c>
      <c r="P31" s="170" t="s">
        <v>8320</v>
      </c>
      <c r="Q31" s="170" t="s">
        <v>1462</v>
      </c>
      <c r="R31" s="170"/>
      <c r="S31" s="170"/>
      <c r="T31" s="170" t="s">
        <v>7994</v>
      </c>
      <c r="U31" s="170" t="s">
        <v>8321</v>
      </c>
      <c r="V31" s="170" t="s">
        <v>8321</v>
      </c>
      <c r="W31" s="170" t="s">
        <v>53</v>
      </c>
      <c r="X31" s="170" t="s">
        <v>1462</v>
      </c>
      <c r="Y31" s="170" t="s">
        <v>1462</v>
      </c>
      <c r="Z31" s="170"/>
      <c r="AA31" s="170"/>
      <c r="AB31" s="170" t="s">
        <v>490</v>
      </c>
      <c r="AC31" s="170" t="s">
        <v>1462</v>
      </c>
      <c r="AD31" s="170" t="s">
        <v>8321</v>
      </c>
      <c r="AE31" s="170" t="s">
        <v>7998</v>
      </c>
      <c r="AF31" s="170" t="s">
        <v>255</v>
      </c>
      <c r="AG31" s="170" t="s">
        <v>490</v>
      </c>
      <c r="AH31" s="170" t="s">
        <v>1462</v>
      </c>
      <c r="AI31" s="170" t="s">
        <v>8026</v>
      </c>
      <c r="AJ31" s="170" t="s">
        <v>8322</v>
      </c>
      <c r="AK31" s="170" t="s">
        <v>8323</v>
      </c>
      <c r="AL31" s="170" t="s">
        <v>8005</v>
      </c>
      <c r="AM31" s="170" t="s">
        <v>8006</v>
      </c>
      <c r="AN31" s="170" t="s">
        <v>7998</v>
      </c>
      <c r="AO31" s="170" t="s">
        <v>8007</v>
      </c>
      <c r="AP31" s="170"/>
      <c r="AQ31" s="170" t="s">
        <v>8134</v>
      </c>
      <c r="AR31" s="170" t="s">
        <v>488</v>
      </c>
      <c r="AS31" s="283">
        <v>45586</v>
      </c>
      <c r="AT31" s="170" t="s">
        <v>1462</v>
      </c>
      <c r="AU31" s="170" t="s">
        <v>255</v>
      </c>
      <c r="AV31" s="170" t="s">
        <v>8126</v>
      </c>
      <c r="AW31" s="170" t="s">
        <v>8127</v>
      </c>
      <c r="AX31" s="170" t="s">
        <v>8128</v>
      </c>
      <c r="AY31" s="170" t="s">
        <v>7987</v>
      </c>
      <c r="AZ31" s="170" t="s">
        <v>440</v>
      </c>
      <c r="BA31" s="170" t="s">
        <v>672</v>
      </c>
      <c r="BB31" s="170" t="s">
        <v>442</v>
      </c>
      <c r="BC31" s="170" t="s">
        <v>8019</v>
      </c>
      <c r="BD31" s="170" t="s">
        <v>8319</v>
      </c>
      <c r="BE31" s="170" t="s">
        <v>1462</v>
      </c>
      <c r="BF31" s="170" t="s">
        <v>8009</v>
      </c>
      <c r="BG31" s="170" t="s">
        <v>8010</v>
      </c>
      <c r="BH31" s="170" t="s">
        <v>8032</v>
      </c>
      <c r="BI31" s="170" t="s">
        <v>1462</v>
      </c>
      <c r="BJ31" s="170" t="s">
        <v>8320</v>
      </c>
      <c r="BK31" s="170" t="s">
        <v>1462</v>
      </c>
      <c r="BL31" s="170"/>
      <c r="BM31" s="170"/>
      <c r="BN31" s="170" t="s">
        <v>8321</v>
      </c>
      <c r="BO31" s="170" t="s">
        <v>8321</v>
      </c>
      <c r="BP31" s="170" t="s">
        <v>53</v>
      </c>
      <c r="BQ31" s="170" t="s">
        <v>1462</v>
      </c>
      <c r="BR31" s="170" t="s">
        <v>1462</v>
      </c>
      <c r="BS31" s="170"/>
      <c r="BT31" s="170"/>
      <c r="BU31" s="170"/>
      <c r="BV31" s="170" t="s">
        <v>490</v>
      </c>
      <c r="BW31" s="170" t="s">
        <v>1462</v>
      </c>
      <c r="BX31" s="170" t="s">
        <v>8321</v>
      </c>
      <c r="BY31" s="170" t="s">
        <v>7998</v>
      </c>
      <c r="BZ31" s="170" t="s">
        <v>255</v>
      </c>
      <c r="CA31" s="170" t="s">
        <v>490</v>
      </c>
      <c r="CB31" s="170" t="s">
        <v>1462</v>
      </c>
      <c r="CC31" s="170"/>
      <c r="CD31" s="170"/>
      <c r="CE31" s="170"/>
      <c r="CF31" s="170"/>
      <c r="CG31" s="170"/>
      <c r="CH31" s="170"/>
      <c r="CI31" s="170"/>
      <c r="CJ31" s="170"/>
      <c r="CK31" s="170"/>
      <c r="CL31" s="170"/>
      <c r="CM31" s="170"/>
      <c r="CN31" s="170"/>
      <c r="CO31" s="170"/>
      <c r="CP31" s="170" t="s">
        <v>7994</v>
      </c>
      <c r="CQ31" s="170" t="s">
        <v>8135</v>
      </c>
      <c r="CR31" s="170" t="s">
        <v>8136</v>
      </c>
      <c r="CS31" s="283">
        <v>45587</v>
      </c>
      <c r="CT31" s="170" t="s">
        <v>8013</v>
      </c>
      <c r="CU31" s="170" t="s">
        <v>1462</v>
      </c>
      <c r="CV31" s="170"/>
      <c r="CW31" s="170"/>
      <c r="CX31" s="170"/>
      <c r="CY31" s="170"/>
      <c r="CZ31" s="170"/>
      <c r="DA31" s="170"/>
      <c r="DB31" s="170"/>
      <c r="DC31" s="170"/>
      <c r="DD31" s="170"/>
      <c r="DE31" s="170"/>
      <c r="DF31" s="170" t="s">
        <v>8014</v>
      </c>
      <c r="DG31" s="170" t="s">
        <v>8137</v>
      </c>
      <c r="DH31" s="159" t="str">
        <f t="shared" si="4"/>
        <v>辽宁</v>
      </c>
    </row>
    <row r="32" spans="1:112">
      <c r="A32" s="1" t="str">
        <f t="shared" si="1"/>
        <v>1162101072024000429,2024-10-21</v>
      </c>
      <c r="B32" s="170" t="s">
        <v>492</v>
      </c>
      <c r="C32" s="229" t="s">
        <v>481</v>
      </c>
      <c r="D32" s="170" t="s">
        <v>1462</v>
      </c>
      <c r="E32" s="170" t="s">
        <v>255</v>
      </c>
      <c r="F32" s="170" t="s">
        <v>8126</v>
      </c>
      <c r="G32" s="170" t="s">
        <v>8127</v>
      </c>
      <c r="H32" s="170" t="s">
        <v>8128</v>
      </c>
      <c r="I32" s="170" t="s">
        <v>7987</v>
      </c>
      <c r="J32" s="170" t="s">
        <v>69</v>
      </c>
      <c r="K32" s="170" t="s">
        <v>206</v>
      </c>
      <c r="L32" s="170" t="s">
        <v>8019</v>
      </c>
      <c r="M32" s="170" t="s">
        <v>8083</v>
      </c>
      <c r="N32" s="170" t="s">
        <v>1462</v>
      </c>
      <c r="O32" s="170" t="s">
        <v>1462</v>
      </c>
      <c r="P32" s="170" t="s">
        <v>8129</v>
      </c>
      <c r="Q32" s="170" t="s">
        <v>1462</v>
      </c>
      <c r="R32" s="170"/>
      <c r="S32" s="170"/>
      <c r="T32" s="170" t="s">
        <v>7994</v>
      </c>
      <c r="U32" s="170" t="s">
        <v>8315</v>
      </c>
      <c r="V32" s="170" t="s">
        <v>8315</v>
      </c>
      <c r="W32" s="170" t="s">
        <v>53</v>
      </c>
      <c r="X32" s="170" t="s">
        <v>1462</v>
      </c>
      <c r="Y32" s="170" t="s">
        <v>1462</v>
      </c>
      <c r="Z32" s="170"/>
      <c r="AA32" s="170"/>
      <c r="AB32" s="170" t="s">
        <v>493</v>
      </c>
      <c r="AC32" s="170" t="s">
        <v>1462</v>
      </c>
      <c r="AD32" s="170" t="s">
        <v>8315</v>
      </c>
      <c r="AE32" s="170" t="s">
        <v>7998</v>
      </c>
      <c r="AF32" s="170" t="s">
        <v>255</v>
      </c>
      <c r="AG32" s="170" t="s">
        <v>493</v>
      </c>
      <c r="AH32" s="170" t="s">
        <v>1462</v>
      </c>
      <c r="AI32" s="170" t="s">
        <v>8026</v>
      </c>
      <c r="AJ32" s="170" t="s">
        <v>8324</v>
      </c>
      <c r="AK32" s="170" t="s">
        <v>8325</v>
      </c>
      <c r="AL32" s="170" t="s">
        <v>8005</v>
      </c>
      <c r="AM32" s="170" t="s">
        <v>8006</v>
      </c>
      <c r="AN32" s="170" t="s">
        <v>7998</v>
      </c>
      <c r="AO32" s="170" t="s">
        <v>8007</v>
      </c>
      <c r="AP32" s="170"/>
      <c r="AQ32" s="170" t="s">
        <v>8134</v>
      </c>
      <c r="AR32" s="170" t="s">
        <v>492</v>
      </c>
      <c r="AS32" s="283">
        <v>45586</v>
      </c>
      <c r="AT32" s="170" t="s">
        <v>1462</v>
      </c>
      <c r="AU32" s="170" t="s">
        <v>255</v>
      </c>
      <c r="AV32" s="170" t="s">
        <v>8126</v>
      </c>
      <c r="AW32" s="170" t="s">
        <v>8127</v>
      </c>
      <c r="AX32" s="170" t="s">
        <v>8128</v>
      </c>
      <c r="AY32" s="170" t="s">
        <v>7987</v>
      </c>
      <c r="AZ32" s="170" t="s">
        <v>69</v>
      </c>
      <c r="BA32" s="170" t="s">
        <v>680</v>
      </c>
      <c r="BB32" s="170" t="s">
        <v>206</v>
      </c>
      <c r="BC32" s="170" t="s">
        <v>8019</v>
      </c>
      <c r="BD32" s="170" t="s">
        <v>8083</v>
      </c>
      <c r="BE32" s="170" t="s">
        <v>1462</v>
      </c>
      <c r="BF32" s="170" t="s">
        <v>8009</v>
      </c>
      <c r="BG32" s="170" t="s">
        <v>8010</v>
      </c>
      <c r="BH32" s="170" t="s">
        <v>8032</v>
      </c>
      <c r="BI32" s="170" t="s">
        <v>1462</v>
      </c>
      <c r="BJ32" s="170" t="s">
        <v>8129</v>
      </c>
      <c r="BK32" s="170" t="s">
        <v>1462</v>
      </c>
      <c r="BL32" s="170"/>
      <c r="BM32" s="170"/>
      <c r="BN32" s="170" t="s">
        <v>8315</v>
      </c>
      <c r="BO32" s="170" t="s">
        <v>8315</v>
      </c>
      <c r="BP32" s="170" t="s">
        <v>53</v>
      </c>
      <c r="BQ32" s="170" t="s">
        <v>1462</v>
      </c>
      <c r="BR32" s="170" t="s">
        <v>1462</v>
      </c>
      <c r="BS32" s="170"/>
      <c r="BT32" s="170"/>
      <c r="BU32" s="170"/>
      <c r="BV32" s="170" t="s">
        <v>493</v>
      </c>
      <c r="BW32" s="170" t="s">
        <v>1462</v>
      </c>
      <c r="BX32" s="170" t="s">
        <v>8315</v>
      </c>
      <c r="BY32" s="170" t="s">
        <v>7998</v>
      </c>
      <c r="BZ32" s="170" t="s">
        <v>255</v>
      </c>
      <c r="CA32" s="170" t="s">
        <v>493</v>
      </c>
      <c r="CB32" s="170" t="s">
        <v>1462</v>
      </c>
      <c r="CC32" s="170"/>
      <c r="CD32" s="170"/>
      <c r="CE32" s="170"/>
      <c r="CF32" s="170"/>
      <c r="CG32" s="170"/>
      <c r="CH32" s="170"/>
      <c r="CI32" s="170"/>
      <c r="CJ32" s="170"/>
      <c r="CK32" s="170"/>
      <c r="CL32" s="170"/>
      <c r="CM32" s="170"/>
      <c r="CN32" s="170"/>
      <c r="CO32" s="170"/>
      <c r="CP32" s="170" t="s">
        <v>7994</v>
      </c>
      <c r="CQ32" s="170" t="s">
        <v>8135</v>
      </c>
      <c r="CR32" s="170" t="s">
        <v>8136</v>
      </c>
      <c r="CS32" s="283">
        <v>45587</v>
      </c>
      <c r="CT32" s="170" t="s">
        <v>8013</v>
      </c>
      <c r="CU32" s="170" t="s">
        <v>1462</v>
      </c>
      <c r="CV32" s="170"/>
      <c r="CW32" s="170"/>
      <c r="CX32" s="170"/>
      <c r="CY32" s="170"/>
      <c r="CZ32" s="170"/>
      <c r="DA32" s="170"/>
      <c r="DB32" s="170"/>
      <c r="DC32" s="170"/>
      <c r="DD32" s="170"/>
      <c r="DE32" s="170"/>
      <c r="DF32" s="170" t="s">
        <v>8014</v>
      </c>
      <c r="DG32" s="170" t="s">
        <v>8137</v>
      </c>
      <c r="DH32" s="159" t="str">
        <f t="shared" si="4"/>
        <v>辽宁</v>
      </c>
    </row>
    <row r="33" spans="1:112">
      <c r="A33" s="1" t="str">
        <f t="shared" si="1"/>
        <v>1396301022024000850,2024-10-21</v>
      </c>
      <c r="B33" t="s">
        <v>495</v>
      </c>
      <c r="C33" s="19" t="s">
        <v>481</v>
      </c>
      <c r="D33" t="s">
        <v>1462</v>
      </c>
      <c r="E33" t="s">
        <v>496</v>
      </c>
      <c r="F33" t="s">
        <v>1462</v>
      </c>
      <c r="G33" t="s">
        <v>8326</v>
      </c>
      <c r="H33" t="s">
        <v>8327</v>
      </c>
      <c r="I33" t="s">
        <v>7987</v>
      </c>
      <c r="J33" t="s">
        <v>355</v>
      </c>
      <c r="K33" t="s">
        <v>497</v>
      </c>
      <c r="L33" t="s">
        <v>8019</v>
      </c>
      <c r="M33" t="s">
        <v>8328</v>
      </c>
      <c r="N33" t="s">
        <v>1462</v>
      </c>
      <c r="O33" t="s">
        <v>1462</v>
      </c>
      <c r="P33" t="s">
        <v>8071</v>
      </c>
      <c r="Q33" t="s">
        <v>1462</v>
      </c>
      <c r="R33"/>
      <c r="S33"/>
      <c r="T33" t="s">
        <v>7994</v>
      </c>
      <c r="U33" t="s">
        <v>481</v>
      </c>
      <c r="V33" t="s">
        <v>481</v>
      </c>
      <c r="W33" t="s">
        <v>53</v>
      </c>
      <c r="X33" t="s">
        <v>8044</v>
      </c>
      <c r="Y33" t="s">
        <v>1462</v>
      </c>
      <c r="Z33"/>
      <c r="AA33"/>
      <c r="AB33" t="s">
        <v>498</v>
      </c>
      <c r="AC33" t="s">
        <v>1462</v>
      </c>
      <c r="AD33" t="s">
        <v>481</v>
      </c>
      <c r="AE33" t="s">
        <v>7998</v>
      </c>
      <c r="AF33" t="s">
        <v>1462</v>
      </c>
      <c r="AG33" t="s">
        <v>8329</v>
      </c>
      <c r="AH33" t="s">
        <v>1462</v>
      </c>
      <c r="AI33" t="s">
        <v>8026</v>
      </c>
      <c r="AJ33" t="s">
        <v>8330</v>
      </c>
      <c r="AK33" t="s">
        <v>8331</v>
      </c>
      <c r="AL33" t="s">
        <v>8005</v>
      </c>
      <c r="AM33" t="s">
        <v>8006</v>
      </c>
      <c r="AN33" t="s">
        <v>7998</v>
      </c>
      <c r="AO33"/>
      <c r="AP33"/>
      <c r="AQ33" t="s">
        <v>8332</v>
      </c>
      <c r="AR33" t="s">
        <v>495</v>
      </c>
      <c r="AS33" s="4">
        <v>45586</v>
      </c>
      <c r="AT33" t="s">
        <v>1462</v>
      </c>
      <c r="AU33" t="s">
        <v>496</v>
      </c>
      <c r="AV33" t="s">
        <v>1462</v>
      </c>
      <c r="AW33" t="s">
        <v>8326</v>
      </c>
      <c r="AX33" t="s">
        <v>8327</v>
      </c>
      <c r="AY33" t="s">
        <v>7987</v>
      </c>
      <c r="AZ33" t="s">
        <v>355</v>
      </c>
      <c r="BA33" t="s">
        <v>1587</v>
      </c>
      <c r="BB33" t="s">
        <v>497</v>
      </c>
      <c r="BC33" t="s">
        <v>8019</v>
      </c>
      <c r="BD33" t="s">
        <v>8328</v>
      </c>
      <c r="BE33" t="s">
        <v>1462</v>
      </c>
      <c r="BF33" t="s">
        <v>8009</v>
      </c>
      <c r="BG33" t="s">
        <v>8010</v>
      </c>
      <c r="BH33" t="s">
        <v>8032</v>
      </c>
      <c r="BI33" t="s">
        <v>1462</v>
      </c>
      <c r="BJ33" t="s">
        <v>8071</v>
      </c>
      <c r="BK33" t="s">
        <v>1462</v>
      </c>
      <c r="BL33"/>
      <c r="BM33"/>
      <c r="BN33" t="s">
        <v>481</v>
      </c>
      <c r="BO33" t="s">
        <v>481</v>
      </c>
      <c r="BP33" t="s">
        <v>53</v>
      </c>
      <c r="BQ33" t="s">
        <v>8044</v>
      </c>
      <c r="BR33" t="s">
        <v>1462</v>
      </c>
      <c r="BS33"/>
      <c r="BT33"/>
      <c r="BU33"/>
      <c r="BV33" t="s">
        <v>498</v>
      </c>
      <c r="BW33" t="s">
        <v>1462</v>
      </c>
      <c r="BX33" t="s">
        <v>481</v>
      </c>
      <c r="BY33" t="s">
        <v>7998</v>
      </c>
      <c r="BZ33" t="s">
        <v>1462</v>
      </c>
      <c r="CA33" t="s">
        <v>8329</v>
      </c>
      <c r="CB33" t="s">
        <v>1462</v>
      </c>
      <c r="CC33"/>
      <c r="CD33"/>
      <c r="CE33"/>
      <c r="CF33"/>
      <c r="CG33"/>
      <c r="CH33"/>
      <c r="CI33"/>
      <c r="CJ33"/>
      <c r="CK33"/>
      <c r="CL33"/>
      <c r="CM33"/>
      <c r="CN33"/>
      <c r="CO33"/>
      <c r="CP33" t="s">
        <v>7994</v>
      </c>
      <c r="CQ33" t="s">
        <v>8332</v>
      </c>
      <c r="CR33" t="s">
        <v>8333</v>
      </c>
      <c r="CS33" s="4">
        <v>45587</v>
      </c>
      <c r="CT33" t="s">
        <v>8013</v>
      </c>
      <c r="CU33" t="s">
        <v>1462</v>
      </c>
      <c r="CV33"/>
      <c r="CW33"/>
      <c r="CX33"/>
      <c r="CY33"/>
      <c r="CZ33"/>
      <c r="DA33"/>
      <c r="DB33"/>
      <c r="DC33"/>
      <c r="DD33"/>
      <c r="DE33"/>
      <c r="DF33" t="s">
        <v>8014</v>
      </c>
      <c r="DG33" t="s">
        <v>8334</v>
      </c>
      <c r="DH33" s="159" t="str">
        <f t="shared" si="4"/>
        <v>青海</v>
      </c>
    </row>
    <row r="34" spans="1:112">
      <c r="A34" s="1" t="str">
        <f t="shared" si="1"/>
        <v>1151511042024000361,2024-10-18</v>
      </c>
      <c r="B34" t="s">
        <v>501</v>
      </c>
      <c r="C34" s="19" t="s">
        <v>500</v>
      </c>
      <c r="D34" t="s">
        <v>1462</v>
      </c>
      <c r="E34" t="s">
        <v>502</v>
      </c>
      <c r="F34" t="s">
        <v>8335</v>
      </c>
      <c r="G34" t="s">
        <v>8336</v>
      </c>
      <c r="H34" t="s">
        <v>8337</v>
      </c>
      <c r="I34" t="s">
        <v>7987</v>
      </c>
      <c r="J34" t="s">
        <v>61</v>
      </c>
      <c r="K34" t="s">
        <v>503</v>
      </c>
      <c r="L34" t="s">
        <v>7988</v>
      </c>
      <c r="M34" t="s">
        <v>8338</v>
      </c>
      <c r="N34" t="s">
        <v>1462</v>
      </c>
      <c r="O34" t="s">
        <v>1462</v>
      </c>
      <c r="P34" t="s">
        <v>8339</v>
      </c>
      <c r="Q34" t="s">
        <v>1462</v>
      </c>
      <c r="R34" t="s">
        <v>8340</v>
      </c>
      <c r="S34"/>
      <c r="T34" t="s">
        <v>7994</v>
      </c>
      <c r="U34" t="s">
        <v>203</v>
      </c>
      <c r="V34" t="s">
        <v>203</v>
      </c>
      <c r="W34" t="s">
        <v>53</v>
      </c>
      <c r="X34" t="s">
        <v>8001</v>
      </c>
      <c r="Y34" t="s">
        <v>1462</v>
      </c>
      <c r="Z34"/>
      <c r="AA34"/>
      <c r="AB34" t="s">
        <v>201</v>
      </c>
      <c r="AC34" t="s">
        <v>8341</v>
      </c>
      <c r="AD34" t="s">
        <v>203</v>
      </c>
      <c r="AE34" t="s">
        <v>7998</v>
      </c>
      <c r="AF34" t="s">
        <v>8175</v>
      </c>
      <c r="AG34" t="s">
        <v>8342</v>
      </c>
      <c r="AH34" t="s">
        <v>8001</v>
      </c>
      <c r="AI34" t="s">
        <v>8002</v>
      </c>
      <c r="AJ34" t="s">
        <v>8343</v>
      </c>
      <c r="AK34" t="s">
        <v>8344</v>
      </c>
      <c r="AL34" t="s">
        <v>8005</v>
      </c>
      <c r="AM34" t="s">
        <v>8006</v>
      </c>
      <c r="AN34" t="s">
        <v>7998</v>
      </c>
      <c r="AO34" t="s">
        <v>8007</v>
      </c>
      <c r="AP34"/>
      <c r="AQ34" t="s">
        <v>8345</v>
      </c>
      <c r="AR34" t="s">
        <v>501</v>
      </c>
      <c r="AS34" s="4">
        <v>45583</v>
      </c>
      <c r="AT34" t="s">
        <v>1462</v>
      </c>
      <c r="AU34" t="s">
        <v>502</v>
      </c>
      <c r="AV34" t="s">
        <v>8335</v>
      </c>
      <c r="AW34" t="s">
        <v>8336</v>
      </c>
      <c r="AX34" t="s">
        <v>8337</v>
      </c>
      <c r="AY34" t="s">
        <v>7987</v>
      </c>
      <c r="AZ34" t="s">
        <v>61</v>
      </c>
      <c r="BA34" t="s">
        <v>503</v>
      </c>
      <c r="BB34"/>
      <c r="BC34" t="s">
        <v>7988</v>
      </c>
      <c r="BD34" t="s">
        <v>8338</v>
      </c>
      <c r="BE34" t="s">
        <v>1462</v>
      </c>
      <c r="BF34" t="s">
        <v>8009</v>
      </c>
      <c r="BG34" t="s">
        <v>8031</v>
      </c>
      <c r="BH34" t="s">
        <v>8032</v>
      </c>
      <c r="BI34" t="s">
        <v>1462</v>
      </c>
      <c r="BJ34" t="s">
        <v>8339</v>
      </c>
      <c r="BK34" t="s">
        <v>1462</v>
      </c>
      <c r="BL34" t="s">
        <v>8340</v>
      </c>
      <c r="BM34"/>
      <c r="BN34" t="s">
        <v>203</v>
      </c>
      <c r="BO34" t="s">
        <v>203</v>
      </c>
      <c r="BP34" t="s">
        <v>53</v>
      </c>
      <c r="BQ34" t="s">
        <v>8001</v>
      </c>
      <c r="BR34" t="s">
        <v>1462</v>
      </c>
      <c r="BS34"/>
      <c r="BT34"/>
      <c r="BU34"/>
      <c r="BV34" t="s">
        <v>201</v>
      </c>
      <c r="BW34" t="s">
        <v>8341</v>
      </c>
      <c r="BX34" t="s">
        <v>203</v>
      </c>
      <c r="BY34" t="s">
        <v>7998</v>
      </c>
      <c r="BZ34" t="s">
        <v>8175</v>
      </c>
      <c r="CA34" t="s">
        <v>8342</v>
      </c>
      <c r="CB34" t="s">
        <v>8001</v>
      </c>
      <c r="CC34"/>
      <c r="CD34"/>
      <c r="CE34"/>
      <c r="CF34"/>
      <c r="CG34"/>
      <c r="CH34"/>
      <c r="CI34"/>
      <c r="CJ34"/>
      <c r="CK34"/>
      <c r="CL34"/>
      <c r="CM34"/>
      <c r="CN34"/>
      <c r="CO34"/>
      <c r="CP34" t="s">
        <v>7994</v>
      </c>
      <c r="CQ34" t="s">
        <v>8093</v>
      </c>
      <c r="CR34" t="s">
        <v>8094</v>
      </c>
      <c r="CS34" s="4">
        <v>45587</v>
      </c>
      <c r="CT34" t="s">
        <v>8013</v>
      </c>
      <c r="CU34" t="s">
        <v>1462</v>
      </c>
      <c r="CV34"/>
      <c r="CW34"/>
      <c r="CX34"/>
      <c r="CY34"/>
      <c r="CZ34"/>
      <c r="DA34"/>
      <c r="DB34"/>
      <c r="DC34"/>
      <c r="DD34"/>
      <c r="DE34"/>
      <c r="DF34" t="s">
        <v>8014</v>
      </c>
      <c r="DG34" t="s">
        <v>8346</v>
      </c>
      <c r="DH34" s="159" t="str">
        <f t="shared" si="4"/>
        <v>内蒙古</v>
      </c>
    </row>
    <row r="35" spans="1:112">
      <c r="A35" s="1" t="str">
        <f t="shared" si="1"/>
        <v>1386212012024000258,2024-10-19</v>
      </c>
      <c r="B35" t="s">
        <v>506</v>
      </c>
      <c r="C35" s="19" t="s">
        <v>505</v>
      </c>
      <c r="D35" t="s">
        <v>1462</v>
      </c>
      <c r="E35" t="s">
        <v>507</v>
      </c>
      <c r="F35" t="s">
        <v>8347</v>
      </c>
      <c r="G35" t="s">
        <v>8348</v>
      </c>
      <c r="H35" t="s">
        <v>8349</v>
      </c>
      <c r="I35" t="s">
        <v>7987</v>
      </c>
      <c r="J35" t="s">
        <v>140</v>
      </c>
      <c r="K35" t="s">
        <v>306</v>
      </c>
      <c r="L35" t="s">
        <v>7988</v>
      </c>
      <c r="M35" t="s">
        <v>8350</v>
      </c>
      <c r="N35" t="s">
        <v>1462</v>
      </c>
      <c r="O35" t="s">
        <v>1462</v>
      </c>
      <c r="P35" t="s">
        <v>8351</v>
      </c>
      <c r="Q35" t="s">
        <v>1462</v>
      </c>
      <c r="R35" t="s">
        <v>8352</v>
      </c>
      <c r="S35"/>
      <c r="T35" t="s">
        <v>7994</v>
      </c>
      <c r="U35" t="s">
        <v>375</v>
      </c>
      <c r="V35" t="s">
        <v>375</v>
      </c>
      <c r="W35" t="s">
        <v>53</v>
      </c>
      <c r="X35" t="s">
        <v>1462</v>
      </c>
      <c r="Y35" t="s">
        <v>1462</v>
      </c>
      <c r="Z35"/>
      <c r="AA35"/>
      <c r="AB35" t="s">
        <v>207</v>
      </c>
      <c r="AC35" t="s">
        <v>8353</v>
      </c>
      <c r="AD35" t="s">
        <v>375</v>
      </c>
      <c r="AE35" t="s">
        <v>7998</v>
      </c>
      <c r="AF35" t="s">
        <v>1462</v>
      </c>
      <c r="AG35" t="s">
        <v>8354</v>
      </c>
      <c r="AH35" t="s">
        <v>1462</v>
      </c>
      <c r="AI35" t="s">
        <v>8355</v>
      </c>
      <c r="AJ35" t="s">
        <v>8356</v>
      </c>
      <c r="AK35" t="s">
        <v>8357</v>
      </c>
      <c r="AL35" t="s">
        <v>8005</v>
      </c>
      <c r="AM35" t="s">
        <v>8006</v>
      </c>
      <c r="AN35" t="s">
        <v>7998</v>
      </c>
      <c r="AO35" t="s">
        <v>8074</v>
      </c>
      <c r="AP35"/>
      <c r="AQ35" t="s">
        <v>8358</v>
      </c>
      <c r="AR35" t="s">
        <v>506</v>
      </c>
      <c r="AS35" s="4">
        <v>45584</v>
      </c>
      <c r="AT35" t="s">
        <v>1462</v>
      </c>
      <c r="AU35" t="s">
        <v>507</v>
      </c>
      <c r="AV35" t="s">
        <v>8347</v>
      </c>
      <c r="AW35" t="s">
        <v>8348</v>
      </c>
      <c r="AX35" t="s">
        <v>8349</v>
      </c>
      <c r="AY35" t="s">
        <v>7987</v>
      </c>
      <c r="AZ35" t="s">
        <v>140</v>
      </c>
      <c r="BA35" t="s">
        <v>306</v>
      </c>
      <c r="BB35"/>
      <c r="BC35" t="s">
        <v>7988</v>
      </c>
      <c r="BD35" t="s">
        <v>8350</v>
      </c>
      <c r="BE35" t="s">
        <v>1462</v>
      </c>
      <c r="BF35" t="s">
        <v>8009</v>
      </c>
      <c r="BG35" t="s">
        <v>8010</v>
      </c>
      <c r="BH35" t="s">
        <v>8032</v>
      </c>
      <c r="BI35" t="s">
        <v>1462</v>
      </c>
      <c r="BJ35" t="s">
        <v>8351</v>
      </c>
      <c r="BK35" t="s">
        <v>1462</v>
      </c>
      <c r="BL35" t="s">
        <v>8352</v>
      </c>
      <c r="BM35"/>
      <c r="BN35" t="s">
        <v>375</v>
      </c>
      <c r="BO35" t="s">
        <v>375</v>
      </c>
      <c r="BP35" t="s">
        <v>53</v>
      </c>
      <c r="BQ35" t="s">
        <v>1462</v>
      </c>
      <c r="BR35" t="s">
        <v>1462</v>
      </c>
      <c r="BS35"/>
      <c r="BT35"/>
      <c r="BU35"/>
      <c r="BV35" t="s">
        <v>207</v>
      </c>
      <c r="BW35" t="s">
        <v>8353</v>
      </c>
      <c r="BX35" t="s">
        <v>375</v>
      </c>
      <c r="BY35" t="s">
        <v>7998</v>
      </c>
      <c r="BZ35" t="s">
        <v>1462</v>
      </c>
      <c r="CA35" t="s">
        <v>8354</v>
      </c>
      <c r="CB35" t="s">
        <v>1462</v>
      </c>
      <c r="CC35"/>
      <c r="CD35"/>
      <c r="CE35"/>
      <c r="CF35"/>
      <c r="CG35"/>
      <c r="CH35"/>
      <c r="CI35"/>
      <c r="CJ35"/>
      <c r="CK35"/>
      <c r="CL35"/>
      <c r="CM35"/>
      <c r="CN35"/>
      <c r="CO35"/>
      <c r="CP35" t="s">
        <v>7994</v>
      </c>
      <c r="CQ35" t="s">
        <v>8359</v>
      </c>
      <c r="CR35" t="s">
        <v>8360</v>
      </c>
      <c r="CS35" s="4">
        <v>45586</v>
      </c>
      <c r="CT35" t="s">
        <v>8013</v>
      </c>
      <c r="CU35" t="s">
        <v>1462</v>
      </c>
      <c r="CV35"/>
      <c r="CW35"/>
      <c r="CX35"/>
      <c r="CY35"/>
      <c r="CZ35"/>
      <c r="DA35"/>
      <c r="DB35"/>
      <c r="DC35"/>
      <c r="DD35"/>
      <c r="DE35"/>
      <c r="DF35" t="s">
        <v>8014</v>
      </c>
      <c r="DG35" t="s">
        <v>8361</v>
      </c>
      <c r="DH35" s="159" t="str">
        <f t="shared" si="4"/>
        <v>甘肃</v>
      </c>
    </row>
    <row r="36" spans="1:112">
      <c r="A36" s="1" t="str">
        <f t="shared" si="1"/>
        <v>1213309042024000166,2024-10-18</v>
      </c>
      <c r="B36" t="s">
        <v>520</v>
      </c>
      <c r="C36" s="19" t="s">
        <v>500</v>
      </c>
      <c r="D36" t="s">
        <v>1462</v>
      </c>
      <c r="E36" t="s">
        <v>521</v>
      </c>
      <c r="F36" t="s">
        <v>8362</v>
      </c>
      <c r="G36" t="s">
        <v>8363</v>
      </c>
      <c r="H36" t="s">
        <v>8364</v>
      </c>
      <c r="I36" t="s">
        <v>7987</v>
      </c>
      <c r="J36" t="s">
        <v>61</v>
      </c>
      <c r="K36" t="s">
        <v>335</v>
      </c>
      <c r="L36" t="s">
        <v>7988</v>
      </c>
      <c r="M36" t="s">
        <v>3247</v>
      </c>
      <c r="N36" t="s">
        <v>1462</v>
      </c>
      <c r="O36" t="s">
        <v>1462</v>
      </c>
      <c r="P36" t="s">
        <v>8365</v>
      </c>
      <c r="Q36" t="s">
        <v>1462</v>
      </c>
      <c r="R36" t="s">
        <v>8366</v>
      </c>
      <c r="S36" t="s">
        <v>8367</v>
      </c>
      <c r="T36" t="s">
        <v>7994</v>
      </c>
      <c r="U36" t="s">
        <v>46</v>
      </c>
      <c r="V36" t="s">
        <v>46</v>
      </c>
      <c r="W36" t="s">
        <v>53</v>
      </c>
      <c r="X36" t="s">
        <v>8368</v>
      </c>
      <c r="Y36" t="s">
        <v>1462</v>
      </c>
      <c r="Z36"/>
      <c r="AA36" t="s">
        <v>8252</v>
      </c>
      <c r="AB36" t="s">
        <v>522</v>
      </c>
      <c r="AC36" t="s">
        <v>1462</v>
      </c>
      <c r="AD36" t="s">
        <v>8366</v>
      </c>
      <c r="AE36" t="s">
        <v>7998</v>
      </c>
      <c r="AF36" t="s">
        <v>1462</v>
      </c>
      <c r="AG36" t="s">
        <v>8369</v>
      </c>
      <c r="AH36" t="s">
        <v>1462</v>
      </c>
      <c r="AI36" t="s">
        <v>8002</v>
      </c>
      <c r="AJ36" t="s">
        <v>8370</v>
      </c>
      <c r="AK36" t="s">
        <v>8371</v>
      </c>
      <c r="AL36" t="s">
        <v>8005</v>
      </c>
      <c r="AM36" t="s">
        <v>8006</v>
      </c>
      <c r="AN36" t="s">
        <v>7998</v>
      </c>
      <c r="AO36" t="s">
        <v>8074</v>
      </c>
      <c r="AP36"/>
      <c r="AQ36" t="s">
        <v>8372</v>
      </c>
      <c r="AR36" t="s">
        <v>520</v>
      </c>
      <c r="AS36" s="4">
        <v>45583</v>
      </c>
      <c r="AT36" t="s">
        <v>1462</v>
      </c>
      <c r="AU36" t="s">
        <v>521</v>
      </c>
      <c r="AV36" t="s">
        <v>8362</v>
      </c>
      <c r="AW36" t="s">
        <v>8363</v>
      </c>
      <c r="AX36" t="s">
        <v>8364</v>
      </c>
      <c r="AY36" t="s">
        <v>7987</v>
      </c>
      <c r="AZ36" t="s">
        <v>61</v>
      </c>
      <c r="BA36" t="s">
        <v>335</v>
      </c>
      <c r="BB36"/>
      <c r="BC36" t="s">
        <v>7988</v>
      </c>
      <c r="BD36" t="s">
        <v>3247</v>
      </c>
      <c r="BE36" t="s">
        <v>1462</v>
      </c>
      <c r="BF36" t="s">
        <v>8009</v>
      </c>
      <c r="BG36" t="s">
        <v>8010</v>
      </c>
      <c r="BH36" t="s">
        <v>8032</v>
      </c>
      <c r="BI36" t="s">
        <v>1462</v>
      </c>
      <c r="BJ36" t="s">
        <v>8365</v>
      </c>
      <c r="BK36" t="s">
        <v>1462</v>
      </c>
      <c r="BL36" t="s">
        <v>8366</v>
      </c>
      <c r="BM36" t="s">
        <v>8367</v>
      </c>
      <c r="BN36" t="s">
        <v>46</v>
      </c>
      <c r="BO36" t="s">
        <v>46</v>
      </c>
      <c r="BP36" t="s">
        <v>53</v>
      </c>
      <c r="BQ36" t="s">
        <v>8368</v>
      </c>
      <c r="BR36" t="s">
        <v>1462</v>
      </c>
      <c r="BS36"/>
      <c r="BT36"/>
      <c r="BU36" t="s">
        <v>8252</v>
      </c>
      <c r="BV36" t="s">
        <v>522</v>
      </c>
      <c r="BW36" t="s">
        <v>1462</v>
      </c>
      <c r="BX36" t="s">
        <v>8366</v>
      </c>
      <c r="BY36" t="s">
        <v>7998</v>
      </c>
      <c r="BZ36" t="s">
        <v>1462</v>
      </c>
      <c r="CA36" t="s">
        <v>8369</v>
      </c>
      <c r="CB36" t="s">
        <v>1462</v>
      </c>
      <c r="CC36"/>
      <c r="CD36"/>
      <c r="CE36"/>
      <c r="CF36"/>
      <c r="CG36"/>
      <c r="CH36"/>
      <c r="CI36"/>
      <c r="CJ36"/>
      <c r="CK36"/>
      <c r="CL36"/>
      <c r="CM36"/>
      <c r="CN36"/>
      <c r="CO36"/>
      <c r="CP36" t="s">
        <v>7994</v>
      </c>
      <c r="CQ36" t="s">
        <v>8373</v>
      </c>
      <c r="CR36" t="s">
        <v>8374</v>
      </c>
      <c r="CS36" s="4">
        <v>45587</v>
      </c>
      <c r="CT36" t="s">
        <v>8013</v>
      </c>
      <c r="CU36" t="s">
        <v>1462</v>
      </c>
      <c r="CV36"/>
      <c r="CW36"/>
      <c r="CX36"/>
      <c r="CY36"/>
      <c r="CZ36"/>
      <c r="DA36"/>
      <c r="DB36"/>
      <c r="DC36"/>
      <c r="DD36"/>
      <c r="DE36"/>
      <c r="DF36" t="s">
        <v>8014</v>
      </c>
      <c r="DG36" t="s">
        <v>8375</v>
      </c>
      <c r="DH36" s="159" t="str">
        <f t="shared" si="4"/>
        <v>浙江</v>
      </c>
    </row>
    <row r="37" spans="1:112">
      <c r="A37" s="1" t="str">
        <f t="shared" si="1"/>
        <v>1233506992024000046,2024-10-23</v>
      </c>
      <c r="B37" t="s">
        <v>525</v>
      </c>
      <c r="C37" s="19" t="s">
        <v>524</v>
      </c>
      <c r="D37" t="s">
        <v>1462</v>
      </c>
      <c r="E37" t="s">
        <v>526</v>
      </c>
      <c r="F37" t="s">
        <v>8376</v>
      </c>
      <c r="G37" t="s">
        <v>8377</v>
      </c>
      <c r="H37" t="s">
        <v>8378</v>
      </c>
      <c r="I37" t="s">
        <v>7987</v>
      </c>
      <c r="J37" t="s">
        <v>527</v>
      </c>
      <c r="K37" t="s">
        <v>117</v>
      </c>
      <c r="L37" t="s">
        <v>7988</v>
      </c>
      <c r="M37" t="s">
        <v>8379</v>
      </c>
      <c r="N37" t="s">
        <v>8040</v>
      </c>
      <c r="O37" t="s">
        <v>8380</v>
      </c>
      <c r="P37" t="s">
        <v>8381</v>
      </c>
      <c r="Q37" t="s">
        <v>8040</v>
      </c>
      <c r="R37" t="s">
        <v>8382</v>
      </c>
      <c r="S37" t="s">
        <v>8383</v>
      </c>
      <c r="T37" t="s">
        <v>7994</v>
      </c>
      <c r="U37" t="s">
        <v>8384</v>
      </c>
      <c r="V37" t="s">
        <v>8384</v>
      </c>
      <c r="W37" t="s">
        <v>53</v>
      </c>
      <c r="X37" t="s">
        <v>8001</v>
      </c>
      <c r="Y37" t="s">
        <v>1462</v>
      </c>
      <c r="Z37"/>
      <c r="AA37" t="s">
        <v>8047</v>
      </c>
      <c r="AB37" t="s">
        <v>528</v>
      </c>
      <c r="AC37" t="s">
        <v>8385</v>
      </c>
      <c r="AD37" t="s">
        <v>8384</v>
      </c>
      <c r="AE37" t="s">
        <v>7998</v>
      </c>
      <c r="AF37" t="s">
        <v>526</v>
      </c>
      <c r="AG37" t="s">
        <v>8386</v>
      </c>
      <c r="AH37" t="s">
        <v>8001</v>
      </c>
      <c r="AI37" t="s">
        <v>8026</v>
      </c>
      <c r="AJ37" t="s">
        <v>8387</v>
      </c>
      <c r="AK37" t="s">
        <v>8388</v>
      </c>
      <c r="AL37" t="s">
        <v>8005</v>
      </c>
      <c r="AM37" t="s">
        <v>8006</v>
      </c>
      <c r="AN37" t="s">
        <v>7998</v>
      </c>
      <c r="AO37" t="s">
        <v>8389</v>
      </c>
      <c r="AP37"/>
      <c r="AQ37" t="s">
        <v>8390</v>
      </c>
      <c r="AR37" t="s">
        <v>525</v>
      </c>
      <c r="AS37" s="4">
        <v>45588</v>
      </c>
      <c r="AT37" t="s">
        <v>1462</v>
      </c>
      <c r="AU37" t="s">
        <v>526</v>
      </c>
      <c r="AV37" t="s">
        <v>8376</v>
      </c>
      <c r="AW37" t="s">
        <v>8377</v>
      </c>
      <c r="AX37" t="s">
        <v>8378</v>
      </c>
      <c r="AY37" t="s">
        <v>7987</v>
      </c>
      <c r="AZ37" t="s">
        <v>69</v>
      </c>
      <c r="BA37" t="s">
        <v>117</v>
      </c>
      <c r="BB37"/>
      <c r="BC37" t="s">
        <v>7988</v>
      </c>
      <c r="BD37" t="s">
        <v>8379</v>
      </c>
      <c r="BE37" t="s">
        <v>8040</v>
      </c>
      <c r="BF37" t="s">
        <v>8009</v>
      </c>
      <c r="BG37" t="s">
        <v>8010</v>
      </c>
      <c r="BH37" t="s">
        <v>8032</v>
      </c>
      <c r="BI37" t="s">
        <v>8380</v>
      </c>
      <c r="BJ37" t="s">
        <v>8381</v>
      </c>
      <c r="BK37" t="s">
        <v>8040</v>
      </c>
      <c r="BL37" t="s">
        <v>8382</v>
      </c>
      <c r="BM37" t="s">
        <v>8383</v>
      </c>
      <c r="BN37" t="s">
        <v>8384</v>
      </c>
      <c r="BO37" t="s">
        <v>8384</v>
      </c>
      <c r="BP37" t="s">
        <v>53</v>
      </c>
      <c r="BQ37" t="s">
        <v>8001</v>
      </c>
      <c r="BR37" t="s">
        <v>1462</v>
      </c>
      <c r="BS37"/>
      <c r="BT37"/>
      <c r="BU37" t="s">
        <v>8047</v>
      </c>
      <c r="BV37" t="s">
        <v>528</v>
      </c>
      <c r="BW37" t="s">
        <v>8385</v>
      </c>
      <c r="BX37" t="s">
        <v>8384</v>
      </c>
      <c r="BY37" t="s">
        <v>7998</v>
      </c>
      <c r="BZ37" t="s">
        <v>526</v>
      </c>
      <c r="CA37" t="s">
        <v>8386</v>
      </c>
      <c r="CB37" t="s">
        <v>8001</v>
      </c>
      <c r="CC37"/>
      <c r="CD37"/>
      <c r="CE37"/>
      <c r="CF37"/>
      <c r="CG37"/>
      <c r="CH37"/>
      <c r="CI37"/>
      <c r="CJ37"/>
      <c r="CK37"/>
      <c r="CL37"/>
      <c r="CM37"/>
      <c r="CN37"/>
      <c r="CO37"/>
      <c r="CP37" t="s">
        <v>7994</v>
      </c>
      <c r="CQ37" t="s">
        <v>8391</v>
      </c>
      <c r="CR37" t="s">
        <v>8392</v>
      </c>
      <c r="CS37" s="4">
        <v>45588</v>
      </c>
      <c r="CT37" t="s">
        <v>8013</v>
      </c>
      <c r="CU37" t="s">
        <v>1462</v>
      </c>
      <c r="CV37"/>
      <c r="CW37"/>
      <c r="CX37"/>
      <c r="CY37"/>
      <c r="CZ37"/>
      <c r="DA37"/>
      <c r="DB37"/>
      <c r="DC37"/>
      <c r="DD37"/>
      <c r="DE37"/>
      <c r="DF37" t="s">
        <v>8014</v>
      </c>
      <c r="DG37" t="s">
        <v>8393</v>
      </c>
      <c r="DH37" s="159" t="str">
        <f t="shared" si="4"/>
        <v>福建</v>
      </c>
    </row>
    <row r="38" spans="1:112">
      <c r="A38" s="1" t="str">
        <f t="shared" si="1"/>
        <v>1304513062024000088,2024-10-24</v>
      </c>
      <c r="B38" s="170" t="s">
        <v>590</v>
      </c>
      <c r="C38" s="229" t="s">
        <v>589</v>
      </c>
      <c r="D38" s="170" t="s">
        <v>1462</v>
      </c>
      <c r="E38" s="170" t="s">
        <v>591</v>
      </c>
      <c r="F38" s="170" t="s">
        <v>1462</v>
      </c>
      <c r="G38" s="170" t="s">
        <v>8394</v>
      </c>
      <c r="H38" s="170" t="s">
        <v>8395</v>
      </c>
      <c r="I38" s="170" t="s">
        <v>7987</v>
      </c>
      <c r="J38" s="170" t="s">
        <v>592</v>
      </c>
      <c r="K38" s="170" t="s">
        <v>593</v>
      </c>
      <c r="L38" s="170" t="s">
        <v>8019</v>
      </c>
      <c r="M38" s="170" t="s">
        <v>8396</v>
      </c>
      <c r="N38" s="170" t="s">
        <v>77</v>
      </c>
      <c r="O38" s="170" t="s">
        <v>1462</v>
      </c>
      <c r="P38" s="170" t="s">
        <v>8397</v>
      </c>
      <c r="Q38" s="170" t="s">
        <v>8071</v>
      </c>
      <c r="R38" s="170"/>
      <c r="S38" s="170"/>
      <c r="T38" s="170" t="s">
        <v>7994</v>
      </c>
      <c r="U38" s="170" t="s">
        <v>8398</v>
      </c>
      <c r="V38" s="170" t="s">
        <v>8398</v>
      </c>
      <c r="W38" s="170" t="s">
        <v>53</v>
      </c>
      <c r="X38" s="170" t="s">
        <v>8001</v>
      </c>
      <c r="Y38" s="170" t="s">
        <v>1462</v>
      </c>
      <c r="Z38" s="170"/>
      <c r="AA38" s="170"/>
      <c r="AB38" s="170" t="s">
        <v>594</v>
      </c>
      <c r="AC38" s="170" t="s">
        <v>1462</v>
      </c>
      <c r="AD38" s="170" t="s">
        <v>8398</v>
      </c>
      <c r="AE38" s="170" t="s">
        <v>7998</v>
      </c>
      <c r="AF38" s="170" t="s">
        <v>8399</v>
      </c>
      <c r="AG38" s="170" t="s">
        <v>8400</v>
      </c>
      <c r="AH38" s="170" t="s">
        <v>1462</v>
      </c>
      <c r="AI38" s="170" t="s">
        <v>8002</v>
      </c>
      <c r="AJ38" s="170" t="s">
        <v>594</v>
      </c>
      <c r="AK38" s="170" t="s">
        <v>8401</v>
      </c>
      <c r="AL38" s="170" t="s">
        <v>8005</v>
      </c>
      <c r="AM38" s="170" t="s">
        <v>8006</v>
      </c>
      <c r="AN38" s="170" t="s">
        <v>7998</v>
      </c>
      <c r="AO38" s="170"/>
      <c r="AP38" s="170"/>
      <c r="AQ38" s="170" t="s">
        <v>8402</v>
      </c>
      <c r="AR38" s="170" t="s">
        <v>590</v>
      </c>
      <c r="AS38" s="283">
        <v>45589</v>
      </c>
      <c r="AT38" s="170" t="s">
        <v>1462</v>
      </c>
      <c r="AU38" s="170" t="s">
        <v>591</v>
      </c>
      <c r="AV38" s="170" t="s">
        <v>1462</v>
      </c>
      <c r="AW38" s="170" t="s">
        <v>8394</v>
      </c>
      <c r="AX38" s="170" t="s">
        <v>8395</v>
      </c>
      <c r="AY38" s="170" t="s">
        <v>7987</v>
      </c>
      <c r="AZ38" s="170" t="s">
        <v>592</v>
      </c>
      <c r="BA38" s="170" t="s">
        <v>8403</v>
      </c>
      <c r="BB38" s="170" t="s">
        <v>593</v>
      </c>
      <c r="BC38" s="170" t="s">
        <v>8019</v>
      </c>
      <c r="BD38" s="170" t="s">
        <v>8396</v>
      </c>
      <c r="BE38" s="170" t="s">
        <v>77</v>
      </c>
      <c r="BF38" s="170" t="s">
        <v>8009</v>
      </c>
      <c r="BG38" s="170" t="s">
        <v>8031</v>
      </c>
      <c r="BH38" s="170" t="s">
        <v>8076</v>
      </c>
      <c r="BI38" s="170" t="s">
        <v>1462</v>
      </c>
      <c r="BJ38" s="170" t="s">
        <v>8397</v>
      </c>
      <c r="BK38" s="170" t="s">
        <v>8071</v>
      </c>
      <c r="BL38" s="170"/>
      <c r="BM38" s="170"/>
      <c r="BN38" s="170" t="s">
        <v>8398</v>
      </c>
      <c r="BO38" s="170" t="s">
        <v>8398</v>
      </c>
      <c r="BP38" s="170" t="s">
        <v>53</v>
      </c>
      <c r="BQ38" s="170" t="s">
        <v>8001</v>
      </c>
      <c r="BR38" s="170" t="s">
        <v>1462</v>
      </c>
      <c r="BS38" s="170"/>
      <c r="BT38" s="170"/>
      <c r="BU38" s="170"/>
      <c r="BV38" s="170" t="s">
        <v>594</v>
      </c>
      <c r="BW38" s="170" t="s">
        <v>1462</v>
      </c>
      <c r="BX38" s="170" t="s">
        <v>8398</v>
      </c>
      <c r="BY38" s="170" t="s">
        <v>7998</v>
      </c>
      <c r="BZ38" s="170" t="s">
        <v>8399</v>
      </c>
      <c r="CA38" s="170" t="s">
        <v>8400</v>
      </c>
      <c r="CB38" s="170" t="s">
        <v>1462</v>
      </c>
      <c r="CC38" s="170"/>
      <c r="CD38" s="170"/>
      <c r="CE38" s="170"/>
      <c r="CF38" s="170"/>
      <c r="CG38" s="170"/>
      <c r="CH38" s="170"/>
      <c r="CI38" s="170"/>
      <c r="CJ38" s="170"/>
      <c r="CK38" s="170"/>
      <c r="CL38" s="170"/>
      <c r="CM38" s="170"/>
      <c r="CN38" s="170"/>
      <c r="CO38" s="170"/>
      <c r="CP38" s="170" t="s">
        <v>7994</v>
      </c>
      <c r="CQ38" s="170" t="s">
        <v>8404</v>
      </c>
      <c r="CR38" s="170" t="s">
        <v>8405</v>
      </c>
      <c r="CS38" s="283">
        <v>45589</v>
      </c>
      <c r="CT38" s="170" t="s">
        <v>8013</v>
      </c>
      <c r="CU38" s="170" t="s">
        <v>1462</v>
      </c>
      <c r="CV38" s="170"/>
      <c r="CW38" s="170"/>
      <c r="CX38" s="170"/>
      <c r="CY38" s="170"/>
      <c r="CZ38" s="170"/>
      <c r="DA38" s="170"/>
      <c r="DB38" s="170"/>
      <c r="DC38" s="170"/>
      <c r="DD38" s="170"/>
      <c r="DE38" s="170"/>
      <c r="DF38" s="170" t="s">
        <v>8014</v>
      </c>
      <c r="DG38" s="170" t="s">
        <v>8406</v>
      </c>
      <c r="DH38" s="159" t="str">
        <f t="shared" si="4"/>
        <v>广西壮族自治区崇左</v>
      </c>
    </row>
    <row r="39" spans="1:112">
      <c r="A39" s="1" t="str">
        <f t="shared" si="1"/>
        <v>1355310002024000490,2024-10-25</v>
      </c>
      <c r="B39" t="s">
        <v>604</v>
      </c>
      <c r="C39" s="19" t="s">
        <v>603</v>
      </c>
      <c r="D39" t="s">
        <v>1462</v>
      </c>
      <c r="E39" t="s">
        <v>605</v>
      </c>
      <c r="F39" t="s">
        <v>1462</v>
      </c>
      <c r="G39" t="s">
        <v>8407</v>
      </c>
      <c r="H39" t="s">
        <v>8408</v>
      </c>
      <c r="I39" t="s">
        <v>7987</v>
      </c>
      <c r="J39" t="s">
        <v>606</v>
      </c>
      <c r="K39" t="s">
        <v>607</v>
      </c>
      <c r="L39" t="s">
        <v>7988</v>
      </c>
      <c r="M39" t="s">
        <v>1462</v>
      </c>
      <c r="N39" t="s">
        <v>1462</v>
      </c>
      <c r="O39" t="s">
        <v>8409</v>
      </c>
      <c r="P39" t="s">
        <v>1462</v>
      </c>
      <c r="Q39" t="s">
        <v>1462</v>
      </c>
      <c r="R39" t="s">
        <v>8410</v>
      </c>
      <c r="S39" t="s">
        <v>1441</v>
      </c>
      <c r="T39" t="s">
        <v>7994</v>
      </c>
      <c r="U39" t="s">
        <v>8411</v>
      </c>
      <c r="V39" t="s">
        <v>8411</v>
      </c>
      <c r="W39" t="s">
        <v>53</v>
      </c>
      <c r="X39" t="s">
        <v>8412</v>
      </c>
      <c r="Y39" t="s">
        <v>1462</v>
      </c>
      <c r="Z39"/>
      <c r="AA39"/>
      <c r="AB39" t="s">
        <v>608</v>
      </c>
      <c r="AC39" t="s">
        <v>1462</v>
      </c>
      <c r="AD39" t="s">
        <v>8411</v>
      </c>
      <c r="AE39" t="s">
        <v>7998</v>
      </c>
      <c r="AF39" t="s">
        <v>1462</v>
      </c>
      <c r="AG39" t="s">
        <v>8413</v>
      </c>
      <c r="AH39" t="s">
        <v>1462</v>
      </c>
      <c r="AI39" t="s">
        <v>8026</v>
      </c>
      <c r="AJ39" t="s">
        <v>1462</v>
      </c>
      <c r="AK39" t="s">
        <v>8414</v>
      </c>
      <c r="AL39" t="s">
        <v>8005</v>
      </c>
      <c r="AM39" t="s">
        <v>8006</v>
      </c>
      <c r="AN39" t="s">
        <v>7998</v>
      </c>
      <c r="AO39"/>
      <c r="AP39"/>
      <c r="AQ39" t="s">
        <v>8415</v>
      </c>
      <c r="AR39" t="s">
        <v>604</v>
      </c>
      <c r="AS39" s="4">
        <v>45590</v>
      </c>
      <c r="AT39" t="s">
        <v>1462</v>
      </c>
      <c r="AU39" t="s">
        <v>605</v>
      </c>
      <c r="AV39" t="s">
        <v>1462</v>
      </c>
      <c r="AW39" t="s">
        <v>8407</v>
      </c>
      <c r="AX39" t="s">
        <v>8408</v>
      </c>
      <c r="AY39" t="s">
        <v>7987</v>
      </c>
      <c r="AZ39" t="s">
        <v>811</v>
      </c>
      <c r="BA39" t="s">
        <v>607</v>
      </c>
      <c r="BB39"/>
      <c r="BC39" t="s">
        <v>7988</v>
      </c>
      <c r="BD39" t="s">
        <v>1462</v>
      </c>
      <c r="BE39" t="s">
        <v>1462</v>
      </c>
      <c r="BF39" t="s">
        <v>8009</v>
      </c>
      <c r="BG39" t="s">
        <v>8010</v>
      </c>
      <c r="BH39" t="s">
        <v>8076</v>
      </c>
      <c r="BI39" t="s">
        <v>8409</v>
      </c>
      <c r="BJ39" t="s">
        <v>1462</v>
      </c>
      <c r="BK39" t="s">
        <v>1462</v>
      </c>
      <c r="BL39" t="s">
        <v>8410</v>
      </c>
      <c r="BM39" t="s">
        <v>1441</v>
      </c>
      <c r="BN39" t="s">
        <v>8411</v>
      </c>
      <c r="BO39" t="s">
        <v>8411</v>
      </c>
      <c r="BP39" t="s">
        <v>53</v>
      </c>
      <c r="BQ39" t="s">
        <v>8412</v>
      </c>
      <c r="BR39" t="s">
        <v>1462</v>
      </c>
      <c r="BS39"/>
      <c r="BT39"/>
      <c r="BU39"/>
      <c r="BV39" t="s">
        <v>608</v>
      </c>
      <c r="BW39" t="s">
        <v>1462</v>
      </c>
      <c r="BX39" t="s">
        <v>8411</v>
      </c>
      <c r="BY39" t="s">
        <v>7998</v>
      </c>
      <c r="BZ39" t="s">
        <v>1462</v>
      </c>
      <c r="CA39" t="s">
        <v>8413</v>
      </c>
      <c r="CB39" t="s">
        <v>1462</v>
      </c>
      <c r="CC39"/>
      <c r="CD39"/>
      <c r="CE39"/>
      <c r="CF39"/>
      <c r="CG39"/>
      <c r="CH39"/>
      <c r="CI39"/>
      <c r="CJ39"/>
      <c r="CK39"/>
      <c r="CL39"/>
      <c r="CM39"/>
      <c r="CN39"/>
      <c r="CO39"/>
      <c r="CP39" t="s">
        <v>7994</v>
      </c>
      <c r="CQ39" t="s">
        <v>8415</v>
      </c>
      <c r="CR39" t="s">
        <v>8416</v>
      </c>
      <c r="CS39" s="4">
        <v>45593</v>
      </c>
      <c r="CT39" t="s">
        <v>8013</v>
      </c>
      <c r="CU39" t="s">
        <v>1462</v>
      </c>
      <c r="CV39"/>
      <c r="CW39"/>
      <c r="CX39"/>
      <c r="CY39"/>
      <c r="CZ39"/>
      <c r="DA39"/>
      <c r="DB39"/>
      <c r="DC39"/>
      <c r="DD39"/>
      <c r="DE39"/>
      <c r="DF39" t="s">
        <v>8014</v>
      </c>
      <c r="DG39" t="s">
        <v>8417</v>
      </c>
      <c r="DH39" s="159" t="str">
        <f t="shared" si="4"/>
        <v>云南</v>
      </c>
    </row>
    <row r="40" spans="1:112">
      <c r="A40" t="str">
        <f t="shared" ref="A40:A55" si="5">_xlfn.CONCAT(B40, ",", C40)</f>
        <v>1274214012024000362,2024-10-26</v>
      </c>
      <c r="B40" t="s">
        <v>610</v>
      </c>
      <c r="C40" s="19" t="s">
        <v>609</v>
      </c>
      <c r="D40" t="s">
        <v>1462</v>
      </c>
      <c r="E40" t="s">
        <v>611</v>
      </c>
      <c r="F40" t="s">
        <v>8418</v>
      </c>
      <c r="G40" t="s">
        <v>8419</v>
      </c>
      <c r="H40" t="s">
        <v>8420</v>
      </c>
      <c r="I40" t="s">
        <v>7987</v>
      </c>
      <c r="J40" t="s">
        <v>612</v>
      </c>
      <c r="K40" t="s">
        <v>613</v>
      </c>
      <c r="L40" t="s">
        <v>7988</v>
      </c>
      <c r="M40" t="s">
        <v>1462</v>
      </c>
      <c r="N40" t="s">
        <v>8421</v>
      </c>
      <c r="O40" t="s">
        <v>8422</v>
      </c>
      <c r="P40" t="s">
        <v>1462</v>
      </c>
      <c r="Q40" t="s">
        <v>1462</v>
      </c>
      <c r="R40"/>
      <c r="S40"/>
      <c r="T40" t="s">
        <v>7994</v>
      </c>
      <c r="U40" t="s">
        <v>524</v>
      </c>
      <c r="V40" t="s">
        <v>524</v>
      </c>
      <c r="W40" t="s">
        <v>615</v>
      </c>
      <c r="X40" t="s">
        <v>8423</v>
      </c>
      <c r="Y40" t="s">
        <v>1462</v>
      </c>
      <c r="Z40"/>
      <c r="AA40" t="s">
        <v>8252</v>
      </c>
      <c r="AB40" t="s">
        <v>614</v>
      </c>
      <c r="AC40" t="s">
        <v>1462</v>
      </c>
      <c r="AD40" t="s">
        <v>524</v>
      </c>
      <c r="AE40" t="s">
        <v>7998</v>
      </c>
      <c r="AF40" t="s">
        <v>1462</v>
      </c>
      <c r="AG40" t="s">
        <v>8424</v>
      </c>
      <c r="AH40" t="s">
        <v>1462</v>
      </c>
      <c r="AI40" t="s">
        <v>8002</v>
      </c>
      <c r="AJ40" t="s">
        <v>8425</v>
      </c>
      <c r="AK40" t="s">
        <v>8426</v>
      </c>
      <c r="AL40" t="s">
        <v>8005</v>
      </c>
      <c r="AM40" t="s">
        <v>8006</v>
      </c>
      <c r="AN40" t="s">
        <v>7998</v>
      </c>
      <c r="AO40" t="s">
        <v>8007</v>
      </c>
      <c r="AP40"/>
      <c r="AQ40" t="s">
        <v>8427</v>
      </c>
      <c r="AR40" t="s">
        <v>610</v>
      </c>
      <c r="AS40" s="4">
        <v>45591</v>
      </c>
      <c r="AT40" t="s">
        <v>1462</v>
      </c>
      <c r="AU40" t="s">
        <v>611</v>
      </c>
      <c r="AV40" t="s">
        <v>8418</v>
      </c>
      <c r="AW40" t="s">
        <v>8419</v>
      </c>
      <c r="AX40" t="s">
        <v>8420</v>
      </c>
      <c r="AY40" t="s">
        <v>7987</v>
      </c>
      <c r="AZ40" t="s">
        <v>178</v>
      </c>
      <c r="BA40" t="s">
        <v>613</v>
      </c>
      <c r="BB40"/>
      <c r="BC40" t="s">
        <v>7988</v>
      </c>
      <c r="BD40" t="s">
        <v>1462</v>
      </c>
      <c r="BE40" t="s">
        <v>8421</v>
      </c>
      <c r="BF40" t="s">
        <v>8009</v>
      </c>
      <c r="BG40" t="s">
        <v>8010</v>
      </c>
      <c r="BH40" t="s">
        <v>8076</v>
      </c>
      <c r="BI40" t="s">
        <v>8422</v>
      </c>
      <c r="BJ40" t="s">
        <v>1462</v>
      </c>
      <c r="BK40" t="s">
        <v>1462</v>
      </c>
      <c r="BL40"/>
      <c r="BM40"/>
      <c r="BN40" t="s">
        <v>524</v>
      </c>
      <c r="BO40" t="s">
        <v>524</v>
      </c>
      <c r="BP40" t="s">
        <v>615</v>
      </c>
      <c r="BQ40" t="s">
        <v>8423</v>
      </c>
      <c r="BR40" t="s">
        <v>1462</v>
      </c>
      <c r="BS40"/>
      <c r="BT40" t="s">
        <v>524</v>
      </c>
      <c r="BU40" t="s">
        <v>8252</v>
      </c>
      <c r="BV40" t="s">
        <v>614</v>
      </c>
      <c r="BW40" t="s">
        <v>1462</v>
      </c>
      <c r="BX40" t="s">
        <v>524</v>
      </c>
      <c r="BY40" t="s">
        <v>7998</v>
      </c>
      <c r="BZ40" t="s">
        <v>1462</v>
      </c>
      <c r="CA40" t="s">
        <v>8424</v>
      </c>
      <c r="CB40" t="s">
        <v>1462</v>
      </c>
      <c r="CC40"/>
      <c r="CD40"/>
      <c r="CE40"/>
      <c r="CF40"/>
      <c r="CG40"/>
      <c r="CH40"/>
      <c r="CI40"/>
      <c r="CJ40"/>
      <c r="CK40"/>
      <c r="CL40"/>
      <c r="CM40"/>
      <c r="CN40"/>
      <c r="CO40"/>
      <c r="CP40" t="s">
        <v>7994</v>
      </c>
      <c r="CQ40" t="s">
        <v>8428</v>
      </c>
      <c r="CR40" t="s">
        <v>8429</v>
      </c>
      <c r="CS40" s="4">
        <v>45593</v>
      </c>
      <c r="CT40" t="s">
        <v>8013</v>
      </c>
      <c r="CU40" t="s">
        <v>1462</v>
      </c>
      <c r="CV40"/>
      <c r="CW40"/>
      <c r="CX40"/>
      <c r="CY40"/>
      <c r="CZ40"/>
      <c r="DA40"/>
      <c r="DB40"/>
      <c r="DC40"/>
      <c r="DD40"/>
      <c r="DE40"/>
      <c r="DF40" t="s">
        <v>8014</v>
      </c>
      <c r="DG40" t="s">
        <v>8430</v>
      </c>
      <c r="DH40" s="159" t="str">
        <f t="shared" si="4"/>
        <v>湖北</v>
      </c>
    </row>
    <row r="41" spans="1:112">
      <c r="A41" t="str">
        <f t="shared" si="5"/>
        <v>1396301022024000959,2024-10-25</v>
      </c>
      <c r="B41" t="s">
        <v>667</v>
      </c>
      <c r="C41" s="19" t="s">
        <v>603</v>
      </c>
      <c r="D41" t="s">
        <v>1462</v>
      </c>
      <c r="E41" t="s">
        <v>668</v>
      </c>
      <c r="F41" t="s">
        <v>1462</v>
      </c>
      <c r="G41" t="s">
        <v>8431</v>
      </c>
      <c r="H41" t="s">
        <v>8432</v>
      </c>
      <c r="I41" t="s">
        <v>7987</v>
      </c>
      <c r="J41" t="s">
        <v>69</v>
      </c>
      <c r="K41" t="s">
        <v>206</v>
      </c>
      <c r="L41" t="s">
        <v>8019</v>
      </c>
      <c r="M41" t="s">
        <v>8156</v>
      </c>
      <c r="N41" t="s">
        <v>8156</v>
      </c>
      <c r="O41" t="s">
        <v>8433</v>
      </c>
      <c r="P41" t="s">
        <v>8433</v>
      </c>
      <c r="Q41" t="s">
        <v>1462</v>
      </c>
      <c r="R41"/>
      <c r="S41"/>
      <c r="T41" t="s">
        <v>7994</v>
      </c>
      <c r="U41" t="s">
        <v>8434</v>
      </c>
      <c r="V41" t="s">
        <v>8434</v>
      </c>
      <c r="W41" t="s">
        <v>53</v>
      </c>
      <c r="X41" t="s">
        <v>8435</v>
      </c>
      <c r="Y41" t="s">
        <v>1462</v>
      </c>
      <c r="Z41"/>
      <c r="AA41"/>
      <c r="AB41" t="s">
        <v>669</v>
      </c>
      <c r="AC41" t="s">
        <v>8436</v>
      </c>
      <c r="AD41" t="s">
        <v>8434</v>
      </c>
      <c r="AE41" t="s">
        <v>7998</v>
      </c>
      <c r="AF41" t="s">
        <v>8175</v>
      </c>
      <c r="AG41" t="s">
        <v>8437</v>
      </c>
      <c r="AH41" t="s">
        <v>8001</v>
      </c>
      <c r="AI41" t="s">
        <v>8002</v>
      </c>
      <c r="AJ41" t="s">
        <v>8438</v>
      </c>
      <c r="AK41" t="s">
        <v>8439</v>
      </c>
      <c r="AL41" t="s">
        <v>8005</v>
      </c>
      <c r="AM41" t="s">
        <v>8006</v>
      </c>
      <c r="AN41" t="s">
        <v>7998</v>
      </c>
      <c r="AO41"/>
      <c r="AP41"/>
      <c r="AQ41" t="s">
        <v>8332</v>
      </c>
      <c r="AR41" t="s">
        <v>667</v>
      </c>
      <c r="AS41" s="4">
        <v>45590</v>
      </c>
      <c r="AT41" t="s">
        <v>1462</v>
      </c>
      <c r="AU41" t="s">
        <v>668</v>
      </c>
      <c r="AV41" t="s">
        <v>1462</v>
      </c>
      <c r="AW41" t="s">
        <v>8431</v>
      </c>
      <c r="AX41" t="s">
        <v>8432</v>
      </c>
      <c r="AY41" t="s">
        <v>7987</v>
      </c>
      <c r="AZ41" t="s">
        <v>69</v>
      </c>
      <c r="BA41" t="s">
        <v>680</v>
      </c>
      <c r="BB41" t="s">
        <v>206</v>
      </c>
      <c r="BC41" t="s">
        <v>8019</v>
      </c>
      <c r="BD41" t="s">
        <v>8156</v>
      </c>
      <c r="BE41" t="s">
        <v>8156</v>
      </c>
      <c r="BF41" t="s">
        <v>8009</v>
      </c>
      <c r="BG41" t="s">
        <v>8010</v>
      </c>
      <c r="BH41" t="s">
        <v>8032</v>
      </c>
      <c r="BI41" t="s">
        <v>8433</v>
      </c>
      <c r="BJ41" t="s">
        <v>8433</v>
      </c>
      <c r="BK41" t="s">
        <v>1462</v>
      </c>
      <c r="BL41"/>
      <c r="BM41"/>
      <c r="BN41" t="s">
        <v>8434</v>
      </c>
      <c r="BO41" t="s">
        <v>8434</v>
      </c>
      <c r="BP41" t="s">
        <v>53</v>
      </c>
      <c r="BQ41" t="s">
        <v>8435</v>
      </c>
      <c r="BR41" t="s">
        <v>1462</v>
      </c>
      <c r="BS41"/>
      <c r="BT41"/>
      <c r="BU41"/>
      <c r="BV41" t="s">
        <v>669</v>
      </c>
      <c r="BW41" t="s">
        <v>8436</v>
      </c>
      <c r="BX41" t="s">
        <v>8434</v>
      </c>
      <c r="BY41" t="s">
        <v>7998</v>
      </c>
      <c r="BZ41" t="s">
        <v>8175</v>
      </c>
      <c r="CA41" t="s">
        <v>8437</v>
      </c>
      <c r="CB41" t="s">
        <v>8001</v>
      </c>
      <c r="CC41"/>
      <c r="CD41"/>
      <c r="CE41"/>
      <c r="CF41"/>
      <c r="CG41"/>
      <c r="CH41"/>
      <c r="CI41"/>
      <c r="CJ41"/>
      <c r="CK41"/>
      <c r="CL41"/>
      <c r="CM41"/>
      <c r="CN41"/>
      <c r="CO41"/>
      <c r="CP41" t="s">
        <v>7994</v>
      </c>
      <c r="CQ41" t="s">
        <v>8332</v>
      </c>
      <c r="CR41" t="s">
        <v>8333</v>
      </c>
      <c r="CS41" s="4">
        <v>45593</v>
      </c>
      <c r="CT41" t="s">
        <v>8013</v>
      </c>
      <c r="CU41" t="s">
        <v>1462</v>
      </c>
      <c r="CV41"/>
      <c r="CW41"/>
      <c r="CX41"/>
      <c r="CY41"/>
      <c r="CZ41"/>
      <c r="DA41"/>
      <c r="DB41"/>
      <c r="DC41"/>
      <c r="DD41"/>
      <c r="DE41"/>
      <c r="DF41" t="s">
        <v>8014</v>
      </c>
      <c r="DG41" t="s">
        <v>8334</v>
      </c>
      <c r="DH41" s="159" t="str">
        <f t="shared" ref="DH41:DH55" si="6">IF(AND(ISERROR(FIND("内蒙古",DG41)),ISERROR(FIND("新疆",DG41))),IF(ISERROR(FIND("省",DG41)),LEFT(DG41,FIND("市",DG41)-1), LEFT(DG41,FIND("省",DG41)-1)),IF(ISERROR(FIND("内蒙古",DG41)),"新疆","内蒙古"))</f>
        <v>青海</v>
      </c>
    </row>
    <row r="42" spans="1:112">
      <c r="A42" t="str">
        <f t="shared" si="5"/>
        <v>1162101072024000485,2024-10-25</v>
      </c>
      <c r="B42" s="224" t="s">
        <v>671</v>
      </c>
      <c r="C42" s="230" t="s">
        <v>603</v>
      </c>
      <c r="D42" s="224" t="s">
        <v>1462</v>
      </c>
      <c r="E42" s="224" t="s">
        <v>255</v>
      </c>
      <c r="F42" s="224" t="s">
        <v>8126</v>
      </c>
      <c r="G42" s="224" t="s">
        <v>8127</v>
      </c>
      <c r="H42" s="224" t="s">
        <v>8128</v>
      </c>
      <c r="I42" s="224" t="s">
        <v>7987</v>
      </c>
      <c r="J42" s="224" t="s">
        <v>440</v>
      </c>
      <c r="K42" s="224" t="s">
        <v>672</v>
      </c>
      <c r="L42" s="224" t="s">
        <v>7988</v>
      </c>
      <c r="M42" s="224" t="s">
        <v>8319</v>
      </c>
      <c r="N42" s="224" t="s">
        <v>1462</v>
      </c>
      <c r="O42" s="224" t="s">
        <v>1462</v>
      </c>
      <c r="P42" s="224" t="s">
        <v>8306</v>
      </c>
      <c r="Q42" s="224" t="s">
        <v>1462</v>
      </c>
      <c r="R42" s="224"/>
      <c r="S42" s="224"/>
      <c r="T42" s="224" t="s">
        <v>7994</v>
      </c>
      <c r="U42" s="224" t="s">
        <v>8440</v>
      </c>
      <c r="V42" s="224" t="s">
        <v>8440</v>
      </c>
      <c r="W42" s="224" t="s">
        <v>53</v>
      </c>
      <c r="X42" s="224" t="s">
        <v>1462</v>
      </c>
      <c r="Y42" s="224" t="s">
        <v>1462</v>
      </c>
      <c r="Z42" s="224"/>
      <c r="AA42" s="224"/>
      <c r="AB42" s="224" t="s">
        <v>673</v>
      </c>
      <c r="AC42" s="224" t="s">
        <v>1462</v>
      </c>
      <c r="AD42" s="224" t="s">
        <v>8440</v>
      </c>
      <c r="AE42" s="224" t="s">
        <v>7998</v>
      </c>
      <c r="AF42" s="224" t="s">
        <v>255</v>
      </c>
      <c r="AG42" s="224" t="s">
        <v>673</v>
      </c>
      <c r="AH42" s="224" t="s">
        <v>1462</v>
      </c>
      <c r="AI42" s="224" t="s">
        <v>8026</v>
      </c>
      <c r="AJ42" s="224" t="s">
        <v>8441</v>
      </c>
      <c r="AK42" s="224" t="s">
        <v>8442</v>
      </c>
      <c r="AL42" s="224" t="s">
        <v>8005</v>
      </c>
      <c r="AM42" s="224" t="s">
        <v>8006</v>
      </c>
      <c r="AN42" s="224" t="s">
        <v>7998</v>
      </c>
      <c r="AO42" s="224" t="s">
        <v>8007</v>
      </c>
      <c r="AP42" s="224"/>
      <c r="AQ42" s="224" t="s">
        <v>8134</v>
      </c>
      <c r="AR42" s="224" t="s">
        <v>671</v>
      </c>
      <c r="AS42" s="282">
        <v>45590</v>
      </c>
      <c r="AT42" s="224" t="s">
        <v>1462</v>
      </c>
      <c r="AU42" s="224" t="s">
        <v>255</v>
      </c>
      <c r="AV42" s="224" t="s">
        <v>8126</v>
      </c>
      <c r="AW42" s="224" t="s">
        <v>8127</v>
      </c>
      <c r="AX42" s="224" t="s">
        <v>8128</v>
      </c>
      <c r="AY42" s="224" t="s">
        <v>7987</v>
      </c>
      <c r="AZ42" s="224" t="s">
        <v>440</v>
      </c>
      <c r="BA42" s="224" t="s">
        <v>672</v>
      </c>
      <c r="BB42" s="224"/>
      <c r="BC42" s="224" t="s">
        <v>7988</v>
      </c>
      <c r="BD42" s="224" t="s">
        <v>8319</v>
      </c>
      <c r="BE42" s="224" t="s">
        <v>1462</v>
      </c>
      <c r="BF42" s="224" t="s">
        <v>8009</v>
      </c>
      <c r="BG42" s="224" t="s">
        <v>8010</v>
      </c>
      <c r="BH42" s="224" t="s">
        <v>8032</v>
      </c>
      <c r="BI42" s="224" t="s">
        <v>1462</v>
      </c>
      <c r="BJ42" s="224" t="s">
        <v>8306</v>
      </c>
      <c r="BK42" s="224" t="s">
        <v>1462</v>
      </c>
      <c r="BL42" s="224"/>
      <c r="BM42" s="224"/>
      <c r="BN42" s="224" t="s">
        <v>8440</v>
      </c>
      <c r="BO42" s="224" t="s">
        <v>8440</v>
      </c>
      <c r="BP42" s="224" t="s">
        <v>53</v>
      </c>
      <c r="BQ42" s="224" t="s">
        <v>1462</v>
      </c>
      <c r="BR42" s="224" t="s">
        <v>1462</v>
      </c>
      <c r="BS42" s="224"/>
      <c r="BT42" s="224"/>
      <c r="BU42" s="224"/>
      <c r="BV42" s="224" t="s">
        <v>673</v>
      </c>
      <c r="BW42" s="224" t="s">
        <v>1462</v>
      </c>
      <c r="BX42" s="224" t="s">
        <v>8440</v>
      </c>
      <c r="BY42" s="224" t="s">
        <v>7998</v>
      </c>
      <c r="BZ42" s="224" t="s">
        <v>255</v>
      </c>
      <c r="CA42" s="224" t="s">
        <v>673</v>
      </c>
      <c r="CB42" s="224" t="s">
        <v>1462</v>
      </c>
      <c r="CC42" s="224"/>
      <c r="CD42" s="224"/>
      <c r="CE42" s="224"/>
      <c r="CF42" s="224"/>
      <c r="CG42" s="224"/>
      <c r="CH42" s="224"/>
      <c r="CI42" s="224"/>
      <c r="CJ42" s="224"/>
      <c r="CK42" s="224"/>
      <c r="CL42" s="224"/>
      <c r="CM42" s="224"/>
      <c r="CN42" s="224"/>
      <c r="CO42" s="224"/>
      <c r="CP42" s="224" t="s">
        <v>7994</v>
      </c>
      <c r="CQ42" s="224" t="s">
        <v>8135</v>
      </c>
      <c r="CR42" s="224" t="s">
        <v>8136</v>
      </c>
      <c r="CS42" s="282">
        <v>45593</v>
      </c>
      <c r="CT42" s="224" t="s">
        <v>8013</v>
      </c>
      <c r="CU42" s="224" t="s">
        <v>1462</v>
      </c>
      <c r="CV42" s="224"/>
      <c r="CW42" s="224"/>
      <c r="CX42" s="224"/>
      <c r="CY42" s="224"/>
      <c r="CZ42" s="224"/>
      <c r="DA42" s="224"/>
      <c r="DB42" s="224"/>
      <c r="DC42" s="224"/>
      <c r="DD42" s="224"/>
      <c r="DE42" s="224"/>
      <c r="DF42" s="224" t="s">
        <v>8014</v>
      </c>
      <c r="DG42" s="224" t="s">
        <v>8137</v>
      </c>
      <c r="DH42" s="159" t="str">
        <f t="shared" si="6"/>
        <v>辽宁</v>
      </c>
    </row>
    <row r="43" spans="1:112">
      <c r="A43" t="str">
        <f t="shared" si="5"/>
        <v>1162101072024000476,2024-10-24</v>
      </c>
      <c r="B43" s="224" t="s">
        <v>675</v>
      </c>
      <c r="C43" s="230" t="s">
        <v>589</v>
      </c>
      <c r="D43" s="224" t="s">
        <v>1462</v>
      </c>
      <c r="E43" s="224" t="s">
        <v>255</v>
      </c>
      <c r="F43" s="224" t="s">
        <v>8126</v>
      </c>
      <c r="G43" s="224" t="s">
        <v>8127</v>
      </c>
      <c r="H43" s="224" t="s">
        <v>8128</v>
      </c>
      <c r="I43" s="224" t="s">
        <v>7987</v>
      </c>
      <c r="J43" s="224" t="s">
        <v>440</v>
      </c>
      <c r="K43" s="224" t="s">
        <v>672</v>
      </c>
      <c r="L43" s="224" t="s">
        <v>7988</v>
      </c>
      <c r="M43" s="224" t="s">
        <v>8319</v>
      </c>
      <c r="N43" s="224" t="s">
        <v>1462</v>
      </c>
      <c r="O43" s="224" t="s">
        <v>1462</v>
      </c>
      <c r="P43" s="224" t="s">
        <v>8306</v>
      </c>
      <c r="Q43" s="224" t="s">
        <v>1462</v>
      </c>
      <c r="R43" s="224"/>
      <c r="S43" s="224"/>
      <c r="T43" s="224" t="s">
        <v>7994</v>
      </c>
      <c r="U43" s="224" t="s">
        <v>8311</v>
      </c>
      <c r="V43" s="224" t="s">
        <v>8311</v>
      </c>
      <c r="W43" s="224" t="s">
        <v>53</v>
      </c>
      <c r="X43" s="224" t="s">
        <v>1462</v>
      </c>
      <c r="Y43" s="224" t="s">
        <v>1462</v>
      </c>
      <c r="Z43" s="224"/>
      <c r="AA43" s="224"/>
      <c r="AB43" s="224" t="s">
        <v>676</v>
      </c>
      <c r="AC43" s="224" t="s">
        <v>1462</v>
      </c>
      <c r="AD43" s="224" t="s">
        <v>8311</v>
      </c>
      <c r="AE43" s="224" t="s">
        <v>7998</v>
      </c>
      <c r="AF43" s="224" t="s">
        <v>255</v>
      </c>
      <c r="AG43" s="224" t="s">
        <v>676</v>
      </c>
      <c r="AH43" s="224" t="s">
        <v>1462</v>
      </c>
      <c r="AI43" s="224" t="s">
        <v>8026</v>
      </c>
      <c r="AJ43" s="224" t="s">
        <v>8443</v>
      </c>
      <c r="AK43" s="224" t="s">
        <v>8444</v>
      </c>
      <c r="AL43" s="224" t="s">
        <v>8005</v>
      </c>
      <c r="AM43" s="224" t="s">
        <v>8006</v>
      </c>
      <c r="AN43" s="224" t="s">
        <v>7998</v>
      </c>
      <c r="AO43" s="224" t="s">
        <v>8007</v>
      </c>
      <c r="AP43" s="224"/>
      <c r="AQ43" s="224" t="s">
        <v>8134</v>
      </c>
      <c r="AR43" s="224" t="s">
        <v>675</v>
      </c>
      <c r="AS43" s="282">
        <v>45589</v>
      </c>
      <c r="AT43" s="224" t="s">
        <v>1462</v>
      </c>
      <c r="AU43" s="224" t="s">
        <v>255</v>
      </c>
      <c r="AV43" s="224" t="s">
        <v>8126</v>
      </c>
      <c r="AW43" s="224" t="s">
        <v>8127</v>
      </c>
      <c r="AX43" s="224" t="s">
        <v>8128</v>
      </c>
      <c r="AY43" s="224" t="s">
        <v>7987</v>
      </c>
      <c r="AZ43" s="224" t="s">
        <v>440</v>
      </c>
      <c r="BA43" s="224" t="s">
        <v>672</v>
      </c>
      <c r="BB43" s="224"/>
      <c r="BC43" s="224" t="s">
        <v>7988</v>
      </c>
      <c r="BD43" s="224" t="s">
        <v>8319</v>
      </c>
      <c r="BE43" s="224" t="s">
        <v>1462</v>
      </c>
      <c r="BF43" s="224" t="s">
        <v>8009</v>
      </c>
      <c r="BG43" s="224" t="s">
        <v>8010</v>
      </c>
      <c r="BH43" s="224" t="s">
        <v>8032</v>
      </c>
      <c r="BI43" s="224" t="s">
        <v>1462</v>
      </c>
      <c r="BJ43" s="224" t="s">
        <v>8306</v>
      </c>
      <c r="BK43" s="224" t="s">
        <v>1462</v>
      </c>
      <c r="BL43" s="224"/>
      <c r="BM43" s="224"/>
      <c r="BN43" s="224" t="s">
        <v>8311</v>
      </c>
      <c r="BO43" s="224" t="s">
        <v>8311</v>
      </c>
      <c r="BP43" s="224" t="s">
        <v>53</v>
      </c>
      <c r="BQ43" s="224" t="s">
        <v>1462</v>
      </c>
      <c r="BR43" s="224" t="s">
        <v>1462</v>
      </c>
      <c r="BS43" s="224"/>
      <c r="BT43" s="224"/>
      <c r="BU43" s="224"/>
      <c r="BV43" s="224" t="s">
        <v>676</v>
      </c>
      <c r="BW43" s="224" t="s">
        <v>1462</v>
      </c>
      <c r="BX43" s="224" t="s">
        <v>8311</v>
      </c>
      <c r="BY43" s="224" t="s">
        <v>7998</v>
      </c>
      <c r="BZ43" s="224" t="s">
        <v>255</v>
      </c>
      <c r="CA43" s="224" t="s">
        <v>676</v>
      </c>
      <c r="CB43" s="224" t="s">
        <v>1462</v>
      </c>
      <c r="CC43" s="224"/>
      <c r="CD43" s="224"/>
      <c r="CE43" s="224"/>
      <c r="CF43" s="224"/>
      <c r="CG43" s="224"/>
      <c r="CH43" s="224"/>
      <c r="CI43" s="224"/>
      <c r="CJ43" s="224"/>
      <c r="CK43" s="224"/>
      <c r="CL43" s="224"/>
      <c r="CM43" s="224"/>
      <c r="CN43" s="224"/>
      <c r="CO43" s="224"/>
      <c r="CP43" s="224" t="s">
        <v>7994</v>
      </c>
      <c r="CQ43" s="224" t="s">
        <v>8135</v>
      </c>
      <c r="CR43" s="224" t="s">
        <v>8136</v>
      </c>
      <c r="CS43" s="282">
        <v>45593</v>
      </c>
      <c r="CT43" s="224" t="s">
        <v>8013</v>
      </c>
      <c r="CU43" s="224" t="s">
        <v>1462</v>
      </c>
      <c r="CV43" s="224"/>
      <c r="CW43" s="224"/>
      <c r="CX43" s="224"/>
      <c r="CY43" s="224"/>
      <c r="CZ43" s="224"/>
      <c r="DA43" s="224"/>
      <c r="DB43" s="224"/>
      <c r="DC43" s="224"/>
      <c r="DD43" s="224"/>
      <c r="DE43" s="224"/>
      <c r="DF43" s="224" t="s">
        <v>8014</v>
      </c>
      <c r="DG43" s="224" t="s">
        <v>8137</v>
      </c>
      <c r="DH43" s="159" t="str">
        <f t="shared" si="6"/>
        <v>辽宁</v>
      </c>
    </row>
    <row r="44" spans="1:112">
      <c r="A44" t="str">
        <f t="shared" si="5"/>
        <v>1162101072024000474,2024-10-24</v>
      </c>
      <c r="B44" s="224" t="s">
        <v>679</v>
      </c>
      <c r="C44" s="230" t="s">
        <v>589</v>
      </c>
      <c r="D44" s="224" t="s">
        <v>1462</v>
      </c>
      <c r="E44" s="224" t="s">
        <v>255</v>
      </c>
      <c r="F44" s="224" t="s">
        <v>8126</v>
      </c>
      <c r="G44" s="224" t="s">
        <v>8127</v>
      </c>
      <c r="H44" s="224" t="s">
        <v>8128</v>
      </c>
      <c r="I44" s="224" t="s">
        <v>7987</v>
      </c>
      <c r="J44" s="224" t="s">
        <v>69</v>
      </c>
      <c r="K44" s="224" t="s">
        <v>680</v>
      </c>
      <c r="L44" s="224" t="s">
        <v>7988</v>
      </c>
      <c r="M44" s="224" t="s">
        <v>8083</v>
      </c>
      <c r="N44" s="224" t="s">
        <v>1462</v>
      </c>
      <c r="O44" s="224" t="s">
        <v>1462</v>
      </c>
      <c r="P44" s="224" t="s">
        <v>8129</v>
      </c>
      <c r="Q44" s="224" t="s">
        <v>1462</v>
      </c>
      <c r="R44" s="224"/>
      <c r="S44" s="224"/>
      <c r="T44" s="224" t="s">
        <v>7994</v>
      </c>
      <c r="U44" s="224" t="s">
        <v>8445</v>
      </c>
      <c r="V44" s="224" t="s">
        <v>8445</v>
      </c>
      <c r="W44" s="224" t="s">
        <v>53</v>
      </c>
      <c r="X44" s="224" t="s">
        <v>1462</v>
      </c>
      <c r="Y44" s="224" t="s">
        <v>1462</v>
      </c>
      <c r="Z44" s="224"/>
      <c r="AA44" s="224"/>
      <c r="AB44" s="224" t="s">
        <v>493</v>
      </c>
      <c r="AC44" s="224" t="s">
        <v>1462</v>
      </c>
      <c r="AD44" s="224" t="s">
        <v>8445</v>
      </c>
      <c r="AE44" s="224" t="s">
        <v>7998</v>
      </c>
      <c r="AF44" s="224" t="s">
        <v>255</v>
      </c>
      <c r="AG44" s="224" t="s">
        <v>493</v>
      </c>
      <c r="AH44" s="224" t="s">
        <v>1462</v>
      </c>
      <c r="AI44" s="224" t="s">
        <v>8026</v>
      </c>
      <c r="AJ44" s="224" t="s">
        <v>8446</v>
      </c>
      <c r="AK44" s="224" t="s">
        <v>8447</v>
      </c>
      <c r="AL44" s="224" t="s">
        <v>8005</v>
      </c>
      <c r="AM44" s="224" t="s">
        <v>8006</v>
      </c>
      <c r="AN44" s="224" t="s">
        <v>7998</v>
      </c>
      <c r="AO44" s="224" t="s">
        <v>8007</v>
      </c>
      <c r="AP44" s="224"/>
      <c r="AQ44" s="224" t="s">
        <v>8134</v>
      </c>
      <c r="AR44" s="224" t="s">
        <v>679</v>
      </c>
      <c r="AS44" s="282">
        <v>45589</v>
      </c>
      <c r="AT44" s="224" t="s">
        <v>1462</v>
      </c>
      <c r="AU44" s="224" t="s">
        <v>255</v>
      </c>
      <c r="AV44" s="224" t="s">
        <v>8126</v>
      </c>
      <c r="AW44" s="224" t="s">
        <v>8127</v>
      </c>
      <c r="AX44" s="224" t="s">
        <v>8128</v>
      </c>
      <c r="AY44" s="224" t="s">
        <v>7987</v>
      </c>
      <c r="AZ44" s="224" t="s">
        <v>69</v>
      </c>
      <c r="BA44" s="224" t="s">
        <v>680</v>
      </c>
      <c r="BB44" s="224"/>
      <c r="BC44" s="224" t="s">
        <v>7988</v>
      </c>
      <c r="BD44" s="224" t="s">
        <v>8083</v>
      </c>
      <c r="BE44" s="224" t="s">
        <v>1462</v>
      </c>
      <c r="BF44" s="224" t="s">
        <v>8009</v>
      </c>
      <c r="BG44" s="224" t="s">
        <v>8010</v>
      </c>
      <c r="BH44" s="224" t="s">
        <v>8032</v>
      </c>
      <c r="BI44" s="224" t="s">
        <v>1462</v>
      </c>
      <c r="BJ44" s="224" t="s">
        <v>8129</v>
      </c>
      <c r="BK44" s="224" t="s">
        <v>1462</v>
      </c>
      <c r="BL44" s="224"/>
      <c r="BM44" s="224"/>
      <c r="BN44" s="224" t="s">
        <v>8445</v>
      </c>
      <c r="BO44" s="224" t="s">
        <v>8445</v>
      </c>
      <c r="BP44" s="224" t="s">
        <v>53</v>
      </c>
      <c r="BQ44" s="224" t="s">
        <v>1462</v>
      </c>
      <c r="BR44" s="224" t="s">
        <v>1462</v>
      </c>
      <c r="BS44" s="224"/>
      <c r="BT44" s="224"/>
      <c r="BU44" s="224"/>
      <c r="BV44" s="224" t="s">
        <v>493</v>
      </c>
      <c r="BW44" s="224" t="s">
        <v>1462</v>
      </c>
      <c r="BX44" s="224" t="s">
        <v>8445</v>
      </c>
      <c r="BY44" s="224" t="s">
        <v>7998</v>
      </c>
      <c r="BZ44" s="224" t="s">
        <v>255</v>
      </c>
      <c r="CA44" s="224" t="s">
        <v>493</v>
      </c>
      <c r="CB44" s="224" t="s">
        <v>1462</v>
      </c>
      <c r="CC44" s="224"/>
      <c r="CD44" s="224"/>
      <c r="CE44" s="224"/>
      <c r="CF44" s="224"/>
      <c r="CG44" s="224"/>
      <c r="CH44" s="224"/>
      <c r="CI44" s="224"/>
      <c r="CJ44" s="224"/>
      <c r="CK44" s="224"/>
      <c r="CL44" s="224"/>
      <c r="CM44" s="224"/>
      <c r="CN44" s="224"/>
      <c r="CO44" s="224"/>
      <c r="CP44" s="224" t="s">
        <v>7994</v>
      </c>
      <c r="CQ44" s="224" t="s">
        <v>8135</v>
      </c>
      <c r="CR44" s="224" t="s">
        <v>8136</v>
      </c>
      <c r="CS44" s="282">
        <v>45593</v>
      </c>
      <c r="CT44" s="224" t="s">
        <v>8013</v>
      </c>
      <c r="CU44" s="224" t="s">
        <v>1462</v>
      </c>
      <c r="CV44" s="224"/>
      <c r="CW44" s="224"/>
      <c r="CX44" s="224"/>
      <c r="CY44" s="224"/>
      <c r="CZ44" s="224"/>
      <c r="DA44" s="224"/>
      <c r="DB44" s="224"/>
      <c r="DC44" s="224"/>
      <c r="DD44" s="224"/>
      <c r="DE44" s="224"/>
      <c r="DF44" s="224" t="s">
        <v>8014</v>
      </c>
      <c r="DG44" s="224" t="s">
        <v>8137</v>
      </c>
      <c r="DH44" s="159" t="str">
        <f t="shared" si="6"/>
        <v>辽宁</v>
      </c>
    </row>
    <row r="45" spans="1:112">
      <c r="A45" t="str">
        <f t="shared" si="5"/>
        <v>1162101072024000475,2024-10-24</v>
      </c>
      <c r="B45" s="224" t="s">
        <v>682</v>
      </c>
      <c r="C45" s="230" t="s">
        <v>589</v>
      </c>
      <c r="D45" s="224" t="s">
        <v>1462</v>
      </c>
      <c r="E45" s="224" t="s">
        <v>255</v>
      </c>
      <c r="F45" s="224" t="s">
        <v>8126</v>
      </c>
      <c r="G45" s="224" t="s">
        <v>8127</v>
      </c>
      <c r="H45" s="224" t="s">
        <v>8128</v>
      </c>
      <c r="I45" s="224" t="s">
        <v>7987</v>
      </c>
      <c r="J45" s="224" t="s">
        <v>479</v>
      </c>
      <c r="K45" s="224" t="s">
        <v>683</v>
      </c>
      <c r="L45" s="224" t="s">
        <v>7988</v>
      </c>
      <c r="M45" s="224" t="s">
        <v>8309</v>
      </c>
      <c r="N45" s="224" t="s">
        <v>1462</v>
      </c>
      <c r="O45" s="224" t="s">
        <v>1462</v>
      </c>
      <c r="P45" s="224" t="s">
        <v>8310</v>
      </c>
      <c r="Q45" s="224" t="s">
        <v>1462</v>
      </c>
      <c r="R45" s="224"/>
      <c r="S45" s="224"/>
      <c r="T45" s="224" t="s">
        <v>7994</v>
      </c>
      <c r="U45" s="224" t="s">
        <v>8311</v>
      </c>
      <c r="V45" s="224" t="s">
        <v>8311</v>
      </c>
      <c r="W45" s="224" t="s">
        <v>53</v>
      </c>
      <c r="X45" s="224" t="s">
        <v>1462</v>
      </c>
      <c r="Y45" s="224" t="s">
        <v>1462</v>
      </c>
      <c r="Z45" s="224"/>
      <c r="AA45" s="224"/>
      <c r="AB45" s="224" t="s">
        <v>684</v>
      </c>
      <c r="AC45" s="224" t="s">
        <v>1462</v>
      </c>
      <c r="AD45" s="224" t="s">
        <v>8311</v>
      </c>
      <c r="AE45" s="224" t="s">
        <v>7998</v>
      </c>
      <c r="AF45" s="224" t="s">
        <v>255</v>
      </c>
      <c r="AG45" s="224" t="s">
        <v>684</v>
      </c>
      <c r="AH45" s="224" t="s">
        <v>1462</v>
      </c>
      <c r="AI45" s="224" t="s">
        <v>8026</v>
      </c>
      <c r="AJ45" s="224" t="s">
        <v>8448</v>
      </c>
      <c r="AK45" s="224" t="s">
        <v>8313</v>
      </c>
      <c r="AL45" s="224" t="s">
        <v>8005</v>
      </c>
      <c r="AM45" s="224" t="s">
        <v>8006</v>
      </c>
      <c r="AN45" s="224" t="s">
        <v>7998</v>
      </c>
      <c r="AO45" s="224" t="s">
        <v>8007</v>
      </c>
      <c r="AP45" s="224"/>
      <c r="AQ45" s="224" t="s">
        <v>8134</v>
      </c>
      <c r="AR45" s="224" t="s">
        <v>682</v>
      </c>
      <c r="AS45" s="282">
        <v>45589</v>
      </c>
      <c r="AT45" s="224" t="s">
        <v>1462</v>
      </c>
      <c r="AU45" s="224" t="s">
        <v>255</v>
      </c>
      <c r="AV45" s="224" t="s">
        <v>8126</v>
      </c>
      <c r="AW45" s="224" t="s">
        <v>8127</v>
      </c>
      <c r="AX45" s="224" t="s">
        <v>8128</v>
      </c>
      <c r="AY45" s="224" t="s">
        <v>7987</v>
      </c>
      <c r="AZ45" s="224" t="s">
        <v>61</v>
      </c>
      <c r="BA45" s="224" t="s">
        <v>683</v>
      </c>
      <c r="BB45" s="224"/>
      <c r="BC45" s="224" t="s">
        <v>7988</v>
      </c>
      <c r="BD45" s="224" t="s">
        <v>8309</v>
      </c>
      <c r="BE45" s="224" t="s">
        <v>1462</v>
      </c>
      <c r="BF45" s="224" t="s">
        <v>8009</v>
      </c>
      <c r="BG45" s="224" t="s">
        <v>8031</v>
      </c>
      <c r="BH45" s="224" t="s">
        <v>8032</v>
      </c>
      <c r="BI45" s="224" t="s">
        <v>1462</v>
      </c>
      <c r="BJ45" s="224" t="s">
        <v>8310</v>
      </c>
      <c r="BK45" s="224" t="s">
        <v>1462</v>
      </c>
      <c r="BL45" s="224"/>
      <c r="BM45" s="224"/>
      <c r="BN45" s="224" t="s">
        <v>8311</v>
      </c>
      <c r="BO45" s="224" t="s">
        <v>8311</v>
      </c>
      <c r="BP45" s="224" t="s">
        <v>53</v>
      </c>
      <c r="BQ45" s="224" t="s">
        <v>1462</v>
      </c>
      <c r="BR45" s="224" t="s">
        <v>1462</v>
      </c>
      <c r="BS45" s="224"/>
      <c r="BT45" s="224"/>
      <c r="BU45" s="224"/>
      <c r="BV45" s="224" t="s">
        <v>684</v>
      </c>
      <c r="BW45" s="224" t="s">
        <v>1462</v>
      </c>
      <c r="BX45" s="224" t="s">
        <v>8311</v>
      </c>
      <c r="BY45" s="224" t="s">
        <v>7998</v>
      </c>
      <c r="BZ45" s="224" t="s">
        <v>255</v>
      </c>
      <c r="CA45" s="224" t="s">
        <v>684</v>
      </c>
      <c r="CB45" s="224" t="s">
        <v>1462</v>
      </c>
      <c r="CC45" s="224"/>
      <c r="CD45" s="224"/>
      <c r="CE45" s="224"/>
      <c r="CF45" s="224"/>
      <c r="CG45" s="224"/>
      <c r="CH45" s="224"/>
      <c r="CI45" s="224"/>
      <c r="CJ45" s="224"/>
      <c r="CK45" s="224"/>
      <c r="CL45" s="224"/>
      <c r="CM45" s="224"/>
      <c r="CN45" s="224"/>
      <c r="CO45" s="224"/>
      <c r="CP45" s="224" t="s">
        <v>7994</v>
      </c>
      <c r="CQ45" s="224" t="s">
        <v>8135</v>
      </c>
      <c r="CR45" s="224" t="s">
        <v>8136</v>
      </c>
      <c r="CS45" s="282">
        <v>45593</v>
      </c>
      <c r="CT45" s="224" t="s">
        <v>8013</v>
      </c>
      <c r="CU45" s="224" t="s">
        <v>1462</v>
      </c>
      <c r="CV45" s="224"/>
      <c r="CW45" s="224"/>
      <c r="CX45" s="224"/>
      <c r="CY45" s="224"/>
      <c r="CZ45" s="224"/>
      <c r="DA45" s="224"/>
      <c r="DB45" s="224"/>
      <c r="DC45" s="224"/>
      <c r="DD45" s="224"/>
      <c r="DE45" s="224"/>
      <c r="DF45" s="224" t="s">
        <v>8014</v>
      </c>
      <c r="DG45" s="224" t="s">
        <v>8137</v>
      </c>
      <c r="DH45" s="159" t="str">
        <f t="shared" si="6"/>
        <v>辽宁</v>
      </c>
    </row>
    <row r="46" spans="1:112">
      <c r="A46" t="str">
        <f t="shared" si="5"/>
        <v>1162101072024000460,2024-10-23</v>
      </c>
      <c r="B46" s="224" t="s">
        <v>685</v>
      </c>
      <c r="C46" s="230" t="s">
        <v>524</v>
      </c>
      <c r="D46" s="224" t="s">
        <v>1462</v>
      </c>
      <c r="E46" s="224" t="s">
        <v>255</v>
      </c>
      <c r="F46" s="224" t="s">
        <v>8126</v>
      </c>
      <c r="G46" s="224" t="s">
        <v>8127</v>
      </c>
      <c r="H46" s="224" t="s">
        <v>8128</v>
      </c>
      <c r="I46" s="224" t="s">
        <v>7987</v>
      </c>
      <c r="J46" s="224" t="s">
        <v>489</v>
      </c>
      <c r="K46" s="224" t="s">
        <v>672</v>
      </c>
      <c r="L46" s="224" t="s">
        <v>7988</v>
      </c>
      <c r="M46" s="224" t="s">
        <v>8319</v>
      </c>
      <c r="N46" s="224" t="s">
        <v>1462</v>
      </c>
      <c r="O46" s="224" t="s">
        <v>1462</v>
      </c>
      <c r="P46" s="224" t="s">
        <v>8306</v>
      </c>
      <c r="Q46" s="224" t="s">
        <v>1462</v>
      </c>
      <c r="R46" s="224"/>
      <c r="S46" s="224"/>
      <c r="T46" s="224" t="s">
        <v>7994</v>
      </c>
      <c r="U46" s="224" t="s">
        <v>196</v>
      </c>
      <c r="V46" s="224" t="s">
        <v>196</v>
      </c>
      <c r="W46" s="224" t="s">
        <v>53</v>
      </c>
      <c r="X46" s="224" t="s">
        <v>1462</v>
      </c>
      <c r="Y46" s="224" t="s">
        <v>1462</v>
      </c>
      <c r="Z46" s="224"/>
      <c r="AA46" s="224"/>
      <c r="AB46" s="224" t="s">
        <v>686</v>
      </c>
      <c r="AC46" s="224" t="s">
        <v>1462</v>
      </c>
      <c r="AD46" s="224" t="s">
        <v>196</v>
      </c>
      <c r="AE46" s="224" t="s">
        <v>7998</v>
      </c>
      <c r="AF46" s="224" t="s">
        <v>255</v>
      </c>
      <c r="AG46" s="224" t="s">
        <v>686</v>
      </c>
      <c r="AH46" s="224" t="s">
        <v>1462</v>
      </c>
      <c r="AI46" s="224" t="s">
        <v>8026</v>
      </c>
      <c r="AJ46" s="224" t="s">
        <v>8449</v>
      </c>
      <c r="AK46" s="224" t="s">
        <v>8323</v>
      </c>
      <c r="AL46" s="224" t="s">
        <v>8005</v>
      </c>
      <c r="AM46" s="224" t="s">
        <v>8006</v>
      </c>
      <c r="AN46" s="224" t="s">
        <v>7998</v>
      </c>
      <c r="AO46" s="224" t="s">
        <v>8007</v>
      </c>
      <c r="AP46" s="224"/>
      <c r="AQ46" s="224" t="s">
        <v>8134</v>
      </c>
      <c r="AR46" s="224" t="s">
        <v>685</v>
      </c>
      <c r="AS46" s="282">
        <v>45588</v>
      </c>
      <c r="AT46" s="224" t="s">
        <v>1462</v>
      </c>
      <c r="AU46" s="224" t="s">
        <v>255</v>
      </c>
      <c r="AV46" s="224" t="s">
        <v>8126</v>
      </c>
      <c r="AW46" s="224" t="s">
        <v>8127</v>
      </c>
      <c r="AX46" s="224" t="s">
        <v>8128</v>
      </c>
      <c r="AY46" s="224" t="s">
        <v>7987</v>
      </c>
      <c r="AZ46" s="224" t="s">
        <v>440</v>
      </c>
      <c r="BA46" s="224" t="s">
        <v>672</v>
      </c>
      <c r="BB46" s="224"/>
      <c r="BC46" s="224" t="s">
        <v>7988</v>
      </c>
      <c r="BD46" s="224" t="s">
        <v>8319</v>
      </c>
      <c r="BE46" s="224" t="s">
        <v>1462</v>
      </c>
      <c r="BF46" s="224" t="s">
        <v>8009</v>
      </c>
      <c r="BG46" s="224" t="s">
        <v>8010</v>
      </c>
      <c r="BH46" s="224" t="s">
        <v>8032</v>
      </c>
      <c r="BI46" s="224" t="s">
        <v>1462</v>
      </c>
      <c r="BJ46" s="224" t="s">
        <v>8306</v>
      </c>
      <c r="BK46" s="224" t="s">
        <v>1462</v>
      </c>
      <c r="BL46" s="224"/>
      <c r="BM46" s="224"/>
      <c r="BN46" s="224" t="s">
        <v>196</v>
      </c>
      <c r="BO46" s="224" t="s">
        <v>196</v>
      </c>
      <c r="BP46" s="224" t="s">
        <v>53</v>
      </c>
      <c r="BQ46" s="224" t="s">
        <v>1462</v>
      </c>
      <c r="BR46" s="224" t="s">
        <v>1462</v>
      </c>
      <c r="BS46" s="224"/>
      <c r="BT46" s="224"/>
      <c r="BU46" s="224"/>
      <c r="BV46" s="224" t="s">
        <v>686</v>
      </c>
      <c r="BW46" s="224" t="s">
        <v>1462</v>
      </c>
      <c r="BX46" s="224" t="s">
        <v>196</v>
      </c>
      <c r="BY46" s="224" t="s">
        <v>7998</v>
      </c>
      <c r="BZ46" s="224" t="s">
        <v>255</v>
      </c>
      <c r="CA46" s="224" t="s">
        <v>686</v>
      </c>
      <c r="CB46" s="224" t="s">
        <v>1462</v>
      </c>
      <c r="CC46" s="224"/>
      <c r="CD46" s="224"/>
      <c r="CE46" s="224"/>
      <c r="CF46" s="224"/>
      <c r="CG46" s="224"/>
      <c r="CH46" s="224"/>
      <c r="CI46" s="224"/>
      <c r="CJ46" s="224"/>
      <c r="CK46" s="224"/>
      <c r="CL46" s="224"/>
      <c r="CM46" s="224"/>
      <c r="CN46" s="224"/>
      <c r="CO46" s="224"/>
      <c r="CP46" s="224" t="s">
        <v>7994</v>
      </c>
      <c r="CQ46" s="224" t="s">
        <v>8135</v>
      </c>
      <c r="CR46" s="224" t="s">
        <v>8136</v>
      </c>
      <c r="CS46" s="282">
        <v>45593</v>
      </c>
      <c r="CT46" s="224" t="s">
        <v>8013</v>
      </c>
      <c r="CU46" s="224" t="s">
        <v>1462</v>
      </c>
      <c r="CV46" s="224"/>
      <c r="CW46" s="224"/>
      <c r="CX46" s="224"/>
      <c r="CY46" s="224"/>
      <c r="CZ46" s="224"/>
      <c r="DA46" s="224"/>
      <c r="DB46" s="224"/>
      <c r="DC46" s="224"/>
      <c r="DD46" s="224"/>
      <c r="DE46" s="224"/>
      <c r="DF46" s="224" t="s">
        <v>8014</v>
      </c>
      <c r="DG46" s="224" t="s">
        <v>8137</v>
      </c>
      <c r="DH46" s="159" t="str">
        <f t="shared" si="6"/>
        <v>辽宁</v>
      </c>
    </row>
    <row r="47" spans="1:112">
      <c r="A47" t="str">
        <f t="shared" si="5"/>
        <v>1162101072024000462,2024-10-23</v>
      </c>
      <c r="B47" s="224" t="s">
        <v>688</v>
      </c>
      <c r="C47" s="230" t="s">
        <v>524</v>
      </c>
      <c r="D47" s="224" t="s">
        <v>1462</v>
      </c>
      <c r="E47" s="224" t="s">
        <v>255</v>
      </c>
      <c r="F47" s="224" t="s">
        <v>8126</v>
      </c>
      <c r="G47" s="224" t="s">
        <v>8127</v>
      </c>
      <c r="H47" s="224" t="s">
        <v>8128</v>
      </c>
      <c r="I47" s="224" t="s">
        <v>7987</v>
      </c>
      <c r="J47" s="224" t="s">
        <v>689</v>
      </c>
      <c r="K47" s="224" t="s">
        <v>672</v>
      </c>
      <c r="L47" s="224" t="s">
        <v>7988</v>
      </c>
      <c r="M47" s="224" t="s">
        <v>8319</v>
      </c>
      <c r="N47" s="224" t="s">
        <v>1462</v>
      </c>
      <c r="O47" s="224" t="s">
        <v>1462</v>
      </c>
      <c r="P47" s="224" t="s">
        <v>8306</v>
      </c>
      <c r="Q47" s="224" t="s">
        <v>1462</v>
      </c>
      <c r="R47" s="224"/>
      <c r="S47" s="224"/>
      <c r="T47" s="224" t="s">
        <v>7994</v>
      </c>
      <c r="U47" s="224" t="s">
        <v>8450</v>
      </c>
      <c r="V47" s="224" t="s">
        <v>8450</v>
      </c>
      <c r="W47" s="224" t="s">
        <v>53</v>
      </c>
      <c r="X47" s="224" t="s">
        <v>1462</v>
      </c>
      <c r="Y47" s="224" t="s">
        <v>1462</v>
      </c>
      <c r="Z47" s="224"/>
      <c r="AA47" s="224"/>
      <c r="AB47" s="224" t="s">
        <v>690</v>
      </c>
      <c r="AC47" s="224" t="s">
        <v>1462</v>
      </c>
      <c r="AD47" s="224" t="s">
        <v>8450</v>
      </c>
      <c r="AE47" s="224" t="s">
        <v>7998</v>
      </c>
      <c r="AF47" s="224" t="s">
        <v>255</v>
      </c>
      <c r="AG47" s="224" t="s">
        <v>690</v>
      </c>
      <c r="AH47" s="224" t="s">
        <v>1462</v>
      </c>
      <c r="AI47" s="224" t="s">
        <v>8026</v>
      </c>
      <c r="AJ47" s="224" t="s">
        <v>8451</v>
      </c>
      <c r="AK47" s="224" t="s">
        <v>8452</v>
      </c>
      <c r="AL47" s="224" t="s">
        <v>8005</v>
      </c>
      <c r="AM47" s="224" t="s">
        <v>8006</v>
      </c>
      <c r="AN47" s="224" t="s">
        <v>7998</v>
      </c>
      <c r="AO47" s="224" t="s">
        <v>8007</v>
      </c>
      <c r="AP47" s="224"/>
      <c r="AQ47" s="224" t="s">
        <v>8134</v>
      </c>
      <c r="AR47" s="224" t="s">
        <v>688</v>
      </c>
      <c r="AS47" s="282">
        <v>45588</v>
      </c>
      <c r="AT47" s="224" t="s">
        <v>1462</v>
      </c>
      <c r="AU47" s="224" t="s">
        <v>255</v>
      </c>
      <c r="AV47" s="224" t="s">
        <v>8126</v>
      </c>
      <c r="AW47" s="224" t="s">
        <v>8127</v>
      </c>
      <c r="AX47" s="224" t="s">
        <v>8128</v>
      </c>
      <c r="AY47" s="224" t="s">
        <v>7987</v>
      </c>
      <c r="AZ47" s="224" t="s">
        <v>440</v>
      </c>
      <c r="BA47" s="224" t="s">
        <v>672</v>
      </c>
      <c r="BB47" s="224"/>
      <c r="BC47" s="224" t="s">
        <v>7988</v>
      </c>
      <c r="BD47" s="224" t="s">
        <v>8319</v>
      </c>
      <c r="BE47" s="224" t="s">
        <v>1462</v>
      </c>
      <c r="BF47" s="224" t="s">
        <v>8009</v>
      </c>
      <c r="BG47" s="224" t="s">
        <v>8010</v>
      </c>
      <c r="BH47" s="224" t="s">
        <v>8032</v>
      </c>
      <c r="BI47" s="224" t="s">
        <v>1462</v>
      </c>
      <c r="BJ47" s="224" t="s">
        <v>8306</v>
      </c>
      <c r="BK47" s="224" t="s">
        <v>1462</v>
      </c>
      <c r="BL47" s="224"/>
      <c r="BM47" s="224"/>
      <c r="BN47" s="224" t="s">
        <v>8450</v>
      </c>
      <c r="BO47" s="224" t="s">
        <v>8450</v>
      </c>
      <c r="BP47" s="224" t="s">
        <v>53</v>
      </c>
      <c r="BQ47" s="224" t="s">
        <v>1462</v>
      </c>
      <c r="BR47" s="224" t="s">
        <v>1462</v>
      </c>
      <c r="BS47" s="224"/>
      <c r="BT47" s="224"/>
      <c r="BU47" s="224"/>
      <c r="BV47" s="224" t="s">
        <v>690</v>
      </c>
      <c r="BW47" s="224" t="s">
        <v>1462</v>
      </c>
      <c r="BX47" s="224" t="s">
        <v>8450</v>
      </c>
      <c r="BY47" s="224" t="s">
        <v>7998</v>
      </c>
      <c r="BZ47" s="224" t="s">
        <v>255</v>
      </c>
      <c r="CA47" s="224" t="s">
        <v>690</v>
      </c>
      <c r="CB47" s="224" t="s">
        <v>1462</v>
      </c>
      <c r="CC47" s="224"/>
      <c r="CD47" s="224"/>
      <c r="CE47" s="224"/>
      <c r="CF47" s="224"/>
      <c r="CG47" s="224"/>
      <c r="CH47" s="224"/>
      <c r="CI47" s="224"/>
      <c r="CJ47" s="224"/>
      <c r="CK47" s="224"/>
      <c r="CL47" s="224"/>
      <c r="CM47" s="224"/>
      <c r="CN47" s="224"/>
      <c r="CO47" s="224"/>
      <c r="CP47" s="224" t="s">
        <v>7994</v>
      </c>
      <c r="CQ47" s="224" t="s">
        <v>8135</v>
      </c>
      <c r="CR47" s="224" t="s">
        <v>8136</v>
      </c>
      <c r="CS47" s="282">
        <v>45593</v>
      </c>
      <c r="CT47" s="224" t="s">
        <v>8013</v>
      </c>
      <c r="CU47" s="224" t="s">
        <v>1462</v>
      </c>
      <c r="CV47" s="224"/>
      <c r="CW47" s="224"/>
      <c r="CX47" s="224"/>
      <c r="CY47" s="224"/>
      <c r="CZ47" s="224"/>
      <c r="DA47" s="224"/>
      <c r="DB47" s="224"/>
      <c r="DC47" s="224"/>
      <c r="DD47" s="224"/>
      <c r="DE47" s="224"/>
      <c r="DF47" s="224" t="s">
        <v>8014</v>
      </c>
      <c r="DG47" s="224" t="s">
        <v>8137</v>
      </c>
      <c r="DH47" s="159" t="str">
        <f t="shared" si="6"/>
        <v>辽宁</v>
      </c>
    </row>
    <row r="48" spans="1:112">
      <c r="A48" t="str">
        <f t="shared" si="5"/>
        <v>1162101072024000464,2024-10-23</v>
      </c>
      <c r="B48" s="224" t="s">
        <v>693</v>
      </c>
      <c r="C48" s="230" t="s">
        <v>524</v>
      </c>
      <c r="D48" s="224" t="s">
        <v>1462</v>
      </c>
      <c r="E48" s="224" t="s">
        <v>255</v>
      </c>
      <c r="F48" s="224" t="s">
        <v>8126</v>
      </c>
      <c r="G48" s="224" t="s">
        <v>8127</v>
      </c>
      <c r="H48" s="224" t="s">
        <v>8128</v>
      </c>
      <c r="I48" s="224" t="s">
        <v>7987</v>
      </c>
      <c r="J48" s="224" t="s">
        <v>489</v>
      </c>
      <c r="K48" s="224" t="s">
        <v>672</v>
      </c>
      <c r="L48" s="224" t="s">
        <v>7988</v>
      </c>
      <c r="M48" s="224" t="s">
        <v>8319</v>
      </c>
      <c r="N48" s="224" t="s">
        <v>1462</v>
      </c>
      <c r="O48" s="224" t="s">
        <v>1462</v>
      </c>
      <c r="P48" s="224" t="s">
        <v>8453</v>
      </c>
      <c r="Q48" s="224" t="s">
        <v>1462</v>
      </c>
      <c r="R48" s="224"/>
      <c r="S48" s="224"/>
      <c r="T48" s="224" t="s">
        <v>7994</v>
      </c>
      <c r="U48" s="224" t="s">
        <v>819</v>
      </c>
      <c r="V48" s="224" t="s">
        <v>819</v>
      </c>
      <c r="W48" s="224" t="s">
        <v>53</v>
      </c>
      <c r="X48" s="224" t="s">
        <v>1462</v>
      </c>
      <c r="Y48" s="224" t="s">
        <v>1462</v>
      </c>
      <c r="Z48" s="224"/>
      <c r="AA48" s="224"/>
      <c r="AB48" s="224" t="s">
        <v>694</v>
      </c>
      <c r="AC48" s="224" t="s">
        <v>1462</v>
      </c>
      <c r="AD48" s="224" t="s">
        <v>819</v>
      </c>
      <c r="AE48" s="224" t="s">
        <v>7998</v>
      </c>
      <c r="AF48" s="224" t="s">
        <v>255</v>
      </c>
      <c r="AG48" s="224" t="s">
        <v>694</v>
      </c>
      <c r="AH48" s="224" t="s">
        <v>1462</v>
      </c>
      <c r="AI48" s="224" t="s">
        <v>8026</v>
      </c>
      <c r="AJ48" s="224" t="s">
        <v>8454</v>
      </c>
      <c r="AK48" s="224" t="s">
        <v>8444</v>
      </c>
      <c r="AL48" s="224" t="s">
        <v>8005</v>
      </c>
      <c r="AM48" s="224" t="s">
        <v>8006</v>
      </c>
      <c r="AN48" s="224" t="s">
        <v>7998</v>
      </c>
      <c r="AO48" s="224" t="s">
        <v>8007</v>
      </c>
      <c r="AP48" s="224"/>
      <c r="AQ48" s="224" t="s">
        <v>8134</v>
      </c>
      <c r="AR48" s="224" t="s">
        <v>693</v>
      </c>
      <c r="AS48" s="282">
        <v>45588</v>
      </c>
      <c r="AT48" s="224" t="s">
        <v>1462</v>
      </c>
      <c r="AU48" s="224" t="s">
        <v>255</v>
      </c>
      <c r="AV48" s="224" t="s">
        <v>8126</v>
      </c>
      <c r="AW48" s="224" t="s">
        <v>8127</v>
      </c>
      <c r="AX48" s="224" t="s">
        <v>8128</v>
      </c>
      <c r="AY48" s="224" t="s">
        <v>7987</v>
      </c>
      <c r="AZ48" s="224" t="s">
        <v>440</v>
      </c>
      <c r="BA48" s="224" t="s">
        <v>672</v>
      </c>
      <c r="BB48" s="224"/>
      <c r="BC48" s="224" t="s">
        <v>7988</v>
      </c>
      <c r="BD48" s="224" t="s">
        <v>8319</v>
      </c>
      <c r="BE48" s="224" t="s">
        <v>1462</v>
      </c>
      <c r="BF48" s="224" t="s">
        <v>8009</v>
      </c>
      <c r="BG48" s="224" t="s">
        <v>8010</v>
      </c>
      <c r="BH48" s="224" t="s">
        <v>8032</v>
      </c>
      <c r="BI48" s="224" t="s">
        <v>1462</v>
      </c>
      <c r="BJ48" s="224" t="s">
        <v>8453</v>
      </c>
      <c r="BK48" s="224" t="s">
        <v>1462</v>
      </c>
      <c r="BL48" s="224"/>
      <c r="BM48" s="224"/>
      <c r="BN48" s="224" t="s">
        <v>819</v>
      </c>
      <c r="BO48" s="224" t="s">
        <v>819</v>
      </c>
      <c r="BP48" s="224" t="s">
        <v>53</v>
      </c>
      <c r="BQ48" s="224" t="s">
        <v>1462</v>
      </c>
      <c r="BR48" s="224" t="s">
        <v>1462</v>
      </c>
      <c r="BS48" s="224"/>
      <c r="BT48" s="224"/>
      <c r="BU48" s="224"/>
      <c r="BV48" s="224" t="s">
        <v>694</v>
      </c>
      <c r="BW48" s="224" t="s">
        <v>1462</v>
      </c>
      <c r="BX48" s="224" t="s">
        <v>819</v>
      </c>
      <c r="BY48" s="224" t="s">
        <v>7998</v>
      </c>
      <c r="BZ48" s="224" t="s">
        <v>255</v>
      </c>
      <c r="CA48" s="224" t="s">
        <v>694</v>
      </c>
      <c r="CB48" s="224" t="s">
        <v>1462</v>
      </c>
      <c r="CC48" s="224"/>
      <c r="CD48" s="224"/>
      <c r="CE48" s="224"/>
      <c r="CF48" s="224"/>
      <c r="CG48" s="224"/>
      <c r="CH48" s="224"/>
      <c r="CI48" s="224"/>
      <c r="CJ48" s="224"/>
      <c r="CK48" s="224"/>
      <c r="CL48" s="224"/>
      <c r="CM48" s="224"/>
      <c r="CN48" s="224"/>
      <c r="CO48" s="224"/>
      <c r="CP48" s="224" t="s">
        <v>7994</v>
      </c>
      <c r="CQ48" s="224" t="s">
        <v>8135</v>
      </c>
      <c r="CR48" s="224" t="s">
        <v>8136</v>
      </c>
      <c r="CS48" s="282">
        <v>45593</v>
      </c>
      <c r="CT48" s="224" t="s">
        <v>8013</v>
      </c>
      <c r="CU48" s="224" t="s">
        <v>1462</v>
      </c>
      <c r="CV48" s="224"/>
      <c r="CW48" s="224"/>
      <c r="CX48" s="224"/>
      <c r="CY48" s="224"/>
      <c r="CZ48" s="224"/>
      <c r="DA48" s="224"/>
      <c r="DB48" s="224"/>
      <c r="DC48" s="224"/>
      <c r="DD48" s="224"/>
      <c r="DE48" s="224"/>
      <c r="DF48" s="224" t="s">
        <v>8014</v>
      </c>
      <c r="DG48" s="224" t="s">
        <v>8137</v>
      </c>
      <c r="DH48" s="159" t="str">
        <f t="shared" si="6"/>
        <v>辽宁</v>
      </c>
    </row>
    <row r="49" spans="1:112">
      <c r="A49" t="str">
        <f t="shared" si="5"/>
        <v>1355308112024000128,2024-10-11</v>
      </c>
      <c r="B49" t="s">
        <v>695</v>
      </c>
      <c r="C49" s="19" t="s">
        <v>279</v>
      </c>
      <c r="D49" t="s">
        <v>1462</v>
      </c>
      <c r="E49" t="s">
        <v>696</v>
      </c>
      <c r="F49" t="s">
        <v>1462</v>
      </c>
      <c r="G49" t="s">
        <v>8455</v>
      </c>
      <c r="H49" t="s">
        <v>8456</v>
      </c>
      <c r="I49" t="s">
        <v>7987</v>
      </c>
      <c r="J49" t="s">
        <v>697</v>
      </c>
      <c r="K49" t="s">
        <v>698</v>
      </c>
      <c r="L49" t="s">
        <v>7988</v>
      </c>
      <c r="M49" t="s">
        <v>8457</v>
      </c>
      <c r="N49" t="s">
        <v>1462</v>
      </c>
      <c r="O49" t="s">
        <v>1462</v>
      </c>
      <c r="P49" t="s">
        <v>8458</v>
      </c>
      <c r="Q49" t="s">
        <v>1462</v>
      </c>
      <c r="R49"/>
      <c r="S49"/>
      <c r="T49" t="s">
        <v>7994</v>
      </c>
      <c r="U49" t="s">
        <v>8459</v>
      </c>
      <c r="V49" t="s">
        <v>8459</v>
      </c>
      <c r="W49" t="s">
        <v>53</v>
      </c>
      <c r="X49" t="s">
        <v>8460</v>
      </c>
      <c r="Y49" t="s">
        <v>1462</v>
      </c>
      <c r="Z49"/>
      <c r="AA49" t="s">
        <v>8252</v>
      </c>
      <c r="AB49" t="s">
        <v>699</v>
      </c>
      <c r="AC49" t="s">
        <v>8461</v>
      </c>
      <c r="AD49" t="s">
        <v>8459</v>
      </c>
      <c r="AE49" t="s">
        <v>7998</v>
      </c>
      <c r="AF49" t="s">
        <v>1462</v>
      </c>
      <c r="AG49" t="s">
        <v>8462</v>
      </c>
      <c r="AH49" t="s">
        <v>1462</v>
      </c>
      <c r="AI49" t="s">
        <v>8463</v>
      </c>
      <c r="AJ49" t="s">
        <v>8464</v>
      </c>
      <c r="AK49" t="s">
        <v>8465</v>
      </c>
      <c r="AL49" t="s">
        <v>8005</v>
      </c>
      <c r="AM49" t="s">
        <v>8006</v>
      </c>
      <c r="AN49" t="s">
        <v>7998</v>
      </c>
      <c r="AO49"/>
      <c r="AP49"/>
      <c r="AQ49" t="s">
        <v>8466</v>
      </c>
      <c r="AR49" t="s">
        <v>695</v>
      </c>
      <c r="AS49" s="4">
        <v>45576</v>
      </c>
      <c r="AT49" t="s">
        <v>1462</v>
      </c>
      <c r="AU49" t="s">
        <v>696</v>
      </c>
      <c r="AV49" t="s">
        <v>1462</v>
      </c>
      <c r="AW49" t="s">
        <v>8455</v>
      </c>
      <c r="AX49" t="s">
        <v>8456</v>
      </c>
      <c r="AY49" t="s">
        <v>7987</v>
      </c>
      <c r="AZ49" t="s">
        <v>61</v>
      </c>
      <c r="BA49" t="s">
        <v>698</v>
      </c>
      <c r="BB49"/>
      <c r="BC49" t="s">
        <v>7988</v>
      </c>
      <c r="BD49" t="s">
        <v>8457</v>
      </c>
      <c r="BE49" t="s">
        <v>1462</v>
      </c>
      <c r="BF49" t="s">
        <v>8009</v>
      </c>
      <c r="BG49" t="s">
        <v>8010</v>
      </c>
      <c r="BH49" t="s">
        <v>8032</v>
      </c>
      <c r="BI49" t="s">
        <v>1462</v>
      </c>
      <c r="BJ49" t="s">
        <v>8458</v>
      </c>
      <c r="BK49" t="s">
        <v>1462</v>
      </c>
      <c r="BL49"/>
      <c r="BM49"/>
      <c r="BN49" t="s">
        <v>8459</v>
      </c>
      <c r="BO49" t="s">
        <v>8459</v>
      </c>
      <c r="BP49" t="s">
        <v>53</v>
      </c>
      <c r="BQ49" t="s">
        <v>8460</v>
      </c>
      <c r="BR49" t="s">
        <v>1462</v>
      </c>
      <c r="BS49"/>
      <c r="BT49"/>
      <c r="BU49" t="s">
        <v>8252</v>
      </c>
      <c r="BV49" t="s">
        <v>699</v>
      </c>
      <c r="BW49" t="s">
        <v>8461</v>
      </c>
      <c r="BX49" t="s">
        <v>8459</v>
      </c>
      <c r="BY49" t="s">
        <v>7998</v>
      </c>
      <c r="BZ49" t="s">
        <v>1462</v>
      </c>
      <c r="CA49" t="s">
        <v>8462</v>
      </c>
      <c r="CB49" t="s">
        <v>1462</v>
      </c>
      <c r="CC49"/>
      <c r="CD49"/>
      <c r="CE49"/>
      <c r="CF49"/>
      <c r="CG49"/>
      <c r="CH49"/>
      <c r="CI49"/>
      <c r="CJ49"/>
      <c r="CK49"/>
      <c r="CL49"/>
      <c r="CM49"/>
      <c r="CN49"/>
      <c r="CO49"/>
      <c r="CP49" t="s">
        <v>7994</v>
      </c>
      <c r="CQ49" t="s">
        <v>8195</v>
      </c>
      <c r="CR49" t="s">
        <v>8196</v>
      </c>
      <c r="CS49" s="4">
        <v>45593</v>
      </c>
      <c r="CT49" t="s">
        <v>8013</v>
      </c>
      <c r="CU49" t="s">
        <v>1462</v>
      </c>
      <c r="CV49"/>
      <c r="CW49"/>
      <c r="CX49"/>
      <c r="CY49"/>
      <c r="CZ49"/>
      <c r="DA49"/>
      <c r="DB49"/>
      <c r="DC49"/>
      <c r="DD49"/>
      <c r="DE49"/>
      <c r="DF49" t="s">
        <v>8014</v>
      </c>
      <c r="DG49" t="s">
        <v>8467</v>
      </c>
      <c r="DH49" s="159" t="str">
        <f t="shared" si="6"/>
        <v>云南</v>
      </c>
    </row>
    <row r="50" spans="1:112">
      <c r="A50" t="str">
        <f t="shared" si="5"/>
        <v>1335101122024000511,2024-10-25</v>
      </c>
      <c r="B50" t="s">
        <v>716</v>
      </c>
      <c r="C50" s="19" t="s">
        <v>603</v>
      </c>
      <c r="D50" t="s">
        <v>1462</v>
      </c>
      <c r="E50" t="s">
        <v>717</v>
      </c>
      <c r="F50" t="s">
        <v>8468</v>
      </c>
      <c r="G50" t="s">
        <v>8469</v>
      </c>
      <c r="H50" t="s">
        <v>8470</v>
      </c>
      <c r="I50" t="s">
        <v>7987</v>
      </c>
      <c r="J50" t="s">
        <v>140</v>
      </c>
      <c r="K50" t="s">
        <v>718</v>
      </c>
      <c r="L50" t="s">
        <v>8019</v>
      </c>
      <c r="M50" t="s">
        <v>8471</v>
      </c>
      <c r="N50" t="s">
        <v>8471</v>
      </c>
      <c r="O50" t="s">
        <v>8472</v>
      </c>
      <c r="P50" t="s">
        <v>1462</v>
      </c>
      <c r="Q50" t="s">
        <v>1462</v>
      </c>
      <c r="R50" t="s">
        <v>8473</v>
      </c>
      <c r="S50" t="s">
        <v>8474</v>
      </c>
      <c r="T50" t="s">
        <v>7994</v>
      </c>
      <c r="U50" t="s">
        <v>8475</v>
      </c>
      <c r="V50" t="s">
        <v>8475</v>
      </c>
      <c r="W50" t="s">
        <v>53</v>
      </c>
      <c r="X50" t="s">
        <v>8476</v>
      </c>
      <c r="Y50" t="s">
        <v>1462</v>
      </c>
      <c r="Z50"/>
      <c r="AA50"/>
      <c r="AB50" t="s">
        <v>387</v>
      </c>
      <c r="AC50" t="s">
        <v>8477</v>
      </c>
      <c r="AD50" t="s">
        <v>8475</v>
      </c>
      <c r="AE50" t="s">
        <v>7998</v>
      </c>
      <c r="AF50" t="s">
        <v>1462</v>
      </c>
      <c r="AG50" t="s">
        <v>8478</v>
      </c>
      <c r="AH50" t="s">
        <v>1462</v>
      </c>
      <c r="AI50" t="s">
        <v>8002</v>
      </c>
      <c r="AJ50" t="s">
        <v>8479</v>
      </c>
      <c r="AK50" t="s">
        <v>8480</v>
      </c>
      <c r="AL50" t="s">
        <v>8005</v>
      </c>
      <c r="AM50" t="s">
        <v>8006</v>
      </c>
      <c r="AN50" t="s">
        <v>7998</v>
      </c>
      <c r="AO50" t="s">
        <v>8007</v>
      </c>
      <c r="AP50"/>
      <c r="AQ50" t="s">
        <v>8481</v>
      </c>
      <c r="AR50" t="s">
        <v>716</v>
      </c>
      <c r="AS50" s="4">
        <v>45590</v>
      </c>
      <c r="AT50" t="s">
        <v>1462</v>
      </c>
      <c r="AU50" t="s">
        <v>717</v>
      </c>
      <c r="AV50" t="s">
        <v>8468</v>
      </c>
      <c r="AW50" t="s">
        <v>8469</v>
      </c>
      <c r="AX50" t="s">
        <v>8470</v>
      </c>
      <c r="AY50" t="s">
        <v>7987</v>
      </c>
      <c r="AZ50" t="s">
        <v>140</v>
      </c>
      <c r="BA50" t="s">
        <v>142</v>
      </c>
      <c r="BB50" t="s">
        <v>718</v>
      </c>
      <c r="BC50" t="s">
        <v>8019</v>
      </c>
      <c r="BD50" t="s">
        <v>8471</v>
      </c>
      <c r="BE50" t="s">
        <v>8471</v>
      </c>
      <c r="BF50" t="s">
        <v>8009</v>
      </c>
      <c r="BG50" t="s">
        <v>8010</v>
      </c>
      <c r="BH50" t="s">
        <v>8032</v>
      </c>
      <c r="BI50" t="s">
        <v>8472</v>
      </c>
      <c r="BJ50" t="s">
        <v>1462</v>
      </c>
      <c r="BK50" t="s">
        <v>1462</v>
      </c>
      <c r="BL50" t="s">
        <v>8473</v>
      </c>
      <c r="BM50" t="s">
        <v>8474</v>
      </c>
      <c r="BN50" t="s">
        <v>8475</v>
      </c>
      <c r="BO50" t="s">
        <v>8475</v>
      </c>
      <c r="BP50" t="s">
        <v>53</v>
      </c>
      <c r="BQ50" t="s">
        <v>8476</v>
      </c>
      <c r="BR50" t="s">
        <v>1462</v>
      </c>
      <c r="BS50"/>
      <c r="BT50"/>
      <c r="BU50"/>
      <c r="BV50" t="s">
        <v>387</v>
      </c>
      <c r="BW50" t="s">
        <v>8477</v>
      </c>
      <c r="BX50" t="s">
        <v>8475</v>
      </c>
      <c r="BY50" t="s">
        <v>7998</v>
      </c>
      <c r="BZ50" t="s">
        <v>1462</v>
      </c>
      <c r="CA50" t="s">
        <v>8478</v>
      </c>
      <c r="CB50" t="s">
        <v>1462</v>
      </c>
      <c r="CC50"/>
      <c r="CD50"/>
      <c r="CE50"/>
      <c r="CF50"/>
      <c r="CG50"/>
      <c r="CH50"/>
      <c r="CI50"/>
      <c r="CJ50"/>
      <c r="CK50"/>
      <c r="CL50"/>
      <c r="CM50"/>
      <c r="CN50"/>
      <c r="CO50"/>
      <c r="CP50" t="s">
        <v>7994</v>
      </c>
      <c r="CQ50" t="s">
        <v>8482</v>
      </c>
      <c r="CR50" t="s">
        <v>8483</v>
      </c>
      <c r="CS50" s="4">
        <v>45594</v>
      </c>
      <c r="CT50" t="s">
        <v>8013</v>
      </c>
      <c r="CU50" t="s">
        <v>1462</v>
      </c>
      <c r="CV50"/>
      <c r="CW50"/>
      <c r="CX50"/>
      <c r="CY50"/>
      <c r="CZ50"/>
      <c r="DA50"/>
      <c r="DB50"/>
      <c r="DC50"/>
      <c r="DD50"/>
      <c r="DE50"/>
      <c r="DF50" t="s">
        <v>8014</v>
      </c>
      <c r="DG50" t="s">
        <v>8484</v>
      </c>
      <c r="DH50" s="159" t="str">
        <f t="shared" si="6"/>
        <v>四川</v>
      </c>
    </row>
    <row r="51" spans="1:112">
      <c r="A51" t="str">
        <f t="shared" si="5"/>
        <v>1213306052024000102,2024-10-28</v>
      </c>
      <c r="B51" s="170" t="s">
        <v>732</v>
      </c>
      <c r="C51" s="229" t="s">
        <v>731</v>
      </c>
      <c r="D51" s="170" t="s">
        <v>1462</v>
      </c>
      <c r="E51" s="170" t="s">
        <v>733</v>
      </c>
      <c r="F51" s="170" t="s">
        <v>8485</v>
      </c>
      <c r="G51" s="170" t="s">
        <v>8486</v>
      </c>
      <c r="H51" s="170" t="s">
        <v>8487</v>
      </c>
      <c r="I51" s="170" t="s">
        <v>7987</v>
      </c>
      <c r="J51" s="170" t="s">
        <v>734</v>
      </c>
      <c r="K51" s="170" t="s">
        <v>206</v>
      </c>
      <c r="L51" s="170" t="s">
        <v>8019</v>
      </c>
      <c r="M51" s="170" t="s">
        <v>8488</v>
      </c>
      <c r="N51" s="170" t="s">
        <v>2198</v>
      </c>
      <c r="O51" s="170" t="s">
        <v>8489</v>
      </c>
      <c r="P51" s="170" t="s">
        <v>8490</v>
      </c>
      <c r="Q51" s="170" t="s">
        <v>8491</v>
      </c>
      <c r="R51" s="170" t="s">
        <v>8492</v>
      </c>
      <c r="S51" s="170"/>
      <c r="T51" s="170" t="s">
        <v>7994</v>
      </c>
      <c r="U51" s="170" t="s">
        <v>731</v>
      </c>
      <c r="V51" s="170" t="s">
        <v>731</v>
      </c>
      <c r="W51" s="170" t="s">
        <v>53</v>
      </c>
      <c r="X51" s="170" t="s">
        <v>8493</v>
      </c>
      <c r="Y51" s="170" t="s">
        <v>1462</v>
      </c>
      <c r="Z51" s="170"/>
      <c r="AA51" s="170"/>
      <c r="AB51" s="170" t="s">
        <v>735</v>
      </c>
      <c r="AC51" s="170" t="s">
        <v>1462</v>
      </c>
      <c r="AD51" s="170" t="s">
        <v>731</v>
      </c>
      <c r="AE51" s="170" t="s">
        <v>7998</v>
      </c>
      <c r="AF51" s="170" t="s">
        <v>1462</v>
      </c>
      <c r="AG51" s="170" t="s">
        <v>8494</v>
      </c>
      <c r="AH51" s="170" t="s">
        <v>1462</v>
      </c>
      <c r="AI51" s="170" t="s">
        <v>8026</v>
      </c>
      <c r="AJ51" s="170" t="s">
        <v>8494</v>
      </c>
      <c r="AK51" s="170" t="s">
        <v>8495</v>
      </c>
      <c r="AL51" s="170" t="s">
        <v>8005</v>
      </c>
      <c r="AM51" s="170" t="s">
        <v>8006</v>
      </c>
      <c r="AN51" s="170" t="s">
        <v>7998</v>
      </c>
      <c r="AO51" s="170" t="s">
        <v>8496</v>
      </c>
      <c r="AP51" s="170"/>
      <c r="AQ51" s="170" t="s">
        <v>8497</v>
      </c>
      <c r="AR51" s="170" t="s">
        <v>732</v>
      </c>
      <c r="AS51" s="283">
        <v>45593</v>
      </c>
      <c r="AT51" s="170" t="s">
        <v>1462</v>
      </c>
      <c r="AU51" s="170" t="s">
        <v>733</v>
      </c>
      <c r="AV51" s="170" t="s">
        <v>8485</v>
      </c>
      <c r="AW51" s="170" t="s">
        <v>8486</v>
      </c>
      <c r="AX51" s="170" t="s">
        <v>8487</v>
      </c>
      <c r="AY51" s="170" t="s">
        <v>7987</v>
      </c>
      <c r="AZ51" s="170" t="s">
        <v>69</v>
      </c>
      <c r="BA51" s="170" t="s">
        <v>680</v>
      </c>
      <c r="BB51" s="170" t="s">
        <v>206</v>
      </c>
      <c r="BC51" s="170" t="s">
        <v>8019</v>
      </c>
      <c r="BD51" s="170" t="s">
        <v>8488</v>
      </c>
      <c r="BE51" s="170" t="s">
        <v>2198</v>
      </c>
      <c r="BF51" s="170" t="s">
        <v>8009</v>
      </c>
      <c r="BG51" s="170" t="s">
        <v>8010</v>
      </c>
      <c r="BH51" s="170" t="s">
        <v>8032</v>
      </c>
      <c r="BI51" s="170" t="s">
        <v>8489</v>
      </c>
      <c r="BJ51" s="170" t="s">
        <v>8490</v>
      </c>
      <c r="BK51" s="170" t="s">
        <v>8491</v>
      </c>
      <c r="BL51" s="170" t="s">
        <v>8492</v>
      </c>
      <c r="BM51" s="170"/>
      <c r="BN51" s="170" t="s">
        <v>731</v>
      </c>
      <c r="BO51" s="170" t="s">
        <v>731</v>
      </c>
      <c r="BP51" s="170" t="s">
        <v>53</v>
      </c>
      <c r="BQ51" s="170" t="s">
        <v>8493</v>
      </c>
      <c r="BR51" s="170" t="s">
        <v>1462</v>
      </c>
      <c r="BS51" s="170"/>
      <c r="BT51" s="170"/>
      <c r="BU51" s="170"/>
      <c r="BV51" s="170" t="s">
        <v>735</v>
      </c>
      <c r="BW51" s="170" t="s">
        <v>1462</v>
      </c>
      <c r="BX51" s="170" t="s">
        <v>731</v>
      </c>
      <c r="BY51" s="170" t="s">
        <v>7998</v>
      </c>
      <c r="BZ51" s="170" t="s">
        <v>1462</v>
      </c>
      <c r="CA51" s="170" t="s">
        <v>8494</v>
      </c>
      <c r="CB51" s="170" t="s">
        <v>1462</v>
      </c>
      <c r="CC51" s="170"/>
      <c r="CD51" s="170"/>
      <c r="CE51" s="170"/>
      <c r="CF51" s="170"/>
      <c r="CG51" s="170"/>
      <c r="CH51" s="170"/>
      <c r="CI51" s="170"/>
      <c r="CJ51" s="170"/>
      <c r="CK51" s="170"/>
      <c r="CL51" s="170"/>
      <c r="CM51" s="170"/>
      <c r="CN51" s="170"/>
      <c r="CO51" s="170"/>
      <c r="CP51" s="170" t="s">
        <v>7994</v>
      </c>
      <c r="CQ51" s="170" t="s">
        <v>8498</v>
      </c>
      <c r="CR51" s="170" t="s">
        <v>8499</v>
      </c>
      <c r="CS51" s="283">
        <v>45595</v>
      </c>
      <c r="CT51" s="170" t="s">
        <v>8013</v>
      </c>
      <c r="CU51" s="170" t="s">
        <v>8500</v>
      </c>
      <c r="CV51" s="170"/>
      <c r="CW51" s="170"/>
      <c r="CX51" s="170"/>
      <c r="CY51" s="170"/>
      <c r="CZ51" s="170"/>
      <c r="DA51" s="170"/>
      <c r="DB51" s="170"/>
      <c r="DC51" s="170"/>
      <c r="DD51" s="170"/>
      <c r="DE51" s="170"/>
      <c r="DF51" s="170" t="s">
        <v>8014</v>
      </c>
      <c r="DG51" s="170" t="s">
        <v>8501</v>
      </c>
      <c r="DH51" s="159" t="str">
        <f t="shared" si="6"/>
        <v>浙江</v>
      </c>
    </row>
    <row r="52" spans="1:112">
      <c r="A52" t="str">
        <f t="shared" si="5"/>
        <v>1376101062024000076,2024-11-01</v>
      </c>
      <c r="B52" t="s">
        <v>809</v>
      </c>
      <c r="C52" s="19" t="s">
        <v>808</v>
      </c>
      <c r="D52" t="s">
        <v>1462</v>
      </c>
      <c r="E52" t="s">
        <v>810</v>
      </c>
      <c r="F52" t="s">
        <v>1462</v>
      </c>
      <c r="G52" t="s">
        <v>8502</v>
      </c>
      <c r="H52" t="s">
        <v>8503</v>
      </c>
      <c r="I52" t="s">
        <v>7987</v>
      </c>
      <c r="J52" t="s">
        <v>811</v>
      </c>
      <c r="K52" t="s">
        <v>607</v>
      </c>
      <c r="L52" t="s">
        <v>7988</v>
      </c>
      <c r="M52" t="s">
        <v>8504</v>
      </c>
      <c r="N52" t="s">
        <v>8504</v>
      </c>
      <c r="O52" t="s">
        <v>8505</v>
      </c>
      <c r="P52" t="s">
        <v>8506</v>
      </c>
      <c r="Q52" t="s">
        <v>8040</v>
      </c>
      <c r="R52" t="s">
        <v>8507</v>
      </c>
      <c r="S52" t="s">
        <v>8508</v>
      </c>
      <c r="T52" t="s">
        <v>7994</v>
      </c>
      <c r="U52" t="s">
        <v>808</v>
      </c>
      <c r="V52" t="s">
        <v>808</v>
      </c>
      <c r="W52" t="s">
        <v>53</v>
      </c>
      <c r="X52" t="s">
        <v>812</v>
      </c>
      <c r="Y52" t="s">
        <v>8509</v>
      </c>
      <c r="Z52" t="s">
        <v>8067</v>
      </c>
      <c r="AA52" t="s">
        <v>8252</v>
      </c>
      <c r="AB52" t="s">
        <v>812</v>
      </c>
      <c r="AC52" t="s">
        <v>8510</v>
      </c>
      <c r="AD52" t="s">
        <v>808</v>
      </c>
      <c r="AE52" t="s">
        <v>7998</v>
      </c>
      <c r="AF52" t="s">
        <v>8511</v>
      </c>
      <c r="AG52" t="s">
        <v>812</v>
      </c>
      <c r="AH52" t="s">
        <v>8001</v>
      </c>
      <c r="AI52" t="s">
        <v>8002</v>
      </c>
      <c r="AJ52" t="s">
        <v>812</v>
      </c>
      <c r="AK52" t="s">
        <v>8512</v>
      </c>
      <c r="AL52" t="s">
        <v>8005</v>
      </c>
      <c r="AM52" t="s">
        <v>8006</v>
      </c>
      <c r="AN52" t="s">
        <v>7998</v>
      </c>
      <c r="AO52"/>
      <c r="AP52"/>
      <c r="AQ52" t="s">
        <v>8513</v>
      </c>
      <c r="AR52" t="s">
        <v>809</v>
      </c>
      <c r="AS52" s="4">
        <v>45597</v>
      </c>
      <c r="AT52" t="s">
        <v>1462</v>
      </c>
      <c r="AU52" t="s">
        <v>810</v>
      </c>
      <c r="AV52" t="s">
        <v>1462</v>
      </c>
      <c r="AW52" t="s">
        <v>8502</v>
      </c>
      <c r="AX52" t="s">
        <v>8503</v>
      </c>
      <c r="AY52" t="s">
        <v>7987</v>
      </c>
      <c r="AZ52" t="s">
        <v>811</v>
      </c>
      <c r="BA52" t="s">
        <v>607</v>
      </c>
      <c r="BB52"/>
      <c r="BC52" t="s">
        <v>7988</v>
      </c>
      <c r="BD52" t="s">
        <v>8504</v>
      </c>
      <c r="BE52" t="s">
        <v>8504</v>
      </c>
      <c r="BF52" t="s">
        <v>8009</v>
      </c>
      <c r="BG52" t="s">
        <v>8010</v>
      </c>
      <c r="BH52" t="s">
        <v>8076</v>
      </c>
      <c r="BI52" t="s">
        <v>8505</v>
      </c>
      <c r="BJ52" t="s">
        <v>8506</v>
      </c>
      <c r="BK52" t="s">
        <v>8040</v>
      </c>
      <c r="BL52" t="s">
        <v>8507</v>
      </c>
      <c r="BM52" t="s">
        <v>8508</v>
      </c>
      <c r="BN52" t="s">
        <v>808</v>
      </c>
      <c r="BO52" t="s">
        <v>808</v>
      </c>
      <c r="BP52" t="s">
        <v>53</v>
      </c>
      <c r="BQ52" t="s">
        <v>812</v>
      </c>
      <c r="BR52" t="s">
        <v>8509</v>
      </c>
      <c r="BS52" t="s">
        <v>8067</v>
      </c>
      <c r="BT52" t="s">
        <v>8514</v>
      </c>
      <c r="BU52" t="s">
        <v>8252</v>
      </c>
      <c r="BV52" t="s">
        <v>812</v>
      </c>
      <c r="BW52" t="s">
        <v>8510</v>
      </c>
      <c r="BX52" t="s">
        <v>808</v>
      </c>
      <c r="BY52" t="s">
        <v>7998</v>
      </c>
      <c r="BZ52" t="s">
        <v>8511</v>
      </c>
      <c r="CA52" t="s">
        <v>812</v>
      </c>
      <c r="CB52" t="s">
        <v>8001</v>
      </c>
      <c r="CC52"/>
      <c r="CD52"/>
      <c r="CE52"/>
      <c r="CF52"/>
      <c r="CG52"/>
      <c r="CH52"/>
      <c r="CI52"/>
      <c r="CJ52"/>
      <c r="CK52"/>
      <c r="CL52"/>
      <c r="CM52"/>
      <c r="CN52"/>
      <c r="CO52"/>
      <c r="CP52" t="s">
        <v>7994</v>
      </c>
      <c r="CQ52" t="s">
        <v>8515</v>
      </c>
      <c r="CR52" t="s">
        <v>8516</v>
      </c>
      <c r="CS52" s="4">
        <v>45597</v>
      </c>
      <c r="CT52" t="s">
        <v>8013</v>
      </c>
      <c r="CU52" t="s">
        <v>1462</v>
      </c>
      <c r="CV52"/>
      <c r="CW52"/>
      <c r="CX52"/>
      <c r="CY52"/>
      <c r="CZ52"/>
      <c r="DA52"/>
      <c r="DB52"/>
      <c r="DC52"/>
      <c r="DD52"/>
      <c r="DE52"/>
      <c r="DF52" t="s">
        <v>8014</v>
      </c>
      <c r="DG52" t="s">
        <v>8517</v>
      </c>
      <c r="DH52" s="159" t="str">
        <f t="shared" si="6"/>
        <v>陕西</v>
      </c>
    </row>
    <row r="53" spans="1:112">
      <c r="A53" t="str">
        <f t="shared" si="5"/>
        <v>1284311002024000142,2024-07-02</v>
      </c>
      <c r="B53" t="s">
        <v>820</v>
      </c>
      <c r="C53" s="19" t="s">
        <v>819</v>
      </c>
      <c r="D53" t="s">
        <v>1462</v>
      </c>
      <c r="E53" t="s">
        <v>821</v>
      </c>
      <c r="F53" t="s">
        <v>8518</v>
      </c>
      <c r="G53" t="s">
        <v>8519</v>
      </c>
      <c r="H53" t="s">
        <v>8520</v>
      </c>
      <c r="I53" t="s">
        <v>7987</v>
      </c>
      <c r="J53" t="s">
        <v>61</v>
      </c>
      <c r="K53" t="s">
        <v>153</v>
      </c>
      <c r="L53" t="s">
        <v>7988</v>
      </c>
      <c r="M53" t="s">
        <v>1462</v>
      </c>
      <c r="N53" t="s">
        <v>1462</v>
      </c>
      <c r="O53" t="s">
        <v>1462</v>
      </c>
      <c r="P53" t="s">
        <v>8521</v>
      </c>
      <c r="Q53" t="s">
        <v>1462</v>
      </c>
      <c r="R53" t="s">
        <v>8522</v>
      </c>
      <c r="S53" t="s">
        <v>8523</v>
      </c>
      <c r="T53" t="s">
        <v>7994</v>
      </c>
      <c r="U53" t="s">
        <v>8524</v>
      </c>
      <c r="V53" t="s">
        <v>8524</v>
      </c>
      <c r="W53" t="s">
        <v>53</v>
      </c>
      <c r="X53" t="s">
        <v>1462</v>
      </c>
      <c r="Y53" t="s">
        <v>1462</v>
      </c>
      <c r="Z53"/>
      <c r="AA53"/>
      <c r="AB53" t="s">
        <v>822</v>
      </c>
      <c r="AC53" t="s">
        <v>1462</v>
      </c>
      <c r="AD53" t="s">
        <v>8524</v>
      </c>
      <c r="AE53" t="s">
        <v>7998</v>
      </c>
      <c r="AF53" t="s">
        <v>1462</v>
      </c>
      <c r="AG53" t="s">
        <v>8525</v>
      </c>
      <c r="AH53" t="s">
        <v>1462</v>
      </c>
      <c r="AI53" t="s">
        <v>8002</v>
      </c>
      <c r="AJ53" t="s">
        <v>8526</v>
      </c>
      <c r="AK53" t="s">
        <v>8527</v>
      </c>
      <c r="AL53" t="s">
        <v>8005</v>
      </c>
      <c r="AM53" t="s">
        <v>8006</v>
      </c>
      <c r="AN53" t="s">
        <v>7998</v>
      </c>
      <c r="AO53" t="s">
        <v>8029</v>
      </c>
      <c r="AP53"/>
      <c r="AQ53" t="s">
        <v>8528</v>
      </c>
      <c r="AR53" t="s">
        <v>820</v>
      </c>
      <c r="AS53" s="4">
        <v>45475</v>
      </c>
      <c r="AT53" t="s">
        <v>1462</v>
      </c>
      <c r="AU53" t="s">
        <v>821</v>
      </c>
      <c r="AV53" t="s">
        <v>8518</v>
      </c>
      <c r="AW53" t="s">
        <v>8519</v>
      </c>
      <c r="AX53" t="s">
        <v>8520</v>
      </c>
      <c r="AY53" t="s">
        <v>7987</v>
      </c>
      <c r="AZ53" t="s">
        <v>61</v>
      </c>
      <c r="BA53" t="s">
        <v>153</v>
      </c>
      <c r="BB53"/>
      <c r="BC53" t="s">
        <v>7988</v>
      </c>
      <c r="BD53" t="s">
        <v>1462</v>
      </c>
      <c r="BE53" t="s">
        <v>1462</v>
      </c>
      <c r="BF53" t="s">
        <v>8009</v>
      </c>
      <c r="BG53" t="s">
        <v>8010</v>
      </c>
      <c r="BH53" t="s">
        <v>8032</v>
      </c>
      <c r="BI53" t="s">
        <v>1462</v>
      </c>
      <c r="BJ53" t="s">
        <v>8521</v>
      </c>
      <c r="BK53" t="s">
        <v>1462</v>
      </c>
      <c r="BL53" t="s">
        <v>8522</v>
      </c>
      <c r="BM53" t="s">
        <v>8523</v>
      </c>
      <c r="BN53" t="s">
        <v>8524</v>
      </c>
      <c r="BO53" t="s">
        <v>8524</v>
      </c>
      <c r="BP53" t="s">
        <v>53</v>
      </c>
      <c r="BQ53" t="s">
        <v>1462</v>
      </c>
      <c r="BR53" t="s">
        <v>1462</v>
      </c>
      <c r="BS53"/>
      <c r="BT53"/>
      <c r="BU53"/>
      <c r="BV53" t="s">
        <v>822</v>
      </c>
      <c r="BW53" t="s">
        <v>1462</v>
      </c>
      <c r="BX53" t="s">
        <v>8524</v>
      </c>
      <c r="BY53" t="s">
        <v>7998</v>
      </c>
      <c r="BZ53" t="s">
        <v>1462</v>
      </c>
      <c r="CA53" t="s">
        <v>8525</v>
      </c>
      <c r="CB53" t="s">
        <v>1462</v>
      </c>
      <c r="CC53"/>
      <c r="CD53"/>
      <c r="CE53"/>
      <c r="CF53"/>
      <c r="CG53"/>
      <c r="CH53"/>
      <c r="CI53"/>
      <c r="CJ53"/>
      <c r="CK53"/>
      <c r="CL53"/>
      <c r="CM53"/>
      <c r="CN53"/>
      <c r="CO53"/>
      <c r="CP53" t="s">
        <v>7994</v>
      </c>
      <c r="CQ53" t="s">
        <v>8528</v>
      </c>
      <c r="CR53" t="s">
        <v>8529</v>
      </c>
      <c r="CS53" s="4">
        <v>45600</v>
      </c>
      <c r="CT53" t="s">
        <v>8013</v>
      </c>
      <c r="CU53" t="s">
        <v>1462</v>
      </c>
      <c r="CV53"/>
      <c r="CW53"/>
      <c r="CX53"/>
      <c r="CY53"/>
      <c r="CZ53"/>
      <c r="DA53"/>
      <c r="DB53"/>
      <c r="DC53"/>
      <c r="DD53"/>
      <c r="DE53"/>
      <c r="DF53" t="s">
        <v>8014</v>
      </c>
      <c r="DG53" t="s">
        <v>8530</v>
      </c>
      <c r="DH53" s="159" t="str">
        <f t="shared" si="6"/>
        <v>湖南</v>
      </c>
    </row>
    <row r="54" spans="1:112">
      <c r="A54" t="str">
        <f t="shared" si="5"/>
        <v>1284311002024000312,2024-10-30</v>
      </c>
      <c r="B54" s="224" t="s">
        <v>855</v>
      </c>
      <c r="C54" s="230" t="s">
        <v>854</v>
      </c>
      <c r="D54" s="224" t="s">
        <v>1462</v>
      </c>
      <c r="E54" s="224" t="s">
        <v>856</v>
      </c>
      <c r="F54" s="224" t="s">
        <v>1462</v>
      </c>
      <c r="G54" s="224" t="s">
        <v>8531</v>
      </c>
      <c r="H54" s="224" t="s">
        <v>8532</v>
      </c>
      <c r="I54" s="224" t="s">
        <v>7987</v>
      </c>
      <c r="J54" s="224" t="s">
        <v>857</v>
      </c>
      <c r="K54" s="224" t="s">
        <v>683</v>
      </c>
      <c r="L54" s="224" t="s">
        <v>7988</v>
      </c>
      <c r="M54" s="224" t="s">
        <v>8020</v>
      </c>
      <c r="N54" s="224" t="s">
        <v>1462</v>
      </c>
      <c r="O54" s="224" t="s">
        <v>1462</v>
      </c>
      <c r="P54" s="224" t="s">
        <v>8533</v>
      </c>
      <c r="Q54" s="224" t="s">
        <v>1462</v>
      </c>
      <c r="R54" s="224" t="s">
        <v>8534</v>
      </c>
      <c r="S54" s="224" t="s">
        <v>8535</v>
      </c>
      <c r="T54" s="224" t="s">
        <v>7994</v>
      </c>
      <c r="U54" s="224" t="s">
        <v>8268</v>
      </c>
      <c r="V54" s="224" t="s">
        <v>8536</v>
      </c>
      <c r="W54" s="224" t="s">
        <v>53</v>
      </c>
      <c r="X54" s="224" t="s">
        <v>8537</v>
      </c>
      <c r="Y54" s="224" t="s">
        <v>8538</v>
      </c>
      <c r="Z54" s="224" t="s">
        <v>8067</v>
      </c>
      <c r="AA54" s="224" t="s">
        <v>8252</v>
      </c>
      <c r="AB54" s="224" t="s">
        <v>858</v>
      </c>
      <c r="AC54" s="224" t="s">
        <v>1462</v>
      </c>
      <c r="AD54" s="224" t="s">
        <v>8268</v>
      </c>
      <c r="AE54" s="224" t="s">
        <v>7998</v>
      </c>
      <c r="AF54" s="224" t="s">
        <v>856</v>
      </c>
      <c r="AG54" s="224" t="s">
        <v>8539</v>
      </c>
      <c r="AH54" s="224" t="s">
        <v>1462</v>
      </c>
      <c r="AI54" s="224" t="s">
        <v>8002</v>
      </c>
      <c r="AJ54" s="224" t="s">
        <v>8540</v>
      </c>
      <c r="AK54" s="224" t="s">
        <v>8541</v>
      </c>
      <c r="AL54" s="224" t="s">
        <v>8005</v>
      </c>
      <c r="AM54" s="224" t="s">
        <v>8006</v>
      </c>
      <c r="AN54" s="224" t="s">
        <v>7998</v>
      </c>
      <c r="AO54" s="224"/>
      <c r="AP54" s="224"/>
      <c r="AQ54" s="224" t="s">
        <v>8528</v>
      </c>
      <c r="AR54" s="224" t="s">
        <v>855</v>
      </c>
      <c r="AS54" s="282">
        <v>45595</v>
      </c>
      <c r="AT54" s="224" t="s">
        <v>1462</v>
      </c>
      <c r="AU54" s="224" t="s">
        <v>856</v>
      </c>
      <c r="AV54" s="224" t="s">
        <v>1462</v>
      </c>
      <c r="AW54" s="224" t="s">
        <v>8531</v>
      </c>
      <c r="AX54" s="224" t="s">
        <v>8532</v>
      </c>
      <c r="AY54" s="224" t="s">
        <v>7987</v>
      </c>
      <c r="AZ54" s="224" t="s">
        <v>61</v>
      </c>
      <c r="BA54" s="224" t="s">
        <v>683</v>
      </c>
      <c r="BB54" s="224"/>
      <c r="BC54" s="224" t="s">
        <v>7988</v>
      </c>
      <c r="BD54" s="224" t="s">
        <v>8020</v>
      </c>
      <c r="BE54" s="224" t="s">
        <v>1462</v>
      </c>
      <c r="BF54" s="224" t="s">
        <v>8009</v>
      </c>
      <c r="BG54" s="224" t="s">
        <v>8031</v>
      </c>
      <c r="BH54" s="224" t="s">
        <v>8032</v>
      </c>
      <c r="BI54" s="224" t="s">
        <v>1462</v>
      </c>
      <c r="BJ54" s="224" t="s">
        <v>8533</v>
      </c>
      <c r="BK54" s="224" t="s">
        <v>1462</v>
      </c>
      <c r="BL54" s="224" t="s">
        <v>8534</v>
      </c>
      <c r="BM54" s="224" t="s">
        <v>8535</v>
      </c>
      <c r="BN54" s="224" t="s">
        <v>8268</v>
      </c>
      <c r="BO54" s="224" t="s">
        <v>8536</v>
      </c>
      <c r="BP54" s="224" t="s">
        <v>53</v>
      </c>
      <c r="BQ54" s="224" t="s">
        <v>8537</v>
      </c>
      <c r="BR54" s="224" t="s">
        <v>8538</v>
      </c>
      <c r="BS54" s="224" t="s">
        <v>8067</v>
      </c>
      <c r="BT54" s="224"/>
      <c r="BU54" s="224" t="s">
        <v>8252</v>
      </c>
      <c r="BV54" s="224" t="s">
        <v>858</v>
      </c>
      <c r="BW54" s="224" t="s">
        <v>1462</v>
      </c>
      <c r="BX54" s="224" t="s">
        <v>8268</v>
      </c>
      <c r="BY54" s="224" t="s">
        <v>7998</v>
      </c>
      <c r="BZ54" s="224" t="s">
        <v>856</v>
      </c>
      <c r="CA54" s="224" t="s">
        <v>8539</v>
      </c>
      <c r="CB54" s="224" t="s">
        <v>1462</v>
      </c>
      <c r="CC54" s="224"/>
      <c r="CD54" s="224"/>
      <c r="CE54" s="224"/>
      <c r="CF54" s="224"/>
      <c r="CG54" s="224"/>
      <c r="CH54" s="224"/>
      <c r="CI54" s="224"/>
      <c r="CJ54" s="224"/>
      <c r="CK54" s="224"/>
      <c r="CL54" s="224"/>
      <c r="CM54" s="224"/>
      <c r="CN54" s="224"/>
      <c r="CO54" s="224"/>
      <c r="CP54" s="224" t="s">
        <v>7994</v>
      </c>
      <c r="CQ54" s="224" t="s">
        <v>8528</v>
      </c>
      <c r="CR54" s="224" t="s">
        <v>8529</v>
      </c>
      <c r="CS54" s="282">
        <v>45602</v>
      </c>
      <c r="CT54" s="224" t="s">
        <v>8013</v>
      </c>
      <c r="CU54" s="224" t="s">
        <v>1462</v>
      </c>
      <c r="CV54" s="224"/>
      <c r="CW54" s="224"/>
      <c r="CX54" s="224"/>
      <c r="CY54" s="224"/>
      <c r="CZ54" s="224"/>
      <c r="DA54" s="224"/>
      <c r="DB54" s="224"/>
      <c r="DC54" s="224"/>
      <c r="DD54" s="224"/>
      <c r="DE54" s="224"/>
      <c r="DF54" s="224" t="s">
        <v>8014</v>
      </c>
      <c r="DG54" s="224" t="s">
        <v>8530</v>
      </c>
      <c r="DH54" s="159" t="str">
        <f t="shared" si="6"/>
        <v>湖南</v>
      </c>
    </row>
    <row r="55" spans="1:112">
      <c r="A55" t="str">
        <f t="shared" si="5"/>
        <v>1284311002024000170,2024-08-13</v>
      </c>
      <c r="B55" s="170" t="s">
        <v>867</v>
      </c>
      <c r="C55" s="170" t="s">
        <v>866</v>
      </c>
      <c r="D55" s="170" t="s">
        <v>1462</v>
      </c>
      <c r="E55" s="170" t="s">
        <v>821</v>
      </c>
      <c r="F55" s="170" t="s">
        <v>8518</v>
      </c>
      <c r="G55" s="170" t="s">
        <v>8519</v>
      </c>
      <c r="H55" s="170" t="s">
        <v>8520</v>
      </c>
      <c r="I55" s="170" t="s">
        <v>7987</v>
      </c>
      <c r="J55" s="170" t="s">
        <v>61</v>
      </c>
      <c r="K55" s="170" t="s">
        <v>153</v>
      </c>
      <c r="L55" s="170" t="s">
        <v>7988</v>
      </c>
      <c r="M55" s="170" t="s">
        <v>1462</v>
      </c>
      <c r="N55" s="170" t="s">
        <v>1462</v>
      </c>
      <c r="O55" s="170" t="s">
        <v>1462</v>
      </c>
      <c r="P55" s="170" t="s">
        <v>8521</v>
      </c>
      <c r="Q55" s="170" t="s">
        <v>1462</v>
      </c>
      <c r="R55" s="170" t="s">
        <v>8522</v>
      </c>
      <c r="S55" s="170" t="s">
        <v>8523</v>
      </c>
      <c r="T55" s="170" t="s">
        <v>7994</v>
      </c>
      <c r="U55" s="170" t="s">
        <v>8542</v>
      </c>
      <c r="V55" s="170" t="s">
        <v>8542</v>
      </c>
      <c r="W55" s="170" t="s">
        <v>53</v>
      </c>
      <c r="X55" s="170" t="s">
        <v>1462</v>
      </c>
      <c r="Y55" s="170" t="s">
        <v>1462</v>
      </c>
      <c r="Z55" s="170"/>
      <c r="AA55" s="170"/>
      <c r="AB55" s="170" t="s">
        <v>868</v>
      </c>
      <c r="AC55" s="170" t="s">
        <v>1462</v>
      </c>
      <c r="AD55" s="170" t="s">
        <v>8542</v>
      </c>
      <c r="AE55" s="170" t="s">
        <v>7998</v>
      </c>
      <c r="AF55" s="170" t="s">
        <v>1462</v>
      </c>
      <c r="AG55" s="170" t="s">
        <v>8543</v>
      </c>
      <c r="AH55" s="170" t="s">
        <v>1462</v>
      </c>
      <c r="AI55" s="170" t="s">
        <v>8002</v>
      </c>
      <c r="AJ55" s="170" t="s">
        <v>8526</v>
      </c>
      <c r="AK55" s="170" t="s">
        <v>8527</v>
      </c>
      <c r="AL55" s="170" t="s">
        <v>8005</v>
      </c>
      <c r="AM55" s="170" t="s">
        <v>8006</v>
      </c>
      <c r="AN55" s="170" t="s">
        <v>7998</v>
      </c>
      <c r="AO55" s="170" t="s">
        <v>8029</v>
      </c>
      <c r="AP55" s="170"/>
      <c r="AQ55" s="170" t="s">
        <v>8528</v>
      </c>
      <c r="AR55" s="170" t="s">
        <v>867</v>
      </c>
      <c r="AS55" s="283">
        <v>45517</v>
      </c>
      <c r="AT55" s="170" t="s">
        <v>1462</v>
      </c>
      <c r="AU55" s="170" t="s">
        <v>821</v>
      </c>
      <c r="AV55" s="170" t="s">
        <v>8518</v>
      </c>
      <c r="AW55" s="170" t="s">
        <v>8519</v>
      </c>
      <c r="AX55" s="170" t="s">
        <v>8520</v>
      </c>
      <c r="AY55" s="170" t="s">
        <v>7987</v>
      </c>
      <c r="AZ55" s="170" t="s">
        <v>61</v>
      </c>
      <c r="BA55" s="170" t="s">
        <v>153</v>
      </c>
      <c r="BB55" s="170"/>
      <c r="BC55" s="170" t="s">
        <v>7988</v>
      </c>
      <c r="BD55" s="170" t="s">
        <v>1462</v>
      </c>
      <c r="BE55" s="170" t="s">
        <v>1462</v>
      </c>
      <c r="BF55" s="170" t="s">
        <v>8009</v>
      </c>
      <c r="BG55" s="170" t="s">
        <v>8010</v>
      </c>
      <c r="BH55" s="170" t="s">
        <v>8032</v>
      </c>
      <c r="BI55" s="170" t="s">
        <v>1462</v>
      </c>
      <c r="BJ55" s="170" t="s">
        <v>8521</v>
      </c>
      <c r="BK55" s="170" t="s">
        <v>1462</v>
      </c>
      <c r="BL55" s="170" t="s">
        <v>8522</v>
      </c>
      <c r="BM55" s="170" t="s">
        <v>8523</v>
      </c>
      <c r="BN55" s="170" t="s">
        <v>8542</v>
      </c>
      <c r="BO55" s="170" t="s">
        <v>8542</v>
      </c>
      <c r="BP55" s="170" t="s">
        <v>53</v>
      </c>
      <c r="BQ55" s="170" t="s">
        <v>1462</v>
      </c>
      <c r="BR55" s="170" t="s">
        <v>1462</v>
      </c>
      <c r="BS55" s="170"/>
      <c r="BT55" s="170"/>
      <c r="BU55" s="170"/>
      <c r="BV55" s="170" t="s">
        <v>868</v>
      </c>
      <c r="BW55" s="170" t="s">
        <v>1462</v>
      </c>
      <c r="BX55" s="170" t="s">
        <v>8542</v>
      </c>
      <c r="BY55" s="170" t="s">
        <v>7998</v>
      </c>
      <c r="BZ55" s="170" t="s">
        <v>1462</v>
      </c>
      <c r="CA55" s="170" t="s">
        <v>8543</v>
      </c>
      <c r="CB55" s="170" t="s">
        <v>1462</v>
      </c>
      <c r="CC55" s="170"/>
      <c r="CD55" s="170"/>
      <c r="CE55" s="170"/>
      <c r="CF55" s="170"/>
      <c r="CG55" s="170"/>
      <c r="CH55" s="170"/>
      <c r="CI55" s="170"/>
      <c r="CJ55" s="170"/>
      <c r="CK55" s="170"/>
      <c r="CL55" s="170"/>
      <c r="CM55" s="170"/>
      <c r="CN55" s="170"/>
      <c r="CO55" s="170"/>
      <c r="CP55" s="170" t="s">
        <v>7994</v>
      </c>
      <c r="CQ55" s="170" t="s">
        <v>8528</v>
      </c>
      <c r="CR55" s="170" t="s">
        <v>8529</v>
      </c>
      <c r="CS55" s="283">
        <v>45600</v>
      </c>
      <c r="CT55" s="170" t="s">
        <v>8013</v>
      </c>
      <c r="CU55" s="170" t="s">
        <v>1462</v>
      </c>
      <c r="CV55" s="170"/>
      <c r="CW55" s="170"/>
      <c r="CX55" s="170"/>
      <c r="CY55" s="170"/>
      <c r="CZ55" s="170"/>
      <c r="DA55" s="170"/>
      <c r="DB55" s="170"/>
      <c r="DC55" s="170"/>
      <c r="DD55" s="170"/>
      <c r="DE55" s="170"/>
      <c r="DF55" s="170" t="s">
        <v>8014</v>
      </c>
      <c r="DG55" s="170" t="s">
        <v>8530</v>
      </c>
      <c r="DH55" s="159" t="str">
        <f t="shared" si="6"/>
        <v>湖南</v>
      </c>
    </row>
    <row r="56" spans="1:112">
      <c r="A56" t="str">
        <f>_xlfn.CONCAT(B56, ",", C56)</f>
        <v>1386215002024000057,2024-11-04</v>
      </c>
      <c r="B56" s="170" t="s">
        <v>895</v>
      </c>
      <c r="C56" s="170" t="s">
        <v>894</v>
      </c>
      <c r="D56" s="170" t="s">
        <v>1462</v>
      </c>
      <c r="E56" s="170" t="s">
        <v>896</v>
      </c>
      <c r="F56" s="170" t="s">
        <v>8544</v>
      </c>
      <c r="G56" s="170" t="s">
        <v>8545</v>
      </c>
      <c r="H56" s="170" t="s">
        <v>8546</v>
      </c>
      <c r="I56" s="170" t="s">
        <v>7987</v>
      </c>
      <c r="J56" s="170" t="s">
        <v>69</v>
      </c>
      <c r="K56" s="170" t="s">
        <v>206</v>
      </c>
      <c r="L56" s="170" t="s">
        <v>8019</v>
      </c>
      <c r="M56" s="170" t="s">
        <v>8156</v>
      </c>
      <c r="N56" s="170" t="s">
        <v>8547</v>
      </c>
      <c r="O56" s="170" t="s">
        <v>8548</v>
      </c>
      <c r="P56" s="170" t="s">
        <v>8549</v>
      </c>
      <c r="Q56" s="170" t="s">
        <v>8001</v>
      </c>
      <c r="R56" s="170" t="s">
        <v>8550</v>
      </c>
      <c r="S56" s="170" t="s">
        <v>894</v>
      </c>
      <c r="T56" s="170" t="s">
        <v>7994</v>
      </c>
      <c r="U56" s="170" t="s">
        <v>8551</v>
      </c>
      <c r="V56" s="170" t="s">
        <v>8551</v>
      </c>
      <c r="W56" s="170" t="s">
        <v>53</v>
      </c>
      <c r="X56" s="170" t="s">
        <v>8368</v>
      </c>
      <c r="Y56" s="170" t="s">
        <v>8552</v>
      </c>
      <c r="Z56" s="170" t="s">
        <v>8067</v>
      </c>
      <c r="AA56" s="170" t="s">
        <v>8047</v>
      </c>
      <c r="AB56" s="170" t="s">
        <v>897</v>
      </c>
      <c r="AC56" s="170" t="s">
        <v>8553</v>
      </c>
      <c r="AD56" s="170" t="s">
        <v>8551</v>
      </c>
      <c r="AE56" s="170" t="s">
        <v>7998</v>
      </c>
      <c r="AF56" s="170" t="s">
        <v>896</v>
      </c>
      <c r="AG56" s="170" t="s">
        <v>897</v>
      </c>
      <c r="AH56" s="170" t="s">
        <v>8001</v>
      </c>
      <c r="AI56" s="170" t="s">
        <v>8002</v>
      </c>
      <c r="AJ56" s="170" t="s">
        <v>897</v>
      </c>
      <c r="AK56" s="170" t="s">
        <v>8554</v>
      </c>
      <c r="AL56" s="170" t="s">
        <v>8005</v>
      </c>
      <c r="AM56" s="170" t="s">
        <v>8006</v>
      </c>
      <c r="AN56" s="170" t="s">
        <v>7998</v>
      </c>
      <c r="AO56" s="170" t="s">
        <v>8007</v>
      </c>
      <c r="AP56" s="170"/>
      <c r="AQ56" s="170" t="s">
        <v>8260</v>
      </c>
      <c r="AR56" s="170" t="s">
        <v>895</v>
      </c>
      <c r="AS56" s="283">
        <v>45600</v>
      </c>
      <c r="AT56" s="170" t="s">
        <v>1462</v>
      </c>
      <c r="AU56" s="170" t="s">
        <v>896</v>
      </c>
      <c r="AV56" s="170" t="s">
        <v>8544</v>
      </c>
      <c r="AW56" s="170" t="s">
        <v>8545</v>
      </c>
      <c r="AX56" s="170" t="s">
        <v>8546</v>
      </c>
      <c r="AY56" s="170" t="s">
        <v>7987</v>
      </c>
      <c r="AZ56" s="170" t="s">
        <v>69</v>
      </c>
      <c r="BA56" s="170" t="s">
        <v>680</v>
      </c>
      <c r="BB56" s="170" t="s">
        <v>206</v>
      </c>
      <c r="BC56" s="170" t="s">
        <v>8019</v>
      </c>
      <c r="BD56" s="170" t="s">
        <v>8156</v>
      </c>
      <c r="BE56" s="170" t="s">
        <v>8547</v>
      </c>
      <c r="BF56" s="170" t="s">
        <v>8009</v>
      </c>
      <c r="BG56" s="170" t="s">
        <v>8010</v>
      </c>
      <c r="BH56" s="170" t="s">
        <v>8032</v>
      </c>
      <c r="BI56" s="170" t="s">
        <v>8548</v>
      </c>
      <c r="BJ56" s="170" t="s">
        <v>8549</v>
      </c>
      <c r="BK56" s="170" t="s">
        <v>8001</v>
      </c>
      <c r="BL56" s="170" t="s">
        <v>8550</v>
      </c>
      <c r="BM56" s="170" t="s">
        <v>894</v>
      </c>
      <c r="BN56" s="170" t="s">
        <v>8551</v>
      </c>
      <c r="BO56" s="170" t="s">
        <v>8551</v>
      </c>
      <c r="BP56" s="170" t="s">
        <v>53</v>
      </c>
      <c r="BQ56" s="170" t="s">
        <v>8368</v>
      </c>
      <c r="BR56" s="170" t="s">
        <v>8552</v>
      </c>
      <c r="BS56" s="170" t="s">
        <v>8067</v>
      </c>
      <c r="BT56" s="170" t="s">
        <v>8555</v>
      </c>
      <c r="BU56" s="170" t="s">
        <v>8047</v>
      </c>
      <c r="BV56" s="170" t="s">
        <v>897</v>
      </c>
      <c r="BW56" s="170" t="s">
        <v>8553</v>
      </c>
      <c r="BX56" s="170" t="s">
        <v>8551</v>
      </c>
      <c r="BY56" s="170" t="s">
        <v>7998</v>
      </c>
      <c r="BZ56" s="170" t="s">
        <v>896</v>
      </c>
      <c r="CA56" s="170" t="s">
        <v>897</v>
      </c>
      <c r="CB56" s="170" t="s">
        <v>8001</v>
      </c>
      <c r="CC56" s="170"/>
      <c r="CD56" s="170"/>
      <c r="CE56" s="170"/>
      <c r="CF56" s="170"/>
      <c r="CG56" s="170"/>
      <c r="CH56" s="170"/>
      <c r="CI56" s="170"/>
      <c r="CJ56" s="170"/>
      <c r="CK56" s="170"/>
      <c r="CL56" s="170"/>
      <c r="CM56" s="170"/>
      <c r="CN56" s="170"/>
      <c r="CO56" s="170"/>
      <c r="CP56" s="170" t="s">
        <v>7994</v>
      </c>
      <c r="CQ56" s="170" t="s">
        <v>8260</v>
      </c>
      <c r="CR56" s="170" t="s">
        <v>8261</v>
      </c>
      <c r="CS56" s="283">
        <v>45604</v>
      </c>
      <c r="CT56" s="170" t="s">
        <v>8013</v>
      </c>
      <c r="CU56" s="170" t="s">
        <v>8001</v>
      </c>
      <c r="CV56" s="170"/>
      <c r="CW56" s="170"/>
      <c r="CX56" s="170"/>
      <c r="CY56" s="170"/>
      <c r="CZ56" s="170"/>
      <c r="DA56" s="170"/>
      <c r="DB56" s="170"/>
      <c r="DC56" s="170"/>
      <c r="DD56" s="170"/>
      <c r="DE56" s="170"/>
      <c r="DF56" s="170" t="s">
        <v>8014</v>
      </c>
      <c r="DG56" s="170" t="s">
        <v>8556</v>
      </c>
      <c r="DH56" s="159" t="str">
        <f t="shared" ref="DH56:DH62" si="7">IF(AND(ISERROR(FIND("内蒙古",DG56)),ISERROR(FIND("新疆",DG56))),IF(ISERROR(FIND("省",DG56)),LEFT(DG56,FIND("市",DG56)-1), LEFT(DG56,FIND("省",DG56)-1)),IF(ISERROR(FIND("内蒙古",DG56)),"新疆","内蒙古"))</f>
        <v>甘肃</v>
      </c>
    </row>
    <row r="57" spans="1:112">
      <c r="A57" t="str">
        <f t="shared" ref="A57:A74" si="8">_xlfn.CONCAT(B57, ",", C57)</f>
        <v>1162101072024000538,2024-11-06</v>
      </c>
      <c r="B57" t="s">
        <v>918</v>
      </c>
      <c r="C57" t="s">
        <v>917</v>
      </c>
      <c r="D57" t="s">
        <v>1462</v>
      </c>
      <c r="E57" t="s">
        <v>255</v>
      </c>
      <c r="F57" t="s">
        <v>8126</v>
      </c>
      <c r="G57" t="s">
        <v>8127</v>
      </c>
      <c r="H57" t="s">
        <v>8128</v>
      </c>
      <c r="I57" t="s">
        <v>7987</v>
      </c>
      <c r="J57" t="s">
        <v>489</v>
      </c>
      <c r="K57" t="s">
        <v>672</v>
      </c>
      <c r="L57" t="s">
        <v>7988</v>
      </c>
      <c r="M57" t="s">
        <v>8319</v>
      </c>
      <c r="N57" t="s">
        <v>1462</v>
      </c>
      <c r="O57" t="s">
        <v>1462</v>
      </c>
      <c r="P57" t="s">
        <v>8453</v>
      </c>
      <c r="Q57" t="s">
        <v>1462</v>
      </c>
      <c r="R57"/>
      <c r="S57"/>
      <c r="T57" t="s">
        <v>7994</v>
      </c>
      <c r="U57" t="s">
        <v>819</v>
      </c>
      <c r="V57" t="s">
        <v>819</v>
      </c>
      <c r="W57" t="s">
        <v>53</v>
      </c>
      <c r="X57" t="s">
        <v>1462</v>
      </c>
      <c r="Y57" t="s">
        <v>1462</v>
      </c>
      <c r="Z57"/>
      <c r="AA57"/>
      <c r="AB57" t="s">
        <v>919</v>
      </c>
      <c r="AC57" t="s">
        <v>1462</v>
      </c>
      <c r="AD57" t="s">
        <v>819</v>
      </c>
      <c r="AE57" t="s">
        <v>7998</v>
      </c>
      <c r="AF57" t="s">
        <v>255</v>
      </c>
      <c r="AG57" t="s">
        <v>919</v>
      </c>
      <c r="AH57" t="s">
        <v>1462</v>
      </c>
      <c r="AI57" t="s">
        <v>8026</v>
      </c>
      <c r="AJ57" t="s">
        <v>8557</v>
      </c>
      <c r="AK57" t="s">
        <v>8444</v>
      </c>
      <c r="AL57" t="s">
        <v>8005</v>
      </c>
      <c r="AM57" t="s">
        <v>8006</v>
      </c>
      <c r="AN57" t="s">
        <v>7998</v>
      </c>
      <c r="AO57" t="s">
        <v>8007</v>
      </c>
      <c r="AP57"/>
      <c r="AQ57" t="s">
        <v>8134</v>
      </c>
      <c r="AR57" t="s">
        <v>918</v>
      </c>
      <c r="AS57" s="4">
        <v>45602</v>
      </c>
      <c r="AT57" t="s">
        <v>1462</v>
      </c>
      <c r="AU57" t="s">
        <v>255</v>
      </c>
      <c r="AV57" t="s">
        <v>8126</v>
      </c>
      <c r="AW57" t="s">
        <v>8127</v>
      </c>
      <c r="AX57" t="s">
        <v>8128</v>
      </c>
      <c r="AY57" t="s">
        <v>7987</v>
      </c>
      <c r="AZ57" t="s">
        <v>440</v>
      </c>
      <c r="BA57" t="s">
        <v>672</v>
      </c>
      <c r="BB57"/>
      <c r="BC57" t="s">
        <v>7988</v>
      </c>
      <c r="BD57" t="s">
        <v>8319</v>
      </c>
      <c r="BE57" t="s">
        <v>1462</v>
      </c>
      <c r="BF57" t="s">
        <v>8009</v>
      </c>
      <c r="BG57" t="s">
        <v>8010</v>
      </c>
      <c r="BH57" t="s">
        <v>8032</v>
      </c>
      <c r="BI57" t="s">
        <v>1462</v>
      </c>
      <c r="BJ57" t="s">
        <v>8453</v>
      </c>
      <c r="BK57" t="s">
        <v>1462</v>
      </c>
      <c r="BL57"/>
      <c r="BM57"/>
      <c r="BN57" t="s">
        <v>819</v>
      </c>
      <c r="BO57" t="s">
        <v>819</v>
      </c>
      <c r="BP57" t="s">
        <v>53</v>
      </c>
      <c r="BQ57" t="s">
        <v>1462</v>
      </c>
      <c r="BR57" t="s">
        <v>1462</v>
      </c>
      <c r="BS57"/>
      <c r="BT57"/>
      <c r="BU57"/>
      <c r="BV57" t="s">
        <v>919</v>
      </c>
      <c r="BW57" t="s">
        <v>1462</v>
      </c>
      <c r="BX57" t="s">
        <v>819</v>
      </c>
      <c r="BY57" t="s">
        <v>7998</v>
      </c>
      <c r="BZ57" t="s">
        <v>255</v>
      </c>
      <c r="CA57" t="s">
        <v>919</v>
      </c>
      <c r="CB57" t="s">
        <v>1462</v>
      </c>
      <c r="CC57"/>
      <c r="CD57"/>
      <c r="CE57"/>
      <c r="CF57"/>
      <c r="CG57"/>
      <c r="CH57"/>
      <c r="CI57"/>
      <c r="CJ57"/>
      <c r="CK57"/>
      <c r="CL57"/>
      <c r="CM57"/>
      <c r="CN57"/>
      <c r="CO57"/>
      <c r="CP57" t="s">
        <v>7994</v>
      </c>
      <c r="CQ57" t="s">
        <v>8135</v>
      </c>
      <c r="CR57" t="s">
        <v>8136</v>
      </c>
      <c r="CS57" s="4">
        <v>45607</v>
      </c>
      <c r="CT57" t="s">
        <v>8013</v>
      </c>
      <c r="CU57" t="s">
        <v>1462</v>
      </c>
      <c r="CV57"/>
      <c r="CW57"/>
      <c r="CX57"/>
      <c r="CY57"/>
      <c r="CZ57"/>
      <c r="DA57"/>
      <c r="DB57"/>
      <c r="DC57"/>
      <c r="DD57"/>
      <c r="DE57"/>
      <c r="DF57" t="s">
        <v>8014</v>
      </c>
      <c r="DG57" t="s">
        <v>8137</v>
      </c>
      <c r="DH57" s="159" t="str">
        <f t="shared" si="7"/>
        <v>辽宁</v>
      </c>
    </row>
    <row r="58" spans="1:112">
      <c r="A58" t="str">
        <f t="shared" si="8"/>
        <v>1162101072024000533,2024-11-06</v>
      </c>
      <c r="B58" t="s">
        <v>920</v>
      </c>
      <c r="C58" t="s">
        <v>917</v>
      </c>
      <c r="D58" t="s">
        <v>1462</v>
      </c>
      <c r="E58" t="s">
        <v>255</v>
      </c>
      <c r="F58" t="s">
        <v>8126</v>
      </c>
      <c r="G58" t="s">
        <v>8127</v>
      </c>
      <c r="H58" t="s">
        <v>8128</v>
      </c>
      <c r="I58" t="s">
        <v>7987</v>
      </c>
      <c r="J58" t="s">
        <v>69</v>
      </c>
      <c r="K58" t="s">
        <v>680</v>
      </c>
      <c r="L58" t="s">
        <v>7988</v>
      </c>
      <c r="M58" t="s">
        <v>8083</v>
      </c>
      <c r="N58" t="s">
        <v>1462</v>
      </c>
      <c r="O58" t="s">
        <v>1462</v>
      </c>
      <c r="P58" t="s">
        <v>8129</v>
      </c>
      <c r="Q58" t="s">
        <v>1462</v>
      </c>
      <c r="R58"/>
      <c r="S58"/>
      <c r="T58" t="s">
        <v>7994</v>
      </c>
      <c r="U58" t="s">
        <v>8558</v>
      </c>
      <c r="V58" t="s">
        <v>8558</v>
      </c>
      <c r="W58" t="s">
        <v>53</v>
      </c>
      <c r="X58" t="s">
        <v>1462</v>
      </c>
      <c r="Y58" t="s">
        <v>1462</v>
      </c>
      <c r="Z58"/>
      <c r="AA58"/>
      <c r="AB58" t="s">
        <v>921</v>
      </c>
      <c r="AC58" t="s">
        <v>1462</v>
      </c>
      <c r="AD58" t="s">
        <v>8558</v>
      </c>
      <c r="AE58" t="s">
        <v>7998</v>
      </c>
      <c r="AF58" t="s">
        <v>255</v>
      </c>
      <c r="AG58" t="s">
        <v>921</v>
      </c>
      <c r="AH58" t="s">
        <v>1462</v>
      </c>
      <c r="AI58" t="s">
        <v>8026</v>
      </c>
      <c r="AJ58" t="s">
        <v>8559</v>
      </c>
      <c r="AK58" t="s">
        <v>8447</v>
      </c>
      <c r="AL58" t="s">
        <v>8005</v>
      </c>
      <c r="AM58" t="s">
        <v>8006</v>
      </c>
      <c r="AN58" t="s">
        <v>7998</v>
      </c>
      <c r="AO58" t="s">
        <v>8007</v>
      </c>
      <c r="AP58"/>
      <c r="AQ58" t="s">
        <v>8134</v>
      </c>
      <c r="AR58" t="s">
        <v>920</v>
      </c>
      <c r="AS58" s="4">
        <v>45602</v>
      </c>
      <c r="AT58" t="s">
        <v>1462</v>
      </c>
      <c r="AU58" t="s">
        <v>255</v>
      </c>
      <c r="AV58" t="s">
        <v>8126</v>
      </c>
      <c r="AW58" t="s">
        <v>8127</v>
      </c>
      <c r="AX58" t="s">
        <v>8128</v>
      </c>
      <c r="AY58" t="s">
        <v>7987</v>
      </c>
      <c r="AZ58" t="s">
        <v>69</v>
      </c>
      <c r="BA58" t="s">
        <v>680</v>
      </c>
      <c r="BB58"/>
      <c r="BC58" t="s">
        <v>7988</v>
      </c>
      <c r="BD58" t="s">
        <v>8083</v>
      </c>
      <c r="BE58" t="s">
        <v>1462</v>
      </c>
      <c r="BF58" t="s">
        <v>8009</v>
      </c>
      <c r="BG58" t="s">
        <v>8010</v>
      </c>
      <c r="BH58" t="s">
        <v>8032</v>
      </c>
      <c r="BI58" t="s">
        <v>1462</v>
      </c>
      <c r="BJ58" t="s">
        <v>8129</v>
      </c>
      <c r="BK58" t="s">
        <v>1462</v>
      </c>
      <c r="BL58"/>
      <c r="BM58"/>
      <c r="BN58" t="s">
        <v>8558</v>
      </c>
      <c r="BO58" t="s">
        <v>8558</v>
      </c>
      <c r="BP58" t="s">
        <v>53</v>
      </c>
      <c r="BQ58" t="s">
        <v>1462</v>
      </c>
      <c r="BR58" t="s">
        <v>1462</v>
      </c>
      <c r="BS58"/>
      <c r="BT58"/>
      <c r="BU58"/>
      <c r="BV58" t="s">
        <v>921</v>
      </c>
      <c r="BW58" t="s">
        <v>1462</v>
      </c>
      <c r="BX58" t="s">
        <v>8558</v>
      </c>
      <c r="BY58" t="s">
        <v>7998</v>
      </c>
      <c r="BZ58" t="s">
        <v>255</v>
      </c>
      <c r="CA58" t="s">
        <v>921</v>
      </c>
      <c r="CB58" t="s">
        <v>1462</v>
      </c>
      <c r="CC58"/>
      <c r="CD58"/>
      <c r="CE58"/>
      <c r="CF58"/>
      <c r="CG58"/>
      <c r="CH58"/>
      <c r="CI58"/>
      <c r="CJ58"/>
      <c r="CK58"/>
      <c r="CL58"/>
      <c r="CM58"/>
      <c r="CN58"/>
      <c r="CO58"/>
      <c r="CP58" t="s">
        <v>7994</v>
      </c>
      <c r="CQ58" t="s">
        <v>8135</v>
      </c>
      <c r="CR58" t="s">
        <v>8136</v>
      </c>
      <c r="CS58" s="4">
        <v>45607</v>
      </c>
      <c r="CT58" t="s">
        <v>8013</v>
      </c>
      <c r="CU58" t="s">
        <v>1462</v>
      </c>
      <c r="CV58"/>
      <c r="CW58"/>
      <c r="CX58"/>
      <c r="CY58"/>
      <c r="CZ58"/>
      <c r="DA58"/>
      <c r="DB58"/>
      <c r="DC58"/>
      <c r="DD58"/>
      <c r="DE58"/>
      <c r="DF58" t="s">
        <v>8014</v>
      </c>
      <c r="DG58" t="s">
        <v>8137</v>
      </c>
      <c r="DH58" s="159" t="str">
        <f t="shared" si="7"/>
        <v>辽宁</v>
      </c>
    </row>
    <row r="59" spans="1:112">
      <c r="A59" t="str">
        <f t="shared" si="8"/>
        <v>1162101072024000537,2024-11-06</v>
      </c>
      <c r="B59" t="s">
        <v>923</v>
      </c>
      <c r="C59" t="s">
        <v>917</v>
      </c>
      <c r="D59" t="s">
        <v>1462</v>
      </c>
      <c r="E59" t="s">
        <v>255</v>
      </c>
      <c r="F59" t="s">
        <v>8126</v>
      </c>
      <c r="G59" t="s">
        <v>8127</v>
      </c>
      <c r="H59" t="s">
        <v>8128</v>
      </c>
      <c r="I59" t="s">
        <v>7987</v>
      </c>
      <c r="J59" t="s">
        <v>489</v>
      </c>
      <c r="K59" t="s">
        <v>672</v>
      </c>
      <c r="L59" t="s">
        <v>7988</v>
      </c>
      <c r="M59" t="s">
        <v>8319</v>
      </c>
      <c r="N59" t="s">
        <v>1462</v>
      </c>
      <c r="O59" t="s">
        <v>1462</v>
      </c>
      <c r="P59" t="s">
        <v>8560</v>
      </c>
      <c r="Q59" t="s">
        <v>1462</v>
      </c>
      <c r="R59"/>
      <c r="S59"/>
      <c r="T59" t="s">
        <v>7994</v>
      </c>
      <c r="U59" t="s">
        <v>819</v>
      </c>
      <c r="V59" t="s">
        <v>819</v>
      </c>
      <c r="W59" t="s">
        <v>53</v>
      </c>
      <c r="X59" t="s">
        <v>1462</v>
      </c>
      <c r="Y59" t="s">
        <v>1462</v>
      </c>
      <c r="Z59"/>
      <c r="AA59"/>
      <c r="AB59" t="s">
        <v>924</v>
      </c>
      <c r="AC59" t="s">
        <v>1462</v>
      </c>
      <c r="AD59" t="s">
        <v>819</v>
      </c>
      <c r="AE59" t="s">
        <v>7998</v>
      </c>
      <c r="AF59" t="s">
        <v>255</v>
      </c>
      <c r="AG59" t="s">
        <v>924</v>
      </c>
      <c r="AH59" t="s">
        <v>1462</v>
      </c>
      <c r="AI59" t="s">
        <v>8026</v>
      </c>
      <c r="AJ59" t="s">
        <v>8561</v>
      </c>
      <c r="AK59" t="s">
        <v>8323</v>
      </c>
      <c r="AL59" t="s">
        <v>8005</v>
      </c>
      <c r="AM59" t="s">
        <v>8006</v>
      </c>
      <c r="AN59" t="s">
        <v>7998</v>
      </c>
      <c r="AO59" t="s">
        <v>8007</v>
      </c>
      <c r="AP59"/>
      <c r="AQ59" t="s">
        <v>8134</v>
      </c>
      <c r="AR59" t="s">
        <v>923</v>
      </c>
      <c r="AS59" s="4">
        <v>45602</v>
      </c>
      <c r="AT59" t="s">
        <v>1462</v>
      </c>
      <c r="AU59" t="s">
        <v>255</v>
      </c>
      <c r="AV59" t="s">
        <v>8126</v>
      </c>
      <c r="AW59" t="s">
        <v>8127</v>
      </c>
      <c r="AX59" t="s">
        <v>8128</v>
      </c>
      <c r="AY59" t="s">
        <v>7987</v>
      </c>
      <c r="AZ59" t="s">
        <v>440</v>
      </c>
      <c r="BA59" t="s">
        <v>672</v>
      </c>
      <c r="BB59"/>
      <c r="BC59" t="s">
        <v>7988</v>
      </c>
      <c r="BD59" t="s">
        <v>8319</v>
      </c>
      <c r="BE59" t="s">
        <v>1462</v>
      </c>
      <c r="BF59" t="s">
        <v>8009</v>
      </c>
      <c r="BG59" t="s">
        <v>8010</v>
      </c>
      <c r="BH59" t="s">
        <v>8032</v>
      </c>
      <c r="BI59" t="s">
        <v>1462</v>
      </c>
      <c r="BJ59" t="s">
        <v>8560</v>
      </c>
      <c r="BK59" t="s">
        <v>1462</v>
      </c>
      <c r="BL59"/>
      <c r="BM59"/>
      <c r="BN59" t="s">
        <v>819</v>
      </c>
      <c r="BO59" t="s">
        <v>819</v>
      </c>
      <c r="BP59" t="s">
        <v>53</v>
      </c>
      <c r="BQ59" t="s">
        <v>1462</v>
      </c>
      <c r="BR59" t="s">
        <v>1462</v>
      </c>
      <c r="BS59"/>
      <c r="BT59"/>
      <c r="BU59"/>
      <c r="BV59" t="s">
        <v>924</v>
      </c>
      <c r="BW59" t="s">
        <v>1462</v>
      </c>
      <c r="BX59" t="s">
        <v>819</v>
      </c>
      <c r="BY59" t="s">
        <v>7998</v>
      </c>
      <c r="BZ59" t="s">
        <v>255</v>
      </c>
      <c r="CA59" t="s">
        <v>924</v>
      </c>
      <c r="CB59" t="s">
        <v>1462</v>
      </c>
      <c r="CC59"/>
      <c r="CD59"/>
      <c r="CE59"/>
      <c r="CF59"/>
      <c r="CG59"/>
      <c r="CH59"/>
      <c r="CI59"/>
      <c r="CJ59"/>
      <c r="CK59"/>
      <c r="CL59"/>
      <c r="CM59"/>
      <c r="CN59"/>
      <c r="CO59"/>
      <c r="CP59" t="s">
        <v>7994</v>
      </c>
      <c r="CQ59" t="s">
        <v>8135</v>
      </c>
      <c r="CR59" t="s">
        <v>8136</v>
      </c>
      <c r="CS59" s="4">
        <v>45607</v>
      </c>
      <c r="CT59" t="s">
        <v>8013</v>
      </c>
      <c r="CU59" t="s">
        <v>1462</v>
      </c>
      <c r="CV59"/>
      <c r="CW59"/>
      <c r="CX59"/>
      <c r="CY59"/>
      <c r="CZ59"/>
      <c r="DA59"/>
      <c r="DB59"/>
      <c r="DC59"/>
      <c r="DD59"/>
      <c r="DE59"/>
      <c r="DF59" t="s">
        <v>8014</v>
      </c>
      <c r="DG59" t="s">
        <v>8137</v>
      </c>
      <c r="DH59" s="159" t="str">
        <f t="shared" si="7"/>
        <v>辽宁</v>
      </c>
    </row>
    <row r="60" spans="1:112">
      <c r="A60" t="str">
        <f t="shared" si="8"/>
        <v>1162101072024000534,2024-11-06</v>
      </c>
      <c r="B60" t="s">
        <v>926</v>
      </c>
      <c r="C60" t="s">
        <v>917</v>
      </c>
      <c r="D60" t="s">
        <v>1462</v>
      </c>
      <c r="E60" t="s">
        <v>255</v>
      </c>
      <c r="F60" t="s">
        <v>8126</v>
      </c>
      <c r="G60" t="s">
        <v>8127</v>
      </c>
      <c r="H60" t="s">
        <v>8128</v>
      </c>
      <c r="I60" t="s">
        <v>7987</v>
      </c>
      <c r="J60" t="s">
        <v>69</v>
      </c>
      <c r="K60" t="s">
        <v>680</v>
      </c>
      <c r="L60" t="s">
        <v>7988</v>
      </c>
      <c r="M60" t="s">
        <v>8083</v>
      </c>
      <c r="N60" t="s">
        <v>1462</v>
      </c>
      <c r="O60" t="s">
        <v>1462</v>
      </c>
      <c r="P60" t="s">
        <v>8129</v>
      </c>
      <c r="Q60" t="s">
        <v>1462</v>
      </c>
      <c r="R60"/>
      <c r="S60"/>
      <c r="T60" t="s">
        <v>7994</v>
      </c>
      <c r="U60" t="s">
        <v>8562</v>
      </c>
      <c r="V60" t="s">
        <v>8562</v>
      </c>
      <c r="W60" t="s">
        <v>53</v>
      </c>
      <c r="X60" t="s">
        <v>1462</v>
      </c>
      <c r="Y60" t="s">
        <v>1462</v>
      </c>
      <c r="Z60"/>
      <c r="AA60"/>
      <c r="AB60" t="s">
        <v>927</v>
      </c>
      <c r="AC60" t="s">
        <v>1462</v>
      </c>
      <c r="AD60" t="s">
        <v>8562</v>
      </c>
      <c r="AE60" t="s">
        <v>7998</v>
      </c>
      <c r="AF60" t="s">
        <v>255</v>
      </c>
      <c r="AG60" t="s">
        <v>927</v>
      </c>
      <c r="AH60" t="s">
        <v>1462</v>
      </c>
      <c r="AI60" t="s">
        <v>8026</v>
      </c>
      <c r="AJ60" t="s">
        <v>8563</v>
      </c>
      <c r="AK60" t="s">
        <v>8564</v>
      </c>
      <c r="AL60" t="s">
        <v>8005</v>
      </c>
      <c r="AM60" t="s">
        <v>8006</v>
      </c>
      <c r="AN60" t="s">
        <v>7998</v>
      </c>
      <c r="AO60" t="s">
        <v>8007</v>
      </c>
      <c r="AP60"/>
      <c r="AQ60" t="s">
        <v>8134</v>
      </c>
      <c r="AR60" t="s">
        <v>926</v>
      </c>
      <c r="AS60" s="4">
        <v>45602</v>
      </c>
      <c r="AT60" t="s">
        <v>1462</v>
      </c>
      <c r="AU60" t="s">
        <v>255</v>
      </c>
      <c r="AV60" t="s">
        <v>8126</v>
      </c>
      <c r="AW60" t="s">
        <v>8127</v>
      </c>
      <c r="AX60" t="s">
        <v>8128</v>
      </c>
      <c r="AY60" t="s">
        <v>7987</v>
      </c>
      <c r="AZ60" t="s">
        <v>69</v>
      </c>
      <c r="BA60" t="s">
        <v>680</v>
      </c>
      <c r="BB60"/>
      <c r="BC60" t="s">
        <v>7988</v>
      </c>
      <c r="BD60" t="s">
        <v>8083</v>
      </c>
      <c r="BE60" t="s">
        <v>1462</v>
      </c>
      <c r="BF60" t="s">
        <v>8009</v>
      </c>
      <c r="BG60" t="s">
        <v>8010</v>
      </c>
      <c r="BH60" t="s">
        <v>8032</v>
      </c>
      <c r="BI60" t="s">
        <v>1462</v>
      </c>
      <c r="BJ60" t="s">
        <v>8129</v>
      </c>
      <c r="BK60" t="s">
        <v>1462</v>
      </c>
      <c r="BL60"/>
      <c r="BM60"/>
      <c r="BN60" t="s">
        <v>8562</v>
      </c>
      <c r="BO60" t="s">
        <v>8562</v>
      </c>
      <c r="BP60" t="s">
        <v>53</v>
      </c>
      <c r="BQ60" t="s">
        <v>1462</v>
      </c>
      <c r="BR60" t="s">
        <v>1462</v>
      </c>
      <c r="BS60"/>
      <c r="BT60"/>
      <c r="BU60"/>
      <c r="BV60" t="s">
        <v>927</v>
      </c>
      <c r="BW60" t="s">
        <v>1462</v>
      </c>
      <c r="BX60" t="s">
        <v>8562</v>
      </c>
      <c r="BY60" t="s">
        <v>7998</v>
      </c>
      <c r="BZ60" t="s">
        <v>255</v>
      </c>
      <c r="CA60" t="s">
        <v>927</v>
      </c>
      <c r="CB60" t="s">
        <v>1462</v>
      </c>
      <c r="CC60"/>
      <c r="CD60"/>
      <c r="CE60"/>
      <c r="CF60"/>
      <c r="CG60"/>
      <c r="CH60"/>
      <c r="CI60"/>
      <c r="CJ60"/>
      <c r="CK60"/>
      <c r="CL60"/>
      <c r="CM60"/>
      <c r="CN60"/>
      <c r="CO60"/>
      <c r="CP60" t="s">
        <v>7994</v>
      </c>
      <c r="CQ60" t="s">
        <v>8135</v>
      </c>
      <c r="CR60" t="s">
        <v>8136</v>
      </c>
      <c r="CS60" s="4">
        <v>45607</v>
      </c>
      <c r="CT60" t="s">
        <v>8013</v>
      </c>
      <c r="CU60" t="s">
        <v>1462</v>
      </c>
      <c r="CV60"/>
      <c r="CW60"/>
      <c r="CX60"/>
      <c r="CY60"/>
      <c r="CZ60"/>
      <c r="DA60"/>
      <c r="DB60"/>
      <c r="DC60"/>
      <c r="DD60"/>
      <c r="DE60"/>
      <c r="DF60" t="s">
        <v>8014</v>
      </c>
      <c r="DG60" t="s">
        <v>8137</v>
      </c>
      <c r="DH60" s="159" t="str">
        <f t="shared" si="7"/>
        <v>辽宁</v>
      </c>
    </row>
    <row r="61" spans="1:112">
      <c r="A61" t="str">
        <f t="shared" si="8"/>
        <v>1162101072024000535,2024-11-06</v>
      </c>
      <c r="B61" t="s">
        <v>929</v>
      </c>
      <c r="C61" t="s">
        <v>917</v>
      </c>
      <c r="D61" t="s">
        <v>1462</v>
      </c>
      <c r="E61" t="s">
        <v>255</v>
      </c>
      <c r="F61" t="s">
        <v>8126</v>
      </c>
      <c r="G61" t="s">
        <v>8127</v>
      </c>
      <c r="H61" t="s">
        <v>8128</v>
      </c>
      <c r="I61" t="s">
        <v>7987</v>
      </c>
      <c r="J61" t="s">
        <v>69</v>
      </c>
      <c r="K61" t="s">
        <v>680</v>
      </c>
      <c r="L61" t="s">
        <v>7988</v>
      </c>
      <c r="M61" t="s">
        <v>8083</v>
      </c>
      <c r="N61" t="s">
        <v>1462</v>
      </c>
      <c r="O61" t="s">
        <v>1462</v>
      </c>
      <c r="P61" t="s">
        <v>8129</v>
      </c>
      <c r="Q61" t="s">
        <v>1462</v>
      </c>
      <c r="R61"/>
      <c r="S61"/>
      <c r="T61" t="s">
        <v>7994</v>
      </c>
      <c r="U61" t="s">
        <v>8562</v>
      </c>
      <c r="V61" t="s">
        <v>8562</v>
      </c>
      <c r="W61" t="s">
        <v>53</v>
      </c>
      <c r="X61" t="s">
        <v>1462</v>
      </c>
      <c r="Y61" t="s">
        <v>1462</v>
      </c>
      <c r="Z61"/>
      <c r="AA61"/>
      <c r="AB61" t="s">
        <v>930</v>
      </c>
      <c r="AC61" t="s">
        <v>1462</v>
      </c>
      <c r="AD61" t="s">
        <v>8562</v>
      </c>
      <c r="AE61" t="s">
        <v>7998</v>
      </c>
      <c r="AF61" t="s">
        <v>255</v>
      </c>
      <c r="AG61" t="s">
        <v>930</v>
      </c>
      <c r="AH61" t="s">
        <v>1462</v>
      </c>
      <c r="AI61" t="s">
        <v>8026</v>
      </c>
      <c r="AJ61" t="s">
        <v>8565</v>
      </c>
      <c r="AK61" t="s">
        <v>8566</v>
      </c>
      <c r="AL61" t="s">
        <v>8005</v>
      </c>
      <c r="AM61" t="s">
        <v>8006</v>
      </c>
      <c r="AN61" t="s">
        <v>7998</v>
      </c>
      <c r="AO61" t="s">
        <v>8007</v>
      </c>
      <c r="AP61"/>
      <c r="AQ61" t="s">
        <v>8134</v>
      </c>
      <c r="AR61" t="s">
        <v>929</v>
      </c>
      <c r="AS61" s="4">
        <v>45602</v>
      </c>
      <c r="AT61" t="s">
        <v>1462</v>
      </c>
      <c r="AU61" t="s">
        <v>255</v>
      </c>
      <c r="AV61" t="s">
        <v>8126</v>
      </c>
      <c r="AW61" t="s">
        <v>8127</v>
      </c>
      <c r="AX61" t="s">
        <v>8128</v>
      </c>
      <c r="AY61" t="s">
        <v>7987</v>
      </c>
      <c r="AZ61" t="s">
        <v>69</v>
      </c>
      <c r="BA61" t="s">
        <v>680</v>
      </c>
      <c r="BB61"/>
      <c r="BC61" t="s">
        <v>7988</v>
      </c>
      <c r="BD61" t="s">
        <v>8083</v>
      </c>
      <c r="BE61" t="s">
        <v>1462</v>
      </c>
      <c r="BF61" t="s">
        <v>8009</v>
      </c>
      <c r="BG61" t="s">
        <v>8010</v>
      </c>
      <c r="BH61" t="s">
        <v>8032</v>
      </c>
      <c r="BI61" t="s">
        <v>1462</v>
      </c>
      <c r="BJ61" t="s">
        <v>8129</v>
      </c>
      <c r="BK61" t="s">
        <v>1462</v>
      </c>
      <c r="BL61"/>
      <c r="BM61"/>
      <c r="BN61" t="s">
        <v>8562</v>
      </c>
      <c r="BO61" t="s">
        <v>8562</v>
      </c>
      <c r="BP61" t="s">
        <v>53</v>
      </c>
      <c r="BQ61" t="s">
        <v>1462</v>
      </c>
      <c r="BR61" t="s">
        <v>1462</v>
      </c>
      <c r="BS61"/>
      <c r="BT61"/>
      <c r="BU61"/>
      <c r="BV61" t="s">
        <v>930</v>
      </c>
      <c r="BW61" t="s">
        <v>1462</v>
      </c>
      <c r="BX61" t="s">
        <v>8562</v>
      </c>
      <c r="BY61" t="s">
        <v>7998</v>
      </c>
      <c r="BZ61" t="s">
        <v>255</v>
      </c>
      <c r="CA61" t="s">
        <v>930</v>
      </c>
      <c r="CB61" t="s">
        <v>1462</v>
      </c>
      <c r="CC61"/>
      <c r="CD61"/>
      <c r="CE61"/>
      <c r="CF61"/>
      <c r="CG61"/>
      <c r="CH61"/>
      <c r="CI61"/>
      <c r="CJ61"/>
      <c r="CK61"/>
      <c r="CL61"/>
      <c r="CM61"/>
      <c r="CN61"/>
      <c r="CO61"/>
      <c r="CP61" t="s">
        <v>7994</v>
      </c>
      <c r="CQ61" t="s">
        <v>8135</v>
      </c>
      <c r="CR61" t="s">
        <v>8136</v>
      </c>
      <c r="CS61" s="4">
        <v>45607</v>
      </c>
      <c r="CT61" t="s">
        <v>8013</v>
      </c>
      <c r="CU61" t="s">
        <v>1462</v>
      </c>
      <c r="CV61"/>
      <c r="CW61"/>
      <c r="CX61"/>
      <c r="CY61"/>
      <c r="CZ61"/>
      <c r="DA61"/>
      <c r="DB61"/>
      <c r="DC61"/>
      <c r="DD61"/>
      <c r="DE61"/>
      <c r="DF61" t="s">
        <v>8014</v>
      </c>
      <c r="DG61" t="s">
        <v>8137</v>
      </c>
      <c r="DH61" s="159" t="str">
        <f t="shared" si="7"/>
        <v>辽宁</v>
      </c>
    </row>
    <row r="62" spans="1:112">
      <c r="A62" t="str">
        <f t="shared" si="8"/>
        <v>1294426562024002725,2024-11-08</v>
      </c>
      <c r="B62" t="s">
        <v>933</v>
      </c>
      <c r="C62" t="s">
        <v>932</v>
      </c>
      <c r="D62" t="s">
        <v>1462</v>
      </c>
      <c r="E62" t="s">
        <v>386</v>
      </c>
      <c r="F62" t="s">
        <v>8222</v>
      </c>
      <c r="G62" t="s">
        <v>8223</v>
      </c>
      <c r="H62" t="s">
        <v>8224</v>
      </c>
      <c r="I62" t="s">
        <v>7987</v>
      </c>
      <c r="J62" t="s">
        <v>140</v>
      </c>
      <c r="K62" t="s">
        <v>142</v>
      </c>
      <c r="L62" t="s">
        <v>7988</v>
      </c>
      <c r="M62" t="s">
        <v>8225</v>
      </c>
      <c r="N62" t="s">
        <v>1462</v>
      </c>
      <c r="O62" t="s">
        <v>1462</v>
      </c>
      <c r="P62" t="s">
        <v>8226</v>
      </c>
      <c r="Q62" t="s">
        <v>1462</v>
      </c>
      <c r="R62" t="s">
        <v>8227</v>
      </c>
      <c r="S62" t="s">
        <v>8228</v>
      </c>
      <c r="T62" t="s">
        <v>7994</v>
      </c>
      <c r="U62" t="s">
        <v>894</v>
      </c>
      <c r="V62" t="s">
        <v>932</v>
      </c>
      <c r="W62" t="s">
        <v>53</v>
      </c>
      <c r="X62" t="s">
        <v>8567</v>
      </c>
      <c r="Y62" t="s">
        <v>8568</v>
      </c>
      <c r="Z62" t="s">
        <v>8067</v>
      </c>
      <c r="AA62" t="s">
        <v>8047</v>
      </c>
      <c r="AB62" t="s">
        <v>387</v>
      </c>
      <c r="AC62" t="s">
        <v>8230</v>
      </c>
      <c r="AD62" t="s">
        <v>894</v>
      </c>
      <c r="AE62" t="s">
        <v>7998</v>
      </c>
      <c r="AF62" t="s">
        <v>8231</v>
      </c>
      <c r="AG62" t="s">
        <v>8569</v>
      </c>
      <c r="AH62" t="s">
        <v>1462</v>
      </c>
      <c r="AI62" t="s">
        <v>8002</v>
      </c>
      <c r="AJ62" t="s">
        <v>8570</v>
      </c>
      <c r="AK62" t="s">
        <v>8234</v>
      </c>
      <c r="AL62" t="s">
        <v>8005</v>
      </c>
      <c r="AM62" t="s">
        <v>8006</v>
      </c>
      <c r="AN62" t="s">
        <v>7998</v>
      </c>
      <c r="AO62" t="s">
        <v>8007</v>
      </c>
      <c r="AP62"/>
      <c r="AQ62" t="s">
        <v>8235</v>
      </c>
      <c r="AR62" t="s">
        <v>933</v>
      </c>
      <c r="AS62" s="4">
        <v>45604</v>
      </c>
      <c r="AT62" t="s">
        <v>1462</v>
      </c>
      <c r="AU62" t="s">
        <v>386</v>
      </c>
      <c r="AV62" t="s">
        <v>8222</v>
      </c>
      <c r="AW62" t="s">
        <v>8223</v>
      </c>
      <c r="AX62" t="s">
        <v>8224</v>
      </c>
      <c r="AY62" t="s">
        <v>7987</v>
      </c>
      <c r="AZ62" t="s">
        <v>140</v>
      </c>
      <c r="BA62" t="s">
        <v>142</v>
      </c>
      <c r="BB62"/>
      <c r="BC62" t="s">
        <v>7988</v>
      </c>
      <c r="BD62" t="s">
        <v>8225</v>
      </c>
      <c r="BE62" t="s">
        <v>1462</v>
      </c>
      <c r="BF62" t="s">
        <v>8009</v>
      </c>
      <c r="BG62" t="s">
        <v>8010</v>
      </c>
      <c r="BH62" t="s">
        <v>8032</v>
      </c>
      <c r="BI62" t="s">
        <v>1462</v>
      </c>
      <c r="BJ62" t="s">
        <v>8226</v>
      </c>
      <c r="BK62" t="s">
        <v>1462</v>
      </c>
      <c r="BL62" t="s">
        <v>8227</v>
      </c>
      <c r="BM62" t="s">
        <v>8228</v>
      </c>
      <c r="BN62" t="s">
        <v>894</v>
      </c>
      <c r="BO62" t="s">
        <v>932</v>
      </c>
      <c r="BP62" t="s">
        <v>53</v>
      </c>
      <c r="BQ62" t="s">
        <v>8567</v>
      </c>
      <c r="BR62" t="s">
        <v>8568</v>
      </c>
      <c r="BS62" t="s">
        <v>8067</v>
      </c>
      <c r="BT62" t="s">
        <v>8571</v>
      </c>
      <c r="BU62" t="s">
        <v>8047</v>
      </c>
      <c r="BV62" t="s">
        <v>387</v>
      </c>
      <c r="BW62" t="s">
        <v>8230</v>
      </c>
      <c r="BX62" t="s">
        <v>894</v>
      </c>
      <c r="BY62" t="s">
        <v>7998</v>
      </c>
      <c r="BZ62" t="s">
        <v>8231</v>
      </c>
      <c r="CA62" t="s">
        <v>8569</v>
      </c>
      <c r="CB62" t="s">
        <v>1462</v>
      </c>
      <c r="CC62"/>
      <c r="CD62"/>
      <c r="CE62"/>
      <c r="CF62"/>
      <c r="CG62"/>
      <c r="CH62"/>
      <c r="CI62"/>
      <c r="CJ62"/>
      <c r="CK62"/>
      <c r="CL62"/>
      <c r="CM62"/>
      <c r="CN62"/>
      <c r="CO62"/>
      <c r="CP62" t="s">
        <v>7994</v>
      </c>
      <c r="CQ62" t="s">
        <v>8237</v>
      </c>
      <c r="CR62" t="s">
        <v>8238</v>
      </c>
      <c r="CS62" s="4">
        <v>45607</v>
      </c>
      <c r="CT62" t="s">
        <v>8013</v>
      </c>
      <c r="CU62" t="s">
        <v>1462</v>
      </c>
      <c r="CV62"/>
      <c r="CW62"/>
      <c r="CX62"/>
      <c r="CY62"/>
      <c r="CZ62"/>
      <c r="DA62"/>
      <c r="DB62"/>
      <c r="DC62"/>
      <c r="DD62"/>
      <c r="DE62"/>
      <c r="DF62" t="s">
        <v>8014</v>
      </c>
      <c r="DG62" t="s">
        <v>8239</v>
      </c>
      <c r="DH62" s="159" t="str">
        <f t="shared" si="7"/>
        <v>广东</v>
      </c>
    </row>
    <row r="63" spans="1:112">
      <c r="A63" t="str">
        <f t="shared" si="8"/>
        <v>1294421582024000215,2024-11-13</v>
      </c>
      <c r="B63" t="s">
        <v>974</v>
      </c>
      <c r="C63" t="s">
        <v>973</v>
      </c>
      <c r="D63" t="s">
        <v>1462</v>
      </c>
      <c r="E63" t="s">
        <v>975</v>
      </c>
      <c r="F63" t="s">
        <v>1462</v>
      </c>
      <c r="G63" t="s">
        <v>8572</v>
      </c>
      <c r="H63" t="s">
        <v>8573</v>
      </c>
      <c r="I63" t="s">
        <v>7987</v>
      </c>
      <c r="J63" t="s">
        <v>69</v>
      </c>
      <c r="K63" t="s">
        <v>902</v>
      </c>
      <c r="L63" t="s">
        <v>7988</v>
      </c>
      <c r="M63" t="s">
        <v>8574</v>
      </c>
      <c r="N63" t="s">
        <v>8574</v>
      </c>
      <c r="O63" t="s">
        <v>8575</v>
      </c>
      <c r="P63" t="s">
        <v>1462</v>
      </c>
      <c r="Q63" t="s">
        <v>1462</v>
      </c>
      <c r="R63" t="s">
        <v>8576</v>
      </c>
      <c r="S63" t="s">
        <v>8577</v>
      </c>
      <c r="T63" t="s">
        <v>7994</v>
      </c>
      <c r="U63" t="s">
        <v>8578</v>
      </c>
      <c r="V63" t="s">
        <v>8579</v>
      </c>
      <c r="W63" t="s">
        <v>53</v>
      </c>
      <c r="X63" t="s">
        <v>1462</v>
      </c>
      <c r="Y63" t="s">
        <v>1462</v>
      </c>
      <c r="Z63"/>
      <c r="AA63"/>
      <c r="AB63" t="s">
        <v>207</v>
      </c>
      <c r="AC63" t="s">
        <v>1462</v>
      </c>
      <c r="AD63" t="s">
        <v>8576</v>
      </c>
      <c r="AE63" t="s">
        <v>53</v>
      </c>
      <c r="AF63" t="s">
        <v>8580</v>
      </c>
      <c r="AG63" t="s">
        <v>8581</v>
      </c>
      <c r="AH63" t="s">
        <v>1462</v>
      </c>
      <c r="AI63" t="s">
        <v>8002</v>
      </c>
      <c r="AJ63" t="s">
        <v>8582</v>
      </c>
      <c r="AK63" t="s">
        <v>8583</v>
      </c>
      <c r="AL63" t="s">
        <v>8005</v>
      </c>
      <c r="AM63" t="s">
        <v>8006</v>
      </c>
      <c r="AN63" t="s">
        <v>7998</v>
      </c>
      <c r="AO63"/>
      <c r="AP63"/>
      <c r="AQ63" t="s">
        <v>8584</v>
      </c>
      <c r="AR63" t="s">
        <v>974</v>
      </c>
      <c r="AS63" s="4">
        <v>45609</v>
      </c>
      <c r="AT63" t="s">
        <v>1462</v>
      </c>
      <c r="AU63" t="s">
        <v>975</v>
      </c>
      <c r="AV63" t="s">
        <v>1462</v>
      </c>
      <c r="AW63" t="s">
        <v>8572</v>
      </c>
      <c r="AX63" t="s">
        <v>8573</v>
      </c>
      <c r="AY63" t="s">
        <v>7987</v>
      </c>
      <c r="AZ63" t="s">
        <v>69</v>
      </c>
      <c r="BA63" t="s">
        <v>902</v>
      </c>
      <c r="BB63"/>
      <c r="BC63" t="s">
        <v>7988</v>
      </c>
      <c r="BD63" t="s">
        <v>8574</v>
      </c>
      <c r="BE63" t="s">
        <v>8574</v>
      </c>
      <c r="BF63" t="s">
        <v>8009</v>
      </c>
      <c r="BG63" t="s">
        <v>8010</v>
      </c>
      <c r="BH63" t="s">
        <v>8032</v>
      </c>
      <c r="BI63" t="s">
        <v>8575</v>
      </c>
      <c r="BJ63" t="s">
        <v>1462</v>
      </c>
      <c r="BK63" t="s">
        <v>1462</v>
      </c>
      <c r="BL63" t="s">
        <v>8576</v>
      </c>
      <c r="BM63" t="s">
        <v>8577</v>
      </c>
      <c r="BN63" t="s">
        <v>8578</v>
      </c>
      <c r="BO63" t="s">
        <v>8579</v>
      </c>
      <c r="BP63" t="s">
        <v>53</v>
      </c>
      <c r="BQ63" t="s">
        <v>1462</v>
      </c>
      <c r="BR63" t="s">
        <v>1462</v>
      </c>
      <c r="BS63"/>
      <c r="BT63"/>
      <c r="BU63"/>
      <c r="BV63" t="s">
        <v>207</v>
      </c>
      <c r="BW63" t="s">
        <v>1462</v>
      </c>
      <c r="BX63" t="s">
        <v>8576</v>
      </c>
      <c r="BY63" t="s">
        <v>53</v>
      </c>
      <c r="BZ63" t="s">
        <v>8580</v>
      </c>
      <c r="CA63" t="s">
        <v>8581</v>
      </c>
      <c r="CB63" t="s">
        <v>1462</v>
      </c>
      <c r="CC63"/>
      <c r="CD63"/>
      <c r="CE63"/>
      <c r="CF63"/>
      <c r="CG63"/>
      <c r="CH63"/>
      <c r="CI63"/>
      <c r="CJ63"/>
      <c r="CK63"/>
      <c r="CL63"/>
      <c r="CM63"/>
      <c r="CN63"/>
      <c r="CO63"/>
      <c r="CP63" t="s">
        <v>7994</v>
      </c>
      <c r="CQ63" t="s">
        <v>8585</v>
      </c>
      <c r="CR63" t="s">
        <v>8586</v>
      </c>
      <c r="CS63" s="4">
        <v>45609</v>
      </c>
      <c r="CT63" t="s">
        <v>8013</v>
      </c>
      <c r="CU63" t="s">
        <v>1462</v>
      </c>
      <c r="CV63"/>
      <c r="CW63"/>
      <c r="CX63"/>
      <c r="CY63"/>
      <c r="CZ63"/>
      <c r="DA63"/>
      <c r="DB63"/>
      <c r="DC63"/>
      <c r="DD63"/>
      <c r="DE63"/>
      <c r="DF63" t="s">
        <v>8014</v>
      </c>
      <c r="DG63" t="s">
        <v>8587</v>
      </c>
      <c r="DH63" s="159" t="str">
        <f t="shared" ref="DH63:DH80" si="9">IF(AND(ISERROR(FIND("内蒙古",DG63)),ISERROR(FIND("新疆",DG63))),IF(ISERROR(FIND("省",DG63)),LEFT(DG63,FIND("市",DG63)-1), LEFT(DG63,FIND("省",DG63)-1)),IF(ISERROR(FIND("内蒙古",DG63)),"新疆","内蒙古"))</f>
        <v>广东</v>
      </c>
    </row>
    <row r="64" spans="1:112">
      <c r="A64" t="str">
        <f t="shared" si="8"/>
        <v>1203205112024000573,2024-11-12</v>
      </c>
      <c r="B64" t="s">
        <v>978</v>
      </c>
      <c r="C64" t="s">
        <v>977</v>
      </c>
      <c r="D64" t="s">
        <v>1462</v>
      </c>
      <c r="E64" t="s">
        <v>979</v>
      </c>
      <c r="F64" t="s">
        <v>8588</v>
      </c>
      <c r="G64" t="s">
        <v>8589</v>
      </c>
      <c r="H64" t="s">
        <v>8590</v>
      </c>
      <c r="I64" t="s">
        <v>7987</v>
      </c>
      <c r="J64" t="s">
        <v>140</v>
      </c>
      <c r="K64" t="s">
        <v>980</v>
      </c>
      <c r="L64" t="s">
        <v>7988</v>
      </c>
      <c r="M64" t="s">
        <v>8591</v>
      </c>
      <c r="N64" t="s">
        <v>8071</v>
      </c>
      <c r="O64" t="s">
        <v>8071</v>
      </c>
      <c r="P64" t="s">
        <v>8592</v>
      </c>
      <c r="Q64" t="s">
        <v>8593</v>
      </c>
      <c r="R64" t="s">
        <v>8594</v>
      </c>
      <c r="S64" t="s">
        <v>8595</v>
      </c>
      <c r="T64" t="s">
        <v>7994</v>
      </c>
      <c r="U64" t="s">
        <v>8596</v>
      </c>
      <c r="V64" t="s">
        <v>8596</v>
      </c>
      <c r="W64" t="s">
        <v>53</v>
      </c>
      <c r="X64" t="s">
        <v>8001</v>
      </c>
      <c r="Y64" t="s">
        <v>1462</v>
      </c>
      <c r="Z64"/>
      <c r="AA64"/>
      <c r="AB64" t="s">
        <v>981</v>
      </c>
      <c r="AC64" t="s">
        <v>8597</v>
      </c>
      <c r="AD64" t="s">
        <v>8596</v>
      </c>
      <c r="AE64" t="s">
        <v>7998</v>
      </c>
      <c r="AF64" t="s">
        <v>1462</v>
      </c>
      <c r="AG64" t="s">
        <v>8598</v>
      </c>
      <c r="AH64" t="s">
        <v>1462</v>
      </c>
      <c r="AI64" t="s">
        <v>8002</v>
      </c>
      <c r="AJ64" t="s">
        <v>8599</v>
      </c>
      <c r="AK64" t="s">
        <v>8600</v>
      </c>
      <c r="AL64" t="s">
        <v>8005</v>
      </c>
      <c r="AM64" t="s">
        <v>8006</v>
      </c>
      <c r="AN64" t="s">
        <v>7998</v>
      </c>
      <c r="AO64" t="s">
        <v>8496</v>
      </c>
      <c r="AP64"/>
      <c r="AQ64" t="s">
        <v>8601</v>
      </c>
      <c r="AR64" t="s">
        <v>978</v>
      </c>
      <c r="AS64" s="4">
        <v>45608</v>
      </c>
      <c r="AT64" t="s">
        <v>1462</v>
      </c>
      <c r="AU64" t="s">
        <v>979</v>
      </c>
      <c r="AV64" t="s">
        <v>8588</v>
      </c>
      <c r="AW64" t="s">
        <v>8589</v>
      </c>
      <c r="AX64" t="s">
        <v>8590</v>
      </c>
      <c r="AY64" t="s">
        <v>7987</v>
      </c>
      <c r="AZ64" t="s">
        <v>140</v>
      </c>
      <c r="BA64" t="s">
        <v>980</v>
      </c>
      <c r="BB64"/>
      <c r="BC64" t="s">
        <v>7988</v>
      </c>
      <c r="BD64" t="s">
        <v>8591</v>
      </c>
      <c r="BE64" t="s">
        <v>8071</v>
      </c>
      <c r="BF64" t="s">
        <v>8009</v>
      </c>
      <c r="BG64" t="s">
        <v>8010</v>
      </c>
      <c r="BH64" t="s">
        <v>8032</v>
      </c>
      <c r="BI64" t="s">
        <v>8071</v>
      </c>
      <c r="BJ64" t="s">
        <v>8592</v>
      </c>
      <c r="BK64" t="s">
        <v>8593</v>
      </c>
      <c r="BL64" t="s">
        <v>8594</v>
      </c>
      <c r="BM64" t="s">
        <v>8595</v>
      </c>
      <c r="BN64" t="s">
        <v>8596</v>
      </c>
      <c r="BO64" t="s">
        <v>8596</v>
      </c>
      <c r="BP64" t="s">
        <v>53</v>
      </c>
      <c r="BQ64" t="s">
        <v>8001</v>
      </c>
      <c r="BR64" t="s">
        <v>1462</v>
      </c>
      <c r="BS64"/>
      <c r="BT64"/>
      <c r="BU64"/>
      <c r="BV64" t="s">
        <v>981</v>
      </c>
      <c r="BW64" t="s">
        <v>8597</v>
      </c>
      <c r="BX64" t="s">
        <v>8596</v>
      </c>
      <c r="BY64" t="s">
        <v>7998</v>
      </c>
      <c r="BZ64" t="s">
        <v>1462</v>
      </c>
      <c r="CA64" t="s">
        <v>8598</v>
      </c>
      <c r="CB64" t="s">
        <v>1462</v>
      </c>
      <c r="CC64"/>
      <c r="CD64"/>
      <c r="CE64"/>
      <c r="CF64"/>
      <c r="CG64"/>
      <c r="CH64"/>
      <c r="CI64"/>
      <c r="CJ64"/>
      <c r="CK64"/>
      <c r="CL64"/>
      <c r="CM64"/>
      <c r="CN64"/>
      <c r="CO64"/>
      <c r="CP64" t="s">
        <v>7994</v>
      </c>
      <c r="CQ64" t="s">
        <v>8602</v>
      </c>
      <c r="CR64" t="s">
        <v>8165</v>
      </c>
      <c r="CS64" s="4">
        <v>45609</v>
      </c>
      <c r="CT64" t="s">
        <v>8013</v>
      </c>
      <c r="CU64" t="s">
        <v>1462</v>
      </c>
      <c r="CV64"/>
      <c r="CW64"/>
      <c r="CX64"/>
      <c r="CY64"/>
      <c r="CZ64"/>
      <c r="DA64"/>
      <c r="DB64"/>
      <c r="DC64"/>
      <c r="DD64"/>
      <c r="DE64"/>
      <c r="DF64" t="s">
        <v>8014</v>
      </c>
      <c r="DG64" t="s">
        <v>8603</v>
      </c>
      <c r="DH64" s="159" t="str">
        <f t="shared" si="9"/>
        <v>江苏</v>
      </c>
    </row>
    <row r="65" spans="1:112">
      <c r="A65" t="str">
        <f t="shared" si="8"/>
        <v>1294412002024005390,2024-11-13</v>
      </c>
      <c r="B65" t="s">
        <v>989</v>
      </c>
      <c r="C65" t="s">
        <v>973</v>
      </c>
      <c r="D65" t="s">
        <v>1462</v>
      </c>
      <c r="E65" t="s">
        <v>990</v>
      </c>
      <c r="F65" t="s">
        <v>8604</v>
      </c>
      <c r="G65" t="s">
        <v>8605</v>
      </c>
      <c r="H65" t="s">
        <v>8606</v>
      </c>
      <c r="I65" t="s">
        <v>7987</v>
      </c>
      <c r="J65" t="s">
        <v>69</v>
      </c>
      <c r="K65" t="s">
        <v>991</v>
      </c>
      <c r="L65" t="s">
        <v>7988</v>
      </c>
      <c r="M65" t="s">
        <v>8607</v>
      </c>
      <c r="N65" t="s">
        <v>1462</v>
      </c>
      <c r="O65" t="s">
        <v>8608</v>
      </c>
      <c r="P65" t="s">
        <v>1462</v>
      </c>
      <c r="Q65" t="s">
        <v>1462</v>
      </c>
      <c r="R65" t="s">
        <v>8609</v>
      </c>
      <c r="S65" t="s">
        <v>8610</v>
      </c>
      <c r="T65" t="s">
        <v>7994</v>
      </c>
      <c r="U65" t="s">
        <v>8434</v>
      </c>
      <c r="V65" t="s">
        <v>8434</v>
      </c>
      <c r="W65" t="s">
        <v>53</v>
      </c>
      <c r="X65" t="s">
        <v>8368</v>
      </c>
      <c r="Y65" t="s">
        <v>1462</v>
      </c>
      <c r="Z65"/>
      <c r="AA65"/>
      <c r="AB65" t="s">
        <v>992</v>
      </c>
      <c r="AC65" t="s">
        <v>8611</v>
      </c>
      <c r="AD65" t="s">
        <v>8434</v>
      </c>
      <c r="AE65" t="s">
        <v>7998</v>
      </c>
      <c r="AF65" t="s">
        <v>8612</v>
      </c>
      <c r="AG65" t="s">
        <v>8613</v>
      </c>
      <c r="AH65" t="s">
        <v>1462</v>
      </c>
      <c r="AI65" t="s">
        <v>8002</v>
      </c>
      <c r="AJ65" t="s">
        <v>8614</v>
      </c>
      <c r="AK65" t="s">
        <v>8615</v>
      </c>
      <c r="AL65" t="s">
        <v>8005</v>
      </c>
      <c r="AM65" t="s">
        <v>8006</v>
      </c>
      <c r="AN65" t="s">
        <v>7998</v>
      </c>
      <c r="AO65" t="s">
        <v>8074</v>
      </c>
      <c r="AP65"/>
      <c r="AQ65" t="s">
        <v>8616</v>
      </c>
      <c r="AR65" t="s">
        <v>989</v>
      </c>
      <c r="AS65" s="4">
        <v>45609</v>
      </c>
      <c r="AT65" t="s">
        <v>1462</v>
      </c>
      <c r="AU65" t="s">
        <v>990</v>
      </c>
      <c r="AV65" t="s">
        <v>8604</v>
      </c>
      <c r="AW65" t="s">
        <v>8605</v>
      </c>
      <c r="AX65" t="s">
        <v>8606</v>
      </c>
      <c r="AY65" t="s">
        <v>7987</v>
      </c>
      <c r="AZ65" t="s">
        <v>69</v>
      </c>
      <c r="BA65" t="s">
        <v>991</v>
      </c>
      <c r="BB65"/>
      <c r="BC65" t="s">
        <v>7988</v>
      </c>
      <c r="BD65" t="s">
        <v>8607</v>
      </c>
      <c r="BE65" t="s">
        <v>1462</v>
      </c>
      <c r="BF65" t="s">
        <v>8009</v>
      </c>
      <c r="BG65" t="s">
        <v>8010</v>
      </c>
      <c r="BH65" t="s">
        <v>8032</v>
      </c>
      <c r="BI65" t="s">
        <v>8608</v>
      </c>
      <c r="BJ65" t="s">
        <v>1462</v>
      </c>
      <c r="BK65" t="s">
        <v>1462</v>
      </c>
      <c r="BL65" t="s">
        <v>8609</v>
      </c>
      <c r="BM65" t="s">
        <v>8610</v>
      </c>
      <c r="BN65" t="s">
        <v>8434</v>
      </c>
      <c r="BO65" t="s">
        <v>8434</v>
      </c>
      <c r="BP65" t="s">
        <v>53</v>
      </c>
      <c r="BQ65" t="s">
        <v>8368</v>
      </c>
      <c r="BR65" t="s">
        <v>1462</v>
      </c>
      <c r="BS65"/>
      <c r="BT65"/>
      <c r="BU65"/>
      <c r="BV65" t="s">
        <v>992</v>
      </c>
      <c r="BW65" t="s">
        <v>8611</v>
      </c>
      <c r="BX65" t="s">
        <v>8434</v>
      </c>
      <c r="BY65" t="s">
        <v>7998</v>
      </c>
      <c r="BZ65" t="s">
        <v>8612</v>
      </c>
      <c r="CA65" t="s">
        <v>8613</v>
      </c>
      <c r="CB65" t="s">
        <v>1462</v>
      </c>
      <c r="CC65"/>
      <c r="CD65"/>
      <c r="CE65"/>
      <c r="CF65"/>
      <c r="CG65"/>
      <c r="CH65"/>
      <c r="CI65"/>
      <c r="CJ65"/>
      <c r="CK65"/>
      <c r="CL65"/>
      <c r="CM65"/>
      <c r="CN65"/>
      <c r="CO65"/>
      <c r="CP65" t="s">
        <v>7994</v>
      </c>
      <c r="CQ65" t="s">
        <v>8616</v>
      </c>
      <c r="CR65" t="s">
        <v>8617</v>
      </c>
      <c r="CS65" s="4">
        <v>45610</v>
      </c>
      <c r="CT65" t="s">
        <v>8013</v>
      </c>
      <c r="CU65" t="s">
        <v>1462</v>
      </c>
      <c r="CV65"/>
      <c r="CW65"/>
      <c r="CX65"/>
      <c r="CY65"/>
      <c r="CZ65"/>
      <c r="DA65"/>
      <c r="DB65"/>
      <c r="DC65"/>
      <c r="DD65"/>
      <c r="DE65"/>
      <c r="DF65" t="s">
        <v>8014</v>
      </c>
      <c r="DG65" t="s">
        <v>8618</v>
      </c>
      <c r="DH65" s="159" t="str">
        <f t="shared" si="9"/>
        <v>广东</v>
      </c>
    </row>
    <row r="66" spans="1:112">
      <c r="A66" t="str">
        <f t="shared" si="8"/>
        <v>1284311002024000324,2024-11-04</v>
      </c>
      <c r="B66" t="s">
        <v>994</v>
      </c>
      <c r="C66" t="s">
        <v>894</v>
      </c>
      <c r="D66" t="s">
        <v>1462</v>
      </c>
      <c r="E66" t="s">
        <v>821</v>
      </c>
      <c r="F66" t="s">
        <v>8518</v>
      </c>
      <c r="G66" t="s">
        <v>8519</v>
      </c>
      <c r="H66" t="s">
        <v>8520</v>
      </c>
      <c r="I66" t="s">
        <v>7987</v>
      </c>
      <c r="J66" t="s">
        <v>61</v>
      </c>
      <c r="K66" t="s">
        <v>153</v>
      </c>
      <c r="L66" t="s">
        <v>7988</v>
      </c>
      <c r="M66" t="s">
        <v>8521</v>
      </c>
      <c r="N66" t="s">
        <v>1462</v>
      </c>
      <c r="O66" t="s">
        <v>1462</v>
      </c>
      <c r="P66" t="s">
        <v>8521</v>
      </c>
      <c r="Q66" t="s">
        <v>1462</v>
      </c>
      <c r="R66" t="s">
        <v>8522</v>
      </c>
      <c r="S66" t="s">
        <v>8523</v>
      </c>
      <c r="T66" t="s">
        <v>7994</v>
      </c>
      <c r="U66" t="s">
        <v>399</v>
      </c>
      <c r="V66" t="s">
        <v>399</v>
      </c>
      <c r="W66" t="s">
        <v>53</v>
      </c>
      <c r="X66" t="s">
        <v>1462</v>
      </c>
      <c r="Y66" t="s">
        <v>1462</v>
      </c>
      <c r="Z66"/>
      <c r="AA66"/>
      <c r="AB66" t="s">
        <v>995</v>
      </c>
      <c r="AC66" t="s">
        <v>1462</v>
      </c>
      <c r="AD66" t="s">
        <v>399</v>
      </c>
      <c r="AE66" t="s">
        <v>7998</v>
      </c>
      <c r="AF66" t="s">
        <v>1462</v>
      </c>
      <c r="AG66" t="s">
        <v>995</v>
      </c>
      <c r="AH66" t="s">
        <v>1462</v>
      </c>
      <c r="AI66" t="s">
        <v>8026</v>
      </c>
      <c r="AJ66" t="s">
        <v>8619</v>
      </c>
      <c r="AK66" t="s">
        <v>8620</v>
      </c>
      <c r="AL66" t="s">
        <v>8005</v>
      </c>
      <c r="AM66" t="s">
        <v>8006</v>
      </c>
      <c r="AN66" t="s">
        <v>7998</v>
      </c>
      <c r="AO66" t="s">
        <v>8029</v>
      </c>
      <c r="AP66"/>
      <c r="AQ66" t="s">
        <v>8528</v>
      </c>
      <c r="AR66" t="s">
        <v>994</v>
      </c>
      <c r="AS66" s="4">
        <v>45600</v>
      </c>
      <c r="AT66" t="s">
        <v>1462</v>
      </c>
      <c r="AU66" t="s">
        <v>821</v>
      </c>
      <c r="AV66" t="s">
        <v>8518</v>
      </c>
      <c r="AW66" t="s">
        <v>8519</v>
      </c>
      <c r="AX66" t="s">
        <v>8520</v>
      </c>
      <c r="AY66" t="s">
        <v>7987</v>
      </c>
      <c r="AZ66" t="s">
        <v>61</v>
      </c>
      <c r="BA66" t="s">
        <v>153</v>
      </c>
      <c r="BB66"/>
      <c r="BC66" t="s">
        <v>7988</v>
      </c>
      <c r="BD66" t="s">
        <v>8521</v>
      </c>
      <c r="BE66" t="s">
        <v>1462</v>
      </c>
      <c r="BF66" t="s">
        <v>8009</v>
      </c>
      <c r="BG66" t="s">
        <v>8010</v>
      </c>
      <c r="BH66" t="s">
        <v>8032</v>
      </c>
      <c r="BI66" t="s">
        <v>1462</v>
      </c>
      <c r="BJ66" t="s">
        <v>8521</v>
      </c>
      <c r="BK66" t="s">
        <v>1462</v>
      </c>
      <c r="BL66" t="s">
        <v>8522</v>
      </c>
      <c r="BM66" t="s">
        <v>8523</v>
      </c>
      <c r="BN66" t="s">
        <v>399</v>
      </c>
      <c r="BO66" t="s">
        <v>399</v>
      </c>
      <c r="BP66" t="s">
        <v>53</v>
      </c>
      <c r="BQ66" t="s">
        <v>1462</v>
      </c>
      <c r="BR66" t="s">
        <v>1462</v>
      </c>
      <c r="BS66"/>
      <c r="BT66"/>
      <c r="BU66"/>
      <c r="BV66" t="s">
        <v>995</v>
      </c>
      <c r="BW66" t="s">
        <v>1462</v>
      </c>
      <c r="BX66" t="s">
        <v>399</v>
      </c>
      <c r="BY66" t="s">
        <v>7998</v>
      </c>
      <c r="BZ66" t="s">
        <v>1462</v>
      </c>
      <c r="CA66" t="s">
        <v>995</v>
      </c>
      <c r="CB66" t="s">
        <v>1462</v>
      </c>
      <c r="CC66"/>
      <c r="CD66"/>
      <c r="CE66"/>
      <c r="CF66"/>
      <c r="CG66"/>
      <c r="CH66"/>
      <c r="CI66"/>
      <c r="CJ66"/>
      <c r="CK66"/>
      <c r="CL66"/>
      <c r="CM66"/>
      <c r="CN66"/>
      <c r="CO66"/>
      <c r="CP66" t="s">
        <v>7994</v>
      </c>
      <c r="CQ66" t="s">
        <v>8528</v>
      </c>
      <c r="CR66" t="s">
        <v>8529</v>
      </c>
      <c r="CS66" s="4">
        <v>45610</v>
      </c>
      <c r="CT66" t="s">
        <v>8013</v>
      </c>
      <c r="CU66" t="s">
        <v>1462</v>
      </c>
      <c r="CV66"/>
      <c r="CW66"/>
      <c r="CX66"/>
      <c r="CY66"/>
      <c r="CZ66"/>
      <c r="DA66"/>
      <c r="DB66"/>
      <c r="DC66"/>
      <c r="DD66"/>
      <c r="DE66"/>
      <c r="DF66" t="s">
        <v>8014</v>
      </c>
      <c r="DG66" t="s">
        <v>8530</v>
      </c>
      <c r="DH66" s="159" t="str">
        <f t="shared" ref="DH66" si="10">IF(AND(ISERROR(FIND("内蒙古",DG66)),ISERROR(FIND("新疆",DG66))),IF(ISERROR(FIND("省",DG66)),LEFT(DG66,FIND("市",DG66)-1), LEFT(DG66,FIND("省",DG66)-1)),IF(ISERROR(FIND("内蒙古",DG66)),"新疆","内蒙古"))</f>
        <v>湖南</v>
      </c>
    </row>
    <row r="67" spans="1:112">
      <c r="A67" t="str">
        <f t="shared" si="8"/>
        <v>1386210022024000075,2024-11-16</v>
      </c>
      <c r="B67" t="s">
        <v>1016</v>
      </c>
      <c r="C67" t="s">
        <v>1015</v>
      </c>
      <c r="D67" t="s">
        <v>1462</v>
      </c>
      <c r="E67" t="s">
        <v>1017</v>
      </c>
      <c r="F67" t="s">
        <v>1462</v>
      </c>
      <c r="G67" t="s">
        <v>8621</v>
      </c>
      <c r="H67" t="s">
        <v>8622</v>
      </c>
      <c r="I67" t="s">
        <v>7987</v>
      </c>
      <c r="J67" t="s">
        <v>61</v>
      </c>
      <c r="K67" t="s">
        <v>503</v>
      </c>
      <c r="L67" t="s">
        <v>7988</v>
      </c>
      <c r="M67" t="s">
        <v>8623</v>
      </c>
      <c r="N67" t="s">
        <v>1462</v>
      </c>
      <c r="O67" t="s">
        <v>8624</v>
      </c>
      <c r="P67" t="s">
        <v>8625</v>
      </c>
      <c r="Q67" t="s">
        <v>1462</v>
      </c>
      <c r="R67" t="s">
        <v>8626</v>
      </c>
      <c r="S67" t="s">
        <v>8627</v>
      </c>
      <c r="T67" t="s">
        <v>7994</v>
      </c>
      <c r="U67" t="s">
        <v>399</v>
      </c>
      <c r="V67" t="s">
        <v>399</v>
      </c>
      <c r="W67" t="s">
        <v>615</v>
      </c>
      <c r="X67" t="s">
        <v>8628</v>
      </c>
      <c r="Y67" t="s">
        <v>8629</v>
      </c>
      <c r="Z67" t="s">
        <v>8067</v>
      </c>
      <c r="AA67" t="s">
        <v>8252</v>
      </c>
      <c r="AB67" t="s">
        <v>1018</v>
      </c>
      <c r="AC67" t="s">
        <v>1462</v>
      </c>
      <c r="AD67" t="s">
        <v>399</v>
      </c>
      <c r="AE67" t="s">
        <v>7998</v>
      </c>
      <c r="AF67" t="s">
        <v>8175</v>
      </c>
      <c r="AG67" t="s">
        <v>8630</v>
      </c>
      <c r="AH67" t="s">
        <v>1462</v>
      </c>
      <c r="AI67" t="s">
        <v>8026</v>
      </c>
      <c r="AJ67" t="s">
        <v>8631</v>
      </c>
      <c r="AK67" t="s">
        <v>8632</v>
      </c>
      <c r="AL67" t="s">
        <v>8005</v>
      </c>
      <c r="AM67" t="s">
        <v>8006</v>
      </c>
      <c r="AN67" t="s">
        <v>7998</v>
      </c>
      <c r="AO67"/>
      <c r="AP67"/>
      <c r="AQ67" t="s">
        <v>8633</v>
      </c>
      <c r="AR67" t="s">
        <v>1016</v>
      </c>
      <c r="AS67" s="4">
        <v>45612</v>
      </c>
      <c r="AT67" t="s">
        <v>1462</v>
      </c>
      <c r="AU67" t="s">
        <v>1017</v>
      </c>
      <c r="AV67" t="s">
        <v>1462</v>
      </c>
      <c r="AW67" t="s">
        <v>8621</v>
      </c>
      <c r="AX67" t="s">
        <v>8622</v>
      </c>
      <c r="AY67" t="s">
        <v>7987</v>
      </c>
      <c r="AZ67" t="s">
        <v>61</v>
      </c>
      <c r="BA67" t="s">
        <v>503</v>
      </c>
      <c r="BB67"/>
      <c r="BC67" t="s">
        <v>7988</v>
      </c>
      <c r="BD67" t="s">
        <v>8623</v>
      </c>
      <c r="BE67" t="s">
        <v>1462</v>
      </c>
      <c r="BF67" t="s">
        <v>8009</v>
      </c>
      <c r="BG67" t="s">
        <v>8031</v>
      </c>
      <c r="BH67" t="s">
        <v>8032</v>
      </c>
      <c r="BI67" t="s">
        <v>8624</v>
      </c>
      <c r="BJ67" t="s">
        <v>8625</v>
      </c>
      <c r="BK67" t="s">
        <v>1462</v>
      </c>
      <c r="BL67" t="s">
        <v>8626</v>
      </c>
      <c r="BM67" t="s">
        <v>8627</v>
      </c>
      <c r="BN67" t="s">
        <v>399</v>
      </c>
      <c r="BO67" t="s">
        <v>399</v>
      </c>
      <c r="BP67" t="s">
        <v>615</v>
      </c>
      <c r="BQ67" t="s">
        <v>8628</v>
      </c>
      <c r="BR67" t="s">
        <v>8629</v>
      </c>
      <c r="BS67" t="s">
        <v>8067</v>
      </c>
      <c r="BT67" t="s">
        <v>8634</v>
      </c>
      <c r="BU67" t="s">
        <v>8252</v>
      </c>
      <c r="BV67" t="s">
        <v>1018</v>
      </c>
      <c r="BW67" t="s">
        <v>1462</v>
      </c>
      <c r="BX67" t="s">
        <v>399</v>
      </c>
      <c r="BY67" t="s">
        <v>7998</v>
      </c>
      <c r="BZ67" t="s">
        <v>8175</v>
      </c>
      <c r="CA67" t="s">
        <v>8630</v>
      </c>
      <c r="CB67" t="s">
        <v>1462</v>
      </c>
      <c r="CC67"/>
      <c r="CD67"/>
      <c r="CE67"/>
      <c r="CF67"/>
      <c r="CG67"/>
      <c r="CH67"/>
      <c r="CI67"/>
      <c r="CJ67"/>
      <c r="CK67"/>
      <c r="CL67"/>
      <c r="CM67"/>
      <c r="CN67"/>
      <c r="CO67"/>
      <c r="CP67" t="s">
        <v>7994</v>
      </c>
      <c r="CQ67" t="s">
        <v>8635</v>
      </c>
      <c r="CR67" t="s">
        <v>8635</v>
      </c>
      <c r="CS67" s="4">
        <v>45613</v>
      </c>
      <c r="CT67" t="s">
        <v>8013</v>
      </c>
      <c r="CU67" t="s">
        <v>1462</v>
      </c>
      <c r="CV67"/>
      <c r="CW67"/>
      <c r="CX67"/>
      <c r="CY67"/>
      <c r="CZ67"/>
      <c r="DA67"/>
      <c r="DB67"/>
      <c r="DC67"/>
      <c r="DD67"/>
      <c r="DE67"/>
      <c r="DF67" t="s">
        <v>8014</v>
      </c>
      <c r="DG67" t="s">
        <v>8636</v>
      </c>
      <c r="DH67" s="159" t="str">
        <f t="shared" ref="DH67" si="11">IF(AND(ISERROR(FIND("内蒙古",DG67)),ISERROR(FIND("新疆",DG67))),IF(ISERROR(FIND("省",DG67)),LEFT(DG67,FIND("市",DG67)-1), LEFT(DG67,FIND("省",DG67)-1)),IF(ISERROR(FIND("内蒙古",DG67)),"新疆","内蒙古"))</f>
        <v>甘肃</v>
      </c>
    </row>
    <row r="68" spans="1:112">
      <c r="A68" t="str">
        <f t="shared" si="8"/>
        <v>1335110362024000544,2024-11-15</v>
      </c>
      <c r="B68" s="224" t="s">
        <v>1021</v>
      </c>
      <c r="C68" s="224" t="s">
        <v>1020</v>
      </c>
      <c r="D68" s="224" t="s">
        <v>1462</v>
      </c>
      <c r="E68" s="224" t="s">
        <v>1022</v>
      </c>
      <c r="F68" s="224" t="s">
        <v>8637</v>
      </c>
      <c r="G68" s="224" t="s">
        <v>8638</v>
      </c>
      <c r="H68" s="224" t="s">
        <v>8639</v>
      </c>
      <c r="I68" s="224" t="s">
        <v>7987</v>
      </c>
      <c r="J68" s="224" t="s">
        <v>140</v>
      </c>
      <c r="K68" s="224" t="s">
        <v>300</v>
      </c>
      <c r="L68" s="224" t="s">
        <v>7988</v>
      </c>
      <c r="M68" s="224" t="s">
        <v>8591</v>
      </c>
      <c r="N68" s="224" t="s">
        <v>8591</v>
      </c>
      <c r="O68" s="224" t="s">
        <v>8640</v>
      </c>
      <c r="P68" s="224" t="s">
        <v>8641</v>
      </c>
      <c r="Q68" s="224" t="s">
        <v>1462</v>
      </c>
      <c r="R68" s="224"/>
      <c r="S68" s="224"/>
      <c r="T68" s="224" t="s">
        <v>7994</v>
      </c>
      <c r="U68" s="224" t="s">
        <v>8445</v>
      </c>
      <c r="V68" s="224" t="s">
        <v>8445</v>
      </c>
      <c r="W68" s="224" t="s">
        <v>53</v>
      </c>
      <c r="X68" s="224" t="s">
        <v>8642</v>
      </c>
      <c r="Y68" s="224" t="s">
        <v>1462</v>
      </c>
      <c r="Z68" s="224"/>
      <c r="AA68" s="224" t="s">
        <v>8252</v>
      </c>
      <c r="AB68" s="224" t="s">
        <v>290</v>
      </c>
      <c r="AC68" s="224" t="s">
        <v>8643</v>
      </c>
      <c r="AD68" s="224" t="s">
        <v>8445</v>
      </c>
      <c r="AE68" s="224" t="s">
        <v>7998</v>
      </c>
      <c r="AF68" s="224" t="s">
        <v>8644</v>
      </c>
      <c r="AG68" s="224" t="s">
        <v>8645</v>
      </c>
      <c r="AH68" s="224" t="s">
        <v>1462</v>
      </c>
      <c r="AI68" s="224" t="s">
        <v>8026</v>
      </c>
      <c r="AJ68" s="224" t="s">
        <v>8646</v>
      </c>
      <c r="AK68" s="224" t="s">
        <v>8647</v>
      </c>
      <c r="AL68" s="224" t="s">
        <v>8005</v>
      </c>
      <c r="AM68" s="224" t="s">
        <v>8006</v>
      </c>
      <c r="AN68" s="224" t="s">
        <v>7998</v>
      </c>
      <c r="AO68" s="224" t="s">
        <v>8074</v>
      </c>
      <c r="AP68" s="224"/>
      <c r="AQ68" s="224" t="s">
        <v>8648</v>
      </c>
      <c r="AR68" s="224" t="s">
        <v>1021</v>
      </c>
      <c r="AS68" s="282">
        <v>45611</v>
      </c>
      <c r="AT68" s="224" t="s">
        <v>1462</v>
      </c>
      <c r="AU68" s="224" t="s">
        <v>1022</v>
      </c>
      <c r="AV68" s="224" t="s">
        <v>8637</v>
      </c>
      <c r="AW68" s="224" t="s">
        <v>8638</v>
      </c>
      <c r="AX68" s="224" t="s">
        <v>8639</v>
      </c>
      <c r="AY68" s="224" t="s">
        <v>7987</v>
      </c>
      <c r="AZ68" s="224" t="s">
        <v>140</v>
      </c>
      <c r="BA68" s="224" t="s">
        <v>300</v>
      </c>
      <c r="BB68" s="224"/>
      <c r="BC68" s="224" t="s">
        <v>7988</v>
      </c>
      <c r="BD68" s="224" t="s">
        <v>8591</v>
      </c>
      <c r="BE68" s="224" t="s">
        <v>8591</v>
      </c>
      <c r="BF68" s="224" t="s">
        <v>8009</v>
      </c>
      <c r="BG68" s="224" t="s">
        <v>8010</v>
      </c>
      <c r="BH68" s="224" t="s">
        <v>8032</v>
      </c>
      <c r="BI68" s="224" t="s">
        <v>8640</v>
      </c>
      <c r="BJ68" s="224" t="s">
        <v>8641</v>
      </c>
      <c r="BK68" s="224" t="s">
        <v>1462</v>
      </c>
      <c r="BL68" s="224"/>
      <c r="BM68" s="224"/>
      <c r="BN68" s="224" t="s">
        <v>8445</v>
      </c>
      <c r="BO68" s="224" t="s">
        <v>8445</v>
      </c>
      <c r="BP68" s="224" t="s">
        <v>53</v>
      </c>
      <c r="BQ68" s="224" t="s">
        <v>8642</v>
      </c>
      <c r="BR68" s="224" t="s">
        <v>1462</v>
      </c>
      <c r="BS68" s="224"/>
      <c r="BT68" s="224"/>
      <c r="BU68" s="224" t="s">
        <v>8252</v>
      </c>
      <c r="BV68" s="224" t="s">
        <v>290</v>
      </c>
      <c r="BW68" s="224" t="s">
        <v>8643</v>
      </c>
      <c r="BX68" s="224" t="s">
        <v>8445</v>
      </c>
      <c r="BY68" s="224" t="s">
        <v>7998</v>
      </c>
      <c r="BZ68" s="224" t="s">
        <v>8644</v>
      </c>
      <c r="CA68" s="224" t="s">
        <v>8645</v>
      </c>
      <c r="CB68" s="224" t="s">
        <v>1462</v>
      </c>
      <c r="CC68" s="224"/>
      <c r="CD68" s="224"/>
      <c r="CE68" s="224"/>
      <c r="CF68" s="224"/>
      <c r="CG68" s="224"/>
      <c r="CH68" s="224"/>
      <c r="CI68" s="224"/>
      <c r="CJ68" s="224"/>
      <c r="CK68" s="224"/>
      <c r="CL68" s="224"/>
      <c r="CM68" s="224"/>
      <c r="CN68" s="224"/>
      <c r="CO68" s="224"/>
      <c r="CP68" s="224" t="s">
        <v>7994</v>
      </c>
      <c r="CQ68" s="224" t="s">
        <v>8482</v>
      </c>
      <c r="CR68" s="224" t="s">
        <v>8649</v>
      </c>
      <c r="CS68" s="282">
        <v>45614</v>
      </c>
      <c r="CT68" s="224" t="s">
        <v>8013</v>
      </c>
      <c r="CU68" s="224" t="s">
        <v>1462</v>
      </c>
      <c r="CV68" s="224"/>
      <c r="CW68" s="224"/>
      <c r="CX68" s="224"/>
      <c r="CY68" s="224"/>
      <c r="CZ68" s="224"/>
      <c r="DA68" s="224"/>
      <c r="DB68" s="224"/>
      <c r="DC68" s="224"/>
      <c r="DD68" s="224"/>
      <c r="DE68" s="224"/>
      <c r="DF68" s="224" t="s">
        <v>8014</v>
      </c>
      <c r="DG68" s="224" t="s">
        <v>8650</v>
      </c>
      <c r="DH68" s="159" t="str">
        <f t="shared" si="9"/>
        <v>四川</v>
      </c>
    </row>
    <row r="69" spans="1:112">
      <c r="A69" t="str">
        <f t="shared" si="8"/>
        <v>1162101072024000656,2024-11-15</v>
      </c>
      <c r="B69" s="224" t="s">
        <v>1024</v>
      </c>
      <c r="C69" s="224" t="s">
        <v>1020</v>
      </c>
      <c r="D69" s="224" t="s">
        <v>1462</v>
      </c>
      <c r="E69" s="224" t="s">
        <v>255</v>
      </c>
      <c r="F69" s="224" t="s">
        <v>8126</v>
      </c>
      <c r="G69" s="224" t="s">
        <v>8127</v>
      </c>
      <c r="H69" s="224" t="s">
        <v>8128</v>
      </c>
      <c r="I69" s="224" t="s">
        <v>7987</v>
      </c>
      <c r="J69" s="224" t="s">
        <v>689</v>
      </c>
      <c r="K69" s="224" t="s">
        <v>672</v>
      </c>
      <c r="L69" s="224" t="s">
        <v>7988</v>
      </c>
      <c r="M69" s="224" t="s">
        <v>8319</v>
      </c>
      <c r="N69" s="224" t="s">
        <v>1462</v>
      </c>
      <c r="O69" s="224" t="s">
        <v>1462</v>
      </c>
      <c r="P69" s="224" t="s">
        <v>8306</v>
      </c>
      <c r="Q69" s="224" t="s">
        <v>1462</v>
      </c>
      <c r="R69" s="224"/>
      <c r="S69" s="224"/>
      <c r="T69" s="224" t="s">
        <v>7994</v>
      </c>
      <c r="U69" s="224" t="s">
        <v>8450</v>
      </c>
      <c r="V69" s="224" t="s">
        <v>8450</v>
      </c>
      <c r="W69" s="224" t="s">
        <v>53</v>
      </c>
      <c r="X69" s="224" t="s">
        <v>1462</v>
      </c>
      <c r="Y69" s="224" t="s">
        <v>1462</v>
      </c>
      <c r="Z69" s="224"/>
      <c r="AA69" s="224"/>
      <c r="AB69" s="224" t="s">
        <v>1025</v>
      </c>
      <c r="AC69" s="224" t="s">
        <v>1462</v>
      </c>
      <c r="AD69" s="224" t="s">
        <v>8450</v>
      </c>
      <c r="AE69" s="224" t="s">
        <v>7998</v>
      </c>
      <c r="AF69" s="224" t="s">
        <v>255</v>
      </c>
      <c r="AG69" s="224" t="s">
        <v>1025</v>
      </c>
      <c r="AH69" s="224" t="s">
        <v>1462</v>
      </c>
      <c r="AI69" s="224" t="s">
        <v>8026</v>
      </c>
      <c r="AJ69" s="224" t="s">
        <v>8651</v>
      </c>
      <c r="AK69" s="224" t="s">
        <v>8652</v>
      </c>
      <c r="AL69" s="224" t="s">
        <v>8005</v>
      </c>
      <c r="AM69" s="224" t="s">
        <v>8006</v>
      </c>
      <c r="AN69" s="224" t="s">
        <v>7998</v>
      </c>
      <c r="AO69" s="224" t="s">
        <v>8007</v>
      </c>
      <c r="AP69" s="224"/>
      <c r="AQ69" s="224" t="s">
        <v>8134</v>
      </c>
      <c r="AR69" s="224" t="s">
        <v>1024</v>
      </c>
      <c r="AS69" s="282">
        <v>45611</v>
      </c>
      <c r="AT69" s="224" t="s">
        <v>1462</v>
      </c>
      <c r="AU69" s="224" t="s">
        <v>255</v>
      </c>
      <c r="AV69" s="224" t="s">
        <v>8126</v>
      </c>
      <c r="AW69" s="224" t="s">
        <v>8127</v>
      </c>
      <c r="AX69" s="224" t="s">
        <v>8128</v>
      </c>
      <c r="AY69" s="224" t="s">
        <v>7987</v>
      </c>
      <c r="AZ69" s="224" t="s">
        <v>440</v>
      </c>
      <c r="BA69" s="224" t="s">
        <v>672</v>
      </c>
      <c r="BB69" s="224"/>
      <c r="BC69" s="224" t="s">
        <v>7988</v>
      </c>
      <c r="BD69" s="224" t="s">
        <v>8319</v>
      </c>
      <c r="BE69" s="224" t="s">
        <v>1462</v>
      </c>
      <c r="BF69" s="224" t="s">
        <v>8009</v>
      </c>
      <c r="BG69" s="224" t="s">
        <v>8010</v>
      </c>
      <c r="BH69" s="224" t="s">
        <v>8032</v>
      </c>
      <c r="BI69" s="224" t="s">
        <v>1462</v>
      </c>
      <c r="BJ69" s="224" t="s">
        <v>8306</v>
      </c>
      <c r="BK69" s="224" t="s">
        <v>1462</v>
      </c>
      <c r="BL69" s="224"/>
      <c r="BM69" s="224"/>
      <c r="BN69" s="224" t="s">
        <v>8450</v>
      </c>
      <c r="BO69" s="224" t="s">
        <v>8450</v>
      </c>
      <c r="BP69" s="224" t="s">
        <v>53</v>
      </c>
      <c r="BQ69" s="224" t="s">
        <v>1462</v>
      </c>
      <c r="BR69" s="224" t="s">
        <v>1462</v>
      </c>
      <c r="BS69" s="224"/>
      <c r="BT69" s="224"/>
      <c r="BU69" s="224"/>
      <c r="BV69" s="224" t="s">
        <v>1025</v>
      </c>
      <c r="BW69" s="224" t="s">
        <v>1462</v>
      </c>
      <c r="BX69" s="224" t="s">
        <v>8450</v>
      </c>
      <c r="BY69" s="224" t="s">
        <v>7998</v>
      </c>
      <c r="BZ69" s="224" t="s">
        <v>255</v>
      </c>
      <c r="CA69" s="224" t="s">
        <v>1025</v>
      </c>
      <c r="CB69" s="224" t="s">
        <v>1462</v>
      </c>
      <c r="CC69" s="224"/>
      <c r="CD69" s="224"/>
      <c r="CE69" s="224"/>
      <c r="CF69" s="224"/>
      <c r="CG69" s="224"/>
      <c r="CH69" s="224"/>
      <c r="CI69" s="224"/>
      <c r="CJ69" s="224"/>
      <c r="CK69" s="224"/>
      <c r="CL69" s="224"/>
      <c r="CM69" s="224"/>
      <c r="CN69" s="224"/>
      <c r="CO69" s="224"/>
      <c r="CP69" s="224" t="s">
        <v>7994</v>
      </c>
      <c r="CQ69" s="224" t="s">
        <v>8135</v>
      </c>
      <c r="CR69" s="224" t="s">
        <v>8136</v>
      </c>
      <c r="CS69" s="282">
        <v>45614</v>
      </c>
      <c r="CT69" s="224" t="s">
        <v>8013</v>
      </c>
      <c r="CU69" s="224" t="s">
        <v>1462</v>
      </c>
      <c r="CV69" s="224"/>
      <c r="CW69" s="224"/>
      <c r="CX69" s="224"/>
      <c r="CY69" s="224"/>
      <c r="CZ69" s="224"/>
      <c r="DA69" s="224"/>
      <c r="DB69" s="224"/>
      <c r="DC69" s="224"/>
      <c r="DD69" s="224"/>
      <c r="DE69" s="224"/>
      <c r="DF69" s="224" t="s">
        <v>8014</v>
      </c>
      <c r="DG69" s="224" t="s">
        <v>8137</v>
      </c>
      <c r="DH69" s="159" t="str">
        <f t="shared" si="9"/>
        <v>辽宁</v>
      </c>
    </row>
    <row r="70" spans="1:112">
      <c r="A70" t="str">
        <f t="shared" si="8"/>
        <v>1162101072024000655,2024-11-15</v>
      </c>
      <c r="B70" s="224" t="s">
        <v>1027</v>
      </c>
      <c r="C70" s="224" t="s">
        <v>1020</v>
      </c>
      <c r="D70" s="224" t="s">
        <v>1462</v>
      </c>
      <c r="E70" s="224" t="s">
        <v>255</v>
      </c>
      <c r="F70" s="224" t="s">
        <v>8126</v>
      </c>
      <c r="G70" s="224" t="s">
        <v>8127</v>
      </c>
      <c r="H70" s="224" t="s">
        <v>8128</v>
      </c>
      <c r="I70" s="224" t="s">
        <v>7987</v>
      </c>
      <c r="J70" s="224" t="s">
        <v>689</v>
      </c>
      <c r="K70" s="224" t="s">
        <v>672</v>
      </c>
      <c r="L70" s="224" t="s">
        <v>7988</v>
      </c>
      <c r="M70" s="224" t="s">
        <v>8319</v>
      </c>
      <c r="N70" s="224" t="s">
        <v>1462</v>
      </c>
      <c r="O70" s="224" t="s">
        <v>1462</v>
      </c>
      <c r="P70" s="224" t="s">
        <v>8306</v>
      </c>
      <c r="Q70" s="224" t="s">
        <v>1462</v>
      </c>
      <c r="R70" s="224"/>
      <c r="S70" s="224"/>
      <c r="T70" s="224" t="s">
        <v>7994</v>
      </c>
      <c r="U70" s="224" t="s">
        <v>8450</v>
      </c>
      <c r="V70" s="224" t="s">
        <v>8450</v>
      </c>
      <c r="W70" s="224" t="s">
        <v>53</v>
      </c>
      <c r="X70" s="224" t="s">
        <v>1462</v>
      </c>
      <c r="Y70" s="224" t="s">
        <v>1462</v>
      </c>
      <c r="Z70" s="224"/>
      <c r="AA70" s="224"/>
      <c r="AB70" s="224" t="s">
        <v>690</v>
      </c>
      <c r="AC70" s="224" t="s">
        <v>1462</v>
      </c>
      <c r="AD70" s="224" t="s">
        <v>8450</v>
      </c>
      <c r="AE70" s="224" t="s">
        <v>7998</v>
      </c>
      <c r="AF70" s="224" t="s">
        <v>255</v>
      </c>
      <c r="AG70" s="224" t="s">
        <v>690</v>
      </c>
      <c r="AH70" s="224" t="s">
        <v>1462</v>
      </c>
      <c r="AI70" s="224" t="s">
        <v>8026</v>
      </c>
      <c r="AJ70" s="224" t="s">
        <v>8653</v>
      </c>
      <c r="AK70" s="224" t="s">
        <v>8654</v>
      </c>
      <c r="AL70" s="224" t="s">
        <v>8005</v>
      </c>
      <c r="AM70" s="224" t="s">
        <v>8006</v>
      </c>
      <c r="AN70" s="224" t="s">
        <v>7998</v>
      </c>
      <c r="AO70" s="224" t="s">
        <v>8007</v>
      </c>
      <c r="AP70" s="224"/>
      <c r="AQ70" s="224" t="s">
        <v>8134</v>
      </c>
      <c r="AR70" s="224" t="s">
        <v>1027</v>
      </c>
      <c r="AS70" s="282">
        <v>45611</v>
      </c>
      <c r="AT70" s="224" t="s">
        <v>1462</v>
      </c>
      <c r="AU70" s="224" t="s">
        <v>255</v>
      </c>
      <c r="AV70" s="224" t="s">
        <v>8126</v>
      </c>
      <c r="AW70" s="224" t="s">
        <v>8127</v>
      </c>
      <c r="AX70" s="224" t="s">
        <v>8128</v>
      </c>
      <c r="AY70" s="224" t="s">
        <v>7987</v>
      </c>
      <c r="AZ70" s="224" t="s">
        <v>440</v>
      </c>
      <c r="BA70" s="224" t="s">
        <v>672</v>
      </c>
      <c r="BB70" s="224"/>
      <c r="BC70" s="224" t="s">
        <v>7988</v>
      </c>
      <c r="BD70" s="224" t="s">
        <v>8319</v>
      </c>
      <c r="BE70" s="224" t="s">
        <v>1462</v>
      </c>
      <c r="BF70" s="224" t="s">
        <v>8009</v>
      </c>
      <c r="BG70" s="224" t="s">
        <v>8010</v>
      </c>
      <c r="BH70" s="224" t="s">
        <v>8032</v>
      </c>
      <c r="BI70" s="224" t="s">
        <v>1462</v>
      </c>
      <c r="BJ70" s="224" t="s">
        <v>8306</v>
      </c>
      <c r="BK70" s="224" t="s">
        <v>1462</v>
      </c>
      <c r="BL70" s="224"/>
      <c r="BM70" s="224"/>
      <c r="BN70" s="224" t="s">
        <v>8450</v>
      </c>
      <c r="BO70" s="224" t="s">
        <v>8450</v>
      </c>
      <c r="BP70" s="224" t="s">
        <v>53</v>
      </c>
      <c r="BQ70" s="224" t="s">
        <v>1462</v>
      </c>
      <c r="BR70" s="224" t="s">
        <v>1462</v>
      </c>
      <c r="BS70" s="224"/>
      <c r="BT70" s="224"/>
      <c r="BU70" s="224"/>
      <c r="BV70" s="224" t="s">
        <v>690</v>
      </c>
      <c r="BW70" s="224" t="s">
        <v>1462</v>
      </c>
      <c r="BX70" s="224" t="s">
        <v>8450</v>
      </c>
      <c r="BY70" s="224" t="s">
        <v>7998</v>
      </c>
      <c r="BZ70" s="224" t="s">
        <v>255</v>
      </c>
      <c r="CA70" s="224" t="s">
        <v>690</v>
      </c>
      <c r="CB70" s="224" t="s">
        <v>1462</v>
      </c>
      <c r="CC70" s="224"/>
      <c r="CD70" s="224"/>
      <c r="CE70" s="224"/>
      <c r="CF70" s="224"/>
      <c r="CG70" s="224"/>
      <c r="CH70" s="224"/>
      <c r="CI70" s="224"/>
      <c r="CJ70" s="224"/>
      <c r="CK70" s="224"/>
      <c r="CL70" s="224"/>
      <c r="CM70" s="224"/>
      <c r="CN70" s="224"/>
      <c r="CO70" s="224"/>
      <c r="CP70" s="224" t="s">
        <v>7994</v>
      </c>
      <c r="CQ70" s="224" t="s">
        <v>8135</v>
      </c>
      <c r="CR70" s="224" t="s">
        <v>8136</v>
      </c>
      <c r="CS70" s="282">
        <v>45614</v>
      </c>
      <c r="CT70" s="224" t="s">
        <v>8013</v>
      </c>
      <c r="CU70" s="224" t="s">
        <v>1462</v>
      </c>
      <c r="CV70" s="224"/>
      <c r="CW70" s="224"/>
      <c r="CX70" s="224"/>
      <c r="CY70" s="224"/>
      <c r="CZ70" s="224"/>
      <c r="DA70" s="224"/>
      <c r="DB70" s="224"/>
      <c r="DC70" s="224"/>
      <c r="DD70" s="224"/>
      <c r="DE70" s="224"/>
      <c r="DF70" s="224" t="s">
        <v>8014</v>
      </c>
      <c r="DG70" s="224" t="s">
        <v>8137</v>
      </c>
      <c r="DH70" s="159" t="str">
        <f t="shared" si="9"/>
        <v>辽宁</v>
      </c>
    </row>
    <row r="71" spans="1:112">
      <c r="A71" t="str">
        <f t="shared" si="8"/>
        <v>1162101072024000658,2024-11-15</v>
      </c>
      <c r="B71" s="224" t="s">
        <v>1028</v>
      </c>
      <c r="C71" s="224" t="s">
        <v>1020</v>
      </c>
      <c r="D71" s="224" t="s">
        <v>1462</v>
      </c>
      <c r="E71" s="224" t="s">
        <v>255</v>
      </c>
      <c r="F71" s="224" t="s">
        <v>8126</v>
      </c>
      <c r="G71" s="224" t="s">
        <v>8127</v>
      </c>
      <c r="H71" s="224" t="s">
        <v>8128</v>
      </c>
      <c r="I71" s="224" t="s">
        <v>7987</v>
      </c>
      <c r="J71" s="224" t="s">
        <v>69</v>
      </c>
      <c r="K71" s="224" t="s">
        <v>680</v>
      </c>
      <c r="L71" s="224" t="s">
        <v>7988</v>
      </c>
      <c r="M71" s="224" t="s">
        <v>8156</v>
      </c>
      <c r="N71" s="224" t="s">
        <v>1462</v>
      </c>
      <c r="O71" s="224" t="s">
        <v>1462</v>
      </c>
      <c r="P71" s="224" t="s">
        <v>8299</v>
      </c>
      <c r="Q71" s="224" t="s">
        <v>1462</v>
      </c>
      <c r="R71" s="224"/>
      <c r="S71" s="224"/>
      <c r="T71" s="224" t="s">
        <v>7994</v>
      </c>
      <c r="U71" s="224" t="s">
        <v>8655</v>
      </c>
      <c r="V71" s="224" t="s">
        <v>8655</v>
      </c>
      <c r="W71" s="224" t="s">
        <v>53</v>
      </c>
      <c r="X71" s="224" t="s">
        <v>1462</v>
      </c>
      <c r="Y71" s="224" t="s">
        <v>1462</v>
      </c>
      <c r="Z71" s="224"/>
      <c r="AA71" s="224"/>
      <c r="AB71" s="224" t="s">
        <v>1029</v>
      </c>
      <c r="AC71" s="224" t="s">
        <v>1462</v>
      </c>
      <c r="AD71" s="224" t="s">
        <v>8655</v>
      </c>
      <c r="AE71" s="224" t="s">
        <v>7998</v>
      </c>
      <c r="AF71" s="224" t="s">
        <v>255</v>
      </c>
      <c r="AG71" s="224" t="s">
        <v>1029</v>
      </c>
      <c r="AH71" s="224" t="s">
        <v>1462</v>
      </c>
      <c r="AI71" s="224" t="s">
        <v>8026</v>
      </c>
      <c r="AJ71" s="224" t="s">
        <v>8656</v>
      </c>
      <c r="AK71" s="224" t="s">
        <v>8657</v>
      </c>
      <c r="AL71" s="224" t="s">
        <v>8005</v>
      </c>
      <c r="AM71" s="224" t="s">
        <v>8006</v>
      </c>
      <c r="AN71" s="224" t="s">
        <v>7998</v>
      </c>
      <c r="AO71" s="224" t="s">
        <v>8007</v>
      </c>
      <c r="AP71" s="224"/>
      <c r="AQ71" s="224" t="s">
        <v>8134</v>
      </c>
      <c r="AR71" s="224" t="s">
        <v>1028</v>
      </c>
      <c r="AS71" s="282">
        <v>45611</v>
      </c>
      <c r="AT71" s="224" t="s">
        <v>1462</v>
      </c>
      <c r="AU71" s="224" t="s">
        <v>255</v>
      </c>
      <c r="AV71" s="224" t="s">
        <v>8126</v>
      </c>
      <c r="AW71" s="224" t="s">
        <v>8127</v>
      </c>
      <c r="AX71" s="224" t="s">
        <v>8128</v>
      </c>
      <c r="AY71" s="224" t="s">
        <v>7987</v>
      </c>
      <c r="AZ71" s="224" t="s">
        <v>69</v>
      </c>
      <c r="BA71" s="224" t="s">
        <v>680</v>
      </c>
      <c r="BB71" s="224"/>
      <c r="BC71" s="224" t="s">
        <v>7988</v>
      </c>
      <c r="BD71" s="224" t="s">
        <v>8156</v>
      </c>
      <c r="BE71" s="224" t="s">
        <v>1462</v>
      </c>
      <c r="BF71" s="224" t="s">
        <v>8009</v>
      </c>
      <c r="BG71" s="224" t="s">
        <v>8010</v>
      </c>
      <c r="BH71" s="224" t="s">
        <v>8032</v>
      </c>
      <c r="BI71" s="224" t="s">
        <v>1462</v>
      </c>
      <c r="BJ71" s="224" t="s">
        <v>8299</v>
      </c>
      <c r="BK71" s="224" t="s">
        <v>1462</v>
      </c>
      <c r="BL71" s="224"/>
      <c r="BM71" s="224"/>
      <c r="BN71" s="224" t="s">
        <v>8655</v>
      </c>
      <c r="BO71" s="224" t="s">
        <v>8655</v>
      </c>
      <c r="BP71" s="224" t="s">
        <v>53</v>
      </c>
      <c r="BQ71" s="224" t="s">
        <v>1462</v>
      </c>
      <c r="BR71" s="224" t="s">
        <v>1462</v>
      </c>
      <c r="BS71" s="224"/>
      <c r="BT71" s="224"/>
      <c r="BU71" s="224"/>
      <c r="BV71" s="224" t="s">
        <v>1029</v>
      </c>
      <c r="BW71" s="224" t="s">
        <v>1462</v>
      </c>
      <c r="BX71" s="224" t="s">
        <v>8655</v>
      </c>
      <c r="BY71" s="224" t="s">
        <v>7998</v>
      </c>
      <c r="BZ71" s="224" t="s">
        <v>255</v>
      </c>
      <c r="CA71" s="224" t="s">
        <v>1029</v>
      </c>
      <c r="CB71" s="224" t="s">
        <v>1462</v>
      </c>
      <c r="CC71" s="224"/>
      <c r="CD71" s="224"/>
      <c r="CE71" s="224"/>
      <c r="CF71" s="224"/>
      <c r="CG71" s="224"/>
      <c r="CH71" s="224"/>
      <c r="CI71" s="224"/>
      <c r="CJ71" s="224"/>
      <c r="CK71" s="224"/>
      <c r="CL71" s="224"/>
      <c r="CM71" s="224"/>
      <c r="CN71" s="224"/>
      <c r="CO71" s="224"/>
      <c r="CP71" s="224" t="s">
        <v>7994</v>
      </c>
      <c r="CQ71" s="224" t="s">
        <v>8135</v>
      </c>
      <c r="CR71" s="224" t="s">
        <v>8136</v>
      </c>
      <c r="CS71" s="282">
        <v>45614</v>
      </c>
      <c r="CT71" s="224" t="s">
        <v>8013</v>
      </c>
      <c r="CU71" s="224" t="s">
        <v>1462</v>
      </c>
      <c r="CV71" s="224"/>
      <c r="CW71" s="224"/>
      <c r="CX71" s="224"/>
      <c r="CY71" s="224"/>
      <c r="CZ71" s="224"/>
      <c r="DA71" s="224"/>
      <c r="DB71" s="224"/>
      <c r="DC71" s="224"/>
      <c r="DD71" s="224"/>
      <c r="DE71" s="224"/>
      <c r="DF71" s="224" t="s">
        <v>8014</v>
      </c>
      <c r="DG71" s="224" t="s">
        <v>8137</v>
      </c>
      <c r="DH71" s="159" t="str">
        <f t="shared" si="9"/>
        <v>辽宁</v>
      </c>
    </row>
    <row r="72" spans="1:112">
      <c r="A72" t="str">
        <f t="shared" si="8"/>
        <v>1294408002024002268,2024-11-18</v>
      </c>
      <c r="B72" s="224" t="s">
        <v>1054</v>
      </c>
      <c r="C72" s="224" t="s">
        <v>1053</v>
      </c>
      <c r="D72" s="224" t="s">
        <v>1462</v>
      </c>
      <c r="E72" s="224" t="s">
        <v>1055</v>
      </c>
      <c r="F72" s="224" t="s">
        <v>8658</v>
      </c>
      <c r="G72" s="224" t="s">
        <v>8659</v>
      </c>
      <c r="H72" s="224" t="s">
        <v>8660</v>
      </c>
      <c r="I72" s="224" t="s">
        <v>7987</v>
      </c>
      <c r="J72" s="224" t="s">
        <v>1056</v>
      </c>
      <c r="K72" s="224" t="s">
        <v>428</v>
      </c>
      <c r="L72" s="224" t="s">
        <v>8019</v>
      </c>
      <c r="M72" s="224" t="s">
        <v>8661</v>
      </c>
      <c r="N72" s="224" t="s">
        <v>8661</v>
      </c>
      <c r="O72" s="224" t="s">
        <v>8001</v>
      </c>
      <c r="P72" s="224" t="s">
        <v>8662</v>
      </c>
      <c r="Q72" s="224" t="s">
        <v>8001</v>
      </c>
      <c r="R72" s="224"/>
      <c r="S72" s="224"/>
      <c r="T72" s="224" t="s">
        <v>7994</v>
      </c>
      <c r="U72" s="224" t="s">
        <v>384</v>
      </c>
      <c r="V72" s="224" t="s">
        <v>1053</v>
      </c>
      <c r="W72" s="224" t="s">
        <v>53</v>
      </c>
      <c r="X72" s="224" t="s">
        <v>8368</v>
      </c>
      <c r="Y72" s="224" t="s">
        <v>1462</v>
      </c>
      <c r="Z72" s="224"/>
      <c r="AA72" s="224"/>
      <c r="AB72" s="224" t="s">
        <v>1057</v>
      </c>
      <c r="AC72" s="224" t="s">
        <v>8663</v>
      </c>
      <c r="AD72" s="224" t="s">
        <v>384</v>
      </c>
      <c r="AE72" s="224" t="s">
        <v>7998</v>
      </c>
      <c r="AF72" s="224" t="s">
        <v>8175</v>
      </c>
      <c r="AG72" s="224" t="s">
        <v>8664</v>
      </c>
      <c r="AH72" s="224" t="s">
        <v>8001</v>
      </c>
      <c r="AI72" s="224" t="s">
        <v>8002</v>
      </c>
      <c r="AJ72" s="224" t="s">
        <v>8665</v>
      </c>
      <c r="AK72" s="224" t="s">
        <v>8666</v>
      </c>
      <c r="AL72" s="224" t="s">
        <v>8005</v>
      </c>
      <c r="AM72" s="224" t="s">
        <v>8006</v>
      </c>
      <c r="AN72" s="224" t="s">
        <v>7998</v>
      </c>
      <c r="AO72" s="224" t="s">
        <v>8496</v>
      </c>
      <c r="AP72" s="224"/>
      <c r="AQ72" s="224" t="s">
        <v>8667</v>
      </c>
      <c r="AR72" s="224" t="s">
        <v>1054</v>
      </c>
      <c r="AS72" s="282">
        <v>45614</v>
      </c>
      <c r="AT72" s="224" t="s">
        <v>1462</v>
      </c>
      <c r="AU72" s="224" t="s">
        <v>1055</v>
      </c>
      <c r="AV72" s="224" t="s">
        <v>8658</v>
      </c>
      <c r="AW72" s="224" t="s">
        <v>8659</v>
      </c>
      <c r="AX72" s="224" t="s">
        <v>8660</v>
      </c>
      <c r="AY72" s="224" t="s">
        <v>7987</v>
      </c>
      <c r="AZ72" s="224" t="s">
        <v>69</v>
      </c>
      <c r="BA72" s="224" t="s">
        <v>8292</v>
      </c>
      <c r="BB72" s="224" t="s">
        <v>428</v>
      </c>
      <c r="BC72" s="224" t="s">
        <v>8019</v>
      </c>
      <c r="BD72" s="224" t="s">
        <v>8661</v>
      </c>
      <c r="BE72" s="224" t="s">
        <v>8661</v>
      </c>
      <c r="BF72" s="224" t="s">
        <v>8009</v>
      </c>
      <c r="BG72" s="224" t="s">
        <v>8010</v>
      </c>
      <c r="BH72" s="224" t="s">
        <v>8032</v>
      </c>
      <c r="BI72" s="224" t="s">
        <v>8001</v>
      </c>
      <c r="BJ72" s="224" t="s">
        <v>8662</v>
      </c>
      <c r="BK72" s="224" t="s">
        <v>8001</v>
      </c>
      <c r="BL72" s="224"/>
      <c r="BM72" s="224"/>
      <c r="BN72" s="224" t="s">
        <v>384</v>
      </c>
      <c r="BO72" s="224" t="s">
        <v>1053</v>
      </c>
      <c r="BP72" s="224" t="s">
        <v>53</v>
      </c>
      <c r="BQ72" s="224" t="s">
        <v>8368</v>
      </c>
      <c r="BR72" s="224" t="s">
        <v>1462</v>
      </c>
      <c r="BS72" s="224"/>
      <c r="BT72" s="224"/>
      <c r="BU72" s="224"/>
      <c r="BV72" s="224" t="s">
        <v>1057</v>
      </c>
      <c r="BW72" s="224" t="s">
        <v>8663</v>
      </c>
      <c r="BX72" s="224" t="s">
        <v>384</v>
      </c>
      <c r="BY72" s="224" t="s">
        <v>7998</v>
      </c>
      <c r="BZ72" s="224" t="s">
        <v>8175</v>
      </c>
      <c r="CA72" s="224" t="s">
        <v>8664</v>
      </c>
      <c r="CB72" s="224" t="s">
        <v>8001</v>
      </c>
      <c r="CC72" s="224"/>
      <c r="CD72" s="224"/>
      <c r="CE72" s="224"/>
      <c r="CF72" s="224"/>
      <c r="CG72" s="224"/>
      <c r="CH72" s="224"/>
      <c r="CI72" s="224"/>
      <c r="CJ72" s="224"/>
      <c r="CK72" s="224"/>
      <c r="CL72" s="224"/>
      <c r="CM72" s="224"/>
      <c r="CN72" s="224"/>
      <c r="CO72" s="224"/>
      <c r="CP72" s="224" t="s">
        <v>7994</v>
      </c>
      <c r="CQ72" s="224" t="s">
        <v>8667</v>
      </c>
      <c r="CR72" s="224" t="s">
        <v>8668</v>
      </c>
      <c r="CS72" s="282">
        <v>45616</v>
      </c>
      <c r="CT72" s="224" t="s">
        <v>8013</v>
      </c>
      <c r="CU72" s="224" t="s">
        <v>1462</v>
      </c>
      <c r="CV72" s="224"/>
      <c r="CW72" s="224"/>
      <c r="CX72" s="224"/>
      <c r="CY72" s="224"/>
      <c r="CZ72" s="224"/>
      <c r="DA72" s="224"/>
      <c r="DB72" s="224"/>
      <c r="DC72" s="224"/>
      <c r="DD72" s="224"/>
      <c r="DE72" s="224"/>
      <c r="DF72" s="224" t="s">
        <v>8014</v>
      </c>
      <c r="DG72" s="224" t="s">
        <v>8669</v>
      </c>
      <c r="DH72" s="159" t="str">
        <f t="shared" si="9"/>
        <v>广东</v>
      </c>
    </row>
    <row r="73" spans="1:112">
      <c r="A73" t="str">
        <f t="shared" si="8"/>
        <v>1294408002024002267,2024-11-18</v>
      </c>
      <c r="B73" s="224" t="s">
        <v>1060</v>
      </c>
      <c r="C73" s="224" t="s">
        <v>1053</v>
      </c>
      <c r="D73" s="224" t="s">
        <v>1462</v>
      </c>
      <c r="E73" s="224" t="s">
        <v>1055</v>
      </c>
      <c r="F73" s="224" t="s">
        <v>8658</v>
      </c>
      <c r="G73" s="224" t="s">
        <v>8659</v>
      </c>
      <c r="H73" s="224" t="s">
        <v>8660</v>
      </c>
      <c r="I73" s="224" t="s">
        <v>7987</v>
      </c>
      <c r="J73" s="224" t="s">
        <v>1056</v>
      </c>
      <c r="K73" s="224" t="s">
        <v>428</v>
      </c>
      <c r="L73" s="224" t="s">
        <v>8019</v>
      </c>
      <c r="M73" s="224" t="s">
        <v>8661</v>
      </c>
      <c r="N73" s="224" t="s">
        <v>8661</v>
      </c>
      <c r="O73" s="224" t="s">
        <v>8001</v>
      </c>
      <c r="P73" s="224" t="s">
        <v>8662</v>
      </c>
      <c r="Q73" s="224" t="s">
        <v>8001</v>
      </c>
      <c r="R73" s="224"/>
      <c r="S73" s="224"/>
      <c r="T73" s="224" t="s">
        <v>7994</v>
      </c>
      <c r="U73" s="224" t="s">
        <v>8670</v>
      </c>
      <c r="V73" s="224" t="s">
        <v>1053</v>
      </c>
      <c r="W73" s="224" t="s">
        <v>53</v>
      </c>
      <c r="X73" s="224" t="s">
        <v>8368</v>
      </c>
      <c r="Y73" s="224" t="s">
        <v>1462</v>
      </c>
      <c r="Z73" s="224"/>
      <c r="AA73" s="224"/>
      <c r="AB73" s="224" t="s">
        <v>1061</v>
      </c>
      <c r="AC73" s="224" t="s">
        <v>8663</v>
      </c>
      <c r="AD73" s="224" t="s">
        <v>8670</v>
      </c>
      <c r="AE73" s="224" t="s">
        <v>7998</v>
      </c>
      <c r="AF73" s="224" t="s">
        <v>8175</v>
      </c>
      <c r="AG73" s="224" t="s">
        <v>8671</v>
      </c>
      <c r="AH73" s="224" t="s">
        <v>8001</v>
      </c>
      <c r="AI73" s="224" t="s">
        <v>8002</v>
      </c>
      <c r="AJ73" s="224" t="s">
        <v>8672</v>
      </c>
      <c r="AK73" s="224" t="s">
        <v>8673</v>
      </c>
      <c r="AL73" s="224" t="s">
        <v>8005</v>
      </c>
      <c r="AM73" s="224" t="s">
        <v>8006</v>
      </c>
      <c r="AN73" s="224" t="s">
        <v>7998</v>
      </c>
      <c r="AO73" s="224" t="s">
        <v>8496</v>
      </c>
      <c r="AP73" s="224"/>
      <c r="AQ73" s="224" t="s">
        <v>8667</v>
      </c>
      <c r="AR73" s="224" t="s">
        <v>1060</v>
      </c>
      <c r="AS73" s="282">
        <v>45614</v>
      </c>
      <c r="AT73" s="224" t="s">
        <v>1462</v>
      </c>
      <c r="AU73" s="224" t="s">
        <v>1055</v>
      </c>
      <c r="AV73" s="224" t="s">
        <v>8658</v>
      </c>
      <c r="AW73" s="224" t="s">
        <v>8659</v>
      </c>
      <c r="AX73" s="224" t="s">
        <v>8660</v>
      </c>
      <c r="AY73" s="224" t="s">
        <v>7987</v>
      </c>
      <c r="AZ73" s="224" t="s">
        <v>69</v>
      </c>
      <c r="BA73" s="224" t="s">
        <v>8292</v>
      </c>
      <c r="BB73" s="224" t="s">
        <v>428</v>
      </c>
      <c r="BC73" s="224" t="s">
        <v>8019</v>
      </c>
      <c r="BD73" s="224" t="s">
        <v>8661</v>
      </c>
      <c r="BE73" s="224" t="s">
        <v>8661</v>
      </c>
      <c r="BF73" s="224" t="s">
        <v>8009</v>
      </c>
      <c r="BG73" s="224" t="s">
        <v>8010</v>
      </c>
      <c r="BH73" s="224" t="s">
        <v>8032</v>
      </c>
      <c r="BI73" s="224" t="s">
        <v>8001</v>
      </c>
      <c r="BJ73" s="224" t="s">
        <v>8662</v>
      </c>
      <c r="BK73" s="224" t="s">
        <v>8001</v>
      </c>
      <c r="BL73" s="224"/>
      <c r="BM73" s="224"/>
      <c r="BN73" s="224" t="s">
        <v>8670</v>
      </c>
      <c r="BO73" s="224" t="s">
        <v>1053</v>
      </c>
      <c r="BP73" s="224" t="s">
        <v>53</v>
      </c>
      <c r="BQ73" s="224" t="s">
        <v>8368</v>
      </c>
      <c r="BR73" s="224" t="s">
        <v>1462</v>
      </c>
      <c r="BS73" s="224"/>
      <c r="BT73" s="224"/>
      <c r="BU73" s="224"/>
      <c r="BV73" s="224" t="s">
        <v>1061</v>
      </c>
      <c r="BW73" s="224" t="s">
        <v>8663</v>
      </c>
      <c r="BX73" s="224" t="s">
        <v>8670</v>
      </c>
      <c r="BY73" s="224" t="s">
        <v>7998</v>
      </c>
      <c r="BZ73" s="224" t="s">
        <v>8175</v>
      </c>
      <c r="CA73" s="224" t="s">
        <v>8671</v>
      </c>
      <c r="CB73" s="224" t="s">
        <v>8001</v>
      </c>
      <c r="CC73" s="224"/>
      <c r="CD73" s="224"/>
      <c r="CE73" s="224"/>
      <c r="CF73" s="224"/>
      <c r="CG73" s="224"/>
      <c r="CH73" s="224"/>
      <c r="CI73" s="224"/>
      <c r="CJ73" s="224"/>
      <c r="CK73" s="224"/>
      <c r="CL73" s="224"/>
      <c r="CM73" s="224"/>
      <c r="CN73" s="224"/>
      <c r="CO73" s="224"/>
      <c r="CP73" s="224" t="s">
        <v>7994</v>
      </c>
      <c r="CQ73" s="224" t="s">
        <v>8667</v>
      </c>
      <c r="CR73" s="224" t="s">
        <v>8668</v>
      </c>
      <c r="CS73" s="282">
        <v>45616</v>
      </c>
      <c r="CT73" s="224" t="s">
        <v>8013</v>
      </c>
      <c r="CU73" s="224" t="s">
        <v>1462</v>
      </c>
      <c r="CV73" s="224"/>
      <c r="CW73" s="224"/>
      <c r="CX73" s="224"/>
      <c r="CY73" s="224"/>
      <c r="CZ73" s="224"/>
      <c r="DA73" s="224"/>
      <c r="DB73" s="224"/>
      <c r="DC73" s="224"/>
      <c r="DD73" s="224"/>
      <c r="DE73" s="224"/>
      <c r="DF73" s="224" t="s">
        <v>8014</v>
      </c>
      <c r="DG73" s="224" t="s">
        <v>8669</v>
      </c>
      <c r="DH73" s="159" t="str">
        <f t="shared" si="9"/>
        <v>广东</v>
      </c>
    </row>
    <row r="74" spans="1:112">
      <c r="A74" t="str">
        <f t="shared" si="8"/>
        <v>1294408002024002266,2024-11-18</v>
      </c>
      <c r="B74" s="224" t="s">
        <v>1063</v>
      </c>
      <c r="C74" s="224" t="s">
        <v>1053</v>
      </c>
      <c r="D74" s="224" t="s">
        <v>1462</v>
      </c>
      <c r="E74" s="224" t="s">
        <v>1055</v>
      </c>
      <c r="F74" s="224" t="s">
        <v>8658</v>
      </c>
      <c r="G74" s="224" t="s">
        <v>8659</v>
      </c>
      <c r="H74" s="224" t="s">
        <v>8660</v>
      </c>
      <c r="I74" s="224" t="s">
        <v>7987</v>
      </c>
      <c r="J74" s="224" t="s">
        <v>69</v>
      </c>
      <c r="K74" s="224" t="s">
        <v>428</v>
      </c>
      <c r="L74" s="224" t="s">
        <v>8019</v>
      </c>
      <c r="M74" s="224" t="s">
        <v>8661</v>
      </c>
      <c r="N74" s="224" t="s">
        <v>8661</v>
      </c>
      <c r="O74" s="224" t="s">
        <v>8001</v>
      </c>
      <c r="P74" s="224" t="s">
        <v>8662</v>
      </c>
      <c r="Q74" s="224" t="s">
        <v>8001</v>
      </c>
      <c r="R74" s="224"/>
      <c r="S74" s="224"/>
      <c r="T74" s="224" t="s">
        <v>7994</v>
      </c>
      <c r="U74" s="224" t="s">
        <v>8674</v>
      </c>
      <c r="V74" s="224" t="s">
        <v>1015</v>
      </c>
      <c r="W74" s="224" t="s">
        <v>53</v>
      </c>
      <c r="X74" s="224" t="s">
        <v>8368</v>
      </c>
      <c r="Y74" s="224" t="s">
        <v>1462</v>
      </c>
      <c r="Z74" s="224"/>
      <c r="AA74" s="224"/>
      <c r="AB74" s="224" t="s">
        <v>1064</v>
      </c>
      <c r="AC74" s="224" t="s">
        <v>8663</v>
      </c>
      <c r="AD74" s="224" t="s">
        <v>8674</v>
      </c>
      <c r="AE74" s="224" t="s">
        <v>7998</v>
      </c>
      <c r="AF74" s="224" t="s">
        <v>8175</v>
      </c>
      <c r="AG74" s="224" t="s">
        <v>8675</v>
      </c>
      <c r="AH74" s="224" t="s">
        <v>8001</v>
      </c>
      <c r="AI74" s="224" t="s">
        <v>8002</v>
      </c>
      <c r="AJ74" s="224" t="s">
        <v>8676</v>
      </c>
      <c r="AK74" s="224" t="s">
        <v>8677</v>
      </c>
      <c r="AL74" s="224" t="s">
        <v>8005</v>
      </c>
      <c r="AM74" s="224" t="s">
        <v>8006</v>
      </c>
      <c r="AN74" s="224" t="s">
        <v>7998</v>
      </c>
      <c r="AO74" s="224" t="s">
        <v>8496</v>
      </c>
      <c r="AP74" s="224"/>
      <c r="AQ74" s="224" t="s">
        <v>8667</v>
      </c>
      <c r="AR74" s="224" t="s">
        <v>1063</v>
      </c>
      <c r="AS74" s="282">
        <v>45614</v>
      </c>
      <c r="AT74" s="224" t="s">
        <v>1462</v>
      </c>
      <c r="AU74" s="224" t="s">
        <v>1055</v>
      </c>
      <c r="AV74" s="224" t="s">
        <v>8658</v>
      </c>
      <c r="AW74" s="224" t="s">
        <v>8659</v>
      </c>
      <c r="AX74" s="224" t="s">
        <v>8660</v>
      </c>
      <c r="AY74" s="224" t="s">
        <v>7987</v>
      </c>
      <c r="AZ74" s="224" t="s">
        <v>69</v>
      </c>
      <c r="BA74" s="224" t="s">
        <v>8292</v>
      </c>
      <c r="BB74" s="224" t="s">
        <v>428</v>
      </c>
      <c r="BC74" s="224" t="s">
        <v>8019</v>
      </c>
      <c r="BD74" s="224" t="s">
        <v>8661</v>
      </c>
      <c r="BE74" s="224" t="s">
        <v>8661</v>
      </c>
      <c r="BF74" s="224" t="s">
        <v>8009</v>
      </c>
      <c r="BG74" s="224" t="s">
        <v>8010</v>
      </c>
      <c r="BH74" s="224" t="s">
        <v>8032</v>
      </c>
      <c r="BI74" s="224" t="s">
        <v>8001</v>
      </c>
      <c r="BJ74" s="224" t="s">
        <v>8662</v>
      </c>
      <c r="BK74" s="224" t="s">
        <v>8001</v>
      </c>
      <c r="BL74" s="224"/>
      <c r="BM74" s="224"/>
      <c r="BN74" s="224" t="s">
        <v>8674</v>
      </c>
      <c r="BO74" s="224" t="s">
        <v>1015</v>
      </c>
      <c r="BP74" s="224" t="s">
        <v>53</v>
      </c>
      <c r="BQ74" s="224" t="s">
        <v>8368</v>
      </c>
      <c r="BR74" s="224" t="s">
        <v>1462</v>
      </c>
      <c r="BS74" s="224"/>
      <c r="BT74" s="224"/>
      <c r="BU74" s="224"/>
      <c r="BV74" s="224" t="s">
        <v>1064</v>
      </c>
      <c r="BW74" s="224" t="s">
        <v>8663</v>
      </c>
      <c r="BX74" s="224" t="s">
        <v>8674</v>
      </c>
      <c r="BY74" s="224" t="s">
        <v>7998</v>
      </c>
      <c r="BZ74" s="224" t="s">
        <v>8175</v>
      </c>
      <c r="CA74" s="224" t="s">
        <v>8675</v>
      </c>
      <c r="CB74" s="224" t="s">
        <v>8001</v>
      </c>
      <c r="CC74" s="224"/>
      <c r="CD74" s="224"/>
      <c r="CE74" s="224"/>
      <c r="CF74" s="224"/>
      <c r="CG74" s="224"/>
      <c r="CH74" s="224"/>
      <c r="CI74" s="224"/>
      <c r="CJ74" s="224"/>
      <c r="CK74" s="224"/>
      <c r="CL74" s="224"/>
      <c r="CM74" s="224"/>
      <c r="CN74" s="224"/>
      <c r="CO74" s="224"/>
      <c r="CP74" s="224" t="s">
        <v>7994</v>
      </c>
      <c r="CQ74" s="224" t="s">
        <v>8667</v>
      </c>
      <c r="CR74" s="224" t="s">
        <v>8668</v>
      </c>
      <c r="CS74" s="282">
        <v>45616</v>
      </c>
      <c r="CT74" s="224" t="s">
        <v>8013</v>
      </c>
      <c r="CU74" s="224" t="s">
        <v>1462</v>
      </c>
      <c r="CV74" s="224"/>
      <c r="CW74" s="224"/>
      <c r="CX74" s="224"/>
      <c r="CY74" s="224"/>
      <c r="CZ74" s="224"/>
      <c r="DA74" s="224"/>
      <c r="DB74" s="224"/>
      <c r="DC74" s="224"/>
      <c r="DD74" s="224"/>
      <c r="DE74" s="224"/>
      <c r="DF74" s="224" t="s">
        <v>8014</v>
      </c>
      <c r="DG74" s="224" t="s">
        <v>8669</v>
      </c>
      <c r="DH74" s="159" t="str">
        <f t="shared" si="9"/>
        <v>广东</v>
      </c>
    </row>
    <row r="75" spans="1:112">
      <c r="A75" t="str">
        <f>_xlfn.CONCAT(B75, ",", C75)</f>
        <v>1253719022024000128,2024-11-15</v>
      </c>
      <c r="B75" t="s">
        <v>1077</v>
      </c>
      <c r="C75" t="s">
        <v>1020</v>
      </c>
      <c r="D75" t="s">
        <v>1462</v>
      </c>
      <c r="E75" t="s">
        <v>1078</v>
      </c>
      <c r="F75" t="s">
        <v>8678</v>
      </c>
      <c r="G75" t="s">
        <v>8679</v>
      </c>
      <c r="H75" t="s">
        <v>8680</v>
      </c>
      <c r="I75" t="s">
        <v>7987</v>
      </c>
      <c r="J75" t="s">
        <v>140</v>
      </c>
      <c r="K75" t="s">
        <v>300</v>
      </c>
      <c r="L75" t="s">
        <v>7988</v>
      </c>
      <c r="M75" t="s">
        <v>8681</v>
      </c>
      <c r="N75" t="s">
        <v>8001</v>
      </c>
      <c r="O75" t="s">
        <v>8001</v>
      </c>
      <c r="P75" t="s">
        <v>8682</v>
      </c>
      <c r="Q75" t="s">
        <v>8001</v>
      </c>
      <c r="R75" t="s">
        <v>8683</v>
      </c>
      <c r="S75" t="s">
        <v>8684</v>
      </c>
      <c r="T75" t="s">
        <v>7994</v>
      </c>
      <c r="U75" t="s">
        <v>8685</v>
      </c>
      <c r="V75" t="s">
        <v>8685</v>
      </c>
      <c r="W75" t="s">
        <v>615</v>
      </c>
      <c r="X75" t="s">
        <v>8686</v>
      </c>
      <c r="Y75" t="s">
        <v>8687</v>
      </c>
      <c r="Z75" t="s">
        <v>8067</v>
      </c>
      <c r="AA75" t="s">
        <v>8252</v>
      </c>
      <c r="AB75" t="s">
        <v>1079</v>
      </c>
      <c r="AC75" t="s">
        <v>8688</v>
      </c>
      <c r="AD75" t="s">
        <v>8685</v>
      </c>
      <c r="AE75" t="s">
        <v>7998</v>
      </c>
      <c r="AF75" t="s">
        <v>8689</v>
      </c>
      <c r="AG75" t="s">
        <v>8690</v>
      </c>
      <c r="AH75" t="s">
        <v>8001</v>
      </c>
      <c r="AI75" t="s">
        <v>8002</v>
      </c>
      <c r="AJ75" t="s">
        <v>8691</v>
      </c>
      <c r="AK75" t="s">
        <v>8692</v>
      </c>
      <c r="AL75" t="s">
        <v>8005</v>
      </c>
      <c r="AM75" t="s">
        <v>8006</v>
      </c>
      <c r="AN75" t="s">
        <v>7998</v>
      </c>
      <c r="AO75" t="s">
        <v>8029</v>
      </c>
      <c r="AP75"/>
      <c r="AQ75" t="s">
        <v>8693</v>
      </c>
      <c r="AR75" t="s">
        <v>1077</v>
      </c>
      <c r="AS75" s="4">
        <v>45611</v>
      </c>
      <c r="AT75" t="s">
        <v>1462</v>
      </c>
      <c r="AU75" t="s">
        <v>1078</v>
      </c>
      <c r="AV75" t="s">
        <v>8678</v>
      </c>
      <c r="AW75" t="s">
        <v>8679</v>
      </c>
      <c r="AX75" t="s">
        <v>8680</v>
      </c>
      <c r="AY75" t="s">
        <v>7987</v>
      </c>
      <c r="AZ75" t="s">
        <v>140</v>
      </c>
      <c r="BA75" t="s">
        <v>300</v>
      </c>
      <c r="BB75"/>
      <c r="BC75" t="s">
        <v>7988</v>
      </c>
      <c r="BD75" t="s">
        <v>8681</v>
      </c>
      <c r="BE75" t="s">
        <v>8001</v>
      </c>
      <c r="BF75" t="s">
        <v>8009</v>
      </c>
      <c r="BG75" t="s">
        <v>8010</v>
      </c>
      <c r="BH75" t="s">
        <v>8032</v>
      </c>
      <c r="BI75" t="s">
        <v>8001</v>
      </c>
      <c r="BJ75" t="s">
        <v>8682</v>
      </c>
      <c r="BK75" t="s">
        <v>8001</v>
      </c>
      <c r="BL75" t="s">
        <v>8683</v>
      </c>
      <c r="BM75" t="s">
        <v>8684</v>
      </c>
      <c r="BN75" t="s">
        <v>8685</v>
      </c>
      <c r="BO75" t="s">
        <v>8685</v>
      </c>
      <c r="BP75" t="s">
        <v>615</v>
      </c>
      <c r="BQ75" t="s">
        <v>8686</v>
      </c>
      <c r="BR75" t="s">
        <v>8687</v>
      </c>
      <c r="BS75" t="s">
        <v>8067</v>
      </c>
      <c r="BT75" t="s">
        <v>8694</v>
      </c>
      <c r="BU75" t="s">
        <v>8252</v>
      </c>
      <c r="BV75" t="s">
        <v>1079</v>
      </c>
      <c r="BW75" t="s">
        <v>8688</v>
      </c>
      <c r="BX75" t="s">
        <v>8685</v>
      </c>
      <c r="BY75" t="s">
        <v>7998</v>
      </c>
      <c r="BZ75" t="s">
        <v>8689</v>
      </c>
      <c r="CA75" t="s">
        <v>8690</v>
      </c>
      <c r="CB75" t="s">
        <v>8001</v>
      </c>
      <c r="CC75"/>
      <c r="CD75"/>
      <c r="CE75"/>
      <c r="CF75"/>
      <c r="CG75"/>
      <c r="CH75"/>
      <c r="CI75"/>
      <c r="CJ75"/>
      <c r="CK75"/>
      <c r="CL75"/>
      <c r="CM75"/>
      <c r="CN75"/>
      <c r="CO75"/>
      <c r="CP75" t="s">
        <v>7994</v>
      </c>
      <c r="CQ75" t="s">
        <v>8291</v>
      </c>
      <c r="CR75" t="s">
        <v>8293</v>
      </c>
      <c r="CS75" s="4">
        <v>45616</v>
      </c>
      <c r="CT75" t="s">
        <v>8013</v>
      </c>
      <c r="CU75" t="s">
        <v>1462</v>
      </c>
      <c r="CV75"/>
      <c r="CW75"/>
      <c r="CX75"/>
      <c r="CY75"/>
      <c r="CZ75"/>
      <c r="DA75"/>
      <c r="DB75"/>
      <c r="DC75"/>
      <c r="DD75"/>
      <c r="DE75"/>
      <c r="DF75" t="s">
        <v>8014</v>
      </c>
      <c r="DG75" t="s">
        <v>8695</v>
      </c>
      <c r="DH75" s="159" t="str">
        <f t="shared" si="9"/>
        <v>山东</v>
      </c>
    </row>
    <row r="76" spans="1:112">
      <c r="A76" t="str">
        <f>_xlfn.CONCAT(B76, ",", C76)</f>
        <v>1386215002024000062,2024-11-21</v>
      </c>
      <c r="B76" t="s">
        <v>1097</v>
      </c>
      <c r="C76" t="s">
        <v>1096</v>
      </c>
      <c r="D76" t="s">
        <v>1462</v>
      </c>
      <c r="E76" t="s">
        <v>896</v>
      </c>
      <c r="F76" t="s">
        <v>8544</v>
      </c>
      <c r="G76" t="s">
        <v>8545</v>
      </c>
      <c r="H76" t="s">
        <v>8546</v>
      </c>
      <c r="I76" t="s">
        <v>7987</v>
      </c>
      <c r="J76" t="s">
        <v>454</v>
      </c>
      <c r="K76" t="s">
        <v>1099</v>
      </c>
      <c r="L76" t="s">
        <v>7988</v>
      </c>
      <c r="M76" t="s">
        <v>8696</v>
      </c>
      <c r="N76" t="s">
        <v>8547</v>
      </c>
      <c r="O76" t="s">
        <v>8697</v>
      </c>
      <c r="P76" t="s">
        <v>8001</v>
      </c>
      <c r="Q76" t="s">
        <v>8001</v>
      </c>
      <c r="R76" t="s">
        <v>8698</v>
      </c>
      <c r="S76" t="s">
        <v>1096</v>
      </c>
      <c r="T76" t="s">
        <v>7994</v>
      </c>
      <c r="U76" t="s">
        <v>1150</v>
      </c>
      <c r="V76" t="s">
        <v>1150</v>
      </c>
      <c r="W76" t="s">
        <v>53</v>
      </c>
      <c r="X76" t="s">
        <v>8368</v>
      </c>
      <c r="Y76" t="s">
        <v>8552</v>
      </c>
      <c r="Z76" t="s">
        <v>8067</v>
      </c>
      <c r="AA76" t="s">
        <v>8047</v>
      </c>
      <c r="AB76" t="s">
        <v>1100</v>
      </c>
      <c r="AC76" t="s">
        <v>8553</v>
      </c>
      <c r="AD76" t="s">
        <v>1150</v>
      </c>
      <c r="AE76" t="s">
        <v>7998</v>
      </c>
      <c r="AF76" t="s">
        <v>896</v>
      </c>
      <c r="AG76" t="s">
        <v>1100</v>
      </c>
      <c r="AH76" t="s">
        <v>8001</v>
      </c>
      <c r="AI76" t="s">
        <v>8002</v>
      </c>
      <c r="AJ76" t="s">
        <v>1100</v>
      </c>
      <c r="AK76" t="s">
        <v>8699</v>
      </c>
      <c r="AL76" t="s">
        <v>8005</v>
      </c>
      <c r="AM76" t="s">
        <v>8006</v>
      </c>
      <c r="AN76" t="s">
        <v>7998</v>
      </c>
      <c r="AO76" t="s">
        <v>8007</v>
      </c>
      <c r="AP76"/>
      <c r="AQ76" t="s">
        <v>8260</v>
      </c>
      <c r="AR76" t="s">
        <v>1097</v>
      </c>
      <c r="AS76" s="4">
        <v>45617</v>
      </c>
      <c r="AT76" t="s">
        <v>1462</v>
      </c>
      <c r="AU76" t="s">
        <v>896</v>
      </c>
      <c r="AV76" t="s">
        <v>8544</v>
      </c>
      <c r="AW76" t="s">
        <v>8545</v>
      </c>
      <c r="AX76" t="s">
        <v>8546</v>
      </c>
      <c r="AY76" t="s">
        <v>7987</v>
      </c>
      <c r="AZ76" t="s">
        <v>454</v>
      </c>
      <c r="BA76" t="s">
        <v>1099</v>
      </c>
      <c r="BB76"/>
      <c r="BC76" t="s">
        <v>7988</v>
      </c>
      <c r="BD76" t="s">
        <v>8696</v>
      </c>
      <c r="BE76" t="s">
        <v>8547</v>
      </c>
      <c r="BF76" t="s">
        <v>8009</v>
      </c>
      <c r="BG76" t="s">
        <v>8700</v>
      </c>
      <c r="BH76" t="s">
        <v>8032</v>
      </c>
      <c r="BI76" t="s">
        <v>8697</v>
      </c>
      <c r="BJ76" t="s">
        <v>8001</v>
      </c>
      <c r="BK76" t="s">
        <v>8001</v>
      </c>
      <c r="BL76" t="s">
        <v>8698</v>
      </c>
      <c r="BM76" t="s">
        <v>1096</v>
      </c>
      <c r="BN76" t="s">
        <v>1150</v>
      </c>
      <c r="BO76" t="s">
        <v>1150</v>
      </c>
      <c r="BP76" t="s">
        <v>53</v>
      </c>
      <c r="BQ76" t="s">
        <v>8368</v>
      </c>
      <c r="BR76" t="s">
        <v>8552</v>
      </c>
      <c r="BS76" t="s">
        <v>8067</v>
      </c>
      <c r="BT76" t="s">
        <v>8701</v>
      </c>
      <c r="BU76" t="s">
        <v>8047</v>
      </c>
      <c r="BV76" t="s">
        <v>1100</v>
      </c>
      <c r="BW76" t="s">
        <v>8553</v>
      </c>
      <c r="BX76" t="s">
        <v>1150</v>
      </c>
      <c r="BY76" t="s">
        <v>7998</v>
      </c>
      <c r="BZ76" t="s">
        <v>896</v>
      </c>
      <c r="CA76" t="s">
        <v>1100</v>
      </c>
      <c r="CB76" t="s">
        <v>8001</v>
      </c>
      <c r="CC76"/>
      <c r="CD76"/>
      <c r="CE76"/>
      <c r="CF76"/>
      <c r="CG76"/>
      <c r="CH76"/>
      <c r="CI76"/>
      <c r="CJ76"/>
      <c r="CK76"/>
      <c r="CL76"/>
      <c r="CM76"/>
      <c r="CN76"/>
      <c r="CO76"/>
      <c r="CP76" t="s">
        <v>7994</v>
      </c>
      <c r="CQ76" t="s">
        <v>8260</v>
      </c>
      <c r="CR76" t="s">
        <v>8261</v>
      </c>
      <c r="CS76" s="4">
        <v>45618</v>
      </c>
      <c r="CT76" t="s">
        <v>8013</v>
      </c>
      <c r="CU76" t="s">
        <v>8001</v>
      </c>
      <c r="CV76"/>
      <c r="CW76"/>
      <c r="CX76"/>
      <c r="CY76"/>
      <c r="CZ76"/>
      <c r="DA76"/>
      <c r="DB76"/>
      <c r="DC76"/>
      <c r="DD76"/>
      <c r="DE76"/>
      <c r="DF76" t="s">
        <v>8014</v>
      </c>
      <c r="DG76" t="s">
        <v>8556</v>
      </c>
      <c r="DH76" s="159" t="str">
        <f t="shared" si="9"/>
        <v>甘肃</v>
      </c>
    </row>
    <row r="77" spans="1:112">
      <c r="A77" t="str">
        <f>_xlfn.CONCAT(B77, ",", C77)</f>
        <v>1294415102024000323,2024-11-20</v>
      </c>
      <c r="B77" t="s">
        <v>1151</v>
      </c>
      <c r="C77" t="s">
        <v>1150</v>
      </c>
      <c r="D77" t="s">
        <v>1462</v>
      </c>
      <c r="E77" t="s">
        <v>1152</v>
      </c>
      <c r="F77" t="s">
        <v>8702</v>
      </c>
      <c r="G77" t="s">
        <v>8703</v>
      </c>
      <c r="H77" t="s">
        <v>8704</v>
      </c>
      <c r="I77" t="s">
        <v>7987</v>
      </c>
      <c r="J77" t="s">
        <v>140</v>
      </c>
      <c r="K77" t="s">
        <v>306</v>
      </c>
      <c r="L77" t="s">
        <v>7988</v>
      </c>
      <c r="M77" t="s">
        <v>8705</v>
      </c>
      <c r="N77" t="s">
        <v>1462</v>
      </c>
      <c r="O77" t="s">
        <v>8706</v>
      </c>
      <c r="P77" t="s">
        <v>1462</v>
      </c>
      <c r="Q77" t="s">
        <v>1462</v>
      </c>
      <c r="R77" t="s">
        <v>8707</v>
      </c>
      <c r="S77"/>
      <c r="T77" t="s">
        <v>7994</v>
      </c>
      <c r="U77" t="s">
        <v>8708</v>
      </c>
      <c r="V77" t="s">
        <v>8708</v>
      </c>
      <c r="W77" t="s">
        <v>53</v>
      </c>
      <c r="X77" t="s">
        <v>8368</v>
      </c>
      <c r="Y77" t="s">
        <v>8709</v>
      </c>
      <c r="Z77" t="s">
        <v>8067</v>
      </c>
      <c r="AA77" t="s">
        <v>8047</v>
      </c>
      <c r="AB77" t="s">
        <v>1153</v>
      </c>
      <c r="AC77" t="s">
        <v>8710</v>
      </c>
      <c r="AD77" t="s">
        <v>8708</v>
      </c>
      <c r="AE77" t="s">
        <v>7998</v>
      </c>
      <c r="AF77" t="s">
        <v>8711</v>
      </c>
      <c r="AG77" t="s">
        <v>8712</v>
      </c>
      <c r="AH77" t="s">
        <v>1462</v>
      </c>
      <c r="AI77" t="s">
        <v>8002</v>
      </c>
      <c r="AJ77" t="s">
        <v>8713</v>
      </c>
      <c r="AK77" t="s">
        <v>8714</v>
      </c>
      <c r="AL77" t="s">
        <v>8005</v>
      </c>
      <c r="AM77" t="s">
        <v>8006</v>
      </c>
      <c r="AN77" t="s">
        <v>7998</v>
      </c>
      <c r="AO77" t="s">
        <v>8007</v>
      </c>
      <c r="AP77"/>
      <c r="AQ77" t="s">
        <v>8715</v>
      </c>
      <c r="AR77" t="s">
        <v>1151</v>
      </c>
      <c r="AS77" s="4">
        <v>45616</v>
      </c>
      <c r="AT77" t="s">
        <v>1462</v>
      </c>
      <c r="AU77" t="s">
        <v>1152</v>
      </c>
      <c r="AV77" t="s">
        <v>8702</v>
      </c>
      <c r="AW77" t="s">
        <v>8703</v>
      </c>
      <c r="AX77" t="s">
        <v>8704</v>
      </c>
      <c r="AY77" t="s">
        <v>7987</v>
      </c>
      <c r="AZ77" t="s">
        <v>140</v>
      </c>
      <c r="BA77" t="s">
        <v>306</v>
      </c>
      <c r="BB77"/>
      <c r="BC77" t="s">
        <v>7988</v>
      </c>
      <c r="BD77" t="s">
        <v>8705</v>
      </c>
      <c r="BE77" t="s">
        <v>1462</v>
      </c>
      <c r="BF77" t="s">
        <v>8009</v>
      </c>
      <c r="BG77" t="s">
        <v>8010</v>
      </c>
      <c r="BH77" t="s">
        <v>8032</v>
      </c>
      <c r="BI77" t="s">
        <v>8706</v>
      </c>
      <c r="BJ77" t="s">
        <v>1462</v>
      </c>
      <c r="BK77" t="s">
        <v>1462</v>
      </c>
      <c r="BL77" t="s">
        <v>8707</v>
      </c>
      <c r="BM77"/>
      <c r="BN77" t="s">
        <v>8708</v>
      </c>
      <c r="BO77" t="s">
        <v>8708</v>
      </c>
      <c r="BP77" t="s">
        <v>53</v>
      </c>
      <c r="BQ77" t="s">
        <v>8368</v>
      </c>
      <c r="BR77" t="s">
        <v>8709</v>
      </c>
      <c r="BS77" t="s">
        <v>8067</v>
      </c>
      <c r="BT77"/>
      <c r="BU77" t="s">
        <v>8047</v>
      </c>
      <c r="BV77" t="s">
        <v>1153</v>
      </c>
      <c r="BW77" t="s">
        <v>8710</v>
      </c>
      <c r="BX77" t="s">
        <v>8708</v>
      </c>
      <c r="BY77" t="s">
        <v>7998</v>
      </c>
      <c r="BZ77" t="s">
        <v>8711</v>
      </c>
      <c r="CA77" t="s">
        <v>8712</v>
      </c>
      <c r="CB77" t="s">
        <v>1462</v>
      </c>
      <c r="CC77"/>
      <c r="CD77"/>
      <c r="CE77"/>
      <c r="CF77"/>
      <c r="CG77"/>
      <c r="CH77"/>
      <c r="CI77"/>
      <c r="CJ77"/>
      <c r="CK77"/>
      <c r="CL77"/>
      <c r="CM77"/>
      <c r="CN77"/>
      <c r="CO77"/>
      <c r="CP77" t="s">
        <v>7994</v>
      </c>
      <c r="CQ77" t="s">
        <v>8716</v>
      </c>
      <c r="CR77" t="s">
        <v>8717</v>
      </c>
      <c r="CS77" s="4">
        <v>45620</v>
      </c>
      <c r="CT77" t="s">
        <v>8013</v>
      </c>
      <c r="CU77" t="s">
        <v>1462</v>
      </c>
      <c r="CV77"/>
      <c r="CW77"/>
      <c r="CX77"/>
      <c r="CY77"/>
      <c r="CZ77"/>
      <c r="DA77"/>
      <c r="DB77"/>
      <c r="DC77"/>
      <c r="DD77"/>
      <c r="DE77"/>
      <c r="DF77" t="s">
        <v>8014</v>
      </c>
      <c r="DG77" t="s">
        <v>8718</v>
      </c>
      <c r="DH77" s="159" t="str">
        <f t="shared" si="9"/>
        <v>广东</v>
      </c>
    </row>
    <row r="78" spans="1:112">
      <c r="A78" t="str">
        <f>_xlfn.CONCAT(B78, ",", C78)</f>
        <v>1274209102024000515,2024-11-27</v>
      </c>
      <c r="B78" t="s">
        <v>1203</v>
      </c>
      <c r="C78" t="s">
        <v>1202</v>
      </c>
      <c r="D78" t="s">
        <v>1462</v>
      </c>
      <c r="E78" t="s">
        <v>1204</v>
      </c>
      <c r="F78" t="s">
        <v>8719</v>
      </c>
      <c r="G78" t="s">
        <v>8720</v>
      </c>
      <c r="H78" t="s">
        <v>8721</v>
      </c>
      <c r="I78" t="s">
        <v>7987</v>
      </c>
      <c r="J78" t="s">
        <v>1205</v>
      </c>
      <c r="K78" t="s">
        <v>206</v>
      </c>
      <c r="L78" t="s">
        <v>8019</v>
      </c>
      <c r="M78" t="s">
        <v>8083</v>
      </c>
      <c r="N78" t="s">
        <v>8083</v>
      </c>
      <c r="O78" t="s">
        <v>8722</v>
      </c>
      <c r="P78" t="s">
        <v>1462</v>
      </c>
      <c r="Q78" t="s">
        <v>1462</v>
      </c>
      <c r="R78" t="s">
        <v>8723</v>
      </c>
      <c r="S78" t="s">
        <v>8724</v>
      </c>
      <c r="T78" t="s">
        <v>7994</v>
      </c>
      <c r="U78" t="s">
        <v>481</v>
      </c>
      <c r="V78" t="s">
        <v>481</v>
      </c>
      <c r="W78" t="s">
        <v>53</v>
      </c>
      <c r="X78" t="s">
        <v>8087</v>
      </c>
      <c r="Y78" t="s">
        <v>1462</v>
      </c>
      <c r="Z78"/>
      <c r="AA78"/>
      <c r="AB78" t="s">
        <v>1206</v>
      </c>
      <c r="AC78" t="s">
        <v>1462</v>
      </c>
      <c r="AD78" t="s">
        <v>481</v>
      </c>
      <c r="AE78" t="s">
        <v>7998</v>
      </c>
      <c r="AF78" t="s">
        <v>8725</v>
      </c>
      <c r="AG78" t="s">
        <v>8726</v>
      </c>
      <c r="AH78" t="s">
        <v>1462</v>
      </c>
      <c r="AI78" t="s">
        <v>8002</v>
      </c>
      <c r="AJ78" t="s">
        <v>8727</v>
      </c>
      <c r="AK78" t="s">
        <v>8728</v>
      </c>
      <c r="AL78" t="s">
        <v>8005</v>
      </c>
      <c r="AM78" t="s">
        <v>8006</v>
      </c>
      <c r="AN78" t="s">
        <v>7998</v>
      </c>
      <c r="AO78" t="s">
        <v>8007</v>
      </c>
      <c r="AP78"/>
      <c r="AQ78" t="s">
        <v>8729</v>
      </c>
      <c r="AR78" t="s">
        <v>1203</v>
      </c>
      <c r="AS78" s="4">
        <v>45623</v>
      </c>
      <c r="AT78" t="s">
        <v>1462</v>
      </c>
      <c r="AU78" t="s">
        <v>1204</v>
      </c>
      <c r="AV78" t="s">
        <v>8719</v>
      </c>
      <c r="AW78" t="s">
        <v>8720</v>
      </c>
      <c r="AX78" t="s">
        <v>8721</v>
      </c>
      <c r="AY78" t="s">
        <v>7987</v>
      </c>
      <c r="AZ78" t="s">
        <v>69</v>
      </c>
      <c r="BA78" t="s">
        <v>680</v>
      </c>
      <c r="BB78" t="s">
        <v>206</v>
      </c>
      <c r="BC78" t="s">
        <v>8019</v>
      </c>
      <c r="BD78" t="s">
        <v>8083</v>
      </c>
      <c r="BE78" t="s">
        <v>8083</v>
      </c>
      <c r="BF78" t="s">
        <v>8009</v>
      </c>
      <c r="BG78" t="s">
        <v>8010</v>
      </c>
      <c r="BH78" t="s">
        <v>8032</v>
      </c>
      <c r="BI78" t="s">
        <v>8722</v>
      </c>
      <c r="BJ78" t="s">
        <v>1462</v>
      </c>
      <c r="BK78" t="s">
        <v>1462</v>
      </c>
      <c r="BL78" t="s">
        <v>8723</v>
      </c>
      <c r="BM78" t="s">
        <v>8724</v>
      </c>
      <c r="BN78" t="s">
        <v>481</v>
      </c>
      <c r="BO78" t="s">
        <v>481</v>
      </c>
      <c r="BP78" t="s">
        <v>53</v>
      </c>
      <c r="BQ78" t="s">
        <v>8087</v>
      </c>
      <c r="BR78" t="s">
        <v>1462</v>
      </c>
      <c r="BS78"/>
      <c r="BT78"/>
      <c r="BU78"/>
      <c r="BV78" t="s">
        <v>1206</v>
      </c>
      <c r="BW78" t="s">
        <v>1462</v>
      </c>
      <c r="BX78" t="s">
        <v>481</v>
      </c>
      <c r="BY78" t="s">
        <v>7998</v>
      </c>
      <c r="BZ78" t="s">
        <v>8725</v>
      </c>
      <c r="CA78" t="s">
        <v>8726</v>
      </c>
      <c r="CB78" t="s">
        <v>1462</v>
      </c>
      <c r="CC78"/>
      <c r="CD78"/>
      <c r="CE78"/>
      <c r="CF78"/>
      <c r="CG78"/>
      <c r="CH78"/>
      <c r="CI78"/>
      <c r="CJ78"/>
      <c r="CK78"/>
      <c r="CL78"/>
      <c r="CM78"/>
      <c r="CN78"/>
      <c r="CO78"/>
      <c r="CP78" t="s">
        <v>7994</v>
      </c>
      <c r="CQ78" t="s">
        <v>8730</v>
      </c>
      <c r="CR78" t="s">
        <v>8731</v>
      </c>
      <c r="CS78" s="4">
        <v>45624</v>
      </c>
      <c r="CT78" t="s">
        <v>8013</v>
      </c>
      <c r="CU78" t="s">
        <v>1462</v>
      </c>
      <c r="CV78"/>
      <c r="CW78"/>
      <c r="CX78"/>
      <c r="CY78"/>
      <c r="CZ78"/>
      <c r="DA78"/>
      <c r="DB78"/>
      <c r="DC78"/>
      <c r="DD78"/>
      <c r="DE78"/>
      <c r="DF78" t="s">
        <v>8014</v>
      </c>
      <c r="DG78" t="s">
        <v>8732</v>
      </c>
      <c r="DH78" s="159" t="str">
        <f t="shared" si="9"/>
        <v>湖北</v>
      </c>
    </row>
    <row r="79" spans="1:112">
      <c r="A79" t="str">
        <f t="shared" ref="A79:A85" si="12">_xlfn.CONCAT(B79, ",", C79)</f>
        <v>1294419062024000308,2024-11-27</v>
      </c>
      <c r="B79" t="s">
        <v>1208</v>
      </c>
      <c r="C79" t="s">
        <v>1202</v>
      </c>
      <c r="D79" t="s">
        <v>1462</v>
      </c>
      <c r="E79" t="s">
        <v>1209</v>
      </c>
      <c r="F79" t="s">
        <v>8733</v>
      </c>
      <c r="G79" t="s">
        <v>8734</v>
      </c>
      <c r="H79" t="s">
        <v>8735</v>
      </c>
      <c r="I79" t="s">
        <v>7987</v>
      </c>
      <c r="J79" t="s">
        <v>140</v>
      </c>
      <c r="K79" t="s">
        <v>300</v>
      </c>
      <c r="L79" t="s">
        <v>7988</v>
      </c>
      <c r="M79" t="s">
        <v>8591</v>
      </c>
      <c r="N79" t="s">
        <v>1462</v>
      </c>
      <c r="O79" t="s">
        <v>1462</v>
      </c>
      <c r="P79" t="s">
        <v>8736</v>
      </c>
      <c r="Q79" t="s">
        <v>1462</v>
      </c>
      <c r="R79" t="s">
        <v>8737</v>
      </c>
      <c r="S79" t="s">
        <v>8738</v>
      </c>
      <c r="T79" t="s">
        <v>7994</v>
      </c>
      <c r="U79" t="s">
        <v>894</v>
      </c>
      <c r="V79" t="s">
        <v>894</v>
      </c>
      <c r="W79" t="s">
        <v>53</v>
      </c>
      <c r="X79" t="s">
        <v>1462</v>
      </c>
      <c r="Y79" t="s">
        <v>8045</v>
      </c>
      <c r="Z79" t="s">
        <v>8046</v>
      </c>
      <c r="AA79" t="s">
        <v>8252</v>
      </c>
      <c r="AB79" t="s">
        <v>1210</v>
      </c>
      <c r="AC79" t="s">
        <v>8739</v>
      </c>
      <c r="AD79" t="s">
        <v>894</v>
      </c>
      <c r="AE79" t="s">
        <v>7998</v>
      </c>
      <c r="AF79" t="s">
        <v>1462</v>
      </c>
      <c r="AG79" t="s">
        <v>8740</v>
      </c>
      <c r="AH79" t="s">
        <v>1462</v>
      </c>
      <c r="AI79" t="s">
        <v>8191</v>
      </c>
      <c r="AJ79" t="s">
        <v>8741</v>
      </c>
      <c r="AK79" t="s">
        <v>8742</v>
      </c>
      <c r="AL79" t="s">
        <v>8005</v>
      </c>
      <c r="AM79" t="s">
        <v>8006</v>
      </c>
      <c r="AN79" t="s">
        <v>7998</v>
      </c>
      <c r="AO79" t="s">
        <v>8074</v>
      </c>
      <c r="AP79"/>
      <c r="AQ79" t="s">
        <v>8743</v>
      </c>
      <c r="AR79" t="s">
        <v>1208</v>
      </c>
      <c r="AS79" s="4">
        <v>45623</v>
      </c>
      <c r="AT79" t="s">
        <v>1462</v>
      </c>
      <c r="AU79" t="s">
        <v>1209</v>
      </c>
      <c r="AV79" t="s">
        <v>8733</v>
      </c>
      <c r="AW79" t="s">
        <v>8734</v>
      </c>
      <c r="AX79" t="s">
        <v>8735</v>
      </c>
      <c r="AY79" t="s">
        <v>7987</v>
      </c>
      <c r="AZ79" t="s">
        <v>140</v>
      </c>
      <c r="BA79" t="s">
        <v>300</v>
      </c>
      <c r="BB79"/>
      <c r="BC79" t="s">
        <v>7988</v>
      </c>
      <c r="BD79" t="s">
        <v>8591</v>
      </c>
      <c r="BE79" t="s">
        <v>1462</v>
      </c>
      <c r="BF79" t="s">
        <v>8009</v>
      </c>
      <c r="BG79" t="s">
        <v>8010</v>
      </c>
      <c r="BH79" t="s">
        <v>8032</v>
      </c>
      <c r="BI79" t="s">
        <v>1462</v>
      </c>
      <c r="BJ79" t="s">
        <v>8736</v>
      </c>
      <c r="BK79" t="s">
        <v>1462</v>
      </c>
      <c r="BL79" t="s">
        <v>8737</v>
      </c>
      <c r="BM79" t="s">
        <v>8738</v>
      </c>
      <c r="BN79" t="s">
        <v>894</v>
      </c>
      <c r="BO79" t="s">
        <v>894</v>
      </c>
      <c r="BP79" t="s">
        <v>53</v>
      </c>
      <c r="BQ79" t="s">
        <v>1462</v>
      </c>
      <c r="BR79" t="s">
        <v>8045</v>
      </c>
      <c r="BS79" t="s">
        <v>8046</v>
      </c>
      <c r="BT79" t="s">
        <v>894</v>
      </c>
      <c r="BU79" t="s">
        <v>8252</v>
      </c>
      <c r="BV79" t="s">
        <v>1210</v>
      </c>
      <c r="BW79" t="s">
        <v>8739</v>
      </c>
      <c r="BX79" t="s">
        <v>894</v>
      </c>
      <c r="BY79" t="s">
        <v>7998</v>
      </c>
      <c r="BZ79" t="s">
        <v>1462</v>
      </c>
      <c r="CA79" t="s">
        <v>8740</v>
      </c>
      <c r="CB79" t="s">
        <v>1462</v>
      </c>
      <c r="CC79"/>
      <c r="CD79"/>
      <c r="CE79"/>
      <c r="CF79"/>
      <c r="CG79"/>
      <c r="CH79"/>
      <c r="CI79"/>
      <c r="CJ79"/>
      <c r="CK79"/>
      <c r="CL79"/>
      <c r="CM79"/>
      <c r="CN79"/>
      <c r="CO79"/>
      <c r="CP79" t="s">
        <v>7994</v>
      </c>
      <c r="CQ79" t="s">
        <v>8744</v>
      </c>
      <c r="CR79" t="s">
        <v>8745</v>
      </c>
      <c r="CS79" s="4">
        <v>45624</v>
      </c>
      <c r="CT79" t="s">
        <v>8013</v>
      </c>
      <c r="CU79" t="s">
        <v>1462</v>
      </c>
      <c r="CV79"/>
      <c r="CW79"/>
      <c r="CX79"/>
      <c r="CY79"/>
      <c r="CZ79"/>
      <c r="DA79"/>
      <c r="DB79"/>
      <c r="DC79"/>
      <c r="DD79"/>
      <c r="DE79"/>
      <c r="DF79" t="s">
        <v>8014</v>
      </c>
      <c r="DG79" t="s">
        <v>8746</v>
      </c>
      <c r="DH79" s="159" t="str">
        <f t="shared" si="9"/>
        <v>广东</v>
      </c>
    </row>
    <row r="80" spans="1:112">
      <c r="A80" t="str">
        <f t="shared" si="12"/>
        <v>1147404912024000864,2024-11-26</v>
      </c>
      <c r="B80" t="s">
        <v>1213</v>
      </c>
      <c r="C80" t="s">
        <v>1212</v>
      </c>
      <c r="D80" t="s">
        <v>1462</v>
      </c>
      <c r="E80" t="s">
        <v>249</v>
      </c>
      <c r="F80" t="s">
        <v>8115</v>
      </c>
      <c r="G80" t="s">
        <v>8116</v>
      </c>
      <c r="H80" t="s">
        <v>8117</v>
      </c>
      <c r="I80" t="s">
        <v>7987</v>
      </c>
      <c r="J80" t="s">
        <v>61</v>
      </c>
      <c r="K80" t="s">
        <v>402</v>
      </c>
      <c r="L80" t="s">
        <v>7988</v>
      </c>
      <c r="M80" t="s">
        <v>1462</v>
      </c>
      <c r="N80" t="s">
        <v>1462</v>
      </c>
      <c r="O80" t="s">
        <v>1462</v>
      </c>
      <c r="P80" t="s">
        <v>8240</v>
      </c>
      <c r="Q80" t="s">
        <v>1462</v>
      </c>
      <c r="R80"/>
      <c r="S80"/>
      <c r="T80" t="s">
        <v>7994</v>
      </c>
      <c r="U80" t="s">
        <v>1096</v>
      </c>
      <c r="V80" t="s">
        <v>1096</v>
      </c>
      <c r="W80" t="s">
        <v>53</v>
      </c>
      <c r="X80" t="s">
        <v>1462</v>
      </c>
      <c r="Y80" t="s">
        <v>1462</v>
      </c>
      <c r="Z80"/>
      <c r="AA80"/>
      <c r="AB80" t="s">
        <v>207</v>
      </c>
      <c r="AC80" t="s">
        <v>1462</v>
      </c>
      <c r="AD80" t="s">
        <v>1096</v>
      </c>
      <c r="AE80" t="s">
        <v>7998</v>
      </c>
      <c r="AF80" t="s">
        <v>8122</v>
      </c>
      <c r="AG80" t="s">
        <v>8747</v>
      </c>
      <c r="AH80" t="s">
        <v>1462</v>
      </c>
      <c r="AI80" t="s">
        <v>8002</v>
      </c>
      <c r="AJ80" t="s">
        <v>1462</v>
      </c>
      <c r="AK80" t="s">
        <v>8748</v>
      </c>
      <c r="AL80" t="s">
        <v>8005</v>
      </c>
      <c r="AM80" t="s">
        <v>8006</v>
      </c>
      <c r="AN80" t="s">
        <v>7998</v>
      </c>
      <c r="AO80" t="s">
        <v>8074</v>
      </c>
      <c r="AP80"/>
      <c r="AQ80" t="s">
        <v>8106</v>
      </c>
      <c r="AR80" t="s">
        <v>1213</v>
      </c>
      <c r="AS80" s="4">
        <v>45622</v>
      </c>
      <c r="AT80" t="s">
        <v>1462</v>
      </c>
      <c r="AU80" t="s">
        <v>249</v>
      </c>
      <c r="AV80" t="s">
        <v>8115</v>
      </c>
      <c r="AW80" t="s">
        <v>8116</v>
      </c>
      <c r="AX80" t="s">
        <v>8117</v>
      </c>
      <c r="AY80" t="s">
        <v>7987</v>
      </c>
      <c r="AZ80" t="s">
        <v>61</v>
      </c>
      <c r="BA80" t="s">
        <v>402</v>
      </c>
      <c r="BB80"/>
      <c r="BC80" t="s">
        <v>7988</v>
      </c>
      <c r="BD80" t="s">
        <v>1462</v>
      </c>
      <c r="BE80" t="s">
        <v>1462</v>
      </c>
      <c r="BF80" t="s">
        <v>8009</v>
      </c>
      <c r="BG80" t="s">
        <v>8031</v>
      </c>
      <c r="BH80" t="s">
        <v>8032</v>
      </c>
      <c r="BI80" t="s">
        <v>1462</v>
      </c>
      <c r="BJ80" t="s">
        <v>8240</v>
      </c>
      <c r="BK80" t="s">
        <v>1462</v>
      </c>
      <c r="BL80"/>
      <c r="BM80"/>
      <c r="BN80" t="s">
        <v>1096</v>
      </c>
      <c r="BO80" t="s">
        <v>1096</v>
      </c>
      <c r="BP80" t="s">
        <v>53</v>
      </c>
      <c r="BQ80" t="s">
        <v>1462</v>
      </c>
      <c r="BR80" t="s">
        <v>1462</v>
      </c>
      <c r="BS80"/>
      <c r="BT80"/>
      <c r="BU80"/>
      <c r="BV80" t="s">
        <v>207</v>
      </c>
      <c r="BW80" t="s">
        <v>1462</v>
      </c>
      <c r="BX80" t="s">
        <v>1096</v>
      </c>
      <c r="BY80" t="s">
        <v>7998</v>
      </c>
      <c r="BZ80" t="s">
        <v>8122</v>
      </c>
      <c r="CA80" t="s">
        <v>8747</v>
      </c>
      <c r="CB80" t="s">
        <v>1462</v>
      </c>
      <c r="CC80"/>
      <c r="CD80"/>
      <c r="CE80"/>
      <c r="CF80"/>
      <c r="CG80"/>
      <c r="CH80"/>
      <c r="CI80"/>
      <c r="CJ80"/>
      <c r="CK80"/>
      <c r="CL80"/>
      <c r="CM80"/>
      <c r="CN80"/>
      <c r="CO80"/>
      <c r="CP80" t="s">
        <v>7994</v>
      </c>
      <c r="CQ80" t="s">
        <v>8107</v>
      </c>
      <c r="CR80" t="s">
        <v>8108</v>
      </c>
      <c r="CS80" s="4">
        <v>45624</v>
      </c>
      <c r="CT80" t="s">
        <v>8013</v>
      </c>
      <c r="CU80" t="s">
        <v>1462</v>
      </c>
      <c r="CV80"/>
      <c r="CW80"/>
      <c r="CX80"/>
      <c r="CY80"/>
      <c r="CZ80"/>
      <c r="DA80"/>
      <c r="DB80"/>
      <c r="DC80"/>
      <c r="DD80"/>
      <c r="DE80"/>
      <c r="DF80" t="s">
        <v>8014</v>
      </c>
      <c r="DG80" t="s">
        <v>8109</v>
      </c>
      <c r="DH80" s="159" t="str">
        <f t="shared" si="9"/>
        <v>山西</v>
      </c>
    </row>
    <row r="81" spans="1:16236">
      <c r="A81" t="str">
        <f t="shared" si="12"/>
        <v>1233504012024000102,2024-11-28</v>
      </c>
      <c r="B81" t="s">
        <v>1261</v>
      </c>
      <c r="C81" t="s">
        <v>1260</v>
      </c>
      <c r="D81" t="s">
        <v>1462</v>
      </c>
      <c r="E81" t="s">
        <v>1262</v>
      </c>
      <c r="F81" t="s">
        <v>8749</v>
      </c>
      <c r="G81" t="s">
        <v>8750</v>
      </c>
      <c r="H81" t="s">
        <v>8751</v>
      </c>
      <c r="I81" t="s">
        <v>7987</v>
      </c>
      <c r="J81" t="s">
        <v>61</v>
      </c>
      <c r="K81" t="s">
        <v>63</v>
      </c>
      <c r="L81" t="s">
        <v>8019</v>
      </c>
      <c r="M81" t="s">
        <v>8020</v>
      </c>
      <c r="N81" t="s">
        <v>1462</v>
      </c>
      <c r="O81" t="s">
        <v>8752</v>
      </c>
      <c r="P81" t="s">
        <v>8753</v>
      </c>
      <c r="Q81" t="s">
        <v>1462</v>
      </c>
      <c r="R81" t="s">
        <v>8754</v>
      </c>
      <c r="S81" t="s">
        <v>8755</v>
      </c>
      <c r="T81" t="s">
        <v>7994</v>
      </c>
      <c r="U81" t="s">
        <v>175</v>
      </c>
      <c r="V81" t="s">
        <v>175</v>
      </c>
      <c r="W81" t="s">
        <v>53</v>
      </c>
      <c r="X81" t="s">
        <v>8001</v>
      </c>
      <c r="Y81" t="s">
        <v>8756</v>
      </c>
      <c r="Z81" t="s">
        <v>8067</v>
      </c>
      <c r="AA81" t="s">
        <v>8047</v>
      </c>
      <c r="AB81" t="s">
        <v>1263</v>
      </c>
      <c r="AC81" t="s">
        <v>1462</v>
      </c>
      <c r="AD81" t="s">
        <v>175</v>
      </c>
      <c r="AE81" t="s">
        <v>7998</v>
      </c>
      <c r="AF81" t="s">
        <v>1462</v>
      </c>
      <c r="AG81" t="s">
        <v>8757</v>
      </c>
      <c r="AH81" t="s">
        <v>1462</v>
      </c>
      <c r="AI81" t="s">
        <v>8002</v>
      </c>
      <c r="AJ81" t="s">
        <v>1462</v>
      </c>
      <c r="AK81" t="s">
        <v>8758</v>
      </c>
      <c r="AL81" t="s">
        <v>8005</v>
      </c>
      <c r="AM81" t="s">
        <v>8006</v>
      </c>
      <c r="AN81" t="s">
        <v>7998</v>
      </c>
      <c r="AO81" t="s">
        <v>8074</v>
      </c>
      <c r="AP81"/>
      <c r="AQ81" t="s">
        <v>8759</v>
      </c>
      <c r="AR81" t="s">
        <v>1261</v>
      </c>
      <c r="AS81" s="4">
        <v>45624</v>
      </c>
      <c r="AT81" t="s">
        <v>1462</v>
      </c>
      <c r="AU81" t="s">
        <v>1262</v>
      </c>
      <c r="AV81" t="s">
        <v>8749</v>
      </c>
      <c r="AW81" t="s">
        <v>8750</v>
      </c>
      <c r="AX81" t="s">
        <v>8751</v>
      </c>
      <c r="AY81" t="s">
        <v>7987</v>
      </c>
      <c r="AZ81" t="s">
        <v>61</v>
      </c>
      <c r="BA81" t="s">
        <v>683</v>
      </c>
      <c r="BB81" t="s">
        <v>63</v>
      </c>
      <c r="BC81" t="s">
        <v>8019</v>
      </c>
      <c r="BD81" t="s">
        <v>8020</v>
      </c>
      <c r="BE81" t="s">
        <v>1462</v>
      </c>
      <c r="BF81" t="s">
        <v>8009</v>
      </c>
      <c r="BG81" t="s">
        <v>8031</v>
      </c>
      <c r="BH81" t="s">
        <v>8032</v>
      </c>
      <c r="BI81" t="s">
        <v>8752</v>
      </c>
      <c r="BJ81" t="s">
        <v>8753</v>
      </c>
      <c r="BK81" t="s">
        <v>1462</v>
      </c>
      <c r="BL81" t="s">
        <v>8754</v>
      </c>
      <c r="BM81" t="s">
        <v>8755</v>
      </c>
      <c r="BN81" t="s">
        <v>175</v>
      </c>
      <c r="BO81" t="s">
        <v>175</v>
      </c>
      <c r="BP81" t="s">
        <v>53</v>
      </c>
      <c r="BQ81" t="s">
        <v>8001</v>
      </c>
      <c r="BR81" t="s">
        <v>8756</v>
      </c>
      <c r="BS81" t="s">
        <v>8067</v>
      </c>
      <c r="BT81"/>
      <c r="BU81" t="s">
        <v>8047</v>
      </c>
      <c r="BV81" t="s">
        <v>1263</v>
      </c>
      <c r="BW81" t="s">
        <v>1462</v>
      </c>
      <c r="BX81" t="s">
        <v>175</v>
      </c>
      <c r="BY81" t="s">
        <v>7998</v>
      </c>
      <c r="BZ81" t="s">
        <v>1462</v>
      </c>
      <c r="CA81" t="s">
        <v>8757</v>
      </c>
      <c r="CB81" t="s">
        <v>1462</v>
      </c>
      <c r="CC81"/>
      <c r="CD81"/>
      <c r="CE81"/>
      <c r="CF81"/>
      <c r="CG81"/>
      <c r="CH81"/>
      <c r="CI81"/>
      <c r="CJ81"/>
      <c r="CK81"/>
      <c r="CL81"/>
      <c r="CM81"/>
      <c r="CN81"/>
      <c r="CO81"/>
      <c r="CP81" t="s">
        <v>7994</v>
      </c>
      <c r="CQ81" t="s">
        <v>8760</v>
      </c>
      <c r="CR81" t="s">
        <v>8165</v>
      </c>
      <c r="CS81" s="4">
        <v>45625</v>
      </c>
      <c r="CT81" t="s">
        <v>8013</v>
      </c>
      <c r="CU81" t="s">
        <v>1462</v>
      </c>
      <c r="CV81"/>
      <c r="CW81"/>
      <c r="CX81"/>
      <c r="CY81"/>
      <c r="CZ81"/>
      <c r="DA81"/>
      <c r="DB81"/>
      <c r="DC81"/>
      <c r="DD81"/>
      <c r="DE81"/>
      <c r="DF81" t="s">
        <v>8014</v>
      </c>
      <c r="DG81" t="s">
        <v>8761</v>
      </c>
      <c r="DH81" s="159" t="str">
        <f t="shared" ref="DH81:DH91" si="13">IF(AND(ISERROR(FIND("内蒙古",DG81)),ISERROR(FIND("新疆",DG81))),IF(ISERROR(FIND("省",DG81)),LEFT(DG81,FIND("市",DG81)-1), LEFT(DG81,FIND("省",DG81)-1)),IF(ISERROR(FIND("内蒙古",DG81)),"新疆","内蒙古"))</f>
        <v>福建</v>
      </c>
    </row>
    <row r="82" spans="1:16236">
      <c r="A82" t="str">
        <f t="shared" si="12"/>
        <v>1162101062024000314,2024-12-03</v>
      </c>
      <c r="B82" t="s">
        <v>1300</v>
      </c>
      <c r="C82" t="s">
        <v>1299</v>
      </c>
      <c r="D82" t="s">
        <v>1462</v>
      </c>
      <c r="E82" t="s">
        <v>1301</v>
      </c>
      <c r="F82" t="s">
        <v>8762</v>
      </c>
      <c r="G82" t="s">
        <v>8763</v>
      </c>
      <c r="H82" t="s">
        <v>8764</v>
      </c>
      <c r="I82" t="s">
        <v>7987</v>
      </c>
      <c r="J82" t="s">
        <v>61</v>
      </c>
      <c r="K82" t="s">
        <v>335</v>
      </c>
      <c r="L82" t="s">
        <v>7988</v>
      </c>
      <c r="M82" t="s">
        <v>3247</v>
      </c>
      <c r="N82" t="s">
        <v>1462</v>
      </c>
      <c r="O82" t="s">
        <v>1462</v>
      </c>
      <c r="P82" t="s">
        <v>8765</v>
      </c>
      <c r="Q82" t="s">
        <v>1462</v>
      </c>
      <c r="R82" t="s">
        <v>8766</v>
      </c>
      <c r="S82"/>
      <c r="T82" t="s">
        <v>7994</v>
      </c>
      <c r="U82" t="s">
        <v>8767</v>
      </c>
      <c r="V82" t="s">
        <v>8767</v>
      </c>
      <c r="W82" t="s">
        <v>53</v>
      </c>
      <c r="X82" t="s">
        <v>8001</v>
      </c>
      <c r="Y82" t="s">
        <v>1462</v>
      </c>
      <c r="Z82"/>
      <c r="AA82"/>
      <c r="AB82" t="s">
        <v>1302</v>
      </c>
      <c r="AC82" t="s">
        <v>8768</v>
      </c>
      <c r="AD82" t="s">
        <v>8767</v>
      </c>
      <c r="AE82" t="s">
        <v>7998</v>
      </c>
      <c r="AF82" t="s">
        <v>1462</v>
      </c>
      <c r="AG82" t="s">
        <v>8769</v>
      </c>
      <c r="AH82" t="s">
        <v>1462</v>
      </c>
      <c r="AI82" t="s">
        <v>8026</v>
      </c>
      <c r="AJ82" t="s">
        <v>8770</v>
      </c>
      <c r="AK82" t="s">
        <v>8771</v>
      </c>
      <c r="AL82" t="s">
        <v>8005</v>
      </c>
      <c r="AM82" t="s">
        <v>8006</v>
      </c>
      <c r="AN82" t="s">
        <v>7998</v>
      </c>
      <c r="AO82" t="s">
        <v>8007</v>
      </c>
      <c r="AP82"/>
      <c r="AQ82" t="s">
        <v>8772</v>
      </c>
      <c r="AR82" t="s">
        <v>1300</v>
      </c>
      <c r="AS82" s="4">
        <v>45629</v>
      </c>
      <c r="AT82" t="s">
        <v>1462</v>
      </c>
      <c r="AU82" t="s">
        <v>1301</v>
      </c>
      <c r="AV82" t="s">
        <v>8762</v>
      </c>
      <c r="AW82" t="s">
        <v>8763</v>
      </c>
      <c r="AX82" t="s">
        <v>8764</v>
      </c>
      <c r="AY82" t="s">
        <v>7987</v>
      </c>
      <c r="AZ82" t="s">
        <v>61</v>
      </c>
      <c r="BA82" t="s">
        <v>335</v>
      </c>
      <c r="BB82"/>
      <c r="BC82" t="s">
        <v>7988</v>
      </c>
      <c r="BD82" t="s">
        <v>3247</v>
      </c>
      <c r="BE82" t="s">
        <v>1462</v>
      </c>
      <c r="BF82" t="s">
        <v>8009</v>
      </c>
      <c r="BG82" t="s">
        <v>8010</v>
      </c>
      <c r="BH82" t="s">
        <v>8032</v>
      </c>
      <c r="BI82" t="s">
        <v>1462</v>
      </c>
      <c r="BJ82" t="s">
        <v>8765</v>
      </c>
      <c r="BK82" t="s">
        <v>1462</v>
      </c>
      <c r="BL82" t="s">
        <v>8766</v>
      </c>
      <c r="BM82"/>
      <c r="BN82" t="s">
        <v>8767</v>
      </c>
      <c r="BO82" t="s">
        <v>8767</v>
      </c>
      <c r="BP82" t="s">
        <v>53</v>
      </c>
      <c r="BQ82" t="s">
        <v>8001</v>
      </c>
      <c r="BR82" t="s">
        <v>1462</v>
      </c>
      <c r="BS82"/>
      <c r="BT82"/>
      <c r="BU82"/>
      <c r="BV82" t="s">
        <v>1302</v>
      </c>
      <c r="BW82" t="s">
        <v>8768</v>
      </c>
      <c r="BX82" t="s">
        <v>8767</v>
      </c>
      <c r="BY82" t="s">
        <v>7998</v>
      </c>
      <c r="BZ82" t="s">
        <v>1462</v>
      </c>
      <c r="CA82" t="s">
        <v>8769</v>
      </c>
      <c r="CB82" t="s">
        <v>1462</v>
      </c>
      <c r="CC82"/>
      <c r="CD82"/>
      <c r="CE82"/>
      <c r="CF82"/>
      <c r="CG82"/>
      <c r="CH82"/>
      <c r="CI82"/>
      <c r="CJ82"/>
      <c r="CK82"/>
      <c r="CL82"/>
      <c r="CM82"/>
      <c r="CN82"/>
      <c r="CO82"/>
      <c r="CP82" t="s">
        <v>7994</v>
      </c>
      <c r="CQ82" t="s">
        <v>8135</v>
      </c>
      <c r="CR82" t="s">
        <v>8136</v>
      </c>
      <c r="CS82" s="4">
        <v>45630</v>
      </c>
      <c r="CT82" t="s">
        <v>8013</v>
      </c>
      <c r="CU82" t="s">
        <v>1462</v>
      </c>
      <c r="CV82"/>
      <c r="CW82"/>
      <c r="CX82"/>
      <c r="CY82"/>
      <c r="CZ82"/>
      <c r="DA82"/>
      <c r="DB82"/>
      <c r="DC82"/>
      <c r="DD82"/>
      <c r="DE82"/>
      <c r="DF82" t="s">
        <v>8014</v>
      </c>
      <c r="DG82" t="s">
        <v>8773</v>
      </c>
      <c r="DH82" s="159" t="str">
        <f t="shared" si="13"/>
        <v>辽宁</v>
      </c>
    </row>
    <row r="83" spans="1:16236">
      <c r="A83" t="str">
        <f t="shared" si="12"/>
        <v>1355309012024000116,2024-11-28</v>
      </c>
      <c r="B83" t="s">
        <v>1304</v>
      </c>
      <c r="C83" t="s">
        <v>1260</v>
      </c>
      <c r="D83" t="s">
        <v>1462</v>
      </c>
      <c r="E83" t="s">
        <v>1305</v>
      </c>
      <c r="F83" t="s">
        <v>1462</v>
      </c>
      <c r="G83" t="s">
        <v>8774</v>
      </c>
      <c r="H83" t="s">
        <v>8775</v>
      </c>
      <c r="I83" t="s">
        <v>7987</v>
      </c>
      <c r="J83" t="s">
        <v>233</v>
      </c>
      <c r="K83" t="s">
        <v>234</v>
      </c>
      <c r="L83" t="s">
        <v>7988</v>
      </c>
      <c r="M83" t="s">
        <v>8776</v>
      </c>
      <c r="N83" t="s">
        <v>8040</v>
      </c>
      <c r="O83" t="s">
        <v>8040</v>
      </c>
      <c r="P83" t="s">
        <v>8777</v>
      </c>
      <c r="Q83" t="s">
        <v>8040</v>
      </c>
      <c r="R83" t="s">
        <v>8778</v>
      </c>
      <c r="S83"/>
      <c r="T83" t="s">
        <v>7994</v>
      </c>
      <c r="U83" t="s">
        <v>8779</v>
      </c>
      <c r="V83" t="s">
        <v>8779</v>
      </c>
      <c r="W83" t="s">
        <v>53</v>
      </c>
      <c r="X83" t="s">
        <v>8780</v>
      </c>
      <c r="Y83" t="s">
        <v>1462</v>
      </c>
      <c r="Z83"/>
      <c r="AA83"/>
      <c r="AB83" t="s">
        <v>1306</v>
      </c>
      <c r="AC83" t="s">
        <v>8781</v>
      </c>
      <c r="AD83" t="s">
        <v>8782</v>
      </c>
      <c r="AE83" t="s">
        <v>7998</v>
      </c>
      <c r="AF83" t="s">
        <v>1462</v>
      </c>
      <c r="AG83" t="s">
        <v>8783</v>
      </c>
      <c r="AH83" t="s">
        <v>8001</v>
      </c>
      <c r="AI83" t="s">
        <v>8002</v>
      </c>
      <c r="AJ83" t="s">
        <v>8784</v>
      </c>
      <c r="AK83" t="s">
        <v>8785</v>
      </c>
      <c r="AL83" t="s">
        <v>8005</v>
      </c>
      <c r="AM83" t="s">
        <v>8006</v>
      </c>
      <c r="AN83" t="s">
        <v>7998</v>
      </c>
      <c r="AO83"/>
      <c r="AP83"/>
      <c r="AQ83" t="s">
        <v>8786</v>
      </c>
      <c r="AR83" t="s">
        <v>1304</v>
      </c>
      <c r="AS83" s="4">
        <v>45624</v>
      </c>
      <c r="AT83" t="s">
        <v>1462</v>
      </c>
      <c r="AU83" t="s">
        <v>1305</v>
      </c>
      <c r="AV83" t="s">
        <v>1462</v>
      </c>
      <c r="AW83" t="s">
        <v>8774</v>
      </c>
      <c r="AX83" t="s">
        <v>8775</v>
      </c>
      <c r="AY83" t="s">
        <v>7987</v>
      </c>
      <c r="AZ83" t="s">
        <v>233</v>
      </c>
      <c r="BA83" t="s">
        <v>234</v>
      </c>
      <c r="BB83"/>
      <c r="BC83" t="s">
        <v>7988</v>
      </c>
      <c r="BD83" t="s">
        <v>8776</v>
      </c>
      <c r="BE83" t="s">
        <v>8040</v>
      </c>
      <c r="BF83" t="s">
        <v>8009</v>
      </c>
      <c r="BG83" t="s">
        <v>8010</v>
      </c>
      <c r="BH83" t="s">
        <v>8032</v>
      </c>
      <c r="BI83" t="s">
        <v>8040</v>
      </c>
      <c r="BJ83" t="s">
        <v>8777</v>
      </c>
      <c r="BK83" t="s">
        <v>8040</v>
      </c>
      <c r="BL83" t="s">
        <v>8778</v>
      </c>
      <c r="BM83"/>
      <c r="BN83" t="s">
        <v>8779</v>
      </c>
      <c r="BO83" t="s">
        <v>8779</v>
      </c>
      <c r="BP83" t="s">
        <v>53</v>
      </c>
      <c r="BQ83" t="s">
        <v>8780</v>
      </c>
      <c r="BR83" t="s">
        <v>1462</v>
      </c>
      <c r="BS83"/>
      <c r="BT83"/>
      <c r="BU83"/>
      <c r="BV83" t="s">
        <v>1306</v>
      </c>
      <c r="BW83" t="s">
        <v>8781</v>
      </c>
      <c r="BX83" t="s">
        <v>8782</v>
      </c>
      <c r="BY83" t="s">
        <v>7998</v>
      </c>
      <c r="BZ83" t="s">
        <v>1462</v>
      </c>
      <c r="CA83" t="s">
        <v>8783</v>
      </c>
      <c r="CB83" t="s">
        <v>8001</v>
      </c>
      <c r="CC83"/>
      <c r="CD83"/>
      <c r="CE83"/>
      <c r="CF83"/>
      <c r="CG83"/>
      <c r="CH83"/>
      <c r="CI83"/>
      <c r="CJ83"/>
      <c r="CK83"/>
      <c r="CL83"/>
      <c r="CM83"/>
      <c r="CN83"/>
      <c r="CO83"/>
      <c r="CP83" t="s">
        <v>7994</v>
      </c>
      <c r="CQ83" t="s">
        <v>8787</v>
      </c>
      <c r="CR83" t="s">
        <v>8788</v>
      </c>
      <c r="CS83" s="4">
        <v>45630</v>
      </c>
      <c r="CT83" t="s">
        <v>8013</v>
      </c>
      <c r="CU83" t="s">
        <v>1462</v>
      </c>
      <c r="CV83"/>
      <c r="CW83"/>
      <c r="CX83"/>
      <c r="CY83"/>
      <c r="CZ83"/>
      <c r="DA83"/>
      <c r="DB83"/>
      <c r="DC83"/>
      <c r="DD83"/>
      <c r="DE83"/>
      <c r="DF83" t="s">
        <v>8014</v>
      </c>
      <c r="DG83" t="s">
        <v>8789</v>
      </c>
      <c r="DH83" s="159" t="str">
        <f>IF(AND(ISERROR(FIND("内蒙古",DG83)),ISERROR(FIND("新疆",DG83))),IF(ISERROR(FIND("省",DG83)),LEFT(DG83,FIND("市",DG83)-1), LEFT(DG83,FIND("省",DG83)-1)),IF(ISERROR(FIND("内蒙古",DG83)),"新疆","内蒙古"))</f>
        <v>云南</v>
      </c>
      <c r="IU83" s="1" t="s">
        <v>1304</v>
      </c>
      <c r="IV83" s="1" t="s">
        <v>1260</v>
      </c>
      <c r="IW83" s="1" t="s">
        <v>1462</v>
      </c>
      <c r="IX83" s="1" t="s">
        <v>1305</v>
      </c>
      <c r="IY83" s="1" t="s">
        <v>1462</v>
      </c>
      <c r="IZ83" s="1" t="s">
        <v>8774</v>
      </c>
      <c r="JA83" s="1" t="s">
        <v>8775</v>
      </c>
      <c r="JB83" s="1" t="s">
        <v>7987</v>
      </c>
      <c r="JC83" s="1" t="s">
        <v>233</v>
      </c>
      <c r="JD83" s="1" t="s">
        <v>234</v>
      </c>
      <c r="JE83" s="1" t="s">
        <v>7988</v>
      </c>
      <c r="JF83" s="1" t="s">
        <v>8776</v>
      </c>
      <c r="JG83" s="1" t="s">
        <v>8040</v>
      </c>
      <c r="JH83" s="1" t="s">
        <v>8040</v>
      </c>
      <c r="JI83" s="1" t="s">
        <v>8777</v>
      </c>
      <c r="JJ83" s="1" t="s">
        <v>8040</v>
      </c>
      <c r="JK83" s="1" t="s">
        <v>8778</v>
      </c>
      <c r="JM83" s="1" t="s">
        <v>7994</v>
      </c>
      <c r="JN83" s="1" t="s">
        <v>8779</v>
      </c>
      <c r="JO83" s="1" t="s">
        <v>8779</v>
      </c>
      <c r="JP83" s="1" t="s">
        <v>53</v>
      </c>
      <c r="JQ83" s="1" t="s">
        <v>8780</v>
      </c>
      <c r="JR83" s="1" t="s">
        <v>1462</v>
      </c>
      <c r="JU83" s="1" t="s">
        <v>1306</v>
      </c>
      <c r="JV83" s="1" t="s">
        <v>8781</v>
      </c>
      <c r="JW83" s="1" t="s">
        <v>8782</v>
      </c>
      <c r="JX83" s="1" t="s">
        <v>7998</v>
      </c>
      <c r="JY83" s="1" t="s">
        <v>1462</v>
      </c>
      <c r="JZ83" s="1" t="s">
        <v>8783</v>
      </c>
      <c r="KA83" s="1" t="s">
        <v>8001</v>
      </c>
      <c r="KB83" s="1" t="s">
        <v>8002</v>
      </c>
      <c r="KC83" s="1" t="s">
        <v>8784</v>
      </c>
      <c r="KD83" s="1" t="s">
        <v>8785</v>
      </c>
      <c r="KE83" s="1" t="s">
        <v>8005</v>
      </c>
      <c r="KF83" s="1" t="s">
        <v>8006</v>
      </c>
      <c r="KG83" s="1" t="s">
        <v>7998</v>
      </c>
      <c r="KJ83" s="1" t="s">
        <v>8786</v>
      </c>
      <c r="KK83" s="1" t="s">
        <v>1304</v>
      </c>
      <c r="KL83" s="1" t="s">
        <v>1260</v>
      </c>
      <c r="KM83" s="1" t="s">
        <v>1462</v>
      </c>
      <c r="KN83" s="1" t="s">
        <v>1305</v>
      </c>
      <c r="KO83" s="1" t="s">
        <v>1462</v>
      </c>
      <c r="KP83" s="1" t="s">
        <v>8774</v>
      </c>
      <c r="KQ83" s="1" t="s">
        <v>8775</v>
      </c>
      <c r="KR83" s="1" t="s">
        <v>7987</v>
      </c>
      <c r="KS83" s="1" t="s">
        <v>233</v>
      </c>
      <c r="KT83" s="1" t="s">
        <v>234</v>
      </c>
      <c r="KV83" s="1" t="s">
        <v>7988</v>
      </c>
      <c r="KW83" s="1" t="s">
        <v>8776</v>
      </c>
      <c r="KX83" s="1" t="s">
        <v>8040</v>
      </c>
      <c r="KY83" s="1" t="s">
        <v>8009</v>
      </c>
      <c r="KZ83" s="1" t="s">
        <v>8010</v>
      </c>
      <c r="LA83" s="1" t="s">
        <v>8032</v>
      </c>
      <c r="LB83" s="1" t="s">
        <v>8040</v>
      </c>
      <c r="LC83" s="1" t="s">
        <v>8777</v>
      </c>
      <c r="LD83" s="1" t="s">
        <v>8040</v>
      </c>
      <c r="LE83" s="1" t="s">
        <v>8778</v>
      </c>
      <c r="LG83" s="1" t="s">
        <v>8779</v>
      </c>
      <c r="LH83" s="1" t="s">
        <v>8779</v>
      </c>
      <c r="LI83" s="1" t="s">
        <v>53</v>
      </c>
      <c r="LJ83" s="1" t="s">
        <v>8780</v>
      </c>
      <c r="LK83" s="1" t="s">
        <v>1462</v>
      </c>
      <c r="LO83" s="1" t="s">
        <v>1306</v>
      </c>
      <c r="LP83" s="1" t="s">
        <v>8781</v>
      </c>
      <c r="LQ83" s="1" t="s">
        <v>8782</v>
      </c>
      <c r="LR83" s="1" t="s">
        <v>7998</v>
      </c>
      <c r="LS83" s="1" t="s">
        <v>1462</v>
      </c>
      <c r="LT83" s="1" t="s">
        <v>8783</v>
      </c>
      <c r="LU83" s="1" t="s">
        <v>8001</v>
      </c>
      <c r="MI83" s="1" t="s">
        <v>7994</v>
      </c>
      <c r="MJ83" s="1" t="s">
        <v>8787</v>
      </c>
      <c r="MK83" s="1" t="s">
        <v>8788</v>
      </c>
      <c r="ML83" s="1" t="s">
        <v>1359</v>
      </c>
      <c r="MM83" s="1" t="s">
        <v>8013</v>
      </c>
      <c r="MN83" s="1" t="s">
        <v>1462</v>
      </c>
      <c r="MY83" s="1" t="s">
        <v>8014</v>
      </c>
      <c r="MZ83" s="1" t="s">
        <v>8789</v>
      </c>
      <c r="SQ83" s="1" t="s">
        <v>1304</v>
      </c>
      <c r="SR83" s="1" t="s">
        <v>1260</v>
      </c>
      <c r="SS83" s="1" t="s">
        <v>1462</v>
      </c>
      <c r="ST83" s="1" t="s">
        <v>1305</v>
      </c>
      <c r="SU83" s="1" t="s">
        <v>1462</v>
      </c>
      <c r="SV83" s="1" t="s">
        <v>8774</v>
      </c>
      <c r="SW83" s="1" t="s">
        <v>8775</v>
      </c>
      <c r="SX83" s="1" t="s">
        <v>7987</v>
      </c>
      <c r="SY83" s="1" t="s">
        <v>233</v>
      </c>
      <c r="SZ83" s="1" t="s">
        <v>234</v>
      </c>
      <c r="TA83" s="1" t="s">
        <v>7988</v>
      </c>
      <c r="TB83" s="1" t="s">
        <v>8776</v>
      </c>
      <c r="TC83" s="1" t="s">
        <v>8040</v>
      </c>
      <c r="TD83" s="1" t="s">
        <v>8040</v>
      </c>
      <c r="TE83" s="1" t="s">
        <v>8777</v>
      </c>
      <c r="TF83" s="1" t="s">
        <v>8040</v>
      </c>
      <c r="TG83" s="1" t="s">
        <v>8778</v>
      </c>
      <c r="TI83" s="1" t="s">
        <v>7994</v>
      </c>
      <c r="TJ83" s="1" t="s">
        <v>8779</v>
      </c>
      <c r="TK83" s="1" t="s">
        <v>8779</v>
      </c>
      <c r="TL83" s="1" t="s">
        <v>53</v>
      </c>
      <c r="TM83" s="1" t="s">
        <v>8780</v>
      </c>
      <c r="TN83" s="1" t="s">
        <v>1462</v>
      </c>
      <c r="TQ83" s="1" t="s">
        <v>1306</v>
      </c>
      <c r="TR83" s="1" t="s">
        <v>8781</v>
      </c>
      <c r="TS83" s="1" t="s">
        <v>8782</v>
      </c>
      <c r="TT83" s="1" t="s">
        <v>7998</v>
      </c>
      <c r="TU83" s="1" t="s">
        <v>1462</v>
      </c>
      <c r="TV83" s="1" t="s">
        <v>8783</v>
      </c>
      <c r="TW83" s="1" t="s">
        <v>8001</v>
      </c>
      <c r="TX83" s="1" t="s">
        <v>8002</v>
      </c>
      <c r="TY83" s="1" t="s">
        <v>8784</v>
      </c>
      <c r="TZ83" s="1" t="s">
        <v>8785</v>
      </c>
      <c r="UA83" s="1" t="s">
        <v>8005</v>
      </c>
      <c r="UB83" s="1" t="s">
        <v>8006</v>
      </c>
      <c r="UC83" s="1" t="s">
        <v>7998</v>
      </c>
      <c r="UF83" s="1" t="s">
        <v>8786</v>
      </c>
      <c r="UG83" s="1" t="s">
        <v>1304</v>
      </c>
      <c r="UH83" s="1" t="s">
        <v>1260</v>
      </c>
      <c r="UI83" s="1" t="s">
        <v>1462</v>
      </c>
      <c r="UJ83" s="1" t="s">
        <v>1305</v>
      </c>
      <c r="UK83" s="1" t="s">
        <v>1462</v>
      </c>
      <c r="UL83" s="1" t="s">
        <v>8774</v>
      </c>
      <c r="UM83" s="1" t="s">
        <v>8775</v>
      </c>
      <c r="UN83" s="1" t="s">
        <v>7987</v>
      </c>
      <c r="UO83" s="1" t="s">
        <v>233</v>
      </c>
      <c r="UP83" s="1" t="s">
        <v>234</v>
      </c>
      <c r="UR83" s="1" t="s">
        <v>7988</v>
      </c>
      <c r="US83" s="1" t="s">
        <v>8776</v>
      </c>
      <c r="UT83" s="1" t="s">
        <v>8040</v>
      </c>
      <c r="UU83" s="1" t="s">
        <v>8009</v>
      </c>
      <c r="UV83" s="1" t="s">
        <v>8010</v>
      </c>
      <c r="UW83" s="1" t="s">
        <v>8032</v>
      </c>
      <c r="UX83" s="1" t="s">
        <v>8040</v>
      </c>
      <c r="UY83" s="1" t="s">
        <v>8777</v>
      </c>
      <c r="UZ83" s="1" t="s">
        <v>8040</v>
      </c>
      <c r="VA83" s="1" t="s">
        <v>8778</v>
      </c>
      <c r="VC83" s="1" t="s">
        <v>8779</v>
      </c>
      <c r="VD83" s="1" t="s">
        <v>8779</v>
      </c>
      <c r="VE83" s="1" t="s">
        <v>53</v>
      </c>
      <c r="VF83" s="1" t="s">
        <v>8780</v>
      </c>
      <c r="VG83" s="1" t="s">
        <v>1462</v>
      </c>
      <c r="VK83" s="1" t="s">
        <v>1306</v>
      </c>
      <c r="VL83" s="1" t="s">
        <v>8781</v>
      </c>
      <c r="VM83" s="1" t="s">
        <v>8782</v>
      </c>
      <c r="VN83" s="1" t="s">
        <v>7998</v>
      </c>
      <c r="VO83" s="1" t="s">
        <v>1462</v>
      </c>
      <c r="VP83" s="1" t="s">
        <v>8783</v>
      </c>
      <c r="VQ83" s="1" t="s">
        <v>8001</v>
      </c>
      <c r="WE83" s="1" t="s">
        <v>7994</v>
      </c>
      <c r="WF83" s="1" t="s">
        <v>8787</v>
      </c>
      <c r="WG83" s="1" t="s">
        <v>8788</v>
      </c>
      <c r="WH83" s="1" t="s">
        <v>1359</v>
      </c>
      <c r="WI83" s="1" t="s">
        <v>8013</v>
      </c>
      <c r="WJ83" s="1" t="s">
        <v>1462</v>
      </c>
      <c r="WU83" s="1" t="s">
        <v>8014</v>
      </c>
      <c r="WV83" s="1" t="s">
        <v>8789</v>
      </c>
      <c r="ACM83" s="1" t="s">
        <v>1304</v>
      </c>
      <c r="ACN83" s="1" t="s">
        <v>1260</v>
      </c>
      <c r="ACO83" s="1" t="s">
        <v>1462</v>
      </c>
      <c r="ACP83" s="1" t="s">
        <v>1305</v>
      </c>
      <c r="ACQ83" s="1" t="s">
        <v>1462</v>
      </c>
      <c r="ACR83" s="1" t="s">
        <v>8774</v>
      </c>
      <c r="ACS83" s="1" t="s">
        <v>8775</v>
      </c>
      <c r="ACT83" s="1" t="s">
        <v>7987</v>
      </c>
      <c r="ACU83" s="1" t="s">
        <v>233</v>
      </c>
      <c r="ACV83" s="1" t="s">
        <v>234</v>
      </c>
      <c r="ACW83" s="1" t="s">
        <v>7988</v>
      </c>
      <c r="ACX83" s="1" t="s">
        <v>8776</v>
      </c>
      <c r="ACY83" s="1" t="s">
        <v>8040</v>
      </c>
      <c r="ACZ83" s="1" t="s">
        <v>8040</v>
      </c>
      <c r="ADA83" s="1" t="s">
        <v>8777</v>
      </c>
      <c r="ADB83" s="1" t="s">
        <v>8040</v>
      </c>
      <c r="ADC83" s="1" t="s">
        <v>8778</v>
      </c>
      <c r="ADE83" s="1" t="s">
        <v>7994</v>
      </c>
      <c r="ADF83" s="1" t="s">
        <v>8779</v>
      </c>
      <c r="ADG83" s="1" t="s">
        <v>8779</v>
      </c>
      <c r="ADH83" s="1" t="s">
        <v>53</v>
      </c>
      <c r="ADI83" s="1" t="s">
        <v>8780</v>
      </c>
      <c r="ADJ83" s="1" t="s">
        <v>1462</v>
      </c>
      <c r="ADM83" s="1" t="s">
        <v>1306</v>
      </c>
      <c r="ADN83" s="1" t="s">
        <v>8781</v>
      </c>
      <c r="ADO83" s="1" t="s">
        <v>8782</v>
      </c>
      <c r="ADP83" s="1" t="s">
        <v>7998</v>
      </c>
      <c r="ADQ83" s="1" t="s">
        <v>1462</v>
      </c>
      <c r="ADR83" s="1" t="s">
        <v>8783</v>
      </c>
      <c r="ADS83" s="1" t="s">
        <v>8001</v>
      </c>
      <c r="ADT83" s="1" t="s">
        <v>8002</v>
      </c>
      <c r="ADU83" s="1" t="s">
        <v>8784</v>
      </c>
      <c r="ADV83" s="1" t="s">
        <v>8785</v>
      </c>
      <c r="ADW83" s="1" t="s">
        <v>8005</v>
      </c>
      <c r="ADX83" s="1" t="s">
        <v>8006</v>
      </c>
      <c r="ADY83" s="1" t="s">
        <v>7998</v>
      </c>
      <c r="AEB83" s="1" t="s">
        <v>8786</v>
      </c>
      <c r="AEC83" s="1" t="s">
        <v>1304</v>
      </c>
      <c r="AED83" s="1" t="s">
        <v>1260</v>
      </c>
      <c r="AEE83" s="1" t="s">
        <v>1462</v>
      </c>
      <c r="AEF83" s="1" t="s">
        <v>1305</v>
      </c>
      <c r="AEG83" s="1" t="s">
        <v>1462</v>
      </c>
      <c r="AEH83" s="1" t="s">
        <v>8774</v>
      </c>
      <c r="AEI83" s="1" t="s">
        <v>8775</v>
      </c>
      <c r="AEJ83" s="1" t="s">
        <v>7987</v>
      </c>
      <c r="AEK83" s="1" t="s">
        <v>233</v>
      </c>
      <c r="AEL83" s="1" t="s">
        <v>234</v>
      </c>
      <c r="AEN83" s="1" t="s">
        <v>7988</v>
      </c>
      <c r="AEO83" s="1" t="s">
        <v>8776</v>
      </c>
      <c r="AEP83" s="1" t="s">
        <v>8040</v>
      </c>
      <c r="AEQ83" s="1" t="s">
        <v>8009</v>
      </c>
      <c r="AER83" s="1" t="s">
        <v>8010</v>
      </c>
      <c r="AES83" s="1" t="s">
        <v>8032</v>
      </c>
      <c r="AET83" s="1" t="s">
        <v>8040</v>
      </c>
      <c r="AEU83" s="1" t="s">
        <v>8777</v>
      </c>
      <c r="AEV83" s="1" t="s">
        <v>8040</v>
      </c>
      <c r="AEW83" s="1" t="s">
        <v>8778</v>
      </c>
      <c r="AEY83" s="1" t="s">
        <v>8779</v>
      </c>
      <c r="AEZ83" s="1" t="s">
        <v>8779</v>
      </c>
      <c r="AFA83" s="1" t="s">
        <v>53</v>
      </c>
      <c r="AFB83" s="1" t="s">
        <v>8780</v>
      </c>
      <c r="AFC83" s="1" t="s">
        <v>1462</v>
      </c>
      <c r="AFG83" s="1" t="s">
        <v>1306</v>
      </c>
      <c r="AFH83" s="1" t="s">
        <v>8781</v>
      </c>
      <c r="AFI83" s="1" t="s">
        <v>8782</v>
      </c>
      <c r="AFJ83" s="1" t="s">
        <v>7998</v>
      </c>
      <c r="AFK83" s="1" t="s">
        <v>1462</v>
      </c>
      <c r="AFL83" s="1" t="s">
        <v>8783</v>
      </c>
      <c r="AFM83" s="1" t="s">
        <v>8001</v>
      </c>
      <c r="AGA83" s="1" t="s">
        <v>7994</v>
      </c>
      <c r="AGB83" s="1" t="s">
        <v>8787</v>
      </c>
      <c r="AGC83" s="1" t="s">
        <v>8788</v>
      </c>
      <c r="AGD83" s="1" t="s">
        <v>1359</v>
      </c>
      <c r="AGE83" s="1" t="s">
        <v>8013</v>
      </c>
      <c r="AGF83" s="1" t="s">
        <v>1462</v>
      </c>
      <c r="AGQ83" s="1" t="s">
        <v>8014</v>
      </c>
      <c r="AGR83" s="1" t="s">
        <v>8789</v>
      </c>
      <c r="AMI83" s="1" t="s">
        <v>1304</v>
      </c>
      <c r="AMJ83" s="1" t="s">
        <v>1260</v>
      </c>
      <c r="AMK83" s="1" t="s">
        <v>1462</v>
      </c>
      <c r="AML83" s="1" t="s">
        <v>1305</v>
      </c>
      <c r="AMM83" s="1" t="s">
        <v>1462</v>
      </c>
      <c r="AMN83" s="1" t="s">
        <v>8774</v>
      </c>
      <c r="AMO83" s="1" t="s">
        <v>8775</v>
      </c>
      <c r="AMP83" s="1" t="s">
        <v>7987</v>
      </c>
      <c r="AMQ83" s="1" t="s">
        <v>233</v>
      </c>
      <c r="AMR83" s="1" t="s">
        <v>234</v>
      </c>
      <c r="AMS83" s="1" t="s">
        <v>7988</v>
      </c>
      <c r="AMT83" s="1" t="s">
        <v>8776</v>
      </c>
      <c r="AMU83" s="1" t="s">
        <v>8040</v>
      </c>
      <c r="AMV83" s="1" t="s">
        <v>8040</v>
      </c>
      <c r="AMW83" s="1" t="s">
        <v>8777</v>
      </c>
      <c r="AMX83" s="1" t="s">
        <v>8040</v>
      </c>
      <c r="AMY83" s="1" t="s">
        <v>8778</v>
      </c>
      <c r="ANA83" s="1" t="s">
        <v>7994</v>
      </c>
      <c r="ANB83" s="1" t="s">
        <v>8779</v>
      </c>
      <c r="ANC83" s="1" t="s">
        <v>8779</v>
      </c>
      <c r="AND83" s="1" t="s">
        <v>53</v>
      </c>
      <c r="ANE83" s="1" t="s">
        <v>8780</v>
      </c>
      <c r="ANF83" s="1" t="s">
        <v>1462</v>
      </c>
      <c r="ANI83" s="1" t="s">
        <v>1306</v>
      </c>
      <c r="ANJ83" s="1" t="s">
        <v>8781</v>
      </c>
      <c r="ANK83" s="1" t="s">
        <v>8782</v>
      </c>
      <c r="ANL83" s="1" t="s">
        <v>7998</v>
      </c>
      <c r="ANM83" s="1" t="s">
        <v>1462</v>
      </c>
      <c r="ANN83" s="1" t="s">
        <v>8783</v>
      </c>
      <c r="ANO83" s="1" t="s">
        <v>8001</v>
      </c>
      <c r="ANP83" s="1" t="s">
        <v>8002</v>
      </c>
      <c r="ANQ83" s="1" t="s">
        <v>8784</v>
      </c>
      <c r="ANR83" s="1" t="s">
        <v>8785</v>
      </c>
      <c r="ANS83" s="1" t="s">
        <v>8005</v>
      </c>
      <c r="ANT83" s="1" t="s">
        <v>8006</v>
      </c>
      <c r="ANU83" s="1" t="s">
        <v>7998</v>
      </c>
      <c r="ANX83" s="1" t="s">
        <v>8786</v>
      </c>
      <c r="ANY83" s="1" t="s">
        <v>1304</v>
      </c>
      <c r="ANZ83" s="1" t="s">
        <v>1260</v>
      </c>
      <c r="AOA83" s="1" t="s">
        <v>1462</v>
      </c>
      <c r="AOB83" s="1" t="s">
        <v>1305</v>
      </c>
      <c r="AOC83" s="1" t="s">
        <v>1462</v>
      </c>
      <c r="AOD83" s="1" t="s">
        <v>8774</v>
      </c>
      <c r="AOE83" s="1" t="s">
        <v>8775</v>
      </c>
      <c r="AOF83" s="1" t="s">
        <v>7987</v>
      </c>
      <c r="AOG83" s="1" t="s">
        <v>233</v>
      </c>
      <c r="AOH83" s="1" t="s">
        <v>234</v>
      </c>
      <c r="AOJ83" s="1" t="s">
        <v>7988</v>
      </c>
      <c r="AOK83" s="1" t="s">
        <v>8776</v>
      </c>
      <c r="AOL83" s="1" t="s">
        <v>8040</v>
      </c>
      <c r="AOM83" s="1" t="s">
        <v>8009</v>
      </c>
      <c r="AON83" s="1" t="s">
        <v>8010</v>
      </c>
      <c r="AOO83" s="1" t="s">
        <v>8032</v>
      </c>
      <c r="AOP83" s="1" t="s">
        <v>8040</v>
      </c>
      <c r="AOQ83" s="1" t="s">
        <v>8777</v>
      </c>
      <c r="AOR83" s="1" t="s">
        <v>8040</v>
      </c>
      <c r="AOS83" s="1" t="s">
        <v>8778</v>
      </c>
      <c r="AOU83" s="1" t="s">
        <v>8779</v>
      </c>
      <c r="AOV83" s="1" t="s">
        <v>8779</v>
      </c>
      <c r="AOW83" s="1" t="s">
        <v>53</v>
      </c>
      <c r="AOX83" s="1" t="s">
        <v>8780</v>
      </c>
      <c r="AOY83" s="1" t="s">
        <v>1462</v>
      </c>
      <c r="APC83" s="1" t="s">
        <v>1306</v>
      </c>
      <c r="APD83" s="1" t="s">
        <v>8781</v>
      </c>
      <c r="APE83" s="1" t="s">
        <v>8782</v>
      </c>
      <c r="APF83" s="1" t="s">
        <v>7998</v>
      </c>
      <c r="APG83" s="1" t="s">
        <v>1462</v>
      </c>
      <c r="APH83" s="1" t="s">
        <v>8783</v>
      </c>
      <c r="API83" s="1" t="s">
        <v>8001</v>
      </c>
      <c r="APW83" s="1" t="s">
        <v>7994</v>
      </c>
      <c r="APX83" s="1" t="s">
        <v>8787</v>
      </c>
      <c r="APY83" s="1" t="s">
        <v>8788</v>
      </c>
      <c r="APZ83" s="1" t="s">
        <v>1359</v>
      </c>
      <c r="AQA83" s="1" t="s">
        <v>8013</v>
      </c>
      <c r="AQB83" s="1" t="s">
        <v>1462</v>
      </c>
      <c r="AQM83" s="1" t="s">
        <v>8014</v>
      </c>
      <c r="AQN83" s="1" t="s">
        <v>8789</v>
      </c>
      <c r="AWE83" s="1" t="s">
        <v>1304</v>
      </c>
      <c r="AWF83" s="1" t="s">
        <v>1260</v>
      </c>
      <c r="AWG83" s="1" t="s">
        <v>1462</v>
      </c>
      <c r="AWH83" s="1" t="s">
        <v>1305</v>
      </c>
      <c r="AWI83" s="1" t="s">
        <v>1462</v>
      </c>
      <c r="AWJ83" s="1" t="s">
        <v>8774</v>
      </c>
      <c r="AWK83" s="1" t="s">
        <v>8775</v>
      </c>
      <c r="AWL83" s="1" t="s">
        <v>7987</v>
      </c>
      <c r="AWM83" s="1" t="s">
        <v>233</v>
      </c>
      <c r="AWN83" s="1" t="s">
        <v>234</v>
      </c>
      <c r="AWO83" s="1" t="s">
        <v>7988</v>
      </c>
      <c r="AWP83" s="1" t="s">
        <v>8776</v>
      </c>
      <c r="AWQ83" s="1" t="s">
        <v>8040</v>
      </c>
      <c r="AWR83" s="1" t="s">
        <v>8040</v>
      </c>
      <c r="AWS83" s="1" t="s">
        <v>8777</v>
      </c>
      <c r="AWT83" s="1" t="s">
        <v>8040</v>
      </c>
      <c r="AWU83" s="1" t="s">
        <v>8778</v>
      </c>
      <c r="AWW83" s="1" t="s">
        <v>7994</v>
      </c>
      <c r="AWX83" s="1" t="s">
        <v>8779</v>
      </c>
      <c r="AWY83" s="1" t="s">
        <v>8779</v>
      </c>
      <c r="AWZ83" s="1" t="s">
        <v>53</v>
      </c>
      <c r="AXA83" s="1" t="s">
        <v>8780</v>
      </c>
      <c r="AXB83" s="1" t="s">
        <v>1462</v>
      </c>
      <c r="AXE83" s="1" t="s">
        <v>1306</v>
      </c>
      <c r="AXF83" s="1" t="s">
        <v>8781</v>
      </c>
      <c r="AXG83" s="1" t="s">
        <v>8782</v>
      </c>
      <c r="AXH83" s="1" t="s">
        <v>7998</v>
      </c>
      <c r="AXI83" s="1" t="s">
        <v>1462</v>
      </c>
      <c r="AXJ83" s="1" t="s">
        <v>8783</v>
      </c>
      <c r="AXK83" s="1" t="s">
        <v>8001</v>
      </c>
      <c r="AXL83" s="1" t="s">
        <v>8002</v>
      </c>
      <c r="AXM83" s="1" t="s">
        <v>8784</v>
      </c>
      <c r="AXN83" s="1" t="s">
        <v>8785</v>
      </c>
      <c r="AXO83" s="1" t="s">
        <v>8005</v>
      </c>
      <c r="AXP83" s="1" t="s">
        <v>8006</v>
      </c>
      <c r="AXQ83" s="1" t="s">
        <v>7998</v>
      </c>
      <c r="AXT83" s="1" t="s">
        <v>8786</v>
      </c>
      <c r="AXU83" s="1" t="s">
        <v>1304</v>
      </c>
      <c r="AXV83" s="1" t="s">
        <v>1260</v>
      </c>
      <c r="AXW83" s="1" t="s">
        <v>1462</v>
      </c>
      <c r="AXX83" s="1" t="s">
        <v>1305</v>
      </c>
      <c r="AXY83" s="1" t="s">
        <v>1462</v>
      </c>
      <c r="AXZ83" s="1" t="s">
        <v>8774</v>
      </c>
      <c r="AYA83" s="1" t="s">
        <v>8775</v>
      </c>
      <c r="AYB83" s="1" t="s">
        <v>7987</v>
      </c>
      <c r="AYC83" s="1" t="s">
        <v>233</v>
      </c>
      <c r="AYD83" s="1" t="s">
        <v>234</v>
      </c>
      <c r="AYF83" s="1" t="s">
        <v>7988</v>
      </c>
      <c r="AYG83" s="1" t="s">
        <v>8776</v>
      </c>
      <c r="AYH83" s="1" t="s">
        <v>8040</v>
      </c>
      <c r="AYI83" s="1" t="s">
        <v>8009</v>
      </c>
      <c r="AYJ83" s="1" t="s">
        <v>8010</v>
      </c>
      <c r="AYK83" s="1" t="s">
        <v>8032</v>
      </c>
      <c r="AYL83" s="1" t="s">
        <v>8040</v>
      </c>
      <c r="AYM83" s="1" t="s">
        <v>8777</v>
      </c>
      <c r="AYN83" s="1" t="s">
        <v>8040</v>
      </c>
      <c r="AYO83" s="1" t="s">
        <v>8778</v>
      </c>
      <c r="AYQ83" s="1" t="s">
        <v>8779</v>
      </c>
      <c r="AYR83" s="1" t="s">
        <v>8779</v>
      </c>
      <c r="AYS83" s="1" t="s">
        <v>53</v>
      </c>
      <c r="AYT83" s="1" t="s">
        <v>8780</v>
      </c>
      <c r="AYU83" s="1" t="s">
        <v>1462</v>
      </c>
      <c r="AYY83" s="1" t="s">
        <v>1306</v>
      </c>
      <c r="AYZ83" s="1" t="s">
        <v>8781</v>
      </c>
      <c r="AZA83" s="1" t="s">
        <v>8782</v>
      </c>
      <c r="AZB83" s="1" t="s">
        <v>7998</v>
      </c>
      <c r="AZC83" s="1" t="s">
        <v>1462</v>
      </c>
      <c r="AZD83" s="1" t="s">
        <v>8783</v>
      </c>
      <c r="AZE83" s="1" t="s">
        <v>8001</v>
      </c>
      <c r="AZS83" s="1" t="s">
        <v>7994</v>
      </c>
      <c r="AZT83" s="1" t="s">
        <v>8787</v>
      </c>
      <c r="AZU83" s="1" t="s">
        <v>8788</v>
      </c>
      <c r="AZV83" s="1" t="s">
        <v>1359</v>
      </c>
      <c r="AZW83" s="1" t="s">
        <v>8013</v>
      </c>
      <c r="AZX83" s="1" t="s">
        <v>1462</v>
      </c>
      <c r="BAI83" s="1" t="s">
        <v>8014</v>
      </c>
      <c r="BAJ83" s="1" t="s">
        <v>8789</v>
      </c>
      <c r="BGA83" s="1" t="s">
        <v>1304</v>
      </c>
      <c r="BGB83" s="1" t="s">
        <v>1260</v>
      </c>
      <c r="BGC83" s="1" t="s">
        <v>1462</v>
      </c>
      <c r="BGD83" s="1" t="s">
        <v>1305</v>
      </c>
      <c r="BGE83" s="1" t="s">
        <v>1462</v>
      </c>
      <c r="BGF83" s="1" t="s">
        <v>8774</v>
      </c>
      <c r="BGG83" s="1" t="s">
        <v>8775</v>
      </c>
      <c r="BGH83" s="1" t="s">
        <v>7987</v>
      </c>
      <c r="BGI83" s="1" t="s">
        <v>233</v>
      </c>
      <c r="BGJ83" s="1" t="s">
        <v>234</v>
      </c>
      <c r="BGK83" s="1" t="s">
        <v>7988</v>
      </c>
      <c r="BGL83" s="1" t="s">
        <v>8776</v>
      </c>
      <c r="BGM83" s="1" t="s">
        <v>8040</v>
      </c>
      <c r="BGN83" s="1" t="s">
        <v>8040</v>
      </c>
      <c r="BGO83" s="1" t="s">
        <v>8777</v>
      </c>
      <c r="BGP83" s="1" t="s">
        <v>8040</v>
      </c>
      <c r="BGQ83" s="1" t="s">
        <v>8778</v>
      </c>
      <c r="BGS83" s="1" t="s">
        <v>7994</v>
      </c>
      <c r="BGT83" s="1" t="s">
        <v>8779</v>
      </c>
      <c r="BGU83" s="1" t="s">
        <v>8779</v>
      </c>
      <c r="BGV83" s="1" t="s">
        <v>53</v>
      </c>
      <c r="BGW83" s="1" t="s">
        <v>8780</v>
      </c>
      <c r="BGX83" s="1" t="s">
        <v>1462</v>
      </c>
      <c r="BHA83" s="1" t="s">
        <v>1306</v>
      </c>
      <c r="BHB83" s="1" t="s">
        <v>8781</v>
      </c>
      <c r="BHC83" s="1" t="s">
        <v>8782</v>
      </c>
      <c r="BHD83" s="1" t="s">
        <v>7998</v>
      </c>
      <c r="BHE83" s="1" t="s">
        <v>1462</v>
      </c>
      <c r="BHF83" s="1" t="s">
        <v>8783</v>
      </c>
      <c r="BHG83" s="1" t="s">
        <v>8001</v>
      </c>
      <c r="BHH83" s="1" t="s">
        <v>8002</v>
      </c>
      <c r="BHI83" s="1" t="s">
        <v>8784</v>
      </c>
      <c r="BHJ83" s="1" t="s">
        <v>8785</v>
      </c>
      <c r="BHK83" s="1" t="s">
        <v>8005</v>
      </c>
      <c r="BHL83" s="1" t="s">
        <v>8006</v>
      </c>
      <c r="BHM83" s="1" t="s">
        <v>7998</v>
      </c>
      <c r="BHP83" s="1" t="s">
        <v>8786</v>
      </c>
      <c r="BHQ83" s="1" t="s">
        <v>1304</v>
      </c>
      <c r="BHR83" s="1" t="s">
        <v>1260</v>
      </c>
      <c r="BHS83" s="1" t="s">
        <v>1462</v>
      </c>
      <c r="BHT83" s="1" t="s">
        <v>1305</v>
      </c>
      <c r="BHU83" s="1" t="s">
        <v>1462</v>
      </c>
      <c r="BHV83" s="1" t="s">
        <v>8774</v>
      </c>
      <c r="BHW83" s="1" t="s">
        <v>8775</v>
      </c>
      <c r="BHX83" s="1" t="s">
        <v>7987</v>
      </c>
      <c r="BHY83" s="1" t="s">
        <v>233</v>
      </c>
      <c r="BHZ83" s="1" t="s">
        <v>234</v>
      </c>
      <c r="BIB83" s="1" t="s">
        <v>7988</v>
      </c>
      <c r="BIC83" s="1" t="s">
        <v>8776</v>
      </c>
      <c r="BID83" s="1" t="s">
        <v>8040</v>
      </c>
      <c r="BIE83" s="1" t="s">
        <v>8009</v>
      </c>
      <c r="BIF83" s="1" t="s">
        <v>8010</v>
      </c>
      <c r="BIG83" s="1" t="s">
        <v>8032</v>
      </c>
      <c r="BIH83" s="1" t="s">
        <v>8040</v>
      </c>
      <c r="BII83" s="1" t="s">
        <v>8777</v>
      </c>
      <c r="BIJ83" s="1" t="s">
        <v>8040</v>
      </c>
      <c r="BIK83" s="1" t="s">
        <v>8778</v>
      </c>
      <c r="BIM83" s="1" t="s">
        <v>8779</v>
      </c>
      <c r="BIN83" s="1" t="s">
        <v>8779</v>
      </c>
      <c r="BIO83" s="1" t="s">
        <v>53</v>
      </c>
      <c r="BIP83" s="1" t="s">
        <v>8780</v>
      </c>
      <c r="BIQ83" s="1" t="s">
        <v>1462</v>
      </c>
      <c r="BIU83" s="1" t="s">
        <v>1306</v>
      </c>
      <c r="BIV83" s="1" t="s">
        <v>8781</v>
      </c>
      <c r="BIW83" s="1" t="s">
        <v>8782</v>
      </c>
      <c r="BIX83" s="1" t="s">
        <v>7998</v>
      </c>
      <c r="BIY83" s="1" t="s">
        <v>1462</v>
      </c>
      <c r="BIZ83" s="1" t="s">
        <v>8783</v>
      </c>
      <c r="BJA83" s="1" t="s">
        <v>8001</v>
      </c>
      <c r="BJO83" s="1" t="s">
        <v>7994</v>
      </c>
      <c r="BJP83" s="1" t="s">
        <v>8787</v>
      </c>
      <c r="BJQ83" s="1" t="s">
        <v>8788</v>
      </c>
      <c r="BJR83" s="1" t="s">
        <v>1359</v>
      </c>
      <c r="BJS83" s="1" t="s">
        <v>8013</v>
      </c>
      <c r="BJT83" s="1" t="s">
        <v>1462</v>
      </c>
      <c r="BKE83" s="1" t="s">
        <v>8014</v>
      </c>
      <c r="BKF83" s="1" t="s">
        <v>8789</v>
      </c>
      <c r="BPW83" s="1" t="s">
        <v>1304</v>
      </c>
      <c r="BPX83" s="1" t="s">
        <v>1260</v>
      </c>
      <c r="BPY83" s="1" t="s">
        <v>1462</v>
      </c>
      <c r="BPZ83" s="1" t="s">
        <v>1305</v>
      </c>
      <c r="BQA83" s="1" t="s">
        <v>1462</v>
      </c>
      <c r="BQB83" s="1" t="s">
        <v>8774</v>
      </c>
      <c r="BQC83" s="1" t="s">
        <v>8775</v>
      </c>
      <c r="BQD83" s="1" t="s">
        <v>7987</v>
      </c>
      <c r="BQE83" s="1" t="s">
        <v>233</v>
      </c>
      <c r="BQF83" s="1" t="s">
        <v>234</v>
      </c>
      <c r="BQG83" s="1" t="s">
        <v>7988</v>
      </c>
      <c r="BQH83" s="1" t="s">
        <v>8776</v>
      </c>
      <c r="BQI83" s="1" t="s">
        <v>8040</v>
      </c>
      <c r="BQJ83" s="1" t="s">
        <v>8040</v>
      </c>
      <c r="BQK83" s="1" t="s">
        <v>8777</v>
      </c>
      <c r="BQL83" s="1" t="s">
        <v>8040</v>
      </c>
      <c r="BQM83" s="1" t="s">
        <v>8778</v>
      </c>
      <c r="BQO83" s="1" t="s">
        <v>7994</v>
      </c>
      <c r="BQP83" s="1" t="s">
        <v>8779</v>
      </c>
      <c r="BQQ83" s="1" t="s">
        <v>8779</v>
      </c>
      <c r="BQR83" s="1" t="s">
        <v>53</v>
      </c>
      <c r="BQS83" s="1" t="s">
        <v>8780</v>
      </c>
      <c r="BQT83" s="1" t="s">
        <v>1462</v>
      </c>
      <c r="BQW83" s="1" t="s">
        <v>1306</v>
      </c>
      <c r="BQX83" s="1" t="s">
        <v>8781</v>
      </c>
      <c r="BQY83" s="1" t="s">
        <v>8782</v>
      </c>
      <c r="BQZ83" s="1" t="s">
        <v>7998</v>
      </c>
      <c r="BRA83" s="1" t="s">
        <v>1462</v>
      </c>
      <c r="BRB83" s="1" t="s">
        <v>8783</v>
      </c>
      <c r="BRC83" s="1" t="s">
        <v>8001</v>
      </c>
      <c r="BRD83" s="1" t="s">
        <v>8002</v>
      </c>
      <c r="BRE83" s="1" t="s">
        <v>8784</v>
      </c>
      <c r="BRF83" s="1" t="s">
        <v>8785</v>
      </c>
      <c r="BRG83" s="1" t="s">
        <v>8005</v>
      </c>
      <c r="BRH83" s="1" t="s">
        <v>8006</v>
      </c>
      <c r="BRI83" s="1" t="s">
        <v>7998</v>
      </c>
      <c r="BRL83" s="1" t="s">
        <v>8786</v>
      </c>
      <c r="BRM83" s="1" t="s">
        <v>1304</v>
      </c>
      <c r="BRN83" s="1" t="s">
        <v>1260</v>
      </c>
      <c r="BRO83" s="1" t="s">
        <v>1462</v>
      </c>
      <c r="BRP83" s="1" t="s">
        <v>1305</v>
      </c>
      <c r="BRQ83" s="1" t="s">
        <v>1462</v>
      </c>
      <c r="BRR83" s="1" t="s">
        <v>8774</v>
      </c>
      <c r="BRS83" s="1" t="s">
        <v>8775</v>
      </c>
      <c r="BRT83" s="1" t="s">
        <v>7987</v>
      </c>
      <c r="BRU83" s="1" t="s">
        <v>233</v>
      </c>
      <c r="BRV83" s="1" t="s">
        <v>234</v>
      </c>
      <c r="BRX83" s="1" t="s">
        <v>7988</v>
      </c>
      <c r="BRY83" s="1" t="s">
        <v>8776</v>
      </c>
      <c r="BRZ83" s="1" t="s">
        <v>8040</v>
      </c>
      <c r="BSA83" s="1" t="s">
        <v>8009</v>
      </c>
      <c r="BSB83" s="1" t="s">
        <v>8010</v>
      </c>
      <c r="BSC83" s="1" t="s">
        <v>8032</v>
      </c>
      <c r="BSD83" s="1" t="s">
        <v>8040</v>
      </c>
      <c r="BSE83" s="1" t="s">
        <v>8777</v>
      </c>
      <c r="BSF83" s="1" t="s">
        <v>8040</v>
      </c>
      <c r="BSG83" s="1" t="s">
        <v>8778</v>
      </c>
      <c r="BSI83" s="1" t="s">
        <v>8779</v>
      </c>
      <c r="BSJ83" s="1" t="s">
        <v>8779</v>
      </c>
      <c r="BSK83" s="1" t="s">
        <v>53</v>
      </c>
      <c r="BSL83" s="1" t="s">
        <v>8780</v>
      </c>
      <c r="BSM83" s="1" t="s">
        <v>1462</v>
      </c>
      <c r="BSQ83" s="1" t="s">
        <v>1306</v>
      </c>
      <c r="BSR83" s="1" t="s">
        <v>8781</v>
      </c>
      <c r="BSS83" s="1" t="s">
        <v>8782</v>
      </c>
      <c r="BST83" s="1" t="s">
        <v>7998</v>
      </c>
      <c r="BSU83" s="1" t="s">
        <v>1462</v>
      </c>
      <c r="BSV83" s="1" t="s">
        <v>8783</v>
      </c>
      <c r="BSW83" s="1" t="s">
        <v>8001</v>
      </c>
      <c r="BTK83" s="1" t="s">
        <v>7994</v>
      </c>
      <c r="BTL83" s="1" t="s">
        <v>8787</v>
      </c>
      <c r="BTM83" s="1" t="s">
        <v>8788</v>
      </c>
      <c r="BTN83" s="1" t="s">
        <v>1359</v>
      </c>
      <c r="BTO83" s="1" t="s">
        <v>8013</v>
      </c>
      <c r="BTP83" s="1" t="s">
        <v>1462</v>
      </c>
      <c r="BUA83" s="1" t="s">
        <v>8014</v>
      </c>
      <c r="BUB83" s="1" t="s">
        <v>8789</v>
      </c>
      <c r="BZS83" s="1" t="s">
        <v>1304</v>
      </c>
      <c r="BZT83" s="1" t="s">
        <v>1260</v>
      </c>
      <c r="BZU83" s="1" t="s">
        <v>1462</v>
      </c>
      <c r="BZV83" s="1" t="s">
        <v>1305</v>
      </c>
      <c r="BZW83" s="1" t="s">
        <v>1462</v>
      </c>
      <c r="BZX83" s="1" t="s">
        <v>8774</v>
      </c>
      <c r="BZY83" s="1" t="s">
        <v>8775</v>
      </c>
      <c r="BZZ83" s="1" t="s">
        <v>7987</v>
      </c>
      <c r="CAA83" s="1" t="s">
        <v>233</v>
      </c>
      <c r="CAB83" s="1" t="s">
        <v>234</v>
      </c>
      <c r="CAC83" s="1" t="s">
        <v>7988</v>
      </c>
      <c r="CAD83" s="1" t="s">
        <v>8776</v>
      </c>
      <c r="CAE83" s="1" t="s">
        <v>8040</v>
      </c>
      <c r="CAF83" s="1" t="s">
        <v>8040</v>
      </c>
      <c r="CAG83" s="1" t="s">
        <v>8777</v>
      </c>
      <c r="CAH83" s="1" t="s">
        <v>8040</v>
      </c>
      <c r="CAI83" s="1" t="s">
        <v>8778</v>
      </c>
      <c r="CAK83" s="1" t="s">
        <v>7994</v>
      </c>
      <c r="CAL83" s="1" t="s">
        <v>8779</v>
      </c>
      <c r="CAM83" s="1" t="s">
        <v>8779</v>
      </c>
      <c r="CAN83" s="1" t="s">
        <v>53</v>
      </c>
      <c r="CAO83" s="1" t="s">
        <v>8780</v>
      </c>
      <c r="CAP83" s="1" t="s">
        <v>1462</v>
      </c>
      <c r="CAS83" s="1" t="s">
        <v>1306</v>
      </c>
      <c r="CAT83" s="1" t="s">
        <v>8781</v>
      </c>
      <c r="CAU83" s="1" t="s">
        <v>8782</v>
      </c>
      <c r="CAV83" s="1" t="s">
        <v>7998</v>
      </c>
      <c r="CAW83" s="1" t="s">
        <v>1462</v>
      </c>
      <c r="CAX83" s="1" t="s">
        <v>8783</v>
      </c>
      <c r="CAY83" s="1" t="s">
        <v>8001</v>
      </c>
      <c r="CAZ83" s="1" t="s">
        <v>8002</v>
      </c>
      <c r="CBA83" s="1" t="s">
        <v>8784</v>
      </c>
      <c r="CBB83" s="1" t="s">
        <v>8785</v>
      </c>
      <c r="CBC83" s="1" t="s">
        <v>8005</v>
      </c>
      <c r="CBD83" s="1" t="s">
        <v>8006</v>
      </c>
      <c r="CBE83" s="1" t="s">
        <v>7998</v>
      </c>
      <c r="CBH83" s="1" t="s">
        <v>8786</v>
      </c>
      <c r="CBI83" s="1" t="s">
        <v>1304</v>
      </c>
      <c r="CBJ83" s="1" t="s">
        <v>1260</v>
      </c>
      <c r="CBK83" s="1" t="s">
        <v>1462</v>
      </c>
      <c r="CBL83" s="1" t="s">
        <v>1305</v>
      </c>
      <c r="CBM83" s="1" t="s">
        <v>1462</v>
      </c>
      <c r="CBN83" s="1" t="s">
        <v>8774</v>
      </c>
      <c r="CBO83" s="1" t="s">
        <v>8775</v>
      </c>
      <c r="CBP83" s="1" t="s">
        <v>7987</v>
      </c>
      <c r="CBQ83" s="1" t="s">
        <v>233</v>
      </c>
      <c r="CBR83" s="1" t="s">
        <v>234</v>
      </c>
      <c r="CBT83" s="1" t="s">
        <v>7988</v>
      </c>
      <c r="CBU83" s="1" t="s">
        <v>8776</v>
      </c>
      <c r="CBV83" s="1" t="s">
        <v>8040</v>
      </c>
      <c r="CBW83" s="1" t="s">
        <v>8009</v>
      </c>
      <c r="CBX83" s="1" t="s">
        <v>8010</v>
      </c>
      <c r="CBY83" s="1" t="s">
        <v>8032</v>
      </c>
      <c r="CBZ83" s="1" t="s">
        <v>8040</v>
      </c>
      <c r="CCA83" s="1" t="s">
        <v>8777</v>
      </c>
      <c r="CCB83" s="1" t="s">
        <v>8040</v>
      </c>
      <c r="CCC83" s="1" t="s">
        <v>8778</v>
      </c>
      <c r="CCE83" s="1" t="s">
        <v>8779</v>
      </c>
      <c r="CCF83" s="1" t="s">
        <v>8779</v>
      </c>
      <c r="CCG83" s="1" t="s">
        <v>53</v>
      </c>
      <c r="CCH83" s="1" t="s">
        <v>8780</v>
      </c>
      <c r="CCI83" s="1" t="s">
        <v>1462</v>
      </c>
      <c r="CCM83" s="1" t="s">
        <v>1306</v>
      </c>
      <c r="CCN83" s="1" t="s">
        <v>8781</v>
      </c>
      <c r="CCO83" s="1" t="s">
        <v>8782</v>
      </c>
      <c r="CCP83" s="1" t="s">
        <v>7998</v>
      </c>
      <c r="CCQ83" s="1" t="s">
        <v>1462</v>
      </c>
      <c r="CCR83" s="1" t="s">
        <v>8783</v>
      </c>
      <c r="CCS83" s="1" t="s">
        <v>8001</v>
      </c>
      <c r="CDG83" s="1" t="s">
        <v>7994</v>
      </c>
      <c r="CDH83" s="1" t="s">
        <v>8787</v>
      </c>
      <c r="CDI83" s="1" t="s">
        <v>8788</v>
      </c>
      <c r="CDJ83" s="1" t="s">
        <v>1359</v>
      </c>
      <c r="CDK83" s="1" t="s">
        <v>8013</v>
      </c>
      <c r="CDL83" s="1" t="s">
        <v>1462</v>
      </c>
      <c r="CDW83" s="1" t="s">
        <v>8014</v>
      </c>
      <c r="CDX83" s="1" t="s">
        <v>8789</v>
      </c>
      <c r="CJO83" s="1" t="s">
        <v>1304</v>
      </c>
      <c r="CJP83" s="1" t="s">
        <v>1260</v>
      </c>
      <c r="CJQ83" s="1" t="s">
        <v>1462</v>
      </c>
      <c r="CJR83" s="1" t="s">
        <v>1305</v>
      </c>
      <c r="CJS83" s="1" t="s">
        <v>1462</v>
      </c>
      <c r="CJT83" s="1" t="s">
        <v>8774</v>
      </c>
      <c r="CJU83" s="1" t="s">
        <v>8775</v>
      </c>
      <c r="CJV83" s="1" t="s">
        <v>7987</v>
      </c>
      <c r="CJW83" s="1" t="s">
        <v>233</v>
      </c>
      <c r="CJX83" s="1" t="s">
        <v>234</v>
      </c>
      <c r="CJY83" s="1" t="s">
        <v>7988</v>
      </c>
      <c r="CJZ83" s="1" t="s">
        <v>8776</v>
      </c>
      <c r="CKA83" s="1" t="s">
        <v>8040</v>
      </c>
      <c r="CKB83" s="1" t="s">
        <v>8040</v>
      </c>
      <c r="CKC83" s="1" t="s">
        <v>8777</v>
      </c>
      <c r="CKD83" s="1" t="s">
        <v>8040</v>
      </c>
      <c r="CKE83" s="1" t="s">
        <v>8778</v>
      </c>
      <c r="CKG83" s="1" t="s">
        <v>7994</v>
      </c>
      <c r="CKH83" s="1" t="s">
        <v>8779</v>
      </c>
      <c r="CKI83" s="1" t="s">
        <v>8779</v>
      </c>
      <c r="CKJ83" s="1" t="s">
        <v>53</v>
      </c>
      <c r="CKK83" s="1" t="s">
        <v>8780</v>
      </c>
      <c r="CKL83" s="1" t="s">
        <v>1462</v>
      </c>
      <c r="CKO83" s="1" t="s">
        <v>1306</v>
      </c>
      <c r="CKP83" s="1" t="s">
        <v>8781</v>
      </c>
      <c r="CKQ83" s="1" t="s">
        <v>8782</v>
      </c>
      <c r="CKR83" s="1" t="s">
        <v>7998</v>
      </c>
      <c r="CKS83" s="1" t="s">
        <v>1462</v>
      </c>
      <c r="CKT83" s="1" t="s">
        <v>8783</v>
      </c>
      <c r="CKU83" s="1" t="s">
        <v>8001</v>
      </c>
      <c r="CKV83" s="1" t="s">
        <v>8002</v>
      </c>
      <c r="CKW83" s="1" t="s">
        <v>8784</v>
      </c>
      <c r="CKX83" s="1" t="s">
        <v>8785</v>
      </c>
      <c r="CKY83" s="1" t="s">
        <v>8005</v>
      </c>
      <c r="CKZ83" s="1" t="s">
        <v>8006</v>
      </c>
      <c r="CLA83" s="1" t="s">
        <v>7998</v>
      </c>
      <c r="CLD83" s="1" t="s">
        <v>8786</v>
      </c>
      <c r="CLE83" s="1" t="s">
        <v>1304</v>
      </c>
      <c r="CLF83" s="1" t="s">
        <v>1260</v>
      </c>
      <c r="CLG83" s="1" t="s">
        <v>1462</v>
      </c>
      <c r="CLH83" s="1" t="s">
        <v>1305</v>
      </c>
      <c r="CLI83" s="1" t="s">
        <v>1462</v>
      </c>
      <c r="CLJ83" s="1" t="s">
        <v>8774</v>
      </c>
      <c r="CLK83" s="1" t="s">
        <v>8775</v>
      </c>
      <c r="CLL83" s="1" t="s">
        <v>7987</v>
      </c>
      <c r="CLM83" s="1" t="s">
        <v>233</v>
      </c>
      <c r="CLN83" s="1" t="s">
        <v>234</v>
      </c>
      <c r="CLP83" s="1" t="s">
        <v>7988</v>
      </c>
      <c r="CLQ83" s="1" t="s">
        <v>8776</v>
      </c>
      <c r="CLR83" s="1" t="s">
        <v>8040</v>
      </c>
      <c r="CLS83" s="1" t="s">
        <v>8009</v>
      </c>
      <c r="CLT83" s="1" t="s">
        <v>8010</v>
      </c>
      <c r="CLU83" s="1" t="s">
        <v>8032</v>
      </c>
      <c r="CLV83" s="1" t="s">
        <v>8040</v>
      </c>
      <c r="CLW83" s="1" t="s">
        <v>8777</v>
      </c>
      <c r="CLX83" s="1" t="s">
        <v>8040</v>
      </c>
      <c r="CLY83" s="1" t="s">
        <v>8778</v>
      </c>
      <c r="CMA83" s="1" t="s">
        <v>8779</v>
      </c>
      <c r="CMB83" s="1" t="s">
        <v>8779</v>
      </c>
      <c r="CMC83" s="1" t="s">
        <v>53</v>
      </c>
      <c r="CMD83" s="1" t="s">
        <v>8780</v>
      </c>
      <c r="CME83" s="1" t="s">
        <v>1462</v>
      </c>
      <c r="CMI83" s="1" t="s">
        <v>1306</v>
      </c>
      <c r="CMJ83" s="1" t="s">
        <v>8781</v>
      </c>
      <c r="CMK83" s="1" t="s">
        <v>8782</v>
      </c>
      <c r="CML83" s="1" t="s">
        <v>7998</v>
      </c>
      <c r="CMM83" s="1" t="s">
        <v>1462</v>
      </c>
      <c r="CMN83" s="1" t="s">
        <v>8783</v>
      </c>
      <c r="CMO83" s="1" t="s">
        <v>8001</v>
      </c>
      <c r="CNC83" s="1" t="s">
        <v>7994</v>
      </c>
      <c r="CND83" s="1" t="s">
        <v>8787</v>
      </c>
      <c r="CNE83" s="1" t="s">
        <v>8788</v>
      </c>
      <c r="CNF83" s="1" t="s">
        <v>1359</v>
      </c>
      <c r="CNG83" s="1" t="s">
        <v>8013</v>
      </c>
      <c r="CNH83" s="1" t="s">
        <v>1462</v>
      </c>
      <c r="CNS83" s="1" t="s">
        <v>8014</v>
      </c>
      <c r="CNT83" s="1" t="s">
        <v>8789</v>
      </c>
      <c r="CTK83" s="1" t="s">
        <v>1304</v>
      </c>
      <c r="CTL83" s="1" t="s">
        <v>1260</v>
      </c>
      <c r="CTM83" s="1" t="s">
        <v>1462</v>
      </c>
      <c r="CTN83" s="1" t="s">
        <v>1305</v>
      </c>
      <c r="CTO83" s="1" t="s">
        <v>1462</v>
      </c>
      <c r="CTP83" s="1" t="s">
        <v>8774</v>
      </c>
      <c r="CTQ83" s="1" t="s">
        <v>8775</v>
      </c>
      <c r="CTR83" s="1" t="s">
        <v>7987</v>
      </c>
      <c r="CTS83" s="1" t="s">
        <v>233</v>
      </c>
      <c r="CTT83" s="1" t="s">
        <v>234</v>
      </c>
      <c r="CTU83" s="1" t="s">
        <v>7988</v>
      </c>
      <c r="CTV83" s="1" t="s">
        <v>8776</v>
      </c>
      <c r="CTW83" s="1" t="s">
        <v>8040</v>
      </c>
      <c r="CTX83" s="1" t="s">
        <v>8040</v>
      </c>
      <c r="CTY83" s="1" t="s">
        <v>8777</v>
      </c>
      <c r="CTZ83" s="1" t="s">
        <v>8040</v>
      </c>
      <c r="CUA83" s="1" t="s">
        <v>8778</v>
      </c>
      <c r="CUC83" s="1" t="s">
        <v>7994</v>
      </c>
      <c r="CUD83" s="1" t="s">
        <v>8779</v>
      </c>
      <c r="CUE83" s="1" t="s">
        <v>8779</v>
      </c>
      <c r="CUF83" s="1" t="s">
        <v>53</v>
      </c>
      <c r="CUG83" s="1" t="s">
        <v>8780</v>
      </c>
      <c r="CUH83" s="1" t="s">
        <v>1462</v>
      </c>
      <c r="CUK83" s="1" t="s">
        <v>1306</v>
      </c>
      <c r="CUL83" s="1" t="s">
        <v>8781</v>
      </c>
      <c r="CUM83" s="1" t="s">
        <v>8782</v>
      </c>
      <c r="CUN83" s="1" t="s">
        <v>7998</v>
      </c>
      <c r="CUO83" s="1" t="s">
        <v>1462</v>
      </c>
      <c r="CUP83" s="1" t="s">
        <v>8783</v>
      </c>
      <c r="CUQ83" s="1" t="s">
        <v>8001</v>
      </c>
      <c r="CUR83" s="1" t="s">
        <v>8002</v>
      </c>
      <c r="CUS83" s="1" t="s">
        <v>8784</v>
      </c>
      <c r="CUT83" s="1" t="s">
        <v>8785</v>
      </c>
      <c r="CUU83" s="1" t="s">
        <v>8005</v>
      </c>
      <c r="CUV83" s="1" t="s">
        <v>8006</v>
      </c>
      <c r="CUW83" s="1" t="s">
        <v>7998</v>
      </c>
      <c r="CUZ83" s="1" t="s">
        <v>8786</v>
      </c>
      <c r="CVA83" s="1" t="s">
        <v>1304</v>
      </c>
      <c r="CVB83" s="1" t="s">
        <v>1260</v>
      </c>
      <c r="CVC83" s="1" t="s">
        <v>1462</v>
      </c>
      <c r="CVD83" s="1" t="s">
        <v>1305</v>
      </c>
      <c r="CVE83" s="1" t="s">
        <v>1462</v>
      </c>
      <c r="CVF83" s="1" t="s">
        <v>8774</v>
      </c>
      <c r="CVG83" s="1" t="s">
        <v>8775</v>
      </c>
      <c r="CVH83" s="1" t="s">
        <v>7987</v>
      </c>
      <c r="CVI83" s="1" t="s">
        <v>233</v>
      </c>
      <c r="CVJ83" s="1" t="s">
        <v>234</v>
      </c>
      <c r="CVL83" s="1" t="s">
        <v>7988</v>
      </c>
      <c r="CVM83" s="1" t="s">
        <v>8776</v>
      </c>
      <c r="CVN83" s="1" t="s">
        <v>8040</v>
      </c>
      <c r="CVO83" s="1" t="s">
        <v>8009</v>
      </c>
      <c r="CVP83" s="1" t="s">
        <v>8010</v>
      </c>
      <c r="CVQ83" s="1" t="s">
        <v>8032</v>
      </c>
      <c r="CVR83" s="1" t="s">
        <v>8040</v>
      </c>
      <c r="CVS83" s="1" t="s">
        <v>8777</v>
      </c>
      <c r="CVT83" s="1" t="s">
        <v>8040</v>
      </c>
      <c r="CVU83" s="1" t="s">
        <v>8778</v>
      </c>
      <c r="CVW83" s="1" t="s">
        <v>8779</v>
      </c>
      <c r="CVX83" s="1" t="s">
        <v>8779</v>
      </c>
      <c r="CVY83" s="1" t="s">
        <v>53</v>
      </c>
      <c r="CVZ83" s="1" t="s">
        <v>8780</v>
      </c>
      <c r="CWA83" s="1" t="s">
        <v>1462</v>
      </c>
      <c r="CWE83" s="1" t="s">
        <v>1306</v>
      </c>
      <c r="CWF83" s="1" t="s">
        <v>8781</v>
      </c>
      <c r="CWG83" s="1" t="s">
        <v>8782</v>
      </c>
      <c r="CWH83" s="1" t="s">
        <v>7998</v>
      </c>
      <c r="CWI83" s="1" t="s">
        <v>1462</v>
      </c>
      <c r="CWJ83" s="1" t="s">
        <v>8783</v>
      </c>
      <c r="CWK83" s="1" t="s">
        <v>8001</v>
      </c>
      <c r="CWY83" s="1" t="s">
        <v>7994</v>
      </c>
      <c r="CWZ83" s="1" t="s">
        <v>8787</v>
      </c>
      <c r="CXA83" s="1" t="s">
        <v>8788</v>
      </c>
      <c r="CXB83" s="1" t="s">
        <v>1359</v>
      </c>
      <c r="CXC83" s="1" t="s">
        <v>8013</v>
      </c>
      <c r="CXD83" s="1" t="s">
        <v>1462</v>
      </c>
      <c r="CXO83" s="1" t="s">
        <v>8014</v>
      </c>
      <c r="CXP83" s="1" t="s">
        <v>8789</v>
      </c>
      <c r="DDG83" s="1" t="s">
        <v>1304</v>
      </c>
      <c r="DDH83" s="1" t="s">
        <v>1260</v>
      </c>
      <c r="DDI83" s="1" t="s">
        <v>1462</v>
      </c>
      <c r="DDJ83" s="1" t="s">
        <v>1305</v>
      </c>
      <c r="DDK83" s="1" t="s">
        <v>1462</v>
      </c>
      <c r="DDL83" s="1" t="s">
        <v>8774</v>
      </c>
      <c r="DDM83" s="1" t="s">
        <v>8775</v>
      </c>
      <c r="DDN83" s="1" t="s">
        <v>7987</v>
      </c>
      <c r="DDO83" s="1" t="s">
        <v>233</v>
      </c>
      <c r="DDP83" s="1" t="s">
        <v>234</v>
      </c>
      <c r="DDQ83" s="1" t="s">
        <v>7988</v>
      </c>
      <c r="DDR83" s="1" t="s">
        <v>8776</v>
      </c>
      <c r="DDS83" s="1" t="s">
        <v>8040</v>
      </c>
      <c r="DDT83" s="1" t="s">
        <v>8040</v>
      </c>
      <c r="DDU83" s="1" t="s">
        <v>8777</v>
      </c>
      <c r="DDV83" s="1" t="s">
        <v>8040</v>
      </c>
      <c r="DDW83" s="1" t="s">
        <v>8778</v>
      </c>
      <c r="DDY83" s="1" t="s">
        <v>7994</v>
      </c>
      <c r="DDZ83" s="1" t="s">
        <v>8779</v>
      </c>
      <c r="DEA83" s="1" t="s">
        <v>8779</v>
      </c>
      <c r="DEB83" s="1" t="s">
        <v>53</v>
      </c>
      <c r="DEC83" s="1" t="s">
        <v>8780</v>
      </c>
      <c r="DED83" s="1" t="s">
        <v>1462</v>
      </c>
      <c r="DEG83" s="1" t="s">
        <v>1306</v>
      </c>
      <c r="DEH83" s="1" t="s">
        <v>8781</v>
      </c>
      <c r="DEI83" s="1" t="s">
        <v>8782</v>
      </c>
      <c r="DEJ83" s="1" t="s">
        <v>7998</v>
      </c>
      <c r="DEK83" s="1" t="s">
        <v>1462</v>
      </c>
      <c r="DEL83" s="1" t="s">
        <v>8783</v>
      </c>
      <c r="DEM83" s="1" t="s">
        <v>8001</v>
      </c>
      <c r="DEN83" s="1" t="s">
        <v>8002</v>
      </c>
      <c r="DEO83" s="1" t="s">
        <v>8784</v>
      </c>
      <c r="DEP83" s="1" t="s">
        <v>8785</v>
      </c>
      <c r="DEQ83" s="1" t="s">
        <v>8005</v>
      </c>
      <c r="DER83" s="1" t="s">
        <v>8006</v>
      </c>
      <c r="DES83" s="1" t="s">
        <v>7998</v>
      </c>
      <c r="DEV83" s="1" t="s">
        <v>8786</v>
      </c>
      <c r="DEW83" s="1" t="s">
        <v>1304</v>
      </c>
      <c r="DEX83" s="1" t="s">
        <v>1260</v>
      </c>
      <c r="DEY83" s="1" t="s">
        <v>1462</v>
      </c>
      <c r="DEZ83" s="1" t="s">
        <v>1305</v>
      </c>
      <c r="DFA83" s="1" t="s">
        <v>1462</v>
      </c>
      <c r="DFB83" s="1" t="s">
        <v>8774</v>
      </c>
      <c r="DFC83" s="1" t="s">
        <v>8775</v>
      </c>
      <c r="DFD83" s="1" t="s">
        <v>7987</v>
      </c>
      <c r="DFE83" s="1" t="s">
        <v>233</v>
      </c>
      <c r="DFF83" s="1" t="s">
        <v>234</v>
      </c>
      <c r="DFH83" s="1" t="s">
        <v>7988</v>
      </c>
      <c r="DFI83" s="1" t="s">
        <v>8776</v>
      </c>
      <c r="DFJ83" s="1" t="s">
        <v>8040</v>
      </c>
      <c r="DFK83" s="1" t="s">
        <v>8009</v>
      </c>
      <c r="DFL83" s="1" t="s">
        <v>8010</v>
      </c>
      <c r="DFM83" s="1" t="s">
        <v>8032</v>
      </c>
      <c r="DFN83" s="1" t="s">
        <v>8040</v>
      </c>
      <c r="DFO83" s="1" t="s">
        <v>8777</v>
      </c>
      <c r="DFP83" s="1" t="s">
        <v>8040</v>
      </c>
      <c r="DFQ83" s="1" t="s">
        <v>8778</v>
      </c>
      <c r="DFS83" s="1" t="s">
        <v>8779</v>
      </c>
      <c r="DFT83" s="1" t="s">
        <v>8779</v>
      </c>
      <c r="DFU83" s="1" t="s">
        <v>53</v>
      </c>
      <c r="DFV83" s="1" t="s">
        <v>8780</v>
      </c>
      <c r="DFW83" s="1" t="s">
        <v>1462</v>
      </c>
      <c r="DGA83" s="1" t="s">
        <v>1306</v>
      </c>
      <c r="DGB83" s="1" t="s">
        <v>8781</v>
      </c>
      <c r="DGC83" s="1" t="s">
        <v>8782</v>
      </c>
      <c r="DGD83" s="1" t="s">
        <v>7998</v>
      </c>
      <c r="DGE83" s="1" t="s">
        <v>1462</v>
      </c>
      <c r="DGF83" s="1" t="s">
        <v>8783</v>
      </c>
      <c r="DGG83" s="1" t="s">
        <v>8001</v>
      </c>
      <c r="DGU83" s="1" t="s">
        <v>7994</v>
      </c>
      <c r="DGV83" s="1" t="s">
        <v>8787</v>
      </c>
      <c r="DGW83" s="1" t="s">
        <v>8788</v>
      </c>
      <c r="DGX83" s="1" t="s">
        <v>1359</v>
      </c>
      <c r="DGY83" s="1" t="s">
        <v>8013</v>
      </c>
      <c r="DGZ83" s="1" t="s">
        <v>1462</v>
      </c>
      <c r="DHK83" s="1" t="s">
        <v>8014</v>
      </c>
      <c r="DHL83" s="1" t="s">
        <v>8789</v>
      </c>
      <c r="DNC83" s="1" t="s">
        <v>1304</v>
      </c>
      <c r="DND83" s="1" t="s">
        <v>1260</v>
      </c>
      <c r="DNE83" s="1" t="s">
        <v>1462</v>
      </c>
      <c r="DNF83" s="1" t="s">
        <v>1305</v>
      </c>
      <c r="DNG83" s="1" t="s">
        <v>1462</v>
      </c>
      <c r="DNH83" s="1" t="s">
        <v>8774</v>
      </c>
      <c r="DNI83" s="1" t="s">
        <v>8775</v>
      </c>
      <c r="DNJ83" s="1" t="s">
        <v>7987</v>
      </c>
      <c r="DNK83" s="1" t="s">
        <v>233</v>
      </c>
      <c r="DNL83" s="1" t="s">
        <v>234</v>
      </c>
      <c r="DNM83" s="1" t="s">
        <v>7988</v>
      </c>
      <c r="DNN83" s="1" t="s">
        <v>8776</v>
      </c>
      <c r="DNO83" s="1" t="s">
        <v>8040</v>
      </c>
      <c r="DNP83" s="1" t="s">
        <v>8040</v>
      </c>
      <c r="DNQ83" s="1" t="s">
        <v>8777</v>
      </c>
      <c r="DNR83" s="1" t="s">
        <v>8040</v>
      </c>
      <c r="DNS83" s="1" t="s">
        <v>8778</v>
      </c>
      <c r="DNU83" s="1" t="s">
        <v>7994</v>
      </c>
      <c r="DNV83" s="1" t="s">
        <v>8779</v>
      </c>
      <c r="DNW83" s="1" t="s">
        <v>8779</v>
      </c>
      <c r="DNX83" s="1" t="s">
        <v>53</v>
      </c>
      <c r="DNY83" s="1" t="s">
        <v>8780</v>
      </c>
      <c r="DNZ83" s="1" t="s">
        <v>1462</v>
      </c>
      <c r="DOC83" s="1" t="s">
        <v>1306</v>
      </c>
      <c r="DOD83" s="1" t="s">
        <v>8781</v>
      </c>
      <c r="DOE83" s="1" t="s">
        <v>8782</v>
      </c>
      <c r="DOF83" s="1" t="s">
        <v>7998</v>
      </c>
      <c r="DOG83" s="1" t="s">
        <v>1462</v>
      </c>
      <c r="DOH83" s="1" t="s">
        <v>8783</v>
      </c>
      <c r="DOI83" s="1" t="s">
        <v>8001</v>
      </c>
      <c r="DOJ83" s="1" t="s">
        <v>8002</v>
      </c>
      <c r="DOK83" s="1" t="s">
        <v>8784</v>
      </c>
      <c r="DOL83" s="1" t="s">
        <v>8785</v>
      </c>
      <c r="DOM83" s="1" t="s">
        <v>8005</v>
      </c>
      <c r="DON83" s="1" t="s">
        <v>8006</v>
      </c>
      <c r="DOO83" s="1" t="s">
        <v>7998</v>
      </c>
      <c r="DOR83" s="1" t="s">
        <v>8786</v>
      </c>
      <c r="DOS83" s="1" t="s">
        <v>1304</v>
      </c>
      <c r="DOT83" s="1" t="s">
        <v>1260</v>
      </c>
      <c r="DOU83" s="1" t="s">
        <v>1462</v>
      </c>
      <c r="DOV83" s="1" t="s">
        <v>1305</v>
      </c>
      <c r="DOW83" s="1" t="s">
        <v>1462</v>
      </c>
      <c r="DOX83" s="1" t="s">
        <v>8774</v>
      </c>
      <c r="DOY83" s="1" t="s">
        <v>8775</v>
      </c>
      <c r="DOZ83" s="1" t="s">
        <v>7987</v>
      </c>
      <c r="DPA83" s="1" t="s">
        <v>233</v>
      </c>
      <c r="DPB83" s="1" t="s">
        <v>234</v>
      </c>
      <c r="DPD83" s="1" t="s">
        <v>7988</v>
      </c>
      <c r="DPE83" s="1" t="s">
        <v>8776</v>
      </c>
      <c r="DPF83" s="1" t="s">
        <v>8040</v>
      </c>
      <c r="DPG83" s="1" t="s">
        <v>8009</v>
      </c>
      <c r="DPH83" s="1" t="s">
        <v>8010</v>
      </c>
      <c r="DPI83" s="1" t="s">
        <v>8032</v>
      </c>
      <c r="DPJ83" s="1" t="s">
        <v>8040</v>
      </c>
      <c r="DPK83" s="1" t="s">
        <v>8777</v>
      </c>
      <c r="DPL83" s="1" t="s">
        <v>8040</v>
      </c>
      <c r="DPM83" s="1" t="s">
        <v>8778</v>
      </c>
      <c r="DPO83" s="1" t="s">
        <v>8779</v>
      </c>
      <c r="DPP83" s="1" t="s">
        <v>8779</v>
      </c>
      <c r="DPQ83" s="1" t="s">
        <v>53</v>
      </c>
      <c r="DPR83" s="1" t="s">
        <v>8780</v>
      </c>
      <c r="DPS83" s="1" t="s">
        <v>1462</v>
      </c>
      <c r="DPW83" s="1" t="s">
        <v>1306</v>
      </c>
      <c r="DPX83" s="1" t="s">
        <v>8781</v>
      </c>
      <c r="DPY83" s="1" t="s">
        <v>8782</v>
      </c>
      <c r="DPZ83" s="1" t="s">
        <v>7998</v>
      </c>
      <c r="DQA83" s="1" t="s">
        <v>1462</v>
      </c>
      <c r="DQB83" s="1" t="s">
        <v>8783</v>
      </c>
      <c r="DQC83" s="1" t="s">
        <v>8001</v>
      </c>
      <c r="DQQ83" s="1" t="s">
        <v>7994</v>
      </c>
      <c r="DQR83" s="1" t="s">
        <v>8787</v>
      </c>
      <c r="DQS83" s="1" t="s">
        <v>8788</v>
      </c>
      <c r="DQT83" s="1" t="s">
        <v>1359</v>
      </c>
      <c r="DQU83" s="1" t="s">
        <v>8013</v>
      </c>
      <c r="DQV83" s="1" t="s">
        <v>1462</v>
      </c>
      <c r="DRG83" s="1" t="s">
        <v>8014</v>
      </c>
      <c r="DRH83" s="1" t="s">
        <v>8789</v>
      </c>
      <c r="DWY83" s="1" t="s">
        <v>1304</v>
      </c>
      <c r="DWZ83" s="1" t="s">
        <v>1260</v>
      </c>
      <c r="DXA83" s="1" t="s">
        <v>1462</v>
      </c>
      <c r="DXB83" s="1" t="s">
        <v>1305</v>
      </c>
      <c r="DXC83" s="1" t="s">
        <v>1462</v>
      </c>
      <c r="DXD83" s="1" t="s">
        <v>8774</v>
      </c>
      <c r="DXE83" s="1" t="s">
        <v>8775</v>
      </c>
      <c r="DXF83" s="1" t="s">
        <v>7987</v>
      </c>
      <c r="DXG83" s="1" t="s">
        <v>233</v>
      </c>
      <c r="DXH83" s="1" t="s">
        <v>234</v>
      </c>
      <c r="DXI83" s="1" t="s">
        <v>7988</v>
      </c>
      <c r="DXJ83" s="1" t="s">
        <v>8776</v>
      </c>
      <c r="DXK83" s="1" t="s">
        <v>8040</v>
      </c>
      <c r="DXL83" s="1" t="s">
        <v>8040</v>
      </c>
      <c r="DXM83" s="1" t="s">
        <v>8777</v>
      </c>
      <c r="DXN83" s="1" t="s">
        <v>8040</v>
      </c>
      <c r="DXO83" s="1" t="s">
        <v>8778</v>
      </c>
      <c r="DXQ83" s="1" t="s">
        <v>7994</v>
      </c>
      <c r="DXR83" s="1" t="s">
        <v>8779</v>
      </c>
      <c r="DXS83" s="1" t="s">
        <v>8779</v>
      </c>
      <c r="DXT83" s="1" t="s">
        <v>53</v>
      </c>
      <c r="DXU83" s="1" t="s">
        <v>8780</v>
      </c>
      <c r="DXV83" s="1" t="s">
        <v>1462</v>
      </c>
      <c r="DXY83" s="1" t="s">
        <v>1306</v>
      </c>
      <c r="DXZ83" s="1" t="s">
        <v>8781</v>
      </c>
      <c r="DYA83" s="1" t="s">
        <v>8782</v>
      </c>
      <c r="DYB83" s="1" t="s">
        <v>7998</v>
      </c>
      <c r="DYC83" s="1" t="s">
        <v>1462</v>
      </c>
      <c r="DYD83" s="1" t="s">
        <v>8783</v>
      </c>
      <c r="DYE83" s="1" t="s">
        <v>8001</v>
      </c>
      <c r="DYF83" s="1" t="s">
        <v>8002</v>
      </c>
      <c r="DYG83" s="1" t="s">
        <v>8784</v>
      </c>
      <c r="DYH83" s="1" t="s">
        <v>8785</v>
      </c>
      <c r="DYI83" s="1" t="s">
        <v>8005</v>
      </c>
      <c r="DYJ83" s="1" t="s">
        <v>8006</v>
      </c>
      <c r="DYK83" s="1" t="s">
        <v>7998</v>
      </c>
      <c r="DYN83" s="1" t="s">
        <v>8786</v>
      </c>
      <c r="DYO83" s="1" t="s">
        <v>1304</v>
      </c>
      <c r="DYP83" s="1" t="s">
        <v>1260</v>
      </c>
      <c r="DYQ83" s="1" t="s">
        <v>1462</v>
      </c>
      <c r="DYR83" s="1" t="s">
        <v>1305</v>
      </c>
      <c r="DYS83" s="1" t="s">
        <v>1462</v>
      </c>
      <c r="DYT83" s="1" t="s">
        <v>8774</v>
      </c>
      <c r="DYU83" s="1" t="s">
        <v>8775</v>
      </c>
      <c r="DYV83" s="1" t="s">
        <v>7987</v>
      </c>
      <c r="DYW83" s="1" t="s">
        <v>233</v>
      </c>
      <c r="DYX83" s="1" t="s">
        <v>234</v>
      </c>
      <c r="DYZ83" s="1" t="s">
        <v>7988</v>
      </c>
      <c r="DZA83" s="1" t="s">
        <v>8776</v>
      </c>
      <c r="DZB83" s="1" t="s">
        <v>8040</v>
      </c>
      <c r="DZC83" s="1" t="s">
        <v>8009</v>
      </c>
      <c r="DZD83" s="1" t="s">
        <v>8010</v>
      </c>
      <c r="DZE83" s="1" t="s">
        <v>8032</v>
      </c>
      <c r="DZF83" s="1" t="s">
        <v>8040</v>
      </c>
      <c r="DZG83" s="1" t="s">
        <v>8777</v>
      </c>
      <c r="DZH83" s="1" t="s">
        <v>8040</v>
      </c>
      <c r="DZI83" s="1" t="s">
        <v>8778</v>
      </c>
      <c r="DZK83" s="1" t="s">
        <v>8779</v>
      </c>
      <c r="DZL83" s="1" t="s">
        <v>8779</v>
      </c>
      <c r="DZM83" s="1" t="s">
        <v>53</v>
      </c>
      <c r="DZN83" s="1" t="s">
        <v>8780</v>
      </c>
      <c r="DZO83" s="1" t="s">
        <v>1462</v>
      </c>
      <c r="DZS83" s="1" t="s">
        <v>1306</v>
      </c>
      <c r="DZT83" s="1" t="s">
        <v>8781</v>
      </c>
      <c r="DZU83" s="1" t="s">
        <v>8782</v>
      </c>
      <c r="DZV83" s="1" t="s">
        <v>7998</v>
      </c>
      <c r="DZW83" s="1" t="s">
        <v>1462</v>
      </c>
      <c r="DZX83" s="1" t="s">
        <v>8783</v>
      </c>
      <c r="DZY83" s="1" t="s">
        <v>8001</v>
      </c>
      <c r="EAM83" s="1" t="s">
        <v>7994</v>
      </c>
      <c r="EAN83" s="1" t="s">
        <v>8787</v>
      </c>
      <c r="EAO83" s="1" t="s">
        <v>8788</v>
      </c>
      <c r="EAP83" s="1" t="s">
        <v>1359</v>
      </c>
      <c r="EAQ83" s="1" t="s">
        <v>8013</v>
      </c>
      <c r="EAR83" s="1" t="s">
        <v>1462</v>
      </c>
      <c r="EBC83" s="1" t="s">
        <v>8014</v>
      </c>
      <c r="EBD83" s="1" t="s">
        <v>8789</v>
      </c>
      <c r="EGU83" s="1" t="s">
        <v>1304</v>
      </c>
      <c r="EGV83" s="1" t="s">
        <v>1260</v>
      </c>
      <c r="EGW83" s="1" t="s">
        <v>1462</v>
      </c>
      <c r="EGX83" s="1" t="s">
        <v>1305</v>
      </c>
      <c r="EGY83" s="1" t="s">
        <v>1462</v>
      </c>
      <c r="EGZ83" s="1" t="s">
        <v>8774</v>
      </c>
      <c r="EHA83" s="1" t="s">
        <v>8775</v>
      </c>
      <c r="EHB83" s="1" t="s">
        <v>7987</v>
      </c>
      <c r="EHC83" s="1" t="s">
        <v>233</v>
      </c>
      <c r="EHD83" s="1" t="s">
        <v>234</v>
      </c>
      <c r="EHE83" s="1" t="s">
        <v>7988</v>
      </c>
      <c r="EHF83" s="1" t="s">
        <v>8776</v>
      </c>
      <c r="EHG83" s="1" t="s">
        <v>8040</v>
      </c>
      <c r="EHH83" s="1" t="s">
        <v>8040</v>
      </c>
      <c r="EHI83" s="1" t="s">
        <v>8777</v>
      </c>
      <c r="EHJ83" s="1" t="s">
        <v>8040</v>
      </c>
      <c r="EHK83" s="1" t="s">
        <v>8778</v>
      </c>
      <c r="EHM83" s="1" t="s">
        <v>7994</v>
      </c>
      <c r="EHN83" s="1" t="s">
        <v>8779</v>
      </c>
      <c r="EHO83" s="1" t="s">
        <v>8779</v>
      </c>
      <c r="EHP83" s="1" t="s">
        <v>53</v>
      </c>
      <c r="EHQ83" s="1" t="s">
        <v>8780</v>
      </c>
      <c r="EHR83" s="1" t="s">
        <v>1462</v>
      </c>
      <c r="EHU83" s="1" t="s">
        <v>1306</v>
      </c>
      <c r="EHV83" s="1" t="s">
        <v>8781</v>
      </c>
      <c r="EHW83" s="1" t="s">
        <v>8782</v>
      </c>
      <c r="EHX83" s="1" t="s">
        <v>7998</v>
      </c>
      <c r="EHY83" s="1" t="s">
        <v>1462</v>
      </c>
      <c r="EHZ83" s="1" t="s">
        <v>8783</v>
      </c>
      <c r="EIA83" s="1" t="s">
        <v>8001</v>
      </c>
      <c r="EIB83" s="1" t="s">
        <v>8002</v>
      </c>
      <c r="EIC83" s="1" t="s">
        <v>8784</v>
      </c>
      <c r="EID83" s="1" t="s">
        <v>8785</v>
      </c>
      <c r="EIE83" s="1" t="s">
        <v>8005</v>
      </c>
      <c r="EIF83" s="1" t="s">
        <v>8006</v>
      </c>
      <c r="EIG83" s="1" t="s">
        <v>7998</v>
      </c>
      <c r="EIJ83" s="1" t="s">
        <v>8786</v>
      </c>
      <c r="EIK83" s="1" t="s">
        <v>1304</v>
      </c>
      <c r="EIL83" s="1" t="s">
        <v>1260</v>
      </c>
      <c r="EIM83" s="1" t="s">
        <v>1462</v>
      </c>
      <c r="EIN83" s="1" t="s">
        <v>1305</v>
      </c>
      <c r="EIO83" s="1" t="s">
        <v>1462</v>
      </c>
      <c r="EIP83" s="1" t="s">
        <v>8774</v>
      </c>
      <c r="EIQ83" s="1" t="s">
        <v>8775</v>
      </c>
      <c r="EIR83" s="1" t="s">
        <v>7987</v>
      </c>
      <c r="EIS83" s="1" t="s">
        <v>233</v>
      </c>
      <c r="EIT83" s="1" t="s">
        <v>234</v>
      </c>
      <c r="EIV83" s="1" t="s">
        <v>7988</v>
      </c>
      <c r="EIW83" s="1" t="s">
        <v>8776</v>
      </c>
      <c r="EIX83" s="1" t="s">
        <v>8040</v>
      </c>
      <c r="EIY83" s="1" t="s">
        <v>8009</v>
      </c>
      <c r="EIZ83" s="1" t="s">
        <v>8010</v>
      </c>
      <c r="EJA83" s="1" t="s">
        <v>8032</v>
      </c>
      <c r="EJB83" s="1" t="s">
        <v>8040</v>
      </c>
      <c r="EJC83" s="1" t="s">
        <v>8777</v>
      </c>
      <c r="EJD83" s="1" t="s">
        <v>8040</v>
      </c>
      <c r="EJE83" s="1" t="s">
        <v>8778</v>
      </c>
      <c r="EJG83" s="1" t="s">
        <v>8779</v>
      </c>
      <c r="EJH83" s="1" t="s">
        <v>8779</v>
      </c>
      <c r="EJI83" s="1" t="s">
        <v>53</v>
      </c>
      <c r="EJJ83" s="1" t="s">
        <v>8780</v>
      </c>
      <c r="EJK83" s="1" t="s">
        <v>1462</v>
      </c>
      <c r="EJO83" s="1" t="s">
        <v>1306</v>
      </c>
      <c r="EJP83" s="1" t="s">
        <v>8781</v>
      </c>
      <c r="EJQ83" s="1" t="s">
        <v>8782</v>
      </c>
      <c r="EJR83" s="1" t="s">
        <v>7998</v>
      </c>
      <c r="EJS83" s="1" t="s">
        <v>1462</v>
      </c>
      <c r="EJT83" s="1" t="s">
        <v>8783</v>
      </c>
      <c r="EJU83" s="1" t="s">
        <v>8001</v>
      </c>
      <c r="EKI83" s="1" t="s">
        <v>7994</v>
      </c>
      <c r="EKJ83" s="1" t="s">
        <v>8787</v>
      </c>
      <c r="EKK83" s="1" t="s">
        <v>8788</v>
      </c>
      <c r="EKL83" s="1" t="s">
        <v>1359</v>
      </c>
      <c r="EKM83" s="1" t="s">
        <v>8013</v>
      </c>
      <c r="EKN83" s="1" t="s">
        <v>1462</v>
      </c>
      <c r="EKY83" s="1" t="s">
        <v>8014</v>
      </c>
      <c r="EKZ83" s="1" t="s">
        <v>8789</v>
      </c>
      <c r="EQQ83" s="1" t="s">
        <v>1304</v>
      </c>
      <c r="EQR83" s="1" t="s">
        <v>1260</v>
      </c>
      <c r="EQS83" s="1" t="s">
        <v>1462</v>
      </c>
      <c r="EQT83" s="1" t="s">
        <v>1305</v>
      </c>
      <c r="EQU83" s="1" t="s">
        <v>1462</v>
      </c>
      <c r="EQV83" s="1" t="s">
        <v>8774</v>
      </c>
      <c r="EQW83" s="1" t="s">
        <v>8775</v>
      </c>
      <c r="EQX83" s="1" t="s">
        <v>7987</v>
      </c>
      <c r="EQY83" s="1" t="s">
        <v>233</v>
      </c>
      <c r="EQZ83" s="1" t="s">
        <v>234</v>
      </c>
      <c r="ERA83" s="1" t="s">
        <v>7988</v>
      </c>
      <c r="ERB83" s="1" t="s">
        <v>8776</v>
      </c>
      <c r="ERC83" s="1" t="s">
        <v>8040</v>
      </c>
      <c r="ERD83" s="1" t="s">
        <v>8040</v>
      </c>
      <c r="ERE83" s="1" t="s">
        <v>8777</v>
      </c>
      <c r="ERF83" s="1" t="s">
        <v>8040</v>
      </c>
      <c r="ERG83" s="1" t="s">
        <v>8778</v>
      </c>
      <c r="ERI83" s="1" t="s">
        <v>7994</v>
      </c>
      <c r="ERJ83" s="1" t="s">
        <v>8779</v>
      </c>
      <c r="ERK83" s="1" t="s">
        <v>8779</v>
      </c>
      <c r="ERL83" s="1" t="s">
        <v>53</v>
      </c>
      <c r="ERM83" s="1" t="s">
        <v>8780</v>
      </c>
      <c r="ERN83" s="1" t="s">
        <v>1462</v>
      </c>
      <c r="ERQ83" s="1" t="s">
        <v>1306</v>
      </c>
      <c r="ERR83" s="1" t="s">
        <v>8781</v>
      </c>
      <c r="ERS83" s="1" t="s">
        <v>8782</v>
      </c>
      <c r="ERT83" s="1" t="s">
        <v>7998</v>
      </c>
      <c r="ERU83" s="1" t="s">
        <v>1462</v>
      </c>
      <c r="ERV83" s="1" t="s">
        <v>8783</v>
      </c>
      <c r="ERW83" s="1" t="s">
        <v>8001</v>
      </c>
      <c r="ERX83" s="1" t="s">
        <v>8002</v>
      </c>
      <c r="ERY83" s="1" t="s">
        <v>8784</v>
      </c>
      <c r="ERZ83" s="1" t="s">
        <v>8785</v>
      </c>
      <c r="ESA83" s="1" t="s">
        <v>8005</v>
      </c>
      <c r="ESB83" s="1" t="s">
        <v>8006</v>
      </c>
      <c r="ESC83" s="1" t="s">
        <v>7998</v>
      </c>
      <c r="ESF83" s="1" t="s">
        <v>8786</v>
      </c>
      <c r="ESG83" s="1" t="s">
        <v>1304</v>
      </c>
      <c r="ESH83" s="1" t="s">
        <v>1260</v>
      </c>
      <c r="ESI83" s="1" t="s">
        <v>1462</v>
      </c>
      <c r="ESJ83" s="1" t="s">
        <v>1305</v>
      </c>
      <c r="ESK83" s="1" t="s">
        <v>1462</v>
      </c>
      <c r="ESL83" s="1" t="s">
        <v>8774</v>
      </c>
      <c r="ESM83" s="1" t="s">
        <v>8775</v>
      </c>
      <c r="ESN83" s="1" t="s">
        <v>7987</v>
      </c>
      <c r="ESO83" s="1" t="s">
        <v>233</v>
      </c>
      <c r="ESP83" s="1" t="s">
        <v>234</v>
      </c>
      <c r="ESR83" s="1" t="s">
        <v>7988</v>
      </c>
      <c r="ESS83" s="1" t="s">
        <v>8776</v>
      </c>
      <c r="EST83" s="1" t="s">
        <v>8040</v>
      </c>
      <c r="ESU83" s="1" t="s">
        <v>8009</v>
      </c>
      <c r="ESV83" s="1" t="s">
        <v>8010</v>
      </c>
      <c r="ESW83" s="1" t="s">
        <v>8032</v>
      </c>
      <c r="ESX83" s="1" t="s">
        <v>8040</v>
      </c>
      <c r="ESY83" s="1" t="s">
        <v>8777</v>
      </c>
      <c r="ESZ83" s="1" t="s">
        <v>8040</v>
      </c>
      <c r="ETA83" s="1" t="s">
        <v>8778</v>
      </c>
      <c r="ETC83" s="1" t="s">
        <v>8779</v>
      </c>
      <c r="ETD83" s="1" t="s">
        <v>8779</v>
      </c>
      <c r="ETE83" s="1" t="s">
        <v>53</v>
      </c>
      <c r="ETF83" s="1" t="s">
        <v>8780</v>
      </c>
      <c r="ETG83" s="1" t="s">
        <v>1462</v>
      </c>
      <c r="ETK83" s="1" t="s">
        <v>1306</v>
      </c>
      <c r="ETL83" s="1" t="s">
        <v>8781</v>
      </c>
      <c r="ETM83" s="1" t="s">
        <v>8782</v>
      </c>
      <c r="ETN83" s="1" t="s">
        <v>7998</v>
      </c>
      <c r="ETO83" s="1" t="s">
        <v>1462</v>
      </c>
      <c r="ETP83" s="1" t="s">
        <v>8783</v>
      </c>
      <c r="ETQ83" s="1" t="s">
        <v>8001</v>
      </c>
      <c r="EUE83" s="1" t="s">
        <v>7994</v>
      </c>
      <c r="EUF83" s="1" t="s">
        <v>8787</v>
      </c>
      <c r="EUG83" s="1" t="s">
        <v>8788</v>
      </c>
      <c r="EUH83" s="1" t="s">
        <v>1359</v>
      </c>
      <c r="EUI83" s="1" t="s">
        <v>8013</v>
      </c>
      <c r="EUJ83" s="1" t="s">
        <v>1462</v>
      </c>
      <c r="EUU83" s="1" t="s">
        <v>8014</v>
      </c>
      <c r="EUV83" s="1" t="s">
        <v>8789</v>
      </c>
      <c r="FAM83" s="1" t="s">
        <v>1304</v>
      </c>
      <c r="FAN83" s="1" t="s">
        <v>1260</v>
      </c>
      <c r="FAO83" s="1" t="s">
        <v>1462</v>
      </c>
      <c r="FAP83" s="1" t="s">
        <v>1305</v>
      </c>
      <c r="FAQ83" s="1" t="s">
        <v>1462</v>
      </c>
      <c r="FAR83" s="1" t="s">
        <v>8774</v>
      </c>
      <c r="FAS83" s="1" t="s">
        <v>8775</v>
      </c>
      <c r="FAT83" s="1" t="s">
        <v>7987</v>
      </c>
      <c r="FAU83" s="1" t="s">
        <v>233</v>
      </c>
      <c r="FAV83" s="1" t="s">
        <v>234</v>
      </c>
      <c r="FAW83" s="1" t="s">
        <v>7988</v>
      </c>
      <c r="FAX83" s="1" t="s">
        <v>8776</v>
      </c>
      <c r="FAY83" s="1" t="s">
        <v>8040</v>
      </c>
      <c r="FAZ83" s="1" t="s">
        <v>8040</v>
      </c>
      <c r="FBA83" s="1" t="s">
        <v>8777</v>
      </c>
      <c r="FBB83" s="1" t="s">
        <v>8040</v>
      </c>
      <c r="FBC83" s="1" t="s">
        <v>8778</v>
      </c>
      <c r="FBE83" s="1" t="s">
        <v>7994</v>
      </c>
      <c r="FBF83" s="1" t="s">
        <v>8779</v>
      </c>
      <c r="FBG83" s="1" t="s">
        <v>8779</v>
      </c>
      <c r="FBH83" s="1" t="s">
        <v>53</v>
      </c>
      <c r="FBI83" s="1" t="s">
        <v>8780</v>
      </c>
      <c r="FBJ83" s="1" t="s">
        <v>1462</v>
      </c>
      <c r="FBM83" s="1" t="s">
        <v>1306</v>
      </c>
      <c r="FBN83" s="1" t="s">
        <v>8781</v>
      </c>
      <c r="FBO83" s="1" t="s">
        <v>8782</v>
      </c>
      <c r="FBP83" s="1" t="s">
        <v>7998</v>
      </c>
      <c r="FBQ83" s="1" t="s">
        <v>1462</v>
      </c>
      <c r="FBR83" s="1" t="s">
        <v>8783</v>
      </c>
      <c r="FBS83" s="1" t="s">
        <v>8001</v>
      </c>
      <c r="FBT83" s="1" t="s">
        <v>8002</v>
      </c>
      <c r="FBU83" s="1" t="s">
        <v>8784</v>
      </c>
      <c r="FBV83" s="1" t="s">
        <v>8785</v>
      </c>
      <c r="FBW83" s="1" t="s">
        <v>8005</v>
      </c>
      <c r="FBX83" s="1" t="s">
        <v>8006</v>
      </c>
      <c r="FBY83" s="1" t="s">
        <v>7998</v>
      </c>
      <c r="FCB83" s="1" t="s">
        <v>8786</v>
      </c>
      <c r="FCC83" s="1" t="s">
        <v>1304</v>
      </c>
      <c r="FCD83" s="1" t="s">
        <v>1260</v>
      </c>
      <c r="FCE83" s="1" t="s">
        <v>1462</v>
      </c>
      <c r="FCF83" s="1" t="s">
        <v>1305</v>
      </c>
      <c r="FCG83" s="1" t="s">
        <v>1462</v>
      </c>
      <c r="FCH83" s="1" t="s">
        <v>8774</v>
      </c>
      <c r="FCI83" s="1" t="s">
        <v>8775</v>
      </c>
      <c r="FCJ83" s="1" t="s">
        <v>7987</v>
      </c>
      <c r="FCK83" s="1" t="s">
        <v>233</v>
      </c>
      <c r="FCL83" s="1" t="s">
        <v>234</v>
      </c>
      <c r="FCN83" s="1" t="s">
        <v>7988</v>
      </c>
      <c r="FCO83" s="1" t="s">
        <v>8776</v>
      </c>
      <c r="FCP83" s="1" t="s">
        <v>8040</v>
      </c>
      <c r="FCQ83" s="1" t="s">
        <v>8009</v>
      </c>
      <c r="FCR83" s="1" t="s">
        <v>8010</v>
      </c>
      <c r="FCS83" s="1" t="s">
        <v>8032</v>
      </c>
      <c r="FCT83" s="1" t="s">
        <v>8040</v>
      </c>
      <c r="FCU83" s="1" t="s">
        <v>8777</v>
      </c>
      <c r="FCV83" s="1" t="s">
        <v>8040</v>
      </c>
      <c r="FCW83" s="1" t="s">
        <v>8778</v>
      </c>
      <c r="FCY83" s="1" t="s">
        <v>8779</v>
      </c>
      <c r="FCZ83" s="1" t="s">
        <v>8779</v>
      </c>
      <c r="FDA83" s="1" t="s">
        <v>53</v>
      </c>
      <c r="FDB83" s="1" t="s">
        <v>8780</v>
      </c>
      <c r="FDC83" s="1" t="s">
        <v>1462</v>
      </c>
      <c r="FDG83" s="1" t="s">
        <v>1306</v>
      </c>
      <c r="FDH83" s="1" t="s">
        <v>8781</v>
      </c>
      <c r="FDI83" s="1" t="s">
        <v>8782</v>
      </c>
      <c r="FDJ83" s="1" t="s">
        <v>7998</v>
      </c>
      <c r="FDK83" s="1" t="s">
        <v>1462</v>
      </c>
      <c r="FDL83" s="1" t="s">
        <v>8783</v>
      </c>
      <c r="FDM83" s="1" t="s">
        <v>8001</v>
      </c>
      <c r="FEA83" s="1" t="s">
        <v>7994</v>
      </c>
      <c r="FEB83" s="1" t="s">
        <v>8787</v>
      </c>
      <c r="FEC83" s="1" t="s">
        <v>8788</v>
      </c>
      <c r="FED83" s="1" t="s">
        <v>1359</v>
      </c>
      <c r="FEE83" s="1" t="s">
        <v>8013</v>
      </c>
      <c r="FEF83" s="1" t="s">
        <v>1462</v>
      </c>
      <c r="FEQ83" s="1" t="s">
        <v>8014</v>
      </c>
      <c r="FER83" s="1" t="s">
        <v>8789</v>
      </c>
      <c r="FKI83" s="1" t="s">
        <v>1304</v>
      </c>
      <c r="FKJ83" s="1" t="s">
        <v>1260</v>
      </c>
      <c r="FKK83" s="1" t="s">
        <v>1462</v>
      </c>
      <c r="FKL83" s="1" t="s">
        <v>1305</v>
      </c>
      <c r="FKM83" s="1" t="s">
        <v>1462</v>
      </c>
      <c r="FKN83" s="1" t="s">
        <v>8774</v>
      </c>
      <c r="FKO83" s="1" t="s">
        <v>8775</v>
      </c>
      <c r="FKP83" s="1" t="s">
        <v>7987</v>
      </c>
      <c r="FKQ83" s="1" t="s">
        <v>233</v>
      </c>
      <c r="FKR83" s="1" t="s">
        <v>234</v>
      </c>
      <c r="FKS83" s="1" t="s">
        <v>7988</v>
      </c>
      <c r="FKT83" s="1" t="s">
        <v>8776</v>
      </c>
      <c r="FKU83" s="1" t="s">
        <v>8040</v>
      </c>
      <c r="FKV83" s="1" t="s">
        <v>8040</v>
      </c>
      <c r="FKW83" s="1" t="s">
        <v>8777</v>
      </c>
      <c r="FKX83" s="1" t="s">
        <v>8040</v>
      </c>
      <c r="FKY83" s="1" t="s">
        <v>8778</v>
      </c>
      <c r="FLA83" s="1" t="s">
        <v>7994</v>
      </c>
      <c r="FLB83" s="1" t="s">
        <v>8779</v>
      </c>
      <c r="FLC83" s="1" t="s">
        <v>8779</v>
      </c>
      <c r="FLD83" s="1" t="s">
        <v>53</v>
      </c>
      <c r="FLE83" s="1" t="s">
        <v>8780</v>
      </c>
      <c r="FLF83" s="1" t="s">
        <v>1462</v>
      </c>
      <c r="FLI83" s="1" t="s">
        <v>1306</v>
      </c>
      <c r="FLJ83" s="1" t="s">
        <v>8781</v>
      </c>
      <c r="FLK83" s="1" t="s">
        <v>8782</v>
      </c>
      <c r="FLL83" s="1" t="s">
        <v>7998</v>
      </c>
      <c r="FLM83" s="1" t="s">
        <v>1462</v>
      </c>
      <c r="FLN83" s="1" t="s">
        <v>8783</v>
      </c>
      <c r="FLO83" s="1" t="s">
        <v>8001</v>
      </c>
      <c r="FLP83" s="1" t="s">
        <v>8002</v>
      </c>
      <c r="FLQ83" s="1" t="s">
        <v>8784</v>
      </c>
      <c r="FLR83" s="1" t="s">
        <v>8785</v>
      </c>
      <c r="FLS83" s="1" t="s">
        <v>8005</v>
      </c>
      <c r="FLT83" s="1" t="s">
        <v>8006</v>
      </c>
      <c r="FLU83" s="1" t="s">
        <v>7998</v>
      </c>
      <c r="FLX83" s="1" t="s">
        <v>8786</v>
      </c>
      <c r="FLY83" s="1" t="s">
        <v>1304</v>
      </c>
      <c r="FLZ83" s="1" t="s">
        <v>1260</v>
      </c>
      <c r="FMA83" s="1" t="s">
        <v>1462</v>
      </c>
      <c r="FMB83" s="1" t="s">
        <v>1305</v>
      </c>
      <c r="FMC83" s="1" t="s">
        <v>1462</v>
      </c>
      <c r="FMD83" s="1" t="s">
        <v>8774</v>
      </c>
      <c r="FME83" s="1" t="s">
        <v>8775</v>
      </c>
      <c r="FMF83" s="1" t="s">
        <v>7987</v>
      </c>
      <c r="FMG83" s="1" t="s">
        <v>233</v>
      </c>
      <c r="FMH83" s="1" t="s">
        <v>234</v>
      </c>
      <c r="FMJ83" s="1" t="s">
        <v>7988</v>
      </c>
      <c r="FMK83" s="1" t="s">
        <v>8776</v>
      </c>
      <c r="FML83" s="1" t="s">
        <v>8040</v>
      </c>
      <c r="FMM83" s="1" t="s">
        <v>8009</v>
      </c>
      <c r="FMN83" s="1" t="s">
        <v>8010</v>
      </c>
      <c r="FMO83" s="1" t="s">
        <v>8032</v>
      </c>
      <c r="FMP83" s="1" t="s">
        <v>8040</v>
      </c>
      <c r="FMQ83" s="1" t="s">
        <v>8777</v>
      </c>
      <c r="FMR83" s="1" t="s">
        <v>8040</v>
      </c>
      <c r="FMS83" s="1" t="s">
        <v>8778</v>
      </c>
      <c r="FMU83" s="1" t="s">
        <v>8779</v>
      </c>
      <c r="FMV83" s="1" t="s">
        <v>8779</v>
      </c>
      <c r="FMW83" s="1" t="s">
        <v>53</v>
      </c>
      <c r="FMX83" s="1" t="s">
        <v>8780</v>
      </c>
      <c r="FMY83" s="1" t="s">
        <v>1462</v>
      </c>
      <c r="FNC83" s="1" t="s">
        <v>1306</v>
      </c>
      <c r="FND83" s="1" t="s">
        <v>8781</v>
      </c>
      <c r="FNE83" s="1" t="s">
        <v>8782</v>
      </c>
      <c r="FNF83" s="1" t="s">
        <v>7998</v>
      </c>
      <c r="FNG83" s="1" t="s">
        <v>1462</v>
      </c>
      <c r="FNH83" s="1" t="s">
        <v>8783</v>
      </c>
      <c r="FNI83" s="1" t="s">
        <v>8001</v>
      </c>
      <c r="FNW83" s="1" t="s">
        <v>7994</v>
      </c>
      <c r="FNX83" s="1" t="s">
        <v>8787</v>
      </c>
      <c r="FNY83" s="1" t="s">
        <v>8788</v>
      </c>
      <c r="FNZ83" s="1" t="s">
        <v>1359</v>
      </c>
      <c r="FOA83" s="1" t="s">
        <v>8013</v>
      </c>
      <c r="FOB83" s="1" t="s">
        <v>1462</v>
      </c>
      <c r="FOM83" s="1" t="s">
        <v>8014</v>
      </c>
      <c r="FON83" s="1" t="s">
        <v>8789</v>
      </c>
      <c r="FUE83" s="1" t="s">
        <v>1304</v>
      </c>
      <c r="FUF83" s="1" t="s">
        <v>1260</v>
      </c>
      <c r="FUG83" s="1" t="s">
        <v>1462</v>
      </c>
      <c r="FUH83" s="1" t="s">
        <v>1305</v>
      </c>
      <c r="FUI83" s="1" t="s">
        <v>1462</v>
      </c>
      <c r="FUJ83" s="1" t="s">
        <v>8774</v>
      </c>
      <c r="FUK83" s="1" t="s">
        <v>8775</v>
      </c>
      <c r="FUL83" s="1" t="s">
        <v>7987</v>
      </c>
      <c r="FUM83" s="1" t="s">
        <v>233</v>
      </c>
      <c r="FUN83" s="1" t="s">
        <v>234</v>
      </c>
      <c r="FUO83" s="1" t="s">
        <v>7988</v>
      </c>
      <c r="FUP83" s="1" t="s">
        <v>8776</v>
      </c>
      <c r="FUQ83" s="1" t="s">
        <v>8040</v>
      </c>
      <c r="FUR83" s="1" t="s">
        <v>8040</v>
      </c>
      <c r="FUS83" s="1" t="s">
        <v>8777</v>
      </c>
      <c r="FUT83" s="1" t="s">
        <v>8040</v>
      </c>
      <c r="FUU83" s="1" t="s">
        <v>8778</v>
      </c>
      <c r="FUW83" s="1" t="s">
        <v>7994</v>
      </c>
      <c r="FUX83" s="1" t="s">
        <v>8779</v>
      </c>
      <c r="FUY83" s="1" t="s">
        <v>8779</v>
      </c>
      <c r="FUZ83" s="1" t="s">
        <v>53</v>
      </c>
      <c r="FVA83" s="1" t="s">
        <v>8780</v>
      </c>
      <c r="FVB83" s="1" t="s">
        <v>1462</v>
      </c>
      <c r="FVE83" s="1" t="s">
        <v>1306</v>
      </c>
      <c r="FVF83" s="1" t="s">
        <v>8781</v>
      </c>
      <c r="FVG83" s="1" t="s">
        <v>8782</v>
      </c>
      <c r="FVH83" s="1" t="s">
        <v>7998</v>
      </c>
      <c r="FVI83" s="1" t="s">
        <v>1462</v>
      </c>
      <c r="FVJ83" s="1" t="s">
        <v>8783</v>
      </c>
      <c r="FVK83" s="1" t="s">
        <v>8001</v>
      </c>
      <c r="FVL83" s="1" t="s">
        <v>8002</v>
      </c>
      <c r="FVM83" s="1" t="s">
        <v>8784</v>
      </c>
      <c r="FVN83" s="1" t="s">
        <v>8785</v>
      </c>
      <c r="FVO83" s="1" t="s">
        <v>8005</v>
      </c>
      <c r="FVP83" s="1" t="s">
        <v>8006</v>
      </c>
      <c r="FVQ83" s="1" t="s">
        <v>7998</v>
      </c>
      <c r="FVT83" s="1" t="s">
        <v>8786</v>
      </c>
      <c r="FVU83" s="1" t="s">
        <v>1304</v>
      </c>
      <c r="FVV83" s="1" t="s">
        <v>1260</v>
      </c>
      <c r="FVW83" s="1" t="s">
        <v>1462</v>
      </c>
      <c r="FVX83" s="1" t="s">
        <v>1305</v>
      </c>
      <c r="FVY83" s="1" t="s">
        <v>1462</v>
      </c>
      <c r="FVZ83" s="1" t="s">
        <v>8774</v>
      </c>
      <c r="FWA83" s="1" t="s">
        <v>8775</v>
      </c>
      <c r="FWB83" s="1" t="s">
        <v>7987</v>
      </c>
      <c r="FWC83" s="1" t="s">
        <v>233</v>
      </c>
      <c r="FWD83" s="1" t="s">
        <v>234</v>
      </c>
      <c r="FWF83" s="1" t="s">
        <v>7988</v>
      </c>
      <c r="FWG83" s="1" t="s">
        <v>8776</v>
      </c>
      <c r="FWH83" s="1" t="s">
        <v>8040</v>
      </c>
      <c r="FWI83" s="1" t="s">
        <v>8009</v>
      </c>
      <c r="FWJ83" s="1" t="s">
        <v>8010</v>
      </c>
      <c r="FWK83" s="1" t="s">
        <v>8032</v>
      </c>
      <c r="FWL83" s="1" t="s">
        <v>8040</v>
      </c>
      <c r="FWM83" s="1" t="s">
        <v>8777</v>
      </c>
      <c r="FWN83" s="1" t="s">
        <v>8040</v>
      </c>
      <c r="FWO83" s="1" t="s">
        <v>8778</v>
      </c>
      <c r="FWQ83" s="1" t="s">
        <v>8779</v>
      </c>
      <c r="FWR83" s="1" t="s">
        <v>8779</v>
      </c>
      <c r="FWS83" s="1" t="s">
        <v>53</v>
      </c>
      <c r="FWT83" s="1" t="s">
        <v>8780</v>
      </c>
      <c r="FWU83" s="1" t="s">
        <v>1462</v>
      </c>
      <c r="FWY83" s="1" t="s">
        <v>1306</v>
      </c>
      <c r="FWZ83" s="1" t="s">
        <v>8781</v>
      </c>
      <c r="FXA83" s="1" t="s">
        <v>8782</v>
      </c>
      <c r="FXB83" s="1" t="s">
        <v>7998</v>
      </c>
      <c r="FXC83" s="1" t="s">
        <v>1462</v>
      </c>
      <c r="FXD83" s="1" t="s">
        <v>8783</v>
      </c>
      <c r="FXE83" s="1" t="s">
        <v>8001</v>
      </c>
      <c r="FXS83" s="1" t="s">
        <v>7994</v>
      </c>
      <c r="FXT83" s="1" t="s">
        <v>8787</v>
      </c>
      <c r="FXU83" s="1" t="s">
        <v>8788</v>
      </c>
      <c r="FXV83" s="1" t="s">
        <v>1359</v>
      </c>
      <c r="FXW83" s="1" t="s">
        <v>8013</v>
      </c>
      <c r="FXX83" s="1" t="s">
        <v>1462</v>
      </c>
      <c r="FYI83" s="1" t="s">
        <v>8014</v>
      </c>
      <c r="FYJ83" s="1" t="s">
        <v>8789</v>
      </c>
      <c r="GEA83" s="1" t="s">
        <v>1304</v>
      </c>
      <c r="GEB83" s="1" t="s">
        <v>1260</v>
      </c>
      <c r="GEC83" s="1" t="s">
        <v>1462</v>
      </c>
      <c r="GED83" s="1" t="s">
        <v>1305</v>
      </c>
      <c r="GEE83" s="1" t="s">
        <v>1462</v>
      </c>
      <c r="GEF83" s="1" t="s">
        <v>8774</v>
      </c>
      <c r="GEG83" s="1" t="s">
        <v>8775</v>
      </c>
      <c r="GEH83" s="1" t="s">
        <v>7987</v>
      </c>
      <c r="GEI83" s="1" t="s">
        <v>233</v>
      </c>
      <c r="GEJ83" s="1" t="s">
        <v>234</v>
      </c>
      <c r="GEK83" s="1" t="s">
        <v>7988</v>
      </c>
      <c r="GEL83" s="1" t="s">
        <v>8776</v>
      </c>
      <c r="GEM83" s="1" t="s">
        <v>8040</v>
      </c>
      <c r="GEN83" s="1" t="s">
        <v>8040</v>
      </c>
      <c r="GEO83" s="1" t="s">
        <v>8777</v>
      </c>
      <c r="GEP83" s="1" t="s">
        <v>8040</v>
      </c>
      <c r="GEQ83" s="1" t="s">
        <v>8778</v>
      </c>
      <c r="GES83" s="1" t="s">
        <v>7994</v>
      </c>
      <c r="GET83" s="1" t="s">
        <v>8779</v>
      </c>
      <c r="GEU83" s="1" t="s">
        <v>8779</v>
      </c>
      <c r="GEV83" s="1" t="s">
        <v>53</v>
      </c>
      <c r="GEW83" s="1" t="s">
        <v>8780</v>
      </c>
      <c r="GEX83" s="1" t="s">
        <v>1462</v>
      </c>
      <c r="GFA83" s="1" t="s">
        <v>1306</v>
      </c>
      <c r="GFB83" s="1" t="s">
        <v>8781</v>
      </c>
      <c r="GFC83" s="1" t="s">
        <v>8782</v>
      </c>
      <c r="GFD83" s="1" t="s">
        <v>7998</v>
      </c>
      <c r="GFE83" s="1" t="s">
        <v>1462</v>
      </c>
      <c r="GFF83" s="1" t="s">
        <v>8783</v>
      </c>
      <c r="GFG83" s="1" t="s">
        <v>8001</v>
      </c>
      <c r="GFH83" s="1" t="s">
        <v>8002</v>
      </c>
      <c r="GFI83" s="1" t="s">
        <v>8784</v>
      </c>
      <c r="GFJ83" s="1" t="s">
        <v>8785</v>
      </c>
      <c r="GFK83" s="1" t="s">
        <v>8005</v>
      </c>
      <c r="GFL83" s="1" t="s">
        <v>8006</v>
      </c>
      <c r="GFM83" s="1" t="s">
        <v>7998</v>
      </c>
      <c r="GFP83" s="1" t="s">
        <v>8786</v>
      </c>
      <c r="GFQ83" s="1" t="s">
        <v>1304</v>
      </c>
      <c r="GFR83" s="1" t="s">
        <v>1260</v>
      </c>
      <c r="GFS83" s="1" t="s">
        <v>1462</v>
      </c>
      <c r="GFT83" s="1" t="s">
        <v>1305</v>
      </c>
      <c r="GFU83" s="1" t="s">
        <v>1462</v>
      </c>
      <c r="GFV83" s="1" t="s">
        <v>8774</v>
      </c>
      <c r="GFW83" s="1" t="s">
        <v>8775</v>
      </c>
      <c r="GFX83" s="1" t="s">
        <v>7987</v>
      </c>
      <c r="GFY83" s="1" t="s">
        <v>233</v>
      </c>
      <c r="GFZ83" s="1" t="s">
        <v>234</v>
      </c>
      <c r="GGB83" s="1" t="s">
        <v>7988</v>
      </c>
      <c r="GGC83" s="1" t="s">
        <v>8776</v>
      </c>
      <c r="GGD83" s="1" t="s">
        <v>8040</v>
      </c>
      <c r="GGE83" s="1" t="s">
        <v>8009</v>
      </c>
      <c r="GGF83" s="1" t="s">
        <v>8010</v>
      </c>
      <c r="GGG83" s="1" t="s">
        <v>8032</v>
      </c>
      <c r="GGH83" s="1" t="s">
        <v>8040</v>
      </c>
      <c r="GGI83" s="1" t="s">
        <v>8777</v>
      </c>
      <c r="GGJ83" s="1" t="s">
        <v>8040</v>
      </c>
      <c r="GGK83" s="1" t="s">
        <v>8778</v>
      </c>
      <c r="GGM83" s="1" t="s">
        <v>8779</v>
      </c>
      <c r="GGN83" s="1" t="s">
        <v>8779</v>
      </c>
      <c r="GGO83" s="1" t="s">
        <v>53</v>
      </c>
      <c r="GGP83" s="1" t="s">
        <v>8780</v>
      </c>
      <c r="GGQ83" s="1" t="s">
        <v>1462</v>
      </c>
      <c r="GGU83" s="1" t="s">
        <v>1306</v>
      </c>
      <c r="GGV83" s="1" t="s">
        <v>8781</v>
      </c>
      <c r="GGW83" s="1" t="s">
        <v>8782</v>
      </c>
      <c r="GGX83" s="1" t="s">
        <v>7998</v>
      </c>
      <c r="GGY83" s="1" t="s">
        <v>1462</v>
      </c>
      <c r="GGZ83" s="1" t="s">
        <v>8783</v>
      </c>
      <c r="GHA83" s="1" t="s">
        <v>8001</v>
      </c>
      <c r="GHO83" s="1" t="s">
        <v>7994</v>
      </c>
      <c r="GHP83" s="1" t="s">
        <v>8787</v>
      </c>
      <c r="GHQ83" s="1" t="s">
        <v>8788</v>
      </c>
      <c r="GHR83" s="1" t="s">
        <v>1359</v>
      </c>
      <c r="GHS83" s="1" t="s">
        <v>8013</v>
      </c>
      <c r="GHT83" s="1" t="s">
        <v>1462</v>
      </c>
      <c r="GIE83" s="1" t="s">
        <v>8014</v>
      </c>
      <c r="GIF83" s="1" t="s">
        <v>8789</v>
      </c>
      <c r="GNW83" s="1" t="s">
        <v>1304</v>
      </c>
      <c r="GNX83" s="1" t="s">
        <v>1260</v>
      </c>
      <c r="GNY83" s="1" t="s">
        <v>1462</v>
      </c>
      <c r="GNZ83" s="1" t="s">
        <v>1305</v>
      </c>
      <c r="GOA83" s="1" t="s">
        <v>1462</v>
      </c>
      <c r="GOB83" s="1" t="s">
        <v>8774</v>
      </c>
      <c r="GOC83" s="1" t="s">
        <v>8775</v>
      </c>
      <c r="GOD83" s="1" t="s">
        <v>7987</v>
      </c>
      <c r="GOE83" s="1" t="s">
        <v>233</v>
      </c>
      <c r="GOF83" s="1" t="s">
        <v>234</v>
      </c>
      <c r="GOG83" s="1" t="s">
        <v>7988</v>
      </c>
      <c r="GOH83" s="1" t="s">
        <v>8776</v>
      </c>
      <c r="GOI83" s="1" t="s">
        <v>8040</v>
      </c>
      <c r="GOJ83" s="1" t="s">
        <v>8040</v>
      </c>
      <c r="GOK83" s="1" t="s">
        <v>8777</v>
      </c>
      <c r="GOL83" s="1" t="s">
        <v>8040</v>
      </c>
      <c r="GOM83" s="1" t="s">
        <v>8778</v>
      </c>
      <c r="GOO83" s="1" t="s">
        <v>7994</v>
      </c>
      <c r="GOP83" s="1" t="s">
        <v>8779</v>
      </c>
      <c r="GOQ83" s="1" t="s">
        <v>8779</v>
      </c>
      <c r="GOR83" s="1" t="s">
        <v>53</v>
      </c>
      <c r="GOS83" s="1" t="s">
        <v>8780</v>
      </c>
      <c r="GOT83" s="1" t="s">
        <v>1462</v>
      </c>
      <c r="GOW83" s="1" t="s">
        <v>1306</v>
      </c>
      <c r="GOX83" s="1" t="s">
        <v>8781</v>
      </c>
      <c r="GOY83" s="1" t="s">
        <v>8782</v>
      </c>
      <c r="GOZ83" s="1" t="s">
        <v>7998</v>
      </c>
      <c r="GPA83" s="1" t="s">
        <v>1462</v>
      </c>
      <c r="GPB83" s="1" t="s">
        <v>8783</v>
      </c>
      <c r="GPC83" s="1" t="s">
        <v>8001</v>
      </c>
      <c r="GPD83" s="1" t="s">
        <v>8002</v>
      </c>
      <c r="GPE83" s="1" t="s">
        <v>8784</v>
      </c>
      <c r="GPF83" s="1" t="s">
        <v>8785</v>
      </c>
      <c r="GPG83" s="1" t="s">
        <v>8005</v>
      </c>
      <c r="GPH83" s="1" t="s">
        <v>8006</v>
      </c>
      <c r="GPI83" s="1" t="s">
        <v>7998</v>
      </c>
      <c r="GPL83" s="1" t="s">
        <v>8786</v>
      </c>
      <c r="GPM83" s="1" t="s">
        <v>1304</v>
      </c>
      <c r="GPN83" s="1" t="s">
        <v>1260</v>
      </c>
      <c r="GPO83" s="1" t="s">
        <v>1462</v>
      </c>
      <c r="GPP83" s="1" t="s">
        <v>1305</v>
      </c>
      <c r="GPQ83" s="1" t="s">
        <v>1462</v>
      </c>
      <c r="GPR83" s="1" t="s">
        <v>8774</v>
      </c>
      <c r="GPS83" s="1" t="s">
        <v>8775</v>
      </c>
      <c r="GPT83" s="1" t="s">
        <v>7987</v>
      </c>
      <c r="GPU83" s="1" t="s">
        <v>233</v>
      </c>
      <c r="GPV83" s="1" t="s">
        <v>234</v>
      </c>
      <c r="GPX83" s="1" t="s">
        <v>7988</v>
      </c>
      <c r="GPY83" s="1" t="s">
        <v>8776</v>
      </c>
      <c r="GPZ83" s="1" t="s">
        <v>8040</v>
      </c>
      <c r="GQA83" s="1" t="s">
        <v>8009</v>
      </c>
      <c r="GQB83" s="1" t="s">
        <v>8010</v>
      </c>
      <c r="GQC83" s="1" t="s">
        <v>8032</v>
      </c>
      <c r="GQD83" s="1" t="s">
        <v>8040</v>
      </c>
      <c r="GQE83" s="1" t="s">
        <v>8777</v>
      </c>
      <c r="GQF83" s="1" t="s">
        <v>8040</v>
      </c>
      <c r="GQG83" s="1" t="s">
        <v>8778</v>
      </c>
      <c r="GQI83" s="1" t="s">
        <v>8779</v>
      </c>
      <c r="GQJ83" s="1" t="s">
        <v>8779</v>
      </c>
      <c r="GQK83" s="1" t="s">
        <v>53</v>
      </c>
      <c r="GQL83" s="1" t="s">
        <v>8780</v>
      </c>
      <c r="GQM83" s="1" t="s">
        <v>1462</v>
      </c>
      <c r="GQQ83" s="1" t="s">
        <v>1306</v>
      </c>
      <c r="GQR83" s="1" t="s">
        <v>8781</v>
      </c>
      <c r="GQS83" s="1" t="s">
        <v>8782</v>
      </c>
      <c r="GQT83" s="1" t="s">
        <v>7998</v>
      </c>
      <c r="GQU83" s="1" t="s">
        <v>1462</v>
      </c>
      <c r="GQV83" s="1" t="s">
        <v>8783</v>
      </c>
      <c r="GQW83" s="1" t="s">
        <v>8001</v>
      </c>
      <c r="GRK83" s="1" t="s">
        <v>7994</v>
      </c>
      <c r="GRL83" s="1" t="s">
        <v>8787</v>
      </c>
      <c r="GRM83" s="1" t="s">
        <v>8788</v>
      </c>
      <c r="GRN83" s="1" t="s">
        <v>1359</v>
      </c>
      <c r="GRO83" s="1" t="s">
        <v>8013</v>
      </c>
      <c r="GRP83" s="1" t="s">
        <v>1462</v>
      </c>
      <c r="GSA83" s="1" t="s">
        <v>8014</v>
      </c>
      <c r="GSB83" s="1" t="s">
        <v>8789</v>
      </c>
      <c r="GXS83" s="1" t="s">
        <v>1304</v>
      </c>
      <c r="GXT83" s="1" t="s">
        <v>1260</v>
      </c>
      <c r="GXU83" s="1" t="s">
        <v>1462</v>
      </c>
      <c r="GXV83" s="1" t="s">
        <v>1305</v>
      </c>
      <c r="GXW83" s="1" t="s">
        <v>1462</v>
      </c>
      <c r="GXX83" s="1" t="s">
        <v>8774</v>
      </c>
      <c r="GXY83" s="1" t="s">
        <v>8775</v>
      </c>
      <c r="GXZ83" s="1" t="s">
        <v>7987</v>
      </c>
      <c r="GYA83" s="1" t="s">
        <v>233</v>
      </c>
      <c r="GYB83" s="1" t="s">
        <v>234</v>
      </c>
      <c r="GYC83" s="1" t="s">
        <v>7988</v>
      </c>
      <c r="GYD83" s="1" t="s">
        <v>8776</v>
      </c>
      <c r="GYE83" s="1" t="s">
        <v>8040</v>
      </c>
      <c r="GYF83" s="1" t="s">
        <v>8040</v>
      </c>
      <c r="GYG83" s="1" t="s">
        <v>8777</v>
      </c>
      <c r="GYH83" s="1" t="s">
        <v>8040</v>
      </c>
      <c r="GYI83" s="1" t="s">
        <v>8778</v>
      </c>
      <c r="GYK83" s="1" t="s">
        <v>7994</v>
      </c>
      <c r="GYL83" s="1" t="s">
        <v>8779</v>
      </c>
      <c r="GYM83" s="1" t="s">
        <v>8779</v>
      </c>
      <c r="GYN83" s="1" t="s">
        <v>53</v>
      </c>
      <c r="GYO83" s="1" t="s">
        <v>8780</v>
      </c>
      <c r="GYP83" s="1" t="s">
        <v>1462</v>
      </c>
      <c r="GYS83" s="1" t="s">
        <v>1306</v>
      </c>
      <c r="GYT83" s="1" t="s">
        <v>8781</v>
      </c>
      <c r="GYU83" s="1" t="s">
        <v>8782</v>
      </c>
      <c r="GYV83" s="1" t="s">
        <v>7998</v>
      </c>
      <c r="GYW83" s="1" t="s">
        <v>1462</v>
      </c>
      <c r="GYX83" s="1" t="s">
        <v>8783</v>
      </c>
      <c r="GYY83" s="1" t="s">
        <v>8001</v>
      </c>
      <c r="GYZ83" s="1" t="s">
        <v>8002</v>
      </c>
      <c r="GZA83" s="1" t="s">
        <v>8784</v>
      </c>
      <c r="GZB83" s="1" t="s">
        <v>8785</v>
      </c>
      <c r="GZC83" s="1" t="s">
        <v>8005</v>
      </c>
      <c r="GZD83" s="1" t="s">
        <v>8006</v>
      </c>
      <c r="GZE83" s="1" t="s">
        <v>7998</v>
      </c>
      <c r="GZH83" s="1" t="s">
        <v>8786</v>
      </c>
      <c r="GZI83" s="1" t="s">
        <v>1304</v>
      </c>
      <c r="GZJ83" s="1" t="s">
        <v>1260</v>
      </c>
      <c r="GZK83" s="1" t="s">
        <v>1462</v>
      </c>
      <c r="GZL83" s="1" t="s">
        <v>1305</v>
      </c>
      <c r="GZM83" s="1" t="s">
        <v>1462</v>
      </c>
      <c r="GZN83" s="1" t="s">
        <v>8774</v>
      </c>
      <c r="GZO83" s="1" t="s">
        <v>8775</v>
      </c>
      <c r="GZP83" s="1" t="s">
        <v>7987</v>
      </c>
      <c r="GZQ83" s="1" t="s">
        <v>233</v>
      </c>
      <c r="GZR83" s="1" t="s">
        <v>234</v>
      </c>
      <c r="GZT83" s="1" t="s">
        <v>7988</v>
      </c>
      <c r="GZU83" s="1" t="s">
        <v>8776</v>
      </c>
      <c r="GZV83" s="1" t="s">
        <v>8040</v>
      </c>
      <c r="GZW83" s="1" t="s">
        <v>8009</v>
      </c>
      <c r="GZX83" s="1" t="s">
        <v>8010</v>
      </c>
      <c r="GZY83" s="1" t="s">
        <v>8032</v>
      </c>
      <c r="GZZ83" s="1" t="s">
        <v>8040</v>
      </c>
      <c r="HAA83" s="1" t="s">
        <v>8777</v>
      </c>
      <c r="HAB83" s="1" t="s">
        <v>8040</v>
      </c>
      <c r="HAC83" s="1" t="s">
        <v>8778</v>
      </c>
      <c r="HAE83" s="1" t="s">
        <v>8779</v>
      </c>
      <c r="HAF83" s="1" t="s">
        <v>8779</v>
      </c>
      <c r="HAG83" s="1" t="s">
        <v>53</v>
      </c>
      <c r="HAH83" s="1" t="s">
        <v>8780</v>
      </c>
      <c r="HAI83" s="1" t="s">
        <v>1462</v>
      </c>
      <c r="HAM83" s="1" t="s">
        <v>1306</v>
      </c>
      <c r="HAN83" s="1" t="s">
        <v>8781</v>
      </c>
      <c r="HAO83" s="1" t="s">
        <v>8782</v>
      </c>
      <c r="HAP83" s="1" t="s">
        <v>7998</v>
      </c>
      <c r="HAQ83" s="1" t="s">
        <v>1462</v>
      </c>
      <c r="HAR83" s="1" t="s">
        <v>8783</v>
      </c>
      <c r="HAS83" s="1" t="s">
        <v>8001</v>
      </c>
      <c r="HBG83" s="1" t="s">
        <v>7994</v>
      </c>
      <c r="HBH83" s="1" t="s">
        <v>8787</v>
      </c>
      <c r="HBI83" s="1" t="s">
        <v>8788</v>
      </c>
      <c r="HBJ83" s="1" t="s">
        <v>1359</v>
      </c>
      <c r="HBK83" s="1" t="s">
        <v>8013</v>
      </c>
      <c r="HBL83" s="1" t="s">
        <v>1462</v>
      </c>
      <c r="HBW83" s="1" t="s">
        <v>8014</v>
      </c>
      <c r="HBX83" s="1" t="s">
        <v>8789</v>
      </c>
      <c r="HHO83" s="1" t="s">
        <v>1304</v>
      </c>
      <c r="HHP83" s="1" t="s">
        <v>1260</v>
      </c>
      <c r="HHQ83" s="1" t="s">
        <v>1462</v>
      </c>
      <c r="HHR83" s="1" t="s">
        <v>1305</v>
      </c>
      <c r="HHS83" s="1" t="s">
        <v>1462</v>
      </c>
      <c r="HHT83" s="1" t="s">
        <v>8774</v>
      </c>
      <c r="HHU83" s="1" t="s">
        <v>8775</v>
      </c>
      <c r="HHV83" s="1" t="s">
        <v>7987</v>
      </c>
      <c r="HHW83" s="1" t="s">
        <v>233</v>
      </c>
      <c r="HHX83" s="1" t="s">
        <v>234</v>
      </c>
      <c r="HHY83" s="1" t="s">
        <v>7988</v>
      </c>
      <c r="HHZ83" s="1" t="s">
        <v>8776</v>
      </c>
      <c r="HIA83" s="1" t="s">
        <v>8040</v>
      </c>
      <c r="HIB83" s="1" t="s">
        <v>8040</v>
      </c>
      <c r="HIC83" s="1" t="s">
        <v>8777</v>
      </c>
      <c r="HID83" s="1" t="s">
        <v>8040</v>
      </c>
      <c r="HIE83" s="1" t="s">
        <v>8778</v>
      </c>
      <c r="HIG83" s="1" t="s">
        <v>7994</v>
      </c>
      <c r="HIH83" s="1" t="s">
        <v>8779</v>
      </c>
      <c r="HII83" s="1" t="s">
        <v>8779</v>
      </c>
      <c r="HIJ83" s="1" t="s">
        <v>53</v>
      </c>
      <c r="HIK83" s="1" t="s">
        <v>8780</v>
      </c>
      <c r="HIL83" s="1" t="s">
        <v>1462</v>
      </c>
      <c r="HIO83" s="1" t="s">
        <v>1306</v>
      </c>
      <c r="HIP83" s="1" t="s">
        <v>8781</v>
      </c>
      <c r="HIQ83" s="1" t="s">
        <v>8782</v>
      </c>
      <c r="HIR83" s="1" t="s">
        <v>7998</v>
      </c>
      <c r="HIS83" s="1" t="s">
        <v>1462</v>
      </c>
      <c r="HIT83" s="1" t="s">
        <v>8783</v>
      </c>
      <c r="HIU83" s="1" t="s">
        <v>8001</v>
      </c>
      <c r="HIV83" s="1" t="s">
        <v>8002</v>
      </c>
      <c r="HIW83" s="1" t="s">
        <v>8784</v>
      </c>
      <c r="HIX83" s="1" t="s">
        <v>8785</v>
      </c>
      <c r="HIY83" s="1" t="s">
        <v>8005</v>
      </c>
      <c r="HIZ83" s="1" t="s">
        <v>8006</v>
      </c>
      <c r="HJA83" s="1" t="s">
        <v>7998</v>
      </c>
      <c r="HJD83" s="1" t="s">
        <v>8786</v>
      </c>
      <c r="HJE83" s="1" t="s">
        <v>1304</v>
      </c>
      <c r="HJF83" s="1" t="s">
        <v>1260</v>
      </c>
      <c r="HJG83" s="1" t="s">
        <v>1462</v>
      </c>
      <c r="HJH83" s="1" t="s">
        <v>1305</v>
      </c>
      <c r="HJI83" s="1" t="s">
        <v>1462</v>
      </c>
      <c r="HJJ83" s="1" t="s">
        <v>8774</v>
      </c>
      <c r="HJK83" s="1" t="s">
        <v>8775</v>
      </c>
      <c r="HJL83" s="1" t="s">
        <v>7987</v>
      </c>
      <c r="HJM83" s="1" t="s">
        <v>233</v>
      </c>
      <c r="HJN83" s="1" t="s">
        <v>234</v>
      </c>
      <c r="HJP83" s="1" t="s">
        <v>7988</v>
      </c>
      <c r="HJQ83" s="1" t="s">
        <v>8776</v>
      </c>
      <c r="HJR83" s="1" t="s">
        <v>8040</v>
      </c>
      <c r="HJS83" s="1" t="s">
        <v>8009</v>
      </c>
      <c r="HJT83" s="1" t="s">
        <v>8010</v>
      </c>
      <c r="HJU83" s="1" t="s">
        <v>8032</v>
      </c>
      <c r="HJV83" s="1" t="s">
        <v>8040</v>
      </c>
      <c r="HJW83" s="1" t="s">
        <v>8777</v>
      </c>
      <c r="HJX83" s="1" t="s">
        <v>8040</v>
      </c>
      <c r="HJY83" s="1" t="s">
        <v>8778</v>
      </c>
      <c r="HKA83" s="1" t="s">
        <v>8779</v>
      </c>
      <c r="HKB83" s="1" t="s">
        <v>8779</v>
      </c>
      <c r="HKC83" s="1" t="s">
        <v>53</v>
      </c>
      <c r="HKD83" s="1" t="s">
        <v>8780</v>
      </c>
      <c r="HKE83" s="1" t="s">
        <v>1462</v>
      </c>
      <c r="HKI83" s="1" t="s">
        <v>1306</v>
      </c>
      <c r="HKJ83" s="1" t="s">
        <v>8781</v>
      </c>
      <c r="HKK83" s="1" t="s">
        <v>8782</v>
      </c>
      <c r="HKL83" s="1" t="s">
        <v>7998</v>
      </c>
      <c r="HKM83" s="1" t="s">
        <v>1462</v>
      </c>
      <c r="HKN83" s="1" t="s">
        <v>8783</v>
      </c>
      <c r="HKO83" s="1" t="s">
        <v>8001</v>
      </c>
      <c r="HLC83" s="1" t="s">
        <v>7994</v>
      </c>
      <c r="HLD83" s="1" t="s">
        <v>8787</v>
      </c>
      <c r="HLE83" s="1" t="s">
        <v>8788</v>
      </c>
      <c r="HLF83" s="1" t="s">
        <v>1359</v>
      </c>
      <c r="HLG83" s="1" t="s">
        <v>8013</v>
      </c>
      <c r="HLH83" s="1" t="s">
        <v>1462</v>
      </c>
      <c r="HLS83" s="1" t="s">
        <v>8014</v>
      </c>
      <c r="HLT83" s="1" t="s">
        <v>8789</v>
      </c>
      <c r="HRK83" s="1" t="s">
        <v>1304</v>
      </c>
      <c r="HRL83" s="1" t="s">
        <v>1260</v>
      </c>
      <c r="HRM83" s="1" t="s">
        <v>1462</v>
      </c>
      <c r="HRN83" s="1" t="s">
        <v>1305</v>
      </c>
      <c r="HRO83" s="1" t="s">
        <v>1462</v>
      </c>
      <c r="HRP83" s="1" t="s">
        <v>8774</v>
      </c>
      <c r="HRQ83" s="1" t="s">
        <v>8775</v>
      </c>
      <c r="HRR83" s="1" t="s">
        <v>7987</v>
      </c>
      <c r="HRS83" s="1" t="s">
        <v>233</v>
      </c>
      <c r="HRT83" s="1" t="s">
        <v>234</v>
      </c>
      <c r="HRU83" s="1" t="s">
        <v>7988</v>
      </c>
      <c r="HRV83" s="1" t="s">
        <v>8776</v>
      </c>
      <c r="HRW83" s="1" t="s">
        <v>8040</v>
      </c>
      <c r="HRX83" s="1" t="s">
        <v>8040</v>
      </c>
      <c r="HRY83" s="1" t="s">
        <v>8777</v>
      </c>
      <c r="HRZ83" s="1" t="s">
        <v>8040</v>
      </c>
      <c r="HSA83" s="1" t="s">
        <v>8778</v>
      </c>
      <c r="HSC83" s="1" t="s">
        <v>7994</v>
      </c>
      <c r="HSD83" s="1" t="s">
        <v>8779</v>
      </c>
      <c r="HSE83" s="1" t="s">
        <v>8779</v>
      </c>
      <c r="HSF83" s="1" t="s">
        <v>53</v>
      </c>
      <c r="HSG83" s="1" t="s">
        <v>8780</v>
      </c>
      <c r="HSH83" s="1" t="s">
        <v>1462</v>
      </c>
      <c r="HSK83" s="1" t="s">
        <v>1306</v>
      </c>
      <c r="HSL83" s="1" t="s">
        <v>8781</v>
      </c>
      <c r="HSM83" s="1" t="s">
        <v>8782</v>
      </c>
      <c r="HSN83" s="1" t="s">
        <v>7998</v>
      </c>
      <c r="HSO83" s="1" t="s">
        <v>1462</v>
      </c>
      <c r="HSP83" s="1" t="s">
        <v>8783</v>
      </c>
      <c r="HSQ83" s="1" t="s">
        <v>8001</v>
      </c>
      <c r="HSR83" s="1" t="s">
        <v>8002</v>
      </c>
      <c r="HSS83" s="1" t="s">
        <v>8784</v>
      </c>
      <c r="HST83" s="1" t="s">
        <v>8785</v>
      </c>
      <c r="HSU83" s="1" t="s">
        <v>8005</v>
      </c>
      <c r="HSV83" s="1" t="s">
        <v>8006</v>
      </c>
      <c r="HSW83" s="1" t="s">
        <v>7998</v>
      </c>
      <c r="HSZ83" s="1" t="s">
        <v>8786</v>
      </c>
      <c r="HTA83" s="1" t="s">
        <v>1304</v>
      </c>
      <c r="HTB83" s="1" t="s">
        <v>1260</v>
      </c>
      <c r="HTC83" s="1" t="s">
        <v>1462</v>
      </c>
      <c r="HTD83" s="1" t="s">
        <v>1305</v>
      </c>
      <c r="HTE83" s="1" t="s">
        <v>1462</v>
      </c>
      <c r="HTF83" s="1" t="s">
        <v>8774</v>
      </c>
      <c r="HTG83" s="1" t="s">
        <v>8775</v>
      </c>
      <c r="HTH83" s="1" t="s">
        <v>7987</v>
      </c>
      <c r="HTI83" s="1" t="s">
        <v>233</v>
      </c>
      <c r="HTJ83" s="1" t="s">
        <v>234</v>
      </c>
      <c r="HTL83" s="1" t="s">
        <v>7988</v>
      </c>
      <c r="HTM83" s="1" t="s">
        <v>8776</v>
      </c>
      <c r="HTN83" s="1" t="s">
        <v>8040</v>
      </c>
      <c r="HTO83" s="1" t="s">
        <v>8009</v>
      </c>
      <c r="HTP83" s="1" t="s">
        <v>8010</v>
      </c>
      <c r="HTQ83" s="1" t="s">
        <v>8032</v>
      </c>
      <c r="HTR83" s="1" t="s">
        <v>8040</v>
      </c>
      <c r="HTS83" s="1" t="s">
        <v>8777</v>
      </c>
      <c r="HTT83" s="1" t="s">
        <v>8040</v>
      </c>
      <c r="HTU83" s="1" t="s">
        <v>8778</v>
      </c>
      <c r="HTW83" s="1" t="s">
        <v>8779</v>
      </c>
      <c r="HTX83" s="1" t="s">
        <v>8779</v>
      </c>
      <c r="HTY83" s="1" t="s">
        <v>53</v>
      </c>
      <c r="HTZ83" s="1" t="s">
        <v>8780</v>
      </c>
      <c r="HUA83" s="1" t="s">
        <v>1462</v>
      </c>
      <c r="HUE83" s="1" t="s">
        <v>1306</v>
      </c>
      <c r="HUF83" s="1" t="s">
        <v>8781</v>
      </c>
      <c r="HUG83" s="1" t="s">
        <v>8782</v>
      </c>
      <c r="HUH83" s="1" t="s">
        <v>7998</v>
      </c>
      <c r="HUI83" s="1" t="s">
        <v>1462</v>
      </c>
      <c r="HUJ83" s="1" t="s">
        <v>8783</v>
      </c>
      <c r="HUK83" s="1" t="s">
        <v>8001</v>
      </c>
      <c r="HUY83" s="1" t="s">
        <v>7994</v>
      </c>
      <c r="HUZ83" s="1" t="s">
        <v>8787</v>
      </c>
      <c r="HVA83" s="1" t="s">
        <v>8788</v>
      </c>
      <c r="HVB83" s="1" t="s">
        <v>1359</v>
      </c>
      <c r="HVC83" s="1" t="s">
        <v>8013</v>
      </c>
      <c r="HVD83" s="1" t="s">
        <v>1462</v>
      </c>
      <c r="HVO83" s="1" t="s">
        <v>8014</v>
      </c>
      <c r="HVP83" s="1" t="s">
        <v>8789</v>
      </c>
      <c r="IBG83" s="1" t="s">
        <v>1304</v>
      </c>
      <c r="IBH83" s="1" t="s">
        <v>1260</v>
      </c>
      <c r="IBI83" s="1" t="s">
        <v>1462</v>
      </c>
      <c r="IBJ83" s="1" t="s">
        <v>1305</v>
      </c>
      <c r="IBK83" s="1" t="s">
        <v>1462</v>
      </c>
      <c r="IBL83" s="1" t="s">
        <v>8774</v>
      </c>
      <c r="IBM83" s="1" t="s">
        <v>8775</v>
      </c>
      <c r="IBN83" s="1" t="s">
        <v>7987</v>
      </c>
      <c r="IBO83" s="1" t="s">
        <v>233</v>
      </c>
      <c r="IBP83" s="1" t="s">
        <v>234</v>
      </c>
      <c r="IBQ83" s="1" t="s">
        <v>7988</v>
      </c>
      <c r="IBR83" s="1" t="s">
        <v>8776</v>
      </c>
      <c r="IBS83" s="1" t="s">
        <v>8040</v>
      </c>
      <c r="IBT83" s="1" t="s">
        <v>8040</v>
      </c>
      <c r="IBU83" s="1" t="s">
        <v>8777</v>
      </c>
      <c r="IBV83" s="1" t="s">
        <v>8040</v>
      </c>
      <c r="IBW83" s="1" t="s">
        <v>8778</v>
      </c>
      <c r="IBY83" s="1" t="s">
        <v>7994</v>
      </c>
      <c r="IBZ83" s="1" t="s">
        <v>8779</v>
      </c>
      <c r="ICA83" s="1" t="s">
        <v>8779</v>
      </c>
      <c r="ICB83" s="1" t="s">
        <v>53</v>
      </c>
      <c r="ICC83" s="1" t="s">
        <v>8780</v>
      </c>
      <c r="ICD83" s="1" t="s">
        <v>1462</v>
      </c>
      <c r="ICG83" s="1" t="s">
        <v>1306</v>
      </c>
      <c r="ICH83" s="1" t="s">
        <v>8781</v>
      </c>
      <c r="ICI83" s="1" t="s">
        <v>8782</v>
      </c>
      <c r="ICJ83" s="1" t="s">
        <v>7998</v>
      </c>
      <c r="ICK83" s="1" t="s">
        <v>1462</v>
      </c>
      <c r="ICL83" s="1" t="s">
        <v>8783</v>
      </c>
      <c r="ICM83" s="1" t="s">
        <v>8001</v>
      </c>
      <c r="ICN83" s="1" t="s">
        <v>8002</v>
      </c>
      <c r="ICO83" s="1" t="s">
        <v>8784</v>
      </c>
      <c r="ICP83" s="1" t="s">
        <v>8785</v>
      </c>
      <c r="ICQ83" s="1" t="s">
        <v>8005</v>
      </c>
      <c r="ICR83" s="1" t="s">
        <v>8006</v>
      </c>
      <c r="ICS83" s="1" t="s">
        <v>7998</v>
      </c>
      <c r="ICV83" s="1" t="s">
        <v>8786</v>
      </c>
      <c r="ICW83" s="1" t="s">
        <v>1304</v>
      </c>
      <c r="ICX83" s="1" t="s">
        <v>1260</v>
      </c>
      <c r="ICY83" s="1" t="s">
        <v>1462</v>
      </c>
      <c r="ICZ83" s="1" t="s">
        <v>1305</v>
      </c>
      <c r="IDA83" s="1" t="s">
        <v>1462</v>
      </c>
      <c r="IDB83" s="1" t="s">
        <v>8774</v>
      </c>
      <c r="IDC83" s="1" t="s">
        <v>8775</v>
      </c>
      <c r="IDD83" s="1" t="s">
        <v>7987</v>
      </c>
      <c r="IDE83" s="1" t="s">
        <v>233</v>
      </c>
      <c r="IDF83" s="1" t="s">
        <v>234</v>
      </c>
      <c r="IDH83" s="1" t="s">
        <v>7988</v>
      </c>
      <c r="IDI83" s="1" t="s">
        <v>8776</v>
      </c>
      <c r="IDJ83" s="1" t="s">
        <v>8040</v>
      </c>
      <c r="IDK83" s="1" t="s">
        <v>8009</v>
      </c>
      <c r="IDL83" s="1" t="s">
        <v>8010</v>
      </c>
      <c r="IDM83" s="1" t="s">
        <v>8032</v>
      </c>
      <c r="IDN83" s="1" t="s">
        <v>8040</v>
      </c>
      <c r="IDO83" s="1" t="s">
        <v>8777</v>
      </c>
      <c r="IDP83" s="1" t="s">
        <v>8040</v>
      </c>
      <c r="IDQ83" s="1" t="s">
        <v>8778</v>
      </c>
      <c r="IDS83" s="1" t="s">
        <v>8779</v>
      </c>
      <c r="IDT83" s="1" t="s">
        <v>8779</v>
      </c>
      <c r="IDU83" s="1" t="s">
        <v>53</v>
      </c>
      <c r="IDV83" s="1" t="s">
        <v>8780</v>
      </c>
      <c r="IDW83" s="1" t="s">
        <v>1462</v>
      </c>
      <c r="IEA83" s="1" t="s">
        <v>1306</v>
      </c>
      <c r="IEB83" s="1" t="s">
        <v>8781</v>
      </c>
      <c r="IEC83" s="1" t="s">
        <v>8782</v>
      </c>
      <c r="IED83" s="1" t="s">
        <v>7998</v>
      </c>
      <c r="IEE83" s="1" t="s">
        <v>1462</v>
      </c>
      <c r="IEF83" s="1" t="s">
        <v>8783</v>
      </c>
      <c r="IEG83" s="1" t="s">
        <v>8001</v>
      </c>
      <c r="IEU83" s="1" t="s">
        <v>7994</v>
      </c>
      <c r="IEV83" s="1" t="s">
        <v>8787</v>
      </c>
      <c r="IEW83" s="1" t="s">
        <v>8788</v>
      </c>
      <c r="IEX83" s="1" t="s">
        <v>1359</v>
      </c>
      <c r="IEY83" s="1" t="s">
        <v>8013</v>
      </c>
      <c r="IEZ83" s="1" t="s">
        <v>1462</v>
      </c>
      <c r="IFK83" s="1" t="s">
        <v>8014</v>
      </c>
      <c r="IFL83" s="1" t="s">
        <v>8789</v>
      </c>
      <c r="ILC83" s="1" t="s">
        <v>1304</v>
      </c>
      <c r="ILD83" s="1" t="s">
        <v>1260</v>
      </c>
      <c r="ILE83" s="1" t="s">
        <v>1462</v>
      </c>
      <c r="ILF83" s="1" t="s">
        <v>1305</v>
      </c>
      <c r="ILG83" s="1" t="s">
        <v>1462</v>
      </c>
      <c r="ILH83" s="1" t="s">
        <v>8774</v>
      </c>
      <c r="ILI83" s="1" t="s">
        <v>8775</v>
      </c>
      <c r="ILJ83" s="1" t="s">
        <v>7987</v>
      </c>
      <c r="ILK83" s="1" t="s">
        <v>233</v>
      </c>
      <c r="ILL83" s="1" t="s">
        <v>234</v>
      </c>
      <c r="ILM83" s="1" t="s">
        <v>7988</v>
      </c>
      <c r="ILN83" s="1" t="s">
        <v>8776</v>
      </c>
      <c r="ILO83" s="1" t="s">
        <v>8040</v>
      </c>
      <c r="ILP83" s="1" t="s">
        <v>8040</v>
      </c>
      <c r="ILQ83" s="1" t="s">
        <v>8777</v>
      </c>
      <c r="ILR83" s="1" t="s">
        <v>8040</v>
      </c>
      <c r="ILS83" s="1" t="s">
        <v>8778</v>
      </c>
      <c r="ILU83" s="1" t="s">
        <v>7994</v>
      </c>
      <c r="ILV83" s="1" t="s">
        <v>8779</v>
      </c>
      <c r="ILW83" s="1" t="s">
        <v>8779</v>
      </c>
      <c r="ILX83" s="1" t="s">
        <v>53</v>
      </c>
      <c r="ILY83" s="1" t="s">
        <v>8780</v>
      </c>
      <c r="ILZ83" s="1" t="s">
        <v>1462</v>
      </c>
      <c r="IMC83" s="1" t="s">
        <v>1306</v>
      </c>
      <c r="IMD83" s="1" t="s">
        <v>8781</v>
      </c>
      <c r="IME83" s="1" t="s">
        <v>8782</v>
      </c>
      <c r="IMF83" s="1" t="s">
        <v>7998</v>
      </c>
      <c r="IMG83" s="1" t="s">
        <v>1462</v>
      </c>
      <c r="IMH83" s="1" t="s">
        <v>8783</v>
      </c>
      <c r="IMI83" s="1" t="s">
        <v>8001</v>
      </c>
      <c r="IMJ83" s="1" t="s">
        <v>8002</v>
      </c>
      <c r="IMK83" s="1" t="s">
        <v>8784</v>
      </c>
      <c r="IML83" s="1" t="s">
        <v>8785</v>
      </c>
      <c r="IMM83" s="1" t="s">
        <v>8005</v>
      </c>
      <c r="IMN83" s="1" t="s">
        <v>8006</v>
      </c>
      <c r="IMO83" s="1" t="s">
        <v>7998</v>
      </c>
      <c r="IMR83" s="1" t="s">
        <v>8786</v>
      </c>
      <c r="IMS83" s="1" t="s">
        <v>1304</v>
      </c>
      <c r="IMT83" s="1" t="s">
        <v>1260</v>
      </c>
      <c r="IMU83" s="1" t="s">
        <v>1462</v>
      </c>
      <c r="IMV83" s="1" t="s">
        <v>1305</v>
      </c>
      <c r="IMW83" s="1" t="s">
        <v>1462</v>
      </c>
      <c r="IMX83" s="1" t="s">
        <v>8774</v>
      </c>
      <c r="IMY83" s="1" t="s">
        <v>8775</v>
      </c>
      <c r="IMZ83" s="1" t="s">
        <v>7987</v>
      </c>
      <c r="INA83" s="1" t="s">
        <v>233</v>
      </c>
      <c r="INB83" s="1" t="s">
        <v>234</v>
      </c>
      <c r="IND83" s="1" t="s">
        <v>7988</v>
      </c>
      <c r="INE83" s="1" t="s">
        <v>8776</v>
      </c>
      <c r="INF83" s="1" t="s">
        <v>8040</v>
      </c>
      <c r="ING83" s="1" t="s">
        <v>8009</v>
      </c>
      <c r="INH83" s="1" t="s">
        <v>8010</v>
      </c>
      <c r="INI83" s="1" t="s">
        <v>8032</v>
      </c>
      <c r="INJ83" s="1" t="s">
        <v>8040</v>
      </c>
      <c r="INK83" s="1" t="s">
        <v>8777</v>
      </c>
      <c r="INL83" s="1" t="s">
        <v>8040</v>
      </c>
      <c r="INM83" s="1" t="s">
        <v>8778</v>
      </c>
      <c r="INO83" s="1" t="s">
        <v>8779</v>
      </c>
      <c r="INP83" s="1" t="s">
        <v>8779</v>
      </c>
      <c r="INQ83" s="1" t="s">
        <v>53</v>
      </c>
      <c r="INR83" s="1" t="s">
        <v>8780</v>
      </c>
      <c r="INS83" s="1" t="s">
        <v>1462</v>
      </c>
      <c r="INW83" s="1" t="s">
        <v>1306</v>
      </c>
      <c r="INX83" s="1" t="s">
        <v>8781</v>
      </c>
      <c r="INY83" s="1" t="s">
        <v>8782</v>
      </c>
      <c r="INZ83" s="1" t="s">
        <v>7998</v>
      </c>
      <c r="IOA83" s="1" t="s">
        <v>1462</v>
      </c>
      <c r="IOB83" s="1" t="s">
        <v>8783</v>
      </c>
      <c r="IOC83" s="1" t="s">
        <v>8001</v>
      </c>
      <c r="IOQ83" s="1" t="s">
        <v>7994</v>
      </c>
      <c r="IOR83" s="1" t="s">
        <v>8787</v>
      </c>
      <c r="IOS83" s="1" t="s">
        <v>8788</v>
      </c>
      <c r="IOT83" s="1" t="s">
        <v>1359</v>
      </c>
      <c r="IOU83" s="1" t="s">
        <v>8013</v>
      </c>
      <c r="IOV83" s="1" t="s">
        <v>1462</v>
      </c>
      <c r="IPG83" s="1" t="s">
        <v>8014</v>
      </c>
      <c r="IPH83" s="1" t="s">
        <v>8789</v>
      </c>
      <c r="IUY83" s="1" t="s">
        <v>1304</v>
      </c>
      <c r="IUZ83" s="1" t="s">
        <v>1260</v>
      </c>
      <c r="IVA83" s="1" t="s">
        <v>1462</v>
      </c>
      <c r="IVB83" s="1" t="s">
        <v>1305</v>
      </c>
      <c r="IVC83" s="1" t="s">
        <v>1462</v>
      </c>
      <c r="IVD83" s="1" t="s">
        <v>8774</v>
      </c>
      <c r="IVE83" s="1" t="s">
        <v>8775</v>
      </c>
      <c r="IVF83" s="1" t="s">
        <v>7987</v>
      </c>
      <c r="IVG83" s="1" t="s">
        <v>233</v>
      </c>
      <c r="IVH83" s="1" t="s">
        <v>234</v>
      </c>
      <c r="IVI83" s="1" t="s">
        <v>7988</v>
      </c>
      <c r="IVJ83" s="1" t="s">
        <v>8776</v>
      </c>
      <c r="IVK83" s="1" t="s">
        <v>8040</v>
      </c>
      <c r="IVL83" s="1" t="s">
        <v>8040</v>
      </c>
      <c r="IVM83" s="1" t="s">
        <v>8777</v>
      </c>
      <c r="IVN83" s="1" t="s">
        <v>8040</v>
      </c>
      <c r="IVO83" s="1" t="s">
        <v>8778</v>
      </c>
      <c r="IVQ83" s="1" t="s">
        <v>7994</v>
      </c>
      <c r="IVR83" s="1" t="s">
        <v>8779</v>
      </c>
      <c r="IVS83" s="1" t="s">
        <v>8779</v>
      </c>
      <c r="IVT83" s="1" t="s">
        <v>53</v>
      </c>
      <c r="IVU83" s="1" t="s">
        <v>8780</v>
      </c>
      <c r="IVV83" s="1" t="s">
        <v>1462</v>
      </c>
      <c r="IVY83" s="1" t="s">
        <v>1306</v>
      </c>
      <c r="IVZ83" s="1" t="s">
        <v>8781</v>
      </c>
      <c r="IWA83" s="1" t="s">
        <v>8782</v>
      </c>
      <c r="IWB83" s="1" t="s">
        <v>7998</v>
      </c>
      <c r="IWC83" s="1" t="s">
        <v>1462</v>
      </c>
      <c r="IWD83" s="1" t="s">
        <v>8783</v>
      </c>
      <c r="IWE83" s="1" t="s">
        <v>8001</v>
      </c>
      <c r="IWF83" s="1" t="s">
        <v>8002</v>
      </c>
      <c r="IWG83" s="1" t="s">
        <v>8784</v>
      </c>
      <c r="IWH83" s="1" t="s">
        <v>8785</v>
      </c>
      <c r="IWI83" s="1" t="s">
        <v>8005</v>
      </c>
      <c r="IWJ83" s="1" t="s">
        <v>8006</v>
      </c>
      <c r="IWK83" s="1" t="s">
        <v>7998</v>
      </c>
      <c r="IWN83" s="1" t="s">
        <v>8786</v>
      </c>
      <c r="IWO83" s="1" t="s">
        <v>1304</v>
      </c>
      <c r="IWP83" s="1" t="s">
        <v>1260</v>
      </c>
      <c r="IWQ83" s="1" t="s">
        <v>1462</v>
      </c>
      <c r="IWR83" s="1" t="s">
        <v>1305</v>
      </c>
      <c r="IWS83" s="1" t="s">
        <v>1462</v>
      </c>
      <c r="IWT83" s="1" t="s">
        <v>8774</v>
      </c>
      <c r="IWU83" s="1" t="s">
        <v>8775</v>
      </c>
      <c r="IWV83" s="1" t="s">
        <v>7987</v>
      </c>
      <c r="IWW83" s="1" t="s">
        <v>233</v>
      </c>
      <c r="IWX83" s="1" t="s">
        <v>234</v>
      </c>
      <c r="IWZ83" s="1" t="s">
        <v>7988</v>
      </c>
      <c r="IXA83" s="1" t="s">
        <v>8776</v>
      </c>
      <c r="IXB83" s="1" t="s">
        <v>8040</v>
      </c>
      <c r="IXC83" s="1" t="s">
        <v>8009</v>
      </c>
      <c r="IXD83" s="1" t="s">
        <v>8010</v>
      </c>
      <c r="IXE83" s="1" t="s">
        <v>8032</v>
      </c>
      <c r="IXF83" s="1" t="s">
        <v>8040</v>
      </c>
      <c r="IXG83" s="1" t="s">
        <v>8777</v>
      </c>
      <c r="IXH83" s="1" t="s">
        <v>8040</v>
      </c>
      <c r="IXI83" s="1" t="s">
        <v>8778</v>
      </c>
      <c r="IXK83" s="1" t="s">
        <v>8779</v>
      </c>
      <c r="IXL83" s="1" t="s">
        <v>8779</v>
      </c>
      <c r="IXM83" s="1" t="s">
        <v>53</v>
      </c>
      <c r="IXN83" s="1" t="s">
        <v>8780</v>
      </c>
      <c r="IXO83" s="1" t="s">
        <v>1462</v>
      </c>
      <c r="IXS83" s="1" t="s">
        <v>1306</v>
      </c>
      <c r="IXT83" s="1" t="s">
        <v>8781</v>
      </c>
      <c r="IXU83" s="1" t="s">
        <v>8782</v>
      </c>
      <c r="IXV83" s="1" t="s">
        <v>7998</v>
      </c>
      <c r="IXW83" s="1" t="s">
        <v>1462</v>
      </c>
      <c r="IXX83" s="1" t="s">
        <v>8783</v>
      </c>
      <c r="IXY83" s="1" t="s">
        <v>8001</v>
      </c>
      <c r="IYM83" s="1" t="s">
        <v>7994</v>
      </c>
      <c r="IYN83" s="1" t="s">
        <v>8787</v>
      </c>
      <c r="IYO83" s="1" t="s">
        <v>8788</v>
      </c>
      <c r="IYP83" s="1" t="s">
        <v>1359</v>
      </c>
      <c r="IYQ83" s="1" t="s">
        <v>8013</v>
      </c>
      <c r="IYR83" s="1" t="s">
        <v>1462</v>
      </c>
      <c r="IZC83" s="1" t="s">
        <v>8014</v>
      </c>
      <c r="IZD83" s="1" t="s">
        <v>8789</v>
      </c>
      <c r="JEU83" s="1" t="s">
        <v>1304</v>
      </c>
      <c r="JEV83" s="1" t="s">
        <v>1260</v>
      </c>
      <c r="JEW83" s="1" t="s">
        <v>1462</v>
      </c>
      <c r="JEX83" s="1" t="s">
        <v>1305</v>
      </c>
      <c r="JEY83" s="1" t="s">
        <v>1462</v>
      </c>
      <c r="JEZ83" s="1" t="s">
        <v>8774</v>
      </c>
      <c r="JFA83" s="1" t="s">
        <v>8775</v>
      </c>
      <c r="JFB83" s="1" t="s">
        <v>7987</v>
      </c>
      <c r="JFC83" s="1" t="s">
        <v>233</v>
      </c>
      <c r="JFD83" s="1" t="s">
        <v>234</v>
      </c>
      <c r="JFE83" s="1" t="s">
        <v>7988</v>
      </c>
      <c r="JFF83" s="1" t="s">
        <v>8776</v>
      </c>
      <c r="JFG83" s="1" t="s">
        <v>8040</v>
      </c>
      <c r="JFH83" s="1" t="s">
        <v>8040</v>
      </c>
      <c r="JFI83" s="1" t="s">
        <v>8777</v>
      </c>
      <c r="JFJ83" s="1" t="s">
        <v>8040</v>
      </c>
      <c r="JFK83" s="1" t="s">
        <v>8778</v>
      </c>
      <c r="JFM83" s="1" t="s">
        <v>7994</v>
      </c>
      <c r="JFN83" s="1" t="s">
        <v>8779</v>
      </c>
      <c r="JFO83" s="1" t="s">
        <v>8779</v>
      </c>
      <c r="JFP83" s="1" t="s">
        <v>53</v>
      </c>
      <c r="JFQ83" s="1" t="s">
        <v>8780</v>
      </c>
      <c r="JFR83" s="1" t="s">
        <v>1462</v>
      </c>
      <c r="JFU83" s="1" t="s">
        <v>1306</v>
      </c>
      <c r="JFV83" s="1" t="s">
        <v>8781</v>
      </c>
      <c r="JFW83" s="1" t="s">
        <v>8782</v>
      </c>
      <c r="JFX83" s="1" t="s">
        <v>7998</v>
      </c>
      <c r="JFY83" s="1" t="s">
        <v>1462</v>
      </c>
      <c r="JFZ83" s="1" t="s">
        <v>8783</v>
      </c>
      <c r="JGA83" s="1" t="s">
        <v>8001</v>
      </c>
      <c r="JGB83" s="1" t="s">
        <v>8002</v>
      </c>
      <c r="JGC83" s="1" t="s">
        <v>8784</v>
      </c>
      <c r="JGD83" s="1" t="s">
        <v>8785</v>
      </c>
      <c r="JGE83" s="1" t="s">
        <v>8005</v>
      </c>
      <c r="JGF83" s="1" t="s">
        <v>8006</v>
      </c>
      <c r="JGG83" s="1" t="s">
        <v>7998</v>
      </c>
      <c r="JGJ83" s="1" t="s">
        <v>8786</v>
      </c>
      <c r="JGK83" s="1" t="s">
        <v>1304</v>
      </c>
      <c r="JGL83" s="1" t="s">
        <v>1260</v>
      </c>
      <c r="JGM83" s="1" t="s">
        <v>1462</v>
      </c>
      <c r="JGN83" s="1" t="s">
        <v>1305</v>
      </c>
      <c r="JGO83" s="1" t="s">
        <v>1462</v>
      </c>
      <c r="JGP83" s="1" t="s">
        <v>8774</v>
      </c>
      <c r="JGQ83" s="1" t="s">
        <v>8775</v>
      </c>
      <c r="JGR83" s="1" t="s">
        <v>7987</v>
      </c>
      <c r="JGS83" s="1" t="s">
        <v>233</v>
      </c>
      <c r="JGT83" s="1" t="s">
        <v>234</v>
      </c>
      <c r="JGV83" s="1" t="s">
        <v>7988</v>
      </c>
      <c r="JGW83" s="1" t="s">
        <v>8776</v>
      </c>
      <c r="JGX83" s="1" t="s">
        <v>8040</v>
      </c>
      <c r="JGY83" s="1" t="s">
        <v>8009</v>
      </c>
      <c r="JGZ83" s="1" t="s">
        <v>8010</v>
      </c>
      <c r="JHA83" s="1" t="s">
        <v>8032</v>
      </c>
      <c r="JHB83" s="1" t="s">
        <v>8040</v>
      </c>
      <c r="JHC83" s="1" t="s">
        <v>8777</v>
      </c>
      <c r="JHD83" s="1" t="s">
        <v>8040</v>
      </c>
      <c r="JHE83" s="1" t="s">
        <v>8778</v>
      </c>
      <c r="JHG83" s="1" t="s">
        <v>8779</v>
      </c>
      <c r="JHH83" s="1" t="s">
        <v>8779</v>
      </c>
      <c r="JHI83" s="1" t="s">
        <v>53</v>
      </c>
      <c r="JHJ83" s="1" t="s">
        <v>8780</v>
      </c>
      <c r="JHK83" s="1" t="s">
        <v>1462</v>
      </c>
      <c r="JHO83" s="1" t="s">
        <v>1306</v>
      </c>
      <c r="JHP83" s="1" t="s">
        <v>8781</v>
      </c>
      <c r="JHQ83" s="1" t="s">
        <v>8782</v>
      </c>
      <c r="JHR83" s="1" t="s">
        <v>7998</v>
      </c>
      <c r="JHS83" s="1" t="s">
        <v>1462</v>
      </c>
      <c r="JHT83" s="1" t="s">
        <v>8783</v>
      </c>
      <c r="JHU83" s="1" t="s">
        <v>8001</v>
      </c>
      <c r="JII83" s="1" t="s">
        <v>7994</v>
      </c>
      <c r="JIJ83" s="1" t="s">
        <v>8787</v>
      </c>
      <c r="JIK83" s="1" t="s">
        <v>8788</v>
      </c>
      <c r="JIL83" s="1" t="s">
        <v>1359</v>
      </c>
      <c r="JIM83" s="1" t="s">
        <v>8013</v>
      </c>
      <c r="JIN83" s="1" t="s">
        <v>1462</v>
      </c>
      <c r="JIY83" s="1" t="s">
        <v>8014</v>
      </c>
      <c r="JIZ83" s="1" t="s">
        <v>8789</v>
      </c>
      <c r="JOQ83" s="1" t="s">
        <v>1304</v>
      </c>
      <c r="JOR83" s="1" t="s">
        <v>1260</v>
      </c>
      <c r="JOS83" s="1" t="s">
        <v>1462</v>
      </c>
      <c r="JOT83" s="1" t="s">
        <v>1305</v>
      </c>
      <c r="JOU83" s="1" t="s">
        <v>1462</v>
      </c>
      <c r="JOV83" s="1" t="s">
        <v>8774</v>
      </c>
      <c r="JOW83" s="1" t="s">
        <v>8775</v>
      </c>
      <c r="JOX83" s="1" t="s">
        <v>7987</v>
      </c>
      <c r="JOY83" s="1" t="s">
        <v>233</v>
      </c>
      <c r="JOZ83" s="1" t="s">
        <v>234</v>
      </c>
      <c r="JPA83" s="1" t="s">
        <v>7988</v>
      </c>
      <c r="JPB83" s="1" t="s">
        <v>8776</v>
      </c>
      <c r="JPC83" s="1" t="s">
        <v>8040</v>
      </c>
      <c r="JPD83" s="1" t="s">
        <v>8040</v>
      </c>
      <c r="JPE83" s="1" t="s">
        <v>8777</v>
      </c>
      <c r="JPF83" s="1" t="s">
        <v>8040</v>
      </c>
      <c r="JPG83" s="1" t="s">
        <v>8778</v>
      </c>
      <c r="JPI83" s="1" t="s">
        <v>7994</v>
      </c>
      <c r="JPJ83" s="1" t="s">
        <v>8779</v>
      </c>
      <c r="JPK83" s="1" t="s">
        <v>8779</v>
      </c>
      <c r="JPL83" s="1" t="s">
        <v>53</v>
      </c>
      <c r="JPM83" s="1" t="s">
        <v>8780</v>
      </c>
      <c r="JPN83" s="1" t="s">
        <v>1462</v>
      </c>
      <c r="JPQ83" s="1" t="s">
        <v>1306</v>
      </c>
      <c r="JPR83" s="1" t="s">
        <v>8781</v>
      </c>
      <c r="JPS83" s="1" t="s">
        <v>8782</v>
      </c>
      <c r="JPT83" s="1" t="s">
        <v>7998</v>
      </c>
      <c r="JPU83" s="1" t="s">
        <v>1462</v>
      </c>
      <c r="JPV83" s="1" t="s">
        <v>8783</v>
      </c>
      <c r="JPW83" s="1" t="s">
        <v>8001</v>
      </c>
      <c r="JPX83" s="1" t="s">
        <v>8002</v>
      </c>
      <c r="JPY83" s="1" t="s">
        <v>8784</v>
      </c>
      <c r="JPZ83" s="1" t="s">
        <v>8785</v>
      </c>
      <c r="JQA83" s="1" t="s">
        <v>8005</v>
      </c>
      <c r="JQB83" s="1" t="s">
        <v>8006</v>
      </c>
      <c r="JQC83" s="1" t="s">
        <v>7998</v>
      </c>
      <c r="JQF83" s="1" t="s">
        <v>8786</v>
      </c>
      <c r="JQG83" s="1" t="s">
        <v>1304</v>
      </c>
      <c r="JQH83" s="1" t="s">
        <v>1260</v>
      </c>
      <c r="JQI83" s="1" t="s">
        <v>1462</v>
      </c>
      <c r="JQJ83" s="1" t="s">
        <v>1305</v>
      </c>
      <c r="JQK83" s="1" t="s">
        <v>1462</v>
      </c>
      <c r="JQL83" s="1" t="s">
        <v>8774</v>
      </c>
      <c r="JQM83" s="1" t="s">
        <v>8775</v>
      </c>
      <c r="JQN83" s="1" t="s">
        <v>7987</v>
      </c>
      <c r="JQO83" s="1" t="s">
        <v>233</v>
      </c>
      <c r="JQP83" s="1" t="s">
        <v>234</v>
      </c>
      <c r="JQR83" s="1" t="s">
        <v>7988</v>
      </c>
      <c r="JQS83" s="1" t="s">
        <v>8776</v>
      </c>
      <c r="JQT83" s="1" t="s">
        <v>8040</v>
      </c>
      <c r="JQU83" s="1" t="s">
        <v>8009</v>
      </c>
      <c r="JQV83" s="1" t="s">
        <v>8010</v>
      </c>
      <c r="JQW83" s="1" t="s">
        <v>8032</v>
      </c>
      <c r="JQX83" s="1" t="s">
        <v>8040</v>
      </c>
      <c r="JQY83" s="1" t="s">
        <v>8777</v>
      </c>
      <c r="JQZ83" s="1" t="s">
        <v>8040</v>
      </c>
      <c r="JRA83" s="1" t="s">
        <v>8778</v>
      </c>
      <c r="JRC83" s="1" t="s">
        <v>8779</v>
      </c>
      <c r="JRD83" s="1" t="s">
        <v>8779</v>
      </c>
      <c r="JRE83" s="1" t="s">
        <v>53</v>
      </c>
      <c r="JRF83" s="1" t="s">
        <v>8780</v>
      </c>
      <c r="JRG83" s="1" t="s">
        <v>1462</v>
      </c>
      <c r="JRK83" s="1" t="s">
        <v>1306</v>
      </c>
      <c r="JRL83" s="1" t="s">
        <v>8781</v>
      </c>
      <c r="JRM83" s="1" t="s">
        <v>8782</v>
      </c>
      <c r="JRN83" s="1" t="s">
        <v>7998</v>
      </c>
      <c r="JRO83" s="1" t="s">
        <v>1462</v>
      </c>
      <c r="JRP83" s="1" t="s">
        <v>8783</v>
      </c>
      <c r="JRQ83" s="1" t="s">
        <v>8001</v>
      </c>
      <c r="JSE83" s="1" t="s">
        <v>7994</v>
      </c>
      <c r="JSF83" s="1" t="s">
        <v>8787</v>
      </c>
      <c r="JSG83" s="1" t="s">
        <v>8788</v>
      </c>
      <c r="JSH83" s="1" t="s">
        <v>1359</v>
      </c>
      <c r="JSI83" s="1" t="s">
        <v>8013</v>
      </c>
      <c r="JSJ83" s="1" t="s">
        <v>1462</v>
      </c>
      <c r="JSU83" s="1" t="s">
        <v>8014</v>
      </c>
      <c r="JSV83" s="1" t="s">
        <v>8789</v>
      </c>
      <c r="JYM83" s="1" t="s">
        <v>1304</v>
      </c>
      <c r="JYN83" s="1" t="s">
        <v>1260</v>
      </c>
      <c r="JYO83" s="1" t="s">
        <v>1462</v>
      </c>
      <c r="JYP83" s="1" t="s">
        <v>1305</v>
      </c>
      <c r="JYQ83" s="1" t="s">
        <v>1462</v>
      </c>
      <c r="JYR83" s="1" t="s">
        <v>8774</v>
      </c>
      <c r="JYS83" s="1" t="s">
        <v>8775</v>
      </c>
      <c r="JYT83" s="1" t="s">
        <v>7987</v>
      </c>
      <c r="JYU83" s="1" t="s">
        <v>233</v>
      </c>
      <c r="JYV83" s="1" t="s">
        <v>234</v>
      </c>
      <c r="JYW83" s="1" t="s">
        <v>7988</v>
      </c>
      <c r="JYX83" s="1" t="s">
        <v>8776</v>
      </c>
      <c r="JYY83" s="1" t="s">
        <v>8040</v>
      </c>
      <c r="JYZ83" s="1" t="s">
        <v>8040</v>
      </c>
      <c r="JZA83" s="1" t="s">
        <v>8777</v>
      </c>
      <c r="JZB83" s="1" t="s">
        <v>8040</v>
      </c>
      <c r="JZC83" s="1" t="s">
        <v>8778</v>
      </c>
      <c r="JZE83" s="1" t="s">
        <v>7994</v>
      </c>
      <c r="JZF83" s="1" t="s">
        <v>8779</v>
      </c>
      <c r="JZG83" s="1" t="s">
        <v>8779</v>
      </c>
      <c r="JZH83" s="1" t="s">
        <v>53</v>
      </c>
      <c r="JZI83" s="1" t="s">
        <v>8780</v>
      </c>
      <c r="JZJ83" s="1" t="s">
        <v>1462</v>
      </c>
      <c r="JZM83" s="1" t="s">
        <v>1306</v>
      </c>
      <c r="JZN83" s="1" t="s">
        <v>8781</v>
      </c>
      <c r="JZO83" s="1" t="s">
        <v>8782</v>
      </c>
      <c r="JZP83" s="1" t="s">
        <v>7998</v>
      </c>
      <c r="JZQ83" s="1" t="s">
        <v>1462</v>
      </c>
      <c r="JZR83" s="1" t="s">
        <v>8783</v>
      </c>
      <c r="JZS83" s="1" t="s">
        <v>8001</v>
      </c>
      <c r="JZT83" s="1" t="s">
        <v>8002</v>
      </c>
      <c r="JZU83" s="1" t="s">
        <v>8784</v>
      </c>
      <c r="JZV83" s="1" t="s">
        <v>8785</v>
      </c>
      <c r="JZW83" s="1" t="s">
        <v>8005</v>
      </c>
      <c r="JZX83" s="1" t="s">
        <v>8006</v>
      </c>
      <c r="JZY83" s="1" t="s">
        <v>7998</v>
      </c>
      <c r="KAB83" s="1" t="s">
        <v>8786</v>
      </c>
      <c r="KAC83" s="1" t="s">
        <v>1304</v>
      </c>
      <c r="KAD83" s="1" t="s">
        <v>1260</v>
      </c>
      <c r="KAE83" s="1" t="s">
        <v>1462</v>
      </c>
      <c r="KAF83" s="1" t="s">
        <v>1305</v>
      </c>
      <c r="KAG83" s="1" t="s">
        <v>1462</v>
      </c>
      <c r="KAH83" s="1" t="s">
        <v>8774</v>
      </c>
      <c r="KAI83" s="1" t="s">
        <v>8775</v>
      </c>
      <c r="KAJ83" s="1" t="s">
        <v>7987</v>
      </c>
      <c r="KAK83" s="1" t="s">
        <v>233</v>
      </c>
      <c r="KAL83" s="1" t="s">
        <v>234</v>
      </c>
      <c r="KAN83" s="1" t="s">
        <v>7988</v>
      </c>
      <c r="KAO83" s="1" t="s">
        <v>8776</v>
      </c>
      <c r="KAP83" s="1" t="s">
        <v>8040</v>
      </c>
      <c r="KAQ83" s="1" t="s">
        <v>8009</v>
      </c>
      <c r="KAR83" s="1" t="s">
        <v>8010</v>
      </c>
      <c r="KAS83" s="1" t="s">
        <v>8032</v>
      </c>
      <c r="KAT83" s="1" t="s">
        <v>8040</v>
      </c>
      <c r="KAU83" s="1" t="s">
        <v>8777</v>
      </c>
      <c r="KAV83" s="1" t="s">
        <v>8040</v>
      </c>
      <c r="KAW83" s="1" t="s">
        <v>8778</v>
      </c>
      <c r="KAY83" s="1" t="s">
        <v>8779</v>
      </c>
      <c r="KAZ83" s="1" t="s">
        <v>8779</v>
      </c>
      <c r="KBA83" s="1" t="s">
        <v>53</v>
      </c>
      <c r="KBB83" s="1" t="s">
        <v>8780</v>
      </c>
      <c r="KBC83" s="1" t="s">
        <v>1462</v>
      </c>
      <c r="KBG83" s="1" t="s">
        <v>1306</v>
      </c>
      <c r="KBH83" s="1" t="s">
        <v>8781</v>
      </c>
      <c r="KBI83" s="1" t="s">
        <v>8782</v>
      </c>
      <c r="KBJ83" s="1" t="s">
        <v>7998</v>
      </c>
      <c r="KBK83" s="1" t="s">
        <v>1462</v>
      </c>
      <c r="KBL83" s="1" t="s">
        <v>8783</v>
      </c>
      <c r="KBM83" s="1" t="s">
        <v>8001</v>
      </c>
      <c r="KCA83" s="1" t="s">
        <v>7994</v>
      </c>
      <c r="KCB83" s="1" t="s">
        <v>8787</v>
      </c>
      <c r="KCC83" s="1" t="s">
        <v>8788</v>
      </c>
      <c r="KCD83" s="1" t="s">
        <v>1359</v>
      </c>
      <c r="KCE83" s="1" t="s">
        <v>8013</v>
      </c>
      <c r="KCF83" s="1" t="s">
        <v>1462</v>
      </c>
      <c r="KCQ83" s="1" t="s">
        <v>8014</v>
      </c>
      <c r="KCR83" s="1" t="s">
        <v>8789</v>
      </c>
      <c r="KII83" s="1" t="s">
        <v>1304</v>
      </c>
      <c r="KIJ83" s="1" t="s">
        <v>1260</v>
      </c>
      <c r="KIK83" s="1" t="s">
        <v>1462</v>
      </c>
      <c r="KIL83" s="1" t="s">
        <v>1305</v>
      </c>
      <c r="KIM83" s="1" t="s">
        <v>1462</v>
      </c>
      <c r="KIN83" s="1" t="s">
        <v>8774</v>
      </c>
      <c r="KIO83" s="1" t="s">
        <v>8775</v>
      </c>
      <c r="KIP83" s="1" t="s">
        <v>7987</v>
      </c>
      <c r="KIQ83" s="1" t="s">
        <v>233</v>
      </c>
      <c r="KIR83" s="1" t="s">
        <v>234</v>
      </c>
      <c r="KIS83" s="1" t="s">
        <v>7988</v>
      </c>
      <c r="KIT83" s="1" t="s">
        <v>8776</v>
      </c>
      <c r="KIU83" s="1" t="s">
        <v>8040</v>
      </c>
      <c r="KIV83" s="1" t="s">
        <v>8040</v>
      </c>
      <c r="KIW83" s="1" t="s">
        <v>8777</v>
      </c>
      <c r="KIX83" s="1" t="s">
        <v>8040</v>
      </c>
      <c r="KIY83" s="1" t="s">
        <v>8778</v>
      </c>
      <c r="KJA83" s="1" t="s">
        <v>7994</v>
      </c>
      <c r="KJB83" s="1" t="s">
        <v>8779</v>
      </c>
      <c r="KJC83" s="1" t="s">
        <v>8779</v>
      </c>
      <c r="KJD83" s="1" t="s">
        <v>53</v>
      </c>
      <c r="KJE83" s="1" t="s">
        <v>8780</v>
      </c>
      <c r="KJF83" s="1" t="s">
        <v>1462</v>
      </c>
      <c r="KJI83" s="1" t="s">
        <v>1306</v>
      </c>
      <c r="KJJ83" s="1" t="s">
        <v>8781</v>
      </c>
      <c r="KJK83" s="1" t="s">
        <v>8782</v>
      </c>
      <c r="KJL83" s="1" t="s">
        <v>7998</v>
      </c>
      <c r="KJM83" s="1" t="s">
        <v>1462</v>
      </c>
      <c r="KJN83" s="1" t="s">
        <v>8783</v>
      </c>
      <c r="KJO83" s="1" t="s">
        <v>8001</v>
      </c>
      <c r="KJP83" s="1" t="s">
        <v>8002</v>
      </c>
      <c r="KJQ83" s="1" t="s">
        <v>8784</v>
      </c>
      <c r="KJR83" s="1" t="s">
        <v>8785</v>
      </c>
      <c r="KJS83" s="1" t="s">
        <v>8005</v>
      </c>
      <c r="KJT83" s="1" t="s">
        <v>8006</v>
      </c>
      <c r="KJU83" s="1" t="s">
        <v>7998</v>
      </c>
      <c r="KJX83" s="1" t="s">
        <v>8786</v>
      </c>
      <c r="KJY83" s="1" t="s">
        <v>1304</v>
      </c>
      <c r="KJZ83" s="1" t="s">
        <v>1260</v>
      </c>
      <c r="KKA83" s="1" t="s">
        <v>1462</v>
      </c>
      <c r="KKB83" s="1" t="s">
        <v>1305</v>
      </c>
      <c r="KKC83" s="1" t="s">
        <v>1462</v>
      </c>
      <c r="KKD83" s="1" t="s">
        <v>8774</v>
      </c>
      <c r="KKE83" s="1" t="s">
        <v>8775</v>
      </c>
      <c r="KKF83" s="1" t="s">
        <v>7987</v>
      </c>
      <c r="KKG83" s="1" t="s">
        <v>233</v>
      </c>
      <c r="KKH83" s="1" t="s">
        <v>234</v>
      </c>
      <c r="KKJ83" s="1" t="s">
        <v>7988</v>
      </c>
      <c r="KKK83" s="1" t="s">
        <v>8776</v>
      </c>
      <c r="KKL83" s="1" t="s">
        <v>8040</v>
      </c>
      <c r="KKM83" s="1" t="s">
        <v>8009</v>
      </c>
      <c r="KKN83" s="1" t="s">
        <v>8010</v>
      </c>
      <c r="KKO83" s="1" t="s">
        <v>8032</v>
      </c>
      <c r="KKP83" s="1" t="s">
        <v>8040</v>
      </c>
      <c r="KKQ83" s="1" t="s">
        <v>8777</v>
      </c>
      <c r="KKR83" s="1" t="s">
        <v>8040</v>
      </c>
      <c r="KKS83" s="1" t="s">
        <v>8778</v>
      </c>
      <c r="KKU83" s="1" t="s">
        <v>8779</v>
      </c>
      <c r="KKV83" s="1" t="s">
        <v>8779</v>
      </c>
      <c r="KKW83" s="1" t="s">
        <v>53</v>
      </c>
      <c r="KKX83" s="1" t="s">
        <v>8780</v>
      </c>
      <c r="KKY83" s="1" t="s">
        <v>1462</v>
      </c>
      <c r="KLC83" s="1" t="s">
        <v>1306</v>
      </c>
      <c r="KLD83" s="1" t="s">
        <v>8781</v>
      </c>
      <c r="KLE83" s="1" t="s">
        <v>8782</v>
      </c>
      <c r="KLF83" s="1" t="s">
        <v>7998</v>
      </c>
      <c r="KLG83" s="1" t="s">
        <v>1462</v>
      </c>
      <c r="KLH83" s="1" t="s">
        <v>8783</v>
      </c>
      <c r="KLI83" s="1" t="s">
        <v>8001</v>
      </c>
      <c r="KLW83" s="1" t="s">
        <v>7994</v>
      </c>
      <c r="KLX83" s="1" t="s">
        <v>8787</v>
      </c>
      <c r="KLY83" s="1" t="s">
        <v>8788</v>
      </c>
      <c r="KLZ83" s="1" t="s">
        <v>1359</v>
      </c>
      <c r="KMA83" s="1" t="s">
        <v>8013</v>
      </c>
      <c r="KMB83" s="1" t="s">
        <v>1462</v>
      </c>
      <c r="KMM83" s="1" t="s">
        <v>8014</v>
      </c>
      <c r="KMN83" s="1" t="s">
        <v>8789</v>
      </c>
      <c r="KSE83" s="1" t="s">
        <v>1304</v>
      </c>
      <c r="KSF83" s="1" t="s">
        <v>1260</v>
      </c>
      <c r="KSG83" s="1" t="s">
        <v>1462</v>
      </c>
      <c r="KSH83" s="1" t="s">
        <v>1305</v>
      </c>
      <c r="KSI83" s="1" t="s">
        <v>1462</v>
      </c>
      <c r="KSJ83" s="1" t="s">
        <v>8774</v>
      </c>
      <c r="KSK83" s="1" t="s">
        <v>8775</v>
      </c>
      <c r="KSL83" s="1" t="s">
        <v>7987</v>
      </c>
      <c r="KSM83" s="1" t="s">
        <v>233</v>
      </c>
      <c r="KSN83" s="1" t="s">
        <v>234</v>
      </c>
      <c r="KSO83" s="1" t="s">
        <v>7988</v>
      </c>
      <c r="KSP83" s="1" t="s">
        <v>8776</v>
      </c>
      <c r="KSQ83" s="1" t="s">
        <v>8040</v>
      </c>
      <c r="KSR83" s="1" t="s">
        <v>8040</v>
      </c>
      <c r="KSS83" s="1" t="s">
        <v>8777</v>
      </c>
      <c r="KST83" s="1" t="s">
        <v>8040</v>
      </c>
      <c r="KSU83" s="1" t="s">
        <v>8778</v>
      </c>
      <c r="KSW83" s="1" t="s">
        <v>7994</v>
      </c>
      <c r="KSX83" s="1" t="s">
        <v>8779</v>
      </c>
      <c r="KSY83" s="1" t="s">
        <v>8779</v>
      </c>
      <c r="KSZ83" s="1" t="s">
        <v>53</v>
      </c>
      <c r="KTA83" s="1" t="s">
        <v>8780</v>
      </c>
      <c r="KTB83" s="1" t="s">
        <v>1462</v>
      </c>
      <c r="KTE83" s="1" t="s">
        <v>1306</v>
      </c>
      <c r="KTF83" s="1" t="s">
        <v>8781</v>
      </c>
      <c r="KTG83" s="1" t="s">
        <v>8782</v>
      </c>
      <c r="KTH83" s="1" t="s">
        <v>7998</v>
      </c>
      <c r="KTI83" s="1" t="s">
        <v>1462</v>
      </c>
      <c r="KTJ83" s="1" t="s">
        <v>8783</v>
      </c>
      <c r="KTK83" s="1" t="s">
        <v>8001</v>
      </c>
      <c r="KTL83" s="1" t="s">
        <v>8002</v>
      </c>
      <c r="KTM83" s="1" t="s">
        <v>8784</v>
      </c>
      <c r="KTN83" s="1" t="s">
        <v>8785</v>
      </c>
      <c r="KTO83" s="1" t="s">
        <v>8005</v>
      </c>
      <c r="KTP83" s="1" t="s">
        <v>8006</v>
      </c>
      <c r="KTQ83" s="1" t="s">
        <v>7998</v>
      </c>
      <c r="KTT83" s="1" t="s">
        <v>8786</v>
      </c>
      <c r="KTU83" s="1" t="s">
        <v>1304</v>
      </c>
      <c r="KTV83" s="1" t="s">
        <v>1260</v>
      </c>
      <c r="KTW83" s="1" t="s">
        <v>1462</v>
      </c>
      <c r="KTX83" s="1" t="s">
        <v>1305</v>
      </c>
      <c r="KTY83" s="1" t="s">
        <v>1462</v>
      </c>
      <c r="KTZ83" s="1" t="s">
        <v>8774</v>
      </c>
      <c r="KUA83" s="1" t="s">
        <v>8775</v>
      </c>
      <c r="KUB83" s="1" t="s">
        <v>7987</v>
      </c>
      <c r="KUC83" s="1" t="s">
        <v>233</v>
      </c>
      <c r="KUD83" s="1" t="s">
        <v>234</v>
      </c>
      <c r="KUF83" s="1" t="s">
        <v>7988</v>
      </c>
      <c r="KUG83" s="1" t="s">
        <v>8776</v>
      </c>
      <c r="KUH83" s="1" t="s">
        <v>8040</v>
      </c>
      <c r="KUI83" s="1" t="s">
        <v>8009</v>
      </c>
      <c r="KUJ83" s="1" t="s">
        <v>8010</v>
      </c>
      <c r="KUK83" s="1" t="s">
        <v>8032</v>
      </c>
      <c r="KUL83" s="1" t="s">
        <v>8040</v>
      </c>
      <c r="KUM83" s="1" t="s">
        <v>8777</v>
      </c>
      <c r="KUN83" s="1" t="s">
        <v>8040</v>
      </c>
      <c r="KUO83" s="1" t="s">
        <v>8778</v>
      </c>
      <c r="KUQ83" s="1" t="s">
        <v>8779</v>
      </c>
      <c r="KUR83" s="1" t="s">
        <v>8779</v>
      </c>
      <c r="KUS83" s="1" t="s">
        <v>53</v>
      </c>
      <c r="KUT83" s="1" t="s">
        <v>8780</v>
      </c>
      <c r="KUU83" s="1" t="s">
        <v>1462</v>
      </c>
      <c r="KUY83" s="1" t="s">
        <v>1306</v>
      </c>
      <c r="KUZ83" s="1" t="s">
        <v>8781</v>
      </c>
      <c r="KVA83" s="1" t="s">
        <v>8782</v>
      </c>
      <c r="KVB83" s="1" t="s">
        <v>7998</v>
      </c>
      <c r="KVC83" s="1" t="s">
        <v>1462</v>
      </c>
      <c r="KVD83" s="1" t="s">
        <v>8783</v>
      </c>
      <c r="KVE83" s="1" t="s">
        <v>8001</v>
      </c>
      <c r="KVS83" s="1" t="s">
        <v>7994</v>
      </c>
      <c r="KVT83" s="1" t="s">
        <v>8787</v>
      </c>
      <c r="KVU83" s="1" t="s">
        <v>8788</v>
      </c>
      <c r="KVV83" s="1" t="s">
        <v>1359</v>
      </c>
      <c r="KVW83" s="1" t="s">
        <v>8013</v>
      </c>
      <c r="KVX83" s="1" t="s">
        <v>1462</v>
      </c>
      <c r="KWI83" s="1" t="s">
        <v>8014</v>
      </c>
      <c r="KWJ83" s="1" t="s">
        <v>8789</v>
      </c>
      <c r="LCA83" s="1" t="s">
        <v>1304</v>
      </c>
      <c r="LCB83" s="1" t="s">
        <v>1260</v>
      </c>
      <c r="LCC83" s="1" t="s">
        <v>1462</v>
      </c>
      <c r="LCD83" s="1" t="s">
        <v>1305</v>
      </c>
      <c r="LCE83" s="1" t="s">
        <v>1462</v>
      </c>
      <c r="LCF83" s="1" t="s">
        <v>8774</v>
      </c>
      <c r="LCG83" s="1" t="s">
        <v>8775</v>
      </c>
      <c r="LCH83" s="1" t="s">
        <v>7987</v>
      </c>
      <c r="LCI83" s="1" t="s">
        <v>233</v>
      </c>
      <c r="LCJ83" s="1" t="s">
        <v>234</v>
      </c>
      <c r="LCK83" s="1" t="s">
        <v>7988</v>
      </c>
      <c r="LCL83" s="1" t="s">
        <v>8776</v>
      </c>
      <c r="LCM83" s="1" t="s">
        <v>8040</v>
      </c>
      <c r="LCN83" s="1" t="s">
        <v>8040</v>
      </c>
      <c r="LCO83" s="1" t="s">
        <v>8777</v>
      </c>
      <c r="LCP83" s="1" t="s">
        <v>8040</v>
      </c>
      <c r="LCQ83" s="1" t="s">
        <v>8778</v>
      </c>
      <c r="LCS83" s="1" t="s">
        <v>7994</v>
      </c>
      <c r="LCT83" s="1" t="s">
        <v>8779</v>
      </c>
      <c r="LCU83" s="1" t="s">
        <v>8779</v>
      </c>
      <c r="LCV83" s="1" t="s">
        <v>53</v>
      </c>
      <c r="LCW83" s="1" t="s">
        <v>8780</v>
      </c>
      <c r="LCX83" s="1" t="s">
        <v>1462</v>
      </c>
      <c r="LDA83" s="1" t="s">
        <v>1306</v>
      </c>
      <c r="LDB83" s="1" t="s">
        <v>8781</v>
      </c>
      <c r="LDC83" s="1" t="s">
        <v>8782</v>
      </c>
      <c r="LDD83" s="1" t="s">
        <v>7998</v>
      </c>
      <c r="LDE83" s="1" t="s">
        <v>1462</v>
      </c>
      <c r="LDF83" s="1" t="s">
        <v>8783</v>
      </c>
      <c r="LDG83" s="1" t="s">
        <v>8001</v>
      </c>
      <c r="LDH83" s="1" t="s">
        <v>8002</v>
      </c>
      <c r="LDI83" s="1" t="s">
        <v>8784</v>
      </c>
      <c r="LDJ83" s="1" t="s">
        <v>8785</v>
      </c>
      <c r="LDK83" s="1" t="s">
        <v>8005</v>
      </c>
      <c r="LDL83" s="1" t="s">
        <v>8006</v>
      </c>
      <c r="LDM83" s="1" t="s">
        <v>7998</v>
      </c>
      <c r="LDP83" s="1" t="s">
        <v>8786</v>
      </c>
      <c r="LDQ83" s="1" t="s">
        <v>1304</v>
      </c>
      <c r="LDR83" s="1" t="s">
        <v>1260</v>
      </c>
      <c r="LDS83" s="1" t="s">
        <v>1462</v>
      </c>
      <c r="LDT83" s="1" t="s">
        <v>1305</v>
      </c>
      <c r="LDU83" s="1" t="s">
        <v>1462</v>
      </c>
      <c r="LDV83" s="1" t="s">
        <v>8774</v>
      </c>
      <c r="LDW83" s="1" t="s">
        <v>8775</v>
      </c>
      <c r="LDX83" s="1" t="s">
        <v>7987</v>
      </c>
      <c r="LDY83" s="1" t="s">
        <v>233</v>
      </c>
      <c r="LDZ83" s="1" t="s">
        <v>234</v>
      </c>
      <c r="LEB83" s="1" t="s">
        <v>7988</v>
      </c>
      <c r="LEC83" s="1" t="s">
        <v>8776</v>
      </c>
      <c r="LED83" s="1" t="s">
        <v>8040</v>
      </c>
      <c r="LEE83" s="1" t="s">
        <v>8009</v>
      </c>
      <c r="LEF83" s="1" t="s">
        <v>8010</v>
      </c>
      <c r="LEG83" s="1" t="s">
        <v>8032</v>
      </c>
      <c r="LEH83" s="1" t="s">
        <v>8040</v>
      </c>
      <c r="LEI83" s="1" t="s">
        <v>8777</v>
      </c>
      <c r="LEJ83" s="1" t="s">
        <v>8040</v>
      </c>
      <c r="LEK83" s="1" t="s">
        <v>8778</v>
      </c>
      <c r="LEM83" s="1" t="s">
        <v>8779</v>
      </c>
      <c r="LEN83" s="1" t="s">
        <v>8779</v>
      </c>
      <c r="LEO83" s="1" t="s">
        <v>53</v>
      </c>
      <c r="LEP83" s="1" t="s">
        <v>8780</v>
      </c>
      <c r="LEQ83" s="1" t="s">
        <v>1462</v>
      </c>
      <c r="LEU83" s="1" t="s">
        <v>1306</v>
      </c>
      <c r="LEV83" s="1" t="s">
        <v>8781</v>
      </c>
      <c r="LEW83" s="1" t="s">
        <v>8782</v>
      </c>
      <c r="LEX83" s="1" t="s">
        <v>7998</v>
      </c>
      <c r="LEY83" s="1" t="s">
        <v>1462</v>
      </c>
      <c r="LEZ83" s="1" t="s">
        <v>8783</v>
      </c>
      <c r="LFA83" s="1" t="s">
        <v>8001</v>
      </c>
      <c r="LFO83" s="1" t="s">
        <v>7994</v>
      </c>
      <c r="LFP83" s="1" t="s">
        <v>8787</v>
      </c>
      <c r="LFQ83" s="1" t="s">
        <v>8788</v>
      </c>
      <c r="LFR83" s="1" t="s">
        <v>1359</v>
      </c>
      <c r="LFS83" s="1" t="s">
        <v>8013</v>
      </c>
      <c r="LFT83" s="1" t="s">
        <v>1462</v>
      </c>
      <c r="LGE83" s="1" t="s">
        <v>8014</v>
      </c>
      <c r="LGF83" s="1" t="s">
        <v>8789</v>
      </c>
      <c r="LLW83" s="1" t="s">
        <v>1304</v>
      </c>
      <c r="LLX83" s="1" t="s">
        <v>1260</v>
      </c>
      <c r="LLY83" s="1" t="s">
        <v>1462</v>
      </c>
      <c r="LLZ83" s="1" t="s">
        <v>1305</v>
      </c>
      <c r="LMA83" s="1" t="s">
        <v>1462</v>
      </c>
      <c r="LMB83" s="1" t="s">
        <v>8774</v>
      </c>
      <c r="LMC83" s="1" t="s">
        <v>8775</v>
      </c>
      <c r="LMD83" s="1" t="s">
        <v>7987</v>
      </c>
      <c r="LME83" s="1" t="s">
        <v>233</v>
      </c>
      <c r="LMF83" s="1" t="s">
        <v>234</v>
      </c>
      <c r="LMG83" s="1" t="s">
        <v>7988</v>
      </c>
      <c r="LMH83" s="1" t="s">
        <v>8776</v>
      </c>
      <c r="LMI83" s="1" t="s">
        <v>8040</v>
      </c>
      <c r="LMJ83" s="1" t="s">
        <v>8040</v>
      </c>
      <c r="LMK83" s="1" t="s">
        <v>8777</v>
      </c>
      <c r="LML83" s="1" t="s">
        <v>8040</v>
      </c>
      <c r="LMM83" s="1" t="s">
        <v>8778</v>
      </c>
      <c r="LMO83" s="1" t="s">
        <v>7994</v>
      </c>
      <c r="LMP83" s="1" t="s">
        <v>8779</v>
      </c>
      <c r="LMQ83" s="1" t="s">
        <v>8779</v>
      </c>
      <c r="LMR83" s="1" t="s">
        <v>53</v>
      </c>
      <c r="LMS83" s="1" t="s">
        <v>8780</v>
      </c>
      <c r="LMT83" s="1" t="s">
        <v>1462</v>
      </c>
      <c r="LMW83" s="1" t="s">
        <v>1306</v>
      </c>
      <c r="LMX83" s="1" t="s">
        <v>8781</v>
      </c>
      <c r="LMY83" s="1" t="s">
        <v>8782</v>
      </c>
      <c r="LMZ83" s="1" t="s">
        <v>7998</v>
      </c>
      <c r="LNA83" s="1" t="s">
        <v>1462</v>
      </c>
      <c r="LNB83" s="1" t="s">
        <v>8783</v>
      </c>
      <c r="LNC83" s="1" t="s">
        <v>8001</v>
      </c>
      <c r="LND83" s="1" t="s">
        <v>8002</v>
      </c>
      <c r="LNE83" s="1" t="s">
        <v>8784</v>
      </c>
      <c r="LNF83" s="1" t="s">
        <v>8785</v>
      </c>
      <c r="LNG83" s="1" t="s">
        <v>8005</v>
      </c>
      <c r="LNH83" s="1" t="s">
        <v>8006</v>
      </c>
      <c r="LNI83" s="1" t="s">
        <v>7998</v>
      </c>
      <c r="LNL83" s="1" t="s">
        <v>8786</v>
      </c>
      <c r="LNM83" s="1" t="s">
        <v>1304</v>
      </c>
      <c r="LNN83" s="1" t="s">
        <v>1260</v>
      </c>
      <c r="LNO83" s="1" t="s">
        <v>1462</v>
      </c>
      <c r="LNP83" s="1" t="s">
        <v>1305</v>
      </c>
      <c r="LNQ83" s="1" t="s">
        <v>1462</v>
      </c>
      <c r="LNR83" s="1" t="s">
        <v>8774</v>
      </c>
      <c r="LNS83" s="1" t="s">
        <v>8775</v>
      </c>
      <c r="LNT83" s="1" t="s">
        <v>7987</v>
      </c>
      <c r="LNU83" s="1" t="s">
        <v>233</v>
      </c>
      <c r="LNV83" s="1" t="s">
        <v>234</v>
      </c>
      <c r="LNX83" s="1" t="s">
        <v>7988</v>
      </c>
      <c r="LNY83" s="1" t="s">
        <v>8776</v>
      </c>
      <c r="LNZ83" s="1" t="s">
        <v>8040</v>
      </c>
      <c r="LOA83" s="1" t="s">
        <v>8009</v>
      </c>
      <c r="LOB83" s="1" t="s">
        <v>8010</v>
      </c>
      <c r="LOC83" s="1" t="s">
        <v>8032</v>
      </c>
      <c r="LOD83" s="1" t="s">
        <v>8040</v>
      </c>
      <c r="LOE83" s="1" t="s">
        <v>8777</v>
      </c>
      <c r="LOF83" s="1" t="s">
        <v>8040</v>
      </c>
      <c r="LOG83" s="1" t="s">
        <v>8778</v>
      </c>
      <c r="LOI83" s="1" t="s">
        <v>8779</v>
      </c>
      <c r="LOJ83" s="1" t="s">
        <v>8779</v>
      </c>
      <c r="LOK83" s="1" t="s">
        <v>53</v>
      </c>
      <c r="LOL83" s="1" t="s">
        <v>8780</v>
      </c>
      <c r="LOM83" s="1" t="s">
        <v>1462</v>
      </c>
      <c r="LOQ83" s="1" t="s">
        <v>1306</v>
      </c>
      <c r="LOR83" s="1" t="s">
        <v>8781</v>
      </c>
      <c r="LOS83" s="1" t="s">
        <v>8782</v>
      </c>
      <c r="LOT83" s="1" t="s">
        <v>7998</v>
      </c>
      <c r="LOU83" s="1" t="s">
        <v>1462</v>
      </c>
      <c r="LOV83" s="1" t="s">
        <v>8783</v>
      </c>
      <c r="LOW83" s="1" t="s">
        <v>8001</v>
      </c>
      <c r="LPK83" s="1" t="s">
        <v>7994</v>
      </c>
      <c r="LPL83" s="1" t="s">
        <v>8787</v>
      </c>
      <c r="LPM83" s="1" t="s">
        <v>8788</v>
      </c>
      <c r="LPN83" s="1" t="s">
        <v>1359</v>
      </c>
      <c r="LPO83" s="1" t="s">
        <v>8013</v>
      </c>
      <c r="LPP83" s="1" t="s">
        <v>1462</v>
      </c>
      <c r="LQA83" s="1" t="s">
        <v>8014</v>
      </c>
      <c r="LQB83" s="1" t="s">
        <v>8789</v>
      </c>
      <c r="LVS83" s="1" t="s">
        <v>1304</v>
      </c>
      <c r="LVT83" s="1" t="s">
        <v>1260</v>
      </c>
      <c r="LVU83" s="1" t="s">
        <v>1462</v>
      </c>
      <c r="LVV83" s="1" t="s">
        <v>1305</v>
      </c>
      <c r="LVW83" s="1" t="s">
        <v>1462</v>
      </c>
      <c r="LVX83" s="1" t="s">
        <v>8774</v>
      </c>
      <c r="LVY83" s="1" t="s">
        <v>8775</v>
      </c>
      <c r="LVZ83" s="1" t="s">
        <v>7987</v>
      </c>
      <c r="LWA83" s="1" t="s">
        <v>233</v>
      </c>
      <c r="LWB83" s="1" t="s">
        <v>234</v>
      </c>
      <c r="LWC83" s="1" t="s">
        <v>7988</v>
      </c>
      <c r="LWD83" s="1" t="s">
        <v>8776</v>
      </c>
      <c r="LWE83" s="1" t="s">
        <v>8040</v>
      </c>
      <c r="LWF83" s="1" t="s">
        <v>8040</v>
      </c>
      <c r="LWG83" s="1" t="s">
        <v>8777</v>
      </c>
      <c r="LWH83" s="1" t="s">
        <v>8040</v>
      </c>
      <c r="LWI83" s="1" t="s">
        <v>8778</v>
      </c>
      <c r="LWK83" s="1" t="s">
        <v>7994</v>
      </c>
      <c r="LWL83" s="1" t="s">
        <v>8779</v>
      </c>
      <c r="LWM83" s="1" t="s">
        <v>8779</v>
      </c>
      <c r="LWN83" s="1" t="s">
        <v>53</v>
      </c>
      <c r="LWO83" s="1" t="s">
        <v>8780</v>
      </c>
      <c r="LWP83" s="1" t="s">
        <v>1462</v>
      </c>
      <c r="LWS83" s="1" t="s">
        <v>1306</v>
      </c>
      <c r="LWT83" s="1" t="s">
        <v>8781</v>
      </c>
      <c r="LWU83" s="1" t="s">
        <v>8782</v>
      </c>
      <c r="LWV83" s="1" t="s">
        <v>7998</v>
      </c>
      <c r="LWW83" s="1" t="s">
        <v>1462</v>
      </c>
      <c r="LWX83" s="1" t="s">
        <v>8783</v>
      </c>
      <c r="LWY83" s="1" t="s">
        <v>8001</v>
      </c>
      <c r="LWZ83" s="1" t="s">
        <v>8002</v>
      </c>
      <c r="LXA83" s="1" t="s">
        <v>8784</v>
      </c>
      <c r="LXB83" s="1" t="s">
        <v>8785</v>
      </c>
      <c r="LXC83" s="1" t="s">
        <v>8005</v>
      </c>
      <c r="LXD83" s="1" t="s">
        <v>8006</v>
      </c>
      <c r="LXE83" s="1" t="s">
        <v>7998</v>
      </c>
      <c r="LXH83" s="1" t="s">
        <v>8786</v>
      </c>
      <c r="LXI83" s="1" t="s">
        <v>1304</v>
      </c>
      <c r="LXJ83" s="1" t="s">
        <v>1260</v>
      </c>
      <c r="LXK83" s="1" t="s">
        <v>1462</v>
      </c>
      <c r="LXL83" s="1" t="s">
        <v>1305</v>
      </c>
      <c r="LXM83" s="1" t="s">
        <v>1462</v>
      </c>
      <c r="LXN83" s="1" t="s">
        <v>8774</v>
      </c>
      <c r="LXO83" s="1" t="s">
        <v>8775</v>
      </c>
      <c r="LXP83" s="1" t="s">
        <v>7987</v>
      </c>
      <c r="LXQ83" s="1" t="s">
        <v>233</v>
      </c>
      <c r="LXR83" s="1" t="s">
        <v>234</v>
      </c>
      <c r="LXT83" s="1" t="s">
        <v>7988</v>
      </c>
      <c r="LXU83" s="1" t="s">
        <v>8776</v>
      </c>
      <c r="LXV83" s="1" t="s">
        <v>8040</v>
      </c>
      <c r="LXW83" s="1" t="s">
        <v>8009</v>
      </c>
      <c r="LXX83" s="1" t="s">
        <v>8010</v>
      </c>
      <c r="LXY83" s="1" t="s">
        <v>8032</v>
      </c>
      <c r="LXZ83" s="1" t="s">
        <v>8040</v>
      </c>
      <c r="LYA83" s="1" t="s">
        <v>8777</v>
      </c>
      <c r="LYB83" s="1" t="s">
        <v>8040</v>
      </c>
      <c r="LYC83" s="1" t="s">
        <v>8778</v>
      </c>
      <c r="LYE83" s="1" t="s">
        <v>8779</v>
      </c>
      <c r="LYF83" s="1" t="s">
        <v>8779</v>
      </c>
      <c r="LYG83" s="1" t="s">
        <v>53</v>
      </c>
      <c r="LYH83" s="1" t="s">
        <v>8780</v>
      </c>
      <c r="LYI83" s="1" t="s">
        <v>1462</v>
      </c>
      <c r="LYM83" s="1" t="s">
        <v>1306</v>
      </c>
      <c r="LYN83" s="1" t="s">
        <v>8781</v>
      </c>
      <c r="LYO83" s="1" t="s">
        <v>8782</v>
      </c>
      <c r="LYP83" s="1" t="s">
        <v>7998</v>
      </c>
      <c r="LYQ83" s="1" t="s">
        <v>1462</v>
      </c>
      <c r="LYR83" s="1" t="s">
        <v>8783</v>
      </c>
      <c r="LYS83" s="1" t="s">
        <v>8001</v>
      </c>
      <c r="LZG83" s="1" t="s">
        <v>7994</v>
      </c>
      <c r="LZH83" s="1" t="s">
        <v>8787</v>
      </c>
      <c r="LZI83" s="1" t="s">
        <v>8788</v>
      </c>
      <c r="LZJ83" s="1" t="s">
        <v>1359</v>
      </c>
      <c r="LZK83" s="1" t="s">
        <v>8013</v>
      </c>
      <c r="LZL83" s="1" t="s">
        <v>1462</v>
      </c>
      <c r="LZW83" s="1" t="s">
        <v>8014</v>
      </c>
      <c r="LZX83" s="1" t="s">
        <v>8789</v>
      </c>
      <c r="MFO83" s="1" t="s">
        <v>1304</v>
      </c>
      <c r="MFP83" s="1" t="s">
        <v>1260</v>
      </c>
      <c r="MFQ83" s="1" t="s">
        <v>1462</v>
      </c>
      <c r="MFR83" s="1" t="s">
        <v>1305</v>
      </c>
      <c r="MFS83" s="1" t="s">
        <v>1462</v>
      </c>
      <c r="MFT83" s="1" t="s">
        <v>8774</v>
      </c>
      <c r="MFU83" s="1" t="s">
        <v>8775</v>
      </c>
      <c r="MFV83" s="1" t="s">
        <v>7987</v>
      </c>
      <c r="MFW83" s="1" t="s">
        <v>233</v>
      </c>
      <c r="MFX83" s="1" t="s">
        <v>234</v>
      </c>
      <c r="MFY83" s="1" t="s">
        <v>7988</v>
      </c>
      <c r="MFZ83" s="1" t="s">
        <v>8776</v>
      </c>
      <c r="MGA83" s="1" t="s">
        <v>8040</v>
      </c>
      <c r="MGB83" s="1" t="s">
        <v>8040</v>
      </c>
      <c r="MGC83" s="1" t="s">
        <v>8777</v>
      </c>
      <c r="MGD83" s="1" t="s">
        <v>8040</v>
      </c>
      <c r="MGE83" s="1" t="s">
        <v>8778</v>
      </c>
      <c r="MGG83" s="1" t="s">
        <v>7994</v>
      </c>
      <c r="MGH83" s="1" t="s">
        <v>8779</v>
      </c>
      <c r="MGI83" s="1" t="s">
        <v>8779</v>
      </c>
      <c r="MGJ83" s="1" t="s">
        <v>53</v>
      </c>
      <c r="MGK83" s="1" t="s">
        <v>8780</v>
      </c>
      <c r="MGL83" s="1" t="s">
        <v>1462</v>
      </c>
      <c r="MGO83" s="1" t="s">
        <v>1306</v>
      </c>
      <c r="MGP83" s="1" t="s">
        <v>8781</v>
      </c>
      <c r="MGQ83" s="1" t="s">
        <v>8782</v>
      </c>
      <c r="MGR83" s="1" t="s">
        <v>7998</v>
      </c>
      <c r="MGS83" s="1" t="s">
        <v>1462</v>
      </c>
      <c r="MGT83" s="1" t="s">
        <v>8783</v>
      </c>
      <c r="MGU83" s="1" t="s">
        <v>8001</v>
      </c>
      <c r="MGV83" s="1" t="s">
        <v>8002</v>
      </c>
      <c r="MGW83" s="1" t="s">
        <v>8784</v>
      </c>
      <c r="MGX83" s="1" t="s">
        <v>8785</v>
      </c>
      <c r="MGY83" s="1" t="s">
        <v>8005</v>
      </c>
      <c r="MGZ83" s="1" t="s">
        <v>8006</v>
      </c>
      <c r="MHA83" s="1" t="s">
        <v>7998</v>
      </c>
      <c r="MHD83" s="1" t="s">
        <v>8786</v>
      </c>
      <c r="MHE83" s="1" t="s">
        <v>1304</v>
      </c>
      <c r="MHF83" s="1" t="s">
        <v>1260</v>
      </c>
      <c r="MHG83" s="1" t="s">
        <v>1462</v>
      </c>
      <c r="MHH83" s="1" t="s">
        <v>1305</v>
      </c>
      <c r="MHI83" s="1" t="s">
        <v>1462</v>
      </c>
      <c r="MHJ83" s="1" t="s">
        <v>8774</v>
      </c>
      <c r="MHK83" s="1" t="s">
        <v>8775</v>
      </c>
      <c r="MHL83" s="1" t="s">
        <v>7987</v>
      </c>
      <c r="MHM83" s="1" t="s">
        <v>233</v>
      </c>
      <c r="MHN83" s="1" t="s">
        <v>234</v>
      </c>
      <c r="MHP83" s="1" t="s">
        <v>7988</v>
      </c>
      <c r="MHQ83" s="1" t="s">
        <v>8776</v>
      </c>
      <c r="MHR83" s="1" t="s">
        <v>8040</v>
      </c>
      <c r="MHS83" s="1" t="s">
        <v>8009</v>
      </c>
      <c r="MHT83" s="1" t="s">
        <v>8010</v>
      </c>
      <c r="MHU83" s="1" t="s">
        <v>8032</v>
      </c>
      <c r="MHV83" s="1" t="s">
        <v>8040</v>
      </c>
      <c r="MHW83" s="1" t="s">
        <v>8777</v>
      </c>
      <c r="MHX83" s="1" t="s">
        <v>8040</v>
      </c>
      <c r="MHY83" s="1" t="s">
        <v>8778</v>
      </c>
      <c r="MIA83" s="1" t="s">
        <v>8779</v>
      </c>
      <c r="MIB83" s="1" t="s">
        <v>8779</v>
      </c>
      <c r="MIC83" s="1" t="s">
        <v>53</v>
      </c>
      <c r="MID83" s="1" t="s">
        <v>8780</v>
      </c>
      <c r="MIE83" s="1" t="s">
        <v>1462</v>
      </c>
      <c r="MII83" s="1" t="s">
        <v>1306</v>
      </c>
      <c r="MIJ83" s="1" t="s">
        <v>8781</v>
      </c>
      <c r="MIK83" s="1" t="s">
        <v>8782</v>
      </c>
      <c r="MIL83" s="1" t="s">
        <v>7998</v>
      </c>
      <c r="MIM83" s="1" t="s">
        <v>1462</v>
      </c>
      <c r="MIN83" s="1" t="s">
        <v>8783</v>
      </c>
      <c r="MIO83" s="1" t="s">
        <v>8001</v>
      </c>
      <c r="MJC83" s="1" t="s">
        <v>7994</v>
      </c>
      <c r="MJD83" s="1" t="s">
        <v>8787</v>
      </c>
      <c r="MJE83" s="1" t="s">
        <v>8788</v>
      </c>
      <c r="MJF83" s="1" t="s">
        <v>1359</v>
      </c>
      <c r="MJG83" s="1" t="s">
        <v>8013</v>
      </c>
      <c r="MJH83" s="1" t="s">
        <v>1462</v>
      </c>
      <c r="MJS83" s="1" t="s">
        <v>8014</v>
      </c>
      <c r="MJT83" s="1" t="s">
        <v>8789</v>
      </c>
      <c r="MPK83" s="1" t="s">
        <v>1304</v>
      </c>
      <c r="MPL83" s="1" t="s">
        <v>1260</v>
      </c>
      <c r="MPM83" s="1" t="s">
        <v>1462</v>
      </c>
      <c r="MPN83" s="1" t="s">
        <v>1305</v>
      </c>
      <c r="MPO83" s="1" t="s">
        <v>1462</v>
      </c>
      <c r="MPP83" s="1" t="s">
        <v>8774</v>
      </c>
      <c r="MPQ83" s="1" t="s">
        <v>8775</v>
      </c>
      <c r="MPR83" s="1" t="s">
        <v>7987</v>
      </c>
      <c r="MPS83" s="1" t="s">
        <v>233</v>
      </c>
      <c r="MPT83" s="1" t="s">
        <v>234</v>
      </c>
      <c r="MPU83" s="1" t="s">
        <v>7988</v>
      </c>
      <c r="MPV83" s="1" t="s">
        <v>8776</v>
      </c>
      <c r="MPW83" s="1" t="s">
        <v>8040</v>
      </c>
      <c r="MPX83" s="1" t="s">
        <v>8040</v>
      </c>
      <c r="MPY83" s="1" t="s">
        <v>8777</v>
      </c>
      <c r="MPZ83" s="1" t="s">
        <v>8040</v>
      </c>
      <c r="MQA83" s="1" t="s">
        <v>8778</v>
      </c>
      <c r="MQC83" s="1" t="s">
        <v>7994</v>
      </c>
      <c r="MQD83" s="1" t="s">
        <v>8779</v>
      </c>
      <c r="MQE83" s="1" t="s">
        <v>8779</v>
      </c>
      <c r="MQF83" s="1" t="s">
        <v>53</v>
      </c>
      <c r="MQG83" s="1" t="s">
        <v>8780</v>
      </c>
      <c r="MQH83" s="1" t="s">
        <v>1462</v>
      </c>
      <c r="MQK83" s="1" t="s">
        <v>1306</v>
      </c>
      <c r="MQL83" s="1" t="s">
        <v>8781</v>
      </c>
      <c r="MQM83" s="1" t="s">
        <v>8782</v>
      </c>
      <c r="MQN83" s="1" t="s">
        <v>7998</v>
      </c>
      <c r="MQO83" s="1" t="s">
        <v>1462</v>
      </c>
      <c r="MQP83" s="1" t="s">
        <v>8783</v>
      </c>
      <c r="MQQ83" s="1" t="s">
        <v>8001</v>
      </c>
      <c r="MQR83" s="1" t="s">
        <v>8002</v>
      </c>
      <c r="MQS83" s="1" t="s">
        <v>8784</v>
      </c>
      <c r="MQT83" s="1" t="s">
        <v>8785</v>
      </c>
      <c r="MQU83" s="1" t="s">
        <v>8005</v>
      </c>
      <c r="MQV83" s="1" t="s">
        <v>8006</v>
      </c>
      <c r="MQW83" s="1" t="s">
        <v>7998</v>
      </c>
      <c r="MQZ83" s="1" t="s">
        <v>8786</v>
      </c>
      <c r="MRA83" s="1" t="s">
        <v>1304</v>
      </c>
      <c r="MRB83" s="1" t="s">
        <v>1260</v>
      </c>
      <c r="MRC83" s="1" t="s">
        <v>1462</v>
      </c>
      <c r="MRD83" s="1" t="s">
        <v>1305</v>
      </c>
      <c r="MRE83" s="1" t="s">
        <v>1462</v>
      </c>
      <c r="MRF83" s="1" t="s">
        <v>8774</v>
      </c>
      <c r="MRG83" s="1" t="s">
        <v>8775</v>
      </c>
      <c r="MRH83" s="1" t="s">
        <v>7987</v>
      </c>
      <c r="MRI83" s="1" t="s">
        <v>233</v>
      </c>
      <c r="MRJ83" s="1" t="s">
        <v>234</v>
      </c>
      <c r="MRL83" s="1" t="s">
        <v>7988</v>
      </c>
      <c r="MRM83" s="1" t="s">
        <v>8776</v>
      </c>
      <c r="MRN83" s="1" t="s">
        <v>8040</v>
      </c>
      <c r="MRO83" s="1" t="s">
        <v>8009</v>
      </c>
      <c r="MRP83" s="1" t="s">
        <v>8010</v>
      </c>
      <c r="MRQ83" s="1" t="s">
        <v>8032</v>
      </c>
      <c r="MRR83" s="1" t="s">
        <v>8040</v>
      </c>
      <c r="MRS83" s="1" t="s">
        <v>8777</v>
      </c>
      <c r="MRT83" s="1" t="s">
        <v>8040</v>
      </c>
      <c r="MRU83" s="1" t="s">
        <v>8778</v>
      </c>
      <c r="MRW83" s="1" t="s">
        <v>8779</v>
      </c>
      <c r="MRX83" s="1" t="s">
        <v>8779</v>
      </c>
      <c r="MRY83" s="1" t="s">
        <v>53</v>
      </c>
      <c r="MRZ83" s="1" t="s">
        <v>8780</v>
      </c>
      <c r="MSA83" s="1" t="s">
        <v>1462</v>
      </c>
      <c r="MSE83" s="1" t="s">
        <v>1306</v>
      </c>
      <c r="MSF83" s="1" t="s">
        <v>8781</v>
      </c>
      <c r="MSG83" s="1" t="s">
        <v>8782</v>
      </c>
      <c r="MSH83" s="1" t="s">
        <v>7998</v>
      </c>
      <c r="MSI83" s="1" t="s">
        <v>1462</v>
      </c>
      <c r="MSJ83" s="1" t="s">
        <v>8783</v>
      </c>
      <c r="MSK83" s="1" t="s">
        <v>8001</v>
      </c>
      <c r="MSY83" s="1" t="s">
        <v>7994</v>
      </c>
      <c r="MSZ83" s="1" t="s">
        <v>8787</v>
      </c>
      <c r="MTA83" s="1" t="s">
        <v>8788</v>
      </c>
      <c r="MTB83" s="1" t="s">
        <v>1359</v>
      </c>
      <c r="MTC83" s="1" t="s">
        <v>8013</v>
      </c>
      <c r="MTD83" s="1" t="s">
        <v>1462</v>
      </c>
      <c r="MTO83" s="1" t="s">
        <v>8014</v>
      </c>
      <c r="MTP83" s="1" t="s">
        <v>8789</v>
      </c>
      <c r="MZG83" s="1" t="s">
        <v>1304</v>
      </c>
      <c r="MZH83" s="1" t="s">
        <v>1260</v>
      </c>
      <c r="MZI83" s="1" t="s">
        <v>1462</v>
      </c>
      <c r="MZJ83" s="1" t="s">
        <v>1305</v>
      </c>
      <c r="MZK83" s="1" t="s">
        <v>1462</v>
      </c>
      <c r="MZL83" s="1" t="s">
        <v>8774</v>
      </c>
      <c r="MZM83" s="1" t="s">
        <v>8775</v>
      </c>
      <c r="MZN83" s="1" t="s">
        <v>7987</v>
      </c>
      <c r="MZO83" s="1" t="s">
        <v>233</v>
      </c>
      <c r="MZP83" s="1" t="s">
        <v>234</v>
      </c>
      <c r="MZQ83" s="1" t="s">
        <v>7988</v>
      </c>
      <c r="MZR83" s="1" t="s">
        <v>8776</v>
      </c>
      <c r="MZS83" s="1" t="s">
        <v>8040</v>
      </c>
      <c r="MZT83" s="1" t="s">
        <v>8040</v>
      </c>
      <c r="MZU83" s="1" t="s">
        <v>8777</v>
      </c>
      <c r="MZV83" s="1" t="s">
        <v>8040</v>
      </c>
      <c r="MZW83" s="1" t="s">
        <v>8778</v>
      </c>
      <c r="MZY83" s="1" t="s">
        <v>7994</v>
      </c>
      <c r="MZZ83" s="1" t="s">
        <v>8779</v>
      </c>
      <c r="NAA83" s="1" t="s">
        <v>8779</v>
      </c>
      <c r="NAB83" s="1" t="s">
        <v>53</v>
      </c>
      <c r="NAC83" s="1" t="s">
        <v>8780</v>
      </c>
      <c r="NAD83" s="1" t="s">
        <v>1462</v>
      </c>
      <c r="NAG83" s="1" t="s">
        <v>1306</v>
      </c>
      <c r="NAH83" s="1" t="s">
        <v>8781</v>
      </c>
      <c r="NAI83" s="1" t="s">
        <v>8782</v>
      </c>
      <c r="NAJ83" s="1" t="s">
        <v>7998</v>
      </c>
      <c r="NAK83" s="1" t="s">
        <v>1462</v>
      </c>
      <c r="NAL83" s="1" t="s">
        <v>8783</v>
      </c>
      <c r="NAM83" s="1" t="s">
        <v>8001</v>
      </c>
      <c r="NAN83" s="1" t="s">
        <v>8002</v>
      </c>
      <c r="NAO83" s="1" t="s">
        <v>8784</v>
      </c>
      <c r="NAP83" s="1" t="s">
        <v>8785</v>
      </c>
      <c r="NAQ83" s="1" t="s">
        <v>8005</v>
      </c>
      <c r="NAR83" s="1" t="s">
        <v>8006</v>
      </c>
      <c r="NAS83" s="1" t="s">
        <v>7998</v>
      </c>
      <c r="NAV83" s="1" t="s">
        <v>8786</v>
      </c>
      <c r="NAW83" s="1" t="s">
        <v>1304</v>
      </c>
      <c r="NAX83" s="1" t="s">
        <v>1260</v>
      </c>
      <c r="NAY83" s="1" t="s">
        <v>1462</v>
      </c>
      <c r="NAZ83" s="1" t="s">
        <v>1305</v>
      </c>
      <c r="NBA83" s="1" t="s">
        <v>1462</v>
      </c>
      <c r="NBB83" s="1" t="s">
        <v>8774</v>
      </c>
      <c r="NBC83" s="1" t="s">
        <v>8775</v>
      </c>
      <c r="NBD83" s="1" t="s">
        <v>7987</v>
      </c>
      <c r="NBE83" s="1" t="s">
        <v>233</v>
      </c>
      <c r="NBF83" s="1" t="s">
        <v>234</v>
      </c>
      <c r="NBH83" s="1" t="s">
        <v>7988</v>
      </c>
      <c r="NBI83" s="1" t="s">
        <v>8776</v>
      </c>
      <c r="NBJ83" s="1" t="s">
        <v>8040</v>
      </c>
      <c r="NBK83" s="1" t="s">
        <v>8009</v>
      </c>
      <c r="NBL83" s="1" t="s">
        <v>8010</v>
      </c>
      <c r="NBM83" s="1" t="s">
        <v>8032</v>
      </c>
      <c r="NBN83" s="1" t="s">
        <v>8040</v>
      </c>
      <c r="NBO83" s="1" t="s">
        <v>8777</v>
      </c>
      <c r="NBP83" s="1" t="s">
        <v>8040</v>
      </c>
      <c r="NBQ83" s="1" t="s">
        <v>8778</v>
      </c>
      <c r="NBS83" s="1" t="s">
        <v>8779</v>
      </c>
      <c r="NBT83" s="1" t="s">
        <v>8779</v>
      </c>
      <c r="NBU83" s="1" t="s">
        <v>53</v>
      </c>
      <c r="NBV83" s="1" t="s">
        <v>8780</v>
      </c>
      <c r="NBW83" s="1" t="s">
        <v>1462</v>
      </c>
      <c r="NCA83" s="1" t="s">
        <v>1306</v>
      </c>
      <c r="NCB83" s="1" t="s">
        <v>8781</v>
      </c>
      <c r="NCC83" s="1" t="s">
        <v>8782</v>
      </c>
      <c r="NCD83" s="1" t="s">
        <v>7998</v>
      </c>
      <c r="NCE83" s="1" t="s">
        <v>1462</v>
      </c>
      <c r="NCF83" s="1" t="s">
        <v>8783</v>
      </c>
      <c r="NCG83" s="1" t="s">
        <v>8001</v>
      </c>
      <c r="NCU83" s="1" t="s">
        <v>7994</v>
      </c>
      <c r="NCV83" s="1" t="s">
        <v>8787</v>
      </c>
      <c r="NCW83" s="1" t="s">
        <v>8788</v>
      </c>
      <c r="NCX83" s="1" t="s">
        <v>1359</v>
      </c>
      <c r="NCY83" s="1" t="s">
        <v>8013</v>
      </c>
      <c r="NCZ83" s="1" t="s">
        <v>1462</v>
      </c>
      <c r="NDK83" s="1" t="s">
        <v>8014</v>
      </c>
      <c r="NDL83" s="1" t="s">
        <v>8789</v>
      </c>
      <c r="NJC83" s="1" t="s">
        <v>1304</v>
      </c>
      <c r="NJD83" s="1" t="s">
        <v>1260</v>
      </c>
      <c r="NJE83" s="1" t="s">
        <v>1462</v>
      </c>
      <c r="NJF83" s="1" t="s">
        <v>1305</v>
      </c>
      <c r="NJG83" s="1" t="s">
        <v>1462</v>
      </c>
      <c r="NJH83" s="1" t="s">
        <v>8774</v>
      </c>
      <c r="NJI83" s="1" t="s">
        <v>8775</v>
      </c>
      <c r="NJJ83" s="1" t="s">
        <v>7987</v>
      </c>
      <c r="NJK83" s="1" t="s">
        <v>233</v>
      </c>
      <c r="NJL83" s="1" t="s">
        <v>234</v>
      </c>
      <c r="NJM83" s="1" t="s">
        <v>7988</v>
      </c>
      <c r="NJN83" s="1" t="s">
        <v>8776</v>
      </c>
      <c r="NJO83" s="1" t="s">
        <v>8040</v>
      </c>
      <c r="NJP83" s="1" t="s">
        <v>8040</v>
      </c>
      <c r="NJQ83" s="1" t="s">
        <v>8777</v>
      </c>
      <c r="NJR83" s="1" t="s">
        <v>8040</v>
      </c>
      <c r="NJS83" s="1" t="s">
        <v>8778</v>
      </c>
      <c r="NJU83" s="1" t="s">
        <v>7994</v>
      </c>
      <c r="NJV83" s="1" t="s">
        <v>8779</v>
      </c>
      <c r="NJW83" s="1" t="s">
        <v>8779</v>
      </c>
      <c r="NJX83" s="1" t="s">
        <v>53</v>
      </c>
      <c r="NJY83" s="1" t="s">
        <v>8780</v>
      </c>
      <c r="NJZ83" s="1" t="s">
        <v>1462</v>
      </c>
      <c r="NKC83" s="1" t="s">
        <v>1306</v>
      </c>
      <c r="NKD83" s="1" t="s">
        <v>8781</v>
      </c>
      <c r="NKE83" s="1" t="s">
        <v>8782</v>
      </c>
      <c r="NKF83" s="1" t="s">
        <v>7998</v>
      </c>
      <c r="NKG83" s="1" t="s">
        <v>1462</v>
      </c>
      <c r="NKH83" s="1" t="s">
        <v>8783</v>
      </c>
      <c r="NKI83" s="1" t="s">
        <v>8001</v>
      </c>
      <c r="NKJ83" s="1" t="s">
        <v>8002</v>
      </c>
      <c r="NKK83" s="1" t="s">
        <v>8784</v>
      </c>
      <c r="NKL83" s="1" t="s">
        <v>8785</v>
      </c>
      <c r="NKM83" s="1" t="s">
        <v>8005</v>
      </c>
      <c r="NKN83" s="1" t="s">
        <v>8006</v>
      </c>
      <c r="NKO83" s="1" t="s">
        <v>7998</v>
      </c>
      <c r="NKR83" s="1" t="s">
        <v>8786</v>
      </c>
      <c r="NKS83" s="1" t="s">
        <v>1304</v>
      </c>
      <c r="NKT83" s="1" t="s">
        <v>1260</v>
      </c>
      <c r="NKU83" s="1" t="s">
        <v>1462</v>
      </c>
      <c r="NKV83" s="1" t="s">
        <v>1305</v>
      </c>
      <c r="NKW83" s="1" t="s">
        <v>1462</v>
      </c>
      <c r="NKX83" s="1" t="s">
        <v>8774</v>
      </c>
      <c r="NKY83" s="1" t="s">
        <v>8775</v>
      </c>
      <c r="NKZ83" s="1" t="s">
        <v>7987</v>
      </c>
      <c r="NLA83" s="1" t="s">
        <v>233</v>
      </c>
      <c r="NLB83" s="1" t="s">
        <v>234</v>
      </c>
      <c r="NLD83" s="1" t="s">
        <v>7988</v>
      </c>
      <c r="NLE83" s="1" t="s">
        <v>8776</v>
      </c>
      <c r="NLF83" s="1" t="s">
        <v>8040</v>
      </c>
      <c r="NLG83" s="1" t="s">
        <v>8009</v>
      </c>
      <c r="NLH83" s="1" t="s">
        <v>8010</v>
      </c>
      <c r="NLI83" s="1" t="s">
        <v>8032</v>
      </c>
      <c r="NLJ83" s="1" t="s">
        <v>8040</v>
      </c>
      <c r="NLK83" s="1" t="s">
        <v>8777</v>
      </c>
      <c r="NLL83" s="1" t="s">
        <v>8040</v>
      </c>
      <c r="NLM83" s="1" t="s">
        <v>8778</v>
      </c>
      <c r="NLO83" s="1" t="s">
        <v>8779</v>
      </c>
      <c r="NLP83" s="1" t="s">
        <v>8779</v>
      </c>
      <c r="NLQ83" s="1" t="s">
        <v>53</v>
      </c>
      <c r="NLR83" s="1" t="s">
        <v>8780</v>
      </c>
      <c r="NLS83" s="1" t="s">
        <v>1462</v>
      </c>
      <c r="NLW83" s="1" t="s">
        <v>1306</v>
      </c>
      <c r="NLX83" s="1" t="s">
        <v>8781</v>
      </c>
      <c r="NLY83" s="1" t="s">
        <v>8782</v>
      </c>
      <c r="NLZ83" s="1" t="s">
        <v>7998</v>
      </c>
      <c r="NMA83" s="1" t="s">
        <v>1462</v>
      </c>
      <c r="NMB83" s="1" t="s">
        <v>8783</v>
      </c>
      <c r="NMC83" s="1" t="s">
        <v>8001</v>
      </c>
      <c r="NMQ83" s="1" t="s">
        <v>7994</v>
      </c>
      <c r="NMR83" s="1" t="s">
        <v>8787</v>
      </c>
      <c r="NMS83" s="1" t="s">
        <v>8788</v>
      </c>
      <c r="NMT83" s="1" t="s">
        <v>1359</v>
      </c>
      <c r="NMU83" s="1" t="s">
        <v>8013</v>
      </c>
      <c r="NMV83" s="1" t="s">
        <v>1462</v>
      </c>
      <c r="NNG83" s="1" t="s">
        <v>8014</v>
      </c>
      <c r="NNH83" s="1" t="s">
        <v>8789</v>
      </c>
      <c r="NSY83" s="1" t="s">
        <v>1304</v>
      </c>
      <c r="NSZ83" s="1" t="s">
        <v>1260</v>
      </c>
      <c r="NTA83" s="1" t="s">
        <v>1462</v>
      </c>
      <c r="NTB83" s="1" t="s">
        <v>1305</v>
      </c>
      <c r="NTC83" s="1" t="s">
        <v>1462</v>
      </c>
      <c r="NTD83" s="1" t="s">
        <v>8774</v>
      </c>
      <c r="NTE83" s="1" t="s">
        <v>8775</v>
      </c>
      <c r="NTF83" s="1" t="s">
        <v>7987</v>
      </c>
      <c r="NTG83" s="1" t="s">
        <v>233</v>
      </c>
      <c r="NTH83" s="1" t="s">
        <v>234</v>
      </c>
      <c r="NTI83" s="1" t="s">
        <v>7988</v>
      </c>
      <c r="NTJ83" s="1" t="s">
        <v>8776</v>
      </c>
      <c r="NTK83" s="1" t="s">
        <v>8040</v>
      </c>
      <c r="NTL83" s="1" t="s">
        <v>8040</v>
      </c>
      <c r="NTM83" s="1" t="s">
        <v>8777</v>
      </c>
      <c r="NTN83" s="1" t="s">
        <v>8040</v>
      </c>
      <c r="NTO83" s="1" t="s">
        <v>8778</v>
      </c>
      <c r="NTQ83" s="1" t="s">
        <v>7994</v>
      </c>
      <c r="NTR83" s="1" t="s">
        <v>8779</v>
      </c>
      <c r="NTS83" s="1" t="s">
        <v>8779</v>
      </c>
      <c r="NTT83" s="1" t="s">
        <v>53</v>
      </c>
      <c r="NTU83" s="1" t="s">
        <v>8780</v>
      </c>
      <c r="NTV83" s="1" t="s">
        <v>1462</v>
      </c>
      <c r="NTY83" s="1" t="s">
        <v>1306</v>
      </c>
      <c r="NTZ83" s="1" t="s">
        <v>8781</v>
      </c>
      <c r="NUA83" s="1" t="s">
        <v>8782</v>
      </c>
      <c r="NUB83" s="1" t="s">
        <v>7998</v>
      </c>
      <c r="NUC83" s="1" t="s">
        <v>1462</v>
      </c>
      <c r="NUD83" s="1" t="s">
        <v>8783</v>
      </c>
      <c r="NUE83" s="1" t="s">
        <v>8001</v>
      </c>
      <c r="NUF83" s="1" t="s">
        <v>8002</v>
      </c>
      <c r="NUG83" s="1" t="s">
        <v>8784</v>
      </c>
      <c r="NUH83" s="1" t="s">
        <v>8785</v>
      </c>
      <c r="NUI83" s="1" t="s">
        <v>8005</v>
      </c>
      <c r="NUJ83" s="1" t="s">
        <v>8006</v>
      </c>
      <c r="NUK83" s="1" t="s">
        <v>7998</v>
      </c>
      <c r="NUN83" s="1" t="s">
        <v>8786</v>
      </c>
      <c r="NUO83" s="1" t="s">
        <v>1304</v>
      </c>
      <c r="NUP83" s="1" t="s">
        <v>1260</v>
      </c>
      <c r="NUQ83" s="1" t="s">
        <v>1462</v>
      </c>
      <c r="NUR83" s="1" t="s">
        <v>1305</v>
      </c>
      <c r="NUS83" s="1" t="s">
        <v>1462</v>
      </c>
      <c r="NUT83" s="1" t="s">
        <v>8774</v>
      </c>
      <c r="NUU83" s="1" t="s">
        <v>8775</v>
      </c>
      <c r="NUV83" s="1" t="s">
        <v>7987</v>
      </c>
      <c r="NUW83" s="1" t="s">
        <v>233</v>
      </c>
      <c r="NUX83" s="1" t="s">
        <v>234</v>
      </c>
      <c r="NUZ83" s="1" t="s">
        <v>7988</v>
      </c>
      <c r="NVA83" s="1" t="s">
        <v>8776</v>
      </c>
      <c r="NVB83" s="1" t="s">
        <v>8040</v>
      </c>
      <c r="NVC83" s="1" t="s">
        <v>8009</v>
      </c>
      <c r="NVD83" s="1" t="s">
        <v>8010</v>
      </c>
      <c r="NVE83" s="1" t="s">
        <v>8032</v>
      </c>
      <c r="NVF83" s="1" t="s">
        <v>8040</v>
      </c>
      <c r="NVG83" s="1" t="s">
        <v>8777</v>
      </c>
      <c r="NVH83" s="1" t="s">
        <v>8040</v>
      </c>
      <c r="NVI83" s="1" t="s">
        <v>8778</v>
      </c>
      <c r="NVK83" s="1" t="s">
        <v>8779</v>
      </c>
      <c r="NVL83" s="1" t="s">
        <v>8779</v>
      </c>
      <c r="NVM83" s="1" t="s">
        <v>53</v>
      </c>
      <c r="NVN83" s="1" t="s">
        <v>8780</v>
      </c>
      <c r="NVO83" s="1" t="s">
        <v>1462</v>
      </c>
      <c r="NVS83" s="1" t="s">
        <v>1306</v>
      </c>
      <c r="NVT83" s="1" t="s">
        <v>8781</v>
      </c>
      <c r="NVU83" s="1" t="s">
        <v>8782</v>
      </c>
      <c r="NVV83" s="1" t="s">
        <v>7998</v>
      </c>
      <c r="NVW83" s="1" t="s">
        <v>1462</v>
      </c>
      <c r="NVX83" s="1" t="s">
        <v>8783</v>
      </c>
      <c r="NVY83" s="1" t="s">
        <v>8001</v>
      </c>
      <c r="NWM83" s="1" t="s">
        <v>7994</v>
      </c>
      <c r="NWN83" s="1" t="s">
        <v>8787</v>
      </c>
      <c r="NWO83" s="1" t="s">
        <v>8788</v>
      </c>
      <c r="NWP83" s="1" t="s">
        <v>1359</v>
      </c>
      <c r="NWQ83" s="1" t="s">
        <v>8013</v>
      </c>
      <c r="NWR83" s="1" t="s">
        <v>1462</v>
      </c>
      <c r="NXC83" s="1" t="s">
        <v>8014</v>
      </c>
      <c r="NXD83" s="1" t="s">
        <v>8789</v>
      </c>
      <c r="OCU83" s="1" t="s">
        <v>1304</v>
      </c>
      <c r="OCV83" s="1" t="s">
        <v>1260</v>
      </c>
      <c r="OCW83" s="1" t="s">
        <v>1462</v>
      </c>
      <c r="OCX83" s="1" t="s">
        <v>1305</v>
      </c>
      <c r="OCY83" s="1" t="s">
        <v>1462</v>
      </c>
      <c r="OCZ83" s="1" t="s">
        <v>8774</v>
      </c>
      <c r="ODA83" s="1" t="s">
        <v>8775</v>
      </c>
      <c r="ODB83" s="1" t="s">
        <v>7987</v>
      </c>
      <c r="ODC83" s="1" t="s">
        <v>233</v>
      </c>
      <c r="ODD83" s="1" t="s">
        <v>234</v>
      </c>
      <c r="ODE83" s="1" t="s">
        <v>7988</v>
      </c>
      <c r="ODF83" s="1" t="s">
        <v>8776</v>
      </c>
      <c r="ODG83" s="1" t="s">
        <v>8040</v>
      </c>
      <c r="ODH83" s="1" t="s">
        <v>8040</v>
      </c>
      <c r="ODI83" s="1" t="s">
        <v>8777</v>
      </c>
      <c r="ODJ83" s="1" t="s">
        <v>8040</v>
      </c>
      <c r="ODK83" s="1" t="s">
        <v>8778</v>
      </c>
      <c r="ODM83" s="1" t="s">
        <v>7994</v>
      </c>
      <c r="ODN83" s="1" t="s">
        <v>8779</v>
      </c>
      <c r="ODO83" s="1" t="s">
        <v>8779</v>
      </c>
      <c r="ODP83" s="1" t="s">
        <v>53</v>
      </c>
      <c r="ODQ83" s="1" t="s">
        <v>8780</v>
      </c>
      <c r="ODR83" s="1" t="s">
        <v>1462</v>
      </c>
      <c r="ODU83" s="1" t="s">
        <v>1306</v>
      </c>
      <c r="ODV83" s="1" t="s">
        <v>8781</v>
      </c>
      <c r="ODW83" s="1" t="s">
        <v>8782</v>
      </c>
      <c r="ODX83" s="1" t="s">
        <v>7998</v>
      </c>
      <c r="ODY83" s="1" t="s">
        <v>1462</v>
      </c>
      <c r="ODZ83" s="1" t="s">
        <v>8783</v>
      </c>
      <c r="OEA83" s="1" t="s">
        <v>8001</v>
      </c>
      <c r="OEB83" s="1" t="s">
        <v>8002</v>
      </c>
      <c r="OEC83" s="1" t="s">
        <v>8784</v>
      </c>
      <c r="OED83" s="1" t="s">
        <v>8785</v>
      </c>
      <c r="OEE83" s="1" t="s">
        <v>8005</v>
      </c>
      <c r="OEF83" s="1" t="s">
        <v>8006</v>
      </c>
      <c r="OEG83" s="1" t="s">
        <v>7998</v>
      </c>
      <c r="OEJ83" s="1" t="s">
        <v>8786</v>
      </c>
      <c r="OEK83" s="1" t="s">
        <v>1304</v>
      </c>
      <c r="OEL83" s="1" t="s">
        <v>1260</v>
      </c>
      <c r="OEM83" s="1" t="s">
        <v>1462</v>
      </c>
      <c r="OEN83" s="1" t="s">
        <v>1305</v>
      </c>
      <c r="OEO83" s="1" t="s">
        <v>1462</v>
      </c>
      <c r="OEP83" s="1" t="s">
        <v>8774</v>
      </c>
      <c r="OEQ83" s="1" t="s">
        <v>8775</v>
      </c>
      <c r="OER83" s="1" t="s">
        <v>7987</v>
      </c>
      <c r="OES83" s="1" t="s">
        <v>233</v>
      </c>
      <c r="OET83" s="1" t="s">
        <v>234</v>
      </c>
      <c r="OEV83" s="1" t="s">
        <v>7988</v>
      </c>
      <c r="OEW83" s="1" t="s">
        <v>8776</v>
      </c>
      <c r="OEX83" s="1" t="s">
        <v>8040</v>
      </c>
      <c r="OEY83" s="1" t="s">
        <v>8009</v>
      </c>
      <c r="OEZ83" s="1" t="s">
        <v>8010</v>
      </c>
      <c r="OFA83" s="1" t="s">
        <v>8032</v>
      </c>
      <c r="OFB83" s="1" t="s">
        <v>8040</v>
      </c>
      <c r="OFC83" s="1" t="s">
        <v>8777</v>
      </c>
      <c r="OFD83" s="1" t="s">
        <v>8040</v>
      </c>
      <c r="OFE83" s="1" t="s">
        <v>8778</v>
      </c>
      <c r="OFG83" s="1" t="s">
        <v>8779</v>
      </c>
      <c r="OFH83" s="1" t="s">
        <v>8779</v>
      </c>
      <c r="OFI83" s="1" t="s">
        <v>53</v>
      </c>
      <c r="OFJ83" s="1" t="s">
        <v>8780</v>
      </c>
      <c r="OFK83" s="1" t="s">
        <v>1462</v>
      </c>
      <c r="OFO83" s="1" t="s">
        <v>1306</v>
      </c>
      <c r="OFP83" s="1" t="s">
        <v>8781</v>
      </c>
      <c r="OFQ83" s="1" t="s">
        <v>8782</v>
      </c>
      <c r="OFR83" s="1" t="s">
        <v>7998</v>
      </c>
      <c r="OFS83" s="1" t="s">
        <v>1462</v>
      </c>
      <c r="OFT83" s="1" t="s">
        <v>8783</v>
      </c>
      <c r="OFU83" s="1" t="s">
        <v>8001</v>
      </c>
      <c r="OGI83" s="1" t="s">
        <v>7994</v>
      </c>
      <c r="OGJ83" s="1" t="s">
        <v>8787</v>
      </c>
      <c r="OGK83" s="1" t="s">
        <v>8788</v>
      </c>
      <c r="OGL83" s="1" t="s">
        <v>1359</v>
      </c>
      <c r="OGM83" s="1" t="s">
        <v>8013</v>
      </c>
      <c r="OGN83" s="1" t="s">
        <v>1462</v>
      </c>
      <c r="OGY83" s="1" t="s">
        <v>8014</v>
      </c>
      <c r="OGZ83" s="1" t="s">
        <v>8789</v>
      </c>
      <c r="OMQ83" s="1" t="s">
        <v>1304</v>
      </c>
      <c r="OMR83" s="1" t="s">
        <v>1260</v>
      </c>
      <c r="OMS83" s="1" t="s">
        <v>1462</v>
      </c>
      <c r="OMT83" s="1" t="s">
        <v>1305</v>
      </c>
      <c r="OMU83" s="1" t="s">
        <v>1462</v>
      </c>
      <c r="OMV83" s="1" t="s">
        <v>8774</v>
      </c>
      <c r="OMW83" s="1" t="s">
        <v>8775</v>
      </c>
      <c r="OMX83" s="1" t="s">
        <v>7987</v>
      </c>
      <c r="OMY83" s="1" t="s">
        <v>233</v>
      </c>
      <c r="OMZ83" s="1" t="s">
        <v>234</v>
      </c>
      <c r="ONA83" s="1" t="s">
        <v>7988</v>
      </c>
      <c r="ONB83" s="1" t="s">
        <v>8776</v>
      </c>
      <c r="ONC83" s="1" t="s">
        <v>8040</v>
      </c>
      <c r="OND83" s="1" t="s">
        <v>8040</v>
      </c>
      <c r="ONE83" s="1" t="s">
        <v>8777</v>
      </c>
      <c r="ONF83" s="1" t="s">
        <v>8040</v>
      </c>
      <c r="ONG83" s="1" t="s">
        <v>8778</v>
      </c>
      <c r="ONI83" s="1" t="s">
        <v>7994</v>
      </c>
      <c r="ONJ83" s="1" t="s">
        <v>8779</v>
      </c>
      <c r="ONK83" s="1" t="s">
        <v>8779</v>
      </c>
      <c r="ONL83" s="1" t="s">
        <v>53</v>
      </c>
      <c r="ONM83" s="1" t="s">
        <v>8780</v>
      </c>
      <c r="ONN83" s="1" t="s">
        <v>1462</v>
      </c>
      <c r="ONQ83" s="1" t="s">
        <v>1306</v>
      </c>
      <c r="ONR83" s="1" t="s">
        <v>8781</v>
      </c>
      <c r="ONS83" s="1" t="s">
        <v>8782</v>
      </c>
      <c r="ONT83" s="1" t="s">
        <v>7998</v>
      </c>
      <c r="ONU83" s="1" t="s">
        <v>1462</v>
      </c>
      <c r="ONV83" s="1" t="s">
        <v>8783</v>
      </c>
      <c r="ONW83" s="1" t="s">
        <v>8001</v>
      </c>
      <c r="ONX83" s="1" t="s">
        <v>8002</v>
      </c>
      <c r="ONY83" s="1" t="s">
        <v>8784</v>
      </c>
      <c r="ONZ83" s="1" t="s">
        <v>8785</v>
      </c>
      <c r="OOA83" s="1" t="s">
        <v>8005</v>
      </c>
      <c r="OOB83" s="1" t="s">
        <v>8006</v>
      </c>
      <c r="OOC83" s="1" t="s">
        <v>7998</v>
      </c>
      <c r="OOF83" s="1" t="s">
        <v>8786</v>
      </c>
      <c r="OOG83" s="1" t="s">
        <v>1304</v>
      </c>
      <c r="OOH83" s="1" t="s">
        <v>1260</v>
      </c>
      <c r="OOI83" s="1" t="s">
        <v>1462</v>
      </c>
      <c r="OOJ83" s="1" t="s">
        <v>1305</v>
      </c>
      <c r="OOK83" s="1" t="s">
        <v>1462</v>
      </c>
      <c r="OOL83" s="1" t="s">
        <v>8774</v>
      </c>
      <c r="OOM83" s="1" t="s">
        <v>8775</v>
      </c>
      <c r="OON83" s="1" t="s">
        <v>7987</v>
      </c>
      <c r="OOO83" s="1" t="s">
        <v>233</v>
      </c>
      <c r="OOP83" s="1" t="s">
        <v>234</v>
      </c>
      <c r="OOR83" s="1" t="s">
        <v>7988</v>
      </c>
      <c r="OOS83" s="1" t="s">
        <v>8776</v>
      </c>
      <c r="OOT83" s="1" t="s">
        <v>8040</v>
      </c>
      <c r="OOU83" s="1" t="s">
        <v>8009</v>
      </c>
      <c r="OOV83" s="1" t="s">
        <v>8010</v>
      </c>
      <c r="OOW83" s="1" t="s">
        <v>8032</v>
      </c>
      <c r="OOX83" s="1" t="s">
        <v>8040</v>
      </c>
      <c r="OOY83" s="1" t="s">
        <v>8777</v>
      </c>
      <c r="OOZ83" s="1" t="s">
        <v>8040</v>
      </c>
      <c r="OPA83" s="1" t="s">
        <v>8778</v>
      </c>
      <c r="OPC83" s="1" t="s">
        <v>8779</v>
      </c>
      <c r="OPD83" s="1" t="s">
        <v>8779</v>
      </c>
      <c r="OPE83" s="1" t="s">
        <v>53</v>
      </c>
      <c r="OPF83" s="1" t="s">
        <v>8780</v>
      </c>
      <c r="OPG83" s="1" t="s">
        <v>1462</v>
      </c>
      <c r="OPK83" s="1" t="s">
        <v>1306</v>
      </c>
      <c r="OPL83" s="1" t="s">
        <v>8781</v>
      </c>
      <c r="OPM83" s="1" t="s">
        <v>8782</v>
      </c>
      <c r="OPN83" s="1" t="s">
        <v>7998</v>
      </c>
      <c r="OPO83" s="1" t="s">
        <v>1462</v>
      </c>
      <c r="OPP83" s="1" t="s">
        <v>8783</v>
      </c>
      <c r="OPQ83" s="1" t="s">
        <v>8001</v>
      </c>
      <c r="OQE83" s="1" t="s">
        <v>7994</v>
      </c>
      <c r="OQF83" s="1" t="s">
        <v>8787</v>
      </c>
      <c r="OQG83" s="1" t="s">
        <v>8788</v>
      </c>
      <c r="OQH83" s="1" t="s">
        <v>1359</v>
      </c>
      <c r="OQI83" s="1" t="s">
        <v>8013</v>
      </c>
      <c r="OQJ83" s="1" t="s">
        <v>1462</v>
      </c>
      <c r="OQU83" s="1" t="s">
        <v>8014</v>
      </c>
      <c r="OQV83" s="1" t="s">
        <v>8789</v>
      </c>
      <c r="OWM83" s="1" t="s">
        <v>1304</v>
      </c>
      <c r="OWN83" s="1" t="s">
        <v>1260</v>
      </c>
      <c r="OWO83" s="1" t="s">
        <v>1462</v>
      </c>
      <c r="OWP83" s="1" t="s">
        <v>1305</v>
      </c>
      <c r="OWQ83" s="1" t="s">
        <v>1462</v>
      </c>
      <c r="OWR83" s="1" t="s">
        <v>8774</v>
      </c>
      <c r="OWS83" s="1" t="s">
        <v>8775</v>
      </c>
      <c r="OWT83" s="1" t="s">
        <v>7987</v>
      </c>
      <c r="OWU83" s="1" t="s">
        <v>233</v>
      </c>
      <c r="OWV83" s="1" t="s">
        <v>234</v>
      </c>
      <c r="OWW83" s="1" t="s">
        <v>7988</v>
      </c>
      <c r="OWX83" s="1" t="s">
        <v>8776</v>
      </c>
      <c r="OWY83" s="1" t="s">
        <v>8040</v>
      </c>
      <c r="OWZ83" s="1" t="s">
        <v>8040</v>
      </c>
      <c r="OXA83" s="1" t="s">
        <v>8777</v>
      </c>
      <c r="OXB83" s="1" t="s">
        <v>8040</v>
      </c>
      <c r="OXC83" s="1" t="s">
        <v>8778</v>
      </c>
      <c r="OXE83" s="1" t="s">
        <v>7994</v>
      </c>
      <c r="OXF83" s="1" t="s">
        <v>8779</v>
      </c>
      <c r="OXG83" s="1" t="s">
        <v>8779</v>
      </c>
      <c r="OXH83" s="1" t="s">
        <v>53</v>
      </c>
      <c r="OXI83" s="1" t="s">
        <v>8780</v>
      </c>
      <c r="OXJ83" s="1" t="s">
        <v>1462</v>
      </c>
      <c r="OXM83" s="1" t="s">
        <v>1306</v>
      </c>
      <c r="OXN83" s="1" t="s">
        <v>8781</v>
      </c>
      <c r="OXO83" s="1" t="s">
        <v>8782</v>
      </c>
      <c r="OXP83" s="1" t="s">
        <v>7998</v>
      </c>
      <c r="OXQ83" s="1" t="s">
        <v>1462</v>
      </c>
      <c r="OXR83" s="1" t="s">
        <v>8783</v>
      </c>
      <c r="OXS83" s="1" t="s">
        <v>8001</v>
      </c>
      <c r="OXT83" s="1" t="s">
        <v>8002</v>
      </c>
      <c r="OXU83" s="1" t="s">
        <v>8784</v>
      </c>
      <c r="OXV83" s="1" t="s">
        <v>8785</v>
      </c>
      <c r="OXW83" s="1" t="s">
        <v>8005</v>
      </c>
      <c r="OXX83" s="1" t="s">
        <v>8006</v>
      </c>
      <c r="OXY83" s="1" t="s">
        <v>7998</v>
      </c>
      <c r="OYB83" s="1" t="s">
        <v>8786</v>
      </c>
      <c r="OYC83" s="1" t="s">
        <v>1304</v>
      </c>
      <c r="OYD83" s="1" t="s">
        <v>1260</v>
      </c>
      <c r="OYE83" s="1" t="s">
        <v>1462</v>
      </c>
      <c r="OYF83" s="1" t="s">
        <v>1305</v>
      </c>
      <c r="OYG83" s="1" t="s">
        <v>1462</v>
      </c>
      <c r="OYH83" s="1" t="s">
        <v>8774</v>
      </c>
      <c r="OYI83" s="1" t="s">
        <v>8775</v>
      </c>
      <c r="OYJ83" s="1" t="s">
        <v>7987</v>
      </c>
      <c r="OYK83" s="1" t="s">
        <v>233</v>
      </c>
      <c r="OYL83" s="1" t="s">
        <v>234</v>
      </c>
      <c r="OYN83" s="1" t="s">
        <v>7988</v>
      </c>
      <c r="OYO83" s="1" t="s">
        <v>8776</v>
      </c>
      <c r="OYP83" s="1" t="s">
        <v>8040</v>
      </c>
      <c r="OYQ83" s="1" t="s">
        <v>8009</v>
      </c>
      <c r="OYR83" s="1" t="s">
        <v>8010</v>
      </c>
      <c r="OYS83" s="1" t="s">
        <v>8032</v>
      </c>
      <c r="OYT83" s="1" t="s">
        <v>8040</v>
      </c>
      <c r="OYU83" s="1" t="s">
        <v>8777</v>
      </c>
      <c r="OYV83" s="1" t="s">
        <v>8040</v>
      </c>
      <c r="OYW83" s="1" t="s">
        <v>8778</v>
      </c>
      <c r="OYY83" s="1" t="s">
        <v>8779</v>
      </c>
      <c r="OYZ83" s="1" t="s">
        <v>8779</v>
      </c>
      <c r="OZA83" s="1" t="s">
        <v>53</v>
      </c>
      <c r="OZB83" s="1" t="s">
        <v>8780</v>
      </c>
      <c r="OZC83" s="1" t="s">
        <v>1462</v>
      </c>
      <c r="OZG83" s="1" t="s">
        <v>1306</v>
      </c>
      <c r="OZH83" s="1" t="s">
        <v>8781</v>
      </c>
      <c r="OZI83" s="1" t="s">
        <v>8782</v>
      </c>
      <c r="OZJ83" s="1" t="s">
        <v>7998</v>
      </c>
      <c r="OZK83" s="1" t="s">
        <v>1462</v>
      </c>
      <c r="OZL83" s="1" t="s">
        <v>8783</v>
      </c>
      <c r="OZM83" s="1" t="s">
        <v>8001</v>
      </c>
      <c r="PAA83" s="1" t="s">
        <v>7994</v>
      </c>
      <c r="PAB83" s="1" t="s">
        <v>8787</v>
      </c>
      <c r="PAC83" s="1" t="s">
        <v>8788</v>
      </c>
      <c r="PAD83" s="1" t="s">
        <v>1359</v>
      </c>
      <c r="PAE83" s="1" t="s">
        <v>8013</v>
      </c>
      <c r="PAF83" s="1" t="s">
        <v>1462</v>
      </c>
      <c r="PAQ83" s="1" t="s">
        <v>8014</v>
      </c>
      <c r="PAR83" s="1" t="s">
        <v>8789</v>
      </c>
      <c r="PGI83" s="1" t="s">
        <v>1304</v>
      </c>
      <c r="PGJ83" s="1" t="s">
        <v>1260</v>
      </c>
      <c r="PGK83" s="1" t="s">
        <v>1462</v>
      </c>
      <c r="PGL83" s="1" t="s">
        <v>1305</v>
      </c>
      <c r="PGM83" s="1" t="s">
        <v>1462</v>
      </c>
      <c r="PGN83" s="1" t="s">
        <v>8774</v>
      </c>
      <c r="PGO83" s="1" t="s">
        <v>8775</v>
      </c>
      <c r="PGP83" s="1" t="s">
        <v>7987</v>
      </c>
      <c r="PGQ83" s="1" t="s">
        <v>233</v>
      </c>
      <c r="PGR83" s="1" t="s">
        <v>234</v>
      </c>
      <c r="PGS83" s="1" t="s">
        <v>7988</v>
      </c>
      <c r="PGT83" s="1" t="s">
        <v>8776</v>
      </c>
      <c r="PGU83" s="1" t="s">
        <v>8040</v>
      </c>
      <c r="PGV83" s="1" t="s">
        <v>8040</v>
      </c>
      <c r="PGW83" s="1" t="s">
        <v>8777</v>
      </c>
      <c r="PGX83" s="1" t="s">
        <v>8040</v>
      </c>
      <c r="PGY83" s="1" t="s">
        <v>8778</v>
      </c>
      <c r="PHA83" s="1" t="s">
        <v>7994</v>
      </c>
      <c r="PHB83" s="1" t="s">
        <v>8779</v>
      </c>
      <c r="PHC83" s="1" t="s">
        <v>8779</v>
      </c>
      <c r="PHD83" s="1" t="s">
        <v>53</v>
      </c>
      <c r="PHE83" s="1" t="s">
        <v>8780</v>
      </c>
      <c r="PHF83" s="1" t="s">
        <v>1462</v>
      </c>
      <c r="PHI83" s="1" t="s">
        <v>1306</v>
      </c>
      <c r="PHJ83" s="1" t="s">
        <v>8781</v>
      </c>
      <c r="PHK83" s="1" t="s">
        <v>8782</v>
      </c>
      <c r="PHL83" s="1" t="s">
        <v>7998</v>
      </c>
      <c r="PHM83" s="1" t="s">
        <v>1462</v>
      </c>
      <c r="PHN83" s="1" t="s">
        <v>8783</v>
      </c>
      <c r="PHO83" s="1" t="s">
        <v>8001</v>
      </c>
      <c r="PHP83" s="1" t="s">
        <v>8002</v>
      </c>
      <c r="PHQ83" s="1" t="s">
        <v>8784</v>
      </c>
      <c r="PHR83" s="1" t="s">
        <v>8785</v>
      </c>
      <c r="PHS83" s="1" t="s">
        <v>8005</v>
      </c>
      <c r="PHT83" s="1" t="s">
        <v>8006</v>
      </c>
      <c r="PHU83" s="1" t="s">
        <v>7998</v>
      </c>
      <c r="PHX83" s="1" t="s">
        <v>8786</v>
      </c>
      <c r="PHY83" s="1" t="s">
        <v>1304</v>
      </c>
      <c r="PHZ83" s="1" t="s">
        <v>1260</v>
      </c>
      <c r="PIA83" s="1" t="s">
        <v>1462</v>
      </c>
      <c r="PIB83" s="1" t="s">
        <v>1305</v>
      </c>
      <c r="PIC83" s="1" t="s">
        <v>1462</v>
      </c>
      <c r="PID83" s="1" t="s">
        <v>8774</v>
      </c>
      <c r="PIE83" s="1" t="s">
        <v>8775</v>
      </c>
      <c r="PIF83" s="1" t="s">
        <v>7987</v>
      </c>
      <c r="PIG83" s="1" t="s">
        <v>233</v>
      </c>
      <c r="PIH83" s="1" t="s">
        <v>234</v>
      </c>
      <c r="PIJ83" s="1" t="s">
        <v>7988</v>
      </c>
      <c r="PIK83" s="1" t="s">
        <v>8776</v>
      </c>
      <c r="PIL83" s="1" t="s">
        <v>8040</v>
      </c>
      <c r="PIM83" s="1" t="s">
        <v>8009</v>
      </c>
      <c r="PIN83" s="1" t="s">
        <v>8010</v>
      </c>
      <c r="PIO83" s="1" t="s">
        <v>8032</v>
      </c>
      <c r="PIP83" s="1" t="s">
        <v>8040</v>
      </c>
      <c r="PIQ83" s="1" t="s">
        <v>8777</v>
      </c>
      <c r="PIR83" s="1" t="s">
        <v>8040</v>
      </c>
      <c r="PIS83" s="1" t="s">
        <v>8778</v>
      </c>
      <c r="PIU83" s="1" t="s">
        <v>8779</v>
      </c>
      <c r="PIV83" s="1" t="s">
        <v>8779</v>
      </c>
      <c r="PIW83" s="1" t="s">
        <v>53</v>
      </c>
      <c r="PIX83" s="1" t="s">
        <v>8780</v>
      </c>
      <c r="PIY83" s="1" t="s">
        <v>1462</v>
      </c>
      <c r="PJC83" s="1" t="s">
        <v>1306</v>
      </c>
      <c r="PJD83" s="1" t="s">
        <v>8781</v>
      </c>
      <c r="PJE83" s="1" t="s">
        <v>8782</v>
      </c>
      <c r="PJF83" s="1" t="s">
        <v>7998</v>
      </c>
      <c r="PJG83" s="1" t="s">
        <v>1462</v>
      </c>
      <c r="PJH83" s="1" t="s">
        <v>8783</v>
      </c>
      <c r="PJI83" s="1" t="s">
        <v>8001</v>
      </c>
      <c r="PJW83" s="1" t="s">
        <v>7994</v>
      </c>
      <c r="PJX83" s="1" t="s">
        <v>8787</v>
      </c>
      <c r="PJY83" s="1" t="s">
        <v>8788</v>
      </c>
      <c r="PJZ83" s="1" t="s">
        <v>1359</v>
      </c>
      <c r="PKA83" s="1" t="s">
        <v>8013</v>
      </c>
      <c r="PKB83" s="1" t="s">
        <v>1462</v>
      </c>
      <c r="PKM83" s="1" t="s">
        <v>8014</v>
      </c>
      <c r="PKN83" s="1" t="s">
        <v>8789</v>
      </c>
      <c r="PQE83" s="1" t="s">
        <v>1304</v>
      </c>
      <c r="PQF83" s="1" t="s">
        <v>1260</v>
      </c>
      <c r="PQG83" s="1" t="s">
        <v>1462</v>
      </c>
      <c r="PQH83" s="1" t="s">
        <v>1305</v>
      </c>
      <c r="PQI83" s="1" t="s">
        <v>1462</v>
      </c>
      <c r="PQJ83" s="1" t="s">
        <v>8774</v>
      </c>
      <c r="PQK83" s="1" t="s">
        <v>8775</v>
      </c>
      <c r="PQL83" s="1" t="s">
        <v>7987</v>
      </c>
      <c r="PQM83" s="1" t="s">
        <v>233</v>
      </c>
      <c r="PQN83" s="1" t="s">
        <v>234</v>
      </c>
      <c r="PQO83" s="1" t="s">
        <v>7988</v>
      </c>
      <c r="PQP83" s="1" t="s">
        <v>8776</v>
      </c>
      <c r="PQQ83" s="1" t="s">
        <v>8040</v>
      </c>
      <c r="PQR83" s="1" t="s">
        <v>8040</v>
      </c>
      <c r="PQS83" s="1" t="s">
        <v>8777</v>
      </c>
      <c r="PQT83" s="1" t="s">
        <v>8040</v>
      </c>
      <c r="PQU83" s="1" t="s">
        <v>8778</v>
      </c>
      <c r="PQW83" s="1" t="s">
        <v>7994</v>
      </c>
      <c r="PQX83" s="1" t="s">
        <v>8779</v>
      </c>
      <c r="PQY83" s="1" t="s">
        <v>8779</v>
      </c>
      <c r="PQZ83" s="1" t="s">
        <v>53</v>
      </c>
      <c r="PRA83" s="1" t="s">
        <v>8780</v>
      </c>
      <c r="PRB83" s="1" t="s">
        <v>1462</v>
      </c>
      <c r="PRE83" s="1" t="s">
        <v>1306</v>
      </c>
      <c r="PRF83" s="1" t="s">
        <v>8781</v>
      </c>
      <c r="PRG83" s="1" t="s">
        <v>8782</v>
      </c>
      <c r="PRH83" s="1" t="s">
        <v>7998</v>
      </c>
      <c r="PRI83" s="1" t="s">
        <v>1462</v>
      </c>
      <c r="PRJ83" s="1" t="s">
        <v>8783</v>
      </c>
      <c r="PRK83" s="1" t="s">
        <v>8001</v>
      </c>
      <c r="PRL83" s="1" t="s">
        <v>8002</v>
      </c>
      <c r="PRM83" s="1" t="s">
        <v>8784</v>
      </c>
      <c r="PRN83" s="1" t="s">
        <v>8785</v>
      </c>
      <c r="PRO83" s="1" t="s">
        <v>8005</v>
      </c>
      <c r="PRP83" s="1" t="s">
        <v>8006</v>
      </c>
      <c r="PRQ83" s="1" t="s">
        <v>7998</v>
      </c>
      <c r="PRT83" s="1" t="s">
        <v>8786</v>
      </c>
      <c r="PRU83" s="1" t="s">
        <v>1304</v>
      </c>
      <c r="PRV83" s="1" t="s">
        <v>1260</v>
      </c>
      <c r="PRW83" s="1" t="s">
        <v>1462</v>
      </c>
      <c r="PRX83" s="1" t="s">
        <v>1305</v>
      </c>
      <c r="PRY83" s="1" t="s">
        <v>1462</v>
      </c>
      <c r="PRZ83" s="1" t="s">
        <v>8774</v>
      </c>
      <c r="PSA83" s="1" t="s">
        <v>8775</v>
      </c>
      <c r="PSB83" s="1" t="s">
        <v>7987</v>
      </c>
      <c r="PSC83" s="1" t="s">
        <v>233</v>
      </c>
      <c r="PSD83" s="1" t="s">
        <v>234</v>
      </c>
      <c r="PSF83" s="1" t="s">
        <v>7988</v>
      </c>
      <c r="PSG83" s="1" t="s">
        <v>8776</v>
      </c>
      <c r="PSH83" s="1" t="s">
        <v>8040</v>
      </c>
      <c r="PSI83" s="1" t="s">
        <v>8009</v>
      </c>
      <c r="PSJ83" s="1" t="s">
        <v>8010</v>
      </c>
      <c r="PSK83" s="1" t="s">
        <v>8032</v>
      </c>
      <c r="PSL83" s="1" t="s">
        <v>8040</v>
      </c>
      <c r="PSM83" s="1" t="s">
        <v>8777</v>
      </c>
      <c r="PSN83" s="1" t="s">
        <v>8040</v>
      </c>
      <c r="PSO83" s="1" t="s">
        <v>8778</v>
      </c>
      <c r="PSQ83" s="1" t="s">
        <v>8779</v>
      </c>
      <c r="PSR83" s="1" t="s">
        <v>8779</v>
      </c>
      <c r="PSS83" s="1" t="s">
        <v>53</v>
      </c>
      <c r="PST83" s="1" t="s">
        <v>8780</v>
      </c>
      <c r="PSU83" s="1" t="s">
        <v>1462</v>
      </c>
      <c r="PSY83" s="1" t="s">
        <v>1306</v>
      </c>
      <c r="PSZ83" s="1" t="s">
        <v>8781</v>
      </c>
      <c r="PTA83" s="1" t="s">
        <v>8782</v>
      </c>
      <c r="PTB83" s="1" t="s">
        <v>7998</v>
      </c>
      <c r="PTC83" s="1" t="s">
        <v>1462</v>
      </c>
      <c r="PTD83" s="1" t="s">
        <v>8783</v>
      </c>
      <c r="PTE83" s="1" t="s">
        <v>8001</v>
      </c>
      <c r="PTS83" s="1" t="s">
        <v>7994</v>
      </c>
      <c r="PTT83" s="1" t="s">
        <v>8787</v>
      </c>
      <c r="PTU83" s="1" t="s">
        <v>8788</v>
      </c>
      <c r="PTV83" s="1" t="s">
        <v>1359</v>
      </c>
      <c r="PTW83" s="1" t="s">
        <v>8013</v>
      </c>
      <c r="PTX83" s="1" t="s">
        <v>1462</v>
      </c>
      <c r="PUI83" s="1" t="s">
        <v>8014</v>
      </c>
      <c r="PUJ83" s="1" t="s">
        <v>8789</v>
      </c>
      <c r="QAA83" s="1" t="s">
        <v>1304</v>
      </c>
      <c r="QAB83" s="1" t="s">
        <v>1260</v>
      </c>
      <c r="QAC83" s="1" t="s">
        <v>1462</v>
      </c>
      <c r="QAD83" s="1" t="s">
        <v>1305</v>
      </c>
      <c r="QAE83" s="1" t="s">
        <v>1462</v>
      </c>
      <c r="QAF83" s="1" t="s">
        <v>8774</v>
      </c>
      <c r="QAG83" s="1" t="s">
        <v>8775</v>
      </c>
      <c r="QAH83" s="1" t="s">
        <v>7987</v>
      </c>
      <c r="QAI83" s="1" t="s">
        <v>233</v>
      </c>
      <c r="QAJ83" s="1" t="s">
        <v>234</v>
      </c>
      <c r="QAK83" s="1" t="s">
        <v>7988</v>
      </c>
      <c r="QAL83" s="1" t="s">
        <v>8776</v>
      </c>
      <c r="QAM83" s="1" t="s">
        <v>8040</v>
      </c>
      <c r="QAN83" s="1" t="s">
        <v>8040</v>
      </c>
      <c r="QAO83" s="1" t="s">
        <v>8777</v>
      </c>
      <c r="QAP83" s="1" t="s">
        <v>8040</v>
      </c>
      <c r="QAQ83" s="1" t="s">
        <v>8778</v>
      </c>
      <c r="QAS83" s="1" t="s">
        <v>7994</v>
      </c>
      <c r="QAT83" s="1" t="s">
        <v>8779</v>
      </c>
      <c r="QAU83" s="1" t="s">
        <v>8779</v>
      </c>
      <c r="QAV83" s="1" t="s">
        <v>53</v>
      </c>
      <c r="QAW83" s="1" t="s">
        <v>8780</v>
      </c>
      <c r="QAX83" s="1" t="s">
        <v>1462</v>
      </c>
      <c r="QBA83" s="1" t="s">
        <v>1306</v>
      </c>
      <c r="QBB83" s="1" t="s">
        <v>8781</v>
      </c>
      <c r="QBC83" s="1" t="s">
        <v>8782</v>
      </c>
      <c r="QBD83" s="1" t="s">
        <v>7998</v>
      </c>
      <c r="QBE83" s="1" t="s">
        <v>1462</v>
      </c>
      <c r="QBF83" s="1" t="s">
        <v>8783</v>
      </c>
      <c r="QBG83" s="1" t="s">
        <v>8001</v>
      </c>
      <c r="QBH83" s="1" t="s">
        <v>8002</v>
      </c>
      <c r="QBI83" s="1" t="s">
        <v>8784</v>
      </c>
      <c r="QBJ83" s="1" t="s">
        <v>8785</v>
      </c>
      <c r="QBK83" s="1" t="s">
        <v>8005</v>
      </c>
      <c r="QBL83" s="1" t="s">
        <v>8006</v>
      </c>
      <c r="QBM83" s="1" t="s">
        <v>7998</v>
      </c>
      <c r="QBP83" s="1" t="s">
        <v>8786</v>
      </c>
      <c r="QBQ83" s="1" t="s">
        <v>1304</v>
      </c>
      <c r="QBR83" s="1" t="s">
        <v>1260</v>
      </c>
      <c r="QBS83" s="1" t="s">
        <v>1462</v>
      </c>
      <c r="QBT83" s="1" t="s">
        <v>1305</v>
      </c>
      <c r="QBU83" s="1" t="s">
        <v>1462</v>
      </c>
      <c r="QBV83" s="1" t="s">
        <v>8774</v>
      </c>
      <c r="QBW83" s="1" t="s">
        <v>8775</v>
      </c>
      <c r="QBX83" s="1" t="s">
        <v>7987</v>
      </c>
      <c r="QBY83" s="1" t="s">
        <v>233</v>
      </c>
      <c r="QBZ83" s="1" t="s">
        <v>234</v>
      </c>
      <c r="QCB83" s="1" t="s">
        <v>7988</v>
      </c>
      <c r="QCC83" s="1" t="s">
        <v>8776</v>
      </c>
      <c r="QCD83" s="1" t="s">
        <v>8040</v>
      </c>
      <c r="QCE83" s="1" t="s">
        <v>8009</v>
      </c>
      <c r="QCF83" s="1" t="s">
        <v>8010</v>
      </c>
      <c r="QCG83" s="1" t="s">
        <v>8032</v>
      </c>
      <c r="QCH83" s="1" t="s">
        <v>8040</v>
      </c>
      <c r="QCI83" s="1" t="s">
        <v>8777</v>
      </c>
      <c r="QCJ83" s="1" t="s">
        <v>8040</v>
      </c>
      <c r="QCK83" s="1" t="s">
        <v>8778</v>
      </c>
      <c r="QCM83" s="1" t="s">
        <v>8779</v>
      </c>
      <c r="QCN83" s="1" t="s">
        <v>8779</v>
      </c>
      <c r="QCO83" s="1" t="s">
        <v>53</v>
      </c>
      <c r="QCP83" s="1" t="s">
        <v>8780</v>
      </c>
      <c r="QCQ83" s="1" t="s">
        <v>1462</v>
      </c>
      <c r="QCU83" s="1" t="s">
        <v>1306</v>
      </c>
      <c r="QCV83" s="1" t="s">
        <v>8781</v>
      </c>
      <c r="QCW83" s="1" t="s">
        <v>8782</v>
      </c>
      <c r="QCX83" s="1" t="s">
        <v>7998</v>
      </c>
      <c r="QCY83" s="1" t="s">
        <v>1462</v>
      </c>
      <c r="QCZ83" s="1" t="s">
        <v>8783</v>
      </c>
      <c r="QDA83" s="1" t="s">
        <v>8001</v>
      </c>
      <c r="QDO83" s="1" t="s">
        <v>7994</v>
      </c>
      <c r="QDP83" s="1" t="s">
        <v>8787</v>
      </c>
      <c r="QDQ83" s="1" t="s">
        <v>8788</v>
      </c>
      <c r="QDR83" s="1" t="s">
        <v>1359</v>
      </c>
      <c r="QDS83" s="1" t="s">
        <v>8013</v>
      </c>
      <c r="QDT83" s="1" t="s">
        <v>1462</v>
      </c>
      <c r="QEE83" s="1" t="s">
        <v>8014</v>
      </c>
      <c r="QEF83" s="1" t="s">
        <v>8789</v>
      </c>
      <c r="QJW83" s="1" t="s">
        <v>1304</v>
      </c>
      <c r="QJX83" s="1" t="s">
        <v>1260</v>
      </c>
      <c r="QJY83" s="1" t="s">
        <v>1462</v>
      </c>
      <c r="QJZ83" s="1" t="s">
        <v>1305</v>
      </c>
      <c r="QKA83" s="1" t="s">
        <v>1462</v>
      </c>
      <c r="QKB83" s="1" t="s">
        <v>8774</v>
      </c>
      <c r="QKC83" s="1" t="s">
        <v>8775</v>
      </c>
      <c r="QKD83" s="1" t="s">
        <v>7987</v>
      </c>
      <c r="QKE83" s="1" t="s">
        <v>233</v>
      </c>
      <c r="QKF83" s="1" t="s">
        <v>234</v>
      </c>
      <c r="QKG83" s="1" t="s">
        <v>7988</v>
      </c>
      <c r="QKH83" s="1" t="s">
        <v>8776</v>
      </c>
      <c r="QKI83" s="1" t="s">
        <v>8040</v>
      </c>
      <c r="QKJ83" s="1" t="s">
        <v>8040</v>
      </c>
      <c r="QKK83" s="1" t="s">
        <v>8777</v>
      </c>
      <c r="QKL83" s="1" t="s">
        <v>8040</v>
      </c>
      <c r="QKM83" s="1" t="s">
        <v>8778</v>
      </c>
      <c r="QKO83" s="1" t="s">
        <v>7994</v>
      </c>
      <c r="QKP83" s="1" t="s">
        <v>8779</v>
      </c>
      <c r="QKQ83" s="1" t="s">
        <v>8779</v>
      </c>
      <c r="QKR83" s="1" t="s">
        <v>53</v>
      </c>
      <c r="QKS83" s="1" t="s">
        <v>8780</v>
      </c>
      <c r="QKT83" s="1" t="s">
        <v>1462</v>
      </c>
      <c r="QKW83" s="1" t="s">
        <v>1306</v>
      </c>
      <c r="QKX83" s="1" t="s">
        <v>8781</v>
      </c>
      <c r="QKY83" s="1" t="s">
        <v>8782</v>
      </c>
      <c r="QKZ83" s="1" t="s">
        <v>7998</v>
      </c>
      <c r="QLA83" s="1" t="s">
        <v>1462</v>
      </c>
      <c r="QLB83" s="1" t="s">
        <v>8783</v>
      </c>
      <c r="QLC83" s="1" t="s">
        <v>8001</v>
      </c>
      <c r="QLD83" s="1" t="s">
        <v>8002</v>
      </c>
      <c r="QLE83" s="1" t="s">
        <v>8784</v>
      </c>
      <c r="QLF83" s="1" t="s">
        <v>8785</v>
      </c>
      <c r="QLG83" s="1" t="s">
        <v>8005</v>
      </c>
      <c r="QLH83" s="1" t="s">
        <v>8006</v>
      </c>
      <c r="QLI83" s="1" t="s">
        <v>7998</v>
      </c>
      <c r="QLL83" s="1" t="s">
        <v>8786</v>
      </c>
      <c r="QLM83" s="1" t="s">
        <v>1304</v>
      </c>
      <c r="QLN83" s="1" t="s">
        <v>1260</v>
      </c>
      <c r="QLO83" s="1" t="s">
        <v>1462</v>
      </c>
      <c r="QLP83" s="1" t="s">
        <v>1305</v>
      </c>
      <c r="QLQ83" s="1" t="s">
        <v>1462</v>
      </c>
      <c r="QLR83" s="1" t="s">
        <v>8774</v>
      </c>
      <c r="QLS83" s="1" t="s">
        <v>8775</v>
      </c>
      <c r="QLT83" s="1" t="s">
        <v>7987</v>
      </c>
      <c r="QLU83" s="1" t="s">
        <v>233</v>
      </c>
      <c r="QLV83" s="1" t="s">
        <v>234</v>
      </c>
      <c r="QLX83" s="1" t="s">
        <v>7988</v>
      </c>
      <c r="QLY83" s="1" t="s">
        <v>8776</v>
      </c>
      <c r="QLZ83" s="1" t="s">
        <v>8040</v>
      </c>
      <c r="QMA83" s="1" t="s">
        <v>8009</v>
      </c>
      <c r="QMB83" s="1" t="s">
        <v>8010</v>
      </c>
      <c r="QMC83" s="1" t="s">
        <v>8032</v>
      </c>
      <c r="QMD83" s="1" t="s">
        <v>8040</v>
      </c>
      <c r="QME83" s="1" t="s">
        <v>8777</v>
      </c>
      <c r="QMF83" s="1" t="s">
        <v>8040</v>
      </c>
      <c r="QMG83" s="1" t="s">
        <v>8778</v>
      </c>
      <c r="QMI83" s="1" t="s">
        <v>8779</v>
      </c>
      <c r="QMJ83" s="1" t="s">
        <v>8779</v>
      </c>
      <c r="QMK83" s="1" t="s">
        <v>53</v>
      </c>
      <c r="QML83" s="1" t="s">
        <v>8780</v>
      </c>
      <c r="QMM83" s="1" t="s">
        <v>1462</v>
      </c>
      <c r="QMQ83" s="1" t="s">
        <v>1306</v>
      </c>
      <c r="QMR83" s="1" t="s">
        <v>8781</v>
      </c>
      <c r="QMS83" s="1" t="s">
        <v>8782</v>
      </c>
      <c r="QMT83" s="1" t="s">
        <v>7998</v>
      </c>
      <c r="QMU83" s="1" t="s">
        <v>1462</v>
      </c>
      <c r="QMV83" s="1" t="s">
        <v>8783</v>
      </c>
      <c r="QMW83" s="1" t="s">
        <v>8001</v>
      </c>
      <c r="QNK83" s="1" t="s">
        <v>7994</v>
      </c>
      <c r="QNL83" s="1" t="s">
        <v>8787</v>
      </c>
      <c r="QNM83" s="1" t="s">
        <v>8788</v>
      </c>
      <c r="QNN83" s="1" t="s">
        <v>1359</v>
      </c>
      <c r="QNO83" s="1" t="s">
        <v>8013</v>
      </c>
      <c r="QNP83" s="1" t="s">
        <v>1462</v>
      </c>
      <c r="QOA83" s="1" t="s">
        <v>8014</v>
      </c>
      <c r="QOB83" s="1" t="s">
        <v>8789</v>
      </c>
      <c r="QTS83" s="1" t="s">
        <v>1304</v>
      </c>
      <c r="QTT83" s="1" t="s">
        <v>1260</v>
      </c>
      <c r="QTU83" s="1" t="s">
        <v>1462</v>
      </c>
      <c r="QTV83" s="1" t="s">
        <v>1305</v>
      </c>
      <c r="QTW83" s="1" t="s">
        <v>1462</v>
      </c>
      <c r="QTX83" s="1" t="s">
        <v>8774</v>
      </c>
      <c r="QTY83" s="1" t="s">
        <v>8775</v>
      </c>
      <c r="QTZ83" s="1" t="s">
        <v>7987</v>
      </c>
      <c r="QUA83" s="1" t="s">
        <v>233</v>
      </c>
      <c r="QUB83" s="1" t="s">
        <v>234</v>
      </c>
      <c r="QUC83" s="1" t="s">
        <v>7988</v>
      </c>
      <c r="QUD83" s="1" t="s">
        <v>8776</v>
      </c>
      <c r="QUE83" s="1" t="s">
        <v>8040</v>
      </c>
      <c r="QUF83" s="1" t="s">
        <v>8040</v>
      </c>
      <c r="QUG83" s="1" t="s">
        <v>8777</v>
      </c>
      <c r="QUH83" s="1" t="s">
        <v>8040</v>
      </c>
      <c r="QUI83" s="1" t="s">
        <v>8778</v>
      </c>
      <c r="QUK83" s="1" t="s">
        <v>7994</v>
      </c>
      <c r="QUL83" s="1" t="s">
        <v>8779</v>
      </c>
      <c r="QUM83" s="1" t="s">
        <v>8779</v>
      </c>
      <c r="QUN83" s="1" t="s">
        <v>53</v>
      </c>
      <c r="QUO83" s="1" t="s">
        <v>8780</v>
      </c>
      <c r="QUP83" s="1" t="s">
        <v>1462</v>
      </c>
      <c r="QUS83" s="1" t="s">
        <v>1306</v>
      </c>
      <c r="QUT83" s="1" t="s">
        <v>8781</v>
      </c>
      <c r="QUU83" s="1" t="s">
        <v>8782</v>
      </c>
      <c r="QUV83" s="1" t="s">
        <v>7998</v>
      </c>
      <c r="QUW83" s="1" t="s">
        <v>1462</v>
      </c>
      <c r="QUX83" s="1" t="s">
        <v>8783</v>
      </c>
      <c r="QUY83" s="1" t="s">
        <v>8001</v>
      </c>
      <c r="QUZ83" s="1" t="s">
        <v>8002</v>
      </c>
      <c r="QVA83" s="1" t="s">
        <v>8784</v>
      </c>
      <c r="QVB83" s="1" t="s">
        <v>8785</v>
      </c>
      <c r="QVC83" s="1" t="s">
        <v>8005</v>
      </c>
      <c r="QVD83" s="1" t="s">
        <v>8006</v>
      </c>
      <c r="QVE83" s="1" t="s">
        <v>7998</v>
      </c>
      <c r="QVH83" s="1" t="s">
        <v>8786</v>
      </c>
      <c r="QVI83" s="1" t="s">
        <v>1304</v>
      </c>
      <c r="QVJ83" s="1" t="s">
        <v>1260</v>
      </c>
      <c r="QVK83" s="1" t="s">
        <v>1462</v>
      </c>
      <c r="QVL83" s="1" t="s">
        <v>1305</v>
      </c>
      <c r="QVM83" s="1" t="s">
        <v>1462</v>
      </c>
      <c r="QVN83" s="1" t="s">
        <v>8774</v>
      </c>
      <c r="QVO83" s="1" t="s">
        <v>8775</v>
      </c>
      <c r="QVP83" s="1" t="s">
        <v>7987</v>
      </c>
      <c r="QVQ83" s="1" t="s">
        <v>233</v>
      </c>
      <c r="QVR83" s="1" t="s">
        <v>234</v>
      </c>
      <c r="QVT83" s="1" t="s">
        <v>7988</v>
      </c>
      <c r="QVU83" s="1" t="s">
        <v>8776</v>
      </c>
      <c r="QVV83" s="1" t="s">
        <v>8040</v>
      </c>
      <c r="QVW83" s="1" t="s">
        <v>8009</v>
      </c>
      <c r="QVX83" s="1" t="s">
        <v>8010</v>
      </c>
      <c r="QVY83" s="1" t="s">
        <v>8032</v>
      </c>
      <c r="QVZ83" s="1" t="s">
        <v>8040</v>
      </c>
      <c r="QWA83" s="1" t="s">
        <v>8777</v>
      </c>
      <c r="QWB83" s="1" t="s">
        <v>8040</v>
      </c>
      <c r="QWC83" s="1" t="s">
        <v>8778</v>
      </c>
      <c r="QWE83" s="1" t="s">
        <v>8779</v>
      </c>
      <c r="QWF83" s="1" t="s">
        <v>8779</v>
      </c>
      <c r="QWG83" s="1" t="s">
        <v>53</v>
      </c>
      <c r="QWH83" s="1" t="s">
        <v>8780</v>
      </c>
      <c r="QWI83" s="1" t="s">
        <v>1462</v>
      </c>
      <c r="QWM83" s="1" t="s">
        <v>1306</v>
      </c>
      <c r="QWN83" s="1" t="s">
        <v>8781</v>
      </c>
      <c r="QWO83" s="1" t="s">
        <v>8782</v>
      </c>
      <c r="QWP83" s="1" t="s">
        <v>7998</v>
      </c>
      <c r="QWQ83" s="1" t="s">
        <v>1462</v>
      </c>
      <c r="QWR83" s="1" t="s">
        <v>8783</v>
      </c>
      <c r="QWS83" s="1" t="s">
        <v>8001</v>
      </c>
      <c r="QXG83" s="1" t="s">
        <v>7994</v>
      </c>
      <c r="QXH83" s="1" t="s">
        <v>8787</v>
      </c>
      <c r="QXI83" s="1" t="s">
        <v>8788</v>
      </c>
      <c r="QXJ83" s="1" t="s">
        <v>1359</v>
      </c>
      <c r="QXK83" s="1" t="s">
        <v>8013</v>
      </c>
      <c r="QXL83" s="1" t="s">
        <v>1462</v>
      </c>
      <c r="QXW83" s="1" t="s">
        <v>8014</v>
      </c>
      <c r="QXX83" s="1" t="s">
        <v>8789</v>
      </c>
      <c r="RDO83" s="1" t="s">
        <v>1304</v>
      </c>
      <c r="RDP83" s="1" t="s">
        <v>1260</v>
      </c>
      <c r="RDQ83" s="1" t="s">
        <v>1462</v>
      </c>
      <c r="RDR83" s="1" t="s">
        <v>1305</v>
      </c>
      <c r="RDS83" s="1" t="s">
        <v>1462</v>
      </c>
      <c r="RDT83" s="1" t="s">
        <v>8774</v>
      </c>
      <c r="RDU83" s="1" t="s">
        <v>8775</v>
      </c>
      <c r="RDV83" s="1" t="s">
        <v>7987</v>
      </c>
      <c r="RDW83" s="1" t="s">
        <v>233</v>
      </c>
      <c r="RDX83" s="1" t="s">
        <v>234</v>
      </c>
      <c r="RDY83" s="1" t="s">
        <v>7988</v>
      </c>
      <c r="RDZ83" s="1" t="s">
        <v>8776</v>
      </c>
      <c r="REA83" s="1" t="s">
        <v>8040</v>
      </c>
      <c r="REB83" s="1" t="s">
        <v>8040</v>
      </c>
      <c r="REC83" s="1" t="s">
        <v>8777</v>
      </c>
      <c r="RED83" s="1" t="s">
        <v>8040</v>
      </c>
      <c r="REE83" s="1" t="s">
        <v>8778</v>
      </c>
      <c r="REG83" s="1" t="s">
        <v>7994</v>
      </c>
      <c r="REH83" s="1" t="s">
        <v>8779</v>
      </c>
      <c r="REI83" s="1" t="s">
        <v>8779</v>
      </c>
      <c r="REJ83" s="1" t="s">
        <v>53</v>
      </c>
      <c r="REK83" s="1" t="s">
        <v>8780</v>
      </c>
      <c r="REL83" s="1" t="s">
        <v>1462</v>
      </c>
      <c r="REO83" s="1" t="s">
        <v>1306</v>
      </c>
      <c r="REP83" s="1" t="s">
        <v>8781</v>
      </c>
      <c r="REQ83" s="1" t="s">
        <v>8782</v>
      </c>
      <c r="RER83" s="1" t="s">
        <v>7998</v>
      </c>
      <c r="RES83" s="1" t="s">
        <v>1462</v>
      </c>
      <c r="RET83" s="1" t="s">
        <v>8783</v>
      </c>
      <c r="REU83" s="1" t="s">
        <v>8001</v>
      </c>
      <c r="REV83" s="1" t="s">
        <v>8002</v>
      </c>
      <c r="REW83" s="1" t="s">
        <v>8784</v>
      </c>
      <c r="REX83" s="1" t="s">
        <v>8785</v>
      </c>
      <c r="REY83" s="1" t="s">
        <v>8005</v>
      </c>
      <c r="REZ83" s="1" t="s">
        <v>8006</v>
      </c>
      <c r="RFA83" s="1" t="s">
        <v>7998</v>
      </c>
      <c r="RFD83" s="1" t="s">
        <v>8786</v>
      </c>
      <c r="RFE83" s="1" t="s">
        <v>1304</v>
      </c>
      <c r="RFF83" s="1" t="s">
        <v>1260</v>
      </c>
      <c r="RFG83" s="1" t="s">
        <v>1462</v>
      </c>
      <c r="RFH83" s="1" t="s">
        <v>1305</v>
      </c>
      <c r="RFI83" s="1" t="s">
        <v>1462</v>
      </c>
      <c r="RFJ83" s="1" t="s">
        <v>8774</v>
      </c>
      <c r="RFK83" s="1" t="s">
        <v>8775</v>
      </c>
      <c r="RFL83" s="1" t="s">
        <v>7987</v>
      </c>
      <c r="RFM83" s="1" t="s">
        <v>233</v>
      </c>
      <c r="RFN83" s="1" t="s">
        <v>234</v>
      </c>
      <c r="RFP83" s="1" t="s">
        <v>7988</v>
      </c>
      <c r="RFQ83" s="1" t="s">
        <v>8776</v>
      </c>
      <c r="RFR83" s="1" t="s">
        <v>8040</v>
      </c>
      <c r="RFS83" s="1" t="s">
        <v>8009</v>
      </c>
      <c r="RFT83" s="1" t="s">
        <v>8010</v>
      </c>
      <c r="RFU83" s="1" t="s">
        <v>8032</v>
      </c>
      <c r="RFV83" s="1" t="s">
        <v>8040</v>
      </c>
      <c r="RFW83" s="1" t="s">
        <v>8777</v>
      </c>
      <c r="RFX83" s="1" t="s">
        <v>8040</v>
      </c>
      <c r="RFY83" s="1" t="s">
        <v>8778</v>
      </c>
      <c r="RGA83" s="1" t="s">
        <v>8779</v>
      </c>
      <c r="RGB83" s="1" t="s">
        <v>8779</v>
      </c>
      <c r="RGC83" s="1" t="s">
        <v>53</v>
      </c>
      <c r="RGD83" s="1" t="s">
        <v>8780</v>
      </c>
      <c r="RGE83" s="1" t="s">
        <v>1462</v>
      </c>
      <c r="RGI83" s="1" t="s">
        <v>1306</v>
      </c>
      <c r="RGJ83" s="1" t="s">
        <v>8781</v>
      </c>
      <c r="RGK83" s="1" t="s">
        <v>8782</v>
      </c>
      <c r="RGL83" s="1" t="s">
        <v>7998</v>
      </c>
      <c r="RGM83" s="1" t="s">
        <v>1462</v>
      </c>
      <c r="RGN83" s="1" t="s">
        <v>8783</v>
      </c>
      <c r="RGO83" s="1" t="s">
        <v>8001</v>
      </c>
      <c r="RHC83" s="1" t="s">
        <v>7994</v>
      </c>
      <c r="RHD83" s="1" t="s">
        <v>8787</v>
      </c>
      <c r="RHE83" s="1" t="s">
        <v>8788</v>
      </c>
      <c r="RHF83" s="1" t="s">
        <v>1359</v>
      </c>
      <c r="RHG83" s="1" t="s">
        <v>8013</v>
      </c>
      <c r="RHH83" s="1" t="s">
        <v>1462</v>
      </c>
      <c r="RHS83" s="1" t="s">
        <v>8014</v>
      </c>
      <c r="RHT83" s="1" t="s">
        <v>8789</v>
      </c>
      <c r="RNK83" s="1" t="s">
        <v>1304</v>
      </c>
      <c r="RNL83" s="1" t="s">
        <v>1260</v>
      </c>
      <c r="RNM83" s="1" t="s">
        <v>1462</v>
      </c>
      <c r="RNN83" s="1" t="s">
        <v>1305</v>
      </c>
      <c r="RNO83" s="1" t="s">
        <v>1462</v>
      </c>
      <c r="RNP83" s="1" t="s">
        <v>8774</v>
      </c>
      <c r="RNQ83" s="1" t="s">
        <v>8775</v>
      </c>
      <c r="RNR83" s="1" t="s">
        <v>7987</v>
      </c>
      <c r="RNS83" s="1" t="s">
        <v>233</v>
      </c>
      <c r="RNT83" s="1" t="s">
        <v>234</v>
      </c>
      <c r="RNU83" s="1" t="s">
        <v>7988</v>
      </c>
      <c r="RNV83" s="1" t="s">
        <v>8776</v>
      </c>
      <c r="RNW83" s="1" t="s">
        <v>8040</v>
      </c>
      <c r="RNX83" s="1" t="s">
        <v>8040</v>
      </c>
      <c r="RNY83" s="1" t="s">
        <v>8777</v>
      </c>
      <c r="RNZ83" s="1" t="s">
        <v>8040</v>
      </c>
      <c r="ROA83" s="1" t="s">
        <v>8778</v>
      </c>
      <c r="ROC83" s="1" t="s">
        <v>7994</v>
      </c>
      <c r="ROD83" s="1" t="s">
        <v>8779</v>
      </c>
      <c r="ROE83" s="1" t="s">
        <v>8779</v>
      </c>
      <c r="ROF83" s="1" t="s">
        <v>53</v>
      </c>
      <c r="ROG83" s="1" t="s">
        <v>8780</v>
      </c>
      <c r="ROH83" s="1" t="s">
        <v>1462</v>
      </c>
      <c r="ROK83" s="1" t="s">
        <v>1306</v>
      </c>
      <c r="ROL83" s="1" t="s">
        <v>8781</v>
      </c>
      <c r="ROM83" s="1" t="s">
        <v>8782</v>
      </c>
      <c r="RON83" s="1" t="s">
        <v>7998</v>
      </c>
      <c r="ROO83" s="1" t="s">
        <v>1462</v>
      </c>
      <c r="ROP83" s="1" t="s">
        <v>8783</v>
      </c>
      <c r="ROQ83" s="1" t="s">
        <v>8001</v>
      </c>
      <c r="ROR83" s="1" t="s">
        <v>8002</v>
      </c>
      <c r="ROS83" s="1" t="s">
        <v>8784</v>
      </c>
      <c r="ROT83" s="1" t="s">
        <v>8785</v>
      </c>
      <c r="ROU83" s="1" t="s">
        <v>8005</v>
      </c>
      <c r="ROV83" s="1" t="s">
        <v>8006</v>
      </c>
      <c r="ROW83" s="1" t="s">
        <v>7998</v>
      </c>
      <c r="ROZ83" s="1" t="s">
        <v>8786</v>
      </c>
      <c r="RPA83" s="1" t="s">
        <v>1304</v>
      </c>
      <c r="RPB83" s="1" t="s">
        <v>1260</v>
      </c>
      <c r="RPC83" s="1" t="s">
        <v>1462</v>
      </c>
      <c r="RPD83" s="1" t="s">
        <v>1305</v>
      </c>
      <c r="RPE83" s="1" t="s">
        <v>1462</v>
      </c>
      <c r="RPF83" s="1" t="s">
        <v>8774</v>
      </c>
      <c r="RPG83" s="1" t="s">
        <v>8775</v>
      </c>
      <c r="RPH83" s="1" t="s">
        <v>7987</v>
      </c>
      <c r="RPI83" s="1" t="s">
        <v>233</v>
      </c>
      <c r="RPJ83" s="1" t="s">
        <v>234</v>
      </c>
      <c r="RPL83" s="1" t="s">
        <v>7988</v>
      </c>
      <c r="RPM83" s="1" t="s">
        <v>8776</v>
      </c>
      <c r="RPN83" s="1" t="s">
        <v>8040</v>
      </c>
      <c r="RPO83" s="1" t="s">
        <v>8009</v>
      </c>
      <c r="RPP83" s="1" t="s">
        <v>8010</v>
      </c>
      <c r="RPQ83" s="1" t="s">
        <v>8032</v>
      </c>
      <c r="RPR83" s="1" t="s">
        <v>8040</v>
      </c>
      <c r="RPS83" s="1" t="s">
        <v>8777</v>
      </c>
      <c r="RPT83" s="1" t="s">
        <v>8040</v>
      </c>
      <c r="RPU83" s="1" t="s">
        <v>8778</v>
      </c>
      <c r="RPW83" s="1" t="s">
        <v>8779</v>
      </c>
      <c r="RPX83" s="1" t="s">
        <v>8779</v>
      </c>
      <c r="RPY83" s="1" t="s">
        <v>53</v>
      </c>
      <c r="RPZ83" s="1" t="s">
        <v>8780</v>
      </c>
      <c r="RQA83" s="1" t="s">
        <v>1462</v>
      </c>
      <c r="RQE83" s="1" t="s">
        <v>1306</v>
      </c>
      <c r="RQF83" s="1" t="s">
        <v>8781</v>
      </c>
      <c r="RQG83" s="1" t="s">
        <v>8782</v>
      </c>
      <c r="RQH83" s="1" t="s">
        <v>7998</v>
      </c>
      <c r="RQI83" s="1" t="s">
        <v>1462</v>
      </c>
      <c r="RQJ83" s="1" t="s">
        <v>8783</v>
      </c>
      <c r="RQK83" s="1" t="s">
        <v>8001</v>
      </c>
      <c r="RQY83" s="1" t="s">
        <v>7994</v>
      </c>
      <c r="RQZ83" s="1" t="s">
        <v>8787</v>
      </c>
      <c r="RRA83" s="1" t="s">
        <v>8788</v>
      </c>
      <c r="RRB83" s="1" t="s">
        <v>1359</v>
      </c>
      <c r="RRC83" s="1" t="s">
        <v>8013</v>
      </c>
      <c r="RRD83" s="1" t="s">
        <v>1462</v>
      </c>
      <c r="RRO83" s="1" t="s">
        <v>8014</v>
      </c>
      <c r="RRP83" s="1" t="s">
        <v>8789</v>
      </c>
      <c r="RXG83" s="1" t="s">
        <v>1304</v>
      </c>
      <c r="RXH83" s="1" t="s">
        <v>1260</v>
      </c>
      <c r="RXI83" s="1" t="s">
        <v>1462</v>
      </c>
      <c r="RXJ83" s="1" t="s">
        <v>1305</v>
      </c>
      <c r="RXK83" s="1" t="s">
        <v>1462</v>
      </c>
      <c r="RXL83" s="1" t="s">
        <v>8774</v>
      </c>
      <c r="RXM83" s="1" t="s">
        <v>8775</v>
      </c>
      <c r="RXN83" s="1" t="s">
        <v>7987</v>
      </c>
      <c r="RXO83" s="1" t="s">
        <v>233</v>
      </c>
      <c r="RXP83" s="1" t="s">
        <v>234</v>
      </c>
      <c r="RXQ83" s="1" t="s">
        <v>7988</v>
      </c>
      <c r="RXR83" s="1" t="s">
        <v>8776</v>
      </c>
      <c r="RXS83" s="1" t="s">
        <v>8040</v>
      </c>
      <c r="RXT83" s="1" t="s">
        <v>8040</v>
      </c>
      <c r="RXU83" s="1" t="s">
        <v>8777</v>
      </c>
      <c r="RXV83" s="1" t="s">
        <v>8040</v>
      </c>
      <c r="RXW83" s="1" t="s">
        <v>8778</v>
      </c>
      <c r="RXY83" s="1" t="s">
        <v>7994</v>
      </c>
      <c r="RXZ83" s="1" t="s">
        <v>8779</v>
      </c>
      <c r="RYA83" s="1" t="s">
        <v>8779</v>
      </c>
      <c r="RYB83" s="1" t="s">
        <v>53</v>
      </c>
      <c r="RYC83" s="1" t="s">
        <v>8780</v>
      </c>
      <c r="RYD83" s="1" t="s">
        <v>1462</v>
      </c>
      <c r="RYG83" s="1" t="s">
        <v>1306</v>
      </c>
      <c r="RYH83" s="1" t="s">
        <v>8781</v>
      </c>
      <c r="RYI83" s="1" t="s">
        <v>8782</v>
      </c>
      <c r="RYJ83" s="1" t="s">
        <v>7998</v>
      </c>
      <c r="RYK83" s="1" t="s">
        <v>1462</v>
      </c>
      <c r="RYL83" s="1" t="s">
        <v>8783</v>
      </c>
      <c r="RYM83" s="1" t="s">
        <v>8001</v>
      </c>
      <c r="RYN83" s="1" t="s">
        <v>8002</v>
      </c>
      <c r="RYO83" s="1" t="s">
        <v>8784</v>
      </c>
      <c r="RYP83" s="1" t="s">
        <v>8785</v>
      </c>
      <c r="RYQ83" s="1" t="s">
        <v>8005</v>
      </c>
      <c r="RYR83" s="1" t="s">
        <v>8006</v>
      </c>
      <c r="RYS83" s="1" t="s">
        <v>7998</v>
      </c>
      <c r="RYV83" s="1" t="s">
        <v>8786</v>
      </c>
      <c r="RYW83" s="1" t="s">
        <v>1304</v>
      </c>
      <c r="RYX83" s="1" t="s">
        <v>1260</v>
      </c>
      <c r="RYY83" s="1" t="s">
        <v>1462</v>
      </c>
      <c r="RYZ83" s="1" t="s">
        <v>1305</v>
      </c>
      <c r="RZA83" s="1" t="s">
        <v>1462</v>
      </c>
      <c r="RZB83" s="1" t="s">
        <v>8774</v>
      </c>
      <c r="RZC83" s="1" t="s">
        <v>8775</v>
      </c>
      <c r="RZD83" s="1" t="s">
        <v>7987</v>
      </c>
      <c r="RZE83" s="1" t="s">
        <v>233</v>
      </c>
      <c r="RZF83" s="1" t="s">
        <v>234</v>
      </c>
      <c r="RZH83" s="1" t="s">
        <v>7988</v>
      </c>
      <c r="RZI83" s="1" t="s">
        <v>8776</v>
      </c>
      <c r="RZJ83" s="1" t="s">
        <v>8040</v>
      </c>
      <c r="RZK83" s="1" t="s">
        <v>8009</v>
      </c>
      <c r="RZL83" s="1" t="s">
        <v>8010</v>
      </c>
      <c r="RZM83" s="1" t="s">
        <v>8032</v>
      </c>
      <c r="RZN83" s="1" t="s">
        <v>8040</v>
      </c>
      <c r="RZO83" s="1" t="s">
        <v>8777</v>
      </c>
      <c r="RZP83" s="1" t="s">
        <v>8040</v>
      </c>
      <c r="RZQ83" s="1" t="s">
        <v>8778</v>
      </c>
      <c r="RZS83" s="1" t="s">
        <v>8779</v>
      </c>
      <c r="RZT83" s="1" t="s">
        <v>8779</v>
      </c>
      <c r="RZU83" s="1" t="s">
        <v>53</v>
      </c>
      <c r="RZV83" s="1" t="s">
        <v>8780</v>
      </c>
      <c r="RZW83" s="1" t="s">
        <v>1462</v>
      </c>
      <c r="SAA83" s="1" t="s">
        <v>1306</v>
      </c>
      <c r="SAB83" s="1" t="s">
        <v>8781</v>
      </c>
      <c r="SAC83" s="1" t="s">
        <v>8782</v>
      </c>
      <c r="SAD83" s="1" t="s">
        <v>7998</v>
      </c>
      <c r="SAE83" s="1" t="s">
        <v>1462</v>
      </c>
      <c r="SAF83" s="1" t="s">
        <v>8783</v>
      </c>
      <c r="SAG83" s="1" t="s">
        <v>8001</v>
      </c>
      <c r="SAU83" s="1" t="s">
        <v>7994</v>
      </c>
      <c r="SAV83" s="1" t="s">
        <v>8787</v>
      </c>
      <c r="SAW83" s="1" t="s">
        <v>8788</v>
      </c>
      <c r="SAX83" s="1" t="s">
        <v>1359</v>
      </c>
      <c r="SAY83" s="1" t="s">
        <v>8013</v>
      </c>
      <c r="SAZ83" s="1" t="s">
        <v>1462</v>
      </c>
      <c r="SBK83" s="1" t="s">
        <v>8014</v>
      </c>
      <c r="SBL83" s="1" t="s">
        <v>8789</v>
      </c>
      <c r="SHC83" s="1" t="s">
        <v>1304</v>
      </c>
      <c r="SHD83" s="1" t="s">
        <v>1260</v>
      </c>
      <c r="SHE83" s="1" t="s">
        <v>1462</v>
      </c>
      <c r="SHF83" s="1" t="s">
        <v>1305</v>
      </c>
      <c r="SHG83" s="1" t="s">
        <v>1462</v>
      </c>
      <c r="SHH83" s="1" t="s">
        <v>8774</v>
      </c>
      <c r="SHI83" s="1" t="s">
        <v>8775</v>
      </c>
      <c r="SHJ83" s="1" t="s">
        <v>7987</v>
      </c>
      <c r="SHK83" s="1" t="s">
        <v>233</v>
      </c>
      <c r="SHL83" s="1" t="s">
        <v>234</v>
      </c>
      <c r="SHM83" s="1" t="s">
        <v>7988</v>
      </c>
      <c r="SHN83" s="1" t="s">
        <v>8776</v>
      </c>
      <c r="SHO83" s="1" t="s">
        <v>8040</v>
      </c>
      <c r="SHP83" s="1" t="s">
        <v>8040</v>
      </c>
      <c r="SHQ83" s="1" t="s">
        <v>8777</v>
      </c>
      <c r="SHR83" s="1" t="s">
        <v>8040</v>
      </c>
      <c r="SHS83" s="1" t="s">
        <v>8778</v>
      </c>
      <c r="SHU83" s="1" t="s">
        <v>7994</v>
      </c>
      <c r="SHV83" s="1" t="s">
        <v>8779</v>
      </c>
      <c r="SHW83" s="1" t="s">
        <v>8779</v>
      </c>
      <c r="SHX83" s="1" t="s">
        <v>53</v>
      </c>
      <c r="SHY83" s="1" t="s">
        <v>8780</v>
      </c>
      <c r="SHZ83" s="1" t="s">
        <v>1462</v>
      </c>
      <c r="SIC83" s="1" t="s">
        <v>1306</v>
      </c>
      <c r="SID83" s="1" t="s">
        <v>8781</v>
      </c>
      <c r="SIE83" s="1" t="s">
        <v>8782</v>
      </c>
      <c r="SIF83" s="1" t="s">
        <v>7998</v>
      </c>
      <c r="SIG83" s="1" t="s">
        <v>1462</v>
      </c>
      <c r="SIH83" s="1" t="s">
        <v>8783</v>
      </c>
      <c r="SII83" s="1" t="s">
        <v>8001</v>
      </c>
      <c r="SIJ83" s="1" t="s">
        <v>8002</v>
      </c>
      <c r="SIK83" s="1" t="s">
        <v>8784</v>
      </c>
      <c r="SIL83" s="1" t="s">
        <v>8785</v>
      </c>
      <c r="SIM83" s="1" t="s">
        <v>8005</v>
      </c>
      <c r="SIN83" s="1" t="s">
        <v>8006</v>
      </c>
      <c r="SIO83" s="1" t="s">
        <v>7998</v>
      </c>
      <c r="SIR83" s="1" t="s">
        <v>8786</v>
      </c>
      <c r="SIS83" s="1" t="s">
        <v>1304</v>
      </c>
      <c r="SIT83" s="1" t="s">
        <v>1260</v>
      </c>
      <c r="SIU83" s="1" t="s">
        <v>1462</v>
      </c>
      <c r="SIV83" s="1" t="s">
        <v>1305</v>
      </c>
      <c r="SIW83" s="1" t="s">
        <v>1462</v>
      </c>
      <c r="SIX83" s="1" t="s">
        <v>8774</v>
      </c>
      <c r="SIY83" s="1" t="s">
        <v>8775</v>
      </c>
      <c r="SIZ83" s="1" t="s">
        <v>7987</v>
      </c>
      <c r="SJA83" s="1" t="s">
        <v>233</v>
      </c>
      <c r="SJB83" s="1" t="s">
        <v>234</v>
      </c>
      <c r="SJD83" s="1" t="s">
        <v>7988</v>
      </c>
      <c r="SJE83" s="1" t="s">
        <v>8776</v>
      </c>
      <c r="SJF83" s="1" t="s">
        <v>8040</v>
      </c>
      <c r="SJG83" s="1" t="s">
        <v>8009</v>
      </c>
      <c r="SJH83" s="1" t="s">
        <v>8010</v>
      </c>
      <c r="SJI83" s="1" t="s">
        <v>8032</v>
      </c>
      <c r="SJJ83" s="1" t="s">
        <v>8040</v>
      </c>
      <c r="SJK83" s="1" t="s">
        <v>8777</v>
      </c>
      <c r="SJL83" s="1" t="s">
        <v>8040</v>
      </c>
      <c r="SJM83" s="1" t="s">
        <v>8778</v>
      </c>
      <c r="SJO83" s="1" t="s">
        <v>8779</v>
      </c>
      <c r="SJP83" s="1" t="s">
        <v>8779</v>
      </c>
      <c r="SJQ83" s="1" t="s">
        <v>53</v>
      </c>
      <c r="SJR83" s="1" t="s">
        <v>8780</v>
      </c>
      <c r="SJS83" s="1" t="s">
        <v>1462</v>
      </c>
      <c r="SJW83" s="1" t="s">
        <v>1306</v>
      </c>
      <c r="SJX83" s="1" t="s">
        <v>8781</v>
      </c>
      <c r="SJY83" s="1" t="s">
        <v>8782</v>
      </c>
      <c r="SJZ83" s="1" t="s">
        <v>7998</v>
      </c>
      <c r="SKA83" s="1" t="s">
        <v>1462</v>
      </c>
      <c r="SKB83" s="1" t="s">
        <v>8783</v>
      </c>
      <c r="SKC83" s="1" t="s">
        <v>8001</v>
      </c>
      <c r="SKQ83" s="1" t="s">
        <v>7994</v>
      </c>
      <c r="SKR83" s="1" t="s">
        <v>8787</v>
      </c>
      <c r="SKS83" s="1" t="s">
        <v>8788</v>
      </c>
      <c r="SKT83" s="1" t="s">
        <v>1359</v>
      </c>
      <c r="SKU83" s="1" t="s">
        <v>8013</v>
      </c>
      <c r="SKV83" s="1" t="s">
        <v>1462</v>
      </c>
      <c r="SLG83" s="1" t="s">
        <v>8014</v>
      </c>
      <c r="SLH83" s="1" t="s">
        <v>8789</v>
      </c>
      <c r="SQY83" s="1" t="s">
        <v>1304</v>
      </c>
      <c r="SQZ83" s="1" t="s">
        <v>1260</v>
      </c>
      <c r="SRA83" s="1" t="s">
        <v>1462</v>
      </c>
      <c r="SRB83" s="1" t="s">
        <v>1305</v>
      </c>
      <c r="SRC83" s="1" t="s">
        <v>1462</v>
      </c>
      <c r="SRD83" s="1" t="s">
        <v>8774</v>
      </c>
      <c r="SRE83" s="1" t="s">
        <v>8775</v>
      </c>
      <c r="SRF83" s="1" t="s">
        <v>7987</v>
      </c>
      <c r="SRG83" s="1" t="s">
        <v>233</v>
      </c>
      <c r="SRH83" s="1" t="s">
        <v>234</v>
      </c>
      <c r="SRI83" s="1" t="s">
        <v>7988</v>
      </c>
      <c r="SRJ83" s="1" t="s">
        <v>8776</v>
      </c>
      <c r="SRK83" s="1" t="s">
        <v>8040</v>
      </c>
      <c r="SRL83" s="1" t="s">
        <v>8040</v>
      </c>
      <c r="SRM83" s="1" t="s">
        <v>8777</v>
      </c>
      <c r="SRN83" s="1" t="s">
        <v>8040</v>
      </c>
      <c r="SRO83" s="1" t="s">
        <v>8778</v>
      </c>
      <c r="SRQ83" s="1" t="s">
        <v>7994</v>
      </c>
      <c r="SRR83" s="1" t="s">
        <v>8779</v>
      </c>
      <c r="SRS83" s="1" t="s">
        <v>8779</v>
      </c>
      <c r="SRT83" s="1" t="s">
        <v>53</v>
      </c>
      <c r="SRU83" s="1" t="s">
        <v>8780</v>
      </c>
      <c r="SRV83" s="1" t="s">
        <v>1462</v>
      </c>
      <c r="SRY83" s="1" t="s">
        <v>1306</v>
      </c>
      <c r="SRZ83" s="1" t="s">
        <v>8781</v>
      </c>
      <c r="SSA83" s="1" t="s">
        <v>8782</v>
      </c>
      <c r="SSB83" s="1" t="s">
        <v>7998</v>
      </c>
      <c r="SSC83" s="1" t="s">
        <v>1462</v>
      </c>
      <c r="SSD83" s="1" t="s">
        <v>8783</v>
      </c>
      <c r="SSE83" s="1" t="s">
        <v>8001</v>
      </c>
      <c r="SSF83" s="1" t="s">
        <v>8002</v>
      </c>
      <c r="SSG83" s="1" t="s">
        <v>8784</v>
      </c>
      <c r="SSH83" s="1" t="s">
        <v>8785</v>
      </c>
      <c r="SSI83" s="1" t="s">
        <v>8005</v>
      </c>
      <c r="SSJ83" s="1" t="s">
        <v>8006</v>
      </c>
      <c r="SSK83" s="1" t="s">
        <v>7998</v>
      </c>
      <c r="SSN83" s="1" t="s">
        <v>8786</v>
      </c>
      <c r="SSO83" s="1" t="s">
        <v>1304</v>
      </c>
      <c r="SSP83" s="1" t="s">
        <v>1260</v>
      </c>
      <c r="SSQ83" s="1" t="s">
        <v>1462</v>
      </c>
      <c r="SSR83" s="1" t="s">
        <v>1305</v>
      </c>
      <c r="SSS83" s="1" t="s">
        <v>1462</v>
      </c>
      <c r="SST83" s="1" t="s">
        <v>8774</v>
      </c>
      <c r="SSU83" s="1" t="s">
        <v>8775</v>
      </c>
      <c r="SSV83" s="1" t="s">
        <v>7987</v>
      </c>
      <c r="SSW83" s="1" t="s">
        <v>233</v>
      </c>
      <c r="SSX83" s="1" t="s">
        <v>234</v>
      </c>
      <c r="SSZ83" s="1" t="s">
        <v>7988</v>
      </c>
      <c r="STA83" s="1" t="s">
        <v>8776</v>
      </c>
      <c r="STB83" s="1" t="s">
        <v>8040</v>
      </c>
      <c r="STC83" s="1" t="s">
        <v>8009</v>
      </c>
      <c r="STD83" s="1" t="s">
        <v>8010</v>
      </c>
      <c r="STE83" s="1" t="s">
        <v>8032</v>
      </c>
      <c r="STF83" s="1" t="s">
        <v>8040</v>
      </c>
      <c r="STG83" s="1" t="s">
        <v>8777</v>
      </c>
      <c r="STH83" s="1" t="s">
        <v>8040</v>
      </c>
      <c r="STI83" s="1" t="s">
        <v>8778</v>
      </c>
      <c r="STK83" s="1" t="s">
        <v>8779</v>
      </c>
      <c r="STL83" s="1" t="s">
        <v>8779</v>
      </c>
      <c r="STM83" s="1" t="s">
        <v>53</v>
      </c>
      <c r="STN83" s="1" t="s">
        <v>8780</v>
      </c>
      <c r="STO83" s="1" t="s">
        <v>1462</v>
      </c>
      <c r="STS83" s="1" t="s">
        <v>1306</v>
      </c>
      <c r="STT83" s="1" t="s">
        <v>8781</v>
      </c>
      <c r="STU83" s="1" t="s">
        <v>8782</v>
      </c>
      <c r="STV83" s="1" t="s">
        <v>7998</v>
      </c>
      <c r="STW83" s="1" t="s">
        <v>1462</v>
      </c>
      <c r="STX83" s="1" t="s">
        <v>8783</v>
      </c>
      <c r="STY83" s="1" t="s">
        <v>8001</v>
      </c>
      <c r="SUM83" s="1" t="s">
        <v>7994</v>
      </c>
      <c r="SUN83" s="1" t="s">
        <v>8787</v>
      </c>
      <c r="SUO83" s="1" t="s">
        <v>8788</v>
      </c>
      <c r="SUP83" s="1" t="s">
        <v>1359</v>
      </c>
      <c r="SUQ83" s="1" t="s">
        <v>8013</v>
      </c>
      <c r="SUR83" s="1" t="s">
        <v>1462</v>
      </c>
      <c r="SVC83" s="1" t="s">
        <v>8014</v>
      </c>
      <c r="SVD83" s="1" t="s">
        <v>8789</v>
      </c>
      <c r="TAU83" s="1" t="s">
        <v>1304</v>
      </c>
      <c r="TAV83" s="1" t="s">
        <v>1260</v>
      </c>
      <c r="TAW83" s="1" t="s">
        <v>1462</v>
      </c>
      <c r="TAX83" s="1" t="s">
        <v>1305</v>
      </c>
      <c r="TAY83" s="1" t="s">
        <v>1462</v>
      </c>
      <c r="TAZ83" s="1" t="s">
        <v>8774</v>
      </c>
      <c r="TBA83" s="1" t="s">
        <v>8775</v>
      </c>
      <c r="TBB83" s="1" t="s">
        <v>7987</v>
      </c>
      <c r="TBC83" s="1" t="s">
        <v>233</v>
      </c>
      <c r="TBD83" s="1" t="s">
        <v>234</v>
      </c>
      <c r="TBE83" s="1" t="s">
        <v>7988</v>
      </c>
      <c r="TBF83" s="1" t="s">
        <v>8776</v>
      </c>
      <c r="TBG83" s="1" t="s">
        <v>8040</v>
      </c>
      <c r="TBH83" s="1" t="s">
        <v>8040</v>
      </c>
      <c r="TBI83" s="1" t="s">
        <v>8777</v>
      </c>
      <c r="TBJ83" s="1" t="s">
        <v>8040</v>
      </c>
      <c r="TBK83" s="1" t="s">
        <v>8778</v>
      </c>
      <c r="TBM83" s="1" t="s">
        <v>7994</v>
      </c>
      <c r="TBN83" s="1" t="s">
        <v>8779</v>
      </c>
      <c r="TBO83" s="1" t="s">
        <v>8779</v>
      </c>
      <c r="TBP83" s="1" t="s">
        <v>53</v>
      </c>
      <c r="TBQ83" s="1" t="s">
        <v>8780</v>
      </c>
      <c r="TBR83" s="1" t="s">
        <v>1462</v>
      </c>
      <c r="TBU83" s="1" t="s">
        <v>1306</v>
      </c>
      <c r="TBV83" s="1" t="s">
        <v>8781</v>
      </c>
      <c r="TBW83" s="1" t="s">
        <v>8782</v>
      </c>
      <c r="TBX83" s="1" t="s">
        <v>7998</v>
      </c>
      <c r="TBY83" s="1" t="s">
        <v>1462</v>
      </c>
      <c r="TBZ83" s="1" t="s">
        <v>8783</v>
      </c>
      <c r="TCA83" s="1" t="s">
        <v>8001</v>
      </c>
      <c r="TCB83" s="1" t="s">
        <v>8002</v>
      </c>
      <c r="TCC83" s="1" t="s">
        <v>8784</v>
      </c>
      <c r="TCD83" s="1" t="s">
        <v>8785</v>
      </c>
      <c r="TCE83" s="1" t="s">
        <v>8005</v>
      </c>
      <c r="TCF83" s="1" t="s">
        <v>8006</v>
      </c>
      <c r="TCG83" s="1" t="s">
        <v>7998</v>
      </c>
      <c r="TCJ83" s="1" t="s">
        <v>8786</v>
      </c>
      <c r="TCK83" s="1" t="s">
        <v>1304</v>
      </c>
      <c r="TCL83" s="1" t="s">
        <v>1260</v>
      </c>
      <c r="TCM83" s="1" t="s">
        <v>1462</v>
      </c>
      <c r="TCN83" s="1" t="s">
        <v>1305</v>
      </c>
      <c r="TCO83" s="1" t="s">
        <v>1462</v>
      </c>
      <c r="TCP83" s="1" t="s">
        <v>8774</v>
      </c>
      <c r="TCQ83" s="1" t="s">
        <v>8775</v>
      </c>
      <c r="TCR83" s="1" t="s">
        <v>7987</v>
      </c>
      <c r="TCS83" s="1" t="s">
        <v>233</v>
      </c>
      <c r="TCT83" s="1" t="s">
        <v>234</v>
      </c>
      <c r="TCV83" s="1" t="s">
        <v>7988</v>
      </c>
      <c r="TCW83" s="1" t="s">
        <v>8776</v>
      </c>
      <c r="TCX83" s="1" t="s">
        <v>8040</v>
      </c>
      <c r="TCY83" s="1" t="s">
        <v>8009</v>
      </c>
      <c r="TCZ83" s="1" t="s">
        <v>8010</v>
      </c>
      <c r="TDA83" s="1" t="s">
        <v>8032</v>
      </c>
      <c r="TDB83" s="1" t="s">
        <v>8040</v>
      </c>
      <c r="TDC83" s="1" t="s">
        <v>8777</v>
      </c>
      <c r="TDD83" s="1" t="s">
        <v>8040</v>
      </c>
      <c r="TDE83" s="1" t="s">
        <v>8778</v>
      </c>
      <c r="TDG83" s="1" t="s">
        <v>8779</v>
      </c>
      <c r="TDH83" s="1" t="s">
        <v>8779</v>
      </c>
      <c r="TDI83" s="1" t="s">
        <v>53</v>
      </c>
      <c r="TDJ83" s="1" t="s">
        <v>8780</v>
      </c>
      <c r="TDK83" s="1" t="s">
        <v>1462</v>
      </c>
      <c r="TDO83" s="1" t="s">
        <v>1306</v>
      </c>
      <c r="TDP83" s="1" t="s">
        <v>8781</v>
      </c>
      <c r="TDQ83" s="1" t="s">
        <v>8782</v>
      </c>
      <c r="TDR83" s="1" t="s">
        <v>7998</v>
      </c>
      <c r="TDS83" s="1" t="s">
        <v>1462</v>
      </c>
      <c r="TDT83" s="1" t="s">
        <v>8783</v>
      </c>
      <c r="TDU83" s="1" t="s">
        <v>8001</v>
      </c>
      <c r="TEI83" s="1" t="s">
        <v>7994</v>
      </c>
      <c r="TEJ83" s="1" t="s">
        <v>8787</v>
      </c>
      <c r="TEK83" s="1" t="s">
        <v>8788</v>
      </c>
      <c r="TEL83" s="1" t="s">
        <v>1359</v>
      </c>
      <c r="TEM83" s="1" t="s">
        <v>8013</v>
      </c>
      <c r="TEN83" s="1" t="s">
        <v>1462</v>
      </c>
      <c r="TEY83" s="1" t="s">
        <v>8014</v>
      </c>
      <c r="TEZ83" s="1" t="s">
        <v>8789</v>
      </c>
      <c r="TKQ83" s="1" t="s">
        <v>1304</v>
      </c>
      <c r="TKR83" s="1" t="s">
        <v>1260</v>
      </c>
      <c r="TKS83" s="1" t="s">
        <v>1462</v>
      </c>
      <c r="TKT83" s="1" t="s">
        <v>1305</v>
      </c>
      <c r="TKU83" s="1" t="s">
        <v>1462</v>
      </c>
      <c r="TKV83" s="1" t="s">
        <v>8774</v>
      </c>
      <c r="TKW83" s="1" t="s">
        <v>8775</v>
      </c>
      <c r="TKX83" s="1" t="s">
        <v>7987</v>
      </c>
      <c r="TKY83" s="1" t="s">
        <v>233</v>
      </c>
      <c r="TKZ83" s="1" t="s">
        <v>234</v>
      </c>
      <c r="TLA83" s="1" t="s">
        <v>7988</v>
      </c>
      <c r="TLB83" s="1" t="s">
        <v>8776</v>
      </c>
      <c r="TLC83" s="1" t="s">
        <v>8040</v>
      </c>
      <c r="TLD83" s="1" t="s">
        <v>8040</v>
      </c>
      <c r="TLE83" s="1" t="s">
        <v>8777</v>
      </c>
      <c r="TLF83" s="1" t="s">
        <v>8040</v>
      </c>
      <c r="TLG83" s="1" t="s">
        <v>8778</v>
      </c>
      <c r="TLI83" s="1" t="s">
        <v>7994</v>
      </c>
      <c r="TLJ83" s="1" t="s">
        <v>8779</v>
      </c>
      <c r="TLK83" s="1" t="s">
        <v>8779</v>
      </c>
      <c r="TLL83" s="1" t="s">
        <v>53</v>
      </c>
      <c r="TLM83" s="1" t="s">
        <v>8780</v>
      </c>
      <c r="TLN83" s="1" t="s">
        <v>1462</v>
      </c>
      <c r="TLQ83" s="1" t="s">
        <v>1306</v>
      </c>
      <c r="TLR83" s="1" t="s">
        <v>8781</v>
      </c>
      <c r="TLS83" s="1" t="s">
        <v>8782</v>
      </c>
      <c r="TLT83" s="1" t="s">
        <v>7998</v>
      </c>
      <c r="TLU83" s="1" t="s">
        <v>1462</v>
      </c>
      <c r="TLV83" s="1" t="s">
        <v>8783</v>
      </c>
      <c r="TLW83" s="1" t="s">
        <v>8001</v>
      </c>
      <c r="TLX83" s="1" t="s">
        <v>8002</v>
      </c>
      <c r="TLY83" s="1" t="s">
        <v>8784</v>
      </c>
      <c r="TLZ83" s="1" t="s">
        <v>8785</v>
      </c>
      <c r="TMA83" s="1" t="s">
        <v>8005</v>
      </c>
      <c r="TMB83" s="1" t="s">
        <v>8006</v>
      </c>
      <c r="TMC83" s="1" t="s">
        <v>7998</v>
      </c>
      <c r="TMF83" s="1" t="s">
        <v>8786</v>
      </c>
      <c r="TMG83" s="1" t="s">
        <v>1304</v>
      </c>
      <c r="TMH83" s="1" t="s">
        <v>1260</v>
      </c>
      <c r="TMI83" s="1" t="s">
        <v>1462</v>
      </c>
      <c r="TMJ83" s="1" t="s">
        <v>1305</v>
      </c>
      <c r="TMK83" s="1" t="s">
        <v>1462</v>
      </c>
      <c r="TML83" s="1" t="s">
        <v>8774</v>
      </c>
      <c r="TMM83" s="1" t="s">
        <v>8775</v>
      </c>
      <c r="TMN83" s="1" t="s">
        <v>7987</v>
      </c>
      <c r="TMO83" s="1" t="s">
        <v>233</v>
      </c>
      <c r="TMP83" s="1" t="s">
        <v>234</v>
      </c>
      <c r="TMR83" s="1" t="s">
        <v>7988</v>
      </c>
      <c r="TMS83" s="1" t="s">
        <v>8776</v>
      </c>
      <c r="TMT83" s="1" t="s">
        <v>8040</v>
      </c>
      <c r="TMU83" s="1" t="s">
        <v>8009</v>
      </c>
      <c r="TMV83" s="1" t="s">
        <v>8010</v>
      </c>
      <c r="TMW83" s="1" t="s">
        <v>8032</v>
      </c>
      <c r="TMX83" s="1" t="s">
        <v>8040</v>
      </c>
      <c r="TMY83" s="1" t="s">
        <v>8777</v>
      </c>
      <c r="TMZ83" s="1" t="s">
        <v>8040</v>
      </c>
      <c r="TNA83" s="1" t="s">
        <v>8778</v>
      </c>
      <c r="TNC83" s="1" t="s">
        <v>8779</v>
      </c>
      <c r="TND83" s="1" t="s">
        <v>8779</v>
      </c>
      <c r="TNE83" s="1" t="s">
        <v>53</v>
      </c>
      <c r="TNF83" s="1" t="s">
        <v>8780</v>
      </c>
      <c r="TNG83" s="1" t="s">
        <v>1462</v>
      </c>
      <c r="TNK83" s="1" t="s">
        <v>1306</v>
      </c>
      <c r="TNL83" s="1" t="s">
        <v>8781</v>
      </c>
      <c r="TNM83" s="1" t="s">
        <v>8782</v>
      </c>
      <c r="TNN83" s="1" t="s">
        <v>7998</v>
      </c>
      <c r="TNO83" s="1" t="s">
        <v>1462</v>
      </c>
      <c r="TNP83" s="1" t="s">
        <v>8783</v>
      </c>
      <c r="TNQ83" s="1" t="s">
        <v>8001</v>
      </c>
      <c r="TOE83" s="1" t="s">
        <v>7994</v>
      </c>
      <c r="TOF83" s="1" t="s">
        <v>8787</v>
      </c>
      <c r="TOG83" s="1" t="s">
        <v>8788</v>
      </c>
      <c r="TOH83" s="1" t="s">
        <v>1359</v>
      </c>
      <c r="TOI83" s="1" t="s">
        <v>8013</v>
      </c>
      <c r="TOJ83" s="1" t="s">
        <v>1462</v>
      </c>
      <c r="TOU83" s="1" t="s">
        <v>8014</v>
      </c>
      <c r="TOV83" s="1" t="s">
        <v>8789</v>
      </c>
      <c r="TUM83" s="1" t="s">
        <v>1304</v>
      </c>
      <c r="TUN83" s="1" t="s">
        <v>1260</v>
      </c>
      <c r="TUO83" s="1" t="s">
        <v>1462</v>
      </c>
      <c r="TUP83" s="1" t="s">
        <v>1305</v>
      </c>
      <c r="TUQ83" s="1" t="s">
        <v>1462</v>
      </c>
      <c r="TUR83" s="1" t="s">
        <v>8774</v>
      </c>
      <c r="TUS83" s="1" t="s">
        <v>8775</v>
      </c>
      <c r="TUT83" s="1" t="s">
        <v>7987</v>
      </c>
      <c r="TUU83" s="1" t="s">
        <v>233</v>
      </c>
      <c r="TUV83" s="1" t="s">
        <v>234</v>
      </c>
      <c r="TUW83" s="1" t="s">
        <v>7988</v>
      </c>
      <c r="TUX83" s="1" t="s">
        <v>8776</v>
      </c>
      <c r="TUY83" s="1" t="s">
        <v>8040</v>
      </c>
      <c r="TUZ83" s="1" t="s">
        <v>8040</v>
      </c>
      <c r="TVA83" s="1" t="s">
        <v>8777</v>
      </c>
      <c r="TVB83" s="1" t="s">
        <v>8040</v>
      </c>
      <c r="TVC83" s="1" t="s">
        <v>8778</v>
      </c>
      <c r="TVE83" s="1" t="s">
        <v>7994</v>
      </c>
      <c r="TVF83" s="1" t="s">
        <v>8779</v>
      </c>
      <c r="TVG83" s="1" t="s">
        <v>8779</v>
      </c>
      <c r="TVH83" s="1" t="s">
        <v>53</v>
      </c>
      <c r="TVI83" s="1" t="s">
        <v>8780</v>
      </c>
      <c r="TVJ83" s="1" t="s">
        <v>1462</v>
      </c>
      <c r="TVM83" s="1" t="s">
        <v>1306</v>
      </c>
      <c r="TVN83" s="1" t="s">
        <v>8781</v>
      </c>
      <c r="TVO83" s="1" t="s">
        <v>8782</v>
      </c>
      <c r="TVP83" s="1" t="s">
        <v>7998</v>
      </c>
      <c r="TVQ83" s="1" t="s">
        <v>1462</v>
      </c>
      <c r="TVR83" s="1" t="s">
        <v>8783</v>
      </c>
      <c r="TVS83" s="1" t="s">
        <v>8001</v>
      </c>
      <c r="TVT83" s="1" t="s">
        <v>8002</v>
      </c>
      <c r="TVU83" s="1" t="s">
        <v>8784</v>
      </c>
      <c r="TVV83" s="1" t="s">
        <v>8785</v>
      </c>
      <c r="TVW83" s="1" t="s">
        <v>8005</v>
      </c>
      <c r="TVX83" s="1" t="s">
        <v>8006</v>
      </c>
      <c r="TVY83" s="1" t="s">
        <v>7998</v>
      </c>
      <c r="TWB83" s="1" t="s">
        <v>8786</v>
      </c>
      <c r="TWC83" s="1" t="s">
        <v>1304</v>
      </c>
      <c r="TWD83" s="1" t="s">
        <v>1260</v>
      </c>
      <c r="TWE83" s="1" t="s">
        <v>1462</v>
      </c>
      <c r="TWF83" s="1" t="s">
        <v>1305</v>
      </c>
      <c r="TWG83" s="1" t="s">
        <v>1462</v>
      </c>
      <c r="TWH83" s="1" t="s">
        <v>8774</v>
      </c>
      <c r="TWI83" s="1" t="s">
        <v>8775</v>
      </c>
      <c r="TWJ83" s="1" t="s">
        <v>7987</v>
      </c>
      <c r="TWK83" s="1" t="s">
        <v>233</v>
      </c>
      <c r="TWL83" s="1" t="s">
        <v>234</v>
      </c>
      <c r="TWN83" s="1" t="s">
        <v>7988</v>
      </c>
      <c r="TWO83" s="1" t="s">
        <v>8776</v>
      </c>
      <c r="TWP83" s="1" t="s">
        <v>8040</v>
      </c>
      <c r="TWQ83" s="1" t="s">
        <v>8009</v>
      </c>
      <c r="TWR83" s="1" t="s">
        <v>8010</v>
      </c>
      <c r="TWS83" s="1" t="s">
        <v>8032</v>
      </c>
      <c r="TWT83" s="1" t="s">
        <v>8040</v>
      </c>
      <c r="TWU83" s="1" t="s">
        <v>8777</v>
      </c>
      <c r="TWV83" s="1" t="s">
        <v>8040</v>
      </c>
      <c r="TWW83" s="1" t="s">
        <v>8778</v>
      </c>
      <c r="TWY83" s="1" t="s">
        <v>8779</v>
      </c>
      <c r="TWZ83" s="1" t="s">
        <v>8779</v>
      </c>
      <c r="TXA83" s="1" t="s">
        <v>53</v>
      </c>
      <c r="TXB83" s="1" t="s">
        <v>8780</v>
      </c>
      <c r="TXC83" s="1" t="s">
        <v>1462</v>
      </c>
      <c r="TXG83" s="1" t="s">
        <v>1306</v>
      </c>
      <c r="TXH83" s="1" t="s">
        <v>8781</v>
      </c>
      <c r="TXI83" s="1" t="s">
        <v>8782</v>
      </c>
      <c r="TXJ83" s="1" t="s">
        <v>7998</v>
      </c>
      <c r="TXK83" s="1" t="s">
        <v>1462</v>
      </c>
      <c r="TXL83" s="1" t="s">
        <v>8783</v>
      </c>
      <c r="TXM83" s="1" t="s">
        <v>8001</v>
      </c>
      <c r="TYA83" s="1" t="s">
        <v>7994</v>
      </c>
      <c r="TYB83" s="1" t="s">
        <v>8787</v>
      </c>
      <c r="TYC83" s="1" t="s">
        <v>8788</v>
      </c>
      <c r="TYD83" s="1" t="s">
        <v>1359</v>
      </c>
      <c r="TYE83" s="1" t="s">
        <v>8013</v>
      </c>
      <c r="TYF83" s="1" t="s">
        <v>1462</v>
      </c>
      <c r="TYQ83" s="1" t="s">
        <v>8014</v>
      </c>
      <c r="TYR83" s="1" t="s">
        <v>8789</v>
      </c>
      <c r="UEI83" s="1" t="s">
        <v>1304</v>
      </c>
      <c r="UEJ83" s="1" t="s">
        <v>1260</v>
      </c>
      <c r="UEK83" s="1" t="s">
        <v>1462</v>
      </c>
      <c r="UEL83" s="1" t="s">
        <v>1305</v>
      </c>
      <c r="UEM83" s="1" t="s">
        <v>1462</v>
      </c>
      <c r="UEN83" s="1" t="s">
        <v>8774</v>
      </c>
      <c r="UEO83" s="1" t="s">
        <v>8775</v>
      </c>
      <c r="UEP83" s="1" t="s">
        <v>7987</v>
      </c>
      <c r="UEQ83" s="1" t="s">
        <v>233</v>
      </c>
      <c r="UER83" s="1" t="s">
        <v>234</v>
      </c>
      <c r="UES83" s="1" t="s">
        <v>7988</v>
      </c>
      <c r="UET83" s="1" t="s">
        <v>8776</v>
      </c>
      <c r="UEU83" s="1" t="s">
        <v>8040</v>
      </c>
      <c r="UEV83" s="1" t="s">
        <v>8040</v>
      </c>
      <c r="UEW83" s="1" t="s">
        <v>8777</v>
      </c>
      <c r="UEX83" s="1" t="s">
        <v>8040</v>
      </c>
      <c r="UEY83" s="1" t="s">
        <v>8778</v>
      </c>
      <c r="UFA83" s="1" t="s">
        <v>7994</v>
      </c>
      <c r="UFB83" s="1" t="s">
        <v>8779</v>
      </c>
      <c r="UFC83" s="1" t="s">
        <v>8779</v>
      </c>
      <c r="UFD83" s="1" t="s">
        <v>53</v>
      </c>
      <c r="UFE83" s="1" t="s">
        <v>8780</v>
      </c>
      <c r="UFF83" s="1" t="s">
        <v>1462</v>
      </c>
      <c r="UFI83" s="1" t="s">
        <v>1306</v>
      </c>
      <c r="UFJ83" s="1" t="s">
        <v>8781</v>
      </c>
      <c r="UFK83" s="1" t="s">
        <v>8782</v>
      </c>
      <c r="UFL83" s="1" t="s">
        <v>7998</v>
      </c>
      <c r="UFM83" s="1" t="s">
        <v>1462</v>
      </c>
      <c r="UFN83" s="1" t="s">
        <v>8783</v>
      </c>
      <c r="UFO83" s="1" t="s">
        <v>8001</v>
      </c>
      <c r="UFP83" s="1" t="s">
        <v>8002</v>
      </c>
      <c r="UFQ83" s="1" t="s">
        <v>8784</v>
      </c>
      <c r="UFR83" s="1" t="s">
        <v>8785</v>
      </c>
      <c r="UFS83" s="1" t="s">
        <v>8005</v>
      </c>
      <c r="UFT83" s="1" t="s">
        <v>8006</v>
      </c>
      <c r="UFU83" s="1" t="s">
        <v>7998</v>
      </c>
      <c r="UFX83" s="1" t="s">
        <v>8786</v>
      </c>
      <c r="UFY83" s="1" t="s">
        <v>1304</v>
      </c>
      <c r="UFZ83" s="1" t="s">
        <v>1260</v>
      </c>
      <c r="UGA83" s="1" t="s">
        <v>1462</v>
      </c>
      <c r="UGB83" s="1" t="s">
        <v>1305</v>
      </c>
      <c r="UGC83" s="1" t="s">
        <v>1462</v>
      </c>
      <c r="UGD83" s="1" t="s">
        <v>8774</v>
      </c>
      <c r="UGE83" s="1" t="s">
        <v>8775</v>
      </c>
      <c r="UGF83" s="1" t="s">
        <v>7987</v>
      </c>
      <c r="UGG83" s="1" t="s">
        <v>233</v>
      </c>
      <c r="UGH83" s="1" t="s">
        <v>234</v>
      </c>
      <c r="UGJ83" s="1" t="s">
        <v>7988</v>
      </c>
      <c r="UGK83" s="1" t="s">
        <v>8776</v>
      </c>
      <c r="UGL83" s="1" t="s">
        <v>8040</v>
      </c>
      <c r="UGM83" s="1" t="s">
        <v>8009</v>
      </c>
      <c r="UGN83" s="1" t="s">
        <v>8010</v>
      </c>
      <c r="UGO83" s="1" t="s">
        <v>8032</v>
      </c>
      <c r="UGP83" s="1" t="s">
        <v>8040</v>
      </c>
      <c r="UGQ83" s="1" t="s">
        <v>8777</v>
      </c>
      <c r="UGR83" s="1" t="s">
        <v>8040</v>
      </c>
      <c r="UGS83" s="1" t="s">
        <v>8778</v>
      </c>
      <c r="UGU83" s="1" t="s">
        <v>8779</v>
      </c>
      <c r="UGV83" s="1" t="s">
        <v>8779</v>
      </c>
      <c r="UGW83" s="1" t="s">
        <v>53</v>
      </c>
      <c r="UGX83" s="1" t="s">
        <v>8780</v>
      </c>
      <c r="UGY83" s="1" t="s">
        <v>1462</v>
      </c>
      <c r="UHC83" s="1" t="s">
        <v>1306</v>
      </c>
      <c r="UHD83" s="1" t="s">
        <v>8781</v>
      </c>
      <c r="UHE83" s="1" t="s">
        <v>8782</v>
      </c>
      <c r="UHF83" s="1" t="s">
        <v>7998</v>
      </c>
      <c r="UHG83" s="1" t="s">
        <v>1462</v>
      </c>
      <c r="UHH83" s="1" t="s">
        <v>8783</v>
      </c>
      <c r="UHI83" s="1" t="s">
        <v>8001</v>
      </c>
      <c r="UHW83" s="1" t="s">
        <v>7994</v>
      </c>
      <c r="UHX83" s="1" t="s">
        <v>8787</v>
      </c>
      <c r="UHY83" s="1" t="s">
        <v>8788</v>
      </c>
      <c r="UHZ83" s="1" t="s">
        <v>1359</v>
      </c>
      <c r="UIA83" s="1" t="s">
        <v>8013</v>
      </c>
      <c r="UIB83" s="1" t="s">
        <v>1462</v>
      </c>
      <c r="UIM83" s="1" t="s">
        <v>8014</v>
      </c>
      <c r="UIN83" s="1" t="s">
        <v>8789</v>
      </c>
      <c r="UOE83" s="1" t="s">
        <v>1304</v>
      </c>
      <c r="UOF83" s="1" t="s">
        <v>1260</v>
      </c>
      <c r="UOG83" s="1" t="s">
        <v>1462</v>
      </c>
      <c r="UOH83" s="1" t="s">
        <v>1305</v>
      </c>
      <c r="UOI83" s="1" t="s">
        <v>1462</v>
      </c>
      <c r="UOJ83" s="1" t="s">
        <v>8774</v>
      </c>
      <c r="UOK83" s="1" t="s">
        <v>8775</v>
      </c>
      <c r="UOL83" s="1" t="s">
        <v>7987</v>
      </c>
      <c r="UOM83" s="1" t="s">
        <v>233</v>
      </c>
      <c r="UON83" s="1" t="s">
        <v>234</v>
      </c>
      <c r="UOO83" s="1" t="s">
        <v>7988</v>
      </c>
      <c r="UOP83" s="1" t="s">
        <v>8776</v>
      </c>
      <c r="UOQ83" s="1" t="s">
        <v>8040</v>
      </c>
      <c r="UOR83" s="1" t="s">
        <v>8040</v>
      </c>
      <c r="UOS83" s="1" t="s">
        <v>8777</v>
      </c>
      <c r="UOT83" s="1" t="s">
        <v>8040</v>
      </c>
      <c r="UOU83" s="1" t="s">
        <v>8778</v>
      </c>
      <c r="UOW83" s="1" t="s">
        <v>7994</v>
      </c>
      <c r="UOX83" s="1" t="s">
        <v>8779</v>
      </c>
      <c r="UOY83" s="1" t="s">
        <v>8779</v>
      </c>
      <c r="UOZ83" s="1" t="s">
        <v>53</v>
      </c>
      <c r="UPA83" s="1" t="s">
        <v>8780</v>
      </c>
      <c r="UPB83" s="1" t="s">
        <v>1462</v>
      </c>
      <c r="UPE83" s="1" t="s">
        <v>1306</v>
      </c>
      <c r="UPF83" s="1" t="s">
        <v>8781</v>
      </c>
      <c r="UPG83" s="1" t="s">
        <v>8782</v>
      </c>
      <c r="UPH83" s="1" t="s">
        <v>7998</v>
      </c>
      <c r="UPI83" s="1" t="s">
        <v>1462</v>
      </c>
      <c r="UPJ83" s="1" t="s">
        <v>8783</v>
      </c>
      <c r="UPK83" s="1" t="s">
        <v>8001</v>
      </c>
      <c r="UPL83" s="1" t="s">
        <v>8002</v>
      </c>
      <c r="UPM83" s="1" t="s">
        <v>8784</v>
      </c>
      <c r="UPN83" s="1" t="s">
        <v>8785</v>
      </c>
      <c r="UPO83" s="1" t="s">
        <v>8005</v>
      </c>
      <c r="UPP83" s="1" t="s">
        <v>8006</v>
      </c>
      <c r="UPQ83" s="1" t="s">
        <v>7998</v>
      </c>
      <c r="UPT83" s="1" t="s">
        <v>8786</v>
      </c>
      <c r="UPU83" s="1" t="s">
        <v>1304</v>
      </c>
      <c r="UPV83" s="1" t="s">
        <v>1260</v>
      </c>
      <c r="UPW83" s="1" t="s">
        <v>1462</v>
      </c>
      <c r="UPX83" s="1" t="s">
        <v>1305</v>
      </c>
      <c r="UPY83" s="1" t="s">
        <v>1462</v>
      </c>
      <c r="UPZ83" s="1" t="s">
        <v>8774</v>
      </c>
      <c r="UQA83" s="1" t="s">
        <v>8775</v>
      </c>
      <c r="UQB83" s="1" t="s">
        <v>7987</v>
      </c>
      <c r="UQC83" s="1" t="s">
        <v>233</v>
      </c>
      <c r="UQD83" s="1" t="s">
        <v>234</v>
      </c>
      <c r="UQF83" s="1" t="s">
        <v>7988</v>
      </c>
      <c r="UQG83" s="1" t="s">
        <v>8776</v>
      </c>
      <c r="UQH83" s="1" t="s">
        <v>8040</v>
      </c>
      <c r="UQI83" s="1" t="s">
        <v>8009</v>
      </c>
      <c r="UQJ83" s="1" t="s">
        <v>8010</v>
      </c>
      <c r="UQK83" s="1" t="s">
        <v>8032</v>
      </c>
      <c r="UQL83" s="1" t="s">
        <v>8040</v>
      </c>
      <c r="UQM83" s="1" t="s">
        <v>8777</v>
      </c>
      <c r="UQN83" s="1" t="s">
        <v>8040</v>
      </c>
      <c r="UQO83" s="1" t="s">
        <v>8778</v>
      </c>
      <c r="UQQ83" s="1" t="s">
        <v>8779</v>
      </c>
      <c r="UQR83" s="1" t="s">
        <v>8779</v>
      </c>
      <c r="UQS83" s="1" t="s">
        <v>53</v>
      </c>
      <c r="UQT83" s="1" t="s">
        <v>8780</v>
      </c>
      <c r="UQU83" s="1" t="s">
        <v>1462</v>
      </c>
      <c r="UQY83" s="1" t="s">
        <v>1306</v>
      </c>
      <c r="UQZ83" s="1" t="s">
        <v>8781</v>
      </c>
      <c r="URA83" s="1" t="s">
        <v>8782</v>
      </c>
      <c r="URB83" s="1" t="s">
        <v>7998</v>
      </c>
      <c r="URC83" s="1" t="s">
        <v>1462</v>
      </c>
      <c r="URD83" s="1" t="s">
        <v>8783</v>
      </c>
      <c r="URE83" s="1" t="s">
        <v>8001</v>
      </c>
      <c r="URS83" s="1" t="s">
        <v>7994</v>
      </c>
      <c r="URT83" s="1" t="s">
        <v>8787</v>
      </c>
      <c r="URU83" s="1" t="s">
        <v>8788</v>
      </c>
      <c r="URV83" s="1" t="s">
        <v>1359</v>
      </c>
      <c r="URW83" s="1" t="s">
        <v>8013</v>
      </c>
      <c r="URX83" s="1" t="s">
        <v>1462</v>
      </c>
      <c r="USI83" s="1" t="s">
        <v>8014</v>
      </c>
      <c r="USJ83" s="1" t="s">
        <v>8789</v>
      </c>
      <c r="UYA83" s="1" t="s">
        <v>1304</v>
      </c>
      <c r="UYB83" s="1" t="s">
        <v>1260</v>
      </c>
      <c r="UYC83" s="1" t="s">
        <v>1462</v>
      </c>
      <c r="UYD83" s="1" t="s">
        <v>1305</v>
      </c>
      <c r="UYE83" s="1" t="s">
        <v>1462</v>
      </c>
      <c r="UYF83" s="1" t="s">
        <v>8774</v>
      </c>
      <c r="UYG83" s="1" t="s">
        <v>8775</v>
      </c>
      <c r="UYH83" s="1" t="s">
        <v>7987</v>
      </c>
      <c r="UYI83" s="1" t="s">
        <v>233</v>
      </c>
      <c r="UYJ83" s="1" t="s">
        <v>234</v>
      </c>
      <c r="UYK83" s="1" t="s">
        <v>7988</v>
      </c>
      <c r="UYL83" s="1" t="s">
        <v>8776</v>
      </c>
      <c r="UYM83" s="1" t="s">
        <v>8040</v>
      </c>
      <c r="UYN83" s="1" t="s">
        <v>8040</v>
      </c>
      <c r="UYO83" s="1" t="s">
        <v>8777</v>
      </c>
      <c r="UYP83" s="1" t="s">
        <v>8040</v>
      </c>
      <c r="UYQ83" s="1" t="s">
        <v>8778</v>
      </c>
      <c r="UYS83" s="1" t="s">
        <v>7994</v>
      </c>
      <c r="UYT83" s="1" t="s">
        <v>8779</v>
      </c>
      <c r="UYU83" s="1" t="s">
        <v>8779</v>
      </c>
      <c r="UYV83" s="1" t="s">
        <v>53</v>
      </c>
      <c r="UYW83" s="1" t="s">
        <v>8780</v>
      </c>
      <c r="UYX83" s="1" t="s">
        <v>1462</v>
      </c>
      <c r="UZA83" s="1" t="s">
        <v>1306</v>
      </c>
      <c r="UZB83" s="1" t="s">
        <v>8781</v>
      </c>
      <c r="UZC83" s="1" t="s">
        <v>8782</v>
      </c>
      <c r="UZD83" s="1" t="s">
        <v>7998</v>
      </c>
      <c r="UZE83" s="1" t="s">
        <v>1462</v>
      </c>
      <c r="UZF83" s="1" t="s">
        <v>8783</v>
      </c>
      <c r="UZG83" s="1" t="s">
        <v>8001</v>
      </c>
      <c r="UZH83" s="1" t="s">
        <v>8002</v>
      </c>
      <c r="UZI83" s="1" t="s">
        <v>8784</v>
      </c>
      <c r="UZJ83" s="1" t="s">
        <v>8785</v>
      </c>
      <c r="UZK83" s="1" t="s">
        <v>8005</v>
      </c>
      <c r="UZL83" s="1" t="s">
        <v>8006</v>
      </c>
      <c r="UZM83" s="1" t="s">
        <v>7998</v>
      </c>
      <c r="UZP83" s="1" t="s">
        <v>8786</v>
      </c>
      <c r="UZQ83" s="1" t="s">
        <v>1304</v>
      </c>
      <c r="UZR83" s="1" t="s">
        <v>1260</v>
      </c>
      <c r="UZS83" s="1" t="s">
        <v>1462</v>
      </c>
      <c r="UZT83" s="1" t="s">
        <v>1305</v>
      </c>
      <c r="UZU83" s="1" t="s">
        <v>1462</v>
      </c>
      <c r="UZV83" s="1" t="s">
        <v>8774</v>
      </c>
      <c r="UZW83" s="1" t="s">
        <v>8775</v>
      </c>
      <c r="UZX83" s="1" t="s">
        <v>7987</v>
      </c>
      <c r="UZY83" s="1" t="s">
        <v>233</v>
      </c>
      <c r="UZZ83" s="1" t="s">
        <v>234</v>
      </c>
      <c r="VAB83" s="1" t="s">
        <v>7988</v>
      </c>
      <c r="VAC83" s="1" t="s">
        <v>8776</v>
      </c>
      <c r="VAD83" s="1" t="s">
        <v>8040</v>
      </c>
      <c r="VAE83" s="1" t="s">
        <v>8009</v>
      </c>
      <c r="VAF83" s="1" t="s">
        <v>8010</v>
      </c>
      <c r="VAG83" s="1" t="s">
        <v>8032</v>
      </c>
      <c r="VAH83" s="1" t="s">
        <v>8040</v>
      </c>
      <c r="VAI83" s="1" t="s">
        <v>8777</v>
      </c>
      <c r="VAJ83" s="1" t="s">
        <v>8040</v>
      </c>
      <c r="VAK83" s="1" t="s">
        <v>8778</v>
      </c>
      <c r="VAM83" s="1" t="s">
        <v>8779</v>
      </c>
      <c r="VAN83" s="1" t="s">
        <v>8779</v>
      </c>
      <c r="VAO83" s="1" t="s">
        <v>53</v>
      </c>
      <c r="VAP83" s="1" t="s">
        <v>8780</v>
      </c>
      <c r="VAQ83" s="1" t="s">
        <v>1462</v>
      </c>
      <c r="VAU83" s="1" t="s">
        <v>1306</v>
      </c>
      <c r="VAV83" s="1" t="s">
        <v>8781</v>
      </c>
      <c r="VAW83" s="1" t="s">
        <v>8782</v>
      </c>
      <c r="VAX83" s="1" t="s">
        <v>7998</v>
      </c>
      <c r="VAY83" s="1" t="s">
        <v>1462</v>
      </c>
      <c r="VAZ83" s="1" t="s">
        <v>8783</v>
      </c>
      <c r="VBA83" s="1" t="s">
        <v>8001</v>
      </c>
      <c r="VBO83" s="1" t="s">
        <v>7994</v>
      </c>
      <c r="VBP83" s="1" t="s">
        <v>8787</v>
      </c>
      <c r="VBQ83" s="1" t="s">
        <v>8788</v>
      </c>
      <c r="VBR83" s="1" t="s">
        <v>1359</v>
      </c>
      <c r="VBS83" s="1" t="s">
        <v>8013</v>
      </c>
      <c r="VBT83" s="1" t="s">
        <v>1462</v>
      </c>
      <c r="VCE83" s="1" t="s">
        <v>8014</v>
      </c>
      <c r="VCF83" s="1" t="s">
        <v>8789</v>
      </c>
      <c r="VHW83" s="1" t="s">
        <v>1304</v>
      </c>
      <c r="VHX83" s="1" t="s">
        <v>1260</v>
      </c>
      <c r="VHY83" s="1" t="s">
        <v>1462</v>
      </c>
      <c r="VHZ83" s="1" t="s">
        <v>1305</v>
      </c>
      <c r="VIA83" s="1" t="s">
        <v>1462</v>
      </c>
      <c r="VIB83" s="1" t="s">
        <v>8774</v>
      </c>
      <c r="VIC83" s="1" t="s">
        <v>8775</v>
      </c>
      <c r="VID83" s="1" t="s">
        <v>7987</v>
      </c>
      <c r="VIE83" s="1" t="s">
        <v>233</v>
      </c>
      <c r="VIF83" s="1" t="s">
        <v>234</v>
      </c>
      <c r="VIG83" s="1" t="s">
        <v>7988</v>
      </c>
      <c r="VIH83" s="1" t="s">
        <v>8776</v>
      </c>
      <c r="VII83" s="1" t="s">
        <v>8040</v>
      </c>
      <c r="VIJ83" s="1" t="s">
        <v>8040</v>
      </c>
      <c r="VIK83" s="1" t="s">
        <v>8777</v>
      </c>
      <c r="VIL83" s="1" t="s">
        <v>8040</v>
      </c>
      <c r="VIM83" s="1" t="s">
        <v>8778</v>
      </c>
      <c r="VIO83" s="1" t="s">
        <v>7994</v>
      </c>
      <c r="VIP83" s="1" t="s">
        <v>8779</v>
      </c>
      <c r="VIQ83" s="1" t="s">
        <v>8779</v>
      </c>
      <c r="VIR83" s="1" t="s">
        <v>53</v>
      </c>
      <c r="VIS83" s="1" t="s">
        <v>8780</v>
      </c>
      <c r="VIT83" s="1" t="s">
        <v>1462</v>
      </c>
      <c r="VIW83" s="1" t="s">
        <v>1306</v>
      </c>
      <c r="VIX83" s="1" t="s">
        <v>8781</v>
      </c>
      <c r="VIY83" s="1" t="s">
        <v>8782</v>
      </c>
      <c r="VIZ83" s="1" t="s">
        <v>7998</v>
      </c>
      <c r="VJA83" s="1" t="s">
        <v>1462</v>
      </c>
      <c r="VJB83" s="1" t="s">
        <v>8783</v>
      </c>
      <c r="VJC83" s="1" t="s">
        <v>8001</v>
      </c>
      <c r="VJD83" s="1" t="s">
        <v>8002</v>
      </c>
      <c r="VJE83" s="1" t="s">
        <v>8784</v>
      </c>
      <c r="VJF83" s="1" t="s">
        <v>8785</v>
      </c>
      <c r="VJG83" s="1" t="s">
        <v>8005</v>
      </c>
      <c r="VJH83" s="1" t="s">
        <v>8006</v>
      </c>
      <c r="VJI83" s="1" t="s">
        <v>7998</v>
      </c>
      <c r="VJL83" s="1" t="s">
        <v>8786</v>
      </c>
      <c r="VJM83" s="1" t="s">
        <v>1304</v>
      </c>
      <c r="VJN83" s="1" t="s">
        <v>1260</v>
      </c>
      <c r="VJO83" s="1" t="s">
        <v>1462</v>
      </c>
      <c r="VJP83" s="1" t="s">
        <v>1305</v>
      </c>
      <c r="VJQ83" s="1" t="s">
        <v>1462</v>
      </c>
      <c r="VJR83" s="1" t="s">
        <v>8774</v>
      </c>
      <c r="VJS83" s="1" t="s">
        <v>8775</v>
      </c>
      <c r="VJT83" s="1" t="s">
        <v>7987</v>
      </c>
      <c r="VJU83" s="1" t="s">
        <v>233</v>
      </c>
      <c r="VJV83" s="1" t="s">
        <v>234</v>
      </c>
      <c r="VJX83" s="1" t="s">
        <v>7988</v>
      </c>
      <c r="VJY83" s="1" t="s">
        <v>8776</v>
      </c>
      <c r="VJZ83" s="1" t="s">
        <v>8040</v>
      </c>
      <c r="VKA83" s="1" t="s">
        <v>8009</v>
      </c>
      <c r="VKB83" s="1" t="s">
        <v>8010</v>
      </c>
      <c r="VKC83" s="1" t="s">
        <v>8032</v>
      </c>
      <c r="VKD83" s="1" t="s">
        <v>8040</v>
      </c>
      <c r="VKE83" s="1" t="s">
        <v>8777</v>
      </c>
      <c r="VKF83" s="1" t="s">
        <v>8040</v>
      </c>
      <c r="VKG83" s="1" t="s">
        <v>8778</v>
      </c>
      <c r="VKI83" s="1" t="s">
        <v>8779</v>
      </c>
      <c r="VKJ83" s="1" t="s">
        <v>8779</v>
      </c>
      <c r="VKK83" s="1" t="s">
        <v>53</v>
      </c>
      <c r="VKL83" s="1" t="s">
        <v>8780</v>
      </c>
      <c r="VKM83" s="1" t="s">
        <v>1462</v>
      </c>
      <c r="VKQ83" s="1" t="s">
        <v>1306</v>
      </c>
      <c r="VKR83" s="1" t="s">
        <v>8781</v>
      </c>
      <c r="VKS83" s="1" t="s">
        <v>8782</v>
      </c>
      <c r="VKT83" s="1" t="s">
        <v>7998</v>
      </c>
      <c r="VKU83" s="1" t="s">
        <v>1462</v>
      </c>
      <c r="VKV83" s="1" t="s">
        <v>8783</v>
      </c>
      <c r="VKW83" s="1" t="s">
        <v>8001</v>
      </c>
      <c r="VLK83" s="1" t="s">
        <v>7994</v>
      </c>
      <c r="VLL83" s="1" t="s">
        <v>8787</v>
      </c>
      <c r="VLM83" s="1" t="s">
        <v>8788</v>
      </c>
      <c r="VLN83" s="1" t="s">
        <v>1359</v>
      </c>
      <c r="VLO83" s="1" t="s">
        <v>8013</v>
      </c>
      <c r="VLP83" s="1" t="s">
        <v>1462</v>
      </c>
      <c r="VMA83" s="1" t="s">
        <v>8014</v>
      </c>
      <c r="VMB83" s="1" t="s">
        <v>8789</v>
      </c>
      <c r="VRS83" s="1" t="s">
        <v>1304</v>
      </c>
      <c r="VRT83" s="1" t="s">
        <v>1260</v>
      </c>
      <c r="VRU83" s="1" t="s">
        <v>1462</v>
      </c>
      <c r="VRV83" s="1" t="s">
        <v>1305</v>
      </c>
      <c r="VRW83" s="1" t="s">
        <v>1462</v>
      </c>
      <c r="VRX83" s="1" t="s">
        <v>8774</v>
      </c>
      <c r="VRY83" s="1" t="s">
        <v>8775</v>
      </c>
      <c r="VRZ83" s="1" t="s">
        <v>7987</v>
      </c>
      <c r="VSA83" s="1" t="s">
        <v>233</v>
      </c>
      <c r="VSB83" s="1" t="s">
        <v>234</v>
      </c>
      <c r="VSC83" s="1" t="s">
        <v>7988</v>
      </c>
      <c r="VSD83" s="1" t="s">
        <v>8776</v>
      </c>
      <c r="VSE83" s="1" t="s">
        <v>8040</v>
      </c>
      <c r="VSF83" s="1" t="s">
        <v>8040</v>
      </c>
      <c r="VSG83" s="1" t="s">
        <v>8777</v>
      </c>
      <c r="VSH83" s="1" t="s">
        <v>8040</v>
      </c>
      <c r="VSI83" s="1" t="s">
        <v>8778</v>
      </c>
      <c r="VSK83" s="1" t="s">
        <v>7994</v>
      </c>
      <c r="VSL83" s="1" t="s">
        <v>8779</v>
      </c>
      <c r="VSM83" s="1" t="s">
        <v>8779</v>
      </c>
      <c r="VSN83" s="1" t="s">
        <v>53</v>
      </c>
      <c r="VSO83" s="1" t="s">
        <v>8780</v>
      </c>
      <c r="VSP83" s="1" t="s">
        <v>1462</v>
      </c>
      <c r="VSS83" s="1" t="s">
        <v>1306</v>
      </c>
      <c r="VST83" s="1" t="s">
        <v>8781</v>
      </c>
      <c r="VSU83" s="1" t="s">
        <v>8782</v>
      </c>
      <c r="VSV83" s="1" t="s">
        <v>7998</v>
      </c>
      <c r="VSW83" s="1" t="s">
        <v>1462</v>
      </c>
      <c r="VSX83" s="1" t="s">
        <v>8783</v>
      </c>
      <c r="VSY83" s="1" t="s">
        <v>8001</v>
      </c>
      <c r="VSZ83" s="1" t="s">
        <v>8002</v>
      </c>
      <c r="VTA83" s="1" t="s">
        <v>8784</v>
      </c>
      <c r="VTB83" s="1" t="s">
        <v>8785</v>
      </c>
      <c r="VTC83" s="1" t="s">
        <v>8005</v>
      </c>
      <c r="VTD83" s="1" t="s">
        <v>8006</v>
      </c>
      <c r="VTE83" s="1" t="s">
        <v>7998</v>
      </c>
      <c r="VTH83" s="1" t="s">
        <v>8786</v>
      </c>
      <c r="VTI83" s="1" t="s">
        <v>1304</v>
      </c>
      <c r="VTJ83" s="1" t="s">
        <v>1260</v>
      </c>
      <c r="VTK83" s="1" t="s">
        <v>1462</v>
      </c>
      <c r="VTL83" s="1" t="s">
        <v>1305</v>
      </c>
      <c r="VTM83" s="1" t="s">
        <v>1462</v>
      </c>
      <c r="VTN83" s="1" t="s">
        <v>8774</v>
      </c>
      <c r="VTO83" s="1" t="s">
        <v>8775</v>
      </c>
      <c r="VTP83" s="1" t="s">
        <v>7987</v>
      </c>
      <c r="VTQ83" s="1" t="s">
        <v>233</v>
      </c>
      <c r="VTR83" s="1" t="s">
        <v>234</v>
      </c>
      <c r="VTT83" s="1" t="s">
        <v>7988</v>
      </c>
      <c r="VTU83" s="1" t="s">
        <v>8776</v>
      </c>
      <c r="VTV83" s="1" t="s">
        <v>8040</v>
      </c>
      <c r="VTW83" s="1" t="s">
        <v>8009</v>
      </c>
      <c r="VTX83" s="1" t="s">
        <v>8010</v>
      </c>
      <c r="VTY83" s="1" t="s">
        <v>8032</v>
      </c>
      <c r="VTZ83" s="1" t="s">
        <v>8040</v>
      </c>
      <c r="VUA83" s="1" t="s">
        <v>8777</v>
      </c>
      <c r="VUB83" s="1" t="s">
        <v>8040</v>
      </c>
      <c r="VUC83" s="1" t="s">
        <v>8778</v>
      </c>
      <c r="VUE83" s="1" t="s">
        <v>8779</v>
      </c>
      <c r="VUF83" s="1" t="s">
        <v>8779</v>
      </c>
      <c r="VUG83" s="1" t="s">
        <v>53</v>
      </c>
      <c r="VUH83" s="1" t="s">
        <v>8780</v>
      </c>
      <c r="VUI83" s="1" t="s">
        <v>1462</v>
      </c>
      <c r="VUM83" s="1" t="s">
        <v>1306</v>
      </c>
      <c r="VUN83" s="1" t="s">
        <v>8781</v>
      </c>
      <c r="VUO83" s="1" t="s">
        <v>8782</v>
      </c>
      <c r="VUP83" s="1" t="s">
        <v>7998</v>
      </c>
      <c r="VUQ83" s="1" t="s">
        <v>1462</v>
      </c>
      <c r="VUR83" s="1" t="s">
        <v>8783</v>
      </c>
      <c r="VUS83" s="1" t="s">
        <v>8001</v>
      </c>
      <c r="VVG83" s="1" t="s">
        <v>7994</v>
      </c>
      <c r="VVH83" s="1" t="s">
        <v>8787</v>
      </c>
      <c r="VVI83" s="1" t="s">
        <v>8788</v>
      </c>
      <c r="VVJ83" s="1" t="s">
        <v>1359</v>
      </c>
      <c r="VVK83" s="1" t="s">
        <v>8013</v>
      </c>
      <c r="VVL83" s="1" t="s">
        <v>1462</v>
      </c>
      <c r="VVW83" s="1" t="s">
        <v>8014</v>
      </c>
      <c r="VVX83" s="1" t="s">
        <v>8789</v>
      </c>
      <c r="WBO83" s="1" t="s">
        <v>1304</v>
      </c>
      <c r="WBP83" s="1" t="s">
        <v>1260</v>
      </c>
      <c r="WBQ83" s="1" t="s">
        <v>1462</v>
      </c>
      <c r="WBR83" s="1" t="s">
        <v>1305</v>
      </c>
      <c r="WBS83" s="1" t="s">
        <v>1462</v>
      </c>
      <c r="WBT83" s="1" t="s">
        <v>8774</v>
      </c>
      <c r="WBU83" s="1" t="s">
        <v>8775</v>
      </c>
      <c r="WBV83" s="1" t="s">
        <v>7987</v>
      </c>
      <c r="WBW83" s="1" t="s">
        <v>233</v>
      </c>
      <c r="WBX83" s="1" t="s">
        <v>234</v>
      </c>
      <c r="WBY83" s="1" t="s">
        <v>7988</v>
      </c>
      <c r="WBZ83" s="1" t="s">
        <v>8776</v>
      </c>
      <c r="WCA83" s="1" t="s">
        <v>8040</v>
      </c>
      <c r="WCB83" s="1" t="s">
        <v>8040</v>
      </c>
      <c r="WCC83" s="1" t="s">
        <v>8777</v>
      </c>
      <c r="WCD83" s="1" t="s">
        <v>8040</v>
      </c>
      <c r="WCE83" s="1" t="s">
        <v>8778</v>
      </c>
      <c r="WCG83" s="1" t="s">
        <v>7994</v>
      </c>
      <c r="WCH83" s="1" t="s">
        <v>8779</v>
      </c>
      <c r="WCI83" s="1" t="s">
        <v>8779</v>
      </c>
      <c r="WCJ83" s="1" t="s">
        <v>53</v>
      </c>
      <c r="WCK83" s="1" t="s">
        <v>8780</v>
      </c>
      <c r="WCL83" s="1" t="s">
        <v>1462</v>
      </c>
      <c r="WCO83" s="1" t="s">
        <v>1306</v>
      </c>
      <c r="WCP83" s="1" t="s">
        <v>8781</v>
      </c>
      <c r="WCQ83" s="1" t="s">
        <v>8782</v>
      </c>
      <c r="WCR83" s="1" t="s">
        <v>7998</v>
      </c>
      <c r="WCS83" s="1" t="s">
        <v>1462</v>
      </c>
      <c r="WCT83" s="1" t="s">
        <v>8783</v>
      </c>
      <c r="WCU83" s="1" t="s">
        <v>8001</v>
      </c>
      <c r="WCV83" s="1" t="s">
        <v>8002</v>
      </c>
      <c r="WCW83" s="1" t="s">
        <v>8784</v>
      </c>
      <c r="WCX83" s="1" t="s">
        <v>8785</v>
      </c>
      <c r="WCY83" s="1" t="s">
        <v>8005</v>
      </c>
      <c r="WCZ83" s="1" t="s">
        <v>8006</v>
      </c>
      <c r="WDA83" s="1" t="s">
        <v>7998</v>
      </c>
      <c r="WDD83" s="1" t="s">
        <v>8786</v>
      </c>
      <c r="WDE83" s="1" t="s">
        <v>1304</v>
      </c>
      <c r="WDF83" s="1" t="s">
        <v>1260</v>
      </c>
      <c r="WDG83" s="1" t="s">
        <v>1462</v>
      </c>
      <c r="WDH83" s="1" t="s">
        <v>1305</v>
      </c>
      <c r="WDI83" s="1" t="s">
        <v>1462</v>
      </c>
      <c r="WDJ83" s="1" t="s">
        <v>8774</v>
      </c>
      <c r="WDK83" s="1" t="s">
        <v>8775</v>
      </c>
      <c r="WDL83" s="1" t="s">
        <v>7987</v>
      </c>
      <c r="WDM83" s="1" t="s">
        <v>233</v>
      </c>
      <c r="WDN83" s="1" t="s">
        <v>234</v>
      </c>
      <c r="WDP83" s="1" t="s">
        <v>7988</v>
      </c>
      <c r="WDQ83" s="1" t="s">
        <v>8776</v>
      </c>
      <c r="WDR83" s="1" t="s">
        <v>8040</v>
      </c>
      <c r="WDS83" s="1" t="s">
        <v>8009</v>
      </c>
      <c r="WDT83" s="1" t="s">
        <v>8010</v>
      </c>
      <c r="WDU83" s="1" t="s">
        <v>8032</v>
      </c>
      <c r="WDV83" s="1" t="s">
        <v>8040</v>
      </c>
      <c r="WDW83" s="1" t="s">
        <v>8777</v>
      </c>
      <c r="WDX83" s="1" t="s">
        <v>8040</v>
      </c>
      <c r="WDY83" s="1" t="s">
        <v>8778</v>
      </c>
      <c r="WEA83" s="1" t="s">
        <v>8779</v>
      </c>
      <c r="WEB83" s="1" t="s">
        <v>8779</v>
      </c>
      <c r="WEC83" s="1" t="s">
        <v>53</v>
      </c>
      <c r="WED83" s="1" t="s">
        <v>8780</v>
      </c>
      <c r="WEE83" s="1" t="s">
        <v>1462</v>
      </c>
      <c r="WEI83" s="1" t="s">
        <v>1306</v>
      </c>
      <c r="WEJ83" s="1" t="s">
        <v>8781</v>
      </c>
      <c r="WEK83" s="1" t="s">
        <v>8782</v>
      </c>
      <c r="WEL83" s="1" t="s">
        <v>7998</v>
      </c>
      <c r="WEM83" s="1" t="s">
        <v>1462</v>
      </c>
      <c r="WEN83" s="1" t="s">
        <v>8783</v>
      </c>
      <c r="WEO83" s="1" t="s">
        <v>8001</v>
      </c>
      <c r="WFC83" s="1" t="s">
        <v>7994</v>
      </c>
      <c r="WFD83" s="1" t="s">
        <v>8787</v>
      </c>
      <c r="WFE83" s="1" t="s">
        <v>8788</v>
      </c>
      <c r="WFF83" s="1" t="s">
        <v>1359</v>
      </c>
      <c r="WFG83" s="1" t="s">
        <v>8013</v>
      </c>
      <c r="WFH83" s="1" t="s">
        <v>1462</v>
      </c>
      <c r="WFS83" s="1" t="s">
        <v>8014</v>
      </c>
      <c r="WFT83" s="1" t="s">
        <v>8789</v>
      </c>
      <c r="WLK83" s="1" t="s">
        <v>1304</v>
      </c>
      <c r="WLL83" s="1" t="s">
        <v>1260</v>
      </c>
      <c r="WLM83" s="1" t="s">
        <v>1462</v>
      </c>
      <c r="WLN83" s="1" t="s">
        <v>1305</v>
      </c>
      <c r="WLO83" s="1" t="s">
        <v>1462</v>
      </c>
      <c r="WLP83" s="1" t="s">
        <v>8774</v>
      </c>
      <c r="WLQ83" s="1" t="s">
        <v>8775</v>
      </c>
      <c r="WLR83" s="1" t="s">
        <v>7987</v>
      </c>
      <c r="WLS83" s="1" t="s">
        <v>233</v>
      </c>
      <c r="WLT83" s="1" t="s">
        <v>234</v>
      </c>
      <c r="WLU83" s="1" t="s">
        <v>7988</v>
      </c>
      <c r="WLV83" s="1" t="s">
        <v>8776</v>
      </c>
      <c r="WLW83" s="1" t="s">
        <v>8040</v>
      </c>
      <c r="WLX83" s="1" t="s">
        <v>8040</v>
      </c>
      <c r="WLY83" s="1" t="s">
        <v>8777</v>
      </c>
      <c r="WLZ83" s="1" t="s">
        <v>8040</v>
      </c>
      <c r="WMA83" s="1" t="s">
        <v>8778</v>
      </c>
      <c r="WMC83" s="1" t="s">
        <v>7994</v>
      </c>
      <c r="WMD83" s="1" t="s">
        <v>8779</v>
      </c>
      <c r="WME83" s="1" t="s">
        <v>8779</v>
      </c>
      <c r="WMF83" s="1" t="s">
        <v>53</v>
      </c>
      <c r="WMG83" s="1" t="s">
        <v>8780</v>
      </c>
      <c r="WMH83" s="1" t="s">
        <v>1462</v>
      </c>
      <c r="WMK83" s="1" t="s">
        <v>1306</v>
      </c>
      <c r="WML83" s="1" t="s">
        <v>8781</v>
      </c>
      <c r="WMM83" s="1" t="s">
        <v>8782</v>
      </c>
      <c r="WMN83" s="1" t="s">
        <v>7998</v>
      </c>
      <c r="WMO83" s="1" t="s">
        <v>1462</v>
      </c>
      <c r="WMP83" s="1" t="s">
        <v>8783</v>
      </c>
      <c r="WMQ83" s="1" t="s">
        <v>8001</v>
      </c>
      <c r="WMR83" s="1" t="s">
        <v>8002</v>
      </c>
      <c r="WMS83" s="1" t="s">
        <v>8784</v>
      </c>
      <c r="WMT83" s="1" t="s">
        <v>8785</v>
      </c>
      <c r="WMU83" s="1" t="s">
        <v>8005</v>
      </c>
      <c r="WMV83" s="1" t="s">
        <v>8006</v>
      </c>
      <c r="WMW83" s="1" t="s">
        <v>7998</v>
      </c>
      <c r="WMZ83" s="1" t="s">
        <v>8786</v>
      </c>
      <c r="WNA83" s="1" t="s">
        <v>1304</v>
      </c>
      <c r="WNB83" s="1" t="s">
        <v>1260</v>
      </c>
      <c r="WNC83" s="1" t="s">
        <v>1462</v>
      </c>
      <c r="WND83" s="1" t="s">
        <v>1305</v>
      </c>
      <c r="WNE83" s="1" t="s">
        <v>1462</v>
      </c>
      <c r="WNF83" s="1" t="s">
        <v>8774</v>
      </c>
      <c r="WNG83" s="1" t="s">
        <v>8775</v>
      </c>
      <c r="WNH83" s="1" t="s">
        <v>7987</v>
      </c>
      <c r="WNI83" s="1" t="s">
        <v>233</v>
      </c>
      <c r="WNJ83" s="1" t="s">
        <v>234</v>
      </c>
      <c r="WNL83" s="1" t="s">
        <v>7988</v>
      </c>
      <c r="WNM83" s="1" t="s">
        <v>8776</v>
      </c>
      <c r="WNN83" s="1" t="s">
        <v>8040</v>
      </c>
      <c r="WNO83" s="1" t="s">
        <v>8009</v>
      </c>
      <c r="WNP83" s="1" t="s">
        <v>8010</v>
      </c>
      <c r="WNQ83" s="1" t="s">
        <v>8032</v>
      </c>
      <c r="WNR83" s="1" t="s">
        <v>8040</v>
      </c>
      <c r="WNS83" s="1" t="s">
        <v>8777</v>
      </c>
      <c r="WNT83" s="1" t="s">
        <v>8040</v>
      </c>
      <c r="WNU83" s="1" t="s">
        <v>8778</v>
      </c>
      <c r="WNW83" s="1" t="s">
        <v>8779</v>
      </c>
      <c r="WNX83" s="1" t="s">
        <v>8779</v>
      </c>
      <c r="WNY83" s="1" t="s">
        <v>53</v>
      </c>
      <c r="WNZ83" s="1" t="s">
        <v>8780</v>
      </c>
      <c r="WOA83" s="1" t="s">
        <v>1462</v>
      </c>
      <c r="WOE83" s="1" t="s">
        <v>1306</v>
      </c>
      <c r="WOF83" s="1" t="s">
        <v>8781</v>
      </c>
      <c r="WOG83" s="1" t="s">
        <v>8782</v>
      </c>
      <c r="WOH83" s="1" t="s">
        <v>7998</v>
      </c>
      <c r="WOI83" s="1" t="s">
        <v>1462</v>
      </c>
      <c r="WOJ83" s="1" t="s">
        <v>8783</v>
      </c>
      <c r="WOK83" s="1" t="s">
        <v>8001</v>
      </c>
      <c r="WOY83" s="1" t="s">
        <v>7994</v>
      </c>
      <c r="WOZ83" s="1" t="s">
        <v>8787</v>
      </c>
      <c r="WPA83" s="1" t="s">
        <v>8788</v>
      </c>
      <c r="WPB83" s="1" t="s">
        <v>1359</v>
      </c>
      <c r="WPC83" s="1" t="s">
        <v>8013</v>
      </c>
      <c r="WPD83" s="1" t="s">
        <v>1462</v>
      </c>
      <c r="WPO83" s="1" t="s">
        <v>8014</v>
      </c>
      <c r="WPP83" s="1" t="s">
        <v>8789</v>
      </c>
      <c r="WVG83" s="1" t="s">
        <v>1304</v>
      </c>
      <c r="WVH83" s="1" t="s">
        <v>1260</v>
      </c>
      <c r="WVI83" s="1" t="s">
        <v>1462</v>
      </c>
      <c r="WVJ83" s="1" t="s">
        <v>1305</v>
      </c>
      <c r="WVK83" s="1" t="s">
        <v>1462</v>
      </c>
      <c r="WVL83" s="1" t="s">
        <v>8774</v>
      </c>
      <c r="WVM83" s="1" t="s">
        <v>8775</v>
      </c>
      <c r="WVN83" s="1" t="s">
        <v>7987</v>
      </c>
      <c r="WVO83" s="1" t="s">
        <v>233</v>
      </c>
      <c r="WVP83" s="1" t="s">
        <v>234</v>
      </c>
      <c r="WVQ83" s="1" t="s">
        <v>7988</v>
      </c>
      <c r="WVR83" s="1" t="s">
        <v>8776</v>
      </c>
      <c r="WVS83" s="1" t="s">
        <v>8040</v>
      </c>
      <c r="WVT83" s="1" t="s">
        <v>8040</v>
      </c>
      <c r="WVU83" s="1" t="s">
        <v>8777</v>
      </c>
      <c r="WVV83" s="1" t="s">
        <v>8040</v>
      </c>
      <c r="WVW83" s="1" t="s">
        <v>8778</v>
      </c>
      <c r="WVY83" s="1" t="s">
        <v>7994</v>
      </c>
      <c r="WVZ83" s="1" t="s">
        <v>8779</v>
      </c>
      <c r="WWA83" s="1" t="s">
        <v>8779</v>
      </c>
      <c r="WWB83" s="1" t="s">
        <v>53</v>
      </c>
      <c r="WWC83" s="1" t="s">
        <v>8780</v>
      </c>
      <c r="WWD83" s="1" t="s">
        <v>1462</v>
      </c>
      <c r="WWG83" s="1" t="s">
        <v>1306</v>
      </c>
      <c r="WWH83" s="1" t="s">
        <v>8781</v>
      </c>
      <c r="WWI83" s="1" t="s">
        <v>8782</v>
      </c>
      <c r="WWJ83" s="1" t="s">
        <v>7998</v>
      </c>
      <c r="WWK83" s="1" t="s">
        <v>1462</v>
      </c>
      <c r="WWL83" s="1" t="s">
        <v>8783</v>
      </c>
      <c r="WWM83" s="1" t="s">
        <v>8001</v>
      </c>
      <c r="WWN83" s="1" t="s">
        <v>8002</v>
      </c>
      <c r="WWO83" s="1" t="s">
        <v>8784</v>
      </c>
      <c r="WWP83" s="1" t="s">
        <v>8785</v>
      </c>
      <c r="WWQ83" s="1" t="s">
        <v>8005</v>
      </c>
      <c r="WWR83" s="1" t="s">
        <v>8006</v>
      </c>
      <c r="WWS83" s="1" t="s">
        <v>7998</v>
      </c>
      <c r="WWV83" s="1" t="s">
        <v>8786</v>
      </c>
      <c r="WWW83" s="1" t="s">
        <v>1304</v>
      </c>
      <c r="WWX83" s="1" t="s">
        <v>1260</v>
      </c>
      <c r="WWY83" s="1" t="s">
        <v>1462</v>
      </c>
      <c r="WWZ83" s="1" t="s">
        <v>1305</v>
      </c>
      <c r="WXA83" s="1" t="s">
        <v>1462</v>
      </c>
      <c r="WXB83" s="1" t="s">
        <v>8774</v>
      </c>
      <c r="WXC83" s="1" t="s">
        <v>8775</v>
      </c>
      <c r="WXD83" s="1" t="s">
        <v>7987</v>
      </c>
      <c r="WXE83" s="1" t="s">
        <v>233</v>
      </c>
      <c r="WXF83" s="1" t="s">
        <v>234</v>
      </c>
      <c r="WXH83" s="1" t="s">
        <v>7988</v>
      </c>
      <c r="WXI83" s="1" t="s">
        <v>8776</v>
      </c>
      <c r="WXJ83" s="1" t="s">
        <v>8040</v>
      </c>
      <c r="WXK83" s="1" t="s">
        <v>8009</v>
      </c>
      <c r="WXL83" s="1" t="s">
        <v>8010</v>
      </c>
      <c r="WXM83" s="1" t="s">
        <v>8032</v>
      </c>
      <c r="WXN83" s="1" t="s">
        <v>8040</v>
      </c>
      <c r="WXO83" s="1" t="s">
        <v>8777</v>
      </c>
      <c r="WXP83" s="1" t="s">
        <v>8040</v>
      </c>
      <c r="WXQ83" s="1" t="s">
        <v>8778</v>
      </c>
      <c r="WXS83" s="1" t="s">
        <v>8779</v>
      </c>
      <c r="WXT83" s="1" t="s">
        <v>8779</v>
      </c>
      <c r="WXU83" s="1" t="s">
        <v>53</v>
      </c>
      <c r="WXV83" s="1" t="s">
        <v>8780</v>
      </c>
      <c r="WXW83" s="1" t="s">
        <v>1462</v>
      </c>
      <c r="WYA83" s="1" t="s">
        <v>1306</v>
      </c>
      <c r="WYB83" s="1" t="s">
        <v>8781</v>
      </c>
      <c r="WYC83" s="1" t="s">
        <v>8782</v>
      </c>
      <c r="WYD83" s="1" t="s">
        <v>7998</v>
      </c>
      <c r="WYE83" s="1" t="s">
        <v>1462</v>
      </c>
      <c r="WYF83" s="1" t="s">
        <v>8783</v>
      </c>
      <c r="WYG83" s="1" t="s">
        <v>8001</v>
      </c>
      <c r="WYU83" s="1" t="s">
        <v>7994</v>
      </c>
      <c r="WYV83" s="1" t="s">
        <v>8787</v>
      </c>
      <c r="WYW83" s="1" t="s">
        <v>8788</v>
      </c>
      <c r="WYX83" s="1" t="s">
        <v>1359</v>
      </c>
      <c r="WYY83" s="1" t="s">
        <v>8013</v>
      </c>
      <c r="WYZ83" s="1" t="s">
        <v>1462</v>
      </c>
      <c r="WZK83" s="1" t="s">
        <v>8014</v>
      </c>
      <c r="WZL83" s="1" t="s">
        <v>8789</v>
      </c>
    </row>
    <row r="84" spans="1:16236">
      <c r="A84" t="str">
        <f t="shared" si="12"/>
        <v>1162101072024000758,2024-12-04</v>
      </c>
      <c r="B84" t="s">
        <v>1360</v>
      </c>
      <c r="C84" t="s">
        <v>1359</v>
      </c>
      <c r="D84" t="s">
        <v>1462</v>
      </c>
      <c r="E84" t="s">
        <v>255</v>
      </c>
      <c r="F84" t="s">
        <v>8126</v>
      </c>
      <c r="G84" t="s">
        <v>8127</v>
      </c>
      <c r="H84" t="s">
        <v>8128</v>
      </c>
      <c r="I84" t="s">
        <v>7987</v>
      </c>
      <c r="J84" t="s">
        <v>489</v>
      </c>
      <c r="K84" t="s">
        <v>672</v>
      </c>
      <c r="L84" t="s">
        <v>7988</v>
      </c>
      <c r="M84" t="s">
        <v>8319</v>
      </c>
      <c r="N84" t="s">
        <v>1462</v>
      </c>
      <c r="O84" t="s">
        <v>1462</v>
      </c>
      <c r="P84" t="s">
        <v>8306</v>
      </c>
      <c r="Q84" t="s">
        <v>1462</v>
      </c>
      <c r="R84"/>
      <c r="S84"/>
      <c r="T84" t="s">
        <v>7994</v>
      </c>
      <c r="U84" t="s">
        <v>196</v>
      </c>
      <c r="V84" t="s">
        <v>196</v>
      </c>
      <c r="W84" t="s">
        <v>53</v>
      </c>
      <c r="X84" t="s">
        <v>1462</v>
      </c>
      <c r="Y84" t="s">
        <v>1462</v>
      </c>
      <c r="Z84"/>
      <c r="AA84"/>
      <c r="AB84" t="s">
        <v>924</v>
      </c>
      <c r="AC84" t="s">
        <v>1462</v>
      </c>
      <c r="AD84" t="s">
        <v>196</v>
      </c>
      <c r="AE84" t="s">
        <v>7998</v>
      </c>
      <c r="AF84" t="s">
        <v>255</v>
      </c>
      <c r="AG84" t="s">
        <v>924</v>
      </c>
      <c r="AH84" t="s">
        <v>1462</v>
      </c>
      <c r="AI84" t="s">
        <v>8026</v>
      </c>
      <c r="AJ84" t="s">
        <v>8790</v>
      </c>
      <c r="AK84" t="s">
        <v>8323</v>
      </c>
      <c r="AL84" t="s">
        <v>8005</v>
      </c>
      <c r="AM84" t="s">
        <v>8006</v>
      </c>
      <c r="AN84" t="s">
        <v>7998</v>
      </c>
      <c r="AO84" t="s">
        <v>8007</v>
      </c>
      <c r="AP84"/>
      <c r="AQ84" t="s">
        <v>8134</v>
      </c>
      <c r="AR84" t="s">
        <v>1360</v>
      </c>
      <c r="AS84" s="4">
        <v>45630</v>
      </c>
      <c r="AT84" t="s">
        <v>1462</v>
      </c>
      <c r="AU84" t="s">
        <v>255</v>
      </c>
      <c r="AV84" t="s">
        <v>8126</v>
      </c>
      <c r="AW84" t="s">
        <v>8127</v>
      </c>
      <c r="AX84" t="s">
        <v>8128</v>
      </c>
      <c r="AY84" t="s">
        <v>7987</v>
      </c>
      <c r="AZ84" t="s">
        <v>440</v>
      </c>
      <c r="BA84" t="s">
        <v>672</v>
      </c>
      <c r="BB84"/>
      <c r="BC84" t="s">
        <v>7988</v>
      </c>
      <c r="BD84" t="s">
        <v>8319</v>
      </c>
      <c r="BE84" t="s">
        <v>1462</v>
      </c>
      <c r="BF84" t="s">
        <v>8009</v>
      </c>
      <c r="BG84" t="s">
        <v>8010</v>
      </c>
      <c r="BH84" t="s">
        <v>8032</v>
      </c>
      <c r="BI84" t="s">
        <v>1462</v>
      </c>
      <c r="BJ84" t="s">
        <v>8306</v>
      </c>
      <c r="BK84" t="s">
        <v>1462</v>
      </c>
      <c r="BL84"/>
      <c r="BM84"/>
      <c r="BN84" t="s">
        <v>196</v>
      </c>
      <c r="BO84" t="s">
        <v>196</v>
      </c>
      <c r="BP84" t="s">
        <v>53</v>
      </c>
      <c r="BQ84" t="s">
        <v>1462</v>
      </c>
      <c r="BR84" t="s">
        <v>1462</v>
      </c>
      <c r="BS84"/>
      <c r="BT84"/>
      <c r="BU84"/>
      <c r="BV84" t="s">
        <v>924</v>
      </c>
      <c r="BW84" t="s">
        <v>1462</v>
      </c>
      <c r="BX84" t="s">
        <v>196</v>
      </c>
      <c r="BY84" t="s">
        <v>7998</v>
      </c>
      <c r="BZ84" t="s">
        <v>255</v>
      </c>
      <c r="CA84" t="s">
        <v>924</v>
      </c>
      <c r="CB84" t="s">
        <v>1462</v>
      </c>
      <c r="CC84"/>
      <c r="CD84"/>
      <c r="CE84"/>
      <c r="CF84"/>
      <c r="CG84"/>
      <c r="CH84"/>
      <c r="CI84"/>
      <c r="CJ84"/>
      <c r="CK84"/>
      <c r="CL84"/>
      <c r="CM84"/>
      <c r="CN84"/>
      <c r="CO84"/>
      <c r="CP84" t="s">
        <v>7994</v>
      </c>
      <c r="CQ84" t="s">
        <v>8135</v>
      </c>
      <c r="CR84" t="s">
        <v>8136</v>
      </c>
      <c r="CS84" s="4">
        <v>45635</v>
      </c>
      <c r="CT84" t="s">
        <v>8013</v>
      </c>
      <c r="CU84" t="s">
        <v>1462</v>
      </c>
      <c r="CV84"/>
      <c r="CW84"/>
      <c r="CX84"/>
      <c r="CY84"/>
      <c r="CZ84"/>
      <c r="DA84"/>
      <c r="DB84"/>
      <c r="DC84"/>
      <c r="DD84"/>
      <c r="DE84"/>
      <c r="DF84" t="s">
        <v>8014</v>
      </c>
      <c r="DG84" t="s">
        <v>8137</v>
      </c>
      <c r="DH84" s="159" t="str">
        <f t="shared" si="13"/>
        <v>辽宁</v>
      </c>
    </row>
    <row r="85" spans="1:16236">
      <c r="A85" t="str">
        <f t="shared" si="12"/>
        <v>1162101072024000759,2024-12-04</v>
      </c>
      <c r="B85" t="s">
        <v>1363</v>
      </c>
      <c r="C85" t="s">
        <v>1359</v>
      </c>
      <c r="D85" t="s">
        <v>1462</v>
      </c>
      <c r="E85" t="s">
        <v>255</v>
      </c>
      <c r="F85" t="s">
        <v>8126</v>
      </c>
      <c r="G85" t="s">
        <v>8127</v>
      </c>
      <c r="H85" t="s">
        <v>8128</v>
      </c>
      <c r="I85" t="s">
        <v>7987</v>
      </c>
      <c r="J85" t="s">
        <v>489</v>
      </c>
      <c r="K85" t="s">
        <v>672</v>
      </c>
      <c r="L85" t="s">
        <v>7988</v>
      </c>
      <c r="M85" t="s">
        <v>8319</v>
      </c>
      <c r="N85" t="s">
        <v>1462</v>
      </c>
      <c r="O85" t="s">
        <v>1462</v>
      </c>
      <c r="P85" t="s">
        <v>8320</v>
      </c>
      <c r="Q85" t="s">
        <v>1462</v>
      </c>
      <c r="R85"/>
      <c r="S85"/>
      <c r="T85" t="s">
        <v>7994</v>
      </c>
      <c r="U85" t="s">
        <v>196</v>
      </c>
      <c r="V85" t="s">
        <v>196</v>
      </c>
      <c r="W85" t="s">
        <v>53</v>
      </c>
      <c r="X85" t="s">
        <v>1462</v>
      </c>
      <c r="Y85" t="s">
        <v>1462</v>
      </c>
      <c r="Z85"/>
      <c r="AA85"/>
      <c r="AB85" t="s">
        <v>1364</v>
      </c>
      <c r="AC85" t="s">
        <v>1462</v>
      </c>
      <c r="AD85" t="s">
        <v>196</v>
      </c>
      <c r="AE85" t="s">
        <v>7998</v>
      </c>
      <c r="AF85" t="s">
        <v>255</v>
      </c>
      <c r="AG85" t="s">
        <v>1364</v>
      </c>
      <c r="AH85" t="s">
        <v>1462</v>
      </c>
      <c r="AI85" t="s">
        <v>8026</v>
      </c>
      <c r="AJ85" t="s">
        <v>8791</v>
      </c>
      <c r="AK85" t="s">
        <v>8323</v>
      </c>
      <c r="AL85" t="s">
        <v>8005</v>
      </c>
      <c r="AM85" t="s">
        <v>8006</v>
      </c>
      <c r="AN85" t="s">
        <v>7998</v>
      </c>
      <c r="AO85" t="s">
        <v>8007</v>
      </c>
      <c r="AP85"/>
      <c r="AQ85" t="s">
        <v>8134</v>
      </c>
      <c r="AR85" t="s">
        <v>1363</v>
      </c>
      <c r="AS85" s="4">
        <v>45630</v>
      </c>
      <c r="AT85" t="s">
        <v>1462</v>
      </c>
      <c r="AU85" t="s">
        <v>255</v>
      </c>
      <c r="AV85" t="s">
        <v>8126</v>
      </c>
      <c r="AW85" t="s">
        <v>8127</v>
      </c>
      <c r="AX85" t="s">
        <v>8128</v>
      </c>
      <c r="AY85" t="s">
        <v>7987</v>
      </c>
      <c r="AZ85" t="s">
        <v>440</v>
      </c>
      <c r="BA85" t="s">
        <v>672</v>
      </c>
      <c r="BB85"/>
      <c r="BC85" t="s">
        <v>7988</v>
      </c>
      <c r="BD85" t="s">
        <v>8319</v>
      </c>
      <c r="BE85" t="s">
        <v>1462</v>
      </c>
      <c r="BF85" t="s">
        <v>8009</v>
      </c>
      <c r="BG85" t="s">
        <v>8010</v>
      </c>
      <c r="BH85" t="s">
        <v>8032</v>
      </c>
      <c r="BI85" t="s">
        <v>1462</v>
      </c>
      <c r="BJ85" t="s">
        <v>8320</v>
      </c>
      <c r="BK85" t="s">
        <v>1462</v>
      </c>
      <c r="BL85"/>
      <c r="BM85"/>
      <c r="BN85" t="s">
        <v>196</v>
      </c>
      <c r="BO85" t="s">
        <v>196</v>
      </c>
      <c r="BP85" t="s">
        <v>53</v>
      </c>
      <c r="BQ85" t="s">
        <v>1462</v>
      </c>
      <c r="BR85" t="s">
        <v>1462</v>
      </c>
      <c r="BS85"/>
      <c r="BT85"/>
      <c r="BU85"/>
      <c r="BV85" t="s">
        <v>1364</v>
      </c>
      <c r="BW85" t="s">
        <v>1462</v>
      </c>
      <c r="BX85" t="s">
        <v>196</v>
      </c>
      <c r="BY85" t="s">
        <v>7998</v>
      </c>
      <c r="BZ85" t="s">
        <v>255</v>
      </c>
      <c r="CA85" t="s">
        <v>1364</v>
      </c>
      <c r="CB85" t="s">
        <v>1462</v>
      </c>
      <c r="CC85"/>
      <c r="CD85"/>
      <c r="CE85"/>
      <c r="CF85"/>
      <c r="CG85"/>
      <c r="CH85"/>
      <c r="CI85"/>
      <c r="CJ85"/>
      <c r="CK85"/>
      <c r="CL85"/>
      <c r="CM85"/>
      <c r="CN85"/>
      <c r="CO85"/>
      <c r="CP85" t="s">
        <v>7994</v>
      </c>
      <c r="CQ85" t="s">
        <v>8135</v>
      </c>
      <c r="CR85" t="s">
        <v>8136</v>
      </c>
      <c r="CS85" s="4">
        <v>45635</v>
      </c>
      <c r="CT85" t="s">
        <v>8013</v>
      </c>
      <c r="CU85" t="s">
        <v>1462</v>
      </c>
      <c r="CV85"/>
      <c r="CW85"/>
      <c r="CX85"/>
      <c r="CY85"/>
      <c r="CZ85"/>
      <c r="DA85"/>
      <c r="DB85"/>
      <c r="DC85"/>
      <c r="DD85"/>
      <c r="DE85"/>
      <c r="DF85" t="s">
        <v>8014</v>
      </c>
      <c r="DG85" t="s">
        <v>8137</v>
      </c>
      <c r="DH85" s="159" t="str">
        <f t="shared" si="13"/>
        <v>辽宁</v>
      </c>
    </row>
    <row r="86" spans="1:16236">
      <c r="A86" t="str">
        <f t="shared" ref="A86:A91" si="14">_xlfn.CONCAT(B86, ",", C86)</f>
        <v>1253709152024001437,2024-12-05</v>
      </c>
      <c r="B86" t="s">
        <v>1383</v>
      </c>
      <c r="C86" t="s">
        <v>1382</v>
      </c>
      <c r="D86" t="s">
        <v>1462</v>
      </c>
      <c r="E86" t="s">
        <v>1384</v>
      </c>
      <c r="F86" t="s">
        <v>8792</v>
      </c>
      <c r="G86" t="s">
        <v>8793</v>
      </c>
      <c r="H86" t="s">
        <v>8794</v>
      </c>
      <c r="I86" t="s">
        <v>7987</v>
      </c>
      <c r="J86" t="s">
        <v>1385</v>
      </c>
      <c r="K86" t="s">
        <v>1386</v>
      </c>
      <c r="L86" t="s">
        <v>7988</v>
      </c>
      <c r="M86" t="s">
        <v>8795</v>
      </c>
      <c r="N86" t="s">
        <v>8795</v>
      </c>
      <c r="O86" t="s">
        <v>8796</v>
      </c>
      <c r="P86" t="s">
        <v>8001</v>
      </c>
      <c r="Q86" t="s">
        <v>8001</v>
      </c>
      <c r="R86" t="s">
        <v>8797</v>
      </c>
      <c r="S86" t="s">
        <v>8798</v>
      </c>
      <c r="T86" t="s">
        <v>7994</v>
      </c>
      <c r="U86" t="s">
        <v>1212</v>
      </c>
      <c r="V86" t="s">
        <v>1212</v>
      </c>
      <c r="W86" t="s">
        <v>53</v>
      </c>
      <c r="X86" t="s">
        <v>8799</v>
      </c>
      <c r="Y86" t="s">
        <v>8800</v>
      </c>
      <c r="Z86" t="s">
        <v>8067</v>
      </c>
      <c r="AA86" t="s">
        <v>8047</v>
      </c>
      <c r="AB86" t="s">
        <v>1387</v>
      </c>
      <c r="AC86" t="s">
        <v>8801</v>
      </c>
      <c r="AD86" t="s">
        <v>1212</v>
      </c>
      <c r="AE86" t="s">
        <v>7998</v>
      </c>
      <c r="AF86" t="s">
        <v>8802</v>
      </c>
      <c r="AG86" t="s">
        <v>8803</v>
      </c>
      <c r="AH86" t="s">
        <v>8001</v>
      </c>
      <c r="AI86" t="s">
        <v>8002</v>
      </c>
      <c r="AJ86" t="s">
        <v>8804</v>
      </c>
      <c r="AK86" t="s">
        <v>8805</v>
      </c>
      <c r="AL86" t="s">
        <v>8005</v>
      </c>
      <c r="AM86" t="s">
        <v>8006</v>
      </c>
      <c r="AN86" t="s">
        <v>7998</v>
      </c>
      <c r="AO86" t="s">
        <v>8007</v>
      </c>
      <c r="AP86"/>
      <c r="AQ86" t="s">
        <v>8806</v>
      </c>
      <c r="AR86" t="s">
        <v>1383</v>
      </c>
      <c r="AS86" s="4">
        <v>45631</v>
      </c>
      <c r="AT86" t="s">
        <v>1462</v>
      </c>
      <c r="AU86" t="s">
        <v>1384</v>
      </c>
      <c r="AV86" t="s">
        <v>8792</v>
      </c>
      <c r="AW86" t="s">
        <v>8793</v>
      </c>
      <c r="AX86" t="s">
        <v>8794</v>
      </c>
      <c r="AY86" t="s">
        <v>7987</v>
      </c>
      <c r="AZ86" t="s">
        <v>1385</v>
      </c>
      <c r="BA86" t="s">
        <v>1386</v>
      </c>
      <c r="BB86"/>
      <c r="BC86" t="s">
        <v>7988</v>
      </c>
      <c r="BD86" t="s">
        <v>8795</v>
      </c>
      <c r="BE86" t="s">
        <v>8795</v>
      </c>
      <c r="BF86" t="s">
        <v>8009</v>
      </c>
      <c r="BG86" t="s">
        <v>8010</v>
      </c>
      <c r="BH86" t="s">
        <v>8076</v>
      </c>
      <c r="BI86" t="s">
        <v>8796</v>
      </c>
      <c r="BJ86" t="s">
        <v>8001</v>
      </c>
      <c r="BK86" t="s">
        <v>8001</v>
      </c>
      <c r="BL86" t="s">
        <v>8797</v>
      </c>
      <c r="BM86" t="s">
        <v>8798</v>
      </c>
      <c r="BN86" t="s">
        <v>1212</v>
      </c>
      <c r="BO86" t="s">
        <v>1212</v>
      </c>
      <c r="BP86" t="s">
        <v>53</v>
      </c>
      <c r="BQ86" t="s">
        <v>8799</v>
      </c>
      <c r="BR86" t="s">
        <v>8800</v>
      </c>
      <c r="BS86" t="s">
        <v>8067</v>
      </c>
      <c r="BT86" t="s">
        <v>8807</v>
      </c>
      <c r="BU86" t="s">
        <v>8047</v>
      </c>
      <c r="BV86" t="s">
        <v>1387</v>
      </c>
      <c r="BW86" t="s">
        <v>8801</v>
      </c>
      <c r="BX86" t="s">
        <v>1212</v>
      </c>
      <c r="BY86" t="s">
        <v>7998</v>
      </c>
      <c r="BZ86" t="s">
        <v>8802</v>
      </c>
      <c r="CA86" t="s">
        <v>8803</v>
      </c>
      <c r="CB86" t="s">
        <v>8001</v>
      </c>
      <c r="CC86"/>
      <c r="CD86"/>
      <c r="CE86"/>
      <c r="CF86"/>
      <c r="CG86"/>
      <c r="CH86"/>
      <c r="CI86"/>
      <c r="CJ86"/>
      <c r="CK86"/>
      <c r="CL86"/>
      <c r="CM86"/>
      <c r="CN86"/>
      <c r="CO86"/>
      <c r="CP86" t="s">
        <v>7994</v>
      </c>
      <c r="CQ86" t="s">
        <v>8808</v>
      </c>
      <c r="CR86" t="s">
        <v>8165</v>
      </c>
      <c r="CS86" s="4">
        <v>45636</v>
      </c>
      <c r="CT86" t="s">
        <v>8013</v>
      </c>
      <c r="CU86" t="s">
        <v>1462</v>
      </c>
      <c r="CV86"/>
      <c r="CW86"/>
      <c r="CX86"/>
      <c r="CY86"/>
      <c r="CZ86"/>
      <c r="DA86"/>
      <c r="DB86"/>
      <c r="DC86"/>
      <c r="DD86"/>
      <c r="DE86"/>
      <c r="DF86" t="s">
        <v>8014</v>
      </c>
      <c r="DG86" t="s">
        <v>8809</v>
      </c>
      <c r="DH86" s="159" t="str">
        <f t="shared" si="13"/>
        <v>山东</v>
      </c>
    </row>
    <row r="87" spans="1:16236">
      <c r="A87" t="str">
        <f t="shared" si="14"/>
        <v>1223430282024000229,2024-12-05</v>
      </c>
      <c r="B87" t="s">
        <v>1389</v>
      </c>
      <c r="C87" t="s">
        <v>1382</v>
      </c>
      <c r="D87" t="s">
        <v>1462</v>
      </c>
      <c r="E87" t="s">
        <v>1390</v>
      </c>
      <c r="F87" t="s">
        <v>8810</v>
      </c>
      <c r="G87" t="s">
        <v>8811</v>
      </c>
      <c r="H87" t="s">
        <v>8812</v>
      </c>
      <c r="I87" t="s">
        <v>7987</v>
      </c>
      <c r="J87" t="s">
        <v>454</v>
      </c>
      <c r="K87" t="s">
        <v>456</v>
      </c>
      <c r="L87" t="s">
        <v>7988</v>
      </c>
      <c r="M87" t="s">
        <v>8813</v>
      </c>
      <c r="N87" t="s">
        <v>1462</v>
      </c>
      <c r="O87" t="s">
        <v>1462</v>
      </c>
      <c r="P87" t="s">
        <v>8814</v>
      </c>
      <c r="Q87" t="s">
        <v>1462</v>
      </c>
      <c r="R87" t="s">
        <v>8815</v>
      </c>
      <c r="S87"/>
      <c r="T87" t="s">
        <v>7994</v>
      </c>
      <c r="U87" t="s">
        <v>1053</v>
      </c>
      <c r="V87" t="s">
        <v>1053</v>
      </c>
      <c r="W87" t="s">
        <v>53</v>
      </c>
      <c r="X87" t="s">
        <v>1462</v>
      </c>
      <c r="Y87" t="s">
        <v>1462</v>
      </c>
      <c r="Z87"/>
      <c r="AA87"/>
      <c r="AB87" t="s">
        <v>1391</v>
      </c>
      <c r="AC87" t="s">
        <v>8816</v>
      </c>
      <c r="AD87" t="s">
        <v>8817</v>
      </c>
      <c r="AE87" t="s">
        <v>7998</v>
      </c>
      <c r="AF87" t="s">
        <v>8175</v>
      </c>
      <c r="AG87" t="s">
        <v>8818</v>
      </c>
      <c r="AH87" t="s">
        <v>8040</v>
      </c>
      <c r="AI87" t="s">
        <v>8002</v>
      </c>
      <c r="AJ87" t="s">
        <v>8819</v>
      </c>
      <c r="AK87" t="s">
        <v>8820</v>
      </c>
      <c r="AL87" t="s">
        <v>8005</v>
      </c>
      <c r="AM87" t="s">
        <v>8006</v>
      </c>
      <c r="AN87" t="s">
        <v>7998</v>
      </c>
      <c r="AO87" t="s">
        <v>8074</v>
      </c>
      <c r="AP87"/>
      <c r="AQ87" t="s">
        <v>8821</v>
      </c>
      <c r="AR87" t="s">
        <v>1389</v>
      </c>
      <c r="AS87" s="4">
        <v>45631</v>
      </c>
      <c r="AT87" t="s">
        <v>1462</v>
      </c>
      <c r="AU87" t="s">
        <v>1390</v>
      </c>
      <c r="AV87" t="s">
        <v>8810</v>
      </c>
      <c r="AW87" t="s">
        <v>8811</v>
      </c>
      <c r="AX87" t="s">
        <v>8812</v>
      </c>
      <c r="AY87" t="s">
        <v>7987</v>
      </c>
      <c r="AZ87" t="s">
        <v>454</v>
      </c>
      <c r="BA87" t="s">
        <v>456</v>
      </c>
      <c r="BB87"/>
      <c r="BC87" t="s">
        <v>7988</v>
      </c>
      <c r="BD87" t="s">
        <v>8813</v>
      </c>
      <c r="BE87" t="s">
        <v>1462</v>
      </c>
      <c r="BF87" t="s">
        <v>8009</v>
      </c>
      <c r="BG87" t="s">
        <v>8700</v>
      </c>
      <c r="BH87" t="s">
        <v>8032</v>
      </c>
      <c r="BI87" t="s">
        <v>1462</v>
      </c>
      <c r="BJ87" t="s">
        <v>8814</v>
      </c>
      <c r="BK87" t="s">
        <v>1462</v>
      </c>
      <c r="BL87" t="s">
        <v>8815</v>
      </c>
      <c r="BM87"/>
      <c r="BN87" t="s">
        <v>1053</v>
      </c>
      <c r="BO87" t="s">
        <v>1053</v>
      </c>
      <c r="BP87" t="s">
        <v>53</v>
      </c>
      <c r="BQ87" t="s">
        <v>1462</v>
      </c>
      <c r="BR87" t="s">
        <v>1462</v>
      </c>
      <c r="BS87"/>
      <c r="BT87"/>
      <c r="BU87"/>
      <c r="BV87" t="s">
        <v>1391</v>
      </c>
      <c r="BW87" t="s">
        <v>8816</v>
      </c>
      <c r="BX87" t="s">
        <v>8817</v>
      </c>
      <c r="BY87" t="s">
        <v>7998</v>
      </c>
      <c r="BZ87" t="s">
        <v>8175</v>
      </c>
      <c r="CA87" t="s">
        <v>8818</v>
      </c>
      <c r="CB87" t="s">
        <v>8040</v>
      </c>
      <c r="CC87"/>
      <c r="CD87"/>
      <c r="CE87"/>
      <c r="CF87"/>
      <c r="CG87"/>
      <c r="CH87"/>
      <c r="CI87"/>
      <c r="CJ87"/>
      <c r="CK87"/>
      <c r="CL87"/>
      <c r="CM87"/>
      <c r="CN87"/>
      <c r="CO87"/>
      <c r="CP87" t="s">
        <v>7994</v>
      </c>
      <c r="CQ87" t="s">
        <v>8822</v>
      </c>
      <c r="CR87" t="s">
        <v>8823</v>
      </c>
      <c r="CS87" s="4">
        <v>45636</v>
      </c>
      <c r="CT87" t="s">
        <v>8013</v>
      </c>
      <c r="CU87" t="s">
        <v>1462</v>
      </c>
      <c r="CV87"/>
      <c r="CW87"/>
      <c r="CX87"/>
      <c r="CY87"/>
      <c r="CZ87"/>
      <c r="DA87"/>
      <c r="DB87"/>
      <c r="DC87"/>
      <c r="DD87"/>
      <c r="DE87"/>
      <c r="DF87" t="s">
        <v>8014</v>
      </c>
      <c r="DG87" t="s">
        <v>8824</v>
      </c>
      <c r="DH87" s="159" t="str">
        <f t="shared" si="13"/>
        <v>安徽</v>
      </c>
    </row>
    <row r="88" spans="1:16236">
      <c r="A88" t="str">
        <f t="shared" si="14"/>
        <v>1294425622024003467,2024-12-06</v>
      </c>
      <c r="B88" t="s">
        <v>1394</v>
      </c>
      <c r="C88" t="s">
        <v>1393</v>
      </c>
      <c r="D88" t="s">
        <v>1462</v>
      </c>
      <c r="E88" t="s">
        <v>1395</v>
      </c>
      <c r="F88" t="s">
        <v>8825</v>
      </c>
      <c r="G88" t="s">
        <v>8826</v>
      </c>
      <c r="H88" t="s">
        <v>8827</v>
      </c>
      <c r="I88" t="s">
        <v>7987</v>
      </c>
      <c r="J88" t="s">
        <v>69</v>
      </c>
      <c r="K88" t="s">
        <v>206</v>
      </c>
      <c r="L88" t="s">
        <v>8019</v>
      </c>
      <c r="M88" t="s">
        <v>8156</v>
      </c>
      <c r="N88" t="s">
        <v>8156</v>
      </c>
      <c r="O88" t="s">
        <v>8828</v>
      </c>
      <c r="P88" t="s">
        <v>1462</v>
      </c>
      <c r="Q88" t="s">
        <v>1462</v>
      </c>
      <c r="R88"/>
      <c r="S88" t="s">
        <v>8829</v>
      </c>
      <c r="T88" t="s">
        <v>7994</v>
      </c>
      <c r="U88" t="s">
        <v>1359</v>
      </c>
      <c r="V88" t="s">
        <v>1359</v>
      </c>
      <c r="W88" t="s">
        <v>53</v>
      </c>
      <c r="X88" t="s">
        <v>8830</v>
      </c>
      <c r="Y88" t="s">
        <v>1462</v>
      </c>
      <c r="Z88"/>
      <c r="AA88"/>
      <c r="AB88" t="s">
        <v>1396</v>
      </c>
      <c r="AC88" t="s">
        <v>1462</v>
      </c>
      <c r="AD88" t="s">
        <v>1359</v>
      </c>
      <c r="AE88" t="s">
        <v>7998</v>
      </c>
      <c r="AF88" t="s">
        <v>1462</v>
      </c>
      <c r="AG88" t="s">
        <v>8831</v>
      </c>
      <c r="AH88" t="s">
        <v>1462</v>
      </c>
      <c r="AI88" t="s">
        <v>8002</v>
      </c>
      <c r="AJ88" t="s">
        <v>1462</v>
      </c>
      <c r="AK88" t="s">
        <v>8832</v>
      </c>
      <c r="AL88" t="s">
        <v>8005</v>
      </c>
      <c r="AM88" t="s">
        <v>8006</v>
      </c>
      <c r="AN88" t="s">
        <v>7998</v>
      </c>
      <c r="AO88" t="s">
        <v>8029</v>
      </c>
      <c r="AP88"/>
      <c r="AQ88" t="s">
        <v>8833</v>
      </c>
      <c r="AR88" t="s">
        <v>1394</v>
      </c>
      <c r="AS88" s="4">
        <v>45632</v>
      </c>
      <c r="AT88" t="s">
        <v>1462</v>
      </c>
      <c r="AU88" t="s">
        <v>1395</v>
      </c>
      <c r="AV88" t="s">
        <v>8825</v>
      </c>
      <c r="AW88" t="s">
        <v>8826</v>
      </c>
      <c r="AX88" t="s">
        <v>8827</v>
      </c>
      <c r="AY88" t="s">
        <v>7987</v>
      </c>
      <c r="AZ88" t="s">
        <v>69</v>
      </c>
      <c r="BA88" t="s">
        <v>680</v>
      </c>
      <c r="BB88" t="s">
        <v>206</v>
      </c>
      <c r="BC88" t="s">
        <v>8019</v>
      </c>
      <c r="BD88" t="s">
        <v>8156</v>
      </c>
      <c r="BE88" t="s">
        <v>8156</v>
      </c>
      <c r="BF88" t="s">
        <v>8009</v>
      </c>
      <c r="BG88" t="s">
        <v>8010</v>
      </c>
      <c r="BH88" t="s">
        <v>8032</v>
      </c>
      <c r="BI88" t="s">
        <v>8828</v>
      </c>
      <c r="BJ88" t="s">
        <v>1462</v>
      </c>
      <c r="BK88" t="s">
        <v>1462</v>
      </c>
      <c r="BL88"/>
      <c r="BM88" t="s">
        <v>8829</v>
      </c>
      <c r="BN88" t="s">
        <v>1359</v>
      </c>
      <c r="BO88" t="s">
        <v>1359</v>
      </c>
      <c r="BP88" t="s">
        <v>53</v>
      </c>
      <c r="BQ88" t="s">
        <v>8830</v>
      </c>
      <c r="BR88" t="s">
        <v>1462</v>
      </c>
      <c r="BS88"/>
      <c r="BT88"/>
      <c r="BU88"/>
      <c r="BV88" t="s">
        <v>1396</v>
      </c>
      <c r="BW88" t="s">
        <v>1462</v>
      </c>
      <c r="BX88" t="s">
        <v>1359</v>
      </c>
      <c r="BY88" t="s">
        <v>7998</v>
      </c>
      <c r="BZ88" t="s">
        <v>1462</v>
      </c>
      <c r="CA88" t="s">
        <v>8831</v>
      </c>
      <c r="CB88" t="s">
        <v>1462</v>
      </c>
      <c r="CC88"/>
      <c r="CD88"/>
      <c r="CE88"/>
      <c r="CF88"/>
      <c r="CG88"/>
      <c r="CH88"/>
      <c r="CI88"/>
      <c r="CJ88"/>
      <c r="CK88"/>
      <c r="CL88"/>
      <c r="CM88"/>
      <c r="CN88"/>
      <c r="CO88"/>
      <c r="CP88" t="s">
        <v>7994</v>
      </c>
      <c r="CQ88" t="s">
        <v>8834</v>
      </c>
      <c r="CR88" t="s">
        <v>8835</v>
      </c>
      <c r="CS88" s="4">
        <v>45636</v>
      </c>
      <c r="CT88" t="s">
        <v>8013</v>
      </c>
      <c r="CU88" t="s">
        <v>1462</v>
      </c>
      <c r="CV88"/>
      <c r="CW88"/>
      <c r="CX88"/>
      <c r="CY88"/>
      <c r="CZ88"/>
      <c r="DA88"/>
      <c r="DB88"/>
      <c r="DC88"/>
      <c r="DD88"/>
      <c r="DE88"/>
      <c r="DF88" t="s">
        <v>8014</v>
      </c>
      <c r="DG88" t="s">
        <v>8836</v>
      </c>
      <c r="DH88" s="159" t="str">
        <f t="shared" si="13"/>
        <v>广东</v>
      </c>
    </row>
    <row r="89" spans="1:16236">
      <c r="A89" t="str">
        <f t="shared" si="14"/>
        <v>1294425622024003464,2024-12-06</v>
      </c>
      <c r="B89" t="s">
        <v>1398</v>
      </c>
      <c r="C89" t="s">
        <v>1393</v>
      </c>
      <c r="D89" t="s">
        <v>1462</v>
      </c>
      <c r="E89" t="s">
        <v>1395</v>
      </c>
      <c r="F89" t="s">
        <v>8825</v>
      </c>
      <c r="G89" t="s">
        <v>8826</v>
      </c>
      <c r="H89" t="s">
        <v>8827</v>
      </c>
      <c r="I89" t="s">
        <v>7987</v>
      </c>
      <c r="J89" t="s">
        <v>69</v>
      </c>
      <c r="K89" t="s">
        <v>206</v>
      </c>
      <c r="L89" t="s">
        <v>8019</v>
      </c>
      <c r="M89" t="s">
        <v>8156</v>
      </c>
      <c r="N89" t="s">
        <v>8156</v>
      </c>
      <c r="O89" t="s">
        <v>8828</v>
      </c>
      <c r="P89" t="s">
        <v>1462</v>
      </c>
      <c r="Q89" t="s">
        <v>1462</v>
      </c>
      <c r="R89"/>
      <c r="S89" t="s">
        <v>8837</v>
      </c>
      <c r="T89" t="s">
        <v>7994</v>
      </c>
      <c r="U89" t="s">
        <v>8838</v>
      </c>
      <c r="V89" t="s">
        <v>8838</v>
      </c>
      <c r="W89" t="s">
        <v>53</v>
      </c>
      <c r="X89" t="s">
        <v>8830</v>
      </c>
      <c r="Y89" t="s">
        <v>1462</v>
      </c>
      <c r="Z89"/>
      <c r="AA89"/>
      <c r="AB89" t="s">
        <v>1399</v>
      </c>
      <c r="AC89" t="s">
        <v>8839</v>
      </c>
      <c r="AD89" t="s">
        <v>8838</v>
      </c>
      <c r="AE89" t="s">
        <v>7998</v>
      </c>
      <c r="AF89" t="s">
        <v>1462</v>
      </c>
      <c r="AG89" t="s">
        <v>8840</v>
      </c>
      <c r="AH89" t="s">
        <v>1462</v>
      </c>
      <c r="AI89" t="s">
        <v>8002</v>
      </c>
      <c r="AJ89" t="s">
        <v>1462</v>
      </c>
      <c r="AK89" t="s">
        <v>8841</v>
      </c>
      <c r="AL89" t="s">
        <v>8005</v>
      </c>
      <c r="AM89" t="s">
        <v>8006</v>
      </c>
      <c r="AN89" t="s">
        <v>7998</v>
      </c>
      <c r="AO89" t="s">
        <v>8029</v>
      </c>
      <c r="AP89"/>
      <c r="AQ89" t="s">
        <v>8833</v>
      </c>
      <c r="AR89" t="s">
        <v>1398</v>
      </c>
      <c r="AS89" s="4">
        <v>45632</v>
      </c>
      <c r="AT89" t="s">
        <v>1462</v>
      </c>
      <c r="AU89" t="s">
        <v>1395</v>
      </c>
      <c r="AV89" t="s">
        <v>8825</v>
      </c>
      <c r="AW89" t="s">
        <v>8826</v>
      </c>
      <c r="AX89" t="s">
        <v>8827</v>
      </c>
      <c r="AY89" t="s">
        <v>7987</v>
      </c>
      <c r="AZ89" t="s">
        <v>69</v>
      </c>
      <c r="BA89" t="s">
        <v>680</v>
      </c>
      <c r="BB89" t="s">
        <v>206</v>
      </c>
      <c r="BC89" t="s">
        <v>8019</v>
      </c>
      <c r="BD89" t="s">
        <v>8156</v>
      </c>
      <c r="BE89" t="s">
        <v>8156</v>
      </c>
      <c r="BF89" t="s">
        <v>8009</v>
      </c>
      <c r="BG89" t="s">
        <v>8010</v>
      </c>
      <c r="BH89" t="s">
        <v>8032</v>
      </c>
      <c r="BI89" t="s">
        <v>8828</v>
      </c>
      <c r="BJ89" t="s">
        <v>1462</v>
      </c>
      <c r="BK89" t="s">
        <v>1462</v>
      </c>
      <c r="BL89"/>
      <c r="BM89" t="s">
        <v>8837</v>
      </c>
      <c r="BN89" t="s">
        <v>8838</v>
      </c>
      <c r="BO89" t="s">
        <v>8838</v>
      </c>
      <c r="BP89" t="s">
        <v>53</v>
      </c>
      <c r="BQ89" t="s">
        <v>8830</v>
      </c>
      <c r="BR89" t="s">
        <v>1462</v>
      </c>
      <c r="BS89"/>
      <c r="BT89"/>
      <c r="BU89"/>
      <c r="BV89" t="s">
        <v>1399</v>
      </c>
      <c r="BW89" t="s">
        <v>8839</v>
      </c>
      <c r="BX89" t="s">
        <v>8838</v>
      </c>
      <c r="BY89" t="s">
        <v>7998</v>
      </c>
      <c r="BZ89" t="s">
        <v>1462</v>
      </c>
      <c r="CA89" t="s">
        <v>8840</v>
      </c>
      <c r="CB89" t="s">
        <v>1462</v>
      </c>
      <c r="CC89"/>
      <c r="CD89"/>
      <c r="CE89"/>
      <c r="CF89"/>
      <c r="CG89"/>
      <c r="CH89"/>
      <c r="CI89"/>
      <c r="CJ89"/>
      <c r="CK89"/>
      <c r="CL89"/>
      <c r="CM89"/>
      <c r="CN89"/>
      <c r="CO89"/>
      <c r="CP89" t="s">
        <v>7994</v>
      </c>
      <c r="CQ89" t="s">
        <v>8834</v>
      </c>
      <c r="CR89" t="s">
        <v>8835</v>
      </c>
      <c r="CS89" s="4">
        <v>45636</v>
      </c>
      <c r="CT89" t="s">
        <v>8013</v>
      </c>
      <c r="CU89" t="s">
        <v>1462</v>
      </c>
      <c r="CV89"/>
      <c r="CW89"/>
      <c r="CX89"/>
      <c r="CY89"/>
      <c r="CZ89"/>
      <c r="DA89"/>
      <c r="DB89"/>
      <c r="DC89"/>
      <c r="DD89"/>
      <c r="DE89"/>
      <c r="DF89" t="s">
        <v>8014</v>
      </c>
      <c r="DG89" t="s">
        <v>8836</v>
      </c>
      <c r="DH89" s="159" t="str">
        <f t="shared" si="13"/>
        <v>广东</v>
      </c>
    </row>
    <row r="90" spans="1:16236">
      <c r="A90" t="str">
        <f t="shared" si="14"/>
        <v>1294425622024003462,2024-12-06</v>
      </c>
      <c r="B90" t="s">
        <v>1410</v>
      </c>
      <c r="C90" t="s">
        <v>1393</v>
      </c>
      <c r="D90" t="s">
        <v>1462</v>
      </c>
      <c r="E90" t="s">
        <v>1395</v>
      </c>
      <c r="F90" t="s">
        <v>8825</v>
      </c>
      <c r="G90" t="s">
        <v>8826</v>
      </c>
      <c r="H90" t="s">
        <v>8827</v>
      </c>
      <c r="I90" t="s">
        <v>7987</v>
      </c>
      <c r="J90" t="s">
        <v>69</v>
      </c>
      <c r="K90" t="s">
        <v>206</v>
      </c>
      <c r="L90" t="s">
        <v>8019</v>
      </c>
      <c r="M90" t="s">
        <v>8156</v>
      </c>
      <c r="N90" t="s">
        <v>8156</v>
      </c>
      <c r="O90" t="s">
        <v>8828</v>
      </c>
      <c r="P90" t="s">
        <v>1462</v>
      </c>
      <c r="Q90" t="s">
        <v>1462</v>
      </c>
      <c r="R90"/>
      <c r="S90" t="s">
        <v>8842</v>
      </c>
      <c r="T90" t="s">
        <v>7994</v>
      </c>
      <c r="U90" t="s">
        <v>8843</v>
      </c>
      <c r="V90" t="s">
        <v>8843</v>
      </c>
      <c r="W90" t="s">
        <v>53</v>
      </c>
      <c r="X90" t="s">
        <v>1462</v>
      </c>
      <c r="Y90" t="s">
        <v>1462</v>
      </c>
      <c r="Z90"/>
      <c r="AA90"/>
      <c r="AB90" t="s">
        <v>1411</v>
      </c>
      <c r="AC90" t="s">
        <v>8844</v>
      </c>
      <c r="AD90" t="s">
        <v>8843</v>
      </c>
      <c r="AE90" t="s">
        <v>7998</v>
      </c>
      <c r="AF90" t="s">
        <v>1462</v>
      </c>
      <c r="AG90" t="s">
        <v>8845</v>
      </c>
      <c r="AH90" t="s">
        <v>1462</v>
      </c>
      <c r="AI90" t="s">
        <v>8002</v>
      </c>
      <c r="AJ90" t="s">
        <v>8846</v>
      </c>
      <c r="AK90" t="s">
        <v>8847</v>
      </c>
      <c r="AL90" t="s">
        <v>8005</v>
      </c>
      <c r="AM90" t="s">
        <v>8006</v>
      </c>
      <c r="AN90" t="s">
        <v>7998</v>
      </c>
      <c r="AO90" t="s">
        <v>8029</v>
      </c>
      <c r="AP90"/>
      <c r="AQ90" t="s">
        <v>8833</v>
      </c>
      <c r="AR90" t="s">
        <v>1410</v>
      </c>
      <c r="AS90" s="4">
        <v>45632</v>
      </c>
      <c r="AT90" t="s">
        <v>1462</v>
      </c>
      <c r="AU90" t="s">
        <v>1395</v>
      </c>
      <c r="AV90" t="s">
        <v>8825</v>
      </c>
      <c r="AW90" t="s">
        <v>8826</v>
      </c>
      <c r="AX90" t="s">
        <v>8827</v>
      </c>
      <c r="AY90" t="s">
        <v>7987</v>
      </c>
      <c r="AZ90" t="s">
        <v>69</v>
      </c>
      <c r="BA90" t="s">
        <v>680</v>
      </c>
      <c r="BB90" t="s">
        <v>206</v>
      </c>
      <c r="BC90" t="s">
        <v>8019</v>
      </c>
      <c r="BD90" t="s">
        <v>8156</v>
      </c>
      <c r="BE90" t="s">
        <v>8156</v>
      </c>
      <c r="BF90" t="s">
        <v>8009</v>
      </c>
      <c r="BG90" t="s">
        <v>8010</v>
      </c>
      <c r="BH90" t="s">
        <v>8032</v>
      </c>
      <c r="BI90" t="s">
        <v>8828</v>
      </c>
      <c r="BJ90" t="s">
        <v>1462</v>
      </c>
      <c r="BK90" t="s">
        <v>1462</v>
      </c>
      <c r="BL90"/>
      <c r="BM90" t="s">
        <v>8842</v>
      </c>
      <c r="BN90" t="s">
        <v>8843</v>
      </c>
      <c r="BO90" t="s">
        <v>8843</v>
      </c>
      <c r="BP90" t="s">
        <v>53</v>
      </c>
      <c r="BQ90" t="s">
        <v>1462</v>
      </c>
      <c r="BR90" t="s">
        <v>1462</v>
      </c>
      <c r="BS90"/>
      <c r="BT90"/>
      <c r="BU90"/>
      <c r="BV90" t="s">
        <v>1411</v>
      </c>
      <c r="BW90" t="s">
        <v>8844</v>
      </c>
      <c r="BX90" t="s">
        <v>8843</v>
      </c>
      <c r="BY90" t="s">
        <v>7998</v>
      </c>
      <c r="BZ90" t="s">
        <v>1462</v>
      </c>
      <c r="CA90" t="s">
        <v>8845</v>
      </c>
      <c r="CB90" t="s">
        <v>1462</v>
      </c>
      <c r="CC90"/>
      <c r="CD90"/>
      <c r="CE90"/>
      <c r="CF90"/>
      <c r="CG90"/>
      <c r="CH90"/>
      <c r="CI90"/>
      <c r="CJ90"/>
      <c r="CK90"/>
      <c r="CL90"/>
      <c r="CM90"/>
      <c r="CN90"/>
      <c r="CO90"/>
      <c r="CP90" t="s">
        <v>7994</v>
      </c>
      <c r="CQ90" t="s">
        <v>8834</v>
      </c>
      <c r="CR90" t="s">
        <v>8835</v>
      </c>
      <c r="CS90" s="4">
        <v>45637</v>
      </c>
      <c r="CT90" t="s">
        <v>8013</v>
      </c>
      <c r="CU90" t="s">
        <v>1462</v>
      </c>
      <c r="CV90"/>
      <c r="CW90"/>
      <c r="CX90"/>
      <c r="CY90"/>
      <c r="CZ90"/>
      <c r="DA90"/>
      <c r="DB90"/>
      <c r="DC90"/>
      <c r="DD90"/>
      <c r="DE90"/>
      <c r="DF90" t="s">
        <v>8014</v>
      </c>
      <c r="DG90" t="s">
        <v>8836</v>
      </c>
      <c r="DH90" s="159" t="str">
        <f t="shared" si="13"/>
        <v>广东</v>
      </c>
    </row>
    <row r="91" spans="1:16236">
      <c r="A91" t="str">
        <f t="shared" si="14"/>
        <v>1162113042024000407,2024-12-09</v>
      </c>
      <c r="B91" t="s">
        <v>1414</v>
      </c>
      <c r="C91" t="s">
        <v>1413</v>
      </c>
      <c r="D91" t="s">
        <v>1462</v>
      </c>
      <c r="E91" t="s">
        <v>1415</v>
      </c>
      <c r="F91" t="s">
        <v>8848</v>
      </c>
      <c r="G91" t="s">
        <v>8849</v>
      </c>
      <c r="H91" t="s">
        <v>8850</v>
      </c>
      <c r="I91" t="s">
        <v>7987</v>
      </c>
      <c r="J91" t="s">
        <v>61</v>
      </c>
      <c r="K91" t="s">
        <v>63</v>
      </c>
      <c r="L91" t="s">
        <v>8019</v>
      </c>
      <c r="M91" t="s">
        <v>8020</v>
      </c>
      <c r="N91" t="s">
        <v>8071</v>
      </c>
      <c r="O91" t="s">
        <v>8071</v>
      </c>
      <c r="P91" t="s">
        <v>8851</v>
      </c>
      <c r="Q91" t="s">
        <v>8071</v>
      </c>
      <c r="R91" t="s">
        <v>8852</v>
      </c>
      <c r="S91"/>
      <c r="T91" t="s">
        <v>7994</v>
      </c>
      <c r="U91" t="s">
        <v>1150</v>
      </c>
      <c r="V91" t="s">
        <v>1150</v>
      </c>
      <c r="W91" t="s">
        <v>53</v>
      </c>
      <c r="X91" t="s">
        <v>8853</v>
      </c>
      <c r="Y91" t="s">
        <v>8854</v>
      </c>
      <c r="Z91" t="s">
        <v>8067</v>
      </c>
      <c r="AA91" t="s">
        <v>8047</v>
      </c>
      <c r="AB91" t="s">
        <v>1416</v>
      </c>
      <c r="AC91" t="s">
        <v>8855</v>
      </c>
      <c r="AD91" t="s">
        <v>1150</v>
      </c>
      <c r="AE91" t="s">
        <v>7998</v>
      </c>
      <c r="AF91" t="s">
        <v>8856</v>
      </c>
      <c r="AG91" t="s">
        <v>8857</v>
      </c>
      <c r="AH91" t="s">
        <v>8001</v>
      </c>
      <c r="AI91" t="s">
        <v>8002</v>
      </c>
      <c r="AJ91" t="s">
        <v>8858</v>
      </c>
      <c r="AK91" t="s">
        <v>8859</v>
      </c>
      <c r="AL91" t="s">
        <v>8005</v>
      </c>
      <c r="AM91" t="s">
        <v>8006</v>
      </c>
      <c r="AN91" t="s">
        <v>7998</v>
      </c>
      <c r="AO91" t="s">
        <v>8074</v>
      </c>
      <c r="AP91"/>
      <c r="AQ91" t="s">
        <v>8860</v>
      </c>
      <c r="AR91" t="s">
        <v>1414</v>
      </c>
      <c r="AS91" s="4">
        <v>45635</v>
      </c>
      <c r="AT91" t="s">
        <v>1462</v>
      </c>
      <c r="AU91" t="s">
        <v>1415</v>
      </c>
      <c r="AV91" t="s">
        <v>8848</v>
      </c>
      <c r="AW91" t="s">
        <v>8849</v>
      </c>
      <c r="AX91" t="s">
        <v>8850</v>
      </c>
      <c r="AY91" t="s">
        <v>7987</v>
      </c>
      <c r="AZ91" t="s">
        <v>61</v>
      </c>
      <c r="BA91" t="s">
        <v>683</v>
      </c>
      <c r="BB91" t="s">
        <v>63</v>
      </c>
      <c r="BC91" t="s">
        <v>8019</v>
      </c>
      <c r="BD91" t="s">
        <v>8020</v>
      </c>
      <c r="BE91" t="s">
        <v>8071</v>
      </c>
      <c r="BF91" t="s">
        <v>8009</v>
      </c>
      <c r="BG91" t="s">
        <v>8031</v>
      </c>
      <c r="BH91" t="s">
        <v>8032</v>
      </c>
      <c r="BI91" t="s">
        <v>8071</v>
      </c>
      <c r="BJ91" t="s">
        <v>8851</v>
      </c>
      <c r="BK91" t="s">
        <v>8071</v>
      </c>
      <c r="BL91" t="s">
        <v>8852</v>
      </c>
      <c r="BM91"/>
      <c r="BN91" t="s">
        <v>1150</v>
      </c>
      <c r="BO91" t="s">
        <v>1150</v>
      </c>
      <c r="BP91" t="s">
        <v>53</v>
      </c>
      <c r="BQ91" t="s">
        <v>8853</v>
      </c>
      <c r="BR91" t="s">
        <v>8854</v>
      </c>
      <c r="BS91" t="s">
        <v>8067</v>
      </c>
      <c r="BT91" t="s">
        <v>8861</v>
      </c>
      <c r="BU91" t="s">
        <v>8047</v>
      </c>
      <c r="BV91" t="s">
        <v>1416</v>
      </c>
      <c r="BW91" t="s">
        <v>8855</v>
      </c>
      <c r="BX91" t="s">
        <v>1150</v>
      </c>
      <c r="BY91" t="s">
        <v>7998</v>
      </c>
      <c r="BZ91" t="s">
        <v>8856</v>
      </c>
      <c r="CA91" t="s">
        <v>8857</v>
      </c>
      <c r="CB91" t="s">
        <v>8001</v>
      </c>
      <c r="CC91"/>
      <c r="CD91"/>
      <c r="CE91"/>
      <c r="CF91"/>
      <c r="CG91"/>
      <c r="CH91"/>
      <c r="CI91"/>
      <c r="CJ91"/>
      <c r="CK91"/>
      <c r="CL91"/>
      <c r="CM91"/>
      <c r="CN91"/>
      <c r="CO91"/>
      <c r="CP91" t="s">
        <v>7994</v>
      </c>
      <c r="CQ91" t="s">
        <v>8862</v>
      </c>
      <c r="CR91" t="s">
        <v>8863</v>
      </c>
      <c r="CS91" s="4">
        <v>45637</v>
      </c>
      <c r="CT91" t="s">
        <v>8013</v>
      </c>
      <c r="CU91" t="s">
        <v>1462</v>
      </c>
      <c r="CV91"/>
      <c r="CW91"/>
      <c r="CX91"/>
      <c r="CY91"/>
      <c r="CZ91"/>
      <c r="DA91"/>
      <c r="DB91"/>
      <c r="DC91"/>
      <c r="DD91"/>
      <c r="DE91"/>
      <c r="DF91" t="s">
        <v>8014</v>
      </c>
      <c r="DG91" t="s">
        <v>8864</v>
      </c>
      <c r="DH91" s="159" t="str">
        <f t="shared" si="13"/>
        <v>辽宁</v>
      </c>
    </row>
    <row r="92" spans="1:16236">
      <c r="A92" t="str">
        <f t="shared" ref="A92:A94" si="15">_xlfn.CONCAT(B92, ",", C92)</f>
        <v>1162101062024000449,2024-12-11</v>
      </c>
      <c r="B92" t="s">
        <v>1429</v>
      </c>
      <c r="C92" t="s">
        <v>1428</v>
      </c>
      <c r="D92" t="s">
        <v>1462</v>
      </c>
      <c r="E92" t="s">
        <v>1301</v>
      </c>
      <c r="F92" t="s">
        <v>8762</v>
      </c>
      <c r="G92" t="s">
        <v>8763</v>
      </c>
      <c r="H92" t="s">
        <v>8764</v>
      </c>
      <c r="I92" t="s">
        <v>7987</v>
      </c>
      <c r="J92" t="s">
        <v>61</v>
      </c>
      <c r="K92" t="s">
        <v>210</v>
      </c>
      <c r="L92" t="s">
        <v>8019</v>
      </c>
      <c r="M92" t="s">
        <v>8020</v>
      </c>
      <c r="N92" t="s">
        <v>1462</v>
      </c>
      <c r="O92" t="s">
        <v>1462</v>
      </c>
      <c r="P92" t="s">
        <v>8865</v>
      </c>
      <c r="Q92" t="s">
        <v>1462</v>
      </c>
      <c r="R92" t="s">
        <v>8866</v>
      </c>
      <c r="S92"/>
      <c r="T92" t="s">
        <v>7994</v>
      </c>
      <c r="U92" t="s">
        <v>1382</v>
      </c>
      <c r="V92" t="s">
        <v>1382</v>
      </c>
      <c r="W92" t="s">
        <v>53</v>
      </c>
      <c r="X92" t="s">
        <v>8001</v>
      </c>
      <c r="Y92" t="s">
        <v>1462</v>
      </c>
      <c r="Z92"/>
      <c r="AA92"/>
      <c r="AB92" t="s">
        <v>1430</v>
      </c>
      <c r="AC92" t="s">
        <v>8867</v>
      </c>
      <c r="AD92" t="s">
        <v>1382</v>
      </c>
      <c r="AE92" t="s">
        <v>7998</v>
      </c>
      <c r="AF92" t="s">
        <v>1462</v>
      </c>
      <c r="AG92" t="s">
        <v>8868</v>
      </c>
      <c r="AH92" t="s">
        <v>1462</v>
      </c>
      <c r="AI92" t="s">
        <v>8026</v>
      </c>
      <c r="AJ92" t="s">
        <v>8869</v>
      </c>
      <c r="AK92" t="s">
        <v>8870</v>
      </c>
      <c r="AL92" t="s">
        <v>8005</v>
      </c>
      <c r="AM92" t="s">
        <v>8006</v>
      </c>
      <c r="AN92" t="s">
        <v>7998</v>
      </c>
      <c r="AO92" t="s">
        <v>8007</v>
      </c>
      <c r="AP92"/>
      <c r="AQ92" t="s">
        <v>8772</v>
      </c>
      <c r="AR92" t="s">
        <v>1429</v>
      </c>
      <c r="AS92" s="4">
        <v>45637</v>
      </c>
      <c r="AT92" t="s">
        <v>1462</v>
      </c>
      <c r="AU92" t="s">
        <v>1301</v>
      </c>
      <c r="AV92" t="s">
        <v>8762</v>
      </c>
      <c r="AW92" t="s">
        <v>8763</v>
      </c>
      <c r="AX92" t="s">
        <v>8764</v>
      </c>
      <c r="AY92" t="s">
        <v>7987</v>
      </c>
      <c r="AZ92" t="s">
        <v>61</v>
      </c>
      <c r="BA92" t="s">
        <v>683</v>
      </c>
      <c r="BB92" t="s">
        <v>210</v>
      </c>
      <c r="BC92" t="s">
        <v>8019</v>
      </c>
      <c r="BD92" t="s">
        <v>8020</v>
      </c>
      <c r="BE92" t="s">
        <v>1462</v>
      </c>
      <c r="BF92" t="s">
        <v>8009</v>
      </c>
      <c r="BG92" t="s">
        <v>8031</v>
      </c>
      <c r="BH92" t="s">
        <v>8032</v>
      </c>
      <c r="BI92" t="s">
        <v>1462</v>
      </c>
      <c r="BJ92" t="s">
        <v>8865</v>
      </c>
      <c r="BK92" t="s">
        <v>1462</v>
      </c>
      <c r="BL92" t="s">
        <v>8866</v>
      </c>
      <c r="BM92"/>
      <c r="BN92" t="s">
        <v>1382</v>
      </c>
      <c r="BO92" t="s">
        <v>1382</v>
      </c>
      <c r="BP92" t="s">
        <v>53</v>
      </c>
      <c r="BQ92" t="s">
        <v>8001</v>
      </c>
      <c r="BR92" t="s">
        <v>1462</v>
      </c>
      <c r="BS92"/>
      <c r="BT92"/>
      <c r="BU92"/>
      <c r="BV92" t="s">
        <v>1430</v>
      </c>
      <c r="BW92" t="s">
        <v>8867</v>
      </c>
      <c r="BX92" t="s">
        <v>1382</v>
      </c>
      <c r="BY92" t="s">
        <v>7998</v>
      </c>
      <c r="BZ92" t="s">
        <v>1462</v>
      </c>
      <c r="CA92" t="s">
        <v>8868</v>
      </c>
      <c r="CB92" t="s">
        <v>1462</v>
      </c>
      <c r="CC92"/>
      <c r="CD92"/>
      <c r="CE92"/>
      <c r="CF92"/>
      <c r="CG92"/>
      <c r="CH92"/>
      <c r="CI92"/>
      <c r="CJ92"/>
      <c r="CK92"/>
      <c r="CL92"/>
      <c r="CM92"/>
      <c r="CN92"/>
      <c r="CO92"/>
      <c r="CP92" t="s">
        <v>7994</v>
      </c>
      <c r="CQ92" t="s">
        <v>8135</v>
      </c>
      <c r="CR92" t="s">
        <v>8136</v>
      </c>
      <c r="CS92" s="4">
        <v>45638</v>
      </c>
      <c r="CT92" t="s">
        <v>8013</v>
      </c>
      <c r="CU92" t="s">
        <v>1462</v>
      </c>
      <c r="CV92"/>
      <c r="CW92"/>
      <c r="CX92"/>
      <c r="CY92"/>
      <c r="CZ92"/>
      <c r="DA92"/>
      <c r="DB92"/>
      <c r="DC92"/>
      <c r="DD92"/>
      <c r="DE92"/>
      <c r="DF92" t="s">
        <v>8014</v>
      </c>
      <c r="DG92" t="s">
        <v>8773</v>
      </c>
      <c r="DH92" s="159" t="str">
        <f t="shared" ref="DH92:DH97" si="16">IF(AND(ISERROR(FIND("内蒙古",DG92)),ISERROR(FIND("新疆",DG92))),IF(ISERROR(FIND("省",DG92)),LEFT(DG92,FIND("市",DG92)-1), LEFT(DG92,FIND("省",DG92)-1)),IF(ISERROR(FIND("内蒙古",DG92)),"新疆","内蒙古"))</f>
        <v>辽宁</v>
      </c>
    </row>
    <row r="93" spans="1:16236">
      <c r="A93" t="str">
        <f t="shared" si="15"/>
        <v>1223430282024000239,2024-12-12</v>
      </c>
      <c r="B93" t="s">
        <v>1442</v>
      </c>
      <c r="C93" t="s">
        <v>1441</v>
      </c>
      <c r="D93" t="s">
        <v>1462</v>
      </c>
      <c r="E93" t="s">
        <v>1390</v>
      </c>
      <c r="F93" t="s">
        <v>8810</v>
      </c>
      <c r="G93" t="s">
        <v>8811</v>
      </c>
      <c r="H93" t="s">
        <v>8812</v>
      </c>
      <c r="I93" t="s">
        <v>7987</v>
      </c>
      <c r="J93" t="s">
        <v>454</v>
      </c>
      <c r="K93" t="s">
        <v>456</v>
      </c>
      <c r="L93" t="s">
        <v>7988</v>
      </c>
      <c r="M93" t="s">
        <v>8813</v>
      </c>
      <c r="N93" t="s">
        <v>1462</v>
      </c>
      <c r="O93" t="s">
        <v>1462</v>
      </c>
      <c r="P93" t="s">
        <v>8814</v>
      </c>
      <c r="Q93" t="s">
        <v>1462</v>
      </c>
      <c r="R93"/>
      <c r="S93"/>
      <c r="T93" t="s">
        <v>7994</v>
      </c>
      <c r="U93" t="s">
        <v>1413</v>
      </c>
      <c r="V93" t="s">
        <v>1413</v>
      </c>
      <c r="W93" t="s">
        <v>53</v>
      </c>
      <c r="X93" t="s">
        <v>1462</v>
      </c>
      <c r="Y93" t="s">
        <v>1462</v>
      </c>
      <c r="Z93"/>
      <c r="AA93"/>
      <c r="AB93" t="s">
        <v>1443</v>
      </c>
      <c r="AC93" t="s">
        <v>8871</v>
      </c>
      <c r="AD93" t="s">
        <v>8817</v>
      </c>
      <c r="AE93" t="s">
        <v>7998</v>
      </c>
      <c r="AF93" t="s">
        <v>8175</v>
      </c>
      <c r="AG93" t="s">
        <v>8872</v>
      </c>
      <c r="AH93" t="s">
        <v>8040</v>
      </c>
      <c r="AI93" t="s">
        <v>8002</v>
      </c>
      <c r="AJ93" t="s">
        <v>8873</v>
      </c>
      <c r="AK93" t="s">
        <v>8874</v>
      </c>
      <c r="AL93" t="s">
        <v>8005</v>
      </c>
      <c r="AM93" t="s">
        <v>8006</v>
      </c>
      <c r="AN93" t="s">
        <v>7998</v>
      </c>
      <c r="AO93" t="s">
        <v>8074</v>
      </c>
      <c r="AP93"/>
      <c r="AQ93" t="s">
        <v>8821</v>
      </c>
      <c r="AR93" t="s">
        <v>1442</v>
      </c>
      <c r="AS93" s="4">
        <v>45638</v>
      </c>
      <c r="AT93" t="s">
        <v>1462</v>
      </c>
      <c r="AU93" t="s">
        <v>1390</v>
      </c>
      <c r="AV93" t="s">
        <v>8810</v>
      </c>
      <c r="AW93" t="s">
        <v>8811</v>
      </c>
      <c r="AX93" t="s">
        <v>8812</v>
      </c>
      <c r="AY93" t="s">
        <v>7987</v>
      </c>
      <c r="AZ93" t="s">
        <v>454</v>
      </c>
      <c r="BA93" t="s">
        <v>456</v>
      </c>
      <c r="BB93"/>
      <c r="BC93" t="s">
        <v>7988</v>
      </c>
      <c r="BD93" t="s">
        <v>8813</v>
      </c>
      <c r="BE93" t="s">
        <v>1462</v>
      </c>
      <c r="BF93" t="s">
        <v>8009</v>
      </c>
      <c r="BG93" t="s">
        <v>8700</v>
      </c>
      <c r="BH93" t="s">
        <v>8032</v>
      </c>
      <c r="BI93" t="s">
        <v>1462</v>
      </c>
      <c r="BJ93" t="s">
        <v>8814</v>
      </c>
      <c r="BK93" t="s">
        <v>1462</v>
      </c>
      <c r="BL93"/>
      <c r="BM93"/>
      <c r="BN93" t="s">
        <v>1413</v>
      </c>
      <c r="BO93" t="s">
        <v>1413</v>
      </c>
      <c r="BP93" t="s">
        <v>53</v>
      </c>
      <c r="BQ93" t="s">
        <v>1462</v>
      </c>
      <c r="BR93" t="s">
        <v>1462</v>
      </c>
      <c r="BS93"/>
      <c r="BT93"/>
      <c r="BU93"/>
      <c r="BV93" t="s">
        <v>1443</v>
      </c>
      <c r="BW93" t="s">
        <v>8871</v>
      </c>
      <c r="BX93" t="s">
        <v>8817</v>
      </c>
      <c r="BY93" t="s">
        <v>7998</v>
      </c>
      <c r="BZ93" t="s">
        <v>8175</v>
      </c>
      <c r="CA93" t="s">
        <v>8872</v>
      </c>
      <c r="CB93" t="s">
        <v>8040</v>
      </c>
      <c r="CC93"/>
      <c r="CD93"/>
      <c r="CE93"/>
      <c r="CF93"/>
      <c r="CG93"/>
      <c r="CH93"/>
      <c r="CI93"/>
      <c r="CJ93"/>
      <c r="CK93"/>
      <c r="CL93"/>
      <c r="CM93"/>
      <c r="CN93"/>
      <c r="CO93"/>
      <c r="CP93" t="s">
        <v>7994</v>
      </c>
      <c r="CQ93" t="s">
        <v>8822</v>
      </c>
      <c r="CR93" t="s">
        <v>8823</v>
      </c>
      <c r="CS93" s="4">
        <v>45639</v>
      </c>
      <c r="CT93" t="s">
        <v>8013</v>
      </c>
      <c r="CU93" t="s">
        <v>1462</v>
      </c>
      <c r="CV93"/>
      <c r="CW93"/>
      <c r="CX93"/>
      <c r="CY93"/>
      <c r="CZ93"/>
      <c r="DA93"/>
      <c r="DB93"/>
      <c r="DC93"/>
      <c r="DD93"/>
      <c r="DE93"/>
      <c r="DF93" t="s">
        <v>8014</v>
      </c>
      <c r="DG93" t="s">
        <v>8824</v>
      </c>
      <c r="DH93" s="159" t="str">
        <f t="shared" si="16"/>
        <v>安徽</v>
      </c>
    </row>
    <row r="94" spans="1:16236">
      <c r="A94" t="str">
        <f t="shared" si="15"/>
        <v>1294425622024003463,2024-12-06</v>
      </c>
      <c r="B94" t="s">
        <v>1432</v>
      </c>
      <c r="C94" t="s">
        <v>1393</v>
      </c>
      <c r="D94" t="s">
        <v>1462</v>
      </c>
      <c r="E94" t="s">
        <v>1395</v>
      </c>
      <c r="F94" t="s">
        <v>8825</v>
      </c>
      <c r="G94" t="s">
        <v>8826</v>
      </c>
      <c r="H94" t="s">
        <v>8827</v>
      </c>
      <c r="I94" t="s">
        <v>7987</v>
      </c>
      <c r="J94" t="s">
        <v>69</v>
      </c>
      <c r="K94" t="s">
        <v>206</v>
      </c>
      <c r="L94" t="s">
        <v>8019</v>
      </c>
      <c r="M94" t="s">
        <v>8156</v>
      </c>
      <c r="N94" t="s">
        <v>8156</v>
      </c>
      <c r="O94" t="s">
        <v>8875</v>
      </c>
      <c r="P94" t="s">
        <v>1462</v>
      </c>
      <c r="Q94" t="s">
        <v>1462</v>
      </c>
      <c r="R94"/>
      <c r="S94" t="s">
        <v>8837</v>
      </c>
      <c r="T94" t="s">
        <v>7994</v>
      </c>
      <c r="U94" t="s">
        <v>8876</v>
      </c>
      <c r="V94" t="s">
        <v>8876</v>
      </c>
      <c r="W94" t="s">
        <v>53</v>
      </c>
      <c r="X94" t="s">
        <v>1433</v>
      </c>
      <c r="Y94" t="s">
        <v>1462</v>
      </c>
      <c r="Z94"/>
      <c r="AA94"/>
      <c r="AB94" t="s">
        <v>1433</v>
      </c>
      <c r="AC94" t="s">
        <v>1462</v>
      </c>
      <c r="AD94" t="s">
        <v>8876</v>
      </c>
      <c r="AE94" t="s">
        <v>7998</v>
      </c>
      <c r="AF94" t="s">
        <v>1462</v>
      </c>
      <c r="AG94" t="s">
        <v>1433</v>
      </c>
      <c r="AH94" t="s">
        <v>1462</v>
      </c>
      <c r="AI94" t="s">
        <v>8002</v>
      </c>
      <c r="AJ94" t="s">
        <v>1462</v>
      </c>
      <c r="AK94" t="s">
        <v>8877</v>
      </c>
      <c r="AL94" t="s">
        <v>8005</v>
      </c>
      <c r="AM94" t="s">
        <v>8006</v>
      </c>
      <c r="AN94" t="s">
        <v>7998</v>
      </c>
      <c r="AO94" t="s">
        <v>8029</v>
      </c>
      <c r="AP94"/>
      <c r="AQ94" t="s">
        <v>8833</v>
      </c>
      <c r="AR94" t="s">
        <v>1432</v>
      </c>
      <c r="AS94" s="4">
        <v>45632</v>
      </c>
      <c r="AT94" t="s">
        <v>1462</v>
      </c>
      <c r="AU94" t="s">
        <v>1395</v>
      </c>
      <c r="AV94" t="s">
        <v>8825</v>
      </c>
      <c r="AW94" t="s">
        <v>8826</v>
      </c>
      <c r="AX94" t="s">
        <v>8827</v>
      </c>
      <c r="AY94" t="s">
        <v>7987</v>
      </c>
      <c r="AZ94" t="s">
        <v>69</v>
      </c>
      <c r="BA94" t="s">
        <v>680</v>
      </c>
      <c r="BB94" t="s">
        <v>206</v>
      </c>
      <c r="BC94" t="s">
        <v>8019</v>
      </c>
      <c r="BD94" t="s">
        <v>8156</v>
      </c>
      <c r="BE94" t="s">
        <v>8156</v>
      </c>
      <c r="BF94" t="s">
        <v>8009</v>
      </c>
      <c r="BG94" t="s">
        <v>8010</v>
      </c>
      <c r="BH94" t="s">
        <v>8032</v>
      </c>
      <c r="BI94" t="s">
        <v>8875</v>
      </c>
      <c r="BJ94" t="s">
        <v>1462</v>
      </c>
      <c r="BK94" t="s">
        <v>1462</v>
      </c>
      <c r="BL94"/>
      <c r="BM94" t="s">
        <v>8837</v>
      </c>
      <c r="BN94" t="s">
        <v>8876</v>
      </c>
      <c r="BO94" t="s">
        <v>8876</v>
      </c>
      <c r="BP94" t="s">
        <v>53</v>
      </c>
      <c r="BQ94" t="s">
        <v>1433</v>
      </c>
      <c r="BR94" t="s">
        <v>1462</v>
      </c>
      <c r="BS94"/>
      <c r="BT94"/>
      <c r="BU94"/>
      <c r="BV94" t="s">
        <v>1433</v>
      </c>
      <c r="BW94" t="s">
        <v>1462</v>
      </c>
      <c r="BX94" t="s">
        <v>8876</v>
      </c>
      <c r="BY94" t="s">
        <v>7998</v>
      </c>
      <c r="BZ94" t="s">
        <v>1462</v>
      </c>
      <c r="CA94" t="s">
        <v>1433</v>
      </c>
      <c r="CB94" t="s">
        <v>1462</v>
      </c>
      <c r="CC94"/>
      <c r="CD94"/>
      <c r="CE94"/>
      <c r="CF94"/>
      <c r="CG94"/>
      <c r="CH94"/>
      <c r="CI94"/>
      <c r="CJ94"/>
      <c r="CK94"/>
      <c r="CL94"/>
      <c r="CM94"/>
      <c r="CN94"/>
      <c r="CO94"/>
      <c r="CP94" t="s">
        <v>7994</v>
      </c>
      <c r="CQ94" t="s">
        <v>8834</v>
      </c>
      <c r="CR94" t="s">
        <v>8835</v>
      </c>
      <c r="CS94" s="4">
        <v>45638</v>
      </c>
      <c r="CT94" t="s">
        <v>8013</v>
      </c>
      <c r="CU94" t="s">
        <v>1462</v>
      </c>
      <c r="CV94"/>
      <c r="CW94"/>
      <c r="CX94"/>
      <c r="CY94"/>
      <c r="CZ94"/>
      <c r="DA94"/>
      <c r="DB94"/>
      <c r="DC94"/>
      <c r="DD94"/>
      <c r="DE94"/>
      <c r="DF94" t="s">
        <v>8014</v>
      </c>
      <c r="DG94" t="s">
        <v>8836</v>
      </c>
      <c r="DH94" s="159" t="str">
        <f t="shared" si="16"/>
        <v>广东</v>
      </c>
    </row>
    <row r="95" spans="1:16236">
      <c r="A95" t="str">
        <f t="shared" ref="A95" si="17">_xlfn.CONCAT(B95, ",", C95)</f>
        <v>1294425622024003002,2024-12-11</v>
      </c>
      <c r="B95" t="s">
        <v>1445</v>
      </c>
      <c r="C95" t="s">
        <v>1428</v>
      </c>
      <c r="D95" t="s">
        <v>1462</v>
      </c>
      <c r="E95" t="s">
        <v>1446</v>
      </c>
      <c r="F95" t="s">
        <v>8878</v>
      </c>
      <c r="G95" t="s">
        <v>8879</v>
      </c>
      <c r="H95" t="s">
        <v>8880</v>
      </c>
      <c r="I95" t="s">
        <v>7987</v>
      </c>
      <c r="J95" t="s">
        <v>1447</v>
      </c>
      <c r="K95" t="s">
        <v>1448</v>
      </c>
      <c r="L95" t="s">
        <v>7988</v>
      </c>
      <c r="M95" t="s">
        <v>8881</v>
      </c>
      <c r="N95" t="s">
        <v>8882</v>
      </c>
      <c r="O95" t="s">
        <v>8883</v>
      </c>
      <c r="P95" t="s">
        <v>1462</v>
      </c>
      <c r="Q95" t="s">
        <v>1462</v>
      </c>
      <c r="R95" t="s">
        <v>8884</v>
      </c>
      <c r="S95" t="s">
        <v>8885</v>
      </c>
      <c r="T95" t="s">
        <v>7994</v>
      </c>
      <c r="U95" t="s">
        <v>524</v>
      </c>
      <c r="V95" t="s">
        <v>524</v>
      </c>
      <c r="W95" t="s">
        <v>53</v>
      </c>
      <c r="X95" t="s">
        <v>1462</v>
      </c>
      <c r="Y95" t="s">
        <v>1462</v>
      </c>
      <c r="Z95"/>
      <c r="AA95"/>
      <c r="AB95" t="s">
        <v>1449</v>
      </c>
      <c r="AC95" t="s">
        <v>8886</v>
      </c>
      <c r="AD95" t="s">
        <v>524</v>
      </c>
      <c r="AE95" t="s">
        <v>7998</v>
      </c>
      <c r="AF95" t="s">
        <v>1462</v>
      </c>
      <c r="AG95" t="s">
        <v>8887</v>
      </c>
      <c r="AH95" t="s">
        <v>1462</v>
      </c>
      <c r="AI95" t="s">
        <v>8191</v>
      </c>
      <c r="AJ95" t="s">
        <v>1462</v>
      </c>
      <c r="AK95" t="s">
        <v>8888</v>
      </c>
      <c r="AL95" t="s">
        <v>8005</v>
      </c>
      <c r="AM95" t="s">
        <v>8006</v>
      </c>
      <c r="AN95" t="s">
        <v>7998</v>
      </c>
      <c r="AO95" t="s">
        <v>8054</v>
      </c>
      <c r="AP95"/>
      <c r="AQ95" t="s">
        <v>8833</v>
      </c>
      <c r="AR95" t="s">
        <v>1445</v>
      </c>
      <c r="AS95" s="4">
        <v>45637</v>
      </c>
      <c r="AT95" t="s">
        <v>1462</v>
      </c>
      <c r="AU95" t="s">
        <v>1446</v>
      </c>
      <c r="AV95" t="s">
        <v>8878</v>
      </c>
      <c r="AW95" t="s">
        <v>8879</v>
      </c>
      <c r="AX95" t="s">
        <v>8880</v>
      </c>
      <c r="AY95" t="s">
        <v>7987</v>
      </c>
      <c r="AZ95" t="s">
        <v>1447</v>
      </c>
      <c r="BA95" t="s">
        <v>1448</v>
      </c>
      <c r="BB95"/>
      <c r="BC95" t="s">
        <v>7988</v>
      </c>
      <c r="BD95" t="s">
        <v>8881</v>
      </c>
      <c r="BE95" t="s">
        <v>8882</v>
      </c>
      <c r="BF95" t="s">
        <v>8009</v>
      </c>
      <c r="BG95" t="s">
        <v>8010</v>
      </c>
      <c r="BH95" t="s">
        <v>8076</v>
      </c>
      <c r="BI95" t="s">
        <v>8883</v>
      </c>
      <c r="BJ95" t="s">
        <v>1462</v>
      </c>
      <c r="BK95" t="s">
        <v>1462</v>
      </c>
      <c r="BL95" t="s">
        <v>8884</v>
      </c>
      <c r="BM95" t="s">
        <v>8885</v>
      </c>
      <c r="BN95" t="s">
        <v>524</v>
      </c>
      <c r="BO95" t="s">
        <v>524</v>
      </c>
      <c r="BP95" t="s">
        <v>53</v>
      </c>
      <c r="BQ95" t="s">
        <v>1462</v>
      </c>
      <c r="BR95" t="s">
        <v>1462</v>
      </c>
      <c r="BS95"/>
      <c r="BT95"/>
      <c r="BU95"/>
      <c r="BV95" t="s">
        <v>1449</v>
      </c>
      <c r="BW95" t="s">
        <v>8886</v>
      </c>
      <c r="BX95" t="s">
        <v>524</v>
      </c>
      <c r="BY95" t="s">
        <v>7998</v>
      </c>
      <c r="BZ95" t="s">
        <v>1462</v>
      </c>
      <c r="CA95" t="s">
        <v>8887</v>
      </c>
      <c r="CB95" t="s">
        <v>1462</v>
      </c>
      <c r="CC95"/>
      <c r="CD95"/>
      <c r="CE95"/>
      <c r="CF95"/>
      <c r="CG95"/>
      <c r="CH95"/>
      <c r="CI95"/>
      <c r="CJ95"/>
      <c r="CK95"/>
      <c r="CL95"/>
      <c r="CM95"/>
      <c r="CN95"/>
      <c r="CO95"/>
      <c r="CP95" t="s">
        <v>7994</v>
      </c>
      <c r="CQ95" t="s">
        <v>8834</v>
      </c>
      <c r="CR95" t="s">
        <v>8835</v>
      </c>
      <c r="CS95" s="4">
        <v>45639</v>
      </c>
      <c r="CT95" t="s">
        <v>8013</v>
      </c>
      <c r="CU95" t="s">
        <v>1462</v>
      </c>
      <c r="CV95"/>
      <c r="CW95"/>
      <c r="CX95"/>
      <c r="CY95"/>
      <c r="CZ95"/>
      <c r="DA95"/>
      <c r="DB95"/>
      <c r="DC95"/>
      <c r="DD95"/>
      <c r="DE95"/>
      <c r="DF95" t="s">
        <v>8014</v>
      </c>
      <c r="DG95" t="s">
        <v>8836</v>
      </c>
      <c r="DH95" s="159" t="str">
        <f t="shared" si="16"/>
        <v>广东</v>
      </c>
    </row>
    <row r="96" spans="1:16236">
      <c r="A96" t="str">
        <f>_xlfn.CONCAT(B96, ",", C96)</f>
        <v>1147404912024001017,2024-12-14</v>
      </c>
      <c r="B96" t="s">
        <v>1458</v>
      </c>
      <c r="C96" t="s">
        <v>1457</v>
      </c>
      <c r="D96" t="s">
        <v>1462</v>
      </c>
      <c r="E96" t="s">
        <v>205</v>
      </c>
      <c r="F96" t="s">
        <v>8096</v>
      </c>
      <c r="G96" t="s">
        <v>8097</v>
      </c>
      <c r="H96" t="s">
        <v>8098</v>
      </c>
      <c r="I96" t="s">
        <v>7987</v>
      </c>
      <c r="J96" t="s">
        <v>69</v>
      </c>
      <c r="K96" t="s">
        <v>206</v>
      </c>
      <c r="L96" t="s">
        <v>8019</v>
      </c>
      <c r="M96" t="s">
        <v>1462</v>
      </c>
      <c r="N96" t="s">
        <v>1462</v>
      </c>
      <c r="O96" t="s">
        <v>1462</v>
      </c>
      <c r="P96" t="s">
        <v>8099</v>
      </c>
      <c r="Q96" t="s">
        <v>1462</v>
      </c>
      <c r="R96" t="s">
        <v>8100</v>
      </c>
      <c r="S96"/>
      <c r="T96" t="s">
        <v>7994</v>
      </c>
      <c r="U96" t="s">
        <v>1096</v>
      </c>
      <c r="V96" t="s">
        <v>1096</v>
      </c>
      <c r="W96" t="s">
        <v>53</v>
      </c>
      <c r="X96" t="s">
        <v>1462</v>
      </c>
      <c r="Y96" t="s">
        <v>1462</v>
      </c>
      <c r="Z96"/>
      <c r="AA96"/>
      <c r="AB96" t="s">
        <v>207</v>
      </c>
      <c r="AC96" t="s">
        <v>1462</v>
      </c>
      <c r="AD96" t="s">
        <v>1096</v>
      </c>
      <c r="AE96" t="s">
        <v>7998</v>
      </c>
      <c r="AF96" t="s">
        <v>8102</v>
      </c>
      <c r="AG96" t="s">
        <v>8889</v>
      </c>
      <c r="AH96" t="s">
        <v>1462</v>
      </c>
      <c r="AI96" t="s">
        <v>8026</v>
      </c>
      <c r="AJ96" t="s">
        <v>1462</v>
      </c>
      <c r="AK96" t="s">
        <v>8890</v>
      </c>
      <c r="AL96" t="s">
        <v>8005</v>
      </c>
      <c r="AM96" t="s">
        <v>8006</v>
      </c>
      <c r="AN96" t="s">
        <v>7998</v>
      </c>
      <c r="AO96" t="s">
        <v>8074</v>
      </c>
      <c r="AP96"/>
      <c r="AQ96" t="s">
        <v>8106</v>
      </c>
      <c r="AR96" t="s">
        <v>1458</v>
      </c>
      <c r="AS96" s="4">
        <v>45640</v>
      </c>
      <c r="AT96" t="s">
        <v>1462</v>
      </c>
      <c r="AU96" t="s">
        <v>205</v>
      </c>
      <c r="AV96" t="s">
        <v>8096</v>
      </c>
      <c r="AW96" t="s">
        <v>8097</v>
      </c>
      <c r="AX96" t="s">
        <v>8098</v>
      </c>
      <c r="AY96" t="s">
        <v>7987</v>
      </c>
      <c r="AZ96" t="s">
        <v>69</v>
      </c>
      <c r="BA96" t="s">
        <v>680</v>
      </c>
      <c r="BB96" t="s">
        <v>206</v>
      </c>
      <c r="BC96" t="s">
        <v>8019</v>
      </c>
      <c r="BD96" t="s">
        <v>1462</v>
      </c>
      <c r="BE96" t="s">
        <v>1462</v>
      </c>
      <c r="BF96" t="s">
        <v>8009</v>
      </c>
      <c r="BG96" t="s">
        <v>8010</v>
      </c>
      <c r="BH96" t="s">
        <v>8032</v>
      </c>
      <c r="BI96" t="s">
        <v>1462</v>
      </c>
      <c r="BJ96" t="s">
        <v>8099</v>
      </c>
      <c r="BK96" t="s">
        <v>1462</v>
      </c>
      <c r="BL96" t="s">
        <v>8100</v>
      </c>
      <c r="BM96"/>
      <c r="BN96" t="s">
        <v>1096</v>
      </c>
      <c r="BO96" t="s">
        <v>1096</v>
      </c>
      <c r="BP96" t="s">
        <v>53</v>
      </c>
      <c r="BQ96" t="s">
        <v>1462</v>
      </c>
      <c r="BR96" t="s">
        <v>1462</v>
      </c>
      <c r="BS96"/>
      <c r="BT96"/>
      <c r="BU96"/>
      <c r="BV96" t="s">
        <v>207</v>
      </c>
      <c r="BW96" t="s">
        <v>1462</v>
      </c>
      <c r="BX96" t="s">
        <v>1096</v>
      </c>
      <c r="BY96" t="s">
        <v>7998</v>
      </c>
      <c r="BZ96" t="s">
        <v>8102</v>
      </c>
      <c r="CA96" t="s">
        <v>8891</v>
      </c>
      <c r="CB96" t="s">
        <v>1462</v>
      </c>
      <c r="CC96"/>
      <c r="CD96"/>
      <c r="CE96"/>
      <c r="CF96"/>
      <c r="CG96"/>
      <c r="CH96"/>
      <c r="CI96"/>
      <c r="CJ96"/>
      <c r="CK96"/>
      <c r="CL96"/>
      <c r="CM96"/>
      <c r="CN96"/>
      <c r="CO96"/>
      <c r="CP96" t="s">
        <v>7994</v>
      </c>
      <c r="CQ96" t="s">
        <v>8107</v>
      </c>
      <c r="CR96" t="s">
        <v>8108</v>
      </c>
      <c r="CS96" s="4">
        <v>45642</v>
      </c>
      <c r="CT96" t="s">
        <v>8013</v>
      </c>
      <c r="CU96" t="s">
        <v>1462</v>
      </c>
      <c r="CV96"/>
      <c r="CW96"/>
      <c r="CX96"/>
      <c r="CY96"/>
      <c r="CZ96"/>
      <c r="DA96"/>
      <c r="DB96"/>
      <c r="DC96"/>
      <c r="DD96"/>
      <c r="DE96"/>
      <c r="DF96" t="s">
        <v>8014</v>
      </c>
      <c r="DG96" t="s">
        <v>8109</v>
      </c>
      <c r="DH96" s="159" t="str">
        <f t="shared" si="16"/>
        <v>山西</v>
      </c>
    </row>
    <row r="97" spans="1:112">
      <c r="A97" t="str">
        <f>_xlfn.CONCAT(B97, ",", C97)</f>
        <v>1325038002024000427,2024-12-12</v>
      </c>
      <c r="B97" t="s">
        <v>1460</v>
      </c>
      <c r="C97" t="s">
        <v>1441</v>
      </c>
      <c r="D97" t="s">
        <v>1462</v>
      </c>
      <c r="E97" t="s">
        <v>1461</v>
      </c>
      <c r="F97" t="s">
        <v>8001</v>
      </c>
      <c r="G97" t="s">
        <v>8892</v>
      </c>
      <c r="H97" t="s">
        <v>8893</v>
      </c>
      <c r="I97" t="s">
        <v>7987</v>
      </c>
      <c r="J97" t="s">
        <v>69</v>
      </c>
      <c r="K97" t="s">
        <v>70</v>
      </c>
      <c r="L97" t="s">
        <v>7988</v>
      </c>
      <c r="M97" t="s">
        <v>1462</v>
      </c>
      <c r="N97" t="s">
        <v>8040</v>
      </c>
      <c r="O97" t="s">
        <v>8894</v>
      </c>
      <c r="P97" t="s">
        <v>1462</v>
      </c>
      <c r="Q97" t="s">
        <v>1462</v>
      </c>
      <c r="R97" t="s">
        <v>8895</v>
      </c>
      <c r="S97" t="s">
        <v>8896</v>
      </c>
      <c r="T97" t="s">
        <v>7994</v>
      </c>
      <c r="U97" t="s">
        <v>1382</v>
      </c>
      <c r="V97" t="s">
        <v>1382</v>
      </c>
      <c r="W97" t="s">
        <v>53</v>
      </c>
      <c r="X97" t="s">
        <v>8044</v>
      </c>
      <c r="Y97" t="s">
        <v>1462</v>
      </c>
      <c r="Z97"/>
      <c r="AA97"/>
      <c r="AB97" t="s">
        <v>1462</v>
      </c>
      <c r="AC97" t="s">
        <v>1462</v>
      </c>
      <c r="AD97" t="s">
        <v>1382</v>
      </c>
      <c r="AE97" t="s">
        <v>7998</v>
      </c>
      <c r="AF97" t="s">
        <v>8897</v>
      </c>
      <c r="AG97" t="s">
        <v>8898</v>
      </c>
      <c r="AH97" t="s">
        <v>8001</v>
      </c>
      <c r="AI97" t="s">
        <v>8002</v>
      </c>
      <c r="AJ97" t="s">
        <v>8899</v>
      </c>
      <c r="AK97" t="s">
        <v>8900</v>
      </c>
      <c r="AL97" t="s">
        <v>8005</v>
      </c>
      <c r="AM97" t="s">
        <v>8006</v>
      </c>
      <c r="AN97" t="s">
        <v>7998</v>
      </c>
      <c r="AO97" t="s">
        <v>8074</v>
      </c>
      <c r="AP97"/>
      <c r="AQ97" t="s">
        <v>8901</v>
      </c>
      <c r="AR97" t="s">
        <v>1460</v>
      </c>
      <c r="AS97" s="4">
        <v>45638</v>
      </c>
      <c r="AT97" t="s">
        <v>1462</v>
      </c>
      <c r="AU97" t="s">
        <v>1461</v>
      </c>
      <c r="AV97" t="s">
        <v>8001</v>
      </c>
      <c r="AW97" t="s">
        <v>8892</v>
      </c>
      <c r="AX97" t="s">
        <v>8893</v>
      </c>
      <c r="AY97" t="s">
        <v>7987</v>
      </c>
      <c r="AZ97" t="s">
        <v>69</v>
      </c>
      <c r="BA97" t="s">
        <v>70</v>
      </c>
      <c r="BB97"/>
      <c r="BC97" t="s">
        <v>7988</v>
      </c>
      <c r="BD97" t="s">
        <v>1462</v>
      </c>
      <c r="BE97" t="s">
        <v>8040</v>
      </c>
      <c r="BF97" t="s">
        <v>8009</v>
      </c>
      <c r="BG97" t="s">
        <v>8010</v>
      </c>
      <c r="BH97" t="s">
        <v>8032</v>
      </c>
      <c r="BI97" t="s">
        <v>8894</v>
      </c>
      <c r="BJ97" t="s">
        <v>1462</v>
      </c>
      <c r="BK97" t="s">
        <v>1462</v>
      </c>
      <c r="BL97" t="s">
        <v>8895</v>
      </c>
      <c r="BM97" t="s">
        <v>8896</v>
      </c>
      <c r="BN97" t="s">
        <v>1382</v>
      </c>
      <c r="BO97" t="s">
        <v>1382</v>
      </c>
      <c r="BP97" t="s">
        <v>53</v>
      </c>
      <c r="BQ97" t="s">
        <v>8044</v>
      </c>
      <c r="BR97" t="s">
        <v>1462</v>
      </c>
      <c r="BS97"/>
      <c r="BT97"/>
      <c r="BU97"/>
      <c r="BV97" t="s">
        <v>1462</v>
      </c>
      <c r="BW97" t="s">
        <v>1462</v>
      </c>
      <c r="BX97" t="s">
        <v>1382</v>
      </c>
      <c r="BY97" t="s">
        <v>7998</v>
      </c>
      <c r="BZ97" t="s">
        <v>8897</v>
      </c>
      <c r="CA97" t="s">
        <v>8898</v>
      </c>
      <c r="CB97" t="s">
        <v>8001</v>
      </c>
      <c r="CC97"/>
      <c r="CD97"/>
      <c r="CE97"/>
      <c r="CF97"/>
      <c r="CG97"/>
      <c r="CH97"/>
      <c r="CI97"/>
      <c r="CJ97"/>
      <c r="CK97"/>
      <c r="CL97"/>
      <c r="CM97"/>
      <c r="CN97"/>
      <c r="CO97"/>
      <c r="CP97" t="s">
        <v>7994</v>
      </c>
      <c r="CQ97" t="s">
        <v>8901</v>
      </c>
      <c r="CR97" t="s">
        <v>8902</v>
      </c>
      <c r="CS97" s="4">
        <v>45642</v>
      </c>
      <c r="CT97" t="s">
        <v>8013</v>
      </c>
      <c r="CU97" t="s">
        <v>1462</v>
      </c>
      <c r="CV97"/>
      <c r="CW97"/>
      <c r="CX97"/>
      <c r="CY97"/>
      <c r="CZ97"/>
      <c r="DA97"/>
      <c r="DB97"/>
      <c r="DC97"/>
      <c r="DD97"/>
      <c r="DE97"/>
      <c r="DF97" t="s">
        <v>8014</v>
      </c>
      <c r="DG97" t="s">
        <v>8903</v>
      </c>
      <c r="DH97" s="159" t="str">
        <f t="shared" si="16"/>
        <v>重庆</v>
      </c>
    </row>
    <row r="98" spans="1:112">
      <c r="A98" t="str">
        <f>_xlfn.CONCAT(B98, ",", C98)</f>
        <v>1233503002024004977,2024-12-16</v>
      </c>
      <c r="B98" t="s">
        <v>1472</v>
      </c>
      <c r="C98" t="s">
        <v>1471</v>
      </c>
      <c r="D98" t="s">
        <v>1462</v>
      </c>
      <c r="E98" t="s">
        <v>48</v>
      </c>
      <c r="F98" t="s">
        <v>7984</v>
      </c>
      <c r="G98" t="s">
        <v>7985</v>
      </c>
      <c r="H98" t="s">
        <v>7986</v>
      </c>
      <c r="I98" t="s">
        <v>7987</v>
      </c>
      <c r="J98" t="s">
        <v>1473</v>
      </c>
      <c r="K98" t="s">
        <v>51</v>
      </c>
      <c r="L98" t="s">
        <v>7988</v>
      </c>
      <c r="M98" t="s">
        <v>8904</v>
      </c>
      <c r="N98" t="s">
        <v>1462</v>
      </c>
      <c r="O98" t="s">
        <v>8905</v>
      </c>
      <c r="P98" t="s">
        <v>8906</v>
      </c>
      <c r="Q98" t="s">
        <v>1462</v>
      </c>
      <c r="R98" t="s">
        <v>8907</v>
      </c>
      <c r="S98" t="s">
        <v>8285</v>
      </c>
      <c r="T98" t="s">
        <v>7994</v>
      </c>
      <c r="U98" t="s">
        <v>8908</v>
      </c>
      <c r="V98" t="s">
        <v>8908</v>
      </c>
      <c r="W98" t="s">
        <v>53</v>
      </c>
      <c r="X98" t="s">
        <v>8909</v>
      </c>
      <c r="Y98" t="s">
        <v>1462</v>
      </c>
      <c r="Z98"/>
      <c r="AA98"/>
      <c r="AB98" t="s">
        <v>1474</v>
      </c>
      <c r="AC98" t="s">
        <v>1462</v>
      </c>
      <c r="AD98" t="s">
        <v>8908</v>
      </c>
      <c r="AE98" t="s">
        <v>7998</v>
      </c>
      <c r="AF98" t="s">
        <v>7999</v>
      </c>
      <c r="AG98" t="s">
        <v>8910</v>
      </c>
      <c r="AH98" t="s">
        <v>8001</v>
      </c>
      <c r="AI98" t="s">
        <v>8002</v>
      </c>
      <c r="AJ98" t="s">
        <v>8003</v>
      </c>
      <c r="AK98" t="s">
        <v>8911</v>
      </c>
      <c r="AL98" t="s">
        <v>8005</v>
      </c>
      <c r="AM98" t="s">
        <v>8006</v>
      </c>
      <c r="AN98" t="s">
        <v>7998</v>
      </c>
      <c r="AO98" t="s">
        <v>8007</v>
      </c>
      <c r="AP98"/>
      <c r="AQ98" t="s">
        <v>8008</v>
      </c>
      <c r="AR98" t="s">
        <v>1472</v>
      </c>
      <c r="AS98" s="4">
        <v>45642</v>
      </c>
      <c r="AT98" t="s">
        <v>1462</v>
      </c>
      <c r="AU98" t="s">
        <v>48</v>
      </c>
      <c r="AV98" t="s">
        <v>7984</v>
      </c>
      <c r="AW98" t="s">
        <v>7985</v>
      </c>
      <c r="AX98" t="s">
        <v>7986</v>
      </c>
      <c r="AY98" t="s">
        <v>7987</v>
      </c>
      <c r="AZ98" t="s">
        <v>49</v>
      </c>
      <c r="BA98" t="s">
        <v>51</v>
      </c>
      <c r="BB98"/>
      <c r="BC98" t="s">
        <v>7988</v>
      </c>
      <c r="BD98" t="s">
        <v>8904</v>
      </c>
      <c r="BE98" t="s">
        <v>1462</v>
      </c>
      <c r="BF98" t="s">
        <v>8009</v>
      </c>
      <c r="BG98" t="s">
        <v>8010</v>
      </c>
      <c r="BH98" t="s">
        <v>8011</v>
      </c>
      <c r="BI98" t="s">
        <v>8905</v>
      </c>
      <c r="BJ98" t="s">
        <v>8906</v>
      </c>
      <c r="BK98" t="s">
        <v>1462</v>
      </c>
      <c r="BL98" t="s">
        <v>8907</v>
      </c>
      <c r="BM98" t="s">
        <v>8285</v>
      </c>
      <c r="BN98" t="s">
        <v>8908</v>
      </c>
      <c r="BO98" t="s">
        <v>8908</v>
      </c>
      <c r="BP98" t="s">
        <v>53</v>
      </c>
      <c r="BQ98" t="s">
        <v>8909</v>
      </c>
      <c r="BR98" t="s">
        <v>1462</v>
      </c>
      <c r="BS98"/>
      <c r="BT98"/>
      <c r="BU98"/>
      <c r="BV98" t="s">
        <v>1474</v>
      </c>
      <c r="BW98" t="s">
        <v>1462</v>
      </c>
      <c r="BX98" t="s">
        <v>8908</v>
      </c>
      <c r="BY98" t="s">
        <v>7998</v>
      </c>
      <c r="BZ98" t="s">
        <v>7999</v>
      </c>
      <c r="CA98" t="s">
        <v>8910</v>
      </c>
      <c r="CB98" t="s">
        <v>8001</v>
      </c>
      <c r="CC98"/>
      <c r="CD98"/>
      <c r="CE98"/>
      <c r="CF98"/>
      <c r="CG98"/>
      <c r="CH98"/>
      <c r="CI98"/>
      <c r="CJ98"/>
      <c r="CK98"/>
      <c r="CL98"/>
      <c r="CM98"/>
      <c r="CN98"/>
      <c r="CO98"/>
      <c r="CP98" t="s">
        <v>7994</v>
      </c>
      <c r="CQ98" t="s">
        <v>8008</v>
      </c>
      <c r="CR98" t="s">
        <v>8012</v>
      </c>
      <c r="CS98" s="4">
        <v>45643</v>
      </c>
      <c r="CT98" t="s">
        <v>8013</v>
      </c>
      <c r="CU98" t="s">
        <v>1462</v>
      </c>
      <c r="CV98"/>
      <c r="CW98"/>
      <c r="CX98"/>
      <c r="CY98"/>
      <c r="CZ98"/>
      <c r="DA98"/>
      <c r="DB98"/>
      <c r="DC98"/>
      <c r="DD98"/>
      <c r="DE98"/>
      <c r="DF98" t="s">
        <v>8014</v>
      </c>
      <c r="DG98" t="s">
        <v>8015</v>
      </c>
      <c r="DH98" s="159" t="str">
        <f t="shared" ref="DH98:DH100" si="18">IF(AND(ISERROR(FIND("内蒙古",DG98)),ISERROR(FIND("新疆",DG98))),IF(ISERROR(FIND("省",DG98)),LEFT(DG98,FIND("市",DG98)-1), LEFT(DG98,FIND("省",DG98)-1)),IF(ISERROR(FIND("内蒙古",DG98)),"新疆","内蒙古"))</f>
        <v>福建</v>
      </c>
    </row>
    <row r="99" spans="1:112">
      <c r="A99" t="str">
        <f t="shared" ref="A99:A102" si="19">_xlfn.CONCAT(B99, ",", C99)</f>
        <v>1213309002024000394,2024-12-18</v>
      </c>
      <c r="B99" t="s">
        <v>1500</v>
      </c>
      <c r="C99" t="s">
        <v>1499</v>
      </c>
      <c r="D99" t="s">
        <v>1462</v>
      </c>
      <c r="E99" t="s">
        <v>1501</v>
      </c>
      <c r="F99" t="s">
        <v>8912</v>
      </c>
      <c r="G99" t="s">
        <v>8913</v>
      </c>
      <c r="H99" t="s">
        <v>8914</v>
      </c>
      <c r="I99" t="s">
        <v>7987</v>
      </c>
      <c r="J99" t="s">
        <v>1502</v>
      </c>
      <c r="K99" t="s">
        <v>190</v>
      </c>
      <c r="L99" t="s">
        <v>7988</v>
      </c>
      <c r="M99" t="s">
        <v>1462</v>
      </c>
      <c r="N99" t="s">
        <v>8915</v>
      </c>
      <c r="O99" t="s">
        <v>8916</v>
      </c>
      <c r="P99" t="s">
        <v>1462</v>
      </c>
      <c r="Q99" t="s">
        <v>1462</v>
      </c>
      <c r="R99"/>
      <c r="S99" t="s">
        <v>8917</v>
      </c>
      <c r="T99" t="s">
        <v>7994</v>
      </c>
      <c r="U99" t="s">
        <v>8120</v>
      </c>
      <c r="V99" t="s">
        <v>8120</v>
      </c>
      <c r="W99" t="s">
        <v>53</v>
      </c>
      <c r="X99" t="s">
        <v>8918</v>
      </c>
      <c r="Y99" t="s">
        <v>1462</v>
      </c>
      <c r="Z99"/>
      <c r="AA99"/>
      <c r="AB99" t="s">
        <v>1503</v>
      </c>
      <c r="AC99" t="s">
        <v>8919</v>
      </c>
      <c r="AD99" t="s">
        <v>8120</v>
      </c>
      <c r="AE99" t="s">
        <v>7998</v>
      </c>
      <c r="AF99" t="s">
        <v>8920</v>
      </c>
      <c r="AG99" t="s">
        <v>8921</v>
      </c>
      <c r="AH99" t="s">
        <v>1462</v>
      </c>
      <c r="AI99" t="s">
        <v>8002</v>
      </c>
      <c r="AJ99" t="s">
        <v>8922</v>
      </c>
      <c r="AK99" t="s">
        <v>8923</v>
      </c>
      <c r="AL99" t="s">
        <v>8005</v>
      </c>
      <c r="AM99" t="s">
        <v>8006</v>
      </c>
      <c r="AN99" t="s">
        <v>7998</v>
      </c>
      <c r="AO99" t="s">
        <v>8029</v>
      </c>
      <c r="AP99"/>
      <c r="AQ99" t="s">
        <v>8373</v>
      </c>
      <c r="AR99" t="s">
        <v>1500</v>
      </c>
      <c r="AS99" s="4">
        <v>45644</v>
      </c>
      <c r="AT99" t="s">
        <v>1462</v>
      </c>
      <c r="AU99" t="s">
        <v>1501</v>
      </c>
      <c r="AV99" t="s">
        <v>8912</v>
      </c>
      <c r="AW99" t="s">
        <v>8913</v>
      </c>
      <c r="AX99" t="s">
        <v>8914</v>
      </c>
      <c r="AY99" t="s">
        <v>7987</v>
      </c>
      <c r="AZ99" t="s">
        <v>8924</v>
      </c>
      <c r="BA99" t="s">
        <v>190</v>
      </c>
      <c r="BB99"/>
      <c r="BC99" t="s">
        <v>7988</v>
      </c>
      <c r="BD99" t="s">
        <v>1462</v>
      </c>
      <c r="BE99" t="s">
        <v>8915</v>
      </c>
      <c r="BF99" t="s">
        <v>8009</v>
      </c>
      <c r="BG99" t="s">
        <v>8010</v>
      </c>
      <c r="BH99" t="s">
        <v>8076</v>
      </c>
      <c r="BI99" t="s">
        <v>8916</v>
      </c>
      <c r="BJ99" t="s">
        <v>1462</v>
      </c>
      <c r="BK99" t="s">
        <v>1462</v>
      </c>
      <c r="BL99"/>
      <c r="BM99" t="s">
        <v>8917</v>
      </c>
      <c r="BN99" t="s">
        <v>8120</v>
      </c>
      <c r="BO99" t="s">
        <v>8120</v>
      </c>
      <c r="BP99" t="s">
        <v>53</v>
      </c>
      <c r="BQ99" t="s">
        <v>8918</v>
      </c>
      <c r="BR99" t="s">
        <v>1462</v>
      </c>
      <c r="BS99"/>
      <c r="BT99"/>
      <c r="BU99"/>
      <c r="BV99" t="s">
        <v>1503</v>
      </c>
      <c r="BW99" t="s">
        <v>8919</v>
      </c>
      <c r="BX99" t="s">
        <v>8120</v>
      </c>
      <c r="BY99" t="s">
        <v>7998</v>
      </c>
      <c r="BZ99" t="s">
        <v>8920</v>
      </c>
      <c r="CA99" t="s">
        <v>8921</v>
      </c>
      <c r="CB99" t="s">
        <v>1462</v>
      </c>
      <c r="CC99"/>
      <c r="CD99"/>
      <c r="CE99"/>
      <c r="CF99"/>
      <c r="CG99"/>
      <c r="CH99"/>
      <c r="CI99"/>
      <c r="CJ99"/>
      <c r="CK99"/>
      <c r="CL99"/>
      <c r="CM99"/>
      <c r="CN99"/>
      <c r="CO99"/>
      <c r="CP99" t="s">
        <v>7994</v>
      </c>
      <c r="CQ99" t="s">
        <v>8373</v>
      </c>
      <c r="CR99" t="s">
        <v>8374</v>
      </c>
      <c r="CS99" s="4">
        <v>45645</v>
      </c>
      <c r="CT99" t="s">
        <v>8013</v>
      </c>
      <c r="CU99" t="s">
        <v>1462</v>
      </c>
      <c r="CV99"/>
      <c r="CW99"/>
      <c r="CX99"/>
      <c r="CY99"/>
      <c r="CZ99"/>
      <c r="DA99"/>
      <c r="DB99"/>
      <c r="DC99"/>
      <c r="DD99"/>
      <c r="DE99"/>
      <c r="DF99" t="s">
        <v>8014</v>
      </c>
      <c r="DG99" t="s">
        <v>8925</v>
      </c>
      <c r="DH99" s="159" t="str">
        <f t="shared" si="18"/>
        <v>浙江</v>
      </c>
    </row>
    <row r="100" spans="1:112">
      <c r="A100" t="str">
        <f t="shared" si="19"/>
        <v>1233503002024005157,2024-12-17</v>
      </c>
      <c r="B100" t="s">
        <v>1506</v>
      </c>
      <c r="C100" t="s">
        <v>1505</v>
      </c>
      <c r="D100" t="s">
        <v>1462</v>
      </c>
      <c r="E100" t="s">
        <v>48</v>
      </c>
      <c r="F100" t="s">
        <v>7984</v>
      </c>
      <c r="G100" t="s">
        <v>7985</v>
      </c>
      <c r="H100" t="s">
        <v>7986</v>
      </c>
      <c r="I100" t="s">
        <v>7987</v>
      </c>
      <c r="J100" t="s">
        <v>1473</v>
      </c>
      <c r="K100" t="s">
        <v>51</v>
      </c>
      <c r="L100" t="s">
        <v>7988</v>
      </c>
      <c r="M100" t="s">
        <v>8904</v>
      </c>
      <c r="N100" t="s">
        <v>1462</v>
      </c>
      <c r="O100" t="s">
        <v>8905</v>
      </c>
      <c r="P100" t="s">
        <v>8926</v>
      </c>
      <c r="Q100" t="s">
        <v>1462</v>
      </c>
      <c r="R100" t="s">
        <v>8907</v>
      </c>
      <c r="S100" t="s">
        <v>8285</v>
      </c>
      <c r="T100" t="s">
        <v>7994</v>
      </c>
      <c r="U100" t="s">
        <v>8927</v>
      </c>
      <c r="V100" t="s">
        <v>8927</v>
      </c>
      <c r="W100" t="s">
        <v>53</v>
      </c>
      <c r="X100" t="s">
        <v>8909</v>
      </c>
      <c r="Y100" t="s">
        <v>1462</v>
      </c>
      <c r="Z100"/>
      <c r="AA100"/>
      <c r="AB100" t="s">
        <v>1474</v>
      </c>
      <c r="AC100" t="s">
        <v>1462</v>
      </c>
      <c r="AD100" t="s">
        <v>8927</v>
      </c>
      <c r="AE100" t="s">
        <v>7998</v>
      </c>
      <c r="AF100" t="s">
        <v>7999</v>
      </c>
      <c r="AG100" t="s">
        <v>8928</v>
      </c>
      <c r="AH100" t="s">
        <v>8001</v>
      </c>
      <c r="AI100" t="s">
        <v>8002</v>
      </c>
      <c r="AJ100" t="s">
        <v>8003</v>
      </c>
      <c r="AK100" t="s">
        <v>8929</v>
      </c>
      <c r="AL100" t="s">
        <v>8005</v>
      </c>
      <c r="AM100" t="s">
        <v>8006</v>
      </c>
      <c r="AN100" t="s">
        <v>7998</v>
      </c>
      <c r="AO100" t="s">
        <v>8007</v>
      </c>
      <c r="AP100"/>
      <c r="AQ100" t="s">
        <v>8008</v>
      </c>
      <c r="AR100" t="s">
        <v>1506</v>
      </c>
      <c r="AS100" s="4">
        <v>45643</v>
      </c>
      <c r="AT100" t="s">
        <v>1462</v>
      </c>
      <c r="AU100" t="s">
        <v>48</v>
      </c>
      <c r="AV100" t="s">
        <v>7984</v>
      </c>
      <c r="AW100" t="s">
        <v>7985</v>
      </c>
      <c r="AX100" t="s">
        <v>7986</v>
      </c>
      <c r="AY100" t="s">
        <v>7987</v>
      </c>
      <c r="AZ100" t="s">
        <v>49</v>
      </c>
      <c r="BA100" t="s">
        <v>51</v>
      </c>
      <c r="BB100"/>
      <c r="BC100" t="s">
        <v>7988</v>
      </c>
      <c r="BD100" t="s">
        <v>8904</v>
      </c>
      <c r="BE100" t="s">
        <v>1462</v>
      </c>
      <c r="BF100" t="s">
        <v>8009</v>
      </c>
      <c r="BG100" t="s">
        <v>8010</v>
      </c>
      <c r="BH100" t="s">
        <v>8011</v>
      </c>
      <c r="BI100" t="s">
        <v>8905</v>
      </c>
      <c r="BJ100" t="s">
        <v>8926</v>
      </c>
      <c r="BK100" t="s">
        <v>1462</v>
      </c>
      <c r="BL100" t="s">
        <v>8907</v>
      </c>
      <c r="BM100" t="s">
        <v>8285</v>
      </c>
      <c r="BN100" t="s">
        <v>8927</v>
      </c>
      <c r="BO100" t="s">
        <v>8927</v>
      </c>
      <c r="BP100" t="s">
        <v>53</v>
      </c>
      <c r="BQ100" t="s">
        <v>8909</v>
      </c>
      <c r="BR100" t="s">
        <v>1462</v>
      </c>
      <c r="BS100"/>
      <c r="BT100"/>
      <c r="BU100"/>
      <c r="BV100" t="s">
        <v>1474</v>
      </c>
      <c r="BW100" t="s">
        <v>1462</v>
      </c>
      <c r="BX100" t="s">
        <v>8927</v>
      </c>
      <c r="BY100" t="s">
        <v>7998</v>
      </c>
      <c r="BZ100" t="s">
        <v>7999</v>
      </c>
      <c r="CA100" t="s">
        <v>8928</v>
      </c>
      <c r="CB100" t="s">
        <v>8001</v>
      </c>
      <c r="CC100"/>
      <c r="CD100"/>
      <c r="CE100"/>
      <c r="CF100"/>
      <c r="CG100"/>
      <c r="CH100"/>
      <c r="CI100"/>
      <c r="CJ100"/>
      <c r="CK100"/>
      <c r="CL100"/>
      <c r="CM100"/>
      <c r="CN100"/>
      <c r="CO100"/>
      <c r="CP100" t="s">
        <v>7994</v>
      </c>
      <c r="CQ100" t="s">
        <v>8008</v>
      </c>
      <c r="CR100" t="s">
        <v>8012</v>
      </c>
      <c r="CS100" s="4">
        <v>45645</v>
      </c>
      <c r="CT100" t="s">
        <v>8013</v>
      </c>
      <c r="CU100" t="s">
        <v>1462</v>
      </c>
      <c r="CV100"/>
      <c r="CW100"/>
      <c r="CX100"/>
      <c r="CY100"/>
      <c r="CZ100"/>
      <c r="DA100"/>
      <c r="DB100"/>
      <c r="DC100"/>
      <c r="DD100"/>
      <c r="DE100"/>
      <c r="DF100" t="s">
        <v>8014</v>
      </c>
      <c r="DG100" t="s">
        <v>8015</v>
      </c>
      <c r="DH100" s="159" t="str">
        <f t="shared" si="18"/>
        <v>福建</v>
      </c>
    </row>
    <row r="101" spans="1:112">
      <c r="A101" t="str">
        <f t="shared" si="19"/>
        <v>1213309002024000392,2024-12-18</v>
      </c>
      <c r="B101" t="s">
        <v>1508</v>
      </c>
      <c r="C101" t="s">
        <v>1499</v>
      </c>
      <c r="D101" t="s">
        <v>1462</v>
      </c>
      <c r="E101" t="s">
        <v>1501</v>
      </c>
      <c r="F101" t="s">
        <v>8912</v>
      </c>
      <c r="G101" t="s">
        <v>8913</v>
      </c>
      <c r="H101" t="s">
        <v>8914</v>
      </c>
      <c r="I101" t="s">
        <v>7987</v>
      </c>
      <c r="J101" t="s">
        <v>1509</v>
      </c>
      <c r="K101" t="s">
        <v>1510</v>
      </c>
      <c r="L101" t="s">
        <v>7988</v>
      </c>
      <c r="M101" t="s">
        <v>1462</v>
      </c>
      <c r="N101" t="s">
        <v>8915</v>
      </c>
      <c r="O101" t="s">
        <v>8930</v>
      </c>
      <c r="P101" t="s">
        <v>1462</v>
      </c>
      <c r="Q101" t="s">
        <v>1462</v>
      </c>
      <c r="R101"/>
      <c r="S101" t="s">
        <v>8931</v>
      </c>
      <c r="T101" t="s">
        <v>7994</v>
      </c>
      <c r="U101" t="s">
        <v>8932</v>
      </c>
      <c r="V101" t="s">
        <v>8932</v>
      </c>
      <c r="W101" t="s">
        <v>53</v>
      </c>
      <c r="X101" t="s">
        <v>8933</v>
      </c>
      <c r="Y101" t="s">
        <v>1462</v>
      </c>
      <c r="Z101"/>
      <c r="AA101"/>
      <c r="AB101" t="s">
        <v>1511</v>
      </c>
      <c r="AC101" t="s">
        <v>8934</v>
      </c>
      <c r="AD101" t="s">
        <v>8932</v>
      </c>
      <c r="AE101" t="s">
        <v>7998</v>
      </c>
      <c r="AF101" t="s">
        <v>8920</v>
      </c>
      <c r="AG101" t="s">
        <v>8935</v>
      </c>
      <c r="AH101" t="s">
        <v>8001</v>
      </c>
      <c r="AI101" t="s">
        <v>8002</v>
      </c>
      <c r="AJ101" t="s">
        <v>8936</v>
      </c>
      <c r="AK101" t="s">
        <v>8923</v>
      </c>
      <c r="AL101" t="s">
        <v>8005</v>
      </c>
      <c r="AM101" t="s">
        <v>8006</v>
      </c>
      <c r="AN101" t="s">
        <v>7998</v>
      </c>
      <c r="AO101" t="s">
        <v>8029</v>
      </c>
      <c r="AP101"/>
      <c r="AQ101" t="s">
        <v>8373</v>
      </c>
      <c r="AR101" t="s">
        <v>1508</v>
      </c>
      <c r="AS101" s="4">
        <v>45644</v>
      </c>
      <c r="AT101" t="s">
        <v>1462</v>
      </c>
      <c r="AU101" t="s">
        <v>1501</v>
      </c>
      <c r="AV101" t="s">
        <v>8912</v>
      </c>
      <c r="AW101" t="s">
        <v>8913</v>
      </c>
      <c r="AX101" t="s">
        <v>8914</v>
      </c>
      <c r="AY101" t="s">
        <v>7987</v>
      </c>
      <c r="AZ101" t="s">
        <v>1509</v>
      </c>
      <c r="BA101" t="s">
        <v>1510</v>
      </c>
      <c r="BB101"/>
      <c r="BC101" t="s">
        <v>7988</v>
      </c>
      <c r="BD101" t="s">
        <v>1462</v>
      </c>
      <c r="BE101" t="s">
        <v>8915</v>
      </c>
      <c r="BF101" t="s">
        <v>8009</v>
      </c>
      <c r="BG101" t="s">
        <v>8010</v>
      </c>
      <c r="BH101" t="s">
        <v>8076</v>
      </c>
      <c r="BI101" t="s">
        <v>8930</v>
      </c>
      <c r="BJ101" t="s">
        <v>1462</v>
      </c>
      <c r="BK101" t="s">
        <v>1462</v>
      </c>
      <c r="BL101"/>
      <c r="BM101" t="s">
        <v>8931</v>
      </c>
      <c r="BN101" t="s">
        <v>8932</v>
      </c>
      <c r="BO101" t="s">
        <v>8932</v>
      </c>
      <c r="BP101" t="s">
        <v>53</v>
      </c>
      <c r="BQ101" t="s">
        <v>8933</v>
      </c>
      <c r="BR101" t="s">
        <v>1462</v>
      </c>
      <c r="BS101"/>
      <c r="BT101"/>
      <c r="BU101"/>
      <c r="BV101" t="s">
        <v>1511</v>
      </c>
      <c r="BW101" t="s">
        <v>8934</v>
      </c>
      <c r="BX101" t="s">
        <v>8932</v>
      </c>
      <c r="BY101" t="s">
        <v>7998</v>
      </c>
      <c r="BZ101" t="s">
        <v>8920</v>
      </c>
      <c r="CA101" t="s">
        <v>8935</v>
      </c>
      <c r="CB101" t="s">
        <v>8001</v>
      </c>
      <c r="CC101"/>
      <c r="CD101"/>
      <c r="CE101"/>
      <c r="CF101"/>
      <c r="CG101"/>
      <c r="CH101"/>
      <c r="CI101"/>
      <c r="CJ101"/>
      <c r="CK101"/>
      <c r="CL101"/>
      <c r="CM101"/>
      <c r="CN101"/>
      <c r="CO101"/>
      <c r="CP101" t="s">
        <v>7994</v>
      </c>
      <c r="CQ101" t="s">
        <v>8373</v>
      </c>
      <c r="CR101" t="s">
        <v>8374</v>
      </c>
      <c r="CS101" s="4">
        <v>45645</v>
      </c>
      <c r="CT101" t="s">
        <v>8013</v>
      </c>
      <c r="CU101" t="s">
        <v>1462</v>
      </c>
      <c r="CV101"/>
      <c r="CW101"/>
      <c r="CX101"/>
      <c r="CY101"/>
      <c r="CZ101"/>
      <c r="DA101"/>
      <c r="DB101"/>
      <c r="DC101"/>
      <c r="DD101"/>
      <c r="DE101"/>
      <c r="DF101" t="s">
        <v>8014</v>
      </c>
      <c r="DG101" t="s">
        <v>8925</v>
      </c>
      <c r="DH101" s="159" t="str">
        <f>IF(AND(ISERROR(FIND("内蒙古",DG101)),ISERROR(FIND("新疆",DG101))),IF(ISERROR(FIND("省",DG101)),LEFT(DG101,FIND("市",DG101)-1), LEFT(DG101,FIND("省",DG101)-1)),IF(ISERROR(FIND("内蒙古",DG101)),"新疆","内蒙古"))</f>
        <v>浙江</v>
      </c>
    </row>
    <row r="102" spans="1:112">
      <c r="A102" t="str">
        <f t="shared" si="19"/>
        <v>1274214012024000420,2024-12-20</v>
      </c>
      <c r="B102" t="s">
        <v>1525</v>
      </c>
      <c r="C102" t="s">
        <v>1524</v>
      </c>
      <c r="D102" t="s">
        <v>1462</v>
      </c>
      <c r="E102" t="s">
        <v>611</v>
      </c>
      <c r="F102" t="s">
        <v>8418</v>
      </c>
      <c r="G102" t="s">
        <v>8419</v>
      </c>
      <c r="H102" t="s">
        <v>8420</v>
      </c>
      <c r="I102" t="s">
        <v>7987</v>
      </c>
      <c r="J102" t="s">
        <v>612</v>
      </c>
      <c r="K102" t="s">
        <v>613</v>
      </c>
      <c r="L102" t="s">
        <v>7988</v>
      </c>
      <c r="M102" t="s">
        <v>1462</v>
      </c>
      <c r="N102" t="s">
        <v>8421</v>
      </c>
      <c r="O102" t="s">
        <v>8937</v>
      </c>
      <c r="P102" t="s">
        <v>1462</v>
      </c>
      <c r="Q102" t="s">
        <v>1462</v>
      </c>
      <c r="R102"/>
      <c r="S102"/>
      <c r="T102" t="s">
        <v>7994</v>
      </c>
      <c r="U102" t="s">
        <v>8927</v>
      </c>
      <c r="V102" t="s">
        <v>8927</v>
      </c>
      <c r="W102" t="s">
        <v>53</v>
      </c>
      <c r="X102" t="s">
        <v>8001</v>
      </c>
      <c r="Y102" t="s">
        <v>8045</v>
      </c>
      <c r="Z102" t="s">
        <v>8046</v>
      </c>
      <c r="AA102" t="s">
        <v>8047</v>
      </c>
      <c r="AB102" t="s">
        <v>1526</v>
      </c>
      <c r="AC102" t="s">
        <v>1462</v>
      </c>
      <c r="AD102" t="s">
        <v>8927</v>
      </c>
      <c r="AE102" t="s">
        <v>7998</v>
      </c>
      <c r="AF102" t="s">
        <v>1462</v>
      </c>
      <c r="AG102" t="s">
        <v>8938</v>
      </c>
      <c r="AH102" t="s">
        <v>1462</v>
      </c>
      <c r="AI102" t="s">
        <v>8002</v>
      </c>
      <c r="AJ102" t="s">
        <v>8938</v>
      </c>
      <c r="AK102" t="s">
        <v>8939</v>
      </c>
      <c r="AL102" t="s">
        <v>8005</v>
      </c>
      <c r="AM102" t="s">
        <v>8006</v>
      </c>
      <c r="AN102" t="s">
        <v>7998</v>
      </c>
      <c r="AO102" t="s">
        <v>8007</v>
      </c>
      <c r="AP102"/>
      <c r="AQ102" t="s">
        <v>8427</v>
      </c>
      <c r="AR102" t="s">
        <v>1525</v>
      </c>
      <c r="AS102" s="4">
        <v>45646</v>
      </c>
      <c r="AT102" t="s">
        <v>1462</v>
      </c>
      <c r="AU102" t="s">
        <v>611</v>
      </c>
      <c r="AV102" t="s">
        <v>8418</v>
      </c>
      <c r="AW102" t="s">
        <v>8419</v>
      </c>
      <c r="AX102" t="s">
        <v>8420</v>
      </c>
      <c r="AY102" t="s">
        <v>7987</v>
      </c>
      <c r="AZ102" t="s">
        <v>178</v>
      </c>
      <c r="BA102" t="s">
        <v>613</v>
      </c>
      <c r="BB102"/>
      <c r="BC102" t="s">
        <v>7988</v>
      </c>
      <c r="BD102" t="s">
        <v>1462</v>
      </c>
      <c r="BE102" t="s">
        <v>8421</v>
      </c>
      <c r="BF102" t="s">
        <v>8009</v>
      </c>
      <c r="BG102" t="s">
        <v>8010</v>
      </c>
      <c r="BH102" t="s">
        <v>8076</v>
      </c>
      <c r="BI102" t="s">
        <v>8937</v>
      </c>
      <c r="BJ102" t="s">
        <v>1462</v>
      </c>
      <c r="BK102" t="s">
        <v>1462</v>
      </c>
      <c r="BL102"/>
      <c r="BM102"/>
      <c r="BN102" t="s">
        <v>8927</v>
      </c>
      <c r="BO102" t="s">
        <v>8927</v>
      </c>
      <c r="BP102" t="s">
        <v>53</v>
      </c>
      <c r="BQ102" t="s">
        <v>8001</v>
      </c>
      <c r="BR102" t="s">
        <v>8045</v>
      </c>
      <c r="BS102" t="s">
        <v>8046</v>
      </c>
      <c r="BT102" t="s">
        <v>1413</v>
      </c>
      <c r="BU102" t="s">
        <v>8047</v>
      </c>
      <c r="BV102" t="s">
        <v>1526</v>
      </c>
      <c r="BW102" t="s">
        <v>1462</v>
      </c>
      <c r="BX102" t="s">
        <v>8927</v>
      </c>
      <c r="BY102" t="s">
        <v>7998</v>
      </c>
      <c r="BZ102" t="s">
        <v>1462</v>
      </c>
      <c r="CA102" t="s">
        <v>8938</v>
      </c>
      <c r="CB102" t="s">
        <v>1462</v>
      </c>
      <c r="CC102"/>
      <c r="CD102"/>
      <c r="CE102"/>
      <c r="CF102"/>
      <c r="CG102"/>
      <c r="CH102"/>
      <c r="CI102"/>
      <c r="CJ102"/>
      <c r="CK102"/>
      <c r="CL102"/>
      <c r="CM102"/>
      <c r="CN102"/>
      <c r="CO102"/>
      <c r="CP102" t="s">
        <v>7994</v>
      </c>
      <c r="CQ102" t="s">
        <v>8428</v>
      </c>
      <c r="CR102" t="s">
        <v>8429</v>
      </c>
      <c r="CS102" s="4">
        <v>45646</v>
      </c>
      <c r="CT102" t="s">
        <v>8013</v>
      </c>
      <c r="CU102" t="s">
        <v>1462</v>
      </c>
      <c r="CV102"/>
      <c r="CW102"/>
      <c r="CX102"/>
      <c r="CY102"/>
      <c r="CZ102"/>
      <c r="DA102"/>
      <c r="DB102"/>
      <c r="DC102"/>
      <c r="DD102"/>
      <c r="DE102"/>
      <c r="DF102" t="s">
        <v>8014</v>
      </c>
      <c r="DG102" t="s">
        <v>8430</v>
      </c>
      <c r="DH102" s="159" t="str">
        <f>IF(AND(ISERROR(FIND("内蒙古",DG102)),ISERROR(FIND("新疆",DG102))),IF(ISERROR(FIND("省",DG102)),LEFT(DG102,FIND("市",DG102)-1), LEFT(DG102,FIND("省",DG102)-1)),IF(ISERROR(FIND("内蒙古",DG102)),"新疆","内蒙古"))</f>
        <v>湖北</v>
      </c>
    </row>
    <row r="103" spans="1:112">
      <c r="A103" t="str">
        <f>_xlfn.CONCAT(B103, ",", C103)</f>
        <v>1112326002024002152,2024-12-20</v>
      </c>
      <c r="B103" t="s">
        <v>1544</v>
      </c>
      <c r="C103" t="s">
        <v>1524</v>
      </c>
      <c r="D103" t="s">
        <v>1462</v>
      </c>
      <c r="E103" t="s">
        <v>1545</v>
      </c>
      <c r="F103" t="s">
        <v>8940</v>
      </c>
      <c r="G103" t="s">
        <v>8941</v>
      </c>
      <c r="H103" t="s">
        <v>8942</v>
      </c>
      <c r="I103" t="s">
        <v>7987</v>
      </c>
      <c r="J103" t="s">
        <v>140</v>
      </c>
      <c r="K103" t="s">
        <v>142</v>
      </c>
      <c r="L103" t="s">
        <v>7988</v>
      </c>
      <c r="M103" t="s">
        <v>8943</v>
      </c>
      <c r="N103" t="s">
        <v>1462</v>
      </c>
      <c r="O103" t="s">
        <v>1462</v>
      </c>
      <c r="P103" t="s">
        <v>8944</v>
      </c>
      <c r="Q103" t="s">
        <v>1462</v>
      </c>
      <c r="R103"/>
      <c r="S103"/>
      <c r="T103" t="s">
        <v>7994</v>
      </c>
      <c r="U103" t="s">
        <v>8551</v>
      </c>
      <c r="V103" t="s">
        <v>894</v>
      </c>
      <c r="W103" t="s">
        <v>53</v>
      </c>
      <c r="X103" t="s">
        <v>1462</v>
      </c>
      <c r="Y103" t="s">
        <v>1462</v>
      </c>
      <c r="Z103"/>
      <c r="AA103"/>
      <c r="AB103" t="s">
        <v>1546</v>
      </c>
      <c r="AC103" t="s">
        <v>1462</v>
      </c>
      <c r="AD103" t="s">
        <v>8551</v>
      </c>
      <c r="AE103" t="s">
        <v>7998</v>
      </c>
      <c r="AF103" t="s">
        <v>1462</v>
      </c>
      <c r="AG103" t="s">
        <v>1546</v>
      </c>
      <c r="AH103" t="s">
        <v>1462</v>
      </c>
      <c r="AI103" t="s">
        <v>8002</v>
      </c>
      <c r="AJ103" t="s">
        <v>1546</v>
      </c>
      <c r="AK103" t="s">
        <v>8945</v>
      </c>
      <c r="AL103" t="s">
        <v>8005</v>
      </c>
      <c r="AM103" t="s">
        <v>8006</v>
      </c>
      <c r="AN103" t="s">
        <v>7998</v>
      </c>
      <c r="AO103" t="s">
        <v>8074</v>
      </c>
      <c r="AP103"/>
      <c r="AQ103" t="s">
        <v>8946</v>
      </c>
      <c r="AR103" t="s">
        <v>1544</v>
      </c>
      <c r="AS103" s="4">
        <v>45646</v>
      </c>
      <c r="AT103" t="s">
        <v>1462</v>
      </c>
      <c r="AU103" t="s">
        <v>1545</v>
      </c>
      <c r="AV103" t="s">
        <v>8940</v>
      </c>
      <c r="AW103" t="s">
        <v>8941</v>
      </c>
      <c r="AX103" t="s">
        <v>8942</v>
      </c>
      <c r="AY103" t="s">
        <v>7987</v>
      </c>
      <c r="AZ103" t="s">
        <v>140</v>
      </c>
      <c r="BA103" t="s">
        <v>142</v>
      </c>
      <c r="BB103"/>
      <c r="BC103" t="s">
        <v>7988</v>
      </c>
      <c r="BD103" t="s">
        <v>8943</v>
      </c>
      <c r="BE103" t="s">
        <v>1462</v>
      </c>
      <c r="BF103" t="s">
        <v>8009</v>
      </c>
      <c r="BG103" t="s">
        <v>8010</v>
      </c>
      <c r="BH103" t="s">
        <v>8032</v>
      </c>
      <c r="BI103" t="s">
        <v>1462</v>
      </c>
      <c r="BJ103" t="s">
        <v>8944</v>
      </c>
      <c r="BK103" t="s">
        <v>1462</v>
      </c>
      <c r="BL103"/>
      <c r="BM103"/>
      <c r="BN103" t="s">
        <v>8551</v>
      </c>
      <c r="BO103" t="s">
        <v>894</v>
      </c>
      <c r="BP103" t="s">
        <v>53</v>
      </c>
      <c r="BQ103" t="s">
        <v>1462</v>
      </c>
      <c r="BR103" t="s">
        <v>1462</v>
      </c>
      <c r="BS103"/>
      <c r="BT103"/>
      <c r="BU103"/>
      <c r="BV103" t="s">
        <v>1546</v>
      </c>
      <c r="BW103" t="s">
        <v>1462</v>
      </c>
      <c r="BX103" t="s">
        <v>8551</v>
      </c>
      <c r="BY103" t="s">
        <v>7998</v>
      </c>
      <c r="BZ103" t="s">
        <v>1462</v>
      </c>
      <c r="CA103" t="s">
        <v>1546</v>
      </c>
      <c r="CB103" t="s">
        <v>1462</v>
      </c>
      <c r="CC103"/>
      <c r="CD103"/>
      <c r="CE103"/>
      <c r="CF103"/>
      <c r="CG103"/>
      <c r="CH103"/>
      <c r="CI103"/>
      <c r="CJ103"/>
      <c r="CK103"/>
      <c r="CL103"/>
      <c r="CM103"/>
      <c r="CN103"/>
      <c r="CO103"/>
      <c r="CP103" t="s">
        <v>7994</v>
      </c>
      <c r="CQ103" t="s">
        <v>8946</v>
      </c>
      <c r="CR103" t="s">
        <v>8947</v>
      </c>
      <c r="CS103" s="4">
        <v>45646</v>
      </c>
      <c r="CT103" t="s">
        <v>8013</v>
      </c>
      <c r="CU103" t="s">
        <v>1462</v>
      </c>
      <c r="CV103"/>
      <c r="CW103"/>
      <c r="CX103"/>
      <c r="CY103"/>
      <c r="CZ103"/>
      <c r="DA103"/>
      <c r="DB103"/>
      <c r="DC103"/>
      <c r="DD103"/>
      <c r="DE103"/>
      <c r="DF103" t="s">
        <v>8014</v>
      </c>
      <c r="DG103" t="s">
        <v>8948</v>
      </c>
      <c r="DH103" s="159" t="str">
        <f>IF(AND(ISERROR(FIND("内蒙古",DG103)),ISERROR(FIND("新疆",DG103))),IF(ISERROR(FIND("省",DG103)),LEFT(DG103,FIND("市",DG103)-1), LEFT(DG103,FIND("省",DG103)-1)),IF(ISERROR(FIND("内蒙古",DG103)),"新疆","内蒙古"))</f>
        <v>北京</v>
      </c>
    </row>
    <row r="104" spans="1:112">
      <c r="A104" t="str">
        <f t="shared" ref="A104:A108" si="20">_xlfn.CONCAT(B104, ",", C104)</f>
        <v>1274214012024000437,2024-12-21</v>
      </c>
      <c r="B104" t="s">
        <v>1549</v>
      </c>
      <c r="C104" t="s">
        <v>1548</v>
      </c>
      <c r="D104" t="s">
        <v>1462</v>
      </c>
      <c r="E104" t="s">
        <v>611</v>
      </c>
      <c r="F104" t="s">
        <v>8418</v>
      </c>
      <c r="G104" t="s">
        <v>8419</v>
      </c>
      <c r="H104" t="s">
        <v>8420</v>
      </c>
      <c r="I104" t="s">
        <v>7987</v>
      </c>
      <c r="J104" t="s">
        <v>178</v>
      </c>
      <c r="K104" t="s">
        <v>180</v>
      </c>
      <c r="L104" t="s">
        <v>7988</v>
      </c>
      <c r="M104" t="s">
        <v>1462</v>
      </c>
      <c r="N104" t="s">
        <v>8421</v>
      </c>
      <c r="O104" t="s">
        <v>8141</v>
      </c>
      <c r="P104" t="s">
        <v>1462</v>
      </c>
      <c r="Q104" t="s">
        <v>1462</v>
      </c>
      <c r="R104"/>
      <c r="S104"/>
      <c r="T104" t="s">
        <v>7994</v>
      </c>
      <c r="U104" t="s">
        <v>1413</v>
      </c>
      <c r="V104" t="s">
        <v>1413</v>
      </c>
      <c r="W104" t="s">
        <v>53</v>
      </c>
      <c r="X104" t="s">
        <v>8001</v>
      </c>
      <c r="Y104" t="s">
        <v>1462</v>
      </c>
      <c r="Z104"/>
      <c r="AA104"/>
      <c r="AB104" t="s">
        <v>1550</v>
      </c>
      <c r="AC104" t="s">
        <v>1462</v>
      </c>
      <c r="AD104" t="s">
        <v>1413</v>
      </c>
      <c r="AE104" t="s">
        <v>7998</v>
      </c>
      <c r="AF104" t="s">
        <v>1462</v>
      </c>
      <c r="AG104" t="s">
        <v>8949</v>
      </c>
      <c r="AH104" t="s">
        <v>1462</v>
      </c>
      <c r="AI104" t="s">
        <v>8002</v>
      </c>
      <c r="AJ104" t="s">
        <v>8950</v>
      </c>
      <c r="AK104" t="s">
        <v>8951</v>
      </c>
      <c r="AL104" t="s">
        <v>8005</v>
      </c>
      <c r="AM104" t="s">
        <v>8006</v>
      </c>
      <c r="AN104" t="s">
        <v>7998</v>
      </c>
      <c r="AO104" t="s">
        <v>8007</v>
      </c>
      <c r="AP104"/>
      <c r="AQ104" t="s">
        <v>8427</v>
      </c>
      <c r="AR104" t="s">
        <v>1549</v>
      </c>
      <c r="AS104" s="4">
        <v>45647</v>
      </c>
      <c r="AT104" t="s">
        <v>1462</v>
      </c>
      <c r="AU104" t="s">
        <v>611</v>
      </c>
      <c r="AV104" t="s">
        <v>8418</v>
      </c>
      <c r="AW104" t="s">
        <v>8419</v>
      </c>
      <c r="AX104" t="s">
        <v>8420</v>
      </c>
      <c r="AY104" t="s">
        <v>7987</v>
      </c>
      <c r="AZ104" t="s">
        <v>178</v>
      </c>
      <c r="BA104" t="s">
        <v>180</v>
      </c>
      <c r="BB104"/>
      <c r="BC104" t="s">
        <v>7988</v>
      </c>
      <c r="BD104" t="s">
        <v>1462</v>
      </c>
      <c r="BE104" t="s">
        <v>8421</v>
      </c>
      <c r="BF104" t="s">
        <v>8009</v>
      </c>
      <c r="BG104" t="s">
        <v>8010</v>
      </c>
      <c r="BH104" t="s">
        <v>8076</v>
      </c>
      <c r="BI104" t="s">
        <v>8141</v>
      </c>
      <c r="BJ104" t="s">
        <v>1462</v>
      </c>
      <c r="BK104" t="s">
        <v>1462</v>
      </c>
      <c r="BL104"/>
      <c r="BM104"/>
      <c r="BN104" t="s">
        <v>1413</v>
      </c>
      <c r="BO104" t="s">
        <v>1413</v>
      </c>
      <c r="BP104" t="s">
        <v>53</v>
      </c>
      <c r="BQ104" t="s">
        <v>8001</v>
      </c>
      <c r="BR104" t="s">
        <v>1462</v>
      </c>
      <c r="BS104"/>
      <c r="BT104"/>
      <c r="BU104"/>
      <c r="BV104" t="s">
        <v>1550</v>
      </c>
      <c r="BW104" t="s">
        <v>1462</v>
      </c>
      <c r="BX104" t="s">
        <v>1413</v>
      </c>
      <c r="BY104" t="s">
        <v>7998</v>
      </c>
      <c r="BZ104" t="s">
        <v>1462</v>
      </c>
      <c r="CA104" t="s">
        <v>8949</v>
      </c>
      <c r="CB104" t="s">
        <v>1462</v>
      </c>
      <c r="CC104"/>
      <c r="CD104"/>
      <c r="CE104"/>
      <c r="CF104"/>
      <c r="CG104"/>
      <c r="CH104"/>
      <c r="CI104"/>
      <c r="CJ104"/>
      <c r="CK104"/>
      <c r="CL104"/>
      <c r="CM104"/>
      <c r="CN104"/>
      <c r="CO104"/>
      <c r="CP104" t="s">
        <v>7994</v>
      </c>
      <c r="CQ104" t="s">
        <v>8428</v>
      </c>
      <c r="CR104" t="s">
        <v>8429</v>
      </c>
      <c r="CS104" s="4">
        <v>45649</v>
      </c>
      <c r="CT104" t="s">
        <v>8013</v>
      </c>
      <c r="CU104" t="s">
        <v>1462</v>
      </c>
      <c r="CV104"/>
      <c r="CW104"/>
      <c r="CX104"/>
      <c r="CY104"/>
      <c r="CZ104"/>
      <c r="DA104"/>
      <c r="DB104"/>
      <c r="DC104"/>
      <c r="DD104"/>
      <c r="DE104"/>
      <c r="DF104" t="s">
        <v>8014</v>
      </c>
      <c r="DG104" t="s">
        <v>8430</v>
      </c>
      <c r="DH104" s="159" t="str">
        <f t="shared" ref="DH104:DH107" si="21">IF(AND(ISERROR(FIND("内蒙古",DG104)),ISERROR(FIND("新疆",DG104))),IF(ISERROR(FIND("省",DG104)),LEFT(DG104,FIND("市",DG104)-1), LEFT(DG104,FIND("省",DG104)-1)),IF(ISERROR(FIND("内蒙古",DG104)),"新疆","内蒙古"))</f>
        <v>湖北</v>
      </c>
    </row>
    <row r="105" spans="1:112">
      <c r="A105" t="str">
        <f t="shared" si="20"/>
        <v>1253706002024001851,2024-12-13</v>
      </c>
      <c r="B105" t="s">
        <v>1585</v>
      </c>
      <c r="C105" t="s">
        <v>1584</v>
      </c>
      <c r="D105" t="s">
        <v>1462</v>
      </c>
      <c r="E105" t="s">
        <v>1586</v>
      </c>
      <c r="F105" t="s">
        <v>8952</v>
      </c>
      <c r="G105" t="s">
        <v>8953</v>
      </c>
      <c r="H105" t="s">
        <v>8954</v>
      </c>
      <c r="I105" t="s">
        <v>7987</v>
      </c>
      <c r="J105" t="s">
        <v>355</v>
      </c>
      <c r="K105" t="s">
        <v>1587</v>
      </c>
      <c r="L105" t="s">
        <v>7988</v>
      </c>
      <c r="M105" t="s">
        <v>8955</v>
      </c>
      <c r="N105" t="s">
        <v>8001</v>
      </c>
      <c r="O105" t="s">
        <v>8001</v>
      </c>
      <c r="P105" t="s">
        <v>8956</v>
      </c>
      <c r="Q105" t="s">
        <v>8001</v>
      </c>
      <c r="R105" t="s">
        <v>8957</v>
      </c>
      <c r="S105" t="s">
        <v>8958</v>
      </c>
      <c r="T105" t="s">
        <v>7994</v>
      </c>
      <c r="U105" t="s">
        <v>1413</v>
      </c>
      <c r="V105" t="s">
        <v>1413</v>
      </c>
      <c r="W105" t="s">
        <v>53</v>
      </c>
      <c r="X105" t="s">
        <v>8001</v>
      </c>
      <c r="Y105" t="s">
        <v>8959</v>
      </c>
      <c r="Z105" t="s">
        <v>8067</v>
      </c>
      <c r="AA105"/>
      <c r="AB105" t="s">
        <v>1588</v>
      </c>
      <c r="AC105" t="s">
        <v>8960</v>
      </c>
      <c r="AD105" t="s">
        <v>1413</v>
      </c>
      <c r="AE105" t="s">
        <v>7998</v>
      </c>
      <c r="AF105" t="s">
        <v>8580</v>
      </c>
      <c r="AG105" t="s">
        <v>8961</v>
      </c>
      <c r="AH105" t="s">
        <v>8001</v>
      </c>
      <c r="AI105" t="s">
        <v>8002</v>
      </c>
      <c r="AJ105" t="s">
        <v>8962</v>
      </c>
      <c r="AK105" t="s">
        <v>8963</v>
      </c>
      <c r="AL105" t="s">
        <v>8005</v>
      </c>
      <c r="AM105" t="s">
        <v>8006</v>
      </c>
      <c r="AN105" t="s">
        <v>7998</v>
      </c>
      <c r="AO105" t="s">
        <v>8029</v>
      </c>
      <c r="AP105"/>
      <c r="AQ105" t="s">
        <v>8964</v>
      </c>
      <c r="AR105" t="s">
        <v>1585</v>
      </c>
      <c r="AS105" s="4">
        <v>45639</v>
      </c>
      <c r="AT105" t="s">
        <v>1462</v>
      </c>
      <c r="AU105" t="s">
        <v>1586</v>
      </c>
      <c r="AV105" t="s">
        <v>8952</v>
      </c>
      <c r="AW105" t="s">
        <v>8953</v>
      </c>
      <c r="AX105" t="s">
        <v>8954</v>
      </c>
      <c r="AY105" t="s">
        <v>7987</v>
      </c>
      <c r="AZ105" t="s">
        <v>355</v>
      </c>
      <c r="BA105" t="s">
        <v>1587</v>
      </c>
      <c r="BB105"/>
      <c r="BC105" t="s">
        <v>7988</v>
      </c>
      <c r="BD105" t="s">
        <v>8955</v>
      </c>
      <c r="BE105" t="s">
        <v>8001</v>
      </c>
      <c r="BF105" t="s">
        <v>8009</v>
      </c>
      <c r="BG105" t="s">
        <v>8010</v>
      </c>
      <c r="BH105" t="s">
        <v>8032</v>
      </c>
      <c r="BI105" t="s">
        <v>8001</v>
      </c>
      <c r="BJ105" t="s">
        <v>8956</v>
      </c>
      <c r="BK105" t="s">
        <v>8001</v>
      </c>
      <c r="BL105" t="s">
        <v>8957</v>
      </c>
      <c r="BM105" t="s">
        <v>8958</v>
      </c>
      <c r="BN105" t="s">
        <v>1413</v>
      </c>
      <c r="BO105" t="s">
        <v>1413</v>
      </c>
      <c r="BP105" t="s">
        <v>53</v>
      </c>
      <c r="BQ105" t="s">
        <v>8001</v>
      </c>
      <c r="BR105" t="s">
        <v>8959</v>
      </c>
      <c r="BS105" t="s">
        <v>8067</v>
      </c>
      <c r="BT105"/>
      <c r="BU105"/>
      <c r="BV105" t="s">
        <v>1588</v>
      </c>
      <c r="BW105" t="s">
        <v>8960</v>
      </c>
      <c r="BX105" t="s">
        <v>1413</v>
      </c>
      <c r="BY105" t="s">
        <v>7998</v>
      </c>
      <c r="BZ105" t="s">
        <v>8580</v>
      </c>
      <c r="CA105" t="s">
        <v>8961</v>
      </c>
      <c r="CB105" t="s">
        <v>8001</v>
      </c>
      <c r="CC105"/>
      <c r="CD105"/>
      <c r="CE105"/>
      <c r="CF105"/>
      <c r="CG105"/>
      <c r="CH105"/>
      <c r="CI105"/>
      <c r="CJ105"/>
      <c r="CK105"/>
      <c r="CL105"/>
      <c r="CM105"/>
      <c r="CN105"/>
      <c r="CO105"/>
      <c r="CP105" t="s">
        <v>7994</v>
      </c>
      <c r="CQ105" t="s">
        <v>8964</v>
      </c>
      <c r="CR105" t="s">
        <v>8965</v>
      </c>
      <c r="CS105" s="4">
        <v>45649</v>
      </c>
      <c r="CT105" t="s">
        <v>8013</v>
      </c>
      <c r="CU105" t="s">
        <v>1462</v>
      </c>
      <c r="CV105"/>
      <c r="CW105"/>
      <c r="CX105"/>
      <c r="CY105"/>
      <c r="CZ105"/>
      <c r="DA105"/>
      <c r="DB105"/>
      <c r="DC105"/>
      <c r="DD105"/>
      <c r="DE105"/>
      <c r="DF105" t="s">
        <v>8014</v>
      </c>
      <c r="DG105" t="s">
        <v>8966</v>
      </c>
      <c r="DH105" s="159" t="str">
        <f t="shared" si="21"/>
        <v>山东</v>
      </c>
    </row>
    <row r="106" spans="1:112">
      <c r="A106" t="str">
        <f t="shared" si="20"/>
        <v>1335150252024000313,2024-12-27</v>
      </c>
      <c r="B106" t="s">
        <v>1619</v>
      </c>
      <c r="C106" t="s">
        <v>1618</v>
      </c>
      <c r="D106" t="s">
        <v>1462</v>
      </c>
      <c r="E106" t="s">
        <v>1620</v>
      </c>
      <c r="F106" t="s">
        <v>1462</v>
      </c>
      <c r="G106" t="s">
        <v>8967</v>
      </c>
      <c r="H106" t="s">
        <v>8968</v>
      </c>
      <c r="I106" t="s">
        <v>7987</v>
      </c>
      <c r="J106" t="s">
        <v>178</v>
      </c>
      <c r="K106" t="s">
        <v>180</v>
      </c>
      <c r="L106" t="s">
        <v>7988</v>
      </c>
      <c r="M106" t="s">
        <v>8937</v>
      </c>
      <c r="N106" t="s">
        <v>8063</v>
      </c>
      <c r="O106" t="s">
        <v>8969</v>
      </c>
      <c r="P106" t="s">
        <v>8141</v>
      </c>
      <c r="Q106" t="s">
        <v>1462</v>
      </c>
      <c r="R106" t="s">
        <v>8450</v>
      </c>
      <c r="S106" t="s">
        <v>1752</v>
      </c>
      <c r="T106" t="s">
        <v>7994</v>
      </c>
      <c r="U106" t="s">
        <v>1382</v>
      </c>
      <c r="V106" t="s">
        <v>1382</v>
      </c>
      <c r="W106" t="s">
        <v>53</v>
      </c>
      <c r="X106" t="s">
        <v>8970</v>
      </c>
      <c r="Y106" t="s">
        <v>8629</v>
      </c>
      <c r="Z106" t="s">
        <v>8067</v>
      </c>
      <c r="AA106" t="s">
        <v>8252</v>
      </c>
      <c r="AB106" t="s">
        <v>1621</v>
      </c>
      <c r="AC106" t="s">
        <v>8971</v>
      </c>
      <c r="AD106" t="s">
        <v>1382</v>
      </c>
      <c r="AE106" t="s">
        <v>7998</v>
      </c>
      <c r="AF106" t="s">
        <v>8972</v>
      </c>
      <c r="AG106" t="s">
        <v>8973</v>
      </c>
      <c r="AH106" t="s">
        <v>1462</v>
      </c>
      <c r="AI106" t="s">
        <v>8002</v>
      </c>
      <c r="AJ106" t="s">
        <v>8974</v>
      </c>
      <c r="AK106" t="s">
        <v>8975</v>
      </c>
      <c r="AL106" t="s">
        <v>8005</v>
      </c>
      <c r="AM106" t="s">
        <v>8006</v>
      </c>
      <c r="AN106" t="s">
        <v>7998</v>
      </c>
      <c r="AO106"/>
      <c r="AP106"/>
      <c r="AQ106" t="s">
        <v>8976</v>
      </c>
      <c r="AR106" t="s">
        <v>1619</v>
      </c>
      <c r="AS106" s="4">
        <v>45653</v>
      </c>
      <c r="AT106" t="s">
        <v>1462</v>
      </c>
      <c r="AU106" t="s">
        <v>1620</v>
      </c>
      <c r="AV106" t="s">
        <v>1462</v>
      </c>
      <c r="AW106" t="s">
        <v>8967</v>
      </c>
      <c r="AX106" t="s">
        <v>8968</v>
      </c>
      <c r="AY106" t="s">
        <v>7987</v>
      </c>
      <c r="AZ106" t="s">
        <v>178</v>
      </c>
      <c r="BA106" t="s">
        <v>180</v>
      </c>
      <c r="BB106"/>
      <c r="BC106" t="s">
        <v>7988</v>
      </c>
      <c r="BD106" t="s">
        <v>8937</v>
      </c>
      <c r="BE106" t="s">
        <v>8063</v>
      </c>
      <c r="BF106" t="s">
        <v>8009</v>
      </c>
      <c r="BG106" t="s">
        <v>8010</v>
      </c>
      <c r="BH106" t="s">
        <v>8076</v>
      </c>
      <c r="BI106" t="s">
        <v>8969</v>
      </c>
      <c r="BJ106" t="s">
        <v>8141</v>
      </c>
      <c r="BK106" t="s">
        <v>1462</v>
      </c>
      <c r="BL106" t="s">
        <v>8450</v>
      </c>
      <c r="BM106" t="s">
        <v>1752</v>
      </c>
      <c r="BN106" t="s">
        <v>1382</v>
      </c>
      <c r="BO106" t="s">
        <v>1382</v>
      </c>
      <c r="BP106" t="s">
        <v>53</v>
      </c>
      <c r="BQ106" t="s">
        <v>8970</v>
      </c>
      <c r="BR106" t="s">
        <v>8629</v>
      </c>
      <c r="BS106" t="s">
        <v>8067</v>
      </c>
      <c r="BT106"/>
      <c r="BU106" t="s">
        <v>8252</v>
      </c>
      <c r="BV106" t="s">
        <v>1621</v>
      </c>
      <c r="BW106" t="s">
        <v>8971</v>
      </c>
      <c r="BX106" t="s">
        <v>1382</v>
      </c>
      <c r="BY106" t="s">
        <v>7998</v>
      </c>
      <c r="BZ106" t="s">
        <v>8972</v>
      </c>
      <c r="CA106" t="s">
        <v>8973</v>
      </c>
      <c r="CB106" t="s">
        <v>1462</v>
      </c>
      <c r="CC106"/>
      <c r="CD106"/>
      <c r="CE106"/>
      <c r="CF106"/>
      <c r="CG106"/>
      <c r="CH106"/>
      <c r="CI106"/>
      <c r="CJ106"/>
      <c r="CK106"/>
      <c r="CL106"/>
      <c r="CM106"/>
      <c r="CN106"/>
      <c r="CO106"/>
      <c r="CP106" t="s">
        <v>7994</v>
      </c>
      <c r="CQ106" t="s">
        <v>8977</v>
      </c>
      <c r="CR106" t="s">
        <v>8978</v>
      </c>
      <c r="CS106" s="4">
        <v>45653</v>
      </c>
      <c r="CT106" t="s">
        <v>8013</v>
      </c>
      <c r="CU106" t="s">
        <v>1462</v>
      </c>
      <c r="CV106"/>
      <c r="CW106"/>
      <c r="CX106"/>
      <c r="CY106"/>
      <c r="CZ106"/>
      <c r="DA106"/>
      <c r="DB106"/>
      <c r="DC106"/>
      <c r="DD106"/>
      <c r="DE106"/>
      <c r="DF106" t="s">
        <v>8014</v>
      </c>
      <c r="DG106" t="s">
        <v>8979</v>
      </c>
      <c r="DH106" s="159" t="str">
        <f t="shared" si="21"/>
        <v>四川</v>
      </c>
    </row>
    <row r="107" spans="1:112">
      <c r="A107" t="str">
        <f t="shared" si="20"/>
        <v>1335150252024000312,2024-12-27</v>
      </c>
      <c r="B107" t="s">
        <v>1623</v>
      </c>
      <c r="C107" t="s">
        <v>1618</v>
      </c>
      <c r="D107" t="s">
        <v>1462</v>
      </c>
      <c r="E107" t="s">
        <v>1620</v>
      </c>
      <c r="F107" t="s">
        <v>1462</v>
      </c>
      <c r="G107" t="s">
        <v>8967</v>
      </c>
      <c r="H107" t="s">
        <v>8968</v>
      </c>
      <c r="I107" t="s">
        <v>7987</v>
      </c>
      <c r="J107" t="s">
        <v>178</v>
      </c>
      <c r="K107" t="s">
        <v>180</v>
      </c>
      <c r="L107" t="s">
        <v>7988</v>
      </c>
      <c r="M107" t="s">
        <v>8937</v>
      </c>
      <c r="N107" t="s">
        <v>8063</v>
      </c>
      <c r="O107" t="s">
        <v>8141</v>
      </c>
      <c r="P107" t="s">
        <v>1462</v>
      </c>
      <c r="Q107" t="s">
        <v>1462</v>
      </c>
      <c r="R107" t="s">
        <v>8450</v>
      </c>
      <c r="S107" t="s">
        <v>1752</v>
      </c>
      <c r="T107" t="s">
        <v>7994</v>
      </c>
      <c r="U107" t="s">
        <v>1202</v>
      </c>
      <c r="V107" t="s">
        <v>1202</v>
      </c>
      <c r="W107" t="s">
        <v>53</v>
      </c>
      <c r="X107" t="s">
        <v>8980</v>
      </c>
      <c r="Y107" t="s">
        <v>8981</v>
      </c>
      <c r="Z107" t="s">
        <v>8067</v>
      </c>
      <c r="AA107" t="s">
        <v>8252</v>
      </c>
      <c r="AB107" t="s">
        <v>1624</v>
      </c>
      <c r="AC107" t="s">
        <v>8971</v>
      </c>
      <c r="AD107" t="s">
        <v>1202</v>
      </c>
      <c r="AE107" t="s">
        <v>7998</v>
      </c>
      <c r="AF107" t="s">
        <v>8972</v>
      </c>
      <c r="AG107" t="s">
        <v>8982</v>
      </c>
      <c r="AH107" t="s">
        <v>1462</v>
      </c>
      <c r="AI107" t="s">
        <v>8026</v>
      </c>
      <c r="AJ107" t="s">
        <v>8983</v>
      </c>
      <c r="AK107" t="s">
        <v>8984</v>
      </c>
      <c r="AL107" t="s">
        <v>8005</v>
      </c>
      <c r="AM107" t="s">
        <v>8006</v>
      </c>
      <c r="AN107" t="s">
        <v>7998</v>
      </c>
      <c r="AO107"/>
      <c r="AP107"/>
      <c r="AQ107" t="s">
        <v>8976</v>
      </c>
      <c r="AR107" t="s">
        <v>1623</v>
      </c>
      <c r="AS107" s="4">
        <v>45653</v>
      </c>
      <c r="AT107" t="s">
        <v>1462</v>
      </c>
      <c r="AU107" t="s">
        <v>1620</v>
      </c>
      <c r="AV107" t="s">
        <v>1462</v>
      </c>
      <c r="AW107" t="s">
        <v>8967</v>
      </c>
      <c r="AX107" t="s">
        <v>8968</v>
      </c>
      <c r="AY107" t="s">
        <v>7987</v>
      </c>
      <c r="AZ107" t="s">
        <v>178</v>
      </c>
      <c r="BA107" t="s">
        <v>180</v>
      </c>
      <c r="BB107"/>
      <c r="BC107" t="s">
        <v>7988</v>
      </c>
      <c r="BD107" t="s">
        <v>8937</v>
      </c>
      <c r="BE107" t="s">
        <v>8063</v>
      </c>
      <c r="BF107" t="s">
        <v>8009</v>
      </c>
      <c r="BG107" t="s">
        <v>8010</v>
      </c>
      <c r="BH107" t="s">
        <v>8076</v>
      </c>
      <c r="BI107" t="s">
        <v>8141</v>
      </c>
      <c r="BJ107" t="s">
        <v>1462</v>
      </c>
      <c r="BK107" t="s">
        <v>1462</v>
      </c>
      <c r="BL107" t="s">
        <v>8450</v>
      </c>
      <c r="BM107" t="s">
        <v>1752</v>
      </c>
      <c r="BN107" t="s">
        <v>1202</v>
      </c>
      <c r="BO107" t="s">
        <v>1202</v>
      </c>
      <c r="BP107" t="s">
        <v>53</v>
      </c>
      <c r="BQ107" t="s">
        <v>8980</v>
      </c>
      <c r="BR107" t="s">
        <v>8981</v>
      </c>
      <c r="BS107" t="s">
        <v>8067</v>
      </c>
      <c r="BT107"/>
      <c r="BU107" t="s">
        <v>8252</v>
      </c>
      <c r="BV107" t="s">
        <v>1624</v>
      </c>
      <c r="BW107" t="s">
        <v>8971</v>
      </c>
      <c r="BX107" t="s">
        <v>1202</v>
      </c>
      <c r="BY107" t="s">
        <v>7998</v>
      </c>
      <c r="BZ107" t="s">
        <v>8972</v>
      </c>
      <c r="CA107" t="s">
        <v>8982</v>
      </c>
      <c r="CB107" t="s">
        <v>1462</v>
      </c>
      <c r="CC107"/>
      <c r="CD107"/>
      <c r="CE107"/>
      <c r="CF107"/>
      <c r="CG107"/>
      <c r="CH107"/>
      <c r="CI107"/>
      <c r="CJ107"/>
      <c r="CK107"/>
      <c r="CL107"/>
      <c r="CM107"/>
      <c r="CN107"/>
      <c r="CO107"/>
      <c r="CP107" t="s">
        <v>7994</v>
      </c>
      <c r="CQ107" t="s">
        <v>8977</v>
      </c>
      <c r="CR107" t="s">
        <v>8978</v>
      </c>
      <c r="CS107" s="4">
        <v>45653</v>
      </c>
      <c r="CT107" t="s">
        <v>8013</v>
      </c>
      <c r="CU107" t="s">
        <v>1462</v>
      </c>
      <c r="CV107"/>
      <c r="CW107"/>
      <c r="CX107"/>
      <c r="CY107"/>
      <c r="CZ107"/>
      <c r="DA107"/>
      <c r="DB107"/>
      <c r="DC107"/>
      <c r="DD107"/>
      <c r="DE107"/>
      <c r="DF107" t="s">
        <v>8014</v>
      </c>
      <c r="DG107" t="s">
        <v>8979</v>
      </c>
      <c r="DH107" s="159" t="str">
        <f t="shared" si="21"/>
        <v>四川</v>
      </c>
    </row>
    <row r="108" spans="1:112">
      <c r="A108" t="str">
        <f t="shared" si="20"/>
        <v>1335150252024000307,2024-12-26</v>
      </c>
      <c r="B108" t="s">
        <v>1627</v>
      </c>
      <c r="C108" t="s">
        <v>1626</v>
      </c>
      <c r="D108" t="s">
        <v>1462</v>
      </c>
      <c r="E108" t="s">
        <v>1620</v>
      </c>
      <c r="F108" t="s">
        <v>1462</v>
      </c>
      <c r="G108" t="s">
        <v>8967</v>
      </c>
      <c r="H108" t="s">
        <v>8968</v>
      </c>
      <c r="I108" t="s">
        <v>7987</v>
      </c>
      <c r="J108" t="s">
        <v>178</v>
      </c>
      <c r="K108" t="s">
        <v>180</v>
      </c>
      <c r="L108" t="s">
        <v>7988</v>
      </c>
      <c r="M108" t="s">
        <v>8422</v>
      </c>
      <c r="N108" t="s">
        <v>8063</v>
      </c>
      <c r="O108" t="s">
        <v>8141</v>
      </c>
      <c r="P108" t="s">
        <v>1462</v>
      </c>
      <c r="Q108" t="s">
        <v>1462</v>
      </c>
      <c r="R108" t="s">
        <v>8985</v>
      </c>
      <c r="S108" t="s">
        <v>8986</v>
      </c>
      <c r="T108" t="s">
        <v>7994</v>
      </c>
      <c r="U108" t="s">
        <v>279</v>
      </c>
      <c r="V108" t="s">
        <v>279</v>
      </c>
      <c r="W108" t="s">
        <v>53</v>
      </c>
      <c r="X108" t="s">
        <v>8970</v>
      </c>
      <c r="Y108" t="s">
        <v>8987</v>
      </c>
      <c r="Z108" t="s">
        <v>8067</v>
      </c>
      <c r="AA108" t="s">
        <v>8047</v>
      </c>
      <c r="AB108" t="s">
        <v>1621</v>
      </c>
      <c r="AC108" t="s">
        <v>8971</v>
      </c>
      <c r="AD108" t="s">
        <v>279</v>
      </c>
      <c r="AE108" t="s">
        <v>7998</v>
      </c>
      <c r="AF108" t="s">
        <v>8972</v>
      </c>
      <c r="AG108" t="s">
        <v>8988</v>
      </c>
      <c r="AH108" t="s">
        <v>1462</v>
      </c>
      <c r="AI108" t="s">
        <v>8026</v>
      </c>
      <c r="AJ108" t="s">
        <v>1462</v>
      </c>
      <c r="AK108" t="s">
        <v>8989</v>
      </c>
      <c r="AL108" t="s">
        <v>8005</v>
      </c>
      <c r="AM108" t="s">
        <v>8006</v>
      </c>
      <c r="AN108" t="s">
        <v>7998</v>
      </c>
      <c r="AO108"/>
      <c r="AP108"/>
      <c r="AQ108" t="s">
        <v>8976</v>
      </c>
      <c r="AR108" t="s">
        <v>1627</v>
      </c>
      <c r="AS108" s="4">
        <v>45652</v>
      </c>
      <c r="AT108" t="s">
        <v>1462</v>
      </c>
      <c r="AU108" t="s">
        <v>1620</v>
      </c>
      <c r="AV108" t="s">
        <v>1462</v>
      </c>
      <c r="AW108" t="s">
        <v>8967</v>
      </c>
      <c r="AX108" t="s">
        <v>8968</v>
      </c>
      <c r="AY108" t="s">
        <v>7987</v>
      </c>
      <c r="AZ108" t="s">
        <v>178</v>
      </c>
      <c r="BA108" t="s">
        <v>180</v>
      </c>
      <c r="BB108"/>
      <c r="BC108" t="s">
        <v>7988</v>
      </c>
      <c r="BD108" t="s">
        <v>8422</v>
      </c>
      <c r="BE108" t="s">
        <v>8063</v>
      </c>
      <c r="BF108" t="s">
        <v>8009</v>
      </c>
      <c r="BG108" t="s">
        <v>8010</v>
      </c>
      <c r="BH108" t="s">
        <v>8076</v>
      </c>
      <c r="BI108" t="s">
        <v>8141</v>
      </c>
      <c r="BJ108" t="s">
        <v>1462</v>
      </c>
      <c r="BK108" t="s">
        <v>1462</v>
      </c>
      <c r="BL108" t="s">
        <v>8985</v>
      </c>
      <c r="BM108" t="s">
        <v>8986</v>
      </c>
      <c r="BN108" t="s">
        <v>279</v>
      </c>
      <c r="BO108" t="s">
        <v>279</v>
      </c>
      <c r="BP108" t="s">
        <v>53</v>
      </c>
      <c r="BQ108" t="s">
        <v>8970</v>
      </c>
      <c r="BR108" t="s">
        <v>8987</v>
      </c>
      <c r="BS108" t="s">
        <v>8067</v>
      </c>
      <c r="BT108"/>
      <c r="BU108" t="s">
        <v>8047</v>
      </c>
      <c r="BV108" t="s">
        <v>1621</v>
      </c>
      <c r="BW108" t="s">
        <v>8971</v>
      </c>
      <c r="BX108" t="s">
        <v>279</v>
      </c>
      <c r="BY108" t="s">
        <v>7998</v>
      </c>
      <c r="BZ108" t="s">
        <v>8972</v>
      </c>
      <c r="CA108" t="s">
        <v>8988</v>
      </c>
      <c r="CB108" t="s">
        <v>1462</v>
      </c>
      <c r="CC108"/>
      <c r="CD108"/>
      <c r="CE108"/>
      <c r="CF108"/>
      <c r="CG108"/>
      <c r="CH108"/>
      <c r="CI108"/>
      <c r="CJ108"/>
      <c r="CK108"/>
      <c r="CL108"/>
      <c r="CM108"/>
      <c r="CN108"/>
      <c r="CO108"/>
      <c r="CP108" t="s">
        <v>7994</v>
      </c>
      <c r="CQ108" t="s">
        <v>8977</v>
      </c>
      <c r="CR108" t="s">
        <v>8978</v>
      </c>
      <c r="CS108" s="4">
        <v>45653</v>
      </c>
      <c r="CT108" t="s">
        <v>8013</v>
      </c>
      <c r="CU108" t="s">
        <v>1462</v>
      </c>
      <c r="CV108"/>
      <c r="CW108"/>
      <c r="CX108"/>
      <c r="CY108"/>
      <c r="CZ108"/>
      <c r="DA108"/>
      <c r="DB108"/>
      <c r="DC108"/>
      <c r="DD108"/>
      <c r="DE108"/>
      <c r="DF108" t="s">
        <v>8014</v>
      </c>
      <c r="DG108" t="s">
        <v>8979</v>
      </c>
      <c r="DH108" s="159" t="str">
        <f t="shared" ref="DH108:DH129" si="22">IF(AND(ISERROR(FIND("内蒙古",DG108)),ISERROR(FIND("新疆",DG108))),IF(ISERROR(FIND("省",DG108)),LEFT(DG108,FIND("市",DG108)-1), LEFT(DG108,FIND("省",DG108)-1)),IF(ISERROR(FIND("内蒙古",DG108)),"新疆","内蒙古"))</f>
        <v>四川</v>
      </c>
    </row>
    <row r="109" spans="1:112">
      <c r="A109" t="str">
        <f t="shared" ref="A109:A129" si="23">_xlfn.CONCAT(B109, ",", C109)</f>
        <v>1193115002024000668,2024-12-30</v>
      </c>
      <c r="B109" s="269" t="s">
        <v>1649</v>
      </c>
      <c r="C109" s="269" t="s">
        <v>1648</v>
      </c>
      <c r="D109" s="269" t="s">
        <v>1462</v>
      </c>
      <c r="E109" s="269" t="s">
        <v>1650</v>
      </c>
      <c r="F109" s="269" t="s">
        <v>8990</v>
      </c>
      <c r="G109" s="269" t="s">
        <v>8991</v>
      </c>
      <c r="H109" s="269" t="s">
        <v>8992</v>
      </c>
      <c r="I109" s="269" t="s">
        <v>7987</v>
      </c>
      <c r="J109" s="269" t="s">
        <v>285</v>
      </c>
      <c r="K109" s="269" t="s">
        <v>180</v>
      </c>
      <c r="L109" s="269" t="s">
        <v>7988</v>
      </c>
      <c r="M109" s="269" t="s">
        <v>8063</v>
      </c>
      <c r="N109" s="269" t="s">
        <v>8063</v>
      </c>
      <c r="O109" s="269" t="s">
        <v>8993</v>
      </c>
      <c r="P109" s="269" t="s">
        <v>8141</v>
      </c>
      <c r="Q109" s="269" t="s">
        <v>1462</v>
      </c>
      <c r="R109" s="269" t="s">
        <v>8994</v>
      </c>
      <c r="S109" s="269" t="s">
        <v>1738</v>
      </c>
      <c r="T109" s="269" t="s">
        <v>7994</v>
      </c>
      <c r="U109" s="269" t="s">
        <v>8995</v>
      </c>
      <c r="V109" s="269" t="s">
        <v>8995</v>
      </c>
      <c r="W109" s="269" t="s">
        <v>53</v>
      </c>
      <c r="X109" s="269" t="s">
        <v>8001</v>
      </c>
      <c r="Y109" s="269" t="s">
        <v>8996</v>
      </c>
      <c r="Z109" s="269" t="s">
        <v>8067</v>
      </c>
      <c r="AA109" s="269" t="s">
        <v>8047</v>
      </c>
      <c r="AB109" s="269" t="s">
        <v>1651</v>
      </c>
      <c r="AC109" s="269" t="s">
        <v>8739</v>
      </c>
      <c r="AD109" s="269" t="s">
        <v>8995</v>
      </c>
      <c r="AE109" s="269" t="s">
        <v>7998</v>
      </c>
      <c r="AF109" s="269" t="s">
        <v>1462</v>
      </c>
      <c r="AG109" s="269" t="s">
        <v>8997</v>
      </c>
      <c r="AH109" s="269" t="s">
        <v>1462</v>
      </c>
      <c r="AI109" s="269" t="s">
        <v>8002</v>
      </c>
      <c r="AJ109" s="269" t="s">
        <v>8998</v>
      </c>
      <c r="AK109" s="269" t="s">
        <v>8999</v>
      </c>
      <c r="AL109" s="269" t="s">
        <v>8005</v>
      </c>
      <c r="AM109" s="269" t="s">
        <v>8006</v>
      </c>
      <c r="AN109" s="269" t="s">
        <v>7998</v>
      </c>
      <c r="AO109" s="269" t="s">
        <v>8054</v>
      </c>
      <c r="AP109" s="269"/>
      <c r="AQ109" s="269" t="s">
        <v>9000</v>
      </c>
      <c r="AR109" s="269" t="s">
        <v>1649</v>
      </c>
      <c r="AS109" s="284">
        <v>45656</v>
      </c>
      <c r="AT109" s="269" t="s">
        <v>1462</v>
      </c>
      <c r="AU109" s="269" t="s">
        <v>1650</v>
      </c>
      <c r="AV109" s="269" t="s">
        <v>8990</v>
      </c>
      <c r="AW109" s="269" t="s">
        <v>8991</v>
      </c>
      <c r="AX109" s="269" t="s">
        <v>8992</v>
      </c>
      <c r="AY109" s="269" t="s">
        <v>7987</v>
      </c>
      <c r="AZ109" s="269" t="s">
        <v>178</v>
      </c>
      <c r="BA109" s="269" t="s">
        <v>180</v>
      </c>
      <c r="BB109" s="269"/>
      <c r="BC109" s="269" t="s">
        <v>7988</v>
      </c>
      <c r="BD109" s="269" t="s">
        <v>8063</v>
      </c>
      <c r="BE109" s="269" t="s">
        <v>8063</v>
      </c>
      <c r="BF109" s="269" t="s">
        <v>8009</v>
      </c>
      <c r="BG109" s="269" t="s">
        <v>8010</v>
      </c>
      <c r="BH109" s="269" t="s">
        <v>8076</v>
      </c>
      <c r="BI109" s="269" t="s">
        <v>8993</v>
      </c>
      <c r="BJ109" s="269" t="s">
        <v>8141</v>
      </c>
      <c r="BK109" s="269" t="s">
        <v>1462</v>
      </c>
      <c r="BL109" s="269" t="s">
        <v>8994</v>
      </c>
      <c r="BM109" s="269" t="s">
        <v>1738</v>
      </c>
      <c r="BN109" s="269" t="s">
        <v>8995</v>
      </c>
      <c r="BO109" s="269" t="s">
        <v>8995</v>
      </c>
      <c r="BP109" s="269" t="s">
        <v>53</v>
      </c>
      <c r="BQ109" s="269" t="s">
        <v>8001</v>
      </c>
      <c r="BR109" s="269" t="s">
        <v>8996</v>
      </c>
      <c r="BS109" s="269" t="s">
        <v>8067</v>
      </c>
      <c r="BT109" s="269"/>
      <c r="BU109" s="269" t="s">
        <v>8047</v>
      </c>
      <c r="BV109" s="269" t="s">
        <v>1651</v>
      </c>
      <c r="BW109" s="269" t="s">
        <v>8739</v>
      </c>
      <c r="BX109" s="269" t="s">
        <v>8995</v>
      </c>
      <c r="BY109" s="269" t="s">
        <v>7998</v>
      </c>
      <c r="BZ109" s="269" t="s">
        <v>1462</v>
      </c>
      <c r="CA109" s="269" t="s">
        <v>8997</v>
      </c>
      <c r="CB109" s="269" t="s">
        <v>1462</v>
      </c>
      <c r="CC109" s="269"/>
      <c r="CD109" s="269"/>
      <c r="CE109" s="269"/>
      <c r="CF109" s="269"/>
      <c r="CG109" s="269"/>
      <c r="CH109" s="269"/>
      <c r="CI109" s="269"/>
      <c r="CJ109" s="269"/>
      <c r="CK109" s="269"/>
      <c r="CL109" s="269"/>
      <c r="CM109" s="269"/>
      <c r="CN109" s="269"/>
      <c r="CO109" s="269"/>
      <c r="CP109" s="269" t="s">
        <v>7994</v>
      </c>
      <c r="CQ109" s="269" t="s">
        <v>9000</v>
      </c>
      <c r="CR109" s="269" t="s">
        <v>9001</v>
      </c>
      <c r="CS109" s="284">
        <v>45656</v>
      </c>
      <c r="CT109" s="269" t="s">
        <v>8013</v>
      </c>
      <c r="CU109" s="269" t="s">
        <v>1462</v>
      </c>
      <c r="CV109" s="269"/>
      <c r="CW109" s="269"/>
      <c r="CX109" s="269"/>
      <c r="CY109" s="269"/>
      <c r="CZ109" s="269"/>
      <c r="DA109" s="269"/>
      <c r="DB109" s="269"/>
      <c r="DC109" s="269"/>
      <c r="DD109" s="269"/>
      <c r="DE109" s="269"/>
      <c r="DF109" s="269" t="s">
        <v>8014</v>
      </c>
      <c r="DG109" s="269" t="s">
        <v>9002</v>
      </c>
      <c r="DH109" s="159" t="str">
        <f t="shared" si="22"/>
        <v>上海</v>
      </c>
    </row>
    <row r="110" spans="1:112">
      <c r="A110" t="str">
        <f t="shared" si="23"/>
        <v>1355308002024000872,2024-12-23</v>
      </c>
      <c r="B110" s="269" t="s">
        <v>1654</v>
      </c>
      <c r="C110" s="269" t="s">
        <v>1653</v>
      </c>
      <c r="D110" s="269" t="s">
        <v>1462</v>
      </c>
      <c r="E110" s="269" t="s">
        <v>1655</v>
      </c>
      <c r="F110" s="269" t="s">
        <v>9003</v>
      </c>
      <c r="G110" s="269" t="s">
        <v>9004</v>
      </c>
      <c r="H110" s="269" t="s">
        <v>9005</v>
      </c>
      <c r="I110" s="269" t="s">
        <v>7987</v>
      </c>
      <c r="J110" s="269" t="s">
        <v>233</v>
      </c>
      <c r="K110" s="269" t="s">
        <v>234</v>
      </c>
      <c r="L110" s="269" t="s">
        <v>7988</v>
      </c>
      <c r="M110" s="269" t="s">
        <v>9006</v>
      </c>
      <c r="N110" s="269" t="s">
        <v>1462</v>
      </c>
      <c r="O110" s="269" t="s">
        <v>1462</v>
      </c>
      <c r="P110" s="269" t="s">
        <v>9007</v>
      </c>
      <c r="Q110" s="269" t="s">
        <v>1462</v>
      </c>
      <c r="R110" s="269" t="s">
        <v>9008</v>
      </c>
      <c r="S110" s="269"/>
      <c r="T110" s="269" t="s">
        <v>7994</v>
      </c>
      <c r="U110" s="269" t="s">
        <v>1524</v>
      </c>
      <c r="V110" s="269" t="s">
        <v>1524</v>
      </c>
      <c r="W110" s="269" t="s">
        <v>53</v>
      </c>
      <c r="X110" s="269" t="s">
        <v>9009</v>
      </c>
      <c r="Y110" s="269" t="s">
        <v>1462</v>
      </c>
      <c r="Z110" s="269"/>
      <c r="AA110" s="269"/>
      <c r="AB110" s="269" t="s">
        <v>1656</v>
      </c>
      <c r="AC110" s="269" t="s">
        <v>1462</v>
      </c>
      <c r="AD110" s="269" t="s">
        <v>9010</v>
      </c>
      <c r="AE110" s="269" t="s">
        <v>7998</v>
      </c>
      <c r="AF110" s="269" t="s">
        <v>9011</v>
      </c>
      <c r="AG110" s="269" t="s">
        <v>9012</v>
      </c>
      <c r="AH110" s="269" t="s">
        <v>1462</v>
      </c>
      <c r="AI110" s="269" t="s">
        <v>8002</v>
      </c>
      <c r="AJ110" s="269" t="s">
        <v>1462</v>
      </c>
      <c r="AK110" s="269" t="s">
        <v>9013</v>
      </c>
      <c r="AL110" s="269" t="s">
        <v>8005</v>
      </c>
      <c r="AM110" s="269" t="s">
        <v>8006</v>
      </c>
      <c r="AN110" s="269" t="s">
        <v>7998</v>
      </c>
      <c r="AO110" s="269" t="s">
        <v>8007</v>
      </c>
      <c r="AP110" s="269"/>
      <c r="AQ110" s="269" t="s">
        <v>8195</v>
      </c>
      <c r="AR110" s="269" t="s">
        <v>1654</v>
      </c>
      <c r="AS110" s="284">
        <v>45649</v>
      </c>
      <c r="AT110" s="269" t="s">
        <v>1462</v>
      </c>
      <c r="AU110" s="269" t="s">
        <v>1655</v>
      </c>
      <c r="AV110" s="269" t="s">
        <v>9003</v>
      </c>
      <c r="AW110" s="269" t="s">
        <v>9004</v>
      </c>
      <c r="AX110" s="269" t="s">
        <v>9005</v>
      </c>
      <c r="AY110" s="269" t="s">
        <v>7987</v>
      </c>
      <c r="AZ110" s="269" t="s">
        <v>233</v>
      </c>
      <c r="BA110" s="269" t="s">
        <v>234</v>
      </c>
      <c r="BB110" s="269"/>
      <c r="BC110" s="269" t="s">
        <v>7988</v>
      </c>
      <c r="BD110" s="269" t="s">
        <v>9006</v>
      </c>
      <c r="BE110" s="269" t="s">
        <v>1462</v>
      </c>
      <c r="BF110" s="269" t="s">
        <v>8009</v>
      </c>
      <c r="BG110" s="269" t="s">
        <v>8010</v>
      </c>
      <c r="BH110" s="269" t="s">
        <v>8032</v>
      </c>
      <c r="BI110" s="269" t="s">
        <v>1462</v>
      </c>
      <c r="BJ110" s="269" t="s">
        <v>9007</v>
      </c>
      <c r="BK110" s="269" t="s">
        <v>1462</v>
      </c>
      <c r="BL110" s="269" t="s">
        <v>9008</v>
      </c>
      <c r="BM110" s="269"/>
      <c r="BN110" s="269" t="s">
        <v>1524</v>
      </c>
      <c r="BO110" s="269" t="s">
        <v>1524</v>
      </c>
      <c r="BP110" s="269" t="s">
        <v>53</v>
      </c>
      <c r="BQ110" s="269" t="s">
        <v>9009</v>
      </c>
      <c r="BR110" s="269" t="s">
        <v>1462</v>
      </c>
      <c r="BS110" s="269"/>
      <c r="BT110" s="269"/>
      <c r="BU110" s="269"/>
      <c r="BV110" s="269" t="s">
        <v>1656</v>
      </c>
      <c r="BW110" s="269" t="s">
        <v>1462</v>
      </c>
      <c r="BX110" s="269" t="s">
        <v>9010</v>
      </c>
      <c r="BY110" s="269" t="s">
        <v>7998</v>
      </c>
      <c r="BZ110" s="269" t="s">
        <v>9011</v>
      </c>
      <c r="CA110" s="269" t="s">
        <v>9012</v>
      </c>
      <c r="CB110" s="269" t="s">
        <v>1462</v>
      </c>
      <c r="CC110" s="269"/>
      <c r="CD110" s="269"/>
      <c r="CE110" s="269"/>
      <c r="CF110" s="269"/>
      <c r="CG110" s="269"/>
      <c r="CH110" s="269"/>
      <c r="CI110" s="269"/>
      <c r="CJ110" s="269"/>
      <c r="CK110" s="269"/>
      <c r="CL110" s="269"/>
      <c r="CM110" s="269"/>
      <c r="CN110" s="269"/>
      <c r="CO110" s="269"/>
      <c r="CP110" s="269" t="s">
        <v>7994</v>
      </c>
      <c r="CQ110" s="269" t="s">
        <v>8195</v>
      </c>
      <c r="CR110" s="269" t="s">
        <v>8196</v>
      </c>
      <c r="CS110" s="284">
        <v>45656</v>
      </c>
      <c r="CT110" s="269" t="s">
        <v>8013</v>
      </c>
      <c r="CU110" s="269" t="s">
        <v>1462</v>
      </c>
      <c r="CV110" s="269"/>
      <c r="CW110" s="269"/>
      <c r="CX110" s="269"/>
      <c r="CY110" s="269"/>
      <c r="CZ110" s="269"/>
      <c r="DA110" s="269"/>
      <c r="DB110" s="269"/>
      <c r="DC110" s="269"/>
      <c r="DD110" s="269"/>
      <c r="DE110" s="269"/>
      <c r="DF110" s="269" t="s">
        <v>8014</v>
      </c>
      <c r="DG110" s="269" t="s">
        <v>9014</v>
      </c>
      <c r="DH110" s="159" t="str">
        <f t="shared" si="22"/>
        <v>云南</v>
      </c>
    </row>
    <row r="111" spans="1:112">
      <c r="A111" t="str">
        <f t="shared" si="23"/>
        <v>1294425582024000817,2024-12-23</v>
      </c>
      <c r="B111" t="s">
        <v>1658</v>
      </c>
      <c r="C111" t="s">
        <v>1653</v>
      </c>
      <c r="D111" t="s">
        <v>1462</v>
      </c>
      <c r="E111" t="s">
        <v>1659</v>
      </c>
      <c r="F111" t="s">
        <v>9015</v>
      </c>
      <c r="G111" t="s">
        <v>9016</v>
      </c>
      <c r="H111" t="s">
        <v>9017</v>
      </c>
      <c r="I111" t="s">
        <v>7987</v>
      </c>
      <c r="J111" t="s">
        <v>140</v>
      </c>
      <c r="K111" t="s">
        <v>142</v>
      </c>
      <c r="L111" t="s">
        <v>7988</v>
      </c>
      <c r="M111" t="s">
        <v>9018</v>
      </c>
      <c r="N111" t="s">
        <v>1462</v>
      </c>
      <c r="O111" t="s">
        <v>1462</v>
      </c>
      <c r="P111" t="s">
        <v>9019</v>
      </c>
      <c r="Q111" t="s">
        <v>1462</v>
      </c>
      <c r="R111" t="s">
        <v>9020</v>
      </c>
      <c r="S111"/>
      <c r="T111" t="s">
        <v>7994</v>
      </c>
      <c r="U111" t="s">
        <v>1428</v>
      </c>
      <c r="V111" t="s">
        <v>1428</v>
      </c>
      <c r="W111" t="s">
        <v>53</v>
      </c>
      <c r="X111" t="s">
        <v>8001</v>
      </c>
      <c r="Y111" t="s">
        <v>1462</v>
      </c>
      <c r="Z111"/>
      <c r="AA111"/>
      <c r="AB111" t="s">
        <v>1660</v>
      </c>
      <c r="AC111" t="s">
        <v>9021</v>
      </c>
      <c r="AD111" t="s">
        <v>1428</v>
      </c>
      <c r="AE111" t="s">
        <v>7998</v>
      </c>
      <c r="AF111" t="s">
        <v>1462</v>
      </c>
      <c r="AG111" t="s">
        <v>9022</v>
      </c>
      <c r="AH111" t="s">
        <v>1462</v>
      </c>
      <c r="AI111" t="s">
        <v>8002</v>
      </c>
      <c r="AJ111" t="s">
        <v>9023</v>
      </c>
      <c r="AK111" t="s">
        <v>9024</v>
      </c>
      <c r="AL111" t="s">
        <v>8005</v>
      </c>
      <c r="AM111" t="s">
        <v>8006</v>
      </c>
      <c r="AN111" t="s">
        <v>7998</v>
      </c>
      <c r="AO111" t="s">
        <v>8054</v>
      </c>
      <c r="AP111"/>
      <c r="AQ111" t="s">
        <v>9025</v>
      </c>
      <c r="AR111" t="s">
        <v>1658</v>
      </c>
      <c r="AS111" s="4">
        <v>45649</v>
      </c>
      <c r="AT111" t="s">
        <v>1462</v>
      </c>
      <c r="AU111" t="s">
        <v>1659</v>
      </c>
      <c r="AV111" t="s">
        <v>9015</v>
      </c>
      <c r="AW111" t="s">
        <v>9016</v>
      </c>
      <c r="AX111" t="s">
        <v>9017</v>
      </c>
      <c r="AY111" t="s">
        <v>7987</v>
      </c>
      <c r="AZ111" t="s">
        <v>140</v>
      </c>
      <c r="BA111" t="s">
        <v>142</v>
      </c>
      <c r="BB111"/>
      <c r="BC111" t="s">
        <v>7988</v>
      </c>
      <c r="BD111" t="s">
        <v>9018</v>
      </c>
      <c r="BE111" t="s">
        <v>1462</v>
      </c>
      <c r="BF111" t="s">
        <v>8009</v>
      </c>
      <c r="BG111" t="s">
        <v>8010</v>
      </c>
      <c r="BH111" t="s">
        <v>8032</v>
      </c>
      <c r="BI111" t="s">
        <v>1462</v>
      </c>
      <c r="BJ111" t="s">
        <v>9019</v>
      </c>
      <c r="BK111" t="s">
        <v>1462</v>
      </c>
      <c r="BL111" t="s">
        <v>9020</v>
      </c>
      <c r="BM111"/>
      <c r="BN111" t="s">
        <v>1428</v>
      </c>
      <c r="BO111" t="s">
        <v>1428</v>
      </c>
      <c r="BP111" t="s">
        <v>53</v>
      </c>
      <c r="BQ111" t="s">
        <v>8001</v>
      </c>
      <c r="BR111" t="s">
        <v>1462</v>
      </c>
      <c r="BS111"/>
      <c r="BT111"/>
      <c r="BU111"/>
      <c r="BV111" t="s">
        <v>1660</v>
      </c>
      <c r="BW111" t="s">
        <v>9021</v>
      </c>
      <c r="BX111" t="s">
        <v>1428</v>
      </c>
      <c r="BY111" t="s">
        <v>7998</v>
      </c>
      <c r="BZ111" t="s">
        <v>1462</v>
      </c>
      <c r="CA111" t="s">
        <v>9022</v>
      </c>
      <c r="CB111" t="s">
        <v>1462</v>
      </c>
      <c r="CC111"/>
      <c r="CD111"/>
      <c r="CE111"/>
      <c r="CF111"/>
      <c r="CG111"/>
      <c r="CH111"/>
      <c r="CI111"/>
      <c r="CJ111"/>
      <c r="CK111"/>
      <c r="CL111"/>
      <c r="CM111"/>
      <c r="CN111"/>
      <c r="CO111"/>
      <c r="CP111" t="s">
        <v>7994</v>
      </c>
      <c r="CQ111" t="s">
        <v>8834</v>
      </c>
      <c r="CR111" t="s">
        <v>8835</v>
      </c>
      <c r="CS111" s="4">
        <v>45656</v>
      </c>
      <c r="CT111" t="s">
        <v>8013</v>
      </c>
      <c r="CU111" t="s">
        <v>1462</v>
      </c>
      <c r="CV111"/>
      <c r="CW111"/>
      <c r="CX111"/>
      <c r="CY111"/>
      <c r="CZ111"/>
      <c r="DA111"/>
      <c r="DB111"/>
      <c r="DC111"/>
      <c r="DD111"/>
      <c r="DE111"/>
      <c r="DF111" t="s">
        <v>8014</v>
      </c>
      <c r="DG111" t="s">
        <v>9026</v>
      </c>
      <c r="DH111" s="159" t="str">
        <f t="shared" si="22"/>
        <v>广东</v>
      </c>
    </row>
    <row r="112" spans="1:112" customFormat="1">
      <c r="A112" t="str">
        <f t="shared" si="23"/>
        <v>1335150252024000314,2024-12-27</v>
      </c>
      <c r="B112" t="s">
        <v>1662</v>
      </c>
      <c r="C112" t="s">
        <v>1618</v>
      </c>
      <c r="D112" t="s">
        <v>1462</v>
      </c>
      <c r="E112" t="s">
        <v>1620</v>
      </c>
      <c r="F112" t="s">
        <v>1462</v>
      </c>
      <c r="G112" t="s">
        <v>8967</v>
      </c>
      <c r="H112" t="s">
        <v>8968</v>
      </c>
      <c r="I112" t="s">
        <v>7987</v>
      </c>
      <c r="J112" t="s">
        <v>178</v>
      </c>
      <c r="K112" t="s">
        <v>180</v>
      </c>
      <c r="L112" t="s">
        <v>7988</v>
      </c>
      <c r="M112" t="s">
        <v>9027</v>
      </c>
      <c r="N112" t="s">
        <v>8063</v>
      </c>
      <c r="O112" t="s">
        <v>9028</v>
      </c>
      <c r="P112" t="s">
        <v>8141</v>
      </c>
      <c r="Q112" t="s">
        <v>1462</v>
      </c>
      <c r="R112" t="s">
        <v>8254</v>
      </c>
      <c r="S112" t="s">
        <v>9029</v>
      </c>
      <c r="T112" t="s">
        <v>7994</v>
      </c>
      <c r="U112" t="s">
        <v>1457</v>
      </c>
      <c r="V112" t="s">
        <v>1457</v>
      </c>
      <c r="W112" t="s">
        <v>615</v>
      </c>
      <c r="X112" t="s">
        <v>9030</v>
      </c>
      <c r="Y112" t="s">
        <v>8987</v>
      </c>
      <c r="Z112" t="s">
        <v>8067</v>
      </c>
      <c r="AA112" t="s">
        <v>8252</v>
      </c>
      <c r="AB112" t="s">
        <v>1663</v>
      </c>
      <c r="AC112" t="s">
        <v>9031</v>
      </c>
      <c r="AD112" t="s">
        <v>1457</v>
      </c>
      <c r="AE112" t="s">
        <v>7998</v>
      </c>
      <c r="AF112" t="s">
        <v>8972</v>
      </c>
      <c r="AG112" t="s">
        <v>9032</v>
      </c>
      <c r="AH112" t="s">
        <v>1462</v>
      </c>
      <c r="AI112" t="s">
        <v>8002</v>
      </c>
      <c r="AJ112" t="s">
        <v>9033</v>
      </c>
      <c r="AK112" t="s">
        <v>9034</v>
      </c>
      <c r="AL112" t="s">
        <v>8005</v>
      </c>
      <c r="AM112" t="s">
        <v>8006</v>
      </c>
      <c r="AN112" t="s">
        <v>7998</v>
      </c>
      <c r="AQ112" t="s">
        <v>8976</v>
      </c>
      <c r="AR112" t="s">
        <v>1662</v>
      </c>
      <c r="AS112" s="4">
        <v>45653</v>
      </c>
      <c r="AT112" t="s">
        <v>1462</v>
      </c>
      <c r="AU112" t="s">
        <v>1620</v>
      </c>
      <c r="AV112" t="s">
        <v>1462</v>
      </c>
      <c r="AW112" t="s">
        <v>8967</v>
      </c>
      <c r="AX112" t="s">
        <v>8968</v>
      </c>
      <c r="AY112" t="s">
        <v>7987</v>
      </c>
      <c r="AZ112" t="s">
        <v>178</v>
      </c>
      <c r="BA112" t="s">
        <v>180</v>
      </c>
      <c r="BC112" t="s">
        <v>7988</v>
      </c>
      <c r="BD112" t="s">
        <v>9027</v>
      </c>
      <c r="BE112" t="s">
        <v>8063</v>
      </c>
      <c r="BF112" t="s">
        <v>8009</v>
      </c>
      <c r="BG112" t="s">
        <v>8010</v>
      </c>
      <c r="BH112" t="s">
        <v>8076</v>
      </c>
      <c r="BI112" t="s">
        <v>9028</v>
      </c>
      <c r="BJ112" t="s">
        <v>8141</v>
      </c>
      <c r="BK112" t="s">
        <v>1462</v>
      </c>
      <c r="BL112" t="s">
        <v>8254</v>
      </c>
      <c r="BM112" t="s">
        <v>9029</v>
      </c>
      <c r="BN112" t="s">
        <v>1457</v>
      </c>
      <c r="BO112" t="s">
        <v>1457</v>
      </c>
      <c r="BP112" t="s">
        <v>615</v>
      </c>
      <c r="BQ112" t="s">
        <v>9030</v>
      </c>
      <c r="BR112" t="s">
        <v>8987</v>
      </c>
      <c r="BS112" t="s">
        <v>8067</v>
      </c>
      <c r="BU112" t="s">
        <v>8252</v>
      </c>
      <c r="BV112" t="s">
        <v>1663</v>
      </c>
      <c r="BW112" t="s">
        <v>9031</v>
      </c>
      <c r="BX112" t="s">
        <v>1457</v>
      </c>
      <c r="BY112" t="s">
        <v>7998</v>
      </c>
      <c r="BZ112" t="s">
        <v>8972</v>
      </c>
      <c r="CA112" t="s">
        <v>9032</v>
      </c>
      <c r="CB112" t="s">
        <v>1462</v>
      </c>
      <c r="CP112" t="s">
        <v>7994</v>
      </c>
      <c r="CQ112" t="s">
        <v>8977</v>
      </c>
      <c r="CR112" t="s">
        <v>9035</v>
      </c>
      <c r="CS112" s="4">
        <v>45657</v>
      </c>
      <c r="CT112" t="s">
        <v>8013</v>
      </c>
      <c r="CU112" t="s">
        <v>1462</v>
      </c>
      <c r="DF112" t="s">
        <v>8014</v>
      </c>
      <c r="DG112" t="s">
        <v>8979</v>
      </c>
      <c r="DH112" s="159" t="str">
        <f t="shared" si="22"/>
        <v>四川</v>
      </c>
    </row>
    <row r="113" spans="1:112">
      <c r="A113" t="str">
        <f t="shared" si="23"/>
        <v>1294426572024002728,2024-12-30</v>
      </c>
      <c r="B113" t="s">
        <v>1665</v>
      </c>
      <c r="C113" t="s">
        <v>1648</v>
      </c>
      <c r="D113" t="s">
        <v>1462</v>
      </c>
      <c r="E113" t="s">
        <v>1666</v>
      </c>
      <c r="F113" t="s">
        <v>9036</v>
      </c>
      <c r="G113" t="s">
        <v>9037</v>
      </c>
      <c r="H113" t="s">
        <v>9038</v>
      </c>
      <c r="I113" t="s">
        <v>7987</v>
      </c>
      <c r="J113" t="s">
        <v>355</v>
      </c>
      <c r="K113" t="s">
        <v>1667</v>
      </c>
      <c r="L113" t="s">
        <v>7988</v>
      </c>
      <c r="M113" t="s">
        <v>9039</v>
      </c>
      <c r="N113" t="s">
        <v>9039</v>
      </c>
      <c r="O113" t="s">
        <v>1462</v>
      </c>
      <c r="P113" t="s">
        <v>9040</v>
      </c>
      <c r="Q113" t="s">
        <v>1462</v>
      </c>
      <c r="R113" t="s">
        <v>9041</v>
      </c>
      <c r="S113"/>
      <c r="T113" t="s">
        <v>7994</v>
      </c>
      <c r="U113" t="s">
        <v>1499</v>
      </c>
      <c r="V113" t="s">
        <v>1499</v>
      </c>
      <c r="W113" t="s">
        <v>53</v>
      </c>
      <c r="X113" t="s">
        <v>1462</v>
      </c>
      <c r="Y113" t="s">
        <v>1462</v>
      </c>
      <c r="Z113"/>
      <c r="AA113"/>
      <c r="AB113" t="s">
        <v>387</v>
      </c>
      <c r="AC113" t="s">
        <v>9042</v>
      </c>
      <c r="AD113" t="s">
        <v>1499</v>
      </c>
      <c r="AE113" t="s">
        <v>7998</v>
      </c>
      <c r="AF113" t="s">
        <v>1666</v>
      </c>
      <c r="AG113" t="s">
        <v>9043</v>
      </c>
      <c r="AH113" t="s">
        <v>1462</v>
      </c>
      <c r="AI113" t="s">
        <v>8002</v>
      </c>
      <c r="AJ113" t="s">
        <v>9044</v>
      </c>
      <c r="AK113" t="s">
        <v>9045</v>
      </c>
      <c r="AL113" t="s">
        <v>8005</v>
      </c>
      <c r="AM113" t="s">
        <v>8006</v>
      </c>
      <c r="AN113" t="s">
        <v>7998</v>
      </c>
      <c r="AO113" t="s">
        <v>8496</v>
      </c>
      <c r="AP113"/>
      <c r="AQ113" t="s">
        <v>9046</v>
      </c>
      <c r="AR113" t="s">
        <v>1665</v>
      </c>
      <c r="AS113" s="4">
        <v>45656</v>
      </c>
      <c r="AT113" t="s">
        <v>1462</v>
      </c>
      <c r="AU113" t="s">
        <v>1666</v>
      </c>
      <c r="AV113" t="s">
        <v>9036</v>
      </c>
      <c r="AW113" t="s">
        <v>9037</v>
      </c>
      <c r="AX113" t="s">
        <v>9038</v>
      </c>
      <c r="AY113" t="s">
        <v>7987</v>
      </c>
      <c r="AZ113" t="s">
        <v>355</v>
      </c>
      <c r="BA113" t="s">
        <v>1667</v>
      </c>
      <c r="BB113"/>
      <c r="BC113" t="s">
        <v>7988</v>
      </c>
      <c r="BD113" t="s">
        <v>9039</v>
      </c>
      <c r="BE113" t="s">
        <v>9039</v>
      </c>
      <c r="BF113" t="s">
        <v>8009</v>
      </c>
      <c r="BG113" t="s">
        <v>8010</v>
      </c>
      <c r="BH113" t="s">
        <v>8032</v>
      </c>
      <c r="BI113" t="s">
        <v>1462</v>
      </c>
      <c r="BJ113" t="s">
        <v>9040</v>
      </c>
      <c r="BK113" t="s">
        <v>1462</v>
      </c>
      <c r="BL113" t="s">
        <v>9041</v>
      </c>
      <c r="BM113"/>
      <c r="BN113" t="s">
        <v>1499</v>
      </c>
      <c r="BO113" t="s">
        <v>1499</v>
      </c>
      <c r="BP113" t="s">
        <v>53</v>
      </c>
      <c r="BQ113" t="s">
        <v>1462</v>
      </c>
      <c r="BR113" t="s">
        <v>1462</v>
      </c>
      <c r="BS113"/>
      <c r="BT113"/>
      <c r="BU113"/>
      <c r="BV113" t="s">
        <v>387</v>
      </c>
      <c r="BW113" t="s">
        <v>9042</v>
      </c>
      <c r="BX113" t="s">
        <v>1499</v>
      </c>
      <c r="BY113" t="s">
        <v>7998</v>
      </c>
      <c r="BZ113" t="s">
        <v>1666</v>
      </c>
      <c r="CA113" t="s">
        <v>9043</v>
      </c>
      <c r="CB113" t="s">
        <v>1462</v>
      </c>
      <c r="CC113"/>
      <c r="CD113"/>
      <c r="CE113"/>
      <c r="CF113"/>
      <c r="CG113"/>
      <c r="CH113"/>
      <c r="CI113"/>
      <c r="CJ113"/>
      <c r="CK113"/>
      <c r="CL113"/>
      <c r="CM113"/>
      <c r="CN113"/>
      <c r="CO113"/>
      <c r="CP113" t="s">
        <v>7994</v>
      </c>
      <c r="CQ113" t="s">
        <v>8237</v>
      </c>
      <c r="CR113" t="s">
        <v>9047</v>
      </c>
      <c r="CS113" s="4">
        <v>45657</v>
      </c>
      <c r="CT113" t="s">
        <v>8013</v>
      </c>
      <c r="CU113" t="s">
        <v>1462</v>
      </c>
      <c r="CV113"/>
      <c r="CW113"/>
      <c r="CX113"/>
      <c r="CY113"/>
      <c r="CZ113"/>
      <c r="DA113"/>
      <c r="DB113"/>
      <c r="DC113"/>
      <c r="DD113"/>
      <c r="DE113"/>
      <c r="DF113" t="s">
        <v>8014</v>
      </c>
      <c r="DG113" t="s">
        <v>9048</v>
      </c>
      <c r="DH113" s="159" t="str">
        <f t="shared" si="22"/>
        <v>广东</v>
      </c>
    </row>
    <row r="114" spans="1:112">
      <c r="A114" t="str">
        <f t="shared" si="23"/>
        <v>1294425622024003466,2024-12-31</v>
      </c>
      <c r="B114" t="s">
        <v>1713</v>
      </c>
      <c r="C114" t="s">
        <v>1712</v>
      </c>
      <c r="D114" t="s">
        <v>1462</v>
      </c>
      <c r="E114" t="s">
        <v>1395</v>
      </c>
      <c r="F114" t="s">
        <v>8825</v>
      </c>
      <c r="G114" t="s">
        <v>8826</v>
      </c>
      <c r="H114" t="s">
        <v>8827</v>
      </c>
      <c r="I114" t="s">
        <v>7987</v>
      </c>
      <c r="J114" t="s">
        <v>69</v>
      </c>
      <c r="K114" t="s">
        <v>206</v>
      </c>
      <c r="L114" t="s">
        <v>8019</v>
      </c>
      <c r="M114" t="s">
        <v>8156</v>
      </c>
      <c r="N114" t="s">
        <v>8156</v>
      </c>
      <c r="O114" t="s">
        <v>8828</v>
      </c>
      <c r="P114" t="s">
        <v>1462</v>
      </c>
      <c r="Q114" t="s">
        <v>1462</v>
      </c>
      <c r="R114"/>
      <c r="S114" t="s">
        <v>8837</v>
      </c>
      <c r="T114" t="s">
        <v>7994</v>
      </c>
      <c r="U114" t="s">
        <v>1299</v>
      </c>
      <c r="V114" t="s">
        <v>1299</v>
      </c>
      <c r="W114" t="s">
        <v>53</v>
      </c>
      <c r="X114" t="s">
        <v>1462</v>
      </c>
      <c r="Y114" t="s">
        <v>1462</v>
      </c>
      <c r="Z114"/>
      <c r="AA114"/>
      <c r="AB114" t="s">
        <v>1714</v>
      </c>
      <c r="AC114" t="s">
        <v>9049</v>
      </c>
      <c r="AD114" t="s">
        <v>1299</v>
      </c>
      <c r="AE114" t="s">
        <v>7998</v>
      </c>
      <c r="AF114" t="s">
        <v>1462</v>
      </c>
      <c r="AG114" t="s">
        <v>9050</v>
      </c>
      <c r="AH114" t="s">
        <v>1462</v>
      </c>
      <c r="AI114" t="s">
        <v>8002</v>
      </c>
      <c r="AJ114" t="s">
        <v>9051</v>
      </c>
      <c r="AK114" t="s">
        <v>9052</v>
      </c>
      <c r="AL114" t="s">
        <v>8005</v>
      </c>
      <c r="AM114" t="s">
        <v>8006</v>
      </c>
      <c r="AN114" t="s">
        <v>7998</v>
      </c>
      <c r="AO114" t="s">
        <v>8029</v>
      </c>
      <c r="AP114"/>
      <c r="AQ114" t="s">
        <v>8833</v>
      </c>
      <c r="AR114" t="s">
        <v>1713</v>
      </c>
      <c r="AS114" s="4">
        <v>45657</v>
      </c>
      <c r="AT114" t="s">
        <v>1462</v>
      </c>
      <c r="AU114" t="s">
        <v>1395</v>
      </c>
      <c r="AV114" t="s">
        <v>8825</v>
      </c>
      <c r="AW114" t="s">
        <v>8826</v>
      </c>
      <c r="AX114" t="s">
        <v>8827</v>
      </c>
      <c r="AY114" t="s">
        <v>7987</v>
      </c>
      <c r="AZ114" t="s">
        <v>69</v>
      </c>
      <c r="BA114" t="s">
        <v>680</v>
      </c>
      <c r="BB114" t="s">
        <v>206</v>
      </c>
      <c r="BC114" t="s">
        <v>8019</v>
      </c>
      <c r="BD114" t="s">
        <v>8156</v>
      </c>
      <c r="BE114" t="s">
        <v>8156</v>
      </c>
      <c r="BF114" t="s">
        <v>8009</v>
      </c>
      <c r="BG114" t="s">
        <v>8010</v>
      </c>
      <c r="BH114" t="s">
        <v>8032</v>
      </c>
      <c r="BI114" t="s">
        <v>8828</v>
      </c>
      <c r="BJ114" t="s">
        <v>1462</v>
      </c>
      <c r="BK114" t="s">
        <v>1462</v>
      </c>
      <c r="BL114"/>
      <c r="BM114" t="s">
        <v>8837</v>
      </c>
      <c r="BN114" t="s">
        <v>1299</v>
      </c>
      <c r="BO114" t="s">
        <v>1299</v>
      </c>
      <c r="BP114" t="s">
        <v>53</v>
      </c>
      <c r="BQ114" t="s">
        <v>1462</v>
      </c>
      <c r="BR114" t="s">
        <v>1462</v>
      </c>
      <c r="BS114"/>
      <c r="BT114"/>
      <c r="BU114"/>
      <c r="BV114" t="s">
        <v>1714</v>
      </c>
      <c r="BW114" t="s">
        <v>9049</v>
      </c>
      <c r="BX114" t="s">
        <v>1299</v>
      </c>
      <c r="BY114" t="s">
        <v>7998</v>
      </c>
      <c r="BZ114" t="s">
        <v>1462</v>
      </c>
      <c r="CA114" t="s">
        <v>9050</v>
      </c>
      <c r="CB114" t="s">
        <v>1462</v>
      </c>
      <c r="CC114"/>
      <c r="CD114"/>
      <c r="CE114"/>
      <c r="CF114"/>
      <c r="CG114"/>
      <c r="CH114"/>
      <c r="CI114"/>
      <c r="CJ114"/>
      <c r="CK114"/>
      <c r="CL114"/>
      <c r="CM114"/>
      <c r="CN114"/>
      <c r="CO114"/>
      <c r="CP114" t="s">
        <v>7994</v>
      </c>
      <c r="CQ114" t="s">
        <v>8834</v>
      </c>
      <c r="CR114" t="s">
        <v>8835</v>
      </c>
      <c r="CS114" s="4">
        <v>45663</v>
      </c>
      <c r="CT114" t="s">
        <v>8013</v>
      </c>
      <c r="CU114" t="s">
        <v>1462</v>
      </c>
      <c r="CV114"/>
      <c r="CW114"/>
      <c r="CX114"/>
      <c r="CY114"/>
      <c r="CZ114"/>
      <c r="DA114"/>
      <c r="DB114"/>
      <c r="DC114"/>
      <c r="DD114"/>
      <c r="DE114"/>
      <c r="DF114" t="s">
        <v>8014</v>
      </c>
      <c r="DG114" t="s">
        <v>8836</v>
      </c>
      <c r="DH114" s="159" t="str">
        <f t="shared" si="22"/>
        <v>广东</v>
      </c>
    </row>
    <row r="115" spans="1:112">
      <c r="A115" t="str">
        <f t="shared" si="23"/>
        <v>129442652202500001,2025-01-07</v>
      </c>
      <c r="B115" s="272" t="s">
        <v>1739</v>
      </c>
      <c r="C115" s="272" t="s">
        <v>1738</v>
      </c>
      <c r="D115" s="272" t="s">
        <v>1462</v>
      </c>
      <c r="E115" s="272" t="s">
        <v>1740</v>
      </c>
      <c r="F115" s="272" t="s">
        <v>9053</v>
      </c>
      <c r="G115" s="272" t="s">
        <v>9054</v>
      </c>
      <c r="H115" s="272" t="s">
        <v>9055</v>
      </c>
      <c r="I115" s="272" t="s">
        <v>7987</v>
      </c>
      <c r="J115" s="272" t="s">
        <v>315</v>
      </c>
      <c r="K115" s="272" t="s">
        <v>316</v>
      </c>
      <c r="L115" s="272" t="s">
        <v>7988</v>
      </c>
      <c r="M115" s="272" t="s">
        <v>9056</v>
      </c>
      <c r="N115" s="272" t="s">
        <v>9057</v>
      </c>
      <c r="O115" s="272" t="s">
        <v>8266</v>
      </c>
      <c r="P115" s="272" t="s">
        <v>9058</v>
      </c>
      <c r="Q115" s="272" t="s">
        <v>1462</v>
      </c>
      <c r="R115" s="272" t="s">
        <v>1096</v>
      </c>
      <c r="S115" s="272" t="s">
        <v>9059</v>
      </c>
      <c r="T115" s="272" t="s">
        <v>7994</v>
      </c>
      <c r="U115" s="272" t="s">
        <v>9060</v>
      </c>
      <c r="V115" s="272" t="s">
        <v>9060</v>
      </c>
      <c r="W115" s="272" t="s">
        <v>53</v>
      </c>
      <c r="X115" s="272" t="s">
        <v>1462</v>
      </c>
      <c r="Y115" s="272" t="s">
        <v>1462</v>
      </c>
      <c r="Z115" s="272"/>
      <c r="AA115" s="272"/>
      <c r="AB115" s="272" t="s">
        <v>1741</v>
      </c>
      <c r="AC115" s="272" t="s">
        <v>9061</v>
      </c>
      <c r="AD115" s="272" t="s">
        <v>9060</v>
      </c>
      <c r="AE115" s="272" t="s">
        <v>7998</v>
      </c>
      <c r="AF115" s="272" t="s">
        <v>8175</v>
      </c>
      <c r="AG115" s="272" t="s">
        <v>9062</v>
      </c>
      <c r="AH115" s="272" t="s">
        <v>1462</v>
      </c>
      <c r="AI115" s="272" t="s">
        <v>8002</v>
      </c>
      <c r="AJ115" s="272" t="s">
        <v>9063</v>
      </c>
      <c r="AK115" s="272" t="s">
        <v>9064</v>
      </c>
      <c r="AL115" s="272" t="s">
        <v>8005</v>
      </c>
      <c r="AM115" s="272" t="s">
        <v>8006</v>
      </c>
      <c r="AN115" s="272" t="s">
        <v>7998</v>
      </c>
      <c r="AO115" s="272" t="s">
        <v>8007</v>
      </c>
      <c r="AP115" s="272"/>
      <c r="AQ115" s="272" t="s">
        <v>9065</v>
      </c>
      <c r="AR115" s="272" t="s">
        <v>1739</v>
      </c>
      <c r="AS115" s="285">
        <v>45664</v>
      </c>
      <c r="AT115" s="272" t="s">
        <v>1462</v>
      </c>
      <c r="AU115" s="272" t="s">
        <v>1740</v>
      </c>
      <c r="AV115" s="272" t="s">
        <v>9053</v>
      </c>
      <c r="AW115" s="272" t="s">
        <v>9054</v>
      </c>
      <c r="AX115" s="272" t="s">
        <v>9055</v>
      </c>
      <c r="AY115" s="272" t="s">
        <v>7987</v>
      </c>
      <c r="AZ115" s="272" t="s">
        <v>315</v>
      </c>
      <c r="BA115" s="272" t="s">
        <v>316</v>
      </c>
      <c r="BB115" s="272"/>
      <c r="BC115" s="272" t="s">
        <v>7988</v>
      </c>
      <c r="BD115" s="272" t="s">
        <v>9056</v>
      </c>
      <c r="BE115" s="272" t="s">
        <v>9057</v>
      </c>
      <c r="BF115" s="272" t="s">
        <v>8009</v>
      </c>
      <c r="BG115" s="272" t="s">
        <v>8010</v>
      </c>
      <c r="BH115" s="272" t="s">
        <v>8076</v>
      </c>
      <c r="BI115" s="272" t="s">
        <v>8266</v>
      </c>
      <c r="BJ115" s="272" t="s">
        <v>9058</v>
      </c>
      <c r="BK115" s="272" t="s">
        <v>1462</v>
      </c>
      <c r="BL115" s="272" t="s">
        <v>1096</v>
      </c>
      <c r="BM115" s="272" t="s">
        <v>9059</v>
      </c>
      <c r="BN115" s="272" t="s">
        <v>9060</v>
      </c>
      <c r="BO115" s="272" t="s">
        <v>9060</v>
      </c>
      <c r="BP115" s="272" t="s">
        <v>53</v>
      </c>
      <c r="BQ115" s="272" t="s">
        <v>1462</v>
      </c>
      <c r="BR115" s="272" t="s">
        <v>1462</v>
      </c>
      <c r="BS115" s="272"/>
      <c r="BT115" s="272"/>
      <c r="BU115" s="272"/>
      <c r="BV115" s="272" t="s">
        <v>1741</v>
      </c>
      <c r="BW115" s="272" t="s">
        <v>9061</v>
      </c>
      <c r="BX115" s="272" t="s">
        <v>9060</v>
      </c>
      <c r="BY115" s="272" t="s">
        <v>7998</v>
      </c>
      <c r="BZ115" s="272" t="s">
        <v>8175</v>
      </c>
      <c r="CA115" s="272" t="s">
        <v>9062</v>
      </c>
      <c r="CB115" s="272" t="s">
        <v>1462</v>
      </c>
      <c r="CC115" s="272"/>
      <c r="CD115" s="272"/>
      <c r="CE115" s="272"/>
      <c r="CF115" s="272"/>
      <c r="CG115" s="272"/>
      <c r="CH115" s="272"/>
      <c r="CI115" s="272"/>
      <c r="CJ115" s="272"/>
      <c r="CK115" s="272"/>
      <c r="CL115" s="272"/>
      <c r="CM115" s="272"/>
      <c r="CN115" s="272"/>
      <c r="CO115" s="272"/>
      <c r="CP115" s="272" t="s">
        <v>7994</v>
      </c>
      <c r="CQ115" s="272" t="s">
        <v>8237</v>
      </c>
      <c r="CR115" s="272" t="s">
        <v>9047</v>
      </c>
      <c r="CS115" s="285">
        <v>45664</v>
      </c>
      <c r="CT115" s="272" t="s">
        <v>8013</v>
      </c>
      <c r="CU115" s="272" t="s">
        <v>1462</v>
      </c>
      <c r="CV115" s="272"/>
      <c r="CW115" s="272"/>
      <c r="CX115" s="272"/>
      <c r="CY115" s="272"/>
      <c r="CZ115" s="272"/>
      <c r="DA115" s="272"/>
      <c r="DB115" s="272"/>
      <c r="DC115" s="272"/>
      <c r="DD115" s="272"/>
      <c r="DE115" s="272"/>
      <c r="DF115" s="272" t="s">
        <v>8014</v>
      </c>
      <c r="DG115" s="272" t="s">
        <v>9066</v>
      </c>
      <c r="DH115" s="159" t="str">
        <f t="shared" si="22"/>
        <v>广东</v>
      </c>
    </row>
    <row r="116" spans="1:112">
      <c r="A116" t="str">
        <f t="shared" si="23"/>
        <v>1355311002025000009,2025-01-07</v>
      </c>
      <c r="B116" s="272" t="s">
        <v>1743</v>
      </c>
      <c r="C116" s="272" t="s">
        <v>1738</v>
      </c>
      <c r="D116" s="272" t="s">
        <v>1462</v>
      </c>
      <c r="E116" s="272" t="s">
        <v>1744</v>
      </c>
      <c r="F116" s="272" t="s">
        <v>1462</v>
      </c>
      <c r="G116" s="272" t="s">
        <v>9067</v>
      </c>
      <c r="H116" s="272" t="s">
        <v>9068</v>
      </c>
      <c r="I116" s="272" t="s">
        <v>7987</v>
      </c>
      <c r="J116" s="272" t="s">
        <v>69</v>
      </c>
      <c r="K116" s="272" t="s">
        <v>206</v>
      </c>
      <c r="L116" s="272" t="s">
        <v>8019</v>
      </c>
      <c r="M116" s="272" t="s">
        <v>9069</v>
      </c>
      <c r="N116" s="272" t="s">
        <v>1462</v>
      </c>
      <c r="O116" s="272" t="s">
        <v>1462</v>
      </c>
      <c r="P116" s="272" t="s">
        <v>9070</v>
      </c>
      <c r="Q116" s="272" t="s">
        <v>1462</v>
      </c>
      <c r="R116" s="272" t="s">
        <v>9071</v>
      </c>
      <c r="S116" s="272" t="s">
        <v>9072</v>
      </c>
      <c r="T116" s="272" t="s">
        <v>7994</v>
      </c>
      <c r="U116" s="272" t="s">
        <v>1752</v>
      </c>
      <c r="V116" s="272" t="s">
        <v>1752</v>
      </c>
      <c r="W116" s="272" t="s">
        <v>53</v>
      </c>
      <c r="X116" s="272" t="s">
        <v>9073</v>
      </c>
      <c r="Y116" s="272" t="s">
        <v>1462</v>
      </c>
      <c r="Z116" s="272"/>
      <c r="AA116" s="272"/>
      <c r="AB116" s="272" t="s">
        <v>1745</v>
      </c>
      <c r="AC116" s="272" t="s">
        <v>9074</v>
      </c>
      <c r="AD116" s="272" t="s">
        <v>1752</v>
      </c>
      <c r="AE116" s="272" t="s">
        <v>7998</v>
      </c>
      <c r="AF116" s="272" t="s">
        <v>1462</v>
      </c>
      <c r="AG116" s="272" t="s">
        <v>9075</v>
      </c>
      <c r="AH116" s="272" t="s">
        <v>1462</v>
      </c>
      <c r="AI116" s="272" t="s">
        <v>8002</v>
      </c>
      <c r="AJ116" s="272" t="s">
        <v>9076</v>
      </c>
      <c r="AK116" s="272" t="s">
        <v>9077</v>
      </c>
      <c r="AL116" s="272" t="s">
        <v>8005</v>
      </c>
      <c r="AM116" s="272" t="s">
        <v>8006</v>
      </c>
      <c r="AN116" s="272" t="s">
        <v>7998</v>
      </c>
      <c r="AO116" s="272"/>
      <c r="AP116" s="272"/>
      <c r="AQ116" s="272" t="s">
        <v>9078</v>
      </c>
      <c r="AR116" s="272" t="s">
        <v>1743</v>
      </c>
      <c r="AS116" s="285">
        <v>45664</v>
      </c>
      <c r="AT116" s="272" t="s">
        <v>1462</v>
      </c>
      <c r="AU116" s="272" t="s">
        <v>1744</v>
      </c>
      <c r="AV116" s="272" t="s">
        <v>1462</v>
      </c>
      <c r="AW116" s="272" t="s">
        <v>9067</v>
      </c>
      <c r="AX116" s="272" t="s">
        <v>9068</v>
      </c>
      <c r="AY116" s="272" t="s">
        <v>7987</v>
      </c>
      <c r="AZ116" s="272" t="s">
        <v>69</v>
      </c>
      <c r="BA116" s="272" t="s">
        <v>680</v>
      </c>
      <c r="BB116" s="272" t="s">
        <v>206</v>
      </c>
      <c r="BC116" s="272" t="s">
        <v>8019</v>
      </c>
      <c r="BD116" s="272" t="s">
        <v>9069</v>
      </c>
      <c r="BE116" s="272" t="s">
        <v>1462</v>
      </c>
      <c r="BF116" s="272" t="s">
        <v>8009</v>
      </c>
      <c r="BG116" s="272" t="s">
        <v>8010</v>
      </c>
      <c r="BH116" s="272" t="s">
        <v>8032</v>
      </c>
      <c r="BI116" s="272" t="s">
        <v>1462</v>
      </c>
      <c r="BJ116" s="272" t="s">
        <v>9070</v>
      </c>
      <c r="BK116" s="272" t="s">
        <v>1462</v>
      </c>
      <c r="BL116" s="272" t="s">
        <v>9071</v>
      </c>
      <c r="BM116" s="272" t="s">
        <v>9072</v>
      </c>
      <c r="BN116" s="272" t="s">
        <v>1752</v>
      </c>
      <c r="BO116" s="272" t="s">
        <v>1752</v>
      </c>
      <c r="BP116" s="272" t="s">
        <v>53</v>
      </c>
      <c r="BQ116" s="272" t="s">
        <v>9073</v>
      </c>
      <c r="BR116" s="272" t="s">
        <v>1462</v>
      </c>
      <c r="BS116" s="272"/>
      <c r="BT116" s="272"/>
      <c r="BU116" s="272"/>
      <c r="BV116" s="272" t="s">
        <v>1745</v>
      </c>
      <c r="BW116" s="272" t="s">
        <v>9074</v>
      </c>
      <c r="BX116" s="272" t="s">
        <v>1752</v>
      </c>
      <c r="BY116" s="272" t="s">
        <v>7998</v>
      </c>
      <c r="BZ116" s="272" t="s">
        <v>1462</v>
      </c>
      <c r="CA116" s="272" t="s">
        <v>9075</v>
      </c>
      <c r="CB116" s="272" t="s">
        <v>1462</v>
      </c>
      <c r="CC116" s="272"/>
      <c r="CD116" s="272"/>
      <c r="CE116" s="272"/>
      <c r="CF116" s="272"/>
      <c r="CG116" s="272"/>
      <c r="CH116" s="272"/>
      <c r="CI116" s="272"/>
      <c r="CJ116" s="272"/>
      <c r="CK116" s="272"/>
      <c r="CL116" s="272"/>
      <c r="CM116" s="272"/>
      <c r="CN116" s="272"/>
      <c r="CO116" s="272"/>
      <c r="CP116" s="272" t="s">
        <v>7994</v>
      </c>
      <c r="CQ116" s="272" t="s">
        <v>9078</v>
      </c>
      <c r="CR116" s="272" t="s">
        <v>9078</v>
      </c>
      <c r="CS116" s="285">
        <v>45664</v>
      </c>
      <c r="CT116" s="272" t="s">
        <v>8013</v>
      </c>
      <c r="CU116" s="272" t="s">
        <v>1462</v>
      </c>
      <c r="CV116" s="272"/>
      <c r="CW116" s="272"/>
      <c r="CX116" s="272"/>
      <c r="CY116" s="272"/>
      <c r="CZ116" s="272"/>
      <c r="DA116" s="272"/>
      <c r="DB116" s="272"/>
      <c r="DC116" s="272"/>
      <c r="DD116" s="272"/>
      <c r="DE116" s="272"/>
      <c r="DF116" s="272" t="s">
        <v>8014</v>
      </c>
      <c r="DG116" s="272" t="s">
        <v>9079</v>
      </c>
      <c r="DH116" s="159" t="str">
        <f t="shared" si="22"/>
        <v>云南</v>
      </c>
    </row>
    <row r="117" spans="1:112">
      <c r="A117" t="str">
        <f t="shared" si="23"/>
        <v>1162104002025000021,2025-01-06</v>
      </c>
      <c r="B117" s="272" t="s">
        <v>1753</v>
      </c>
      <c r="C117" s="272" t="s">
        <v>1752</v>
      </c>
      <c r="D117" s="272" t="s">
        <v>1462</v>
      </c>
      <c r="E117" s="272" t="s">
        <v>1754</v>
      </c>
      <c r="F117" s="272" t="s">
        <v>9080</v>
      </c>
      <c r="G117" s="272" t="s">
        <v>9081</v>
      </c>
      <c r="H117" s="272" t="s">
        <v>9082</v>
      </c>
      <c r="I117" s="272" t="s">
        <v>7987</v>
      </c>
      <c r="J117" s="272" t="s">
        <v>233</v>
      </c>
      <c r="K117" s="272" t="s">
        <v>234</v>
      </c>
      <c r="L117" s="272" t="s">
        <v>7988</v>
      </c>
      <c r="M117" s="272" t="s">
        <v>9083</v>
      </c>
      <c r="N117" s="272" t="s">
        <v>8001</v>
      </c>
      <c r="O117" s="272" t="s">
        <v>8001</v>
      </c>
      <c r="P117" s="272" t="s">
        <v>9084</v>
      </c>
      <c r="Q117" s="272" t="s">
        <v>8001</v>
      </c>
      <c r="R117" s="272" t="s">
        <v>9085</v>
      </c>
      <c r="S117" s="272" t="s">
        <v>9086</v>
      </c>
      <c r="T117" s="272" t="s">
        <v>7994</v>
      </c>
      <c r="U117" s="272" t="s">
        <v>1499</v>
      </c>
      <c r="V117" s="272" t="s">
        <v>1499</v>
      </c>
      <c r="W117" s="272" t="s">
        <v>615</v>
      </c>
      <c r="X117" s="272" t="s">
        <v>8001</v>
      </c>
      <c r="Y117" s="272" t="s">
        <v>9087</v>
      </c>
      <c r="Z117" s="272" t="s">
        <v>8067</v>
      </c>
      <c r="AA117" s="272" t="s">
        <v>8047</v>
      </c>
      <c r="AB117" s="272" t="s">
        <v>1755</v>
      </c>
      <c r="AC117" s="272" t="s">
        <v>9088</v>
      </c>
      <c r="AD117" s="272" t="s">
        <v>1499</v>
      </c>
      <c r="AE117" s="272" t="s">
        <v>7998</v>
      </c>
      <c r="AF117" s="272" t="s">
        <v>1754</v>
      </c>
      <c r="AG117" s="272" t="s">
        <v>9089</v>
      </c>
      <c r="AH117" s="272" t="s">
        <v>8001</v>
      </c>
      <c r="AI117" s="272" t="s">
        <v>8002</v>
      </c>
      <c r="AJ117" s="272" t="s">
        <v>9090</v>
      </c>
      <c r="AK117" s="272" t="s">
        <v>9091</v>
      </c>
      <c r="AL117" s="272" t="s">
        <v>8005</v>
      </c>
      <c r="AM117" s="272" t="s">
        <v>8006</v>
      </c>
      <c r="AN117" s="272" t="s">
        <v>7998</v>
      </c>
      <c r="AO117" s="272" t="s">
        <v>8007</v>
      </c>
      <c r="AP117" s="272"/>
      <c r="AQ117" s="272" t="s">
        <v>9092</v>
      </c>
      <c r="AR117" s="272" t="s">
        <v>1753</v>
      </c>
      <c r="AS117" s="285">
        <v>45663</v>
      </c>
      <c r="AT117" s="272" t="s">
        <v>1462</v>
      </c>
      <c r="AU117" s="272" t="s">
        <v>1754</v>
      </c>
      <c r="AV117" s="272" t="s">
        <v>9080</v>
      </c>
      <c r="AW117" s="272" t="s">
        <v>9081</v>
      </c>
      <c r="AX117" s="272" t="s">
        <v>9082</v>
      </c>
      <c r="AY117" s="272" t="s">
        <v>7987</v>
      </c>
      <c r="AZ117" s="272" t="s">
        <v>233</v>
      </c>
      <c r="BA117" s="272" t="s">
        <v>234</v>
      </c>
      <c r="BB117" s="272"/>
      <c r="BC117" s="272" t="s">
        <v>7988</v>
      </c>
      <c r="BD117" s="272" t="s">
        <v>9083</v>
      </c>
      <c r="BE117" s="272" t="s">
        <v>8001</v>
      </c>
      <c r="BF117" s="272" t="s">
        <v>8009</v>
      </c>
      <c r="BG117" s="272" t="s">
        <v>8010</v>
      </c>
      <c r="BH117" s="272" t="s">
        <v>8032</v>
      </c>
      <c r="BI117" s="272" t="s">
        <v>8001</v>
      </c>
      <c r="BJ117" s="272" t="s">
        <v>9084</v>
      </c>
      <c r="BK117" s="272" t="s">
        <v>8001</v>
      </c>
      <c r="BL117" s="272" t="s">
        <v>9085</v>
      </c>
      <c r="BM117" s="272" t="s">
        <v>9086</v>
      </c>
      <c r="BN117" s="272" t="s">
        <v>1499</v>
      </c>
      <c r="BO117" s="272" t="s">
        <v>1499</v>
      </c>
      <c r="BP117" s="272" t="s">
        <v>615</v>
      </c>
      <c r="BQ117" s="272" t="s">
        <v>8001</v>
      </c>
      <c r="BR117" s="272" t="s">
        <v>9087</v>
      </c>
      <c r="BS117" s="272" t="s">
        <v>8067</v>
      </c>
      <c r="BT117" s="272"/>
      <c r="BU117" s="272" t="s">
        <v>8047</v>
      </c>
      <c r="BV117" s="272" t="s">
        <v>1755</v>
      </c>
      <c r="BW117" s="272" t="s">
        <v>9088</v>
      </c>
      <c r="BX117" s="272" t="s">
        <v>1499</v>
      </c>
      <c r="BY117" s="272" t="s">
        <v>7998</v>
      </c>
      <c r="BZ117" s="272" t="s">
        <v>1754</v>
      </c>
      <c r="CA117" s="272" t="s">
        <v>9089</v>
      </c>
      <c r="CB117" s="272" t="s">
        <v>8001</v>
      </c>
      <c r="CC117" s="272"/>
      <c r="CD117" s="272"/>
      <c r="CE117" s="272"/>
      <c r="CF117" s="272"/>
      <c r="CG117" s="272"/>
      <c r="CH117" s="272"/>
      <c r="CI117" s="272"/>
      <c r="CJ117" s="272"/>
      <c r="CK117" s="272"/>
      <c r="CL117" s="272"/>
      <c r="CM117" s="272"/>
      <c r="CN117" s="272"/>
      <c r="CO117" s="272"/>
      <c r="CP117" s="272" t="s">
        <v>7994</v>
      </c>
      <c r="CQ117" s="272" t="s">
        <v>9092</v>
      </c>
      <c r="CR117" s="272" t="s">
        <v>9093</v>
      </c>
      <c r="CS117" s="285">
        <v>45664</v>
      </c>
      <c r="CT117" s="272" t="s">
        <v>8013</v>
      </c>
      <c r="CU117" s="272" t="s">
        <v>1462</v>
      </c>
      <c r="CV117" s="272"/>
      <c r="CW117" s="272"/>
      <c r="CX117" s="272"/>
      <c r="CY117" s="272"/>
      <c r="CZ117" s="272"/>
      <c r="DA117" s="272"/>
      <c r="DB117" s="272"/>
      <c r="DC117" s="272"/>
      <c r="DD117" s="272"/>
      <c r="DE117" s="272"/>
      <c r="DF117" s="272" t="s">
        <v>8014</v>
      </c>
      <c r="DG117" s="272" t="s">
        <v>9094</v>
      </c>
      <c r="DH117" s="159" t="str">
        <f t="shared" si="22"/>
        <v>辽宁</v>
      </c>
    </row>
    <row r="118" spans="1:112" customFormat="1">
      <c r="A118" t="str">
        <f t="shared" ref="A118:A125" si="24">_xlfn.CONCAT(B118, ",", C118)</f>
        <v>1294412002025000071,2025-01-09</v>
      </c>
      <c r="B118" s="269" t="s">
        <v>1828</v>
      </c>
      <c r="C118" s="269" t="s">
        <v>1827</v>
      </c>
      <c r="D118" s="269"/>
      <c r="E118" s="269" t="s">
        <v>1829</v>
      </c>
      <c r="F118" s="269" t="s">
        <v>9095</v>
      </c>
      <c r="G118" s="269" t="s">
        <v>9096</v>
      </c>
      <c r="H118" s="269">
        <v>18928236208</v>
      </c>
      <c r="I118" s="269" t="s">
        <v>7987</v>
      </c>
      <c r="J118" s="269" t="s">
        <v>315</v>
      </c>
      <c r="K118" s="269" t="s">
        <v>316</v>
      </c>
      <c r="L118" s="269" t="s">
        <v>7988</v>
      </c>
      <c r="M118" s="269" t="s">
        <v>9097</v>
      </c>
      <c r="N118" s="269" t="s">
        <v>9097</v>
      </c>
      <c r="O118" s="269">
        <v>3430402516</v>
      </c>
      <c r="P118" s="269"/>
      <c r="Q118" s="269"/>
      <c r="R118" s="269">
        <v>45612</v>
      </c>
      <c r="S118" s="269">
        <v>45778</v>
      </c>
      <c r="T118" s="269" t="s">
        <v>7994</v>
      </c>
      <c r="U118" s="269">
        <v>45655</v>
      </c>
      <c r="V118" s="269">
        <v>45655</v>
      </c>
      <c r="W118" s="269" t="s">
        <v>53</v>
      </c>
      <c r="X118" s="269" t="s">
        <v>9098</v>
      </c>
      <c r="Y118" s="269"/>
      <c r="Z118" s="269"/>
      <c r="AA118" s="269"/>
      <c r="AB118" s="269" t="s">
        <v>1830</v>
      </c>
      <c r="AC118" s="269" t="s">
        <v>9099</v>
      </c>
      <c r="AD118" s="269">
        <v>45655</v>
      </c>
      <c r="AE118" s="269" t="s">
        <v>7998</v>
      </c>
      <c r="AF118" s="269" t="s">
        <v>1829</v>
      </c>
      <c r="AG118" s="269" t="s">
        <v>9100</v>
      </c>
      <c r="AH118" s="269"/>
      <c r="AI118" s="269" t="s">
        <v>8002</v>
      </c>
      <c r="AJ118" s="269" t="s">
        <v>8003</v>
      </c>
      <c r="AK118" s="269" t="s">
        <v>9101</v>
      </c>
      <c r="AL118" s="269" t="s">
        <v>8005</v>
      </c>
      <c r="AM118" s="269" t="s">
        <v>8006</v>
      </c>
      <c r="AN118" s="269" t="s">
        <v>7998</v>
      </c>
      <c r="AO118" s="269" t="s">
        <v>8074</v>
      </c>
      <c r="AP118" s="269"/>
      <c r="AQ118" s="269" t="s">
        <v>8616</v>
      </c>
      <c r="AR118" s="269">
        <v>1.2944120020249999E+18</v>
      </c>
      <c r="AS118" s="284">
        <v>45666</v>
      </c>
      <c r="AT118" s="269"/>
      <c r="AU118" s="269" t="s">
        <v>1829</v>
      </c>
      <c r="AV118" s="269" t="s">
        <v>9095</v>
      </c>
      <c r="AW118" s="269" t="s">
        <v>9096</v>
      </c>
      <c r="AX118" s="269">
        <v>18928236208</v>
      </c>
      <c r="AY118" s="269" t="s">
        <v>7987</v>
      </c>
      <c r="AZ118" s="269" t="s">
        <v>315</v>
      </c>
      <c r="BA118" s="269" t="s">
        <v>316</v>
      </c>
      <c r="BB118" s="269"/>
      <c r="BC118" s="269" t="s">
        <v>7988</v>
      </c>
      <c r="BD118" s="269" t="s">
        <v>9097</v>
      </c>
      <c r="BE118" s="269" t="s">
        <v>9097</v>
      </c>
      <c r="BF118" s="269" t="s">
        <v>8009</v>
      </c>
      <c r="BG118" s="269" t="s">
        <v>8010</v>
      </c>
      <c r="BH118" s="269" t="s">
        <v>8076</v>
      </c>
      <c r="BI118" s="269">
        <v>3430402516</v>
      </c>
      <c r="BJ118" s="269"/>
      <c r="BK118" s="269"/>
      <c r="BL118" s="269">
        <v>45612</v>
      </c>
      <c r="BM118" s="269">
        <v>45778</v>
      </c>
      <c r="BN118" s="269">
        <v>45655</v>
      </c>
      <c r="BO118" s="269">
        <v>45655</v>
      </c>
      <c r="BP118" s="269" t="s">
        <v>53</v>
      </c>
      <c r="BQ118" s="269" t="s">
        <v>9098</v>
      </c>
      <c r="BR118" s="269"/>
      <c r="BS118" s="269"/>
      <c r="BT118" s="269"/>
      <c r="BU118" s="269"/>
      <c r="BV118" s="269" t="s">
        <v>1830</v>
      </c>
      <c r="BW118" s="269" t="s">
        <v>9099</v>
      </c>
      <c r="BX118" s="269">
        <v>45655</v>
      </c>
      <c r="BY118" s="269" t="s">
        <v>7998</v>
      </c>
      <c r="BZ118" s="269" t="s">
        <v>1829</v>
      </c>
      <c r="CA118" s="269" t="s">
        <v>9100</v>
      </c>
      <c r="CB118" s="269"/>
      <c r="CC118" s="269"/>
      <c r="CD118" s="269"/>
      <c r="CE118" s="269"/>
      <c r="CF118" s="269"/>
      <c r="CG118" s="269"/>
      <c r="CH118" s="269"/>
      <c r="CI118" s="269"/>
      <c r="CJ118" s="269"/>
      <c r="CK118" s="269"/>
      <c r="CL118" s="269"/>
      <c r="CM118" s="269"/>
      <c r="CN118" s="269"/>
      <c r="CO118" s="269"/>
      <c r="CP118" s="269" t="s">
        <v>7994</v>
      </c>
      <c r="CQ118" s="269" t="s">
        <v>8616</v>
      </c>
      <c r="CR118" s="269" t="s">
        <v>8165</v>
      </c>
      <c r="CS118" s="284">
        <v>45667</v>
      </c>
      <c r="CT118" s="269" t="s">
        <v>8013</v>
      </c>
      <c r="CU118" s="269"/>
      <c r="CV118" s="269"/>
      <c r="CW118" s="269"/>
      <c r="CX118" s="269"/>
      <c r="CY118" s="269"/>
      <c r="CZ118" s="269"/>
      <c r="DA118" s="269"/>
      <c r="DB118" s="269"/>
      <c r="DC118" s="269"/>
      <c r="DD118" s="269"/>
      <c r="DE118" s="269"/>
      <c r="DF118" s="269" t="s">
        <v>8014</v>
      </c>
      <c r="DG118" s="269" t="s">
        <v>8618</v>
      </c>
      <c r="DH118" s="159" t="str">
        <f t="shared" si="22"/>
        <v>广东</v>
      </c>
    </row>
    <row r="119" spans="1:112">
      <c r="A119" t="str">
        <f t="shared" si="24"/>
        <v>1264102292025000021,2025-01-09</v>
      </c>
      <c r="B119" t="s">
        <v>1876</v>
      </c>
      <c r="C119" t="s">
        <v>1827</v>
      </c>
      <c r="D119" t="s">
        <v>1462</v>
      </c>
      <c r="E119" t="s">
        <v>1877</v>
      </c>
      <c r="F119" t="s">
        <v>9102</v>
      </c>
      <c r="G119" t="s">
        <v>9103</v>
      </c>
      <c r="H119" t="s">
        <v>9104</v>
      </c>
      <c r="I119" t="s">
        <v>7987</v>
      </c>
      <c r="J119" t="s">
        <v>69</v>
      </c>
      <c r="K119" t="s">
        <v>1878</v>
      </c>
      <c r="L119" t="s">
        <v>7988</v>
      </c>
      <c r="M119" t="s">
        <v>9105</v>
      </c>
      <c r="N119" t="s">
        <v>8001</v>
      </c>
      <c r="O119" t="s">
        <v>9106</v>
      </c>
      <c r="P119" t="s">
        <v>1462</v>
      </c>
      <c r="Q119" t="s">
        <v>1462</v>
      </c>
      <c r="R119"/>
      <c r="S119"/>
      <c r="T119" t="s">
        <v>7994</v>
      </c>
      <c r="U119" t="s">
        <v>9107</v>
      </c>
      <c r="V119" t="s">
        <v>9107</v>
      </c>
      <c r="W119" t="s">
        <v>53</v>
      </c>
      <c r="X119" t="s">
        <v>8001</v>
      </c>
      <c r="Y119" t="s">
        <v>1462</v>
      </c>
      <c r="Z119"/>
      <c r="AA119"/>
      <c r="AB119" t="s">
        <v>1879</v>
      </c>
      <c r="AC119" t="s">
        <v>1462</v>
      </c>
      <c r="AD119" t="s">
        <v>9107</v>
      </c>
      <c r="AE119" t="s">
        <v>7998</v>
      </c>
      <c r="AF119" t="s">
        <v>1462</v>
      </c>
      <c r="AG119" t="s">
        <v>1879</v>
      </c>
      <c r="AH119" t="s">
        <v>1462</v>
      </c>
      <c r="AI119" t="s">
        <v>8002</v>
      </c>
      <c r="AJ119" t="s">
        <v>1462</v>
      </c>
      <c r="AK119" t="s">
        <v>1879</v>
      </c>
      <c r="AL119" t="s">
        <v>8005</v>
      </c>
      <c r="AM119" t="s">
        <v>8006</v>
      </c>
      <c r="AN119" t="s">
        <v>7998</v>
      </c>
      <c r="AO119" t="s">
        <v>8007</v>
      </c>
      <c r="AP119"/>
      <c r="AQ119" t="s">
        <v>9108</v>
      </c>
      <c r="AR119" t="s">
        <v>1876</v>
      </c>
      <c r="AS119" s="4">
        <v>45666</v>
      </c>
      <c r="AT119" t="s">
        <v>1462</v>
      </c>
      <c r="AU119" t="s">
        <v>1877</v>
      </c>
      <c r="AV119" t="s">
        <v>9102</v>
      </c>
      <c r="AW119" t="s">
        <v>9103</v>
      </c>
      <c r="AX119" t="s">
        <v>9104</v>
      </c>
      <c r="AY119" t="s">
        <v>7987</v>
      </c>
      <c r="AZ119" t="s">
        <v>69</v>
      </c>
      <c r="BA119" t="s">
        <v>1878</v>
      </c>
      <c r="BB119"/>
      <c r="BC119" t="s">
        <v>7988</v>
      </c>
      <c r="BD119" t="s">
        <v>9105</v>
      </c>
      <c r="BE119" t="s">
        <v>8001</v>
      </c>
      <c r="BF119" t="s">
        <v>8009</v>
      </c>
      <c r="BG119" t="s">
        <v>8010</v>
      </c>
      <c r="BH119" t="s">
        <v>8076</v>
      </c>
      <c r="BI119" t="s">
        <v>9106</v>
      </c>
      <c r="BJ119" t="s">
        <v>1462</v>
      </c>
      <c r="BK119" t="s">
        <v>1462</v>
      </c>
      <c r="BL119"/>
      <c r="BM119"/>
      <c r="BN119" t="s">
        <v>9107</v>
      </c>
      <c r="BO119" t="s">
        <v>9107</v>
      </c>
      <c r="BP119" t="s">
        <v>53</v>
      </c>
      <c r="BQ119" t="s">
        <v>8001</v>
      </c>
      <c r="BR119" t="s">
        <v>1462</v>
      </c>
      <c r="BS119"/>
      <c r="BT119"/>
      <c r="BU119"/>
      <c r="BV119" t="s">
        <v>1879</v>
      </c>
      <c r="BW119" t="s">
        <v>1462</v>
      </c>
      <c r="BX119" t="s">
        <v>9107</v>
      </c>
      <c r="BY119" t="s">
        <v>7998</v>
      </c>
      <c r="BZ119" t="s">
        <v>1462</v>
      </c>
      <c r="CA119" t="s">
        <v>1879</v>
      </c>
      <c r="CB119" t="s">
        <v>1462</v>
      </c>
      <c r="CC119"/>
      <c r="CD119"/>
      <c r="CE119"/>
      <c r="CF119"/>
      <c r="CG119"/>
      <c r="CH119"/>
      <c r="CI119"/>
      <c r="CJ119"/>
      <c r="CK119"/>
      <c r="CL119"/>
      <c r="CM119"/>
      <c r="CN119"/>
      <c r="CO119"/>
      <c r="CP119" t="s">
        <v>7994</v>
      </c>
      <c r="CQ119" t="s">
        <v>8033</v>
      </c>
      <c r="CR119" t="s">
        <v>9109</v>
      </c>
      <c r="CS119" s="4">
        <v>45673</v>
      </c>
      <c r="CT119" t="s">
        <v>8013</v>
      </c>
      <c r="CU119" t="s">
        <v>1462</v>
      </c>
      <c r="CV119"/>
      <c r="CW119"/>
      <c r="CX119"/>
      <c r="CY119"/>
      <c r="CZ119"/>
      <c r="DA119"/>
      <c r="DB119"/>
      <c r="DC119"/>
      <c r="DD119"/>
      <c r="DE119"/>
      <c r="DF119" t="s">
        <v>8014</v>
      </c>
      <c r="DG119" t="s">
        <v>9110</v>
      </c>
      <c r="DH119" s="159" t="str">
        <f t="shared" si="22"/>
        <v>河南</v>
      </c>
    </row>
    <row r="120" spans="1:112">
      <c r="A120" t="str">
        <f t="shared" si="24"/>
        <v>1203207042025000023,2025-01-09</v>
      </c>
      <c r="B120" t="s">
        <v>1881</v>
      </c>
      <c r="C120" t="s">
        <v>1827</v>
      </c>
      <c r="D120" t="s">
        <v>1462</v>
      </c>
      <c r="E120" t="s">
        <v>1882</v>
      </c>
      <c r="F120" t="s">
        <v>9111</v>
      </c>
      <c r="G120" t="s">
        <v>9112</v>
      </c>
      <c r="H120"/>
      <c r="I120" t="s">
        <v>7987</v>
      </c>
      <c r="J120" t="s">
        <v>178</v>
      </c>
      <c r="K120" t="s">
        <v>180</v>
      </c>
      <c r="L120" t="s">
        <v>7988</v>
      </c>
      <c r="M120" t="s">
        <v>9113</v>
      </c>
      <c r="N120" t="s">
        <v>1462</v>
      </c>
      <c r="O120" t="s">
        <v>9114</v>
      </c>
      <c r="P120" t="s">
        <v>8141</v>
      </c>
      <c r="Q120" t="s">
        <v>1462</v>
      </c>
      <c r="R120" t="s">
        <v>8112</v>
      </c>
      <c r="S120" t="s">
        <v>8508</v>
      </c>
      <c r="T120" t="s">
        <v>7994</v>
      </c>
      <c r="U120" t="s">
        <v>1752</v>
      </c>
      <c r="V120" t="s">
        <v>1752</v>
      </c>
      <c r="W120" t="s">
        <v>53</v>
      </c>
      <c r="X120" t="s">
        <v>8001</v>
      </c>
      <c r="Y120" t="s">
        <v>9115</v>
      </c>
      <c r="Z120" t="s">
        <v>8067</v>
      </c>
      <c r="AA120" t="s">
        <v>8252</v>
      </c>
      <c r="AB120" t="s">
        <v>1883</v>
      </c>
      <c r="AC120" t="s">
        <v>9116</v>
      </c>
      <c r="AD120" t="s">
        <v>1752</v>
      </c>
      <c r="AE120" t="s">
        <v>7998</v>
      </c>
      <c r="AF120" t="s">
        <v>1462</v>
      </c>
      <c r="AG120" t="s">
        <v>9117</v>
      </c>
      <c r="AH120" t="s">
        <v>1462</v>
      </c>
      <c r="AI120" t="s">
        <v>8002</v>
      </c>
      <c r="AJ120" t="s">
        <v>9118</v>
      </c>
      <c r="AK120" t="s">
        <v>9119</v>
      </c>
      <c r="AL120" t="s">
        <v>8005</v>
      </c>
      <c r="AM120" t="s">
        <v>8006</v>
      </c>
      <c r="AN120" t="s">
        <v>7998</v>
      </c>
      <c r="AO120" t="s">
        <v>8007</v>
      </c>
      <c r="AP120"/>
      <c r="AQ120" t="s">
        <v>9120</v>
      </c>
      <c r="AR120" t="s">
        <v>1881</v>
      </c>
      <c r="AS120" s="4">
        <v>45666</v>
      </c>
      <c r="AT120" t="s">
        <v>1462</v>
      </c>
      <c r="AU120" t="s">
        <v>1882</v>
      </c>
      <c r="AV120" t="s">
        <v>9111</v>
      </c>
      <c r="AW120" t="s">
        <v>9112</v>
      </c>
      <c r="AX120"/>
      <c r="AY120" t="s">
        <v>7987</v>
      </c>
      <c r="AZ120" t="s">
        <v>178</v>
      </c>
      <c r="BA120" t="s">
        <v>180</v>
      </c>
      <c r="BB120"/>
      <c r="BC120" t="s">
        <v>7988</v>
      </c>
      <c r="BD120" t="s">
        <v>9113</v>
      </c>
      <c r="BE120" t="s">
        <v>1462</v>
      </c>
      <c r="BF120" t="s">
        <v>8009</v>
      </c>
      <c r="BG120" t="s">
        <v>8010</v>
      </c>
      <c r="BH120" t="s">
        <v>8076</v>
      </c>
      <c r="BI120" t="s">
        <v>9114</v>
      </c>
      <c r="BJ120" t="s">
        <v>8141</v>
      </c>
      <c r="BK120" t="s">
        <v>1462</v>
      </c>
      <c r="BL120" t="s">
        <v>8112</v>
      </c>
      <c r="BM120" t="s">
        <v>8508</v>
      </c>
      <c r="BN120" t="s">
        <v>1752</v>
      </c>
      <c r="BO120" t="s">
        <v>1752</v>
      </c>
      <c r="BP120" t="s">
        <v>53</v>
      </c>
      <c r="BQ120" t="s">
        <v>8001</v>
      </c>
      <c r="BR120" t="s">
        <v>9115</v>
      </c>
      <c r="BS120" t="s">
        <v>8067</v>
      </c>
      <c r="BT120"/>
      <c r="BU120" t="s">
        <v>8252</v>
      </c>
      <c r="BV120" t="s">
        <v>1883</v>
      </c>
      <c r="BW120" t="s">
        <v>9116</v>
      </c>
      <c r="BX120" t="s">
        <v>1752</v>
      </c>
      <c r="BY120" t="s">
        <v>7998</v>
      </c>
      <c r="BZ120" t="s">
        <v>1462</v>
      </c>
      <c r="CA120" t="s">
        <v>9117</v>
      </c>
      <c r="CB120" t="s">
        <v>1462</v>
      </c>
      <c r="CC120"/>
      <c r="CD120"/>
      <c r="CE120"/>
      <c r="CF120"/>
      <c r="CG120"/>
      <c r="CH120"/>
      <c r="CI120"/>
      <c r="CJ120"/>
      <c r="CK120"/>
      <c r="CL120"/>
      <c r="CM120"/>
      <c r="CN120"/>
      <c r="CO120"/>
      <c r="CP120" t="s">
        <v>7994</v>
      </c>
      <c r="CQ120" t="s">
        <v>9121</v>
      </c>
      <c r="CR120" t="s">
        <v>9122</v>
      </c>
      <c r="CS120" s="4">
        <v>45673</v>
      </c>
      <c r="CT120" t="s">
        <v>8013</v>
      </c>
      <c r="CU120" t="s">
        <v>1462</v>
      </c>
      <c r="CV120"/>
      <c r="CW120"/>
      <c r="CX120"/>
      <c r="CY120"/>
      <c r="CZ120"/>
      <c r="DA120"/>
      <c r="DB120"/>
      <c r="DC120"/>
      <c r="DD120"/>
      <c r="DE120"/>
      <c r="DF120" t="s">
        <v>8014</v>
      </c>
      <c r="DG120" t="s">
        <v>9123</v>
      </c>
      <c r="DH120" s="159" t="str">
        <f t="shared" si="22"/>
        <v>江苏</v>
      </c>
    </row>
    <row r="121" spans="1:112">
      <c r="A121" t="str">
        <f t="shared" si="24"/>
        <v>1203205082025000008,2025-01-13</v>
      </c>
      <c r="B121" t="s">
        <v>1886</v>
      </c>
      <c r="C121" t="s">
        <v>1885</v>
      </c>
      <c r="D121" t="s">
        <v>1462</v>
      </c>
      <c r="E121" t="s">
        <v>1887</v>
      </c>
      <c r="F121" t="s">
        <v>9124</v>
      </c>
      <c r="G121" t="s">
        <v>9125</v>
      </c>
      <c r="H121" t="s">
        <v>9126</v>
      </c>
      <c r="I121" t="s">
        <v>7987</v>
      </c>
      <c r="J121" t="s">
        <v>1385</v>
      </c>
      <c r="K121" t="s">
        <v>1386</v>
      </c>
      <c r="L121" t="s">
        <v>7988</v>
      </c>
      <c r="M121" t="s">
        <v>8071</v>
      </c>
      <c r="N121" t="s">
        <v>8795</v>
      </c>
      <c r="O121" t="s">
        <v>9127</v>
      </c>
      <c r="P121" t="s">
        <v>8071</v>
      </c>
      <c r="Q121" t="s">
        <v>1462</v>
      </c>
      <c r="R121" t="s">
        <v>8674</v>
      </c>
      <c r="S121" t="s">
        <v>9128</v>
      </c>
      <c r="T121" t="s">
        <v>7994</v>
      </c>
      <c r="U121" t="s">
        <v>9129</v>
      </c>
      <c r="V121" t="s">
        <v>9129</v>
      </c>
      <c r="W121" t="s">
        <v>53</v>
      </c>
      <c r="X121" t="s">
        <v>8001</v>
      </c>
      <c r="Y121" t="s">
        <v>1462</v>
      </c>
      <c r="Z121"/>
      <c r="AA121"/>
      <c r="AB121" t="s">
        <v>1888</v>
      </c>
      <c r="AC121" t="s">
        <v>9130</v>
      </c>
      <c r="AD121" t="s">
        <v>9129</v>
      </c>
      <c r="AE121" t="s">
        <v>7998</v>
      </c>
      <c r="AF121" t="s">
        <v>1462</v>
      </c>
      <c r="AG121" t="s">
        <v>9131</v>
      </c>
      <c r="AH121" t="s">
        <v>1462</v>
      </c>
      <c r="AI121" t="s">
        <v>8002</v>
      </c>
      <c r="AJ121" t="s">
        <v>9090</v>
      </c>
      <c r="AK121" t="s">
        <v>9132</v>
      </c>
      <c r="AL121" t="s">
        <v>8005</v>
      </c>
      <c r="AM121" t="s">
        <v>8006</v>
      </c>
      <c r="AN121" t="s">
        <v>7998</v>
      </c>
      <c r="AO121" t="s">
        <v>8007</v>
      </c>
      <c r="AP121"/>
      <c r="AQ121" t="s">
        <v>9133</v>
      </c>
      <c r="AR121" t="s">
        <v>1886</v>
      </c>
      <c r="AS121" s="4">
        <v>45670</v>
      </c>
      <c r="AT121" t="s">
        <v>1462</v>
      </c>
      <c r="AU121" t="s">
        <v>1887</v>
      </c>
      <c r="AV121" t="s">
        <v>9124</v>
      </c>
      <c r="AW121" t="s">
        <v>9125</v>
      </c>
      <c r="AX121" t="s">
        <v>9126</v>
      </c>
      <c r="AY121" t="s">
        <v>7987</v>
      </c>
      <c r="AZ121" t="s">
        <v>1385</v>
      </c>
      <c r="BA121" t="s">
        <v>1386</v>
      </c>
      <c r="BB121"/>
      <c r="BC121" t="s">
        <v>7988</v>
      </c>
      <c r="BD121" t="s">
        <v>8071</v>
      </c>
      <c r="BE121" t="s">
        <v>8795</v>
      </c>
      <c r="BF121" t="s">
        <v>8009</v>
      </c>
      <c r="BG121" t="s">
        <v>8010</v>
      </c>
      <c r="BH121" t="s">
        <v>8076</v>
      </c>
      <c r="BI121" t="s">
        <v>9127</v>
      </c>
      <c r="BJ121" t="s">
        <v>8071</v>
      </c>
      <c r="BK121" t="s">
        <v>1462</v>
      </c>
      <c r="BL121" t="s">
        <v>8674</v>
      </c>
      <c r="BM121" t="s">
        <v>9128</v>
      </c>
      <c r="BN121" t="s">
        <v>9129</v>
      </c>
      <c r="BO121" t="s">
        <v>9129</v>
      </c>
      <c r="BP121" t="s">
        <v>53</v>
      </c>
      <c r="BQ121" t="s">
        <v>8001</v>
      </c>
      <c r="BR121" t="s">
        <v>1462</v>
      </c>
      <c r="BS121"/>
      <c r="BT121"/>
      <c r="BU121"/>
      <c r="BV121" t="s">
        <v>1888</v>
      </c>
      <c r="BW121" t="s">
        <v>9130</v>
      </c>
      <c r="BX121" t="s">
        <v>9129</v>
      </c>
      <c r="BY121" t="s">
        <v>7998</v>
      </c>
      <c r="BZ121" t="s">
        <v>1462</v>
      </c>
      <c r="CA121" t="s">
        <v>9131</v>
      </c>
      <c r="CB121" t="s">
        <v>1462</v>
      </c>
      <c r="CC121"/>
      <c r="CD121"/>
      <c r="CE121"/>
      <c r="CF121"/>
      <c r="CG121"/>
      <c r="CH121"/>
      <c r="CI121"/>
      <c r="CJ121"/>
      <c r="CK121"/>
      <c r="CL121"/>
      <c r="CM121"/>
      <c r="CN121"/>
      <c r="CO121"/>
      <c r="CP121" t="s">
        <v>7994</v>
      </c>
      <c r="CQ121" t="s">
        <v>8602</v>
      </c>
      <c r="CR121" t="s">
        <v>8165</v>
      </c>
      <c r="CS121" s="4">
        <v>45673</v>
      </c>
      <c r="CT121" t="s">
        <v>8013</v>
      </c>
      <c r="CU121" t="s">
        <v>1462</v>
      </c>
      <c r="CV121"/>
      <c r="CW121"/>
      <c r="CX121"/>
      <c r="CY121"/>
      <c r="CZ121"/>
      <c r="DA121"/>
      <c r="DB121"/>
      <c r="DC121"/>
      <c r="DD121"/>
      <c r="DE121"/>
      <c r="DF121" t="s">
        <v>8014</v>
      </c>
      <c r="DG121" t="s">
        <v>9134</v>
      </c>
      <c r="DH121" s="159" t="str">
        <f t="shared" si="22"/>
        <v>江苏</v>
      </c>
    </row>
    <row r="122" spans="1:112">
      <c r="A122" t="str">
        <f>_xlfn.CONCAT(B122, ",", C122)</f>
        <v>1264102292025000020,2025-01-09</v>
      </c>
      <c r="B122" s="76" t="s">
        <v>1910</v>
      </c>
      <c r="C122" t="s">
        <v>1827</v>
      </c>
      <c r="E122" s="1" t="s">
        <v>1877</v>
      </c>
      <c r="F122" s="1" t="s">
        <v>9102</v>
      </c>
      <c r="G122" s="76" t="s">
        <v>9103</v>
      </c>
      <c r="H122" s="1">
        <v>18695861117</v>
      </c>
      <c r="I122" s="1" t="s">
        <v>7987</v>
      </c>
      <c r="J122" s="1" t="s">
        <v>69</v>
      </c>
      <c r="K122" s="1" t="s">
        <v>1878</v>
      </c>
      <c r="L122" s="1" t="s">
        <v>7988</v>
      </c>
      <c r="O122" s="1">
        <v>46956</v>
      </c>
      <c r="T122" s="1" t="s">
        <v>7994</v>
      </c>
      <c r="U122" s="77">
        <v>45658</v>
      </c>
      <c r="V122" s="77">
        <v>45658</v>
      </c>
      <c r="W122" s="1" t="s">
        <v>53</v>
      </c>
      <c r="X122" s="1" t="s">
        <v>8001</v>
      </c>
      <c r="AB122" s="1" t="s">
        <v>1879</v>
      </c>
      <c r="AD122" s="77">
        <v>45658</v>
      </c>
      <c r="AE122" s="1" t="s">
        <v>7998</v>
      </c>
      <c r="AG122" s="1" t="s">
        <v>1879</v>
      </c>
      <c r="AI122" s="1" t="s">
        <v>8002</v>
      </c>
      <c r="AK122" s="1" t="s">
        <v>1879</v>
      </c>
      <c r="AL122" s="1" t="s">
        <v>8005</v>
      </c>
      <c r="AM122" s="1" t="s">
        <v>8006</v>
      </c>
      <c r="AN122" s="1" t="s">
        <v>7998</v>
      </c>
      <c r="AO122" s="1" t="s">
        <v>8007</v>
      </c>
      <c r="AQ122" s="1" t="s">
        <v>9108</v>
      </c>
      <c r="AR122" s="1">
        <v>1.2641022920249999E+18</v>
      </c>
      <c r="AS122" s="77">
        <v>45666</v>
      </c>
      <c r="AU122" s="1" t="s">
        <v>1877</v>
      </c>
      <c r="AV122" s="1" t="s">
        <v>9102</v>
      </c>
      <c r="AW122" s="1">
        <v>410105202711</v>
      </c>
      <c r="AX122" s="1">
        <v>18695861117</v>
      </c>
      <c r="AY122" s="1" t="s">
        <v>7987</v>
      </c>
      <c r="AZ122" s="1" t="s">
        <v>69</v>
      </c>
      <c r="BA122" s="1" t="s">
        <v>1878</v>
      </c>
      <c r="BC122" s="1" t="s">
        <v>7988</v>
      </c>
      <c r="BF122" s="1" t="s">
        <v>8009</v>
      </c>
      <c r="BG122" s="1" t="s">
        <v>8010</v>
      </c>
      <c r="BH122" s="1" t="s">
        <v>8076</v>
      </c>
      <c r="BI122" s="1">
        <v>46956</v>
      </c>
      <c r="BN122" s="77">
        <v>45658</v>
      </c>
      <c r="BO122" s="77">
        <v>45658</v>
      </c>
      <c r="BP122" s="1" t="s">
        <v>53</v>
      </c>
      <c r="BQ122" s="1" t="s">
        <v>8001</v>
      </c>
      <c r="BV122" s="1" t="s">
        <v>1879</v>
      </c>
      <c r="BX122" s="77">
        <v>45658</v>
      </c>
      <c r="BY122" s="1" t="s">
        <v>7998</v>
      </c>
      <c r="CA122" s="1" t="s">
        <v>1879</v>
      </c>
      <c r="CP122" s="1" t="s">
        <v>7994</v>
      </c>
      <c r="CQ122" s="1" t="s">
        <v>8033</v>
      </c>
      <c r="CR122" s="1" t="s">
        <v>9109</v>
      </c>
      <c r="CS122" s="78">
        <v>45673</v>
      </c>
      <c r="CT122" s="1" t="s">
        <v>8013</v>
      </c>
      <c r="DF122" s="1" t="s">
        <v>8014</v>
      </c>
      <c r="DG122" s="1" t="s">
        <v>9110</v>
      </c>
      <c r="DH122" s="159" t="str">
        <f t="shared" si="22"/>
        <v>河南</v>
      </c>
    </row>
    <row r="123" spans="1:112">
      <c r="A123" t="str">
        <f t="shared" si="24"/>
        <v>1345248002024001253,2025-01-14</v>
      </c>
      <c r="B123" s="170" t="s">
        <v>1929</v>
      </c>
      <c r="C123" s="170" t="s">
        <v>1928</v>
      </c>
      <c r="D123" s="170" t="s">
        <v>1462</v>
      </c>
      <c r="E123" s="170" t="s">
        <v>1930</v>
      </c>
      <c r="F123" s="170" t="s">
        <v>9135</v>
      </c>
      <c r="G123" s="170" t="s">
        <v>9136</v>
      </c>
      <c r="H123" s="170" t="s">
        <v>9137</v>
      </c>
      <c r="I123" s="170" t="s">
        <v>7987</v>
      </c>
      <c r="J123" s="170" t="s">
        <v>69</v>
      </c>
      <c r="K123" s="170" t="s">
        <v>70</v>
      </c>
      <c r="L123" s="170" t="s">
        <v>7988</v>
      </c>
      <c r="M123" s="170" t="s">
        <v>8813</v>
      </c>
      <c r="N123" s="170" t="s">
        <v>1462</v>
      </c>
      <c r="O123" s="170" t="s">
        <v>1462</v>
      </c>
      <c r="P123" s="170" t="s">
        <v>9138</v>
      </c>
      <c r="Q123" s="170" t="s">
        <v>1462</v>
      </c>
      <c r="R123" s="170" t="s">
        <v>9139</v>
      </c>
      <c r="S123" s="170" t="s">
        <v>9140</v>
      </c>
      <c r="T123" s="170" t="s">
        <v>7994</v>
      </c>
      <c r="U123" s="170" t="s">
        <v>1471</v>
      </c>
      <c r="V123" s="170" t="s">
        <v>1471</v>
      </c>
      <c r="W123" s="170" t="s">
        <v>53</v>
      </c>
      <c r="X123" s="170" t="s">
        <v>8001</v>
      </c>
      <c r="Y123" s="170" t="s">
        <v>1462</v>
      </c>
      <c r="Z123" s="170"/>
      <c r="AA123" s="170"/>
      <c r="AB123" s="170" t="s">
        <v>1931</v>
      </c>
      <c r="AC123" s="170" t="s">
        <v>1462</v>
      </c>
      <c r="AD123" s="170" t="s">
        <v>1471</v>
      </c>
      <c r="AE123" s="170" t="s">
        <v>7998</v>
      </c>
      <c r="AF123" s="170" t="s">
        <v>1930</v>
      </c>
      <c r="AG123" s="170" t="s">
        <v>9141</v>
      </c>
      <c r="AH123" s="170" t="s">
        <v>1462</v>
      </c>
      <c r="AI123" s="170" t="s">
        <v>8002</v>
      </c>
      <c r="AJ123" s="170" t="s">
        <v>1931</v>
      </c>
      <c r="AK123" s="170" t="s">
        <v>9142</v>
      </c>
      <c r="AL123" s="170" t="s">
        <v>8005</v>
      </c>
      <c r="AM123" s="170" t="s">
        <v>8006</v>
      </c>
      <c r="AN123" s="170" t="s">
        <v>7998</v>
      </c>
      <c r="AO123" s="170" t="s">
        <v>8007</v>
      </c>
      <c r="AP123" s="170"/>
      <c r="AQ123" s="170" t="s">
        <v>9143</v>
      </c>
      <c r="AR123" s="170" t="s">
        <v>1929</v>
      </c>
      <c r="AS123" s="283">
        <v>45671</v>
      </c>
      <c r="AT123" s="170" t="s">
        <v>1462</v>
      </c>
      <c r="AU123" s="170" t="s">
        <v>1930</v>
      </c>
      <c r="AV123" s="170" t="s">
        <v>9135</v>
      </c>
      <c r="AW123" s="170" t="s">
        <v>9136</v>
      </c>
      <c r="AX123" s="170" t="s">
        <v>9137</v>
      </c>
      <c r="AY123" s="170" t="s">
        <v>7987</v>
      </c>
      <c r="AZ123" s="170" t="s">
        <v>69</v>
      </c>
      <c r="BA123" s="170" t="s">
        <v>70</v>
      </c>
      <c r="BB123" s="170"/>
      <c r="BC123" s="170" t="s">
        <v>7988</v>
      </c>
      <c r="BD123" s="170" t="s">
        <v>8813</v>
      </c>
      <c r="BE123" s="170" t="s">
        <v>1462</v>
      </c>
      <c r="BF123" s="170" t="s">
        <v>8009</v>
      </c>
      <c r="BG123" s="170" t="s">
        <v>8010</v>
      </c>
      <c r="BH123" s="170" t="s">
        <v>8032</v>
      </c>
      <c r="BI123" s="170" t="s">
        <v>1462</v>
      </c>
      <c r="BJ123" s="170" t="s">
        <v>9138</v>
      </c>
      <c r="BK123" s="170" t="s">
        <v>1462</v>
      </c>
      <c r="BL123" s="170" t="s">
        <v>9139</v>
      </c>
      <c r="BM123" s="170" t="s">
        <v>9140</v>
      </c>
      <c r="BN123" s="170" t="s">
        <v>1471</v>
      </c>
      <c r="BO123" s="170" t="s">
        <v>1471</v>
      </c>
      <c r="BP123" s="170" t="s">
        <v>53</v>
      </c>
      <c r="BQ123" s="170" t="s">
        <v>8001</v>
      </c>
      <c r="BR123" s="170" t="s">
        <v>1462</v>
      </c>
      <c r="BS123" s="170"/>
      <c r="BT123" s="170"/>
      <c r="BU123" s="170"/>
      <c r="BV123" s="170" t="s">
        <v>1931</v>
      </c>
      <c r="BW123" s="170" t="s">
        <v>1462</v>
      </c>
      <c r="BX123" s="170" t="s">
        <v>1471</v>
      </c>
      <c r="BY123" s="170" t="s">
        <v>7998</v>
      </c>
      <c r="BZ123" s="170" t="s">
        <v>1930</v>
      </c>
      <c r="CA123" s="170" t="s">
        <v>9141</v>
      </c>
      <c r="CB123" s="170" t="s">
        <v>1462</v>
      </c>
      <c r="CC123" s="170"/>
      <c r="CD123" s="170"/>
      <c r="CE123" s="170"/>
      <c r="CF123" s="170"/>
      <c r="CG123" s="170"/>
      <c r="CH123" s="170"/>
      <c r="CI123" s="170"/>
      <c r="CJ123" s="170"/>
      <c r="CK123" s="170"/>
      <c r="CL123" s="170"/>
      <c r="CM123" s="170"/>
      <c r="CN123" s="170"/>
      <c r="CO123" s="170"/>
      <c r="CP123" s="170" t="s">
        <v>7994</v>
      </c>
      <c r="CQ123" s="170" t="s">
        <v>9143</v>
      </c>
      <c r="CR123" s="170" t="s">
        <v>9144</v>
      </c>
      <c r="CS123" s="283">
        <v>45677</v>
      </c>
      <c r="CT123" s="170" t="s">
        <v>8013</v>
      </c>
      <c r="CU123" s="170" t="s">
        <v>1462</v>
      </c>
      <c r="CV123" s="170"/>
      <c r="CW123" s="170"/>
      <c r="CX123" s="170"/>
      <c r="CY123" s="170"/>
      <c r="CZ123" s="170"/>
      <c r="DA123" s="170"/>
      <c r="DB123" s="170"/>
      <c r="DC123" s="170"/>
      <c r="DD123" s="170"/>
      <c r="DE123" s="170"/>
      <c r="DF123" s="170" t="s">
        <v>8014</v>
      </c>
      <c r="DG123" s="170" t="s">
        <v>9145</v>
      </c>
      <c r="DH123" s="159" t="str">
        <f t="shared" si="22"/>
        <v>贵州</v>
      </c>
    </row>
    <row r="124" spans="1:112">
      <c r="A124" t="str">
        <f t="shared" si="24"/>
        <v>1284314032025000003,2025-01-19</v>
      </c>
      <c r="B124" s="170" t="s">
        <v>1934</v>
      </c>
      <c r="C124" s="170" t="s">
        <v>1933</v>
      </c>
      <c r="D124" s="170" t="s">
        <v>1462</v>
      </c>
      <c r="E124" s="170" t="s">
        <v>1935</v>
      </c>
      <c r="F124" s="170" t="s">
        <v>1935</v>
      </c>
      <c r="G124" s="170" t="s">
        <v>9146</v>
      </c>
      <c r="H124" s="170" t="s">
        <v>9147</v>
      </c>
      <c r="I124" s="170" t="s">
        <v>7987</v>
      </c>
      <c r="J124" s="170" t="s">
        <v>140</v>
      </c>
      <c r="K124" s="170" t="s">
        <v>306</v>
      </c>
      <c r="L124" s="170" t="s">
        <v>7988</v>
      </c>
      <c r="M124" s="170" t="s">
        <v>9018</v>
      </c>
      <c r="N124" s="170" t="s">
        <v>9018</v>
      </c>
      <c r="O124" s="170" t="s">
        <v>8001</v>
      </c>
      <c r="P124" s="170" t="s">
        <v>9148</v>
      </c>
      <c r="Q124" s="170" t="s">
        <v>1462</v>
      </c>
      <c r="R124" s="170" t="s">
        <v>9149</v>
      </c>
      <c r="S124" s="170" t="s">
        <v>9150</v>
      </c>
      <c r="T124" s="170" t="s">
        <v>7994</v>
      </c>
      <c r="U124" s="170" t="s">
        <v>1912</v>
      </c>
      <c r="V124" s="170" t="s">
        <v>1912</v>
      </c>
      <c r="W124" s="170" t="s">
        <v>53</v>
      </c>
      <c r="X124" s="170" t="s">
        <v>9151</v>
      </c>
      <c r="Y124" s="170" t="s">
        <v>8687</v>
      </c>
      <c r="Z124" s="170" t="s">
        <v>8067</v>
      </c>
      <c r="AA124" s="170" t="s">
        <v>8047</v>
      </c>
      <c r="AB124" s="170" t="s">
        <v>1936</v>
      </c>
      <c r="AC124" s="170" t="s">
        <v>9152</v>
      </c>
      <c r="AD124" s="170" t="s">
        <v>1912</v>
      </c>
      <c r="AE124" s="170" t="s">
        <v>7998</v>
      </c>
      <c r="AF124" s="170" t="s">
        <v>1462</v>
      </c>
      <c r="AG124" s="170" t="s">
        <v>9153</v>
      </c>
      <c r="AH124" s="170" t="s">
        <v>8001</v>
      </c>
      <c r="AI124" s="170" t="s">
        <v>8026</v>
      </c>
      <c r="AJ124" s="170" t="s">
        <v>9154</v>
      </c>
      <c r="AK124" s="170" t="s">
        <v>9155</v>
      </c>
      <c r="AL124" s="170" t="s">
        <v>8005</v>
      </c>
      <c r="AM124" s="170" t="s">
        <v>8006</v>
      </c>
      <c r="AN124" s="170" t="s">
        <v>7998</v>
      </c>
      <c r="AO124" s="170" t="s">
        <v>8074</v>
      </c>
      <c r="AP124" s="170"/>
      <c r="AQ124" s="170" t="s">
        <v>9156</v>
      </c>
      <c r="AR124" s="170" t="s">
        <v>1934</v>
      </c>
      <c r="AS124" s="283">
        <v>45676</v>
      </c>
      <c r="AT124" s="170" t="s">
        <v>1462</v>
      </c>
      <c r="AU124" s="170" t="s">
        <v>1935</v>
      </c>
      <c r="AV124" s="170" t="s">
        <v>1935</v>
      </c>
      <c r="AW124" s="170" t="s">
        <v>9146</v>
      </c>
      <c r="AX124" s="170" t="s">
        <v>9147</v>
      </c>
      <c r="AY124" s="170" t="s">
        <v>7987</v>
      </c>
      <c r="AZ124" s="170" t="s">
        <v>140</v>
      </c>
      <c r="BA124" s="170" t="s">
        <v>306</v>
      </c>
      <c r="BB124" s="170"/>
      <c r="BC124" s="170" t="s">
        <v>7988</v>
      </c>
      <c r="BD124" s="170" t="s">
        <v>9018</v>
      </c>
      <c r="BE124" s="170" t="s">
        <v>9018</v>
      </c>
      <c r="BF124" s="170" t="s">
        <v>8009</v>
      </c>
      <c r="BG124" s="170" t="s">
        <v>8010</v>
      </c>
      <c r="BH124" s="170" t="s">
        <v>8032</v>
      </c>
      <c r="BI124" s="170" t="s">
        <v>8001</v>
      </c>
      <c r="BJ124" s="170" t="s">
        <v>9148</v>
      </c>
      <c r="BK124" s="170" t="s">
        <v>1462</v>
      </c>
      <c r="BL124" s="170" t="s">
        <v>9149</v>
      </c>
      <c r="BM124" s="170" t="s">
        <v>9150</v>
      </c>
      <c r="BN124" s="170" t="s">
        <v>1912</v>
      </c>
      <c r="BO124" s="170" t="s">
        <v>1912</v>
      </c>
      <c r="BP124" s="170" t="s">
        <v>53</v>
      </c>
      <c r="BQ124" s="170" t="s">
        <v>9151</v>
      </c>
      <c r="BR124" s="170" t="s">
        <v>8687</v>
      </c>
      <c r="BS124" s="170" t="s">
        <v>8067</v>
      </c>
      <c r="BT124" s="170"/>
      <c r="BU124" s="170" t="s">
        <v>8047</v>
      </c>
      <c r="BV124" s="170" t="s">
        <v>1936</v>
      </c>
      <c r="BW124" s="170" t="s">
        <v>9152</v>
      </c>
      <c r="BX124" s="170" t="s">
        <v>1912</v>
      </c>
      <c r="BY124" s="170" t="s">
        <v>7998</v>
      </c>
      <c r="BZ124" s="170" t="s">
        <v>1462</v>
      </c>
      <c r="CA124" s="170" t="s">
        <v>9153</v>
      </c>
      <c r="CB124" s="170" t="s">
        <v>8001</v>
      </c>
      <c r="CC124" s="170"/>
      <c r="CD124" s="170"/>
      <c r="CE124" s="170"/>
      <c r="CF124" s="170"/>
      <c r="CG124" s="170"/>
      <c r="CH124" s="170"/>
      <c r="CI124" s="170"/>
      <c r="CJ124" s="170"/>
      <c r="CK124" s="170"/>
      <c r="CL124" s="170"/>
      <c r="CM124" s="170"/>
      <c r="CN124" s="170"/>
      <c r="CO124" s="170"/>
      <c r="CP124" s="170" t="s">
        <v>7994</v>
      </c>
      <c r="CQ124" s="170" t="s">
        <v>9157</v>
      </c>
      <c r="CR124" s="170" t="s">
        <v>8165</v>
      </c>
      <c r="CS124" s="283">
        <v>45677</v>
      </c>
      <c r="CT124" s="170" t="s">
        <v>8013</v>
      </c>
      <c r="CU124" s="170" t="s">
        <v>1462</v>
      </c>
      <c r="CV124" s="170"/>
      <c r="CW124" s="170"/>
      <c r="CX124" s="170"/>
      <c r="CY124" s="170"/>
      <c r="CZ124" s="170"/>
      <c r="DA124" s="170"/>
      <c r="DB124" s="170"/>
      <c r="DC124" s="170"/>
      <c r="DD124" s="170"/>
      <c r="DE124" s="170"/>
      <c r="DF124" s="170" t="s">
        <v>8014</v>
      </c>
      <c r="DG124" s="170" t="s">
        <v>9158</v>
      </c>
      <c r="DH124" s="159" t="str">
        <f t="shared" si="22"/>
        <v>湖南</v>
      </c>
    </row>
    <row r="125" spans="1:112">
      <c r="A125" t="str">
        <f t="shared" si="24"/>
        <v>1274214012025000010,2025-01-23</v>
      </c>
      <c r="B125" t="s">
        <v>1972</v>
      </c>
      <c r="C125" t="s">
        <v>1971</v>
      </c>
      <c r="D125" t="s">
        <v>1462</v>
      </c>
      <c r="E125" t="s">
        <v>611</v>
      </c>
      <c r="F125" t="s">
        <v>8418</v>
      </c>
      <c r="G125" t="s">
        <v>8419</v>
      </c>
      <c r="H125" t="s">
        <v>8420</v>
      </c>
      <c r="I125" t="s">
        <v>7987</v>
      </c>
      <c r="J125" t="s">
        <v>612</v>
      </c>
      <c r="K125" t="s">
        <v>613</v>
      </c>
      <c r="L125" t="s">
        <v>7988</v>
      </c>
      <c r="M125" t="s">
        <v>1462</v>
      </c>
      <c r="N125" t="s">
        <v>8421</v>
      </c>
      <c r="O125" t="s">
        <v>9159</v>
      </c>
      <c r="P125" t="s">
        <v>1462</v>
      </c>
      <c r="Q125" t="s">
        <v>1462</v>
      </c>
      <c r="R125"/>
      <c r="S125"/>
      <c r="T125" t="s">
        <v>7994</v>
      </c>
      <c r="U125" t="s">
        <v>9160</v>
      </c>
      <c r="V125" t="s">
        <v>9160</v>
      </c>
      <c r="W125" t="s">
        <v>53</v>
      </c>
      <c r="X125" t="s">
        <v>8001</v>
      </c>
      <c r="Y125" t="s">
        <v>8045</v>
      </c>
      <c r="Z125" t="s">
        <v>8046</v>
      </c>
      <c r="AA125" t="s">
        <v>8252</v>
      </c>
      <c r="AB125" t="s">
        <v>1973</v>
      </c>
      <c r="AC125" t="s">
        <v>1462</v>
      </c>
      <c r="AD125" t="s">
        <v>9160</v>
      </c>
      <c r="AE125" t="s">
        <v>7998</v>
      </c>
      <c r="AF125" t="s">
        <v>1462</v>
      </c>
      <c r="AG125" t="s">
        <v>9161</v>
      </c>
      <c r="AH125" t="s">
        <v>1462</v>
      </c>
      <c r="AI125" t="s">
        <v>8002</v>
      </c>
      <c r="AJ125" t="s">
        <v>9161</v>
      </c>
      <c r="AK125" t="s">
        <v>8939</v>
      </c>
      <c r="AL125" t="s">
        <v>8005</v>
      </c>
      <c r="AM125" t="s">
        <v>8006</v>
      </c>
      <c r="AN125" t="s">
        <v>7998</v>
      </c>
      <c r="AO125" t="s">
        <v>8007</v>
      </c>
      <c r="AP125"/>
      <c r="AQ125" t="s">
        <v>8427</v>
      </c>
      <c r="AR125" t="s">
        <v>1972</v>
      </c>
      <c r="AS125" s="4">
        <v>45680</v>
      </c>
      <c r="AT125" t="s">
        <v>1462</v>
      </c>
      <c r="AU125" t="s">
        <v>611</v>
      </c>
      <c r="AV125" t="s">
        <v>8418</v>
      </c>
      <c r="AW125" t="s">
        <v>8419</v>
      </c>
      <c r="AX125" t="s">
        <v>8420</v>
      </c>
      <c r="AY125" t="s">
        <v>7987</v>
      </c>
      <c r="AZ125" t="s">
        <v>178</v>
      </c>
      <c r="BA125" t="s">
        <v>613</v>
      </c>
      <c r="BB125"/>
      <c r="BC125" t="s">
        <v>7988</v>
      </c>
      <c r="BD125" t="s">
        <v>1462</v>
      </c>
      <c r="BE125" t="s">
        <v>8421</v>
      </c>
      <c r="BF125" t="s">
        <v>8009</v>
      </c>
      <c r="BG125" t="s">
        <v>8010</v>
      </c>
      <c r="BH125" t="s">
        <v>8076</v>
      </c>
      <c r="BI125" t="s">
        <v>9159</v>
      </c>
      <c r="BJ125" t="s">
        <v>1462</v>
      </c>
      <c r="BK125" t="s">
        <v>1462</v>
      </c>
      <c r="BL125"/>
      <c r="BM125"/>
      <c r="BN125" t="s">
        <v>9160</v>
      </c>
      <c r="BO125" t="s">
        <v>9160</v>
      </c>
      <c r="BP125" t="s">
        <v>53</v>
      </c>
      <c r="BQ125" t="s">
        <v>8001</v>
      </c>
      <c r="BR125" t="s">
        <v>8045</v>
      </c>
      <c r="BS125" t="s">
        <v>8046</v>
      </c>
      <c r="BT125" t="s">
        <v>9160</v>
      </c>
      <c r="BU125" t="s">
        <v>8252</v>
      </c>
      <c r="BV125" t="s">
        <v>1973</v>
      </c>
      <c r="BW125" t="s">
        <v>1462</v>
      </c>
      <c r="BX125" t="s">
        <v>9160</v>
      </c>
      <c r="BY125" t="s">
        <v>7998</v>
      </c>
      <c r="BZ125" t="s">
        <v>1462</v>
      </c>
      <c r="CA125" t="s">
        <v>9161</v>
      </c>
      <c r="CB125" t="s">
        <v>1462</v>
      </c>
      <c r="CC125"/>
      <c r="CD125"/>
      <c r="CE125"/>
      <c r="CF125"/>
      <c r="CG125"/>
      <c r="CH125"/>
      <c r="CI125"/>
      <c r="CJ125"/>
      <c r="CK125"/>
      <c r="CL125"/>
      <c r="CM125"/>
      <c r="CN125"/>
      <c r="CO125"/>
      <c r="CP125" t="s">
        <v>7994</v>
      </c>
      <c r="CQ125" t="s">
        <v>8428</v>
      </c>
      <c r="CR125" t="s">
        <v>8429</v>
      </c>
      <c r="CS125" s="4">
        <v>45680</v>
      </c>
      <c r="CT125" t="s">
        <v>8013</v>
      </c>
      <c r="CU125" t="s">
        <v>1462</v>
      </c>
      <c r="CV125"/>
      <c r="CW125"/>
      <c r="CX125"/>
      <c r="CY125"/>
      <c r="CZ125"/>
      <c r="DA125"/>
      <c r="DB125"/>
      <c r="DC125"/>
      <c r="DD125"/>
      <c r="DE125"/>
      <c r="DF125" t="s">
        <v>8014</v>
      </c>
      <c r="DG125" t="s">
        <v>8430</v>
      </c>
      <c r="DH125" s="159" t="str">
        <f t="shared" si="22"/>
        <v>湖北</v>
      </c>
    </row>
    <row r="126" spans="1:112">
      <c r="A126" t="str">
        <f t="shared" si="23"/>
        <v>1274214012025000018,2025-01-23</v>
      </c>
      <c r="B126" t="s">
        <v>1975</v>
      </c>
      <c r="C126" t="s">
        <v>1971</v>
      </c>
      <c r="D126" t="s">
        <v>1462</v>
      </c>
      <c r="E126" t="s">
        <v>611</v>
      </c>
      <c r="F126" t="s">
        <v>8418</v>
      </c>
      <c r="G126" t="s">
        <v>8419</v>
      </c>
      <c r="H126" t="s">
        <v>8420</v>
      </c>
      <c r="I126" t="s">
        <v>7987</v>
      </c>
      <c r="J126" t="s">
        <v>178</v>
      </c>
      <c r="K126" t="s">
        <v>180</v>
      </c>
      <c r="L126" t="s">
        <v>7988</v>
      </c>
      <c r="M126" t="s">
        <v>1462</v>
      </c>
      <c r="N126" t="s">
        <v>8421</v>
      </c>
      <c r="O126" t="s">
        <v>9162</v>
      </c>
      <c r="P126" t="s">
        <v>1462</v>
      </c>
      <c r="Q126" t="s">
        <v>1462</v>
      </c>
      <c r="R126"/>
      <c r="S126"/>
      <c r="T126" t="s">
        <v>7994</v>
      </c>
      <c r="U126" t="s">
        <v>1947</v>
      </c>
      <c r="V126" t="s">
        <v>1947</v>
      </c>
      <c r="W126" t="s">
        <v>53</v>
      </c>
      <c r="X126" t="s">
        <v>8001</v>
      </c>
      <c r="Y126" t="s">
        <v>1462</v>
      </c>
      <c r="Z126"/>
      <c r="AA126"/>
      <c r="AB126" t="s">
        <v>1976</v>
      </c>
      <c r="AC126" t="s">
        <v>1462</v>
      </c>
      <c r="AD126" t="s">
        <v>1947</v>
      </c>
      <c r="AE126" t="s">
        <v>7998</v>
      </c>
      <c r="AF126" t="s">
        <v>1462</v>
      </c>
      <c r="AG126" t="s">
        <v>9163</v>
      </c>
      <c r="AH126" t="s">
        <v>1462</v>
      </c>
      <c r="AI126" t="s">
        <v>8002</v>
      </c>
      <c r="AJ126" t="s">
        <v>9164</v>
      </c>
      <c r="AK126" t="s">
        <v>9165</v>
      </c>
      <c r="AL126" t="s">
        <v>8005</v>
      </c>
      <c r="AM126" t="s">
        <v>8006</v>
      </c>
      <c r="AN126" t="s">
        <v>7998</v>
      </c>
      <c r="AO126" t="s">
        <v>8007</v>
      </c>
      <c r="AP126"/>
      <c r="AQ126" t="s">
        <v>8427</v>
      </c>
      <c r="AR126" t="s">
        <v>1975</v>
      </c>
      <c r="AS126" s="4">
        <v>45680</v>
      </c>
      <c r="AT126" t="s">
        <v>1462</v>
      </c>
      <c r="AU126" t="s">
        <v>611</v>
      </c>
      <c r="AV126" t="s">
        <v>8418</v>
      </c>
      <c r="AW126" t="s">
        <v>8419</v>
      </c>
      <c r="AX126" t="s">
        <v>8420</v>
      </c>
      <c r="AY126" t="s">
        <v>7987</v>
      </c>
      <c r="AZ126" t="s">
        <v>178</v>
      </c>
      <c r="BA126" t="s">
        <v>180</v>
      </c>
      <c r="BB126"/>
      <c r="BC126" t="s">
        <v>7988</v>
      </c>
      <c r="BD126" t="s">
        <v>1462</v>
      </c>
      <c r="BE126" t="s">
        <v>8421</v>
      </c>
      <c r="BF126" t="s">
        <v>8009</v>
      </c>
      <c r="BG126" t="s">
        <v>8010</v>
      </c>
      <c r="BH126" t="s">
        <v>8076</v>
      </c>
      <c r="BI126" t="s">
        <v>9162</v>
      </c>
      <c r="BJ126" t="s">
        <v>1462</v>
      </c>
      <c r="BK126" t="s">
        <v>1462</v>
      </c>
      <c r="BL126"/>
      <c r="BM126"/>
      <c r="BN126" t="s">
        <v>1947</v>
      </c>
      <c r="BO126" t="s">
        <v>1947</v>
      </c>
      <c r="BP126" t="s">
        <v>53</v>
      </c>
      <c r="BQ126" t="s">
        <v>8001</v>
      </c>
      <c r="BR126" t="s">
        <v>1462</v>
      </c>
      <c r="BS126"/>
      <c r="BT126"/>
      <c r="BU126"/>
      <c r="BV126" t="s">
        <v>1976</v>
      </c>
      <c r="BW126" t="s">
        <v>1462</v>
      </c>
      <c r="BX126" t="s">
        <v>1947</v>
      </c>
      <c r="BY126" t="s">
        <v>7998</v>
      </c>
      <c r="BZ126" t="s">
        <v>1462</v>
      </c>
      <c r="CA126" t="s">
        <v>9163</v>
      </c>
      <c r="CB126" t="s">
        <v>1462</v>
      </c>
      <c r="CC126"/>
      <c r="CD126"/>
      <c r="CE126"/>
      <c r="CF126"/>
      <c r="CG126"/>
      <c r="CH126"/>
      <c r="CI126"/>
      <c r="CJ126"/>
      <c r="CK126"/>
      <c r="CL126"/>
      <c r="CM126"/>
      <c r="CN126"/>
      <c r="CO126"/>
      <c r="CP126" t="s">
        <v>7994</v>
      </c>
      <c r="CQ126" t="s">
        <v>8428</v>
      </c>
      <c r="CR126" t="s">
        <v>8429</v>
      </c>
      <c r="CS126" s="4">
        <v>45680</v>
      </c>
      <c r="CT126" t="s">
        <v>8013</v>
      </c>
      <c r="CU126" t="s">
        <v>1462</v>
      </c>
      <c r="CV126"/>
      <c r="CW126"/>
      <c r="CX126"/>
      <c r="CY126"/>
      <c r="CZ126"/>
      <c r="DA126"/>
      <c r="DB126"/>
      <c r="DC126"/>
      <c r="DD126"/>
      <c r="DE126"/>
      <c r="DF126" t="s">
        <v>8014</v>
      </c>
      <c r="DG126" t="s">
        <v>8430</v>
      </c>
      <c r="DH126" s="159" t="str">
        <f t="shared" si="22"/>
        <v>湖北</v>
      </c>
    </row>
    <row r="127" spans="1:112">
      <c r="A127" t="str">
        <f t="shared" si="23"/>
        <v>1274214012025000011,2025-01-23</v>
      </c>
      <c r="B127" t="s">
        <v>1978</v>
      </c>
      <c r="C127" t="s">
        <v>1971</v>
      </c>
      <c r="D127" t="s">
        <v>1462</v>
      </c>
      <c r="E127" t="s">
        <v>611</v>
      </c>
      <c r="F127" t="s">
        <v>8418</v>
      </c>
      <c r="G127" t="s">
        <v>8419</v>
      </c>
      <c r="H127" t="s">
        <v>8420</v>
      </c>
      <c r="I127" t="s">
        <v>7987</v>
      </c>
      <c r="J127" t="s">
        <v>1979</v>
      </c>
      <c r="K127" t="s">
        <v>613</v>
      </c>
      <c r="L127" t="s">
        <v>7988</v>
      </c>
      <c r="M127" t="s">
        <v>1462</v>
      </c>
      <c r="N127" t="s">
        <v>8421</v>
      </c>
      <c r="O127" t="s">
        <v>9159</v>
      </c>
      <c r="P127" t="s">
        <v>1462</v>
      </c>
      <c r="Q127" t="s">
        <v>1462</v>
      </c>
      <c r="R127"/>
      <c r="S127"/>
      <c r="T127" t="s">
        <v>7994</v>
      </c>
      <c r="U127" t="s">
        <v>1885</v>
      </c>
      <c r="V127" t="s">
        <v>1885</v>
      </c>
      <c r="W127" t="s">
        <v>53</v>
      </c>
      <c r="X127" t="s">
        <v>8001</v>
      </c>
      <c r="Y127" t="s">
        <v>9166</v>
      </c>
      <c r="Z127" t="s">
        <v>8046</v>
      </c>
      <c r="AA127" t="s">
        <v>8252</v>
      </c>
      <c r="AB127" t="s">
        <v>1980</v>
      </c>
      <c r="AC127" t="s">
        <v>1462</v>
      </c>
      <c r="AD127" t="s">
        <v>1885</v>
      </c>
      <c r="AE127" t="s">
        <v>7998</v>
      </c>
      <c r="AF127" t="s">
        <v>1462</v>
      </c>
      <c r="AG127" t="s">
        <v>9167</v>
      </c>
      <c r="AH127" t="s">
        <v>1462</v>
      </c>
      <c r="AI127" t="s">
        <v>8002</v>
      </c>
      <c r="AJ127" t="s">
        <v>9167</v>
      </c>
      <c r="AK127" t="s">
        <v>8939</v>
      </c>
      <c r="AL127" t="s">
        <v>8005</v>
      </c>
      <c r="AM127" t="s">
        <v>8006</v>
      </c>
      <c r="AN127" t="s">
        <v>7998</v>
      </c>
      <c r="AO127" t="s">
        <v>8007</v>
      </c>
      <c r="AP127"/>
      <c r="AQ127" t="s">
        <v>8427</v>
      </c>
      <c r="AR127" t="s">
        <v>1978</v>
      </c>
      <c r="AS127" s="4">
        <v>45680</v>
      </c>
      <c r="AT127" t="s">
        <v>1462</v>
      </c>
      <c r="AU127" t="s">
        <v>611</v>
      </c>
      <c r="AV127" t="s">
        <v>8418</v>
      </c>
      <c r="AW127" t="s">
        <v>8419</v>
      </c>
      <c r="AX127" t="s">
        <v>8420</v>
      </c>
      <c r="AY127" t="s">
        <v>7987</v>
      </c>
      <c r="AZ127" t="s">
        <v>178</v>
      </c>
      <c r="BA127" t="s">
        <v>613</v>
      </c>
      <c r="BB127"/>
      <c r="BC127" t="s">
        <v>7988</v>
      </c>
      <c r="BD127" t="s">
        <v>1462</v>
      </c>
      <c r="BE127" t="s">
        <v>8421</v>
      </c>
      <c r="BF127" t="s">
        <v>8009</v>
      </c>
      <c r="BG127" t="s">
        <v>8010</v>
      </c>
      <c r="BH127" t="s">
        <v>8076</v>
      </c>
      <c r="BI127" t="s">
        <v>9159</v>
      </c>
      <c r="BJ127" t="s">
        <v>1462</v>
      </c>
      <c r="BK127" t="s">
        <v>1462</v>
      </c>
      <c r="BL127"/>
      <c r="BM127"/>
      <c r="BN127" t="s">
        <v>1885</v>
      </c>
      <c r="BO127" t="s">
        <v>1885</v>
      </c>
      <c r="BP127" t="s">
        <v>53</v>
      </c>
      <c r="BQ127" t="s">
        <v>8001</v>
      </c>
      <c r="BR127" t="s">
        <v>9166</v>
      </c>
      <c r="BS127" t="s">
        <v>8046</v>
      </c>
      <c r="BT127" t="s">
        <v>9160</v>
      </c>
      <c r="BU127" t="s">
        <v>8252</v>
      </c>
      <c r="BV127" t="s">
        <v>1980</v>
      </c>
      <c r="BW127" t="s">
        <v>1462</v>
      </c>
      <c r="BX127" t="s">
        <v>1885</v>
      </c>
      <c r="BY127" t="s">
        <v>7998</v>
      </c>
      <c r="BZ127" t="s">
        <v>1462</v>
      </c>
      <c r="CA127" t="s">
        <v>9167</v>
      </c>
      <c r="CB127" t="s">
        <v>1462</v>
      </c>
      <c r="CC127"/>
      <c r="CD127"/>
      <c r="CE127"/>
      <c r="CF127"/>
      <c r="CG127"/>
      <c r="CH127"/>
      <c r="CI127"/>
      <c r="CJ127"/>
      <c r="CK127"/>
      <c r="CL127"/>
      <c r="CM127"/>
      <c r="CN127"/>
      <c r="CO127"/>
      <c r="CP127" t="s">
        <v>7994</v>
      </c>
      <c r="CQ127" t="s">
        <v>8428</v>
      </c>
      <c r="CR127" t="s">
        <v>8429</v>
      </c>
      <c r="CS127" s="4">
        <v>45680</v>
      </c>
      <c r="CT127" t="s">
        <v>8013</v>
      </c>
      <c r="CU127" t="s">
        <v>1462</v>
      </c>
      <c r="CV127"/>
      <c r="CW127"/>
      <c r="CX127"/>
      <c r="CY127"/>
      <c r="CZ127"/>
      <c r="DA127"/>
      <c r="DB127"/>
      <c r="DC127"/>
      <c r="DD127"/>
      <c r="DE127"/>
      <c r="DF127" t="s">
        <v>8014</v>
      </c>
      <c r="DG127" t="s">
        <v>8430</v>
      </c>
      <c r="DH127" s="159" t="str">
        <f t="shared" si="22"/>
        <v>湖北</v>
      </c>
    </row>
    <row r="128" spans="1:112">
      <c r="A128" t="str">
        <f t="shared" si="23"/>
        <v>1294452812025000030,2025-01-21</v>
      </c>
      <c r="B128" t="s">
        <v>1948</v>
      </c>
      <c r="C128" t="s">
        <v>1947</v>
      </c>
      <c r="D128" t="s">
        <v>1462</v>
      </c>
      <c r="E128" t="s">
        <v>139</v>
      </c>
      <c r="F128" t="s">
        <v>8036</v>
      </c>
      <c r="G128" t="s">
        <v>8037</v>
      </c>
      <c r="H128" t="s">
        <v>8038</v>
      </c>
      <c r="I128" t="s">
        <v>7987</v>
      </c>
      <c r="J128" t="s">
        <v>140</v>
      </c>
      <c r="K128" t="s">
        <v>142</v>
      </c>
      <c r="L128" t="s">
        <v>7988</v>
      </c>
      <c r="M128" t="s">
        <v>9168</v>
      </c>
      <c r="N128" t="s">
        <v>8039</v>
      </c>
      <c r="O128" t="s">
        <v>8040</v>
      </c>
      <c r="P128" t="s">
        <v>9169</v>
      </c>
      <c r="Q128" t="s">
        <v>8042</v>
      </c>
      <c r="R128" t="s">
        <v>8043</v>
      </c>
      <c r="S128"/>
      <c r="T128" t="s">
        <v>7994</v>
      </c>
      <c r="U128" t="s">
        <v>9170</v>
      </c>
      <c r="V128" t="s">
        <v>9170</v>
      </c>
      <c r="W128" t="s">
        <v>53</v>
      </c>
      <c r="X128" t="s">
        <v>9171</v>
      </c>
      <c r="Y128" t="s">
        <v>8045</v>
      </c>
      <c r="Z128" t="s">
        <v>8046</v>
      </c>
      <c r="AA128" t="s">
        <v>8252</v>
      </c>
      <c r="AB128" t="s">
        <v>1949</v>
      </c>
      <c r="AC128" t="s">
        <v>9172</v>
      </c>
      <c r="AD128" t="s">
        <v>9173</v>
      </c>
      <c r="AE128" t="s">
        <v>7998</v>
      </c>
      <c r="AF128" t="s">
        <v>9174</v>
      </c>
      <c r="AG128" t="s">
        <v>9175</v>
      </c>
      <c r="AH128" t="s">
        <v>9176</v>
      </c>
      <c r="AI128" t="s">
        <v>8026</v>
      </c>
      <c r="AJ128" t="s">
        <v>9177</v>
      </c>
      <c r="AK128" t="s">
        <v>9178</v>
      </c>
      <c r="AL128" t="s">
        <v>8005</v>
      </c>
      <c r="AM128" t="s">
        <v>8006</v>
      </c>
      <c r="AN128" t="s">
        <v>7998</v>
      </c>
      <c r="AO128" t="s">
        <v>8054</v>
      </c>
      <c r="AP128"/>
      <c r="AQ128" t="s">
        <v>8055</v>
      </c>
      <c r="AR128" t="s">
        <v>1948</v>
      </c>
      <c r="AS128" s="4">
        <v>45678</v>
      </c>
      <c r="AT128" t="s">
        <v>1462</v>
      </c>
      <c r="AU128" t="s">
        <v>139</v>
      </c>
      <c r="AV128" t="s">
        <v>8036</v>
      </c>
      <c r="AW128" t="s">
        <v>8037</v>
      </c>
      <c r="AX128" t="s">
        <v>8038</v>
      </c>
      <c r="AY128" t="s">
        <v>7987</v>
      </c>
      <c r="AZ128" t="s">
        <v>140</v>
      </c>
      <c r="BA128" t="s">
        <v>142</v>
      </c>
      <c r="BB128"/>
      <c r="BC128" t="s">
        <v>7988</v>
      </c>
      <c r="BD128" t="s">
        <v>9168</v>
      </c>
      <c r="BE128" t="s">
        <v>8039</v>
      </c>
      <c r="BF128" t="s">
        <v>8009</v>
      </c>
      <c r="BG128" t="s">
        <v>8010</v>
      </c>
      <c r="BH128" t="s">
        <v>8032</v>
      </c>
      <c r="BI128" t="s">
        <v>8040</v>
      </c>
      <c r="BJ128" t="s">
        <v>9169</v>
      </c>
      <c r="BK128" t="s">
        <v>8042</v>
      </c>
      <c r="BL128" t="s">
        <v>8043</v>
      </c>
      <c r="BM128"/>
      <c r="BN128" t="s">
        <v>9170</v>
      </c>
      <c r="BO128" t="s">
        <v>9170</v>
      </c>
      <c r="BP128" t="s">
        <v>53</v>
      </c>
      <c r="BQ128" t="s">
        <v>9171</v>
      </c>
      <c r="BR128" t="s">
        <v>8045</v>
      </c>
      <c r="BS128" t="s">
        <v>8046</v>
      </c>
      <c r="BT128" t="s">
        <v>9170</v>
      </c>
      <c r="BU128" t="s">
        <v>8252</v>
      </c>
      <c r="BV128" t="s">
        <v>1949</v>
      </c>
      <c r="BW128" t="s">
        <v>9172</v>
      </c>
      <c r="BX128" t="s">
        <v>9173</v>
      </c>
      <c r="BY128" t="s">
        <v>7998</v>
      </c>
      <c r="BZ128" t="s">
        <v>9174</v>
      </c>
      <c r="CA128" t="s">
        <v>9175</v>
      </c>
      <c r="CB128" t="s">
        <v>9176</v>
      </c>
      <c r="CC128"/>
      <c r="CD128"/>
      <c r="CE128"/>
      <c r="CF128"/>
      <c r="CG128"/>
      <c r="CH128"/>
      <c r="CI128"/>
      <c r="CJ128"/>
      <c r="CK128"/>
      <c r="CL128"/>
      <c r="CM128"/>
      <c r="CN128"/>
      <c r="CO128"/>
      <c r="CP128" t="s">
        <v>7994</v>
      </c>
      <c r="CQ128" t="s">
        <v>8056</v>
      </c>
      <c r="CR128" t="s">
        <v>8057</v>
      </c>
      <c r="CS128" s="4">
        <v>45678</v>
      </c>
      <c r="CT128" t="s">
        <v>8013</v>
      </c>
      <c r="CU128" t="s">
        <v>8058</v>
      </c>
      <c r="CV128"/>
      <c r="CW128"/>
      <c r="CX128"/>
      <c r="CY128"/>
      <c r="CZ128"/>
      <c r="DA128"/>
      <c r="DB128"/>
      <c r="DC128"/>
      <c r="DD128"/>
      <c r="DE128"/>
      <c r="DF128" t="s">
        <v>8014</v>
      </c>
      <c r="DG128" t="s">
        <v>8059</v>
      </c>
      <c r="DH128" s="159" t="str">
        <f t="shared" si="22"/>
        <v>广东</v>
      </c>
    </row>
    <row r="129" spans="1:112">
      <c r="A129" t="str">
        <f t="shared" si="23"/>
        <v>1253707122025000026,2025-01-15</v>
      </c>
      <c r="B129" t="s">
        <v>1913</v>
      </c>
      <c r="C129" t="s">
        <v>1912</v>
      </c>
      <c r="D129" t="s">
        <v>1462</v>
      </c>
      <c r="E129" t="s">
        <v>1914</v>
      </c>
      <c r="F129" t="s">
        <v>9179</v>
      </c>
      <c r="G129" t="s">
        <v>9180</v>
      </c>
      <c r="H129" t="s">
        <v>9181</v>
      </c>
      <c r="I129" t="s">
        <v>7987</v>
      </c>
      <c r="J129" t="s">
        <v>315</v>
      </c>
      <c r="K129" t="s">
        <v>316</v>
      </c>
      <c r="L129" t="s">
        <v>7988</v>
      </c>
      <c r="M129" t="s">
        <v>8001</v>
      </c>
      <c r="N129" t="s">
        <v>9182</v>
      </c>
      <c r="O129" t="s">
        <v>9183</v>
      </c>
      <c r="P129" t="s">
        <v>8001</v>
      </c>
      <c r="Q129" t="s">
        <v>8001</v>
      </c>
      <c r="R129" t="s">
        <v>253</v>
      </c>
      <c r="S129" t="s">
        <v>9184</v>
      </c>
      <c r="T129" t="s">
        <v>7994</v>
      </c>
      <c r="U129" t="s">
        <v>1505</v>
      </c>
      <c r="V129" t="s">
        <v>1505</v>
      </c>
      <c r="W129" t="s">
        <v>53</v>
      </c>
      <c r="X129" t="s">
        <v>8001</v>
      </c>
      <c r="Y129" t="s">
        <v>8509</v>
      </c>
      <c r="Z129" t="s">
        <v>8067</v>
      </c>
      <c r="AA129" t="s">
        <v>8047</v>
      </c>
      <c r="AB129" t="s">
        <v>1915</v>
      </c>
      <c r="AC129" t="s">
        <v>9185</v>
      </c>
      <c r="AD129" t="s">
        <v>1505</v>
      </c>
      <c r="AE129" t="s">
        <v>7998</v>
      </c>
      <c r="AF129" t="s">
        <v>9186</v>
      </c>
      <c r="AG129" t="s">
        <v>9187</v>
      </c>
      <c r="AH129" t="s">
        <v>8071</v>
      </c>
      <c r="AI129" t="s">
        <v>8002</v>
      </c>
      <c r="AJ129" t="s">
        <v>9188</v>
      </c>
      <c r="AK129" t="s">
        <v>9189</v>
      </c>
      <c r="AL129" t="s">
        <v>8005</v>
      </c>
      <c r="AM129" t="s">
        <v>8006</v>
      </c>
      <c r="AN129" t="s">
        <v>7998</v>
      </c>
      <c r="AO129" t="s">
        <v>8029</v>
      </c>
      <c r="AP129"/>
      <c r="AQ129" t="s">
        <v>9190</v>
      </c>
      <c r="AR129" t="s">
        <v>1913</v>
      </c>
      <c r="AS129" s="4">
        <v>45672</v>
      </c>
      <c r="AT129" t="s">
        <v>1462</v>
      </c>
      <c r="AU129" t="s">
        <v>1914</v>
      </c>
      <c r="AV129" t="s">
        <v>9179</v>
      </c>
      <c r="AW129" t="s">
        <v>9180</v>
      </c>
      <c r="AX129" t="s">
        <v>9181</v>
      </c>
      <c r="AY129" t="s">
        <v>7987</v>
      </c>
      <c r="AZ129" t="s">
        <v>315</v>
      </c>
      <c r="BA129" t="s">
        <v>316</v>
      </c>
      <c r="BB129"/>
      <c r="BC129" t="s">
        <v>7988</v>
      </c>
      <c r="BD129" t="s">
        <v>8001</v>
      </c>
      <c r="BE129" t="s">
        <v>9182</v>
      </c>
      <c r="BF129" t="s">
        <v>8009</v>
      </c>
      <c r="BG129" t="s">
        <v>8010</v>
      </c>
      <c r="BH129" t="s">
        <v>8076</v>
      </c>
      <c r="BI129" t="s">
        <v>9183</v>
      </c>
      <c r="BJ129" t="s">
        <v>8001</v>
      </c>
      <c r="BK129" t="s">
        <v>8001</v>
      </c>
      <c r="BL129" t="s">
        <v>253</v>
      </c>
      <c r="BM129" t="s">
        <v>9184</v>
      </c>
      <c r="BN129" t="s">
        <v>1505</v>
      </c>
      <c r="BO129" t="s">
        <v>1505</v>
      </c>
      <c r="BP129" t="s">
        <v>53</v>
      </c>
      <c r="BQ129" t="s">
        <v>8001</v>
      </c>
      <c r="BR129" t="s">
        <v>8509</v>
      </c>
      <c r="BS129" t="s">
        <v>8067</v>
      </c>
      <c r="BT129" t="s">
        <v>9191</v>
      </c>
      <c r="BU129" t="s">
        <v>8047</v>
      </c>
      <c r="BV129" t="s">
        <v>1915</v>
      </c>
      <c r="BW129" t="s">
        <v>9185</v>
      </c>
      <c r="BX129" t="s">
        <v>1505</v>
      </c>
      <c r="BY129" t="s">
        <v>7998</v>
      </c>
      <c r="BZ129" t="s">
        <v>9186</v>
      </c>
      <c r="CA129" t="s">
        <v>9187</v>
      </c>
      <c r="CB129" t="s">
        <v>8071</v>
      </c>
      <c r="CC129"/>
      <c r="CD129"/>
      <c r="CE129"/>
      <c r="CF129"/>
      <c r="CG129"/>
      <c r="CH129"/>
      <c r="CI129"/>
      <c r="CJ129"/>
      <c r="CK129"/>
      <c r="CL129"/>
      <c r="CM129"/>
      <c r="CN129"/>
      <c r="CO129"/>
      <c r="CP129" t="s">
        <v>7994</v>
      </c>
      <c r="CQ129" t="s">
        <v>9192</v>
      </c>
      <c r="CR129" t="s">
        <v>9193</v>
      </c>
      <c r="CS129" s="4">
        <v>45677</v>
      </c>
      <c r="CT129" t="s">
        <v>8013</v>
      </c>
      <c r="CU129" t="s">
        <v>1462</v>
      </c>
      <c r="CV129"/>
      <c r="CW129"/>
      <c r="CX129"/>
      <c r="CY129"/>
      <c r="CZ129"/>
      <c r="DA129"/>
      <c r="DB129"/>
      <c r="DC129"/>
      <c r="DD129"/>
      <c r="DE129"/>
      <c r="DF129" t="s">
        <v>8014</v>
      </c>
      <c r="DG129" t="s">
        <v>9194</v>
      </c>
      <c r="DH129" s="159" t="str">
        <f t="shared" si="22"/>
        <v>山东</v>
      </c>
    </row>
    <row r="130" spans="1:112">
      <c r="A130" t="str">
        <f t="shared" ref="A130:A132" si="25">_xlfn.CONCAT(B130, ",", C130)</f>
        <v>1121201002025000015,2025-01-27</v>
      </c>
      <c r="B130" s="224" t="s">
        <v>2092</v>
      </c>
      <c r="C130" s="224" t="s">
        <v>2091</v>
      </c>
      <c r="D130" s="224" t="s">
        <v>1462</v>
      </c>
      <c r="E130" s="224" t="s">
        <v>2093</v>
      </c>
      <c r="F130" s="224" t="s">
        <v>9195</v>
      </c>
      <c r="G130" s="224" t="s">
        <v>9196</v>
      </c>
      <c r="H130" s="224" t="s">
        <v>9197</v>
      </c>
      <c r="I130" s="224" t="s">
        <v>7987</v>
      </c>
      <c r="J130" s="224" t="s">
        <v>315</v>
      </c>
      <c r="K130" s="224" t="s">
        <v>316</v>
      </c>
      <c r="L130" s="224" t="s">
        <v>7988</v>
      </c>
      <c r="M130" s="224" t="s">
        <v>9182</v>
      </c>
      <c r="N130" s="224" t="s">
        <v>9182</v>
      </c>
      <c r="O130" s="224" t="s">
        <v>8001</v>
      </c>
      <c r="P130" s="224" t="s">
        <v>8001</v>
      </c>
      <c r="Q130" s="224" t="s">
        <v>9198</v>
      </c>
      <c r="R130" s="224" t="s">
        <v>854</v>
      </c>
      <c r="S130" s="224" t="s">
        <v>9199</v>
      </c>
      <c r="T130" s="224" t="s">
        <v>7994</v>
      </c>
      <c r="U130" s="224" t="s">
        <v>1933</v>
      </c>
      <c r="V130" s="224" t="s">
        <v>1933</v>
      </c>
      <c r="W130" s="224" t="s">
        <v>53</v>
      </c>
      <c r="X130" s="224" t="s">
        <v>8001</v>
      </c>
      <c r="Y130" s="224" t="s">
        <v>8709</v>
      </c>
      <c r="Z130" s="224" t="s">
        <v>8067</v>
      </c>
      <c r="AA130" s="224" t="s">
        <v>8047</v>
      </c>
      <c r="AB130" s="224" t="s">
        <v>2094</v>
      </c>
      <c r="AC130" s="224" t="s">
        <v>9099</v>
      </c>
      <c r="AD130" s="224" t="s">
        <v>1933</v>
      </c>
      <c r="AE130" s="224" t="s">
        <v>7998</v>
      </c>
      <c r="AF130" s="224" t="s">
        <v>2093</v>
      </c>
      <c r="AG130" s="224" t="s">
        <v>9200</v>
      </c>
      <c r="AH130" s="224" t="s">
        <v>8001</v>
      </c>
      <c r="AI130" s="224" t="s">
        <v>8002</v>
      </c>
      <c r="AJ130" s="224" t="s">
        <v>9201</v>
      </c>
      <c r="AK130" s="224" t="s">
        <v>9202</v>
      </c>
      <c r="AL130" s="224" t="s">
        <v>8005</v>
      </c>
      <c r="AM130" s="224" t="s">
        <v>8006</v>
      </c>
      <c r="AN130" s="224" t="s">
        <v>7998</v>
      </c>
      <c r="AO130" s="224" t="s">
        <v>8007</v>
      </c>
      <c r="AP130" s="224"/>
      <c r="AQ130" s="224" t="s">
        <v>9203</v>
      </c>
      <c r="AR130" s="224" t="s">
        <v>2092</v>
      </c>
      <c r="AS130" s="282">
        <v>45684</v>
      </c>
      <c r="AT130" s="224" t="s">
        <v>1462</v>
      </c>
      <c r="AU130" s="224" t="s">
        <v>2093</v>
      </c>
      <c r="AV130" s="224" t="s">
        <v>9195</v>
      </c>
      <c r="AW130" s="224" t="s">
        <v>9196</v>
      </c>
      <c r="AX130" s="224" t="s">
        <v>9197</v>
      </c>
      <c r="AY130" s="224" t="s">
        <v>7987</v>
      </c>
      <c r="AZ130" s="224" t="s">
        <v>315</v>
      </c>
      <c r="BA130" s="224" t="s">
        <v>316</v>
      </c>
      <c r="BB130" s="224"/>
      <c r="BC130" s="224" t="s">
        <v>7988</v>
      </c>
      <c r="BD130" s="224" t="s">
        <v>9182</v>
      </c>
      <c r="BE130" s="224" t="s">
        <v>9182</v>
      </c>
      <c r="BF130" s="224" t="s">
        <v>8009</v>
      </c>
      <c r="BG130" s="224" t="s">
        <v>8010</v>
      </c>
      <c r="BH130" s="224" t="s">
        <v>8076</v>
      </c>
      <c r="BI130" s="224" t="s">
        <v>8001</v>
      </c>
      <c r="BJ130" s="224" t="s">
        <v>8001</v>
      </c>
      <c r="BK130" s="224" t="s">
        <v>9198</v>
      </c>
      <c r="BL130" s="224" t="s">
        <v>854</v>
      </c>
      <c r="BM130" s="224" t="s">
        <v>9199</v>
      </c>
      <c r="BN130" s="224" t="s">
        <v>1933</v>
      </c>
      <c r="BO130" s="224" t="s">
        <v>1933</v>
      </c>
      <c r="BP130" s="224" t="s">
        <v>53</v>
      </c>
      <c r="BQ130" s="224" t="s">
        <v>8001</v>
      </c>
      <c r="BR130" s="224" t="s">
        <v>8709</v>
      </c>
      <c r="BS130" s="224" t="s">
        <v>8067</v>
      </c>
      <c r="BT130" s="224" t="s">
        <v>9204</v>
      </c>
      <c r="BU130" s="224" t="s">
        <v>8047</v>
      </c>
      <c r="BV130" s="224" t="s">
        <v>2094</v>
      </c>
      <c r="BW130" s="224" t="s">
        <v>9099</v>
      </c>
      <c r="BX130" s="224" t="s">
        <v>1933</v>
      </c>
      <c r="BY130" s="224" t="s">
        <v>7998</v>
      </c>
      <c r="BZ130" s="224" t="s">
        <v>2093</v>
      </c>
      <c r="CA130" s="224" t="s">
        <v>9200</v>
      </c>
      <c r="CB130" s="224" t="s">
        <v>8001</v>
      </c>
      <c r="CC130" s="224"/>
      <c r="CD130" s="224"/>
      <c r="CE130" s="224"/>
      <c r="CF130" s="224"/>
      <c r="CG130" s="224"/>
      <c r="CH130" s="224"/>
      <c r="CI130" s="224"/>
      <c r="CJ130" s="224"/>
      <c r="CK130" s="224"/>
      <c r="CL130" s="224"/>
      <c r="CM130" s="224"/>
      <c r="CN130" s="224"/>
      <c r="CO130" s="224"/>
      <c r="CP130" s="224" t="s">
        <v>7994</v>
      </c>
      <c r="CQ130" s="224" t="s">
        <v>9203</v>
      </c>
      <c r="CR130" s="224" t="s">
        <v>8165</v>
      </c>
      <c r="CS130" s="282">
        <v>45694</v>
      </c>
      <c r="CT130" s="224" t="s">
        <v>8013</v>
      </c>
      <c r="CU130" s="224" t="s">
        <v>1462</v>
      </c>
      <c r="CV130" s="224"/>
      <c r="CW130" s="224"/>
      <c r="CX130" s="224"/>
      <c r="CY130" s="224"/>
      <c r="CZ130" s="224"/>
      <c r="DA130" s="224"/>
      <c r="DB130" s="224"/>
      <c r="DC130" s="224"/>
      <c r="DD130" s="224"/>
      <c r="DE130" s="224"/>
      <c r="DF130" s="224" t="s">
        <v>8014</v>
      </c>
      <c r="DG130" s="224" t="s">
        <v>9205</v>
      </c>
      <c r="DH130" s="159" t="str">
        <f t="shared" ref="DH130:DH132" si="26">IF(AND(ISERROR(FIND("内蒙古",DG130)),ISERROR(FIND("新疆",DG130))),IF(ISERROR(FIND("省",DG130)),LEFT(DG130,FIND("市",DG130)-1), LEFT(DG130,FIND("省",DG130)-1)),IF(ISERROR(FIND("内蒙古",DG130)),"新疆","内蒙古"))</f>
        <v>天津</v>
      </c>
    </row>
    <row r="131" spans="1:112">
      <c r="A131" t="str">
        <f t="shared" si="25"/>
        <v>1294412002025000210,2025-02-05</v>
      </c>
      <c r="B131" s="224" t="s">
        <v>2097</v>
      </c>
      <c r="C131" s="224" t="s">
        <v>2096</v>
      </c>
      <c r="D131" s="224" t="s">
        <v>1462</v>
      </c>
      <c r="E131" s="224" t="s">
        <v>2098</v>
      </c>
      <c r="F131" s="224" t="s">
        <v>9206</v>
      </c>
      <c r="G131" s="224" t="s">
        <v>9207</v>
      </c>
      <c r="H131" s="224" t="s">
        <v>9208</v>
      </c>
      <c r="I131" s="224" t="s">
        <v>7987</v>
      </c>
      <c r="J131" s="224" t="s">
        <v>440</v>
      </c>
      <c r="K131" s="224" t="s">
        <v>672</v>
      </c>
      <c r="L131" s="224" t="s">
        <v>7988</v>
      </c>
      <c r="M131" s="224" t="s">
        <v>8319</v>
      </c>
      <c r="N131" s="224" t="s">
        <v>1462</v>
      </c>
      <c r="O131" s="224" t="s">
        <v>9209</v>
      </c>
      <c r="P131" s="224" t="s">
        <v>1462</v>
      </c>
      <c r="Q131" s="224" t="s">
        <v>1462</v>
      </c>
      <c r="R131" s="224" t="s">
        <v>9210</v>
      </c>
      <c r="S131" s="224" t="s">
        <v>9211</v>
      </c>
      <c r="T131" s="224" t="s">
        <v>7994</v>
      </c>
      <c r="U131" s="224" t="s">
        <v>9212</v>
      </c>
      <c r="V131" s="224" t="s">
        <v>9212</v>
      </c>
      <c r="W131" s="224" t="s">
        <v>53</v>
      </c>
      <c r="X131" s="224" t="s">
        <v>8368</v>
      </c>
      <c r="Y131" s="224" t="s">
        <v>1462</v>
      </c>
      <c r="Z131" s="224"/>
      <c r="AA131" s="224"/>
      <c r="AB131" s="224" t="s">
        <v>2099</v>
      </c>
      <c r="AC131" s="224" t="s">
        <v>9213</v>
      </c>
      <c r="AD131" s="224" t="s">
        <v>9212</v>
      </c>
      <c r="AE131" s="224" t="s">
        <v>7998</v>
      </c>
      <c r="AF131" s="224" t="s">
        <v>2098</v>
      </c>
      <c r="AG131" s="224" t="s">
        <v>9214</v>
      </c>
      <c r="AH131" s="224" t="s">
        <v>1462</v>
      </c>
      <c r="AI131" s="224" t="s">
        <v>8002</v>
      </c>
      <c r="AJ131" s="224" t="s">
        <v>9215</v>
      </c>
      <c r="AK131" s="224" t="s">
        <v>9216</v>
      </c>
      <c r="AL131" s="224" t="s">
        <v>8005</v>
      </c>
      <c r="AM131" s="224" t="s">
        <v>8006</v>
      </c>
      <c r="AN131" s="224" t="s">
        <v>7998</v>
      </c>
      <c r="AO131" s="224" t="s">
        <v>8007</v>
      </c>
      <c r="AP131" s="224"/>
      <c r="AQ131" s="224" t="s">
        <v>8616</v>
      </c>
      <c r="AR131" s="224" t="s">
        <v>2097</v>
      </c>
      <c r="AS131" s="282">
        <v>45693</v>
      </c>
      <c r="AT131" s="224" t="s">
        <v>1462</v>
      </c>
      <c r="AU131" s="224" t="s">
        <v>2098</v>
      </c>
      <c r="AV131" s="224" t="s">
        <v>9206</v>
      </c>
      <c r="AW131" s="224" t="s">
        <v>9207</v>
      </c>
      <c r="AX131" s="224" t="s">
        <v>9208</v>
      </c>
      <c r="AY131" s="224" t="s">
        <v>7987</v>
      </c>
      <c r="AZ131" s="224" t="s">
        <v>440</v>
      </c>
      <c r="BA131" s="224" t="s">
        <v>672</v>
      </c>
      <c r="BB131" s="224"/>
      <c r="BC131" s="224" t="s">
        <v>7988</v>
      </c>
      <c r="BD131" s="224" t="s">
        <v>8319</v>
      </c>
      <c r="BE131" s="224" t="s">
        <v>1462</v>
      </c>
      <c r="BF131" s="224" t="s">
        <v>8009</v>
      </c>
      <c r="BG131" s="224" t="s">
        <v>8010</v>
      </c>
      <c r="BH131" s="224" t="s">
        <v>8032</v>
      </c>
      <c r="BI131" s="224" t="s">
        <v>9209</v>
      </c>
      <c r="BJ131" s="224" t="s">
        <v>1462</v>
      </c>
      <c r="BK131" s="224" t="s">
        <v>1462</v>
      </c>
      <c r="BL131" s="224" t="s">
        <v>9210</v>
      </c>
      <c r="BM131" s="224" t="s">
        <v>9211</v>
      </c>
      <c r="BN131" s="224" t="s">
        <v>9212</v>
      </c>
      <c r="BO131" s="224" t="s">
        <v>9212</v>
      </c>
      <c r="BP131" s="224" t="s">
        <v>53</v>
      </c>
      <c r="BQ131" s="224" t="s">
        <v>8368</v>
      </c>
      <c r="BR131" s="224" t="s">
        <v>1462</v>
      </c>
      <c r="BS131" s="224"/>
      <c r="BT131" s="224"/>
      <c r="BU131" s="224"/>
      <c r="BV131" s="224" t="s">
        <v>2099</v>
      </c>
      <c r="BW131" s="224" t="s">
        <v>9213</v>
      </c>
      <c r="BX131" s="224" t="s">
        <v>9212</v>
      </c>
      <c r="BY131" s="224" t="s">
        <v>7998</v>
      </c>
      <c r="BZ131" s="224" t="s">
        <v>2098</v>
      </c>
      <c r="CA131" s="224" t="s">
        <v>9214</v>
      </c>
      <c r="CB131" s="224" t="s">
        <v>1462</v>
      </c>
      <c r="CC131" s="224"/>
      <c r="CD131" s="224"/>
      <c r="CE131" s="224"/>
      <c r="CF131" s="224"/>
      <c r="CG131" s="224"/>
      <c r="CH131" s="224"/>
      <c r="CI131" s="224"/>
      <c r="CJ131" s="224"/>
      <c r="CK131" s="224"/>
      <c r="CL131" s="224"/>
      <c r="CM131" s="224"/>
      <c r="CN131" s="224"/>
      <c r="CO131" s="224"/>
      <c r="CP131" s="224" t="s">
        <v>7994</v>
      </c>
      <c r="CQ131" s="224" t="s">
        <v>8616</v>
      </c>
      <c r="CR131" s="224" t="s">
        <v>8617</v>
      </c>
      <c r="CS131" s="282">
        <v>45694</v>
      </c>
      <c r="CT131" s="224" t="s">
        <v>8013</v>
      </c>
      <c r="CU131" s="224" t="s">
        <v>1462</v>
      </c>
      <c r="CV131" s="224"/>
      <c r="CW131" s="224"/>
      <c r="CX131" s="224"/>
      <c r="CY131" s="224"/>
      <c r="CZ131" s="224"/>
      <c r="DA131" s="224"/>
      <c r="DB131" s="224"/>
      <c r="DC131" s="224"/>
      <c r="DD131" s="224"/>
      <c r="DE131" s="224"/>
      <c r="DF131" s="224" t="s">
        <v>8014</v>
      </c>
      <c r="DG131" s="224" t="s">
        <v>8618</v>
      </c>
      <c r="DH131" s="159" t="str">
        <f t="shared" si="26"/>
        <v>广东</v>
      </c>
    </row>
    <row r="132" spans="1:112">
      <c r="A132" t="str">
        <f t="shared" si="25"/>
        <v>1274214012025000021,2025-02-06</v>
      </c>
      <c r="B132" s="224" t="s">
        <v>2122</v>
      </c>
      <c r="C132" s="224" t="s">
        <v>2121</v>
      </c>
      <c r="D132" s="224" t="s">
        <v>1462</v>
      </c>
      <c r="E132" s="224" t="s">
        <v>611</v>
      </c>
      <c r="F132" s="224" t="s">
        <v>8418</v>
      </c>
      <c r="G132" s="224" t="s">
        <v>8419</v>
      </c>
      <c r="H132" s="224" t="s">
        <v>8420</v>
      </c>
      <c r="I132" s="224" t="s">
        <v>7987</v>
      </c>
      <c r="J132" s="224" t="s">
        <v>178</v>
      </c>
      <c r="K132" s="224" t="s">
        <v>180</v>
      </c>
      <c r="L132" s="224" t="s">
        <v>7988</v>
      </c>
      <c r="M132" s="224" t="s">
        <v>1462</v>
      </c>
      <c r="N132" s="224" t="s">
        <v>8421</v>
      </c>
      <c r="O132" s="224" t="s">
        <v>9217</v>
      </c>
      <c r="P132" s="224" t="s">
        <v>1462</v>
      </c>
      <c r="Q132" s="224" t="s">
        <v>1462</v>
      </c>
      <c r="R132" s="224"/>
      <c r="S132" s="224"/>
      <c r="T132" s="224" t="s">
        <v>7994</v>
      </c>
      <c r="U132" s="224" t="s">
        <v>9218</v>
      </c>
      <c r="V132" s="224" t="s">
        <v>9219</v>
      </c>
      <c r="W132" s="224" t="s">
        <v>53</v>
      </c>
      <c r="X132" s="224" t="s">
        <v>8001</v>
      </c>
      <c r="Y132" s="224" t="s">
        <v>1462</v>
      </c>
      <c r="Z132" s="224"/>
      <c r="AA132" s="224"/>
      <c r="AB132" s="224" t="s">
        <v>2123</v>
      </c>
      <c r="AC132" s="224" t="s">
        <v>1462</v>
      </c>
      <c r="AD132" s="224" t="s">
        <v>9218</v>
      </c>
      <c r="AE132" s="224" t="s">
        <v>7998</v>
      </c>
      <c r="AF132" s="224" t="s">
        <v>1462</v>
      </c>
      <c r="AG132" s="224" t="s">
        <v>2123</v>
      </c>
      <c r="AH132" s="224" t="s">
        <v>1462</v>
      </c>
      <c r="AI132" s="224" t="s">
        <v>8002</v>
      </c>
      <c r="AJ132" s="224" t="s">
        <v>9220</v>
      </c>
      <c r="AK132" s="224" t="s">
        <v>9221</v>
      </c>
      <c r="AL132" s="224" t="s">
        <v>8005</v>
      </c>
      <c r="AM132" s="224" t="s">
        <v>8006</v>
      </c>
      <c r="AN132" s="224" t="s">
        <v>7998</v>
      </c>
      <c r="AO132" s="224" t="s">
        <v>8007</v>
      </c>
      <c r="AP132" s="224"/>
      <c r="AQ132" s="224" t="s">
        <v>8427</v>
      </c>
      <c r="AR132" s="224" t="s">
        <v>2122</v>
      </c>
      <c r="AS132" s="282">
        <v>45694</v>
      </c>
      <c r="AT132" s="224" t="s">
        <v>1462</v>
      </c>
      <c r="AU132" s="224" t="s">
        <v>611</v>
      </c>
      <c r="AV132" s="224" t="s">
        <v>8418</v>
      </c>
      <c r="AW132" s="224" t="s">
        <v>8419</v>
      </c>
      <c r="AX132" s="224" t="s">
        <v>8420</v>
      </c>
      <c r="AY132" s="224" t="s">
        <v>7987</v>
      </c>
      <c r="AZ132" s="224" t="s">
        <v>178</v>
      </c>
      <c r="BA132" s="224" t="s">
        <v>180</v>
      </c>
      <c r="BB132" s="224"/>
      <c r="BC132" s="224" t="s">
        <v>7988</v>
      </c>
      <c r="BD132" s="224" t="s">
        <v>1462</v>
      </c>
      <c r="BE132" s="224" t="s">
        <v>8421</v>
      </c>
      <c r="BF132" s="224" t="s">
        <v>8009</v>
      </c>
      <c r="BG132" s="224" t="s">
        <v>8010</v>
      </c>
      <c r="BH132" s="224" t="s">
        <v>8076</v>
      </c>
      <c r="BI132" s="224" t="s">
        <v>9217</v>
      </c>
      <c r="BJ132" s="224" t="s">
        <v>1462</v>
      </c>
      <c r="BK132" s="224" t="s">
        <v>1462</v>
      </c>
      <c r="BL132" s="224"/>
      <c r="BM132" s="224"/>
      <c r="BN132" s="224" t="s">
        <v>9218</v>
      </c>
      <c r="BO132" s="224" t="s">
        <v>9219</v>
      </c>
      <c r="BP132" s="224" t="s">
        <v>53</v>
      </c>
      <c r="BQ132" s="224" t="s">
        <v>8001</v>
      </c>
      <c r="BR132" s="224" t="s">
        <v>1462</v>
      </c>
      <c r="BS132" s="224"/>
      <c r="BT132" s="224"/>
      <c r="BU132" s="224"/>
      <c r="BV132" s="224" t="s">
        <v>2123</v>
      </c>
      <c r="BW132" s="224" t="s">
        <v>1462</v>
      </c>
      <c r="BX132" s="224" t="s">
        <v>9218</v>
      </c>
      <c r="BY132" s="224" t="s">
        <v>7998</v>
      </c>
      <c r="BZ132" s="224" t="s">
        <v>1462</v>
      </c>
      <c r="CA132" s="224" t="s">
        <v>2123</v>
      </c>
      <c r="CB132" s="224" t="s">
        <v>1462</v>
      </c>
      <c r="CC132" s="224"/>
      <c r="CD132" s="224"/>
      <c r="CE132" s="224"/>
      <c r="CF132" s="224"/>
      <c r="CG132" s="224"/>
      <c r="CH132" s="224"/>
      <c r="CI132" s="224"/>
      <c r="CJ132" s="224"/>
      <c r="CK132" s="224"/>
      <c r="CL132" s="224"/>
      <c r="CM132" s="224"/>
      <c r="CN132" s="224"/>
      <c r="CO132" s="224"/>
      <c r="CP132" s="224" t="s">
        <v>7994</v>
      </c>
      <c r="CQ132" s="224" t="s">
        <v>8428</v>
      </c>
      <c r="CR132" s="224" t="s">
        <v>8429</v>
      </c>
      <c r="CS132" s="282">
        <v>45695</v>
      </c>
      <c r="CT132" s="224" t="s">
        <v>8013</v>
      </c>
      <c r="CU132" s="224" t="s">
        <v>1462</v>
      </c>
      <c r="CV132" s="224"/>
      <c r="CW132" s="224"/>
      <c r="CX132" s="224"/>
      <c r="CY132" s="224"/>
      <c r="CZ132" s="224"/>
      <c r="DA132" s="224"/>
      <c r="DB132" s="224"/>
      <c r="DC132" s="224"/>
      <c r="DD132" s="224"/>
      <c r="DE132" s="224"/>
      <c r="DF132" s="224" t="s">
        <v>8014</v>
      </c>
      <c r="DG132" s="224" t="s">
        <v>8430</v>
      </c>
      <c r="DH132" s="159" t="str">
        <f t="shared" si="26"/>
        <v>湖北</v>
      </c>
    </row>
    <row r="133" spans="1:112">
      <c r="A133" t="str">
        <f t="shared" ref="A133:A149" si="27">_xlfn.CONCAT(B133, ",", C133)</f>
        <v>1294412002025000221,2025-02-06</v>
      </c>
      <c r="B133" t="s">
        <v>2125</v>
      </c>
      <c r="C133" t="s">
        <v>2121</v>
      </c>
      <c r="D133" t="s">
        <v>1462</v>
      </c>
      <c r="E133" t="s">
        <v>1829</v>
      </c>
      <c r="F133" t="s">
        <v>9095</v>
      </c>
      <c r="G133" t="s">
        <v>9096</v>
      </c>
      <c r="H133" t="s">
        <v>9222</v>
      </c>
      <c r="I133" t="s">
        <v>7987</v>
      </c>
      <c r="J133" t="s">
        <v>315</v>
      </c>
      <c r="K133" t="s">
        <v>316</v>
      </c>
      <c r="L133" t="s">
        <v>7988</v>
      </c>
      <c r="M133" t="s">
        <v>9097</v>
      </c>
      <c r="N133" t="s">
        <v>9097</v>
      </c>
      <c r="O133" t="s">
        <v>9223</v>
      </c>
      <c r="P133" t="s">
        <v>1462</v>
      </c>
      <c r="Q133" t="s">
        <v>1462</v>
      </c>
      <c r="R133" t="s">
        <v>9224</v>
      </c>
      <c r="S133" t="s">
        <v>9225</v>
      </c>
      <c r="T133" t="s">
        <v>7994</v>
      </c>
      <c r="U133" t="s">
        <v>1885</v>
      </c>
      <c r="V133" t="s">
        <v>1885</v>
      </c>
      <c r="W133" t="s">
        <v>53</v>
      </c>
      <c r="X133" t="s">
        <v>9098</v>
      </c>
      <c r="Y133" t="s">
        <v>1462</v>
      </c>
      <c r="Z133"/>
      <c r="AA133"/>
      <c r="AB133" t="s">
        <v>2126</v>
      </c>
      <c r="AC133" t="s">
        <v>9099</v>
      </c>
      <c r="AD133" t="s">
        <v>1885</v>
      </c>
      <c r="AE133" t="s">
        <v>7998</v>
      </c>
      <c r="AF133" t="s">
        <v>1829</v>
      </c>
      <c r="AG133" t="s">
        <v>9226</v>
      </c>
      <c r="AH133" t="s">
        <v>1462</v>
      </c>
      <c r="AI133" t="s">
        <v>8002</v>
      </c>
      <c r="AJ133" t="s">
        <v>9227</v>
      </c>
      <c r="AK133" t="s">
        <v>9228</v>
      </c>
      <c r="AL133" t="s">
        <v>8005</v>
      </c>
      <c r="AM133" t="s">
        <v>8006</v>
      </c>
      <c r="AN133" t="s">
        <v>7998</v>
      </c>
      <c r="AO133" t="s">
        <v>8074</v>
      </c>
      <c r="AP133"/>
      <c r="AQ133" t="s">
        <v>8616</v>
      </c>
      <c r="AR133" t="s">
        <v>2125</v>
      </c>
      <c r="AS133" s="4">
        <v>45694</v>
      </c>
      <c r="AT133" t="s">
        <v>1462</v>
      </c>
      <c r="AU133" t="s">
        <v>1829</v>
      </c>
      <c r="AV133" t="s">
        <v>9095</v>
      </c>
      <c r="AW133" t="s">
        <v>9096</v>
      </c>
      <c r="AX133" t="s">
        <v>9222</v>
      </c>
      <c r="AY133" t="s">
        <v>7987</v>
      </c>
      <c r="AZ133" t="s">
        <v>315</v>
      </c>
      <c r="BA133" t="s">
        <v>316</v>
      </c>
      <c r="BB133"/>
      <c r="BC133" t="s">
        <v>7988</v>
      </c>
      <c r="BD133" t="s">
        <v>9097</v>
      </c>
      <c r="BE133" t="s">
        <v>9097</v>
      </c>
      <c r="BF133" t="s">
        <v>8009</v>
      </c>
      <c r="BG133" t="s">
        <v>8010</v>
      </c>
      <c r="BH133" t="s">
        <v>8076</v>
      </c>
      <c r="BI133" t="s">
        <v>9223</v>
      </c>
      <c r="BJ133" t="s">
        <v>1462</v>
      </c>
      <c r="BK133" t="s">
        <v>1462</v>
      </c>
      <c r="BL133" t="s">
        <v>9224</v>
      </c>
      <c r="BM133" t="s">
        <v>9225</v>
      </c>
      <c r="BN133" t="s">
        <v>1885</v>
      </c>
      <c r="BO133" t="s">
        <v>1885</v>
      </c>
      <c r="BP133" t="s">
        <v>53</v>
      </c>
      <c r="BQ133" t="s">
        <v>9098</v>
      </c>
      <c r="BR133" t="s">
        <v>1462</v>
      </c>
      <c r="BS133"/>
      <c r="BT133"/>
      <c r="BU133"/>
      <c r="BV133" t="s">
        <v>2126</v>
      </c>
      <c r="BW133" t="s">
        <v>9099</v>
      </c>
      <c r="BX133" t="s">
        <v>1885</v>
      </c>
      <c r="BY133" t="s">
        <v>7998</v>
      </c>
      <c r="BZ133" t="s">
        <v>1829</v>
      </c>
      <c r="CA133" t="s">
        <v>9226</v>
      </c>
      <c r="CB133" t="s">
        <v>1462</v>
      </c>
      <c r="CC133"/>
      <c r="CD133"/>
      <c r="CE133"/>
      <c r="CF133"/>
      <c r="CG133"/>
      <c r="CH133"/>
      <c r="CI133"/>
      <c r="CJ133"/>
      <c r="CK133"/>
      <c r="CL133"/>
      <c r="CM133"/>
      <c r="CN133"/>
      <c r="CO133"/>
      <c r="CP133" t="s">
        <v>7994</v>
      </c>
      <c r="CQ133" t="s">
        <v>8616</v>
      </c>
      <c r="CR133" t="s">
        <v>8165</v>
      </c>
      <c r="CS133" s="4">
        <v>45695</v>
      </c>
      <c r="CT133" t="s">
        <v>8013</v>
      </c>
      <c r="CU133" t="s">
        <v>1462</v>
      </c>
      <c r="CV133"/>
      <c r="CW133"/>
      <c r="CX133"/>
      <c r="CY133"/>
      <c r="CZ133"/>
      <c r="DA133"/>
      <c r="DB133"/>
      <c r="DC133"/>
      <c r="DD133"/>
      <c r="DE133"/>
      <c r="DF133" t="s">
        <v>8014</v>
      </c>
      <c r="DG133" t="s">
        <v>8618</v>
      </c>
      <c r="DH133" s="159" t="str">
        <f t="shared" ref="DH133:DH148" si="28">IF(AND(ISERROR(FIND("内蒙古",DG133)),ISERROR(FIND("新疆",DG133))),IF(ISERROR(FIND("省",DG133)),LEFT(DG133,FIND("市",DG133)-1), LEFT(DG133,FIND("省",DG133)-1)),IF(ISERROR(FIND("内蒙古",DG133)),"新疆","内蒙古"))</f>
        <v>广东</v>
      </c>
    </row>
    <row r="134" spans="1:112">
      <c r="A134" t="str">
        <f t="shared" si="27"/>
        <v>1264102282025000014,2025-02-07</v>
      </c>
      <c r="B134" t="s">
        <v>2145</v>
      </c>
      <c r="C134" t="s">
        <v>2144</v>
      </c>
      <c r="D134" t="s">
        <v>1462</v>
      </c>
      <c r="E134" t="s">
        <v>2146</v>
      </c>
      <c r="F134" t="s">
        <v>9229</v>
      </c>
      <c r="G134" t="s">
        <v>9230</v>
      </c>
      <c r="H134" t="s">
        <v>9231</v>
      </c>
      <c r="I134" t="s">
        <v>7987</v>
      </c>
      <c r="J134" t="s">
        <v>1385</v>
      </c>
      <c r="K134" t="s">
        <v>1386</v>
      </c>
      <c r="L134" t="s">
        <v>7988</v>
      </c>
      <c r="M134" t="s">
        <v>8001</v>
      </c>
      <c r="N134" t="s">
        <v>9232</v>
      </c>
      <c r="O134" t="s">
        <v>9233</v>
      </c>
      <c r="P134" t="s">
        <v>9234</v>
      </c>
      <c r="Q134" t="s">
        <v>8001</v>
      </c>
      <c r="R134" t="s">
        <v>8797</v>
      </c>
      <c r="S134" t="s">
        <v>9128</v>
      </c>
      <c r="T134" t="s">
        <v>7994</v>
      </c>
      <c r="U134" t="s">
        <v>2121</v>
      </c>
      <c r="V134" t="s">
        <v>2121</v>
      </c>
      <c r="W134" t="s">
        <v>53</v>
      </c>
      <c r="X134" t="s">
        <v>9235</v>
      </c>
      <c r="Y134" t="s">
        <v>9236</v>
      </c>
      <c r="Z134" t="s">
        <v>8067</v>
      </c>
      <c r="AA134" t="s">
        <v>8047</v>
      </c>
      <c r="AB134" t="s">
        <v>2147</v>
      </c>
      <c r="AC134" t="s">
        <v>9237</v>
      </c>
      <c r="AD134" t="s">
        <v>2121</v>
      </c>
      <c r="AE134" t="s">
        <v>7998</v>
      </c>
      <c r="AF134" t="s">
        <v>8175</v>
      </c>
      <c r="AG134" t="s">
        <v>9238</v>
      </c>
      <c r="AH134" t="s">
        <v>8001</v>
      </c>
      <c r="AI134" t="s">
        <v>8002</v>
      </c>
      <c r="AJ134" t="s">
        <v>9239</v>
      </c>
      <c r="AK134" t="s">
        <v>9240</v>
      </c>
      <c r="AL134" t="s">
        <v>8005</v>
      </c>
      <c r="AM134" t="s">
        <v>8006</v>
      </c>
      <c r="AN134" t="s">
        <v>7998</v>
      </c>
      <c r="AO134" t="s">
        <v>8029</v>
      </c>
      <c r="AP134"/>
      <c r="AQ134" t="s">
        <v>9241</v>
      </c>
      <c r="AR134" t="s">
        <v>2145</v>
      </c>
      <c r="AS134" s="4">
        <v>45695</v>
      </c>
      <c r="AT134" t="s">
        <v>1462</v>
      </c>
      <c r="AU134" t="s">
        <v>2146</v>
      </c>
      <c r="AV134" t="s">
        <v>9229</v>
      </c>
      <c r="AW134" t="s">
        <v>9230</v>
      </c>
      <c r="AX134" t="s">
        <v>9231</v>
      </c>
      <c r="AY134" t="s">
        <v>7987</v>
      </c>
      <c r="AZ134" t="s">
        <v>1385</v>
      </c>
      <c r="BA134" t="s">
        <v>1386</v>
      </c>
      <c r="BB134"/>
      <c r="BC134" t="s">
        <v>7988</v>
      </c>
      <c r="BD134" t="s">
        <v>8001</v>
      </c>
      <c r="BE134" t="s">
        <v>9232</v>
      </c>
      <c r="BF134" t="s">
        <v>8009</v>
      </c>
      <c r="BG134" t="s">
        <v>8010</v>
      </c>
      <c r="BH134" t="s">
        <v>8076</v>
      </c>
      <c r="BI134" t="s">
        <v>9233</v>
      </c>
      <c r="BJ134" t="s">
        <v>9234</v>
      </c>
      <c r="BK134" t="s">
        <v>8001</v>
      </c>
      <c r="BL134" t="s">
        <v>8797</v>
      </c>
      <c r="BM134" t="s">
        <v>9128</v>
      </c>
      <c r="BN134" t="s">
        <v>2121</v>
      </c>
      <c r="BO134" t="s">
        <v>2121</v>
      </c>
      <c r="BP134" t="s">
        <v>53</v>
      </c>
      <c r="BQ134" t="s">
        <v>9235</v>
      </c>
      <c r="BR134" t="s">
        <v>9236</v>
      </c>
      <c r="BS134" t="s">
        <v>8067</v>
      </c>
      <c r="BT134" t="s">
        <v>9242</v>
      </c>
      <c r="BU134" t="s">
        <v>8047</v>
      </c>
      <c r="BV134" t="s">
        <v>2147</v>
      </c>
      <c r="BW134" t="s">
        <v>9237</v>
      </c>
      <c r="BX134" t="s">
        <v>2121</v>
      </c>
      <c r="BY134" t="s">
        <v>7998</v>
      </c>
      <c r="BZ134" t="s">
        <v>8175</v>
      </c>
      <c r="CA134" t="s">
        <v>9238</v>
      </c>
      <c r="CB134" t="s">
        <v>8001</v>
      </c>
      <c r="CC134"/>
      <c r="CD134"/>
      <c r="CE134"/>
      <c r="CF134"/>
      <c r="CG134"/>
      <c r="CH134"/>
      <c r="CI134"/>
      <c r="CJ134"/>
      <c r="CK134"/>
      <c r="CL134"/>
      <c r="CM134"/>
      <c r="CN134"/>
      <c r="CO134"/>
      <c r="CP134" t="s">
        <v>7994</v>
      </c>
      <c r="CQ134" t="s">
        <v>8033</v>
      </c>
      <c r="CR134" t="s">
        <v>9109</v>
      </c>
      <c r="CS134" s="4">
        <v>45696</v>
      </c>
      <c r="CT134" t="s">
        <v>8013</v>
      </c>
      <c r="CU134" t="s">
        <v>1462</v>
      </c>
      <c r="CV134"/>
      <c r="CW134"/>
      <c r="CX134"/>
      <c r="CY134"/>
      <c r="CZ134"/>
      <c r="DA134"/>
      <c r="DB134"/>
      <c r="DC134"/>
      <c r="DD134"/>
      <c r="DE134"/>
      <c r="DF134" t="s">
        <v>8014</v>
      </c>
      <c r="DG134" t="s">
        <v>9243</v>
      </c>
      <c r="DH134" s="159" t="str">
        <f t="shared" si="28"/>
        <v>河南</v>
      </c>
    </row>
    <row r="135" spans="1:112">
      <c r="A135" t="str">
        <f t="shared" si="27"/>
        <v>1355314032025000006,2025-02-17</v>
      </c>
      <c r="B135" t="s">
        <v>2211</v>
      </c>
      <c r="C135" t="s">
        <v>2210</v>
      </c>
      <c r="D135" t="s">
        <v>1462</v>
      </c>
      <c r="E135" t="s">
        <v>2212</v>
      </c>
      <c r="F135" t="s">
        <v>1462</v>
      </c>
      <c r="G135" t="s">
        <v>9244</v>
      </c>
      <c r="H135" t="s">
        <v>9245</v>
      </c>
      <c r="I135" t="s">
        <v>7987</v>
      </c>
      <c r="J135" t="s">
        <v>2213</v>
      </c>
      <c r="K135" t="s">
        <v>2214</v>
      </c>
      <c r="L135" t="s">
        <v>7988</v>
      </c>
      <c r="M135" t="s">
        <v>9246</v>
      </c>
      <c r="N135" t="s">
        <v>1462</v>
      </c>
      <c r="O135" t="s">
        <v>1462</v>
      </c>
      <c r="P135" t="s">
        <v>9247</v>
      </c>
      <c r="Q135" t="s">
        <v>1462</v>
      </c>
      <c r="R135" t="s">
        <v>9248</v>
      </c>
      <c r="S135" t="s">
        <v>9249</v>
      </c>
      <c r="T135" t="s">
        <v>7994</v>
      </c>
      <c r="U135" t="s">
        <v>9250</v>
      </c>
      <c r="V135" t="s">
        <v>9250</v>
      </c>
      <c r="W135" t="s">
        <v>53</v>
      </c>
      <c r="X135" t="s">
        <v>8001</v>
      </c>
      <c r="Y135" t="s">
        <v>1462</v>
      </c>
      <c r="Z135"/>
      <c r="AA135"/>
      <c r="AB135" t="s">
        <v>2215</v>
      </c>
      <c r="AC135" t="s">
        <v>9251</v>
      </c>
      <c r="AD135" t="s">
        <v>9250</v>
      </c>
      <c r="AE135" t="s">
        <v>7998</v>
      </c>
      <c r="AF135" t="s">
        <v>9252</v>
      </c>
      <c r="AG135" t="s">
        <v>9253</v>
      </c>
      <c r="AH135" t="s">
        <v>1462</v>
      </c>
      <c r="AI135" t="s">
        <v>8026</v>
      </c>
      <c r="AJ135" t="s">
        <v>9254</v>
      </c>
      <c r="AK135" t="s">
        <v>9255</v>
      </c>
      <c r="AL135" t="s">
        <v>8005</v>
      </c>
      <c r="AM135" t="s">
        <v>8006</v>
      </c>
      <c r="AN135" t="s">
        <v>7998</v>
      </c>
      <c r="AO135"/>
      <c r="AP135"/>
      <c r="AQ135" t="s">
        <v>9256</v>
      </c>
      <c r="AR135" t="s">
        <v>2211</v>
      </c>
      <c r="AS135" s="4">
        <v>45705</v>
      </c>
      <c r="AT135" t="s">
        <v>1462</v>
      </c>
      <c r="AU135" t="s">
        <v>2212</v>
      </c>
      <c r="AV135" t="s">
        <v>1462</v>
      </c>
      <c r="AW135" t="s">
        <v>9244</v>
      </c>
      <c r="AX135" t="s">
        <v>9245</v>
      </c>
      <c r="AY135" t="s">
        <v>7987</v>
      </c>
      <c r="AZ135" t="s">
        <v>61</v>
      </c>
      <c r="BA135" t="s">
        <v>2214</v>
      </c>
      <c r="BB135"/>
      <c r="BC135" t="s">
        <v>7988</v>
      </c>
      <c r="BD135" t="s">
        <v>9246</v>
      </c>
      <c r="BE135" t="s">
        <v>1462</v>
      </c>
      <c r="BF135" t="s">
        <v>8009</v>
      </c>
      <c r="BG135" t="s">
        <v>8010</v>
      </c>
      <c r="BH135" t="s">
        <v>8032</v>
      </c>
      <c r="BI135" t="s">
        <v>1462</v>
      </c>
      <c r="BJ135" t="s">
        <v>9247</v>
      </c>
      <c r="BK135" t="s">
        <v>1462</v>
      </c>
      <c r="BL135" t="s">
        <v>9248</v>
      </c>
      <c r="BM135" t="s">
        <v>9249</v>
      </c>
      <c r="BN135" t="s">
        <v>9250</v>
      </c>
      <c r="BO135" t="s">
        <v>9250</v>
      </c>
      <c r="BP135" t="s">
        <v>53</v>
      </c>
      <c r="BQ135" t="s">
        <v>8001</v>
      </c>
      <c r="BR135" t="s">
        <v>1462</v>
      </c>
      <c r="BS135"/>
      <c r="BT135"/>
      <c r="BU135"/>
      <c r="BV135" t="s">
        <v>2215</v>
      </c>
      <c r="BW135" t="s">
        <v>9251</v>
      </c>
      <c r="BX135" t="s">
        <v>9250</v>
      </c>
      <c r="BY135" t="s">
        <v>7998</v>
      </c>
      <c r="BZ135" t="s">
        <v>9252</v>
      </c>
      <c r="CA135" t="s">
        <v>9253</v>
      </c>
      <c r="CB135" t="s">
        <v>1462</v>
      </c>
      <c r="CC135"/>
      <c r="CD135"/>
      <c r="CE135"/>
      <c r="CF135"/>
      <c r="CG135"/>
      <c r="CH135"/>
      <c r="CI135"/>
      <c r="CJ135"/>
      <c r="CK135"/>
      <c r="CL135"/>
      <c r="CM135"/>
      <c r="CN135"/>
      <c r="CO135"/>
      <c r="CP135" t="s">
        <v>7994</v>
      </c>
      <c r="CQ135" t="s">
        <v>9257</v>
      </c>
      <c r="CR135" t="s">
        <v>9258</v>
      </c>
      <c r="CS135" s="4">
        <v>45705</v>
      </c>
      <c r="CT135" t="s">
        <v>8013</v>
      </c>
      <c r="CU135" t="s">
        <v>1462</v>
      </c>
      <c r="CV135"/>
      <c r="CW135"/>
      <c r="CX135"/>
      <c r="CY135"/>
      <c r="CZ135"/>
      <c r="DA135"/>
      <c r="DB135"/>
      <c r="DC135"/>
      <c r="DD135"/>
      <c r="DE135"/>
      <c r="DF135" t="s">
        <v>8014</v>
      </c>
      <c r="DG135" t="s">
        <v>9259</v>
      </c>
      <c r="DH135" s="159" t="str">
        <f t="shared" si="28"/>
        <v>云南</v>
      </c>
    </row>
    <row r="136" spans="1:112">
      <c r="A136" t="str">
        <f t="shared" si="27"/>
        <v>1131302002025000027,2025-02-10</v>
      </c>
      <c r="B136" t="s">
        <v>2230</v>
      </c>
      <c r="C136" t="s">
        <v>2229</v>
      </c>
      <c r="D136" t="s">
        <v>1462</v>
      </c>
      <c r="E136" t="s">
        <v>2231</v>
      </c>
      <c r="F136" t="s">
        <v>9260</v>
      </c>
      <c r="G136" t="s">
        <v>9261</v>
      </c>
      <c r="H136" t="s">
        <v>9262</v>
      </c>
      <c r="I136" t="s">
        <v>7987</v>
      </c>
      <c r="J136" t="s">
        <v>315</v>
      </c>
      <c r="K136" t="s">
        <v>316</v>
      </c>
      <c r="L136" t="s">
        <v>7988</v>
      </c>
      <c r="M136" t="s">
        <v>9263</v>
      </c>
      <c r="N136" t="s">
        <v>1462</v>
      </c>
      <c r="O136" t="s">
        <v>9264</v>
      </c>
      <c r="P136" t="s">
        <v>1462</v>
      </c>
      <c r="Q136" t="s">
        <v>1462</v>
      </c>
      <c r="R136" t="s">
        <v>589</v>
      </c>
      <c r="S136" t="s">
        <v>9265</v>
      </c>
      <c r="T136" t="s">
        <v>7994</v>
      </c>
      <c r="U136" t="s">
        <v>9266</v>
      </c>
      <c r="V136" t="s">
        <v>9266</v>
      </c>
      <c r="W136" t="s">
        <v>53</v>
      </c>
      <c r="X136" t="s">
        <v>8001</v>
      </c>
      <c r="Y136" t="s">
        <v>9267</v>
      </c>
      <c r="Z136" t="s">
        <v>8067</v>
      </c>
      <c r="AA136" t="s">
        <v>8252</v>
      </c>
      <c r="AB136" t="s">
        <v>2232</v>
      </c>
      <c r="AC136" t="s">
        <v>9268</v>
      </c>
      <c r="AD136" t="s">
        <v>9266</v>
      </c>
      <c r="AE136" t="s">
        <v>7998</v>
      </c>
      <c r="AF136" t="s">
        <v>2231</v>
      </c>
      <c r="AG136" t="s">
        <v>9269</v>
      </c>
      <c r="AH136" t="s">
        <v>1462</v>
      </c>
      <c r="AI136" t="s">
        <v>8002</v>
      </c>
      <c r="AJ136" t="s">
        <v>9220</v>
      </c>
      <c r="AK136" t="s">
        <v>9270</v>
      </c>
      <c r="AL136" t="s">
        <v>8005</v>
      </c>
      <c r="AM136" t="s">
        <v>8006</v>
      </c>
      <c r="AN136" t="s">
        <v>7998</v>
      </c>
      <c r="AO136" t="s">
        <v>8074</v>
      </c>
      <c r="AP136"/>
      <c r="AQ136" t="s">
        <v>9271</v>
      </c>
      <c r="AR136" t="s">
        <v>2230</v>
      </c>
      <c r="AS136" s="4">
        <v>45698</v>
      </c>
      <c r="AT136" t="s">
        <v>1462</v>
      </c>
      <c r="AU136" t="s">
        <v>2231</v>
      </c>
      <c r="AV136" t="s">
        <v>9260</v>
      </c>
      <c r="AW136" t="s">
        <v>9261</v>
      </c>
      <c r="AX136" t="s">
        <v>9262</v>
      </c>
      <c r="AY136" t="s">
        <v>7987</v>
      </c>
      <c r="AZ136" t="s">
        <v>315</v>
      </c>
      <c r="BA136" t="s">
        <v>316</v>
      </c>
      <c r="BB136"/>
      <c r="BC136" t="s">
        <v>7988</v>
      </c>
      <c r="BD136" t="s">
        <v>9263</v>
      </c>
      <c r="BE136" t="s">
        <v>1462</v>
      </c>
      <c r="BF136" t="s">
        <v>8009</v>
      </c>
      <c r="BG136" t="s">
        <v>8010</v>
      </c>
      <c r="BH136" t="s">
        <v>8076</v>
      </c>
      <c r="BI136" t="s">
        <v>9264</v>
      </c>
      <c r="BJ136" t="s">
        <v>1462</v>
      </c>
      <c r="BK136" t="s">
        <v>1462</v>
      </c>
      <c r="BL136" t="s">
        <v>589</v>
      </c>
      <c r="BM136" t="s">
        <v>9265</v>
      </c>
      <c r="BN136" t="s">
        <v>9266</v>
      </c>
      <c r="BO136" t="s">
        <v>9266</v>
      </c>
      <c r="BP136" t="s">
        <v>53</v>
      </c>
      <c r="BQ136" t="s">
        <v>8001</v>
      </c>
      <c r="BR136" t="s">
        <v>9267</v>
      </c>
      <c r="BS136" t="s">
        <v>8067</v>
      </c>
      <c r="BT136"/>
      <c r="BU136" t="s">
        <v>8252</v>
      </c>
      <c r="BV136" t="s">
        <v>2232</v>
      </c>
      <c r="BW136" t="s">
        <v>9268</v>
      </c>
      <c r="BX136" t="s">
        <v>9266</v>
      </c>
      <c r="BY136" t="s">
        <v>7998</v>
      </c>
      <c r="BZ136" t="s">
        <v>2231</v>
      </c>
      <c r="CA136" t="s">
        <v>9269</v>
      </c>
      <c r="CB136" t="s">
        <v>1462</v>
      </c>
      <c r="CC136"/>
      <c r="CD136"/>
      <c r="CE136"/>
      <c r="CF136"/>
      <c r="CG136"/>
      <c r="CH136"/>
      <c r="CI136"/>
      <c r="CJ136"/>
      <c r="CK136"/>
      <c r="CL136"/>
      <c r="CM136"/>
      <c r="CN136"/>
      <c r="CO136"/>
      <c r="CP136" t="s">
        <v>7994</v>
      </c>
      <c r="CQ136" t="s">
        <v>9271</v>
      </c>
      <c r="CR136" t="s">
        <v>9272</v>
      </c>
      <c r="CS136" s="4">
        <v>45706</v>
      </c>
      <c r="CT136" t="s">
        <v>8013</v>
      </c>
      <c r="CU136" t="s">
        <v>1462</v>
      </c>
      <c r="CV136"/>
      <c r="CW136"/>
      <c r="CX136"/>
      <c r="CY136"/>
      <c r="CZ136"/>
      <c r="DA136"/>
      <c r="DB136"/>
      <c r="DC136"/>
      <c r="DD136"/>
      <c r="DE136"/>
      <c r="DF136" t="s">
        <v>8014</v>
      </c>
      <c r="DG136" t="s">
        <v>9273</v>
      </c>
      <c r="DH136" s="159" t="str">
        <f t="shared" si="28"/>
        <v>河北</v>
      </c>
    </row>
    <row r="137" spans="1:112">
      <c r="A137" t="str">
        <f t="shared" si="27"/>
        <v>1253703012025000019,2025-02-19</v>
      </c>
      <c r="B137" t="s">
        <v>2238</v>
      </c>
      <c r="C137" t="s">
        <v>2237</v>
      </c>
      <c r="D137" t="s">
        <v>1462</v>
      </c>
      <c r="E137" t="s">
        <v>2239</v>
      </c>
      <c r="F137" t="s">
        <v>9274</v>
      </c>
      <c r="G137" t="s">
        <v>9275</v>
      </c>
      <c r="H137" t="s">
        <v>9276</v>
      </c>
      <c r="I137" t="s">
        <v>7987</v>
      </c>
      <c r="J137" t="s">
        <v>69</v>
      </c>
      <c r="K137" t="s">
        <v>206</v>
      </c>
      <c r="L137" t="s">
        <v>8019</v>
      </c>
      <c r="M137" t="s">
        <v>8156</v>
      </c>
      <c r="N137" t="s">
        <v>8001</v>
      </c>
      <c r="O137" t="s">
        <v>8001</v>
      </c>
      <c r="P137" t="s">
        <v>9277</v>
      </c>
      <c r="Q137" t="s">
        <v>8001</v>
      </c>
      <c r="R137" t="s">
        <v>9278</v>
      </c>
      <c r="S137" t="s">
        <v>9107</v>
      </c>
      <c r="T137" t="s">
        <v>7994</v>
      </c>
      <c r="U137" t="s">
        <v>2121</v>
      </c>
      <c r="V137" t="s">
        <v>2121</v>
      </c>
      <c r="W137" t="s">
        <v>53</v>
      </c>
      <c r="X137" t="s">
        <v>9279</v>
      </c>
      <c r="Y137" t="s">
        <v>8509</v>
      </c>
      <c r="Z137" t="s">
        <v>8067</v>
      </c>
      <c r="AA137" t="s">
        <v>8047</v>
      </c>
      <c r="AB137" t="s">
        <v>2240</v>
      </c>
      <c r="AC137" t="s">
        <v>9280</v>
      </c>
      <c r="AD137" t="s">
        <v>2121</v>
      </c>
      <c r="AE137" t="s">
        <v>7998</v>
      </c>
      <c r="AF137" t="s">
        <v>8175</v>
      </c>
      <c r="AG137" t="s">
        <v>9281</v>
      </c>
      <c r="AH137" t="s">
        <v>8001</v>
      </c>
      <c r="AI137" t="s">
        <v>8002</v>
      </c>
      <c r="AJ137" t="s">
        <v>9282</v>
      </c>
      <c r="AK137" t="s">
        <v>9283</v>
      </c>
      <c r="AL137" t="s">
        <v>8005</v>
      </c>
      <c r="AM137" t="s">
        <v>8006</v>
      </c>
      <c r="AN137" t="s">
        <v>7998</v>
      </c>
      <c r="AO137" t="s">
        <v>8074</v>
      </c>
      <c r="AP137"/>
      <c r="AQ137" t="s">
        <v>9284</v>
      </c>
      <c r="AR137" t="s">
        <v>2238</v>
      </c>
      <c r="AS137" s="4">
        <v>45707</v>
      </c>
      <c r="AT137" t="s">
        <v>1462</v>
      </c>
      <c r="AU137" t="s">
        <v>2239</v>
      </c>
      <c r="AV137" t="s">
        <v>9274</v>
      </c>
      <c r="AW137" t="s">
        <v>9275</v>
      </c>
      <c r="AX137" t="s">
        <v>9276</v>
      </c>
      <c r="AY137" t="s">
        <v>7987</v>
      </c>
      <c r="AZ137" t="s">
        <v>69</v>
      </c>
      <c r="BA137" t="s">
        <v>680</v>
      </c>
      <c r="BB137" t="s">
        <v>206</v>
      </c>
      <c r="BC137" t="s">
        <v>8019</v>
      </c>
      <c r="BD137" t="s">
        <v>8156</v>
      </c>
      <c r="BE137" t="s">
        <v>8001</v>
      </c>
      <c r="BF137" t="s">
        <v>8009</v>
      </c>
      <c r="BG137" t="s">
        <v>8010</v>
      </c>
      <c r="BH137" t="s">
        <v>8032</v>
      </c>
      <c r="BI137" t="s">
        <v>8001</v>
      </c>
      <c r="BJ137" t="s">
        <v>9277</v>
      </c>
      <c r="BK137" t="s">
        <v>8001</v>
      </c>
      <c r="BL137" t="s">
        <v>9278</v>
      </c>
      <c r="BM137" t="s">
        <v>9107</v>
      </c>
      <c r="BN137" t="s">
        <v>2121</v>
      </c>
      <c r="BO137" t="s">
        <v>2121</v>
      </c>
      <c r="BP137" t="s">
        <v>53</v>
      </c>
      <c r="BQ137" t="s">
        <v>9279</v>
      </c>
      <c r="BR137" t="s">
        <v>8509</v>
      </c>
      <c r="BS137" t="s">
        <v>8067</v>
      </c>
      <c r="BT137"/>
      <c r="BU137" t="s">
        <v>8047</v>
      </c>
      <c r="BV137" t="s">
        <v>2240</v>
      </c>
      <c r="BW137" t="s">
        <v>9280</v>
      </c>
      <c r="BX137" t="s">
        <v>2121</v>
      </c>
      <c r="BY137" t="s">
        <v>7998</v>
      </c>
      <c r="BZ137" t="s">
        <v>8175</v>
      </c>
      <c r="CA137" t="s">
        <v>9281</v>
      </c>
      <c r="CB137" t="s">
        <v>8001</v>
      </c>
      <c r="CC137"/>
      <c r="CD137"/>
      <c r="CE137"/>
      <c r="CF137"/>
      <c r="CG137"/>
      <c r="CH137"/>
      <c r="CI137"/>
      <c r="CJ137"/>
      <c r="CK137"/>
      <c r="CL137"/>
      <c r="CM137"/>
      <c r="CN137"/>
      <c r="CO137"/>
      <c r="CP137" t="s">
        <v>7994</v>
      </c>
      <c r="CQ137" t="s">
        <v>9285</v>
      </c>
      <c r="CR137" t="s">
        <v>9286</v>
      </c>
      <c r="CS137" s="4">
        <v>45708</v>
      </c>
      <c r="CT137" t="s">
        <v>8013</v>
      </c>
      <c r="CU137" t="s">
        <v>1462</v>
      </c>
      <c r="CV137"/>
      <c r="CW137"/>
      <c r="CX137"/>
      <c r="CY137"/>
      <c r="CZ137"/>
      <c r="DA137"/>
      <c r="DB137"/>
      <c r="DC137"/>
      <c r="DD137"/>
      <c r="DE137"/>
      <c r="DF137" t="s">
        <v>8014</v>
      </c>
      <c r="DG137" t="s">
        <v>9287</v>
      </c>
      <c r="DH137" s="159" t="str">
        <f t="shared" si="28"/>
        <v>山东</v>
      </c>
    </row>
    <row r="138" spans="1:112">
      <c r="A138" t="str">
        <f t="shared" si="27"/>
        <v>1294410352025000130,2025-02-18</v>
      </c>
      <c r="B138" t="s">
        <v>2246</v>
      </c>
      <c r="C138" t="s">
        <v>2245</v>
      </c>
      <c r="D138" t="s">
        <v>1462</v>
      </c>
      <c r="E138" t="s">
        <v>2247</v>
      </c>
      <c r="F138" t="s">
        <v>9288</v>
      </c>
      <c r="G138" t="s">
        <v>9289</v>
      </c>
      <c r="H138" t="s">
        <v>9290</v>
      </c>
      <c r="I138" t="s">
        <v>7987</v>
      </c>
      <c r="J138" t="s">
        <v>61</v>
      </c>
      <c r="K138" t="s">
        <v>63</v>
      </c>
      <c r="L138" t="s">
        <v>8019</v>
      </c>
      <c r="M138" t="s">
        <v>9291</v>
      </c>
      <c r="N138" t="s">
        <v>1462</v>
      </c>
      <c r="O138" t="s">
        <v>9292</v>
      </c>
      <c r="P138" t="s">
        <v>1462</v>
      </c>
      <c r="Q138" t="s">
        <v>1462</v>
      </c>
      <c r="R138" t="s">
        <v>9293</v>
      </c>
      <c r="S138"/>
      <c r="T138" t="s">
        <v>7994</v>
      </c>
      <c r="U138" t="s">
        <v>2229</v>
      </c>
      <c r="V138" t="s">
        <v>2229</v>
      </c>
      <c r="W138" t="s">
        <v>53</v>
      </c>
      <c r="X138" t="s">
        <v>9294</v>
      </c>
      <c r="Y138" t="s">
        <v>1462</v>
      </c>
      <c r="Z138"/>
      <c r="AA138"/>
      <c r="AB138" t="s">
        <v>2248</v>
      </c>
      <c r="AC138" t="s">
        <v>9295</v>
      </c>
      <c r="AD138" t="s">
        <v>2229</v>
      </c>
      <c r="AE138" t="s">
        <v>7998</v>
      </c>
      <c r="AF138" t="s">
        <v>1462</v>
      </c>
      <c r="AG138" t="s">
        <v>9296</v>
      </c>
      <c r="AH138" t="s">
        <v>1462</v>
      </c>
      <c r="AI138" t="s">
        <v>8026</v>
      </c>
      <c r="AJ138" t="s">
        <v>9297</v>
      </c>
      <c r="AK138" t="s">
        <v>9298</v>
      </c>
      <c r="AL138" t="s">
        <v>8005</v>
      </c>
      <c r="AM138" t="s">
        <v>8006</v>
      </c>
      <c r="AN138" t="s">
        <v>7998</v>
      </c>
      <c r="AO138" t="s">
        <v>8074</v>
      </c>
      <c r="AP138"/>
      <c r="AQ138" t="s">
        <v>9299</v>
      </c>
      <c r="AR138" t="s">
        <v>2246</v>
      </c>
      <c r="AS138" s="4">
        <v>45706</v>
      </c>
      <c r="AT138" t="s">
        <v>1462</v>
      </c>
      <c r="AU138" t="s">
        <v>2247</v>
      </c>
      <c r="AV138" t="s">
        <v>9288</v>
      </c>
      <c r="AW138" t="s">
        <v>9289</v>
      </c>
      <c r="AX138" t="s">
        <v>9290</v>
      </c>
      <c r="AY138" t="s">
        <v>7987</v>
      </c>
      <c r="AZ138" t="s">
        <v>61</v>
      </c>
      <c r="BA138" t="s">
        <v>683</v>
      </c>
      <c r="BB138" t="s">
        <v>63</v>
      </c>
      <c r="BC138" t="s">
        <v>8019</v>
      </c>
      <c r="BD138" t="s">
        <v>9291</v>
      </c>
      <c r="BE138" t="s">
        <v>1462</v>
      </c>
      <c r="BF138" t="s">
        <v>8009</v>
      </c>
      <c r="BG138" t="s">
        <v>8031</v>
      </c>
      <c r="BH138" t="s">
        <v>8032</v>
      </c>
      <c r="BI138" t="s">
        <v>9292</v>
      </c>
      <c r="BJ138" t="s">
        <v>1462</v>
      </c>
      <c r="BK138" t="s">
        <v>1462</v>
      </c>
      <c r="BL138" t="s">
        <v>9293</v>
      </c>
      <c r="BM138"/>
      <c r="BN138" t="s">
        <v>2229</v>
      </c>
      <c r="BO138" t="s">
        <v>2229</v>
      </c>
      <c r="BP138" t="s">
        <v>53</v>
      </c>
      <c r="BQ138" t="s">
        <v>9294</v>
      </c>
      <c r="BR138" t="s">
        <v>1462</v>
      </c>
      <c r="BS138"/>
      <c r="BT138"/>
      <c r="BU138"/>
      <c r="BV138" t="s">
        <v>2248</v>
      </c>
      <c r="BW138" t="s">
        <v>9295</v>
      </c>
      <c r="BX138" t="s">
        <v>2229</v>
      </c>
      <c r="BY138" t="s">
        <v>7998</v>
      </c>
      <c r="BZ138" t="s">
        <v>1462</v>
      </c>
      <c r="CA138" t="s">
        <v>9296</v>
      </c>
      <c r="CB138" t="s">
        <v>1462</v>
      </c>
      <c r="CC138"/>
      <c r="CD138"/>
      <c r="CE138"/>
      <c r="CF138"/>
      <c r="CG138"/>
      <c r="CH138"/>
      <c r="CI138"/>
      <c r="CJ138"/>
      <c r="CK138"/>
      <c r="CL138"/>
      <c r="CM138"/>
      <c r="CN138"/>
      <c r="CO138"/>
      <c r="CP138" t="s">
        <v>7994</v>
      </c>
      <c r="CQ138" t="s">
        <v>9300</v>
      </c>
      <c r="CR138" t="s">
        <v>9301</v>
      </c>
      <c r="CS138" s="4">
        <v>45708</v>
      </c>
      <c r="CT138" t="s">
        <v>8013</v>
      </c>
      <c r="CU138" t="s">
        <v>1462</v>
      </c>
      <c r="CV138"/>
      <c r="CW138"/>
      <c r="CX138"/>
      <c r="CY138"/>
      <c r="CZ138"/>
      <c r="DA138"/>
      <c r="DB138"/>
      <c r="DC138"/>
      <c r="DD138"/>
      <c r="DE138"/>
      <c r="DF138" t="s">
        <v>8014</v>
      </c>
      <c r="DG138" t="s">
        <v>9302</v>
      </c>
      <c r="DH138" s="159" t="str">
        <f t="shared" si="28"/>
        <v>广东</v>
      </c>
    </row>
    <row r="139" spans="1:112">
      <c r="A139" t="str">
        <f t="shared" si="27"/>
        <v>1335150252025000014,2025-02-25</v>
      </c>
      <c r="B139" t="s">
        <v>2320</v>
      </c>
      <c r="C139" t="s">
        <v>2319</v>
      </c>
      <c r="D139" t="s">
        <v>1462</v>
      </c>
      <c r="E139" t="s">
        <v>1620</v>
      </c>
      <c r="F139" t="s">
        <v>1462</v>
      </c>
      <c r="G139" t="s">
        <v>8967</v>
      </c>
      <c r="H139" t="s">
        <v>8968</v>
      </c>
      <c r="I139" t="s">
        <v>7987</v>
      </c>
      <c r="J139" t="s">
        <v>178</v>
      </c>
      <c r="K139" t="s">
        <v>180</v>
      </c>
      <c r="L139" t="s">
        <v>7988</v>
      </c>
      <c r="M139" t="s">
        <v>1462</v>
      </c>
      <c r="N139" t="s">
        <v>8063</v>
      </c>
      <c r="O139" t="s">
        <v>8141</v>
      </c>
      <c r="P139" t="s">
        <v>1462</v>
      </c>
      <c r="Q139" t="s">
        <v>1462</v>
      </c>
      <c r="R139" t="s">
        <v>1096</v>
      </c>
      <c r="S139" t="s">
        <v>8535</v>
      </c>
      <c r="T139" t="s">
        <v>7994</v>
      </c>
      <c r="U139" t="s">
        <v>9303</v>
      </c>
      <c r="V139" t="s">
        <v>9303</v>
      </c>
      <c r="W139" t="s">
        <v>53</v>
      </c>
      <c r="X139" t="s">
        <v>8970</v>
      </c>
      <c r="Y139" t="s">
        <v>9304</v>
      </c>
      <c r="Z139" t="s">
        <v>8067</v>
      </c>
      <c r="AA139" t="s">
        <v>8047</v>
      </c>
      <c r="AB139" t="s">
        <v>2321</v>
      </c>
      <c r="AC139" t="s">
        <v>8971</v>
      </c>
      <c r="AD139" t="s">
        <v>9303</v>
      </c>
      <c r="AE139" t="s">
        <v>7998</v>
      </c>
      <c r="AF139" t="s">
        <v>8972</v>
      </c>
      <c r="AG139" t="s">
        <v>9305</v>
      </c>
      <c r="AH139" t="s">
        <v>1462</v>
      </c>
      <c r="AI139" t="s">
        <v>8191</v>
      </c>
      <c r="AJ139" t="s">
        <v>9306</v>
      </c>
      <c r="AK139" t="s">
        <v>9307</v>
      </c>
      <c r="AL139" t="s">
        <v>8005</v>
      </c>
      <c r="AM139" t="s">
        <v>8006</v>
      </c>
      <c r="AN139" t="s">
        <v>7998</v>
      </c>
      <c r="AO139"/>
      <c r="AP139"/>
      <c r="AQ139" t="s">
        <v>8976</v>
      </c>
      <c r="AR139" t="s">
        <v>2320</v>
      </c>
      <c r="AS139" s="4">
        <v>45713</v>
      </c>
      <c r="AT139" t="s">
        <v>1462</v>
      </c>
      <c r="AU139" t="s">
        <v>1620</v>
      </c>
      <c r="AV139" t="s">
        <v>1462</v>
      </c>
      <c r="AW139" t="s">
        <v>8967</v>
      </c>
      <c r="AX139" t="s">
        <v>8968</v>
      </c>
      <c r="AY139" t="s">
        <v>7987</v>
      </c>
      <c r="AZ139" t="s">
        <v>178</v>
      </c>
      <c r="BA139" t="s">
        <v>180</v>
      </c>
      <c r="BB139"/>
      <c r="BC139" t="s">
        <v>7988</v>
      </c>
      <c r="BD139" t="s">
        <v>1462</v>
      </c>
      <c r="BE139" t="s">
        <v>8063</v>
      </c>
      <c r="BF139" t="s">
        <v>8009</v>
      </c>
      <c r="BG139" t="s">
        <v>8010</v>
      </c>
      <c r="BH139" t="s">
        <v>8076</v>
      </c>
      <c r="BI139" t="s">
        <v>8141</v>
      </c>
      <c r="BJ139" t="s">
        <v>1462</v>
      </c>
      <c r="BK139" t="s">
        <v>1462</v>
      </c>
      <c r="BL139" t="s">
        <v>1096</v>
      </c>
      <c r="BM139" t="s">
        <v>8535</v>
      </c>
      <c r="BN139" t="s">
        <v>9303</v>
      </c>
      <c r="BO139" t="s">
        <v>9303</v>
      </c>
      <c r="BP139" t="s">
        <v>53</v>
      </c>
      <c r="BQ139" t="s">
        <v>8970</v>
      </c>
      <c r="BR139" t="s">
        <v>9304</v>
      </c>
      <c r="BS139" t="s">
        <v>8067</v>
      </c>
      <c r="BT139"/>
      <c r="BU139" t="s">
        <v>8047</v>
      </c>
      <c r="BV139" t="s">
        <v>2321</v>
      </c>
      <c r="BW139" t="s">
        <v>8971</v>
      </c>
      <c r="BX139" t="s">
        <v>9303</v>
      </c>
      <c r="BY139" t="s">
        <v>7998</v>
      </c>
      <c r="BZ139" t="s">
        <v>8972</v>
      </c>
      <c r="CA139" t="s">
        <v>9305</v>
      </c>
      <c r="CB139" t="s">
        <v>1462</v>
      </c>
      <c r="CC139"/>
      <c r="CD139"/>
      <c r="CE139"/>
      <c r="CF139"/>
      <c r="CG139"/>
      <c r="CH139"/>
      <c r="CI139"/>
      <c r="CJ139"/>
      <c r="CK139"/>
      <c r="CL139"/>
      <c r="CM139"/>
      <c r="CN139"/>
      <c r="CO139"/>
      <c r="CP139" t="s">
        <v>7994</v>
      </c>
      <c r="CQ139" t="s">
        <v>8977</v>
      </c>
      <c r="CR139" t="s">
        <v>8978</v>
      </c>
      <c r="CS139" s="4">
        <v>45714</v>
      </c>
      <c r="CT139" t="s">
        <v>8013</v>
      </c>
      <c r="CU139" t="s">
        <v>1462</v>
      </c>
      <c r="CV139"/>
      <c r="CW139"/>
      <c r="CX139"/>
      <c r="CY139"/>
      <c r="CZ139"/>
      <c r="DA139"/>
      <c r="DB139"/>
      <c r="DC139"/>
      <c r="DD139"/>
      <c r="DE139"/>
      <c r="DF139" t="s">
        <v>8014</v>
      </c>
      <c r="DG139" t="s">
        <v>8979</v>
      </c>
      <c r="DH139" s="159" t="str">
        <f t="shared" si="28"/>
        <v>四川</v>
      </c>
    </row>
    <row r="140" spans="1:112">
      <c r="A140" t="str">
        <f t="shared" si="27"/>
        <v>1253712002025000118,2025-02-25</v>
      </c>
      <c r="B140" t="s">
        <v>2323</v>
      </c>
      <c r="C140" t="s">
        <v>2319</v>
      </c>
      <c r="D140" t="s">
        <v>1462</v>
      </c>
      <c r="E140" t="s">
        <v>2324</v>
      </c>
      <c r="F140" t="s">
        <v>9308</v>
      </c>
      <c r="G140" t="s">
        <v>9309</v>
      </c>
      <c r="H140" t="s">
        <v>9310</v>
      </c>
      <c r="I140" t="s">
        <v>7987</v>
      </c>
      <c r="J140" t="s">
        <v>2207</v>
      </c>
      <c r="K140" t="s">
        <v>234</v>
      </c>
      <c r="L140" t="s">
        <v>7988</v>
      </c>
      <c r="M140" t="s">
        <v>9311</v>
      </c>
      <c r="N140" t="s">
        <v>8001</v>
      </c>
      <c r="O140" t="s">
        <v>8001</v>
      </c>
      <c r="P140" t="s">
        <v>9312</v>
      </c>
      <c r="Q140" t="s">
        <v>8001</v>
      </c>
      <c r="R140" t="s">
        <v>9313</v>
      </c>
      <c r="S140" t="s">
        <v>9314</v>
      </c>
      <c r="T140" t="s">
        <v>7994</v>
      </c>
      <c r="U140" t="s">
        <v>9315</v>
      </c>
      <c r="V140" t="s">
        <v>9315</v>
      </c>
      <c r="W140" t="s">
        <v>53</v>
      </c>
      <c r="X140" t="s">
        <v>8044</v>
      </c>
      <c r="Y140" t="s">
        <v>1462</v>
      </c>
      <c r="Z140"/>
      <c r="AA140"/>
      <c r="AB140" t="s">
        <v>2325</v>
      </c>
      <c r="AC140" t="s">
        <v>9316</v>
      </c>
      <c r="AD140" t="s">
        <v>9315</v>
      </c>
      <c r="AE140" t="s">
        <v>7998</v>
      </c>
      <c r="AF140" t="s">
        <v>2324</v>
      </c>
      <c r="AG140" t="s">
        <v>9317</v>
      </c>
      <c r="AH140" t="s">
        <v>8001</v>
      </c>
      <c r="AI140" t="s">
        <v>8002</v>
      </c>
      <c r="AJ140" t="s">
        <v>9051</v>
      </c>
      <c r="AK140" t="s">
        <v>9318</v>
      </c>
      <c r="AL140" t="s">
        <v>8005</v>
      </c>
      <c r="AM140" t="s">
        <v>8006</v>
      </c>
      <c r="AN140" t="s">
        <v>7998</v>
      </c>
      <c r="AO140" t="s">
        <v>8074</v>
      </c>
      <c r="AP140"/>
      <c r="AQ140" t="s">
        <v>9319</v>
      </c>
      <c r="AR140" t="s">
        <v>2323</v>
      </c>
      <c r="AS140" s="4">
        <v>45713</v>
      </c>
      <c r="AT140" t="s">
        <v>1462</v>
      </c>
      <c r="AU140" t="s">
        <v>2324</v>
      </c>
      <c r="AV140" t="s">
        <v>9308</v>
      </c>
      <c r="AW140" t="s">
        <v>9309</v>
      </c>
      <c r="AX140" t="s">
        <v>9310</v>
      </c>
      <c r="AY140" t="s">
        <v>7987</v>
      </c>
      <c r="AZ140" t="s">
        <v>2207</v>
      </c>
      <c r="BA140" t="s">
        <v>234</v>
      </c>
      <c r="BB140"/>
      <c r="BC140" t="s">
        <v>7988</v>
      </c>
      <c r="BD140" t="s">
        <v>9311</v>
      </c>
      <c r="BE140" t="s">
        <v>8001</v>
      </c>
      <c r="BF140" t="s">
        <v>8009</v>
      </c>
      <c r="BG140" t="s">
        <v>8010</v>
      </c>
      <c r="BH140" t="s">
        <v>8032</v>
      </c>
      <c r="BI140" t="s">
        <v>8001</v>
      </c>
      <c r="BJ140" t="s">
        <v>9312</v>
      </c>
      <c r="BK140" t="s">
        <v>8001</v>
      </c>
      <c r="BL140" t="s">
        <v>9313</v>
      </c>
      <c r="BM140" t="s">
        <v>9314</v>
      </c>
      <c r="BN140" t="s">
        <v>9315</v>
      </c>
      <c r="BO140" t="s">
        <v>9315</v>
      </c>
      <c r="BP140" t="s">
        <v>53</v>
      </c>
      <c r="BQ140" t="s">
        <v>8044</v>
      </c>
      <c r="BR140" t="s">
        <v>1462</v>
      </c>
      <c r="BS140"/>
      <c r="BT140"/>
      <c r="BU140"/>
      <c r="BV140" t="s">
        <v>2325</v>
      </c>
      <c r="BW140" t="s">
        <v>9316</v>
      </c>
      <c r="BX140" t="s">
        <v>9315</v>
      </c>
      <c r="BY140" t="s">
        <v>7998</v>
      </c>
      <c r="BZ140" t="s">
        <v>2324</v>
      </c>
      <c r="CA140" t="s">
        <v>9317</v>
      </c>
      <c r="CB140" t="s">
        <v>8001</v>
      </c>
      <c r="CC140"/>
      <c r="CD140"/>
      <c r="CE140"/>
      <c r="CF140"/>
      <c r="CG140"/>
      <c r="CH140"/>
      <c r="CI140"/>
      <c r="CJ140"/>
      <c r="CK140"/>
      <c r="CL140"/>
      <c r="CM140"/>
      <c r="CN140"/>
      <c r="CO140"/>
      <c r="CP140" t="s">
        <v>7994</v>
      </c>
      <c r="CQ140" t="s">
        <v>9319</v>
      </c>
      <c r="CR140" t="s">
        <v>9320</v>
      </c>
      <c r="CS140" s="4">
        <v>45714</v>
      </c>
      <c r="CT140" t="s">
        <v>8013</v>
      </c>
      <c r="CU140" t="s">
        <v>1462</v>
      </c>
      <c r="CV140"/>
      <c r="CW140"/>
      <c r="CX140"/>
      <c r="CY140"/>
      <c r="CZ140"/>
      <c r="DA140"/>
      <c r="DB140"/>
      <c r="DC140"/>
      <c r="DD140"/>
      <c r="DE140"/>
      <c r="DF140" t="s">
        <v>8014</v>
      </c>
      <c r="DG140" t="s">
        <v>9321</v>
      </c>
      <c r="DH140" s="159" t="str">
        <f t="shared" si="28"/>
        <v>山东</v>
      </c>
    </row>
    <row r="141" spans="1:112">
      <c r="A141" t="str">
        <f t="shared" si="27"/>
        <v>1233503002025006560,2025-03-04</v>
      </c>
      <c r="B141" s="224" t="s">
        <v>2380</v>
      </c>
      <c r="C141" s="224" t="s">
        <v>2379</v>
      </c>
      <c r="D141" s="224" t="s">
        <v>1462</v>
      </c>
      <c r="E141" s="224" t="s">
        <v>48</v>
      </c>
      <c r="F141" s="224" t="s">
        <v>7984</v>
      </c>
      <c r="G141" s="224" t="s">
        <v>7985</v>
      </c>
      <c r="H141" s="224" t="s">
        <v>7986</v>
      </c>
      <c r="I141" s="224" t="s">
        <v>7987</v>
      </c>
      <c r="J141" s="224" t="s">
        <v>69</v>
      </c>
      <c r="K141" s="224" t="s">
        <v>70</v>
      </c>
      <c r="L141" s="224" t="s">
        <v>7988</v>
      </c>
      <c r="M141" s="224" t="s">
        <v>8813</v>
      </c>
      <c r="N141" s="224" t="s">
        <v>1462</v>
      </c>
      <c r="O141" s="224" t="s">
        <v>1462</v>
      </c>
      <c r="P141" s="224" t="s">
        <v>9322</v>
      </c>
      <c r="Q141" s="224" t="s">
        <v>1462</v>
      </c>
      <c r="R141" s="224" t="s">
        <v>9323</v>
      </c>
      <c r="S141" s="224" t="s">
        <v>9324</v>
      </c>
      <c r="T141" s="224" t="s">
        <v>7994</v>
      </c>
      <c r="U141" s="224" t="s">
        <v>9029</v>
      </c>
      <c r="V141" s="224" t="s">
        <v>9029</v>
      </c>
      <c r="W141" s="224" t="s">
        <v>615</v>
      </c>
      <c r="X141" s="224" t="s">
        <v>9325</v>
      </c>
      <c r="Y141" s="224" t="s">
        <v>1462</v>
      </c>
      <c r="Z141" s="224"/>
      <c r="AA141" s="224"/>
      <c r="AB141" s="224" t="s">
        <v>2381</v>
      </c>
      <c r="AC141" s="224" t="s">
        <v>1462</v>
      </c>
      <c r="AD141" s="224" t="s">
        <v>9029</v>
      </c>
      <c r="AE141" s="224" t="s">
        <v>7998</v>
      </c>
      <c r="AF141" s="224" t="s">
        <v>7999</v>
      </c>
      <c r="AG141" s="224" t="s">
        <v>9326</v>
      </c>
      <c r="AH141" s="224" t="s">
        <v>8001</v>
      </c>
      <c r="AI141" s="224" t="s">
        <v>8002</v>
      </c>
      <c r="AJ141" s="224" t="s">
        <v>9327</v>
      </c>
      <c r="AK141" s="224" t="s">
        <v>9328</v>
      </c>
      <c r="AL141" s="224" t="s">
        <v>8005</v>
      </c>
      <c r="AM141" s="224" t="s">
        <v>8006</v>
      </c>
      <c r="AN141" s="224" t="s">
        <v>7998</v>
      </c>
      <c r="AO141" s="224" t="s">
        <v>8007</v>
      </c>
      <c r="AP141" s="224"/>
      <c r="AQ141" s="224" t="s">
        <v>8008</v>
      </c>
      <c r="AR141" s="224" t="s">
        <v>2380</v>
      </c>
      <c r="AS141" s="224" t="s">
        <v>2379</v>
      </c>
      <c r="AT141" s="224" t="s">
        <v>1462</v>
      </c>
      <c r="AU141" s="224" t="s">
        <v>48</v>
      </c>
      <c r="AV141" s="224" t="s">
        <v>7984</v>
      </c>
      <c r="AW141" s="224" t="s">
        <v>7985</v>
      </c>
      <c r="AX141" s="224" t="s">
        <v>7986</v>
      </c>
      <c r="AY141" s="224" t="s">
        <v>7987</v>
      </c>
      <c r="AZ141" s="224" t="s">
        <v>69</v>
      </c>
      <c r="BA141" s="224" t="s">
        <v>70</v>
      </c>
      <c r="BB141" s="224"/>
      <c r="BC141" s="224" t="s">
        <v>7988</v>
      </c>
      <c r="BD141" s="224" t="s">
        <v>8813</v>
      </c>
      <c r="BE141" s="224" t="s">
        <v>1462</v>
      </c>
      <c r="BF141" s="224" t="s">
        <v>8009</v>
      </c>
      <c r="BG141" s="224" t="s">
        <v>8010</v>
      </c>
      <c r="BH141" s="224" t="s">
        <v>8032</v>
      </c>
      <c r="BI141" s="224" t="s">
        <v>1462</v>
      </c>
      <c r="BJ141" s="224" t="s">
        <v>9322</v>
      </c>
      <c r="BK141" s="224" t="s">
        <v>1462</v>
      </c>
      <c r="BL141" s="224" t="s">
        <v>9323</v>
      </c>
      <c r="BM141" s="224" t="s">
        <v>9324</v>
      </c>
      <c r="BN141" s="224" t="s">
        <v>9029</v>
      </c>
      <c r="BO141" s="224" t="s">
        <v>9029</v>
      </c>
      <c r="BP141" s="224" t="s">
        <v>615</v>
      </c>
      <c r="BQ141" s="224" t="s">
        <v>9325</v>
      </c>
      <c r="BR141" s="224" t="s">
        <v>1462</v>
      </c>
      <c r="BS141" s="224"/>
      <c r="BT141" s="224"/>
      <c r="BU141" s="224"/>
      <c r="BV141" s="224" t="s">
        <v>2381</v>
      </c>
      <c r="BW141" s="224" t="s">
        <v>1462</v>
      </c>
      <c r="BX141" s="224" t="s">
        <v>9029</v>
      </c>
      <c r="BY141" s="224" t="s">
        <v>7998</v>
      </c>
      <c r="BZ141" s="224" t="s">
        <v>7999</v>
      </c>
      <c r="CA141" s="224" t="s">
        <v>9326</v>
      </c>
      <c r="CB141" s="224" t="s">
        <v>8001</v>
      </c>
      <c r="CC141" s="224"/>
      <c r="CD141" s="224"/>
      <c r="CE141" s="224"/>
      <c r="CF141" s="224"/>
      <c r="CG141" s="224"/>
      <c r="CH141" s="224"/>
      <c r="CI141" s="224"/>
      <c r="CJ141" s="224"/>
      <c r="CK141" s="224"/>
      <c r="CL141" s="224"/>
      <c r="CM141" s="224"/>
      <c r="CN141" s="224"/>
      <c r="CO141" s="224"/>
      <c r="CP141" s="224" t="s">
        <v>7994</v>
      </c>
      <c r="CQ141" s="224" t="s">
        <v>8008</v>
      </c>
      <c r="CR141" s="224" t="s">
        <v>9329</v>
      </c>
      <c r="CS141" s="224" t="s">
        <v>2379</v>
      </c>
      <c r="CT141" s="224" t="s">
        <v>8013</v>
      </c>
      <c r="CU141" s="224" t="s">
        <v>1462</v>
      </c>
      <c r="CV141" s="224"/>
      <c r="CW141" s="224"/>
      <c r="CX141" s="224"/>
      <c r="CY141" s="224"/>
      <c r="CZ141" s="224"/>
      <c r="DA141" s="224"/>
      <c r="DB141" s="224"/>
      <c r="DC141" s="224"/>
      <c r="DD141" s="224"/>
      <c r="DE141" s="224"/>
      <c r="DF141" s="224" t="s">
        <v>8014</v>
      </c>
      <c r="DG141" s="224" t="s">
        <v>8015</v>
      </c>
      <c r="DH141" s="159" t="str">
        <f t="shared" si="28"/>
        <v>福建</v>
      </c>
    </row>
    <row r="142" spans="1:112">
      <c r="A142" t="str">
        <f t="shared" si="27"/>
        <v>1243601032025000037,2025-02-25</v>
      </c>
      <c r="B142" s="224" t="s">
        <v>2383</v>
      </c>
      <c r="C142" s="224" t="s">
        <v>2319</v>
      </c>
      <c r="D142" s="224" t="s">
        <v>1462</v>
      </c>
      <c r="E142" s="224" t="s">
        <v>2384</v>
      </c>
      <c r="F142" s="224" t="s">
        <v>9330</v>
      </c>
      <c r="G142" s="224" t="s">
        <v>9331</v>
      </c>
      <c r="H142" s="224" t="s">
        <v>9332</v>
      </c>
      <c r="I142" s="224" t="s">
        <v>7987</v>
      </c>
      <c r="J142" s="224" t="s">
        <v>69</v>
      </c>
      <c r="K142" s="224" t="s">
        <v>70</v>
      </c>
      <c r="L142" s="224" t="s">
        <v>7988</v>
      </c>
      <c r="M142" s="224" t="s">
        <v>9333</v>
      </c>
      <c r="N142" s="224" t="s">
        <v>1462</v>
      </c>
      <c r="O142" s="224" t="s">
        <v>8894</v>
      </c>
      <c r="P142" s="224" t="s">
        <v>1462</v>
      </c>
      <c r="Q142" s="224" t="s">
        <v>1462</v>
      </c>
      <c r="R142" s="224" t="s">
        <v>9334</v>
      </c>
      <c r="S142" s="224" t="s">
        <v>9335</v>
      </c>
      <c r="T142" s="224" t="s">
        <v>7994</v>
      </c>
      <c r="U142" s="224" t="s">
        <v>2210</v>
      </c>
      <c r="V142" s="224" t="s">
        <v>2210</v>
      </c>
      <c r="W142" s="224" t="s">
        <v>53</v>
      </c>
      <c r="X142" s="224" t="s">
        <v>8044</v>
      </c>
      <c r="Y142" s="224" t="s">
        <v>9336</v>
      </c>
      <c r="Z142" s="224" t="s">
        <v>8067</v>
      </c>
      <c r="AA142" s="224" t="s">
        <v>8252</v>
      </c>
      <c r="AB142" s="224" t="s">
        <v>207</v>
      </c>
      <c r="AC142" s="224" t="s">
        <v>9337</v>
      </c>
      <c r="AD142" s="224" t="s">
        <v>2210</v>
      </c>
      <c r="AE142" s="224" t="s">
        <v>7998</v>
      </c>
      <c r="AF142" s="224" t="s">
        <v>9338</v>
      </c>
      <c r="AG142" s="224" t="s">
        <v>9339</v>
      </c>
      <c r="AH142" s="224" t="s">
        <v>8001</v>
      </c>
      <c r="AI142" s="224" t="s">
        <v>8002</v>
      </c>
      <c r="AJ142" s="224" t="s">
        <v>9340</v>
      </c>
      <c r="AK142" s="224" t="s">
        <v>9341</v>
      </c>
      <c r="AL142" s="224" t="s">
        <v>8005</v>
      </c>
      <c r="AM142" s="224" t="s">
        <v>8006</v>
      </c>
      <c r="AN142" s="224" t="s">
        <v>7998</v>
      </c>
      <c r="AO142" s="224" t="s">
        <v>8074</v>
      </c>
      <c r="AP142" s="224"/>
      <c r="AQ142" s="224" t="s">
        <v>9342</v>
      </c>
      <c r="AR142" s="224" t="s">
        <v>2383</v>
      </c>
      <c r="AS142" s="224" t="s">
        <v>2319</v>
      </c>
      <c r="AT142" s="224" t="s">
        <v>1462</v>
      </c>
      <c r="AU142" s="224" t="s">
        <v>2384</v>
      </c>
      <c r="AV142" s="224" t="s">
        <v>9330</v>
      </c>
      <c r="AW142" s="224" t="s">
        <v>9331</v>
      </c>
      <c r="AX142" s="224" t="s">
        <v>9332</v>
      </c>
      <c r="AY142" s="224" t="s">
        <v>7987</v>
      </c>
      <c r="AZ142" s="224" t="s">
        <v>69</v>
      </c>
      <c r="BA142" s="224" t="s">
        <v>70</v>
      </c>
      <c r="BB142" s="224"/>
      <c r="BC142" s="224" t="s">
        <v>7988</v>
      </c>
      <c r="BD142" s="224" t="s">
        <v>9333</v>
      </c>
      <c r="BE142" s="224" t="s">
        <v>1462</v>
      </c>
      <c r="BF142" s="224" t="s">
        <v>8009</v>
      </c>
      <c r="BG142" s="224" t="s">
        <v>8010</v>
      </c>
      <c r="BH142" s="224" t="s">
        <v>8032</v>
      </c>
      <c r="BI142" s="224" t="s">
        <v>8894</v>
      </c>
      <c r="BJ142" s="224" t="s">
        <v>1462</v>
      </c>
      <c r="BK142" s="224" t="s">
        <v>1462</v>
      </c>
      <c r="BL142" s="224" t="s">
        <v>9334</v>
      </c>
      <c r="BM142" s="224" t="s">
        <v>9335</v>
      </c>
      <c r="BN142" s="224" t="s">
        <v>2210</v>
      </c>
      <c r="BO142" s="224" t="s">
        <v>2210</v>
      </c>
      <c r="BP142" s="224" t="s">
        <v>53</v>
      </c>
      <c r="BQ142" s="224" t="s">
        <v>8044</v>
      </c>
      <c r="BR142" s="224" t="s">
        <v>9336</v>
      </c>
      <c r="BS142" s="224" t="s">
        <v>8067</v>
      </c>
      <c r="BT142" s="224"/>
      <c r="BU142" s="224" t="s">
        <v>8252</v>
      </c>
      <c r="BV142" s="224" t="s">
        <v>207</v>
      </c>
      <c r="BW142" s="224" t="s">
        <v>9337</v>
      </c>
      <c r="BX142" s="224" t="s">
        <v>2210</v>
      </c>
      <c r="BY142" s="224" t="s">
        <v>7998</v>
      </c>
      <c r="BZ142" s="224" t="s">
        <v>9338</v>
      </c>
      <c r="CA142" s="224" t="s">
        <v>9339</v>
      </c>
      <c r="CB142" s="224" t="s">
        <v>8001</v>
      </c>
      <c r="CC142" s="224"/>
      <c r="CD142" s="224"/>
      <c r="CE142" s="224"/>
      <c r="CF142" s="224"/>
      <c r="CG142" s="224"/>
      <c r="CH142" s="224"/>
      <c r="CI142" s="224"/>
      <c r="CJ142" s="224"/>
      <c r="CK142" s="224"/>
      <c r="CL142" s="224"/>
      <c r="CM142" s="224"/>
      <c r="CN142" s="224"/>
      <c r="CO142" s="224"/>
      <c r="CP142" s="224" t="s">
        <v>7994</v>
      </c>
      <c r="CQ142" s="224" t="s">
        <v>9343</v>
      </c>
      <c r="CR142" s="224" t="s">
        <v>9344</v>
      </c>
      <c r="CS142" s="224" t="s">
        <v>2379</v>
      </c>
      <c r="CT142" s="224" t="s">
        <v>8013</v>
      </c>
      <c r="CU142" s="224" t="s">
        <v>1462</v>
      </c>
      <c r="CV142" s="224"/>
      <c r="CW142" s="224"/>
      <c r="CX142" s="224"/>
      <c r="CY142" s="224"/>
      <c r="CZ142" s="224"/>
      <c r="DA142" s="224"/>
      <c r="DB142" s="224"/>
      <c r="DC142" s="224"/>
      <c r="DD142" s="224"/>
      <c r="DE142" s="224"/>
      <c r="DF142" s="224" t="s">
        <v>8014</v>
      </c>
      <c r="DG142" s="224" t="s">
        <v>9345</v>
      </c>
      <c r="DH142" s="159" t="str">
        <f t="shared" si="28"/>
        <v>江西</v>
      </c>
    </row>
    <row r="143" spans="1:112" customFormat="1">
      <c r="A143" t="str">
        <f t="shared" si="27"/>
        <v>1131306002025000045,2025-03-02</v>
      </c>
      <c r="B143" t="s">
        <v>2390</v>
      </c>
      <c r="C143" t="s">
        <v>2389</v>
      </c>
      <c r="D143" t="s">
        <v>1462</v>
      </c>
      <c r="E143" t="s">
        <v>2391</v>
      </c>
      <c r="F143" t="s">
        <v>9346</v>
      </c>
      <c r="G143" t="s">
        <v>9347</v>
      </c>
      <c r="H143" t="s">
        <v>9348</v>
      </c>
      <c r="I143" t="s">
        <v>7987</v>
      </c>
      <c r="J143" t="s">
        <v>315</v>
      </c>
      <c r="K143" t="s">
        <v>316</v>
      </c>
      <c r="L143" t="s">
        <v>7988</v>
      </c>
      <c r="M143" t="s">
        <v>9349</v>
      </c>
      <c r="N143" t="s">
        <v>9349</v>
      </c>
      <c r="O143" t="s">
        <v>9350</v>
      </c>
      <c r="P143" t="s">
        <v>1462</v>
      </c>
      <c r="Q143" t="s">
        <v>1462</v>
      </c>
      <c r="R143" t="s">
        <v>8986</v>
      </c>
      <c r="S143" t="s">
        <v>9351</v>
      </c>
      <c r="T143" t="s">
        <v>7994</v>
      </c>
      <c r="U143" t="s">
        <v>9250</v>
      </c>
      <c r="V143" t="s">
        <v>9250</v>
      </c>
      <c r="W143" t="s">
        <v>53</v>
      </c>
      <c r="X143" t="s">
        <v>8044</v>
      </c>
      <c r="Y143" t="s">
        <v>8987</v>
      </c>
      <c r="Z143" t="s">
        <v>8067</v>
      </c>
      <c r="AA143" t="s">
        <v>8252</v>
      </c>
      <c r="AB143" t="s">
        <v>2392</v>
      </c>
      <c r="AC143" t="s">
        <v>9352</v>
      </c>
      <c r="AD143" t="s">
        <v>9250</v>
      </c>
      <c r="AE143" t="s">
        <v>7998</v>
      </c>
      <c r="AF143" t="s">
        <v>9353</v>
      </c>
      <c r="AG143" t="s">
        <v>9354</v>
      </c>
      <c r="AH143" t="s">
        <v>8001</v>
      </c>
      <c r="AI143" t="s">
        <v>8002</v>
      </c>
      <c r="AJ143" t="s">
        <v>9355</v>
      </c>
      <c r="AK143" t="s">
        <v>9356</v>
      </c>
      <c r="AL143" t="s">
        <v>8005</v>
      </c>
      <c r="AM143" t="s">
        <v>8006</v>
      </c>
      <c r="AN143" t="s">
        <v>7998</v>
      </c>
      <c r="AO143" t="s">
        <v>8007</v>
      </c>
      <c r="AQ143" t="s">
        <v>9357</v>
      </c>
      <c r="AR143" t="s">
        <v>2390</v>
      </c>
      <c r="AS143" t="s">
        <v>2389</v>
      </c>
      <c r="AT143" t="s">
        <v>1462</v>
      </c>
      <c r="AU143" t="s">
        <v>2391</v>
      </c>
      <c r="AV143" t="s">
        <v>9346</v>
      </c>
      <c r="AW143" t="s">
        <v>9347</v>
      </c>
      <c r="AX143" t="s">
        <v>9348</v>
      </c>
      <c r="AY143" t="s">
        <v>7987</v>
      </c>
      <c r="AZ143" t="s">
        <v>315</v>
      </c>
      <c r="BA143" t="s">
        <v>316</v>
      </c>
      <c r="BC143" t="s">
        <v>7988</v>
      </c>
      <c r="BD143" t="s">
        <v>9349</v>
      </c>
      <c r="BE143" t="s">
        <v>9349</v>
      </c>
      <c r="BF143" t="s">
        <v>8009</v>
      </c>
      <c r="BG143" t="s">
        <v>8010</v>
      </c>
      <c r="BH143" t="s">
        <v>8076</v>
      </c>
      <c r="BI143" t="s">
        <v>9350</v>
      </c>
      <c r="BJ143" t="s">
        <v>1462</v>
      </c>
      <c r="BK143" t="s">
        <v>1462</v>
      </c>
      <c r="BL143" t="s">
        <v>8986</v>
      </c>
      <c r="BM143" t="s">
        <v>9351</v>
      </c>
      <c r="BN143" t="s">
        <v>9250</v>
      </c>
      <c r="BO143" t="s">
        <v>9250</v>
      </c>
      <c r="BP143" t="s">
        <v>53</v>
      </c>
      <c r="BQ143" t="s">
        <v>8044</v>
      </c>
      <c r="BR143" t="s">
        <v>8987</v>
      </c>
      <c r="BS143" t="s">
        <v>8067</v>
      </c>
      <c r="BT143" t="s">
        <v>9358</v>
      </c>
      <c r="BU143" t="s">
        <v>8252</v>
      </c>
      <c r="BV143" t="s">
        <v>2392</v>
      </c>
      <c r="BW143" t="s">
        <v>9352</v>
      </c>
      <c r="BX143" t="s">
        <v>9250</v>
      </c>
      <c r="BY143" t="s">
        <v>7998</v>
      </c>
      <c r="BZ143" t="s">
        <v>9353</v>
      </c>
      <c r="CA143" t="s">
        <v>9354</v>
      </c>
      <c r="CB143" t="s">
        <v>8001</v>
      </c>
      <c r="CP143" t="s">
        <v>7994</v>
      </c>
      <c r="CQ143" t="s">
        <v>9357</v>
      </c>
      <c r="CR143" t="s">
        <v>8165</v>
      </c>
      <c r="CS143" t="s">
        <v>9359</v>
      </c>
      <c r="CT143" t="s">
        <v>8013</v>
      </c>
      <c r="CU143" t="s">
        <v>1462</v>
      </c>
      <c r="DF143" t="s">
        <v>8014</v>
      </c>
      <c r="DG143" t="s">
        <v>9360</v>
      </c>
      <c r="DH143" t="str">
        <f t="shared" si="28"/>
        <v>河北</v>
      </c>
    </row>
    <row r="144" spans="1:112" customFormat="1">
      <c r="A144" t="str">
        <f t="shared" si="27"/>
        <v>1335150252025000028,2025-03-06</v>
      </c>
      <c r="B144" s="224" t="s">
        <v>2423</v>
      </c>
      <c r="C144" s="224" t="s">
        <v>2422</v>
      </c>
      <c r="D144" s="224" t="s">
        <v>1462</v>
      </c>
      <c r="E144" s="224" t="s">
        <v>1620</v>
      </c>
      <c r="F144" s="224" t="s">
        <v>1462</v>
      </c>
      <c r="G144" s="224" t="s">
        <v>8967</v>
      </c>
      <c r="H144" s="224" t="s">
        <v>8968</v>
      </c>
      <c r="I144" s="224" t="s">
        <v>7987</v>
      </c>
      <c r="J144" s="224" t="s">
        <v>178</v>
      </c>
      <c r="K144" s="224" t="s">
        <v>180</v>
      </c>
      <c r="L144" s="224" t="s">
        <v>7988</v>
      </c>
      <c r="M144" s="224" t="s">
        <v>1462</v>
      </c>
      <c r="N144" s="224" t="s">
        <v>8063</v>
      </c>
      <c r="O144" s="224" t="s">
        <v>1462</v>
      </c>
      <c r="P144" s="224" t="s">
        <v>8141</v>
      </c>
      <c r="Q144" s="224" t="s">
        <v>1462</v>
      </c>
      <c r="R144" s="224" t="s">
        <v>1096</v>
      </c>
      <c r="S144" s="224" t="s">
        <v>8535</v>
      </c>
      <c r="T144" s="224" t="s">
        <v>7994</v>
      </c>
      <c r="U144" s="224" t="s">
        <v>9250</v>
      </c>
      <c r="V144" s="224" t="s">
        <v>9250</v>
      </c>
      <c r="W144" s="224" t="s">
        <v>53</v>
      </c>
      <c r="X144" s="224" t="s">
        <v>9361</v>
      </c>
      <c r="Y144" s="224" t="s">
        <v>9362</v>
      </c>
      <c r="Z144" s="224" t="s">
        <v>8067</v>
      </c>
      <c r="AA144" s="224" t="s">
        <v>8047</v>
      </c>
      <c r="AB144" s="224" t="s">
        <v>2424</v>
      </c>
      <c r="AC144" s="224" t="s">
        <v>9363</v>
      </c>
      <c r="AD144" s="224" t="s">
        <v>9250</v>
      </c>
      <c r="AE144" s="224" t="s">
        <v>7998</v>
      </c>
      <c r="AF144" s="224" t="s">
        <v>8972</v>
      </c>
      <c r="AG144" s="224" t="s">
        <v>9364</v>
      </c>
      <c r="AH144" s="224" t="s">
        <v>1462</v>
      </c>
      <c r="AI144" s="224" t="s">
        <v>8002</v>
      </c>
      <c r="AJ144" s="224" t="s">
        <v>9365</v>
      </c>
      <c r="AK144" s="224" t="s">
        <v>9366</v>
      </c>
      <c r="AL144" s="224" t="s">
        <v>8005</v>
      </c>
      <c r="AM144" s="224" t="s">
        <v>8006</v>
      </c>
      <c r="AN144" s="224" t="s">
        <v>7998</v>
      </c>
      <c r="AO144" s="224"/>
      <c r="AP144" s="224"/>
      <c r="AQ144" s="224" t="s">
        <v>8976</v>
      </c>
      <c r="AR144" s="224" t="s">
        <v>2423</v>
      </c>
      <c r="AS144" s="224" t="s">
        <v>2422</v>
      </c>
      <c r="AT144" s="224" t="s">
        <v>1462</v>
      </c>
      <c r="AU144" s="224" t="s">
        <v>1620</v>
      </c>
      <c r="AV144" s="224" t="s">
        <v>1462</v>
      </c>
      <c r="AW144" s="224" t="s">
        <v>8967</v>
      </c>
      <c r="AX144" s="224" t="s">
        <v>8968</v>
      </c>
      <c r="AY144" s="224" t="s">
        <v>7987</v>
      </c>
      <c r="AZ144" s="224" t="s">
        <v>178</v>
      </c>
      <c r="BA144" s="224" t="s">
        <v>180</v>
      </c>
      <c r="BB144" s="224"/>
      <c r="BC144" s="224" t="s">
        <v>7988</v>
      </c>
      <c r="BD144" s="224" t="s">
        <v>1462</v>
      </c>
      <c r="BE144" s="224" t="s">
        <v>8063</v>
      </c>
      <c r="BF144" s="224" t="s">
        <v>8009</v>
      </c>
      <c r="BG144" s="224" t="s">
        <v>8010</v>
      </c>
      <c r="BH144" s="224" t="s">
        <v>8076</v>
      </c>
      <c r="BI144" s="224" t="s">
        <v>1462</v>
      </c>
      <c r="BJ144" s="224" t="s">
        <v>8141</v>
      </c>
      <c r="BK144" s="224" t="s">
        <v>1462</v>
      </c>
      <c r="BL144" s="224" t="s">
        <v>1096</v>
      </c>
      <c r="BM144" s="224" t="s">
        <v>8535</v>
      </c>
      <c r="BN144" s="224" t="s">
        <v>9250</v>
      </c>
      <c r="BO144" s="224" t="s">
        <v>9250</v>
      </c>
      <c r="BP144" s="224" t="s">
        <v>53</v>
      </c>
      <c r="BQ144" s="224" t="s">
        <v>9361</v>
      </c>
      <c r="BR144" s="224" t="s">
        <v>9362</v>
      </c>
      <c r="BS144" s="224" t="s">
        <v>8067</v>
      </c>
      <c r="BT144" s="224"/>
      <c r="BU144" s="224" t="s">
        <v>8047</v>
      </c>
      <c r="BV144" s="224" t="s">
        <v>2424</v>
      </c>
      <c r="BW144" s="224" t="s">
        <v>9363</v>
      </c>
      <c r="BX144" s="224" t="s">
        <v>9250</v>
      </c>
      <c r="BY144" s="224" t="s">
        <v>7998</v>
      </c>
      <c r="BZ144" s="224" t="s">
        <v>8972</v>
      </c>
      <c r="CA144" s="224" t="s">
        <v>9364</v>
      </c>
      <c r="CB144" s="224" t="s">
        <v>1462</v>
      </c>
      <c r="CC144" s="224"/>
      <c r="CD144" s="224"/>
      <c r="CE144" s="224"/>
      <c r="CF144" s="224"/>
      <c r="CG144" s="224"/>
      <c r="CH144" s="224"/>
      <c r="CI144" s="224"/>
      <c r="CJ144" s="224"/>
      <c r="CK144" s="224"/>
      <c r="CL144" s="224"/>
      <c r="CM144" s="224"/>
      <c r="CN144" s="224"/>
      <c r="CO144" s="224"/>
      <c r="CP144" s="224" t="s">
        <v>7994</v>
      </c>
      <c r="CQ144" s="224" t="s">
        <v>8977</v>
      </c>
      <c r="CR144" s="224" t="s">
        <v>8978</v>
      </c>
      <c r="CS144" s="224" t="s">
        <v>9367</v>
      </c>
      <c r="CT144" s="224" t="s">
        <v>8013</v>
      </c>
      <c r="CU144" s="224" t="s">
        <v>1462</v>
      </c>
      <c r="CV144" s="224"/>
      <c r="CW144" s="224"/>
      <c r="CX144" s="224"/>
      <c r="CY144" s="224"/>
      <c r="CZ144" s="224"/>
      <c r="DA144" s="224"/>
      <c r="DB144" s="224"/>
      <c r="DC144" s="224"/>
      <c r="DD144" s="224"/>
      <c r="DE144" s="224"/>
      <c r="DF144" s="224" t="s">
        <v>8014</v>
      </c>
      <c r="DG144" s="224" t="s">
        <v>8979</v>
      </c>
      <c r="DH144" t="str">
        <f t="shared" si="28"/>
        <v>四川</v>
      </c>
    </row>
    <row r="145" spans="1:112" customFormat="1">
      <c r="A145" t="str">
        <f t="shared" si="27"/>
        <v>1294412002025000576,2025-03-11</v>
      </c>
      <c r="B145" t="s">
        <v>2473</v>
      </c>
      <c r="C145" t="s">
        <v>2472</v>
      </c>
      <c r="D145" t="s">
        <v>1462</v>
      </c>
      <c r="E145" t="s">
        <v>2474</v>
      </c>
      <c r="F145" t="s">
        <v>9368</v>
      </c>
      <c r="G145" t="s">
        <v>9369</v>
      </c>
      <c r="H145" t="s">
        <v>9370</v>
      </c>
      <c r="I145" t="s">
        <v>7987</v>
      </c>
      <c r="J145" t="s">
        <v>61</v>
      </c>
      <c r="K145" t="s">
        <v>63</v>
      </c>
      <c r="L145" t="s">
        <v>8019</v>
      </c>
      <c r="M145" t="s">
        <v>8020</v>
      </c>
      <c r="N145" t="s">
        <v>1462</v>
      </c>
      <c r="O145" t="s">
        <v>9371</v>
      </c>
      <c r="P145" t="s">
        <v>9372</v>
      </c>
      <c r="Q145" t="s">
        <v>1462</v>
      </c>
      <c r="R145" t="s">
        <v>9373</v>
      </c>
      <c r="S145" t="s">
        <v>9374</v>
      </c>
      <c r="T145" t="s">
        <v>7994</v>
      </c>
      <c r="U145" t="s">
        <v>9375</v>
      </c>
      <c r="V145" t="s">
        <v>9375</v>
      </c>
      <c r="W145" t="s">
        <v>53</v>
      </c>
      <c r="X145" t="s">
        <v>9376</v>
      </c>
      <c r="Y145" t="s">
        <v>1462</v>
      </c>
      <c r="AB145" t="s">
        <v>2475</v>
      </c>
      <c r="AC145" t="s">
        <v>9377</v>
      </c>
      <c r="AD145" t="s">
        <v>9375</v>
      </c>
      <c r="AE145" t="s">
        <v>7998</v>
      </c>
      <c r="AF145" t="s">
        <v>2474</v>
      </c>
      <c r="AG145" t="s">
        <v>9378</v>
      </c>
      <c r="AH145" t="s">
        <v>1462</v>
      </c>
      <c r="AI145" t="s">
        <v>8002</v>
      </c>
      <c r="AJ145" t="s">
        <v>9379</v>
      </c>
      <c r="AK145" t="s">
        <v>9380</v>
      </c>
      <c r="AL145" t="s">
        <v>8005</v>
      </c>
      <c r="AM145" t="s">
        <v>8006</v>
      </c>
      <c r="AN145" t="s">
        <v>7998</v>
      </c>
      <c r="AO145" t="s">
        <v>8389</v>
      </c>
      <c r="AQ145" t="s">
        <v>8616</v>
      </c>
      <c r="AR145" t="s">
        <v>2473</v>
      </c>
      <c r="AS145" t="s">
        <v>2472</v>
      </c>
      <c r="AT145" t="s">
        <v>1462</v>
      </c>
      <c r="AU145" t="s">
        <v>2474</v>
      </c>
      <c r="AV145" t="s">
        <v>9368</v>
      </c>
      <c r="AW145" t="s">
        <v>9369</v>
      </c>
      <c r="AX145" t="s">
        <v>9370</v>
      </c>
      <c r="AY145" t="s">
        <v>7987</v>
      </c>
      <c r="AZ145" t="s">
        <v>61</v>
      </c>
      <c r="BA145" t="s">
        <v>683</v>
      </c>
      <c r="BB145" t="s">
        <v>63</v>
      </c>
      <c r="BC145" t="s">
        <v>8019</v>
      </c>
      <c r="BD145" t="s">
        <v>8020</v>
      </c>
      <c r="BE145" t="s">
        <v>1462</v>
      </c>
      <c r="BF145" t="s">
        <v>8009</v>
      </c>
      <c r="BG145" t="s">
        <v>8031</v>
      </c>
      <c r="BH145" t="s">
        <v>8032</v>
      </c>
      <c r="BI145" t="s">
        <v>9371</v>
      </c>
      <c r="BJ145" t="s">
        <v>9372</v>
      </c>
      <c r="BK145" t="s">
        <v>1462</v>
      </c>
      <c r="BL145" t="s">
        <v>9373</v>
      </c>
      <c r="BM145" t="s">
        <v>9374</v>
      </c>
      <c r="BN145" t="s">
        <v>9375</v>
      </c>
      <c r="BO145" t="s">
        <v>9375</v>
      </c>
      <c r="BP145" t="s">
        <v>53</v>
      </c>
      <c r="BQ145" t="s">
        <v>9376</v>
      </c>
      <c r="BR145" t="s">
        <v>1462</v>
      </c>
      <c r="BV145" t="s">
        <v>2475</v>
      </c>
      <c r="BW145" t="s">
        <v>9377</v>
      </c>
      <c r="BX145" t="s">
        <v>9375</v>
      </c>
      <c r="BY145" t="s">
        <v>7998</v>
      </c>
      <c r="BZ145" t="s">
        <v>2474</v>
      </c>
      <c r="CA145" t="s">
        <v>9378</v>
      </c>
      <c r="CB145" t="s">
        <v>1462</v>
      </c>
      <c r="CP145" t="s">
        <v>7994</v>
      </c>
      <c r="CQ145" t="s">
        <v>8616</v>
      </c>
      <c r="CR145" t="s">
        <v>8617</v>
      </c>
      <c r="CS145" t="s">
        <v>9381</v>
      </c>
      <c r="CT145" t="s">
        <v>8013</v>
      </c>
      <c r="CU145" t="s">
        <v>1462</v>
      </c>
      <c r="DF145" t="s">
        <v>8014</v>
      </c>
      <c r="DG145" t="s">
        <v>8618</v>
      </c>
      <c r="DH145" t="str">
        <f t="shared" si="28"/>
        <v>广东</v>
      </c>
    </row>
    <row r="146" spans="1:112" customFormat="1">
      <c r="A146" t="str">
        <f t="shared" si="27"/>
        <v>1253707042025000115,2025-03-12</v>
      </c>
      <c r="B146" t="s">
        <v>2502</v>
      </c>
      <c r="C146" t="s">
        <v>9381</v>
      </c>
      <c r="D146" t="s">
        <v>1462</v>
      </c>
      <c r="E146" t="s">
        <v>2503</v>
      </c>
      <c r="F146" t="s">
        <v>9382</v>
      </c>
      <c r="G146" t="s">
        <v>9383</v>
      </c>
      <c r="H146" t="s">
        <v>9384</v>
      </c>
      <c r="I146" t="s">
        <v>7987</v>
      </c>
      <c r="J146" t="s">
        <v>1385</v>
      </c>
      <c r="K146" t="s">
        <v>1386</v>
      </c>
      <c r="L146" t="s">
        <v>7988</v>
      </c>
      <c r="M146" t="s">
        <v>9385</v>
      </c>
      <c r="N146" t="s">
        <v>9385</v>
      </c>
      <c r="O146" t="s">
        <v>9127</v>
      </c>
      <c r="P146" t="s">
        <v>8040</v>
      </c>
      <c r="Q146" t="s">
        <v>8040</v>
      </c>
      <c r="R146" t="s">
        <v>8797</v>
      </c>
      <c r="S146" t="s">
        <v>8798</v>
      </c>
      <c r="T146" t="s">
        <v>7994</v>
      </c>
      <c r="U146" t="s">
        <v>9386</v>
      </c>
      <c r="V146" t="s">
        <v>9386</v>
      </c>
      <c r="W146" t="s">
        <v>53</v>
      </c>
      <c r="X146" t="s">
        <v>8001</v>
      </c>
      <c r="Y146" t="s">
        <v>1462</v>
      </c>
      <c r="AA146" t="s">
        <v>8047</v>
      </c>
      <c r="AB146" t="s">
        <v>2504</v>
      </c>
      <c r="AC146" t="s">
        <v>9387</v>
      </c>
      <c r="AD146" t="s">
        <v>9386</v>
      </c>
      <c r="AE146" t="s">
        <v>7998</v>
      </c>
      <c r="AF146" t="s">
        <v>9388</v>
      </c>
      <c r="AG146" t="s">
        <v>9389</v>
      </c>
      <c r="AH146" t="s">
        <v>8040</v>
      </c>
      <c r="AI146" t="s">
        <v>8026</v>
      </c>
      <c r="AJ146" t="s">
        <v>9390</v>
      </c>
      <c r="AK146" t="s">
        <v>9391</v>
      </c>
      <c r="AL146" t="s">
        <v>8005</v>
      </c>
      <c r="AM146" t="s">
        <v>8006</v>
      </c>
      <c r="AN146" t="s">
        <v>7998</v>
      </c>
      <c r="AO146" t="s">
        <v>8007</v>
      </c>
      <c r="AQ146" t="s">
        <v>9392</v>
      </c>
      <c r="AR146" t="s">
        <v>2502</v>
      </c>
      <c r="AS146" t="s">
        <v>9381</v>
      </c>
      <c r="AT146" t="s">
        <v>1462</v>
      </c>
      <c r="AU146" t="s">
        <v>2503</v>
      </c>
      <c r="AV146" t="s">
        <v>9382</v>
      </c>
      <c r="AW146" t="s">
        <v>9383</v>
      </c>
      <c r="AX146" t="s">
        <v>9384</v>
      </c>
      <c r="AY146" t="s">
        <v>7987</v>
      </c>
      <c r="AZ146" t="s">
        <v>1385</v>
      </c>
      <c r="BA146" t="s">
        <v>1386</v>
      </c>
      <c r="BC146" t="s">
        <v>7988</v>
      </c>
      <c r="BD146" t="s">
        <v>9385</v>
      </c>
      <c r="BE146" t="s">
        <v>9385</v>
      </c>
      <c r="BF146" t="s">
        <v>8009</v>
      </c>
      <c r="BG146" t="s">
        <v>8010</v>
      </c>
      <c r="BH146" t="s">
        <v>8076</v>
      </c>
      <c r="BI146" t="s">
        <v>9127</v>
      </c>
      <c r="BJ146" t="s">
        <v>8040</v>
      </c>
      <c r="BK146" t="s">
        <v>8040</v>
      </c>
      <c r="BL146" t="s">
        <v>8797</v>
      </c>
      <c r="BM146" t="s">
        <v>8798</v>
      </c>
      <c r="BN146" t="s">
        <v>9386</v>
      </c>
      <c r="BO146" t="s">
        <v>9386</v>
      </c>
      <c r="BP146" t="s">
        <v>53</v>
      </c>
      <c r="BQ146" t="s">
        <v>8001</v>
      </c>
      <c r="BR146" t="s">
        <v>1462</v>
      </c>
      <c r="BU146" t="s">
        <v>8047</v>
      </c>
      <c r="BV146" t="s">
        <v>2504</v>
      </c>
      <c r="BW146" t="s">
        <v>9387</v>
      </c>
      <c r="BX146" t="s">
        <v>9386</v>
      </c>
      <c r="BY146" t="s">
        <v>7998</v>
      </c>
      <c r="BZ146" t="s">
        <v>9388</v>
      </c>
      <c r="CA146" t="s">
        <v>9389</v>
      </c>
      <c r="CB146" t="s">
        <v>8040</v>
      </c>
      <c r="CP146" t="s">
        <v>7994</v>
      </c>
      <c r="CQ146" t="s">
        <v>9192</v>
      </c>
      <c r="CR146" t="s">
        <v>9393</v>
      </c>
      <c r="CS146" t="s">
        <v>2529</v>
      </c>
      <c r="CT146" t="s">
        <v>8013</v>
      </c>
      <c r="CU146" t="s">
        <v>1462</v>
      </c>
      <c r="DF146" t="s">
        <v>8014</v>
      </c>
      <c r="DG146" t="s">
        <v>9394</v>
      </c>
      <c r="DH146" t="str">
        <f t="shared" si="28"/>
        <v>山东</v>
      </c>
    </row>
    <row r="147" spans="1:112" customFormat="1">
      <c r="A147" t="str">
        <f t="shared" si="27"/>
        <v>1131301422025000119,2025-03-14</v>
      </c>
      <c r="B147" t="s">
        <v>2530</v>
      </c>
      <c r="C147" t="s">
        <v>2529</v>
      </c>
      <c r="D147" t="s">
        <v>1462</v>
      </c>
      <c r="E147" t="s">
        <v>2531</v>
      </c>
      <c r="F147" t="s">
        <v>9395</v>
      </c>
      <c r="G147" t="s">
        <v>9396</v>
      </c>
      <c r="H147" t="s">
        <v>9397</v>
      </c>
      <c r="I147" t="s">
        <v>7987</v>
      </c>
      <c r="J147" t="s">
        <v>140</v>
      </c>
      <c r="K147" t="s">
        <v>306</v>
      </c>
      <c r="L147" t="s">
        <v>7988</v>
      </c>
      <c r="M147" t="s">
        <v>9398</v>
      </c>
      <c r="N147" t="s">
        <v>1462</v>
      </c>
      <c r="O147" t="s">
        <v>9399</v>
      </c>
      <c r="P147" t="s">
        <v>1462</v>
      </c>
      <c r="Q147" t="s">
        <v>1462</v>
      </c>
      <c r="R147" t="s">
        <v>9400</v>
      </c>
      <c r="S147" t="s">
        <v>9401</v>
      </c>
      <c r="T147" t="s">
        <v>7994</v>
      </c>
      <c r="U147" t="s">
        <v>9402</v>
      </c>
      <c r="V147" t="s">
        <v>2529</v>
      </c>
      <c r="W147" t="s">
        <v>53</v>
      </c>
      <c r="X147" t="s">
        <v>9403</v>
      </c>
      <c r="Y147" t="s">
        <v>8629</v>
      </c>
      <c r="Z147" t="s">
        <v>8067</v>
      </c>
      <c r="AA147" t="s">
        <v>8047</v>
      </c>
      <c r="AB147" t="s">
        <v>2532</v>
      </c>
      <c r="AC147" t="s">
        <v>9404</v>
      </c>
      <c r="AD147" t="s">
        <v>9402</v>
      </c>
      <c r="AE147" t="s">
        <v>7998</v>
      </c>
      <c r="AF147" t="s">
        <v>9405</v>
      </c>
      <c r="AG147" t="s">
        <v>9406</v>
      </c>
      <c r="AH147" t="s">
        <v>8001</v>
      </c>
      <c r="AI147" t="s">
        <v>8191</v>
      </c>
      <c r="AJ147" t="s">
        <v>9407</v>
      </c>
      <c r="AK147" t="s">
        <v>9408</v>
      </c>
      <c r="AL147" t="s">
        <v>8005</v>
      </c>
      <c r="AM147" t="s">
        <v>8006</v>
      </c>
      <c r="AN147" t="s">
        <v>7998</v>
      </c>
      <c r="AO147" t="s">
        <v>8007</v>
      </c>
      <c r="AQ147" t="s">
        <v>9409</v>
      </c>
      <c r="AR147" t="s">
        <v>2530</v>
      </c>
      <c r="AS147" t="s">
        <v>2529</v>
      </c>
      <c r="AT147" t="s">
        <v>1462</v>
      </c>
      <c r="AU147" t="s">
        <v>2531</v>
      </c>
      <c r="AV147" t="s">
        <v>9395</v>
      </c>
      <c r="AW147" t="s">
        <v>9396</v>
      </c>
      <c r="AX147" t="s">
        <v>9397</v>
      </c>
      <c r="AY147" t="s">
        <v>7987</v>
      </c>
      <c r="AZ147" t="s">
        <v>140</v>
      </c>
      <c r="BA147" t="s">
        <v>306</v>
      </c>
      <c r="BC147" t="s">
        <v>7988</v>
      </c>
      <c r="BD147" t="s">
        <v>9398</v>
      </c>
      <c r="BE147" t="s">
        <v>1462</v>
      </c>
      <c r="BF147" t="s">
        <v>8009</v>
      </c>
      <c r="BG147" t="s">
        <v>8010</v>
      </c>
      <c r="BH147" t="s">
        <v>8032</v>
      </c>
      <c r="BI147" t="s">
        <v>9399</v>
      </c>
      <c r="BJ147" t="s">
        <v>1462</v>
      </c>
      <c r="BK147" t="s">
        <v>1462</v>
      </c>
      <c r="BL147" t="s">
        <v>9400</v>
      </c>
      <c r="BM147" t="s">
        <v>9401</v>
      </c>
      <c r="BN147" t="s">
        <v>9402</v>
      </c>
      <c r="BO147" t="s">
        <v>2529</v>
      </c>
      <c r="BP147" t="s">
        <v>53</v>
      </c>
      <c r="BQ147" t="s">
        <v>9403</v>
      </c>
      <c r="BR147" t="s">
        <v>8629</v>
      </c>
      <c r="BS147" t="s">
        <v>8067</v>
      </c>
      <c r="BU147" t="s">
        <v>8047</v>
      </c>
      <c r="BV147" t="s">
        <v>2532</v>
      </c>
      <c r="BW147" t="s">
        <v>9404</v>
      </c>
      <c r="BX147" t="s">
        <v>9402</v>
      </c>
      <c r="BY147" t="s">
        <v>7998</v>
      </c>
      <c r="BZ147" t="s">
        <v>9405</v>
      </c>
      <c r="CA147" t="s">
        <v>9406</v>
      </c>
      <c r="CB147" t="s">
        <v>8001</v>
      </c>
      <c r="CP147" t="s">
        <v>7994</v>
      </c>
      <c r="CQ147" t="s">
        <v>9410</v>
      </c>
      <c r="CR147" t="s">
        <v>9411</v>
      </c>
      <c r="CS147" t="s">
        <v>2548</v>
      </c>
      <c r="CT147" t="s">
        <v>8013</v>
      </c>
      <c r="CU147" t="s">
        <v>1462</v>
      </c>
      <c r="DF147" t="s">
        <v>8014</v>
      </c>
      <c r="DG147" t="s">
        <v>9412</v>
      </c>
      <c r="DH147" t="str">
        <f t="shared" si="28"/>
        <v>河北</v>
      </c>
    </row>
    <row r="148" spans="1:112" customFormat="1">
      <c r="A148" t="str">
        <f t="shared" si="27"/>
        <v>1355307002025000024,2025-03-18</v>
      </c>
      <c r="B148" s="224" t="s">
        <v>2549</v>
      </c>
      <c r="C148" s="224" t="s">
        <v>2548</v>
      </c>
      <c r="D148" s="224" t="s">
        <v>1462</v>
      </c>
      <c r="E148" s="224" t="s">
        <v>2550</v>
      </c>
      <c r="F148" s="224" t="s">
        <v>1462</v>
      </c>
      <c r="G148" s="224" t="s">
        <v>9413</v>
      </c>
      <c r="H148" s="224" t="s">
        <v>9414</v>
      </c>
      <c r="I148" s="224" t="s">
        <v>7987</v>
      </c>
      <c r="J148" s="224" t="s">
        <v>69</v>
      </c>
      <c r="K148" s="224" t="s">
        <v>991</v>
      </c>
      <c r="L148" s="224" t="s">
        <v>7988</v>
      </c>
      <c r="M148" s="224" t="s">
        <v>8607</v>
      </c>
      <c r="N148" s="224" t="s">
        <v>8607</v>
      </c>
      <c r="O148" s="224" t="s">
        <v>8040</v>
      </c>
      <c r="P148" s="224" t="s">
        <v>9415</v>
      </c>
      <c r="Q148" s="224" t="s">
        <v>8040</v>
      </c>
      <c r="R148" s="224" t="s">
        <v>9416</v>
      </c>
      <c r="S148" s="224" t="s">
        <v>9417</v>
      </c>
      <c r="T148" s="224" t="s">
        <v>7994</v>
      </c>
      <c r="U148" s="224" t="s">
        <v>9418</v>
      </c>
      <c r="V148" s="224" t="s">
        <v>9419</v>
      </c>
      <c r="W148" s="224" t="s">
        <v>53</v>
      </c>
      <c r="X148" s="224" t="s">
        <v>8001</v>
      </c>
      <c r="Y148" s="224" t="s">
        <v>1462</v>
      </c>
      <c r="Z148" s="224"/>
      <c r="AA148" s="224"/>
      <c r="AB148" s="224" t="s">
        <v>2551</v>
      </c>
      <c r="AC148" s="224" t="s">
        <v>9420</v>
      </c>
      <c r="AD148" s="224" t="s">
        <v>9418</v>
      </c>
      <c r="AE148" s="224" t="s">
        <v>7998</v>
      </c>
      <c r="AF148" s="224" t="s">
        <v>8175</v>
      </c>
      <c r="AG148" s="224" t="s">
        <v>9421</v>
      </c>
      <c r="AH148" s="224" t="s">
        <v>9422</v>
      </c>
      <c r="AI148" s="224" t="s">
        <v>8002</v>
      </c>
      <c r="AJ148" s="224" t="s">
        <v>9423</v>
      </c>
      <c r="AK148" s="224" t="s">
        <v>9424</v>
      </c>
      <c r="AL148" s="224" t="s">
        <v>8005</v>
      </c>
      <c r="AM148" s="224" t="s">
        <v>8006</v>
      </c>
      <c r="AN148" s="224" t="s">
        <v>7998</v>
      </c>
      <c r="AO148" s="224"/>
      <c r="AP148" s="224"/>
      <c r="AQ148" s="224" t="s">
        <v>9425</v>
      </c>
      <c r="AR148" s="224" t="s">
        <v>2549</v>
      </c>
      <c r="AS148" s="224" t="s">
        <v>2548</v>
      </c>
      <c r="AT148" s="224" t="s">
        <v>1462</v>
      </c>
      <c r="AU148" s="224" t="s">
        <v>2550</v>
      </c>
      <c r="AV148" s="224" t="s">
        <v>1462</v>
      </c>
      <c r="AW148" s="224" t="s">
        <v>9413</v>
      </c>
      <c r="AX148" s="224" t="s">
        <v>9414</v>
      </c>
      <c r="AY148" s="224" t="s">
        <v>7987</v>
      </c>
      <c r="AZ148" s="224" t="s">
        <v>69</v>
      </c>
      <c r="BA148" s="224" t="s">
        <v>991</v>
      </c>
      <c r="BB148" s="224"/>
      <c r="BC148" s="224" t="s">
        <v>7988</v>
      </c>
      <c r="BD148" s="224" t="s">
        <v>8607</v>
      </c>
      <c r="BE148" s="224" t="s">
        <v>8607</v>
      </c>
      <c r="BF148" s="224" t="s">
        <v>8009</v>
      </c>
      <c r="BG148" s="224" t="s">
        <v>8010</v>
      </c>
      <c r="BH148" s="224" t="s">
        <v>8032</v>
      </c>
      <c r="BI148" s="224" t="s">
        <v>8040</v>
      </c>
      <c r="BJ148" s="224" t="s">
        <v>9415</v>
      </c>
      <c r="BK148" s="224" t="s">
        <v>8040</v>
      </c>
      <c r="BL148" s="224" t="s">
        <v>9416</v>
      </c>
      <c r="BM148" s="224" t="s">
        <v>9417</v>
      </c>
      <c r="BN148" s="224" t="s">
        <v>9418</v>
      </c>
      <c r="BO148" s="224" t="s">
        <v>9419</v>
      </c>
      <c r="BP148" s="224" t="s">
        <v>53</v>
      </c>
      <c r="BQ148" s="224" t="s">
        <v>8001</v>
      </c>
      <c r="BR148" s="224" t="s">
        <v>1462</v>
      </c>
      <c r="BS148" s="224"/>
      <c r="BT148" s="224"/>
      <c r="BU148" s="224"/>
      <c r="BV148" s="224" t="s">
        <v>2551</v>
      </c>
      <c r="BW148" s="224" t="s">
        <v>9420</v>
      </c>
      <c r="BX148" s="224" t="s">
        <v>9418</v>
      </c>
      <c r="BY148" s="224" t="s">
        <v>7998</v>
      </c>
      <c r="BZ148" s="224" t="s">
        <v>8175</v>
      </c>
      <c r="CA148" s="224" t="s">
        <v>9421</v>
      </c>
      <c r="CB148" s="224" t="s">
        <v>9422</v>
      </c>
      <c r="CC148" s="224"/>
      <c r="CD148" s="224"/>
      <c r="CE148" s="224"/>
      <c r="CF148" s="224"/>
      <c r="CG148" s="224"/>
      <c r="CH148" s="224"/>
      <c r="CI148" s="224"/>
      <c r="CJ148" s="224"/>
      <c r="CK148" s="224"/>
      <c r="CL148" s="224"/>
      <c r="CM148" s="224"/>
      <c r="CN148" s="224"/>
      <c r="CO148" s="224"/>
      <c r="CP148" s="224" t="s">
        <v>7994</v>
      </c>
      <c r="CQ148" s="224" t="s">
        <v>9425</v>
      </c>
      <c r="CR148" s="224" t="s">
        <v>9426</v>
      </c>
      <c r="CS148" s="224" t="s">
        <v>9427</v>
      </c>
      <c r="CT148" s="224" t="s">
        <v>8013</v>
      </c>
      <c r="CU148" s="224" t="s">
        <v>1462</v>
      </c>
      <c r="CV148" s="224"/>
      <c r="CW148" s="224"/>
      <c r="CX148" s="224"/>
      <c r="CY148" s="224"/>
      <c r="CZ148" s="224"/>
      <c r="DA148" s="224"/>
      <c r="DB148" s="224"/>
      <c r="DC148" s="224"/>
      <c r="DD148" s="224"/>
      <c r="DE148" s="224"/>
      <c r="DF148" s="224" t="s">
        <v>8014</v>
      </c>
      <c r="DG148" s="224" t="s">
        <v>9428</v>
      </c>
      <c r="DH148" t="str">
        <f t="shared" si="28"/>
        <v>云南</v>
      </c>
    </row>
    <row r="149" spans="1:112" customFormat="1">
      <c r="A149" t="str">
        <f t="shared" si="27"/>
        <v>1337403712025000041,2025-03-18</v>
      </c>
      <c r="B149" s="224" t="s">
        <v>2553</v>
      </c>
      <c r="C149" s="224" t="s">
        <v>2548</v>
      </c>
      <c r="D149" s="224" t="s">
        <v>1462</v>
      </c>
      <c r="E149" s="224" t="s">
        <v>2554</v>
      </c>
      <c r="F149" s="224" t="s">
        <v>9429</v>
      </c>
      <c r="G149" s="224" t="s">
        <v>9430</v>
      </c>
      <c r="H149" s="224" t="s">
        <v>9431</v>
      </c>
      <c r="I149" s="224" t="s">
        <v>7987</v>
      </c>
      <c r="J149" s="224" t="s">
        <v>69</v>
      </c>
      <c r="K149" s="224" t="s">
        <v>991</v>
      </c>
      <c r="L149" s="224" t="s">
        <v>7988</v>
      </c>
      <c r="M149" s="224" t="s">
        <v>8607</v>
      </c>
      <c r="N149" s="224" t="s">
        <v>8001</v>
      </c>
      <c r="O149" s="224" t="s">
        <v>8071</v>
      </c>
      <c r="P149" s="224" t="s">
        <v>9432</v>
      </c>
      <c r="Q149" s="224" t="s">
        <v>8001</v>
      </c>
      <c r="R149" s="224"/>
      <c r="S149" s="224"/>
      <c r="T149" s="224" t="s">
        <v>7994</v>
      </c>
      <c r="U149" s="224" t="s">
        <v>1827</v>
      </c>
      <c r="V149" s="224" t="s">
        <v>1827</v>
      </c>
      <c r="W149" s="224" t="s">
        <v>53</v>
      </c>
      <c r="X149" s="224" t="s">
        <v>8001</v>
      </c>
      <c r="Y149" s="224" t="s">
        <v>9433</v>
      </c>
      <c r="Z149" s="224" t="s">
        <v>8067</v>
      </c>
      <c r="AA149" s="224" t="s">
        <v>8252</v>
      </c>
      <c r="AB149" s="224" t="s">
        <v>2555</v>
      </c>
      <c r="AC149" s="224" t="s">
        <v>9434</v>
      </c>
      <c r="AD149" s="224" t="s">
        <v>1827</v>
      </c>
      <c r="AE149" s="224" t="s">
        <v>7998</v>
      </c>
      <c r="AF149" s="224" t="s">
        <v>9435</v>
      </c>
      <c r="AG149" s="224" t="s">
        <v>9436</v>
      </c>
      <c r="AH149" s="224" t="s">
        <v>8071</v>
      </c>
      <c r="AI149" s="224" t="s">
        <v>9437</v>
      </c>
      <c r="AJ149" s="224" t="s">
        <v>9438</v>
      </c>
      <c r="AK149" s="224" t="s">
        <v>9439</v>
      </c>
      <c r="AL149" s="224" t="s">
        <v>8005</v>
      </c>
      <c r="AM149" s="224" t="s">
        <v>8006</v>
      </c>
      <c r="AN149" s="224" t="s">
        <v>7998</v>
      </c>
      <c r="AO149" s="224" t="s">
        <v>8029</v>
      </c>
      <c r="AP149" s="224"/>
      <c r="AQ149" s="224" t="s">
        <v>9440</v>
      </c>
      <c r="AR149" s="224" t="s">
        <v>2553</v>
      </c>
      <c r="AS149" s="224" t="s">
        <v>2548</v>
      </c>
      <c r="AT149" s="224" t="s">
        <v>1462</v>
      </c>
      <c r="AU149" s="224" t="s">
        <v>2554</v>
      </c>
      <c r="AV149" s="224" t="s">
        <v>9429</v>
      </c>
      <c r="AW149" s="224" t="s">
        <v>9430</v>
      </c>
      <c r="AX149" s="224" t="s">
        <v>9431</v>
      </c>
      <c r="AY149" s="224" t="s">
        <v>7987</v>
      </c>
      <c r="AZ149" s="224" t="s">
        <v>69</v>
      </c>
      <c r="BA149" s="224" t="s">
        <v>991</v>
      </c>
      <c r="BB149" s="224"/>
      <c r="BC149" s="224" t="s">
        <v>7988</v>
      </c>
      <c r="BD149" s="224" t="s">
        <v>8607</v>
      </c>
      <c r="BE149" s="224" t="s">
        <v>8001</v>
      </c>
      <c r="BF149" s="224" t="s">
        <v>8009</v>
      </c>
      <c r="BG149" s="224" t="s">
        <v>8010</v>
      </c>
      <c r="BH149" s="224" t="s">
        <v>8032</v>
      </c>
      <c r="BI149" s="224" t="s">
        <v>8071</v>
      </c>
      <c r="BJ149" s="224" t="s">
        <v>9432</v>
      </c>
      <c r="BK149" s="224" t="s">
        <v>8001</v>
      </c>
      <c r="BL149" s="224"/>
      <c r="BM149" s="224"/>
      <c r="BN149" s="224" t="s">
        <v>1827</v>
      </c>
      <c r="BO149" s="224" t="s">
        <v>1827</v>
      </c>
      <c r="BP149" s="224" t="s">
        <v>53</v>
      </c>
      <c r="BQ149" s="224" t="s">
        <v>8001</v>
      </c>
      <c r="BR149" s="224" t="s">
        <v>9433</v>
      </c>
      <c r="BS149" s="224" t="s">
        <v>8067</v>
      </c>
      <c r="BT149" s="224" t="s">
        <v>9441</v>
      </c>
      <c r="BU149" s="224" t="s">
        <v>8252</v>
      </c>
      <c r="BV149" s="224" t="s">
        <v>2555</v>
      </c>
      <c r="BW149" s="224" t="s">
        <v>9434</v>
      </c>
      <c r="BX149" s="224" t="s">
        <v>1827</v>
      </c>
      <c r="BY149" s="224" t="s">
        <v>7998</v>
      </c>
      <c r="BZ149" s="224" t="s">
        <v>9435</v>
      </c>
      <c r="CA149" s="224" t="s">
        <v>9436</v>
      </c>
      <c r="CB149" s="224" t="s">
        <v>8071</v>
      </c>
      <c r="CC149" s="224"/>
      <c r="CD149" s="224"/>
      <c r="CE149" s="224"/>
      <c r="CF149" s="224"/>
      <c r="CG149" s="224"/>
      <c r="CH149" s="224"/>
      <c r="CI149" s="224"/>
      <c r="CJ149" s="224"/>
      <c r="CK149" s="224"/>
      <c r="CL149" s="224"/>
      <c r="CM149" s="224"/>
      <c r="CN149" s="224"/>
      <c r="CO149" s="224"/>
      <c r="CP149" s="224" t="s">
        <v>7994</v>
      </c>
      <c r="CQ149" s="224" t="s">
        <v>9442</v>
      </c>
      <c r="CR149" s="224" t="s">
        <v>9443</v>
      </c>
      <c r="CS149" s="224" t="s">
        <v>9427</v>
      </c>
      <c r="CT149" s="224" t="s">
        <v>8013</v>
      </c>
      <c r="CU149" s="224" t="s">
        <v>1462</v>
      </c>
      <c r="CV149" s="224"/>
      <c r="CW149" s="224"/>
      <c r="CX149" s="224"/>
      <c r="CY149" s="224"/>
      <c r="CZ149" s="224"/>
      <c r="DA149" s="224"/>
      <c r="DB149" s="224"/>
      <c r="DC149" s="224"/>
      <c r="DD149" s="224"/>
      <c r="DE149" s="224"/>
      <c r="DF149" s="224" t="s">
        <v>8014</v>
      </c>
      <c r="DG149" s="224" t="s">
        <v>9444</v>
      </c>
      <c r="DH149" t="str">
        <f t="shared" ref="DH149:DH154" si="29">IF(AND(ISERROR(FIND("内蒙古",DG149)),ISERROR(FIND("新疆",DG149))),IF(ISERROR(FIND("省",DG149)),LEFT(DG149,FIND("市",DG149)-1), LEFT(DG149,FIND("省",DG149)-1)),IF(ISERROR(FIND("内蒙古",DG149)),"新疆","内蒙古"))</f>
        <v>四川</v>
      </c>
    </row>
    <row r="150" spans="1:112" customFormat="1">
      <c r="A150" t="str">
        <f t="shared" ref="A150:A154" si="30">_xlfn.CONCAT(B150, ",", C150)</f>
        <v>1243604122025000293,2025-03-19</v>
      </c>
      <c r="B150" t="s">
        <v>2575</v>
      </c>
      <c r="C150" t="s">
        <v>9427</v>
      </c>
      <c r="D150" t="s">
        <v>1462</v>
      </c>
      <c r="E150" t="s">
        <v>9445</v>
      </c>
      <c r="F150" t="s">
        <v>9446</v>
      </c>
      <c r="G150" t="s">
        <v>9447</v>
      </c>
      <c r="H150" t="s">
        <v>9448</v>
      </c>
      <c r="I150" t="s">
        <v>7987</v>
      </c>
      <c r="J150" t="s">
        <v>592</v>
      </c>
      <c r="K150" t="s">
        <v>1485</v>
      </c>
      <c r="L150" t="s">
        <v>7988</v>
      </c>
      <c r="M150" t="s">
        <v>9449</v>
      </c>
      <c r="N150" t="s">
        <v>9449</v>
      </c>
      <c r="O150" t="s">
        <v>9450</v>
      </c>
      <c r="P150" t="s">
        <v>9450</v>
      </c>
      <c r="Q150" t="s">
        <v>1462</v>
      </c>
      <c r="R150" t="s">
        <v>9451</v>
      </c>
      <c r="S150" t="s">
        <v>9452</v>
      </c>
      <c r="T150" t="s">
        <v>7994</v>
      </c>
      <c r="U150" t="s">
        <v>9419</v>
      </c>
      <c r="V150" t="s">
        <v>9419</v>
      </c>
      <c r="W150" t="s">
        <v>53</v>
      </c>
      <c r="X150" t="s">
        <v>9453</v>
      </c>
      <c r="Y150" t="s">
        <v>1462</v>
      </c>
      <c r="AB150" t="s">
        <v>9454</v>
      </c>
      <c r="AC150" t="s">
        <v>9455</v>
      </c>
      <c r="AD150" t="s">
        <v>9419</v>
      </c>
      <c r="AE150" t="s">
        <v>7998</v>
      </c>
      <c r="AF150" t="s">
        <v>8175</v>
      </c>
      <c r="AG150" t="s">
        <v>9456</v>
      </c>
      <c r="AH150" t="s">
        <v>8001</v>
      </c>
      <c r="AI150" t="s">
        <v>8002</v>
      </c>
      <c r="AJ150" t="s">
        <v>9457</v>
      </c>
      <c r="AK150" t="s">
        <v>9458</v>
      </c>
      <c r="AL150" t="s">
        <v>8005</v>
      </c>
      <c r="AM150" t="s">
        <v>8006</v>
      </c>
      <c r="AN150" t="s">
        <v>7998</v>
      </c>
      <c r="AO150" t="s">
        <v>8029</v>
      </c>
      <c r="AQ150" t="s">
        <v>9459</v>
      </c>
      <c r="AR150" t="s">
        <v>2575</v>
      </c>
      <c r="AS150" t="s">
        <v>9427</v>
      </c>
      <c r="AT150" t="s">
        <v>1462</v>
      </c>
      <c r="AU150" t="s">
        <v>9445</v>
      </c>
      <c r="AV150" t="s">
        <v>9446</v>
      </c>
      <c r="AW150" t="s">
        <v>9447</v>
      </c>
      <c r="AX150" t="s">
        <v>9448</v>
      </c>
      <c r="AY150" t="s">
        <v>7987</v>
      </c>
      <c r="AZ150" t="s">
        <v>592</v>
      </c>
      <c r="BA150" t="s">
        <v>1485</v>
      </c>
      <c r="BC150" t="s">
        <v>7988</v>
      </c>
      <c r="BD150" t="s">
        <v>9449</v>
      </c>
      <c r="BE150" t="s">
        <v>9449</v>
      </c>
      <c r="BF150" t="s">
        <v>8009</v>
      </c>
      <c r="BG150" t="s">
        <v>8010</v>
      </c>
      <c r="BH150" t="s">
        <v>8032</v>
      </c>
      <c r="BI150" t="s">
        <v>9450</v>
      </c>
      <c r="BJ150" t="s">
        <v>9450</v>
      </c>
      <c r="BK150" t="s">
        <v>1462</v>
      </c>
      <c r="BL150" t="s">
        <v>9451</v>
      </c>
      <c r="BM150" t="s">
        <v>9452</v>
      </c>
      <c r="BN150" t="s">
        <v>9419</v>
      </c>
      <c r="BO150" t="s">
        <v>9419</v>
      </c>
      <c r="BP150" t="s">
        <v>53</v>
      </c>
      <c r="BQ150" t="s">
        <v>9453</v>
      </c>
      <c r="BR150" t="s">
        <v>1462</v>
      </c>
      <c r="BV150" t="s">
        <v>9454</v>
      </c>
      <c r="BW150" t="s">
        <v>9455</v>
      </c>
      <c r="BX150" t="s">
        <v>9419</v>
      </c>
      <c r="BY150" t="s">
        <v>7998</v>
      </c>
      <c r="BZ150" t="s">
        <v>8175</v>
      </c>
      <c r="CA150" t="s">
        <v>9456</v>
      </c>
      <c r="CB150" t="s">
        <v>8001</v>
      </c>
      <c r="CP150" t="s">
        <v>7994</v>
      </c>
      <c r="CQ150" t="s">
        <v>9460</v>
      </c>
      <c r="CR150" t="s">
        <v>9461</v>
      </c>
      <c r="CS150" t="s">
        <v>9059</v>
      </c>
      <c r="CT150" t="s">
        <v>8013</v>
      </c>
      <c r="CU150" t="s">
        <v>1462</v>
      </c>
      <c r="DF150" t="s">
        <v>8014</v>
      </c>
      <c r="DG150" t="s">
        <v>9462</v>
      </c>
      <c r="DH150" t="str">
        <f t="shared" si="29"/>
        <v>江西</v>
      </c>
    </row>
    <row r="151" spans="1:112" customFormat="1">
      <c r="A151" t="str">
        <f t="shared" si="30"/>
        <v>1274214012025000069,2025-03-26</v>
      </c>
      <c r="B151" t="s">
        <v>2616</v>
      </c>
      <c r="C151" t="s">
        <v>8798</v>
      </c>
      <c r="D151" t="s">
        <v>1462</v>
      </c>
      <c r="E151" t="s">
        <v>611</v>
      </c>
      <c r="F151" t="s">
        <v>8418</v>
      </c>
      <c r="G151" t="s">
        <v>8419</v>
      </c>
      <c r="H151" t="s">
        <v>8420</v>
      </c>
      <c r="I151" t="s">
        <v>7987</v>
      </c>
      <c r="J151" t="s">
        <v>285</v>
      </c>
      <c r="K151" t="s">
        <v>613</v>
      </c>
      <c r="L151" t="s">
        <v>7988</v>
      </c>
      <c r="M151" t="s">
        <v>1462</v>
      </c>
      <c r="N151" t="s">
        <v>285</v>
      </c>
      <c r="O151" t="s">
        <v>9463</v>
      </c>
      <c r="P151" t="s">
        <v>1462</v>
      </c>
      <c r="Q151" t="s">
        <v>1462</v>
      </c>
      <c r="T151" t="s">
        <v>7994</v>
      </c>
      <c r="U151" t="s">
        <v>9464</v>
      </c>
      <c r="V151" t="s">
        <v>9464</v>
      </c>
      <c r="W151" t="s">
        <v>53</v>
      </c>
      <c r="X151" t="s">
        <v>8001</v>
      </c>
      <c r="Y151" t="s">
        <v>1462</v>
      </c>
      <c r="AA151" t="s">
        <v>8252</v>
      </c>
      <c r="AB151" t="s">
        <v>9465</v>
      </c>
      <c r="AC151" t="s">
        <v>1462</v>
      </c>
      <c r="AD151" t="s">
        <v>9464</v>
      </c>
      <c r="AE151" t="s">
        <v>7998</v>
      </c>
      <c r="AF151" t="s">
        <v>1462</v>
      </c>
      <c r="AG151" t="s">
        <v>9466</v>
      </c>
      <c r="AH151" t="s">
        <v>1462</v>
      </c>
      <c r="AI151" t="s">
        <v>8002</v>
      </c>
      <c r="AJ151" t="s">
        <v>9467</v>
      </c>
      <c r="AK151" t="s">
        <v>9468</v>
      </c>
      <c r="AL151" t="s">
        <v>8005</v>
      </c>
      <c r="AM151" t="s">
        <v>8006</v>
      </c>
      <c r="AN151" t="s">
        <v>7998</v>
      </c>
      <c r="AO151" t="s">
        <v>8007</v>
      </c>
      <c r="AQ151" t="s">
        <v>8427</v>
      </c>
      <c r="AR151" t="s">
        <v>2616</v>
      </c>
      <c r="AS151" t="s">
        <v>8798</v>
      </c>
      <c r="AT151" t="s">
        <v>1462</v>
      </c>
      <c r="AU151" t="s">
        <v>611</v>
      </c>
      <c r="AV151" t="s">
        <v>8418</v>
      </c>
      <c r="AW151" t="s">
        <v>8419</v>
      </c>
      <c r="AX151" t="s">
        <v>8420</v>
      </c>
      <c r="AY151" t="s">
        <v>7987</v>
      </c>
      <c r="AZ151" t="s">
        <v>178</v>
      </c>
      <c r="BA151" t="s">
        <v>613</v>
      </c>
      <c r="BC151" t="s">
        <v>7988</v>
      </c>
      <c r="BD151" t="s">
        <v>1462</v>
      </c>
      <c r="BE151" t="s">
        <v>285</v>
      </c>
      <c r="BF151" t="s">
        <v>8009</v>
      </c>
      <c r="BG151" t="s">
        <v>8010</v>
      </c>
      <c r="BH151" t="s">
        <v>8076</v>
      </c>
      <c r="BI151" t="s">
        <v>9463</v>
      </c>
      <c r="BJ151" t="s">
        <v>1462</v>
      </c>
      <c r="BK151" t="s">
        <v>1462</v>
      </c>
      <c r="BN151" t="s">
        <v>9464</v>
      </c>
      <c r="BO151" t="s">
        <v>9464</v>
      </c>
      <c r="BP151" t="s">
        <v>53</v>
      </c>
      <c r="BQ151" t="s">
        <v>8001</v>
      </c>
      <c r="BR151" t="s">
        <v>1462</v>
      </c>
      <c r="BU151" t="s">
        <v>8252</v>
      </c>
      <c r="BV151" t="s">
        <v>9465</v>
      </c>
      <c r="BW151" t="s">
        <v>1462</v>
      </c>
      <c r="BX151" t="s">
        <v>9464</v>
      </c>
      <c r="BY151" t="s">
        <v>7998</v>
      </c>
      <c r="BZ151" t="s">
        <v>1462</v>
      </c>
      <c r="CA151" t="s">
        <v>9466</v>
      </c>
      <c r="CB151" t="s">
        <v>1462</v>
      </c>
      <c r="CP151" t="s">
        <v>7994</v>
      </c>
      <c r="CQ151" t="s">
        <v>8428</v>
      </c>
      <c r="CR151" t="s">
        <v>8429</v>
      </c>
      <c r="CS151" t="s">
        <v>9469</v>
      </c>
      <c r="CT151" t="s">
        <v>8013</v>
      </c>
      <c r="CU151" t="s">
        <v>1462</v>
      </c>
      <c r="DF151" t="s">
        <v>8014</v>
      </c>
      <c r="DG151" t="s">
        <v>8430</v>
      </c>
      <c r="DH151" t="str">
        <f t="shared" si="29"/>
        <v>湖北</v>
      </c>
    </row>
    <row r="152" spans="1:112" customFormat="1">
      <c r="A152" t="str">
        <f t="shared" si="30"/>
        <v>1253707092025000289,2025-03-26</v>
      </c>
      <c r="B152" t="s">
        <v>2619</v>
      </c>
      <c r="C152" t="s">
        <v>8798</v>
      </c>
      <c r="D152" t="s">
        <v>1462</v>
      </c>
      <c r="E152" t="s">
        <v>9470</v>
      </c>
      <c r="F152" t="s">
        <v>9471</v>
      </c>
      <c r="G152" t="s">
        <v>9472</v>
      </c>
      <c r="H152" t="s">
        <v>9473</v>
      </c>
      <c r="I152" t="s">
        <v>7987</v>
      </c>
      <c r="J152" t="s">
        <v>140</v>
      </c>
      <c r="K152" t="s">
        <v>980</v>
      </c>
      <c r="L152" t="s">
        <v>7988</v>
      </c>
      <c r="M152" t="s">
        <v>8591</v>
      </c>
      <c r="N152" t="s">
        <v>8547</v>
      </c>
      <c r="O152" t="s">
        <v>9474</v>
      </c>
      <c r="P152" t="s">
        <v>9475</v>
      </c>
      <c r="Q152" t="s">
        <v>8001</v>
      </c>
      <c r="R152" t="s">
        <v>9476</v>
      </c>
      <c r="S152" t="s">
        <v>9477</v>
      </c>
      <c r="T152" t="s">
        <v>7994</v>
      </c>
      <c r="U152" t="s">
        <v>9478</v>
      </c>
      <c r="V152" t="s">
        <v>9478</v>
      </c>
      <c r="W152" t="s">
        <v>53</v>
      </c>
      <c r="X152" t="s">
        <v>9479</v>
      </c>
      <c r="Y152" t="s">
        <v>8045</v>
      </c>
      <c r="Z152" t="s">
        <v>8046</v>
      </c>
      <c r="AA152" t="s">
        <v>8047</v>
      </c>
      <c r="AB152" t="s">
        <v>9480</v>
      </c>
      <c r="AC152" t="s">
        <v>9481</v>
      </c>
      <c r="AD152" t="s">
        <v>9478</v>
      </c>
      <c r="AE152" t="s">
        <v>7998</v>
      </c>
      <c r="AF152" t="s">
        <v>9470</v>
      </c>
      <c r="AG152" t="s">
        <v>9482</v>
      </c>
      <c r="AH152" t="s">
        <v>8001</v>
      </c>
      <c r="AI152" t="s">
        <v>8002</v>
      </c>
      <c r="AJ152" t="s">
        <v>9483</v>
      </c>
      <c r="AK152" t="s">
        <v>9484</v>
      </c>
      <c r="AL152" t="s">
        <v>8005</v>
      </c>
      <c r="AM152" t="s">
        <v>8006</v>
      </c>
      <c r="AN152" t="s">
        <v>7998</v>
      </c>
      <c r="AO152" t="s">
        <v>8054</v>
      </c>
      <c r="AQ152" t="s">
        <v>9485</v>
      </c>
      <c r="AR152" t="s">
        <v>2619</v>
      </c>
      <c r="AS152" t="s">
        <v>8798</v>
      </c>
      <c r="AT152" t="s">
        <v>1462</v>
      </c>
      <c r="AU152" t="s">
        <v>9470</v>
      </c>
      <c r="AV152" t="s">
        <v>9471</v>
      </c>
      <c r="AW152" t="s">
        <v>9472</v>
      </c>
      <c r="AX152" t="s">
        <v>9473</v>
      </c>
      <c r="AY152" t="s">
        <v>7987</v>
      </c>
      <c r="AZ152" t="s">
        <v>140</v>
      </c>
      <c r="BA152" t="s">
        <v>980</v>
      </c>
      <c r="BC152" t="s">
        <v>7988</v>
      </c>
      <c r="BD152" t="s">
        <v>8591</v>
      </c>
      <c r="BE152" t="s">
        <v>8547</v>
      </c>
      <c r="BF152" t="s">
        <v>8009</v>
      </c>
      <c r="BG152" t="s">
        <v>8010</v>
      </c>
      <c r="BH152" t="s">
        <v>8032</v>
      </c>
      <c r="BI152" t="s">
        <v>9474</v>
      </c>
      <c r="BJ152" t="s">
        <v>9475</v>
      </c>
      <c r="BK152" t="s">
        <v>8001</v>
      </c>
      <c r="BL152" t="s">
        <v>9476</v>
      </c>
      <c r="BM152" t="s">
        <v>9477</v>
      </c>
      <c r="BN152" t="s">
        <v>9478</v>
      </c>
      <c r="BO152" t="s">
        <v>9478</v>
      </c>
      <c r="BP152" t="s">
        <v>53</v>
      </c>
      <c r="BQ152" t="s">
        <v>9479</v>
      </c>
      <c r="BR152" t="s">
        <v>8045</v>
      </c>
      <c r="BS152" t="s">
        <v>8046</v>
      </c>
      <c r="BT152" t="s">
        <v>9478</v>
      </c>
      <c r="BU152" t="s">
        <v>8047</v>
      </c>
      <c r="BV152" t="s">
        <v>9480</v>
      </c>
      <c r="BW152" t="s">
        <v>9481</v>
      </c>
      <c r="BX152" t="s">
        <v>9478</v>
      </c>
      <c r="BY152" t="s">
        <v>7998</v>
      </c>
      <c r="BZ152" t="s">
        <v>9470</v>
      </c>
      <c r="CA152" t="s">
        <v>9482</v>
      </c>
      <c r="CB152" t="s">
        <v>8001</v>
      </c>
      <c r="CP152" t="s">
        <v>7994</v>
      </c>
      <c r="CQ152" t="s">
        <v>9192</v>
      </c>
      <c r="CR152" t="s">
        <v>9193</v>
      </c>
      <c r="CS152" t="s">
        <v>9469</v>
      </c>
      <c r="CT152" t="s">
        <v>8013</v>
      </c>
      <c r="CU152" t="s">
        <v>1462</v>
      </c>
      <c r="DF152" t="s">
        <v>8014</v>
      </c>
      <c r="DG152" t="s">
        <v>9486</v>
      </c>
      <c r="DH152" t="str">
        <f t="shared" si="29"/>
        <v>山东</v>
      </c>
    </row>
    <row r="153" spans="1:112" customFormat="1">
      <c r="A153" t="str">
        <f t="shared" si="30"/>
        <v>1274214012025000083,2025-03-27</v>
      </c>
      <c r="B153" t="s">
        <v>2621</v>
      </c>
      <c r="C153" t="s">
        <v>9469</v>
      </c>
      <c r="D153" t="s">
        <v>1462</v>
      </c>
      <c r="E153" t="s">
        <v>611</v>
      </c>
      <c r="F153" t="s">
        <v>8418</v>
      </c>
      <c r="G153" t="s">
        <v>8419</v>
      </c>
      <c r="H153" t="s">
        <v>8420</v>
      </c>
      <c r="I153" t="s">
        <v>7987</v>
      </c>
      <c r="J153" t="s">
        <v>285</v>
      </c>
      <c r="K153" t="s">
        <v>613</v>
      </c>
      <c r="L153" t="s">
        <v>7988</v>
      </c>
      <c r="M153" t="s">
        <v>1462</v>
      </c>
      <c r="N153" t="s">
        <v>285</v>
      </c>
      <c r="O153" t="s">
        <v>9217</v>
      </c>
      <c r="P153" t="s">
        <v>1462</v>
      </c>
      <c r="Q153" t="s">
        <v>1462</v>
      </c>
      <c r="T153" t="s">
        <v>7994</v>
      </c>
      <c r="U153" t="s">
        <v>9487</v>
      </c>
      <c r="V153" t="s">
        <v>9487</v>
      </c>
      <c r="W153" t="s">
        <v>53</v>
      </c>
      <c r="X153" t="s">
        <v>8001</v>
      </c>
      <c r="Y153" t="s">
        <v>1462</v>
      </c>
      <c r="AB153" t="s">
        <v>9465</v>
      </c>
      <c r="AC153" t="s">
        <v>1462</v>
      </c>
      <c r="AD153" t="s">
        <v>9487</v>
      </c>
      <c r="AE153" t="s">
        <v>7998</v>
      </c>
      <c r="AF153" t="s">
        <v>1462</v>
      </c>
      <c r="AG153" t="s">
        <v>9488</v>
      </c>
      <c r="AH153" t="s">
        <v>1462</v>
      </c>
      <c r="AI153" t="s">
        <v>8002</v>
      </c>
      <c r="AJ153" t="s">
        <v>9465</v>
      </c>
      <c r="AK153" t="s">
        <v>9489</v>
      </c>
      <c r="AL153" t="s">
        <v>8005</v>
      </c>
      <c r="AM153" t="s">
        <v>8006</v>
      </c>
      <c r="AN153" t="s">
        <v>7998</v>
      </c>
      <c r="AO153" t="s">
        <v>8007</v>
      </c>
      <c r="AQ153" t="s">
        <v>8427</v>
      </c>
      <c r="AR153" t="s">
        <v>2621</v>
      </c>
      <c r="AS153" t="s">
        <v>9469</v>
      </c>
      <c r="AT153" t="s">
        <v>1462</v>
      </c>
      <c r="AU153" t="s">
        <v>611</v>
      </c>
      <c r="AV153" t="s">
        <v>8418</v>
      </c>
      <c r="AW153" t="s">
        <v>8419</v>
      </c>
      <c r="AX153" t="s">
        <v>8420</v>
      </c>
      <c r="AY153" t="s">
        <v>7987</v>
      </c>
      <c r="AZ153" t="s">
        <v>178</v>
      </c>
      <c r="BA153" t="s">
        <v>613</v>
      </c>
      <c r="BC153" t="s">
        <v>7988</v>
      </c>
      <c r="BD153" t="s">
        <v>1462</v>
      </c>
      <c r="BE153" t="s">
        <v>285</v>
      </c>
      <c r="BF153" t="s">
        <v>8009</v>
      </c>
      <c r="BG153" t="s">
        <v>8010</v>
      </c>
      <c r="BH153" t="s">
        <v>8076</v>
      </c>
      <c r="BI153" t="s">
        <v>9217</v>
      </c>
      <c r="BJ153" t="s">
        <v>1462</v>
      </c>
      <c r="BK153" t="s">
        <v>1462</v>
      </c>
      <c r="BN153" t="s">
        <v>9487</v>
      </c>
      <c r="BO153" t="s">
        <v>9487</v>
      </c>
      <c r="BP153" t="s">
        <v>53</v>
      </c>
      <c r="BQ153" t="s">
        <v>8001</v>
      </c>
      <c r="BR153" t="s">
        <v>1462</v>
      </c>
      <c r="BV153" t="s">
        <v>9465</v>
      </c>
      <c r="BW153" t="s">
        <v>1462</v>
      </c>
      <c r="BX153" t="s">
        <v>9487</v>
      </c>
      <c r="BY153" t="s">
        <v>7998</v>
      </c>
      <c r="BZ153" t="s">
        <v>1462</v>
      </c>
      <c r="CA153" t="s">
        <v>9488</v>
      </c>
      <c r="CB153" t="s">
        <v>1462</v>
      </c>
      <c r="CP153" t="s">
        <v>7994</v>
      </c>
      <c r="CQ153" t="s">
        <v>8428</v>
      </c>
      <c r="CR153" t="s">
        <v>8429</v>
      </c>
      <c r="CS153" t="s">
        <v>9469</v>
      </c>
      <c r="CT153" t="s">
        <v>8013</v>
      </c>
      <c r="CU153" t="s">
        <v>1462</v>
      </c>
      <c r="DF153" t="s">
        <v>8014</v>
      </c>
      <c r="DG153" t="s">
        <v>8430</v>
      </c>
      <c r="DH153" t="str">
        <f t="shared" si="29"/>
        <v>湖北</v>
      </c>
    </row>
    <row r="154" spans="1:112" customFormat="1">
      <c r="A154" t="str">
        <f t="shared" si="30"/>
        <v>1335150252025000045,2025-03-28</v>
      </c>
      <c r="B154" t="s">
        <v>2625</v>
      </c>
      <c r="C154" t="s">
        <v>9490</v>
      </c>
      <c r="D154" t="s">
        <v>1462</v>
      </c>
      <c r="E154" t="s">
        <v>1620</v>
      </c>
      <c r="F154" t="s">
        <v>1462</v>
      </c>
      <c r="G154" t="s">
        <v>8967</v>
      </c>
      <c r="H154" t="s">
        <v>8968</v>
      </c>
      <c r="I154" t="s">
        <v>7987</v>
      </c>
      <c r="J154" t="s">
        <v>178</v>
      </c>
      <c r="K154" t="s">
        <v>180</v>
      </c>
      <c r="L154" t="s">
        <v>7988</v>
      </c>
      <c r="M154" t="s">
        <v>8937</v>
      </c>
      <c r="N154" t="s">
        <v>8063</v>
      </c>
      <c r="O154" t="s">
        <v>8141</v>
      </c>
      <c r="P154" t="s">
        <v>1462</v>
      </c>
      <c r="Q154" t="s">
        <v>1462</v>
      </c>
      <c r="R154" t="s">
        <v>1096</v>
      </c>
      <c r="S154" t="s">
        <v>8535</v>
      </c>
      <c r="T154" t="s">
        <v>7994</v>
      </c>
      <c r="U154" t="s">
        <v>9491</v>
      </c>
      <c r="V154" t="s">
        <v>9491</v>
      </c>
      <c r="W154" t="s">
        <v>53</v>
      </c>
      <c r="X154" t="s">
        <v>9492</v>
      </c>
      <c r="Y154" t="s">
        <v>9493</v>
      </c>
      <c r="Z154" t="s">
        <v>8067</v>
      </c>
      <c r="AA154" t="s">
        <v>8047</v>
      </c>
      <c r="AB154" t="s">
        <v>9494</v>
      </c>
      <c r="AC154" t="s">
        <v>8971</v>
      </c>
      <c r="AD154" t="s">
        <v>9491</v>
      </c>
      <c r="AE154" t="s">
        <v>7998</v>
      </c>
      <c r="AF154" t="s">
        <v>8972</v>
      </c>
      <c r="AG154" t="s">
        <v>9495</v>
      </c>
      <c r="AH154" t="s">
        <v>1462</v>
      </c>
      <c r="AI154" t="s">
        <v>8002</v>
      </c>
      <c r="AJ154" t="s">
        <v>9496</v>
      </c>
      <c r="AK154" t="s">
        <v>9497</v>
      </c>
      <c r="AL154" t="s">
        <v>8005</v>
      </c>
      <c r="AM154" t="s">
        <v>8006</v>
      </c>
      <c r="AN154" t="s">
        <v>7998</v>
      </c>
      <c r="AQ154" t="s">
        <v>8976</v>
      </c>
      <c r="AR154" t="s">
        <v>2625</v>
      </c>
      <c r="AS154" t="s">
        <v>9490</v>
      </c>
      <c r="AT154" t="s">
        <v>1462</v>
      </c>
      <c r="AU154" t="s">
        <v>1620</v>
      </c>
      <c r="AV154" t="s">
        <v>1462</v>
      </c>
      <c r="AW154" t="s">
        <v>8967</v>
      </c>
      <c r="AX154" t="s">
        <v>8968</v>
      </c>
      <c r="AY154" t="s">
        <v>7987</v>
      </c>
      <c r="AZ154" t="s">
        <v>178</v>
      </c>
      <c r="BA154" t="s">
        <v>180</v>
      </c>
      <c r="BC154" t="s">
        <v>7988</v>
      </c>
      <c r="BD154" t="s">
        <v>8937</v>
      </c>
      <c r="BE154" t="s">
        <v>8063</v>
      </c>
      <c r="BF154" t="s">
        <v>8009</v>
      </c>
      <c r="BG154" t="s">
        <v>8010</v>
      </c>
      <c r="BH154" t="s">
        <v>8076</v>
      </c>
      <c r="BI154" t="s">
        <v>8141</v>
      </c>
      <c r="BJ154" t="s">
        <v>1462</v>
      </c>
      <c r="BK154" t="s">
        <v>1462</v>
      </c>
      <c r="BL154" t="s">
        <v>1096</v>
      </c>
      <c r="BM154" t="s">
        <v>8535</v>
      </c>
      <c r="BN154" t="s">
        <v>9491</v>
      </c>
      <c r="BO154" t="s">
        <v>9491</v>
      </c>
      <c r="BP154" t="s">
        <v>53</v>
      </c>
      <c r="BQ154" t="s">
        <v>9492</v>
      </c>
      <c r="BR154" t="s">
        <v>9493</v>
      </c>
      <c r="BS154" t="s">
        <v>8067</v>
      </c>
      <c r="BU154" t="s">
        <v>8047</v>
      </c>
      <c r="BV154" t="s">
        <v>9494</v>
      </c>
      <c r="BW154" t="s">
        <v>8971</v>
      </c>
      <c r="BX154" t="s">
        <v>9491</v>
      </c>
      <c r="BY154" t="s">
        <v>7998</v>
      </c>
      <c r="BZ154" t="s">
        <v>8972</v>
      </c>
      <c r="CA154" t="s">
        <v>9495</v>
      </c>
      <c r="CB154" t="s">
        <v>1462</v>
      </c>
      <c r="CP154" t="s">
        <v>7994</v>
      </c>
      <c r="CQ154" t="s">
        <v>8977</v>
      </c>
      <c r="CR154" t="s">
        <v>8978</v>
      </c>
      <c r="CS154" t="s">
        <v>9490</v>
      </c>
      <c r="CT154" t="s">
        <v>8013</v>
      </c>
      <c r="CU154" t="s">
        <v>1462</v>
      </c>
      <c r="DF154" t="s">
        <v>8014</v>
      </c>
      <c r="DG154" t="s">
        <v>8979</v>
      </c>
      <c r="DH154" t="str">
        <f t="shared" si="29"/>
        <v>四川</v>
      </c>
    </row>
    <row r="155" spans="1:112" customFormat="1">
      <c r="A155" t="str">
        <f t="shared" ref="A155:A165" si="31">_xlfn.CONCAT(B155, ",", C155)</f>
        <v>1355315022025000021,2025-03-27</v>
      </c>
      <c r="B155" t="s">
        <v>2627</v>
      </c>
      <c r="C155" t="s">
        <v>9469</v>
      </c>
      <c r="D155" t="s">
        <v>1462</v>
      </c>
      <c r="E155" t="s">
        <v>9498</v>
      </c>
      <c r="F155" t="s">
        <v>9499</v>
      </c>
      <c r="G155" t="s">
        <v>9500</v>
      </c>
      <c r="H155" t="s">
        <v>9501</v>
      </c>
      <c r="I155" t="s">
        <v>7987</v>
      </c>
      <c r="J155" t="s">
        <v>61</v>
      </c>
      <c r="K155" t="s">
        <v>396</v>
      </c>
      <c r="L155" t="s">
        <v>7988</v>
      </c>
      <c r="M155" t="s">
        <v>8020</v>
      </c>
      <c r="N155" t="s">
        <v>8020</v>
      </c>
      <c r="O155" t="s">
        <v>8001</v>
      </c>
      <c r="P155" t="s">
        <v>8001</v>
      </c>
      <c r="Q155" t="s">
        <v>9502</v>
      </c>
      <c r="R155" t="s">
        <v>9503</v>
      </c>
      <c r="T155" t="s">
        <v>7994</v>
      </c>
      <c r="U155" t="s">
        <v>9478</v>
      </c>
      <c r="V155" t="s">
        <v>9478</v>
      </c>
      <c r="W155" t="s">
        <v>53</v>
      </c>
      <c r="X155" t="s">
        <v>8044</v>
      </c>
      <c r="Y155" t="s">
        <v>1462</v>
      </c>
      <c r="AB155" t="s">
        <v>9504</v>
      </c>
      <c r="AC155" t="s">
        <v>9505</v>
      </c>
      <c r="AD155" t="s">
        <v>9478</v>
      </c>
      <c r="AE155" t="s">
        <v>7998</v>
      </c>
      <c r="AF155" t="s">
        <v>8175</v>
      </c>
      <c r="AG155" t="s">
        <v>9506</v>
      </c>
      <c r="AH155" t="s">
        <v>9507</v>
      </c>
      <c r="AI155" t="s">
        <v>8002</v>
      </c>
      <c r="AJ155" t="s">
        <v>9508</v>
      </c>
      <c r="AK155" t="s">
        <v>9509</v>
      </c>
      <c r="AL155" t="s">
        <v>8005</v>
      </c>
      <c r="AM155" t="s">
        <v>8006</v>
      </c>
      <c r="AN155" t="s">
        <v>7998</v>
      </c>
      <c r="AO155" t="s">
        <v>8074</v>
      </c>
      <c r="AQ155" t="s">
        <v>9510</v>
      </c>
      <c r="AR155" t="s">
        <v>2627</v>
      </c>
      <c r="AS155" t="s">
        <v>9469</v>
      </c>
      <c r="AT155" t="s">
        <v>1462</v>
      </c>
      <c r="AU155" t="s">
        <v>9498</v>
      </c>
      <c r="AV155" t="s">
        <v>9499</v>
      </c>
      <c r="AW155" t="s">
        <v>9500</v>
      </c>
      <c r="AX155" t="s">
        <v>9501</v>
      </c>
      <c r="AY155" t="s">
        <v>7987</v>
      </c>
      <c r="AZ155" t="s">
        <v>61</v>
      </c>
      <c r="BA155" t="s">
        <v>396</v>
      </c>
      <c r="BC155" t="s">
        <v>7988</v>
      </c>
      <c r="BD155" t="s">
        <v>8020</v>
      </c>
      <c r="BE155" t="s">
        <v>8020</v>
      </c>
      <c r="BF155" t="s">
        <v>8009</v>
      </c>
      <c r="BG155" t="s">
        <v>8010</v>
      </c>
      <c r="BH155" t="s">
        <v>8032</v>
      </c>
      <c r="BI155" t="s">
        <v>8001</v>
      </c>
      <c r="BJ155" t="s">
        <v>8001</v>
      </c>
      <c r="BK155" t="s">
        <v>9502</v>
      </c>
      <c r="BL155" t="s">
        <v>9503</v>
      </c>
      <c r="BN155" t="s">
        <v>9478</v>
      </c>
      <c r="BO155" t="s">
        <v>9478</v>
      </c>
      <c r="BP155" t="s">
        <v>53</v>
      </c>
      <c r="BQ155" t="s">
        <v>8044</v>
      </c>
      <c r="BR155" t="s">
        <v>1462</v>
      </c>
      <c r="BV155" t="s">
        <v>9504</v>
      </c>
      <c r="BW155" t="s">
        <v>9505</v>
      </c>
      <c r="BX155" t="s">
        <v>9478</v>
      </c>
      <c r="BY155" t="s">
        <v>7998</v>
      </c>
      <c r="BZ155" t="s">
        <v>8175</v>
      </c>
      <c r="CA155" t="s">
        <v>9506</v>
      </c>
      <c r="CB155" t="s">
        <v>9507</v>
      </c>
      <c r="CP155" t="s">
        <v>7994</v>
      </c>
      <c r="CQ155" t="s">
        <v>9511</v>
      </c>
      <c r="CR155" t="s">
        <v>8001</v>
      </c>
      <c r="CS155" t="s">
        <v>9490</v>
      </c>
      <c r="CT155" t="s">
        <v>8013</v>
      </c>
      <c r="CU155" t="s">
        <v>1462</v>
      </c>
      <c r="DF155" t="s">
        <v>8014</v>
      </c>
      <c r="DG155" t="s">
        <v>9512</v>
      </c>
      <c r="DH155" t="str">
        <f>IF(AND(ISERROR(FIND("内蒙古",DG155)),ISERROR(FIND("新疆",DG155))),IF(ISERROR(FIND("省",DG155)),LEFT(DG155,FIND("市",DG155)-1), LEFT(DG155,FIND("省",DG155)-1)),IF(ISERROR(FIND("内蒙古",DG155)),"新疆","内蒙古"))</f>
        <v>云南</v>
      </c>
    </row>
    <row r="156" spans="1:112" customFormat="1">
      <c r="A156" t="str">
        <f t="shared" si="31"/>
        <v>1253718142025000122,2025-03-31</v>
      </c>
      <c r="B156" t="s">
        <v>2653</v>
      </c>
      <c r="C156" t="s">
        <v>9452</v>
      </c>
      <c r="D156" t="s">
        <v>1462</v>
      </c>
      <c r="E156" t="s">
        <v>9513</v>
      </c>
      <c r="F156" t="s">
        <v>9514</v>
      </c>
      <c r="G156" t="s">
        <v>9515</v>
      </c>
      <c r="H156" t="s">
        <v>9516</v>
      </c>
      <c r="I156" t="s">
        <v>7987</v>
      </c>
      <c r="J156" t="s">
        <v>2207</v>
      </c>
      <c r="K156" t="s">
        <v>234</v>
      </c>
      <c r="L156" t="s">
        <v>7988</v>
      </c>
      <c r="M156" t="s">
        <v>9517</v>
      </c>
      <c r="N156" t="s">
        <v>9517</v>
      </c>
      <c r="O156" t="s">
        <v>9518</v>
      </c>
      <c r="P156" t="s">
        <v>9518</v>
      </c>
      <c r="Q156" t="s">
        <v>8040</v>
      </c>
      <c r="R156" t="s">
        <v>8927</v>
      </c>
      <c r="S156" t="s">
        <v>9519</v>
      </c>
      <c r="T156" t="s">
        <v>7994</v>
      </c>
      <c r="U156" t="s">
        <v>9520</v>
      </c>
      <c r="V156" t="s">
        <v>9520</v>
      </c>
      <c r="W156" t="s">
        <v>53</v>
      </c>
      <c r="X156" t="s">
        <v>8001</v>
      </c>
      <c r="Y156" t="s">
        <v>8568</v>
      </c>
      <c r="Z156" t="s">
        <v>8067</v>
      </c>
      <c r="AA156" t="s">
        <v>8047</v>
      </c>
      <c r="AB156" t="s">
        <v>9521</v>
      </c>
      <c r="AC156" t="s">
        <v>9522</v>
      </c>
      <c r="AD156" t="s">
        <v>9520</v>
      </c>
      <c r="AE156" t="s">
        <v>7998</v>
      </c>
      <c r="AF156" t="s">
        <v>8689</v>
      </c>
      <c r="AG156" t="s">
        <v>9523</v>
      </c>
      <c r="AH156" t="s">
        <v>8071</v>
      </c>
      <c r="AI156" t="s">
        <v>8002</v>
      </c>
      <c r="AJ156" t="s">
        <v>9524</v>
      </c>
      <c r="AK156" t="s">
        <v>9525</v>
      </c>
      <c r="AL156" t="s">
        <v>8005</v>
      </c>
      <c r="AM156" t="s">
        <v>8006</v>
      </c>
      <c r="AN156" t="s">
        <v>7998</v>
      </c>
      <c r="AO156" t="s">
        <v>8007</v>
      </c>
      <c r="AQ156" t="s">
        <v>9526</v>
      </c>
      <c r="AR156" t="s">
        <v>2653</v>
      </c>
      <c r="AS156" t="s">
        <v>9452</v>
      </c>
      <c r="AT156" t="s">
        <v>1462</v>
      </c>
      <c r="AU156" t="s">
        <v>9513</v>
      </c>
      <c r="AV156" t="s">
        <v>9514</v>
      </c>
      <c r="AW156" t="s">
        <v>9515</v>
      </c>
      <c r="AX156" t="s">
        <v>9516</v>
      </c>
      <c r="AY156" t="s">
        <v>7987</v>
      </c>
      <c r="AZ156" t="s">
        <v>2207</v>
      </c>
      <c r="BA156" t="s">
        <v>234</v>
      </c>
      <c r="BC156" t="s">
        <v>7988</v>
      </c>
      <c r="BD156" t="s">
        <v>9517</v>
      </c>
      <c r="BE156" t="s">
        <v>9517</v>
      </c>
      <c r="BF156" t="s">
        <v>8009</v>
      </c>
      <c r="BG156" t="s">
        <v>8010</v>
      </c>
      <c r="BH156" t="s">
        <v>8032</v>
      </c>
      <c r="BI156" t="s">
        <v>9518</v>
      </c>
      <c r="BJ156" t="s">
        <v>9518</v>
      </c>
      <c r="BK156" t="s">
        <v>8040</v>
      </c>
      <c r="BL156" t="s">
        <v>8927</v>
      </c>
      <c r="BM156" t="s">
        <v>9519</v>
      </c>
      <c r="BN156" t="s">
        <v>9520</v>
      </c>
      <c r="BO156" t="s">
        <v>9520</v>
      </c>
      <c r="BP156" t="s">
        <v>53</v>
      </c>
      <c r="BQ156" t="s">
        <v>8001</v>
      </c>
      <c r="BR156" t="s">
        <v>8568</v>
      </c>
      <c r="BS156" t="s">
        <v>8067</v>
      </c>
      <c r="BT156" t="s">
        <v>9527</v>
      </c>
      <c r="BU156" t="s">
        <v>8047</v>
      </c>
      <c r="BV156" t="s">
        <v>9521</v>
      </c>
      <c r="BW156" t="s">
        <v>9522</v>
      </c>
      <c r="BX156" t="s">
        <v>9520</v>
      </c>
      <c r="BY156" t="s">
        <v>7998</v>
      </c>
      <c r="BZ156" t="s">
        <v>8689</v>
      </c>
      <c r="CA156" t="s">
        <v>9523</v>
      </c>
      <c r="CB156" t="s">
        <v>8071</v>
      </c>
      <c r="CP156" t="s">
        <v>7994</v>
      </c>
      <c r="CQ156" t="s">
        <v>9528</v>
      </c>
      <c r="CR156" t="s">
        <v>9529</v>
      </c>
      <c r="CS156" t="s">
        <v>9530</v>
      </c>
      <c r="CT156" t="s">
        <v>8013</v>
      </c>
      <c r="CU156" t="s">
        <v>1462</v>
      </c>
      <c r="DF156" t="s">
        <v>8014</v>
      </c>
      <c r="DG156" t="s">
        <v>9531</v>
      </c>
      <c r="DH156" t="str">
        <f t="shared" ref="DH156:DH162" si="32">IF(AND(ISERROR(FIND("内蒙古",DG156)),ISERROR(FIND("新疆",DG156))),IF(ISERROR(FIND("省",DG156)),LEFT(DG156,FIND("市",DG156)-1), LEFT(DG156,FIND("省",DG156)-1)),IF(ISERROR(FIND("内蒙古",DG156)),"新疆","内蒙古"))</f>
        <v>山东</v>
      </c>
    </row>
    <row r="157" spans="1:112" customFormat="1">
      <c r="A157" t="str">
        <f t="shared" si="31"/>
        <v>1345248002025000263,2025-03-31</v>
      </c>
      <c r="B157" t="s">
        <v>2655</v>
      </c>
      <c r="C157" t="s">
        <v>9452</v>
      </c>
      <c r="D157" t="s">
        <v>1462</v>
      </c>
      <c r="E157" t="s">
        <v>9532</v>
      </c>
      <c r="F157" t="s">
        <v>9533</v>
      </c>
      <c r="G157" t="s">
        <v>9534</v>
      </c>
      <c r="H157" t="s">
        <v>9535</v>
      </c>
      <c r="I157" t="s">
        <v>7987</v>
      </c>
      <c r="J157" t="s">
        <v>61</v>
      </c>
      <c r="K157" t="s">
        <v>153</v>
      </c>
      <c r="L157" t="s">
        <v>7988</v>
      </c>
      <c r="M157" t="s">
        <v>9246</v>
      </c>
      <c r="N157" t="s">
        <v>1462</v>
      </c>
      <c r="O157" t="s">
        <v>1462</v>
      </c>
      <c r="P157" t="s">
        <v>9536</v>
      </c>
      <c r="Q157" t="s">
        <v>1462</v>
      </c>
      <c r="R157" t="s">
        <v>9537</v>
      </c>
      <c r="S157" t="s">
        <v>9538</v>
      </c>
      <c r="T157" t="s">
        <v>7994</v>
      </c>
      <c r="U157" t="s">
        <v>9059</v>
      </c>
      <c r="V157" t="s">
        <v>9059</v>
      </c>
      <c r="W157" t="s">
        <v>53</v>
      </c>
      <c r="X157" t="s">
        <v>1462</v>
      </c>
      <c r="Y157" t="s">
        <v>1462</v>
      </c>
      <c r="AB157" t="s">
        <v>9539</v>
      </c>
      <c r="AC157" t="s">
        <v>9540</v>
      </c>
      <c r="AD157" t="s">
        <v>9059</v>
      </c>
      <c r="AE157" t="s">
        <v>7998</v>
      </c>
      <c r="AF157" t="s">
        <v>8175</v>
      </c>
      <c r="AG157" t="s">
        <v>9541</v>
      </c>
      <c r="AH157" t="s">
        <v>8001</v>
      </c>
      <c r="AI157" t="s">
        <v>8002</v>
      </c>
      <c r="AJ157" t="s">
        <v>9542</v>
      </c>
      <c r="AK157" t="s">
        <v>9543</v>
      </c>
      <c r="AL157" t="s">
        <v>8005</v>
      </c>
      <c r="AM157" t="s">
        <v>8006</v>
      </c>
      <c r="AN157" t="s">
        <v>7998</v>
      </c>
      <c r="AO157" t="s">
        <v>8029</v>
      </c>
      <c r="AQ157" t="s">
        <v>9143</v>
      </c>
      <c r="AR157" t="s">
        <v>2655</v>
      </c>
      <c r="AS157" t="s">
        <v>9452</v>
      </c>
      <c r="AT157" t="s">
        <v>1462</v>
      </c>
      <c r="AU157" t="s">
        <v>9532</v>
      </c>
      <c r="AV157" t="s">
        <v>9533</v>
      </c>
      <c r="AW157" t="s">
        <v>9534</v>
      </c>
      <c r="AX157" t="s">
        <v>9535</v>
      </c>
      <c r="AY157" t="s">
        <v>7987</v>
      </c>
      <c r="AZ157" t="s">
        <v>61</v>
      </c>
      <c r="BA157" t="s">
        <v>153</v>
      </c>
      <c r="BC157" t="s">
        <v>7988</v>
      </c>
      <c r="BD157" t="s">
        <v>9246</v>
      </c>
      <c r="BE157" t="s">
        <v>1462</v>
      </c>
      <c r="BF157" t="s">
        <v>8009</v>
      </c>
      <c r="BG157" t="s">
        <v>8010</v>
      </c>
      <c r="BH157" t="s">
        <v>8032</v>
      </c>
      <c r="BI157" t="s">
        <v>1462</v>
      </c>
      <c r="BJ157" t="s">
        <v>9536</v>
      </c>
      <c r="BK157" t="s">
        <v>1462</v>
      </c>
      <c r="BL157" t="s">
        <v>9537</v>
      </c>
      <c r="BM157" t="s">
        <v>9538</v>
      </c>
      <c r="BN157" t="s">
        <v>9059</v>
      </c>
      <c r="BO157" t="s">
        <v>9059</v>
      </c>
      <c r="BP157" t="s">
        <v>53</v>
      </c>
      <c r="BQ157" t="s">
        <v>1462</v>
      </c>
      <c r="BR157" t="s">
        <v>1462</v>
      </c>
      <c r="BV157" t="s">
        <v>9539</v>
      </c>
      <c r="BW157" t="s">
        <v>9540</v>
      </c>
      <c r="BX157" t="s">
        <v>9059</v>
      </c>
      <c r="BY157" t="s">
        <v>7998</v>
      </c>
      <c r="BZ157" t="s">
        <v>8175</v>
      </c>
      <c r="CA157" t="s">
        <v>9541</v>
      </c>
      <c r="CB157" t="s">
        <v>8001</v>
      </c>
      <c r="CP157" t="s">
        <v>7994</v>
      </c>
      <c r="CQ157" t="s">
        <v>9143</v>
      </c>
      <c r="CR157" t="s">
        <v>9144</v>
      </c>
      <c r="CS157" t="s">
        <v>9530</v>
      </c>
      <c r="CT157" t="s">
        <v>8013</v>
      </c>
      <c r="CU157" t="s">
        <v>1462</v>
      </c>
      <c r="DF157" t="s">
        <v>8014</v>
      </c>
      <c r="DG157" t="s">
        <v>9145</v>
      </c>
      <c r="DH157" t="str">
        <f t="shared" si="32"/>
        <v>贵州</v>
      </c>
    </row>
    <row r="158" spans="1:112" customFormat="1">
      <c r="A158" t="str">
        <f t="shared" si="31"/>
        <v>1233505092025000052,2025-03-31</v>
      </c>
      <c r="B158" s="170" t="s">
        <v>2674</v>
      </c>
      <c r="C158" s="170" t="s">
        <v>9452</v>
      </c>
      <c r="D158" s="170" t="s">
        <v>1462</v>
      </c>
      <c r="E158" s="170" t="s">
        <v>9544</v>
      </c>
      <c r="F158" s="170" t="s">
        <v>9545</v>
      </c>
      <c r="G158" s="170" t="s">
        <v>9546</v>
      </c>
      <c r="H158" s="170" t="s">
        <v>9547</v>
      </c>
      <c r="I158" s="170" t="s">
        <v>7987</v>
      </c>
      <c r="J158" s="170" t="s">
        <v>2207</v>
      </c>
      <c r="K158" s="170" t="s">
        <v>234</v>
      </c>
      <c r="L158" s="170" t="s">
        <v>7988</v>
      </c>
      <c r="M158" s="170" t="s">
        <v>9006</v>
      </c>
      <c r="N158" s="170" t="s">
        <v>9006</v>
      </c>
      <c r="O158" s="170" t="s">
        <v>8001</v>
      </c>
      <c r="P158" s="170" t="s">
        <v>9548</v>
      </c>
      <c r="Q158" s="170" t="s">
        <v>8001</v>
      </c>
      <c r="R158" s="170" t="s">
        <v>9549</v>
      </c>
      <c r="S158" s="170" t="s">
        <v>9550</v>
      </c>
      <c r="T158" s="170" t="s">
        <v>7994</v>
      </c>
      <c r="U158" s="170" t="s">
        <v>9487</v>
      </c>
      <c r="V158" s="170" t="s">
        <v>9487</v>
      </c>
      <c r="W158" s="170" t="s">
        <v>53</v>
      </c>
      <c r="X158" s="170" t="s">
        <v>8001</v>
      </c>
      <c r="Y158" s="170" t="s">
        <v>1462</v>
      </c>
      <c r="Z158" s="170"/>
      <c r="AA158" s="170"/>
      <c r="AB158" s="170" t="s">
        <v>9551</v>
      </c>
      <c r="AC158" s="170" t="s">
        <v>9552</v>
      </c>
      <c r="AD158" s="170" t="s">
        <v>9487</v>
      </c>
      <c r="AE158" s="170" t="s">
        <v>7998</v>
      </c>
      <c r="AF158" s="170" t="s">
        <v>9553</v>
      </c>
      <c r="AG158" s="170" t="s">
        <v>9554</v>
      </c>
      <c r="AH158" s="170" t="s">
        <v>8071</v>
      </c>
      <c r="AI158" s="170" t="s">
        <v>9555</v>
      </c>
      <c r="AJ158" s="170" t="s">
        <v>8233</v>
      </c>
      <c r="AK158" s="170" t="s">
        <v>9556</v>
      </c>
      <c r="AL158" s="170" t="s">
        <v>8005</v>
      </c>
      <c r="AM158" s="170" t="s">
        <v>8006</v>
      </c>
      <c r="AN158" s="170" t="s">
        <v>7998</v>
      </c>
      <c r="AO158" s="170" t="s">
        <v>8007</v>
      </c>
      <c r="AP158" s="170"/>
      <c r="AQ158" s="170" t="s">
        <v>9557</v>
      </c>
      <c r="AR158" s="170" t="s">
        <v>2674</v>
      </c>
      <c r="AS158" s="170" t="s">
        <v>9452</v>
      </c>
      <c r="AT158" s="170" t="s">
        <v>1462</v>
      </c>
      <c r="AU158" s="170" t="s">
        <v>9544</v>
      </c>
      <c r="AV158" s="170" t="s">
        <v>9545</v>
      </c>
      <c r="AW158" s="170" t="s">
        <v>9546</v>
      </c>
      <c r="AX158" s="170" t="s">
        <v>9547</v>
      </c>
      <c r="AY158" s="170" t="s">
        <v>7987</v>
      </c>
      <c r="AZ158" s="170" t="s">
        <v>2207</v>
      </c>
      <c r="BA158" s="170" t="s">
        <v>234</v>
      </c>
      <c r="BB158" s="170"/>
      <c r="BC158" s="170" t="s">
        <v>7988</v>
      </c>
      <c r="BD158" s="170" t="s">
        <v>9006</v>
      </c>
      <c r="BE158" s="170" t="s">
        <v>9006</v>
      </c>
      <c r="BF158" s="170" t="s">
        <v>8009</v>
      </c>
      <c r="BG158" s="170" t="s">
        <v>8010</v>
      </c>
      <c r="BH158" s="170" t="s">
        <v>8032</v>
      </c>
      <c r="BI158" s="170" t="s">
        <v>8001</v>
      </c>
      <c r="BJ158" s="170" t="s">
        <v>9548</v>
      </c>
      <c r="BK158" s="170" t="s">
        <v>8001</v>
      </c>
      <c r="BL158" s="170" t="s">
        <v>9549</v>
      </c>
      <c r="BM158" s="170" t="s">
        <v>9550</v>
      </c>
      <c r="BN158" s="170" t="s">
        <v>9487</v>
      </c>
      <c r="BO158" s="170" t="s">
        <v>9487</v>
      </c>
      <c r="BP158" s="170" t="s">
        <v>53</v>
      </c>
      <c r="BQ158" s="170" t="s">
        <v>8001</v>
      </c>
      <c r="BR158" s="170" t="s">
        <v>1462</v>
      </c>
      <c r="BS158" s="170"/>
      <c r="BT158" s="170"/>
      <c r="BU158" s="170"/>
      <c r="BV158" s="170" t="s">
        <v>9551</v>
      </c>
      <c r="BW158" s="170" t="s">
        <v>9552</v>
      </c>
      <c r="BX158" s="170" t="s">
        <v>9487</v>
      </c>
      <c r="BY158" s="170" t="s">
        <v>7998</v>
      </c>
      <c r="BZ158" s="170" t="s">
        <v>9553</v>
      </c>
      <c r="CA158" s="170" t="s">
        <v>9554</v>
      </c>
      <c r="CB158" s="170" t="s">
        <v>8071</v>
      </c>
      <c r="CC158" s="170"/>
      <c r="CD158" s="170"/>
      <c r="CE158" s="170"/>
      <c r="CF158" s="170"/>
      <c r="CG158" s="170"/>
      <c r="CH158" s="170"/>
      <c r="CI158" s="170"/>
      <c r="CJ158" s="170"/>
      <c r="CK158" s="170"/>
      <c r="CL158" s="170"/>
      <c r="CM158" s="170"/>
      <c r="CN158" s="170"/>
      <c r="CO158" s="170"/>
      <c r="CP158" s="170" t="s">
        <v>7994</v>
      </c>
      <c r="CQ158" s="170" t="s">
        <v>9558</v>
      </c>
      <c r="CR158" s="170" t="s">
        <v>9559</v>
      </c>
      <c r="CS158" s="170" t="s">
        <v>9351</v>
      </c>
      <c r="CT158" s="170" t="s">
        <v>8013</v>
      </c>
      <c r="CU158" s="170" t="s">
        <v>1462</v>
      </c>
      <c r="CV158" s="170"/>
      <c r="CW158" s="170"/>
      <c r="CX158" s="170"/>
      <c r="CY158" s="170"/>
      <c r="CZ158" s="170"/>
      <c r="DA158" s="170"/>
      <c r="DB158" s="170"/>
      <c r="DC158" s="170"/>
      <c r="DD158" s="170"/>
      <c r="DE158" s="170"/>
      <c r="DF158" s="170" t="s">
        <v>8014</v>
      </c>
      <c r="DG158" s="170" t="s">
        <v>9560</v>
      </c>
      <c r="DH158" t="str">
        <f t="shared" si="32"/>
        <v>福建</v>
      </c>
    </row>
    <row r="159" spans="1:112" customFormat="1">
      <c r="A159" t="str">
        <f t="shared" si="31"/>
        <v>1294425602025000166,2025-04-01</v>
      </c>
      <c r="B159" s="224" t="s">
        <v>2676</v>
      </c>
      <c r="C159" s="224" t="s">
        <v>9530</v>
      </c>
      <c r="D159" s="224" t="s">
        <v>1462</v>
      </c>
      <c r="E159" s="224" t="s">
        <v>9561</v>
      </c>
      <c r="F159" s="224" t="s">
        <v>9562</v>
      </c>
      <c r="G159" s="224" t="s">
        <v>9563</v>
      </c>
      <c r="H159" s="224" t="s">
        <v>9564</v>
      </c>
      <c r="I159" s="224" t="s">
        <v>7987</v>
      </c>
      <c r="J159" s="224" t="s">
        <v>178</v>
      </c>
      <c r="K159" s="224" t="s">
        <v>180</v>
      </c>
      <c r="L159" s="224" t="s">
        <v>7988</v>
      </c>
      <c r="M159" s="224" t="s">
        <v>9565</v>
      </c>
      <c r="N159" s="224" t="s">
        <v>9566</v>
      </c>
      <c r="O159" s="224" t="s">
        <v>9567</v>
      </c>
      <c r="P159" s="224" t="s">
        <v>1462</v>
      </c>
      <c r="Q159" s="224" t="s">
        <v>1462</v>
      </c>
      <c r="R159" s="224" t="s">
        <v>1150</v>
      </c>
      <c r="S159" s="224" t="s">
        <v>9568</v>
      </c>
      <c r="T159" s="224" t="s">
        <v>7994</v>
      </c>
      <c r="U159" s="224" t="s">
        <v>9490</v>
      </c>
      <c r="V159" s="224" t="s">
        <v>9490</v>
      </c>
      <c r="W159" s="224" t="s">
        <v>53</v>
      </c>
      <c r="X159" s="224" t="s">
        <v>1462</v>
      </c>
      <c r="Y159" s="224" t="s">
        <v>9569</v>
      </c>
      <c r="Z159" s="224" t="s">
        <v>8067</v>
      </c>
      <c r="AA159" s="224" t="s">
        <v>8047</v>
      </c>
      <c r="AB159" s="224" t="s">
        <v>9570</v>
      </c>
      <c r="AC159" s="224" t="s">
        <v>8068</v>
      </c>
      <c r="AD159" s="224" t="s">
        <v>9490</v>
      </c>
      <c r="AE159" s="224" t="s">
        <v>7998</v>
      </c>
      <c r="AF159" s="224" t="s">
        <v>1462</v>
      </c>
      <c r="AG159" s="224" t="s">
        <v>9571</v>
      </c>
      <c r="AH159" s="224" t="s">
        <v>1462</v>
      </c>
      <c r="AI159" s="224" t="s">
        <v>8002</v>
      </c>
      <c r="AJ159" s="224" t="s">
        <v>9051</v>
      </c>
      <c r="AK159" s="224" t="s">
        <v>9572</v>
      </c>
      <c r="AL159" s="224" t="s">
        <v>8005</v>
      </c>
      <c r="AM159" s="224" t="s">
        <v>8006</v>
      </c>
      <c r="AN159" s="224" t="s">
        <v>7998</v>
      </c>
      <c r="AO159" s="224" t="s">
        <v>8054</v>
      </c>
      <c r="AP159" s="224"/>
      <c r="AQ159" s="224" t="s">
        <v>9573</v>
      </c>
      <c r="AR159" s="224" t="s">
        <v>2676</v>
      </c>
      <c r="AS159" s="224" t="s">
        <v>9530</v>
      </c>
      <c r="AT159" s="224" t="s">
        <v>1462</v>
      </c>
      <c r="AU159" s="224" t="s">
        <v>9561</v>
      </c>
      <c r="AV159" s="224" t="s">
        <v>9562</v>
      </c>
      <c r="AW159" s="224" t="s">
        <v>9563</v>
      </c>
      <c r="AX159" s="224" t="s">
        <v>9564</v>
      </c>
      <c r="AY159" s="224" t="s">
        <v>7987</v>
      </c>
      <c r="AZ159" s="224" t="s">
        <v>178</v>
      </c>
      <c r="BA159" s="224" t="s">
        <v>180</v>
      </c>
      <c r="BB159" s="224"/>
      <c r="BC159" s="224" t="s">
        <v>7988</v>
      </c>
      <c r="BD159" s="224" t="s">
        <v>9565</v>
      </c>
      <c r="BE159" s="224" t="s">
        <v>9566</v>
      </c>
      <c r="BF159" s="224" t="s">
        <v>8009</v>
      </c>
      <c r="BG159" s="224" t="s">
        <v>8010</v>
      </c>
      <c r="BH159" s="224" t="s">
        <v>8076</v>
      </c>
      <c r="BI159" s="224" t="s">
        <v>9567</v>
      </c>
      <c r="BJ159" s="224" t="s">
        <v>1462</v>
      </c>
      <c r="BK159" s="224" t="s">
        <v>1462</v>
      </c>
      <c r="BL159" s="224" t="s">
        <v>1150</v>
      </c>
      <c r="BM159" s="224" t="s">
        <v>9568</v>
      </c>
      <c r="BN159" s="224" t="s">
        <v>9490</v>
      </c>
      <c r="BO159" s="224" t="s">
        <v>9490</v>
      </c>
      <c r="BP159" s="224" t="s">
        <v>53</v>
      </c>
      <c r="BQ159" s="224" t="s">
        <v>1462</v>
      </c>
      <c r="BR159" s="224" t="s">
        <v>9569</v>
      </c>
      <c r="BS159" s="224" t="s">
        <v>8067</v>
      </c>
      <c r="BT159" s="224"/>
      <c r="BU159" s="224" t="s">
        <v>8047</v>
      </c>
      <c r="BV159" s="224" t="s">
        <v>9570</v>
      </c>
      <c r="BW159" s="224" t="s">
        <v>8068</v>
      </c>
      <c r="BX159" s="224" t="s">
        <v>9490</v>
      </c>
      <c r="BY159" s="224" t="s">
        <v>7998</v>
      </c>
      <c r="BZ159" s="224" t="s">
        <v>1462</v>
      </c>
      <c r="CA159" s="224" t="s">
        <v>9571</v>
      </c>
      <c r="CB159" s="224" t="s">
        <v>1462</v>
      </c>
      <c r="CC159" s="224"/>
      <c r="CD159" s="224"/>
      <c r="CE159" s="224"/>
      <c r="CF159" s="224"/>
      <c r="CG159" s="224"/>
      <c r="CH159" s="224"/>
      <c r="CI159" s="224"/>
      <c r="CJ159" s="224"/>
      <c r="CK159" s="224"/>
      <c r="CL159" s="224"/>
      <c r="CM159" s="224"/>
      <c r="CN159" s="224"/>
      <c r="CO159" s="224"/>
      <c r="CP159" s="224" t="s">
        <v>7994</v>
      </c>
      <c r="CQ159" s="224" t="s">
        <v>8834</v>
      </c>
      <c r="CR159" s="224" t="s">
        <v>8835</v>
      </c>
      <c r="CS159" s="224" t="s">
        <v>9351</v>
      </c>
      <c r="CT159" s="224" t="s">
        <v>8013</v>
      </c>
      <c r="CU159" s="224" t="s">
        <v>1462</v>
      </c>
      <c r="CV159" s="224"/>
      <c r="CW159" s="224"/>
      <c r="CX159" s="224"/>
      <c r="CY159" s="224"/>
      <c r="CZ159" s="224"/>
      <c r="DA159" s="224"/>
      <c r="DB159" s="224"/>
      <c r="DC159" s="224"/>
      <c r="DD159" s="224"/>
      <c r="DE159" s="224"/>
      <c r="DF159" s="224" t="s">
        <v>8014</v>
      </c>
      <c r="DG159" s="224" t="s">
        <v>9574</v>
      </c>
      <c r="DH159" t="str">
        <f t="shared" si="32"/>
        <v>广东</v>
      </c>
    </row>
    <row r="160" spans="1:112" customFormat="1">
      <c r="A160" t="str">
        <f t="shared" si="31"/>
        <v>1141401022024000235,2024-05-21</v>
      </c>
      <c r="B160" t="s">
        <v>2698</v>
      </c>
      <c r="C160" t="s">
        <v>8579</v>
      </c>
      <c r="D160" t="s">
        <v>1462</v>
      </c>
      <c r="E160" t="s">
        <v>9575</v>
      </c>
      <c r="F160" t="s">
        <v>1462</v>
      </c>
      <c r="G160" t="s">
        <v>9576</v>
      </c>
      <c r="H160" t="s">
        <v>9577</v>
      </c>
      <c r="I160" t="s">
        <v>7987</v>
      </c>
      <c r="J160" t="s">
        <v>355</v>
      </c>
      <c r="K160" t="s">
        <v>1667</v>
      </c>
      <c r="L160" t="s">
        <v>7988</v>
      </c>
      <c r="M160" t="s">
        <v>9578</v>
      </c>
      <c r="N160" t="s">
        <v>1462</v>
      </c>
      <c r="O160" t="s">
        <v>1462</v>
      </c>
      <c r="P160" t="s">
        <v>9579</v>
      </c>
      <c r="Q160" t="s">
        <v>1462</v>
      </c>
      <c r="R160" t="s">
        <v>9580</v>
      </c>
      <c r="T160" t="s">
        <v>7994</v>
      </c>
      <c r="U160" t="s">
        <v>8311</v>
      </c>
      <c r="V160" t="s">
        <v>8311</v>
      </c>
      <c r="W160" t="s">
        <v>53</v>
      </c>
      <c r="X160" t="s">
        <v>8001</v>
      </c>
      <c r="Y160" t="s">
        <v>1462</v>
      </c>
      <c r="AB160" t="s">
        <v>9581</v>
      </c>
      <c r="AC160" t="s">
        <v>1462</v>
      </c>
      <c r="AD160" t="s">
        <v>8311</v>
      </c>
      <c r="AE160" t="s">
        <v>7998</v>
      </c>
      <c r="AF160" t="s">
        <v>9582</v>
      </c>
      <c r="AG160" t="s">
        <v>9583</v>
      </c>
      <c r="AH160" t="s">
        <v>1462</v>
      </c>
      <c r="AI160" t="s">
        <v>8026</v>
      </c>
      <c r="AJ160" t="s">
        <v>9584</v>
      </c>
      <c r="AK160" t="s">
        <v>9585</v>
      </c>
      <c r="AL160" t="s">
        <v>8005</v>
      </c>
      <c r="AM160" t="s">
        <v>8006</v>
      </c>
      <c r="AN160" t="s">
        <v>7998</v>
      </c>
      <c r="AQ160" t="s">
        <v>9586</v>
      </c>
      <c r="AR160" t="s">
        <v>2698</v>
      </c>
      <c r="AS160" t="s">
        <v>8579</v>
      </c>
      <c r="AT160" t="s">
        <v>1462</v>
      </c>
      <c r="AU160" t="s">
        <v>9575</v>
      </c>
      <c r="AV160" t="s">
        <v>1462</v>
      </c>
      <c r="AW160" t="s">
        <v>9576</v>
      </c>
      <c r="AX160" t="s">
        <v>9577</v>
      </c>
      <c r="AY160" t="s">
        <v>7987</v>
      </c>
      <c r="AZ160" t="s">
        <v>355</v>
      </c>
      <c r="BA160" t="s">
        <v>1667</v>
      </c>
      <c r="BC160" t="s">
        <v>7988</v>
      </c>
      <c r="BD160" t="s">
        <v>9578</v>
      </c>
      <c r="BE160" t="s">
        <v>1462</v>
      </c>
      <c r="BF160" t="s">
        <v>8009</v>
      </c>
      <c r="BG160" t="s">
        <v>8010</v>
      </c>
      <c r="BH160" t="s">
        <v>8032</v>
      </c>
      <c r="BI160" t="s">
        <v>1462</v>
      </c>
      <c r="BJ160" t="s">
        <v>9579</v>
      </c>
      <c r="BK160" t="s">
        <v>1462</v>
      </c>
      <c r="BL160" t="s">
        <v>9580</v>
      </c>
      <c r="BN160" t="s">
        <v>8311</v>
      </c>
      <c r="BO160" t="s">
        <v>8311</v>
      </c>
      <c r="BP160" t="s">
        <v>53</v>
      </c>
      <c r="BQ160" t="s">
        <v>8001</v>
      </c>
      <c r="BR160" t="s">
        <v>1462</v>
      </c>
      <c r="BV160" t="s">
        <v>9581</v>
      </c>
      <c r="BW160" t="s">
        <v>1462</v>
      </c>
      <c r="BX160" t="s">
        <v>8311</v>
      </c>
      <c r="BY160" t="s">
        <v>7998</v>
      </c>
      <c r="BZ160" t="s">
        <v>9582</v>
      </c>
      <c r="CA160" t="s">
        <v>9583</v>
      </c>
      <c r="CB160" t="s">
        <v>1462</v>
      </c>
      <c r="CP160" t="s">
        <v>7994</v>
      </c>
      <c r="CQ160" t="s">
        <v>9587</v>
      </c>
      <c r="CR160" t="s">
        <v>9588</v>
      </c>
      <c r="CS160" t="s">
        <v>9589</v>
      </c>
      <c r="CT160" t="s">
        <v>8013</v>
      </c>
      <c r="CU160" t="s">
        <v>1462</v>
      </c>
      <c r="DF160" t="s">
        <v>8014</v>
      </c>
      <c r="DG160" t="s">
        <v>9590</v>
      </c>
      <c r="DH160" t="str">
        <f t="shared" si="32"/>
        <v>山西</v>
      </c>
    </row>
    <row r="161" spans="1:112 16237:16238" customFormat="1">
      <c r="A161" t="str">
        <f t="shared" si="31"/>
        <v>1264115002025000728,2025-04-08</v>
      </c>
      <c r="B161" t="s">
        <v>2705</v>
      </c>
      <c r="C161" t="s">
        <v>7993</v>
      </c>
      <c r="D161" t="s">
        <v>1462</v>
      </c>
      <c r="E161" t="s">
        <v>9591</v>
      </c>
      <c r="F161" t="s">
        <v>9592</v>
      </c>
      <c r="G161" t="s">
        <v>9593</v>
      </c>
      <c r="H161" t="s">
        <v>9594</v>
      </c>
      <c r="I161" t="s">
        <v>7987</v>
      </c>
      <c r="J161" t="s">
        <v>69</v>
      </c>
      <c r="K161" t="s">
        <v>206</v>
      </c>
      <c r="L161" t="s">
        <v>8019</v>
      </c>
      <c r="M161" t="s">
        <v>9595</v>
      </c>
      <c r="N161" t="s">
        <v>1462</v>
      </c>
      <c r="O161" t="s">
        <v>1462</v>
      </c>
      <c r="P161" t="s">
        <v>9596</v>
      </c>
      <c r="Q161" t="s">
        <v>1462</v>
      </c>
      <c r="T161" t="s">
        <v>7994</v>
      </c>
      <c r="U161" t="s">
        <v>9266</v>
      </c>
      <c r="V161" t="s">
        <v>9266</v>
      </c>
      <c r="W161" t="s">
        <v>53</v>
      </c>
      <c r="X161" t="s">
        <v>8001</v>
      </c>
      <c r="Y161" t="s">
        <v>1462</v>
      </c>
      <c r="AB161" t="s">
        <v>9597</v>
      </c>
      <c r="AC161" t="s">
        <v>8001</v>
      </c>
      <c r="AD161" t="s">
        <v>9266</v>
      </c>
      <c r="AE161" t="s">
        <v>7998</v>
      </c>
      <c r="AF161" t="s">
        <v>9591</v>
      </c>
      <c r="AG161" t="s">
        <v>9598</v>
      </c>
      <c r="AH161" t="s">
        <v>8001</v>
      </c>
      <c r="AI161" t="s">
        <v>8026</v>
      </c>
      <c r="AJ161" t="s">
        <v>9599</v>
      </c>
      <c r="AK161" t="s">
        <v>9600</v>
      </c>
      <c r="AL161" t="s">
        <v>8005</v>
      </c>
      <c r="AM161" t="s">
        <v>8006</v>
      </c>
      <c r="AN161" t="s">
        <v>7998</v>
      </c>
      <c r="AO161" t="s">
        <v>8007</v>
      </c>
      <c r="AQ161" t="s">
        <v>9601</v>
      </c>
      <c r="AR161" t="s">
        <v>2705</v>
      </c>
      <c r="AS161" t="s">
        <v>7993</v>
      </c>
      <c r="AT161" t="s">
        <v>1462</v>
      </c>
      <c r="AU161" t="s">
        <v>9591</v>
      </c>
      <c r="AV161" t="s">
        <v>9592</v>
      </c>
      <c r="AW161" t="s">
        <v>9593</v>
      </c>
      <c r="AX161" t="s">
        <v>9594</v>
      </c>
      <c r="AY161" t="s">
        <v>7987</v>
      </c>
      <c r="AZ161" t="s">
        <v>69</v>
      </c>
      <c r="BA161" t="s">
        <v>680</v>
      </c>
      <c r="BB161" t="s">
        <v>206</v>
      </c>
      <c r="BC161" t="s">
        <v>8019</v>
      </c>
      <c r="BD161" t="s">
        <v>9595</v>
      </c>
      <c r="BE161" t="s">
        <v>1462</v>
      </c>
      <c r="BF161" t="s">
        <v>8009</v>
      </c>
      <c r="BG161" t="s">
        <v>8010</v>
      </c>
      <c r="BH161" t="s">
        <v>8032</v>
      </c>
      <c r="BI161" t="s">
        <v>1462</v>
      </c>
      <c r="BJ161" t="s">
        <v>9596</v>
      </c>
      <c r="BK161" t="s">
        <v>1462</v>
      </c>
      <c r="BN161" t="s">
        <v>9266</v>
      </c>
      <c r="BO161" t="s">
        <v>9266</v>
      </c>
      <c r="BP161" t="s">
        <v>53</v>
      </c>
      <c r="BQ161" t="s">
        <v>8001</v>
      </c>
      <c r="BR161" t="s">
        <v>1462</v>
      </c>
      <c r="BV161" t="s">
        <v>9597</v>
      </c>
      <c r="BW161" t="s">
        <v>8001</v>
      </c>
      <c r="BX161" t="s">
        <v>9266</v>
      </c>
      <c r="BY161" t="s">
        <v>7998</v>
      </c>
      <c r="BZ161" t="s">
        <v>9591</v>
      </c>
      <c r="CA161" t="s">
        <v>9598</v>
      </c>
      <c r="CB161" t="s">
        <v>8001</v>
      </c>
      <c r="CP161" t="s">
        <v>7994</v>
      </c>
      <c r="CQ161" t="s">
        <v>9601</v>
      </c>
      <c r="CR161" t="s">
        <v>9602</v>
      </c>
      <c r="CS161" t="s">
        <v>9603</v>
      </c>
      <c r="CT161" t="s">
        <v>8013</v>
      </c>
      <c r="CU161" t="s">
        <v>9604</v>
      </c>
      <c r="DF161" t="s">
        <v>8014</v>
      </c>
      <c r="DG161" t="s">
        <v>9605</v>
      </c>
      <c r="DH161" t="str">
        <f t="shared" si="32"/>
        <v>河南</v>
      </c>
    </row>
    <row r="162" spans="1:112 16237:16238" customFormat="1">
      <c r="A162" t="str">
        <f t="shared" si="31"/>
        <v>113740457202100173,2021-07-23</v>
      </c>
      <c r="B162" t="s">
        <v>2707</v>
      </c>
      <c r="C162" t="s">
        <v>9606</v>
      </c>
      <c r="D162" t="s">
        <v>1462</v>
      </c>
      <c r="E162" t="s">
        <v>9607</v>
      </c>
      <c r="F162" t="s">
        <v>9608</v>
      </c>
      <c r="G162" t="s">
        <v>9609</v>
      </c>
      <c r="H162" t="s">
        <v>9610</v>
      </c>
      <c r="I162" t="s">
        <v>7987</v>
      </c>
      <c r="J162" t="s">
        <v>140</v>
      </c>
      <c r="K162" t="s">
        <v>9611</v>
      </c>
      <c r="L162" t="s">
        <v>7988</v>
      </c>
      <c r="M162" t="s">
        <v>9612</v>
      </c>
      <c r="N162" t="s">
        <v>1462</v>
      </c>
      <c r="O162" t="s">
        <v>1462</v>
      </c>
      <c r="P162" t="s">
        <v>9613</v>
      </c>
      <c r="Q162" t="s">
        <v>1462</v>
      </c>
      <c r="T162" t="s">
        <v>7994</v>
      </c>
      <c r="U162" t="s">
        <v>9614</v>
      </c>
      <c r="V162" t="s">
        <v>9614</v>
      </c>
      <c r="W162" t="s">
        <v>53</v>
      </c>
      <c r="X162" t="s">
        <v>1462</v>
      </c>
      <c r="Y162" t="s">
        <v>1462</v>
      </c>
      <c r="AB162" t="s">
        <v>9615</v>
      </c>
      <c r="AC162" t="s">
        <v>1462</v>
      </c>
      <c r="AD162" t="s">
        <v>9614</v>
      </c>
      <c r="AE162" t="s">
        <v>7998</v>
      </c>
      <c r="AF162" t="s">
        <v>9607</v>
      </c>
      <c r="AG162" t="s">
        <v>9616</v>
      </c>
      <c r="AH162" t="s">
        <v>1462</v>
      </c>
      <c r="AI162" t="s">
        <v>8026</v>
      </c>
      <c r="AJ162" t="s">
        <v>1462</v>
      </c>
      <c r="AK162" t="s">
        <v>9617</v>
      </c>
      <c r="AL162" t="s">
        <v>8005</v>
      </c>
      <c r="AM162" t="s">
        <v>8006</v>
      </c>
      <c r="AN162" t="s">
        <v>7998</v>
      </c>
      <c r="AO162" t="s">
        <v>8007</v>
      </c>
      <c r="AQ162" t="s">
        <v>9618</v>
      </c>
      <c r="AR162" t="s">
        <v>2707</v>
      </c>
      <c r="AS162" t="s">
        <v>9606</v>
      </c>
      <c r="AT162" t="s">
        <v>1462</v>
      </c>
      <c r="AU162" t="s">
        <v>9607</v>
      </c>
      <c r="AV162" t="s">
        <v>9608</v>
      </c>
      <c r="AW162" t="s">
        <v>9609</v>
      </c>
      <c r="AX162" t="s">
        <v>9610</v>
      </c>
      <c r="AY162" t="s">
        <v>7987</v>
      </c>
      <c r="AZ162" t="s">
        <v>140</v>
      </c>
      <c r="BA162" t="s">
        <v>9611</v>
      </c>
      <c r="BC162" t="s">
        <v>7988</v>
      </c>
      <c r="BD162" t="s">
        <v>9612</v>
      </c>
      <c r="BE162" t="s">
        <v>1462</v>
      </c>
      <c r="BF162" t="s">
        <v>8009</v>
      </c>
      <c r="BG162" t="s">
        <v>8010</v>
      </c>
      <c r="BH162" t="s">
        <v>8032</v>
      </c>
      <c r="BI162" t="s">
        <v>1462</v>
      </c>
      <c r="BJ162" t="s">
        <v>9613</v>
      </c>
      <c r="BK162" t="s">
        <v>1462</v>
      </c>
      <c r="BN162" t="s">
        <v>9614</v>
      </c>
      <c r="BO162" t="s">
        <v>9614</v>
      </c>
      <c r="BP162" t="s">
        <v>53</v>
      </c>
      <c r="BQ162" t="s">
        <v>1462</v>
      </c>
      <c r="BR162" t="s">
        <v>1462</v>
      </c>
      <c r="BV162" t="s">
        <v>9615</v>
      </c>
      <c r="BW162" t="s">
        <v>1462</v>
      </c>
      <c r="BX162" t="s">
        <v>9614</v>
      </c>
      <c r="BY162" t="s">
        <v>7998</v>
      </c>
      <c r="BZ162" t="s">
        <v>9607</v>
      </c>
      <c r="CA162" t="s">
        <v>9616</v>
      </c>
      <c r="CB162" t="s">
        <v>1462</v>
      </c>
      <c r="CP162" t="s">
        <v>7994</v>
      </c>
      <c r="CQ162" t="s">
        <v>9619</v>
      </c>
      <c r="CR162" t="s">
        <v>9620</v>
      </c>
      <c r="CS162" t="s">
        <v>9603</v>
      </c>
      <c r="CT162" t="s">
        <v>8013</v>
      </c>
      <c r="CU162" t="s">
        <v>1462</v>
      </c>
      <c r="DF162" t="s">
        <v>8014</v>
      </c>
      <c r="DG162" t="s">
        <v>9621</v>
      </c>
      <c r="DH162" t="str">
        <f t="shared" si="32"/>
        <v>河北</v>
      </c>
    </row>
    <row r="163" spans="1:112 16237:16238" customFormat="1">
      <c r="A163" t="str">
        <f>_xlfn.CONCAT(B163, ",", C163)</f>
        <v>1274209102023000387,2023-10-31</v>
      </c>
      <c r="B163" s="317" t="s">
        <v>2734</v>
      </c>
      <c r="C163" t="s">
        <v>9622</v>
      </c>
      <c r="D163" t="s">
        <v>1462</v>
      </c>
      <c r="E163" t="s">
        <v>1204</v>
      </c>
      <c r="F163" t="s">
        <v>8719</v>
      </c>
      <c r="G163" t="s">
        <v>8720</v>
      </c>
      <c r="H163" t="s">
        <v>8721</v>
      </c>
      <c r="I163" t="s">
        <v>7987</v>
      </c>
      <c r="J163" t="s">
        <v>69</v>
      </c>
      <c r="K163" t="s">
        <v>680</v>
      </c>
      <c r="L163" t="s">
        <v>7988</v>
      </c>
      <c r="M163" t="s">
        <v>8156</v>
      </c>
      <c r="N163" t="s">
        <v>8156</v>
      </c>
      <c r="O163" t="s">
        <v>8549</v>
      </c>
      <c r="P163" t="s">
        <v>9623</v>
      </c>
      <c r="Q163" t="s">
        <v>1462</v>
      </c>
      <c r="R163" t="s">
        <v>9624</v>
      </c>
      <c r="S163" t="s">
        <v>9625</v>
      </c>
      <c r="T163" t="s">
        <v>7994</v>
      </c>
      <c r="U163" t="s">
        <v>9626</v>
      </c>
      <c r="V163" t="s">
        <v>9627</v>
      </c>
      <c r="W163" t="s">
        <v>53</v>
      </c>
      <c r="X163" t="s">
        <v>8087</v>
      </c>
      <c r="Y163" t="s">
        <v>1462</v>
      </c>
      <c r="AB163" t="s">
        <v>9628</v>
      </c>
      <c r="AC163" t="s">
        <v>1462</v>
      </c>
      <c r="AD163" t="s">
        <v>9626</v>
      </c>
      <c r="AE163" t="s">
        <v>7998</v>
      </c>
      <c r="AF163" t="s">
        <v>8725</v>
      </c>
      <c r="AG163" t="s">
        <v>9629</v>
      </c>
      <c r="AH163" t="s">
        <v>1462</v>
      </c>
      <c r="AI163" t="s">
        <v>8002</v>
      </c>
      <c r="AJ163" t="s">
        <v>9630</v>
      </c>
      <c r="AK163" t="s">
        <v>9631</v>
      </c>
      <c r="AL163" t="s">
        <v>8005</v>
      </c>
      <c r="AM163" t="s">
        <v>8006</v>
      </c>
      <c r="AN163" t="s">
        <v>7998</v>
      </c>
      <c r="AO163" t="s">
        <v>8007</v>
      </c>
      <c r="AQ163" t="s">
        <v>8729</v>
      </c>
      <c r="AR163" t="s">
        <v>2734</v>
      </c>
      <c r="AS163" t="s">
        <v>9622</v>
      </c>
      <c r="AT163" t="s">
        <v>1462</v>
      </c>
      <c r="AU163" t="s">
        <v>1204</v>
      </c>
      <c r="AV163" t="s">
        <v>8719</v>
      </c>
      <c r="AW163" t="s">
        <v>8720</v>
      </c>
      <c r="AX163" t="s">
        <v>8721</v>
      </c>
      <c r="AY163" t="s">
        <v>7987</v>
      </c>
      <c r="AZ163" t="s">
        <v>69</v>
      </c>
      <c r="BA163" t="s">
        <v>680</v>
      </c>
      <c r="BC163" t="s">
        <v>7988</v>
      </c>
      <c r="BD163" t="s">
        <v>8156</v>
      </c>
      <c r="BE163" t="s">
        <v>8156</v>
      </c>
      <c r="BF163" t="s">
        <v>8009</v>
      </c>
      <c r="BG163" t="s">
        <v>8010</v>
      </c>
      <c r="BH163" t="s">
        <v>8032</v>
      </c>
      <c r="BI163" t="s">
        <v>8549</v>
      </c>
      <c r="BJ163" t="s">
        <v>9623</v>
      </c>
      <c r="BK163" t="s">
        <v>1462</v>
      </c>
      <c r="BL163" t="s">
        <v>9624</v>
      </c>
      <c r="BM163" t="s">
        <v>9625</v>
      </c>
      <c r="BN163" t="s">
        <v>9626</v>
      </c>
      <c r="BO163" t="s">
        <v>9627</v>
      </c>
      <c r="BP163" t="s">
        <v>53</v>
      </c>
      <c r="BQ163" t="s">
        <v>8087</v>
      </c>
      <c r="BR163" t="s">
        <v>1462</v>
      </c>
      <c r="BV163" t="s">
        <v>9628</v>
      </c>
      <c r="BW163" t="s">
        <v>1462</v>
      </c>
      <c r="BX163" t="s">
        <v>9626</v>
      </c>
      <c r="BY163" t="s">
        <v>7998</v>
      </c>
      <c r="BZ163" t="s">
        <v>8725</v>
      </c>
      <c r="CA163" t="s">
        <v>9629</v>
      </c>
      <c r="CB163" t="s">
        <v>1462</v>
      </c>
      <c r="CP163" t="s">
        <v>7994</v>
      </c>
      <c r="CQ163" t="s">
        <v>8730</v>
      </c>
      <c r="CR163" t="s">
        <v>8731</v>
      </c>
      <c r="CS163" t="s">
        <v>9632</v>
      </c>
      <c r="CT163" t="s">
        <v>8013</v>
      </c>
      <c r="CU163" t="s">
        <v>1462</v>
      </c>
      <c r="DF163" t="s">
        <v>8014</v>
      </c>
      <c r="DG163" t="s">
        <v>8732</v>
      </c>
      <c r="DH163" t="str">
        <f t="shared" ref="DH163" si="33">IF(AND(ISERROR(FIND("内蒙古",DG163)),ISERROR(FIND("新疆",DG163))),IF(ISERROR(FIND("省",DG163)),LEFT(DG163,FIND("市",DG163)-1), LEFT(DG163,FIND("省",DG163)-1)),IF(ISERROR(FIND("内蒙古",DG163)),"新疆","内蒙古"))</f>
        <v>湖北</v>
      </c>
    </row>
    <row r="164" spans="1:112 16237:16238" customFormat="1">
      <c r="A164" t="str">
        <f>_xlfn.CONCAT(B164, ",", C164)</f>
        <v>1141409052025000083,2025-04-10</v>
      </c>
      <c r="B164" t="s">
        <v>2746</v>
      </c>
      <c r="C164" t="s">
        <v>9589</v>
      </c>
      <c r="D164" t="s">
        <v>1462</v>
      </c>
      <c r="E164" t="s">
        <v>9633</v>
      </c>
      <c r="F164" t="s">
        <v>1462</v>
      </c>
      <c r="G164" t="s">
        <v>9634</v>
      </c>
      <c r="H164" t="s">
        <v>9635</v>
      </c>
      <c r="I164" t="s">
        <v>7987</v>
      </c>
      <c r="J164" t="s">
        <v>61</v>
      </c>
      <c r="K164" t="s">
        <v>63</v>
      </c>
      <c r="L164" t="s">
        <v>8019</v>
      </c>
      <c r="M164" t="s">
        <v>9636</v>
      </c>
      <c r="N164" t="s">
        <v>1462</v>
      </c>
      <c r="O164" t="s">
        <v>1462</v>
      </c>
      <c r="P164" t="s">
        <v>9637</v>
      </c>
      <c r="Q164" t="s">
        <v>9638</v>
      </c>
      <c r="T164" t="s">
        <v>7994</v>
      </c>
      <c r="U164" t="s">
        <v>9530</v>
      </c>
      <c r="V164" t="s">
        <v>9530</v>
      </c>
      <c r="W164" t="s">
        <v>53</v>
      </c>
      <c r="X164" t="s">
        <v>9639</v>
      </c>
      <c r="Y164" t="s">
        <v>1462</v>
      </c>
      <c r="AB164" t="s">
        <v>9640</v>
      </c>
      <c r="AC164" t="s">
        <v>1462</v>
      </c>
      <c r="AD164" t="s">
        <v>9530</v>
      </c>
      <c r="AE164" t="s">
        <v>7998</v>
      </c>
      <c r="AF164" t="s">
        <v>1462</v>
      </c>
      <c r="AG164" t="s">
        <v>9641</v>
      </c>
      <c r="AH164" t="s">
        <v>1462</v>
      </c>
      <c r="AI164" t="s">
        <v>8002</v>
      </c>
      <c r="AJ164" t="s">
        <v>1462</v>
      </c>
      <c r="AK164" t="s">
        <v>9642</v>
      </c>
      <c r="AL164" t="s">
        <v>8005</v>
      </c>
      <c r="AM164" t="s">
        <v>8006</v>
      </c>
      <c r="AN164" t="s">
        <v>7998</v>
      </c>
      <c r="AQ164" t="s">
        <v>9643</v>
      </c>
      <c r="AR164" t="s">
        <v>2746</v>
      </c>
      <c r="AS164" t="s">
        <v>9589</v>
      </c>
      <c r="AT164" t="s">
        <v>1462</v>
      </c>
      <c r="AU164" t="s">
        <v>9633</v>
      </c>
      <c r="AV164" t="s">
        <v>1462</v>
      </c>
      <c r="AW164" t="s">
        <v>9634</v>
      </c>
      <c r="AX164" t="s">
        <v>9635</v>
      </c>
      <c r="AY164" t="s">
        <v>7987</v>
      </c>
      <c r="AZ164" t="s">
        <v>61</v>
      </c>
      <c r="BA164" t="s">
        <v>683</v>
      </c>
      <c r="BB164" t="s">
        <v>63</v>
      </c>
      <c r="BC164" t="s">
        <v>8019</v>
      </c>
      <c r="BD164" t="s">
        <v>9636</v>
      </c>
      <c r="BE164" t="s">
        <v>1462</v>
      </c>
      <c r="BF164" t="s">
        <v>8009</v>
      </c>
      <c r="BG164" t="s">
        <v>8031</v>
      </c>
      <c r="BH164" t="s">
        <v>8032</v>
      </c>
      <c r="BI164" t="s">
        <v>1462</v>
      </c>
      <c r="BJ164" t="s">
        <v>9637</v>
      </c>
      <c r="BK164" t="s">
        <v>9638</v>
      </c>
      <c r="BN164" t="s">
        <v>9530</v>
      </c>
      <c r="BO164" t="s">
        <v>9530</v>
      </c>
      <c r="BP164" t="s">
        <v>53</v>
      </c>
      <c r="BQ164" t="s">
        <v>9639</v>
      </c>
      <c r="BR164" t="s">
        <v>1462</v>
      </c>
      <c r="BV164" t="s">
        <v>9640</v>
      </c>
      <c r="BW164" t="s">
        <v>1462</v>
      </c>
      <c r="BX164" t="s">
        <v>9530</v>
      </c>
      <c r="BY164" t="s">
        <v>7998</v>
      </c>
      <c r="BZ164" t="s">
        <v>1462</v>
      </c>
      <c r="CA164" t="s">
        <v>9641</v>
      </c>
      <c r="CB164" t="s">
        <v>1462</v>
      </c>
      <c r="CP164" t="s">
        <v>7994</v>
      </c>
      <c r="CQ164" t="s">
        <v>9644</v>
      </c>
      <c r="CR164" t="s">
        <v>9645</v>
      </c>
      <c r="CS164" t="s">
        <v>9646</v>
      </c>
      <c r="CT164" t="s">
        <v>8013</v>
      </c>
      <c r="CU164" t="s">
        <v>1462</v>
      </c>
      <c r="DF164" t="s">
        <v>8014</v>
      </c>
      <c r="DG164" t="s">
        <v>9647</v>
      </c>
      <c r="DH164" t="str">
        <f>IF(AND(ISERROR(FIND("内蒙古",DG164)),ISERROR(FIND("新疆",DG164))),IF(ISERROR(FIND("省",DG164)),LEFT(DG164,FIND("市",DG164)-1), LEFT(DG164,FIND("省",DG164)-1)),IF(ISERROR(FIND("内蒙古",DG164)),"新疆","内蒙古"))</f>
        <v>山西</v>
      </c>
      <c r="WZM164" t="s">
        <v>8014</v>
      </c>
      <c r="WZN164" t="s">
        <v>9647</v>
      </c>
    </row>
    <row r="165" spans="1:112 16237:16238" customFormat="1">
      <c r="A165" t="str">
        <f t="shared" si="31"/>
        <v>1182304002025001393,2025-04-17</v>
      </c>
      <c r="B165" t="s">
        <v>2748</v>
      </c>
      <c r="C165" t="s">
        <v>9648</v>
      </c>
      <c r="D165" t="s">
        <v>1462</v>
      </c>
      <c r="E165" t="s">
        <v>9649</v>
      </c>
      <c r="F165" t="s">
        <v>9650</v>
      </c>
      <c r="G165" t="s">
        <v>9651</v>
      </c>
      <c r="H165" t="s">
        <v>9652</v>
      </c>
      <c r="I165" t="s">
        <v>7987</v>
      </c>
      <c r="J165" t="s">
        <v>81</v>
      </c>
      <c r="K165" t="s">
        <v>82</v>
      </c>
      <c r="L165" t="s">
        <v>7988</v>
      </c>
      <c r="M165" t="s">
        <v>9653</v>
      </c>
      <c r="N165" t="s">
        <v>9653</v>
      </c>
      <c r="O165" t="s">
        <v>1462</v>
      </c>
      <c r="P165" t="s">
        <v>9654</v>
      </c>
      <c r="Q165" t="s">
        <v>1462</v>
      </c>
      <c r="T165" t="s">
        <v>7994</v>
      </c>
      <c r="U165" t="s">
        <v>9655</v>
      </c>
      <c r="V165" t="s">
        <v>9655</v>
      </c>
      <c r="W165" t="s">
        <v>53</v>
      </c>
      <c r="X165" t="s">
        <v>9656</v>
      </c>
      <c r="Y165" t="s">
        <v>9657</v>
      </c>
      <c r="Z165" t="s">
        <v>8067</v>
      </c>
      <c r="AA165" t="s">
        <v>8252</v>
      </c>
      <c r="AB165" t="s">
        <v>9658</v>
      </c>
      <c r="AC165" t="s">
        <v>8001</v>
      </c>
      <c r="AD165" t="s">
        <v>9655</v>
      </c>
      <c r="AE165" t="s">
        <v>7998</v>
      </c>
      <c r="AF165" t="s">
        <v>8175</v>
      </c>
      <c r="AG165" t="s">
        <v>9659</v>
      </c>
      <c r="AH165" t="s">
        <v>8001</v>
      </c>
      <c r="AI165" t="s">
        <v>8002</v>
      </c>
      <c r="AJ165" t="s">
        <v>8003</v>
      </c>
      <c r="AK165" t="s">
        <v>9660</v>
      </c>
      <c r="AL165" t="s">
        <v>8005</v>
      </c>
      <c r="AM165" t="s">
        <v>8006</v>
      </c>
      <c r="AN165" t="s">
        <v>7998</v>
      </c>
      <c r="AO165" t="s">
        <v>8029</v>
      </c>
      <c r="AQ165" t="s">
        <v>9661</v>
      </c>
      <c r="AR165" t="s">
        <v>2748</v>
      </c>
      <c r="AS165" t="s">
        <v>9648</v>
      </c>
      <c r="AT165" t="s">
        <v>1462</v>
      </c>
      <c r="AU165" t="s">
        <v>9649</v>
      </c>
      <c r="AV165" t="s">
        <v>9650</v>
      </c>
      <c r="AW165" t="s">
        <v>9651</v>
      </c>
      <c r="AX165" t="s">
        <v>9652</v>
      </c>
      <c r="AY165" t="s">
        <v>7987</v>
      </c>
      <c r="AZ165" t="s">
        <v>81</v>
      </c>
      <c r="BA165" t="s">
        <v>82</v>
      </c>
      <c r="BC165" t="s">
        <v>7988</v>
      </c>
      <c r="BD165" t="s">
        <v>9653</v>
      </c>
      <c r="BE165" t="s">
        <v>9653</v>
      </c>
      <c r="BF165" t="s">
        <v>8009</v>
      </c>
      <c r="BG165" t="s">
        <v>8010</v>
      </c>
      <c r="BH165" t="s">
        <v>8032</v>
      </c>
      <c r="BI165" t="s">
        <v>1462</v>
      </c>
      <c r="BJ165" t="s">
        <v>9654</v>
      </c>
      <c r="BK165" t="s">
        <v>1462</v>
      </c>
      <c r="BN165" t="s">
        <v>9655</v>
      </c>
      <c r="BO165" t="s">
        <v>9655</v>
      </c>
      <c r="BP165" t="s">
        <v>53</v>
      </c>
      <c r="BQ165" t="s">
        <v>9656</v>
      </c>
      <c r="BR165" t="s">
        <v>9657</v>
      </c>
      <c r="BS165" t="s">
        <v>8067</v>
      </c>
      <c r="BU165" t="s">
        <v>8252</v>
      </c>
      <c r="BV165" t="s">
        <v>9658</v>
      </c>
      <c r="BW165" t="s">
        <v>8001</v>
      </c>
      <c r="BX165" t="s">
        <v>9655</v>
      </c>
      <c r="BY165" t="s">
        <v>7998</v>
      </c>
      <c r="BZ165" t="s">
        <v>8175</v>
      </c>
      <c r="CA165" t="s">
        <v>9659</v>
      </c>
      <c r="CB165" t="s">
        <v>8001</v>
      </c>
      <c r="CP165" t="s">
        <v>7994</v>
      </c>
      <c r="CQ165" t="s">
        <v>9661</v>
      </c>
      <c r="CR165" t="s">
        <v>9662</v>
      </c>
      <c r="CS165" t="s">
        <v>9646</v>
      </c>
      <c r="CT165" t="s">
        <v>8013</v>
      </c>
      <c r="CU165" t="s">
        <v>1462</v>
      </c>
      <c r="DF165" t="s">
        <v>8014</v>
      </c>
      <c r="DG165" t="s">
        <v>9663</v>
      </c>
      <c r="DH165" t="str">
        <f>IF(AND(ISERROR(FIND("内蒙古",DG165)),ISERROR(FIND("新疆",DG165))),IF(ISERROR(FIND("省",DG165)),LEFT(DG165,FIND("市",DG165)-1), LEFT(DG165,FIND("省",DG165)-1)),IF(ISERROR(FIND("内蒙古",DG165)),"新疆","内蒙古"))</f>
        <v>黑龙江</v>
      </c>
    </row>
    <row r="166" spans="1:112 16237:16238" customFormat="1">
      <c r="A166" t="str">
        <f>_xlfn.CONCAT(B166, ",", C166)</f>
        <v>1274209102025000130,2025-04-18</v>
      </c>
      <c r="B166" t="s">
        <v>2750</v>
      </c>
      <c r="C166" t="s">
        <v>9646</v>
      </c>
      <c r="D166" t="s">
        <v>1462</v>
      </c>
      <c r="E166" t="s">
        <v>1204</v>
      </c>
      <c r="F166" t="s">
        <v>8719</v>
      </c>
      <c r="G166" t="s">
        <v>8720</v>
      </c>
      <c r="H166" t="s">
        <v>8721</v>
      </c>
      <c r="I166" t="s">
        <v>7987</v>
      </c>
      <c r="J166" t="s">
        <v>61</v>
      </c>
      <c r="K166" t="s">
        <v>63</v>
      </c>
      <c r="L166" t="s">
        <v>8019</v>
      </c>
      <c r="M166" t="s">
        <v>1462</v>
      </c>
      <c r="N166" t="s">
        <v>8752</v>
      </c>
      <c r="O166" t="s">
        <v>1462</v>
      </c>
      <c r="P166" t="s">
        <v>9664</v>
      </c>
      <c r="Q166" t="s">
        <v>1462</v>
      </c>
      <c r="R166" t="s">
        <v>9665</v>
      </c>
      <c r="S166" t="s">
        <v>9666</v>
      </c>
      <c r="T166" t="s">
        <v>7994</v>
      </c>
      <c r="U166" t="s">
        <v>9464</v>
      </c>
      <c r="V166" t="s">
        <v>9464</v>
      </c>
      <c r="W166" t="s">
        <v>53</v>
      </c>
      <c r="X166" t="s">
        <v>8087</v>
      </c>
      <c r="Y166" t="s">
        <v>1462</v>
      </c>
      <c r="AB166" t="s">
        <v>9667</v>
      </c>
      <c r="AC166" t="s">
        <v>1462</v>
      </c>
      <c r="AD166" t="s">
        <v>9464</v>
      </c>
      <c r="AE166" t="s">
        <v>7998</v>
      </c>
      <c r="AF166" t="s">
        <v>8725</v>
      </c>
      <c r="AG166" t="s">
        <v>9668</v>
      </c>
      <c r="AH166" t="s">
        <v>1462</v>
      </c>
      <c r="AI166" t="s">
        <v>8191</v>
      </c>
      <c r="AJ166" t="s">
        <v>9669</v>
      </c>
      <c r="AK166" t="s">
        <v>8728</v>
      </c>
      <c r="AL166" t="s">
        <v>8005</v>
      </c>
      <c r="AM166" t="s">
        <v>8006</v>
      </c>
      <c r="AN166" t="s">
        <v>7998</v>
      </c>
      <c r="AO166" t="s">
        <v>8007</v>
      </c>
      <c r="AQ166" t="s">
        <v>8729</v>
      </c>
      <c r="AR166" t="s">
        <v>2750</v>
      </c>
      <c r="AS166" t="s">
        <v>9646</v>
      </c>
      <c r="AT166" t="s">
        <v>1462</v>
      </c>
      <c r="AU166" t="s">
        <v>1204</v>
      </c>
      <c r="AV166" t="s">
        <v>8719</v>
      </c>
      <c r="AW166" t="s">
        <v>8720</v>
      </c>
      <c r="AX166" t="s">
        <v>8721</v>
      </c>
      <c r="AY166" t="s">
        <v>7987</v>
      </c>
      <c r="AZ166" t="s">
        <v>61</v>
      </c>
      <c r="BA166" t="s">
        <v>683</v>
      </c>
      <c r="BB166" t="s">
        <v>63</v>
      </c>
      <c r="BC166" t="s">
        <v>8019</v>
      </c>
      <c r="BD166" t="s">
        <v>1462</v>
      </c>
      <c r="BE166" t="s">
        <v>8752</v>
      </c>
      <c r="BF166" t="s">
        <v>8009</v>
      </c>
      <c r="BG166" t="s">
        <v>8031</v>
      </c>
      <c r="BH166" t="s">
        <v>8032</v>
      </c>
      <c r="BI166" t="s">
        <v>1462</v>
      </c>
      <c r="BJ166" t="s">
        <v>9664</v>
      </c>
      <c r="BK166" t="s">
        <v>1462</v>
      </c>
      <c r="BL166" t="s">
        <v>9665</v>
      </c>
      <c r="BM166" t="s">
        <v>9666</v>
      </c>
      <c r="BN166" t="s">
        <v>9464</v>
      </c>
      <c r="BO166" t="s">
        <v>9464</v>
      </c>
      <c r="BP166" t="s">
        <v>53</v>
      </c>
      <c r="BQ166" t="s">
        <v>8087</v>
      </c>
      <c r="BR166" t="s">
        <v>1462</v>
      </c>
      <c r="BV166" t="s">
        <v>9667</v>
      </c>
      <c r="BW166" t="s">
        <v>1462</v>
      </c>
      <c r="BX166" t="s">
        <v>9464</v>
      </c>
      <c r="BY166" t="s">
        <v>7998</v>
      </c>
      <c r="BZ166" t="s">
        <v>8725</v>
      </c>
      <c r="CA166" t="s">
        <v>9668</v>
      </c>
      <c r="CB166" t="s">
        <v>1462</v>
      </c>
      <c r="CP166" t="s">
        <v>7994</v>
      </c>
      <c r="CQ166" t="s">
        <v>8730</v>
      </c>
      <c r="CR166" t="s">
        <v>8731</v>
      </c>
      <c r="CS166" t="s">
        <v>9646</v>
      </c>
      <c r="CT166" t="s">
        <v>8013</v>
      </c>
      <c r="CU166" t="s">
        <v>1462</v>
      </c>
      <c r="DF166" t="s">
        <v>8014</v>
      </c>
      <c r="DG166" t="s">
        <v>8732</v>
      </c>
      <c r="DH166" t="str">
        <f>IF(AND(ISERROR(FIND("内蒙古",DG166)),ISERROR(FIND("新疆",DG166))),IF(ISERROR(FIND("省",DG166)),LEFT(DG166,FIND("市",DG166)-1), LEFT(DG166,FIND("省",DG166)-1)),IF(ISERROR(FIND("内蒙古",DG166)),"新疆","内蒙古"))</f>
        <v>湖北</v>
      </c>
    </row>
    <row r="167" spans="1:112 16237:16238">
      <c r="A167" t="str">
        <f t="shared" ref="A167:A192" si="34">_xlfn.CONCAT(B167, ",", C167)</f>
        <v>1193115002025000511,2025-04-21</v>
      </c>
      <c r="B167" s="224" t="s">
        <v>2759</v>
      </c>
      <c r="C167" s="224" t="s">
        <v>9670</v>
      </c>
      <c r="D167" s="224" t="s">
        <v>1462</v>
      </c>
      <c r="E167" s="224" t="s">
        <v>1650</v>
      </c>
      <c r="F167" s="224" t="s">
        <v>8990</v>
      </c>
      <c r="G167" s="224" t="s">
        <v>8991</v>
      </c>
      <c r="H167" s="224" t="s">
        <v>8992</v>
      </c>
      <c r="I167" s="224" t="s">
        <v>7987</v>
      </c>
      <c r="J167" s="224" t="s">
        <v>285</v>
      </c>
      <c r="K167" s="224" t="s">
        <v>180</v>
      </c>
      <c r="L167" s="224" t="s">
        <v>7988</v>
      </c>
      <c r="M167" s="224" t="s">
        <v>8063</v>
      </c>
      <c r="N167" s="224" t="s">
        <v>8063</v>
      </c>
      <c r="O167" s="224" t="s">
        <v>9671</v>
      </c>
      <c r="P167" s="224" t="s">
        <v>8141</v>
      </c>
      <c r="Q167" s="224" t="s">
        <v>1462</v>
      </c>
      <c r="R167" s="224" t="s">
        <v>9060</v>
      </c>
      <c r="S167" s="224" t="s">
        <v>9672</v>
      </c>
      <c r="T167" s="224" t="s">
        <v>7994</v>
      </c>
      <c r="U167" s="224" t="s">
        <v>9646</v>
      </c>
      <c r="V167" s="224" t="s">
        <v>9646</v>
      </c>
      <c r="W167" s="224" t="s">
        <v>53</v>
      </c>
      <c r="X167" s="224" t="s">
        <v>8001</v>
      </c>
      <c r="Y167" s="224" t="s">
        <v>8987</v>
      </c>
      <c r="Z167" s="224" t="s">
        <v>8067</v>
      </c>
      <c r="AA167" s="224" t="s">
        <v>8047</v>
      </c>
      <c r="AB167" s="224" t="s">
        <v>1651</v>
      </c>
      <c r="AC167" s="224" t="s">
        <v>8739</v>
      </c>
      <c r="AD167" s="224" t="s">
        <v>9646</v>
      </c>
      <c r="AE167" s="224" t="s">
        <v>7998</v>
      </c>
      <c r="AF167" s="224" t="s">
        <v>1462</v>
      </c>
      <c r="AG167" s="224" t="s">
        <v>9673</v>
      </c>
      <c r="AH167" s="224" t="s">
        <v>1462</v>
      </c>
      <c r="AI167" s="224" t="s">
        <v>8002</v>
      </c>
      <c r="AJ167" s="224" t="s">
        <v>8998</v>
      </c>
      <c r="AK167" s="224" t="s">
        <v>9674</v>
      </c>
      <c r="AL167" s="224" t="s">
        <v>8005</v>
      </c>
      <c r="AM167" s="224" t="s">
        <v>8006</v>
      </c>
      <c r="AN167" s="224" t="s">
        <v>7998</v>
      </c>
      <c r="AO167" s="224" t="s">
        <v>8054</v>
      </c>
      <c r="AP167" s="224"/>
      <c r="AQ167" s="224" t="s">
        <v>9000</v>
      </c>
      <c r="AR167" s="224" t="s">
        <v>2759</v>
      </c>
      <c r="AS167" s="224" t="s">
        <v>9670</v>
      </c>
      <c r="AT167" s="224" t="s">
        <v>1462</v>
      </c>
      <c r="AU167" s="224" t="s">
        <v>1650</v>
      </c>
      <c r="AV167" s="224" t="s">
        <v>8990</v>
      </c>
      <c r="AW167" s="224" t="s">
        <v>8991</v>
      </c>
      <c r="AX167" s="224" t="s">
        <v>8992</v>
      </c>
      <c r="AY167" s="224" t="s">
        <v>7987</v>
      </c>
      <c r="AZ167" s="224" t="s">
        <v>178</v>
      </c>
      <c r="BA167" s="224" t="s">
        <v>180</v>
      </c>
      <c r="BB167" s="224"/>
      <c r="BC167" s="224" t="s">
        <v>7988</v>
      </c>
      <c r="BD167" s="224" t="s">
        <v>8063</v>
      </c>
      <c r="BE167" s="224" t="s">
        <v>8063</v>
      </c>
      <c r="BF167" s="224" t="s">
        <v>8009</v>
      </c>
      <c r="BG167" s="224" t="s">
        <v>8010</v>
      </c>
      <c r="BH167" s="224" t="s">
        <v>8076</v>
      </c>
      <c r="BI167" s="224" t="s">
        <v>9671</v>
      </c>
      <c r="BJ167" s="224" t="s">
        <v>8141</v>
      </c>
      <c r="BK167" s="224" t="s">
        <v>1462</v>
      </c>
      <c r="BL167" s="224" t="s">
        <v>9060</v>
      </c>
      <c r="BM167" s="224" t="s">
        <v>9672</v>
      </c>
      <c r="BN167" s="224" t="s">
        <v>9646</v>
      </c>
      <c r="BO167" s="224" t="s">
        <v>9646</v>
      </c>
      <c r="BP167" s="224" t="s">
        <v>53</v>
      </c>
      <c r="BQ167" s="224" t="s">
        <v>8001</v>
      </c>
      <c r="BR167" s="224" t="s">
        <v>8987</v>
      </c>
      <c r="BS167" s="224" t="s">
        <v>8067</v>
      </c>
      <c r="BT167" s="224"/>
      <c r="BU167" s="224" t="s">
        <v>8047</v>
      </c>
      <c r="BV167" s="224" t="s">
        <v>1651</v>
      </c>
      <c r="BW167" s="224" t="s">
        <v>8739</v>
      </c>
      <c r="BX167" s="224" t="s">
        <v>9646</v>
      </c>
      <c r="BY167" s="224" t="s">
        <v>7998</v>
      </c>
      <c r="BZ167" s="224" t="s">
        <v>1462</v>
      </c>
      <c r="CA167" s="224" t="s">
        <v>9673</v>
      </c>
      <c r="CB167" s="224" t="s">
        <v>1462</v>
      </c>
      <c r="CC167" s="224"/>
      <c r="CD167" s="224"/>
      <c r="CE167" s="224"/>
      <c r="CF167" s="224"/>
      <c r="CG167" s="224"/>
      <c r="CH167" s="224"/>
      <c r="CI167" s="224"/>
      <c r="CJ167" s="224"/>
      <c r="CK167" s="224"/>
      <c r="CL167" s="224"/>
      <c r="CM167" s="224"/>
      <c r="CN167" s="224"/>
      <c r="CO167" s="224"/>
      <c r="CP167" s="224" t="s">
        <v>7994</v>
      </c>
      <c r="CQ167" s="224" t="s">
        <v>9000</v>
      </c>
      <c r="CR167" s="224" t="s">
        <v>9001</v>
      </c>
      <c r="CS167" s="224" t="s">
        <v>9675</v>
      </c>
      <c r="CT167" s="224" t="s">
        <v>8013</v>
      </c>
      <c r="CU167" s="224" t="s">
        <v>1462</v>
      </c>
      <c r="CV167" s="224"/>
      <c r="CW167" s="224"/>
      <c r="CX167" s="224"/>
      <c r="CY167" s="224"/>
      <c r="CZ167" s="224"/>
      <c r="DA167" s="224"/>
      <c r="DB167" s="224"/>
      <c r="DC167" s="224"/>
      <c r="DD167" s="224"/>
      <c r="DE167" s="224"/>
      <c r="DF167" s="224" t="s">
        <v>8014</v>
      </c>
      <c r="DG167" s="224" t="s">
        <v>9002</v>
      </c>
      <c r="DH167" t="str">
        <f>IF(AND(ISERROR(FIND("内蒙古",DG167)),ISERROR(FIND("新疆",DG167))),IF(ISERROR(FIND("省",DG167)),LEFT(DG167,FIND("市",DG167)-1), LEFT(DG167,FIND("省",DG167)-1)),IF(ISERROR(FIND("内蒙古",DG167)),"新疆","内蒙古"))</f>
        <v>上海</v>
      </c>
    </row>
    <row r="168" spans="1:112 16237:16238" customFormat="1">
      <c r="A168" t="str">
        <f t="shared" si="34"/>
        <v>1294425582025000152,2025-04-15</v>
      </c>
      <c r="B168" t="s">
        <v>2761</v>
      </c>
      <c r="C168" t="s">
        <v>9632</v>
      </c>
      <c r="D168" t="s">
        <v>1462</v>
      </c>
      <c r="E168" t="s">
        <v>9676</v>
      </c>
      <c r="F168" t="s">
        <v>9677</v>
      </c>
      <c r="G168" t="s">
        <v>9678</v>
      </c>
      <c r="H168" t="s">
        <v>9679</v>
      </c>
      <c r="I168" t="s">
        <v>7987</v>
      </c>
      <c r="J168" t="s">
        <v>178</v>
      </c>
      <c r="K168" t="s">
        <v>180</v>
      </c>
      <c r="L168" t="s">
        <v>7988</v>
      </c>
      <c r="M168" t="s">
        <v>9680</v>
      </c>
      <c r="N168" t="s">
        <v>9681</v>
      </c>
      <c r="O168" t="s">
        <v>9217</v>
      </c>
      <c r="P168" t="s">
        <v>8141</v>
      </c>
      <c r="Q168" t="s">
        <v>1462</v>
      </c>
      <c r="R168" t="s">
        <v>1096</v>
      </c>
      <c r="S168" t="s">
        <v>8535</v>
      </c>
      <c r="T168" t="s">
        <v>7994</v>
      </c>
      <c r="U168" t="s">
        <v>2422</v>
      </c>
      <c r="V168" t="s">
        <v>2422</v>
      </c>
      <c r="W168" t="s">
        <v>53</v>
      </c>
      <c r="X168" t="s">
        <v>9682</v>
      </c>
      <c r="Y168" t="s">
        <v>8045</v>
      </c>
      <c r="Z168" t="s">
        <v>8046</v>
      </c>
      <c r="AA168" t="s">
        <v>8047</v>
      </c>
      <c r="AB168" t="s">
        <v>9683</v>
      </c>
      <c r="AC168" t="s">
        <v>9684</v>
      </c>
      <c r="AD168" t="s">
        <v>2422</v>
      </c>
      <c r="AE168" t="s">
        <v>7998</v>
      </c>
      <c r="AF168" t="s">
        <v>9676</v>
      </c>
      <c r="AG168" t="s">
        <v>9685</v>
      </c>
      <c r="AH168" t="s">
        <v>1462</v>
      </c>
      <c r="AI168" t="s">
        <v>8191</v>
      </c>
      <c r="AJ168" t="s">
        <v>9686</v>
      </c>
      <c r="AK168" t="s">
        <v>9687</v>
      </c>
      <c r="AL168" t="s">
        <v>8005</v>
      </c>
      <c r="AM168" t="s">
        <v>8006</v>
      </c>
      <c r="AN168" t="s">
        <v>7998</v>
      </c>
      <c r="AO168" t="s">
        <v>8007</v>
      </c>
      <c r="AQ168" t="s">
        <v>9025</v>
      </c>
      <c r="AR168" t="s">
        <v>2761</v>
      </c>
      <c r="AS168" t="s">
        <v>9632</v>
      </c>
      <c r="AT168" t="s">
        <v>1462</v>
      </c>
      <c r="AU168" t="s">
        <v>9676</v>
      </c>
      <c r="AV168" t="s">
        <v>9677</v>
      </c>
      <c r="AW168" t="s">
        <v>9678</v>
      </c>
      <c r="AX168" t="s">
        <v>9679</v>
      </c>
      <c r="AY168" t="s">
        <v>7987</v>
      </c>
      <c r="AZ168" t="s">
        <v>178</v>
      </c>
      <c r="BA168" t="s">
        <v>180</v>
      </c>
      <c r="BC168" t="s">
        <v>7988</v>
      </c>
      <c r="BD168" t="s">
        <v>9680</v>
      </c>
      <c r="BE168" t="s">
        <v>9681</v>
      </c>
      <c r="BF168" t="s">
        <v>8009</v>
      </c>
      <c r="BG168" t="s">
        <v>8010</v>
      </c>
      <c r="BH168" t="s">
        <v>8076</v>
      </c>
      <c r="BI168" t="s">
        <v>9217</v>
      </c>
      <c r="BJ168" t="s">
        <v>8141</v>
      </c>
      <c r="BK168" t="s">
        <v>1462</v>
      </c>
      <c r="BL168" t="s">
        <v>1096</v>
      </c>
      <c r="BM168" t="s">
        <v>8535</v>
      </c>
      <c r="BN168" t="s">
        <v>2422</v>
      </c>
      <c r="BO168" t="s">
        <v>2422</v>
      </c>
      <c r="BP168" t="s">
        <v>53</v>
      </c>
      <c r="BQ168" t="s">
        <v>9682</v>
      </c>
      <c r="BR168" t="s">
        <v>8045</v>
      </c>
      <c r="BS168" t="s">
        <v>8046</v>
      </c>
      <c r="BT168" t="s">
        <v>2422</v>
      </c>
      <c r="BU168" t="s">
        <v>8047</v>
      </c>
      <c r="BV168" t="s">
        <v>9683</v>
      </c>
      <c r="BW168" t="s">
        <v>9684</v>
      </c>
      <c r="BX168" t="s">
        <v>2422</v>
      </c>
      <c r="BY168" t="s">
        <v>7998</v>
      </c>
      <c r="BZ168" t="s">
        <v>9676</v>
      </c>
      <c r="CA168" t="s">
        <v>9685</v>
      </c>
      <c r="CB168" t="s">
        <v>1462</v>
      </c>
      <c r="CP168" t="s">
        <v>7994</v>
      </c>
      <c r="CQ168" t="s">
        <v>8834</v>
      </c>
      <c r="CR168" t="s">
        <v>8835</v>
      </c>
      <c r="CS168" t="s">
        <v>9675</v>
      </c>
      <c r="CT168" t="s">
        <v>8013</v>
      </c>
      <c r="CU168" t="s">
        <v>1462</v>
      </c>
      <c r="DF168" t="s">
        <v>8014</v>
      </c>
      <c r="DG168" t="s">
        <v>9026</v>
      </c>
      <c r="DH168" t="str">
        <f>IF(AND(ISERROR(FIND("内蒙古",DG168)),ISERROR(FIND("新疆",DG168))),IF(ISERROR(FIND("省",DG168)),LEFT(DG168,FIND("市",DG168)-1), LEFT(DG168,FIND("省",DG168)-1)),IF(ISERROR(FIND("内蒙古",DG168)),"新疆","内蒙古"))</f>
        <v>广东</v>
      </c>
    </row>
    <row r="169" spans="1:112 16237:16238" customFormat="1">
      <c r="A169" t="str">
        <f t="shared" si="34"/>
        <v>1294425582025000150,2025-04-15</v>
      </c>
      <c r="B169" s="224" t="s">
        <v>2769</v>
      </c>
      <c r="C169" s="224" t="s">
        <v>9632</v>
      </c>
      <c r="D169" s="224" t="s">
        <v>1462</v>
      </c>
      <c r="E169" s="224" t="s">
        <v>9676</v>
      </c>
      <c r="F169" s="224" t="s">
        <v>9677</v>
      </c>
      <c r="G169" s="224" t="s">
        <v>9678</v>
      </c>
      <c r="H169" s="224" t="s">
        <v>9679</v>
      </c>
      <c r="I169" s="224" t="s">
        <v>7987</v>
      </c>
      <c r="J169" s="224" t="s">
        <v>178</v>
      </c>
      <c r="K169" s="224" t="s">
        <v>180</v>
      </c>
      <c r="L169" s="224" t="s">
        <v>7988</v>
      </c>
      <c r="M169" s="224" t="s">
        <v>9680</v>
      </c>
      <c r="N169" s="224" t="s">
        <v>8421</v>
      </c>
      <c r="O169" s="224" t="s">
        <v>9680</v>
      </c>
      <c r="P169" s="224" t="s">
        <v>8141</v>
      </c>
      <c r="Q169" s="224" t="s">
        <v>1462</v>
      </c>
      <c r="R169" s="224" t="s">
        <v>1096</v>
      </c>
      <c r="S169" s="224" t="s">
        <v>8535</v>
      </c>
      <c r="T169" s="224" t="s">
        <v>7994</v>
      </c>
      <c r="U169" s="224" t="s">
        <v>9359</v>
      </c>
      <c r="V169" s="224" t="s">
        <v>9359</v>
      </c>
      <c r="W169" s="224" t="s">
        <v>53</v>
      </c>
      <c r="X169" s="224" t="s">
        <v>8001</v>
      </c>
      <c r="Y169" s="224" t="s">
        <v>8045</v>
      </c>
      <c r="Z169" s="224" t="s">
        <v>8046</v>
      </c>
      <c r="AA169" s="224" t="s">
        <v>8252</v>
      </c>
      <c r="AB169" s="224" t="s">
        <v>9688</v>
      </c>
      <c r="AC169" s="224" t="s">
        <v>8068</v>
      </c>
      <c r="AD169" s="224" t="s">
        <v>9359</v>
      </c>
      <c r="AE169" s="224" t="s">
        <v>7998</v>
      </c>
      <c r="AF169" s="224" t="s">
        <v>9676</v>
      </c>
      <c r="AG169" s="224" t="s">
        <v>9689</v>
      </c>
      <c r="AH169" s="224" t="s">
        <v>1462</v>
      </c>
      <c r="AI169" s="224" t="s">
        <v>8002</v>
      </c>
      <c r="AJ169" s="224" t="s">
        <v>9690</v>
      </c>
      <c r="AK169" s="224" t="s">
        <v>9691</v>
      </c>
      <c r="AL169" s="224" t="s">
        <v>8005</v>
      </c>
      <c r="AM169" s="224" t="s">
        <v>8006</v>
      </c>
      <c r="AN169" s="224" t="s">
        <v>7998</v>
      </c>
      <c r="AO169" s="224" t="s">
        <v>8007</v>
      </c>
      <c r="AP169" s="224"/>
      <c r="AQ169" s="224" t="s">
        <v>9025</v>
      </c>
      <c r="AR169" s="224" t="s">
        <v>2769</v>
      </c>
      <c r="AS169" s="224" t="s">
        <v>9632</v>
      </c>
      <c r="AT169" s="224" t="s">
        <v>1462</v>
      </c>
      <c r="AU169" s="224" t="s">
        <v>9676</v>
      </c>
      <c r="AV169" s="224" t="s">
        <v>9677</v>
      </c>
      <c r="AW169" s="224" t="s">
        <v>9678</v>
      </c>
      <c r="AX169" s="224" t="s">
        <v>9679</v>
      </c>
      <c r="AY169" s="224" t="s">
        <v>7987</v>
      </c>
      <c r="AZ169" s="224" t="s">
        <v>178</v>
      </c>
      <c r="BA169" s="224" t="s">
        <v>180</v>
      </c>
      <c r="BB169" s="224"/>
      <c r="BC169" s="224" t="s">
        <v>7988</v>
      </c>
      <c r="BD169" s="224" t="s">
        <v>9680</v>
      </c>
      <c r="BE169" s="224" t="s">
        <v>8421</v>
      </c>
      <c r="BF169" s="224" t="s">
        <v>8009</v>
      </c>
      <c r="BG169" s="224" t="s">
        <v>8010</v>
      </c>
      <c r="BH169" s="224" t="s">
        <v>8076</v>
      </c>
      <c r="BI169" s="224" t="s">
        <v>9680</v>
      </c>
      <c r="BJ169" s="224" t="s">
        <v>8141</v>
      </c>
      <c r="BK169" s="224" t="s">
        <v>1462</v>
      </c>
      <c r="BL169" s="224" t="s">
        <v>1096</v>
      </c>
      <c r="BM169" s="224" t="s">
        <v>8535</v>
      </c>
      <c r="BN169" s="224" t="s">
        <v>9359</v>
      </c>
      <c r="BO169" s="224" t="s">
        <v>9359</v>
      </c>
      <c r="BP169" s="224" t="s">
        <v>53</v>
      </c>
      <c r="BQ169" s="224" t="s">
        <v>8001</v>
      </c>
      <c r="BR169" s="224" t="s">
        <v>8045</v>
      </c>
      <c r="BS169" s="224" t="s">
        <v>8046</v>
      </c>
      <c r="BT169" s="224" t="s">
        <v>9359</v>
      </c>
      <c r="BU169" s="224" t="s">
        <v>8252</v>
      </c>
      <c r="BV169" s="224" t="s">
        <v>9688</v>
      </c>
      <c r="BW169" s="224" t="s">
        <v>8068</v>
      </c>
      <c r="BX169" s="224" t="s">
        <v>9359</v>
      </c>
      <c r="BY169" s="224" t="s">
        <v>7998</v>
      </c>
      <c r="BZ169" s="224" t="s">
        <v>9676</v>
      </c>
      <c r="CA169" s="224" t="s">
        <v>9689</v>
      </c>
      <c r="CB169" s="224" t="s">
        <v>1462</v>
      </c>
      <c r="CC169" s="224"/>
      <c r="CD169" s="224"/>
      <c r="CE169" s="224"/>
      <c r="CF169" s="224"/>
      <c r="CG169" s="224"/>
      <c r="CH169" s="224"/>
      <c r="CI169" s="224"/>
      <c r="CJ169" s="224"/>
      <c r="CK169" s="224"/>
      <c r="CL169" s="224"/>
      <c r="CM169" s="224"/>
      <c r="CN169" s="224"/>
      <c r="CO169" s="224"/>
      <c r="CP169" s="224" t="s">
        <v>7994</v>
      </c>
      <c r="CQ169" s="224" t="s">
        <v>8834</v>
      </c>
      <c r="CR169" s="224" t="s">
        <v>8835</v>
      </c>
      <c r="CS169" s="224" t="s">
        <v>9692</v>
      </c>
      <c r="CT169" s="224" t="s">
        <v>8013</v>
      </c>
      <c r="CU169" s="224" t="s">
        <v>1462</v>
      </c>
      <c r="CV169" s="224"/>
      <c r="CW169" s="224"/>
      <c r="CX169" s="224"/>
      <c r="CY169" s="224"/>
      <c r="CZ169" s="224"/>
      <c r="DA169" s="224"/>
      <c r="DB169" s="224"/>
      <c r="DC169" s="224"/>
      <c r="DD169" s="224"/>
      <c r="DE169" s="224"/>
      <c r="DF169" s="224" t="s">
        <v>8014</v>
      </c>
      <c r="DG169" s="224" t="s">
        <v>9026</v>
      </c>
      <c r="DH169" t="str">
        <f>IF(AND(ISERROR(FIND("内蒙古",DG169)),ISERROR(FIND("新疆",DG169))),IF(ISERROR(FIND("省",DG169)),LEFT(DG169,FIND("市",DG169)-1), LEFT(DG169,FIND("省",DG169)-1)),IF(ISERROR(FIND("内蒙古",DG169)),"新疆","内蒙古"))</f>
        <v>广东</v>
      </c>
    </row>
    <row r="170" spans="1:112 16237:16238" customFormat="1">
      <c r="A170" t="str">
        <f t="shared" si="34"/>
        <v>1294412002025001202,2025-04-25</v>
      </c>
      <c r="B170" s="224" t="s">
        <v>2793</v>
      </c>
      <c r="C170" s="224" t="s">
        <v>9693</v>
      </c>
      <c r="D170" s="224" t="s">
        <v>1462</v>
      </c>
      <c r="E170" s="224" t="s">
        <v>2474</v>
      </c>
      <c r="F170" s="224" t="s">
        <v>9368</v>
      </c>
      <c r="G170" s="224" t="s">
        <v>9369</v>
      </c>
      <c r="H170" s="224" t="s">
        <v>9370</v>
      </c>
      <c r="I170" s="224" t="s">
        <v>7987</v>
      </c>
      <c r="J170" s="224" t="s">
        <v>61</v>
      </c>
      <c r="K170" s="224" t="s">
        <v>63</v>
      </c>
      <c r="L170" s="224" t="s">
        <v>8019</v>
      </c>
      <c r="M170" s="224" t="s">
        <v>8020</v>
      </c>
      <c r="N170" s="224" t="s">
        <v>1462</v>
      </c>
      <c r="O170" s="224" t="s">
        <v>9371</v>
      </c>
      <c r="P170" s="224" t="s">
        <v>9372</v>
      </c>
      <c r="Q170" s="224" t="s">
        <v>1462</v>
      </c>
      <c r="R170" s="224" t="s">
        <v>9373</v>
      </c>
      <c r="S170" s="224" t="s">
        <v>9374</v>
      </c>
      <c r="T170" s="224" t="s">
        <v>7994</v>
      </c>
      <c r="U170" s="224" t="s">
        <v>9589</v>
      </c>
      <c r="V170" s="224" t="s">
        <v>9589</v>
      </c>
      <c r="W170" s="224" t="s">
        <v>53</v>
      </c>
      <c r="X170" s="224" t="s">
        <v>9694</v>
      </c>
      <c r="Y170" s="224" t="s">
        <v>1462</v>
      </c>
      <c r="Z170" s="224"/>
      <c r="AA170" s="224"/>
      <c r="AB170" s="224" t="s">
        <v>2475</v>
      </c>
      <c r="AC170" s="224" t="s">
        <v>9695</v>
      </c>
      <c r="AD170" s="224" t="s">
        <v>9589</v>
      </c>
      <c r="AE170" s="224" t="s">
        <v>7998</v>
      </c>
      <c r="AF170" s="224" t="s">
        <v>1462</v>
      </c>
      <c r="AG170" s="224" t="s">
        <v>9696</v>
      </c>
      <c r="AH170" s="224" t="s">
        <v>1462</v>
      </c>
      <c r="AI170" s="224" t="s">
        <v>8002</v>
      </c>
      <c r="AJ170" s="224" t="s">
        <v>9697</v>
      </c>
      <c r="AK170" s="224" t="s">
        <v>9698</v>
      </c>
      <c r="AL170" s="224" t="s">
        <v>8005</v>
      </c>
      <c r="AM170" s="224" t="s">
        <v>8006</v>
      </c>
      <c r="AN170" s="224" t="s">
        <v>7998</v>
      </c>
      <c r="AO170" s="224" t="s">
        <v>8389</v>
      </c>
      <c r="AP170" s="224"/>
      <c r="AQ170" s="224" t="s">
        <v>8616</v>
      </c>
      <c r="AR170" s="224" t="s">
        <v>2793</v>
      </c>
      <c r="AS170" s="224" t="s">
        <v>9693</v>
      </c>
      <c r="AT170" s="224" t="s">
        <v>1462</v>
      </c>
      <c r="AU170" s="224" t="s">
        <v>2474</v>
      </c>
      <c r="AV170" s="224" t="s">
        <v>9368</v>
      </c>
      <c r="AW170" s="224" t="s">
        <v>9369</v>
      </c>
      <c r="AX170" s="224" t="s">
        <v>9370</v>
      </c>
      <c r="AY170" s="224" t="s">
        <v>7987</v>
      </c>
      <c r="AZ170" s="224" t="s">
        <v>61</v>
      </c>
      <c r="BA170" s="224" t="s">
        <v>683</v>
      </c>
      <c r="BB170" s="224" t="s">
        <v>63</v>
      </c>
      <c r="BC170" s="224" t="s">
        <v>8019</v>
      </c>
      <c r="BD170" s="224" t="s">
        <v>8020</v>
      </c>
      <c r="BE170" s="224" t="s">
        <v>1462</v>
      </c>
      <c r="BF170" s="224" t="s">
        <v>8009</v>
      </c>
      <c r="BG170" s="224" t="s">
        <v>8031</v>
      </c>
      <c r="BH170" s="224" t="s">
        <v>8032</v>
      </c>
      <c r="BI170" s="224" t="s">
        <v>9371</v>
      </c>
      <c r="BJ170" s="224" t="s">
        <v>9372</v>
      </c>
      <c r="BK170" s="224" t="s">
        <v>1462</v>
      </c>
      <c r="BL170" s="224" t="s">
        <v>9373</v>
      </c>
      <c r="BM170" s="224" t="s">
        <v>9374</v>
      </c>
      <c r="BN170" s="224" t="s">
        <v>9589</v>
      </c>
      <c r="BO170" s="224" t="s">
        <v>9589</v>
      </c>
      <c r="BP170" s="224" t="s">
        <v>53</v>
      </c>
      <c r="BQ170" s="224" t="s">
        <v>9694</v>
      </c>
      <c r="BR170" s="224" t="s">
        <v>1462</v>
      </c>
      <c r="BS170" s="224"/>
      <c r="BT170" s="224"/>
      <c r="BU170" s="224"/>
      <c r="BV170" s="224" t="s">
        <v>2475</v>
      </c>
      <c r="BW170" s="224" t="s">
        <v>9695</v>
      </c>
      <c r="BX170" s="224" t="s">
        <v>9589</v>
      </c>
      <c r="BY170" s="224" t="s">
        <v>7998</v>
      </c>
      <c r="BZ170" s="224" t="s">
        <v>1462</v>
      </c>
      <c r="CA170" s="224" t="s">
        <v>9696</v>
      </c>
      <c r="CB170" s="224" t="s">
        <v>1462</v>
      </c>
      <c r="CC170" s="224"/>
      <c r="CD170" s="224"/>
      <c r="CE170" s="224"/>
      <c r="CF170" s="224"/>
      <c r="CG170" s="224"/>
      <c r="CH170" s="224"/>
      <c r="CI170" s="224"/>
      <c r="CJ170" s="224"/>
      <c r="CK170" s="224"/>
      <c r="CL170" s="224"/>
      <c r="CM170" s="224"/>
      <c r="CN170" s="224"/>
      <c r="CO170" s="224"/>
      <c r="CP170" s="224" t="s">
        <v>7994</v>
      </c>
      <c r="CQ170" s="224" t="s">
        <v>8616</v>
      </c>
      <c r="CR170" s="224" t="s">
        <v>8165</v>
      </c>
      <c r="CS170" s="224" t="s">
        <v>9699</v>
      </c>
      <c r="CT170" s="224" t="s">
        <v>8013</v>
      </c>
      <c r="CU170" s="224" t="s">
        <v>1462</v>
      </c>
      <c r="CV170" s="224"/>
      <c r="CW170" s="224"/>
      <c r="CX170" s="224"/>
      <c r="CY170" s="224"/>
      <c r="CZ170" s="224"/>
      <c r="DA170" s="224"/>
      <c r="DB170" s="224"/>
      <c r="DC170" s="224"/>
      <c r="DD170" s="224"/>
      <c r="DE170" s="224"/>
      <c r="DF170" s="224" t="s">
        <v>8014</v>
      </c>
      <c r="DG170" s="224" t="s">
        <v>8618</v>
      </c>
      <c r="DH170" t="str">
        <f>IF(AND(ISERROR(FIND("内蒙古",DG170)),ISERROR(FIND("新疆",DG170))),IF(ISERROR(FIND("省",DG170)),LEFT(DG170,FIND("市",DG170)-1), LEFT(DG170,FIND("省",DG170)-1)),IF(ISERROR(FIND("内蒙古",DG170)),"新疆","内蒙古"))</f>
        <v>广东</v>
      </c>
    </row>
    <row r="171" spans="1:112 16237:16238" customFormat="1">
      <c r="A171" t="str">
        <f t="shared" si="34"/>
        <v>1223401032025000538,2025-04-28</v>
      </c>
      <c r="B171" s="170" t="s">
        <v>2814</v>
      </c>
      <c r="C171" s="170" t="s">
        <v>9699</v>
      </c>
      <c r="D171" s="170" t="s">
        <v>1462</v>
      </c>
      <c r="E171" s="170" t="s">
        <v>9700</v>
      </c>
      <c r="F171" s="170" t="s">
        <v>9701</v>
      </c>
      <c r="G171" s="170" t="s">
        <v>9702</v>
      </c>
      <c r="H171" s="170" t="s">
        <v>9703</v>
      </c>
      <c r="I171" s="170" t="s">
        <v>7987</v>
      </c>
      <c r="J171" s="170" t="s">
        <v>2213</v>
      </c>
      <c r="K171" s="170" t="s">
        <v>698</v>
      </c>
      <c r="L171" s="170" t="s">
        <v>7988</v>
      </c>
      <c r="M171" s="170" t="s">
        <v>9704</v>
      </c>
      <c r="N171" s="170" t="s">
        <v>9704</v>
      </c>
      <c r="O171" s="170" t="s">
        <v>9705</v>
      </c>
      <c r="P171" s="170" t="s">
        <v>9705</v>
      </c>
      <c r="Q171" s="170" t="s">
        <v>8040</v>
      </c>
      <c r="R171" s="170" t="s">
        <v>9706</v>
      </c>
      <c r="S171" s="170" t="s">
        <v>9707</v>
      </c>
      <c r="T171" s="170" t="s">
        <v>7994</v>
      </c>
      <c r="U171" s="170" t="s">
        <v>9708</v>
      </c>
      <c r="V171" s="170" t="s">
        <v>9708</v>
      </c>
      <c r="W171" s="170" t="s">
        <v>53</v>
      </c>
      <c r="X171" s="170" t="s">
        <v>9709</v>
      </c>
      <c r="Y171" s="170" t="s">
        <v>1462</v>
      </c>
      <c r="Z171" s="170"/>
      <c r="AA171" s="170"/>
      <c r="AB171" s="170" t="s">
        <v>9710</v>
      </c>
      <c r="AC171" s="170" t="s">
        <v>8040</v>
      </c>
      <c r="AD171" s="170" t="s">
        <v>9708</v>
      </c>
      <c r="AE171" s="170" t="s">
        <v>7998</v>
      </c>
      <c r="AF171" s="170" t="s">
        <v>8175</v>
      </c>
      <c r="AG171" s="170" t="s">
        <v>9711</v>
      </c>
      <c r="AH171" s="170" t="s">
        <v>8040</v>
      </c>
      <c r="AI171" s="170" t="s">
        <v>8002</v>
      </c>
      <c r="AJ171" s="170" t="s">
        <v>9712</v>
      </c>
      <c r="AK171" s="170" t="s">
        <v>9713</v>
      </c>
      <c r="AL171" s="170" t="s">
        <v>8005</v>
      </c>
      <c r="AM171" s="170" t="s">
        <v>8006</v>
      </c>
      <c r="AN171" s="170" t="s">
        <v>7998</v>
      </c>
      <c r="AO171" s="170" t="s">
        <v>8029</v>
      </c>
      <c r="AP171" s="170"/>
      <c r="AQ171" s="170" t="s">
        <v>9714</v>
      </c>
      <c r="AR171" s="170" t="s">
        <v>2814</v>
      </c>
      <c r="AS171" s="170" t="s">
        <v>9699</v>
      </c>
      <c r="AT171" s="170" t="s">
        <v>1462</v>
      </c>
      <c r="AU171" s="170" t="s">
        <v>9700</v>
      </c>
      <c r="AV171" s="170" t="s">
        <v>9701</v>
      </c>
      <c r="AW171" s="170" t="s">
        <v>9702</v>
      </c>
      <c r="AX171" s="170" t="s">
        <v>9703</v>
      </c>
      <c r="AY171" s="170" t="s">
        <v>7987</v>
      </c>
      <c r="AZ171" s="170" t="s">
        <v>61</v>
      </c>
      <c r="BA171" s="170" t="s">
        <v>698</v>
      </c>
      <c r="BB171" s="170"/>
      <c r="BC171" s="170" t="s">
        <v>7988</v>
      </c>
      <c r="BD171" s="170" t="s">
        <v>9704</v>
      </c>
      <c r="BE171" s="170" t="s">
        <v>9704</v>
      </c>
      <c r="BF171" s="170" t="s">
        <v>8009</v>
      </c>
      <c r="BG171" s="170" t="s">
        <v>8010</v>
      </c>
      <c r="BH171" s="170" t="s">
        <v>8032</v>
      </c>
      <c r="BI171" s="170" t="s">
        <v>9705</v>
      </c>
      <c r="BJ171" s="170" t="s">
        <v>9705</v>
      </c>
      <c r="BK171" s="170" t="s">
        <v>8040</v>
      </c>
      <c r="BL171" s="170" t="s">
        <v>9706</v>
      </c>
      <c r="BM171" s="170" t="s">
        <v>9707</v>
      </c>
      <c r="BN171" s="170" t="s">
        <v>9708</v>
      </c>
      <c r="BO171" s="170" t="s">
        <v>9708</v>
      </c>
      <c r="BP171" s="170" t="s">
        <v>53</v>
      </c>
      <c r="BQ171" s="170" t="s">
        <v>9709</v>
      </c>
      <c r="BR171" s="170" t="s">
        <v>1462</v>
      </c>
      <c r="BS171" s="170"/>
      <c r="BT171" s="170"/>
      <c r="BU171" s="170"/>
      <c r="BV171" s="170" t="s">
        <v>9710</v>
      </c>
      <c r="BW171" s="170" t="s">
        <v>8040</v>
      </c>
      <c r="BX171" s="170" t="s">
        <v>9708</v>
      </c>
      <c r="BY171" s="170" t="s">
        <v>7998</v>
      </c>
      <c r="BZ171" s="170" t="s">
        <v>8175</v>
      </c>
      <c r="CA171" s="170" t="s">
        <v>9711</v>
      </c>
      <c r="CB171" s="170" t="s">
        <v>8040</v>
      </c>
      <c r="CC171" s="170"/>
      <c r="CD171" s="170"/>
      <c r="CE171" s="170"/>
      <c r="CF171" s="170"/>
      <c r="CG171" s="170"/>
      <c r="CH171" s="170"/>
      <c r="CI171" s="170"/>
      <c r="CJ171" s="170"/>
      <c r="CK171" s="170"/>
      <c r="CL171" s="170"/>
      <c r="CM171" s="170"/>
      <c r="CN171" s="170"/>
      <c r="CO171" s="170"/>
      <c r="CP171" s="170" t="s">
        <v>7994</v>
      </c>
      <c r="CQ171" s="170" t="s">
        <v>9714</v>
      </c>
      <c r="CR171" s="170" t="s">
        <v>9715</v>
      </c>
      <c r="CS171" s="170" t="s">
        <v>9716</v>
      </c>
      <c r="CT171" s="170" t="s">
        <v>8013</v>
      </c>
      <c r="CU171" s="170" t="s">
        <v>1462</v>
      </c>
      <c r="CV171" s="170"/>
      <c r="CW171" s="170"/>
      <c r="CX171" s="170"/>
      <c r="CY171" s="170"/>
      <c r="CZ171" s="170"/>
      <c r="DA171" s="170"/>
      <c r="DB171" s="170"/>
      <c r="DC171" s="170"/>
      <c r="DD171" s="170"/>
      <c r="DE171" s="170"/>
      <c r="DF171" s="170" t="s">
        <v>8014</v>
      </c>
      <c r="DG171" s="170" t="s">
        <v>9717</v>
      </c>
      <c r="DH171" t="str">
        <f>IF(AND(ISERROR(FIND("内蒙古",DG171)),ISERROR(FIND("新疆",DG171))),IF(ISERROR(FIND("省",DG171)),LEFT(DG171,FIND("市",DG171)-1), LEFT(DG171,FIND("省",DG171)-1)),IF(ISERROR(FIND("内蒙古",DG171)),"新疆","内蒙古"))</f>
        <v>安徽</v>
      </c>
    </row>
    <row r="172" spans="1:112 16237:16238" customFormat="1">
      <c r="A172" t="str">
        <f t="shared" si="34"/>
        <v>1223401032025000539,2025-04-30</v>
      </c>
      <c r="B172" t="s">
        <v>2828</v>
      </c>
      <c r="C172" t="s">
        <v>9716</v>
      </c>
      <c r="D172" t="s">
        <v>1462</v>
      </c>
      <c r="E172" t="s">
        <v>9700</v>
      </c>
      <c r="F172" t="s">
        <v>9701</v>
      </c>
      <c r="G172" t="s">
        <v>9702</v>
      </c>
      <c r="H172" t="s">
        <v>9703</v>
      </c>
      <c r="I172" t="s">
        <v>7987</v>
      </c>
      <c r="J172" t="s">
        <v>61</v>
      </c>
      <c r="K172" t="s">
        <v>396</v>
      </c>
      <c r="L172" t="s">
        <v>7988</v>
      </c>
      <c r="M172" t="s">
        <v>8020</v>
      </c>
      <c r="N172" t="s">
        <v>8020</v>
      </c>
      <c r="O172" t="s">
        <v>9718</v>
      </c>
      <c r="P172" t="s">
        <v>9718</v>
      </c>
      <c r="Q172" t="s">
        <v>8040</v>
      </c>
      <c r="R172" t="s">
        <v>9719</v>
      </c>
      <c r="S172" t="s">
        <v>9707</v>
      </c>
      <c r="T172" t="s">
        <v>7994</v>
      </c>
      <c r="U172" t="s">
        <v>9632</v>
      </c>
      <c r="V172" t="s">
        <v>9632</v>
      </c>
      <c r="W172" t="s">
        <v>53</v>
      </c>
      <c r="X172" t="s">
        <v>9709</v>
      </c>
      <c r="Y172" t="s">
        <v>1462</v>
      </c>
      <c r="AB172" t="s">
        <v>9720</v>
      </c>
      <c r="AC172" t="s">
        <v>8040</v>
      </c>
      <c r="AD172" t="s">
        <v>9632</v>
      </c>
      <c r="AE172" t="s">
        <v>7998</v>
      </c>
      <c r="AF172" t="s">
        <v>8175</v>
      </c>
      <c r="AG172" t="s">
        <v>9720</v>
      </c>
      <c r="AH172" t="s">
        <v>8040</v>
      </c>
      <c r="AI172" t="s">
        <v>8002</v>
      </c>
      <c r="AJ172" t="s">
        <v>9721</v>
      </c>
      <c r="AK172" t="s">
        <v>9722</v>
      </c>
      <c r="AL172" t="s">
        <v>8005</v>
      </c>
      <c r="AM172" t="s">
        <v>8006</v>
      </c>
      <c r="AN172" t="s">
        <v>7998</v>
      </c>
      <c r="AO172" t="s">
        <v>8029</v>
      </c>
      <c r="AQ172" t="s">
        <v>9714</v>
      </c>
      <c r="AR172" t="s">
        <v>2828</v>
      </c>
      <c r="AS172" t="s">
        <v>9716</v>
      </c>
      <c r="AT172" t="s">
        <v>1462</v>
      </c>
      <c r="AU172" t="s">
        <v>9700</v>
      </c>
      <c r="AV172" t="s">
        <v>9701</v>
      </c>
      <c r="AW172" t="s">
        <v>9702</v>
      </c>
      <c r="AX172" t="s">
        <v>9703</v>
      </c>
      <c r="AY172" t="s">
        <v>7987</v>
      </c>
      <c r="AZ172" t="s">
        <v>61</v>
      </c>
      <c r="BA172" t="s">
        <v>396</v>
      </c>
      <c r="BC172" t="s">
        <v>7988</v>
      </c>
      <c r="BD172" t="s">
        <v>8020</v>
      </c>
      <c r="BE172" t="s">
        <v>8020</v>
      </c>
      <c r="BF172" t="s">
        <v>8009</v>
      </c>
      <c r="BG172" t="s">
        <v>8010</v>
      </c>
      <c r="BH172" t="s">
        <v>8032</v>
      </c>
      <c r="BI172" t="s">
        <v>9718</v>
      </c>
      <c r="BJ172" t="s">
        <v>9718</v>
      </c>
      <c r="BK172" t="s">
        <v>8040</v>
      </c>
      <c r="BL172" t="s">
        <v>9719</v>
      </c>
      <c r="BM172" t="s">
        <v>9707</v>
      </c>
      <c r="BN172" t="s">
        <v>9632</v>
      </c>
      <c r="BO172" t="s">
        <v>9632</v>
      </c>
      <c r="BP172" t="s">
        <v>53</v>
      </c>
      <c r="BQ172" t="s">
        <v>9709</v>
      </c>
      <c r="BR172" t="s">
        <v>1462</v>
      </c>
      <c r="BV172" t="s">
        <v>9720</v>
      </c>
      <c r="BW172" t="s">
        <v>8040</v>
      </c>
      <c r="BX172" t="s">
        <v>9632</v>
      </c>
      <c r="BY172" t="s">
        <v>7998</v>
      </c>
      <c r="BZ172" t="s">
        <v>8175</v>
      </c>
      <c r="CA172" t="s">
        <v>9720</v>
      </c>
      <c r="CB172" t="s">
        <v>8040</v>
      </c>
      <c r="CP172" t="s">
        <v>7994</v>
      </c>
      <c r="CQ172" t="s">
        <v>9714</v>
      </c>
      <c r="CR172" t="s">
        <v>9715</v>
      </c>
      <c r="CS172" t="s">
        <v>9723</v>
      </c>
      <c r="CT172" t="s">
        <v>8013</v>
      </c>
      <c r="CU172" t="s">
        <v>1462</v>
      </c>
      <c r="DF172" t="s">
        <v>8014</v>
      </c>
      <c r="DG172" t="s">
        <v>9717</v>
      </c>
      <c r="DH172" t="str">
        <f>IF(AND(ISERROR(FIND("内蒙古",DG172)),ISERROR(FIND("新疆",DG172))),IF(ISERROR(FIND("省",DG172)),LEFT(DG172,FIND("市",DG172)-1), LEFT(DG172,FIND("省",DG172)-1)),IF(ISERROR(FIND("内蒙古",DG172)),"新疆","内蒙古"))</f>
        <v>安徽</v>
      </c>
    </row>
    <row r="173" spans="1:112 16237:16238" customFormat="1">
      <c r="A173" t="str">
        <f t="shared" si="34"/>
        <v>1284321002025000051,2025-05-09</v>
      </c>
      <c r="B173" s="170" t="s">
        <v>2834</v>
      </c>
      <c r="C173" s="170" t="s">
        <v>9225</v>
      </c>
      <c r="D173" s="170" t="s">
        <v>1462</v>
      </c>
      <c r="E173" s="170" t="s">
        <v>9724</v>
      </c>
      <c r="F173" s="170" t="s">
        <v>9725</v>
      </c>
      <c r="G173" s="170" t="s">
        <v>9726</v>
      </c>
      <c r="H173" s="170" t="s">
        <v>9727</v>
      </c>
      <c r="I173" s="170" t="s">
        <v>7987</v>
      </c>
      <c r="J173" s="170" t="s">
        <v>69</v>
      </c>
      <c r="K173" s="170" t="s">
        <v>206</v>
      </c>
      <c r="L173" s="170" t="s">
        <v>8019</v>
      </c>
      <c r="M173" s="170" t="s">
        <v>8083</v>
      </c>
      <c r="N173" s="170" t="s">
        <v>8083</v>
      </c>
      <c r="O173" s="170" t="s">
        <v>1462</v>
      </c>
      <c r="P173" s="170" t="s">
        <v>8549</v>
      </c>
      <c r="Q173" s="170" t="s">
        <v>1462</v>
      </c>
      <c r="R173" s="170" t="s">
        <v>9728</v>
      </c>
      <c r="S173" s="170" t="s">
        <v>9729</v>
      </c>
      <c r="T173" s="170" t="s">
        <v>7994</v>
      </c>
      <c r="U173" s="170" t="s">
        <v>9730</v>
      </c>
      <c r="V173" s="170" t="s">
        <v>9730</v>
      </c>
      <c r="W173" s="170" t="s">
        <v>53</v>
      </c>
      <c r="X173" s="170" t="s">
        <v>9731</v>
      </c>
      <c r="Y173" s="170" t="s">
        <v>9732</v>
      </c>
      <c r="Z173" s="170" t="s">
        <v>8067</v>
      </c>
      <c r="AA173" s="170" t="s">
        <v>8047</v>
      </c>
      <c r="AB173" s="170" t="s">
        <v>9733</v>
      </c>
      <c r="AC173" s="170" t="s">
        <v>9734</v>
      </c>
      <c r="AD173" s="170" t="s">
        <v>9730</v>
      </c>
      <c r="AE173" s="170" t="s">
        <v>7998</v>
      </c>
      <c r="AF173" s="170" t="s">
        <v>9735</v>
      </c>
      <c r="AG173" s="170" t="s">
        <v>9736</v>
      </c>
      <c r="AH173" s="170" t="s">
        <v>8001</v>
      </c>
      <c r="AI173" s="170" t="s">
        <v>8191</v>
      </c>
      <c r="AJ173" s="170" t="s">
        <v>9737</v>
      </c>
      <c r="AK173" s="170" t="s">
        <v>9738</v>
      </c>
      <c r="AL173" s="170" t="s">
        <v>8005</v>
      </c>
      <c r="AM173" s="170" t="s">
        <v>8006</v>
      </c>
      <c r="AN173" s="170" t="s">
        <v>7998</v>
      </c>
      <c r="AO173" s="170" t="s">
        <v>8007</v>
      </c>
      <c r="AP173" s="170"/>
      <c r="AQ173" s="170" t="s">
        <v>9739</v>
      </c>
      <c r="AR173" s="170" t="s">
        <v>2834</v>
      </c>
      <c r="AS173" s="170" t="s">
        <v>9225</v>
      </c>
      <c r="AT173" s="170" t="s">
        <v>1462</v>
      </c>
      <c r="AU173" s="170" t="s">
        <v>9724</v>
      </c>
      <c r="AV173" s="170" t="s">
        <v>9725</v>
      </c>
      <c r="AW173" s="170" t="s">
        <v>9726</v>
      </c>
      <c r="AX173" s="170" t="s">
        <v>9727</v>
      </c>
      <c r="AY173" s="170" t="s">
        <v>7987</v>
      </c>
      <c r="AZ173" s="170" t="s">
        <v>69</v>
      </c>
      <c r="BA173" s="170" t="s">
        <v>680</v>
      </c>
      <c r="BB173" s="170" t="s">
        <v>206</v>
      </c>
      <c r="BC173" s="170" t="s">
        <v>8019</v>
      </c>
      <c r="BD173" s="170" t="s">
        <v>8083</v>
      </c>
      <c r="BE173" s="170" t="s">
        <v>8083</v>
      </c>
      <c r="BF173" s="170" t="s">
        <v>8009</v>
      </c>
      <c r="BG173" s="170" t="s">
        <v>8010</v>
      </c>
      <c r="BH173" s="170" t="s">
        <v>8032</v>
      </c>
      <c r="BI173" s="170" t="s">
        <v>1462</v>
      </c>
      <c r="BJ173" s="170" t="s">
        <v>8549</v>
      </c>
      <c r="BK173" s="170" t="s">
        <v>1462</v>
      </c>
      <c r="BL173" s="170" t="s">
        <v>9728</v>
      </c>
      <c r="BM173" s="170" t="s">
        <v>9729</v>
      </c>
      <c r="BN173" s="170" t="s">
        <v>9730</v>
      </c>
      <c r="BO173" s="170" t="s">
        <v>9730</v>
      </c>
      <c r="BP173" s="170" t="s">
        <v>53</v>
      </c>
      <c r="BQ173" s="170" t="s">
        <v>9731</v>
      </c>
      <c r="BR173" s="170" t="s">
        <v>9732</v>
      </c>
      <c r="BS173" s="170" t="s">
        <v>8067</v>
      </c>
      <c r="BT173" s="170" t="s">
        <v>9740</v>
      </c>
      <c r="BU173" s="170" t="s">
        <v>8047</v>
      </c>
      <c r="BV173" s="170" t="s">
        <v>9733</v>
      </c>
      <c r="BW173" s="170" t="s">
        <v>9734</v>
      </c>
      <c r="BX173" s="170" t="s">
        <v>9730</v>
      </c>
      <c r="BY173" s="170" t="s">
        <v>7998</v>
      </c>
      <c r="BZ173" s="170" t="s">
        <v>9735</v>
      </c>
      <c r="CA173" s="170" t="s">
        <v>9736</v>
      </c>
      <c r="CB173" s="170" t="s">
        <v>8001</v>
      </c>
      <c r="CC173" s="170"/>
      <c r="CD173" s="170"/>
      <c r="CE173" s="170"/>
      <c r="CF173" s="170"/>
      <c r="CG173" s="170"/>
      <c r="CH173" s="170"/>
      <c r="CI173" s="170"/>
      <c r="CJ173" s="170"/>
      <c r="CK173" s="170"/>
      <c r="CL173" s="170"/>
      <c r="CM173" s="170"/>
      <c r="CN173" s="170"/>
      <c r="CO173" s="170"/>
      <c r="CP173" s="170" t="s">
        <v>7994</v>
      </c>
      <c r="CQ173" s="170" t="s">
        <v>9739</v>
      </c>
      <c r="CR173" s="170" t="s">
        <v>8165</v>
      </c>
      <c r="CS173" s="170" t="s">
        <v>9225</v>
      </c>
      <c r="CT173" s="170" t="s">
        <v>8013</v>
      </c>
      <c r="CU173" s="170" t="s">
        <v>1462</v>
      </c>
      <c r="CV173" s="170"/>
      <c r="CW173" s="170"/>
      <c r="CX173" s="170"/>
      <c r="CY173" s="170"/>
      <c r="CZ173" s="170"/>
      <c r="DA173" s="170"/>
      <c r="DB173" s="170"/>
      <c r="DC173" s="170"/>
      <c r="DD173" s="170"/>
      <c r="DE173" s="170"/>
      <c r="DF173" s="170" t="s">
        <v>8014</v>
      </c>
      <c r="DG173" s="170" t="s">
        <v>9741</v>
      </c>
      <c r="DH173" t="str">
        <f>IF(AND(ISERROR(FIND("内蒙古",DG173)),ISERROR(FIND("新疆",DG173))),IF(ISERROR(FIND("省",DG173)),LEFT(DG173,FIND("市",DG173)-1), LEFT(DG173,FIND("省",DG173)-1)),IF(ISERROR(FIND("内蒙古",DG173)),"新疆","内蒙古"))</f>
        <v>湖南</v>
      </c>
    </row>
    <row r="174" spans="1:112 16237:16238" customFormat="1">
      <c r="A174" t="str">
        <f t="shared" si="34"/>
        <v>1294412002025001418,2025-05-13</v>
      </c>
      <c r="B174" s="332" t="s">
        <v>20158</v>
      </c>
      <c r="C174" s="332" t="s">
        <v>9995</v>
      </c>
      <c r="D174" s="332" t="s">
        <v>1462</v>
      </c>
      <c r="E174" s="332" t="s">
        <v>2474</v>
      </c>
      <c r="F174" s="332" t="s">
        <v>9368</v>
      </c>
      <c r="G174" s="332" t="s">
        <v>9369</v>
      </c>
      <c r="H174" s="332" t="s">
        <v>9370</v>
      </c>
      <c r="I174" s="332" t="s">
        <v>7987</v>
      </c>
      <c r="J174" s="332" t="s">
        <v>61</v>
      </c>
      <c r="K174" s="332" t="s">
        <v>63</v>
      </c>
      <c r="L174" s="332" t="s">
        <v>8019</v>
      </c>
      <c r="M174" s="332" t="s">
        <v>8020</v>
      </c>
      <c r="N174" s="332" t="s">
        <v>1462</v>
      </c>
      <c r="O174" s="332" t="s">
        <v>9371</v>
      </c>
      <c r="P174" s="332" t="s">
        <v>9372</v>
      </c>
      <c r="Q174" s="332" t="s">
        <v>1462</v>
      </c>
      <c r="R174" s="332" t="s">
        <v>9373</v>
      </c>
      <c r="S174" s="332" t="s">
        <v>20159</v>
      </c>
      <c r="T174" s="332" t="s">
        <v>7994</v>
      </c>
      <c r="U174" s="332" t="s">
        <v>9199</v>
      </c>
      <c r="V174" s="332" t="s">
        <v>9199</v>
      </c>
      <c r="W174" s="332" t="s">
        <v>53</v>
      </c>
      <c r="X174" s="332" t="s">
        <v>9694</v>
      </c>
      <c r="Y174" s="332" t="s">
        <v>1462</v>
      </c>
      <c r="Z174" s="332"/>
      <c r="AA174" s="332"/>
      <c r="AB174" s="332" t="s">
        <v>20160</v>
      </c>
      <c r="AC174" s="332" t="s">
        <v>20161</v>
      </c>
      <c r="AD174" s="332" t="s">
        <v>9199</v>
      </c>
      <c r="AE174" s="332" t="s">
        <v>7998</v>
      </c>
      <c r="AF174" s="332" t="s">
        <v>1462</v>
      </c>
      <c r="AG174" s="332" t="s">
        <v>20162</v>
      </c>
      <c r="AH174" s="332" t="s">
        <v>1462</v>
      </c>
      <c r="AI174" s="332" t="s">
        <v>8002</v>
      </c>
      <c r="AJ174" s="332" t="s">
        <v>20163</v>
      </c>
      <c r="AK174" s="332" t="s">
        <v>20164</v>
      </c>
      <c r="AL174" s="332" t="s">
        <v>8005</v>
      </c>
      <c r="AM174" s="332" t="s">
        <v>8006</v>
      </c>
      <c r="AN174" s="332" t="s">
        <v>7998</v>
      </c>
      <c r="AO174" s="332" t="s">
        <v>8389</v>
      </c>
      <c r="AP174" s="332"/>
      <c r="AQ174" s="332" t="s">
        <v>8616</v>
      </c>
      <c r="AR174" s="332" t="s">
        <v>20158</v>
      </c>
      <c r="AS174" s="332" t="s">
        <v>9995</v>
      </c>
      <c r="AT174" s="332" t="s">
        <v>1462</v>
      </c>
      <c r="AU174" s="332" t="s">
        <v>2474</v>
      </c>
      <c r="AV174" s="332" t="s">
        <v>9368</v>
      </c>
      <c r="AW174" s="332" t="s">
        <v>9369</v>
      </c>
      <c r="AX174" s="332" t="s">
        <v>9370</v>
      </c>
      <c r="AY174" s="332" t="s">
        <v>7987</v>
      </c>
      <c r="AZ174" s="332" t="s">
        <v>61</v>
      </c>
      <c r="BA174" s="332" t="s">
        <v>683</v>
      </c>
      <c r="BB174" s="332" t="s">
        <v>63</v>
      </c>
      <c r="BC174" s="332" t="s">
        <v>8019</v>
      </c>
      <c r="BD174" s="332" t="s">
        <v>8020</v>
      </c>
      <c r="BE174" s="332" t="s">
        <v>1462</v>
      </c>
      <c r="BF174" s="332" t="s">
        <v>8009</v>
      </c>
      <c r="BG174" s="332" t="s">
        <v>8031</v>
      </c>
      <c r="BH174" s="332" t="s">
        <v>8032</v>
      </c>
      <c r="BI174" s="332" t="s">
        <v>9371</v>
      </c>
      <c r="BJ174" s="332" t="s">
        <v>9372</v>
      </c>
      <c r="BK174" s="332" t="s">
        <v>1462</v>
      </c>
      <c r="BL174" s="332" t="s">
        <v>9373</v>
      </c>
      <c r="BM174" s="332" t="s">
        <v>20159</v>
      </c>
      <c r="BN174" s="332" t="s">
        <v>9199</v>
      </c>
      <c r="BO174" s="332" t="s">
        <v>9199</v>
      </c>
      <c r="BP174" s="332" t="s">
        <v>53</v>
      </c>
      <c r="BQ174" s="332" t="s">
        <v>9694</v>
      </c>
      <c r="BR174" s="332" t="s">
        <v>1462</v>
      </c>
      <c r="BS174" s="332"/>
      <c r="BT174" s="332"/>
      <c r="BU174" s="332"/>
      <c r="BV174" s="332" t="s">
        <v>20160</v>
      </c>
      <c r="BW174" s="332" t="s">
        <v>20161</v>
      </c>
      <c r="BX174" s="332" t="s">
        <v>9199</v>
      </c>
      <c r="BY174" s="332" t="s">
        <v>7998</v>
      </c>
      <c r="BZ174" s="332" t="s">
        <v>1462</v>
      </c>
      <c r="CA174" s="332" t="s">
        <v>20162</v>
      </c>
      <c r="CB174" s="332" t="s">
        <v>1462</v>
      </c>
      <c r="CC174" s="332"/>
      <c r="CD174" s="332"/>
      <c r="CE174" s="332"/>
      <c r="CF174" s="332"/>
      <c r="CG174" s="332"/>
      <c r="CH174" s="332"/>
      <c r="CI174" s="332"/>
      <c r="CJ174" s="332"/>
      <c r="CK174" s="332"/>
      <c r="CL174" s="332"/>
      <c r="CM174" s="332"/>
      <c r="CN174" s="332"/>
      <c r="CO174" s="332"/>
      <c r="CP174" s="332" t="s">
        <v>7994</v>
      </c>
      <c r="CQ174" s="332" t="s">
        <v>8616</v>
      </c>
      <c r="CR174" s="332" t="s">
        <v>8165</v>
      </c>
      <c r="CS174" s="332" t="s">
        <v>20165</v>
      </c>
      <c r="CT174" s="332" t="s">
        <v>8013</v>
      </c>
      <c r="CU174" s="332" t="s">
        <v>1462</v>
      </c>
      <c r="CV174" s="332"/>
      <c r="CW174" s="332"/>
      <c r="CX174" s="332"/>
      <c r="CY174" s="332"/>
      <c r="CZ174" s="332"/>
      <c r="DA174" s="332"/>
      <c r="DB174" s="332"/>
      <c r="DC174" s="332"/>
      <c r="DD174" s="332"/>
      <c r="DE174" s="332"/>
      <c r="DF174" s="332" t="s">
        <v>8014</v>
      </c>
      <c r="DG174" s="332" t="s">
        <v>8618</v>
      </c>
      <c r="DH174" s="333" t="str">
        <f t="shared" ref="DH174:DH187" si="35">IF(AND(ISERROR(FIND("内蒙古",DG174)),ISERROR(FIND("新疆",DG174))),IF(ISERROR(FIND("省",DG174)),LEFT(DG174,FIND("市",DG174)-1), LEFT(DG174,FIND("省",DG174)-1)),IF(ISERROR(FIND("内蒙古",DG174)),"新疆","内蒙古"))</f>
        <v>广东</v>
      </c>
    </row>
    <row r="175" spans="1:112 16237:16238" customFormat="1">
      <c r="A175" t="str">
        <f t="shared" si="34"/>
        <v>1294412002025001421,2025-05-13</v>
      </c>
      <c r="B175" s="332" t="s">
        <v>20166</v>
      </c>
      <c r="C175" s="332" t="s">
        <v>9995</v>
      </c>
      <c r="D175" s="332" t="s">
        <v>1462</v>
      </c>
      <c r="E175" s="332" t="s">
        <v>2474</v>
      </c>
      <c r="F175" s="332" t="s">
        <v>9368</v>
      </c>
      <c r="G175" s="332" t="s">
        <v>9369</v>
      </c>
      <c r="H175" s="332" t="s">
        <v>9370</v>
      </c>
      <c r="I175" s="332" t="s">
        <v>7987</v>
      </c>
      <c r="J175" s="332" t="s">
        <v>61</v>
      </c>
      <c r="K175" s="332" t="s">
        <v>63</v>
      </c>
      <c r="L175" s="332" t="s">
        <v>8019</v>
      </c>
      <c r="M175" s="332" t="s">
        <v>8020</v>
      </c>
      <c r="N175" s="332" t="s">
        <v>1462</v>
      </c>
      <c r="O175" s="332" t="s">
        <v>9371</v>
      </c>
      <c r="P175" s="332" t="s">
        <v>9372</v>
      </c>
      <c r="Q175" s="332" t="s">
        <v>1462</v>
      </c>
      <c r="R175" s="332" t="s">
        <v>9373</v>
      </c>
      <c r="S175" s="332" t="s">
        <v>20167</v>
      </c>
      <c r="T175" s="332" t="s">
        <v>7994</v>
      </c>
      <c r="U175" s="332" t="s">
        <v>9692</v>
      </c>
      <c r="V175" s="332" t="s">
        <v>9692</v>
      </c>
      <c r="W175" s="332" t="s">
        <v>53</v>
      </c>
      <c r="X175" s="332" t="s">
        <v>9694</v>
      </c>
      <c r="Y175" s="332" t="s">
        <v>1462</v>
      </c>
      <c r="Z175" s="332"/>
      <c r="AA175" s="332"/>
      <c r="AB175" s="332" t="s">
        <v>20168</v>
      </c>
      <c r="AC175" s="332" t="s">
        <v>20169</v>
      </c>
      <c r="AD175" s="332" t="s">
        <v>9692</v>
      </c>
      <c r="AE175" s="332" t="s">
        <v>7998</v>
      </c>
      <c r="AF175" s="332" t="s">
        <v>1462</v>
      </c>
      <c r="AG175" s="332" t="s">
        <v>20170</v>
      </c>
      <c r="AH175" s="332" t="s">
        <v>1462</v>
      </c>
      <c r="AI175" s="332" t="s">
        <v>8002</v>
      </c>
      <c r="AJ175" s="332" t="s">
        <v>20171</v>
      </c>
      <c r="AK175" s="332" t="s">
        <v>20172</v>
      </c>
      <c r="AL175" s="332" t="s">
        <v>8005</v>
      </c>
      <c r="AM175" s="332" t="s">
        <v>8006</v>
      </c>
      <c r="AN175" s="332" t="s">
        <v>7998</v>
      </c>
      <c r="AO175" s="332" t="s">
        <v>8389</v>
      </c>
      <c r="AP175" s="332"/>
      <c r="AQ175" s="332" t="s">
        <v>8616</v>
      </c>
      <c r="AR175" s="332" t="s">
        <v>20166</v>
      </c>
      <c r="AS175" s="332" t="s">
        <v>9995</v>
      </c>
      <c r="AT175" s="332" t="s">
        <v>1462</v>
      </c>
      <c r="AU175" s="332" t="s">
        <v>2474</v>
      </c>
      <c r="AV175" s="332" t="s">
        <v>9368</v>
      </c>
      <c r="AW175" s="332" t="s">
        <v>9369</v>
      </c>
      <c r="AX175" s="332" t="s">
        <v>9370</v>
      </c>
      <c r="AY175" s="332" t="s">
        <v>7987</v>
      </c>
      <c r="AZ175" s="332" t="s">
        <v>61</v>
      </c>
      <c r="BA175" s="332" t="s">
        <v>683</v>
      </c>
      <c r="BB175" s="332" t="s">
        <v>63</v>
      </c>
      <c r="BC175" s="332" t="s">
        <v>8019</v>
      </c>
      <c r="BD175" s="332" t="s">
        <v>8020</v>
      </c>
      <c r="BE175" s="332" t="s">
        <v>1462</v>
      </c>
      <c r="BF175" s="332" t="s">
        <v>8009</v>
      </c>
      <c r="BG175" s="332" t="s">
        <v>8031</v>
      </c>
      <c r="BH175" s="332" t="s">
        <v>8032</v>
      </c>
      <c r="BI175" s="332" t="s">
        <v>9371</v>
      </c>
      <c r="BJ175" s="332" t="s">
        <v>9372</v>
      </c>
      <c r="BK175" s="332" t="s">
        <v>1462</v>
      </c>
      <c r="BL175" s="332" t="s">
        <v>9373</v>
      </c>
      <c r="BM175" s="332" t="s">
        <v>20167</v>
      </c>
      <c r="BN175" s="332" t="s">
        <v>9692</v>
      </c>
      <c r="BO175" s="332" t="s">
        <v>9692</v>
      </c>
      <c r="BP175" s="332" t="s">
        <v>53</v>
      </c>
      <c r="BQ175" s="332" t="s">
        <v>9694</v>
      </c>
      <c r="BR175" s="332" t="s">
        <v>1462</v>
      </c>
      <c r="BS175" s="332"/>
      <c r="BT175" s="332"/>
      <c r="BU175" s="332"/>
      <c r="BV175" s="332" t="s">
        <v>20168</v>
      </c>
      <c r="BW175" s="332" t="s">
        <v>20169</v>
      </c>
      <c r="BX175" s="332" t="s">
        <v>9692</v>
      </c>
      <c r="BY175" s="332" t="s">
        <v>7998</v>
      </c>
      <c r="BZ175" s="332" t="s">
        <v>1462</v>
      </c>
      <c r="CA175" s="332" t="s">
        <v>20170</v>
      </c>
      <c r="CB175" s="332" t="s">
        <v>1462</v>
      </c>
      <c r="CC175" s="332"/>
      <c r="CD175" s="332"/>
      <c r="CE175" s="332"/>
      <c r="CF175" s="332"/>
      <c r="CG175" s="332"/>
      <c r="CH175" s="332"/>
      <c r="CI175" s="332"/>
      <c r="CJ175" s="332"/>
      <c r="CK175" s="332"/>
      <c r="CL175" s="332"/>
      <c r="CM175" s="332"/>
      <c r="CN175" s="332"/>
      <c r="CO175" s="332"/>
      <c r="CP175" s="332" t="s">
        <v>7994</v>
      </c>
      <c r="CQ175" s="332" t="s">
        <v>8616</v>
      </c>
      <c r="CR175" s="332" t="s">
        <v>8165</v>
      </c>
      <c r="CS175" s="332" t="s">
        <v>20165</v>
      </c>
      <c r="CT175" s="332" t="s">
        <v>8013</v>
      </c>
      <c r="CU175" s="332" t="s">
        <v>1462</v>
      </c>
      <c r="CV175" s="332"/>
      <c r="CW175" s="332"/>
      <c r="CX175" s="332"/>
      <c r="CY175" s="332"/>
      <c r="CZ175" s="332"/>
      <c r="DA175" s="332"/>
      <c r="DB175" s="332"/>
      <c r="DC175" s="332"/>
      <c r="DD175" s="332"/>
      <c r="DE175" s="332"/>
      <c r="DF175" s="332" t="s">
        <v>8014</v>
      </c>
      <c r="DG175" s="332" t="s">
        <v>8618</v>
      </c>
      <c r="DH175" s="333" t="str">
        <f t="shared" si="35"/>
        <v>广东</v>
      </c>
    </row>
    <row r="176" spans="1:112 16237:16238" customFormat="1">
      <c r="A176" t="str">
        <f t="shared" si="34"/>
        <v>1131301422025000220,2025-05-13</v>
      </c>
      <c r="B176" s="332" t="s">
        <v>20173</v>
      </c>
      <c r="C176" s="332" t="s">
        <v>9995</v>
      </c>
      <c r="D176" s="332" t="s">
        <v>1462</v>
      </c>
      <c r="E176" s="332" t="s">
        <v>2531</v>
      </c>
      <c r="F176" s="332" t="s">
        <v>9395</v>
      </c>
      <c r="G176" s="332" t="s">
        <v>9396</v>
      </c>
      <c r="H176" s="332" t="s">
        <v>9397</v>
      </c>
      <c r="I176" s="332" t="s">
        <v>7987</v>
      </c>
      <c r="J176" s="332" t="s">
        <v>140</v>
      </c>
      <c r="K176" s="332" t="s">
        <v>306</v>
      </c>
      <c r="L176" s="332" t="s">
        <v>7988</v>
      </c>
      <c r="M176" s="332" t="s">
        <v>9612</v>
      </c>
      <c r="N176" s="332" t="s">
        <v>1462</v>
      </c>
      <c r="O176" s="332" t="s">
        <v>20174</v>
      </c>
      <c r="P176" s="332" t="s">
        <v>8472</v>
      </c>
      <c r="Q176" s="332" t="s">
        <v>1462</v>
      </c>
      <c r="R176" s="332" t="s">
        <v>20175</v>
      </c>
      <c r="S176" s="332" t="s">
        <v>20176</v>
      </c>
      <c r="T176" s="332" t="s">
        <v>7994</v>
      </c>
      <c r="U176" s="332" t="s">
        <v>9568</v>
      </c>
      <c r="V176" s="332" t="s">
        <v>9995</v>
      </c>
      <c r="W176" s="332" t="s">
        <v>53</v>
      </c>
      <c r="X176" s="332" t="s">
        <v>20177</v>
      </c>
      <c r="Y176" s="332" t="s">
        <v>8629</v>
      </c>
      <c r="Z176" s="332" t="s">
        <v>8067</v>
      </c>
      <c r="AA176" s="332" t="s">
        <v>8252</v>
      </c>
      <c r="AB176" s="332" t="s">
        <v>20178</v>
      </c>
      <c r="AC176" s="332" t="s">
        <v>20179</v>
      </c>
      <c r="AD176" s="332" t="s">
        <v>9568</v>
      </c>
      <c r="AE176" s="332" t="s">
        <v>7998</v>
      </c>
      <c r="AF176" s="332" t="s">
        <v>9405</v>
      </c>
      <c r="AG176" s="332" t="s">
        <v>20180</v>
      </c>
      <c r="AH176" s="332" t="s">
        <v>8001</v>
      </c>
      <c r="AI176" s="332" t="s">
        <v>8191</v>
      </c>
      <c r="AJ176" s="332" t="s">
        <v>20181</v>
      </c>
      <c r="AK176" s="332" t="s">
        <v>20182</v>
      </c>
      <c r="AL176" s="332" t="s">
        <v>8005</v>
      </c>
      <c r="AM176" s="332" t="s">
        <v>8006</v>
      </c>
      <c r="AN176" s="332" t="s">
        <v>7998</v>
      </c>
      <c r="AO176" s="332" t="s">
        <v>8007</v>
      </c>
      <c r="AP176" s="332"/>
      <c r="AQ176" s="332" t="s">
        <v>9409</v>
      </c>
      <c r="AR176" s="332" t="s">
        <v>20173</v>
      </c>
      <c r="AS176" s="332" t="s">
        <v>9995</v>
      </c>
      <c r="AT176" s="332" t="s">
        <v>1462</v>
      </c>
      <c r="AU176" s="332" t="s">
        <v>2531</v>
      </c>
      <c r="AV176" s="332" t="s">
        <v>9395</v>
      </c>
      <c r="AW176" s="332" t="s">
        <v>9396</v>
      </c>
      <c r="AX176" s="332" t="s">
        <v>9397</v>
      </c>
      <c r="AY176" s="332" t="s">
        <v>7987</v>
      </c>
      <c r="AZ176" s="332" t="s">
        <v>140</v>
      </c>
      <c r="BA176" s="332" t="s">
        <v>306</v>
      </c>
      <c r="BB176" s="332"/>
      <c r="BC176" s="332" t="s">
        <v>7988</v>
      </c>
      <c r="BD176" s="332" t="s">
        <v>9612</v>
      </c>
      <c r="BE176" s="332" t="s">
        <v>1462</v>
      </c>
      <c r="BF176" s="332" t="s">
        <v>8009</v>
      </c>
      <c r="BG176" s="332" t="s">
        <v>8010</v>
      </c>
      <c r="BH176" s="332" t="s">
        <v>8032</v>
      </c>
      <c r="BI176" s="332" t="s">
        <v>20174</v>
      </c>
      <c r="BJ176" s="332" t="s">
        <v>8472</v>
      </c>
      <c r="BK176" s="332" t="s">
        <v>1462</v>
      </c>
      <c r="BL176" s="332" t="s">
        <v>20175</v>
      </c>
      <c r="BM176" s="332" t="s">
        <v>20176</v>
      </c>
      <c r="BN176" s="332" t="s">
        <v>9568</v>
      </c>
      <c r="BO176" s="332" t="s">
        <v>9995</v>
      </c>
      <c r="BP176" s="332" t="s">
        <v>53</v>
      </c>
      <c r="BQ176" s="332" t="s">
        <v>20177</v>
      </c>
      <c r="BR176" s="332" t="s">
        <v>8629</v>
      </c>
      <c r="BS176" s="332" t="s">
        <v>8067</v>
      </c>
      <c r="BT176" s="332" t="s">
        <v>20183</v>
      </c>
      <c r="BU176" s="332" t="s">
        <v>8252</v>
      </c>
      <c r="BV176" s="332" t="s">
        <v>20178</v>
      </c>
      <c r="BW176" s="332" t="s">
        <v>20179</v>
      </c>
      <c r="BX176" s="332" t="s">
        <v>9568</v>
      </c>
      <c r="BY176" s="332" t="s">
        <v>7998</v>
      </c>
      <c r="BZ176" s="332" t="s">
        <v>9405</v>
      </c>
      <c r="CA176" s="332" t="s">
        <v>20180</v>
      </c>
      <c r="CB176" s="332" t="s">
        <v>8001</v>
      </c>
      <c r="CC176" s="332"/>
      <c r="CD176" s="332"/>
      <c r="CE176" s="332"/>
      <c r="CF176" s="332"/>
      <c r="CG176" s="332"/>
      <c r="CH176" s="332"/>
      <c r="CI176" s="332"/>
      <c r="CJ176" s="332"/>
      <c r="CK176" s="332"/>
      <c r="CL176" s="332"/>
      <c r="CM176" s="332"/>
      <c r="CN176" s="332"/>
      <c r="CO176" s="332"/>
      <c r="CP176" s="332" t="s">
        <v>7994</v>
      </c>
      <c r="CQ176" s="332" t="s">
        <v>9410</v>
      </c>
      <c r="CR176" s="332" t="s">
        <v>9411</v>
      </c>
      <c r="CS176" s="332" t="s">
        <v>20165</v>
      </c>
      <c r="CT176" s="332" t="s">
        <v>8013</v>
      </c>
      <c r="CU176" s="332" t="s">
        <v>1462</v>
      </c>
      <c r="CV176" s="332"/>
      <c r="CW176" s="332"/>
      <c r="CX176" s="332"/>
      <c r="CY176" s="332"/>
      <c r="CZ176" s="332"/>
      <c r="DA176" s="332"/>
      <c r="DB176" s="332"/>
      <c r="DC176" s="332"/>
      <c r="DD176" s="332"/>
      <c r="DE176" s="332"/>
      <c r="DF176" s="332" t="s">
        <v>8014</v>
      </c>
      <c r="DG176" s="332" t="s">
        <v>9412</v>
      </c>
      <c r="DH176" s="333" t="str">
        <f t="shared" si="35"/>
        <v>河北</v>
      </c>
    </row>
    <row r="177" spans="1:112" customFormat="1">
      <c r="A177" t="str">
        <f t="shared" si="34"/>
        <v>1294408002025000784,2025-05-14</v>
      </c>
      <c r="B177" s="333" t="s">
        <v>20184</v>
      </c>
      <c r="C177" s="333" t="s">
        <v>20165</v>
      </c>
      <c r="D177" s="333" t="s">
        <v>1462</v>
      </c>
      <c r="E177" s="333" t="s">
        <v>20185</v>
      </c>
      <c r="F177" s="333" t="s">
        <v>20186</v>
      </c>
      <c r="G177" s="333" t="s">
        <v>20187</v>
      </c>
      <c r="H177" s="333" t="s">
        <v>20188</v>
      </c>
      <c r="I177" s="333" t="s">
        <v>7987</v>
      </c>
      <c r="J177" s="333" t="s">
        <v>61</v>
      </c>
      <c r="K177" s="333" t="s">
        <v>2214</v>
      </c>
      <c r="L177" s="333" t="s">
        <v>7988</v>
      </c>
      <c r="M177" s="333" t="s">
        <v>20189</v>
      </c>
      <c r="N177" s="333" t="s">
        <v>20189</v>
      </c>
      <c r="O177" s="333" t="s">
        <v>8001</v>
      </c>
      <c r="P177" s="333" t="s">
        <v>20190</v>
      </c>
      <c r="Q177" s="333" t="s">
        <v>8001</v>
      </c>
      <c r="R177" s="333" t="s">
        <v>20191</v>
      </c>
      <c r="S177" s="333" t="s">
        <v>20192</v>
      </c>
      <c r="T177" s="333" t="s">
        <v>7994</v>
      </c>
      <c r="U177" s="333" t="s">
        <v>9978</v>
      </c>
      <c r="V177" s="333" t="s">
        <v>20165</v>
      </c>
      <c r="W177" s="333" t="s">
        <v>615</v>
      </c>
      <c r="X177" s="333" t="s">
        <v>20193</v>
      </c>
      <c r="Y177" s="333" t="s">
        <v>1462</v>
      </c>
      <c r="Z177" s="333"/>
      <c r="AA177" s="333"/>
      <c r="AB177" s="333" t="s">
        <v>20194</v>
      </c>
      <c r="AC177" s="333" t="s">
        <v>20195</v>
      </c>
      <c r="AD177" s="333" t="s">
        <v>9978</v>
      </c>
      <c r="AE177" s="333" t="s">
        <v>7998</v>
      </c>
      <c r="AF177" s="333" t="s">
        <v>20196</v>
      </c>
      <c r="AG177" s="333" t="s">
        <v>20197</v>
      </c>
      <c r="AH177" s="333" t="s">
        <v>8001</v>
      </c>
      <c r="AI177" s="333" t="s">
        <v>8026</v>
      </c>
      <c r="AJ177" s="333" t="s">
        <v>20198</v>
      </c>
      <c r="AK177" s="333" t="s">
        <v>20199</v>
      </c>
      <c r="AL177" s="333" t="s">
        <v>8005</v>
      </c>
      <c r="AM177" s="333" t="s">
        <v>8006</v>
      </c>
      <c r="AN177" s="333" t="s">
        <v>7998</v>
      </c>
      <c r="AO177" s="333" t="s">
        <v>8007</v>
      </c>
      <c r="AP177" s="333"/>
      <c r="AQ177" s="333" t="s">
        <v>8667</v>
      </c>
      <c r="AR177" s="333" t="s">
        <v>20184</v>
      </c>
      <c r="AS177" s="333" t="s">
        <v>20165</v>
      </c>
      <c r="AT177" s="333" t="s">
        <v>1462</v>
      </c>
      <c r="AU177" s="333" t="s">
        <v>20185</v>
      </c>
      <c r="AV177" s="333" t="s">
        <v>20186</v>
      </c>
      <c r="AW177" s="333" t="s">
        <v>20187</v>
      </c>
      <c r="AX177" s="333" t="s">
        <v>20188</v>
      </c>
      <c r="AY177" s="333" t="s">
        <v>7987</v>
      </c>
      <c r="AZ177" s="333" t="s">
        <v>61</v>
      </c>
      <c r="BA177" s="333" t="s">
        <v>2214</v>
      </c>
      <c r="BB177" s="333"/>
      <c r="BC177" s="333" t="s">
        <v>7988</v>
      </c>
      <c r="BD177" s="333" t="s">
        <v>20189</v>
      </c>
      <c r="BE177" s="333" t="s">
        <v>20189</v>
      </c>
      <c r="BF177" s="333" t="s">
        <v>8009</v>
      </c>
      <c r="BG177" s="333" t="s">
        <v>8010</v>
      </c>
      <c r="BH177" s="333" t="s">
        <v>8032</v>
      </c>
      <c r="BI177" s="333" t="s">
        <v>8001</v>
      </c>
      <c r="BJ177" s="333" t="s">
        <v>20190</v>
      </c>
      <c r="BK177" s="333" t="s">
        <v>8001</v>
      </c>
      <c r="BL177" s="333" t="s">
        <v>20191</v>
      </c>
      <c r="BM177" s="333" t="s">
        <v>20192</v>
      </c>
      <c r="BN177" s="333" t="s">
        <v>9978</v>
      </c>
      <c r="BO177" s="333" t="s">
        <v>20165</v>
      </c>
      <c r="BP177" s="333" t="s">
        <v>615</v>
      </c>
      <c r="BQ177" s="333" t="s">
        <v>20193</v>
      </c>
      <c r="BR177" s="333" t="s">
        <v>1462</v>
      </c>
      <c r="BS177" s="333"/>
      <c r="BT177" s="333"/>
      <c r="BU177" s="333"/>
      <c r="BV177" s="333" t="s">
        <v>20194</v>
      </c>
      <c r="BW177" s="333" t="s">
        <v>20195</v>
      </c>
      <c r="BX177" s="333" t="s">
        <v>9978</v>
      </c>
      <c r="BY177" s="333" t="s">
        <v>7998</v>
      </c>
      <c r="BZ177" s="333" t="s">
        <v>20196</v>
      </c>
      <c r="CA177" s="333" t="s">
        <v>20197</v>
      </c>
      <c r="CB177" s="333" t="s">
        <v>8001</v>
      </c>
      <c r="CC177" s="333"/>
      <c r="CD177" s="333"/>
      <c r="CE177" s="333"/>
      <c r="CF177" s="333"/>
      <c r="CG177" s="333"/>
      <c r="CH177" s="333"/>
      <c r="CI177" s="333"/>
      <c r="CJ177" s="333"/>
      <c r="CK177" s="333"/>
      <c r="CL177" s="333"/>
      <c r="CM177" s="333"/>
      <c r="CN177" s="333"/>
      <c r="CO177" s="333"/>
      <c r="CP177" s="333" t="s">
        <v>7994</v>
      </c>
      <c r="CQ177" s="333" t="s">
        <v>8667</v>
      </c>
      <c r="CR177" s="333" t="s">
        <v>20200</v>
      </c>
      <c r="CS177" s="333" t="s">
        <v>20165</v>
      </c>
      <c r="CT177" s="333" t="s">
        <v>8013</v>
      </c>
      <c r="CU177" s="333" t="s">
        <v>1462</v>
      </c>
      <c r="CV177" s="333"/>
      <c r="CW177" s="333"/>
      <c r="CX177" s="333"/>
      <c r="CY177" s="333"/>
      <c r="CZ177" s="333"/>
      <c r="DA177" s="333"/>
      <c r="DB177" s="333"/>
      <c r="DC177" s="333"/>
      <c r="DD177" s="333"/>
      <c r="DE177" s="333"/>
      <c r="DF177" s="333" t="s">
        <v>8014</v>
      </c>
      <c r="DG177" s="333" t="s">
        <v>8669</v>
      </c>
      <c r="DH177" s="333" t="str">
        <f t="shared" si="35"/>
        <v>广东</v>
      </c>
    </row>
    <row r="178" spans="1:112" customFormat="1">
      <c r="A178" t="str">
        <f t="shared" si="34"/>
        <v>1406545002025000806,2025-04-28</v>
      </c>
      <c r="B178" s="334" t="s">
        <v>20213</v>
      </c>
      <c r="C178" s="334" t="s">
        <v>9699</v>
      </c>
      <c r="D178" s="334" t="s">
        <v>1462</v>
      </c>
      <c r="E178" s="334" t="s">
        <v>20214</v>
      </c>
      <c r="F178" s="334" t="s">
        <v>20215</v>
      </c>
      <c r="G178" s="334" t="s">
        <v>20216</v>
      </c>
      <c r="H178" s="334" t="s">
        <v>20217</v>
      </c>
      <c r="I178" s="334" t="s">
        <v>7987</v>
      </c>
      <c r="J178" s="334" t="s">
        <v>69</v>
      </c>
      <c r="K178" s="334" t="s">
        <v>20218</v>
      </c>
      <c r="L178" s="334" t="s">
        <v>8019</v>
      </c>
      <c r="M178" s="334" t="s">
        <v>20219</v>
      </c>
      <c r="N178" s="334" t="s">
        <v>1462</v>
      </c>
      <c r="O178" s="334" t="s">
        <v>1462</v>
      </c>
      <c r="P178" s="334" t="s">
        <v>20220</v>
      </c>
      <c r="Q178" s="334" t="s">
        <v>1462</v>
      </c>
      <c r="R178" s="334"/>
      <c r="S178" s="334"/>
      <c r="T178" s="334" t="s">
        <v>7994</v>
      </c>
      <c r="U178" s="334" t="s">
        <v>9648</v>
      </c>
      <c r="V178" s="334" t="s">
        <v>9648</v>
      </c>
      <c r="W178" s="334" t="s">
        <v>53</v>
      </c>
      <c r="X178" s="334" t="s">
        <v>1462</v>
      </c>
      <c r="Y178" s="334" t="s">
        <v>1462</v>
      </c>
      <c r="Z178" s="334"/>
      <c r="AA178" s="334"/>
      <c r="AB178" s="334" t="s">
        <v>20221</v>
      </c>
      <c r="AC178" s="334" t="s">
        <v>20222</v>
      </c>
      <c r="AD178" s="334" t="s">
        <v>9648</v>
      </c>
      <c r="AE178" s="334" t="s">
        <v>7998</v>
      </c>
      <c r="AF178" s="334" t="s">
        <v>1462</v>
      </c>
      <c r="AG178" s="334" t="s">
        <v>20223</v>
      </c>
      <c r="AH178" s="334" t="s">
        <v>1462</v>
      </c>
      <c r="AI178" s="334" t="s">
        <v>8026</v>
      </c>
      <c r="AJ178" s="334" t="s">
        <v>20224</v>
      </c>
      <c r="AK178" s="334" t="s">
        <v>20225</v>
      </c>
      <c r="AL178" s="334" t="s">
        <v>8005</v>
      </c>
      <c r="AM178" s="334" t="s">
        <v>8006</v>
      </c>
      <c r="AN178" s="334" t="s">
        <v>7998</v>
      </c>
      <c r="AO178" s="334" t="s">
        <v>8007</v>
      </c>
      <c r="AP178" s="334"/>
      <c r="AQ178" s="334" t="s">
        <v>20226</v>
      </c>
      <c r="AR178" s="334" t="s">
        <v>20213</v>
      </c>
      <c r="AS178" s="334" t="s">
        <v>9699</v>
      </c>
      <c r="AT178" s="334" t="s">
        <v>1462</v>
      </c>
      <c r="AU178" s="334" t="s">
        <v>20214</v>
      </c>
      <c r="AV178" s="334" t="s">
        <v>20215</v>
      </c>
      <c r="AW178" s="334" t="s">
        <v>20216</v>
      </c>
      <c r="AX178" s="334" t="s">
        <v>20217</v>
      </c>
      <c r="AY178" s="334" t="s">
        <v>7987</v>
      </c>
      <c r="AZ178" s="334" t="s">
        <v>69</v>
      </c>
      <c r="BA178" s="334" t="s">
        <v>902</v>
      </c>
      <c r="BB178" s="334" t="s">
        <v>20218</v>
      </c>
      <c r="BC178" s="334" t="s">
        <v>8019</v>
      </c>
      <c r="BD178" s="334" t="s">
        <v>20219</v>
      </c>
      <c r="BE178" s="334" t="s">
        <v>1462</v>
      </c>
      <c r="BF178" s="334" t="s">
        <v>8009</v>
      </c>
      <c r="BG178" s="334" t="s">
        <v>8010</v>
      </c>
      <c r="BH178" s="334" t="s">
        <v>8032</v>
      </c>
      <c r="BI178" s="334" t="s">
        <v>1462</v>
      </c>
      <c r="BJ178" s="334" t="s">
        <v>20220</v>
      </c>
      <c r="BK178" s="334" t="s">
        <v>1462</v>
      </c>
      <c r="BL178" s="334"/>
      <c r="BM178" s="334"/>
      <c r="BN178" s="334" t="s">
        <v>9648</v>
      </c>
      <c r="BO178" s="334" t="s">
        <v>9648</v>
      </c>
      <c r="BP178" s="334" t="s">
        <v>53</v>
      </c>
      <c r="BQ178" s="334" t="s">
        <v>1462</v>
      </c>
      <c r="BR178" s="334" t="s">
        <v>1462</v>
      </c>
      <c r="BS178" s="334"/>
      <c r="BT178" s="334"/>
      <c r="BU178" s="334"/>
      <c r="BV178" s="334" t="s">
        <v>20221</v>
      </c>
      <c r="BW178" s="334" t="s">
        <v>20222</v>
      </c>
      <c r="BX178" s="334" t="s">
        <v>9648</v>
      </c>
      <c r="BY178" s="334" t="s">
        <v>7998</v>
      </c>
      <c r="BZ178" s="334" t="s">
        <v>1462</v>
      </c>
      <c r="CA178" s="334" t="s">
        <v>20223</v>
      </c>
      <c r="CB178" s="334" t="s">
        <v>1462</v>
      </c>
      <c r="CC178" s="334"/>
      <c r="CD178" s="334"/>
      <c r="CE178" s="334"/>
      <c r="CF178" s="334"/>
      <c r="CG178" s="334"/>
      <c r="CH178" s="334"/>
      <c r="CI178" s="334"/>
      <c r="CJ178" s="334"/>
      <c r="CK178" s="334"/>
      <c r="CL178" s="334"/>
      <c r="CM178" s="334"/>
      <c r="CN178" s="334"/>
      <c r="CO178" s="334"/>
      <c r="CP178" s="334" t="s">
        <v>7994</v>
      </c>
      <c r="CQ178" s="334" t="s">
        <v>20226</v>
      </c>
      <c r="CR178" s="334" t="s">
        <v>20227</v>
      </c>
      <c r="CS178" s="334" t="s">
        <v>11424</v>
      </c>
      <c r="CT178" s="334" t="s">
        <v>8013</v>
      </c>
      <c r="CU178" s="334" t="s">
        <v>1462</v>
      </c>
      <c r="CV178" s="334"/>
      <c r="CW178" s="334"/>
      <c r="CX178" s="334"/>
      <c r="CY178" s="334"/>
      <c r="CZ178" s="334"/>
      <c r="DA178" s="334"/>
      <c r="DB178" s="334"/>
      <c r="DC178" s="334"/>
      <c r="DD178" s="334"/>
      <c r="DE178" s="334"/>
      <c r="DF178" s="334" t="s">
        <v>8014</v>
      </c>
      <c r="DG178" s="334" t="s">
        <v>20228</v>
      </c>
      <c r="DH178" s="333" t="str">
        <f t="shared" si="35"/>
        <v>新疆</v>
      </c>
    </row>
    <row r="179" spans="1:112" customFormat="1">
      <c r="A179" t="str">
        <f t="shared" si="34"/>
        <v>1376109022025000048,2025-05-15</v>
      </c>
      <c r="B179" s="339" t="s">
        <v>20289</v>
      </c>
      <c r="C179" s="339" t="s">
        <v>11424</v>
      </c>
      <c r="D179" s="339" t="s">
        <v>1462</v>
      </c>
      <c r="E179" s="339" t="s">
        <v>20290</v>
      </c>
      <c r="F179" s="339" t="s">
        <v>20291</v>
      </c>
      <c r="G179" s="339" t="s">
        <v>20292</v>
      </c>
      <c r="H179" s="339" t="s">
        <v>20293</v>
      </c>
      <c r="I179" s="339" t="s">
        <v>7987</v>
      </c>
      <c r="J179" s="339" t="s">
        <v>2207</v>
      </c>
      <c r="K179" s="339" t="s">
        <v>234</v>
      </c>
      <c r="L179" s="339" t="s">
        <v>7988</v>
      </c>
      <c r="M179" s="339" t="s">
        <v>9006</v>
      </c>
      <c r="N179" s="339" t="s">
        <v>20294</v>
      </c>
      <c r="O179" s="339" t="s">
        <v>8001</v>
      </c>
      <c r="P179" s="339" t="s">
        <v>20295</v>
      </c>
      <c r="Q179" s="339" t="s">
        <v>8001</v>
      </c>
      <c r="R179" s="339" t="s">
        <v>20296</v>
      </c>
      <c r="S179" s="339" t="s">
        <v>20297</v>
      </c>
      <c r="T179" s="339" t="s">
        <v>7994</v>
      </c>
      <c r="U179" s="339" t="s">
        <v>9995</v>
      </c>
      <c r="V179" s="339" t="s">
        <v>9995</v>
      </c>
      <c r="W179" s="339" t="s">
        <v>53</v>
      </c>
      <c r="X179" s="339" t="s">
        <v>8001</v>
      </c>
      <c r="Y179" s="339" t="s">
        <v>13080</v>
      </c>
      <c r="Z179" s="339" t="s">
        <v>8067</v>
      </c>
      <c r="AA179" s="339" t="s">
        <v>8252</v>
      </c>
      <c r="AB179" s="339" t="s">
        <v>207</v>
      </c>
      <c r="AC179" s="339" t="s">
        <v>20298</v>
      </c>
      <c r="AD179" s="339" t="s">
        <v>9995</v>
      </c>
      <c r="AE179" s="339" t="s">
        <v>7998</v>
      </c>
      <c r="AF179" s="339" t="s">
        <v>20299</v>
      </c>
      <c r="AG179" s="339" t="s">
        <v>20300</v>
      </c>
      <c r="AH179" s="339" t="s">
        <v>8001</v>
      </c>
      <c r="AI179" s="339" t="s">
        <v>8002</v>
      </c>
      <c r="AJ179" s="339" t="s">
        <v>20301</v>
      </c>
      <c r="AK179" s="339" t="s">
        <v>20302</v>
      </c>
      <c r="AL179" s="339" t="s">
        <v>8005</v>
      </c>
      <c r="AM179" s="339" t="s">
        <v>8006</v>
      </c>
      <c r="AN179" s="339" t="s">
        <v>7998</v>
      </c>
      <c r="AO179" s="339" t="s">
        <v>8074</v>
      </c>
      <c r="AP179" s="339"/>
      <c r="AQ179" s="339" t="s">
        <v>20303</v>
      </c>
      <c r="AR179" s="339" t="s">
        <v>20289</v>
      </c>
      <c r="AS179" s="339" t="s">
        <v>11424</v>
      </c>
      <c r="AT179" s="339" t="s">
        <v>1462</v>
      </c>
      <c r="AU179" s="339" t="s">
        <v>20290</v>
      </c>
      <c r="AV179" s="339" t="s">
        <v>20291</v>
      </c>
      <c r="AW179" s="339" t="s">
        <v>20292</v>
      </c>
      <c r="AX179" s="339" t="s">
        <v>20293</v>
      </c>
      <c r="AY179" s="339" t="s">
        <v>7987</v>
      </c>
      <c r="AZ179" s="339" t="s">
        <v>2207</v>
      </c>
      <c r="BA179" s="339" t="s">
        <v>234</v>
      </c>
      <c r="BB179" s="339"/>
      <c r="BC179" s="339" t="s">
        <v>7988</v>
      </c>
      <c r="BD179" s="339" t="s">
        <v>9006</v>
      </c>
      <c r="BE179" s="339" t="s">
        <v>20294</v>
      </c>
      <c r="BF179" s="339" t="s">
        <v>8009</v>
      </c>
      <c r="BG179" s="339" t="s">
        <v>8010</v>
      </c>
      <c r="BH179" s="339" t="s">
        <v>8032</v>
      </c>
      <c r="BI179" s="339" t="s">
        <v>8001</v>
      </c>
      <c r="BJ179" s="339" t="s">
        <v>20295</v>
      </c>
      <c r="BK179" s="339" t="s">
        <v>8001</v>
      </c>
      <c r="BL179" s="339" t="s">
        <v>20296</v>
      </c>
      <c r="BM179" s="339" t="s">
        <v>20297</v>
      </c>
      <c r="BN179" s="339" t="s">
        <v>9995</v>
      </c>
      <c r="BO179" s="339" t="s">
        <v>9995</v>
      </c>
      <c r="BP179" s="339" t="s">
        <v>53</v>
      </c>
      <c r="BQ179" s="339" t="s">
        <v>8001</v>
      </c>
      <c r="BR179" s="339" t="s">
        <v>13080</v>
      </c>
      <c r="BS179" s="339" t="s">
        <v>8067</v>
      </c>
      <c r="BT179" s="339" t="s">
        <v>20304</v>
      </c>
      <c r="BU179" s="339" t="s">
        <v>8252</v>
      </c>
      <c r="BV179" s="339" t="s">
        <v>207</v>
      </c>
      <c r="BW179" s="339" t="s">
        <v>20298</v>
      </c>
      <c r="BX179" s="339" t="s">
        <v>9995</v>
      </c>
      <c r="BY179" s="339" t="s">
        <v>7998</v>
      </c>
      <c r="BZ179" s="339" t="s">
        <v>20299</v>
      </c>
      <c r="CA179" s="339" t="s">
        <v>20300</v>
      </c>
      <c r="CB179" s="339" t="s">
        <v>8001</v>
      </c>
      <c r="CC179" s="339"/>
      <c r="CD179" s="339"/>
      <c r="CE179" s="339"/>
      <c r="CF179" s="339"/>
      <c r="CG179" s="339"/>
      <c r="CH179" s="339"/>
      <c r="CI179" s="339"/>
      <c r="CJ179" s="339"/>
      <c r="CK179" s="339"/>
      <c r="CL179" s="339"/>
      <c r="CM179" s="339"/>
      <c r="CN179" s="339"/>
      <c r="CO179" s="339"/>
      <c r="CP179" s="339" t="s">
        <v>7994</v>
      </c>
      <c r="CQ179" s="339" t="s">
        <v>20305</v>
      </c>
      <c r="CR179" s="339" t="s">
        <v>20306</v>
      </c>
      <c r="CS179" s="339" t="s">
        <v>20283</v>
      </c>
      <c r="CT179" s="339" t="s">
        <v>8013</v>
      </c>
      <c r="CU179" s="339" t="s">
        <v>1462</v>
      </c>
      <c r="CV179" s="339"/>
      <c r="CW179" s="339"/>
      <c r="CX179" s="339"/>
      <c r="CY179" s="339"/>
      <c r="CZ179" s="339"/>
      <c r="DA179" s="339"/>
      <c r="DB179" s="339"/>
      <c r="DC179" s="339"/>
      <c r="DD179" s="339"/>
      <c r="DE179" s="339"/>
      <c r="DF179" s="339" t="s">
        <v>8014</v>
      </c>
      <c r="DG179" s="339" t="s">
        <v>20307</v>
      </c>
      <c r="DH179" s="333" t="str">
        <f t="shared" si="35"/>
        <v>陕西</v>
      </c>
    </row>
    <row r="180" spans="1:112" customFormat="1">
      <c r="A180" t="str">
        <f t="shared" si="34"/>
        <v>1274209102025000171,2025-05-20</v>
      </c>
      <c r="B180" s="341" t="s">
        <v>20308</v>
      </c>
      <c r="C180" s="341" t="s">
        <v>20283</v>
      </c>
      <c r="D180" s="341" t="s">
        <v>1462</v>
      </c>
      <c r="E180" s="341" t="s">
        <v>1204</v>
      </c>
      <c r="F180" s="341" t="s">
        <v>8719</v>
      </c>
      <c r="G180" s="341" t="s">
        <v>8720</v>
      </c>
      <c r="H180" s="341" t="s">
        <v>8721</v>
      </c>
      <c r="I180" s="341" t="s">
        <v>7987</v>
      </c>
      <c r="J180" s="341" t="s">
        <v>140</v>
      </c>
      <c r="K180" s="341" t="s">
        <v>142</v>
      </c>
      <c r="L180" s="341" t="s">
        <v>7988</v>
      </c>
      <c r="M180" s="341" t="s">
        <v>9018</v>
      </c>
      <c r="N180" s="341" t="s">
        <v>9018</v>
      </c>
      <c r="O180" s="341" t="s">
        <v>20309</v>
      </c>
      <c r="P180" s="341" t="s">
        <v>1462</v>
      </c>
      <c r="Q180" s="341" t="s">
        <v>1462</v>
      </c>
      <c r="R180" s="341" t="s">
        <v>20310</v>
      </c>
      <c r="S180" s="341" t="s">
        <v>20311</v>
      </c>
      <c r="T180" s="341" t="s">
        <v>7994</v>
      </c>
      <c r="U180" s="341" t="s">
        <v>12765</v>
      </c>
      <c r="V180" s="341" t="s">
        <v>12765</v>
      </c>
      <c r="W180" s="341" t="s">
        <v>615</v>
      </c>
      <c r="X180" s="341" t="s">
        <v>20312</v>
      </c>
      <c r="Y180" s="341" t="s">
        <v>8629</v>
      </c>
      <c r="Z180" s="341" t="s">
        <v>8067</v>
      </c>
      <c r="AA180" s="341" t="s">
        <v>8252</v>
      </c>
      <c r="AB180" s="341" t="s">
        <v>20313</v>
      </c>
      <c r="AC180" s="341" t="s">
        <v>1462</v>
      </c>
      <c r="AD180" s="341" t="s">
        <v>12765</v>
      </c>
      <c r="AE180" s="341" t="s">
        <v>7998</v>
      </c>
      <c r="AF180" s="341" t="s">
        <v>8725</v>
      </c>
      <c r="AG180" s="341" t="s">
        <v>20314</v>
      </c>
      <c r="AH180" s="341" t="s">
        <v>1462</v>
      </c>
      <c r="AI180" s="341" t="s">
        <v>8002</v>
      </c>
      <c r="AJ180" s="341" t="s">
        <v>20315</v>
      </c>
      <c r="AK180" s="341" t="s">
        <v>20316</v>
      </c>
      <c r="AL180" s="341" t="s">
        <v>8005</v>
      </c>
      <c r="AM180" s="341" t="s">
        <v>8006</v>
      </c>
      <c r="AN180" s="341" t="s">
        <v>7998</v>
      </c>
      <c r="AO180" s="341" t="s">
        <v>8007</v>
      </c>
      <c r="AP180" s="341"/>
      <c r="AQ180" s="341" t="s">
        <v>8729</v>
      </c>
      <c r="AR180" s="341" t="s">
        <v>20308</v>
      </c>
      <c r="AS180" s="341" t="s">
        <v>20283</v>
      </c>
      <c r="AT180" s="341" t="s">
        <v>1462</v>
      </c>
      <c r="AU180" s="341" t="s">
        <v>1204</v>
      </c>
      <c r="AV180" s="341" t="s">
        <v>8719</v>
      </c>
      <c r="AW180" s="341" t="s">
        <v>8720</v>
      </c>
      <c r="AX180" s="341" t="s">
        <v>8721</v>
      </c>
      <c r="AY180" s="341" t="s">
        <v>7987</v>
      </c>
      <c r="AZ180" s="341" t="s">
        <v>140</v>
      </c>
      <c r="BA180" s="341" t="s">
        <v>142</v>
      </c>
      <c r="BB180" s="341"/>
      <c r="BC180" s="341" t="s">
        <v>7988</v>
      </c>
      <c r="BD180" s="341" t="s">
        <v>9018</v>
      </c>
      <c r="BE180" s="341" t="s">
        <v>9018</v>
      </c>
      <c r="BF180" s="341" t="s">
        <v>8009</v>
      </c>
      <c r="BG180" s="341" t="s">
        <v>8010</v>
      </c>
      <c r="BH180" s="341" t="s">
        <v>8032</v>
      </c>
      <c r="BI180" s="341" t="s">
        <v>20309</v>
      </c>
      <c r="BJ180" s="341" t="s">
        <v>1462</v>
      </c>
      <c r="BK180" s="341" t="s">
        <v>1462</v>
      </c>
      <c r="BL180" s="341" t="s">
        <v>20310</v>
      </c>
      <c r="BM180" s="341" t="s">
        <v>20311</v>
      </c>
      <c r="BN180" s="341" t="s">
        <v>12765</v>
      </c>
      <c r="BO180" s="341" t="s">
        <v>12765</v>
      </c>
      <c r="BP180" s="341" t="s">
        <v>615</v>
      </c>
      <c r="BQ180" s="341" t="s">
        <v>20312</v>
      </c>
      <c r="BR180" s="341" t="s">
        <v>8629</v>
      </c>
      <c r="BS180" s="341" t="s">
        <v>8067</v>
      </c>
      <c r="BT180" s="341"/>
      <c r="BU180" s="341" t="s">
        <v>8252</v>
      </c>
      <c r="BV180" s="341" t="s">
        <v>20313</v>
      </c>
      <c r="BW180" s="341" t="s">
        <v>1462</v>
      </c>
      <c r="BX180" s="341" t="s">
        <v>12765</v>
      </c>
      <c r="BY180" s="341" t="s">
        <v>7998</v>
      </c>
      <c r="BZ180" s="341" t="s">
        <v>8725</v>
      </c>
      <c r="CA180" s="341" t="s">
        <v>20314</v>
      </c>
      <c r="CB180" s="341" t="s">
        <v>1462</v>
      </c>
      <c r="CC180" s="341"/>
      <c r="CD180" s="341"/>
      <c r="CE180" s="341"/>
      <c r="CF180" s="341"/>
      <c r="CG180" s="341"/>
      <c r="CH180" s="341"/>
      <c r="CI180" s="341"/>
      <c r="CJ180" s="341"/>
      <c r="CK180" s="341"/>
      <c r="CL180" s="341"/>
      <c r="CM180" s="341"/>
      <c r="CN180" s="341"/>
      <c r="CO180" s="341"/>
      <c r="CP180" s="341" t="s">
        <v>7994</v>
      </c>
      <c r="CQ180" s="341" t="s">
        <v>8730</v>
      </c>
      <c r="CR180" s="341" t="s">
        <v>8731</v>
      </c>
      <c r="CS180" s="341" t="s">
        <v>20283</v>
      </c>
      <c r="CT180" s="341" t="s">
        <v>8013</v>
      </c>
      <c r="CU180" s="341" t="s">
        <v>1462</v>
      </c>
      <c r="CV180" s="341"/>
      <c r="CW180" s="341"/>
      <c r="CX180" s="341"/>
      <c r="CY180" s="341"/>
      <c r="CZ180" s="341"/>
      <c r="DA180" s="341"/>
      <c r="DB180" s="341"/>
      <c r="DC180" s="341"/>
      <c r="DD180" s="341"/>
      <c r="DE180" s="341"/>
      <c r="DF180" s="341" t="s">
        <v>8014</v>
      </c>
      <c r="DG180" s="341" t="s">
        <v>8732</v>
      </c>
      <c r="DH180" s="333" t="str">
        <f t="shared" si="35"/>
        <v>湖北</v>
      </c>
    </row>
    <row r="181" spans="1:112" customFormat="1">
      <c r="A181" t="str">
        <f t="shared" si="34"/>
        <v>1203207042025000280,2025-05-19</v>
      </c>
      <c r="B181" s="350" t="s">
        <v>20361</v>
      </c>
      <c r="C181" s="350" t="s">
        <v>20253</v>
      </c>
      <c r="D181" s="350" t="s">
        <v>1462</v>
      </c>
      <c r="E181" s="350" t="s">
        <v>1882</v>
      </c>
      <c r="F181" s="350" t="s">
        <v>9111</v>
      </c>
      <c r="G181" s="350" t="s">
        <v>9112</v>
      </c>
      <c r="H181" s="350"/>
      <c r="I181" s="350" t="s">
        <v>7987</v>
      </c>
      <c r="J181" s="350" t="s">
        <v>178</v>
      </c>
      <c r="K181" s="350" t="s">
        <v>180</v>
      </c>
      <c r="L181" s="350" t="s">
        <v>7988</v>
      </c>
      <c r="M181" s="350" t="s">
        <v>8063</v>
      </c>
      <c r="N181" s="350" t="s">
        <v>1462</v>
      </c>
      <c r="O181" s="350" t="s">
        <v>1462</v>
      </c>
      <c r="P181" s="350" t="s">
        <v>8141</v>
      </c>
      <c r="Q181" s="350" t="s">
        <v>1462</v>
      </c>
      <c r="R181" s="350" t="s">
        <v>9386</v>
      </c>
      <c r="S181" s="350" t="s">
        <v>20362</v>
      </c>
      <c r="T181" s="350" t="s">
        <v>7994</v>
      </c>
      <c r="U181" s="350" t="s">
        <v>13047</v>
      </c>
      <c r="V181" s="350" t="s">
        <v>13047</v>
      </c>
      <c r="W181" s="350" t="s">
        <v>53</v>
      </c>
      <c r="X181" s="350" t="s">
        <v>8001</v>
      </c>
      <c r="Y181" s="350" t="s">
        <v>9304</v>
      </c>
      <c r="Z181" s="350" t="s">
        <v>8067</v>
      </c>
      <c r="AA181" s="350" t="s">
        <v>8047</v>
      </c>
      <c r="AB181" s="350" t="s">
        <v>20363</v>
      </c>
      <c r="AC181" s="350" t="s">
        <v>1462</v>
      </c>
      <c r="AD181" s="350" t="s">
        <v>13047</v>
      </c>
      <c r="AE181" s="350" t="s">
        <v>7998</v>
      </c>
      <c r="AF181" s="350" t="s">
        <v>1462</v>
      </c>
      <c r="AG181" s="350" t="s">
        <v>20364</v>
      </c>
      <c r="AH181" s="350" t="s">
        <v>1462</v>
      </c>
      <c r="AI181" s="350" t="s">
        <v>8002</v>
      </c>
      <c r="AJ181" s="350" t="s">
        <v>20365</v>
      </c>
      <c r="AK181" s="350" t="s">
        <v>20366</v>
      </c>
      <c r="AL181" s="350" t="s">
        <v>8005</v>
      </c>
      <c r="AM181" s="350" t="s">
        <v>8006</v>
      </c>
      <c r="AN181" s="350" t="s">
        <v>7998</v>
      </c>
      <c r="AO181" s="350" t="s">
        <v>8007</v>
      </c>
      <c r="AP181" s="350"/>
      <c r="AQ181" s="350" t="s">
        <v>9120</v>
      </c>
      <c r="AR181" s="350" t="s">
        <v>20361</v>
      </c>
      <c r="AS181" s="350" t="s">
        <v>20253</v>
      </c>
      <c r="AT181" s="350" t="s">
        <v>1462</v>
      </c>
      <c r="AU181" s="350" t="s">
        <v>1882</v>
      </c>
      <c r="AV181" s="350" t="s">
        <v>9111</v>
      </c>
      <c r="AW181" s="350" t="s">
        <v>9112</v>
      </c>
      <c r="AX181" s="350"/>
      <c r="AY181" s="350" t="s">
        <v>7987</v>
      </c>
      <c r="AZ181" s="350" t="s">
        <v>178</v>
      </c>
      <c r="BA181" s="350" t="s">
        <v>180</v>
      </c>
      <c r="BB181" s="350"/>
      <c r="BC181" s="350" t="s">
        <v>7988</v>
      </c>
      <c r="BD181" s="350" t="s">
        <v>8063</v>
      </c>
      <c r="BE181" s="350" t="s">
        <v>1462</v>
      </c>
      <c r="BF181" s="350" t="s">
        <v>8009</v>
      </c>
      <c r="BG181" s="350" t="s">
        <v>8010</v>
      </c>
      <c r="BH181" s="350" t="s">
        <v>8076</v>
      </c>
      <c r="BI181" s="350" t="s">
        <v>1462</v>
      </c>
      <c r="BJ181" s="350" t="s">
        <v>8141</v>
      </c>
      <c r="BK181" s="350" t="s">
        <v>1462</v>
      </c>
      <c r="BL181" s="350" t="s">
        <v>9386</v>
      </c>
      <c r="BM181" s="350" t="s">
        <v>20362</v>
      </c>
      <c r="BN181" s="350" t="s">
        <v>13047</v>
      </c>
      <c r="BO181" s="350" t="s">
        <v>13047</v>
      </c>
      <c r="BP181" s="350" t="s">
        <v>53</v>
      </c>
      <c r="BQ181" s="350" t="s">
        <v>8001</v>
      </c>
      <c r="BR181" s="350" t="s">
        <v>9304</v>
      </c>
      <c r="BS181" s="350" t="s">
        <v>8067</v>
      </c>
      <c r="BT181" s="350"/>
      <c r="BU181" s="350" t="s">
        <v>8047</v>
      </c>
      <c r="BV181" s="350" t="s">
        <v>20363</v>
      </c>
      <c r="BW181" s="350" t="s">
        <v>1462</v>
      </c>
      <c r="BX181" s="350" t="s">
        <v>13047</v>
      </c>
      <c r="BY181" s="350" t="s">
        <v>7998</v>
      </c>
      <c r="BZ181" s="350" t="s">
        <v>1462</v>
      </c>
      <c r="CA181" s="350" t="s">
        <v>20364</v>
      </c>
      <c r="CB181" s="350" t="s">
        <v>1462</v>
      </c>
      <c r="CC181" s="350"/>
      <c r="CD181" s="350"/>
      <c r="CE181" s="350"/>
      <c r="CF181" s="350"/>
      <c r="CG181" s="350"/>
      <c r="CH181" s="350"/>
      <c r="CI181" s="350"/>
      <c r="CJ181" s="350"/>
      <c r="CK181" s="350"/>
      <c r="CL181" s="350"/>
      <c r="CM181" s="350"/>
      <c r="CN181" s="350"/>
      <c r="CO181" s="350"/>
      <c r="CP181" s="350" t="s">
        <v>7994</v>
      </c>
      <c r="CQ181" s="350" t="s">
        <v>9121</v>
      </c>
      <c r="CR181" s="350" t="s">
        <v>9122</v>
      </c>
      <c r="CS181" s="350" t="s">
        <v>20345</v>
      </c>
      <c r="CT181" s="350" t="s">
        <v>8013</v>
      </c>
      <c r="CU181" s="350" t="s">
        <v>1462</v>
      </c>
      <c r="CV181" s="350"/>
      <c r="CW181" s="350"/>
      <c r="CX181" s="350"/>
      <c r="CY181" s="350"/>
      <c r="CZ181" s="350"/>
      <c r="DA181" s="350"/>
      <c r="DB181" s="350"/>
      <c r="DC181" s="350"/>
      <c r="DD181" s="350"/>
      <c r="DE181" s="350"/>
      <c r="DF181" s="350" t="s">
        <v>8014</v>
      </c>
      <c r="DG181" s="350" t="s">
        <v>9123</v>
      </c>
      <c r="DH181" s="333" t="str">
        <f t="shared" si="35"/>
        <v>江苏</v>
      </c>
    </row>
    <row r="182" spans="1:112" customFormat="1">
      <c r="A182" t="str">
        <f t="shared" si="34"/>
        <v>1253706002025000725,2025-05-16</v>
      </c>
      <c r="B182" s="351" t="s">
        <v>20367</v>
      </c>
      <c r="C182" s="351" t="s">
        <v>20236</v>
      </c>
      <c r="D182" s="351" t="s">
        <v>1462</v>
      </c>
      <c r="E182" s="351" t="s">
        <v>1586</v>
      </c>
      <c r="F182" s="351" t="s">
        <v>8952</v>
      </c>
      <c r="G182" s="351" t="s">
        <v>8953</v>
      </c>
      <c r="H182" s="351" t="s">
        <v>8954</v>
      </c>
      <c r="I182" s="351" t="s">
        <v>7987</v>
      </c>
      <c r="J182" s="351" t="s">
        <v>355</v>
      </c>
      <c r="K182" s="351" t="s">
        <v>1587</v>
      </c>
      <c r="L182" s="351" t="s">
        <v>7988</v>
      </c>
      <c r="M182" s="351" t="s">
        <v>20368</v>
      </c>
      <c r="N182" s="351" t="s">
        <v>8001</v>
      </c>
      <c r="O182" s="351" t="s">
        <v>8001</v>
      </c>
      <c r="P182" s="351" t="s">
        <v>8956</v>
      </c>
      <c r="Q182" s="351" t="s">
        <v>8001</v>
      </c>
      <c r="R182" s="351" t="s">
        <v>8957</v>
      </c>
      <c r="S182" s="351" t="s">
        <v>20369</v>
      </c>
      <c r="T182" s="351" t="s">
        <v>7994</v>
      </c>
      <c r="U182" s="351" t="s">
        <v>13187</v>
      </c>
      <c r="V182" s="351" t="s">
        <v>13187</v>
      </c>
      <c r="W182" s="351" t="s">
        <v>53</v>
      </c>
      <c r="X182" s="351" t="s">
        <v>8001</v>
      </c>
      <c r="Y182" s="351" t="s">
        <v>12951</v>
      </c>
      <c r="Z182" s="351" t="s">
        <v>8067</v>
      </c>
      <c r="AA182" s="351"/>
      <c r="AB182" s="351" t="s">
        <v>20370</v>
      </c>
      <c r="AC182" s="351" t="s">
        <v>8960</v>
      </c>
      <c r="AD182" s="351" t="s">
        <v>13187</v>
      </c>
      <c r="AE182" s="351" t="s">
        <v>7998</v>
      </c>
      <c r="AF182" s="351" t="s">
        <v>1462</v>
      </c>
      <c r="AG182" s="351" t="s">
        <v>20371</v>
      </c>
      <c r="AH182" s="351" t="s">
        <v>8001</v>
      </c>
      <c r="AI182" s="351" t="s">
        <v>8002</v>
      </c>
      <c r="AJ182" s="351" t="s">
        <v>20372</v>
      </c>
      <c r="AK182" s="351" t="s">
        <v>20373</v>
      </c>
      <c r="AL182" s="351" t="s">
        <v>8005</v>
      </c>
      <c r="AM182" s="351" t="s">
        <v>8006</v>
      </c>
      <c r="AN182" s="351" t="s">
        <v>7998</v>
      </c>
      <c r="AO182" s="351" t="s">
        <v>8029</v>
      </c>
      <c r="AP182" s="351"/>
      <c r="AQ182" s="351" t="s">
        <v>8964</v>
      </c>
      <c r="AR182" s="351" t="s">
        <v>20367</v>
      </c>
      <c r="AS182" s="351" t="s">
        <v>20236</v>
      </c>
      <c r="AT182" s="351" t="s">
        <v>1462</v>
      </c>
      <c r="AU182" s="351" t="s">
        <v>1586</v>
      </c>
      <c r="AV182" s="351" t="s">
        <v>8952</v>
      </c>
      <c r="AW182" s="351" t="s">
        <v>8953</v>
      </c>
      <c r="AX182" s="351" t="s">
        <v>8954</v>
      </c>
      <c r="AY182" s="351" t="s">
        <v>7987</v>
      </c>
      <c r="AZ182" s="351" t="s">
        <v>355</v>
      </c>
      <c r="BA182" s="351" t="s">
        <v>1587</v>
      </c>
      <c r="BB182" s="351"/>
      <c r="BC182" s="351" t="s">
        <v>7988</v>
      </c>
      <c r="BD182" s="351" t="s">
        <v>20368</v>
      </c>
      <c r="BE182" s="351" t="s">
        <v>8001</v>
      </c>
      <c r="BF182" s="351" t="s">
        <v>8009</v>
      </c>
      <c r="BG182" s="351" t="s">
        <v>8010</v>
      </c>
      <c r="BH182" s="351" t="s">
        <v>8032</v>
      </c>
      <c r="BI182" s="351" t="s">
        <v>8001</v>
      </c>
      <c r="BJ182" s="351" t="s">
        <v>8956</v>
      </c>
      <c r="BK182" s="351" t="s">
        <v>8001</v>
      </c>
      <c r="BL182" s="351" t="s">
        <v>8957</v>
      </c>
      <c r="BM182" s="351" t="s">
        <v>20369</v>
      </c>
      <c r="BN182" s="351" t="s">
        <v>13187</v>
      </c>
      <c r="BO182" s="351" t="s">
        <v>13187</v>
      </c>
      <c r="BP182" s="351" t="s">
        <v>53</v>
      </c>
      <c r="BQ182" s="351" t="s">
        <v>8001</v>
      </c>
      <c r="BR182" s="351" t="s">
        <v>12951</v>
      </c>
      <c r="BS182" s="351" t="s">
        <v>8067</v>
      </c>
      <c r="BT182" s="351"/>
      <c r="BU182" s="351"/>
      <c r="BV182" s="351" t="s">
        <v>20370</v>
      </c>
      <c r="BW182" s="351" t="s">
        <v>8960</v>
      </c>
      <c r="BX182" s="351" t="s">
        <v>13187</v>
      </c>
      <c r="BY182" s="351" t="s">
        <v>7998</v>
      </c>
      <c r="BZ182" s="351" t="s">
        <v>1462</v>
      </c>
      <c r="CA182" s="351" t="s">
        <v>20371</v>
      </c>
      <c r="CB182" s="351" t="s">
        <v>8001</v>
      </c>
      <c r="CC182" s="351"/>
      <c r="CD182" s="351"/>
      <c r="CE182" s="351"/>
      <c r="CF182" s="351"/>
      <c r="CG182" s="351"/>
      <c r="CH182" s="351"/>
      <c r="CI182" s="351"/>
      <c r="CJ182" s="351"/>
      <c r="CK182" s="351"/>
      <c r="CL182" s="351"/>
      <c r="CM182" s="351"/>
      <c r="CN182" s="351"/>
      <c r="CO182" s="351"/>
      <c r="CP182" s="351" t="s">
        <v>7994</v>
      </c>
      <c r="CQ182" s="351" t="s">
        <v>8964</v>
      </c>
      <c r="CR182" s="351" t="s">
        <v>8965</v>
      </c>
      <c r="CS182" s="351" t="s">
        <v>20374</v>
      </c>
      <c r="CT182" s="351" t="s">
        <v>8013</v>
      </c>
      <c r="CU182" s="351" t="s">
        <v>1462</v>
      </c>
      <c r="CV182" s="351"/>
      <c r="CW182" s="351"/>
      <c r="CX182" s="351"/>
      <c r="CY182" s="351"/>
      <c r="CZ182" s="351"/>
      <c r="DA182" s="351"/>
      <c r="DB182" s="351"/>
      <c r="DC182" s="351"/>
      <c r="DD182" s="351"/>
      <c r="DE182" s="351"/>
      <c r="DF182" s="351" t="s">
        <v>8014</v>
      </c>
      <c r="DG182" s="351" t="s">
        <v>8966</v>
      </c>
      <c r="DH182" s="333" t="str">
        <f t="shared" si="35"/>
        <v>山东</v>
      </c>
    </row>
    <row r="183" spans="1:112" customFormat="1">
      <c r="A183" s="351" t="str">
        <f t="shared" si="34"/>
        <v>1233509032025000124,2025-05-23</v>
      </c>
      <c r="B183" s="369" t="s">
        <v>20403</v>
      </c>
      <c r="C183" s="369" t="s">
        <v>20374</v>
      </c>
      <c r="D183" s="369" t="s">
        <v>1462</v>
      </c>
      <c r="E183" s="369" t="s">
        <v>20404</v>
      </c>
      <c r="F183" s="369" t="s">
        <v>20405</v>
      </c>
      <c r="G183" s="369" t="s">
        <v>20406</v>
      </c>
      <c r="H183" s="369" t="s">
        <v>20407</v>
      </c>
      <c r="I183" s="369" t="s">
        <v>7987</v>
      </c>
      <c r="J183" s="369" t="s">
        <v>20408</v>
      </c>
      <c r="K183" s="369" t="s">
        <v>14333</v>
      </c>
      <c r="L183" s="369" t="s">
        <v>7988</v>
      </c>
      <c r="M183" s="369" t="s">
        <v>8040</v>
      </c>
      <c r="N183" s="369" t="s">
        <v>20409</v>
      </c>
      <c r="O183" s="369" t="s">
        <v>20410</v>
      </c>
      <c r="P183" s="369" t="s">
        <v>14329</v>
      </c>
      <c r="Q183" s="369" t="s">
        <v>8040</v>
      </c>
      <c r="R183" s="369" t="s">
        <v>10292</v>
      </c>
      <c r="S183" s="369" t="s">
        <v>20411</v>
      </c>
      <c r="T183" s="369" t="s">
        <v>7994</v>
      </c>
      <c r="U183" s="369" t="s">
        <v>12765</v>
      </c>
      <c r="V183" s="369" t="s">
        <v>12765</v>
      </c>
      <c r="W183" s="369" t="s">
        <v>53</v>
      </c>
      <c r="X183" s="369" t="s">
        <v>8001</v>
      </c>
      <c r="Y183" s="369" t="s">
        <v>9888</v>
      </c>
      <c r="Z183" s="369" t="s">
        <v>8067</v>
      </c>
      <c r="AA183" s="369" t="s">
        <v>8047</v>
      </c>
      <c r="AB183" s="369" t="s">
        <v>20412</v>
      </c>
      <c r="AC183" s="369" t="s">
        <v>20413</v>
      </c>
      <c r="AD183" s="369" t="s">
        <v>12765</v>
      </c>
      <c r="AE183" s="369" t="s">
        <v>7998</v>
      </c>
      <c r="AF183" s="369" t="s">
        <v>20414</v>
      </c>
      <c r="AG183" s="369" t="s">
        <v>20415</v>
      </c>
      <c r="AH183" s="369" t="s">
        <v>8001</v>
      </c>
      <c r="AI183" s="369" t="s">
        <v>8002</v>
      </c>
      <c r="AJ183" s="369" t="s">
        <v>20416</v>
      </c>
      <c r="AK183" s="369" t="s">
        <v>20417</v>
      </c>
      <c r="AL183" s="369" t="s">
        <v>8005</v>
      </c>
      <c r="AM183" s="369" t="s">
        <v>8006</v>
      </c>
      <c r="AN183" s="369" t="s">
        <v>7998</v>
      </c>
      <c r="AO183" s="369" t="s">
        <v>8007</v>
      </c>
      <c r="AP183" s="369"/>
      <c r="AQ183" s="369" t="s">
        <v>20418</v>
      </c>
      <c r="AR183" s="369" t="s">
        <v>20403</v>
      </c>
      <c r="AS183" s="369" t="s">
        <v>20374</v>
      </c>
      <c r="AT183" s="369" t="s">
        <v>1462</v>
      </c>
      <c r="AU183" s="369" t="s">
        <v>20404</v>
      </c>
      <c r="AV183" s="369" t="s">
        <v>20405</v>
      </c>
      <c r="AW183" s="369" t="s">
        <v>20406</v>
      </c>
      <c r="AX183" s="369" t="s">
        <v>20407</v>
      </c>
      <c r="AY183" s="369" t="s">
        <v>7987</v>
      </c>
      <c r="AZ183" s="369" t="s">
        <v>13006</v>
      </c>
      <c r="BA183" s="369" t="s">
        <v>14333</v>
      </c>
      <c r="BB183" s="369"/>
      <c r="BC183" s="369" t="s">
        <v>7988</v>
      </c>
      <c r="BD183" s="369" t="s">
        <v>8040</v>
      </c>
      <c r="BE183" s="369" t="s">
        <v>20409</v>
      </c>
      <c r="BF183" s="369" t="s">
        <v>8009</v>
      </c>
      <c r="BG183" s="369" t="s">
        <v>8700</v>
      </c>
      <c r="BH183" s="369" t="s">
        <v>8076</v>
      </c>
      <c r="BI183" s="369" t="s">
        <v>20410</v>
      </c>
      <c r="BJ183" s="369" t="s">
        <v>14329</v>
      </c>
      <c r="BK183" s="369" t="s">
        <v>8040</v>
      </c>
      <c r="BL183" s="369" t="s">
        <v>10292</v>
      </c>
      <c r="BM183" s="369" t="s">
        <v>20411</v>
      </c>
      <c r="BN183" s="369" t="s">
        <v>12765</v>
      </c>
      <c r="BO183" s="369" t="s">
        <v>12765</v>
      </c>
      <c r="BP183" s="369" t="s">
        <v>53</v>
      </c>
      <c r="BQ183" s="369" t="s">
        <v>8001</v>
      </c>
      <c r="BR183" s="369" t="s">
        <v>9888</v>
      </c>
      <c r="BS183" s="369" t="s">
        <v>8067</v>
      </c>
      <c r="BT183" s="369" t="s">
        <v>20419</v>
      </c>
      <c r="BU183" s="369" t="s">
        <v>8047</v>
      </c>
      <c r="BV183" s="369" t="s">
        <v>20412</v>
      </c>
      <c r="BW183" s="369" t="s">
        <v>20413</v>
      </c>
      <c r="BX183" s="369" t="s">
        <v>12765</v>
      </c>
      <c r="BY183" s="369" t="s">
        <v>7998</v>
      </c>
      <c r="BZ183" s="369" t="s">
        <v>20414</v>
      </c>
      <c r="CA183" s="369" t="s">
        <v>20415</v>
      </c>
      <c r="CB183" s="369" t="s">
        <v>8001</v>
      </c>
      <c r="CC183" s="369"/>
      <c r="CD183" s="369"/>
      <c r="CE183" s="369"/>
      <c r="CF183" s="369"/>
      <c r="CG183" s="369"/>
      <c r="CH183" s="369"/>
      <c r="CI183" s="369"/>
      <c r="CJ183" s="369"/>
      <c r="CK183" s="369"/>
      <c r="CL183" s="369"/>
      <c r="CM183" s="369"/>
      <c r="CN183" s="369"/>
      <c r="CO183" s="369"/>
      <c r="CP183" s="369" t="s">
        <v>7994</v>
      </c>
      <c r="CQ183" s="369" t="s">
        <v>8391</v>
      </c>
      <c r="CR183" s="369" t="s">
        <v>8392</v>
      </c>
      <c r="CS183" s="369" t="s">
        <v>9972</v>
      </c>
      <c r="CT183" s="369" t="s">
        <v>8013</v>
      </c>
      <c r="CU183" s="369" t="s">
        <v>1462</v>
      </c>
      <c r="CV183" s="369"/>
      <c r="CW183" s="369"/>
      <c r="CX183" s="369"/>
      <c r="CY183" s="369"/>
      <c r="CZ183" s="369"/>
      <c r="DA183" s="369"/>
      <c r="DB183" s="369"/>
      <c r="DC183" s="369"/>
      <c r="DD183" s="369"/>
      <c r="DE183" s="369"/>
      <c r="DF183" s="369" t="s">
        <v>8014</v>
      </c>
      <c r="DG183" s="369" t="s">
        <v>20420</v>
      </c>
      <c r="DH183" s="333" t="str">
        <f t="shared" si="35"/>
        <v>福建</v>
      </c>
    </row>
    <row r="184" spans="1:112" customFormat="1">
      <c r="A184" s="351" t="str">
        <f t="shared" si="34"/>
        <v>,</v>
      </c>
      <c r="DH184" s="333" t="e">
        <f t="shared" si="35"/>
        <v>#VALUE!</v>
      </c>
    </row>
    <row r="185" spans="1:112" customFormat="1">
      <c r="A185" s="351" t="str">
        <f t="shared" si="34"/>
        <v>,</v>
      </c>
      <c r="DH185" s="333" t="e">
        <f t="shared" si="35"/>
        <v>#VALUE!</v>
      </c>
    </row>
    <row r="186" spans="1:112" customFormat="1">
      <c r="A186" s="351" t="str">
        <f t="shared" si="34"/>
        <v>,</v>
      </c>
      <c r="DH186" s="333" t="e">
        <f t="shared" si="35"/>
        <v>#VALUE!</v>
      </c>
    </row>
    <row r="187" spans="1:112" customFormat="1">
      <c r="A187" s="351" t="str">
        <f t="shared" si="34"/>
        <v>,</v>
      </c>
      <c r="DH187" s="333" t="e">
        <f t="shared" si="35"/>
        <v>#VALUE!</v>
      </c>
    </row>
    <row r="188" spans="1:112" customFormat="1">
      <c r="A188" s="351" t="str">
        <f t="shared" si="34"/>
        <v>,</v>
      </c>
    </row>
    <row r="189" spans="1:112" customFormat="1">
      <c r="A189" s="351" t="str">
        <f t="shared" si="34"/>
        <v>,</v>
      </c>
    </row>
    <row r="190" spans="1:112" customFormat="1">
      <c r="A190" s="351" t="str">
        <f t="shared" si="34"/>
        <v>,</v>
      </c>
    </row>
    <row r="191" spans="1:112" customFormat="1">
      <c r="A191" s="351" t="str">
        <f t="shared" si="34"/>
        <v>,</v>
      </c>
    </row>
    <row r="192" spans="1:112" customFormat="1">
      <c r="A192" s="351" t="str">
        <f t="shared" si="34"/>
        <v>,</v>
      </c>
    </row>
    <row r="193" customFormat="1"/>
    <row r="194" customFormat="1"/>
    <row r="195" customFormat="1"/>
    <row r="196" customFormat="1"/>
    <row r="197" customFormat="1"/>
    <row r="198" customFormat="1"/>
    <row r="199" customFormat="1"/>
    <row r="200" customFormat="1"/>
    <row r="201" customFormat="1"/>
  </sheetData>
  <autoFilter ref="B1:DH159" xr:uid="{00000000-0001-0000-0300-000000000000}"/>
  <phoneticPr fontId="543" type="noConversion"/>
  <conditionalFormatting sqref="A1:A1048576">
    <cfRule type="duplicateValues" dxfId="51" priority="1"/>
  </conditionalFormatting>
  <conditionalFormatting sqref="B1:B162 G163 B164:B166 B168:B1048576">
    <cfRule type="cellIs" dxfId="50" priority="17" operator="equal">
      <formula>COUNTIFS($B:$B,$B:$B)</formula>
    </cfRule>
  </conditionalFormatting>
  <pageMargins left="0.75" right="0.75" top="1" bottom="1" header="0.5" footer="0.5"/>
  <pageSetup orientation="portrait" horizontalDpi="300" verticalDpi="300" r:id="rId1"/>
  <headerFooter alignWithMargins="0">
    <oddFooter xml:space="preserve">&amp;LUnrestricted </oddFooter>
    <evenFooter xml:space="preserve">&amp;LUnrestricted </evenFooter>
    <firstFooter xml:space="preserve">&amp;LUnrestricted </first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sheetPr>
  <dimension ref="A1:V6023"/>
  <sheetViews>
    <sheetView zoomScale="90" zoomScaleNormal="90" workbookViewId="0">
      <selection activeCell="C6" sqref="C6"/>
    </sheetView>
  </sheetViews>
  <sheetFormatPr defaultColWidth="9.453125" defaultRowHeight="13"/>
  <cols>
    <col min="1" max="1" width="22.54296875" style="210" customWidth="1"/>
    <col min="2" max="2" width="7.54296875" style="185" customWidth="1"/>
    <col min="3" max="3" width="53.453125" style="202" customWidth="1"/>
    <col min="4" max="4" width="8.54296875" style="185" customWidth="1"/>
    <col min="5" max="5" width="9.453125" style="185"/>
    <col min="6" max="6" width="14.54296875" style="185" bestFit="1" customWidth="1"/>
    <col min="7" max="7" width="9.453125" style="185"/>
    <col min="8" max="8" width="14.453125" style="185" bestFit="1" customWidth="1"/>
    <col min="9" max="16384" width="9.453125" style="185"/>
  </cols>
  <sheetData>
    <row r="1" spans="1:6">
      <c r="A1" s="182"/>
      <c r="B1" s="183"/>
      <c r="C1" s="184"/>
    </row>
    <row r="2" spans="1:6">
      <c r="A2" s="183" t="s">
        <v>9742</v>
      </c>
      <c r="B2" s="183"/>
      <c r="C2" s="184"/>
    </row>
    <row r="3" spans="1:6">
      <c r="A3" s="186" t="s">
        <v>9743</v>
      </c>
      <c r="B3" s="187"/>
      <c r="C3" s="188" t="s">
        <v>9744</v>
      </c>
      <c r="E3" s="9"/>
      <c r="F3" s="9"/>
    </row>
    <row r="4" spans="1:6">
      <c r="A4" s="182"/>
      <c r="B4" s="183"/>
      <c r="C4" s="184"/>
      <c r="E4" s="9"/>
      <c r="F4" s="9"/>
    </row>
    <row r="5" spans="1:6">
      <c r="A5" s="189" t="s">
        <v>7873</v>
      </c>
      <c r="B5" s="190"/>
      <c r="C5" s="192" t="s">
        <v>20403</v>
      </c>
      <c r="E5" s="7"/>
      <c r="F5" s="8"/>
    </row>
    <row r="6" spans="1:6">
      <c r="A6" s="189" t="s">
        <v>9745</v>
      </c>
      <c r="B6" s="191"/>
      <c r="C6" s="192"/>
      <c r="E6" s="7"/>
      <c r="F6" s="7"/>
    </row>
    <row r="7" spans="1:6">
      <c r="A7" s="189"/>
      <c r="B7" s="191"/>
      <c r="C7" s="192"/>
      <c r="E7" s="7"/>
      <c r="F7" s="7"/>
    </row>
    <row r="8" spans="1:6">
      <c r="A8" s="189" t="s">
        <v>9746</v>
      </c>
      <c r="B8" s="191"/>
      <c r="C8" s="193" t="str">
        <f>VLOOKUP(C5,'国家网站数据(NMPA)'!B:CI,2,FALSE)</f>
        <v>2025-05-23</v>
      </c>
      <c r="E8" s="7"/>
      <c r="F8" s="7"/>
    </row>
    <row r="9" spans="1:6">
      <c r="A9" s="189" t="s">
        <v>9747</v>
      </c>
      <c r="B9" s="191"/>
      <c r="C9" s="194"/>
      <c r="E9" s="7"/>
      <c r="F9" s="7"/>
    </row>
    <row r="10" spans="1:6">
      <c r="A10" s="189"/>
      <c r="B10" s="191"/>
      <c r="C10" s="192"/>
      <c r="E10" s="7"/>
      <c r="F10" s="7"/>
    </row>
    <row r="11" spans="1:6">
      <c r="A11" s="189" t="s">
        <v>9748</v>
      </c>
      <c r="B11" s="191"/>
      <c r="C11" s="195" t="str">
        <f>VLOOKUP(C5,'国家网站数据(NMPA)'!B:CE,3,FALSE)</f>
        <v/>
      </c>
      <c r="E11" s="7"/>
      <c r="F11" s="7"/>
    </row>
    <row r="12" spans="1:6">
      <c r="A12" s="189" t="s">
        <v>9749</v>
      </c>
      <c r="B12" s="191"/>
      <c r="C12" s="194"/>
      <c r="E12" s="7"/>
      <c r="F12" s="7"/>
    </row>
    <row r="13" spans="1:6">
      <c r="A13" s="189"/>
      <c r="B13" s="191"/>
      <c r="C13" s="192"/>
      <c r="E13" s="7"/>
      <c r="F13" s="7"/>
    </row>
    <row r="14" spans="1:6">
      <c r="A14" s="189" t="s">
        <v>9750</v>
      </c>
      <c r="B14" s="191"/>
      <c r="C14" s="195" t="str">
        <f>VLOOKUP(C5,'国家网站数据(NMPA)'!B:CD,4,FALSE)</f>
        <v>安溪县医院</v>
      </c>
      <c r="E14" s="7"/>
      <c r="F14" s="7"/>
    </row>
    <row r="15" spans="1:6">
      <c r="A15" s="189" t="s">
        <v>9751</v>
      </c>
      <c r="B15" s="191"/>
      <c r="C15" s="192"/>
      <c r="E15" s="7"/>
      <c r="F15" s="7"/>
    </row>
    <row r="16" spans="1:6">
      <c r="A16" s="189"/>
      <c r="B16" s="191"/>
      <c r="C16" s="192"/>
      <c r="E16" s="7"/>
      <c r="F16" s="7"/>
    </row>
    <row r="17" spans="1:6">
      <c r="A17" s="189" t="s">
        <v>9752</v>
      </c>
      <c r="B17" s="191"/>
      <c r="C17" s="192" t="str">
        <f>VLOOKUP(C5,'国家网站数据(NMPA)'!B:F,5,FALSE)</f>
        <v>泉州市安溪县河滨南路249-259号</v>
      </c>
      <c r="E17" s="7"/>
      <c r="F17" s="7"/>
    </row>
    <row r="18" spans="1:6">
      <c r="A18" s="189" t="s">
        <v>9753</v>
      </c>
      <c r="B18" s="191"/>
      <c r="C18" s="192"/>
      <c r="E18" s="7"/>
      <c r="F18" s="7"/>
    </row>
    <row r="19" spans="1:6">
      <c r="A19" s="189"/>
      <c r="B19" s="191"/>
      <c r="C19" s="192"/>
      <c r="E19" s="7"/>
      <c r="F19" s="7"/>
    </row>
    <row r="20" spans="1:6">
      <c r="A20" s="189" t="s">
        <v>7878</v>
      </c>
      <c r="B20" s="191"/>
      <c r="C20" s="194" t="str">
        <f>VLOOKUP(C5,'国家网站数据(NMPA)'!B:G,6,FALSE)</f>
        <v>陈鑫坛</v>
      </c>
      <c r="E20" s="7"/>
      <c r="F20" s="7"/>
    </row>
    <row r="21" spans="1:6">
      <c r="A21" s="189" t="s">
        <v>9754</v>
      </c>
      <c r="B21" s="191"/>
      <c r="C21" s="194"/>
      <c r="E21" s="7"/>
      <c r="F21" s="7"/>
    </row>
    <row r="22" spans="1:6">
      <c r="A22" s="189"/>
      <c r="B22" s="191"/>
      <c r="C22" s="192"/>
      <c r="E22" s="7"/>
      <c r="F22" s="7"/>
    </row>
    <row r="23" spans="1:6">
      <c r="A23" s="189" t="s">
        <v>7879</v>
      </c>
      <c r="B23" s="191"/>
      <c r="C23" s="194" t="str">
        <f>VLOOKUP(C5,'国家网站数据(NMPA)'!B:H,7,FALSE)</f>
        <v>15873840697</v>
      </c>
      <c r="E23" s="7"/>
      <c r="F23" s="7"/>
    </row>
    <row r="24" spans="1:6">
      <c r="A24" s="189" t="s">
        <v>9755</v>
      </c>
      <c r="B24" s="191"/>
      <c r="C24" s="192"/>
      <c r="E24" s="7"/>
      <c r="F24" s="7"/>
    </row>
    <row r="25" spans="1:6">
      <c r="A25" s="189"/>
      <c r="B25" s="191"/>
      <c r="C25" s="192"/>
      <c r="E25" s="7"/>
      <c r="F25" s="7"/>
    </row>
    <row r="26" spans="1:6">
      <c r="A26" s="189" t="s">
        <v>9756</v>
      </c>
      <c r="B26" s="191"/>
      <c r="C26" s="194" t="s">
        <v>7987</v>
      </c>
      <c r="E26" s="7"/>
      <c r="F26" s="7"/>
    </row>
    <row r="27" spans="1:6">
      <c r="A27" s="189" t="s">
        <v>9757</v>
      </c>
      <c r="B27" s="191"/>
      <c r="C27" s="194" t="s">
        <v>9758</v>
      </c>
      <c r="E27" s="7"/>
      <c r="F27" s="7"/>
    </row>
    <row r="28" spans="1:6">
      <c r="A28" s="189"/>
      <c r="B28" s="191"/>
      <c r="C28" s="184"/>
      <c r="E28" s="7"/>
      <c r="F28" s="7"/>
    </row>
    <row r="29" spans="1:6">
      <c r="A29" s="186" t="s">
        <v>9759</v>
      </c>
      <c r="B29" s="187"/>
      <c r="C29" s="188" t="s">
        <v>9760</v>
      </c>
      <c r="E29" s="9"/>
      <c r="F29" s="9"/>
    </row>
    <row r="30" spans="1:6">
      <c r="A30" s="182"/>
      <c r="B30" s="183"/>
      <c r="C30" s="184"/>
      <c r="E30" s="9"/>
      <c r="F30" s="9"/>
    </row>
    <row r="31" spans="1:6">
      <c r="A31" s="189" t="s">
        <v>7881</v>
      </c>
      <c r="B31" s="191"/>
      <c r="C31" s="195" t="str">
        <f>VLOOKUP(C5,'国家网站数据(NMPA)'!B:J,9,FALSE)</f>
        <v>西门子样本释放剂</v>
      </c>
      <c r="E31" s="7"/>
      <c r="F31" s="7"/>
    </row>
    <row r="32" spans="1:6">
      <c r="A32" s="189" t="s">
        <v>2857</v>
      </c>
      <c r="B32" s="191"/>
      <c r="C32" s="194" t="str">
        <f>_xlfn.XLOOKUP(C34,产品信息!P:P,产品信息!E:E)</f>
        <v>N Supplementary Reagent L</v>
      </c>
      <c r="E32" s="7"/>
      <c r="F32" s="7"/>
    </row>
    <row r="33" spans="1:6">
      <c r="A33" s="189"/>
      <c r="B33" s="191"/>
      <c r="C33" s="192"/>
      <c r="E33" s="7"/>
      <c r="F33" s="7"/>
    </row>
    <row r="34" spans="1:6">
      <c r="A34" s="189" t="s">
        <v>7924</v>
      </c>
      <c r="B34" s="191"/>
      <c r="C34" s="196" t="str">
        <f>TRIM(VLOOKUP(C5,'国家网站数据(NMPA)'!B:BA,52,FALSE))</f>
        <v>国械备20160463号</v>
      </c>
      <c r="E34" s="7"/>
      <c r="F34" s="10"/>
    </row>
    <row r="35" spans="1:6">
      <c r="A35" s="189" t="s">
        <v>9761</v>
      </c>
      <c r="B35" s="191"/>
      <c r="C35" s="192"/>
      <c r="E35" s="7"/>
      <c r="F35" s="10"/>
    </row>
    <row r="36" spans="1:6">
      <c r="A36" s="189"/>
      <c r="B36" s="191"/>
      <c r="C36" s="192"/>
      <c r="E36" s="7"/>
      <c r="F36" s="7"/>
    </row>
    <row r="37" spans="1:6">
      <c r="A37" s="189" t="s">
        <v>7925</v>
      </c>
      <c r="B37" s="191"/>
      <c r="C37" s="196" t="str">
        <f>IF(VLOOKUP(C5,'国家网站数据(NMPA)'!B:CA,53,FALSE)="","",VLOOKUP(C5,'国家网站数据(NMPA)'!B:CA,53,FALSE))</f>
        <v/>
      </c>
      <c r="E37" s="7"/>
      <c r="F37" s="10"/>
    </row>
    <row r="38" spans="1:6">
      <c r="A38" s="189" t="s">
        <v>9762</v>
      </c>
      <c r="B38" s="191"/>
      <c r="C38" s="192"/>
      <c r="E38" s="7"/>
      <c r="F38" s="7"/>
    </row>
    <row r="39" spans="1:6">
      <c r="A39" s="189"/>
      <c r="B39" s="191"/>
      <c r="C39" s="192"/>
      <c r="E39" s="7"/>
      <c r="F39" s="7"/>
    </row>
    <row r="40" spans="1:6">
      <c r="A40" s="189" t="s">
        <v>7883</v>
      </c>
      <c r="B40" s="191"/>
      <c r="C40" s="197" t="str">
        <f>VLOOKUP(C5,'国家网站数据(NMPA)'!B:L,11,FALSE)</f>
        <v>否</v>
      </c>
      <c r="E40" s="7"/>
      <c r="F40" s="11"/>
    </row>
    <row r="41" spans="1:6" ht="24">
      <c r="A41" s="189" t="s">
        <v>9763</v>
      </c>
      <c r="B41" s="191"/>
      <c r="C41" s="194" t="str">
        <f>IF(C40="是","Yes","No")</f>
        <v>No</v>
      </c>
      <c r="E41" s="7"/>
      <c r="F41" s="7"/>
    </row>
    <row r="42" spans="1:6">
      <c r="A42" s="189"/>
      <c r="B42" s="191"/>
      <c r="C42" s="192"/>
      <c r="E42" s="7"/>
      <c r="F42" s="7"/>
    </row>
    <row r="43" spans="1:6">
      <c r="A43" s="189" t="s">
        <v>7884</v>
      </c>
      <c r="B43" s="191"/>
      <c r="C43" s="195" t="str">
        <f>VLOOKUP(C5,'国家网站数据(NMPA)'!B:M,12,FALSE)</f>
        <v>/</v>
      </c>
      <c r="E43" s="7"/>
      <c r="F43" s="7"/>
    </row>
    <row r="44" spans="1:6">
      <c r="A44" s="189" t="s">
        <v>9764</v>
      </c>
      <c r="B44" s="191"/>
      <c r="C44" s="192"/>
      <c r="E44" s="7"/>
      <c r="F44" s="7"/>
    </row>
    <row r="45" spans="1:6">
      <c r="A45" s="189"/>
      <c r="B45" s="191"/>
      <c r="C45" s="192"/>
      <c r="E45" s="7"/>
      <c r="F45" s="7"/>
    </row>
    <row r="46" spans="1:6">
      <c r="A46" s="189" t="s">
        <v>7885</v>
      </c>
      <c r="B46" s="191"/>
      <c r="C46" s="196" t="str">
        <f>VLOOKUP(C5,'国家网站数据(NMPA)'!B:AA,13,FALSE)</f>
        <v>试剂A：6*0.5ml；试剂B：2*6ml</v>
      </c>
      <c r="E46" s="7"/>
      <c r="F46" s="7"/>
    </row>
    <row r="47" spans="1:6">
      <c r="A47" s="189" t="s">
        <v>9765</v>
      </c>
      <c r="B47" s="191"/>
      <c r="C47" s="192"/>
      <c r="E47" s="7"/>
      <c r="F47" s="7"/>
    </row>
    <row r="48" spans="1:6">
      <c r="A48" s="189"/>
      <c r="B48" s="191"/>
      <c r="C48" s="192"/>
      <c r="E48" s="7"/>
      <c r="F48" s="7"/>
    </row>
    <row r="49" spans="1:6">
      <c r="A49" s="189" t="s">
        <v>7929</v>
      </c>
      <c r="B49" s="191"/>
      <c r="C49" s="194" t="s">
        <v>8009</v>
      </c>
      <c r="E49" s="7"/>
      <c r="F49" s="7"/>
    </row>
    <row r="50" spans="1:6">
      <c r="A50" s="189" t="s">
        <v>9766</v>
      </c>
      <c r="B50" s="191"/>
      <c r="C50" s="194" t="s">
        <v>9767</v>
      </c>
      <c r="E50" s="7"/>
      <c r="F50" s="7"/>
    </row>
    <row r="51" spans="1:6">
      <c r="A51" s="189"/>
      <c r="B51" s="191"/>
      <c r="C51" s="192"/>
      <c r="E51" s="7"/>
      <c r="F51" s="7"/>
    </row>
    <row r="52" spans="1:6">
      <c r="A52" s="189" t="s">
        <v>7930</v>
      </c>
      <c r="B52" s="191"/>
      <c r="C52" s="195" t="str">
        <f>VLOOKUP(C5,'国家网站数据(NMPA)'!B:CA,58,FALSE)</f>
        <v>Ⅰ类</v>
      </c>
      <c r="E52" s="7"/>
      <c r="F52" s="7"/>
    </row>
    <row r="53" spans="1:6">
      <c r="A53" s="189" t="s">
        <v>9768</v>
      </c>
      <c r="B53" s="191"/>
      <c r="C53" s="195" t="str">
        <f>IF(C52="Ⅱ类","Class II",IF(C52="Ⅲ类","Class III","Class I"))</f>
        <v>Class I</v>
      </c>
      <c r="E53" s="7"/>
      <c r="F53" s="7"/>
    </row>
    <row r="54" spans="1:6">
      <c r="A54" s="189"/>
      <c r="B54" s="191"/>
      <c r="C54" s="192"/>
      <c r="E54" s="7"/>
      <c r="F54" s="7"/>
    </row>
    <row r="55" spans="1:6">
      <c r="A55" s="189" t="s">
        <v>7931</v>
      </c>
      <c r="B55" s="191"/>
      <c r="C55" s="195" t="str">
        <f>VLOOKUP(C5,'国家网站数据(NMPA)'!B:CA,59,FALSE)</f>
        <v>体外诊断试剂</v>
      </c>
      <c r="E55" s="7"/>
      <c r="F55" s="7"/>
    </row>
    <row r="56" spans="1:6">
      <c r="A56" s="189" t="s">
        <v>9769</v>
      </c>
      <c r="B56" s="191"/>
      <c r="C56" s="194" t="str">
        <f>IF(C55="体外诊断试剂", "IVD", "Active Power")</f>
        <v>IVD</v>
      </c>
      <c r="E56" s="7"/>
      <c r="F56" s="7"/>
    </row>
    <row r="57" spans="1:6">
      <c r="A57" s="189"/>
      <c r="B57" s="191"/>
      <c r="C57" s="192"/>
      <c r="E57" s="7"/>
      <c r="F57" s="7"/>
    </row>
    <row r="58" spans="1:6">
      <c r="A58" s="189" t="s">
        <v>7886</v>
      </c>
      <c r="B58" s="191"/>
      <c r="C58" s="194" t="str">
        <f>VLOOKUP(C5,'国家网站数据(NMPA)'!B:O,14,FALSE)</f>
        <v>02903</v>
      </c>
      <c r="E58" s="7"/>
      <c r="F58" s="7"/>
    </row>
    <row r="59" spans="1:6">
      <c r="A59" s="189" t="s">
        <v>9770</v>
      </c>
      <c r="B59" s="191"/>
      <c r="C59" s="192"/>
      <c r="E59" s="7"/>
      <c r="F59" s="7"/>
    </row>
    <row r="60" spans="1:6">
      <c r="A60" s="189"/>
      <c r="B60" s="191"/>
      <c r="C60" s="192"/>
      <c r="E60" s="7"/>
      <c r="F60" s="7"/>
    </row>
    <row r="61" spans="1:6">
      <c r="A61" s="189" t="s">
        <v>7887</v>
      </c>
      <c r="B61" s="191"/>
      <c r="C61" s="194" t="str">
        <f>VLOOKUP(C5,'国家网站数据(NMPA)'!B:P,15,FALSE)</f>
        <v>OQTD11</v>
      </c>
      <c r="E61" s="7"/>
      <c r="F61" s="7"/>
    </row>
    <row r="62" spans="1:6">
      <c r="A62" s="189" t="s">
        <v>9771</v>
      </c>
      <c r="B62" s="191"/>
      <c r="C62" s="192"/>
      <c r="E62" s="7"/>
      <c r="F62" s="7"/>
    </row>
    <row r="63" spans="1:6">
      <c r="A63" s="189"/>
      <c r="B63" s="191"/>
      <c r="C63" s="192"/>
      <c r="E63" s="7"/>
      <c r="F63" s="7"/>
    </row>
    <row r="64" spans="1:6">
      <c r="A64" s="189" t="s">
        <v>7888</v>
      </c>
      <c r="B64" s="191"/>
      <c r="C64" s="192"/>
      <c r="E64" s="7"/>
      <c r="F64" s="7"/>
    </row>
    <row r="65" spans="1:6">
      <c r="A65" s="189"/>
      <c r="B65" s="191"/>
      <c r="C65" s="192"/>
      <c r="E65" s="7"/>
      <c r="F65" s="7"/>
    </row>
    <row r="66" spans="1:6">
      <c r="A66" s="189" t="s">
        <v>7889</v>
      </c>
      <c r="B66" s="191"/>
      <c r="C66" s="198" t="str">
        <f>IF(VLOOKUP(C5,'国家网站数据(NMPA)'!B:R,17,FALSE)="","未提供 ",VLOOKUP(C5,'国家网站数据(NMPA)'!B:R,17,FALSE))</f>
        <v>2024-08-28</v>
      </c>
      <c r="E66" s="7"/>
      <c r="F66" s="7"/>
    </row>
    <row r="67" spans="1:6">
      <c r="A67" s="189" t="s">
        <v>9772</v>
      </c>
      <c r="B67" s="191"/>
      <c r="C67" s="199"/>
      <c r="E67" s="7"/>
      <c r="F67" s="7"/>
    </row>
    <row r="68" spans="1:6">
      <c r="A68" s="189"/>
      <c r="B68" s="191"/>
      <c r="C68" s="198"/>
      <c r="E68" s="7"/>
      <c r="F68" s="7"/>
    </row>
    <row r="69" spans="1:6">
      <c r="A69" s="189" t="s">
        <v>7890</v>
      </c>
      <c r="B69" s="191"/>
      <c r="C69" s="198" t="str">
        <f>IF(VLOOKUP(C5,'国家网站数据(NMPA)'!B:AM,18,FALSE)="","未提供",VLOOKUP(C5,'国家网站数据(NMPA)'!B:AM,18,FALSE))</f>
        <v>2026-02-27</v>
      </c>
      <c r="E69" s="7"/>
      <c r="F69" s="7"/>
    </row>
    <row r="70" spans="1:6">
      <c r="A70" s="189" t="s">
        <v>9773</v>
      </c>
      <c r="B70" s="191"/>
      <c r="C70" s="194"/>
      <c r="E70" s="7"/>
      <c r="F70" s="7"/>
    </row>
    <row r="71" spans="1:6">
      <c r="A71" s="189"/>
      <c r="B71" s="191"/>
      <c r="C71" s="192"/>
      <c r="E71" s="7"/>
      <c r="F71" s="7"/>
    </row>
    <row r="72" spans="1:6">
      <c r="A72" s="189" t="s">
        <v>7891</v>
      </c>
      <c r="B72" s="191"/>
      <c r="C72" s="194" t="s">
        <v>7994</v>
      </c>
      <c r="E72" s="7"/>
      <c r="F72" s="7"/>
    </row>
    <row r="73" spans="1:6">
      <c r="A73" s="189" t="s">
        <v>9774</v>
      </c>
      <c r="B73" s="191"/>
      <c r="C73" s="194" t="s">
        <v>68</v>
      </c>
      <c r="E73" s="7"/>
      <c r="F73" s="7"/>
    </row>
    <row r="74" spans="1:6">
      <c r="A74" s="189"/>
      <c r="B74" s="191"/>
      <c r="C74" s="192"/>
      <c r="E74" s="7"/>
      <c r="F74" s="7"/>
    </row>
    <row r="75" spans="1:6">
      <c r="A75" s="186" t="s">
        <v>9775</v>
      </c>
      <c r="B75" s="187"/>
      <c r="C75" s="200" t="s">
        <v>9776</v>
      </c>
      <c r="E75" s="9"/>
      <c r="F75" s="9"/>
    </row>
    <row r="76" spans="1:6">
      <c r="A76" s="182"/>
      <c r="B76" s="183"/>
      <c r="C76" s="184"/>
      <c r="E76" s="9"/>
      <c r="F76" s="9"/>
    </row>
    <row r="77" spans="1:6">
      <c r="A77" s="189" t="s">
        <v>7892</v>
      </c>
      <c r="B77" s="191"/>
      <c r="C77" s="201" t="str">
        <f>_xlfn.XLOOKUP(C5,'国家网站数据(NMPA)'!B:B,'国家网站数据(NMPA)'!U:U)</f>
        <v>2025-04-14</v>
      </c>
      <c r="E77" s="7"/>
      <c r="F77" s="7"/>
    </row>
    <row r="78" spans="1:6">
      <c r="A78" s="189" t="s">
        <v>9777</v>
      </c>
      <c r="B78" s="191"/>
      <c r="C78" s="201"/>
      <c r="E78" s="7"/>
      <c r="F78" s="7"/>
    </row>
    <row r="79" spans="1:6">
      <c r="A79" s="189"/>
      <c r="B79" s="191"/>
      <c r="C79" s="201"/>
      <c r="E79" s="7"/>
      <c r="F79" s="7"/>
    </row>
    <row r="80" spans="1:6">
      <c r="A80" s="189" t="s">
        <v>7893</v>
      </c>
      <c r="B80" s="191"/>
      <c r="C80" s="201" t="str">
        <f>_xlfn.XLOOKUP(C5,'国家网站数据(NMPA)'!B:B,'国家网站数据(NMPA)'!V:V)</f>
        <v>2025-04-14</v>
      </c>
      <c r="E80" s="7"/>
      <c r="F80" s="7"/>
    </row>
    <row r="81" spans="1:6">
      <c r="A81" s="189" t="s">
        <v>9778</v>
      </c>
      <c r="B81" s="191"/>
      <c r="C81" s="192"/>
      <c r="E81" s="7"/>
      <c r="F81" s="7"/>
    </row>
    <row r="82" spans="1:6">
      <c r="A82" s="189"/>
      <c r="B82" s="191"/>
      <c r="C82" s="192"/>
      <c r="E82" s="7"/>
      <c r="F82" s="7"/>
    </row>
    <row r="83" spans="1:6">
      <c r="A83" s="189" t="s">
        <v>9779</v>
      </c>
      <c r="B83" s="191"/>
      <c r="C83" s="192" t="str">
        <f>VLOOKUP(C5,'国家网站数据(NMPA)'!B:W,22,FALSE)</f>
        <v>其他</v>
      </c>
      <c r="E83" s="7"/>
      <c r="F83" s="7"/>
    </row>
    <row r="84" spans="1:6">
      <c r="A84" s="189" t="s">
        <v>9780</v>
      </c>
      <c r="B84" s="191"/>
      <c r="C84" s="192"/>
      <c r="E84" s="7"/>
      <c r="F84" s="7"/>
    </row>
    <row r="85" spans="1:6">
      <c r="A85" s="189"/>
      <c r="B85" s="191"/>
      <c r="C85" s="192"/>
      <c r="E85" s="7"/>
      <c r="F85" s="7"/>
    </row>
    <row r="86" spans="1:6" ht="51.65" customHeight="1">
      <c r="A86" s="189" t="s">
        <v>7895</v>
      </c>
      <c r="B86" s="191"/>
      <c r="C86" s="192" t="str">
        <f>VLOOKUP(C5,'国家网站数据(NMPA)'!B:QV,23,FALSE)</f>
        <v>无</v>
      </c>
      <c r="E86" s="7"/>
      <c r="F86" s="7"/>
    </row>
    <row r="87" spans="1:6">
      <c r="A87" s="189" t="s">
        <v>9781</v>
      </c>
      <c r="B87" s="191"/>
      <c r="C87" s="192"/>
      <c r="E87" s="7"/>
      <c r="F87" s="7"/>
    </row>
    <row r="88" spans="1:6">
      <c r="A88" s="189"/>
      <c r="B88" s="191"/>
      <c r="C88" s="192"/>
      <c r="E88" s="7"/>
      <c r="F88" s="7"/>
    </row>
    <row r="89" spans="1:6">
      <c r="A89" s="189" t="s">
        <v>7899</v>
      </c>
      <c r="B89" s="191"/>
      <c r="C89" s="192" t="str">
        <f>VLOOKUP(C5,'国家网站数据(NMPA)'!B:AB,27,FALSE)</f>
        <v>测试结果不稳定，易失控,不准确</v>
      </c>
      <c r="E89" s="7"/>
      <c r="F89" s="7"/>
    </row>
    <row r="90" spans="1:6">
      <c r="A90" s="189" t="s">
        <v>9782</v>
      </c>
      <c r="B90" s="191"/>
      <c r="C90" s="192"/>
      <c r="E90" s="7"/>
      <c r="F90" s="7"/>
    </row>
    <row r="91" spans="1:6">
      <c r="A91" s="189"/>
      <c r="B91" s="191"/>
      <c r="C91" s="192"/>
      <c r="E91" s="7"/>
      <c r="F91" s="7"/>
    </row>
    <row r="92" spans="1:6">
      <c r="A92" s="189" t="s">
        <v>9783</v>
      </c>
      <c r="B92" s="191"/>
      <c r="C92" s="192" t="s">
        <v>9784</v>
      </c>
      <c r="E92" s="7"/>
      <c r="F92" s="9"/>
    </row>
    <row r="93" spans="1:6">
      <c r="A93" s="189" t="s">
        <v>9785</v>
      </c>
      <c r="B93" s="191"/>
      <c r="C93" s="192"/>
      <c r="E93" s="7"/>
      <c r="F93" s="7"/>
    </row>
    <row r="94" spans="1:6">
      <c r="A94" s="182"/>
      <c r="B94" s="183"/>
      <c r="C94" s="184"/>
      <c r="E94" s="9"/>
      <c r="F94" s="9"/>
    </row>
    <row r="95" spans="1:6">
      <c r="A95" s="189" t="s">
        <v>7943</v>
      </c>
      <c r="B95" s="191"/>
      <c r="C95" s="201" t="str">
        <f>IF(VLOOKUP(C5,'国家网站数据(NMPA)'!B:CA,71,FALSE)="","未提供",VLOOKUP(C5,'国家网站数据(NMPA)'!B:CA,71,FALSE))</f>
        <v>1976-07-30</v>
      </c>
      <c r="E95" s="7"/>
      <c r="F95" s="7"/>
    </row>
    <row r="96" spans="1:6">
      <c r="A96" s="189" t="s">
        <v>9786</v>
      </c>
      <c r="B96" s="191"/>
      <c r="C96" s="201" t="str">
        <f>IF(C95="未提供", "NA",C95)</f>
        <v>1976-07-30</v>
      </c>
      <c r="E96" s="7"/>
      <c r="F96" s="7"/>
    </row>
    <row r="97" spans="1:6">
      <c r="A97" s="189"/>
      <c r="B97" s="191"/>
      <c r="E97" s="7"/>
      <c r="F97" s="12"/>
    </row>
    <row r="98" spans="1:6">
      <c r="A98" s="189" t="s">
        <v>7896</v>
      </c>
      <c r="B98" s="191"/>
      <c r="C98" s="196" t="str">
        <f>_xlfn.CONCAT(IF(VLOOKUP(C5,'国家网站数据(NMPA)'!B:Y,24, FALSE)="","未提供",VLOOKUP(C5,'国家网站数据(NMPA)'!B:BC,24,FALSE)), _xlfn.XLOOKUP(C5, '国家网站数据(NMPA)'!B:B, '国家网站数据(NMPA)'!Z:Z))</f>
        <v>51岁</v>
      </c>
      <c r="E98" s="7"/>
      <c r="F98" s="13"/>
    </row>
    <row r="99" spans="1:6">
      <c r="A99" s="189" t="s">
        <v>9787</v>
      </c>
      <c r="B99" s="191"/>
      <c r="C99" s="192" t="str">
        <f>IF(C98="未提供", "NA",C98)</f>
        <v>51岁</v>
      </c>
      <c r="E99" s="7"/>
      <c r="F99" s="7"/>
    </row>
    <row r="100" spans="1:6">
      <c r="A100" s="189"/>
      <c r="B100" s="191"/>
      <c r="C100" s="192"/>
      <c r="E100" s="7"/>
      <c r="F100" s="7"/>
    </row>
    <row r="101" spans="1:6">
      <c r="A101" s="189" t="s">
        <v>7898</v>
      </c>
      <c r="B101" s="191"/>
      <c r="C101" s="196" t="str">
        <f>IF(VLOOKUP(C5,'国家网站数据(NMPA)'!B:AA,26,FALSE)="","未提供",VLOOKUP(C5,'国家网站数据(NMPA)'!B:BC,26,FALSE))</f>
        <v>男</v>
      </c>
      <c r="E101" s="7"/>
      <c r="F101" s="13"/>
    </row>
    <row r="102" spans="1:6">
      <c r="A102" s="189" t="s">
        <v>9788</v>
      </c>
      <c r="B102" s="191"/>
      <c r="C102" s="192" t="str">
        <f>IF(C101="未提供","NA",IF(C101="男","Male","Female"))</f>
        <v>Male</v>
      </c>
      <c r="E102" s="7"/>
      <c r="F102" s="7"/>
    </row>
    <row r="103" spans="1:6">
      <c r="A103" s="189"/>
      <c r="B103" s="191"/>
      <c r="C103" s="192"/>
      <c r="E103" s="7"/>
      <c r="F103" s="7"/>
    </row>
    <row r="104" spans="1:6">
      <c r="A104" s="189" t="s">
        <v>9789</v>
      </c>
      <c r="B104" s="191"/>
      <c r="C104" s="192"/>
      <c r="E104" s="7"/>
      <c r="F104" s="7"/>
    </row>
    <row r="105" spans="1:6">
      <c r="A105" s="189" t="s">
        <v>9790</v>
      </c>
      <c r="B105" s="191"/>
      <c r="C105" s="184" t="s">
        <v>9791</v>
      </c>
      <c r="E105" s="7"/>
      <c r="F105" s="9"/>
    </row>
    <row r="106" spans="1:6">
      <c r="A106" s="189"/>
      <c r="B106" s="191"/>
      <c r="C106" s="192"/>
      <c r="E106" s="7"/>
      <c r="F106" s="7"/>
    </row>
    <row r="107" spans="1:6">
      <c r="A107" s="189" t="s">
        <v>9792</v>
      </c>
      <c r="B107" s="191"/>
      <c r="C107" s="192"/>
      <c r="E107" s="7"/>
      <c r="F107" s="7"/>
    </row>
    <row r="108" spans="1:6">
      <c r="A108" s="189" t="s">
        <v>9793</v>
      </c>
      <c r="B108" s="191"/>
      <c r="C108" s="184" t="s">
        <v>9794</v>
      </c>
      <c r="E108" s="7"/>
      <c r="F108" s="9"/>
    </row>
    <row r="109" spans="1:6">
      <c r="A109" s="189"/>
      <c r="B109" s="191"/>
      <c r="C109" s="192"/>
      <c r="E109" s="7"/>
      <c r="F109" s="7"/>
    </row>
    <row r="110" spans="1:6">
      <c r="A110" s="186" t="s">
        <v>9795</v>
      </c>
      <c r="B110" s="187"/>
      <c r="C110" s="200" t="s">
        <v>9796</v>
      </c>
      <c r="E110" s="9"/>
      <c r="F110" s="9"/>
    </row>
    <row r="111" spans="1:6" ht="22.5" customHeight="1">
      <c r="A111" s="189" t="s">
        <v>7900</v>
      </c>
      <c r="B111" s="191"/>
      <c r="C111" s="192" t="str">
        <f>VLOOKUP(C5,'国家网站数据(NMPA)'!B:AC,28,FALSE)</f>
        <v>测试结果不稳定，易失控</v>
      </c>
      <c r="E111" s="7"/>
      <c r="F111" s="7"/>
    </row>
    <row r="112" spans="1:6" ht="24">
      <c r="A112" s="203" t="s">
        <v>9797</v>
      </c>
      <c r="B112" s="204"/>
      <c r="C112" s="205"/>
      <c r="E112" s="14"/>
      <c r="F112" s="15"/>
    </row>
    <row r="113" spans="1:6">
      <c r="A113" s="189"/>
      <c r="B113" s="191"/>
      <c r="C113" s="192"/>
      <c r="E113" s="7"/>
      <c r="F113" s="7"/>
    </row>
    <row r="114" spans="1:6">
      <c r="A114" s="189" t="s">
        <v>7901</v>
      </c>
      <c r="B114" s="191"/>
      <c r="C114" s="201" t="str">
        <f>VLOOKUP(C5,'国家网站数据(NMPA)'!B:AD,29,FALSE)</f>
        <v>2025-04-14</v>
      </c>
      <c r="E114" s="7"/>
      <c r="F114" s="7"/>
    </row>
    <row r="115" spans="1:6">
      <c r="A115" s="189" t="s">
        <v>9798</v>
      </c>
      <c r="B115" s="191"/>
      <c r="C115" s="192"/>
      <c r="E115" s="7"/>
      <c r="F115" s="7"/>
    </row>
    <row r="116" spans="1:6">
      <c r="A116" s="189"/>
      <c r="B116" s="191"/>
      <c r="C116" s="192"/>
      <c r="E116" s="7"/>
      <c r="F116" s="7"/>
    </row>
    <row r="117" spans="1:6">
      <c r="A117" s="189" t="s">
        <v>7902</v>
      </c>
      <c r="B117" s="191"/>
      <c r="C117" s="192" t="str">
        <f>VLOOKUP(C5,'国家网站数据(NMPA)'!B:AE,30,FALSE)</f>
        <v>医疗机构</v>
      </c>
      <c r="E117" s="7"/>
      <c r="F117" s="7"/>
    </row>
    <row r="118" spans="1:6">
      <c r="A118" s="189" t="s">
        <v>9799</v>
      </c>
      <c r="B118" s="191"/>
      <c r="C118" s="192" t="s">
        <v>9800</v>
      </c>
      <c r="E118" s="7"/>
      <c r="F118" s="7"/>
    </row>
    <row r="119" spans="1:6">
      <c r="A119" s="189"/>
      <c r="B119" s="191"/>
      <c r="C119" s="192"/>
      <c r="E119" s="7"/>
      <c r="F119" s="7"/>
    </row>
    <row r="120" spans="1:6">
      <c r="A120" s="189" t="s">
        <v>7903</v>
      </c>
      <c r="B120" s="191"/>
      <c r="C120" s="192" t="str">
        <f>VLOOKUP(C5,'国家网站数据(NMPA)'!B:AZ,31,FALSE)</f>
        <v>安溪县医院检验科</v>
      </c>
      <c r="E120" s="7"/>
      <c r="F120" s="7"/>
    </row>
    <row r="121" spans="1:6">
      <c r="A121" s="189" t="s">
        <v>9801</v>
      </c>
      <c r="B121" s="191"/>
      <c r="C121" s="192"/>
      <c r="E121" s="7"/>
      <c r="F121" s="7"/>
    </row>
    <row r="122" spans="1:6">
      <c r="A122" s="189"/>
      <c r="B122" s="191"/>
      <c r="C122" s="192"/>
      <c r="E122" s="7"/>
      <c r="F122" s="7"/>
    </row>
    <row r="123" spans="1:6" ht="123" customHeight="1">
      <c r="A123" s="189" t="s">
        <v>7904</v>
      </c>
      <c r="B123" s="191"/>
      <c r="C123" s="206" t="str">
        <f>VLOOKUP(C5,'国家网站数据(NMPA)'!B:AZ,32,FALSE)</f>
        <v>参考模板： 使用医疗器械的时间：2025.4.14 使用医疗器械的原因：辅助测定人血清中STFR、FRT、CRP、B2M成分 使用医疗器械的情况（是否正常使用）：不能 不良事件发生的时间：2025.4.14 医疗器械不良事件发生时的情况：测试不稳定，易失控 采取措施的时间：2025.4.14 发生医疗器械不良事件后处理的措施：工程师建议暂时离心取上清液辅助测定，直至新批号试剂到货。 不良事件好转或转归的时间：2025.4.14 处理之后的结果：结果稳定</v>
      </c>
      <c r="E123" s="7"/>
      <c r="F123" s="10"/>
    </row>
    <row r="124" spans="1:6">
      <c r="A124" s="189" t="s">
        <v>9802</v>
      </c>
      <c r="B124" s="191"/>
      <c r="C124" s="192"/>
      <c r="E124" s="7"/>
      <c r="F124" s="10"/>
    </row>
    <row r="125" spans="1:6">
      <c r="A125" s="189"/>
      <c r="B125" s="191"/>
      <c r="C125" s="192"/>
      <c r="E125" s="7"/>
      <c r="F125" s="7"/>
    </row>
    <row r="126" spans="1:6">
      <c r="A126" s="189" t="s">
        <v>7905</v>
      </c>
      <c r="B126" s="191"/>
      <c r="C126" s="194" t="str">
        <f>VLOOKUP(C5,'国家网站数据(NMPA)'!B:AH,33,FALSE)</f>
        <v>无</v>
      </c>
      <c r="E126" s="7"/>
      <c r="F126" s="7"/>
    </row>
    <row r="127" spans="1:6" ht="24">
      <c r="A127" s="10" t="s">
        <v>9803</v>
      </c>
      <c r="B127" s="191"/>
      <c r="C127" s="192"/>
      <c r="E127" s="7"/>
      <c r="F127" s="7"/>
    </row>
    <row r="128" spans="1:6">
      <c r="A128" s="189"/>
      <c r="B128" s="191"/>
      <c r="C128" s="192"/>
      <c r="E128" s="7"/>
      <c r="F128" s="7"/>
    </row>
    <row r="129" spans="1:6">
      <c r="A129" s="186" t="s">
        <v>9804</v>
      </c>
      <c r="B129" s="187"/>
      <c r="C129" s="200" t="s">
        <v>9805</v>
      </c>
      <c r="E129" s="9"/>
      <c r="F129" s="9"/>
    </row>
    <row r="130" spans="1:6">
      <c r="A130" s="182"/>
      <c r="B130" s="183"/>
      <c r="C130" s="184"/>
      <c r="E130" s="9"/>
      <c r="F130" s="9"/>
    </row>
    <row r="131" spans="1:6">
      <c r="A131" s="189" t="s">
        <v>7906</v>
      </c>
      <c r="B131" s="191"/>
      <c r="C131" s="192" t="str">
        <f>VLOOKUP(C5,'国家网站数据(NMPA)'!B:BZ,34,FALSE)</f>
        <v>产品原因（包括说明书等）</v>
      </c>
      <c r="E131" s="7"/>
      <c r="F131" s="7"/>
    </row>
    <row r="132" spans="1:6">
      <c r="A132" s="189" t="s">
        <v>9806</v>
      </c>
      <c r="B132" s="183"/>
      <c r="E132" s="7"/>
      <c r="F132" s="7"/>
    </row>
    <row r="133" spans="1:6">
      <c r="A133" s="189"/>
      <c r="B133" s="191"/>
      <c r="C133" s="192"/>
      <c r="E133" s="7"/>
      <c r="F133" s="7"/>
    </row>
    <row r="134" spans="1:6" ht="18" customHeight="1">
      <c r="A134" s="189" t="s">
        <v>7907</v>
      </c>
      <c r="B134" s="191"/>
      <c r="C134" s="192" t="str">
        <f>VLOOKUP(C5,'国家网站数据(NMPA)'!B:BZ,35,FALSE)</f>
        <v>该产品为特定蛋白项目辅助试剂，近日发现多个项目经常模式失控，定标难以纠正，经排查发现该产品中存在白色颗粒悬浮物，正常状态下应是澄清透明。</v>
      </c>
      <c r="E134" s="7"/>
      <c r="F134" s="7"/>
    </row>
    <row r="135" spans="1:6" ht="24">
      <c r="A135" s="10" t="s">
        <v>9807</v>
      </c>
      <c r="B135" s="183"/>
      <c r="C135" s="192"/>
      <c r="E135" s="7"/>
      <c r="F135" s="10"/>
    </row>
    <row r="136" spans="1:6">
      <c r="A136" s="189"/>
      <c r="B136" s="191"/>
      <c r="C136" s="192"/>
      <c r="E136" s="7"/>
      <c r="F136" s="7"/>
    </row>
    <row r="137" spans="1:6" ht="42" customHeight="1">
      <c r="A137" s="189" t="s">
        <v>7908</v>
      </c>
      <c r="B137" s="191"/>
      <c r="C137" s="192" t="str">
        <f>VLOOKUP(C5,'国家网站数据(NMPA)'!B:BZ,36,FALSE)</f>
        <v>联系工程师后，经建议离心去掉白色颗粒后，再次上机检测发现结果稳定，问题暂时得以解决。对于问题产品只能暂时离心后使用，等新批号试剂到货后看是否有所改观。</v>
      </c>
      <c r="E137" s="7"/>
      <c r="F137" s="7"/>
    </row>
    <row r="138" spans="1:6">
      <c r="A138" s="189" t="s">
        <v>9808</v>
      </c>
      <c r="B138" s="183"/>
      <c r="C138" s="192"/>
      <c r="E138" s="7"/>
      <c r="F138" s="7"/>
    </row>
    <row r="139" spans="1:6">
      <c r="A139" s="182"/>
      <c r="B139" s="183"/>
      <c r="C139" s="184"/>
      <c r="E139" s="7"/>
      <c r="F139" s="7"/>
    </row>
    <row r="140" spans="1:6">
      <c r="A140" s="186" t="s">
        <v>9809</v>
      </c>
      <c r="B140" s="187"/>
      <c r="C140" s="200" t="s">
        <v>9810</v>
      </c>
      <c r="E140" s="9"/>
      <c r="F140" s="9"/>
    </row>
    <row r="141" spans="1:6">
      <c r="A141" s="182"/>
      <c r="B141" s="183"/>
      <c r="C141" s="184"/>
      <c r="E141" s="9"/>
      <c r="F141" s="9"/>
    </row>
    <row r="142" spans="1:6">
      <c r="A142" s="189" t="s">
        <v>7969</v>
      </c>
      <c r="B142" s="191"/>
      <c r="C142" s="192" t="s">
        <v>8013</v>
      </c>
      <c r="E142" s="7"/>
      <c r="F142" s="7"/>
    </row>
    <row r="143" spans="1:6">
      <c r="A143" s="189" t="s">
        <v>9811</v>
      </c>
      <c r="B143" s="191"/>
      <c r="C143" s="192" t="s">
        <v>9812</v>
      </c>
      <c r="E143" s="7"/>
      <c r="F143" s="7"/>
    </row>
    <row r="144" spans="1:6">
      <c r="A144" s="189"/>
      <c r="B144" s="191"/>
      <c r="C144" s="192"/>
      <c r="E144" s="7"/>
      <c r="F144" s="7"/>
    </row>
    <row r="145" spans="1:6">
      <c r="A145" s="189" t="s">
        <v>7970</v>
      </c>
      <c r="B145" s="191"/>
      <c r="C145" s="192" t="str">
        <f>VLOOKUP(C5,'国家网站数据(NMPA)'!B:DA,98,FALSE)</f>
        <v/>
      </c>
      <c r="E145" s="7"/>
      <c r="F145" s="7"/>
    </row>
    <row r="146" spans="1:6">
      <c r="A146" s="189" t="s">
        <v>9813</v>
      </c>
      <c r="B146" s="191"/>
      <c r="C146" s="192"/>
      <c r="E146" s="7"/>
      <c r="F146" s="7"/>
    </row>
    <row r="147" spans="1:6">
      <c r="A147" s="189"/>
      <c r="B147" s="191"/>
      <c r="C147" s="192"/>
      <c r="E147" s="7"/>
      <c r="F147" s="7"/>
    </row>
    <row r="148" spans="1:6">
      <c r="A148" s="189" t="s">
        <v>7967</v>
      </c>
      <c r="B148" s="191"/>
      <c r="C148" s="192" t="str">
        <f>VLOOKUP(C5,'国家网站数据(NMPA)'!B:DA,95,FALSE)</f>
        <v>泉州管理员</v>
      </c>
      <c r="E148" s="7"/>
      <c r="F148" s="7"/>
    </row>
    <row r="149" spans="1:6">
      <c r="A149" s="189" t="s">
        <v>9814</v>
      </c>
      <c r="B149" s="191"/>
      <c r="C149" s="192"/>
      <c r="E149" s="7"/>
      <c r="F149" s="7"/>
    </row>
    <row r="150" spans="1:6">
      <c r="A150" s="189"/>
      <c r="B150" s="191"/>
      <c r="C150" s="192"/>
      <c r="E150" s="7"/>
      <c r="F150" s="7"/>
    </row>
    <row r="151" spans="1:6">
      <c r="A151" s="189" t="s">
        <v>9815</v>
      </c>
      <c r="B151" s="191"/>
      <c r="C151" s="192" t="str">
        <f>VLOOKUP(C5,'国家网站数据(NMPA)'!B:DA,94,FALSE)</f>
        <v>泉州市食品药品认证与不良反应监测中心</v>
      </c>
      <c r="E151" s="7"/>
      <c r="F151" s="7"/>
    </row>
    <row r="152" spans="1:6">
      <c r="A152" s="189" t="s">
        <v>9816</v>
      </c>
      <c r="B152" s="191"/>
      <c r="C152" s="192"/>
      <c r="E152" s="7"/>
      <c r="F152" s="7"/>
    </row>
    <row r="153" spans="1:6">
      <c r="A153" s="189"/>
      <c r="B153" s="191"/>
      <c r="C153" s="192"/>
      <c r="E153" s="7"/>
      <c r="F153" s="7"/>
    </row>
    <row r="154" spans="1:6">
      <c r="A154" s="189" t="s">
        <v>7968</v>
      </c>
      <c r="B154" s="191"/>
      <c r="C154" s="201" t="str">
        <f>VLOOKUP(C5,'国家网站数据(NMPA)'!B:DA,96,FALSE)</f>
        <v>2025-05-26</v>
      </c>
      <c r="D154" s="207"/>
      <c r="E154" s="7"/>
      <c r="F154" s="7"/>
    </row>
    <row r="155" spans="1:6">
      <c r="A155" s="189" t="s">
        <v>9817</v>
      </c>
      <c r="B155" s="191"/>
      <c r="C155" s="192"/>
      <c r="E155" s="7"/>
      <c r="F155" s="7"/>
    </row>
    <row r="156" spans="1:6">
      <c r="A156" s="189"/>
      <c r="B156" s="191"/>
      <c r="C156" s="192"/>
      <c r="E156" s="7"/>
      <c r="F156" s="7"/>
    </row>
    <row r="157" spans="1:6">
      <c r="A157" s="189" t="s">
        <v>9818</v>
      </c>
      <c r="B157" s="191"/>
      <c r="C157" s="192"/>
      <c r="E157" s="9"/>
      <c r="F157" s="7"/>
    </row>
    <row r="158" spans="1:6">
      <c r="A158" s="186" t="s">
        <v>9819</v>
      </c>
      <c r="B158" s="187"/>
      <c r="C158" s="200" t="s">
        <v>9820</v>
      </c>
      <c r="E158" s="9"/>
      <c r="F158" s="9"/>
    </row>
    <row r="159" spans="1:6">
      <c r="A159" s="189"/>
      <c r="B159" s="183"/>
      <c r="C159" s="192"/>
      <c r="E159" s="7"/>
      <c r="F159" s="7"/>
    </row>
    <row r="160" spans="1:6">
      <c r="A160" s="189" t="s">
        <v>7952</v>
      </c>
      <c r="B160" s="183"/>
      <c r="C160" s="192"/>
      <c r="E160" s="7"/>
      <c r="F160" s="7"/>
    </row>
    <row r="161" spans="1:6">
      <c r="A161" s="189" t="s">
        <v>9821</v>
      </c>
      <c r="B161" s="183"/>
      <c r="C161" s="192"/>
      <c r="E161" s="7"/>
      <c r="F161" s="7"/>
    </row>
    <row r="162" spans="1:6">
      <c r="A162" s="189"/>
      <c r="B162" s="183"/>
      <c r="C162" s="192"/>
      <c r="E162" s="7"/>
      <c r="F162" s="7"/>
    </row>
    <row r="163" spans="1:6">
      <c r="A163" s="189" t="s">
        <v>7953</v>
      </c>
      <c r="B163" s="183"/>
      <c r="C163" s="208"/>
      <c r="E163" s="7"/>
      <c r="F163" s="209"/>
    </row>
    <row r="164" spans="1:6">
      <c r="A164" s="189" t="s">
        <v>9822</v>
      </c>
      <c r="B164" s="183"/>
      <c r="C164" s="206"/>
      <c r="E164" s="7"/>
      <c r="F164" s="10"/>
    </row>
    <row r="165" spans="1:6">
      <c r="A165" s="189"/>
      <c r="B165" s="183"/>
      <c r="C165" s="206"/>
      <c r="E165" s="7"/>
      <c r="F165" s="7"/>
    </row>
    <row r="166" spans="1:6">
      <c r="A166" s="186" t="s">
        <v>9823</v>
      </c>
      <c r="B166" s="187"/>
      <c r="C166" s="200" t="s">
        <v>9811</v>
      </c>
      <c r="E166" s="9"/>
      <c r="F166" s="9"/>
    </row>
    <row r="167" spans="1:6">
      <c r="A167" s="189"/>
      <c r="B167" s="183"/>
      <c r="C167" s="192"/>
      <c r="E167" s="7"/>
      <c r="F167" s="7"/>
    </row>
    <row r="168" spans="1:6">
      <c r="A168" s="189" t="s">
        <v>7954</v>
      </c>
      <c r="B168" s="183"/>
      <c r="C168" s="192"/>
      <c r="E168" s="7"/>
      <c r="F168" s="7"/>
    </row>
    <row r="169" spans="1:6">
      <c r="A169" s="189" t="s">
        <v>9824</v>
      </c>
      <c r="B169" s="183"/>
      <c r="C169" s="192"/>
      <c r="E169" s="7"/>
      <c r="F169" s="7"/>
    </row>
    <row r="170" spans="1:6">
      <c r="A170" s="189"/>
      <c r="B170" s="183"/>
      <c r="C170" s="192"/>
      <c r="E170" s="7"/>
      <c r="F170" s="7"/>
    </row>
    <row r="171" spans="1:6">
      <c r="A171" s="189" t="s">
        <v>7906</v>
      </c>
      <c r="B171" s="183"/>
      <c r="C171" s="192"/>
      <c r="E171" s="7"/>
      <c r="F171" s="209"/>
    </row>
    <row r="172" spans="1:6">
      <c r="A172" s="189" t="s">
        <v>9825</v>
      </c>
      <c r="B172" s="183"/>
      <c r="C172" s="206"/>
      <c r="E172" s="7"/>
      <c r="F172" s="10"/>
    </row>
    <row r="173" spans="1:6">
      <c r="A173" s="189"/>
      <c r="B173" s="183"/>
      <c r="C173" s="192"/>
      <c r="E173" s="7"/>
      <c r="F173" s="7"/>
    </row>
    <row r="174" spans="1:6">
      <c r="A174" s="189" t="s">
        <v>7956</v>
      </c>
      <c r="B174" s="191"/>
      <c r="C174" s="192"/>
      <c r="E174" s="7"/>
      <c r="F174" s="7"/>
    </row>
    <row r="175" spans="1:6" ht="24">
      <c r="A175" s="189" t="s">
        <v>9826</v>
      </c>
      <c r="B175" s="191"/>
      <c r="C175" s="192"/>
      <c r="E175" s="7"/>
      <c r="F175" s="7"/>
    </row>
    <row r="176" spans="1:6">
      <c r="A176" s="189"/>
      <c r="B176" s="191"/>
      <c r="C176" s="192"/>
      <c r="E176" s="7"/>
      <c r="F176" s="7"/>
    </row>
    <row r="177" spans="1:6">
      <c r="A177" s="189" t="s">
        <v>7957</v>
      </c>
      <c r="B177" s="191"/>
      <c r="C177" s="192"/>
      <c r="E177" s="7"/>
      <c r="F177" s="7"/>
    </row>
    <row r="178" spans="1:6">
      <c r="A178" s="189" t="s">
        <v>9827</v>
      </c>
      <c r="B178" s="191"/>
      <c r="C178" s="192"/>
      <c r="E178" s="7"/>
      <c r="F178" s="7"/>
    </row>
    <row r="179" spans="1:6">
      <c r="A179" s="189"/>
      <c r="B179" s="191"/>
      <c r="C179" s="192"/>
      <c r="E179" s="7"/>
      <c r="F179" s="7"/>
    </row>
    <row r="180" spans="1:6">
      <c r="A180" s="186" t="s">
        <v>9828</v>
      </c>
      <c r="B180" s="187"/>
      <c r="C180" s="200" t="s">
        <v>9829</v>
      </c>
      <c r="E180" s="9"/>
      <c r="F180" s="9"/>
    </row>
    <row r="181" spans="1:6">
      <c r="A181" s="189"/>
      <c r="B181" s="191"/>
      <c r="C181" s="192"/>
      <c r="E181" s="7"/>
      <c r="F181" s="7"/>
    </row>
    <row r="182" spans="1:6">
      <c r="A182" s="189" t="s">
        <v>7958</v>
      </c>
      <c r="B182" s="191"/>
      <c r="C182" s="192"/>
      <c r="E182" s="7"/>
      <c r="F182" s="7"/>
    </row>
    <row r="183" spans="1:6">
      <c r="A183" s="189" t="s">
        <v>9830</v>
      </c>
      <c r="B183" s="191"/>
      <c r="C183" s="192"/>
      <c r="E183" s="7"/>
      <c r="F183" s="7"/>
    </row>
    <row r="184" spans="1:6">
      <c r="A184" s="189"/>
      <c r="B184" s="191"/>
      <c r="C184" s="192"/>
      <c r="E184" s="7"/>
      <c r="F184" s="7"/>
    </row>
    <row r="185" spans="1:6">
      <c r="A185" s="189" t="s">
        <v>7959</v>
      </c>
      <c r="B185" s="191"/>
      <c r="C185" s="192"/>
      <c r="E185" s="7"/>
      <c r="F185" s="7"/>
    </row>
    <row r="186" spans="1:6">
      <c r="A186" s="189" t="s">
        <v>9831</v>
      </c>
      <c r="B186" s="191"/>
      <c r="C186" s="192"/>
      <c r="E186" s="7"/>
      <c r="F186" s="7"/>
    </row>
    <row r="187" spans="1:6">
      <c r="A187" s="189"/>
      <c r="B187" s="191"/>
      <c r="C187" s="192"/>
      <c r="E187" s="7"/>
      <c r="F187" s="7"/>
    </row>
    <row r="188" spans="1:6">
      <c r="A188" s="189" t="s">
        <v>7960</v>
      </c>
      <c r="B188" s="191"/>
      <c r="C188" s="192"/>
      <c r="E188" s="7"/>
      <c r="F188" s="209"/>
    </row>
    <row r="189" spans="1:6">
      <c r="A189" s="189" t="s">
        <v>9832</v>
      </c>
      <c r="B189" s="191"/>
      <c r="C189" s="206"/>
      <c r="E189" s="7"/>
      <c r="F189" s="10"/>
    </row>
    <row r="190" spans="1:6">
      <c r="A190" s="189"/>
      <c r="B190" s="191"/>
      <c r="C190" s="192"/>
      <c r="E190" s="7"/>
      <c r="F190" s="7"/>
    </row>
    <row r="191" spans="1:6">
      <c r="A191" s="186" t="s">
        <v>9833</v>
      </c>
      <c r="B191" s="187"/>
      <c r="C191" s="200" t="s">
        <v>9834</v>
      </c>
      <c r="E191" s="9"/>
      <c r="F191" s="9"/>
    </row>
    <row r="192" spans="1:6">
      <c r="A192" s="189"/>
      <c r="B192" s="191"/>
      <c r="C192" s="192"/>
      <c r="E192" s="7"/>
      <c r="F192" s="7"/>
    </row>
    <row r="193" spans="1:6">
      <c r="A193" s="189" t="s">
        <v>9835</v>
      </c>
      <c r="B193" s="191"/>
      <c r="C193" s="192"/>
      <c r="E193" s="7"/>
      <c r="F193" s="7"/>
    </row>
    <row r="194" spans="1:6">
      <c r="A194" s="189" t="s">
        <v>9836</v>
      </c>
      <c r="B194" s="191"/>
      <c r="C194" s="192"/>
      <c r="E194" s="7"/>
      <c r="F194" s="7"/>
    </row>
    <row r="195" spans="1:6">
      <c r="A195" s="189"/>
      <c r="B195" s="191"/>
      <c r="C195" s="192"/>
      <c r="E195" s="7"/>
      <c r="F195" s="7"/>
    </row>
    <row r="196" spans="1:6">
      <c r="A196" s="189" t="s">
        <v>9837</v>
      </c>
      <c r="B196" s="191"/>
      <c r="C196" s="194"/>
      <c r="E196" s="7"/>
      <c r="F196" s="209"/>
    </row>
    <row r="197" spans="1:6">
      <c r="A197" s="189" t="s">
        <v>9838</v>
      </c>
      <c r="B197" s="191"/>
      <c r="C197" s="206"/>
      <c r="E197" s="7"/>
      <c r="F197" s="10"/>
    </row>
    <row r="198" spans="1:6">
      <c r="A198" s="189"/>
      <c r="B198" s="191"/>
      <c r="C198" s="192"/>
      <c r="E198" s="7"/>
      <c r="F198" s="7"/>
    </row>
    <row r="199" spans="1:6">
      <c r="A199" s="186" t="s">
        <v>9839</v>
      </c>
      <c r="B199" s="187"/>
      <c r="C199" s="200" t="s">
        <v>9840</v>
      </c>
      <c r="E199" s="9"/>
      <c r="F199" s="9"/>
    </row>
    <row r="200" spans="1:6">
      <c r="A200" s="189"/>
      <c r="B200" s="191"/>
      <c r="C200" s="192"/>
      <c r="E200" s="7"/>
      <c r="F200" s="7"/>
    </row>
    <row r="201" spans="1:6">
      <c r="A201" s="189" t="s">
        <v>7963</v>
      </c>
      <c r="B201" s="191"/>
      <c r="C201" s="194"/>
      <c r="E201" s="7"/>
      <c r="F201" s="7"/>
    </row>
    <row r="202" spans="1:6">
      <c r="A202" s="189" t="s">
        <v>9841</v>
      </c>
      <c r="B202" s="191"/>
      <c r="C202" s="192"/>
      <c r="E202" s="7"/>
      <c r="F202" s="7"/>
    </row>
    <row r="203" spans="1:6">
      <c r="A203" s="189"/>
      <c r="B203" s="191"/>
      <c r="C203" s="192"/>
      <c r="E203" s="7"/>
      <c r="F203" s="7"/>
    </row>
    <row r="204" spans="1:6">
      <c r="A204" s="189" t="s">
        <v>7964</v>
      </c>
      <c r="B204" s="191"/>
      <c r="C204" s="192"/>
      <c r="E204" s="7"/>
      <c r="F204" s="7"/>
    </row>
    <row r="205" spans="1:6">
      <c r="A205" s="189" t="s">
        <v>9842</v>
      </c>
      <c r="B205" s="191"/>
      <c r="C205" s="192"/>
      <c r="E205" s="7"/>
      <c r="F205" s="7"/>
    </row>
    <row r="206" spans="1:6">
      <c r="A206" s="189"/>
      <c r="B206" s="191"/>
      <c r="C206" s="192"/>
      <c r="E206" s="9"/>
      <c r="F206" s="9"/>
    </row>
    <row r="207" spans="1:6">
      <c r="A207" s="186" t="s">
        <v>9843</v>
      </c>
      <c r="B207" s="187"/>
      <c r="C207" s="200" t="s">
        <v>9844</v>
      </c>
      <c r="E207" s="7"/>
      <c r="F207" s="12"/>
    </row>
    <row r="208" spans="1:6">
      <c r="E208" s="7"/>
      <c r="F208" s="12"/>
    </row>
    <row r="209" spans="1:6">
      <c r="A209" s="189" t="s">
        <v>7874</v>
      </c>
      <c r="E209" s="7"/>
      <c r="F209" s="12"/>
    </row>
    <row r="210" spans="1:6">
      <c r="A210" s="189" t="s">
        <v>9845</v>
      </c>
      <c r="E210" s="7"/>
      <c r="F210" s="12"/>
    </row>
    <row r="211" spans="1:6">
      <c r="A211" s="189"/>
      <c r="E211" s="7"/>
      <c r="F211" s="12"/>
    </row>
    <row r="212" spans="1:6">
      <c r="A212" s="189" t="s">
        <v>9846</v>
      </c>
      <c r="E212" s="7"/>
      <c r="F212" s="12"/>
    </row>
    <row r="213" spans="1:6">
      <c r="A213" s="189" t="s">
        <v>9847</v>
      </c>
    </row>
    <row r="214" spans="1:6">
      <c r="A214" s="189"/>
    </row>
    <row r="215" spans="1:6">
      <c r="A215" s="189" t="s">
        <v>9848</v>
      </c>
    </row>
    <row r="216" spans="1:6">
      <c r="A216" s="189" t="s">
        <v>9849</v>
      </c>
    </row>
    <row r="218" spans="1:6">
      <c r="C218" s="210" t="str">
        <f ca="1">TEXT(TODAY(),"yyyy-mm-dd")&amp;"_"&amp;C5</f>
        <v>2025-05-26_1233509032025000124</v>
      </c>
    </row>
    <row r="6022" spans="3:22">
      <c r="C6022" s="211"/>
      <c r="D6022" s="212"/>
      <c r="E6022" s="211"/>
      <c r="F6022" s="211"/>
      <c r="G6022" s="211"/>
      <c r="H6022" s="211"/>
      <c r="I6022" s="211"/>
      <c r="J6022" s="211"/>
      <c r="K6022" s="211"/>
      <c r="L6022" s="211"/>
      <c r="M6022" s="211"/>
      <c r="N6022" s="211"/>
      <c r="O6022" s="211"/>
      <c r="P6022" s="211"/>
      <c r="Q6022" s="212"/>
      <c r="R6022" s="211"/>
      <c r="S6022" s="212"/>
      <c r="T6022" s="211"/>
      <c r="U6022" s="211"/>
      <c r="V6022" s="211"/>
    </row>
    <row r="6023" spans="3:22">
      <c r="C6023" s="211"/>
      <c r="D6023" s="212"/>
      <c r="E6023" s="211"/>
      <c r="F6023" s="211"/>
      <c r="G6023" s="211"/>
      <c r="H6023" s="211"/>
      <c r="I6023" s="211"/>
      <c r="J6023" s="211"/>
      <c r="K6023" s="211"/>
      <c r="L6023" s="211"/>
      <c r="M6023" s="211"/>
      <c r="N6023" s="211"/>
      <c r="O6023" s="211"/>
      <c r="P6023" s="211"/>
      <c r="Q6023" s="212"/>
      <c r="R6023" s="211"/>
      <c r="S6023" s="212"/>
      <c r="T6023" s="211"/>
      <c r="U6023" s="211"/>
      <c r="V6023" s="211"/>
    </row>
  </sheetData>
  <conditionalFormatting sqref="I1:I1048576">
    <cfRule type="cellIs" dxfId="49" priority="162" stopIfTrue="1" operator="equal">
      <formula>"N"</formula>
    </cfRule>
  </conditionalFormatting>
  <dataValidations count="2">
    <dataValidation type="list" operator="equal" allowBlank="1" showInputMessage="1" showErrorMessage="1" sqref="F168" xr:uid="{00000000-0002-0000-0800-000000000000}">
      <formula1>"与产品有关, 与产品无关, 无法确定"</formula1>
    </dataValidation>
    <dataValidation operator="equal" allowBlank="1" showInputMessage="1" showErrorMessage="1" sqref="C168 C171 C174 C177 C182 C185 C188 C193 C196 C201" xr:uid="{00000000-0002-0000-0800-000001000000}"/>
  </dataValidations>
  <pageMargins left="0.7" right="0.7" top="0.75" bottom="0.75" header="0.3" footer="0.3"/>
  <pageSetup orientation="portrait" r:id="rId1"/>
  <headerFooter>
    <oddFooter xml:space="preserve">&amp;LUnrestricted </oddFooter>
    <evenFooter xml:space="preserve">&amp;LUnrestricted </evenFooter>
    <firstFooter xml:space="preserve">&amp;LUnrestricted </first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V6070"/>
  <sheetViews>
    <sheetView zoomScaleNormal="100" workbookViewId="0">
      <selection activeCell="B5" sqref="B5:C25"/>
    </sheetView>
  </sheetViews>
  <sheetFormatPr defaultRowHeight="12.5"/>
  <cols>
    <col min="1" max="1" width="9.453125" style="64"/>
    <col min="2" max="2" width="33.54296875" style="16" customWidth="1"/>
    <col min="3" max="3" width="96.453125" customWidth="1"/>
    <col min="4" max="4" width="22.453125" customWidth="1"/>
    <col min="5" max="5" width="15.54296875" customWidth="1"/>
    <col min="6" max="6" width="25.54296875" customWidth="1"/>
    <col min="7" max="7" width="19.54296875" customWidth="1"/>
    <col min="8" max="8" width="11.453125" bestFit="1" customWidth="1"/>
  </cols>
  <sheetData>
    <row r="1" spans="1:8" ht="14.5">
      <c r="A1" s="63" t="s">
        <v>24</v>
      </c>
      <c r="B1" s="368" t="s">
        <v>20403</v>
      </c>
      <c r="C1" s="64" t="str">
        <f>_xlfn.XLOOKUP(B1,西门子log!E:E,西门子log!G:G)</f>
        <v>西门子样本释放剂</v>
      </c>
      <c r="D1" s="64" t="str">
        <f>_xlfn.XLOOKUP(B1, 西门子log!E:E, 西门子log!F:F)</f>
        <v>安溪县医院</v>
      </c>
      <c r="E1" s="65" t="str">
        <f>VLOOKUP(B1,'国家网站数据(NMPA)'!B:DH,111,FALSE)</f>
        <v>福建</v>
      </c>
      <c r="F1" s="64" t="str">
        <f>VLOOKUP(E1,'CS APP list'!B:G,5,FALSE)</f>
        <v>Chen Shu Guang</v>
      </c>
      <c r="G1" t="e">
        <f>VLOOKUP(VLOOKUP(B1,'国家网站数据(NMPA)'!B:BA,52,FALSE),产品信息!A:B,2,FALSE)&amp;" "&amp;F1</f>
        <v>#N/A</v>
      </c>
    </row>
    <row r="2" spans="1:8">
      <c r="A2" s="63" t="s">
        <v>9850</v>
      </c>
      <c r="B2" s="16" t="str">
        <f>_xlfn.XLOOKUP(E1, 'CS APP list'!B:B, 'CS APP list'!C:C)</f>
        <v>Ou Teng</v>
      </c>
      <c r="C2" s="89"/>
      <c r="E2" s="19"/>
    </row>
    <row r="3" spans="1:8">
      <c r="A3" s="63" t="s">
        <v>9851</v>
      </c>
      <c r="B3" s="75" t="s">
        <v>9852</v>
      </c>
      <c r="E3" s="19"/>
    </row>
    <row r="4" spans="1:8">
      <c r="A4" s="63" t="s">
        <v>9853</v>
      </c>
      <c r="B4" s="66" t="str">
        <f ca="1">B1&amp;" AE reporting platform_1 AE case about "&amp;C1&amp;"_"&amp;D1&amp;"_"&amp;TEXT(TODAY(),"YYYY-MM-DD")</f>
        <v>1233509032025000124 AE reporting platform_1 AE case about 西门子样本释放剂_安溪县医院_2025-05-26</v>
      </c>
      <c r="C4" s="67"/>
    </row>
    <row r="5" spans="1:8" ht="14.5">
      <c r="B5" s="20" t="str">
        <f>CONCATENATE("Dear Zhang Gong &amp; ",LEFT(_xlfn.XLOOKUP(E1,'CS APP list'!B:B,'CS APP list'!C:C),FIND(" ",_xlfn.XLOOKUP(E1,'CS APP list'!B:B,'CS APP list'!C:C))-1)," Gong,")</f>
        <v>Dear Zhang Gong &amp; Ou Gong,</v>
      </c>
      <c r="C5" s="16"/>
    </row>
    <row r="6" spans="1:8" ht="14.5">
      <c r="B6" s="20"/>
      <c r="C6" s="16"/>
    </row>
    <row r="7" spans="1:8" ht="14">
      <c r="B7" s="17" t="s">
        <v>9854</v>
      </c>
      <c r="C7" s="16"/>
    </row>
    <row r="8" spans="1:8" ht="14.5">
      <c r="B8" s="20"/>
      <c r="C8" s="16"/>
    </row>
    <row r="9" spans="1:8" ht="14.5">
      <c r="B9" s="20" t="s">
        <v>9855</v>
      </c>
      <c r="C9" s="16"/>
    </row>
    <row r="10" spans="1:8" ht="14.5">
      <c r="B10" s="20"/>
      <c r="C10" s="16"/>
    </row>
    <row r="11" spans="1:8" ht="14.5">
      <c r="B11" s="20" t="str">
        <f>"Please investigate immediately, and feedback the investigation result before "&amp;TEXT(_xlfn.XLOOKUP(B1,西门子log!E:E, 西门子log!M:M),"YYYY-mm-dd")&amp;". If any question, please do not hesitate to contact us."</f>
        <v>Please investigate immediately, and feedback the investigation result before 2025-07-10. If any question, please do not hesitate to contact us.</v>
      </c>
      <c r="C11" s="16"/>
      <c r="H11" s="4"/>
    </row>
    <row r="12" spans="1:8" ht="14.5">
      <c r="B12" s="21"/>
      <c r="C12" s="16"/>
      <c r="H12" s="4"/>
    </row>
    <row r="13" spans="1:8" ht="14.5">
      <c r="B13" s="21" t="s">
        <v>9856</v>
      </c>
      <c r="C13" s="20" t="str">
        <f>_xlfn.XLOOKUP(B1, 西门子log!E:E, 西门子log!J:J)</f>
        <v>测试结果不稳定，易失控,不准确</v>
      </c>
      <c r="D13" s="18"/>
    </row>
    <row r="14" spans="1:8" ht="14.5">
      <c r="B14" s="20"/>
      <c r="C14" s="20"/>
    </row>
    <row r="15" spans="1:8" ht="14.5">
      <c r="B15" s="21" t="s">
        <v>9857</v>
      </c>
      <c r="C15" s="20" t="str">
        <f>_xlfn.XLOOKUP(B1, 西门子log!E:E, 西门子log!G:G)</f>
        <v>西门子样本释放剂</v>
      </c>
    </row>
    <row r="16" spans="1:8" ht="14.5">
      <c r="B16" s="20"/>
      <c r="C16" s="20"/>
    </row>
    <row r="17" spans="2:3" ht="14.5">
      <c r="B17" s="21" t="s">
        <v>9858</v>
      </c>
      <c r="C17" s="20" t="str">
        <f>_xlfn.XLOOKUP(B1, '国家网站数据(NMPA)'!B:B, '国家网站数据(NMPA)'!O:O)</f>
        <v>02903</v>
      </c>
    </row>
    <row r="18" spans="2:3" ht="14.5">
      <c r="B18" s="20"/>
      <c r="C18" s="20"/>
    </row>
    <row r="19" spans="2:3" ht="14.5">
      <c r="B19" s="21" t="s">
        <v>9859</v>
      </c>
      <c r="C19" s="169" t="str">
        <f>_xlfn.XLOOKUP(B1, '国家网站数据(NMPA)'!B:B, '国家网站数据(NMPA)'!U:U)</f>
        <v>2025-04-14</v>
      </c>
    </row>
    <row r="20" spans="2:3" ht="14.5">
      <c r="B20" s="20"/>
      <c r="C20" s="20"/>
    </row>
    <row r="21" spans="2:3" ht="14.5">
      <c r="B21" s="21" t="s">
        <v>9860</v>
      </c>
      <c r="C21" s="20" t="str">
        <f>D1</f>
        <v>安溪县医院</v>
      </c>
    </row>
    <row r="22" spans="2:3" ht="14.5">
      <c r="B22" s="20"/>
      <c r="C22" s="20"/>
    </row>
    <row r="23" spans="2:3" ht="14.5">
      <c r="B23" s="21" t="s">
        <v>9861</v>
      </c>
      <c r="C23" s="20" t="str">
        <f>_xlfn.XLOOKUP(B1, '国家网站数据(NMPA)'!B:B, '国家网站数据(NMPA)'!AG:AG)</f>
        <v>参考模板： 使用医疗器械的时间：2025.4.14 使用医疗器械的原因：辅助测定人血清中STFR、FRT、CRP、B2M成分 使用医疗器械的情况（是否正常使用）：不能 不良事件发生的时间：2025.4.14 医疗器械不良事件发生时的情况：测试不稳定，易失控 采取措施的时间：2025.4.14 发生医疗器械不良事件后处理的措施：工程师建议暂时离心取上清液辅助测定，直至新批号试剂到货。 不良事件好转或转归的时间：2025.4.14 处理之后的结果：结果稳定</v>
      </c>
    </row>
    <row r="24" spans="2:3" ht="14.5">
      <c r="B24" s="21"/>
      <c r="C24" s="16"/>
    </row>
    <row r="25" spans="2:3" ht="14.5">
      <c r="B25" s="21" t="s">
        <v>9862</v>
      </c>
      <c r="C25" s="20" t="s">
        <v>9863</v>
      </c>
    </row>
    <row r="6069" spans="3:22">
      <c r="C6069" s="5" t="s">
        <v>9864</v>
      </c>
      <c r="D6069" s="6">
        <v>44505.541666666664</v>
      </c>
      <c r="E6069" s="5" t="s">
        <v>9865</v>
      </c>
      <c r="F6069" s="5" t="s">
        <v>9866</v>
      </c>
      <c r="G6069" s="5" t="b">
        <v>0</v>
      </c>
      <c r="H6069" s="5" t="s">
        <v>9867</v>
      </c>
      <c r="I6069" s="5"/>
      <c r="J6069" s="5"/>
      <c r="K6069" s="5"/>
      <c r="L6069" s="5"/>
      <c r="M6069" s="5" t="s">
        <v>9868</v>
      </c>
      <c r="N6069" s="5" t="s">
        <v>9869</v>
      </c>
      <c r="O6069" s="5" t="s">
        <v>9870</v>
      </c>
      <c r="P6069" s="5" t="s">
        <v>9871</v>
      </c>
      <c r="Q6069" s="6">
        <v>44497.522303240738</v>
      </c>
      <c r="R6069" s="5" t="s">
        <v>9871</v>
      </c>
      <c r="S6069" s="6">
        <v>44497.520613425928</v>
      </c>
      <c r="T6069" s="5" t="s">
        <v>9872</v>
      </c>
      <c r="U6069" s="5" t="s">
        <v>9873</v>
      </c>
      <c r="V6069" s="5" t="s">
        <v>9874</v>
      </c>
    </row>
    <row r="6070" spans="3:22">
      <c r="C6070" s="5" t="s">
        <v>9875</v>
      </c>
      <c r="D6070" s="6">
        <v>44505.541666666664</v>
      </c>
      <c r="E6070" s="5" t="s">
        <v>9876</v>
      </c>
      <c r="F6070" s="5" t="s">
        <v>9866</v>
      </c>
      <c r="G6070" s="5" t="b">
        <v>0</v>
      </c>
      <c r="H6070" s="5" t="s">
        <v>9877</v>
      </c>
      <c r="I6070" s="5"/>
      <c r="J6070" s="5"/>
      <c r="K6070" s="5"/>
      <c r="L6070" s="5"/>
      <c r="M6070" s="5" t="s">
        <v>9868</v>
      </c>
      <c r="N6070" s="5" t="s">
        <v>9869</v>
      </c>
      <c r="O6070" s="5" t="s">
        <v>9870</v>
      </c>
      <c r="P6070" s="5" t="s">
        <v>9871</v>
      </c>
      <c r="Q6070" s="6">
        <v>44497.525370370371</v>
      </c>
      <c r="R6070" s="5" t="s">
        <v>9871</v>
      </c>
      <c r="S6070" s="6">
        <v>44497.52416666667</v>
      </c>
      <c r="T6070" s="5" t="s">
        <v>9878</v>
      </c>
      <c r="U6070" s="5" t="s">
        <v>9879</v>
      </c>
      <c r="V6070" s="5" t="s">
        <v>9874</v>
      </c>
    </row>
  </sheetData>
  <conditionalFormatting sqref="B2:B3">
    <cfRule type="duplicateValues" dxfId="48" priority="206"/>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0B0F0"/>
  </sheetPr>
  <dimension ref="A1:BS5963"/>
  <sheetViews>
    <sheetView workbookViewId="0">
      <selection activeCell="B19" sqref="B19"/>
    </sheetView>
  </sheetViews>
  <sheetFormatPr defaultRowHeight="12.5"/>
  <cols>
    <col min="1" max="1" width="20.54296875" style="94" customWidth="1"/>
    <col min="2" max="2" width="19.453125" style="16" bestFit="1" customWidth="1"/>
    <col min="3" max="3" width="17.54296875" style="23" bestFit="1" customWidth="1"/>
    <col min="21" max="21" width="29.54296875" customWidth="1"/>
  </cols>
  <sheetData>
    <row r="1" spans="1:71" ht="13.5">
      <c r="A1" s="93" t="s">
        <v>34</v>
      </c>
      <c r="B1" s="68" t="s">
        <v>7873</v>
      </c>
      <c r="C1" s="69" t="s">
        <v>7874</v>
      </c>
      <c r="D1" s="26" t="s">
        <v>7875</v>
      </c>
      <c r="E1" s="26" t="s">
        <v>7876</v>
      </c>
      <c r="F1" s="26" t="s">
        <v>7877</v>
      </c>
      <c r="G1" s="26" t="s">
        <v>7878</v>
      </c>
      <c r="H1" s="26" t="s">
        <v>7879</v>
      </c>
      <c r="I1" s="26" t="s">
        <v>7880</v>
      </c>
      <c r="J1" s="26" t="s">
        <v>7881</v>
      </c>
      <c r="K1" s="26" t="s">
        <v>7924</v>
      </c>
      <c r="L1" s="26" t="s">
        <v>7925</v>
      </c>
      <c r="M1" s="26" t="s">
        <v>7883</v>
      </c>
      <c r="N1" s="26" t="s">
        <v>7884</v>
      </c>
      <c r="O1" s="26" t="s">
        <v>7885</v>
      </c>
      <c r="P1" s="26" t="s">
        <v>7929</v>
      </c>
      <c r="Q1" s="26" t="s">
        <v>7930</v>
      </c>
      <c r="R1" s="26" t="s">
        <v>7931</v>
      </c>
      <c r="S1" s="26" t="s">
        <v>7886</v>
      </c>
      <c r="T1" s="26" t="s">
        <v>7887</v>
      </c>
      <c r="U1" s="26" t="s">
        <v>7888</v>
      </c>
      <c r="V1" s="26" t="s">
        <v>7889</v>
      </c>
      <c r="W1" s="26" t="s">
        <v>7890</v>
      </c>
      <c r="X1" s="26" t="s">
        <v>7892</v>
      </c>
      <c r="Y1" s="26" t="s">
        <v>7893</v>
      </c>
      <c r="Z1" s="26" t="s">
        <v>7894</v>
      </c>
      <c r="AA1" s="26" t="s">
        <v>7895</v>
      </c>
      <c r="AB1" s="26" t="s">
        <v>7896</v>
      </c>
      <c r="AC1" s="26" t="s">
        <v>7897</v>
      </c>
      <c r="AD1" s="26" t="s">
        <v>7943</v>
      </c>
      <c r="AE1" s="26" t="s">
        <v>7898</v>
      </c>
      <c r="AF1" s="26" t="s">
        <v>7899</v>
      </c>
      <c r="AG1" s="26" t="s">
        <v>7900</v>
      </c>
      <c r="AH1" s="26" t="s">
        <v>7901</v>
      </c>
      <c r="AI1" s="26" t="s">
        <v>7902</v>
      </c>
      <c r="AJ1" s="26" t="s">
        <v>7903</v>
      </c>
      <c r="AK1" s="26" t="s">
        <v>7904</v>
      </c>
      <c r="AL1" s="26" t="s">
        <v>7905</v>
      </c>
      <c r="AM1" s="26" t="s">
        <v>7952</v>
      </c>
      <c r="AN1" s="26" t="s">
        <v>7953</v>
      </c>
      <c r="AO1" s="26" t="s">
        <v>7954</v>
      </c>
      <c r="AP1" s="26" t="s">
        <v>7906</v>
      </c>
      <c r="AQ1" s="26" t="s">
        <v>7956</v>
      </c>
      <c r="AR1" s="26" t="s">
        <v>7957</v>
      </c>
      <c r="AS1" s="26" t="s">
        <v>7958</v>
      </c>
      <c r="AT1" s="26" t="s">
        <v>7959</v>
      </c>
      <c r="AU1" s="26" t="s">
        <v>7960</v>
      </c>
      <c r="AV1" s="26" t="s">
        <v>7961</v>
      </c>
      <c r="AW1" s="26" t="s">
        <v>7962</v>
      </c>
      <c r="AX1" s="26" t="s">
        <v>7963</v>
      </c>
      <c r="AY1" s="26" t="s">
        <v>7964</v>
      </c>
      <c r="AZ1" s="26" t="s">
        <v>7965</v>
      </c>
      <c r="BA1" s="26" t="s">
        <v>7966</v>
      </c>
      <c r="BB1" s="26" t="s">
        <v>7967</v>
      </c>
      <c r="BC1" s="26" t="s">
        <v>7968</v>
      </c>
      <c r="BD1" s="26" t="s">
        <v>7969</v>
      </c>
      <c r="BE1" s="26" t="s">
        <v>7970</v>
      </c>
      <c r="BF1" s="26" t="s">
        <v>7971</v>
      </c>
      <c r="BG1" s="26" t="s">
        <v>7967</v>
      </c>
      <c r="BH1" s="26" t="s">
        <v>7968</v>
      </c>
      <c r="BI1" s="26" t="s">
        <v>7969</v>
      </c>
      <c r="BJ1" s="26" t="s">
        <v>7970</v>
      </c>
      <c r="BK1" s="26" t="s">
        <v>7976</v>
      </c>
      <c r="BL1" s="26" t="s">
        <v>7967</v>
      </c>
      <c r="BM1" s="26" t="s">
        <v>7968</v>
      </c>
      <c r="BN1" s="26" t="s">
        <v>7969</v>
      </c>
      <c r="BO1" s="26" t="s">
        <v>7970</v>
      </c>
      <c r="BP1" s="26" t="s">
        <v>9880</v>
      </c>
      <c r="BQ1" s="26" t="s">
        <v>7982</v>
      </c>
      <c r="BR1" s="26" t="s">
        <v>9881</v>
      </c>
      <c r="BS1" s="26"/>
    </row>
    <row r="2" spans="1:71">
      <c r="A2" s="94" t="s">
        <v>366</v>
      </c>
      <c r="B2" t="s">
        <v>363</v>
      </c>
      <c r="C2" t="s">
        <v>589</v>
      </c>
      <c r="D2" t="s">
        <v>9882</v>
      </c>
      <c r="E2" t="s">
        <v>7994</v>
      </c>
      <c r="F2" t="s">
        <v>9883</v>
      </c>
      <c r="G2" t="s">
        <v>9882</v>
      </c>
      <c r="H2" t="s">
        <v>9884</v>
      </c>
      <c r="I2" t="s">
        <v>7987</v>
      </c>
      <c r="J2" t="s">
        <v>223</v>
      </c>
      <c r="K2" t="s">
        <v>224</v>
      </c>
      <c r="M2" t="s">
        <v>7988</v>
      </c>
      <c r="N2" t="s">
        <v>1462</v>
      </c>
      <c r="O2" t="s">
        <v>1462</v>
      </c>
      <c r="P2" t="s">
        <v>8009</v>
      </c>
      <c r="Q2" t="s">
        <v>8010</v>
      </c>
      <c r="R2" t="s">
        <v>8076</v>
      </c>
      <c r="S2" t="s">
        <v>9885</v>
      </c>
      <c r="T2" t="s">
        <v>8186</v>
      </c>
      <c r="U2" t="s">
        <v>9886</v>
      </c>
      <c r="W2" t="s">
        <v>9887</v>
      </c>
      <c r="X2" t="s">
        <v>279</v>
      </c>
      <c r="Y2" t="s">
        <v>375</v>
      </c>
      <c r="Z2" t="s">
        <v>53</v>
      </c>
      <c r="AA2" t="s">
        <v>1462</v>
      </c>
      <c r="AB2" t="s">
        <v>9888</v>
      </c>
      <c r="AC2" t="s">
        <v>8067</v>
      </c>
      <c r="AE2" t="s">
        <v>8252</v>
      </c>
      <c r="AF2" t="s">
        <v>9889</v>
      </c>
      <c r="AG2" t="s">
        <v>1462</v>
      </c>
      <c r="AH2" t="s">
        <v>279</v>
      </c>
      <c r="AI2" t="s">
        <v>7998</v>
      </c>
      <c r="AJ2" t="s">
        <v>364</v>
      </c>
      <c r="AK2" t="s">
        <v>9890</v>
      </c>
      <c r="AL2" t="s">
        <v>1462</v>
      </c>
      <c r="AM2" t="s">
        <v>8019</v>
      </c>
      <c r="AN2" t="s">
        <v>9891</v>
      </c>
      <c r="AP2" t="s">
        <v>1462</v>
      </c>
      <c r="AT2" t="s">
        <v>1462</v>
      </c>
      <c r="AU2" t="s">
        <v>1462</v>
      </c>
      <c r="AZ2" t="s">
        <v>7994</v>
      </c>
      <c r="BA2" t="s">
        <v>9892</v>
      </c>
      <c r="BB2" t="s">
        <v>1462</v>
      </c>
      <c r="BE2" t="s">
        <v>1462</v>
      </c>
      <c r="BP2" t="s">
        <v>9893</v>
      </c>
      <c r="BQ2" t="s">
        <v>9894</v>
      </c>
      <c r="BR2" t="s">
        <v>9895</v>
      </c>
      <c r="BS2" t="s">
        <v>9892</v>
      </c>
    </row>
    <row r="3" spans="1:71">
      <c r="A3" s="94" t="s">
        <v>710</v>
      </c>
      <c r="B3" t="s">
        <v>706</v>
      </c>
      <c r="C3" t="s">
        <v>973</v>
      </c>
      <c r="D3" t="s">
        <v>9882</v>
      </c>
      <c r="E3" t="s">
        <v>7994</v>
      </c>
      <c r="F3" t="s">
        <v>9883</v>
      </c>
      <c r="G3" t="s">
        <v>9882</v>
      </c>
      <c r="H3" t="s">
        <v>9884</v>
      </c>
      <c r="I3" t="s">
        <v>7987</v>
      </c>
      <c r="J3" t="s">
        <v>707</v>
      </c>
      <c r="K3" t="s">
        <v>708</v>
      </c>
      <c r="M3" t="s">
        <v>7988</v>
      </c>
      <c r="N3" t="s">
        <v>1462</v>
      </c>
      <c r="O3" t="s">
        <v>1462</v>
      </c>
      <c r="P3" t="s">
        <v>8009</v>
      </c>
      <c r="Q3" t="s">
        <v>8010</v>
      </c>
      <c r="R3" t="s">
        <v>8076</v>
      </c>
      <c r="S3" t="s">
        <v>9896</v>
      </c>
      <c r="T3" t="s">
        <v>9897</v>
      </c>
      <c r="U3" t="s">
        <v>9898</v>
      </c>
      <c r="W3" t="s">
        <v>9899</v>
      </c>
      <c r="X3" t="s">
        <v>477</v>
      </c>
      <c r="Y3" t="s">
        <v>731</v>
      </c>
      <c r="Z3" t="s">
        <v>53</v>
      </c>
      <c r="AA3" t="s">
        <v>1462</v>
      </c>
      <c r="AB3" t="s">
        <v>9900</v>
      </c>
      <c r="AC3" t="s">
        <v>8067</v>
      </c>
      <c r="AE3" t="s">
        <v>8047</v>
      </c>
      <c r="AF3" t="s">
        <v>9901</v>
      </c>
      <c r="AG3" t="s">
        <v>1462</v>
      </c>
      <c r="AH3" t="s">
        <v>477</v>
      </c>
      <c r="AI3" t="s">
        <v>7998</v>
      </c>
      <c r="AJ3" t="s">
        <v>702</v>
      </c>
      <c r="AK3" t="s">
        <v>9902</v>
      </c>
      <c r="AL3" t="s">
        <v>1462</v>
      </c>
      <c r="AM3" t="s">
        <v>8019</v>
      </c>
      <c r="AN3" t="s">
        <v>9903</v>
      </c>
      <c r="AP3" t="s">
        <v>1462</v>
      </c>
      <c r="AT3" t="s">
        <v>1462</v>
      </c>
      <c r="AU3" t="s">
        <v>1462</v>
      </c>
      <c r="AZ3" t="s">
        <v>7994</v>
      </c>
      <c r="BA3" t="s">
        <v>9892</v>
      </c>
      <c r="BB3" t="s">
        <v>1462</v>
      </c>
      <c r="BE3" t="s">
        <v>1462</v>
      </c>
      <c r="BP3" t="s">
        <v>9893</v>
      </c>
      <c r="BQ3" t="s">
        <v>9894</v>
      </c>
      <c r="BR3" t="s">
        <v>9895</v>
      </c>
      <c r="BS3" t="s">
        <v>9892</v>
      </c>
    </row>
    <row r="4" spans="1:71">
      <c r="A4" s="94" t="s">
        <v>705</v>
      </c>
      <c r="B4" t="s">
        <v>701</v>
      </c>
      <c r="C4" t="s">
        <v>973</v>
      </c>
      <c r="D4" t="s">
        <v>9882</v>
      </c>
      <c r="E4" t="s">
        <v>7994</v>
      </c>
      <c r="F4" t="s">
        <v>9883</v>
      </c>
      <c r="G4" t="s">
        <v>9882</v>
      </c>
      <c r="H4" t="s">
        <v>9884</v>
      </c>
      <c r="I4" t="s">
        <v>7987</v>
      </c>
      <c r="J4" t="s">
        <v>703</v>
      </c>
      <c r="K4" t="s">
        <v>271</v>
      </c>
      <c r="M4" t="s">
        <v>7988</v>
      </c>
      <c r="N4" t="s">
        <v>1462</v>
      </c>
      <c r="O4" t="s">
        <v>1462</v>
      </c>
      <c r="P4" t="s">
        <v>8009</v>
      </c>
      <c r="Q4" t="s">
        <v>8010</v>
      </c>
      <c r="R4" t="s">
        <v>8076</v>
      </c>
      <c r="S4" t="s">
        <v>9904</v>
      </c>
      <c r="T4" t="s">
        <v>9905</v>
      </c>
      <c r="U4" t="s">
        <v>9906</v>
      </c>
      <c r="W4" t="s">
        <v>9266</v>
      </c>
      <c r="X4" t="s">
        <v>477</v>
      </c>
      <c r="Y4" t="s">
        <v>731</v>
      </c>
      <c r="Z4" t="s">
        <v>53</v>
      </c>
      <c r="AA4" t="s">
        <v>1462</v>
      </c>
      <c r="AB4" t="s">
        <v>9907</v>
      </c>
      <c r="AC4" t="s">
        <v>8067</v>
      </c>
      <c r="AE4" t="s">
        <v>8252</v>
      </c>
      <c r="AF4" t="s">
        <v>9908</v>
      </c>
      <c r="AG4" t="s">
        <v>1462</v>
      </c>
      <c r="AH4" t="s">
        <v>477</v>
      </c>
      <c r="AI4" t="s">
        <v>7998</v>
      </c>
      <c r="AJ4" t="s">
        <v>702</v>
      </c>
      <c r="AK4" t="s">
        <v>9909</v>
      </c>
      <c r="AL4" t="s">
        <v>1462</v>
      </c>
      <c r="AM4" t="s">
        <v>8019</v>
      </c>
      <c r="AN4" t="s">
        <v>9903</v>
      </c>
      <c r="AP4" t="s">
        <v>1462</v>
      </c>
      <c r="AT4" t="s">
        <v>1462</v>
      </c>
      <c r="AU4" t="s">
        <v>1462</v>
      </c>
      <c r="AZ4" t="s">
        <v>7994</v>
      </c>
      <c r="BA4" t="s">
        <v>9892</v>
      </c>
      <c r="BB4" t="s">
        <v>1462</v>
      </c>
      <c r="BE4" t="s">
        <v>1462</v>
      </c>
      <c r="BP4" t="s">
        <v>9893</v>
      </c>
      <c r="BQ4" t="s">
        <v>9894</v>
      </c>
      <c r="BR4" t="s">
        <v>9895</v>
      </c>
      <c r="BS4" t="s">
        <v>9892</v>
      </c>
    </row>
    <row r="5" spans="1:71">
      <c r="A5" s="94" t="s">
        <v>911</v>
      </c>
      <c r="B5" t="s">
        <v>909</v>
      </c>
      <c r="C5" t="s">
        <v>1053</v>
      </c>
      <c r="D5" t="s">
        <v>9882</v>
      </c>
      <c r="E5" t="s">
        <v>7994</v>
      </c>
      <c r="F5" t="s">
        <v>9883</v>
      </c>
      <c r="G5" t="s">
        <v>9882</v>
      </c>
      <c r="H5" t="s">
        <v>9884</v>
      </c>
      <c r="I5" t="s">
        <v>7987</v>
      </c>
      <c r="J5" t="s">
        <v>703</v>
      </c>
      <c r="K5" t="s">
        <v>271</v>
      </c>
      <c r="M5" t="s">
        <v>7988</v>
      </c>
      <c r="N5" t="s">
        <v>1462</v>
      </c>
      <c r="O5" t="s">
        <v>1462</v>
      </c>
      <c r="P5" t="s">
        <v>8009</v>
      </c>
      <c r="Q5" t="s">
        <v>8010</v>
      </c>
      <c r="R5" t="s">
        <v>8076</v>
      </c>
      <c r="S5" t="s">
        <v>9904</v>
      </c>
      <c r="T5" t="s">
        <v>9905</v>
      </c>
      <c r="U5" t="s">
        <v>9906</v>
      </c>
      <c r="W5" t="s">
        <v>9266</v>
      </c>
      <c r="X5" t="s">
        <v>477</v>
      </c>
      <c r="Y5" t="s">
        <v>8188</v>
      </c>
      <c r="Z5" t="s">
        <v>53</v>
      </c>
      <c r="AA5" t="s">
        <v>1462</v>
      </c>
      <c r="AB5" t="s">
        <v>9910</v>
      </c>
      <c r="AC5" t="s">
        <v>8067</v>
      </c>
      <c r="AE5" t="s">
        <v>8047</v>
      </c>
      <c r="AF5" t="s">
        <v>9911</v>
      </c>
      <c r="AG5" t="s">
        <v>1462</v>
      </c>
      <c r="AH5" t="s">
        <v>477</v>
      </c>
      <c r="AI5" t="s">
        <v>7998</v>
      </c>
      <c r="AJ5" t="s">
        <v>9912</v>
      </c>
      <c r="AK5" t="s">
        <v>9913</v>
      </c>
      <c r="AL5" t="s">
        <v>1462</v>
      </c>
      <c r="AM5" t="s">
        <v>8019</v>
      </c>
      <c r="AN5" t="s">
        <v>9903</v>
      </c>
      <c r="AP5" t="s">
        <v>1462</v>
      </c>
      <c r="AT5" t="s">
        <v>1462</v>
      </c>
      <c r="AU5" t="s">
        <v>1462</v>
      </c>
      <c r="AZ5" t="s">
        <v>7994</v>
      </c>
      <c r="BA5" t="s">
        <v>9892</v>
      </c>
      <c r="BB5" t="s">
        <v>1462</v>
      </c>
      <c r="BE5" t="s">
        <v>1462</v>
      </c>
      <c r="BP5" t="s">
        <v>9893</v>
      </c>
      <c r="BQ5" t="s">
        <v>9894</v>
      </c>
      <c r="BR5" t="s">
        <v>9895</v>
      </c>
      <c r="BS5" t="s">
        <v>9892</v>
      </c>
    </row>
    <row r="6" spans="1:71">
      <c r="A6" s="94" t="s">
        <v>1044</v>
      </c>
      <c r="B6" s="170" t="s">
        <v>1041</v>
      </c>
      <c r="C6" s="170" t="s">
        <v>8908</v>
      </c>
      <c r="D6" s="170" t="s">
        <v>9882</v>
      </c>
      <c r="E6" s="170" t="s">
        <v>7994</v>
      </c>
      <c r="F6" s="170" t="s">
        <v>9883</v>
      </c>
      <c r="G6" s="170" t="s">
        <v>9882</v>
      </c>
      <c r="H6" s="170" t="s">
        <v>9884</v>
      </c>
      <c r="I6" s="170" t="s">
        <v>7987</v>
      </c>
      <c r="J6" s="170" t="s">
        <v>129</v>
      </c>
      <c r="K6" s="170" t="s">
        <v>131</v>
      </c>
      <c r="L6" s="170"/>
      <c r="M6" s="170" t="s">
        <v>7988</v>
      </c>
      <c r="N6" s="170" t="s">
        <v>1462</v>
      </c>
      <c r="O6" s="170" t="s">
        <v>1462</v>
      </c>
      <c r="P6" s="170" t="s">
        <v>8009</v>
      </c>
      <c r="Q6" s="170" t="s">
        <v>8010</v>
      </c>
      <c r="R6" s="170" t="s">
        <v>8076</v>
      </c>
      <c r="S6" s="170" t="s">
        <v>9914</v>
      </c>
      <c r="T6" s="170" t="s">
        <v>9915</v>
      </c>
      <c r="U6" s="170" t="s">
        <v>9916</v>
      </c>
      <c r="V6" s="170"/>
      <c r="W6" s="170" t="s">
        <v>9692</v>
      </c>
      <c r="X6" s="170" t="s">
        <v>9224</v>
      </c>
      <c r="Y6" s="170" t="s">
        <v>9917</v>
      </c>
      <c r="Z6" s="170" t="s">
        <v>53</v>
      </c>
      <c r="AA6" s="170" t="s">
        <v>1462</v>
      </c>
      <c r="AB6" s="170" t="s">
        <v>9115</v>
      </c>
      <c r="AC6" s="170" t="s">
        <v>8067</v>
      </c>
      <c r="AD6" s="170"/>
      <c r="AE6" s="170" t="s">
        <v>8047</v>
      </c>
      <c r="AF6" s="170" t="s">
        <v>9918</v>
      </c>
      <c r="AG6" s="170" t="s">
        <v>1462</v>
      </c>
      <c r="AH6" s="170" t="s">
        <v>9224</v>
      </c>
      <c r="AI6" s="170" t="s">
        <v>7998</v>
      </c>
      <c r="AJ6" s="170" t="s">
        <v>1042</v>
      </c>
      <c r="AK6" s="170" t="s">
        <v>9919</v>
      </c>
      <c r="AL6" s="170" t="s">
        <v>1462</v>
      </c>
      <c r="AM6" s="170" t="s">
        <v>8019</v>
      </c>
      <c r="AN6" s="170" t="s">
        <v>9920</v>
      </c>
      <c r="AO6" s="170"/>
      <c r="AP6" s="170" t="s">
        <v>1462</v>
      </c>
      <c r="AQ6" s="170"/>
      <c r="AR6" s="170"/>
      <c r="AS6" s="170"/>
      <c r="AT6" s="170" t="s">
        <v>1462</v>
      </c>
      <c r="AU6" s="170" t="s">
        <v>1462</v>
      </c>
      <c r="AV6" s="170"/>
      <c r="AW6" s="170"/>
      <c r="AX6" s="170"/>
      <c r="AY6" s="170"/>
      <c r="AZ6" s="170" t="s">
        <v>7994</v>
      </c>
      <c r="BA6" s="170" t="s">
        <v>9892</v>
      </c>
      <c r="BB6" s="170" t="s">
        <v>1462</v>
      </c>
      <c r="BC6" s="170"/>
      <c r="BD6" s="170"/>
      <c r="BE6" s="170" t="s">
        <v>1462</v>
      </c>
      <c r="BF6" s="170"/>
      <c r="BG6" s="170"/>
      <c r="BH6" s="170"/>
      <c r="BI6" s="170"/>
      <c r="BJ6" s="170"/>
      <c r="BK6" s="170"/>
      <c r="BL6" s="170"/>
      <c r="BM6" s="170"/>
      <c r="BN6" s="170"/>
      <c r="BO6" s="170"/>
      <c r="BP6" s="170" t="s">
        <v>9893</v>
      </c>
      <c r="BQ6" s="170" t="s">
        <v>9894</v>
      </c>
      <c r="BR6" s="170" t="s">
        <v>9895</v>
      </c>
      <c r="BS6" s="170" t="s">
        <v>9892</v>
      </c>
    </row>
    <row r="7" spans="1:71">
      <c r="A7" s="94" t="s">
        <v>1084</v>
      </c>
      <c r="B7" t="s">
        <v>1081</v>
      </c>
      <c r="C7" t="s">
        <v>1299</v>
      </c>
      <c r="D7" t="s">
        <v>9882</v>
      </c>
      <c r="E7" t="s">
        <v>7994</v>
      </c>
      <c r="F7" t="s">
        <v>9883</v>
      </c>
      <c r="G7" t="s">
        <v>9882</v>
      </c>
      <c r="H7" t="s">
        <v>9884</v>
      </c>
      <c r="I7" t="s">
        <v>7987</v>
      </c>
      <c r="J7" t="s">
        <v>703</v>
      </c>
      <c r="K7" t="s">
        <v>271</v>
      </c>
      <c r="M7" t="s">
        <v>7988</v>
      </c>
      <c r="N7" t="s">
        <v>1462</v>
      </c>
      <c r="O7" t="s">
        <v>1462</v>
      </c>
      <c r="P7" t="s">
        <v>8009</v>
      </c>
      <c r="Q7" t="s">
        <v>8010</v>
      </c>
      <c r="R7" t="s">
        <v>8076</v>
      </c>
      <c r="S7" t="s">
        <v>9921</v>
      </c>
      <c r="T7" t="s">
        <v>9905</v>
      </c>
      <c r="U7" t="s">
        <v>9906</v>
      </c>
      <c r="W7" t="s">
        <v>9487</v>
      </c>
      <c r="X7" t="s">
        <v>1150</v>
      </c>
      <c r="Y7" t="s">
        <v>1096</v>
      </c>
      <c r="Z7" t="s">
        <v>53</v>
      </c>
      <c r="AA7" t="s">
        <v>1462</v>
      </c>
      <c r="AB7" t="s">
        <v>9922</v>
      </c>
      <c r="AC7" t="s">
        <v>8067</v>
      </c>
      <c r="AE7" t="s">
        <v>8252</v>
      </c>
      <c r="AF7" t="s">
        <v>9923</v>
      </c>
      <c r="AG7" t="s">
        <v>1462</v>
      </c>
      <c r="AH7" t="s">
        <v>1150</v>
      </c>
      <c r="AI7" t="s">
        <v>7998</v>
      </c>
      <c r="AJ7" t="s">
        <v>9924</v>
      </c>
      <c r="AK7" t="s">
        <v>9925</v>
      </c>
      <c r="AL7" t="s">
        <v>1462</v>
      </c>
      <c r="AM7" t="s">
        <v>8019</v>
      </c>
      <c r="AN7" t="s">
        <v>9903</v>
      </c>
      <c r="AP7" t="s">
        <v>1462</v>
      </c>
      <c r="AT7" t="s">
        <v>1462</v>
      </c>
      <c r="AU7" t="s">
        <v>1462</v>
      </c>
      <c r="AZ7" t="s">
        <v>7994</v>
      </c>
      <c r="BA7" t="s">
        <v>9892</v>
      </c>
      <c r="BB7" t="s">
        <v>1462</v>
      </c>
      <c r="BE7" t="s">
        <v>1462</v>
      </c>
      <c r="BP7" t="s">
        <v>9893</v>
      </c>
      <c r="BQ7" t="s">
        <v>9894</v>
      </c>
      <c r="BR7" t="s">
        <v>9895</v>
      </c>
      <c r="BS7" t="s">
        <v>9892</v>
      </c>
    </row>
    <row r="8" spans="1:71">
      <c r="A8" s="94" t="s">
        <v>1105</v>
      </c>
      <c r="B8" s="170" t="s">
        <v>1102</v>
      </c>
      <c r="C8" s="170" t="s">
        <v>1393</v>
      </c>
      <c r="D8" s="170" t="s">
        <v>9882</v>
      </c>
      <c r="E8" s="170" t="s">
        <v>7994</v>
      </c>
      <c r="F8" s="170" t="s">
        <v>9883</v>
      </c>
      <c r="G8" s="170" t="s">
        <v>9882</v>
      </c>
      <c r="H8" s="170" t="s">
        <v>9884</v>
      </c>
      <c r="I8" s="170" t="s">
        <v>7987</v>
      </c>
      <c r="J8" s="170" t="s">
        <v>129</v>
      </c>
      <c r="K8" s="170" t="s">
        <v>131</v>
      </c>
      <c r="L8" s="170"/>
      <c r="M8" s="170" t="s">
        <v>7988</v>
      </c>
      <c r="N8" s="170" t="s">
        <v>1462</v>
      </c>
      <c r="O8" s="170" t="s">
        <v>1462</v>
      </c>
      <c r="P8" s="170" t="s">
        <v>8009</v>
      </c>
      <c r="Q8" s="170" t="s">
        <v>8010</v>
      </c>
      <c r="R8" s="170" t="s">
        <v>8076</v>
      </c>
      <c r="S8" s="170" t="s">
        <v>9926</v>
      </c>
      <c r="T8" s="170" t="s">
        <v>9915</v>
      </c>
      <c r="U8" s="170" t="s">
        <v>9916</v>
      </c>
      <c r="V8" s="170"/>
      <c r="W8" s="170" t="s">
        <v>9927</v>
      </c>
      <c r="X8" s="170" t="s">
        <v>1150</v>
      </c>
      <c r="Y8" s="170" t="s">
        <v>9928</v>
      </c>
      <c r="Z8" s="170" t="s">
        <v>53</v>
      </c>
      <c r="AA8" s="170" t="s">
        <v>1462</v>
      </c>
      <c r="AB8" s="170" t="s">
        <v>9929</v>
      </c>
      <c r="AC8" s="170" t="s">
        <v>8067</v>
      </c>
      <c r="AD8" s="170"/>
      <c r="AE8" s="170" t="s">
        <v>8252</v>
      </c>
      <c r="AF8" s="170" t="s">
        <v>9930</v>
      </c>
      <c r="AG8" s="170" t="s">
        <v>1462</v>
      </c>
      <c r="AH8" s="170" t="s">
        <v>1150</v>
      </c>
      <c r="AI8" s="170" t="s">
        <v>7998</v>
      </c>
      <c r="AJ8" s="170" t="s">
        <v>1103</v>
      </c>
      <c r="AK8" s="170" t="s">
        <v>9931</v>
      </c>
      <c r="AL8" s="170" t="s">
        <v>1462</v>
      </c>
      <c r="AM8" s="170" t="s">
        <v>8019</v>
      </c>
      <c r="AN8" s="170" t="s">
        <v>9932</v>
      </c>
      <c r="AO8" s="170"/>
      <c r="AP8" s="170" t="s">
        <v>1462</v>
      </c>
      <c r="AQ8" s="170"/>
      <c r="AR8" s="170"/>
      <c r="AS8" s="170"/>
      <c r="AT8" s="170" t="s">
        <v>1462</v>
      </c>
      <c r="AU8" s="170" t="s">
        <v>1462</v>
      </c>
      <c r="AV8" s="170"/>
      <c r="AW8" s="170"/>
      <c r="AX8" s="170"/>
      <c r="AY8" s="170"/>
      <c r="AZ8" s="170" t="s">
        <v>7994</v>
      </c>
      <c r="BA8" s="170" t="s">
        <v>9892</v>
      </c>
      <c r="BB8" s="170" t="s">
        <v>1462</v>
      </c>
      <c r="BC8" s="170"/>
      <c r="BD8" s="170"/>
      <c r="BE8" s="170" t="s">
        <v>1462</v>
      </c>
      <c r="BF8" s="170"/>
      <c r="BG8" s="170"/>
      <c r="BH8" s="170"/>
      <c r="BI8" s="170"/>
      <c r="BJ8" s="170"/>
      <c r="BK8" s="170"/>
      <c r="BL8" s="170"/>
      <c r="BM8" s="170"/>
      <c r="BN8" s="170"/>
      <c r="BO8" s="170"/>
      <c r="BP8" s="170" t="s">
        <v>9893</v>
      </c>
      <c r="BQ8" s="170" t="s">
        <v>9894</v>
      </c>
      <c r="BR8" s="170" t="s">
        <v>9895</v>
      </c>
      <c r="BS8" s="170" t="s">
        <v>9892</v>
      </c>
    </row>
    <row r="9" spans="1:71">
      <c r="A9" s="257" t="s">
        <v>1160</v>
      </c>
      <c r="B9" s="224" t="s">
        <v>1155</v>
      </c>
      <c r="C9" s="224" t="s">
        <v>1393</v>
      </c>
      <c r="D9" s="224" t="s">
        <v>9882</v>
      </c>
      <c r="E9" s="224" t="s">
        <v>7994</v>
      </c>
      <c r="F9" s="224" t="s">
        <v>9883</v>
      </c>
      <c r="G9" s="224" t="s">
        <v>9882</v>
      </c>
      <c r="H9" s="224" t="s">
        <v>9884</v>
      </c>
      <c r="I9" s="224" t="s">
        <v>7987</v>
      </c>
      <c r="J9" s="224" t="s">
        <v>1157</v>
      </c>
      <c r="K9" s="224" t="s">
        <v>1158</v>
      </c>
      <c r="L9" s="224"/>
      <c r="M9" s="224" t="s">
        <v>7988</v>
      </c>
      <c r="N9" s="224" t="s">
        <v>1462</v>
      </c>
      <c r="O9" s="224" t="s">
        <v>1462</v>
      </c>
      <c r="P9" s="224" t="s">
        <v>8009</v>
      </c>
      <c r="Q9" s="224" t="s">
        <v>8010</v>
      </c>
      <c r="R9" s="224" t="s">
        <v>8076</v>
      </c>
      <c r="S9" s="224" t="s">
        <v>9933</v>
      </c>
      <c r="T9" s="224" t="s">
        <v>9934</v>
      </c>
      <c r="U9" s="224" t="s">
        <v>9935</v>
      </c>
      <c r="V9" s="224"/>
      <c r="W9" s="224" t="s">
        <v>8798</v>
      </c>
      <c r="X9" s="224" t="s">
        <v>9917</v>
      </c>
      <c r="Y9" s="224" t="s">
        <v>8932</v>
      </c>
      <c r="Z9" s="224" t="s">
        <v>53</v>
      </c>
      <c r="AA9" s="224" t="s">
        <v>1462</v>
      </c>
      <c r="AB9" s="224" t="s">
        <v>1462</v>
      </c>
      <c r="AC9" s="224"/>
      <c r="AD9" s="224"/>
      <c r="AE9" s="224"/>
      <c r="AF9" s="224" t="s">
        <v>9936</v>
      </c>
      <c r="AG9" s="224" t="s">
        <v>1462</v>
      </c>
      <c r="AH9" s="224" t="s">
        <v>9917</v>
      </c>
      <c r="AI9" s="224" t="s">
        <v>7998</v>
      </c>
      <c r="AJ9" s="224" t="s">
        <v>1156</v>
      </c>
      <c r="AK9" s="224" t="s">
        <v>9937</v>
      </c>
      <c r="AL9" s="224" t="s">
        <v>1462</v>
      </c>
      <c r="AM9" s="224" t="s">
        <v>8019</v>
      </c>
      <c r="AN9" s="224" t="s">
        <v>9938</v>
      </c>
      <c r="AO9" s="224"/>
      <c r="AP9" s="224" t="s">
        <v>1462</v>
      </c>
      <c r="AQ9" s="224"/>
      <c r="AR9" s="224"/>
      <c r="AS9" s="224"/>
      <c r="AT9" s="224" t="s">
        <v>1462</v>
      </c>
      <c r="AU9" s="224" t="s">
        <v>1462</v>
      </c>
      <c r="AV9" s="224"/>
      <c r="AW9" s="224"/>
      <c r="AX9" s="224"/>
      <c r="AY9" s="224"/>
      <c r="AZ9" s="224" t="s">
        <v>7994</v>
      </c>
      <c r="BA9" s="224" t="s">
        <v>9892</v>
      </c>
      <c r="BB9" s="224" t="s">
        <v>1462</v>
      </c>
      <c r="BC9" s="224"/>
      <c r="BD9" s="224"/>
      <c r="BE9" s="224" t="s">
        <v>1462</v>
      </c>
      <c r="BF9" s="224"/>
      <c r="BG9" s="224"/>
      <c r="BH9" s="224"/>
      <c r="BI9" s="224"/>
      <c r="BJ9" s="224"/>
      <c r="BK9" s="224"/>
      <c r="BL9" s="224"/>
      <c r="BM9" s="224"/>
      <c r="BN9" s="224"/>
      <c r="BO9" s="224"/>
      <c r="BP9" s="224" t="s">
        <v>9893</v>
      </c>
      <c r="BQ9" s="224" t="s">
        <v>9894</v>
      </c>
      <c r="BR9" s="224" t="s">
        <v>9895</v>
      </c>
      <c r="BS9" s="224" t="s">
        <v>9892</v>
      </c>
    </row>
    <row r="10" spans="1:71">
      <c r="A10" s="94" t="s">
        <v>1227</v>
      </c>
      <c r="B10" t="s">
        <v>1223</v>
      </c>
      <c r="C10" t="s">
        <v>8927</v>
      </c>
      <c r="D10" t="s">
        <v>9882</v>
      </c>
      <c r="E10" t="s">
        <v>7994</v>
      </c>
      <c r="F10" t="s">
        <v>9883</v>
      </c>
      <c r="G10" t="s">
        <v>9882</v>
      </c>
      <c r="H10" t="s">
        <v>9884</v>
      </c>
      <c r="I10" t="s">
        <v>7987</v>
      </c>
      <c r="J10" t="s">
        <v>1225</v>
      </c>
      <c r="K10" t="s">
        <v>147</v>
      </c>
      <c r="M10" t="s">
        <v>7988</v>
      </c>
      <c r="N10" t="s">
        <v>1462</v>
      </c>
      <c r="O10" t="s">
        <v>1462</v>
      </c>
      <c r="P10" t="s">
        <v>8009</v>
      </c>
      <c r="Q10" t="s">
        <v>8010</v>
      </c>
      <c r="R10" t="s">
        <v>8076</v>
      </c>
      <c r="S10" t="s">
        <v>9939</v>
      </c>
      <c r="T10" t="s">
        <v>9940</v>
      </c>
      <c r="U10" t="s">
        <v>9941</v>
      </c>
      <c r="W10" t="s">
        <v>2389</v>
      </c>
      <c r="X10" t="s">
        <v>973</v>
      </c>
      <c r="Y10" t="s">
        <v>9942</v>
      </c>
      <c r="Z10" t="s">
        <v>53</v>
      </c>
      <c r="AA10" t="s">
        <v>1462</v>
      </c>
      <c r="AB10" t="s">
        <v>8509</v>
      </c>
      <c r="AC10" t="s">
        <v>8067</v>
      </c>
      <c r="AE10" t="s">
        <v>8047</v>
      </c>
      <c r="AF10" t="s">
        <v>9943</v>
      </c>
      <c r="AG10" t="s">
        <v>1462</v>
      </c>
      <c r="AH10" t="s">
        <v>973</v>
      </c>
      <c r="AI10" t="s">
        <v>7998</v>
      </c>
      <c r="AJ10" t="s">
        <v>1224</v>
      </c>
      <c r="AK10" t="s">
        <v>9944</v>
      </c>
      <c r="AL10" t="s">
        <v>1462</v>
      </c>
      <c r="AM10" t="s">
        <v>8019</v>
      </c>
      <c r="AN10" t="s">
        <v>9945</v>
      </c>
      <c r="AP10" t="s">
        <v>1462</v>
      </c>
      <c r="AT10" t="s">
        <v>1462</v>
      </c>
      <c r="AU10" t="s">
        <v>1462</v>
      </c>
      <c r="AZ10" t="s">
        <v>7994</v>
      </c>
      <c r="BA10" t="s">
        <v>9892</v>
      </c>
      <c r="BB10" t="s">
        <v>1462</v>
      </c>
      <c r="BE10" t="s">
        <v>1462</v>
      </c>
      <c r="BP10" t="s">
        <v>9893</v>
      </c>
      <c r="BQ10" t="s">
        <v>9894</v>
      </c>
      <c r="BR10" t="s">
        <v>9895</v>
      </c>
      <c r="BS10" t="s">
        <v>9892</v>
      </c>
    </row>
    <row r="11" spans="1:71">
      <c r="A11" s="94" t="s">
        <v>1282</v>
      </c>
      <c r="B11" t="s">
        <v>1280</v>
      </c>
      <c r="C11" t="s">
        <v>1499</v>
      </c>
      <c r="D11" t="s">
        <v>9882</v>
      </c>
      <c r="E11" t="s">
        <v>7994</v>
      </c>
      <c r="F11" t="s">
        <v>9883</v>
      </c>
      <c r="G11" t="s">
        <v>9882</v>
      </c>
      <c r="H11" t="s">
        <v>9884</v>
      </c>
      <c r="I11" t="s">
        <v>7987</v>
      </c>
      <c r="J11" t="s">
        <v>703</v>
      </c>
      <c r="K11" t="s">
        <v>271</v>
      </c>
      <c r="M11" t="s">
        <v>7988</v>
      </c>
      <c r="N11" t="s">
        <v>1462</v>
      </c>
      <c r="O11" t="s">
        <v>1462</v>
      </c>
      <c r="P11" t="s">
        <v>8009</v>
      </c>
      <c r="Q11" t="s">
        <v>8010</v>
      </c>
      <c r="R11" t="s">
        <v>8076</v>
      </c>
      <c r="S11" t="s">
        <v>9921</v>
      </c>
      <c r="T11" t="s">
        <v>9905</v>
      </c>
      <c r="U11" t="s">
        <v>9906</v>
      </c>
      <c r="W11" t="s">
        <v>9487</v>
      </c>
      <c r="X11" t="s">
        <v>1212</v>
      </c>
      <c r="Y11" t="s">
        <v>8908</v>
      </c>
      <c r="Z11" t="s">
        <v>53</v>
      </c>
      <c r="AA11" t="s">
        <v>1462</v>
      </c>
      <c r="AB11" t="s">
        <v>9922</v>
      </c>
      <c r="AC11" t="s">
        <v>8067</v>
      </c>
      <c r="AE11" t="s">
        <v>8047</v>
      </c>
      <c r="AF11" t="s">
        <v>9946</v>
      </c>
      <c r="AG11" t="s">
        <v>1462</v>
      </c>
      <c r="AH11" t="s">
        <v>1212</v>
      </c>
      <c r="AI11" t="s">
        <v>7998</v>
      </c>
      <c r="AJ11" t="s">
        <v>9924</v>
      </c>
      <c r="AK11" t="s">
        <v>9947</v>
      </c>
      <c r="AL11" t="s">
        <v>1462</v>
      </c>
      <c r="AM11" t="s">
        <v>8019</v>
      </c>
      <c r="AN11" t="s">
        <v>9903</v>
      </c>
      <c r="AP11" t="s">
        <v>1462</v>
      </c>
      <c r="AT11" t="s">
        <v>1462</v>
      </c>
      <c r="AU11" t="s">
        <v>1462</v>
      </c>
      <c r="AZ11" t="s">
        <v>7994</v>
      </c>
      <c r="BA11" t="s">
        <v>9892</v>
      </c>
      <c r="BB11" t="s">
        <v>1462</v>
      </c>
      <c r="BE11" t="s">
        <v>1462</v>
      </c>
      <c r="BP11" t="s">
        <v>9893</v>
      </c>
      <c r="BQ11" t="s">
        <v>9894</v>
      </c>
      <c r="BR11" t="s">
        <v>9895</v>
      </c>
      <c r="BS11" t="s">
        <v>9892</v>
      </c>
    </row>
    <row r="12" spans="1:71">
      <c r="A12" s="94" t="s">
        <v>1421</v>
      </c>
      <c r="B12" s="170" t="s">
        <v>1418</v>
      </c>
      <c r="C12" s="170" t="s">
        <v>1626</v>
      </c>
      <c r="D12" s="170" t="s">
        <v>9882</v>
      </c>
      <c r="E12" s="170" t="s">
        <v>7994</v>
      </c>
      <c r="F12" s="170" t="s">
        <v>9883</v>
      </c>
      <c r="G12" s="170" t="s">
        <v>9882</v>
      </c>
      <c r="H12" s="170" t="s">
        <v>9884</v>
      </c>
      <c r="I12" s="170" t="s">
        <v>7987</v>
      </c>
      <c r="J12" s="170" t="s">
        <v>129</v>
      </c>
      <c r="K12" s="224" t="s">
        <v>131</v>
      </c>
      <c r="L12" s="170"/>
      <c r="M12" s="170" t="s">
        <v>7988</v>
      </c>
      <c r="N12" s="170" t="s">
        <v>1462</v>
      </c>
      <c r="O12" s="170" t="s">
        <v>1462</v>
      </c>
      <c r="P12" s="170" t="s">
        <v>8009</v>
      </c>
      <c r="Q12" s="170" t="s">
        <v>8010</v>
      </c>
      <c r="R12" s="170" t="s">
        <v>8076</v>
      </c>
      <c r="S12" s="170" t="s">
        <v>9948</v>
      </c>
      <c r="T12" s="170" t="s">
        <v>9949</v>
      </c>
      <c r="U12" s="170" t="s">
        <v>9950</v>
      </c>
      <c r="V12" s="170"/>
      <c r="W12" s="170" t="s">
        <v>9927</v>
      </c>
      <c r="X12" s="170" t="s">
        <v>9951</v>
      </c>
      <c r="Y12" s="170" t="s">
        <v>1441</v>
      </c>
      <c r="Z12" s="170" t="s">
        <v>53</v>
      </c>
      <c r="AA12" s="170" t="s">
        <v>1462</v>
      </c>
      <c r="AB12" s="170" t="s">
        <v>9907</v>
      </c>
      <c r="AC12" s="170" t="s">
        <v>8067</v>
      </c>
      <c r="AD12" s="170"/>
      <c r="AE12" s="170" t="s">
        <v>8047</v>
      </c>
      <c r="AF12" s="170" t="s">
        <v>9952</v>
      </c>
      <c r="AG12" s="170" t="s">
        <v>1462</v>
      </c>
      <c r="AH12" s="170" t="s">
        <v>9951</v>
      </c>
      <c r="AI12" s="170" t="s">
        <v>7998</v>
      </c>
      <c r="AJ12" s="170" t="s">
        <v>1419</v>
      </c>
      <c r="AK12" s="170" t="s">
        <v>9953</v>
      </c>
      <c r="AL12" s="170" t="s">
        <v>1462</v>
      </c>
      <c r="AM12" s="170" t="s">
        <v>8019</v>
      </c>
      <c r="AN12" s="170" t="s">
        <v>9954</v>
      </c>
      <c r="AO12" s="170"/>
      <c r="AP12" s="170" t="s">
        <v>1462</v>
      </c>
      <c r="AQ12" s="170"/>
      <c r="AR12" s="170"/>
      <c r="AS12" s="170"/>
      <c r="AT12" s="170" t="s">
        <v>1462</v>
      </c>
      <c r="AU12" s="170" t="s">
        <v>1462</v>
      </c>
      <c r="AV12" s="170"/>
      <c r="AW12" s="170"/>
      <c r="AX12" s="170"/>
      <c r="AY12" s="170"/>
      <c r="AZ12" s="170" t="s">
        <v>7994</v>
      </c>
      <c r="BA12" s="170" t="s">
        <v>9892</v>
      </c>
      <c r="BB12" s="170" t="s">
        <v>1462</v>
      </c>
      <c r="BC12" s="170"/>
      <c r="BD12" s="170"/>
      <c r="BE12" s="170" t="s">
        <v>1462</v>
      </c>
      <c r="BF12" s="170"/>
      <c r="BG12" s="170"/>
      <c r="BH12" s="170"/>
      <c r="BI12" s="170"/>
      <c r="BJ12" s="170"/>
      <c r="BK12" s="170"/>
      <c r="BL12" s="170"/>
      <c r="BM12" s="170"/>
      <c r="BN12" s="170"/>
      <c r="BO12" s="170"/>
      <c r="BP12" s="170" t="s">
        <v>9893</v>
      </c>
      <c r="BQ12" s="170" t="s">
        <v>9894</v>
      </c>
      <c r="BR12" s="170" t="s">
        <v>9895</v>
      </c>
      <c r="BS12" s="170" t="s">
        <v>9892</v>
      </c>
    </row>
    <row r="13" spans="1:71">
      <c r="A13" t="s">
        <v>2260</v>
      </c>
      <c r="B13" t="s">
        <v>2254</v>
      </c>
      <c r="C13" t="s">
        <v>9367</v>
      </c>
      <c r="D13" t="s">
        <v>9882</v>
      </c>
      <c r="E13" t="s">
        <v>7994</v>
      </c>
      <c r="F13" t="s">
        <v>9883</v>
      </c>
      <c r="G13" t="s">
        <v>9882</v>
      </c>
      <c r="H13" t="s">
        <v>9884</v>
      </c>
      <c r="I13" t="s">
        <v>7987</v>
      </c>
      <c r="J13" t="s">
        <v>2256</v>
      </c>
      <c r="K13" t="s">
        <v>2258</v>
      </c>
      <c r="M13" t="s">
        <v>7988</v>
      </c>
      <c r="N13" t="s">
        <v>1462</v>
      </c>
      <c r="O13" t="s">
        <v>1462</v>
      </c>
      <c r="P13" t="s">
        <v>8009</v>
      </c>
      <c r="Q13" t="s">
        <v>8031</v>
      </c>
      <c r="R13" t="s">
        <v>8076</v>
      </c>
      <c r="S13" t="s">
        <v>9955</v>
      </c>
      <c r="T13" t="s">
        <v>9956</v>
      </c>
      <c r="U13" t="s">
        <v>9957</v>
      </c>
      <c r="W13" t="s">
        <v>9958</v>
      </c>
      <c r="X13" t="s">
        <v>1827</v>
      </c>
      <c r="Y13" t="s">
        <v>2237</v>
      </c>
      <c r="Z13" t="s">
        <v>53</v>
      </c>
      <c r="AA13" t="s">
        <v>1462</v>
      </c>
      <c r="AB13" t="s">
        <v>1462</v>
      </c>
      <c r="AE13" t="s">
        <v>8252</v>
      </c>
      <c r="AF13" t="s">
        <v>9959</v>
      </c>
      <c r="AG13" t="s">
        <v>1462</v>
      </c>
      <c r="AH13" t="s">
        <v>1827</v>
      </c>
      <c r="AI13" t="s">
        <v>7998</v>
      </c>
      <c r="AJ13" t="s">
        <v>2255</v>
      </c>
      <c r="AK13" t="s">
        <v>9960</v>
      </c>
      <c r="AL13" t="s">
        <v>1462</v>
      </c>
      <c r="AM13" t="s">
        <v>8019</v>
      </c>
      <c r="AN13" t="s">
        <v>9903</v>
      </c>
      <c r="AP13" t="s">
        <v>1462</v>
      </c>
      <c r="AT13" t="s">
        <v>1462</v>
      </c>
      <c r="AU13" t="s">
        <v>1462</v>
      </c>
      <c r="AZ13" t="s">
        <v>7994</v>
      </c>
      <c r="BA13" t="s">
        <v>9892</v>
      </c>
      <c r="BB13" t="s">
        <v>1462</v>
      </c>
      <c r="BE13" t="s">
        <v>1462</v>
      </c>
      <c r="BP13" t="s">
        <v>9893</v>
      </c>
      <c r="BQ13" t="s">
        <v>9894</v>
      </c>
      <c r="BR13" t="s">
        <v>9895</v>
      </c>
      <c r="BS13" t="s">
        <v>9892</v>
      </c>
    </row>
    <row r="14" spans="1:71">
      <c r="A14" t="s">
        <v>2359</v>
      </c>
      <c r="B14" t="s">
        <v>2357</v>
      </c>
      <c r="C14" t="s">
        <v>9961</v>
      </c>
      <c r="D14" t="s">
        <v>9882</v>
      </c>
      <c r="E14" t="s">
        <v>7994</v>
      </c>
      <c r="F14" t="s">
        <v>9883</v>
      </c>
      <c r="G14" t="s">
        <v>9882</v>
      </c>
      <c r="H14" t="s">
        <v>9884</v>
      </c>
      <c r="I14" t="s">
        <v>7987</v>
      </c>
      <c r="J14" t="s">
        <v>1833</v>
      </c>
      <c r="K14" t="s">
        <v>131</v>
      </c>
      <c r="M14" t="s">
        <v>7988</v>
      </c>
      <c r="N14" t="s">
        <v>1462</v>
      </c>
      <c r="O14" t="s">
        <v>1462</v>
      </c>
      <c r="P14" t="s">
        <v>8009</v>
      </c>
      <c r="Q14" t="s">
        <v>8010</v>
      </c>
      <c r="R14" t="s">
        <v>8076</v>
      </c>
      <c r="S14" t="s">
        <v>9962</v>
      </c>
      <c r="T14" t="s">
        <v>9949</v>
      </c>
      <c r="U14" t="s">
        <v>9950</v>
      </c>
      <c r="W14" t="s">
        <v>9963</v>
      </c>
      <c r="X14" t="s">
        <v>8508</v>
      </c>
      <c r="Y14" t="s">
        <v>2389</v>
      </c>
      <c r="Z14" t="s">
        <v>53</v>
      </c>
      <c r="AA14" t="s">
        <v>1462</v>
      </c>
      <c r="AB14" t="s">
        <v>9964</v>
      </c>
      <c r="AC14" t="s">
        <v>8067</v>
      </c>
      <c r="AE14" t="s">
        <v>8047</v>
      </c>
      <c r="AF14" t="s">
        <v>9965</v>
      </c>
      <c r="AG14" t="s">
        <v>1462</v>
      </c>
      <c r="AH14" t="s">
        <v>8508</v>
      </c>
      <c r="AI14" t="s">
        <v>7998</v>
      </c>
      <c r="AJ14" t="s">
        <v>1419</v>
      </c>
      <c r="AK14" t="s">
        <v>9966</v>
      </c>
      <c r="AL14" t="s">
        <v>1462</v>
      </c>
      <c r="AM14" t="s">
        <v>8019</v>
      </c>
      <c r="AN14" t="s">
        <v>9967</v>
      </c>
      <c r="AP14" t="s">
        <v>1462</v>
      </c>
      <c r="AT14" t="s">
        <v>1462</v>
      </c>
      <c r="AU14" t="s">
        <v>1462</v>
      </c>
      <c r="AZ14" t="s">
        <v>7994</v>
      </c>
      <c r="BA14" t="s">
        <v>9892</v>
      </c>
      <c r="BB14" t="s">
        <v>1462</v>
      </c>
      <c r="BE14" t="s">
        <v>1462</v>
      </c>
      <c r="BP14" t="s">
        <v>9893</v>
      </c>
      <c r="BQ14" t="s">
        <v>9894</v>
      </c>
      <c r="BR14" t="s">
        <v>9895</v>
      </c>
      <c r="BS14" t="s">
        <v>9892</v>
      </c>
    </row>
    <row r="15" spans="1:71">
      <c r="A15" s="94" t="s">
        <v>2452</v>
      </c>
      <c r="B15" t="s">
        <v>2450</v>
      </c>
      <c r="C15" t="s">
        <v>9487</v>
      </c>
      <c r="D15" t="s">
        <v>9882</v>
      </c>
      <c r="E15" t="s">
        <v>7994</v>
      </c>
      <c r="F15" t="s">
        <v>9883</v>
      </c>
      <c r="G15" t="s">
        <v>9882</v>
      </c>
      <c r="H15" t="s">
        <v>9884</v>
      </c>
      <c r="I15" t="s">
        <v>7987</v>
      </c>
      <c r="J15" t="s">
        <v>9968</v>
      </c>
      <c r="K15" t="s">
        <v>244</v>
      </c>
      <c r="M15" t="s">
        <v>7988</v>
      </c>
      <c r="N15" t="s">
        <v>1462</v>
      </c>
      <c r="O15" t="s">
        <v>1462</v>
      </c>
      <c r="P15" t="s">
        <v>8009</v>
      </c>
      <c r="Q15" t="s">
        <v>8010</v>
      </c>
      <c r="R15" t="s">
        <v>8076</v>
      </c>
      <c r="S15" t="s">
        <v>9969</v>
      </c>
      <c r="T15" t="s">
        <v>9970</v>
      </c>
      <c r="U15" t="s">
        <v>9971</v>
      </c>
      <c r="W15" t="s">
        <v>9972</v>
      </c>
      <c r="X15" t="s">
        <v>9464</v>
      </c>
      <c r="Y15" t="s">
        <v>2472</v>
      </c>
      <c r="Z15" t="s">
        <v>53</v>
      </c>
      <c r="AA15" t="s">
        <v>1462</v>
      </c>
      <c r="AB15" t="s">
        <v>9973</v>
      </c>
      <c r="AC15" t="s">
        <v>8067</v>
      </c>
      <c r="AE15" t="s">
        <v>8252</v>
      </c>
      <c r="AF15" t="s">
        <v>9974</v>
      </c>
      <c r="AG15" t="s">
        <v>1462</v>
      </c>
      <c r="AH15" t="s">
        <v>9464</v>
      </c>
      <c r="AI15" t="s">
        <v>7998</v>
      </c>
      <c r="AJ15" t="s">
        <v>2338</v>
      </c>
      <c r="AK15" t="s">
        <v>9975</v>
      </c>
      <c r="AL15" t="s">
        <v>1462</v>
      </c>
      <c r="AM15" t="s">
        <v>8019</v>
      </c>
      <c r="AN15" t="s">
        <v>9976</v>
      </c>
      <c r="AP15" t="s">
        <v>1462</v>
      </c>
      <c r="AT15" t="s">
        <v>1462</v>
      </c>
      <c r="AU15" t="s">
        <v>1462</v>
      </c>
      <c r="AZ15" t="s">
        <v>7994</v>
      </c>
      <c r="BA15" t="s">
        <v>9892</v>
      </c>
      <c r="BB15" t="s">
        <v>1462</v>
      </c>
      <c r="BE15" t="s">
        <v>1462</v>
      </c>
      <c r="BP15" t="s">
        <v>9893</v>
      </c>
      <c r="BQ15" t="s">
        <v>9894</v>
      </c>
      <c r="BR15" t="s">
        <v>9895</v>
      </c>
      <c r="BS15" t="s">
        <v>9892</v>
      </c>
    </row>
    <row r="16" spans="1:71">
      <c r="A16" s="257" t="s">
        <v>2669</v>
      </c>
      <c r="B16" s="224" t="s">
        <v>2666</v>
      </c>
      <c r="C16" s="224" t="s">
        <v>7993</v>
      </c>
      <c r="D16" s="224" t="s">
        <v>9882</v>
      </c>
      <c r="E16" s="224" t="s">
        <v>7994</v>
      </c>
      <c r="F16" s="224" t="s">
        <v>9883</v>
      </c>
      <c r="G16" s="224" t="s">
        <v>9882</v>
      </c>
      <c r="H16" s="224" t="s">
        <v>9884</v>
      </c>
      <c r="I16" s="224" t="s">
        <v>7987</v>
      </c>
      <c r="J16" s="224" t="s">
        <v>1225</v>
      </c>
      <c r="K16" s="224" t="s">
        <v>147</v>
      </c>
      <c r="L16" s="224"/>
      <c r="M16" s="224" t="s">
        <v>7988</v>
      </c>
      <c r="N16" s="224" t="s">
        <v>1462</v>
      </c>
      <c r="O16" s="224" t="s">
        <v>1462</v>
      </c>
      <c r="P16" s="224" t="s">
        <v>8009</v>
      </c>
      <c r="Q16" s="224" t="s">
        <v>8010</v>
      </c>
      <c r="R16" s="224" t="s">
        <v>8076</v>
      </c>
      <c r="S16" s="224" t="s">
        <v>9977</v>
      </c>
      <c r="T16" s="224" t="s">
        <v>9940</v>
      </c>
      <c r="U16" s="224" t="s">
        <v>9941</v>
      </c>
      <c r="V16" s="224"/>
      <c r="W16" s="224" t="s">
        <v>9978</v>
      </c>
      <c r="X16" s="224" t="s">
        <v>9530</v>
      </c>
      <c r="Y16" s="224" t="s">
        <v>9530</v>
      </c>
      <c r="Z16" s="224" t="s">
        <v>53</v>
      </c>
      <c r="AA16" s="224" t="s">
        <v>1462</v>
      </c>
      <c r="AB16" s="224" t="s">
        <v>1462</v>
      </c>
      <c r="AC16" s="224"/>
      <c r="AD16" s="224"/>
      <c r="AE16" s="224"/>
      <c r="AF16" s="224" t="s">
        <v>9979</v>
      </c>
      <c r="AG16" s="224" t="s">
        <v>1462</v>
      </c>
      <c r="AH16" s="224" t="s">
        <v>9530</v>
      </c>
      <c r="AI16" s="224" t="s">
        <v>7998</v>
      </c>
      <c r="AJ16" s="224" t="s">
        <v>2667</v>
      </c>
      <c r="AK16" s="224" t="s">
        <v>9980</v>
      </c>
      <c r="AL16" s="224" t="s">
        <v>1462</v>
      </c>
      <c r="AM16" s="224" t="s">
        <v>8019</v>
      </c>
      <c r="AN16" s="224" t="s">
        <v>9981</v>
      </c>
      <c r="AO16" s="224"/>
      <c r="AP16" s="224" t="s">
        <v>1462</v>
      </c>
      <c r="AQ16" s="224"/>
      <c r="AR16" s="224"/>
      <c r="AS16" s="224"/>
      <c r="AT16" s="224" t="s">
        <v>1462</v>
      </c>
      <c r="AU16" s="224" t="s">
        <v>1462</v>
      </c>
      <c r="AV16" s="224"/>
      <c r="AW16" s="224"/>
      <c r="AX16" s="224"/>
      <c r="AY16" s="224"/>
      <c r="AZ16" s="224" t="s">
        <v>7994</v>
      </c>
      <c r="BA16" s="224" t="s">
        <v>9892</v>
      </c>
      <c r="BB16" s="224" t="s">
        <v>1462</v>
      </c>
      <c r="BC16" s="224"/>
      <c r="BD16" s="224"/>
      <c r="BE16" s="224" t="s">
        <v>1462</v>
      </c>
      <c r="BF16" s="224"/>
      <c r="BG16" s="224"/>
      <c r="BH16" s="224"/>
      <c r="BI16" s="224"/>
      <c r="BJ16" s="224"/>
      <c r="BK16" s="224"/>
      <c r="BL16" s="224"/>
      <c r="BM16" s="224"/>
      <c r="BN16" s="224"/>
      <c r="BO16" s="224"/>
      <c r="BP16" s="224" t="s">
        <v>9893</v>
      </c>
      <c r="BQ16" s="224" t="s">
        <v>9894</v>
      </c>
      <c r="BR16" s="224" t="s">
        <v>9895</v>
      </c>
      <c r="BS16" s="224" t="s">
        <v>9892</v>
      </c>
    </row>
    <row r="17" spans="1:71">
      <c r="A17" s="257" t="s">
        <v>2647</v>
      </c>
      <c r="B17" t="s">
        <v>9982</v>
      </c>
      <c r="C17" t="s">
        <v>9603</v>
      </c>
      <c r="D17" t="s">
        <v>9882</v>
      </c>
      <c r="E17" t="s">
        <v>7994</v>
      </c>
      <c r="F17" t="s">
        <v>9883</v>
      </c>
      <c r="G17" t="s">
        <v>9882</v>
      </c>
      <c r="H17" t="s">
        <v>9884</v>
      </c>
      <c r="I17" t="s">
        <v>7987</v>
      </c>
      <c r="J17" t="s">
        <v>1833</v>
      </c>
      <c r="K17" t="s">
        <v>131</v>
      </c>
      <c r="M17" t="s">
        <v>7988</v>
      </c>
      <c r="N17" t="s">
        <v>1462</v>
      </c>
      <c r="O17" t="s">
        <v>1462</v>
      </c>
      <c r="P17" t="s">
        <v>8009</v>
      </c>
      <c r="Q17" t="s">
        <v>8010</v>
      </c>
      <c r="R17" t="s">
        <v>8076</v>
      </c>
      <c r="S17" t="s">
        <v>9962</v>
      </c>
      <c r="T17" t="s">
        <v>9949</v>
      </c>
      <c r="U17" t="s">
        <v>9950</v>
      </c>
      <c r="W17" t="s">
        <v>9963</v>
      </c>
      <c r="X17" t="s">
        <v>9059</v>
      </c>
      <c r="Y17" t="s">
        <v>9530</v>
      </c>
      <c r="Z17" t="s">
        <v>53</v>
      </c>
      <c r="AA17" t="s">
        <v>1462</v>
      </c>
      <c r="AB17" t="s">
        <v>1462</v>
      </c>
      <c r="AF17" s="1" t="s">
        <v>9983</v>
      </c>
      <c r="AG17" t="s">
        <v>1462</v>
      </c>
      <c r="AH17" t="s">
        <v>9059</v>
      </c>
      <c r="AI17" t="s">
        <v>7998</v>
      </c>
      <c r="AJ17" t="s">
        <v>2645</v>
      </c>
      <c r="AK17" t="s">
        <v>9984</v>
      </c>
      <c r="AL17" t="s">
        <v>1462</v>
      </c>
      <c r="AM17" t="s">
        <v>8019</v>
      </c>
      <c r="AN17" t="s">
        <v>9985</v>
      </c>
      <c r="AP17" t="s">
        <v>1462</v>
      </c>
      <c r="AT17" t="s">
        <v>1462</v>
      </c>
      <c r="AU17" t="s">
        <v>1462</v>
      </c>
      <c r="AZ17" t="s">
        <v>7994</v>
      </c>
      <c r="BA17" t="s">
        <v>9892</v>
      </c>
      <c r="BB17" t="s">
        <v>1462</v>
      </c>
      <c r="BE17" t="s">
        <v>1462</v>
      </c>
      <c r="BP17" t="s">
        <v>9893</v>
      </c>
      <c r="BQ17" t="s">
        <v>9894</v>
      </c>
      <c r="BR17" t="s">
        <v>9895</v>
      </c>
      <c r="BS17" t="s">
        <v>9892</v>
      </c>
    </row>
    <row r="18" spans="1:71">
      <c r="A18" s="94" t="s">
        <v>2776</v>
      </c>
      <c r="B18" t="s">
        <v>2771</v>
      </c>
      <c r="C18" t="s">
        <v>9986</v>
      </c>
      <c r="D18" t="s">
        <v>9882</v>
      </c>
      <c r="E18" t="s">
        <v>7994</v>
      </c>
      <c r="F18" t="s">
        <v>9883</v>
      </c>
      <c r="G18" t="s">
        <v>9882</v>
      </c>
      <c r="H18" t="s">
        <v>9884</v>
      </c>
      <c r="I18" t="s">
        <v>7987</v>
      </c>
      <c r="J18" t="s">
        <v>2773</v>
      </c>
      <c r="K18" t="s">
        <v>2774</v>
      </c>
      <c r="M18" t="s">
        <v>7988</v>
      </c>
      <c r="N18" t="s">
        <v>1462</v>
      </c>
      <c r="O18" t="s">
        <v>1462</v>
      </c>
      <c r="P18" t="s">
        <v>8009</v>
      </c>
      <c r="Q18" t="s">
        <v>8031</v>
      </c>
      <c r="R18" t="s">
        <v>8076</v>
      </c>
      <c r="S18" t="s">
        <v>9987</v>
      </c>
      <c r="T18" t="s">
        <v>9988</v>
      </c>
      <c r="U18" t="s">
        <v>9989</v>
      </c>
      <c r="W18" t="s">
        <v>9990</v>
      </c>
      <c r="X18" t="s">
        <v>9991</v>
      </c>
      <c r="Y18" t="s">
        <v>9692</v>
      </c>
      <c r="Z18" t="s">
        <v>53</v>
      </c>
      <c r="AA18" t="s">
        <v>1462</v>
      </c>
      <c r="AB18" t="s">
        <v>9115</v>
      </c>
      <c r="AC18" t="s">
        <v>8067</v>
      </c>
      <c r="AE18" t="s">
        <v>8252</v>
      </c>
      <c r="AF18" t="s">
        <v>9992</v>
      </c>
      <c r="AG18" t="s">
        <v>1462</v>
      </c>
      <c r="AH18" t="s">
        <v>9991</v>
      </c>
      <c r="AI18" t="s">
        <v>7998</v>
      </c>
      <c r="AJ18" t="s">
        <v>2772</v>
      </c>
      <c r="AK18" t="s">
        <v>9993</v>
      </c>
      <c r="AL18" t="s">
        <v>1462</v>
      </c>
      <c r="AM18" t="s">
        <v>8019</v>
      </c>
      <c r="AN18" t="s">
        <v>9994</v>
      </c>
      <c r="AP18" t="s">
        <v>1462</v>
      </c>
      <c r="AT18" t="s">
        <v>1462</v>
      </c>
      <c r="AU18" t="s">
        <v>1462</v>
      </c>
      <c r="AZ18" t="s">
        <v>7994</v>
      </c>
      <c r="BA18" t="s">
        <v>9892</v>
      </c>
      <c r="BB18" t="s">
        <v>1462</v>
      </c>
      <c r="BE18" t="s">
        <v>1462</v>
      </c>
      <c r="BP18" t="s">
        <v>9893</v>
      </c>
      <c r="BQ18" t="s">
        <v>9894</v>
      </c>
      <c r="BR18" t="s">
        <v>9895</v>
      </c>
      <c r="BS18" t="s">
        <v>9892</v>
      </c>
    </row>
    <row r="19" spans="1:71">
      <c r="A19" s="257" t="s">
        <v>2813</v>
      </c>
      <c r="B19" s="224" t="s">
        <v>2809</v>
      </c>
      <c r="C19" s="224" t="s">
        <v>9995</v>
      </c>
      <c r="D19" s="224" t="s">
        <v>9882</v>
      </c>
      <c r="E19" s="224" t="s">
        <v>7994</v>
      </c>
      <c r="F19" s="224" t="s">
        <v>9883</v>
      </c>
      <c r="G19" s="224" t="s">
        <v>9882</v>
      </c>
      <c r="H19" s="224" t="s">
        <v>9884</v>
      </c>
      <c r="I19" s="224" t="s">
        <v>7987</v>
      </c>
      <c r="J19" s="224" t="s">
        <v>454</v>
      </c>
      <c r="K19" s="224" t="s">
        <v>1099</v>
      </c>
      <c r="L19" s="224" t="s">
        <v>9996</v>
      </c>
      <c r="M19" s="224" t="s">
        <v>7988</v>
      </c>
      <c r="N19" s="224" t="s">
        <v>1462</v>
      </c>
      <c r="O19" s="224" t="s">
        <v>1462</v>
      </c>
      <c r="P19" s="224" t="s">
        <v>8009</v>
      </c>
      <c r="Q19" s="224" t="s">
        <v>8700</v>
      </c>
      <c r="R19" s="224" t="s">
        <v>8032</v>
      </c>
      <c r="S19" s="224" t="s">
        <v>9997</v>
      </c>
      <c r="T19" s="224" t="s">
        <v>9998</v>
      </c>
      <c r="U19" s="224" t="s">
        <v>9999</v>
      </c>
      <c r="V19" s="224"/>
      <c r="W19" s="224"/>
      <c r="X19" s="224" t="s">
        <v>9699</v>
      </c>
      <c r="Y19" s="224" t="s">
        <v>9699</v>
      </c>
      <c r="Z19" s="224" t="s">
        <v>53</v>
      </c>
      <c r="AA19" s="224" t="s">
        <v>1462</v>
      </c>
      <c r="AB19" s="224" t="s">
        <v>1462</v>
      </c>
      <c r="AC19" s="224"/>
      <c r="AD19" s="224"/>
      <c r="AE19" s="224"/>
      <c r="AF19" s="224" t="s">
        <v>10000</v>
      </c>
      <c r="AG19" s="224" t="s">
        <v>1462</v>
      </c>
      <c r="AH19" s="224" t="s">
        <v>9699</v>
      </c>
      <c r="AI19" s="224" t="s">
        <v>7998</v>
      </c>
      <c r="AJ19" s="224" t="s">
        <v>2810</v>
      </c>
      <c r="AK19" s="224" t="s">
        <v>10001</v>
      </c>
      <c r="AL19" s="224" t="s">
        <v>1462</v>
      </c>
      <c r="AM19" s="224" t="s">
        <v>8019</v>
      </c>
      <c r="AN19" s="224" t="s">
        <v>10002</v>
      </c>
      <c r="AO19" s="224"/>
      <c r="AP19" s="224" t="s">
        <v>1462</v>
      </c>
      <c r="AQ19" s="224"/>
      <c r="AR19" s="224"/>
      <c r="AS19" s="224"/>
      <c r="AT19" s="224" t="s">
        <v>1462</v>
      </c>
      <c r="AU19" s="224" t="s">
        <v>1462</v>
      </c>
      <c r="AV19" s="224"/>
      <c r="AW19" s="224"/>
      <c r="AX19" s="224"/>
      <c r="AY19" s="224"/>
      <c r="AZ19" s="224" t="s">
        <v>7994</v>
      </c>
      <c r="BA19" s="224" t="s">
        <v>9892</v>
      </c>
      <c r="BB19" s="224" t="s">
        <v>1462</v>
      </c>
      <c r="BC19" s="224"/>
      <c r="BD19" s="224"/>
      <c r="BE19" s="224" t="s">
        <v>1462</v>
      </c>
      <c r="BF19" s="224"/>
      <c r="BG19" s="224"/>
      <c r="BH19" s="224"/>
      <c r="BI19" s="224"/>
      <c r="BJ19" s="224"/>
      <c r="BK19" s="224"/>
      <c r="BL19" s="224"/>
      <c r="BM19" s="224"/>
      <c r="BN19" s="224"/>
      <c r="BO19" s="224"/>
      <c r="BP19" s="224" t="s">
        <v>9893</v>
      </c>
      <c r="BQ19" s="224" t="s">
        <v>9894</v>
      </c>
      <c r="BR19" s="224" t="s">
        <v>9895</v>
      </c>
      <c r="BS19" s="224" t="s">
        <v>9892</v>
      </c>
    </row>
    <row r="20" spans="1:71">
      <c r="A20" s="348" t="s">
        <v>20343</v>
      </c>
      <c r="B20" s="170" t="s">
        <v>20344</v>
      </c>
      <c r="C20" s="170" t="s">
        <v>20345</v>
      </c>
      <c r="D20" s="170" t="s">
        <v>9882</v>
      </c>
      <c r="E20" s="170" t="s">
        <v>7994</v>
      </c>
      <c r="F20" s="170" t="s">
        <v>9883</v>
      </c>
      <c r="G20" s="170" t="s">
        <v>9882</v>
      </c>
      <c r="H20" s="170" t="s">
        <v>9884</v>
      </c>
      <c r="I20" s="170" t="s">
        <v>7987</v>
      </c>
      <c r="J20" s="170" t="s">
        <v>81</v>
      </c>
      <c r="K20" s="170" t="s">
        <v>82</v>
      </c>
      <c r="L20" s="170"/>
      <c r="M20" s="170" t="s">
        <v>7988</v>
      </c>
      <c r="N20" s="170" t="s">
        <v>1462</v>
      </c>
      <c r="O20" s="170" t="s">
        <v>1462</v>
      </c>
      <c r="P20" s="170" t="s">
        <v>8009</v>
      </c>
      <c r="Q20" s="170" t="s">
        <v>8010</v>
      </c>
      <c r="R20" s="170" t="s">
        <v>8032</v>
      </c>
      <c r="S20" s="170" t="s">
        <v>20346</v>
      </c>
      <c r="T20" s="170" t="s">
        <v>20347</v>
      </c>
      <c r="U20" s="170" t="s">
        <v>10085</v>
      </c>
      <c r="V20" s="170"/>
      <c r="W20" s="170"/>
      <c r="X20" s="170" t="s">
        <v>20348</v>
      </c>
      <c r="Y20" s="170" t="s">
        <v>20348</v>
      </c>
      <c r="Z20" s="170" t="s">
        <v>53</v>
      </c>
      <c r="AA20" s="170" t="s">
        <v>1462</v>
      </c>
      <c r="AB20" s="170" t="s">
        <v>1462</v>
      </c>
      <c r="AC20" s="170"/>
      <c r="AD20" s="170"/>
      <c r="AE20" s="170"/>
      <c r="AF20" s="170" t="s">
        <v>20349</v>
      </c>
      <c r="AG20" s="170" t="s">
        <v>1462</v>
      </c>
      <c r="AH20" s="170" t="s">
        <v>20348</v>
      </c>
      <c r="AI20" s="170" t="s">
        <v>7998</v>
      </c>
      <c r="AJ20" s="170" t="s">
        <v>20350</v>
      </c>
      <c r="AK20" s="170" t="s">
        <v>20351</v>
      </c>
      <c r="AL20" s="170" t="s">
        <v>1462</v>
      </c>
      <c r="AM20" s="170" t="s">
        <v>8019</v>
      </c>
      <c r="AN20" s="170" t="s">
        <v>20352</v>
      </c>
      <c r="AO20" s="170"/>
      <c r="AP20" s="170" t="s">
        <v>1462</v>
      </c>
      <c r="AQ20" s="170"/>
      <c r="AR20" s="170"/>
      <c r="AS20" s="170"/>
      <c r="AT20" s="170" t="s">
        <v>1462</v>
      </c>
      <c r="AU20" s="170" t="s">
        <v>1462</v>
      </c>
      <c r="AV20" s="170"/>
      <c r="AW20" s="170"/>
      <c r="AX20" s="170"/>
      <c r="AY20" s="170"/>
      <c r="AZ20" s="170" t="s">
        <v>7994</v>
      </c>
      <c r="BA20" s="170" t="s">
        <v>9892</v>
      </c>
      <c r="BB20" s="170" t="s">
        <v>1462</v>
      </c>
      <c r="BC20" s="170"/>
      <c r="BD20" s="170"/>
      <c r="BE20" s="170" t="s">
        <v>1462</v>
      </c>
      <c r="BF20" s="170"/>
      <c r="BG20" s="170"/>
      <c r="BH20" s="170"/>
      <c r="BI20" s="170"/>
      <c r="BJ20" s="170"/>
      <c r="BK20" s="170"/>
      <c r="BL20" s="170"/>
      <c r="BM20" s="170"/>
      <c r="BN20" s="170"/>
      <c r="BO20" s="170"/>
      <c r="BP20" s="170" t="s">
        <v>9893</v>
      </c>
      <c r="BQ20" s="170" t="s">
        <v>9894</v>
      </c>
      <c r="BR20" s="170" t="s">
        <v>9895</v>
      </c>
      <c r="BS20" s="170" t="s">
        <v>9892</v>
      </c>
    </row>
    <row r="5962" spans="3:22">
      <c r="C5962" s="79" t="s">
        <v>9864</v>
      </c>
      <c r="D5962" s="6">
        <v>44505.541666666664</v>
      </c>
      <c r="E5962" s="5" t="s">
        <v>9865</v>
      </c>
      <c r="F5962" s="5" t="s">
        <v>9866</v>
      </c>
      <c r="G5962" s="5" t="b">
        <v>0</v>
      </c>
      <c r="H5962" s="5" t="s">
        <v>9867</v>
      </c>
      <c r="I5962" s="5"/>
      <c r="J5962" s="5"/>
      <c r="K5962" s="5"/>
      <c r="L5962" s="5"/>
      <c r="M5962" s="5" t="s">
        <v>9868</v>
      </c>
      <c r="N5962" s="5" t="s">
        <v>9869</v>
      </c>
      <c r="O5962" s="5" t="s">
        <v>9870</v>
      </c>
      <c r="P5962" s="5" t="s">
        <v>9871</v>
      </c>
      <c r="Q5962" s="6">
        <v>44497.522303240738</v>
      </c>
      <c r="R5962" s="5" t="s">
        <v>9871</v>
      </c>
      <c r="S5962" s="6">
        <v>44497.520613425928</v>
      </c>
      <c r="T5962" s="5" t="s">
        <v>9872</v>
      </c>
      <c r="U5962" s="5" t="s">
        <v>9873</v>
      </c>
      <c r="V5962" s="5" t="s">
        <v>9874</v>
      </c>
    </row>
    <row r="5963" spans="3:22">
      <c r="C5963" s="79" t="s">
        <v>9875</v>
      </c>
      <c r="D5963" s="6">
        <v>44505.541666666664</v>
      </c>
      <c r="E5963" s="5" t="s">
        <v>9876</v>
      </c>
      <c r="F5963" s="5" t="s">
        <v>9866</v>
      </c>
      <c r="G5963" s="5" t="b">
        <v>0</v>
      </c>
      <c r="H5963" s="5" t="s">
        <v>9877</v>
      </c>
      <c r="I5963" s="5"/>
      <c r="J5963" s="5"/>
      <c r="K5963" s="5"/>
      <c r="L5963" s="5"/>
      <c r="M5963" s="5" t="s">
        <v>9868</v>
      </c>
      <c r="N5963" s="5" t="s">
        <v>9869</v>
      </c>
      <c r="O5963" s="5" t="s">
        <v>9870</v>
      </c>
      <c r="P5963" s="5" t="s">
        <v>9871</v>
      </c>
      <c r="Q5963" s="6">
        <v>44497.525370370371</v>
      </c>
      <c r="R5963" s="5" t="s">
        <v>9871</v>
      </c>
      <c r="S5963" s="6">
        <v>44497.52416666667</v>
      </c>
      <c r="T5963" s="5" t="s">
        <v>9878</v>
      </c>
      <c r="U5963" s="5" t="s">
        <v>9879</v>
      </c>
      <c r="V5963" s="5" t="s">
        <v>9874</v>
      </c>
    </row>
  </sheetData>
  <autoFilter ref="C1:C5" xr:uid="{A66D64C5-D7C4-4963-BE0A-2E8BE6A96BB4}"/>
  <phoneticPr fontId="545" type="noConversion"/>
  <conditionalFormatting sqref="A1:A1048576">
    <cfRule type="duplicateValues" dxfId="47" priority="46082"/>
  </conditionalFormatting>
  <pageMargins left="0.7" right="0.7" top="0.75" bottom="0.75" header="0.3" footer="0.3"/>
  <pageSetup orientation="portrait" r:id="rId1"/>
  <headerFooter>
    <oddFooter xml:space="preserve">&amp;LUnrestricted </oddFooter>
    <evenFooter xml:space="preserve">&amp;LUnrestricted </evenFooter>
    <firstFooter xml:space="preserve">&amp;LUnrestricted </first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50"/>
  </sheetPr>
  <dimension ref="A1:V6031"/>
  <sheetViews>
    <sheetView zoomScale="85" zoomScaleNormal="85" workbookViewId="0">
      <selection activeCell="A33" sqref="A33"/>
    </sheetView>
  </sheetViews>
  <sheetFormatPr defaultRowHeight="13.5"/>
  <cols>
    <col min="1" max="1" width="17.453125" style="33" bestFit="1" customWidth="1"/>
    <col min="2" max="2" width="8.453125" style="27" customWidth="1"/>
    <col min="3" max="3" width="64.453125" style="27" customWidth="1"/>
    <col min="4" max="4" width="3.54296875" customWidth="1"/>
    <col min="5" max="5" width="31.54296875" customWidth="1"/>
    <col min="6" max="6" width="10.1796875" bestFit="1" customWidth="1"/>
  </cols>
  <sheetData>
    <row r="1" spans="1:7">
      <c r="A1" s="91" t="str">
        <f ca="1">IFERROR(TEXT(TODAY(),"YYYYMMDD")&amp;"_"&amp;C4&amp;"_"&amp;LEFT(C106,FIND(":",C106)-1),TEXT(TODAY(),"YYYYMMDD")&amp;"_"&amp;C4&amp;"_"&amp;LEFT(C106,FIND("：",C106)-1))</f>
        <v>20250526_1193118002025102827_2025-00119186-1</v>
      </c>
    </row>
    <row r="2" spans="1:7">
      <c r="A2" s="92" t="s">
        <v>9743</v>
      </c>
      <c r="B2" s="24"/>
      <c r="C2" s="24" t="s">
        <v>10003</v>
      </c>
    </row>
    <row r="4" spans="1:7">
      <c r="A4" s="35" t="s">
        <v>7873</v>
      </c>
      <c r="B4" s="25"/>
      <c r="C4" s="170" t="s">
        <v>20344</v>
      </c>
    </row>
    <row r="5" spans="1:7">
      <c r="A5" s="35" t="s">
        <v>10004</v>
      </c>
      <c r="B5" s="25"/>
    </row>
    <row r="7" spans="1:7">
      <c r="A7" s="35" t="s">
        <v>10005</v>
      </c>
      <c r="B7" s="25"/>
      <c r="C7" s="90" t="str">
        <f>_xlfn.XLOOKUP(C4, 'Local data from 国家网站'!B:B, 'Local data from 国家网站'!C:C)</f>
        <v>2025-05-22</v>
      </c>
    </row>
    <row r="8" spans="1:7">
      <c r="A8" s="35" t="s">
        <v>9747</v>
      </c>
      <c r="B8" s="25"/>
      <c r="C8" s="29"/>
    </row>
    <row r="9" spans="1:7">
      <c r="C9" s="30"/>
    </row>
    <row r="10" spans="1:7">
      <c r="A10" s="35" t="s">
        <v>10006</v>
      </c>
      <c r="B10" s="25"/>
      <c r="C10" s="28" t="s">
        <v>9882</v>
      </c>
    </row>
    <row r="11" spans="1:7">
      <c r="A11" s="35" t="s">
        <v>9749</v>
      </c>
      <c r="B11" s="25"/>
      <c r="C11" s="28" t="s">
        <v>10007</v>
      </c>
      <c r="G11" s="1"/>
    </row>
    <row r="12" spans="1:7">
      <c r="C12" s="30"/>
    </row>
    <row r="13" spans="1:7">
      <c r="A13" s="35" t="s">
        <v>10008</v>
      </c>
      <c r="B13" s="25"/>
      <c r="C13" s="28" t="s">
        <v>7994</v>
      </c>
    </row>
    <row r="14" spans="1:7">
      <c r="A14" s="35" t="s">
        <v>10009</v>
      </c>
      <c r="B14" s="25"/>
      <c r="C14" s="29" t="s">
        <v>68</v>
      </c>
    </row>
    <row r="15" spans="1:7">
      <c r="F15" s="4"/>
    </row>
    <row r="16" spans="1:7">
      <c r="A16" s="35" t="s">
        <v>10010</v>
      </c>
      <c r="B16" s="25"/>
      <c r="C16" s="27" t="s">
        <v>9883</v>
      </c>
      <c r="F16" s="4"/>
    </row>
    <row r="17" spans="1:6" ht="27">
      <c r="A17" s="35" t="s">
        <v>9753</v>
      </c>
      <c r="B17" s="25"/>
      <c r="C17" s="27" t="s">
        <v>10011</v>
      </c>
    </row>
    <row r="19" spans="1:6">
      <c r="A19" s="35" t="s">
        <v>7878</v>
      </c>
      <c r="B19" s="25"/>
      <c r="C19" s="28" t="s">
        <v>9882</v>
      </c>
    </row>
    <row r="20" spans="1:6">
      <c r="A20" s="35" t="s">
        <v>9754</v>
      </c>
      <c r="B20" s="25"/>
      <c r="C20" s="28" t="s">
        <v>10007</v>
      </c>
    </row>
    <row r="21" spans="1:6">
      <c r="F21" s="4"/>
    </row>
    <row r="22" spans="1:6">
      <c r="A22" s="35" t="s">
        <v>7879</v>
      </c>
      <c r="B22" s="25"/>
      <c r="C22" s="25">
        <v>13718044549</v>
      </c>
      <c r="F22" s="4"/>
    </row>
    <row r="23" spans="1:6">
      <c r="A23" s="35" t="s">
        <v>10012</v>
      </c>
      <c r="B23" s="25"/>
    </row>
    <row r="25" spans="1:6">
      <c r="A25" s="35" t="s">
        <v>10013</v>
      </c>
      <c r="B25" s="25"/>
      <c r="C25" s="25" t="s">
        <v>7987</v>
      </c>
    </row>
    <row r="26" spans="1:6">
      <c r="A26" s="35" t="s">
        <v>9757</v>
      </c>
      <c r="B26" s="25"/>
      <c r="C26" s="25" t="s">
        <v>10014</v>
      </c>
    </row>
    <row r="28" spans="1:6">
      <c r="A28" s="92" t="s">
        <v>9759</v>
      </c>
      <c r="B28" s="24"/>
      <c r="C28" s="24" t="s">
        <v>9760</v>
      </c>
    </row>
    <row r="30" spans="1:6">
      <c r="A30" s="35" t="s">
        <v>7881</v>
      </c>
      <c r="B30" s="25"/>
      <c r="C30" s="25" t="str">
        <f>_xlfn.XLOOKUP(C4, 'Local data from 国家网站'!B:B, 'Local data from 国家网站'!J:J)</f>
        <v>全自动整合式生化分析仪</v>
      </c>
    </row>
    <row r="31" spans="1:6">
      <c r="A31" s="35" t="s">
        <v>2857</v>
      </c>
      <c r="B31" s="25"/>
      <c r="C31" s="25" t="str">
        <f>_xlfn.XLOOKUP(C33, 产品信息!P:P, 产品信息!E:E)</f>
        <v>Dimension EXL200 integrated chemistry system</v>
      </c>
    </row>
    <row r="33" spans="1:3">
      <c r="A33" s="35" t="s">
        <v>7924</v>
      </c>
      <c r="B33" s="25"/>
      <c r="C33" s="25" t="str">
        <f>_xlfn.XLOOKUP(C4, 'Local data from 国家网站'!B:B, 'Local data from 国家网站'!K:K)</f>
        <v>国械注进20192221909</v>
      </c>
    </row>
    <row r="34" spans="1:3">
      <c r="A34" s="35" t="s">
        <v>9761</v>
      </c>
      <c r="B34" s="25"/>
    </row>
    <row r="36" spans="1:3">
      <c r="A36" s="35" t="s">
        <v>7925</v>
      </c>
      <c r="B36" s="25"/>
      <c r="C36" s="59"/>
    </row>
    <row r="37" spans="1:3" ht="27">
      <c r="A37" s="35" t="s">
        <v>9762</v>
      </c>
      <c r="B37" s="25"/>
      <c r="C37" s="25"/>
    </row>
    <row r="39" spans="1:3">
      <c r="A39" s="35" t="s">
        <v>7883</v>
      </c>
      <c r="B39" s="25"/>
      <c r="C39" s="25" t="s">
        <v>7988</v>
      </c>
    </row>
    <row r="40" spans="1:3" ht="27">
      <c r="A40" s="35" t="s">
        <v>10015</v>
      </c>
      <c r="B40" s="25"/>
      <c r="C40" s="25" t="s">
        <v>10016</v>
      </c>
    </row>
    <row r="42" spans="1:3">
      <c r="A42" s="35" t="s">
        <v>7884</v>
      </c>
      <c r="B42" s="25"/>
      <c r="C42" s="25"/>
    </row>
    <row r="43" spans="1:3">
      <c r="A43" s="35" t="s">
        <v>9764</v>
      </c>
      <c r="B43" s="25"/>
    </row>
    <row r="45" spans="1:3">
      <c r="A45" s="35" t="s">
        <v>7885</v>
      </c>
      <c r="B45" s="25"/>
      <c r="C45" s="25"/>
    </row>
    <row r="46" spans="1:3">
      <c r="A46" s="35" t="s">
        <v>9765</v>
      </c>
      <c r="B46" s="25"/>
    </row>
    <row r="48" spans="1:3">
      <c r="A48" s="35" t="s">
        <v>7929</v>
      </c>
      <c r="B48" s="25"/>
      <c r="C48" s="25" t="s">
        <v>8009</v>
      </c>
    </row>
    <row r="49" spans="1:3">
      <c r="A49" s="35" t="s">
        <v>10017</v>
      </c>
      <c r="B49" s="25"/>
      <c r="C49" s="25" t="s">
        <v>9767</v>
      </c>
    </row>
    <row r="51" spans="1:3">
      <c r="A51" s="35" t="s">
        <v>7930</v>
      </c>
      <c r="B51" s="25"/>
      <c r="C51" s="25" t="str">
        <f>_xlfn.XLOOKUP(C4, 'Local data from 国家网站'!B:B, 'Local data from 国家网站'!Q:Q)</f>
        <v>Ⅱ类</v>
      </c>
    </row>
    <row r="52" spans="1:3" ht="27">
      <c r="A52" s="35" t="s">
        <v>10018</v>
      </c>
      <c r="B52" s="25"/>
      <c r="C52" s="25" t="str">
        <f>IF(C51="Ⅲ类","Class III",IF(C51="Ⅱ类","Class II","Class I"))</f>
        <v>Class II</v>
      </c>
    </row>
    <row r="54" spans="1:3">
      <c r="A54" s="35" t="s">
        <v>7931</v>
      </c>
      <c r="B54" s="25"/>
      <c r="C54" s="25" t="str">
        <f>_xlfn.XLOOKUP(C4, 'Local data from 国家网站'!B:B, 'Local data from 国家网站'!R:R)</f>
        <v>有源</v>
      </c>
    </row>
    <row r="55" spans="1:3">
      <c r="A55" s="35" t="s">
        <v>9769</v>
      </c>
      <c r="B55" s="25"/>
      <c r="C55" s="25" t="str">
        <f>IF(C54="体外诊断试剂", "IVD", "Active Power")</f>
        <v>Active Power</v>
      </c>
    </row>
    <row r="57" spans="1:3">
      <c r="A57" s="35" t="s">
        <v>7886</v>
      </c>
      <c r="B57" s="25"/>
      <c r="C57" s="25" t="str">
        <f>_xlfn.XLOOKUP(C4, 'Local data from 国家网站'!B:B, 'Local data from 国家网站'!S:S)</f>
        <v>DE271601</v>
      </c>
    </row>
    <row r="58" spans="1:3">
      <c r="A58" s="35" t="s">
        <v>9770</v>
      </c>
      <c r="B58" s="25"/>
    </row>
    <row r="60" spans="1:3">
      <c r="A60" s="35" t="s">
        <v>7887</v>
      </c>
      <c r="B60" s="25"/>
      <c r="C60" s="25" t="str">
        <f>_xlfn.XLOOKUP(C4, 'Local data from 国家网站'!B:B, 'Local data from 国家网站'!T:T)</f>
        <v>10636928</v>
      </c>
    </row>
    <row r="61" spans="1:3">
      <c r="A61" s="35" t="s">
        <v>9771</v>
      </c>
      <c r="B61" s="25"/>
    </row>
    <row r="63" spans="1:3">
      <c r="A63" s="35" t="s">
        <v>7888</v>
      </c>
      <c r="B63" s="25"/>
      <c r="C63" s="27" t="str">
        <f>_xlfn.XLOOKUP(C4, 'Local data from 国家网站'!B:B, 'Local data from 国家网站'!U:U)</f>
        <v>00630414593579</v>
      </c>
    </row>
    <row r="65" spans="1:17">
      <c r="A65" s="35" t="s">
        <v>7889</v>
      </c>
      <c r="B65" s="25"/>
      <c r="C65" s="25">
        <f>_xlfn.XLOOKUP(C4, 'Local data from 国家网站'!B:B, 'Local data from 国家网站'!V:V)</f>
        <v>0</v>
      </c>
    </row>
    <row r="66" spans="1:17">
      <c r="A66" s="35" t="s">
        <v>9772</v>
      </c>
      <c r="B66" s="25"/>
      <c r="C66" s="25"/>
    </row>
    <row r="68" spans="1:17">
      <c r="A68" s="35" t="s">
        <v>7890</v>
      </c>
      <c r="B68" s="25"/>
      <c r="C68" s="25">
        <f>_xlfn.XLOOKUP(C4, 'Local data from 国家网站'!B:B, 'Local data from 国家网站'!W:W)</f>
        <v>0</v>
      </c>
    </row>
    <row r="69" spans="1:17">
      <c r="A69" s="35" t="s">
        <v>9773</v>
      </c>
      <c r="B69" s="25"/>
      <c r="C69" s="31"/>
      <c r="Q69" t="s">
        <v>55</v>
      </c>
    </row>
    <row r="71" spans="1:17">
      <c r="A71" s="35" t="s">
        <v>7891</v>
      </c>
      <c r="B71" s="25"/>
      <c r="C71" s="25" t="s">
        <v>7994</v>
      </c>
    </row>
    <row r="72" spans="1:17" ht="27">
      <c r="A72" s="35" t="s">
        <v>9774</v>
      </c>
      <c r="B72" s="25"/>
      <c r="C72" s="25" t="s">
        <v>68</v>
      </c>
    </row>
    <row r="74" spans="1:17">
      <c r="A74" s="92" t="s">
        <v>9775</v>
      </c>
      <c r="B74" s="24"/>
      <c r="C74" s="24" t="s">
        <v>9776</v>
      </c>
    </row>
    <row r="76" spans="1:17">
      <c r="A76" s="35" t="s">
        <v>7892</v>
      </c>
      <c r="B76" s="25"/>
      <c r="C76" s="25" t="str">
        <f>_xlfn.XLOOKUP(C4, 'Local data from 国家网站'!B:B, 'Local data from 国家网站'!X:X)</f>
        <v>2025-05-11</v>
      </c>
    </row>
    <row r="77" spans="1:17" ht="27">
      <c r="A77" s="35" t="s">
        <v>9777</v>
      </c>
      <c r="B77" s="25"/>
    </row>
    <row r="79" spans="1:17">
      <c r="A79" s="35" t="s">
        <v>7893</v>
      </c>
      <c r="B79" s="25"/>
      <c r="C79" s="25" t="str">
        <f>_xlfn.XLOOKUP(C4, 'Local data from 国家网站'!B:B, 'Local data from 国家网站'!Y:Y)</f>
        <v>2025-05-11</v>
      </c>
    </row>
    <row r="80" spans="1:17">
      <c r="A80" s="35" t="s">
        <v>10019</v>
      </c>
      <c r="B80" s="25"/>
      <c r="Q80" t="s">
        <v>55</v>
      </c>
    </row>
    <row r="82" spans="1:3">
      <c r="A82" s="35" t="s">
        <v>9779</v>
      </c>
      <c r="B82" s="25"/>
      <c r="C82" s="25" t="str">
        <f>_xlfn.XLOOKUP(C4, 'Local data from 国家网站'!B:B, 'Local data from 国家网站'!Z:Z)</f>
        <v>其他</v>
      </c>
    </row>
    <row r="83" spans="1:3">
      <c r="A83" s="35" t="s">
        <v>9780</v>
      </c>
      <c r="B83" s="25"/>
      <c r="C83" s="25" t="s">
        <v>10020</v>
      </c>
    </row>
    <row r="85" spans="1:3">
      <c r="A85" s="35" t="s">
        <v>7895</v>
      </c>
      <c r="B85" s="25"/>
      <c r="C85" s="25" t="str">
        <f>IF(VLOOKUP($C$4,'Local data from 国家网站'!B:BA,26,FALSE)="","",VLOOKUP($C$4,'Local data from 国家网站'!B:BA,26,FALSE))</f>
        <v/>
      </c>
    </row>
    <row r="86" spans="1:3">
      <c r="A86" s="35" t="s">
        <v>9781</v>
      </c>
      <c r="B86" s="25"/>
      <c r="C86" s="25"/>
    </row>
    <row r="88" spans="1:3">
      <c r="A88" s="35" t="s">
        <v>9783</v>
      </c>
      <c r="B88" s="25"/>
      <c r="C88" s="25"/>
    </row>
    <row r="89" spans="1:3">
      <c r="A89" s="35" t="s">
        <v>9785</v>
      </c>
      <c r="B89" s="25"/>
    </row>
    <row r="91" spans="1:3">
      <c r="A91" s="35" t="s">
        <v>7943</v>
      </c>
      <c r="B91" s="25"/>
      <c r="C91" s="25" t="str">
        <f>IF(VLOOKUP($C$4,'Local data from 国家网站'!B:BA,29,FALSE)="","",VLOOKUP($C$4,'Local data from 国家网站'!B:BA,29,FALSE))</f>
        <v/>
      </c>
    </row>
    <row r="92" spans="1:3">
      <c r="A92" s="35" t="s">
        <v>9786</v>
      </c>
      <c r="B92" s="25"/>
      <c r="C92" s="25"/>
    </row>
    <row r="94" spans="1:3">
      <c r="A94" s="35" t="s">
        <v>7896</v>
      </c>
      <c r="B94" s="25"/>
      <c r="C94" s="25" t="str">
        <f>_xlfn.CONCAT(_xlfn.XLOOKUP(C4,'Local data from 国家网站'!B:B,'Local data from 国家网站'!AB:AB),_xlfn.XLOOKUP('Local Format'!C4,'Local data from 国家网站'!B:B,'Local data from 国家网站'!AC:AC))</f>
        <v/>
      </c>
    </row>
    <row r="95" spans="1:3">
      <c r="A95" s="35" t="s">
        <v>9787</v>
      </c>
      <c r="B95" s="25"/>
    </row>
    <row r="97" spans="1:3">
      <c r="A97" s="35" t="s">
        <v>7898</v>
      </c>
      <c r="B97" s="25"/>
      <c r="C97" s="25">
        <f>_xlfn.XLOOKUP(C4, 'Local data from 国家网站'!B:B, 'Local data from 国家网站'!AE:AE)</f>
        <v>0</v>
      </c>
    </row>
    <row r="98" spans="1:3">
      <c r="A98" s="35" t="s">
        <v>9788</v>
      </c>
      <c r="B98" s="25"/>
    </row>
    <row r="100" spans="1:3">
      <c r="A100" s="35" t="s">
        <v>9789</v>
      </c>
      <c r="B100" s="25"/>
    </row>
    <row r="101" spans="1:3">
      <c r="A101" s="35" t="s">
        <v>9790</v>
      </c>
      <c r="B101" s="25"/>
      <c r="C101" s="32"/>
    </row>
    <row r="103" spans="1:3">
      <c r="A103" s="35" t="s">
        <v>9792</v>
      </c>
      <c r="B103" s="25"/>
      <c r="C103" s="27" t="str">
        <f>_xlfn.XLOOKUP(C4, 'Local data from 国家网站'!B:B, 'Local data from 国家网站'!AG:AG)</f>
        <v/>
      </c>
    </row>
    <row r="104" spans="1:3">
      <c r="A104" s="35" t="s">
        <v>9793</v>
      </c>
      <c r="B104" s="25"/>
      <c r="C104" s="32"/>
    </row>
    <row r="106" spans="1:3">
      <c r="A106" s="35" t="s">
        <v>7899</v>
      </c>
      <c r="B106" s="25"/>
      <c r="C106" s="25" t="str">
        <f>_xlfn.XLOOKUP(C4, 'Local data from 国家网站'!B:B, 'Local data from 国家网站'!AF:AF)</f>
        <v>2025-00119186-1：高检测结果</v>
      </c>
    </row>
    <row r="107" spans="1:3" ht="27">
      <c r="A107" s="35" t="s">
        <v>9782</v>
      </c>
      <c r="B107" s="25"/>
      <c r="C107" s="25"/>
    </row>
    <row r="109" spans="1:3">
      <c r="A109" s="92" t="s">
        <v>9795</v>
      </c>
      <c r="B109" s="24"/>
      <c r="C109" s="24" t="s">
        <v>9796</v>
      </c>
    </row>
    <row r="110" spans="1:3">
      <c r="A110" s="35" t="s">
        <v>7900</v>
      </c>
      <c r="B110" s="25"/>
      <c r="C110" s="25" t="str">
        <f>IF(VLOOKUP($C$4,'Local data from 国家网站'!B:BA,32,FALSE)="","",VLOOKUP($C$4,'Local data from 国家网站'!B:BA,32,FALSE))</f>
        <v/>
      </c>
    </row>
    <row r="111" spans="1:3" ht="27">
      <c r="A111" s="33" t="s">
        <v>10021</v>
      </c>
      <c r="B111" s="33"/>
      <c r="C111" s="34"/>
    </row>
    <row r="113" spans="1:3">
      <c r="A113" s="35" t="s">
        <v>7901</v>
      </c>
      <c r="B113" s="25"/>
      <c r="C113" s="25" t="str">
        <f>IF(VLOOKUP($C$4,'Local data from 国家网站'!B:BA,33,FALSE)="","",VLOOKUP($C$4,'Local data from 国家网站'!B:BA,33,FALSE))</f>
        <v>2025-05-11</v>
      </c>
    </row>
    <row r="114" spans="1:3">
      <c r="A114" s="35" t="s">
        <v>9798</v>
      </c>
      <c r="B114" s="25"/>
    </row>
    <row r="116" spans="1:3">
      <c r="A116" s="35" t="s">
        <v>7902</v>
      </c>
      <c r="B116" s="25"/>
      <c r="C116" s="25" t="str">
        <f>IF(VLOOKUP($C$4,'Local data from 国家网站'!B:BA,34,FALSE)="","",VLOOKUP($C$4,'Local data from 国家网站'!B:BA,34,FALSE))</f>
        <v>医疗机构</v>
      </c>
    </row>
    <row r="117" spans="1:3">
      <c r="A117" s="35" t="s">
        <v>9799</v>
      </c>
      <c r="B117" s="25"/>
      <c r="C117" s="25" t="s">
        <v>9800</v>
      </c>
    </row>
    <row r="119" spans="1:3">
      <c r="A119" s="35" t="s">
        <v>7903</v>
      </c>
      <c r="B119" s="25"/>
      <c r="C119" s="25" t="str">
        <f>IF(VLOOKUP($C$4,'Local data from 国家网站'!B:BA,35,FALSE)="","",VLOOKUP($C$4,'Local data from 国家网站'!B:BA,35,FALSE))</f>
        <v>福建省立金山医院</v>
      </c>
    </row>
    <row r="120" spans="1:3">
      <c r="A120" s="35" t="s">
        <v>9801</v>
      </c>
      <c r="B120" s="25"/>
      <c r="C120" s="25"/>
    </row>
    <row r="122" spans="1:3" ht="270">
      <c r="A122" s="35" t="s">
        <v>7904</v>
      </c>
      <c r="B122" s="35"/>
      <c r="C122" s="25" t="str">
        <f>IF(VLOOKUP($C$4,'Local data from 国家网站'!B:BA,36,FALSE)="","",VLOOKUP($C$4,'Local data from 国家网站'!B:BA,36,FALSE))</f>
        <v>客户报告称，在Dimension EXL 200全自动整合式生化分析仪上对一份患者样本进行检测时，得到了假性升高的肌钙蛋白I（CTNI）检测结果。最初的结果未告知医生。该样本在同一台Dimension EXL 200全自动整合式生化分析仪上重复检测了两次。重复检测得到的结果低于初始结果，被认为正确的。将0.0073 ng/mL的重复检测结果作为正确结果告知了医生。
目前尚无因假性升高的CTNI检测结果而导致患者干预或出现不良健康后果的相关报告。​​
检测项目​​：肌钙蛋白I（CTNI）
​​检测单位​​：ng/mL
​​检测日期​​：2025年5月11日
​​样本编号​​：714347999
​​初始检测结果​​：0.3398（错误，未报告）
​​第一次重复检测结果​​：0.0073（正确，已报告）
​​第二次重复检测结果​​：0.0079（正确，未报告）</v>
      </c>
    </row>
    <row r="123" spans="1:3">
      <c r="A123" s="35" t="s">
        <v>9802</v>
      </c>
      <c r="B123" s="35"/>
    </row>
    <row r="125" spans="1:3" ht="27">
      <c r="A125" s="35" t="s">
        <v>10022</v>
      </c>
      <c r="B125" s="25"/>
      <c r="C125" s="25" t="str">
        <f>IF(VLOOKUP($C$4,'Local data from 国家网站'!B:BA,37,FALSE)="","",VLOOKUP($C$4,'Local data from 国家网站'!B:BA,37,FALSE))</f>
        <v/>
      </c>
    </row>
    <row r="126" spans="1:3" ht="40.5">
      <c r="A126" s="35" t="s">
        <v>9803</v>
      </c>
      <c r="B126" s="25"/>
    </row>
    <row r="127" spans="1:3">
      <c r="A127" s="35"/>
      <c r="B127" s="25"/>
    </row>
    <row r="128" spans="1:3">
      <c r="A128" s="92" t="s">
        <v>9819</v>
      </c>
      <c r="B128" s="24"/>
      <c r="C128" s="24" t="s">
        <v>9820</v>
      </c>
    </row>
    <row r="130" spans="1:3">
      <c r="A130" s="35" t="s">
        <v>7952</v>
      </c>
      <c r="B130" s="25"/>
      <c r="C130" s="25" t="str">
        <f>IF(VLOOKUP($C$4,'Local data from 国家网站'!B:BA,38,FALSE)="","",VLOOKUP($C$4,'Local data from 国家网站'!B:BA,38,FALSE))</f>
        <v>是</v>
      </c>
    </row>
    <row r="131" spans="1:3" ht="27">
      <c r="A131" s="35" t="s">
        <v>9821</v>
      </c>
      <c r="B131" s="25"/>
      <c r="C131" s="30" t="str">
        <f>IF(C130="是", "Yes","No")</f>
        <v>Yes</v>
      </c>
    </row>
    <row r="132" spans="1:3">
      <c r="C132" s="30"/>
    </row>
    <row r="133" spans="1:3" ht="243">
      <c r="A133" s="35" t="s">
        <v>7953</v>
      </c>
      <c r="B133" s="25"/>
      <c r="C133" s="25" t="str">
        <f>IF(VLOOKUP($C$4,'Local data from 国家网站'!B:BA,39,FALSE)="","",VLOOKUP($C$4,'Local data from 国家网站'!B:BA,39,FALSE))</f>
        <v>客户联系了西门子客户关怀中心（CCC），关于Dimension EXL 200全自动整合式生化分析仪上，得到一份患者样本的肌钙蛋白I（CTNI）结果假性升高。
西门子对发光氧通道免疫分析（LOCI）模块数据进行了审查，未发现故障。西门子派遣了一名客户服务工程师（CSE）前往客户现场。在访问期间，该工程师检查了系统，并对采样器、试剂2（R2）管路、注射器以及诊断用的超声波装置进行了检查，未发现问题。随后，工程师更换了样本探针、R2探针及管路、超声波头和注射器密封件，接着对R2清洗站、试剂舱和异质模块（HM）孵育环进行了清洁，并进行了去污处理。接下来，工程师检查了样本和试剂探针清洁器，确认其安装正确且未过期。此外，工程师还对所有相关部件和系统性能进行了验证，客户随后进行了质量控制（QC）检测，结果符合要求。
西门子进一步评估了该事件，确定故障的采样器、R2探针及管路可能是导致肌钙蛋白I（CTNI）结果假性升高的原因。
该仪器性能符合规格要求。
无需对该设备进行进一步评估。</v>
      </c>
    </row>
    <row r="134" spans="1:3" ht="27">
      <c r="A134" s="35" t="s">
        <v>10023</v>
      </c>
      <c r="B134" s="25"/>
      <c r="C134" s="25"/>
    </row>
    <row r="136" spans="1:3">
      <c r="A136" s="92" t="s">
        <v>9823</v>
      </c>
      <c r="B136" s="24"/>
      <c r="C136" s="24" t="s">
        <v>9811</v>
      </c>
    </row>
    <row r="138" spans="1:3">
      <c r="A138" s="35" t="s">
        <v>7954</v>
      </c>
      <c r="B138" s="25"/>
      <c r="C138" s="25" t="str">
        <f>IF(VLOOKUP($C$4,'Local data from 国家网站'!B:BA,40,FALSE)="","",VLOOKUP($C$4,'Local data from 国家网站'!B:BA,40,FALSE))</f>
        <v/>
      </c>
    </row>
    <row r="139" spans="1:3">
      <c r="A139" s="35" t="s">
        <v>9824</v>
      </c>
      <c r="B139" s="25"/>
      <c r="C139" s="30"/>
    </row>
    <row r="140" spans="1:3">
      <c r="C140" s="30"/>
    </row>
    <row r="141" spans="1:3">
      <c r="A141" s="35" t="s">
        <v>7906</v>
      </c>
      <c r="B141" s="25"/>
      <c r="C141" s="25"/>
    </row>
    <row r="142" spans="1:3" ht="27">
      <c r="A142" s="35" t="s">
        <v>9825</v>
      </c>
      <c r="B142" s="25"/>
      <c r="C142" s="36"/>
    </row>
    <row r="143" spans="1:3">
      <c r="C143" s="30"/>
    </row>
    <row r="144" spans="1:3" ht="27">
      <c r="A144" s="35" t="s">
        <v>7956</v>
      </c>
      <c r="B144" s="25"/>
      <c r="C144" s="25"/>
    </row>
    <row r="145" spans="1:3" ht="40.5">
      <c r="A145" s="35" t="s">
        <v>9826</v>
      </c>
      <c r="B145" s="35"/>
      <c r="C145" s="30"/>
    </row>
    <row r="146" spans="1:3">
      <c r="C146" s="30"/>
    </row>
    <row r="147" spans="1:3">
      <c r="A147" s="35" t="s">
        <v>7957</v>
      </c>
      <c r="B147" s="25"/>
      <c r="C147" s="25" t="str">
        <f>IF(VLOOKUP($C$4,'Local data from 国家网站'!B:BA,43,FALSE)="","",VLOOKUP($C$4,'Local data from 国家网站'!B:BA,43,FALSE))</f>
        <v/>
      </c>
    </row>
    <row r="148" spans="1:3" ht="27">
      <c r="A148" s="35" t="s">
        <v>10024</v>
      </c>
      <c r="B148" s="25"/>
      <c r="C148" s="25"/>
    </row>
    <row r="150" spans="1:3">
      <c r="A150" s="92" t="s">
        <v>9828</v>
      </c>
      <c r="B150" s="24"/>
      <c r="C150" s="24" t="s">
        <v>10025</v>
      </c>
    </row>
    <row r="152" spans="1:3">
      <c r="A152" s="35" t="s">
        <v>7958</v>
      </c>
      <c r="B152" s="25"/>
      <c r="C152" s="25"/>
    </row>
    <row r="153" spans="1:3" ht="27">
      <c r="A153" s="35" t="s">
        <v>10026</v>
      </c>
      <c r="B153" s="35"/>
      <c r="C153" s="30"/>
    </row>
    <row r="154" spans="1:3">
      <c r="C154" s="30"/>
    </row>
    <row r="155" spans="1:3">
      <c r="A155" s="35" t="s">
        <v>7959</v>
      </c>
      <c r="B155" s="25"/>
      <c r="C155" s="25"/>
    </row>
    <row r="156" spans="1:3" ht="27">
      <c r="A156" s="35" t="s">
        <v>10027</v>
      </c>
      <c r="B156" s="25"/>
      <c r="C156" s="30"/>
    </row>
    <row r="157" spans="1:3">
      <c r="C157" s="30"/>
    </row>
    <row r="158" spans="1:3">
      <c r="A158" s="35" t="s">
        <v>7960</v>
      </c>
      <c r="B158" s="25"/>
      <c r="C158" s="25" t="str">
        <f>IF(VLOOKUP($C$4,'Local data from 国家网站'!B:BY,46,FALSE)="","",VLOOKUP($C$4,'Local data from 国家网站'!B:BY,46,FALSE))</f>
        <v/>
      </c>
    </row>
    <row r="159" spans="1:3" ht="27">
      <c r="A159" s="35" t="s">
        <v>10028</v>
      </c>
      <c r="B159" s="25"/>
    </row>
    <row r="160" spans="1:3">
      <c r="A160" s="35"/>
      <c r="B160" s="25"/>
    </row>
    <row r="161" spans="1:3">
      <c r="A161" s="92" t="s">
        <v>9833</v>
      </c>
      <c r="B161" s="92"/>
      <c r="C161" s="92" t="s">
        <v>10029</v>
      </c>
    </row>
    <row r="163" spans="1:3">
      <c r="A163" s="33" t="s">
        <v>9835</v>
      </c>
    </row>
    <row r="164" spans="1:3">
      <c r="A164" s="33" t="s">
        <v>10030</v>
      </c>
    </row>
    <row r="166" spans="1:3">
      <c r="A166" s="33" t="s">
        <v>9837</v>
      </c>
    </row>
    <row r="167" spans="1:3">
      <c r="A167" s="33" t="s">
        <v>10031</v>
      </c>
    </row>
    <row r="169" spans="1:3">
      <c r="A169" s="92" t="s">
        <v>9839</v>
      </c>
      <c r="B169" s="24"/>
      <c r="C169" s="24" t="s">
        <v>9840</v>
      </c>
    </row>
    <row r="171" spans="1:3">
      <c r="A171" s="35" t="s">
        <v>7963</v>
      </c>
      <c r="B171" s="25"/>
      <c r="C171" s="29"/>
    </row>
    <row r="172" spans="1:3">
      <c r="A172" s="35" t="s">
        <v>9841</v>
      </c>
      <c r="B172" s="25"/>
      <c r="C172" s="30"/>
    </row>
    <row r="174" spans="1:3">
      <c r="A174" s="35" t="s">
        <v>7964</v>
      </c>
      <c r="B174" s="25"/>
    </row>
    <row r="175" spans="1:3" ht="27">
      <c r="A175" s="35" t="s">
        <v>9842</v>
      </c>
      <c r="B175" s="25"/>
    </row>
    <row r="177" spans="1:3">
      <c r="A177" s="92" t="s">
        <v>9843</v>
      </c>
      <c r="B177" s="24"/>
      <c r="C177" s="24" t="s">
        <v>9844</v>
      </c>
    </row>
    <row r="179" spans="1:3">
      <c r="A179" s="35" t="s">
        <v>7874</v>
      </c>
      <c r="B179" s="25"/>
    </row>
    <row r="180" spans="1:3">
      <c r="A180" s="35" t="s">
        <v>9845</v>
      </c>
      <c r="B180" s="25"/>
    </row>
    <row r="182" spans="1:3">
      <c r="A182" s="35" t="s">
        <v>9846</v>
      </c>
      <c r="B182" s="25"/>
    </row>
    <row r="183" spans="1:3" ht="27">
      <c r="A183" s="35" t="s">
        <v>9847</v>
      </c>
      <c r="B183" s="25"/>
    </row>
    <row r="185" spans="1:3">
      <c r="A185" s="35" t="s">
        <v>9848</v>
      </c>
      <c r="B185" s="25"/>
    </row>
    <row r="186" spans="1:3" ht="27">
      <c r="A186" s="35" t="s">
        <v>9849</v>
      </c>
      <c r="B186" s="35"/>
    </row>
    <row r="188" spans="1:3" ht="12.5">
      <c r="A188"/>
      <c r="B188"/>
      <c r="C188"/>
    </row>
    <row r="189" spans="1:3" ht="12.5">
      <c r="A189"/>
      <c r="B189"/>
      <c r="C189"/>
    </row>
    <row r="190" spans="1:3" ht="12.5">
      <c r="A190"/>
      <c r="B190"/>
      <c r="C190"/>
    </row>
    <row r="191" spans="1:3" ht="12.5">
      <c r="A191"/>
      <c r="B191"/>
      <c r="C191"/>
    </row>
    <row r="192" spans="1:3" ht="12.5">
      <c r="A192"/>
      <c r="B192"/>
      <c r="C192"/>
    </row>
    <row r="193" customFormat="1" ht="12.5"/>
    <row r="194" customFormat="1" ht="14.9" customHeight="1"/>
    <row r="195" customFormat="1" ht="12.5"/>
    <row r="196" customFormat="1" ht="12.5"/>
    <row r="197" customFormat="1" ht="12.5"/>
    <row r="198" customFormat="1" ht="12.5"/>
    <row r="199" customFormat="1" ht="12.5"/>
    <row r="200" customFormat="1" ht="12.5"/>
    <row r="201" customFormat="1" ht="12.5"/>
    <row r="202" customFormat="1" ht="12.5"/>
    <row r="203" customFormat="1" ht="12.5"/>
    <row r="204" customFormat="1" ht="12.5"/>
    <row r="205" customFormat="1" ht="12.5"/>
    <row r="206" customFormat="1" ht="12.5"/>
    <row r="6030" spans="3:22">
      <c r="C6030" s="5" t="s">
        <v>9864</v>
      </c>
      <c r="D6030" s="6">
        <v>44505.541666666664</v>
      </c>
      <c r="E6030" s="5" t="s">
        <v>9865</v>
      </c>
      <c r="F6030" s="5" t="s">
        <v>9866</v>
      </c>
      <c r="G6030" s="5" t="b">
        <v>0</v>
      </c>
      <c r="H6030" s="5" t="s">
        <v>9867</v>
      </c>
      <c r="I6030" s="5"/>
      <c r="J6030" s="5"/>
      <c r="K6030" s="5"/>
      <c r="L6030" s="5"/>
      <c r="M6030" s="5" t="s">
        <v>9868</v>
      </c>
      <c r="N6030" s="5" t="s">
        <v>9869</v>
      </c>
      <c r="O6030" s="5" t="s">
        <v>9870</v>
      </c>
      <c r="P6030" s="5" t="s">
        <v>9871</v>
      </c>
      <c r="Q6030" s="6">
        <v>44497.522303240738</v>
      </c>
      <c r="R6030" s="5" t="s">
        <v>9871</v>
      </c>
      <c r="S6030" s="6">
        <v>44497.520613425928</v>
      </c>
      <c r="T6030" s="5" t="s">
        <v>9872</v>
      </c>
      <c r="U6030" s="5" t="s">
        <v>9873</v>
      </c>
      <c r="V6030" s="5" t="s">
        <v>9874</v>
      </c>
    </row>
    <row r="6031" spans="3:22">
      <c r="C6031" s="5" t="s">
        <v>9875</v>
      </c>
      <c r="D6031" s="6">
        <v>44505.541666666664</v>
      </c>
      <c r="E6031" s="5" t="s">
        <v>9876</v>
      </c>
      <c r="F6031" s="5" t="s">
        <v>9866</v>
      </c>
      <c r="G6031" s="5" t="b">
        <v>0</v>
      </c>
      <c r="H6031" s="5" t="s">
        <v>9877</v>
      </c>
      <c r="I6031" s="5"/>
      <c r="J6031" s="5"/>
      <c r="K6031" s="5"/>
      <c r="L6031" s="5"/>
      <c r="M6031" s="5" t="s">
        <v>9868</v>
      </c>
      <c r="N6031" s="5" t="s">
        <v>9869</v>
      </c>
      <c r="O6031" s="5" t="s">
        <v>9870</v>
      </c>
      <c r="P6031" s="5" t="s">
        <v>9871</v>
      </c>
      <c r="Q6031" s="6">
        <v>44497.525370370371</v>
      </c>
      <c r="R6031" s="5" t="s">
        <v>9871</v>
      </c>
      <c r="S6031" s="6">
        <v>44497.52416666667</v>
      </c>
      <c r="T6031" s="5" t="s">
        <v>9878</v>
      </c>
      <c r="U6031" s="5" t="s">
        <v>9879</v>
      </c>
      <c r="V6031" s="5" t="s">
        <v>9874</v>
      </c>
    </row>
  </sheetData>
  <pageMargins left="0.7" right="0.7" top="0.75" bottom="0.75" header="0.3" footer="0.3"/>
  <pageSetup orientation="portrait" r:id="rId1"/>
  <headerFooter>
    <oddFooter xml:space="preserve">&amp;LUnrestricted </oddFooter>
    <evenFooter xml:space="preserve">&amp;LUnrestricted </evenFooter>
    <firstFooter xml:space="preserve">&amp;LUnrestricted </first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F0"/>
  </sheetPr>
  <dimension ref="A1:BT881"/>
  <sheetViews>
    <sheetView zoomScaleNormal="100" workbookViewId="0">
      <pane ySplit="1" topLeftCell="A568" activePane="bottomLeft" state="frozen"/>
      <selection pane="bottomLeft" activeCell="B584" sqref="B584"/>
    </sheetView>
  </sheetViews>
  <sheetFormatPr defaultColWidth="8.54296875" defaultRowHeight="13.5"/>
  <cols>
    <col min="1" max="1" width="21.54296875" style="84" customWidth="1"/>
    <col min="2" max="2" width="26.1796875" style="60" customWidth="1"/>
    <col min="3" max="3" width="17.81640625" style="81" bestFit="1" customWidth="1"/>
    <col min="4" max="4" width="16.54296875" style="60" customWidth="1"/>
    <col min="5" max="5" width="20.453125" style="60" customWidth="1"/>
    <col min="6" max="6" width="11.1796875" style="60" customWidth="1"/>
    <col min="7" max="7" width="9" style="60" customWidth="1"/>
    <col min="8" max="8" width="13.1796875" style="60" bestFit="1" customWidth="1"/>
    <col min="9" max="9" width="9" style="60" customWidth="1"/>
    <col min="10" max="10" width="57.81640625" style="60" customWidth="1"/>
    <col min="11" max="11" width="32.81640625" style="60" customWidth="1"/>
    <col min="12" max="12" width="19.453125" style="60" customWidth="1"/>
    <col min="13" max="13" width="21.1796875" style="60" customWidth="1"/>
    <col min="14" max="16" width="8.54296875" style="60"/>
    <col min="17" max="17" width="11.1796875" style="60" customWidth="1"/>
    <col min="18" max="18" width="19" style="60" customWidth="1"/>
    <col min="19" max="19" width="18.54296875" style="60" customWidth="1"/>
    <col min="20" max="20" width="13" style="60" customWidth="1"/>
    <col min="21" max="21" width="37.1796875" style="60" customWidth="1"/>
    <col min="22" max="23" width="11.1796875" style="82" customWidth="1"/>
    <col min="24" max="24" width="15.1796875" style="82" customWidth="1"/>
    <col min="25" max="25" width="17.1796875" style="82" customWidth="1"/>
    <col min="26" max="26" width="8.54296875" style="60"/>
    <col min="27" max="27" width="11.1796875" style="60" customWidth="1"/>
    <col min="28" max="28" width="8.54296875" style="60"/>
    <col min="29" max="30" width="11.1796875" style="60" customWidth="1"/>
    <col min="31" max="31" width="8.54296875" style="60"/>
    <col min="32" max="32" width="15.1796875" style="60" customWidth="1"/>
    <col min="33" max="33" width="21.1796875" style="60" customWidth="1"/>
    <col min="34" max="34" width="15.1796875" style="82" customWidth="1"/>
    <col min="35" max="37" width="11.1796875" style="60" customWidth="1"/>
    <col min="38" max="38" width="22.1796875" style="60" customWidth="1"/>
    <col min="39" max="39" width="17.1796875" style="60" customWidth="1"/>
    <col min="40" max="40" width="11.1796875" style="60" customWidth="1"/>
    <col min="41" max="41" width="13.1796875" style="60" customWidth="1"/>
    <col min="42" max="42" width="15.1796875" style="60" customWidth="1"/>
    <col min="43" max="43" width="27.453125" style="60" customWidth="1"/>
    <col min="44" max="44" width="15.1796875" style="60" customWidth="1"/>
    <col min="45" max="45" width="21.1796875" style="60" customWidth="1"/>
    <col min="46" max="46" width="15.1796875" style="60" customWidth="1"/>
    <col min="47" max="47" width="58.54296875" style="60" customWidth="1"/>
    <col min="48" max="48" width="21.1796875" style="60" customWidth="1"/>
    <col min="49" max="51" width="15.1796875" style="60" customWidth="1"/>
    <col min="52" max="52" width="9" style="60" customWidth="1"/>
    <col min="53" max="53" width="15.1796875" style="60" customWidth="1"/>
    <col min="54" max="54" width="9" style="60" customWidth="1"/>
    <col min="55" max="57" width="11.1796875" style="60" customWidth="1"/>
    <col min="58" max="58" width="15.1796875" style="60" customWidth="1"/>
    <col min="59" max="59" width="10" style="60" customWidth="1"/>
    <col min="60" max="62" width="12" style="60" customWidth="1"/>
    <col min="63" max="63" width="17.1796875" style="60" customWidth="1"/>
    <col min="64" max="64" width="10" style="60" customWidth="1"/>
    <col min="65" max="67" width="12" style="60" customWidth="1"/>
    <col min="68" max="68" width="11.1796875" style="60" customWidth="1"/>
    <col min="69" max="69" width="19.1796875" style="60" customWidth="1"/>
    <col min="70" max="70" width="13.1796875" style="60" customWidth="1"/>
    <col min="71" max="71" width="21.1796875" style="60" customWidth="1"/>
    <col min="72" max="72" width="8.81640625" style="60" customWidth="1"/>
    <col min="73" max="16384" width="8.54296875" style="60"/>
  </cols>
  <sheetData>
    <row r="1" spans="1:72" ht="21" customHeight="1">
      <c r="A1" s="216" t="s">
        <v>10032</v>
      </c>
      <c r="B1" s="215" t="s">
        <v>7873</v>
      </c>
      <c r="C1" s="214" t="s">
        <v>7874</v>
      </c>
      <c r="D1" s="215" t="s">
        <v>7875</v>
      </c>
      <c r="E1" s="215" t="s">
        <v>7876</v>
      </c>
      <c r="F1" s="215" t="s">
        <v>7877</v>
      </c>
      <c r="G1" s="215" t="s">
        <v>7878</v>
      </c>
      <c r="H1" s="215" t="s">
        <v>7879</v>
      </c>
      <c r="I1" s="215" t="s">
        <v>7880</v>
      </c>
      <c r="J1" s="215" t="s">
        <v>7881</v>
      </c>
      <c r="K1" s="215" t="s">
        <v>7924</v>
      </c>
      <c r="L1" s="215" t="s">
        <v>7925</v>
      </c>
      <c r="M1" s="215" t="s">
        <v>7883</v>
      </c>
      <c r="N1" s="215" t="s">
        <v>7884</v>
      </c>
      <c r="O1" s="215" t="s">
        <v>7885</v>
      </c>
      <c r="P1" s="215" t="s">
        <v>7929</v>
      </c>
      <c r="Q1" s="215" t="s">
        <v>7930</v>
      </c>
      <c r="R1" s="215" t="s">
        <v>7931</v>
      </c>
      <c r="S1" s="215" t="s">
        <v>7886</v>
      </c>
      <c r="T1" s="215" t="s">
        <v>7887</v>
      </c>
      <c r="U1" s="215" t="s">
        <v>7888</v>
      </c>
      <c r="V1" s="217" t="s">
        <v>7889</v>
      </c>
      <c r="W1" s="217" t="s">
        <v>7890</v>
      </c>
      <c r="X1" s="217" t="s">
        <v>7892</v>
      </c>
      <c r="Y1" s="217" t="s">
        <v>7893</v>
      </c>
      <c r="Z1" s="215" t="s">
        <v>7894</v>
      </c>
      <c r="AA1" s="215" t="s">
        <v>7895</v>
      </c>
      <c r="AB1" s="215" t="s">
        <v>7896</v>
      </c>
      <c r="AC1" s="215" t="s">
        <v>7897</v>
      </c>
      <c r="AD1" s="215" t="s">
        <v>7943</v>
      </c>
      <c r="AE1" s="215" t="s">
        <v>7898</v>
      </c>
      <c r="AF1" s="215" t="s">
        <v>7899</v>
      </c>
      <c r="AG1" s="215" t="s">
        <v>7900</v>
      </c>
      <c r="AH1" s="217" t="s">
        <v>7901</v>
      </c>
      <c r="AI1" s="215" t="s">
        <v>7902</v>
      </c>
      <c r="AJ1" s="215" t="s">
        <v>7903</v>
      </c>
      <c r="AK1" s="215" t="s">
        <v>7904</v>
      </c>
      <c r="AL1" s="215" t="s">
        <v>7905</v>
      </c>
      <c r="AM1" s="215" t="s">
        <v>7952</v>
      </c>
      <c r="AN1" s="215" t="s">
        <v>7953</v>
      </c>
      <c r="AO1" s="215" t="s">
        <v>7954</v>
      </c>
      <c r="AP1" s="215" t="s">
        <v>7906</v>
      </c>
      <c r="AQ1" s="215" t="s">
        <v>7956</v>
      </c>
      <c r="AR1" s="215" t="s">
        <v>7957</v>
      </c>
      <c r="AS1" s="215" t="s">
        <v>7958</v>
      </c>
      <c r="AT1" s="215" t="s">
        <v>7959</v>
      </c>
      <c r="AU1" s="215" t="s">
        <v>7960</v>
      </c>
      <c r="AV1" s="215" t="s">
        <v>7961</v>
      </c>
      <c r="AW1" s="215" t="s">
        <v>7962</v>
      </c>
      <c r="AX1" s="215" t="s">
        <v>7963</v>
      </c>
      <c r="AY1" s="215" t="s">
        <v>7964</v>
      </c>
      <c r="AZ1" s="215" t="s">
        <v>7965</v>
      </c>
      <c r="BA1" s="215" t="s">
        <v>7966</v>
      </c>
      <c r="BB1" s="215" t="s">
        <v>7967</v>
      </c>
      <c r="BC1" s="215" t="s">
        <v>7968</v>
      </c>
      <c r="BD1" s="215" t="s">
        <v>7969</v>
      </c>
      <c r="BE1" s="215" t="s">
        <v>7970</v>
      </c>
      <c r="BF1" s="215" t="s">
        <v>7971</v>
      </c>
      <c r="BG1" s="215" t="s">
        <v>10033</v>
      </c>
      <c r="BH1" s="215" t="s">
        <v>10034</v>
      </c>
      <c r="BI1" s="215" t="s">
        <v>10035</v>
      </c>
      <c r="BJ1" s="215" t="s">
        <v>10036</v>
      </c>
      <c r="BK1" s="215" t="s">
        <v>7976</v>
      </c>
      <c r="BL1" s="215" t="s">
        <v>10037</v>
      </c>
      <c r="BM1" s="215" t="s">
        <v>10038</v>
      </c>
      <c r="BN1" s="215" t="s">
        <v>10039</v>
      </c>
      <c r="BO1" s="215" t="s">
        <v>10040</v>
      </c>
      <c r="BP1" s="215" t="s">
        <v>9880</v>
      </c>
      <c r="BQ1" s="215" t="s">
        <v>10041</v>
      </c>
      <c r="BR1" s="215" t="s">
        <v>9881</v>
      </c>
      <c r="BS1" s="215" t="s">
        <v>10042</v>
      </c>
      <c r="BT1" s="218" t="s">
        <v>10043</v>
      </c>
    </row>
    <row r="2" spans="1:72" ht="14.5">
      <c r="A2" s="219" t="str">
        <f>LEFT(AF2,15)</f>
        <v>2024-00071339-1</v>
      </c>
      <c r="B2" s="224" t="s">
        <v>128</v>
      </c>
      <c r="C2" s="224" t="s">
        <v>203</v>
      </c>
      <c r="D2" s="224" t="s">
        <v>9882</v>
      </c>
      <c r="E2" s="224" t="s">
        <v>7994</v>
      </c>
      <c r="F2" s="224" t="s">
        <v>9883</v>
      </c>
      <c r="G2" s="224" t="s">
        <v>9882</v>
      </c>
      <c r="H2" s="224" t="s">
        <v>9884</v>
      </c>
      <c r="I2" s="224" t="s">
        <v>10044</v>
      </c>
      <c r="J2" s="224" t="s">
        <v>129</v>
      </c>
      <c r="K2" s="224" t="s">
        <v>131</v>
      </c>
      <c r="L2" s="224"/>
      <c r="M2" s="224"/>
      <c r="N2" s="224"/>
      <c r="O2" s="224"/>
      <c r="P2" s="224" t="s">
        <v>8009</v>
      </c>
      <c r="Q2" s="224" t="s">
        <v>8010</v>
      </c>
      <c r="R2" s="224" t="s">
        <v>8076</v>
      </c>
      <c r="S2" s="224" t="s">
        <v>10045</v>
      </c>
      <c r="T2" s="224" t="s">
        <v>10046</v>
      </c>
      <c r="U2" s="224" t="s">
        <v>10047</v>
      </c>
      <c r="V2" s="224"/>
      <c r="W2" s="224" t="s">
        <v>9963</v>
      </c>
      <c r="X2" s="224" t="s">
        <v>8434</v>
      </c>
      <c r="Y2" s="224" t="s">
        <v>247</v>
      </c>
      <c r="Z2" s="224" t="s">
        <v>53</v>
      </c>
      <c r="AA2" s="224"/>
      <c r="AB2" s="224"/>
      <c r="AC2" s="224"/>
      <c r="AD2" s="224"/>
      <c r="AE2" s="224"/>
      <c r="AF2" s="224" t="s">
        <v>10048</v>
      </c>
      <c r="AG2" s="224"/>
      <c r="AH2" s="224" t="s">
        <v>8434</v>
      </c>
      <c r="AI2" s="224" t="s">
        <v>7998</v>
      </c>
      <c r="AJ2" s="224" t="s">
        <v>10049</v>
      </c>
      <c r="AK2" s="224" t="s">
        <v>10050</v>
      </c>
      <c r="AL2" s="224"/>
      <c r="AM2" s="224" t="s">
        <v>8019</v>
      </c>
      <c r="AN2" s="224" t="s">
        <v>10051</v>
      </c>
      <c r="AO2" s="224" t="s">
        <v>8026</v>
      </c>
      <c r="AP2" s="224" t="s">
        <v>10052</v>
      </c>
      <c r="AQ2" s="224" t="s">
        <v>7988</v>
      </c>
      <c r="AR2" s="224"/>
      <c r="AS2" s="224" t="s">
        <v>7988</v>
      </c>
      <c r="AT2" s="224"/>
      <c r="AU2" s="224" t="s">
        <v>10053</v>
      </c>
      <c r="AV2" s="224"/>
      <c r="AW2" s="224"/>
      <c r="AX2" s="224"/>
      <c r="AY2" s="224"/>
      <c r="AZ2" s="224" t="s">
        <v>7994</v>
      </c>
      <c r="BA2" s="224"/>
      <c r="BB2" s="224"/>
      <c r="BC2" s="224"/>
      <c r="BD2" s="224"/>
      <c r="BE2" s="224"/>
      <c r="BF2" s="224"/>
      <c r="BG2" s="224"/>
      <c r="BH2" s="224"/>
      <c r="BI2" s="224"/>
      <c r="BJ2" s="224"/>
      <c r="BK2" s="224"/>
      <c r="BL2" s="224"/>
      <c r="BM2" s="224"/>
      <c r="BN2" s="224"/>
      <c r="BO2" s="224"/>
      <c r="BP2" s="224"/>
      <c r="BQ2" s="224" t="s">
        <v>9894</v>
      </c>
      <c r="BR2" s="224"/>
      <c r="BS2" s="224" t="s">
        <v>9892</v>
      </c>
      <c r="BT2" s="218"/>
    </row>
    <row r="3" spans="1:72" ht="14.5">
      <c r="A3" s="219" t="str">
        <f t="shared" ref="A3:A66" si="0">LEFT(AF3,15)</f>
        <v>2024-00066926-1</v>
      </c>
      <c r="B3" s="338" t="s">
        <v>67</v>
      </c>
      <c r="C3" s="338" t="s">
        <v>203</v>
      </c>
      <c r="D3" s="338" t="s">
        <v>10054</v>
      </c>
      <c r="E3" s="338" t="s">
        <v>7994</v>
      </c>
      <c r="F3" s="338" t="s">
        <v>9883</v>
      </c>
      <c r="G3" s="338" t="s">
        <v>10054</v>
      </c>
      <c r="H3" s="338" t="s">
        <v>10055</v>
      </c>
      <c r="I3" s="338" t="s">
        <v>10044</v>
      </c>
      <c r="J3" s="338" t="s">
        <v>69</v>
      </c>
      <c r="K3" s="338" t="s">
        <v>70</v>
      </c>
      <c r="L3"/>
      <c r="M3" s="338"/>
      <c r="N3" s="338"/>
      <c r="O3" s="338"/>
      <c r="P3" s="338" t="s">
        <v>8009</v>
      </c>
      <c r="Q3" s="338" t="s">
        <v>8010</v>
      </c>
      <c r="R3" s="338" t="s">
        <v>8032</v>
      </c>
      <c r="S3" s="338" t="s">
        <v>10056</v>
      </c>
      <c r="T3" s="338" t="s">
        <v>8894</v>
      </c>
      <c r="U3" s="338" t="s">
        <v>9247</v>
      </c>
      <c r="V3"/>
      <c r="W3" s="338"/>
      <c r="X3" s="338" t="s">
        <v>10057</v>
      </c>
      <c r="Y3" s="338" t="s">
        <v>247</v>
      </c>
      <c r="Z3" s="338" t="s">
        <v>53</v>
      </c>
      <c r="AA3" s="338"/>
      <c r="AB3" s="338" t="s">
        <v>9115</v>
      </c>
      <c r="AC3" s="338" t="s">
        <v>8067</v>
      </c>
      <c r="AD3" s="338"/>
      <c r="AE3" s="338" t="s">
        <v>8252</v>
      </c>
      <c r="AF3" s="338" t="s">
        <v>10058</v>
      </c>
      <c r="AG3" s="338"/>
      <c r="AH3" s="338" t="s">
        <v>10057</v>
      </c>
      <c r="AI3" s="338" t="s">
        <v>7998</v>
      </c>
      <c r="AJ3" s="338" t="s">
        <v>10059</v>
      </c>
      <c r="AK3" s="338" t="s">
        <v>10060</v>
      </c>
      <c r="AL3" s="338"/>
      <c r="AM3" s="338" t="s">
        <v>8019</v>
      </c>
      <c r="AN3" s="338" t="s">
        <v>10061</v>
      </c>
      <c r="AO3" s="338" t="s">
        <v>8026</v>
      </c>
      <c r="AP3" s="338" t="s">
        <v>10062</v>
      </c>
      <c r="AQ3" s="338" t="s">
        <v>7988</v>
      </c>
      <c r="AR3" s="338"/>
      <c r="AS3" s="338" t="s">
        <v>7988</v>
      </c>
      <c r="AT3" s="338"/>
      <c r="AU3" s="338" t="s">
        <v>10063</v>
      </c>
      <c r="AV3" s="338"/>
      <c r="AW3" s="338"/>
      <c r="AX3" s="338"/>
      <c r="AY3" s="338"/>
      <c r="AZ3" s="338" t="s">
        <v>7994</v>
      </c>
      <c r="BA3" s="338"/>
      <c r="BB3"/>
      <c r="BC3"/>
      <c r="BD3"/>
      <c r="BE3"/>
      <c r="BF3"/>
      <c r="BG3"/>
      <c r="BH3"/>
      <c r="BI3"/>
      <c r="BJ3"/>
      <c r="BK3"/>
      <c r="BL3"/>
      <c r="BM3"/>
      <c r="BN3"/>
      <c r="BO3"/>
      <c r="BP3"/>
      <c r="BQ3" t="s">
        <v>9894</v>
      </c>
      <c r="BR3"/>
      <c r="BS3" t="s">
        <v>9892</v>
      </c>
      <c r="BT3" s="218"/>
    </row>
    <row r="4" spans="1:72" ht="14.5">
      <c r="A4" s="219" t="str">
        <f t="shared" si="0"/>
        <v>2024-00067730-1</v>
      </c>
      <c r="B4" s="338" t="s">
        <v>85</v>
      </c>
      <c r="C4" s="338" t="s">
        <v>203</v>
      </c>
      <c r="D4" s="338" t="s">
        <v>10054</v>
      </c>
      <c r="E4" s="338" t="s">
        <v>7994</v>
      </c>
      <c r="F4" s="338" t="s">
        <v>9883</v>
      </c>
      <c r="G4" s="338" t="s">
        <v>10054</v>
      </c>
      <c r="H4" s="338" t="s">
        <v>10055</v>
      </c>
      <c r="I4" s="338" t="s">
        <v>10044</v>
      </c>
      <c r="J4" s="338" t="s">
        <v>69</v>
      </c>
      <c r="K4" s="338" t="s">
        <v>70</v>
      </c>
      <c r="L4"/>
      <c r="M4" s="338"/>
      <c r="N4" s="338"/>
      <c r="O4" s="338"/>
      <c r="P4" s="338" t="s">
        <v>8009</v>
      </c>
      <c r="Q4" s="338" t="s">
        <v>8010</v>
      </c>
      <c r="R4" s="338" t="s">
        <v>8032</v>
      </c>
      <c r="S4" s="338" t="s">
        <v>10064</v>
      </c>
      <c r="T4" s="338" t="s">
        <v>8894</v>
      </c>
      <c r="U4" s="338" t="s">
        <v>9247</v>
      </c>
      <c r="V4"/>
      <c r="W4" s="338"/>
      <c r="X4" s="338" t="s">
        <v>8023</v>
      </c>
      <c r="Y4" s="338" t="s">
        <v>247</v>
      </c>
      <c r="Z4" s="338" t="s">
        <v>53</v>
      </c>
      <c r="AA4" s="338"/>
      <c r="AB4" s="338"/>
      <c r="AC4" s="338"/>
      <c r="AD4" s="338"/>
      <c r="AE4" s="338"/>
      <c r="AF4" s="338" t="s">
        <v>10065</v>
      </c>
      <c r="AG4" s="338"/>
      <c r="AH4" s="338" t="s">
        <v>8023</v>
      </c>
      <c r="AI4" s="338" t="s">
        <v>7998</v>
      </c>
      <c r="AJ4" s="338" t="s">
        <v>10066</v>
      </c>
      <c r="AK4" s="338" t="s">
        <v>10067</v>
      </c>
      <c r="AL4" s="338"/>
      <c r="AM4" s="338" t="s">
        <v>8019</v>
      </c>
      <c r="AN4" s="338" t="s">
        <v>10068</v>
      </c>
      <c r="AO4" s="338" t="s">
        <v>8026</v>
      </c>
      <c r="AP4" s="338" t="s">
        <v>10069</v>
      </c>
      <c r="AQ4" s="338" t="s">
        <v>7988</v>
      </c>
      <c r="AR4" s="338"/>
      <c r="AS4" s="338" t="s">
        <v>7988</v>
      </c>
      <c r="AT4" s="338"/>
      <c r="AU4" s="338" t="s">
        <v>10070</v>
      </c>
      <c r="AV4" s="338"/>
      <c r="AW4" s="338"/>
      <c r="AX4" s="338"/>
      <c r="AY4" s="338"/>
      <c r="AZ4" s="338" t="s">
        <v>7994</v>
      </c>
      <c r="BA4" s="338"/>
      <c r="BB4"/>
      <c r="BC4"/>
      <c r="BD4"/>
      <c r="BE4"/>
      <c r="BF4"/>
      <c r="BG4"/>
      <c r="BH4"/>
      <c r="BI4"/>
      <c r="BJ4"/>
      <c r="BK4"/>
      <c r="BL4"/>
      <c r="BM4"/>
      <c r="BN4"/>
      <c r="BO4"/>
      <c r="BP4"/>
      <c r="BQ4" t="s">
        <v>9894</v>
      </c>
      <c r="BR4"/>
      <c r="BS4" t="s">
        <v>9892</v>
      </c>
      <c r="BT4" s="218"/>
    </row>
    <row r="5" spans="1:72" ht="13" customHeight="1">
      <c r="A5" s="219" t="str">
        <f t="shared" si="0"/>
        <v>2024-00068107-1</v>
      </c>
      <c r="B5" s="338" t="s">
        <v>10071</v>
      </c>
      <c r="C5" s="338" t="s">
        <v>203</v>
      </c>
      <c r="D5" s="338" t="s">
        <v>10054</v>
      </c>
      <c r="E5" s="338" t="s">
        <v>7994</v>
      </c>
      <c r="F5" s="338" t="s">
        <v>9883</v>
      </c>
      <c r="G5" s="338" t="s">
        <v>10054</v>
      </c>
      <c r="H5" s="338" t="s">
        <v>10055</v>
      </c>
      <c r="I5" s="338" t="s">
        <v>10044</v>
      </c>
      <c r="J5" s="338" t="s">
        <v>49</v>
      </c>
      <c r="K5" s="338" t="s">
        <v>124</v>
      </c>
      <c r="L5"/>
      <c r="M5" s="338"/>
      <c r="N5" s="338"/>
      <c r="O5" s="338"/>
      <c r="P5" s="338" t="s">
        <v>8009</v>
      </c>
      <c r="Q5" s="338" t="s">
        <v>8010</v>
      </c>
      <c r="R5" s="338" t="s">
        <v>8011</v>
      </c>
      <c r="S5" s="338" t="s">
        <v>10072</v>
      </c>
      <c r="T5" s="338" t="s">
        <v>10073</v>
      </c>
      <c r="U5" s="338" t="s">
        <v>10074</v>
      </c>
      <c r="V5"/>
      <c r="W5" s="338" t="s">
        <v>352</v>
      </c>
      <c r="X5" s="338" t="s">
        <v>10075</v>
      </c>
      <c r="Y5" s="338" t="s">
        <v>8120</v>
      </c>
      <c r="Z5" s="338" t="s">
        <v>53</v>
      </c>
      <c r="AA5" s="338"/>
      <c r="AB5" s="338" t="s">
        <v>10076</v>
      </c>
      <c r="AC5" s="338" t="s">
        <v>8067</v>
      </c>
      <c r="AD5" s="338"/>
      <c r="AE5" s="338" t="s">
        <v>8252</v>
      </c>
      <c r="AF5" s="338" t="s">
        <v>10077</v>
      </c>
      <c r="AG5" s="338"/>
      <c r="AH5" s="338" t="s">
        <v>10075</v>
      </c>
      <c r="AI5" s="338" t="s">
        <v>7998</v>
      </c>
      <c r="AJ5" s="338" t="s">
        <v>10078</v>
      </c>
      <c r="AK5" s="279" t="s">
        <v>10079</v>
      </c>
      <c r="AL5" s="338"/>
      <c r="AM5" s="338" t="s">
        <v>8019</v>
      </c>
      <c r="AN5" s="338" t="s">
        <v>10080</v>
      </c>
      <c r="AO5" s="338" t="s">
        <v>8026</v>
      </c>
      <c r="AP5" s="338" t="s">
        <v>10081</v>
      </c>
      <c r="AQ5" s="338" t="s">
        <v>7988</v>
      </c>
      <c r="AR5" s="338"/>
      <c r="AS5" s="338" t="s">
        <v>7988</v>
      </c>
      <c r="AT5" s="338"/>
      <c r="AU5" s="338" t="s">
        <v>10082</v>
      </c>
      <c r="AV5" s="338"/>
      <c r="AW5" s="338"/>
      <c r="AX5" s="338"/>
      <c r="AY5" s="338"/>
      <c r="AZ5" s="338" t="s">
        <v>7994</v>
      </c>
      <c r="BA5" s="338"/>
      <c r="BB5"/>
      <c r="BC5"/>
      <c r="BD5"/>
      <c r="BE5"/>
      <c r="BF5"/>
      <c r="BG5"/>
      <c r="BH5"/>
      <c r="BI5"/>
      <c r="BJ5"/>
      <c r="BK5"/>
      <c r="BL5"/>
      <c r="BM5"/>
      <c r="BN5"/>
      <c r="BO5"/>
      <c r="BP5"/>
      <c r="BQ5" t="s">
        <v>9894</v>
      </c>
      <c r="BR5"/>
      <c r="BS5" t="s">
        <v>9892</v>
      </c>
      <c r="BT5" s="218"/>
    </row>
    <row r="6" spans="1:72" ht="14.5">
      <c r="A6" s="219" t="str">
        <f t="shared" si="0"/>
        <v>2024-00067689-1</v>
      </c>
      <c r="B6" s="338" t="s">
        <v>80</v>
      </c>
      <c r="C6" s="338" t="s">
        <v>203</v>
      </c>
      <c r="D6" s="338" t="s">
        <v>10054</v>
      </c>
      <c r="E6" s="338" t="s">
        <v>7994</v>
      </c>
      <c r="F6" s="338" t="s">
        <v>9883</v>
      </c>
      <c r="G6" s="338" t="s">
        <v>10054</v>
      </c>
      <c r="H6" s="338" t="s">
        <v>10055</v>
      </c>
      <c r="I6" s="338" t="s">
        <v>10044</v>
      </c>
      <c r="J6" s="338" t="s">
        <v>81</v>
      </c>
      <c r="K6" s="338" t="s">
        <v>82</v>
      </c>
      <c r="L6"/>
      <c r="M6" s="338"/>
      <c r="N6" s="338"/>
      <c r="O6" s="338"/>
      <c r="P6" s="338" t="s">
        <v>8009</v>
      </c>
      <c r="Q6" s="338" t="s">
        <v>8010</v>
      </c>
      <c r="R6" s="338" t="s">
        <v>8032</v>
      </c>
      <c r="S6" s="338" t="s">
        <v>10083</v>
      </c>
      <c r="T6" s="338" t="s">
        <v>10084</v>
      </c>
      <c r="U6" s="338" t="s">
        <v>10085</v>
      </c>
      <c r="V6"/>
      <c r="W6" s="338"/>
      <c r="X6" s="338" t="s">
        <v>10086</v>
      </c>
      <c r="Y6" s="338" t="s">
        <v>10087</v>
      </c>
      <c r="Z6" s="338" t="s">
        <v>53</v>
      </c>
      <c r="AA6" s="338"/>
      <c r="AB6" s="338"/>
      <c r="AC6" s="338"/>
      <c r="AD6" s="338"/>
      <c r="AE6" s="338"/>
      <c r="AF6" s="338" t="s">
        <v>10088</v>
      </c>
      <c r="AG6" s="338"/>
      <c r="AH6" s="338" t="s">
        <v>10086</v>
      </c>
      <c r="AI6" s="338" t="s">
        <v>7998</v>
      </c>
      <c r="AJ6" s="338" t="s">
        <v>10089</v>
      </c>
      <c r="AK6" s="338" t="s">
        <v>10090</v>
      </c>
      <c r="AL6" s="338"/>
      <c r="AM6" s="338" t="s">
        <v>8019</v>
      </c>
      <c r="AN6" s="338" t="s">
        <v>10091</v>
      </c>
      <c r="AO6" s="338" t="s">
        <v>8026</v>
      </c>
      <c r="AP6" s="338" t="s">
        <v>10092</v>
      </c>
      <c r="AQ6" s="338" t="s">
        <v>7988</v>
      </c>
      <c r="AR6" s="338"/>
      <c r="AS6" s="338" t="s">
        <v>7988</v>
      </c>
      <c r="AT6" s="338"/>
      <c r="AU6" s="338" t="s">
        <v>10093</v>
      </c>
      <c r="AV6" s="338"/>
      <c r="AW6" s="338"/>
      <c r="AX6" s="338"/>
      <c r="AY6" s="338"/>
      <c r="AZ6" s="338" t="s">
        <v>7994</v>
      </c>
      <c r="BA6" s="338"/>
      <c r="BB6"/>
      <c r="BC6"/>
      <c r="BD6"/>
      <c r="BE6"/>
      <c r="BF6"/>
      <c r="BG6"/>
      <c r="BH6"/>
      <c r="BI6"/>
      <c r="BJ6"/>
      <c r="BK6"/>
      <c r="BL6"/>
      <c r="BM6"/>
      <c r="BN6"/>
      <c r="BO6"/>
      <c r="BP6"/>
      <c r="BQ6" t="s">
        <v>9894</v>
      </c>
      <c r="BR6"/>
      <c r="BS6" t="s">
        <v>9892</v>
      </c>
      <c r="BT6" s="218"/>
    </row>
    <row r="7" spans="1:72" ht="14.5">
      <c r="A7" s="219" t="str">
        <f t="shared" si="0"/>
        <v>2024-00068570-1</v>
      </c>
      <c r="B7" s="338" t="s">
        <v>10094</v>
      </c>
      <c r="C7" s="338" t="s">
        <v>203</v>
      </c>
      <c r="D7" s="338" t="s">
        <v>10054</v>
      </c>
      <c r="E7" s="338" t="s">
        <v>7994</v>
      </c>
      <c r="F7" s="338" t="s">
        <v>9883</v>
      </c>
      <c r="G7" s="338" t="s">
        <v>10054</v>
      </c>
      <c r="H7" s="338" t="s">
        <v>10055</v>
      </c>
      <c r="I7" s="338" t="s">
        <v>10044</v>
      </c>
      <c r="J7" s="338" t="s">
        <v>69</v>
      </c>
      <c r="K7" s="338" t="s">
        <v>70</v>
      </c>
      <c r="L7"/>
      <c r="M7" s="338"/>
      <c r="N7" s="338"/>
      <c r="O7" s="338"/>
      <c r="P7" s="338" t="s">
        <v>8009</v>
      </c>
      <c r="Q7" s="338" t="s">
        <v>8010</v>
      </c>
      <c r="R7" s="338" t="s">
        <v>8032</v>
      </c>
      <c r="S7" s="338" t="s">
        <v>10095</v>
      </c>
      <c r="T7" s="338" t="s">
        <v>8894</v>
      </c>
      <c r="U7" s="338" t="s">
        <v>9247</v>
      </c>
      <c r="V7"/>
      <c r="W7" s="338"/>
      <c r="X7" s="338" t="s">
        <v>8254</v>
      </c>
      <c r="Y7" s="338" t="s">
        <v>58</v>
      </c>
      <c r="Z7" s="338" t="s">
        <v>53</v>
      </c>
      <c r="AA7" s="338"/>
      <c r="AB7" s="338"/>
      <c r="AC7" s="338"/>
      <c r="AD7" s="338"/>
      <c r="AE7" s="338"/>
      <c r="AF7" s="338" t="s">
        <v>10096</v>
      </c>
      <c r="AG7" s="338"/>
      <c r="AH7" s="338" t="s">
        <v>8254</v>
      </c>
      <c r="AI7" s="338" t="s">
        <v>7998</v>
      </c>
      <c r="AJ7" s="338" t="s">
        <v>10097</v>
      </c>
      <c r="AK7" s="338" t="s">
        <v>10098</v>
      </c>
      <c r="AL7" s="338"/>
      <c r="AM7" s="338" t="s">
        <v>8019</v>
      </c>
      <c r="AN7" s="338" t="s">
        <v>10099</v>
      </c>
      <c r="AO7" s="338" t="s">
        <v>8026</v>
      </c>
      <c r="AP7" s="338" t="s">
        <v>10100</v>
      </c>
      <c r="AQ7" s="338" t="s">
        <v>7988</v>
      </c>
      <c r="AR7" s="338"/>
      <c r="AS7" s="338" t="s">
        <v>7988</v>
      </c>
      <c r="AT7" s="338"/>
      <c r="AU7" s="338" t="s">
        <v>10101</v>
      </c>
      <c r="AV7" s="338"/>
      <c r="AW7" s="338"/>
      <c r="AX7" s="338"/>
      <c r="AY7" s="338"/>
      <c r="AZ7" s="338" t="s">
        <v>7994</v>
      </c>
      <c r="BA7" s="338"/>
      <c r="BB7"/>
      <c r="BC7"/>
      <c r="BD7"/>
      <c r="BE7"/>
      <c r="BF7"/>
      <c r="BG7"/>
      <c r="BH7"/>
      <c r="BI7"/>
      <c r="BJ7"/>
      <c r="BK7"/>
      <c r="BL7"/>
      <c r="BM7"/>
      <c r="BN7"/>
      <c r="BO7"/>
      <c r="BP7"/>
      <c r="BQ7" t="s">
        <v>9894</v>
      </c>
      <c r="BR7"/>
      <c r="BS7" t="s">
        <v>9892</v>
      </c>
      <c r="BT7" s="218"/>
    </row>
    <row r="8" spans="1:72" ht="14.5">
      <c r="A8" s="219" t="str">
        <f t="shared" si="0"/>
        <v>2024-00068732-1</v>
      </c>
      <c r="B8" s="338" t="s">
        <v>145</v>
      </c>
      <c r="C8" s="338" t="s">
        <v>253</v>
      </c>
      <c r="D8" s="338" t="s">
        <v>9882</v>
      </c>
      <c r="E8" s="338" t="s">
        <v>7994</v>
      </c>
      <c r="F8" s="338" t="s">
        <v>9883</v>
      </c>
      <c r="G8" s="338" t="s">
        <v>9882</v>
      </c>
      <c r="H8" s="338" t="s">
        <v>9884</v>
      </c>
      <c r="I8" s="338" t="s">
        <v>10044</v>
      </c>
      <c r="J8" s="338" t="s">
        <v>146</v>
      </c>
      <c r="K8" s="338" t="s">
        <v>147</v>
      </c>
      <c r="L8"/>
      <c r="M8" s="338"/>
      <c r="N8" s="338"/>
      <c r="O8" s="338"/>
      <c r="P8" s="338" t="s">
        <v>8009</v>
      </c>
      <c r="Q8" s="338" t="s">
        <v>8010</v>
      </c>
      <c r="R8" s="338" t="s">
        <v>8076</v>
      </c>
      <c r="S8" s="338" t="s">
        <v>10102</v>
      </c>
      <c r="T8" s="338" t="s">
        <v>10103</v>
      </c>
      <c r="U8" s="338" t="s">
        <v>10104</v>
      </c>
      <c r="V8"/>
      <c r="W8" s="338" t="s">
        <v>2389</v>
      </c>
      <c r="X8" s="338" t="s">
        <v>10105</v>
      </c>
      <c r="Y8" s="338" t="s">
        <v>203</v>
      </c>
      <c r="Z8" s="338" t="s">
        <v>53</v>
      </c>
      <c r="AA8" s="338"/>
      <c r="AB8" s="338" t="s">
        <v>9907</v>
      </c>
      <c r="AC8" s="338" t="s">
        <v>8067</v>
      </c>
      <c r="AD8" s="338"/>
      <c r="AE8" s="338" t="s">
        <v>8252</v>
      </c>
      <c r="AF8" s="338" t="s">
        <v>10106</v>
      </c>
      <c r="AG8" s="338"/>
      <c r="AH8" s="338" t="s">
        <v>10105</v>
      </c>
      <c r="AI8" s="338" t="s">
        <v>7998</v>
      </c>
      <c r="AJ8" s="338" t="s">
        <v>10107</v>
      </c>
      <c r="AK8" s="338" t="s">
        <v>10108</v>
      </c>
      <c r="AL8" s="338"/>
      <c r="AM8" s="338" t="s">
        <v>8019</v>
      </c>
      <c r="AN8" s="338" t="s">
        <v>10109</v>
      </c>
      <c r="AO8" s="338" t="s">
        <v>8026</v>
      </c>
      <c r="AP8" s="338" t="s">
        <v>10110</v>
      </c>
      <c r="AQ8" s="338" t="s">
        <v>7988</v>
      </c>
      <c r="AR8" s="338"/>
      <c r="AS8" s="338" t="s">
        <v>7988</v>
      </c>
      <c r="AT8" s="338"/>
      <c r="AU8" s="338" t="s">
        <v>9903</v>
      </c>
      <c r="AV8" s="338"/>
      <c r="AW8" s="338"/>
      <c r="AX8" s="338"/>
      <c r="AY8" s="338"/>
      <c r="AZ8" s="338" t="s">
        <v>7994</v>
      </c>
      <c r="BA8" s="338"/>
      <c r="BB8"/>
      <c r="BC8"/>
      <c r="BD8"/>
      <c r="BE8"/>
      <c r="BF8"/>
      <c r="BG8"/>
      <c r="BH8"/>
      <c r="BI8"/>
      <c r="BJ8"/>
      <c r="BK8"/>
      <c r="BL8"/>
      <c r="BM8"/>
      <c r="BN8"/>
      <c r="BO8"/>
      <c r="BP8"/>
      <c r="BQ8" t="s">
        <v>9894</v>
      </c>
      <c r="BR8"/>
      <c r="BS8" t="s">
        <v>9892</v>
      </c>
      <c r="BT8" s="218"/>
    </row>
    <row r="9" spans="1:72" ht="14.5">
      <c r="A9" s="219" t="str">
        <f t="shared" si="0"/>
        <v>2024-00068732-2</v>
      </c>
      <c r="B9" s="338" t="s">
        <v>150</v>
      </c>
      <c r="C9" s="338" t="s">
        <v>253</v>
      </c>
      <c r="D9" s="338" t="s">
        <v>9882</v>
      </c>
      <c r="E9" s="338" t="s">
        <v>7994</v>
      </c>
      <c r="F9" s="338" t="s">
        <v>9883</v>
      </c>
      <c r="G9" s="338" t="s">
        <v>9882</v>
      </c>
      <c r="H9" s="338" t="s">
        <v>9884</v>
      </c>
      <c r="I9" s="338" t="s">
        <v>10044</v>
      </c>
      <c r="J9" s="338" t="s">
        <v>146</v>
      </c>
      <c r="K9" s="338" t="s">
        <v>147</v>
      </c>
      <c r="L9"/>
      <c r="M9" s="338"/>
      <c r="N9" s="338"/>
      <c r="O9" s="338"/>
      <c r="P9" s="338" t="s">
        <v>8009</v>
      </c>
      <c r="Q9" s="338" t="s">
        <v>8010</v>
      </c>
      <c r="R9" s="338" t="s">
        <v>8076</v>
      </c>
      <c r="S9" s="338" t="s">
        <v>10102</v>
      </c>
      <c r="T9" s="338" t="s">
        <v>10103</v>
      </c>
      <c r="U9" s="338" t="s">
        <v>10104</v>
      </c>
      <c r="V9"/>
      <c r="W9" s="338" t="s">
        <v>2389</v>
      </c>
      <c r="X9" s="338" t="s">
        <v>10111</v>
      </c>
      <c r="Y9" s="338" t="s">
        <v>203</v>
      </c>
      <c r="Z9" s="338" t="s">
        <v>53</v>
      </c>
      <c r="AA9" s="338"/>
      <c r="AB9" s="338" t="s">
        <v>9907</v>
      </c>
      <c r="AC9" s="338" t="s">
        <v>8067</v>
      </c>
      <c r="AD9" s="338"/>
      <c r="AE9" s="338" t="s">
        <v>8252</v>
      </c>
      <c r="AF9" s="338" t="s">
        <v>10112</v>
      </c>
      <c r="AG9" s="338"/>
      <c r="AH9" s="338" t="s">
        <v>10111</v>
      </c>
      <c r="AI9" s="338" t="s">
        <v>7998</v>
      </c>
      <c r="AJ9" s="338" t="s">
        <v>10107</v>
      </c>
      <c r="AK9" s="338" t="s">
        <v>10108</v>
      </c>
      <c r="AL9" s="338"/>
      <c r="AM9" s="338" t="s">
        <v>8019</v>
      </c>
      <c r="AN9" s="338" t="s">
        <v>10109</v>
      </c>
      <c r="AO9" s="338" t="s">
        <v>8026</v>
      </c>
      <c r="AP9" s="338" t="s">
        <v>10110</v>
      </c>
      <c r="AQ9" s="338" t="s">
        <v>7988</v>
      </c>
      <c r="AR9" s="338"/>
      <c r="AS9" s="338" t="s">
        <v>7988</v>
      </c>
      <c r="AT9" s="338"/>
      <c r="AU9" s="338" t="s">
        <v>9903</v>
      </c>
      <c r="AV9" s="338"/>
      <c r="AW9" s="338"/>
      <c r="AX9" s="338"/>
      <c r="AY9" s="338"/>
      <c r="AZ9" s="338" t="s">
        <v>7994</v>
      </c>
      <c r="BA9" s="338"/>
      <c r="BB9"/>
      <c r="BC9"/>
      <c r="BD9"/>
      <c r="BE9"/>
      <c r="BF9"/>
      <c r="BG9"/>
      <c r="BH9"/>
      <c r="BI9"/>
      <c r="BJ9"/>
      <c r="BK9"/>
      <c r="BL9"/>
      <c r="BM9"/>
      <c r="BN9"/>
      <c r="BO9"/>
      <c r="BP9"/>
      <c r="BQ9" t="s">
        <v>9894</v>
      </c>
      <c r="BR9"/>
      <c r="BS9" t="s">
        <v>9892</v>
      </c>
      <c r="BT9" s="218"/>
    </row>
    <row r="10" spans="1:72" ht="15" customHeight="1">
      <c r="A10" s="219" t="str">
        <f t="shared" si="0"/>
        <v>2024-00069105-1</v>
      </c>
      <c r="B10" s="338" t="s">
        <v>152</v>
      </c>
      <c r="C10" s="338" t="s">
        <v>253</v>
      </c>
      <c r="D10" s="338" t="s">
        <v>9882</v>
      </c>
      <c r="E10" s="338" t="s">
        <v>7994</v>
      </c>
      <c r="F10" s="338" t="s">
        <v>9883</v>
      </c>
      <c r="G10" s="338" t="s">
        <v>9882</v>
      </c>
      <c r="H10" s="338" t="s">
        <v>9884</v>
      </c>
      <c r="I10" s="338" t="s">
        <v>10044</v>
      </c>
      <c r="J10" s="338" t="s">
        <v>61</v>
      </c>
      <c r="K10" s="338" t="s">
        <v>153</v>
      </c>
      <c r="L10"/>
      <c r="M10" s="338"/>
      <c r="N10" s="338"/>
      <c r="O10" s="338"/>
      <c r="P10" s="338" t="s">
        <v>8009</v>
      </c>
      <c r="Q10" s="338" t="s">
        <v>8010</v>
      </c>
      <c r="R10" s="338" t="s">
        <v>8032</v>
      </c>
      <c r="S10" s="338" t="s">
        <v>10113</v>
      </c>
      <c r="T10" s="338" t="s">
        <v>10114</v>
      </c>
      <c r="U10" s="338" t="s">
        <v>10115</v>
      </c>
      <c r="V10"/>
      <c r="W10" s="338"/>
      <c r="X10" s="338" t="s">
        <v>10075</v>
      </c>
      <c r="Y10" s="338" t="s">
        <v>175</v>
      </c>
      <c r="Z10" s="338" t="s">
        <v>53</v>
      </c>
      <c r="AA10" s="338"/>
      <c r="AB10" s="338"/>
      <c r="AC10" s="338"/>
      <c r="AD10" s="338"/>
      <c r="AE10" s="338"/>
      <c r="AF10" s="338" t="s">
        <v>10116</v>
      </c>
      <c r="AG10" s="338"/>
      <c r="AH10" s="338" t="s">
        <v>10075</v>
      </c>
      <c r="AI10" s="338" t="s">
        <v>7998</v>
      </c>
      <c r="AJ10" s="338" t="s">
        <v>10117</v>
      </c>
      <c r="AK10" s="279" t="s">
        <v>10118</v>
      </c>
      <c r="AL10" s="338"/>
      <c r="AM10" s="338" t="s">
        <v>8019</v>
      </c>
      <c r="AN10" s="338" t="s">
        <v>10119</v>
      </c>
      <c r="AO10" s="338" t="s">
        <v>8026</v>
      </c>
      <c r="AP10" s="338" t="s">
        <v>10120</v>
      </c>
      <c r="AQ10" s="338" t="s">
        <v>7988</v>
      </c>
      <c r="AR10" s="338"/>
      <c r="AS10" s="338" t="s">
        <v>7988</v>
      </c>
      <c r="AT10" s="338"/>
      <c r="AU10" s="338" t="s">
        <v>10121</v>
      </c>
      <c r="AV10" s="338"/>
      <c r="AW10" s="338"/>
      <c r="AX10" s="338"/>
      <c r="AY10" s="338"/>
      <c r="AZ10" s="338" t="s">
        <v>7994</v>
      </c>
      <c r="BA10" s="338"/>
      <c r="BB10"/>
      <c r="BC10"/>
      <c r="BD10"/>
      <c r="BE10"/>
      <c r="BF10"/>
      <c r="BG10"/>
      <c r="BH10"/>
      <c r="BI10"/>
      <c r="BJ10"/>
      <c r="BK10"/>
      <c r="BL10"/>
      <c r="BM10"/>
      <c r="BN10"/>
      <c r="BO10"/>
      <c r="BP10"/>
      <c r="BQ10" t="s">
        <v>9894</v>
      </c>
      <c r="BR10"/>
      <c r="BS10" t="s">
        <v>9892</v>
      </c>
      <c r="BT10" s="218"/>
    </row>
    <row r="11" spans="1:72" ht="14.5">
      <c r="A11" s="219" t="str">
        <f t="shared" si="0"/>
        <v>2024-00073074-1</v>
      </c>
      <c r="B11" s="338" t="s">
        <v>242</v>
      </c>
      <c r="C11" s="338" t="s">
        <v>253</v>
      </c>
      <c r="D11" s="338" t="s">
        <v>9882</v>
      </c>
      <c r="E11" s="338" t="s">
        <v>7994</v>
      </c>
      <c r="F11" s="338" t="s">
        <v>9883</v>
      </c>
      <c r="G11" s="338" t="s">
        <v>9882</v>
      </c>
      <c r="H11" s="338" t="s">
        <v>9884</v>
      </c>
      <c r="I11" s="338" t="s">
        <v>10044</v>
      </c>
      <c r="J11" s="338" t="s">
        <v>243</v>
      </c>
      <c r="K11" s="338" t="s">
        <v>244</v>
      </c>
      <c r="L11"/>
      <c r="M11" s="338"/>
      <c r="N11" s="338"/>
      <c r="O11" s="338"/>
      <c r="P11" s="338" t="s">
        <v>8009</v>
      </c>
      <c r="Q11" s="338" t="s">
        <v>8010</v>
      </c>
      <c r="R11" s="338" t="s">
        <v>8076</v>
      </c>
      <c r="S11" s="338" t="s">
        <v>10122</v>
      </c>
      <c r="T11" s="338" t="s">
        <v>10123</v>
      </c>
      <c r="U11" s="338" t="s">
        <v>10124</v>
      </c>
      <c r="V11"/>
      <c r="W11" s="338" t="s">
        <v>10125</v>
      </c>
      <c r="X11" s="338" t="s">
        <v>10126</v>
      </c>
      <c r="Y11" s="338" t="s">
        <v>203</v>
      </c>
      <c r="Z11" s="338" t="s">
        <v>53</v>
      </c>
      <c r="AA11" s="338"/>
      <c r="AB11" s="338"/>
      <c r="AC11" s="338"/>
      <c r="AD11" s="338"/>
      <c r="AE11" s="338"/>
      <c r="AF11" s="338" t="s">
        <v>10127</v>
      </c>
      <c r="AG11" s="338"/>
      <c r="AH11" s="338" t="s">
        <v>10126</v>
      </c>
      <c r="AI11" s="338" t="s">
        <v>7998</v>
      </c>
      <c r="AJ11" s="338" t="s">
        <v>10128</v>
      </c>
      <c r="AK11" s="338" t="s">
        <v>10129</v>
      </c>
      <c r="AL11" s="338"/>
      <c r="AM11" s="338" t="s">
        <v>8019</v>
      </c>
      <c r="AN11" s="338" t="s">
        <v>10130</v>
      </c>
      <c r="AO11" s="338" t="s">
        <v>8026</v>
      </c>
      <c r="AP11" s="338" t="s">
        <v>10110</v>
      </c>
      <c r="AQ11" s="338" t="s">
        <v>7988</v>
      </c>
      <c r="AR11" s="338"/>
      <c r="AS11" s="338" t="s">
        <v>7988</v>
      </c>
      <c r="AT11" s="338"/>
      <c r="AU11" s="338" t="s">
        <v>9903</v>
      </c>
      <c r="AV11" s="338"/>
      <c r="AW11" s="338"/>
      <c r="AX11" s="338"/>
      <c r="AY11" s="338"/>
      <c r="AZ11" s="338" t="s">
        <v>7994</v>
      </c>
      <c r="BA11" s="338"/>
      <c r="BB11"/>
      <c r="BC11"/>
      <c r="BD11"/>
      <c r="BE11"/>
      <c r="BF11"/>
      <c r="BG11"/>
      <c r="BH11"/>
      <c r="BI11"/>
      <c r="BJ11"/>
      <c r="BK11"/>
      <c r="BL11"/>
      <c r="BM11"/>
      <c r="BN11"/>
      <c r="BO11"/>
      <c r="BP11"/>
      <c r="BQ11" t="s">
        <v>9894</v>
      </c>
      <c r="BR11"/>
      <c r="BS11" t="s">
        <v>9892</v>
      </c>
      <c r="BT11" s="218"/>
    </row>
    <row r="12" spans="1:72" ht="14.5">
      <c r="A12" s="219" t="str">
        <f t="shared" si="0"/>
        <v>2024-00068685-2</v>
      </c>
      <c r="B12" s="338" t="s">
        <v>263</v>
      </c>
      <c r="C12" s="338" t="s">
        <v>279</v>
      </c>
      <c r="D12" s="338" t="s">
        <v>9882</v>
      </c>
      <c r="E12" s="338" t="s">
        <v>7994</v>
      </c>
      <c r="F12" s="338" t="s">
        <v>9883</v>
      </c>
      <c r="G12" s="338" t="s">
        <v>9882</v>
      </c>
      <c r="H12" s="338" t="s">
        <v>9884</v>
      </c>
      <c r="I12" s="338" t="s">
        <v>10044</v>
      </c>
      <c r="J12" s="338" t="s">
        <v>61</v>
      </c>
      <c r="K12" s="338" t="s">
        <v>153</v>
      </c>
      <c r="L12"/>
      <c r="M12" s="338"/>
      <c r="N12" s="338"/>
      <c r="O12" s="338"/>
      <c r="P12" s="338" t="s">
        <v>8009</v>
      </c>
      <c r="Q12" s="338" t="s">
        <v>8010</v>
      </c>
      <c r="R12" s="338" t="s">
        <v>8032</v>
      </c>
      <c r="S12" s="338" t="s">
        <v>10131</v>
      </c>
      <c r="T12" s="338" t="s">
        <v>10114</v>
      </c>
      <c r="U12" s="338" t="s">
        <v>10115</v>
      </c>
      <c r="V12"/>
      <c r="W12" s="338"/>
      <c r="X12" s="338" t="s">
        <v>8112</v>
      </c>
      <c r="Y12" s="338" t="s">
        <v>279</v>
      </c>
      <c r="Z12" s="338" t="s">
        <v>53</v>
      </c>
      <c r="AA12" s="338"/>
      <c r="AB12" s="338"/>
      <c r="AC12" s="338"/>
      <c r="AD12" s="338"/>
      <c r="AE12" s="338"/>
      <c r="AF12" s="338" t="s">
        <v>10132</v>
      </c>
      <c r="AG12" s="338"/>
      <c r="AH12" s="338" t="s">
        <v>8112</v>
      </c>
      <c r="AI12" s="338" t="s">
        <v>7998</v>
      </c>
      <c r="AJ12" s="338" t="s">
        <v>10117</v>
      </c>
      <c r="AK12" s="338" t="s">
        <v>10133</v>
      </c>
      <c r="AL12" s="338"/>
      <c r="AM12" s="338" t="s">
        <v>8019</v>
      </c>
      <c r="AN12" s="338" t="s">
        <v>10134</v>
      </c>
      <c r="AO12" s="338" t="s">
        <v>8026</v>
      </c>
      <c r="AP12" s="338" t="s">
        <v>10135</v>
      </c>
      <c r="AQ12" s="338" t="s">
        <v>7988</v>
      </c>
      <c r="AR12" s="338"/>
      <c r="AS12" s="338" t="s">
        <v>7988</v>
      </c>
      <c r="AT12" s="338"/>
      <c r="AU12" s="338" t="s">
        <v>10136</v>
      </c>
      <c r="AV12" s="338"/>
      <c r="AW12" s="338"/>
      <c r="AX12" s="338"/>
      <c r="AY12" s="338"/>
      <c r="AZ12" s="338" t="s">
        <v>7994</v>
      </c>
      <c r="BA12" s="338"/>
      <c r="BB12"/>
      <c r="BC12"/>
      <c r="BD12"/>
      <c r="BE12"/>
      <c r="BF12"/>
      <c r="BG12"/>
      <c r="BH12"/>
      <c r="BI12"/>
      <c r="BJ12"/>
      <c r="BK12"/>
      <c r="BL12"/>
      <c r="BM12"/>
      <c r="BN12"/>
      <c r="BO12"/>
      <c r="BP12"/>
      <c r="BQ12" t="s">
        <v>9894</v>
      </c>
      <c r="BR12"/>
      <c r="BS12" t="s">
        <v>9892</v>
      </c>
      <c r="BT12" s="218"/>
    </row>
    <row r="13" spans="1:72" ht="14.5">
      <c r="A13" s="219" t="str">
        <f t="shared" si="0"/>
        <v>2024-00068135-1</v>
      </c>
      <c r="B13" s="338" t="s">
        <v>105</v>
      </c>
      <c r="C13" s="338" t="s">
        <v>352</v>
      </c>
      <c r="D13" s="338" t="s">
        <v>10054</v>
      </c>
      <c r="E13" s="338" t="s">
        <v>7994</v>
      </c>
      <c r="F13" s="338" t="s">
        <v>9883</v>
      </c>
      <c r="G13" s="338" t="s">
        <v>10054</v>
      </c>
      <c r="H13" s="338" t="s">
        <v>10055</v>
      </c>
      <c r="I13" s="338" t="s">
        <v>10044</v>
      </c>
      <c r="J13" s="338" t="s">
        <v>91</v>
      </c>
      <c r="K13" s="338" t="s">
        <v>92</v>
      </c>
      <c r="L13"/>
      <c r="M13" s="338"/>
      <c r="N13" s="338"/>
      <c r="O13" s="338"/>
      <c r="P13" s="338" t="s">
        <v>8009</v>
      </c>
      <c r="Q13" s="338" t="s">
        <v>8010</v>
      </c>
      <c r="R13" s="338" t="s">
        <v>8076</v>
      </c>
      <c r="S13" s="338" t="s">
        <v>10137</v>
      </c>
      <c r="T13" s="338" t="s">
        <v>10138</v>
      </c>
      <c r="U13" s="338" t="s">
        <v>10139</v>
      </c>
      <c r="V13"/>
      <c r="W13" s="338"/>
      <c r="X13" s="338" t="s">
        <v>10140</v>
      </c>
      <c r="Y13" s="338" t="s">
        <v>247</v>
      </c>
      <c r="Z13" s="338" t="s">
        <v>53</v>
      </c>
      <c r="AA13" s="338"/>
      <c r="AB13" s="338"/>
      <c r="AC13" s="338"/>
      <c r="AD13" s="338"/>
      <c r="AE13" s="338"/>
      <c r="AF13" s="338" t="s">
        <v>10141</v>
      </c>
      <c r="AG13" s="338"/>
      <c r="AH13" s="338" t="s">
        <v>10140</v>
      </c>
      <c r="AI13" s="338" t="s">
        <v>7998</v>
      </c>
      <c r="AJ13" s="338" t="s">
        <v>10142</v>
      </c>
      <c r="AK13" s="338" t="s">
        <v>10143</v>
      </c>
      <c r="AL13" s="338"/>
      <c r="AM13" s="338" t="s">
        <v>8019</v>
      </c>
      <c r="AN13" s="338" t="s">
        <v>10144</v>
      </c>
      <c r="AO13" s="338" t="s">
        <v>8026</v>
      </c>
      <c r="AP13" s="338" t="s">
        <v>10110</v>
      </c>
      <c r="AQ13" s="338" t="s">
        <v>7988</v>
      </c>
      <c r="AR13" s="338"/>
      <c r="AS13" s="338" t="s">
        <v>7988</v>
      </c>
      <c r="AT13" s="338"/>
      <c r="AU13" s="338" t="s">
        <v>9903</v>
      </c>
      <c r="AV13" s="338"/>
      <c r="AW13" s="338"/>
      <c r="AX13" s="338"/>
      <c r="AY13" s="338"/>
      <c r="AZ13" s="338" t="s">
        <v>7994</v>
      </c>
      <c r="BA13" s="338"/>
      <c r="BB13"/>
      <c r="BC13"/>
      <c r="BD13"/>
      <c r="BE13"/>
      <c r="BF13"/>
      <c r="BG13"/>
      <c r="BH13"/>
      <c r="BI13"/>
      <c r="BJ13"/>
      <c r="BK13"/>
      <c r="BL13"/>
      <c r="BM13"/>
      <c r="BN13"/>
      <c r="BO13"/>
      <c r="BP13"/>
      <c r="BQ13" t="s">
        <v>9894</v>
      </c>
      <c r="BR13"/>
      <c r="BS13" t="s">
        <v>9892</v>
      </c>
      <c r="BT13" s="218"/>
    </row>
    <row r="14" spans="1:72" ht="14.5">
      <c r="A14" s="219" t="str">
        <f t="shared" si="0"/>
        <v>2024-00068135-8</v>
      </c>
      <c r="B14" s="338" t="s">
        <v>90</v>
      </c>
      <c r="C14" s="338" t="s">
        <v>352</v>
      </c>
      <c r="D14" s="338" t="s">
        <v>10054</v>
      </c>
      <c r="E14" s="338" t="s">
        <v>7994</v>
      </c>
      <c r="F14" s="338" t="s">
        <v>9883</v>
      </c>
      <c r="G14" s="338" t="s">
        <v>10054</v>
      </c>
      <c r="H14" s="338" t="s">
        <v>10055</v>
      </c>
      <c r="I14" s="338" t="s">
        <v>10044</v>
      </c>
      <c r="J14" s="338" t="s">
        <v>91</v>
      </c>
      <c r="K14" s="338" t="s">
        <v>92</v>
      </c>
      <c r="L14"/>
      <c r="M14" s="338"/>
      <c r="N14" s="338"/>
      <c r="O14" s="338"/>
      <c r="P14" s="338" t="s">
        <v>8009</v>
      </c>
      <c r="Q14" s="338" t="s">
        <v>8010</v>
      </c>
      <c r="R14" s="338" t="s">
        <v>8076</v>
      </c>
      <c r="S14" s="338" t="s">
        <v>10137</v>
      </c>
      <c r="T14" s="338" t="s">
        <v>10138</v>
      </c>
      <c r="U14" s="338" t="s">
        <v>10139</v>
      </c>
      <c r="V14"/>
      <c r="W14" s="338"/>
      <c r="X14" s="338" t="s">
        <v>10145</v>
      </c>
      <c r="Y14" s="338" t="s">
        <v>247</v>
      </c>
      <c r="Z14" s="338" t="s">
        <v>53</v>
      </c>
      <c r="AA14" s="338"/>
      <c r="AB14" s="338"/>
      <c r="AC14" s="338"/>
      <c r="AD14" s="338"/>
      <c r="AE14" s="338"/>
      <c r="AF14" s="338" t="s">
        <v>10146</v>
      </c>
      <c r="AG14" s="338"/>
      <c r="AH14" s="338" t="s">
        <v>10145</v>
      </c>
      <c r="AI14" s="338" t="s">
        <v>7998</v>
      </c>
      <c r="AJ14" s="338" t="s">
        <v>10142</v>
      </c>
      <c r="AK14" s="338" t="s">
        <v>10147</v>
      </c>
      <c r="AL14" s="338"/>
      <c r="AM14" s="338" t="s">
        <v>8019</v>
      </c>
      <c r="AN14" s="338" t="s">
        <v>10148</v>
      </c>
      <c r="AO14" s="338" t="s">
        <v>8026</v>
      </c>
      <c r="AP14" s="338" t="s">
        <v>10149</v>
      </c>
      <c r="AQ14" s="338" t="s">
        <v>7988</v>
      </c>
      <c r="AR14" s="338"/>
      <c r="AS14" s="338" t="s">
        <v>7988</v>
      </c>
      <c r="AT14" s="338"/>
      <c r="AU14" s="338" t="s">
        <v>9903</v>
      </c>
      <c r="AV14" s="338"/>
      <c r="AW14" s="338"/>
      <c r="AX14" s="338"/>
      <c r="AY14" s="338"/>
      <c r="AZ14" s="338" t="s">
        <v>7994</v>
      </c>
      <c r="BA14" s="338"/>
      <c r="BB14"/>
      <c r="BC14"/>
      <c r="BD14"/>
      <c r="BE14"/>
      <c r="BF14"/>
      <c r="BG14"/>
      <c r="BH14"/>
      <c r="BI14"/>
      <c r="BJ14"/>
      <c r="BK14"/>
      <c r="BL14"/>
      <c r="BM14"/>
      <c r="BN14"/>
      <c r="BO14"/>
      <c r="BP14"/>
      <c r="BQ14" t="s">
        <v>9894</v>
      </c>
      <c r="BR14"/>
      <c r="BS14" t="s">
        <v>9892</v>
      </c>
      <c r="BT14" s="218"/>
    </row>
    <row r="15" spans="1:72" ht="14.5">
      <c r="A15" s="219" t="str">
        <f t="shared" si="0"/>
        <v>2024-00068135-7</v>
      </c>
      <c r="B15" s="338" t="s">
        <v>95</v>
      </c>
      <c r="C15" s="338" t="s">
        <v>352</v>
      </c>
      <c r="D15" s="338" t="s">
        <v>10054</v>
      </c>
      <c r="E15" s="338" t="s">
        <v>7994</v>
      </c>
      <c r="F15" s="338" t="s">
        <v>9883</v>
      </c>
      <c r="G15" s="338" t="s">
        <v>10054</v>
      </c>
      <c r="H15" s="338" t="s">
        <v>10055</v>
      </c>
      <c r="I15" s="338" t="s">
        <v>10044</v>
      </c>
      <c r="J15" s="338" t="s">
        <v>91</v>
      </c>
      <c r="K15" s="338" t="s">
        <v>92</v>
      </c>
      <c r="L15"/>
      <c r="M15" s="338"/>
      <c r="N15" s="338"/>
      <c r="O15" s="338"/>
      <c r="P15" s="338" t="s">
        <v>8009</v>
      </c>
      <c r="Q15" s="338" t="s">
        <v>8010</v>
      </c>
      <c r="R15" s="338" t="s">
        <v>8076</v>
      </c>
      <c r="S15" s="338" t="s">
        <v>10137</v>
      </c>
      <c r="T15" s="338" t="s">
        <v>10138</v>
      </c>
      <c r="U15" s="338" t="s">
        <v>10139</v>
      </c>
      <c r="V15"/>
      <c r="W15" s="338"/>
      <c r="X15" s="338" t="s">
        <v>8023</v>
      </c>
      <c r="Y15" s="338" t="s">
        <v>10150</v>
      </c>
      <c r="Z15" s="338" t="s">
        <v>53</v>
      </c>
      <c r="AA15" s="338"/>
      <c r="AB15" s="338"/>
      <c r="AC15" s="338"/>
      <c r="AD15" s="338"/>
      <c r="AE15" s="338"/>
      <c r="AF15" s="338" t="s">
        <v>10151</v>
      </c>
      <c r="AG15" s="338"/>
      <c r="AH15" s="338" t="s">
        <v>8023</v>
      </c>
      <c r="AI15" s="338" t="s">
        <v>7998</v>
      </c>
      <c r="AJ15" s="338" t="s">
        <v>10142</v>
      </c>
      <c r="AK15" s="338" t="s">
        <v>10152</v>
      </c>
      <c r="AL15" s="338"/>
      <c r="AM15" s="338" t="s">
        <v>8019</v>
      </c>
      <c r="AN15" s="338" t="s">
        <v>10153</v>
      </c>
      <c r="AO15" s="338" t="s">
        <v>8026</v>
      </c>
      <c r="AP15" s="338" t="s">
        <v>10110</v>
      </c>
      <c r="AQ15" s="338" t="s">
        <v>7988</v>
      </c>
      <c r="AR15" s="338"/>
      <c r="AS15" s="338" t="s">
        <v>7988</v>
      </c>
      <c r="AT15" s="338"/>
      <c r="AU15" s="338" t="s">
        <v>9903</v>
      </c>
      <c r="AV15" s="338"/>
      <c r="AW15" s="338"/>
      <c r="AX15" s="338"/>
      <c r="AY15" s="338"/>
      <c r="AZ15" s="338" t="s">
        <v>7994</v>
      </c>
      <c r="BA15" s="338"/>
      <c r="BB15"/>
      <c r="BC15"/>
      <c r="BD15"/>
      <c r="BE15"/>
      <c r="BF15"/>
      <c r="BG15"/>
      <c r="BH15"/>
      <c r="BI15"/>
      <c r="BJ15"/>
      <c r="BK15"/>
      <c r="BL15"/>
      <c r="BM15"/>
      <c r="BN15"/>
      <c r="BO15"/>
      <c r="BP15"/>
      <c r="BQ15" t="s">
        <v>9894</v>
      </c>
      <c r="BR15"/>
      <c r="BS15" t="s">
        <v>9892</v>
      </c>
      <c r="BT15" s="218"/>
    </row>
    <row r="16" spans="1:72" ht="14.5">
      <c r="A16" s="219" t="str">
        <f t="shared" si="0"/>
        <v>2024-00068135-2</v>
      </c>
      <c r="B16" s="338" t="s">
        <v>101</v>
      </c>
      <c r="C16" s="338" t="s">
        <v>352</v>
      </c>
      <c r="D16" s="338" t="s">
        <v>10054</v>
      </c>
      <c r="E16" s="338" t="s">
        <v>7994</v>
      </c>
      <c r="F16" s="338" t="s">
        <v>9883</v>
      </c>
      <c r="G16" s="338" t="s">
        <v>10054</v>
      </c>
      <c r="H16" s="338" t="s">
        <v>10055</v>
      </c>
      <c r="I16" s="338" t="s">
        <v>10044</v>
      </c>
      <c r="J16" s="338" t="s">
        <v>91</v>
      </c>
      <c r="K16" s="338" t="s">
        <v>92</v>
      </c>
      <c r="L16"/>
      <c r="M16" s="338"/>
      <c r="N16" s="338"/>
      <c r="O16" s="338"/>
      <c r="P16" s="338" t="s">
        <v>8009</v>
      </c>
      <c r="Q16" s="338" t="s">
        <v>8010</v>
      </c>
      <c r="R16" s="338" t="s">
        <v>8076</v>
      </c>
      <c r="S16" s="338" t="s">
        <v>10137</v>
      </c>
      <c r="T16" s="338" t="s">
        <v>10138</v>
      </c>
      <c r="U16" s="338" t="s">
        <v>10139</v>
      </c>
      <c r="V16"/>
      <c r="W16" s="338"/>
      <c r="X16" s="338" t="s">
        <v>10057</v>
      </c>
      <c r="Y16" s="338" t="s">
        <v>247</v>
      </c>
      <c r="Z16" s="338" t="s">
        <v>53</v>
      </c>
      <c r="AA16" s="338"/>
      <c r="AB16" s="338"/>
      <c r="AC16" s="338"/>
      <c r="AD16" s="338"/>
      <c r="AE16" s="338"/>
      <c r="AF16" s="338" t="s">
        <v>10154</v>
      </c>
      <c r="AG16" s="338"/>
      <c r="AH16" s="338" t="s">
        <v>10057</v>
      </c>
      <c r="AI16" s="338" t="s">
        <v>7998</v>
      </c>
      <c r="AJ16" s="338" t="s">
        <v>10142</v>
      </c>
      <c r="AK16" s="338" t="s">
        <v>10155</v>
      </c>
      <c r="AL16" s="338"/>
      <c r="AM16" s="338" t="s">
        <v>8019</v>
      </c>
      <c r="AN16" s="338" t="s">
        <v>10156</v>
      </c>
      <c r="AO16" s="338" t="s">
        <v>8026</v>
      </c>
      <c r="AP16" s="338" t="s">
        <v>10110</v>
      </c>
      <c r="AQ16" s="338" t="s">
        <v>7988</v>
      </c>
      <c r="AR16" s="338"/>
      <c r="AS16" s="338" t="s">
        <v>7988</v>
      </c>
      <c r="AT16" s="338"/>
      <c r="AU16" s="338" t="s">
        <v>9903</v>
      </c>
      <c r="AV16" s="338"/>
      <c r="AW16" s="338"/>
      <c r="AX16" s="338"/>
      <c r="AY16" s="338"/>
      <c r="AZ16" s="338" t="s">
        <v>7994</v>
      </c>
      <c r="BA16" s="338"/>
      <c r="BB16"/>
      <c r="BC16"/>
      <c r="BD16"/>
      <c r="BE16"/>
      <c r="BF16"/>
      <c r="BG16"/>
      <c r="BH16"/>
      <c r="BI16"/>
      <c r="BJ16"/>
      <c r="BK16"/>
      <c r="BL16"/>
      <c r="BM16"/>
      <c r="BN16"/>
      <c r="BO16"/>
      <c r="BP16"/>
      <c r="BQ16" t="s">
        <v>9894</v>
      </c>
      <c r="BR16"/>
      <c r="BS16" t="s">
        <v>9892</v>
      </c>
      <c r="BT16" s="218"/>
    </row>
    <row r="17" spans="1:72" ht="14.5">
      <c r="A17" s="219" t="str">
        <f t="shared" si="0"/>
        <v>2024-00068135-4</v>
      </c>
      <c r="B17" s="338" t="s">
        <v>97</v>
      </c>
      <c r="C17" s="338" t="s">
        <v>352</v>
      </c>
      <c r="D17" s="338" t="s">
        <v>10054</v>
      </c>
      <c r="E17" s="338" t="s">
        <v>7994</v>
      </c>
      <c r="F17" s="338" t="s">
        <v>9883</v>
      </c>
      <c r="G17" s="338" t="s">
        <v>10054</v>
      </c>
      <c r="H17" s="338" t="s">
        <v>10055</v>
      </c>
      <c r="I17" s="338" t="s">
        <v>10044</v>
      </c>
      <c r="J17" s="338" t="s">
        <v>91</v>
      </c>
      <c r="K17" s="338" t="s">
        <v>92</v>
      </c>
      <c r="L17"/>
      <c r="M17" s="338"/>
      <c r="N17" s="338"/>
      <c r="O17" s="338"/>
      <c r="P17" s="338" t="s">
        <v>8009</v>
      </c>
      <c r="Q17" s="338" t="s">
        <v>8010</v>
      </c>
      <c r="R17" s="338" t="s">
        <v>8076</v>
      </c>
      <c r="S17" s="338" t="s">
        <v>10137</v>
      </c>
      <c r="T17" s="338" t="s">
        <v>10138</v>
      </c>
      <c r="U17" s="338" t="s">
        <v>10139</v>
      </c>
      <c r="V17"/>
      <c r="W17" s="338"/>
      <c r="X17" s="338" t="s">
        <v>10111</v>
      </c>
      <c r="Y17" s="338" t="s">
        <v>10150</v>
      </c>
      <c r="Z17" s="338" t="s">
        <v>53</v>
      </c>
      <c r="AA17" s="338"/>
      <c r="AB17" s="338"/>
      <c r="AC17" s="338"/>
      <c r="AD17" s="338"/>
      <c r="AE17" s="338"/>
      <c r="AF17" s="338" t="s">
        <v>10157</v>
      </c>
      <c r="AG17" s="338"/>
      <c r="AH17" s="338" t="s">
        <v>10111</v>
      </c>
      <c r="AI17" s="338" t="s">
        <v>7998</v>
      </c>
      <c r="AJ17" s="338" t="s">
        <v>10142</v>
      </c>
      <c r="AK17" s="338" t="s">
        <v>10158</v>
      </c>
      <c r="AL17" s="338"/>
      <c r="AM17" s="338" t="s">
        <v>8019</v>
      </c>
      <c r="AN17" s="338" t="s">
        <v>10159</v>
      </c>
      <c r="AO17" s="338" t="s">
        <v>8026</v>
      </c>
      <c r="AP17" s="338" t="s">
        <v>10110</v>
      </c>
      <c r="AQ17" s="338" t="s">
        <v>7988</v>
      </c>
      <c r="AR17" s="338"/>
      <c r="AS17" s="338" t="s">
        <v>7988</v>
      </c>
      <c r="AT17" s="338"/>
      <c r="AU17" s="338" t="s">
        <v>9903</v>
      </c>
      <c r="AV17" s="338"/>
      <c r="AW17" s="338"/>
      <c r="AX17" s="338"/>
      <c r="AY17" s="338"/>
      <c r="AZ17" s="338" t="s">
        <v>7994</v>
      </c>
      <c r="BA17" s="338"/>
      <c r="BB17"/>
      <c r="BC17"/>
      <c r="BD17"/>
      <c r="BE17"/>
      <c r="BF17"/>
      <c r="BG17"/>
      <c r="BH17"/>
      <c r="BI17"/>
      <c r="BJ17"/>
      <c r="BK17"/>
      <c r="BL17"/>
      <c r="BM17"/>
      <c r="BN17"/>
      <c r="BO17"/>
      <c r="BP17"/>
      <c r="BQ17" t="s">
        <v>9894</v>
      </c>
      <c r="BR17"/>
      <c r="BS17" t="s">
        <v>9892</v>
      </c>
      <c r="BT17" s="218"/>
    </row>
    <row r="18" spans="1:72" ht="14.5">
      <c r="A18" s="219" t="str">
        <f t="shared" si="0"/>
        <v>2024-00068135-3</v>
      </c>
      <c r="B18" s="338" t="s">
        <v>99</v>
      </c>
      <c r="C18" s="338" t="s">
        <v>352</v>
      </c>
      <c r="D18" s="338" t="s">
        <v>10054</v>
      </c>
      <c r="E18" s="338" t="s">
        <v>7994</v>
      </c>
      <c r="F18" s="338" t="s">
        <v>9883</v>
      </c>
      <c r="G18" s="338" t="s">
        <v>10054</v>
      </c>
      <c r="H18" s="338" t="s">
        <v>10055</v>
      </c>
      <c r="I18" s="338" t="s">
        <v>10044</v>
      </c>
      <c r="J18" s="338" t="s">
        <v>91</v>
      </c>
      <c r="K18" s="338" t="s">
        <v>92</v>
      </c>
      <c r="L18"/>
      <c r="M18" s="338"/>
      <c r="N18" s="338"/>
      <c r="O18" s="338"/>
      <c r="P18" s="338" t="s">
        <v>8009</v>
      </c>
      <c r="Q18" s="338" t="s">
        <v>8010</v>
      </c>
      <c r="R18" s="338" t="s">
        <v>8076</v>
      </c>
      <c r="S18" s="338" t="s">
        <v>10137</v>
      </c>
      <c r="T18" s="338" t="s">
        <v>10138</v>
      </c>
      <c r="U18" s="338" t="s">
        <v>10139</v>
      </c>
      <c r="V18"/>
      <c r="W18" s="338"/>
      <c r="X18" s="338" t="s">
        <v>10160</v>
      </c>
      <c r="Y18" s="338" t="s">
        <v>10150</v>
      </c>
      <c r="Z18" s="338" t="s">
        <v>53</v>
      </c>
      <c r="AA18" s="338"/>
      <c r="AB18" s="338"/>
      <c r="AC18" s="338"/>
      <c r="AD18" s="338"/>
      <c r="AE18" s="338"/>
      <c r="AF18" s="338" t="s">
        <v>10161</v>
      </c>
      <c r="AG18" s="338"/>
      <c r="AH18" s="338" t="s">
        <v>10160</v>
      </c>
      <c r="AI18" s="338" t="s">
        <v>7998</v>
      </c>
      <c r="AJ18" s="338" t="s">
        <v>10142</v>
      </c>
      <c r="AK18" s="338" t="s">
        <v>10162</v>
      </c>
      <c r="AL18" s="338"/>
      <c r="AM18" s="338" t="s">
        <v>8019</v>
      </c>
      <c r="AN18" s="338" t="s">
        <v>10144</v>
      </c>
      <c r="AO18" s="338" t="s">
        <v>8026</v>
      </c>
      <c r="AP18" s="338" t="s">
        <v>10110</v>
      </c>
      <c r="AQ18" s="338" t="s">
        <v>7988</v>
      </c>
      <c r="AR18" s="338"/>
      <c r="AS18" s="338" t="s">
        <v>7988</v>
      </c>
      <c r="AT18" s="338"/>
      <c r="AU18" s="338" t="s">
        <v>9903</v>
      </c>
      <c r="AV18" s="338"/>
      <c r="AW18" s="338"/>
      <c r="AX18" s="338"/>
      <c r="AY18" s="338"/>
      <c r="AZ18" s="338" t="s">
        <v>7994</v>
      </c>
      <c r="BA18" s="338"/>
      <c r="BB18"/>
      <c r="BC18"/>
      <c r="BD18"/>
      <c r="BE18"/>
      <c r="BF18"/>
      <c r="BG18"/>
      <c r="BH18"/>
      <c r="BI18"/>
      <c r="BJ18"/>
      <c r="BK18"/>
      <c r="BL18"/>
      <c r="BM18"/>
      <c r="BN18"/>
      <c r="BO18"/>
      <c r="BP18"/>
      <c r="BQ18" t="s">
        <v>9894</v>
      </c>
      <c r="BR18"/>
      <c r="BS18" t="s">
        <v>9892</v>
      </c>
      <c r="BT18" s="218"/>
    </row>
    <row r="19" spans="1:72" ht="14.5">
      <c r="A19" s="219" t="str">
        <f t="shared" si="0"/>
        <v>2024-00068135-6</v>
      </c>
      <c r="B19" s="338" t="s">
        <v>103</v>
      </c>
      <c r="C19" s="338" t="s">
        <v>352</v>
      </c>
      <c r="D19" s="338" t="s">
        <v>10054</v>
      </c>
      <c r="E19" s="338" t="s">
        <v>7994</v>
      </c>
      <c r="F19" s="338" t="s">
        <v>9883</v>
      </c>
      <c r="G19" s="338" t="s">
        <v>10054</v>
      </c>
      <c r="H19" s="338" t="s">
        <v>10055</v>
      </c>
      <c r="I19" s="338" t="s">
        <v>10044</v>
      </c>
      <c r="J19" s="338" t="s">
        <v>91</v>
      </c>
      <c r="K19" s="338" t="s">
        <v>92</v>
      </c>
      <c r="L19"/>
      <c r="M19" s="338"/>
      <c r="N19" s="338"/>
      <c r="O19" s="338"/>
      <c r="P19" s="338" t="s">
        <v>8009</v>
      </c>
      <c r="Q19" s="338" t="s">
        <v>8010</v>
      </c>
      <c r="R19" s="338" t="s">
        <v>8076</v>
      </c>
      <c r="S19" s="338" t="s">
        <v>10137</v>
      </c>
      <c r="T19" s="338" t="s">
        <v>10138</v>
      </c>
      <c r="U19" s="338" t="s">
        <v>10139</v>
      </c>
      <c r="V19"/>
      <c r="W19" s="338"/>
      <c r="X19" s="338" t="s">
        <v>10163</v>
      </c>
      <c r="Y19" s="338" t="s">
        <v>247</v>
      </c>
      <c r="Z19" s="338" t="s">
        <v>53</v>
      </c>
      <c r="AA19" s="338"/>
      <c r="AB19" s="338"/>
      <c r="AC19" s="338"/>
      <c r="AD19" s="338"/>
      <c r="AE19" s="338"/>
      <c r="AF19" s="338" t="s">
        <v>10164</v>
      </c>
      <c r="AG19" s="338"/>
      <c r="AH19" s="338" t="s">
        <v>10163</v>
      </c>
      <c r="AI19" s="338" t="s">
        <v>7998</v>
      </c>
      <c r="AJ19" s="338" t="s">
        <v>10142</v>
      </c>
      <c r="AK19" s="338" t="s">
        <v>10165</v>
      </c>
      <c r="AL19" s="338"/>
      <c r="AM19" s="338" t="s">
        <v>8019</v>
      </c>
      <c r="AN19" s="338" t="s">
        <v>10159</v>
      </c>
      <c r="AO19" s="338" t="s">
        <v>8026</v>
      </c>
      <c r="AP19" s="338" t="s">
        <v>10110</v>
      </c>
      <c r="AQ19" s="338" t="s">
        <v>7988</v>
      </c>
      <c r="AR19" s="338"/>
      <c r="AS19" s="338" t="s">
        <v>7988</v>
      </c>
      <c r="AT19" s="338"/>
      <c r="AU19" s="338" t="s">
        <v>9903</v>
      </c>
      <c r="AV19" s="338"/>
      <c r="AW19" s="338"/>
      <c r="AX19" s="338"/>
      <c r="AY19" s="338"/>
      <c r="AZ19" s="338" t="s">
        <v>7994</v>
      </c>
      <c r="BA19" s="338"/>
      <c r="BB19"/>
      <c r="BC19"/>
      <c r="BD19"/>
      <c r="BE19"/>
      <c r="BF19"/>
      <c r="BG19"/>
      <c r="BH19"/>
      <c r="BI19"/>
      <c r="BJ19"/>
      <c r="BK19"/>
      <c r="BL19"/>
      <c r="BM19"/>
      <c r="BN19"/>
      <c r="BO19"/>
      <c r="BP19"/>
      <c r="BQ19" t="s">
        <v>9894</v>
      </c>
      <c r="BR19"/>
      <c r="BS19" t="s">
        <v>9892</v>
      </c>
      <c r="BT19" s="218"/>
    </row>
    <row r="20" spans="1:72" ht="14.5">
      <c r="A20" s="219" t="str">
        <f t="shared" si="0"/>
        <v>2024-00068806-1</v>
      </c>
      <c r="B20" s="338" t="s">
        <v>120</v>
      </c>
      <c r="C20" s="338" t="s">
        <v>352</v>
      </c>
      <c r="D20" s="338" t="s">
        <v>10054</v>
      </c>
      <c r="E20" s="338" t="s">
        <v>7994</v>
      </c>
      <c r="F20" s="338" t="s">
        <v>9883</v>
      </c>
      <c r="G20" s="338" t="s">
        <v>10054</v>
      </c>
      <c r="H20" s="338" t="s">
        <v>10055</v>
      </c>
      <c r="I20" s="338" t="s">
        <v>10044</v>
      </c>
      <c r="J20" s="338" t="s">
        <v>91</v>
      </c>
      <c r="K20" s="338" t="s">
        <v>92</v>
      </c>
      <c r="L20"/>
      <c r="M20" s="338"/>
      <c r="N20" s="338"/>
      <c r="O20" s="338"/>
      <c r="P20" s="338" t="s">
        <v>8009</v>
      </c>
      <c r="Q20" s="338" t="s">
        <v>8010</v>
      </c>
      <c r="R20" s="338" t="s">
        <v>8076</v>
      </c>
      <c r="S20" s="338" t="s">
        <v>10137</v>
      </c>
      <c r="T20" s="338" t="s">
        <v>10138</v>
      </c>
      <c r="U20" s="338" t="s">
        <v>10139</v>
      </c>
      <c r="V20"/>
      <c r="W20" s="338" t="s">
        <v>1505</v>
      </c>
      <c r="X20" s="338" t="s">
        <v>10166</v>
      </c>
      <c r="Y20" s="338" t="s">
        <v>247</v>
      </c>
      <c r="Z20" s="338" t="s">
        <v>53</v>
      </c>
      <c r="AA20" s="338"/>
      <c r="AB20" s="338" t="s">
        <v>9922</v>
      </c>
      <c r="AC20" s="338" t="s">
        <v>8067</v>
      </c>
      <c r="AD20" s="338"/>
      <c r="AE20" s="338" t="s">
        <v>8047</v>
      </c>
      <c r="AF20" s="338" t="s">
        <v>10167</v>
      </c>
      <c r="AG20" s="338"/>
      <c r="AH20" s="338" t="s">
        <v>10166</v>
      </c>
      <c r="AI20" s="338" t="s">
        <v>7998</v>
      </c>
      <c r="AJ20" s="338" t="s">
        <v>10168</v>
      </c>
      <c r="AK20" s="338" t="s">
        <v>10169</v>
      </c>
      <c r="AL20" s="338"/>
      <c r="AM20" s="338" t="s">
        <v>8019</v>
      </c>
      <c r="AN20" s="338" t="s">
        <v>10170</v>
      </c>
      <c r="AO20" s="338" t="s">
        <v>8026</v>
      </c>
      <c r="AP20" s="338" t="s">
        <v>10110</v>
      </c>
      <c r="AQ20" s="338" t="s">
        <v>7988</v>
      </c>
      <c r="AR20" s="338"/>
      <c r="AS20" s="338" t="s">
        <v>7988</v>
      </c>
      <c r="AT20" s="338"/>
      <c r="AU20" s="338" t="s">
        <v>9903</v>
      </c>
      <c r="AV20" s="338"/>
      <c r="AW20" s="338"/>
      <c r="AX20" s="338"/>
      <c r="AY20" s="338"/>
      <c r="AZ20" s="338" t="s">
        <v>7994</v>
      </c>
      <c r="BA20" s="338"/>
      <c r="BB20"/>
      <c r="BC20"/>
      <c r="BD20"/>
      <c r="BE20"/>
      <c r="BF20"/>
      <c r="BG20"/>
      <c r="BH20"/>
      <c r="BI20"/>
      <c r="BJ20"/>
      <c r="BK20"/>
      <c r="BL20"/>
      <c r="BM20"/>
      <c r="BN20"/>
      <c r="BO20"/>
      <c r="BP20"/>
      <c r="BQ20" t="s">
        <v>9894</v>
      </c>
      <c r="BR20"/>
      <c r="BS20" t="s">
        <v>9892</v>
      </c>
      <c r="BT20" s="218"/>
    </row>
    <row r="21" spans="1:72" ht="14.5">
      <c r="A21" s="219" t="str">
        <f t="shared" si="0"/>
        <v>2024-00069624-1</v>
      </c>
      <c r="B21" s="338" t="s">
        <v>156</v>
      </c>
      <c r="C21" s="338" t="s">
        <v>352</v>
      </c>
      <c r="D21" s="338" t="s">
        <v>10054</v>
      </c>
      <c r="E21" s="338" t="s">
        <v>7994</v>
      </c>
      <c r="F21" s="338" t="s">
        <v>9883</v>
      </c>
      <c r="G21" s="338" t="s">
        <v>10054</v>
      </c>
      <c r="H21" s="338" t="s">
        <v>10055</v>
      </c>
      <c r="I21" s="338" t="s">
        <v>10044</v>
      </c>
      <c r="J21" s="338" t="s">
        <v>69</v>
      </c>
      <c r="K21" s="338" t="s">
        <v>70</v>
      </c>
      <c r="L21"/>
      <c r="M21" s="338"/>
      <c r="N21" s="338"/>
      <c r="O21" s="338"/>
      <c r="P21" s="338" t="s">
        <v>8009</v>
      </c>
      <c r="Q21" s="338" t="s">
        <v>8010</v>
      </c>
      <c r="R21" s="338" t="s">
        <v>8032</v>
      </c>
      <c r="S21" s="338" t="s">
        <v>10171</v>
      </c>
      <c r="T21" s="338" t="s">
        <v>8894</v>
      </c>
      <c r="U21" s="338" t="s">
        <v>9247</v>
      </c>
      <c r="V21"/>
      <c r="W21" s="338"/>
      <c r="X21" s="338" t="s">
        <v>10172</v>
      </c>
      <c r="Y21" s="338" t="s">
        <v>175</v>
      </c>
      <c r="Z21" s="338" t="s">
        <v>53</v>
      </c>
      <c r="AA21" s="338"/>
      <c r="AB21" s="338"/>
      <c r="AC21" s="338"/>
      <c r="AD21" s="338"/>
      <c r="AE21" s="338"/>
      <c r="AF21" s="338" t="s">
        <v>10173</v>
      </c>
      <c r="AG21" s="338"/>
      <c r="AH21" s="338" t="s">
        <v>10172</v>
      </c>
      <c r="AI21" s="338" t="s">
        <v>7998</v>
      </c>
      <c r="AJ21" s="338" t="s">
        <v>10174</v>
      </c>
      <c r="AK21" s="338" t="s">
        <v>10175</v>
      </c>
      <c r="AL21" s="338"/>
      <c r="AM21" s="338" t="s">
        <v>8019</v>
      </c>
      <c r="AN21" s="338" t="s">
        <v>10176</v>
      </c>
      <c r="AO21" s="338" t="s">
        <v>8026</v>
      </c>
      <c r="AP21" s="338" t="s">
        <v>10177</v>
      </c>
      <c r="AQ21" s="338" t="s">
        <v>7988</v>
      </c>
      <c r="AR21" s="338"/>
      <c r="AS21" s="338" t="s">
        <v>7988</v>
      </c>
      <c r="AT21" s="338"/>
      <c r="AU21" s="338" t="s">
        <v>10136</v>
      </c>
      <c r="AV21" s="338"/>
      <c r="AW21" s="338"/>
      <c r="AX21" s="338"/>
      <c r="AY21" s="338"/>
      <c r="AZ21" s="338" t="s">
        <v>7994</v>
      </c>
      <c r="BA21" s="338"/>
      <c r="BB21"/>
      <c r="BC21"/>
      <c r="BD21"/>
      <c r="BE21"/>
      <c r="BF21"/>
      <c r="BG21"/>
      <c r="BH21"/>
      <c r="BI21"/>
      <c r="BJ21"/>
      <c r="BK21"/>
      <c r="BL21"/>
      <c r="BM21"/>
      <c r="BN21"/>
      <c r="BO21"/>
      <c r="BP21"/>
      <c r="BQ21" t="s">
        <v>9894</v>
      </c>
      <c r="BR21"/>
      <c r="BS21" t="s">
        <v>9892</v>
      </c>
      <c r="BT21" s="218"/>
    </row>
    <row r="22" spans="1:72" ht="14.5">
      <c r="A22" s="219" t="str">
        <f t="shared" si="0"/>
        <v>2024-00068462-1</v>
      </c>
      <c r="B22" s="338" t="s">
        <v>116</v>
      </c>
      <c r="C22" s="338" t="s">
        <v>352</v>
      </c>
      <c r="D22" s="338" t="s">
        <v>10054</v>
      </c>
      <c r="E22" s="338" t="s">
        <v>7994</v>
      </c>
      <c r="F22" s="338" t="s">
        <v>9883</v>
      </c>
      <c r="G22" s="338" t="s">
        <v>10054</v>
      </c>
      <c r="H22" s="338" t="s">
        <v>10055</v>
      </c>
      <c r="I22" s="338" t="s">
        <v>10044</v>
      </c>
      <c r="J22" s="338" t="s">
        <v>69</v>
      </c>
      <c r="K22" s="338" t="s">
        <v>117</v>
      </c>
      <c r="L22"/>
      <c r="M22" s="338"/>
      <c r="N22" s="338"/>
      <c r="O22" s="338"/>
      <c r="P22" s="338" t="s">
        <v>8009</v>
      </c>
      <c r="Q22" s="338" t="s">
        <v>8010</v>
      </c>
      <c r="R22" s="338" t="s">
        <v>8032</v>
      </c>
      <c r="S22" s="338" t="s">
        <v>10178</v>
      </c>
      <c r="T22" s="338" t="s">
        <v>8380</v>
      </c>
      <c r="U22" s="338" t="s">
        <v>10179</v>
      </c>
      <c r="V22"/>
      <c r="W22" s="338"/>
      <c r="X22" s="338" t="s">
        <v>8112</v>
      </c>
      <c r="Y22" s="338" t="s">
        <v>247</v>
      </c>
      <c r="Z22" s="338" t="s">
        <v>53</v>
      </c>
      <c r="AA22" s="338"/>
      <c r="AB22" s="338" t="s">
        <v>9910</v>
      </c>
      <c r="AC22" s="338" t="s">
        <v>8067</v>
      </c>
      <c r="AD22" s="338"/>
      <c r="AE22" s="338" t="s">
        <v>8047</v>
      </c>
      <c r="AF22" s="338" t="s">
        <v>10180</v>
      </c>
      <c r="AG22" s="338"/>
      <c r="AH22" s="338" t="s">
        <v>8112</v>
      </c>
      <c r="AI22" s="338" t="s">
        <v>7998</v>
      </c>
      <c r="AJ22" s="338" t="s">
        <v>10181</v>
      </c>
      <c r="AK22" s="338" t="s">
        <v>10182</v>
      </c>
      <c r="AL22" s="338"/>
      <c r="AM22" s="338" t="s">
        <v>8019</v>
      </c>
      <c r="AN22" s="338" t="s">
        <v>10183</v>
      </c>
      <c r="AO22" s="338" t="s">
        <v>8026</v>
      </c>
      <c r="AP22" s="338" t="s">
        <v>10184</v>
      </c>
      <c r="AQ22" s="338" t="s">
        <v>7988</v>
      </c>
      <c r="AR22" s="338"/>
      <c r="AS22" s="338" t="s">
        <v>7988</v>
      </c>
      <c r="AT22" s="338"/>
      <c r="AU22" s="338" t="s">
        <v>10185</v>
      </c>
      <c r="AV22" s="338"/>
      <c r="AW22" s="338"/>
      <c r="AX22" s="338"/>
      <c r="AY22" s="338"/>
      <c r="AZ22" s="338" t="s">
        <v>7994</v>
      </c>
      <c r="BA22" s="338"/>
      <c r="BB22"/>
      <c r="BC22"/>
      <c r="BD22"/>
      <c r="BE22"/>
      <c r="BF22"/>
      <c r="BG22"/>
      <c r="BH22"/>
      <c r="BI22"/>
      <c r="BJ22"/>
      <c r="BK22"/>
      <c r="BL22"/>
      <c r="BM22"/>
      <c r="BN22"/>
      <c r="BO22"/>
      <c r="BP22"/>
      <c r="BQ22" t="s">
        <v>9894</v>
      </c>
      <c r="BR22"/>
      <c r="BS22" t="s">
        <v>9892</v>
      </c>
      <c r="BT22" s="218"/>
    </row>
    <row r="23" spans="1:72" ht="14.5">
      <c r="A23" s="219" t="str">
        <f t="shared" si="0"/>
        <v>2024-00068369-1</v>
      </c>
      <c r="B23" s="338" t="s">
        <v>109</v>
      </c>
      <c r="C23" s="338" t="s">
        <v>352</v>
      </c>
      <c r="D23" s="338" t="s">
        <v>10054</v>
      </c>
      <c r="E23" s="338" t="s">
        <v>7994</v>
      </c>
      <c r="F23" s="338" t="s">
        <v>9883</v>
      </c>
      <c r="G23" s="338" t="s">
        <v>10054</v>
      </c>
      <c r="H23" s="338" t="s">
        <v>10055</v>
      </c>
      <c r="I23" s="338" t="s">
        <v>10044</v>
      </c>
      <c r="J23" s="338" t="s">
        <v>81</v>
      </c>
      <c r="K23" s="338" t="s">
        <v>82</v>
      </c>
      <c r="L23"/>
      <c r="M23" s="338"/>
      <c r="N23" s="338"/>
      <c r="O23" s="338"/>
      <c r="P23" s="338" t="s">
        <v>8009</v>
      </c>
      <c r="Q23" s="338" t="s">
        <v>8010</v>
      </c>
      <c r="R23" s="338" t="s">
        <v>8032</v>
      </c>
      <c r="S23" s="338" t="s">
        <v>10186</v>
      </c>
      <c r="T23" s="338" t="s">
        <v>10084</v>
      </c>
      <c r="U23" s="338" t="s">
        <v>10085</v>
      </c>
      <c r="V23"/>
      <c r="W23" s="338"/>
      <c r="X23" s="338" t="s">
        <v>8254</v>
      </c>
      <c r="Y23" s="338" t="s">
        <v>10087</v>
      </c>
      <c r="Z23" s="338" t="s">
        <v>53</v>
      </c>
      <c r="AA23" s="338"/>
      <c r="AB23" s="338" t="s">
        <v>8709</v>
      </c>
      <c r="AC23" s="338" t="s">
        <v>8067</v>
      </c>
      <c r="AD23" s="338"/>
      <c r="AE23" s="338" t="s">
        <v>8252</v>
      </c>
      <c r="AF23" s="338" t="s">
        <v>10187</v>
      </c>
      <c r="AG23" s="338"/>
      <c r="AH23" s="338" t="s">
        <v>8254</v>
      </c>
      <c r="AI23" s="338" t="s">
        <v>7998</v>
      </c>
      <c r="AJ23" s="338" t="s">
        <v>10188</v>
      </c>
      <c r="AK23" s="338" t="s">
        <v>10189</v>
      </c>
      <c r="AL23" s="338"/>
      <c r="AM23" s="338" t="s">
        <v>8019</v>
      </c>
      <c r="AN23" s="338" t="s">
        <v>10190</v>
      </c>
      <c r="AO23" s="338" t="s">
        <v>8026</v>
      </c>
      <c r="AP23" s="338" t="s">
        <v>10191</v>
      </c>
      <c r="AQ23" s="338" t="s">
        <v>7988</v>
      </c>
      <c r="AR23" s="338"/>
      <c r="AS23" s="338" t="s">
        <v>7988</v>
      </c>
      <c r="AT23" s="338"/>
      <c r="AU23" s="338" t="s">
        <v>10185</v>
      </c>
      <c r="AV23" s="338"/>
      <c r="AW23" s="338"/>
      <c r="AX23" s="338"/>
      <c r="AY23" s="338"/>
      <c r="AZ23" s="338" t="s">
        <v>7994</v>
      </c>
      <c r="BA23" s="338"/>
      <c r="BB23"/>
      <c r="BC23"/>
      <c r="BD23"/>
      <c r="BE23"/>
      <c r="BF23"/>
      <c r="BG23"/>
      <c r="BH23"/>
      <c r="BI23"/>
      <c r="BJ23"/>
      <c r="BK23"/>
      <c r="BL23"/>
      <c r="BM23"/>
      <c r="BN23"/>
      <c r="BO23"/>
      <c r="BP23"/>
      <c r="BQ23" t="s">
        <v>9894</v>
      </c>
      <c r="BR23"/>
      <c r="BS23" t="s">
        <v>9892</v>
      </c>
      <c r="BT23" s="218"/>
    </row>
    <row r="24" spans="1:72" ht="14.5">
      <c r="A24" s="219" t="str">
        <f t="shared" si="0"/>
        <v>2024-00069984-1</v>
      </c>
      <c r="B24" s="338" t="s">
        <v>123</v>
      </c>
      <c r="C24" s="338" t="s">
        <v>352</v>
      </c>
      <c r="D24" s="338" t="s">
        <v>10054</v>
      </c>
      <c r="E24" s="338" t="s">
        <v>7994</v>
      </c>
      <c r="F24" s="338" t="s">
        <v>9883</v>
      </c>
      <c r="G24" s="338" t="s">
        <v>10054</v>
      </c>
      <c r="H24" s="338" t="s">
        <v>10055</v>
      </c>
      <c r="I24" s="338" t="s">
        <v>10044</v>
      </c>
      <c r="J24" s="338" t="s">
        <v>49</v>
      </c>
      <c r="K24" s="338" t="s">
        <v>124</v>
      </c>
      <c r="L24"/>
      <c r="M24" s="338"/>
      <c r="N24" s="338"/>
      <c r="O24" s="338"/>
      <c r="P24" s="338" t="s">
        <v>8009</v>
      </c>
      <c r="Q24" s="338" t="s">
        <v>8010</v>
      </c>
      <c r="R24" s="338" t="s">
        <v>8011</v>
      </c>
      <c r="S24" s="338" t="s">
        <v>10192</v>
      </c>
      <c r="T24" s="338" t="s">
        <v>10073</v>
      </c>
      <c r="U24" s="338" t="s">
        <v>10074</v>
      </c>
      <c r="V24"/>
      <c r="W24" s="338"/>
      <c r="X24" s="338" t="s">
        <v>8101</v>
      </c>
      <c r="Y24" s="338" t="s">
        <v>247</v>
      </c>
      <c r="Z24" s="338" t="s">
        <v>53</v>
      </c>
      <c r="AA24" s="338"/>
      <c r="AB24" s="338" t="s">
        <v>10193</v>
      </c>
      <c r="AC24" s="338" t="s">
        <v>8067</v>
      </c>
      <c r="AD24" s="338"/>
      <c r="AE24" s="338" t="s">
        <v>8252</v>
      </c>
      <c r="AF24" s="338" t="s">
        <v>10194</v>
      </c>
      <c r="AG24" s="338"/>
      <c r="AH24" s="338" t="s">
        <v>8101</v>
      </c>
      <c r="AI24" s="338" t="s">
        <v>7998</v>
      </c>
      <c r="AJ24" s="338" t="s">
        <v>10195</v>
      </c>
      <c r="AK24" s="338" t="s">
        <v>10196</v>
      </c>
      <c r="AL24" s="338"/>
      <c r="AM24" s="338" t="s">
        <v>8019</v>
      </c>
      <c r="AN24" s="338" t="s">
        <v>10197</v>
      </c>
      <c r="AO24" s="338" t="s">
        <v>8026</v>
      </c>
      <c r="AP24" s="338" t="s">
        <v>10110</v>
      </c>
      <c r="AQ24" s="338" t="s">
        <v>7988</v>
      </c>
      <c r="AR24" s="338"/>
      <c r="AS24" s="338" t="s">
        <v>7988</v>
      </c>
      <c r="AT24" s="338"/>
      <c r="AU24" s="338" t="s">
        <v>9903</v>
      </c>
      <c r="AV24" s="338"/>
      <c r="AW24" s="338"/>
      <c r="AX24" s="338"/>
      <c r="AY24" s="338"/>
      <c r="AZ24" s="338" t="s">
        <v>7994</v>
      </c>
      <c r="BA24" s="338"/>
      <c r="BB24"/>
      <c r="BC24"/>
      <c r="BD24"/>
      <c r="BE24"/>
      <c r="BF24"/>
      <c r="BG24"/>
      <c r="BH24"/>
      <c r="BI24"/>
      <c r="BJ24"/>
      <c r="BK24"/>
      <c r="BL24"/>
      <c r="BM24"/>
      <c r="BN24"/>
      <c r="BO24"/>
      <c r="BP24"/>
      <c r="BQ24" t="s">
        <v>9894</v>
      </c>
      <c r="BR24"/>
      <c r="BS24" t="s">
        <v>9892</v>
      </c>
      <c r="BT24" s="218"/>
    </row>
    <row r="25" spans="1:72" ht="14.5">
      <c r="A25" s="219" t="str">
        <f t="shared" si="0"/>
        <v>2024-00068218-1</v>
      </c>
      <c r="B25" s="338" t="s">
        <v>134</v>
      </c>
      <c r="C25" s="338" t="s">
        <v>352</v>
      </c>
      <c r="D25" s="338" t="s">
        <v>10054</v>
      </c>
      <c r="E25" s="338" t="s">
        <v>7994</v>
      </c>
      <c r="F25" s="338" t="s">
        <v>9883</v>
      </c>
      <c r="G25" s="338" t="s">
        <v>10054</v>
      </c>
      <c r="H25" s="338" t="s">
        <v>10055</v>
      </c>
      <c r="I25" s="338" t="s">
        <v>10044</v>
      </c>
      <c r="J25" s="338" t="s">
        <v>81</v>
      </c>
      <c r="K25" s="338" t="s">
        <v>82</v>
      </c>
      <c r="L25"/>
      <c r="M25" s="338"/>
      <c r="N25" s="338"/>
      <c r="O25" s="338"/>
      <c r="P25" s="338" t="s">
        <v>8009</v>
      </c>
      <c r="Q25" s="338" t="s">
        <v>8010</v>
      </c>
      <c r="R25" s="338" t="s">
        <v>8032</v>
      </c>
      <c r="S25" s="338" t="s">
        <v>10198</v>
      </c>
      <c r="T25" s="338" t="s">
        <v>10084</v>
      </c>
      <c r="U25" s="338" t="s">
        <v>10085</v>
      </c>
      <c r="V25"/>
      <c r="W25" s="338"/>
      <c r="X25" s="338" t="s">
        <v>8023</v>
      </c>
      <c r="Y25" s="338" t="s">
        <v>10199</v>
      </c>
      <c r="Z25" s="338" t="s">
        <v>53</v>
      </c>
      <c r="AA25" s="338"/>
      <c r="AB25" s="338" t="s">
        <v>8629</v>
      </c>
      <c r="AC25" s="338" t="s">
        <v>8067</v>
      </c>
      <c r="AD25" s="338"/>
      <c r="AE25" s="338" t="s">
        <v>8252</v>
      </c>
      <c r="AF25" s="338" t="s">
        <v>10200</v>
      </c>
      <c r="AG25" s="338"/>
      <c r="AH25" s="338" t="s">
        <v>8023</v>
      </c>
      <c r="AI25" s="338" t="s">
        <v>7998</v>
      </c>
      <c r="AJ25" s="338" t="s">
        <v>10201</v>
      </c>
      <c r="AK25" s="338" t="s">
        <v>10202</v>
      </c>
      <c r="AL25" s="338"/>
      <c r="AM25" s="338" t="s">
        <v>8019</v>
      </c>
      <c r="AN25" s="338" t="s">
        <v>10203</v>
      </c>
      <c r="AO25" s="338" t="s">
        <v>8026</v>
      </c>
      <c r="AP25" s="338" t="s">
        <v>10204</v>
      </c>
      <c r="AQ25" s="338" t="s">
        <v>7988</v>
      </c>
      <c r="AR25" s="338"/>
      <c r="AS25" s="338" t="s">
        <v>7988</v>
      </c>
      <c r="AT25" s="338"/>
      <c r="AU25" s="338" t="s">
        <v>10205</v>
      </c>
      <c r="AV25" s="338"/>
      <c r="AW25" s="338"/>
      <c r="AX25" s="338"/>
      <c r="AY25" s="338"/>
      <c r="AZ25" s="338" t="s">
        <v>7994</v>
      </c>
      <c r="BA25" s="338"/>
      <c r="BB25"/>
      <c r="BC25"/>
      <c r="BD25"/>
      <c r="BE25"/>
      <c r="BF25"/>
      <c r="BG25"/>
      <c r="BH25"/>
      <c r="BI25"/>
      <c r="BJ25"/>
      <c r="BK25"/>
      <c r="BL25"/>
      <c r="BM25"/>
      <c r="BN25"/>
      <c r="BO25"/>
      <c r="BP25"/>
      <c r="BQ25" t="s">
        <v>9894</v>
      </c>
      <c r="BR25"/>
      <c r="BS25" t="s">
        <v>9892</v>
      </c>
      <c r="BT25" s="218"/>
    </row>
    <row r="26" spans="1:72" ht="14.5">
      <c r="A26" s="219" t="str">
        <f>LEFT(AF26,15)</f>
        <v>2024-00073334-1</v>
      </c>
      <c r="B26" s="338" t="s">
        <v>344</v>
      </c>
      <c r="C26" s="338" t="s">
        <v>421</v>
      </c>
      <c r="D26" s="338" t="s">
        <v>9882</v>
      </c>
      <c r="E26" s="338" t="s">
        <v>7994</v>
      </c>
      <c r="F26" s="338" t="s">
        <v>9883</v>
      </c>
      <c r="G26" s="338" t="s">
        <v>9882</v>
      </c>
      <c r="H26" s="338" t="s">
        <v>9884</v>
      </c>
      <c r="I26" s="338" t="s">
        <v>10044</v>
      </c>
      <c r="J26" s="338" t="s">
        <v>345</v>
      </c>
      <c r="K26" s="338" t="s">
        <v>346</v>
      </c>
      <c r="L26"/>
      <c r="M26" s="338"/>
      <c r="N26" s="338"/>
      <c r="O26" s="338"/>
      <c r="P26" s="338" t="s">
        <v>8009</v>
      </c>
      <c r="Q26" s="338" t="s">
        <v>8031</v>
      </c>
      <c r="R26" s="338" t="s">
        <v>8076</v>
      </c>
      <c r="S26" s="338" t="s">
        <v>10206</v>
      </c>
      <c r="T26" s="338" t="s">
        <v>10207</v>
      </c>
      <c r="U26" s="338" t="s">
        <v>10208</v>
      </c>
      <c r="V26"/>
      <c r="W26" s="338" t="s">
        <v>9648</v>
      </c>
      <c r="X26" s="338" t="s">
        <v>10150</v>
      </c>
      <c r="Y26" s="338" t="s">
        <v>399</v>
      </c>
      <c r="Z26" s="338" t="s">
        <v>53</v>
      </c>
      <c r="AA26" s="338"/>
      <c r="AB26" s="338"/>
      <c r="AC26" s="338"/>
      <c r="AD26" s="338"/>
      <c r="AE26" s="338"/>
      <c r="AF26" s="338" t="s">
        <v>10209</v>
      </c>
      <c r="AG26" s="338"/>
      <c r="AH26" s="338" t="s">
        <v>10150</v>
      </c>
      <c r="AI26" s="338" t="s">
        <v>7998</v>
      </c>
      <c r="AJ26" s="338" t="s">
        <v>10210</v>
      </c>
      <c r="AK26" s="338" t="s">
        <v>10211</v>
      </c>
      <c r="AL26" s="338"/>
      <c r="AM26" s="338" t="s">
        <v>8019</v>
      </c>
      <c r="AN26" s="338" t="s">
        <v>10212</v>
      </c>
      <c r="AO26" s="338" t="s">
        <v>8026</v>
      </c>
      <c r="AP26" s="338" t="s">
        <v>10110</v>
      </c>
      <c r="AQ26" s="338" t="s">
        <v>7988</v>
      </c>
      <c r="AR26" s="338"/>
      <c r="AS26" s="338" t="s">
        <v>7988</v>
      </c>
      <c r="AT26" s="338"/>
      <c r="AU26" s="338" t="s">
        <v>9903</v>
      </c>
      <c r="AV26" s="338" t="s">
        <v>7988</v>
      </c>
      <c r="AW26" s="338"/>
      <c r="AX26" s="338" t="s">
        <v>7988</v>
      </c>
      <c r="AY26" s="338"/>
      <c r="AZ26" s="338" t="s">
        <v>7994</v>
      </c>
      <c r="BA26" s="338"/>
      <c r="BB26"/>
      <c r="BC26"/>
      <c r="BD26"/>
      <c r="BE26"/>
      <c r="BF26"/>
      <c r="BG26"/>
      <c r="BH26"/>
      <c r="BI26"/>
      <c r="BJ26"/>
      <c r="BK26"/>
      <c r="BL26"/>
      <c r="BM26"/>
      <c r="BN26"/>
      <c r="BO26"/>
      <c r="BP26" t="s">
        <v>9893</v>
      </c>
      <c r="BQ26" t="s">
        <v>9894</v>
      </c>
      <c r="BR26" t="s">
        <v>9895</v>
      </c>
      <c r="BS26" t="s">
        <v>9892</v>
      </c>
      <c r="BT26" s="218"/>
    </row>
    <row r="27" spans="1:72" ht="14.5">
      <c r="A27" s="219" t="str">
        <f t="shared" si="0"/>
        <v>2024-00068239-1</v>
      </c>
      <c r="B27" s="338" t="s">
        <v>367</v>
      </c>
      <c r="C27" s="338" t="s">
        <v>421</v>
      </c>
      <c r="D27" s="338" t="s">
        <v>9882</v>
      </c>
      <c r="E27" s="338" t="s">
        <v>7994</v>
      </c>
      <c r="F27" s="338" t="s">
        <v>9883</v>
      </c>
      <c r="G27" s="338" t="s">
        <v>9882</v>
      </c>
      <c r="H27" s="338" t="s">
        <v>9884</v>
      </c>
      <c r="I27" s="338" t="s">
        <v>10044</v>
      </c>
      <c r="J27" s="338" t="s">
        <v>243</v>
      </c>
      <c r="K27" s="338" t="s">
        <v>244</v>
      </c>
      <c r="L27"/>
      <c r="M27" s="338"/>
      <c r="N27" s="338"/>
      <c r="O27" s="338"/>
      <c r="P27" s="338" t="s">
        <v>8009</v>
      </c>
      <c r="Q27" s="338" t="s">
        <v>8010</v>
      </c>
      <c r="R27" s="338" t="s">
        <v>8076</v>
      </c>
      <c r="S27" s="338" t="s">
        <v>10213</v>
      </c>
      <c r="T27" s="338" t="s">
        <v>10123</v>
      </c>
      <c r="U27" s="338" t="s">
        <v>10124</v>
      </c>
      <c r="V27"/>
      <c r="W27" s="338" t="s">
        <v>1413</v>
      </c>
      <c r="X27" s="338" t="s">
        <v>8254</v>
      </c>
      <c r="Y27" s="338" t="s">
        <v>384</v>
      </c>
      <c r="Z27" s="338" t="s">
        <v>53</v>
      </c>
      <c r="AA27" s="338"/>
      <c r="AB27" s="338"/>
      <c r="AC27" s="338"/>
      <c r="AD27" s="338"/>
      <c r="AE27" s="338" t="s">
        <v>8252</v>
      </c>
      <c r="AF27" s="338" t="s">
        <v>10214</v>
      </c>
      <c r="AG27" s="338"/>
      <c r="AH27" s="338" t="s">
        <v>8254</v>
      </c>
      <c r="AI27" s="338" t="s">
        <v>7998</v>
      </c>
      <c r="AJ27" s="338" t="s">
        <v>10215</v>
      </c>
      <c r="AK27" s="338" t="s">
        <v>10216</v>
      </c>
      <c r="AL27" s="338"/>
      <c r="AM27" s="338" t="s">
        <v>8019</v>
      </c>
      <c r="AN27" s="338" t="s">
        <v>10217</v>
      </c>
      <c r="AO27" s="338" t="s">
        <v>8026</v>
      </c>
      <c r="AP27" s="338" t="s">
        <v>10110</v>
      </c>
      <c r="AQ27" s="338" t="s">
        <v>7988</v>
      </c>
      <c r="AR27" s="338"/>
      <c r="AS27" s="338" t="s">
        <v>7988</v>
      </c>
      <c r="AT27" s="338"/>
      <c r="AU27" s="338" t="s">
        <v>9903</v>
      </c>
      <c r="AV27" s="338"/>
      <c r="AW27" s="338"/>
      <c r="AX27" s="338"/>
      <c r="AY27" s="338"/>
      <c r="AZ27" s="338" t="s">
        <v>7994</v>
      </c>
      <c r="BA27" s="338"/>
      <c r="BB27"/>
      <c r="BC27"/>
      <c r="BD27"/>
      <c r="BE27"/>
      <c r="BF27"/>
      <c r="BG27"/>
      <c r="BH27"/>
      <c r="BI27"/>
      <c r="BJ27"/>
      <c r="BK27"/>
      <c r="BL27"/>
      <c r="BM27"/>
      <c r="BN27"/>
      <c r="BO27"/>
      <c r="BP27"/>
      <c r="BQ27" t="s">
        <v>9894</v>
      </c>
      <c r="BR27"/>
      <c r="BS27" t="s">
        <v>9892</v>
      </c>
      <c r="BT27" s="218"/>
    </row>
    <row r="28" spans="1:72" ht="14.5">
      <c r="A28" s="219" t="str">
        <f>LEFT(AF28,15)</f>
        <v>2024-00070051-1</v>
      </c>
      <c r="B28" s="338" t="s">
        <v>334</v>
      </c>
      <c r="C28" s="338" t="s">
        <v>421</v>
      </c>
      <c r="D28" s="338" t="s">
        <v>9882</v>
      </c>
      <c r="E28" s="338" t="s">
        <v>7994</v>
      </c>
      <c r="F28" s="338" t="s">
        <v>9883</v>
      </c>
      <c r="G28" s="338" t="s">
        <v>9882</v>
      </c>
      <c r="H28" s="338" t="s">
        <v>9884</v>
      </c>
      <c r="I28" s="338" t="s">
        <v>10044</v>
      </c>
      <c r="J28" s="338" t="s">
        <v>61</v>
      </c>
      <c r="K28" s="338" t="s">
        <v>335</v>
      </c>
      <c r="L28"/>
      <c r="M28" s="338"/>
      <c r="N28" s="338"/>
      <c r="O28" s="338"/>
      <c r="P28" s="338" t="s">
        <v>8009</v>
      </c>
      <c r="Q28" s="338" t="s">
        <v>8010</v>
      </c>
      <c r="R28" s="338" t="s">
        <v>8032</v>
      </c>
      <c r="S28" s="338" t="s">
        <v>10218</v>
      </c>
      <c r="T28" s="338" t="s">
        <v>8624</v>
      </c>
      <c r="U28" s="338" t="s">
        <v>10219</v>
      </c>
      <c r="V28"/>
      <c r="W28" s="338"/>
      <c r="X28" s="338" t="s">
        <v>10220</v>
      </c>
      <c r="Y28" s="338" t="s">
        <v>375</v>
      </c>
      <c r="Z28" s="338" t="s">
        <v>53</v>
      </c>
      <c r="AA28" s="338"/>
      <c r="AB28" s="338"/>
      <c r="AC28" s="338"/>
      <c r="AD28" s="338"/>
      <c r="AE28" s="338"/>
      <c r="AF28" s="338" t="s">
        <v>10221</v>
      </c>
      <c r="AG28" s="338"/>
      <c r="AH28" s="338" t="s">
        <v>10220</v>
      </c>
      <c r="AI28" s="338" t="s">
        <v>7998</v>
      </c>
      <c r="AJ28" s="338" t="s">
        <v>10222</v>
      </c>
      <c r="AK28" s="338" t="s">
        <v>10223</v>
      </c>
      <c r="AL28" s="338"/>
      <c r="AM28" s="338" t="s">
        <v>8019</v>
      </c>
      <c r="AN28" s="338" t="s">
        <v>10224</v>
      </c>
      <c r="AO28" s="338" t="s">
        <v>8026</v>
      </c>
      <c r="AP28" s="338" t="s">
        <v>10225</v>
      </c>
      <c r="AQ28" s="338" t="s">
        <v>7988</v>
      </c>
      <c r="AR28" s="338"/>
      <c r="AS28" s="338" t="s">
        <v>7988</v>
      </c>
      <c r="AT28" s="338"/>
      <c r="AU28" s="338" t="s">
        <v>10226</v>
      </c>
      <c r="AV28" s="338"/>
      <c r="AW28" s="338"/>
      <c r="AX28" s="338"/>
      <c r="AY28" s="338"/>
      <c r="AZ28" s="338" t="s">
        <v>7994</v>
      </c>
      <c r="BA28" s="338"/>
      <c r="BB28"/>
      <c r="BC28"/>
      <c r="BD28"/>
      <c r="BE28"/>
      <c r="BF28"/>
      <c r="BG28"/>
      <c r="BH28"/>
      <c r="BI28"/>
      <c r="BJ28"/>
      <c r="BK28"/>
      <c r="BL28"/>
      <c r="BM28"/>
      <c r="BN28"/>
      <c r="BO28"/>
      <c r="BP28"/>
      <c r="BQ28" t="s">
        <v>9894</v>
      </c>
      <c r="BR28"/>
      <c r="BS28" t="s">
        <v>9892</v>
      </c>
      <c r="BT28" s="218"/>
    </row>
    <row r="29" spans="1:72" ht="14.5">
      <c r="A29" s="219" t="str">
        <f t="shared" si="0"/>
        <v>2024-00069334-1</v>
      </c>
      <c r="B29" s="338" t="s">
        <v>370</v>
      </c>
      <c r="C29" s="338" t="s">
        <v>421</v>
      </c>
      <c r="D29" s="338" t="s">
        <v>9882</v>
      </c>
      <c r="E29" s="338" t="s">
        <v>7994</v>
      </c>
      <c r="F29" s="338" t="s">
        <v>9883</v>
      </c>
      <c r="G29" s="338" t="s">
        <v>9882</v>
      </c>
      <c r="H29" s="338" t="s">
        <v>9884</v>
      </c>
      <c r="I29" s="338" t="s">
        <v>10044</v>
      </c>
      <c r="J29" s="338" t="s">
        <v>243</v>
      </c>
      <c r="K29" s="338" t="s">
        <v>244</v>
      </c>
      <c r="L29"/>
      <c r="M29" s="338"/>
      <c r="N29" s="338"/>
      <c r="O29" s="338"/>
      <c r="P29" s="338" t="s">
        <v>8009</v>
      </c>
      <c r="Q29" s="338" t="s">
        <v>8010</v>
      </c>
      <c r="R29" s="338" t="s">
        <v>8076</v>
      </c>
      <c r="S29" s="338" t="s">
        <v>10213</v>
      </c>
      <c r="T29" s="338" t="s">
        <v>10123</v>
      </c>
      <c r="U29" s="338" t="s">
        <v>10124</v>
      </c>
      <c r="V29"/>
      <c r="W29" s="338" t="s">
        <v>1413</v>
      </c>
      <c r="X29" s="338" t="s">
        <v>8254</v>
      </c>
      <c r="Y29" s="338" t="s">
        <v>384</v>
      </c>
      <c r="Z29" s="338" t="s">
        <v>53</v>
      </c>
      <c r="AA29" s="338"/>
      <c r="AB29" s="338" t="s">
        <v>8981</v>
      </c>
      <c r="AC29" s="338" t="s">
        <v>8067</v>
      </c>
      <c r="AD29" s="338"/>
      <c r="AE29" s="338" t="s">
        <v>8252</v>
      </c>
      <c r="AF29" s="338" t="s">
        <v>10227</v>
      </c>
      <c r="AG29" s="338"/>
      <c r="AH29" s="338" t="s">
        <v>8254</v>
      </c>
      <c r="AI29" s="338" t="s">
        <v>7998</v>
      </c>
      <c r="AJ29" s="338" t="s">
        <v>10228</v>
      </c>
      <c r="AK29" s="338" t="s">
        <v>10229</v>
      </c>
      <c r="AL29" s="338"/>
      <c r="AM29" s="338" t="s">
        <v>8019</v>
      </c>
      <c r="AN29" s="338" t="s">
        <v>10230</v>
      </c>
      <c r="AO29" s="338" t="s">
        <v>8026</v>
      </c>
      <c r="AP29" s="338" t="s">
        <v>10110</v>
      </c>
      <c r="AQ29" s="338" t="s">
        <v>7988</v>
      </c>
      <c r="AR29" s="338"/>
      <c r="AS29" s="338" t="s">
        <v>7988</v>
      </c>
      <c r="AT29" s="338"/>
      <c r="AU29" s="338" t="s">
        <v>9903</v>
      </c>
      <c r="AV29" s="338"/>
      <c r="AW29" s="338"/>
      <c r="AX29" s="338"/>
      <c r="AY29" s="338"/>
      <c r="AZ29" s="338" t="s">
        <v>7994</v>
      </c>
      <c r="BA29" s="338"/>
      <c r="BB29"/>
      <c r="BC29"/>
      <c r="BD29"/>
      <c r="BE29"/>
      <c r="BF29"/>
      <c r="BG29"/>
      <c r="BH29"/>
      <c r="BI29"/>
      <c r="BJ29"/>
      <c r="BK29"/>
      <c r="BL29"/>
      <c r="BM29"/>
      <c r="BN29"/>
      <c r="BO29"/>
      <c r="BP29"/>
      <c r="BQ29" t="s">
        <v>9894</v>
      </c>
      <c r="BR29"/>
      <c r="BS29" t="s">
        <v>9892</v>
      </c>
      <c r="BT29" s="218"/>
    </row>
    <row r="30" spans="1:72" ht="14.5">
      <c r="A30" s="219" t="str">
        <f t="shared" si="0"/>
        <v>2024-00069417-1</v>
      </c>
      <c r="B30" s="338" t="s">
        <v>328</v>
      </c>
      <c r="C30" s="338" t="s">
        <v>421</v>
      </c>
      <c r="D30" s="338" t="s">
        <v>9882</v>
      </c>
      <c r="E30" s="338" t="s">
        <v>7994</v>
      </c>
      <c r="F30" s="338" t="s">
        <v>9883</v>
      </c>
      <c r="G30" s="338" t="s">
        <v>9882</v>
      </c>
      <c r="H30" s="338" t="s">
        <v>9884</v>
      </c>
      <c r="I30" s="338" t="s">
        <v>10044</v>
      </c>
      <c r="J30" s="338" t="s">
        <v>243</v>
      </c>
      <c r="K30" s="338" t="s">
        <v>244</v>
      </c>
      <c r="L30"/>
      <c r="M30" s="338"/>
      <c r="N30" s="338"/>
      <c r="O30" s="338"/>
      <c r="P30" s="338" t="s">
        <v>8009</v>
      </c>
      <c r="Q30" s="338" t="s">
        <v>8010</v>
      </c>
      <c r="R30" s="338" t="s">
        <v>8076</v>
      </c>
      <c r="S30" s="338" t="s">
        <v>10231</v>
      </c>
      <c r="T30" s="338" t="s">
        <v>9970</v>
      </c>
      <c r="U30" s="338" t="s">
        <v>9971</v>
      </c>
      <c r="V30"/>
      <c r="W30" s="338" t="s">
        <v>1413</v>
      </c>
      <c r="X30" s="338" t="s">
        <v>10232</v>
      </c>
      <c r="Y30" s="338" t="s">
        <v>399</v>
      </c>
      <c r="Z30" s="338" t="s">
        <v>53</v>
      </c>
      <c r="AA30" s="338"/>
      <c r="AB30" s="338"/>
      <c r="AC30" s="338"/>
      <c r="AD30" s="338"/>
      <c r="AE30" s="338"/>
      <c r="AF30" s="338" t="s">
        <v>10233</v>
      </c>
      <c r="AG30" s="338"/>
      <c r="AH30" s="338" t="s">
        <v>10232</v>
      </c>
      <c r="AI30" s="338" t="s">
        <v>7998</v>
      </c>
      <c r="AJ30" s="338" t="s">
        <v>10234</v>
      </c>
      <c r="AK30" s="338" t="s">
        <v>10235</v>
      </c>
      <c r="AL30" s="338"/>
      <c r="AM30" s="338" t="s">
        <v>8019</v>
      </c>
      <c r="AN30" s="338" t="s">
        <v>10236</v>
      </c>
      <c r="AO30" s="338" t="s">
        <v>8026</v>
      </c>
      <c r="AP30" s="338" t="s">
        <v>10237</v>
      </c>
      <c r="AQ30" s="338" t="s">
        <v>7988</v>
      </c>
      <c r="AR30" s="338"/>
      <c r="AS30" s="338" t="s">
        <v>7988</v>
      </c>
      <c r="AT30" s="338"/>
      <c r="AU30" s="338" t="s">
        <v>10238</v>
      </c>
      <c r="AV30" s="338"/>
      <c r="AW30" s="338"/>
      <c r="AX30" s="338"/>
      <c r="AY30" s="338"/>
      <c r="AZ30" s="338" t="s">
        <v>7994</v>
      </c>
      <c r="BA30" s="338"/>
      <c r="BB30"/>
      <c r="BC30"/>
      <c r="BD30"/>
      <c r="BE30"/>
      <c r="BF30"/>
      <c r="BG30"/>
      <c r="BH30"/>
      <c r="BI30"/>
      <c r="BJ30"/>
      <c r="BK30"/>
      <c r="BL30"/>
      <c r="BM30"/>
      <c r="BN30"/>
      <c r="BO30"/>
      <c r="BP30"/>
      <c r="BQ30" t="s">
        <v>9894</v>
      </c>
      <c r="BR30"/>
      <c r="BS30" t="s">
        <v>9892</v>
      </c>
      <c r="BT30" s="218"/>
    </row>
    <row r="31" spans="1:72" ht="14.5">
      <c r="A31" s="219" t="str">
        <f t="shared" si="0"/>
        <v>2024-00070283-2</v>
      </c>
      <c r="B31" s="338" t="s">
        <v>227</v>
      </c>
      <c r="C31" s="338" t="s">
        <v>421</v>
      </c>
      <c r="D31" s="338" t="s">
        <v>10054</v>
      </c>
      <c r="E31" s="338" t="s">
        <v>7994</v>
      </c>
      <c r="F31" s="338" t="s">
        <v>9883</v>
      </c>
      <c r="G31" s="338" t="s">
        <v>10054</v>
      </c>
      <c r="H31" s="338" t="s">
        <v>10055</v>
      </c>
      <c r="I31" s="338" t="s">
        <v>10044</v>
      </c>
      <c r="J31" s="338" t="s">
        <v>81</v>
      </c>
      <c r="K31" s="338" t="s">
        <v>82</v>
      </c>
      <c r="L31"/>
      <c r="M31" s="338"/>
      <c r="N31" s="338"/>
      <c r="O31" s="338"/>
      <c r="P31" s="338" t="s">
        <v>8009</v>
      </c>
      <c r="Q31" s="338" t="s">
        <v>8010</v>
      </c>
      <c r="R31" s="338" t="s">
        <v>8032</v>
      </c>
      <c r="S31" s="338" t="s">
        <v>10083</v>
      </c>
      <c r="T31" s="338" t="s">
        <v>10084</v>
      </c>
      <c r="U31" s="338" t="s">
        <v>10085</v>
      </c>
      <c r="V31"/>
      <c r="W31" s="338"/>
      <c r="X31" s="338" t="s">
        <v>8250</v>
      </c>
      <c r="Y31" s="338" t="s">
        <v>203</v>
      </c>
      <c r="Z31" s="338" t="s">
        <v>53</v>
      </c>
      <c r="AA31" s="338"/>
      <c r="AB31" s="338"/>
      <c r="AC31" s="338"/>
      <c r="AD31" s="338"/>
      <c r="AE31" s="338"/>
      <c r="AF31" s="338" t="s">
        <v>10239</v>
      </c>
      <c r="AG31" s="338"/>
      <c r="AH31" s="338" t="s">
        <v>8250</v>
      </c>
      <c r="AI31" s="338" t="s">
        <v>7998</v>
      </c>
      <c r="AJ31" s="338" t="s">
        <v>10089</v>
      </c>
      <c r="AK31" s="338" t="s">
        <v>10240</v>
      </c>
      <c r="AL31" s="338"/>
      <c r="AM31" s="338" t="s">
        <v>8019</v>
      </c>
      <c r="AN31" s="338" t="s">
        <v>10241</v>
      </c>
      <c r="AO31" s="338" t="s">
        <v>8026</v>
      </c>
      <c r="AP31" s="338" t="s">
        <v>10242</v>
      </c>
      <c r="AQ31" s="338" t="s">
        <v>7988</v>
      </c>
      <c r="AR31" s="338"/>
      <c r="AS31" s="338" t="s">
        <v>7988</v>
      </c>
      <c r="AT31" s="338"/>
      <c r="AU31" s="338" t="s">
        <v>10136</v>
      </c>
      <c r="AV31" s="338"/>
      <c r="AW31" s="338"/>
      <c r="AX31" s="338"/>
      <c r="AY31" s="338"/>
      <c r="AZ31" s="338" t="s">
        <v>7994</v>
      </c>
      <c r="BA31" s="338"/>
      <c r="BB31"/>
      <c r="BC31"/>
      <c r="BD31"/>
      <c r="BE31"/>
      <c r="BF31"/>
      <c r="BG31"/>
      <c r="BH31"/>
      <c r="BI31"/>
      <c r="BJ31"/>
      <c r="BK31"/>
      <c r="BL31"/>
      <c r="BM31"/>
      <c r="BN31"/>
      <c r="BO31"/>
      <c r="BP31"/>
      <c r="BQ31" t="s">
        <v>9894</v>
      </c>
      <c r="BR31"/>
      <c r="BS31" t="s">
        <v>9892</v>
      </c>
      <c r="BT31" s="218"/>
    </row>
    <row r="32" spans="1:72" ht="14.5">
      <c r="A32" s="219" t="str">
        <f t="shared" si="0"/>
        <v>2024-00072063-1</v>
      </c>
      <c r="B32" s="338" t="s">
        <v>222</v>
      </c>
      <c r="C32" s="338" t="s">
        <v>421</v>
      </c>
      <c r="D32" s="338" t="s">
        <v>10054</v>
      </c>
      <c r="E32" s="338" t="s">
        <v>7994</v>
      </c>
      <c r="F32" s="338" t="s">
        <v>9883</v>
      </c>
      <c r="G32" s="338" t="s">
        <v>10054</v>
      </c>
      <c r="H32" s="338" t="s">
        <v>10055</v>
      </c>
      <c r="I32" s="338" t="s">
        <v>10044</v>
      </c>
      <c r="J32" s="338" t="s">
        <v>223</v>
      </c>
      <c r="K32" s="338" t="s">
        <v>224</v>
      </c>
      <c r="L32"/>
      <c r="M32" s="338"/>
      <c r="N32" s="338"/>
      <c r="O32" s="338"/>
      <c r="P32" s="338" t="s">
        <v>8009</v>
      </c>
      <c r="Q32" s="338" t="s">
        <v>8010</v>
      </c>
      <c r="R32" s="338" t="s">
        <v>8076</v>
      </c>
      <c r="S32" s="338" t="s">
        <v>10243</v>
      </c>
      <c r="T32" s="338" t="s">
        <v>10244</v>
      </c>
      <c r="U32" s="338" t="s">
        <v>10245</v>
      </c>
      <c r="V32"/>
      <c r="W32" s="338" t="s">
        <v>7993</v>
      </c>
      <c r="X32" s="338" t="s">
        <v>8250</v>
      </c>
      <c r="Y32" s="338" t="s">
        <v>203</v>
      </c>
      <c r="Z32" s="338" t="s">
        <v>53</v>
      </c>
      <c r="AA32" s="338"/>
      <c r="AB32" s="338"/>
      <c r="AC32" s="338"/>
      <c r="AD32" s="338"/>
      <c r="AE32" s="338"/>
      <c r="AF32" s="338" t="s">
        <v>10246</v>
      </c>
      <c r="AG32" s="338"/>
      <c r="AH32" s="338" t="s">
        <v>8250</v>
      </c>
      <c r="AI32" s="338" t="s">
        <v>7998</v>
      </c>
      <c r="AJ32" s="338" t="s">
        <v>10210</v>
      </c>
      <c r="AK32" s="338" t="s">
        <v>10247</v>
      </c>
      <c r="AL32" s="338"/>
      <c r="AM32" s="338" t="s">
        <v>8019</v>
      </c>
      <c r="AN32" s="338" t="s">
        <v>10248</v>
      </c>
      <c r="AO32" s="338" t="s">
        <v>8026</v>
      </c>
      <c r="AP32" s="338" t="s">
        <v>10249</v>
      </c>
      <c r="AQ32" s="338" t="s">
        <v>7988</v>
      </c>
      <c r="AR32" s="338"/>
      <c r="AS32" s="338" t="s">
        <v>7988</v>
      </c>
      <c r="AT32" s="338"/>
      <c r="AU32" s="338" t="s">
        <v>9903</v>
      </c>
      <c r="AV32" s="338"/>
      <c r="AW32" s="338"/>
      <c r="AX32" s="338"/>
      <c r="AY32" s="338"/>
      <c r="AZ32" s="338" t="s">
        <v>7994</v>
      </c>
      <c r="BA32" s="338"/>
      <c r="BB32"/>
      <c r="BC32"/>
      <c r="BD32"/>
      <c r="BE32"/>
      <c r="BF32"/>
      <c r="BG32"/>
      <c r="BH32"/>
      <c r="BI32"/>
      <c r="BJ32"/>
      <c r="BK32"/>
      <c r="BL32"/>
      <c r="BM32"/>
      <c r="BN32"/>
      <c r="BO32"/>
      <c r="BP32"/>
      <c r="BQ32" t="s">
        <v>9894</v>
      </c>
      <c r="BR32"/>
      <c r="BS32" t="s">
        <v>9892</v>
      </c>
      <c r="BT32" s="218"/>
    </row>
    <row r="33" spans="1:72" ht="14.5">
      <c r="A33" s="219" t="str">
        <f t="shared" si="0"/>
        <v>2024-00070283-1</v>
      </c>
      <c r="B33" s="338" t="s">
        <v>230</v>
      </c>
      <c r="C33" s="338" t="s">
        <v>421</v>
      </c>
      <c r="D33" s="338" t="s">
        <v>10054</v>
      </c>
      <c r="E33" s="338" t="s">
        <v>7994</v>
      </c>
      <c r="F33" s="338" t="s">
        <v>9883</v>
      </c>
      <c r="G33" s="338" t="s">
        <v>10054</v>
      </c>
      <c r="H33" s="338" t="s">
        <v>10055</v>
      </c>
      <c r="I33" s="338" t="s">
        <v>10044</v>
      </c>
      <c r="J33" s="338" t="s">
        <v>81</v>
      </c>
      <c r="K33" s="338" t="s">
        <v>82</v>
      </c>
      <c r="L33"/>
      <c r="M33" s="338"/>
      <c r="N33" s="338"/>
      <c r="O33" s="338"/>
      <c r="P33" s="338" t="s">
        <v>8009</v>
      </c>
      <c r="Q33" s="338" t="s">
        <v>8010</v>
      </c>
      <c r="R33" s="338" t="s">
        <v>8032</v>
      </c>
      <c r="S33" s="338" t="s">
        <v>10083</v>
      </c>
      <c r="T33" s="338" t="s">
        <v>10084</v>
      </c>
      <c r="U33" s="338" t="s">
        <v>10085</v>
      </c>
      <c r="V33"/>
      <c r="W33" s="338"/>
      <c r="X33" s="338" t="s">
        <v>8101</v>
      </c>
      <c r="Y33" s="338" t="s">
        <v>203</v>
      </c>
      <c r="Z33" s="338" t="s">
        <v>53</v>
      </c>
      <c r="AA33" s="338"/>
      <c r="AB33" s="338"/>
      <c r="AC33" s="338"/>
      <c r="AD33" s="338"/>
      <c r="AE33" s="338"/>
      <c r="AF33" s="338" t="s">
        <v>10250</v>
      </c>
      <c r="AG33" s="338"/>
      <c r="AH33" s="338" t="s">
        <v>8101</v>
      </c>
      <c r="AI33" s="338" t="s">
        <v>7998</v>
      </c>
      <c r="AJ33" s="338" t="s">
        <v>10089</v>
      </c>
      <c r="AK33" s="338" t="s">
        <v>10251</v>
      </c>
      <c r="AL33" s="338"/>
      <c r="AM33" s="338" t="s">
        <v>8019</v>
      </c>
      <c r="AN33" s="338" t="s">
        <v>10241</v>
      </c>
      <c r="AO33" s="338" t="s">
        <v>8026</v>
      </c>
      <c r="AP33" s="338" t="s">
        <v>10242</v>
      </c>
      <c r="AQ33" s="338" t="s">
        <v>7988</v>
      </c>
      <c r="AR33" s="338"/>
      <c r="AS33" s="338" t="s">
        <v>7988</v>
      </c>
      <c r="AT33" s="338"/>
      <c r="AU33" s="338" t="s">
        <v>10136</v>
      </c>
      <c r="AV33" s="338"/>
      <c r="AW33" s="338"/>
      <c r="AX33" s="338"/>
      <c r="AY33" s="338"/>
      <c r="AZ33" s="338" t="s">
        <v>7994</v>
      </c>
      <c r="BA33" s="338"/>
      <c r="BB33"/>
      <c r="BC33"/>
      <c r="BD33"/>
      <c r="BE33"/>
      <c r="BF33"/>
      <c r="BG33"/>
      <c r="BH33"/>
      <c r="BI33"/>
      <c r="BJ33"/>
      <c r="BK33"/>
      <c r="BL33"/>
      <c r="BM33"/>
      <c r="BN33"/>
      <c r="BO33"/>
      <c r="BP33"/>
      <c r="BQ33" t="s">
        <v>9894</v>
      </c>
      <c r="BR33"/>
      <c r="BS33" t="s">
        <v>9892</v>
      </c>
      <c r="BT33" s="218"/>
    </row>
    <row r="34" spans="1:72" ht="14.5">
      <c r="A34" s="219" t="str">
        <f t="shared" si="0"/>
        <v>2024-00071738-1</v>
      </c>
      <c r="B34" s="338" t="s">
        <v>163</v>
      </c>
      <c r="C34" s="338" t="s">
        <v>421</v>
      </c>
      <c r="D34" s="338" t="s">
        <v>10054</v>
      </c>
      <c r="E34" s="338" t="s">
        <v>7994</v>
      </c>
      <c r="F34" s="338" t="s">
        <v>9883</v>
      </c>
      <c r="G34" s="338" t="s">
        <v>10054</v>
      </c>
      <c r="H34" s="338" t="s">
        <v>10055</v>
      </c>
      <c r="I34" s="338" t="s">
        <v>10044</v>
      </c>
      <c r="J34" s="338" t="s">
        <v>164</v>
      </c>
      <c r="K34" s="338" t="s">
        <v>166</v>
      </c>
      <c r="L34"/>
      <c r="M34" s="338"/>
      <c r="N34" s="338"/>
      <c r="O34" s="338"/>
      <c r="P34" s="338" t="s">
        <v>8009</v>
      </c>
      <c r="Q34" s="338" t="s">
        <v>8010</v>
      </c>
      <c r="R34" s="338" t="s">
        <v>8032</v>
      </c>
      <c r="S34" s="338" t="s">
        <v>10252</v>
      </c>
      <c r="T34" s="338" t="s">
        <v>10253</v>
      </c>
      <c r="U34" s="338" t="s">
        <v>10254</v>
      </c>
      <c r="V34"/>
      <c r="W34" s="338"/>
      <c r="X34" s="338" t="s">
        <v>137</v>
      </c>
      <c r="Y34" s="338" t="s">
        <v>203</v>
      </c>
      <c r="Z34" s="338" t="s">
        <v>53</v>
      </c>
      <c r="AA34" s="338"/>
      <c r="AB34" s="338"/>
      <c r="AC34" s="338"/>
      <c r="AD34" s="338"/>
      <c r="AE34" s="338"/>
      <c r="AF34" s="338" t="s">
        <v>10255</v>
      </c>
      <c r="AG34" s="338"/>
      <c r="AH34" s="338" t="s">
        <v>137</v>
      </c>
      <c r="AI34" s="338" t="s">
        <v>7998</v>
      </c>
      <c r="AJ34" s="338" t="s">
        <v>10256</v>
      </c>
      <c r="AK34" s="338" t="s">
        <v>10257</v>
      </c>
      <c r="AL34" s="338"/>
      <c r="AM34" s="338" t="s">
        <v>8019</v>
      </c>
      <c r="AN34" s="338" t="s">
        <v>10258</v>
      </c>
      <c r="AO34" s="338" t="s">
        <v>8026</v>
      </c>
      <c r="AP34" s="338" t="s">
        <v>10259</v>
      </c>
      <c r="AQ34" s="338" t="s">
        <v>7988</v>
      </c>
      <c r="AR34" s="338"/>
      <c r="AS34" s="338" t="s">
        <v>7988</v>
      </c>
      <c r="AT34" s="338"/>
      <c r="AU34" s="338" t="s">
        <v>10260</v>
      </c>
      <c r="AV34" s="338"/>
      <c r="AW34" s="338"/>
      <c r="AX34" s="338"/>
      <c r="AY34" s="338"/>
      <c r="AZ34" s="338" t="s">
        <v>7994</v>
      </c>
      <c r="BA34" s="338"/>
      <c r="BB34"/>
      <c r="BC34"/>
      <c r="BD34"/>
      <c r="BE34"/>
      <c r="BF34"/>
      <c r="BG34"/>
      <c r="BH34"/>
      <c r="BI34"/>
      <c r="BJ34"/>
      <c r="BK34"/>
      <c r="BL34"/>
      <c r="BM34"/>
      <c r="BN34"/>
      <c r="BO34"/>
      <c r="BP34"/>
      <c r="BQ34" t="s">
        <v>9894</v>
      </c>
      <c r="BR34"/>
      <c r="BS34" t="s">
        <v>9892</v>
      </c>
      <c r="BT34" s="218"/>
    </row>
    <row r="35" spans="1:72" ht="14.5">
      <c r="A35" s="219" t="str">
        <f t="shared" si="0"/>
        <v>2024-00071721-1</v>
      </c>
      <c r="B35" s="338" t="s">
        <v>232</v>
      </c>
      <c r="C35" s="338" t="s">
        <v>421</v>
      </c>
      <c r="D35" s="338" t="s">
        <v>10054</v>
      </c>
      <c r="E35" s="338" t="s">
        <v>7994</v>
      </c>
      <c r="F35" s="338" t="s">
        <v>9883</v>
      </c>
      <c r="G35" s="338" t="s">
        <v>10054</v>
      </c>
      <c r="H35" s="338" t="s">
        <v>10055</v>
      </c>
      <c r="I35" s="338" t="s">
        <v>10044</v>
      </c>
      <c r="J35" s="338" t="s">
        <v>233</v>
      </c>
      <c r="K35" s="338" t="s">
        <v>234</v>
      </c>
      <c r="L35"/>
      <c r="M35" s="338"/>
      <c r="N35" s="338"/>
      <c r="O35" s="338"/>
      <c r="P35" s="338" t="s">
        <v>8009</v>
      </c>
      <c r="Q35" s="338" t="s">
        <v>8010</v>
      </c>
      <c r="R35" s="338" t="s">
        <v>8032</v>
      </c>
      <c r="S35" s="338" t="s">
        <v>10261</v>
      </c>
      <c r="T35" s="338" t="s">
        <v>10262</v>
      </c>
      <c r="U35" s="338" t="s">
        <v>10263</v>
      </c>
      <c r="V35"/>
      <c r="W35" s="338"/>
      <c r="X35" s="338" t="s">
        <v>10125</v>
      </c>
      <c r="Y35" s="338" t="s">
        <v>203</v>
      </c>
      <c r="Z35" s="338" t="s">
        <v>53</v>
      </c>
      <c r="AA35" s="338"/>
      <c r="AB35" s="338"/>
      <c r="AC35" s="338"/>
      <c r="AD35" s="338"/>
      <c r="AE35" s="338"/>
      <c r="AF35" s="338" t="s">
        <v>10264</v>
      </c>
      <c r="AG35" s="338"/>
      <c r="AH35" s="338" t="s">
        <v>10125</v>
      </c>
      <c r="AI35" s="338" t="s">
        <v>7998</v>
      </c>
      <c r="AJ35" s="338" t="s">
        <v>10265</v>
      </c>
      <c r="AK35" s="338" t="s">
        <v>10266</v>
      </c>
      <c r="AL35" s="338"/>
      <c r="AM35" s="338" t="s">
        <v>8019</v>
      </c>
      <c r="AN35" s="338" t="s">
        <v>10267</v>
      </c>
      <c r="AO35" s="338" t="s">
        <v>8026</v>
      </c>
      <c r="AP35" s="338" t="s">
        <v>10268</v>
      </c>
      <c r="AQ35" s="338" t="s">
        <v>7988</v>
      </c>
      <c r="AR35" s="338"/>
      <c r="AS35" s="338" t="s">
        <v>7988</v>
      </c>
      <c r="AT35" s="338"/>
      <c r="AU35" s="338" t="s">
        <v>9903</v>
      </c>
      <c r="AV35" s="338"/>
      <c r="AW35" s="338"/>
      <c r="AX35" s="338"/>
      <c r="AY35" s="338"/>
      <c r="AZ35" s="338" t="s">
        <v>7994</v>
      </c>
      <c r="BA35" s="338"/>
      <c r="BB35"/>
      <c r="BC35"/>
      <c r="BD35"/>
      <c r="BE35"/>
      <c r="BF35"/>
      <c r="BG35"/>
      <c r="BH35"/>
      <c r="BI35"/>
      <c r="BJ35"/>
      <c r="BK35"/>
      <c r="BL35"/>
      <c r="BM35"/>
      <c r="BN35"/>
      <c r="BO35"/>
      <c r="BP35"/>
      <c r="BQ35" t="s">
        <v>9894</v>
      </c>
      <c r="BR35"/>
      <c r="BS35" t="s">
        <v>9892</v>
      </c>
      <c r="BT35" s="218"/>
    </row>
    <row r="36" spans="1:72" ht="14.5">
      <c r="A36" s="219" t="str">
        <f t="shared" si="0"/>
        <v>2024-00069800-2</v>
      </c>
      <c r="B36" s="338" t="s">
        <v>220</v>
      </c>
      <c r="C36" s="338" t="s">
        <v>421</v>
      </c>
      <c r="D36" s="338" t="s">
        <v>10054</v>
      </c>
      <c r="E36" s="338" t="s">
        <v>7994</v>
      </c>
      <c r="F36" s="338" t="s">
        <v>9883</v>
      </c>
      <c r="G36" s="338" t="s">
        <v>10054</v>
      </c>
      <c r="H36" s="338" t="s">
        <v>10055</v>
      </c>
      <c r="I36" s="338" t="s">
        <v>10044</v>
      </c>
      <c r="J36" s="338" t="s">
        <v>216</v>
      </c>
      <c r="K36" s="338" t="s">
        <v>217</v>
      </c>
      <c r="L36"/>
      <c r="M36" s="338"/>
      <c r="N36" s="338"/>
      <c r="O36" s="338"/>
      <c r="P36" s="338" t="s">
        <v>8009</v>
      </c>
      <c r="Q36" s="338" t="s">
        <v>8010</v>
      </c>
      <c r="R36" s="338" t="s">
        <v>8076</v>
      </c>
      <c r="S36" s="338" t="s">
        <v>10269</v>
      </c>
      <c r="T36" s="338" t="s">
        <v>10270</v>
      </c>
      <c r="U36" s="338" t="s">
        <v>10271</v>
      </c>
      <c r="V36"/>
      <c r="W36" s="338" t="s">
        <v>9218</v>
      </c>
      <c r="X36" s="338" t="s">
        <v>10075</v>
      </c>
      <c r="Y36" s="338" t="s">
        <v>203</v>
      </c>
      <c r="Z36" s="338" t="s">
        <v>53</v>
      </c>
      <c r="AA36" s="338"/>
      <c r="AB36" s="338" t="s">
        <v>10272</v>
      </c>
      <c r="AC36" s="338" t="s">
        <v>8067</v>
      </c>
      <c r="AD36" s="338"/>
      <c r="AE36" s="338" t="s">
        <v>8047</v>
      </c>
      <c r="AF36" s="338" t="s">
        <v>10273</v>
      </c>
      <c r="AG36" s="338"/>
      <c r="AH36" s="338" t="s">
        <v>10075</v>
      </c>
      <c r="AI36" s="338" t="s">
        <v>7998</v>
      </c>
      <c r="AJ36" s="338" t="s">
        <v>10274</v>
      </c>
      <c r="AK36" s="338" t="s">
        <v>10275</v>
      </c>
      <c r="AL36" s="338"/>
      <c r="AM36" s="338" t="s">
        <v>8019</v>
      </c>
      <c r="AN36" s="338" t="s">
        <v>10276</v>
      </c>
      <c r="AO36" s="338" t="s">
        <v>8026</v>
      </c>
      <c r="AP36" s="338" t="s">
        <v>10149</v>
      </c>
      <c r="AQ36" s="338" t="s">
        <v>7988</v>
      </c>
      <c r="AR36" s="338"/>
      <c r="AS36" s="338" t="s">
        <v>7988</v>
      </c>
      <c r="AT36" s="338"/>
      <c r="AU36" s="338" t="s">
        <v>9903</v>
      </c>
      <c r="AV36" s="338"/>
      <c r="AW36" s="338"/>
      <c r="AX36" s="338"/>
      <c r="AY36" s="338"/>
      <c r="AZ36" s="338" t="s">
        <v>7994</v>
      </c>
      <c r="BA36" s="338"/>
      <c r="BB36"/>
      <c r="BC36"/>
      <c r="BD36"/>
      <c r="BE36"/>
      <c r="BF36"/>
      <c r="BG36"/>
      <c r="BH36"/>
      <c r="BI36"/>
      <c r="BJ36"/>
      <c r="BK36"/>
      <c r="BL36"/>
      <c r="BM36"/>
      <c r="BN36"/>
      <c r="BO36"/>
      <c r="BP36"/>
      <c r="BQ36" t="s">
        <v>9894</v>
      </c>
      <c r="BR36"/>
      <c r="BS36" t="s">
        <v>9892</v>
      </c>
      <c r="BT36" s="218"/>
    </row>
    <row r="37" spans="1:72" ht="14.5">
      <c r="A37" s="219" t="str">
        <f t="shared" si="0"/>
        <v>2024-00068944-1</v>
      </c>
      <c r="B37" s="338" t="s">
        <v>212</v>
      </c>
      <c r="C37" s="338" t="s">
        <v>421</v>
      </c>
      <c r="D37" s="338" t="s">
        <v>10054</v>
      </c>
      <c r="E37" s="338" t="s">
        <v>7994</v>
      </c>
      <c r="F37" s="338" t="s">
        <v>9883</v>
      </c>
      <c r="G37" s="338" t="s">
        <v>10054</v>
      </c>
      <c r="H37" s="338" t="s">
        <v>10055</v>
      </c>
      <c r="I37" s="338" t="s">
        <v>10044</v>
      </c>
      <c r="J37" s="338" t="s">
        <v>81</v>
      </c>
      <c r="K37" s="338" t="s">
        <v>82</v>
      </c>
      <c r="L37"/>
      <c r="M37" s="338"/>
      <c r="N37" s="338"/>
      <c r="O37" s="338"/>
      <c r="P37" s="338" t="s">
        <v>8009</v>
      </c>
      <c r="Q37" s="338" t="s">
        <v>8010</v>
      </c>
      <c r="R37" s="338" t="s">
        <v>8032</v>
      </c>
      <c r="S37" s="338" t="s">
        <v>10083</v>
      </c>
      <c r="T37" s="338" t="s">
        <v>10084</v>
      </c>
      <c r="U37" s="338" t="s">
        <v>10085</v>
      </c>
      <c r="V37"/>
      <c r="W37" s="338"/>
      <c r="X37" s="338" t="s">
        <v>8254</v>
      </c>
      <c r="Y37" s="338" t="s">
        <v>203</v>
      </c>
      <c r="Z37" s="338" t="s">
        <v>53</v>
      </c>
      <c r="AA37" s="338"/>
      <c r="AB37" s="338"/>
      <c r="AC37" s="338"/>
      <c r="AD37" s="338"/>
      <c r="AE37" s="338"/>
      <c r="AF37" s="338" t="s">
        <v>10277</v>
      </c>
      <c r="AG37" s="338"/>
      <c r="AH37" s="338" t="s">
        <v>8254</v>
      </c>
      <c r="AI37" s="338" t="s">
        <v>7998</v>
      </c>
      <c r="AJ37" s="338" t="s">
        <v>10089</v>
      </c>
      <c r="AK37" s="338" t="s">
        <v>10278</v>
      </c>
      <c r="AL37" s="338"/>
      <c r="AM37" s="338" t="s">
        <v>8019</v>
      </c>
      <c r="AN37" s="338" t="s">
        <v>10279</v>
      </c>
      <c r="AO37" s="338" t="s">
        <v>8026</v>
      </c>
      <c r="AP37" s="338" t="s">
        <v>10280</v>
      </c>
      <c r="AQ37" s="338" t="s">
        <v>7988</v>
      </c>
      <c r="AR37" s="338"/>
      <c r="AS37" s="338" t="s">
        <v>7988</v>
      </c>
      <c r="AT37" s="338"/>
      <c r="AU37" s="338" t="s">
        <v>10136</v>
      </c>
      <c r="AV37" s="338"/>
      <c r="AW37" s="338"/>
      <c r="AX37" s="338"/>
      <c r="AY37" s="338"/>
      <c r="AZ37" s="338" t="s">
        <v>7994</v>
      </c>
      <c r="BA37" s="338"/>
      <c r="BB37"/>
      <c r="BC37"/>
      <c r="BD37"/>
      <c r="BE37"/>
      <c r="BF37"/>
      <c r="BG37"/>
      <c r="BH37"/>
      <c r="BI37"/>
      <c r="BJ37"/>
      <c r="BK37"/>
      <c r="BL37"/>
      <c r="BM37"/>
      <c r="BN37"/>
      <c r="BO37"/>
      <c r="BP37"/>
      <c r="BQ37" t="s">
        <v>9894</v>
      </c>
      <c r="BR37"/>
      <c r="BS37" t="s">
        <v>9892</v>
      </c>
      <c r="BT37" s="218"/>
    </row>
    <row r="38" spans="1:72" ht="14.5">
      <c r="A38" s="219" t="str">
        <f t="shared" si="0"/>
        <v>2024-00069800-1</v>
      </c>
      <c r="B38" s="338" t="s">
        <v>215</v>
      </c>
      <c r="C38" s="338" t="s">
        <v>421</v>
      </c>
      <c r="D38" s="338" t="s">
        <v>10054</v>
      </c>
      <c r="E38" s="338" t="s">
        <v>7994</v>
      </c>
      <c r="F38" s="338" t="s">
        <v>9883</v>
      </c>
      <c r="G38" s="338" t="s">
        <v>10054</v>
      </c>
      <c r="H38" s="338" t="s">
        <v>10055</v>
      </c>
      <c r="I38" s="338" t="s">
        <v>10044</v>
      </c>
      <c r="J38" s="338" t="s">
        <v>216</v>
      </c>
      <c r="K38" s="338" t="s">
        <v>217</v>
      </c>
      <c r="L38"/>
      <c r="M38" s="338"/>
      <c r="N38" s="338"/>
      <c r="O38" s="338"/>
      <c r="P38" s="338" t="s">
        <v>8009</v>
      </c>
      <c r="Q38" s="338" t="s">
        <v>8010</v>
      </c>
      <c r="R38" s="338" t="s">
        <v>8076</v>
      </c>
      <c r="S38" s="338" t="s">
        <v>10269</v>
      </c>
      <c r="T38" s="338" t="s">
        <v>10270</v>
      </c>
      <c r="U38" s="338" t="s">
        <v>10271</v>
      </c>
      <c r="V38"/>
      <c r="W38" s="338" t="s">
        <v>9218</v>
      </c>
      <c r="X38" s="338" t="s">
        <v>10086</v>
      </c>
      <c r="Y38" s="338" t="s">
        <v>203</v>
      </c>
      <c r="Z38" s="338" t="s">
        <v>53</v>
      </c>
      <c r="AA38" s="338"/>
      <c r="AB38" s="338" t="s">
        <v>10281</v>
      </c>
      <c r="AC38" s="338" t="s">
        <v>8067</v>
      </c>
      <c r="AD38" s="338"/>
      <c r="AE38" s="338" t="s">
        <v>8047</v>
      </c>
      <c r="AF38" s="338" t="s">
        <v>10282</v>
      </c>
      <c r="AG38" s="338"/>
      <c r="AH38" s="338" t="s">
        <v>10086</v>
      </c>
      <c r="AI38" s="338" t="s">
        <v>7998</v>
      </c>
      <c r="AJ38" s="338" t="s">
        <v>10274</v>
      </c>
      <c r="AK38" s="338" t="s">
        <v>10283</v>
      </c>
      <c r="AL38" s="338"/>
      <c r="AM38" s="338" t="s">
        <v>8019</v>
      </c>
      <c r="AN38" s="338" t="s">
        <v>10276</v>
      </c>
      <c r="AO38" s="338" t="s">
        <v>8026</v>
      </c>
      <c r="AP38" s="338" t="s">
        <v>10149</v>
      </c>
      <c r="AQ38" s="338" t="s">
        <v>7988</v>
      </c>
      <c r="AR38" s="338"/>
      <c r="AS38" s="338" t="s">
        <v>7988</v>
      </c>
      <c r="AT38" s="338"/>
      <c r="AU38" s="338" t="s">
        <v>9903</v>
      </c>
      <c r="AV38" s="338"/>
      <c r="AW38" s="338"/>
      <c r="AX38" s="338"/>
      <c r="AY38" s="338"/>
      <c r="AZ38" s="338" t="s">
        <v>7994</v>
      </c>
      <c r="BA38" s="338"/>
      <c r="BB38"/>
      <c r="BC38"/>
      <c r="BD38"/>
      <c r="BE38"/>
      <c r="BF38"/>
      <c r="BG38"/>
      <c r="BH38"/>
      <c r="BI38"/>
      <c r="BJ38"/>
      <c r="BK38"/>
      <c r="BL38"/>
      <c r="BM38"/>
      <c r="BN38"/>
      <c r="BO38"/>
      <c r="BP38"/>
      <c r="BQ38" t="s">
        <v>9894</v>
      </c>
      <c r="BR38"/>
      <c r="BS38" t="s">
        <v>9892</v>
      </c>
      <c r="BT38" s="218"/>
    </row>
    <row r="39" spans="1:72" ht="14.5">
      <c r="A39" s="219" t="str">
        <f t="shared" si="0"/>
        <v>2024-00071433-1</v>
      </c>
      <c r="B39" s="338" t="s">
        <v>395</v>
      </c>
      <c r="C39" s="338" t="s">
        <v>481</v>
      </c>
      <c r="D39" s="338" t="s">
        <v>9882</v>
      </c>
      <c r="E39" s="338" t="s">
        <v>7994</v>
      </c>
      <c r="F39" s="338" t="s">
        <v>9883</v>
      </c>
      <c r="G39" s="338" t="s">
        <v>9882</v>
      </c>
      <c r="H39" s="338" t="s">
        <v>9884</v>
      </c>
      <c r="I39" s="338" t="s">
        <v>10044</v>
      </c>
      <c r="J39" s="338" t="s">
        <v>61</v>
      </c>
      <c r="K39" s="338" t="s">
        <v>396</v>
      </c>
      <c r="L39"/>
      <c r="M39" s="338"/>
      <c r="N39" s="338"/>
      <c r="O39" s="338"/>
      <c r="P39" s="338" t="s">
        <v>8009</v>
      </c>
      <c r="Q39" s="338" t="s">
        <v>8010</v>
      </c>
      <c r="R39" s="338" t="s">
        <v>8032</v>
      </c>
      <c r="S39" s="338" t="s">
        <v>10284</v>
      </c>
      <c r="T39" s="338" t="s">
        <v>8752</v>
      </c>
      <c r="U39" s="338" t="s">
        <v>10285</v>
      </c>
      <c r="V39"/>
      <c r="W39" s="338"/>
      <c r="X39" s="338" t="s">
        <v>8434</v>
      </c>
      <c r="Y39" s="338" t="s">
        <v>384</v>
      </c>
      <c r="Z39" s="338" t="s">
        <v>53</v>
      </c>
      <c r="AA39" s="338"/>
      <c r="AB39" s="338"/>
      <c r="AC39" s="338"/>
      <c r="AD39" s="338"/>
      <c r="AE39" s="338"/>
      <c r="AF39" s="338" t="s">
        <v>10286</v>
      </c>
      <c r="AG39" s="338"/>
      <c r="AH39" s="338" t="s">
        <v>8434</v>
      </c>
      <c r="AI39" s="338" t="s">
        <v>7998</v>
      </c>
      <c r="AJ39" s="338" t="s">
        <v>10287</v>
      </c>
      <c r="AK39" s="338" t="s">
        <v>10288</v>
      </c>
      <c r="AL39" s="338"/>
      <c r="AM39" s="338" t="s">
        <v>8019</v>
      </c>
      <c r="AN39" s="338" t="s">
        <v>10289</v>
      </c>
      <c r="AO39" s="338" t="s">
        <v>8026</v>
      </c>
      <c r="AP39" s="338" t="s">
        <v>10290</v>
      </c>
      <c r="AQ39" s="338" t="s">
        <v>7988</v>
      </c>
      <c r="AR39" s="338"/>
      <c r="AS39" s="338" t="s">
        <v>7988</v>
      </c>
      <c r="AT39" s="338"/>
      <c r="AU39" s="338" t="s">
        <v>10291</v>
      </c>
      <c r="AV39" s="338"/>
      <c r="AW39" s="338"/>
      <c r="AX39" s="338"/>
      <c r="AY39" s="338"/>
      <c r="AZ39" s="338" t="s">
        <v>7994</v>
      </c>
      <c r="BA39" s="338"/>
      <c r="BB39"/>
      <c r="BC39"/>
      <c r="BD39"/>
      <c r="BE39"/>
      <c r="BF39"/>
      <c r="BG39"/>
      <c r="BH39"/>
      <c r="BI39"/>
      <c r="BJ39"/>
      <c r="BK39"/>
      <c r="BL39"/>
      <c r="BM39"/>
      <c r="BN39"/>
      <c r="BO39"/>
      <c r="BP39"/>
      <c r="BQ39" t="s">
        <v>9894</v>
      </c>
      <c r="BR39"/>
      <c r="BS39" t="s">
        <v>9892</v>
      </c>
      <c r="BT39" s="218"/>
    </row>
    <row r="40" spans="1:72" ht="14.5">
      <c r="A40" s="219" t="str">
        <f t="shared" si="0"/>
        <v>2024-00069263-1</v>
      </c>
      <c r="B40" s="338" t="s">
        <v>405</v>
      </c>
      <c r="C40" s="338" t="s">
        <v>481</v>
      </c>
      <c r="D40" s="338" t="s">
        <v>9882</v>
      </c>
      <c r="E40" s="338" t="s">
        <v>7994</v>
      </c>
      <c r="F40" s="338" t="s">
        <v>9883</v>
      </c>
      <c r="G40" s="338" t="s">
        <v>9882</v>
      </c>
      <c r="H40" s="338" t="s">
        <v>9884</v>
      </c>
      <c r="I40" s="338" t="s">
        <v>10044</v>
      </c>
      <c r="J40" s="338" t="s">
        <v>146</v>
      </c>
      <c r="K40" s="338" t="s">
        <v>147</v>
      </c>
      <c r="L40"/>
      <c r="M40" s="338"/>
      <c r="N40" s="338"/>
      <c r="O40" s="338"/>
      <c r="P40" s="338" t="s">
        <v>8009</v>
      </c>
      <c r="Q40" s="338" t="s">
        <v>8010</v>
      </c>
      <c r="R40" s="338" t="s">
        <v>8076</v>
      </c>
      <c r="S40" s="338" t="s">
        <v>10102</v>
      </c>
      <c r="T40" s="338" t="s">
        <v>10103</v>
      </c>
      <c r="U40" s="338" t="s">
        <v>10104</v>
      </c>
      <c r="V40"/>
      <c r="W40" s="338" t="s">
        <v>2389</v>
      </c>
      <c r="X40" s="338" t="s">
        <v>10292</v>
      </c>
      <c r="Y40" s="338" t="s">
        <v>421</v>
      </c>
      <c r="Z40" s="338" t="s">
        <v>53</v>
      </c>
      <c r="AA40" s="338"/>
      <c r="AB40" s="338" t="s">
        <v>10293</v>
      </c>
      <c r="AC40" s="338" t="s">
        <v>8067</v>
      </c>
      <c r="AD40" s="338"/>
      <c r="AE40" s="338" t="s">
        <v>8047</v>
      </c>
      <c r="AF40" s="338" t="s">
        <v>10294</v>
      </c>
      <c r="AG40" s="338"/>
      <c r="AH40" s="338" t="s">
        <v>10292</v>
      </c>
      <c r="AI40" s="338" t="s">
        <v>7998</v>
      </c>
      <c r="AJ40" s="338" t="s">
        <v>10295</v>
      </c>
      <c r="AK40" s="338" t="s">
        <v>10296</v>
      </c>
      <c r="AL40" s="338"/>
      <c r="AM40" s="338" t="s">
        <v>8019</v>
      </c>
      <c r="AN40" s="338" t="s">
        <v>10297</v>
      </c>
      <c r="AO40" s="338" t="s">
        <v>8026</v>
      </c>
      <c r="AP40" s="338" t="s">
        <v>10110</v>
      </c>
      <c r="AQ40" s="338" t="s">
        <v>7988</v>
      </c>
      <c r="AR40" s="338"/>
      <c r="AS40" s="338" t="s">
        <v>7988</v>
      </c>
      <c r="AT40" s="338"/>
      <c r="AU40" s="338" t="s">
        <v>9903</v>
      </c>
      <c r="AV40" s="338"/>
      <c r="AW40" s="338"/>
      <c r="AX40" s="338"/>
      <c r="AY40" s="338"/>
      <c r="AZ40" s="338" t="s">
        <v>7994</v>
      </c>
      <c r="BA40" s="338"/>
      <c r="BB40"/>
      <c r="BC40"/>
      <c r="BD40"/>
      <c r="BE40"/>
      <c r="BF40"/>
      <c r="BG40"/>
      <c r="BH40"/>
      <c r="BI40"/>
      <c r="BJ40"/>
      <c r="BK40"/>
      <c r="BL40"/>
      <c r="BM40"/>
      <c r="BN40"/>
      <c r="BO40"/>
      <c r="BP40"/>
      <c r="BQ40" t="s">
        <v>9894</v>
      </c>
      <c r="BR40"/>
      <c r="BS40" t="s">
        <v>9892</v>
      </c>
      <c r="BT40" s="218"/>
    </row>
    <row r="41" spans="1:72" ht="14.5">
      <c r="A41" s="219" t="str">
        <f t="shared" si="0"/>
        <v>2024-00071594-1</v>
      </c>
      <c r="B41" s="338" t="s">
        <v>411</v>
      </c>
      <c r="C41" s="338" t="s">
        <v>481</v>
      </c>
      <c r="D41" s="338" t="s">
        <v>9882</v>
      </c>
      <c r="E41" s="338" t="s">
        <v>7994</v>
      </c>
      <c r="F41" s="338" t="s">
        <v>9883</v>
      </c>
      <c r="G41" s="338" t="s">
        <v>9882</v>
      </c>
      <c r="H41" s="338" t="s">
        <v>9884</v>
      </c>
      <c r="I41" s="338" t="s">
        <v>10044</v>
      </c>
      <c r="J41" s="338" t="s">
        <v>61</v>
      </c>
      <c r="K41" s="338" t="s">
        <v>153</v>
      </c>
      <c r="L41"/>
      <c r="M41" s="338"/>
      <c r="N41" s="338"/>
      <c r="O41" s="338"/>
      <c r="P41" s="338" t="s">
        <v>8009</v>
      </c>
      <c r="Q41" s="338" t="s">
        <v>8010</v>
      </c>
      <c r="R41" s="338" t="s">
        <v>8032</v>
      </c>
      <c r="S41" s="338" t="s">
        <v>10298</v>
      </c>
      <c r="T41" s="338" t="s">
        <v>10299</v>
      </c>
      <c r="U41" s="338" t="s">
        <v>10300</v>
      </c>
      <c r="V41"/>
      <c r="W41" s="338"/>
      <c r="X41" s="338" t="s">
        <v>8434</v>
      </c>
      <c r="Y41" s="338" t="s">
        <v>421</v>
      </c>
      <c r="Z41" s="338" t="s">
        <v>53</v>
      </c>
      <c r="AA41" s="338"/>
      <c r="AB41" s="338"/>
      <c r="AC41" s="338"/>
      <c r="AD41" s="338"/>
      <c r="AE41" s="338"/>
      <c r="AF41" s="338" t="s">
        <v>10301</v>
      </c>
      <c r="AG41" s="338"/>
      <c r="AH41" s="338" t="s">
        <v>8434</v>
      </c>
      <c r="AI41" s="338" t="s">
        <v>7998</v>
      </c>
      <c r="AJ41" s="338" t="s">
        <v>10302</v>
      </c>
      <c r="AK41" s="338" t="s">
        <v>10303</v>
      </c>
      <c r="AL41" s="338"/>
      <c r="AM41" s="338" t="s">
        <v>8019</v>
      </c>
      <c r="AN41" s="338" t="s">
        <v>10304</v>
      </c>
      <c r="AO41" s="338" t="s">
        <v>8026</v>
      </c>
      <c r="AP41" s="338" t="s">
        <v>10305</v>
      </c>
      <c r="AQ41" s="338" t="s">
        <v>7988</v>
      </c>
      <c r="AR41" s="338"/>
      <c r="AS41" s="338" t="s">
        <v>7988</v>
      </c>
      <c r="AT41" s="338"/>
      <c r="AU41" s="338" t="s">
        <v>10291</v>
      </c>
      <c r="AV41" s="338"/>
      <c r="AW41" s="338"/>
      <c r="AX41" s="338"/>
      <c r="AY41" s="338"/>
      <c r="AZ41" s="338" t="s">
        <v>7994</v>
      </c>
      <c r="BA41" s="338"/>
      <c r="BB41"/>
      <c r="BC41"/>
      <c r="BD41"/>
      <c r="BE41"/>
      <c r="BF41"/>
      <c r="BG41"/>
      <c r="BH41"/>
      <c r="BI41"/>
      <c r="BJ41"/>
      <c r="BK41"/>
      <c r="BL41"/>
      <c r="BM41"/>
      <c r="BN41"/>
      <c r="BO41"/>
      <c r="BP41"/>
      <c r="BQ41" t="s">
        <v>9894</v>
      </c>
      <c r="BR41"/>
      <c r="BS41" t="s">
        <v>9892</v>
      </c>
      <c r="BT41" s="218"/>
    </row>
    <row r="42" spans="1:72" ht="14.5">
      <c r="A42" s="219" t="str">
        <f t="shared" si="0"/>
        <v>2024-00069905-1</v>
      </c>
      <c r="B42" s="338" t="s">
        <v>268</v>
      </c>
      <c r="C42" s="338" t="s">
        <v>481</v>
      </c>
      <c r="D42" s="338" t="s">
        <v>10054</v>
      </c>
      <c r="E42" s="338" t="s">
        <v>7994</v>
      </c>
      <c r="F42" s="338" t="s">
        <v>9883</v>
      </c>
      <c r="G42" s="338" t="s">
        <v>10054</v>
      </c>
      <c r="H42" s="338" t="s">
        <v>10055</v>
      </c>
      <c r="I42" s="338" t="s">
        <v>10044</v>
      </c>
      <c r="J42" s="338" t="s">
        <v>269</v>
      </c>
      <c r="K42" s="338" t="s">
        <v>271</v>
      </c>
      <c r="L42"/>
      <c r="M42" s="338"/>
      <c r="N42" s="338"/>
      <c r="O42" s="338"/>
      <c r="P42" s="338" t="s">
        <v>8009</v>
      </c>
      <c r="Q42" s="338" t="s">
        <v>8010</v>
      </c>
      <c r="R42" s="338" t="s">
        <v>8076</v>
      </c>
      <c r="S42" s="338" t="s">
        <v>10306</v>
      </c>
      <c r="T42" s="338" t="s">
        <v>9905</v>
      </c>
      <c r="U42" s="338" t="s">
        <v>9906</v>
      </c>
      <c r="V42"/>
      <c r="W42" s="338" t="s">
        <v>9603</v>
      </c>
      <c r="X42" s="338" t="s">
        <v>8101</v>
      </c>
      <c r="Y42" s="338" t="s">
        <v>253</v>
      </c>
      <c r="Z42" s="338" t="s">
        <v>53</v>
      </c>
      <c r="AA42" s="338"/>
      <c r="AB42" s="338"/>
      <c r="AC42" s="338"/>
      <c r="AD42" s="338"/>
      <c r="AE42" s="338"/>
      <c r="AF42" s="338" t="s">
        <v>10307</v>
      </c>
      <c r="AG42" s="338"/>
      <c r="AH42" s="338" t="s">
        <v>8101</v>
      </c>
      <c r="AI42" s="338" t="s">
        <v>7998</v>
      </c>
      <c r="AJ42" s="338" t="s">
        <v>10308</v>
      </c>
      <c r="AK42" s="338" t="s">
        <v>10309</v>
      </c>
      <c r="AL42" s="338"/>
      <c r="AM42" s="338" t="s">
        <v>8019</v>
      </c>
      <c r="AN42" s="338" t="s">
        <v>10310</v>
      </c>
      <c r="AO42" s="338" t="s">
        <v>8026</v>
      </c>
      <c r="AP42" s="338" t="s">
        <v>10110</v>
      </c>
      <c r="AQ42" s="338" t="s">
        <v>7988</v>
      </c>
      <c r="AR42" s="338"/>
      <c r="AS42" s="338" t="s">
        <v>7988</v>
      </c>
      <c r="AT42" s="338"/>
      <c r="AU42" s="338" t="s">
        <v>9903</v>
      </c>
      <c r="AV42" s="338"/>
      <c r="AW42" s="338"/>
      <c r="AX42" s="338"/>
      <c r="AY42" s="338"/>
      <c r="AZ42" s="338" t="s">
        <v>7994</v>
      </c>
      <c r="BA42" s="338"/>
      <c r="BB42"/>
      <c r="BC42"/>
      <c r="BD42"/>
      <c r="BE42"/>
      <c r="BF42"/>
      <c r="BG42"/>
      <c r="BH42"/>
      <c r="BI42"/>
      <c r="BJ42"/>
      <c r="BK42"/>
      <c r="BL42"/>
      <c r="BM42"/>
      <c r="BN42"/>
      <c r="BO42"/>
      <c r="BP42"/>
      <c r="BQ42" t="s">
        <v>9894</v>
      </c>
      <c r="BR42"/>
      <c r="BS42" t="s">
        <v>9892</v>
      </c>
      <c r="BT42" s="218"/>
    </row>
    <row r="43" spans="1:72" ht="14.5">
      <c r="A43" s="219" t="str">
        <f t="shared" si="0"/>
        <v>2024-00070503-1</v>
      </c>
      <c r="B43" s="338" t="s">
        <v>274</v>
      </c>
      <c r="C43" s="338" t="s">
        <v>481</v>
      </c>
      <c r="D43" s="338" t="s">
        <v>10054</v>
      </c>
      <c r="E43" s="338" t="s">
        <v>7994</v>
      </c>
      <c r="F43" s="338" t="s">
        <v>9883</v>
      </c>
      <c r="G43" s="338" t="s">
        <v>10054</v>
      </c>
      <c r="H43" s="338" t="s">
        <v>10055</v>
      </c>
      <c r="I43" s="338" t="s">
        <v>10044</v>
      </c>
      <c r="J43" s="338" t="s">
        <v>275</v>
      </c>
      <c r="K43" s="338" t="s">
        <v>276</v>
      </c>
      <c r="L43"/>
      <c r="M43" s="338"/>
      <c r="N43" s="338"/>
      <c r="O43" s="338"/>
      <c r="P43" s="338" t="s">
        <v>8009</v>
      </c>
      <c r="Q43" s="338" t="s">
        <v>8010</v>
      </c>
      <c r="R43" s="338" t="s">
        <v>8076</v>
      </c>
      <c r="S43" s="338" t="s">
        <v>10311</v>
      </c>
      <c r="T43" s="338" t="s">
        <v>10312</v>
      </c>
      <c r="U43" s="338" t="s">
        <v>10313</v>
      </c>
      <c r="V43"/>
      <c r="W43" s="338" t="s">
        <v>10314</v>
      </c>
      <c r="X43" s="338" t="s">
        <v>8250</v>
      </c>
      <c r="Y43" s="338" t="s">
        <v>279</v>
      </c>
      <c r="Z43" s="338" t="s">
        <v>53</v>
      </c>
      <c r="AA43" s="338"/>
      <c r="AB43" s="338"/>
      <c r="AC43" s="338"/>
      <c r="AD43" s="338"/>
      <c r="AE43" s="338"/>
      <c r="AF43" s="338" t="s">
        <v>10315</v>
      </c>
      <c r="AG43" s="338"/>
      <c r="AH43" s="338" t="s">
        <v>8250</v>
      </c>
      <c r="AI43" s="338" t="s">
        <v>7998</v>
      </c>
      <c r="AJ43" s="338" t="s">
        <v>10316</v>
      </c>
      <c r="AK43" s="338" t="s">
        <v>10317</v>
      </c>
      <c r="AL43" s="338"/>
      <c r="AM43" s="338" t="s">
        <v>8019</v>
      </c>
      <c r="AN43" s="338" t="s">
        <v>10318</v>
      </c>
      <c r="AO43" s="338" t="s">
        <v>8026</v>
      </c>
      <c r="AP43" s="338" t="s">
        <v>10319</v>
      </c>
      <c r="AQ43" s="338" t="s">
        <v>7988</v>
      </c>
      <c r="AR43" s="338"/>
      <c r="AS43" s="338" t="s">
        <v>7988</v>
      </c>
      <c r="AT43" s="338"/>
      <c r="AU43" s="338" t="s">
        <v>10320</v>
      </c>
      <c r="AV43" s="338"/>
      <c r="AW43" s="338"/>
      <c r="AX43" s="338"/>
      <c r="AY43" s="338"/>
      <c r="AZ43" s="338" t="s">
        <v>7994</v>
      </c>
      <c r="BA43" s="338"/>
      <c r="BB43"/>
      <c r="BC43"/>
      <c r="BD43"/>
      <c r="BE43"/>
      <c r="BF43"/>
      <c r="BG43"/>
      <c r="BH43"/>
      <c r="BI43"/>
      <c r="BJ43"/>
      <c r="BK43"/>
      <c r="BL43"/>
      <c r="BM43"/>
      <c r="BN43"/>
      <c r="BO43"/>
      <c r="BP43"/>
      <c r="BQ43" t="s">
        <v>9894</v>
      </c>
      <c r="BR43"/>
      <c r="BS43" t="s">
        <v>9892</v>
      </c>
      <c r="BT43" s="218"/>
    </row>
    <row r="44" spans="1:72" ht="14.5">
      <c r="A44" s="219" t="str">
        <f t="shared" si="0"/>
        <v>2024-00070025-1</v>
      </c>
      <c r="B44" s="338" t="s">
        <v>260</v>
      </c>
      <c r="C44" s="338" t="s">
        <v>481</v>
      </c>
      <c r="D44" s="338" t="s">
        <v>10054</v>
      </c>
      <c r="E44" s="338" t="s">
        <v>7994</v>
      </c>
      <c r="F44" s="338" t="s">
        <v>9883</v>
      </c>
      <c r="G44" s="338" t="s">
        <v>10054</v>
      </c>
      <c r="H44" s="338" t="s">
        <v>10055</v>
      </c>
      <c r="I44" s="338" t="s">
        <v>10044</v>
      </c>
      <c r="J44" s="338" t="s">
        <v>81</v>
      </c>
      <c r="K44" s="338" t="s">
        <v>82</v>
      </c>
      <c r="L44"/>
      <c r="M44" s="338"/>
      <c r="N44" s="338"/>
      <c r="O44" s="338"/>
      <c r="P44" s="338" t="s">
        <v>8009</v>
      </c>
      <c r="Q44" s="338" t="s">
        <v>8010</v>
      </c>
      <c r="R44" s="338" t="s">
        <v>8032</v>
      </c>
      <c r="S44" s="338" t="s">
        <v>10321</v>
      </c>
      <c r="T44" s="338" t="s">
        <v>10084</v>
      </c>
      <c r="U44" s="338" t="s">
        <v>10085</v>
      </c>
      <c r="V44"/>
      <c r="W44" s="338"/>
      <c r="X44" s="338" t="s">
        <v>8101</v>
      </c>
      <c r="Y44" s="338" t="s">
        <v>253</v>
      </c>
      <c r="Z44" s="338" t="s">
        <v>53</v>
      </c>
      <c r="AA44" s="338"/>
      <c r="AB44" s="338" t="s">
        <v>8229</v>
      </c>
      <c r="AC44" s="338" t="s">
        <v>8067</v>
      </c>
      <c r="AD44" s="338"/>
      <c r="AE44" s="338" t="s">
        <v>8252</v>
      </c>
      <c r="AF44" s="338" t="s">
        <v>10322</v>
      </c>
      <c r="AG44" s="338"/>
      <c r="AH44" s="338" t="s">
        <v>8101</v>
      </c>
      <c r="AI44" s="338" t="s">
        <v>7998</v>
      </c>
      <c r="AJ44" s="338" t="s">
        <v>10323</v>
      </c>
      <c r="AK44" s="338" t="s">
        <v>10324</v>
      </c>
      <c r="AL44" s="338"/>
      <c r="AM44" s="338" t="s">
        <v>8019</v>
      </c>
      <c r="AN44" s="338" t="s">
        <v>10325</v>
      </c>
      <c r="AO44" s="338" t="s">
        <v>8026</v>
      </c>
      <c r="AP44" s="338" t="s">
        <v>10326</v>
      </c>
      <c r="AQ44" s="338" t="s">
        <v>7988</v>
      </c>
      <c r="AR44" s="338"/>
      <c r="AS44" s="338" t="s">
        <v>7988</v>
      </c>
      <c r="AT44" s="338"/>
      <c r="AU44" s="338" t="s">
        <v>10327</v>
      </c>
      <c r="AV44" s="338"/>
      <c r="AW44" s="338"/>
      <c r="AX44" s="338"/>
      <c r="AY44" s="338"/>
      <c r="AZ44" s="338" t="s">
        <v>7994</v>
      </c>
      <c r="BA44" s="338"/>
      <c r="BB44"/>
      <c r="BC44"/>
      <c r="BD44"/>
      <c r="BE44"/>
      <c r="BF44"/>
      <c r="BG44"/>
      <c r="BH44"/>
      <c r="BI44"/>
      <c r="BJ44"/>
      <c r="BK44"/>
      <c r="BL44"/>
      <c r="BM44"/>
      <c r="BN44"/>
      <c r="BO44"/>
      <c r="BP44"/>
      <c r="BQ44" t="s">
        <v>9894</v>
      </c>
      <c r="BR44"/>
      <c r="BS44" t="s">
        <v>9892</v>
      </c>
      <c r="BT44" s="218"/>
    </row>
    <row r="45" spans="1:72" ht="13" customHeight="1">
      <c r="A45" s="219" t="str">
        <f t="shared" si="0"/>
        <v>2024-00069465-1</v>
      </c>
      <c r="B45" s="338" t="s">
        <v>292</v>
      </c>
      <c r="C45" s="338" t="s">
        <v>481</v>
      </c>
      <c r="D45" s="338" t="s">
        <v>10054</v>
      </c>
      <c r="E45" s="338" t="s">
        <v>7994</v>
      </c>
      <c r="F45" s="338" t="s">
        <v>9883</v>
      </c>
      <c r="G45" s="338" t="s">
        <v>10054</v>
      </c>
      <c r="H45" s="338" t="s">
        <v>10055</v>
      </c>
      <c r="I45" s="338" t="s">
        <v>10044</v>
      </c>
      <c r="J45" s="338" t="s">
        <v>69</v>
      </c>
      <c r="K45" s="338" t="s">
        <v>70</v>
      </c>
      <c r="L45"/>
      <c r="M45" s="338"/>
      <c r="N45" s="338"/>
      <c r="O45" s="338"/>
      <c r="P45" s="338" t="s">
        <v>8009</v>
      </c>
      <c r="Q45" s="338" t="s">
        <v>8010</v>
      </c>
      <c r="R45" s="338" t="s">
        <v>8032</v>
      </c>
      <c r="S45" s="338" t="s">
        <v>10328</v>
      </c>
      <c r="T45" s="338" t="s">
        <v>8894</v>
      </c>
      <c r="U45" s="338" t="s">
        <v>9247</v>
      </c>
      <c r="V45"/>
      <c r="W45" s="338"/>
      <c r="X45" s="338" t="s">
        <v>10145</v>
      </c>
      <c r="Y45" s="338" t="s">
        <v>352</v>
      </c>
      <c r="Z45" s="338" t="s">
        <v>53</v>
      </c>
      <c r="AA45" s="338"/>
      <c r="AB45" s="338" t="s">
        <v>9907</v>
      </c>
      <c r="AC45" s="338" t="s">
        <v>8067</v>
      </c>
      <c r="AD45" s="338"/>
      <c r="AE45" s="338" t="s">
        <v>8252</v>
      </c>
      <c r="AF45" s="338" t="s">
        <v>10329</v>
      </c>
      <c r="AG45" s="338"/>
      <c r="AH45" s="338" t="s">
        <v>10145</v>
      </c>
      <c r="AI45" s="338" t="s">
        <v>7998</v>
      </c>
      <c r="AJ45" s="338" t="s">
        <v>10330</v>
      </c>
      <c r="AK45" s="338" t="s">
        <v>10331</v>
      </c>
      <c r="AL45" s="338"/>
      <c r="AM45" s="338" t="s">
        <v>8019</v>
      </c>
      <c r="AN45" s="279" t="s">
        <v>10332</v>
      </c>
      <c r="AO45" s="338" t="s">
        <v>8026</v>
      </c>
      <c r="AP45" s="338" t="s">
        <v>10333</v>
      </c>
      <c r="AQ45" s="338" t="s">
        <v>7988</v>
      </c>
      <c r="AR45" s="338"/>
      <c r="AS45" s="338" t="s">
        <v>7988</v>
      </c>
      <c r="AT45" s="338"/>
      <c r="AU45" s="338" t="s">
        <v>10334</v>
      </c>
      <c r="AV45" s="338"/>
      <c r="AW45" s="338"/>
      <c r="AX45" s="338"/>
      <c r="AY45" s="338"/>
      <c r="AZ45" s="338" t="s">
        <v>7994</v>
      </c>
      <c r="BA45" s="338"/>
      <c r="BB45"/>
      <c r="BC45"/>
      <c r="BD45"/>
      <c r="BE45"/>
      <c r="BF45"/>
      <c r="BG45"/>
      <c r="BH45"/>
      <c r="BI45"/>
      <c r="BJ45"/>
      <c r="BK45"/>
      <c r="BL45"/>
      <c r="BM45"/>
      <c r="BN45"/>
      <c r="BO45"/>
      <c r="BP45"/>
      <c r="BQ45" t="s">
        <v>9894</v>
      </c>
      <c r="BR45"/>
      <c r="BS45" t="s">
        <v>9892</v>
      </c>
      <c r="BT45" s="218"/>
    </row>
    <row r="46" spans="1:72" ht="14.5">
      <c r="A46" s="219" t="str">
        <f t="shared" si="0"/>
        <v>2024-00069149-1</v>
      </c>
      <c r="B46" s="338" t="s">
        <v>10335</v>
      </c>
      <c r="C46" s="338" t="s">
        <v>481</v>
      </c>
      <c r="D46" s="338" t="s">
        <v>10054</v>
      </c>
      <c r="E46" s="338" t="s">
        <v>7994</v>
      </c>
      <c r="F46" s="338" t="s">
        <v>9883</v>
      </c>
      <c r="G46" s="338" t="s">
        <v>10054</v>
      </c>
      <c r="H46" s="338" t="s">
        <v>10055</v>
      </c>
      <c r="I46" s="338" t="s">
        <v>10044</v>
      </c>
      <c r="J46" s="338" t="s">
        <v>140</v>
      </c>
      <c r="K46" s="338" t="s">
        <v>306</v>
      </c>
      <c r="L46"/>
      <c r="M46" s="338"/>
      <c r="N46" s="338"/>
      <c r="O46" s="338"/>
      <c r="P46" s="338" t="s">
        <v>8009</v>
      </c>
      <c r="Q46" s="338" t="s">
        <v>8010</v>
      </c>
      <c r="R46" s="338" t="s">
        <v>8032</v>
      </c>
      <c r="S46" s="338" t="s">
        <v>10336</v>
      </c>
      <c r="T46" s="338" t="s">
        <v>10337</v>
      </c>
      <c r="U46" s="338" t="s">
        <v>10338</v>
      </c>
      <c r="V46"/>
      <c r="W46" s="338"/>
      <c r="X46" s="338" t="s">
        <v>10145</v>
      </c>
      <c r="Y46" s="338" t="s">
        <v>7995</v>
      </c>
      <c r="Z46" s="338" t="s">
        <v>53</v>
      </c>
      <c r="AA46" s="338"/>
      <c r="AB46" s="338"/>
      <c r="AC46" s="338"/>
      <c r="AD46" s="338"/>
      <c r="AE46" s="338"/>
      <c r="AF46" s="338" t="s">
        <v>10339</v>
      </c>
      <c r="AG46" s="338"/>
      <c r="AH46" s="338" t="s">
        <v>10145</v>
      </c>
      <c r="AI46" s="338" t="s">
        <v>7998</v>
      </c>
      <c r="AJ46" s="338" t="s">
        <v>10340</v>
      </c>
      <c r="AK46" s="338" t="s">
        <v>10341</v>
      </c>
      <c r="AL46" s="338"/>
      <c r="AM46" s="338" t="s">
        <v>8019</v>
      </c>
      <c r="AN46" s="338" t="s">
        <v>10342</v>
      </c>
      <c r="AO46" s="338" t="s">
        <v>8026</v>
      </c>
      <c r="AP46" s="338" t="s">
        <v>10343</v>
      </c>
      <c r="AQ46" s="338" t="s">
        <v>7988</v>
      </c>
      <c r="AR46" s="338"/>
      <c r="AS46" s="338" t="s">
        <v>7988</v>
      </c>
      <c r="AT46" s="338"/>
      <c r="AU46" s="338" t="s">
        <v>10344</v>
      </c>
      <c r="AV46" s="338"/>
      <c r="AW46" s="338"/>
      <c r="AX46" s="338"/>
      <c r="AY46" s="338"/>
      <c r="AZ46" s="338" t="s">
        <v>7994</v>
      </c>
      <c r="BA46" s="338"/>
      <c r="BB46"/>
      <c r="BC46"/>
      <c r="BD46"/>
      <c r="BE46"/>
      <c r="BF46"/>
      <c r="BG46"/>
      <c r="BH46"/>
      <c r="BI46"/>
      <c r="BJ46"/>
      <c r="BK46"/>
      <c r="BL46"/>
      <c r="BM46"/>
      <c r="BN46"/>
      <c r="BO46"/>
      <c r="BP46"/>
      <c r="BQ46" t="s">
        <v>9894</v>
      </c>
      <c r="BR46"/>
      <c r="BS46" t="s">
        <v>9892</v>
      </c>
      <c r="BT46" s="218"/>
    </row>
    <row r="47" spans="1:72" ht="14.5">
      <c r="A47" s="219" t="str">
        <f t="shared" si="0"/>
        <v>2024-00069717-1</v>
      </c>
      <c r="B47" s="338" t="s">
        <v>331</v>
      </c>
      <c r="C47" s="338" t="s">
        <v>481</v>
      </c>
      <c r="D47" s="338" t="s">
        <v>10054</v>
      </c>
      <c r="E47" s="338" t="s">
        <v>7994</v>
      </c>
      <c r="F47" s="338" t="s">
        <v>9883</v>
      </c>
      <c r="G47" s="338" t="s">
        <v>10054</v>
      </c>
      <c r="H47" s="338" t="s">
        <v>10055</v>
      </c>
      <c r="I47" s="338" t="s">
        <v>10044</v>
      </c>
      <c r="J47" s="338" t="s">
        <v>69</v>
      </c>
      <c r="K47" s="338" t="s">
        <v>70</v>
      </c>
      <c r="L47"/>
      <c r="M47" s="338"/>
      <c r="N47" s="338"/>
      <c r="O47" s="338"/>
      <c r="P47" s="338" t="s">
        <v>8009</v>
      </c>
      <c r="Q47" s="338" t="s">
        <v>8010</v>
      </c>
      <c r="R47" s="338" t="s">
        <v>8032</v>
      </c>
      <c r="S47" s="338" t="s">
        <v>10345</v>
      </c>
      <c r="T47" s="338" t="s">
        <v>8894</v>
      </c>
      <c r="U47" s="338" t="s">
        <v>9247</v>
      </c>
      <c r="V47"/>
      <c r="W47" s="338"/>
      <c r="X47" s="338" t="s">
        <v>10232</v>
      </c>
      <c r="Y47" s="338" t="s">
        <v>375</v>
      </c>
      <c r="Z47" s="338" t="s">
        <v>53</v>
      </c>
      <c r="AA47" s="338"/>
      <c r="AB47" s="338"/>
      <c r="AC47" s="338"/>
      <c r="AD47" s="338"/>
      <c r="AE47" s="338"/>
      <c r="AF47" s="338" t="s">
        <v>10346</v>
      </c>
      <c r="AG47" s="338"/>
      <c r="AH47" s="338" t="s">
        <v>10232</v>
      </c>
      <c r="AI47" s="338" t="s">
        <v>7998</v>
      </c>
      <c r="AJ47" s="338" t="s">
        <v>10347</v>
      </c>
      <c r="AK47" s="338" t="s">
        <v>10348</v>
      </c>
      <c r="AL47" s="338"/>
      <c r="AM47" s="338" t="s">
        <v>8019</v>
      </c>
      <c r="AN47" s="338" t="s">
        <v>10349</v>
      </c>
      <c r="AO47" s="338" t="s">
        <v>8026</v>
      </c>
      <c r="AP47" s="338" t="s">
        <v>10350</v>
      </c>
      <c r="AQ47" s="338" t="s">
        <v>7988</v>
      </c>
      <c r="AR47" s="338"/>
      <c r="AS47" s="338" t="s">
        <v>7988</v>
      </c>
      <c r="AT47" s="338"/>
      <c r="AU47" s="338" t="s">
        <v>10351</v>
      </c>
      <c r="AV47" s="338"/>
      <c r="AW47" s="338"/>
      <c r="AX47" s="338"/>
      <c r="AY47" s="338"/>
      <c r="AZ47" s="338" t="s">
        <v>7994</v>
      </c>
      <c r="BA47" s="338"/>
      <c r="BB47"/>
      <c r="BC47"/>
      <c r="BD47"/>
      <c r="BE47"/>
      <c r="BF47"/>
      <c r="BG47"/>
      <c r="BH47"/>
      <c r="BI47"/>
      <c r="BJ47"/>
      <c r="BK47"/>
      <c r="BL47"/>
      <c r="BM47"/>
      <c r="BN47"/>
      <c r="BO47"/>
      <c r="BP47"/>
      <c r="BQ47" t="s">
        <v>9894</v>
      </c>
      <c r="BR47"/>
      <c r="BS47" t="s">
        <v>9892</v>
      </c>
      <c r="BT47" s="218"/>
    </row>
    <row r="48" spans="1:72" ht="14.5">
      <c r="A48" s="219" t="str">
        <f t="shared" si="0"/>
        <v>2024-00072651-1</v>
      </c>
      <c r="B48" s="338" t="s">
        <v>338</v>
      </c>
      <c r="C48" s="338" t="s">
        <v>481</v>
      </c>
      <c r="D48" s="338" t="s">
        <v>10054</v>
      </c>
      <c r="E48" s="338" t="s">
        <v>7994</v>
      </c>
      <c r="F48" s="338" t="s">
        <v>9883</v>
      </c>
      <c r="G48" s="338" t="s">
        <v>10054</v>
      </c>
      <c r="H48" s="338" t="s">
        <v>10055</v>
      </c>
      <c r="I48" s="338" t="s">
        <v>10044</v>
      </c>
      <c r="J48" s="338" t="s">
        <v>81</v>
      </c>
      <c r="K48" s="338" t="s">
        <v>82</v>
      </c>
      <c r="L48"/>
      <c r="M48" s="338"/>
      <c r="N48" s="338"/>
      <c r="O48" s="338"/>
      <c r="P48" s="338" t="s">
        <v>8009</v>
      </c>
      <c r="Q48" s="338" t="s">
        <v>8010</v>
      </c>
      <c r="R48" s="338" t="s">
        <v>8032</v>
      </c>
      <c r="S48" s="338" t="s">
        <v>10352</v>
      </c>
      <c r="T48" s="338" t="s">
        <v>10084</v>
      </c>
      <c r="U48" s="338" t="s">
        <v>10085</v>
      </c>
      <c r="V48"/>
      <c r="W48" s="338"/>
      <c r="X48" s="338" t="s">
        <v>10150</v>
      </c>
      <c r="Y48" s="338" t="s">
        <v>399</v>
      </c>
      <c r="Z48" s="338" t="s">
        <v>53</v>
      </c>
      <c r="AA48" s="338"/>
      <c r="AB48" s="338"/>
      <c r="AC48" s="338"/>
      <c r="AD48" s="338"/>
      <c r="AE48" s="338"/>
      <c r="AF48" s="338" t="s">
        <v>10353</v>
      </c>
      <c r="AG48" s="338"/>
      <c r="AH48" s="338" t="s">
        <v>10150</v>
      </c>
      <c r="AI48" s="338" t="s">
        <v>7998</v>
      </c>
      <c r="AJ48" s="338" t="s">
        <v>10354</v>
      </c>
      <c r="AK48" s="338" t="s">
        <v>10355</v>
      </c>
      <c r="AL48" s="338"/>
      <c r="AM48" s="338" t="s">
        <v>8019</v>
      </c>
      <c r="AN48" s="338" t="s">
        <v>10356</v>
      </c>
      <c r="AO48" s="338" t="s">
        <v>8026</v>
      </c>
      <c r="AP48" s="338" t="s">
        <v>10357</v>
      </c>
      <c r="AQ48" s="338" t="s">
        <v>7988</v>
      </c>
      <c r="AR48" s="338"/>
      <c r="AS48" s="338" t="s">
        <v>7988</v>
      </c>
      <c r="AT48" s="338"/>
      <c r="AU48" s="338" t="s">
        <v>9903</v>
      </c>
      <c r="AV48" s="338"/>
      <c r="AW48" s="338"/>
      <c r="AX48" s="338"/>
      <c r="AY48" s="338"/>
      <c r="AZ48" s="338" t="s">
        <v>7994</v>
      </c>
      <c r="BA48" s="338"/>
      <c r="BB48"/>
      <c r="BC48"/>
      <c r="BD48"/>
      <c r="BE48"/>
      <c r="BF48"/>
      <c r="BG48"/>
      <c r="BH48"/>
      <c r="BI48"/>
      <c r="BJ48"/>
      <c r="BK48"/>
      <c r="BL48"/>
      <c r="BM48"/>
      <c r="BN48"/>
      <c r="BO48"/>
      <c r="BP48"/>
      <c r="BQ48" t="s">
        <v>9894</v>
      </c>
      <c r="BR48"/>
      <c r="BS48" t="s">
        <v>9892</v>
      </c>
      <c r="BT48" s="218"/>
    </row>
    <row r="49" spans="1:72" ht="14.5">
      <c r="A49" s="219" t="str">
        <f t="shared" si="0"/>
        <v>2024-00071402-1</v>
      </c>
      <c r="B49" s="338" t="s">
        <v>414</v>
      </c>
      <c r="C49" s="338" t="s">
        <v>481</v>
      </c>
      <c r="D49" s="338" t="s">
        <v>10054</v>
      </c>
      <c r="E49" s="338" t="s">
        <v>7994</v>
      </c>
      <c r="F49" s="338" t="s">
        <v>9883</v>
      </c>
      <c r="G49" s="338" t="s">
        <v>10054</v>
      </c>
      <c r="H49" s="338" t="s">
        <v>10055</v>
      </c>
      <c r="I49" s="338" t="s">
        <v>10044</v>
      </c>
      <c r="J49" s="338" t="s">
        <v>69</v>
      </c>
      <c r="K49" s="338" t="s">
        <v>117</v>
      </c>
      <c r="L49"/>
      <c r="M49" s="338"/>
      <c r="N49" s="338"/>
      <c r="O49" s="338"/>
      <c r="P49" s="338" t="s">
        <v>8009</v>
      </c>
      <c r="Q49" s="338" t="s">
        <v>8010</v>
      </c>
      <c r="R49" s="338" t="s">
        <v>8032</v>
      </c>
      <c r="S49" s="338" t="s">
        <v>10358</v>
      </c>
      <c r="T49" s="338" t="s">
        <v>8380</v>
      </c>
      <c r="U49" s="338" t="s">
        <v>10179</v>
      </c>
      <c r="V49"/>
      <c r="W49" s="338"/>
      <c r="X49" s="338" t="s">
        <v>58</v>
      </c>
      <c r="Y49" s="338" t="s">
        <v>421</v>
      </c>
      <c r="Z49" s="338" t="s">
        <v>53</v>
      </c>
      <c r="AA49" s="338"/>
      <c r="AB49" s="338"/>
      <c r="AC49" s="338"/>
      <c r="AD49" s="338"/>
      <c r="AE49" s="338"/>
      <c r="AF49" s="338" t="s">
        <v>10359</v>
      </c>
      <c r="AG49" s="338"/>
      <c r="AH49" s="338" t="s">
        <v>58</v>
      </c>
      <c r="AI49" s="338" t="s">
        <v>7998</v>
      </c>
      <c r="AJ49" s="338" t="s">
        <v>10360</v>
      </c>
      <c r="AK49" s="338" t="s">
        <v>10361</v>
      </c>
      <c r="AL49" s="338"/>
      <c r="AM49" s="338" t="s">
        <v>8019</v>
      </c>
      <c r="AN49" s="338" t="s">
        <v>10362</v>
      </c>
      <c r="AO49" s="338" t="s">
        <v>8026</v>
      </c>
      <c r="AP49" s="338" t="s">
        <v>10363</v>
      </c>
      <c r="AQ49" s="338" t="s">
        <v>7988</v>
      </c>
      <c r="AR49" s="338"/>
      <c r="AS49" s="338" t="s">
        <v>7988</v>
      </c>
      <c r="AT49" s="338"/>
      <c r="AU49" s="338" t="s">
        <v>10291</v>
      </c>
      <c r="AV49" s="338"/>
      <c r="AW49" s="338"/>
      <c r="AX49" s="338"/>
      <c r="AY49" s="338"/>
      <c r="AZ49" s="338" t="s">
        <v>7994</v>
      </c>
      <c r="BA49" s="338"/>
      <c r="BB49"/>
      <c r="BC49"/>
      <c r="BD49"/>
      <c r="BE49"/>
      <c r="BF49"/>
      <c r="BG49"/>
      <c r="BH49"/>
      <c r="BI49"/>
      <c r="BJ49"/>
      <c r="BK49"/>
      <c r="BL49"/>
      <c r="BM49"/>
      <c r="BN49"/>
      <c r="BO49"/>
      <c r="BP49"/>
      <c r="BQ49" t="s">
        <v>9894</v>
      </c>
      <c r="BR49"/>
      <c r="BS49" t="s">
        <v>9892</v>
      </c>
      <c r="BT49" s="218"/>
    </row>
    <row r="50" spans="1:72" ht="14.5">
      <c r="A50" s="219" t="str">
        <f t="shared" si="0"/>
        <v>2024-00073223-1</v>
      </c>
      <c r="B50" s="338" t="s">
        <v>305</v>
      </c>
      <c r="C50" s="338" t="s">
        <v>481</v>
      </c>
      <c r="D50" s="338" t="s">
        <v>10054</v>
      </c>
      <c r="E50" s="338" t="s">
        <v>7994</v>
      </c>
      <c r="F50" s="338" t="s">
        <v>9883</v>
      </c>
      <c r="G50" s="338" t="s">
        <v>10054</v>
      </c>
      <c r="H50" s="338" t="s">
        <v>10055</v>
      </c>
      <c r="I50" s="338" t="s">
        <v>10044</v>
      </c>
      <c r="J50" s="338" t="s">
        <v>140</v>
      </c>
      <c r="K50" s="338" t="s">
        <v>306</v>
      </c>
      <c r="L50"/>
      <c r="M50" s="338"/>
      <c r="N50" s="338"/>
      <c r="O50" s="338"/>
      <c r="P50" s="338" t="s">
        <v>8009</v>
      </c>
      <c r="Q50" s="338" t="s">
        <v>8010</v>
      </c>
      <c r="R50" s="338" t="s">
        <v>8032</v>
      </c>
      <c r="S50" s="338" t="s">
        <v>10364</v>
      </c>
      <c r="T50" s="338" t="s">
        <v>10337</v>
      </c>
      <c r="U50" s="338" t="s">
        <v>10338</v>
      </c>
      <c r="V50"/>
      <c r="W50" s="338"/>
      <c r="X50" s="338" t="s">
        <v>247</v>
      </c>
      <c r="Y50" s="338" t="s">
        <v>352</v>
      </c>
      <c r="Z50" s="338" t="s">
        <v>53</v>
      </c>
      <c r="AA50" s="338"/>
      <c r="AB50" s="338" t="s">
        <v>9922</v>
      </c>
      <c r="AC50" s="338" t="s">
        <v>8067</v>
      </c>
      <c r="AD50" s="338"/>
      <c r="AE50" s="338" t="s">
        <v>8047</v>
      </c>
      <c r="AF50" s="338" t="s">
        <v>10365</v>
      </c>
      <c r="AG50" s="338"/>
      <c r="AH50" s="338" t="s">
        <v>247</v>
      </c>
      <c r="AI50" s="338" t="s">
        <v>7998</v>
      </c>
      <c r="AJ50" s="338" t="s">
        <v>10366</v>
      </c>
      <c r="AK50" s="338" t="s">
        <v>10367</v>
      </c>
      <c r="AL50" s="338"/>
      <c r="AM50" s="338" t="s">
        <v>8019</v>
      </c>
      <c r="AN50" s="338" t="s">
        <v>10368</v>
      </c>
      <c r="AO50" s="338" t="s">
        <v>8026</v>
      </c>
      <c r="AP50" s="338" t="s">
        <v>10369</v>
      </c>
      <c r="AQ50" s="338" t="s">
        <v>7988</v>
      </c>
      <c r="AR50" s="338"/>
      <c r="AS50" s="338" t="s">
        <v>7988</v>
      </c>
      <c r="AT50" s="338"/>
      <c r="AU50" s="338" t="s">
        <v>9903</v>
      </c>
      <c r="AV50" s="338"/>
      <c r="AW50" s="338"/>
      <c r="AX50" s="338"/>
      <c r="AY50" s="338"/>
      <c r="AZ50" s="338" t="s">
        <v>7994</v>
      </c>
      <c r="BA50" s="338"/>
      <c r="BB50"/>
      <c r="BC50"/>
      <c r="BD50"/>
      <c r="BE50"/>
      <c r="BF50"/>
      <c r="BG50"/>
      <c r="BH50"/>
      <c r="BI50"/>
      <c r="BJ50"/>
      <c r="BK50"/>
      <c r="BL50"/>
      <c r="BM50"/>
      <c r="BN50"/>
      <c r="BO50"/>
      <c r="BP50"/>
      <c r="BQ50" t="s">
        <v>9894</v>
      </c>
      <c r="BR50"/>
      <c r="BS50" t="s">
        <v>9892</v>
      </c>
      <c r="BT50" s="218"/>
    </row>
    <row r="51" spans="1:72" ht="14.5">
      <c r="A51" s="219" t="str">
        <f t="shared" si="0"/>
        <v>2024-00072324-1</v>
      </c>
      <c r="B51" s="338" t="s">
        <v>408</v>
      </c>
      <c r="C51" s="338" t="s">
        <v>481</v>
      </c>
      <c r="D51" s="338" t="s">
        <v>10054</v>
      </c>
      <c r="E51" s="338" t="s">
        <v>7994</v>
      </c>
      <c r="F51" s="338" t="s">
        <v>9883</v>
      </c>
      <c r="G51" s="338" t="s">
        <v>10054</v>
      </c>
      <c r="H51" s="338" t="s">
        <v>10055</v>
      </c>
      <c r="I51" s="338" t="s">
        <v>10044</v>
      </c>
      <c r="J51" s="338" t="s">
        <v>69</v>
      </c>
      <c r="K51" s="338" t="s">
        <v>70</v>
      </c>
      <c r="L51"/>
      <c r="M51" s="338"/>
      <c r="N51" s="338"/>
      <c r="O51" s="338"/>
      <c r="P51" s="338" t="s">
        <v>8009</v>
      </c>
      <c r="Q51" s="338" t="s">
        <v>8010</v>
      </c>
      <c r="R51" s="338" t="s">
        <v>8032</v>
      </c>
      <c r="S51" s="338" t="s">
        <v>10370</v>
      </c>
      <c r="T51" s="338" t="s">
        <v>8894</v>
      </c>
      <c r="U51" s="338" t="s">
        <v>9247</v>
      </c>
      <c r="V51"/>
      <c r="W51" s="338"/>
      <c r="X51" s="338" t="s">
        <v>8120</v>
      </c>
      <c r="Y51" s="338" t="s">
        <v>421</v>
      </c>
      <c r="Z51" s="338" t="s">
        <v>53</v>
      </c>
      <c r="AA51" s="338"/>
      <c r="AB51" s="338"/>
      <c r="AC51" s="338"/>
      <c r="AD51" s="338"/>
      <c r="AE51" s="338"/>
      <c r="AF51" s="338" t="s">
        <v>10371</v>
      </c>
      <c r="AG51" s="338"/>
      <c r="AH51" s="338" t="s">
        <v>8120</v>
      </c>
      <c r="AI51" s="338" t="s">
        <v>7998</v>
      </c>
      <c r="AJ51" s="338" t="s">
        <v>10372</v>
      </c>
      <c r="AK51" s="338" t="s">
        <v>10373</v>
      </c>
      <c r="AL51" s="338"/>
      <c r="AM51" s="338" t="s">
        <v>8019</v>
      </c>
      <c r="AN51" s="338" t="s">
        <v>10374</v>
      </c>
      <c r="AO51" s="338" t="s">
        <v>8026</v>
      </c>
      <c r="AP51" s="338" t="s">
        <v>10375</v>
      </c>
      <c r="AQ51" s="338" t="s">
        <v>7988</v>
      </c>
      <c r="AR51" s="338"/>
      <c r="AS51" s="338" t="s">
        <v>7988</v>
      </c>
      <c r="AT51" s="338"/>
      <c r="AU51" s="338" t="s">
        <v>10376</v>
      </c>
      <c r="AV51" s="338"/>
      <c r="AW51" s="338"/>
      <c r="AX51" s="338"/>
      <c r="AY51" s="338"/>
      <c r="AZ51" s="338" t="s">
        <v>7994</v>
      </c>
      <c r="BA51" s="338"/>
      <c r="BB51"/>
      <c r="BC51"/>
      <c r="BD51"/>
      <c r="BE51"/>
      <c r="BF51"/>
      <c r="BG51"/>
      <c r="BH51"/>
      <c r="BI51"/>
      <c r="BJ51"/>
      <c r="BK51"/>
      <c r="BL51"/>
      <c r="BM51"/>
      <c r="BN51"/>
      <c r="BO51"/>
      <c r="BP51"/>
      <c r="BQ51" t="s">
        <v>9894</v>
      </c>
      <c r="BR51"/>
      <c r="BS51" t="s">
        <v>9892</v>
      </c>
      <c r="BT51" s="218"/>
    </row>
    <row r="52" spans="1:72" ht="14.5">
      <c r="A52" s="219" t="str">
        <f t="shared" si="0"/>
        <v>2024-00073212-1</v>
      </c>
      <c r="B52" s="338" t="s">
        <v>341</v>
      </c>
      <c r="C52" s="338" t="s">
        <v>481</v>
      </c>
      <c r="D52" s="338" t="s">
        <v>10054</v>
      </c>
      <c r="E52" s="338" t="s">
        <v>7994</v>
      </c>
      <c r="F52" s="338" t="s">
        <v>9883</v>
      </c>
      <c r="G52" s="338" t="s">
        <v>10054</v>
      </c>
      <c r="H52" s="338" t="s">
        <v>10055</v>
      </c>
      <c r="I52" s="338" t="s">
        <v>10044</v>
      </c>
      <c r="J52" s="338" t="s">
        <v>233</v>
      </c>
      <c r="K52" s="338" t="s">
        <v>234</v>
      </c>
      <c r="L52"/>
      <c r="M52" s="338"/>
      <c r="N52" s="338"/>
      <c r="O52" s="338"/>
      <c r="P52" s="338" t="s">
        <v>8009</v>
      </c>
      <c r="Q52" s="338" t="s">
        <v>8010</v>
      </c>
      <c r="R52" s="338" t="s">
        <v>8032</v>
      </c>
      <c r="S52" s="338" t="s">
        <v>10364</v>
      </c>
      <c r="T52" s="338" t="s">
        <v>10377</v>
      </c>
      <c r="U52" s="338" t="s">
        <v>10263</v>
      </c>
      <c r="V52"/>
      <c r="W52" s="338"/>
      <c r="X52" s="338" t="s">
        <v>8434</v>
      </c>
      <c r="Y52" s="338" t="s">
        <v>399</v>
      </c>
      <c r="Z52" s="338" t="s">
        <v>53</v>
      </c>
      <c r="AA52" s="338"/>
      <c r="AB52" s="338" t="s">
        <v>10378</v>
      </c>
      <c r="AC52" s="338" t="s">
        <v>8067</v>
      </c>
      <c r="AD52" s="338"/>
      <c r="AE52" s="338" t="s">
        <v>8252</v>
      </c>
      <c r="AF52" s="338" t="s">
        <v>10379</v>
      </c>
      <c r="AG52" s="338"/>
      <c r="AH52" s="338" t="s">
        <v>8434</v>
      </c>
      <c r="AI52" s="338" t="s">
        <v>7998</v>
      </c>
      <c r="AJ52" s="338" t="s">
        <v>10366</v>
      </c>
      <c r="AK52" s="338" t="s">
        <v>10380</v>
      </c>
      <c r="AL52" s="338"/>
      <c r="AM52" s="338" t="s">
        <v>8019</v>
      </c>
      <c r="AN52" s="338" t="s">
        <v>10381</v>
      </c>
      <c r="AO52" s="338" t="s">
        <v>8026</v>
      </c>
      <c r="AP52" s="338" t="s">
        <v>10369</v>
      </c>
      <c r="AQ52" s="338" t="s">
        <v>7988</v>
      </c>
      <c r="AR52" s="338"/>
      <c r="AS52" s="338" t="s">
        <v>7988</v>
      </c>
      <c r="AT52" s="338"/>
      <c r="AU52" s="338" t="s">
        <v>9903</v>
      </c>
      <c r="AV52" s="338"/>
      <c r="AW52" s="338"/>
      <c r="AX52" s="338"/>
      <c r="AY52" s="338"/>
      <c r="AZ52" s="338" t="s">
        <v>7994</v>
      </c>
      <c r="BA52" s="338"/>
      <c r="BB52"/>
      <c r="BC52"/>
      <c r="BD52"/>
      <c r="BE52"/>
      <c r="BF52"/>
      <c r="BG52"/>
      <c r="BH52"/>
      <c r="BI52"/>
      <c r="BJ52"/>
      <c r="BK52"/>
      <c r="BL52"/>
      <c r="BM52"/>
      <c r="BN52"/>
      <c r="BO52"/>
      <c r="BP52"/>
      <c r="BQ52" t="s">
        <v>9894</v>
      </c>
      <c r="BR52"/>
      <c r="BS52" t="s">
        <v>9892</v>
      </c>
      <c r="BT52" s="218"/>
    </row>
    <row r="53" spans="1:72" ht="14.5">
      <c r="A53" s="219" t="str">
        <f t="shared" si="0"/>
        <v>2024-00070739-1</v>
      </c>
      <c r="B53" s="338" t="s">
        <v>389</v>
      </c>
      <c r="C53" s="338" t="s">
        <v>481</v>
      </c>
      <c r="D53" s="338" t="s">
        <v>10054</v>
      </c>
      <c r="E53" s="338" t="s">
        <v>7994</v>
      </c>
      <c r="F53" s="338" t="s">
        <v>9883</v>
      </c>
      <c r="G53" s="338" t="s">
        <v>10054</v>
      </c>
      <c r="H53" s="338" t="s">
        <v>10055</v>
      </c>
      <c r="I53" s="338" t="s">
        <v>10044</v>
      </c>
      <c r="J53" s="338" t="s">
        <v>269</v>
      </c>
      <c r="K53" s="338" t="s">
        <v>271</v>
      </c>
      <c r="L53"/>
      <c r="M53" s="338"/>
      <c r="N53" s="338"/>
      <c r="O53" s="338"/>
      <c r="P53" s="338" t="s">
        <v>8009</v>
      </c>
      <c r="Q53" s="338" t="s">
        <v>8010</v>
      </c>
      <c r="R53" s="338" t="s">
        <v>8076</v>
      </c>
      <c r="S53" s="338"/>
      <c r="T53" s="338" t="s">
        <v>9905</v>
      </c>
      <c r="U53" s="338" t="s">
        <v>9906</v>
      </c>
      <c r="V53"/>
      <c r="W53" s="338"/>
      <c r="X53" s="338" t="s">
        <v>10220</v>
      </c>
      <c r="Y53" s="338" t="s">
        <v>384</v>
      </c>
      <c r="Z53" s="338" t="s">
        <v>53</v>
      </c>
      <c r="AA53" s="338"/>
      <c r="AB53" s="338"/>
      <c r="AC53" s="338"/>
      <c r="AD53" s="338"/>
      <c r="AE53" s="338"/>
      <c r="AF53" s="338" t="s">
        <v>10382</v>
      </c>
      <c r="AG53" s="338"/>
      <c r="AH53" s="338" t="s">
        <v>10220</v>
      </c>
      <c r="AI53" s="338" t="s">
        <v>7998</v>
      </c>
      <c r="AJ53" s="338" t="s">
        <v>10383</v>
      </c>
      <c r="AK53" s="338" t="s">
        <v>10384</v>
      </c>
      <c r="AL53" s="338"/>
      <c r="AM53" s="338" t="s">
        <v>8019</v>
      </c>
      <c r="AN53" s="338" t="s">
        <v>10385</v>
      </c>
      <c r="AO53" s="338" t="s">
        <v>8026</v>
      </c>
      <c r="AP53" s="338" t="s">
        <v>10110</v>
      </c>
      <c r="AQ53" s="338" t="s">
        <v>7988</v>
      </c>
      <c r="AR53" s="338"/>
      <c r="AS53" s="338" t="s">
        <v>7988</v>
      </c>
      <c r="AT53" s="338"/>
      <c r="AU53" s="338" t="s">
        <v>9903</v>
      </c>
      <c r="AV53" s="338"/>
      <c r="AW53" s="338"/>
      <c r="AX53" s="338"/>
      <c r="AY53" s="338"/>
      <c r="AZ53" s="338" t="s">
        <v>7994</v>
      </c>
      <c r="BA53" s="338"/>
      <c r="BB53"/>
      <c r="BC53"/>
      <c r="BD53"/>
      <c r="BE53"/>
      <c r="BF53"/>
      <c r="BG53"/>
      <c r="BH53"/>
      <c r="BI53"/>
      <c r="BJ53"/>
      <c r="BK53"/>
      <c r="BL53"/>
      <c r="BM53"/>
      <c r="BN53"/>
      <c r="BO53"/>
      <c r="BP53"/>
      <c r="BQ53" t="s">
        <v>9894</v>
      </c>
      <c r="BR53"/>
      <c r="BS53" t="s">
        <v>9892</v>
      </c>
      <c r="BT53" s="218"/>
    </row>
    <row r="54" spans="1:72" ht="14.5">
      <c r="A54" s="219" t="str">
        <f t="shared" si="0"/>
        <v>2024-00070484-1</v>
      </c>
      <c r="B54" s="338" t="s">
        <v>392</v>
      </c>
      <c r="C54" s="338" t="s">
        <v>481</v>
      </c>
      <c r="D54" s="338" t="s">
        <v>10054</v>
      </c>
      <c r="E54" s="338" t="s">
        <v>7994</v>
      </c>
      <c r="F54" s="338" t="s">
        <v>9883</v>
      </c>
      <c r="G54" s="338" t="s">
        <v>10054</v>
      </c>
      <c r="H54" s="338" t="s">
        <v>10055</v>
      </c>
      <c r="I54" s="338" t="s">
        <v>10044</v>
      </c>
      <c r="J54" s="338" t="s">
        <v>81</v>
      </c>
      <c r="K54" s="338" t="s">
        <v>82</v>
      </c>
      <c r="L54"/>
      <c r="M54" s="338"/>
      <c r="N54" s="338"/>
      <c r="O54" s="338"/>
      <c r="P54" s="338" t="s">
        <v>8009</v>
      </c>
      <c r="Q54" s="338" t="s">
        <v>8010</v>
      </c>
      <c r="R54" s="338" t="s">
        <v>8032</v>
      </c>
      <c r="S54" s="338" t="s">
        <v>10386</v>
      </c>
      <c r="T54" s="338" t="s">
        <v>10084</v>
      </c>
      <c r="U54" s="338" t="s">
        <v>10085</v>
      </c>
      <c r="V54"/>
      <c r="W54" s="338"/>
      <c r="X54" s="338" t="s">
        <v>7995</v>
      </c>
      <c r="Y54" s="338" t="s">
        <v>384</v>
      </c>
      <c r="Z54" s="338" t="s">
        <v>53</v>
      </c>
      <c r="AA54" s="338"/>
      <c r="AB54" s="338"/>
      <c r="AC54" s="338"/>
      <c r="AD54" s="338"/>
      <c r="AE54" s="338"/>
      <c r="AF54" s="338" t="s">
        <v>10387</v>
      </c>
      <c r="AG54" s="338"/>
      <c r="AH54" s="338" t="s">
        <v>7995</v>
      </c>
      <c r="AI54" s="338" t="s">
        <v>7998</v>
      </c>
      <c r="AJ54" s="338" t="s">
        <v>10388</v>
      </c>
      <c r="AK54" s="338" t="s">
        <v>10389</v>
      </c>
      <c r="AL54" s="338"/>
      <c r="AM54" s="338" t="s">
        <v>8019</v>
      </c>
      <c r="AN54" s="338" t="s">
        <v>10390</v>
      </c>
      <c r="AO54" s="338" t="s">
        <v>8026</v>
      </c>
      <c r="AP54" s="338" t="s">
        <v>10391</v>
      </c>
      <c r="AQ54" s="338" t="s">
        <v>7988</v>
      </c>
      <c r="AR54" s="338"/>
      <c r="AS54" s="338" t="s">
        <v>7988</v>
      </c>
      <c r="AT54" s="338"/>
      <c r="AU54" s="338" t="s">
        <v>10291</v>
      </c>
      <c r="AV54" s="338"/>
      <c r="AW54" s="338"/>
      <c r="AX54" s="338"/>
      <c r="AY54" s="338"/>
      <c r="AZ54" s="338" t="s">
        <v>7994</v>
      </c>
      <c r="BA54" s="338"/>
      <c r="BB54"/>
      <c r="BC54"/>
      <c r="BD54"/>
      <c r="BE54"/>
      <c r="BF54"/>
      <c r="BG54"/>
      <c r="BH54"/>
      <c r="BI54"/>
      <c r="BJ54"/>
      <c r="BK54"/>
      <c r="BL54"/>
      <c r="BM54"/>
      <c r="BN54"/>
      <c r="BO54"/>
      <c r="BP54"/>
      <c r="BQ54" t="s">
        <v>9894</v>
      </c>
      <c r="BR54"/>
      <c r="BS54" t="s">
        <v>9892</v>
      </c>
      <c r="BT54" s="218"/>
    </row>
    <row r="55" spans="1:72" ht="14.5">
      <c r="A55" s="219" t="str">
        <f t="shared" si="0"/>
        <v>2024-00073849-1</v>
      </c>
      <c r="B55" s="338" t="s">
        <v>459</v>
      </c>
      <c r="C55" s="338" t="s">
        <v>477</v>
      </c>
      <c r="D55" s="338" t="s">
        <v>9882</v>
      </c>
      <c r="E55" s="338" t="s">
        <v>7994</v>
      </c>
      <c r="F55" s="338" t="s">
        <v>9883</v>
      </c>
      <c r="G55" s="338" t="s">
        <v>9882</v>
      </c>
      <c r="H55" s="338" t="s">
        <v>9884</v>
      </c>
      <c r="I55" s="338" t="s">
        <v>10044</v>
      </c>
      <c r="J55" s="338" t="s">
        <v>61</v>
      </c>
      <c r="K55" s="338" t="s">
        <v>335</v>
      </c>
      <c r="L55"/>
      <c r="M55" s="338"/>
      <c r="N55" s="338"/>
      <c r="O55" s="338"/>
      <c r="P55" s="338" t="s">
        <v>8009</v>
      </c>
      <c r="Q55" s="338" t="s">
        <v>8010</v>
      </c>
      <c r="R55" s="338" t="s">
        <v>8032</v>
      </c>
      <c r="S55" s="338" t="s">
        <v>10218</v>
      </c>
      <c r="T55" s="338" t="s">
        <v>8624</v>
      </c>
      <c r="U55" s="338" t="s">
        <v>10219</v>
      </c>
      <c r="V55"/>
      <c r="W55" s="338"/>
      <c r="X55" s="338" t="s">
        <v>10292</v>
      </c>
      <c r="Y55" s="338" t="s">
        <v>505</v>
      </c>
      <c r="Z55" s="338" t="s">
        <v>53</v>
      </c>
      <c r="AA55" s="338"/>
      <c r="AB55" s="338"/>
      <c r="AC55" s="338"/>
      <c r="AD55" s="338"/>
      <c r="AE55" s="338"/>
      <c r="AF55" s="338" t="s">
        <v>10392</v>
      </c>
      <c r="AG55" s="338"/>
      <c r="AH55" s="338" t="s">
        <v>10292</v>
      </c>
      <c r="AI55" s="338" t="s">
        <v>7998</v>
      </c>
      <c r="AJ55" s="338" t="s">
        <v>10222</v>
      </c>
      <c r="AK55" s="338" t="s">
        <v>10393</v>
      </c>
      <c r="AL55" s="338"/>
      <c r="AM55" s="338" t="s">
        <v>8019</v>
      </c>
      <c r="AN55" s="338" t="s">
        <v>10394</v>
      </c>
      <c r="AO55" s="338" t="s">
        <v>8026</v>
      </c>
      <c r="AP55" s="338" t="s">
        <v>10395</v>
      </c>
      <c r="AQ55" s="338" t="s">
        <v>7988</v>
      </c>
      <c r="AR55" s="338"/>
      <c r="AS55" s="338" t="s">
        <v>7988</v>
      </c>
      <c r="AT55" s="338"/>
      <c r="AU55" s="338" t="s">
        <v>10396</v>
      </c>
      <c r="AV55" s="338"/>
      <c r="AW55" s="338"/>
      <c r="AX55" s="338"/>
      <c r="AY55" s="338"/>
      <c r="AZ55" s="338" t="s">
        <v>7994</v>
      </c>
      <c r="BA55" s="338"/>
      <c r="BB55"/>
      <c r="BC55"/>
      <c r="BD55"/>
      <c r="BE55"/>
      <c r="BF55"/>
      <c r="BG55"/>
      <c r="BH55"/>
      <c r="BI55"/>
      <c r="BJ55"/>
      <c r="BK55"/>
      <c r="BL55"/>
      <c r="BM55"/>
      <c r="BN55"/>
      <c r="BO55"/>
      <c r="BP55"/>
      <c r="BQ55" t="s">
        <v>9894</v>
      </c>
      <c r="BR55"/>
      <c r="BS55" t="s">
        <v>9892</v>
      </c>
      <c r="BT55" s="218"/>
    </row>
    <row r="56" spans="1:72" ht="14.5">
      <c r="A56" s="219" t="str">
        <f t="shared" si="0"/>
        <v>2024-00072468-1</v>
      </c>
      <c r="B56" s="338" t="s">
        <v>467</v>
      </c>
      <c r="C56" s="338" t="s">
        <v>477</v>
      </c>
      <c r="D56" s="338" t="s">
        <v>9882</v>
      </c>
      <c r="E56" s="338" t="s">
        <v>7994</v>
      </c>
      <c r="F56" s="338" t="s">
        <v>9883</v>
      </c>
      <c r="G56" s="338" t="s">
        <v>9882</v>
      </c>
      <c r="H56" s="338" t="s">
        <v>9884</v>
      </c>
      <c r="I56" s="338" t="s">
        <v>10044</v>
      </c>
      <c r="J56" s="338" t="s">
        <v>468</v>
      </c>
      <c r="K56" s="338" t="s">
        <v>469</v>
      </c>
      <c r="L56"/>
      <c r="M56" s="338"/>
      <c r="N56" s="338"/>
      <c r="O56" s="338"/>
      <c r="P56" s="338" t="s">
        <v>8009</v>
      </c>
      <c r="Q56" s="338" t="s">
        <v>8010</v>
      </c>
      <c r="R56" s="338" t="s">
        <v>8076</v>
      </c>
      <c r="S56" s="338" t="s">
        <v>10397</v>
      </c>
      <c r="T56" s="338" t="s">
        <v>10398</v>
      </c>
      <c r="U56" s="338" t="s">
        <v>10399</v>
      </c>
      <c r="V56"/>
      <c r="W56" s="338" t="s">
        <v>1053</v>
      </c>
      <c r="X56" s="338" t="s">
        <v>10400</v>
      </c>
      <c r="Y56" s="338" t="s">
        <v>481</v>
      </c>
      <c r="Z56" s="338" t="s">
        <v>53</v>
      </c>
      <c r="AA56" s="338"/>
      <c r="AB56" s="338" t="s">
        <v>10401</v>
      </c>
      <c r="AC56" s="338" t="s">
        <v>8067</v>
      </c>
      <c r="AD56" s="338"/>
      <c r="AE56" s="338" t="s">
        <v>8252</v>
      </c>
      <c r="AF56" s="338" t="s">
        <v>10402</v>
      </c>
      <c r="AG56" s="338"/>
      <c r="AH56" s="338" t="s">
        <v>10400</v>
      </c>
      <c r="AI56" s="338" t="s">
        <v>7998</v>
      </c>
      <c r="AJ56" s="338" t="s">
        <v>10403</v>
      </c>
      <c r="AK56" s="338" t="s">
        <v>10404</v>
      </c>
      <c r="AL56" s="338"/>
      <c r="AM56" s="338" t="s">
        <v>8019</v>
      </c>
      <c r="AN56" s="338" t="s">
        <v>10405</v>
      </c>
      <c r="AO56" s="338" t="s">
        <v>8026</v>
      </c>
      <c r="AP56" s="338" t="s">
        <v>10110</v>
      </c>
      <c r="AQ56" s="338" t="s">
        <v>7988</v>
      </c>
      <c r="AR56" s="338"/>
      <c r="AS56" s="338" t="s">
        <v>7988</v>
      </c>
      <c r="AT56" s="338"/>
      <c r="AU56" s="338" t="s">
        <v>9903</v>
      </c>
      <c r="AV56" s="338"/>
      <c r="AW56" s="338"/>
      <c r="AX56" s="338"/>
      <c r="AY56" s="338"/>
      <c r="AZ56" s="338" t="s">
        <v>7994</v>
      </c>
      <c r="BA56" s="338"/>
      <c r="BB56"/>
      <c r="BC56"/>
      <c r="BD56"/>
      <c r="BE56"/>
      <c r="BF56"/>
      <c r="BG56"/>
      <c r="BH56"/>
      <c r="BI56"/>
      <c r="BJ56"/>
      <c r="BK56"/>
      <c r="BL56"/>
      <c r="BM56"/>
      <c r="BN56"/>
      <c r="BO56"/>
      <c r="BP56"/>
      <c r="BQ56" t="s">
        <v>9894</v>
      </c>
      <c r="BR56"/>
      <c r="BS56" t="s">
        <v>9892</v>
      </c>
      <c r="BT56" s="218"/>
    </row>
    <row r="57" spans="1:72" ht="13" customHeight="1">
      <c r="A57" s="219" t="str">
        <f t="shared" si="0"/>
        <v>2024-00070985-1</v>
      </c>
      <c r="B57" s="338" t="s">
        <v>159</v>
      </c>
      <c r="C57" s="338" t="s">
        <v>477</v>
      </c>
      <c r="D57" s="338" t="s">
        <v>9882</v>
      </c>
      <c r="E57" s="338" t="s">
        <v>7994</v>
      </c>
      <c r="F57" s="338" t="s">
        <v>9883</v>
      </c>
      <c r="G57" s="338" t="s">
        <v>9882</v>
      </c>
      <c r="H57" s="338" t="s">
        <v>9884</v>
      </c>
      <c r="I57" s="338" t="s">
        <v>10044</v>
      </c>
      <c r="J57" s="338" t="s">
        <v>129</v>
      </c>
      <c r="K57" s="338" t="s">
        <v>131</v>
      </c>
      <c r="L57"/>
      <c r="M57" s="338"/>
      <c r="N57" s="338"/>
      <c r="O57" s="338"/>
      <c r="P57" s="338" t="s">
        <v>8009</v>
      </c>
      <c r="Q57" s="338" t="s">
        <v>8010</v>
      </c>
      <c r="R57" s="338" t="s">
        <v>8076</v>
      </c>
      <c r="S57" s="338" t="s">
        <v>10406</v>
      </c>
      <c r="T57" s="338" t="s">
        <v>10046</v>
      </c>
      <c r="U57" s="338" t="s">
        <v>10047</v>
      </c>
      <c r="V57"/>
      <c r="W57" s="338" t="s">
        <v>9692</v>
      </c>
      <c r="X57" s="338" t="s">
        <v>10220</v>
      </c>
      <c r="Y57" s="338" t="s">
        <v>175</v>
      </c>
      <c r="Z57" s="338" t="s">
        <v>53</v>
      </c>
      <c r="AA57" s="338"/>
      <c r="AB57" s="338" t="s">
        <v>8981</v>
      </c>
      <c r="AC57" s="338" t="s">
        <v>8067</v>
      </c>
      <c r="AD57" s="338"/>
      <c r="AE57" s="338" t="s">
        <v>8047</v>
      </c>
      <c r="AF57" s="338" t="s">
        <v>10407</v>
      </c>
      <c r="AG57" s="338"/>
      <c r="AH57" s="338" t="s">
        <v>10220</v>
      </c>
      <c r="AI57" s="338" t="s">
        <v>7998</v>
      </c>
      <c r="AJ57" s="338" t="s">
        <v>10408</v>
      </c>
      <c r="AK57" s="338" t="s">
        <v>10409</v>
      </c>
      <c r="AL57" s="338"/>
      <c r="AM57" s="338" t="s">
        <v>8019</v>
      </c>
      <c r="AN57" s="279" t="s">
        <v>10410</v>
      </c>
      <c r="AO57" s="338" t="s">
        <v>8026</v>
      </c>
      <c r="AP57" s="338" t="s">
        <v>10411</v>
      </c>
      <c r="AQ57" s="338" t="s">
        <v>7988</v>
      </c>
      <c r="AR57" s="338"/>
      <c r="AS57" s="338" t="s">
        <v>7988</v>
      </c>
      <c r="AT57" s="338"/>
      <c r="AU57" s="338" t="s">
        <v>10412</v>
      </c>
      <c r="AV57" s="338"/>
      <c r="AW57" s="338"/>
      <c r="AX57" s="338"/>
      <c r="AY57" s="338"/>
      <c r="AZ57" s="338" t="s">
        <v>7994</v>
      </c>
      <c r="BA57" s="338"/>
      <c r="BB57"/>
      <c r="BC57"/>
      <c r="BD57"/>
      <c r="BE57"/>
      <c r="BF57"/>
      <c r="BG57"/>
      <c r="BH57"/>
      <c r="BI57"/>
      <c r="BJ57"/>
      <c r="BK57"/>
      <c r="BL57"/>
      <c r="BM57"/>
      <c r="BN57"/>
      <c r="BO57"/>
      <c r="BP57"/>
      <c r="BQ57" t="s">
        <v>9894</v>
      </c>
      <c r="BR57"/>
      <c r="BS57" t="s">
        <v>9892</v>
      </c>
      <c r="BT57" s="218"/>
    </row>
    <row r="58" spans="1:72" ht="14.5">
      <c r="A58" s="219" t="str">
        <f t="shared" si="0"/>
        <v>2024-00072328-1</v>
      </c>
      <c r="B58" s="338" t="s">
        <v>450</v>
      </c>
      <c r="C58" s="338" t="s">
        <v>477</v>
      </c>
      <c r="D58" s="338" t="s">
        <v>9882</v>
      </c>
      <c r="E58" s="338" t="s">
        <v>7994</v>
      </c>
      <c r="F58" s="338" t="s">
        <v>9883</v>
      </c>
      <c r="G58" s="338" t="s">
        <v>9882</v>
      </c>
      <c r="H58" s="338" t="s">
        <v>9884</v>
      </c>
      <c r="I58" s="338" t="s">
        <v>10044</v>
      </c>
      <c r="J58" s="338" t="s">
        <v>61</v>
      </c>
      <c r="K58" s="338" t="s">
        <v>153</v>
      </c>
      <c r="L58"/>
      <c r="M58" s="338"/>
      <c r="N58" s="338"/>
      <c r="O58" s="338"/>
      <c r="P58" s="338" t="s">
        <v>8009</v>
      </c>
      <c r="Q58" s="338" t="s">
        <v>8010</v>
      </c>
      <c r="R58" s="338" t="s">
        <v>8032</v>
      </c>
      <c r="S58" s="338" t="s">
        <v>10413</v>
      </c>
      <c r="T58" s="338" t="s">
        <v>10114</v>
      </c>
      <c r="U58" s="338" t="s">
        <v>10115</v>
      </c>
      <c r="V58"/>
      <c r="W58" s="338"/>
      <c r="X58" s="338" t="s">
        <v>8434</v>
      </c>
      <c r="Y58" s="338" t="s">
        <v>505</v>
      </c>
      <c r="Z58" s="338" t="s">
        <v>53</v>
      </c>
      <c r="AA58" s="338"/>
      <c r="AB58" s="338"/>
      <c r="AC58" s="338"/>
      <c r="AD58" s="338"/>
      <c r="AE58" s="338"/>
      <c r="AF58" s="338" t="s">
        <v>10414</v>
      </c>
      <c r="AG58" s="338"/>
      <c r="AH58" s="338" t="s">
        <v>8434</v>
      </c>
      <c r="AI58" s="338" t="s">
        <v>7998</v>
      </c>
      <c r="AJ58" s="338" t="s">
        <v>10415</v>
      </c>
      <c r="AK58" s="338" t="s">
        <v>10416</v>
      </c>
      <c r="AL58" s="338"/>
      <c r="AM58" s="338" t="s">
        <v>8019</v>
      </c>
      <c r="AN58" s="338" t="s">
        <v>10417</v>
      </c>
      <c r="AO58" s="338" t="s">
        <v>10418</v>
      </c>
      <c r="AP58" s="338" t="s">
        <v>10419</v>
      </c>
      <c r="AQ58" s="338" t="s">
        <v>7988</v>
      </c>
      <c r="AR58" s="338"/>
      <c r="AS58" s="338" t="s">
        <v>7988</v>
      </c>
      <c r="AT58" s="338"/>
      <c r="AU58" s="338" t="s">
        <v>10396</v>
      </c>
      <c r="AV58" s="338"/>
      <c r="AW58" s="338"/>
      <c r="AX58" s="338"/>
      <c r="AY58" s="338"/>
      <c r="AZ58" s="338" t="s">
        <v>7994</v>
      </c>
      <c r="BA58" s="338"/>
      <c r="BB58"/>
      <c r="BC58"/>
      <c r="BD58"/>
      <c r="BE58"/>
      <c r="BF58"/>
      <c r="BG58"/>
      <c r="BH58"/>
      <c r="BI58"/>
      <c r="BJ58"/>
      <c r="BK58"/>
      <c r="BL58"/>
      <c r="BM58"/>
      <c r="BN58"/>
      <c r="BO58"/>
      <c r="BP58"/>
      <c r="BQ58" t="s">
        <v>9894</v>
      </c>
      <c r="BR58"/>
      <c r="BS58" t="s">
        <v>9892</v>
      </c>
      <c r="BT58" s="218"/>
    </row>
    <row r="59" spans="1:72" ht="14.5">
      <c r="A59" s="219" t="str">
        <f t="shared" si="0"/>
        <v>2024-00073777-1</v>
      </c>
      <c r="B59" s="338" t="s">
        <v>453</v>
      </c>
      <c r="C59" s="338" t="s">
        <v>589</v>
      </c>
      <c r="D59" s="338" t="s">
        <v>10054</v>
      </c>
      <c r="E59" s="338" t="s">
        <v>7994</v>
      </c>
      <c r="F59" s="338" t="s">
        <v>9883</v>
      </c>
      <c r="G59" s="338" t="s">
        <v>10054</v>
      </c>
      <c r="H59" s="338" t="s">
        <v>10055</v>
      </c>
      <c r="I59" s="338" t="s">
        <v>10044</v>
      </c>
      <c r="J59" s="338" t="s">
        <v>454</v>
      </c>
      <c r="K59" s="338" t="s">
        <v>456</v>
      </c>
      <c r="L59"/>
      <c r="M59" s="338"/>
      <c r="N59" s="338" t="s">
        <v>1462</v>
      </c>
      <c r="O59" s="338" t="s">
        <v>1462</v>
      </c>
      <c r="P59" s="338" t="s">
        <v>8009</v>
      </c>
      <c r="Q59" s="338" t="s">
        <v>8700</v>
      </c>
      <c r="R59" s="338" t="s">
        <v>8032</v>
      </c>
      <c r="S59" s="338" t="s">
        <v>10420</v>
      </c>
      <c r="T59" s="338" t="s">
        <v>10421</v>
      </c>
      <c r="U59" s="338" t="s">
        <v>10422</v>
      </c>
      <c r="V59"/>
      <c r="W59" s="338"/>
      <c r="X59" s="338" t="s">
        <v>253</v>
      </c>
      <c r="Y59" s="338" t="s">
        <v>505</v>
      </c>
      <c r="Z59" s="338" t="s">
        <v>53</v>
      </c>
      <c r="AA59" s="338" t="s">
        <v>1462</v>
      </c>
      <c r="AB59" s="338" t="s">
        <v>1462</v>
      </c>
      <c r="AC59" s="338"/>
      <c r="AD59" s="338"/>
      <c r="AE59" s="338"/>
      <c r="AF59" s="338" t="s">
        <v>10423</v>
      </c>
      <c r="AG59" s="338" t="s">
        <v>1462</v>
      </c>
      <c r="AH59" s="338" t="s">
        <v>253</v>
      </c>
      <c r="AI59" s="338" t="s">
        <v>7998</v>
      </c>
      <c r="AJ59" s="338" t="s">
        <v>10424</v>
      </c>
      <c r="AK59" s="338" t="s">
        <v>10425</v>
      </c>
      <c r="AL59" s="338" t="s">
        <v>1462</v>
      </c>
      <c r="AM59" s="338" t="s">
        <v>8019</v>
      </c>
      <c r="AN59" s="338" t="s">
        <v>10426</v>
      </c>
      <c r="AO59" s="338" t="s">
        <v>8026</v>
      </c>
      <c r="AP59" s="338" t="s">
        <v>10427</v>
      </c>
      <c r="AQ59" s="338" t="s">
        <v>7988</v>
      </c>
      <c r="AR59" s="338"/>
      <c r="AS59" s="338" t="s">
        <v>7988</v>
      </c>
      <c r="AT59" s="338" t="s">
        <v>1462</v>
      </c>
      <c r="AU59" s="338" t="s">
        <v>9903</v>
      </c>
      <c r="AV59" s="338" t="s">
        <v>7988</v>
      </c>
      <c r="AW59" s="338"/>
      <c r="AX59" s="338" t="s">
        <v>7988</v>
      </c>
      <c r="AY59" s="338"/>
      <c r="AZ59" s="338" t="s">
        <v>7994</v>
      </c>
      <c r="BA59" s="338"/>
      <c r="BB59"/>
      <c r="BC59"/>
      <c r="BD59"/>
      <c r="BE59"/>
      <c r="BF59"/>
      <c r="BG59"/>
      <c r="BH59"/>
      <c r="BI59"/>
      <c r="BJ59"/>
      <c r="BK59"/>
      <c r="BL59"/>
      <c r="BM59"/>
      <c r="BN59"/>
      <c r="BO59"/>
      <c r="BP59" t="s">
        <v>9893</v>
      </c>
      <c r="BQ59" t="s">
        <v>9894</v>
      </c>
      <c r="BR59" t="s">
        <v>9895</v>
      </c>
      <c r="BS59" t="s">
        <v>9892</v>
      </c>
      <c r="BT59" s="218"/>
    </row>
    <row r="60" spans="1:72" ht="14.5">
      <c r="A60" s="219" t="str">
        <f t="shared" si="0"/>
        <v>2024-00074838-2</v>
      </c>
      <c r="B60" s="338" t="s">
        <v>465</v>
      </c>
      <c r="C60" s="338" t="s">
        <v>589</v>
      </c>
      <c r="D60" s="338" t="s">
        <v>10054</v>
      </c>
      <c r="E60" s="338" t="s">
        <v>7994</v>
      </c>
      <c r="F60" s="338" t="s">
        <v>9883</v>
      </c>
      <c r="G60" s="338" t="s">
        <v>10054</v>
      </c>
      <c r="H60" s="338" t="s">
        <v>10055</v>
      </c>
      <c r="I60" s="338" t="s">
        <v>10044</v>
      </c>
      <c r="J60" s="338" t="s">
        <v>69</v>
      </c>
      <c r="K60" s="338" t="s">
        <v>70</v>
      </c>
      <c r="L60"/>
      <c r="M60" s="338"/>
      <c r="N60" s="338"/>
      <c r="O60" s="338"/>
      <c r="P60" s="338" t="s">
        <v>8009</v>
      </c>
      <c r="Q60" s="338" t="s">
        <v>8010</v>
      </c>
      <c r="R60" s="338" t="s">
        <v>8032</v>
      </c>
      <c r="S60" s="338" t="s">
        <v>10428</v>
      </c>
      <c r="T60" s="338" t="s">
        <v>8894</v>
      </c>
      <c r="U60" s="338" t="s">
        <v>9247</v>
      </c>
      <c r="V60"/>
      <c r="W60" s="338"/>
      <c r="X60" s="338" t="s">
        <v>7995</v>
      </c>
      <c r="Y60" s="338" t="s">
        <v>477</v>
      </c>
      <c r="Z60" s="338" t="s">
        <v>53</v>
      </c>
      <c r="AA60" s="338"/>
      <c r="AB60" s="338"/>
      <c r="AC60" s="338"/>
      <c r="AD60" s="338"/>
      <c r="AE60" s="338"/>
      <c r="AF60" s="338" t="s">
        <v>10429</v>
      </c>
      <c r="AG60" s="338"/>
      <c r="AH60" s="338" t="s">
        <v>7995</v>
      </c>
      <c r="AI60" s="338" t="s">
        <v>7998</v>
      </c>
      <c r="AJ60" s="338" t="s">
        <v>10430</v>
      </c>
      <c r="AK60" s="338" t="s">
        <v>10431</v>
      </c>
      <c r="AL60" s="338"/>
      <c r="AM60" s="338" t="s">
        <v>8019</v>
      </c>
      <c r="AN60" s="338" t="s">
        <v>10432</v>
      </c>
      <c r="AO60" s="338" t="s">
        <v>8026</v>
      </c>
      <c r="AP60" s="338" t="s">
        <v>10433</v>
      </c>
      <c r="AQ60" s="338" t="s">
        <v>7988</v>
      </c>
      <c r="AR60" s="338"/>
      <c r="AS60" s="338" t="s">
        <v>7988</v>
      </c>
      <c r="AT60" s="338"/>
      <c r="AU60" s="338" t="s">
        <v>10396</v>
      </c>
      <c r="AV60" s="338"/>
      <c r="AW60" s="338"/>
      <c r="AX60" s="338"/>
      <c r="AY60" s="338"/>
      <c r="AZ60" s="338" t="s">
        <v>7994</v>
      </c>
      <c r="BA60" s="338"/>
      <c r="BB60"/>
      <c r="BC60"/>
      <c r="BD60"/>
      <c r="BE60"/>
      <c r="BF60"/>
      <c r="BG60"/>
      <c r="BH60"/>
      <c r="BI60"/>
      <c r="BJ60"/>
      <c r="BK60"/>
      <c r="BL60"/>
      <c r="BM60"/>
      <c r="BN60"/>
      <c r="BO60"/>
      <c r="BP60"/>
      <c r="BQ60" t="s">
        <v>9894</v>
      </c>
      <c r="BR60"/>
      <c r="BS60" t="s">
        <v>9892</v>
      </c>
      <c r="BT60" s="218"/>
    </row>
    <row r="61" spans="1:72" ht="14.5">
      <c r="A61" s="219" t="str">
        <f t="shared" si="0"/>
        <v>2024-00074838-1</v>
      </c>
      <c r="B61" s="338" t="s">
        <v>462</v>
      </c>
      <c r="C61" s="338" t="s">
        <v>589</v>
      </c>
      <c r="D61" s="338" t="s">
        <v>10054</v>
      </c>
      <c r="E61" s="338" t="s">
        <v>7994</v>
      </c>
      <c r="F61" s="338" t="s">
        <v>9883</v>
      </c>
      <c r="G61" s="338" t="s">
        <v>10054</v>
      </c>
      <c r="H61" s="338" t="s">
        <v>10055</v>
      </c>
      <c r="I61" s="338" t="s">
        <v>10044</v>
      </c>
      <c r="J61" s="338" t="s">
        <v>69</v>
      </c>
      <c r="K61" s="338" t="s">
        <v>70</v>
      </c>
      <c r="L61"/>
      <c r="M61" s="338"/>
      <c r="N61" s="338"/>
      <c r="O61" s="338"/>
      <c r="P61" s="338" t="s">
        <v>8009</v>
      </c>
      <c r="Q61" s="338" t="s">
        <v>8010</v>
      </c>
      <c r="R61" s="338" t="s">
        <v>8032</v>
      </c>
      <c r="S61" s="338" t="s">
        <v>10428</v>
      </c>
      <c r="T61" s="338" t="s">
        <v>8894</v>
      </c>
      <c r="U61" s="338" t="s">
        <v>9247</v>
      </c>
      <c r="V61"/>
      <c r="W61" s="338"/>
      <c r="X61" s="338" t="s">
        <v>196</v>
      </c>
      <c r="Y61" s="338" t="s">
        <v>477</v>
      </c>
      <c r="Z61" s="338" t="s">
        <v>53</v>
      </c>
      <c r="AA61" s="338"/>
      <c r="AB61" s="338"/>
      <c r="AC61" s="338"/>
      <c r="AD61" s="338"/>
      <c r="AE61" s="338"/>
      <c r="AF61" s="338" t="s">
        <v>10434</v>
      </c>
      <c r="AG61" s="338"/>
      <c r="AH61" s="338" t="s">
        <v>196</v>
      </c>
      <c r="AI61" s="338" t="s">
        <v>7998</v>
      </c>
      <c r="AJ61" s="338" t="s">
        <v>10430</v>
      </c>
      <c r="AK61" s="338" t="s">
        <v>10435</v>
      </c>
      <c r="AL61" s="338"/>
      <c r="AM61" s="338" t="s">
        <v>8019</v>
      </c>
      <c r="AN61" s="338" t="s">
        <v>10432</v>
      </c>
      <c r="AO61" s="338" t="s">
        <v>8026</v>
      </c>
      <c r="AP61" s="338" t="s">
        <v>10433</v>
      </c>
      <c r="AQ61" s="338" t="s">
        <v>7988</v>
      </c>
      <c r="AR61" s="338"/>
      <c r="AS61" s="338" t="s">
        <v>7988</v>
      </c>
      <c r="AT61" s="338"/>
      <c r="AU61" s="338" t="s">
        <v>10396</v>
      </c>
      <c r="AV61" s="338"/>
      <c r="AW61" s="338"/>
      <c r="AX61" s="338"/>
      <c r="AY61" s="338"/>
      <c r="AZ61" s="338" t="s">
        <v>7994</v>
      </c>
      <c r="BA61" s="338"/>
      <c r="BB61"/>
      <c r="BC61"/>
      <c r="BD61"/>
      <c r="BE61"/>
      <c r="BF61"/>
      <c r="BG61"/>
      <c r="BH61"/>
      <c r="BI61"/>
      <c r="BJ61"/>
      <c r="BK61"/>
      <c r="BL61"/>
      <c r="BM61"/>
      <c r="BN61"/>
      <c r="BO61"/>
      <c r="BP61"/>
      <c r="BQ61" t="s">
        <v>9894</v>
      </c>
      <c r="BR61"/>
      <c r="BS61" t="s">
        <v>9892</v>
      </c>
      <c r="BT61" s="218"/>
    </row>
    <row r="62" spans="1:72" ht="14.5">
      <c r="A62" s="219" t="str">
        <f t="shared" si="0"/>
        <v>2024-00071069-1</v>
      </c>
      <c r="B62" s="338" t="s">
        <v>448</v>
      </c>
      <c r="C62" s="338" t="s">
        <v>589</v>
      </c>
      <c r="D62" s="338" t="s">
        <v>10054</v>
      </c>
      <c r="E62" s="338" t="s">
        <v>7994</v>
      </c>
      <c r="F62" s="338" t="s">
        <v>9883</v>
      </c>
      <c r="G62" s="338" t="s">
        <v>10054</v>
      </c>
      <c r="H62" s="338" t="s">
        <v>10055</v>
      </c>
      <c r="I62" s="338" t="s">
        <v>10044</v>
      </c>
      <c r="J62" s="338" t="s">
        <v>69</v>
      </c>
      <c r="K62" s="338" t="s">
        <v>70</v>
      </c>
      <c r="L62"/>
      <c r="M62" s="338"/>
      <c r="N62" s="338"/>
      <c r="O62" s="338"/>
      <c r="P62" s="338" t="s">
        <v>8009</v>
      </c>
      <c r="Q62" s="338" t="s">
        <v>8010</v>
      </c>
      <c r="R62" s="338" t="s">
        <v>8032</v>
      </c>
      <c r="S62" s="338" t="s">
        <v>10436</v>
      </c>
      <c r="T62" s="338" t="s">
        <v>8894</v>
      </c>
      <c r="U62" s="338" t="s">
        <v>9247</v>
      </c>
      <c r="V62"/>
      <c r="W62" s="338"/>
      <c r="X62" s="338" t="s">
        <v>196</v>
      </c>
      <c r="Y62" s="338" t="s">
        <v>505</v>
      </c>
      <c r="Z62" s="338" t="s">
        <v>53</v>
      </c>
      <c r="AA62" s="338"/>
      <c r="AB62" s="338"/>
      <c r="AC62" s="338"/>
      <c r="AD62" s="338"/>
      <c r="AE62" s="338"/>
      <c r="AF62" s="338" t="s">
        <v>10437</v>
      </c>
      <c r="AG62" s="338"/>
      <c r="AH62" s="338" t="s">
        <v>196</v>
      </c>
      <c r="AI62" s="338" t="s">
        <v>7998</v>
      </c>
      <c r="AJ62" s="338" t="s">
        <v>10430</v>
      </c>
      <c r="AK62" s="338" t="s">
        <v>10438</v>
      </c>
      <c r="AL62" s="338"/>
      <c r="AM62" s="338" t="s">
        <v>8019</v>
      </c>
      <c r="AN62" s="338" t="s">
        <v>10439</v>
      </c>
      <c r="AO62" s="338" t="s">
        <v>8026</v>
      </c>
      <c r="AP62" s="338" t="s">
        <v>10440</v>
      </c>
      <c r="AQ62" s="338" t="s">
        <v>7988</v>
      </c>
      <c r="AR62" s="338"/>
      <c r="AS62" s="338" t="s">
        <v>7988</v>
      </c>
      <c r="AT62" s="338"/>
      <c r="AU62" s="338" t="s">
        <v>10441</v>
      </c>
      <c r="AV62" s="338"/>
      <c r="AW62" s="338"/>
      <c r="AX62" s="338"/>
      <c r="AY62" s="338"/>
      <c r="AZ62" s="338" t="s">
        <v>7994</v>
      </c>
      <c r="BA62" s="338"/>
      <c r="BB62"/>
      <c r="BC62"/>
      <c r="BD62"/>
      <c r="BE62"/>
      <c r="BF62"/>
      <c r="BG62"/>
      <c r="BH62"/>
      <c r="BI62"/>
      <c r="BJ62"/>
      <c r="BK62"/>
      <c r="BL62"/>
      <c r="BM62"/>
      <c r="BN62"/>
      <c r="BO62"/>
      <c r="BP62"/>
      <c r="BQ62" t="s">
        <v>9894</v>
      </c>
      <c r="BR62"/>
      <c r="BS62" t="s">
        <v>9892</v>
      </c>
      <c r="BT62" s="218"/>
    </row>
    <row r="63" spans="1:72" ht="14.5">
      <c r="A63" s="219" t="str">
        <f t="shared" si="0"/>
        <v>2024-00071069-2</v>
      </c>
      <c r="B63" s="338" t="s">
        <v>445</v>
      </c>
      <c r="C63" s="338" t="s">
        <v>589</v>
      </c>
      <c r="D63" s="338" t="s">
        <v>10054</v>
      </c>
      <c r="E63" s="338" t="s">
        <v>7994</v>
      </c>
      <c r="F63" s="338" t="s">
        <v>9883</v>
      </c>
      <c r="G63" s="338" t="s">
        <v>10054</v>
      </c>
      <c r="H63" s="338" t="s">
        <v>10055</v>
      </c>
      <c r="I63" s="338" t="s">
        <v>10044</v>
      </c>
      <c r="J63" s="338" t="s">
        <v>69</v>
      </c>
      <c r="K63" s="338" t="s">
        <v>70</v>
      </c>
      <c r="L63"/>
      <c r="M63" s="338"/>
      <c r="N63" s="338"/>
      <c r="O63" s="338"/>
      <c r="P63" s="338" t="s">
        <v>8009</v>
      </c>
      <c r="Q63" s="338" t="s">
        <v>8010</v>
      </c>
      <c r="R63" s="338" t="s">
        <v>8032</v>
      </c>
      <c r="S63" s="338" t="s">
        <v>10436</v>
      </c>
      <c r="T63" s="338" t="s">
        <v>8894</v>
      </c>
      <c r="U63" s="338" t="s">
        <v>9247</v>
      </c>
      <c r="V63"/>
      <c r="W63" s="338"/>
      <c r="X63" s="338" t="s">
        <v>7995</v>
      </c>
      <c r="Y63" s="338" t="s">
        <v>481</v>
      </c>
      <c r="Z63" s="338" t="s">
        <v>53</v>
      </c>
      <c r="AA63" s="338"/>
      <c r="AB63" s="338"/>
      <c r="AC63" s="338"/>
      <c r="AD63" s="338"/>
      <c r="AE63" s="338"/>
      <c r="AF63" s="338" t="s">
        <v>10442</v>
      </c>
      <c r="AG63" s="338"/>
      <c r="AH63" s="338" t="s">
        <v>7995</v>
      </c>
      <c r="AI63" s="338" t="s">
        <v>7998</v>
      </c>
      <c r="AJ63" s="338" t="s">
        <v>10430</v>
      </c>
      <c r="AK63" s="338" t="s">
        <v>10443</v>
      </c>
      <c r="AL63" s="338"/>
      <c r="AM63" s="338" t="s">
        <v>8019</v>
      </c>
      <c r="AN63" s="338" t="s">
        <v>10439</v>
      </c>
      <c r="AO63" s="338" t="s">
        <v>8026</v>
      </c>
      <c r="AP63" s="338" t="s">
        <v>10440</v>
      </c>
      <c r="AQ63" s="338" t="s">
        <v>7988</v>
      </c>
      <c r="AR63" s="338"/>
      <c r="AS63" s="338" t="s">
        <v>7988</v>
      </c>
      <c r="AT63" s="338"/>
      <c r="AU63" s="338" t="s">
        <v>10441</v>
      </c>
      <c r="AV63" s="338"/>
      <c r="AW63" s="338"/>
      <c r="AX63" s="338"/>
      <c r="AY63" s="338"/>
      <c r="AZ63" s="338" t="s">
        <v>7994</v>
      </c>
      <c r="BA63" s="338"/>
      <c r="BB63"/>
      <c r="BC63"/>
      <c r="BD63"/>
      <c r="BE63"/>
      <c r="BF63"/>
      <c r="BG63"/>
      <c r="BH63"/>
      <c r="BI63"/>
      <c r="BJ63"/>
      <c r="BK63"/>
      <c r="BL63"/>
      <c r="BM63"/>
      <c r="BN63"/>
      <c r="BO63"/>
      <c r="BP63"/>
      <c r="BQ63" t="s">
        <v>9894</v>
      </c>
      <c r="BR63"/>
      <c r="BS63" t="s">
        <v>9892</v>
      </c>
      <c r="BT63" s="218"/>
    </row>
    <row r="64" spans="1:72" ht="14.5">
      <c r="A64" s="219" t="str">
        <f t="shared" si="0"/>
        <v>2024-00073743-1</v>
      </c>
      <c r="B64" s="338" t="s">
        <v>554</v>
      </c>
      <c r="C64" s="338" t="s">
        <v>603</v>
      </c>
      <c r="D64" s="338" t="s">
        <v>9882</v>
      </c>
      <c r="E64" s="338" t="s">
        <v>7994</v>
      </c>
      <c r="F64" s="338" t="s">
        <v>9883</v>
      </c>
      <c r="G64" s="338" t="s">
        <v>9882</v>
      </c>
      <c r="H64" s="338" t="s">
        <v>9884</v>
      </c>
      <c r="I64" s="338" t="s">
        <v>10044</v>
      </c>
      <c r="J64" s="338" t="s">
        <v>129</v>
      </c>
      <c r="K64" s="338" t="s">
        <v>131</v>
      </c>
      <c r="L64"/>
      <c r="M64" s="338"/>
      <c r="N64" s="338"/>
      <c r="O64" s="338"/>
      <c r="P64" s="338" t="s">
        <v>8009</v>
      </c>
      <c r="Q64" s="338" t="s">
        <v>8010</v>
      </c>
      <c r="R64" s="338" t="s">
        <v>8076</v>
      </c>
      <c r="S64" s="338" t="s">
        <v>10444</v>
      </c>
      <c r="T64" s="338" t="s">
        <v>10046</v>
      </c>
      <c r="U64" s="338" t="s">
        <v>10047</v>
      </c>
      <c r="V64"/>
      <c r="W64" s="338" t="s">
        <v>9927</v>
      </c>
      <c r="X64" s="338" t="s">
        <v>8459</v>
      </c>
      <c r="Y64" s="338" t="s">
        <v>589</v>
      </c>
      <c r="Z64" s="338" t="s">
        <v>53</v>
      </c>
      <c r="AA64" s="338"/>
      <c r="AB64" s="338" t="s">
        <v>8568</v>
      </c>
      <c r="AC64" s="338" t="s">
        <v>8067</v>
      </c>
      <c r="AD64" s="338"/>
      <c r="AE64" s="338"/>
      <c r="AF64" s="338" t="s">
        <v>10445</v>
      </c>
      <c r="AG64" s="338"/>
      <c r="AH64" s="338" t="s">
        <v>8459</v>
      </c>
      <c r="AI64" s="338" t="s">
        <v>7998</v>
      </c>
      <c r="AJ64" s="338" t="s">
        <v>10446</v>
      </c>
      <c r="AK64" s="338" t="s">
        <v>10447</v>
      </c>
      <c r="AL64" s="338"/>
      <c r="AM64" s="338" t="s">
        <v>8019</v>
      </c>
      <c r="AN64" s="338" t="s">
        <v>10448</v>
      </c>
      <c r="AO64" s="338" t="s">
        <v>8026</v>
      </c>
      <c r="AP64" s="338" t="s">
        <v>10110</v>
      </c>
      <c r="AQ64" s="338" t="s">
        <v>7988</v>
      </c>
      <c r="AR64" s="338"/>
      <c r="AS64" s="338" t="s">
        <v>7988</v>
      </c>
      <c r="AT64" s="338"/>
      <c r="AU64" s="338" t="s">
        <v>9903</v>
      </c>
      <c r="AV64" s="338"/>
      <c r="AW64" s="338"/>
      <c r="AX64" s="338"/>
      <c r="AY64" s="338"/>
      <c r="AZ64" s="338" t="s">
        <v>7994</v>
      </c>
      <c r="BA64" s="338"/>
      <c r="BB64"/>
      <c r="BC64"/>
      <c r="BD64"/>
      <c r="BE64"/>
      <c r="BF64"/>
      <c r="BG64"/>
      <c r="BH64"/>
      <c r="BI64"/>
      <c r="BJ64"/>
      <c r="BK64"/>
      <c r="BL64"/>
      <c r="BM64"/>
      <c r="BN64"/>
      <c r="BO64"/>
      <c r="BP64"/>
      <c r="BQ64" t="s">
        <v>9894</v>
      </c>
      <c r="BR64"/>
      <c r="BS64" t="s">
        <v>9892</v>
      </c>
      <c r="BT64" s="218"/>
    </row>
    <row r="65" spans="1:72" ht="14.5">
      <c r="A65" s="219" t="str">
        <f t="shared" si="0"/>
        <v>2024-00072938-1</v>
      </c>
      <c r="B65" s="338" t="s">
        <v>542</v>
      </c>
      <c r="C65" s="338" t="s">
        <v>603</v>
      </c>
      <c r="D65" s="338" t="s">
        <v>9882</v>
      </c>
      <c r="E65" s="338" t="s">
        <v>7994</v>
      </c>
      <c r="F65" s="338" t="s">
        <v>9883</v>
      </c>
      <c r="G65" s="338" t="s">
        <v>9882</v>
      </c>
      <c r="H65" s="338" t="s">
        <v>9884</v>
      </c>
      <c r="I65" s="338" t="s">
        <v>10044</v>
      </c>
      <c r="J65" s="338" t="s">
        <v>146</v>
      </c>
      <c r="K65" s="338" t="s">
        <v>147</v>
      </c>
      <c r="L65"/>
      <c r="M65" s="338"/>
      <c r="N65" s="338"/>
      <c r="O65" s="338"/>
      <c r="P65" s="338" t="s">
        <v>8009</v>
      </c>
      <c r="Q65" s="338" t="s">
        <v>8010</v>
      </c>
      <c r="R65" s="338" t="s">
        <v>8076</v>
      </c>
      <c r="S65" s="338" t="s">
        <v>10102</v>
      </c>
      <c r="T65" s="338" t="s">
        <v>10103</v>
      </c>
      <c r="U65" s="338" t="s">
        <v>10104</v>
      </c>
      <c r="V65"/>
      <c r="W65" s="338" t="s">
        <v>2389</v>
      </c>
      <c r="X65" s="338" t="s">
        <v>10449</v>
      </c>
      <c r="Y65" s="338" t="s">
        <v>524</v>
      </c>
      <c r="Z65" s="338" t="s">
        <v>53</v>
      </c>
      <c r="AA65" s="338"/>
      <c r="AB65" s="338" t="s">
        <v>9732</v>
      </c>
      <c r="AC65" s="338" t="s">
        <v>8067</v>
      </c>
      <c r="AD65" s="338"/>
      <c r="AE65" s="338" t="s">
        <v>8252</v>
      </c>
      <c r="AF65" s="338" t="s">
        <v>10450</v>
      </c>
      <c r="AG65" s="338"/>
      <c r="AH65" s="338" t="s">
        <v>10449</v>
      </c>
      <c r="AI65" s="338" t="s">
        <v>7998</v>
      </c>
      <c r="AJ65" s="338" t="s">
        <v>10451</v>
      </c>
      <c r="AK65" s="338" t="s">
        <v>10452</v>
      </c>
      <c r="AL65" s="338"/>
      <c r="AM65" s="338" t="s">
        <v>8019</v>
      </c>
      <c r="AN65" s="338" t="s">
        <v>10453</v>
      </c>
      <c r="AO65" s="338" t="s">
        <v>8026</v>
      </c>
      <c r="AP65" s="338" t="s">
        <v>10110</v>
      </c>
      <c r="AQ65" s="338" t="s">
        <v>7988</v>
      </c>
      <c r="AR65" s="338"/>
      <c r="AS65" s="338" t="s">
        <v>7988</v>
      </c>
      <c r="AT65" s="338"/>
      <c r="AU65" s="338" t="s">
        <v>9903</v>
      </c>
      <c r="AV65" s="338"/>
      <c r="AW65" s="338"/>
      <c r="AX65" s="338"/>
      <c r="AY65" s="338"/>
      <c r="AZ65" s="338" t="s">
        <v>7994</v>
      </c>
      <c r="BA65" s="338"/>
      <c r="BB65"/>
      <c r="BC65"/>
      <c r="BD65"/>
      <c r="BE65"/>
      <c r="BF65"/>
      <c r="BG65"/>
      <c r="BH65"/>
      <c r="BI65"/>
      <c r="BJ65"/>
      <c r="BK65"/>
      <c r="BL65"/>
      <c r="BM65"/>
      <c r="BN65"/>
      <c r="BO65"/>
      <c r="BP65"/>
      <c r="BQ65" t="s">
        <v>9894</v>
      </c>
      <c r="BR65"/>
      <c r="BS65" t="s">
        <v>9892</v>
      </c>
      <c r="BT65" s="218"/>
    </row>
    <row r="66" spans="1:72" ht="14.5">
      <c r="A66" s="219" t="str">
        <f t="shared" si="0"/>
        <v>2024-00071932-1</v>
      </c>
      <c r="B66" s="338" t="s">
        <v>530</v>
      </c>
      <c r="C66" s="338" t="s">
        <v>603</v>
      </c>
      <c r="D66" s="338" t="s">
        <v>9882</v>
      </c>
      <c r="E66" s="338" t="s">
        <v>7994</v>
      </c>
      <c r="F66" s="338" t="s">
        <v>9883</v>
      </c>
      <c r="G66" s="338" t="s">
        <v>9882</v>
      </c>
      <c r="H66" s="338" t="s">
        <v>9884</v>
      </c>
      <c r="I66" s="338" t="s">
        <v>10044</v>
      </c>
      <c r="J66" s="338" t="s">
        <v>61</v>
      </c>
      <c r="K66" s="338" t="s">
        <v>153</v>
      </c>
      <c r="L66"/>
      <c r="M66" s="338"/>
      <c r="N66" s="338"/>
      <c r="O66" s="338"/>
      <c r="P66" s="338" t="s">
        <v>8009</v>
      </c>
      <c r="Q66" s="338" t="s">
        <v>8010</v>
      </c>
      <c r="R66" s="338" t="s">
        <v>8032</v>
      </c>
      <c r="S66" s="338" t="s">
        <v>10113</v>
      </c>
      <c r="T66" s="338" t="s">
        <v>10114</v>
      </c>
      <c r="U66" s="338" t="s">
        <v>10115</v>
      </c>
      <c r="V66"/>
      <c r="W66" s="338"/>
      <c r="X66" s="338" t="s">
        <v>8434</v>
      </c>
      <c r="Y66" s="338" t="s">
        <v>524</v>
      </c>
      <c r="Z66" s="338" t="s">
        <v>53</v>
      </c>
      <c r="AA66" s="338"/>
      <c r="AB66" s="338"/>
      <c r="AC66" s="338"/>
      <c r="AD66" s="338"/>
      <c r="AE66" s="338"/>
      <c r="AF66" s="338" t="s">
        <v>10454</v>
      </c>
      <c r="AG66" s="338"/>
      <c r="AH66" s="338" t="s">
        <v>8434</v>
      </c>
      <c r="AI66" s="338" t="s">
        <v>7998</v>
      </c>
      <c r="AJ66" s="338" t="s">
        <v>10117</v>
      </c>
      <c r="AK66" s="338" t="s">
        <v>10455</v>
      </c>
      <c r="AL66" s="338"/>
      <c r="AM66" s="338" t="s">
        <v>8019</v>
      </c>
      <c r="AN66" s="338" t="s">
        <v>10456</v>
      </c>
      <c r="AO66" s="338" t="s">
        <v>8026</v>
      </c>
      <c r="AP66" s="338" t="s">
        <v>10457</v>
      </c>
      <c r="AQ66" s="338" t="s">
        <v>7988</v>
      </c>
      <c r="AR66" s="338"/>
      <c r="AS66" s="338" t="s">
        <v>7988</v>
      </c>
      <c r="AT66" s="338"/>
      <c r="AU66" s="338" t="s">
        <v>10412</v>
      </c>
      <c r="AV66" s="338"/>
      <c r="AW66" s="338"/>
      <c r="AX66" s="338"/>
      <c r="AY66" s="338"/>
      <c r="AZ66" s="338" t="s">
        <v>7994</v>
      </c>
      <c r="BA66" s="338"/>
      <c r="BB66"/>
      <c r="BC66"/>
      <c r="BD66"/>
      <c r="BE66"/>
      <c r="BF66"/>
      <c r="BG66"/>
      <c r="BH66"/>
      <c r="BI66"/>
      <c r="BJ66"/>
      <c r="BK66"/>
      <c r="BL66"/>
      <c r="BM66"/>
      <c r="BN66"/>
      <c r="BO66"/>
      <c r="BP66"/>
      <c r="BQ66" t="s">
        <v>9894</v>
      </c>
      <c r="BR66"/>
      <c r="BS66" t="s">
        <v>9892</v>
      </c>
      <c r="BT66" s="218"/>
    </row>
    <row r="67" spans="1:72" ht="14.5">
      <c r="A67" s="219" t="str">
        <f t="shared" ref="A67:A130" si="1">LEFT(AF67,15)</f>
        <v>2024-00073687-1</v>
      </c>
      <c r="B67" s="338" t="s">
        <v>549</v>
      </c>
      <c r="C67" s="338" t="s">
        <v>603</v>
      </c>
      <c r="D67" s="338" t="s">
        <v>9882</v>
      </c>
      <c r="E67" s="338" t="s">
        <v>7994</v>
      </c>
      <c r="F67" s="338" t="s">
        <v>9883</v>
      </c>
      <c r="G67" s="338" t="s">
        <v>9882</v>
      </c>
      <c r="H67" s="338" t="s">
        <v>9884</v>
      </c>
      <c r="I67" s="338" t="s">
        <v>10044</v>
      </c>
      <c r="J67" s="338" t="s">
        <v>550</v>
      </c>
      <c r="K67" s="338" t="s">
        <v>551</v>
      </c>
      <c r="L67"/>
      <c r="M67" s="338"/>
      <c r="N67" s="338"/>
      <c r="O67" s="338"/>
      <c r="P67" s="338" t="s">
        <v>8009</v>
      </c>
      <c r="Q67" s="338" t="s">
        <v>8010</v>
      </c>
      <c r="R67" s="338" t="s">
        <v>8076</v>
      </c>
      <c r="S67" s="338" t="s">
        <v>10458</v>
      </c>
      <c r="T67" s="338" t="s">
        <v>10459</v>
      </c>
      <c r="U67" s="338" t="s">
        <v>10460</v>
      </c>
      <c r="V67"/>
      <c r="W67" s="338" t="s">
        <v>1457</v>
      </c>
      <c r="X67" s="338" t="s">
        <v>10172</v>
      </c>
      <c r="Y67" s="338" t="s">
        <v>589</v>
      </c>
      <c r="Z67" s="338" t="s">
        <v>53</v>
      </c>
      <c r="AA67" s="338"/>
      <c r="AB67" s="338" t="s">
        <v>10461</v>
      </c>
      <c r="AC67" s="338" t="s">
        <v>8067</v>
      </c>
      <c r="AD67" s="338"/>
      <c r="AE67" s="338" t="s">
        <v>8047</v>
      </c>
      <c r="AF67" s="338" t="s">
        <v>10462</v>
      </c>
      <c r="AG67" s="338"/>
      <c r="AH67" s="338" t="s">
        <v>10172</v>
      </c>
      <c r="AI67" s="338" t="s">
        <v>7998</v>
      </c>
      <c r="AJ67" s="338" t="s">
        <v>10463</v>
      </c>
      <c r="AK67" s="338" t="s">
        <v>10464</v>
      </c>
      <c r="AL67" s="338"/>
      <c r="AM67" s="338" t="s">
        <v>8019</v>
      </c>
      <c r="AN67" s="338" t="s">
        <v>10465</v>
      </c>
      <c r="AO67" s="338" t="s">
        <v>8026</v>
      </c>
      <c r="AP67" s="338" t="s">
        <v>10110</v>
      </c>
      <c r="AQ67" s="338" t="s">
        <v>7988</v>
      </c>
      <c r="AR67" s="338"/>
      <c r="AS67" s="338" t="s">
        <v>7988</v>
      </c>
      <c r="AT67" s="338"/>
      <c r="AU67" s="338" t="s">
        <v>9903</v>
      </c>
      <c r="AV67" s="338"/>
      <c r="AW67" s="338"/>
      <c r="AX67" s="338"/>
      <c r="AY67" s="338"/>
      <c r="AZ67" s="338" t="s">
        <v>7994</v>
      </c>
      <c r="BA67" s="338"/>
      <c r="BB67"/>
      <c r="BC67"/>
      <c r="BD67"/>
      <c r="BE67"/>
      <c r="BF67"/>
      <c r="BG67"/>
      <c r="BH67"/>
      <c r="BI67"/>
      <c r="BJ67"/>
      <c r="BK67"/>
      <c r="BL67"/>
      <c r="BM67"/>
      <c r="BN67"/>
      <c r="BO67"/>
      <c r="BP67"/>
      <c r="BQ67" t="s">
        <v>9894</v>
      </c>
      <c r="BR67"/>
      <c r="BS67" t="s">
        <v>9892</v>
      </c>
      <c r="BT67" s="218"/>
    </row>
    <row r="68" spans="1:72" ht="14.5">
      <c r="A68" s="219" t="str">
        <f t="shared" si="1"/>
        <v>2024-00073446-1</v>
      </c>
      <c r="B68" s="338" t="s">
        <v>544</v>
      </c>
      <c r="C68" s="338" t="s">
        <v>603</v>
      </c>
      <c r="D68" s="338" t="s">
        <v>9882</v>
      </c>
      <c r="E68" s="338" t="s">
        <v>7994</v>
      </c>
      <c r="F68" s="338" t="s">
        <v>9883</v>
      </c>
      <c r="G68" s="338" t="s">
        <v>9882</v>
      </c>
      <c r="H68" s="338" t="s">
        <v>9884</v>
      </c>
      <c r="I68" s="338" t="s">
        <v>10044</v>
      </c>
      <c r="J68" s="338" t="s">
        <v>545</v>
      </c>
      <c r="K68" s="338" t="s">
        <v>546</v>
      </c>
      <c r="L68"/>
      <c r="M68" s="338"/>
      <c r="N68" s="338"/>
      <c r="O68" s="338"/>
      <c r="P68" s="338" t="s">
        <v>8009</v>
      </c>
      <c r="Q68" s="338" t="s">
        <v>8010</v>
      </c>
      <c r="R68" s="338" t="s">
        <v>8076</v>
      </c>
      <c r="S68" s="338" t="s">
        <v>10466</v>
      </c>
      <c r="T68" s="338" t="s">
        <v>10467</v>
      </c>
      <c r="U68" s="338" t="s">
        <v>10468</v>
      </c>
      <c r="V68"/>
      <c r="W68" s="338" t="s">
        <v>10469</v>
      </c>
      <c r="X68" s="338" t="s">
        <v>10145</v>
      </c>
      <c r="Y68" s="338" t="s">
        <v>589</v>
      </c>
      <c r="Z68" s="338" t="s">
        <v>53</v>
      </c>
      <c r="AA68" s="338"/>
      <c r="AB68" s="338" t="s">
        <v>9910</v>
      </c>
      <c r="AC68" s="338" t="s">
        <v>8067</v>
      </c>
      <c r="AD68" s="338"/>
      <c r="AE68" s="338" t="s">
        <v>8047</v>
      </c>
      <c r="AF68" s="338" t="s">
        <v>10470</v>
      </c>
      <c r="AG68" s="338"/>
      <c r="AH68" s="338" t="s">
        <v>10145</v>
      </c>
      <c r="AI68" s="338" t="s">
        <v>7998</v>
      </c>
      <c r="AJ68" s="338" t="s">
        <v>10471</v>
      </c>
      <c r="AK68" s="338" t="s">
        <v>10472</v>
      </c>
      <c r="AL68" s="338"/>
      <c r="AM68" s="338" t="s">
        <v>8019</v>
      </c>
      <c r="AN68" s="338" t="s">
        <v>10473</v>
      </c>
      <c r="AO68" s="338" t="s">
        <v>8026</v>
      </c>
      <c r="AP68" s="338" t="s">
        <v>10474</v>
      </c>
      <c r="AQ68" s="338" t="s">
        <v>7988</v>
      </c>
      <c r="AR68" s="338"/>
      <c r="AS68" s="338" t="s">
        <v>7988</v>
      </c>
      <c r="AT68" s="338"/>
      <c r="AU68" s="338" t="s">
        <v>10475</v>
      </c>
      <c r="AV68" s="338"/>
      <c r="AW68" s="338"/>
      <c r="AX68" s="338"/>
      <c r="AY68" s="338"/>
      <c r="AZ68" s="338" t="s">
        <v>7994</v>
      </c>
      <c r="BA68" s="338"/>
      <c r="BB68"/>
      <c r="BC68"/>
      <c r="BD68"/>
      <c r="BE68"/>
      <c r="BF68"/>
      <c r="BG68"/>
      <c r="BH68"/>
      <c r="BI68"/>
      <c r="BJ68"/>
      <c r="BK68"/>
      <c r="BL68"/>
      <c r="BM68"/>
      <c r="BN68"/>
      <c r="BO68"/>
      <c r="BP68"/>
      <c r="BQ68" t="s">
        <v>9894</v>
      </c>
      <c r="BR68"/>
      <c r="BS68" t="s">
        <v>9892</v>
      </c>
      <c r="BT68" s="218"/>
    </row>
    <row r="69" spans="1:72" ht="14.5">
      <c r="A69" s="219" t="str">
        <f t="shared" si="1"/>
        <v>2024-00073281-2</v>
      </c>
      <c r="B69" s="338" t="s">
        <v>515</v>
      </c>
      <c r="C69" s="338" t="s">
        <v>731</v>
      </c>
      <c r="D69" s="338" t="s">
        <v>10054</v>
      </c>
      <c r="E69" s="338" t="s">
        <v>7994</v>
      </c>
      <c r="F69" s="338" t="s">
        <v>9883</v>
      </c>
      <c r="G69" s="338" t="s">
        <v>10054</v>
      </c>
      <c r="H69" s="338" t="s">
        <v>10055</v>
      </c>
      <c r="I69" s="338" t="s">
        <v>10044</v>
      </c>
      <c r="J69" s="338" t="s">
        <v>223</v>
      </c>
      <c r="K69" s="338" t="s">
        <v>224</v>
      </c>
      <c r="L69"/>
      <c r="M69" s="338"/>
      <c r="N69" s="338"/>
      <c r="O69" s="338"/>
      <c r="P69" s="338" t="s">
        <v>8009</v>
      </c>
      <c r="Q69" s="338" t="s">
        <v>8010</v>
      </c>
      <c r="R69" s="338" t="s">
        <v>8076</v>
      </c>
      <c r="S69" s="338" t="s">
        <v>10243</v>
      </c>
      <c r="T69" s="338" t="s">
        <v>10244</v>
      </c>
      <c r="U69" s="338" t="s">
        <v>10245</v>
      </c>
      <c r="V69"/>
      <c r="W69" s="338" t="s">
        <v>7993</v>
      </c>
      <c r="X69" s="338" t="s">
        <v>8101</v>
      </c>
      <c r="Y69" s="338" t="s">
        <v>477</v>
      </c>
      <c r="Z69" s="338" t="s">
        <v>53</v>
      </c>
      <c r="AA69" s="338"/>
      <c r="AB69" s="338"/>
      <c r="AC69" s="338"/>
      <c r="AD69" s="338"/>
      <c r="AE69" s="338"/>
      <c r="AF69" s="338" t="s">
        <v>10476</v>
      </c>
      <c r="AG69" s="338"/>
      <c r="AH69" s="338" t="s">
        <v>8101</v>
      </c>
      <c r="AI69" s="338" t="s">
        <v>7998</v>
      </c>
      <c r="AJ69" s="338" t="s">
        <v>10210</v>
      </c>
      <c r="AK69" s="338" t="s">
        <v>10477</v>
      </c>
      <c r="AL69" s="338"/>
      <c r="AM69" s="338" t="s">
        <v>8019</v>
      </c>
      <c r="AN69" s="338" t="s">
        <v>10478</v>
      </c>
      <c r="AO69" s="338" t="s">
        <v>8026</v>
      </c>
      <c r="AP69" s="338" t="s">
        <v>10110</v>
      </c>
      <c r="AQ69" s="338" t="s">
        <v>7988</v>
      </c>
      <c r="AR69" s="338"/>
      <c r="AS69" s="338" t="s">
        <v>7988</v>
      </c>
      <c r="AT69" s="338"/>
      <c r="AU69" s="338" t="s">
        <v>9903</v>
      </c>
      <c r="AV69" s="338"/>
      <c r="AW69" s="338"/>
      <c r="AX69" s="338"/>
      <c r="AY69" s="338"/>
      <c r="AZ69" s="338" t="s">
        <v>7994</v>
      </c>
      <c r="BA69" s="338"/>
      <c r="BB69"/>
      <c r="BC69"/>
      <c r="BD69"/>
      <c r="BE69"/>
      <c r="BF69"/>
      <c r="BG69"/>
      <c r="BH69"/>
      <c r="BI69"/>
      <c r="BJ69"/>
      <c r="BK69"/>
      <c r="BL69"/>
      <c r="BM69"/>
      <c r="BN69"/>
      <c r="BO69"/>
      <c r="BP69"/>
      <c r="BQ69" t="s">
        <v>9894</v>
      </c>
      <c r="BR69"/>
      <c r="BS69" t="s">
        <v>9892</v>
      </c>
      <c r="BT69" s="218"/>
    </row>
    <row r="70" spans="1:72" ht="14.5">
      <c r="A70" s="219" t="str">
        <f t="shared" si="1"/>
        <v>2024-00071523-1</v>
      </c>
      <c r="B70" s="338" t="s">
        <v>509</v>
      </c>
      <c r="C70" s="338" t="s">
        <v>731</v>
      </c>
      <c r="D70" s="338" t="s">
        <v>10054</v>
      </c>
      <c r="E70" s="338" t="s">
        <v>7994</v>
      </c>
      <c r="F70" s="338" t="s">
        <v>9883</v>
      </c>
      <c r="G70" s="338" t="s">
        <v>10054</v>
      </c>
      <c r="H70" s="338" t="s">
        <v>10055</v>
      </c>
      <c r="I70" s="338" t="s">
        <v>10044</v>
      </c>
      <c r="J70" s="338" t="s">
        <v>269</v>
      </c>
      <c r="K70" s="338" t="s">
        <v>271</v>
      </c>
      <c r="L70"/>
      <c r="M70" s="338"/>
      <c r="N70" s="338"/>
      <c r="O70" s="338"/>
      <c r="P70" s="338" t="s">
        <v>8009</v>
      </c>
      <c r="Q70" s="338" t="s">
        <v>8010</v>
      </c>
      <c r="R70" s="338" t="s">
        <v>8076</v>
      </c>
      <c r="S70" s="338" t="s">
        <v>10306</v>
      </c>
      <c r="T70" s="338" t="s">
        <v>9905</v>
      </c>
      <c r="U70" s="338" t="s">
        <v>9906</v>
      </c>
      <c r="V70"/>
      <c r="W70" s="338" t="s">
        <v>9603</v>
      </c>
      <c r="X70" s="338" t="s">
        <v>8434</v>
      </c>
      <c r="Y70" s="338" t="s">
        <v>477</v>
      </c>
      <c r="Z70" s="338" t="s">
        <v>53</v>
      </c>
      <c r="AA70" s="338"/>
      <c r="AB70" s="338" t="s">
        <v>10479</v>
      </c>
      <c r="AC70" s="338" t="s">
        <v>8067</v>
      </c>
      <c r="AD70" s="338"/>
      <c r="AE70" s="338" t="s">
        <v>8252</v>
      </c>
      <c r="AF70" s="338" t="s">
        <v>10480</v>
      </c>
      <c r="AG70" s="338"/>
      <c r="AH70" s="338" t="s">
        <v>8434</v>
      </c>
      <c r="AI70" s="338" t="s">
        <v>7998</v>
      </c>
      <c r="AJ70" s="338" t="s">
        <v>10481</v>
      </c>
      <c r="AK70" s="338" t="s">
        <v>10482</v>
      </c>
      <c r="AL70" s="338"/>
      <c r="AM70" s="338" t="s">
        <v>8019</v>
      </c>
      <c r="AN70" s="338" t="s">
        <v>10483</v>
      </c>
      <c r="AO70" s="338" t="s">
        <v>8026</v>
      </c>
      <c r="AP70" s="338" t="s">
        <v>10110</v>
      </c>
      <c r="AQ70" s="338" t="s">
        <v>7988</v>
      </c>
      <c r="AR70" s="338"/>
      <c r="AS70" s="338" t="s">
        <v>7988</v>
      </c>
      <c r="AT70" s="338"/>
      <c r="AU70" s="338" t="s">
        <v>9903</v>
      </c>
      <c r="AV70" s="338"/>
      <c r="AW70" s="338"/>
      <c r="AX70" s="338"/>
      <c r="AY70" s="338"/>
      <c r="AZ70" s="338" t="s">
        <v>7994</v>
      </c>
      <c r="BA70" s="338"/>
      <c r="BB70"/>
      <c r="BC70"/>
      <c r="BD70"/>
      <c r="BE70"/>
      <c r="BF70"/>
      <c r="BG70"/>
      <c r="BH70"/>
      <c r="BI70"/>
      <c r="BJ70"/>
      <c r="BK70"/>
      <c r="BL70"/>
      <c r="BM70"/>
      <c r="BN70"/>
      <c r="BO70"/>
      <c r="BP70"/>
      <c r="BQ70" t="s">
        <v>9894</v>
      </c>
      <c r="BR70"/>
      <c r="BS70" t="s">
        <v>9892</v>
      </c>
      <c r="BT70" s="218"/>
    </row>
    <row r="71" spans="1:72" ht="14.5">
      <c r="A71" s="219" t="str">
        <f t="shared" si="1"/>
        <v>2024-00074050-1</v>
      </c>
      <c r="B71" s="338" t="s">
        <v>512</v>
      </c>
      <c r="C71" s="338" t="s">
        <v>731</v>
      </c>
      <c r="D71" s="338" t="s">
        <v>10054</v>
      </c>
      <c r="E71" s="338" t="s">
        <v>7994</v>
      </c>
      <c r="F71" s="338" t="s">
        <v>9883</v>
      </c>
      <c r="G71" s="338" t="s">
        <v>10054</v>
      </c>
      <c r="H71" s="338" t="s">
        <v>10055</v>
      </c>
      <c r="I71" s="338" t="s">
        <v>10044</v>
      </c>
      <c r="J71" s="338" t="s">
        <v>473</v>
      </c>
      <c r="K71" s="338" t="s">
        <v>474</v>
      </c>
      <c r="L71"/>
      <c r="M71" s="338"/>
      <c r="N71" s="338"/>
      <c r="O71" s="338"/>
      <c r="P71" s="338" t="s">
        <v>8009</v>
      </c>
      <c r="Q71" s="338" t="s">
        <v>8010</v>
      </c>
      <c r="R71" s="338" t="s">
        <v>8076</v>
      </c>
      <c r="S71" s="338" t="s">
        <v>10484</v>
      </c>
      <c r="T71" s="338" t="s">
        <v>10485</v>
      </c>
      <c r="U71" s="338" t="s">
        <v>10486</v>
      </c>
      <c r="V71"/>
      <c r="W71" s="338" t="s">
        <v>10487</v>
      </c>
      <c r="X71" s="338" t="s">
        <v>8434</v>
      </c>
      <c r="Y71" s="338" t="s">
        <v>524</v>
      </c>
      <c r="Z71" s="338" t="s">
        <v>53</v>
      </c>
      <c r="AA71" s="338"/>
      <c r="AB71" s="338"/>
      <c r="AC71" s="338"/>
      <c r="AD71" s="338"/>
      <c r="AE71" s="338"/>
      <c r="AF71" s="338" t="s">
        <v>10488</v>
      </c>
      <c r="AG71" s="338"/>
      <c r="AH71" s="338" t="s">
        <v>8434</v>
      </c>
      <c r="AI71" s="338" t="s">
        <v>7998</v>
      </c>
      <c r="AJ71" s="338" t="s">
        <v>10210</v>
      </c>
      <c r="AK71" s="338" t="s">
        <v>10489</v>
      </c>
      <c r="AL71" s="338"/>
      <c r="AM71" s="338" t="s">
        <v>8019</v>
      </c>
      <c r="AN71" s="338" t="s">
        <v>10490</v>
      </c>
      <c r="AO71" s="338" t="s">
        <v>8026</v>
      </c>
      <c r="AP71" s="338" t="s">
        <v>10110</v>
      </c>
      <c r="AQ71" s="338" t="s">
        <v>7988</v>
      </c>
      <c r="AR71" s="338"/>
      <c r="AS71" s="338" t="s">
        <v>7988</v>
      </c>
      <c r="AT71" s="338"/>
      <c r="AU71" s="338" t="s">
        <v>9903</v>
      </c>
      <c r="AV71" s="338"/>
      <c r="AW71" s="338"/>
      <c r="AX71" s="338"/>
      <c r="AY71" s="338"/>
      <c r="AZ71" s="338" t="s">
        <v>7994</v>
      </c>
      <c r="BA71" s="338"/>
      <c r="BB71"/>
      <c r="BC71"/>
      <c r="BD71"/>
      <c r="BE71"/>
      <c r="BF71"/>
      <c r="BG71"/>
      <c r="BH71"/>
      <c r="BI71"/>
      <c r="BJ71"/>
      <c r="BK71"/>
      <c r="BL71"/>
      <c r="BM71"/>
      <c r="BN71"/>
      <c r="BO71"/>
      <c r="BP71"/>
      <c r="BQ71" t="s">
        <v>9894</v>
      </c>
      <c r="BR71"/>
      <c r="BS71" t="s">
        <v>9892</v>
      </c>
      <c r="BT71" s="218"/>
    </row>
    <row r="72" spans="1:72" ht="14.5">
      <c r="A72" s="219" t="str">
        <f t="shared" si="1"/>
        <v>2024-00071090-1</v>
      </c>
      <c r="B72" s="338" t="s">
        <v>472</v>
      </c>
      <c r="C72" s="338" t="s">
        <v>731</v>
      </c>
      <c r="D72" s="338" t="s">
        <v>10054</v>
      </c>
      <c r="E72" s="338" t="s">
        <v>7994</v>
      </c>
      <c r="F72" s="338" t="s">
        <v>9883</v>
      </c>
      <c r="G72" s="338" t="s">
        <v>10054</v>
      </c>
      <c r="H72" s="338" t="s">
        <v>10055</v>
      </c>
      <c r="I72" s="338" t="s">
        <v>10044</v>
      </c>
      <c r="J72" s="338" t="s">
        <v>473</v>
      </c>
      <c r="K72" s="338" t="s">
        <v>474</v>
      </c>
      <c r="L72"/>
      <c r="M72" s="338"/>
      <c r="N72" s="338"/>
      <c r="O72" s="338"/>
      <c r="P72" s="338" t="s">
        <v>8009</v>
      </c>
      <c r="Q72" s="338" t="s">
        <v>8010</v>
      </c>
      <c r="R72" s="338" t="s">
        <v>8076</v>
      </c>
      <c r="S72" s="338" t="s">
        <v>10491</v>
      </c>
      <c r="T72" s="338" t="s">
        <v>10485</v>
      </c>
      <c r="U72" s="338" t="s">
        <v>10486</v>
      </c>
      <c r="V72"/>
      <c r="W72" s="338" t="s">
        <v>10487</v>
      </c>
      <c r="X72" s="338" t="s">
        <v>8101</v>
      </c>
      <c r="Y72" s="338" t="s">
        <v>481</v>
      </c>
      <c r="Z72" s="338" t="s">
        <v>53</v>
      </c>
      <c r="AA72" s="338"/>
      <c r="AB72" s="338"/>
      <c r="AC72" s="338"/>
      <c r="AD72" s="338"/>
      <c r="AE72" s="338"/>
      <c r="AF72" s="338" t="s">
        <v>10492</v>
      </c>
      <c r="AG72" s="338"/>
      <c r="AH72" s="338" t="s">
        <v>8101</v>
      </c>
      <c r="AI72" s="338" t="s">
        <v>7998</v>
      </c>
      <c r="AJ72" s="338" t="s">
        <v>10210</v>
      </c>
      <c r="AK72" s="338" t="s">
        <v>10493</v>
      </c>
      <c r="AL72" s="338"/>
      <c r="AM72" s="338" t="s">
        <v>8019</v>
      </c>
      <c r="AN72" s="338" t="s">
        <v>10494</v>
      </c>
      <c r="AO72" s="338" t="s">
        <v>8026</v>
      </c>
      <c r="AP72" s="338" t="s">
        <v>10110</v>
      </c>
      <c r="AQ72" s="338" t="s">
        <v>7988</v>
      </c>
      <c r="AR72" s="338"/>
      <c r="AS72" s="338" t="s">
        <v>7988</v>
      </c>
      <c r="AT72" s="338"/>
      <c r="AU72" s="338" t="s">
        <v>9903</v>
      </c>
      <c r="AV72" s="338"/>
      <c r="AW72" s="338"/>
      <c r="AX72" s="338"/>
      <c r="AY72" s="338"/>
      <c r="AZ72" s="338" t="s">
        <v>7994</v>
      </c>
      <c r="BA72" s="338"/>
      <c r="BB72"/>
      <c r="BC72"/>
      <c r="BD72"/>
      <c r="BE72"/>
      <c r="BF72"/>
      <c r="BG72"/>
      <c r="BH72"/>
      <c r="BI72"/>
      <c r="BJ72"/>
      <c r="BK72"/>
      <c r="BL72"/>
      <c r="BM72"/>
      <c r="BN72"/>
      <c r="BO72"/>
      <c r="BP72"/>
      <c r="BQ72" t="s">
        <v>9894</v>
      </c>
      <c r="BR72"/>
      <c r="BS72" t="s">
        <v>9892</v>
      </c>
      <c r="BT72" s="218"/>
    </row>
    <row r="73" spans="1:72" ht="14.5">
      <c r="A73" s="219" t="str">
        <f t="shared" si="1"/>
        <v>2024-00075027-1</v>
      </c>
      <c r="B73" s="170" t="s">
        <v>561</v>
      </c>
      <c r="C73" s="170" t="s">
        <v>731</v>
      </c>
      <c r="D73" s="170" t="s">
        <v>10054</v>
      </c>
      <c r="E73" s="170" t="s">
        <v>7994</v>
      </c>
      <c r="F73" s="170" t="s">
        <v>9883</v>
      </c>
      <c r="G73" s="170" t="s">
        <v>10054</v>
      </c>
      <c r="H73" s="170" t="s">
        <v>10055</v>
      </c>
      <c r="I73" s="170" t="s">
        <v>10044</v>
      </c>
      <c r="J73" s="170" t="s">
        <v>164</v>
      </c>
      <c r="K73" s="170" t="s">
        <v>166</v>
      </c>
      <c r="L73" s="170"/>
      <c r="M73" s="170"/>
      <c r="N73" s="170"/>
      <c r="O73" s="170"/>
      <c r="P73" s="170" t="s">
        <v>8009</v>
      </c>
      <c r="Q73" s="170" t="s">
        <v>8010</v>
      </c>
      <c r="R73" s="170" t="s">
        <v>8032</v>
      </c>
      <c r="S73" s="170" t="s">
        <v>10252</v>
      </c>
      <c r="T73" s="170" t="s">
        <v>10253</v>
      </c>
      <c r="U73" s="170" t="s">
        <v>10254</v>
      </c>
      <c r="V73" s="170"/>
      <c r="W73" s="170"/>
      <c r="X73" s="170" t="s">
        <v>247</v>
      </c>
      <c r="Y73" s="170" t="s">
        <v>524</v>
      </c>
      <c r="Z73" s="170" t="s">
        <v>53</v>
      </c>
      <c r="AA73" s="170"/>
      <c r="AB73" s="170"/>
      <c r="AC73" s="170"/>
      <c r="AD73" s="170"/>
      <c r="AE73" s="170"/>
      <c r="AF73" s="170" t="s">
        <v>10495</v>
      </c>
      <c r="AG73" s="170"/>
      <c r="AH73" s="170" t="s">
        <v>247</v>
      </c>
      <c r="AI73" s="170" t="s">
        <v>7998</v>
      </c>
      <c r="AJ73" s="170" t="s">
        <v>10256</v>
      </c>
      <c r="AK73" s="170" t="s">
        <v>10496</v>
      </c>
      <c r="AL73" s="170"/>
      <c r="AM73" s="170" t="s">
        <v>8019</v>
      </c>
      <c r="AN73" s="170" t="s">
        <v>10497</v>
      </c>
      <c r="AO73" s="170" t="s">
        <v>8026</v>
      </c>
      <c r="AP73" s="170" t="s">
        <v>10498</v>
      </c>
      <c r="AQ73" s="170" t="s">
        <v>7988</v>
      </c>
      <c r="AR73" s="170"/>
      <c r="AS73" s="170" t="s">
        <v>7988</v>
      </c>
      <c r="AT73" s="170"/>
      <c r="AU73" s="170" t="s">
        <v>10499</v>
      </c>
      <c r="AV73" s="170"/>
      <c r="AW73" s="170"/>
      <c r="AX73" s="170"/>
      <c r="AY73" s="170"/>
      <c r="AZ73" s="170" t="s">
        <v>7994</v>
      </c>
      <c r="BA73" s="170"/>
      <c r="BB73" s="170"/>
      <c r="BC73" s="170"/>
      <c r="BD73" s="170"/>
      <c r="BE73" s="170"/>
      <c r="BF73" s="170"/>
      <c r="BG73" s="170"/>
      <c r="BH73" s="170"/>
      <c r="BI73" s="170"/>
      <c r="BJ73" s="170"/>
      <c r="BK73" s="170"/>
      <c r="BL73" s="170"/>
      <c r="BM73" s="170"/>
      <c r="BN73" s="170"/>
      <c r="BO73" s="170"/>
      <c r="BP73" s="170"/>
      <c r="BQ73" s="170" t="s">
        <v>9894</v>
      </c>
      <c r="BR73" s="170"/>
      <c r="BS73" s="170" t="s">
        <v>9892</v>
      </c>
      <c r="BT73" s="218"/>
    </row>
    <row r="74" spans="1:72" ht="14.5">
      <c r="A74" s="219" t="str">
        <f t="shared" si="1"/>
        <v>2024-00075334-1</v>
      </c>
      <c r="B74" s="170" t="s">
        <v>568</v>
      </c>
      <c r="C74" s="170" t="s">
        <v>731</v>
      </c>
      <c r="D74" s="170" t="s">
        <v>10054</v>
      </c>
      <c r="E74" s="170" t="s">
        <v>7994</v>
      </c>
      <c r="F74" s="170" t="s">
        <v>9883</v>
      </c>
      <c r="G74" s="170" t="s">
        <v>10054</v>
      </c>
      <c r="H74" s="170" t="s">
        <v>10055</v>
      </c>
      <c r="I74" s="170" t="s">
        <v>10044</v>
      </c>
      <c r="J74" s="170" t="s">
        <v>164</v>
      </c>
      <c r="K74" s="170" t="s">
        <v>166</v>
      </c>
      <c r="L74" s="170"/>
      <c r="M74" s="170"/>
      <c r="N74" s="170"/>
      <c r="O74" s="170"/>
      <c r="P74" s="170" t="s">
        <v>8009</v>
      </c>
      <c r="Q74" s="170" t="s">
        <v>8010</v>
      </c>
      <c r="R74" s="170" t="s">
        <v>8032</v>
      </c>
      <c r="S74" s="170" t="s">
        <v>10252</v>
      </c>
      <c r="T74" s="170" t="s">
        <v>10253</v>
      </c>
      <c r="U74" s="170" t="s">
        <v>10254</v>
      </c>
      <c r="V74" s="170"/>
      <c r="W74" s="170"/>
      <c r="X74" s="170" t="s">
        <v>10449</v>
      </c>
      <c r="Y74" s="170" t="s">
        <v>524</v>
      </c>
      <c r="Z74" s="170" t="s">
        <v>53</v>
      </c>
      <c r="AA74" s="170"/>
      <c r="AB74" s="170"/>
      <c r="AC74" s="170"/>
      <c r="AD74" s="170"/>
      <c r="AE74" s="170"/>
      <c r="AF74" s="170" t="s">
        <v>10500</v>
      </c>
      <c r="AG74" s="170"/>
      <c r="AH74" s="170" t="s">
        <v>10449</v>
      </c>
      <c r="AI74" s="170" t="s">
        <v>7998</v>
      </c>
      <c r="AJ74" s="170" t="s">
        <v>10256</v>
      </c>
      <c r="AK74" s="170" t="s">
        <v>10501</v>
      </c>
      <c r="AL74" s="170"/>
      <c r="AM74" s="170" t="s">
        <v>8019</v>
      </c>
      <c r="AN74" s="170" t="s">
        <v>10497</v>
      </c>
      <c r="AO74" s="170" t="s">
        <v>8026</v>
      </c>
      <c r="AP74" s="170" t="s">
        <v>10498</v>
      </c>
      <c r="AQ74" s="170" t="s">
        <v>7988</v>
      </c>
      <c r="AR74" s="170"/>
      <c r="AS74" s="170" t="s">
        <v>7988</v>
      </c>
      <c r="AT74" s="170"/>
      <c r="AU74" s="170" t="s">
        <v>10499</v>
      </c>
      <c r="AV74" s="170"/>
      <c r="AW74" s="170"/>
      <c r="AX74" s="170"/>
      <c r="AY74" s="170"/>
      <c r="AZ74" s="170" t="s">
        <v>7994</v>
      </c>
      <c r="BA74" s="170"/>
      <c r="BB74" s="170"/>
      <c r="BC74" s="170"/>
      <c r="BD74" s="170"/>
      <c r="BE74" s="170"/>
      <c r="BF74" s="170"/>
      <c r="BG74" s="170"/>
      <c r="BH74" s="170"/>
      <c r="BI74" s="170"/>
      <c r="BJ74" s="170"/>
      <c r="BK74" s="170"/>
      <c r="BL74" s="170"/>
      <c r="BM74" s="170"/>
      <c r="BN74" s="170"/>
      <c r="BO74" s="170"/>
      <c r="BP74" s="170"/>
      <c r="BQ74" s="170" t="s">
        <v>9894</v>
      </c>
      <c r="BR74" s="170"/>
      <c r="BS74" s="170" t="s">
        <v>9892</v>
      </c>
      <c r="BT74" s="218"/>
    </row>
    <row r="75" spans="1:72" ht="14.5">
      <c r="A75" s="219" t="str">
        <f t="shared" si="1"/>
        <v>2024-00075326-1</v>
      </c>
      <c r="B75" s="170" t="s">
        <v>571</v>
      </c>
      <c r="C75" s="170" t="s">
        <v>731</v>
      </c>
      <c r="D75" s="170" t="s">
        <v>10054</v>
      </c>
      <c r="E75" s="170" t="s">
        <v>7994</v>
      </c>
      <c r="F75" s="170" t="s">
        <v>9883</v>
      </c>
      <c r="G75" s="170" t="s">
        <v>10054</v>
      </c>
      <c r="H75" s="170" t="s">
        <v>10055</v>
      </c>
      <c r="I75" s="170" t="s">
        <v>10044</v>
      </c>
      <c r="J75" s="170" t="s">
        <v>164</v>
      </c>
      <c r="K75" s="170" t="s">
        <v>166</v>
      </c>
      <c r="L75" s="170"/>
      <c r="M75" s="170"/>
      <c r="N75" s="170"/>
      <c r="O75" s="170"/>
      <c r="P75" s="170" t="s">
        <v>8009</v>
      </c>
      <c r="Q75" s="170" t="s">
        <v>8010</v>
      </c>
      <c r="R75" s="170" t="s">
        <v>8032</v>
      </c>
      <c r="S75" s="170" t="s">
        <v>10252</v>
      </c>
      <c r="T75" s="170" t="s">
        <v>10253</v>
      </c>
      <c r="U75" s="170" t="s">
        <v>10254</v>
      </c>
      <c r="V75" s="170"/>
      <c r="W75" s="170"/>
      <c r="X75" s="170" t="s">
        <v>10087</v>
      </c>
      <c r="Y75" s="170" t="s">
        <v>524</v>
      </c>
      <c r="Z75" s="170" t="s">
        <v>53</v>
      </c>
      <c r="AA75" s="170"/>
      <c r="AB75" s="170"/>
      <c r="AC75" s="170"/>
      <c r="AD75" s="170"/>
      <c r="AE75" s="170"/>
      <c r="AF75" s="170" t="s">
        <v>10502</v>
      </c>
      <c r="AG75" s="170"/>
      <c r="AH75" s="170" t="s">
        <v>10087</v>
      </c>
      <c r="AI75" s="170" t="s">
        <v>7998</v>
      </c>
      <c r="AJ75" s="170" t="s">
        <v>10256</v>
      </c>
      <c r="AK75" s="170" t="s">
        <v>10503</v>
      </c>
      <c r="AL75" s="170"/>
      <c r="AM75" s="170" t="s">
        <v>8019</v>
      </c>
      <c r="AN75" s="170" t="s">
        <v>10497</v>
      </c>
      <c r="AO75" s="170" t="s">
        <v>8026</v>
      </c>
      <c r="AP75" s="170" t="s">
        <v>10498</v>
      </c>
      <c r="AQ75" s="170" t="s">
        <v>7988</v>
      </c>
      <c r="AR75" s="170"/>
      <c r="AS75" s="170" t="s">
        <v>7988</v>
      </c>
      <c r="AT75" s="170"/>
      <c r="AU75" s="170" t="s">
        <v>10499</v>
      </c>
      <c r="AV75" s="170"/>
      <c r="AW75" s="170"/>
      <c r="AX75" s="170"/>
      <c r="AY75" s="170"/>
      <c r="AZ75" s="170" t="s">
        <v>7994</v>
      </c>
      <c r="BA75" s="170"/>
      <c r="BB75" s="170"/>
      <c r="BC75" s="170"/>
      <c r="BD75" s="170"/>
      <c r="BE75" s="170"/>
      <c r="BF75" s="170"/>
      <c r="BG75" s="170"/>
      <c r="BH75" s="170"/>
      <c r="BI75" s="170"/>
      <c r="BJ75" s="170"/>
      <c r="BK75" s="170"/>
      <c r="BL75" s="170"/>
      <c r="BM75" s="170"/>
      <c r="BN75" s="170"/>
      <c r="BO75" s="170"/>
      <c r="BP75" s="170"/>
      <c r="BQ75" s="170" t="s">
        <v>9894</v>
      </c>
      <c r="BR75" s="170"/>
      <c r="BS75" s="170" t="s">
        <v>9892</v>
      </c>
      <c r="BT75" s="218"/>
    </row>
    <row r="76" spans="1:72" ht="14.5">
      <c r="A76" s="219" t="str">
        <f t="shared" si="1"/>
        <v>2024-00075322-1</v>
      </c>
      <c r="B76" s="170" t="s">
        <v>564</v>
      </c>
      <c r="C76" s="170" t="s">
        <v>731</v>
      </c>
      <c r="D76" s="170" t="s">
        <v>10054</v>
      </c>
      <c r="E76" s="170" t="s">
        <v>7994</v>
      </c>
      <c r="F76" s="170" t="s">
        <v>9883</v>
      </c>
      <c r="G76" s="170" t="s">
        <v>10054</v>
      </c>
      <c r="H76" s="170" t="s">
        <v>10055</v>
      </c>
      <c r="I76" s="170" t="s">
        <v>10044</v>
      </c>
      <c r="J76" s="170" t="s">
        <v>164</v>
      </c>
      <c r="K76" s="170" t="s">
        <v>166</v>
      </c>
      <c r="L76" s="170"/>
      <c r="M76" s="170"/>
      <c r="N76" s="170"/>
      <c r="O76" s="170"/>
      <c r="P76" s="170" t="s">
        <v>8009</v>
      </c>
      <c r="Q76" s="170" t="s">
        <v>8010</v>
      </c>
      <c r="R76" s="170" t="s">
        <v>8032</v>
      </c>
      <c r="S76" s="170" t="s">
        <v>10252</v>
      </c>
      <c r="T76" s="170" t="s">
        <v>10253</v>
      </c>
      <c r="U76" s="170" t="s">
        <v>10254</v>
      </c>
      <c r="V76" s="170"/>
      <c r="W76" s="170"/>
      <c r="X76" s="170" t="s">
        <v>10150</v>
      </c>
      <c r="Y76" s="170" t="s">
        <v>524</v>
      </c>
      <c r="Z76" s="170" t="s">
        <v>53</v>
      </c>
      <c r="AA76" s="170"/>
      <c r="AB76" s="170"/>
      <c r="AC76" s="170"/>
      <c r="AD76" s="170"/>
      <c r="AE76" s="170"/>
      <c r="AF76" s="170" t="s">
        <v>10504</v>
      </c>
      <c r="AG76" s="170"/>
      <c r="AH76" s="170" t="s">
        <v>10150</v>
      </c>
      <c r="AI76" s="170" t="s">
        <v>7998</v>
      </c>
      <c r="AJ76" s="170" t="s">
        <v>10256</v>
      </c>
      <c r="AK76" s="170" t="s">
        <v>10505</v>
      </c>
      <c r="AL76" s="170"/>
      <c r="AM76" s="170" t="s">
        <v>8019</v>
      </c>
      <c r="AN76" s="170" t="s">
        <v>10497</v>
      </c>
      <c r="AO76" s="170" t="s">
        <v>8026</v>
      </c>
      <c r="AP76" s="170" t="s">
        <v>10498</v>
      </c>
      <c r="AQ76" s="170" t="s">
        <v>7988</v>
      </c>
      <c r="AR76" s="170"/>
      <c r="AS76" s="170" t="s">
        <v>7988</v>
      </c>
      <c r="AT76" s="170"/>
      <c r="AU76" s="170" t="s">
        <v>10499</v>
      </c>
      <c r="AV76" s="170"/>
      <c r="AW76" s="170"/>
      <c r="AX76" s="170"/>
      <c r="AY76" s="170"/>
      <c r="AZ76" s="170" t="s">
        <v>7994</v>
      </c>
      <c r="BA76" s="170"/>
      <c r="BB76" s="170"/>
      <c r="BC76" s="170"/>
      <c r="BD76" s="170"/>
      <c r="BE76" s="170"/>
      <c r="BF76" s="170"/>
      <c r="BG76" s="170"/>
      <c r="BH76" s="170"/>
      <c r="BI76" s="170"/>
      <c r="BJ76" s="170"/>
      <c r="BK76" s="170"/>
      <c r="BL76" s="170"/>
      <c r="BM76" s="170"/>
      <c r="BN76" s="170"/>
      <c r="BO76" s="170"/>
      <c r="BP76" s="170"/>
      <c r="BQ76" s="170" t="s">
        <v>9894</v>
      </c>
      <c r="BR76" s="170"/>
      <c r="BS76" s="170" t="s">
        <v>9892</v>
      </c>
      <c r="BT76" s="218"/>
    </row>
    <row r="77" spans="1:72" ht="14.5">
      <c r="A77" s="219" t="str">
        <f>LEFT(AF77,15)</f>
        <v>2024-00071333-1</v>
      </c>
      <c r="B77" s="170" t="s">
        <v>622</v>
      </c>
      <c r="C77" s="170" t="s">
        <v>8907</v>
      </c>
      <c r="D77" s="170" t="s">
        <v>9882</v>
      </c>
      <c r="E77" s="170" t="s">
        <v>7994</v>
      </c>
      <c r="F77" s="170" t="s">
        <v>9883</v>
      </c>
      <c r="G77" s="170" t="s">
        <v>9882</v>
      </c>
      <c r="H77" s="170" t="s">
        <v>9884</v>
      </c>
      <c r="I77" s="170" t="s">
        <v>10044</v>
      </c>
      <c r="J77" s="170" t="s">
        <v>623</v>
      </c>
      <c r="K77" s="170" t="s">
        <v>624</v>
      </c>
      <c r="L77" s="170"/>
      <c r="M77" s="170"/>
      <c r="N77" s="170"/>
      <c r="O77" s="170"/>
      <c r="P77" s="170" t="s">
        <v>8009</v>
      </c>
      <c r="Q77" s="170" t="s">
        <v>8010</v>
      </c>
      <c r="R77" s="170" t="s">
        <v>8076</v>
      </c>
      <c r="S77" s="170" t="s">
        <v>10506</v>
      </c>
      <c r="T77" s="170" t="s">
        <v>10507</v>
      </c>
      <c r="U77" s="170" t="s">
        <v>10508</v>
      </c>
      <c r="V77" s="170"/>
      <c r="W77" s="170" t="s">
        <v>9568</v>
      </c>
      <c r="X77" s="170" t="s">
        <v>8434</v>
      </c>
      <c r="Y77" s="170" t="s">
        <v>609</v>
      </c>
      <c r="Z77" s="170" t="s">
        <v>53</v>
      </c>
      <c r="AA77" s="170"/>
      <c r="AB77" s="170"/>
      <c r="AC77" s="170"/>
      <c r="AD77" s="170"/>
      <c r="AE77" s="170"/>
      <c r="AF77" s="170" t="s">
        <v>10509</v>
      </c>
      <c r="AG77" s="170"/>
      <c r="AH77" s="170" t="s">
        <v>8434</v>
      </c>
      <c r="AI77" s="170" t="s">
        <v>7998</v>
      </c>
      <c r="AJ77" s="170" t="s">
        <v>10510</v>
      </c>
      <c r="AK77" s="170" t="s">
        <v>10511</v>
      </c>
      <c r="AL77" s="170"/>
      <c r="AM77" s="170" t="s">
        <v>8019</v>
      </c>
      <c r="AN77" s="170" t="s">
        <v>10512</v>
      </c>
      <c r="AO77" s="170" t="s">
        <v>8026</v>
      </c>
      <c r="AP77" s="170" t="s">
        <v>10513</v>
      </c>
      <c r="AQ77" s="170" t="s">
        <v>7988</v>
      </c>
      <c r="AR77" s="170"/>
      <c r="AS77" s="170" t="s">
        <v>7988</v>
      </c>
      <c r="AT77" s="170"/>
      <c r="AU77" s="170" t="s">
        <v>10514</v>
      </c>
      <c r="AV77" s="170"/>
      <c r="AW77" s="170"/>
      <c r="AX77" s="170"/>
      <c r="AY77" s="170"/>
      <c r="AZ77" s="170" t="s">
        <v>7994</v>
      </c>
      <c r="BA77" s="170"/>
      <c r="BB77" s="170"/>
      <c r="BC77" s="170"/>
      <c r="BD77" s="170"/>
      <c r="BE77" s="170"/>
      <c r="BF77" s="170"/>
      <c r="BG77" s="170"/>
      <c r="BH77" s="170"/>
      <c r="BI77" s="170"/>
      <c r="BJ77" s="170"/>
      <c r="BK77" s="170"/>
      <c r="BL77" s="170"/>
      <c r="BM77" s="170"/>
      <c r="BN77" s="170"/>
      <c r="BO77" s="170"/>
      <c r="BP77" s="170"/>
      <c r="BQ77" s="170" t="s">
        <v>9894</v>
      </c>
      <c r="BR77" s="170"/>
      <c r="BS77" s="170" t="s">
        <v>9892</v>
      </c>
      <c r="BT77" s="218"/>
    </row>
    <row r="78" spans="1:72" ht="14.5">
      <c r="A78" s="219" t="str">
        <f t="shared" si="1"/>
        <v>2024-00073610-1</v>
      </c>
      <c r="B78" s="170" t="s">
        <v>659</v>
      </c>
      <c r="C78" s="170" t="s">
        <v>8907</v>
      </c>
      <c r="D78" s="170" t="s">
        <v>9882</v>
      </c>
      <c r="E78" s="170" t="s">
        <v>7994</v>
      </c>
      <c r="F78" s="170" t="s">
        <v>9883</v>
      </c>
      <c r="G78" s="170" t="s">
        <v>9882</v>
      </c>
      <c r="H78" s="170" t="s">
        <v>9884</v>
      </c>
      <c r="I78" s="170" t="s">
        <v>10044</v>
      </c>
      <c r="J78" s="170" t="s">
        <v>61</v>
      </c>
      <c r="K78" s="170" t="s">
        <v>153</v>
      </c>
      <c r="L78" s="170"/>
      <c r="M78" s="170"/>
      <c r="N78" s="170"/>
      <c r="O78" s="170"/>
      <c r="P78" s="170" t="s">
        <v>8009</v>
      </c>
      <c r="Q78" s="170" t="s">
        <v>8010</v>
      </c>
      <c r="R78" s="170" t="s">
        <v>8032</v>
      </c>
      <c r="S78" s="170" t="s">
        <v>10515</v>
      </c>
      <c r="T78" s="170" t="s">
        <v>10114</v>
      </c>
      <c r="U78" s="170" t="s">
        <v>10115</v>
      </c>
      <c r="V78" s="170"/>
      <c r="W78" s="170"/>
      <c r="X78" s="170" t="s">
        <v>8112</v>
      </c>
      <c r="Y78" s="170" t="s">
        <v>603</v>
      </c>
      <c r="Z78" s="170" t="s">
        <v>53</v>
      </c>
      <c r="AA78" s="170"/>
      <c r="AB78" s="170" t="s">
        <v>10516</v>
      </c>
      <c r="AC78" s="170" t="s">
        <v>8067</v>
      </c>
      <c r="AD78" s="170"/>
      <c r="AE78" s="170" t="s">
        <v>8252</v>
      </c>
      <c r="AF78" s="170" t="s">
        <v>10517</v>
      </c>
      <c r="AG78" s="170"/>
      <c r="AH78" s="170" t="s">
        <v>8112</v>
      </c>
      <c r="AI78" s="170" t="s">
        <v>7998</v>
      </c>
      <c r="AJ78" s="170" t="s">
        <v>10518</v>
      </c>
      <c r="AK78" s="170" t="s">
        <v>10519</v>
      </c>
      <c r="AL78" s="170"/>
      <c r="AM78" s="170" t="s">
        <v>8019</v>
      </c>
      <c r="AN78" s="170" t="s">
        <v>10520</v>
      </c>
      <c r="AO78" s="170" t="s">
        <v>10418</v>
      </c>
      <c r="AP78" s="170" t="s">
        <v>10521</v>
      </c>
      <c r="AQ78" s="170" t="s">
        <v>7988</v>
      </c>
      <c r="AR78" s="170"/>
      <c r="AS78" s="170" t="s">
        <v>7988</v>
      </c>
      <c r="AT78" s="170"/>
      <c r="AU78" s="170" t="s">
        <v>10514</v>
      </c>
      <c r="AV78" s="170"/>
      <c r="AW78" s="170"/>
      <c r="AX78" s="170"/>
      <c r="AY78" s="170"/>
      <c r="AZ78" s="170" t="s">
        <v>7994</v>
      </c>
      <c r="BA78" s="170"/>
      <c r="BB78" s="170"/>
      <c r="BC78" s="170"/>
      <c r="BD78" s="170"/>
      <c r="BE78" s="170"/>
      <c r="BF78" s="170"/>
      <c r="BG78" s="170"/>
      <c r="BH78" s="170"/>
      <c r="BI78" s="170"/>
      <c r="BJ78" s="170"/>
      <c r="BK78" s="170"/>
      <c r="BL78" s="170"/>
      <c r="BM78" s="170"/>
      <c r="BN78" s="170"/>
      <c r="BO78" s="170"/>
      <c r="BP78" s="170"/>
      <c r="BQ78" s="170" t="s">
        <v>9894</v>
      </c>
      <c r="BR78" s="170"/>
      <c r="BS78" s="170" t="s">
        <v>9892</v>
      </c>
      <c r="BT78" s="218"/>
    </row>
    <row r="79" spans="1:72" ht="14.5">
      <c r="A79" s="219" t="str">
        <f t="shared" si="1"/>
        <v>2024-00072134-1</v>
      </c>
      <c r="B79" s="170" t="s">
        <v>646</v>
      </c>
      <c r="C79" s="170" t="s">
        <v>8907</v>
      </c>
      <c r="D79" s="170" t="s">
        <v>9882</v>
      </c>
      <c r="E79" s="170" t="s">
        <v>7994</v>
      </c>
      <c r="F79" s="170" t="s">
        <v>9883</v>
      </c>
      <c r="G79" s="170" t="s">
        <v>9882</v>
      </c>
      <c r="H79" s="170" t="s">
        <v>9884</v>
      </c>
      <c r="I79" s="170" t="s">
        <v>10044</v>
      </c>
      <c r="J79" s="170" t="s">
        <v>647</v>
      </c>
      <c r="K79" s="170" t="s">
        <v>648</v>
      </c>
      <c r="L79" s="170"/>
      <c r="M79" s="170"/>
      <c r="N79" s="170"/>
      <c r="O79" s="170"/>
      <c r="P79" s="170" t="s">
        <v>8009</v>
      </c>
      <c r="Q79" s="170" t="s">
        <v>8031</v>
      </c>
      <c r="R79" s="170" t="s">
        <v>8076</v>
      </c>
      <c r="S79" s="170" t="s">
        <v>10522</v>
      </c>
      <c r="T79" s="170" t="s">
        <v>10523</v>
      </c>
      <c r="U79" s="170" t="s">
        <v>10524</v>
      </c>
      <c r="V79" s="170"/>
      <c r="W79" s="170" t="s">
        <v>481</v>
      </c>
      <c r="X79" s="170" t="s">
        <v>247</v>
      </c>
      <c r="Y79" s="170" t="s">
        <v>603</v>
      </c>
      <c r="Z79" s="170" t="s">
        <v>53</v>
      </c>
      <c r="AA79" s="170"/>
      <c r="AB79" s="170" t="s">
        <v>10525</v>
      </c>
      <c r="AC79" s="170" t="s">
        <v>8067</v>
      </c>
      <c r="AD79" s="170"/>
      <c r="AE79" s="170" t="s">
        <v>8252</v>
      </c>
      <c r="AF79" s="170" t="s">
        <v>10526</v>
      </c>
      <c r="AG79" s="170"/>
      <c r="AH79" s="170" t="s">
        <v>247</v>
      </c>
      <c r="AI79" s="170" t="s">
        <v>7998</v>
      </c>
      <c r="AJ79" s="170" t="s">
        <v>10222</v>
      </c>
      <c r="AK79" s="170" t="s">
        <v>10527</v>
      </c>
      <c r="AL79" s="170"/>
      <c r="AM79" s="170" t="s">
        <v>8019</v>
      </c>
      <c r="AN79" s="170" t="s">
        <v>10528</v>
      </c>
      <c r="AO79" s="170" t="s">
        <v>8026</v>
      </c>
      <c r="AP79" s="170" t="s">
        <v>10529</v>
      </c>
      <c r="AQ79" s="170" t="s">
        <v>7988</v>
      </c>
      <c r="AR79" s="170"/>
      <c r="AS79" s="170" t="s">
        <v>7988</v>
      </c>
      <c r="AT79" s="170"/>
      <c r="AU79" s="170" t="s">
        <v>10514</v>
      </c>
      <c r="AV79" s="170"/>
      <c r="AW79" s="170"/>
      <c r="AX79" s="170"/>
      <c r="AY79" s="170"/>
      <c r="AZ79" s="170" t="s">
        <v>7994</v>
      </c>
      <c r="BA79" s="170"/>
      <c r="BB79" s="170"/>
      <c r="BC79" s="170"/>
      <c r="BD79" s="170"/>
      <c r="BE79" s="170"/>
      <c r="BF79" s="170"/>
      <c r="BG79" s="170"/>
      <c r="BH79" s="170"/>
      <c r="BI79" s="170"/>
      <c r="BJ79" s="170"/>
      <c r="BK79" s="170"/>
      <c r="BL79" s="170"/>
      <c r="BM79" s="170"/>
      <c r="BN79" s="170"/>
      <c r="BO79" s="170"/>
      <c r="BP79" s="170"/>
      <c r="BQ79" s="170" t="s">
        <v>9894</v>
      </c>
      <c r="BR79" s="170"/>
      <c r="BS79" s="170" t="s">
        <v>9892</v>
      </c>
      <c r="BT79" s="218"/>
    </row>
    <row r="80" spans="1:72" ht="14.5">
      <c r="A80" s="219" t="str">
        <f t="shared" si="1"/>
        <v>2024-00072965-1</v>
      </c>
      <c r="B80" s="170" t="s">
        <v>662</v>
      </c>
      <c r="C80" s="170" t="s">
        <v>8907</v>
      </c>
      <c r="D80" s="170" t="s">
        <v>9882</v>
      </c>
      <c r="E80" s="170" t="s">
        <v>7994</v>
      </c>
      <c r="F80" s="170" t="s">
        <v>9883</v>
      </c>
      <c r="G80" s="170" t="s">
        <v>9882</v>
      </c>
      <c r="H80" s="170" t="s">
        <v>9884</v>
      </c>
      <c r="I80" s="170" t="s">
        <v>10044</v>
      </c>
      <c r="J80" s="170" t="s">
        <v>61</v>
      </c>
      <c r="K80" s="170" t="s">
        <v>396</v>
      </c>
      <c r="L80" s="170"/>
      <c r="M80" s="170"/>
      <c r="N80" s="170"/>
      <c r="O80" s="170"/>
      <c r="P80" s="170" t="s">
        <v>8009</v>
      </c>
      <c r="Q80" s="170" t="s">
        <v>8010</v>
      </c>
      <c r="R80" s="170" t="s">
        <v>8032</v>
      </c>
      <c r="S80" s="170" t="s">
        <v>10284</v>
      </c>
      <c r="T80" s="170" t="s">
        <v>8752</v>
      </c>
      <c r="U80" s="170" t="s">
        <v>10285</v>
      </c>
      <c r="V80" s="170"/>
      <c r="W80" s="170"/>
      <c r="X80" s="170" t="s">
        <v>175</v>
      </c>
      <c r="Y80" s="170" t="s">
        <v>603</v>
      </c>
      <c r="Z80" s="170" t="s">
        <v>53</v>
      </c>
      <c r="AA80" s="170"/>
      <c r="AB80" s="170"/>
      <c r="AC80" s="170"/>
      <c r="AD80" s="170"/>
      <c r="AE80" s="170"/>
      <c r="AF80" s="170" t="s">
        <v>10530</v>
      </c>
      <c r="AG80" s="170"/>
      <c r="AH80" s="170" t="s">
        <v>175</v>
      </c>
      <c r="AI80" s="170" t="s">
        <v>7998</v>
      </c>
      <c r="AJ80" s="170" t="s">
        <v>10287</v>
      </c>
      <c r="AK80" s="170" t="s">
        <v>10531</v>
      </c>
      <c r="AL80" s="170"/>
      <c r="AM80" s="170" t="s">
        <v>8019</v>
      </c>
      <c r="AN80" s="170" t="s">
        <v>10532</v>
      </c>
      <c r="AO80" s="170" t="s">
        <v>8026</v>
      </c>
      <c r="AP80" s="170" t="s">
        <v>10533</v>
      </c>
      <c r="AQ80" s="170" t="s">
        <v>7988</v>
      </c>
      <c r="AR80" s="170"/>
      <c r="AS80" s="170" t="s">
        <v>7988</v>
      </c>
      <c r="AT80" s="170"/>
      <c r="AU80" s="170" t="s">
        <v>10514</v>
      </c>
      <c r="AV80" s="170"/>
      <c r="AW80" s="170"/>
      <c r="AX80" s="170"/>
      <c r="AY80" s="170"/>
      <c r="AZ80" s="170" t="s">
        <v>7994</v>
      </c>
      <c r="BA80" s="170"/>
      <c r="BB80" s="170"/>
      <c r="BC80" s="170"/>
      <c r="BD80" s="170"/>
      <c r="BE80" s="170"/>
      <c r="BF80" s="170"/>
      <c r="BG80" s="170"/>
      <c r="BH80" s="170"/>
      <c r="BI80" s="170"/>
      <c r="BJ80" s="170"/>
      <c r="BK80" s="170"/>
      <c r="BL80" s="170"/>
      <c r="BM80" s="170"/>
      <c r="BN80" s="170"/>
      <c r="BO80" s="170"/>
      <c r="BP80" s="170"/>
      <c r="BQ80" s="170" t="s">
        <v>9894</v>
      </c>
      <c r="BR80" s="170"/>
      <c r="BS80" s="170" t="s">
        <v>9892</v>
      </c>
      <c r="BT80" s="218"/>
    </row>
    <row r="81" spans="1:72" ht="14.5">
      <c r="A81" s="219" t="str">
        <f t="shared" si="1"/>
        <v>2024-00074488-1</v>
      </c>
      <c r="B81" s="338" t="s">
        <v>598</v>
      </c>
      <c r="C81" s="338" t="s">
        <v>8907</v>
      </c>
      <c r="D81" s="338" t="s">
        <v>10054</v>
      </c>
      <c r="E81" s="338" t="s">
        <v>7994</v>
      </c>
      <c r="F81" s="338" t="s">
        <v>9883</v>
      </c>
      <c r="G81" s="338" t="s">
        <v>10054</v>
      </c>
      <c r="H81" s="338" t="s">
        <v>10055</v>
      </c>
      <c r="I81" s="338" t="s">
        <v>10044</v>
      </c>
      <c r="J81" s="338" t="s">
        <v>69</v>
      </c>
      <c r="K81" s="338" t="s">
        <v>70</v>
      </c>
      <c r="L81"/>
      <c r="M81" s="338"/>
      <c r="N81" s="338"/>
      <c r="O81" s="338"/>
      <c r="P81" s="338" t="s">
        <v>8009</v>
      </c>
      <c r="Q81" s="338" t="s">
        <v>8010</v>
      </c>
      <c r="R81" s="338" t="s">
        <v>8032</v>
      </c>
      <c r="S81" s="338" t="s">
        <v>10534</v>
      </c>
      <c r="T81" s="338" t="s">
        <v>8894</v>
      </c>
      <c r="U81" s="338" t="s">
        <v>9247</v>
      </c>
      <c r="V81"/>
      <c r="W81" s="338"/>
      <c r="X81" s="338" t="s">
        <v>8112</v>
      </c>
      <c r="Y81" s="338" t="s">
        <v>603</v>
      </c>
      <c r="Z81" s="338" t="s">
        <v>53</v>
      </c>
      <c r="AA81" s="338"/>
      <c r="AB81" s="338"/>
      <c r="AC81" s="338"/>
      <c r="AD81" s="338"/>
      <c r="AE81" s="338"/>
      <c r="AF81" s="338" t="s">
        <v>10535</v>
      </c>
      <c r="AG81" s="338"/>
      <c r="AH81" s="338" t="s">
        <v>8112</v>
      </c>
      <c r="AI81" s="338" t="s">
        <v>7998</v>
      </c>
      <c r="AJ81" s="338" t="s">
        <v>10142</v>
      </c>
      <c r="AK81" s="338" t="s">
        <v>10536</v>
      </c>
      <c r="AL81" s="338"/>
      <c r="AM81" s="338" t="s">
        <v>8019</v>
      </c>
      <c r="AN81" s="338" t="s">
        <v>10537</v>
      </c>
      <c r="AO81" s="338" t="s">
        <v>8026</v>
      </c>
      <c r="AP81" s="338" t="s">
        <v>10538</v>
      </c>
      <c r="AQ81" s="338" t="s">
        <v>7988</v>
      </c>
      <c r="AR81" s="338"/>
      <c r="AS81" s="338" t="s">
        <v>7988</v>
      </c>
      <c r="AT81" s="338"/>
      <c r="AU81" s="338" t="s">
        <v>10514</v>
      </c>
      <c r="AV81" s="338"/>
      <c r="AW81" s="338"/>
      <c r="AX81" s="338"/>
      <c r="AY81" s="338"/>
      <c r="AZ81" s="338" t="s">
        <v>7994</v>
      </c>
      <c r="BA81" s="338"/>
      <c r="BB81"/>
      <c r="BC81"/>
      <c r="BD81"/>
      <c r="BE81"/>
      <c r="BF81"/>
      <c r="BG81"/>
      <c r="BH81"/>
      <c r="BI81"/>
      <c r="BJ81"/>
      <c r="BK81"/>
      <c r="BL81"/>
      <c r="BM81"/>
      <c r="BN81"/>
      <c r="BO81"/>
      <c r="BP81"/>
      <c r="BQ81" t="s">
        <v>9894</v>
      </c>
      <c r="BR81"/>
      <c r="BS81" t="s">
        <v>9892</v>
      </c>
      <c r="BT81" s="218"/>
    </row>
    <row r="82" spans="1:72" ht="14.5">
      <c r="A82" s="219" t="str">
        <f t="shared" si="1"/>
        <v>2024-00071069-3</v>
      </c>
      <c r="B82" s="338" t="s">
        <v>596</v>
      </c>
      <c r="C82" s="338" t="s">
        <v>8907</v>
      </c>
      <c r="D82" s="338" t="s">
        <v>10054</v>
      </c>
      <c r="E82" s="338" t="s">
        <v>7994</v>
      </c>
      <c r="F82" s="338" t="s">
        <v>9883</v>
      </c>
      <c r="G82" s="338" t="s">
        <v>10054</v>
      </c>
      <c r="H82" s="338" t="s">
        <v>10055</v>
      </c>
      <c r="I82" s="338" t="s">
        <v>10044</v>
      </c>
      <c r="J82" s="338" t="s">
        <v>69</v>
      </c>
      <c r="K82" s="338" t="s">
        <v>70</v>
      </c>
      <c r="L82"/>
      <c r="M82" s="338"/>
      <c r="N82" s="338"/>
      <c r="O82" s="338"/>
      <c r="P82" s="338" t="s">
        <v>8009</v>
      </c>
      <c r="Q82" s="338" t="s">
        <v>8010</v>
      </c>
      <c r="R82" s="338" t="s">
        <v>8032</v>
      </c>
      <c r="S82" s="338" t="s">
        <v>10436</v>
      </c>
      <c r="T82" s="338" t="s">
        <v>8894</v>
      </c>
      <c r="U82" s="338" t="s">
        <v>9247</v>
      </c>
      <c r="V82"/>
      <c r="W82" s="338"/>
      <c r="X82" s="338" t="s">
        <v>8434</v>
      </c>
      <c r="Y82" s="338" t="s">
        <v>603</v>
      </c>
      <c r="Z82" s="338" t="s">
        <v>53</v>
      </c>
      <c r="AA82" s="338"/>
      <c r="AB82" s="338"/>
      <c r="AC82" s="338"/>
      <c r="AD82" s="338"/>
      <c r="AE82" s="338"/>
      <c r="AF82" s="338" t="s">
        <v>10539</v>
      </c>
      <c r="AG82" s="338"/>
      <c r="AH82" s="338" t="s">
        <v>8434</v>
      </c>
      <c r="AI82" s="338" t="s">
        <v>7998</v>
      </c>
      <c r="AJ82" s="338" t="s">
        <v>10430</v>
      </c>
      <c r="AK82" s="338" t="s">
        <v>10540</v>
      </c>
      <c r="AL82" s="338"/>
      <c r="AM82" s="338" t="s">
        <v>8019</v>
      </c>
      <c r="AN82" s="338" t="s">
        <v>10541</v>
      </c>
      <c r="AO82" s="338" t="s">
        <v>8026</v>
      </c>
      <c r="AP82" s="338" t="s">
        <v>10110</v>
      </c>
      <c r="AQ82" s="338" t="s">
        <v>7988</v>
      </c>
      <c r="AR82" s="338"/>
      <c r="AS82" s="338" t="s">
        <v>7988</v>
      </c>
      <c r="AT82" s="338"/>
      <c r="AU82" s="338" t="s">
        <v>9903</v>
      </c>
      <c r="AV82" s="338"/>
      <c r="AW82" s="338"/>
      <c r="AX82" s="338"/>
      <c r="AY82" s="338"/>
      <c r="AZ82" s="338" t="s">
        <v>7994</v>
      </c>
      <c r="BA82" s="338"/>
      <c r="BB82"/>
      <c r="BC82"/>
      <c r="BD82"/>
      <c r="BE82"/>
      <c r="BF82"/>
      <c r="BG82"/>
      <c r="BH82"/>
      <c r="BI82"/>
      <c r="BJ82"/>
      <c r="BK82"/>
      <c r="BL82"/>
      <c r="BM82"/>
      <c r="BN82"/>
      <c r="BO82"/>
      <c r="BP82"/>
      <c r="BQ82" t="s">
        <v>9894</v>
      </c>
      <c r="BR82"/>
      <c r="BS82" t="s">
        <v>9892</v>
      </c>
      <c r="BT82" s="218"/>
    </row>
    <row r="83" spans="1:72" ht="14.5">
      <c r="A83" s="219" t="s">
        <v>645</v>
      </c>
      <c r="B83" s="338" t="s">
        <v>644</v>
      </c>
      <c r="C83" s="338" t="s">
        <v>8907</v>
      </c>
      <c r="D83" s="338" t="s">
        <v>10054</v>
      </c>
      <c r="E83" s="338" t="s">
        <v>7994</v>
      </c>
      <c r="F83" s="338" t="s">
        <v>9883</v>
      </c>
      <c r="G83" s="338" t="s">
        <v>10054</v>
      </c>
      <c r="H83" s="338" t="s">
        <v>10055</v>
      </c>
      <c r="I83" s="338" t="s">
        <v>10044</v>
      </c>
      <c r="J83" s="338" t="s">
        <v>69</v>
      </c>
      <c r="K83" s="338" t="s">
        <v>70</v>
      </c>
      <c r="L83"/>
      <c r="M83" s="338"/>
      <c r="N83" s="338"/>
      <c r="O83" s="338"/>
      <c r="P83" s="338" t="s">
        <v>8009</v>
      </c>
      <c r="Q83" s="338" t="s">
        <v>8010</v>
      </c>
      <c r="R83" s="338" t="s">
        <v>8032</v>
      </c>
      <c r="S83" s="338" t="s">
        <v>10534</v>
      </c>
      <c r="T83" s="338" t="s">
        <v>8894</v>
      </c>
      <c r="U83" s="338" t="s">
        <v>9247</v>
      </c>
      <c r="V83"/>
      <c r="W83" s="338"/>
      <c r="X83" s="338" t="s">
        <v>58</v>
      </c>
      <c r="Y83" s="338" t="s">
        <v>609</v>
      </c>
      <c r="Z83" s="338" t="s">
        <v>53</v>
      </c>
      <c r="AA83" s="338"/>
      <c r="AB83" s="338"/>
      <c r="AC83" s="338"/>
      <c r="AD83" s="338"/>
      <c r="AE83" s="338"/>
      <c r="AF83" s="338" t="s">
        <v>10542</v>
      </c>
      <c r="AG83" s="338"/>
      <c r="AH83" s="338" t="s">
        <v>58</v>
      </c>
      <c r="AI83" s="338" t="s">
        <v>7998</v>
      </c>
      <c r="AJ83" s="338" t="s">
        <v>10142</v>
      </c>
      <c r="AK83" s="338" t="s">
        <v>10543</v>
      </c>
      <c r="AL83" s="338"/>
      <c r="AM83" s="338" t="s">
        <v>8019</v>
      </c>
      <c r="AN83" s="338" t="s">
        <v>10544</v>
      </c>
      <c r="AO83" s="338" t="s">
        <v>8026</v>
      </c>
      <c r="AP83" s="338" t="s">
        <v>10545</v>
      </c>
      <c r="AQ83" s="338" t="s">
        <v>7988</v>
      </c>
      <c r="AR83" s="338"/>
      <c r="AS83" s="338" t="s">
        <v>7988</v>
      </c>
      <c r="AT83" s="338"/>
      <c r="AU83" s="338" t="s">
        <v>10514</v>
      </c>
      <c r="AV83" s="338"/>
      <c r="AW83" s="338"/>
      <c r="AX83" s="338"/>
      <c r="AY83" s="338"/>
      <c r="AZ83" s="338" t="s">
        <v>7994</v>
      </c>
      <c r="BA83" s="338"/>
      <c r="BB83"/>
      <c r="BC83"/>
      <c r="BD83"/>
      <c r="BE83"/>
      <c r="BF83"/>
      <c r="BG83"/>
      <c r="BH83"/>
      <c r="BI83"/>
      <c r="BJ83"/>
      <c r="BK83"/>
      <c r="BL83"/>
      <c r="BM83"/>
      <c r="BN83"/>
      <c r="BO83"/>
      <c r="BP83"/>
      <c r="BQ83" t="s">
        <v>9894</v>
      </c>
      <c r="BR83"/>
      <c r="BS83" t="s">
        <v>9892</v>
      </c>
      <c r="BT83" s="218"/>
    </row>
    <row r="84" spans="1:72" ht="14.5">
      <c r="A84" s="219" t="str">
        <f t="shared" si="1"/>
        <v>2024-00074488-7</v>
      </c>
      <c r="B84" s="338" t="s">
        <v>634</v>
      </c>
      <c r="C84" s="338" t="s">
        <v>8907</v>
      </c>
      <c r="D84" s="338" t="s">
        <v>10054</v>
      </c>
      <c r="E84" s="338" t="s">
        <v>7994</v>
      </c>
      <c r="F84" s="338" t="s">
        <v>9883</v>
      </c>
      <c r="G84" s="338" t="s">
        <v>10054</v>
      </c>
      <c r="H84" s="338" t="s">
        <v>10055</v>
      </c>
      <c r="I84" s="338" t="s">
        <v>10044</v>
      </c>
      <c r="J84" s="338" t="s">
        <v>69</v>
      </c>
      <c r="K84" s="338" t="s">
        <v>70</v>
      </c>
      <c r="L84"/>
      <c r="M84" s="338"/>
      <c r="N84" s="338"/>
      <c r="O84" s="338"/>
      <c r="P84" s="338" t="s">
        <v>8009</v>
      </c>
      <c r="Q84" s="338" t="s">
        <v>8010</v>
      </c>
      <c r="R84" s="338" t="s">
        <v>8032</v>
      </c>
      <c r="S84" s="338" t="s">
        <v>10534</v>
      </c>
      <c r="T84" s="338" t="s">
        <v>8894</v>
      </c>
      <c r="U84" s="338" t="s">
        <v>9247</v>
      </c>
      <c r="V84"/>
      <c r="W84" s="338"/>
      <c r="X84" s="338" t="s">
        <v>8250</v>
      </c>
      <c r="Y84" s="338" t="s">
        <v>609</v>
      </c>
      <c r="Z84" s="338" t="s">
        <v>53</v>
      </c>
      <c r="AA84" s="338"/>
      <c r="AB84" s="338"/>
      <c r="AC84" s="338"/>
      <c r="AD84" s="338"/>
      <c r="AE84" s="338"/>
      <c r="AF84" s="338" t="s">
        <v>10546</v>
      </c>
      <c r="AG84" s="338"/>
      <c r="AH84" s="338" t="s">
        <v>8250</v>
      </c>
      <c r="AI84" s="338" t="s">
        <v>7998</v>
      </c>
      <c r="AJ84" s="338" t="s">
        <v>10142</v>
      </c>
      <c r="AK84" s="338" t="s">
        <v>10547</v>
      </c>
      <c r="AL84" s="338"/>
      <c r="AM84" s="338" t="s">
        <v>8019</v>
      </c>
      <c r="AN84" s="338" t="s">
        <v>10544</v>
      </c>
      <c r="AO84" s="338" t="s">
        <v>8026</v>
      </c>
      <c r="AP84" s="338" t="s">
        <v>10545</v>
      </c>
      <c r="AQ84" s="338" t="s">
        <v>7988</v>
      </c>
      <c r="AR84" s="338"/>
      <c r="AS84" s="338" t="s">
        <v>7988</v>
      </c>
      <c r="AT84" s="338"/>
      <c r="AU84" s="338" t="s">
        <v>10514</v>
      </c>
      <c r="AV84" s="338"/>
      <c r="AW84" s="338"/>
      <c r="AX84" s="338"/>
      <c r="AY84" s="338"/>
      <c r="AZ84" s="338" t="s">
        <v>7994</v>
      </c>
      <c r="BA84" s="338"/>
      <c r="BB84"/>
      <c r="BC84"/>
      <c r="BD84"/>
      <c r="BE84"/>
      <c r="BF84"/>
      <c r="BG84"/>
      <c r="BH84"/>
      <c r="BI84"/>
      <c r="BJ84"/>
      <c r="BK84"/>
      <c r="BL84"/>
      <c r="BM84"/>
      <c r="BN84"/>
      <c r="BO84"/>
      <c r="BP84"/>
      <c r="BQ84" t="s">
        <v>9894</v>
      </c>
      <c r="BR84"/>
      <c r="BS84" t="s">
        <v>9892</v>
      </c>
      <c r="BT84" s="218"/>
    </row>
    <row r="85" spans="1:72" ht="14.5">
      <c r="A85" s="219" t="str">
        <f t="shared" si="1"/>
        <v>2024-00074488-4</v>
      </c>
      <c r="B85" s="338" t="s">
        <v>630</v>
      </c>
      <c r="C85" s="338" t="s">
        <v>8907</v>
      </c>
      <c r="D85" s="338" t="s">
        <v>10054</v>
      </c>
      <c r="E85" s="338" t="s">
        <v>7994</v>
      </c>
      <c r="F85" s="338" t="s">
        <v>9883</v>
      </c>
      <c r="G85" s="338" t="s">
        <v>10054</v>
      </c>
      <c r="H85" s="338" t="s">
        <v>10055</v>
      </c>
      <c r="I85" s="338" t="s">
        <v>10044</v>
      </c>
      <c r="J85" s="338" t="s">
        <v>69</v>
      </c>
      <c r="K85" s="338" t="s">
        <v>70</v>
      </c>
      <c r="L85"/>
      <c r="M85" s="338"/>
      <c r="N85" s="338"/>
      <c r="O85" s="338"/>
      <c r="P85" s="338" t="s">
        <v>8009</v>
      </c>
      <c r="Q85" s="338" t="s">
        <v>8010</v>
      </c>
      <c r="R85" s="338" t="s">
        <v>8032</v>
      </c>
      <c r="S85" s="338" t="s">
        <v>10534</v>
      </c>
      <c r="T85" s="338" t="s">
        <v>8894</v>
      </c>
      <c r="U85" s="338" t="s">
        <v>9247</v>
      </c>
      <c r="V85"/>
      <c r="W85" s="338"/>
      <c r="X85" s="338" t="s">
        <v>10172</v>
      </c>
      <c r="Y85" s="338" t="s">
        <v>609</v>
      </c>
      <c r="Z85" s="338" t="s">
        <v>53</v>
      </c>
      <c r="AA85" s="338"/>
      <c r="AB85" s="338"/>
      <c r="AC85" s="338"/>
      <c r="AD85" s="338"/>
      <c r="AE85" s="338"/>
      <c r="AF85" s="338" t="s">
        <v>10548</v>
      </c>
      <c r="AG85" s="338"/>
      <c r="AH85" s="338" t="s">
        <v>10172</v>
      </c>
      <c r="AI85" s="338" t="s">
        <v>7998</v>
      </c>
      <c r="AJ85" s="338" t="s">
        <v>10142</v>
      </c>
      <c r="AK85" s="338" t="s">
        <v>10549</v>
      </c>
      <c r="AL85" s="338"/>
      <c r="AM85" s="338" t="s">
        <v>8019</v>
      </c>
      <c r="AN85" s="338" t="s">
        <v>10550</v>
      </c>
      <c r="AO85" s="338" t="s">
        <v>8026</v>
      </c>
      <c r="AP85" s="338" t="s">
        <v>10545</v>
      </c>
      <c r="AQ85" s="338" t="s">
        <v>7988</v>
      </c>
      <c r="AR85" s="338"/>
      <c r="AS85" s="338" t="s">
        <v>7988</v>
      </c>
      <c r="AT85" s="338"/>
      <c r="AU85" s="338" t="s">
        <v>10514</v>
      </c>
      <c r="AV85" s="338"/>
      <c r="AW85" s="338"/>
      <c r="AX85" s="338"/>
      <c r="AY85" s="338"/>
      <c r="AZ85" s="338" t="s">
        <v>7994</v>
      </c>
      <c r="BA85" s="338"/>
      <c r="BB85"/>
      <c r="BC85"/>
      <c r="BD85"/>
      <c r="BE85"/>
      <c r="BF85"/>
      <c r="BG85"/>
      <c r="BH85"/>
      <c r="BI85"/>
      <c r="BJ85"/>
      <c r="BK85"/>
      <c r="BL85"/>
      <c r="BM85"/>
      <c r="BN85"/>
      <c r="BO85"/>
      <c r="BP85"/>
      <c r="BQ85" t="s">
        <v>9894</v>
      </c>
      <c r="BR85"/>
      <c r="BS85" t="s">
        <v>9892</v>
      </c>
      <c r="BT85" s="218"/>
    </row>
    <row r="86" spans="1:72" ht="14.5">
      <c r="A86" s="219" t="str">
        <f t="shared" si="1"/>
        <v>2024-00074488-9</v>
      </c>
      <c r="B86" s="338" t="s">
        <v>638</v>
      </c>
      <c r="C86" s="338" t="s">
        <v>8907</v>
      </c>
      <c r="D86" s="338" t="s">
        <v>10054</v>
      </c>
      <c r="E86" s="338" t="s">
        <v>7994</v>
      </c>
      <c r="F86" s="338" t="s">
        <v>9883</v>
      </c>
      <c r="G86" s="338" t="s">
        <v>10054</v>
      </c>
      <c r="H86" s="338" t="s">
        <v>10055</v>
      </c>
      <c r="I86" s="338" t="s">
        <v>10044</v>
      </c>
      <c r="J86" s="338" t="s">
        <v>69</v>
      </c>
      <c r="K86" s="338" t="s">
        <v>70</v>
      </c>
      <c r="L86"/>
      <c r="M86" s="338"/>
      <c r="N86" s="338"/>
      <c r="O86" s="338"/>
      <c r="P86" s="338" t="s">
        <v>8009</v>
      </c>
      <c r="Q86" s="338" t="s">
        <v>8010</v>
      </c>
      <c r="R86" s="338" t="s">
        <v>8032</v>
      </c>
      <c r="S86" s="338" t="s">
        <v>10534</v>
      </c>
      <c r="T86" s="338" t="s">
        <v>8894</v>
      </c>
      <c r="U86" s="338" t="s">
        <v>9247</v>
      </c>
      <c r="V86"/>
      <c r="W86" s="338"/>
      <c r="X86" s="338" t="s">
        <v>196</v>
      </c>
      <c r="Y86" s="338" t="s">
        <v>609</v>
      </c>
      <c r="Z86" s="338" t="s">
        <v>53</v>
      </c>
      <c r="AA86" s="338"/>
      <c r="AB86" s="338"/>
      <c r="AC86" s="338"/>
      <c r="AD86" s="338"/>
      <c r="AE86" s="338"/>
      <c r="AF86" s="338" t="s">
        <v>10551</v>
      </c>
      <c r="AG86" s="338"/>
      <c r="AH86" s="338" t="s">
        <v>196</v>
      </c>
      <c r="AI86" s="338" t="s">
        <v>7998</v>
      </c>
      <c r="AJ86" s="338" t="s">
        <v>10142</v>
      </c>
      <c r="AK86" s="338" t="s">
        <v>10552</v>
      </c>
      <c r="AL86" s="338"/>
      <c r="AM86" s="338" t="s">
        <v>8019</v>
      </c>
      <c r="AN86" s="338" t="s">
        <v>10553</v>
      </c>
      <c r="AO86" s="338" t="s">
        <v>8026</v>
      </c>
      <c r="AP86" s="338" t="s">
        <v>10545</v>
      </c>
      <c r="AQ86" s="338" t="s">
        <v>7988</v>
      </c>
      <c r="AR86" s="338"/>
      <c r="AS86" s="338" t="s">
        <v>7988</v>
      </c>
      <c r="AT86" s="338"/>
      <c r="AU86" s="338" t="s">
        <v>10514</v>
      </c>
      <c r="AV86" s="338"/>
      <c r="AW86" s="338"/>
      <c r="AX86" s="338"/>
      <c r="AY86" s="338"/>
      <c r="AZ86" s="338" t="s">
        <v>7994</v>
      </c>
      <c r="BA86" s="338"/>
      <c r="BB86"/>
      <c r="BC86"/>
      <c r="BD86"/>
      <c r="BE86"/>
      <c r="BF86"/>
      <c r="BG86"/>
      <c r="BH86"/>
      <c r="BI86"/>
      <c r="BJ86"/>
      <c r="BK86"/>
      <c r="BL86"/>
      <c r="BM86"/>
      <c r="BN86"/>
      <c r="BO86"/>
      <c r="BP86"/>
      <c r="BQ86" t="s">
        <v>9894</v>
      </c>
      <c r="BR86"/>
      <c r="BS86" t="s">
        <v>9892</v>
      </c>
      <c r="BT86" s="218"/>
    </row>
    <row r="87" spans="1:72" ht="14.5">
      <c r="A87" s="219" t="s">
        <v>654</v>
      </c>
      <c r="B87" s="338" t="s">
        <v>653</v>
      </c>
      <c r="C87" s="338" t="s">
        <v>8907</v>
      </c>
      <c r="D87" s="338" t="s">
        <v>10054</v>
      </c>
      <c r="E87" s="338" t="s">
        <v>7994</v>
      </c>
      <c r="F87" s="338" t="s">
        <v>9883</v>
      </c>
      <c r="G87" s="338" t="s">
        <v>10054</v>
      </c>
      <c r="H87" s="338" t="s">
        <v>10055</v>
      </c>
      <c r="I87" s="338" t="s">
        <v>10044</v>
      </c>
      <c r="J87" s="338" t="s">
        <v>69</v>
      </c>
      <c r="K87" s="338" t="s">
        <v>70</v>
      </c>
      <c r="L87"/>
      <c r="M87" s="338"/>
      <c r="N87" s="338"/>
      <c r="O87" s="338"/>
      <c r="P87" s="338" t="s">
        <v>8009</v>
      </c>
      <c r="Q87" s="338" t="s">
        <v>8010</v>
      </c>
      <c r="R87" s="338" t="s">
        <v>8032</v>
      </c>
      <c r="S87" s="338" t="s">
        <v>10534</v>
      </c>
      <c r="T87" s="338" t="s">
        <v>8894</v>
      </c>
      <c r="U87" s="338" t="s">
        <v>9247</v>
      </c>
      <c r="V87"/>
      <c r="W87" s="338"/>
      <c r="X87" s="338" t="s">
        <v>247</v>
      </c>
      <c r="Y87" s="338" t="s">
        <v>609</v>
      </c>
      <c r="Z87" s="338" t="s">
        <v>53</v>
      </c>
      <c r="AA87" s="338"/>
      <c r="AB87" s="338"/>
      <c r="AC87" s="338"/>
      <c r="AD87" s="338"/>
      <c r="AE87" s="338"/>
      <c r="AF87" s="338" t="s">
        <v>10554</v>
      </c>
      <c r="AG87" s="338"/>
      <c r="AH87" s="338" t="s">
        <v>247</v>
      </c>
      <c r="AI87" s="338" t="s">
        <v>7998</v>
      </c>
      <c r="AJ87" s="338" t="s">
        <v>10142</v>
      </c>
      <c r="AK87" s="338" t="s">
        <v>10555</v>
      </c>
      <c r="AL87" s="338"/>
      <c r="AM87" s="338" t="s">
        <v>8019</v>
      </c>
      <c r="AN87" s="338" t="s">
        <v>10556</v>
      </c>
      <c r="AO87" s="338" t="s">
        <v>8026</v>
      </c>
      <c r="AP87" s="338" t="s">
        <v>10545</v>
      </c>
      <c r="AQ87" s="338" t="s">
        <v>7988</v>
      </c>
      <c r="AR87" s="338"/>
      <c r="AS87" s="338" t="s">
        <v>7988</v>
      </c>
      <c r="AT87" s="338"/>
      <c r="AU87" s="338" t="s">
        <v>10514</v>
      </c>
      <c r="AV87" s="338"/>
      <c r="AW87" s="338"/>
      <c r="AX87" s="338"/>
      <c r="AY87" s="338"/>
      <c r="AZ87" s="338" t="s">
        <v>7994</v>
      </c>
      <c r="BA87" s="338"/>
      <c r="BB87"/>
      <c r="BC87"/>
      <c r="BD87"/>
      <c r="BE87"/>
      <c r="BF87"/>
      <c r="BG87"/>
      <c r="BH87"/>
      <c r="BI87"/>
      <c r="BJ87"/>
      <c r="BK87"/>
      <c r="BL87"/>
      <c r="BM87"/>
      <c r="BN87"/>
      <c r="BO87"/>
      <c r="BP87"/>
      <c r="BQ87" t="s">
        <v>9894</v>
      </c>
      <c r="BR87"/>
      <c r="BS87" t="s">
        <v>9892</v>
      </c>
      <c r="BT87" s="218"/>
    </row>
    <row r="88" spans="1:72" ht="14.5">
      <c r="A88" s="219" t="str">
        <f t="shared" si="1"/>
        <v>2024-00074488-8</v>
      </c>
      <c r="B88" s="338" t="s">
        <v>636</v>
      </c>
      <c r="C88" s="338" t="s">
        <v>8907</v>
      </c>
      <c r="D88" s="338" t="s">
        <v>10054</v>
      </c>
      <c r="E88" s="338" t="s">
        <v>7994</v>
      </c>
      <c r="F88" s="338" t="s">
        <v>9883</v>
      </c>
      <c r="G88" s="338" t="s">
        <v>10054</v>
      </c>
      <c r="H88" s="338" t="s">
        <v>10055</v>
      </c>
      <c r="I88" s="338" t="s">
        <v>10044</v>
      </c>
      <c r="J88" s="338" t="s">
        <v>69</v>
      </c>
      <c r="K88" s="338" t="s">
        <v>70</v>
      </c>
      <c r="L88"/>
      <c r="M88" s="338"/>
      <c r="N88" s="338"/>
      <c r="O88" s="338"/>
      <c r="P88" s="338" t="s">
        <v>8009</v>
      </c>
      <c r="Q88" s="338" t="s">
        <v>8010</v>
      </c>
      <c r="R88" s="338" t="s">
        <v>8032</v>
      </c>
      <c r="S88" s="338" t="s">
        <v>10534</v>
      </c>
      <c r="T88" s="338" t="s">
        <v>8894</v>
      </c>
      <c r="U88" s="338" t="s">
        <v>9247</v>
      </c>
      <c r="V88"/>
      <c r="W88" s="338"/>
      <c r="X88" s="338" t="s">
        <v>10400</v>
      </c>
      <c r="Y88" s="338" t="s">
        <v>609</v>
      </c>
      <c r="Z88" s="338" t="s">
        <v>53</v>
      </c>
      <c r="AA88" s="338"/>
      <c r="AB88" s="338"/>
      <c r="AC88" s="338"/>
      <c r="AD88" s="338"/>
      <c r="AE88" s="338"/>
      <c r="AF88" s="338" t="s">
        <v>10557</v>
      </c>
      <c r="AG88" s="338"/>
      <c r="AH88" s="338" t="s">
        <v>10400</v>
      </c>
      <c r="AI88" s="338" t="s">
        <v>7998</v>
      </c>
      <c r="AJ88" s="338" t="s">
        <v>10142</v>
      </c>
      <c r="AK88" s="338" t="s">
        <v>10558</v>
      </c>
      <c r="AL88" s="338"/>
      <c r="AM88" s="338" t="s">
        <v>8019</v>
      </c>
      <c r="AN88" s="338" t="s">
        <v>10559</v>
      </c>
      <c r="AO88" s="338" t="s">
        <v>8026</v>
      </c>
      <c r="AP88" s="338" t="s">
        <v>10545</v>
      </c>
      <c r="AQ88" s="338" t="s">
        <v>7988</v>
      </c>
      <c r="AR88" s="338"/>
      <c r="AS88" s="338" t="s">
        <v>7988</v>
      </c>
      <c r="AT88" s="338"/>
      <c r="AU88" s="338" t="s">
        <v>10514</v>
      </c>
      <c r="AV88" s="338"/>
      <c r="AW88" s="338"/>
      <c r="AX88" s="338"/>
      <c r="AY88" s="338"/>
      <c r="AZ88" s="338" t="s">
        <v>7994</v>
      </c>
      <c r="BA88" s="338"/>
      <c r="BB88"/>
      <c r="BC88"/>
      <c r="BD88"/>
      <c r="BE88"/>
      <c r="BF88"/>
      <c r="BG88"/>
      <c r="BH88"/>
      <c r="BI88"/>
      <c r="BJ88"/>
      <c r="BK88"/>
      <c r="BL88"/>
      <c r="BM88"/>
      <c r="BN88"/>
      <c r="BO88"/>
      <c r="BP88"/>
      <c r="BQ88" t="s">
        <v>9894</v>
      </c>
      <c r="BR88"/>
      <c r="BS88" t="s">
        <v>9892</v>
      </c>
      <c r="BT88" s="218"/>
    </row>
    <row r="89" spans="1:72" ht="14.5">
      <c r="A89" s="219" t="str">
        <f t="shared" si="1"/>
        <v>2024-00074488-2</v>
      </c>
      <c r="B89" s="338" t="s">
        <v>655</v>
      </c>
      <c r="C89" s="338" t="s">
        <v>8907</v>
      </c>
      <c r="D89" s="338" t="s">
        <v>10054</v>
      </c>
      <c r="E89" s="338" t="s">
        <v>7994</v>
      </c>
      <c r="F89" s="338" t="s">
        <v>9883</v>
      </c>
      <c r="G89" s="338" t="s">
        <v>10054</v>
      </c>
      <c r="H89" s="338" t="s">
        <v>10055</v>
      </c>
      <c r="I89" s="338" t="s">
        <v>10044</v>
      </c>
      <c r="J89" s="338" t="s">
        <v>69</v>
      </c>
      <c r="K89" s="338" t="s">
        <v>70</v>
      </c>
      <c r="L89"/>
      <c r="M89" s="338"/>
      <c r="N89" s="338"/>
      <c r="O89" s="338"/>
      <c r="P89" s="338" t="s">
        <v>8009</v>
      </c>
      <c r="Q89" s="338" t="s">
        <v>8010</v>
      </c>
      <c r="R89" s="338" t="s">
        <v>8032</v>
      </c>
      <c r="S89" s="338" t="s">
        <v>10534</v>
      </c>
      <c r="T89" s="338" t="s">
        <v>8894</v>
      </c>
      <c r="U89" s="338" t="s">
        <v>9247</v>
      </c>
      <c r="V89"/>
      <c r="W89" s="338"/>
      <c r="X89" s="338" t="s">
        <v>10560</v>
      </c>
      <c r="Y89" s="338" t="s">
        <v>609</v>
      </c>
      <c r="Z89" s="338" t="s">
        <v>53</v>
      </c>
      <c r="AA89" s="338"/>
      <c r="AB89" s="338"/>
      <c r="AC89" s="338"/>
      <c r="AD89" s="338"/>
      <c r="AE89" s="338"/>
      <c r="AF89" s="338" t="s">
        <v>10561</v>
      </c>
      <c r="AG89" s="338"/>
      <c r="AH89" s="338" t="s">
        <v>10560</v>
      </c>
      <c r="AI89" s="338" t="s">
        <v>7998</v>
      </c>
      <c r="AJ89" s="338" t="s">
        <v>10142</v>
      </c>
      <c r="AK89" s="338" t="s">
        <v>10562</v>
      </c>
      <c r="AL89" s="338"/>
      <c r="AM89" s="338" t="s">
        <v>8019</v>
      </c>
      <c r="AN89" s="338" t="s">
        <v>10559</v>
      </c>
      <c r="AO89" s="338" t="s">
        <v>8026</v>
      </c>
      <c r="AP89" s="338" t="s">
        <v>10545</v>
      </c>
      <c r="AQ89" s="338" t="s">
        <v>7988</v>
      </c>
      <c r="AR89" s="338"/>
      <c r="AS89" s="338" t="s">
        <v>7988</v>
      </c>
      <c r="AT89" s="338"/>
      <c r="AU89" s="338" t="s">
        <v>10514</v>
      </c>
      <c r="AV89" s="338"/>
      <c r="AW89" s="338"/>
      <c r="AX89" s="338"/>
      <c r="AY89" s="338"/>
      <c r="AZ89" s="338" t="s">
        <v>7994</v>
      </c>
      <c r="BA89" s="338"/>
      <c r="BB89"/>
      <c r="BC89"/>
      <c r="BD89"/>
      <c r="BE89"/>
      <c r="BF89"/>
      <c r="BG89"/>
      <c r="BH89"/>
      <c r="BI89"/>
      <c r="BJ89"/>
      <c r="BK89"/>
      <c r="BL89"/>
      <c r="BM89"/>
      <c r="BN89"/>
      <c r="BO89"/>
      <c r="BP89"/>
      <c r="BQ89" t="s">
        <v>9894</v>
      </c>
      <c r="BR89"/>
      <c r="BS89" t="s">
        <v>9892</v>
      </c>
      <c r="BT89" s="218"/>
    </row>
    <row r="90" spans="1:72" ht="14.5">
      <c r="A90" s="219" t="str">
        <f t="shared" si="1"/>
        <v>2024-00074488-5</v>
      </c>
      <c r="B90" s="338" t="s">
        <v>632</v>
      </c>
      <c r="C90" s="338" t="s">
        <v>8907</v>
      </c>
      <c r="D90" s="338" t="s">
        <v>10054</v>
      </c>
      <c r="E90" s="338" t="s">
        <v>7994</v>
      </c>
      <c r="F90" s="338" t="s">
        <v>9883</v>
      </c>
      <c r="G90" s="338" t="s">
        <v>10054</v>
      </c>
      <c r="H90" s="338" t="s">
        <v>10055</v>
      </c>
      <c r="I90" s="338" t="s">
        <v>10044</v>
      </c>
      <c r="J90" s="338" t="s">
        <v>69</v>
      </c>
      <c r="K90" s="338" t="s">
        <v>70</v>
      </c>
      <c r="L90"/>
      <c r="M90" s="338"/>
      <c r="N90" s="338"/>
      <c r="O90" s="338"/>
      <c r="P90" s="338" t="s">
        <v>8009</v>
      </c>
      <c r="Q90" s="338" t="s">
        <v>8010</v>
      </c>
      <c r="R90" s="338" t="s">
        <v>8032</v>
      </c>
      <c r="S90" s="338" t="s">
        <v>10534</v>
      </c>
      <c r="T90" s="338" t="s">
        <v>8894</v>
      </c>
      <c r="U90" s="338" t="s">
        <v>9247</v>
      </c>
      <c r="V90"/>
      <c r="W90" s="338"/>
      <c r="X90" s="338" t="s">
        <v>10232</v>
      </c>
      <c r="Y90" s="338" t="s">
        <v>609</v>
      </c>
      <c r="Z90" s="338" t="s">
        <v>53</v>
      </c>
      <c r="AA90" s="338"/>
      <c r="AB90" s="338"/>
      <c r="AC90" s="338"/>
      <c r="AD90" s="338"/>
      <c r="AE90" s="338"/>
      <c r="AF90" s="338" t="s">
        <v>10563</v>
      </c>
      <c r="AG90" s="338"/>
      <c r="AH90" s="338" t="s">
        <v>10232</v>
      </c>
      <c r="AI90" s="338" t="s">
        <v>7998</v>
      </c>
      <c r="AJ90" s="338" t="s">
        <v>10142</v>
      </c>
      <c r="AK90" s="338" t="s">
        <v>10564</v>
      </c>
      <c r="AL90" s="338"/>
      <c r="AM90" s="338" t="s">
        <v>8019</v>
      </c>
      <c r="AN90" s="338" t="s">
        <v>10544</v>
      </c>
      <c r="AO90" s="338" t="s">
        <v>8026</v>
      </c>
      <c r="AP90" s="338" t="s">
        <v>10545</v>
      </c>
      <c r="AQ90" s="338" t="s">
        <v>7988</v>
      </c>
      <c r="AR90" s="338"/>
      <c r="AS90" s="338" t="s">
        <v>7988</v>
      </c>
      <c r="AT90" s="338"/>
      <c r="AU90" s="338" t="s">
        <v>10514</v>
      </c>
      <c r="AV90" s="338"/>
      <c r="AW90" s="338"/>
      <c r="AX90" s="338"/>
      <c r="AY90" s="338"/>
      <c r="AZ90" s="338" t="s">
        <v>7994</v>
      </c>
      <c r="BA90" s="338"/>
      <c r="BB90"/>
      <c r="BC90"/>
      <c r="BD90"/>
      <c r="BE90"/>
      <c r="BF90"/>
      <c r="BG90"/>
      <c r="BH90"/>
      <c r="BI90"/>
      <c r="BJ90"/>
      <c r="BK90"/>
      <c r="BL90"/>
      <c r="BM90"/>
      <c r="BN90"/>
      <c r="BO90"/>
      <c r="BP90"/>
      <c r="BQ90" t="s">
        <v>9894</v>
      </c>
      <c r="BR90"/>
      <c r="BS90" t="s">
        <v>9892</v>
      </c>
      <c r="BT90" s="218"/>
    </row>
    <row r="91" spans="1:72" ht="14.5">
      <c r="A91" s="219" t="str">
        <f t="shared" si="1"/>
        <v>2024-00074488-3</v>
      </c>
      <c r="B91" s="338" t="s">
        <v>657</v>
      </c>
      <c r="C91" s="338" t="s">
        <v>8907</v>
      </c>
      <c r="D91" s="338" t="s">
        <v>10054</v>
      </c>
      <c r="E91" s="338" t="s">
        <v>7994</v>
      </c>
      <c r="F91" s="338" t="s">
        <v>9883</v>
      </c>
      <c r="G91" s="338" t="s">
        <v>10054</v>
      </c>
      <c r="H91" s="338" t="s">
        <v>10055</v>
      </c>
      <c r="I91" s="338" t="s">
        <v>10044</v>
      </c>
      <c r="J91" s="338" t="s">
        <v>69</v>
      </c>
      <c r="K91" s="338" t="s">
        <v>70</v>
      </c>
      <c r="L91"/>
      <c r="M91" s="338"/>
      <c r="N91" s="338"/>
      <c r="O91" s="338"/>
      <c r="P91" s="338" t="s">
        <v>8009</v>
      </c>
      <c r="Q91" s="338" t="s">
        <v>8010</v>
      </c>
      <c r="R91" s="338" t="s">
        <v>8032</v>
      </c>
      <c r="S91" s="338" t="s">
        <v>10534</v>
      </c>
      <c r="T91" s="338" t="s">
        <v>8894</v>
      </c>
      <c r="U91" s="338" t="s">
        <v>9247</v>
      </c>
      <c r="V91"/>
      <c r="W91" s="338"/>
      <c r="X91" s="338" t="s">
        <v>10125</v>
      </c>
      <c r="Y91" s="338" t="s">
        <v>609</v>
      </c>
      <c r="Z91" s="338" t="s">
        <v>53</v>
      </c>
      <c r="AA91" s="338"/>
      <c r="AB91" s="338"/>
      <c r="AC91" s="338"/>
      <c r="AD91" s="338"/>
      <c r="AE91" s="338"/>
      <c r="AF91" s="338" t="s">
        <v>10565</v>
      </c>
      <c r="AG91" s="338"/>
      <c r="AH91" s="338" t="s">
        <v>10125</v>
      </c>
      <c r="AI91" s="338" t="s">
        <v>7998</v>
      </c>
      <c r="AJ91" s="338" t="s">
        <v>10142</v>
      </c>
      <c r="AK91" s="338" t="s">
        <v>10566</v>
      </c>
      <c r="AL91" s="338"/>
      <c r="AM91" s="338" t="s">
        <v>8019</v>
      </c>
      <c r="AN91" s="338" t="s">
        <v>10559</v>
      </c>
      <c r="AO91" s="338" t="s">
        <v>8026</v>
      </c>
      <c r="AP91" s="338" t="s">
        <v>10545</v>
      </c>
      <c r="AQ91" s="338" t="s">
        <v>7988</v>
      </c>
      <c r="AR91" s="338"/>
      <c r="AS91" s="338" t="s">
        <v>7988</v>
      </c>
      <c r="AT91" s="338"/>
      <c r="AU91" s="338" t="s">
        <v>10514</v>
      </c>
      <c r="AV91" s="338"/>
      <c r="AW91" s="338"/>
      <c r="AX91" s="338"/>
      <c r="AY91" s="338"/>
      <c r="AZ91" s="338" t="s">
        <v>7994</v>
      </c>
      <c r="BA91" s="338"/>
      <c r="BB91"/>
      <c r="BC91"/>
      <c r="BD91"/>
      <c r="BE91"/>
      <c r="BF91"/>
      <c r="BG91"/>
      <c r="BH91"/>
      <c r="BI91"/>
      <c r="BJ91"/>
      <c r="BK91"/>
      <c r="BL91"/>
      <c r="BM91"/>
      <c r="BN91"/>
      <c r="BO91"/>
      <c r="BP91"/>
      <c r="BQ91" t="s">
        <v>9894</v>
      </c>
      <c r="BR91"/>
      <c r="BS91" t="s">
        <v>9892</v>
      </c>
      <c r="BT91" s="218"/>
    </row>
    <row r="92" spans="1:72" ht="14.5">
      <c r="A92" s="219" t="str">
        <f t="shared" si="1"/>
        <v>2024-00072083-1</v>
      </c>
      <c r="B92" s="338" t="s">
        <v>627</v>
      </c>
      <c r="C92" s="338" t="s">
        <v>8907</v>
      </c>
      <c r="D92" s="338" t="s">
        <v>10054</v>
      </c>
      <c r="E92" s="338" t="s">
        <v>7994</v>
      </c>
      <c r="F92" s="338" t="s">
        <v>9883</v>
      </c>
      <c r="G92" s="338" t="s">
        <v>10054</v>
      </c>
      <c r="H92" s="338" t="s">
        <v>10055</v>
      </c>
      <c r="I92" s="338" t="s">
        <v>10044</v>
      </c>
      <c r="J92" s="338" t="s">
        <v>69</v>
      </c>
      <c r="K92" s="338" t="s">
        <v>70</v>
      </c>
      <c r="L92"/>
      <c r="M92" s="338"/>
      <c r="N92" s="338"/>
      <c r="O92" s="338"/>
      <c r="P92" s="338" t="s">
        <v>8009</v>
      </c>
      <c r="Q92" s="338" t="s">
        <v>8010</v>
      </c>
      <c r="R92" s="338" t="s">
        <v>8032</v>
      </c>
      <c r="S92" s="338" t="s">
        <v>10567</v>
      </c>
      <c r="T92" s="338" t="s">
        <v>8894</v>
      </c>
      <c r="U92" s="338" t="s">
        <v>9247</v>
      </c>
      <c r="V92"/>
      <c r="W92" s="338"/>
      <c r="X92" s="338" t="s">
        <v>137</v>
      </c>
      <c r="Y92" s="338" t="s">
        <v>603</v>
      </c>
      <c r="Z92" s="338" t="s">
        <v>53</v>
      </c>
      <c r="AA92" s="338"/>
      <c r="AB92" s="338"/>
      <c r="AC92" s="338"/>
      <c r="AD92" s="338"/>
      <c r="AE92" s="338"/>
      <c r="AF92" s="338" t="s">
        <v>10568</v>
      </c>
      <c r="AG92" s="338"/>
      <c r="AH92" s="338" t="s">
        <v>137</v>
      </c>
      <c r="AI92" s="338" t="s">
        <v>7998</v>
      </c>
      <c r="AJ92" s="338" t="s">
        <v>10569</v>
      </c>
      <c r="AK92" s="338" t="s">
        <v>10570</v>
      </c>
      <c r="AL92" s="338"/>
      <c r="AM92" s="338" t="s">
        <v>8019</v>
      </c>
      <c r="AN92" s="338" t="s">
        <v>10571</v>
      </c>
      <c r="AO92" s="338" t="s">
        <v>8026</v>
      </c>
      <c r="AP92" s="338" t="s">
        <v>10572</v>
      </c>
      <c r="AQ92" s="338" t="s">
        <v>7988</v>
      </c>
      <c r="AR92" s="338"/>
      <c r="AS92" s="338" t="s">
        <v>7988</v>
      </c>
      <c r="AT92" s="338"/>
      <c r="AU92" s="338" t="s">
        <v>10514</v>
      </c>
      <c r="AV92" s="338"/>
      <c r="AW92" s="338"/>
      <c r="AX92" s="338"/>
      <c r="AY92" s="338"/>
      <c r="AZ92" s="338" t="s">
        <v>7994</v>
      </c>
      <c r="BA92" s="338"/>
      <c r="BB92"/>
      <c r="BC92"/>
      <c r="BD92"/>
      <c r="BE92"/>
      <c r="BF92"/>
      <c r="BG92"/>
      <c r="BH92"/>
      <c r="BI92"/>
      <c r="BJ92"/>
      <c r="BK92"/>
      <c r="BL92"/>
      <c r="BM92"/>
      <c r="BN92"/>
      <c r="BO92"/>
      <c r="BP92"/>
      <c r="BQ92" t="s">
        <v>9894</v>
      </c>
      <c r="BR92"/>
      <c r="BS92" t="s">
        <v>9892</v>
      </c>
      <c r="BT92" s="218"/>
    </row>
    <row r="93" spans="1:72" ht="14.5">
      <c r="A93" s="219" t="s">
        <v>641</v>
      </c>
      <c r="B93" s="338" t="s">
        <v>640</v>
      </c>
      <c r="C93" s="338" t="s">
        <v>8907</v>
      </c>
      <c r="D93" s="338" t="s">
        <v>10054</v>
      </c>
      <c r="E93" s="338" t="s">
        <v>7994</v>
      </c>
      <c r="F93" s="338" t="s">
        <v>9883</v>
      </c>
      <c r="G93" s="338" t="s">
        <v>10054</v>
      </c>
      <c r="H93" s="338" t="s">
        <v>10055</v>
      </c>
      <c r="I93" s="338" t="s">
        <v>10044</v>
      </c>
      <c r="J93" s="338" t="s">
        <v>69</v>
      </c>
      <c r="K93" s="338" t="s">
        <v>70</v>
      </c>
      <c r="L93"/>
      <c r="M93" s="338"/>
      <c r="N93" s="338"/>
      <c r="O93" s="338"/>
      <c r="P93" s="338" t="s">
        <v>8009</v>
      </c>
      <c r="Q93" s="338" t="s">
        <v>8010</v>
      </c>
      <c r="R93" s="338" t="s">
        <v>8032</v>
      </c>
      <c r="S93" s="338" t="s">
        <v>10534</v>
      </c>
      <c r="T93" s="338" t="s">
        <v>8894</v>
      </c>
      <c r="U93" s="338" t="s">
        <v>9247</v>
      </c>
      <c r="V93"/>
      <c r="W93" s="338"/>
      <c r="X93" s="338" t="s">
        <v>7995</v>
      </c>
      <c r="Y93" s="338" t="s">
        <v>609</v>
      </c>
      <c r="Z93" s="338" t="s">
        <v>53</v>
      </c>
      <c r="AA93" s="338"/>
      <c r="AB93" s="338"/>
      <c r="AC93" s="338"/>
      <c r="AD93" s="338"/>
      <c r="AE93" s="338"/>
      <c r="AF93" s="338" t="s">
        <v>10573</v>
      </c>
      <c r="AG93" s="338"/>
      <c r="AH93" s="338" t="s">
        <v>7995</v>
      </c>
      <c r="AI93" s="338" t="s">
        <v>7998</v>
      </c>
      <c r="AJ93" s="338" t="s">
        <v>10142</v>
      </c>
      <c r="AK93" s="338" t="s">
        <v>10574</v>
      </c>
      <c r="AL93" s="338"/>
      <c r="AM93" s="338" t="s">
        <v>8019</v>
      </c>
      <c r="AN93" s="338" t="s">
        <v>10553</v>
      </c>
      <c r="AO93" s="338" t="s">
        <v>8026</v>
      </c>
      <c r="AP93" s="338" t="s">
        <v>10545</v>
      </c>
      <c r="AQ93" s="338" t="s">
        <v>7988</v>
      </c>
      <c r="AR93" s="338"/>
      <c r="AS93" s="338" t="s">
        <v>7988</v>
      </c>
      <c r="AT93" s="338"/>
      <c r="AU93" s="338" t="s">
        <v>10514</v>
      </c>
      <c r="AV93" s="338"/>
      <c r="AW93" s="338"/>
      <c r="AX93" s="338"/>
      <c r="AY93" s="338"/>
      <c r="AZ93" s="338" t="s">
        <v>7994</v>
      </c>
      <c r="BA93" s="338"/>
      <c r="BB93"/>
      <c r="BC93"/>
      <c r="BD93"/>
      <c r="BE93"/>
      <c r="BF93"/>
      <c r="BG93"/>
      <c r="BH93"/>
      <c r="BI93"/>
      <c r="BJ93"/>
      <c r="BK93"/>
      <c r="BL93"/>
      <c r="BM93"/>
      <c r="BN93"/>
      <c r="BO93"/>
      <c r="BP93"/>
      <c r="BQ93" t="s">
        <v>9894</v>
      </c>
      <c r="BR93"/>
      <c r="BS93" t="s">
        <v>9892</v>
      </c>
      <c r="BT93" s="218"/>
    </row>
    <row r="94" spans="1:72" ht="14.5">
      <c r="A94" s="219" t="s">
        <v>643</v>
      </c>
      <c r="B94" s="338" t="s">
        <v>642</v>
      </c>
      <c r="C94" s="338" t="s">
        <v>8907</v>
      </c>
      <c r="D94" s="338" t="s">
        <v>10054</v>
      </c>
      <c r="E94" s="338" t="s">
        <v>7994</v>
      </c>
      <c r="F94" s="338" t="s">
        <v>9883</v>
      </c>
      <c r="G94" s="338" t="s">
        <v>10054</v>
      </c>
      <c r="H94" s="338" t="s">
        <v>10055</v>
      </c>
      <c r="I94" s="338" t="s">
        <v>10044</v>
      </c>
      <c r="J94" s="338" t="s">
        <v>69</v>
      </c>
      <c r="K94" s="338" t="s">
        <v>70</v>
      </c>
      <c r="L94"/>
      <c r="M94" s="338"/>
      <c r="N94" s="338"/>
      <c r="O94" s="338"/>
      <c r="P94" s="338" t="s">
        <v>8009</v>
      </c>
      <c r="Q94" s="338" t="s">
        <v>8010</v>
      </c>
      <c r="R94" s="338" t="s">
        <v>8032</v>
      </c>
      <c r="S94" s="338" t="s">
        <v>10534</v>
      </c>
      <c r="T94" s="338" t="s">
        <v>8894</v>
      </c>
      <c r="U94" s="338" t="s">
        <v>9247</v>
      </c>
      <c r="V94"/>
      <c r="W94" s="338"/>
      <c r="X94" s="338" t="s">
        <v>8384</v>
      </c>
      <c r="Y94" s="338" t="s">
        <v>609</v>
      </c>
      <c r="Z94" s="338" t="s">
        <v>53</v>
      </c>
      <c r="AA94" s="338"/>
      <c r="AB94" s="338"/>
      <c r="AC94" s="338"/>
      <c r="AD94" s="338"/>
      <c r="AE94" s="338"/>
      <c r="AF94" s="338" t="s">
        <v>10575</v>
      </c>
      <c r="AG94" s="338"/>
      <c r="AH94" s="338" t="s">
        <v>8384</v>
      </c>
      <c r="AI94" s="338" t="s">
        <v>7998</v>
      </c>
      <c r="AJ94" s="338" t="s">
        <v>10142</v>
      </c>
      <c r="AK94" s="338" t="s">
        <v>10576</v>
      </c>
      <c r="AL94" s="338"/>
      <c r="AM94" s="338" t="s">
        <v>8019</v>
      </c>
      <c r="AN94" s="338" t="s">
        <v>10559</v>
      </c>
      <c r="AO94" s="338" t="s">
        <v>8026</v>
      </c>
      <c r="AP94" s="338" t="s">
        <v>10545</v>
      </c>
      <c r="AQ94" s="338" t="s">
        <v>7988</v>
      </c>
      <c r="AR94" s="338"/>
      <c r="AS94" s="338" t="s">
        <v>7988</v>
      </c>
      <c r="AT94" s="338"/>
      <c r="AU94" s="338" t="s">
        <v>10514</v>
      </c>
      <c r="AV94" s="338"/>
      <c r="AW94" s="338"/>
      <c r="AX94" s="338"/>
      <c r="AY94" s="338"/>
      <c r="AZ94" s="338" t="s">
        <v>7994</v>
      </c>
      <c r="BA94" s="338"/>
      <c r="BB94"/>
      <c r="BC94"/>
      <c r="BD94"/>
      <c r="BE94"/>
      <c r="BF94"/>
      <c r="BG94"/>
      <c r="BH94"/>
      <c r="BI94"/>
      <c r="BJ94"/>
      <c r="BK94"/>
      <c r="BL94"/>
      <c r="BM94"/>
      <c r="BN94"/>
      <c r="BO94"/>
      <c r="BP94"/>
      <c r="BQ94" t="s">
        <v>9894</v>
      </c>
      <c r="BR94"/>
      <c r="BS94" t="s">
        <v>9892</v>
      </c>
      <c r="BT94" s="218"/>
    </row>
    <row r="95" spans="1:72" ht="14.5">
      <c r="A95" s="219" t="s">
        <v>652</v>
      </c>
      <c r="B95" s="338" t="s">
        <v>651</v>
      </c>
      <c r="C95" s="338" t="s">
        <v>8907</v>
      </c>
      <c r="D95" s="338" t="s">
        <v>10054</v>
      </c>
      <c r="E95" s="338" t="s">
        <v>7994</v>
      </c>
      <c r="F95" s="338" t="s">
        <v>9883</v>
      </c>
      <c r="G95" s="338" t="s">
        <v>10054</v>
      </c>
      <c r="H95" s="338" t="s">
        <v>10055</v>
      </c>
      <c r="I95" s="338" t="s">
        <v>10044</v>
      </c>
      <c r="J95" s="338" t="s">
        <v>69</v>
      </c>
      <c r="K95" s="338" t="s">
        <v>70</v>
      </c>
      <c r="L95"/>
      <c r="M95" s="338"/>
      <c r="N95" s="338"/>
      <c r="O95" s="338"/>
      <c r="P95" s="338" t="s">
        <v>8009</v>
      </c>
      <c r="Q95" s="338" t="s">
        <v>8010</v>
      </c>
      <c r="R95" s="338" t="s">
        <v>8032</v>
      </c>
      <c r="S95" s="338" t="s">
        <v>10534</v>
      </c>
      <c r="T95" s="338" t="s">
        <v>8894</v>
      </c>
      <c r="U95" s="338" t="s">
        <v>9247</v>
      </c>
      <c r="V95"/>
      <c r="W95" s="338"/>
      <c r="X95" s="338" t="s">
        <v>137</v>
      </c>
      <c r="Y95" s="338" t="s">
        <v>609</v>
      </c>
      <c r="Z95" s="338" t="s">
        <v>53</v>
      </c>
      <c r="AA95" s="338"/>
      <c r="AB95" s="338"/>
      <c r="AC95" s="338"/>
      <c r="AD95" s="338"/>
      <c r="AE95" s="338"/>
      <c r="AF95" s="338" t="s">
        <v>10577</v>
      </c>
      <c r="AG95" s="338"/>
      <c r="AH95" s="338" t="s">
        <v>137</v>
      </c>
      <c r="AI95" s="338" t="s">
        <v>7998</v>
      </c>
      <c r="AJ95" s="338" t="s">
        <v>10142</v>
      </c>
      <c r="AK95" s="338" t="s">
        <v>10578</v>
      </c>
      <c r="AL95" s="338"/>
      <c r="AM95" s="338" t="s">
        <v>8019</v>
      </c>
      <c r="AN95" s="338" t="s">
        <v>10544</v>
      </c>
      <c r="AO95" s="338" t="s">
        <v>8026</v>
      </c>
      <c r="AP95" s="338" t="s">
        <v>10545</v>
      </c>
      <c r="AQ95" s="338" t="s">
        <v>7988</v>
      </c>
      <c r="AR95" s="338"/>
      <c r="AS95" s="338" t="s">
        <v>7988</v>
      </c>
      <c r="AT95" s="338"/>
      <c r="AU95" s="338" t="s">
        <v>10514</v>
      </c>
      <c r="AV95" s="338"/>
      <c r="AW95" s="338"/>
      <c r="AX95" s="338"/>
      <c r="AY95" s="338"/>
      <c r="AZ95" s="338" t="s">
        <v>7994</v>
      </c>
      <c r="BA95" s="338"/>
      <c r="BB95"/>
      <c r="BC95"/>
      <c r="BD95"/>
      <c r="BE95"/>
      <c r="BF95"/>
      <c r="BG95"/>
      <c r="BH95"/>
      <c r="BI95"/>
      <c r="BJ95"/>
      <c r="BK95"/>
      <c r="BL95"/>
      <c r="BM95"/>
      <c r="BN95"/>
      <c r="BO95"/>
      <c r="BP95"/>
      <c r="BQ95" t="s">
        <v>9894</v>
      </c>
      <c r="BR95"/>
      <c r="BS95" t="s">
        <v>9892</v>
      </c>
      <c r="BT95" s="218"/>
    </row>
    <row r="96" spans="1:72" ht="14.5">
      <c r="A96" s="219" t="str">
        <f t="shared" si="1"/>
        <v>2024-00074718-1</v>
      </c>
      <c r="B96" s="338" t="s">
        <v>664</v>
      </c>
      <c r="C96" s="338" t="s">
        <v>8907</v>
      </c>
      <c r="D96" s="338" t="s">
        <v>10054</v>
      </c>
      <c r="E96" s="338" t="s">
        <v>7994</v>
      </c>
      <c r="F96" s="338" t="s">
        <v>9883</v>
      </c>
      <c r="G96" s="338" t="s">
        <v>10054</v>
      </c>
      <c r="H96" s="338" t="s">
        <v>10055</v>
      </c>
      <c r="I96" s="338" t="s">
        <v>10044</v>
      </c>
      <c r="J96" s="338" t="s">
        <v>49</v>
      </c>
      <c r="K96" s="338" t="s">
        <v>124</v>
      </c>
      <c r="L96"/>
      <c r="M96" s="338"/>
      <c r="N96" s="338"/>
      <c r="O96" s="338"/>
      <c r="P96" s="338" t="s">
        <v>8009</v>
      </c>
      <c r="Q96" s="338" t="s">
        <v>8010</v>
      </c>
      <c r="R96" s="338" t="s">
        <v>8011</v>
      </c>
      <c r="S96" s="338" t="s">
        <v>10579</v>
      </c>
      <c r="T96" s="338" t="s">
        <v>10073</v>
      </c>
      <c r="U96" s="338" t="s">
        <v>10074</v>
      </c>
      <c r="V96"/>
      <c r="W96" s="338" t="s">
        <v>1457</v>
      </c>
      <c r="X96" s="338" t="s">
        <v>399</v>
      </c>
      <c r="Y96" s="338" t="s">
        <v>603</v>
      </c>
      <c r="Z96" s="338" t="s">
        <v>53</v>
      </c>
      <c r="AA96" s="338"/>
      <c r="AB96" s="338"/>
      <c r="AC96" s="338"/>
      <c r="AD96" s="338"/>
      <c r="AE96" s="338"/>
      <c r="AF96" s="338" t="s">
        <v>10580</v>
      </c>
      <c r="AG96" s="338"/>
      <c r="AH96" s="338" t="s">
        <v>399</v>
      </c>
      <c r="AI96" s="338" t="s">
        <v>7998</v>
      </c>
      <c r="AJ96" s="338" t="s">
        <v>10581</v>
      </c>
      <c r="AK96" s="338" t="s">
        <v>10582</v>
      </c>
      <c r="AL96" s="338"/>
      <c r="AM96" s="338" t="s">
        <v>8019</v>
      </c>
      <c r="AN96" s="338" t="s">
        <v>10583</v>
      </c>
      <c r="AO96" s="338" t="s">
        <v>8026</v>
      </c>
      <c r="AP96" s="338" t="s">
        <v>10110</v>
      </c>
      <c r="AQ96" s="338" t="s">
        <v>7988</v>
      </c>
      <c r="AR96" s="338"/>
      <c r="AS96" s="338" t="s">
        <v>7988</v>
      </c>
      <c r="AT96" s="338"/>
      <c r="AU96" s="338" t="s">
        <v>9903</v>
      </c>
      <c r="AV96" s="338"/>
      <c r="AW96" s="338"/>
      <c r="AX96" s="338"/>
      <c r="AY96" s="338"/>
      <c r="AZ96" s="338" t="s">
        <v>7994</v>
      </c>
      <c r="BA96" s="338"/>
      <c r="BB96"/>
      <c r="BC96"/>
      <c r="BD96"/>
      <c r="BE96"/>
      <c r="BF96"/>
      <c r="BG96"/>
      <c r="BH96"/>
      <c r="BI96"/>
      <c r="BJ96"/>
      <c r="BK96"/>
      <c r="BL96"/>
      <c r="BM96"/>
      <c r="BN96"/>
      <c r="BO96"/>
      <c r="BP96"/>
      <c r="BQ96" t="s">
        <v>9894</v>
      </c>
      <c r="BR96"/>
      <c r="BS96" t="s">
        <v>9892</v>
      </c>
      <c r="BT96" s="218"/>
    </row>
    <row r="97" spans="1:72" ht="14.5">
      <c r="A97" s="219" t="str">
        <f t="shared" si="1"/>
        <v>2024-00073615-1</v>
      </c>
      <c r="B97" s="338" t="s">
        <v>617</v>
      </c>
      <c r="C97" s="338" t="s">
        <v>854</v>
      </c>
      <c r="D97" s="338" t="s">
        <v>9882</v>
      </c>
      <c r="E97" s="338" t="s">
        <v>7994</v>
      </c>
      <c r="F97" s="338" t="s">
        <v>9883</v>
      </c>
      <c r="G97" s="338" t="s">
        <v>9882</v>
      </c>
      <c r="H97" s="338" t="s">
        <v>9884</v>
      </c>
      <c r="I97" s="338" t="s">
        <v>10044</v>
      </c>
      <c r="J97" s="338" t="s">
        <v>618</v>
      </c>
      <c r="K97" s="338" t="s">
        <v>619</v>
      </c>
      <c r="L97"/>
      <c r="M97" s="338"/>
      <c r="N97" s="338"/>
      <c r="O97" s="338"/>
      <c r="P97" s="338" t="s">
        <v>8009</v>
      </c>
      <c r="Q97" s="338" t="s">
        <v>8031</v>
      </c>
      <c r="R97" s="338" t="s">
        <v>8076</v>
      </c>
      <c r="S97" s="338" t="s">
        <v>10584</v>
      </c>
      <c r="T97" s="338" t="s">
        <v>10585</v>
      </c>
      <c r="U97" s="338" t="s">
        <v>10586</v>
      </c>
      <c r="V97"/>
      <c r="W97" s="338" t="s">
        <v>10587</v>
      </c>
      <c r="X97" s="338" t="s">
        <v>10588</v>
      </c>
      <c r="Y97" s="338" t="s">
        <v>609</v>
      </c>
      <c r="Z97" s="338" t="s">
        <v>53</v>
      </c>
      <c r="AA97" s="338"/>
      <c r="AB97" s="338"/>
      <c r="AC97" s="338"/>
      <c r="AD97" s="338"/>
      <c r="AE97" s="338"/>
      <c r="AF97" s="338" t="s">
        <v>10589</v>
      </c>
      <c r="AG97" s="338"/>
      <c r="AH97" s="338" t="s">
        <v>10588</v>
      </c>
      <c r="AI97" s="338" t="s">
        <v>7998</v>
      </c>
      <c r="AJ97" s="338" t="s">
        <v>10590</v>
      </c>
      <c r="AK97" s="338" t="s">
        <v>10591</v>
      </c>
      <c r="AL97" s="338"/>
      <c r="AM97" s="338" t="s">
        <v>8019</v>
      </c>
      <c r="AN97" s="338" t="s">
        <v>10592</v>
      </c>
      <c r="AO97" s="338" t="s">
        <v>8026</v>
      </c>
      <c r="AP97" s="338" t="s">
        <v>10110</v>
      </c>
      <c r="AQ97" s="338" t="s">
        <v>7988</v>
      </c>
      <c r="AR97" s="338"/>
      <c r="AS97" s="338" t="s">
        <v>7988</v>
      </c>
      <c r="AT97" s="338"/>
      <c r="AU97" s="338" t="s">
        <v>9903</v>
      </c>
      <c r="AV97" s="338"/>
      <c r="AW97" s="338"/>
      <c r="AX97" s="338"/>
      <c r="AY97" s="338"/>
      <c r="AZ97" s="338" t="s">
        <v>7994</v>
      </c>
      <c r="BA97" s="338"/>
      <c r="BB97"/>
      <c r="BC97"/>
      <c r="BD97"/>
      <c r="BE97"/>
      <c r="BF97"/>
      <c r="BG97"/>
      <c r="BH97"/>
      <c r="BI97"/>
      <c r="BJ97"/>
      <c r="BK97"/>
      <c r="BL97"/>
      <c r="BM97"/>
      <c r="BN97"/>
      <c r="BO97"/>
      <c r="BP97"/>
      <c r="BQ97" t="s">
        <v>9894</v>
      </c>
      <c r="BR97"/>
      <c r="BS97" t="s">
        <v>9892</v>
      </c>
      <c r="BT97" s="218"/>
    </row>
    <row r="98" spans="1:72" ht="14.5">
      <c r="A98" s="219" t="str">
        <f t="shared" si="1"/>
        <v>2024-00071565-1</v>
      </c>
      <c r="B98" s="224" t="s">
        <v>238</v>
      </c>
      <c r="C98" s="224" t="s">
        <v>808</v>
      </c>
      <c r="D98" s="224" t="s">
        <v>10054</v>
      </c>
      <c r="E98" s="224" t="s">
        <v>7994</v>
      </c>
      <c r="F98" s="224" t="s">
        <v>9883</v>
      </c>
      <c r="G98" s="224" t="s">
        <v>10054</v>
      </c>
      <c r="H98" s="224" t="s">
        <v>10055</v>
      </c>
      <c r="I98" s="224" t="s">
        <v>10044</v>
      </c>
      <c r="J98" s="224" t="s">
        <v>233</v>
      </c>
      <c r="K98" s="224" t="s">
        <v>234</v>
      </c>
      <c r="L98" s="224"/>
      <c r="M98" s="224"/>
      <c r="N98" s="224"/>
      <c r="O98" s="224"/>
      <c r="P98" s="224" t="s">
        <v>8009</v>
      </c>
      <c r="Q98" s="224" t="s">
        <v>8010</v>
      </c>
      <c r="R98" s="224" t="s">
        <v>8032</v>
      </c>
      <c r="S98" s="224" t="s">
        <v>10593</v>
      </c>
      <c r="T98" s="224" t="s">
        <v>10377</v>
      </c>
      <c r="U98" s="224" t="s">
        <v>10263</v>
      </c>
      <c r="V98" s="224"/>
      <c r="W98" s="224"/>
      <c r="X98" s="224" t="s">
        <v>137</v>
      </c>
      <c r="Y98" s="224" t="s">
        <v>203</v>
      </c>
      <c r="Z98" s="224" t="s">
        <v>53</v>
      </c>
      <c r="AA98" s="224"/>
      <c r="AB98" s="224"/>
      <c r="AC98" s="224"/>
      <c r="AD98" s="224"/>
      <c r="AE98" s="224"/>
      <c r="AF98" s="224" t="s">
        <v>10594</v>
      </c>
      <c r="AG98" s="224"/>
      <c r="AH98" s="224" t="s">
        <v>137</v>
      </c>
      <c r="AI98" s="224" t="s">
        <v>7998</v>
      </c>
      <c r="AJ98" s="224" t="s">
        <v>10595</v>
      </c>
      <c r="AK98" s="224" t="s">
        <v>10596</v>
      </c>
      <c r="AL98" s="224"/>
      <c r="AM98" s="224" t="s">
        <v>8019</v>
      </c>
      <c r="AN98" s="224" t="s">
        <v>10597</v>
      </c>
      <c r="AO98" s="224" t="s">
        <v>8026</v>
      </c>
      <c r="AP98" s="224" t="s">
        <v>10598</v>
      </c>
      <c r="AQ98" s="224" t="s">
        <v>7988</v>
      </c>
      <c r="AR98" s="224"/>
      <c r="AS98" s="224" t="s">
        <v>8019</v>
      </c>
      <c r="AT98" s="224" t="s">
        <v>10599</v>
      </c>
      <c r="AU98" s="224"/>
      <c r="AV98" s="224"/>
      <c r="AW98" s="224"/>
      <c r="AX98" s="224"/>
      <c r="AY98" s="224"/>
      <c r="AZ98" s="224" t="s">
        <v>7994</v>
      </c>
      <c r="BA98" s="224"/>
      <c r="BB98" s="224"/>
      <c r="BC98" s="224"/>
      <c r="BD98" s="224"/>
      <c r="BE98" s="224"/>
      <c r="BF98" s="224"/>
      <c r="BG98" s="224"/>
      <c r="BH98" s="224"/>
      <c r="BI98" s="224"/>
      <c r="BJ98" s="224"/>
      <c r="BK98" s="224"/>
      <c r="BL98" s="224"/>
      <c r="BM98" s="224"/>
      <c r="BN98" s="224"/>
      <c r="BO98" s="224"/>
      <c r="BP98" s="224"/>
      <c r="BQ98" s="224" t="s">
        <v>9894</v>
      </c>
      <c r="BR98" s="224"/>
      <c r="BS98" s="224" t="s">
        <v>9892</v>
      </c>
      <c r="BT98" s="218"/>
    </row>
    <row r="99" spans="1:72" ht="14.5">
      <c r="A99" s="219" t="str">
        <f t="shared" si="1"/>
        <v>2024-00074488-6</v>
      </c>
      <c r="B99" s="224" t="s">
        <v>711</v>
      </c>
      <c r="C99" s="224" t="s">
        <v>808</v>
      </c>
      <c r="D99" s="224" t="s">
        <v>10054</v>
      </c>
      <c r="E99" s="224" t="s">
        <v>7994</v>
      </c>
      <c r="F99" s="224" t="s">
        <v>9883</v>
      </c>
      <c r="G99" s="224" t="s">
        <v>10054</v>
      </c>
      <c r="H99" s="224" t="s">
        <v>10055</v>
      </c>
      <c r="I99" s="224" t="s">
        <v>10044</v>
      </c>
      <c r="J99" s="224" t="s">
        <v>69</v>
      </c>
      <c r="K99" s="224" t="s">
        <v>70</v>
      </c>
      <c r="L99" s="224"/>
      <c r="M99" s="224"/>
      <c r="N99" s="224"/>
      <c r="O99" s="224"/>
      <c r="P99" s="224" t="s">
        <v>8009</v>
      </c>
      <c r="Q99" s="224" t="s">
        <v>8010</v>
      </c>
      <c r="R99" s="224" t="s">
        <v>8032</v>
      </c>
      <c r="S99" s="224" t="s">
        <v>10534</v>
      </c>
      <c r="T99" s="224" t="s">
        <v>8894</v>
      </c>
      <c r="U99" s="224" t="s">
        <v>9247</v>
      </c>
      <c r="V99" s="224"/>
      <c r="W99" s="224"/>
      <c r="X99" s="224" t="s">
        <v>8101</v>
      </c>
      <c r="Y99" s="224" t="s">
        <v>731</v>
      </c>
      <c r="Z99" s="224" t="s">
        <v>53</v>
      </c>
      <c r="AA99" s="224"/>
      <c r="AB99" s="224"/>
      <c r="AC99" s="224"/>
      <c r="AD99" s="224"/>
      <c r="AE99" s="224"/>
      <c r="AF99" s="224" t="s">
        <v>10600</v>
      </c>
      <c r="AG99" s="224"/>
      <c r="AH99" s="224" t="s">
        <v>8101</v>
      </c>
      <c r="AI99" s="224" t="s">
        <v>7998</v>
      </c>
      <c r="AJ99" s="224" t="s">
        <v>10142</v>
      </c>
      <c r="AK99" s="224" t="s">
        <v>10601</v>
      </c>
      <c r="AL99" s="224"/>
      <c r="AM99" s="224" t="s">
        <v>8019</v>
      </c>
      <c r="AN99" s="224" t="s">
        <v>10602</v>
      </c>
      <c r="AO99" s="224" t="s">
        <v>8026</v>
      </c>
      <c r="AP99" s="224" t="s">
        <v>10603</v>
      </c>
      <c r="AQ99" s="224" t="s">
        <v>7988</v>
      </c>
      <c r="AR99" s="224"/>
      <c r="AS99" s="224" t="s">
        <v>7988</v>
      </c>
      <c r="AT99" s="224"/>
      <c r="AU99" s="224" t="s">
        <v>10514</v>
      </c>
      <c r="AV99" s="224"/>
      <c r="AW99" s="224"/>
      <c r="AX99" s="224"/>
      <c r="AY99" s="224"/>
      <c r="AZ99" s="224" t="s">
        <v>7994</v>
      </c>
      <c r="BA99" s="224"/>
      <c r="BB99" s="224"/>
      <c r="BC99" s="224"/>
      <c r="BD99" s="224"/>
      <c r="BE99" s="224"/>
      <c r="BF99" s="224"/>
      <c r="BG99" s="224"/>
      <c r="BH99" s="224"/>
      <c r="BI99" s="224"/>
      <c r="BJ99" s="224"/>
      <c r="BK99" s="224"/>
      <c r="BL99" s="224"/>
      <c r="BM99" s="224"/>
      <c r="BN99" s="224"/>
      <c r="BO99" s="224"/>
      <c r="BP99" s="224"/>
      <c r="BQ99" s="224" t="s">
        <v>9894</v>
      </c>
      <c r="BR99" s="224"/>
      <c r="BS99" s="224" t="s">
        <v>9892</v>
      </c>
      <c r="BT99" s="218"/>
    </row>
    <row r="100" spans="1:72" ht="14.5">
      <c r="A100" s="219" t="str">
        <f t="shared" si="1"/>
        <v>2024-00072414-1</v>
      </c>
      <c r="B100" s="224" t="s">
        <v>539</v>
      </c>
      <c r="C100" s="224" t="s">
        <v>808</v>
      </c>
      <c r="D100" s="224" t="s">
        <v>10054</v>
      </c>
      <c r="E100" s="224" t="s">
        <v>7994</v>
      </c>
      <c r="F100" s="224" t="s">
        <v>9883</v>
      </c>
      <c r="G100" s="224" t="s">
        <v>10054</v>
      </c>
      <c r="H100" s="224" t="s">
        <v>10055</v>
      </c>
      <c r="I100" s="224" t="s">
        <v>10044</v>
      </c>
      <c r="J100" s="224" t="s">
        <v>69</v>
      </c>
      <c r="K100" s="224" t="s">
        <v>70</v>
      </c>
      <c r="L100" s="224"/>
      <c r="M100" s="224"/>
      <c r="N100" s="224"/>
      <c r="O100" s="224"/>
      <c r="P100" s="224" t="s">
        <v>8009</v>
      </c>
      <c r="Q100" s="224" t="s">
        <v>8010</v>
      </c>
      <c r="R100" s="224" t="s">
        <v>8032</v>
      </c>
      <c r="S100" s="224" t="s">
        <v>10604</v>
      </c>
      <c r="T100" s="224" t="s">
        <v>8894</v>
      </c>
      <c r="U100" s="224" t="s">
        <v>9247</v>
      </c>
      <c r="V100" s="224"/>
      <c r="W100" s="224"/>
      <c r="X100" s="224" t="s">
        <v>10150</v>
      </c>
      <c r="Y100" s="224" t="s">
        <v>524</v>
      </c>
      <c r="Z100" s="224" t="s">
        <v>53</v>
      </c>
      <c r="AA100" s="224"/>
      <c r="AB100" s="224"/>
      <c r="AC100" s="224"/>
      <c r="AD100" s="224"/>
      <c r="AE100" s="224"/>
      <c r="AF100" s="224" t="s">
        <v>10605</v>
      </c>
      <c r="AG100" s="224"/>
      <c r="AH100" s="224" t="s">
        <v>10150</v>
      </c>
      <c r="AI100" s="224" t="s">
        <v>7998</v>
      </c>
      <c r="AJ100" s="224" t="s">
        <v>10606</v>
      </c>
      <c r="AK100" s="224" t="s">
        <v>10607</v>
      </c>
      <c r="AL100" s="224"/>
      <c r="AM100" s="224" t="s">
        <v>8019</v>
      </c>
      <c r="AN100" s="224" t="s">
        <v>10608</v>
      </c>
      <c r="AO100" s="224" t="s">
        <v>8026</v>
      </c>
      <c r="AP100" s="224" t="s">
        <v>10609</v>
      </c>
      <c r="AQ100" s="224" t="s">
        <v>7988</v>
      </c>
      <c r="AR100" s="224"/>
      <c r="AS100" s="224" t="s">
        <v>7988</v>
      </c>
      <c r="AT100" s="224"/>
      <c r="AU100" s="224" t="s">
        <v>10514</v>
      </c>
      <c r="AV100" s="224"/>
      <c r="AW100" s="224"/>
      <c r="AX100" s="224"/>
      <c r="AY100" s="224"/>
      <c r="AZ100" s="224" t="s">
        <v>7994</v>
      </c>
      <c r="BA100" s="224"/>
      <c r="BB100" s="224"/>
      <c r="BC100" s="224"/>
      <c r="BD100" s="224"/>
      <c r="BE100" s="224"/>
      <c r="BF100" s="224"/>
      <c r="BG100" s="224"/>
      <c r="BH100" s="224"/>
      <c r="BI100" s="224"/>
      <c r="BJ100" s="224"/>
      <c r="BK100" s="224"/>
      <c r="BL100" s="224"/>
      <c r="BM100" s="224"/>
      <c r="BN100" s="224"/>
      <c r="BO100" s="224"/>
      <c r="BP100" s="224"/>
      <c r="BQ100" s="224" t="s">
        <v>9894</v>
      </c>
      <c r="BR100" s="224"/>
      <c r="BS100" s="224" t="s">
        <v>9892</v>
      </c>
      <c r="BT100" s="218"/>
    </row>
    <row r="101" spans="1:72" ht="14.5">
      <c r="A101" s="219" t="str">
        <f t="shared" si="1"/>
        <v>2024-00072937-1</v>
      </c>
      <c r="B101" s="224" t="s">
        <v>713</v>
      </c>
      <c r="C101" s="224" t="s">
        <v>808</v>
      </c>
      <c r="D101" s="224" t="s">
        <v>10054</v>
      </c>
      <c r="E101" s="224" t="s">
        <v>7994</v>
      </c>
      <c r="F101" s="224" t="s">
        <v>9883</v>
      </c>
      <c r="G101" s="224" t="s">
        <v>10054</v>
      </c>
      <c r="H101" s="224" t="s">
        <v>10055</v>
      </c>
      <c r="I101" s="224" t="s">
        <v>10044</v>
      </c>
      <c r="J101" s="224" t="s">
        <v>81</v>
      </c>
      <c r="K101" s="224" t="s">
        <v>82</v>
      </c>
      <c r="L101" s="224"/>
      <c r="M101" s="224"/>
      <c r="N101" s="224"/>
      <c r="O101" s="224"/>
      <c r="P101" s="224" t="s">
        <v>8009</v>
      </c>
      <c r="Q101" s="224" t="s">
        <v>8010</v>
      </c>
      <c r="R101" s="224" t="s">
        <v>8032</v>
      </c>
      <c r="S101" s="224" t="s">
        <v>10610</v>
      </c>
      <c r="T101" s="224" t="s">
        <v>10084</v>
      </c>
      <c r="U101" s="224" t="s">
        <v>10085</v>
      </c>
      <c r="V101" s="224"/>
      <c r="W101" s="224"/>
      <c r="X101" s="224" t="s">
        <v>10199</v>
      </c>
      <c r="Y101" s="224" t="s">
        <v>8907</v>
      </c>
      <c r="Z101" s="224" t="s">
        <v>53</v>
      </c>
      <c r="AA101" s="224"/>
      <c r="AB101" s="224"/>
      <c r="AC101" s="224"/>
      <c r="AD101" s="224"/>
      <c r="AE101" s="224"/>
      <c r="AF101" s="224" t="s">
        <v>10611</v>
      </c>
      <c r="AG101" s="224"/>
      <c r="AH101" s="224" t="s">
        <v>10199</v>
      </c>
      <c r="AI101" s="224" t="s">
        <v>7998</v>
      </c>
      <c r="AJ101" s="224" t="s">
        <v>10612</v>
      </c>
      <c r="AK101" s="224" t="s">
        <v>10613</v>
      </c>
      <c r="AL101" s="224"/>
      <c r="AM101" s="224" t="s">
        <v>8019</v>
      </c>
      <c r="AN101" s="224" t="s">
        <v>10614</v>
      </c>
      <c r="AO101" s="224" t="s">
        <v>8026</v>
      </c>
      <c r="AP101" s="224" t="s">
        <v>10615</v>
      </c>
      <c r="AQ101" s="224" t="s">
        <v>7988</v>
      </c>
      <c r="AR101" s="224"/>
      <c r="AS101" s="224" t="s">
        <v>7988</v>
      </c>
      <c r="AT101" s="224"/>
      <c r="AU101" s="224" t="s">
        <v>10514</v>
      </c>
      <c r="AV101" s="224"/>
      <c r="AW101" s="224"/>
      <c r="AX101" s="224"/>
      <c r="AY101" s="224"/>
      <c r="AZ101" s="224" t="s">
        <v>7994</v>
      </c>
      <c r="BA101" s="224"/>
      <c r="BB101" s="224"/>
      <c r="BC101" s="224"/>
      <c r="BD101" s="224"/>
      <c r="BE101" s="224"/>
      <c r="BF101" s="224"/>
      <c r="BG101" s="224"/>
      <c r="BH101" s="224"/>
      <c r="BI101" s="224"/>
      <c r="BJ101" s="224"/>
      <c r="BK101" s="224"/>
      <c r="BL101" s="224"/>
      <c r="BM101" s="224"/>
      <c r="BN101" s="224"/>
      <c r="BO101" s="224"/>
      <c r="BP101" s="224"/>
      <c r="BQ101" s="224" t="s">
        <v>9894</v>
      </c>
      <c r="BR101" s="224"/>
      <c r="BS101" s="224" t="s">
        <v>9892</v>
      </c>
      <c r="BT101" s="218"/>
    </row>
    <row r="102" spans="1:72" ht="14.5">
      <c r="A102" s="219" t="str">
        <f t="shared" si="1"/>
        <v>2024-00073015-1</v>
      </c>
      <c r="B102" s="170" t="s">
        <v>782</v>
      </c>
      <c r="C102" s="170" t="s">
        <v>808</v>
      </c>
      <c r="D102" s="170" t="s">
        <v>9882</v>
      </c>
      <c r="E102" s="170" t="s">
        <v>7994</v>
      </c>
      <c r="F102" s="170" t="s">
        <v>9883</v>
      </c>
      <c r="G102" s="170" t="s">
        <v>9882</v>
      </c>
      <c r="H102" s="170" t="s">
        <v>9884</v>
      </c>
      <c r="I102" s="170" t="s">
        <v>10044</v>
      </c>
      <c r="J102" s="170" t="s">
        <v>61</v>
      </c>
      <c r="K102" s="170" t="s">
        <v>153</v>
      </c>
      <c r="L102" s="170"/>
      <c r="M102" s="170"/>
      <c r="N102" s="170"/>
      <c r="O102" s="170"/>
      <c r="P102" s="170" t="s">
        <v>8009</v>
      </c>
      <c r="Q102" s="170" t="s">
        <v>8010</v>
      </c>
      <c r="R102" s="170" t="s">
        <v>8032</v>
      </c>
      <c r="S102" s="170" t="s">
        <v>10616</v>
      </c>
      <c r="T102" s="170" t="s">
        <v>10114</v>
      </c>
      <c r="U102" s="170" t="s">
        <v>10115</v>
      </c>
      <c r="V102" s="170"/>
      <c r="W102" s="170"/>
      <c r="X102" s="170" t="s">
        <v>8459</v>
      </c>
      <c r="Y102" s="170" t="s">
        <v>8188</v>
      </c>
      <c r="Z102" s="170" t="s">
        <v>53</v>
      </c>
      <c r="AA102" s="170"/>
      <c r="AB102" s="170"/>
      <c r="AC102" s="170"/>
      <c r="AD102" s="170"/>
      <c r="AE102" s="170"/>
      <c r="AF102" s="170" t="s">
        <v>10617</v>
      </c>
      <c r="AG102" s="170"/>
      <c r="AH102" s="170" t="s">
        <v>8459</v>
      </c>
      <c r="AI102" s="170" t="s">
        <v>7998</v>
      </c>
      <c r="AJ102" s="170" t="s">
        <v>10510</v>
      </c>
      <c r="AK102" s="170" t="s">
        <v>10618</v>
      </c>
      <c r="AL102" s="170"/>
      <c r="AM102" s="170" t="s">
        <v>8019</v>
      </c>
      <c r="AN102" s="170" t="s">
        <v>10619</v>
      </c>
      <c r="AO102" s="170" t="s">
        <v>8026</v>
      </c>
      <c r="AP102" s="170" t="s">
        <v>10533</v>
      </c>
      <c r="AQ102" s="170" t="s">
        <v>7988</v>
      </c>
      <c r="AR102" s="170"/>
      <c r="AS102" s="170" t="s">
        <v>7988</v>
      </c>
      <c r="AT102" s="170"/>
      <c r="AU102" s="170" t="s">
        <v>10136</v>
      </c>
      <c r="AV102" s="170"/>
      <c r="AW102" s="170"/>
      <c r="AX102" s="170"/>
      <c r="AY102" s="170"/>
      <c r="AZ102" s="170" t="s">
        <v>7994</v>
      </c>
      <c r="BA102" s="170"/>
      <c r="BB102" s="170"/>
      <c r="BC102" s="170"/>
      <c r="BD102" s="170"/>
      <c r="BE102" s="170"/>
      <c r="BF102" s="170"/>
      <c r="BG102" s="170"/>
      <c r="BH102" s="170"/>
      <c r="BI102" s="170"/>
      <c r="BJ102" s="170"/>
      <c r="BK102" s="170"/>
      <c r="BL102" s="170"/>
      <c r="BM102" s="170"/>
      <c r="BN102" s="170"/>
      <c r="BO102" s="170"/>
      <c r="BP102" s="170"/>
      <c r="BQ102" s="170" t="s">
        <v>9894</v>
      </c>
      <c r="BR102" s="170"/>
      <c r="BS102" s="170" t="s">
        <v>9892</v>
      </c>
      <c r="BT102" s="218"/>
    </row>
    <row r="103" spans="1:72" ht="14.5">
      <c r="A103" s="219" t="str">
        <f t="shared" si="1"/>
        <v>2024-00076864-1</v>
      </c>
      <c r="B103" s="170" t="s">
        <v>762</v>
      </c>
      <c r="C103" s="170" t="s">
        <v>808</v>
      </c>
      <c r="D103" s="170" t="s">
        <v>9882</v>
      </c>
      <c r="E103" s="170" t="s">
        <v>7994</v>
      </c>
      <c r="F103" s="170" t="s">
        <v>9883</v>
      </c>
      <c r="G103" s="170" t="s">
        <v>9882</v>
      </c>
      <c r="H103" s="170" t="s">
        <v>9884</v>
      </c>
      <c r="I103" s="170" t="s">
        <v>10044</v>
      </c>
      <c r="J103" s="170" t="s">
        <v>129</v>
      </c>
      <c r="K103" s="170" t="s">
        <v>131</v>
      </c>
      <c r="L103" s="170"/>
      <c r="M103" s="170"/>
      <c r="N103" s="170"/>
      <c r="O103" s="170"/>
      <c r="P103" s="170" t="s">
        <v>8009</v>
      </c>
      <c r="Q103" s="170" t="s">
        <v>8010</v>
      </c>
      <c r="R103" s="170" t="s">
        <v>8076</v>
      </c>
      <c r="S103" s="170" t="s">
        <v>10620</v>
      </c>
      <c r="T103" s="170" t="s">
        <v>9949</v>
      </c>
      <c r="U103" s="170" t="s">
        <v>9950</v>
      </c>
      <c r="V103" s="170"/>
      <c r="W103" s="170" t="s">
        <v>9927</v>
      </c>
      <c r="X103" s="170" t="s">
        <v>524</v>
      </c>
      <c r="Y103" s="170" t="s">
        <v>854</v>
      </c>
      <c r="Z103" s="170" t="s">
        <v>53</v>
      </c>
      <c r="AA103" s="170"/>
      <c r="AB103" s="170" t="s">
        <v>10621</v>
      </c>
      <c r="AC103" s="170" t="s">
        <v>8067</v>
      </c>
      <c r="AD103" s="170"/>
      <c r="AE103" s="170" t="s">
        <v>8047</v>
      </c>
      <c r="AF103" s="170" t="s">
        <v>10622</v>
      </c>
      <c r="AG103" s="170"/>
      <c r="AH103" s="170" t="s">
        <v>524</v>
      </c>
      <c r="AI103" s="170" t="s">
        <v>7998</v>
      </c>
      <c r="AJ103" s="170" t="s">
        <v>10623</v>
      </c>
      <c r="AK103" s="170" t="s">
        <v>10624</v>
      </c>
      <c r="AL103" s="170"/>
      <c r="AM103" s="170" t="s">
        <v>8019</v>
      </c>
      <c r="AN103" s="170" t="s">
        <v>10625</v>
      </c>
      <c r="AO103" s="170" t="s">
        <v>8026</v>
      </c>
      <c r="AP103" s="170" t="s">
        <v>10110</v>
      </c>
      <c r="AQ103" s="170" t="s">
        <v>7988</v>
      </c>
      <c r="AR103" s="170"/>
      <c r="AS103" s="170" t="s">
        <v>7988</v>
      </c>
      <c r="AT103" s="170"/>
      <c r="AU103" s="170" t="s">
        <v>9903</v>
      </c>
      <c r="AV103" s="170"/>
      <c r="AW103" s="170"/>
      <c r="AX103" s="170"/>
      <c r="AY103" s="170"/>
      <c r="AZ103" s="170" t="s">
        <v>7994</v>
      </c>
      <c r="BA103" s="170"/>
      <c r="BB103" s="170"/>
      <c r="BC103" s="170"/>
      <c r="BD103" s="170"/>
      <c r="BE103" s="170"/>
      <c r="BF103" s="170"/>
      <c r="BG103" s="170"/>
      <c r="BH103" s="170"/>
      <c r="BI103" s="170"/>
      <c r="BJ103" s="170"/>
      <c r="BK103" s="170"/>
      <c r="BL103" s="170"/>
      <c r="BM103" s="170"/>
      <c r="BN103" s="170"/>
      <c r="BO103" s="170"/>
      <c r="BP103" s="170"/>
      <c r="BQ103" s="170" t="s">
        <v>9894</v>
      </c>
      <c r="BR103" s="170"/>
      <c r="BS103" s="170" t="s">
        <v>9892</v>
      </c>
      <c r="BT103" s="218"/>
    </row>
    <row r="104" spans="1:72" ht="14.5">
      <c r="A104" s="219" t="str">
        <f t="shared" si="1"/>
        <v>2024-00074527-1</v>
      </c>
      <c r="B104" s="170" t="s">
        <v>751</v>
      </c>
      <c r="C104" s="170" t="s">
        <v>808</v>
      </c>
      <c r="D104" s="170" t="s">
        <v>9882</v>
      </c>
      <c r="E104" s="170" t="s">
        <v>7994</v>
      </c>
      <c r="F104" s="170" t="s">
        <v>9883</v>
      </c>
      <c r="G104" s="170" t="s">
        <v>9882</v>
      </c>
      <c r="H104" s="170" t="s">
        <v>9884</v>
      </c>
      <c r="I104" s="170" t="s">
        <v>10044</v>
      </c>
      <c r="J104" s="170" t="s">
        <v>550</v>
      </c>
      <c r="K104" s="170" t="s">
        <v>551</v>
      </c>
      <c r="L104" s="170"/>
      <c r="M104" s="170"/>
      <c r="N104" s="170"/>
      <c r="O104" s="170"/>
      <c r="P104" s="170" t="s">
        <v>8009</v>
      </c>
      <c r="Q104" s="170" t="s">
        <v>8031</v>
      </c>
      <c r="R104" s="170" t="s">
        <v>8076</v>
      </c>
      <c r="S104" s="170" t="s">
        <v>10626</v>
      </c>
      <c r="T104" s="170" t="s">
        <v>10627</v>
      </c>
      <c r="U104" s="170" t="s">
        <v>10628</v>
      </c>
      <c r="V104" s="170"/>
      <c r="W104" s="170" t="s">
        <v>10629</v>
      </c>
      <c r="X104" s="170" t="s">
        <v>253</v>
      </c>
      <c r="Y104" s="170" t="s">
        <v>8188</v>
      </c>
      <c r="Z104" s="170" t="s">
        <v>53</v>
      </c>
      <c r="AA104" s="170"/>
      <c r="AB104" s="170" t="s">
        <v>9922</v>
      </c>
      <c r="AC104" s="170" t="s">
        <v>8067</v>
      </c>
      <c r="AD104" s="170"/>
      <c r="AE104" s="170" t="s">
        <v>8047</v>
      </c>
      <c r="AF104" s="170" t="s">
        <v>10630</v>
      </c>
      <c r="AG104" s="170"/>
      <c r="AH104" s="170" t="s">
        <v>253</v>
      </c>
      <c r="AI104" s="170" t="s">
        <v>7998</v>
      </c>
      <c r="AJ104" s="170" t="s">
        <v>10631</v>
      </c>
      <c r="AK104" s="170" t="s">
        <v>10632</v>
      </c>
      <c r="AL104" s="170"/>
      <c r="AM104" s="170" t="s">
        <v>8019</v>
      </c>
      <c r="AN104" s="170" t="s">
        <v>10633</v>
      </c>
      <c r="AO104" s="170" t="s">
        <v>8026</v>
      </c>
      <c r="AP104" s="170" t="s">
        <v>10110</v>
      </c>
      <c r="AQ104" s="170" t="s">
        <v>7988</v>
      </c>
      <c r="AR104" s="170"/>
      <c r="AS104" s="170" t="s">
        <v>7988</v>
      </c>
      <c r="AT104" s="170"/>
      <c r="AU104" s="170" t="s">
        <v>9903</v>
      </c>
      <c r="AV104" s="170"/>
      <c r="AW104" s="170"/>
      <c r="AX104" s="170"/>
      <c r="AY104" s="170"/>
      <c r="AZ104" s="170" t="s">
        <v>7994</v>
      </c>
      <c r="BA104" s="170"/>
      <c r="BB104" s="170"/>
      <c r="BC104" s="170"/>
      <c r="BD104" s="170"/>
      <c r="BE104" s="170"/>
      <c r="BF104" s="170"/>
      <c r="BG104" s="170"/>
      <c r="BH104" s="170"/>
      <c r="BI104" s="170"/>
      <c r="BJ104" s="170"/>
      <c r="BK104" s="170"/>
      <c r="BL104" s="170"/>
      <c r="BM104" s="170"/>
      <c r="BN104" s="170"/>
      <c r="BO104" s="170"/>
      <c r="BP104" s="170"/>
      <c r="BQ104" s="170" t="s">
        <v>9894</v>
      </c>
      <c r="BR104" s="170"/>
      <c r="BS104" s="170" t="s">
        <v>9892</v>
      </c>
      <c r="BT104" s="218"/>
    </row>
    <row r="105" spans="1:72" ht="14.5">
      <c r="A105" s="219" t="str">
        <f t="shared" si="1"/>
        <v>2024-00069834-1</v>
      </c>
      <c r="B105" s="170" t="s">
        <v>768</v>
      </c>
      <c r="C105" s="170" t="s">
        <v>808</v>
      </c>
      <c r="D105" s="170" t="s">
        <v>9882</v>
      </c>
      <c r="E105" s="170" t="s">
        <v>7994</v>
      </c>
      <c r="F105" s="170" t="s">
        <v>9883</v>
      </c>
      <c r="G105" s="170" t="s">
        <v>9882</v>
      </c>
      <c r="H105" s="170" t="s">
        <v>9884</v>
      </c>
      <c r="I105" s="170" t="s">
        <v>10044</v>
      </c>
      <c r="J105" s="170" t="s">
        <v>129</v>
      </c>
      <c r="K105" s="170" t="s">
        <v>131</v>
      </c>
      <c r="L105" s="170"/>
      <c r="M105" s="170"/>
      <c r="N105" s="170"/>
      <c r="O105" s="170"/>
      <c r="P105" s="170" t="s">
        <v>8009</v>
      </c>
      <c r="Q105" s="170" t="s">
        <v>8010</v>
      </c>
      <c r="R105" s="170" t="s">
        <v>8076</v>
      </c>
      <c r="S105" s="170" t="s">
        <v>10620</v>
      </c>
      <c r="T105" s="170" t="s">
        <v>10046</v>
      </c>
      <c r="U105" s="170" t="s">
        <v>10047</v>
      </c>
      <c r="V105" s="170"/>
      <c r="W105" s="170" t="s">
        <v>9927</v>
      </c>
      <c r="X105" s="170" t="s">
        <v>8101</v>
      </c>
      <c r="Y105" s="170" t="s">
        <v>808</v>
      </c>
      <c r="Z105" s="170" t="s">
        <v>53</v>
      </c>
      <c r="AA105" s="170"/>
      <c r="AB105" s="170" t="s">
        <v>10634</v>
      </c>
      <c r="AC105" s="170" t="s">
        <v>8067</v>
      </c>
      <c r="AD105" s="170"/>
      <c r="AE105" s="170" t="s">
        <v>8252</v>
      </c>
      <c r="AF105" s="170" t="s">
        <v>10635</v>
      </c>
      <c r="AG105" s="170"/>
      <c r="AH105" s="170" t="s">
        <v>8101</v>
      </c>
      <c r="AI105" s="170" t="s">
        <v>7998</v>
      </c>
      <c r="AJ105" s="170" t="s">
        <v>10569</v>
      </c>
      <c r="AK105" s="170" t="s">
        <v>10636</v>
      </c>
      <c r="AL105" s="170"/>
      <c r="AM105" s="170" t="s">
        <v>8019</v>
      </c>
      <c r="AN105" s="170" t="s">
        <v>10637</v>
      </c>
      <c r="AO105" s="170" t="s">
        <v>8026</v>
      </c>
      <c r="AP105" s="170" t="s">
        <v>10110</v>
      </c>
      <c r="AQ105" s="170" t="s">
        <v>7988</v>
      </c>
      <c r="AR105" s="170"/>
      <c r="AS105" s="170" t="s">
        <v>7988</v>
      </c>
      <c r="AT105" s="170"/>
      <c r="AU105" s="170" t="s">
        <v>9903</v>
      </c>
      <c r="AV105" s="170"/>
      <c r="AW105" s="170"/>
      <c r="AX105" s="170"/>
      <c r="AY105" s="170"/>
      <c r="AZ105" s="170" t="s">
        <v>7994</v>
      </c>
      <c r="BA105" s="170"/>
      <c r="BB105" s="170"/>
      <c r="BC105" s="170"/>
      <c r="BD105" s="170"/>
      <c r="BE105" s="170"/>
      <c r="BF105" s="170"/>
      <c r="BG105" s="170"/>
      <c r="BH105" s="170"/>
      <c r="BI105" s="170"/>
      <c r="BJ105" s="170"/>
      <c r="BK105" s="170"/>
      <c r="BL105" s="170"/>
      <c r="BM105" s="170"/>
      <c r="BN105" s="170"/>
      <c r="BO105" s="170"/>
      <c r="BP105" s="170"/>
      <c r="BQ105" s="170" t="s">
        <v>9894</v>
      </c>
      <c r="BR105" s="170"/>
      <c r="BS105" s="170" t="s">
        <v>9892</v>
      </c>
      <c r="BT105" s="218"/>
    </row>
    <row r="106" spans="1:72" ht="14.5">
      <c r="A106" s="227" t="s">
        <v>776</v>
      </c>
      <c r="B106" s="338" t="s">
        <v>774</v>
      </c>
      <c r="C106" s="338" t="s">
        <v>808</v>
      </c>
      <c r="D106" s="338" t="s">
        <v>9882</v>
      </c>
      <c r="E106" s="338" t="s">
        <v>7994</v>
      </c>
      <c r="F106" s="338" t="s">
        <v>9883</v>
      </c>
      <c r="G106" s="338" t="s">
        <v>9882</v>
      </c>
      <c r="H106" s="338" t="s">
        <v>9884</v>
      </c>
      <c r="I106" s="338" t="s">
        <v>10044</v>
      </c>
      <c r="J106" s="338" t="s">
        <v>129</v>
      </c>
      <c r="K106" s="338" t="s">
        <v>131</v>
      </c>
      <c r="L106"/>
      <c r="M106" s="338"/>
      <c r="N106" s="338"/>
      <c r="O106" s="338"/>
      <c r="P106" s="338" t="s">
        <v>8009</v>
      </c>
      <c r="Q106" s="338" t="s">
        <v>8010</v>
      </c>
      <c r="R106" s="338" t="s">
        <v>8076</v>
      </c>
      <c r="S106" s="338" t="s">
        <v>10444</v>
      </c>
      <c r="T106" s="338" t="s">
        <v>10046</v>
      </c>
      <c r="U106" s="338" t="s">
        <v>10047</v>
      </c>
      <c r="V106"/>
      <c r="W106" s="338" t="s">
        <v>9927</v>
      </c>
      <c r="X106" s="338" t="s">
        <v>10400</v>
      </c>
      <c r="Y106" s="338" t="s">
        <v>808</v>
      </c>
      <c r="Z106" s="338" t="s">
        <v>53</v>
      </c>
      <c r="AA106" s="338"/>
      <c r="AB106" s="338"/>
      <c r="AC106" s="338"/>
      <c r="AD106" s="338"/>
      <c r="AE106" s="338"/>
      <c r="AF106" s="338" t="s">
        <v>10638</v>
      </c>
      <c r="AG106" s="338"/>
      <c r="AH106" s="338" t="s">
        <v>10400</v>
      </c>
      <c r="AI106" s="338" t="s">
        <v>7998</v>
      </c>
      <c r="AJ106" s="338" t="s">
        <v>10639</v>
      </c>
      <c r="AK106" s="338" t="s">
        <v>10640</v>
      </c>
      <c r="AL106" s="338"/>
      <c r="AM106" s="338" t="s">
        <v>8019</v>
      </c>
      <c r="AN106" s="338" t="s">
        <v>10641</v>
      </c>
      <c r="AO106" s="338" t="s">
        <v>8026</v>
      </c>
      <c r="AP106" s="338" t="s">
        <v>10110</v>
      </c>
      <c r="AQ106" s="338" t="s">
        <v>7988</v>
      </c>
      <c r="AR106" s="338"/>
      <c r="AS106" s="338" t="s">
        <v>7988</v>
      </c>
      <c r="AT106" s="338"/>
      <c r="AU106" s="338" t="s">
        <v>9903</v>
      </c>
      <c r="AV106" s="338"/>
      <c r="AW106" s="338"/>
      <c r="AX106" s="338"/>
      <c r="AY106" s="338"/>
      <c r="AZ106" s="338" t="s">
        <v>7994</v>
      </c>
      <c r="BA106" s="338"/>
      <c r="BB106"/>
      <c r="BC106"/>
      <c r="BD106"/>
      <c r="BE106"/>
      <c r="BF106"/>
      <c r="BG106"/>
      <c r="BH106"/>
      <c r="BI106"/>
      <c r="BJ106"/>
      <c r="BK106"/>
      <c r="BL106"/>
      <c r="BM106"/>
      <c r="BN106"/>
      <c r="BO106"/>
      <c r="BP106"/>
      <c r="BQ106" t="s">
        <v>9894</v>
      </c>
      <c r="BR106"/>
      <c r="BS106" t="s">
        <v>9892</v>
      </c>
      <c r="BT106" s="218"/>
    </row>
    <row r="107" spans="1:72" ht="14.5">
      <c r="A107" s="219" t="str">
        <f t="shared" si="1"/>
        <v>2024-00073332-1</v>
      </c>
      <c r="B107" s="170" t="s">
        <v>743</v>
      </c>
      <c r="C107" s="170" t="s">
        <v>808</v>
      </c>
      <c r="D107" s="170" t="s">
        <v>9882</v>
      </c>
      <c r="E107" s="170" t="s">
        <v>7994</v>
      </c>
      <c r="F107" s="170" t="s">
        <v>9883</v>
      </c>
      <c r="G107" s="170" t="s">
        <v>9882</v>
      </c>
      <c r="H107" s="170" t="s">
        <v>9884</v>
      </c>
      <c r="I107" s="170" t="s">
        <v>10044</v>
      </c>
      <c r="J107" s="170" t="s">
        <v>61</v>
      </c>
      <c r="K107" s="170" t="s">
        <v>153</v>
      </c>
      <c r="L107" s="170"/>
      <c r="M107" s="170"/>
      <c r="N107" s="170"/>
      <c r="O107" s="170"/>
      <c r="P107" s="170" t="s">
        <v>8009</v>
      </c>
      <c r="Q107" s="170" t="s">
        <v>8010</v>
      </c>
      <c r="R107" s="170" t="s">
        <v>8032</v>
      </c>
      <c r="S107" s="170" t="s">
        <v>10642</v>
      </c>
      <c r="T107" s="170" t="s">
        <v>10114</v>
      </c>
      <c r="U107" s="170" t="s">
        <v>10115</v>
      </c>
      <c r="V107" s="170"/>
      <c r="W107" s="170"/>
      <c r="X107" s="170" t="s">
        <v>58</v>
      </c>
      <c r="Y107" s="170" t="s">
        <v>854</v>
      </c>
      <c r="Z107" s="170" t="s">
        <v>53</v>
      </c>
      <c r="AA107" s="170"/>
      <c r="AB107" s="170"/>
      <c r="AC107" s="170"/>
      <c r="AD107" s="170"/>
      <c r="AE107" s="170"/>
      <c r="AF107" s="170" t="s">
        <v>10643</v>
      </c>
      <c r="AG107" s="170"/>
      <c r="AH107" s="170" t="s">
        <v>58</v>
      </c>
      <c r="AI107" s="170" t="s">
        <v>7998</v>
      </c>
      <c r="AJ107" s="170" t="s">
        <v>10117</v>
      </c>
      <c r="AK107" s="170" t="s">
        <v>10644</v>
      </c>
      <c r="AL107" s="170"/>
      <c r="AM107" s="170" t="s">
        <v>8019</v>
      </c>
      <c r="AN107" s="170" t="s">
        <v>10645</v>
      </c>
      <c r="AO107" s="170" t="s">
        <v>8026</v>
      </c>
      <c r="AP107" s="170" t="s">
        <v>10646</v>
      </c>
      <c r="AQ107" s="170" t="s">
        <v>7988</v>
      </c>
      <c r="AR107" s="170"/>
      <c r="AS107" s="170" t="s">
        <v>7988</v>
      </c>
      <c r="AT107" s="170"/>
      <c r="AU107" s="170" t="s">
        <v>10514</v>
      </c>
      <c r="AV107" s="170"/>
      <c r="AW107" s="170"/>
      <c r="AX107" s="170"/>
      <c r="AY107" s="170"/>
      <c r="AZ107" s="170" t="s">
        <v>7994</v>
      </c>
      <c r="BA107" s="170"/>
      <c r="BB107" s="170"/>
      <c r="BC107" s="170"/>
      <c r="BD107" s="170"/>
      <c r="BE107" s="170"/>
      <c r="BF107" s="170"/>
      <c r="BG107" s="170"/>
      <c r="BH107" s="170"/>
      <c r="BI107" s="170"/>
      <c r="BJ107" s="170"/>
      <c r="BK107" s="170"/>
      <c r="BL107" s="170"/>
      <c r="BM107" s="170"/>
      <c r="BN107" s="170"/>
      <c r="BO107" s="170"/>
      <c r="BP107" s="170"/>
      <c r="BQ107" s="170" t="s">
        <v>9894</v>
      </c>
      <c r="BR107" s="170"/>
      <c r="BS107" s="170" t="s">
        <v>9892</v>
      </c>
      <c r="BT107" s="218"/>
    </row>
    <row r="108" spans="1:72" ht="14.5">
      <c r="A108" s="219" t="str">
        <f t="shared" si="1"/>
        <v>2024-00073544-1</v>
      </c>
      <c r="B108" s="224" t="s">
        <v>719</v>
      </c>
      <c r="C108" s="224" t="s">
        <v>808</v>
      </c>
      <c r="D108" s="224" t="s">
        <v>10054</v>
      </c>
      <c r="E108" s="224" t="s">
        <v>7994</v>
      </c>
      <c r="F108" s="224" t="s">
        <v>9883</v>
      </c>
      <c r="G108" s="224" t="s">
        <v>10054</v>
      </c>
      <c r="H108" s="224" t="s">
        <v>10055</v>
      </c>
      <c r="I108" s="224" t="s">
        <v>10044</v>
      </c>
      <c r="J108" s="224" t="s">
        <v>592</v>
      </c>
      <c r="K108" s="224" t="s">
        <v>720</v>
      </c>
      <c r="L108" s="224"/>
      <c r="M108" s="224"/>
      <c r="N108" s="224"/>
      <c r="O108" s="224"/>
      <c r="P108" s="224" t="s">
        <v>8009</v>
      </c>
      <c r="Q108" s="224" t="s">
        <v>8010</v>
      </c>
      <c r="R108" s="224" t="s">
        <v>8032</v>
      </c>
      <c r="S108" s="224" t="s">
        <v>10647</v>
      </c>
      <c r="T108" s="224" t="s">
        <v>10648</v>
      </c>
      <c r="U108" s="224" t="s">
        <v>10649</v>
      </c>
      <c r="V108" s="224"/>
      <c r="W108" s="224"/>
      <c r="X108" s="224" t="s">
        <v>247</v>
      </c>
      <c r="Y108" s="224" t="s">
        <v>8907</v>
      </c>
      <c r="Z108" s="224" t="s">
        <v>53</v>
      </c>
      <c r="AA108" s="224"/>
      <c r="AB108" s="224"/>
      <c r="AC108" s="224"/>
      <c r="AD108" s="224"/>
      <c r="AE108" s="224" t="s">
        <v>8047</v>
      </c>
      <c r="AF108" s="224" t="s">
        <v>10650</v>
      </c>
      <c r="AG108" s="224"/>
      <c r="AH108" s="224" t="s">
        <v>247</v>
      </c>
      <c r="AI108" s="224" t="s">
        <v>7998</v>
      </c>
      <c r="AJ108" s="224" t="s">
        <v>10651</v>
      </c>
      <c r="AK108" s="224" t="s">
        <v>10652</v>
      </c>
      <c r="AL108" s="224"/>
      <c r="AM108" s="224" t="s">
        <v>8019</v>
      </c>
      <c r="AN108" s="224" t="s">
        <v>10653</v>
      </c>
      <c r="AO108" s="224" t="s">
        <v>8026</v>
      </c>
      <c r="AP108" s="224" t="s">
        <v>10654</v>
      </c>
      <c r="AQ108" s="224" t="s">
        <v>7988</v>
      </c>
      <c r="AR108" s="224"/>
      <c r="AS108" s="224" t="s">
        <v>7988</v>
      </c>
      <c r="AT108" s="224"/>
      <c r="AU108" s="224" t="s">
        <v>10514</v>
      </c>
      <c r="AV108" s="224"/>
      <c r="AW108" s="224"/>
      <c r="AX108" s="224"/>
      <c r="AY108" s="224"/>
      <c r="AZ108" s="224" t="s">
        <v>7994</v>
      </c>
      <c r="BA108" s="224"/>
      <c r="BB108" s="224"/>
      <c r="BC108" s="224"/>
      <c r="BD108" s="224"/>
      <c r="BE108" s="224"/>
      <c r="BF108" s="224"/>
      <c r="BG108" s="224"/>
      <c r="BH108" s="224"/>
      <c r="BI108" s="224"/>
      <c r="BJ108" s="224"/>
      <c r="BK108" s="224"/>
      <c r="BL108" s="224"/>
      <c r="BM108" s="224"/>
      <c r="BN108" s="224"/>
      <c r="BO108" s="224"/>
      <c r="BP108" s="224"/>
      <c r="BQ108" s="224" t="s">
        <v>9894</v>
      </c>
      <c r="BR108" s="224"/>
      <c r="BS108" s="224" t="s">
        <v>9892</v>
      </c>
      <c r="BT108" s="218"/>
    </row>
    <row r="109" spans="1:72" ht="14.5">
      <c r="A109" s="219" t="str">
        <f t="shared" si="1"/>
        <v>2024-00069624-3</v>
      </c>
      <c r="B109" s="224" t="s">
        <v>757</v>
      </c>
      <c r="C109" s="224" t="s">
        <v>808</v>
      </c>
      <c r="D109" s="224" t="s">
        <v>10054</v>
      </c>
      <c r="E109" s="224" t="s">
        <v>7994</v>
      </c>
      <c r="F109" s="224" t="s">
        <v>9883</v>
      </c>
      <c r="G109" s="224" t="s">
        <v>10054</v>
      </c>
      <c r="H109" s="224" t="s">
        <v>10055</v>
      </c>
      <c r="I109" s="224" t="s">
        <v>10044</v>
      </c>
      <c r="J109" s="224" t="s">
        <v>69</v>
      </c>
      <c r="K109" s="224" t="s">
        <v>70</v>
      </c>
      <c r="L109" s="224"/>
      <c r="M109" s="224"/>
      <c r="N109" s="224"/>
      <c r="O109" s="224"/>
      <c r="P109" s="224" t="s">
        <v>8009</v>
      </c>
      <c r="Q109" s="224" t="s">
        <v>8010</v>
      </c>
      <c r="R109" s="224" t="s">
        <v>8032</v>
      </c>
      <c r="S109" s="224" t="s">
        <v>10171</v>
      </c>
      <c r="T109" s="224" t="s">
        <v>8894</v>
      </c>
      <c r="U109" s="224" t="s">
        <v>9247</v>
      </c>
      <c r="V109" s="224"/>
      <c r="W109" s="224"/>
      <c r="X109" s="224" t="s">
        <v>8101</v>
      </c>
      <c r="Y109" s="224" t="s">
        <v>854</v>
      </c>
      <c r="Z109" s="224" t="s">
        <v>53</v>
      </c>
      <c r="AA109" s="224"/>
      <c r="AB109" s="224"/>
      <c r="AC109" s="224"/>
      <c r="AD109" s="224"/>
      <c r="AE109" s="224"/>
      <c r="AF109" s="224" t="s">
        <v>10655</v>
      </c>
      <c r="AG109" s="224"/>
      <c r="AH109" s="224" t="s">
        <v>8101</v>
      </c>
      <c r="AI109" s="224" t="s">
        <v>7998</v>
      </c>
      <c r="AJ109" s="224" t="s">
        <v>10174</v>
      </c>
      <c r="AK109" s="224" t="s">
        <v>10656</v>
      </c>
      <c r="AL109" s="224"/>
      <c r="AM109" s="224" t="s">
        <v>8019</v>
      </c>
      <c r="AN109" s="224" t="s">
        <v>10657</v>
      </c>
      <c r="AO109" s="224" t="s">
        <v>8026</v>
      </c>
      <c r="AP109" s="224" t="s">
        <v>10658</v>
      </c>
      <c r="AQ109" s="224" t="s">
        <v>7988</v>
      </c>
      <c r="AR109" s="224"/>
      <c r="AS109" s="224" t="s">
        <v>7988</v>
      </c>
      <c r="AT109" s="224"/>
      <c r="AU109" s="224" t="s">
        <v>10514</v>
      </c>
      <c r="AV109" s="224"/>
      <c r="AW109" s="224"/>
      <c r="AX109" s="224"/>
      <c r="AY109" s="224"/>
      <c r="AZ109" s="224" t="s">
        <v>7994</v>
      </c>
      <c r="BA109" s="224"/>
      <c r="BB109" s="224"/>
      <c r="BC109" s="224"/>
      <c r="BD109" s="224"/>
      <c r="BE109" s="224"/>
      <c r="BF109" s="224"/>
      <c r="BG109" s="224"/>
      <c r="BH109" s="224"/>
      <c r="BI109" s="224"/>
      <c r="BJ109" s="224"/>
      <c r="BK109" s="224"/>
      <c r="BL109" s="224"/>
      <c r="BM109" s="224"/>
      <c r="BN109" s="224"/>
      <c r="BO109" s="224"/>
      <c r="BP109" s="224"/>
      <c r="BQ109" s="224" t="s">
        <v>9894</v>
      </c>
      <c r="BR109" s="224"/>
      <c r="BS109" s="224" t="s">
        <v>9892</v>
      </c>
      <c r="BT109" s="218"/>
    </row>
    <row r="110" spans="1:72" ht="14.5">
      <c r="A110" s="219" t="str">
        <f t="shared" si="1"/>
        <v>2024-00069624-2</v>
      </c>
      <c r="B110" s="224" t="s">
        <v>754</v>
      </c>
      <c r="C110" s="224" t="s">
        <v>808</v>
      </c>
      <c r="D110" s="224" t="s">
        <v>10054</v>
      </c>
      <c r="E110" s="224" t="s">
        <v>7994</v>
      </c>
      <c r="F110" s="224" t="s">
        <v>9883</v>
      </c>
      <c r="G110" s="224" t="s">
        <v>10054</v>
      </c>
      <c r="H110" s="224" t="s">
        <v>10055</v>
      </c>
      <c r="I110" s="224" t="s">
        <v>10044</v>
      </c>
      <c r="J110" s="224" t="s">
        <v>69</v>
      </c>
      <c r="K110" s="224" t="s">
        <v>70</v>
      </c>
      <c r="L110" s="224"/>
      <c r="M110" s="224"/>
      <c r="N110" s="224"/>
      <c r="O110" s="224"/>
      <c r="P110" s="224" t="s">
        <v>8009</v>
      </c>
      <c r="Q110" s="224" t="s">
        <v>8010</v>
      </c>
      <c r="R110" s="224" t="s">
        <v>8032</v>
      </c>
      <c r="S110" s="224" t="s">
        <v>10171</v>
      </c>
      <c r="T110" s="224" t="s">
        <v>8894</v>
      </c>
      <c r="U110" s="224" t="s">
        <v>9247</v>
      </c>
      <c r="V110" s="224"/>
      <c r="W110" s="224"/>
      <c r="X110" s="224" t="s">
        <v>10232</v>
      </c>
      <c r="Y110" s="224" t="s">
        <v>854</v>
      </c>
      <c r="Z110" s="224" t="s">
        <v>53</v>
      </c>
      <c r="AA110" s="224"/>
      <c r="AB110" s="224"/>
      <c r="AC110" s="224"/>
      <c r="AD110" s="224"/>
      <c r="AE110" s="224"/>
      <c r="AF110" s="224" t="s">
        <v>10659</v>
      </c>
      <c r="AG110" s="224"/>
      <c r="AH110" s="224" t="s">
        <v>10232</v>
      </c>
      <c r="AI110" s="224" t="s">
        <v>7998</v>
      </c>
      <c r="AJ110" s="224" t="s">
        <v>10174</v>
      </c>
      <c r="AK110" s="224" t="s">
        <v>10660</v>
      </c>
      <c r="AL110" s="224"/>
      <c r="AM110" s="224" t="s">
        <v>8019</v>
      </c>
      <c r="AN110" s="224" t="s">
        <v>10661</v>
      </c>
      <c r="AO110" s="224" t="s">
        <v>8026</v>
      </c>
      <c r="AP110" s="224" t="s">
        <v>10658</v>
      </c>
      <c r="AQ110" s="224" t="s">
        <v>7988</v>
      </c>
      <c r="AR110" s="224"/>
      <c r="AS110" s="224" t="s">
        <v>7988</v>
      </c>
      <c r="AT110" s="224"/>
      <c r="AU110" s="224" t="s">
        <v>10136</v>
      </c>
      <c r="AV110" s="224"/>
      <c r="AW110" s="224"/>
      <c r="AX110" s="224"/>
      <c r="AY110" s="224"/>
      <c r="AZ110" s="224" t="s">
        <v>7994</v>
      </c>
      <c r="BA110" s="224"/>
      <c r="BB110" s="224"/>
      <c r="BC110" s="224"/>
      <c r="BD110" s="224"/>
      <c r="BE110" s="224"/>
      <c r="BF110" s="224"/>
      <c r="BG110" s="224"/>
      <c r="BH110" s="224"/>
      <c r="BI110" s="224"/>
      <c r="BJ110" s="224"/>
      <c r="BK110" s="224"/>
      <c r="BL110" s="224"/>
      <c r="BM110" s="224"/>
      <c r="BN110" s="224"/>
      <c r="BO110" s="224"/>
      <c r="BP110" s="224"/>
      <c r="BQ110" s="224" t="s">
        <v>9894</v>
      </c>
      <c r="BR110" s="224"/>
      <c r="BS110" s="224" t="s">
        <v>9892</v>
      </c>
      <c r="BT110" s="218"/>
    </row>
    <row r="111" spans="1:72" ht="14.5">
      <c r="A111" s="219" t="str">
        <f t="shared" si="1"/>
        <v>2024-00074943-1</v>
      </c>
      <c r="B111" s="224" t="s">
        <v>746</v>
      </c>
      <c r="C111" s="224" t="s">
        <v>808</v>
      </c>
      <c r="D111" s="224" t="s">
        <v>10054</v>
      </c>
      <c r="E111" s="224" t="s">
        <v>7994</v>
      </c>
      <c r="F111" s="224" t="s">
        <v>9883</v>
      </c>
      <c r="G111" s="224" t="s">
        <v>10054</v>
      </c>
      <c r="H111" s="224" t="s">
        <v>10055</v>
      </c>
      <c r="I111" s="224" t="s">
        <v>10044</v>
      </c>
      <c r="J111" s="224" t="s">
        <v>747</v>
      </c>
      <c r="K111" s="224" t="s">
        <v>748</v>
      </c>
      <c r="L111" s="224"/>
      <c r="M111" s="224"/>
      <c r="N111" s="224"/>
      <c r="O111" s="224"/>
      <c r="P111" s="224" t="s">
        <v>8009</v>
      </c>
      <c r="Q111" s="224" t="s">
        <v>8010</v>
      </c>
      <c r="R111" s="224" t="s">
        <v>8076</v>
      </c>
      <c r="S111" s="224" t="s">
        <v>10662</v>
      </c>
      <c r="T111" s="224" t="s">
        <v>10663</v>
      </c>
      <c r="U111" s="224" t="s">
        <v>10664</v>
      </c>
      <c r="V111" s="224"/>
      <c r="W111" s="224" t="s">
        <v>1712</v>
      </c>
      <c r="X111" s="224" t="s">
        <v>203</v>
      </c>
      <c r="Y111" s="224" t="s">
        <v>854</v>
      </c>
      <c r="Z111" s="224" t="s">
        <v>53</v>
      </c>
      <c r="AA111" s="224"/>
      <c r="AB111" s="224"/>
      <c r="AC111" s="224"/>
      <c r="AD111" s="224"/>
      <c r="AE111" s="224" t="s">
        <v>8252</v>
      </c>
      <c r="AF111" s="224" t="s">
        <v>10665</v>
      </c>
      <c r="AG111" s="224"/>
      <c r="AH111" s="224" t="s">
        <v>203</v>
      </c>
      <c r="AI111" s="224" t="s">
        <v>7998</v>
      </c>
      <c r="AJ111" s="224" t="s">
        <v>10666</v>
      </c>
      <c r="AK111" s="224" t="s">
        <v>10667</v>
      </c>
      <c r="AL111" s="224"/>
      <c r="AM111" s="224" t="s">
        <v>8019</v>
      </c>
      <c r="AN111" s="224" t="s">
        <v>10668</v>
      </c>
      <c r="AO111" s="224" t="s">
        <v>8026</v>
      </c>
      <c r="AP111" s="224" t="s">
        <v>10110</v>
      </c>
      <c r="AQ111" s="224" t="s">
        <v>7988</v>
      </c>
      <c r="AR111" s="224"/>
      <c r="AS111" s="224" t="s">
        <v>7988</v>
      </c>
      <c r="AT111" s="224"/>
      <c r="AU111" s="224" t="s">
        <v>9903</v>
      </c>
      <c r="AV111" s="224"/>
      <c r="AW111" s="224"/>
      <c r="AX111" s="224"/>
      <c r="AY111" s="224"/>
      <c r="AZ111" s="224" t="s">
        <v>7994</v>
      </c>
      <c r="BA111" s="224"/>
      <c r="BB111" s="224"/>
      <c r="BC111" s="224"/>
      <c r="BD111" s="224"/>
      <c r="BE111" s="224"/>
      <c r="BF111" s="224"/>
      <c r="BG111" s="224"/>
      <c r="BH111" s="224"/>
      <c r="BI111" s="224"/>
      <c r="BJ111" s="224"/>
      <c r="BK111" s="224"/>
      <c r="BL111" s="224"/>
      <c r="BM111" s="224"/>
      <c r="BN111" s="224"/>
      <c r="BO111" s="224"/>
      <c r="BP111" s="224"/>
      <c r="BQ111" s="224" t="s">
        <v>9894</v>
      </c>
      <c r="BR111" s="224"/>
      <c r="BS111" s="224" t="s">
        <v>9892</v>
      </c>
      <c r="BT111" s="218"/>
    </row>
    <row r="112" spans="1:72" ht="14.5">
      <c r="A112" s="219" t="str">
        <f t="shared" si="1"/>
        <v>2024-00072629-1</v>
      </c>
      <c r="B112" s="224" t="s">
        <v>740</v>
      </c>
      <c r="C112" s="224" t="s">
        <v>808</v>
      </c>
      <c r="D112" s="224" t="s">
        <v>10054</v>
      </c>
      <c r="E112" s="224" t="s">
        <v>7994</v>
      </c>
      <c r="F112" s="224" t="s">
        <v>9883</v>
      </c>
      <c r="G112" s="224" t="s">
        <v>10054</v>
      </c>
      <c r="H112" s="224" t="s">
        <v>10055</v>
      </c>
      <c r="I112" s="224" t="s">
        <v>10044</v>
      </c>
      <c r="J112" s="224" t="s">
        <v>454</v>
      </c>
      <c r="K112" s="224" t="s">
        <v>456</v>
      </c>
      <c r="L112" s="224"/>
      <c r="M112" s="224"/>
      <c r="N112" s="224"/>
      <c r="O112" s="224"/>
      <c r="P112" s="224" t="s">
        <v>8009</v>
      </c>
      <c r="Q112" s="224" t="s">
        <v>8700</v>
      </c>
      <c r="R112" s="224" t="s">
        <v>8032</v>
      </c>
      <c r="S112" s="224" t="s">
        <v>10669</v>
      </c>
      <c r="T112" s="224" t="s">
        <v>10421</v>
      </c>
      <c r="U112" s="224" t="s">
        <v>10422</v>
      </c>
      <c r="V112" s="224"/>
      <c r="W112" s="224"/>
      <c r="X112" s="224" t="s">
        <v>10449</v>
      </c>
      <c r="Y112" s="224" t="s">
        <v>854</v>
      </c>
      <c r="Z112" s="224" t="s">
        <v>53</v>
      </c>
      <c r="AA112" s="224"/>
      <c r="AB112" s="224"/>
      <c r="AC112" s="224"/>
      <c r="AD112" s="224"/>
      <c r="AE112" s="224"/>
      <c r="AF112" s="224" t="s">
        <v>10670</v>
      </c>
      <c r="AG112" s="224"/>
      <c r="AH112" s="224" t="s">
        <v>10449</v>
      </c>
      <c r="AI112" s="224" t="s">
        <v>7998</v>
      </c>
      <c r="AJ112" s="224" t="s">
        <v>10671</v>
      </c>
      <c r="AK112" s="224" t="s">
        <v>10672</v>
      </c>
      <c r="AL112" s="224"/>
      <c r="AM112" s="224" t="s">
        <v>8019</v>
      </c>
      <c r="AN112" s="224" t="s">
        <v>10673</v>
      </c>
      <c r="AO112" s="224" t="s">
        <v>8026</v>
      </c>
      <c r="AP112" s="224" t="s">
        <v>10674</v>
      </c>
      <c r="AQ112" s="224" t="s">
        <v>7988</v>
      </c>
      <c r="AR112" s="224"/>
      <c r="AS112" s="224" t="s">
        <v>7988</v>
      </c>
      <c r="AT112" s="224"/>
      <c r="AU112" s="224" t="s">
        <v>10675</v>
      </c>
      <c r="AV112" s="224"/>
      <c r="AW112" s="224"/>
      <c r="AX112" s="224"/>
      <c r="AY112" s="224"/>
      <c r="AZ112" s="224" t="s">
        <v>7994</v>
      </c>
      <c r="BA112" s="224"/>
      <c r="BB112" s="224"/>
      <c r="BC112" s="224"/>
      <c r="BD112" s="224"/>
      <c r="BE112" s="224"/>
      <c r="BF112" s="224"/>
      <c r="BG112" s="224"/>
      <c r="BH112" s="224"/>
      <c r="BI112" s="224"/>
      <c r="BJ112" s="224"/>
      <c r="BK112" s="224"/>
      <c r="BL112" s="224"/>
      <c r="BM112" s="224"/>
      <c r="BN112" s="224"/>
      <c r="BO112" s="224"/>
      <c r="BP112" s="224"/>
      <c r="BQ112" s="224" t="s">
        <v>9894</v>
      </c>
      <c r="BR112" s="224"/>
      <c r="BS112" s="224" t="s">
        <v>9892</v>
      </c>
      <c r="BT112" s="218"/>
    </row>
    <row r="113" spans="1:72" ht="14.5">
      <c r="A113" s="219" t="str">
        <f t="shared" si="1"/>
        <v>2024-00073126-1</v>
      </c>
      <c r="B113" s="224" t="s">
        <v>737</v>
      </c>
      <c r="C113" s="224" t="s">
        <v>808</v>
      </c>
      <c r="D113" s="224" t="s">
        <v>10054</v>
      </c>
      <c r="E113" s="224" t="s">
        <v>7994</v>
      </c>
      <c r="F113" s="224" t="s">
        <v>9883</v>
      </c>
      <c r="G113" s="224" t="s">
        <v>10054</v>
      </c>
      <c r="H113" s="224" t="s">
        <v>10055</v>
      </c>
      <c r="I113" s="224" t="s">
        <v>10044</v>
      </c>
      <c r="J113" s="224" t="s">
        <v>69</v>
      </c>
      <c r="K113" s="224" t="s">
        <v>70</v>
      </c>
      <c r="L113" s="224"/>
      <c r="M113" s="224"/>
      <c r="N113" s="224"/>
      <c r="O113" s="224"/>
      <c r="P113" s="224" t="s">
        <v>8009</v>
      </c>
      <c r="Q113" s="224" t="s">
        <v>8010</v>
      </c>
      <c r="R113" s="224" t="s">
        <v>8032</v>
      </c>
      <c r="S113" s="224" t="s">
        <v>10676</v>
      </c>
      <c r="T113" s="224" t="s">
        <v>8894</v>
      </c>
      <c r="U113" s="224" t="s">
        <v>9247</v>
      </c>
      <c r="V113" s="224"/>
      <c r="W113" s="224"/>
      <c r="X113" s="224" t="s">
        <v>10677</v>
      </c>
      <c r="Y113" s="224" t="s">
        <v>854</v>
      </c>
      <c r="Z113" s="224" t="s">
        <v>53</v>
      </c>
      <c r="AA113" s="224"/>
      <c r="AB113" s="224"/>
      <c r="AC113" s="224"/>
      <c r="AD113" s="224"/>
      <c r="AE113" s="224"/>
      <c r="AF113" s="224" t="s">
        <v>10678</v>
      </c>
      <c r="AG113" s="224"/>
      <c r="AH113" s="224" t="s">
        <v>10677</v>
      </c>
      <c r="AI113" s="224" t="s">
        <v>7998</v>
      </c>
      <c r="AJ113" s="224" t="s">
        <v>10606</v>
      </c>
      <c r="AK113" s="224" t="s">
        <v>10679</v>
      </c>
      <c r="AL113" s="224"/>
      <c r="AM113" s="224" t="s">
        <v>8019</v>
      </c>
      <c r="AN113" s="224" t="s">
        <v>10680</v>
      </c>
      <c r="AO113" s="224" t="s">
        <v>8026</v>
      </c>
      <c r="AP113" s="224" t="s">
        <v>10681</v>
      </c>
      <c r="AQ113" s="224" t="s">
        <v>7988</v>
      </c>
      <c r="AR113" s="224"/>
      <c r="AS113" s="224" t="s">
        <v>7988</v>
      </c>
      <c r="AT113" s="224"/>
      <c r="AU113" s="224" t="s">
        <v>10514</v>
      </c>
      <c r="AV113" s="224"/>
      <c r="AW113" s="224"/>
      <c r="AX113" s="224"/>
      <c r="AY113" s="224"/>
      <c r="AZ113" s="224" t="s">
        <v>7994</v>
      </c>
      <c r="BA113" s="224"/>
      <c r="BB113" s="224"/>
      <c r="BC113" s="224"/>
      <c r="BD113" s="224"/>
      <c r="BE113" s="224"/>
      <c r="BF113" s="224"/>
      <c r="BG113" s="224"/>
      <c r="BH113" s="224"/>
      <c r="BI113" s="224"/>
      <c r="BJ113" s="224"/>
      <c r="BK113" s="224"/>
      <c r="BL113" s="224"/>
      <c r="BM113" s="224"/>
      <c r="BN113" s="224"/>
      <c r="BO113" s="224"/>
      <c r="BP113" s="224"/>
      <c r="BQ113" s="224" t="s">
        <v>9894</v>
      </c>
      <c r="BR113" s="224"/>
      <c r="BS113" s="224" t="s">
        <v>9892</v>
      </c>
      <c r="BT113" s="218"/>
    </row>
    <row r="114" spans="1:72" ht="14.5">
      <c r="A114" s="219" t="str">
        <f t="shared" si="1"/>
        <v>2024-00074489-5</v>
      </c>
      <c r="B114" s="224" t="s">
        <v>793</v>
      </c>
      <c r="C114" s="224" t="s">
        <v>808</v>
      </c>
      <c r="D114" s="224" t="s">
        <v>10054</v>
      </c>
      <c r="E114" s="224" t="s">
        <v>7994</v>
      </c>
      <c r="F114" s="224" t="s">
        <v>9883</v>
      </c>
      <c r="G114" s="224" t="s">
        <v>10054</v>
      </c>
      <c r="H114" s="224" t="s">
        <v>10055</v>
      </c>
      <c r="I114" s="224" t="s">
        <v>10044</v>
      </c>
      <c r="J114" s="224" t="s">
        <v>69</v>
      </c>
      <c r="K114" s="224" t="s">
        <v>70</v>
      </c>
      <c r="L114" s="224"/>
      <c r="M114" s="224"/>
      <c r="N114" s="224"/>
      <c r="O114" s="224"/>
      <c r="P114" s="224" t="s">
        <v>8009</v>
      </c>
      <c r="Q114" s="224" t="s">
        <v>8010</v>
      </c>
      <c r="R114" s="224" t="s">
        <v>8032</v>
      </c>
      <c r="S114" s="224" t="s">
        <v>10534</v>
      </c>
      <c r="T114" s="224" t="s">
        <v>8894</v>
      </c>
      <c r="U114" s="224" t="s">
        <v>9247</v>
      </c>
      <c r="V114" s="224"/>
      <c r="W114" s="224"/>
      <c r="X114" s="224" t="s">
        <v>10199</v>
      </c>
      <c r="Y114" s="224" t="s">
        <v>8188</v>
      </c>
      <c r="Z114" s="224" t="s">
        <v>53</v>
      </c>
      <c r="AA114" s="224"/>
      <c r="AB114" s="224"/>
      <c r="AC114" s="224"/>
      <c r="AD114" s="224"/>
      <c r="AE114" s="224"/>
      <c r="AF114" s="224" t="s">
        <v>10682</v>
      </c>
      <c r="AG114" s="224"/>
      <c r="AH114" s="224" t="s">
        <v>10199</v>
      </c>
      <c r="AI114" s="224" t="s">
        <v>7998</v>
      </c>
      <c r="AJ114" s="224" t="s">
        <v>10142</v>
      </c>
      <c r="AK114" s="224" t="s">
        <v>10683</v>
      </c>
      <c r="AL114" s="224"/>
      <c r="AM114" s="224" t="s">
        <v>8019</v>
      </c>
      <c r="AN114" s="224" t="s">
        <v>10684</v>
      </c>
      <c r="AO114" s="224" t="s">
        <v>8026</v>
      </c>
      <c r="AP114" s="224" t="s">
        <v>10685</v>
      </c>
      <c r="AQ114" s="224" t="s">
        <v>7988</v>
      </c>
      <c r="AR114" s="224"/>
      <c r="AS114" s="224" t="s">
        <v>7988</v>
      </c>
      <c r="AT114" s="224"/>
      <c r="AU114" s="224" t="s">
        <v>10136</v>
      </c>
      <c r="AV114" s="224"/>
      <c r="AW114" s="224"/>
      <c r="AX114" s="224"/>
      <c r="AY114" s="224"/>
      <c r="AZ114" s="224" t="s">
        <v>7994</v>
      </c>
      <c r="BA114" s="224"/>
      <c r="BB114" s="224"/>
      <c r="BC114" s="224"/>
      <c r="BD114" s="224"/>
      <c r="BE114" s="224"/>
      <c r="BF114" s="224"/>
      <c r="BG114" s="224"/>
      <c r="BH114" s="224"/>
      <c r="BI114" s="224"/>
      <c r="BJ114" s="224"/>
      <c r="BK114" s="224"/>
      <c r="BL114" s="224"/>
      <c r="BM114" s="224"/>
      <c r="BN114" s="224"/>
      <c r="BO114" s="224"/>
      <c r="BP114" s="224"/>
      <c r="BQ114" s="224" t="s">
        <v>9894</v>
      </c>
      <c r="BR114" s="224"/>
      <c r="BS114" s="224" t="s">
        <v>9892</v>
      </c>
      <c r="BT114" s="218"/>
    </row>
    <row r="115" spans="1:72" ht="14.5">
      <c r="A115" s="219" t="str">
        <f t="shared" si="1"/>
        <v>2024-00074489-4</v>
      </c>
      <c r="B115" s="224" t="s">
        <v>791</v>
      </c>
      <c r="C115" s="224" t="s">
        <v>808</v>
      </c>
      <c r="D115" s="224" t="s">
        <v>10054</v>
      </c>
      <c r="E115" s="224" t="s">
        <v>7994</v>
      </c>
      <c r="F115" s="224" t="s">
        <v>9883</v>
      </c>
      <c r="G115" s="224" t="s">
        <v>10054</v>
      </c>
      <c r="H115" s="224" t="s">
        <v>10055</v>
      </c>
      <c r="I115" s="224" t="s">
        <v>10044</v>
      </c>
      <c r="J115" s="224" t="s">
        <v>69</v>
      </c>
      <c r="K115" s="224" t="s">
        <v>70</v>
      </c>
      <c r="L115" s="224"/>
      <c r="M115" s="224"/>
      <c r="N115" s="224"/>
      <c r="O115" s="224"/>
      <c r="P115" s="224" t="s">
        <v>8009</v>
      </c>
      <c r="Q115" s="224" t="s">
        <v>8010</v>
      </c>
      <c r="R115" s="224" t="s">
        <v>8032</v>
      </c>
      <c r="S115" s="224" t="s">
        <v>10534</v>
      </c>
      <c r="T115" s="224" t="s">
        <v>8894</v>
      </c>
      <c r="U115" s="224" t="s">
        <v>9247</v>
      </c>
      <c r="V115" s="224"/>
      <c r="W115" s="224"/>
      <c r="X115" s="224" t="s">
        <v>8459</v>
      </c>
      <c r="Y115" s="224" t="s">
        <v>8188</v>
      </c>
      <c r="Z115" s="224" t="s">
        <v>53</v>
      </c>
      <c r="AA115" s="224"/>
      <c r="AB115" s="224"/>
      <c r="AC115" s="224"/>
      <c r="AD115" s="224"/>
      <c r="AE115" s="224"/>
      <c r="AF115" s="224" t="s">
        <v>10686</v>
      </c>
      <c r="AG115" s="224"/>
      <c r="AH115" s="224" t="s">
        <v>8459</v>
      </c>
      <c r="AI115" s="224" t="s">
        <v>7998</v>
      </c>
      <c r="AJ115" s="224" t="s">
        <v>10142</v>
      </c>
      <c r="AK115" s="224" t="s">
        <v>10687</v>
      </c>
      <c r="AL115" s="224"/>
      <c r="AM115" s="224" t="s">
        <v>8019</v>
      </c>
      <c r="AN115" s="224" t="s">
        <v>10684</v>
      </c>
      <c r="AO115" s="224" t="s">
        <v>8026</v>
      </c>
      <c r="AP115" s="224" t="s">
        <v>10685</v>
      </c>
      <c r="AQ115" s="224" t="s">
        <v>7988</v>
      </c>
      <c r="AR115" s="224"/>
      <c r="AS115" s="224" t="s">
        <v>7988</v>
      </c>
      <c r="AT115" s="224"/>
      <c r="AU115" s="224" t="s">
        <v>10136</v>
      </c>
      <c r="AV115" s="224"/>
      <c r="AW115" s="224"/>
      <c r="AX115" s="224"/>
      <c r="AY115" s="224"/>
      <c r="AZ115" s="224" t="s">
        <v>7994</v>
      </c>
      <c r="BA115" s="224"/>
      <c r="BB115" s="224"/>
      <c r="BC115" s="224"/>
      <c r="BD115" s="224"/>
      <c r="BE115" s="224"/>
      <c r="BF115" s="224"/>
      <c r="BG115" s="224"/>
      <c r="BH115" s="224"/>
      <c r="BI115" s="224"/>
      <c r="BJ115" s="224"/>
      <c r="BK115" s="224"/>
      <c r="BL115" s="224"/>
      <c r="BM115" s="224"/>
      <c r="BN115" s="224"/>
      <c r="BO115" s="224"/>
      <c r="BP115" s="224"/>
      <c r="BQ115" s="224" t="s">
        <v>9894</v>
      </c>
      <c r="BR115" s="224"/>
      <c r="BS115" s="224" t="s">
        <v>9892</v>
      </c>
      <c r="BT115" s="218"/>
    </row>
    <row r="116" spans="1:72" ht="14.5">
      <c r="A116" s="219" t="str">
        <f t="shared" si="1"/>
        <v>2024-00074489-1</v>
      </c>
      <c r="B116" s="224" t="s">
        <v>785</v>
      </c>
      <c r="C116" s="224" t="s">
        <v>808</v>
      </c>
      <c r="D116" s="224" t="s">
        <v>10054</v>
      </c>
      <c r="E116" s="224" t="s">
        <v>7994</v>
      </c>
      <c r="F116" s="224" t="s">
        <v>9883</v>
      </c>
      <c r="G116" s="224" t="s">
        <v>10054</v>
      </c>
      <c r="H116" s="224" t="s">
        <v>10055</v>
      </c>
      <c r="I116" s="224" t="s">
        <v>10044</v>
      </c>
      <c r="J116" s="224" t="s">
        <v>69</v>
      </c>
      <c r="K116" s="224" t="s">
        <v>70</v>
      </c>
      <c r="L116" s="224"/>
      <c r="M116" s="224"/>
      <c r="N116" s="224"/>
      <c r="O116" s="224"/>
      <c r="P116" s="224" t="s">
        <v>8009</v>
      </c>
      <c r="Q116" s="224" t="s">
        <v>8010</v>
      </c>
      <c r="R116" s="224" t="s">
        <v>8032</v>
      </c>
      <c r="S116" s="224" t="s">
        <v>10534</v>
      </c>
      <c r="T116" s="224" t="s">
        <v>8894</v>
      </c>
      <c r="U116" s="224" t="s">
        <v>9247</v>
      </c>
      <c r="V116" s="224"/>
      <c r="W116" s="224"/>
      <c r="X116" s="224" t="s">
        <v>10150</v>
      </c>
      <c r="Y116" s="224" t="s">
        <v>8188</v>
      </c>
      <c r="Z116" s="224" t="s">
        <v>53</v>
      </c>
      <c r="AA116" s="224"/>
      <c r="AB116" s="224"/>
      <c r="AC116" s="224"/>
      <c r="AD116" s="224"/>
      <c r="AE116" s="224"/>
      <c r="AF116" s="224" t="s">
        <v>10688</v>
      </c>
      <c r="AG116" s="224"/>
      <c r="AH116" s="224" t="s">
        <v>10150</v>
      </c>
      <c r="AI116" s="224" t="s">
        <v>7998</v>
      </c>
      <c r="AJ116" s="224" t="s">
        <v>10142</v>
      </c>
      <c r="AK116" s="224" t="s">
        <v>10689</v>
      </c>
      <c r="AL116" s="224"/>
      <c r="AM116" s="224" t="s">
        <v>8019</v>
      </c>
      <c r="AN116" s="224" t="s">
        <v>10684</v>
      </c>
      <c r="AO116" s="224" t="s">
        <v>8026</v>
      </c>
      <c r="AP116" s="224" t="s">
        <v>10685</v>
      </c>
      <c r="AQ116" s="224" t="s">
        <v>7988</v>
      </c>
      <c r="AR116" s="224"/>
      <c r="AS116" s="224" t="s">
        <v>7988</v>
      </c>
      <c r="AT116" s="224"/>
      <c r="AU116" s="224" t="s">
        <v>10136</v>
      </c>
      <c r="AV116" s="224"/>
      <c r="AW116" s="224"/>
      <c r="AX116" s="224"/>
      <c r="AY116" s="224"/>
      <c r="AZ116" s="224" t="s">
        <v>7994</v>
      </c>
      <c r="BA116" s="224"/>
      <c r="BB116" s="224"/>
      <c r="BC116" s="224"/>
      <c r="BD116" s="224"/>
      <c r="BE116" s="224"/>
      <c r="BF116" s="224"/>
      <c r="BG116" s="224"/>
      <c r="BH116" s="224"/>
      <c r="BI116" s="224"/>
      <c r="BJ116" s="224"/>
      <c r="BK116" s="224"/>
      <c r="BL116" s="224"/>
      <c r="BM116" s="224"/>
      <c r="BN116" s="224"/>
      <c r="BO116" s="224"/>
      <c r="BP116" s="224"/>
      <c r="BQ116" s="224" t="s">
        <v>9894</v>
      </c>
      <c r="BR116" s="224"/>
      <c r="BS116" s="224" t="s">
        <v>9892</v>
      </c>
      <c r="BT116" s="218"/>
    </row>
    <row r="117" spans="1:72" ht="14.5">
      <c r="A117" s="219" t="str">
        <f t="shared" si="1"/>
        <v>2024-00074489-6</v>
      </c>
      <c r="B117" s="224" t="s">
        <v>795</v>
      </c>
      <c r="C117" s="224" t="s">
        <v>808</v>
      </c>
      <c r="D117" s="224" t="s">
        <v>10054</v>
      </c>
      <c r="E117" s="224" t="s">
        <v>7994</v>
      </c>
      <c r="F117" s="224" t="s">
        <v>9883</v>
      </c>
      <c r="G117" s="224" t="s">
        <v>10054</v>
      </c>
      <c r="H117" s="224" t="s">
        <v>10055</v>
      </c>
      <c r="I117" s="224" t="s">
        <v>10044</v>
      </c>
      <c r="J117" s="224" t="s">
        <v>69</v>
      </c>
      <c r="K117" s="224" t="s">
        <v>70</v>
      </c>
      <c r="L117" s="224"/>
      <c r="M117" s="224"/>
      <c r="N117" s="224"/>
      <c r="O117" s="224"/>
      <c r="P117" s="224" t="s">
        <v>8009</v>
      </c>
      <c r="Q117" s="224" t="s">
        <v>8010</v>
      </c>
      <c r="R117" s="224" t="s">
        <v>8032</v>
      </c>
      <c r="S117" s="224" t="s">
        <v>10534</v>
      </c>
      <c r="T117" s="224" t="s">
        <v>8894</v>
      </c>
      <c r="U117" s="224" t="s">
        <v>9247</v>
      </c>
      <c r="V117" s="224"/>
      <c r="W117" s="224"/>
      <c r="X117" s="224" t="s">
        <v>175</v>
      </c>
      <c r="Y117" s="224" t="s">
        <v>8188</v>
      </c>
      <c r="Z117" s="224" t="s">
        <v>53</v>
      </c>
      <c r="AA117" s="224"/>
      <c r="AB117" s="224"/>
      <c r="AC117" s="224"/>
      <c r="AD117" s="224"/>
      <c r="AE117" s="224"/>
      <c r="AF117" s="224" t="s">
        <v>10690</v>
      </c>
      <c r="AG117" s="224"/>
      <c r="AH117" s="224" t="s">
        <v>175</v>
      </c>
      <c r="AI117" s="224" t="s">
        <v>7998</v>
      </c>
      <c r="AJ117" s="224" t="s">
        <v>10142</v>
      </c>
      <c r="AK117" s="224" t="s">
        <v>10691</v>
      </c>
      <c r="AL117" s="224"/>
      <c r="AM117" s="224" t="s">
        <v>8019</v>
      </c>
      <c r="AN117" s="224" t="s">
        <v>10684</v>
      </c>
      <c r="AO117" s="224" t="s">
        <v>8026</v>
      </c>
      <c r="AP117" s="224" t="s">
        <v>10685</v>
      </c>
      <c r="AQ117" s="224" t="s">
        <v>7988</v>
      </c>
      <c r="AR117" s="224"/>
      <c r="AS117" s="224" t="s">
        <v>7988</v>
      </c>
      <c r="AT117" s="224"/>
      <c r="AU117" s="224" t="s">
        <v>10136</v>
      </c>
      <c r="AV117" s="224"/>
      <c r="AW117" s="224"/>
      <c r="AX117" s="224"/>
      <c r="AY117" s="224"/>
      <c r="AZ117" s="224" t="s">
        <v>7994</v>
      </c>
      <c r="BA117" s="224"/>
      <c r="BB117" s="224"/>
      <c r="BC117" s="224"/>
      <c r="BD117" s="224"/>
      <c r="BE117" s="224"/>
      <c r="BF117" s="224"/>
      <c r="BG117" s="224"/>
      <c r="BH117" s="224"/>
      <c r="BI117" s="224"/>
      <c r="BJ117" s="224"/>
      <c r="BK117" s="224"/>
      <c r="BL117" s="224"/>
      <c r="BM117" s="224"/>
      <c r="BN117" s="224"/>
      <c r="BO117" s="224"/>
      <c r="BP117" s="224"/>
      <c r="BQ117" s="224" t="s">
        <v>9894</v>
      </c>
      <c r="BR117" s="224"/>
      <c r="BS117" s="224" t="s">
        <v>9892</v>
      </c>
      <c r="BT117" s="218"/>
    </row>
    <row r="118" spans="1:72" ht="14.5">
      <c r="A118" s="219" t="str">
        <f t="shared" si="1"/>
        <v>2024-00074489-2</v>
      </c>
      <c r="B118" s="224" t="s">
        <v>787</v>
      </c>
      <c r="C118" s="224" t="s">
        <v>808</v>
      </c>
      <c r="D118" s="224" t="s">
        <v>10054</v>
      </c>
      <c r="E118" s="224" t="s">
        <v>7994</v>
      </c>
      <c r="F118" s="224" t="s">
        <v>9883</v>
      </c>
      <c r="G118" s="224" t="s">
        <v>10054</v>
      </c>
      <c r="H118" s="224" t="s">
        <v>10055</v>
      </c>
      <c r="I118" s="224" t="s">
        <v>10044</v>
      </c>
      <c r="J118" s="224" t="s">
        <v>69</v>
      </c>
      <c r="K118" s="224" t="s">
        <v>70</v>
      </c>
      <c r="L118" s="224"/>
      <c r="M118" s="224"/>
      <c r="N118" s="224"/>
      <c r="O118" s="224"/>
      <c r="P118" s="224" t="s">
        <v>8009</v>
      </c>
      <c r="Q118" s="224" t="s">
        <v>8010</v>
      </c>
      <c r="R118" s="224" t="s">
        <v>8032</v>
      </c>
      <c r="S118" s="224" t="s">
        <v>10534</v>
      </c>
      <c r="T118" s="224" t="s">
        <v>8894</v>
      </c>
      <c r="U118" s="224" t="s">
        <v>9247</v>
      </c>
      <c r="V118" s="224"/>
      <c r="W118" s="224"/>
      <c r="X118" s="224" t="s">
        <v>10087</v>
      </c>
      <c r="Y118" s="224" t="s">
        <v>8188</v>
      </c>
      <c r="Z118" s="224" t="s">
        <v>53</v>
      </c>
      <c r="AA118" s="224"/>
      <c r="AB118" s="224"/>
      <c r="AC118" s="224"/>
      <c r="AD118" s="224"/>
      <c r="AE118" s="224"/>
      <c r="AF118" s="224" t="s">
        <v>10692</v>
      </c>
      <c r="AG118" s="224"/>
      <c r="AH118" s="224" t="s">
        <v>10087</v>
      </c>
      <c r="AI118" s="224" t="s">
        <v>7998</v>
      </c>
      <c r="AJ118" s="224" t="s">
        <v>10142</v>
      </c>
      <c r="AK118" s="224" t="s">
        <v>10693</v>
      </c>
      <c r="AL118" s="224"/>
      <c r="AM118" s="224" t="s">
        <v>8019</v>
      </c>
      <c r="AN118" s="224" t="s">
        <v>10694</v>
      </c>
      <c r="AO118" s="224" t="s">
        <v>8026</v>
      </c>
      <c r="AP118" s="224" t="s">
        <v>10695</v>
      </c>
      <c r="AQ118" s="224" t="s">
        <v>7988</v>
      </c>
      <c r="AR118" s="224"/>
      <c r="AS118" s="224" t="s">
        <v>7988</v>
      </c>
      <c r="AT118" s="224"/>
      <c r="AU118" s="224" t="s">
        <v>10136</v>
      </c>
      <c r="AV118" s="224"/>
      <c r="AW118" s="224"/>
      <c r="AX118" s="224"/>
      <c r="AY118" s="224"/>
      <c r="AZ118" s="224" t="s">
        <v>7994</v>
      </c>
      <c r="BA118" s="224"/>
      <c r="BB118" s="224"/>
      <c r="BC118" s="224"/>
      <c r="BD118" s="224"/>
      <c r="BE118" s="224"/>
      <c r="BF118" s="224"/>
      <c r="BG118" s="224"/>
      <c r="BH118" s="224"/>
      <c r="BI118" s="224"/>
      <c r="BJ118" s="224"/>
      <c r="BK118" s="224"/>
      <c r="BL118" s="224"/>
      <c r="BM118" s="224"/>
      <c r="BN118" s="224"/>
      <c r="BO118" s="224"/>
      <c r="BP118" s="224"/>
      <c r="BQ118" s="224" t="s">
        <v>9894</v>
      </c>
      <c r="BR118" s="224"/>
      <c r="BS118" s="224" t="s">
        <v>9892</v>
      </c>
      <c r="BT118" s="218"/>
    </row>
    <row r="119" spans="1:72" ht="14.5">
      <c r="A119" s="219" t="str">
        <f t="shared" si="1"/>
        <v>2024-00077292-1</v>
      </c>
      <c r="B119" s="224" t="s">
        <v>777</v>
      </c>
      <c r="C119" s="224" t="s">
        <v>808</v>
      </c>
      <c r="D119" s="224" t="s">
        <v>10054</v>
      </c>
      <c r="E119" s="224" t="s">
        <v>7994</v>
      </c>
      <c r="F119" s="224" t="s">
        <v>9883</v>
      </c>
      <c r="G119" s="224" t="s">
        <v>10054</v>
      </c>
      <c r="H119" s="224" t="s">
        <v>10055</v>
      </c>
      <c r="I119" s="224" t="s">
        <v>10044</v>
      </c>
      <c r="J119" s="224" t="s">
        <v>140</v>
      </c>
      <c r="K119" s="224" t="s">
        <v>300</v>
      </c>
      <c r="L119" s="224"/>
      <c r="M119" s="224"/>
      <c r="N119" s="224"/>
      <c r="O119" s="224"/>
      <c r="P119" s="224" t="s">
        <v>8009</v>
      </c>
      <c r="Q119" s="224" t="s">
        <v>8010</v>
      </c>
      <c r="R119" s="224" t="s">
        <v>8032</v>
      </c>
      <c r="S119" s="224" t="s">
        <v>10696</v>
      </c>
      <c r="T119" s="224" t="s">
        <v>10697</v>
      </c>
      <c r="U119" s="224" t="s">
        <v>10698</v>
      </c>
      <c r="V119" s="224"/>
      <c r="W119" s="224"/>
      <c r="X119" s="224" t="s">
        <v>137</v>
      </c>
      <c r="Y119" s="224" t="s">
        <v>808</v>
      </c>
      <c r="Z119" s="224" t="s">
        <v>53</v>
      </c>
      <c r="AA119" s="224"/>
      <c r="AB119" s="224"/>
      <c r="AC119" s="224"/>
      <c r="AD119" s="224"/>
      <c r="AE119" s="224"/>
      <c r="AF119" s="224" t="s">
        <v>10699</v>
      </c>
      <c r="AG119" s="224"/>
      <c r="AH119" s="224" t="s">
        <v>137</v>
      </c>
      <c r="AI119" s="224" t="s">
        <v>7998</v>
      </c>
      <c r="AJ119" s="224" t="s">
        <v>10700</v>
      </c>
      <c r="AK119" s="224" t="s">
        <v>10701</v>
      </c>
      <c r="AL119" s="224"/>
      <c r="AM119" s="224" t="s">
        <v>8019</v>
      </c>
      <c r="AN119" s="224" t="s">
        <v>10702</v>
      </c>
      <c r="AO119" s="224" t="s">
        <v>8026</v>
      </c>
      <c r="AP119" s="224" t="s">
        <v>10703</v>
      </c>
      <c r="AQ119" s="224" t="s">
        <v>7988</v>
      </c>
      <c r="AR119" s="224"/>
      <c r="AS119" s="224" t="s">
        <v>7988</v>
      </c>
      <c r="AT119" s="224"/>
      <c r="AU119" s="224" t="s">
        <v>10704</v>
      </c>
      <c r="AV119" s="224"/>
      <c r="AW119" s="224"/>
      <c r="AX119" s="224"/>
      <c r="AY119" s="224"/>
      <c r="AZ119" s="224" t="s">
        <v>7994</v>
      </c>
      <c r="BA119" s="224"/>
      <c r="BB119" s="224"/>
      <c r="BC119" s="224"/>
      <c r="BD119" s="224"/>
      <c r="BE119" s="224"/>
      <c r="BF119" s="224"/>
      <c r="BG119" s="224"/>
      <c r="BH119" s="224"/>
      <c r="BI119" s="224"/>
      <c r="BJ119" s="224"/>
      <c r="BK119" s="224"/>
      <c r="BL119" s="224"/>
      <c r="BM119" s="224"/>
      <c r="BN119" s="224"/>
      <c r="BO119" s="224"/>
      <c r="BP119" s="224"/>
      <c r="BQ119" s="224" t="s">
        <v>9894</v>
      </c>
      <c r="BR119" s="224"/>
      <c r="BS119" s="224" t="s">
        <v>9892</v>
      </c>
      <c r="BT119" s="218"/>
    </row>
    <row r="120" spans="1:72" ht="14.5">
      <c r="A120" s="219" t="str">
        <f t="shared" si="1"/>
        <v>2024-00074489-7</v>
      </c>
      <c r="B120" s="224" t="s">
        <v>797</v>
      </c>
      <c r="C120" s="224" t="s">
        <v>808</v>
      </c>
      <c r="D120" s="224" t="s">
        <v>10054</v>
      </c>
      <c r="E120" s="224" t="s">
        <v>7994</v>
      </c>
      <c r="F120" s="224" t="s">
        <v>9883</v>
      </c>
      <c r="G120" s="224" t="s">
        <v>10054</v>
      </c>
      <c r="H120" s="224" t="s">
        <v>10055</v>
      </c>
      <c r="I120" s="224" t="s">
        <v>10044</v>
      </c>
      <c r="J120" s="224" t="s">
        <v>69</v>
      </c>
      <c r="K120" s="224" t="s">
        <v>70</v>
      </c>
      <c r="L120" s="224"/>
      <c r="M120" s="224"/>
      <c r="N120" s="224"/>
      <c r="O120" s="224"/>
      <c r="P120" s="224" t="s">
        <v>8009</v>
      </c>
      <c r="Q120" s="224" t="s">
        <v>8010</v>
      </c>
      <c r="R120" s="224" t="s">
        <v>8032</v>
      </c>
      <c r="S120" s="224" t="s">
        <v>10534</v>
      </c>
      <c r="T120" s="224" t="s">
        <v>8894</v>
      </c>
      <c r="U120" s="224" t="s">
        <v>9247</v>
      </c>
      <c r="V120" s="224"/>
      <c r="W120" s="224"/>
      <c r="X120" s="224" t="s">
        <v>203</v>
      </c>
      <c r="Y120" s="224" t="s">
        <v>8188</v>
      </c>
      <c r="Z120" s="224" t="s">
        <v>53</v>
      </c>
      <c r="AA120" s="224"/>
      <c r="AB120" s="224"/>
      <c r="AC120" s="224"/>
      <c r="AD120" s="224"/>
      <c r="AE120" s="224"/>
      <c r="AF120" s="224" t="s">
        <v>10705</v>
      </c>
      <c r="AG120" s="224"/>
      <c r="AH120" s="224" t="s">
        <v>203</v>
      </c>
      <c r="AI120" s="224" t="s">
        <v>7998</v>
      </c>
      <c r="AJ120" s="224" t="s">
        <v>10142</v>
      </c>
      <c r="AK120" s="224" t="s">
        <v>10706</v>
      </c>
      <c r="AL120" s="224"/>
      <c r="AM120" s="224" t="s">
        <v>8019</v>
      </c>
      <c r="AN120" s="224" t="s">
        <v>10684</v>
      </c>
      <c r="AO120" s="224" t="s">
        <v>8026</v>
      </c>
      <c r="AP120" s="224" t="s">
        <v>10685</v>
      </c>
      <c r="AQ120" s="224" t="s">
        <v>7988</v>
      </c>
      <c r="AR120" s="224"/>
      <c r="AS120" s="224" t="s">
        <v>7988</v>
      </c>
      <c r="AT120" s="224"/>
      <c r="AU120" s="224" t="s">
        <v>10136</v>
      </c>
      <c r="AV120" s="224"/>
      <c r="AW120" s="224"/>
      <c r="AX120" s="224"/>
      <c r="AY120" s="224"/>
      <c r="AZ120" s="224" t="s">
        <v>7994</v>
      </c>
      <c r="BA120" s="224"/>
      <c r="BB120" s="224"/>
      <c r="BC120" s="224"/>
      <c r="BD120" s="224"/>
      <c r="BE120" s="224"/>
      <c r="BF120" s="224"/>
      <c r="BG120" s="224"/>
      <c r="BH120" s="224"/>
      <c r="BI120" s="224"/>
      <c r="BJ120" s="224"/>
      <c r="BK120" s="224"/>
      <c r="BL120" s="224"/>
      <c r="BM120" s="224"/>
      <c r="BN120" s="224"/>
      <c r="BO120" s="224"/>
      <c r="BP120" s="224"/>
      <c r="BQ120" s="224" t="s">
        <v>9894</v>
      </c>
      <c r="BR120" s="224"/>
      <c r="BS120" s="224" t="s">
        <v>9892</v>
      </c>
      <c r="BT120" s="218"/>
    </row>
    <row r="121" spans="1:72" ht="14.5">
      <c r="A121" s="219" t="str">
        <f t="shared" si="1"/>
        <v>2024-00076161-1</v>
      </c>
      <c r="B121" s="224" t="s">
        <v>805</v>
      </c>
      <c r="C121" s="224" t="s">
        <v>808</v>
      </c>
      <c r="D121" s="224" t="s">
        <v>10054</v>
      </c>
      <c r="E121" s="224" t="s">
        <v>7994</v>
      </c>
      <c r="F121" s="224" t="s">
        <v>9883</v>
      </c>
      <c r="G121" s="224" t="s">
        <v>10054</v>
      </c>
      <c r="H121" s="224" t="s">
        <v>10055</v>
      </c>
      <c r="I121" s="224" t="s">
        <v>10044</v>
      </c>
      <c r="J121" s="224" t="s">
        <v>164</v>
      </c>
      <c r="K121" s="224" t="s">
        <v>166</v>
      </c>
      <c r="L121" s="224"/>
      <c r="M121" s="224"/>
      <c r="N121" s="224"/>
      <c r="O121" s="224"/>
      <c r="P121" s="224" t="s">
        <v>8009</v>
      </c>
      <c r="Q121" s="224" t="s">
        <v>8010</v>
      </c>
      <c r="R121" s="224" t="s">
        <v>8032</v>
      </c>
      <c r="S121" s="224" t="s">
        <v>10252</v>
      </c>
      <c r="T121" s="224" t="s">
        <v>10253</v>
      </c>
      <c r="U121" s="224" t="s">
        <v>10254</v>
      </c>
      <c r="V121" s="224"/>
      <c r="W121" s="224"/>
      <c r="X121" s="224" t="s">
        <v>481</v>
      </c>
      <c r="Y121" s="224" t="s">
        <v>808</v>
      </c>
      <c r="Z121" s="224" t="s">
        <v>53</v>
      </c>
      <c r="AA121" s="224"/>
      <c r="AB121" s="224"/>
      <c r="AC121" s="224"/>
      <c r="AD121" s="224"/>
      <c r="AE121" s="224"/>
      <c r="AF121" s="224" t="s">
        <v>10707</v>
      </c>
      <c r="AG121" s="224"/>
      <c r="AH121" s="224" t="s">
        <v>481</v>
      </c>
      <c r="AI121" s="224" t="s">
        <v>7998</v>
      </c>
      <c r="AJ121" s="224" t="s">
        <v>10256</v>
      </c>
      <c r="AK121" s="224" t="s">
        <v>10708</v>
      </c>
      <c r="AL121" s="224"/>
      <c r="AM121" s="224" t="s">
        <v>8019</v>
      </c>
      <c r="AN121" s="224" t="s">
        <v>10709</v>
      </c>
      <c r="AO121" s="224" t="s">
        <v>8026</v>
      </c>
      <c r="AP121" s="224" t="s">
        <v>10710</v>
      </c>
      <c r="AQ121" s="224" t="s">
        <v>7988</v>
      </c>
      <c r="AR121" s="224"/>
      <c r="AS121" s="224" t="s">
        <v>7988</v>
      </c>
      <c r="AT121" s="224"/>
      <c r="AU121" s="224" t="s">
        <v>10711</v>
      </c>
      <c r="AV121" s="224"/>
      <c r="AW121" s="224"/>
      <c r="AX121" s="224"/>
      <c r="AY121" s="224"/>
      <c r="AZ121" s="224" t="s">
        <v>7994</v>
      </c>
      <c r="BA121" s="224"/>
      <c r="BB121" s="224"/>
      <c r="BC121" s="224"/>
      <c r="BD121" s="224"/>
      <c r="BE121" s="224"/>
      <c r="BF121" s="224"/>
      <c r="BG121" s="224"/>
      <c r="BH121" s="224"/>
      <c r="BI121" s="224"/>
      <c r="BJ121" s="224"/>
      <c r="BK121" s="224"/>
      <c r="BL121" s="224"/>
      <c r="BM121" s="224"/>
      <c r="BN121" s="224"/>
      <c r="BO121" s="224"/>
      <c r="BP121" s="224"/>
      <c r="BQ121" s="224" t="s">
        <v>9894</v>
      </c>
      <c r="BR121" s="224"/>
      <c r="BS121" s="224" t="s">
        <v>9892</v>
      </c>
      <c r="BT121" s="218"/>
    </row>
    <row r="122" spans="1:72" ht="14.5">
      <c r="A122" s="219" t="str">
        <f t="shared" si="1"/>
        <v>2024-00074489-3</v>
      </c>
      <c r="B122" s="224" t="s">
        <v>789</v>
      </c>
      <c r="C122" s="224" t="s">
        <v>808</v>
      </c>
      <c r="D122" s="224" t="s">
        <v>10054</v>
      </c>
      <c r="E122" s="224" t="s">
        <v>7994</v>
      </c>
      <c r="F122" s="224" t="s">
        <v>9883</v>
      </c>
      <c r="G122" s="224" t="s">
        <v>10054</v>
      </c>
      <c r="H122" s="224" t="s">
        <v>10055</v>
      </c>
      <c r="I122" s="224" t="s">
        <v>10044</v>
      </c>
      <c r="J122" s="224" t="s">
        <v>69</v>
      </c>
      <c r="K122" s="224" t="s">
        <v>70</v>
      </c>
      <c r="L122" s="224"/>
      <c r="M122" s="224"/>
      <c r="N122" s="224"/>
      <c r="O122" s="224"/>
      <c r="P122" s="224" t="s">
        <v>8009</v>
      </c>
      <c r="Q122" s="224" t="s">
        <v>8010</v>
      </c>
      <c r="R122" s="224" t="s">
        <v>8032</v>
      </c>
      <c r="S122" s="224" t="s">
        <v>10534</v>
      </c>
      <c r="T122" s="224" t="s">
        <v>8894</v>
      </c>
      <c r="U122" s="224" t="s">
        <v>9247</v>
      </c>
      <c r="V122" s="224"/>
      <c r="W122" s="224"/>
      <c r="X122" s="224" t="s">
        <v>10449</v>
      </c>
      <c r="Y122" s="224" t="s">
        <v>8188</v>
      </c>
      <c r="Z122" s="224" t="s">
        <v>53</v>
      </c>
      <c r="AA122" s="224"/>
      <c r="AB122" s="224"/>
      <c r="AC122" s="224"/>
      <c r="AD122" s="224"/>
      <c r="AE122" s="224"/>
      <c r="AF122" s="224" t="s">
        <v>10712</v>
      </c>
      <c r="AG122" s="224"/>
      <c r="AH122" s="224" t="s">
        <v>10449</v>
      </c>
      <c r="AI122" s="224" t="s">
        <v>7998</v>
      </c>
      <c r="AJ122" s="224" t="s">
        <v>10142</v>
      </c>
      <c r="AK122" s="224" t="s">
        <v>10713</v>
      </c>
      <c r="AL122" s="224"/>
      <c r="AM122" s="224" t="s">
        <v>8019</v>
      </c>
      <c r="AN122" s="224" t="s">
        <v>10684</v>
      </c>
      <c r="AO122" s="224" t="s">
        <v>8026</v>
      </c>
      <c r="AP122" s="224" t="s">
        <v>10685</v>
      </c>
      <c r="AQ122" s="224" t="s">
        <v>7988</v>
      </c>
      <c r="AR122" s="224"/>
      <c r="AS122" s="224" t="s">
        <v>7988</v>
      </c>
      <c r="AT122" s="224"/>
      <c r="AU122" s="224" t="s">
        <v>10136</v>
      </c>
      <c r="AV122" s="224"/>
      <c r="AW122" s="224"/>
      <c r="AX122" s="224"/>
      <c r="AY122" s="224"/>
      <c r="AZ122" s="224" t="s">
        <v>7994</v>
      </c>
      <c r="BA122" s="224"/>
      <c r="BB122" s="224"/>
      <c r="BC122" s="224"/>
      <c r="BD122" s="224"/>
      <c r="BE122" s="224"/>
      <c r="BF122" s="224"/>
      <c r="BG122" s="224"/>
      <c r="BH122" s="224"/>
      <c r="BI122" s="224"/>
      <c r="BJ122" s="224"/>
      <c r="BK122" s="224"/>
      <c r="BL122" s="224"/>
      <c r="BM122" s="224"/>
      <c r="BN122" s="224"/>
      <c r="BO122" s="224"/>
      <c r="BP122" s="224"/>
      <c r="BQ122" s="224" t="s">
        <v>9894</v>
      </c>
      <c r="BR122" s="224"/>
      <c r="BS122" s="224" t="s">
        <v>9892</v>
      </c>
      <c r="BT122" s="218"/>
    </row>
    <row r="123" spans="1:72" ht="14.5">
      <c r="A123" s="219" t="str">
        <f t="shared" si="1"/>
        <v>2024-00073958-1</v>
      </c>
      <c r="B123" s="170" t="s">
        <v>824</v>
      </c>
      <c r="C123" s="170" t="s">
        <v>8685</v>
      </c>
      <c r="D123" s="170" t="s">
        <v>9882</v>
      </c>
      <c r="E123" s="170" t="s">
        <v>7994</v>
      </c>
      <c r="F123" s="170" t="s">
        <v>9883</v>
      </c>
      <c r="G123" s="170" t="s">
        <v>9882</v>
      </c>
      <c r="H123" s="170" t="s">
        <v>9884</v>
      </c>
      <c r="I123" s="170" t="s">
        <v>10044</v>
      </c>
      <c r="J123" s="170" t="s">
        <v>61</v>
      </c>
      <c r="K123" s="170" t="s">
        <v>396</v>
      </c>
      <c r="L123" s="170"/>
      <c r="M123" s="170"/>
      <c r="N123" s="170"/>
      <c r="O123" s="170"/>
      <c r="P123" s="170" t="s">
        <v>8009</v>
      </c>
      <c r="Q123" s="170" t="s">
        <v>8010</v>
      </c>
      <c r="R123" s="170" t="s">
        <v>8032</v>
      </c>
      <c r="S123" s="170" t="s">
        <v>10714</v>
      </c>
      <c r="T123" s="170" t="s">
        <v>8752</v>
      </c>
      <c r="U123" s="170" t="s">
        <v>10285</v>
      </c>
      <c r="V123" s="170"/>
      <c r="W123" s="170"/>
      <c r="X123" s="170" t="s">
        <v>8268</v>
      </c>
      <c r="Y123" s="170" t="s">
        <v>8685</v>
      </c>
      <c r="Z123" s="170" t="s">
        <v>53</v>
      </c>
      <c r="AA123" s="170"/>
      <c r="AB123" s="170"/>
      <c r="AC123" s="170"/>
      <c r="AD123" s="170"/>
      <c r="AE123" s="170"/>
      <c r="AF123" s="170" t="s">
        <v>10715</v>
      </c>
      <c r="AG123" s="170"/>
      <c r="AH123" s="170" t="s">
        <v>8268</v>
      </c>
      <c r="AI123" s="170" t="s">
        <v>7998</v>
      </c>
      <c r="AJ123" s="170" t="s">
        <v>10716</v>
      </c>
      <c r="AK123" s="170" t="s">
        <v>10717</v>
      </c>
      <c r="AL123" s="170"/>
      <c r="AM123" s="170" t="s">
        <v>8019</v>
      </c>
      <c r="AN123" s="170" t="s">
        <v>10718</v>
      </c>
      <c r="AO123" s="170" t="s">
        <v>8026</v>
      </c>
      <c r="AP123" s="170" t="s">
        <v>10719</v>
      </c>
      <c r="AQ123" s="170" t="s">
        <v>7988</v>
      </c>
      <c r="AR123" s="170"/>
      <c r="AS123" s="170" t="s">
        <v>7988</v>
      </c>
      <c r="AT123" s="170"/>
      <c r="AU123" s="170" t="s">
        <v>10136</v>
      </c>
      <c r="AV123" s="170"/>
      <c r="AW123" s="170"/>
      <c r="AX123" s="170"/>
      <c r="AY123" s="170"/>
      <c r="AZ123" s="170" t="s">
        <v>7994</v>
      </c>
      <c r="BA123" s="170"/>
      <c r="BB123" s="170"/>
      <c r="BC123" s="170"/>
      <c r="BD123" s="170"/>
      <c r="BE123" s="170"/>
      <c r="BF123" s="170"/>
      <c r="BG123" s="170"/>
      <c r="BH123" s="170"/>
      <c r="BI123" s="170"/>
      <c r="BJ123" s="170"/>
      <c r="BK123" s="170"/>
      <c r="BL123" s="170"/>
      <c r="BM123" s="170"/>
      <c r="BN123" s="170"/>
      <c r="BO123" s="170"/>
      <c r="BP123" s="170"/>
      <c r="BQ123" s="170" t="s">
        <v>9894</v>
      </c>
      <c r="BR123" s="170"/>
      <c r="BS123" s="170" t="s">
        <v>9892</v>
      </c>
      <c r="BT123" s="218"/>
    </row>
    <row r="124" spans="1:72" ht="14.5">
      <c r="A124" s="219" t="str">
        <f t="shared" si="1"/>
        <v>2024-00074604-1</v>
      </c>
      <c r="B124" s="170" t="s">
        <v>842</v>
      </c>
      <c r="C124" s="170" t="s">
        <v>917</v>
      </c>
      <c r="D124" s="170" t="s">
        <v>9882</v>
      </c>
      <c r="E124" s="170" t="s">
        <v>7994</v>
      </c>
      <c r="F124" s="170" t="s">
        <v>9883</v>
      </c>
      <c r="G124" s="170" t="s">
        <v>9882</v>
      </c>
      <c r="H124" s="170" t="s">
        <v>9884</v>
      </c>
      <c r="I124" s="170" t="s">
        <v>10044</v>
      </c>
      <c r="J124" s="170" t="s">
        <v>61</v>
      </c>
      <c r="K124" s="170" t="s">
        <v>153</v>
      </c>
      <c r="L124" s="170"/>
      <c r="M124" s="170"/>
      <c r="N124" s="170"/>
      <c r="O124" s="170"/>
      <c r="P124" s="170" t="s">
        <v>8009</v>
      </c>
      <c r="Q124" s="170" t="s">
        <v>8010</v>
      </c>
      <c r="R124" s="170" t="s">
        <v>8032</v>
      </c>
      <c r="S124" s="170" t="s">
        <v>10720</v>
      </c>
      <c r="T124" s="170" t="s">
        <v>10299</v>
      </c>
      <c r="U124" s="170" t="s">
        <v>10300</v>
      </c>
      <c r="V124" s="170"/>
      <c r="W124" s="170"/>
      <c r="X124" s="170" t="s">
        <v>384</v>
      </c>
      <c r="Y124" s="170" t="s">
        <v>8685</v>
      </c>
      <c r="Z124" s="170" t="s">
        <v>53</v>
      </c>
      <c r="AA124" s="170"/>
      <c r="AB124" s="170"/>
      <c r="AC124" s="170"/>
      <c r="AD124" s="170"/>
      <c r="AE124" s="170"/>
      <c r="AF124" s="170" t="s">
        <v>10721</v>
      </c>
      <c r="AG124" s="170"/>
      <c r="AH124" s="170" t="s">
        <v>384</v>
      </c>
      <c r="AI124" s="170" t="s">
        <v>7998</v>
      </c>
      <c r="AJ124" s="170" t="s">
        <v>10722</v>
      </c>
      <c r="AK124" s="170" t="s">
        <v>10723</v>
      </c>
      <c r="AL124" s="170"/>
      <c r="AM124" s="170" t="s">
        <v>8019</v>
      </c>
      <c r="AN124" s="170" t="s">
        <v>10724</v>
      </c>
      <c r="AO124" s="170" t="s">
        <v>10418</v>
      </c>
      <c r="AP124" s="170" t="s">
        <v>10725</v>
      </c>
      <c r="AQ124" s="170" t="s">
        <v>7988</v>
      </c>
      <c r="AR124" s="170"/>
      <c r="AS124" s="170" t="s">
        <v>7988</v>
      </c>
      <c r="AT124" s="170"/>
      <c r="AU124" s="170" t="s">
        <v>10136</v>
      </c>
      <c r="AV124" s="170"/>
      <c r="AW124" s="170"/>
      <c r="AX124" s="170"/>
      <c r="AY124" s="170"/>
      <c r="AZ124" s="170" t="s">
        <v>7994</v>
      </c>
      <c r="BA124" s="170"/>
      <c r="BB124" s="170"/>
      <c r="BC124" s="170"/>
      <c r="BD124" s="170"/>
      <c r="BE124" s="170"/>
      <c r="BF124" s="170"/>
      <c r="BG124" s="170"/>
      <c r="BH124" s="170"/>
      <c r="BI124" s="170"/>
      <c r="BJ124" s="170"/>
      <c r="BK124" s="170"/>
      <c r="BL124" s="170"/>
      <c r="BM124" s="170"/>
      <c r="BN124" s="170"/>
      <c r="BO124" s="170"/>
      <c r="BP124" s="170"/>
      <c r="BQ124" s="170" t="s">
        <v>9894</v>
      </c>
      <c r="BR124" s="170"/>
      <c r="BS124" s="170" t="s">
        <v>9892</v>
      </c>
      <c r="BT124" s="218"/>
    </row>
    <row r="125" spans="1:72" ht="14.5">
      <c r="A125" s="219" t="str">
        <f t="shared" si="1"/>
        <v>2024-00073996-1</v>
      </c>
      <c r="B125" s="170" t="s">
        <v>839</v>
      </c>
      <c r="C125" s="170" t="s">
        <v>917</v>
      </c>
      <c r="D125" s="170" t="s">
        <v>9882</v>
      </c>
      <c r="E125" s="170" t="s">
        <v>7994</v>
      </c>
      <c r="F125" s="170" t="s">
        <v>9883</v>
      </c>
      <c r="G125" s="170" t="s">
        <v>9882</v>
      </c>
      <c r="H125" s="170" t="s">
        <v>9884</v>
      </c>
      <c r="I125" s="170" t="s">
        <v>10044</v>
      </c>
      <c r="J125" s="170" t="s">
        <v>61</v>
      </c>
      <c r="K125" s="170" t="s">
        <v>335</v>
      </c>
      <c r="L125" s="170"/>
      <c r="M125" s="170"/>
      <c r="N125" s="170"/>
      <c r="O125" s="170"/>
      <c r="P125" s="170" t="s">
        <v>8009</v>
      </c>
      <c r="Q125" s="170" t="s">
        <v>8010</v>
      </c>
      <c r="R125" s="170" t="s">
        <v>8032</v>
      </c>
      <c r="S125" s="170" t="s">
        <v>10726</v>
      </c>
      <c r="T125" s="170" t="s">
        <v>8624</v>
      </c>
      <c r="U125" s="170" t="s">
        <v>10219</v>
      </c>
      <c r="V125" s="170"/>
      <c r="W125" s="170"/>
      <c r="X125" s="170" t="s">
        <v>279</v>
      </c>
      <c r="Y125" s="170" t="s">
        <v>8685</v>
      </c>
      <c r="Z125" s="170" t="s">
        <v>53</v>
      </c>
      <c r="AA125" s="170"/>
      <c r="AB125" s="170"/>
      <c r="AC125" s="170"/>
      <c r="AD125" s="170"/>
      <c r="AE125" s="170"/>
      <c r="AF125" s="170" t="s">
        <v>10727</v>
      </c>
      <c r="AG125" s="170"/>
      <c r="AH125" s="170" t="s">
        <v>279</v>
      </c>
      <c r="AI125" s="170" t="s">
        <v>7998</v>
      </c>
      <c r="AJ125" s="170" t="s">
        <v>10265</v>
      </c>
      <c r="AK125" s="170" t="s">
        <v>10728</v>
      </c>
      <c r="AL125" s="170"/>
      <c r="AM125" s="170" t="s">
        <v>8019</v>
      </c>
      <c r="AN125" s="170" t="s">
        <v>10729</v>
      </c>
      <c r="AO125" s="170" t="s">
        <v>8026</v>
      </c>
      <c r="AP125" s="170" t="s">
        <v>10730</v>
      </c>
      <c r="AQ125" s="170" t="s">
        <v>7988</v>
      </c>
      <c r="AR125" s="170"/>
      <c r="AS125" s="170" t="s">
        <v>7988</v>
      </c>
      <c r="AT125" s="170"/>
      <c r="AU125" s="170" t="s">
        <v>10136</v>
      </c>
      <c r="AV125" s="170"/>
      <c r="AW125" s="170"/>
      <c r="AX125" s="170"/>
      <c r="AY125" s="170"/>
      <c r="AZ125" s="170" t="s">
        <v>7994</v>
      </c>
      <c r="BA125" s="170"/>
      <c r="BB125" s="170"/>
      <c r="BC125" s="170"/>
      <c r="BD125" s="170"/>
      <c r="BE125" s="170"/>
      <c r="BF125" s="170"/>
      <c r="BG125" s="170"/>
      <c r="BH125" s="170"/>
      <c r="BI125" s="170"/>
      <c r="BJ125" s="170"/>
      <c r="BK125" s="170"/>
      <c r="BL125" s="170"/>
      <c r="BM125" s="170"/>
      <c r="BN125" s="170"/>
      <c r="BO125" s="170"/>
      <c r="BP125" s="170"/>
      <c r="BQ125" s="170" t="s">
        <v>9894</v>
      </c>
      <c r="BR125" s="170"/>
      <c r="BS125" s="170" t="s">
        <v>9892</v>
      </c>
      <c r="BT125" s="218"/>
    </row>
    <row r="126" spans="1:72" ht="14.5">
      <c r="A126" s="219" t="str">
        <f t="shared" si="1"/>
        <v>2024-00077727-1</v>
      </c>
      <c r="B126" s="170" t="s">
        <v>851</v>
      </c>
      <c r="C126" s="170" t="s">
        <v>917</v>
      </c>
      <c r="D126" s="170" t="s">
        <v>9882</v>
      </c>
      <c r="E126" s="170" t="s">
        <v>7994</v>
      </c>
      <c r="F126" s="170" t="s">
        <v>9883</v>
      </c>
      <c r="G126" s="170" t="s">
        <v>9882</v>
      </c>
      <c r="H126" s="170" t="s">
        <v>9884</v>
      </c>
      <c r="I126" s="170" t="s">
        <v>10044</v>
      </c>
      <c r="J126" s="170" t="s">
        <v>129</v>
      </c>
      <c r="K126" s="170" t="s">
        <v>131</v>
      </c>
      <c r="L126" s="170"/>
      <c r="M126" s="170"/>
      <c r="N126" s="170"/>
      <c r="O126" s="170"/>
      <c r="P126" s="170" t="s">
        <v>8009</v>
      </c>
      <c r="Q126" s="170" t="s">
        <v>8010</v>
      </c>
      <c r="R126" s="170" t="s">
        <v>8076</v>
      </c>
      <c r="S126" s="170" t="s">
        <v>9926</v>
      </c>
      <c r="T126" s="170" t="s">
        <v>9915</v>
      </c>
      <c r="U126" s="170" t="s">
        <v>9916</v>
      </c>
      <c r="V126" s="170"/>
      <c r="W126" s="170" t="s">
        <v>9927</v>
      </c>
      <c r="X126" s="170" t="s">
        <v>8551</v>
      </c>
      <c r="Y126" s="170" t="s">
        <v>8685</v>
      </c>
      <c r="Z126" s="170" t="s">
        <v>53</v>
      </c>
      <c r="AA126" s="170"/>
      <c r="AB126" s="170"/>
      <c r="AC126" s="170"/>
      <c r="AD126" s="170"/>
      <c r="AE126" s="170"/>
      <c r="AF126" s="170" t="s">
        <v>10731</v>
      </c>
      <c r="AG126" s="170"/>
      <c r="AH126" s="170" t="s">
        <v>8551</v>
      </c>
      <c r="AI126" s="170" t="s">
        <v>7998</v>
      </c>
      <c r="AJ126" s="170" t="s">
        <v>10732</v>
      </c>
      <c r="AK126" s="170" t="s">
        <v>10733</v>
      </c>
      <c r="AL126" s="170"/>
      <c r="AM126" s="170" t="s">
        <v>8019</v>
      </c>
      <c r="AN126" s="170" t="s">
        <v>10734</v>
      </c>
      <c r="AO126" s="170" t="s">
        <v>8026</v>
      </c>
      <c r="AP126" s="170" t="s">
        <v>10110</v>
      </c>
      <c r="AQ126" s="170" t="s">
        <v>7988</v>
      </c>
      <c r="AR126" s="170"/>
      <c r="AS126" s="170" t="s">
        <v>7988</v>
      </c>
      <c r="AT126" s="170"/>
      <c r="AU126" s="170" t="s">
        <v>9903</v>
      </c>
      <c r="AV126" s="170"/>
      <c r="AW126" s="170"/>
      <c r="AX126" s="170"/>
      <c r="AY126" s="170"/>
      <c r="AZ126" s="170" t="s">
        <v>7994</v>
      </c>
      <c r="BA126" s="170"/>
      <c r="BB126" s="170"/>
      <c r="BC126" s="170"/>
      <c r="BD126" s="170"/>
      <c r="BE126" s="170"/>
      <c r="BF126" s="170"/>
      <c r="BG126" s="170"/>
      <c r="BH126" s="170"/>
      <c r="BI126" s="170"/>
      <c r="BJ126" s="170"/>
      <c r="BK126" s="170"/>
      <c r="BL126" s="170"/>
      <c r="BM126" s="170"/>
      <c r="BN126" s="170"/>
      <c r="BO126" s="170"/>
      <c r="BP126" s="170"/>
      <c r="BQ126" s="170" t="s">
        <v>9894</v>
      </c>
      <c r="BR126" s="170"/>
      <c r="BS126" s="170" t="s">
        <v>9892</v>
      </c>
      <c r="BT126" s="218"/>
    </row>
    <row r="127" spans="1:72" ht="14.5">
      <c r="A127" s="219" t="str">
        <f t="shared" si="1"/>
        <v>2024-00069569-1</v>
      </c>
      <c r="B127" s="338" t="s">
        <v>771</v>
      </c>
      <c r="C127" s="338" t="s">
        <v>10735</v>
      </c>
      <c r="D127" s="338" t="s">
        <v>9882</v>
      </c>
      <c r="E127" s="338" t="s">
        <v>7994</v>
      </c>
      <c r="F127" s="338" t="s">
        <v>9883</v>
      </c>
      <c r="G127" s="338" t="s">
        <v>9882</v>
      </c>
      <c r="H127" s="338" t="s">
        <v>9884</v>
      </c>
      <c r="I127" s="338" t="s">
        <v>10044</v>
      </c>
      <c r="J127" s="338" t="s">
        <v>129</v>
      </c>
      <c r="K127" s="338" t="s">
        <v>131</v>
      </c>
      <c r="L127"/>
      <c r="M127" s="338"/>
      <c r="N127" s="338"/>
      <c r="O127" s="338"/>
      <c r="P127" s="338" t="s">
        <v>8009</v>
      </c>
      <c r="Q127" s="338" t="s">
        <v>8010</v>
      </c>
      <c r="R127" s="338" t="s">
        <v>8076</v>
      </c>
      <c r="S127" s="338" t="s">
        <v>10045</v>
      </c>
      <c r="T127" s="338" t="s">
        <v>10046</v>
      </c>
      <c r="U127" s="338" t="s">
        <v>10047</v>
      </c>
      <c r="V127"/>
      <c r="W127" s="338" t="s">
        <v>9963</v>
      </c>
      <c r="X127" s="338" t="s">
        <v>10145</v>
      </c>
      <c r="Y127" s="338" t="s">
        <v>808</v>
      </c>
      <c r="Z127" s="338" t="s">
        <v>53</v>
      </c>
      <c r="AA127" s="338"/>
      <c r="AB127" s="338"/>
      <c r="AC127" s="338"/>
      <c r="AD127" s="338"/>
      <c r="AE127" s="338"/>
      <c r="AF127" s="338" t="s">
        <v>10736</v>
      </c>
      <c r="AG127" s="338"/>
      <c r="AH127" s="338" t="s">
        <v>10145</v>
      </c>
      <c r="AI127" s="338" t="s">
        <v>7998</v>
      </c>
      <c r="AJ127" s="338" t="s">
        <v>10737</v>
      </c>
      <c r="AK127" s="338" t="s">
        <v>10738</v>
      </c>
      <c r="AL127" s="338"/>
      <c r="AM127" s="338" t="s">
        <v>8019</v>
      </c>
      <c r="AN127" s="338" t="s">
        <v>10739</v>
      </c>
      <c r="AO127" s="338" t="s">
        <v>8026</v>
      </c>
      <c r="AP127" s="338" t="s">
        <v>10110</v>
      </c>
      <c r="AQ127" s="338" t="s">
        <v>7988</v>
      </c>
      <c r="AR127" s="338"/>
      <c r="AS127" s="338" t="s">
        <v>7988</v>
      </c>
      <c r="AT127" s="338"/>
      <c r="AU127" s="338" t="s">
        <v>9903</v>
      </c>
      <c r="AV127" s="338"/>
      <c r="AW127" s="338"/>
      <c r="AX127" s="338"/>
      <c r="AY127" s="338"/>
      <c r="AZ127" s="338" t="s">
        <v>7994</v>
      </c>
      <c r="BA127" s="338"/>
      <c r="BB127"/>
      <c r="BC127"/>
      <c r="BD127"/>
      <c r="BE127"/>
      <c r="BF127"/>
      <c r="BG127"/>
      <c r="BH127"/>
      <c r="BI127"/>
      <c r="BJ127"/>
      <c r="BK127"/>
      <c r="BL127"/>
      <c r="BM127"/>
      <c r="BN127"/>
      <c r="BO127"/>
      <c r="BP127"/>
      <c r="BQ127" t="s">
        <v>9894</v>
      </c>
      <c r="BR127"/>
      <c r="BS127" t="s">
        <v>9892</v>
      </c>
      <c r="BT127" s="218"/>
    </row>
    <row r="128" spans="1:72" ht="14.5">
      <c r="A128" s="219" t="str">
        <f t="shared" si="1"/>
        <v>2024-00070146-1</v>
      </c>
      <c r="B128" s="338" t="s">
        <v>765</v>
      </c>
      <c r="C128" s="338" t="s">
        <v>10735</v>
      </c>
      <c r="D128" s="338" t="s">
        <v>9882</v>
      </c>
      <c r="E128" s="338" t="s">
        <v>7994</v>
      </c>
      <c r="F128" s="338" t="s">
        <v>9883</v>
      </c>
      <c r="G128" s="338" t="s">
        <v>9882</v>
      </c>
      <c r="H128" s="338" t="s">
        <v>9884</v>
      </c>
      <c r="I128" s="338" t="s">
        <v>10044</v>
      </c>
      <c r="J128" s="338" t="s">
        <v>129</v>
      </c>
      <c r="K128" s="338" t="s">
        <v>131</v>
      </c>
      <c r="L128"/>
      <c r="M128" s="338"/>
      <c r="N128" s="338"/>
      <c r="O128" s="338"/>
      <c r="P128" s="338" t="s">
        <v>8009</v>
      </c>
      <c r="Q128" s="338" t="s">
        <v>8010</v>
      </c>
      <c r="R128" s="338" t="s">
        <v>8076</v>
      </c>
      <c r="S128" s="338" t="s">
        <v>10740</v>
      </c>
      <c r="T128" s="338" t="s">
        <v>9949</v>
      </c>
      <c r="U128" s="338" t="s">
        <v>9950</v>
      </c>
      <c r="V128"/>
      <c r="W128" s="338" t="s">
        <v>9927</v>
      </c>
      <c r="X128" s="338" t="s">
        <v>10172</v>
      </c>
      <c r="Y128" s="338" t="s">
        <v>808</v>
      </c>
      <c r="Z128" s="338" t="s">
        <v>53</v>
      </c>
      <c r="AA128" s="338"/>
      <c r="AB128" s="338" t="s">
        <v>10281</v>
      </c>
      <c r="AC128" s="338" t="s">
        <v>8067</v>
      </c>
      <c r="AD128" s="338"/>
      <c r="AE128" s="338" t="s">
        <v>8047</v>
      </c>
      <c r="AF128" s="338" t="s">
        <v>10741</v>
      </c>
      <c r="AG128" s="338"/>
      <c r="AH128" s="338" t="s">
        <v>10172</v>
      </c>
      <c r="AI128" s="338" t="s">
        <v>7998</v>
      </c>
      <c r="AJ128" s="338" t="s">
        <v>10742</v>
      </c>
      <c r="AK128" s="338" t="s">
        <v>10743</v>
      </c>
      <c r="AL128" s="338"/>
      <c r="AM128" s="338" t="s">
        <v>8019</v>
      </c>
      <c r="AN128" s="338" t="s">
        <v>10744</v>
      </c>
      <c r="AO128" s="338" t="s">
        <v>8026</v>
      </c>
      <c r="AP128" s="338" t="s">
        <v>10110</v>
      </c>
      <c r="AQ128" s="338" t="s">
        <v>7988</v>
      </c>
      <c r="AR128" s="338"/>
      <c r="AS128" s="338" t="s">
        <v>7988</v>
      </c>
      <c r="AT128" s="338"/>
      <c r="AU128" s="338" t="s">
        <v>9903</v>
      </c>
      <c r="AV128" s="338"/>
      <c r="AW128" s="338"/>
      <c r="AX128" s="338"/>
      <c r="AY128" s="338"/>
      <c r="AZ128" s="338" t="s">
        <v>7994</v>
      </c>
      <c r="BA128" s="338"/>
      <c r="BB128"/>
      <c r="BC128"/>
      <c r="BD128"/>
      <c r="BE128"/>
      <c r="BF128"/>
      <c r="BG128"/>
      <c r="BH128"/>
      <c r="BI128"/>
      <c r="BJ128"/>
      <c r="BK128"/>
      <c r="BL128"/>
      <c r="BM128"/>
      <c r="BN128"/>
      <c r="BO128"/>
      <c r="BP128"/>
      <c r="BQ128" t="s">
        <v>9894</v>
      </c>
      <c r="BR128"/>
      <c r="BS128" t="s">
        <v>9892</v>
      </c>
      <c r="BT128" s="218"/>
    </row>
    <row r="129" spans="1:72" ht="14.5">
      <c r="A129" s="219" t="str">
        <f t="shared" si="1"/>
        <v>2024-00073662-1</v>
      </c>
      <c r="B129" s="338" t="s">
        <v>349</v>
      </c>
      <c r="C129" s="338" t="s">
        <v>10735</v>
      </c>
      <c r="D129" s="338" t="s">
        <v>10054</v>
      </c>
      <c r="E129" s="338" t="s">
        <v>7994</v>
      </c>
      <c r="F129" s="338" t="s">
        <v>9883</v>
      </c>
      <c r="G129" s="338" t="s">
        <v>10054</v>
      </c>
      <c r="H129" s="338" t="s">
        <v>10055</v>
      </c>
      <c r="I129" s="338" t="s">
        <v>10044</v>
      </c>
      <c r="J129" s="338" t="s">
        <v>233</v>
      </c>
      <c r="K129" s="338" t="s">
        <v>234</v>
      </c>
      <c r="L129"/>
      <c r="M129" s="338"/>
      <c r="N129" s="338"/>
      <c r="O129" s="338"/>
      <c r="P129" s="338" t="s">
        <v>8009</v>
      </c>
      <c r="Q129" s="338" t="s">
        <v>8010</v>
      </c>
      <c r="R129" s="338" t="s">
        <v>8032</v>
      </c>
      <c r="S129" s="338" t="s">
        <v>10745</v>
      </c>
      <c r="T129" s="338" t="s">
        <v>10377</v>
      </c>
      <c r="U129" s="338" t="s">
        <v>10263</v>
      </c>
      <c r="V129"/>
      <c r="W129" s="338"/>
      <c r="X129" s="338" t="s">
        <v>175</v>
      </c>
      <c r="Y129" s="338" t="s">
        <v>399</v>
      </c>
      <c r="Z129" s="338" t="s">
        <v>53</v>
      </c>
      <c r="AA129" s="338"/>
      <c r="AB129" s="338"/>
      <c r="AC129" s="338"/>
      <c r="AD129" s="338"/>
      <c r="AE129" s="338"/>
      <c r="AF129" s="338" t="s">
        <v>10746</v>
      </c>
      <c r="AG129" s="338"/>
      <c r="AH129" s="338" t="s">
        <v>175</v>
      </c>
      <c r="AI129" s="338" t="s">
        <v>7998</v>
      </c>
      <c r="AJ129" s="338" t="s">
        <v>10747</v>
      </c>
      <c r="AK129" s="338" t="s">
        <v>10748</v>
      </c>
      <c r="AL129" s="338"/>
      <c r="AM129" s="338" t="s">
        <v>8019</v>
      </c>
      <c r="AN129" s="338" t="s">
        <v>10749</v>
      </c>
      <c r="AO129" s="338" t="s">
        <v>8026</v>
      </c>
      <c r="AP129" s="338" t="s">
        <v>10750</v>
      </c>
      <c r="AQ129" s="338" t="s">
        <v>7988</v>
      </c>
      <c r="AR129" s="338"/>
      <c r="AS129" s="338" t="s">
        <v>7988</v>
      </c>
      <c r="AT129" s="338"/>
      <c r="AU129" s="338" t="s">
        <v>9903</v>
      </c>
      <c r="AV129" s="338"/>
      <c r="AW129" s="338"/>
      <c r="AX129" s="338"/>
      <c r="AY129" s="338"/>
      <c r="AZ129" s="338" t="s">
        <v>7994</v>
      </c>
      <c r="BA129" s="338"/>
      <c r="BB129"/>
      <c r="BC129"/>
      <c r="BD129"/>
      <c r="BE129"/>
      <c r="BF129"/>
      <c r="BG129"/>
      <c r="BH129"/>
      <c r="BI129"/>
      <c r="BJ129"/>
      <c r="BK129"/>
      <c r="BL129"/>
      <c r="BM129"/>
      <c r="BN129"/>
      <c r="BO129"/>
      <c r="BP129"/>
      <c r="BQ129" t="s">
        <v>9894</v>
      </c>
      <c r="BR129"/>
      <c r="BS129" t="s">
        <v>9892</v>
      </c>
      <c r="BT129" s="218"/>
    </row>
    <row r="130" spans="1:72" ht="14.5">
      <c r="A130" s="219" t="str">
        <f t="shared" si="1"/>
        <v>2024-00073855-1</v>
      </c>
      <c r="B130" s="338" t="s">
        <v>836</v>
      </c>
      <c r="C130" s="338" t="s">
        <v>10735</v>
      </c>
      <c r="D130" s="338" t="s">
        <v>10054</v>
      </c>
      <c r="E130" s="338" t="s">
        <v>7994</v>
      </c>
      <c r="F130" s="338" t="s">
        <v>9883</v>
      </c>
      <c r="G130" s="338" t="s">
        <v>10054</v>
      </c>
      <c r="H130" s="338" t="s">
        <v>10055</v>
      </c>
      <c r="I130" s="338" t="s">
        <v>10044</v>
      </c>
      <c r="J130" s="338" t="s">
        <v>81</v>
      </c>
      <c r="K130" s="338" t="s">
        <v>82</v>
      </c>
      <c r="L130"/>
      <c r="M130" s="338"/>
      <c r="N130" s="338"/>
      <c r="O130" s="338"/>
      <c r="P130" s="338" t="s">
        <v>8009</v>
      </c>
      <c r="Q130" s="338" t="s">
        <v>8010</v>
      </c>
      <c r="R130" s="338" t="s">
        <v>8032</v>
      </c>
      <c r="S130" s="338" t="s">
        <v>10751</v>
      </c>
      <c r="T130" s="338" t="s">
        <v>10084</v>
      </c>
      <c r="U130" s="338" t="s">
        <v>10085</v>
      </c>
      <c r="V130"/>
      <c r="W130" s="338"/>
      <c r="X130" s="338" t="s">
        <v>279</v>
      </c>
      <c r="Y130" s="338" t="s">
        <v>8685</v>
      </c>
      <c r="Z130" s="338" t="s">
        <v>53</v>
      </c>
      <c r="AA130" s="338"/>
      <c r="AB130" s="338"/>
      <c r="AC130" s="338"/>
      <c r="AD130" s="338"/>
      <c r="AE130" s="338"/>
      <c r="AF130" s="338" t="s">
        <v>10752</v>
      </c>
      <c r="AG130" s="338"/>
      <c r="AH130" s="338" t="s">
        <v>279</v>
      </c>
      <c r="AI130" s="338" t="s">
        <v>7998</v>
      </c>
      <c r="AJ130" s="338" t="s">
        <v>10753</v>
      </c>
      <c r="AK130" s="338" t="s">
        <v>10754</v>
      </c>
      <c r="AL130" s="338"/>
      <c r="AM130" s="338" t="s">
        <v>8019</v>
      </c>
      <c r="AN130" s="338" t="s">
        <v>10755</v>
      </c>
      <c r="AO130" s="338" t="s">
        <v>8026</v>
      </c>
      <c r="AP130" s="338" t="s">
        <v>10756</v>
      </c>
      <c r="AQ130" s="338" t="s">
        <v>7988</v>
      </c>
      <c r="AR130" s="338"/>
      <c r="AS130" s="338" t="s">
        <v>7988</v>
      </c>
      <c r="AT130" s="338"/>
      <c r="AU130" s="338" t="s">
        <v>10136</v>
      </c>
      <c r="AV130" s="338"/>
      <c r="AW130" s="338"/>
      <c r="AX130" s="338"/>
      <c r="AY130" s="338"/>
      <c r="AZ130" s="338" t="s">
        <v>7994</v>
      </c>
      <c r="BA130" s="338"/>
      <c r="BB130"/>
      <c r="BC130"/>
      <c r="BD130"/>
      <c r="BE130"/>
      <c r="BF130"/>
      <c r="BG130"/>
      <c r="BH130"/>
      <c r="BI130"/>
      <c r="BJ130"/>
      <c r="BK130"/>
      <c r="BL130"/>
      <c r="BM130"/>
      <c r="BN130"/>
      <c r="BO130"/>
      <c r="BP130"/>
      <c r="BQ130" t="s">
        <v>9894</v>
      </c>
      <c r="BR130"/>
      <c r="BS130" t="s">
        <v>9892</v>
      </c>
      <c r="BT130" s="218"/>
    </row>
    <row r="131" spans="1:72" ht="14.5">
      <c r="A131" s="219" t="str">
        <f t="shared" ref="A131:A190" si="2">LEFT(AF131,15)</f>
        <v>2024-00075085-1</v>
      </c>
      <c r="B131" s="338" t="s">
        <v>845</v>
      </c>
      <c r="C131" s="338" t="s">
        <v>10735</v>
      </c>
      <c r="D131" s="338" t="s">
        <v>10054</v>
      </c>
      <c r="E131" s="338" t="s">
        <v>7994</v>
      </c>
      <c r="F131" s="338" t="s">
        <v>9883</v>
      </c>
      <c r="G131" s="338" t="s">
        <v>10054</v>
      </c>
      <c r="H131" s="338" t="s">
        <v>10055</v>
      </c>
      <c r="I131" s="338" t="s">
        <v>10044</v>
      </c>
      <c r="J131" s="338" t="s">
        <v>69</v>
      </c>
      <c r="K131" s="338" t="s">
        <v>70</v>
      </c>
      <c r="L131"/>
      <c r="M131" s="338"/>
      <c r="N131" s="338"/>
      <c r="O131" s="338"/>
      <c r="P131" s="338" t="s">
        <v>8009</v>
      </c>
      <c r="Q131" s="338" t="s">
        <v>8010</v>
      </c>
      <c r="R131" s="338" t="s">
        <v>8032</v>
      </c>
      <c r="S131" s="338" t="s">
        <v>10676</v>
      </c>
      <c r="T131" s="338" t="s">
        <v>8894</v>
      </c>
      <c r="U131" s="338" t="s">
        <v>9247</v>
      </c>
      <c r="V131"/>
      <c r="W131" s="338"/>
      <c r="X131" s="338" t="s">
        <v>421</v>
      </c>
      <c r="Y131" s="338" t="s">
        <v>8685</v>
      </c>
      <c r="Z131" s="338" t="s">
        <v>53</v>
      </c>
      <c r="AA131" s="338"/>
      <c r="AB131" s="338"/>
      <c r="AC131" s="338"/>
      <c r="AD131" s="338"/>
      <c r="AE131" s="338" t="s">
        <v>8252</v>
      </c>
      <c r="AF131" s="338" t="s">
        <v>10757</v>
      </c>
      <c r="AG131" s="338"/>
      <c r="AH131" s="338" t="s">
        <v>421</v>
      </c>
      <c r="AI131" s="338" t="s">
        <v>7998</v>
      </c>
      <c r="AJ131" s="338" t="s">
        <v>10606</v>
      </c>
      <c r="AK131" s="338" t="s">
        <v>10758</v>
      </c>
      <c r="AL131" s="338"/>
      <c r="AM131" s="338" t="s">
        <v>8019</v>
      </c>
      <c r="AN131" s="338" t="s">
        <v>10759</v>
      </c>
      <c r="AO131" s="338" t="s">
        <v>8026</v>
      </c>
      <c r="AP131" s="338" t="s">
        <v>10760</v>
      </c>
      <c r="AQ131" s="338" t="s">
        <v>7988</v>
      </c>
      <c r="AR131" s="338"/>
      <c r="AS131" s="338" t="s">
        <v>7988</v>
      </c>
      <c r="AT131" s="338"/>
      <c r="AU131" s="338" t="s">
        <v>10136</v>
      </c>
      <c r="AV131" s="338"/>
      <c r="AW131" s="338"/>
      <c r="AX131" s="338"/>
      <c r="AY131" s="338"/>
      <c r="AZ131" s="338" t="s">
        <v>7994</v>
      </c>
      <c r="BA131" s="338"/>
      <c r="BB131"/>
      <c r="BC131"/>
      <c r="BD131"/>
      <c r="BE131"/>
      <c r="BF131"/>
      <c r="BG131"/>
      <c r="BH131"/>
      <c r="BI131"/>
      <c r="BJ131"/>
      <c r="BK131"/>
      <c r="BL131"/>
      <c r="BM131"/>
      <c r="BN131"/>
      <c r="BO131"/>
      <c r="BP131"/>
      <c r="BQ131" t="s">
        <v>9894</v>
      </c>
      <c r="BR131"/>
      <c r="BS131" t="s">
        <v>9892</v>
      </c>
      <c r="BT131" s="218"/>
    </row>
    <row r="132" spans="1:72" ht="14.5">
      <c r="A132" s="219" t="str">
        <f t="shared" si="2"/>
        <v>2024-00075365-1</v>
      </c>
      <c r="B132" s="338" t="s">
        <v>827</v>
      </c>
      <c r="C132" s="338" t="s">
        <v>10735</v>
      </c>
      <c r="D132" s="338" t="s">
        <v>10054</v>
      </c>
      <c r="E132" s="338" t="s">
        <v>7994</v>
      </c>
      <c r="F132" s="338" t="s">
        <v>9883</v>
      </c>
      <c r="G132" s="338" t="s">
        <v>10054</v>
      </c>
      <c r="H132" s="338" t="s">
        <v>10055</v>
      </c>
      <c r="I132" s="338" t="s">
        <v>10044</v>
      </c>
      <c r="J132" s="338" t="s">
        <v>707</v>
      </c>
      <c r="K132" s="338" t="s">
        <v>708</v>
      </c>
      <c r="L132"/>
      <c r="M132" s="338"/>
      <c r="N132" s="338" t="s">
        <v>1462</v>
      </c>
      <c r="O132" s="338" t="s">
        <v>1462</v>
      </c>
      <c r="P132" s="338" t="s">
        <v>8009</v>
      </c>
      <c r="Q132" s="338" t="s">
        <v>8010</v>
      </c>
      <c r="R132" s="338" t="s">
        <v>8076</v>
      </c>
      <c r="S132" s="338" t="s">
        <v>10761</v>
      </c>
      <c r="T132" s="338" t="s">
        <v>9897</v>
      </c>
      <c r="U132" s="338" t="s">
        <v>9898</v>
      </c>
      <c r="V132"/>
      <c r="W132" s="338" t="s">
        <v>9899</v>
      </c>
      <c r="X132" s="338" t="s">
        <v>421</v>
      </c>
      <c r="Y132" s="338" t="s">
        <v>894</v>
      </c>
      <c r="Z132" s="338" t="s">
        <v>53</v>
      </c>
      <c r="AA132" s="338" t="s">
        <v>1462</v>
      </c>
      <c r="AB132" s="338" t="s">
        <v>9362</v>
      </c>
      <c r="AC132" s="338" t="s">
        <v>8067</v>
      </c>
      <c r="AD132" s="338"/>
      <c r="AE132" s="338" t="s">
        <v>8047</v>
      </c>
      <c r="AF132" s="338" t="s">
        <v>10762</v>
      </c>
      <c r="AG132" s="338" t="s">
        <v>1462</v>
      </c>
      <c r="AH132" s="338" t="s">
        <v>421</v>
      </c>
      <c r="AI132" s="338" t="s">
        <v>7998</v>
      </c>
      <c r="AJ132" s="338" t="s">
        <v>10763</v>
      </c>
      <c r="AK132" s="338" t="s">
        <v>10764</v>
      </c>
      <c r="AL132" s="338" t="s">
        <v>1462</v>
      </c>
      <c r="AM132" s="338" t="s">
        <v>8019</v>
      </c>
      <c r="AN132" s="338" t="s">
        <v>10765</v>
      </c>
      <c r="AO132" s="338" t="s">
        <v>8026</v>
      </c>
      <c r="AP132" s="338" t="s">
        <v>10533</v>
      </c>
      <c r="AQ132" s="338" t="s">
        <v>7988</v>
      </c>
      <c r="AR132" s="338"/>
      <c r="AS132" s="338" t="s">
        <v>7988</v>
      </c>
      <c r="AT132" s="338" t="s">
        <v>1462</v>
      </c>
      <c r="AU132" s="338" t="s">
        <v>9903</v>
      </c>
      <c r="AV132" s="338" t="s">
        <v>7988</v>
      </c>
      <c r="AW132" s="338"/>
      <c r="AX132" s="338" t="s">
        <v>7988</v>
      </c>
      <c r="AY132" s="338"/>
      <c r="AZ132" s="338" t="s">
        <v>7994</v>
      </c>
      <c r="BA132" s="338"/>
      <c r="BB132"/>
      <c r="BC132"/>
      <c r="BD132"/>
      <c r="BE132"/>
      <c r="BF132"/>
      <c r="BG132"/>
      <c r="BH132"/>
      <c r="BI132"/>
      <c r="BJ132"/>
      <c r="BK132"/>
      <c r="BL132"/>
      <c r="BM132"/>
      <c r="BN132"/>
      <c r="BO132"/>
      <c r="BP132" t="s">
        <v>9893</v>
      </c>
      <c r="BQ132" t="s">
        <v>9894</v>
      </c>
      <c r="BR132" t="s">
        <v>9895</v>
      </c>
      <c r="BS132" t="s">
        <v>9892</v>
      </c>
      <c r="BT132" s="218"/>
    </row>
    <row r="133" spans="1:72" ht="14.5">
      <c r="A133" s="219" t="str">
        <f t="shared" si="2"/>
        <v>2024-00076168-1</v>
      </c>
      <c r="B133" s="338" t="s">
        <v>759</v>
      </c>
      <c r="C133" s="338" t="s">
        <v>10735</v>
      </c>
      <c r="D133" s="338" t="s">
        <v>10054</v>
      </c>
      <c r="E133" s="338" t="s">
        <v>7994</v>
      </c>
      <c r="F133" s="338" t="s">
        <v>9883</v>
      </c>
      <c r="G133" s="338" t="s">
        <v>10054</v>
      </c>
      <c r="H133" s="338" t="s">
        <v>10055</v>
      </c>
      <c r="I133" s="338" t="s">
        <v>10044</v>
      </c>
      <c r="J133" s="338" t="s">
        <v>164</v>
      </c>
      <c r="K133" s="338" t="s">
        <v>166</v>
      </c>
      <c r="L133"/>
      <c r="M133" s="338"/>
      <c r="N133" s="338" t="s">
        <v>1462</v>
      </c>
      <c r="O133" s="338" t="s">
        <v>1462</v>
      </c>
      <c r="P133" s="338" t="s">
        <v>8009</v>
      </c>
      <c r="Q133" s="338" t="s">
        <v>8010</v>
      </c>
      <c r="R133" s="338" t="s">
        <v>8032</v>
      </c>
      <c r="S133" s="338" t="s">
        <v>10252</v>
      </c>
      <c r="T133" s="338" t="s">
        <v>10253</v>
      </c>
      <c r="U133" s="338" t="s">
        <v>10254</v>
      </c>
      <c r="V133"/>
      <c r="W133" s="338"/>
      <c r="X133" s="338" t="s">
        <v>477</v>
      </c>
      <c r="Y133" s="338" t="s">
        <v>854</v>
      </c>
      <c r="Z133" s="338" t="s">
        <v>53</v>
      </c>
      <c r="AA133" s="338" t="s">
        <v>1462</v>
      </c>
      <c r="AB133" s="338" t="s">
        <v>1462</v>
      </c>
      <c r="AC133" s="338"/>
      <c r="AD133" s="338"/>
      <c r="AE133" s="338"/>
      <c r="AF133" s="338" t="s">
        <v>10766</v>
      </c>
      <c r="AG133" s="338" t="s">
        <v>1462</v>
      </c>
      <c r="AH133" s="338" t="s">
        <v>477</v>
      </c>
      <c r="AI133" s="338" t="s">
        <v>7998</v>
      </c>
      <c r="AJ133" s="338" t="s">
        <v>10256</v>
      </c>
      <c r="AK133" s="338" t="s">
        <v>10767</v>
      </c>
      <c r="AL133" s="338" t="s">
        <v>1462</v>
      </c>
      <c r="AM133" s="338" t="s">
        <v>8019</v>
      </c>
      <c r="AN133" s="338" t="s">
        <v>10768</v>
      </c>
      <c r="AO133" s="338" t="s">
        <v>8026</v>
      </c>
      <c r="AP133" s="338" t="s">
        <v>10533</v>
      </c>
      <c r="AQ133" s="338" t="s">
        <v>7988</v>
      </c>
      <c r="AR133" s="338"/>
      <c r="AS133" s="338" t="s">
        <v>7988</v>
      </c>
      <c r="AT133" s="338" t="s">
        <v>1462</v>
      </c>
      <c r="AU133" s="338" t="s">
        <v>9903</v>
      </c>
      <c r="AV133" s="338" t="s">
        <v>7988</v>
      </c>
      <c r="AW133" s="338"/>
      <c r="AX133" s="338" t="s">
        <v>7988</v>
      </c>
      <c r="AY133" s="338"/>
      <c r="AZ133" s="338" t="s">
        <v>7994</v>
      </c>
      <c r="BA133" s="338"/>
      <c r="BB133"/>
      <c r="BC133"/>
      <c r="BD133"/>
      <c r="BE133"/>
      <c r="BF133"/>
      <c r="BG133"/>
      <c r="BH133"/>
      <c r="BI133"/>
      <c r="BJ133"/>
      <c r="BK133"/>
      <c r="BL133"/>
      <c r="BM133"/>
      <c r="BN133"/>
      <c r="BO133"/>
      <c r="BP133" t="s">
        <v>9893</v>
      </c>
      <c r="BQ133" t="s">
        <v>9894</v>
      </c>
      <c r="BR133" t="s">
        <v>9895</v>
      </c>
      <c r="BS133" t="s">
        <v>9892</v>
      </c>
      <c r="BT133" s="218"/>
    </row>
    <row r="134" spans="1:72" ht="14.5" customHeight="1">
      <c r="A134" s="219" t="str">
        <f t="shared" si="2"/>
        <v>2024-00078188-1</v>
      </c>
      <c r="B134" s="170" t="s">
        <v>882</v>
      </c>
      <c r="C134" s="170" t="s">
        <v>932</v>
      </c>
      <c r="D134" s="170" t="s">
        <v>9882</v>
      </c>
      <c r="E134" s="170" t="s">
        <v>7994</v>
      </c>
      <c r="F134" s="170" t="s">
        <v>9883</v>
      </c>
      <c r="G134" s="170" t="s">
        <v>9882</v>
      </c>
      <c r="H134" s="170" t="s">
        <v>9884</v>
      </c>
      <c r="I134" s="170" t="s">
        <v>10044</v>
      </c>
      <c r="J134" s="170" t="s">
        <v>129</v>
      </c>
      <c r="K134" s="170" t="s">
        <v>131</v>
      </c>
      <c r="L134" s="170"/>
      <c r="M134" s="170"/>
      <c r="N134" s="170"/>
      <c r="O134" s="170"/>
      <c r="P134" s="170" t="s">
        <v>8009</v>
      </c>
      <c r="Q134" s="170" t="s">
        <v>8010</v>
      </c>
      <c r="R134" s="170" t="s">
        <v>8076</v>
      </c>
      <c r="S134" s="170" t="s">
        <v>10620</v>
      </c>
      <c r="T134" s="170" t="s">
        <v>9949</v>
      </c>
      <c r="U134" s="170" t="s">
        <v>9950</v>
      </c>
      <c r="V134" s="170"/>
      <c r="W134" s="170" t="s">
        <v>9927</v>
      </c>
      <c r="X134" s="170" t="s">
        <v>603</v>
      </c>
      <c r="Y134" s="170" t="s">
        <v>10735</v>
      </c>
      <c r="Z134" s="170" t="s">
        <v>53</v>
      </c>
      <c r="AA134" s="170"/>
      <c r="AB134" s="170" t="s">
        <v>10634</v>
      </c>
      <c r="AC134" s="170" t="s">
        <v>8067</v>
      </c>
      <c r="AD134" s="170"/>
      <c r="AE134" s="170" t="s">
        <v>8047</v>
      </c>
      <c r="AF134" s="170" t="s">
        <v>10769</v>
      </c>
      <c r="AG134" s="170"/>
      <c r="AH134" s="170" t="s">
        <v>603</v>
      </c>
      <c r="AI134" s="170" t="s">
        <v>7998</v>
      </c>
      <c r="AJ134" s="170" t="s">
        <v>10623</v>
      </c>
      <c r="AK134" s="232" t="s">
        <v>10770</v>
      </c>
      <c r="AL134" s="170"/>
      <c r="AM134" s="170" t="s">
        <v>8019</v>
      </c>
      <c r="AN134" s="170" t="s">
        <v>10771</v>
      </c>
      <c r="AO134" s="170" t="s">
        <v>8026</v>
      </c>
      <c r="AP134" s="170" t="s">
        <v>10110</v>
      </c>
      <c r="AQ134" s="170" t="s">
        <v>7988</v>
      </c>
      <c r="AR134" s="170"/>
      <c r="AS134" s="170" t="s">
        <v>7988</v>
      </c>
      <c r="AT134" s="170"/>
      <c r="AU134" s="170" t="s">
        <v>9903</v>
      </c>
      <c r="AV134" s="170"/>
      <c r="AW134" s="170"/>
      <c r="AX134" s="170"/>
      <c r="AY134" s="170"/>
      <c r="AZ134" s="170" t="s">
        <v>7994</v>
      </c>
      <c r="BA134" s="170"/>
      <c r="BB134" s="170"/>
      <c r="BC134" s="170"/>
      <c r="BD134" s="170"/>
      <c r="BE134" s="170"/>
      <c r="BF134" s="170"/>
      <c r="BG134" s="170"/>
      <c r="BH134" s="170"/>
      <c r="BI134" s="170"/>
      <c r="BJ134" s="170"/>
      <c r="BK134" s="170"/>
      <c r="BL134" s="170"/>
      <c r="BM134" s="170"/>
      <c r="BN134" s="170"/>
      <c r="BO134" s="170"/>
      <c r="BP134" s="170"/>
      <c r="BQ134" s="170" t="s">
        <v>9894</v>
      </c>
      <c r="BR134" s="170"/>
      <c r="BS134" s="170" t="s">
        <v>9892</v>
      </c>
      <c r="BT134" s="218"/>
    </row>
    <row r="135" spans="1:72" ht="14.5">
      <c r="A135" s="219" t="str">
        <f t="shared" si="2"/>
        <v>2024-00074443-1</v>
      </c>
      <c r="B135" s="338" t="s">
        <v>935</v>
      </c>
      <c r="C135" s="338" t="s">
        <v>9224</v>
      </c>
      <c r="D135" s="338" t="s">
        <v>9882</v>
      </c>
      <c r="E135" s="338" t="s">
        <v>7994</v>
      </c>
      <c r="F135" s="338" t="s">
        <v>9883</v>
      </c>
      <c r="G135" s="338" t="s">
        <v>9882</v>
      </c>
      <c r="H135" s="338" t="s">
        <v>9884</v>
      </c>
      <c r="I135" s="338" t="s">
        <v>10044</v>
      </c>
      <c r="J135" s="338" t="s">
        <v>146</v>
      </c>
      <c r="K135" s="338" t="s">
        <v>147</v>
      </c>
      <c r="L135"/>
      <c r="M135" s="338"/>
      <c r="N135" s="338"/>
      <c r="O135" s="338"/>
      <c r="P135" s="338" t="s">
        <v>8009</v>
      </c>
      <c r="Q135" s="338" t="s">
        <v>8010</v>
      </c>
      <c r="R135" s="338" t="s">
        <v>8076</v>
      </c>
      <c r="S135" s="338" t="s">
        <v>10772</v>
      </c>
      <c r="T135" s="338" t="s">
        <v>10103</v>
      </c>
      <c r="U135" s="338" t="s">
        <v>10104</v>
      </c>
      <c r="V135"/>
      <c r="W135" s="338" t="s">
        <v>9978</v>
      </c>
      <c r="X135" s="338" t="s">
        <v>46</v>
      </c>
      <c r="Y135" s="338" t="s">
        <v>9224</v>
      </c>
      <c r="Z135" s="338" t="s">
        <v>53</v>
      </c>
      <c r="AA135" s="338"/>
      <c r="AB135" s="338" t="s">
        <v>9907</v>
      </c>
      <c r="AC135" s="338" t="s">
        <v>8067</v>
      </c>
      <c r="AD135" s="338"/>
      <c r="AE135" s="338" t="s">
        <v>8252</v>
      </c>
      <c r="AF135" s="338" t="s">
        <v>10773</v>
      </c>
      <c r="AG135" s="338"/>
      <c r="AH135" s="338" t="s">
        <v>46</v>
      </c>
      <c r="AI135" s="338" t="s">
        <v>7998</v>
      </c>
      <c r="AJ135" s="338" t="s">
        <v>10107</v>
      </c>
      <c r="AK135" s="338" t="s">
        <v>10774</v>
      </c>
      <c r="AL135" s="338"/>
      <c r="AM135" s="338" t="s">
        <v>8019</v>
      </c>
      <c r="AN135" s="338" t="s">
        <v>10775</v>
      </c>
      <c r="AO135" s="338" t="s">
        <v>8026</v>
      </c>
      <c r="AP135" s="338" t="s">
        <v>10110</v>
      </c>
      <c r="AQ135" s="338" t="s">
        <v>7988</v>
      </c>
      <c r="AR135" s="338"/>
      <c r="AS135" s="338" t="s">
        <v>7988</v>
      </c>
      <c r="AT135" s="338"/>
      <c r="AU135" s="338" t="s">
        <v>9903</v>
      </c>
      <c r="AV135" s="338"/>
      <c r="AW135" s="338"/>
      <c r="AX135" s="338"/>
      <c r="AY135" s="338"/>
      <c r="AZ135" s="338" t="s">
        <v>7994</v>
      </c>
      <c r="BA135" s="338"/>
      <c r="BB135"/>
      <c r="BC135"/>
      <c r="BD135"/>
      <c r="BE135"/>
      <c r="BF135"/>
      <c r="BG135"/>
      <c r="BH135"/>
      <c r="BI135"/>
      <c r="BJ135"/>
      <c r="BK135"/>
      <c r="BL135"/>
      <c r="BM135"/>
      <c r="BN135"/>
      <c r="BO135"/>
      <c r="BP135"/>
      <c r="BQ135" t="s">
        <v>9894</v>
      </c>
      <c r="BR135"/>
      <c r="BS135" t="s">
        <v>9892</v>
      </c>
      <c r="BT135" s="218"/>
    </row>
    <row r="136" spans="1:72" ht="14.5">
      <c r="A136" s="219" t="str">
        <f t="shared" si="2"/>
        <v>2024-00074695-2</v>
      </c>
      <c r="B136" s="338" t="s">
        <v>877</v>
      </c>
      <c r="C136" s="338" t="s">
        <v>9224</v>
      </c>
      <c r="D136" s="338" t="s">
        <v>10054</v>
      </c>
      <c r="E136" s="338" t="s">
        <v>7994</v>
      </c>
      <c r="F136" s="338" t="s">
        <v>9883</v>
      </c>
      <c r="G136" s="338" t="s">
        <v>10054</v>
      </c>
      <c r="H136" s="338" t="s">
        <v>10055</v>
      </c>
      <c r="I136" s="338" t="s">
        <v>10044</v>
      </c>
      <c r="J136" s="338" t="s">
        <v>69</v>
      </c>
      <c r="K136" s="338" t="s">
        <v>70</v>
      </c>
      <c r="L136"/>
      <c r="M136" s="338"/>
      <c r="N136" s="338"/>
      <c r="O136" s="338"/>
      <c r="P136" s="338" t="s">
        <v>8009</v>
      </c>
      <c r="Q136" s="338" t="s">
        <v>8010</v>
      </c>
      <c r="R136" s="338" t="s">
        <v>8032</v>
      </c>
      <c r="S136" s="338" t="s">
        <v>10534</v>
      </c>
      <c r="T136" s="338" t="s">
        <v>8894</v>
      </c>
      <c r="U136" s="338" t="s">
        <v>9247</v>
      </c>
      <c r="V136"/>
      <c r="W136" s="338"/>
      <c r="X136" s="338" t="s">
        <v>384</v>
      </c>
      <c r="Y136" s="338" t="s">
        <v>932</v>
      </c>
      <c r="Z136" s="338" t="s">
        <v>53</v>
      </c>
      <c r="AA136" s="338"/>
      <c r="AB136" s="338"/>
      <c r="AC136" s="338"/>
      <c r="AD136" s="338"/>
      <c r="AE136" s="338"/>
      <c r="AF136" s="338" t="s">
        <v>10776</v>
      </c>
      <c r="AG136" s="338"/>
      <c r="AH136" s="338" t="s">
        <v>384</v>
      </c>
      <c r="AI136" s="338" t="s">
        <v>7998</v>
      </c>
      <c r="AJ136" s="338" t="s">
        <v>10142</v>
      </c>
      <c r="AK136" s="338" t="s">
        <v>10777</v>
      </c>
      <c r="AL136" s="338"/>
      <c r="AM136" s="338" t="s">
        <v>8019</v>
      </c>
      <c r="AN136" s="338" t="s">
        <v>10778</v>
      </c>
      <c r="AO136" s="338" t="s">
        <v>8026</v>
      </c>
      <c r="AP136" s="338" t="s">
        <v>10779</v>
      </c>
      <c r="AQ136" s="338" t="s">
        <v>7988</v>
      </c>
      <c r="AR136" s="338"/>
      <c r="AS136" s="338" t="s">
        <v>7988</v>
      </c>
      <c r="AT136" s="338"/>
      <c r="AU136" s="338" t="s">
        <v>10136</v>
      </c>
      <c r="AV136" s="338"/>
      <c r="AW136" s="338"/>
      <c r="AX136" s="338"/>
      <c r="AY136" s="338"/>
      <c r="AZ136" s="338" t="s">
        <v>7994</v>
      </c>
      <c r="BA136" s="338"/>
      <c r="BB136"/>
      <c r="BC136"/>
      <c r="BD136"/>
      <c r="BE136"/>
      <c r="BF136"/>
      <c r="BG136"/>
      <c r="BH136"/>
      <c r="BI136"/>
      <c r="BJ136"/>
      <c r="BK136"/>
      <c r="BL136"/>
      <c r="BM136"/>
      <c r="BN136"/>
      <c r="BO136"/>
      <c r="BP136"/>
      <c r="BQ136" t="s">
        <v>9894</v>
      </c>
      <c r="BR136"/>
      <c r="BS136" t="s">
        <v>9892</v>
      </c>
      <c r="BT136" s="218"/>
    </row>
    <row r="137" spans="1:72" ht="14.5">
      <c r="A137" s="219" t="str">
        <f t="shared" si="2"/>
        <v>2024-00077662-1</v>
      </c>
      <c r="B137" s="338" t="s">
        <v>891</v>
      </c>
      <c r="C137" s="338" t="s">
        <v>9224</v>
      </c>
      <c r="D137" s="338" t="s">
        <v>10054</v>
      </c>
      <c r="E137" s="338" t="s">
        <v>7994</v>
      </c>
      <c r="F137" s="338" t="s">
        <v>9883</v>
      </c>
      <c r="G137" s="338" t="s">
        <v>10054</v>
      </c>
      <c r="H137" s="338" t="s">
        <v>10055</v>
      </c>
      <c r="I137" s="338" t="s">
        <v>10044</v>
      </c>
      <c r="J137" s="338" t="s">
        <v>49</v>
      </c>
      <c r="K137" s="338" t="s">
        <v>51</v>
      </c>
      <c r="L137"/>
      <c r="M137" s="338"/>
      <c r="N137" s="338"/>
      <c r="O137" s="338"/>
      <c r="P137" s="338" t="s">
        <v>8009</v>
      </c>
      <c r="Q137" s="338" t="s">
        <v>8010</v>
      </c>
      <c r="R137" s="338" t="s">
        <v>8011</v>
      </c>
      <c r="S137" s="338" t="s">
        <v>8906</v>
      </c>
      <c r="T137" s="338" t="s">
        <v>8905</v>
      </c>
      <c r="U137" s="338" t="s">
        <v>10780</v>
      </c>
      <c r="V137"/>
      <c r="W137" s="338" t="s">
        <v>9995</v>
      </c>
      <c r="X137" s="338" t="s">
        <v>808</v>
      </c>
      <c r="Y137" s="338" t="s">
        <v>10735</v>
      </c>
      <c r="Z137" s="338" t="s">
        <v>53</v>
      </c>
      <c r="AA137" s="338"/>
      <c r="AB137" s="338"/>
      <c r="AC137" s="338"/>
      <c r="AD137" s="338"/>
      <c r="AE137" s="338"/>
      <c r="AF137" s="338" t="s">
        <v>10781</v>
      </c>
      <c r="AG137" s="338"/>
      <c r="AH137" s="338" t="s">
        <v>808</v>
      </c>
      <c r="AI137" s="338" t="s">
        <v>7998</v>
      </c>
      <c r="AJ137" s="338" t="s">
        <v>10782</v>
      </c>
      <c r="AK137" s="338" t="s">
        <v>10783</v>
      </c>
      <c r="AL137" s="338"/>
      <c r="AM137" s="338" t="s">
        <v>8019</v>
      </c>
      <c r="AN137" s="338" t="s">
        <v>10784</v>
      </c>
      <c r="AO137" s="338" t="s">
        <v>8026</v>
      </c>
      <c r="AP137" s="338" t="s">
        <v>10110</v>
      </c>
      <c r="AQ137" s="338" t="s">
        <v>7988</v>
      </c>
      <c r="AR137" s="338"/>
      <c r="AS137" s="338" t="s">
        <v>7988</v>
      </c>
      <c r="AT137" s="338"/>
      <c r="AU137" s="338" t="s">
        <v>9903</v>
      </c>
      <c r="AV137" s="338"/>
      <c r="AW137" s="338"/>
      <c r="AX137" s="338"/>
      <c r="AY137" s="338"/>
      <c r="AZ137" s="338" t="s">
        <v>7994</v>
      </c>
      <c r="BA137" s="338"/>
      <c r="BB137"/>
      <c r="BC137"/>
      <c r="BD137"/>
      <c r="BE137"/>
      <c r="BF137"/>
      <c r="BG137"/>
      <c r="BH137"/>
      <c r="BI137"/>
      <c r="BJ137"/>
      <c r="BK137"/>
      <c r="BL137"/>
      <c r="BM137"/>
      <c r="BN137"/>
      <c r="BO137"/>
      <c r="BP137"/>
      <c r="BQ137" t="s">
        <v>9894</v>
      </c>
      <c r="BR137"/>
      <c r="BS137" t="s">
        <v>9892</v>
      </c>
      <c r="BT137" s="218"/>
    </row>
    <row r="138" spans="1:72" ht="14.5">
      <c r="A138" s="219" t="str">
        <f t="shared" si="2"/>
        <v>2024-00068806-2</v>
      </c>
      <c r="B138" s="338" t="s">
        <v>870</v>
      </c>
      <c r="C138" s="338" t="s">
        <v>9224</v>
      </c>
      <c r="D138" s="338" t="s">
        <v>10054</v>
      </c>
      <c r="E138" s="338" t="s">
        <v>7994</v>
      </c>
      <c r="F138" s="338" t="s">
        <v>9883</v>
      </c>
      <c r="G138" s="338" t="s">
        <v>10054</v>
      </c>
      <c r="H138" s="338" t="s">
        <v>10055</v>
      </c>
      <c r="I138" s="338" t="s">
        <v>10044</v>
      </c>
      <c r="J138" s="338" t="s">
        <v>91</v>
      </c>
      <c r="K138" s="338" t="s">
        <v>92</v>
      </c>
      <c r="L138"/>
      <c r="M138" s="338"/>
      <c r="N138" s="338"/>
      <c r="O138" s="338"/>
      <c r="P138" s="338" t="s">
        <v>8009</v>
      </c>
      <c r="Q138" s="338" t="s">
        <v>8010</v>
      </c>
      <c r="R138" s="338" t="s">
        <v>8076</v>
      </c>
      <c r="S138" s="338" t="s">
        <v>10137</v>
      </c>
      <c r="T138" s="338" t="s">
        <v>10138</v>
      </c>
      <c r="U138" s="338" t="s">
        <v>10139</v>
      </c>
      <c r="V138"/>
      <c r="W138" s="338" t="s">
        <v>1505</v>
      </c>
      <c r="X138" s="338" t="s">
        <v>10166</v>
      </c>
      <c r="Y138" s="338" t="s">
        <v>932</v>
      </c>
      <c r="Z138" s="338" t="s">
        <v>53</v>
      </c>
      <c r="AA138" s="338"/>
      <c r="AB138" s="338"/>
      <c r="AC138" s="338"/>
      <c r="AD138" s="338"/>
      <c r="AE138" s="338"/>
      <c r="AF138" s="338" t="s">
        <v>10785</v>
      </c>
      <c r="AG138" s="338"/>
      <c r="AH138" s="338" t="s">
        <v>10166</v>
      </c>
      <c r="AI138" s="338" t="s">
        <v>7998</v>
      </c>
      <c r="AJ138" s="338" t="s">
        <v>10168</v>
      </c>
      <c r="AK138" s="338" t="s">
        <v>10786</v>
      </c>
      <c r="AL138" s="338"/>
      <c r="AM138" s="338" t="s">
        <v>8019</v>
      </c>
      <c r="AN138" s="338" t="s">
        <v>10787</v>
      </c>
      <c r="AO138" s="338" t="s">
        <v>8026</v>
      </c>
      <c r="AP138" s="338" t="s">
        <v>10788</v>
      </c>
      <c r="AQ138" s="338" t="s">
        <v>7988</v>
      </c>
      <c r="AR138" s="338"/>
      <c r="AS138" s="338" t="s">
        <v>7988</v>
      </c>
      <c r="AT138" s="338"/>
      <c r="AU138" s="338" t="s">
        <v>10136</v>
      </c>
      <c r="AV138" s="338"/>
      <c r="AW138" s="338"/>
      <c r="AX138" s="338"/>
      <c r="AY138" s="338"/>
      <c r="AZ138" s="338" t="s">
        <v>7994</v>
      </c>
      <c r="BA138" s="338"/>
      <c r="BB138"/>
      <c r="BC138"/>
      <c r="BD138"/>
      <c r="BE138"/>
      <c r="BF138"/>
      <c r="BG138"/>
      <c r="BH138"/>
      <c r="BI138"/>
      <c r="BJ138"/>
      <c r="BK138"/>
      <c r="BL138"/>
      <c r="BM138"/>
      <c r="BN138"/>
      <c r="BO138"/>
      <c r="BP138"/>
      <c r="BQ138" t="s">
        <v>9894</v>
      </c>
      <c r="BR138"/>
      <c r="BS138" t="s">
        <v>9892</v>
      </c>
      <c r="BT138" s="218"/>
    </row>
    <row r="139" spans="1:72" ht="14.5">
      <c r="A139" s="219" t="str">
        <f t="shared" si="2"/>
        <v>2024-00075001-1</v>
      </c>
      <c r="B139" s="338" t="s">
        <v>943</v>
      </c>
      <c r="C139" s="338" t="s">
        <v>977</v>
      </c>
      <c r="D139" s="338" t="s">
        <v>9882</v>
      </c>
      <c r="E139" s="338" t="s">
        <v>7994</v>
      </c>
      <c r="F139" s="338" t="s">
        <v>9883</v>
      </c>
      <c r="G139" s="338" t="s">
        <v>9882</v>
      </c>
      <c r="H139" s="338" t="s">
        <v>9884</v>
      </c>
      <c r="I139" s="338" t="s">
        <v>10044</v>
      </c>
      <c r="J139" s="338" t="s">
        <v>61</v>
      </c>
      <c r="K139" s="338" t="s">
        <v>153</v>
      </c>
      <c r="L139"/>
      <c r="M139" s="338"/>
      <c r="N139" s="338"/>
      <c r="O139" s="338"/>
      <c r="P139" s="338" t="s">
        <v>8009</v>
      </c>
      <c r="Q139" s="338" t="s">
        <v>8010</v>
      </c>
      <c r="R139" s="338" t="s">
        <v>8032</v>
      </c>
      <c r="S139" s="338" t="s">
        <v>10789</v>
      </c>
      <c r="T139" s="338" t="s">
        <v>10299</v>
      </c>
      <c r="U139" s="338" t="s">
        <v>10300</v>
      </c>
      <c r="V139"/>
      <c r="W139" s="338"/>
      <c r="X139" s="338" t="s">
        <v>421</v>
      </c>
      <c r="Y139" s="338" t="s">
        <v>9224</v>
      </c>
      <c r="Z139" s="338" t="s">
        <v>53</v>
      </c>
      <c r="AA139" s="338"/>
      <c r="AB139" s="338"/>
      <c r="AC139" s="338"/>
      <c r="AD139" s="338"/>
      <c r="AE139" s="338"/>
      <c r="AF139" s="338" t="s">
        <v>10790</v>
      </c>
      <c r="AG139" s="338"/>
      <c r="AH139" s="338" t="s">
        <v>421</v>
      </c>
      <c r="AI139" s="338" t="s">
        <v>7998</v>
      </c>
      <c r="AJ139" s="338" t="s">
        <v>10791</v>
      </c>
      <c r="AK139" s="338" t="s">
        <v>10792</v>
      </c>
      <c r="AL139" s="338"/>
      <c r="AM139" s="338" t="s">
        <v>8019</v>
      </c>
      <c r="AN139" s="338" t="s">
        <v>10793</v>
      </c>
      <c r="AO139" s="338" t="s">
        <v>8026</v>
      </c>
      <c r="AP139" s="338" t="s">
        <v>10794</v>
      </c>
      <c r="AQ139" s="338" t="s">
        <v>7988</v>
      </c>
      <c r="AR139" s="338"/>
      <c r="AS139" s="338" t="s">
        <v>7988</v>
      </c>
      <c r="AT139" s="338"/>
      <c r="AU139" s="338" t="s">
        <v>10136</v>
      </c>
      <c r="AV139" s="338"/>
      <c r="AW139" s="338"/>
      <c r="AX139" s="338"/>
      <c r="AY139" s="338"/>
      <c r="AZ139" s="338" t="s">
        <v>7994</v>
      </c>
      <c r="BA139" s="338"/>
      <c r="BB139"/>
      <c r="BC139"/>
      <c r="BD139"/>
      <c r="BE139"/>
      <c r="BF139"/>
      <c r="BG139"/>
      <c r="BH139"/>
      <c r="BI139"/>
      <c r="BJ139"/>
      <c r="BK139"/>
      <c r="BL139"/>
      <c r="BM139"/>
      <c r="BN139"/>
      <c r="BO139"/>
      <c r="BP139"/>
      <c r="BQ139" t="s">
        <v>9894</v>
      </c>
      <c r="BR139"/>
      <c r="BS139" t="s">
        <v>9892</v>
      </c>
      <c r="BT139" s="218"/>
    </row>
    <row r="140" spans="1:72" ht="14.5">
      <c r="A140" s="219" t="str">
        <f t="shared" si="2"/>
        <v>2024-00078799-1</v>
      </c>
      <c r="B140" s="338" t="s">
        <v>949</v>
      </c>
      <c r="C140" s="338" t="s">
        <v>977</v>
      </c>
      <c r="D140" s="338" t="s">
        <v>9882</v>
      </c>
      <c r="E140" s="338" t="s">
        <v>7994</v>
      </c>
      <c r="F140" s="338" t="s">
        <v>9883</v>
      </c>
      <c r="G140" s="338" t="s">
        <v>9882</v>
      </c>
      <c r="H140" s="338" t="s">
        <v>9884</v>
      </c>
      <c r="I140" s="338" t="s">
        <v>10044</v>
      </c>
      <c r="J140" s="338" t="s">
        <v>146</v>
      </c>
      <c r="K140" s="338" t="s">
        <v>147</v>
      </c>
      <c r="L140"/>
      <c r="M140" s="338"/>
      <c r="N140" s="338"/>
      <c r="O140" s="338"/>
      <c r="P140" s="338" t="s">
        <v>8009</v>
      </c>
      <c r="Q140" s="338" t="s">
        <v>8010</v>
      </c>
      <c r="R140" s="338" t="s">
        <v>8076</v>
      </c>
      <c r="S140" s="338" t="s">
        <v>10795</v>
      </c>
      <c r="T140" s="338" t="s">
        <v>10103</v>
      </c>
      <c r="U140" s="338" t="s">
        <v>10104</v>
      </c>
      <c r="V140"/>
      <c r="W140" s="338" t="s">
        <v>9978</v>
      </c>
      <c r="X140" s="338" t="s">
        <v>524</v>
      </c>
      <c r="Y140" s="338" t="s">
        <v>9224</v>
      </c>
      <c r="Z140" s="338" t="s">
        <v>53</v>
      </c>
      <c r="AA140" s="338"/>
      <c r="AB140" s="338" t="s">
        <v>9900</v>
      </c>
      <c r="AC140" s="338" t="s">
        <v>8067</v>
      </c>
      <c r="AD140" s="338"/>
      <c r="AE140" s="338" t="s">
        <v>8047</v>
      </c>
      <c r="AF140" s="338" t="s">
        <v>10796</v>
      </c>
      <c r="AG140" s="338"/>
      <c r="AH140" s="338" t="s">
        <v>524</v>
      </c>
      <c r="AI140" s="338" t="s">
        <v>7998</v>
      </c>
      <c r="AJ140" s="338" t="s">
        <v>10295</v>
      </c>
      <c r="AK140" s="338" t="s">
        <v>10797</v>
      </c>
      <c r="AL140" s="338"/>
      <c r="AM140" s="338" t="s">
        <v>8019</v>
      </c>
      <c r="AN140" s="338" t="s">
        <v>10798</v>
      </c>
      <c r="AO140" s="338" t="s">
        <v>8026</v>
      </c>
      <c r="AP140" s="338" t="s">
        <v>10110</v>
      </c>
      <c r="AQ140" s="338" t="s">
        <v>7988</v>
      </c>
      <c r="AR140" s="338"/>
      <c r="AS140" s="338" t="s">
        <v>7988</v>
      </c>
      <c r="AT140" s="338"/>
      <c r="AU140" s="338" t="s">
        <v>9903</v>
      </c>
      <c r="AV140" s="338"/>
      <c r="AW140" s="338"/>
      <c r="AX140" s="338"/>
      <c r="AY140" s="338"/>
      <c r="AZ140" s="338" t="s">
        <v>7994</v>
      </c>
      <c r="BA140" s="338"/>
      <c r="BB140"/>
      <c r="BC140"/>
      <c r="BD140"/>
      <c r="BE140"/>
      <c r="BF140"/>
      <c r="BG140"/>
      <c r="BH140"/>
      <c r="BI140"/>
      <c r="BJ140"/>
      <c r="BK140"/>
      <c r="BL140"/>
      <c r="BM140"/>
      <c r="BN140"/>
      <c r="BO140"/>
      <c r="BP140"/>
      <c r="BQ140" t="s">
        <v>9894</v>
      </c>
      <c r="BR140"/>
      <c r="BS140" t="s">
        <v>9892</v>
      </c>
      <c r="BT140" s="218"/>
    </row>
    <row r="141" spans="1:72" ht="14.5">
      <c r="A141" s="219" t="str">
        <f t="shared" si="2"/>
        <v>2024-00078796-1</v>
      </c>
      <c r="B141" s="338" t="s">
        <v>952</v>
      </c>
      <c r="C141" s="338" t="s">
        <v>977</v>
      </c>
      <c r="D141" s="338" t="s">
        <v>9882</v>
      </c>
      <c r="E141" s="338" t="s">
        <v>7994</v>
      </c>
      <c r="F141" s="338" t="s">
        <v>9883</v>
      </c>
      <c r="G141" s="338" t="s">
        <v>9882</v>
      </c>
      <c r="H141" s="338" t="s">
        <v>9884</v>
      </c>
      <c r="I141" s="338" t="s">
        <v>10044</v>
      </c>
      <c r="J141" s="338" t="s">
        <v>129</v>
      </c>
      <c r="K141" s="338" t="s">
        <v>131</v>
      </c>
      <c r="L141"/>
      <c r="M141" s="338"/>
      <c r="N141" s="338"/>
      <c r="O141" s="338"/>
      <c r="P141" s="338" t="s">
        <v>8009</v>
      </c>
      <c r="Q141" s="338" t="s">
        <v>8010</v>
      </c>
      <c r="R141" s="338" t="s">
        <v>8076</v>
      </c>
      <c r="S141" s="338" t="s">
        <v>10799</v>
      </c>
      <c r="T141" s="338" t="s">
        <v>10800</v>
      </c>
      <c r="U141" s="338" t="s">
        <v>10801</v>
      </c>
      <c r="V141"/>
      <c r="W141" s="338" t="s">
        <v>9963</v>
      </c>
      <c r="X141" s="338" t="s">
        <v>10735</v>
      </c>
      <c r="Y141" s="338" t="s">
        <v>9224</v>
      </c>
      <c r="Z141" s="338" t="s">
        <v>53</v>
      </c>
      <c r="AA141" s="338"/>
      <c r="AB141" s="338" t="s">
        <v>10802</v>
      </c>
      <c r="AC141" s="338" t="s">
        <v>8067</v>
      </c>
      <c r="AD141" s="338"/>
      <c r="AE141" s="338" t="s">
        <v>8252</v>
      </c>
      <c r="AF141" s="338" t="s">
        <v>10803</v>
      </c>
      <c r="AG141" s="338"/>
      <c r="AH141" s="338" t="s">
        <v>10735</v>
      </c>
      <c r="AI141" s="338" t="s">
        <v>7998</v>
      </c>
      <c r="AJ141" s="338" t="s">
        <v>10804</v>
      </c>
      <c r="AK141" s="338" t="s">
        <v>10805</v>
      </c>
      <c r="AL141" s="338"/>
      <c r="AM141" s="338" t="s">
        <v>8019</v>
      </c>
      <c r="AN141" s="338" t="s">
        <v>10806</v>
      </c>
      <c r="AO141" s="338" t="s">
        <v>8026</v>
      </c>
      <c r="AP141" s="338" t="s">
        <v>10110</v>
      </c>
      <c r="AQ141" s="338" t="s">
        <v>7988</v>
      </c>
      <c r="AR141" s="338"/>
      <c r="AS141" s="338" t="s">
        <v>7988</v>
      </c>
      <c r="AT141" s="338"/>
      <c r="AU141" s="338" t="s">
        <v>9903</v>
      </c>
      <c r="AV141" s="338"/>
      <c r="AW141" s="338"/>
      <c r="AX141" s="338"/>
      <c r="AY141" s="338"/>
      <c r="AZ141" s="338" t="s">
        <v>7994</v>
      </c>
      <c r="BA141" s="338"/>
      <c r="BB141"/>
      <c r="BC141"/>
      <c r="BD141"/>
      <c r="BE141"/>
      <c r="BF141"/>
      <c r="BG141"/>
      <c r="BH141"/>
      <c r="BI141"/>
      <c r="BJ141"/>
      <c r="BK141"/>
      <c r="BL141"/>
      <c r="BM141"/>
      <c r="BN141"/>
      <c r="BO141"/>
      <c r="BP141"/>
      <c r="BQ141" t="s">
        <v>9894</v>
      </c>
      <c r="BR141"/>
      <c r="BS141" t="s">
        <v>9892</v>
      </c>
      <c r="BT141" s="218"/>
    </row>
    <row r="142" spans="1:72" ht="14.5">
      <c r="A142" s="219" t="str">
        <f t="shared" si="2"/>
        <v>2024-00075456-1</v>
      </c>
      <c r="B142" s="338" t="s">
        <v>575</v>
      </c>
      <c r="C142" s="338" t="s">
        <v>973</v>
      </c>
      <c r="D142" s="338" t="s">
        <v>10054</v>
      </c>
      <c r="E142" s="338" t="s">
        <v>7994</v>
      </c>
      <c r="F142" s="338" t="s">
        <v>9883</v>
      </c>
      <c r="G142" s="338" t="s">
        <v>10054</v>
      </c>
      <c r="H142" s="338" t="s">
        <v>10055</v>
      </c>
      <c r="I142" s="338" t="s">
        <v>10044</v>
      </c>
      <c r="J142" s="338" t="s">
        <v>164</v>
      </c>
      <c r="K142" s="338" t="s">
        <v>166</v>
      </c>
      <c r="L142"/>
      <c r="M142" s="338"/>
      <c r="N142" s="338"/>
      <c r="O142" s="338"/>
      <c r="P142" s="338" t="s">
        <v>8009</v>
      </c>
      <c r="Q142" s="338" t="s">
        <v>8010</v>
      </c>
      <c r="R142" s="338" t="s">
        <v>8032</v>
      </c>
      <c r="S142" s="338" t="s">
        <v>10252</v>
      </c>
      <c r="T142" s="338" t="s">
        <v>10253</v>
      </c>
      <c r="U142" s="338" t="s">
        <v>10254</v>
      </c>
      <c r="V142"/>
      <c r="W142" s="338"/>
      <c r="X142" s="338" t="s">
        <v>384</v>
      </c>
      <c r="Y142" s="338" t="s">
        <v>524</v>
      </c>
      <c r="Z142" s="338" t="s">
        <v>53</v>
      </c>
      <c r="AA142" s="338"/>
      <c r="AB142" s="338"/>
      <c r="AC142" s="338"/>
      <c r="AD142" s="338"/>
      <c r="AE142" s="338"/>
      <c r="AF142" s="338" t="s">
        <v>10807</v>
      </c>
      <c r="AG142" s="338"/>
      <c r="AH142" s="338" t="s">
        <v>384</v>
      </c>
      <c r="AI142" s="338" t="s">
        <v>7998</v>
      </c>
      <c r="AJ142" s="338" t="s">
        <v>10256</v>
      </c>
      <c r="AK142" s="338" t="s">
        <v>10808</v>
      </c>
      <c r="AL142" s="338"/>
      <c r="AM142" s="338" t="s">
        <v>8019</v>
      </c>
      <c r="AN142" s="338" t="s">
        <v>10497</v>
      </c>
      <c r="AO142" s="338" t="s">
        <v>8026</v>
      </c>
      <c r="AP142" s="338" t="s">
        <v>10533</v>
      </c>
      <c r="AQ142" s="338" t="s">
        <v>7988</v>
      </c>
      <c r="AR142" s="338"/>
      <c r="AS142" s="338" t="s">
        <v>7988</v>
      </c>
      <c r="AT142" s="338"/>
      <c r="AU142" s="338" t="s">
        <v>9903</v>
      </c>
      <c r="AV142" s="338"/>
      <c r="AW142" s="338"/>
      <c r="AX142" s="338"/>
      <c r="AY142" s="338"/>
      <c r="AZ142" s="338" t="s">
        <v>7994</v>
      </c>
      <c r="BA142" s="338"/>
      <c r="BB142"/>
      <c r="BC142"/>
      <c r="BD142"/>
      <c r="BE142"/>
      <c r="BF142"/>
      <c r="BG142"/>
      <c r="BH142"/>
      <c r="BI142"/>
      <c r="BJ142"/>
      <c r="BK142"/>
      <c r="BL142"/>
      <c r="BM142"/>
      <c r="BN142"/>
      <c r="BO142"/>
      <c r="BP142"/>
      <c r="BQ142" t="s">
        <v>9894</v>
      </c>
      <c r="BR142"/>
      <c r="BS142" t="s">
        <v>9892</v>
      </c>
      <c r="BT142" s="218"/>
    </row>
    <row r="143" spans="1:72" ht="14.5">
      <c r="A143" s="219" t="str">
        <f t="shared" si="2"/>
        <v>2024-00075467-1</v>
      </c>
      <c r="B143" s="338" t="s">
        <v>581</v>
      </c>
      <c r="C143" s="338" t="s">
        <v>973</v>
      </c>
      <c r="D143" s="338" t="s">
        <v>10054</v>
      </c>
      <c r="E143" s="338" t="s">
        <v>7994</v>
      </c>
      <c r="F143" s="338" t="s">
        <v>9883</v>
      </c>
      <c r="G143" s="338" t="s">
        <v>10054</v>
      </c>
      <c r="H143" s="338" t="s">
        <v>10055</v>
      </c>
      <c r="I143" s="338" t="s">
        <v>10044</v>
      </c>
      <c r="J143" s="338" t="s">
        <v>164</v>
      </c>
      <c r="K143" s="338" t="s">
        <v>166</v>
      </c>
      <c r="L143"/>
      <c r="M143" s="338"/>
      <c r="N143" s="338"/>
      <c r="O143" s="338"/>
      <c r="P143" s="338" t="s">
        <v>8009</v>
      </c>
      <c r="Q143" s="338" t="s">
        <v>8010</v>
      </c>
      <c r="R143" s="338" t="s">
        <v>8032</v>
      </c>
      <c r="S143" s="338" t="s">
        <v>10252</v>
      </c>
      <c r="T143" s="338" t="s">
        <v>10253</v>
      </c>
      <c r="U143" s="338" t="s">
        <v>10254</v>
      </c>
      <c r="V143"/>
      <c r="W143" s="338"/>
      <c r="X143" s="338" t="s">
        <v>500</v>
      </c>
      <c r="Y143" s="338" t="s">
        <v>524</v>
      </c>
      <c r="Z143" s="338" t="s">
        <v>53</v>
      </c>
      <c r="AA143" s="338"/>
      <c r="AB143" s="338"/>
      <c r="AC143" s="338"/>
      <c r="AD143" s="338"/>
      <c r="AE143" s="338"/>
      <c r="AF143" s="338" t="s">
        <v>10809</v>
      </c>
      <c r="AG143" s="338"/>
      <c r="AH143" s="338" t="s">
        <v>500</v>
      </c>
      <c r="AI143" s="338" t="s">
        <v>7998</v>
      </c>
      <c r="AJ143" s="338" t="s">
        <v>10256</v>
      </c>
      <c r="AK143" s="338" t="s">
        <v>10810</v>
      </c>
      <c r="AL143" s="338"/>
      <c r="AM143" s="338" t="s">
        <v>8019</v>
      </c>
      <c r="AN143" s="338" t="s">
        <v>10497</v>
      </c>
      <c r="AO143" s="338" t="s">
        <v>8026</v>
      </c>
      <c r="AP143" s="338" t="s">
        <v>10533</v>
      </c>
      <c r="AQ143" s="338" t="s">
        <v>7988</v>
      </c>
      <c r="AR143" s="338"/>
      <c r="AS143" s="338" t="s">
        <v>7988</v>
      </c>
      <c r="AT143" s="338"/>
      <c r="AU143" s="338" t="s">
        <v>9903</v>
      </c>
      <c r="AV143" s="338"/>
      <c r="AW143" s="338"/>
      <c r="AX143" s="338"/>
      <c r="AY143" s="338"/>
      <c r="AZ143" s="338" t="s">
        <v>7994</v>
      </c>
      <c r="BA143" s="338"/>
      <c r="BB143"/>
      <c r="BC143"/>
      <c r="BD143"/>
      <c r="BE143"/>
      <c r="BF143"/>
      <c r="BG143"/>
      <c r="BH143"/>
      <c r="BI143"/>
      <c r="BJ143"/>
      <c r="BK143"/>
      <c r="BL143"/>
      <c r="BM143"/>
      <c r="BN143"/>
      <c r="BO143"/>
      <c r="BP143"/>
      <c r="BQ143" t="s">
        <v>9894</v>
      </c>
      <c r="BR143"/>
      <c r="BS143" t="s">
        <v>9892</v>
      </c>
      <c r="BT143" s="218"/>
    </row>
    <row r="144" spans="1:72" ht="14.5">
      <c r="A144" s="219" t="str">
        <f t="shared" si="2"/>
        <v>2024-00075465-1</v>
      </c>
      <c r="B144" s="338" t="s">
        <v>578</v>
      </c>
      <c r="C144" s="338" t="s">
        <v>973</v>
      </c>
      <c r="D144" s="338" t="s">
        <v>10054</v>
      </c>
      <c r="E144" s="338" t="s">
        <v>7994</v>
      </c>
      <c r="F144" s="338" t="s">
        <v>9883</v>
      </c>
      <c r="G144" s="338" t="s">
        <v>10054</v>
      </c>
      <c r="H144" s="338" t="s">
        <v>10055</v>
      </c>
      <c r="I144" s="338" t="s">
        <v>10044</v>
      </c>
      <c r="J144" s="338" t="s">
        <v>164</v>
      </c>
      <c r="K144" s="338" t="s">
        <v>166</v>
      </c>
      <c r="L144"/>
      <c r="M144" s="338"/>
      <c r="N144" s="338"/>
      <c r="O144" s="338"/>
      <c r="P144" s="338" t="s">
        <v>8009</v>
      </c>
      <c r="Q144" s="338" t="s">
        <v>8010</v>
      </c>
      <c r="R144" s="338" t="s">
        <v>8032</v>
      </c>
      <c r="S144" s="338" t="s">
        <v>10252</v>
      </c>
      <c r="T144" s="338" t="s">
        <v>10253</v>
      </c>
      <c r="U144" s="338" t="s">
        <v>10254</v>
      </c>
      <c r="V144"/>
      <c r="W144" s="338"/>
      <c r="X144" s="338" t="s">
        <v>421</v>
      </c>
      <c r="Y144" s="338" t="s">
        <v>524</v>
      </c>
      <c r="Z144" s="338" t="s">
        <v>53</v>
      </c>
      <c r="AA144" s="338"/>
      <c r="AB144" s="338"/>
      <c r="AC144" s="338"/>
      <c r="AD144" s="338"/>
      <c r="AE144" s="338"/>
      <c r="AF144" s="338" t="s">
        <v>10811</v>
      </c>
      <c r="AG144" s="338"/>
      <c r="AH144" s="338" t="s">
        <v>421</v>
      </c>
      <c r="AI144" s="338" t="s">
        <v>7998</v>
      </c>
      <c r="AJ144" s="338" t="s">
        <v>10256</v>
      </c>
      <c r="AK144" s="338" t="s">
        <v>10812</v>
      </c>
      <c r="AL144" s="338"/>
      <c r="AM144" s="338" t="s">
        <v>8019</v>
      </c>
      <c r="AN144" s="338" t="s">
        <v>10497</v>
      </c>
      <c r="AO144" s="338" t="s">
        <v>8026</v>
      </c>
      <c r="AP144" s="338" t="s">
        <v>10533</v>
      </c>
      <c r="AQ144" s="338" t="s">
        <v>7988</v>
      </c>
      <c r="AR144" s="338"/>
      <c r="AS144" s="338" t="s">
        <v>7988</v>
      </c>
      <c r="AT144" s="338"/>
      <c r="AU144" s="338" t="s">
        <v>9903</v>
      </c>
      <c r="AV144" s="338"/>
      <c r="AW144" s="338"/>
      <c r="AX144" s="338"/>
      <c r="AY144" s="338"/>
      <c r="AZ144" s="338" t="s">
        <v>7994</v>
      </c>
      <c r="BA144" s="338"/>
      <c r="BB144"/>
      <c r="BC144"/>
      <c r="BD144"/>
      <c r="BE144"/>
      <c r="BF144"/>
      <c r="BG144"/>
      <c r="BH144"/>
      <c r="BI144"/>
      <c r="BJ144"/>
      <c r="BK144"/>
      <c r="BL144"/>
      <c r="BM144"/>
      <c r="BN144"/>
      <c r="BO144"/>
      <c r="BP144"/>
      <c r="BQ144" t="s">
        <v>9894</v>
      </c>
      <c r="BR144"/>
      <c r="BS144" t="s">
        <v>9892</v>
      </c>
      <c r="BT144" s="218"/>
    </row>
    <row r="145" spans="1:72" ht="14.5">
      <c r="A145" s="219" t="str">
        <f t="shared" si="2"/>
        <v>2024-00074837-2</v>
      </c>
      <c r="B145" s="338" t="s">
        <v>905</v>
      </c>
      <c r="C145" s="338" t="s">
        <v>973</v>
      </c>
      <c r="D145" s="338" t="s">
        <v>10054</v>
      </c>
      <c r="E145" s="338" t="s">
        <v>7994</v>
      </c>
      <c r="F145" s="338" t="s">
        <v>9883</v>
      </c>
      <c r="G145" s="338" t="s">
        <v>10054</v>
      </c>
      <c r="H145" s="338" t="s">
        <v>10055</v>
      </c>
      <c r="I145" s="338" t="s">
        <v>10044</v>
      </c>
      <c r="J145" s="338" t="s">
        <v>69</v>
      </c>
      <c r="K145" s="338" t="s">
        <v>902</v>
      </c>
      <c r="L145"/>
      <c r="M145" s="338"/>
      <c r="N145" s="338"/>
      <c r="O145" s="338"/>
      <c r="P145" s="338" t="s">
        <v>8009</v>
      </c>
      <c r="Q145" s="338" t="s">
        <v>8010</v>
      </c>
      <c r="R145" s="338" t="s">
        <v>8032</v>
      </c>
      <c r="S145" s="338" t="s">
        <v>10813</v>
      </c>
      <c r="T145" s="338" t="s">
        <v>10814</v>
      </c>
      <c r="U145" s="338" t="s">
        <v>10815</v>
      </c>
      <c r="V145"/>
      <c r="W145" s="338"/>
      <c r="X145" s="338" t="s">
        <v>384</v>
      </c>
      <c r="Y145" s="338" t="s">
        <v>932</v>
      </c>
      <c r="Z145" s="338" t="s">
        <v>53</v>
      </c>
      <c r="AA145" s="338"/>
      <c r="AB145" s="338"/>
      <c r="AC145" s="338"/>
      <c r="AD145" s="338"/>
      <c r="AE145" s="338"/>
      <c r="AF145" s="338" t="s">
        <v>10816</v>
      </c>
      <c r="AG145" s="338"/>
      <c r="AH145" s="338" t="s">
        <v>384</v>
      </c>
      <c r="AI145" s="338" t="s">
        <v>7998</v>
      </c>
      <c r="AJ145" s="338" t="s">
        <v>10817</v>
      </c>
      <c r="AK145" s="338" t="s">
        <v>10818</v>
      </c>
      <c r="AL145" s="338"/>
      <c r="AM145" s="338" t="s">
        <v>8019</v>
      </c>
      <c r="AN145" s="338" t="s">
        <v>10819</v>
      </c>
      <c r="AO145" s="338" t="s">
        <v>8026</v>
      </c>
      <c r="AP145" s="338" t="s">
        <v>10820</v>
      </c>
      <c r="AQ145" s="338" t="s">
        <v>7988</v>
      </c>
      <c r="AR145" s="338"/>
      <c r="AS145" s="338" t="s">
        <v>7988</v>
      </c>
      <c r="AT145" s="338"/>
      <c r="AU145" s="338" t="s">
        <v>10136</v>
      </c>
      <c r="AV145" s="338"/>
      <c r="AW145" s="338"/>
      <c r="AX145" s="338"/>
      <c r="AY145" s="338"/>
      <c r="AZ145" s="338" t="s">
        <v>7994</v>
      </c>
      <c r="BA145" s="338"/>
      <c r="BB145"/>
      <c r="BC145"/>
      <c r="BD145"/>
      <c r="BE145"/>
      <c r="BF145"/>
      <c r="BG145"/>
      <c r="BH145"/>
      <c r="BI145"/>
      <c r="BJ145"/>
      <c r="BK145"/>
      <c r="BL145"/>
      <c r="BM145"/>
      <c r="BN145"/>
      <c r="BO145"/>
      <c r="BP145"/>
      <c r="BQ145" t="s">
        <v>9894</v>
      </c>
      <c r="BR145"/>
      <c r="BS145" t="s">
        <v>9892</v>
      </c>
      <c r="BT145" s="218"/>
    </row>
    <row r="146" spans="1:72" ht="14.5">
      <c r="A146" s="219" t="str">
        <f t="shared" si="2"/>
        <v>2024-00074837-1</v>
      </c>
      <c r="B146" s="338" t="s">
        <v>901</v>
      </c>
      <c r="C146" s="338" t="s">
        <v>973</v>
      </c>
      <c r="D146" s="338" t="s">
        <v>10054</v>
      </c>
      <c r="E146" s="338" t="s">
        <v>7994</v>
      </c>
      <c r="F146" s="338" t="s">
        <v>9883</v>
      </c>
      <c r="G146" s="338" t="s">
        <v>10054</v>
      </c>
      <c r="H146" s="338" t="s">
        <v>10055</v>
      </c>
      <c r="I146" s="338" t="s">
        <v>10044</v>
      </c>
      <c r="J146" s="338" t="s">
        <v>69</v>
      </c>
      <c r="K146" s="338" t="s">
        <v>902</v>
      </c>
      <c r="L146"/>
      <c r="M146" s="338"/>
      <c r="N146" s="338"/>
      <c r="O146" s="338"/>
      <c r="P146" s="338" t="s">
        <v>8009</v>
      </c>
      <c r="Q146" s="338" t="s">
        <v>8010</v>
      </c>
      <c r="R146" s="338" t="s">
        <v>8032</v>
      </c>
      <c r="S146" s="338" t="s">
        <v>10813</v>
      </c>
      <c r="T146" s="338" t="s">
        <v>10814</v>
      </c>
      <c r="U146" s="338" t="s">
        <v>10815</v>
      </c>
      <c r="V146"/>
      <c r="W146" s="338"/>
      <c r="X146" s="338" t="s">
        <v>399</v>
      </c>
      <c r="Y146" s="338" t="s">
        <v>932</v>
      </c>
      <c r="Z146" s="338" t="s">
        <v>53</v>
      </c>
      <c r="AA146" s="338"/>
      <c r="AB146" s="338" t="s">
        <v>9336</v>
      </c>
      <c r="AC146" s="338" t="s">
        <v>8067</v>
      </c>
      <c r="AD146" s="338"/>
      <c r="AE146" s="338" t="s">
        <v>8252</v>
      </c>
      <c r="AF146" s="338" t="s">
        <v>10821</v>
      </c>
      <c r="AG146" s="338"/>
      <c r="AH146" s="338" t="s">
        <v>399</v>
      </c>
      <c r="AI146" s="338" t="s">
        <v>7998</v>
      </c>
      <c r="AJ146" s="338" t="s">
        <v>10817</v>
      </c>
      <c r="AK146" s="338" t="s">
        <v>10822</v>
      </c>
      <c r="AL146" s="338"/>
      <c r="AM146" s="338" t="s">
        <v>8019</v>
      </c>
      <c r="AN146" s="338" t="s">
        <v>10823</v>
      </c>
      <c r="AO146" s="338" t="s">
        <v>8026</v>
      </c>
      <c r="AP146" s="338" t="s">
        <v>10820</v>
      </c>
      <c r="AQ146" s="338" t="s">
        <v>7988</v>
      </c>
      <c r="AR146" s="338"/>
      <c r="AS146" s="338" t="s">
        <v>7988</v>
      </c>
      <c r="AT146" s="338"/>
      <c r="AU146" s="338" t="s">
        <v>10136</v>
      </c>
      <c r="AV146" s="338"/>
      <c r="AW146" s="338"/>
      <c r="AX146" s="338"/>
      <c r="AY146" s="338"/>
      <c r="AZ146" s="338" t="s">
        <v>7994</v>
      </c>
      <c r="BA146" s="338"/>
      <c r="BB146"/>
      <c r="BC146"/>
      <c r="BD146"/>
      <c r="BE146"/>
      <c r="BF146"/>
      <c r="BG146"/>
      <c r="BH146"/>
      <c r="BI146"/>
      <c r="BJ146"/>
      <c r="BK146"/>
      <c r="BL146"/>
      <c r="BM146"/>
      <c r="BN146"/>
      <c r="BO146"/>
      <c r="BP146"/>
      <c r="BQ146" t="s">
        <v>9894</v>
      </c>
      <c r="BR146"/>
      <c r="BS146" t="s">
        <v>9892</v>
      </c>
      <c r="BT146" s="218"/>
    </row>
    <row r="147" spans="1:72" ht="14.5">
      <c r="A147" s="219" t="str">
        <f t="shared" si="2"/>
        <v>2024-00078783-1</v>
      </c>
      <c r="B147" s="338" t="s">
        <v>899</v>
      </c>
      <c r="C147" s="338" t="s">
        <v>973</v>
      </c>
      <c r="D147" s="338" t="s">
        <v>10054</v>
      </c>
      <c r="E147" s="338" t="s">
        <v>7994</v>
      </c>
      <c r="F147" s="338" t="s">
        <v>9883</v>
      </c>
      <c r="G147" s="338" t="s">
        <v>10054</v>
      </c>
      <c r="H147" s="338" t="s">
        <v>10055</v>
      </c>
      <c r="I147" s="338" t="s">
        <v>10044</v>
      </c>
      <c r="J147" s="338" t="s">
        <v>233</v>
      </c>
      <c r="K147" s="338" t="s">
        <v>234</v>
      </c>
      <c r="L147"/>
      <c r="M147" s="338"/>
      <c r="N147" s="338"/>
      <c r="O147" s="338"/>
      <c r="P147" s="338" t="s">
        <v>8009</v>
      </c>
      <c r="Q147" s="338" t="s">
        <v>8010</v>
      </c>
      <c r="R147" s="338" t="s">
        <v>8032</v>
      </c>
      <c r="S147" s="338" t="s">
        <v>10745</v>
      </c>
      <c r="T147" s="338" t="s">
        <v>10377</v>
      </c>
      <c r="U147" s="338" t="s">
        <v>10263</v>
      </c>
      <c r="V147"/>
      <c r="W147" s="338"/>
      <c r="X147" s="338" t="s">
        <v>203</v>
      </c>
      <c r="Y147" s="338" t="s">
        <v>10824</v>
      </c>
      <c r="Z147" s="338" t="s">
        <v>53</v>
      </c>
      <c r="AA147" s="338"/>
      <c r="AB147" s="338"/>
      <c r="AC147" s="338"/>
      <c r="AD147" s="338"/>
      <c r="AE147" s="338"/>
      <c r="AF147" s="338" t="s">
        <v>10825</v>
      </c>
      <c r="AG147" s="338"/>
      <c r="AH147" s="338" t="s">
        <v>203</v>
      </c>
      <c r="AI147" s="338" t="s">
        <v>7998</v>
      </c>
      <c r="AJ147" s="338" t="s">
        <v>10747</v>
      </c>
      <c r="AK147" s="338" t="s">
        <v>10826</v>
      </c>
      <c r="AL147" s="338"/>
      <c r="AM147" s="338" t="s">
        <v>8019</v>
      </c>
      <c r="AN147" s="338" t="s">
        <v>10827</v>
      </c>
      <c r="AO147" s="338" t="s">
        <v>8026</v>
      </c>
      <c r="AP147" s="338" t="s">
        <v>10828</v>
      </c>
      <c r="AQ147" s="338" t="s">
        <v>7988</v>
      </c>
      <c r="AR147" s="338"/>
      <c r="AS147" s="338" t="s">
        <v>7988</v>
      </c>
      <c r="AT147" s="338"/>
      <c r="AU147" s="338" t="s">
        <v>10829</v>
      </c>
      <c r="AV147" s="338"/>
      <c r="AW147" s="338"/>
      <c r="AX147" s="338"/>
      <c r="AY147" s="338"/>
      <c r="AZ147" s="338" t="s">
        <v>7994</v>
      </c>
      <c r="BA147" s="338"/>
      <c r="BB147"/>
      <c r="BC147"/>
      <c r="BD147"/>
      <c r="BE147"/>
      <c r="BF147"/>
      <c r="BG147"/>
      <c r="BH147"/>
      <c r="BI147"/>
      <c r="BJ147"/>
      <c r="BK147"/>
      <c r="BL147"/>
      <c r="BM147"/>
      <c r="BN147"/>
      <c r="BO147"/>
      <c r="BP147"/>
      <c r="BQ147" t="s">
        <v>9894</v>
      </c>
      <c r="BR147"/>
      <c r="BS147" t="s">
        <v>9892</v>
      </c>
      <c r="BT147" s="218"/>
    </row>
    <row r="148" spans="1:72" ht="14.5">
      <c r="A148" s="219" t="str">
        <f t="shared" si="2"/>
        <v>2024-00077456-1</v>
      </c>
      <c r="B148" s="170" t="s">
        <v>970</v>
      </c>
      <c r="C148" s="170" t="s">
        <v>973</v>
      </c>
      <c r="D148" s="170" t="s">
        <v>9882</v>
      </c>
      <c r="E148" s="170" t="s">
        <v>7994</v>
      </c>
      <c r="F148" s="170" t="s">
        <v>9883</v>
      </c>
      <c r="G148" s="170" t="s">
        <v>9882</v>
      </c>
      <c r="H148" s="170" t="s">
        <v>9884</v>
      </c>
      <c r="I148" s="170" t="s">
        <v>10044</v>
      </c>
      <c r="J148" s="170" t="s">
        <v>129</v>
      </c>
      <c r="K148" s="170" t="s">
        <v>131</v>
      </c>
      <c r="L148" s="170"/>
      <c r="M148" s="170"/>
      <c r="N148" s="170"/>
      <c r="O148" s="170"/>
      <c r="P148" s="170" t="s">
        <v>8009</v>
      </c>
      <c r="Q148" s="170" t="s">
        <v>8010</v>
      </c>
      <c r="R148" s="170" t="s">
        <v>8076</v>
      </c>
      <c r="S148" s="170" t="s">
        <v>10830</v>
      </c>
      <c r="T148" s="170" t="s">
        <v>9949</v>
      </c>
      <c r="U148" s="170" t="s">
        <v>9950</v>
      </c>
      <c r="V148" s="170"/>
      <c r="W148" s="170" t="s">
        <v>9963</v>
      </c>
      <c r="X148" s="170" t="s">
        <v>609</v>
      </c>
      <c r="Y148" s="170" t="s">
        <v>973</v>
      </c>
      <c r="Z148" s="170" t="s">
        <v>53</v>
      </c>
      <c r="AA148" s="170"/>
      <c r="AB148" s="170" t="s">
        <v>10831</v>
      </c>
      <c r="AC148" s="170" t="s">
        <v>8067</v>
      </c>
      <c r="AD148" s="170"/>
      <c r="AE148" s="170" t="s">
        <v>8047</v>
      </c>
      <c r="AF148" s="170" t="s">
        <v>10832</v>
      </c>
      <c r="AG148" s="170"/>
      <c r="AH148" s="170" t="s">
        <v>609</v>
      </c>
      <c r="AI148" s="170" t="s">
        <v>7998</v>
      </c>
      <c r="AJ148" s="170" t="s">
        <v>10569</v>
      </c>
      <c r="AK148" s="170" t="s">
        <v>10833</v>
      </c>
      <c r="AL148" s="170"/>
      <c r="AM148" s="170" t="s">
        <v>8019</v>
      </c>
      <c r="AN148" s="170" t="s">
        <v>10834</v>
      </c>
      <c r="AO148" s="170" t="s">
        <v>8026</v>
      </c>
      <c r="AP148" s="170" t="s">
        <v>10110</v>
      </c>
      <c r="AQ148" s="170" t="s">
        <v>7988</v>
      </c>
      <c r="AR148" s="170"/>
      <c r="AS148" s="170" t="s">
        <v>7988</v>
      </c>
      <c r="AT148" s="170"/>
      <c r="AU148" s="170" t="s">
        <v>9903</v>
      </c>
      <c r="AV148" s="170"/>
      <c r="AW148" s="170"/>
      <c r="AX148" s="170"/>
      <c r="AY148" s="170"/>
      <c r="AZ148" s="170" t="s">
        <v>7994</v>
      </c>
      <c r="BA148" s="170"/>
      <c r="BB148" s="170"/>
      <c r="BC148" s="170"/>
      <c r="BD148" s="170"/>
      <c r="BE148" s="170"/>
      <c r="BF148" s="170"/>
      <c r="BG148" s="170"/>
      <c r="BH148" s="170"/>
      <c r="BI148" s="170"/>
      <c r="BJ148" s="170"/>
      <c r="BK148" s="170"/>
      <c r="BL148" s="170"/>
      <c r="BM148" s="170"/>
      <c r="BN148" s="170"/>
      <c r="BO148" s="170"/>
      <c r="BP148" s="170"/>
      <c r="BQ148" s="170" t="s">
        <v>9894</v>
      </c>
      <c r="BR148" s="170"/>
      <c r="BS148" s="170" t="s">
        <v>9892</v>
      </c>
      <c r="BT148" s="218"/>
    </row>
    <row r="149" spans="1:72" ht="14.5">
      <c r="A149" s="219" t="str">
        <f t="shared" si="2"/>
        <v>2024-00074621-1</v>
      </c>
      <c r="B149" s="170" t="s">
        <v>960</v>
      </c>
      <c r="C149" s="170" t="s">
        <v>973</v>
      </c>
      <c r="D149" s="170" t="s">
        <v>9882</v>
      </c>
      <c r="E149" s="170" t="s">
        <v>7994</v>
      </c>
      <c r="F149" s="170" t="s">
        <v>9883</v>
      </c>
      <c r="G149" s="170" t="s">
        <v>9882</v>
      </c>
      <c r="H149" s="170" t="s">
        <v>9884</v>
      </c>
      <c r="I149" s="170" t="s">
        <v>10044</v>
      </c>
      <c r="J149" s="170" t="s">
        <v>623</v>
      </c>
      <c r="K149" s="170" t="s">
        <v>624</v>
      </c>
      <c r="L149" s="170"/>
      <c r="M149" s="170"/>
      <c r="N149" s="170"/>
      <c r="O149" s="170"/>
      <c r="P149" s="170" t="s">
        <v>8009</v>
      </c>
      <c r="Q149" s="170" t="s">
        <v>8010</v>
      </c>
      <c r="R149" s="170" t="s">
        <v>8076</v>
      </c>
      <c r="S149" s="170" t="s">
        <v>10835</v>
      </c>
      <c r="T149" s="170" t="s">
        <v>10836</v>
      </c>
      <c r="U149" s="170" t="s">
        <v>10837</v>
      </c>
      <c r="V149" s="170"/>
      <c r="W149" s="170" t="s">
        <v>2144</v>
      </c>
      <c r="X149" s="170" t="s">
        <v>384</v>
      </c>
      <c r="Y149" s="170" t="s">
        <v>973</v>
      </c>
      <c r="Z149" s="170" t="s">
        <v>53</v>
      </c>
      <c r="AA149" s="170"/>
      <c r="AB149" s="170"/>
      <c r="AC149" s="170"/>
      <c r="AD149" s="170"/>
      <c r="AE149" s="170"/>
      <c r="AF149" s="170" t="s">
        <v>10838</v>
      </c>
      <c r="AG149" s="170"/>
      <c r="AH149" s="170" t="s">
        <v>384</v>
      </c>
      <c r="AI149" s="170" t="s">
        <v>7998</v>
      </c>
      <c r="AJ149" s="170" t="s">
        <v>10839</v>
      </c>
      <c r="AK149" s="170" t="s">
        <v>10840</v>
      </c>
      <c r="AL149" s="170"/>
      <c r="AM149" s="170" t="s">
        <v>8019</v>
      </c>
      <c r="AN149" s="170" t="s">
        <v>10841</v>
      </c>
      <c r="AO149" s="170" t="s">
        <v>8026</v>
      </c>
      <c r="AP149" s="170" t="s">
        <v>10110</v>
      </c>
      <c r="AQ149" s="170" t="s">
        <v>7988</v>
      </c>
      <c r="AR149" s="170"/>
      <c r="AS149" s="170" t="s">
        <v>7988</v>
      </c>
      <c r="AT149" s="170"/>
      <c r="AU149" s="170" t="s">
        <v>9903</v>
      </c>
      <c r="AV149" s="170"/>
      <c r="AW149" s="170"/>
      <c r="AX149" s="170"/>
      <c r="AY149" s="170"/>
      <c r="AZ149" s="170" t="s">
        <v>7994</v>
      </c>
      <c r="BA149" s="170"/>
      <c r="BB149" s="170"/>
      <c r="BC149" s="170"/>
      <c r="BD149" s="170"/>
      <c r="BE149" s="170"/>
      <c r="BF149" s="170"/>
      <c r="BG149" s="170"/>
      <c r="BH149" s="170"/>
      <c r="BI149" s="170"/>
      <c r="BJ149" s="170"/>
      <c r="BK149" s="170"/>
      <c r="BL149" s="170"/>
      <c r="BM149" s="170"/>
      <c r="BN149" s="170"/>
      <c r="BO149" s="170"/>
      <c r="BP149" s="170"/>
      <c r="BQ149" s="170" t="s">
        <v>9894</v>
      </c>
      <c r="BR149" s="170"/>
      <c r="BS149" s="170" t="s">
        <v>9892</v>
      </c>
      <c r="BT149" s="218"/>
    </row>
    <row r="150" spans="1:72" ht="14.5">
      <c r="A150" s="219" t="str">
        <f t="shared" si="2"/>
        <v>2024-00078722-2</v>
      </c>
      <c r="B150" s="338" t="s">
        <v>968</v>
      </c>
      <c r="C150" s="338" t="s">
        <v>973</v>
      </c>
      <c r="D150" s="338" t="s">
        <v>10054</v>
      </c>
      <c r="E150" s="338" t="s">
        <v>7994</v>
      </c>
      <c r="F150" s="338" t="s">
        <v>9883</v>
      </c>
      <c r="G150" s="338" t="s">
        <v>10054</v>
      </c>
      <c r="H150" s="338" t="s">
        <v>10055</v>
      </c>
      <c r="I150" s="338" t="s">
        <v>10044</v>
      </c>
      <c r="J150" s="338" t="s">
        <v>964</v>
      </c>
      <c r="K150" s="338" t="s">
        <v>965</v>
      </c>
      <c r="L150"/>
      <c r="M150" s="338"/>
      <c r="N150" s="338"/>
      <c r="O150" s="338"/>
      <c r="P150" s="338" t="s">
        <v>8009</v>
      </c>
      <c r="Q150" s="338" t="s">
        <v>8010</v>
      </c>
      <c r="R150" s="338" t="s">
        <v>8076</v>
      </c>
      <c r="S150" s="338" t="s">
        <v>10842</v>
      </c>
      <c r="T150" s="338" t="s">
        <v>10843</v>
      </c>
      <c r="U150" s="338" t="s">
        <v>10844</v>
      </c>
      <c r="V150"/>
      <c r="W150" s="338" t="s">
        <v>9716</v>
      </c>
      <c r="X150" s="338" t="s">
        <v>603</v>
      </c>
      <c r="Y150" s="338" t="s">
        <v>977</v>
      </c>
      <c r="Z150" s="338" t="s">
        <v>53</v>
      </c>
      <c r="AA150" s="338"/>
      <c r="AB150" s="338"/>
      <c r="AC150" s="338"/>
      <c r="AD150" s="338"/>
      <c r="AE150" s="338" t="s">
        <v>8252</v>
      </c>
      <c r="AF150" s="338" t="s">
        <v>10845</v>
      </c>
      <c r="AG150" s="338"/>
      <c r="AH150" s="338" t="s">
        <v>603</v>
      </c>
      <c r="AI150" s="338" t="s">
        <v>7998</v>
      </c>
      <c r="AJ150" s="338" t="s">
        <v>10846</v>
      </c>
      <c r="AK150" s="338" t="s">
        <v>10847</v>
      </c>
      <c r="AL150" s="338"/>
      <c r="AM150" s="338" t="s">
        <v>8019</v>
      </c>
      <c r="AN150" s="338" t="s">
        <v>10848</v>
      </c>
      <c r="AO150" s="338" t="s">
        <v>8026</v>
      </c>
      <c r="AP150" s="338" t="s">
        <v>10110</v>
      </c>
      <c r="AQ150" s="338" t="s">
        <v>7988</v>
      </c>
      <c r="AR150" s="338"/>
      <c r="AS150" s="338" t="s">
        <v>7988</v>
      </c>
      <c r="AT150" s="338"/>
      <c r="AU150" s="338" t="s">
        <v>9903</v>
      </c>
      <c r="AV150" s="338"/>
      <c r="AW150" s="338"/>
      <c r="AX150" s="338"/>
      <c r="AY150" s="338"/>
      <c r="AZ150" s="338" t="s">
        <v>7994</v>
      </c>
      <c r="BA150" s="338"/>
      <c r="BB150"/>
      <c r="BC150"/>
      <c r="BD150"/>
      <c r="BE150"/>
      <c r="BF150"/>
      <c r="BG150"/>
      <c r="BH150"/>
      <c r="BI150"/>
      <c r="BJ150"/>
      <c r="BK150"/>
      <c r="BL150"/>
      <c r="BM150"/>
      <c r="BN150"/>
      <c r="BO150"/>
      <c r="BP150"/>
      <c r="BQ150" t="s">
        <v>9894</v>
      </c>
      <c r="BR150"/>
      <c r="BS150" t="s">
        <v>9892</v>
      </c>
      <c r="BT150" s="218"/>
    </row>
    <row r="151" spans="1:72" ht="14.5">
      <c r="A151" s="219" t="str">
        <f t="shared" si="2"/>
        <v>2024-00075062-1</v>
      </c>
      <c r="B151" s="338" t="s">
        <v>938</v>
      </c>
      <c r="C151" s="338" t="s">
        <v>973</v>
      </c>
      <c r="D151" s="338" t="s">
        <v>10054</v>
      </c>
      <c r="E151" s="338" t="s">
        <v>7994</v>
      </c>
      <c r="F151" s="338" t="s">
        <v>9883</v>
      </c>
      <c r="G151" s="338" t="s">
        <v>10054</v>
      </c>
      <c r="H151" s="338" t="s">
        <v>10055</v>
      </c>
      <c r="I151" s="338" t="s">
        <v>10044</v>
      </c>
      <c r="J151" s="338" t="s">
        <v>939</v>
      </c>
      <c r="K151" s="338" t="s">
        <v>940</v>
      </c>
      <c r="L151"/>
      <c r="M151" s="338"/>
      <c r="N151" s="338"/>
      <c r="O151" s="338"/>
      <c r="P151" s="338" t="s">
        <v>8009</v>
      </c>
      <c r="Q151" s="338" t="s">
        <v>8010</v>
      </c>
      <c r="R151" s="338" t="s">
        <v>8076</v>
      </c>
      <c r="S151" s="338" t="s">
        <v>10849</v>
      </c>
      <c r="T151" s="338" t="s">
        <v>10850</v>
      </c>
      <c r="U151" s="338" t="s">
        <v>10851</v>
      </c>
      <c r="V151"/>
      <c r="W151" s="338" t="s">
        <v>808</v>
      </c>
      <c r="X151" s="338" t="s">
        <v>399</v>
      </c>
      <c r="Y151" s="338" t="s">
        <v>9224</v>
      </c>
      <c r="Z151" s="338" t="s">
        <v>53</v>
      </c>
      <c r="AA151" s="338"/>
      <c r="AB151" s="338"/>
      <c r="AC151" s="338"/>
      <c r="AD151" s="338"/>
      <c r="AE151" s="338"/>
      <c r="AF151" s="338" t="s">
        <v>10852</v>
      </c>
      <c r="AG151" s="338"/>
      <c r="AH151" s="338" t="s">
        <v>399</v>
      </c>
      <c r="AI151" s="338" t="s">
        <v>7998</v>
      </c>
      <c r="AJ151" s="338" t="s">
        <v>10853</v>
      </c>
      <c r="AK151" s="338" t="s">
        <v>10854</v>
      </c>
      <c r="AL151" s="338"/>
      <c r="AM151" s="338" t="s">
        <v>8019</v>
      </c>
      <c r="AN151" s="338" t="s">
        <v>10855</v>
      </c>
      <c r="AO151" s="338" t="s">
        <v>8026</v>
      </c>
      <c r="AP151" s="338" t="s">
        <v>10110</v>
      </c>
      <c r="AQ151" s="338" t="s">
        <v>7988</v>
      </c>
      <c r="AR151" s="338"/>
      <c r="AS151" s="338" t="s">
        <v>7988</v>
      </c>
      <c r="AT151" s="338"/>
      <c r="AU151" s="338" t="s">
        <v>9903</v>
      </c>
      <c r="AV151" s="338"/>
      <c r="AW151" s="338"/>
      <c r="AX151" s="338"/>
      <c r="AY151" s="338"/>
      <c r="AZ151" s="338" t="s">
        <v>7994</v>
      </c>
      <c r="BA151" s="338"/>
      <c r="BB151"/>
      <c r="BC151"/>
      <c r="BD151"/>
      <c r="BE151"/>
      <c r="BF151"/>
      <c r="BG151"/>
      <c r="BH151"/>
      <c r="BI151"/>
      <c r="BJ151"/>
      <c r="BK151"/>
      <c r="BL151"/>
      <c r="BM151"/>
      <c r="BN151"/>
      <c r="BO151"/>
      <c r="BP151"/>
      <c r="BQ151" t="s">
        <v>9894</v>
      </c>
      <c r="BR151"/>
      <c r="BS151" t="s">
        <v>9892</v>
      </c>
      <c r="BT151" s="218"/>
    </row>
    <row r="152" spans="1:72" ht="14.5">
      <c r="A152" s="219" t="str">
        <f t="shared" si="2"/>
        <v>2024-00078722-1</v>
      </c>
      <c r="B152" s="338" t="s">
        <v>963</v>
      </c>
      <c r="C152" s="338" t="s">
        <v>973</v>
      </c>
      <c r="D152" s="338" t="s">
        <v>10054</v>
      </c>
      <c r="E152" s="338" t="s">
        <v>7994</v>
      </c>
      <c r="F152" s="338" t="s">
        <v>9883</v>
      </c>
      <c r="G152" s="338" t="s">
        <v>10054</v>
      </c>
      <c r="H152" s="338" t="s">
        <v>10055</v>
      </c>
      <c r="I152" s="338" t="s">
        <v>10044</v>
      </c>
      <c r="J152" s="338" t="s">
        <v>964</v>
      </c>
      <c r="K152" s="338" t="s">
        <v>965</v>
      </c>
      <c r="L152"/>
      <c r="M152" s="338"/>
      <c r="N152" s="338"/>
      <c r="O152" s="338"/>
      <c r="P152" s="338" t="s">
        <v>8009</v>
      </c>
      <c r="Q152" s="338" t="s">
        <v>8010</v>
      </c>
      <c r="R152" s="338" t="s">
        <v>8076</v>
      </c>
      <c r="S152" s="338" t="s">
        <v>10856</v>
      </c>
      <c r="T152" s="338" t="s">
        <v>10843</v>
      </c>
      <c r="U152" s="338" t="s">
        <v>10844</v>
      </c>
      <c r="V152"/>
      <c r="W152" s="338" t="s">
        <v>1712</v>
      </c>
      <c r="X152" s="338" t="s">
        <v>603</v>
      </c>
      <c r="Y152" s="338" t="s">
        <v>977</v>
      </c>
      <c r="Z152" s="338" t="s">
        <v>53</v>
      </c>
      <c r="AA152" s="338"/>
      <c r="AB152" s="338"/>
      <c r="AC152" s="338"/>
      <c r="AD152" s="338"/>
      <c r="AE152" s="338" t="s">
        <v>8252</v>
      </c>
      <c r="AF152" s="338" t="s">
        <v>10857</v>
      </c>
      <c r="AG152" s="338"/>
      <c r="AH152" s="338" t="s">
        <v>603</v>
      </c>
      <c r="AI152" s="338" t="s">
        <v>7998</v>
      </c>
      <c r="AJ152" s="338" t="s">
        <v>10846</v>
      </c>
      <c r="AK152" s="338" t="s">
        <v>10847</v>
      </c>
      <c r="AL152" s="338"/>
      <c r="AM152" s="338" t="s">
        <v>8019</v>
      </c>
      <c r="AN152" s="338" t="s">
        <v>10858</v>
      </c>
      <c r="AO152" s="338" t="s">
        <v>8026</v>
      </c>
      <c r="AP152" s="338" t="s">
        <v>10110</v>
      </c>
      <c r="AQ152" s="338" t="s">
        <v>7988</v>
      </c>
      <c r="AR152" s="338"/>
      <c r="AS152" s="338" t="s">
        <v>7988</v>
      </c>
      <c r="AT152" s="338"/>
      <c r="AU152" s="338" t="s">
        <v>9903</v>
      </c>
      <c r="AV152" s="338"/>
      <c r="AW152" s="338"/>
      <c r="AX152" s="338"/>
      <c r="AY152" s="338"/>
      <c r="AZ152" s="338" t="s">
        <v>7994</v>
      </c>
      <c r="BA152" s="338"/>
      <c r="BB152"/>
      <c r="BC152"/>
      <c r="BD152"/>
      <c r="BE152"/>
      <c r="BF152"/>
      <c r="BG152"/>
      <c r="BH152"/>
      <c r="BI152"/>
      <c r="BJ152"/>
      <c r="BK152"/>
      <c r="BL152"/>
      <c r="BM152"/>
      <c r="BN152"/>
      <c r="BO152"/>
      <c r="BP152"/>
      <c r="BQ152" t="s">
        <v>9894</v>
      </c>
      <c r="BR152"/>
      <c r="BS152" t="s">
        <v>9892</v>
      </c>
      <c r="BT152" s="218"/>
    </row>
    <row r="153" spans="1:72" ht="14.5">
      <c r="A153" s="219" t="str">
        <f t="shared" si="2"/>
        <v>2024-00072309-1</v>
      </c>
      <c r="B153" s="338" t="s">
        <v>299</v>
      </c>
      <c r="C153" s="338" t="s">
        <v>932</v>
      </c>
      <c r="D153" s="338" t="s">
        <v>10054</v>
      </c>
      <c r="E153" s="338" t="s">
        <v>7994</v>
      </c>
      <c r="F153" s="338" t="s">
        <v>9883</v>
      </c>
      <c r="G153" s="338" t="s">
        <v>10054</v>
      </c>
      <c r="H153" s="338" t="s">
        <v>10055</v>
      </c>
      <c r="I153" s="338" t="s">
        <v>10044</v>
      </c>
      <c r="J153" s="338" t="s">
        <v>140</v>
      </c>
      <c r="K153" s="338" t="s">
        <v>300</v>
      </c>
      <c r="L153"/>
      <c r="M153" s="338"/>
      <c r="N153" s="338" t="s">
        <v>1462</v>
      </c>
      <c r="O153" s="338" t="s">
        <v>1462</v>
      </c>
      <c r="P153" s="338" t="s">
        <v>8009</v>
      </c>
      <c r="Q153" s="338" t="s">
        <v>8010</v>
      </c>
      <c r="R153" s="338" t="s">
        <v>8032</v>
      </c>
      <c r="S153" s="338" t="s">
        <v>10859</v>
      </c>
      <c r="T153" s="338" t="s">
        <v>10860</v>
      </c>
      <c r="U153" s="338" t="s">
        <v>10861</v>
      </c>
      <c r="V153"/>
      <c r="W153" s="338"/>
      <c r="X153" s="338" t="s">
        <v>10087</v>
      </c>
      <c r="Y153" s="338" t="s">
        <v>352</v>
      </c>
      <c r="Z153" s="338" t="s">
        <v>53</v>
      </c>
      <c r="AA153" s="338" t="s">
        <v>1462</v>
      </c>
      <c r="AB153" s="338" t="s">
        <v>1462</v>
      </c>
      <c r="AC153" s="338"/>
      <c r="AD153" s="338"/>
      <c r="AE153" s="338"/>
      <c r="AF153" s="338" t="s">
        <v>10862</v>
      </c>
      <c r="AG153" s="338" t="s">
        <v>1462</v>
      </c>
      <c r="AH153" s="338" t="s">
        <v>10087</v>
      </c>
      <c r="AI153" s="338" t="s">
        <v>7998</v>
      </c>
      <c r="AJ153" s="338" t="s">
        <v>10863</v>
      </c>
      <c r="AK153" s="338" t="s">
        <v>10864</v>
      </c>
      <c r="AL153" s="338" t="s">
        <v>1462</v>
      </c>
      <c r="AM153" s="338" t="s">
        <v>8019</v>
      </c>
      <c r="AN153" s="338" t="s">
        <v>9903</v>
      </c>
      <c r="AO153" s="338" t="s">
        <v>8026</v>
      </c>
      <c r="AP153" s="338" t="s">
        <v>10110</v>
      </c>
      <c r="AQ153" s="338" t="s">
        <v>7988</v>
      </c>
      <c r="AR153" s="338"/>
      <c r="AS153" s="338" t="s">
        <v>7988</v>
      </c>
      <c r="AT153" s="338" t="s">
        <v>1462</v>
      </c>
      <c r="AU153" s="338" t="s">
        <v>9903</v>
      </c>
      <c r="AV153" s="338" t="s">
        <v>7988</v>
      </c>
      <c r="AW153" s="338"/>
      <c r="AX153" s="338" t="s">
        <v>7988</v>
      </c>
      <c r="AY153" s="338"/>
      <c r="AZ153" s="338" t="s">
        <v>7994</v>
      </c>
      <c r="BA153" s="338"/>
      <c r="BB153"/>
      <c r="BC153"/>
      <c r="BD153"/>
      <c r="BE153"/>
      <c r="BF153"/>
      <c r="BG153"/>
      <c r="BH153"/>
      <c r="BI153"/>
      <c r="BJ153"/>
      <c r="BK153"/>
      <c r="BL153"/>
      <c r="BM153"/>
      <c r="BN153"/>
      <c r="BO153"/>
      <c r="BP153" t="s">
        <v>9893</v>
      </c>
      <c r="BQ153" t="s">
        <v>9894</v>
      </c>
      <c r="BR153" t="s">
        <v>9895</v>
      </c>
      <c r="BS153" t="s">
        <v>9892</v>
      </c>
      <c r="BT153" s="218"/>
    </row>
    <row r="154" spans="1:72" ht="14.5">
      <c r="A154" s="219" t="str">
        <f t="shared" si="2"/>
        <v>2024-00078695-1</v>
      </c>
      <c r="B154" s="170" t="s">
        <v>986</v>
      </c>
      <c r="C154" s="170" t="s">
        <v>10865</v>
      </c>
      <c r="D154" s="170" t="s">
        <v>9882</v>
      </c>
      <c r="E154" s="170" t="s">
        <v>7994</v>
      </c>
      <c r="F154" s="170" t="s">
        <v>9883</v>
      </c>
      <c r="G154" s="170" t="s">
        <v>9882</v>
      </c>
      <c r="H154" s="170" t="s">
        <v>9884</v>
      </c>
      <c r="I154" s="170" t="s">
        <v>10044</v>
      </c>
      <c r="J154" s="170" t="s">
        <v>61</v>
      </c>
      <c r="K154" s="170" t="s">
        <v>153</v>
      </c>
      <c r="L154" s="170"/>
      <c r="M154" s="170"/>
      <c r="N154" s="170"/>
      <c r="O154" s="170"/>
      <c r="P154" s="170" t="s">
        <v>8009</v>
      </c>
      <c r="Q154" s="170" t="s">
        <v>8010</v>
      </c>
      <c r="R154" s="170" t="s">
        <v>8032</v>
      </c>
      <c r="S154" s="170" t="s">
        <v>10866</v>
      </c>
      <c r="T154" s="170" t="s">
        <v>10114</v>
      </c>
      <c r="U154" s="170" t="s">
        <v>10115</v>
      </c>
      <c r="V154" s="170"/>
      <c r="W154" s="170"/>
      <c r="X154" s="170" t="s">
        <v>8188</v>
      </c>
      <c r="Y154" s="170" t="s">
        <v>10865</v>
      </c>
      <c r="Z154" s="170" t="s">
        <v>53</v>
      </c>
      <c r="AA154" s="170"/>
      <c r="AB154" s="170"/>
      <c r="AC154" s="170"/>
      <c r="AD154" s="170"/>
      <c r="AE154" s="170"/>
      <c r="AF154" s="170" t="s">
        <v>10867</v>
      </c>
      <c r="AG154" s="170"/>
      <c r="AH154" s="170" t="s">
        <v>8188</v>
      </c>
      <c r="AI154" s="170" t="s">
        <v>7998</v>
      </c>
      <c r="AJ154" s="170" t="s">
        <v>10868</v>
      </c>
      <c r="AK154" s="170" t="s">
        <v>10869</v>
      </c>
      <c r="AL154" s="170"/>
      <c r="AM154" s="170" t="s">
        <v>8019</v>
      </c>
      <c r="AN154" s="170" t="s">
        <v>10870</v>
      </c>
      <c r="AO154" s="170" t="s">
        <v>8026</v>
      </c>
      <c r="AP154" s="170" t="s">
        <v>10871</v>
      </c>
      <c r="AQ154" s="170" t="s">
        <v>7988</v>
      </c>
      <c r="AR154" s="170"/>
      <c r="AS154" s="170" t="s">
        <v>7988</v>
      </c>
      <c r="AT154" s="170"/>
      <c r="AU154" s="170" t="s">
        <v>10136</v>
      </c>
      <c r="AV154" s="170"/>
      <c r="AW154" s="170"/>
      <c r="AX154" s="170"/>
      <c r="AY154" s="170"/>
      <c r="AZ154" s="170" t="s">
        <v>7994</v>
      </c>
      <c r="BA154" s="170"/>
      <c r="BB154" s="170"/>
      <c r="BC154" s="170"/>
      <c r="BD154" s="170"/>
      <c r="BE154" s="170"/>
      <c r="BF154" s="170"/>
      <c r="BG154" s="170"/>
      <c r="BH154" s="170"/>
      <c r="BI154" s="170"/>
      <c r="BJ154" s="170"/>
      <c r="BK154" s="170"/>
      <c r="BL154" s="170"/>
      <c r="BM154" s="170"/>
      <c r="BN154" s="170"/>
      <c r="BO154" s="170"/>
      <c r="BP154" s="170"/>
      <c r="BQ154" s="170" t="s">
        <v>9894</v>
      </c>
      <c r="BR154" s="170"/>
      <c r="BS154" s="170" t="s">
        <v>9892</v>
      </c>
      <c r="BT154" s="218"/>
    </row>
    <row r="155" spans="1:72" ht="14.5">
      <c r="A155" s="219" t="str">
        <f t="shared" si="2"/>
        <v>2024-00076169-1</v>
      </c>
      <c r="B155" s="338" t="s">
        <v>799</v>
      </c>
      <c r="C155" s="338" t="s">
        <v>1020</v>
      </c>
      <c r="D155" s="338" t="s">
        <v>10054</v>
      </c>
      <c r="E155" s="338" t="s">
        <v>7994</v>
      </c>
      <c r="F155" s="338" t="s">
        <v>9883</v>
      </c>
      <c r="G155" s="338" t="s">
        <v>10054</v>
      </c>
      <c r="H155" s="338" t="s">
        <v>10055</v>
      </c>
      <c r="I155" s="338" t="s">
        <v>10044</v>
      </c>
      <c r="J155" s="338" t="s">
        <v>164</v>
      </c>
      <c r="K155" s="338" t="s">
        <v>166</v>
      </c>
      <c r="L155"/>
      <c r="M155" s="338"/>
      <c r="N155" s="338"/>
      <c r="O155" s="338"/>
      <c r="P155" s="338" t="s">
        <v>8009</v>
      </c>
      <c r="Q155" s="338" t="s">
        <v>8010</v>
      </c>
      <c r="R155" s="338" t="s">
        <v>8032</v>
      </c>
      <c r="S155" s="338" t="s">
        <v>10252</v>
      </c>
      <c r="T155" s="338" t="s">
        <v>10253</v>
      </c>
      <c r="U155" s="338" t="s">
        <v>10254</v>
      </c>
      <c r="V155"/>
      <c r="W155" s="338"/>
      <c r="X155" s="338" t="s">
        <v>524</v>
      </c>
      <c r="Y155" s="338" t="s">
        <v>808</v>
      </c>
      <c r="Z155" s="338" t="s">
        <v>53</v>
      </c>
      <c r="AA155" s="338"/>
      <c r="AB155" s="338"/>
      <c r="AC155" s="338"/>
      <c r="AD155" s="338"/>
      <c r="AE155" s="338"/>
      <c r="AF155" s="338" t="s">
        <v>10872</v>
      </c>
      <c r="AG155" s="338"/>
      <c r="AH155" s="338" t="s">
        <v>524</v>
      </c>
      <c r="AI155" s="338" t="s">
        <v>7998</v>
      </c>
      <c r="AJ155" s="338" t="s">
        <v>10256</v>
      </c>
      <c r="AK155" s="338" t="s">
        <v>10873</v>
      </c>
      <c r="AL155" s="338"/>
      <c r="AM155" s="338" t="s">
        <v>8019</v>
      </c>
      <c r="AN155" s="338" t="s">
        <v>10874</v>
      </c>
      <c r="AO155" s="338" t="s">
        <v>8026</v>
      </c>
      <c r="AP155" s="338" t="s">
        <v>10110</v>
      </c>
      <c r="AQ155" s="338" t="s">
        <v>7988</v>
      </c>
      <c r="AR155" s="338"/>
      <c r="AS155" s="338" t="s">
        <v>7988</v>
      </c>
      <c r="AT155" s="338"/>
      <c r="AU155" s="338" t="s">
        <v>9903</v>
      </c>
      <c r="AV155" s="338"/>
      <c r="AW155" s="338"/>
      <c r="AX155" s="338"/>
      <c r="AY155" s="338"/>
      <c r="AZ155" s="338" t="s">
        <v>7994</v>
      </c>
      <c r="BA155" s="338"/>
      <c r="BB155"/>
      <c r="BC155"/>
      <c r="BD155"/>
      <c r="BE155"/>
      <c r="BF155"/>
      <c r="BG155"/>
      <c r="BH155"/>
      <c r="BI155"/>
      <c r="BJ155"/>
      <c r="BK155"/>
      <c r="BL155"/>
      <c r="BM155"/>
      <c r="BN155"/>
      <c r="BO155"/>
      <c r="BP155"/>
      <c r="BQ155" t="s">
        <v>9894</v>
      </c>
      <c r="BR155"/>
      <c r="BS155" t="s">
        <v>9892</v>
      </c>
      <c r="BT155" s="218"/>
    </row>
    <row r="156" spans="1:72" ht="14.5">
      <c r="A156" s="219" t="str">
        <f t="shared" si="2"/>
        <v>2024-00076979-1</v>
      </c>
      <c r="B156" s="338" t="s">
        <v>885</v>
      </c>
      <c r="C156" s="338" t="s">
        <v>1020</v>
      </c>
      <c r="D156" s="338" t="s">
        <v>10054</v>
      </c>
      <c r="E156" s="338" t="s">
        <v>7994</v>
      </c>
      <c r="F156" s="338" t="s">
        <v>9883</v>
      </c>
      <c r="G156" s="338" t="s">
        <v>10054</v>
      </c>
      <c r="H156" s="338" t="s">
        <v>10055</v>
      </c>
      <c r="I156" s="338" t="s">
        <v>10044</v>
      </c>
      <c r="J156" s="338" t="s">
        <v>233</v>
      </c>
      <c r="K156" s="338" t="s">
        <v>234</v>
      </c>
      <c r="L156"/>
      <c r="M156" s="338"/>
      <c r="N156" s="338"/>
      <c r="O156" s="338"/>
      <c r="P156" s="338" t="s">
        <v>8009</v>
      </c>
      <c r="Q156" s="338" t="s">
        <v>8010</v>
      </c>
      <c r="R156" s="338" t="s">
        <v>8032</v>
      </c>
      <c r="S156" s="338" t="s">
        <v>10875</v>
      </c>
      <c r="T156" s="338" t="s">
        <v>10377</v>
      </c>
      <c r="U156" s="338" t="s">
        <v>10263</v>
      </c>
      <c r="V156"/>
      <c r="W156" s="338"/>
      <c r="X156" s="338" t="s">
        <v>8907</v>
      </c>
      <c r="Y156" s="338" t="s">
        <v>932</v>
      </c>
      <c r="Z156" s="338" t="s">
        <v>53</v>
      </c>
      <c r="AA156" s="338"/>
      <c r="AB156" s="338"/>
      <c r="AC156" s="338"/>
      <c r="AD156" s="338"/>
      <c r="AE156" s="338"/>
      <c r="AF156" s="338" t="s">
        <v>10876</v>
      </c>
      <c r="AG156" s="338"/>
      <c r="AH156" s="338" t="s">
        <v>8907</v>
      </c>
      <c r="AI156" s="338" t="s">
        <v>7998</v>
      </c>
      <c r="AJ156" s="338" t="s">
        <v>10877</v>
      </c>
      <c r="AK156" s="338" t="s">
        <v>10878</v>
      </c>
      <c r="AL156" s="338"/>
      <c r="AM156" s="338" t="s">
        <v>8019</v>
      </c>
      <c r="AN156" s="338" t="s">
        <v>10879</v>
      </c>
      <c r="AO156" s="338" t="s">
        <v>8026</v>
      </c>
      <c r="AP156" s="338" t="s">
        <v>10110</v>
      </c>
      <c r="AQ156" s="338" t="s">
        <v>7988</v>
      </c>
      <c r="AR156" s="338"/>
      <c r="AS156" s="338" t="s">
        <v>7988</v>
      </c>
      <c r="AT156" s="338"/>
      <c r="AU156" s="338" t="s">
        <v>9903</v>
      </c>
      <c r="AV156" s="338"/>
      <c r="AW156" s="338"/>
      <c r="AX156" s="338"/>
      <c r="AY156" s="338"/>
      <c r="AZ156" s="338" t="s">
        <v>7994</v>
      </c>
      <c r="BA156" s="338"/>
      <c r="BB156"/>
      <c r="BC156"/>
      <c r="BD156"/>
      <c r="BE156"/>
      <c r="BF156"/>
      <c r="BG156"/>
      <c r="BH156"/>
      <c r="BI156"/>
      <c r="BJ156"/>
      <c r="BK156"/>
      <c r="BL156"/>
      <c r="BM156"/>
      <c r="BN156"/>
      <c r="BO156"/>
      <c r="BP156"/>
      <c r="BQ156" t="s">
        <v>9894</v>
      </c>
      <c r="BR156"/>
      <c r="BS156" t="s">
        <v>9892</v>
      </c>
      <c r="BT156" s="218"/>
    </row>
    <row r="157" spans="1:72" ht="14.5">
      <c r="A157" s="219" t="str">
        <f t="shared" si="2"/>
        <v>2024-00076170-1</v>
      </c>
      <c r="B157" s="338" t="s">
        <v>802</v>
      </c>
      <c r="C157" s="338" t="s">
        <v>1020</v>
      </c>
      <c r="D157" s="338" t="s">
        <v>10054</v>
      </c>
      <c r="E157" s="338" t="s">
        <v>7994</v>
      </c>
      <c r="F157" s="338" t="s">
        <v>9883</v>
      </c>
      <c r="G157" s="338" t="s">
        <v>10054</v>
      </c>
      <c r="H157" s="338" t="s">
        <v>10055</v>
      </c>
      <c r="I157" s="338" t="s">
        <v>10044</v>
      </c>
      <c r="J157" s="338" t="s">
        <v>164</v>
      </c>
      <c r="K157" s="338" t="s">
        <v>166</v>
      </c>
      <c r="L157"/>
      <c r="M157" s="338"/>
      <c r="N157" s="338"/>
      <c r="O157" s="338"/>
      <c r="P157" s="338" t="s">
        <v>8009</v>
      </c>
      <c r="Q157" s="338" t="s">
        <v>8010</v>
      </c>
      <c r="R157" s="338" t="s">
        <v>8032</v>
      </c>
      <c r="S157" s="338" t="s">
        <v>10252</v>
      </c>
      <c r="T157" s="338" t="s">
        <v>10253</v>
      </c>
      <c r="U157" s="338" t="s">
        <v>10254</v>
      </c>
      <c r="V157"/>
      <c r="W157" s="338"/>
      <c r="X157" s="338" t="s">
        <v>589</v>
      </c>
      <c r="Y157" s="338" t="s">
        <v>808</v>
      </c>
      <c r="Z157" s="338" t="s">
        <v>53</v>
      </c>
      <c r="AA157" s="338"/>
      <c r="AB157" s="338"/>
      <c r="AC157" s="338"/>
      <c r="AD157" s="338"/>
      <c r="AE157" s="338"/>
      <c r="AF157" s="338" t="s">
        <v>10880</v>
      </c>
      <c r="AG157" s="338"/>
      <c r="AH157" s="338" t="s">
        <v>589</v>
      </c>
      <c r="AI157" s="338" t="s">
        <v>7998</v>
      </c>
      <c r="AJ157" s="338" t="s">
        <v>10256</v>
      </c>
      <c r="AK157" s="338" t="s">
        <v>10881</v>
      </c>
      <c r="AL157" s="338"/>
      <c r="AM157" s="338" t="s">
        <v>8019</v>
      </c>
      <c r="AN157" s="338" t="s">
        <v>10874</v>
      </c>
      <c r="AO157" s="338" t="s">
        <v>8026</v>
      </c>
      <c r="AP157" s="338" t="s">
        <v>10110</v>
      </c>
      <c r="AQ157" s="338" t="s">
        <v>7988</v>
      </c>
      <c r="AR157" s="338"/>
      <c r="AS157" s="338" t="s">
        <v>7988</v>
      </c>
      <c r="AT157" s="338"/>
      <c r="AU157" s="338" t="s">
        <v>9903</v>
      </c>
      <c r="AV157" s="338"/>
      <c r="AW157" s="338"/>
      <c r="AX157" s="338"/>
      <c r="AY157" s="338"/>
      <c r="AZ157" s="338" t="s">
        <v>7994</v>
      </c>
      <c r="BA157" s="338"/>
      <c r="BB157"/>
      <c r="BC157"/>
      <c r="BD157"/>
      <c r="BE157"/>
      <c r="BF157"/>
      <c r="BG157"/>
      <c r="BH157"/>
      <c r="BI157"/>
      <c r="BJ157"/>
      <c r="BK157"/>
      <c r="BL157"/>
      <c r="BM157"/>
      <c r="BN157"/>
      <c r="BO157"/>
      <c r="BP157"/>
      <c r="BQ157" t="s">
        <v>9894</v>
      </c>
      <c r="BR157"/>
      <c r="BS157" t="s">
        <v>9892</v>
      </c>
      <c r="BT157" s="218"/>
    </row>
    <row r="158" spans="1:72" ht="14.5">
      <c r="A158" s="219" t="str">
        <f t="shared" si="2"/>
        <v>2024-00075554-1</v>
      </c>
      <c r="B158" s="338" t="s">
        <v>983</v>
      </c>
      <c r="C158" s="338" t="s">
        <v>1020</v>
      </c>
      <c r="D158" s="338" t="s">
        <v>10054</v>
      </c>
      <c r="E158" s="338" t="s">
        <v>7994</v>
      </c>
      <c r="F158" s="338" t="s">
        <v>9883</v>
      </c>
      <c r="G158" s="338" t="s">
        <v>10054</v>
      </c>
      <c r="H158" s="338" t="s">
        <v>10055</v>
      </c>
      <c r="I158" s="338" t="s">
        <v>10044</v>
      </c>
      <c r="J158" s="338" t="s">
        <v>49</v>
      </c>
      <c r="K158" s="338" t="s">
        <v>124</v>
      </c>
      <c r="L158"/>
      <c r="M158" s="338"/>
      <c r="N158" s="338"/>
      <c r="O158" s="338"/>
      <c r="P158" s="338" t="s">
        <v>8009</v>
      </c>
      <c r="Q158" s="338" t="s">
        <v>8010</v>
      </c>
      <c r="R158" s="338" t="s">
        <v>8011</v>
      </c>
      <c r="S158" s="338" t="s">
        <v>10579</v>
      </c>
      <c r="T158" s="338" t="s">
        <v>10073</v>
      </c>
      <c r="U158" s="338" t="s">
        <v>10074</v>
      </c>
      <c r="V158"/>
      <c r="W158" s="338" t="s">
        <v>1457</v>
      </c>
      <c r="X158" s="338" t="s">
        <v>477</v>
      </c>
      <c r="Y158" s="338" t="s">
        <v>973</v>
      </c>
      <c r="Z158" s="338" t="s">
        <v>53</v>
      </c>
      <c r="AA158" s="338"/>
      <c r="AB158" s="338"/>
      <c r="AC158" s="338"/>
      <c r="AD158" s="338"/>
      <c r="AE158" s="338"/>
      <c r="AF158" s="338" t="s">
        <v>10882</v>
      </c>
      <c r="AG158" s="338"/>
      <c r="AH158" s="338" t="s">
        <v>477</v>
      </c>
      <c r="AI158" s="338" t="s">
        <v>7998</v>
      </c>
      <c r="AJ158" s="338" t="s">
        <v>10883</v>
      </c>
      <c r="AK158" s="338" t="s">
        <v>10884</v>
      </c>
      <c r="AL158" s="338"/>
      <c r="AM158" s="338" t="s">
        <v>8019</v>
      </c>
      <c r="AN158" s="338" t="s">
        <v>10885</v>
      </c>
      <c r="AO158" s="338" t="s">
        <v>8026</v>
      </c>
      <c r="AP158" s="338" t="s">
        <v>10886</v>
      </c>
      <c r="AQ158" s="338" t="s">
        <v>7988</v>
      </c>
      <c r="AR158" s="338"/>
      <c r="AS158" s="338" t="s">
        <v>7988</v>
      </c>
      <c r="AT158" s="338"/>
      <c r="AU158" s="338" t="s">
        <v>10136</v>
      </c>
      <c r="AV158" s="338"/>
      <c r="AW158" s="338"/>
      <c r="AX158" s="338"/>
      <c r="AY158" s="338"/>
      <c r="AZ158" s="338" t="s">
        <v>7994</v>
      </c>
      <c r="BA158" s="338"/>
      <c r="BB158"/>
      <c r="BC158"/>
      <c r="BD158"/>
      <c r="BE158"/>
      <c r="BF158"/>
      <c r="BG158"/>
      <c r="BH158"/>
      <c r="BI158"/>
      <c r="BJ158"/>
      <c r="BK158"/>
      <c r="BL158"/>
      <c r="BM158"/>
      <c r="BN158"/>
      <c r="BO158"/>
      <c r="BP158"/>
      <c r="BQ158" t="s">
        <v>9894</v>
      </c>
      <c r="BR158"/>
      <c r="BS158" t="s">
        <v>9892</v>
      </c>
      <c r="BT158" s="218"/>
    </row>
    <row r="159" spans="1:72" ht="14.5">
      <c r="A159" s="219" t="str">
        <f t="shared" si="2"/>
        <v>2024-00075939-1</v>
      </c>
      <c r="B159" s="170" t="s">
        <v>1031</v>
      </c>
      <c r="C159" s="170" t="s">
        <v>9917</v>
      </c>
      <c r="D159" s="170" t="s">
        <v>9882</v>
      </c>
      <c r="E159" s="170" t="s">
        <v>7994</v>
      </c>
      <c r="F159" s="170" t="s">
        <v>9883</v>
      </c>
      <c r="G159" s="170" t="s">
        <v>9882</v>
      </c>
      <c r="H159" s="170" t="s">
        <v>9884</v>
      </c>
      <c r="I159" s="170" t="s">
        <v>10044</v>
      </c>
      <c r="J159" s="170" t="s">
        <v>545</v>
      </c>
      <c r="K159" s="170" t="s">
        <v>546</v>
      </c>
      <c r="L159" s="170"/>
      <c r="M159" s="170"/>
      <c r="N159" s="170"/>
      <c r="O159" s="170"/>
      <c r="P159" s="170" t="s">
        <v>8009</v>
      </c>
      <c r="Q159" s="170" t="s">
        <v>8031</v>
      </c>
      <c r="R159" s="170" t="s">
        <v>8076</v>
      </c>
      <c r="S159" s="170" t="s">
        <v>10887</v>
      </c>
      <c r="T159" s="170" t="s">
        <v>10467</v>
      </c>
      <c r="U159" s="170" t="s">
        <v>10468</v>
      </c>
      <c r="V159" s="170"/>
      <c r="W159" s="170" t="s">
        <v>10469</v>
      </c>
      <c r="X159" s="170" t="s">
        <v>421</v>
      </c>
      <c r="Y159" s="170" t="s">
        <v>1053</v>
      </c>
      <c r="Z159" s="170" t="s">
        <v>53</v>
      </c>
      <c r="AA159" s="170"/>
      <c r="AB159" s="170" t="s">
        <v>10888</v>
      </c>
      <c r="AC159" s="170" t="s">
        <v>8067</v>
      </c>
      <c r="AD159" s="170"/>
      <c r="AE159" s="170" t="s">
        <v>8252</v>
      </c>
      <c r="AF159" s="170" t="s">
        <v>10889</v>
      </c>
      <c r="AG159" s="170"/>
      <c r="AH159" s="170" t="s">
        <v>421</v>
      </c>
      <c r="AI159" s="170" t="s">
        <v>7998</v>
      </c>
      <c r="AJ159" s="170" t="s">
        <v>10890</v>
      </c>
      <c r="AK159" s="170" t="s">
        <v>10891</v>
      </c>
      <c r="AL159" s="170"/>
      <c r="AM159" s="170" t="s">
        <v>8019</v>
      </c>
      <c r="AN159" s="170" t="s">
        <v>10892</v>
      </c>
      <c r="AO159" s="170" t="s">
        <v>8026</v>
      </c>
      <c r="AP159" s="170" t="s">
        <v>10893</v>
      </c>
      <c r="AQ159" s="170" t="s">
        <v>7988</v>
      </c>
      <c r="AR159" s="170"/>
      <c r="AS159" s="170" t="s">
        <v>7988</v>
      </c>
      <c r="AT159" s="170"/>
      <c r="AU159" s="170" t="s">
        <v>10136</v>
      </c>
      <c r="AV159" s="170"/>
      <c r="AW159" s="170"/>
      <c r="AX159" s="170"/>
      <c r="AY159" s="170"/>
      <c r="AZ159" s="170" t="s">
        <v>7994</v>
      </c>
      <c r="BA159" s="170"/>
      <c r="BB159" s="170"/>
      <c r="BC159" s="170"/>
      <c r="BD159" s="170"/>
      <c r="BE159" s="170"/>
      <c r="BF159" s="170"/>
      <c r="BG159" s="170"/>
      <c r="BH159" s="170"/>
      <c r="BI159" s="170"/>
      <c r="BJ159" s="170"/>
      <c r="BK159" s="170"/>
      <c r="BL159" s="170"/>
      <c r="BM159" s="170"/>
      <c r="BN159" s="170"/>
      <c r="BO159" s="170"/>
      <c r="BP159" s="170"/>
      <c r="BQ159" s="170" t="s">
        <v>9894</v>
      </c>
      <c r="BR159" s="170"/>
      <c r="BS159" s="170" t="s">
        <v>9892</v>
      </c>
      <c r="BT159" s="218"/>
    </row>
    <row r="160" spans="1:72" ht="14.5">
      <c r="A160" s="219" t="str">
        <f t="shared" si="2"/>
        <v>2024-00076367-1</v>
      </c>
      <c r="B160" s="338" t="s">
        <v>1067</v>
      </c>
      <c r="C160" s="338" t="s">
        <v>1150</v>
      </c>
      <c r="D160" s="338" t="s">
        <v>9882</v>
      </c>
      <c r="E160" s="338" t="s">
        <v>7994</v>
      </c>
      <c r="F160" s="338" t="s">
        <v>9883</v>
      </c>
      <c r="G160" s="338" t="s">
        <v>9882</v>
      </c>
      <c r="H160" s="338" t="s">
        <v>9884</v>
      </c>
      <c r="I160" s="338" t="s">
        <v>10044</v>
      </c>
      <c r="J160" s="338" t="s">
        <v>61</v>
      </c>
      <c r="K160" s="338" t="s">
        <v>335</v>
      </c>
      <c r="L160"/>
      <c r="M160" s="338"/>
      <c r="N160" s="338"/>
      <c r="O160" s="338"/>
      <c r="P160" s="338" t="s">
        <v>8009</v>
      </c>
      <c r="Q160" s="338" t="s">
        <v>8010</v>
      </c>
      <c r="R160" s="338" t="s">
        <v>8032</v>
      </c>
      <c r="S160" s="338" t="s">
        <v>10894</v>
      </c>
      <c r="T160" s="338" t="s">
        <v>8624</v>
      </c>
      <c r="U160" s="338" t="s">
        <v>10219</v>
      </c>
      <c r="V160"/>
      <c r="W160" s="338"/>
      <c r="X160" s="338" t="s">
        <v>589</v>
      </c>
      <c r="Y160" s="338" t="s">
        <v>1150</v>
      </c>
      <c r="Z160" s="338" t="s">
        <v>53</v>
      </c>
      <c r="AA160" s="338"/>
      <c r="AB160" s="338"/>
      <c r="AC160" s="338"/>
      <c r="AD160" s="338"/>
      <c r="AE160" s="338"/>
      <c r="AF160" s="338" t="s">
        <v>10895</v>
      </c>
      <c r="AG160" s="338"/>
      <c r="AH160" s="338" t="s">
        <v>589</v>
      </c>
      <c r="AI160" s="338" t="s">
        <v>7998</v>
      </c>
      <c r="AJ160" s="338" t="s">
        <v>10896</v>
      </c>
      <c r="AK160" s="338" t="s">
        <v>10897</v>
      </c>
      <c r="AL160" s="338"/>
      <c r="AM160" s="338" t="s">
        <v>8019</v>
      </c>
      <c r="AN160" s="338" t="s">
        <v>10898</v>
      </c>
      <c r="AO160" s="338" t="s">
        <v>8026</v>
      </c>
      <c r="AP160" s="338" t="s">
        <v>10899</v>
      </c>
      <c r="AQ160" s="338" t="s">
        <v>7988</v>
      </c>
      <c r="AR160" s="338"/>
      <c r="AS160" s="338" t="s">
        <v>7988</v>
      </c>
      <c r="AT160" s="338"/>
      <c r="AU160" s="338" t="s">
        <v>10136</v>
      </c>
      <c r="AV160" s="338"/>
      <c r="AW160" s="338"/>
      <c r="AX160" s="338"/>
      <c r="AY160" s="338"/>
      <c r="AZ160" s="338" t="s">
        <v>7994</v>
      </c>
      <c r="BA160" s="338"/>
      <c r="BB160"/>
      <c r="BC160"/>
      <c r="BD160"/>
      <c r="BE160"/>
      <c r="BF160"/>
      <c r="BG160"/>
      <c r="BH160"/>
      <c r="BI160"/>
      <c r="BJ160"/>
      <c r="BK160"/>
      <c r="BL160"/>
      <c r="BM160"/>
      <c r="BN160"/>
      <c r="BO160"/>
      <c r="BP160"/>
      <c r="BQ160" t="s">
        <v>9894</v>
      </c>
      <c r="BR160"/>
      <c r="BS160" t="s">
        <v>9892</v>
      </c>
      <c r="BT160" s="218"/>
    </row>
    <row r="161" spans="1:72" ht="14.5">
      <c r="A161" s="219" t="str">
        <f t="shared" si="2"/>
        <v>2024-00077310-1</v>
      </c>
      <c r="B161" s="338" t="s">
        <v>1072</v>
      </c>
      <c r="C161" s="338" t="s">
        <v>1096</v>
      </c>
      <c r="D161" s="338" t="s">
        <v>10054</v>
      </c>
      <c r="E161" s="338" t="s">
        <v>7994</v>
      </c>
      <c r="F161" s="338" t="s">
        <v>9883</v>
      </c>
      <c r="G161" s="338" t="s">
        <v>10054</v>
      </c>
      <c r="H161" s="338" t="s">
        <v>10055</v>
      </c>
      <c r="I161" s="338" t="s">
        <v>10044</v>
      </c>
      <c r="J161" s="338" t="s">
        <v>69</v>
      </c>
      <c r="K161" s="338" t="s">
        <v>117</v>
      </c>
      <c r="L161"/>
      <c r="M161" s="338"/>
      <c r="N161" s="338"/>
      <c r="O161" s="338"/>
      <c r="P161" s="338" t="s">
        <v>8009</v>
      </c>
      <c r="Q161" s="338" t="s">
        <v>8010</v>
      </c>
      <c r="R161" s="338" t="s">
        <v>8032</v>
      </c>
      <c r="S161" s="338" t="s">
        <v>10900</v>
      </c>
      <c r="T161" s="338" t="s">
        <v>8380</v>
      </c>
      <c r="U161" s="338" t="s">
        <v>10179</v>
      </c>
      <c r="V161"/>
      <c r="W161" s="338"/>
      <c r="X161" s="338" t="s">
        <v>854</v>
      </c>
      <c r="Y161" s="338" t="s">
        <v>1150</v>
      </c>
      <c r="Z161" s="338" t="s">
        <v>53</v>
      </c>
      <c r="AA161" s="338"/>
      <c r="AB161" s="338"/>
      <c r="AC161" s="338"/>
      <c r="AD161" s="338"/>
      <c r="AE161" s="338" t="s">
        <v>8252</v>
      </c>
      <c r="AF161" s="338" t="s">
        <v>10901</v>
      </c>
      <c r="AG161" s="338"/>
      <c r="AH161" s="338" t="s">
        <v>854</v>
      </c>
      <c r="AI161" s="338" t="s">
        <v>7998</v>
      </c>
      <c r="AJ161" s="338" t="s">
        <v>10902</v>
      </c>
      <c r="AK161" s="338" t="s">
        <v>10903</v>
      </c>
      <c r="AL161" s="338"/>
      <c r="AM161" s="338" t="s">
        <v>8019</v>
      </c>
      <c r="AN161" s="338" t="s">
        <v>10904</v>
      </c>
      <c r="AO161" s="338" t="s">
        <v>8026</v>
      </c>
      <c r="AP161" s="338" t="s">
        <v>10905</v>
      </c>
      <c r="AQ161" s="338" t="s">
        <v>7988</v>
      </c>
      <c r="AR161" s="338"/>
      <c r="AS161" s="338" t="s">
        <v>7988</v>
      </c>
      <c r="AT161" s="338"/>
      <c r="AU161" s="338" t="s">
        <v>10136</v>
      </c>
      <c r="AV161" s="338"/>
      <c r="AW161" s="338"/>
      <c r="AX161" s="338"/>
      <c r="AY161" s="338"/>
      <c r="AZ161" s="338" t="s">
        <v>7994</v>
      </c>
      <c r="BA161" s="338"/>
      <c r="BB161"/>
      <c r="BC161"/>
      <c r="BD161"/>
      <c r="BE161"/>
      <c r="BF161"/>
      <c r="BG161"/>
      <c r="BH161"/>
      <c r="BI161"/>
      <c r="BJ161"/>
      <c r="BK161"/>
      <c r="BL161"/>
      <c r="BM161"/>
      <c r="BN161"/>
      <c r="BO161"/>
      <c r="BP161"/>
      <c r="BQ161" t="s">
        <v>9894</v>
      </c>
      <c r="BR161"/>
      <c r="BS161" t="s">
        <v>9892</v>
      </c>
      <c r="BT161" s="218"/>
    </row>
    <row r="162" spans="1:72" ht="14.5">
      <c r="A162" s="219" t="str">
        <f t="shared" si="2"/>
        <v>2024-00069263-2</v>
      </c>
      <c r="B162" s="224" t="s">
        <v>1085</v>
      </c>
      <c r="C162" s="224" t="s">
        <v>10906</v>
      </c>
      <c r="D162" s="224" t="s">
        <v>9882</v>
      </c>
      <c r="E162" s="224" t="s">
        <v>7994</v>
      </c>
      <c r="F162" s="224" t="s">
        <v>9883</v>
      </c>
      <c r="G162" s="224" t="s">
        <v>9882</v>
      </c>
      <c r="H162" s="224" t="s">
        <v>9884</v>
      </c>
      <c r="I162" s="224" t="s">
        <v>10044</v>
      </c>
      <c r="J162" s="224" t="s">
        <v>146</v>
      </c>
      <c r="K162" s="224" t="s">
        <v>147</v>
      </c>
      <c r="L162" s="224"/>
      <c r="M162" s="224"/>
      <c r="N162" s="224"/>
      <c r="O162" s="224"/>
      <c r="P162" s="224" t="s">
        <v>8009</v>
      </c>
      <c r="Q162" s="224" t="s">
        <v>8010</v>
      </c>
      <c r="R162" s="224" t="s">
        <v>8076</v>
      </c>
      <c r="S162" s="224" t="s">
        <v>10102</v>
      </c>
      <c r="T162" s="224" t="s">
        <v>10103</v>
      </c>
      <c r="U162" s="224" t="s">
        <v>10104</v>
      </c>
      <c r="V162" s="224"/>
      <c r="W162" s="224" t="s">
        <v>2389</v>
      </c>
      <c r="X162" s="224" t="s">
        <v>10560</v>
      </c>
      <c r="Y162" s="224" t="s">
        <v>1096</v>
      </c>
      <c r="Z162" s="224" t="s">
        <v>53</v>
      </c>
      <c r="AA162" s="224"/>
      <c r="AB162" s="224" t="s">
        <v>9362</v>
      </c>
      <c r="AC162" s="224" t="s">
        <v>8067</v>
      </c>
      <c r="AD162" s="224"/>
      <c r="AE162" s="224" t="s">
        <v>8252</v>
      </c>
      <c r="AF162" s="224" t="s">
        <v>10907</v>
      </c>
      <c r="AG162" s="224"/>
      <c r="AH162" s="224" t="s">
        <v>10560</v>
      </c>
      <c r="AI162" s="224" t="s">
        <v>7998</v>
      </c>
      <c r="AJ162" s="224" t="s">
        <v>10295</v>
      </c>
      <c r="AK162" s="224" t="s">
        <v>10908</v>
      </c>
      <c r="AL162" s="224"/>
      <c r="AM162" s="224" t="s">
        <v>8019</v>
      </c>
      <c r="AN162" s="224" t="s">
        <v>10909</v>
      </c>
      <c r="AO162" s="224" t="s">
        <v>8026</v>
      </c>
      <c r="AP162" s="224" t="s">
        <v>10110</v>
      </c>
      <c r="AQ162" s="224" t="s">
        <v>7988</v>
      </c>
      <c r="AR162" s="224"/>
      <c r="AS162" s="224" t="s">
        <v>7988</v>
      </c>
      <c r="AT162" s="224"/>
      <c r="AU162" s="224" t="s">
        <v>9903</v>
      </c>
      <c r="AV162" s="224"/>
      <c r="AW162" s="224"/>
      <c r="AX162" s="224"/>
      <c r="AY162" s="224"/>
      <c r="AZ162" s="224" t="s">
        <v>7994</v>
      </c>
      <c r="BA162" s="224"/>
      <c r="BB162" s="224"/>
      <c r="BC162" s="224"/>
      <c r="BD162" s="224"/>
      <c r="BE162" s="224"/>
      <c r="BF162" s="224"/>
      <c r="BG162" s="224"/>
      <c r="BH162" s="224"/>
      <c r="BI162" s="224"/>
      <c r="BJ162" s="224"/>
      <c r="BK162" s="224"/>
      <c r="BL162" s="224"/>
      <c r="BM162" s="224"/>
      <c r="BN162" s="224"/>
      <c r="BO162" s="224"/>
      <c r="BP162" s="224"/>
      <c r="BQ162" s="224" t="s">
        <v>9894</v>
      </c>
      <c r="BR162" s="224"/>
      <c r="BS162" s="224" t="s">
        <v>9892</v>
      </c>
      <c r="BT162" s="218"/>
    </row>
    <row r="163" spans="1:72" ht="14.5">
      <c r="A163" s="219" t="str">
        <f t="shared" si="2"/>
        <v>2024-00079059-1</v>
      </c>
      <c r="B163" s="224" t="s">
        <v>1093</v>
      </c>
      <c r="C163" s="224" t="s">
        <v>10906</v>
      </c>
      <c r="D163" s="224" t="s">
        <v>9882</v>
      </c>
      <c r="E163" s="224" t="s">
        <v>7994</v>
      </c>
      <c r="F163" s="224" t="s">
        <v>9883</v>
      </c>
      <c r="G163" s="224" t="s">
        <v>9882</v>
      </c>
      <c r="H163" s="224" t="s">
        <v>9884</v>
      </c>
      <c r="I163" s="224" t="s">
        <v>10044</v>
      </c>
      <c r="J163" s="224" t="s">
        <v>61</v>
      </c>
      <c r="K163" s="224" t="s">
        <v>153</v>
      </c>
      <c r="L163" s="224"/>
      <c r="M163" s="224"/>
      <c r="N163" s="224"/>
      <c r="O163" s="224"/>
      <c r="P163" s="224" t="s">
        <v>8009</v>
      </c>
      <c r="Q163" s="224" t="s">
        <v>8010</v>
      </c>
      <c r="R163" s="224" t="s">
        <v>8032</v>
      </c>
      <c r="S163" s="224" t="s">
        <v>10910</v>
      </c>
      <c r="T163" s="224" t="s">
        <v>10114</v>
      </c>
      <c r="U163" s="224" t="s">
        <v>10115</v>
      </c>
      <c r="V163" s="224"/>
      <c r="W163" s="224"/>
      <c r="X163" s="224" t="s">
        <v>10824</v>
      </c>
      <c r="Y163" s="224" t="s">
        <v>10906</v>
      </c>
      <c r="Z163" s="224" t="s">
        <v>53</v>
      </c>
      <c r="AA163" s="224"/>
      <c r="AB163" s="224"/>
      <c r="AC163" s="224"/>
      <c r="AD163" s="224"/>
      <c r="AE163" s="224"/>
      <c r="AF163" s="224" t="s">
        <v>10911</v>
      </c>
      <c r="AG163" s="224"/>
      <c r="AH163" s="224" t="s">
        <v>10824</v>
      </c>
      <c r="AI163" s="224" t="s">
        <v>7998</v>
      </c>
      <c r="AJ163" s="224" t="s">
        <v>10912</v>
      </c>
      <c r="AK163" s="224" t="s">
        <v>10913</v>
      </c>
      <c r="AL163" s="224"/>
      <c r="AM163" s="224" t="s">
        <v>8019</v>
      </c>
      <c r="AN163" s="224" t="s">
        <v>10914</v>
      </c>
      <c r="AO163" s="224" t="s">
        <v>8026</v>
      </c>
      <c r="AP163" s="224" t="s">
        <v>10915</v>
      </c>
      <c r="AQ163" s="224" t="s">
        <v>7988</v>
      </c>
      <c r="AR163" s="224"/>
      <c r="AS163" s="224" t="s">
        <v>7988</v>
      </c>
      <c r="AT163" s="224"/>
      <c r="AU163" s="224" t="s">
        <v>10136</v>
      </c>
      <c r="AV163" s="224"/>
      <c r="AW163" s="224"/>
      <c r="AX163" s="224"/>
      <c r="AY163" s="224"/>
      <c r="AZ163" s="224" t="s">
        <v>7994</v>
      </c>
      <c r="BA163" s="224"/>
      <c r="BB163" s="224"/>
      <c r="BC163" s="224"/>
      <c r="BD163" s="224"/>
      <c r="BE163" s="224"/>
      <c r="BF163" s="224"/>
      <c r="BG163" s="224"/>
      <c r="BH163" s="224"/>
      <c r="BI163" s="224"/>
      <c r="BJ163" s="224"/>
      <c r="BK163" s="224"/>
      <c r="BL163" s="224"/>
      <c r="BM163" s="224"/>
      <c r="BN163" s="224"/>
      <c r="BO163" s="224"/>
      <c r="BP163" s="224"/>
      <c r="BQ163" s="224" t="s">
        <v>9894</v>
      </c>
      <c r="BR163" s="224"/>
      <c r="BS163" s="224" t="s">
        <v>9892</v>
      </c>
      <c r="BT163" s="218"/>
    </row>
    <row r="164" spans="1:72" ht="14.5">
      <c r="A164" s="219" t="str">
        <f t="shared" si="2"/>
        <v>2024-00077299-1</v>
      </c>
      <c r="B164" s="338" t="s">
        <v>1038</v>
      </c>
      <c r="C164" s="338" t="s">
        <v>9928</v>
      </c>
      <c r="D164" s="338" t="s">
        <v>10054</v>
      </c>
      <c r="E164" s="338" t="s">
        <v>7994</v>
      </c>
      <c r="F164" s="338" t="s">
        <v>9883</v>
      </c>
      <c r="G164" s="338" t="s">
        <v>10054</v>
      </c>
      <c r="H164" s="338" t="s">
        <v>10055</v>
      </c>
      <c r="I164" s="338" t="s">
        <v>10044</v>
      </c>
      <c r="J164" s="338" t="s">
        <v>81</v>
      </c>
      <c r="K164" s="338" t="s">
        <v>82</v>
      </c>
      <c r="L164"/>
      <c r="M164" s="338"/>
      <c r="N164" s="338"/>
      <c r="O164" s="338"/>
      <c r="P164" s="338" t="s">
        <v>8009</v>
      </c>
      <c r="Q164" s="338" t="s">
        <v>8010</v>
      </c>
      <c r="R164" s="338" t="s">
        <v>8032</v>
      </c>
      <c r="S164" s="338" t="s">
        <v>10916</v>
      </c>
      <c r="T164" s="338" t="s">
        <v>10084</v>
      </c>
      <c r="U164" s="338" t="s">
        <v>10085</v>
      </c>
      <c r="V164"/>
      <c r="W164" s="338"/>
      <c r="X164" s="338" t="s">
        <v>854</v>
      </c>
      <c r="Y164" s="338" t="s">
        <v>1053</v>
      </c>
      <c r="Z164" s="338" t="s">
        <v>53</v>
      </c>
      <c r="AA164" s="338"/>
      <c r="AB164" s="338"/>
      <c r="AC164" s="338"/>
      <c r="AD164" s="338"/>
      <c r="AE164" s="338"/>
      <c r="AF164" s="338" t="s">
        <v>10917</v>
      </c>
      <c r="AG164" s="338"/>
      <c r="AH164" s="338" t="s">
        <v>854</v>
      </c>
      <c r="AI164" s="338" t="s">
        <v>7998</v>
      </c>
      <c r="AJ164" s="338" t="s">
        <v>10918</v>
      </c>
      <c r="AK164" s="338" t="s">
        <v>10919</v>
      </c>
      <c r="AL164" s="338"/>
      <c r="AM164" s="338" t="s">
        <v>8019</v>
      </c>
      <c r="AN164" s="338" t="s">
        <v>10920</v>
      </c>
      <c r="AO164" s="338" t="s">
        <v>8026</v>
      </c>
      <c r="AP164" s="338" t="s">
        <v>10921</v>
      </c>
      <c r="AQ164" s="338" t="s">
        <v>7988</v>
      </c>
      <c r="AR164" s="338"/>
      <c r="AS164" s="338" t="s">
        <v>7988</v>
      </c>
      <c r="AT164" s="338"/>
      <c r="AU164" s="338" t="s">
        <v>10136</v>
      </c>
      <c r="AV164" s="338"/>
      <c r="AW164" s="338"/>
      <c r="AX164" s="338"/>
      <c r="AY164" s="338"/>
      <c r="AZ164" s="338" t="s">
        <v>7994</v>
      </c>
      <c r="BA164" s="338"/>
      <c r="BB164"/>
      <c r="BC164"/>
      <c r="BD164"/>
      <c r="BE164"/>
      <c r="BF164"/>
      <c r="BG164"/>
      <c r="BH164"/>
      <c r="BI164"/>
      <c r="BJ164"/>
      <c r="BK164"/>
      <c r="BL164"/>
      <c r="BM164"/>
      <c r="BN164"/>
      <c r="BO164"/>
      <c r="BP164"/>
      <c r="BQ164" t="s">
        <v>9894</v>
      </c>
      <c r="BR164"/>
      <c r="BS164" t="s">
        <v>9892</v>
      </c>
      <c r="BT164" s="218"/>
    </row>
    <row r="165" spans="1:72" ht="14.5">
      <c r="A165" s="219" t="str">
        <f t="shared" si="2"/>
        <v>2024-00076148-1</v>
      </c>
      <c r="B165" s="338" t="s">
        <v>1034</v>
      </c>
      <c r="C165" s="338" t="s">
        <v>9928</v>
      </c>
      <c r="D165" s="338" t="s">
        <v>10054</v>
      </c>
      <c r="E165" s="338" t="s">
        <v>7994</v>
      </c>
      <c r="F165" s="338" t="s">
        <v>9883</v>
      </c>
      <c r="G165" s="338" t="s">
        <v>10054</v>
      </c>
      <c r="H165" s="338" t="s">
        <v>10055</v>
      </c>
      <c r="I165" s="338" t="s">
        <v>10044</v>
      </c>
      <c r="J165" s="338" t="s">
        <v>1035</v>
      </c>
      <c r="K165" s="338" t="s">
        <v>708</v>
      </c>
      <c r="L165"/>
      <c r="M165" s="338"/>
      <c r="N165" s="338"/>
      <c r="O165" s="338"/>
      <c r="P165" s="338" t="s">
        <v>8009</v>
      </c>
      <c r="Q165" s="338" t="s">
        <v>8010</v>
      </c>
      <c r="R165" s="338" t="s">
        <v>8076</v>
      </c>
      <c r="S165" s="338" t="s">
        <v>10761</v>
      </c>
      <c r="T165" s="338" t="s">
        <v>9897</v>
      </c>
      <c r="U165" s="338" t="s">
        <v>9898</v>
      </c>
      <c r="V165"/>
      <c r="W165" s="338" t="s">
        <v>9899</v>
      </c>
      <c r="X165" s="338" t="s">
        <v>421</v>
      </c>
      <c r="Y165" s="338" t="s">
        <v>1053</v>
      </c>
      <c r="Z165" s="338" t="s">
        <v>53</v>
      </c>
      <c r="AA165" s="338"/>
      <c r="AB165" s="338" t="s">
        <v>8709</v>
      </c>
      <c r="AC165" s="338" t="s">
        <v>8067</v>
      </c>
      <c r="AD165" s="338"/>
      <c r="AE165" s="338" t="s">
        <v>8047</v>
      </c>
      <c r="AF165" s="338" t="s">
        <v>10922</v>
      </c>
      <c r="AG165" s="338"/>
      <c r="AH165" s="338" t="s">
        <v>421</v>
      </c>
      <c r="AI165" s="338" t="s">
        <v>7998</v>
      </c>
      <c r="AJ165" s="338" t="s">
        <v>10763</v>
      </c>
      <c r="AK165" s="338" t="s">
        <v>10923</v>
      </c>
      <c r="AL165" s="338"/>
      <c r="AM165" s="338" t="s">
        <v>8019</v>
      </c>
      <c r="AN165" s="338" t="s">
        <v>10924</v>
      </c>
      <c r="AO165" s="338" t="s">
        <v>8026</v>
      </c>
      <c r="AP165" s="338" t="s">
        <v>10110</v>
      </c>
      <c r="AQ165" s="338" t="s">
        <v>7988</v>
      </c>
      <c r="AR165" s="338"/>
      <c r="AS165" s="338" t="s">
        <v>7988</v>
      </c>
      <c r="AT165" s="338"/>
      <c r="AU165" s="338" t="s">
        <v>9903</v>
      </c>
      <c r="AV165" s="338"/>
      <c r="AW165" s="338"/>
      <c r="AX165" s="338"/>
      <c r="AY165" s="338"/>
      <c r="AZ165" s="338" t="s">
        <v>7994</v>
      </c>
      <c r="BA165" s="338"/>
      <c r="BB165"/>
      <c r="BC165"/>
      <c r="BD165"/>
      <c r="BE165"/>
      <c r="BF165"/>
      <c r="BG165"/>
      <c r="BH165"/>
      <c r="BI165"/>
      <c r="BJ165"/>
      <c r="BK165"/>
      <c r="BL165"/>
      <c r="BM165"/>
      <c r="BN165"/>
      <c r="BO165"/>
      <c r="BP165"/>
      <c r="BQ165" t="s">
        <v>9894</v>
      </c>
      <c r="BR165"/>
      <c r="BS165" t="s">
        <v>9892</v>
      </c>
      <c r="BT165" s="218"/>
    </row>
    <row r="166" spans="1:72" ht="14.5">
      <c r="A166" s="219" t="str">
        <f t="shared" si="2"/>
        <v>2024-00075902-2</v>
      </c>
      <c r="B166" s="338" t="s">
        <v>1003</v>
      </c>
      <c r="C166" s="338" t="s">
        <v>9928</v>
      </c>
      <c r="D166" s="338" t="s">
        <v>10054</v>
      </c>
      <c r="E166" s="338" t="s">
        <v>7994</v>
      </c>
      <c r="F166" s="338" t="s">
        <v>9883</v>
      </c>
      <c r="G166" s="338" t="s">
        <v>10054</v>
      </c>
      <c r="H166" s="338" t="s">
        <v>10055</v>
      </c>
      <c r="I166" s="338" t="s">
        <v>10044</v>
      </c>
      <c r="J166" s="338" t="s">
        <v>69</v>
      </c>
      <c r="K166" s="338" t="s">
        <v>70</v>
      </c>
      <c r="L166"/>
      <c r="M166" s="338"/>
      <c r="N166" s="338"/>
      <c r="O166" s="338"/>
      <c r="P166" s="338" t="s">
        <v>8009</v>
      </c>
      <c r="Q166" s="338" t="s">
        <v>8010</v>
      </c>
      <c r="R166" s="338" t="s">
        <v>8032</v>
      </c>
      <c r="S166" s="338" t="s">
        <v>10534</v>
      </c>
      <c r="T166" s="338" t="s">
        <v>8894</v>
      </c>
      <c r="U166" s="338" t="s">
        <v>9247</v>
      </c>
      <c r="V166"/>
      <c r="W166" s="338"/>
      <c r="X166" s="338" t="s">
        <v>481</v>
      </c>
      <c r="Y166" s="338" t="s">
        <v>1020</v>
      </c>
      <c r="Z166" s="338" t="s">
        <v>53</v>
      </c>
      <c r="AA166" s="338"/>
      <c r="AB166" s="338"/>
      <c r="AC166" s="338"/>
      <c r="AD166" s="338"/>
      <c r="AE166" s="338"/>
      <c r="AF166" s="338" t="s">
        <v>10925</v>
      </c>
      <c r="AG166" s="338"/>
      <c r="AH166" s="338" t="s">
        <v>481</v>
      </c>
      <c r="AI166" s="338" t="s">
        <v>7998</v>
      </c>
      <c r="AJ166" s="338" t="s">
        <v>10142</v>
      </c>
      <c r="AK166" s="338" t="s">
        <v>10926</v>
      </c>
      <c r="AL166" s="338"/>
      <c r="AM166" s="338" t="s">
        <v>8019</v>
      </c>
      <c r="AN166" s="338" t="s">
        <v>10927</v>
      </c>
      <c r="AO166" s="338" t="s">
        <v>8026</v>
      </c>
      <c r="AP166" s="338" t="s">
        <v>10928</v>
      </c>
      <c r="AQ166" s="338" t="s">
        <v>7988</v>
      </c>
      <c r="AR166" s="338"/>
      <c r="AS166" s="338" t="s">
        <v>7988</v>
      </c>
      <c r="AT166" s="338"/>
      <c r="AU166" s="338" t="s">
        <v>10136</v>
      </c>
      <c r="AV166" s="338"/>
      <c r="AW166" s="338"/>
      <c r="AX166" s="338"/>
      <c r="AY166" s="338"/>
      <c r="AZ166" s="338" t="s">
        <v>7994</v>
      </c>
      <c r="BA166" s="338"/>
      <c r="BB166"/>
      <c r="BC166"/>
      <c r="BD166"/>
      <c r="BE166"/>
      <c r="BF166"/>
      <c r="BG166"/>
      <c r="BH166"/>
      <c r="BI166"/>
      <c r="BJ166"/>
      <c r="BK166"/>
      <c r="BL166"/>
      <c r="BM166"/>
      <c r="BN166"/>
      <c r="BO166"/>
      <c r="BP166"/>
      <c r="BQ166" t="s">
        <v>9894</v>
      </c>
      <c r="BR166"/>
      <c r="BS166" t="s">
        <v>9892</v>
      </c>
      <c r="BT166" s="218"/>
    </row>
    <row r="167" spans="1:72" ht="14.5">
      <c r="A167" s="219" t="str">
        <f t="shared" si="2"/>
        <v>2024-00075902-4</v>
      </c>
      <c r="B167" s="338" t="s">
        <v>1001</v>
      </c>
      <c r="C167" s="338" t="s">
        <v>9928</v>
      </c>
      <c r="D167" s="338" t="s">
        <v>10054</v>
      </c>
      <c r="E167" s="338" t="s">
        <v>7994</v>
      </c>
      <c r="F167" s="338" t="s">
        <v>9883</v>
      </c>
      <c r="G167" s="338" t="s">
        <v>10054</v>
      </c>
      <c r="H167" s="338" t="s">
        <v>10055</v>
      </c>
      <c r="I167" s="338" t="s">
        <v>10044</v>
      </c>
      <c r="J167" s="338" t="s">
        <v>69</v>
      </c>
      <c r="K167" s="338" t="s">
        <v>70</v>
      </c>
      <c r="L167"/>
      <c r="M167" s="338"/>
      <c r="N167" s="338"/>
      <c r="O167" s="338"/>
      <c r="P167" s="338" t="s">
        <v>8009</v>
      </c>
      <c r="Q167" s="338" t="s">
        <v>8010</v>
      </c>
      <c r="R167" s="338" t="s">
        <v>8032</v>
      </c>
      <c r="S167" s="338" t="s">
        <v>10534</v>
      </c>
      <c r="T167" s="338" t="s">
        <v>8894</v>
      </c>
      <c r="U167" s="338" t="s">
        <v>9247</v>
      </c>
      <c r="V167"/>
      <c r="W167" s="338"/>
      <c r="X167" s="338" t="s">
        <v>524</v>
      </c>
      <c r="Y167" s="338" t="s">
        <v>1020</v>
      </c>
      <c r="Z167" s="338" t="s">
        <v>53</v>
      </c>
      <c r="AA167" s="338"/>
      <c r="AB167" s="338"/>
      <c r="AC167" s="338"/>
      <c r="AD167" s="338"/>
      <c r="AE167" s="338"/>
      <c r="AF167" s="338" t="s">
        <v>10929</v>
      </c>
      <c r="AG167" s="338"/>
      <c r="AH167" s="338" t="s">
        <v>524</v>
      </c>
      <c r="AI167" s="338" t="s">
        <v>7998</v>
      </c>
      <c r="AJ167" s="338" t="s">
        <v>10142</v>
      </c>
      <c r="AK167" s="338" t="s">
        <v>10930</v>
      </c>
      <c r="AL167" s="338"/>
      <c r="AM167" s="338" t="s">
        <v>8019</v>
      </c>
      <c r="AN167" s="338" t="s">
        <v>10931</v>
      </c>
      <c r="AO167" s="338" t="s">
        <v>8026</v>
      </c>
      <c r="AP167" s="338" t="s">
        <v>10928</v>
      </c>
      <c r="AQ167" s="338" t="s">
        <v>7988</v>
      </c>
      <c r="AR167" s="338"/>
      <c r="AS167" s="338" t="s">
        <v>7988</v>
      </c>
      <c r="AT167" s="338"/>
      <c r="AU167" s="338" t="s">
        <v>10136</v>
      </c>
      <c r="AV167" s="338"/>
      <c r="AW167" s="338"/>
      <c r="AX167" s="338"/>
      <c r="AY167" s="338"/>
      <c r="AZ167" s="338" t="s">
        <v>7994</v>
      </c>
      <c r="BA167" s="338"/>
      <c r="BB167"/>
      <c r="BC167"/>
      <c r="BD167"/>
      <c r="BE167"/>
      <c r="BF167"/>
      <c r="BG167"/>
      <c r="BH167"/>
      <c r="BI167"/>
      <c r="BJ167"/>
      <c r="BK167"/>
      <c r="BL167"/>
      <c r="BM167"/>
      <c r="BN167"/>
      <c r="BO167"/>
      <c r="BP167"/>
      <c r="BQ167" t="s">
        <v>9894</v>
      </c>
      <c r="BR167"/>
      <c r="BS167" t="s">
        <v>9892</v>
      </c>
      <c r="BT167" s="218"/>
    </row>
    <row r="168" spans="1:72" ht="14.5">
      <c r="A168" s="219" t="str">
        <f t="shared" si="2"/>
        <v>2024-00075902-1</v>
      </c>
      <c r="B168" s="338" t="s">
        <v>1007</v>
      </c>
      <c r="C168" s="338" t="s">
        <v>9928</v>
      </c>
      <c r="D168" s="338" t="s">
        <v>10054</v>
      </c>
      <c r="E168" s="338" t="s">
        <v>7994</v>
      </c>
      <c r="F168" s="338" t="s">
        <v>9883</v>
      </c>
      <c r="G168" s="338" t="s">
        <v>10054</v>
      </c>
      <c r="H168" s="338" t="s">
        <v>10055</v>
      </c>
      <c r="I168" s="338" t="s">
        <v>10044</v>
      </c>
      <c r="J168" s="338" t="s">
        <v>69</v>
      </c>
      <c r="K168" s="338" t="s">
        <v>70</v>
      </c>
      <c r="L168"/>
      <c r="M168" s="338"/>
      <c r="N168" s="338"/>
      <c r="O168" s="338"/>
      <c r="P168" s="338" t="s">
        <v>8009</v>
      </c>
      <c r="Q168" s="338" t="s">
        <v>8010</v>
      </c>
      <c r="R168" s="338" t="s">
        <v>8032</v>
      </c>
      <c r="S168" s="338" t="s">
        <v>10534</v>
      </c>
      <c r="T168" s="338" t="s">
        <v>8894</v>
      </c>
      <c r="U168" s="338" t="s">
        <v>9247</v>
      </c>
      <c r="V168"/>
      <c r="W168" s="338"/>
      <c r="X168" s="338" t="s">
        <v>505</v>
      </c>
      <c r="Y168" s="338" t="s">
        <v>1020</v>
      </c>
      <c r="Z168" s="338" t="s">
        <v>53</v>
      </c>
      <c r="AA168" s="338"/>
      <c r="AB168" s="338"/>
      <c r="AC168" s="338"/>
      <c r="AD168" s="338"/>
      <c r="AE168" s="338"/>
      <c r="AF168" s="338" t="s">
        <v>10932</v>
      </c>
      <c r="AG168" s="338"/>
      <c r="AH168" s="338" t="s">
        <v>505</v>
      </c>
      <c r="AI168" s="338" t="s">
        <v>7998</v>
      </c>
      <c r="AJ168" s="338" t="s">
        <v>10142</v>
      </c>
      <c r="AK168" s="338" t="s">
        <v>10933</v>
      </c>
      <c r="AL168" s="338"/>
      <c r="AM168" s="338" t="s">
        <v>8019</v>
      </c>
      <c r="AN168" s="338" t="s">
        <v>10931</v>
      </c>
      <c r="AO168" s="338" t="s">
        <v>8026</v>
      </c>
      <c r="AP168" s="338" t="s">
        <v>10928</v>
      </c>
      <c r="AQ168" s="338" t="s">
        <v>7988</v>
      </c>
      <c r="AR168" s="338"/>
      <c r="AS168" s="338" t="s">
        <v>7988</v>
      </c>
      <c r="AT168" s="338"/>
      <c r="AU168" s="338" t="s">
        <v>10136</v>
      </c>
      <c r="AV168" s="338"/>
      <c r="AW168" s="338"/>
      <c r="AX168" s="338"/>
      <c r="AY168" s="338"/>
      <c r="AZ168" s="338" t="s">
        <v>7994</v>
      </c>
      <c r="BA168" s="338"/>
      <c r="BB168"/>
      <c r="BC168"/>
      <c r="BD168"/>
      <c r="BE168"/>
      <c r="BF168"/>
      <c r="BG168"/>
      <c r="BH168"/>
      <c r="BI168"/>
      <c r="BJ168"/>
      <c r="BK168"/>
      <c r="BL168"/>
      <c r="BM168"/>
      <c r="BN168"/>
      <c r="BO168"/>
      <c r="BP168"/>
      <c r="BQ168" t="s">
        <v>9894</v>
      </c>
      <c r="BR168"/>
      <c r="BS168" t="s">
        <v>9892</v>
      </c>
      <c r="BT168" s="218"/>
    </row>
    <row r="169" spans="1:72" ht="14.5">
      <c r="A169" s="219" t="str">
        <f t="shared" si="2"/>
        <v>2024-00075902-3</v>
      </c>
      <c r="B169" s="338" t="s">
        <v>1005</v>
      </c>
      <c r="C169" s="338" t="s">
        <v>9928</v>
      </c>
      <c r="D169" s="338" t="s">
        <v>10054</v>
      </c>
      <c r="E169" s="338" t="s">
        <v>7994</v>
      </c>
      <c r="F169" s="338" t="s">
        <v>9883</v>
      </c>
      <c r="G169" s="338" t="s">
        <v>10054</v>
      </c>
      <c r="H169" s="338" t="s">
        <v>10055</v>
      </c>
      <c r="I169" s="338" t="s">
        <v>10044</v>
      </c>
      <c r="J169" s="338" t="s">
        <v>69</v>
      </c>
      <c r="K169" s="338" t="s">
        <v>70</v>
      </c>
      <c r="L169"/>
      <c r="M169" s="338"/>
      <c r="N169" s="338"/>
      <c r="O169" s="338"/>
      <c r="P169" s="338" t="s">
        <v>8009</v>
      </c>
      <c r="Q169" s="338" t="s">
        <v>8010</v>
      </c>
      <c r="R169" s="338" t="s">
        <v>8032</v>
      </c>
      <c r="S169" s="338" t="s">
        <v>10534</v>
      </c>
      <c r="T169" s="338" t="s">
        <v>8894</v>
      </c>
      <c r="U169" s="338" t="s">
        <v>9247</v>
      </c>
      <c r="V169"/>
      <c r="W169" s="338"/>
      <c r="X169" s="338" t="s">
        <v>477</v>
      </c>
      <c r="Y169" s="338" t="s">
        <v>1020</v>
      </c>
      <c r="Z169" s="338" t="s">
        <v>53</v>
      </c>
      <c r="AA169" s="338"/>
      <c r="AB169" s="338"/>
      <c r="AC169" s="338"/>
      <c r="AD169" s="338"/>
      <c r="AE169" s="338"/>
      <c r="AF169" s="338" t="s">
        <v>10934</v>
      </c>
      <c r="AG169" s="338"/>
      <c r="AH169" s="338" t="s">
        <v>477</v>
      </c>
      <c r="AI169" s="338" t="s">
        <v>7998</v>
      </c>
      <c r="AJ169" s="338" t="s">
        <v>10142</v>
      </c>
      <c r="AK169" s="338" t="s">
        <v>10935</v>
      </c>
      <c r="AL169" s="338"/>
      <c r="AM169" s="338" t="s">
        <v>8019</v>
      </c>
      <c r="AN169" s="338" t="s">
        <v>10936</v>
      </c>
      <c r="AO169" s="338" t="s">
        <v>8026</v>
      </c>
      <c r="AP169" s="338" t="s">
        <v>10928</v>
      </c>
      <c r="AQ169" s="338" t="s">
        <v>7988</v>
      </c>
      <c r="AR169" s="338"/>
      <c r="AS169" s="338" t="s">
        <v>7988</v>
      </c>
      <c r="AT169" s="338"/>
      <c r="AU169" s="338" t="s">
        <v>10136</v>
      </c>
      <c r="AV169" s="338"/>
      <c r="AW169" s="338"/>
      <c r="AX169" s="338"/>
      <c r="AY169" s="338"/>
      <c r="AZ169" s="338" t="s">
        <v>7994</v>
      </c>
      <c r="BA169" s="338"/>
      <c r="BB169"/>
      <c r="BC169"/>
      <c r="BD169"/>
      <c r="BE169"/>
      <c r="BF169"/>
      <c r="BG169"/>
      <c r="BH169"/>
      <c r="BI169"/>
      <c r="BJ169"/>
      <c r="BK169"/>
      <c r="BL169"/>
      <c r="BM169"/>
      <c r="BN169"/>
      <c r="BO169"/>
      <c r="BP169"/>
      <c r="BQ169" t="s">
        <v>9894</v>
      </c>
      <c r="BR169"/>
      <c r="BS169" t="s">
        <v>9892</v>
      </c>
      <c r="BT169" s="218"/>
    </row>
    <row r="170" spans="1:72" ht="14.5">
      <c r="A170" s="219" t="str">
        <f t="shared" si="2"/>
        <v>2024-00081193-1</v>
      </c>
      <c r="B170" s="170" t="s">
        <v>1129</v>
      </c>
      <c r="C170" s="170" t="s">
        <v>8932</v>
      </c>
      <c r="D170" s="170" t="s">
        <v>9882</v>
      </c>
      <c r="E170" s="170" t="s">
        <v>7994</v>
      </c>
      <c r="F170" s="170" t="s">
        <v>9883</v>
      </c>
      <c r="G170" s="170" t="s">
        <v>9882</v>
      </c>
      <c r="H170" s="170" t="s">
        <v>9884</v>
      </c>
      <c r="I170" s="170" t="s">
        <v>10044</v>
      </c>
      <c r="J170" s="170" t="s">
        <v>129</v>
      </c>
      <c r="K170" s="170" t="s">
        <v>131</v>
      </c>
      <c r="L170" s="170"/>
      <c r="M170" s="170"/>
      <c r="N170" s="170"/>
      <c r="O170" s="170"/>
      <c r="P170" s="170" t="s">
        <v>8009</v>
      </c>
      <c r="Q170" s="170" t="s">
        <v>8010</v>
      </c>
      <c r="R170" s="170" t="s">
        <v>8076</v>
      </c>
      <c r="S170" s="170" t="s">
        <v>10620</v>
      </c>
      <c r="T170" s="170" t="s">
        <v>9949</v>
      </c>
      <c r="U170" s="170" t="s">
        <v>9950</v>
      </c>
      <c r="V170" s="170"/>
      <c r="W170" s="170" t="s">
        <v>9927</v>
      </c>
      <c r="X170" s="170" t="s">
        <v>1020</v>
      </c>
      <c r="Y170" s="170" t="s">
        <v>10906</v>
      </c>
      <c r="Z170" s="170" t="s">
        <v>53</v>
      </c>
      <c r="AA170" s="170"/>
      <c r="AB170" s="170" t="s">
        <v>9929</v>
      </c>
      <c r="AC170" s="170" t="s">
        <v>8067</v>
      </c>
      <c r="AD170" s="170"/>
      <c r="AE170" s="170" t="s">
        <v>8047</v>
      </c>
      <c r="AF170" s="170" t="s">
        <v>10937</v>
      </c>
      <c r="AG170" s="170"/>
      <c r="AH170" s="170" t="s">
        <v>1020</v>
      </c>
      <c r="AI170" s="170" t="s">
        <v>7998</v>
      </c>
      <c r="AJ170" s="170" t="s">
        <v>10938</v>
      </c>
      <c r="AK170" s="170" t="s">
        <v>10939</v>
      </c>
      <c r="AL170" s="170"/>
      <c r="AM170" s="170" t="s">
        <v>8019</v>
      </c>
      <c r="AN170" s="170" t="s">
        <v>10940</v>
      </c>
      <c r="AO170" s="170" t="s">
        <v>8026</v>
      </c>
      <c r="AP170" s="170" t="s">
        <v>10110</v>
      </c>
      <c r="AQ170" s="170" t="s">
        <v>7988</v>
      </c>
      <c r="AR170" s="170"/>
      <c r="AS170" s="170" t="s">
        <v>7988</v>
      </c>
      <c r="AT170" s="170"/>
      <c r="AU170" s="170" t="s">
        <v>9903</v>
      </c>
      <c r="AV170" s="170"/>
      <c r="AW170" s="170"/>
      <c r="AX170" s="170"/>
      <c r="AY170" s="170"/>
      <c r="AZ170" s="170" t="s">
        <v>7994</v>
      </c>
      <c r="BA170" s="170"/>
      <c r="BB170" s="170"/>
      <c r="BC170" s="170"/>
      <c r="BD170" s="170"/>
      <c r="BE170" s="170"/>
      <c r="BF170" s="170"/>
      <c r="BG170" s="170"/>
      <c r="BH170" s="170"/>
      <c r="BI170" s="170"/>
      <c r="BJ170" s="170"/>
      <c r="BK170" s="170"/>
      <c r="BL170" s="170"/>
      <c r="BM170" s="170"/>
      <c r="BN170" s="170"/>
      <c r="BO170" s="170"/>
      <c r="BP170" s="170"/>
      <c r="BQ170" s="170" t="s">
        <v>9894</v>
      </c>
      <c r="BR170" s="170"/>
      <c r="BS170" s="170" t="s">
        <v>9892</v>
      </c>
      <c r="BT170" s="218"/>
    </row>
    <row r="171" spans="1:72" ht="14.5">
      <c r="A171" s="219" t="str">
        <f t="shared" si="2"/>
        <v>2024-00077251-2</v>
      </c>
      <c r="B171" s="170" t="s">
        <v>1140</v>
      </c>
      <c r="C171" s="170" t="s">
        <v>8932</v>
      </c>
      <c r="D171" s="170" t="s">
        <v>9882</v>
      </c>
      <c r="E171" s="170" t="s">
        <v>7994</v>
      </c>
      <c r="F171" s="170" t="s">
        <v>9883</v>
      </c>
      <c r="G171" s="170" t="s">
        <v>9882</v>
      </c>
      <c r="H171" s="170" t="s">
        <v>9884</v>
      </c>
      <c r="I171" s="170" t="s">
        <v>10044</v>
      </c>
      <c r="J171" s="170" t="s">
        <v>1136</v>
      </c>
      <c r="K171" s="170" t="s">
        <v>1137</v>
      </c>
      <c r="L171" s="170"/>
      <c r="M171" s="170"/>
      <c r="N171" s="170"/>
      <c r="O171" s="170"/>
      <c r="P171" s="170" t="s">
        <v>8009</v>
      </c>
      <c r="Q171" s="170" t="s">
        <v>8010</v>
      </c>
      <c r="R171" s="170" t="s">
        <v>8032</v>
      </c>
      <c r="S171" s="170" t="s">
        <v>10941</v>
      </c>
      <c r="T171" s="170" t="s">
        <v>10299</v>
      </c>
      <c r="U171" s="170" t="s">
        <v>10300</v>
      </c>
      <c r="V171" s="170"/>
      <c r="W171" s="170"/>
      <c r="X171" s="170" t="s">
        <v>247</v>
      </c>
      <c r="Y171" s="170" t="s">
        <v>8932</v>
      </c>
      <c r="Z171" s="170" t="s">
        <v>53</v>
      </c>
      <c r="AA171" s="170"/>
      <c r="AB171" s="170"/>
      <c r="AC171" s="170"/>
      <c r="AD171" s="170"/>
      <c r="AE171" s="170" t="s">
        <v>8252</v>
      </c>
      <c r="AF171" s="170" t="s">
        <v>10942</v>
      </c>
      <c r="AG171" s="170"/>
      <c r="AH171" s="170" t="s">
        <v>247</v>
      </c>
      <c r="AI171" s="170" t="s">
        <v>7998</v>
      </c>
      <c r="AJ171" s="170" t="s">
        <v>10943</v>
      </c>
      <c r="AK171" s="170" t="s">
        <v>10944</v>
      </c>
      <c r="AL171" s="170"/>
      <c r="AM171" s="170" t="s">
        <v>8019</v>
      </c>
      <c r="AN171" s="170" t="s">
        <v>10945</v>
      </c>
      <c r="AO171" s="170" t="s">
        <v>8026</v>
      </c>
      <c r="AP171" s="170" t="s">
        <v>10533</v>
      </c>
      <c r="AQ171" s="170" t="s">
        <v>7988</v>
      </c>
      <c r="AR171" s="170"/>
      <c r="AS171" s="170" t="s">
        <v>7988</v>
      </c>
      <c r="AT171" s="170"/>
      <c r="AU171" s="170" t="s">
        <v>10136</v>
      </c>
      <c r="AV171" s="170"/>
      <c r="AW171" s="170"/>
      <c r="AX171" s="170"/>
      <c r="AY171" s="170"/>
      <c r="AZ171" s="170" t="s">
        <v>7994</v>
      </c>
      <c r="BA171" s="170"/>
      <c r="BB171" s="170"/>
      <c r="BC171" s="170"/>
      <c r="BD171" s="170"/>
      <c r="BE171" s="170"/>
      <c r="BF171" s="170"/>
      <c r="BG171" s="170"/>
      <c r="BH171" s="170"/>
      <c r="BI171" s="170"/>
      <c r="BJ171" s="170"/>
      <c r="BK171" s="170"/>
      <c r="BL171" s="170"/>
      <c r="BM171" s="170"/>
      <c r="BN171" s="170"/>
      <c r="BO171" s="170"/>
      <c r="BP171" s="170"/>
      <c r="BQ171" s="170" t="s">
        <v>9894</v>
      </c>
      <c r="BR171" s="170"/>
      <c r="BS171" s="170" t="s">
        <v>9892</v>
      </c>
      <c r="BT171" s="218"/>
    </row>
    <row r="172" spans="1:72" ht="14.5">
      <c r="A172" s="219" t="str">
        <f t="shared" si="2"/>
        <v>2024-00077251-1</v>
      </c>
      <c r="B172" s="170" t="s">
        <v>1135</v>
      </c>
      <c r="C172" s="170" t="s">
        <v>8932</v>
      </c>
      <c r="D172" s="170" t="s">
        <v>9882</v>
      </c>
      <c r="E172" s="170" t="s">
        <v>7994</v>
      </c>
      <c r="F172" s="170" t="s">
        <v>9883</v>
      </c>
      <c r="G172" s="170" t="s">
        <v>9882</v>
      </c>
      <c r="H172" s="170" t="s">
        <v>9884</v>
      </c>
      <c r="I172" s="170" t="s">
        <v>10044</v>
      </c>
      <c r="J172" s="170" t="s">
        <v>1136</v>
      </c>
      <c r="K172" s="170" t="s">
        <v>1137</v>
      </c>
      <c r="L172" s="170"/>
      <c r="M172" s="170"/>
      <c r="N172" s="170"/>
      <c r="O172" s="170"/>
      <c r="P172" s="170" t="s">
        <v>8009</v>
      </c>
      <c r="Q172" s="170" t="s">
        <v>8010</v>
      </c>
      <c r="R172" s="170" t="s">
        <v>8032</v>
      </c>
      <c r="S172" s="170" t="s">
        <v>10941</v>
      </c>
      <c r="T172" s="170" t="s">
        <v>10299</v>
      </c>
      <c r="U172" s="170" t="s">
        <v>10300</v>
      </c>
      <c r="V172" s="170"/>
      <c r="W172" s="170"/>
      <c r="X172" s="170" t="s">
        <v>731</v>
      </c>
      <c r="Y172" s="170" t="s">
        <v>8932</v>
      </c>
      <c r="Z172" s="170" t="s">
        <v>53</v>
      </c>
      <c r="AA172" s="170"/>
      <c r="AB172" s="170" t="s">
        <v>10621</v>
      </c>
      <c r="AC172" s="170" t="s">
        <v>8067</v>
      </c>
      <c r="AD172" s="170"/>
      <c r="AE172" s="170" t="s">
        <v>8252</v>
      </c>
      <c r="AF172" s="170" t="s">
        <v>10946</v>
      </c>
      <c r="AG172" s="170"/>
      <c r="AH172" s="170" t="s">
        <v>731</v>
      </c>
      <c r="AI172" s="170" t="s">
        <v>7998</v>
      </c>
      <c r="AJ172" s="170" t="s">
        <v>10943</v>
      </c>
      <c r="AK172" s="170" t="s">
        <v>10947</v>
      </c>
      <c r="AL172" s="170"/>
      <c r="AM172" s="170" t="s">
        <v>8019</v>
      </c>
      <c r="AN172" s="170" t="s">
        <v>10948</v>
      </c>
      <c r="AO172" s="170" t="s">
        <v>8026</v>
      </c>
      <c r="AP172" s="170" t="s">
        <v>10533</v>
      </c>
      <c r="AQ172" s="170" t="s">
        <v>7988</v>
      </c>
      <c r="AR172" s="170"/>
      <c r="AS172" s="170" t="s">
        <v>7988</v>
      </c>
      <c r="AT172" s="170"/>
      <c r="AU172" s="170" t="s">
        <v>10136</v>
      </c>
      <c r="AV172" s="170"/>
      <c r="AW172" s="170"/>
      <c r="AX172" s="170"/>
      <c r="AY172" s="170"/>
      <c r="AZ172" s="170" t="s">
        <v>7994</v>
      </c>
      <c r="BA172" s="170"/>
      <c r="BB172" s="170"/>
      <c r="BC172" s="170"/>
      <c r="BD172" s="170"/>
      <c r="BE172" s="170"/>
      <c r="BF172" s="170"/>
      <c r="BG172" s="170"/>
      <c r="BH172" s="170"/>
      <c r="BI172" s="170"/>
      <c r="BJ172" s="170"/>
      <c r="BK172" s="170"/>
      <c r="BL172" s="170"/>
      <c r="BM172" s="170"/>
      <c r="BN172" s="170"/>
      <c r="BO172" s="170"/>
      <c r="BP172" s="170"/>
      <c r="BQ172" s="170" t="s">
        <v>9894</v>
      </c>
      <c r="BR172" s="170"/>
      <c r="BS172" s="170" t="s">
        <v>9892</v>
      </c>
      <c r="BT172" s="218"/>
    </row>
    <row r="173" spans="1:72" ht="15" customHeight="1">
      <c r="A173" s="219" t="str">
        <f t="shared" si="2"/>
        <v>2024-00078022-1</v>
      </c>
      <c r="B173" s="338" t="s">
        <v>1122</v>
      </c>
      <c r="C173" s="338" t="s">
        <v>1212</v>
      </c>
      <c r="D173" s="338" t="s">
        <v>10054</v>
      </c>
      <c r="E173" s="338" t="s">
        <v>7994</v>
      </c>
      <c r="F173" s="338" t="s">
        <v>9883</v>
      </c>
      <c r="G173" s="338" t="s">
        <v>10054</v>
      </c>
      <c r="H173" s="338" t="s">
        <v>10055</v>
      </c>
      <c r="I173" s="338" t="s">
        <v>10044</v>
      </c>
      <c r="J173" s="338" t="s">
        <v>454</v>
      </c>
      <c r="K173" s="338" t="s">
        <v>456</v>
      </c>
      <c r="L173"/>
      <c r="M173" s="338"/>
      <c r="N173" s="338"/>
      <c r="O173" s="338"/>
      <c r="P173" s="338" t="s">
        <v>8009</v>
      </c>
      <c r="Q173" s="338" t="s">
        <v>8700</v>
      </c>
      <c r="R173" s="338" t="s">
        <v>8032</v>
      </c>
      <c r="S173" s="338" t="s">
        <v>10949</v>
      </c>
      <c r="T173" s="338" t="s">
        <v>10421</v>
      </c>
      <c r="U173" s="338" t="s">
        <v>10422</v>
      </c>
      <c r="V173"/>
      <c r="W173" s="338"/>
      <c r="X173" s="338" t="s">
        <v>8685</v>
      </c>
      <c r="Y173" s="338" t="s">
        <v>10906</v>
      </c>
      <c r="Z173" s="338" t="s">
        <v>53</v>
      </c>
      <c r="AA173" s="338"/>
      <c r="AB173" s="338"/>
      <c r="AC173" s="338"/>
      <c r="AD173" s="338"/>
      <c r="AE173" s="338"/>
      <c r="AF173" s="338" t="s">
        <v>10950</v>
      </c>
      <c r="AG173" s="338"/>
      <c r="AH173" s="338" t="s">
        <v>8685</v>
      </c>
      <c r="AI173" s="338" t="s">
        <v>7998</v>
      </c>
      <c r="AJ173" s="338" t="s">
        <v>10951</v>
      </c>
      <c r="AK173" s="279" t="s">
        <v>10952</v>
      </c>
      <c r="AL173" s="338"/>
      <c r="AM173" s="338" t="s">
        <v>8019</v>
      </c>
      <c r="AN173" s="338" t="s">
        <v>10953</v>
      </c>
      <c r="AO173" s="338" t="s">
        <v>8026</v>
      </c>
      <c r="AP173" s="338" t="s">
        <v>10954</v>
      </c>
      <c r="AQ173" s="338" t="s">
        <v>7988</v>
      </c>
      <c r="AR173" s="338"/>
      <c r="AS173" s="338" t="s">
        <v>7988</v>
      </c>
      <c r="AT173" s="338"/>
      <c r="AU173" s="338" t="s">
        <v>10136</v>
      </c>
      <c r="AV173" s="338"/>
      <c r="AW173" s="338"/>
      <c r="AX173" s="338"/>
      <c r="AY173" s="338"/>
      <c r="AZ173" s="338" t="s">
        <v>7994</v>
      </c>
      <c r="BA173" s="338"/>
      <c r="BB173"/>
      <c r="BC173"/>
      <c r="BD173"/>
      <c r="BE173"/>
      <c r="BF173"/>
      <c r="BG173"/>
      <c r="BH173"/>
      <c r="BI173"/>
      <c r="BJ173"/>
      <c r="BK173"/>
      <c r="BL173"/>
      <c r="BM173"/>
      <c r="BN173"/>
      <c r="BO173"/>
      <c r="BP173"/>
      <c r="BQ173" t="s">
        <v>9894</v>
      </c>
      <c r="BR173"/>
      <c r="BS173" t="s">
        <v>9892</v>
      </c>
      <c r="BT173" s="218"/>
    </row>
    <row r="174" spans="1:72" ht="14.5">
      <c r="A174" s="219" t="str">
        <f t="shared" si="2"/>
        <v>2024-00076098-2</v>
      </c>
      <c r="B174" s="338" t="s">
        <v>1109</v>
      </c>
      <c r="C174" s="338" t="s">
        <v>1212</v>
      </c>
      <c r="D174" s="338" t="s">
        <v>10054</v>
      </c>
      <c r="E174" s="338" t="s">
        <v>7994</v>
      </c>
      <c r="F174" s="338" t="s">
        <v>9883</v>
      </c>
      <c r="G174" s="338" t="s">
        <v>10054</v>
      </c>
      <c r="H174" s="338" t="s">
        <v>10055</v>
      </c>
      <c r="I174" s="338" t="s">
        <v>10044</v>
      </c>
      <c r="J174" s="338" t="s">
        <v>1035</v>
      </c>
      <c r="K174" s="338" t="s">
        <v>708</v>
      </c>
      <c r="L174"/>
      <c r="M174" s="338"/>
      <c r="N174" s="338"/>
      <c r="O174" s="338"/>
      <c r="P174" s="338" t="s">
        <v>8009</v>
      </c>
      <c r="Q174" s="338" t="s">
        <v>8010</v>
      </c>
      <c r="R174" s="338" t="s">
        <v>8076</v>
      </c>
      <c r="S174" s="338" t="s">
        <v>10955</v>
      </c>
      <c r="T174" s="338" t="s">
        <v>9897</v>
      </c>
      <c r="U174" s="338" t="s">
        <v>9898</v>
      </c>
      <c r="V174"/>
      <c r="W174" s="338" t="s">
        <v>9899</v>
      </c>
      <c r="X174" s="338" t="s">
        <v>384</v>
      </c>
      <c r="Y174" s="338" t="s">
        <v>10906</v>
      </c>
      <c r="Z174" s="338" t="s">
        <v>53</v>
      </c>
      <c r="AA174" s="338"/>
      <c r="AB174" s="338" t="s">
        <v>8568</v>
      </c>
      <c r="AC174" s="338" t="s">
        <v>8067</v>
      </c>
      <c r="AD174" s="338"/>
      <c r="AE174" s="338" t="s">
        <v>8252</v>
      </c>
      <c r="AF174" s="338" t="s">
        <v>10956</v>
      </c>
      <c r="AG174" s="338"/>
      <c r="AH174" s="338" t="s">
        <v>384</v>
      </c>
      <c r="AI174" s="338" t="s">
        <v>7998</v>
      </c>
      <c r="AJ174" s="338" t="s">
        <v>10957</v>
      </c>
      <c r="AK174" s="338" t="s">
        <v>10958</v>
      </c>
      <c r="AL174" s="338"/>
      <c r="AM174" s="338" t="s">
        <v>8019</v>
      </c>
      <c r="AN174" s="338" t="s">
        <v>10959</v>
      </c>
      <c r="AO174" s="338" t="s">
        <v>8026</v>
      </c>
      <c r="AP174" s="338" t="s">
        <v>10110</v>
      </c>
      <c r="AQ174" s="338" t="s">
        <v>7988</v>
      </c>
      <c r="AR174" s="338"/>
      <c r="AS174" s="338" t="s">
        <v>7988</v>
      </c>
      <c r="AT174" s="338"/>
      <c r="AU174" s="338" t="s">
        <v>9903</v>
      </c>
      <c r="AV174" s="338"/>
      <c r="AW174" s="338"/>
      <c r="AX174" s="338"/>
      <c r="AY174" s="338"/>
      <c r="AZ174" s="338" t="s">
        <v>7994</v>
      </c>
      <c r="BA174" s="338"/>
      <c r="BB174"/>
      <c r="BC174"/>
      <c r="BD174"/>
      <c r="BE174"/>
      <c r="BF174"/>
      <c r="BG174"/>
      <c r="BH174"/>
      <c r="BI174"/>
      <c r="BJ174"/>
      <c r="BK174"/>
      <c r="BL174"/>
      <c r="BM174"/>
      <c r="BN174"/>
      <c r="BO174"/>
      <c r="BP174"/>
      <c r="BQ174" t="s">
        <v>9894</v>
      </c>
      <c r="BR174"/>
      <c r="BS174" t="s">
        <v>9892</v>
      </c>
      <c r="BT174" s="218"/>
    </row>
    <row r="175" spans="1:72" ht="14.5">
      <c r="A175" s="219" t="str">
        <f t="shared" si="2"/>
        <v>2024-00076098-3</v>
      </c>
      <c r="B175" s="338" t="s">
        <v>1111</v>
      </c>
      <c r="C175" s="338" t="s">
        <v>1212</v>
      </c>
      <c r="D175" s="338" t="s">
        <v>10054</v>
      </c>
      <c r="E175" s="338" t="s">
        <v>7994</v>
      </c>
      <c r="F175" s="338" t="s">
        <v>9883</v>
      </c>
      <c r="G175" s="338" t="s">
        <v>10054</v>
      </c>
      <c r="H175" s="338" t="s">
        <v>10055</v>
      </c>
      <c r="I175" s="338" t="s">
        <v>10044</v>
      </c>
      <c r="J175" s="338" t="s">
        <v>1035</v>
      </c>
      <c r="K175" s="338" t="s">
        <v>708</v>
      </c>
      <c r="L175"/>
      <c r="M175" s="338"/>
      <c r="N175" s="338"/>
      <c r="O175" s="338"/>
      <c r="P175" s="338" t="s">
        <v>8009</v>
      </c>
      <c r="Q175" s="338" t="s">
        <v>8010</v>
      </c>
      <c r="R175" s="338" t="s">
        <v>8076</v>
      </c>
      <c r="S175" s="338" t="s">
        <v>10955</v>
      </c>
      <c r="T175" s="338" t="s">
        <v>9897</v>
      </c>
      <c r="U175" s="338" t="s">
        <v>9898</v>
      </c>
      <c r="V175"/>
      <c r="W175" s="338" t="s">
        <v>9899</v>
      </c>
      <c r="X175" s="338" t="s">
        <v>500</v>
      </c>
      <c r="Y175" s="338" t="s">
        <v>10906</v>
      </c>
      <c r="Z175" s="338" t="s">
        <v>53</v>
      </c>
      <c r="AA175" s="338"/>
      <c r="AB175" s="338" t="s">
        <v>8568</v>
      </c>
      <c r="AC175" s="338" t="s">
        <v>8067</v>
      </c>
      <c r="AD175" s="338"/>
      <c r="AE175" s="338" t="s">
        <v>8252</v>
      </c>
      <c r="AF175" s="338" t="s">
        <v>10960</v>
      </c>
      <c r="AG175" s="338"/>
      <c r="AH175" s="338" t="s">
        <v>500</v>
      </c>
      <c r="AI175" s="338" t="s">
        <v>7998</v>
      </c>
      <c r="AJ175" s="338" t="s">
        <v>10957</v>
      </c>
      <c r="AK175" s="338" t="s">
        <v>10958</v>
      </c>
      <c r="AL175" s="338"/>
      <c r="AM175" s="338" t="s">
        <v>8019</v>
      </c>
      <c r="AN175" s="338" t="s">
        <v>10959</v>
      </c>
      <c r="AO175" s="338" t="s">
        <v>8026</v>
      </c>
      <c r="AP175" s="338" t="s">
        <v>10110</v>
      </c>
      <c r="AQ175" s="338" t="s">
        <v>7988</v>
      </c>
      <c r="AR175" s="338"/>
      <c r="AS175" s="338" t="s">
        <v>7988</v>
      </c>
      <c r="AT175" s="338"/>
      <c r="AU175" s="338" t="s">
        <v>9903</v>
      </c>
      <c r="AV175" s="338"/>
      <c r="AW175" s="338"/>
      <c r="AX175" s="338"/>
      <c r="AY175" s="338"/>
      <c r="AZ175" s="338" t="s">
        <v>7994</v>
      </c>
      <c r="BA175" s="338"/>
      <c r="BB175"/>
      <c r="BC175"/>
      <c r="BD175"/>
      <c r="BE175"/>
      <c r="BF175"/>
      <c r="BG175"/>
      <c r="BH175"/>
      <c r="BI175"/>
      <c r="BJ175"/>
      <c r="BK175"/>
      <c r="BL175"/>
      <c r="BM175"/>
      <c r="BN175"/>
      <c r="BO175"/>
      <c r="BP175"/>
      <c r="BQ175" t="s">
        <v>9894</v>
      </c>
      <c r="BR175"/>
      <c r="BS175" t="s">
        <v>9892</v>
      </c>
      <c r="BT175" s="218"/>
    </row>
    <row r="176" spans="1:72" ht="14.5">
      <c r="A176" s="219" t="str">
        <f t="shared" si="2"/>
        <v>2024-00077278-1</v>
      </c>
      <c r="B176" s="338" t="s">
        <v>1119</v>
      </c>
      <c r="C176" s="338" t="s">
        <v>1212</v>
      </c>
      <c r="D176" s="338" t="s">
        <v>10054</v>
      </c>
      <c r="E176" s="338" t="s">
        <v>7994</v>
      </c>
      <c r="F176" s="338" t="s">
        <v>9883</v>
      </c>
      <c r="G176" s="338" t="s">
        <v>10054</v>
      </c>
      <c r="H176" s="338" t="s">
        <v>10055</v>
      </c>
      <c r="I176" s="338" t="s">
        <v>10044</v>
      </c>
      <c r="J176" s="338" t="s">
        <v>69</v>
      </c>
      <c r="K176" s="338" t="s">
        <v>70</v>
      </c>
      <c r="L176"/>
      <c r="M176" s="338"/>
      <c r="N176" s="338"/>
      <c r="O176" s="338"/>
      <c r="P176" s="338" t="s">
        <v>8009</v>
      </c>
      <c r="Q176" s="338" t="s">
        <v>8010</v>
      </c>
      <c r="R176" s="338" t="s">
        <v>8032</v>
      </c>
      <c r="S176" s="338" t="s">
        <v>10961</v>
      </c>
      <c r="T176" s="338" t="s">
        <v>8894</v>
      </c>
      <c r="U176" s="338" t="s">
        <v>9247</v>
      </c>
      <c r="V176"/>
      <c r="W176" s="338"/>
      <c r="X176" s="338" t="s">
        <v>854</v>
      </c>
      <c r="Y176" s="338" t="s">
        <v>10906</v>
      </c>
      <c r="Z176" s="338" t="s">
        <v>53</v>
      </c>
      <c r="AA176" s="338"/>
      <c r="AB176" s="338"/>
      <c r="AC176" s="338"/>
      <c r="AD176" s="338"/>
      <c r="AE176" s="338"/>
      <c r="AF176" s="338" t="s">
        <v>10962</v>
      </c>
      <c r="AG176" s="338"/>
      <c r="AH176" s="338" t="s">
        <v>854</v>
      </c>
      <c r="AI176" s="338" t="s">
        <v>7998</v>
      </c>
      <c r="AJ176" s="338" t="s">
        <v>10963</v>
      </c>
      <c r="AK176" s="338" t="s">
        <v>10964</v>
      </c>
      <c r="AL176" s="338"/>
      <c r="AM176" s="338" t="s">
        <v>8019</v>
      </c>
      <c r="AN176" s="338" t="s">
        <v>10965</v>
      </c>
      <c r="AO176" s="338" t="s">
        <v>8026</v>
      </c>
      <c r="AP176" s="338" t="s">
        <v>10966</v>
      </c>
      <c r="AQ176" s="338" t="s">
        <v>7988</v>
      </c>
      <c r="AR176" s="338"/>
      <c r="AS176" s="338" t="s">
        <v>7988</v>
      </c>
      <c r="AT176" s="338"/>
      <c r="AU176" s="338" t="s">
        <v>10136</v>
      </c>
      <c r="AV176" s="338"/>
      <c r="AW176" s="338"/>
      <c r="AX176" s="338"/>
      <c r="AY176" s="338"/>
      <c r="AZ176" s="338" t="s">
        <v>7994</v>
      </c>
      <c r="BA176" s="338"/>
      <c r="BB176"/>
      <c r="BC176"/>
      <c r="BD176"/>
      <c r="BE176"/>
      <c r="BF176"/>
      <c r="BG176"/>
      <c r="BH176"/>
      <c r="BI176"/>
      <c r="BJ176"/>
      <c r="BK176"/>
      <c r="BL176"/>
      <c r="BM176"/>
      <c r="BN176"/>
      <c r="BO176"/>
      <c r="BP176"/>
      <c r="BQ176" t="s">
        <v>9894</v>
      </c>
      <c r="BR176"/>
      <c r="BS176" t="s">
        <v>9892</v>
      </c>
      <c r="BT176" s="218"/>
    </row>
    <row r="177" spans="1:72" ht="14.5">
      <c r="A177" s="219" t="str">
        <f t="shared" si="2"/>
        <v>2024-00076098-1</v>
      </c>
      <c r="B177" s="338" t="s">
        <v>1106</v>
      </c>
      <c r="C177" s="338" t="s">
        <v>1212</v>
      </c>
      <c r="D177" s="338" t="s">
        <v>10054</v>
      </c>
      <c r="E177" s="338" t="s">
        <v>7994</v>
      </c>
      <c r="F177" s="338" t="s">
        <v>9883</v>
      </c>
      <c r="G177" s="338" t="s">
        <v>10054</v>
      </c>
      <c r="H177" s="338" t="s">
        <v>10055</v>
      </c>
      <c r="I177" s="338" t="s">
        <v>10044</v>
      </c>
      <c r="J177" s="338" t="s">
        <v>1035</v>
      </c>
      <c r="K177" s="338" t="s">
        <v>708</v>
      </c>
      <c r="L177"/>
      <c r="M177" s="338"/>
      <c r="N177" s="338"/>
      <c r="O177" s="338"/>
      <c r="P177" s="338" t="s">
        <v>8009</v>
      </c>
      <c r="Q177" s="338" t="s">
        <v>8010</v>
      </c>
      <c r="R177" s="338" t="s">
        <v>8076</v>
      </c>
      <c r="S177" s="338" t="s">
        <v>10955</v>
      </c>
      <c r="T177" s="338" t="s">
        <v>9897</v>
      </c>
      <c r="U177" s="338" t="s">
        <v>9898</v>
      </c>
      <c r="V177"/>
      <c r="W177" s="338" t="s">
        <v>9899</v>
      </c>
      <c r="X177" s="338" t="s">
        <v>399</v>
      </c>
      <c r="Y177" s="338" t="s">
        <v>10906</v>
      </c>
      <c r="Z177" s="338" t="s">
        <v>53</v>
      </c>
      <c r="AA177" s="338"/>
      <c r="AB177" s="338" t="s">
        <v>8568</v>
      </c>
      <c r="AC177" s="338" t="s">
        <v>8067</v>
      </c>
      <c r="AD177" s="338"/>
      <c r="AE177" s="338" t="s">
        <v>8252</v>
      </c>
      <c r="AF177" s="338" t="s">
        <v>10967</v>
      </c>
      <c r="AG177" s="338"/>
      <c r="AH177" s="338" t="s">
        <v>399</v>
      </c>
      <c r="AI177" s="338" t="s">
        <v>7998</v>
      </c>
      <c r="AJ177" s="338" t="s">
        <v>10957</v>
      </c>
      <c r="AK177" s="338" t="s">
        <v>10958</v>
      </c>
      <c r="AL177" s="338"/>
      <c r="AM177" s="338" t="s">
        <v>8019</v>
      </c>
      <c r="AN177" s="338" t="s">
        <v>10959</v>
      </c>
      <c r="AO177" s="338" t="s">
        <v>8026</v>
      </c>
      <c r="AP177" s="338" t="s">
        <v>10110</v>
      </c>
      <c r="AQ177" s="338" t="s">
        <v>7988</v>
      </c>
      <c r="AR177" s="338"/>
      <c r="AS177" s="338" t="s">
        <v>7988</v>
      </c>
      <c r="AT177" s="338"/>
      <c r="AU177" s="338" t="s">
        <v>9903</v>
      </c>
      <c r="AV177" s="338"/>
      <c r="AW177" s="338"/>
      <c r="AX177" s="338"/>
      <c r="AY177" s="338"/>
      <c r="AZ177" s="338" t="s">
        <v>7994</v>
      </c>
      <c r="BA177" s="338"/>
      <c r="BB177"/>
      <c r="BC177"/>
      <c r="BD177"/>
      <c r="BE177"/>
      <c r="BF177"/>
      <c r="BG177"/>
      <c r="BH177"/>
      <c r="BI177"/>
      <c r="BJ177"/>
      <c r="BK177"/>
      <c r="BL177"/>
      <c r="BM177"/>
      <c r="BN177"/>
      <c r="BO177"/>
      <c r="BP177"/>
      <c r="BQ177" t="s">
        <v>9894</v>
      </c>
      <c r="BR177"/>
      <c r="BS177" t="s">
        <v>9892</v>
      </c>
      <c r="BT177" s="218"/>
    </row>
    <row r="178" spans="1:72" ht="14.5">
      <c r="A178" s="219" t="str">
        <f t="shared" si="2"/>
        <v>2024-00077277-1</v>
      </c>
      <c r="B178" s="338" t="s">
        <v>1116</v>
      </c>
      <c r="C178" s="338" t="s">
        <v>1212</v>
      </c>
      <c r="D178" s="338" t="s">
        <v>10054</v>
      </c>
      <c r="E178" s="338" t="s">
        <v>7994</v>
      </c>
      <c r="F178" s="338" t="s">
        <v>9883</v>
      </c>
      <c r="G178" s="338" t="s">
        <v>10054</v>
      </c>
      <c r="H178" s="338" t="s">
        <v>10055</v>
      </c>
      <c r="I178" s="338" t="s">
        <v>10044</v>
      </c>
      <c r="J178" s="338" t="s">
        <v>69</v>
      </c>
      <c r="K178" s="338" t="s">
        <v>70</v>
      </c>
      <c r="L178"/>
      <c r="M178" s="338"/>
      <c r="N178" s="338"/>
      <c r="O178" s="338"/>
      <c r="P178" s="338" t="s">
        <v>8009</v>
      </c>
      <c r="Q178" s="338" t="s">
        <v>8010</v>
      </c>
      <c r="R178" s="338" t="s">
        <v>8032</v>
      </c>
      <c r="S178" s="338" t="s">
        <v>10968</v>
      </c>
      <c r="T178" s="338" t="s">
        <v>8894</v>
      </c>
      <c r="U178" s="338" t="s">
        <v>9247</v>
      </c>
      <c r="V178"/>
      <c r="W178" s="338"/>
      <c r="X178" s="338" t="s">
        <v>854</v>
      </c>
      <c r="Y178" s="338" t="s">
        <v>10906</v>
      </c>
      <c r="Z178" s="338" t="s">
        <v>53</v>
      </c>
      <c r="AA178" s="338"/>
      <c r="AB178" s="338"/>
      <c r="AC178" s="338"/>
      <c r="AD178" s="338"/>
      <c r="AE178" s="338"/>
      <c r="AF178" s="338" t="s">
        <v>10969</v>
      </c>
      <c r="AG178" s="338"/>
      <c r="AH178" s="338" t="s">
        <v>854</v>
      </c>
      <c r="AI178" s="338" t="s">
        <v>7998</v>
      </c>
      <c r="AJ178" s="338" t="s">
        <v>10963</v>
      </c>
      <c r="AK178" s="338" t="s">
        <v>10964</v>
      </c>
      <c r="AL178" s="338"/>
      <c r="AM178" s="338" t="s">
        <v>8019</v>
      </c>
      <c r="AN178" s="338" t="s">
        <v>10965</v>
      </c>
      <c r="AO178" s="338" t="s">
        <v>8026</v>
      </c>
      <c r="AP178" s="338" t="s">
        <v>10966</v>
      </c>
      <c r="AQ178" s="338" t="s">
        <v>7988</v>
      </c>
      <c r="AR178" s="338"/>
      <c r="AS178" s="338" t="s">
        <v>7988</v>
      </c>
      <c r="AT178" s="338"/>
      <c r="AU178" s="338" t="s">
        <v>10136</v>
      </c>
      <c r="AV178" s="338"/>
      <c r="AW178" s="338"/>
      <c r="AX178" s="338"/>
      <c r="AY178" s="338"/>
      <c r="AZ178" s="338" t="s">
        <v>7994</v>
      </c>
      <c r="BA178" s="338"/>
      <c r="BB178"/>
      <c r="BC178"/>
      <c r="BD178"/>
      <c r="BE178"/>
      <c r="BF178"/>
      <c r="BG178"/>
      <c r="BH178"/>
      <c r="BI178"/>
      <c r="BJ178"/>
      <c r="BK178"/>
      <c r="BL178"/>
      <c r="BM178"/>
      <c r="BN178"/>
      <c r="BO178"/>
      <c r="BP178"/>
      <c r="BQ178" t="s">
        <v>9894</v>
      </c>
      <c r="BR178"/>
      <c r="BS178" t="s">
        <v>9892</v>
      </c>
      <c r="BT178" s="218"/>
    </row>
    <row r="179" spans="1:72" ht="14.5">
      <c r="A179" s="219" t="str">
        <f t="shared" si="2"/>
        <v>2024-00069498-1</v>
      </c>
      <c r="B179" s="338" t="s">
        <v>814</v>
      </c>
      <c r="C179" s="338" t="s">
        <v>8932</v>
      </c>
      <c r="D179" s="338" t="s">
        <v>10054</v>
      </c>
      <c r="E179" s="338" t="s">
        <v>7994</v>
      </c>
      <c r="F179" s="338" t="s">
        <v>9883</v>
      </c>
      <c r="G179" s="338" t="s">
        <v>10054</v>
      </c>
      <c r="H179" s="338" t="s">
        <v>10055</v>
      </c>
      <c r="I179" s="338" t="s">
        <v>10044</v>
      </c>
      <c r="J179" s="338" t="s">
        <v>69</v>
      </c>
      <c r="K179" s="338" t="s">
        <v>70</v>
      </c>
      <c r="L179"/>
      <c r="M179" s="338"/>
      <c r="N179" s="338" t="s">
        <v>1462</v>
      </c>
      <c r="O179" s="338" t="s">
        <v>1462</v>
      </c>
      <c r="P179" s="338" t="s">
        <v>8009</v>
      </c>
      <c r="Q179" s="338" t="s">
        <v>8010</v>
      </c>
      <c r="R179" s="338" t="s">
        <v>8032</v>
      </c>
      <c r="S179" s="338" t="s">
        <v>10970</v>
      </c>
      <c r="T179" s="338" t="s">
        <v>8894</v>
      </c>
      <c r="U179" s="338" t="s">
        <v>9247</v>
      </c>
      <c r="V179"/>
      <c r="W179" s="338"/>
      <c r="X179" s="338" t="s">
        <v>8101</v>
      </c>
      <c r="Y179" s="338" t="s">
        <v>808</v>
      </c>
      <c r="Z179" s="338" t="s">
        <v>53</v>
      </c>
      <c r="AA179" s="338" t="s">
        <v>1462</v>
      </c>
      <c r="AB179" s="338" t="s">
        <v>1462</v>
      </c>
      <c r="AC179" s="338"/>
      <c r="AD179" s="338"/>
      <c r="AE179" s="338"/>
      <c r="AF179" s="338" t="s">
        <v>10971</v>
      </c>
      <c r="AG179" s="338" t="s">
        <v>1462</v>
      </c>
      <c r="AH179" s="338" t="s">
        <v>8101</v>
      </c>
      <c r="AI179" s="338" t="s">
        <v>7998</v>
      </c>
      <c r="AJ179" s="338" t="s">
        <v>10972</v>
      </c>
      <c r="AK179" s="338" t="s">
        <v>10973</v>
      </c>
      <c r="AL179" s="338" t="s">
        <v>1462</v>
      </c>
      <c r="AM179" s="338" t="s">
        <v>8019</v>
      </c>
      <c r="AN179" s="338" t="s">
        <v>10974</v>
      </c>
      <c r="AO179" s="338" t="s">
        <v>8026</v>
      </c>
      <c r="AP179" s="338" t="s">
        <v>10975</v>
      </c>
      <c r="AQ179" s="338" t="s">
        <v>7988</v>
      </c>
      <c r="AR179" s="338"/>
      <c r="AS179" s="338" t="s">
        <v>7988</v>
      </c>
      <c r="AT179" s="338" t="s">
        <v>1462</v>
      </c>
      <c r="AU179" s="338" t="s">
        <v>10976</v>
      </c>
      <c r="AV179" s="338" t="s">
        <v>7988</v>
      </c>
      <c r="AW179" s="338"/>
      <c r="AX179" s="338" t="s">
        <v>7988</v>
      </c>
      <c r="AY179" s="338"/>
      <c r="AZ179" s="338" t="s">
        <v>7994</v>
      </c>
      <c r="BA179" s="338"/>
      <c r="BB179"/>
      <c r="BC179"/>
      <c r="BD179"/>
      <c r="BE179"/>
      <c r="BF179"/>
      <c r="BG179"/>
      <c r="BH179"/>
      <c r="BI179"/>
      <c r="BJ179"/>
      <c r="BK179"/>
      <c r="BL179"/>
      <c r="BM179"/>
      <c r="BN179"/>
      <c r="BO179"/>
      <c r="BP179" t="s">
        <v>9893</v>
      </c>
      <c r="BQ179" t="s">
        <v>9894</v>
      </c>
      <c r="BR179" t="s">
        <v>9895</v>
      </c>
      <c r="BS179" t="s">
        <v>9892</v>
      </c>
      <c r="BT179" s="218"/>
    </row>
    <row r="180" spans="1:72" ht="14.5">
      <c r="A180" s="219" t="str">
        <f t="shared" si="2"/>
        <v>2024-00079124-1</v>
      </c>
      <c r="B180" s="170" t="s">
        <v>1186</v>
      </c>
      <c r="C180" s="170" t="s">
        <v>1202</v>
      </c>
      <c r="D180" s="170" t="s">
        <v>9882</v>
      </c>
      <c r="E180" s="170" t="s">
        <v>7994</v>
      </c>
      <c r="F180" s="170" t="s">
        <v>9883</v>
      </c>
      <c r="G180" s="170" t="s">
        <v>9882</v>
      </c>
      <c r="H180" s="170" t="s">
        <v>9884</v>
      </c>
      <c r="I180" s="170" t="s">
        <v>10044</v>
      </c>
      <c r="J180" s="170" t="s">
        <v>61</v>
      </c>
      <c r="K180" s="170" t="s">
        <v>335</v>
      </c>
      <c r="L180" s="170"/>
      <c r="M180" s="170"/>
      <c r="N180" s="170"/>
      <c r="O180" s="170"/>
      <c r="P180" s="170" t="s">
        <v>8009</v>
      </c>
      <c r="Q180" s="170" t="s">
        <v>8010</v>
      </c>
      <c r="R180" s="170" t="s">
        <v>8032</v>
      </c>
      <c r="S180" s="170" t="s">
        <v>10977</v>
      </c>
      <c r="T180" s="170" t="s">
        <v>8624</v>
      </c>
      <c r="U180" s="170" t="s">
        <v>10219</v>
      </c>
      <c r="V180" s="170"/>
      <c r="W180" s="170"/>
      <c r="X180" s="170" t="s">
        <v>10978</v>
      </c>
      <c r="Y180" s="170" t="s">
        <v>8932</v>
      </c>
      <c r="Z180" s="170" t="s">
        <v>53</v>
      </c>
      <c r="AA180" s="170"/>
      <c r="AB180" s="170"/>
      <c r="AC180" s="170"/>
      <c r="AD180" s="170"/>
      <c r="AE180" s="170" t="s">
        <v>8047</v>
      </c>
      <c r="AF180" s="170" t="s">
        <v>10979</v>
      </c>
      <c r="AG180" s="170"/>
      <c r="AH180" s="170" t="s">
        <v>10978</v>
      </c>
      <c r="AI180" s="170" t="s">
        <v>7998</v>
      </c>
      <c r="AJ180" s="170" t="s">
        <v>10896</v>
      </c>
      <c r="AK180" s="170" t="s">
        <v>10980</v>
      </c>
      <c r="AL180" s="170"/>
      <c r="AM180" s="170" t="s">
        <v>8019</v>
      </c>
      <c r="AN180" s="170" t="s">
        <v>10981</v>
      </c>
      <c r="AO180" s="170" t="s">
        <v>8026</v>
      </c>
      <c r="AP180" s="170" t="s">
        <v>10982</v>
      </c>
      <c r="AQ180" s="170" t="s">
        <v>7988</v>
      </c>
      <c r="AR180" s="170"/>
      <c r="AS180" s="170" t="s">
        <v>7988</v>
      </c>
      <c r="AT180" s="170"/>
      <c r="AU180" s="170" t="s">
        <v>10136</v>
      </c>
      <c r="AV180" s="170"/>
      <c r="AW180" s="170"/>
      <c r="AX180" s="170"/>
      <c r="AY180" s="170"/>
      <c r="AZ180" s="170" t="s">
        <v>7994</v>
      </c>
      <c r="BA180" s="170"/>
      <c r="BB180" s="170"/>
      <c r="BC180" s="170"/>
      <c r="BD180" s="170"/>
      <c r="BE180" s="170"/>
      <c r="BF180" s="170"/>
      <c r="BG180" s="170"/>
      <c r="BH180" s="170"/>
      <c r="BI180" s="170"/>
      <c r="BJ180" s="170"/>
      <c r="BK180" s="170"/>
      <c r="BL180" s="170"/>
      <c r="BM180" s="170"/>
      <c r="BN180" s="170"/>
      <c r="BO180" s="170"/>
      <c r="BP180" s="170"/>
      <c r="BQ180" s="170" t="s">
        <v>9894</v>
      </c>
      <c r="BR180" s="170"/>
      <c r="BS180" s="170" t="s">
        <v>9892</v>
      </c>
      <c r="BT180" s="218"/>
    </row>
    <row r="181" spans="1:72" ht="14.5">
      <c r="A181" s="219" t="str">
        <f t="shared" si="2"/>
        <v>2024-00081718-1</v>
      </c>
      <c r="B181" s="224" t="s">
        <v>1193</v>
      </c>
      <c r="C181" s="224" t="s">
        <v>1260</v>
      </c>
      <c r="D181" s="224" t="s">
        <v>9882</v>
      </c>
      <c r="E181" s="224" t="s">
        <v>7994</v>
      </c>
      <c r="F181" s="224" t="s">
        <v>9883</v>
      </c>
      <c r="G181" s="224" t="s">
        <v>9882</v>
      </c>
      <c r="H181" s="224" t="s">
        <v>9884</v>
      </c>
      <c r="I181" s="224" t="s">
        <v>10044</v>
      </c>
      <c r="J181" s="224" t="s">
        <v>129</v>
      </c>
      <c r="K181" s="224" t="s">
        <v>131</v>
      </c>
      <c r="L181" s="224"/>
      <c r="M181" s="224"/>
      <c r="N181" s="224"/>
      <c r="O181" s="224"/>
      <c r="P181" s="224" t="s">
        <v>8009</v>
      </c>
      <c r="Q181" s="224" t="s">
        <v>8010</v>
      </c>
      <c r="R181" s="224" t="s">
        <v>8076</v>
      </c>
      <c r="S181" s="224" t="s">
        <v>10983</v>
      </c>
      <c r="T181" s="224" t="s">
        <v>9949</v>
      </c>
      <c r="U181" s="224" t="s">
        <v>9950</v>
      </c>
      <c r="V181" s="224"/>
      <c r="W181" s="224" t="s">
        <v>10984</v>
      </c>
      <c r="X181" s="224" t="s">
        <v>10985</v>
      </c>
      <c r="Y181" s="224" t="s">
        <v>1202</v>
      </c>
      <c r="Z181" s="224" t="s">
        <v>53</v>
      </c>
      <c r="AA181" s="224"/>
      <c r="AB181" s="224"/>
      <c r="AC181" s="224"/>
      <c r="AD181" s="224"/>
      <c r="AE181" s="224" t="s">
        <v>8047</v>
      </c>
      <c r="AF181" s="224" t="s">
        <v>10986</v>
      </c>
      <c r="AG181" s="224"/>
      <c r="AH181" s="224" t="s">
        <v>10985</v>
      </c>
      <c r="AI181" s="224" t="s">
        <v>7998</v>
      </c>
      <c r="AJ181" s="224" t="s">
        <v>10987</v>
      </c>
      <c r="AK181" s="224" t="s">
        <v>10988</v>
      </c>
      <c r="AL181" s="224"/>
      <c r="AM181" s="224" t="s">
        <v>8019</v>
      </c>
      <c r="AN181" s="224" t="s">
        <v>10989</v>
      </c>
      <c r="AO181" s="224" t="s">
        <v>8026</v>
      </c>
      <c r="AP181" s="224" t="s">
        <v>10990</v>
      </c>
      <c r="AQ181" s="224" t="s">
        <v>7988</v>
      </c>
      <c r="AR181" s="224"/>
      <c r="AS181" s="224" t="s">
        <v>7988</v>
      </c>
      <c r="AT181" s="224"/>
      <c r="AU181" s="224" t="s">
        <v>10991</v>
      </c>
      <c r="AV181" s="224"/>
      <c r="AW181" s="224"/>
      <c r="AX181" s="224"/>
      <c r="AY181" s="224"/>
      <c r="AZ181" s="224" t="s">
        <v>7994</v>
      </c>
      <c r="BA181" s="224"/>
      <c r="BB181" s="224"/>
      <c r="BC181" s="224"/>
      <c r="BD181" s="224"/>
      <c r="BE181" s="224"/>
      <c r="BF181" s="224"/>
      <c r="BG181" s="224"/>
      <c r="BH181" s="224"/>
      <c r="BI181" s="224"/>
      <c r="BJ181" s="224"/>
      <c r="BK181" s="224"/>
      <c r="BL181" s="224"/>
      <c r="BM181" s="224"/>
      <c r="BN181" s="224"/>
      <c r="BO181" s="224"/>
      <c r="BP181" s="224"/>
      <c r="BQ181" s="224" t="s">
        <v>9894</v>
      </c>
      <c r="BR181" s="224"/>
      <c r="BS181" s="224" t="s">
        <v>9892</v>
      </c>
      <c r="BT181" s="218"/>
    </row>
    <row r="182" spans="1:72" ht="14.5">
      <c r="A182" s="219" t="str">
        <f t="shared" si="2"/>
        <v>2024-00077668-1</v>
      </c>
      <c r="B182" s="224" t="s">
        <v>1215</v>
      </c>
      <c r="C182" s="224" t="s">
        <v>1260</v>
      </c>
      <c r="D182" s="224" t="s">
        <v>9882</v>
      </c>
      <c r="E182" s="224" t="s">
        <v>7994</v>
      </c>
      <c r="F182" s="224" t="s">
        <v>9883</v>
      </c>
      <c r="G182" s="224" t="s">
        <v>9882</v>
      </c>
      <c r="H182" s="224" t="s">
        <v>9884</v>
      </c>
      <c r="I182" s="224" t="s">
        <v>10044</v>
      </c>
      <c r="J182" s="224" t="s">
        <v>1216</v>
      </c>
      <c r="K182" s="224" t="s">
        <v>1217</v>
      </c>
      <c r="L182" s="224"/>
      <c r="M182" s="224"/>
      <c r="N182" s="224"/>
      <c r="O182" s="224"/>
      <c r="P182" s="224" t="s">
        <v>8009</v>
      </c>
      <c r="Q182" s="224" t="s">
        <v>8010</v>
      </c>
      <c r="R182" s="224" t="s">
        <v>8076</v>
      </c>
      <c r="S182" s="224" t="s">
        <v>10992</v>
      </c>
      <c r="T182" s="224" t="s">
        <v>10993</v>
      </c>
      <c r="U182" s="224" t="s">
        <v>10994</v>
      </c>
      <c r="V182" s="224"/>
      <c r="W182" s="224" t="s">
        <v>10906</v>
      </c>
      <c r="X182" s="224" t="s">
        <v>10995</v>
      </c>
      <c r="Y182" s="224" t="s">
        <v>1260</v>
      </c>
      <c r="Z182" s="224" t="s">
        <v>53</v>
      </c>
      <c r="AA182" s="224"/>
      <c r="AB182" s="224" t="s">
        <v>8629</v>
      </c>
      <c r="AC182" s="224" t="s">
        <v>8067</v>
      </c>
      <c r="AD182" s="224"/>
      <c r="AE182" s="224" t="s">
        <v>8252</v>
      </c>
      <c r="AF182" s="224" t="s">
        <v>10996</v>
      </c>
      <c r="AG182" s="224"/>
      <c r="AH182" s="224" t="s">
        <v>10995</v>
      </c>
      <c r="AI182" s="224" t="s">
        <v>7998</v>
      </c>
      <c r="AJ182" s="224" t="s">
        <v>10839</v>
      </c>
      <c r="AK182" s="224" t="s">
        <v>10997</v>
      </c>
      <c r="AL182" s="224"/>
      <c r="AM182" s="224" t="s">
        <v>8019</v>
      </c>
      <c r="AN182" s="224" t="s">
        <v>10998</v>
      </c>
      <c r="AO182" s="224" t="s">
        <v>8026</v>
      </c>
      <c r="AP182" s="224" t="s">
        <v>10999</v>
      </c>
      <c r="AQ182" s="224" t="s">
        <v>7988</v>
      </c>
      <c r="AR182" s="224"/>
      <c r="AS182" s="224" t="s">
        <v>7988</v>
      </c>
      <c r="AT182" s="224"/>
      <c r="AU182" s="224" t="s">
        <v>9903</v>
      </c>
      <c r="AV182" s="224"/>
      <c r="AW182" s="224"/>
      <c r="AX182" s="224"/>
      <c r="AY182" s="224"/>
      <c r="AZ182" s="224" t="s">
        <v>7994</v>
      </c>
      <c r="BA182" s="224"/>
      <c r="BB182" s="224"/>
      <c r="BC182" s="224"/>
      <c r="BD182" s="224"/>
      <c r="BE182" s="224"/>
      <c r="BF182" s="224"/>
      <c r="BG182" s="224"/>
      <c r="BH182" s="224"/>
      <c r="BI182" s="224"/>
      <c r="BJ182" s="224"/>
      <c r="BK182" s="224"/>
      <c r="BL182" s="224"/>
      <c r="BM182" s="224"/>
      <c r="BN182" s="224"/>
      <c r="BO182" s="224"/>
      <c r="BP182" s="224"/>
      <c r="BQ182" s="224" t="s">
        <v>9894</v>
      </c>
      <c r="BR182" s="224"/>
      <c r="BS182" s="224" t="s">
        <v>9892</v>
      </c>
      <c r="BT182" s="218"/>
    </row>
    <row r="183" spans="1:72" ht="14.5">
      <c r="A183" s="219" t="str">
        <f t="shared" si="2"/>
        <v>2024-00077670-1</v>
      </c>
      <c r="B183" s="338" t="s">
        <v>1228</v>
      </c>
      <c r="C183" s="338" t="s">
        <v>9942</v>
      </c>
      <c r="D183" s="338" t="s">
        <v>9882</v>
      </c>
      <c r="E183" s="338" t="s">
        <v>7994</v>
      </c>
      <c r="F183" s="338" t="s">
        <v>9883</v>
      </c>
      <c r="G183" s="338" t="s">
        <v>9882</v>
      </c>
      <c r="H183" s="338" t="s">
        <v>9884</v>
      </c>
      <c r="I183" s="338" t="s">
        <v>10044</v>
      </c>
      <c r="J183" s="338" t="s">
        <v>243</v>
      </c>
      <c r="K183" s="338" t="s">
        <v>244</v>
      </c>
      <c r="L183"/>
      <c r="M183" s="338"/>
      <c r="N183" s="338"/>
      <c r="O183" s="338"/>
      <c r="P183" s="338" t="s">
        <v>8009</v>
      </c>
      <c r="Q183" s="338" t="s">
        <v>8010</v>
      </c>
      <c r="R183" s="338" t="s">
        <v>8076</v>
      </c>
      <c r="S183" s="338" t="s">
        <v>10213</v>
      </c>
      <c r="T183" s="338" t="s">
        <v>10123</v>
      </c>
      <c r="U183" s="338" t="s">
        <v>10124</v>
      </c>
      <c r="V183"/>
      <c r="W183" s="338" t="s">
        <v>1413</v>
      </c>
      <c r="X183" s="338" t="s">
        <v>603</v>
      </c>
      <c r="Y183" s="338" t="s">
        <v>1260</v>
      </c>
      <c r="Z183" s="338" t="s">
        <v>53</v>
      </c>
      <c r="AA183" s="338"/>
      <c r="AB183" s="338" t="s">
        <v>11000</v>
      </c>
      <c r="AC183" s="338" t="s">
        <v>8067</v>
      </c>
      <c r="AD183" s="338"/>
      <c r="AE183" s="338" t="s">
        <v>8252</v>
      </c>
      <c r="AF183" s="338" t="s">
        <v>11001</v>
      </c>
      <c r="AG183" s="338"/>
      <c r="AH183" s="338" t="s">
        <v>603</v>
      </c>
      <c r="AI183" s="338" t="s">
        <v>7998</v>
      </c>
      <c r="AJ183" s="338" t="s">
        <v>10210</v>
      </c>
      <c r="AK183" s="338" t="s">
        <v>11002</v>
      </c>
      <c r="AL183" s="338"/>
      <c r="AM183" s="338" t="s">
        <v>8019</v>
      </c>
      <c r="AN183" s="338" t="s">
        <v>11003</v>
      </c>
      <c r="AO183" s="338" t="s">
        <v>8026</v>
      </c>
      <c r="AP183" s="338" t="s">
        <v>10110</v>
      </c>
      <c r="AQ183" s="338" t="s">
        <v>7988</v>
      </c>
      <c r="AR183" s="338"/>
      <c r="AS183" s="338" t="s">
        <v>7988</v>
      </c>
      <c r="AT183" s="338"/>
      <c r="AU183" s="338" t="s">
        <v>9903</v>
      </c>
      <c r="AV183" s="338"/>
      <c r="AW183" s="338"/>
      <c r="AX183" s="338"/>
      <c r="AY183" s="338"/>
      <c r="AZ183" s="338" t="s">
        <v>7994</v>
      </c>
      <c r="BA183" s="338"/>
      <c r="BB183"/>
      <c r="BC183"/>
      <c r="BD183"/>
      <c r="BE183"/>
      <c r="BF183"/>
      <c r="BG183"/>
      <c r="BH183"/>
      <c r="BI183"/>
      <c r="BJ183"/>
      <c r="BK183"/>
      <c r="BL183"/>
      <c r="BM183"/>
      <c r="BN183"/>
      <c r="BO183"/>
      <c r="BP183"/>
      <c r="BQ183" t="s">
        <v>9894</v>
      </c>
      <c r="BR183"/>
      <c r="BS183" t="s">
        <v>9892</v>
      </c>
      <c r="BT183" s="218"/>
    </row>
    <row r="184" spans="1:72" ht="14.5">
      <c r="A184" s="219" t="str">
        <f t="shared" si="2"/>
        <v>2024-00078327-2</v>
      </c>
      <c r="B184" s="338" t="s">
        <v>1234</v>
      </c>
      <c r="C184" s="338" t="s">
        <v>9942</v>
      </c>
      <c r="D184" s="338" t="s">
        <v>9882</v>
      </c>
      <c r="E184" s="338" t="s">
        <v>7994</v>
      </c>
      <c r="F184" s="338" t="s">
        <v>9883</v>
      </c>
      <c r="G184" s="338" t="s">
        <v>9882</v>
      </c>
      <c r="H184" s="338" t="s">
        <v>9884</v>
      </c>
      <c r="I184" s="338" t="s">
        <v>10044</v>
      </c>
      <c r="J184" s="338" t="s">
        <v>1235</v>
      </c>
      <c r="K184" s="338" t="s">
        <v>1236</v>
      </c>
      <c r="L184"/>
      <c r="M184" s="338"/>
      <c r="N184" s="338"/>
      <c r="O184" s="338"/>
      <c r="P184" s="338" t="s">
        <v>8009</v>
      </c>
      <c r="Q184" s="338" t="s">
        <v>8010</v>
      </c>
      <c r="R184" s="338" t="s">
        <v>8076</v>
      </c>
      <c r="S184" s="338" t="s">
        <v>11004</v>
      </c>
      <c r="T184" s="338" t="s">
        <v>11005</v>
      </c>
      <c r="U184" s="338" t="s">
        <v>11006</v>
      </c>
      <c r="V184"/>
      <c r="W184" s="338" t="s">
        <v>11007</v>
      </c>
      <c r="X184" s="338" t="s">
        <v>253</v>
      </c>
      <c r="Y184" s="338" t="s">
        <v>1260</v>
      </c>
      <c r="Z184" s="338" t="s">
        <v>53</v>
      </c>
      <c r="AA184" s="338"/>
      <c r="AB184" s="338"/>
      <c r="AC184" s="338"/>
      <c r="AD184" s="338"/>
      <c r="AE184" s="338"/>
      <c r="AF184" s="338" t="s">
        <v>11008</v>
      </c>
      <c r="AG184" s="338"/>
      <c r="AH184" s="338" t="s">
        <v>253</v>
      </c>
      <c r="AI184" s="338" t="s">
        <v>7998</v>
      </c>
      <c r="AJ184" s="338" t="s">
        <v>11009</v>
      </c>
      <c r="AK184" s="338" t="s">
        <v>11010</v>
      </c>
      <c r="AL184" s="338"/>
      <c r="AM184" s="338" t="s">
        <v>8019</v>
      </c>
      <c r="AN184" s="338" t="s">
        <v>11011</v>
      </c>
      <c r="AO184" s="338" t="s">
        <v>8026</v>
      </c>
      <c r="AP184" s="338" t="s">
        <v>11012</v>
      </c>
      <c r="AQ184" s="338" t="s">
        <v>7988</v>
      </c>
      <c r="AR184" s="338"/>
      <c r="AS184" s="338" t="s">
        <v>7988</v>
      </c>
      <c r="AT184" s="338"/>
      <c r="AU184" s="338" t="s">
        <v>11013</v>
      </c>
      <c r="AV184" s="338"/>
      <c r="AW184" s="338"/>
      <c r="AX184" s="338"/>
      <c r="AY184" s="338"/>
      <c r="AZ184" s="338" t="s">
        <v>7994</v>
      </c>
      <c r="BA184" s="338"/>
      <c r="BB184"/>
      <c r="BC184"/>
      <c r="BD184"/>
      <c r="BE184"/>
      <c r="BF184"/>
      <c r="BG184"/>
      <c r="BH184"/>
      <c r="BI184"/>
      <c r="BJ184"/>
      <c r="BK184"/>
      <c r="BL184"/>
      <c r="BM184"/>
      <c r="BN184"/>
      <c r="BO184"/>
      <c r="BP184"/>
      <c r="BQ184" t="s">
        <v>9894</v>
      </c>
      <c r="BR184"/>
      <c r="BS184" t="s">
        <v>9892</v>
      </c>
      <c r="BT184" s="218"/>
    </row>
    <row r="185" spans="1:72" ht="14.5">
      <c r="A185" s="219" t="str">
        <f t="shared" si="2"/>
        <v>2024-00077670-2</v>
      </c>
      <c r="B185" s="338" t="s">
        <v>1253</v>
      </c>
      <c r="C185" s="338" t="s">
        <v>9942</v>
      </c>
      <c r="D185" s="338" t="s">
        <v>9882</v>
      </c>
      <c r="E185" s="338" t="s">
        <v>7994</v>
      </c>
      <c r="F185" s="338" t="s">
        <v>9883</v>
      </c>
      <c r="G185" s="338" t="s">
        <v>9882</v>
      </c>
      <c r="H185" s="338" t="s">
        <v>9884</v>
      </c>
      <c r="I185" s="338" t="s">
        <v>10044</v>
      </c>
      <c r="J185" s="338" t="s">
        <v>243</v>
      </c>
      <c r="K185" s="338" t="s">
        <v>244</v>
      </c>
      <c r="L185"/>
      <c r="M185" s="338"/>
      <c r="N185" s="338"/>
      <c r="O185" s="338"/>
      <c r="P185" s="338" t="s">
        <v>8009</v>
      </c>
      <c r="Q185" s="338" t="s">
        <v>8010</v>
      </c>
      <c r="R185" s="338" t="s">
        <v>8076</v>
      </c>
      <c r="S185" s="338" t="s">
        <v>10213</v>
      </c>
      <c r="T185" s="338" t="s">
        <v>10123</v>
      </c>
      <c r="U185" s="338" t="s">
        <v>10124</v>
      </c>
      <c r="V185"/>
      <c r="W185" s="338" t="s">
        <v>1413</v>
      </c>
      <c r="X185" s="338" t="s">
        <v>731</v>
      </c>
      <c r="Y185" s="338" t="s">
        <v>1260</v>
      </c>
      <c r="Z185" s="338" t="s">
        <v>53</v>
      </c>
      <c r="AA185" s="338"/>
      <c r="AB185" s="338" t="s">
        <v>11000</v>
      </c>
      <c r="AC185" s="338" t="s">
        <v>8067</v>
      </c>
      <c r="AD185" s="338"/>
      <c r="AE185" s="338" t="s">
        <v>8252</v>
      </c>
      <c r="AF185" s="338" t="s">
        <v>11014</v>
      </c>
      <c r="AG185" s="338"/>
      <c r="AH185" s="338" t="s">
        <v>731</v>
      </c>
      <c r="AI185" s="338" t="s">
        <v>7998</v>
      </c>
      <c r="AJ185" s="338" t="s">
        <v>10210</v>
      </c>
      <c r="AK185" s="338" t="s">
        <v>11002</v>
      </c>
      <c r="AL185" s="338"/>
      <c r="AM185" s="338" t="s">
        <v>8019</v>
      </c>
      <c r="AN185" s="338" t="s">
        <v>11003</v>
      </c>
      <c r="AO185" s="338" t="s">
        <v>8026</v>
      </c>
      <c r="AP185" s="338" t="s">
        <v>10110</v>
      </c>
      <c r="AQ185" s="338" t="s">
        <v>7988</v>
      </c>
      <c r="AR185" s="338"/>
      <c r="AS185" s="338" t="s">
        <v>7988</v>
      </c>
      <c r="AT185" s="338"/>
      <c r="AU185" s="338" t="s">
        <v>9903</v>
      </c>
      <c r="AV185" s="338"/>
      <c r="AW185" s="338"/>
      <c r="AX185" s="338"/>
      <c r="AY185" s="338"/>
      <c r="AZ185" s="338" t="s">
        <v>7994</v>
      </c>
      <c r="BA185" s="338"/>
      <c r="BB185"/>
      <c r="BC185"/>
      <c r="BD185"/>
      <c r="BE185"/>
      <c r="BF185"/>
      <c r="BG185"/>
      <c r="BH185"/>
      <c r="BI185"/>
      <c r="BJ185"/>
      <c r="BK185"/>
      <c r="BL185"/>
      <c r="BM185"/>
      <c r="BN185"/>
      <c r="BO185"/>
      <c r="BP185"/>
      <c r="BQ185" t="s">
        <v>9894</v>
      </c>
      <c r="BR185"/>
      <c r="BS185" t="s">
        <v>9892</v>
      </c>
      <c r="BT185" s="218"/>
    </row>
    <row r="186" spans="1:72" ht="14.5">
      <c r="A186" s="219" t="str">
        <f t="shared" si="2"/>
        <v>2024-00078327-5</v>
      </c>
      <c r="B186" s="338" t="s">
        <v>1243</v>
      </c>
      <c r="C186" s="338" t="s">
        <v>9942</v>
      </c>
      <c r="D186" s="338" t="s">
        <v>9882</v>
      </c>
      <c r="E186" s="338" t="s">
        <v>7994</v>
      </c>
      <c r="F186" s="338" t="s">
        <v>9883</v>
      </c>
      <c r="G186" s="338" t="s">
        <v>9882</v>
      </c>
      <c r="H186" s="338" t="s">
        <v>9884</v>
      </c>
      <c r="I186" s="338" t="s">
        <v>10044</v>
      </c>
      <c r="J186" s="338" t="s">
        <v>1235</v>
      </c>
      <c r="K186" s="338" t="s">
        <v>1236</v>
      </c>
      <c r="L186"/>
      <c r="M186" s="338"/>
      <c r="N186" s="338"/>
      <c r="O186" s="338"/>
      <c r="P186" s="338" t="s">
        <v>8009</v>
      </c>
      <c r="Q186" s="338" t="s">
        <v>8010</v>
      </c>
      <c r="R186" s="338" t="s">
        <v>8076</v>
      </c>
      <c r="S186" s="338" t="s">
        <v>11004</v>
      </c>
      <c r="T186" s="338" t="s">
        <v>11005</v>
      </c>
      <c r="U186" s="338" t="s">
        <v>11006</v>
      </c>
      <c r="V186"/>
      <c r="W186" s="338" t="s">
        <v>11007</v>
      </c>
      <c r="X186" s="338" t="s">
        <v>8188</v>
      </c>
      <c r="Y186" s="338" t="s">
        <v>1260</v>
      </c>
      <c r="Z186" s="338" t="s">
        <v>53</v>
      </c>
      <c r="AA186" s="338"/>
      <c r="AB186" s="338"/>
      <c r="AC186" s="338"/>
      <c r="AD186" s="338"/>
      <c r="AE186" s="338"/>
      <c r="AF186" s="338" t="s">
        <v>11015</v>
      </c>
      <c r="AG186" s="338"/>
      <c r="AH186" s="338" t="s">
        <v>8188</v>
      </c>
      <c r="AI186" s="338" t="s">
        <v>7998</v>
      </c>
      <c r="AJ186" s="338" t="s">
        <v>11009</v>
      </c>
      <c r="AK186" s="338" t="s">
        <v>11016</v>
      </c>
      <c r="AL186" s="338"/>
      <c r="AM186" s="338" t="s">
        <v>8019</v>
      </c>
      <c r="AN186" s="338" t="s">
        <v>11011</v>
      </c>
      <c r="AO186" s="338" t="s">
        <v>8026</v>
      </c>
      <c r="AP186" s="338" t="s">
        <v>11012</v>
      </c>
      <c r="AQ186" s="338" t="s">
        <v>7988</v>
      </c>
      <c r="AR186" s="338"/>
      <c r="AS186" s="338" t="s">
        <v>7988</v>
      </c>
      <c r="AT186" s="338"/>
      <c r="AU186" s="338" t="s">
        <v>11013</v>
      </c>
      <c r="AV186" s="338"/>
      <c r="AW186" s="338"/>
      <c r="AX186" s="338"/>
      <c r="AY186" s="338"/>
      <c r="AZ186" s="338" t="s">
        <v>7994</v>
      </c>
      <c r="BA186" s="338"/>
      <c r="BB186"/>
      <c r="BC186"/>
      <c r="BD186"/>
      <c r="BE186"/>
      <c r="BF186"/>
      <c r="BG186"/>
      <c r="BH186"/>
      <c r="BI186"/>
      <c r="BJ186"/>
      <c r="BK186"/>
      <c r="BL186"/>
      <c r="BM186"/>
      <c r="BN186"/>
      <c r="BO186"/>
      <c r="BP186"/>
      <c r="BQ186" t="s">
        <v>9894</v>
      </c>
      <c r="BR186"/>
      <c r="BS186" t="s">
        <v>9892</v>
      </c>
      <c r="BT186" s="218"/>
    </row>
    <row r="187" spans="1:72" ht="14.5">
      <c r="A187" s="219" t="str">
        <f t="shared" si="2"/>
        <v>2024-00077670-3</v>
      </c>
      <c r="B187" s="338" t="s">
        <v>1255</v>
      </c>
      <c r="C187" s="338" t="s">
        <v>9942</v>
      </c>
      <c r="D187" s="338" t="s">
        <v>9882</v>
      </c>
      <c r="E187" s="338" t="s">
        <v>7994</v>
      </c>
      <c r="F187" s="338" t="s">
        <v>9883</v>
      </c>
      <c r="G187" s="338" t="s">
        <v>9882</v>
      </c>
      <c r="H187" s="338" t="s">
        <v>9884</v>
      </c>
      <c r="I187" s="338" t="s">
        <v>10044</v>
      </c>
      <c r="J187" s="338" t="s">
        <v>243</v>
      </c>
      <c r="K187" s="338" t="s">
        <v>244</v>
      </c>
      <c r="L187"/>
      <c r="M187" s="338"/>
      <c r="N187" s="338"/>
      <c r="O187" s="338"/>
      <c r="P187" s="338" t="s">
        <v>8009</v>
      </c>
      <c r="Q187" s="338" t="s">
        <v>8010</v>
      </c>
      <c r="R187" s="338" t="s">
        <v>8076</v>
      </c>
      <c r="S187" s="338" t="s">
        <v>10213</v>
      </c>
      <c r="T187" s="338" t="s">
        <v>10123</v>
      </c>
      <c r="U187" s="338" t="s">
        <v>10124</v>
      </c>
      <c r="V187"/>
      <c r="W187" s="338" t="s">
        <v>1413</v>
      </c>
      <c r="X187" s="338" t="s">
        <v>8907</v>
      </c>
      <c r="Y187" s="338" t="s">
        <v>1260</v>
      </c>
      <c r="Z187" s="338" t="s">
        <v>53</v>
      </c>
      <c r="AA187" s="338"/>
      <c r="AB187" s="338" t="s">
        <v>11000</v>
      </c>
      <c r="AC187" s="338" t="s">
        <v>8067</v>
      </c>
      <c r="AD187" s="338"/>
      <c r="AE187" s="338" t="s">
        <v>8252</v>
      </c>
      <c r="AF187" s="338" t="s">
        <v>11017</v>
      </c>
      <c r="AG187" s="338"/>
      <c r="AH187" s="338" t="s">
        <v>8907</v>
      </c>
      <c r="AI187" s="338" t="s">
        <v>7998</v>
      </c>
      <c r="AJ187" s="338" t="s">
        <v>10210</v>
      </c>
      <c r="AK187" s="338" t="s">
        <v>11002</v>
      </c>
      <c r="AL187" s="338"/>
      <c r="AM187" s="338" t="s">
        <v>8019</v>
      </c>
      <c r="AN187" s="338" t="s">
        <v>11003</v>
      </c>
      <c r="AO187" s="338" t="s">
        <v>8026</v>
      </c>
      <c r="AP187" s="338" t="s">
        <v>10110</v>
      </c>
      <c r="AQ187" s="338" t="s">
        <v>7988</v>
      </c>
      <c r="AR187" s="338"/>
      <c r="AS187" s="338" t="s">
        <v>7988</v>
      </c>
      <c r="AT187" s="338"/>
      <c r="AU187" s="338" t="s">
        <v>9903</v>
      </c>
      <c r="AV187" s="338"/>
      <c r="AW187" s="338"/>
      <c r="AX187" s="338"/>
      <c r="AY187" s="338"/>
      <c r="AZ187" s="338" t="s">
        <v>7994</v>
      </c>
      <c r="BA187" s="338"/>
      <c r="BB187"/>
      <c r="BC187"/>
      <c r="BD187"/>
      <c r="BE187"/>
      <c r="BF187"/>
      <c r="BG187"/>
      <c r="BH187"/>
      <c r="BI187"/>
      <c r="BJ187"/>
      <c r="BK187"/>
      <c r="BL187"/>
      <c r="BM187"/>
      <c r="BN187"/>
      <c r="BO187"/>
      <c r="BP187"/>
      <c r="BQ187" t="s">
        <v>9894</v>
      </c>
      <c r="BR187"/>
      <c r="BS187" t="s">
        <v>9892</v>
      </c>
      <c r="BT187" s="218"/>
    </row>
    <row r="188" spans="1:72" ht="14.5">
      <c r="A188" s="219" t="str">
        <f t="shared" si="2"/>
        <v>2024-00078327-3</v>
      </c>
      <c r="B188" s="338" t="s">
        <v>1239</v>
      </c>
      <c r="C188" s="338" t="s">
        <v>9942</v>
      </c>
      <c r="D188" s="338" t="s">
        <v>9882</v>
      </c>
      <c r="E188" s="338" t="s">
        <v>7994</v>
      </c>
      <c r="F188" s="338" t="s">
        <v>9883</v>
      </c>
      <c r="G188" s="338" t="s">
        <v>9882</v>
      </c>
      <c r="H188" s="338" t="s">
        <v>9884</v>
      </c>
      <c r="I188" s="338" t="s">
        <v>10044</v>
      </c>
      <c r="J188" s="338" t="s">
        <v>1235</v>
      </c>
      <c r="K188" s="338" t="s">
        <v>1236</v>
      </c>
      <c r="L188"/>
      <c r="M188" s="338"/>
      <c r="N188" s="338"/>
      <c r="O188" s="338"/>
      <c r="P188" s="338" t="s">
        <v>8009</v>
      </c>
      <c r="Q188" s="338" t="s">
        <v>8010</v>
      </c>
      <c r="R188" s="338" t="s">
        <v>8076</v>
      </c>
      <c r="S188" s="338" t="s">
        <v>11004</v>
      </c>
      <c r="T188" s="338" t="s">
        <v>11005</v>
      </c>
      <c r="U188" s="338" t="s">
        <v>11006</v>
      </c>
      <c r="V188"/>
      <c r="W188" s="338" t="s">
        <v>11007</v>
      </c>
      <c r="X188" s="338" t="s">
        <v>10735</v>
      </c>
      <c r="Y188" s="338" t="s">
        <v>1260</v>
      </c>
      <c r="Z188" s="338" t="s">
        <v>53</v>
      </c>
      <c r="AA188" s="338"/>
      <c r="AB188" s="338"/>
      <c r="AC188" s="338"/>
      <c r="AD188" s="338"/>
      <c r="AE188" s="338"/>
      <c r="AF188" s="338" t="s">
        <v>11018</v>
      </c>
      <c r="AG188" s="338"/>
      <c r="AH188" s="338" t="s">
        <v>10735</v>
      </c>
      <c r="AI188" s="338" t="s">
        <v>7998</v>
      </c>
      <c r="AJ188" s="338" t="s">
        <v>11009</v>
      </c>
      <c r="AK188" s="338" t="s">
        <v>11019</v>
      </c>
      <c r="AL188" s="338"/>
      <c r="AM188" s="338" t="s">
        <v>8019</v>
      </c>
      <c r="AN188" s="338" t="s">
        <v>11011</v>
      </c>
      <c r="AO188" s="338" t="s">
        <v>8026</v>
      </c>
      <c r="AP188" s="338" t="s">
        <v>11012</v>
      </c>
      <c r="AQ188" s="338" t="s">
        <v>7988</v>
      </c>
      <c r="AR188" s="338"/>
      <c r="AS188" s="338" t="s">
        <v>7988</v>
      </c>
      <c r="AT188" s="338"/>
      <c r="AU188" s="338" t="s">
        <v>11013</v>
      </c>
      <c r="AV188" s="338"/>
      <c r="AW188" s="338"/>
      <c r="AX188" s="338"/>
      <c r="AY188" s="338"/>
      <c r="AZ188" s="338" t="s">
        <v>7994</v>
      </c>
      <c r="BA188" s="338"/>
      <c r="BB188"/>
      <c r="BC188"/>
      <c r="BD188"/>
      <c r="BE188"/>
      <c r="BF188"/>
      <c r="BG188"/>
      <c r="BH188"/>
      <c r="BI188"/>
      <c r="BJ188"/>
      <c r="BK188"/>
      <c r="BL188"/>
      <c r="BM188"/>
      <c r="BN188"/>
      <c r="BO188"/>
      <c r="BP188"/>
      <c r="BQ188" t="s">
        <v>9894</v>
      </c>
      <c r="BR188"/>
      <c r="BS188" t="s">
        <v>9892</v>
      </c>
      <c r="BT188" s="218"/>
    </row>
    <row r="189" spans="1:72" ht="14.5">
      <c r="A189" s="219" t="str">
        <f t="shared" si="2"/>
        <v>2024-00078327-4</v>
      </c>
      <c r="B189" s="338" t="s">
        <v>1241</v>
      </c>
      <c r="C189" s="338" t="s">
        <v>9942</v>
      </c>
      <c r="D189" s="338" t="s">
        <v>9882</v>
      </c>
      <c r="E189" s="338" t="s">
        <v>7994</v>
      </c>
      <c r="F189" s="338" t="s">
        <v>9883</v>
      </c>
      <c r="G189" s="338" t="s">
        <v>9882</v>
      </c>
      <c r="H189" s="338" t="s">
        <v>9884</v>
      </c>
      <c r="I189" s="338" t="s">
        <v>10044</v>
      </c>
      <c r="J189" s="338" t="s">
        <v>1235</v>
      </c>
      <c r="K189" s="338" t="s">
        <v>1236</v>
      </c>
      <c r="L189"/>
      <c r="M189" s="338"/>
      <c r="N189" s="338"/>
      <c r="O189" s="338"/>
      <c r="P189" s="338" t="s">
        <v>8009</v>
      </c>
      <c r="Q189" s="338" t="s">
        <v>8010</v>
      </c>
      <c r="R189" s="338" t="s">
        <v>8076</v>
      </c>
      <c r="S189" s="338" t="s">
        <v>11004</v>
      </c>
      <c r="T189" s="338" t="s">
        <v>11005</v>
      </c>
      <c r="U189" s="338" t="s">
        <v>11006</v>
      </c>
      <c r="V189"/>
      <c r="W189" s="338" t="s">
        <v>11007</v>
      </c>
      <c r="X189" s="338" t="s">
        <v>894</v>
      </c>
      <c r="Y189" s="338" t="s">
        <v>1260</v>
      </c>
      <c r="Z189" s="338" t="s">
        <v>53</v>
      </c>
      <c r="AA189" s="338"/>
      <c r="AB189" s="338"/>
      <c r="AC189" s="338"/>
      <c r="AD189" s="338"/>
      <c r="AE189" s="338"/>
      <c r="AF189" s="338" t="s">
        <v>11020</v>
      </c>
      <c r="AG189" s="338"/>
      <c r="AH189" s="338" t="s">
        <v>894</v>
      </c>
      <c r="AI189" s="338" t="s">
        <v>7998</v>
      </c>
      <c r="AJ189" s="338" t="s">
        <v>11009</v>
      </c>
      <c r="AK189" s="338" t="s">
        <v>11021</v>
      </c>
      <c r="AL189" s="338"/>
      <c r="AM189" s="338" t="s">
        <v>8019</v>
      </c>
      <c r="AN189" s="338" t="s">
        <v>11011</v>
      </c>
      <c r="AO189" s="338" t="s">
        <v>8026</v>
      </c>
      <c r="AP189" s="338" t="s">
        <v>11012</v>
      </c>
      <c r="AQ189" s="338" t="s">
        <v>7988</v>
      </c>
      <c r="AR189" s="338"/>
      <c r="AS189" s="338" t="s">
        <v>7988</v>
      </c>
      <c r="AT189" s="338"/>
      <c r="AU189" s="338" t="s">
        <v>11013</v>
      </c>
      <c r="AV189" s="338"/>
      <c r="AW189" s="338"/>
      <c r="AX189" s="338"/>
      <c r="AY189" s="338"/>
      <c r="AZ189" s="338" t="s">
        <v>7994</v>
      </c>
      <c r="BA189" s="338"/>
      <c r="BB189"/>
      <c r="BC189"/>
      <c r="BD189"/>
      <c r="BE189"/>
      <c r="BF189"/>
      <c r="BG189"/>
      <c r="BH189"/>
      <c r="BI189"/>
      <c r="BJ189"/>
      <c r="BK189"/>
      <c r="BL189"/>
      <c r="BM189"/>
      <c r="BN189"/>
      <c r="BO189"/>
      <c r="BP189"/>
      <c r="BQ189" t="s">
        <v>9894</v>
      </c>
      <c r="BR189"/>
      <c r="BS189" t="s">
        <v>9892</v>
      </c>
      <c r="BT189" s="218"/>
    </row>
    <row r="190" spans="1:72" ht="14.5">
      <c r="A190" s="219" t="str">
        <f t="shared" si="2"/>
        <v>2024-00079764-1</v>
      </c>
      <c r="B190" s="338" t="s">
        <v>1045</v>
      </c>
      <c r="C190" s="338" t="s">
        <v>8908</v>
      </c>
      <c r="D190" s="338" t="s">
        <v>10054</v>
      </c>
      <c r="E190" s="338" t="s">
        <v>7994</v>
      </c>
      <c r="F190" s="338" t="s">
        <v>9883</v>
      </c>
      <c r="G190" s="338" t="s">
        <v>10054</v>
      </c>
      <c r="H190" s="338" t="s">
        <v>10055</v>
      </c>
      <c r="I190" s="338" t="s">
        <v>10044</v>
      </c>
      <c r="J190" s="338" t="s">
        <v>91</v>
      </c>
      <c r="K190" s="338" t="s">
        <v>92</v>
      </c>
      <c r="L190"/>
      <c r="M190" s="338"/>
      <c r="N190" s="338"/>
      <c r="O190" s="338"/>
      <c r="P190" s="338" t="s">
        <v>8009</v>
      </c>
      <c r="Q190" s="338" t="s">
        <v>8010</v>
      </c>
      <c r="R190" s="338" t="s">
        <v>8076</v>
      </c>
      <c r="S190" s="338" t="s">
        <v>10137</v>
      </c>
      <c r="T190" s="338" t="s">
        <v>10138</v>
      </c>
      <c r="U190" s="338" t="s">
        <v>10139</v>
      </c>
      <c r="V190"/>
      <c r="W190" s="338" t="s">
        <v>1505</v>
      </c>
      <c r="X190" s="338" t="s">
        <v>973</v>
      </c>
      <c r="Y190" s="338" t="s">
        <v>1150</v>
      </c>
      <c r="Z190" s="338" t="s">
        <v>53</v>
      </c>
      <c r="AA190" s="338"/>
      <c r="AB190" s="338"/>
      <c r="AC190" s="338"/>
      <c r="AD190" s="338"/>
      <c r="AE190" s="338"/>
      <c r="AF190" s="338" t="s">
        <v>11022</v>
      </c>
      <c r="AG190" s="338"/>
      <c r="AH190" s="338" t="s">
        <v>973</v>
      </c>
      <c r="AI190" s="338" t="s">
        <v>7998</v>
      </c>
      <c r="AJ190" s="338" t="s">
        <v>11023</v>
      </c>
      <c r="AK190" s="338" t="s">
        <v>11024</v>
      </c>
      <c r="AL190" s="338"/>
      <c r="AM190" s="338" t="s">
        <v>8019</v>
      </c>
      <c r="AN190" s="338" t="s">
        <v>11025</v>
      </c>
      <c r="AO190" s="338" t="s">
        <v>8026</v>
      </c>
      <c r="AP190" s="338" t="s">
        <v>10110</v>
      </c>
      <c r="AQ190" s="338" t="s">
        <v>7988</v>
      </c>
      <c r="AR190" s="338"/>
      <c r="AS190" s="338" t="s">
        <v>7988</v>
      </c>
      <c r="AT190" s="338"/>
      <c r="AU190" s="338" t="s">
        <v>9903</v>
      </c>
      <c r="AV190" s="338"/>
      <c r="AW190" s="338"/>
      <c r="AX190" s="338"/>
      <c r="AY190" s="338"/>
      <c r="AZ190" s="338" t="s">
        <v>7994</v>
      </c>
      <c r="BA190" s="338"/>
      <c r="BB190"/>
      <c r="BC190"/>
      <c r="BD190"/>
      <c r="BE190"/>
      <c r="BF190"/>
      <c r="BG190"/>
      <c r="BH190"/>
      <c r="BI190"/>
      <c r="BJ190"/>
      <c r="BK190"/>
      <c r="BL190"/>
      <c r="BM190"/>
      <c r="BN190"/>
      <c r="BO190"/>
      <c r="BP190"/>
      <c r="BQ190" t="s">
        <v>9894</v>
      </c>
      <c r="BR190"/>
      <c r="BS190" t="s">
        <v>9892</v>
      </c>
      <c r="BT190" s="218"/>
    </row>
    <row r="191" spans="1:72" ht="14.5">
      <c r="A191" s="219" t="str">
        <f t="shared" ref="A191:A243" si="3">LEFT(AF191,15)</f>
        <v>2024-00079388-1</v>
      </c>
      <c r="B191" s="224" t="s">
        <v>1266</v>
      </c>
      <c r="C191" s="224" t="s">
        <v>1299</v>
      </c>
      <c r="D191" s="224" t="s">
        <v>9882</v>
      </c>
      <c r="E191" s="224" t="s">
        <v>7994</v>
      </c>
      <c r="F191" s="224" t="s">
        <v>9883</v>
      </c>
      <c r="G191" s="224" t="s">
        <v>9882</v>
      </c>
      <c r="H191" s="224" t="s">
        <v>9884</v>
      </c>
      <c r="I191" s="224" t="s">
        <v>10044</v>
      </c>
      <c r="J191" s="224" t="s">
        <v>69</v>
      </c>
      <c r="K191" s="224" t="s">
        <v>70</v>
      </c>
      <c r="L191" s="224"/>
      <c r="M191" s="224"/>
      <c r="N191" s="224"/>
      <c r="O191" s="224"/>
      <c r="P191" s="224" t="s">
        <v>8009</v>
      </c>
      <c r="Q191" s="224" t="s">
        <v>8010</v>
      </c>
      <c r="R191" s="224" t="s">
        <v>8032</v>
      </c>
      <c r="S191" s="224" t="s">
        <v>11026</v>
      </c>
      <c r="T191" s="224" t="s">
        <v>8894</v>
      </c>
      <c r="U191" s="224" t="s">
        <v>9247</v>
      </c>
      <c r="V191" s="224"/>
      <c r="W191" s="224"/>
      <c r="X191" s="224" t="s">
        <v>8907</v>
      </c>
      <c r="Y191" s="224" t="s">
        <v>9942</v>
      </c>
      <c r="Z191" s="224" t="s">
        <v>53</v>
      </c>
      <c r="AA191" s="224"/>
      <c r="AB191" s="224"/>
      <c r="AC191" s="224"/>
      <c r="AD191" s="224"/>
      <c r="AE191" s="224"/>
      <c r="AF191" s="224" t="s">
        <v>11027</v>
      </c>
      <c r="AG191" s="224"/>
      <c r="AH191" s="224" t="s">
        <v>8907</v>
      </c>
      <c r="AI191" s="224" t="s">
        <v>7998</v>
      </c>
      <c r="AJ191" s="224" t="s">
        <v>11028</v>
      </c>
      <c r="AK191" s="224" t="s">
        <v>11029</v>
      </c>
      <c r="AL191" s="224"/>
      <c r="AM191" s="224" t="s">
        <v>8019</v>
      </c>
      <c r="AN191" s="224" t="s">
        <v>11030</v>
      </c>
      <c r="AO191" s="224" t="s">
        <v>8026</v>
      </c>
      <c r="AP191" s="224" t="s">
        <v>10999</v>
      </c>
      <c r="AQ191" s="224" t="s">
        <v>7988</v>
      </c>
      <c r="AR191" s="224"/>
      <c r="AS191" s="224" t="s">
        <v>7988</v>
      </c>
      <c r="AT191" s="224"/>
      <c r="AU191" s="224" t="s">
        <v>11031</v>
      </c>
      <c r="AV191" s="224"/>
      <c r="AW191" s="224"/>
      <c r="AX191" s="224"/>
      <c r="AY191" s="224"/>
      <c r="AZ191" s="224" t="s">
        <v>7994</v>
      </c>
      <c r="BA191" s="224"/>
      <c r="BB191" s="224"/>
      <c r="BC191" s="224"/>
      <c r="BD191" s="224"/>
      <c r="BE191" s="224"/>
      <c r="BF191" s="224"/>
      <c r="BG191" s="224"/>
      <c r="BH191" s="224"/>
      <c r="BI191" s="224"/>
      <c r="BJ191" s="224"/>
      <c r="BK191" s="224"/>
      <c r="BL191" s="224"/>
      <c r="BM191" s="224"/>
      <c r="BN191" s="224"/>
      <c r="BO191" s="224"/>
      <c r="BP191" s="224"/>
      <c r="BQ191" s="224" t="s">
        <v>9894</v>
      </c>
      <c r="BR191" s="224"/>
      <c r="BS191" s="224" t="s">
        <v>9892</v>
      </c>
      <c r="BT191" s="218"/>
    </row>
    <row r="192" spans="1:72" ht="14.5">
      <c r="A192" s="219" t="str">
        <f t="shared" si="3"/>
        <v>2024-00079388-3</v>
      </c>
      <c r="B192" s="224" t="s">
        <v>1276</v>
      </c>
      <c r="C192" s="224" t="s">
        <v>1299</v>
      </c>
      <c r="D192" s="224" t="s">
        <v>9882</v>
      </c>
      <c r="E192" s="224" t="s">
        <v>7994</v>
      </c>
      <c r="F192" s="224" t="s">
        <v>9883</v>
      </c>
      <c r="G192" s="224" t="s">
        <v>9882</v>
      </c>
      <c r="H192" s="224" t="s">
        <v>9884</v>
      </c>
      <c r="I192" s="224" t="s">
        <v>10044</v>
      </c>
      <c r="J192" s="224" t="s">
        <v>69</v>
      </c>
      <c r="K192" s="224" t="s">
        <v>70</v>
      </c>
      <c r="L192" s="224"/>
      <c r="M192" s="224"/>
      <c r="N192" s="224"/>
      <c r="O192" s="224"/>
      <c r="P192" s="224" t="s">
        <v>8009</v>
      </c>
      <c r="Q192" s="224" t="s">
        <v>8010</v>
      </c>
      <c r="R192" s="224" t="s">
        <v>8032</v>
      </c>
      <c r="S192" s="224" t="s">
        <v>11026</v>
      </c>
      <c r="T192" s="224" t="s">
        <v>8894</v>
      </c>
      <c r="U192" s="224" t="s">
        <v>9247</v>
      </c>
      <c r="V192" s="224"/>
      <c r="W192" s="224"/>
      <c r="X192" s="224" t="s">
        <v>8188</v>
      </c>
      <c r="Y192" s="224" t="s">
        <v>9942</v>
      </c>
      <c r="Z192" s="224" t="s">
        <v>53</v>
      </c>
      <c r="AA192" s="224"/>
      <c r="AB192" s="224"/>
      <c r="AC192" s="224"/>
      <c r="AD192" s="224"/>
      <c r="AE192" s="224"/>
      <c r="AF192" s="224" t="s">
        <v>11032</v>
      </c>
      <c r="AG192" s="224"/>
      <c r="AH192" s="224" t="s">
        <v>8188</v>
      </c>
      <c r="AI192" s="224" t="s">
        <v>7998</v>
      </c>
      <c r="AJ192" s="224" t="s">
        <v>11028</v>
      </c>
      <c r="AK192" s="224" t="s">
        <v>11033</v>
      </c>
      <c r="AL192" s="224"/>
      <c r="AM192" s="224" t="s">
        <v>8019</v>
      </c>
      <c r="AN192" s="224" t="s">
        <v>11034</v>
      </c>
      <c r="AO192" s="224" t="s">
        <v>8026</v>
      </c>
      <c r="AP192" s="224" t="s">
        <v>10999</v>
      </c>
      <c r="AQ192" s="224" t="s">
        <v>7988</v>
      </c>
      <c r="AR192" s="224"/>
      <c r="AS192" s="224" t="s">
        <v>7988</v>
      </c>
      <c r="AT192" s="224"/>
      <c r="AU192" s="224" t="s">
        <v>11031</v>
      </c>
      <c r="AV192" s="224"/>
      <c r="AW192" s="224"/>
      <c r="AX192" s="224"/>
      <c r="AY192" s="224"/>
      <c r="AZ192" s="224" t="s">
        <v>7994</v>
      </c>
      <c r="BA192" s="224"/>
      <c r="BB192" s="224"/>
      <c r="BC192" s="224"/>
      <c r="BD192" s="224"/>
      <c r="BE192" s="224"/>
      <c r="BF192" s="224"/>
      <c r="BG192" s="224"/>
      <c r="BH192" s="224"/>
      <c r="BI192" s="224"/>
      <c r="BJ192" s="224"/>
      <c r="BK192" s="224"/>
      <c r="BL192" s="224"/>
      <c r="BM192" s="224"/>
      <c r="BN192" s="224"/>
      <c r="BO192" s="224"/>
      <c r="BP192" s="224"/>
      <c r="BQ192" s="224" t="s">
        <v>9894</v>
      </c>
      <c r="BR192" s="224"/>
      <c r="BS192" s="224" t="s">
        <v>9892</v>
      </c>
      <c r="BT192" s="218"/>
    </row>
    <row r="193" spans="1:72" ht="14.5">
      <c r="A193" s="219" t="str">
        <f t="shared" si="3"/>
        <v>2024-00079143-1</v>
      </c>
      <c r="B193" s="224" t="s">
        <v>1273</v>
      </c>
      <c r="C193" s="224" t="s">
        <v>1299</v>
      </c>
      <c r="D193" s="224" t="s">
        <v>9882</v>
      </c>
      <c r="E193" s="224" t="s">
        <v>7994</v>
      </c>
      <c r="F193" s="224" t="s">
        <v>9883</v>
      </c>
      <c r="G193" s="224" t="s">
        <v>9882</v>
      </c>
      <c r="H193" s="224" t="s">
        <v>9884</v>
      </c>
      <c r="I193" s="224" t="s">
        <v>10044</v>
      </c>
      <c r="J193" s="224" t="s">
        <v>81</v>
      </c>
      <c r="K193" s="224" t="s">
        <v>82</v>
      </c>
      <c r="L193" s="224"/>
      <c r="M193" s="224"/>
      <c r="N193" s="224"/>
      <c r="O193" s="224"/>
      <c r="P193" s="224" t="s">
        <v>8009</v>
      </c>
      <c r="Q193" s="224" t="s">
        <v>8010</v>
      </c>
      <c r="R193" s="224" t="s">
        <v>8032</v>
      </c>
      <c r="S193" s="224" t="s">
        <v>11035</v>
      </c>
      <c r="T193" s="224" t="s">
        <v>10084</v>
      </c>
      <c r="U193" s="224" t="s">
        <v>10085</v>
      </c>
      <c r="V193" s="224"/>
      <c r="W193" s="224"/>
      <c r="X193" s="224" t="s">
        <v>932</v>
      </c>
      <c r="Y193" s="224" t="s">
        <v>8908</v>
      </c>
      <c r="Z193" s="224" t="s">
        <v>53</v>
      </c>
      <c r="AA193" s="224"/>
      <c r="AB193" s="224"/>
      <c r="AC193" s="224"/>
      <c r="AD193" s="224"/>
      <c r="AE193" s="224"/>
      <c r="AF193" s="224" t="s">
        <v>11036</v>
      </c>
      <c r="AG193" s="224"/>
      <c r="AH193" s="224" t="s">
        <v>932</v>
      </c>
      <c r="AI193" s="224" t="s">
        <v>7998</v>
      </c>
      <c r="AJ193" s="224" t="s">
        <v>11037</v>
      </c>
      <c r="AK193" s="224" t="s">
        <v>11038</v>
      </c>
      <c r="AL193" s="224"/>
      <c r="AM193" s="224" t="s">
        <v>8019</v>
      </c>
      <c r="AN193" s="224" t="s">
        <v>11039</v>
      </c>
      <c r="AO193" s="224" t="s">
        <v>8026</v>
      </c>
      <c r="AP193" s="224" t="s">
        <v>11040</v>
      </c>
      <c r="AQ193" s="224" t="s">
        <v>7988</v>
      </c>
      <c r="AR193" s="224"/>
      <c r="AS193" s="224" t="s">
        <v>7988</v>
      </c>
      <c r="AT193" s="224"/>
      <c r="AU193" s="224" t="s">
        <v>10136</v>
      </c>
      <c r="AV193" s="224"/>
      <c r="AW193" s="224"/>
      <c r="AX193" s="224"/>
      <c r="AY193" s="224"/>
      <c r="AZ193" s="224" t="s">
        <v>7994</v>
      </c>
      <c r="BA193" s="224"/>
      <c r="BB193" s="224"/>
      <c r="BC193" s="224"/>
      <c r="BD193" s="224"/>
      <c r="BE193" s="224"/>
      <c r="BF193" s="224"/>
      <c r="BG193" s="224"/>
      <c r="BH193" s="224"/>
      <c r="BI193" s="224"/>
      <c r="BJ193" s="224"/>
      <c r="BK193" s="224"/>
      <c r="BL193" s="224"/>
      <c r="BM193" s="224"/>
      <c r="BN193" s="224"/>
      <c r="BO193" s="224"/>
      <c r="BP193" s="224"/>
      <c r="BQ193" s="224" t="s">
        <v>9894</v>
      </c>
      <c r="BR193" s="224"/>
      <c r="BS193" s="224" t="s">
        <v>9892</v>
      </c>
      <c r="BT193" s="218"/>
    </row>
    <row r="194" spans="1:72" ht="14.5">
      <c r="A194" s="219" t="str">
        <f t="shared" si="3"/>
        <v>2024-00079388-4</v>
      </c>
      <c r="B194" s="224" t="s">
        <v>1271</v>
      </c>
      <c r="C194" s="224" t="s">
        <v>1299</v>
      </c>
      <c r="D194" s="224" t="s">
        <v>9882</v>
      </c>
      <c r="E194" s="224" t="s">
        <v>7994</v>
      </c>
      <c r="F194" s="224" t="s">
        <v>9883</v>
      </c>
      <c r="G194" s="224" t="s">
        <v>9882</v>
      </c>
      <c r="H194" s="224" t="s">
        <v>9884</v>
      </c>
      <c r="I194" s="224" t="s">
        <v>10044</v>
      </c>
      <c r="J194" s="224" t="s">
        <v>69</v>
      </c>
      <c r="K194" s="224" t="s">
        <v>70</v>
      </c>
      <c r="L194" s="224"/>
      <c r="M194" s="224"/>
      <c r="N194" s="224"/>
      <c r="O194" s="224"/>
      <c r="P194" s="224" t="s">
        <v>8009</v>
      </c>
      <c r="Q194" s="224" t="s">
        <v>8010</v>
      </c>
      <c r="R194" s="224" t="s">
        <v>8032</v>
      </c>
      <c r="S194" s="224" t="s">
        <v>11026</v>
      </c>
      <c r="T194" s="224" t="s">
        <v>8894</v>
      </c>
      <c r="U194" s="224" t="s">
        <v>9247</v>
      </c>
      <c r="V194" s="224"/>
      <c r="W194" s="224"/>
      <c r="X194" s="224" t="s">
        <v>808</v>
      </c>
      <c r="Y194" s="224" t="s">
        <v>9942</v>
      </c>
      <c r="Z194" s="224" t="s">
        <v>53</v>
      </c>
      <c r="AA194" s="224"/>
      <c r="AB194" s="224"/>
      <c r="AC194" s="224"/>
      <c r="AD194" s="224"/>
      <c r="AE194" s="224"/>
      <c r="AF194" s="224" t="s">
        <v>11041</v>
      </c>
      <c r="AG194" s="224"/>
      <c r="AH194" s="224" t="s">
        <v>808</v>
      </c>
      <c r="AI194" s="224" t="s">
        <v>7998</v>
      </c>
      <c r="AJ194" s="224" t="s">
        <v>11028</v>
      </c>
      <c r="AK194" s="224" t="s">
        <v>11042</v>
      </c>
      <c r="AL194" s="224"/>
      <c r="AM194" s="224" t="s">
        <v>8019</v>
      </c>
      <c r="AN194" s="224" t="s">
        <v>11034</v>
      </c>
      <c r="AO194" s="224" t="s">
        <v>8026</v>
      </c>
      <c r="AP194" s="224" t="s">
        <v>10999</v>
      </c>
      <c r="AQ194" s="224" t="s">
        <v>7988</v>
      </c>
      <c r="AR194" s="224"/>
      <c r="AS194" s="224" t="s">
        <v>7988</v>
      </c>
      <c r="AT194" s="224"/>
      <c r="AU194" s="224" t="s">
        <v>11031</v>
      </c>
      <c r="AV194" s="224"/>
      <c r="AW194" s="224"/>
      <c r="AX194" s="224"/>
      <c r="AY194" s="224"/>
      <c r="AZ194" s="224" t="s">
        <v>7994</v>
      </c>
      <c r="BA194" s="224"/>
      <c r="BB194" s="224"/>
      <c r="BC194" s="224"/>
      <c r="BD194" s="224"/>
      <c r="BE194" s="224"/>
      <c r="BF194" s="224"/>
      <c r="BG194" s="224"/>
      <c r="BH194" s="224"/>
      <c r="BI194" s="224"/>
      <c r="BJ194" s="224"/>
      <c r="BK194" s="224"/>
      <c r="BL194" s="224"/>
      <c r="BM194" s="224"/>
      <c r="BN194" s="224"/>
      <c r="BO194" s="224"/>
      <c r="BP194" s="224"/>
      <c r="BQ194" s="224" t="s">
        <v>9894</v>
      </c>
      <c r="BR194" s="224"/>
      <c r="BS194" s="224" t="s">
        <v>9892</v>
      </c>
      <c r="BT194" s="218"/>
    </row>
    <row r="195" spans="1:72" ht="14.5">
      <c r="A195" s="219" t="str">
        <f t="shared" si="3"/>
        <v>2024-00079388-2</v>
      </c>
      <c r="B195" s="224" t="s">
        <v>1269</v>
      </c>
      <c r="C195" s="224" t="s">
        <v>1299</v>
      </c>
      <c r="D195" s="224" t="s">
        <v>9882</v>
      </c>
      <c r="E195" s="224" t="s">
        <v>7994</v>
      </c>
      <c r="F195" s="224" t="s">
        <v>9883</v>
      </c>
      <c r="G195" s="224" t="s">
        <v>9882</v>
      </c>
      <c r="H195" s="224" t="s">
        <v>9884</v>
      </c>
      <c r="I195" s="224" t="s">
        <v>10044</v>
      </c>
      <c r="J195" s="224" t="s">
        <v>69</v>
      </c>
      <c r="K195" s="224" t="s">
        <v>70</v>
      </c>
      <c r="L195" s="224"/>
      <c r="M195" s="224"/>
      <c r="N195" s="224"/>
      <c r="O195" s="224"/>
      <c r="P195" s="224" t="s">
        <v>8009</v>
      </c>
      <c r="Q195" s="224" t="s">
        <v>8010</v>
      </c>
      <c r="R195" s="224" t="s">
        <v>8032</v>
      </c>
      <c r="S195" s="224" t="s">
        <v>11026</v>
      </c>
      <c r="T195" s="224" t="s">
        <v>8894</v>
      </c>
      <c r="U195" s="224" t="s">
        <v>9247</v>
      </c>
      <c r="V195" s="224"/>
      <c r="W195" s="224"/>
      <c r="X195" s="224" t="s">
        <v>854</v>
      </c>
      <c r="Y195" s="224" t="s">
        <v>9942</v>
      </c>
      <c r="Z195" s="224" t="s">
        <v>53</v>
      </c>
      <c r="AA195" s="224"/>
      <c r="AB195" s="224"/>
      <c r="AC195" s="224"/>
      <c r="AD195" s="224"/>
      <c r="AE195" s="224"/>
      <c r="AF195" s="224" t="s">
        <v>11043</v>
      </c>
      <c r="AG195" s="224"/>
      <c r="AH195" s="224" t="s">
        <v>854</v>
      </c>
      <c r="AI195" s="224" t="s">
        <v>7998</v>
      </c>
      <c r="AJ195" s="224" t="s">
        <v>11028</v>
      </c>
      <c r="AK195" s="224" t="s">
        <v>11044</v>
      </c>
      <c r="AL195" s="224"/>
      <c r="AM195" s="224" t="s">
        <v>8019</v>
      </c>
      <c r="AN195" s="224" t="s">
        <v>11030</v>
      </c>
      <c r="AO195" s="224" t="s">
        <v>8026</v>
      </c>
      <c r="AP195" s="224" t="s">
        <v>10999</v>
      </c>
      <c r="AQ195" s="224" t="s">
        <v>7988</v>
      </c>
      <c r="AR195" s="224"/>
      <c r="AS195" s="224" t="s">
        <v>7988</v>
      </c>
      <c r="AT195" s="224"/>
      <c r="AU195" s="224" t="s">
        <v>11031</v>
      </c>
      <c r="AV195" s="224"/>
      <c r="AW195" s="224"/>
      <c r="AX195" s="224"/>
      <c r="AY195" s="224"/>
      <c r="AZ195" s="224" t="s">
        <v>7994</v>
      </c>
      <c r="BA195" s="224"/>
      <c r="BB195" s="224"/>
      <c r="BC195" s="224"/>
      <c r="BD195" s="224"/>
      <c r="BE195" s="224"/>
      <c r="BF195" s="224"/>
      <c r="BG195" s="224"/>
      <c r="BH195" s="224"/>
      <c r="BI195" s="224"/>
      <c r="BJ195" s="224"/>
      <c r="BK195" s="224"/>
      <c r="BL195" s="224"/>
      <c r="BM195" s="224"/>
      <c r="BN195" s="224"/>
      <c r="BO195" s="224"/>
      <c r="BP195" s="224"/>
      <c r="BQ195" s="224" t="s">
        <v>9894</v>
      </c>
      <c r="BR195" s="224"/>
      <c r="BS195" s="224" t="s">
        <v>9892</v>
      </c>
      <c r="BT195" s="218"/>
    </row>
    <row r="196" spans="1:72" ht="14.5">
      <c r="A196" s="219" t="str">
        <f t="shared" si="3"/>
        <v>2024-00079388-5</v>
      </c>
      <c r="B196" s="224" t="s">
        <v>1278</v>
      </c>
      <c r="C196" s="224" t="s">
        <v>1299</v>
      </c>
      <c r="D196" s="224" t="s">
        <v>9882</v>
      </c>
      <c r="E196" s="224" t="s">
        <v>7994</v>
      </c>
      <c r="F196" s="224" t="s">
        <v>9883</v>
      </c>
      <c r="G196" s="224" t="s">
        <v>9882</v>
      </c>
      <c r="H196" s="224" t="s">
        <v>9884</v>
      </c>
      <c r="I196" s="224" t="s">
        <v>10044</v>
      </c>
      <c r="J196" s="224" t="s">
        <v>69</v>
      </c>
      <c r="K196" s="224" t="s">
        <v>70</v>
      </c>
      <c r="L196" s="224"/>
      <c r="M196" s="224"/>
      <c r="N196" s="224"/>
      <c r="O196" s="224"/>
      <c r="P196" s="224" t="s">
        <v>8009</v>
      </c>
      <c r="Q196" s="224" t="s">
        <v>8010</v>
      </c>
      <c r="R196" s="224" t="s">
        <v>8032</v>
      </c>
      <c r="S196" s="224" t="s">
        <v>11026</v>
      </c>
      <c r="T196" s="224" t="s">
        <v>8894</v>
      </c>
      <c r="U196" s="224" t="s">
        <v>9247</v>
      </c>
      <c r="V196" s="224"/>
      <c r="W196" s="224"/>
      <c r="X196" s="224" t="s">
        <v>10995</v>
      </c>
      <c r="Y196" s="224" t="s">
        <v>9942</v>
      </c>
      <c r="Z196" s="224" t="s">
        <v>53</v>
      </c>
      <c r="AA196" s="224"/>
      <c r="AB196" s="224"/>
      <c r="AC196" s="224"/>
      <c r="AD196" s="224"/>
      <c r="AE196" s="224"/>
      <c r="AF196" s="224" t="s">
        <v>11045</v>
      </c>
      <c r="AG196" s="224"/>
      <c r="AH196" s="224" t="s">
        <v>10995</v>
      </c>
      <c r="AI196" s="224" t="s">
        <v>7998</v>
      </c>
      <c r="AJ196" s="224" t="s">
        <v>11028</v>
      </c>
      <c r="AK196" s="224" t="s">
        <v>11046</v>
      </c>
      <c r="AL196" s="224"/>
      <c r="AM196" s="224" t="s">
        <v>8019</v>
      </c>
      <c r="AN196" s="224" t="s">
        <v>11034</v>
      </c>
      <c r="AO196" s="224" t="s">
        <v>8026</v>
      </c>
      <c r="AP196" s="224" t="s">
        <v>10999</v>
      </c>
      <c r="AQ196" s="224" t="s">
        <v>7988</v>
      </c>
      <c r="AR196" s="224"/>
      <c r="AS196" s="224" t="s">
        <v>7988</v>
      </c>
      <c r="AT196" s="224"/>
      <c r="AU196" s="224" t="s">
        <v>11031</v>
      </c>
      <c r="AV196" s="224"/>
      <c r="AW196" s="224"/>
      <c r="AX196" s="224"/>
      <c r="AY196" s="224"/>
      <c r="AZ196" s="224" t="s">
        <v>7994</v>
      </c>
      <c r="BA196" s="224"/>
      <c r="BB196" s="224"/>
      <c r="BC196" s="224"/>
      <c r="BD196" s="224"/>
      <c r="BE196" s="224"/>
      <c r="BF196" s="224"/>
      <c r="BG196" s="224"/>
      <c r="BH196" s="224"/>
      <c r="BI196" s="224"/>
      <c r="BJ196" s="224"/>
      <c r="BK196" s="224"/>
      <c r="BL196" s="224"/>
      <c r="BM196" s="224"/>
      <c r="BN196" s="224"/>
      <c r="BO196" s="224"/>
      <c r="BP196" s="224"/>
      <c r="BQ196" s="224" t="s">
        <v>9894</v>
      </c>
      <c r="BR196" s="224"/>
      <c r="BS196" s="224" t="s">
        <v>9892</v>
      </c>
      <c r="BT196" s="218"/>
    </row>
    <row r="197" spans="1:72" ht="14.5">
      <c r="A197" s="219" t="str">
        <f t="shared" si="3"/>
        <v>2024-00078216-1</v>
      </c>
      <c r="B197" s="170" t="s">
        <v>1283</v>
      </c>
      <c r="C197" s="170" t="s">
        <v>1299</v>
      </c>
      <c r="D197" s="170" t="s">
        <v>9882</v>
      </c>
      <c r="E197" s="170" t="s">
        <v>7994</v>
      </c>
      <c r="F197" s="170" t="s">
        <v>9883</v>
      </c>
      <c r="G197" s="170" t="s">
        <v>9882</v>
      </c>
      <c r="H197" s="170" t="s">
        <v>9884</v>
      </c>
      <c r="I197" s="170" t="s">
        <v>10044</v>
      </c>
      <c r="J197" s="170" t="s">
        <v>243</v>
      </c>
      <c r="K197" s="170" t="s">
        <v>244</v>
      </c>
      <c r="L197" s="170"/>
      <c r="M197" s="170"/>
      <c r="N197" s="170"/>
      <c r="O197" s="170"/>
      <c r="P197" s="170" t="s">
        <v>8009</v>
      </c>
      <c r="Q197" s="170" t="s">
        <v>8010</v>
      </c>
      <c r="R197" s="170" t="s">
        <v>8076</v>
      </c>
      <c r="S197" s="170" t="s">
        <v>11047</v>
      </c>
      <c r="T197" s="170" t="s">
        <v>9970</v>
      </c>
      <c r="U197" s="170" t="s">
        <v>9971</v>
      </c>
      <c r="V197" s="170"/>
      <c r="W197" s="170" t="s">
        <v>9972</v>
      </c>
      <c r="X197" s="170" t="s">
        <v>8685</v>
      </c>
      <c r="Y197" s="170" t="s">
        <v>8908</v>
      </c>
      <c r="Z197" s="170" t="s">
        <v>53</v>
      </c>
      <c r="AA197" s="170"/>
      <c r="AB197" s="170" t="s">
        <v>11048</v>
      </c>
      <c r="AC197" s="170" t="s">
        <v>8067</v>
      </c>
      <c r="AD197" s="170"/>
      <c r="AE197" s="170" t="s">
        <v>8252</v>
      </c>
      <c r="AF197" s="170" t="s">
        <v>11049</v>
      </c>
      <c r="AG197" s="170"/>
      <c r="AH197" s="170" t="s">
        <v>8685</v>
      </c>
      <c r="AI197" s="170" t="s">
        <v>7998</v>
      </c>
      <c r="AJ197" s="170" t="s">
        <v>11050</v>
      </c>
      <c r="AK197" s="170" t="s">
        <v>11051</v>
      </c>
      <c r="AL197" s="170"/>
      <c r="AM197" s="170" t="s">
        <v>8019</v>
      </c>
      <c r="AN197" s="170" t="s">
        <v>11052</v>
      </c>
      <c r="AO197" s="170" t="s">
        <v>8026</v>
      </c>
      <c r="AP197" s="170" t="s">
        <v>11053</v>
      </c>
      <c r="AQ197" s="170" t="s">
        <v>7988</v>
      </c>
      <c r="AR197" s="170"/>
      <c r="AS197" s="170" t="s">
        <v>7988</v>
      </c>
      <c r="AT197" s="170"/>
      <c r="AU197" s="170" t="s">
        <v>11054</v>
      </c>
      <c r="AV197" s="170"/>
      <c r="AW197" s="170"/>
      <c r="AX197" s="170"/>
      <c r="AY197" s="170"/>
      <c r="AZ197" s="170" t="s">
        <v>7994</v>
      </c>
      <c r="BA197" s="170"/>
      <c r="BB197" s="170"/>
      <c r="BC197" s="170"/>
      <c r="BD197" s="170"/>
      <c r="BE197" s="170"/>
      <c r="BF197" s="170"/>
      <c r="BG197" s="170"/>
      <c r="BH197" s="170"/>
      <c r="BI197" s="170"/>
      <c r="BJ197" s="170"/>
      <c r="BK197" s="170"/>
      <c r="BL197" s="170"/>
      <c r="BM197" s="170"/>
      <c r="BN197" s="170"/>
      <c r="BO197" s="170"/>
      <c r="BP197" s="170"/>
      <c r="BQ197" s="170" t="s">
        <v>9894</v>
      </c>
      <c r="BR197" s="170"/>
      <c r="BS197" s="170" t="s">
        <v>9892</v>
      </c>
      <c r="BT197" s="218"/>
    </row>
    <row r="198" spans="1:72" ht="14.5">
      <c r="A198" s="219" t="str">
        <f t="shared" si="3"/>
        <v>2024-00079106-1</v>
      </c>
      <c r="B198" s="338" t="s">
        <v>1293</v>
      </c>
      <c r="C198" s="338" t="s">
        <v>1359</v>
      </c>
      <c r="D198" s="338" t="s">
        <v>9882</v>
      </c>
      <c r="E198" s="338" t="s">
        <v>7994</v>
      </c>
      <c r="F198" s="338" t="s">
        <v>9883</v>
      </c>
      <c r="G198" s="338" t="s">
        <v>9882</v>
      </c>
      <c r="H198" s="338" t="s">
        <v>9884</v>
      </c>
      <c r="I198" s="338" t="s">
        <v>10044</v>
      </c>
      <c r="J198" s="338" t="s">
        <v>61</v>
      </c>
      <c r="K198" s="338" t="s">
        <v>153</v>
      </c>
      <c r="L198"/>
      <c r="M198" s="338"/>
      <c r="N198" s="338"/>
      <c r="O198" s="338"/>
      <c r="P198" s="338" t="s">
        <v>8009</v>
      </c>
      <c r="Q198" s="338" t="s">
        <v>8010</v>
      </c>
      <c r="R198" s="338" t="s">
        <v>8032</v>
      </c>
      <c r="S198" s="338" t="s">
        <v>11055</v>
      </c>
      <c r="T198" s="338" t="s">
        <v>10299</v>
      </c>
      <c r="U198" s="338" t="s">
        <v>10300</v>
      </c>
      <c r="V198"/>
      <c r="W198" s="338"/>
      <c r="X198" s="338" t="s">
        <v>932</v>
      </c>
      <c r="Y198" s="338" t="s">
        <v>1359</v>
      </c>
      <c r="Z198" s="338" t="s">
        <v>53</v>
      </c>
      <c r="AA198" s="338"/>
      <c r="AB198" s="338"/>
      <c r="AC198" s="338"/>
      <c r="AD198" s="338"/>
      <c r="AE198" s="338"/>
      <c r="AF198" s="338" t="s">
        <v>11056</v>
      </c>
      <c r="AG198" s="338"/>
      <c r="AH198" s="338" t="s">
        <v>932</v>
      </c>
      <c r="AI198" s="338" t="s">
        <v>7998</v>
      </c>
      <c r="AJ198" s="338" t="s">
        <v>11057</v>
      </c>
      <c r="AK198" s="338" t="s">
        <v>11058</v>
      </c>
      <c r="AL198" s="338"/>
      <c r="AM198" s="338" t="s">
        <v>8019</v>
      </c>
      <c r="AN198" s="338" t="s">
        <v>11059</v>
      </c>
      <c r="AO198" s="338" t="s">
        <v>8026</v>
      </c>
      <c r="AP198" s="338" t="s">
        <v>11060</v>
      </c>
      <c r="AQ198" s="338" t="s">
        <v>7988</v>
      </c>
      <c r="AR198" s="338"/>
      <c r="AS198" s="338" t="s">
        <v>7988</v>
      </c>
      <c r="AT198" s="338"/>
      <c r="AU198" s="338" t="s">
        <v>10136</v>
      </c>
      <c r="AV198" s="338"/>
      <c r="AW198" s="338"/>
      <c r="AX198" s="338"/>
      <c r="AY198" s="338"/>
      <c r="AZ198" s="338" t="s">
        <v>7994</v>
      </c>
      <c r="BA198" s="338"/>
      <c r="BB198"/>
      <c r="BC198"/>
      <c r="BD198"/>
      <c r="BE198"/>
      <c r="BF198"/>
      <c r="BG198"/>
      <c r="BH198"/>
      <c r="BI198"/>
      <c r="BJ198"/>
      <c r="BK198"/>
      <c r="BL198"/>
      <c r="BM198"/>
      <c r="BN198"/>
      <c r="BO198"/>
      <c r="BP198"/>
      <c r="BQ198" t="s">
        <v>9894</v>
      </c>
      <c r="BR198"/>
      <c r="BS198" t="s">
        <v>9892</v>
      </c>
      <c r="BT198" s="218"/>
    </row>
    <row r="199" spans="1:72" ht="14.5">
      <c r="A199" s="219" t="str">
        <f t="shared" si="3"/>
        <v>2024-00078614-1</v>
      </c>
      <c r="B199" s="338" t="s">
        <v>1296</v>
      </c>
      <c r="C199" s="338" t="s">
        <v>1359</v>
      </c>
      <c r="D199" s="338" t="s">
        <v>9882</v>
      </c>
      <c r="E199" s="338" t="s">
        <v>7994</v>
      </c>
      <c r="F199" s="338" t="s">
        <v>9883</v>
      </c>
      <c r="G199" s="338" t="s">
        <v>9882</v>
      </c>
      <c r="H199" s="338" t="s">
        <v>9884</v>
      </c>
      <c r="I199" s="338" t="s">
        <v>10044</v>
      </c>
      <c r="J199" s="338" t="s">
        <v>129</v>
      </c>
      <c r="K199" s="338" t="s">
        <v>131</v>
      </c>
      <c r="L199"/>
      <c r="M199" s="338"/>
      <c r="N199" s="338"/>
      <c r="O199" s="338"/>
      <c r="P199" s="338" t="s">
        <v>8009</v>
      </c>
      <c r="Q199" s="338" t="s">
        <v>8010</v>
      </c>
      <c r="R199" s="338" t="s">
        <v>8076</v>
      </c>
      <c r="S199" s="338" t="s">
        <v>10799</v>
      </c>
      <c r="T199" s="338" t="s">
        <v>10800</v>
      </c>
      <c r="U199" s="338" t="s">
        <v>10801</v>
      </c>
      <c r="V199"/>
      <c r="W199" s="338" t="s">
        <v>9963</v>
      </c>
      <c r="X199" s="338" t="s">
        <v>10735</v>
      </c>
      <c r="Y199" s="338" t="s">
        <v>1359</v>
      </c>
      <c r="Z199" s="338" t="s">
        <v>53</v>
      </c>
      <c r="AA199" s="338"/>
      <c r="AB199" s="338"/>
      <c r="AC199" s="338"/>
      <c r="AD199" s="338"/>
      <c r="AE199" s="338"/>
      <c r="AF199" s="338" t="s">
        <v>11061</v>
      </c>
      <c r="AG199" s="338"/>
      <c r="AH199" s="338" t="s">
        <v>10735</v>
      </c>
      <c r="AI199" s="338" t="s">
        <v>7998</v>
      </c>
      <c r="AJ199" s="338" t="s">
        <v>11062</v>
      </c>
      <c r="AK199" s="338" t="s">
        <v>11063</v>
      </c>
      <c r="AL199" s="338"/>
      <c r="AM199" s="338" t="s">
        <v>8019</v>
      </c>
      <c r="AN199" s="338" t="s">
        <v>11064</v>
      </c>
      <c r="AO199" s="338" t="s">
        <v>8026</v>
      </c>
      <c r="AP199" s="338" t="s">
        <v>11065</v>
      </c>
      <c r="AQ199" s="338" t="s">
        <v>7988</v>
      </c>
      <c r="AR199" s="338"/>
      <c r="AS199" s="338" t="s">
        <v>7988</v>
      </c>
      <c r="AT199" s="338"/>
      <c r="AU199" s="338" t="s">
        <v>11066</v>
      </c>
      <c r="AV199" s="338"/>
      <c r="AW199" s="338"/>
      <c r="AX199" s="338"/>
      <c r="AY199" s="338"/>
      <c r="AZ199" s="338" t="s">
        <v>7994</v>
      </c>
      <c r="BA199" s="338"/>
      <c r="BB199"/>
      <c r="BC199"/>
      <c r="BD199"/>
      <c r="BE199"/>
      <c r="BF199"/>
      <c r="BG199"/>
      <c r="BH199"/>
      <c r="BI199"/>
      <c r="BJ199"/>
      <c r="BK199"/>
      <c r="BL199"/>
      <c r="BM199"/>
      <c r="BN199"/>
      <c r="BO199"/>
      <c r="BP199"/>
      <c r="BQ199" t="s">
        <v>9894</v>
      </c>
      <c r="BR199"/>
      <c r="BS199" t="s">
        <v>9892</v>
      </c>
      <c r="BT199" s="218"/>
    </row>
    <row r="200" spans="1:72" ht="14.5">
      <c r="A200" s="219" t="str">
        <f t="shared" si="3"/>
        <v>2024-00076401-1</v>
      </c>
      <c r="B200" s="338" t="s">
        <v>863</v>
      </c>
      <c r="C200" s="338" t="s">
        <v>1359</v>
      </c>
      <c r="D200" s="338" t="s">
        <v>10054</v>
      </c>
      <c r="E200" s="338" t="s">
        <v>7994</v>
      </c>
      <c r="F200" s="338" t="s">
        <v>9883</v>
      </c>
      <c r="G200" s="338" t="s">
        <v>10054</v>
      </c>
      <c r="H200" s="338" t="s">
        <v>10055</v>
      </c>
      <c r="I200" s="338" t="s">
        <v>10044</v>
      </c>
      <c r="J200" s="338" t="s">
        <v>233</v>
      </c>
      <c r="K200" s="338" t="s">
        <v>234</v>
      </c>
      <c r="L200"/>
      <c r="M200" s="338"/>
      <c r="N200" s="338" t="s">
        <v>1462</v>
      </c>
      <c r="O200" s="338" t="s">
        <v>1462</v>
      </c>
      <c r="P200" s="338" t="s">
        <v>8009</v>
      </c>
      <c r="Q200" s="338" t="s">
        <v>8010</v>
      </c>
      <c r="R200" s="338" t="s">
        <v>8032</v>
      </c>
      <c r="S200" s="338" t="s">
        <v>11067</v>
      </c>
      <c r="T200" s="338" t="s">
        <v>10262</v>
      </c>
      <c r="U200" s="338" t="s">
        <v>10263</v>
      </c>
      <c r="V200"/>
      <c r="W200" s="338"/>
      <c r="X200" s="338" t="s">
        <v>603</v>
      </c>
      <c r="Y200" s="338" t="s">
        <v>917</v>
      </c>
      <c r="Z200" s="338" t="s">
        <v>53</v>
      </c>
      <c r="AA200" s="338" t="s">
        <v>1462</v>
      </c>
      <c r="AB200" s="338" t="s">
        <v>1462</v>
      </c>
      <c r="AC200" s="338"/>
      <c r="AD200" s="338"/>
      <c r="AE200" s="338"/>
      <c r="AF200" s="338" t="s">
        <v>11068</v>
      </c>
      <c r="AG200" s="338" t="s">
        <v>1462</v>
      </c>
      <c r="AH200" s="338" t="s">
        <v>603</v>
      </c>
      <c r="AI200" s="338" t="s">
        <v>7998</v>
      </c>
      <c r="AJ200" s="338" t="s">
        <v>11069</v>
      </c>
      <c r="AK200" s="338" t="s">
        <v>11070</v>
      </c>
      <c r="AL200" s="338" t="s">
        <v>1462</v>
      </c>
      <c r="AM200" s="338" t="s">
        <v>8019</v>
      </c>
      <c r="AN200" s="338" t="s">
        <v>11071</v>
      </c>
      <c r="AO200" s="338" t="s">
        <v>8026</v>
      </c>
      <c r="AP200" s="338" t="s">
        <v>11072</v>
      </c>
      <c r="AQ200" s="338" t="s">
        <v>7988</v>
      </c>
      <c r="AR200" s="338"/>
      <c r="AS200" s="338" t="s">
        <v>7988</v>
      </c>
      <c r="AT200" s="338" t="s">
        <v>1462</v>
      </c>
      <c r="AU200" s="338" t="s">
        <v>11073</v>
      </c>
      <c r="AV200" s="338" t="s">
        <v>7988</v>
      </c>
      <c r="AW200" s="338"/>
      <c r="AX200" s="338" t="s">
        <v>7988</v>
      </c>
      <c r="AY200" s="338"/>
      <c r="AZ200" s="338" t="s">
        <v>7994</v>
      </c>
      <c r="BA200" s="338"/>
      <c r="BB200"/>
      <c r="BC200"/>
      <c r="BD200"/>
      <c r="BE200"/>
      <c r="BF200"/>
      <c r="BG200"/>
      <c r="BH200"/>
      <c r="BI200"/>
      <c r="BJ200"/>
      <c r="BK200"/>
      <c r="BL200"/>
      <c r="BM200"/>
      <c r="BN200"/>
      <c r="BO200"/>
      <c r="BP200" t="s">
        <v>9893</v>
      </c>
      <c r="BQ200" t="s">
        <v>9894</v>
      </c>
      <c r="BR200" t="s">
        <v>9895</v>
      </c>
      <c r="BS200" t="s">
        <v>9892</v>
      </c>
      <c r="BT200" s="218"/>
    </row>
    <row r="201" spans="1:72" ht="14.5">
      <c r="A201" s="219" t="str">
        <f t="shared" si="3"/>
        <v>2024-00078729-5</v>
      </c>
      <c r="B201" s="338" t="s">
        <v>1314</v>
      </c>
      <c r="C201" s="338" t="s">
        <v>1393</v>
      </c>
      <c r="D201" s="338" t="s">
        <v>9882</v>
      </c>
      <c r="E201" s="338" t="s">
        <v>7994</v>
      </c>
      <c r="F201" s="338" t="s">
        <v>9883</v>
      </c>
      <c r="G201" s="338" t="s">
        <v>9882</v>
      </c>
      <c r="H201" s="338" t="s">
        <v>9884</v>
      </c>
      <c r="I201" s="338" t="s">
        <v>10044</v>
      </c>
      <c r="J201" s="338" t="s">
        <v>69</v>
      </c>
      <c r="K201" s="338" t="s">
        <v>70</v>
      </c>
      <c r="L201"/>
      <c r="M201" s="338"/>
      <c r="N201" s="338"/>
      <c r="O201" s="338"/>
      <c r="P201" s="338" t="s">
        <v>8009</v>
      </c>
      <c r="Q201" s="338" t="s">
        <v>8010</v>
      </c>
      <c r="R201" s="338" t="s">
        <v>8032</v>
      </c>
      <c r="S201" s="338" t="s">
        <v>10534</v>
      </c>
      <c r="T201" s="338" t="s">
        <v>8894</v>
      </c>
      <c r="U201" s="338" t="s">
        <v>9247</v>
      </c>
      <c r="V201"/>
      <c r="W201" s="338"/>
      <c r="X201" s="338" t="s">
        <v>917</v>
      </c>
      <c r="Y201" s="338" t="s">
        <v>1359</v>
      </c>
      <c r="Z201" s="338" t="s">
        <v>53</v>
      </c>
      <c r="AA201" s="338"/>
      <c r="AB201" s="338"/>
      <c r="AC201" s="338"/>
      <c r="AD201" s="338"/>
      <c r="AE201" s="338"/>
      <c r="AF201" s="338" t="s">
        <v>11074</v>
      </c>
      <c r="AG201" s="338"/>
      <c r="AH201" s="338" t="s">
        <v>917</v>
      </c>
      <c r="AI201" s="338" t="s">
        <v>7998</v>
      </c>
      <c r="AJ201" s="338" t="s">
        <v>10142</v>
      </c>
      <c r="AK201" s="338" t="s">
        <v>11075</v>
      </c>
      <c r="AL201" s="338"/>
      <c r="AM201" s="338" t="s">
        <v>8019</v>
      </c>
      <c r="AN201" s="338" t="s">
        <v>11076</v>
      </c>
      <c r="AO201" s="338" t="s">
        <v>8026</v>
      </c>
      <c r="AP201" s="338" t="s">
        <v>11077</v>
      </c>
      <c r="AQ201" s="338" t="s">
        <v>7988</v>
      </c>
      <c r="AR201" s="338"/>
      <c r="AS201" s="338" t="s">
        <v>7988</v>
      </c>
      <c r="AT201" s="338"/>
      <c r="AU201" s="338" t="s">
        <v>10136</v>
      </c>
      <c r="AV201" s="338"/>
      <c r="AW201" s="338"/>
      <c r="AX201" s="338"/>
      <c r="AY201" s="338"/>
      <c r="AZ201" s="338" t="s">
        <v>7994</v>
      </c>
      <c r="BA201" s="338"/>
      <c r="BB201"/>
      <c r="BC201"/>
      <c r="BD201"/>
      <c r="BE201"/>
      <c r="BF201"/>
      <c r="BG201"/>
      <c r="BH201"/>
      <c r="BI201"/>
      <c r="BJ201"/>
      <c r="BK201"/>
      <c r="BL201"/>
      <c r="BM201"/>
      <c r="BN201"/>
      <c r="BO201"/>
      <c r="BP201"/>
      <c r="BQ201" t="s">
        <v>9894</v>
      </c>
      <c r="BR201"/>
      <c r="BS201" t="s">
        <v>9892</v>
      </c>
      <c r="BT201" s="218"/>
    </row>
    <row r="202" spans="1:72" ht="14.5">
      <c r="A202" s="219" t="str">
        <f t="shared" si="3"/>
        <v>2024-00078729-2</v>
      </c>
      <c r="B202" s="338" t="s">
        <v>1316</v>
      </c>
      <c r="C202" s="338" t="s">
        <v>1393</v>
      </c>
      <c r="D202" s="338" t="s">
        <v>9882</v>
      </c>
      <c r="E202" s="338" t="s">
        <v>7994</v>
      </c>
      <c r="F202" s="338" t="s">
        <v>9883</v>
      </c>
      <c r="G202" s="338" t="s">
        <v>9882</v>
      </c>
      <c r="H202" s="338" t="s">
        <v>9884</v>
      </c>
      <c r="I202" s="338" t="s">
        <v>10044</v>
      </c>
      <c r="J202" s="338" t="s">
        <v>69</v>
      </c>
      <c r="K202" s="338" t="s">
        <v>70</v>
      </c>
      <c r="L202"/>
      <c r="M202" s="338"/>
      <c r="N202" s="338"/>
      <c r="O202" s="338"/>
      <c r="P202" s="338" t="s">
        <v>8009</v>
      </c>
      <c r="Q202" s="338" t="s">
        <v>8010</v>
      </c>
      <c r="R202" s="338" t="s">
        <v>8032</v>
      </c>
      <c r="S202" s="338" t="s">
        <v>10534</v>
      </c>
      <c r="T202" s="338" t="s">
        <v>8894</v>
      </c>
      <c r="U202" s="338" t="s">
        <v>9247</v>
      </c>
      <c r="V202"/>
      <c r="W202" s="338"/>
      <c r="X202" s="338" t="s">
        <v>8551</v>
      </c>
      <c r="Y202" s="338" t="s">
        <v>1359</v>
      </c>
      <c r="Z202" s="338" t="s">
        <v>53</v>
      </c>
      <c r="AA202" s="338"/>
      <c r="AB202" s="338"/>
      <c r="AC202" s="338"/>
      <c r="AD202" s="338"/>
      <c r="AE202" s="338"/>
      <c r="AF202" s="338" t="s">
        <v>11078</v>
      </c>
      <c r="AG202" s="338"/>
      <c r="AH202" s="338" t="s">
        <v>8551</v>
      </c>
      <c r="AI202" s="338" t="s">
        <v>7998</v>
      </c>
      <c r="AJ202" s="338" t="s">
        <v>10142</v>
      </c>
      <c r="AK202" s="338" t="s">
        <v>11079</v>
      </c>
      <c r="AL202" s="338"/>
      <c r="AM202" s="338" t="s">
        <v>8019</v>
      </c>
      <c r="AN202" s="338" t="s">
        <v>11080</v>
      </c>
      <c r="AO202" s="338" t="s">
        <v>8026</v>
      </c>
      <c r="AP202" s="338" t="s">
        <v>11077</v>
      </c>
      <c r="AQ202" s="338" t="s">
        <v>7988</v>
      </c>
      <c r="AR202" s="338"/>
      <c r="AS202" s="338" t="s">
        <v>7988</v>
      </c>
      <c r="AT202" s="338"/>
      <c r="AU202" s="338" t="s">
        <v>10136</v>
      </c>
      <c r="AV202" s="338"/>
      <c r="AW202" s="338"/>
      <c r="AX202" s="338"/>
      <c r="AY202" s="338"/>
      <c r="AZ202" s="338" t="s">
        <v>7994</v>
      </c>
      <c r="BA202" s="338"/>
      <c r="BB202"/>
      <c r="BC202"/>
      <c r="BD202"/>
      <c r="BE202"/>
      <c r="BF202"/>
      <c r="BG202"/>
      <c r="BH202"/>
      <c r="BI202"/>
      <c r="BJ202"/>
      <c r="BK202"/>
      <c r="BL202"/>
      <c r="BM202"/>
      <c r="BN202"/>
      <c r="BO202"/>
      <c r="BP202"/>
      <c r="BQ202" t="s">
        <v>9894</v>
      </c>
      <c r="BR202"/>
      <c r="BS202" t="s">
        <v>9892</v>
      </c>
      <c r="BT202" s="218"/>
    </row>
    <row r="203" spans="1:72" ht="14.5">
      <c r="A203" s="219" t="str">
        <f t="shared" si="3"/>
        <v>2024-00078729-3</v>
      </c>
      <c r="B203" s="338" t="s">
        <v>1310</v>
      </c>
      <c r="C203" s="338" t="s">
        <v>1393</v>
      </c>
      <c r="D203" s="338" t="s">
        <v>9882</v>
      </c>
      <c r="E203" s="338" t="s">
        <v>7994</v>
      </c>
      <c r="F203" s="338" t="s">
        <v>9883</v>
      </c>
      <c r="G203" s="338" t="s">
        <v>9882</v>
      </c>
      <c r="H203" s="338" t="s">
        <v>9884</v>
      </c>
      <c r="I203" s="338" t="s">
        <v>10044</v>
      </c>
      <c r="J203" s="338" t="s">
        <v>69</v>
      </c>
      <c r="K203" s="338" t="s">
        <v>70</v>
      </c>
      <c r="L203"/>
      <c r="M203" s="338"/>
      <c r="N203" s="338"/>
      <c r="O203" s="338"/>
      <c r="P203" s="338" t="s">
        <v>8009</v>
      </c>
      <c r="Q203" s="338" t="s">
        <v>8010</v>
      </c>
      <c r="R203" s="338" t="s">
        <v>8032</v>
      </c>
      <c r="S203" s="338" t="s">
        <v>10534</v>
      </c>
      <c r="T203" s="338" t="s">
        <v>8894</v>
      </c>
      <c r="U203" s="338" t="s">
        <v>9247</v>
      </c>
      <c r="V203"/>
      <c r="W203" s="338"/>
      <c r="X203" s="338" t="s">
        <v>894</v>
      </c>
      <c r="Y203" s="338" t="s">
        <v>1359</v>
      </c>
      <c r="Z203" s="338" t="s">
        <v>53</v>
      </c>
      <c r="AA203" s="338"/>
      <c r="AB203" s="338"/>
      <c r="AC203" s="338"/>
      <c r="AD203" s="338"/>
      <c r="AE203" s="338"/>
      <c r="AF203" s="338" t="s">
        <v>11081</v>
      </c>
      <c r="AG203" s="338"/>
      <c r="AH203" s="338" t="s">
        <v>894</v>
      </c>
      <c r="AI203" s="338" t="s">
        <v>7998</v>
      </c>
      <c r="AJ203" s="338" t="s">
        <v>10142</v>
      </c>
      <c r="AK203" s="338" t="s">
        <v>11082</v>
      </c>
      <c r="AL203" s="338"/>
      <c r="AM203" s="338" t="s">
        <v>8019</v>
      </c>
      <c r="AN203" s="338" t="s">
        <v>11080</v>
      </c>
      <c r="AO203" s="338" t="s">
        <v>8026</v>
      </c>
      <c r="AP203" s="338" t="s">
        <v>11077</v>
      </c>
      <c r="AQ203" s="338" t="s">
        <v>7988</v>
      </c>
      <c r="AR203" s="338"/>
      <c r="AS203" s="338" t="s">
        <v>7988</v>
      </c>
      <c r="AT203" s="338"/>
      <c r="AU203" s="338" t="s">
        <v>10136</v>
      </c>
      <c r="AV203" s="338"/>
      <c r="AW203" s="338"/>
      <c r="AX203" s="338"/>
      <c r="AY203" s="338"/>
      <c r="AZ203" s="338" t="s">
        <v>7994</v>
      </c>
      <c r="BA203" s="338"/>
      <c r="BB203"/>
      <c r="BC203"/>
      <c r="BD203"/>
      <c r="BE203"/>
      <c r="BF203"/>
      <c r="BG203"/>
      <c r="BH203"/>
      <c r="BI203"/>
      <c r="BJ203"/>
      <c r="BK203"/>
      <c r="BL203"/>
      <c r="BM203"/>
      <c r="BN203"/>
      <c r="BO203"/>
      <c r="BP203"/>
      <c r="BQ203" t="s">
        <v>9894</v>
      </c>
      <c r="BR203"/>
      <c r="BS203" t="s">
        <v>9892</v>
      </c>
      <c r="BT203" s="218"/>
    </row>
    <row r="204" spans="1:72" ht="14.5">
      <c r="A204" s="219" t="str">
        <f t="shared" si="3"/>
        <v>2024-00078729-1</v>
      </c>
      <c r="B204" s="338" t="s">
        <v>1308</v>
      </c>
      <c r="C204" s="338" t="s">
        <v>1393</v>
      </c>
      <c r="D204" s="338" t="s">
        <v>9882</v>
      </c>
      <c r="E204" s="338" t="s">
        <v>7994</v>
      </c>
      <c r="F204" s="338" t="s">
        <v>9883</v>
      </c>
      <c r="G204" s="338" t="s">
        <v>9882</v>
      </c>
      <c r="H204" s="338" t="s">
        <v>9884</v>
      </c>
      <c r="I204" s="338" t="s">
        <v>10044</v>
      </c>
      <c r="J204" s="338" t="s">
        <v>69</v>
      </c>
      <c r="K204" s="338" t="s">
        <v>70</v>
      </c>
      <c r="L204"/>
      <c r="M204" s="338"/>
      <c r="N204" s="338"/>
      <c r="O204" s="338"/>
      <c r="P204" s="338" t="s">
        <v>8009</v>
      </c>
      <c r="Q204" s="338" t="s">
        <v>8010</v>
      </c>
      <c r="R204" s="338" t="s">
        <v>8032</v>
      </c>
      <c r="S204" s="338" t="s">
        <v>10534</v>
      </c>
      <c r="T204" s="338" t="s">
        <v>8894</v>
      </c>
      <c r="U204" s="338" t="s">
        <v>9247</v>
      </c>
      <c r="V204"/>
      <c r="W204" s="338"/>
      <c r="X204" s="338" t="s">
        <v>8188</v>
      </c>
      <c r="Y204" s="338" t="s">
        <v>1359</v>
      </c>
      <c r="Z204" s="338" t="s">
        <v>53</v>
      </c>
      <c r="AA204" s="338"/>
      <c r="AB204" s="338"/>
      <c r="AC204" s="338"/>
      <c r="AD204" s="338"/>
      <c r="AE204" s="338"/>
      <c r="AF204" s="338" t="s">
        <v>11083</v>
      </c>
      <c r="AG204" s="338"/>
      <c r="AH204" s="338" t="s">
        <v>8188</v>
      </c>
      <c r="AI204" s="338" t="s">
        <v>7998</v>
      </c>
      <c r="AJ204" s="338" t="s">
        <v>10142</v>
      </c>
      <c r="AK204" s="338" t="s">
        <v>11084</v>
      </c>
      <c r="AL204" s="338"/>
      <c r="AM204" s="338" t="s">
        <v>8019</v>
      </c>
      <c r="AN204" s="338" t="s">
        <v>11085</v>
      </c>
      <c r="AO204" s="338" t="s">
        <v>8026</v>
      </c>
      <c r="AP204" s="338" t="s">
        <v>11077</v>
      </c>
      <c r="AQ204" s="338" t="s">
        <v>7988</v>
      </c>
      <c r="AR204" s="338"/>
      <c r="AS204" s="338" t="s">
        <v>7988</v>
      </c>
      <c r="AT204" s="338"/>
      <c r="AU204" s="338" t="s">
        <v>10136</v>
      </c>
      <c r="AV204" s="338"/>
      <c r="AW204" s="338"/>
      <c r="AX204" s="338"/>
      <c r="AY204" s="338"/>
      <c r="AZ204" s="338" t="s">
        <v>7994</v>
      </c>
      <c r="BA204" s="338"/>
      <c r="BB204"/>
      <c r="BC204"/>
      <c r="BD204"/>
      <c r="BE204"/>
      <c r="BF204"/>
      <c r="BG204"/>
      <c r="BH204"/>
      <c r="BI204"/>
      <c r="BJ204"/>
      <c r="BK204"/>
      <c r="BL204"/>
      <c r="BM204"/>
      <c r="BN204"/>
      <c r="BO204"/>
      <c r="BP204"/>
      <c r="BQ204" t="s">
        <v>9894</v>
      </c>
      <c r="BR204"/>
      <c r="BS204" t="s">
        <v>9892</v>
      </c>
      <c r="BT204" s="218"/>
    </row>
    <row r="205" spans="1:72" ht="14.5">
      <c r="A205" s="219" t="str">
        <f t="shared" si="3"/>
        <v>2024-00078729-4</v>
      </c>
      <c r="B205" s="338" t="s">
        <v>1312</v>
      </c>
      <c r="C205" s="338" t="s">
        <v>1393</v>
      </c>
      <c r="D205" s="338" t="s">
        <v>9882</v>
      </c>
      <c r="E205" s="338" t="s">
        <v>7994</v>
      </c>
      <c r="F205" s="338" t="s">
        <v>9883</v>
      </c>
      <c r="G205" s="338" t="s">
        <v>9882</v>
      </c>
      <c r="H205" s="338" t="s">
        <v>9884</v>
      </c>
      <c r="I205" s="338" t="s">
        <v>10044</v>
      </c>
      <c r="J205" s="338" t="s">
        <v>69</v>
      </c>
      <c r="K205" s="338" t="s">
        <v>70</v>
      </c>
      <c r="L205"/>
      <c r="M205" s="338"/>
      <c r="N205" s="338"/>
      <c r="O205" s="338"/>
      <c r="P205" s="338" t="s">
        <v>8009</v>
      </c>
      <c r="Q205" s="338" t="s">
        <v>8010</v>
      </c>
      <c r="R205" s="338" t="s">
        <v>8032</v>
      </c>
      <c r="S205" s="338" t="s">
        <v>10534</v>
      </c>
      <c r="T205" s="338" t="s">
        <v>8894</v>
      </c>
      <c r="U205" s="338" t="s">
        <v>9247</v>
      </c>
      <c r="V205"/>
      <c r="W205" s="338"/>
      <c r="X205" s="338" t="s">
        <v>8685</v>
      </c>
      <c r="Y205" s="338" t="s">
        <v>1359</v>
      </c>
      <c r="Z205" s="338" t="s">
        <v>53</v>
      </c>
      <c r="AA205" s="338"/>
      <c r="AB205" s="338"/>
      <c r="AC205" s="338"/>
      <c r="AD205" s="338"/>
      <c r="AE205" s="338"/>
      <c r="AF205" s="338" t="s">
        <v>11086</v>
      </c>
      <c r="AG205" s="338"/>
      <c r="AH205" s="338" t="s">
        <v>8685</v>
      </c>
      <c r="AI205" s="338" t="s">
        <v>7998</v>
      </c>
      <c r="AJ205" s="338" t="s">
        <v>10142</v>
      </c>
      <c r="AK205" s="338" t="s">
        <v>11087</v>
      </c>
      <c r="AL205" s="338"/>
      <c r="AM205" s="338" t="s">
        <v>8019</v>
      </c>
      <c r="AN205" s="338" t="s">
        <v>11088</v>
      </c>
      <c r="AO205" s="338" t="s">
        <v>8026</v>
      </c>
      <c r="AP205" s="338" t="s">
        <v>11077</v>
      </c>
      <c r="AQ205" s="338" t="s">
        <v>7988</v>
      </c>
      <c r="AR205" s="338"/>
      <c r="AS205" s="338" t="s">
        <v>7988</v>
      </c>
      <c r="AT205" s="338"/>
      <c r="AU205" s="338" t="s">
        <v>10136</v>
      </c>
      <c r="AV205" s="338"/>
      <c r="AW205" s="338"/>
      <c r="AX205" s="338"/>
      <c r="AY205" s="338"/>
      <c r="AZ205" s="338" t="s">
        <v>7994</v>
      </c>
      <c r="BA205" s="338"/>
      <c r="BB205"/>
      <c r="BC205"/>
      <c r="BD205"/>
      <c r="BE205"/>
      <c r="BF205"/>
      <c r="BG205"/>
      <c r="BH205"/>
      <c r="BI205"/>
      <c r="BJ205"/>
      <c r="BK205"/>
      <c r="BL205"/>
      <c r="BM205"/>
      <c r="BN205"/>
      <c r="BO205"/>
      <c r="BP205"/>
      <c r="BQ205" t="s">
        <v>9894</v>
      </c>
      <c r="BR205"/>
      <c r="BS205" t="s">
        <v>9892</v>
      </c>
      <c r="BT205" s="218"/>
    </row>
    <row r="206" spans="1:72" ht="14.5">
      <c r="A206" s="219" t="str">
        <f t="shared" si="3"/>
        <v>2024-00079717-1</v>
      </c>
      <c r="B206" s="338" t="s">
        <v>1318</v>
      </c>
      <c r="C206" s="338" t="s">
        <v>1393</v>
      </c>
      <c r="D206" s="338" t="s">
        <v>9882</v>
      </c>
      <c r="E206" s="338" t="s">
        <v>7994</v>
      </c>
      <c r="F206" s="338" t="s">
        <v>9883</v>
      </c>
      <c r="G206" s="338" t="s">
        <v>9882</v>
      </c>
      <c r="H206" s="338" t="s">
        <v>9884</v>
      </c>
      <c r="I206" s="338" t="s">
        <v>10044</v>
      </c>
      <c r="J206" s="338" t="s">
        <v>69</v>
      </c>
      <c r="K206" s="338" t="s">
        <v>70</v>
      </c>
      <c r="L206"/>
      <c r="M206" s="338"/>
      <c r="N206" s="338"/>
      <c r="O206" s="338"/>
      <c r="P206" s="338" t="s">
        <v>8009</v>
      </c>
      <c r="Q206" s="338" t="s">
        <v>8010</v>
      </c>
      <c r="R206" s="338" t="s">
        <v>8032</v>
      </c>
      <c r="S206" s="338" t="s">
        <v>11089</v>
      </c>
      <c r="T206" s="338" t="s">
        <v>8894</v>
      </c>
      <c r="U206" s="338" t="s">
        <v>9247</v>
      </c>
      <c r="V206"/>
      <c r="W206" s="338"/>
      <c r="X206" s="338" t="s">
        <v>10735</v>
      </c>
      <c r="Y206" s="338" t="s">
        <v>1359</v>
      </c>
      <c r="Z206" s="338" t="s">
        <v>53</v>
      </c>
      <c r="AA206" s="338"/>
      <c r="AB206" s="338"/>
      <c r="AC206" s="338"/>
      <c r="AD206" s="338"/>
      <c r="AE206" s="338"/>
      <c r="AF206" s="338" t="s">
        <v>11090</v>
      </c>
      <c r="AG206" s="338"/>
      <c r="AH206" s="338" t="s">
        <v>10735</v>
      </c>
      <c r="AI206" s="338" t="s">
        <v>7998</v>
      </c>
      <c r="AJ206" s="338" t="s">
        <v>11091</v>
      </c>
      <c r="AK206" s="338" t="s">
        <v>11092</v>
      </c>
      <c r="AL206" s="338"/>
      <c r="AM206" s="338" t="s">
        <v>8019</v>
      </c>
      <c r="AN206" s="338" t="s">
        <v>11093</v>
      </c>
      <c r="AO206" s="338" t="s">
        <v>8026</v>
      </c>
      <c r="AP206" s="338" t="s">
        <v>11060</v>
      </c>
      <c r="AQ206" s="338" t="s">
        <v>7988</v>
      </c>
      <c r="AR206" s="338"/>
      <c r="AS206" s="338" t="s">
        <v>7988</v>
      </c>
      <c r="AT206" s="338"/>
      <c r="AU206" s="338" t="s">
        <v>10136</v>
      </c>
      <c r="AV206" s="338"/>
      <c r="AW206" s="338"/>
      <c r="AX206" s="338"/>
      <c r="AY206" s="338"/>
      <c r="AZ206" s="338" t="s">
        <v>7994</v>
      </c>
      <c r="BA206" s="338"/>
      <c r="BB206"/>
      <c r="BC206"/>
      <c r="BD206"/>
      <c r="BE206"/>
      <c r="BF206"/>
      <c r="BG206"/>
      <c r="BH206"/>
      <c r="BI206"/>
      <c r="BJ206"/>
      <c r="BK206"/>
      <c r="BL206"/>
      <c r="BM206"/>
      <c r="BN206"/>
      <c r="BO206"/>
      <c r="BP206"/>
      <c r="BQ206" t="s">
        <v>9894</v>
      </c>
      <c r="BR206"/>
      <c r="BS206" t="s">
        <v>9892</v>
      </c>
      <c r="BT206" s="218"/>
    </row>
    <row r="207" spans="1:72" ht="14.5">
      <c r="A207" s="219" t="str">
        <f t="shared" si="3"/>
        <v>2024-00082657-1</v>
      </c>
      <c r="B207" s="170" t="s">
        <v>1338</v>
      </c>
      <c r="C207" s="170" t="s">
        <v>1393</v>
      </c>
      <c r="D207" s="170" t="s">
        <v>11094</v>
      </c>
      <c r="E207" s="170" t="s">
        <v>7994</v>
      </c>
      <c r="F207" s="170" t="s">
        <v>9883</v>
      </c>
      <c r="G207" s="170" t="s">
        <v>11094</v>
      </c>
      <c r="H207" s="170" t="s">
        <v>11095</v>
      </c>
      <c r="I207" s="170" t="s">
        <v>10044</v>
      </c>
      <c r="J207" s="170" t="s">
        <v>49</v>
      </c>
      <c r="K207" s="170" t="s">
        <v>51</v>
      </c>
      <c r="L207" s="170"/>
      <c r="M207" s="170"/>
      <c r="N207" s="170"/>
      <c r="O207" s="170"/>
      <c r="P207" s="170" t="s">
        <v>8009</v>
      </c>
      <c r="Q207" s="170" t="s">
        <v>8010</v>
      </c>
      <c r="R207" s="170" t="s">
        <v>8011</v>
      </c>
      <c r="S207" s="170" t="s">
        <v>11096</v>
      </c>
      <c r="T207" s="170" t="s">
        <v>8905</v>
      </c>
      <c r="U207" s="170" t="s">
        <v>10780</v>
      </c>
      <c r="V207" s="170"/>
      <c r="W207" s="170" t="s">
        <v>9530</v>
      </c>
      <c r="X207" s="170" t="s">
        <v>1212</v>
      </c>
      <c r="Y207" s="170" t="s">
        <v>1393</v>
      </c>
      <c r="Z207" s="170" t="s">
        <v>53</v>
      </c>
      <c r="AA207" s="170"/>
      <c r="AB207" s="170"/>
      <c r="AC207" s="170"/>
      <c r="AD207" s="170"/>
      <c r="AE207" s="170"/>
      <c r="AF207" s="170" t="s">
        <v>11097</v>
      </c>
      <c r="AG207" s="170"/>
      <c r="AH207" s="170" t="s">
        <v>1212</v>
      </c>
      <c r="AI207" s="170" t="s">
        <v>7998</v>
      </c>
      <c r="AJ207" s="170" t="s">
        <v>11098</v>
      </c>
      <c r="AK207" s="170" t="s">
        <v>11099</v>
      </c>
      <c r="AL207" s="170"/>
      <c r="AM207" s="170" t="s">
        <v>8019</v>
      </c>
      <c r="AN207" s="170" t="s">
        <v>11100</v>
      </c>
      <c r="AO207" s="170" t="s">
        <v>8026</v>
      </c>
      <c r="AP207" s="170" t="s">
        <v>11101</v>
      </c>
      <c r="AQ207" s="170" t="s">
        <v>7988</v>
      </c>
      <c r="AR207" s="170"/>
      <c r="AS207" s="170" t="s">
        <v>7988</v>
      </c>
      <c r="AT207" s="170"/>
      <c r="AU207" s="170" t="s">
        <v>9903</v>
      </c>
      <c r="AV207" s="170"/>
      <c r="AW207" s="170"/>
      <c r="AX207" s="170"/>
      <c r="AY207" s="170"/>
      <c r="AZ207" s="170" t="s">
        <v>7994</v>
      </c>
      <c r="BA207" s="170"/>
      <c r="BB207" s="170"/>
      <c r="BC207" s="170"/>
      <c r="BD207" s="170"/>
      <c r="BE207" s="170"/>
      <c r="BF207" s="170"/>
      <c r="BG207" s="170"/>
      <c r="BH207" s="170"/>
      <c r="BI207" s="170"/>
      <c r="BJ207" s="170"/>
      <c r="BK207" s="170"/>
      <c r="BL207" s="170"/>
      <c r="BM207" s="170"/>
      <c r="BN207" s="170"/>
      <c r="BO207" s="170"/>
      <c r="BP207" s="170"/>
      <c r="BQ207" s="170" t="s">
        <v>9894</v>
      </c>
      <c r="BR207" s="170"/>
      <c r="BS207" s="170" t="s">
        <v>9892</v>
      </c>
      <c r="BT207" s="218"/>
    </row>
    <row r="208" spans="1:72" ht="14.5">
      <c r="A208" s="219" t="str">
        <f t="shared" si="3"/>
        <v>2024-00079633-1</v>
      </c>
      <c r="B208" s="170" t="s">
        <v>1326</v>
      </c>
      <c r="C208" s="170" t="s">
        <v>1393</v>
      </c>
      <c r="D208" s="170" t="s">
        <v>11094</v>
      </c>
      <c r="E208" s="170" t="s">
        <v>7994</v>
      </c>
      <c r="F208" s="170" t="s">
        <v>9883</v>
      </c>
      <c r="G208" s="170" t="s">
        <v>11094</v>
      </c>
      <c r="H208" s="170" t="s">
        <v>11095</v>
      </c>
      <c r="I208" s="170" t="s">
        <v>10044</v>
      </c>
      <c r="J208" s="170" t="s">
        <v>216</v>
      </c>
      <c r="K208" s="170" t="s">
        <v>217</v>
      </c>
      <c r="L208" s="170"/>
      <c r="M208" s="170"/>
      <c r="N208" s="170"/>
      <c r="O208" s="170"/>
      <c r="P208" s="170" t="s">
        <v>8009</v>
      </c>
      <c r="Q208" s="170" t="s">
        <v>8010</v>
      </c>
      <c r="R208" s="170" t="s">
        <v>8076</v>
      </c>
      <c r="S208" s="170" t="s">
        <v>11102</v>
      </c>
      <c r="T208" s="170" t="s">
        <v>10270</v>
      </c>
      <c r="U208" s="170" t="s">
        <v>10271</v>
      </c>
      <c r="V208" s="170"/>
      <c r="W208" s="170" t="s">
        <v>11103</v>
      </c>
      <c r="X208" s="170" t="s">
        <v>8685</v>
      </c>
      <c r="Y208" s="170" t="s">
        <v>1382</v>
      </c>
      <c r="Z208" s="170" t="s">
        <v>53</v>
      </c>
      <c r="AA208" s="170"/>
      <c r="AB208" s="170"/>
      <c r="AC208" s="170"/>
      <c r="AD208" s="170"/>
      <c r="AE208" s="170"/>
      <c r="AF208" s="170" t="s">
        <v>11104</v>
      </c>
      <c r="AG208" s="170"/>
      <c r="AH208" s="170" t="s">
        <v>8685</v>
      </c>
      <c r="AI208" s="170" t="s">
        <v>7998</v>
      </c>
      <c r="AJ208" s="170" t="s">
        <v>11105</v>
      </c>
      <c r="AK208" s="170" t="s">
        <v>11106</v>
      </c>
      <c r="AL208" s="170"/>
      <c r="AM208" s="170" t="s">
        <v>8019</v>
      </c>
      <c r="AN208" s="170" t="s">
        <v>11107</v>
      </c>
      <c r="AO208" s="170" t="s">
        <v>8026</v>
      </c>
      <c r="AP208" s="170" t="s">
        <v>10999</v>
      </c>
      <c r="AQ208" s="170" t="s">
        <v>7988</v>
      </c>
      <c r="AR208" s="170"/>
      <c r="AS208" s="170" t="s">
        <v>7988</v>
      </c>
      <c r="AT208" s="170"/>
      <c r="AU208" s="170" t="s">
        <v>11031</v>
      </c>
      <c r="AV208" s="170"/>
      <c r="AW208" s="170"/>
      <c r="AX208" s="170"/>
      <c r="AY208" s="170"/>
      <c r="AZ208" s="170" t="s">
        <v>7994</v>
      </c>
      <c r="BA208" s="170"/>
      <c r="BB208" s="170"/>
      <c r="BC208" s="170"/>
      <c r="BD208" s="170"/>
      <c r="BE208" s="170"/>
      <c r="BF208" s="170"/>
      <c r="BG208" s="170"/>
      <c r="BH208" s="170"/>
      <c r="BI208" s="170"/>
      <c r="BJ208" s="170"/>
      <c r="BK208" s="170"/>
      <c r="BL208" s="170"/>
      <c r="BM208" s="170"/>
      <c r="BN208" s="170"/>
      <c r="BO208" s="170"/>
      <c r="BP208" s="170"/>
      <c r="BQ208" s="170" t="s">
        <v>9894</v>
      </c>
      <c r="BR208" s="170"/>
      <c r="BS208" s="170" t="s">
        <v>9892</v>
      </c>
      <c r="BT208" s="218"/>
    </row>
    <row r="209" spans="1:72" ht="14.5">
      <c r="A209" s="219" t="str">
        <f t="shared" si="3"/>
        <v>2024-00082025-1</v>
      </c>
      <c r="B209" s="170" t="s">
        <v>1335</v>
      </c>
      <c r="C209" s="170" t="s">
        <v>1393</v>
      </c>
      <c r="D209" s="170" t="s">
        <v>11094</v>
      </c>
      <c r="E209" s="170" t="s">
        <v>7994</v>
      </c>
      <c r="F209" s="170" t="s">
        <v>9883</v>
      </c>
      <c r="G209" s="170" t="s">
        <v>11094</v>
      </c>
      <c r="H209" s="170" t="s">
        <v>11095</v>
      </c>
      <c r="I209" s="170" t="s">
        <v>10044</v>
      </c>
      <c r="J209" s="170" t="s">
        <v>61</v>
      </c>
      <c r="K209" s="170" t="s">
        <v>153</v>
      </c>
      <c r="L209" s="170"/>
      <c r="M209" s="170"/>
      <c r="N209" s="170"/>
      <c r="O209" s="170"/>
      <c r="P209" s="170" t="s">
        <v>8009</v>
      </c>
      <c r="Q209" s="170" t="s">
        <v>8010</v>
      </c>
      <c r="R209" s="170" t="s">
        <v>8032</v>
      </c>
      <c r="S209" s="170" t="s">
        <v>11108</v>
      </c>
      <c r="T209" s="170" t="s">
        <v>10114</v>
      </c>
      <c r="U209" s="170" t="s">
        <v>10115</v>
      </c>
      <c r="V209" s="170"/>
      <c r="W209" s="170"/>
      <c r="X209" s="170" t="s">
        <v>1150</v>
      </c>
      <c r="Y209" s="170" t="s">
        <v>1393</v>
      </c>
      <c r="Z209" s="170" t="s">
        <v>53</v>
      </c>
      <c r="AA209" s="170"/>
      <c r="AB209" s="170"/>
      <c r="AC209" s="170"/>
      <c r="AD209" s="170"/>
      <c r="AE209" s="170"/>
      <c r="AF209" s="170" t="s">
        <v>11109</v>
      </c>
      <c r="AG209" s="170"/>
      <c r="AH209" s="170" t="s">
        <v>1150</v>
      </c>
      <c r="AI209" s="170" t="s">
        <v>7998</v>
      </c>
      <c r="AJ209" s="170" t="s">
        <v>11110</v>
      </c>
      <c r="AK209" s="170" t="s">
        <v>11111</v>
      </c>
      <c r="AL209" s="170"/>
      <c r="AM209" s="170" t="s">
        <v>8019</v>
      </c>
      <c r="AN209" s="170" t="s">
        <v>11112</v>
      </c>
      <c r="AO209" s="170" t="s">
        <v>8026</v>
      </c>
      <c r="AP209" s="170" t="s">
        <v>11113</v>
      </c>
      <c r="AQ209" s="170" t="s">
        <v>7988</v>
      </c>
      <c r="AR209" s="170"/>
      <c r="AS209" s="170" t="s">
        <v>7988</v>
      </c>
      <c r="AT209" s="170"/>
      <c r="AU209" s="170" t="s">
        <v>10136</v>
      </c>
      <c r="AV209" s="170"/>
      <c r="AW209" s="170"/>
      <c r="AX209" s="170"/>
      <c r="AY209" s="170"/>
      <c r="AZ209" s="170" t="s">
        <v>7994</v>
      </c>
      <c r="BA209" s="170"/>
      <c r="BB209" s="170"/>
      <c r="BC209" s="170"/>
      <c r="BD209" s="170"/>
      <c r="BE209" s="170"/>
      <c r="BF209" s="170"/>
      <c r="BG209" s="170"/>
      <c r="BH209" s="170"/>
      <c r="BI209" s="170"/>
      <c r="BJ209" s="170"/>
      <c r="BK209" s="170"/>
      <c r="BL209" s="170"/>
      <c r="BM209" s="170"/>
      <c r="BN209" s="170"/>
      <c r="BO209" s="170"/>
      <c r="BP209" s="170"/>
      <c r="BQ209" s="170" t="s">
        <v>9894</v>
      </c>
      <c r="BR209" s="170"/>
      <c r="BS209" s="170" t="s">
        <v>9892</v>
      </c>
      <c r="BT209" s="218"/>
    </row>
    <row r="210" spans="1:72" ht="14.5">
      <c r="A210" s="219" t="str">
        <f t="shared" si="3"/>
        <v>2024-00080214-1</v>
      </c>
      <c r="B210" s="170" t="s">
        <v>1329</v>
      </c>
      <c r="C210" s="170" t="s">
        <v>1393</v>
      </c>
      <c r="D210" s="170" t="s">
        <v>11094</v>
      </c>
      <c r="E210" s="170" t="s">
        <v>7994</v>
      </c>
      <c r="F210" s="170" t="s">
        <v>9883</v>
      </c>
      <c r="G210" s="170" t="s">
        <v>11094</v>
      </c>
      <c r="H210" s="170" t="s">
        <v>11095</v>
      </c>
      <c r="I210" s="170" t="s">
        <v>10044</v>
      </c>
      <c r="J210" s="170" t="s">
        <v>81</v>
      </c>
      <c r="K210" s="170" t="s">
        <v>82</v>
      </c>
      <c r="L210" s="170"/>
      <c r="M210" s="170"/>
      <c r="N210" s="170"/>
      <c r="O210" s="170"/>
      <c r="P210" s="170" t="s">
        <v>8009</v>
      </c>
      <c r="Q210" s="170" t="s">
        <v>8010</v>
      </c>
      <c r="R210" s="170" t="s">
        <v>8032</v>
      </c>
      <c r="S210" s="170" t="s">
        <v>11114</v>
      </c>
      <c r="T210" s="170" t="s">
        <v>10084</v>
      </c>
      <c r="U210" s="170" t="s">
        <v>10085</v>
      </c>
      <c r="V210" s="170"/>
      <c r="W210" s="170"/>
      <c r="X210" s="170" t="s">
        <v>1020</v>
      </c>
      <c r="Y210" s="170" t="s">
        <v>1382</v>
      </c>
      <c r="Z210" s="170" t="s">
        <v>53</v>
      </c>
      <c r="AA210" s="170"/>
      <c r="AB210" s="170" t="s">
        <v>11115</v>
      </c>
      <c r="AC210" s="170" t="s">
        <v>8067</v>
      </c>
      <c r="AD210" s="170"/>
      <c r="AE210" s="170" t="s">
        <v>8252</v>
      </c>
      <c r="AF210" s="170" t="s">
        <v>11116</v>
      </c>
      <c r="AG210" s="170"/>
      <c r="AH210" s="170" t="s">
        <v>1020</v>
      </c>
      <c r="AI210" s="170" t="s">
        <v>7998</v>
      </c>
      <c r="AJ210" s="170" t="s">
        <v>11117</v>
      </c>
      <c r="AK210" s="170" t="s">
        <v>11118</v>
      </c>
      <c r="AL210" s="170"/>
      <c r="AM210" s="170" t="s">
        <v>8019</v>
      </c>
      <c r="AN210" s="170" t="s">
        <v>11119</v>
      </c>
      <c r="AO210" s="170" t="s">
        <v>8026</v>
      </c>
      <c r="AP210" s="170" t="s">
        <v>10999</v>
      </c>
      <c r="AQ210" s="170" t="s">
        <v>7988</v>
      </c>
      <c r="AR210" s="170"/>
      <c r="AS210" s="170" t="s">
        <v>7988</v>
      </c>
      <c r="AT210" s="170"/>
      <c r="AU210" s="170" t="s">
        <v>11031</v>
      </c>
      <c r="AV210" s="170"/>
      <c r="AW210" s="170"/>
      <c r="AX210" s="170"/>
      <c r="AY210" s="170"/>
      <c r="AZ210" s="170" t="s">
        <v>7994</v>
      </c>
      <c r="BA210" s="170"/>
      <c r="BB210" s="170"/>
      <c r="BC210" s="170"/>
      <c r="BD210" s="170"/>
      <c r="BE210" s="170"/>
      <c r="BF210" s="170"/>
      <c r="BG210" s="170"/>
      <c r="BH210" s="170"/>
      <c r="BI210" s="170"/>
      <c r="BJ210" s="170"/>
      <c r="BK210" s="170"/>
      <c r="BL210" s="170"/>
      <c r="BM210" s="170"/>
      <c r="BN210" s="170"/>
      <c r="BO210" s="170"/>
      <c r="BP210" s="170"/>
      <c r="BQ210" s="170" t="s">
        <v>9894</v>
      </c>
      <c r="BR210" s="170"/>
      <c r="BS210" s="170" t="s">
        <v>9892</v>
      </c>
      <c r="BT210" s="218"/>
    </row>
    <row r="211" spans="1:72" ht="14.5">
      <c r="A211" s="219" t="str">
        <f t="shared" si="3"/>
        <v>2024-00082651-1</v>
      </c>
      <c r="B211" s="170" t="s">
        <v>1332</v>
      </c>
      <c r="C211" s="170" t="s">
        <v>1393</v>
      </c>
      <c r="D211" s="170" t="s">
        <v>11094</v>
      </c>
      <c r="E211" s="170" t="s">
        <v>7994</v>
      </c>
      <c r="F211" s="170" t="s">
        <v>9883</v>
      </c>
      <c r="G211" s="170" t="s">
        <v>11094</v>
      </c>
      <c r="H211" s="170" t="s">
        <v>11095</v>
      </c>
      <c r="I211" s="170" t="s">
        <v>10044</v>
      </c>
      <c r="J211" s="170" t="s">
        <v>61</v>
      </c>
      <c r="K211" s="170" t="s">
        <v>153</v>
      </c>
      <c r="L211" s="170"/>
      <c r="M211" s="170"/>
      <c r="N211" s="170"/>
      <c r="O211" s="170"/>
      <c r="P211" s="170" t="s">
        <v>8009</v>
      </c>
      <c r="Q211" s="170" t="s">
        <v>8010</v>
      </c>
      <c r="R211" s="170" t="s">
        <v>8032</v>
      </c>
      <c r="S211" s="170" t="s">
        <v>11120</v>
      </c>
      <c r="T211" s="170" t="s">
        <v>10114</v>
      </c>
      <c r="U211" s="170" t="s">
        <v>10115</v>
      </c>
      <c r="V211" s="170"/>
      <c r="W211" s="170"/>
      <c r="X211" s="170" t="s">
        <v>10865</v>
      </c>
      <c r="Y211" s="170" t="s">
        <v>1393</v>
      </c>
      <c r="Z211" s="170" t="s">
        <v>53</v>
      </c>
      <c r="AA211" s="170"/>
      <c r="AB211" s="170" t="s">
        <v>11121</v>
      </c>
      <c r="AC211" s="170" t="s">
        <v>8067</v>
      </c>
      <c r="AD211" s="170"/>
      <c r="AE211" s="170" t="s">
        <v>8047</v>
      </c>
      <c r="AF211" s="170" t="s">
        <v>11122</v>
      </c>
      <c r="AG211" s="170"/>
      <c r="AH211" s="170" t="s">
        <v>10865</v>
      </c>
      <c r="AI211" s="170" t="s">
        <v>7998</v>
      </c>
      <c r="AJ211" s="170" t="s">
        <v>11123</v>
      </c>
      <c r="AK211" s="170" t="s">
        <v>11124</v>
      </c>
      <c r="AL211" s="170"/>
      <c r="AM211" s="170" t="s">
        <v>8019</v>
      </c>
      <c r="AN211" s="170" t="s">
        <v>11125</v>
      </c>
      <c r="AO211" s="170" t="s">
        <v>8026</v>
      </c>
      <c r="AP211" s="170" t="s">
        <v>11126</v>
      </c>
      <c r="AQ211" s="170" t="s">
        <v>7988</v>
      </c>
      <c r="AR211" s="170"/>
      <c r="AS211" s="170" t="s">
        <v>7988</v>
      </c>
      <c r="AT211" s="170"/>
      <c r="AU211" s="170" t="s">
        <v>10136</v>
      </c>
      <c r="AV211" s="170"/>
      <c r="AW211" s="170"/>
      <c r="AX211" s="170"/>
      <c r="AY211" s="170"/>
      <c r="AZ211" s="170" t="s">
        <v>7994</v>
      </c>
      <c r="BA211" s="170"/>
      <c r="BB211" s="170"/>
      <c r="BC211" s="170"/>
      <c r="BD211" s="170"/>
      <c r="BE211" s="170"/>
      <c r="BF211" s="170"/>
      <c r="BG211" s="170"/>
      <c r="BH211" s="170"/>
      <c r="BI211" s="170"/>
      <c r="BJ211" s="170"/>
      <c r="BK211" s="170"/>
      <c r="BL211" s="170"/>
      <c r="BM211" s="170"/>
      <c r="BN211" s="170"/>
      <c r="BO211" s="170"/>
      <c r="BP211" s="170"/>
      <c r="BQ211" s="170" t="s">
        <v>9894</v>
      </c>
      <c r="BR211" s="170"/>
      <c r="BS211" s="170" t="s">
        <v>9892</v>
      </c>
      <c r="BT211" s="218"/>
    </row>
    <row r="212" spans="1:72" ht="14.5">
      <c r="A212" s="219" t="str">
        <f t="shared" si="3"/>
        <v>2024-00080157-1</v>
      </c>
      <c r="B212" s="170" t="s">
        <v>1347</v>
      </c>
      <c r="C212" s="170" t="s">
        <v>8927</v>
      </c>
      <c r="D212" s="170" t="s">
        <v>11094</v>
      </c>
      <c r="E212" s="170" t="s">
        <v>7994</v>
      </c>
      <c r="F212" s="170" t="s">
        <v>9883</v>
      </c>
      <c r="G212" s="170" t="s">
        <v>11094</v>
      </c>
      <c r="H212" s="170" t="s">
        <v>11095</v>
      </c>
      <c r="I212" s="170" t="s">
        <v>10044</v>
      </c>
      <c r="J212" s="170" t="s">
        <v>61</v>
      </c>
      <c r="K212" s="170" t="s">
        <v>153</v>
      </c>
      <c r="L212" s="170"/>
      <c r="M212" s="170"/>
      <c r="N212" s="170"/>
      <c r="O212" s="170"/>
      <c r="P212" s="170" t="s">
        <v>8009</v>
      </c>
      <c r="Q212" s="170" t="s">
        <v>8010</v>
      </c>
      <c r="R212" s="170" t="s">
        <v>8032</v>
      </c>
      <c r="S212" s="170" t="s">
        <v>11127</v>
      </c>
      <c r="T212" s="170" t="s">
        <v>10299</v>
      </c>
      <c r="U212" s="170" t="s">
        <v>10300</v>
      </c>
      <c r="V212" s="170"/>
      <c r="W212" s="170"/>
      <c r="X212" s="170" t="s">
        <v>973</v>
      </c>
      <c r="Y212" s="170" t="s">
        <v>1393</v>
      </c>
      <c r="Z212" s="170" t="s">
        <v>53</v>
      </c>
      <c r="AA212" s="170"/>
      <c r="AB212" s="170"/>
      <c r="AC212" s="170"/>
      <c r="AD212" s="170"/>
      <c r="AE212" s="170"/>
      <c r="AF212" s="170" t="s">
        <v>11128</v>
      </c>
      <c r="AG212" s="170"/>
      <c r="AH212" s="170" t="s">
        <v>973</v>
      </c>
      <c r="AI212" s="170" t="s">
        <v>7998</v>
      </c>
      <c r="AJ212" s="170" t="s">
        <v>11129</v>
      </c>
      <c r="AK212" s="170" t="s">
        <v>11130</v>
      </c>
      <c r="AL212" s="170"/>
      <c r="AM212" s="170" t="s">
        <v>8019</v>
      </c>
      <c r="AN212" s="170" t="s">
        <v>11131</v>
      </c>
      <c r="AO212" s="170" t="s">
        <v>8026</v>
      </c>
      <c r="AP212" s="170" t="s">
        <v>11132</v>
      </c>
      <c r="AQ212" s="170" t="s">
        <v>7988</v>
      </c>
      <c r="AR212" s="170"/>
      <c r="AS212" s="170" t="s">
        <v>7988</v>
      </c>
      <c r="AT212" s="170"/>
      <c r="AU212" s="170" t="s">
        <v>11133</v>
      </c>
      <c r="AV212" s="170"/>
      <c r="AW212" s="170"/>
      <c r="AX212" s="170"/>
      <c r="AY212" s="170"/>
      <c r="AZ212" s="170" t="s">
        <v>7994</v>
      </c>
      <c r="BA212" s="170"/>
      <c r="BB212" s="170"/>
      <c r="BC212" s="170"/>
      <c r="BD212" s="170"/>
      <c r="BE212" s="170"/>
      <c r="BF212" s="170"/>
      <c r="BG212" s="170"/>
      <c r="BH212" s="170"/>
      <c r="BI212" s="170"/>
      <c r="BJ212" s="170"/>
      <c r="BK212" s="170"/>
      <c r="BL212" s="170"/>
      <c r="BM212" s="170"/>
      <c r="BN212" s="170"/>
      <c r="BO212" s="170"/>
      <c r="BP212" s="170"/>
      <c r="BQ212" s="170" t="s">
        <v>9894</v>
      </c>
      <c r="BR212" s="170"/>
      <c r="BS212" s="170" t="s">
        <v>9892</v>
      </c>
      <c r="BT212" s="218"/>
    </row>
    <row r="213" spans="1:72" ht="14.5">
      <c r="A213" s="219" t="str">
        <f t="shared" si="3"/>
        <v>2024-00079912-1</v>
      </c>
      <c r="B213" s="170" t="s">
        <v>1350</v>
      </c>
      <c r="C213" s="170" t="s">
        <v>8927</v>
      </c>
      <c r="D213" s="170" t="s">
        <v>11094</v>
      </c>
      <c r="E213" s="170" t="s">
        <v>7994</v>
      </c>
      <c r="F213" s="170" t="s">
        <v>9883</v>
      </c>
      <c r="G213" s="170" t="s">
        <v>11094</v>
      </c>
      <c r="H213" s="170" t="s">
        <v>11095</v>
      </c>
      <c r="I213" s="170" t="s">
        <v>10044</v>
      </c>
      <c r="J213" s="170" t="s">
        <v>269</v>
      </c>
      <c r="K213" s="170" t="s">
        <v>271</v>
      </c>
      <c r="L213" s="170"/>
      <c r="M213" s="170"/>
      <c r="N213" s="170"/>
      <c r="O213" s="170"/>
      <c r="P213" s="170" t="s">
        <v>8009</v>
      </c>
      <c r="Q213" s="170" t="s">
        <v>8010</v>
      </c>
      <c r="R213" s="170" t="s">
        <v>8076</v>
      </c>
      <c r="S213" s="170" t="s">
        <v>9904</v>
      </c>
      <c r="T213" s="170" t="s">
        <v>9905</v>
      </c>
      <c r="U213" s="170" t="s">
        <v>9906</v>
      </c>
      <c r="V213" s="170"/>
      <c r="W213" s="170" t="s">
        <v>9266</v>
      </c>
      <c r="X213" s="170" t="s">
        <v>9224</v>
      </c>
      <c r="Y213" s="170" t="s">
        <v>11134</v>
      </c>
      <c r="Z213" s="170" t="s">
        <v>53</v>
      </c>
      <c r="AA213" s="170"/>
      <c r="AB213" s="170" t="s">
        <v>8987</v>
      </c>
      <c r="AC213" s="170" t="s">
        <v>8067</v>
      </c>
      <c r="AD213" s="170"/>
      <c r="AE213" s="170" t="s">
        <v>8252</v>
      </c>
      <c r="AF213" s="170" t="s">
        <v>11135</v>
      </c>
      <c r="AG213" s="170"/>
      <c r="AH213" s="170" t="s">
        <v>9224</v>
      </c>
      <c r="AI213" s="170" t="s">
        <v>7998</v>
      </c>
      <c r="AJ213" s="170" t="s">
        <v>11136</v>
      </c>
      <c r="AK213" s="170" t="s">
        <v>11137</v>
      </c>
      <c r="AL213" s="170"/>
      <c r="AM213" s="170" t="s">
        <v>8019</v>
      </c>
      <c r="AN213" s="170" t="s">
        <v>11138</v>
      </c>
      <c r="AO213" s="170" t="s">
        <v>8026</v>
      </c>
      <c r="AP213" s="170" t="s">
        <v>11139</v>
      </c>
      <c r="AQ213" s="170" t="s">
        <v>7988</v>
      </c>
      <c r="AR213" s="170"/>
      <c r="AS213" s="170" t="s">
        <v>7988</v>
      </c>
      <c r="AT213" s="170"/>
      <c r="AU213" s="170" t="s">
        <v>11140</v>
      </c>
      <c r="AV213" s="170"/>
      <c r="AW213" s="170"/>
      <c r="AX213" s="170"/>
      <c r="AY213" s="170"/>
      <c r="AZ213" s="170" t="s">
        <v>7994</v>
      </c>
      <c r="BA213" s="170"/>
      <c r="BB213" s="170"/>
      <c r="BC213" s="170"/>
      <c r="BD213" s="170"/>
      <c r="BE213" s="170"/>
      <c r="BF213" s="170"/>
      <c r="BG213" s="170"/>
      <c r="BH213" s="170"/>
      <c r="BI213" s="170"/>
      <c r="BJ213" s="170"/>
      <c r="BK213" s="170"/>
      <c r="BL213" s="170"/>
      <c r="BM213" s="170"/>
      <c r="BN213" s="170"/>
      <c r="BO213" s="170"/>
      <c r="BP213" s="170"/>
      <c r="BQ213" s="170" t="s">
        <v>9894</v>
      </c>
      <c r="BR213" s="170"/>
      <c r="BS213" s="170" t="s">
        <v>9892</v>
      </c>
      <c r="BT213" s="218"/>
    </row>
    <row r="214" spans="1:72" ht="14.5">
      <c r="A214" s="219" t="str">
        <f t="shared" si="3"/>
        <v>2024-00080173-1</v>
      </c>
      <c r="B214" s="338" t="s">
        <v>1374</v>
      </c>
      <c r="C214" s="338" t="s">
        <v>8927</v>
      </c>
      <c r="D214" s="338" t="s">
        <v>9882</v>
      </c>
      <c r="E214" s="338" t="s">
        <v>7994</v>
      </c>
      <c r="F214" s="338" t="s">
        <v>9883</v>
      </c>
      <c r="G214" s="338" t="s">
        <v>9882</v>
      </c>
      <c r="H214" s="338" t="s">
        <v>9884</v>
      </c>
      <c r="I214" s="338" t="s">
        <v>10044</v>
      </c>
      <c r="J214" s="338" t="s">
        <v>61</v>
      </c>
      <c r="K214" s="338" t="s">
        <v>153</v>
      </c>
      <c r="L214"/>
      <c r="M214" s="338"/>
      <c r="N214" s="338"/>
      <c r="O214" s="338"/>
      <c r="P214" s="338" t="s">
        <v>8009</v>
      </c>
      <c r="Q214" s="338" t="s">
        <v>8010</v>
      </c>
      <c r="R214" s="338" t="s">
        <v>8032</v>
      </c>
      <c r="S214" s="338" t="s">
        <v>11055</v>
      </c>
      <c r="T214" s="338" t="s">
        <v>10299</v>
      </c>
      <c r="U214" s="338" t="s">
        <v>10300</v>
      </c>
      <c r="V214"/>
      <c r="W214" s="338"/>
      <c r="X214" s="338" t="s">
        <v>1020</v>
      </c>
      <c r="Y214" s="338" t="s">
        <v>1413</v>
      </c>
      <c r="Z214" s="338" t="s">
        <v>53</v>
      </c>
      <c r="AA214" s="338"/>
      <c r="AB214" s="338"/>
      <c r="AC214" s="338"/>
      <c r="AD214" s="338"/>
      <c r="AE214" s="338"/>
      <c r="AF214" s="338" t="s">
        <v>11141</v>
      </c>
      <c r="AG214" s="338"/>
      <c r="AH214" s="338" t="s">
        <v>1020</v>
      </c>
      <c r="AI214" s="338" t="s">
        <v>7998</v>
      </c>
      <c r="AJ214" s="338" t="s">
        <v>11057</v>
      </c>
      <c r="AK214" s="338" t="s">
        <v>11142</v>
      </c>
      <c r="AL214" s="338"/>
      <c r="AM214" s="338" t="s">
        <v>8019</v>
      </c>
      <c r="AN214" s="338" t="s">
        <v>11143</v>
      </c>
      <c r="AO214" s="338" t="s">
        <v>8026</v>
      </c>
      <c r="AP214" s="338" t="s">
        <v>11060</v>
      </c>
      <c r="AQ214" s="338" t="s">
        <v>7988</v>
      </c>
      <c r="AR214" s="338"/>
      <c r="AS214" s="338" t="s">
        <v>7988</v>
      </c>
      <c r="AT214" s="338"/>
      <c r="AU214" s="338" t="s">
        <v>10136</v>
      </c>
      <c r="AV214" s="338"/>
      <c r="AW214" s="338"/>
      <c r="AX214" s="338"/>
      <c r="AY214" s="338"/>
      <c r="AZ214" s="338" t="s">
        <v>7994</v>
      </c>
      <c r="BA214" s="338"/>
      <c r="BB214"/>
      <c r="BC214"/>
      <c r="BD214"/>
      <c r="BE214"/>
      <c r="BF214"/>
      <c r="BG214"/>
      <c r="BH214"/>
      <c r="BI214"/>
      <c r="BJ214"/>
      <c r="BK214"/>
      <c r="BL214"/>
      <c r="BM214"/>
      <c r="BN214"/>
      <c r="BO214"/>
      <c r="BP214"/>
      <c r="BQ214" t="s">
        <v>9894</v>
      </c>
      <c r="BR214"/>
      <c r="BS214" t="s">
        <v>9892</v>
      </c>
      <c r="BT214" s="218"/>
    </row>
    <row r="215" spans="1:72" ht="14.5">
      <c r="A215" s="219" t="str">
        <f t="shared" si="3"/>
        <v>2024-00080590-1</v>
      </c>
      <c r="B215" s="260" t="s">
        <v>1370</v>
      </c>
      <c r="C215" s="170" t="s">
        <v>8927</v>
      </c>
      <c r="D215" s="170" t="s">
        <v>11094</v>
      </c>
      <c r="E215" s="170" t="s">
        <v>7994</v>
      </c>
      <c r="F215" s="170" t="s">
        <v>9883</v>
      </c>
      <c r="G215" s="170" t="s">
        <v>11094</v>
      </c>
      <c r="H215" s="170" t="s">
        <v>11095</v>
      </c>
      <c r="I215" s="170" t="s">
        <v>10044</v>
      </c>
      <c r="J215" s="170" t="s">
        <v>69</v>
      </c>
      <c r="K215" s="170" t="s">
        <v>70</v>
      </c>
      <c r="L215" s="170"/>
      <c r="M215" s="170"/>
      <c r="N215" s="170"/>
      <c r="O215" s="170"/>
      <c r="P215" s="170" t="s">
        <v>8009</v>
      </c>
      <c r="Q215" s="170" t="s">
        <v>8010</v>
      </c>
      <c r="R215" s="170" t="s">
        <v>8032</v>
      </c>
      <c r="S215" s="170" t="s">
        <v>10534</v>
      </c>
      <c r="T215" s="170" t="s">
        <v>8894</v>
      </c>
      <c r="U215" s="170" t="s">
        <v>9247</v>
      </c>
      <c r="V215" s="170"/>
      <c r="W215" s="170"/>
      <c r="X215" s="170" t="s">
        <v>10735</v>
      </c>
      <c r="Y215" s="170" t="s">
        <v>1413</v>
      </c>
      <c r="Z215" s="170" t="s">
        <v>53</v>
      </c>
      <c r="AA215" s="170"/>
      <c r="AB215" s="170"/>
      <c r="AC215" s="170"/>
      <c r="AD215" s="170"/>
      <c r="AE215" s="170"/>
      <c r="AF215" s="170" t="s">
        <v>11144</v>
      </c>
      <c r="AG215" s="170"/>
      <c r="AH215" s="170" t="s">
        <v>10735</v>
      </c>
      <c r="AI215" s="170" t="s">
        <v>7998</v>
      </c>
      <c r="AJ215" s="170" t="s">
        <v>10142</v>
      </c>
      <c r="AK215" s="170" t="s">
        <v>11145</v>
      </c>
      <c r="AL215" s="170"/>
      <c r="AM215" s="170" t="s">
        <v>8019</v>
      </c>
      <c r="AN215" s="170" t="s">
        <v>11146</v>
      </c>
      <c r="AO215" s="170" t="s">
        <v>8026</v>
      </c>
      <c r="AP215" s="170" t="s">
        <v>11147</v>
      </c>
      <c r="AQ215" s="170" t="s">
        <v>7988</v>
      </c>
      <c r="AR215" s="170"/>
      <c r="AS215" s="170" t="s">
        <v>7988</v>
      </c>
      <c r="AT215" s="170"/>
      <c r="AU215" s="170" t="s">
        <v>10136</v>
      </c>
      <c r="AV215" s="170"/>
      <c r="AW215" s="170"/>
      <c r="AX215" s="170"/>
      <c r="AY215" s="170"/>
      <c r="AZ215" s="170" t="s">
        <v>7994</v>
      </c>
      <c r="BA215" s="170"/>
      <c r="BB215" s="170"/>
      <c r="BC215" s="170"/>
      <c r="BD215" s="170"/>
      <c r="BE215" s="170"/>
      <c r="BF215" s="170"/>
      <c r="BG215" s="170"/>
      <c r="BH215" s="170"/>
      <c r="BI215" s="170"/>
      <c r="BJ215" s="170"/>
      <c r="BK215" s="170"/>
      <c r="BL215" s="170"/>
      <c r="BM215" s="170"/>
      <c r="BN215" s="170"/>
      <c r="BO215" s="170"/>
      <c r="BP215" s="170"/>
      <c r="BQ215" s="170" t="s">
        <v>9894</v>
      </c>
      <c r="BR215" s="170"/>
      <c r="BS215" s="170" t="s">
        <v>9892</v>
      </c>
      <c r="BT215" s="218"/>
    </row>
    <row r="216" spans="1:72" ht="14.5">
      <c r="A216" s="219" t="str">
        <f t="shared" si="3"/>
        <v>2024-00080590-4</v>
      </c>
      <c r="B216" s="260" t="s">
        <v>1368</v>
      </c>
      <c r="C216" s="170" t="s">
        <v>8927</v>
      </c>
      <c r="D216" s="170" t="s">
        <v>11094</v>
      </c>
      <c r="E216" s="170" t="s">
        <v>7994</v>
      </c>
      <c r="F216" s="170" t="s">
        <v>9883</v>
      </c>
      <c r="G216" s="170" t="s">
        <v>11094</v>
      </c>
      <c r="H216" s="170" t="s">
        <v>11095</v>
      </c>
      <c r="I216" s="170" t="s">
        <v>10044</v>
      </c>
      <c r="J216" s="170" t="s">
        <v>69</v>
      </c>
      <c r="K216" s="170" t="s">
        <v>70</v>
      </c>
      <c r="L216" s="170"/>
      <c r="M216" s="170"/>
      <c r="N216" s="170"/>
      <c r="O216" s="170"/>
      <c r="P216" s="170" t="s">
        <v>8009</v>
      </c>
      <c r="Q216" s="170" t="s">
        <v>8010</v>
      </c>
      <c r="R216" s="170" t="s">
        <v>8032</v>
      </c>
      <c r="S216" s="170" t="s">
        <v>10534</v>
      </c>
      <c r="T216" s="170" t="s">
        <v>8894</v>
      </c>
      <c r="U216" s="170" t="s">
        <v>9247</v>
      </c>
      <c r="V216" s="170"/>
      <c r="W216" s="170"/>
      <c r="X216" s="170" t="s">
        <v>977</v>
      </c>
      <c r="Y216" s="170" t="s">
        <v>1413</v>
      </c>
      <c r="Z216" s="170" t="s">
        <v>53</v>
      </c>
      <c r="AA216" s="170"/>
      <c r="AB216" s="170"/>
      <c r="AC216" s="170"/>
      <c r="AD216" s="170"/>
      <c r="AE216" s="170"/>
      <c r="AF216" s="170" t="s">
        <v>11148</v>
      </c>
      <c r="AG216" s="170"/>
      <c r="AH216" s="170" t="s">
        <v>977</v>
      </c>
      <c r="AI216" s="170" t="s">
        <v>7998</v>
      </c>
      <c r="AJ216" s="170" t="s">
        <v>10142</v>
      </c>
      <c r="AK216" s="170" t="s">
        <v>11149</v>
      </c>
      <c r="AL216" s="170"/>
      <c r="AM216" s="170" t="s">
        <v>8019</v>
      </c>
      <c r="AN216" s="170" t="s">
        <v>11150</v>
      </c>
      <c r="AO216" s="170" t="s">
        <v>8026</v>
      </c>
      <c r="AP216" s="170" t="s">
        <v>11147</v>
      </c>
      <c r="AQ216" s="170" t="s">
        <v>7988</v>
      </c>
      <c r="AR216" s="170"/>
      <c r="AS216" s="170" t="s">
        <v>7988</v>
      </c>
      <c r="AT216" s="170"/>
      <c r="AU216" s="170" t="s">
        <v>10136</v>
      </c>
      <c r="AV216" s="170"/>
      <c r="AW216" s="170"/>
      <c r="AX216" s="170"/>
      <c r="AY216" s="170"/>
      <c r="AZ216" s="170" t="s">
        <v>7994</v>
      </c>
      <c r="BA216" s="170"/>
      <c r="BB216" s="170"/>
      <c r="BC216" s="170"/>
      <c r="BD216" s="170"/>
      <c r="BE216" s="170"/>
      <c r="BF216" s="170"/>
      <c r="BG216" s="170"/>
      <c r="BH216" s="170"/>
      <c r="BI216" s="170"/>
      <c r="BJ216" s="170"/>
      <c r="BK216" s="170"/>
      <c r="BL216" s="170"/>
      <c r="BM216" s="170"/>
      <c r="BN216" s="170"/>
      <c r="BO216" s="170"/>
      <c r="BP216" s="170"/>
      <c r="BQ216" s="170" t="s">
        <v>9894</v>
      </c>
      <c r="BR216" s="170"/>
      <c r="BS216" s="170" t="s">
        <v>9892</v>
      </c>
      <c r="BT216" s="218"/>
    </row>
    <row r="217" spans="1:72" ht="14.5">
      <c r="A217" s="219" t="str">
        <f t="shared" si="3"/>
        <v>2024-00080590-2</v>
      </c>
      <c r="B217" s="260" t="s">
        <v>1372</v>
      </c>
      <c r="C217" s="170" t="s">
        <v>8927</v>
      </c>
      <c r="D217" s="170" t="s">
        <v>11094</v>
      </c>
      <c r="E217" s="170" t="s">
        <v>7994</v>
      </c>
      <c r="F217" s="170" t="s">
        <v>9883</v>
      </c>
      <c r="G217" s="170" t="s">
        <v>11094</v>
      </c>
      <c r="H217" s="170" t="s">
        <v>11095</v>
      </c>
      <c r="I217" s="170" t="s">
        <v>10044</v>
      </c>
      <c r="J217" s="170" t="s">
        <v>69</v>
      </c>
      <c r="K217" s="170" t="s">
        <v>70</v>
      </c>
      <c r="L217" s="170"/>
      <c r="M217" s="170"/>
      <c r="N217" s="170"/>
      <c r="O217" s="170"/>
      <c r="P217" s="170" t="s">
        <v>8009</v>
      </c>
      <c r="Q217" s="170" t="s">
        <v>8010</v>
      </c>
      <c r="R217" s="170" t="s">
        <v>8032</v>
      </c>
      <c r="S217" s="170" t="s">
        <v>10534</v>
      </c>
      <c r="T217" s="170" t="s">
        <v>8894</v>
      </c>
      <c r="U217" s="170" t="s">
        <v>9247</v>
      </c>
      <c r="V217" s="170"/>
      <c r="W217" s="170"/>
      <c r="X217" s="170" t="s">
        <v>10978</v>
      </c>
      <c r="Y217" s="170" t="s">
        <v>1413</v>
      </c>
      <c r="Z217" s="170" t="s">
        <v>53</v>
      </c>
      <c r="AA217" s="170"/>
      <c r="AB217" s="170"/>
      <c r="AC217" s="170"/>
      <c r="AD217" s="170"/>
      <c r="AE217" s="170"/>
      <c r="AF217" s="170" t="s">
        <v>11151</v>
      </c>
      <c r="AG217" s="170"/>
      <c r="AH217" s="170" t="s">
        <v>10978</v>
      </c>
      <c r="AI217" s="170" t="s">
        <v>7998</v>
      </c>
      <c r="AJ217" s="170" t="s">
        <v>10142</v>
      </c>
      <c r="AK217" s="170" t="s">
        <v>11152</v>
      </c>
      <c r="AL217" s="170"/>
      <c r="AM217" s="170" t="s">
        <v>8019</v>
      </c>
      <c r="AN217" s="170" t="s">
        <v>11153</v>
      </c>
      <c r="AO217" s="170" t="s">
        <v>8026</v>
      </c>
      <c r="AP217" s="170" t="s">
        <v>11147</v>
      </c>
      <c r="AQ217" s="170" t="s">
        <v>7988</v>
      </c>
      <c r="AR217" s="170"/>
      <c r="AS217" s="170" t="s">
        <v>7988</v>
      </c>
      <c r="AT217" s="170"/>
      <c r="AU217" s="170" t="s">
        <v>10136</v>
      </c>
      <c r="AV217" s="170"/>
      <c r="AW217" s="170"/>
      <c r="AX217" s="170"/>
      <c r="AY217" s="170"/>
      <c r="AZ217" s="170" t="s">
        <v>7994</v>
      </c>
      <c r="BA217" s="170"/>
      <c r="BB217" s="170"/>
      <c r="BC217" s="170"/>
      <c r="BD217" s="170"/>
      <c r="BE217" s="170"/>
      <c r="BF217" s="170"/>
      <c r="BG217" s="170"/>
      <c r="BH217" s="170"/>
      <c r="BI217" s="170"/>
      <c r="BJ217" s="170"/>
      <c r="BK217" s="170"/>
      <c r="BL217" s="170"/>
      <c r="BM217" s="170"/>
      <c r="BN217" s="170"/>
      <c r="BO217" s="170"/>
      <c r="BP217" s="170"/>
      <c r="BQ217" s="170" t="s">
        <v>9894</v>
      </c>
      <c r="BR217" s="170"/>
      <c r="BS217" s="170" t="s">
        <v>9892</v>
      </c>
      <c r="BT217" s="218"/>
    </row>
    <row r="218" spans="1:72" ht="14.5">
      <c r="A218" s="219" t="str">
        <f t="shared" si="3"/>
        <v>2024-00080590-3</v>
      </c>
      <c r="B218" s="260" t="s">
        <v>1366</v>
      </c>
      <c r="C218" s="170" t="s">
        <v>8927</v>
      </c>
      <c r="D218" s="170" t="s">
        <v>11094</v>
      </c>
      <c r="E218" s="170" t="s">
        <v>7994</v>
      </c>
      <c r="F218" s="170" t="s">
        <v>9883</v>
      </c>
      <c r="G218" s="170" t="s">
        <v>11094</v>
      </c>
      <c r="H218" s="170" t="s">
        <v>11095</v>
      </c>
      <c r="I218" s="170" t="s">
        <v>10044</v>
      </c>
      <c r="J218" s="170" t="s">
        <v>69</v>
      </c>
      <c r="K218" s="170" t="s">
        <v>70</v>
      </c>
      <c r="L218" s="170"/>
      <c r="M218" s="170"/>
      <c r="N218" s="170"/>
      <c r="O218" s="170"/>
      <c r="P218" s="170" t="s">
        <v>8009</v>
      </c>
      <c r="Q218" s="170" t="s">
        <v>8010</v>
      </c>
      <c r="R218" s="170" t="s">
        <v>8032</v>
      </c>
      <c r="S218" s="170" t="s">
        <v>10534</v>
      </c>
      <c r="T218" s="170" t="s">
        <v>8894</v>
      </c>
      <c r="U218" s="170" t="s">
        <v>9247</v>
      </c>
      <c r="V218" s="170"/>
      <c r="W218" s="170"/>
      <c r="X218" s="170" t="s">
        <v>9224</v>
      </c>
      <c r="Y218" s="170" t="s">
        <v>1413</v>
      </c>
      <c r="Z218" s="170" t="s">
        <v>53</v>
      </c>
      <c r="AA218" s="170"/>
      <c r="AB218" s="170"/>
      <c r="AC218" s="170"/>
      <c r="AD218" s="170"/>
      <c r="AE218" s="170"/>
      <c r="AF218" s="170" t="s">
        <v>11154</v>
      </c>
      <c r="AG218" s="170"/>
      <c r="AH218" s="170" t="s">
        <v>9224</v>
      </c>
      <c r="AI218" s="170" t="s">
        <v>7998</v>
      </c>
      <c r="AJ218" s="170" t="s">
        <v>10142</v>
      </c>
      <c r="AK218" s="170" t="s">
        <v>11155</v>
      </c>
      <c r="AL218" s="170"/>
      <c r="AM218" s="170" t="s">
        <v>8019</v>
      </c>
      <c r="AN218" s="170" t="s">
        <v>11156</v>
      </c>
      <c r="AO218" s="170" t="s">
        <v>8026</v>
      </c>
      <c r="AP218" s="170" t="s">
        <v>11147</v>
      </c>
      <c r="AQ218" s="170" t="s">
        <v>7988</v>
      </c>
      <c r="AR218" s="170"/>
      <c r="AS218" s="170" t="s">
        <v>7988</v>
      </c>
      <c r="AT218" s="170"/>
      <c r="AU218" s="170" t="s">
        <v>10136</v>
      </c>
      <c r="AV218" s="170"/>
      <c r="AW218" s="170"/>
      <c r="AX218" s="170"/>
      <c r="AY218" s="170"/>
      <c r="AZ218" s="170" t="s">
        <v>7994</v>
      </c>
      <c r="BA218" s="170"/>
      <c r="BB218" s="170"/>
      <c r="BC218" s="170"/>
      <c r="BD218" s="170"/>
      <c r="BE218" s="170"/>
      <c r="BF218" s="170"/>
      <c r="BG218" s="170"/>
      <c r="BH218" s="170"/>
      <c r="BI218" s="170"/>
      <c r="BJ218" s="170"/>
      <c r="BK218" s="170"/>
      <c r="BL218" s="170"/>
      <c r="BM218" s="170"/>
      <c r="BN218" s="170"/>
      <c r="BO218" s="170"/>
      <c r="BP218" s="170"/>
      <c r="BQ218" s="170" t="s">
        <v>9894</v>
      </c>
      <c r="BR218" s="170"/>
      <c r="BS218" s="170" t="s">
        <v>9892</v>
      </c>
      <c r="BT218" s="218"/>
    </row>
    <row r="219" spans="1:72" ht="14.5">
      <c r="A219" s="219" t="str">
        <f t="shared" si="3"/>
        <v>2024-00076742-1</v>
      </c>
      <c r="B219" s="338" t="s">
        <v>1087</v>
      </c>
      <c r="C219" s="338" t="s">
        <v>8927</v>
      </c>
      <c r="D219" s="338" t="s">
        <v>10054</v>
      </c>
      <c r="E219" s="338" t="s">
        <v>7994</v>
      </c>
      <c r="F219" s="338" t="s">
        <v>9883</v>
      </c>
      <c r="G219" s="338" t="s">
        <v>10054</v>
      </c>
      <c r="H219" s="338" t="s">
        <v>10055</v>
      </c>
      <c r="I219" s="338" t="s">
        <v>10044</v>
      </c>
      <c r="J219" s="338" t="s">
        <v>1088</v>
      </c>
      <c r="K219" s="338" t="s">
        <v>1090</v>
      </c>
      <c r="L219"/>
      <c r="M219" s="338"/>
      <c r="N219" s="338" t="s">
        <v>1462</v>
      </c>
      <c r="O219" s="338" t="s">
        <v>1462</v>
      </c>
      <c r="P219" s="338" t="s">
        <v>8009</v>
      </c>
      <c r="Q219" s="338" t="s">
        <v>8010</v>
      </c>
      <c r="R219" s="338" t="s">
        <v>8032</v>
      </c>
      <c r="S219" s="338" t="s">
        <v>11157</v>
      </c>
      <c r="T219" s="338" t="s">
        <v>11158</v>
      </c>
      <c r="U219" s="338" t="s">
        <v>11159</v>
      </c>
      <c r="V219"/>
      <c r="W219" s="338"/>
      <c r="X219" s="338" t="s">
        <v>477</v>
      </c>
      <c r="Y219" s="338" t="s">
        <v>1096</v>
      </c>
      <c r="Z219" s="338" t="s">
        <v>53</v>
      </c>
      <c r="AA219" s="338" t="s">
        <v>1462</v>
      </c>
      <c r="AB219" s="338" t="s">
        <v>1462</v>
      </c>
      <c r="AC219" s="338"/>
      <c r="AD219" s="338"/>
      <c r="AE219" s="338"/>
      <c r="AF219" s="338" t="s">
        <v>11160</v>
      </c>
      <c r="AG219" s="338" t="s">
        <v>1462</v>
      </c>
      <c r="AH219" s="338" t="s">
        <v>477</v>
      </c>
      <c r="AI219" s="338" t="s">
        <v>7998</v>
      </c>
      <c r="AJ219" s="338" t="s">
        <v>10265</v>
      </c>
      <c r="AK219" s="338" t="s">
        <v>11161</v>
      </c>
      <c r="AL219" s="338" t="s">
        <v>1462</v>
      </c>
      <c r="AM219" s="338" t="s">
        <v>8019</v>
      </c>
      <c r="AN219" s="338" t="s">
        <v>11162</v>
      </c>
      <c r="AO219" s="338" t="s">
        <v>8026</v>
      </c>
      <c r="AP219" s="338" t="s">
        <v>11163</v>
      </c>
      <c r="AQ219" s="338" t="s">
        <v>7988</v>
      </c>
      <c r="AR219" s="338"/>
      <c r="AS219" s="338" t="s">
        <v>7988</v>
      </c>
      <c r="AT219" s="338" t="s">
        <v>1462</v>
      </c>
      <c r="AU219" s="338" t="s">
        <v>11164</v>
      </c>
      <c r="AV219" s="338" t="s">
        <v>7988</v>
      </c>
      <c r="AW219" s="338"/>
      <c r="AX219" s="338" t="s">
        <v>7988</v>
      </c>
      <c r="AY219" s="338"/>
      <c r="AZ219" s="338" t="s">
        <v>7994</v>
      </c>
      <c r="BA219" s="338"/>
      <c r="BB219"/>
      <c r="BC219"/>
      <c r="BD219"/>
      <c r="BE219"/>
      <c r="BF219"/>
      <c r="BG219"/>
      <c r="BH219"/>
      <c r="BI219"/>
      <c r="BJ219"/>
      <c r="BK219"/>
      <c r="BL219"/>
      <c r="BM219"/>
      <c r="BN219"/>
      <c r="BO219"/>
      <c r="BP219" t="s">
        <v>9893</v>
      </c>
      <c r="BQ219" t="s">
        <v>9894</v>
      </c>
      <c r="BR219" t="s">
        <v>9895</v>
      </c>
      <c r="BS219" t="s">
        <v>9892</v>
      </c>
      <c r="BT219" s="218"/>
    </row>
    <row r="220" spans="1:72" ht="14.5">
      <c r="A220" s="219" t="str">
        <f t="shared" si="3"/>
        <v>2024-00083404-1</v>
      </c>
      <c r="B220" s="338" t="s">
        <v>1404</v>
      </c>
      <c r="C220" s="338" t="s">
        <v>1428</v>
      </c>
      <c r="D220" s="338" t="s">
        <v>9882</v>
      </c>
      <c r="E220" s="338" t="s">
        <v>7994</v>
      </c>
      <c r="F220" s="338" t="s">
        <v>9883</v>
      </c>
      <c r="G220" s="338" t="s">
        <v>9882</v>
      </c>
      <c r="H220" s="338" t="s">
        <v>9884</v>
      </c>
      <c r="I220" s="338" t="s">
        <v>10044</v>
      </c>
      <c r="J220" s="338" t="s">
        <v>49</v>
      </c>
      <c r="K220" s="338" t="s">
        <v>124</v>
      </c>
      <c r="L220"/>
      <c r="M220" s="338"/>
      <c r="N220" s="338"/>
      <c r="O220" s="338"/>
      <c r="P220" s="338" t="s">
        <v>8009</v>
      </c>
      <c r="Q220" s="338" t="s">
        <v>8010</v>
      </c>
      <c r="R220" s="338" t="s">
        <v>8011</v>
      </c>
      <c r="S220" s="338" t="s">
        <v>11165</v>
      </c>
      <c r="T220" s="338" t="s">
        <v>10073</v>
      </c>
      <c r="U220" s="338" t="s">
        <v>10074</v>
      </c>
      <c r="V220"/>
      <c r="W220" s="338"/>
      <c r="X220" s="338" t="s">
        <v>1299</v>
      </c>
      <c r="Y220" s="338" t="s">
        <v>1428</v>
      </c>
      <c r="Z220" s="338" t="s">
        <v>53</v>
      </c>
      <c r="AA220" s="338"/>
      <c r="AB220" s="338"/>
      <c r="AC220" s="338"/>
      <c r="AD220" s="338"/>
      <c r="AE220" s="338"/>
      <c r="AF220" s="338" t="s">
        <v>11166</v>
      </c>
      <c r="AG220" s="338"/>
      <c r="AH220" s="338" t="s">
        <v>1299</v>
      </c>
      <c r="AI220" s="338" t="s">
        <v>7998</v>
      </c>
      <c r="AJ220" s="338" t="s">
        <v>11167</v>
      </c>
      <c r="AK220" s="338" t="s">
        <v>11168</v>
      </c>
      <c r="AL220" s="338"/>
      <c r="AM220" s="338" t="s">
        <v>8019</v>
      </c>
      <c r="AN220" s="338" t="s">
        <v>11169</v>
      </c>
      <c r="AO220" s="338" t="s">
        <v>8026</v>
      </c>
      <c r="AP220" s="338" t="s">
        <v>11170</v>
      </c>
      <c r="AQ220" s="338" t="s">
        <v>7988</v>
      </c>
      <c r="AR220" s="338"/>
      <c r="AS220" s="338" t="s">
        <v>7988</v>
      </c>
      <c r="AT220" s="338"/>
      <c r="AU220" s="338" t="s">
        <v>9903</v>
      </c>
      <c r="AV220" s="338"/>
      <c r="AW220" s="338"/>
      <c r="AX220" s="338"/>
      <c r="AY220" s="338"/>
      <c r="AZ220" s="338" t="s">
        <v>7994</v>
      </c>
      <c r="BA220" s="338"/>
      <c r="BB220"/>
      <c r="BC220"/>
      <c r="BD220"/>
      <c r="BE220"/>
      <c r="BF220"/>
      <c r="BG220"/>
      <c r="BH220"/>
      <c r="BI220"/>
      <c r="BJ220"/>
      <c r="BK220"/>
      <c r="BL220"/>
      <c r="BM220"/>
      <c r="BN220"/>
      <c r="BO220"/>
      <c r="BP220"/>
      <c r="BQ220" t="s">
        <v>9894</v>
      </c>
      <c r="BR220"/>
      <c r="BS220" t="s">
        <v>9892</v>
      </c>
      <c r="BT220" s="218"/>
    </row>
    <row r="221" spans="1:72" ht="13" customHeight="1">
      <c r="A221" s="219" t="str">
        <f t="shared" si="3"/>
        <v>2024-00079566-1</v>
      </c>
      <c r="B221" s="338" t="s">
        <v>1010</v>
      </c>
      <c r="C221" s="338" t="s">
        <v>1428</v>
      </c>
      <c r="D221" s="338" t="s">
        <v>10054</v>
      </c>
      <c r="E221" s="338" t="s">
        <v>7994</v>
      </c>
      <c r="F221" s="338" t="s">
        <v>9883</v>
      </c>
      <c r="G221" s="338" t="s">
        <v>10054</v>
      </c>
      <c r="H221" s="338" t="s">
        <v>10055</v>
      </c>
      <c r="I221" s="338" t="s">
        <v>10044</v>
      </c>
      <c r="J221" s="338" t="s">
        <v>1011</v>
      </c>
      <c r="K221" s="338" t="s">
        <v>1012</v>
      </c>
      <c r="L221"/>
      <c r="M221" s="338"/>
      <c r="N221" s="338" t="s">
        <v>1462</v>
      </c>
      <c r="O221" s="338" t="s">
        <v>1462</v>
      </c>
      <c r="P221" s="338" t="s">
        <v>8009</v>
      </c>
      <c r="Q221" s="338" t="s">
        <v>8010</v>
      </c>
      <c r="R221" s="338" t="s">
        <v>8032</v>
      </c>
      <c r="S221" s="338" t="s">
        <v>11171</v>
      </c>
      <c r="T221" s="338" t="s">
        <v>11172</v>
      </c>
      <c r="U221" s="338" t="s">
        <v>11173</v>
      </c>
      <c r="V221"/>
      <c r="W221" s="338"/>
      <c r="X221" s="338" t="s">
        <v>932</v>
      </c>
      <c r="Y221" s="338" t="s">
        <v>1015</v>
      </c>
      <c r="Z221" s="338" t="s">
        <v>53</v>
      </c>
      <c r="AA221" s="338"/>
      <c r="AB221" s="338" t="s">
        <v>1462</v>
      </c>
      <c r="AC221" s="338"/>
      <c r="AD221" s="338"/>
      <c r="AE221" s="338"/>
      <c r="AF221" s="338" t="s">
        <v>11174</v>
      </c>
      <c r="AG221" s="338" t="s">
        <v>1462</v>
      </c>
      <c r="AH221" s="338" t="s">
        <v>932</v>
      </c>
      <c r="AI221" s="338" t="s">
        <v>7998</v>
      </c>
      <c r="AJ221" s="338" t="s">
        <v>11175</v>
      </c>
      <c r="AK221" s="279" t="s">
        <v>11176</v>
      </c>
      <c r="AL221" s="338" t="s">
        <v>1462</v>
      </c>
      <c r="AM221" s="338" t="s">
        <v>8019</v>
      </c>
      <c r="AN221" s="338" t="s">
        <v>11177</v>
      </c>
      <c r="AO221" s="338" t="s">
        <v>8026</v>
      </c>
      <c r="AP221" s="338" t="s">
        <v>11178</v>
      </c>
      <c r="AQ221" s="338" t="s">
        <v>7988</v>
      </c>
      <c r="AR221" s="338"/>
      <c r="AS221" s="338" t="s">
        <v>7988</v>
      </c>
      <c r="AT221" s="338" t="s">
        <v>1462</v>
      </c>
      <c r="AU221" s="338" t="s">
        <v>11179</v>
      </c>
      <c r="AV221" s="338" t="s">
        <v>7988</v>
      </c>
      <c r="AW221" s="338"/>
      <c r="AX221" s="338" t="s">
        <v>7988</v>
      </c>
      <c r="AY221" s="338"/>
      <c r="AZ221" s="338" t="s">
        <v>7994</v>
      </c>
      <c r="BA221" s="338"/>
      <c r="BB221"/>
      <c r="BC221"/>
      <c r="BD221"/>
      <c r="BE221"/>
      <c r="BF221"/>
      <c r="BG221"/>
      <c r="BH221"/>
      <c r="BI221"/>
      <c r="BJ221"/>
      <c r="BK221"/>
      <c r="BL221"/>
      <c r="BM221"/>
      <c r="BN221"/>
      <c r="BO221"/>
      <c r="BP221" t="s">
        <v>9893</v>
      </c>
      <c r="BQ221" t="s">
        <v>9894</v>
      </c>
      <c r="BR221" t="s">
        <v>9895</v>
      </c>
      <c r="BS221" t="s">
        <v>9892</v>
      </c>
      <c r="BT221" s="218"/>
    </row>
    <row r="222" spans="1:72" ht="14.5">
      <c r="A222" s="219" t="str">
        <f t="shared" si="3"/>
        <v>2024-00080232-1</v>
      </c>
      <c r="B222" s="265" t="s">
        <v>1401</v>
      </c>
      <c r="C222" s="338" t="s">
        <v>1441</v>
      </c>
      <c r="D222" s="338" t="s">
        <v>11094</v>
      </c>
      <c r="E222" s="338" t="s">
        <v>7994</v>
      </c>
      <c r="F222" s="338" t="s">
        <v>9883</v>
      </c>
      <c r="G222" s="338" t="s">
        <v>11094</v>
      </c>
      <c r="H222" s="338" t="s">
        <v>11095</v>
      </c>
      <c r="I222" s="338" t="s">
        <v>10044</v>
      </c>
      <c r="J222" s="338" t="s">
        <v>81</v>
      </c>
      <c r="K222" s="338" t="s">
        <v>82</v>
      </c>
      <c r="L222"/>
      <c r="M222" s="338"/>
      <c r="N222" s="338" t="s">
        <v>1462</v>
      </c>
      <c r="O222" s="338" t="s">
        <v>1462</v>
      </c>
      <c r="P222" s="338" t="s">
        <v>8009</v>
      </c>
      <c r="Q222" s="338" t="s">
        <v>8010</v>
      </c>
      <c r="R222" s="338" t="s">
        <v>8032</v>
      </c>
      <c r="S222" s="338" t="s">
        <v>11180</v>
      </c>
      <c r="T222" s="338" t="s">
        <v>10084</v>
      </c>
      <c r="U222" s="338" t="s">
        <v>10085</v>
      </c>
      <c r="V222"/>
      <c r="W222" s="338"/>
      <c r="X222" s="338" t="s">
        <v>11181</v>
      </c>
      <c r="Y222" s="338" t="s">
        <v>1428</v>
      </c>
      <c r="Z222" s="338" t="s">
        <v>53</v>
      </c>
      <c r="AA222" s="338" t="s">
        <v>1462</v>
      </c>
      <c r="AB222" s="338" t="s">
        <v>1462</v>
      </c>
      <c r="AC222" s="338"/>
      <c r="AD222" s="338"/>
      <c r="AE222" s="338"/>
      <c r="AF222" s="338" t="s">
        <v>11182</v>
      </c>
      <c r="AG222" s="338" t="s">
        <v>1462</v>
      </c>
      <c r="AH222" s="338" t="s">
        <v>11181</v>
      </c>
      <c r="AI222" s="338" t="s">
        <v>7998</v>
      </c>
      <c r="AJ222" s="338" t="s">
        <v>11183</v>
      </c>
      <c r="AK222" s="338" t="s">
        <v>11184</v>
      </c>
      <c r="AL222" s="338" t="s">
        <v>1462</v>
      </c>
      <c r="AM222" s="338" t="s">
        <v>8019</v>
      </c>
      <c r="AN222" s="338" t="s">
        <v>11185</v>
      </c>
      <c r="AO222" s="338" t="s">
        <v>8026</v>
      </c>
      <c r="AP222" s="338" t="s">
        <v>11186</v>
      </c>
      <c r="AQ222" s="338" t="s">
        <v>7988</v>
      </c>
      <c r="AR222" s="338"/>
      <c r="AS222" s="338" t="s">
        <v>7988</v>
      </c>
      <c r="AT222" s="338" t="s">
        <v>1462</v>
      </c>
      <c r="AU222" s="338" t="s">
        <v>10136</v>
      </c>
      <c r="AV222" s="338" t="s">
        <v>7988</v>
      </c>
      <c r="AW222" s="338"/>
      <c r="AX222" s="338" t="s">
        <v>7988</v>
      </c>
      <c r="AY222" s="338"/>
      <c r="AZ222" s="338" t="s">
        <v>7994</v>
      </c>
      <c r="BA222" s="338"/>
      <c r="BB222"/>
      <c r="BC222"/>
      <c r="BD222"/>
      <c r="BE222"/>
      <c r="BF222"/>
      <c r="BG222"/>
      <c r="BH222"/>
      <c r="BI222"/>
      <c r="BJ222"/>
      <c r="BK222"/>
      <c r="BL222"/>
      <c r="BM222"/>
      <c r="BN222"/>
      <c r="BO222"/>
      <c r="BP222" t="s">
        <v>9893</v>
      </c>
      <c r="BQ222" t="s">
        <v>9894</v>
      </c>
      <c r="BR222" t="s">
        <v>9895</v>
      </c>
      <c r="BS222" t="s">
        <v>9892</v>
      </c>
      <c r="BT222" s="218"/>
    </row>
    <row r="223" spans="1:72" ht="14.5">
      <c r="A223" s="219" t="str">
        <f t="shared" si="3"/>
        <v>2024-00082398-2</v>
      </c>
      <c r="B223" s="338" t="s">
        <v>1422</v>
      </c>
      <c r="C223" s="338" t="s">
        <v>1441</v>
      </c>
      <c r="D223" s="338" t="s">
        <v>9882</v>
      </c>
      <c r="E223" s="338" t="s">
        <v>7994</v>
      </c>
      <c r="F223" s="338" t="s">
        <v>9883</v>
      </c>
      <c r="G223" s="338" t="s">
        <v>9882</v>
      </c>
      <c r="H223" s="338" t="s">
        <v>9884</v>
      </c>
      <c r="I223" s="338" t="s">
        <v>10044</v>
      </c>
      <c r="J223" s="338" t="s">
        <v>269</v>
      </c>
      <c r="K223" s="338" t="s">
        <v>271</v>
      </c>
      <c r="L223"/>
      <c r="M223" s="338"/>
      <c r="N223" s="338"/>
      <c r="O223" s="338"/>
      <c r="P223" s="338" t="s">
        <v>8009</v>
      </c>
      <c r="Q223" s="338" t="s">
        <v>8010</v>
      </c>
      <c r="R223" s="338" t="s">
        <v>8076</v>
      </c>
      <c r="S223" s="338" t="s">
        <v>11187</v>
      </c>
      <c r="T223" s="338" t="s">
        <v>9905</v>
      </c>
      <c r="U223" s="338" t="s">
        <v>9906</v>
      </c>
      <c r="V223"/>
      <c r="W223" s="338" t="s">
        <v>11188</v>
      </c>
      <c r="X223" s="338" t="s">
        <v>1212</v>
      </c>
      <c r="Y223" s="338" t="s">
        <v>1428</v>
      </c>
      <c r="Z223" s="338" t="s">
        <v>53</v>
      </c>
      <c r="AA223" s="338"/>
      <c r="AB223" s="338"/>
      <c r="AC223" s="338"/>
      <c r="AD223" s="338"/>
      <c r="AE223" s="338"/>
      <c r="AF223" s="338" t="s">
        <v>11189</v>
      </c>
      <c r="AG223" s="338"/>
      <c r="AH223" s="338" t="s">
        <v>1212</v>
      </c>
      <c r="AI223" s="338" t="s">
        <v>7998</v>
      </c>
      <c r="AJ223" s="338" t="s">
        <v>11190</v>
      </c>
      <c r="AK223" s="338" t="s">
        <v>11191</v>
      </c>
      <c r="AL223" s="338"/>
      <c r="AM223" s="338" t="s">
        <v>8019</v>
      </c>
      <c r="AN223" s="338" t="s">
        <v>11192</v>
      </c>
      <c r="AO223" s="338" t="s">
        <v>8026</v>
      </c>
      <c r="AP223" s="338" t="s">
        <v>11193</v>
      </c>
      <c r="AQ223" s="338" t="s">
        <v>7988</v>
      </c>
      <c r="AR223" s="338"/>
      <c r="AS223" s="338" t="s">
        <v>7988</v>
      </c>
      <c r="AT223" s="338"/>
      <c r="AU223" s="338" t="s">
        <v>9903</v>
      </c>
      <c r="AV223" s="338"/>
      <c r="AW223" s="338"/>
      <c r="AX223" s="338"/>
      <c r="AY223" s="338"/>
      <c r="AZ223" s="338" t="s">
        <v>7994</v>
      </c>
      <c r="BA223" s="338"/>
      <c r="BB223"/>
      <c r="BC223"/>
      <c r="BD223"/>
      <c r="BE223"/>
      <c r="BF223"/>
      <c r="BG223"/>
      <c r="BH223"/>
      <c r="BI223"/>
      <c r="BJ223"/>
      <c r="BK223"/>
      <c r="BL223"/>
      <c r="BM223"/>
      <c r="BN223"/>
      <c r="BO223"/>
      <c r="BP223"/>
      <c r="BQ223" t="s">
        <v>9894</v>
      </c>
      <c r="BR223"/>
      <c r="BS223" t="s">
        <v>9892</v>
      </c>
      <c r="BT223" s="218"/>
    </row>
    <row r="224" spans="1:72" ht="14.5">
      <c r="A224" s="219" t="str">
        <f t="shared" si="3"/>
        <v>2024-00082398-1</v>
      </c>
      <c r="B224" s="338" t="s">
        <v>11194</v>
      </c>
      <c r="C224" s="338" t="s">
        <v>1441</v>
      </c>
      <c r="D224" s="338" t="s">
        <v>9882</v>
      </c>
      <c r="E224" s="338" t="s">
        <v>7994</v>
      </c>
      <c r="F224" s="338" t="s">
        <v>9883</v>
      </c>
      <c r="G224" s="338" t="s">
        <v>9882</v>
      </c>
      <c r="H224" s="338" t="s">
        <v>9884</v>
      </c>
      <c r="I224" s="338" t="s">
        <v>10044</v>
      </c>
      <c r="J224" s="338" t="s">
        <v>269</v>
      </c>
      <c r="K224" s="338" t="s">
        <v>271</v>
      </c>
      <c r="L224"/>
      <c r="M224" s="338"/>
      <c r="N224" s="338"/>
      <c r="O224" s="338"/>
      <c r="P224" s="338" t="s">
        <v>8009</v>
      </c>
      <c r="Q224" s="338" t="s">
        <v>8010</v>
      </c>
      <c r="R224" s="338" t="s">
        <v>8076</v>
      </c>
      <c r="S224" s="338" t="s">
        <v>11187</v>
      </c>
      <c r="T224" s="338" t="s">
        <v>9905</v>
      </c>
      <c r="U224" s="338" t="s">
        <v>9906</v>
      </c>
      <c r="V224"/>
      <c r="W224" s="338" t="s">
        <v>11188</v>
      </c>
      <c r="X224" s="338" t="s">
        <v>9224</v>
      </c>
      <c r="Y224" s="338" t="s">
        <v>1428</v>
      </c>
      <c r="Z224" s="338" t="s">
        <v>53</v>
      </c>
      <c r="AA224" s="338"/>
      <c r="AB224" s="338"/>
      <c r="AC224" s="338"/>
      <c r="AD224" s="338"/>
      <c r="AE224" s="338"/>
      <c r="AF224" s="338" t="s">
        <v>11195</v>
      </c>
      <c r="AG224" s="338"/>
      <c r="AH224" s="338" t="s">
        <v>9224</v>
      </c>
      <c r="AI224" s="338" t="s">
        <v>7998</v>
      </c>
      <c r="AJ224" s="338" t="s">
        <v>11190</v>
      </c>
      <c r="AK224" s="338" t="s">
        <v>11196</v>
      </c>
      <c r="AL224" s="338"/>
      <c r="AM224" s="338" t="s">
        <v>8019</v>
      </c>
      <c r="AN224" s="338" t="s">
        <v>11192</v>
      </c>
      <c r="AO224" s="338" t="s">
        <v>8026</v>
      </c>
      <c r="AP224" s="338" t="s">
        <v>11193</v>
      </c>
      <c r="AQ224" s="338" t="s">
        <v>7988</v>
      </c>
      <c r="AR224" s="338"/>
      <c r="AS224" s="338" t="s">
        <v>7988</v>
      </c>
      <c r="AT224" s="338"/>
      <c r="AU224" s="338" t="s">
        <v>9903</v>
      </c>
      <c r="AV224" s="338"/>
      <c r="AW224" s="338"/>
      <c r="AX224" s="338"/>
      <c r="AY224" s="338"/>
      <c r="AZ224" s="338" t="s">
        <v>7994</v>
      </c>
      <c r="BA224" s="338"/>
      <c r="BB224"/>
      <c r="BC224"/>
      <c r="BD224"/>
      <c r="BE224"/>
      <c r="BF224"/>
      <c r="BG224"/>
      <c r="BH224"/>
      <c r="BI224"/>
      <c r="BJ224"/>
      <c r="BK224"/>
      <c r="BL224"/>
      <c r="BM224"/>
      <c r="BN224"/>
      <c r="BO224"/>
      <c r="BP224"/>
      <c r="BQ224" t="s">
        <v>9894</v>
      </c>
      <c r="BR224"/>
      <c r="BS224" t="s">
        <v>9892</v>
      </c>
      <c r="BT224" s="218"/>
    </row>
    <row r="225" spans="1:72" ht="14.5">
      <c r="A225" s="219" t="str">
        <f t="shared" si="3"/>
        <v>2024-00082703-1</v>
      </c>
      <c r="B225" s="224" t="s">
        <v>1438</v>
      </c>
      <c r="C225" s="170" t="s">
        <v>1584</v>
      </c>
      <c r="D225" s="170" t="s">
        <v>11094</v>
      </c>
      <c r="E225" s="170" t="s">
        <v>7994</v>
      </c>
      <c r="F225" s="170" t="s">
        <v>9883</v>
      </c>
      <c r="G225" s="170" t="s">
        <v>11094</v>
      </c>
      <c r="H225" s="170" t="s">
        <v>11095</v>
      </c>
      <c r="I225" s="170" t="s">
        <v>10044</v>
      </c>
      <c r="J225" s="170" t="s">
        <v>69</v>
      </c>
      <c r="K225" s="170" t="s">
        <v>70</v>
      </c>
      <c r="L225" s="170"/>
      <c r="M225" s="170"/>
      <c r="N225" s="170" t="s">
        <v>1462</v>
      </c>
      <c r="O225" s="170" t="s">
        <v>1462</v>
      </c>
      <c r="P225" s="170" t="s">
        <v>8009</v>
      </c>
      <c r="Q225" s="170" t="s">
        <v>8010</v>
      </c>
      <c r="R225" s="170" t="s">
        <v>8032</v>
      </c>
      <c r="S225" s="170" t="s">
        <v>11197</v>
      </c>
      <c r="T225" s="170" t="s">
        <v>8894</v>
      </c>
      <c r="U225" s="170" t="s">
        <v>9247</v>
      </c>
      <c r="V225" s="170"/>
      <c r="W225" s="170"/>
      <c r="X225" s="170" t="s">
        <v>1212</v>
      </c>
      <c r="Y225" s="170" t="s">
        <v>1584</v>
      </c>
      <c r="Z225" s="170" t="s">
        <v>53</v>
      </c>
      <c r="AA225" s="170" t="s">
        <v>1462</v>
      </c>
      <c r="AB225" s="170" t="s">
        <v>1462</v>
      </c>
      <c r="AC225" s="170"/>
      <c r="AD225" s="170"/>
      <c r="AE225" s="170"/>
      <c r="AF225" s="170" t="s">
        <v>11198</v>
      </c>
      <c r="AG225" s="170" t="s">
        <v>1462</v>
      </c>
      <c r="AH225" s="170" t="s">
        <v>1212</v>
      </c>
      <c r="AI225" s="170" t="s">
        <v>7998</v>
      </c>
      <c r="AJ225" s="170" t="s">
        <v>11199</v>
      </c>
      <c r="AK225" s="170" t="s">
        <v>11200</v>
      </c>
      <c r="AL225" s="170" t="s">
        <v>1462</v>
      </c>
      <c r="AM225" s="170" t="s">
        <v>8019</v>
      </c>
      <c r="AN225" s="170" t="s">
        <v>11201</v>
      </c>
      <c r="AO225" s="170" t="s">
        <v>8026</v>
      </c>
      <c r="AP225" s="170" t="s">
        <v>11202</v>
      </c>
      <c r="AQ225" s="170" t="s">
        <v>7988</v>
      </c>
      <c r="AR225" s="170"/>
      <c r="AS225" s="170" t="s">
        <v>7988</v>
      </c>
      <c r="AT225" s="170" t="s">
        <v>1462</v>
      </c>
      <c r="AU225" s="170" t="s">
        <v>10136</v>
      </c>
      <c r="AV225" s="170" t="s">
        <v>7988</v>
      </c>
      <c r="AW225" s="170"/>
      <c r="AX225" s="170" t="s">
        <v>7988</v>
      </c>
      <c r="AY225" s="170"/>
      <c r="AZ225" s="170" t="s">
        <v>7994</v>
      </c>
      <c r="BA225" s="170"/>
      <c r="BB225" s="170"/>
      <c r="BC225" s="170"/>
      <c r="BD225" s="170"/>
      <c r="BE225" s="170"/>
      <c r="BF225" s="170"/>
      <c r="BG225" s="170"/>
      <c r="BH225" s="170"/>
      <c r="BI225" s="170"/>
      <c r="BJ225" s="170"/>
      <c r="BK225" s="170"/>
      <c r="BL225" s="170"/>
      <c r="BM225" s="170"/>
      <c r="BN225" s="170"/>
      <c r="BO225" s="170"/>
      <c r="BP225" s="170" t="s">
        <v>9893</v>
      </c>
      <c r="BQ225" s="170" t="s">
        <v>9894</v>
      </c>
      <c r="BR225" s="170" t="s">
        <v>9895</v>
      </c>
      <c r="BS225" s="170" t="s">
        <v>9892</v>
      </c>
      <c r="BT225" s="218"/>
    </row>
    <row r="226" spans="1:72" ht="14.5">
      <c r="A226" s="219" t="str">
        <f t="shared" si="3"/>
        <v>2024-00078682-1</v>
      </c>
      <c r="B226" s="338" t="s">
        <v>1435</v>
      </c>
      <c r="C226" s="338" t="s">
        <v>1584</v>
      </c>
      <c r="D226" s="338" t="s">
        <v>9882</v>
      </c>
      <c r="E226" s="338" t="s">
        <v>7994</v>
      </c>
      <c r="F226" s="338" t="s">
        <v>9883</v>
      </c>
      <c r="G226" s="338" t="s">
        <v>9882</v>
      </c>
      <c r="H226" s="338" t="s">
        <v>9884</v>
      </c>
      <c r="I226" s="338" t="s">
        <v>10044</v>
      </c>
      <c r="J226" s="338" t="s">
        <v>146</v>
      </c>
      <c r="K226" s="338" t="s">
        <v>147</v>
      </c>
      <c r="L226"/>
      <c r="M226" s="338"/>
      <c r="N226" s="338"/>
      <c r="O226" s="338"/>
      <c r="P226" s="338" t="s">
        <v>8009</v>
      </c>
      <c r="Q226" s="338" t="s">
        <v>8010</v>
      </c>
      <c r="R226" s="338" t="s">
        <v>8076</v>
      </c>
      <c r="S226" s="338" t="s">
        <v>11203</v>
      </c>
      <c r="T226" s="338" t="s">
        <v>11204</v>
      </c>
      <c r="U226" s="338" t="s">
        <v>11205</v>
      </c>
      <c r="V226"/>
      <c r="W226" s="338" t="s">
        <v>9978</v>
      </c>
      <c r="X226" s="338" t="s">
        <v>894</v>
      </c>
      <c r="Y226" s="338" t="s">
        <v>1584</v>
      </c>
      <c r="Z226" s="338" t="s">
        <v>53</v>
      </c>
      <c r="AA226" s="338"/>
      <c r="AB226" s="338"/>
      <c r="AC226" s="338"/>
      <c r="AD226" s="338"/>
      <c r="AE226" s="338"/>
      <c r="AF226" s="338" t="s">
        <v>11206</v>
      </c>
      <c r="AG226" s="338"/>
      <c r="AH226" s="338" t="s">
        <v>894</v>
      </c>
      <c r="AI226" s="338" t="s">
        <v>7998</v>
      </c>
      <c r="AJ226" s="338" t="s">
        <v>11110</v>
      </c>
      <c r="AK226" s="338" t="s">
        <v>11207</v>
      </c>
      <c r="AL226" s="338"/>
      <c r="AM226" s="338" t="s">
        <v>8019</v>
      </c>
      <c r="AN226" s="338" t="s">
        <v>11208</v>
      </c>
      <c r="AO226" s="338" t="s">
        <v>8026</v>
      </c>
      <c r="AP226" s="338" t="s">
        <v>11193</v>
      </c>
      <c r="AQ226" s="338" t="s">
        <v>7988</v>
      </c>
      <c r="AR226" s="338"/>
      <c r="AS226" s="338" t="s">
        <v>7988</v>
      </c>
      <c r="AT226" s="338"/>
      <c r="AU226" s="338" t="s">
        <v>9903</v>
      </c>
      <c r="AV226" s="338"/>
      <c r="AW226" s="338"/>
      <c r="AX226" s="338"/>
      <c r="AY226" s="338"/>
      <c r="AZ226" s="338" t="s">
        <v>7994</v>
      </c>
      <c r="BA226" s="338"/>
      <c r="BB226"/>
      <c r="BC226"/>
      <c r="BD226"/>
      <c r="BE226"/>
      <c r="BF226"/>
      <c r="BG226"/>
      <c r="BH226"/>
      <c r="BI226"/>
      <c r="BJ226"/>
      <c r="BK226"/>
      <c r="BL226"/>
      <c r="BM226"/>
      <c r="BN226"/>
      <c r="BO226"/>
      <c r="BP226"/>
      <c r="BQ226" t="s">
        <v>9894</v>
      </c>
      <c r="BR226"/>
      <c r="BS226" t="s">
        <v>9892</v>
      </c>
      <c r="BT226" s="218"/>
    </row>
    <row r="227" spans="1:72" ht="14.5">
      <c r="A227" s="219" t="str">
        <f t="shared" ref="A227:A238" si="4">LEFT(AF227,15)</f>
        <v>2024-00083782-1</v>
      </c>
      <c r="B227" s="266" t="s">
        <v>1464</v>
      </c>
      <c r="C227" s="170" t="s">
        <v>1471</v>
      </c>
      <c r="D227" s="170" t="s">
        <v>9882</v>
      </c>
      <c r="E227" s="170" t="s">
        <v>7994</v>
      </c>
      <c r="F227" s="170" t="s">
        <v>9883</v>
      </c>
      <c r="G227" s="170" t="s">
        <v>9882</v>
      </c>
      <c r="H227" s="170" t="s">
        <v>9884</v>
      </c>
      <c r="I227" s="170" t="s">
        <v>10044</v>
      </c>
      <c r="J227" s="170" t="s">
        <v>69</v>
      </c>
      <c r="K227" s="170" t="s">
        <v>70</v>
      </c>
      <c r="L227" s="170"/>
      <c r="M227" s="170"/>
      <c r="N227" s="170"/>
      <c r="O227" s="170"/>
      <c r="P227" s="170" t="s">
        <v>8009</v>
      </c>
      <c r="Q227" s="170" t="s">
        <v>8010</v>
      </c>
      <c r="R227" s="170" t="s">
        <v>8032</v>
      </c>
      <c r="S227" s="170" t="s">
        <v>11209</v>
      </c>
      <c r="T227" s="170" t="s">
        <v>8894</v>
      </c>
      <c r="U227" s="170" t="s">
        <v>9247</v>
      </c>
      <c r="V227" s="170"/>
      <c r="W227" s="170"/>
      <c r="X227" s="170" t="s">
        <v>8908</v>
      </c>
      <c r="Y227" s="170" t="s">
        <v>1457</v>
      </c>
      <c r="Z227" s="170" t="s">
        <v>53</v>
      </c>
      <c r="AA227" s="170"/>
      <c r="AB227" s="170"/>
      <c r="AC227" s="170"/>
      <c r="AD227" s="170"/>
      <c r="AE227" s="170"/>
      <c r="AF227" s="170" t="s">
        <v>11210</v>
      </c>
      <c r="AG227" s="170"/>
      <c r="AH227" s="170" t="s">
        <v>8908</v>
      </c>
      <c r="AI227" s="170" t="s">
        <v>7998</v>
      </c>
      <c r="AJ227" s="170" t="s">
        <v>10059</v>
      </c>
      <c r="AK227" s="170" t="s">
        <v>11211</v>
      </c>
      <c r="AL227" s="170"/>
      <c r="AM227" s="170" t="s">
        <v>8019</v>
      </c>
      <c r="AN227" s="170" t="s">
        <v>11212</v>
      </c>
      <c r="AO227" s="170" t="s">
        <v>8026</v>
      </c>
      <c r="AP227" s="170" t="s">
        <v>11213</v>
      </c>
      <c r="AQ227" s="170" t="s">
        <v>7988</v>
      </c>
      <c r="AR227" s="170"/>
      <c r="AS227" s="170" t="s">
        <v>7988</v>
      </c>
      <c r="AT227" s="170"/>
      <c r="AU227" s="170" t="s">
        <v>10136</v>
      </c>
      <c r="AV227" s="170"/>
      <c r="AW227" s="170"/>
      <c r="AX227" s="170"/>
      <c r="AY227" s="170"/>
      <c r="AZ227" s="170" t="s">
        <v>7994</v>
      </c>
      <c r="BA227" s="170"/>
      <c r="BB227" s="170"/>
      <c r="BC227" s="170"/>
      <c r="BD227" s="170"/>
      <c r="BE227" s="170"/>
      <c r="BF227" s="170"/>
      <c r="BG227" s="170"/>
      <c r="BH227" s="170"/>
      <c r="BI227" s="170"/>
      <c r="BJ227" s="170"/>
      <c r="BK227" s="170"/>
      <c r="BL227" s="170"/>
      <c r="BM227" s="170"/>
      <c r="BN227" s="170"/>
      <c r="BO227" s="170"/>
      <c r="BP227" s="170"/>
      <c r="BQ227" s="170" t="s">
        <v>9894</v>
      </c>
      <c r="BR227" s="170"/>
      <c r="BS227" s="170" t="s">
        <v>9892</v>
      </c>
      <c r="BT227" s="218"/>
    </row>
    <row r="228" spans="1:72" ht="14.5">
      <c r="A228" s="219" t="str">
        <f t="shared" si="4"/>
        <v>2024-00081147-2</v>
      </c>
      <c r="B228" s="170" t="s">
        <v>1377</v>
      </c>
      <c r="C228" s="170" t="s">
        <v>1471</v>
      </c>
      <c r="D228" s="170" t="s">
        <v>9882</v>
      </c>
      <c r="E228" s="170" t="s">
        <v>7994</v>
      </c>
      <c r="F228" s="170" t="s">
        <v>9883</v>
      </c>
      <c r="G228" s="170" t="s">
        <v>9882</v>
      </c>
      <c r="H228" s="170" t="s">
        <v>9884</v>
      </c>
      <c r="I228" s="170" t="s">
        <v>10044</v>
      </c>
      <c r="J228" s="170" t="s">
        <v>747</v>
      </c>
      <c r="K228" s="170" t="s">
        <v>748</v>
      </c>
      <c r="L228" s="170"/>
      <c r="M228" s="170"/>
      <c r="N228" s="170"/>
      <c r="O228" s="170"/>
      <c r="P228" s="170" t="s">
        <v>8009</v>
      </c>
      <c r="Q228" s="170" t="s">
        <v>8010</v>
      </c>
      <c r="R228" s="170" t="s">
        <v>8076</v>
      </c>
      <c r="S228" s="170" t="s">
        <v>11214</v>
      </c>
      <c r="T228" s="170" t="s">
        <v>10663</v>
      </c>
      <c r="U228" s="170" t="s">
        <v>10664</v>
      </c>
      <c r="V228" s="170"/>
      <c r="W228" s="170" t="s">
        <v>9887</v>
      </c>
      <c r="X228" s="170" t="s">
        <v>10865</v>
      </c>
      <c r="Y228" s="170" t="s">
        <v>8927</v>
      </c>
      <c r="Z228" s="170" t="s">
        <v>53</v>
      </c>
      <c r="AA228" s="170"/>
      <c r="AB228" s="170" t="s">
        <v>11215</v>
      </c>
      <c r="AC228" s="170" t="s">
        <v>8067</v>
      </c>
      <c r="AD228" s="170"/>
      <c r="AE228" s="170" t="s">
        <v>8252</v>
      </c>
      <c r="AF228" s="170" t="s">
        <v>11216</v>
      </c>
      <c r="AG228" s="170"/>
      <c r="AH228" s="170" t="s">
        <v>10865</v>
      </c>
      <c r="AI228" s="170" t="s">
        <v>7998</v>
      </c>
      <c r="AJ228" s="170" t="s">
        <v>11217</v>
      </c>
      <c r="AK228" s="170" t="s">
        <v>11218</v>
      </c>
      <c r="AL228" s="170"/>
      <c r="AM228" s="170" t="s">
        <v>8019</v>
      </c>
      <c r="AN228" s="170" t="s">
        <v>11219</v>
      </c>
      <c r="AO228" s="170" t="s">
        <v>8026</v>
      </c>
      <c r="AP228" s="170" t="s">
        <v>11220</v>
      </c>
      <c r="AQ228" s="170" t="s">
        <v>7988</v>
      </c>
      <c r="AR228" s="170"/>
      <c r="AS228" s="170" t="s">
        <v>7988</v>
      </c>
      <c r="AT228" s="170"/>
      <c r="AU228" s="170" t="s">
        <v>11221</v>
      </c>
      <c r="AV228" s="170"/>
      <c r="AW228" s="170"/>
      <c r="AX228" s="170"/>
      <c r="AY228" s="170"/>
      <c r="AZ228" s="170" t="s">
        <v>7994</v>
      </c>
      <c r="BA228" s="170"/>
      <c r="BB228" s="170"/>
      <c r="BC228" s="170"/>
      <c r="BD228" s="170"/>
      <c r="BE228" s="170"/>
      <c r="BF228" s="170"/>
      <c r="BG228" s="170"/>
      <c r="BH228" s="170"/>
      <c r="BI228" s="170"/>
      <c r="BJ228" s="170"/>
      <c r="BK228" s="170"/>
      <c r="BL228" s="170"/>
      <c r="BM228" s="170"/>
      <c r="BN228" s="170"/>
      <c r="BO228" s="170"/>
      <c r="BP228" s="170"/>
      <c r="BQ228" s="170" t="s">
        <v>9894</v>
      </c>
      <c r="BR228" s="170"/>
      <c r="BS228" s="170" t="s">
        <v>9892</v>
      </c>
      <c r="BT228" s="218"/>
    </row>
    <row r="229" spans="1:72" ht="14.5">
      <c r="A229" s="219" t="str">
        <f t="shared" si="4"/>
        <v>2024-00081147-1</v>
      </c>
      <c r="B229" s="170" t="s">
        <v>1380</v>
      </c>
      <c r="C229" s="170" t="s">
        <v>1471</v>
      </c>
      <c r="D229" s="170" t="s">
        <v>9882</v>
      </c>
      <c r="E229" s="170" t="s">
        <v>7994</v>
      </c>
      <c r="F229" s="170" t="s">
        <v>9883</v>
      </c>
      <c r="G229" s="170" t="s">
        <v>9882</v>
      </c>
      <c r="H229" s="170" t="s">
        <v>9884</v>
      </c>
      <c r="I229" s="170" t="s">
        <v>10044</v>
      </c>
      <c r="J229" s="170" t="s">
        <v>747</v>
      </c>
      <c r="K229" s="170" t="s">
        <v>748</v>
      </c>
      <c r="L229" s="170"/>
      <c r="M229" s="170"/>
      <c r="N229" s="170"/>
      <c r="O229" s="170"/>
      <c r="P229" s="170" t="s">
        <v>8009</v>
      </c>
      <c r="Q229" s="170" t="s">
        <v>8010</v>
      </c>
      <c r="R229" s="170" t="s">
        <v>8076</v>
      </c>
      <c r="S229" s="170" t="s">
        <v>11214</v>
      </c>
      <c r="T229" s="170" t="s">
        <v>10663</v>
      </c>
      <c r="U229" s="170" t="s">
        <v>10664</v>
      </c>
      <c r="V229" s="170"/>
      <c r="W229" s="170" t="s">
        <v>9887</v>
      </c>
      <c r="X229" s="170" t="s">
        <v>9224</v>
      </c>
      <c r="Y229" s="170" t="s">
        <v>8927</v>
      </c>
      <c r="Z229" s="170" t="s">
        <v>53</v>
      </c>
      <c r="AA229" s="170"/>
      <c r="AB229" s="170" t="s">
        <v>11215</v>
      </c>
      <c r="AC229" s="170" t="s">
        <v>8067</v>
      </c>
      <c r="AD229" s="170"/>
      <c r="AE229" s="170" t="s">
        <v>8252</v>
      </c>
      <c r="AF229" s="170" t="s">
        <v>11222</v>
      </c>
      <c r="AG229" s="170"/>
      <c r="AH229" s="170" t="s">
        <v>9224</v>
      </c>
      <c r="AI229" s="170" t="s">
        <v>7998</v>
      </c>
      <c r="AJ229" s="170" t="s">
        <v>11217</v>
      </c>
      <c r="AK229" s="170" t="s">
        <v>11218</v>
      </c>
      <c r="AL229" s="170"/>
      <c r="AM229" s="170" t="s">
        <v>8019</v>
      </c>
      <c r="AN229" s="170" t="s">
        <v>11219</v>
      </c>
      <c r="AO229" s="170" t="s">
        <v>8026</v>
      </c>
      <c r="AP229" s="170" t="s">
        <v>11220</v>
      </c>
      <c r="AQ229" s="170" t="s">
        <v>7988</v>
      </c>
      <c r="AR229" s="170"/>
      <c r="AS229" s="170" t="s">
        <v>7988</v>
      </c>
      <c r="AT229" s="170"/>
      <c r="AU229" s="170" t="s">
        <v>11221</v>
      </c>
      <c r="AV229" s="170"/>
      <c r="AW229" s="170"/>
      <c r="AX229" s="170"/>
      <c r="AY229" s="170"/>
      <c r="AZ229" s="170" t="s">
        <v>7994</v>
      </c>
      <c r="BA229" s="170"/>
      <c r="BB229" s="170"/>
      <c r="BC229" s="170"/>
      <c r="BD229" s="170"/>
      <c r="BE229" s="170"/>
      <c r="BF229" s="170"/>
      <c r="BG229" s="170"/>
      <c r="BH229" s="170"/>
      <c r="BI229" s="170"/>
      <c r="BJ229" s="170"/>
      <c r="BK229" s="170"/>
      <c r="BL229" s="170"/>
      <c r="BM229" s="170"/>
      <c r="BN229" s="170"/>
      <c r="BO229" s="170"/>
      <c r="BP229" s="170"/>
      <c r="BQ229" s="170" t="s">
        <v>9894</v>
      </c>
      <c r="BR229" s="170"/>
      <c r="BS229" s="170" t="s">
        <v>9892</v>
      </c>
      <c r="BT229" s="218"/>
    </row>
    <row r="230" spans="1:72" ht="14.5">
      <c r="A230" s="219" t="str">
        <f t="shared" si="4"/>
        <v>2024-00082324-1</v>
      </c>
      <c r="B230" s="224" t="s">
        <v>1454</v>
      </c>
      <c r="C230" s="224" t="s">
        <v>1471</v>
      </c>
      <c r="D230" s="224" t="s">
        <v>11094</v>
      </c>
      <c r="E230" s="224" t="s">
        <v>7994</v>
      </c>
      <c r="F230" s="224" t="s">
        <v>9883</v>
      </c>
      <c r="G230" s="224" t="s">
        <v>11094</v>
      </c>
      <c r="H230" s="224" t="s">
        <v>11095</v>
      </c>
      <c r="I230" s="224" t="s">
        <v>10044</v>
      </c>
      <c r="J230" s="224" t="s">
        <v>61</v>
      </c>
      <c r="K230" s="224" t="s">
        <v>153</v>
      </c>
      <c r="L230" s="224"/>
      <c r="M230" s="224"/>
      <c r="N230" s="224"/>
      <c r="O230" s="224"/>
      <c r="P230" s="224" t="s">
        <v>8009</v>
      </c>
      <c r="Q230" s="224" t="s">
        <v>8010</v>
      </c>
      <c r="R230" s="224" t="s">
        <v>8032</v>
      </c>
      <c r="S230" s="224" t="s">
        <v>11223</v>
      </c>
      <c r="T230" s="224" t="s">
        <v>10114</v>
      </c>
      <c r="U230" s="224" t="s">
        <v>10115</v>
      </c>
      <c r="V230" s="224"/>
      <c r="W230" s="224"/>
      <c r="X230" s="224" t="s">
        <v>1096</v>
      </c>
      <c r="Y230" s="224" t="s">
        <v>1457</v>
      </c>
      <c r="Z230" s="224" t="s">
        <v>53</v>
      </c>
      <c r="AA230" s="224"/>
      <c r="AB230" s="224"/>
      <c r="AC230" s="224"/>
      <c r="AD230" s="224"/>
      <c r="AE230" s="224"/>
      <c r="AF230" s="224" t="s">
        <v>11224</v>
      </c>
      <c r="AG230" s="224"/>
      <c r="AH230" s="224" t="s">
        <v>1096</v>
      </c>
      <c r="AI230" s="224" t="s">
        <v>7998</v>
      </c>
      <c r="AJ230" s="224" t="s">
        <v>11225</v>
      </c>
      <c r="AK230" s="224" t="s">
        <v>11226</v>
      </c>
      <c r="AL230" s="224"/>
      <c r="AM230" s="224" t="s">
        <v>8019</v>
      </c>
      <c r="AN230" s="224" t="s">
        <v>11227</v>
      </c>
      <c r="AO230" s="224" t="s">
        <v>8026</v>
      </c>
      <c r="AP230" s="224" t="s">
        <v>11228</v>
      </c>
      <c r="AQ230" s="224" t="s">
        <v>7988</v>
      </c>
      <c r="AR230" s="224"/>
      <c r="AS230" s="224" t="s">
        <v>7988</v>
      </c>
      <c r="AT230" s="224"/>
      <c r="AU230" s="224" t="s">
        <v>10136</v>
      </c>
      <c r="AV230" s="224" t="s">
        <v>7988</v>
      </c>
      <c r="AW230" s="224"/>
      <c r="AX230" s="224" t="s">
        <v>7988</v>
      </c>
      <c r="AY230" s="224"/>
      <c r="AZ230" s="224" t="s">
        <v>7994</v>
      </c>
      <c r="BA230" s="224"/>
      <c r="BB230" s="224"/>
      <c r="BC230" s="224"/>
      <c r="BD230" s="224"/>
      <c r="BE230" s="224"/>
      <c r="BF230" s="224"/>
      <c r="BG230" s="224"/>
      <c r="BH230" s="224"/>
      <c r="BI230" s="224"/>
      <c r="BJ230" s="224"/>
      <c r="BK230" s="224"/>
      <c r="BL230" s="224"/>
      <c r="BM230" s="224"/>
      <c r="BN230" s="224"/>
      <c r="BO230" s="224"/>
      <c r="BP230" s="224" t="s">
        <v>9893</v>
      </c>
      <c r="BQ230" s="224" t="s">
        <v>9894</v>
      </c>
      <c r="BR230" s="224" t="s">
        <v>9895</v>
      </c>
      <c r="BS230" s="224" t="s">
        <v>9892</v>
      </c>
      <c r="BT230" s="218"/>
    </row>
    <row r="231" spans="1:72" ht="14.5">
      <c r="A231" s="219" t="str">
        <f t="shared" si="4"/>
        <v>2024-00081566-1</v>
      </c>
      <c r="B231" s="224" t="s">
        <v>1451</v>
      </c>
      <c r="C231" s="224" t="s">
        <v>1471</v>
      </c>
      <c r="D231" s="224" t="s">
        <v>11094</v>
      </c>
      <c r="E231" s="224" t="s">
        <v>7994</v>
      </c>
      <c r="F231" s="224" t="s">
        <v>9883</v>
      </c>
      <c r="G231" s="224" t="s">
        <v>11094</v>
      </c>
      <c r="H231" s="224" t="s">
        <v>11095</v>
      </c>
      <c r="I231" s="224" t="s">
        <v>10044</v>
      </c>
      <c r="J231" s="224" t="s">
        <v>61</v>
      </c>
      <c r="K231" s="224" t="s">
        <v>396</v>
      </c>
      <c r="L231" s="224"/>
      <c r="M231" s="224"/>
      <c r="N231" s="224"/>
      <c r="O231" s="224"/>
      <c r="P231" s="224" t="s">
        <v>8009</v>
      </c>
      <c r="Q231" s="224" t="s">
        <v>8010</v>
      </c>
      <c r="R231" s="224" t="s">
        <v>8032</v>
      </c>
      <c r="S231" s="224" t="s">
        <v>11229</v>
      </c>
      <c r="T231" s="224" t="s">
        <v>8752</v>
      </c>
      <c r="U231" s="224" t="s">
        <v>10285</v>
      </c>
      <c r="V231" s="224"/>
      <c r="W231" s="224"/>
      <c r="X231" s="224" t="s">
        <v>9917</v>
      </c>
      <c r="Y231" s="224" t="s">
        <v>1584</v>
      </c>
      <c r="Z231" s="224" t="s">
        <v>53</v>
      </c>
      <c r="AA231" s="224"/>
      <c r="AB231" s="224" t="s">
        <v>11230</v>
      </c>
      <c r="AC231" s="224" t="s">
        <v>8067</v>
      </c>
      <c r="AD231" s="224"/>
      <c r="AE231" s="224" t="s">
        <v>8252</v>
      </c>
      <c r="AF231" s="224" t="s">
        <v>11231</v>
      </c>
      <c r="AG231" s="224"/>
      <c r="AH231" s="224" t="s">
        <v>9917</v>
      </c>
      <c r="AI231" s="224" t="s">
        <v>7998</v>
      </c>
      <c r="AJ231" s="224" t="s">
        <v>11232</v>
      </c>
      <c r="AK231" s="224" t="s">
        <v>11233</v>
      </c>
      <c r="AL231" s="224"/>
      <c r="AM231" s="224" t="s">
        <v>8019</v>
      </c>
      <c r="AN231" s="224" t="s">
        <v>11234</v>
      </c>
      <c r="AO231" s="224" t="s">
        <v>8026</v>
      </c>
      <c r="AP231" s="224" t="s">
        <v>11235</v>
      </c>
      <c r="AQ231" s="224" t="s">
        <v>7988</v>
      </c>
      <c r="AR231" s="224"/>
      <c r="AS231" s="224" t="s">
        <v>7988</v>
      </c>
      <c r="AT231" s="224"/>
      <c r="AU231" s="224" t="s">
        <v>10136</v>
      </c>
      <c r="AV231" s="224"/>
      <c r="AW231" s="224"/>
      <c r="AX231" s="224"/>
      <c r="AY231" s="224"/>
      <c r="AZ231" s="224" t="s">
        <v>7994</v>
      </c>
      <c r="BA231" s="224"/>
      <c r="BB231" s="224"/>
      <c r="BC231" s="224"/>
      <c r="BD231" s="224"/>
      <c r="BE231" s="224"/>
      <c r="BF231" s="224"/>
      <c r="BG231" s="224"/>
      <c r="BH231" s="224"/>
      <c r="BI231" s="224"/>
      <c r="BJ231" s="224"/>
      <c r="BK231" s="224"/>
      <c r="BL231" s="224"/>
      <c r="BM231" s="224"/>
      <c r="BN231" s="224"/>
      <c r="BO231" s="224"/>
      <c r="BP231" s="224"/>
      <c r="BQ231" s="224" t="s">
        <v>9894</v>
      </c>
      <c r="BR231" s="224"/>
      <c r="BS231" s="224" t="s">
        <v>9892</v>
      </c>
      <c r="BT231" s="218"/>
    </row>
    <row r="232" spans="1:72" ht="14.5">
      <c r="A232" s="219" t="str">
        <f t="shared" si="4"/>
        <v>2024-00081646-1</v>
      </c>
      <c r="B232" s="170" t="s">
        <v>1199</v>
      </c>
      <c r="C232" s="170" t="s">
        <v>1505</v>
      </c>
      <c r="D232" s="170" t="s">
        <v>9882</v>
      </c>
      <c r="E232" s="170" t="s">
        <v>7994</v>
      </c>
      <c r="F232" s="170" t="s">
        <v>9883</v>
      </c>
      <c r="G232" s="170" t="s">
        <v>9882</v>
      </c>
      <c r="H232" s="170" t="s">
        <v>9884</v>
      </c>
      <c r="I232" s="170" t="s">
        <v>10044</v>
      </c>
      <c r="J232" s="170" t="s">
        <v>140</v>
      </c>
      <c r="K232" s="170" t="s">
        <v>300</v>
      </c>
      <c r="L232" s="170"/>
      <c r="M232" s="170"/>
      <c r="N232" s="170"/>
      <c r="O232" s="170"/>
      <c r="P232" s="170" t="s">
        <v>8009</v>
      </c>
      <c r="Q232" s="170" t="s">
        <v>8010</v>
      </c>
      <c r="R232" s="170" t="s">
        <v>8032</v>
      </c>
      <c r="S232" s="170" t="s">
        <v>11236</v>
      </c>
      <c r="T232" s="170" t="s">
        <v>10860</v>
      </c>
      <c r="U232" s="170" t="s">
        <v>10861</v>
      </c>
      <c r="V232" s="170"/>
      <c r="W232" s="170"/>
      <c r="X232" s="170" t="s">
        <v>8173</v>
      </c>
      <c r="Y232" s="170" t="s">
        <v>1260</v>
      </c>
      <c r="Z232" s="170" t="s">
        <v>53</v>
      </c>
      <c r="AA232" s="170"/>
      <c r="AB232" s="170"/>
      <c r="AC232" s="170"/>
      <c r="AD232" s="170"/>
      <c r="AE232" s="170"/>
      <c r="AF232" s="170" t="s">
        <v>11237</v>
      </c>
      <c r="AG232" s="170"/>
      <c r="AH232" s="170" t="s">
        <v>8173</v>
      </c>
      <c r="AI232" s="170" t="s">
        <v>7998</v>
      </c>
      <c r="AJ232" s="170" t="s">
        <v>11238</v>
      </c>
      <c r="AK232" s="170" t="s">
        <v>11239</v>
      </c>
      <c r="AL232" s="170"/>
      <c r="AM232" s="170" t="s">
        <v>8019</v>
      </c>
      <c r="AN232" s="170" t="s">
        <v>11240</v>
      </c>
      <c r="AO232" s="170" t="s">
        <v>8026</v>
      </c>
      <c r="AP232" s="170" t="s">
        <v>11060</v>
      </c>
      <c r="AQ232" s="170" t="s">
        <v>7988</v>
      </c>
      <c r="AR232" s="170"/>
      <c r="AS232" s="170" t="s">
        <v>7988</v>
      </c>
      <c r="AT232" s="170"/>
      <c r="AU232" s="170" t="s">
        <v>11241</v>
      </c>
      <c r="AV232" s="170"/>
      <c r="AW232" s="170"/>
      <c r="AX232" s="170"/>
      <c r="AY232" s="170"/>
      <c r="AZ232" s="170" t="s">
        <v>7994</v>
      </c>
      <c r="BA232" s="170"/>
      <c r="BB232" s="170"/>
      <c r="BC232" s="170"/>
      <c r="BD232" s="170"/>
      <c r="BE232" s="170"/>
      <c r="BF232" s="170"/>
      <c r="BG232" s="170"/>
      <c r="BH232" s="170"/>
      <c r="BI232" s="170"/>
      <c r="BJ232" s="170"/>
      <c r="BK232" s="170"/>
      <c r="BL232" s="170"/>
      <c r="BM232" s="170"/>
      <c r="BN232" s="170"/>
      <c r="BO232" s="170"/>
      <c r="BP232" s="170"/>
      <c r="BQ232" s="170" t="s">
        <v>9894</v>
      </c>
      <c r="BR232" s="170"/>
      <c r="BS232" s="170" t="s">
        <v>9892</v>
      </c>
      <c r="BT232" s="218"/>
    </row>
    <row r="233" spans="1:72" ht="14.5">
      <c r="A233" s="219" t="str">
        <f t="shared" si="4"/>
        <v>2024-00084261-1</v>
      </c>
      <c r="B233" s="170" t="s">
        <v>1481</v>
      </c>
      <c r="C233" s="170" t="s">
        <v>1505</v>
      </c>
      <c r="D233" s="170" t="s">
        <v>9882</v>
      </c>
      <c r="E233" s="170" t="s">
        <v>7994</v>
      </c>
      <c r="F233" s="170" t="s">
        <v>9883</v>
      </c>
      <c r="G233" s="170" t="s">
        <v>9882</v>
      </c>
      <c r="H233" s="170" t="s">
        <v>9884</v>
      </c>
      <c r="I233" s="170" t="s">
        <v>10044</v>
      </c>
      <c r="J233" s="170" t="s">
        <v>69</v>
      </c>
      <c r="K233" s="170" t="s">
        <v>70</v>
      </c>
      <c r="L233" s="170"/>
      <c r="M233" s="170"/>
      <c r="N233" s="170"/>
      <c r="O233" s="170"/>
      <c r="P233" s="170" t="s">
        <v>8009</v>
      </c>
      <c r="Q233" s="170" t="s">
        <v>8010</v>
      </c>
      <c r="R233" s="170" t="s">
        <v>8032</v>
      </c>
      <c r="S233" s="170" t="s">
        <v>11242</v>
      </c>
      <c r="T233" s="170" t="s">
        <v>8894</v>
      </c>
      <c r="U233" s="170" t="s">
        <v>9247</v>
      </c>
      <c r="V233" s="170"/>
      <c r="W233" s="170"/>
      <c r="X233" s="170" t="s">
        <v>1299</v>
      </c>
      <c r="Y233" s="170" t="s">
        <v>1505</v>
      </c>
      <c r="Z233" s="170" t="s">
        <v>53</v>
      </c>
      <c r="AA233" s="170"/>
      <c r="AB233" s="170"/>
      <c r="AC233" s="170"/>
      <c r="AD233" s="170"/>
      <c r="AE233" s="170"/>
      <c r="AF233" s="170" t="s">
        <v>11243</v>
      </c>
      <c r="AG233" s="170"/>
      <c r="AH233" s="170" t="s">
        <v>1299</v>
      </c>
      <c r="AI233" s="170" t="s">
        <v>7998</v>
      </c>
      <c r="AJ233" s="170" t="s">
        <v>11244</v>
      </c>
      <c r="AK233" s="170" t="s">
        <v>11245</v>
      </c>
      <c r="AL233" s="170"/>
      <c r="AM233" s="170" t="s">
        <v>8019</v>
      </c>
      <c r="AN233" s="170" t="s">
        <v>11246</v>
      </c>
      <c r="AO233" s="170" t="s">
        <v>8026</v>
      </c>
      <c r="AP233" s="170" t="s">
        <v>11247</v>
      </c>
      <c r="AQ233" s="170" t="s">
        <v>7988</v>
      </c>
      <c r="AR233" s="170"/>
      <c r="AS233" s="170" t="s">
        <v>7988</v>
      </c>
      <c r="AT233" s="170"/>
      <c r="AU233" s="170" t="s">
        <v>10136</v>
      </c>
      <c r="AV233" s="170"/>
      <c r="AW233" s="170"/>
      <c r="AX233" s="170"/>
      <c r="AY233" s="170"/>
      <c r="AZ233" s="170" t="s">
        <v>7994</v>
      </c>
      <c r="BA233" s="170"/>
      <c r="BB233" s="170"/>
      <c r="BC233" s="170"/>
      <c r="BD233" s="170"/>
      <c r="BE233" s="170"/>
      <c r="BF233" s="170"/>
      <c r="BG233" s="170"/>
      <c r="BH233" s="170"/>
      <c r="BI233" s="170"/>
      <c r="BJ233" s="170"/>
      <c r="BK233" s="170"/>
      <c r="BL233" s="170"/>
      <c r="BM233" s="170"/>
      <c r="BN233" s="170"/>
      <c r="BO233" s="170"/>
      <c r="BP233" s="170"/>
      <c r="BQ233" s="170" t="s">
        <v>9894</v>
      </c>
      <c r="BR233" s="170"/>
      <c r="BS233" s="170" t="s">
        <v>9892</v>
      </c>
      <c r="BT233" s="218"/>
    </row>
    <row r="234" spans="1:72" ht="14.5">
      <c r="A234" s="219" t="str">
        <f t="shared" si="4"/>
        <v>2024-00078717-1</v>
      </c>
      <c r="B234" s="224" t="s">
        <v>1181</v>
      </c>
      <c r="C234" s="170" t="s">
        <v>1505</v>
      </c>
      <c r="D234" s="170" t="s">
        <v>11094</v>
      </c>
      <c r="E234" s="170" t="s">
        <v>7994</v>
      </c>
      <c r="F234" s="170" t="s">
        <v>9883</v>
      </c>
      <c r="G234" s="170" t="s">
        <v>11094</v>
      </c>
      <c r="H234" s="170" t="s">
        <v>11095</v>
      </c>
      <c r="I234" s="170" t="s">
        <v>10044</v>
      </c>
      <c r="J234" s="170" t="s">
        <v>1182</v>
      </c>
      <c r="K234" s="170" t="s">
        <v>1183</v>
      </c>
      <c r="L234" s="170"/>
      <c r="M234" s="170"/>
      <c r="N234" s="170"/>
      <c r="O234" s="170"/>
      <c r="P234" s="170" t="s">
        <v>8009</v>
      </c>
      <c r="Q234" s="170" t="s">
        <v>8010</v>
      </c>
      <c r="R234" s="170" t="s">
        <v>8076</v>
      </c>
      <c r="S234" s="170" t="s">
        <v>11248</v>
      </c>
      <c r="T234" s="170" t="s">
        <v>11249</v>
      </c>
      <c r="U234" s="170" t="s">
        <v>11250</v>
      </c>
      <c r="V234" s="170"/>
      <c r="W234" s="170" t="s">
        <v>9212</v>
      </c>
      <c r="X234" s="170" t="s">
        <v>247</v>
      </c>
      <c r="Y234" s="170" t="s">
        <v>8932</v>
      </c>
      <c r="Z234" s="170" t="s">
        <v>53</v>
      </c>
      <c r="AA234" s="170"/>
      <c r="AB234" s="170"/>
      <c r="AC234" s="170"/>
      <c r="AD234" s="170"/>
      <c r="AE234" s="170"/>
      <c r="AF234" s="170" t="s">
        <v>11251</v>
      </c>
      <c r="AG234" s="170"/>
      <c r="AH234" s="170" t="s">
        <v>247</v>
      </c>
      <c r="AI234" s="170" t="s">
        <v>7998</v>
      </c>
      <c r="AJ234" s="170" t="s">
        <v>11252</v>
      </c>
      <c r="AK234" s="170" t="s">
        <v>11253</v>
      </c>
      <c r="AL234" s="170"/>
      <c r="AM234" s="170" t="s">
        <v>8019</v>
      </c>
      <c r="AN234" s="170" t="s">
        <v>11254</v>
      </c>
      <c r="AO234" s="170" t="s">
        <v>8026</v>
      </c>
      <c r="AP234" s="170" t="s">
        <v>11255</v>
      </c>
      <c r="AQ234" s="170" t="s">
        <v>7988</v>
      </c>
      <c r="AR234" s="170"/>
      <c r="AS234" s="170" t="s">
        <v>7988</v>
      </c>
      <c r="AT234" s="170"/>
      <c r="AU234" s="170" t="s">
        <v>11256</v>
      </c>
      <c r="AV234" s="170"/>
      <c r="AW234" s="170"/>
      <c r="AX234" s="170"/>
      <c r="AY234" s="170"/>
      <c r="AZ234" s="170" t="s">
        <v>7994</v>
      </c>
      <c r="BA234" s="170"/>
      <c r="BB234" s="170"/>
      <c r="BC234" s="170"/>
      <c r="BD234" s="170"/>
      <c r="BE234" s="170"/>
      <c r="BF234" s="170"/>
      <c r="BG234" s="170"/>
      <c r="BH234" s="170"/>
      <c r="BI234" s="170"/>
      <c r="BJ234" s="170"/>
      <c r="BK234" s="170"/>
      <c r="BL234" s="170"/>
      <c r="BM234" s="170"/>
      <c r="BN234" s="170"/>
      <c r="BO234" s="170"/>
      <c r="BP234" s="170"/>
      <c r="BQ234" s="170" t="s">
        <v>9894</v>
      </c>
      <c r="BR234" s="170"/>
      <c r="BS234" s="170" t="s">
        <v>9892</v>
      </c>
      <c r="BT234" s="218"/>
    </row>
    <row r="235" spans="1:72" ht="14.5">
      <c r="A235" s="219" t="str">
        <f t="shared" si="4"/>
        <v>2024-00080616-1</v>
      </c>
      <c r="B235" s="224" t="s">
        <v>1125</v>
      </c>
      <c r="C235" s="170" t="s">
        <v>1505</v>
      </c>
      <c r="D235" s="170" t="s">
        <v>11094</v>
      </c>
      <c r="E235" s="170" t="s">
        <v>7994</v>
      </c>
      <c r="F235" s="170" t="s">
        <v>9883</v>
      </c>
      <c r="G235" s="170" t="s">
        <v>11094</v>
      </c>
      <c r="H235" s="170" t="s">
        <v>11095</v>
      </c>
      <c r="I235" s="170" t="s">
        <v>10044</v>
      </c>
      <c r="J235" s="170" t="s">
        <v>1126</v>
      </c>
      <c r="K235" s="170" t="s">
        <v>1090</v>
      </c>
      <c r="L235" s="170"/>
      <c r="M235" s="170"/>
      <c r="N235" s="170"/>
      <c r="O235" s="170"/>
      <c r="P235" s="170" t="s">
        <v>8009</v>
      </c>
      <c r="Q235" s="170" t="s">
        <v>8010</v>
      </c>
      <c r="R235" s="170" t="s">
        <v>8032</v>
      </c>
      <c r="S235" s="170" t="s">
        <v>11257</v>
      </c>
      <c r="T235" s="170" t="s">
        <v>11158</v>
      </c>
      <c r="U235" s="170" t="s">
        <v>11159</v>
      </c>
      <c r="V235" s="170"/>
      <c r="W235" s="170"/>
      <c r="X235" s="170" t="s">
        <v>9917</v>
      </c>
      <c r="Y235" s="170" t="s">
        <v>10906</v>
      </c>
      <c r="Z235" s="170" t="s">
        <v>53</v>
      </c>
      <c r="AA235" s="170"/>
      <c r="AB235" s="170"/>
      <c r="AC235" s="170"/>
      <c r="AD235" s="170"/>
      <c r="AE235" s="170"/>
      <c r="AF235" s="170" t="s">
        <v>11258</v>
      </c>
      <c r="AG235" s="170"/>
      <c r="AH235" s="170" t="s">
        <v>9917</v>
      </c>
      <c r="AI235" s="170" t="s">
        <v>7998</v>
      </c>
      <c r="AJ235" s="170" t="s">
        <v>11259</v>
      </c>
      <c r="AK235" s="170" t="s">
        <v>11260</v>
      </c>
      <c r="AL235" s="170"/>
      <c r="AM235" s="170" t="s">
        <v>8019</v>
      </c>
      <c r="AN235" s="170" t="s">
        <v>11261</v>
      </c>
      <c r="AO235" s="170" t="s">
        <v>8026</v>
      </c>
      <c r="AP235" s="170" t="s">
        <v>11255</v>
      </c>
      <c r="AQ235" s="170" t="s">
        <v>7988</v>
      </c>
      <c r="AR235" s="170"/>
      <c r="AS235" s="170" t="s">
        <v>7988</v>
      </c>
      <c r="AT235" s="170"/>
      <c r="AU235" s="170" t="s">
        <v>11256</v>
      </c>
      <c r="AV235" s="170"/>
      <c r="AW235" s="170"/>
      <c r="AX235" s="170"/>
      <c r="AY235" s="170"/>
      <c r="AZ235" s="170" t="s">
        <v>7994</v>
      </c>
      <c r="BA235" s="170"/>
      <c r="BB235" s="170"/>
      <c r="BC235" s="170"/>
      <c r="BD235" s="170"/>
      <c r="BE235" s="170"/>
      <c r="BF235" s="170"/>
      <c r="BG235" s="170"/>
      <c r="BH235" s="170"/>
      <c r="BI235" s="170"/>
      <c r="BJ235" s="170"/>
      <c r="BK235" s="170"/>
      <c r="BL235" s="170"/>
      <c r="BM235" s="170"/>
      <c r="BN235" s="170"/>
      <c r="BO235" s="170"/>
      <c r="BP235" s="170"/>
      <c r="BQ235" s="170" t="s">
        <v>9894</v>
      </c>
      <c r="BR235" s="170"/>
      <c r="BS235" s="170" t="s">
        <v>9892</v>
      </c>
      <c r="BT235" s="218"/>
    </row>
    <row r="236" spans="1:72" ht="14.5">
      <c r="A236" s="219" t="str">
        <f t="shared" si="4"/>
        <v>2024-00077438-5</v>
      </c>
      <c r="B236" s="338" t="s">
        <v>1173</v>
      </c>
      <c r="C236" s="338" t="s">
        <v>1505</v>
      </c>
      <c r="D236" s="338" t="s">
        <v>9882</v>
      </c>
      <c r="E236" s="338" t="s">
        <v>7994</v>
      </c>
      <c r="F236" s="338" t="s">
        <v>9883</v>
      </c>
      <c r="G236" s="338" t="s">
        <v>9882</v>
      </c>
      <c r="H236" s="338" t="s">
        <v>9884</v>
      </c>
      <c r="I236" s="338" t="s">
        <v>10044</v>
      </c>
      <c r="J236" s="338" t="s">
        <v>69</v>
      </c>
      <c r="K236" s="338" t="s">
        <v>70</v>
      </c>
      <c r="L236"/>
      <c r="M236" s="338"/>
      <c r="N236" s="338"/>
      <c r="O236" s="338"/>
      <c r="P236" s="338" t="s">
        <v>8009</v>
      </c>
      <c r="Q236" s="338" t="s">
        <v>8010</v>
      </c>
      <c r="R236" s="338" t="s">
        <v>8032</v>
      </c>
      <c r="S236" s="338" t="s">
        <v>10534</v>
      </c>
      <c r="T236" s="338" t="s">
        <v>8894</v>
      </c>
      <c r="U236" s="338" t="s">
        <v>9247</v>
      </c>
      <c r="V236"/>
      <c r="W236" s="338"/>
      <c r="X236" s="338" t="s">
        <v>731</v>
      </c>
      <c r="Y236" s="338" t="s">
        <v>8932</v>
      </c>
      <c r="Z236" s="338" t="s">
        <v>53</v>
      </c>
      <c r="AA236" s="338"/>
      <c r="AB236" s="338"/>
      <c r="AC236" s="338"/>
      <c r="AD236" s="338"/>
      <c r="AE236" s="338"/>
      <c r="AF236" s="338" t="s">
        <v>11262</v>
      </c>
      <c r="AG236" s="338"/>
      <c r="AH236" s="338" t="s">
        <v>731</v>
      </c>
      <c r="AI236" s="338" t="s">
        <v>7998</v>
      </c>
      <c r="AJ236" s="338" t="s">
        <v>10142</v>
      </c>
      <c r="AK236" s="338" t="s">
        <v>11263</v>
      </c>
      <c r="AL236" s="338"/>
      <c r="AM236" s="338" t="s">
        <v>8019</v>
      </c>
      <c r="AN236" s="338" t="s">
        <v>11264</v>
      </c>
      <c r="AO236" s="338" t="s">
        <v>8026</v>
      </c>
      <c r="AP236" s="338" t="s">
        <v>11265</v>
      </c>
      <c r="AQ236" s="338" t="s">
        <v>7988</v>
      </c>
      <c r="AR236" s="338"/>
      <c r="AS236" s="338" t="s">
        <v>7988</v>
      </c>
      <c r="AT236" s="338"/>
      <c r="AU236" s="338" t="s">
        <v>10136</v>
      </c>
      <c r="AV236" s="338"/>
      <c r="AW236" s="338"/>
      <c r="AX236" s="338"/>
      <c r="AY236" s="338"/>
      <c r="AZ236" s="338" t="s">
        <v>7994</v>
      </c>
      <c r="BA236" s="338"/>
      <c r="BB236"/>
      <c r="BC236"/>
      <c r="BD236"/>
      <c r="BE236"/>
      <c r="BF236"/>
      <c r="BG236"/>
      <c r="BH236"/>
      <c r="BI236"/>
      <c r="BJ236"/>
      <c r="BK236"/>
      <c r="BL236"/>
      <c r="BM236"/>
      <c r="BN236"/>
      <c r="BO236"/>
      <c r="BP236"/>
      <c r="BQ236" t="s">
        <v>9894</v>
      </c>
      <c r="BR236"/>
      <c r="BS236" t="s">
        <v>9892</v>
      </c>
      <c r="BT236" s="218"/>
    </row>
    <row r="237" spans="1:72" ht="14.5">
      <c r="A237" s="219" t="str">
        <f t="shared" si="4"/>
        <v>2024-00078196-1</v>
      </c>
      <c r="B237" s="338" t="s">
        <v>1191</v>
      </c>
      <c r="C237" s="338" t="s">
        <v>1505</v>
      </c>
      <c r="D237" s="338" t="s">
        <v>9882</v>
      </c>
      <c r="E237" s="338" t="s">
        <v>7994</v>
      </c>
      <c r="F237" s="338" t="s">
        <v>9883</v>
      </c>
      <c r="G237" s="338" t="s">
        <v>9882</v>
      </c>
      <c r="H237" s="338" t="s">
        <v>9884</v>
      </c>
      <c r="I237" s="338" t="s">
        <v>10044</v>
      </c>
      <c r="J237" s="338" t="s">
        <v>69</v>
      </c>
      <c r="K237" s="338" t="s">
        <v>70</v>
      </c>
      <c r="L237"/>
      <c r="M237" s="338"/>
      <c r="N237" s="338"/>
      <c r="O237" s="338"/>
      <c r="P237" s="338" t="s">
        <v>8009</v>
      </c>
      <c r="Q237" s="338" t="s">
        <v>8010</v>
      </c>
      <c r="R237" s="338" t="s">
        <v>8032</v>
      </c>
      <c r="S237" s="338" t="s">
        <v>11266</v>
      </c>
      <c r="T237" s="338" t="s">
        <v>8894</v>
      </c>
      <c r="U237" s="338" t="s">
        <v>9247</v>
      </c>
      <c r="V237"/>
      <c r="W237" s="338"/>
      <c r="X237" s="338" t="s">
        <v>894</v>
      </c>
      <c r="Y237" s="338" t="s">
        <v>1212</v>
      </c>
      <c r="Z237" s="338" t="s">
        <v>53</v>
      </c>
      <c r="AA237" s="338"/>
      <c r="AB237" s="338"/>
      <c r="AC237" s="338"/>
      <c r="AD237" s="338"/>
      <c r="AE237" s="338"/>
      <c r="AF237" s="338" t="s">
        <v>11267</v>
      </c>
      <c r="AG237" s="338"/>
      <c r="AH237" s="338" t="s">
        <v>894</v>
      </c>
      <c r="AI237" s="338" t="s">
        <v>7998</v>
      </c>
      <c r="AJ237" s="338" t="s">
        <v>11268</v>
      </c>
      <c r="AK237" s="338" t="s">
        <v>11269</v>
      </c>
      <c r="AL237" s="338"/>
      <c r="AM237" s="338" t="s">
        <v>8019</v>
      </c>
      <c r="AN237" s="338" t="s">
        <v>11270</v>
      </c>
      <c r="AO237" s="338" t="s">
        <v>8026</v>
      </c>
      <c r="AP237" s="338" t="s">
        <v>10999</v>
      </c>
      <c r="AQ237" s="338" t="s">
        <v>7988</v>
      </c>
      <c r="AR237" s="338"/>
      <c r="AS237" s="338" t="s">
        <v>7988</v>
      </c>
      <c r="AT237" s="338"/>
      <c r="AU237" s="338" t="s">
        <v>9903</v>
      </c>
      <c r="AV237" s="338"/>
      <c r="AW237" s="338"/>
      <c r="AX237" s="338"/>
      <c r="AY237" s="338"/>
      <c r="AZ237" s="338" t="s">
        <v>7994</v>
      </c>
      <c r="BA237" s="338"/>
      <c r="BB237"/>
      <c r="BC237"/>
      <c r="BD237"/>
      <c r="BE237"/>
      <c r="BF237"/>
      <c r="BG237"/>
      <c r="BH237"/>
      <c r="BI237"/>
      <c r="BJ237"/>
      <c r="BK237"/>
      <c r="BL237"/>
      <c r="BM237"/>
      <c r="BN237"/>
      <c r="BO237"/>
      <c r="BP237"/>
      <c r="BQ237" t="s">
        <v>9894</v>
      </c>
      <c r="BR237"/>
      <c r="BS237" t="s">
        <v>9892</v>
      </c>
      <c r="BT237" s="218"/>
    </row>
    <row r="238" spans="1:72" ht="14.5">
      <c r="A238" s="219" t="str">
        <f t="shared" si="4"/>
        <v>2024-00078192-1</v>
      </c>
      <c r="B238" s="338" t="s">
        <v>1178</v>
      </c>
      <c r="C238" s="338" t="s">
        <v>1505</v>
      </c>
      <c r="D238" s="338" t="s">
        <v>9882</v>
      </c>
      <c r="E238" s="338" t="s">
        <v>7994</v>
      </c>
      <c r="F238" s="338" t="s">
        <v>9883</v>
      </c>
      <c r="G238" s="338" t="s">
        <v>9882</v>
      </c>
      <c r="H238" s="338" t="s">
        <v>9884</v>
      </c>
      <c r="I238" s="338" t="s">
        <v>10044</v>
      </c>
      <c r="J238" s="338" t="s">
        <v>69</v>
      </c>
      <c r="K238" s="338" t="s">
        <v>70</v>
      </c>
      <c r="L238"/>
      <c r="M238" s="338"/>
      <c r="N238" s="338"/>
      <c r="O238" s="338"/>
      <c r="P238" s="338" t="s">
        <v>8009</v>
      </c>
      <c r="Q238" s="338" t="s">
        <v>8010</v>
      </c>
      <c r="R238" s="338" t="s">
        <v>8032</v>
      </c>
      <c r="S238" s="338" t="s">
        <v>11271</v>
      </c>
      <c r="T238" s="338" t="s">
        <v>8894</v>
      </c>
      <c r="U238" s="338" t="s">
        <v>9247</v>
      </c>
      <c r="V238"/>
      <c r="W238" s="338"/>
      <c r="X238" s="338" t="s">
        <v>894</v>
      </c>
      <c r="Y238" s="338" t="s">
        <v>8932</v>
      </c>
      <c r="Z238" s="338" t="s">
        <v>53</v>
      </c>
      <c r="AA238" s="338"/>
      <c r="AB238" s="338"/>
      <c r="AC238" s="338"/>
      <c r="AD238" s="338"/>
      <c r="AE238" s="338"/>
      <c r="AF238" s="338" t="s">
        <v>11272</v>
      </c>
      <c r="AG238" s="338"/>
      <c r="AH238" s="338" t="s">
        <v>894</v>
      </c>
      <c r="AI238" s="338" t="s">
        <v>7998</v>
      </c>
      <c r="AJ238" s="338" t="s">
        <v>11268</v>
      </c>
      <c r="AK238" s="338" t="s">
        <v>11273</v>
      </c>
      <c r="AL238" s="338"/>
      <c r="AM238" s="338" t="s">
        <v>8019</v>
      </c>
      <c r="AN238" s="338" t="s">
        <v>11270</v>
      </c>
      <c r="AO238" s="338" t="s">
        <v>8026</v>
      </c>
      <c r="AP238" s="338" t="s">
        <v>10999</v>
      </c>
      <c r="AQ238" s="338" t="s">
        <v>7988</v>
      </c>
      <c r="AR238" s="338"/>
      <c r="AS238" s="338" t="s">
        <v>7988</v>
      </c>
      <c r="AT238" s="338"/>
      <c r="AU238" s="338" t="s">
        <v>9903</v>
      </c>
      <c r="AV238" s="338"/>
      <c r="AW238" s="338"/>
      <c r="AX238" s="338"/>
      <c r="AY238" s="338"/>
      <c r="AZ238" s="338" t="s">
        <v>7994</v>
      </c>
      <c r="BA238" s="338"/>
      <c r="BB238"/>
      <c r="BC238"/>
      <c r="BD238"/>
      <c r="BE238"/>
      <c r="BF238"/>
      <c r="BG238"/>
      <c r="BH238"/>
      <c r="BI238"/>
      <c r="BJ238"/>
      <c r="BK238"/>
      <c r="BL238"/>
      <c r="BM238"/>
      <c r="BN238"/>
      <c r="BO238"/>
      <c r="BP238"/>
      <c r="BQ238" t="s">
        <v>9894</v>
      </c>
      <c r="BR238"/>
      <c r="BS238" t="s">
        <v>9892</v>
      </c>
      <c r="BT238" s="218"/>
    </row>
    <row r="239" spans="1:72" ht="14.5">
      <c r="A239" s="219" t="str">
        <f t="shared" si="3"/>
        <v>2024-00077438-4</v>
      </c>
      <c r="B239" s="338" t="s">
        <v>1171</v>
      </c>
      <c r="C239" s="338" t="s">
        <v>1505</v>
      </c>
      <c r="D239" s="338" t="s">
        <v>9882</v>
      </c>
      <c r="E239" s="338" t="s">
        <v>7994</v>
      </c>
      <c r="F239" s="338" t="s">
        <v>9883</v>
      </c>
      <c r="G239" s="338" t="s">
        <v>9882</v>
      </c>
      <c r="H239" s="338" t="s">
        <v>9884</v>
      </c>
      <c r="I239" s="338" t="s">
        <v>10044</v>
      </c>
      <c r="J239" s="338" t="s">
        <v>69</v>
      </c>
      <c r="K239" s="338" t="s">
        <v>70</v>
      </c>
      <c r="L239"/>
      <c r="M239" s="338"/>
      <c r="N239" s="338"/>
      <c r="O239" s="338"/>
      <c r="P239" s="338" t="s">
        <v>8009</v>
      </c>
      <c r="Q239" s="338" t="s">
        <v>8010</v>
      </c>
      <c r="R239" s="338" t="s">
        <v>8032</v>
      </c>
      <c r="S239" s="338" t="s">
        <v>10534</v>
      </c>
      <c r="T239" s="338" t="s">
        <v>8894</v>
      </c>
      <c r="U239" s="338" t="s">
        <v>9247</v>
      </c>
      <c r="V239"/>
      <c r="W239" s="338"/>
      <c r="X239" s="338" t="s">
        <v>8708</v>
      </c>
      <c r="Y239" s="338" t="s">
        <v>8932</v>
      </c>
      <c r="Z239" s="338" t="s">
        <v>53</v>
      </c>
      <c r="AA239" s="338"/>
      <c r="AB239" s="338"/>
      <c r="AC239" s="338"/>
      <c r="AD239" s="338"/>
      <c r="AE239" s="338"/>
      <c r="AF239" s="338" t="s">
        <v>11274</v>
      </c>
      <c r="AG239" s="338"/>
      <c r="AH239" s="338" t="s">
        <v>8708</v>
      </c>
      <c r="AI239" s="338" t="s">
        <v>7998</v>
      </c>
      <c r="AJ239" s="338" t="s">
        <v>10142</v>
      </c>
      <c r="AK239" s="338" t="s">
        <v>11275</v>
      </c>
      <c r="AL239" s="338"/>
      <c r="AM239" s="338" t="s">
        <v>8019</v>
      </c>
      <c r="AN239" s="338" t="s">
        <v>11264</v>
      </c>
      <c r="AO239" s="338" t="s">
        <v>8026</v>
      </c>
      <c r="AP239" s="338" t="s">
        <v>11265</v>
      </c>
      <c r="AQ239" s="338" t="s">
        <v>7988</v>
      </c>
      <c r="AR239" s="338"/>
      <c r="AS239" s="338" t="s">
        <v>7988</v>
      </c>
      <c r="AT239" s="338"/>
      <c r="AU239" s="338" t="s">
        <v>10136</v>
      </c>
      <c r="AV239" s="338"/>
      <c r="AW239" s="338"/>
      <c r="AX239" s="338"/>
      <c r="AY239" s="338"/>
      <c r="AZ239" s="338" t="s">
        <v>7994</v>
      </c>
      <c r="BA239" s="338"/>
      <c r="BB239"/>
      <c r="BC239"/>
      <c r="BD239"/>
      <c r="BE239"/>
      <c r="BF239"/>
      <c r="BG239"/>
      <c r="BH239"/>
      <c r="BI239"/>
      <c r="BJ239"/>
      <c r="BK239"/>
      <c r="BL239"/>
      <c r="BM239"/>
      <c r="BN239"/>
      <c r="BO239"/>
      <c r="BP239"/>
      <c r="BQ239" t="s">
        <v>9894</v>
      </c>
      <c r="BR239"/>
      <c r="BS239" t="s">
        <v>9892</v>
      </c>
      <c r="BT239" s="218"/>
    </row>
    <row r="240" spans="1:72" ht="14.5">
      <c r="A240" s="219" t="str">
        <f t="shared" si="3"/>
        <v>2024-00077438-2</v>
      </c>
      <c r="B240" s="338" t="s">
        <v>1167</v>
      </c>
      <c r="C240" s="338" t="s">
        <v>1505</v>
      </c>
      <c r="D240" s="338" t="s">
        <v>9882</v>
      </c>
      <c r="E240" s="338" t="s">
        <v>7994</v>
      </c>
      <c r="F240" s="338" t="s">
        <v>9883</v>
      </c>
      <c r="G240" s="338" t="s">
        <v>9882</v>
      </c>
      <c r="H240" s="338" t="s">
        <v>9884</v>
      </c>
      <c r="I240" s="338" t="s">
        <v>10044</v>
      </c>
      <c r="J240" s="338" t="s">
        <v>69</v>
      </c>
      <c r="K240" s="338" t="s">
        <v>70</v>
      </c>
      <c r="L240"/>
      <c r="M240" s="338"/>
      <c r="N240" s="338"/>
      <c r="O240" s="338"/>
      <c r="P240" s="338" t="s">
        <v>8009</v>
      </c>
      <c r="Q240" s="338" t="s">
        <v>8010</v>
      </c>
      <c r="R240" s="338" t="s">
        <v>8032</v>
      </c>
      <c r="S240" s="338" t="s">
        <v>10534</v>
      </c>
      <c r="T240" s="338" t="s">
        <v>8894</v>
      </c>
      <c r="U240" s="338" t="s">
        <v>9247</v>
      </c>
      <c r="V240"/>
      <c r="W240" s="338"/>
      <c r="X240" s="338" t="s">
        <v>589</v>
      </c>
      <c r="Y240" s="338" t="s">
        <v>8932</v>
      </c>
      <c r="Z240" s="338" t="s">
        <v>53</v>
      </c>
      <c r="AA240" s="338"/>
      <c r="AB240" s="338"/>
      <c r="AC240" s="338"/>
      <c r="AD240" s="338"/>
      <c r="AE240" s="338"/>
      <c r="AF240" s="338" t="s">
        <v>11276</v>
      </c>
      <c r="AG240" s="338"/>
      <c r="AH240" s="338" t="s">
        <v>589</v>
      </c>
      <c r="AI240" s="338" t="s">
        <v>7998</v>
      </c>
      <c r="AJ240" s="338" t="s">
        <v>10142</v>
      </c>
      <c r="AK240" s="338" t="s">
        <v>11277</v>
      </c>
      <c r="AL240" s="338"/>
      <c r="AM240" s="338" t="s">
        <v>8019</v>
      </c>
      <c r="AN240" s="338" t="s">
        <v>11264</v>
      </c>
      <c r="AO240" s="338" t="s">
        <v>8026</v>
      </c>
      <c r="AP240" s="338" t="s">
        <v>11265</v>
      </c>
      <c r="AQ240" s="338" t="s">
        <v>7988</v>
      </c>
      <c r="AR240" s="338"/>
      <c r="AS240" s="338" t="s">
        <v>7988</v>
      </c>
      <c r="AT240" s="338"/>
      <c r="AU240" s="338" t="s">
        <v>10136</v>
      </c>
      <c r="AV240" s="338"/>
      <c r="AW240" s="338"/>
      <c r="AX240" s="338"/>
      <c r="AY240" s="338"/>
      <c r="AZ240" s="338" t="s">
        <v>7994</v>
      </c>
      <c r="BA240" s="338"/>
      <c r="BB240"/>
      <c r="BC240"/>
      <c r="BD240"/>
      <c r="BE240"/>
      <c r="BF240"/>
      <c r="BG240"/>
      <c r="BH240"/>
      <c r="BI240"/>
      <c r="BJ240"/>
      <c r="BK240"/>
      <c r="BL240"/>
      <c r="BM240"/>
      <c r="BN240"/>
      <c r="BO240"/>
      <c r="BP240"/>
      <c r="BQ240" t="s">
        <v>9894</v>
      </c>
      <c r="BR240"/>
      <c r="BS240" t="s">
        <v>9892</v>
      </c>
      <c r="BT240" s="218"/>
    </row>
    <row r="241" spans="1:72" ht="14.5">
      <c r="A241" s="219" t="str">
        <f t="shared" si="3"/>
        <v>2024-00077438-1</v>
      </c>
      <c r="B241" s="338" t="s">
        <v>1165</v>
      </c>
      <c r="C241" s="338" t="s">
        <v>1505</v>
      </c>
      <c r="D241" s="338" t="s">
        <v>9882</v>
      </c>
      <c r="E241" s="338" t="s">
        <v>7994</v>
      </c>
      <c r="F241" s="338" t="s">
        <v>9883</v>
      </c>
      <c r="G241" s="338" t="s">
        <v>9882</v>
      </c>
      <c r="H241" s="338" t="s">
        <v>9884</v>
      </c>
      <c r="I241" s="338" t="s">
        <v>10044</v>
      </c>
      <c r="J241" s="338" t="s">
        <v>69</v>
      </c>
      <c r="K241" s="338" t="s">
        <v>70</v>
      </c>
      <c r="L241"/>
      <c r="M241" s="338"/>
      <c r="N241" s="338"/>
      <c r="O241" s="338"/>
      <c r="P241" s="338" t="s">
        <v>8009</v>
      </c>
      <c r="Q241" s="338" t="s">
        <v>8010</v>
      </c>
      <c r="R241" s="338" t="s">
        <v>8032</v>
      </c>
      <c r="S241" s="338" t="s">
        <v>10534</v>
      </c>
      <c r="T241" s="338" t="s">
        <v>8894</v>
      </c>
      <c r="U241" s="338" t="s">
        <v>9247</v>
      </c>
      <c r="V241"/>
      <c r="W241" s="338"/>
      <c r="X241" s="338" t="s">
        <v>524</v>
      </c>
      <c r="Y241" s="338" t="s">
        <v>8932</v>
      </c>
      <c r="Z241" s="338" t="s">
        <v>53</v>
      </c>
      <c r="AA241" s="338"/>
      <c r="AB241" s="338"/>
      <c r="AC241" s="338"/>
      <c r="AD241" s="338"/>
      <c r="AE241" s="338"/>
      <c r="AF241" s="338" t="s">
        <v>11278</v>
      </c>
      <c r="AG241" s="338"/>
      <c r="AH241" s="338" t="s">
        <v>524</v>
      </c>
      <c r="AI241" s="338" t="s">
        <v>7998</v>
      </c>
      <c r="AJ241" s="338" t="s">
        <v>10142</v>
      </c>
      <c r="AK241" s="338" t="s">
        <v>11279</v>
      </c>
      <c r="AL241" s="338"/>
      <c r="AM241" s="338" t="s">
        <v>8019</v>
      </c>
      <c r="AN241" s="338" t="s">
        <v>11264</v>
      </c>
      <c r="AO241" s="338" t="s">
        <v>8026</v>
      </c>
      <c r="AP241" s="338" t="s">
        <v>11265</v>
      </c>
      <c r="AQ241" s="338" t="s">
        <v>7988</v>
      </c>
      <c r="AR241" s="338"/>
      <c r="AS241" s="338" t="s">
        <v>7988</v>
      </c>
      <c r="AT241" s="338"/>
      <c r="AU241" s="338" t="s">
        <v>10136</v>
      </c>
      <c r="AV241" s="338"/>
      <c r="AW241" s="338"/>
      <c r="AX241" s="338"/>
      <c r="AY241" s="338"/>
      <c r="AZ241" s="338" t="s">
        <v>7994</v>
      </c>
      <c r="BA241" s="338"/>
      <c r="BB241"/>
      <c r="BC241"/>
      <c r="BD241"/>
      <c r="BE241"/>
      <c r="BF241"/>
      <c r="BG241"/>
      <c r="BH241"/>
      <c r="BI241"/>
      <c r="BJ241"/>
      <c r="BK241"/>
      <c r="BL241"/>
      <c r="BM241"/>
      <c r="BN241"/>
      <c r="BO241"/>
      <c r="BP241"/>
      <c r="BQ241" t="s">
        <v>9894</v>
      </c>
      <c r="BR241"/>
      <c r="BS241" t="s">
        <v>9892</v>
      </c>
      <c r="BT241" s="218"/>
    </row>
    <row r="242" spans="1:72" ht="14.5">
      <c r="A242" s="219" t="str">
        <f t="shared" si="3"/>
        <v>2024-00077438-3</v>
      </c>
      <c r="B242" s="338" t="s">
        <v>1169</v>
      </c>
      <c r="C242" s="338" t="s">
        <v>1505</v>
      </c>
      <c r="D242" s="338" t="s">
        <v>9882</v>
      </c>
      <c r="E242" s="338" t="s">
        <v>7994</v>
      </c>
      <c r="F242" s="338" t="s">
        <v>9883</v>
      </c>
      <c r="G242" s="338" t="s">
        <v>9882</v>
      </c>
      <c r="H242" s="338" t="s">
        <v>9884</v>
      </c>
      <c r="I242" s="338" t="s">
        <v>10044</v>
      </c>
      <c r="J242" s="338" t="s">
        <v>69</v>
      </c>
      <c r="K242" s="338" t="s">
        <v>70</v>
      </c>
      <c r="L242"/>
      <c r="M242" s="338"/>
      <c r="N242" s="338"/>
      <c r="O242" s="338"/>
      <c r="P242" s="338" t="s">
        <v>8009</v>
      </c>
      <c r="Q242" s="338" t="s">
        <v>8010</v>
      </c>
      <c r="R242" s="338" t="s">
        <v>8032</v>
      </c>
      <c r="S242" s="338" t="s">
        <v>10534</v>
      </c>
      <c r="T242" s="338" t="s">
        <v>8894</v>
      </c>
      <c r="U242" s="338" t="s">
        <v>9247</v>
      </c>
      <c r="V242"/>
      <c r="W242" s="338"/>
      <c r="X242" s="338" t="s">
        <v>603</v>
      </c>
      <c r="Y242" s="338" t="s">
        <v>8932</v>
      </c>
      <c r="Z242" s="338" t="s">
        <v>53</v>
      </c>
      <c r="AA242" s="338"/>
      <c r="AB242" s="338"/>
      <c r="AC242" s="338"/>
      <c r="AD242" s="338"/>
      <c r="AE242" s="338"/>
      <c r="AF242" s="338" t="s">
        <v>11280</v>
      </c>
      <c r="AG242" s="338"/>
      <c r="AH242" s="338" t="s">
        <v>603</v>
      </c>
      <c r="AI242" s="338" t="s">
        <v>7998</v>
      </c>
      <c r="AJ242" s="338" t="s">
        <v>10142</v>
      </c>
      <c r="AK242" s="338" t="s">
        <v>11281</v>
      </c>
      <c r="AL242" s="338"/>
      <c r="AM242" s="338" t="s">
        <v>8019</v>
      </c>
      <c r="AN242" s="338" t="s">
        <v>11264</v>
      </c>
      <c r="AO242" s="338" t="s">
        <v>8026</v>
      </c>
      <c r="AP242" s="338" t="s">
        <v>11265</v>
      </c>
      <c r="AQ242" s="338" t="s">
        <v>7988</v>
      </c>
      <c r="AR242" s="338"/>
      <c r="AS242" s="338" t="s">
        <v>7988</v>
      </c>
      <c r="AT242" s="338"/>
      <c r="AU242" s="338" t="s">
        <v>10136</v>
      </c>
      <c r="AV242" s="338"/>
      <c r="AW242" s="338"/>
      <c r="AX242" s="338"/>
      <c r="AY242" s="338"/>
      <c r="AZ242" s="338" t="s">
        <v>7994</v>
      </c>
      <c r="BA242" s="338"/>
      <c r="BB242"/>
      <c r="BC242"/>
      <c r="BD242"/>
      <c r="BE242"/>
      <c r="BF242"/>
      <c r="BG242"/>
      <c r="BH242"/>
      <c r="BI242"/>
      <c r="BJ242"/>
      <c r="BK242"/>
      <c r="BL242"/>
      <c r="BM242"/>
      <c r="BN242"/>
      <c r="BO242"/>
      <c r="BP242"/>
      <c r="BQ242" t="s">
        <v>9894</v>
      </c>
      <c r="BR242"/>
      <c r="BS242" t="s">
        <v>9892</v>
      </c>
      <c r="BT242" s="218"/>
    </row>
    <row r="243" spans="1:72" ht="14.5">
      <c r="A243" s="219" t="str">
        <f t="shared" si="3"/>
        <v>2024-00077438-6</v>
      </c>
      <c r="B243" s="338" t="s">
        <v>1175</v>
      </c>
      <c r="C243" s="338" t="s">
        <v>1505</v>
      </c>
      <c r="D243" s="338" t="s">
        <v>9882</v>
      </c>
      <c r="E243" s="338" t="s">
        <v>7994</v>
      </c>
      <c r="F243" s="338" t="s">
        <v>9883</v>
      </c>
      <c r="G243" s="338" t="s">
        <v>9882</v>
      </c>
      <c r="H243" s="338" t="s">
        <v>9884</v>
      </c>
      <c r="I243" s="338" t="s">
        <v>10044</v>
      </c>
      <c r="J243" s="338" t="s">
        <v>69</v>
      </c>
      <c r="K243" s="338" t="s">
        <v>70</v>
      </c>
      <c r="L243"/>
      <c r="M243" s="338"/>
      <c r="N243" s="338"/>
      <c r="O243" s="338"/>
      <c r="P243" s="338" t="s">
        <v>8009</v>
      </c>
      <c r="Q243" s="338" t="s">
        <v>8010</v>
      </c>
      <c r="R243" s="338" t="s">
        <v>8032</v>
      </c>
      <c r="S243" s="338" t="s">
        <v>10534</v>
      </c>
      <c r="T243" s="338" t="s">
        <v>8894</v>
      </c>
      <c r="U243" s="338" t="s">
        <v>9247</v>
      </c>
      <c r="V243"/>
      <c r="W243" s="338"/>
      <c r="X243" s="338" t="s">
        <v>8907</v>
      </c>
      <c r="Y243" s="338" t="s">
        <v>8932</v>
      </c>
      <c r="Z243" s="338" t="s">
        <v>53</v>
      </c>
      <c r="AA243" s="338"/>
      <c r="AB243" s="338"/>
      <c r="AC243" s="338"/>
      <c r="AD243" s="338"/>
      <c r="AE243" s="338"/>
      <c r="AF243" s="338" t="s">
        <v>11282</v>
      </c>
      <c r="AG243" s="338"/>
      <c r="AH243" s="338" t="s">
        <v>8907</v>
      </c>
      <c r="AI243" s="338" t="s">
        <v>7998</v>
      </c>
      <c r="AJ243" s="338" t="s">
        <v>10142</v>
      </c>
      <c r="AK243" s="338" t="s">
        <v>11283</v>
      </c>
      <c r="AL243" s="338"/>
      <c r="AM243" s="338" t="s">
        <v>8019</v>
      </c>
      <c r="AN243" s="338" t="s">
        <v>11264</v>
      </c>
      <c r="AO243" s="338" t="s">
        <v>8026</v>
      </c>
      <c r="AP243" s="338" t="s">
        <v>11265</v>
      </c>
      <c r="AQ243" s="338" t="s">
        <v>7988</v>
      </c>
      <c r="AR243" s="338"/>
      <c r="AS243" s="338" t="s">
        <v>7988</v>
      </c>
      <c r="AT243" s="338"/>
      <c r="AU243" s="338" t="s">
        <v>10136</v>
      </c>
      <c r="AV243" s="338"/>
      <c r="AW243" s="338"/>
      <c r="AX243" s="338"/>
      <c r="AY243" s="338"/>
      <c r="AZ243" s="338" t="s">
        <v>7994</v>
      </c>
      <c r="BA243" s="338"/>
      <c r="BB243"/>
      <c r="BC243"/>
      <c r="BD243"/>
      <c r="BE243"/>
      <c r="BF243"/>
      <c r="BG243"/>
      <c r="BH243"/>
      <c r="BI243"/>
      <c r="BJ243"/>
      <c r="BK243"/>
      <c r="BL243"/>
      <c r="BM243"/>
      <c r="BN243"/>
      <c r="BO243"/>
      <c r="BP243"/>
      <c r="BQ243" t="s">
        <v>9894</v>
      </c>
      <c r="BR243"/>
      <c r="BS243" t="s">
        <v>9892</v>
      </c>
      <c r="BT243" s="218"/>
    </row>
    <row r="244" spans="1:72" ht="14.5">
      <c r="A244" s="219" t="str">
        <f t="shared" ref="A244:A307" si="5">LEFT(AF244,15)</f>
        <v>2024-00078767-2</v>
      </c>
      <c r="B244" s="338" t="s">
        <v>1248</v>
      </c>
      <c r="C244" s="170" t="s">
        <v>1505</v>
      </c>
      <c r="D244" s="170" t="s">
        <v>11094</v>
      </c>
      <c r="E244" s="170" t="s">
        <v>7994</v>
      </c>
      <c r="F244" s="170" t="s">
        <v>9883</v>
      </c>
      <c r="G244" s="170" t="s">
        <v>11094</v>
      </c>
      <c r="H244" s="170" t="s">
        <v>11095</v>
      </c>
      <c r="I244" s="170" t="s">
        <v>10044</v>
      </c>
      <c r="J244" s="170" t="s">
        <v>69</v>
      </c>
      <c r="K244" s="170" t="s">
        <v>902</v>
      </c>
      <c r="L244" s="170"/>
      <c r="M244" s="170"/>
      <c r="N244" s="170"/>
      <c r="O244" s="170"/>
      <c r="P244" s="170" t="s">
        <v>8009</v>
      </c>
      <c r="Q244" s="170" t="s">
        <v>8010</v>
      </c>
      <c r="R244" s="170" t="s">
        <v>8032</v>
      </c>
      <c r="S244" s="170" t="s">
        <v>11284</v>
      </c>
      <c r="T244" s="170" t="s">
        <v>10814</v>
      </c>
      <c r="U244" s="170" t="s">
        <v>10815</v>
      </c>
      <c r="V244" s="170"/>
      <c r="W244" s="170"/>
      <c r="X244" s="170" t="s">
        <v>932</v>
      </c>
      <c r="Y244" s="170" t="s">
        <v>1260</v>
      </c>
      <c r="Z244" s="170" t="s">
        <v>53</v>
      </c>
      <c r="AA244" s="170"/>
      <c r="AB244" s="170"/>
      <c r="AC244" s="170"/>
      <c r="AD244" s="170"/>
      <c r="AE244" s="170"/>
      <c r="AF244" s="170" t="s">
        <v>11285</v>
      </c>
      <c r="AG244" s="170"/>
      <c r="AH244" s="170" t="s">
        <v>932</v>
      </c>
      <c r="AI244" s="170" t="s">
        <v>7998</v>
      </c>
      <c r="AJ244" s="170" t="s">
        <v>11286</v>
      </c>
      <c r="AK244" s="170" t="s">
        <v>11287</v>
      </c>
      <c r="AL244" s="170"/>
      <c r="AM244" s="170" t="s">
        <v>8019</v>
      </c>
      <c r="AN244" s="170" t="s">
        <v>11288</v>
      </c>
      <c r="AO244" s="170" t="s">
        <v>8026</v>
      </c>
      <c r="AP244" s="170" t="s">
        <v>11289</v>
      </c>
      <c r="AQ244" s="170" t="s">
        <v>7988</v>
      </c>
      <c r="AR244" s="170"/>
      <c r="AS244" s="170" t="s">
        <v>7988</v>
      </c>
      <c r="AT244" s="170"/>
      <c r="AU244" s="170" t="s">
        <v>10136</v>
      </c>
      <c r="AV244" s="170"/>
      <c r="AW244" s="170"/>
      <c r="AX244" s="170"/>
      <c r="AY244" s="170"/>
      <c r="AZ244" s="170" t="s">
        <v>7994</v>
      </c>
      <c r="BA244" s="170"/>
      <c r="BB244" s="170"/>
      <c r="BC244" s="170"/>
      <c r="BD244" s="170"/>
      <c r="BE244" s="170"/>
      <c r="BF244" s="170"/>
      <c r="BG244" s="170"/>
      <c r="BH244" s="170"/>
      <c r="BI244" s="170"/>
      <c r="BJ244" s="170"/>
      <c r="BK244" s="170"/>
      <c r="BL244" s="170"/>
      <c r="BM244" s="170"/>
      <c r="BN244" s="170"/>
      <c r="BO244" s="170"/>
      <c r="BP244" s="170"/>
      <c r="BQ244" s="170" t="s">
        <v>9894</v>
      </c>
      <c r="BR244" s="170"/>
      <c r="BS244" s="170" t="s">
        <v>9892</v>
      </c>
      <c r="BT244" s="218"/>
    </row>
    <row r="245" spans="1:72" ht="14.5">
      <c r="A245" s="219" t="str">
        <f t="shared" si="5"/>
        <v>2024-00079612-1</v>
      </c>
      <c r="B245" s="338" t="s">
        <v>1250</v>
      </c>
      <c r="C245" s="170" t="s">
        <v>1505</v>
      </c>
      <c r="D245" s="170" t="s">
        <v>11094</v>
      </c>
      <c r="E245" s="170" t="s">
        <v>7994</v>
      </c>
      <c r="F245" s="170" t="s">
        <v>9883</v>
      </c>
      <c r="G245" s="170" t="s">
        <v>11094</v>
      </c>
      <c r="H245" s="170" t="s">
        <v>11095</v>
      </c>
      <c r="I245" s="170" t="s">
        <v>10044</v>
      </c>
      <c r="J245" s="170" t="s">
        <v>81</v>
      </c>
      <c r="K245" s="170" t="s">
        <v>82</v>
      </c>
      <c r="L245" s="170"/>
      <c r="M245" s="170"/>
      <c r="N245" s="170"/>
      <c r="O245" s="170"/>
      <c r="P245" s="170" t="s">
        <v>8009</v>
      </c>
      <c r="Q245" s="170" t="s">
        <v>8010</v>
      </c>
      <c r="R245" s="170" t="s">
        <v>8032</v>
      </c>
      <c r="S245" s="170" t="s">
        <v>11290</v>
      </c>
      <c r="T245" s="170" t="s">
        <v>10084</v>
      </c>
      <c r="U245" s="170" t="s">
        <v>10085</v>
      </c>
      <c r="V245" s="170"/>
      <c r="W245" s="170"/>
      <c r="X245" s="170" t="s">
        <v>10978</v>
      </c>
      <c r="Y245" s="170" t="s">
        <v>1260</v>
      </c>
      <c r="Z245" s="170" t="s">
        <v>53</v>
      </c>
      <c r="AA245" s="170"/>
      <c r="AB245" s="170"/>
      <c r="AC245" s="170"/>
      <c r="AD245" s="170"/>
      <c r="AE245" s="170"/>
      <c r="AF245" s="170" t="s">
        <v>11291</v>
      </c>
      <c r="AG245" s="170"/>
      <c r="AH245" s="170" t="s">
        <v>10978</v>
      </c>
      <c r="AI245" s="170" t="s">
        <v>7998</v>
      </c>
      <c r="AJ245" s="170" t="s">
        <v>11292</v>
      </c>
      <c r="AK245" s="170" t="s">
        <v>11293</v>
      </c>
      <c r="AL245" s="170"/>
      <c r="AM245" s="170" t="s">
        <v>8019</v>
      </c>
      <c r="AN245" s="170" t="s">
        <v>11294</v>
      </c>
      <c r="AO245" s="170" t="s">
        <v>8026</v>
      </c>
      <c r="AP245" s="170" t="s">
        <v>11295</v>
      </c>
      <c r="AQ245" s="170" t="s">
        <v>7988</v>
      </c>
      <c r="AR245" s="170"/>
      <c r="AS245" s="170" t="s">
        <v>7988</v>
      </c>
      <c r="AT245" s="170"/>
      <c r="AU245" s="170" t="s">
        <v>10136</v>
      </c>
      <c r="AV245" s="170"/>
      <c r="AW245" s="170"/>
      <c r="AX245" s="170"/>
      <c r="AY245" s="170"/>
      <c r="AZ245" s="170" t="s">
        <v>7994</v>
      </c>
      <c r="BA245" s="170"/>
      <c r="BB245" s="170"/>
      <c r="BC245" s="170"/>
      <c r="BD245" s="170"/>
      <c r="BE245" s="170"/>
      <c r="BF245" s="170"/>
      <c r="BG245" s="170"/>
      <c r="BH245" s="170"/>
      <c r="BI245" s="170"/>
      <c r="BJ245" s="170"/>
      <c r="BK245" s="170"/>
      <c r="BL245" s="170"/>
      <c r="BM245" s="170"/>
      <c r="BN245" s="170"/>
      <c r="BO245" s="170"/>
      <c r="BP245" s="170"/>
      <c r="BQ245" s="170" t="s">
        <v>9894</v>
      </c>
      <c r="BR245" s="170"/>
      <c r="BS245" s="170" t="s">
        <v>9892</v>
      </c>
      <c r="BT245" s="218"/>
    </row>
    <row r="246" spans="1:72" ht="14.5">
      <c r="A246" s="219" t="str">
        <f t="shared" si="5"/>
        <v>2024-00078767-1</v>
      </c>
      <c r="B246" s="338" t="s">
        <v>1245</v>
      </c>
      <c r="C246" s="170" t="s">
        <v>1505</v>
      </c>
      <c r="D246" s="170" t="s">
        <v>11094</v>
      </c>
      <c r="E246" s="170" t="s">
        <v>7994</v>
      </c>
      <c r="F246" s="170" t="s">
        <v>9883</v>
      </c>
      <c r="G246" s="170" t="s">
        <v>11094</v>
      </c>
      <c r="H246" s="170" t="s">
        <v>11095</v>
      </c>
      <c r="I246" s="170" t="s">
        <v>10044</v>
      </c>
      <c r="J246" s="170" t="s">
        <v>69</v>
      </c>
      <c r="K246" s="170" t="s">
        <v>902</v>
      </c>
      <c r="L246" s="170"/>
      <c r="M246" s="170"/>
      <c r="N246" s="170"/>
      <c r="O246" s="170"/>
      <c r="P246" s="170" t="s">
        <v>8009</v>
      </c>
      <c r="Q246" s="170" t="s">
        <v>8010</v>
      </c>
      <c r="R246" s="170" t="s">
        <v>8032</v>
      </c>
      <c r="S246" s="170" t="s">
        <v>11284</v>
      </c>
      <c r="T246" s="170" t="s">
        <v>10814</v>
      </c>
      <c r="U246" s="170" t="s">
        <v>10815</v>
      </c>
      <c r="V246" s="170"/>
      <c r="W246" s="170"/>
      <c r="X246" s="170" t="s">
        <v>10735</v>
      </c>
      <c r="Y246" s="170" t="s">
        <v>1260</v>
      </c>
      <c r="Z246" s="170" t="s">
        <v>53</v>
      </c>
      <c r="AA246" s="170"/>
      <c r="AB246" s="170"/>
      <c r="AC246" s="170"/>
      <c r="AD246" s="170"/>
      <c r="AE246" s="170"/>
      <c r="AF246" s="170" t="s">
        <v>11296</v>
      </c>
      <c r="AG246" s="170"/>
      <c r="AH246" s="170" t="s">
        <v>10735</v>
      </c>
      <c r="AI246" s="170" t="s">
        <v>7998</v>
      </c>
      <c r="AJ246" s="170" t="s">
        <v>11286</v>
      </c>
      <c r="AK246" s="170" t="s">
        <v>11297</v>
      </c>
      <c r="AL246" s="170"/>
      <c r="AM246" s="170" t="s">
        <v>8019</v>
      </c>
      <c r="AN246" s="170" t="s">
        <v>11288</v>
      </c>
      <c r="AO246" s="170" t="s">
        <v>8026</v>
      </c>
      <c r="AP246" s="170" t="s">
        <v>11289</v>
      </c>
      <c r="AQ246" s="170" t="s">
        <v>7988</v>
      </c>
      <c r="AR246" s="170"/>
      <c r="AS246" s="170" t="s">
        <v>7988</v>
      </c>
      <c r="AT246" s="170"/>
      <c r="AU246" s="170" t="s">
        <v>10136</v>
      </c>
      <c r="AV246" s="170"/>
      <c r="AW246" s="170"/>
      <c r="AX246" s="170"/>
      <c r="AY246" s="170"/>
      <c r="AZ246" s="170" t="s">
        <v>7994</v>
      </c>
      <c r="BA246" s="170"/>
      <c r="BB246" s="170"/>
      <c r="BC246" s="170"/>
      <c r="BD246" s="170"/>
      <c r="BE246" s="170"/>
      <c r="BF246" s="170"/>
      <c r="BG246" s="170"/>
      <c r="BH246" s="170"/>
      <c r="BI246" s="170"/>
      <c r="BJ246" s="170"/>
      <c r="BK246" s="170"/>
      <c r="BL246" s="170"/>
      <c r="BM246" s="170"/>
      <c r="BN246" s="170"/>
      <c r="BO246" s="170"/>
      <c r="BP246" s="170"/>
      <c r="BQ246" s="170" t="s">
        <v>9894</v>
      </c>
      <c r="BR246" s="170"/>
      <c r="BS246" s="170" t="s">
        <v>9892</v>
      </c>
      <c r="BT246" s="218"/>
    </row>
    <row r="247" spans="1:72" ht="14.5">
      <c r="A247" s="219" t="str">
        <f t="shared" si="5"/>
        <v>2024-00078867-1</v>
      </c>
      <c r="B247" s="338" t="s">
        <v>1231</v>
      </c>
      <c r="C247" s="170" t="s">
        <v>1505</v>
      </c>
      <c r="D247" s="170" t="s">
        <v>11094</v>
      </c>
      <c r="E247" s="170" t="s">
        <v>7994</v>
      </c>
      <c r="F247" s="170" t="s">
        <v>9883</v>
      </c>
      <c r="G247" s="170" t="s">
        <v>11094</v>
      </c>
      <c r="H247" s="170" t="s">
        <v>11095</v>
      </c>
      <c r="I247" s="170" t="s">
        <v>10044</v>
      </c>
      <c r="J247" s="170" t="s">
        <v>81</v>
      </c>
      <c r="K247" s="170" t="s">
        <v>82</v>
      </c>
      <c r="L247" s="170"/>
      <c r="M247" s="170"/>
      <c r="N247" s="170"/>
      <c r="O247" s="170"/>
      <c r="P247" s="170" t="s">
        <v>8009</v>
      </c>
      <c r="Q247" s="170" t="s">
        <v>8010</v>
      </c>
      <c r="R247" s="170" t="s">
        <v>8032</v>
      </c>
      <c r="S247" s="170" t="s">
        <v>11298</v>
      </c>
      <c r="T247" s="170" t="s">
        <v>10084</v>
      </c>
      <c r="U247" s="170" t="s">
        <v>10085</v>
      </c>
      <c r="V247" s="170"/>
      <c r="W247" s="170"/>
      <c r="X247" s="170" t="s">
        <v>10735</v>
      </c>
      <c r="Y247" s="170" t="s">
        <v>1260</v>
      </c>
      <c r="Z247" s="170" t="s">
        <v>53</v>
      </c>
      <c r="AA247" s="170"/>
      <c r="AB247" s="170"/>
      <c r="AC247" s="170"/>
      <c r="AD247" s="170"/>
      <c r="AE247" s="170"/>
      <c r="AF247" s="170" t="s">
        <v>11299</v>
      </c>
      <c r="AG247" s="170"/>
      <c r="AH247" s="170" t="s">
        <v>10735</v>
      </c>
      <c r="AI247" s="170" t="s">
        <v>7998</v>
      </c>
      <c r="AJ247" s="170" t="s">
        <v>11300</v>
      </c>
      <c r="AK247" s="170" t="s">
        <v>11301</v>
      </c>
      <c r="AL247" s="170"/>
      <c r="AM247" s="170" t="s">
        <v>8019</v>
      </c>
      <c r="AN247" s="170" t="s">
        <v>11302</v>
      </c>
      <c r="AO247" s="170" t="s">
        <v>8026</v>
      </c>
      <c r="AP247" s="170" t="s">
        <v>11303</v>
      </c>
      <c r="AQ247" s="170" t="s">
        <v>7988</v>
      </c>
      <c r="AR247" s="170"/>
      <c r="AS247" s="170" t="s">
        <v>7988</v>
      </c>
      <c r="AT247" s="170"/>
      <c r="AU247" s="170" t="s">
        <v>10136</v>
      </c>
      <c r="AV247" s="170"/>
      <c r="AW247" s="170"/>
      <c r="AX247" s="170"/>
      <c r="AY247" s="170"/>
      <c r="AZ247" s="170" t="s">
        <v>7994</v>
      </c>
      <c r="BA247" s="170"/>
      <c r="BB247" s="170"/>
      <c r="BC247" s="170"/>
      <c r="BD247" s="170"/>
      <c r="BE247" s="170"/>
      <c r="BF247" s="170"/>
      <c r="BG247" s="170"/>
      <c r="BH247" s="170"/>
      <c r="BI247" s="170"/>
      <c r="BJ247" s="170"/>
      <c r="BK247" s="170"/>
      <c r="BL247" s="170"/>
      <c r="BM247" s="170"/>
      <c r="BN247" s="170"/>
      <c r="BO247" s="170"/>
      <c r="BP247" s="170"/>
      <c r="BQ247" s="170" t="s">
        <v>9894</v>
      </c>
      <c r="BR247" s="170"/>
      <c r="BS247" s="170" t="s">
        <v>9892</v>
      </c>
      <c r="BT247" s="218"/>
    </row>
    <row r="248" spans="1:72" ht="14.5">
      <c r="A248" s="219" t="str">
        <f t="shared" si="5"/>
        <v>2024-00081622-1</v>
      </c>
      <c r="B248" s="224" t="s">
        <v>1484</v>
      </c>
      <c r="C248" s="170" t="s">
        <v>1499</v>
      </c>
      <c r="D248" s="170" t="s">
        <v>11094</v>
      </c>
      <c r="E248" s="170" t="s">
        <v>7994</v>
      </c>
      <c r="F248" s="170" t="s">
        <v>9883</v>
      </c>
      <c r="G248" s="170" t="s">
        <v>11094</v>
      </c>
      <c r="H248" s="170" t="s">
        <v>11095</v>
      </c>
      <c r="I248" s="170" t="s">
        <v>10044</v>
      </c>
      <c r="J248" s="170" t="s">
        <v>592</v>
      </c>
      <c r="K248" s="170" t="s">
        <v>1485</v>
      </c>
      <c r="L248" s="170"/>
      <c r="M248" s="170"/>
      <c r="N248" s="170"/>
      <c r="O248" s="170"/>
      <c r="P248" s="170" t="s">
        <v>8009</v>
      </c>
      <c r="Q248" s="170" t="s">
        <v>8010</v>
      </c>
      <c r="R248" s="170" t="s">
        <v>8032</v>
      </c>
      <c r="S248" s="170" t="s">
        <v>11304</v>
      </c>
      <c r="T248" s="170" t="s">
        <v>11305</v>
      </c>
      <c r="U248" s="170" t="s">
        <v>11306</v>
      </c>
      <c r="V248" s="170"/>
      <c r="W248" s="170"/>
      <c r="X248" s="170" t="s">
        <v>10906</v>
      </c>
      <c r="Y248" s="170" t="s">
        <v>1499</v>
      </c>
      <c r="Z248" s="170" t="s">
        <v>53</v>
      </c>
      <c r="AA248" s="170"/>
      <c r="AB248" s="170"/>
      <c r="AC248" s="170"/>
      <c r="AD248" s="170"/>
      <c r="AE248" s="170"/>
      <c r="AF248" s="170" t="s">
        <v>11307</v>
      </c>
      <c r="AG248" s="170"/>
      <c r="AH248" s="170" t="s">
        <v>10906</v>
      </c>
      <c r="AI248" s="170" t="s">
        <v>7998</v>
      </c>
      <c r="AJ248" s="170" t="s">
        <v>10896</v>
      </c>
      <c r="AK248" s="170" t="s">
        <v>11308</v>
      </c>
      <c r="AL248" s="170"/>
      <c r="AM248" s="170" t="s">
        <v>8019</v>
      </c>
      <c r="AN248" s="170" t="s">
        <v>11309</v>
      </c>
      <c r="AO248" s="170" t="s">
        <v>8026</v>
      </c>
      <c r="AP248" s="170" t="s">
        <v>11310</v>
      </c>
      <c r="AQ248" s="170" t="s">
        <v>7988</v>
      </c>
      <c r="AR248" s="170"/>
      <c r="AS248" s="170" t="s">
        <v>7988</v>
      </c>
      <c r="AT248" s="170"/>
      <c r="AU248" s="170" t="s">
        <v>11311</v>
      </c>
      <c r="AV248" s="170"/>
      <c r="AW248" s="170"/>
      <c r="AX248" s="170"/>
      <c r="AY248" s="170"/>
      <c r="AZ248" s="170" t="s">
        <v>7994</v>
      </c>
      <c r="BA248" s="170"/>
      <c r="BB248" s="170"/>
      <c r="BC248" s="170"/>
      <c r="BD248" s="170"/>
      <c r="BE248" s="170"/>
      <c r="BF248" s="170"/>
      <c r="BG248" s="170"/>
      <c r="BH248" s="170"/>
      <c r="BI248" s="170"/>
      <c r="BJ248" s="170"/>
      <c r="BK248" s="170"/>
      <c r="BL248" s="170"/>
      <c r="BM248" s="170"/>
      <c r="BN248" s="170"/>
      <c r="BO248" s="170"/>
      <c r="BP248" s="170"/>
      <c r="BQ248" s="170" t="s">
        <v>9894</v>
      </c>
      <c r="BR248" s="170"/>
      <c r="BS248" s="170" t="s">
        <v>9892</v>
      </c>
      <c r="BT248" s="218"/>
    </row>
    <row r="249" spans="1:72" ht="14.5">
      <c r="A249" s="219" t="str">
        <f t="shared" si="5"/>
        <v>2024-00082164-1</v>
      </c>
      <c r="B249" s="338" t="s">
        <v>1488</v>
      </c>
      <c r="C249" s="338" t="s">
        <v>1499</v>
      </c>
      <c r="D249" s="338" t="s">
        <v>9882</v>
      </c>
      <c r="E249" s="338" t="s">
        <v>7994</v>
      </c>
      <c r="F249" s="338" t="s">
        <v>9883</v>
      </c>
      <c r="G249" s="338" t="s">
        <v>9882</v>
      </c>
      <c r="H249" s="338" t="s">
        <v>9884</v>
      </c>
      <c r="I249" s="338" t="s">
        <v>10044</v>
      </c>
      <c r="J249" s="338" t="s">
        <v>69</v>
      </c>
      <c r="K249" s="338" t="s">
        <v>117</v>
      </c>
      <c r="L249"/>
      <c r="M249" s="338"/>
      <c r="N249" s="338"/>
      <c r="O249" s="338"/>
      <c r="P249" s="338" t="s">
        <v>8009</v>
      </c>
      <c r="Q249" s="338" t="s">
        <v>8010</v>
      </c>
      <c r="R249" s="338" t="s">
        <v>8032</v>
      </c>
      <c r="S249" s="338" t="s">
        <v>11312</v>
      </c>
      <c r="T249" s="338" t="s">
        <v>8380</v>
      </c>
      <c r="U249" s="338" t="s">
        <v>10179</v>
      </c>
      <c r="V249"/>
      <c r="W249" s="338"/>
      <c r="X249" s="338" t="s">
        <v>1212</v>
      </c>
      <c r="Y249" s="338" t="s">
        <v>1505</v>
      </c>
      <c r="Z249" s="338" t="s">
        <v>53</v>
      </c>
      <c r="AA249" s="338"/>
      <c r="AB249" s="338" t="s">
        <v>9433</v>
      </c>
      <c r="AC249" s="338" t="s">
        <v>8067</v>
      </c>
      <c r="AD249" s="338"/>
      <c r="AE249" s="338" t="s">
        <v>8252</v>
      </c>
      <c r="AF249" s="338" t="s">
        <v>11313</v>
      </c>
      <c r="AG249" s="338"/>
      <c r="AH249" s="338" t="s">
        <v>1212</v>
      </c>
      <c r="AI249" s="338" t="s">
        <v>7998</v>
      </c>
      <c r="AJ249" s="338" t="s">
        <v>11314</v>
      </c>
      <c r="AK249" s="338" t="s">
        <v>11315</v>
      </c>
      <c r="AL249" s="338"/>
      <c r="AM249" s="338" t="s">
        <v>8019</v>
      </c>
      <c r="AN249" s="338" t="s">
        <v>11316</v>
      </c>
      <c r="AO249" s="338" t="s">
        <v>8026</v>
      </c>
      <c r="AP249" s="338" t="s">
        <v>11317</v>
      </c>
      <c r="AQ249" s="338" t="s">
        <v>7988</v>
      </c>
      <c r="AR249" s="338"/>
      <c r="AS249" s="338" t="s">
        <v>7988</v>
      </c>
      <c r="AT249" s="338"/>
      <c r="AU249" s="338" t="s">
        <v>11318</v>
      </c>
      <c r="AV249" s="338"/>
      <c r="AW249" s="338"/>
      <c r="AX249" s="338"/>
      <c r="AY249" s="338"/>
      <c r="AZ249" s="338" t="s">
        <v>7994</v>
      </c>
      <c r="BA249" s="338"/>
      <c r="BB249"/>
      <c r="BC249"/>
      <c r="BD249"/>
      <c r="BE249"/>
      <c r="BF249"/>
      <c r="BG249"/>
      <c r="BH249"/>
      <c r="BI249"/>
      <c r="BJ249"/>
      <c r="BK249"/>
      <c r="BL249"/>
      <c r="BM249"/>
      <c r="BN249"/>
      <c r="BO249"/>
      <c r="BP249"/>
      <c r="BQ249" t="s">
        <v>9894</v>
      </c>
      <c r="BR249"/>
      <c r="BS249" t="s">
        <v>9892</v>
      </c>
      <c r="BT249" s="218"/>
    </row>
    <row r="250" spans="1:72" ht="14.5">
      <c r="A250" s="219" t="str">
        <f t="shared" si="5"/>
        <v>2024-00084575-1</v>
      </c>
      <c r="B250" s="338" t="s">
        <v>1517</v>
      </c>
      <c r="C250" s="170" t="s">
        <v>11319</v>
      </c>
      <c r="D250" s="170" t="s">
        <v>11094</v>
      </c>
      <c r="E250" s="170" t="s">
        <v>7994</v>
      </c>
      <c r="F250" s="170" t="s">
        <v>9883</v>
      </c>
      <c r="G250" s="170" t="s">
        <v>11094</v>
      </c>
      <c r="H250" s="170" t="s">
        <v>11095</v>
      </c>
      <c r="I250" s="170" t="s">
        <v>10044</v>
      </c>
      <c r="J250" s="170" t="s">
        <v>233</v>
      </c>
      <c r="K250" s="170" t="s">
        <v>234</v>
      </c>
      <c r="L250" s="170"/>
      <c r="M250" s="170"/>
      <c r="N250" s="170"/>
      <c r="O250" s="170"/>
      <c r="P250" s="170" t="s">
        <v>8009</v>
      </c>
      <c r="Q250" s="170" t="s">
        <v>8010</v>
      </c>
      <c r="R250" s="170" t="s">
        <v>8032</v>
      </c>
      <c r="S250" s="170" t="s">
        <v>11320</v>
      </c>
      <c r="T250" s="170" t="s">
        <v>10377</v>
      </c>
      <c r="U250" s="170" t="s">
        <v>10263</v>
      </c>
      <c r="V250" s="170"/>
      <c r="W250" s="170"/>
      <c r="X250" s="170" t="s">
        <v>11134</v>
      </c>
      <c r="Y250" s="170" t="s">
        <v>1499</v>
      </c>
      <c r="Z250" s="170" t="s">
        <v>53</v>
      </c>
      <c r="AA250" s="170"/>
      <c r="AB250" s="170"/>
      <c r="AC250" s="170"/>
      <c r="AD250" s="170"/>
      <c r="AE250" s="170"/>
      <c r="AF250" s="170" t="s">
        <v>11321</v>
      </c>
      <c r="AG250" s="170"/>
      <c r="AH250" s="170" t="s">
        <v>11134</v>
      </c>
      <c r="AI250" s="170" t="s">
        <v>7998</v>
      </c>
      <c r="AJ250" s="170" t="s">
        <v>11322</v>
      </c>
      <c r="AK250" s="170" t="s">
        <v>11323</v>
      </c>
      <c r="AL250" s="170"/>
      <c r="AM250" s="170" t="s">
        <v>8019</v>
      </c>
      <c r="AN250" s="170" t="s">
        <v>11324</v>
      </c>
      <c r="AO250" s="170" t="s">
        <v>8026</v>
      </c>
      <c r="AP250" s="170" t="s">
        <v>11325</v>
      </c>
      <c r="AQ250" s="170" t="s">
        <v>7988</v>
      </c>
      <c r="AR250" s="170"/>
      <c r="AS250" s="170" t="s">
        <v>7988</v>
      </c>
      <c r="AT250" s="170"/>
      <c r="AU250" s="170" t="s">
        <v>11326</v>
      </c>
      <c r="AV250" s="170"/>
      <c r="AW250" s="170"/>
      <c r="AX250" s="170"/>
      <c r="AY250" s="170"/>
      <c r="AZ250" s="170" t="s">
        <v>7994</v>
      </c>
      <c r="BA250" s="170"/>
      <c r="BB250" s="170"/>
      <c r="BC250" s="170"/>
      <c r="BD250" s="170"/>
      <c r="BE250" s="170"/>
      <c r="BF250" s="170"/>
      <c r="BG250" s="170"/>
      <c r="BH250" s="170"/>
      <c r="BI250" s="170"/>
      <c r="BJ250" s="170"/>
      <c r="BK250" s="170"/>
      <c r="BL250" s="170"/>
      <c r="BM250" s="170"/>
      <c r="BN250" s="170"/>
      <c r="BO250" s="170"/>
      <c r="BP250" s="170"/>
      <c r="BQ250" s="170" t="s">
        <v>9894</v>
      </c>
      <c r="BR250" s="170"/>
      <c r="BS250" s="170" t="s">
        <v>9892</v>
      </c>
      <c r="BT250" s="218"/>
    </row>
    <row r="251" spans="1:72" ht="14.5">
      <c r="A251" s="219" t="str">
        <f t="shared" si="5"/>
        <v>2024-00082948-1</v>
      </c>
      <c r="B251" s="338" t="s">
        <v>11327</v>
      </c>
      <c r="C251" s="170" t="s">
        <v>11319</v>
      </c>
      <c r="D251" s="170" t="s">
        <v>11094</v>
      </c>
      <c r="E251" s="170" t="s">
        <v>7994</v>
      </c>
      <c r="F251" s="170" t="s">
        <v>9883</v>
      </c>
      <c r="G251" s="170" t="s">
        <v>11094</v>
      </c>
      <c r="H251" s="170" t="s">
        <v>11095</v>
      </c>
      <c r="I251" s="170" t="s">
        <v>10044</v>
      </c>
      <c r="J251" s="170" t="s">
        <v>69</v>
      </c>
      <c r="K251" s="170" t="s">
        <v>117</v>
      </c>
      <c r="L251" s="170"/>
      <c r="M251" s="170"/>
      <c r="N251" s="170"/>
      <c r="O251" s="170"/>
      <c r="P251" s="170" t="s">
        <v>8009</v>
      </c>
      <c r="Q251" s="170" t="s">
        <v>8010</v>
      </c>
      <c r="R251" s="170" t="s">
        <v>8032</v>
      </c>
      <c r="S251" s="170" t="s">
        <v>11328</v>
      </c>
      <c r="T251" s="170" t="s">
        <v>8380</v>
      </c>
      <c r="U251" s="170" t="s">
        <v>10179</v>
      </c>
      <c r="V251" s="170"/>
      <c r="W251" s="170"/>
      <c r="X251" s="170" t="s">
        <v>8932</v>
      </c>
      <c r="Y251" s="170" t="s">
        <v>1499</v>
      </c>
      <c r="Z251" s="170" t="s">
        <v>53</v>
      </c>
      <c r="AA251" s="170"/>
      <c r="AB251" s="170"/>
      <c r="AC251" s="170"/>
      <c r="AD251" s="170"/>
      <c r="AE251" s="170"/>
      <c r="AF251" s="170" t="s">
        <v>11329</v>
      </c>
      <c r="AG251" s="170"/>
      <c r="AH251" s="170" t="s">
        <v>8932</v>
      </c>
      <c r="AI251" s="170" t="s">
        <v>7998</v>
      </c>
      <c r="AJ251" s="170" t="s">
        <v>11330</v>
      </c>
      <c r="AK251" s="170" t="s">
        <v>11331</v>
      </c>
      <c r="AL251" s="170"/>
      <c r="AM251" s="170" t="s">
        <v>8019</v>
      </c>
      <c r="AN251" s="170" t="s">
        <v>11332</v>
      </c>
      <c r="AO251" s="170" t="s">
        <v>8026</v>
      </c>
      <c r="AP251" s="170" t="s">
        <v>11333</v>
      </c>
      <c r="AQ251" s="170" t="s">
        <v>7988</v>
      </c>
      <c r="AR251" s="170"/>
      <c r="AS251" s="170" t="s">
        <v>7988</v>
      </c>
      <c r="AT251" s="170"/>
      <c r="AU251" s="170" t="s">
        <v>10136</v>
      </c>
      <c r="AV251" s="170"/>
      <c r="AW251" s="170"/>
      <c r="AX251" s="170"/>
      <c r="AY251" s="170"/>
      <c r="AZ251" s="170" t="s">
        <v>7994</v>
      </c>
      <c r="BA251" s="170"/>
      <c r="BB251" s="170"/>
      <c r="BC251" s="170"/>
      <c r="BD251" s="170"/>
      <c r="BE251" s="170"/>
      <c r="BF251" s="170"/>
      <c r="BG251" s="170"/>
      <c r="BH251" s="170"/>
      <c r="BI251" s="170"/>
      <c r="BJ251" s="170"/>
      <c r="BK251" s="170"/>
      <c r="BL251" s="170"/>
      <c r="BM251" s="170"/>
      <c r="BN251" s="170"/>
      <c r="BO251" s="170"/>
      <c r="BP251" s="170"/>
      <c r="BQ251" s="170" t="s">
        <v>9894</v>
      </c>
      <c r="BR251" s="170"/>
      <c r="BS251" s="170" t="s">
        <v>9892</v>
      </c>
      <c r="BT251" s="218"/>
    </row>
    <row r="252" spans="1:72" ht="14.5">
      <c r="A252" s="219" t="str">
        <f t="shared" si="5"/>
        <v>2024-00082470-1</v>
      </c>
      <c r="B252" s="338" t="s">
        <v>11334</v>
      </c>
      <c r="C252" s="170" t="s">
        <v>11319</v>
      </c>
      <c r="D252" s="170" t="s">
        <v>11094</v>
      </c>
      <c r="E252" s="170" t="s">
        <v>7994</v>
      </c>
      <c r="F252" s="170" t="s">
        <v>9883</v>
      </c>
      <c r="G252" s="170" t="s">
        <v>11094</v>
      </c>
      <c r="H252" s="170" t="s">
        <v>11095</v>
      </c>
      <c r="I252" s="170" t="s">
        <v>10044</v>
      </c>
      <c r="J252" s="170" t="s">
        <v>69</v>
      </c>
      <c r="K252" s="170" t="s">
        <v>902</v>
      </c>
      <c r="L252" s="170"/>
      <c r="M252" s="170"/>
      <c r="N252" s="170"/>
      <c r="O252" s="170"/>
      <c r="P252" s="170" t="s">
        <v>8009</v>
      </c>
      <c r="Q252" s="170" t="s">
        <v>8010</v>
      </c>
      <c r="R252" s="170" t="s">
        <v>8032</v>
      </c>
      <c r="S252" s="170" t="s">
        <v>11284</v>
      </c>
      <c r="T252" s="170" t="s">
        <v>10814</v>
      </c>
      <c r="U252" s="170" t="s">
        <v>10815</v>
      </c>
      <c r="V252" s="170"/>
      <c r="W252" s="170"/>
      <c r="X252" s="170" t="s">
        <v>1212</v>
      </c>
      <c r="Y252" s="170" t="s">
        <v>1499</v>
      </c>
      <c r="Z252" s="170" t="s">
        <v>53</v>
      </c>
      <c r="AA252" s="170"/>
      <c r="AB252" s="170"/>
      <c r="AC252" s="170"/>
      <c r="AD252" s="170"/>
      <c r="AE252" s="170"/>
      <c r="AF252" s="170" t="s">
        <v>11335</v>
      </c>
      <c r="AG252" s="170"/>
      <c r="AH252" s="170" t="s">
        <v>1212</v>
      </c>
      <c r="AI252" s="170" t="s">
        <v>7998</v>
      </c>
      <c r="AJ252" s="170" t="s">
        <v>11286</v>
      </c>
      <c r="AK252" s="170" t="s">
        <v>11336</v>
      </c>
      <c r="AL252" s="170"/>
      <c r="AM252" s="170" t="s">
        <v>8019</v>
      </c>
      <c r="AN252" s="170" t="s">
        <v>11337</v>
      </c>
      <c r="AO252" s="170" t="s">
        <v>8026</v>
      </c>
      <c r="AP252" s="170" t="s">
        <v>10225</v>
      </c>
      <c r="AQ252" s="170" t="s">
        <v>7988</v>
      </c>
      <c r="AR252" s="170"/>
      <c r="AS252" s="170" t="s">
        <v>7988</v>
      </c>
      <c r="AT252" s="170"/>
      <c r="AU252" s="170" t="s">
        <v>11031</v>
      </c>
      <c r="AV252" s="170"/>
      <c r="AW252" s="170"/>
      <c r="AX252" s="170"/>
      <c r="AY252" s="170"/>
      <c r="AZ252" s="170" t="s">
        <v>7994</v>
      </c>
      <c r="BA252" s="170"/>
      <c r="BB252" s="170"/>
      <c r="BC252" s="170"/>
      <c r="BD252" s="170"/>
      <c r="BE252" s="170"/>
      <c r="BF252" s="170"/>
      <c r="BG252" s="170"/>
      <c r="BH252" s="170"/>
      <c r="BI252" s="170"/>
      <c r="BJ252" s="170"/>
      <c r="BK252" s="170"/>
      <c r="BL252" s="170"/>
      <c r="BM252" s="170"/>
      <c r="BN252" s="170"/>
      <c r="BO252" s="170"/>
      <c r="BP252" s="170"/>
      <c r="BQ252" s="170" t="s">
        <v>9894</v>
      </c>
      <c r="BR252" s="170"/>
      <c r="BS252" s="170" t="s">
        <v>9892</v>
      </c>
      <c r="BT252" s="218"/>
    </row>
    <row r="253" spans="1:72" ht="14.5">
      <c r="A253" s="219" t="str">
        <f t="shared" si="5"/>
        <v>2024-00082729-1</v>
      </c>
      <c r="B253" s="338" t="s">
        <v>1513</v>
      </c>
      <c r="C253" s="170" t="s">
        <v>11319</v>
      </c>
      <c r="D253" s="170" t="s">
        <v>11094</v>
      </c>
      <c r="E253" s="170" t="s">
        <v>7994</v>
      </c>
      <c r="F253" s="170" t="s">
        <v>9883</v>
      </c>
      <c r="G253" s="170" t="s">
        <v>11094</v>
      </c>
      <c r="H253" s="170" t="s">
        <v>11095</v>
      </c>
      <c r="I253" s="170" t="s">
        <v>10044</v>
      </c>
      <c r="J253" s="170" t="s">
        <v>69</v>
      </c>
      <c r="K253" s="170" t="s">
        <v>117</v>
      </c>
      <c r="L253" s="170"/>
      <c r="M253" s="170"/>
      <c r="N253" s="170"/>
      <c r="O253" s="170"/>
      <c r="P253" s="170" t="s">
        <v>8009</v>
      </c>
      <c r="Q253" s="170" t="s">
        <v>8010</v>
      </c>
      <c r="R253" s="170" t="s">
        <v>8032</v>
      </c>
      <c r="S253" s="170" t="s">
        <v>11338</v>
      </c>
      <c r="T253" s="170" t="s">
        <v>8380</v>
      </c>
      <c r="U253" s="170" t="s">
        <v>10179</v>
      </c>
      <c r="V253" s="170"/>
      <c r="W253" s="170"/>
      <c r="X253" s="170" t="s">
        <v>1202</v>
      </c>
      <c r="Y253" s="170" t="s">
        <v>1499</v>
      </c>
      <c r="Z253" s="170" t="s">
        <v>53</v>
      </c>
      <c r="AA253" s="170"/>
      <c r="AB253" s="170"/>
      <c r="AC253" s="170"/>
      <c r="AD253" s="170"/>
      <c r="AE253" s="170"/>
      <c r="AF253" s="170" t="s">
        <v>11339</v>
      </c>
      <c r="AG253" s="170"/>
      <c r="AH253" s="170" t="s">
        <v>1202</v>
      </c>
      <c r="AI253" s="170" t="s">
        <v>7998</v>
      </c>
      <c r="AJ253" s="170" t="s">
        <v>11340</v>
      </c>
      <c r="AK253" s="170" t="s">
        <v>11341</v>
      </c>
      <c r="AL253" s="170"/>
      <c r="AM253" s="170" t="s">
        <v>8019</v>
      </c>
      <c r="AN253" s="170" t="s">
        <v>11342</v>
      </c>
      <c r="AO253" s="170" t="s">
        <v>8026</v>
      </c>
      <c r="AP253" s="170" t="s">
        <v>11343</v>
      </c>
      <c r="AQ253" s="170" t="s">
        <v>7988</v>
      </c>
      <c r="AR253" s="170"/>
      <c r="AS253" s="170" t="s">
        <v>7988</v>
      </c>
      <c r="AT253" s="170"/>
      <c r="AU253" s="170" t="s">
        <v>10136</v>
      </c>
      <c r="AV253" s="170"/>
      <c r="AW253" s="170"/>
      <c r="AX253" s="170"/>
      <c r="AY253" s="170"/>
      <c r="AZ253" s="170" t="s">
        <v>7994</v>
      </c>
      <c r="BA253" s="170"/>
      <c r="BB253" s="170"/>
      <c r="BC253" s="170"/>
      <c r="BD253" s="170"/>
      <c r="BE253" s="170"/>
      <c r="BF253" s="170"/>
      <c r="BG253" s="170"/>
      <c r="BH253" s="170"/>
      <c r="BI253" s="170"/>
      <c r="BJ253" s="170"/>
      <c r="BK253" s="170"/>
      <c r="BL253" s="170"/>
      <c r="BM253" s="170"/>
      <c r="BN253" s="170"/>
      <c r="BO253" s="170"/>
      <c r="BP253" s="170"/>
      <c r="BQ253" s="170" t="s">
        <v>9894</v>
      </c>
      <c r="BR253" s="170"/>
      <c r="BS253" s="170" t="s">
        <v>9892</v>
      </c>
      <c r="BT253" s="218"/>
    </row>
    <row r="254" spans="1:72" ht="14.5">
      <c r="A254" s="219" t="str">
        <f t="shared" si="5"/>
        <v>2024-00085267-1</v>
      </c>
      <c r="B254" s="338" t="s">
        <v>1539</v>
      </c>
      <c r="C254" s="338" t="s">
        <v>1524</v>
      </c>
      <c r="D254" s="338" t="s">
        <v>11094</v>
      </c>
      <c r="E254" s="338" t="s">
        <v>7994</v>
      </c>
      <c r="F254" s="338" t="s">
        <v>9883</v>
      </c>
      <c r="G254" s="338" t="s">
        <v>11094</v>
      </c>
      <c r="H254" s="338" t="s">
        <v>11095</v>
      </c>
      <c r="I254" s="338" t="s">
        <v>10044</v>
      </c>
      <c r="J254" s="338" t="s">
        <v>69</v>
      </c>
      <c r="K254" s="338" t="s">
        <v>70</v>
      </c>
      <c r="L254"/>
      <c r="M254" s="338"/>
      <c r="N254" s="338"/>
      <c r="O254" s="338"/>
      <c r="P254" s="338" t="s">
        <v>8009</v>
      </c>
      <c r="Q254" s="338" t="s">
        <v>8010</v>
      </c>
      <c r="R254" s="338" t="s">
        <v>8032</v>
      </c>
      <c r="S254" s="338" t="s">
        <v>11344</v>
      </c>
      <c r="T254" s="338" t="s">
        <v>8894</v>
      </c>
      <c r="U254" s="338" t="s">
        <v>9247</v>
      </c>
      <c r="V254"/>
      <c r="W254" s="338"/>
      <c r="X254" s="338" t="s">
        <v>8927</v>
      </c>
      <c r="Y254" s="338" t="s">
        <v>1524</v>
      </c>
      <c r="Z254" s="338" t="s">
        <v>53</v>
      </c>
      <c r="AA254" s="338"/>
      <c r="AB254" s="338"/>
      <c r="AC254" s="338"/>
      <c r="AD254" s="338"/>
      <c r="AE254" s="338"/>
      <c r="AF254" s="338" t="s">
        <v>11345</v>
      </c>
      <c r="AG254" s="338"/>
      <c r="AH254" s="338" t="s">
        <v>8927</v>
      </c>
      <c r="AI254" s="338" t="s">
        <v>7998</v>
      </c>
      <c r="AJ254" s="338" t="s">
        <v>10639</v>
      </c>
      <c r="AK254" s="338" t="s">
        <v>11346</v>
      </c>
      <c r="AL254" s="338"/>
      <c r="AM254" s="338" t="s">
        <v>8019</v>
      </c>
      <c r="AN254" s="338" t="s">
        <v>11347</v>
      </c>
      <c r="AO254" s="338" t="s">
        <v>8026</v>
      </c>
      <c r="AP254" s="338" t="s">
        <v>11348</v>
      </c>
      <c r="AQ254" s="338" t="s">
        <v>7988</v>
      </c>
      <c r="AR254" s="338"/>
      <c r="AS254" s="338" t="s">
        <v>7988</v>
      </c>
      <c r="AT254" s="338"/>
      <c r="AU254" s="338" t="s">
        <v>10136</v>
      </c>
      <c r="AV254" s="338"/>
      <c r="AW254" s="338"/>
      <c r="AX254" s="338"/>
      <c r="AY254" s="338"/>
      <c r="AZ254" s="338" t="s">
        <v>7994</v>
      </c>
      <c r="BA254" s="338"/>
      <c r="BB254"/>
      <c r="BC254"/>
      <c r="BD254"/>
      <c r="BE254"/>
      <c r="BF254"/>
      <c r="BG254"/>
      <c r="BH254"/>
      <c r="BI254"/>
      <c r="BJ254"/>
      <c r="BK254"/>
      <c r="BL254"/>
      <c r="BM254"/>
      <c r="BN254"/>
      <c r="BO254"/>
      <c r="BP254"/>
      <c r="BQ254" t="s">
        <v>9894</v>
      </c>
      <c r="BR254"/>
      <c r="BS254" t="s">
        <v>9892</v>
      </c>
      <c r="BT254" s="218"/>
    </row>
    <row r="255" spans="1:72" ht="14.5">
      <c r="A255" s="219" t="str">
        <f t="shared" si="5"/>
        <v>2024-00082169-1</v>
      </c>
      <c r="B255" s="338" t="s">
        <v>1531</v>
      </c>
      <c r="C255" s="338" t="s">
        <v>1524</v>
      </c>
      <c r="D255" s="338" t="s">
        <v>11094</v>
      </c>
      <c r="E255" s="338" t="s">
        <v>7994</v>
      </c>
      <c r="F255" s="338" t="s">
        <v>9883</v>
      </c>
      <c r="G255" s="338" t="s">
        <v>11094</v>
      </c>
      <c r="H255" s="338" t="s">
        <v>11095</v>
      </c>
      <c r="I255" s="338" t="s">
        <v>10044</v>
      </c>
      <c r="J255" s="338" t="s">
        <v>81</v>
      </c>
      <c r="K255" s="338" t="s">
        <v>82</v>
      </c>
      <c r="L255"/>
      <c r="M255" s="338"/>
      <c r="N255" s="338"/>
      <c r="O255" s="338"/>
      <c r="P255" s="338" t="s">
        <v>8009</v>
      </c>
      <c r="Q255" s="338" t="s">
        <v>8010</v>
      </c>
      <c r="R255" s="338" t="s">
        <v>8032</v>
      </c>
      <c r="S255" s="338" t="s">
        <v>10610</v>
      </c>
      <c r="T255" s="338" t="s">
        <v>10084</v>
      </c>
      <c r="U255" s="338" t="s">
        <v>10085</v>
      </c>
      <c r="V255"/>
      <c r="W255" s="338"/>
      <c r="X255" s="338" t="s">
        <v>8932</v>
      </c>
      <c r="Y255" s="338" t="s">
        <v>11319</v>
      </c>
      <c r="Z255" s="338" t="s">
        <v>53</v>
      </c>
      <c r="AA255" s="338"/>
      <c r="AB255" s="338"/>
      <c r="AC255" s="338"/>
      <c r="AD255" s="338"/>
      <c r="AE255" s="338"/>
      <c r="AF255" s="338" t="s">
        <v>11349</v>
      </c>
      <c r="AG255" s="338"/>
      <c r="AH255" s="338" t="s">
        <v>8932</v>
      </c>
      <c r="AI255" s="338" t="s">
        <v>7998</v>
      </c>
      <c r="AJ255" s="338" t="s">
        <v>11350</v>
      </c>
      <c r="AK255" s="338" t="s">
        <v>11351</v>
      </c>
      <c r="AL255" s="338"/>
      <c r="AM255" s="338" t="s">
        <v>8019</v>
      </c>
      <c r="AN255" s="338" t="s">
        <v>11352</v>
      </c>
      <c r="AO255" s="338" t="s">
        <v>8026</v>
      </c>
      <c r="AP255" s="338" t="s">
        <v>11353</v>
      </c>
      <c r="AQ255" s="338" t="s">
        <v>7988</v>
      </c>
      <c r="AR255" s="338"/>
      <c r="AS255" s="338" t="s">
        <v>7988</v>
      </c>
      <c r="AT255" s="338"/>
      <c r="AU255" s="338" t="s">
        <v>10136</v>
      </c>
      <c r="AV255" s="338"/>
      <c r="AW255" s="338"/>
      <c r="AX255" s="338"/>
      <c r="AY255" s="338"/>
      <c r="AZ255" s="338" t="s">
        <v>7994</v>
      </c>
      <c r="BA255" s="338"/>
      <c r="BB255"/>
      <c r="BC255"/>
      <c r="BD255"/>
      <c r="BE255"/>
      <c r="BF255"/>
      <c r="BG255"/>
      <c r="BH255"/>
      <c r="BI255"/>
      <c r="BJ255"/>
      <c r="BK255"/>
      <c r="BL255"/>
      <c r="BM255"/>
      <c r="BN255"/>
      <c r="BO255"/>
      <c r="BP255"/>
      <c r="BQ255" t="s">
        <v>9894</v>
      </c>
      <c r="BR255"/>
      <c r="BS255" t="s">
        <v>9892</v>
      </c>
      <c r="BT255" s="218"/>
    </row>
    <row r="256" spans="1:72" ht="14.5">
      <c r="A256" s="219" t="str">
        <f t="shared" si="5"/>
        <v>2024-00081836-1</v>
      </c>
      <c r="B256" s="338" t="s">
        <v>1528</v>
      </c>
      <c r="C256" s="338" t="s">
        <v>1524</v>
      </c>
      <c r="D256" s="338" t="s">
        <v>11094</v>
      </c>
      <c r="E256" s="338" t="s">
        <v>7994</v>
      </c>
      <c r="F256" s="338" t="s">
        <v>9883</v>
      </c>
      <c r="G256" s="338" t="s">
        <v>11094</v>
      </c>
      <c r="H256" s="338" t="s">
        <v>11095</v>
      </c>
      <c r="I256" s="338" t="s">
        <v>10044</v>
      </c>
      <c r="J256" s="338" t="s">
        <v>355</v>
      </c>
      <c r="K256" s="338" t="s">
        <v>1667</v>
      </c>
      <c r="L256"/>
      <c r="M256" s="338"/>
      <c r="N256" s="338"/>
      <c r="O256" s="338"/>
      <c r="P256" s="338" t="s">
        <v>8009</v>
      </c>
      <c r="Q256" s="338" t="s">
        <v>8010</v>
      </c>
      <c r="R256" s="338" t="s">
        <v>8032</v>
      </c>
      <c r="S256" s="338" t="s">
        <v>11354</v>
      </c>
      <c r="T256" s="338" t="s">
        <v>11355</v>
      </c>
      <c r="U256" s="338" t="s">
        <v>11356</v>
      </c>
      <c r="V256"/>
      <c r="W256" s="338"/>
      <c r="X256" s="338" t="s">
        <v>10906</v>
      </c>
      <c r="Y256" s="338" t="s">
        <v>1524</v>
      </c>
      <c r="Z256" s="338" t="s">
        <v>53</v>
      </c>
      <c r="AA256" s="338"/>
      <c r="AB256" s="338" t="s">
        <v>9569</v>
      </c>
      <c r="AC256" s="338" t="s">
        <v>8067</v>
      </c>
      <c r="AD256" s="338"/>
      <c r="AE256" s="338" t="s">
        <v>8252</v>
      </c>
      <c r="AF256" s="338" t="s">
        <v>11357</v>
      </c>
      <c r="AG256" s="338"/>
      <c r="AH256" s="338" t="s">
        <v>10906</v>
      </c>
      <c r="AI256" s="338" t="s">
        <v>7998</v>
      </c>
      <c r="AJ256" s="338" t="s">
        <v>11358</v>
      </c>
      <c r="AK256" s="338" t="s">
        <v>11359</v>
      </c>
      <c r="AL256" s="338"/>
      <c r="AM256" s="338" t="s">
        <v>8019</v>
      </c>
      <c r="AN256" s="338" t="s">
        <v>11360</v>
      </c>
      <c r="AO256" s="338" t="s">
        <v>8026</v>
      </c>
      <c r="AP256" s="338" t="s">
        <v>11361</v>
      </c>
      <c r="AQ256" s="338" t="s">
        <v>7988</v>
      </c>
      <c r="AR256" s="338"/>
      <c r="AS256" s="338" t="s">
        <v>7988</v>
      </c>
      <c r="AT256" s="338"/>
      <c r="AU256" s="338" t="s">
        <v>11362</v>
      </c>
      <c r="AV256" s="338"/>
      <c r="AW256" s="338"/>
      <c r="AX256" s="338"/>
      <c r="AY256" s="338"/>
      <c r="AZ256" s="338" t="s">
        <v>7994</v>
      </c>
      <c r="BA256" s="338"/>
      <c r="BB256"/>
      <c r="BC256"/>
      <c r="BD256"/>
      <c r="BE256"/>
      <c r="BF256"/>
      <c r="BG256"/>
      <c r="BH256"/>
      <c r="BI256"/>
      <c r="BJ256"/>
      <c r="BK256"/>
      <c r="BL256"/>
      <c r="BM256"/>
      <c r="BN256"/>
      <c r="BO256"/>
      <c r="BP256"/>
      <c r="BQ256" t="s">
        <v>9894</v>
      </c>
      <c r="BR256"/>
      <c r="BS256" t="s">
        <v>9892</v>
      </c>
      <c r="BT256" s="218"/>
    </row>
    <row r="257" spans="1:72" ht="14.5">
      <c r="A257" s="219" t="str">
        <f t="shared" si="5"/>
        <v>2024-00085261-2</v>
      </c>
      <c r="B257" s="338" t="s">
        <v>1537</v>
      </c>
      <c r="C257" s="338" t="s">
        <v>1524</v>
      </c>
      <c r="D257" s="338" t="s">
        <v>11094</v>
      </c>
      <c r="E257" s="338" t="s">
        <v>7994</v>
      </c>
      <c r="F257" s="338" t="s">
        <v>9883</v>
      </c>
      <c r="G257" s="338" t="s">
        <v>11094</v>
      </c>
      <c r="H257" s="338" t="s">
        <v>11095</v>
      </c>
      <c r="I257" s="338" t="s">
        <v>10044</v>
      </c>
      <c r="J257" s="338" t="s">
        <v>223</v>
      </c>
      <c r="K257" s="338" t="s">
        <v>224</v>
      </c>
      <c r="L257"/>
      <c r="M257" s="338"/>
      <c r="N257" s="338"/>
      <c r="O257" s="338"/>
      <c r="P257" s="338" t="s">
        <v>8009</v>
      </c>
      <c r="Q257" s="338" t="s">
        <v>8010</v>
      </c>
      <c r="R257" s="338" t="s">
        <v>8076</v>
      </c>
      <c r="S257" s="338" t="s">
        <v>11363</v>
      </c>
      <c r="T257" s="338" t="s">
        <v>10244</v>
      </c>
      <c r="U257" s="338" t="s">
        <v>10245</v>
      </c>
      <c r="V257"/>
      <c r="W257" s="338" t="s">
        <v>9899</v>
      </c>
      <c r="X257" s="338" t="s">
        <v>8932</v>
      </c>
      <c r="Y257" s="338" t="s">
        <v>1524</v>
      </c>
      <c r="Z257" s="338" t="s">
        <v>53</v>
      </c>
      <c r="AA257" s="338"/>
      <c r="AB257" s="338" t="s">
        <v>10888</v>
      </c>
      <c r="AC257" s="338" t="s">
        <v>8067</v>
      </c>
      <c r="AD257" s="338"/>
      <c r="AE257" s="338" t="s">
        <v>8252</v>
      </c>
      <c r="AF257" s="338" t="s">
        <v>11364</v>
      </c>
      <c r="AG257" s="338"/>
      <c r="AH257" s="338" t="s">
        <v>8932</v>
      </c>
      <c r="AI257" s="338" t="s">
        <v>7998</v>
      </c>
      <c r="AJ257" s="338" t="s">
        <v>11365</v>
      </c>
      <c r="AK257" s="338" t="s">
        <v>11366</v>
      </c>
      <c r="AL257" s="338"/>
      <c r="AM257" s="338" t="s">
        <v>8019</v>
      </c>
      <c r="AN257" s="338" t="s">
        <v>11367</v>
      </c>
      <c r="AO257" s="338" t="s">
        <v>8026</v>
      </c>
      <c r="AP257" s="338" t="s">
        <v>11368</v>
      </c>
      <c r="AQ257" s="338" t="s">
        <v>7988</v>
      </c>
      <c r="AR257" s="338"/>
      <c r="AS257" s="338" t="s">
        <v>7988</v>
      </c>
      <c r="AT257" s="338"/>
      <c r="AU257" s="338" t="s">
        <v>11369</v>
      </c>
      <c r="AV257" s="338"/>
      <c r="AW257" s="338"/>
      <c r="AX257" s="338"/>
      <c r="AY257" s="338"/>
      <c r="AZ257" s="338" t="s">
        <v>7994</v>
      </c>
      <c r="BA257" s="338"/>
      <c r="BB257"/>
      <c r="BC257"/>
      <c r="BD257"/>
      <c r="BE257"/>
      <c r="BF257"/>
      <c r="BG257"/>
      <c r="BH257"/>
      <c r="BI257"/>
      <c r="BJ257"/>
      <c r="BK257"/>
      <c r="BL257"/>
      <c r="BM257"/>
      <c r="BN257"/>
      <c r="BO257"/>
      <c r="BP257"/>
      <c r="BQ257" t="s">
        <v>9894</v>
      </c>
      <c r="BR257"/>
      <c r="BS257" t="s">
        <v>9892</v>
      </c>
      <c r="BT257" s="218"/>
    </row>
    <row r="258" spans="1:72" ht="14.5">
      <c r="A258" s="219" t="str">
        <f t="shared" si="5"/>
        <v>2024-00085261-1</v>
      </c>
      <c r="B258" s="338" t="s">
        <v>1534</v>
      </c>
      <c r="C258" s="338" t="s">
        <v>1524</v>
      </c>
      <c r="D258" s="338" t="s">
        <v>11094</v>
      </c>
      <c r="E258" s="338" t="s">
        <v>7994</v>
      </c>
      <c r="F258" s="338" t="s">
        <v>9883</v>
      </c>
      <c r="G258" s="338" t="s">
        <v>11094</v>
      </c>
      <c r="H258" s="338" t="s">
        <v>11095</v>
      </c>
      <c r="I258" s="338" t="s">
        <v>10044</v>
      </c>
      <c r="J258" s="338" t="s">
        <v>223</v>
      </c>
      <c r="K258" s="338" t="s">
        <v>224</v>
      </c>
      <c r="L258"/>
      <c r="M258" s="338"/>
      <c r="N258" s="338"/>
      <c r="O258" s="338"/>
      <c r="P258" s="338" t="s">
        <v>8009</v>
      </c>
      <c r="Q258" s="338" t="s">
        <v>8010</v>
      </c>
      <c r="R258" s="338" t="s">
        <v>8076</v>
      </c>
      <c r="S258" s="338" t="s">
        <v>11370</v>
      </c>
      <c r="T258" s="338" t="s">
        <v>10244</v>
      </c>
      <c r="U258" s="338" t="s">
        <v>10245</v>
      </c>
      <c r="V258"/>
      <c r="W258" s="338" t="s">
        <v>9899</v>
      </c>
      <c r="X258" s="338" t="s">
        <v>8173</v>
      </c>
      <c r="Y258" s="338" t="s">
        <v>1524</v>
      </c>
      <c r="Z258" s="338" t="s">
        <v>53</v>
      </c>
      <c r="AA258" s="338"/>
      <c r="AB258" s="338" t="s">
        <v>10888</v>
      </c>
      <c r="AC258" s="338" t="s">
        <v>8067</v>
      </c>
      <c r="AD258" s="338"/>
      <c r="AE258" s="338" t="s">
        <v>8252</v>
      </c>
      <c r="AF258" s="338" t="s">
        <v>11371</v>
      </c>
      <c r="AG258" s="338"/>
      <c r="AH258" s="338" t="s">
        <v>8173</v>
      </c>
      <c r="AI258" s="338" t="s">
        <v>7998</v>
      </c>
      <c r="AJ258" s="338" t="s">
        <v>11365</v>
      </c>
      <c r="AK258" s="338" t="s">
        <v>11372</v>
      </c>
      <c r="AL258" s="338"/>
      <c r="AM258" s="338" t="s">
        <v>8019</v>
      </c>
      <c r="AN258" s="338" t="s">
        <v>11373</v>
      </c>
      <c r="AO258" s="338" t="s">
        <v>8026</v>
      </c>
      <c r="AP258" s="338" t="s">
        <v>11368</v>
      </c>
      <c r="AQ258" s="338" t="s">
        <v>7988</v>
      </c>
      <c r="AR258" s="338"/>
      <c r="AS258" s="338" t="s">
        <v>7988</v>
      </c>
      <c r="AT258" s="338"/>
      <c r="AU258" s="338" t="s">
        <v>11369</v>
      </c>
      <c r="AV258" s="338"/>
      <c r="AW258" s="338"/>
      <c r="AX258" s="338"/>
      <c r="AY258" s="338"/>
      <c r="AZ258" s="338" t="s">
        <v>7994</v>
      </c>
      <c r="BA258" s="338"/>
      <c r="BB258"/>
      <c r="BC258"/>
      <c r="BD258"/>
      <c r="BE258"/>
      <c r="BF258"/>
      <c r="BG258"/>
      <c r="BH258"/>
      <c r="BI258"/>
      <c r="BJ258"/>
      <c r="BK258"/>
      <c r="BL258"/>
      <c r="BM258"/>
      <c r="BN258"/>
      <c r="BO258"/>
      <c r="BP258"/>
      <c r="BQ258" t="s">
        <v>9894</v>
      </c>
      <c r="BR258"/>
      <c r="BS258" t="s">
        <v>9892</v>
      </c>
      <c r="BT258" s="218"/>
    </row>
    <row r="259" spans="1:72" ht="14.5">
      <c r="A259" s="219" t="str">
        <f t="shared" si="5"/>
        <v>2024-00083214-1</v>
      </c>
      <c r="B259" s="338" t="s">
        <v>1590</v>
      </c>
      <c r="C259" s="338" t="s">
        <v>1626</v>
      </c>
      <c r="D259" s="338" t="s">
        <v>9882</v>
      </c>
      <c r="E259" s="338" t="s">
        <v>7994</v>
      </c>
      <c r="F259" s="338" t="s">
        <v>9883</v>
      </c>
      <c r="G259" s="338" t="s">
        <v>9882</v>
      </c>
      <c r="H259" s="338" t="s">
        <v>9884</v>
      </c>
      <c r="I259" s="338" t="s">
        <v>10044</v>
      </c>
      <c r="J259" s="338" t="s">
        <v>69</v>
      </c>
      <c r="K259" s="338" t="s">
        <v>256</v>
      </c>
      <c r="L259"/>
      <c r="M259" s="338"/>
      <c r="N259" s="338"/>
      <c r="O259" s="338"/>
      <c r="P259" s="338" t="s">
        <v>8009</v>
      </c>
      <c r="Q259" s="338" t="s">
        <v>8010</v>
      </c>
      <c r="R259" s="338" t="s">
        <v>8032</v>
      </c>
      <c r="S259" s="338" t="s">
        <v>11374</v>
      </c>
      <c r="T259" s="338" t="s">
        <v>8608</v>
      </c>
      <c r="U259" s="338" t="s">
        <v>11375</v>
      </c>
      <c r="V259"/>
      <c r="W259" s="338"/>
      <c r="X259" s="338" t="s">
        <v>10487</v>
      </c>
      <c r="Y259" s="338" t="s">
        <v>1653</v>
      </c>
      <c r="Z259" s="338" t="s">
        <v>53</v>
      </c>
      <c r="AA259" s="338"/>
      <c r="AB259" s="338"/>
      <c r="AC259" s="338"/>
      <c r="AD259" s="338"/>
      <c r="AE259" s="338"/>
      <c r="AF259" s="338" t="s">
        <v>11376</v>
      </c>
      <c r="AG259" s="338"/>
      <c r="AH259" s="338" t="s">
        <v>10487</v>
      </c>
      <c r="AI259" s="338" t="s">
        <v>7998</v>
      </c>
      <c r="AJ259" s="338" t="s">
        <v>11377</v>
      </c>
      <c r="AK259" s="338" t="s">
        <v>11378</v>
      </c>
      <c r="AL259" s="338"/>
      <c r="AM259" s="338" t="s">
        <v>8019</v>
      </c>
      <c r="AN259" s="338" t="s">
        <v>11379</v>
      </c>
      <c r="AO259" s="338" t="s">
        <v>8026</v>
      </c>
      <c r="AP259" s="338" t="s">
        <v>11380</v>
      </c>
      <c r="AQ259" s="338" t="s">
        <v>7988</v>
      </c>
      <c r="AR259" s="338"/>
      <c r="AS259" s="338" t="s">
        <v>7988</v>
      </c>
      <c r="AT259" s="338"/>
      <c r="AU259" s="338" t="s">
        <v>11318</v>
      </c>
      <c r="AV259" s="338"/>
      <c r="AW259" s="338"/>
      <c r="AX259" s="338"/>
      <c r="AY259" s="338"/>
      <c r="AZ259" s="338" t="s">
        <v>7994</v>
      </c>
      <c r="BA259" s="338"/>
      <c r="BB259"/>
      <c r="BC259"/>
      <c r="BD259"/>
      <c r="BE259"/>
      <c r="BF259"/>
      <c r="BG259"/>
      <c r="BH259"/>
      <c r="BI259"/>
      <c r="BJ259"/>
      <c r="BK259"/>
      <c r="BL259"/>
      <c r="BM259"/>
      <c r="BN259"/>
      <c r="BO259"/>
      <c r="BP259"/>
      <c r="BQ259" t="s">
        <v>9894</v>
      </c>
      <c r="BR259"/>
      <c r="BS259" t="s">
        <v>9892</v>
      </c>
      <c r="BT259" s="218"/>
    </row>
    <row r="260" spans="1:72" ht="14.5">
      <c r="A260" s="219" t="str">
        <f t="shared" si="5"/>
        <v>2024-00083214-2</v>
      </c>
      <c r="B260" s="338" t="s">
        <v>1593</v>
      </c>
      <c r="C260" s="338" t="s">
        <v>1626</v>
      </c>
      <c r="D260" s="338" t="s">
        <v>9882</v>
      </c>
      <c r="E260" s="338" t="s">
        <v>7994</v>
      </c>
      <c r="F260" s="338" t="s">
        <v>9883</v>
      </c>
      <c r="G260" s="338" t="s">
        <v>9882</v>
      </c>
      <c r="H260" s="338" t="s">
        <v>9884</v>
      </c>
      <c r="I260" s="338" t="s">
        <v>10044</v>
      </c>
      <c r="J260" s="338" t="s">
        <v>69</v>
      </c>
      <c r="K260" s="338" t="s">
        <v>256</v>
      </c>
      <c r="L260"/>
      <c r="M260" s="338"/>
      <c r="N260" s="338"/>
      <c r="O260" s="338"/>
      <c r="P260" s="338" t="s">
        <v>8009</v>
      </c>
      <c r="Q260" s="338" t="s">
        <v>8010</v>
      </c>
      <c r="R260" s="338" t="s">
        <v>8032</v>
      </c>
      <c r="S260" s="338" t="s">
        <v>11374</v>
      </c>
      <c r="T260" s="338" t="s">
        <v>8608</v>
      </c>
      <c r="U260" s="338" t="s">
        <v>11375</v>
      </c>
      <c r="V260"/>
      <c r="W260" s="338"/>
      <c r="X260" s="338" t="s">
        <v>8908</v>
      </c>
      <c r="Y260" s="338" t="s">
        <v>1653</v>
      </c>
      <c r="Z260" s="338" t="s">
        <v>53</v>
      </c>
      <c r="AA260" s="338"/>
      <c r="AB260" s="338"/>
      <c r="AC260" s="338"/>
      <c r="AD260" s="338"/>
      <c r="AE260" s="338"/>
      <c r="AF260" s="338" t="s">
        <v>11381</v>
      </c>
      <c r="AG260" s="338"/>
      <c r="AH260" s="338" t="s">
        <v>8908</v>
      </c>
      <c r="AI260" s="338" t="s">
        <v>7998</v>
      </c>
      <c r="AJ260" s="338" t="s">
        <v>11377</v>
      </c>
      <c r="AK260" s="338" t="s">
        <v>11382</v>
      </c>
      <c r="AL260" s="338"/>
      <c r="AM260" s="338" t="s">
        <v>8019</v>
      </c>
      <c r="AN260" s="338" t="s">
        <v>11383</v>
      </c>
      <c r="AO260" s="338" t="s">
        <v>8026</v>
      </c>
      <c r="AP260" s="338" t="s">
        <v>11380</v>
      </c>
      <c r="AQ260" s="338" t="s">
        <v>7988</v>
      </c>
      <c r="AR260" s="338"/>
      <c r="AS260" s="338" t="s">
        <v>7988</v>
      </c>
      <c r="AT260" s="338"/>
      <c r="AU260" s="338" t="s">
        <v>11318</v>
      </c>
      <c r="AV260" s="338"/>
      <c r="AW260" s="338"/>
      <c r="AX260" s="338"/>
      <c r="AY260" s="338"/>
      <c r="AZ260" s="338" t="s">
        <v>7994</v>
      </c>
      <c r="BA260" s="338"/>
      <c r="BB260"/>
      <c r="BC260"/>
      <c r="BD260"/>
      <c r="BE260"/>
      <c r="BF260"/>
      <c r="BG260"/>
      <c r="BH260"/>
      <c r="BI260"/>
      <c r="BJ260"/>
      <c r="BK260"/>
      <c r="BL260"/>
      <c r="BM260"/>
      <c r="BN260"/>
      <c r="BO260"/>
      <c r="BP260"/>
      <c r="BQ260" t="s">
        <v>9894</v>
      </c>
      <c r="BR260"/>
      <c r="BS260" t="s">
        <v>9892</v>
      </c>
      <c r="BT260" s="218"/>
    </row>
    <row r="261" spans="1:72" ht="14.5">
      <c r="A261" s="219" t="str">
        <f t="shared" si="5"/>
        <v>2024-00083005-1</v>
      </c>
      <c r="B261" s="338" t="s">
        <v>1557</v>
      </c>
      <c r="C261" s="338" t="s">
        <v>1626</v>
      </c>
      <c r="D261" s="338" t="s">
        <v>9882</v>
      </c>
      <c r="E261" s="338" t="s">
        <v>7994</v>
      </c>
      <c r="F261" s="338" t="s">
        <v>9883</v>
      </c>
      <c r="G261" s="338" t="s">
        <v>9882</v>
      </c>
      <c r="H261" s="338" t="s">
        <v>9884</v>
      </c>
      <c r="I261" s="338" t="s">
        <v>10044</v>
      </c>
      <c r="J261" s="338" t="s">
        <v>61</v>
      </c>
      <c r="K261" s="338" t="s">
        <v>335</v>
      </c>
      <c r="L261"/>
      <c r="M261" s="338"/>
      <c r="N261" s="338"/>
      <c r="O261" s="338"/>
      <c r="P261" s="338" t="s">
        <v>8009</v>
      </c>
      <c r="Q261" s="338" t="s">
        <v>8010</v>
      </c>
      <c r="R261" s="338" t="s">
        <v>8032</v>
      </c>
      <c r="S261" s="338" t="s">
        <v>11384</v>
      </c>
      <c r="T261" s="338" t="s">
        <v>8624</v>
      </c>
      <c r="U261" s="338" t="s">
        <v>10219</v>
      </c>
      <c r="V261"/>
      <c r="W261" s="338"/>
      <c r="X261" s="338" t="s">
        <v>9942</v>
      </c>
      <c r="Y261" s="338" t="s">
        <v>1548</v>
      </c>
      <c r="Z261" s="338" t="s">
        <v>53</v>
      </c>
      <c r="AA261" s="338"/>
      <c r="AB261" s="338"/>
      <c r="AC261" s="338"/>
      <c r="AD261" s="338"/>
      <c r="AE261" s="338" t="s">
        <v>8252</v>
      </c>
      <c r="AF261" s="338" t="s">
        <v>11385</v>
      </c>
      <c r="AG261" s="338"/>
      <c r="AH261" s="338" t="s">
        <v>9942</v>
      </c>
      <c r="AI261" s="338" t="s">
        <v>7998</v>
      </c>
      <c r="AJ261" s="338" t="s">
        <v>11386</v>
      </c>
      <c r="AK261" s="338" t="s">
        <v>11387</v>
      </c>
      <c r="AL261" s="338"/>
      <c r="AM261" s="338" t="s">
        <v>8019</v>
      </c>
      <c r="AN261" s="338" t="s">
        <v>11388</v>
      </c>
      <c r="AO261" s="338" t="s">
        <v>8026</v>
      </c>
      <c r="AP261" s="338" t="s">
        <v>11389</v>
      </c>
      <c r="AQ261" s="338" t="s">
        <v>7988</v>
      </c>
      <c r="AR261" s="338"/>
      <c r="AS261" s="338" t="s">
        <v>7988</v>
      </c>
      <c r="AT261" s="338"/>
      <c r="AU261" s="338" t="s">
        <v>11318</v>
      </c>
      <c r="AV261" s="338"/>
      <c r="AW261" s="338"/>
      <c r="AX261" s="338"/>
      <c r="AY261" s="338"/>
      <c r="AZ261" s="338" t="s">
        <v>7994</v>
      </c>
      <c r="BA261" s="338"/>
      <c r="BB261"/>
      <c r="BC261"/>
      <c r="BD261"/>
      <c r="BE261"/>
      <c r="BF261"/>
      <c r="BG261"/>
      <c r="BH261"/>
      <c r="BI261"/>
      <c r="BJ261"/>
      <c r="BK261"/>
      <c r="BL261"/>
      <c r="BM261"/>
      <c r="BN261"/>
      <c r="BO261"/>
      <c r="BP261"/>
      <c r="BQ261" t="s">
        <v>9894</v>
      </c>
      <c r="BR261"/>
      <c r="BS261" t="s">
        <v>9892</v>
      </c>
      <c r="BT261" s="218"/>
    </row>
    <row r="262" spans="1:72" ht="14.5">
      <c r="A262" s="219" t="str">
        <f t="shared" si="5"/>
        <v>2024-00081504-2</v>
      </c>
      <c r="B262" s="338" t="s">
        <v>1552</v>
      </c>
      <c r="C262" s="338" t="s">
        <v>1626</v>
      </c>
      <c r="D262" s="338" t="s">
        <v>9882</v>
      </c>
      <c r="E262" s="338" t="s">
        <v>7994</v>
      </c>
      <c r="F262" s="338" t="s">
        <v>9883</v>
      </c>
      <c r="G262" s="338" t="s">
        <v>9882</v>
      </c>
      <c r="H262" s="338" t="s">
        <v>9884</v>
      </c>
      <c r="I262" s="338" t="s">
        <v>10044</v>
      </c>
      <c r="J262" s="338" t="s">
        <v>1553</v>
      </c>
      <c r="K262" s="338" t="s">
        <v>1554</v>
      </c>
      <c r="L262"/>
      <c r="M262" s="338"/>
      <c r="N262" s="338"/>
      <c r="O262" s="338"/>
      <c r="P262" s="338" t="s">
        <v>8009</v>
      </c>
      <c r="Q262" s="338" t="s">
        <v>8010</v>
      </c>
      <c r="R262" s="338" t="s">
        <v>8076</v>
      </c>
      <c r="S262" s="338" t="s">
        <v>11390</v>
      </c>
      <c r="T262" s="338" t="s">
        <v>11391</v>
      </c>
      <c r="U262" s="338" t="s">
        <v>11392</v>
      </c>
      <c r="V262"/>
      <c r="W262" s="338" t="s">
        <v>11393</v>
      </c>
      <c r="X262" s="338" t="s">
        <v>8932</v>
      </c>
      <c r="Y262" s="338" t="s">
        <v>1524</v>
      </c>
      <c r="Z262" s="338" t="s">
        <v>53</v>
      </c>
      <c r="AA262" s="338"/>
      <c r="AB262" s="338" t="s">
        <v>8987</v>
      </c>
      <c r="AC262" s="338" t="s">
        <v>8067</v>
      </c>
      <c r="AD262" s="338"/>
      <c r="AE262" s="338" t="s">
        <v>8252</v>
      </c>
      <c r="AF262" s="338" t="s">
        <v>11394</v>
      </c>
      <c r="AG262" s="338"/>
      <c r="AH262" s="338" t="s">
        <v>8932</v>
      </c>
      <c r="AI262" s="338" t="s">
        <v>7998</v>
      </c>
      <c r="AJ262" s="338" t="s">
        <v>11199</v>
      </c>
      <c r="AK262" s="338" t="s">
        <v>11395</v>
      </c>
      <c r="AL262" s="338"/>
      <c r="AM262" s="338" t="s">
        <v>8019</v>
      </c>
      <c r="AN262" s="338" t="s">
        <v>11396</v>
      </c>
      <c r="AO262" s="338" t="s">
        <v>8026</v>
      </c>
      <c r="AP262" s="338" t="s">
        <v>10999</v>
      </c>
      <c r="AQ262" s="338" t="s">
        <v>7988</v>
      </c>
      <c r="AR262" s="338"/>
      <c r="AS262" s="338" t="s">
        <v>7988</v>
      </c>
      <c r="AT262" s="338"/>
      <c r="AU262" s="338" t="s">
        <v>11031</v>
      </c>
      <c r="AV262" s="338" t="s">
        <v>7988</v>
      </c>
      <c r="AW262" s="338"/>
      <c r="AX262" s="338" t="s">
        <v>7988</v>
      </c>
      <c r="AY262" s="338"/>
      <c r="AZ262" s="338" t="s">
        <v>7994</v>
      </c>
      <c r="BA262" s="338"/>
      <c r="BB262"/>
      <c r="BC262"/>
      <c r="BD262"/>
      <c r="BE262"/>
      <c r="BF262"/>
      <c r="BG262"/>
      <c r="BH262"/>
      <c r="BI262"/>
      <c r="BJ262"/>
      <c r="BK262"/>
      <c r="BL262"/>
      <c r="BM262"/>
      <c r="BN262"/>
      <c r="BO262"/>
      <c r="BP262" t="s">
        <v>9893</v>
      </c>
      <c r="BQ262" t="s">
        <v>9894</v>
      </c>
      <c r="BR262" t="s">
        <v>9895</v>
      </c>
      <c r="BS262" t="s">
        <v>9892</v>
      </c>
      <c r="BT262" s="218"/>
    </row>
    <row r="263" spans="1:72" ht="14.5">
      <c r="A263" s="219" t="str">
        <f t="shared" si="5"/>
        <v>2024-00086951-1</v>
      </c>
      <c r="B263" s="338" t="s">
        <v>1565</v>
      </c>
      <c r="C263" s="338" t="s">
        <v>1626</v>
      </c>
      <c r="D263" s="338" t="s">
        <v>11094</v>
      </c>
      <c r="E263" s="338" t="s">
        <v>7994</v>
      </c>
      <c r="F263" s="338" t="s">
        <v>9883</v>
      </c>
      <c r="G263" s="338" t="s">
        <v>11094</v>
      </c>
      <c r="H263" s="338" t="s">
        <v>11095</v>
      </c>
      <c r="I263" s="338" t="s">
        <v>10044</v>
      </c>
      <c r="J263" s="338" t="s">
        <v>129</v>
      </c>
      <c r="K263" s="338" t="s">
        <v>131</v>
      </c>
      <c r="L263"/>
      <c r="M263" s="338"/>
      <c r="N263" s="338"/>
      <c r="O263" s="338"/>
      <c r="P263" s="338" t="s">
        <v>8009</v>
      </c>
      <c r="Q263" s="338" t="s">
        <v>8010</v>
      </c>
      <c r="R263" s="338" t="s">
        <v>8076</v>
      </c>
      <c r="S263" s="338" t="s">
        <v>11397</v>
      </c>
      <c r="T263" s="338" t="s">
        <v>10046</v>
      </c>
      <c r="U263" s="338" t="s">
        <v>10047</v>
      </c>
      <c r="V263"/>
      <c r="W263" s="338" t="s">
        <v>9963</v>
      </c>
      <c r="X263" s="338" t="s">
        <v>1441</v>
      </c>
      <c r="Y263" s="338" t="s">
        <v>1548</v>
      </c>
      <c r="Z263" s="338" t="s">
        <v>53</v>
      </c>
      <c r="AA263" s="338"/>
      <c r="AB263" s="338"/>
      <c r="AC263" s="338"/>
      <c r="AD263" s="338"/>
      <c r="AE263" s="338"/>
      <c r="AF263" s="338" t="s">
        <v>11398</v>
      </c>
      <c r="AG263" s="338"/>
      <c r="AH263" s="338" t="s">
        <v>1441</v>
      </c>
      <c r="AI263" s="338" t="s">
        <v>7998</v>
      </c>
      <c r="AJ263" s="338" t="s">
        <v>11399</v>
      </c>
      <c r="AK263" s="338" t="s">
        <v>11400</v>
      </c>
      <c r="AL263" s="338"/>
      <c r="AM263" s="338" t="s">
        <v>8019</v>
      </c>
      <c r="AN263" s="338" t="s">
        <v>11401</v>
      </c>
      <c r="AO263" s="338" t="s">
        <v>8026</v>
      </c>
      <c r="AP263" s="338" t="s">
        <v>11402</v>
      </c>
      <c r="AQ263" s="338" t="s">
        <v>7988</v>
      </c>
      <c r="AR263" s="338"/>
      <c r="AS263" s="338" t="s">
        <v>7988</v>
      </c>
      <c r="AT263" s="338"/>
      <c r="AU263" s="338" t="s">
        <v>11403</v>
      </c>
      <c r="AV263" s="338"/>
      <c r="AW263" s="338"/>
      <c r="AX263" s="338"/>
      <c r="AY263" s="338"/>
      <c r="AZ263" s="338" t="s">
        <v>7994</v>
      </c>
      <c r="BA263" s="338"/>
      <c r="BB263"/>
      <c r="BC263"/>
      <c r="BD263"/>
      <c r="BE263"/>
      <c r="BF263"/>
      <c r="BG263"/>
      <c r="BH263"/>
      <c r="BI263"/>
      <c r="BJ263"/>
      <c r="BK263"/>
      <c r="BL263"/>
      <c r="BM263"/>
      <c r="BN263"/>
      <c r="BO263"/>
      <c r="BP263"/>
      <c r="BQ263" t="s">
        <v>9894</v>
      </c>
      <c r="BR263"/>
      <c r="BS263" t="s">
        <v>9892</v>
      </c>
      <c r="BT263" s="218"/>
    </row>
    <row r="264" spans="1:72" ht="14.5">
      <c r="A264" s="219" t="str">
        <f t="shared" si="5"/>
        <v>2024-00086967-1</v>
      </c>
      <c r="B264" s="338" t="s">
        <v>1562</v>
      </c>
      <c r="C264" s="338" t="s">
        <v>1626</v>
      </c>
      <c r="D264" s="338" t="s">
        <v>11094</v>
      </c>
      <c r="E264" s="338" t="s">
        <v>7994</v>
      </c>
      <c r="F264" s="338" t="s">
        <v>9883</v>
      </c>
      <c r="G264" s="338" t="s">
        <v>11094</v>
      </c>
      <c r="H264" s="338" t="s">
        <v>11095</v>
      </c>
      <c r="I264" s="338" t="s">
        <v>10044</v>
      </c>
      <c r="J264" s="338" t="s">
        <v>146</v>
      </c>
      <c r="K264" s="338" t="s">
        <v>147</v>
      </c>
      <c r="L264"/>
      <c r="M264" s="338"/>
      <c r="N264" s="338"/>
      <c r="O264" s="338"/>
      <c r="P264" s="338" t="s">
        <v>8009</v>
      </c>
      <c r="Q264" s="338" t="s">
        <v>8010</v>
      </c>
      <c r="R264" s="338" t="s">
        <v>8076</v>
      </c>
      <c r="S264" s="338" t="s">
        <v>9977</v>
      </c>
      <c r="T264" s="338" t="s">
        <v>9940</v>
      </c>
      <c r="U264" s="338" t="s">
        <v>9941</v>
      </c>
      <c r="V264"/>
      <c r="W264" s="338" t="s">
        <v>9978</v>
      </c>
      <c r="X264" s="338" t="s">
        <v>1505</v>
      </c>
      <c r="Y264" s="338" t="s">
        <v>1524</v>
      </c>
      <c r="Z264" s="338" t="s">
        <v>53</v>
      </c>
      <c r="AA264" s="338"/>
      <c r="AB264" s="338"/>
      <c r="AC264" s="338"/>
      <c r="AD264" s="338"/>
      <c r="AE264" s="338"/>
      <c r="AF264" s="338" t="s">
        <v>11404</v>
      </c>
      <c r="AG264" s="338"/>
      <c r="AH264" s="338" t="s">
        <v>1505</v>
      </c>
      <c r="AI264" s="338" t="s">
        <v>7998</v>
      </c>
      <c r="AJ264" s="338" t="s">
        <v>11405</v>
      </c>
      <c r="AK264" s="338" t="s">
        <v>11406</v>
      </c>
      <c r="AL264" s="338"/>
      <c r="AM264" s="338" t="s">
        <v>8019</v>
      </c>
      <c r="AN264" s="338" t="s">
        <v>11407</v>
      </c>
      <c r="AO264" s="338" t="s">
        <v>8026</v>
      </c>
      <c r="AP264" s="338" t="s">
        <v>11402</v>
      </c>
      <c r="AQ264" s="338" t="s">
        <v>7988</v>
      </c>
      <c r="AR264" s="338"/>
      <c r="AS264" s="338" t="s">
        <v>7988</v>
      </c>
      <c r="AT264" s="338"/>
      <c r="AU264" s="338" t="s">
        <v>11403</v>
      </c>
      <c r="AV264" s="338"/>
      <c r="AW264" s="338"/>
      <c r="AX264" s="338"/>
      <c r="AY264" s="338"/>
      <c r="AZ264" s="338" t="s">
        <v>7994</v>
      </c>
      <c r="BA264" s="338"/>
      <c r="BB264"/>
      <c r="BC264"/>
      <c r="BD264"/>
      <c r="BE264"/>
      <c r="BF264"/>
      <c r="BG264"/>
      <c r="BH264"/>
      <c r="BI264"/>
      <c r="BJ264"/>
      <c r="BK264"/>
      <c r="BL264"/>
      <c r="BM264"/>
      <c r="BN264"/>
      <c r="BO264"/>
      <c r="BP264"/>
      <c r="BQ264" t="s">
        <v>9894</v>
      </c>
      <c r="BR264"/>
      <c r="BS264" t="s">
        <v>9892</v>
      </c>
      <c r="BT264" s="218"/>
    </row>
    <row r="265" spans="1:72" ht="14.5">
      <c r="A265" s="219" t="str">
        <f t="shared" si="5"/>
        <v>2024-00082335-1</v>
      </c>
      <c r="B265" s="269" t="s">
        <v>1605</v>
      </c>
      <c r="C265" s="269" t="s">
        <v>1626</v>
      </c>
      <c r="D265" s="269" t="s">
        <v>9882</v>
      </c>
      <c r="E265" s="269" t="s">
        <v>7994</v>
      </c>
      <c r="F265" s="269" t="s">
        <v>9883</v>
      </c>
      <c r="G265" s="269" t="s">
        <v>9882</v>
      </c>
      <c r="H265" s="269" t="s">
        <v>9884</v>
      </c>
      <c r="I265" s="269" t="s">
        <v>10044</v>
      </c>
      <c r="J265" s="269" t="s">
        <v>545</v>
      </c>
      <c r="K265" s="269" t="s">
        <v>546</v>
      </c>
      <c r="L265" s="269"/>
      <c r="M265" s="269"/>
      <c r="N265" s="269"/>
      <c r="O265" s="269"/>
      <c r="P265" s="269" t="s">
        <v>8009</v>
      </c>
      <c r="Q265" s="269" t="s">
        <v>8031</v>
      </c>
      <c r="R265" s="269" t="s">
        <v>8076</v>
      </c>
      <c r="S265" s="269" t="s">
        <v>10466</v>
      </c>
      <c r="T265" s="269" t="s">
        <v>10467</v>
      </c>
      <c r="U265" s="269" t="s">
        <v>10468</v>
      </c>
      <c r="V265" s="269"/>
      <c r="W265" s="269" t="s">
        <v>10469</v>
      </c>
      <c r="X265" s="269" t="s">
        <v>1202</v>
      </c>
      <c r="Y265" s="269" t="s">
        <v>1548</v>
      </c>
      <c r="Z265" s="269" t="s">
        <v>53</v>
      </c>
      <c r="AA265" s="269"/>
      <c r="AB265" s="269" t="s">
        <v>10525</v>
      </c>
      <c r="AC265" s="269" t="s">
        <v>8067</v>
      </c>
      <c r="AD265" s="269"/>
      <c r="AE265" s="269" t="s">
        <v>8047</v>
      </c>
      <c r="AF265" s="269" t="s">
        <v>11408</v>
      </c>
      <c r="AG265" s="269"/>
      <c r="AH265" s="269" t="s">
        <v>1202</v>
      </c>
      <c r="AI265" s="269" t="s">
        <v>7998</v>
      </c>
      <c r="AJ265" s="269" t="s">
        <v>11409</v>
      </c>
      <c r="AK265" s="269" t="s">
        <v>11410</v>
      </c>
      <c r="AL265" s="269"/>
      <c r="AM265" s="269" t="s">
        <v>8019</v>
      </c>
      <c r="AN265" s="269" t="s">
        <v>11411</v>
      </c>
      <c r="AO265" s="269" t="s">
        <v>8026</v>
      </c>
      <c r="AP265" s="269" t="s">
        <v>10999</v>
      </c>
      <c r="AQ265" s="269" t="s">
        <v>7988</v>
      </c>
      <c r="AR265" s="269"/>
      <c r="AS265" s="269" t="s">
        <v>7988</v>
      </c>
      <c r="AT265" s="269"/>
      <c r="AU265" s="269" t="s">
        <v>11031</v>
      </c>
      <c r="AV265" s="269"/>
      <c r="AW265" s="269"/>
      <c r="AX265" s="269"/>
      <c r="AY265" s="269"/>
      <c r="AZ265" s="269" t="s">
        <v>7994</v>
      </c>
      <c r="BA265" s="269"/>
      <c r="BB265" s="269"/>
      <c r="BC265" s="269"/>
      <c r="BD265" s="269"/>
      <c r="BE265" s="269"/>
      <c r="BF265" s="269"/>
      <c r="BG265" s="269"/>
      <c r="BH265" s="269"/>
      <c r="BI265" s="269"/>
      <c r="BJ265" s="269"/>
      <c r="BK265" s="269"/>
      <c r="BL265" s="269"/>
      <c r="BM265" s="269"/>
      <c r="BN265" s="269"/>
      <c r="BO265" s="269"/>
      <c r="BP265" s="269"/>
      <c r="BQ265" s="269" t="s">
        <v>9894</v>
      </c>
      <c r="BR265" s="269"/>
      <c r="BS265" s="269" t="s">
        <v>9892</v>
      </c>
      <c r="BT265" s="218"/>
    </row>
    <row r="266" spans="1:72" ht="14.5">
      <c r="A266" s="219" t="str">
        <f t="shared" si="5"/>
        <v>2024-00083249-1</v>
      </c>
      <c r="B266" s="269" t="s">
        <v>1597</v>
      </c>
      <c r="C266" s="269" t="s">
        <v>1626</v>
      </c>
      <c r="D266" s="269" t="s">
        <v>9882</v>
      </c>
      <c r="E266" s="269" t="s">
        <v>7994</v>
      </c>
      <c r="F266" s="269" t="s">
        <v>9883</v>
      </c>
      <c r="G266" s="269" t="s">
        <v>9882</v>
      </c>
      <c r="H266" s="269" t="s">
        <v>9884</v>
      </c>
      <c r="I266" s="269" t="s">
        <v>10044</v>
      </c>
      <c r="J266" s="269" t="s">
        <v>1598</v>
      </c>
      <c r="K266" s="269" t="s">
        <v>1599</v>
      </c>
      <c r="L266" s="269"/>
      <c r="M266" s="269"/>
      <c r="N266" s="269"/>
      <c r="O266" s="269"/>
      <c r="P266" s="269" t="s">
        <v>8009</v>
      </c>
      <c r="Q266" s="269" t="s">
        <v>8010</v>
      </c>
      <c r="R266" s="269" t="s">
        <v>8076</v>
      </c>
      <c r="S266" s="269" t="s">
        <v>11412</v>
      </c>
      <c r="T266" s="269" t="s">
        <v>11413</v>
      </c>
      <c r="U266" s="269" t="s">
        <v>11414</v>
      </c>
      <c r="V266" s="269"/>
      <c r="W266" s="269" t="s">
        <v>11415</v>
      </c>
      <c r="X266" s="269" t="s">
        <v>1202</v>
      </c>
      <c r="Y266" s="269" t="s">
        <v>11416</v>
      </c>
      <c r="Z266" s="269" t="s">
        <v>53</v>
      </c>
      <c r="AA266" s="269"/>
      <c r="AB266" s="269" t="s">
        <v>10378</v>
      </c>
      <c r="AC266" s="269" t="s">
        <v>8067</v>
      </c>
      <c r="AD266" s="269"/>
      <c r="AE266" s="269" t="s">
        <v>8047</v>
      </c>
      <c r="AF266" s="269" t="s">
        <v>11417</v>
      </c>
      <c r="AG266" s="269"/>
      <c r="AH266" s="269" t="s">
        <v>1202</v>
      </c>
      <c r="AI266" s="269" t="s">
        <v>7998</v>
      </c>
      <c r="AJ266" s="269" t="s">
        <v>11418</v>
      </c>
      <c r="AK266" s="269" t="s">
        <v>11419</v>
      </c>
      <c r="AL266" s="269"/>
      <c r="AM266" s="269" t="s">
        <v>8019</v>
      </c>
      <c r="AN266" s="269" t="s">
        <v>11420</v>
      </c>
      <c r="AO266" s="269" t="s">
        <v>8026</v>
      </c>
      <c r="AP266" s="269" t="s">
        <v>10999</v>
      </c>
      <c r="AQ266" s="269" t="s">
        <v>7988</v>
      </c>
      <c r="AR266" s="269"/>
      <c r="AS266" s="269" t="s">
        <v>7988</v>
      </c>
      <c r="AT266" s="269"/>
      <c r="AU266" s="269" t="s">
        <v>11031</v>
      </c>
      <c r="AV266" s="269"/>
      <c r="AW266" s="269"/>
      <c r="AX266" s="269"/>
      <c r="AY266" s="269"/>
      <c r="AZ266" s="269" t="s">
        <v>7994</v>
      </c>
      <c r="BA266" s="269"/>
      <c r="BB266" s="269"/>
      <c r="BC266" s="269"/>
      <c r="BD266" s="269"/>
      <c r="BE266" s="269"/>
      <c r="BF266" s="269"/>
      <c r="BG266" s="269"/>
      <c r="BH266" s="269"/>
      <c r="BI266" s="269"/>
      <c r="BJ266" s="269"/>
      <c r="BK266" s="269"/>
      <c r="BL266" s="269"/>
      <c r="BM266" s="269"/>
      <c r="BN266" s="269"/>
      <c r="BO266" s="269"/>
      <c r="BP266" s="269"/>
      <c r="BQ266" s="269" t="s">
        <v>9894</v>
      </c>
      <c r="BR266" s="269"/>
      <c r="BS266" s="269" t="s">
        <v>9892</v>
      </c>
      <c r="BT266" s="218"/>
    </row>
    <row r="267" spans="1:72" ht="14.5">
      <c r="A267" s="219" t="str">
        <f t="shared" si="5"/>
        <v>2024-00087171-1</v>
      </c>
      <c r="B267" s="269" t="s">
        <v>1610</v>
      </c>
      <c r="C267" s="269" t="s">
        <v>1618</v>
      </c>
      <c r="D267" s="269" t="s">
        <v>11094</v>
      </c>
      <c r="E267" s="269" t="s">
        <v>7994</v>
      </c>
      <c r="F267" s="269" t="s">
        <v>9883</v>
      </c>
      <c r="G267" s="269" t="s">
        <v>11094</v>
      </c>
      <c r="H267" s="269" t="s">
        <v>11095</v>
      </c>
      <c r="I267" s="269" t="s">
        <v>10044</v>
      </c>
      <c r="J267" s="269" t="s">
        <v>1611</v>
      </c>
      <c r="K267" s="269" t="s">
        <v>1612</v>
      </c>
      <c r="L267" s="269"/>
      <c r="M267" s="269"/>
      <c r="N267" s="269"/>
      <c r="O267" s="269"/>
      <c r="P267" s="269" t="s">
        <v>8009</v>
      </c>
      <c r="Q267" s="269" t="s">
        <v>8010</v>
      </c>
      <c r="R267" s="269" t="s">
        <v>8076</v>
      </c>
      <c r="S267" s="269" t="s">
        <v>11421</v>
      </c>
      <c r="T267" s="269" t="s">
        <v>11422</v>
      </c>
      <c r="U267" s="269" t="s">
        <v>11423</v>
      </c>
      <c r="V267" s="269"/>
      <c r="W267" s="269" t="s">
        <v>11424</v>
      </c>
      <c r="X267" s="269" t="s">
        <v>11319</v>
      </c>
      <c r="Y267" s="269" t="s">
        <v>1618</v>
      </c>
      <c r="Z267" s="269" t="s">
        <v>53</v>
      </c>
      <c r="AA267" s="269"/>
      <c r="AB267" s="269"/>
      <c r="AC267" s="269"/>
      <c r="AD267" s="269"/>
      <c r="AE267" s="269" t="s">
        <v>8252</v>
      </c>
      <c r="AF267" s="269" t="s">
        <v>11425</v>
      </c>
      <c r="AG267" s="269"/>
      <c r="AH267" s="269" t="s">
        <v>11319</v>
      </c>
      <c r="AI267" s="269" t="s">
        <v>7998</v>
      </c>
      <c r="AJ267" s="269" t="s">
        <v>11426</v>
      </c>
      <c r="AK267" s="269" t="s">
        <v>11427</v>
      </c>
      <c r="AL267" s="269"/>
      <c r="AM267" s="269" t="s">
        <v>8019</v>
      </c>
      <c r="AN267" s="269" t="s">
        <v>11428</v>
      </c>
      <c r="AO267" s="269" t="s">
        <v>8026</v>
      </c>
      <c r="AP267" s="269" t="s">
        <v>11429</v>
      </c>
      <c r="AQ267" s="269" t="s">
        <v>7988</v>
      </c>
      <c r="AR267" s="269"/>
      <c r="AS267" s="269" t="s">
        <v>7988</v>
      </c>
      <c r="AT267" s="269"/>
      <c r="AU267" s="269" t="s">
        <v>11430</v>
      </c>
      <c r="AV267" s="269"/>
      <c r="AW267" s="269"/>
      <c r="AX267" s="269"/>
      <c r="AY267" s="269"/>
      <c r="AZ267" s="269" t="s">
        <v>7994</v>
      </c>
      <c r="BA267" s="269"/>
      <c r="BB267" s="269"/>
      <c r="BC267" s="269"/>
      <c r="BD267" s="269"/>
      <c r="BE267" s="269"/>
      <c r="BF267" s="269"/>
      <c r="BG267" s="269"/>
      <c r="BH267" s="269"/>
      <c r="BI267" s="269"/>
      <c r="BJ267" s="269"/>
      <c r="BK267" s="269"/>
      <c r="BL267" s="269"/>
      <c r="BM267" s="269"/>
      <c r="BN267" s="269"/>
      <c r="BO267" s="269"/>
      <c r="BP267" s="269"/>
      <c r="BQ267" s="269" t="s">
        <v>9894</v>
      </c>
      <c r="BR267" s="269"/>
      <c r="BS267" s="269" t="s">
        <v>9892</v>
      </c>
      <c r="BT267" s="218"/>
    </row>
    <row r="268" spans="1:72" ht="14.5">
      <c r="A268" s="219" t="str">
        <f t="shared" si="5"/>
        <v>2024-00085350-1</v>
      </c>
      <c r="B268" s="269" t="s">
        <v>1615</v>
      </c>
      <c r="C268" s="269" t="s">
        <v>1618</v>
      </c>
      <c r="D268" s="269" t="s">
        <v>9882</v>
      </c>
      <c r="E268" s="269" t="s">
        <v>7994</v>
      </c>
      <c r="F268" s="269" t="s">
        <v>9883</v>
      </c>
      <c r="G268" s="269" t="s">
        <v>9882</v>
      </c>
      <c r="H268" s="269" t="s">
        <v>9884</v>
      </c>
      <c r="I268" s="269" t="s">
        <v>10044</v>
      </c>
      <c r="J268" s="269" t="s">
        <v>69</v>
      </c>
      <c r="K268" s="269" t="s">
        <v>70</v>
      </c>
      <c r="L268" s="269"/>
      <c r="M268" s="269"/>
      <c r="N268" s="269"/>
      <c r="O268" s="269"/>
      <c r="P268" s="269" t="s">
        <v>8009</v>
      </c>
      <c r="Q268" s="269" t="s">
        <v>8010</v>
      </c>
      <c r="R268" s="269" t="s">
        <v>8032</v>
      </c>
      <c r="S268" s="269" t="s">
        <v>11431</v>
      </c>
      <c r="T268" s="269" t="s">
        <v>8894</v>
      </c>
      <c r="U268" s="269" t="s">
        <v>9247</v>
      </c>
      <c r="V268" s="269"/>
      <c r="W268" s="269"/>
      <c r="X268" s="269" t="s">
        <v>8927</v>
      </c>
      <c r="Y268" s="269" t="s">
        <v>1626</v>
      </c>
      <c r="Z268" s="269" t="s">
        <v>53</v>
      </c>
      <c r="AA268" s="269"/>
      <c r="AB268" s="269"/>
      <c r="AC268" s="269"/>
      <c r="AD268" s="269"/>
      <c r="AE268" s="269"/>
      <c r="AF268" s="269" t="s">
        <v>11432</v>
      </c>
      <c r="AG268" s="269"/>
      <c r="AH268" s="269" t="s">
        <v>8927</v>
      </c>
      <c r="AI268" s="269" t="s">
        <v>7998</v>
      </c>
      <c r="AJ268" s="269" t="s">
        <v>11433</v>
      </c>
      <c r="AK268" s="269" t="s">
        <v>11434</v>
      </c>
      <c r="AL268" s="269"/>
      <c r="AM268" s="269" t="s">
        <v>8019</v>
      </c>
      <c r="AN268" s="269" t="s">
        <v>11435</v>
      </c>
      <c r="AO268" s="269" t="s">
        <v>8026</v>
      </c>
      <c r="AP268" s="269" t="s">
        <v>11060</v>
      </c>
      <c r="AQ268" s="269" t="s">
        <v>7988</v>
      </c>
      <c r="AR268" s="269"/>
      <c r="AS268" s="269" t="s">
        <v>7988</v>
      </c>
      <c r="AT268" s="269"/>
      <c r="AU268" s="269" t="s">
        <v>11318</v>
      </c>
      <c r="AV268" s="269"/>
      <c r="AW268" s="269"/>
      <c r="AX268" s="269"/>
      <c r="AY268" s="269"/>
      <c r="AZ268" s="269" t="s">
        <v>7994</v>
      </c>
      <c r="BA268" s="269"/>
      <c r="BB268" s="269"/>
      <c r="BC268" s="269"/>
      <c r="BD268" s="269"/>
      <c r="BE268" s="269"/>
      <c r="BF268" s="269"/>
      <c r="BG268" s="269"/>
      <c r="BH268" s="269"/>
      <c r="BI268" s="269"/>
      <c r="BJ268" s="269"/>
      <c r="BK268" s="269"/>
      <c r="BL268" s="269"/>
      <c r="BM268" s="269"/>
      <c r="BN268" s="269"/>
      <c r="BO268" s="269"/>
      <c r="BP268" s="269"/>
      <c r="BQ268" s="269" t="s">
        <v>9894</v>
      </c>
      <c r="BR268" s="269"/>
      <c r="BS268" s="269" t="s">
        <v>9892</v>
      </c>
      <c r="BT268" s="218"/>
    </row>
    <row r="269" spans="1:72" ht="14.5">
      <c r="A269" s="219" t="str">
        <f t="shared" si="5"/>
        <v>2024-00084307-1</v>
      </c>
      <c r="B269" s="338" t="s">
        <v>1634</v>
      </c>
      <c r="C269" s="338" t="s">
        <v>1648</v>
      </c>
      <c r="D269" s="338" t="s">
        <v>9882</v>
      </c>
      <c r="E269" s="338" t="s">
        <v>7994</v>
      </c>
      <c r="F269" s="338" t="s">
        <v>9883</v>
      </c>
      <c r="G269" s="338" t="s">
        <v>9882</v>
      </c>
      <c r="H269" s="338" t="s">
        <v>9884</v>
      </c>
      <c r="I269" s="338" t="s">
        <v>10044</v>
      </c>
      <c r="J269" s="338" t="s">
        <v>61</v>
      </c>
      <c r="K269" s="338" t="s">
        <v>396</v>
      </c>
      <c r="L269"/>
      <c r="M269" s="338"/>
      <c r="N269" s="338"/>
      <c r="O269" s="338"/>
      <c r="P269" s="338" t="s">
        <v>8009</v>
      </c>
      <c r="Q269" s="338" t="s">
        <v>8010</v>
      </c>
      <c r="R269" s="338" t="s">
        <v>8032</v>
      </c>
      <c r="S269" s="338" t="s">
        <v>11436</v>
      </c>
      <c r="T269" s="338" t="s">
        <v>8752</v>
      </c>
      <c r="U269" s="338" t="s">
        <v>10285</v>
      </c>
      <c r="V269"/>
      <c r="W269" s="338"/>
      <c r="X269" s="338" t="s">
        <v>1359</v>
      </c>
      <c r="Y269" s="338" t="s">
        <v>11437</v>
      </c>
      <c r="Z269" s="338" t="s">
        <v>53</v>
      </c>
      <c r="AA269" s="338"/>
      <c r="AB269" s="338"/>
      <c r="AC269" s="338"/>
      <c r="AD269" s="338"/>
      <c r="AE269" s="338" t="s">
        <v>8252</v>
      </c>
      <c r="AF269" s="338" t="s">
        <v>11438</v>
      </c>
      <c r="AG269" s="338"/>
      <c r="AH269" s="338" t="s">
        <v>1359</v>
      </c>
      <c r="AI269" s="338" t="s">
        <v>7998</v>
      </c>
      <c r="AJ269" s="338" t="s">
        <v>11439</v>
      </c>
      <c r="AK269" s="338" t="s">
        <v>11440</v>
      </c>
      <c r="AL269" s="338"/>
      <c r="AM269" s="338" t="s">
        <v>8019</v>
      </c>
      <c r="AN269" s="338" t="s">
        <v>11441</v>
      </c>
      <c r="AO269" s="338" t="s">
        <v>8026</v>
      </c>
      <c r="AP269" s="338" t="s">
        <v>11442</v>
      </c>
      <c r="AQ269" s="338" t="s">
        <v>7988</v>
      </c>
      <c r="AR269" s="338"/>
      <c r="AS269" s="338" t="s">
        <v>7988</v>
      </c>
      <c r="AT269" s="338"/>
      <c r="AU269" s="338" t="s">
        <v>11318</v>
      </c>
      <c r="AV269" s="338"/>
      <c r="AW269" s="338"/>
      <c r="AX269" s="338"/>
      <c r="AY269" s="338"/>
      <c r="AZ269" s="338" t="s">
        <v>7994</v>
      </c>
      <c r="BA269" s="338"/>
      <c r="BB269"/>
      <c r="BC269"/>
      <c r="BD269"/>
      <c r="BE269"/>
      <c r="BF269"/>
      <c r="BG269"/>
      <c r="BH269"/>
      <c r="BI269"/>
      <c r="BJ269"/>
      <c r="BK269"/>
      <c r="BL269"/>
      <c r="BM269"/>
      <c r="BN269"/>
      <c r="BO269"/>
      <c r="BP269"/>
      <c r="BQ269" t="s">
        <v>9894</v>
      </c>
      <c r="BR269"/>
      <c r="BS269" t="s">
        <v>9892</v>
      </c>
      <c r="BT269" s="218"/>
    </row>
    <row r="270" spans="1:72" ht="14.5">
      <c r="A270" s="219" t="str">
        <f t="shared" si="5"/>
        <v>2024-00083987-1</v>
      </c>
      <c r="B270" s="338" t="s">
        <v>1629</v>
      </c>
      <c r="C270" s="338" t="s">
        <v>1648</v>
      </c>
      <c r="D270" s="338" t="s">
        <v>9882</v>
      </c>
      <c r="E270" s="338" t="s">
        <v>7994</v>
      </c>
      <c r="F270" s="338" t="s">
        <v>9883</v>
      </c>
      <c r="G270" s="338" t="s">
        <v>9882</v>
      </c>
      <c r="H270" s="338" t="s">
        <v>9884</v>
      </c>
      <c r="I270" s="338" t="s">
        <v>10044</v>
      </c>
      <c r="J270" s="338" t="s">
        <v>1630</v>
      </c>
      <c r="K270" s="338" t="s">
        <v>1631</v>
      </c>
      <c r="L270"/>
      <c r="M270" s="338"/>
      <c r="N270" s="338"/>
      <c r="O270" s="338"/>
      <c r="P270" s="338" t="s">
        <v>8009</v>
      </c>
      <c r="Q270" s="338" t="s">
        <v>8010</v>
      </c>
      <c r="R270" s="338" t="s">
        <v>8076</v>
      </c>
      <c r="S270" s="338" t="s">
        <v>11443</v>
      </c>
      <c r="T270" s="338" t="s">
        <v>11444</v>
      </c>
      <c r="U270" s="338" t="s">
        <v>11445</v>
      </c>
      <c r="V270"/>
      <c r="W270" s="338" t="s">
        <v>10314</v>
      </c>
      <c r="X270" s="338" t="s">
        <v>1359</v>
      </c>
      <c r="Y270" s="338" t="s">
        <v>1618</v>
      </c>
      <c r="Z270" s="338" t="s">
        <v>53</v>
      </c>
      <c r="AA270" s="338"/>
      <c r="AB270" s="338"/>
      <c r="AC270" s="338"/>
      <c r="AD270" s="338"/>
      <c r="AE270" s="338"/>
      <c r="AF270" s="338" t="s">
        <v>11446</v>
      </c>
      <c r="AG270" s="338"/>
      <c r="AH270" s="338" t="s">
        <v>1359</v>
      </c>
      <c r="AI270" s="338" t="s">
        <v>7998</v>
      </c>
      <c r="AJ270" s="338" t="s">
        <v>10606</v>
      </c>
      <c r="AK270" s="338" t="s">
        <v>11447</v>
      </c>
      <c r="AL270" s="338"/>
      <c r="AM270" s="338" t="s">
        <v>8019</v>
      </c>
      <c r="AN270" s="338" t="s">
        <v>11448</v>
      </c>
      <c r="AO270" s="338" t="s">
        <v>8026</v>
      </c>
      <c r="AP270" s="338" t="s">
        <v>11449</v>
      </c>
      <c r="AQ270" s="338" t="s">
        <v>7988</v>
      </c>
      <c r="AR270" s="338"/>
      <c r="AS270" s="338" t="s">
        <v>7988</v>
      </c>
      <c r="AT270" s="338"/>
      <c r="AU270" s="338" t="s">
        <v>11318</v>
      </c>
      <c r="AV270" s="338"/>
      <c r="AW270" s="338"/>
      <c r="AX270" s="338"/>
      <c r="AY270" s="338"/>
      <c r="AZ270" s="338" t="s">
        <v>7994</v>
      </c>
      <c r="BA270" s="338"/>
      <c r="BB270"/>
      <c r="BC270"/>
      <c r="BD270"/>
      <c r="BE270"/>
      <c r="BF270"/>
      <c r="BG270"/>
      <c r="BH270"/>
      <c r="BI270"/>
      <c r="BJ270"/>
      <c r="BK270"/>
      <c r="BL270"/>
      <c r="BM270"/>
      <c r="BN270"/>
      <c r="BO270"/>
      <c r="BP270"/>
      <c r="BQ270" t="s">
        <v>9894</v>
      </c>
      <c r="BR270"/>
      <c r="BS270" t="s">
        <v>9892</v>
      </c>
      <c r="BT270" s="218"/>
    </row>
    <row r="271" spans="1:72" ht="14.5">
      <c r="A271" s="219" t="str">
        <f t="shared" si="5"/>
        <v>2024-00084991-2</v>
      </c>
      <c r="B271" s="338" t="s">
        <v>1637</v>
      </c>
      <c r="C271" s="338" t="s">
        <v>1648</v>
      </c>
      <c r="D271" s="338" t="s">
        <v>11094</v>
      </c>
      <c r="E271" s="338" t="s">
        <v>7994</v>
      </c>
      <c r="F271" s="338" t="s">
        <v>9883</v>
      </c>
      <c r="G271" s="338" t="s">
        <v>11094</v>
      </c>
      <c r="H271" s="338" t="s">
        <v>11095</v>
      </c>
      <c r="I271" s="338" t="s">
        <v>10044</v>
      </c>
      <c r="J271" s="338" t="s">
        <v>1638</v>
      </c>
      <c r="K271" s="338" t="s">
        <v>1639</v>
      </c>
      <c r="L271"/>
      <c r="M271" s="338"/>
      <c r="N271" s="338"/>
      <c r="O271" s="338"/>
      <c r="P271" s="338" t="s">
        <v>8009</v>
      </c>
      <c r="Q271" s="338" t="s">
        <v>8010</v>
      </c>
      <c r="R271" s="338" t="s">
        <v>8076</v>
      </c>
      <c r="S271" s="338" t="s">
        <v>11450</v>
      </c>
      <c r="T271" s="338" t="s">
        <v>11451</v>
      </c>
      <c r="U271" s="338" t="s">
        <v>11452</v>
      </c>
      <c r="V271"/>
      <c r="W271" s="338" t="s">
        <v>9899</v>
      </c>
      <c r="X271" s="338" t="s">
        <v>8927</v>
      </c>
      <c r="Y271" s="338" t="s">
        <v>11437</v>
      </c>
      <c r="Z271" s="338" t="s">
        <v>53</v>
      </c>
      <c r="AA271" s="338"/>
      <c r="AB271" s="338"/>
      <c r="AC271" s="338"/>
      <c r="AD271" s="338"/>
      <c r="AE271" s="338"/>
      <c r="AF271" s="338" t="s">
        <v>11453</v>
      </c>
      <c r="AG271" s="338"/>
      <c r="AH271" s="338" t="s">
        <v>8927</v>
      </c>
      <c r="AI271" s="338" t="s">
        <v>7998</v>
      </c>
      <c r="AJ271" s="338" t="s">
        <v>10623</v>
      </c>
      <c r="AK271" s="338" t="s">
        <v>11454</v>
      </c>
      <c r="AL271" s="338"/>
      <c r="AM271" s="338" t="s">
        <v>8019</v>
      </c>
      <c r="AN271" s="338" t="s">
        <v>11455</v>
      </c>
      <c r="AO271" s="338" t="s">
        <v>8026</v>
      </c>
      <c r="AP271" s="338" t="s">
        <v>11368</v>
      </c>
      <c r="AQ271" s="338" t="s">
        <v>7988</v>
      </c>
      <c r="AR271" s="338"/>
      <c r="AS271" s="338" t="s">
        <v>7988</v>
      </c>
      <c r="AT271" s="338"/>
      <c r="AU271" s="338" t="s">
        <v>11369</v>
      </c>
      <c r="AV271" s="338"/>
      <c r="AW271" s="338"/>
      <c r="AX271" s="338"/>
      <c r="AY271" s="338"/>
      <c r="AZ271" s="338" t="s">
        <v>7994</v>
      </c>
      <c r="BA271" s="338"/>
      <c r="BB271"/>
      <c r="BC271"/>
      <c r="BD271"/>
      <c r="BE271"/>
      <c r="BF271"/>
      <c r="BG271"/>
      <c r="BH271"/>
      <c r="BI271"/>
      <c r="BJ271"/>
      <c r="BK271"/>
      <c r="BL271"/>
      <c r="BM271"/>
      <c r="BN271"/>
      <c r="BO271"/>
      <c r="BP271"/>
      <c r="BQ271" t="s">
        <v>9894</v>
      </c>
      <c r="BR271"/>
      <c r="BS271" t="s">
        <v>9892</v>
      </c>
      <c r="BT271" s="218"/>
    </row>
    <row r="272" spans="1:72" ht="14.5">
      <c r="A272" s="219" t="str">
        <f t="shared" si="5"/>
        <v>2024-00086037-1</v>
      </c>
      <c r="B272" s="338" t="s">
        <v>1645</v>
      </c>
      <c r="C272" s="338" t="s">
        <v>1648</v>
      </c>
      <c r="D272" s="338" t="s">
        <v>11094</v>
      </c>
      <c r="E272" s="338" t="s">
        <v>7994</v>
      </c>
      <c r="F272" s="338" t="s">
        <v>9883</v>
      </c>
      <c r="G272" s="338" t="s">
        <v>11094</v>
      </c>
      <c r="H272" s="338" t="s">
        <v>11095</v>
      </c>
      <c r="I272" s="338" t="s">
        <v>10044</v>
      </c>
      <c r="J272" s="338" t="s">
        <v>939</v>
      </c>
      <c r="K272" s="338" t="s">
        <v>940</v>
      </c>
      <c r="L272"/>
      <c r="M272" s="338"/>
      <c r="N272" s="338"/>
      <c r="O272" s="338"/>
      <c r="P272" s="338" t="s">
        <v>8009</v>
      </c>
      <c r="Q272" s="338" t="s">
        <v>8010</v>
      </c>
      <c r="R272" s="338" t="s">
        <v>8076</v>
      </c>
      <c r="S272" s="338" t="s">
        <v>11456</v>
      </c>
      <c r="T272" s="338" t="s">
        <v>10850</v>
      </c>
      <c r="U272" s="338" t="s">
        <v>10851</v>
      </c>
      <c r="V272"/>
      <c r="W272" s="338" t="s">
        <v>11103</v>
      </c>
      <c r="X272" s="338" t="s">
        <v>1359</v>
      </c>
      <c r="Y272" s="338" t="s">
        <v>1648</v>
      </c>
      <c r="Z272" s="338" t="s">
        <v>53</v>
      </c>
      <c r="AA272" s="338"/>
      <c r="AB272" s="338"/>
      <c r="AC272" s="338"/>
      <c r="AD272" s="338"/>
      <c r="AE272" s="338"/>
      <c r="AF272" s="338" t="s">
        <v>11457</v>
      </c>
      <c r="AG272" s="338"/>
      <c r="AH272" s="338" t="s">
        <v>1359</v>
      </c>
      <c r="AI272" s="338" t="s">
        <v>7998</v>
      </c>
      <c r="AJ272" s="338" t="s">
        <v>11458</v>
      </c>
      <c r="AK272" s="338" t="s">
        <v>11459</v>
      </c>
      <c r="AL272" s="338"/>
      <c r="AM272" s="338" t="s">
        <v>8019</v>
      </c>
      <c r="AN272" s="338" t="s">
        <v>11460</v>
      </c>
      <c r="AO272" s="338" t="s">
        <v>8026</v>
      </c>
      <c r="AP272" s="338" t="s">
        <v>11101</v>
      </c>
      <c r="AQ272" s="338" t="s">
        <v>7988</v>
      </c>
      <c r="AR272" s="338"/>
      <c r="AS272" s="338" t="s">
        <v>7988</v>
      </c>
      <c r="AT272" s="338"/>
      <c r="AU272" s="338" t="s">
        <v>11461</v>
      </c>
      <c r="AV272" s="338"/>
      <c r="AW272" s="338"/>
      <c r="AX272" s="338"/>
      <c r="AY272" s="338"/>
      <c r="AZ272" s="338" t="s">
        <v>7994</v>
      </c>
      <c r="BA272" s="338"/>
      <c r="BB272"/>
      <c r="BC272"/>
      <c r="BD272"/>
      <c r="BE272"/>
      <c r="BF272"/>
      <c r="BG272"/>
      <c r="BH272"/>
      <c r="BI272"/>
      <c r="BJ272"/>
      <c r="BK272"/>
      <c r="BL272"/>
      <c r="BM272"/>
      <c r="BN272"/>
      <c r="BO272"/>
      <c r="BP272"/>
      <c r="BQ272" t="s">
        <v>9894</v>
      </c>
      <c r="BR272"/>
      <c r="BS272" t="s">
        <v>9892</v>
      </c>
      <c r="BT272" s="218"/>
    </row>
    <row r="273" spans="1:72" ht="14.5">
      <c r="A273" s="219" t="str">
        <f t="shared" si="5"/>
        <v>2024-00086917-1</v>
      </c>
      <c r="B273" s="338" t="s">
        <v>1642</v>
      </c>
      <c r="C273" s="338" t="s">
        <v>1648</v>
      </c>
      <c r="D273" s="338" t="s">
        <v>11094</v>
      </c>
      <c r="E273" s="338" t="s">
        <v>7994</v>
      </c>
      <c r="F273" s="338" t="s">
        <v>9883</v>
      </c>
      <c r="G273" s="338" t="s">
        <v>11094</v>
      </c>
      <c r="H273" s="338" t="s">
        <v>11095</v>
      </c>
      <c r="I273" s="338" t="s">
        <v>10044</v>
      </c>
      <c r="J273" s="338" t="s">
        <v>69</v>
      </c>
      <c r="K273" s="338" t="s">
        <v>70</v>
      </c>
      <c r="L273"/>
      <c r="M273" s="338"/>
      <c r="N273" s="338"/>
      <c r="O273" s="338"/>
      <c r="P273" s="338" t="s">
        <v>8009</v>
      </c>
      <c r="Q273" s="338" t="s">
        <v>8010</v>
      </c>
      <c r="R273" s="338" t="s">
        <v>8032</v>
      </c>
      <c r="S273" s="338" t="s">
        <v>11462</v>
      </c>
      <c r="T273" s="338" t="s">
        <v>8894</v>
      </c>
      <c r="U273" s="338" t="s">
        <v>9247</v>
      </c>
      <c r="V273"/>
      <c r="W273" s="338"/>
      <c r="X273" s="338" t="s">
        <v>1584</v>
      </c>
      <c r="Y273" s="338" t="s">
        <v>11437</v>
      </c>
      <c r="Z273" s="338" t="s">
        <v>53</v>
      </c>
      <c r="AA273" s="338"/>
      <c r="AB273" s="338"/>
      <c r="AC273" s="338"/>
      <c r="AD273" s="338"/>
      <c r="AE273" s="338"/>
      <c r="AF273" s="338" t="s">
        <v>11463</v>
      </c>
      <c r="AG273" s="338"/>
      <c r="AH273" s="338" t="s">
        <v>1584</v>
      </c>
      <c r="AI273" s="338" t="s">
        <v>7998</v>
      </c>
      <c r="AJ273" s="338" t="s">
        <v>10128</v>
      </c>
      <c r="AK273" s="338" t="s">
        <v>11464</v>
      </c>
      <c r="AL273" s="338"/>
      <c r="AM273" s="338" t="s">
        <v>8019</v>
      </c>
      <c r="AN273" s="338" t="s">
        <v>11465</v>
      </c>
      <c r="AO273" s="338" t="s">
        <v>8026</v>
      </c>
      <c r="AP273" s="338" t="s">
        <v>11466</v>
      </c>
      <c r="AQ273" s="338" t="s">
        <v>7988</v>
      </c>
      <c r="AR273" s="338"/>
      <c r="AS273" s="338" t="s">
        <v>7988</v>
      </c>
      <c r="AT273" s="338"/>
      <c r="AU273" s="338" t="s">
        <v>10136</v>
      </c>
      <c r="AV273" s="338"/>
      <c r="AW273" s="338"/>
      <c r="AX273" s="338"/>
      <c r="AY273" s="338"/>
      <c r="AZ273" s="338" t="s">
        <v>7994</v>
      </c>
      <c r="BA273" s="338"/>
      <c r="BB273"/>
      <c r="BC273"/>
      <c r="BD273"/>
      <c r="BE273"/>
      <c r="BF273"/>
      <c r="BG273"/>
      <c r="BH273"/>
      <c r="BI273"/>
      <c r="BJ273"/>
      <c r="BK273"/>
      <c r="BL273"/>
      <c r="BM273"/>
      <c r="BN273"/>
      <c r="BO273"/>
      <c r="BP273"/>
      <c r="BQ273" t="s">
        <v>9894</v>
      </c>
      <c r="BR273"/>
      <c r="BS273" t="s">
        <v>9892</v>
      </c>
      <c r="BT273" s="218"/>
    </row>
    <row r="274" spans="1:72" ht="14.5">
      <c r="A274" s="219" t="str">
        <f t="shared" si="5"/>
        <v>2024-00084398-1</v>
      </c>
      <c r="B274" s="269" t="s">
        <v>1669</v>
      </c>
      <c r="C274" s="269" t="s">
        <v>11467</v>
      </c>
      <c r="D274" s="269" t="s">
        <v>9882</v>
      </c>
      <c r="E274" s="269" t="s">
        <v>7994</v>
      </c>
      <c r="F274" s="269" t="s">
        <v>9883</v>
      </c>
      <c r="G274" s="269" t="s">
        <v>9882</v>
      </c>
      <c r="H274" s="269" t="s">
        <v>9884</v>
      </c>
      <c r="I274" s="269" t="s">
        <v>10044</v>
      </c>
      <c r="J274" s="269" t="s">
        <v>81</v>
      </c>
      <c r="K274" s="269" t="s">
        <v>82</v>
      </c>
      <c r="L274" s="269"/>
      <c r="M274" s="269"/>
      <c r="N274" s="269"/>
      <c r="O274" s="269"/>
      <c r="P274" s="269" t="s">
        <v>8009</v>
      </c>
      <c r="Q274" s="269" t="s">
        <v>8010</v>
      </c>
      <c r="R274" s="269" t="s">
        <v>8032</v>
      </c>
      <c r="S274" s="269" t="s">
        <v>11468</v>
      </c>
      <c r="T274" s="269" t="s">
        <v>10084</v>
      </c>
      <c r="U274" s="269" t="s">
        <v>10085</v>
      </c>
      <c r="V274" s="269"/>
      <c r="W274" s="269"/>
      <c r="X274" s="269" t="s">
        <v>1382</v>
      </c>
      <c r="Y274" s="269" t="s">
        <v>9107</v>
      </c>
      <c r="Z274" s="269" t="s">
        <v>53</v>
      </c>
      <c r="AA274" s="269"/>
      <c r="AB274" s="269"/>
      <c r="AC274" s="269"/>
      <c r="AD274" s="269"/>
      <c r="AE274" s="269"/>
      <c r="AF274" s="269" t="s">
        <v>11469</v>
      </c>
      <c r="AG274" s="269"/>
      <c r="AH274" s="269" t="s">
        <v>1382</v>
      </c>
      <c r="AI274" s="269" t="s">
        <v>7998</v>
      </c>
      <c r="AJ274" s="269" t="s">
        <v>11470</v>
      </c>
      <c r="AK274" s="269" t="s">
        <v>11471</v>
      </c>
      <c r="AL274" s="269"/>
      <c r="AM274" s="269" t="s">
        <v>8019</v>
      </c>
      <c r="AN274" s="269" t="s">
        <v>11472</v>
      </c>
      <c r="AO274" s="269" t="s">
        <v>8026</v>
      </c>
      <c r="AP274" s="269" t="s">
        <v>11473</v>
      </c>
      <c r="AQ274" s="269" t="s">
        <v>7988</v>
      </c>
      <c r="AR274" s="269"/>
      <c r="AS274" s="269" t="s">
        <v>7988</v>
      </c>
      <c r="AT274" s="269"/>
      <c r="AU274" s="269" t="s">
        <v>11318</v>
      </c>
      <c r="AV274" s="269"/>
      <c r="AW274" s="269"/>
      <c r="AX274" s="269"/>
      <c r="AY274" s="269"/>
      <c r="AZ274" s="269" t="s">
        <v>7994</v>
      </c>
      <c r="BA274" s="269"/>
      <c r="BB274" s="269"/>
      <c r="BC274" s="269"/>
      <c r="BD274" s="269"/>
      <c r="BE274" s="269"/>
      <c r="BF274" s="269"/>
      <c r="BG274" s="269"/>
      <c r="BH274" s="269"/>
      <c r="BI274" s="269"/>
      <c r="BJ274" s="269"/>
      <c r="BK274" s="269"/>
      <c r="BL274" s="269"/>
      <c r="BM274" s="269"/>
      <c r="BN274" s="269"/>
      <c r="BO274" s="269"/>
      <c r="BP274" s="269"/>
      <c r="BQ274" s="269" t="s">
        <v>9894</v>
      </c>
      <c r="BR274" s="269"/>
      <c r="BS274" s="269" t="s">
        <v>9892</v>
      </c>
      <c r="BT274" s="218"/>
    </row>
    <row r="275" spans="1:72" ht="14.5">
      <c r="A275" s="219" t="str">
        <f t="shared" si="5"/>
        <v>2024-00086850-1</v>
      </c>
      <c r="B275" s="338" t="s">
        <v>1680</v>
      </c>
      <c r="C275" s="338" t="s">
        <v>11474</v>
      </c>
      <c r="D275" s="338" t="s">
        <v>9882</v>
      </c>
      <c r="E275" s="338" t="s">
        <v>7994</v>
      </c>
      <c r="F275" s="338" t="s">
        <v>9883</v>
      </c>
      <c r="G275" s="338" t="s">
        <v>9882</v>
      </c>
      <c r="H275" s="338" t="s">
        <v>9884</v>
      </c>
      <c r="I275" s="338" t="s">
        <v>10044</v>
      </c>
      <c r="J275" s="338" t="s">
        <v>69</v>
      </c>
      <c r="K275" s="338" t="s">
        <v>70</v>
      </c>
      <c r="L275"/>
      <c r="M275" s="338"/>
      <c r="N275" s="338"/>
      <c r="O275" s="338"/>
      <c r="P275" s="338" t="s">
        <v>8009</v>
      </c>
      <c r="Q275" s="338" t="s">
        <v>8010</v>
      </c>
      <c r="R275" s="338" t="s">
        <v>8032</v>
      </c>
      <c r="S275" s="338" t="s">
        <v>11475</v>
      </c>
      <c r="T275" s="338" t="s">
        <v>8894</v>
      </c>
      <c r="U275" s="338" t="s">
        <v>9247</v>
      </c>
      <c r="V275"/>
      <c r="W275" s="338"/>
      <c r="X275" s="338" t="s">
        <v>1471</v>
      </c>
      <c r="Y275" s="338" t="s">
        <v>11467</v>
      </c>
      <c r="Z275" s="338" t="s">
        <v>53</v>
      </c>
      <c r="AA275" s="338"/>
      <c r="AB275" s="338"/>
      <c r="AC275" s="338"/>
      <c r="AD275" s="338"/>
      <c r="AE275" s="338"/>
      <c r="AF275" s="338" t="s">
        <v>11476</v>
      </c>
      <c r="AG275" s="338"/>
      <c r="AH275" s="338" t="s">
        <v>1471</v>
      </c>
      <c r="AI275" s="338" t="s">
        <v>7998</v>
      </c>
      <c r="AJ275" s="338" t="s">
        <v>11477</v>
      </c>
      <c r="AK275" s="338" t="s">
        <v>11478</v>
      </c>
      <c r="AL275" s="338"/>
      <c r="AM275" s="338" t="s">
        <v>8019</v>
      </c>
      <c r="AN275" s="338" t="s">
        <v>11479</v>
      </c>
      <c r="AO275" s="338" t="s">
        <v>8026</v>
      </c>
      <c r="AP275" s="338" t="s">
        <v>11480</v>
      </c>
      <c r="AQ275" s="338" t="s">
        <v>7988</v>
      </c>
      <c r="AR275" s="338"/>
      <c r="AS275" s="338" t="s">
        <v>7988</v>
      </c>
      <c r="AT275" s="338"/>
      <c r="AU275" s="338" t="s">
        <v>11318</v>
      </c>
      <c r="AV275" s="338"/>
      <c r="AW275" s="338"/>
      <c r="AX275" s="338"/>
      <c r="AY275" s="338"/>
      <c r="AZ275" s="338" t="s">
        <v>7994</v>
      </c>
      <c r="BA275" s="338"/>
      <c r="BB275"/>
      <c r="BC275"/>
      <c r="BD275"/>
      <c r="BE275"/>
      <c r="BF275"/>
      <c r="BG275"/>
      <c r="BH275"/>
      <c r="BI275"/>
      <c r="BJ275"/>
      <c r="BK275"/>
      <c r="BL275"/>
      <c r="BM275"/>
      <c r="BN275"/>
      <c r="BO275"/>
      <c r="BP275"/>
      <c r="BQ275" t="s">
        <v>9894</v>
      </c>
      <c r="BR275"/>
      <c r="BS275" t="s">
        <v>9892</v>
      </c>
      <c r="BT275" s="218"/>
    </row>
    <row r="276" spans="1:72" ht="14.5">
      <c r="A276" s="219" t="str">
        <f t="shared" si="5"/>
        <v>2024-00085110-1</v>
      </c>
      <c r="B276" s="338" t="s">
        <v>1677</v>
      </c>
      <c r="C276" s="338" t="s">
        <v>11474</v>
      </c>
      <c r="D276" s="338" t="s">
        <v>11094</v>
      </c>
      <c r="E276" s="338" t="s">
        <v>7994</v>
      </c>
      <c r="F276" s="338" t="s">
        <v>9883</v>
      </c>
      <c r="G276" s="338" t="s">
        <v>11094</v>
      </c>
      <c r="H276" s="338" t="s">
        <v>11095</v>
      </c>
      <c r="I276" s="338" t="s">
        <v>10044</v>
      </c>
      <c r="J276" s="338" t="s">
        <v>49</v>
      </c>
      <c r="K276" s="338" t="s">
        <v>51</v>
      </c>
      <c r="L276"/>
      <c r="M276" s="338"/>
      <c r="N276" s="338"/>
      <c r="O276" s="338"/>
      <c r="P276" s="338" t="s">
        <v>8009</v>
      </c>
      <c r="Q276" s="338" t="s">
        <v>8010</v>
      </c>
      <c r="R276" s="338" t="s">
        <v>8011</v>
      </c>
      <c r="S276" s="338" t="s">
        <v>11481</v>
      </c>
      <c r="T276" s="338" t="s">
        <v>8905</v>
      </c>
      <c r="U276" s="338" t="s">
        <v>10780</v>
      </c>
      <c r="V276"/>
      <c r="W276" s="338" t="s">
        <v>7993</v>
      </c>
      <c r="X276" s="338" t="s">
        <v>1413</v>
      </c>
      <c r="Y276" s="338" t="s">
        <v>11467</v>
      </c>
      <c r="Z276" s="338" t="s">
        <v>53</v>
      </c>
      <c r="AA276" s="338"/>
      <c r="AB276" s="338"/>
      <c r="AC276" s="338"/>
      <c r="AD276" s="338"/>
      <c r="AE276" s="338"/>
      <c r="AF276" s="338" t="s">
        <v>11482</v>
      </c>
      <c r="AG276" s="338"/>
      <c r="AH276" s="338" t="s">
        <v>1413</v>
      </c>
      <c r="AI276" s="338" t="s">
        <v>7998</v>
      </c>
      <c r="AJ276" s="338" t="s">
        <v>11483</v>
      </c>
      <c r="AK276" s="338" t="s">
        <v>11484</v>
      </c>
      <c r="AL276" s="338"/>
      <c r="AM276" s="338" t="s">
        <v>8019</v>
      </c>
      <c r="AN276" s="338" t="s">
        <v>11485</v>
      </c>
      <c r="AO276" s="338" t="s">
        <v>8026</v>
      </c>
      <c r="AP276" s="338" t="s">
        <v>11486</v>
      </c>
      <c r="AQ276" s="338" t="s">
        <v>7988</v>
      </c>
      <c r="AR276" s="338"/>
      <c r="AS276" s="338" t="s">
        <v>7988</v>
      </c>
      <c r="AT276" s="338"/>
      <c r="AU276" s="338" t="s">
        <v>11487</v>
      </c>
      <c r="AV276" s="338"/>
      <c r="AW276" s="338"/>
      <c r="AX276" s="338"/>
      <c r="AY276" s="338"/>
      <c r="AZ276" s="338" t="s">
        <v>7994</v>
      </c>
      <c r="BA276" s="338"/>
      <c r="BB276"/>
      <c r="BC276"/>
      <c r="BD276"/>
      <c r="BE276"/>
      <c r="BF276"/>
      <c r="BG276"/>
      <c r="BH276"/>
      <c r="BI276"/>
      <c r="BJ276"/>
      <c r="BK276"/>
      <c r="BL276"/>
      <c r="BM276"/>
      <c r="BN276"/>
      <c r="BO276"/>
      <c r="BP276"/>
      <c r="BQ276" t="s">
        <v>9894</v>
      </c>
      <c r="BR276"/>
      <c r="BS276" t="s">
        <v>9892</v>
      </c>
      <c r="BT276" s="218"/>
    </row>
    <row r="277" spans="1:72" ht="14.5">
      <c r="A277" s="219" t="str">
        <f t="shared" si="5"/>
        <v>2024-00085269-1</v>
      </c>
      <c r="B277" s="338" t="s">
        <v>1684</v>
      </c>
      <c r="C277" s="338" t="s">
        <v>1752</v>
      </c>
      <c r="D277" s="338" t="s">
        <v>9882</v>
      </c>
      <c r="E277" s="338" t="s">
        <v>7994</v>
      </c>
      <c r="F277" s="338" t="s">
        <v>9883</v>
      </c>
      <c r="G277" s="338" t="s">
        <v>9882</v>
      </c>
      <c r="H277" s="338" t="s">
        <v>9884</v>
      </c>
      <c r="I277" s="338" t="s">
        <v>10044</v>
      </c>
      <c r="J277" s="338" t="s">
        <v>647</v>
      </c>
      <c r="K277" s="338" t="s">
        <v>648</v>
      </c>
      <c r="L277"/>
      <c r="M277" s="338"/>
      <c r="N277" s="338"/>
      <c r="O277" s="338"/>
      <c r="P277" s="338" t="s">
        <v>8009</v>
      </c>
      <c r="Q277" s="338" t="s">
        <v>8031</v>
      </c>
      <c r="R277" s="338" t="s">
        <v>8076</v>
      </c>
      <c r="S277" s="338" t="s">
        <v>11488</v>
      </c>
      <c r="T277" s="338" t="s">
        <v>10523</v>
      </c>
      <c r="U277" s="338" t="s">
        <v>10524</v>
      </c>
      <c r="V277"/>
      <c r="W277" s="338" t="s">
        <v>9568</v>
      </c>
      <c r="X277" s="338" t="s">
        <v>1413</v>
      </c>
      <c r="Y277" s="338" t="s">
        <v>11474</v>
      </c>
      <c r="Z277" s="338" t="s">
        <v>53</v>
      </c>
      <c r="AA277" s="338"/>
      <c r="AB277" s="338"/>
      <c r="AC277" s="338"/>
      <c r="AD277" s="338"/>
      <c r="AE277" s="338"/>
      <c r="AF277" s="338" t="s">
        <v>11489</v>
      </c>
      <c r="AG277" s="338"/>
      <c r="AH277" s="338" t="s">
        <v>1413</v>
      </c>
      <c r="AI277" s="338" t="s">
        <v>7998</v>
      </c>
      <c r="AJ277" s="338" t="s">
        <v>10222</v>
      </c>
      <c r="AK277" s="338" t="s">
        <v>11490</v>
      </c>
      <c r="AL277" s="338"/>
      <c r="AM277" s="338" t="s">
        <v>8019</v>
      </c>
      <c r="AN277" s="338" t="s">
        <v>11491</v>
      </c>
      <c r="AO277" s="338" t="s">
        <v>8026</v>
      </c>
      <c r="AP277" s="338" t="s">
        <v>11132</v>
      </c>
      <c r="AQ277" s="338" t="s">
        <v>7988</v>
      </c>
      <c r="AR277" s="338"/>
      <c r="AS277" s="338" t="s">
        <v>7988</v>
      </c>
      <c r="AT277" s="338"/>
      <c r="AU277" s="338" t="s">
        <v>11133</v>
      </c>
      <c r="AV277" s="338"/>
      <c r="AW277" s="338"/>
      <c r="AX277" s="338"/>
      <c r="AY277" s="338"/>
      <c r="AZ277" s="338" t="s">
        <v>7994</v>
      </c>
      <c r="BA277" s="338"/>
      <c r="BB277"/>
      <c r="BC277"/>
      <c r="BD277"/>
      <c r="BE277"/>
      <c r="BF277"/>
      <c r="BG277"/>
      <c r="BH277"/>
      <c r="BI277"/>
      <c r="BJ277"/>
      <c r="BK277"/>
      <c r="BL277"/>
      <c r="BM277"/>
      <c r="BN277"/>
      <c r="BO277"/>
      <c r="BP277"/>
      <c r="BQ277" t="s">
        <v>9894</v>
      </c>
      <c r="BR277"/>
      <c r="BS277" t="s">
        <v>9892</v>
      </c>
      <c r="BT277" s="218"/>
    </row>
    <row r="278" spans="1:72" ht="14.5">
      <c r="A278" s="219" t="str">
        <f t="shared" si="5"/>
        <v>2024-00085268-1</v>
      </c>
      <c r="B278" s="338" t="s">
        <v>1689</v>
      </c>
      <c r="C278" s="338" t="s">
        <v>1752</v>
      </c>
      <c r="D278" s="338" t="s">
        <v>9882</v>
      </c>
      <c r="E278" s="338" t="s">
        <v>7994</v>
      </c>
      <c r="F278" s="338" t="s">
        <v>9883</v>
      </c>
      <c r="G278" s="338" t="s">
        <v>9882</v>
      </c>
      <c r="H278" s="338" t="s">
        <v>9884</v>
      </c>
      <c r="I278" s="338" t="s">
        <v>10044</v>
      </c>
      <c r="J278" s="338" t="s">
        <v>914</v>
      </c>
      <c r="K278" s="338" t="s">
        <v>913</v>
      </c>
      <c r="L278"/>
      <c r="M278" s="338"/>
      <c r="N278" s="338"/>
      <c r="O278" s="338"/>
      <c r="P278" s="338" t="s">
        <v>8009</v>
      </c>
      <c r="Q278" s="338" t="s">
        <v>8031</v>
      </c>
      <c r="R278" s="338" t="s">
        <v>8076</v>
      </c>
      <c r="S278" s="338" t="s">
        <v>11492</v>
      </c>
      <c r="T278" s="338" t="s">
        <v>11493</v>
      </c>
      <c r="U278" s="338" t="s">
        <v>11494</v>
      </c>
      <c r="V278"/>
      <c r="W278" s="338" t="s">
        <v>11495</v>
      </c>
      <c r="X278" s="338" t="s">
        <v>11134</v>
      </c>
      <c r="Y278" s="338" t="s">
        <v>11496</v>
      </c>
      <c r="Z278" s="338" t="s">
        <v>53</v>
      </c>
      <c r="AA278" s="338"/>
      <c r="AB278" s="338"/>
      <c r="AC278" s="338"/>
      <c r="AD278" s="338"/>
      <c r="AE278" s="338"/>
      <c r="AF278" s="338" t="s">
        <v>11497</v>
      </c>
      <c r="AG278" s="338"/>
      <c r="AH278" s="338" t="s">
        <v>11134</v>
      </c>
      <c r="AI278" s="338" t="s">
        <v>7998</v>
      </c>
      <c r="AJ278" s="338" t="s">
        <v>11498</v>
      </c>
      <c r="AK278" s="338" t="s">
        <v>11499</v>
      </c>
      <c r="AL278" s="338"/>
      <c r="AM278" s="338" t="s">
        <v>8019</v>
      </c>
      <c r="AN278" s="338" t="s">
        <v>11500</v>
      </c>
      <c r="AO278" s="338" t="s">
        <v>8026</v>
      </c>
      <c r="AP278" s="338" t="s">
        <v>11132</v>
      </c>
      <c r="AQ278" s="338" t="s">
        <v>7988</v>
      </c>
      <c r="AR278" s="338"/>
      <c r="AS278" s="338" t="s">
        <v>7988</v>
      </c>
      <c r="AT278" s="338"/>
      <c r="AU278" s="338" t="s">
        <v>11133</v>
      </c>
      <c r="AV278" s="338"/>
      <c r="AW278" s="338"/>
      <c r="AX278" s="338"/>
      <c r="AY278" s="338"/>
      <c r="AZ278" s="338" t="s">
        <v>7994</v>
      </c>
      <c r="BA278" s="338"/>
      <c r="BB278"/>
      <c r="BC278"/>
      <c r="BD278"/>
      <c r="BE278"/>
      <c r="BF278"/>
      <c r="BG278"/>
      <c r="BH278"/>
      <c r="BI278"/>
      <c r="BJ278"/>
      <c r="BK278"/>
      <c r="BL278"/>
      <c r="BM278"/>
      <c r="BN278"/>
      <c r="BO278"/>
      <c r="BP278"/>
      <c r="BQ278" t="s">
        <v>9894</v>
      </c>
      <c r="BR278"/>
      <c r="BS278" t="s">
        <v>9892</v>
      </c>
      <c r="BT278" s="218"/>
    </row>
    <row r="279" spans="1:72" ht="14.5">
      <c r="A279" s="219" t="str">
        <f t="shared" si="5"/>
        <v>2024-00084819-1</v>
      </c>
      <c r="B279" s="338" t="s">
        <v>1687</v>
      </c>
      <c r="C279" s="338" t="s">
        <v>1752</v>
      </c>
      <c r="D279" s="338" t="s">
        <v>9882</v>
      </c>
      <c r="E279" s="338" t="s">
        <v>7994</v>
      </c>
      <c r="F279" s="338" t="s">
        <v>9883</v>
      </c>
      <c r="G279" s="338" t="s">
        <v>9882</v>
      </c>
      <c r="H279" s="338" t="s">
        <v>9884</v>
      </c>
      <c r="I279" s="338" t="s">
        <v>10044</v>
      </c>
      <c r="J279" s="338" t="s">
        <v>61</v>
      </c>
      <c r="K279" s="338" t="s">
        <v>153</v>
      </c>
      <c r="L279"/>
      <c r="M279" s="338"/>
      <c r="N279" s="338"/>
      <c r="O279" s="338"/>
      <c r="P279" s="338" t="s">
        <v>8009</v>
      </c>
      <c r="Q279" s="338" t="s">
        <v>8010</v>
      </c>
      <c r="R279" s="338" t="s">
        <v>8032</v>
      </c>
      <c r="S279" s="338" t="s">
        <v>11127</v>
      </c>
      <c r="T279" s="338" t="s">
        <v>10299</v>
      </c>
      <c r="U279" s="338" t="s">
        <v>10300</v>
      </c>
      <c r="V279"/>
      <c r="W279" s="338"/>
      <c r="X279" s="338" t="s">
        <v>1299</v>
      </c>
      <c r="Y279" s="338" t="s">
        <v>11496</v>
      </c>
      <c r="Z279" s="338" t="s">
        <v>53</v>
      </c>
      <c r="AA279" s="338"/>
      <c r="AB279" s="338"/>
      <c r="AC279" s="338"/>
      <c r="AD279" s="338"/>
      <c r="AE279" s="338"/>
      <c r="AF279" s="338" t="s">
        <v>11501</v>
      </c>
      <c r="AG279" s="338"/>
      <c r="AH279" s="338" t="s">
        <v>1299</v>
      </c>
      <c r="AI279" s="338" t="s">
        <v>7998</v>
      </c>
      <c r="AJ279" s="338" t="s">
        <v>11129</v>
      </c>
      <c r="AK279" s="338" t="s">
        <v>11502</v>
      </c>
      <c r="AL279" s="338"/>
      <c r="AM279" s="338" t="s">
        <v>8019</v>
      </c>
      <c r="AN279" s="338" t="s">
        <v>11503</v>
      </c>
      <c r="AO279" s="338" t="s">
        <v>8026</v>
      </c>
      <c r="AP279" s="338" t="s">
        <v>11132</v>
      </c>
      <c r="AQ279" s="338" t="s">
        <v>7988</v>
      </c>
      <c r="AR279" s="338"/>
      <c r="AS279" s="338" t="s">
        <v>7988</v>
      </c>
      <c r="AT279" s="338"/>
      <c r="AU279" s="338" t="s">
        <v>11133</v>
      </c>
      <c r="AV279" s="338"/>
      <c r="AW279" s="338"/>
      <c r="AX279" s="338"/>
      <c r="AY279" s="338"/>
      <c r="AZ279" s="338" t="s">
        <v>7994</v>
      </c>
      <c r="BA279" s="338"/>
      <c r="BB279"/>
      <c r="BC279"/>
      <c r="BD279"/>
      <c r="BE279"/>
      <c r="BF279"/>
      <c r="BG279"/>
      <c r="BH279"/>
      <c r="BI279"/>
      <c r="BJ279"/>
      <c r="BK279"/>
      <c r="BL279"/>
      <c r="BM279"/>
      <c r="BN279"/>
      <c r="BO279"/>
      <c r="BP279"/>
      <c r="BQ279" t="s">
        <v>9894</v>
      </c>
      <c r="BR279"/>
      <c r="BS279" t="s">
        <v>9892</v>
      </c>
      <c r="BT279" s="218"/>
    </row>
    <row r="280" spans="1:72" ht="14.5">
      <c r="A280" s="219" t="str">
        <f t="shared" si="5"/>
        <v>2024-00084999-1</v>
      </c>
      <c r="B280" s="338" t="s">
        <v>1694</v>
      </c>
      <c r="C280" s="338" t="s">
        <v>1752</v>
      </c>
      <c r="D280" s="338" t="s">
        <v>9882</v>
      </c>
      <c r="E280" s="338" t="s">
        <v>7994</v>
      </c>
      <c r="F280" s="338" t="s">
        <v>9883</v>
      </c>
      <c r="G280" s="338" t="s">
        <v>9882</v>
      </c>
      <c r="H280" s="338" t="s">
        <v>9884</v>
      </c>
      <c r="I280" s="338" t="s">
        <v>10044</v>
      </c>
      <c r="J280" s="338" t="s">
        <v>269</v>
      </c>
      <c r="K280" s="338" t="s">
        <v>271</v>
      </c>
      <c r="L280"/>
      <c r="M280" s="338"/>
      <c r="N280" s="338"/>
      <c r="O280" s="338"/>
      <c r="P280" s="338" t="s">
        <v>8009</v>
      </c>
      <c r="Q280" s="338" t="s">
        <v>8010</v>
      </c>
      <c r="R280" s="338" t="s">
        <v>8076</v>
      </c>
      <c r="S280" s="338" t="s">
        <v>11504</v>
      </c>
      <c r="T280" s="338" t="s">
        <v>9905</v>
      </c>
      <c r="U280" s="338" t="s">
        <v>9906</v>
      </c>
      <c r="V280"/>
      <c r="W280" s="338" t="s">
        <v>9603</v>
      </c>
      <c r="X280" s="338" t="s">
        <v>1053</v>
      </c>
      <c r="Y280" s="338" t="s">
        <v>11496</v>
      </c>
      <c r="Z280" s="338" t="s">
        <v>53</v>
      </c>
      <c r="AA280" s="338"/>
      <c r="AB280" s="338" t="s">
        <v>10461</v>
      </c>
      <c r="AC280" s="338" t="s">
        <v>8067</v>
      </c>
      <c r="AD280" s="338"/>
      <c r="AE280" s="338" t="s">
        <v>8252</v>
      </c>
      <c r="AF280" s="338" t="s">
        <v>11505</v>
      </c>
      <c r="AG280" s="338"/>
      <c r="AH280" s="338" t="s">
        <v>1053</v>
      </c>
      <c r="AI280" s="338" t="s">
        <v>7998</v>
      </c>
      <c r="AJ280" s="338" t="s">
        <v>11506</v>
      </c>
      <c r="AK280" s="338" t="s">
        <v>11507</v>
      </c>
      <c r="AL280" s="338"/>
      <c r="AM280" s="338" t="s">
        <v>8019</v>
      </c>
      <c r="AN280" s="338" t="s">
        <v>11508</v>
      </c>
      <c r="AO280" s="338" t="s">
        <v>8026</v>
      </c>
      <c r="AP280" s="338" t="s">
        <v>11509</v>
      </c>
      <c r="AQ280" s="338" t="s">
        <v>7988</v>
      </c>
      <c r="AR280" s="338"/>
      <c r="AS280" s="338" t="s">
        <v>7988</v>
      </c>
      <c r="AT280" s="338"/>
      <c r="AU280" s="338" t="s">
        <v>11510</v>
      </c>
      <c r="AV280" s="338"/>
      <c r="AW280" s="338"/>
      <c r="AX280" s="338"/>
      <c r="AY280" s="338"/>
      <c r="AZ280" s="338" t="s">
        <v>7994</v>
      </c>
      <c r="BA280" s="338"/>
      <c r="BB280"/>
      <c r="BC280"/>
      <c r="BD280"/>
      <c r="BE280"/>
      <c r="BF280"/>
      <c r="BG280"/>
      <c r="BH280"/>
      <c r="BI280"/>
      <c r="BJ280"/>
      <c r="BK280"/>
      <c r="BL280"/>
      <c r="BM280"/>
      <c r="BN280"/>
      <c r="BO280"/>
      <c r="BP280"/>
      <c r="BQ280" t="s">
        <v>9894</v>
      </c>
      <c r="BR280"/>
      <c r="BS280" t="s">
        <v>9892</v>
      </c>
      <c r="BT280" s="218"/>
    </row>
    <row r="281" spans="1:72" ht="14.5">
      <c r="A281" s="219" t="str">
        <f t="shared" si="5"/>
        <v>2024-00085268-2</v>
      </c>
      <c r="B281" s="338" t="s">
        <v>1692</v>
      </c>
      <c r="C281" s="338" t="s">
        <v>1752</v>
      </c>
      <c r="D281" s="338" t="s">
        <v>9882</v>
      </c>
      <c r="E281" s="338" t="s">
        <v>7994</v>
      </c>
      <c r="F281" s="338" t="s">
        <v>9883</v>
      </c>
      <c r="G281" s="338" t="s">
        <v>9882</v>
      </c>
      <c r="H281" s="338" t="s">
        <v>9884</v>
      </c>
      <c r="I281" s="338" t="s">
        <v>10044</v>
      </c>
      <c r="J281" s="338" t="s">
        <v>914</v>
      </c>
      <c r="K281" s="338" t="s">
        <v>913</v>
      </c>
      <c r="L281"/>
      <c r="M281" s="338"/>
      <c r="N281" s="338"/>
      <c r="O281" s="338"/>
      <c r="P281" s="338" t="s">
        <v>8009</v>
      </c>
      <c r="Q281" s="338" t="s">
        <v>8031</v>
      </c>
      <c r="R281" s="338" t="s">
        <v>8076</v>
      </c>
      <c r="S281" s="338" t="s">
        <v>11492</v>
      </c>
      <c r="T281" s="338" t="s">
        <v>11493</v>
      </c>
      <c r="U281" s="338" t="s">
        <v>11494</v>
      </c>
      <c r="V281"/>
      <c r="W281" s="338" t="s">
        <v>11495</v>
      </c>
      <c r="X281" s="338" t="s">
        <v>9951</v>
      </c>
      <c r="Y281" s="338" t="s">
        <v>11496</v>
      </c>
      <c r="Z281" s="338" t="s">
        <v>53</v>
      </c>
      <c r="AA281" s="338"/>
      <c r="AB281" s="338"/>
      <c r="AC281" s="338"/>
      <c r="AD281" s="338"/>
      <c r="AE281" s="338"/>
      <c r="AF281" s="338" t="s">
        <v>11511</v>
      </c>
      <c r="AG281" s="338"/>
      <c r="AH281" s="338" t="s">
        <v>9951</v>
      </c>
      <c r="AI281" s="338" t="s">
        <v>7998</v>
      </c>
      <c r="AJ281" s="338" t="s">
        <v>11498</v>
      </c>
      <c r="AK281" s="338" t="s">
        <v>11512</v>
      </c>
      <c r="AL281" s="338"/>
      <c r="AM281" s="338" t="s">
        <v>8019</v>
      </c>
      <c r="AN281" s="338" t="s">
        <v>11513</v>
      </c>
      <c r="AO281" s="338" t="s">
        <v>8026</v>
      </c>
      <c r="AP281" s="338" t="s">
        <v>11132</v>
      </c>
      <c r="AQ281" s="338" t="s">
        <v>7988</v>
      </c>
      <c r="AR281" s="338"/>
      <c r="AS281" s="338" t="s">
        <v>7988</v>
      </c>
      <c r="AT281" s="338"/>
      <c r="AU281" s="338" t="s">
        <v>11133</v>
      </c>
      <c r="AV281" s="338"/>
      <c r="AW281" s="338"/>
      <c r="AX281" s="338"/>
      <c r="AY281" s="338"/>
      <c r="AZ281" s="338" t="s">
        <v>7994</v>
      </c>
      <c r="BA281" s="338"/>
      <c r="BB281"/>
      <c r="BC281"/>
      <c r="BD281"/>
      <c r="BE281"/>
      <c r="BF281"/>
      <c r="BG281"/>
      <c r="BH281"/>
      <c r="BI281"/>
      <c r="BJ281"/>
      <c r="BK281"/>
      <c r="BL281"/>
      <c r="BM281"/>
      <c r="BN281"/>
      <c r="BO281"/>
      <c r="BP281"/>
      <c r="BQ281" t="s">
        <v>9894</v>
      </c>
      <c r="BR281"/>
      <c r="BS281" t="s">
        <v>9892</v>
      </c>
      <c r="BT281" s="218"/>
    </row>
    <row r="282" spans="1:72" ht="14.5">
      <c r="A282" s="219" t="str">
        <f t="shared" si="5"/>
        <v>2024-00087395-1</v>
      </c>
      <c r="B282" s="338" t="s">
        <v>1703</v>
      </c>
      <c r="C282" s="338" t="s">
        <v>1752</v>
      </c>
      <c r="D282" s="338" t="s">
        <v>11094</v>
      </c>
      <c r="E282" s="338" t="s">
        <v>7994</v>
      </c>
      <c r="F282" s="338" t="s">
        <v>9883</v>
      </c>
      <c r="G282" s="338" t="s">
        <v>11094</v>
      </c>
      <c r="H282" s="338" t="s">
        <v>11095</v>
      </c>
      <c r="I282" s="338" t="s">
        <v>10044</v>
      </c>
      <c r="J282" s="338" t="s">
        <v>69</v>
      </c>
      <c r="K282" s="338" t="s">
        <v>70</v>
      </c>
      <c r="L282"/>
      <c r="M282" s="338"/>
      <c r="N282" s="338"/>
      <c r="O282" s="338"/>
      <c r="P282" s="338" t="s">
        <v>8009</v>
      </c>
      <c r="Q282" s="338" t="s">
        <v>8010</v>
      </c>
      <c r="R282" s="338" t="s">
        <v>8032</v>
      </c>
      <c r="S282" s="338" t="s">
        <v>11514</v>
      </c>
      <c r="T282" s="338" t="s">
        <v>8894</v>
      </c>
      <c r="U282" s="338" t="s">
        <v>9247</v>
      </c>
      <c r="V282"/>
      <c r="W282" s="338"/>
      <c r="X282" s="338" t="s">
        <v>1499</v>
      </c>
      <c r="Y282" s="338" t="s">
        <v>11474</v>
      </c>
      <c r="Z282" s="338" t="s">
        <v>53</v>
      </c>
      <c r="AA282" s="338"/>
      <c r="AB282" s="338"/>
      <c r="AC282" s="338"/>
      <c r="AD282" s="338"/>
      <c r="AE282" s="338"/>
      <c r="AF282" s="338" t="s">
        <v>11515</v>
      </c>
      <c r="AG282" s="338"/>
      <c r="AH282" s="338" t="s">
        <v>1499</v>
      </c>
      <c r="AI282" s="338" t="s">
        <v>7998</v>
      </c>
      <c r="AJ282" s="338" t="s">
        <v>11516</v>
      </c>
      <c r="AK282" s="338" t="s">
        <v>11517</v>
      </c>
      <c r="AL282" s="338"/>
      <c r="AM282" s="338" t="s">
        <v>8019</v>
      </c>
      <c r="AN282" s="338" t="s">
        <v>11518</v>
      </c>
      <c r="AO282" s="338" t="s">
        <v>8026</v>
      </c>
      <c r="AP282" s="338" t="s">
        <v>11519</v>
      </c>
      <c r="AQ282" s="338" t="s">
        <v>7988</v>
      </c>
      <c r="AR282" s="338"/>
      <c r="AS282" s="338" t="s">
        <v>7988</v>
      </c>
      <c r="AT282" s="338"/>
      <c r="AU282" s="338" t="s">
        <v>11520</v>
      </c>
      <c r="AV282" s="338"/>
      <c r="AW282" s="338"/>
      <c r="AX282" s="338"/>
      <c r="AY282" s="338"/>
      <c r="AZ282" s="338" t="s">
        <v>7994</v>
      </c>
      <c r="BA282" s="338"/>
      <c r="BB282"/>
      <c r="BC282"/>
      <c r="BD282"/>
      <c r="BE282"/>
      <c r="BF282"/>
      <c r="BG282"/>
      <c r="BH282"/>
      <c r="BI282"/>
      <c r="BJ282"/>
      <c r="BK282"/>
      <c r="BL282"/>
      <c r="BM282"/>
      <c r="BN282"/>
      <c r="BO282"/>
      <c r="BP282"/>
      <c r="BQ282" t="s">
        <v>9894</v>
      </c>
      <c r="BR282"/>
      <c r="BS282" t="s">
        <v>9892</v>
      </c>
      <c r="BT282" s="218"/>
    </row>
    <row r="283" spans="1:72" ht="14.5">
      <c r="A283" s="219" t="str">
        <f t="shared" si="5"/>
        <v>2024-00085595-1</v>
      </c>
      <c r="B283" s="338" t="s">
        <v>1697</v>
      </c>
      <c r="C283" s="338" t="s">
        <v>1752</v>
      </c>
      <c r="D283" s="338" t="s">
        <v>11094</v>
      </c>
      <c r="E283" s="338" t="s">
        <v>7994</v>
      </c>
      <c r="F283" s="338" t="s">
        <v>9883</v>
      </c>
      <c r="G283" s="338" t="s">
        <v>11094</v>
      </c>
      <c r="H283" s="338" t="s">
        <v>11095</v>
      </c>
      <c r="I283" s="338" t="s">
        <v>10044</v>
      </c>
      <c r="J283" s="338" t="s">
        <v>939</v>
      </c>
      <c r="K283" s="338" t="s">
        <v>940</v>
      </c>
      <c r="L283"/>
      <c r="M283" s="338"/>
      <c r="N283" s="338"/>
      <c r="O283" s="338"/>
      <c r="P283" s="338" t="s">
        <v>8009</v>
      </c>
      <c r="Q283" s="338" t="s">
        <v>8010</v>
      </c>
      <c r="R283" s="338" t="s">
        <v>8076</v>
      </c>
      <c r="S283" s="338" t="s">
        <v>11456</v>
      </c>
      <c r="T283" s="338" t="s">
        <v>10850</v>
      </c>
      <c r="U283" s="338" t="s">
        <v>10851</v>
      </c>
      <c r="V283"/>
      <c r="W283" s="338" t="s">
        <v>11103</v>
      </c>
      <c r="X283" s="338" t="s">
        <v>1441</v>
      </c>
      <c r="Y283" s="338" t="s">
        <v>11474</v>
      </c>
      <c r="Z283" s="338" t="s">
        <v>53</v>
      </c>
      <c r="AA283" s="338"/>
      <c r="AB283" s="338"/>
      <c r="AC283" s="338"/>
      <c r="AD283" s="338"/>
      <c r="AE283" s="338"/>
      <c r="AF283" s="338" t="s">
        <v>11521</v>
      </c>
      <c r="AG283" s="338"/>
      <c r="AH283" s="338" t="s">
        <v>1441</v>
      </c>
      <c r="AI283" s="338" t="s">
        <v>7998</v>
      </c>
      <c r="AJ283" s="338" t="s">
        <v>11522</v>
      </c>
      <c r="AK283" s="338" t="s">
        <v>11523</v>
      </c>
      <c r="AL283" s="338"/>
      <c r="AM283" s="338" t="s">
        <v>8019</v>
      </c>
      <c r="AN283" s="338" t="s">
        <v>11524</v>
      </c>
      <c r="AO283" s="338" t="s">
        <v>8026</v>
      </c>
      <c r="AP283" s="338" t="s">
        <v>11101</v>
      </c>
      <c r="AQ283" s="338" t="s">
        <v>7988</v>
      </c>
      <c r="AR283" s="338"/>
      <c r="AS283" s="338" t="s">
        <v>7988</v>
      </c>
      <c r="AT283" s="338"/>
      <c r="AU283" s="338" t="s">
        <v>11461</v>
      </c>
      <c r="AV283" s="338"/>
      <c r="AW283" s="338"/>
      <c r="AX283" s="338"/>
      <c r="AY283" s="338"/>
      <c r="AZ283" s="338" t="s">
        <v>7994</v>
      </c>
      <c r="BA283" s="338"/>
      <c r="BB283"/>
      <c r="BC283"/>
      <c r="BD283"/>
      <c r="BE283"/>
      <c r="BF283"/>
      <c r="BG283"/>
      <c r="BH283"/>
      <c r="BI283"/>
      <c r="BJ283"/>
      <c r="BK283"/>
      <c r="BL283"/>
      <c r="BM283"/>
      <c r="BN283"/>
      <c r="BO283"/>
      <c r="BP283"/>
      <c r="BQ283" t="s">
        <v>9894</v>
      </c>
      <c r="BR283"/>
      <c r="BS283" t="s">
        <v>9892</v>
      </c>
      <c r="BT283" s="218"/>
    </row>
    <row r="284" spans="1:72" ht="15" customHeight="1">
      <c r="A284" s="219" t="str">
        <f t="shared" si="5"/>
        <v>2024-00087760-1</v>
      </c>
      <c r="B284" s="338" t="s">
        <v>1706</v>
      </c>
      <c r="C284" s="338" t="s">
        <v>1752</v>
      </c>
      <c r="D284" s="338" t="s">
        <v>11094</v>
      </c>
      <c r="E284" s="338" t="s">
        <v>7994</v>
      </c>
      <c r="F284" s="338" t="s">
        <v>9883</v>
      </c>
      <c r="G284" s="338" t="s">
        <v>11094</v>
      </c>
      <c r="H284" s="338" t="s">
        <v>11095</v>
      </c>
      <c r="I284" s="338" t="s">
        <v>10044</v>
      </c>
      <c r="J284" s="338" t="s">
        <v>440</v>
      </c>
      <c r="K284" s="338" t="s">
        <v>1707</v>
      </c>
      <c r="L284"/>
      <c r="M284" s="338"/>
      <c r="N284" s="338"/>
      <c r="O284" s="338"/>
      <c r="P284" s="338" t="s">
        <v>8009</v>
      </c>
      <c r="Q284" s="338" t="s">
        <v>8010</v>
      </c>
      <c r="R284" s="338" t="s">
        <v>8032</v>
      </c>
      <c r="S284" s="338" t="s">
        <v>11525</v>
      </c>
      <c r="T284" s="338" t="s">
        <v>11526</v>
      </c>
      <c r="U284" s="338" t="s">
        <v>11527</v>
      </c>
      <c r="V284"/>
      <c r="W284" s="338"/>
      <c r="X284" s="338" t="s">
        <v>8995</v>
      </c>
      <c r="Y284" s="338" t="s">
        <v>11496</v>
      </c>
      <c r="Z284" s="338" t="s">
        <v>53</v>
      </c>
      <c r="AA284" s="338"/>
      <c r="AB284" s="338"/>
      <c r="AC284" s="338"/>
      <c r="AD284" s="338"/>
      <c r="AE284" s="338"/>
      <c r="AF284" s="338" t="s">
        <v>11528</v>
      </c>
      <c r="AG284" s="338"/>
      <c r="AH284" s="338" t="s">
        <v>8995</v>
      </c>
      <c r="AI284" s="338" t="s">
        <v>7998</v>
      </c>
      <c r="AJ284" s="338" t="s">
        <v>11529</v>
      </c>
      <c r="AK284" s="318" t="s">
        <v>11530</v>
      </c>
      <c r="AL284" s="338"/>
      <c r="AM284" s="338" t="s">
        <v>8019</v>
      </c>
      <c r="AN284" s="338" t="s">
        <v>11531</v>
      </c>
      <c r="AO284" s="338" t="s">
        <v>8026</v>
      </c>
      <c r="AP284" s="338" t="s">
        <v>11532</v>
      </c>
      <c r="AQ284" s="338" t="s">
        <v>7988</v>
      </c>
      <c r="AR284" s="338"/>
      <c r="AS284" s="338" t="s">
        <v>7988</v>
      </c>
      <c r="AT284" s="338"/>
      <c r="AU284" s="338" t="s">
        <v>10136</v>
      </c>
      <c r="AV284" s="338"/>
      <c r="AW284" s="338"/>
      <c r="AX284" s="338"/>
      <c r="AY284" s="338"/>
      <c r="AZ284" s="338" t="s">
        <v>7994</v>
      </c>
      <c r="BA284" s="338"/>
      <c r="BB284"/>
      <c r="BC284"/>
      <c r="BD284"/>
      <c r="BE284"/>
      <c r="BF284"/>
      <c r="BG284"/>
      <c r="BH284"/>
      <c r="BI284"/>
      <c r="BJ284"/>
      <c r="BK284"/>
      <c r="BL284"/>
      <c r="BM284"/>
      <c r="BN284"/>
      <c r="BO284"/>
      <c r="BP284"/>
      <c r="BQ284" t="s">
        <v>9894</v>
      </c>
      <c r="BR284"/>
      <c r="BS284" t="s">
        <v>9892</v>
      </c>
      <c r="BT284" s="218"/>
    </row>
    <row r="285" spans="1:72" ht="14.5">
      <c r="A285" s="219" t="str">
        <f t="shared" si="5"/>
        <v>2024-00087338-1</v>
      </c>
      <c r="B285" s="338" t="s">
        <v>1700</v>
      </c>
      <c r="C285" s="338" t="s">
        <v>1752</v>
      </c>
      <c r="D285" s="338" t="s">
        <v>11094</v>
      </c>
      <c r="E285" s="338" t="s">
        <v>7994</v>
      </c>
      <c r="F285" s="338" t="s">
        <v>9883</v>
      </c>
      <c r="G285" s="338" t="s">
        <v>11094</v>
      </c>
      <c r="H285" s="338" t="s">
        <v>11095</v>
      </c>
      <c r="I285" s="338" t="s">
        <v>10044</v>
      </c>
      <c r="J285" s="338" t="s">
        <v>69</v>
      </c>
      <c r="K285" s="338" t="s">
        <v>70</v>
      </c>
      <c r="L285"/>
      <c r="M285" s="338"/>
      <c r="N285" s="338"/>
      <c r="O285" s="338"/>
      <c r="P285" s="338" t="s">
        <v>8009</v>
      </c>
      <c r="Q285" s="338" t="s">
        <v>8010</v>
      </c>
      <c r="R285" s="338" t="s">
        <v>8032</v>
      </c>
      <c r="S285" s="338" t="s">
        <v>11475</v>
      </c>
      <c r="T285" s="338" t="s">
        <v>8894</v>
      </c>
      <c r="U285" s="338" t="s">
        <v>9247</v>
      </c>
      <c r="V285"/>
      <c r="W285" s="338"/>
      <c r="X285" s="338" t="s">
        <v>1428</v>
      </c>
      <c r="Y285" s="338" t="s">
        <v>11496</v>
      </c>
      <c r="Z285" s="338" t="s">
        <v>53</v>
      </c>
      <c r="AA285" s="338"/>
      <c r="AB285" s="338"/>
      <c r="AC285" s="338"/>
      <c r="AD285" s="338"/>
      <c r="AE285" s="338"/>
      <c r="AF285" s="338" t="s">
        <v>11533</v>
      </c>
      <c r="AG285" s="338"/>
      <c r="AH285" s="338" t="s">
        <v>1428</v>
      </c>
      <c r="AI285" s="338" t="s">
        <v>7998</v>
      </c>
      <c r="AJ285" s="338" t="s">
        <v>11477</v>
      </c>
      <c r="AK285" s="338" t="s">
        <v>11534</v>
      </c>
      <c r="AL285" s="338"/>
      <c r="AM285" s="338" t="s">
        <v>8019</v>
      </c>
      <c r="AN285" s="338" t="s">
        <v>11535</v>
      </c>
      <c r="AO285" s="338" t="s">
        <v>8026</v>
      </c>
      <c r="AP285" s="338" t="s">
        <v>11536</v>
      </c>
      <c r="AQ285" s="338" t="s">
        <v>7988</v>
      </c>
      <c r="AR285" s="338"/>
      <c r="AS285" s="338" t="s">
        <v>7988</v>
      </c>
      <c r="AT285" s="338"/>
      <c r="AU285" s="338" t="s">
        <v>10136</v>
      </c>
      <c r="AV285" s="338"/>
      <c r="AW285" s="338"/>
      <c r="AX285" s="338"/>
      <c r="AY285" s="338"/>
      <c r="AZ285" s="338" t="s">
        <v>7994</v>
      </c>
      <c r="BA285" s="338"/>
      <c r="BB285"/>
      <c r="BC285"/>
      <c r="BD285"/>
      <c r="BE285"/>
      <c r="BF285"/>
      <c r="BG285"/>
      <c r="BH285"/>
      <c r="BI285"/>
      <c r="BJ285"/>
      <c r="BK285"/>
      <c r="BL285"/>
      <c r="BM285"/>
      <c r="BN285"/>
      <c r="BO285"/>
      <c r="BP285"/>
      <c r="BQ285" t="s">
        <v>9894</v>
      </c>
      <c r="BR285"/>
      <c r="BS285" t="s">
        <v>9892</v>
      </c>
      <c r="BT285" s="218"/>
    </row>
    <row r="286" spans="1:72" ht="14.5">
      <c r="A286" s="219" t="str">
        <f t="shared" si="5"/>
        <v>2024-00086343-1</v>
      </c>
      <c r="B286" s="272" t="s">
        <v>1719</v>
      </c>
      <c r="C286" s="272" t="s">
        <v>1738</v>
      </c>
      <c r="D286" s="272" t="s">
        <v>9882</v>
      </c>
      <c r="E286" s="272" t="s">
        <v>7994</v>
      </c>
      <c r="F286" s="272" t="s">
        <v>9883</v>
      </c>
      <c r="G286" s="272" t="s">
        <v>9882</v>
      </c>
      <c r="H286" s="272" t="s">
        <v>9884</v>
      </c>
      <c r="I286" s="272" t="s">
        <v>10044</v>
      </c>
      <c r="J286" s="272" t="s">
        <v>140</v>
      </c>
      <c r="K286" s="272" t="s">
        <v>300</v>
      </c>
      <c r="L286" s="272"/>
      <c r="M286" s="272"/>
      <c r="N286" s="272"/>
      <c r="O286" s="272"/>
      <c r="P286" s="272" t="s">
        <v>8009</v>
      </c>
      <c r="Q286" s="272" t="s">
        <v>8010</v>
      </c>
      <c r="R286" s="272" t="s">
        <v>8032</v>
      </c>
      <c r="S286" s="272" t="s">
        <v>11537</v>
      </c>
      <c r="T286" s="272" t="s">
        <v>11538</v>
      </c>
      <c r="U286" s="272" t="s">
        <v>11539</v>
      </c>
      <c r="V286" s="272"/>
      <c r="W286" s="272"/>
      <c r="X286" s="272" t="s">
        <v>8927</v>
      </c>
      <c r="Y286" s="272" t="s">
        <v>1752</v>
      </c>
      <c r="Z286" s="272" t="s">
        <v>53</v>
      </c>
      <c r="AA286" s="272"/>
      <c r="AB286" s="272" t="s">
        <v>9900</v>
      </c>
      <c r="AC286" s="272" t="s">
        <v>8067</v>
      </c>
      <c r="AD286" s="272"/>
      <c r="AE286" s="272" t="s">
        <v>8047</v>
      </c>
      <c r="AF286" s="272" t="s">
        <v>11540</v>
      </c>
      <c r="AG286" s="272"/>
      <c r="AH286" s="272" t="s">
        <v>8927</v>
      </c>
      <c r="AI286" s="272" t="s">
        <v>7998</v>
      </c>
      <c r="AJ286" s="272" t="s">
        <v>11541</v>
      </c>
      <c r="AK286" s="272" t="s">
        <v>11542</v>
      </c>
      <c r="AL286" s="272"/>
      <c r="AM286" s="272" t="s">
        <v>8019</v>
      </c>
      <c r="AN286" s="272" t="s">
        <v>11543</v>
      </c>
      <c r="AO286" s="272" t="s">
        <v>8026</v>
      </c>
      <c r="AP286" s="272" t="s">
        <v>11060</v>
      </c>
      <c r="AQ286" s="272" t="s">
        <v>7988</v>
      </c>
      <c r="AR286" s="272"/>
      <c r="AS286" s="272" t="s">
        <v>7988</v>
      </c>
      <c r="AT286" s="272"/>
      <c r="AU286" s="272" t="s">
        <v>11544</v>
      </c>
      <c r="AV286" s="272"/>
      <c r="AW286" s="272"/>
      <c r="AX286" s="272"/>
      <c r="AY286" s="272"/>
      <c r="AZ286" s="272" t="s">
        <v>7994</v>
      </c>
      <c r="BA286" s="272"/>
      <c r="BB286" s="272"/>
      <c r="BC286" s="272"/>
      <c r="BD286" s="272"/>
      <c r="BE286" s="272"/>
      <c r="BF286" s="272"/>
      <c r="BG286" s="272"/>
      <c r="BH286" s="272"/>
      <c r="BI286" s="272"/>
      <c r="BJ286" s="272"/>
      <c r="BK286" s="272"/>
      <c r="BL286" s="272"/>
      <c r="BM286" s="272"/>
      <c r="BN286" s="272"/>
      <c r="BO286" s="272"/>
      <c r="BP286" s="272"/>
      <c r="BQ286" s="272" t="s">
        <v>9894</v>
      </c>
      <c r="BR286" s="272"/>
      <c r="BS286" s="272" t="s">
        <v>9892</v>
      </c>
      <c r="BT286" s="218"/>
    </row>
    <row r="287" spans="1:72" ht="14.5">
      <c r="A287" s="219" t="str">
        <f t="shared" si="5"/>
        <v>2024-00085360-1</v>
      </c>
      <c r="B287" s="272" t="s">
        <v>1716</v>
      </c>
      <c r="C287" s="272" t="s">
        <v>1738</v>
      </c>
      <c r="D287" s="272" t="s">
        <v>9882</v>
      </c>
      <c r="E287" s="272" t="s">
        <v>7994</v>
      </c>
      <c r="F287" s="272" t="s">
        <v>9883</v>
      </c>
      <c r="G287" s="272" t="s">
        <v>9882</v>
      </c>
      <c r="H287" s="272" t="s">
        <v>9884</v>
      </c>
      <c r="I287" s="272" t="s">
        <v>10044</v>
      </c>
      <c r="J287" s="272" t="s">
        <v>140</v>
      </c>
      <c r="K287" s="272" t="s">
        <v>300</v>
      </c>
      <c r="L287" s="272"/>
      <c r="M287" s="272"/>
      <c r="N287" s="272"/>
      <c r="O287" s="272"/>
      <c r="P287" s="272" t="s">
        <v>8009</v>
      </c>
      <c r="Q287" s="272" t="s">
        <v>8010</v>
      </c>
      <c r="R287" s="272" t="s">
        <v>8032</v>
      </c>
      <c r="S287" s="272" t="s">
        <v>11545</v>
      </c>
      <c r="T287" s="272" t="s">
        <v>11538</v>
      </c>
      <c r="U287" s="272" t="s">
        <v>11539</v>
      </c>
      <c r="V287" s="272"/>
      <c r="W287" s="272"/>
      <c r="X287" s="272" t="s">
        <v>8927</v>
      </c>
      <c r="Y287" s="272" t="s">
        <v>1752</v>
      </c>
      <c r="Z287" s="272" t="s">
        <v>53</v>
      </c>
      <c r="AA287" s="272"/>
      <c r="AB287" s="272" t="s">
        <v>9336</v>
      </c>
      <c r="AC287" s="272" t="s">
        <v>8067</v>
      </c>
      <c r="AD287" s="272"/>
      <c r="AE287" s="272" t="s">
        <v>8047</v>
      </c>
      <c r="AF287" s="272" t="s">
        <v>11546</v>
      </c>
      <c r="AG287" s="272"/>
      <c r="AH287" s="272" t="s">
        <v>8927</v>
      </c>
      <c r="AI287" s="272" t="s">
        <v>7998</v>
      </c>
      <c r="AJ287" s="272" t="s">
        <v>11547</v>
      </c>
      <c r="AK287" s="272" t="s">
        <v>11548</v>
      </c>
      <c r="AL287" s="272"/>
      <c r="AM287" s="272" t="s">
        <v>8019</v>
      </c>
      <c r="AN287" s="272" t="s">
        <v>11543</v>
      </c>
      <c r="AO287" s="272" t="s">
        <v>8026</v>
      </c>
      <c r="AP287" s="272" t="s">
        <v>11060</v>
      </c>
      <c r="AQ287" s="272" t="s">
        <v>7988</v>
      </c>
      <c r="AR287" s="272"/>
      <c r="AS287" s="272" t="s">
        <v>7988</v>
      </c>
      <c r="AT287" s="272"/>
      <c r="AU287" s="272" t="s">
        <v>11544</v>
      </c>
      <c r="AV287" s="272"/>
      <c r="AW287" s="272"/>
      <c r="AX287" s="272"/>
      <c r="AY287" s="272"/>
      <c r="AZ287" s="272" t="s">
        <v>7994</v>
      </c>
      <c r="BA287" s="272"/>
      <c r="BB287" s="272"/>
      <c r="BC287" s="272"/>
      <c r="BD287" s="272"/>
      <c r="BE287" s="272"/>
      <c r="BF287" s="272"/>
      <c r="BG287" s="272"/>
      <c r="BH287" s="272"/>
      <c r="BI287" s="272"/>
      <c r="BJ287" s="272"/>
      <c r="BK287" s="272"/>
      <c r="BL287" s="272"/>
      <c r="BM287" s="272"/>
      <c r="BN287" s="272"/>
      <c r="BO287" s="272"/>
      <c r="BP287" s="272"/>
      <c r="BQ287" s="272" t="s">
        <v>9894</v>
      </c>
      <c r="BR287" s="272"/>
      <c r="BS287" s="272" t="s">
        <v>9892</v>
      </c>
      <c r="BT287" s="218"/>
    </row>
    <row r="288" spans="1:72" ht="14.5">
      <c r="A288" s="219" t="str">
        <f t="shared" si="5"/>
        <v>2024-00086664-2</v>
      </c>
      <c r="B288" s="272" t="s">
        <v>1731</v>
      </c>
      <c r="C288" s="269" t="s">
        <v>1738</v>
      </c>
      <c r="D288" s="269" t="s">
        <v>11094</v>
      </c>
      <c r="E288" s="269" t="s">
        <v>7994</v>
      </c>
      <c r="F288" s="269" t="s">
        <v>9883</v>
      </c>
      <c r="G288" s="269" t="s">
        <v>11094</v>
      </c>
      <c r="H288" s="269" t="s">
        <v>11095</v>
      </c>
      <c r="I288" s="269" t="s">
        <v>10044</v>
      </c>
      <c r="J288" s="269" t="s">
        <v>939</v>
      </c>
      <c r="K288" s="269" t="s">
        <v>940</v>
      </c>
      <c r="L288" s="269"/>
      <c r="M288" s="269"/>
      <c r="N288" s="269"/>
      <c r="O288" s="269"/>
      <c r="P288" s="269" t="s">
        <v>8009</v>
      </c>
      <c r="Q288" s="269" t="s">
        <v>8010</v>
      </c>
      <c r="R288" s="269" t="s">
        <v>8076</v>
      </c>
      <c r="S288" s="269" t="s">
        <v>11549</v>
      </c>
      <c r="T288" s="269" t="s">
        <v>10850</v>
      </c>
      <c r="U288" s="269" t="s">
        <v>10851</v>
      </c>
      <c r="V288" s="269"/>
      <c r="W288" s="269" t="s">
        <v>9530</v>
      </c>
      <c r="X288" s="269" t="s">
        <v>1584</v>
      </c>
      <c r="Y288" s="269" t="s">
        <v>1752</v>
      </c>
      <c r="Z288" s="269" t="s">
        <v>53</v>
      </c>
      <c r="AA288" s="269"/>
      <c r="AB288" s="269"/>
      <c r="AC288" s="269"/>
      <c r="AD288" s="269"/>
      <c r="AE288" s="269"/>
      <c r="AF288" s="269" t="s">
        <v>11550</v>
      </c>
      <c r="AG288" s="269"/>
      <c r="AH288" s="269" t="s">
        <v>1584</v>
      </c>
      <c r="AI288" s="269" t="s">
        <v>7998</v>
      </c>
      <c r="AJ288" s="269" t="s">
        <v>11551</v>
      </c>
      <c r="AK288" s="269" t="s">
        <v>11552</v>
      </c>
      <c r="AL288" s="269"/>
      <c r="AM288" s="269" t="s">
        <v>8019</v>
      </c>
      <c r="AN288" s="269" t="s">
        <v>11553</v>
      </c>
      <c r="AO288" s="269" t="s">
        <v>8026</v>
      </c>
      <c r="AP288" s="269" t="s">
        <v>10999</v>
      </c>
      <c r="AQ288" s="269" t="s">
        <v>7988</v>
      </c>
      <c r="AR288" s="269"/>
      <c r="AS288" s="269" t="s">
        <v>7988</v>
      </c>
      <c r="AT288" s="269"/>
      <c r="AU288" s="269" t="s">
        <v>11031</v>
      </c>
      <c r="AV288" s="269"/>
      <c r="AW288" s="269"/>
      <c r="AX288" s="269"/>
      <c r="AY288" s="269"/>
      <c r="AZ288" s="269" t="s">
        <v>7994</v>
      </c>
      <c r="BA288" s="269"/>
      <c r="BB288" s="269"/>
      <c r="BC288" s="269"/>
      <c r="BD288" s="269"/>
      <c r="BE288" s="269"/>
      <c r="BF288" s="269"/>
      <c r="BG288" s="269"/>
      <c r="BH288" s="269"/>
      <c r="BI288" s="269"/>
      <c r="BJ288" s="269"/>
      <c r="BK288" s="269"/>
      <c r="BL288" s="269"/>
      <c r="BM288" s="269"/>
      <c r="BN288" s="269"/>
      <c r="BO288" s="269"/>
      <c r="BP288" s="269"/>
      <c r="BQ288" s="269" t="s">
        <v>9894</v>
      </c>
      <c r="BR288" s="269"/>
      <c r="BS288" s="269" t="s">
        <v>9892</v>
      </c>
      <c r="BT288" s="218"/>
    </row>
    <row r="289" spans="1:72" ht="14.5">
      <c r="A289" s="219" t="str">
        <f t="shared" si="5"/>
        <v>2024-00088539-1</v>
      </c>
      <c r="B289" s="272" t="s">
        <v>1733</v>
      </c>
      <c r="C289" s="269" t="s">
        <v>1738</v>
      </c>
      <c r="D289" s="269" t="s">
        <v>11094</v>
      </c>
      <c r="E289" s="269" t="s">
        <v>7994</v>
      </c>
      <c r="F289" s="269" t="s">
        <v>9883</v>
      </c>
      <c r="G289" s="269" t="s">
        <v>11094</v>
      </c>
      <c r="H289" s="269" t="s">
        <v>11095</v>
      </c>
      <c r="I289" s="269" t="s">
        <v>10044</v>
      </c>
      <c r="J289" s="269" t="s">
        <v>1734</v>
      </c>
      <c r="K289" s="269" t="s">
        <v>1735</v>
      </c>
      <c r="L289" s="269"/>
      <c r="M289" s="269"/>
      <c r="N289" s="269"/>
      <c r="O289" s="269"/>
      <c r="P289" s="269" t="s">
        <v>8009</v>
      </c>
      <c r="Q289" s="269" t="s">
        <v>8010</v>
      </c>
      <c r="R289" s="269" t="s">
        <v>8076</v>
      </c>
      <c r="S289" s="269" t="s">
        <v>11554</v>
      </c>
      <c r="T289" s="269" t="s">
        <v>11555</v>
      </c>
      <c r="U289" s="269" t="s">
        <v>11556</v>
      </c>
      <c r="V289" s="269"/>
      <c r="W289" s="269" t="s">
        <v>11557</v>
      </c>
      <c r="X289" s="269" t="s">
        <v>11319</v>
      </c>
      <c r="Y289" s="269" t="s">
        <v>1738</v>
      </c>
      <c r="Z289" s="269" t="s">
        <v>53</v>
      </c>
      <c r="AA289" s="269"/>
      <c r="AB289" s="269"/>
      <c r="AC289" s="269"/>
      <c r="AD289" s="269"/>
      <c r="AE289" s="269"/>
      <c r="AF289" s="269" t="s">
        <v>11558</v>
      </c>
      <c r="AG289" s="269"/>
      <c r="AH289" s="269" t="s">
        <v>11319</v>
      </c>
      <c r="AI289" s="269" t="s">
        <v>7998</v>
      </c>
      <c r="AJ289" s="269" t="s">
        <v>11559</v>
      </c>
      <c r="AK289" s="269" t="s">
        <v>11560</v>
      </c>
      <c r="AL289" s="269"/>
      <c r="AM289" s="269" t="s">
        <v>8019</v>
      </c>
      <c r="AN289" s="269" t="s">
        <v>11561</v>
      </c>
      <c r="AO289" s="269" t="s">
        <v>8026</v>
      </c>
      <c r="AP289" s="269" t="s">
        <v>11562</v>
      </c>
      <c r="AQ289" s="269" t="s">
        <v>7988</v>
      </c>
      <c r="AR289" s="269"/>
      <c r="AS289" s="269" t="s">
        <v>7988</v>
      </c>
      <c r="AT289" s="269"/>
      <c r="AU289" s="269" t="s">
        <v>11563</v>
      </c>
      <c r="AV289" s="269"/>
      <c r="AW289" s="269"/>
      <c r="AX289" s="269"/>
      <c r="AY289" s="269"/>
      <c r="AZ289" s="269" t="s">
        <v>7994</v>
      </c>
      <c r="BA289" s="269"/>
      <c r="BB289" s="269"/>
      <c r="BC289" s="269"/>
      <c r="BD289" s="269"/>
      <c r="BE289" s="269"/>
      <c r="BF289" s="269"/>
      <c r="BG289" s="269"/>
      <c r="BH289" s="269"/>
      <c r="BI289" s="269"/>
      <c r="BJ289" s="269"/>
      <c r="BK289" s="269"/>
      <c r="BL289" s="269"/>
      <c r="BM289" s="269"/>
      <c r="BN289" s="269"/>
      <c r="BO289" s="269"/>
      <c r="BP289" s="269"/>
      <c r="BQ289" s="269" t="s">
        <v>9894</v>
      </c>
      <c r="BR289" s="269"/>
      <c r="BS289" s="269" t="s">
        <v>9892</v>
      </c>
      <c r="BT289" s="218"/>
    </row>
    <row r="290" spans="1:72" ht="14.5">
      <c r="A290" s="219" t="str">
        <f t="shared" si="5"/>
        <v>2024-00086664-1</v>
      </c>
      <c r="B290" s="272" t="s">
        <v>1728</v>
      </c>
      <c r="C290" s="269" t="s">
        <v>1738</v>
      </c>
      <c r="D290" s="269" t="s">
        <v>11094</v>
      </c>
      <c r="E290" s="269" t="s">
        <v>7994</v>
      </c>
      <c r="F290" s="269" t="s">
        <v>9883</v>
      </c>
      <c r="G290" s="269" t="s">
        <v>11094</v>
      </c>
      <c r="H290" s="269" t="s">
        <v>11095</v>
      </c>
      <c r="I290" s="269" t="s">
        <v>10044</v>
      </c>
      <c r="J290" s="269" t="s">
        <v>939</v>
      </c>
      <c r="K290" s="269" t="s">
        <v>940</v>
      </c>
      <c r="L290" s="269"/>
      <c r="M290" s="269"/>
      <c r="N290" s="269"/>
      <c r="O290" s="269"/>
      <c r="P290" s="269" t="s">
        <v>8009</v>
      </c>
      <c r="Q290" s="269" t="s">
        <v>8010</v>
      </c>
      <c r="R290" s="269" t="s">
        <v>8076</v>
      </c>
      <c r="S290" s="269" t="s">
        <v>11456</v>
      </c>
      <c r="T290" s="269" t="s">
        <v>10850</v>
      </c>
      <c r="U290" s="269" t="s">
        <v>10851</v>
      </c>
      <c r="V290" s="269"/>
      <c r="W290" s="269" t="s">
        <v>11103</v>
      </c>
      <c r="X290" s="269" t="s">
        <v>1584</v>
      </c>
      <c r="Y290" s="269" t="s">
        <v>1752</v>
      </c>
      <c r="Z290" s="269" t="s">
        <v>53</v>
      </c>
      <c r="AA290" s="269"/>
      <c r="AB290" s="269"/>
      <c r="AC290" s="269"/>
      <c r="AD290" s="269"/>
      <c r="AE290" s="269"/>
      <c r="AF290" s="269" t="s">
        <v>11564</v>
      </c>
      <c r="AG290" s="269"/>
      <c r="AH290" s="269" t="s">
        <v>1584</v>
      </c>
      <c r="AI290" s="269" t="s">
        <v>7998</v>
      </c>
      <c r="AJ290" s="269" t="s">
        <v>11551</v>
      </c>
      <c r="AK290" s="269" t="s">
        <v>11552</v>
      </c>
      <c r="AL290" s="269"/>
      <c r="AM290" s="269" t="s">
        <v>8019</v>
      </c>
      <c r="AN290" s="269" t="s">
        <v>11565</v>
      </c>
      <c r="AO290" s="269" t="s">
        <v>8026</v>
      </c>
      <c r="AP290" s="269" t="s">
        <v>10999</v>
      </c>
      <c r="AQ290" s="269" t="s">
        <v>7988</v>
      </c>
      <c r="AR290" s="269"/>
      <c r="AS290" s="269" t="s">
        <v>7988</v>
      </c>
      <c r="AT290" s="269"/>
      <c r="AU290" s="269" t="s">
        <v>11031</v>
      </c>
      <c r="AV290" s="269"/>
      <c r="AW290" s="269"/>
      <c r="AX290" s="269"/>
      <c r="AY290" s="269"/>
      <c r="AZ290" s="269" t="s">
        <v>7994</v>
      </c>
      <c r="BA290" s="269"/>
      <c r="BB290" s="269"/>
      <c r="BC290" s="269"/>
      <c r="BD290" s="269"/>
      <c r="BE290" s="269"/>
      <c r="BF290" s="269"/>
      <c r="BG290" s="269"/>
      <c r="BH290" s="269"/>
      <c r="BI290" s="269"/>
      <c r="BJ290" s="269"/>
      <c r="BK290" s="269"/>
      <c r="BL290" s="269"/>
      <c r="BM290" s="269"/>
      <c r="BN290" s="269"/>
      <c r="BO290" s="269"/>
      <c r="BP290" s="269"/>
      <c r="BQ290" s="269" t="s">
        <v>9894</v>
      </c>
      <c r="BR290" s="269"/>
      <c r="BS290" s="269" t="s">
        <v>9892</v>
      </c>
      <c r="BT290" s="218"/>
    </row>
    <row r="291" spans="1:72" ht="14.5">
      <c r="A291" s="219" t="str">
        <f t="shared" si="5"/>
        <v>2024-00087026-1</v>
      </c>
      <c r="B291" s="272" t="s">
        <v>1725</v>
      </c>
      <c r="C291" s="269" t="s">
        <v>1738</v>
      </c>
      <c r="D291" s="269" t="s">
        <v>11094</v>
      </c>
      <c r="E291" s="269" t="s">
        <v>7994</v>
      </c>
      <c r="F291" s="269" t="s">
        <v>9883</v>
      </c>
      <c r="G291" s="269" t="s">
        <v>11094</v>
      </c>
      <c r="H291" s="269" t="s">
        <v>11095</v>
      </c>
      <c r="I291" s="269" t="s">
        <v>10044</v>
      </c>
      <c r="J291" s="269" t="s">
        <v>69</v>
      </c>
      <c r="K291" s="269" t="s">
        <v>70</v>
      </c>
      <c r="L291" s="269"/>
      <c r="M291" s="269"/>
      <c r="N291" s="269"/>
      <c r="O291" s="269"/>
      <c r="P291" s="269" t="s">
        <v>8009</v>
      </c>
      <c r="Q291" s="269" t="s">
        <v>8010</v>
      </c>
      <c r="R291" s="269" t="s">
        <v>8032</v>
      </c>
      <c r="S291" s="269" t="s">
        <v>11566</v>
      </c>
      <c r="T291" s="269" t="s">
        <v>8894</v>
      </c>
      <c r="U291" s="269" t="s">
        <v>9247</v>
      </c>
      <c r="V291" s="269"/>
      <c r="W291" s="269"/>
      <c r="X291" s="269" t="s">
        <v>1584</v>
      </c>
      <c r="Y291" s="269" t="s">
        <v>1752</v>
      </c>
      <c r="Z291" s="269" t="s">
        <v>53</v>
      </c>
      <c r="AA291" s="269"/>
      <c r="AB291" s="269"/>
      <c r="AC291" s="269"/>
      <c r="AD291" s="269"/>
      <c r="AE291" s="269"/>
      <c r="AF291" s="269" t="s">
        <v>11567</v>
      </c>
      <c r="AG291" s="269"/>
      <c r="AH291" s="269" t="s">
        <v>1584</v>
      </c>
      <c r="AI291" s="269" t="s">
        <v>7998</v>
      </c>
      <c r="AJ291" s="269" t="s">
        <v>11568</v>
      </c>
      <c r="AK291" s="269" t="s">
        <v>11569</v>
      </c>
      <c r="AL291" s="269"/>
      <c r="AM291" s="269" t="s">
        <v>8019</v>
      </c>
      <c r="AN291" s="269" t="s">
        <v>11570</v>
      </c>
      <c r="AO291" s="269" t="s">
        <v>8026</v>
      </c>
      <c r="AP291" s="269" t="s">
        <v>10999</v>
      </c>
      <c r="AQ291" s="269" t="s">
        <v>7988</v>
      </c>
      <c r="AR291" s="269"/>
      <c r="AS291" s="269" t="s">
        <v>7988</v>
      </c>
      <c r="AT291" s="269"/>
      <c r="AU291" s="269" t="s">
        <v>11031</v>
      </c>
      <c r="AV291" s="269"/>
      <c r="AW291" s="269"/>
      <c r="AX291" s="269"/>
      <c r="AY291" s="269"/>
      <c r="AZ291" s="269" t="s">
        <v>7994</v>
      </c>
      <c r="BA291" s="269"/>
      <c r="BB291" s="269"/>
      <c r="BC291" s="269"/>
      <c r="BD291" s="269"/>
      <c r="BE291" s="269"/>
      <c r="BF291" s="269"/>
      <c r="BG291" s="269"/>
      <c r="BH291" s="269"/>
      <c r="BI291" s="269"/>
      <c r="BJ291" s="269"/>
      <c r="BK291" s="269"/>
      <c r="BL291" s="269"/>
      <c r="BM291" s="269"/>
      <c r="BN291" s="269"/>
      <c r="BO291" s="269"/>
      <c r="BP291" s="269"/>
      <c r="BQ291" s="269" t="s">
        <v>9894</v>
      </c>
      <c r="BR291" s="269"/>
      <c r="BS291" s="269" t="s">
        <v>9892</v>
      </c>
      <c r="BT291" s="218"/>
    </row>
    <row r="292" spans="1:72" ht="14.5">
      <c r="A292" s="219" t="str">
        <f t="shared" si="5"/>
        <v>2024-00086064-1</v>
      </c>
      <c r="B292" s="269" t="s">
        <v>1757</v>
      </c>
      <c r="C292" s="269" t="s">
        <v>9129</v>
      </c>
      <c r="D292" s="269" t="s">
        <v>9882</v>
      </c>
      <c r="E292" s="269" t="s">
        <v>7994</v>
      </c>
      <c r="F292" s="269" t="s">
        <v>9883</v>
      </c>
      <c r="G292" s="269" t="s">
        <v>9882</v>
      </c>
      <c r="H292" s="269" t="s">
        <v>9884</v>
      </c>
      <c r="I292" s="269" t="s">
        <v>10044</v>
      </c>
      <c r="J292" s="269" t="s">
        <v>1758</v>
      </c>
      <c r="K292" s="269" t="s">
        <v>346</v>
      </c>
      <c r="L292" s="269"/>
      <c r="M292" s="269"/>
      <c r="N292" s="269"/>
      <c r="O292" s="269"/>
      <c r="P292" s="269" t="s">
        <v>8009</v>
      </c>
      <c r="Q292" s="269" t="s">
        <v>8031</v>
      </c>
      <c r="R292" s="269" t="s">
        <v>8076</v>
      </c>
      <c r="S292" s="269" t="s">
        <v>11571</v>
      </c>
      <c r="T292" s="269" t="s">
        <v>11572</v>
      </c>
      <c r="U292" s="269" t="s">
        <v>11573</v>
      </c>
      <c r="V292" s="269"/>
      <c r="W292" s="269" t="s">
        <v>9648</v>
      </c>
      <c r="X292" s="269" t="s">
        <v>1413</v>
      </c>
      <c r="Y292" s="269" t="s">
        <v>1738</v>
      </c>
      <c r="Z292" s="269" t="s">
        <v>53</v>
      </c>
      <c r="AA292" s="269"/>
      <c r="AB292" s="269"/>
      <c r="AC292" s="269"/>
      <c r="AD292" s="269"/>
      <c r="AE292" s="269"/>
      <c r="AF292" s="269" t="s">
        <v>11574</v>
      </c>
      <c r="AG292" s="269"/>
      <c r="AH292" s="269" t="s">
        <v>1413</v>
      </c>
      <c r="AI292" s="269" t="s">
        <v>7998</v>
      </c>
      <c r="AJ292" s="269" t="s">
        <v>11575</v>
      </c>
      <c r="AK292" s="269" t="s">
        <v>11576</v>
      </c>
      <c r="AL292" s="269"/>
      <c r="AM292" s="269" t="s">
        <v>8019</v>
      </c>
      <c r="AN292" s="269" t="s">
        <v>11577</v>
      </c>
      <c r="AO292" s="269" t="s">
        <v>8026</v>
      </c>
      <c r="AP292" s="269" t="s">
        <v>11255</v>
      </c>
      <c r="AQ292" s="269" t="s">
        <v>7988</v>
      </c>
      <c r="AR292" s="269"/>
      <c r="AS292" s="269" t="s">
        <v>7988</v>
      </c>
      <c r="AT292" s="269"/>
      <c r="AU292" s="269" t="s">
        <v>11256</v>
      </c>
      <c r="AV292" s="269"/>
      <c r="AW292" s="269"/>
      <c r="AX292" s="269"/>
      <c r="AY292" s="269"/>
      <c r="AZ292" s="269" t="s">
        <v>7994</v>
      </c>
      <c r="BA292" s="269"/>
      <c r="BB292" s="269"/>
      <c r="BC292" s="269"/>
      <c r="BD292" s="269"/>
      <c r="BE292" s="269"/>
      <c r="BF292" s="269"/>
      <c r="BG292" s="269"/>
      <c r="BH292" s="269"/>
      <c r="BI292" s="269"/>
      <c r="BJ292" s="269"/>
      <c r="BK292" s="269"/>
      <c r="BL292" s="269"/>
      <c r="BM292" s="269"/>
      <c r="BN292" s="269"/>
      <c r="BO292" s="269"/>
      <c r="BP292" s="269"/>
      <c r="BQ292" s="269" t="s">
        <v>9894</v>
      </c>
      <c r="BR292" s="269"/>
      <c r="BS292" s="269" t="s">
        <v>9892</v>
      </c>
      <c r="BT292" s="218"/>
    </row>
    <row r="293" spans="1:72" ht="14.5">
      <c r="A293" s="219" t="str">
        <f t="shared" si="5"/>
        <v>2024-00086663-1</v>
      </c>
      <c r="B293" s="269" t="s">
        <v>1761</v>
      </c>
      <c r="C293" s="269" t="s">
        <v>9129</v>
      </c>
      <c r="D293" s="269" t="s">
        <v>9882</v>
      </c>
      <c r="E293" s="269" t="s">
        <v>7994</v>
      </c>
      <c r="F293" s="269" t="s">
        <v>9883</v>
      </c>
      <c r="G293" s="269" t="s">
        <v>9882</v>
      </c>
      <c r="H293" s="269" t="s">
        <v>9884</v>
      </c>
      <c r="I293" s="269" t="s">
        <v>10044</v>
      </c>
      <c r="J293" s="269" t="s">
        <v>939</v>
      </c>
      <c r="K293" s="269" t="s">
        <v>940</v>
      </c>
      <c r="L293" s="269"/>
      <c r="M293" s="269"/>
      <c r="N293" s="269"/>
      <c r="O293" s="269"/>
      <c r="P293" s="269" t="s">
        <v>8009</v>
      </c>
      <c r="Q293" s="269" t="s">
        <v>8010</v>
      </c>
      <c r="R293" s="269" t="s">
        <v>8076</v>
      </c>
      <c r="S293" s="269" t="s">
        <v>11456</v>
      </c>
      <c r="T293" s="269" t="s">
        <v>10850</v>
      </c>
      <c r="U293" s="269" t="s">
        <v>10851</v>
      </c>
      <c r="V293" s="269"/>
      <c r="W293" s="269" t="s">
        <v>11103</v>
      </c>
      <c r="X293" s="269" t="s">
        <v>1584</v>
      </c>
      <c r="Y293" s="269" t="s">
        <v>9129</v>
      </c>
      <c r="Z293" s="269" t="s">
        <v>53</v>
      </c>
      <c r="AA293" s="269"/>
      <c r="AB293" s="269"/>
      <c r="AC293" s="269"/>
      <c r="AD293" s="269"/>
      <c r="AE293" s="269"/>
      <c r="AF293" s="269" t="s">
        <v>11578</v>
      </c>
      <c r="AG293" s="269"/>
      <c r="AH293" s="269" t="s">
        <v>1584</v>
      </c>
      <c r="AI293" s="269" t="s">
        <v>7998</v>
      </c>
      <c r="AJ293" s="269" t="s">
        <v>11551</v>
      </c>
      <c r="AK293" s="269" t="s">
        <v>11579</v>
      </c>
      <c r="AL293" s="269"/>
      <c r="AM293" s="269" t="s">
        <v>8019</v>
      </c>
      <c r="AN293" s="269" t="s">
        <v>11580</v>
      </c>
      <c r="AO293" s="269" t="s">
        <v>8026</v>
      </c>
      <c r="AP293" s="269" t="s">
        <v>11132</v>
      </c>
      <c r="AQ293" s="269" t="s">
        <v>7988</v>
      </c>
      <c r="AR293" s="269"/>
      <c r="AS293" s="269" t="s">
        <v>7988</v>
      </c>
      <c r="AT293" s="269"/>
      <c r="AU293" s="269" t="s">
        <v>11133</v>
      </c>
      <c r="AV293" s="269"/>
      <c r="AW293" s="269"/>
      <c r="AX293" s="269"/>
      <c r="AY293" s="269"/>
      <c r="AZ293" s="269" t="s">
        <v>7994</v>
      </c>
      <c r="BA293" s="269"/>
      <c r="BB293" s="269"/>
      <c r="BC293" s="269"/>
      <c r="BD293" s="269"/>
      <c r="BE293" s="269"/>
      <c r="BF293" s="269"/>
      <c r="BG293" s="269"/>
      <c r="BH293" s="269"/>
      <c r="BI293" s="269"/>
      <c r="BJ293" s="269"/>
      <c r="BK293" s="269"/>
      <c r="BL293" s="269"/>
      <c r="BM293" s="269"/>
      <c r="BN293" s="269"/>
      <c r="BO293" s="269"/>
      <c r="BP293" s="269"/>
      <c r="BQ293" s="269" t="s">
        <v>9894</v>
      </c>
      <c r="BR293" s="269"/>
      <c r="BS293" s="269" t="s">
        <v>9892</v>
      </c>
      <c r="BT293" s="218"/>
    </row>
    <row r="294" spans="1:72" ht="14.5">
      <c r="A294" s="219" t="str">
        <f t="shared" si="5"/>
        <v>2024-00086663-2</v>
      </c>
      <c r="B294" s="269" t="s">
        <v>1763</v>
      </c>
      <c r="C294" s="269" t="s">
        <v>9129</v>
      </c>
      <c r="D294" s="269" t="s">
        <v>9882</v>
      </c>
      <c r="E294" s="269" t="s">
        <v>7994</v>
      </c>
      <c r="F294" s="269" t="s">
        <v>9883</v>
      </c>
      <c r="G294" s="269" t="s">
        <v>9882</v>
      </c>
      <c r="H294" s="269" t="s">
        <v>9884</v>
      </c>
      <c r="I294" s="269" t="s">
        <v>10044</v>
      </c>
      <c r="J294" s="269" t="s">
        <v>939</v>
      </c>
      <c r="K294" s="269" t="s">
        <v>940</v>
      </c>
      <c r="L294" s="269"/>
      <c r="M294" s="269"/>
      <c r="N294" s="269"/>
      <c r="O294" s="269"/>
      <c r="P294" s="269" t="s">
        <v>8009</v>
      </c>
      <c r="Q294" s="269" t="s">
        <v>8010</v>
      </c>
      <c r="R294" s="269" t="s">
        <v>8076</v>
      </c>
      <c r="S294" s="269" t="s">
        <v>11549</v>
      </c>
      <c r="T294" s="269" t="s">
        <v>10850</v>
      </c>
      <c r="U294" s="269" t="s">
        <v>10851</v>
      </c>
      <c r="V294" s="269"/>
      <c r="W294" s="269" t="s">
        <v>9530</v>
      </c>
      <c r="X294" s="269" t="s">
        <v>1584</v>
      </c>
      <c r="Y294" s="269" t="s">
        <v>9129</v>
      </c>
      <c r="Z294" s="269" t="s">
        <v>53</v>
      </c>
      <c r="AA294" s="269"/>
      <c r="AB294" s="269"/>
      <c r="AC294" s="269"/>
      <c r="AD294" s="269"/>
      <c r="AE294" s="269"/>
      <c r="AF294" s="269" t="s">
        <v>11581</v>
      </c>
      <c r="AG294" s="269"/>
      <c r="AH294" s="269" t="s">
        <v>1584</v>
      </c>
      <c r="AI294" s="269" t="s">
        <v>7998</v>
      </c>
      <c r="AJ294" s="269" t="s">
        <v>11551</v>
      </c>
      <c r="AK294" s="269" t="s">
        <v>11579</v>
      </c>
      <c r="AL294" s="269"/>
      <c r="AM294" s="269" t="s">
        <v>8019</v>
      </c>
      <c r="AN294" s="269" t="s">
        <v>11580</v>
      </c>
      <c r="AO294" s="269" t="s">
        <v>8026</v>
      </c>
      <c r="AP294" s="269" t="s">
        <v>11132</v>
      </c>
      <c r="AQ294" s="269" t="s">
        <v>7988</v>
      </c>
      <c r="AR294" s="269"/>
      <c r="AS294" s="269" t="s">
        <v>7988</v>
      </c>
      <c r="AT294" s="269"/>
      <c r="AU294" s="269" t="s">
        <v>11133</v>
      </c>
      <c r="AV294" s="269"/>
      <c r="AW294" s="269"/>
      <c r="AX294" s="269"/>
      <c r="AY294" s="269"/>
      <c r="AZ294" s="269" t="s">
        <v>7994</v>
      </c>
      <c r="BA294" s="269"/>
      <c r="BB294" s="269"/>
      <c r="BC294" s="269"/>
      <c r="BD294" s="269"/>
      <c r="BE294" s="269"/>
      <c r="BF294" s="269"/>
      <c r="BG294" s="269"/>
      <c r="BH294" s="269"/>
      <c r="BI294" s="269"/>
      <c r="BJ294" s="269"/>
      <c r="BK294" s="269"/>
      <c r="BL294" s="269"/>
      <c r="BM294" s="269"/>
      <c r="BN294" s="269"/>
      <c r="BO294" s="269"/>
      <c r="BP294" s="269"/>
      <c r="BQ294" s="269" t="s">
        <v>9894</v>
      </c>
      <c r="BR294" s="269"/>
      <c r="BS294" s="269" t="s">
        <v>9892</v>
      </c>
      <c r="BT294" s="218"/>
    </row>
    <row r="295" spans="1:72" ht="14.5">
      <c r="A295" s="219" t="str">
        <f t="shared" si="5"/>
        <v>2024-00088015-1</v>
      </c>
      <c r="B295" s="272" t="s">
        <v>1771</v>
      </c>
      <c r="C295" s="272" t="s">
        <v>9129</v>
      </c>
      <c r="D295" s="272" t="s">
        <v>11094</v>
      </c>
      <c r="E295" s="272" t="s">
        <v>7994</v>
      </c>
      <c r="F295" s="272" t="s">
        <v>9883</v>
      </c>
      <c r="G295" s="272" t="s">
        <v>11094</v>
      </c>
      <c r="H295" s="272" t="s">
        <v>11095</v>
      </c>
      <c r="I295" s="272" t="s">
        <v>10044</v>
      </c>
      <c r="J295" s="272" t="s">
        <v>69</v>
      </c>
      <c r="K295" s="272" t="s">
        <v>117</v>
      </c>
      <c r="L295" s="272"/>
      <c r="M295" s="272"/>
      <c r="N295" s="272"/>
      <c r="O295" s="272"/>
      <c r="P295" s="272" t="s">
        <v>8009</v>
      </c>
      <c r="Q295" s="272" t="s">
        <v>8010</v>
      </c>
      <c r="R295" s="272" t="s">
        <v>8032</v>
      </c>
      <c r="S295" s="272" t="s">
        <v>11582</v>
      </c>
      <c r="T295" s="272" t="s">
        <v>8380</v>
      </c>
      <c r="U295" s="272" t="s">
        <v>10179</v>
      </c>
      <c r="V295" s="272"/>
      <c r="W295" s="272"/>
      <c r="X295" s="272" t="s">
        <v>11416</v>
      </c>
      <c r="Y295" s="272" t="s">
        <v>1738</v>
      </c>
      <c r="Z295" s="272" t="s">
        <v>53</v>
      </c>
      <c r="AA295" s="272"/>
      <c r="AB295" s="272" t="s">
        <v>8709</v>
      </c>
      <c r="AC295" s="272" t="s">
        <v>8067</v>
      </c>
      <c r="AD295" s="272"/>
      <c r="AE295" s="272" t="s">
        <v>8252</v>
      </c>
      <c r="AF295" s="272" t="s">
        <v>11583</v>
      </c>
      <c r="AG295" s="272"/>
      <c r="AH295" s="272" t="s">
        <v>11416</v>
      </c>
      <c r="AI295" s="272" t="s">
        <v>7998</v>
      </c>
      <c r="AJ295" s="272" t="s">
        <v>11584</v>
      </c>
      <c r="AK295" s="272" t="s">
        <v>11585</v>
      </c>
      <c r="AL295" s="272"/>
      <c r="AM295" s="272" t="s">
        <v>8019</v>
      </c>
      <c r="AN295" s="272" t="s">
        <v>11586</v>
      </c>
      <c r="AO295" s="272" t="s">
        <v>8026</v>
      </c>
      <c r="AP295" s="272" t="s">
        <v>11587</v>
      </c>
      <c r="AQ295" s="272" t="s">
        <v>7988</v>
      </c>
      <c r="AR295" s="272"/>
      <c r="AS295" s="272" t="s">
        <v>7988</v>
      </c>
      <c r="AT295" s="272"/>
      <c r="AU295" s="272" t="s">
        <v>10136</v>
      </c>
      <c r="AV295" s="272"/>
      <c r="AW295" s="272"/>
      <c r="AX295" s="272"/>
      <c r="AY295" s="272"/>
      <c r="AZ295" s="272" t="s">
        <v>7994</v>
      </c>
      <c r="BA295" s="272"/>
      <c r="BB295" s="272"/>
      <c r="BC295" s="272"/>
      <c r="BD295" s="272"/>
      <c r="BE295" s="272"/>
      <c r="BF295" s="272"/>
      <c r="BG295" s="272"/>
      <c r="BH295" s="272"/>
      <c r="BI295" s="272"/>
      <c r="BJ295" s="272"/>
      <c r="BK295" s="272"/>
      <c r="BL295" s="272"/>
      <c r="BM295" s="272"/>
      <c r="BN295" s="272"/>
      <c r="BO295" s="272"/>
      <c r="BP295" s="272"/>
      <c r="BQ295" s="272" t="s">
        <v>9894</v>
      </c>
      <c r="BR295" s="272"/>
      <c r="BS295" s="272" t="s">
        <v>9892</v>
      </c>
      <c r="BT295" s="218"/>
    </row>
    <row r="296" spans="1:72" ht="14.5">
      <c r="A296" s="219" t="str">
        <f t="shared" si="5"/>
        <v>2024-00085501-1</v>
      </c>
      <c r="B296" s="272" t="s">
        <v>1765</v>
      </c>
      <c r="C296" s="272" t="s">
        <v>9129</v>
      </c>
      <c r="D296" s="272" t="s">
        <v>11094</v>
      </c>
      <c r="E296" s="272" t="s">
        <v>7994</v>
      </c>
      <c r="F296" s="272" t="s">
        <v>9883</v>
      </c>
      <c r="G296" s="272" t="s">
        <v>11094</v>
      </c>
      <c r="H296" s="272" t="s">
        <v>11095</v>
      </c>
      <c r="I296" s="272" t="s">
        <v>10044</v>
      </c>
      <c r="J296" s="272" t="s">
        <v>243</v>
      </c>
      <c r="K296" s="272" t="s">
        <v>244</v>
      </c>
      <c r="L296" s="272"/>
      <c r="M296" s="272"/>
      <c r="N296" s="272"/>
      <c r="O296" s="272"/>
      <c r="P296" s="272" t="s">
        <v>8009</v>
      </c>
      <c r="Q296" s="272" t="s">
        <v>8010</v>
      </c>
      <c r="R296" s="272" t="s">
        <v>8076</v>
      </c>
      <c r="S296" s="272" t="s">
        <v>11588</v>
      </c>
      <c r="T296" s="272" t="s">
        <v>11589</v>
      </c>
      <c r="U296" s="272" t="s">
        <v>11590</v>
      </c>
      <c r="V296" s="272"/>
      <c r="W296" s="272" t="s">
        <v>11591</v>
      </c>
      <c r="X296" s="272" t="s">
        <v>1413</v>
      </c>
      <c r="Y296" s="272" t="s">
        <v>9129</v>
      </c>
      <c r="Z296" s="272" t="s">
        <v>53</v>
      </c>
      <c r="AA296" s="272"/>
      <c r="AB296" s="272"/>
      <c r="AC296" s="272"/>
      <c r="AD296" s="272"/>
      <c r="AE296" s="272"/>
      <c r="AF296" s="272" t="s">
        <v>11592</v>
      </c>
      <c r="AG296" s="272"/>
      <c r="AH296" s="272" t="s">
        <v>1413</v>
      </c>
      <c r="AI296" s="272" t="s">
        <v>7998</v>
      </c>
      <c r="AJ296" s="272" t="s">
        <v>11593</v>
      </c>
      <c r="AK296" s="272" t="s">
        <v>11594</v>
      </c>
      <c r="AL296" s="272"/>
      <c r="AM296" s="272" t="s">
        <v>8019</v>
      </c>
      <c r="AN296" s="272" t="s">
        <v>11595</v>
      </c>
      <c r="AO296" s="272" t="s">
        <v>8026</v>
      </c>
      <c r="AP296" s="272" t="s">
        <v>11596</v>
      </c>
      <c r="AQ296" s="272" t="s">
        <v>7988</v>
      </c>
      <c r="AR296" s="272"/>
      <c r="AS296" s="272" t="s">
        <v>7988</v>
      </c>
      <c r="AT296" s="272"/>
      <c r="AU296" s="272" t="s">
        <v>11597</v>
      </c>
      <c r="AV296" s="272"/>
      <c r="AW296" s="272"/>
      <c r="AX296" s="272"/>
      <c r="AY296" s="272"/>
      <c r="AZ296" s="272" t="s">
        <v>7994</v>
      </c>
      <c r="BA296" s="272"/>
      <c r="BB296" s="272"/>
      <c r="BC296" s="272"/>
      <c r="BD296" s="272"/>
      <c r="BE296" s="272"/>
      <c r="BF296" s="272"/>
      <c r="BG296" s="272"/>
      <c r="BH296" s="272"/>
      <c r="BI296" s="272"/>
      <c r="BJ296" s="272"/>
      <c r="BK296" s="272"/>
      <c r="BL296" s="272"/>
      <c r="BM296" s="272"/>
      <c r="BN296" s="272"/>
      <c r="BO296" s="272"/>
      <c r="BP296" s="272"/>
      <c r="BQ296" s="272" t="s">
        <v>9894</v>
      </c>
      <c r="BR296" s="272"/>
      <c r="BS296" s="272" t="s">
        <v>9892</v>
      </c>
      <c r="BT296" s="218"/>
    </row>
    <row r="297" spans="1:72" ht="14.5">
      <c r="A297" s="219" t="str">
        <f t="shared" si="5"/>
        <v>2024-00086668-1</v>
      </c>
      <c r="B297" s="272" t="s">
        <v>1768</v>
      </c>
      <c r="C297" s="272" t="s">
        <v>9129</v>
      </c>
      <c r="D297" s="272" t="s">
        <v>11094</v>
      </c>
      <c r="E297" s="272" t="s">
        <v>7994</v>
      </c>
      <c r="F297" s="272" t="s">
        <v>9883</v>
      </c>
      <c r="G297" s="272" t="s">
        <v>11094</v>
      </c>
      <c r="H297" s="272" t="s">
        <v>11095</v>
      </c>
      <c r="I297" s="272" t="s">
        <v>10044</v>
      </c>
      <c r="J297" s="272" t="s">
        <v>69</v>
      </c>
      <c r="K297" s="272" t="s">
        <v>117</v>
      </c>
      <c r="L297" s="272"/>
      <c r="M297" s="272"/>
      <c r="N297" s="272"/>
      <c r="O297" s="272"/>
      <c r="P297" s="272" t="s">
        <v>8009</v>
      </c>
      <c r="Q297" s="272" t="s">
        <v>8010</v>
      </c>
      <c r="R297" s="272" t="s">
        <v>8032</v>
      </c>
      <c r="S297" s="272" t="s">
        <v>11598</v>
      </c>
      <c r="T297" s="272" t="s">
        <v>8380</v>
      </c>
      <c r="U297" s="272" t="s">
        <v>10179</v>
      </c>
      <c r="V297" s="272"/>
      <c r="W297" s="272"/>
      <c r="X297" s="272" t="s">
        <v>11599</v>
      </c>
      <c r="Y297" s="272" t="s">
        <v>1738</v>
      </c>
      <c r="Z297" s="272" t="s">
        <v>53</v>
      </c>
      <c r="AA297" s="272"/>
      <c r="AB297" s="272"/>
      <c r="AC297" s="272"/>
      <c r="AD297" s="272"/>
      <c r="AE297" s="272"/>
      <c r="AF297" s="272" t="s">
        <v>11600</v>
      </c>
      <c r="AG297" s="272"/>
      <c r="AH297" s="272" t="s">
        <v>11599</v>
      </c>
      <c r="AI297" s="272" t="s">
        <v>7998</v>
      </c>
      <c r="AJ297" s="272" t="s">
        <v>11601</v>
      </c>
      <c r="AK297" s="272" t="s">
        <v>11602</v>
      </c>
      <c r="AL297" s="272"/>
      <c r="AM297" s="272" t="s">
        <v>8019</v>
      </c>
      <c r="AN297" s="272" t="s">
        <v>11603</v>
      </c>
      <c r="AO297" s="272" t="s">
        <v>8026</v>
      </c>
      <c r="AP297" s="272" t="s">
        <v>10225</v>
      </c>
      <c r="AQ297" s="272" t="s">
        <v>7988</v>
      </c>
      <c r="AR297" s="272"/>
      <c r="AS297" s="272" t="s">
        <v>7988</v>
      </c>
      <c r="AT297" s="272"/>
      <c r="AU297" s="272" t="s">
        <v>10136</v>
      </c>
      <c r="AV297" s="272"/>
      <c r="AW297" s="272"/>
      <c r="AX297" s="272"/>
      <c r="AY297" s="272"/>
      <c r="AZ297" s="272" t="s">
        <v>7994</v>
      </c>
      <c r="BA297" s="272"/>
      <c r="BB297" s="272"/>
      <c r="BC297" s="272"/>
      <c r="BD297" s="272"/>
      <c r="BE297" s="272"/>
      <c r="BF297" s="272"/>
      <c r="BG297" s="272"/>
      <c r="BH297" s="272"/>
      <c r="BI297" s="272"/>
      <c r="BJ297" s="272"/>
      <c r="BK297" s="272"/>
      <c r="BL297" s="272"/>
      <c r="BM297" s="272"/>
      <c r="BN297" s="272"/>
      <c r="BO297" s="272"/>
      <c r="BP297" s="272"/>
      <c r="BQ297" s="272" t="s">
        <v>9894</v>
      </c>
      <c r="BR297" s="272"/>
      <c r="BS297" s="272" t="s">
        <v>9892</v>
      </c>
      <c r="BT297" s="218"/>
    </row>
    <row r="298" spans="1:72" ht="14.5">
      <c r="A298" s="219" t="str">
        <f t="shared" si="5"/>
        <v>2024-00087553-1</v>
      </c>
      <c r="B298" s="272" t="s">
        <v>1783</v>
      </c>
      <c r="C298" s="272" t="s">
        <v>1827</v>
      </c>
      <c r="D298" s="272" t="s">
        <v>9882</v>
      </c>
      <c r="E298" s="272" t="s">
        <v>7994</v>
      </c>
      <c r="F298" s="272" t="s">
        <v>9883</v>
      </c>
      <c r="G298" s="272" t="s">
        <v>9882</v>
      </c>
      <c r="H298" s="272" t="s">
        <v>9884</v>
      </c>
      <c r="I298" s="272" t="s">
        <v>10044</v>
      </c>
      <c r="J298" s="272" t="s">
        <v>1553</v>
      </c>
      <c r="K298" s="272" t="s">
        <v>1554</v>
      </c>
      <c r="L298" s="272"/>
      <c r="M298" s="272"/>
      <c r="N298" s="272"/>
      <c r="O298" s="272"/>
      <c r="P298" s="272" t="s">
        <v>8009</v>
      </c>
      <c r="Q298" s="272" t="s">
        <v>8010</v>
      </c>
      <c r="R298" s="272" t="s">
        <v>8076</v>
      </c>
      <c r="S298" s="272" t="s">
        <v>11604</v>
      </c>
      <c r="T298" s="272" t="s">
        <v>11391</v>
      </c>
      <c r="U298" s="272" t="s">
        <v>11392</v>
      </c>
      <c r="V298" s="272"/>
      <c r="W298" s="272" t="s">
        <v>8829</v>
      </c>
      <c r="X298" s="272" t="s">
        <v>1584</v>
      </c>
      <c r="Y298" s="272" t="s">
        <v>1827</v>
      </c>
      <c r="Z298" s="272" t="s">
        <v>53</v>
      </c>
      <c r="AA298" s="272"/>
      <c r="AB298" s="272"/>
      <c r="AC298" s="272"/>
      <c r="AD298" s="272"/>
      <c r="AE298" s="272"/>
      <c r="AF298" s="272" t="s">
        <v>11605</v>
      </c>
      <c r="AG298" s="272"/>
      <c r="AH298" s="272" t="s">
        <v>1584</v>
      </c>
      <c r="AI298" s="272" t="s">
        <v>7998</v>
      </c>
      <c r="AJ298" s="272" t="s">
        <v>11606</v>
      </c>
      <c r="AK298" s="272" t="s">
        <v>11607</v>
      </c>
      <c r="AL298" s="272"/>
      <c r="AM298" s="272" t="s">
        <v>8019</v>
      </c>
      <c r="AN298" s="272" t="s">
        <v>11608</v>
      </c>
      <c r="AO298" s="272" t="s">
        <v>8026</v>
      </c>
      <c r="AP298" s="272" t="s">
        <v>11170</v>
      </c>
      <c r="AQ298" s="272" t="s">
        <v>7988</v>
      </c>
      <c r="AR298" s="272"/>
      <c r="AS298" s="272" t="s">
        <v>7988</v>
      </c>
      <c r="AT298" s="272"/>
      <c r="AU298" s="272" t="s">
        <v>11609</v>
      </c>
      <c r="AV298" s="272"/>
      <c r="AW298" s="272"/>
      <c r="AX298" s="272"/>
      <c r="AY298" s="272"/>
      <c r="AZ298" s="272" t="s">
        <v>7994</v>
      </c>
      <c r="BA298" s="272"/>
      <c r="BB298" s="272"/>
      <c r="BC298" s="272"/>
      <c r="BD298" s="272"/>
      <c r="BE298" s="272"/>
      <c r="BF298" s="272"/>
      <c r="BG298" s="272"/>
      <c r="BH298" s="272"/>
      <c r="BI298" s="272"/>
      <c r="BJ298" s="272"/>
      <c r="BK298" s="272"/>
      <c r="BL298" s="272"/>
      <c r="BM298" s="272"/>
      <c r="BN298" s="272"/>
      <c r="BO298" s="272"/>
      <c r="BP298" s="272"/>
      <c r="BQ298" s="272" t="s">
        <v>9894</v>
      </c>
      <c r="BR298" s="272"/>
      <c r="BS298" s="272" t="s">
        <v>9892</v>
      </c>
      <c r="BT298" s="218"/>
    </row>
    <row r="299" spans="1:72" ht="14.5">
      <c r="A299" s="219" t="str">
        <f t="shared" si="5"/>
        <v>2024-00086600-1</v>
      </c>
      <c r="B299" s="272" t="s">
        <v>1777</v>
      </c>
      <c r="C299" s="272" t="s">
        <v>1827</v>
      </c>
      <c r="D299" s="272" t="s">
        <v>9882</v>
      </c>
      <c r="E299" s="272" t="s">
        <v>7994</v>
      </c>
      <c r="F299" s="272" t="s">
        <v>9883</v>
      </c>
      <c r="G299" s="272" t="s">
        <v>9882</v>
      </c>
      <c r="H299" s="272" t="s">
        <v>9884</v>
      </c>
      <c r="I299" s="272" t="s">
        <v>10044</v>
      </c>
      <c r="J299" s="272" t="s">
        <v>243</v>
      </c>
      <c r="K299" s="272" t="s">
        <v>244</v>
      </c>
      <c r="L299" s="272"/>
      <c r="M299" s="272"/>
      <c r="N299" s="272"/>
      <c r="O299" s="272"/>
      <c r="P299" s="272" t="s">
        <v>8009</v>
      </c>
      <c r="Q299" s="272" t="s">
        <v>8010</v>
      </c>
      <c r="R299" s="272" t="s">
        <v>8076</v>
      </c>
      <c r="S299" s="272" t="s">
        <v>11610</v>
      </c>
      <c r="T299" s="272" t="s">
        <v>10123</v>
      </c>
      <c r="U299" s="272" t="s">
        <v>10124</v>
      </c>
      <c r="V299" s="272"/>
      <c r="W299" s="272" t="s">
        <v>11611</v>
      </c>
      <c r="X299" s="272" t="s">
        <v>1471</v>
      </c>
      <c r="Y299" s="272" t="s">
        <v>9129</v>
      </c>
      <c r="Z299" s="272" t="s">
        <v>53</v>
      </c>
      <c r="AA299" s="272"/>
      <c r="AB299" s="272"/>
      <c r="AC299" s="272"/>
      <c r="AD299" s="272"/>
      <c r="AE299" s="272"/>
      <c r="AF299" s="272" t="s">
        <v>11612</v>
      </c>
      <c r="AG299" s="272"/>
      <c r="AH299" s="272" t="s">
        <v>1471</v>
      </c>
      <c r="AI299" s="272" t="s">
        <v>7998</v>
      </c>
      <c r="AJ299" s="272" t="s">
        <v>11613</v>
      </c>
      <c r="AK299" s="272" t="s">
        <v>11614</v>
      </c>
      <c r="AL299" s="272"/>
      <c r="AM299" s="272" t="s">
        <v>8019</v>
      </c>
      <c r="AN299" s="272" t="s">
        <v>11615</v>
      </c>
      <c r="AO299" s="272" t="s">
        <v>8026</v>
      </c>
      <c r="AP299" s="272" t="s">
        <v>11193</v>
      </c>
      <c r="AQ299" s="272" t="s">
        <v>7988</v>
      </c>
      <c r="AR299" s="272"/>
      <c r="AS299" s="272" t="s">
        <v>7988</v>
      </c>
      <c r="AT299" s="272"/>
      <c r="AU299" s="272" t="s">
        <v>11616</v>
      </c>
      <c r="AV299" s="272"/>
      <c r="AW299" s="272"/>
      <c r="AX299" s="272"/>
      <c r="AY299" s="272"/>
      <c r="AZ299" s="272" t="s">
        <v>7994</v>
      </c>
      <c r="BA299" s="272"/>
      <c r="BB299" s="272"/>
      <c r="BC299" s="272"/>
      <c r="BD299" s="272"/>
      <c r="BE299" s="272"/>
      <c r="BF299" s="272"/>
      <c r="BG299" s="272"/>
      <c r="BH299" s="272"/>
      <c r="BI299" s="272"/>
      <c r="BJ299" s="272"/>
      <c r="BK299" s="272"/>
      <c r="BL299" s="272"/>
      <c r="BM299" s="272"/>
      <c r="BN299" s="272"/>
      <c r="BO299" s="272"/>
      <c r="BP299" s="272"/>
      <c r="BQ299" s="272" t="s">
        <v>9894</v>
      </c>
      <c r="BR299" s="272"/>
      <c r="BS299" s="272" t="s">
        <v>9892</v>
      </c>
      <c r="BT299" s="218"/>
    </row>
    <row r="300" spans="1:72" ht="14.5">
      <c r="A300" s="219" t="str">
        <f t="shared" si="5"/>
        <v>2024-00087569-1</v>
      </c>
      <c r="B300" s="272" t="s">
        <v>1780</v>
      </c>
      <c r="C300" s="272" t="s">
        <v>1827</v>
      </c>
      <c r="D300" s="272" t="s">
        <v>9882</v>
      </c>
      <c r="E300" s="272" t="s">
        <v>7994</v>
      </c>
      <c r="F300" s="272" t="s">
        <v>9883</v>
      </c>
      <c r="G300" s="272" t="s">
        <v>9882</v>
      </c>
      <c r="H300" s="272" t="s">
        <v>9884</v>
      </c>
      <c r="I300" s="272" t="s">
        <v>10044</v>
      </c>
      <c r="J300" s="272" t="s">
        <v>1553</v>
      </c>
      <c r="K300" s="272" t="s">
        <v>1554</v>
      </c>
      <c r="L300" s="272"/>
      <c r="M300" s="272"/>
      <c r="N300" s="272"/>
      <c r="O300" s="272"/>
      <c r="P300" s="272" t="s">
        <v>8009</v>
      </c>
      <c r="Q300" s="272" t="s">
        <v>8010</v>
      </c>
      <c r="R300" s="272" t="s">
        <v>8076</v>
      </c>
      <c r="S300" s="272" t="s">
        <v>11604</v>
      </c>
      <c r="T300" s="272" t="s">
        <v>11391</v>
      </c>
      <c r="U300" s="272" t="s">
        <v>11392</v>
      </c>
      <c r="V300" s="272"/>
      <c r="W300" s="272" t="s">
        <v>8829</v>
      </c>
      <c r="X300" s="272" t="s">
        <v>1524</v>
      </c>
      <c r="Y300" s="272" t="s">
        <v>1827</v>
      </c>
      <c r="Z300" s="272" t="s">
        <v>53</v>
      </c>
      <c r="AA300" s="272"/>
      <c r="AB300" s="272"/>
      <c r="AC300" s="272"/>
      <c r="AD300" s="272"/>
      <c r="AE300" s="272"/>
      <c r="AF300" s="272" t="s">
        <v>11617</v>
      </c>
      <c r="AG300" s="272"/>
      <c r="AH300" s="272" t="s">
        <v>1524</v>
      </c>
      <c r="AI300" s="272" t="s">
        <v>7998</v>
      </c>
      <c r="AJ300" s="272" t="s">
        <v>11606</v>
      </c>
      <c r="AK300" s="272" t="s">
        <v>11618</v>
      </c>
      <c r="AL300" s="272"/>
      <c r="AM300" s="272" t="s">
        <v>8019</v>
      </c>
      <c r="AN300" s="272" t="s">
        <v>11608</v>
      </c>
      <c r="AO300" s="272" t="s">
        <v>8026</v>
      </c>
      <c r="AP300" s="272" t="s">
        <v>11170</v>
      </c>
      <c r="AQ300" s="272" t="s">
        <v>7988</v>
      </c>
      <c r="AR300" s="272"/>
      <c r="AS300" s="272" t="s">
        <v>7988</v>
      </c>
      <c r="AT300" s="272"/>
      <c r="AU300" s="272" t="s">
        <v>11616</v>
      </c>
      <c r="AV300" s="272"/>
      <c r="AW300" s="272"/>
      <c r="AX300" s="272"/>
      <c r="AY300" s="272"/>
      <c r="AZ300" s="272" t="s">
        <v>7994</v>
      </c>
      <c r="BA300" s="272"/>
      <c r="BB300" s="272"/>
      <c r="BC300" s="272"/>
      <c r="BD300" s="272"/>
      <c r="BE300" s="272"/>
      <c r="BF300" s="272"/>
      <c r="BG300" s="272"/>
      <c r="BH300" s="272"/>
      <c r="BI300" s="272"/>
      <c r="BJ300" s="272"/>
      <c r="BK300" s="272"/>
      <c r="BL300" s="272"/>
      <c r="BM300" s="272"/>
      <c r="BN300" s="272"/>
      <c r="BO300" s="272"/>
      <c r="BP300" s="272"/>
      <c r="BQ300" s="272" t="s">
        <v>9894</v>
      </c>
      <c r="BR300" s="272"/>
      <c r="BS300" s="272" t="s">
        <v>9892</v>
      </c>
      <c r="BT300" s="218"/>
    </row>
    <row r="301" spans="1:72" ht="14.5">
      <c r="A301" s="219" t="str">
        <f t="shared" si="5"/>
        <v>2025-00089904-2</v>
      </c>
      <c r="B301" s="269" t="s">
        <v>1788</v>
      </c>
      <c r="C301" s="269" t="s">
        <v>1885</v>
      </c>
      <c r="D301" s="269" t="s">
        <v>9882</v>
      </c>
      <c r="E301" s="269" t="s">
        <v>7994</v>
      </c>
      <c r="F301" s="269" t="s">
        <v>9883</v>
      </c>
      <c r="G301" s="269" t="s">
        <v>9882</v>
      </c>
      <c r="H301" s="269" t="s">
        <v>9884</v>
      </c>
      <c r="I301" s="269" t="s">
        <v>10044</v>
      </c>
      <c r="J301" s="269" t="s">
        <v>129</v>
      </c>
      <c r="K301" s="269" t="s">
        <v>131</v>
      </c>
      <c r="L301" s="269"/>
      <c r="M301" s="269"/>
      <c r="N301" s="269"/>
      <c r="O301" s="269"/>
      <c r="P301" s="269" t="s">
        <v>8009</v>
      </c>
      <c r="Q301" s="269" t="s">
        <v>8010</v>
      </c>
      <c r="R301" s="269" t="s">
        <v>8076</v>
      </c>
      <c r="S301" s="269" t="s">
        <v>11619</v>
      </c>
      <c r="T301" s="269" t="s">
        <v>9949</v>
      </c>
      <c r="U301" s="269" t="s">
        <v>9950</v>
      </c>
      <c r="V301" s="269"/>
      <c r="W301" s="269" t="s">
        <v>9692</v>
      </c>
      <c r="X301" s="269" t="s">
        <v>11620</v>
      </c>
      <c r="Y301" s="269" t="s">
        <v>1827</v>
      </c>
      <c r="Z301" s="269" t="s">
        <v>53</v>
      </c>
      <c r="AA301" s="269"/>
      <c r="AB301" s="269"/>
      <c r="AC301" s="269"/>
      <c r="AD301" s="269"/>
      <c r="AE301" s="269" t="s">
        <v>8252</v>
      </c>
      <c r="AF301" s="269" t="s">
        <v>11621</v>
      </c>
      <c r="AG301" s="269"/>
      <c r="AH301" s="269" t="s">
        <v>11620</v>
      </c>
      <c r="AI301" s="269" t="s">
        <v>7998</v>
      </c>
      <c r="AJ301" s="269" t="s">
        <v>10606</v>
      </c>
      <c r="AK301" s="269" t="s">
        <v>11622</v>
      </c>
      <c r="AL301" s="269"/>
      <c r="AM301" s="269" t="s">
        <v>8019</v>
      </c>
      <c r="AN301" s="269" t="s">
        <v>11623</v>
      </c>
      <c r="AO301" s="269" t="s">
        <v>8026</v>
      </c>
      <c r="AP301" s="269" t="s">
        <v>11193</v>
      </c>
      <c r="AQ301" s="269" t="s">
        <v>7988</v>
      </c>
      <c r="AR301" s="269"/>
      <c r="AS301" s="269" t="s">
        <v>7988</v>
      </c>
      <c r="AT301" s="269"/>
      <c r="AU301" s="269" t="s">
        <v>11616</v>
      </c>
      <c r="AV301" s="269"/>
      <c r="AW301" s="269"/>
      <c r="AX301" s="269"/>
      <c r="AY301" s="269"/>
      <c r="AZ301" s="269" t="s">
        <v>7994</v>
      </c>
      <c r="BA301" s="269"/>
      <c r="BB301" s="269"/>
      <c r="BC301" s="269"/>
      <c r="BD301" s="269"/>
      <c r="BE301" s="269"/>
      <c r="BF301" s="269"/>
      <c r="BG301" s="269"/>
      <c r="BH301" s="269"/>
      <c r="BI301" s="269"/>
      <c r="BJ301" s="269"/>
      <c r="BK301" s="269"/>
      <c r="BL301" s="269"/>
      <c r="BM301" s="269"/>
      <c r="BN301" s="269"/>
      <c r="BO301" s="269"/>
      <c r="BP301" s="269"/>
      <c r="BQ301" s="269" t="s">
        <v>9894</v>
      </c>
      <c r="BR301" s="269"/>
      <c r="BS301" s="269" t="s">
        <v>9892</v>
      </c>
      <c r="BT301" s="218"/>
    </row>
    <row r="302" spans="1:72" ht="14.5">
      <c r="A302" s="219" t="str">
        <f t="shared" si="5"/>
        <v>2025-00089904-1</v>
      </c>
      <c r="B302" s="269" t="s">
        <v>1785</v>
      </c>
      <c r="C302" s="269" t="s">
        <v>1885</v>
      </c>
      <c r="D302" s="269" t="s">
        <v>9882</v>
      </c>
      <c r="E302" s="269" t="s">
        <v>7994</v>
      </c>
      <c r="F302" s="269" t="s">
        <v>9883</v>
      </c>
      <c r="G302" s="269" t="s">
        <v>9882</v>
      </c>
      <c r="H302" s="269" t="s">
        <v>9884</v>
      </c>
      <c r="I302" s="269" t="s">
        <v>10044</v>
      </c>
      <c r="J302" s="269" t="s">
        <v>129</v>
      </c>
      <c r="K302" s="269" t="s">
        <v>131</v>
      </c>
      <c r="L302" s="269"/>
      <c r="M302" s="269"/>
      <c r="N302" s="269"/>
      <c r="O302" s="269"/>
      <c r="P302" s="269" t="s">
        <v>8009</v>
      </c>
      <c r="Q302" s="269" t="s">
        <v>8010</v>
      </c>
      <c r="R302" s="269" t="s">
        <v>8076</v>
      </c>
      <c r="S302" s="269" t="s">
        <v>11619</v>
      </c>
      <c r="T302" s="269" t="s">
        <v>9949</v>
      </c>
      <c r="U302" s="269" t="s">
        <v>9950</v>
      </c>
      <c r="V302" s="269"/>
      <c r="W302" s="269" t="s">
        <v>9692</v>
      </c>
      <c r="X302" s="269" t="s">
        <v>11624</v>
      </c>
      <c r="Y302" s="269" t="s">
        <v>1827</v>
      </c>
      <c r="Z302" s="269" t="s">
        <v>53</v>
      </c>
      <c r="AA302" s="269"/>
      <c r="AB302" s="269"/>
      <c r="AC302" s="269"/>
      <c r="AD302" s="269"/>
      <c r="AE302" s="269" t="s">
        <v>8252</v>
      </c>
      <c r="AF302" s="269" t="s">
        <v>11625</v>
      </c>
      <c r="AG302" s="269"/>
      <c r="AH302" s="269" t="s">
        <v>11624</v>
      </c>
      <c r="AI302" s="269" t="s">
        <v>7998</v>
      </c>
      <c r="AJ302" s="269" t="s">
        <v>10606</v>
      </c>
      <c r="AK302" s="269" t="s">
        <v>11626</v>
      </c>
      <c r="AL302" s="269"/>
      <c r="AM302" s="269" t="s">
        <v>8019</v>
      </c>
      <c r="AN302" s="269" t="s">
        <v>11623</v>
      </c>
      <c r="AO302" s="269" t="s">
        <v>8026</v>
      </c>
      <c r="AP302" s="269" t="s">
        <v>11193</v>
      </c>
      <c r="AQ302" s="269" t="s">
        <v>7988</v>
      </c>
      <c r="AR302" s="269"/>
      <c r="AS302" s="269" t="s">
        <v>7988</v>
      </c>
      <c r="AT302" s="269"/>
      <c r="AU302" s="269" t="s">
        <v>11616</v>
      </c>
      <c r="AV302" s="269"/>
      <c r="AW302" s="269"/>
      <c r="AX302" s="269"/>
      <c r="AY302" s="269"/>
      <c r="AZ302" s="269" t="s">
        <v>7994</v>
      </c>
      <c r="BA302" s="269"/>
      <c r="BB302" s="269"/>
      <c r="BC302" s="269"/>
      <c r="BD302" s="269"/>
      <c r="BE302" s="269"/>
      <c r="BF302" s="269"/>
      <c r="BG302" s="269"/>
      <c r="BH302" s="269"/>
      <c r="BI302" s="269"/>
      <c r="BJ302" s="269"/>
      <c r="BK302" s="269"/>
      <c r="BL302" s="269"/>
      <c r="BM302" s="269"/>
      <c r="BN302" s="269"/>
      <c r="BO302" s="269"/>
      <c r="BP302" s="269"/>
      <c r="BQ302" s="269" t="s">
        <v>9894</v>
      </c>
      <c r="BR302" s="269"/>
      <c r="BS302" s="269" t="s">
        <v>9892</v>
      </c>
      <c r="BT302" s="218"/>
    </row>
    <row r="303" spans="1:72" ht="14.5">
      <c r="A303" s="219" t="str">
        <f t="shared" si="5"/>
        <v>2024-00085996-1</v>
      </c>
      <c r="B303" s="269" t="s">
        <v>1812</v>
      </c>
      <c r="C303" s="269" t="s">
        <v>1885</v>
      </c>
      <c r="D303" s="269" t="s">
        <v>9882</v>
      </c>
      <c r="E303" s="269" t="s">
        <v>7994</v>
      </c>
      <c r="F303" s="269" t="s">
        <v>9883</v>
      </c>
      <c r="G303" s="269" t="s">
        <v>9882</v>
      </c>
      <c r="H303" s="269" t="s">
        <v>9884</v>
      </c>
      <c r="I303" s="269" t="s">
        <v>10044</v>
      </c>
      <c r="J303" s="269" t="s">
        <v>69</v>
      </c>
      <c r="K303" s="269" t="s">
        <v>117</v>
      </c>
      <c r="L303" s="269"/>
      <c r="M303" s="269"/>
      <c r="N303" s="269"/>
      <c r="O303" s="269"/>
      <c r="P303" s="269" t="s">
        <v>8009</v>
      </c>
      <c r="Q303" s="269" t="s">
        <v>8010</v>
      </c>
      <c r="R303" s="269" t="s">
        <v>8032</v>
      </c>
      <c r="S303" s="269" t="s">
        <v>11627</v>
      </c>
      <c r="T303" s="269" t="s">
        <v>8380</v>
      </c>
      <c r="U303" s="269" t="s">
        <v>10179</v>
      </c>
      <c r="V303" s="269"/>
      <c r="W303" s="269"/>
      <c r="X303" s="269" t="s">
        <v>1471</v>
      </c>
      <c r="Y303" s="269" t="s">
        <v>11628</v>
      </c>
      <c r="Z303" s="269" t="s">
        <v>53</v>
      </c>
      <c r="AA303" s="269"/>
      <c r="AB303" s="269"/>
      <c r="AC303" s="269"/>
      <c r="AD303" s="269"/>
      <c r="AE303" s="269"/>
      <c r="AF303" s="269" t="s">
        <v>11629</v>
      </c>
      <c r="AG303" s="269"/>
      <c r="AH303" s="269" t="s">
        <v>1471</v>
      </c>
      <c r="AI303" s="269" t="s">
        <v>7998</v>
      </c>
      <c r="AJ303" s="269" t="s">
        <v>11630</v>
      </c>
      <c r="AK303" s="269" t="s">
        <v>11631</v>
      </c>
      <c r="AL303" s="269"/>
      <c r="AM303" s="269" t="s">
        <v>8019</v>
      </c>
      <c r="AN303" s="269" t="s">
        <v>11632</v>
      </c>
      <c r="AO303" s="269" t="s">
        <v>8026</v>
      </c>
      <c r="AP303" s="269" t="s">
        <v>11060</v>
      </c>
      <c r="AQ303" s="269" t="s">
        <v>7988</v>
      </c>
      <c r="AR303" s="269"/>
      <c r="AS303" s="269" t="s">
        <v>7988</v>
      </c>
      <c r="AT303" s="269"/>
      <c r="AU303" s="269" t="s">
        <v>10136</v>
      </c>
      <c r="AV303" s="269"/>
      <c r="AW303" s="269"/>
      <c r="AX303" s="269"/>
      <c r="AY303" s="269"/>
      <c r="AZ303" s="269" t="s">
        <v>7994</v>
      </c>
      <c r="BA303" s="269"/>
      <c r="BB303" s="269"/>
      <c r="BC303" s="269"/>
      <c r="BD303" s="269"/>
      <c r="BE303" s="269"/>
      <c r="BF303" s="269"/>
      <c r="BG303" s="269"/>
      <c r="BH303" s="269"/>
      <c r="BI303" s="269"/>
      <c r="BJ303" s="269"/>
      <c r="BK303" s="269"/>
      <c r="BL303" s="269"/>
      <c r="BM303" s="269"/>
      <c r="BN303" s="269"/>
      <c r="BO303" s="269"/>
      <c r="BP303" s="269"/>
      <c r="BQ303" s="269" t="s">
        <v>9894</v>
      </c>
      <c r="BR303" s="269"/>
      <c r="BS303" s="269" t="s">
        <v>9892</v>
      </c>
      <c r="BT303" s="218"/>
    </row>
    <row r="304" spans="1:72" ht="14.5">
      <c r="A304" s="219" t="str">
        <f t="shared" si="5"/>
        <v>2024-00085588-1</v>
      </c>
      <c r="B304" s="269" t="s">
        <v>1818</v>
      </c>
      <c r="C304" s="269" t="s">
        <v>1885</v>
      </c>
      <c r="D304" s="269" t="s">
        <v>9882</v>
      </c>
      <c r="E304" s="269" t="s">
        <v>7994</v>
      </c>
      <c r="F304" s="269" t="s">
        <v>9883</v>
      </c>
      <c r="G304" s="269" t="s">
        <v>9882</v>
      </c>
      <c r="H304" s="269" t="s">
        <v>9884</v>
      </c>
      <c r="I304" s="269" t="s">
        <v>10044</v>
      </c>
      <c r="J304" s="269" t="s">
        <v>1819</v>
      </c>
      <c r="K304" s="269" t="s">
        <v>1820</v>
      </c>
      <c r="L304" s="269"/>
      <c r="M304" s="269"/>
      <c r="N304" s="269"/>
      <c r="O304" s="269"/>
      <c r="P304" s="269" t="s">
        <v>8009</v>
      </c>
      <c r="Q304" s="269" t="s">
        <v>8010</v>
      </c>
      <c r="R304" s="269" t="s">
        <v>8076</v>
      </c>
      <c r="S304" s="269" t="s">
        <v>11633</v>
      </c>
      <c r="T304" s="269" t="s">
        <v>11634</v>
      </c>
      <c r="U304" s="269" t="s">
        <v>11635</v>
      </c>
      <c r="V304" s="269"/>
      <c r="W304" s="269" t="s">
        <v>11636</v>
      </c>
      <c r="X304" s="269" t="s">
        <v>8927</v>
      </c>
      <c r="Y304" s="269" t="s">
        <v>11628</v>
      </c>
      <c r="Z304" s="269" t="s">
        <v>53</v>
      </c>
      <c r="AA304" s="269"/>
      <c r="AB304" s="269"/>
      <c r="AC304" s="269"/>
      <c r="AD304" s="269"/>
      <c r="AE304" s="269" t="s">
        <v>8047</v>
      </c>
      <c r="AF304" s="269" t="s">
        <v>11637</v>
      </c>
      <c r="AG304" s="269"/>
      <c r="AH304" s="269" t="s">
        <v>8927</v>
      </c>
      <c r="AI304" s="269" t="s">
        <v>7998</v>
      </c>
      <c r="AJ304" s="269" t="s">
        <v>10481</v>
      </c>
      <c r="AK304" s="269" t="s">
        <v>11638</v>
      </c>
      <c r="AL304" s="269"/>
      <c r="AM304" s="269" t="s">
        <v>8019</v>
      </c>
      <c r="AN304" s="269" t="s">
        <v>11639</v>
      </c>
      <c r="AO304" s="269" t="s">
        <v>8026</v>
      </c>
      <c r="AP304" s="269" t="s">
        <v>11640</v>
      </c>
      <c r="AQ304" s="269" t="s">
        <v>7988</v>
      </c>
      <c r="AR304" s="269"/>
      <c r="AS304" s="269" t="s">
        <v>7988</v>
      </c>
      <c r="AT304" s="269"/>
      <c r="AU304" s="269" t="s">
        <v>11609</v>
      </c>
      <c r="AV304" s="269"/>
      <c r="AW304" s="269"/>
      <c r="AX304" s="269"/>
      <c r="AY304" s="269"/>
      <c r="AZ304" s="269" t="s">
        <v>7994</v>
      </c>
      <c r="BA304" s="269"/>
      <c r="BB304" s="269"/>
      <c r="BC304" s="269"/>
      <c r="BD304" s="269"/>
      <c r="BE304" s="269"/>
      <c r="BF304" s="269"/>
      <c r="BG304" s="269"/>
      <c r="BH304" s="269"/>
      <c r="BI304" s="269"/>
      <c r="BJ304" s="269"/>
      <c r="BK304" s="269"/>
      <c r="BL304" s="269"/>
      <c r="BM304" s="269"/>
      <c r="BN304" s="269"/>
      <c r="BO304" s="269"/>
      <c r="BP304" s="269"/>
      <c r="BQ304" s="269" t="s">
        <v>9894</v>
      </c>
      <c r="BR304" s="269"/>
      <c r="BS304" s="269" t="s">
        <v>9892</v>
      </c>
      <c r="BT304" s="218"/>
    </row>
    <row r="305" spans="1:72" ht="14.5">
      <c r="A305" s="219" t="str">
        <f t="shared" si="5"/>
        <v>2024-00085995-1</v>
      </c>
      <c r="B305" s="269" t="s">
        <v>1815</v>
      </c>
      <c r="C305" s="269" t="s">
        <v>1885</v>
      </c>
      <c r="D305" s="269" t="s">
        <v>9882</v>
      </c>
      <c r="E305" s="269" t="s">
        <v>7994</v>
      </c>
      <c r="F305" s="269" t="s">
        <v>9883</v>
      </c>
      <c r="G305" s="269" t="s">
        <v>9882</v>
      </c>
      <c r="H305" s="269" t="s">
        <v>9884</v>
      </c>
      <c r="I305" s="269" t="s">
        <v>10044</v>
      </c>
      <c r="J305" s="269" t="s">
        <v>69</v>
      </c>
      <c r="K305" s="269" t="s">
        <v>117</v>
      </c>
      <c r="L305" s="269"/>
      <c r="M305" s="269"/>
      <c r="N305" s="269"/>
      <c r="O305" s="269"/>
      <c r="P305" s="269" t="s">
        <v>8009</v>
      </c>
      <c r="Q305" s="269" t="s">
        <v>8010</v>
      </c>
      <c r="R305" s="269" t="s">
        <v>8032</v>
      </c>
      <c r="S305" s="269" t="s">
        <v>11641</v>
      </c>
      <c r="T305" s="269" t="s">
        <v>8380</v>
      </c>
      <c r="U305" s="269" t="s">
        <v>10179</v>
      </c>
      <c r="V305" s="269"/>
      <c r="W305" s="269"/>
      <c r="X305" s="269" t="s">
        <v>1471</v>
      </c>
      <c r="Y305" s="269" t="s">
        <v>11628</v>
      </c>
      <c r="Z305" s="269" t="s">
        <v>53</v>
      </c>
      <c r="AA305" s="269"/>
      <c r="AB305" s="269"/>
      <c r="AC305" s="269"/>
      <c r="AD305" s="269"/>
      <c r="AE305" s="269"/>
      <c r="AF305" s="269" t="s">
        <v>11642</v>
      </c>
      <c r="AG305" s="269"/>
      <c r="AH305" s="269" t="s">
        <v>1471</v>
      </c>
      <c r="AI305" s="269" t="s">
        <v>7998</v>
      </c>
      <c r="AJ305" s="269" t="s">
        <v>11630</v>
      </c>
      <c r="AK305" s="269" t="s">
        <v>11643</v>
      </c>
      <c r="AL305" s="269"/>
      <c r="AM305" s="269" t="s">
        <v>8019</v>
      </c>
      <c r="AN305" s="269" t="s">
        <v>11644</v>
      </c>
      <c r="AO305" s="269" t="s">
        <v>8026</v>
      </c>
      <c r="AP305" s="269" t="s">
        <v>11060</v>
      </c>
      <c r="AQ305" s="269" t="s">
        <v>7988</v>
      </c>
      <c r="AR305" s="269"/>
      <c r="AS305" s="269" t="s">
        <v>7988</v>
      </c>
      <c r="AT305" s="269"/>
      <c r="AU305" s="269" t="s">
        <v>10136</v>
      </c>
      <c r="AV305" s="269"/>
      <c r="AW305" s="269"/>
      <c r="AX305" s="269"/>
      <c r="AY305" s="269"/>
      <c r="AZ305" s="269" t="s">
        <v>7994</v>
      </c>
      <c r="BA305" s="269"/>
      <c r="BB305" s="269"/>
      <c r="BC305" s="269"/>
      <c r="BD305" s="269"/>
      <c r="BE305" s="269"/>
      <c r="BF305" s="269"/>
      <c r="BG305" s="269"/>
      <c r="BH305" s="269"/>
      <c r="BI305" s="269"/>
      <c r="BJ305" s="269"/>
      <c r="BK305" s="269"/>
      <c r="BL305" s="269"/>
      <c r="BM305" s="269"/>
      <c r="BN305" s="269"/>
      <c r="BO305" s="269"/>
      <c r="BP305" s="269"/>
      <c r="BQ305" s="269" t="s">
        <v>9894</v>
      </c>
      <c r="BR305" s="269"/>
      <c r="BS305" s="269" t="s">
        <v>9892</v>
      </c>
      <c r="BT305" s="218"/>
    </row>
    <row r="306" spans="1:72" ht="14.5">
      <c r="A306" s="219" t="str">
        <f t="shared" si="5"/>
        <v>2025-00089170-2</v>
      </c>
      <c r="B306" s="269" t="s">
        <v>1793</v>
      </c>
      <c r="C306" s="269" t="s">
        <v>1885</v>
      </c>
      <c r="D306" s="269" t="s">
        <v>11094</v>
      </c>
      <c r="E306" s="269" t="s">
        <v>7994</v>
      </c>
      <c r="F306" s="269" t="s">
        <v>9883</v>
      </c>
      <c r="G306" s="269" t="s">
        <v>11094</v>
      </c>
      <c r="H306" s="269" t="s">
        <v>11095</v>
      </c>
      <c r="I306" s="269" t="s">
        <v>10044</v>
      </c>
      <c r="J306" s="269" t="s">
        <v>129</v>
      </c>
      <c r="K306" s="269" t="s">
        <v>131</v>
      </c>
      <c r="L306" s="269"/>
      <c r="M306" s="269"/>
      <c r="N306" s="269"/>
      <c r="O306" s="269"/>
      <c r="P306" s="269" t="s">
        <v>8009</v>
      </c>
      <c r="Q306" s="269" t="s">
        <v>8010</v>
      </c>
      <c r="R306" s="269" t="s">
        <v>8076</v>
      </c>
      <c r="S306" s="269" t="s">
        <v>11645</v>
      </c>
      <c r="T306" s="269" t="s">
        <v>9949</v>
      </c>
      <c r="U306" s="269" t="s">
        <v>9950</v>
      </c>
      <c r="V306" s="269"/>
      <c r="W306" s="269" t="s">
        <v>11646</v>
      </c>
      <c r="X306" s="269" t="s">
        <v>9928</v>
      </c>
      <c r="Y306" s="269" t="s">
        <v>1827</v>
      </c>
      <c r="Z306" s="269" t="s">
        <v>53</v>
      </c>
      <c r="AA306" s="269"/>
      <c r="AB306" s="269"/>
      <c r="AC306" s="269"/>
      <c r="AD306" s="269"/>
      <c r="AE306" s="269" t="s">
        <v>8252</v>
      </c>
      <c r="AF306" s="269" t="s">
        <v>11647</v>
      </c>
      <c r="AG306" s="269"/>
      <c r="AH306" s="269" t="s">
        <v>9928</v>
      </c>
      <c r="AI306" s="269" t="s">
        <v>7998</v>
      </c>
      <c r="AJ306" s="269" t="s">
        <v>10606</v>
      </c>
      <c r="AK306" s="269" t="s">
        <v>11648</v>
      </c>
      <c r="AL306" s="269"/>
      <c r="AM306" s="269" t="s">
        <v>8019</v>
      </c>
      <c r="AN306" s="269" t="s">
        <v>11649</v>
      </c>
      <c r="AO306" s="269" t="s">
        <v>8026</v>
      </c>
      <c r="AP306" s="269" t="s">
        <v>11402</v>
      </c>
      <c r="AQ306" s="269" t="s">
        <v>7988</v>
      </c>
      <c r="AR306" s="269"/>
      <c r="AS306" s="269" t="s">
        <v>7988</v>
      </c>
      <c r="AT306" s="269"/>
      <c r="AU306" s="269" t="s">
        <v>11403</v>
      </c>
      <c r="AV306" s="269"/>
      <c r="AW306" s="269"/>
      <c r="AX306" s="269"/>
      <c r="AY306" s="269"/>
      <c r="AZ306" s="269" t="s">
        <v>7994</v>
      </c>
      <c r="BA306" s="269"/>
      <c r="BB306" s="269"/>
      <c r="BC306" s="269"/>
      <c r="BD306" s="269"/>
      <c r="BE306" s="269"/>
      <c r="BF306" s="269"/>
      <c r="BG306" s="269"/>
      <c r="BH306" s="269"/>
      <c r="BI306" s="269"/>
      <c r="BJ306" s="269"/>
      <c r="BK306" s="269"/>
      <c r="BL306" s="269"/>
      <c r="BM306" s="269"/>
      <c r="BN306" s="269"/>
      <c r="BO306" s="269"/>
      <c r="BP306" s="269"/>
      <c r="BQ306" s="269" t="s">
        <v>9894</v>
      </c>
      <c r="BR306" s="269"/>
      <c r="BS306" s="269" t="s">
        <v>9892</v>
      </c>
      <c r="BT306" s="218"/>
    </row>
    <row r="307" spans="1:72" ht="14.5">
      <c r="A307" s="219" t="str">
        <f t="shared" si="5"/>
        <v>2025-00089170-3</v>
      </c>
      <c r="B307" s="269" t="s">
        <v>1795</v>
      </c>
      <c r="C307" s="269" t="s">
        <v>1885</v>
      </c>
      <c r="D307" s="269" t="s">
        <v>11094</v>
      </c>
      <c r="E307" s="269" t="s">
        <v>7994</v>
      </c>
      <c r="F307" s="269" t="s">
        <v>9883</v>
      </c>
      <c r="G307" s="269" t="s">
        <v>11094</v>
      </c>
      <c r="H307" s="269" t="s">
        <v>11095</v>
      </c>
      <c r="I307" s="269" t="s">
        <v>10044</v>
      </c>
      <c r="J307" s="269" t="s">
        <v>129</v>
      </c>
      <c r="K307" s="269" t="s">
        <v>131</v>
      </c>
      <c r="L307" s="269"/>
      <c r="M307" s="269"/>
      <c r="N307" s="269"/>
      <c r="O307" s="269"/>
      <c r="P307" s="269" t="s">
        <v>8009</v>
      </c>
      <c r="Q307" s="269" t="s">
        <v>8010</v>
      </c>
      <c r="R307" s="269" t="s">
        <v>8076</v>
      </c>
      <c r="S307" s="269" t="s">
        <v>11645</v>
      </c>
      <c r="T307" s="269" t="s">
        <v>9949</v>
      </c>
      <c r="U307" s="269" t="s">
        <v>9950</v>
      </c>
      <c r="V307" s="269"/>
      <c r="W307" s="269" t="s">
        <v>11646</v>
      </c>
      <c r="X307" s="269" t="s">
        <v>8932</v>
      </c>
      <c r="Y307" s="269" t="s">
        <v>1827</v>
      </c>
      <c r="Z307" s="269" t="s">
        <v>53</v>
      </c>
      <c r="AA307" s="269"/>
      <c r="AB307" s="269"/>
      <c r="AC307" s="269"/>
      <c r="AD307" s="269"/>
      <c r="AE307" s="269" t="s">
        <v>8252</v>
      </c>
      <c r="AF307" s="269" t="s">
        <v>11650</v>
      </c>
      <c r="AG307" s="269"/>
      <c r="AH307" s="269" t="s">
        <v>8932</v>
      </c>
      <c r="AI307" s="269" t="s">
        <v>7998</v>
      </c>
      <c r="AJ307" s="269" t="s">
        <v>10606</v>
      </c>
      <c r="AK307" s="269" t="s">
        <v>11651</v>
      </c>
      <c r="AL307" s="269"/>
      <c r="AM307" s="269" t="s">
        <v>8019</v>
      </c>
      <c r="AN307" s="269" t="s">
        <v>11649</v>
      </c>
      <c r="AO307" s="269" t="s">
        <v>8026</v>
      </c>
      <c r="AP307" s="269" t="s">
        <v>11402</v>
      </c>
      <c r="AQ307" s="269" t="s">
        <v>7988</v>
      </c>
      <c r="AR307" s="269"/>
      <c r="AS307" s="269" t="s">
        <v>7988</v>
      </c>
      <c r="AT307" s="269"/>
      <c r="AU307" s="269" t="s">
        <v>11403</v>
      </c>
      <c r="AV307" s="269"/>
      <c r="AW307" s="269"/>
      <c r="AX307" s="269"/>
      <c r="AY307" s="269"/>
      <c r="AZ307" s="269" t="s">
        <v>7994</v>
      </c>
      <c r="BA307" s="269"/>
      <c r="BB307" s="269"/>
      <c r="BC307" s="269"/>
      <c r="BD307" s="269"/>
      <c r="BE307" s="269"/>
      <c r="BF307" s="269"/>
      <c r="BG307" s="269"/>
      <c r="BH307" s="269"/>
      <c r="BI307" s="269"/>
      <c r="BJ307" s="269"/>
      <c r="BK307" s="269"/>
      <c r="BL307" s="269"/>
      <c r="BM307" s="269"/>
      <c r="BN307" s="269"/>
      <c r="BO307" s="269"/>
      <c r="BP307" s="269"/>
      <c r="BQ307" s="269" t="s">
        <v>9894</v>
      </c>
      <c r="BR307" s="269"/>
      <c r="BS307" s="269" t="s">
        <v>9892</v>
      </c>
      <c r="BT307" s="218"/>
    </row>
    <row r="308" spans="1:72" ht="14.5">
      <c r="A308" s="219" t="str">
        <f t="shared" ref="A308:A369" si="6">LEFT(AF308,15)</f>
        <v>2024-00087995-1</v>
      </c>
      <c r="B308" s="269" t="s">
        <v>1803</v>
      </c>
      <c r="C308" s="269" t="s">
        <v>1885</v>
      </c>
      <c r="D308" s="269" t="s">
        <v>11094</v>
      </c>
      <c r="E308" s="269" t="s">
        <v>7994</v>
      </c>
      <c r="F308" s="269" t="s">
        <v>9883</v>
      </c>
      <c r="G308" s="269" t="s">
        <v>11094</v>
      </c>
      <c r="H308" s="269" t="s">
        <v>11095</v>
      </c>
      <c r="I308" s="269" t="s">
        <v>10044</v>
      </c>
      <c r="J308" s="269" t="s">
        <v>129</v>
      </c>
      <c r="K308" s="269" t="s">
        <v>131</v>
      </c>
      <c r="L308" s="269"/>
      <c r="M308" s="269"/>
      <c r="N308" s="269"/>
      <c r="O308" s="269"/>
      <c r="P308" s="269" t="s">
        <v>8009</v>
      </c>
      <c r="Q308" s="269" t="s">
        <v>8010</v>
      </c>
      <c r="R308" s="269" t="s">
        <v>8076</v>
      </c>
      <c r="S308" s="269" t="s">
        <v>11652</v>
      </c>
      <c r="T308" s="269" t="s">
        <v>9949</v>
      </c>
      <c r="U308" s="269" t="s">
        <v>9950</v>
      </c>
      <c r="V308" s="269"/>
      <c r="W308" s="269"/>
      <c r="X308" s="269" t="s">
        <v>352</v>
      </c>
      <c r="Y308" s="269" t="s">
        <v>11628</v>
      </c>
      <c r="Z308" s="269" t="s">
        <v>53</v>
      </c>
      <c r="AA308" s="269"/>
      <c r="AB308" s="269" t="s">
        <v>9115</v>
      </c>
      <c r="AC308" s="269" t="s">
        <v>8067</v>
      </c>
      <c r="AD308" s="269"/>
      <c r="AE308" s="269" t="s">
        <v>8047</v>
      </c>
      <c r="AF308" s="269" t="s">
        <v>11653</v>
      </c>
      <c r="AG308" s="269"/>
      <c r="AH308" s="269" t="s">
        <v>352</v>
      </c>
      <c r="AI308" s="269" t="s">
        <v>7998</v>
      </c>
      <c r="AJ308" s="269" t="s">
        <v>10581</v>
      </c>
      <c r="AK308" s="269" t="s">
        <v>11654</v>
      </c>
      <c r="AL308" s="269"/>
      <c r="AM308" s="269" t="s">
        <v>8019</v>
      </c>
      <c r="AN308" s="269" t="s">
        <v>11655</v>
      </c>
      <c r="AO308" s="269" t="s">
        <v>8026</v>
      </c>
      <c r="AP308" s="269" t="s">
        <v>11656</v>
      </c>
      <c r="AQ308" s="269" t="s">
        <v>7988</v>
      </c>
      <c r="AR308" s="269"/>
      <c r="AS308" s="269" t="s">
        <v>7988</v>
      </c>
      <c r="AT308" s="269"/>
      <c r="AU308" s="269" t="s">
        <v>11430</v>
      </c>
      <c r="AV308" s="269"/>
      <c r="AW308" s="269"/>
      <c r="AX308" s="269"/>
      <c r="AY308" s="269"/>
      <c r="AZ308" s="269" t="s">
        <v>7994</v>
      </c>
      <c r="BA308" s="269"/>
      <c r="BB308" s="269"/>
      <c r="BC308" s="269"/>
      <c r="BD308" s="269"/>
      <c r="BE308" s="269"/>
      <c r="BF308" s="269"/>
      <c r="BG308" s="269"/>
      <c r="BH308" s="269"/>
      <c r="BI308" s="269"/>
      <c r="BJ308" s="269"/>
      <c r="BK308" s="269"/>
      <c r="BL308" s="269"/>
      <c r="BM308" s="269"/>
      <c r="BN308" s="269"/>
      <c r="BO308" s="269"/>
      <c r="BP308" s="269"/>
      <c r="BQ308" s="269" t="s">
        <v>9894</v>
      </c>
      <c r="BR308" s="269"/>
      <c r="BS308" s="269" t="s">
        <v>9892</v>
      </c>
      <c r="BT308" s="218"/>
    </row>
    <row r="309" spans="1:72" ht="14.5">
      <c r="A309" s="219" t="str">
        <f t="shared" si="6"/>
        <v>2025-00089170-6</v>
      </c>
      <c r="B309" s="269" t="s">
        <v>1799</v>
      </c>
      <c r="C309" s="269" t="s">
        <v>1885</v>
      </c>
      <c r="D309" s="269" t="s">
        <v>11094</v>
      </c>
      <c r="E309" s="269" t="s">
        <v>7994</v>
      </c>
      <c r="F309" s="269" t="s">
        <v>9883</v>
      </c>
      <c r="G309" s="269" t="s">
        <v>11094</v>
      </c>
      <c r="H309" s="269" t="s">
        <v>11095</v>
      </c>
      <c r="I309" s="269" t="s">
        <v>10044</v>
      </c>
      <c r="J309" s="269" t="s">
        <v>129</v>
      </c>
      <c r="K309" s="269" t="s">
        <v>131</v>
      </c>
      <c r="L309" s="269"/>
      <c r="M309" s="269"/>
      <c r="N309" s="269"/>
      <c r="O309" s="269"/>
      <c r="P309" s="269" t="s">
        <v>8009</v>
      </c>
      <c r="Q309" s="269" t="s">
        <v>8010</v>
      </c>
      <c r="R309" s="269" t="s">
        <v>8076</v>
      </c>
      <c r="S309" s="269" t="s">
        <v>11645</v>
      </c>
      <c r="T309" s="269" t="s">
        <v>9949</v>
      </c>
      <c r="U309" s="269" t="s">
        <v>9950</v>
      </c>
      <c r="V309" s="269"/>
      <c r="W309" s="269" t="s">
        <v>11646</v>
      </c>
      <c r="X309" s="269" t="s">
        <v>1648</v>
      </c>
      <c r="Y309" s="269" t="s">
        <v>1827</v>
      </c>
      <c r="Z309" s="269" t="s">
        <v>53</v>
      </c>
      <c r="AA309" s="269"/>
      <c r="AB309" s="269"/>
      <c r="AC309" s="269"/>
      <c r="AD309" s="269"/>
      <c r="AE309" s="269" t="s">
        <v>8252</v>
      </c>
      <c r="AF309" s="269" t="s">
        <v>11657</v>
      </c>
      <c r="AG309" s="269"/>
      <c r="AH309" s="269" t="s">
        <v>1648</v>
      </c>
      <c r="AI309" s="269" t="s">
        <v>7998</v>
      </c>
      <c r="AJ309" s="269" t="s">
        <v>10606</v>
      </c>
      <c r="AK309" s="269" t="s">
        <v>11658</v>
      </c>
      <c r="AL309" s="269"/>
      <c r="AM309" s="269" t="s">
        <v>8019</v>
      </c>
      <c r="AN309" s="269" t="s">
        <v>11649</v>
      </c>
      <c r="AO309" s="269" t="s">
        <v>8026</v>
      </c>
      <c r="AP309" s="269" t="s">
        <v>11402</v>
      </c>
      <c r="AQ309" s="269" t="s">
        <v>7988</v>
      </c>
      <c r="AR309" s="269"/>
      <c r="AS309" s="269" t="s">
        <v>7988</v>
      </c>
      <c r="AT309" s="269"/>
      <c r="AU309" s="269" t="s">
        <v>11403</v>
      </c>
      <c r="AV309" s="269"/>
      <c r="AW309" s="269"/>
      <c r="AX309" s="269"/>
      <c r="AY309" s="269"/>
      <c r="AZ309" s="269" t="s">
        <v>7994</v>
      </c>
      <c r="BA309" s="269"/>
      <c r="BB309" s="269"/>
      <c r="BC309" s="269"/>
      <c r="BD309" s="269"/>
      <c r="BE309" s="269"/>
      <c r="BF309" s="269"/>
      <c r="BG309" s="269"/>
      <c r="BH309" s="269"/>
      <c r="BI309" s="269"/>
      <c r="BJ309" s="269"/>
      <c r="BK309" s="269"/>
      <c r="BL309" s="269"/>
      <c r="BM309" s="269"/>
      <c r="BN309" s="269"/>
      <c r="BO309" s="269"/>
      <c r="BP309" s="269"/>
      <c r="BQ309" s="269" t="s">
        <v>9894</v>
      </c>
      <c r="BR309" s="269"/>
      <c r="BS309" s="269" t="s">
        <v>9892</v>
      </c>
      <c r="BT309" s="218"/>
    </row>
    <row r="310" spans="1:72" ht="14.5">
      <c r="A310" s="219" t="str">
        <f t="shared" si="6"/>
        <v>2025-00089170-1</v>
      </c>
      <c r="B310" s="269" t="s">
        <v>1790</v>
      </c>
      <c r="C310" s="269" t="s">
        <v>1885</v>
      </c>
      <c r="D310" s="269" t="s">
        <v>11094</v>
      </c>
      <c r="E310" s="269" t="s">
        <v>7994</v>
      </c>
      <c r="F310" s="269" t="s">
        <v>9883</v>
      </c>
      <c r="G310" s="269" t="s">
        <v>11094</v>
      </c>
      <c r="H310" s="269" t="s">
        <v>11095</v>
      </c>
      <c r="I310" s="269" t="s">
        <v>10044</v>
      </c>
      <c r="J310" s="269" t="s">
        <v>129</v>
      </c>
      <c r="K310" s="269" t="s">
        <v>131</v>
      </c>
      <c r="L310" s="269"/>
      <c r="M310" s="269"/>
      <c r="N310" s="269"/>
      <c r="O310" s="269"/>
      <c r="P310" s="269" t="s">
        <v>8009</v>
      </c>
      <c r="Q310" s="269" t="s">
        <v>8010</v>
      </c>
      <c r="R310" s="269" t="s">
        <v>8076</v>
      </c>
      <c r="S310" s="269" t="s">
        <v>11645</v>
      </c>
      <c r="T310" s="269" t="s">
        <v>9949</v>
      </c>
      <c r="U310" s="269" t="s">
        <v>9950</v>
      </c>
      <c r="V310" s="269"/>
      <c r="W310" s="269" t="s">
        <v>11646</v>
      </c>
      <c r="X310" s="269" t="s">
        <v>8173</v>
      </c>
      <c r="Y310" s="269" t="s">
        <v>1827</v>
      </c>
      <c r="Z310" s="269" t="s">
        <v>53</v>
      </c>
      <c r="AA310" s="269"/>
      <c r="AB310" s="269"/>
      <c r="AC310" s="269"/>
      <c r="AD310" s="269"/>
      <c r="AE310" s="269" t="s">
        <v>8252</v>
      </c>
      <c r="AF310" s="269" t="s">
        <v>11659</v>
      </c>
      <c r="AG310" s="269"/>
      <c r="AH310" s="269" t="s">
        <v>8173</v>
      </c>
      <c r="AI310" s="269" t="s">
        <v>7998</v>
      </c>
      <c r="AJ310" s="269" t="s">
        <v>10606</v>
      </c>
      <c r="AK310" s="269" t="s">
        <v>11660</v>
      </c>
      <c r="AL310" s="269"/>
      <c r="AM310" s="269" t="s">
        <v>8019</v>
      </c>
      <c r="AN310" s="269" t="s">
        <v>11649</v>
      </c>
      <c r="AO310" s="269" t="s">
        <v>8026</v>
      </c>
      <c r="AP310" s="269" t="s">
        <v>11402</v>
      </c>
      <c r="AQ310" s="269" t="s">
        <v>7988</v>
      </c>
      <c r="AR310" s="269"/>
      <c r="AS310" s="269" t="s">
        <v>7988</v>
      </c>
      <c r="AT310" s="269"/>
      <c r="AU310" s="269" t="s">
        <v>11403</v>
      </c>
      <c r="AV310" s="269"/>
      <c r="AW310" s="269"/>
      <c r="AX310" s="269"/>
      <c r="AY310" s="269"/>
      <c r="AZ310" s="269" t="s">
        <v>7994</v>
      </c>
      <c r="BA310" s="269"/>
      <c r="BB310" s="269"/>
      <c r="BC310" s="269"/>
      <c r="BD310" s="269"/>
      <c r="BE310" s="269"/>
      <c r="BF310" s="269"/>
      <c r="BG310" s="269"/>
      <c r="BH310" s="269"/>
      <c r="BI310" s="269"/>
      <c r="BJ310" s="269"/>
      <c r="BK310" s="269"/>
      <c r="BL310" s="269"/>
      <c r="BM310" s="269"/>
      <c r="BN310" s="269"/>
      <c r="BO310" s="269"/>
      <c r="BP310" s="269"/>
      <c r="BQ310" s="269" t="s">
        <v>9894</v>
      </c>
      <c r="BR310" s="269"/>
      <c r="BS310" s="269" t="s">
        <v>9892</v>
      </c>
      <c r="BT310" s="218"/>
    </row>
    <row r="311" spans="1:72" ht="14.5">
      <c r="A311" s="219" t="str">
        <f t="shared" si="6"/>
        <v>2025-00089170-5</v>
      </c>
      <c r="B311" s="269" t="s">
        <v>1801</v>
      </c>
      <c r="C311" s="269" t="s">
        <v>1885</v>
      </c>
      <c r="D311" s="269" t="s">
        <v>11094</v>
      </c>
      <c r="E311" s="269" t="s">
        <v>7994</v>
      </c>
      <c r="F311" s="269" t="s">
        <v>9883</v>
      </c>
      <c r="G311" s="269" t="s">
        <v>11094</v>
      </c>
      <c r="H311" s="269" t="s">
        <v>11095</v>
      </c>
      <c r="I311" s="269" t="s">
        <v>10044</v>
      </c>
      <c r="J311" s="269" t="s">
        <v>129</v>
      </c>
      <c r="K311" s="269" t="s">
        <v>131</v>
      </c>
      <c r="L311" s="269"/>
      <c r="M311" s="269"/>
      <c r="N311" s="269"/>
      <c r="O311" s="269"/>
      <c r="P311" s="269" t="s">
        <v>8009</v>
      </c>
      <c r="Q311" s="269" t="s">
        <v>8010</v>
      </c>
      <c r="R311" s="269" t="s">
        <v>8076</v>
      </c>
      <c r="S311" s="269" t="s">
        <v>11645</v>
      </c>
      <c r="T311" s="269" t="s">
        <v>9949</v>
      </c>
      <c r="U311" s="269" t="s">
        <v>9950</v>
      </c>
      <c r="V311" s="269"/>
      <c r="W311" s="269" t="s">
        <v>11646</v>
      </c>
      <c r="X311" s="269" t="s">
        <v>11319</v>
      </c>
      <c r="Y311" s="269" t="s">
        <v>1827</v>
      </c>
      <c r="Z311" s="269" t="s">
        <v>53</v>
      </c>
      <c r="AA311" s="269"/>
      <c r="AB311" s="269"/>
      <c r="AC311" s="269"/>
      <c r="AD311" s="269"/>
      <c r="AE311" s="269" t="s">
        <v>8252</v>
      </c>
      <c r="AF311" s="269" t="s">
        <v>11661</v>
      </c>
      <c r="AG311" s="269"/>
      <c r="AH311" s="269" t="s">
        <v>11319</v>
      </c>
      <c r="AI311" s="269" t="s">
        <v>7998</v>
      </c>
      <c r="AJ311" s="269" t="s">
        <v>10606</v>
      </c>
      <c r="AK311" s="269" t="s">
        <v>11662</v>
      </c>
      <c r="AL311" s="269"/>
      <c r="AM311" s="269" t="s">
        <v>8019</v>
      </c>
      <c r="AN311" s="269" t="s">
        <v>11649</v>
      </c>
      <c r="AO311" s="269" t="s">
        <v>8026</v>
      </c>
      <c r="AP311" s="269" t="s">
        <v>11402</v>
      </c>
      <c r="AQ311" s="269" t="s">
        <v>7988</v>
      </c>
      <c r="AR311" s="269"/>
      <c r="AS311" s="269" t="s">
        <v>7988</v>
      </c>
      <c r="AT311" s="269"/>
      <c r="AU311" s="269" t="s">
        <v>11403</v>
      </c>
      <c r="AV311" s="269"/>
      <c r="AW311" s="269"/>
      <c r="AX311" s="269"/>
      <c r="AY311" s="269"/>
      <c r="AZ311" s="269" t="s">
        <v>7994</v>
      </c>
      <c r="BA311" s="269"/>
      <c r="BB311" s="269"/>
      <c r="BC311" s="269"/>
      <c r="BD311" s="269"/>
      <c r="BE311" s="269"/>
      <c r="BF311" s="269"/>
      <c r="BG311" s="269"/>
      <c r="BH311" s="269"/>
      <c r="BI311" s="269"/>
      <c r="BJ311" s="269"/>
      <c r="BK311" s="269"/>
      <c r="BL311" s="269"/>
      <c r="BM311" s="269"/>
      <c r="BN311" s="269"/>
      <c r="BO311" s="269"/>
      <c r="BP311" s="269"/>
      <c r="BQ311" s="269" t="s">
        <v>9894</v>
      </c>
      <c r="BR311" s="269"/>
      <c r="BS311" s="269" t="s">
        <v>9892</v>
      </c>
      <c r="BT311" s="218"/>
    </row>
    <row r="312" spans="1:72" ht="14.5">
      <c r="A312" s="219" t="str">
        <f t="shared" si="6"/>
        <v>2024-00087384-1</v>
      </c>
      <c r="B312" s="269" t="s">
        <v>1806</v>
      </c>
      <c r="C312" s="269" t="s">
        <v>1885</v>
      </c>
      <c r="D312" s="269" t="s">
        <v>11094</v>
      </c>
      <c r="E312" s="269" t="s">
        <v>7994</v>
      </c>
      <c r="F312" s="269" t="s">
        <v>9883</v>
      </c>
      <c r="G312" s="269" t="s">
        <v>11094</v>
      </c>
      <c r="H312" s="269" t="s">
        <v>11095</v>
      </c>
      <c r="I312" s="269" t="s">
        <v>10044</v>
      </c>
      <c r="J312" s="269" t="s">
        <v>69</v>
      </c>
      <c r="K312" s="269" t="s">
        <v>902</v>
      </c>
      <c r="L312" s="269"/>
      <c r="M312" s="269"/>
      <c r="N312" s="269"/>
      <c r="O312" s="269"/>
      <c r="P312" s="269" t="s">
        <v>8009</v>
      </c>
      <c r="Q312" s="269" t="s">
        <v>8010</v>
      </c>
      <c r="R312" s="269" t="s">
        <v>8032</v>
      </c>
      <c r="S312" s="269" t="s">
        <v>11663</v>
      </c>
      <c r="T312" s="269" t="s">
        <v>10814</v>
      </c>
      <c r="U312" s="269" t="s">
        <v>10815</v>
      </c>
      <c r="V312" s="269"/>
      <c r="W312" s="269"/>
      <c r="X312" s="269" t="s">
        <v>1499</v>
      </c>
      <c r="Y312" s="269" t="s">
        <v>11628</v>
      </c>
      <c r="Z312" s="269" t="s">
        <v>53</v>
      </c>
      <c r="AA312" s="269"/>
      <c r="AB312" s="269"/>
      <c r="AC312" s="269"/>
      <c r="AD312" s="269"/>
      <c r="AE312" s="269"/>
      <c r="AF312" s="269" t="s">
        <v>11664</v>
      </c>
      <c r="AG312" s="269"/>
      <c r="AH312" s="269" t="s">
        <v>1499</v>
      </c>
      <c r="AI312" s="269" t="s">
        <v>7998</v>
      </c>
      <c r="AJ312" s="269" t="s">
        <v>11665</v>
      </c>
      <c r="AK312" s="269" t="s">
        <v>11666</v>
      </c>
      <c r="AL312" s="269"/>
      <c r="AM312" s="269" t="s">
        <v>8019</v>
      </c>
      <c r="AN312" s="269" t="s">
        <v>11667</v>
      </c>
      <c r="AO312" s="269" t="s">
        <v>8026</v>
      </c>
      <c r="AP312" s="269" t="s">
        <v>11668</v>
      </c>
      <c r="AQ312" s="269" t="s">
        <v>7988</v>
      </c>
      <c r="AR312" s="269"/>
      <c r="AS312" s="269" t="s">
        <v>7988</v>
      </c>
      <c r="AT312" s="269"/>
      <c r="AU312" s="269" t="s">
        <v>10136</v>
      </c>
      <c r="AV312" s="269"/>
      <c r="AW312" s="269"/>
      <c r="AX312" s="269"/>
      <c r="AY312" s="269"/>
      <c r="AZ312" s="269" t="s">
        <v>7994</v>
      </c>
      <c r="BA312" s="269"/>
      <c r="BB312" s="269"/>
      <c r="BC312" s="269"/>
      <c r="BD312" s="269"/>
      <c r="BE312" s="269"/>
      <c r="BF312" s="269"/>
      <c r="BG312" s="269"/>
      <c r="BH312" s="269"/>
      <c r="BI312" s="269"/>
      <c r="BJ312" s="269"/>
      <c r="BK312" s="269"/>
      <c r="BL312" s="269"/>
      <c r="BM312" s="269"/>
      <c r="BN312" s="269"/>
      <c r="BO312" s="269"/>
      <c r="BP312" s="269"/>
      <c r="BQ312" s="269" t="s">
        <v>9894</v>
      </c>
      <c r="BR312" s="269"/>
      <c r="BS312" s="269" t="s">
        <v>9892</v>
      </c>
      <c r="BT312" s="218"/>
    </row>
    <row r="313" spans="1:72" ht="14.5">
      <c r="A313" s="219" t="str">
        <f t="shared" si="6"/>
        <v>2025-00089170-4</v>
      </c>
      <c r="B313" s="269" t="s">
        <v>1797</v>
      </c>
      <c r="C313" s="269" t="s">
        <v>1885</v>
      </c>
      <c r="D313" s="269" t="s">
        <v>11094</v>
      </c>
      <c r="E313" s="269" t="s">
        <v>7994</v>
      </c>
      <c r="F313" s="269" t="s">
        <v>9883</v>
      </c>
      <c r="G313" s="269" t="s">
        <v>11094</v>
      </c>
      <c r="H313" s="269" t="s">
        <v>11095</v>
      </c>
      <c r="I313" s="269" t="s">
        <v>10044</v>
      </c>
      <c r="J313" s="269" t="s">
        <v>129</v>
      </c>
      <c r="K313" s="269" t="s">
        <v>131</v>
      </c>
      <c r="L313" s="269"/>
      <c r="M313" s="269"/>
      <c r="N313" s="269"/>
      <c r="O313" s="269"/>
      <c r="P313" s="269" t="s">
        <v>8009</v>
      </c>
      <c r="Q313" s="269" t="s">
        <v>8010</v>
      </c>
      <c r="R313" s="269" t="s">
        <v>8076</v>
      </c>
      <c r="S313" s="269" t="s">
        <v>11645</v>
      </c>
      <c r="T313" s="269" t="s">
        <v>9949</v>
      </c>
      <c r="U313" s="269" t="s">
        <v>9950</v>
      </c>
      <c r="V313" s="269"/>
      <c r="W313" s="269" t="s">
        <v>11646</v>
      </c>
      <c r="X313" s="269" t="s">
        <v>10487</v>
      </c>
      <c r="Y313" s="269" t="s">
        <v>1827</v>
      </c>
      <c r="Z313" s="269" t="s">
        <v>53</v>
      </c>
      <c r="AA313" s="269"/>
      <c r="AB313" s="269"/>
      <c r="AC313" s="269"/>
      <c r="AD313" s="269"/>
      <c r="AE313" s="269" t="s">
        <v>8252</v>
      </c>
      <c r="AF313" s="269" t="s">
        <v>11669</v>
      </c>
      <c r="AG313" s="269"/>
      <c r="AH313" s="269" t="s">
        <v>10487</v>
      </c>
      <c r="AI313" s="269" t="s">
        <v>7998</v>
      </c>
      <c r="AJ313" s="269" t="s">
        <v>10606</v>
      </c>
      <c r="AK313" s="269" t="s">
        <v>11670</v>
      </c>
      <c r="AL313" s="269"/>
      <c r="AM313" s="269" t="s">
        <v>8019</v>
      </c>
      <c r="AN313" s="269" t="s">
        <v>11649</v>
      </c>
      <c r="AO313" s="269" t="s">
        <v>8026</v>
      </c>
      <c r="AP313" s="269" t="s">
        <v>11402</v>
      </c>
      <c r="AQ313" s="269" t="s">
        <v>7988</v>
      </c>
      <c r="AR313" s="269"/>
      <c r="AS313" s="269" t="s">
        <v>7988</v>
      </c>
      <c r="AT313" s="269"/>
      <c r="AU313" s="269" t="s">
        <v>11403</v>
      </c>
      <c r="AV313" s="269"/>
      <c r="AW313" s="269"/>
      <c r="AX313" s="269"/>
      <c r="AY313" s="269"/>
      <c r="AZ313" s="269" t="s">
        <v>7994</v>
      </c>
      <c r="BA313" s="269"/>
      <c r="BB313" s="269"/>
      <c r="BC313" s="269"/>
      <c r="BD313" s="269"/>
      <c r="BE313" s="269"/>
      <c r="BF313" s="269"/>
      <c r="BG313" s="269"/>
      <c r="BH313" s="269"/>
      <c r="BI313" s="269"/>
      <c r="BJ313" s="269"/>
      <c r="BK313" s="269"/>
      <c r="BL313" s="269"/>
      <c r="BM313" s="269"/>
      <c r="BN313" s="269"/>
      <c r="BO313" s="269"/>
      <c r="BP313" s="269"/>
      <c r="BQ313" s="269" t="s">
        <v>9894</v>
      </c>
      <c r="BR313" s="269"/>
      <c r="BS313" s="269" t="s">
        <v>9892</v>
      </c>
      <c r="BT313" s="218"/>
    </row>
    <row r="314" spans="1:72" ht="14.5">
      <c r="A314" s="219" t="str">
        <f t="shared" si="6"/>
        <v>2024-00087607-1</v>
      </c>
      <c r="B314" s="269" t="s">
        <v>1839</v>
      </c>
      <c r="C314" s="269" t="s">
        <v>1885</v>
      </c>
      <c r="D314" s="269" t="s">
        <v>9882</v>
      </c>
      <c r="E314" s="269" t="s">
        <v>7994</v>
      </c>
      <c r="F314" s="269" t="s">
        <v>9883</v>
      </c>
      <c r="G314" s="269" t="s">
        <v>9882</v>
      </c>
      <c r="H314" s="269" t="s">
        <v>9884</v>
      </c>
      <c r="I314" s="269" t="s">
        <v>10044</v>
      </c>
      <c r="J314" s="269" t="s">
        <v>49</v>
      </c>
      <c r="K314" s="269" t="s">
        <v>124</v>
      </c>
      <c r="L314" s="269"/>
      <c r="M314" s="269"/>
      <c r="N314" s="269"/>
      <c r="O314" s="269"/>
      <c r="P314" s="269" t="s">
        <v>8009</v>
      </c>
      <c r="Q314" s="269" t="s">
        <v>8010</v>
      </c>
      <c r="R314" s="269" t="s">
        <v>8011</v>
      </c>
      <c r="S314" s="269" t="s">
        <v>11671</v>
      </c>
      <c r="T314" s="269" t="s">
        <v>10073</v>
      </c>
      <c r="U314" s="269" t="s">
        <v>10074</v>
      </c>
      <c r="V314" s="269"/>
      <c r="W314" s="269" t="s">
        <v>11672</v>
      </c>
      <c r="X314" s="269" t="s">
        <v>8927</v>
      </c>
      <c r="Y314" s="269" t="s">
        <v>11673</v>
      </c>
      <c r="Z314" s="269" t="s">
        <v>53</v>
      </c>
      <c r="AA314" s="269"/>
      <c r="AB314" s="269"/>
      <c r="AC314" s="269"/>
      <c r="AD314" s="269"/>
      <c r="AE314" s="269"/>
      <c r="AF314" s="269" t="s">
        <v>11674</v>
      </c>
      <c r="AG314" s="269"/>
      <c r="AH314" s="269" t="s">
        <v>8927</v>
      </c>
      <c r="AI314" s="269" t="s">
        <v>7998</v>
      </c>
      <c r="AJ314" s="269" t="s">
        <v>11675</v>
      </c>
      <c r="AK314" s="269" t="s">
        <v>11676</v>
      </c>
      <c r="AL314" s="269"/>
      <c r="AM314" s="269" t="s">
        <v>8019</v>
      </c>
      <c r="AN314" s="269" t="s">
        <v>11677</v>
      </c>
      <c r="AO314" s="269" t="s">
        <v>8026</v>
      </c>
      <c r="AP314" s="269" t="s">
        <v>10999</v>
      </c>
      <c r="AQ314" s="269" t="s">
        <v>7988</v>
      </c>
      <c r="AR314" s="269"/>
      <c r="AS314" s="269" t="s">
        <v>7988</v>
      </c>
      <c r="AT314" s="269"/>
      <c r="AU314" s="269" t="s">
        <v>11031</v>
      </c>
      <c r="AV314" s="269"/>
      <c r="AW314" s="269"/>
      <c r="AX314" s="269"/>
      <c r="AY314" s="269"/>
      <c r="AZ314" s="269" t="s">
        <v>7994</v>
      </c>
      <c r="BA314" s="269"/>
      <c r="BB314" s="269"/>
      <c r="BC314" s="269"/>
      <c r="BD314" s="269"/>
      <c r="BE314" s="269"/>
      <c r="BF314" s="269"/>
      <c r="BG314" s="269"/>
      <c r="BH314" s="269"/>
      <c r="BI314" s="269"/>
      <c r="BJ314" s="269"/>
      <c r="BK314" s="269"/>
      <c r="BL314" s="269"/>
      <c r="BM314" s="269"/>
      <c r="BN314" s="269"/>
      <c r="BO314" s="269"/>
      <c r="BP314" s="269"/>
      <c r="BQ314" s="269" t="s">
        <v>9894</v>
      </c>
      <c r="BR314" s="269"/>
      <c r="BS314" s="269" t="s">
        <v>9892</v>
      </c>
      <c r="BT314" s="218"/>
    </row>
    <row r="315" spans="1:72" ht="14.5">
      <c r="A315" s="219" t="str">
        <f t="shared" si="6"/>
        <v>2024-00087236-1</v>
      </c>
      <c r="B315" s="269" t="s">
        <v>1809</v>
      </c>
      <c r="C315" s="269" t="s">
        <v>1885</v>
      </c>
      <c r="D315" s="269" t="s">
        <v>9882</v>
      </c>
      <c r="E315" s="269" t="s">
        <v>7994</v>
      </c>
      <c r="F315" s="269" t="s">
        <v>9883</v>
      </c>
      <c r="G315" s="269" t="s">
        <v>9882</v>
      </c>
      <c r="H315" s="269" t="s">
        <v>9884</v>
      </c>
      <c r="I315" s="269" t="s">
        <v>10044</v>
      </c>
      <c r="J315" s="269" t="s">
        <v>592</v>
      </c>
      <c r="K315" s="269" t="s">
        <v>1485</v>
      </c>
      <c r="L315" s="269"/>
      <c r="M315" s="269"/>
      <c r="N315" s="269"/>
      <c r="O315" s="269"/>
      <c r="P315" s="269" t="s">
        <v>8009</v>
      </c>
      <c r="Q315" s="269" t="s">
        <v>8010</v>
      </c>
      <c r="R315" s="269" t="s">
        <v>8032</v>
      </c>
      <c r="S315" s="269" t="s">
        <v>11678</v>
      </c>
      <c r="T315" s="269" t="s">
        <v>11305</v>
      </c>
      <c r="U315" s="269" t="s">
        <v>11306</v>
      </c>
      <c r="V315" s="269"/>
      <c r="W315" s="269"/>
      <c r="X315" s="269" t="s">
        <v>1471</v>
      </c>
      <c r="Y315" s="269" t="s">
        <v>11628</v>
      </c>
      <c r="Z315" s="269" t="s">
        <v>53</v>
      </c>
      <c r="AA315" s="269"/>
      <c r="AB315" s="269"/>
      <c r="AC315" s="269"/>
      <c r="AD315" s="269"/>
      <c r="AE315" s="269"/>
      <c r="AF315" s="269" t="s">
        <v>11679</v>
      </c>
      <c r="AG315" s="269"/>
      <c r="AH315" s="269" t="s">
        <v>1471</v>
      </c>
      <c r="AI315" s="269" t="s">
        <v>7998</v>
      </c>
      <c r="AJ315" s="269" t="s">
        <v>11680</v>
      </c>
      <c r="AK315" s="269" t="s">
        <v>11681</v>
      </c>
      <c r="AL315" s="269"/>
      <c r="AM315" s="269" t="s">
        <v>8019</v>
      </c>
      <c r="AN315" s="269" t="s">
        <v>11682</v>
      </c>
      <c r="AO315" s="269" t="s">
        <v>8026</v>
      </c>
      <c r="AP315" s="269" t="s">
        <v>11193</v>
      </c>
      <c r="AQ315" s="269" t="s">
        <v>7988</v>
      </c>
      <c r="AR315" s="269"/>
      <c r="AS315" s="269" t="s">
        <v>7988</v>
      </c>
      <c r="AT315" s="269"/>
      <c r="AU315" s="269" t="s">
        <v>11616</v>
      </c>
      <c r="AV315" s="269"/>
      <c r="AW315" s="269"/>
      <c r="AX315" s="269"/>
      <c r="AY315" s="269"/>
      <c r="AZ315" s="269" t="s">
        <v>7994</v>
      </c>
      <c r="BA315" s="269"/>
      <c r="BB315" s="269"/>
      <c r="BC315" s="269"/>
      <c r="BD315" s="269"/>
      <c r="BE315" s="269"/>
      <c r="BF315" s="269"/>
      <c r="BG315" s="269"/>
      <c r="BH315" s="269"/>
      <c r="BI315" s="269"/>
      <c r="BJ315" s="269"/>
      <c r="BK315" s="269"/>
      <c r="BL315" s="269"/>
      <c r="BM315" s="269"/>
      <c r="BN315" s="269"/>
      <c r="BO315" s="269"/>
      <c r="BP315" s="269"/>
      <c r="BQ315" s="269" t="s">
        <v>9894</v>
      </c>
      <c r="BR315" s="269"/>
      <c r="BS315" s="269" t="s">
        <v>9892</v>
      </c>
      <c r="BT315" s="218"/>
    </row>
    <row r="316" spans="1:72" ht="14.5">
      <c r="A316" s="219" t="str">
        <f t="shared" si="6"/>
        <v>2024-00087541-1</v>
      </c>
      <c r="B316" s="269" t="s">
        <v>1842</v>
      </c>
      <c r="C316" s="269" t="s">
        <v>1885</v>
      </c>
      <c r="D316" s="269" t="s">
        <v>9882</v>
      </c>
      <c r="E316" s="269" t="s">
        <v>7994</v>
      </c>
      <c r="F316" s="269" t="s">
        <v>9883</v>
      </c>
      <c r="G316" s="269" t="s">
        <v>9882</v>
      </c>
      <c r="H316" s="269" t="s">
        <v>9884</v>
      </c>
      <c r="I316" s="269" t="s">
        <v>10044</v>
      </c>
      <c r="J316" s="269" t="s">
        <v>233</v>
      </c>
      <c r="K316" s="269" t="s">
        <v>234</v>
      </c>
      <c r="L316" s="269"/>
      <c r="M316" s="269"/>
      <c r="N316" s="269"/>
      <c r="O316" s="269"/>
      <c r="P316" s="269" t="s">
        <v>8009</v>
      </c>
      <c r="Q316" s="269" t="s">
        <v>8010</v>
      </c>
      <c r="R316" s="269" t="s">
        <v>8032</v>
      </c>
      <c r="S316" s="269" t="s">
        <v>11683</v>
      </c>
      <c r="T316" s="269" t="s">
        <v>10377</v>
      </c>
      <c r="U316" s="269" t="s">
        <v>10263</v>
      </c>
      <c r="V316" s="269"/>
      <c r="W316" s="269"/>
      <c r="X316" s="269" t="s">
        <v>1413</v>
      </c>
      <c r="Y316" s="269" t="s">
        <v>11628</v>
      </c>
      <c r="Z316" s="269" t="s">
        <v>53</v>
      </c>
      <c r="AA316" s="269"/>
      <c r="AB316" s="269" t="s">
        <v>9907</v>
      </c>
      <c r="AC316" s="269" t="s">
        <v>8067</v>
      </c>
      <c r="AD316" s="269"/>
      <c r="AE316" s="269" t="s">
        <v>8047</v>
      </c>
      <c r="AF316" s="269" t="s">
        <v>11684</v>
      </c>
      <c r="AG316" s="269"/>
      <c r="AH316" s="269" t="s">
        <v>1413</v>
      </c>
      <c r="AI316" s="269" t="s">
        <v>7998</v>
      </c>
      <c r="AJ316" s="269" t="s">
        <v>11685</v>
      </c>
      <c r="AK316" s="269" t="s">
        <v>11686</v>
      </c>
      <c r="AL316" s="269"/>
      <c r="AM316" s="269" t="s">
        <v>8019</v>
      </c>
      <c r="AN316" s="269" t="s">
        <v>11687</v>
      </c>
      <c r="AO316" s="269" t="s">
        <v>8026</v>
      </c>
      <c r="AP316" s="269" t="s">
        <v>11688</v>
      </c>
      <c r="AQ316" s="269" t="s">
        <v>7988</v>
      </c>
      <c r="AR316" s="269"/>
      <c r="AS316" s="269" t="s">
        <v>7988</v>
      </c>
      <c r="AT316" s="269"/>
      <c r="AU316" s="269" t="s">
        <v>11689</v>
      </c>
      <c r="AV316" s="269"/>
      <c r="AW316" s="269"/>
      <c r="AX316" s="269"/>
      <c r="AY316" s="269"/>
      <c r="AZ316" s="269" t="s">
        <v>7994</v>
      </c>
      <c r="BA316" s="269"/>
      <c r="BB316" s="269"/>
      <c r="BC316" s="269"/>
      <c r="BD316" s="269"/>
      <c r="BE316" s="269"/>
      <c r="BF316" s="269"/>
      <c r="BG316" s="269"/>
      <c r="BH316" s="269"/>
      <c r="BI316" s="269"/>
      <c r="BJ316" s="269"/>
      <c r="BK316" s="269"/>
      <c r="BL316" s="269"/>
      <c r="BM316" s="269"/>
      <c r="BN316" s="269"/>
      <c r="BO316" s="269"/>
      <c r="BP316" s="269"/>
      <c r="BQ316" s="269" t="s">
        <v>9894</v>
      </c>
      <c r="BR316" s="269"/>
      <c r="BS316" s="269" t="s">
        <v>9892</v>
      </c>
      <c r="BT316" s="218"/>
    </row>
    <row r="317" spans="1:72" ht="14.5">
      <c r="A317" s="219" t="str">
        <f t="shared" si="6"/>
        <v>2025-00088947-1</v>
      </c>
      <c r="B317" s="269" t="s">
        <v>1850</v>
      </c>
      <c r="C317" s="269" t="s">
        <v>1928</v>
      </c>
      <c r="D317" s="269" t="s">
        <v>9882</v>
      </c>
      <c r="E317" s="269" t="s">
        <v>7994</v>
      </c>
      <c r="F317" s="269" t="s">
        <v>9883</v>
      </c>
      <c r="G317" s="269" t="s">
        <v>9882</v>
      </c>
      <c r="H317" s="269" t="s">
        <v>9884</v>
      </c>
      <c r="I317" s="269" t="s">
        <v>10044</v>
      </c>
      <c r="J317" s="269" t="s">
        <v>69</v>
      </c>
      <c r="K317" s="269" t="s">
        <v>70</v>
      </c>
      <c r="L317" s="269"/>
      <c r="M317" s="269"/>
      <c r="N317" s="269"/>
      <c r="O317" s="269"/>
      <c r="P317" s="269" t="s">
        <v>8009</v>
      </c>
      <c r="Q317" s="269" t="s">
        <v>8010</v>
      </c>
      <c r="R317" s="269" t="s">
        <v>8032</v>
      </c>
      <c r="S317" s="269" t="s">
        <v>11690</v>
      </c>
      <c r="T317" s="269" t="s">
        <v>8894</v>
      </c>
      <c r="U317" s="269" t="s">
        <v>9247</v>
      </c>
      <c r="V317" s="269"/>
      <c r="W317" s="269"/>
      <c r="X317" s="269" t="s">
        <v>9107</v>
      </c>
      <c r="Y317" s="269" t="s">
        <v>1885</v>
      </c>
      <c r="Z317" s="269" t="s">
        <v>53</v>
      </c>
      <c r="AA317" s="269"/>
      <c r="AB317" s="269"/>
      <c r="AC317" s="269"/>
      <c r="AD317" s="269"/>
      <c r="AE317" s="269"/>
      <c r="AF317" s="269" t="s">
        <v>11691</v>
      </c>
      <c r="AG317" s="269"/>
      <c r="AH317" s="269" t="s">
        <v>9107</v>
      </c>
      <c r="AI317" s="269" t="s">
        <v>7998</v>
      </c>
      <c r="AJ317" s="269" t="s">
        <v>11692</v>
      </c>
      <c r="AK317" s="269" t="s">
        <v>11693</v>
      </c>
      <c r="AL317" s="269"/>
      <c r="AM317" s="269" t="s">
        <v>8019</v>
      </c>
      <c r="AN317" s="269" t="s">
        <v>11694</v>
      </c>
      <c r="AO317" s="269" t="s">
        <v>10418</v>
      </c>
      <c r="AP317" s="269" t="s">
        <v>11695</v>
      </c>
      <c r="AQ317" s="269" t="s">
        <v>7988</v>
      </c>
      <c r="AR317" s="269"/>
      <c r="AS317" s="269" t="s">
        <v>7988</v>
      </c>
      <c r="AT317" s="269"/>
      <c r="AU317" s="269" t="s">
        <v>11318</v>
      </c>
      <c r="AV317" s="269"/>
      <c r="AW317" s="269"/>
      <c r="AX317" s="269"/>
      <c r="AY317" s="269"/>
      <c r="AZ317" s="269" t="s">
        <v>7994</v>
      </c>
      <c r="BA317" s="269"/>
      <c r="BB317" s="269"/>
      <c r="BC317" s="269"/>
      <c r="BD317" s="269"/>
      <c r="BE317" s="269"/>
      <c r="BF317" s="269"/>
      <c r="BG317" s="269"/>
      <c r="BH317" s="269"/>
      <c r="BI317" s="269"/>
      <c r="BJ317" s="269"/>
      <c r="BK317" s="269"/>
      <c r="BL317" s="269"/>
      <c r="BM317" s="269"/>
      <c r="BN317" s="269"/>
      <c r="BO317" s="269"/>
      <c r="BP317" s="269"/>
      <c r="BQ317" s="269" t="s">
        <v>9894</v>
      </c>
      <c r="BR317" s="269"/>
      <c r="BS317" s="269" t="s">
        <v>9892</v>
      </c>
      <c r="BT317" s="218"/>
    </row>
    <row r="318" spans="1:72" ht="14.5">
      <c r="A318" s="219" t="str">
        <f t="shared" si="6"/>
        <v>2025-00089390-1</v>
      </c>
      <c r="B318" s="338" t="s">
        <v>1853</v>
      </c>
      <c r="C318" s="338" t="s">
        <v>1928</v>
      </c>
      <c r="D318" s="338" t="s">
        <v>11094</v>
      </c>
      <c r="E318" s="338" t="s">
        <v>7994</v>
      </c>
      <c r="F318" s="338" t="s">
        <v>9883</v>
      </c>
      <c r="G318" s="338" t="s">
        <v>11094</v>
      </c>
      <c r="H318" s="338" t="s">
        <v>11095</v>
      </c>
      <c r="I318" s="338" t="s">
        <v>10044</v>
      </c>
      <c r="J318" s="338" t="s">
        <v>69</v>
      </c>
      <c r="K318" s="338" t="s">
        <v>256</v>
      </c>
      <c r="L318"/>
      <c r="M318" s="338"/>
      <c r="N318" s="338"/>
      <c r="O318" s="338"/>
      <c r="P318" s="338" t="s">
        <v>8009</v>
      </c>
      <c r="Q318" s="338" t="s">
        <v>8010</v>
      </c>
      <c r="R318" s="338" t="s">
        <v>8032</v>
      </c>
      <c r="S318" s="338" t="s">
        <v>11696</v>
      </c>
      <c r="T318" s="338" t="s">
        <v>8608</v>
      </c>
      <c r="U318" s="338" t="s">
        <v>11375</v>
      </c>
      <c r="V318"/>
      <c r="W318" s="338"/>
      <c r="X318" s="338" t="s">
        <v>11496</v>
      </c>
      <c r="Y318" s="338" t="s">
        <v>1928</v>
      </c>
      <c r="Z318" s="338" t="s">
        <v>53</v>
      </c>
      <c r="AA318" s="338"/>
      <c r="AB318" s="338"/>
      <c r="AC318" s="338"/>
      <c r="AD318" s="338"/>
      <c r="AE318" s="338"/>
      <c r="AF318" s="338" t="s">
        <v>11697</v>
      </c>
      <c r="AG318" s="338"/>
      <c r="AH318" s="338" t="s">
        <v>11496</v>
      </c>
      <c r="AI318" s="338" t="s">
        <v>7998</v>
      </c>
      <c r="AJ318" s="338" t="s">
        <v>11698</v>
      </c>
      <c r="AK318" s="338" t="s">
        <v>11699</v>
      </c>
      <c r="AL318" s="338"/>
      <c r="AM318" s="338" t="s">
        <v>8019</v>
      </c>
      <c r="AN318" s="338" t="s">
        <v>11700</v>
      </c>
      <c r="AO318" s="338" t="s">
        <v>8026</v>
      </c>
      <c r="AP318" s="338" t="s">
        <v>11701</v>
      </c>
      <c r="AQ318" s="338" t="s">
        <v>7988</v>
      </c>
      <c r="AR318" s="338"/>
      <c r="AS318" s="338" t="s">
        <v>7988</v>
      </c>
      <c r="AT318" s="338"/>
      <c r="AU318" s="338" t="s">
        <v>10136</v>
      </c>
      <c r="AV318" s="338"/>
      <c r="AW318" s="338"/>
      <c r="AX318" s="338"/>
      <c r="AY318" s="338"/>
      <c r="AZ318" s="338" t="s">
        <v>7994</v>
      </c>
      <c r="BA318" s="338"/>
      <c r="BB318"/>
      <c r="BC318"/>
      <c r="BD318"/>
      <c r="BE318"/>
      <c r="BF318"/>
      <c r="BG318"/>
      <c r="BH318"/>
      <c r="BI318"/>
      <c r="BJ318"/>
      <c r="BK318"/>
      <c r="BL318"/>
      <c r="BM318"/>
      <c r="BN318"/>
      <c r="BO318"/>
      <c r="BP318"/>
      <c r="BQ318" t="s">
        <v>9894</v>
      </c>
      <c r="BR318"/>
      <c r="BS318" t="s">
        <v>9892</v>
      </c>
      <c r="BT318" s="218"/>
    </row>
    <row r="319" spans="1:72" ht="14.5">
      <c r="A319" s="219" t="str">
        <f t="shared" si="6"/>
        <v>2024-00087012-2</v>
      </c>
      <c r="B319" s="338" t="s">
        <v>1859</v>
      </c>
      <c r="C319" s="170" t="s">
        <v>9170</v>
      </c>
      <c r="D319" s="170" t="s">
        <v>9882</v>
      </c>
      <c r="E319" s="170" t="s">
        <v>7994</v>
      </c>
      <c r="F319" s="170" t="s">
        <v>9883</v>
      </c>
      <c r="G319" s="170" t="s">
        <v>9882</v>
      </c>
      <c r="H319" s="170" t="s">
        <v>9884</v>
      </c>
      <c r="I319" s="170" t="s">
        <v>10044</v>
      </c>
      <c r="J319" s="170" t="s">
        <v>914</v>
      </c>
      <c r="K319" s="170" t="s">
        <v>913</v>
      </c>
      <c r="L319" s="170"/>
      <c r="M319" s="170"/>
      <c r="N319" s="170"/>
      <c r="O319" s="170"/>
      <c r="P319" s="170" t="s">
        <v>8009</v>
      </c>
      <c r="Q319" s="170" t="s">
        <v>8031</v>
      </c>
      <c r="R319" s="170" t="s">
        <v>8076</v>
      </c>
      <c r="S319" s="170" t="s">
        <v>11702</v>
      </c>
      <c r="T319" s="170" t="s">
        <v>11493</v>
      </c>
      <c r="U319" s="170" t="s">
        <v>11494</v>
      </c>
      <c r="V319" s="170"/>
      <c r="W319" s="170" t="s">
        <v>11703</v>
      </c>
      <c r="X319" s="170" t="s">
        <v>11599</v>
      </c>
      <c r="Y319" s="170" t="s">
        <v>1928</v>
      </c>
      <c r="Z319" s="170" t="s">
        <v>53</v>
      </c>
      <c r="AA319" s="170"/>
      <c r="AB319" s="170"/>
      <c r="AC319" s="170"/>
      <c r="AD319" s="170"/>
      <c r="AE319" s="170"/>
      <c r="AF319" s="170" t="s">
        <v>11704</v>
      </c>
      <c r="AG319" s="170"/>
      <c r="AH319" s="170" t="s">
        <v>11599</v>
      </c>
      <c r="AI319" s="170" t="s">
        <v>7998</v>
      </c>
      <c r="AJ319" s="170" t="s">
        <v>10210</v>
      </c>
      <c r="AK319" s="170" t="s">
        <v>11705</v>
      </c>
      <c r="AL319" s="170"/>
      <c r="AM319" s="170" t="s">
        <v>8019</v>
      </c>
      <c r="AN319" s="170" t="s">
        <v>11706</v>
      </c>
      <c r="AO319" s="170" t="s">
        <v>8026</v>
      </c>
      <c r="AP319" s="170" t="s">
        <v>10999</v>
      </c>
      <c r="AQ319" s="170" t="s">
        <v>7988</v>
      </c>
      <c r="AR319" s="170"/>
      <c r="AS319" s="170" t="s">
        <v>7988</v>
      </c>
      <c r="AT319" s="170"/>
      <c r="AU319" s="170" t="s">
        <v>11031</v>
      </c>
      <c r="AV319" s="170"/>
      <c r="AW319" s="170"/>
      <c r="AX319" s="170"/>
      <c r="AY319" s="170"/>
      <c r="AZ319" s="170" t="s">
        <v>7994</v>
      </c>
      <c r="BA319" s="170"/>
      <c r="BB319" s="170"/>
      <c r="BC319" s="170"/>
      <c r="BD319" s="170"/>
      <c r="BE319" s="170"/>
      <c r="BF319" s="170"/>
      <c r="BG319" s="170"/>
      <c r="BH319" s="170"/>
      <c r="BI319" s="170"/>
      <c r="BJ319" s="170"/>
      <c r="BK319" s="170"/>
      <c r="BL319" s="170"/>
      <c r="BM319" s="170"/>
      <c r="BN319" s="170"/>
      <c r="BO319" s="170"/>
      <c r="BP319" s="170"/>
      <c r="BQ319" s="170" t="s">
        <v>9894</v>
      </c>
      <c r="BR319" s="170"/>
      <c r="BS319" s="170" t="s">
        <v>9892</v>
      </c>
      <c r="BT319" s="218"/>
    </row>
    <row r="320" spans="1:72" ht="14.5">
      <c r="A320" s="219" t="str">
        <f t="shared" si="6"/>
        <v>2024-00087012-1</v>
      </c>
      <c r="B320" s="338" t="s">
        <v>1856</v>
      </c>
      <c r="C320" s="170" t="s">
        <v>9170</v>
      </c>
      <c r="D320" s="170" t="s">
        <v>9882</v>
      </c>
      <c r="E320" s="170" t="s">
        <v>7994</v>
      </c>
      <c r="F320" s="170" t="s">
        <v>9883</v>
      </c>
      <c r="G320" s="170" t="s">
        <v>9882</v>
      </c>
      <c r="H320" s="170" t="s">
        <v>9884</v>
      </c>
      <c r="I320" s="170" t="s">
        <v>10044</v>
      </c>
      <c r="J320" s="170" t="s">
        <v>914</v>
      </c>
      <c r="K320" s="170" t="s">
        <v>913</v>
      </c>
      <c r="L320" s="170"/>
      <c r="M320" s="170"/>
      <c r="N320" s="170"/>
      <c r="O320" s="170"/>
      <c r="P320" s="170" t="s">
        <v>8009</v>
      </c>
      <c r="Q320" s="170" t="s">
        <v>8031</v>
      </c>
      <c r="R320" s="170" t="s">
        <v>8076</v>
      </c>
      <c r="S320" s="170" t="s">
        <v>11702</v>
      </c>
      <c r="T320" s="170" t="s">
        <v>11493</v>
      </c>
      <c r="U320" s="170" t="s">
        <v>11494</v>
      </c>
      <c r="V320" s="170"/>
      <c r="W320" s="170" t="s">
        <v>11703</v>
      </c>
      <c r="X320" s="170" t="s">
        <v>1457</v>
      </c>
      <c r="Y320" s="170" t="s">
        <v>1928</v>
      </c>
      <c r="Z320" s="170" t="s">
        <v>53</v>
      </c>
      <c r="AA320" s="170"/>
      <c r="AB320" s="170"/>
      <c r="AC320" s="170"/>
      <c r="AD320" s="170"/>
      <c r="AE320" s="170"/>
      <c r="AF320" s="170" t="s">
        <v>11707</v>
      </c>
      <c r="AG320" s="170"/>
      <c r="AH320" s="170" t="s">
        <v>1457</v>
      </c>
      <c r="AI320" s="170" t="s">
        <v>7998</v>
      </c>
      <c r="AJ320" s="170" t="s">
        <v>10210</v>
      </c>
      <c r="AK320" s="170" t="s">
        <v>11708</v>
      </c>
      <c r="AL320" s="170"/>
      <c r="AM320" s="170" t="s">
        <v>8019</v>
      </c>
      <c r="AN320" s="170" t="s">
        <v>11706</v>
      </c>
      <c r="AO320" s="170" t="s">
        <v>8026</v>
      </c>
      <c r="AP320" s="170" t="s">
        <v>10999</v>
      </c>
      <c r="AQ320" s="170" t="s">
        <v>7988</v>
      </c>
      <c r="AR320" s="170"/>
      <c r="AS320" s="170" t="s">
        <v>7988</v>
      </c>
      <c r="AT320" s="170"/>
      <c r="AU320" s="170" t="s">
        <v>11031</v>
      </c>
      <c r="AV320" s="170"/>
      <c r="AW320" s="170"/>
      <c r="AX320" s="170"/>
      <c r="AY320" s="170"/>
      <c r="AZ320" s="170" t="s">
        <v>7994</v>
      </c>
      <c r="BA320" s="170"/>
      <c r="BB320" s="170"/>
      <c r="BC320" s="170"/>
      <c r="BD320" s="170"/>
      <c r="BE320" s="170"/>
      <c r="BF320" s="170"/>
      <c r="BG320" s="170"/>
      <c r="BH320" s="170"/>
      <c r="BI320" s="170"/>
      <c r="BJ320" s="170"/>
      <c r="BK320" s="170"/>
      <c r="BL320" s="170"/>
      <c r="BM320" s="170"/>
      <c r="BN320" s="170"/>
      <c r="BO320" s="170"/>
      <c r="BP320" s="170"/>
      <c r="BQ320" s="170" t="s">
        <v>9894</v>
      </c>
      <c r="BR320" s="170"/>
      <c r="BS320" s="170" t="s">
        <v>9892</v>
      </c>
      <c r="BT320" s="218"/>
    </row>
    <row r="321" spans="1:72" ht="14.5">
      <c r="A321" s="219" t="str">
        <f t="shared" si="6"/>
        <v>2024-00087212-1</v>
      </c>
      <c r="B321" s="338" t="s">
        <v>1864</v>
      </c>
      <c r="C321" s="170" t="s">
        <v>9170</v>
      </c>
      <c r="D321" s="170" t="s">
        <v>9882</v>
      </c>
      <c r="E321" s="170" t="s">
        <v>7994</v>
      </c>
      <c r="F321" s="170" t="s">
        <v>9883</v>
      </c>
      <c r="G321" s="170" t="s">
        <v>9882</v>
      </c>
      <c r="H321" s="170" t="s">
        <v>9884</v>
      </c>
      <c r="I321" s="170" t="s">
        <v>10044</v>
      </c>
      <c r="J321" s="170" t="s">
        <v>146</v>
      </c>
      <c r="K321" s="170" t="s">
        <v>147</v>
      </c>
      <c r="L321" s="170"/>
      <c r="M321" s="170"/>
      <c r="N321" s="170"/>
      <c r="O321" s="170"/>
      <c r="P321" s="170" t="s">
        <v>8009</v>
      </c>
      <c r="Q321" s="170" t="s">
        <v>8010</v>
      </c>
      <c r="R321" s="170" t="s">
        <v>8076</v>
      </c>
      <c r="S321" s="170" t="s">
        <v>11709</v>
      </c>
      <c r="T321" s="170" t="s">
        <v>11204</v>
      </c>
      <c r="U321" s="170" t="s">
        <v>11205</v>
      </c>
      <c r="V321" s="170"/>
      <c r="W321" s="170" t="s">
        <v>2389</v>
      </c>
      <c r="X321" s="170" t="s">
        <v>11134</v>
      </c>
      <c r="Y321" s="170" t="s">
        <v>1912</v>
      </c>
      <c r="Z321" s="170" t="s">
        <v>53</v>
      </c>
      <c r="AA321" s="170"/>
      <c r="AB321" s="170"/>
      <c r="AC321" s="170"/>
      <c r="AD321" s="170"/>
      <c r="AE321" s="170" t="s">
        <v>8252</v>
      </c>
      <c r="AF321" s="170" t="s">
        <v>11710</v>
      </c>
      <c r="AG321" s="170"/>
      <c r="AH321" s="170" t="s">
        <v>11134</v>
      </c>
      <c r="AI321" s="170" t="s">
        <v>7998</v>
      </c>
      <c r="AJ321" s="170" t="s">
        <v>11711</v>
      </c>
      <c r="AK321" s="170" t="s">
        <v>11712</v>
      </c>
      <c r="AL321" s="170"/>
      <c r="AM321" s="170" t="s">
        <v>8019</v>
      </c>
      <c r="AN321" s="170" t="s">
        <v>11713</v>
      </c>
      <c r="AO321" s="170" t="s">
        <v>8026</v>
      </c>
      <c r="AP321" s="170" t="s">
        <v>11193</v>
      </c>
      <c r="AQ321" s="170" t="s">
        <v>7988</v>
      </c>
      <c r="AR321" s="170"/>
      <c r="AS321" s="170" t="s">
        <v>7988</v>
      </c>
      <c r="AT321" s="170"/>
      <c r="AU321" s="170" t="s">
        <v>11616</v>
      </c>
      <c r="AV321" s="170"/>
      <c r="AW321" s="170"/>
      <c r="AX321" s="170"/>
      <c r="AY321" s="170"/>
      <c r="AZ321" s="170" t="s">
        <v>7994</v>
      </c>
      <c r="BA321" s="170"/>
      <c r="BB321" s="170"/>
      <c r="BC321" s="170"/>
      <c r="BD321" s="170"/>
      <c r="BE321" s="170"/>
      <c r="BF321" s="170"/>
      <c r="BG321" s="170"/>
      <c r="BH321" s="170"/>
      <c r="BI321" s="170"/>
      <c r="BJ321" s="170"/>
      <c r="BK321" s="170"/>
      <c r="BL321" s="170"/>
      <c r="BM321" s="170"/>
      <c r="BN321" s="170"/>
      <c r="BO321" s="170"/>
      <c r="BP321" s="170"/>
      <c r="BQ321" s="170" t="s">
        <v>9894</v>
      </c>
      <c r="BR321" s="170"/>
      <c r="BS321" s="170" t="s">
        <v>9892</v>
      </c>
      <c r="BT321" s="218"/>
    </row>
    <row r="322" spans="1:72" ht="14.5">
      <c r="A322" s="219" t="str">
        <f t="shared" si="6"/>
        <v>2024-00087400-1</v>
      </c>
      <c r="B322" s="338" t="s">
        <v>1867</v>
      </c>
      <c r="C322" s="170" t="s">
        <v>9170</v>
      </c>
      <c r="D322" s="170" t="s">
        <v>9882</v>
      </c>
      <c r="E322" s="170" t="s">
        <v>7994</v>
      </c>
      <c r="F322" s="170" t="s">
        <v>9883</v>
      </c>
      <c r="G322" s="170" t="s">
        <v>9882</v>
      </c>
      <c r="H322" s="170" t="s">
        <v>9884</v>
      </c>
      <c r="I322" s="170" t="s">
        <v>10044</v>
      </c>
      <c r="J322" s="170" t="s">
        <v>61</v>
      </c>
      <c r="K322" s="170" t="s">
        <v>153</v>
      </c>
      <c r="L322" s="170"/>
      <c r="M322" s="170"/>
      <c r="N322" s="170"/>
      <c r="O322" s="170"/>
      <c r="P322" s="170" t="s">
        <v>8009</v>
      </c>
      <c r="Q322" s="170" t="s">
        <v>8010</v>
      </c>
      <c r="R322" s="170" t="s">
        <v>8032</v>
      </c>
      <c r="S322" s="170" t="s">
        <v>11714</v>
      </c>
      <c r="T322" s="170" t="s">
        <v>10114</v>
      </c>
      <c r="U322" s="170" t="s">
        <v>10115</v>
      </c>
      <c r="V322" s="170"/>
      <c r="W322" s="170"/>
      <c r="X322" s="170" t="s">
        <v>1524</v>
      </c>
      <c r="Y322" s="170" t="s">
        <v>1912</v>
      </c>
      <c r="Z322" s="170" t="s">
        <v>53</v>
      </c>
      <c r="AA322" s="170"/>
      <c r="AB322" s="170"/>
      <c r="AC322" s="170"/>
      <c r="AD322" s="170"/>
      <c r="AE322" s="170"/>
      <c r="AF322" s="170" t="s">
        <v>11715</v>
      </c>
      <c r="AG322" s="170"/>
      <c r="AH322" s="170" t="s">
        <v>1524</v>
      </c>
      <c r="AI322" s="170" t="s">
        <v>7998</v>
      </c>
      <c r="AJ322" s="170" t="s">
        <v>10117</v>
      </c>
      <c r="AK322" s="170" t="s">
        <v>11716</v>
      </c>
      <c r="AL322" s="170"/>
      <c r="AM322" s="170" t="s">
        <v>8019</v>
      </c>
      <c r="AN322" s="170" t="s">
        <v>11717</v>
      </c>
      <c r="AO322" s="170" t="s">
        <v>8026</v>
      </c>
      <c r="AP322" s="170" t="s">
        <v>11718</v>
      </c>
      <c r="AQ322" s="170" t="s">
        <v>7988</v>
      </c>
      <c r="AR322" s="170"/>
      <c r="AS322" s="170" t="s">
        <v>7988</v>
      </c>
      <c r="AT322" s="170"/>
      <c r="AU322" s="170" t="s">
        <v>11318</v>
      </c>
      <c r="AV322" s="170"/>
      <c r="AW322" s="170"/>
      <c r="AX322" s="170"/>
      <c r="AY322" s="170"/>
      <c r="AZ322" s="170" t="s">
        <v>7994</v>
      </c>
      <c r="BA322" s="170"/>
      <c r="BB322" s="170"/>
      <c r="BC322" s="170"/>
      <c r="BD322" s="170"/>
      <c r="BE322" s="170"/>
      <c r="BF322" s="170"/>
      <c r="BG322" s="170"/>
      <c r="BH322" s="170"/>
      <c r="BI322" s="170"/>
      <c r="BJ322" s="170"/>
      <c r="BK322" s="170"/>
      <c r="BL322" s="170"/>
      <c r="BM322" s="170"/>
      <c r="BN322" s="170"/>
      <c r="BO322" s="170"/>
      <c r="BP322" s="170"/>
      <c r="BQ322" s="170" t="s">
        <v>9894</v>
      </c>
      <c r="BR322" s="170"/>
      <c r="BS322" s="170" t="s">
        <v>9892</v>
      </c>
      <c r="BT322" s="218"/>
    </row>
    <row r="323" spans="1:72" ht="14.5">
      <c r="A323" s="219" t="str">
        <f t="shared" si="6"/>
        <v>2025-00089963-1</v>
      </c>
      <c r="B323" s="338" t="s">
        <v>1836</v>
      </c>
      <c r="C323" s="338" t="s">
        <v>9170</v>
      </c>
      <c r="D323" s="338" t="s">
        <v>11094</v>
      </c>
      <c r="E323" s="338" t="s">
        <v>7994</v>
      </c>
      <c r="F323" s="338" t="s">
        <v>9883</v>
      </c>
      <c r="G323" s="338" t="s">
        <v>11094</v>
      </c>
      <c r="H323" s="338" t="s">
        <v>11095</v>
      </c>
      <c r="I323" s="338" t="s">
        <v>10044</v>
      </c>
      <c r="J323" s="338" t="s">
        <v>233</v>
      </c>
      <c r="K323" s="338" t="s">
        <v>234</v>
      </c>
      <c r="L323"/>
      <c r="M323" s="338"/>
      <c r="N323" s="338"/>
      <c r="O323" s="338"/>
      <c r="P323" s="338" t="s">
        <v>8009</v>
      </c>
      <c r="Q323" s="338" t="s">
        <v>8010</v>
      </c>
      <c r="R323" s="338" t="s">
        <v>8032</v>
      </c>
      <c r="S323" s="338" t="s">
        <v>11719</v>
      </c>
      <c r="T323" s="338" t="s">
        <v>10377</v>
      </c>
      <c r="U323" s="338">
        <v>630414286150</v>
      </c>
      <c r="V323"/>
      <c r="W323" s="338"/>
      <c r="X323" s="338" t="s">
        <v>1827</v>
      </c>
      <c r="Y323" s="338" t="s">
        <v>11673</v>
      </c>
      <c r="Z323" s="338" t="s">
        <v>53</v>
      </c>
      <c r="AA323" s="338"/>
      <c r="AB323" s="338"/>
      <c r="AC323" s="338"/>
      <c r="AD323" s="338"/>
      <c r="AE323" s="338"/>
      <c r="AF323" s="338" t="s">
        <v>11720</v>
      </c>
      <c r="AG323" s="338"/>
      <c r="AH323" s="338" t="s">
        <v>1827</v>
      </c>
      <c r="AI323" s="338" t="s">
        <v>7998</v>
      </c>
      <c r="AJ323" s="338" t="s">
        <v>10265</v>
      </c>
      <c r="AK323" s="338" t="s">
        <v>11721</v>
      </c>
      <c r="AL323" s="338"/>
      <c r="AM323" s="338" t="s">
        <v>8019</v>
      </c>
      <c r="AN323" s="338" t="s">
        <v>11722</v>
      </c>
      <c r="AO323" s="338" t="s">
        <v>8026</v>
      </c>
      <c r="AP323" s="338" t="s">
        <v>11325</v>
      </c>
      <c r="AQ323" s="338" t="s">
        <v>7988</v>
      </c>
      <c r="AR323" s="338"/>
      <c r="AS323" s="338" t="s">
        <v>7988</v>
      </c>
      <c r="AT323" s="338"/>
      <c r="AU323" s="338" t="s">
        <v>11723</v>
      </c>
      <c r="AV323" s="338"/>
      <c r="AW323" s="338"/>
      <c r="AX323" s="338"/>
      <c r="AY323" s="338"/>
      <c r="AZ323" s="338" t="s">
        <v>7994</v>
      </c>
      <c r="BA323" s="338"/>
      <c r="BB323"/>
      <c r="BC323"/>
      <c r="BD323"/>
      <c r="BE323"/>
      <c r="BF323"/>
      <c r="BG323"/>
      <c r="BH323"/>
      <c r="BI323"/>
      <c r="BJ323"/>
      <c r="BK323"/>
      <c r="BL323"/>
      <c r="BM323"/>
      <c r="BN323"/>
      <c r="BO323"/>
      <c r="BP323"/>
      <c r="BQ323" t="s">
        <v>9894</v>
      </c>
      <c r="BR323"/>
      <c r="BS323" t="s">
        <v>9892</v>
      </c>
      <c r="BT323" s="218"/>
    </row>
    <row r="324" spans="1:72" ht="14.5">
      <c r="A324" s="219" t="str">
        <f t="shared" si="6"/>
        <v>2025-00090130-1</v>
      </c>
      <c r="B324" s="338" t="s">
        <v>1870</v>
      </c>
      <c r="C324" s="338" t="s">
        <v>9170</v>
      </c>
      <c r="D324" s="338" t="s">
        <v>11094</v>
      </c>
      <c r="E324" s="338" t="s">
        <v>7994</v>
      </c>
      <c r="F324" s="338" t="s">
        <v>9883</v>
      </c>
      <c r="G324" s="338" t="s">
        <v>11094</v>
      </c>
      <c r="H324" s="338" t="s">
        <v>11095</v>
      </c>
      <c r="I324" s="338" t="s">
        <v>10044</v>
      </c>
      <c r="J324" s="338" t="s">
        <v>243</v>
      </c>
      <c r="K324" s="338" t="s">
        <v>244</v>
      </c>
      <c r="L324"/>
      <c r="M324" s="338"/>
      <c r="N324" s="338"/>
      <c r="O324" s="338"/>
      <c r="P324" s="338" t="s">
        <v>8009</v>
      </c>
      <c r="Q324" s="338" t="s">
        <v>8010</v>
      </c>
      <c r="R324" s="338" t="s">
        <v>8076</v>
      </c>
      <c r="S324" s="338" t="s">
        <v>11047</v>
      </c>
      <c r="T324" s="338" t="s">
        <v>9970</v>
      </c>
      <c r="U324" s="338" t="s">
        <v>9971</v>
      </c>
      <c r="V324"/>
      <c r="W324" s="338" t="s">
        <v>9972</v>
      </c>
      <c r="X324" s="338" t="s">
        <v>1752</v>
      </c>
      <c r="Y324" s="338" t="s">
        <v>11724</v>
      </c>
      <c r="Z324" s="338" t="s">
        <v>53</v>
      </c>
      <c r="AA324" s="338"/>
      <c r="AB324" s="338"/>
      <c r="AC324" s="338"/>
      <c r="AD324" s="338"/>
      <c r="AE324" s="338"/>
      <c r="AF324" s="338" t="s">
        <v>11725</v>
      </c>
      <c r="AG324" s="338"/>
      <c r="AH324" s="338" t="s">
        <v>1752</v>
      </c>
      <c r="AI324" s="338" t="s">
        <v>7998</v>
      </c>
      <c r="AJ324" s="338" t="s">
        <v>11726</v>
      </c>
      <c r="AK324" s="338" t="s">
        <v>11727</v>
      </c>
      <c r="AL324" s="338"/>
      <c r="AM324" s="338" t="s">
        <v>8019</v>
      </c>
      <c r="AN324" s="338" t="s">
        <v>11728</v>
      </c>
      <c r="AO324" s="338" t="s">
        <v>8026</v>
      </c>
      <c r="AP324" s="338" t="s">
        <v>11402</v>
      </c>
      <c r="AQ324" s="338" t="s">
        <v>7988</v>
      </c>
      <c r="AR324" s="338"/>
      <c r="AS324" s="338" t="s">
        <v>7988</v>
      </c>
      <c r="AT324" s="338"/>
      <c r="AU324" s="338" t="s">
        <v>11403</v>
      </c>
      <c r="AV324" s="338"/>
      <c r="AW324" s="338"/>
      <c r="AX324" s="338"/>
      <c r="AY324" s="338"/>
      <c r="AZ324" s="338" t="s">
        <v>7994</v>
      </c>
      <c r="BA324" s="338"/>
      <c r="BB324"/>
      <c r="BC324"/>
      <c r="BD324"/>
      <c r="BE324"/>
      <c r="BF324"/>
      <c r="BG324"/>
      <c r="BH324"/>
      <c r="BI324"/>
      <c r="BJ324"/>
      <c r="BK324"/>
      <c r="BL324"/>
      <c r="BM324"/>
      <c r="BN324"/>
      <c r="BO324"/>
      <c r="BP324"/>
      <c r="BQ324" t="s">
        <v>9894</v>
      </c>
      <c r="BR324"/>
      <c r="BS324" t="s">
        <v>9892</v>
      </c>
      <c r="BT324" s="218"/>
    </row>
    <row r="325" spans="1:72" ht="14.5">
      <c r="A325" s="219" t="str">
        <f t="shared" si="6"/>
        <v>2025-00090508-1</v>
      </c>
      <c r="B325" s="338" t="s">
        <v>1861</v>
      </c>
      <c r="C325" s="338" t="s">
        <v>9170</v>
      </c>
      <c r="D325" s="338" t="s">
        <v>11094</v>
      </c>
      <c r="E325" s="338" t="s">
        <v>7994</v>
      </c>
      <c r="F325" s="338" t="s">
        <v>9883</v>
      </c>
      <c r="G325" s="338" t="s">
        <v>11094</v>
      </c>
      <c r="H325" s="338" t="s">
        <v>11095</v>
      </c>
      <c r="I325" s="338" t="s">
        <v>10044</v>
      </c>
      <c r="J325" s="338" t="s">
        <v>243</v>
      </c>
      <c r="K325" s="338" t="s">
        <v>244</v>
      </c>
      <c r="L325"/>
      <c r="M325" s="338"/>
      <c r="N325" s="338"/>
      <c r="O325" s="338"/>
      <c r="P325" s="338" t="s">
        <v>8009</v>
      </c>
      <c r="Q325" s="338" t="s">
        <v>8010</v>
      </c>
      <c r="R325" s="338" t="s">
        <v>8076</v>
      </c>
      <c r="S325" s="338" t="s">
        <v>11729</v>
      </c>
      <c r="T325" s="338" t="s">
        <v>11589</v>
      </c>
      <c r="U325" s="338" t="s">
        <v>11590</v>
      </c>
      <c r="V325"/>
      <c r="W325" s="338" t="s">
        <v>11591</v>
      </c>
      <c r="X325" s="338" t="s">
        <v>11467</v>
      </c>
      <c r="Y325" s="338" t="s">
        <v>1912</v>
      </c>
      <c r="Z325" s="338" t="s">
        <v>53</v>
      </c>
      <c r="AA325" s="338"/>
      <c r="AB325" s="338" t="s">
        <v>8800</v>
      </c>
      <c r="AC325" s="338" t="s">
        <v>8067</v>
      </c>
      <c r="AD325" s="338"/>
      <c r="AE325" s="338" t="s">
        <v>8252</v>
      </c>
      <c r="AF325" s="338" t="s">
        <v>11730</v>
      </c>
      <c r="AG325" s="338"/>
      <c r="AH325" s="338" t="s">
        <v>11467</v>
      </c>
      <c r="AI325" s="338" t="s">
        <v>7998</v>
      </c>
      <c r="AJ325" s="338" t="s">
        <v>11731</v>
      </c>
      <c r="AK325" s="338" t="s">
        <v>11732</v>
      </c>
      <c r="AL325" s="338"/>
      <c r="AM325" s="338" t="s">
        <v>8019</v>
      </c>
      <c r="AN325" s="338" t="s">
        <v>11733</v>
      </c>
      <c r="AO325" s="338" t="s">
        <v>8026</v>
      </c>
      <c r="AP325" s="338" t="s">
        <v>11402</v>
      </c>
      <c r="AQ325" s="338" t="s">
        <v>7988</v>
      </c>
      <c r="AR325" s="338"/>
      <c r="AS325" s="338" t="s">
        <v>7988</v>
      </c>
      <c r="AT325" s="338"/>
      <c r="AU325" s="338" t="s">
        <v>11403</v>
      </c>
      <c r="AV325" s="338"/>
      <c r="AW325" s="338"/>
      <c r="AX325" s="338"/>
      <c r="AY325" s="338"/>
      <c r="AZ325" s="338" t="s">
        <v>7994</v>
      </c>
      <c r="BA325" s="338"/>
      <c r="BB325"/>
      <c r="BC325"/>
      <c r="BD325"/>
      <c r="BE325"/>
      <c r="BF325"/>
      <c r="BG325"/>
      <c r="BH325"/>
      <c r="BI325"/>
      <c r="BJ325"/>
      <c r="BK325"/>
      <c r="BL325"/>
      <c r="BM325"/>
      <c r="BN325"/>
      <c r="BO325"/>
      <c r="BP325"/>
      <c r="BQ325" t="s">
        <v>9894</v>
      </c>
      <c r="BR325"/>
      <c r="BS325" t="s">
        <v>9892</v>
      </c>
      <c r="BT325" s="218"/>
    </row>
    <row r="326" spans="1:72" ht="14.5">
      <c r="A326" s="219" t="str">
        <f t="shared" si="6"/>
        <v>2025-00090593-1</v>
      </c>
      <c r="B326" s="338" t="s">
        <v>1899</v>
      </c>
      <c r="C326" s="338" t="s">
        <v>9170</v>
      </c>
      <c r="D326" s="338" t="s">
        <v>9882</v>
      </c>
      <c r="E326" s="338" t="s">
        <v>7994</v>
      </c>
      <c r="F326" s="338" t="s">
        <v>9883</v>
      </c>
      <c r="G326" s="338" t="s">
        <v>9882</v>
      </c>
      <c r="H326" s="338" t="s">
        <v>9884</v>
      </c>
      <c r="I326" s="338" t="s">
        <v>10044</v>
      </c>
      <c r="J326" s="338" t="s">
        <v>1553</v>
      </c>
      <c r="K326" s="338" t="s">
        <v>1554</v>
      </c>
      <c r="L326"/>
      <c r="M326" s="338"/>
      <c r="N326" s="338"/>
      <c r="O326" s="338"/>
      <c r="P326" s="338" t="s">
        <v>8009</v>
      </c>
      <c r="Q326" s="338" t="s">
        <v>8010</v>
      </c>
      <c r="R326" s="338" t="s">
        <v>8076</v>
      </c>
      <c r="S326" s="338" t="s">
        <v>11604</v>
      </c>
      <c r="T326" s="338" t="s">
        <v>11391</v>
      </c>
      <c r="U326" s="338" t="s">
        <v>11392</v>
      </c>
      <c r="V326"/>
      <c r="W326" s="338" t="s">
        <v>8829</v>
      </c>
      <c r="X326" s="338" t="s">
        <v>9129</v>
      </c>
      <c r="Y326" s="338" t="s">
        <v>9170</v>
      </c>
      <c r="Z326" s="338" t="s">
        <v>53</v>
      </c>
      <c r="AA326" s="338"/>
      <c r="AB326" s="338"/>
      <c r="AC326" s="338"/>
      <c r="AD326" s="338"/>
      <c r="AE326" s="338"/>
      <c r="AF326" s="338" t="s">
        <v>11734</v>
      </c>
      <c r="AG326" s="338"/>
      <c r="AH326" s="338" t="s">
        <v>9129</v>
      </c>
      <c r="AI326" s="338" t="s">
        <v>7998</v>
      </c>
      <c r="AJ326" s="338" t="s">
        <v>11606</v>
      </c>
      <c r="AK326" s="338" t="s">
        <v>11735</v>
      </c>
      <c r="AL326" s="338"/>
      <c r="AM326" s="338" t="s">
        <v>8019</v>
      </c>
      <c r="AN326" s="338" t="s">
        <v>11736</v>
      </c>
      <c r="AO326" s="338" t="s">
        <v>8026</v>
      </c>
      <c r="AP326" s="338" t="s">
        <v>11737</v>
      </c>
      <c r="AQ326" s="338" t="s">
        <v>7988</v>
      </c>
      <c r="AR326" s="338"/>
      <c r="AS326" s="338" t="s">
        <v>7988</v>
      </c>
      <c r="AT326" s="338"/>
      <c r="AU326" s="338" t="s">
        <v>11738</v>
      </c>
      <c r="AV326" s="338"/>
      <c r="AW326" s="338"/>
      <c r="AX326" s="338"/>
      <c r="AY326" s="338"/>
      <c r="AZ326" s="338" t="s">
        <v>7994</v>
      </c>
      <c r="BA326" s="338"/>
      <c r="BB326"/>
      <c r="BC326"/>
      <c r="BD326"/>
      <c r="BE326"/>
      <c r="BF326"/>
      <c r="BG326"/>
      <c r="BH326"/>
      <c r="BI326"/>
      <c r="BJ326"/>
      <c r="BK326"/>
      <c r="BL326"/>
      <c r="BM326"/>
      <c r="BN326"/>
      <c r="BO326"/>
      <c r="BP326"/>
      <c r="BQ326" t="s">
        <v>9894</v>
      </c>
      <c r="BR326"/>
      <c r="BS326" t="s">
        <v>9892</v>
      </c>
      <c r="BT326" s="218"/>
    </row>
    <row r="327" spans="1:72" ht="14.5">
      <c r="A327" s="219" t="str">
        <f t="shared" si="6"/>
        <v>2024-00088505-1</v>
      </c>
      <c r="B327" s="338" t="s">
        <v>1896</v>
      </c>
      <c r="C327" s="338" t="s">
        <v>9170</v>
      </c>
      <c r="D327" s="338" t="s">
        <v>9882</v>
      </c>
      <c r="E327" s="338" t="s">
        <v>7994</v>
      </c>
      <c r="F327" s="338" t="s">
        <v>9883</v>
      </c>
      <c r="G327" s="338" t="s">
        <v>9882</v>
      </c>
      <c r="H327" s="338" t="s">
        <v>9884</v>
      </c>
      <c r="I327" s="338" t="s">
        <v>10044</v>
      </c>
      <c r="J327" s="338" t="s">
        <v>69</v>
      </c>
      <c r="K327" s="338" t="s">
        <v>70</v>
      </c>
      <c r="L327"/>
      <c r="M327" s="338"/>
      <c r="N327" s="338"/>
      <c r="O327" s="338"/>
      <c r="P327" s="338" t="s">
        <v>8009</v>
      </c>
      <c r="Q327" s="338" t="s">
        <v>8010</v>
      </c>
      <c r="R327" s="338" t="s">
        <v>8032</v>
      </c>
      <c r="S327" s="338" t="s">
        <v>11739</v>
      </c>
      <c r="T327" s="338" t="s">
        <v>8894</v>
      </c>
      <c r="U327" s="338" t="s">
        <v>9247</v>
      </c>
      <c r="V327"/>
      <c r="W327" s="338"/>
      <c r="X327" s="338" t="s">
        <v>1626</v>
      </c>
      <c r="Y327" s="338" t="s">
        <v>11724</v>
      </c>
      <c r="Z327" s="338" t="s">
        <v>53</v>
      </c>
      <c r="AA327" s="338"/>
      <c r="AB327" s="338"/>
      <c r="AC327" s="338"/>
      <c r="AD327" s="338"/>
      <c r="AE327" s="338"/>
      <c r="AF327" s="338" t="s">
        <v>11740</v>
      </c>
      <c r="AG327" s="338"/>
      <c r="AH327" s="338" t="s">
        <v>1626</v>
      </c>
      <c r="AI327" s="338" t="s">
        <v>7998</v>
      </c>
      <c r="AJ327" s="338" t="s">
        <v>11741</v>
      </c>
      <c r="AK327" s="338" t="s">
        <v>11742</v>
      </c>
      <c r="AL327" s="338"/>
      <c r="AM327" s="338" t="s">
        <v>8019</v>
      </c>
      <c r="AN327" s="338" t="s">
        <v>11743</v>
      </c>
      <c r="AO327" s="338" t="s">
        <v>8026</v>
      </c>
      <c r="AP327" s="338" t="s">
        <v>11744</v>
      </c>
      <c r="AQ327" s="338" t="s">
        <v>7988</v>
      </c>
      <c r="AR327" s="338"/>
      <c r="AS327" s="338" t="s">
        <v>7988</v>
      </c>
      <c r="AT327" s="338"/>
      <c r="AU327" s="338" t="s">
        <v>11318</v>
      </c>
      <c r="AV327" s="338"/>
      <c r="AW327" s="338"/>
      <c r="AX327" s="338"/>
      <c r="AY327" s="338"/>
      <c r="AZ327" s="338" t="s">
        <v>7994</v>
      </c>
      <c r="BA327" s="338"/>
      <c r="BB327"/>
      <c r="BC327"/>
      <c r="BD327"/>
      <c r="BE327"/>
      <c r="BF327"/>
      <c r="BG327"/>
      <c r="BH327"/>
      <c r="BI327"/>
      <c r="BJ327"/>
      <c r="BK327"/>
      <c r="BL327"/>
      <c r="BM327"/>
      <c r="BN327"/>
      <c r="BO327"/>
      <c r="BP327"/>
      <c r="BQ327" t="s">
        <v>9894</v>
      </c>
      <c r="BR327"/>
      <c r="BS327" t="s">
        <v>9892</v>
      </c>
      <c r="BT327" s="218"/>
    </row>
    <row r="328" spans="1:72" ht="14.5">
      <c r="A328" s="219" t="str">
        <f t="shared" si="6"/>
        <v>2024-00087611-1</v>
      </c>
      <c r="B328" s="338" t="s">
        <v>1890</v>
      </c>
      <c r="C328" s="338" t="s">
        <v>9170</v>
      </c>
      <c r="D328" s="338" t="s">
        <v>9882</v>
      </c>
      <c r="E328" s="338" t="s">
        <v>7994</v>
      </c>
      <c r="F328" s="338" t="s">
        <v>9883</v>
      </c>
      <c r="G328" s="338" t="s">
        <v>9882</v>
      </c>
      <c r="H328" s="338" t="s">
        <v>9884</v>
      </c>
      <c r="I328" s="338" t="s">
        <v>10044</v>
      </c>
      <c r="J328" s="338" t="s">
        <v>170</v>
      </c>
      <c r="K328" s="338" t="s">
        <v>171</v>
      </c>
      <c r="L328"/>
      <c r="M328" s="338"/>
      <c r="N328" s="338"/>
      <c r="O328" s="338"/>
      <c r="P328" s="338" t="s">
        <v>8009</v>
      </c>
      <c r="Q328" s="338" t="s">
        <v>8010</v>
      </c>
      <c r="R328" s="338" t="s">
        <v>8076</v>
      </c>
      <c r="S328" s="338" t="s">
        <v>11745</v>
      </c>
      <c r="T328" s="338" t="s">
        <v>11746</v>
      </c>
      <c r="U328" s="338" t="s">
        <v>11747</v>
      </c>
      <c r="V328"/>
      <c r="W328" s="338" t="s">
        <v>9887</v>
      </c>
      <c r="X328" s="338" t="s">
        <v>11134</v>
      </c>
      <c r="Y328" s="338" t="s">
        <v>11724</v>
      </c>
      <c r="Z328" s="338" t="s">
        <v>53</v>
      </c>
      <c r="AA328" s="338"/>
      <c r="AB328" s="338"/>
      <c r="AC328" s="338"/>
      <c r="AD328" s="338"/>
      <c r="AE328" s="338"/>
      <c r="AF328" s="338" t="s">
        <v>11748</v>
      </c>
      <c r="AG328" s="338"/>
      <c r="AH328" s="338" t="s">
        <v>11134</v>
      </c>
      <c r="AI328" s="338" t="s">
        <v>7998</v>
      </c>
      <c r="AJ328" s="338" t="s">
        <v>10228</v>
      </c>
      <c r="AK328" s="338" t="s">
        <v>11749</v>
      </c>
      <c r="AL328" s="338"/>
      <c r="AM328" s="338" t="s">
        <v>8019</v>
      </c>
      <c r="AN328" s="338" t="s">
        <v>11750</v>
      </c>
      <c r="AO328" s="338" t="s">
        <v>8026</v>
      </c>
      <c r="AP328" s="338" t="s">
        <v>11751</v>
      </c>
      <c r="AQ328" s="338" t="s">
        <v>7988</v>
      </c>
      <c r="AR328" s="338"/>
      <c r="AS328" s="338" t="s">
        <v>7988</v>
      </c>
      <c r="AT328" s="338"/>
      <c r="AU328" s="338" t="s">
        <v>11752</v>
      </c>
      <c r="AV328" s="338"/>
      <c r="AW328" s="338"/>
      <c r="AX328" s="338"/>
      <c r="AY328" s="338"/>
      <c r="AZ328" s="338" t="s">
        <v>7994</v>
      </c>
      <c r="BA328" s="338"/>
      <c r="BB328"/>
      <c r="BC328"/>
      <c r="BD328"/>
      <c r="BE328"/>
      <c r="BF328"/>
      <c r="BG328"/>
      <c r="BH328"/>
      <c r="BI328"/>
      <c r="BJ328"/>
      <c r="BK328"/>
      <c r="BL328"/>
      <c r="BM328"/>
      <c r="BN328"/>
      <c r="BO328"/>
      <c r="BP328"/>
      <c r="BQ328" t="s">
        <v>9894</v>
      </c>
      <c r="BR328"/>
      <c r="BS328" t="s">
        <v>9892</v>
      </c>
      <c r="BT328" s="218"/>
    </row>
    <row r="329" spans="1:72" ht="14.5">
      <c r="A329" s="219" t="str">
        <f t="shared" si="6"/>
        <v>2024-00088529-1</v>
      </c>
      <c r="B329" s="338" t="s">
        <v>1893</v>
      </c>
      <c r="C329" s="338" t="s">
        <v>9170</v>
      </c>
      <c r="D329" s="338" t="s">
        <v>9882</v>
      </c>
      <c r="E329" s="338" t="s">
        <v>7994</v>
      </c>
      <c r="F329" s="338" t="s">
        <v>9883</v>
      </c>
      <c r="G329" s="338" t="s">
        <v>9882</v>
      </c>
      <c r="H329" s="338" t="s">
        <v>9884</v>
      </c>
      <c r="I329" s="338" t="s">
        <v>10044</v>
      </c>
      <c r="J329" s="338" t="s">
        <v>69</v>
      </c>
      <c r="K329" s="338" t="s">
        <v>70</v>
      </c>
      <c r="L329"/>
      <c r="M329" s="338"/>
      <c r="N329" s="338"/>
      <c r="O329" s="338"/>
      <c r="P329" s="338" t="s">
        <v>8009</v>
      </c>
      <c r="Q329" s="338" t="s">
        <v>8010</v>
      </c>
      <c r="R329" s="338" t="s">
        <v>8032</v>
      </c>
      <c r="S329" s="338" t="s">
        <v>11753</v>
      </c>
      <c r="T329" s="338" t="s">
        <v>8894</v>
      </c>
      <c r="U329" s="338" t="s">
        <v>9247</v>
      </c>
      <c r="V329"/>
      <c r="W329" s="338"/>
      <c r="X329" s="338" t="s">
        <v>8995</v>
      </c>
      <c r="Y329" s="338" t="s">
        <v>9170</v>
      </c>
      <c r="Z329" s="338" t="s">
        <v>53</v>
      </c>
      <c r="AA329" s="338"/>
      <c r="AB329" s="338"/>
      <c r="AC329" s="338"/>
      <c r="AD329" s="338"/>
      <c r="AE329" s="338"/>
      <c r="AF329" s="338" t="s">
        <v>11754</v>
      </c>
      <c r="AG329" s="338"/>
      <c r="AH329" s="338" t="s">
        <v>8995</v>
      </c>
      <c r="AI329" s="338" t="s">
        <v>7998</v>
      </c>
      <c r="AJ329" s="338" t="s">
        <v>11755</v>
      </c>
      <c r="AK329" s="338" t="s">
        <v>11756</v>
      </c>
      <c r="AL329" s="338"/>
      <c r="AM329" s="338" t="s">
        <v>8019</v>
      </c>
      <c r="AN329" s="338" t="s">
        <v>11757</v>
      </c>
      <c r="AO329" s="338" t="s">
        <v>8026</v>
      </c>
      <c r="AP329" s="338" t="s">
        <v>11060</v>
      </c>
      <c r="AQ329" s="338" t="s">
        <v>7988</v>
      </c>
      <c r="AR329" s="338"/>
      <c r="AS329" s="338" t="s">
        <v>7988</v>
      </c>
      <c r="AT329" s="338"/>
      <c r="AU329" s="338" t="s">
        <v>11318</v>
      </c>
      <c r="AV329" s="338"/>
      <c r="AW329" s="338"/>
      <c r="AX329" s="338"/>
      <c r="AY329" s="338"/>
      <c r="AZ329" s="338" t="s">
        <v>7994</v>
      </c>
      <c r="BA329" s="338"/>
      <c r="BB329"/>
      <c r="BC329"/>
      <c r="BD329"/>
      <c r="BE329"/>
      <c r="BF329"/>
      <c r="BG329"/>
      <c r="BH329"/>
      <c r="BI329"/>
      <c r="BJ329"/>
      <c r="BK329"/>
      <c r="BL329"/>
      <c r="BM329"/>
      <c r="BN329"/>
      <c r="BO329"/>
      <c r="BP329"/>
      <c r="BQ329" t="s">
        <v>9894</v>
      </c>
      <c r="BR329"/>
      <c r="BS329" t="s">
        <v>9892</v>
      </c>
      <c r="BT329" s="218"/>
    </row>
    <row r="330" spans="1:72" ht="14.5">
      <c r="A330" s="219" t="str">
        <f t="shared" si="6"/>
        <v>2025-00091214-1</v>
      </c>
      <c r="B330" s="338" t="s">
        <v>1907</v>
      </c>
      <c r="C330" s="338" t="s">
        <v>9266</v>
      </c>
      <c r="D330" s="338" t="s">
        <v>11094</v>
      </c>
      <c r="E330" s="338" t="s">
        <v>7994</v>
      </c>
      <c r="F330" s="338" t="s">
        <v>9883</v>
      </c>
      <c r="G330" s="338" t="s">
        <v>11094</v>
      </c>
      <c r="H330" s="338" t="s">
        <v>11095</v>
      </c>
      <c r="I330" s="338" t="s">
        <v>10044</v>
      </c>
      <c r="J330" s="338" t="s">
        <v>129</v>
      </c>
      <c r="K330" s="338" t="s">
        <v>131</v>
      </c>
      <c r="L330"/>
      <c r="M330" s="338"/>
      <c r="N330" s="338"/>
      <c r="O330" s="338"/>
      <c r="P330" s="338" t="s">
        <v>8009</v>
      </c>
      <c r="Q330" s="338" t="s">
        <v>8010</v>
      </c>
      <c r="R330" s="338" t="s">
        <v>8076</v>
      </c>
      <c r="S330" s="338" t="s">
        <v>11758</v>
      </c>
      <c r="T330" s="338" t="s">
        <v>10800</v>
      </c>
      <c r="U330" s="338" t="s">
        <v>10801</v>
      </c>
      <c r="V330"/>
      <c r="W330" s="338" t="s">
        <v>11646</v>
      </c>
      <c r="X330" s="338" t="s">
        <v>1912</v>
      </c>
      <c r="Y330" s="338" t="s">
        <v>11724</v>
      </c>
      <c r="Z330" s="338" t="s">
        <v>53</v>
      </c>
      <c r="AA330" s="338"/>
      <c r="AB330" s="338"/>
      <c r="AC330" s="338"/>
      <c r="AD330" s="338"/>
      <c r="AE330" s="338"/>
      <c r="AF330" s="338" t="s">
        <v>11759</v>
      </c>
      <c r="AG330" s="338"/>
      <c r="AH330" s="338" t="s">
        <v>1912</v>
      </c>
      <c r="AI330" s="338" t="s">
        <v>7998</v>
      </c>
      <c r="AJ330" s="338" t="s">
        <v>11760</v>
      </c>
      <c r="AK330" s="338" t="s">
        <v>11761</v>
      </c>
      <c r="AL330" s="338"/>
      <c r="AM330" s="338" t="s">
        <v>8019</v>
      </c>
      <c r="AN330" s="338" t="s">
        <v>11762</v>
      </c>
      <c r="AO330" s="338" t="s">
        <v>8026</v>
      </c>
      <c r="AP330" s="338" t="s">
        <v>11402</v>
      </c>
      <c r="AQ330" s="338" t="s">
        <v>7988</v>
      </c>
      <c r="AR330" s="338"/>
      <c r="AS330" s="338" t="s">
        <v>7988</v>
      </c>
      <c r="AT330" s="338"/>
      <c r="AU330" s="338" t="s">
        <v>11403</v>
      </c>
      <c r="AV330" s="338"/>
      <c r="AW330" s="338"/>
      <c r="AX330" s="338"/>
      <c r="AY330" s="338"/>
      <c r="AZ330" s="338" t="s">
        <v>7994</v>
      </c>
      <c r="BA330" s="338"/>
      <c r="BB330"/>
      <c r="BC330"/>
      <c r="BD330"/>
      <c r="BE330"/>
      <c r="BF330"/>
      <c r="BG330"/>
      <c r="BH330"/>
      <c r="BI330"/>
      <c r="BJ330"/>
      <c r="BK330"/>
      <c r="BL330"/>
      <c r="BM330"/>
      <c r="BN330"/>
      <c r="BO330"/>
      <c r="BP330"/>
      <c r="BQ330" t="s">
        <v>9894</v>
      </c>
      <c r="BR330"/>
      <c r="BS330" t="s">
        <v>9892</v>
      </c>
      <c r="BT330" s="218"/>
    </row>
    <row r="331" spans="1:72" ht="14.5">
      <c r="A331" s="219" t="str">
        <f t="shared" si="6"/>
        <v>2025-00091191-1</v>
      </c>
      <c r="B331" s="338" t="s">
        <v>1901</v>
      </c>
      <c r="C331" s="338" t="s">
        <v>9266</v>
      </c>
      <c r="D331" s="338" t="s">
        <v>11094</v>
      </c>
      <c r="E331" s="338" t="s">
        <v>7994</v>
      </c>
      <c r="F331" s="338" t="s">
        <v>9883</v>
      </c>
      <c r="G331" s="338" t="s">
        <v>11094</v>
      </c>
      <c r="H331" s="338" t="s">
        <v>11095</v>
      </c>
      <c r="I331" s="338" t="s">
        <v>10044</v>
      </c>
      <c r="J331" s="338" t="s">
        <v>146</v>
      </c>
      <c r="K331" s="338" t="s">
        <v>147</v>
      </c>
      <c r="L331"/>
      <c r="M331" s="338"/>
      <c r="N331" s="338"/>
      <c r="O331" s="338"/>
      <c r="P331" s="338" t="s">
        <v>8009</v>
      </c>
      <c r="Q331" s="338" t="s">
        <v>8010</v>
      </c>
      <c r="R331" s="338" t="s">
        <v>8076</v>
      </c>
      <c r="S331" s="338" t="s">
        <v>11763</v>
      </c>
      <c r="T331" s="338" t="s">
        <v>11764</v>
      </c>
      <c r="U331" s="338" t="s">
        <v>11765</v>
      </c>
      <c r="V331"/>
      <c r="W331" s="338" t="s">
        <v>11766</v>
      </c>
      <c r="X331" s="338" t="s">
        <v>1738</v>
      </c>
      <c r="Y331" s="338" t="s">
        <v>11724</v>
      </c>
      <c r="Z331" s="338" t="s">
        <v>53</v>
      </c>
      <c r="AA331" s="338"/>
      <c r="AB331" s="338"/>
      <c r="AC331" s="338"/>
      <c r="AD331" s="338"/>
      <c r="AE331" s="338"/>
      <c r="AF331" s="338" t="s">
        <v>11767</v>
      </c>
      <c r="AG331" s="338"/>
      <c r="AH331" s="338" t="s">
        <v>1738</v>
      </c>
      <c r="AI331" s="338" t="s">
        <v>7998</v>
      </c>
      <c r="AJ331" s="338" t="s">
        <v>11768</v>
      </c>
      <c r="AK331" s="338" t="s">
        <v>11769</v>
      </c>
      <c r="AL331" s="338"/>
      <c r="AM331" s="338" t="s">
        <v>8019</v>
      </c>
      <c r="AN331" s="338" t="s">
        <v>11770</v>
      </c>
      <c r="AO331" s="338" t="s">
        <v>8026</v>
      </c>
      <c r="AP331" s="338" t="s">
        <v>11771</v>
      </c>
      <c r="AQ331" s="338" t="s">
        <v>7988</v>
      </c>
      <c r="AR331" s="338"/>
      <c r="AS331" s="338" t="s">
        <v>7988</v>
      </c>
      <c r="AT331" s="338"/>
      <c r="AU331" s="338" t="s">
        <v>11772</v>
      </c>
      <c r="AV331" s="338"/>
      <c r="AW331" s="338"/>
      <c r="AX331" s="338"/>
      <c r="AY331" s="338"/>
      <c r="AZ331" s="338" t="s">
        <v>7994</v>
      </c>
      <c r="BA331" s="338"/>
      <c r="BB331"/>
      <c r="BC331"/>
      <c r="BD331"/>
      <c r="BE331"/>
      <c r="BF331"/>
      <c r="BG331"/>
      <c r="BH331"/>
      <c r="BI331"/>
      <c r="BJ331"/>
      <c r="BK331"/>
      <c r="BL331"/>
      <c r="BM331"/>
      <c r="BN331"/>
      <c r="BO331"/>
      <c r="BP331"/>
      <c r="BQ331" t="s">
        <v>9894</v>
      </c>
      <c r="BR331"/>
      <c r="BS331" t="s">
        <v>9892</v>
      </c>
      <c r="BT331" s="218"/>
    </row>
    <row r="332" spans="1:72" ht="14.5">
      <c r="A332" s="219" t="str">
        <f t="shared" si="6"/>
        <v>2025-00091024-1</v>
      </c>
      <c r="B332" s="170" t="s">
        <v>1922</v>
      </c>
      <c r="C332" s="170" t="s">
        <v>9266</v>
      </c>
      <c r="D332" s="170" t="s">
        <v>9882</v>
      </c>
      <c r="E332" s="170" t="s">
        <v>7994</v>
      </c>
      <c r="F332" s="170" t="s">
        <v>9883</v>
      </c>
      <c r="G332" s="170" t="s">
        <v>9882</v>
      </c>
      <c r="H332" s="170" t="s">
        <v>9884</v>
      </c>
      <c r="I332" s="170" t="s">
        <v>10044</v>
      </c>
      <c r="J332" s="170" t="s">
        <v>618</v>
      </c>
      <c r="K332" s="170" t="s">
        <v>619</v>
      </c>
      <c r="L332" s="170"/>
      <c r="M332" s="170"/>
      <c r="N332" s="170"/>
      <c r="O332" s="170"/>
      <c r="P332" s="170" t="s">
        <v>8009</v>
      </c>
      <c r="Q332" s="170" t="s">
        <v>8031</v>
      </c>
      <c r="R332" s="170" t="s">
        <v>8076</v>
      </c>
      <c r="S332" s="170" t="s">
        <v>11773</v>
      </c>
      <c r="T332" s="170" t="s">
        <v>10585</v>
      </c>
      <c r="U332" s="170" t="s">
        <v>10586</v>
      </c>
      <c r="V332" s="170"/>
      <c r="W332" s="170" t="s">
        <v>11774</v>
      </c>
      <c r="X332" s="170" t="s">
        <v>1299</v>
      </c>
      <c r="Y332" s="170" t="s">
        <v>8917</v>
      </c>
      <c r="Z332" s="170" t="s">
        <v>53</v>
      </c>
      <c r="AA332" s="170"/>
      <c r="AB332" s="170"/>
      <c r="AC332" s="170"/>
      <c r="AD332" s="170"/>
      <c r="AE332" s="170"/>
      <c r="AF332" s="170" t="s">
        <v>11775</v>
      </c>
      <c r="AG332" s="170"/>
      <c r="AH332" s="170" t="s">
        <v>1299</v>
      </c>
      <c r="AI332" s="170" t="s">
        <v>7998</v>
      </c>
      <c r="AJ332" s="170" t="s">
        <v>10590</v>
      </c>
      <c r="AK332" s="170" t="s">
        <v>11776</v>
      </c>
      <c r="AL332" s="170"/>
      <c r="AM332" s="170" t="s">
        <v>8019</v>
      </c>
      <c r="AN332" s="170" t="s">
        <v>11777</v>
      </c>
      <c r="AO332" s="170" t="s">
        <v>8026</v>
      </c>
      <c r="AP332" s="170" t="s">
        <v>11778</v>
      </c>
      <c r="AQ332" s="170" t="s">
        <v>7988</v>
      </c>
      <c r="AR332" s="170"/>
      <c r="AS332" s="170" t="s">
        <v>7988</v>
      </c>
      <c r="AT332" s="170"/>
      <c r="AU332" s="170" t="s">
        <v>11779</v>
      </c>
      <c r="AV332" s="170"/>
      <c r="AW332" s="170"/>
      <c r="AX332" s="170"/>
      <c r="AY332" s="170"/>
      <c r="AZ332" s="170" t="s">
        <v>7994</v>
      </c>
      <c r="BA332" s="170"/>
      <c r="BB332" s="170"/>
      <c r="BC332" s="170"/>
      <c r="BD332" s="170"/>
      <c r="BE332" s="170"/>
      <c r="BF332" s="170"/>
      <c r="BG332" s="170"/>
      <c r="BH332" s="170"/>
      <c r="BI332" s="170"/>
      <c r="BJ332" s="170"/>
      <c r="BK332" s="170"/>
      <c r="BL332" s="170"/>
      <c r="BM332" s="170"/>
      <c r="BN332" s="170"/>
      <c r="BO332" s="170"/>
      <c r="BP332" s="170"/>
      <c r="BQ332" s="170" t="s">
        <v>9894</v>
      </c>
      <c r="BR332" s="170"/>
      <c r="BS332" s="170" t="s">
        <v>9892</v>
      </c>
      <c r="BT332" s="218"/>
    </row>
    <row r="333" spans="1:72" ht="14.5">
      <c r="A333" s="219" t="str">
        <f t="shared" si="6"/>
        <v>2025-00091187-1</v>
      </c>
      <c r="B333" s="170" t="s">
        <v>1919</v>
      </c>
      <c r="C333" s="170" t="s">
        <v>9266</v>
      </c>
      <c r="D333" s="170" t="s">
        <v>9882</v>
      </c>
      <c r="E333" s="170" t="s">
        <v>7994</v>
      </c>
      <c r="F333" s="170" t="s">
        <v>9883</v>
      </c>
      <c r="G333" s="170" t="s">
        <v>9882</v>
      </c>
      <c r="H333" s="170" t="s">
        <v>9884</v>
      </c>
      <c r="I333" s="170" t="s">
        <v>10044</v>
      </c>
      <c r="J333" s="170" t="s">
        <v>623</v>
      </c>
      <c r="K333" s="170" t="s">
        <v>624</v>
      </c>
      <c r="L333" s="170"/>
      <c r="M333" s="170"/>
      <c r="N333" s="170"/>
      <c r="O333" s="170"/>
      <c r="P333" s="170" t="s">
        <v>8009</v>
      </c>
      <c r="Q333" s="170" t="s">
        <v>8010</v>
      </c>
      <c r="R333" s="170" t="s">
        <v>8076</v>
      </c>
      <c r="S333" s="170" t="s">
        <v>11780</v>
      </c>
      <c r="T333" s="170" t="s">
        <v>10836</v>
      </c>
      <c r="U333" s="170" t="s">
        <v>10837</v>
      </c>
      <c r="V333" s="170"/>
      <c r="W333" s="170" t="s">
        <v>9568</v>
      </c>
      <c r="X333" s="170" t="s">
        <v>11628</v>
      </c>
      <c r="Y333" s="170" t="s">
        <v>8917</v>
      </c>
      <c r="Z333" s="170" t="s">
        <v>53</v>
      </c>
      <c r="AA333" s="170"/>
      <c r="AB333" s="170"/>
      <c r="AC333" s="170"/>
      <c r="AD333" s="170"/>
      <c r="AE333" s="170" t="s">
        <v>8252</v>
      </c>
      <c r="AF333" s="170" t="s">
        <v>11781</v>
      </c>
      <c r="AG333" s="170"/>
      <c r="AH333" s="170" t="s">
        <v>11628</v>
      </c>
      <c r="AI333" s="170" t="s">
        <v>7998</v>
      </c>
      <c r="AJ333" s="170" t="s">
        <v>11768</v>
      </c>
      <c r="AK333" s="170" t="s">
        <v>11782</v>
      </c>
      <c r="AL333" s="170"/>
      <c r="AM333" s="170" t="s">
        <v>8019</v>
      </c>
      <c r="AN333" s="170" t="s">
        <v>11783</v>
      </c>
      <c r="AO333" s="170" t="s">
        <v>8026</v>
      </c>
      <c r="AP333" s="170" t="s">
        <v>11784</v>
      </c>
      <c r="AQ333" s="170" t="s">
        <v>7988</v>
      </c>
      <c r="AR333" s="170"/>
      <c r="AS333" s="170" t="s">
        <v>7988</v>
      </c>
      <c r="AT333" s="170"/>
      <c r="AU333" s="170" t="s">
        <v>11785</v>
      </c>
      <c r="AV333" s="170"/>
      <c r="AW333" s="170"/>
      <c r="AX333" s="170"/>
      <c r="AY333" s="170"/>
      <c r="AZ333" s="170" t="s">
        <v>7994</v>
      </c>
      <c r="BA333" s="170"/>
      <c r="BB333" s="170"/>
      <c r="BC333" s="170"/>
      <c r="BD333" s="170"/>
      <c r="BE333" s="170"/>
      <c r="BF333" s="170"/>
      <c r="BG333" s="170"/>
      <c r="BH333" s="170"/>
      <c r="BI333" s="170"/>
      <c r="BJ333" s="170"/>
      <c r="BK333" s="170"/>
      <c r="BL333" s="170"/>
      <c r="BM333" s="170"/>
      <c r="BN333" s="170"/>
      <c r="BO333" s="170"/>
      <c r="BP333" s="170"/>
      <c r="BQ333" s="170" t="s">
        <v>9894</v>
      </c>
      <c r="BR333" s="170"/>
      <c r="BS333" s="170" t="s">
        <v>9892</v>
      </c>
      <c r="BT333" s="218"/>
    </row>
    <row r="334" spans="1:72" ht="14.5">
      <c r="A334" s="219" t="str">
        <f t="shared" si="6"/>
        <v>2024-00088225-1</v>
      </c>
      <c r="B334" s="269" t="s">
        <v>1944</v>
      </c>
      <c r="C334" s="269" t="s">
        <v>1947</v>
      </c>
      <c r="D334" s="269" t="s">
        <v>11094</v>
      </c>
      <c r="E334" s="269" t="s">
        <v>7994</v>
      </c>
      <c r="F334" s="269" t="s">
        <v>9883</v>
      </c>
      <c r="G334" s="269" t="s">
        <v>11094</v>
      </c>
      <c r="H334" s="269" t="s">
        <v>11095</v>
      </c>
      <c r="I334" s="269" t="s">
        <v>10044</v>
      </c>
      <c r="J334" s="269" t="s">
        <v>69</v>
      </c>
      <c r="K334" s="269" t="s">
        <v>117</v>
      </c>
      <c r="L334" s="269"/>
      <c r="M334" s="269"/>
      <c r="N334" s="269"/>
      <c r="O334" s="269"/>
      <c r="P334" s="269" t="s">
        <v>8009</v>
      </c>
      <c r="Q334" s="269" t="s">
        <v>8010</v>
      </c>
      <c r="R334" s="269" t="s">
        <v>8032</v>
      </c>
      <c r="S334" s="269" t="s">
        <v>11786</v>
      </c>
      <c r="T334" s="269" t="s">
        <v>8380</v>
      </c>
      <c r="U334" s="269" t="s">
        <v>10179</v>
      </c>
      <c r="V334" s="269"/>
      <c r="W334" s="269"/>
      <c r="X334" s="269" t="s">
        <v>1471</v>
      </c>
      <c r="Y334" s="269" t="s">
        <v>9266</v>
      </c>
      <c r="Z334" s="269" t="s">
        <v>53</v>
      </c>
      <c r="AA334" s="269"/>
      <c r="AB334" s="269" t="s">
        <v>10293</v>
      </c>
      <c r="AC334" s="269" t="s">
        <v>8067</v>
      </c>
      <c r="AD334" s="269"/>
      <c r="AE334" s="269" t="s">
        <v>8047</v>
      </c>
      <c r="AF334" s="269" t="s">
        <v>11787</v>
      </c>
      <c r="AG334" s="269"/>
      <c r="AH334" s="269" t="s">
        <v>1471</v>
      </c>
      <c r="AI334" s="269" t="s">
        <v>7998</v>
      </c>
      <c r="AJ334" s="269" t="s">
        <v>11788</v>
      </c>
      <c r="AK334" s="269" t="s">
        <v>11789</v>
      </c>
      <c r="AL334" s="269"/>
      <c r="AM334" s="269" t="s">
        <v>8019</v>
      </c>
      <c r="AN334" s="269" t="s">
        <v>11790</v>
      </c>
      <c r="AO334" s="269" t="s">
        <v>8026</v>
      </c>
      <c r="AP334" s="269" t="s">
        <v>11060</v>
      </c>
      <c r="AQ334" s="269" t="s">
        <v>7988</v>
      </c>
      <c r="AR334" s="269"/>
      <c r="AS334" s="269" t="s">
        <v>7988</v>
      </c>
      <c r="AT334" s="269"/>
      <c r="AU334" s="269" t="s">
        <v>10136</v>
      </c>
      <c r="AV334" s="269"/>
      <c r="AW334" s="269"/>
      <c r="AX334" s="269"/>
      <c r="AY334" s="269"/>
      <c r="AZ334" s="269" t="s">
        <v>7994</v>
      </c>
      <c r="BA334" s="269"/>
      <c r="BB334" s="269"/>
      <c r="BC334" s="269"/>
      <c r="BD334" s="269"/>
      <c r="BE334" s="269"/>
      <c r="BF334" s="269"/>
      <c r="BG334" s="269"/>
      <c r="BH334" s="269"/>
      <c r="BI334" s="269"/>
      <c r="BJ334" s="269"/>
      <c r="BK334" s="269"/>
      <c r="BL334" s="269"/>
      <c r="BM334" s="269"/>
      <c r="BN334" s="269"/>
      <c r="BO334" s="269"/>
      <c r="BP334" s="269"/>
      <c r="BQ334" s="269" t="s">
        <v>9894</v>
      </c>
      <c r="BR334" s="269"/>
      <c r="BS334" s="269" t="s">
        <v>9892</v>
      </c>
      <c r="BT334" s="218"/>
    </row>
    <row r="335" spans="1:72" ht="14.5">
      <c r="A335" s="219" t="str">
        <f t="shared" si="6"/>
        <v>2025-00090872-1</v>
      </c>
      <c r="B335" s="269" t="s">
        <v>1904</v>
      </c>
      <c r="C335" s="269" t="s">
        <v>1947</v>
      </c>
      <c r="D335" s="269" t="s">
        <v>11094</v>
      </c>
      <c r="E335" s="269" t="s">
        <v>7994</v>
      </c>
      <c r="F335" s="269" t="s">
        <v>9883</v>
      </c>
      <c r="G335" s="269" t="s">
        <v>11094</v>
      </c>
      <c r="H335" s="269" t="s">
        <v>11095</v>
      </c>
      <c r="I335" s="269" t="s">
        <v>10044</v>
      </c>
      <c r="J335" s="269" t="s">
        <v>1553</v>
      </c>
      <c r="K335" s="269" t="s">
        <v>1554</v>
      </c>
      <c r="L335" s="269"/>
      <c r="M335" s="269"/>
      <c r="N335" s="269"/>
      <c r="O335" s="269"/>
      <c r="P335" s="269" t="s">
        <v>8009</v>
      </c>
      <c r="Q335" s="269" t="s">
        <v>8010</v>
      </c>
      <c r="R335" s="269" t="s">
        <v>8076</v>
      </c>
      <c r="S335" s="269" t="s">
        <v>11604</v>
      </c>
      <c r="T335" s="269" t="s">
        <v>11391</v>
      </c>
      <c r="U335" s="269" t="s">
        <v>11392</v>
      </c>
      <c r="V335" s="269"/>
      <c r="W335" s="269" t="s">
        <v>8829</v>
      </c>
      <c r="X335" s="269" t="s">
        <v>11467</v>
      </c>
      <c r="Y335" s="269" t="s">
        <v>9170</v>
      </c>
      <c r="Z335" s="269" t="s">
        <v>53</v>
      </c>
      <c r="AA335" s="269"/>
      <c r="AB335" s="269"/>
      <c r="AC335" s="269"/>
      <c r="AD335" s="269"/>
      <c r="AE335" s="269" t="s">
        <v>8047</v>
      </c>
      <c r="AF335" s="269" t="s">
        <v>11791</v>
      </c>
      <c r="AG335" s="269"/>
      <c r="AH335" s="269" t="s">
        <v>11467</v>
      </c>
      <c r="AI335" s="269" t="s">
        <v>7998</v>
      </c>
      <c r="AJ335" s="269" t="s">
        <v>11606</v>
      </c>
      <c r="AK335" s="269" t="s">
        <v>11792</v>
      </c>
      <c r="AL335" s="269"/>
      <c r="AM335" s="269" t="s">
        <v>8019</v>
      </c>
      <c r="AN335" s="269" t="s">
        <v>11793</v>
      </c>
      <c r="AO335" s="269" t="s">
        <v>8026</v>
      </c>
      <c r="AP335" s="269" t="s">
        <v>11794</v>
      </c>
      <c r="AQ335" s="269" t="s">
        <v>7988</v>
      </c>
      <c r="AR335" s="269"/>
      <c r="AS335" s="269" t="s">
        <v>7988</v>
      </c>
      <c r="AT335" s="269"/>
      <c r="AU335" s="269" t="s">
        <v>11795</v>
      </c>
      <c r="AV335" s="269"/>
      <c r="AW335" s="269"/>
      <c r="AX335" s="269"/>
      <c r="AY335" s="269"/>
      <c r="AZ335" s="269" t="s">
        <v>7994</v>
      </c>
      <c r="BA335" s="269"/>
      <c r="BB335" s="269"/>
      <c r="BC335" s="269"/>
      <c r="BD335" s="269"/>
      <c r="BE335" s="269"/>
      <c r="BF335" s="269"/>
      <c r="BG335" s="269"/>
      <c r="BH335" s="269"/>
      <c r="BI335" s="269"/>
      <c r="BJ335" s="269"/>
      <c r="BK335" s="269"/>
      <c r="BL335" s="269"/>
      <c r="BM335" s="269"/>
      <c r="BN335" s="269"/>
      <c r="BO335" s="269"/>
      <c r="BP335" s="269"/>
      <c r="BQ335" s="269" t="s">
        <v>9894</v>
      </c>
      <c r="BR335" s="269"/>
      <c r="BS335" s="269" t="s">
        <v>9892</v>
      </c>
      <c r="BT335" s="218"/>
    </row>
    <row r="336" spans="1:72" ht="14.5">
      <c r="A336" s="219" t="str">
        <f t="shared" si="6"/>
        <v>2025-00091861-1</v>
      </c>
      <c r="B336" s="269" t="s">
        <v>1917</v>
      </c>
      <c r="C336" s="269" t="s">
        <v>1947</v>
      </c>
      <c r="D336" s="269" t="s">
        <v>11094</v>
      </c>
      <c r="E336" s="269" t="s">
        <v>7994</v>
      </c>
      <c r="F336" s="269" t="s">
        <v>9883</v>
      </c>
      <c r="G336" s="269" t="s">
        <v>11094</v>
      </c>
      <c r="H336" s="269" t="s">
        <v>11095</v>
      </c>
      <c r="I336" s="269" t="s">
        <v>10044</v>
      </c>
      <c r="J336" s="269" t="s">
        <v>140</v>
      </c>
      <c r="K336" s="269" t="s">
        <v>306</v>
      </c>
      <c r="L336" s="269"/>
      <c r="M336" s="269"/>
      <c r="N336" s="269"/>
      <c r="O336" s="269"/>
      <c r="P336" s="269" t="s">
        <v>8009</v>
      </c>
      <c r="Q336" s="269" t="s">
        <v>8010</v>
      </c>
      <c r="R336" s="269" t="s">
        <v>8032</v>
      </c>
      <c r="S336" s="269" t="s">
        <v>11796</v>
      </c>
      <c r="T336" s="269" t="s">
        <v>10337</v>
      </c>
      <c r="U336" s="269" t="s">
        <v>10338</v>
      </c>
      <c r="V336" s="269"/>
      <c r="W336" s="269"/>
      <c r="X336" s="269" t="s">
        <v>11496</v>
      </c>
      <c r="Y336" s="269" t="s">
        <v>8917</v>
      </c>
      <c r="Z336" s="269" t="s">
        <v>53</v>
      </c>
      <c r="AA336" s="269"/>
      <c r="AB336" s="269"/>
      <c r="AC336" s="269"/>
      <c r="AD336" s="269"/>
      <c r="AE336" s="269"/>
      <c r="AF336" s="269" t="s">
        <v>11797</v>
      </c>
      <c r="AG336" s="269"/>
      <c r="AH336" s="269" t="s">
        <v>11496</v>
      </c>
      <c r="AI336" s="269" t="s">
        <v>7998</v>
      </c>
      <c r="AJ336" s="269" t="s">
        <v>11798</v>
      </c>
      <c r="AK336" s="269" t="s">
        <v>11799</v>
      </c>
      <c r="AL336" s="269"/>
      <c r="AM336" s="269" t="s">
        <v>8019</v>
      </c>
      <c r="AN336" s="269" t="s">
        <v>11800</v>
      </c>
      <c r="AO336" s="269" t="s">
        <v>8026</v>
      </c>
      <c r="AP336" s="269" t="s">
        <v>11801</v>
      </c>
      <c r="AQ336" s="269" t="s">
        <v>7988</v>
      </c>
      <c r="AR336" s="269"/>
      <c r="AS336" s="269" t="s">
        <v>7988</v>
      </c>
      <c r="AT336" s="269"/>
      <c r="AU336" s="269" t="s">
        <v>11802</v>
      </c>
      <c r="AV336" s="269"/>
      <c r="AW336" s="269"/>
      <c r="AX336" s="269"/>
      <c r="AY336" s="269"/>
      <c r="AZ336" s="269" t="s">
        <v>7994</v>
      </c>
      <c r="BA336" s="269"/>
      <c r="BB336" s="269"/>
      <c r="BC336" s="269"/>
      <c r="BD336" s="269"/>
      <c r="BE336" s="269"/>
      <c r="BF336" s="269"/>
      <c r="BG336" s="269"/>
      <c r="BH336" s="269"/>
      <c r="BI336" s="269"/>
      <c r="BJ336" s="269"/>
      <c r="BK336" s="269"/>
      <c r="BL336" s="269"/>
      <c r="BM336" s="269"/>
      <c r="BN336" s="269"/>
      <c r="BO336" s="269"/>
      <c r="BP336" s="269"/>
      <c r="BQ336" s="269" t="s">
        <v>9894</v>
      </c>
      <c r="BR336" s="269"/>
      <c r="BS336" s="269" t="s">
        <v>9892</v>
      </c>
      <c r="BT336" s="218"/>
    </row>
    <row r="337" spans="1:72" ht="13" customHeight="1">
      <c r="A337" s="219" t="str">
        <f t="shared" si="6"/>
        <v>2025-00089811-1</v>
      </c>
      <c r="B337" s="335" t="s">
        <v>1832</v>
      </c>
      <c r="C337" s="338" t="s">
        <v>11803</v>
      </c>
      <c r="D337" s="338" t="s">
        <v>11094</v>
      </c>
      <c r="E337" s="338" t="s">
        <v>7994</v>
      </c>
      <c r="F337" s="338" t="s">
        <v>9883</v>
      </c>
      <c r="G337" s="338" t="s">
        <v>11094</v>
      </c>
      <c r="H337" s="338" t="s">
        <v>11095</v>
      </c>
      <c r="I337" s="338" t="s">
        <v>10044</v>
      </c>
      <c r="J337" s="338" t="s">
        <v>1833</v>
      </c>
      <c r="K337" s="338" t="s">
        <v>131</v>
      </c>
      <c r="L337"/>
      <c r="M337" s="338"/>
      <c r="N337" s="338"/>
      <c r="O337" s="338"/>
      <c r="P337" s="338" t="s">
        <v>8009</v>
      </c>
      <c r="Q337" s="338" t="s">
        <v>8010</v>
      </c>
      <c r="R337" s="338" t="s">
        <v>8076</v>
      </c>
      <c r="S337" s="338" t="s">
        <v>11804</v>
      </c>
      <c r="T337" s="338" t="s">
        <v>10046</v>
      </c>
      <c r="U337" s="338" t="s">
        <v>10047</v>
      </c>
      <c r="V337"/>
      <c r="W337" s="338" t="s">
        <v>11646</v>
      </c>
      <c r="X337" s="338" t="s">
        <v>11496</v>
      </c>
      <c r="Y337" s="338" t="s">
        <v>11673</v>
      </c>
      <c r="Z337" s="338" t="s">
        <v>53</v>
      </c>
      <c r="AA337" s="338"/>
      <c r="AB337" s="338" t="s">
        <v>11805</v>
      </c>
      <c r="AC337" s="338" t="s">
        <v>8067</v>
      </c>
      <c r="AD337" s="338"/>
      <c r="AE337" s="338" t="s">
        <v>8047</v>
      </c>
      <c r="AF337" s="338" t="s">
        <v>11806</v>
      </c>
      <c r="AG337" s="338"/>
      <c r="AH337" s="338" t="s">
        <v>11496</v>
      </c>
      <c r="AI337" s="338" t="s">
        <v>7998</v>
      </c>
      <c r="AJ337" s="338" t="s">
        <v>11807</v>
      </c>
      <c r="AK337" s="338" t="s">
        <v>11808</v>
      </c>
      <c r="AL337" s="338"/>
      <c r="AM337" s="338" t="s">
        <v>8019</v>
      </c>
      <c r="AN337" s="279" t="s">
        <v>11809</v>
      </c>
      <c r="AO337" s="338" t="s">
        <v>8026</v>
      </c>
      <c r="AP337" s="338" t="s">
        <v>11794</v>
      </c>
      <c r="AQ337" s="338" t="s">
        <v>7988</v>
      </c>
      <c r="AR337" s="338"/>
      <c r="AS337" s="338" t="s">
        <v>7988</v>
      </c>
      <c r="AT337" s="338"/>
      <c r="AU337" s="338" t="s">
        <v>11795</v>
      </c>
      <c r="AV337" s="338"/>
      <c r="AW337" s="338"/>
      <c r="AX337" s="338"/>
      <c r="AY337" s="338"/>
      <c r="AZ337" s="338" t="s">
        <v>7994</v>
      </c>
      <c r="BA337" s="338"/>
      <c r="BB337"/>
      <c r="BC337"/>
      <c r="BD337"/>
      <c r="BE337"/>
      <c r="BF337"/>
      <c r="BG337"/>
      <c r="BH337"/>
      <c r="BI337"/>
      <c r="BJ337"/>
      <c r="BK337"/>
      <c r="BL337"/>
      <c r="BM337"/>
      <c r="BN337"/>
      <c r="BO337"/>
      <c r="BP337"/>
      <c r="BQ337" t="s">
        <v>9894</v>
      </c>
      <c r="BR337"/>
      <c r="BS337" t="s">
        <v>9892</v>
      </c>
      <c r="BT337" s="218"/>
    </row>
    <row r="338" spans="1:72" ht="14.5">
      <c r="A338" s="219" t="str">
        <f t="shared" si="6"/>
        <v>2025-00090891-1</v>
      </c>
      <c r="B338" s="335" t="s">
        <v>1954</v>
      </c>
      <c r="C338" s="338" t="s">
        <v>11803</v>
      </c>
      <c r="D338" s="338" t="s">
        <v>11094</v>
      </c>
      <c r="E338" s="338" t="s">
        <v>7994</v>
      </c>
      <c r="F338" s="338" t="s">
        <v>9883</v>
      </c>
      <c r="G338" s="338" t="s">
        <v>11094</v>
      </c>
      <c r="H338" s="338" t="s">
        <v>11095</v>
      </c>
      <c r="I338" s="338" t="s">
        <v>10044</v>
      </c>
      <c r="J338" s="338" t="s">
        <v>69</v>
      </c>
      <c r="K338" s="338" t="s">
        <v>256</v>
      </c>
      <c r="L338"/>
      <c r="M338" s="338"/>
      <c r="N338" s="338"/>
      <c r="O338" s="338"/>
      <c r="P338" s="338" t="s">
        <v>8009</v>
      </c>
      <c r="Q338" s="338" t="s">
        <v>8010</v>
      </c>
      <c r="R338" s="338" t="s">
        <v>8032</v>
      </c>
      <c r="S338" s="338" t="s">
        <v>11810</v>
      </c>
      <c r="T338" s="338" t="s">
        <v>8608</v>
      </c>
      <c r="U338" s="338" t="s">
        <v>11375</v>
      </c>
      <c r="V338"/>
      <c r="W338" s="338"/>
      <c r="X338" s="338" t="s">
        <v>1885</v>
      </c>
      <c r="Y338" s="338" t="s">
        <v>11803</v>
      </c>
      <c r="Z338" s="338" t="s">
        <v>53</v>
      </c>
      <c r="AA338" s="338"/>
      <c r="AB338" s="338"/>
      <c r="AC338" s="338"/>
      <c r="AD338" s="338"/>
      <c r="AE338" s="338"/>
      <c r="AF338" s="338" t="s">
        <v>11811</v>
      </c>
      <c r="AG338" s="338"/>
      <c r="AH338" s="338" t="s">
        <v>1885</v>
      </c>
      <c r="AI338" s="338" t="s">
        <v>7998</v>
      </c>
      <c r="AJ338" s="338" t="s">
        <v>11812</v>
      </c>
      <c r="AK338" s="338" t="s">
        <v>11813</v>
      </c>
      <c r="AL338" s="338"/>
      <c r="AM338" s="338" t="s">
        <v>8019</v>
      </c>
      <c r="AN338" s="338" t="s">
        <v>11814</v>
      </c>
      <c r="AO338" s="338" t="s">
        <v>8026</v>
      </c>
      <c r="AP338" s="338" t="s">
        <v>11815</v>
      </c>
      <c r="AQ338" s="338" t="s">
        <v>7988</v>
      </c>
      <c r="AR338" s="338"/>
      <c r="AS338" s="338" t="s">
        <v>7988</v>
      </c>
      <c r="AT338" s="338"/>
      <c r="AU338" s="338" t="s">
        <v>11795</v>
      </c>
      <c r="AV338" s="338"/>
      <c r="AW338" s="338"/>
      <c r="AX338" s="338"/>
      <c r="AY338" s="338"/>
      <c r="AZ338" s="338" t="s">
        <v>7994</v>
      </c>
      <c r="BA338" s="338"/>
      <c r="BB338"/>
      <c r="BC338"/>
      <c r="BD338"/>
      <c r="BE338"/>
      <c r="BF338"/>
      <c r="BG338"/>
      <c r="BH338"/>
      <c r="BI338"/>
      <c r="BJ338"/>
      <c r="BK338"/>
      <c r="BL338"/>
      <c r="BM338"/>
      <c r="BN338"/>
      <c r="BO338"/>
      <c r="BP338"/>
      <c r="BQ338" t="s">
        <v>9894</v>
      </c>
      <c r="BR338"/>
      <c r="BS338" t="s">
        <v>9892</v>
      </c>
      <c r="BT338" s="218"/>
    </row>
    <row r="339" spans="1:72" ht="14.5">
      <c r="A339" s="219" t="str">
        <f t="shared" si="6"/>
        <v>2024-00088675-1</v>
      </c>
      <c r="B339" s="224" t="s">
        <v>1960</v>
      </c>
      <c r="C339" s="224" t="s">
        <v>11803</v>
      </c>
      <c r="D339" s="224" t="s">
        <v>9882</v>
      </c>
      <c r="E339" s="224" t="s">
        <v>7994</v>
      </c>
      <c r="F339" s="224" t="s">
        <v>9883</v>
      </c>
      <c r="G339" s="224" t="s">
        <v>9882</v>
      </c>
      <c r="H339" s="224" t="s">
        <v>9884</v>
      </c>
      <c r="I339" s="224" t="s">
        <v>10044</v>
      </c>
      <c r="J339" s="224" t="s">
        <v>69</v>
      </c>
      <c r="K339" s="224" t="s">
        <v>256</v>
      </c>
      <c r="L339" s="224"/>
      <c r="M339" s="224"/>
      <c r="N339" s="224"/>
      <c r="O339" s="224"/>
      <c r="P339" s="224" t="s">
        <v>8009</v>
      </c>
      <c r="Q339" s="224" t="s">
        <v>8010</v>
      </c>
      <c r="R339" s="224" t="s">
        <v>8032</v>
      </c>
      <c r="S339" s="224" t="s">
        <v>11816</v>
      </c>
      <c r="T339" s="224" t="s">
        <v>8608</v>
      </c>
      <c r="U339" s="224" t="s">
        <v>11375</v>
      </c>
      <c r="V339" s="224"/>
      <c r="W339" s="224"/>
      <c r="X339" s="224" t="s">
        <v>1712</v>
      </c>
      <c r="Y339" s="224" t="s">
        <v>1947</v>
      </c>
      <c r="Z339" s="224" t="s">
        <v>53</v>
      </c>
      <c r="AA339" s="224"/>
      <c r="AB339" s="224"/>
      <c r="AC339" s="224"/>
      <c r="AD339" s="224"/>
      <c r="AE339" s="224"/>
      <c r="AF339" s="224" t="s">
        <v>11817</v>
      </c>
      <c r="AG339" s="224"/>
      <c r="AH339" s="224" t="s">
        <v>1712</v>
      </c>
      <c r="AI339" s="224" t="s">
        <v>7998</v>
      </c>
      <c r="AJ339" s="224" t="s">
        <v>11377</v>
      </c>
      <c r="AK339" s="224" t="s">
        <v>11818</v>
      </c>
      <c r="AL339" s="224"/>
      <c r="AM339" s="224" t="s">
        <v>8019</v>
      </c>
      <c r="AN339" s="224" t="s">
        <v>11819</v>
      </c>
      <c r="AO339" s="224" t="s">
        <v>8026</v>
      </c>
      <c r="AP339" s="224" t="s">
        <v>11801</v>
      </c>
      <c r="AQ339" s="224" t="s">
        <v>7988</v>
      </c>
      <c r="AR339" s="224"/>
      <c r="AS339" s="224" t="s">
        <v>7988</v>
      </c>
      <c r="AT339" s="224"/>
      <c r="AU339" s="224" t="s">
        <v>10136</v>
      </c>
      <c r="AV339" s="224"/>
      <c r="AW339" s="224"/>
      <c r="AX339" s="224"/>
      <c r="AY339" s="224"/>
      <c r="AZ339" s="224" t="s">
        <v>7994</v>
      </c>
      <c r="BA339" s="224"/>
      <c r="BB339" s="224"/>
      <c r="BC339" s="224"/>
      <c r="BD339" s="224"/>
      <c r="BE339" s="224"/>
      <c r="BF339" s="224"/>
      <c r="BG339" s="224"/>
      <c r="BH339" s="224"/>
      <c r="BI339" s="224"/>
      <c r="BJ339" s="224"/>
      <c r="BK339" s="224"/>
      <c r="BL339" s="224"/>
      <c r="BM339" s="224"/>
      <c r="BN339" s="224"/>
      <c r="BO339" s="224"/>
      <c r="BP339" s="224"/>
      <c r="BQ339" s="224" t="s">
        <v>9894</v>
      </c>
      <c r="BR339" s="224"/>
      <c r="BS339" s="224" t="s">
        <v>9892</v>
      </c>
      <c r="BT339" s="218"/>
    </row>
    <row r="340" spans="1:72" ht="14.5">
      <c r="A340" s="219" t="str">
        <f t="shared" ref="A340:A345" si="7">LEFT(AF340,15)</f>
        <v>2025-00089133-1</v>
      </c>
      <c r="B340" s="338" t="s">
        <v>1965</v>
      </c>
      <c r="C340" s="338" t="s">
        <v>1971</v>
      </c>
      <c r="D340" s="338" t="s">
        <v>9882</v>
      </c>
      <c r="E340" s="338" t="s">
        <v>7994</v>
      </c>
      <c r="F340" s="338" t="s">
        <v>9883</v>
      </c>
      <c r="G340" s="338" t="s">
        <v>9882</v>
      </c>
      <c r="H340" s="338" t="s">
        <v>9884</v>
      </c>
      <c r="I340" s="338" t="s">
        <v>10044</v>
      </c>
      <c r="J340" s="338" t="s">
        <v>69</v>
      </c>
      <c r="K340" s="338" t="s">
        <v>70</v>
      </c>
      <c r="L340"/>
      <c r="M340" s="338"/>
      <c r="N340" s="338"/>
      <c r="O340" s="338"/>
      <c r="P340" s="338" t="s">
        <v>8009</v>
      </c>
      <c r="Q340" s="338" t="s">
        <v>8010</v>
      </c>
      <c r="R340" s="338" t="s">
        <v>8032</v>
      </c>
      <c r="S340" s="338" t="s">
        <v>11820</v>
      </c>
      <c r="T340" s="338" t="s">
        <v>8894</v>
      </c>
      <c r="U340" s="338" t="s">
        <v>9247</v>
      </c>
      <c r="V340"/>
      <c r="W340" s="338"/>
      <c r="X340" s="338" t="s">
        <v>9107</v>
      </c>
      <c r="Y340" s="338" t="s">
        <v>11803</v>
      </c>
      <c r="Z340" s="338" t="s">
        <v>53</v>
      </c>
      <c r="AA340" s="338"/>
      <c r="AB340" s="338"/>
      <c r="AC340" s="338"/>
      <c r="AD340" s="338"/>
      <c r="AE340" s="338"/>
      <c r="AF340" s="338" t="s">
        <v>11821</v>
      </c>
      <c r="AG340" s="338"/>
      <c r="AH340" s="338" t="s">
        <v>9107</v>
      </c>
      <c r="AI340" s="338" t="s">
        <v>7998</v>
      </c>
      <c r="AJ340" s="338" t="s">
        <v>11822</v>
      </c>
      <c r="AK340" s="338" t="s">
        <v>11823</v>
      </c>
      <c r="AL340" s="338"/>
      <c r="AM340" s="338" t="s">
        <v>8019</v>
      </c>
      <c r="AN340" s="338" t="s">
        <v>11824</v>
      </c>
      <c r="AO340" s="338" t="s">
        <v>8026</v>
      </c>
      <c r="AP340" s="338" t="s">
        <v>11801</v>
      </c>
      <c r="AQ340" s="338" t="s">
        <v>7988</v>
      </c>
      <c r="AR340" s="338"/>
      <c r="AS340" s="338" t="s">
        <v>7988</v>
      </c>
      <c r="AT340" s="338"/>
      <c r="AU340" s="338" t="s">
        <v>10136</v>
      </c>
      <c r="AV340" s="338"/>
      <c r="AW340" s="338"/>
      <c r="AX340" s="338"/>
      <c r="AY340" s="338"/>
      <c r="AZ340" s="338" t="s">
        <v>7994</v>
      </c>
      <c r="BA340" s="338"/>
      <c r="BB340"/>
      <c r="BC340"/>
      <c r="BD340"/>
      <c r="BE340"/>
      <c r="BF340"/>
      <c r="BG340"/>
      <c r="BH340"/>
      <c r="BI340"/>
      <c r="BJ340"/>
      <c r="BK340"/>
      <c r="BL340"/>
      <c r="BM340"/>
      <c r="BN340"/>
      <c r="BO340"/>
      <c r="BP340"/>
      <c r="BQ340" t="s">
        <v>9894</v>
      </c>
      <c r="BR340"/>
      <c r="BS340" t="s">
        <v>9892</v>
      </c>
      <c r="BT340" s="218"/>
    </row>
    <row r="341" spans="1:72" ht="14.5">
      <c r="A341" s="219" t="str">
        <f t="shared" si="7"/>
        <v>2025-00092232-1</v>
      </c>
      <c r="B341" s="272" t="s">
        <v>1986</v>
      </c>
      <c r="C341" s="272" t="s">
        <v>11825</v>
      </c>
      <c r="D341" s="272" t="s">
        <v>11094</v>
      </c>
      <c r="E341" s="272" t="s">
        <v>7994</v>
      </c>
      <c r="F341" s="272" t="s">
        <v>9883</v>
      </c>
      <c r="G341" s="272" t="s">
        <v>11094</v>
      </c>
      <c r="H341" s="272" t="s">
        <v>11095</v>
      </c>
      <c r="I341" s="272" t="s">
        <v>10044</v>
      </c>
      <c r="J341" s="272" t="s">
        <v>243</v>
      </c>
      <c r="K341" s="272" t="s">
        <v>244</v>
      </c>
      <c r="L341" s="272"/>
      <c r="M341" s="272"/>
      <c r="N341" s="272"/>
      <c r="O341" s="272"/>
      <c r="P341" s="272" t="s">
        <v>8009</v>
      </c>
      <c r="Q341" s="272" t="s">
        <v>8010</v>
      </c>
      <c r="R341" s="272" t="s">
        <v>8076</v>
      </c>
      <c r="S341" s="272" t="s">
        <v>11826</v>
      </c>
      <c r="T341" s="272" t="s">
        <v>10123</v>
      </c>
      <c r="U341" s="272" t="s">
        <v>10124</v>
      </c>
      <c r="V341" s="272"/>
      <c r="W341" s="272" t="s">
        <v>9972</v>
      </c>
      <c r="X341" s="272" t="s">
        <v>9266</v>
      </c>
      <c r="Y341" s="272" t="s">
        <v>1971</v>
      </c>
      <c r="Z341" s="272" t="s">
        <v>53</v>
      </c>
      <c r="AA341" s="272"/>
      <c r="AB341" s="272"/>
      <c r="AC341" s="272"/>
      <c r="AD341" s="272"/>
      <c r="AE341" s="272" t="s">
        <v>8047</v>
      </c>
      <c r="AF341" s="272" t="s">
        <v>11827</v>
      </c>
      <c r="AG341" s="272"/>
      <c r="AH341" s="272" t="s">
        <v>9266</v>
      </c>
      <c r="AI341" s="272" t="s">
        <v>7998</v>
      </c>
      <c r="AJ341" s="272" t="s">
        <v>11613</v>
      </c>
      <c r="AK341" s="272" t="s">
        <v>11828</v>
      </c>
      <c r="AL341" s="272"/>
      <c r="AM341" s="272" t="s">
        <v>8019</v>
      </c>
      <c r="AN341" s="272" t="s">
        <v>11829</v>
      </c>
      <c r="AO341" s="272" t="s">
        <v>8026</v>
      </c>
      <c r="AP341" s="272" t="s">
        <v>11830</v>
      </c>
      <c r="AQ341" s="272" t="s">
        <v>7988</v>
      </c>
      <c r="AR341" s="272"/>
      <c r="AS341" s="272" t="s">
        <v>7988</v>
      </c>
      <c r="AT341" s="272"/>
      <c r="AU341" s="272" t="s">
        <v>11831</v>
      </c>
      <c r="AV341" s="272"/>
      <c r="AW341" s="272"/>
      <c r="AX341" s="272"/>
      <c r="AY341" s="272"/>
      <c r="AZ341" s="272" t="s">
        <v>7994</v>
      </c>
      <c r="BA341" s="272"/>
      <c r="BB341" s="272"/>
      <c r="BC341" s="272"/>
      <c r="BD341" s="272"/>
      <c r="BE341" s="272"/>
      <c r="BF341" s="272"/>
      <c r="BG341" s="272"/>
      <c r="BH341" s="272"/>
      <c r="BI341" s="272"/>
      <c r="BJ341" s="272"/>
      <c r="BK341" s="272"/>
      <c r="BL341" s="272"/>
      <c r="BM341" s="272"/>
      <c r="BN341" s="272"/>
      <c r="BO341" s="272"/>
      <c r="BP341" s="272"/>
      <c r="BQ341" s="272" t="s">
        <v>9894</v>
      </c>
      <c r="BR341" s="272"/>
      <c r="BS341" s="272" t="s">
        <v>9892</v>
      </c>
      <c r="BT341" s="218"/>
    </row>
    <row r="342" spans="1:72" ht="14.5">
      <c r="A342" s="219" t="str">
        <f t="shared" si="7"/>
        <v>2025-00090489-1</v>
      </c>
      <c r="B342" s="272" t="s">
        <v>1996</v>
      </c>
      <c r="C342" s="272" t="s">
        <v>11832</v>
      </c>
      <c r="D342" s="272" t="s">
        <v>11094</v>
      </c>
      <c r="E342" s="272" t="s">
        <v>7994</v>
      </c>
      <c r="F342" s="272" t="s">
        <v>9883</v>
      </c>
      <c r="G342" s="272" t="s">
        <v>11094</v>
      </c>
      <c r="H342" s="272" t="s">
        <v>11095</v>
      </c>
      <c r="I342" s="272" t="s">
        <v>10044</v>
      </c>
      <c r="J342" s="272" t="s">
        <v>69</v>
      </c>
      <c r="K342" s="272" t="s">
        <v>70</v>
      </c>
      <c r="L342" s="272"/>
      <c r="M342" s="272"/>
      <c r="N342" s="272"/>
      <c r="O342" s="272"/>
      <c r="P342" s="272" t="s">
        <v>8009</v>
      </c>
      <c r="Q342" s="272" t="s">
        <v>8010</v>
      </c>
      <c r="R342" s="272" t="s">
        <v>8032</v>
      </c>
      <c r="S342" s="272" t="s">
        <v>11833</v>
      </c>
      <c r="T342" s="272" t="s">
        <v>8894</v>
      </c>
      <c r="U342" s="272" t="s">
        <v>9247</v>
      </c>
      <c r="V342" s="272"/>
      <c r="W342" s="272"/>
      <c r="X342" s="272" t="s">
        <v>11628</v>
      </c>
      <c r="Y342" s="272" t="s">
        <v>11825</v>
      </c>
      <c r="Z342" s="272" t="s">
        <v>53</v>
      </c>
      <c r="AA342" s="272"/>
      <c r="AB342" s="272"/>
      <c r="AC342" s="272"/>
      <c r="AD342" s="272"/>
      <c r="AE342" s="272"/>
      <c r="AF342" s="272" t="s">
        <v>11834</v>
      </c>
      <c r="AG342" s="272"/>
      <c r="AH342" s="272" t="s">
        <v>11628</v>
      </c>
      <c r="AI342" s="272" t="s">
        <v>7998</v>
      </c>
      <c r="AJ342" s="272" t="s">
        <v>11835</v>
      </c>
      <c r="AK342" s="272" t="s">
        <v>11836</v>
      </c>
      <c r="AL342" s="272"/>
      <c r="AM342" s="272" t="s">
        <v>8019</v>
      </c>
      <c r="AN342" s="272" t="s">
        <v>11837</v>
      </c>
      <c r="AO342" s="272" t="s">
        <v>8026</v>
      </c>
      <c r="AP342" s="272" t="s">
        <v>11838</v>
      </c>
      <c r="AQ342" s="272" t="s">
        <v>7988</v>
      </c>
      <c r="AR342" s="272"/>
      <c r="AS342" s="272" t="s">
        <v>7988</v>
      </c>
      <c r="AT342" s="272"/>
      <c r="AU342" s="272" t="s">
        <v>10136</v>
      </c>
      <c r="AV342" s="272"/>
      <c r="AW342" s="272"/>
      <c r="AX342" s="272"/>
      <c r="AY342" s="272"/>
      <c r="AZ342" s="272" t="s">
        <v>7994</v>
      </c>
      <c r="BA342" s="272"/>
      <c r="BB342" s="272"/>
      <c r="BC342" s="272"/>
      <c r="BD342" s="272"/>
      <c r="BE342" s="272"/>
      <c r="BF342" s="272"/>
      <c r="BG342" s="272"/>
      <c r="BH342" s="272"/>
      <c r="BI342" s="272"/>
      <c r="BJ342" s="272"/>
      <c r="BK342" s="272"/>
      <c r="BL342" s="272"/>
      <c r="BM342" s="272"/>
      <c r="BN342" s="272"/>
      <c r="BO342" s="272"/>
      <c r="BP342" s="272"/>
      <c r="BQ342" s="272" t="s">
        <v>9894</v>
      </c>
      <c r="BR342" s="272"/>
      <c r="BS342" s="272" t="s">
        <v>9892</v>
      </c>
      <c r="BT342" s="218"/>
    </row>
    <row r="343" spans="1:72" ht="14.5">
      <c r="A343" s="219" t="str">
        <f t="shared" si="7"/>
        <v>2024-00088663-2</v>
      </c>
      <c r="B343" s="272" t="s">
        <v>1992</v>
      </c>
      <c r="C343" s="272" t="s">
        <v>11832</v>
      </c>
      <c r="D343" s="272" t="s">
        <v>11094</v>
      </c>
      <c r="E343" s="272" t="s">
        <v>7994</v>
      </c>
      <c r="F343" s="272" t="s">
        <v>9883</v>
      </c>
      <c r="G343" s="272" t="s">
        <v>11094</v>
      </c>
      <c r="H343" s="272" t="s">
        <v>11095</v>
      </c>
      <c r="I343" s="272" t="s">
        <v>10044</v>
      </c>
      <c r="J343" s="272" t="s">
        <v>269</v>
      </c>
      <c r="K343" s="272" t="s">
        <v>271</v>
      </c>
      <c r="L343" s="272"/>
      <c r="M343" s="272"/>
      <c r="N343" s="272"/>
      <c r="O343" s="272"/>
      <c r="P343" s="272" t="s">
        <v>8009</v>
      </c>
      <c r="Q343" s="272" t="s">
        <v>8010</v>
      </c>
      <c r="R343" s="272" t="s">
        <v>8076</v>
      </c>
      <c r="S343" s="272" t="s">
        <v>11839</v>
      </c>
      <c r="T343" s="272" t="s">
        <v>9905</v>
      </c>
      <c r="U343" s="272" t="s">
        <v>9906</v>
      </c>
      <c r="V343" s="272"/>
      <c r="W343" s="272" t="s">
        <v>11188</v>
      </c>
      <c r="X343" s="272" t="s">
        <v>11840</v>
      </c>
      <c r="Y343" s="272" t="s">
        <v>9303</v>
      </c>
      <c r="Z343" s="272" t="s">
        <v>53</v>
      </c>
      <c r="AA343" s="272"/>
      <c r="AB343" s="272" t="s">
        <v>8854</v>
      </c>
      <c r="AC343" s="272" t="s">
        <v>8067</v>
      </c>
      <c r="AD343" s="272"/>
      <c r="AE343" s="272" t="s">
        <v>8252</v>
      </c>
      <c r="AF343" s="272" t="s">
        <v>11841</v>
      </c>
      <c r="AG343" s="272"/>
      <c r="AH343" s="272" t="s">
        <v>11840</v>
      </c>
      <c r="AI343" s="272" t="s">
        <v>7998</v>
      </c>
      <c r="AJ343" s="272" t="s">
        <v>11842</v>
      </c>
      <c r="AK343" s="272" t="s">
        <v>11843</v>
      </c>
      <c r="AL343" s="272"/>
      <c r="AM343" s="272" t="s">
        <v>8019</v>
      </c>
      <c r="AN343" s="272" t="s">
        <v>11844</v>
      </c>
      <c r="AO343" s="272" t="s">
        <v>8026</v>
      </c>
      <c r="AP343" s="272" t="s">
        <v>11845</v>
      </c>
      <c r="AQ343" s="272" t="s">
        <v>7988</v>
      </c>
      <c r="AR343" s="272"/>
      <c r="AS343" s="272" t="s">
        <v>7988</v>
      </c>
      <c r="AT343" s="272"/>
      <c r="AU343" s="272" t="s">
        <v>11846</v>
      </c>
      <c r="AV343" s="272"/>
      <c r="AW343" s="272"/>
      <c r="AX343" s="272"/>
      <c r="AY343" s="272"/>
      <c r="AZ343" s="272" t="s">
        <v>7994</v>
      </c>
      <c r="BA343" s="272"/>
      <c r="BB343" s="272"/>
      <c r="BC343" s="272"/>
      <c r="BD343" s="272"/>
      <c r="BE343" s="272"/>
      <c r="BF343" s="272"/>
      <c r="BG343" s="272"/>
      <c r="BH343" s="272"/>
      <c r="BI343" s="272"/>
      <c r="BJ343" s="272"/>
      <c r="BK343" s="272"/>
      <c r="BL343" s="272"/>
      <c r="BM343" s="272"/>
      <c r="BN343" s="272"/>
      <c r="BO343" s="272"/>
      <c r="BP343" s="272"/>
      <c r="BQ343" s="272" t="s">
        <v>9894</v>
      </c>
      <c r="BR343" s="272"/>
      <c r="BS343" s="272" t="s">
        <v>9892</v>
      </c>
      <c r="BT343" s="218"/>
    </row>
    <row r="344" spans="1:72" ht="14.5">
      <c r="A344" s="219" t="str">
        <f t="shared" si="7"/>
        <v>2024-00088663-3</v>
      </c>
      <c r="B344" s="272" t="s">
        <v>1994</v>
      </c>
      <c r="C344" s="272" t="s">
        <v>11832</v>
      </c>
      <c r="D344" s="272" t="s">
        <v>11094</v>
      </c>
      <c r="E344" s="272" t="s">
        <v>7994</v>
      </c>
      <c r="F344" s="272" t="s">
        <v>9883</v>
      </c>
      <c r="G344" s="272" t="s">
        <v>11094</v>
      </c>
      <c r="H344" s="272" t="s">
        <v>11095</v>
      </c>
      <c r="I344" s="272" t="s">
        <v>10044</v>
      </c>
      <c r="J344" s="272" t="s">
        <v>269</v>
      </c>
      <c r="K344" s="272" t="s">
        <v>271</v>
      </c>
      <c r="L344" s="272"/>
      <c r="M344" s="272"/>
      <c r="N344" s="272"/>
      <c r="O344" s="272"/>
      <c r="P344" s="272" t="s">
        <v>8009</v>
      </c>
      <c r="Q344" s="272" t="s">
        <v>8010</v>
      </c>
      <c r="R344" s="272" t="s">
        <v>8076</v>
      </c>
      <c r="S344" s="272" t="s">
        <v>11839</v>
      </c>
      <c r="T344" s="272" t="s">
        <v>9905</v>
      </c>
      <c r="U344" s="272" t="s">
        <v>9906</v>
      </c>
      <c r="V344" s="272"/>
      <c r="W344" s="272" t="s">
        <v>11188</v>
      </c>
      <c r="X344" s="272" t="s">
        <v>11847</v>
      </c>
      <c r="Y344" s="272" t="s">
        <v>9303</v>
      </c>
      <c r="Z344" s="272" t="s">
        <v>53</v>
      </c>
      <c r="AA344" s="272"/>
      <c r="AB344" s="272" t="s">
        <v>8854</v>
      </c>
      <c r="AC344" s="272" t="s">
        <v>8067</v>
      </c>
      <c r="AD344" s="272"/>
      <c r="AE344" s="272" t="s">
        <v>8252</v>
      </c>
      <c r="AF344" s="272" t="s">
        <v>11848</v>
      </c>
      <c r="AG344" s="272"/>
      <c r="AH344" s="272" t="s">
        <v>11847</v>
      </c>
      <c r="AI344" s="272" t="s">
        <v>7998</v>
      </c>
      <c r="AJ344" s="272" t="s">
        <v>11842</v>
      </c>
      <c r="AK344" s="272" t="s">
        <v>11843</v>
      </c>
      <c r="AL344" s="272"/>
      <c r="AM344" s="272" t="s">
        <v>8019</v>
      </c>
      <c r="AN344" s="272" t="s">
        <v>11844</v>
      </c>
      <c r="AO344" s="272" t="s">
        <v>8026</v>
      </c>
      <c r="AP344" s="272" t="s">
        <v>11845</v>
      </c>
      <c r="AQ344" s="272" t="s">
        <v>7988</v>
      </c>
      <c r="AR344" s="272"/>
      <c r="AS344" s="272" t="s">
        <v>7988</v>
      </c>
      <c r="AT344" s="272"/>
      <c r="AU344" s="272" t="s">
        <v>11846</v>
      </c>
      <c r="AV344" s="272"/>
      <c r="AW344" s="272"/>
      <c r="AX344" s="272"/>
      <c r="AY344" s="272"/>
      <c r="AZ344" s="272" t="s">
        <v>7994</v>
      </c>
      <c r="BA344" s="272"/>
      <c r="BB344" s="272"/>
      <c r="BC344" s="272"/>
      <c r="BD344" s="272"/>
      <c r="BE344" s="272"/>
      <c r="BF344" s="272"/>
      <c r="BG344" s="272"/>
      <c r="BH344" s="272"/>
      <c r="BI344" s="272"/>
      <c r="BJ344" s="272"/>
      <c r="BK344" s="272"/>
      <c r="BL344" s="272"/>
      <c r="BM344" s="272"/>
      <c r="BN344" s="272"/>
      <c r="BO344" s="272"/>
      <c r="BP344" s="272"/>
      <c r="BQ344" s="272" t="s">
        <v>9894</v>
      </c>
      <c r="BR344" s="272"/>
      <c r="BS344" s="272" t="s">
        <v>9892</v>
      </c>
      <c r="BT344" s="218"/>
    </row>
    <row r="345" spans="1:72" ht="14.5">
      <c r="A345" s="219" t="str">
        <f t="shared" si="7"/>
        <v>2024-00088663-1</v>
      </c>
      <c r="B345" s="272" t="s">
        <v>1989</v>
      </c>
      <c r="C345" s="272" t="s">
        <v>11832</v>
      </c>
      <c r="D345" s="272" t="s">
        <v>11094</v>
      </c>
      <c r="E345" s="272" t="s">
        <v>7994</v>
      </c>
      <c r="F345" s="272" t="s">
        <v>9883</v>
      </c>
      <c r="G345" s="272" t="s">
        <v>11094</v>
      </c>
      <c r="H345" s="272" t="s">
        <v>11095</v>
      </c>
      <c r="I345" s="272" t="s">
        <v>10044</v>
      </c>
      <c r="J345" s="272" t="s">
        <v>269</v>
      </c>
      <c r="K345" s="272" t="s">
        <v>271</v>
      </c>
      <c r="L345" s="272"/>
      <c r="M345" s="272"/>
      <c r="N345" s="272"/>
      <c r="O345" s="272"/>
      <c r="P345" s="272" t="s">
        <v>8009</v>
      </c>
      <c r="Q345" s="272" t="s">
        <v>8010</v>
      </c>
      <c r="R345" s="272" t="s">
        <v>8076</v>
      </c>
      <c r="S345" s="272" t="s">
        <v>11839</v>
      </c>
      <c r="T345" s="272" t="s">
        <v>9905</v>
      </c>
      <c r="U345" s="272" t="s">
        <v>9906</v>
      </c>
      <c r="V345" s="272"/>
      <c r="W345" s="272" t="s">
        <v>11188</v>
      </c>
      <c r="X345" s="272" t="s">
        <v>8908</v>
      </c>
      <c r="Y345" s="272" t="s">
        <v>9303</v>
      </c>
      <c r="Z345" s="272" t="s">
        <v>53</v>
      </c>
      <c r="AA345" s="272"/>
      <c r="AB345" s="272" t="s">
        <v>8854</v>
      </c>
      <c r="AC345" s="272" t="s">
        <v>8067</v>
      </c>
      <c r="AD345" s="272"/>
      <c r="AE345" s="272" t="s">
        <v>8252</v>
      </c>
      <c r="AF345" s="272" t="s">
        <v>11849</v>
      </c>
      <c r="AG345" s="272"/>
      <c r="AH345" s="272" t="s">
        <v>8908</v>
      </c>
      <c r="AI345" s="272" t="s">
        <v>7998</v>
      </c>
      <c r="AJ345" s="272" t="s">
        <v>11842</v>
      </c>
      <c r="AK345" s="272" t="s">
        <v>11843</v>
      </c>
      <c r="AL345" s="272"/>
      <c r="AM345" s="272" t="s">
        <v>8019</v>
      </c>
      <c r="AN345" s="272" t="s">
        <v>11844</v>
      </c>
      <c r="AO345" s="272" t="s">
        <v>8026</v>
      </c>
      <c r="AP345" s="272" t="s">
        <v>11845</v>
      </c>
      <c r="AQ345" s="272" t="s">
        <v>7988</v>
      </c>
      <c r="AR345" s="272"/>
      <c r="AS345" s="272" t="s">
        <v>7988</v>
      </c>
      <c r="AT345" s="272"/>
      <c r="AU345" s="272" t="s">
        <v>11846</v>
      </c>
      <c r="AV345" s="272"/>
      <c r="AW345" s="272"/>
      <c r="AX345" s="272"/>
      <c r="AY345" s="272"/>
      <c r="AZ345" s="272" t="s">
        <v>7994</v>
      </c>
      <c r="BA345" s="272"/>
      <c r="BB345" s="272"/>
      <c r="BC345" s="272"/>
      <c r="BD345" s="272"/>
      <c r="BE345" s="272"/>
      <c r="BF345" s="272"/>
      <c r="BG345" s="272"/>
      <c r="BH345" s="272"/>
      <c r="BI345" s="272"/>
      <c r="BJ345" s="272"/>
      <c r="BK345" s="272"/>
      <c r="BL345" s="272"/>
      <c r="BM345" s="272"/>
      <c r="BN345" s="272"/>
      <c r="BO345" s="272"/>
      <c r="BP345" s="272"/>
      <c r="BQ345" s="272" t="s">
        <v>9894</v>
      </c>
      <c r="BR345" s="272"/>
      <c r="BS345" s="272" t="s">
        <v>9892</v>
      </c>
      <c r="BT345" s="218"/>
    </row>
    <row r="346" spans="1:72" ht="14.5">
      <c r="A346" s="219" t="str">
        <f t="shared" si="6"/>
        <v>2025-00093255-1</v>
      </c>
      <c r="B346" s="272" t="s">
        <v>2007</v>
      </c>
      <c r="C346" s="272" t="s">
        <v>11832</v>
      </c>
      <c r="D346" s="272" t="s">
        <v>11094</v>
      </c>
      <c r="E346" s="272" t="s">
        <v>7994</v>
      </c>
      <c r="F346" s="272" t="s">
        <v>9883</v>
      </c>
      <c r="G346" s="272" t="s">
        <v>11094</v>
      </c>
      <c r="H346" s="272" t="s">
        <v>11095</v>
      </c>
      <c r="I346" s="272" t="s">
        <v>10044</v>
      </c>
      <c r="J346" s="272" t="s">
        <v>243</v>
      </c>
      <c r="K346" s="272" t="s">
        <v>244</v>
      </c>
      <c r="L346" s="272"/>
      <c r="M346" s="272"/>
      <c r="N346" s="272"/>
      <c r="O346" s="272"/>
      <c r="P346" s="272" t="s">
        <v>8009</v>
      </c>
      <c r="Q346" s="272" t="s">
        <v>8010</v>
      </c>
      <c r="R346" s="272" t="s">
        <v>8076</v>
      </c>
      <c r="S346" s="272" t="s">
        <v>11850</v>
      </c>
      <c r="T346" s="272" t="s">
        <v>10123</v>
      </c>
      <c r="U346" s="272" t="s">
        <v>10124</v>
      </c>
      <c r="V346" s="272"/>
      <c r="W346" s="272" t="s">
        <v>11591</v>
      </c>
      <c r="X346" s="272" t="s">
        <v>1912</v>
      </c>
      <c r="Y346" s="272" t="s">
        <v>11825</v>
      </c>
      <c r="Z346" s="272" t="s">
        <v>53</v>
      </c>
      <c r="AA346" s="272"/>
      <c r="AB346" s="272" t="s">
        <v>8800</v>
      </c>
      <c r="AC346" s="272" t="s">
        <v>8067</v>
      </c>
      <c r="AD346" s="272"/>
      <c r="AE346" s="272" t="s">
        <v>8252</v>
      </c>
      <c r="AF346" s="272" t="s">
        <v>11851</v>
      </c>
      <c r="AG346" s="272"/>
      <c r="AH346" s="272" t="s">
        <v>1912</v>
      </c>
      <c r="AI346" s="272" t="s">
        <v>7998</v>
      </c>
      <c r="AJ346" s="272" t="s">
        <v>11852</v>
      </c>
      <c r="AK346" s="272" t="s">
        <v>11853</v>
      </c>
      <c r="AL346" s="272"/>
      <c r="AM346" s="272" t="s">
        <v>8019</v>
      </c>
      <c r="AN346" s="272" t="s">
        <v>11854</v>
      </c>
      <c r="AO346" s="272" t="s">
        <v>8026</v>
      </c>
      <c r="AP346" s="272" t="s">
        <v>11855</v>
      </c>
      <c r="AQ346" s="272" t="s">
        <v>7988</v>
      </c>
      <c r="AR346" s="272"/>
      <c r="AS346" s="272" t="s">
        <v>7988</v>
      </c>
      <c r="AT346" s="272"/>
      <c r="AU346" s="272" t="s">
        <v>11831</v>
      </c>
      <c r="AV346" s="272"/>
      <c r="AW346" s="272"/>
      <c r="AX346" s="272"/>
      <c r="AY346" s="272"/>
      <c r="AZ346" s="272" t="s">
        <v>7994</v>
      </c>
      <c r="BA346" s="272"/>
      <c r="BB346" s="272"/>
      <c r="BC346" s="272"/>
      <c r="BD346" s="272"/>
      <c r="BE346" s="272"/>
      <c r="BF346" s="272"/>
      <c r="BG346" s="272"/>
      <c r="BH346" s="272"/>
      <c r="BI346" s="272"/>
      <c r="BJ346" s="272"/>
      <c r="BK346" s="272"/>
      <c r="BL346" s="272"/>
      <c r="BM346" s="272"/>
      <c r="BN346" s="272"/>
      <c r="BO346" s="272"/>
      <c r="BP346" s="272"/>
      <c r="BQ346" s="272" t="s">
        <v>9894</v>
      </c>
      <c r="BR346" s="272"/>
      <c r="BS346" s="272" t="s">
        <v>9892</v>
      </c>
      <c r="BT346" s="218"/>
    </row>
    <row r="347" spans="1:72" ht="14.5">
      <c r="A347" s="219" t="str">
        <f t="shared" si="6"/>
        <v>2025-00090766-1</v>
      </c>
      <c r="B347" s="224" t="s">
        <v>2018</v>
      </c>
      <c r="C347" s="224" t="s">
        <v>2096</v>
      </c>
      <c r="D347" s="224" t="s">
        <v>9882</v>
      </c>
      <c r="E347" s="224" t="s">
        <v>7994</v>
      </c>
      <c r="F347" s="224" t="s">
        <v>9883</v>
      </c>
      <c r="G347" s="224" t="s">
        <v>9882</v>
      </c>
      <c r="H347" s="224" t="s">
        <v>9884</v>
      </c>
      <c r="I347" s="224" t="s">
        <v>10044</v>
      </c>
      <c r="J347" s="224" t="s">
        <v>61</v>
      </c>
      <c r="K347" s="224" t="s">
        <v>153</v>
      </c>
      <c r="L347" s="224"/>
      <c r="M347" s="224"/>
      <c r="N347" s="224"/>
      <c r="O347" s="224"/>
      <c r="P347" s="224" t="s">
        <v>8009</v>
      </c>
      <c r="Q347" s="224" t="s">
        <v>8010</v>
      </c>
      <c r="R347" s="224" t="s">
        <v>8032</v>
      </c>
      <c r="S347" s="224" t="s">
        <v>11856</v>
      </c>
      <c r="T347" s="224" t="s">
        <v>10114</v>
      </c>
      <c r="U347" s="224" t="s">
        <v>10115</v>
      </c>
      <c r="V347" s="224"/>
      <c r="W347" s="224"/>
      <c r="X347" s="224" t="s">
        <v>1827</v>
      </c>
      <c r="Y347" s="224" t="s">
        <v>2091</v>
      </c>
      <c r="Z347" s="224" t="s">
        <v>53</v>
      </c>
      <c r="AA347" s="224"/>
      <c r="AB347" s="224"/>
      <c r="AC347" s="224"/>
      <c r="AD347" s="224"/>
      <c r="AE347" s="224"/>
      <c r="AF347" s="224" t="s">
        <v>11857</v>
      </c>
      <c r="AG347" s="224"/>
      <c r="AH347" s="224" t="s">
        <v>1827</v>
      </c>
      <c r="AI347" s="224" t="s">
        <v>7998</v>
      </c>
      <c r="AJ347" s="224" t="s">
        <v>10117</v>
      </c>
      <c r="AK347" s="224" t="s">
        <v>11858</v>
      </c>
      <c r="AL347" s="224"/>
      <c r="AM347" s="224" t="s">
        <v>8019</v>
      </c>
      <c r="AN347" s="224" t="s">
        <v>11859</v>
      </c>
      <c r="AO347" s="224" t="s">
        <v>8026</v>
      </c>
      <c r="AP347" s="224" t="s">
        <v>11860</v>
      </c>
      <c r="AQ347" s="224" t="s">
        <v>7988</v>
      </c>
      <c r="AR347" s="224"/>
      <c r="AS347" s="224" t="s">
        <v>7988</v>
      </c>
      <c r="AT347" s="224"/>
      <c r="AU347" s="224" t="s">
        <v>11861</v>
      </c>
      <c r="AV347" s="224"/>
      <c r="AW347" s="224"/>
      <c r="AX347" s="224"/>
      <c r="AY347" s="224"/>
      <c r="AZ347" s="224" t="s">
        <v>7994</v>
      </c>
      <c r="BA347" s="224"/>
      <c r="BB347" s="224"/>
      <c r="BC347" s="224"/>
      <c r="BD347" s="224"/>
      <c r="BE347" s="224"/>
      <c r="BF347" s="224"/>
      <c r="BG347" s="224"/>
      <c r="BH347" s="224"/>
      <c r="BI347" s="224"/>
      <c r="BJ347" s="224"/>
      <c r="BK347" s="224"/>
      <c r="BL347" s="224"/>
      <c r="BM347" s="224"/>
      <c r="BN347" s="224"/>
      <c r="BO347" s="224"/>
      <c r="BP347" s="224"/>
      <c r="BQ347" s="224" t="s">
        <v>9894</v>
      </c>
      <c r="BR347" s="224"/>
      <c r="BS347" s="224" t="s">
        <v>9892</v>
      </c>
      <c r="BT347" s="218"/>
    </row>
    <row r="348" spans="1:72" ht="14.5">
      <c r="A348" s="219" t="str">
        <f t="shared" si="6"/>
        <v>2025-00091842-1</v>
      </c>
      <c r="B348" s="224" t="s">
        <v>2023</v>
      </c>
      <c r="C348" s="224" t="s">
        <v>2096</v>
      </c>
      <c r="D348" s="224" t="s">
        <v>9882</v>
      </c>
      <c r="E348" s="224" t="s">
        <v>7994</v>
      </c>
      <c r="F348" s="224" t="s">
        <v>9883</v>
      </c>
      <c r="G348" s="224" t="s">
        <v>9882</v>
      </c>
      <c r="H348" s="224" t="s">
        <v>9884</v>
      </c>
      <c r="I348" s="224" t="s">
        <v>10044</v>
      </c>
      <c r="J348" s="224" t="s">
        <v>61</v>
      </c>
      <c r="K348" s="224" t="s">
        <v>153</v>
      </c>
      <c r="L348" s="224"/>
      <c r="M348" s="224"/>
      <c r="N348" s="224"/>
      <c r="O348" s="224"/>
      <c r="P348" s="224" t="s">
        <v>8009</v>
      </c>
      <c r="Q348" s="224" t="s">
        <v>8010</v>
      </c>
      <c r="R348" s="224" t="s">
        <v>8032</v>
      </c>
      <c r="S348" s="224" t="s">
        <v>11862</v>
      </c>
      <c r="T348" s="224" t="s">
        <v>10114</v>
      </c>
      <c r="U348" s="224" t="s">
        <v>10115</v>
      </c>
      <c r="V348" s="224"/>
      <c r="W348" s="224"/>
      <c r="X348" s="224" t="s">
        <v>9160</v>
      </c>
      <c r="Y348" s="224" t="s">
        <v>9315</v>
      </c>
      <c r="Z348" s="224" t="s">
        <v>53</v>
      </c>
      <c r="AA348" s="224"/>
      <c r="AB348" s="224"/>
      <c r="AC348" s="224"/>
      <c r="AD348" s="224"/>
      <c r="AE348" s="224"/>
      <c r="AF348" s="224" t="s">
        <v>11863</v>
      </c>
      <c r="AG348" s="224"/>
      <c r="AH348" s="224" t="s">
        <v>9160</v>
      </c>
      <c r="AI348" s="224" t="s">
        <v>7998</v>
      </c>
      <c r="AJ348" s="224" t="s">
        <v>10639</v>
      </c>
      <c r="AK348" s="224" t="s">
        <v>11864</v>
      </c>
      <c r="AL348" s="224"/>
      <c r="AM348" s="224" t="s">
        <v>8019</v>
      </c>
      <c r="AN348" s="224" t="s">
        <v>11865</v>
      </c>
      <c r="AO348" s="224" t="s">
        <v>8026</v>
      </c>
      <c r="AP348" s="224" t="s">
        <v>11794</v>
      </c>
      <c r="AQ348" s="224" t="s">
        <v>7988</v>
      </c>
      <c r="AR348" s="224"/>
      <c r="AS348" s="224" t="s">
        <v>7988</v>
      </c>
      <c r="AT348" s="224"/>
      <c r="AU348" s="224" t="s">
        <v>11795</v>
      </c>
      <c r="AV348" s="224"/>
      <c r="AW348" s="224"/>
      <c r="AX348" s="224"/>
      <c r="AY348" s="224"/>
      <c r="AZ348" s="224" t="s">
        <v>7994</v>
      </c>
      <c r="BA348" s="224"/>
      <c r="BB348" s="224"/>
      <c r="BC348" s="224"/>
      <c r="BD348" s="224"/>
      <c r="BE348" s="224"/>
      <c r="BF348" s="224"/>
      <c r="BG348" s="224"/>
      <c r="BH348" s="224"/>
      <c r="BI348" s="224"/>
      <c r="BJ348" s="224"/>
      <c r="BK348" s="224"/>
      <c r="BL348" s="224"/>
      <c r="BM348" s="224"/>
      <c r="BN348" s="224"/>
      <c r="BO348" s="224"/>
      <c r="BP348" s="224"/>
      <c r="BQ348" s="224" t="s">
        <v>9894</v>
      </c>
      <c r="BR348" s="224"/>
      <c r="BS348" s="224" t="s">
        <v>9892</v>
      </c>
      <c r="BT348" s="218"/>
    </row>
    <row r="349" spans="1:72" ht="14.5">
      <c r="A349" s="219" t="str">
        <f t="shared" si="6"/>
        <v>2025-00089255-1</v>
      </c>
      <c r="B349" s="224" t="s">
        <v>2010</v>
      </c>
      <c r="C349" s="224" t="s">
        <v>2096</v>
      </c>
      <c r="D349" s="224" t="s">
        <v>9882</v>
      </c>
      <c r="E349" s="224" t="s">
        <v>7994</v>
      </c>
      <c r="F349" s="224" t="s">
        <v>9883</v>
      </c>
      <c r="G349" s="224" t="s">
        <v>9882</v>
      </c>
      <c r="H349" s="224" t="s">
        <v>9884</v>
      </c>
      <c r="I349" s="224" t="s">
        <v>10044</v>
      </c>
      <c r="J349" s="224" t="s">
        <v>2011</v>
      </c>
      <c r="K349" s="224" t="s">
        <v>2012</v>
      </c>
      <c r="L349" s="224"/>
      <c r="M349" s="224"/>
      <c r="N349" s="224"/>
      <c r="O349" s="224"/>
      <c r="P349" s="224" t="s">
        <v>8009</v>
      </c>
      <c r="Q349" s="224" t="s">
        <v>8010</v>
      </c>
      <c r="R349" s="224" t="s">
        <v>8076</v>
      </c>
      <c r="S349" s="224" t="s">
        <v>11866</v>
      </c>
      <c r="T349" s="224" t="s">
        <v>11867</v>
      </c>
      <c r="U349" s="224" t="s">
        <v>11868</v>
      </c>
      <c r="V349" s="224"/>
      <c r="W349" s="224" t="s">
        <v>11869</v>
      </c>
      <c r="X349" s="224" t="s">
        <v>58</v>
      </c>
      <c r="Y349" s="224" t="s">
        <v>9315</v>
      </c>
      <c r="Z349" s="224" t="s">
        <v>53</v>
      </c>
      <c r="AA349" s="224"/>
      <c r="AB349" s="224"/>
      <c r="AC349" s="224"/>
      <c r="AD349" s="224"/>
      <c r="AE349" s="224"/>
      <c r="AF349" s="224" t="s">
        <v>11870</v>
      </c>
      <c r="AG349" s="224"/>
      <c r="AH349" s="224" t="s">
        <v>58</v>
      </c>
      <c r="AI349" s="224" t="s">
        <v>7998</v>
      </c>
      <c r="AJ349" s="224" t="s">
        <v>11871</v>
      </c>
      <c r="AK349" s="224" t="s">
        <v>11872</v>
      </c>
      <c r="AL349" s="224"/>
      <c r="AM349" s="224" t="s">
        <v>8019</v>
      </c>
      <c r="AN349" s="224" t="s">
        <v>11873</v>
      </c>
      <c r="AO349" s="224" t="s">
        <v>8026</v>
      </c>
      <c r="AP349" s="224" t="s">
        <v>11874</v>
      </c>
      <c r="AQ349" s="224" t="s">
        <v>7988</v>
      </c>
      <c r="AR349" s="224"/>
      <c r="AS349" s="224" t="s">
        <v>7988</v>
      </c>
      <c r="AT349" s="224"/>
      <c r="AU349" s="224" t="s">
        <v>11875</v>
      </c>
      <c r="AV349" s="224"/>
      <c r="AW349" s="224"/>
      <c r="AX349" s="224"/>
      <c r="AY349" s="224"/>
      <c r="AZ349" s="224" t="s">
        <v>7994</v>
      </c>
      <c r="BA349" s="224"/>
      <c r="BB349" s="224"/>
      <c r="BC349" s="224"/>
      <c r="BD349" s="224"/>
      <c r="BE349" s="224"/>
      <c r="BF349" s="224"/>
      <c r="BG349" s="224"/>
      <c r="BH349" s="224"/>
      <c r="BI349" s="224"/>
      <c r="BJ349" s="224"/>
      <c r="BK349" s="224"/>
      <c r="BL349" s="224"/>
      <c r="BM349" s="224"/>
      <c r="BN349" s="224"/>
      <c r="BO349" s="224"/>
      <c r="BP349" s="224"/>
      <c r="BQ349" s="224" t="s">
        <v>9894</v>
      </c>
      <c r="BR349" s="224"/>
      <c r="BS349" s="224" t="s">
        <v>9892</v>
      </c>
      <c r="BT349" s="218"/>
    </row>
    <row r="350" spans="1:72" ht="14.5">
      <c r="A350" s="219" t="str">
        <f t="shared" si="6"/>
        <v>2025-00090766-2</v>
      </c>
      <c r="B350" s="224" t="s">
        <v>2021</v>
      </c>
      <c r="C350" s="224" t="s">
        <v>2096</v>
      </c>
      <c r="D350" s="224" t="s">
        <v>9882</v>
      </c>
      <c r="E350" s="224" t="s">
        <v>7994</v>
      </c>
      <c r="F350" s="224" t="s">
        <v>9883</v>
      </c>
      <c r="G350" s="224" t="s">
        <v>9882</v>
      </c>
      <c r="H350" s="224" t="s">
        <v>9884</v>
      </c>
      <c r="I350" s="224" t="s">
        <v>10044</v>
      </c>
      <c r="J350" s="224" t="s">
        <v>61</v>
      </c>
      <c r="K350" s="224" t="s">
        <v>153</v>
      </c>
      <c r="L350" s="224"/>
      <c r="M350" s="224"/>
      <c r="N350" s="224"/>
      <c r="O350" s="224"/>
      <c r="P350" s="224" t="s">
        <v>8009</v>
      </c>
      <c r="Q350" s="224" t="s">
        <v>8010</v>
      </c>
      <c r="R350" s="224" t="s">
        <v>8032</v>
      </c>
      <c r="S350" s="224" t="s">
        <v>11856</v>
      </c>
      <c r="T350" s="224" t="s">
        <v>10114</v>
      </c>
      <c r="U350" s="224" t="s">
        <v>10115</v>
      </c>
      <c r="V350" s="224"/>
      <c r="W350" s="224"/>
      <c r="X350" s="224" t="s">
        <v>9129</v>
      </c>
      <c r="Y350" s="224" t="s">
        <v>2091</v>
      </c>
      <c r="Z350" s="224" t="s">
        <v>53</v>
      </c>
      <c r="AA350" s="224"/>
      <c r="AB350" s="224"/>
      <c r="AC350" s="224"/>
      <c r="AD350" s="224"/>
      <c r="AE350" s="224"/>
      <c r="AF350" s="224" t="s">
        <v>11876</v>
      </c>
      <c r="AG350" s="224"/>
      <c r="AH350" s="224" t="s">
        <v>9129</v>
      </c>
      <c r="AI350" s="224" t="s">
        <v>7998</v>
      </c>
      <c r="AJ350" s="224" t="s">
        <v>10117</v>
      </c>
      <c r="AK350" s="224" t="s">
        <v>11877</v>
      </c>
      <c r="AL350" s="224"/>
      <c r="AM350" s="224" t="s">
        <v>8019</v>
      </c>
      <c r="AN350" s="224" t="s">
        <v>11878</v>
      </c>
      <c r="AO350" s="224" t="s">
        <v>8026</v>
      </c>
      <c r="AP350" s="224" t="s">
        <v>11860</v>
      </c>
      <c r="AQ350" s="224" t="s">
        <v>7988</v>
      </c>
      <c r="AR350" s="224"/>
      <c r="AS350" s="224" t="s">
        <v>7988</v>
      </c>
      <c r="AT350" s="224"/>
      <c r="AU350" s="224" t="s">
        <v>11861</v>
      </c>
      <c r="AV350" s="224"/>
      <c r="AW350" s="224"/>
      <c r="AX350" s="224"/>
      <c r="AY350" s="224"/>
      <c r="AZ350" s="224" t="s">
        <v>7994</v>
      </c>
      <c r="BA350" s="224"/>
      <c r="BB350" s="224"/>
      <c r="BC350" s="224"/>
      <c r="BD350" s="224"/>
      <c r="BE350" s="224"/>
      <c r="BF350" s="224"/>
      <c r="BG350" s="224"/>
      <c r="BH350" s="224"/>
      <c r="BI350" s="224"/>
      <c r="BJ350" s="224"/>
      <c r="BK350" s="224"/>
      <c r="BL350" s="224"/>
      <c r="BM350" s="224"/>
      <c r="BN350" s="224"/>
      <c r="BO350" s="224"/>
      <c r="BP350" s="224"/>
      <c r="BQ350" s="224" t="s">
        <v>9894</v>
      </c>
      <c r="BR350" s="224"/>
      <c r="BS350" s="224" t="s">
        <v>9892</v>
      </c>
      <c r="BT350" s="218"/>
    </row>
    <row r="351" spans="1:72" ht="14.5">
      <c r="A351" s="219" t="str">
        <f t="shared" si="6"/>
        <v>2025-00090234-1</v>
      </c>
      <c r="B351" s="224" t="s">
        <v>2015</v>
      </c>
      <c r="C351" s="224" t="s">
        <v>2096</v>
      </c>
      <c r="D351" s="224" t="s">
        <v>9882</v>
      </c>
      <c r="E351" s="224" t="s">
        <v>7994</v>
      </c>
      <c r="F351" s="224" t="s">
        <v>9883</v>
      </c>
      <c r="G351" s="224" t="s">
        <v>9882</v>
      </c>
      <c r="H351" s="224" t="s">
        <v>9884</v>
      </c>
      <c r="I351" s="224" t="s">
        <v>10044</v>
      </c>
      <c r="J351" s="224" t="s">
        <v>69</v>
      </c>
      <c r="K351" s="224" t="s">
        <v>117</v>
      </c>
      <c r="L351" s="224"/>
      <c r="M351" s="224"/>
      <c r="N351" s="224"/>
      <c r="O351" s="224"/>
      <c r="P351" s="224" t="s">
        <v>8009</v>
      </c>
      <c r="Q351" s="224" t="s">
        <v>8010</v>
      </c>
      <c r="R351" s="224" t="s">
        <v>8032</v>
      </c>
      <c r="S351" s="224" t="s">
        <v>11879</v>
      </c>
      <c r="T351" s="224" t="s">
        <v>8380</v>
      </c>
      <c r="U351" s="224" t="s">
        <v>10179</v>
      </c>
      <c r="V351" s="224"/>
      <c r="W351" s="224"/>
      <c r="X351" s="224" t="s">
        <v>1827</v>
      </c>
      <c r="Y351" s="224" t="s">
        <v>2091</v>
      </c>
      <c r="Z351" s="224" t="s">
        <v>53</v>
      </c>
      <c r="AA351" s="224"/>
      <c r="AB351" s="224"/>
      <c r="AC351" s="224"/>
      <c r="AD351" s="224"/>
      <c r="AE351" s="224"/>
      <c r="AF351" s="224" t="s">
        <v>11880</v>
      </c>
      <c r="AG351" s="224"/>
      <c r="AH351" s="224" t="s">
        <v>1827</v>
      </c>
      <c r="AI351" s="224" t="s">
        <v>7998</v>
      </c>
      <c r="AJ351" s="224" t="s">
        <v>11881</v>
      </c>
      <c r="AK351" s="224" t="s">
        <v>11882</v>
      </c>
      <c r="AL351" s="224"/>
      <c r="AM351" s="224" t="s">
        <v>8019</v>
      </c>
      <c r="AN351" s="224" t="s">
        <v>11883</v>
      </c>
      <c r="AO351" s="224" t="s">
        <v>8026</v>
      </c>
      <c r="AP351" s="224" t="s">
        <v>11884</v>
      </c>
      <c r="AQ351" s="224" t="s">
        <v>7988</v>
      </c>
      <c r="AR351" s="224"/>
      <c r="AS351" s="224" t="s">
        <v>7988</v>
      </c>
      <c r="AT351" s="224"/>
      <c r="AU351" s="224" t="s">
        <v>10136</v>
      </c>
      <c r="AV351" s="224"/>
      <c r="AW351" s="224"/>
      <c r="AX351" s="224"/>
      <c r="AY351" s="224"/>
      <c r="AZ351" s="224" t="s">
        <v>7994</v>
      </c>
      <c r="BA351" s="224"/>
      <c r="BB351" s="224"/>
      <c r="BC351" s="224"/>
      <c r="BD351" s="224"/>
      <c r="BE351" s="224"/>
      <c r="BF351" s="224"/>
      <c r="BG351" s="224"/>
      <c r="BH351" s="224"/>
      <c r="BI351" s="224"/>
      <c r="BJ351" s="224"/>
      <c r="BK351" s="224"/>
      <c r="BL351" s="224"/>
      <c r="BM351" s="224"/>
      <c r="BN351" s="224"/>
      <c r="BO351" s="224"/>
      <c r="BP351" s="224"/>
      <c r="BQ351" s="224" t="s">
        <v>9894</v>
      </c>
      <c r="BR351" s="224"/>
      <c r="BS351" s="224" t="s">
        <v>9892</v>
      </c>
      <c r="BT351" s="218"/>
    </row>
    <row r="352" spans="1:72" ht="14.5">
      <c r="A352" s="219" t="str">
        <f t="shared" si="6"/>
        <v>2025-00092855-1</v>
      </c>
      <c r="B352" s="224" t="s">
        <v>2070</v>
      </c>
      <c r="C352" s="224" t="s">
        <v>2121</v>
      </c>
      <c r="D352" s="224" t="s">
        <v>9882</v>
      </c>
      <c r="E352" s="224" t="s">
        <v>7994</v>
      </c>
      <c r="F352" s="224" t="s">
        <v>9883</v>
      </c>
      <c r="G352" s="224" t="s">
        <v>9882</v>
      </c>
      <c r="H352" s="224" t="s">
        <v>9884</v>
      </c>
      <c r="I352" s="224" t="s">
        <v>10044</v>
      </c>
      <c r="J352" s="224" t="s">
        <v>61</v>
      </c>
      <c r="K352" s="224" t="s">
        <v>153</v>
      </c>
      <c r="L352" s="224"/>
      <c r="M352" s="224"/>
      <c r="N352" s="224"/>
      <c r="O352" s="224"/>
      <c r="P352" s="224" t="s">
        <v>8009</v>
      </c>
      <c r="Q352" s="224" t="s">
        <v>8010</v>
      </c>
      <c r="R352" s="224" t="s">
        <v>8032</v>
      </c>
      <c r="S352" s="224" t="s">
        <v>11885</v>
      </c>
      <c r="T352" s="224" t="s">
        <v>10114</v>
      </c>
      <c r="U352" s="224" t="s">
        <v>10115</v>
      </c>
      <c r="V352" s="224"/>
      <c r="W352" s="224"/>
      <c r="X352" s="224" t="s">
        <v>1947</v>
      </c>
      <c r="Y352" s="224" t="s">
        <v>2121</v>
      </c>
      <c r="Z352" s="224" t="s">
        <v>53</v>
      </c>
      <c r="AA352" s="224"/>
      <c r="AB352" s="224"/>
      <c r="AC352" s="224"/>
      <c r="AD352" s="224"/>
      <c r="AE352" s="224"/>
      <c r="AF352" s="224" t="s">
        <v>11886</v>
      </c>
      <c r="AG352" s="224"/>
      <c r="AH352" s="224" t="s">
        <v>1947</v>
      </c>
      <c r="AI352" s="224" t="s">
        <v>7998</v>
      </c>
      <c r="AJ352" s="224" t="s">
        <v>11887</v>
      </c>
      <c r="AK352" s="224" t="s">
        <v>11888</v>
      </c>
      <c r="AL352" s="224"/>
      <c r="AM352" s="224" t="s">
        <v>8019</v>
      </c>
      <c r="AN352" s="224" t="s">
        <v>11889</v>
      </c>
      <c r="AO352" s="224" t="s">
        <v>8026</v>
      </c>
      <c r="AP352" s="224" t="s">
        <v>11890</v>
      </c>
      <c r="AQ352" s="224" t="s">
        <v>7988</v>
      </c>
      <c r="AR352" s="224"/>
      <c r="AS352" s="224" t="s">
        <v>7988</v>
      </c>
      <c r="AT352" s="224"/>
      <c r="AU352" s="224" t="s">
        <v>10136</v>
      </c>
      <c r="AV352" s="224"/>
      <c r="AW352" s="224"/>
      <c r="AX352" s="224"/>
      <c r="AY352" s="224"/>
      <c r="AZ352" s="224" t="s">
        <v>7994</v>
      </c>
      <c r="BA352" s="224"/>
      <c r="BB352" s="224"/>
      <c r="BC352" s="224"/>
      <c r="BD352" s="224"/>
      <c r="BE352" s="224"/>
      <c r="BF352" s="224"/>
      <c r="BG352" s="224"/>
      <c r="BH352" s="224"/>
      <c r="BI352" s="224"/>
      <c r="BJ352" s="224"/>
      <c r="BK352" s="224"/>
      <c r="BL352" s="224"/>
      <c r="BM352" s="224"/>
      <c r="BN352" s="224"/>
      <c r="BO352" s="224"/>
      <c r="BP352" s="224"/>
      <c r="BQ352" s="224" t="s">
        <v>9894</v>
      </c>
      <c r="BR352" s="224"/>
      <c r="BS352" s="224" t="s">
        <v>9892</v>
      </c>
      <c r="BT352" s="218"/>
    </row>
    <row r="353" spans="1:72" ht="14.5">
      <c r="A353" s="219" t="str">
        <f t="shared" si="6"/>
        <v>2025-00091104-1</v>
      </c>
      <c r="B353" s="224" t="s">
        <v>2066</v>
      </c>
      <c r="C353" s="224" t="s">
        <v>2121</v>
      </c>
      <c r="D353" s="224" t="s">
        <v>9882</v>
      </c>
      <c r="E353" s="224" t="s">
        <v>7994</v>
      </c>
      <c r="F353" s="224" t="s">
        <v>9883</v>
      </c>
      <c r="G353" s="224" t="s">
        <v>9882</v>
      </c>
      <c r="H353" s="224" t="s">
        <v>9884</v>
      </c>
      <c r="I353" s="224" t="s">
        <v>10044</v>
      </c>
      <c r="J353" s="224" t="s">
        <v>355</v>
      </c>
      <c r="K353" s="224" t="s">
        <v>2067</v>
      </c>
      <c r="L353" s="224"/>
      <c r="M353" s="224"/>
      <c r="N353" s="224"/>
      <c r="O353" s="224"/>
      <c r="P353" s="224" t="s">
        <v>8009</v>
      </c>
      <c r="Q353" s="224" t="s">
        <v>8010</v>
      </c>
      <c r="R353" s="224" t="s">
        <v>8032</v>
      </c>
      <c r="S353" s="224" t="s">
        <v>11891</v>
      </c>
      <c r="T353" s="224" t="s">
        <v>11892</v>
      </c>
      <c r="U353" s="224" t="s">
        <v>11893</v>
      </c>
      <c r="V353" s="224"/>
      <c r="W353" s="224"/>
      <c r="X353" s="224" t="s">
        <v>9129</v>
      </c>
      <c r="Y353" s="224" t="s">
        <v>2096</v>
      </c>
      <c r="Z353" s="224" t="s">
        <v>53</v>
      </c>
      <c r="AA353" s="224"/>
      <c r="AB353" s="224"/>
      <c r="AC353" s="224"/>
      <c r="AD353" s="224"/>
      <c r="AE353" s="224"/>
      <c r="AF353" s="224" t="s">
        <v>11894</v>
      </c>
      <c r="AG353" s="224"/>
      <c r="AH353" s="224" t="s">
        <v>9129</v>
      </c>
      <c r="AI353" s="224" t="s">
        <v>7998</v>
      </c>
      <c r="AJ353" s="224" t="s">
        <v>11895</v>
      </c>
      <c r="AK353" s="224" t="s">
        <v>11896</v>
      </c>
      <c r="AL353" s="224"/>
      <c r="AM353" s="224" t="s">
        <v>8019</v>
      </c>
      <c r="AN353" s="224" t="s">
        <v>11897</v>
      </c>
      <c r="AO353" s="224" t="s">
        <v>8026</v>
      </c>
      <c r="AP353" s="224" t="s">
        <v>11898</v>
      </c>
      <c r="AQ353" s="224" t="s">
        <v>7988</v>
      </c>
      <c r="AR353" s="224"/>
      <c r="AS353" s="224" t="s">
        <v>7988</v>
      </c>
      <c r="AT353" s="224"/>
      <c r="AU353" s="224" t="s">
        <v>10136</v>
      </c>
      <c r="AV353" s="224"/>
      <c r="AW353" s="224"/>
      <c r="AX353" s="224"/>
      <c r="AY353" s="224"/>
      <c r="AZ353" s="224" t="s">
        <v>7994</v>
      </c>
      <c r="BA353" s="224"/>
      <c r="BB353" s="224"/>
      <c r="BC353" s="224"/>
      <c r="BD353" s="224"/>
      <c r="BE353" s="224"/>
      <c r="BF353" s="224"/>
      <c r="BG353" s="224"/>
      <c r="BH353" s="224"/>
      <c r="BI353" s="224"/>
      <c r="BJ353" s="224"/>
      <c r="BK353" s="224"/>
      <c r="BL353" s="224"/>
      <c r="BM353" s="224"/>
      <c r="BN353" s="224"/>
      <c r="BO353" s="224"/>
      <c r="BP353" s="224"/>
      <c r="BQ353" s="224" t="s">
        <v>9894</v>
      </c>
      <c r="BR353" s="224"/>
      <c r="BS353" s="224" t="s">
        <v>9892</v>
      </c>
      <c r="BT353" s="218"/>
    </row>
    <row r="354" spans="1:72" ht="14.5">
      <c r="A354" s="219" t="str">
        <f t="shared" si="6"/>
        <v>2025-00090200-1</v>
      </c>
      <c r="B354" s="224" t="s">
        <v>2056</v>
      </c>
      <c r="C354" s="224" t="s">
        <v>2121</v>
      </c>
      <c r="D354" s="224" t="s">
        <v>9882</v>
      </c>
      <c r="E354" s="224" t="s">
        <v>7994</v>
      </c>
      <c r="F354" s="224" t="s">
        <v>9883</v>
      </c>
      <c r="G354" s="224" t="s">
        <v>9882</v>
      </c>
      <c r="H354" s="224" t="s">
        <v>9884</v>
      </c>
      <c r="I354" s="224" t="s">
        <v>10044</v>
      </c>
      <c r="J354" s="224" t="s">
        <v>2057</v>
      </c>
      <c r="K354" s="224" t="s">
        <v>1158</v>
      </c>
      <c r="L354" s="224"/>
      <c r="M354" s="224"/>
      <c r="N354" s="224"/>
      <c r="O354" s="224"/>
      <c r="P354" s="224" t="s">
        <v>8009</v>
      </c>
      <c r="Q354" s="224" t="s">
        <v>8010</v>
      </c>
      <c r="R354" s="224" t="s">
        <v>8076</v>
      </c>
      <c r="S354" s="224" t="s">
        <v>11899</v>
      </c>
      <c r="T354" s="224" t="s">
        <v>9934</v>
      </c>
      <c r="U354" s="224" t="s">
        <v>9935</v>
      </c>
      <c r="V354" s="224"/>
      <c r="W354" s="224" t="s">
        <v>11557</v>
      </c>
      <c r="X354" s="224" t="s">
        <v>1712</v>
      </c>
      <c r="Y354" s="224" t="s">
        <v>11900</v>
      </c>
      <c r="Z354" s="224" t="s">
        <v>53</v>
      </c>
      <c r="AA354" s="224"/>
      <c r="AB354" s="224" t="s">
        <v>11901</v>
      </c>
      <c r="AC354" s="224" t="s">
        <v>8067</v>
      </c>
      <c r="AD354" s="224"/>
      <c r="AE354" s="224" t="s">
        <v>8047</v>
      </c>
      <c r="AF354" s="224" t="s">
        <v>11902</v>
      </c>
      <c r="AG354" s="224"/>
      <c r="AH354" s="224" t="s">
        <v>1712</v>
      </c>
      <c r="AI354" s="224" t="s">
        <v>7998</v>
      </c>
      <c r="AJ354" s="224" t="s">
        <v>10210</v>
      </c>
      <c r="AK354" s="224" t="s">
        <v>11903</v>
      </c>
      <c r="AL354" s="224"/>
      <c r="AM354" s="224" t="s">
        <v>8019</v>
      </c>
      <c r="AN354" s="224" t="s">
        <v>11904</v>
      </c>
      <c r="AO354" s="224" t="s">
        <v>8026</v>
      </c>
      <c r="AP354" s="224" t="s">
        <v>11905</v>
      </c>
      <c r="AQ354" s="224" t="s">
        <v>7988</v>
      </c>
      <c r="AR354" s="224"/>
      <c r="AS354" s="224" t="s">
        <v>7988</v>
      </c>
      <c r="AT354" s="224"/>
      <c r="AU354" s="224" t="s">
        <v>11906</v>
      </c>
      <c r="AV354" s="224"/>
      <c r="AW354" s="224"/>
      <c r="AX354" s="224"/>
      <c r="AY354" s="224"/>
      <c r="AZ354" s="224" t="s">
        <v>7994</v>
      </c>
      <c r="BA354" s="224"/>
      <c r="BB354" s="224"/>
      <c r="BC354" s="224"/>
      <c r="BD354" s="224"/>
      <c r="BE354" s="224"/>
      <c r="BF354" s="224"/>
      <c r="BG354" s="224"/>
      <c r="BH354" s="224"/>
      <c r="BI354" s="224"/>
      <c r="BJ354" s="224"/>
      <c r="BK354" s="224"/>
      <c r="BL354" s="224"/>
      <c r="BM354" s="224"/>
      <c r="BN354" s="224"/>
      <c r="BO354" s="224"/>
      <c r="BP354" s="224"/>
      <c r="BQ354" s="224" t="s">
        <v>9894</v>
      </c>
      <c r="BR354" s="224"/>
      <c r="BS354" s="224" t="s">
        <v>9892</v>
      </c>
      <c r="BT354" s="218"/>
    </row>
    <row r="355" spans="1:72" ht="14.5">
      <c r="A355" s="219" t="str">
        <f t="shared" si="6"/>
        <v>2025-00091206-1</v>
      </c>
      <c r="B355" s="224" t="s">
        <v>2060</v>
      </c>
      <c r="C355" s="224" t="s">
        <v>2121</v>
      </c>
      <c r="D355" s="224" t="s">
        <v>9882</v>
      </c>
      <c r="E355" s="224" t="s">
        <v>7994</v>
      </c>
      <c r="F355" s="224" t="s">
        <v>9883</v>
      </c>
      <c r="G355" s="224" t="s">
        <v>9882</v>
      </c>
      <c r="H355" s="224" t="s">
        <v>9884</v>
      </c>
      <c r="I355" s="224" t="s">
        <v>10044</v>
      </c>
      <c r="J355" s="224" t="s">
        <v>69</v>
      </c>
      <c r="K355" s="224" t="s">
        <v>117</v>
      </c>
      <c r="L355" s="224"/>
      <c r="M355" s="224"/>
      <c r="N355" s="224"/>
      <c r="O355" s="224"/>
      <c r="P355" s="224" t="s">
        <v>8009</v>
      </c>
      <c r="Q355" s="224" t="s">
        <v>8010</v>
      </c>
      <c r="R355" s="224" t="s">
        <v>8032</v>
      </c>
      <c r="S355" s="224" t="s">
        <v>11907</v>
      </c>
      <c r="T355" s="224" t="s">
        <v>8380</v>
      </c>
      <c r="U355" s="224" t="s">
        <v>10179</v>
      </c>
      <c r="V355" s="224"/>
      <c r="W355" s="224"/>
      <c r="X355" s="224" t="s">
        <v>9060</v>
      </c>
      <c r="Y355" s="224" t="s">
        <v>11908</v>
      </c>
      <c r="Z355" s="224" t="s">
        <v>53</v>
      </c>
      <c r="AA355" s="224"/>
      <c r="AB355" s="224"/>
      <c r="AC355" s="224"/>
      <c r="AD355" s="224"/>
      <c r="AE355" s="224"/>
      <c r="AF355" s="224" t="s">
        <v>11909</v>
      </c>
      <c r="AG355" s="224"/>
      <c r="AH355" s="224" t="s">
        <v>9060</v>
      </c>
      <c r="AI355" s="224" t="s">
        <v>7998</v>
      </c>
      <c r="AJ355" s="224" t="s">
        <v>11910</v>
      </c>
      <c r="AK355" s="224" t="s">
        <v>11911</v>
      </c>
      <c r="AL355" s="224"/>
      <c r="AM355" s="224" t="s">
        <v>8019</v>
      </c>
      <c r="AN355" s="224" t="s">
        <v>11912</v>
      </c>
      <c r="AO355" s="224" t="s">
        <v>8026</v>
      </c>
      <c r="AP355" s="224" t="s">
        <v>11913</v>
      </c>
      <c r="AQ355" s="224" t="s">
        <v>7988</v>
      </c>
      <c r="AR355" s="224"/>
      <c r="AS355" s="224" t="s">
        <v>7988</v>
      </c>
      <c r="AT355" s="224"/>
      <c r="AU355" s="224" t="s">
        <v>11914</v>
      </c>
      <c r="AV355" s="224"/>
      <c r="AW355" s="224"/>
      <c r="AX355" s="224"/>
      <c r="AY355" s="224"/>
      <c r="AZ355" s="224" t="s">
        <v>7994</v>
      </c>
      <c r="BA355" s="224"/>
      <c r="BB355" s="224"/>
      <c r="BC355" s="224"/>
      <c r="BD355" s="224"/>
      <c r="BE355" s="224"/>
      <c r="BF355" s="224"/>
      <c r="BG355" s="224"/>
      <c r="BH355" s="224"/>
      <c r="BI355" s="224"/>
      <c r="BJ355" s="224"/>
      <c r="BK355" s="224"/>
      <c r="BL355" s="224"/>
      <c r="BM355" s="224"/>
      <c r="BN355" s="224"/>
      <c r="BO355" s="224"/>
      <c r="BP355" s="224"/>
      <c r="BQ355" s="224" t="s">
        <v>9894</v>
      </c>
      <c r="BR355" s="224"/>
      <c r="BS355" s="224" t="s">
        <v>9892</v>
      </c>
      <c r="BT355" s="218"/>
    </row>
    <row r="356" spans="1:72" ht="14.5">
      <c r="A356" s="219" t="str">
        <f t="shared" si="6"/>
        <v>2025-00089205-1</v>
      </c>
      <c r="B356" s="224" t="s">
        <v>2053</v>
      </c>
      <c r="C356" s="224" t="s">
        <v>2121</v>
      </c>
      <c r="D356" s="224" t="s">
        <v>9882</v>
      </c>
      <c r="E356" s="224" t="s">
        <v>7994</v>
      </c>
      <c r="F356" s="224" t="s">
        <v>9883</v>
      </c>
      <c r="G356" s="224" t="s">
        <v>9882</v>
      </c>
      <c r="H356" s="224" t="s">
        <v>9884</v>
      </c>
      <c r="I356" s="224" t="s">
        <v>10044</v>
      </c>
      <c r="J356" s="224" t="s">
        <v>243</v>
      </c>
      <c r="K356" s="224" t="s">
        <v>244</v>
      </c>
      <c r="L356" s="224"/>
      <c r="M356" s="224"/>
      <c r="N356" s="224"/>
      <c r="O356" s="224"/>
      <c r="P356" s="224" t="s">
        <v>8009</v>
      </c>
      <c r="Q356" s="224" t="s">
        <v>8010</v>
      </c>
      <c r="R356" s="224" t="s">
        <v>8076</v>
      </c>
      <c r="S356" s="224" t="s">
        <v>11915</v>
      </c>
      <c r="T356" s="224" t="s">
        <v>10123</v>
      </c>
      <c r="U356" s="224" t="s">
        <v>10124</v>
      </c>
      <c r="V356" s="224"/>
      <c r="W356" s="224" t="s">
        <v>11591</v>
      </c>
      <c r="X356" s="224" t="s">
        <v>11467</v>
      </c>
      <c r="Y356" s="224" t="s">
        <v>9212</v>
      </c>
      <c r="Z356" s="224" t="s">
        <v>53</v>
      </c>
      <c r="AA356" s="224"/>
      <c r="AB356" s="224"/>
      <c r="AC356" s="224"/>
      <c r="AD356" s="224"/>
      <c r="AE356" s="224"/>
      <c r="AF356" s="224" t="s">
        <v>11916</v>
      </c>
      <c r="AG356" s="224"/>
      <c r="AH356" s="224" t="s">
        <v>11467</v>
      </c>
      <c r="AI356" s="224" t="s">
        <v>7998</v>
      </c>
      <c r="AJ356" s="224" t="s">
        <v>10117</v>
      </c>
      <c r="AK356" s="224" t="s">
        <v>11917</v>
      </c>
      <c r="AL356" s="224"/>
      <c r="AM356" s="224" t="s">
        <v>8019</v>
      </c>
      <c r="AN356" s="224" t="s">
        <v>11918</v>
      </c>
      <c r="AO356" s="224" t="s">
        <v>8026</v>
      </c>
      <c r="AP356" s="224" t="s">
        <v>11919</v>
      </c>
      <c r="AQ356" s="224" t="s">
        <v>7988</v>
      </c>
      <c r="AR356" s="224"/>
      <c r="AS356" s="224" t="s">
        <v>7988</v>
      </c>
      <c r="AT356" s="224"/>
      <c r="AU356" s="224" t="s">
        <v>11920</v>
      </c>
      <c r="AV356" s="224"/>
      <c r="AW356" s="224"/>
      <c r="AX356" s="224"/>
      <c r="AY356" s="224"/>
      <c r="AZ356" s="224" t="s">
        <v>7994</v>
      </c>
      <c r="BA356" s="224"/>
      <c r="BB356" s="224"/>
      <c r="BC356" s="224"/>
      <c r="BD356" s="224"/>
      <c r="BE356" s="224"/>
      <c r="BF356" s="224"/>
      <c r="BG356" s="224"/>
      <c r="BH356" s="224"/>
      <c r="BI356" s="224"/>
      <c r="BJ356" s="224"/>
      <c r="BK356" s="224"/>
      <c r="BL356" s="224"/>
      <c r="BM356" s="224"/>
      <c r="BN356" s="224"/>
      <c r="BO356" s="224"/>
      <c r="BP356" s="224"/>
      <c r="BQ356" s="224" t="s">
        <v>9894</v>
      </c>
      <c r="BR356" s="224"/>
      <c r="BS356" s="224" t="s">
        <v>9892</v>
      </c>
      <c r="BT356" s="218"/>
    </row>
    <row r="357" spans="1:72" ht="14.5">
      <c r="A357" s="219" t="str">
        <f t="shared" si="6"/>
        <v>2025-00090703-1</v>
      </c>
      <c r="B357" s="224" t="s">
        <v>2063</v>
      </c>
      <c r="C357" s="224" t="s">
        <v>2121</v>
      </c>
      <c r="D357" s="224" t="s">
        <v>9882</v>
      </c>
      <c r="E357" s="224" t="s">
        <v>7994</v>
      </c>
      <c r="F357" s="224" t="s">
        <v>9883</v>
      </c>
      <c r="G357" s="224" t="s">
        <v>9882</v>
      </c>
      <c r="H357" s="224" t="s">
        <v>9884</v>
      </c>
      <c r="I357" s="224" t="s">
        <v>10044</v>
      </c>
      <c r="J357" s="224" t="s">
        <v>243</v>
      </c>
      <c r="K357" s="224" t="s">
        <v>244</v>
      </c>
      <c r="L357" s="224"/>
      <c r="M357" s="224"/>
      <c r="N357" s="224"/>
      <c r="O357" s="224"/>
      <c r="P357" s="224" t="s">
        <v>8009</v>
      </c>
      <c r="Q357" s="224" t="s">
        <v>8010</v>
      </c>
      <c r="R357" s="224" t="s">
        <v>8076</v>
      </c>
      <c r="S357" s="224" t="s">
        <v>11921</v>
      </c>
      <c r="T357" s="224" t="s">
        <v>9970</v>
      </c>
      <c r="U357" s="224" t="s">
        <v>9971</v>
      </c>
      <c r="V357" s="224"/>
      <c r="W357" s="224" t="s">
        <v>9972</v>
      </c>
      <c r="X357" s="224" t="s">
        <v>11628</v>
      </c>
      <c r="Y357" s="224" t="s">
        <v>2096</v>
      </c>
      <c r="Z357" s="224" t="s">
        <v>53</v>
      </c>
      <c r="AA357" s="224"/>
      <c r="AB357" s="224" t="s">
        <v>11048</v>
      </c>
      <c r="AC357" s="224" t="s">
        <v>8067</v>
      </c>
      <c r="AD357" s="224"/>
      <c r="AE357" s="224" t="s">
        <v>8252</v>
      </c>
      <c r="AF357" s="224" t="s">
        <v>11922</v>
      </c>
      <c r="AG357" s="224"/>
      <c r="AH357" s="224" t="s">
        <v>11628</v>
      </c>
      <c r="AI357" s="224" t="s">
        <v>7998</v>
      </c>
      <c r="AJ357" s="224" t="s">
        <v>11050</v>
      </c>
      <c r="AK357" s="224" t="s">
        <v>11923</v>
      </c>
      <c r="AL357" s="224"/>
      <c r="AM357" s="224" t="s">
        <v>8019</v>
      </c>
      <c r="AN357" s="224" t="s">
        <v>11924</v>
      </c>
      <c r="AO357" s="224" t="s">
        <v>8026</v>
      </c>
      <c r="AP357" s="224" t="s">
        <v>11925</v>
      </c>
      <c r="AQ357" s="224" t="s">
        <v>7988</v>
      </c>
      <c r="AR357" s="224"/>
      <c r="AS357" s="224" t="s">
        <v>7988</v>
      </c>
      <c r="AT357" s="224"/>
      <c r="AU357" s="224" t="s">
        <v>11926</v>
      </c>
      <c r="AV357" s="224"/>
      <c r="AW357" s="224"/>
      <c r="AX357" s="224"/>
      <c r="AY357" s="224"/>
      <c r="AZ357" s="224" t="s">
        <v>7994</v>
      </c>
      <c r="BA357" s="224"/>
      <c r="BB357" s="224"/>
      <c r="BC357" s="224"/>
      <c r="BD357" s="224"/>
      <c r="BE357" s="224"/>
      <c r="BF357" s="224"/>
      <c r="BG357" s="224"/>
      <c r="BH357" s="224"/>
      <c r="BI357" s="224"/>
      <c r="BJ357" s="224"/>
      <c r="BK357" s="224"/>
      <c r="BL357" s="224"/>
      <c r="BM357" s="224"/>
      <c r="BN357" s="224"/>
      <c r="BO357" s="224"/>
      <c r="BP357" s="224"/>
      <c r="BQ357" s="224" t="s">
        <v>9894</v>
      </c>
      <c r="BR357" s="224"/>
      <c r="BS357" s="224" t="s">
        <v>9892</v>
      </c>
      <c r="BT357" s="218"/>
    </row>
    <row r="358" spans="1:72" ht="14.5">
      <c r="A358" s="219" t="str">
        <f t="shared" si="6"/>
        <v>2025-00090466-1</v>
      </c>
      <c r="B358" s="224" t="s">
        <v>2038</v>
      </c>
      <c r="C358" s="224" t="s">
        <v>2121</v>
      </c>
      <c r="D358" s="224" t="s">
        <v>9882</v>
      </c>
      <c r="E358" s="224" t="s">
        <v>7994</v>
      </c>
      <c r="F358" s="224" t="s">
        <v>9883</v>
      </c>
      <c r="G358" s="224" t="s">
        <v>9882</v>
      </c>
      <c r="H358" s="224" t="s">
        <v>9884</v>
      </c>
      <c r="I358" s="224" t="s">
        <v>10044</v>
      </c>
      <c r="J358" s="224" t="s">
        <v>69</v>
      </c>
      <c r="K358" s="224" t="s">
        <v>70</v>
      </c>
      <c r="L358" s="224"/>
      <c r="M358" s="224"/>
      <c r="N358" s="224"/>
      <c r="O358" s="224"/>
      <c r="P358" s="224" t="s">
        <v>8009</v>
      </c>
      <c r="Q358" s="224" t="s">
        <v>8010</v>
      </c>
      <c r="R358" s="224" t="s">
        <v>8032</v>
      </c>
      <c r="S358" s="224" t="s">
        <v>11927</v>
      </c>
      <c r="T358" s="224" t="s">
        <v>8894</v>
      </c>
      <c r="U358" s="224" t="s">
        <v>9247</v>
      </c>
      <c r="V358" s="224"/>
      <c r="W358" s="224"/>
      <c r="X358" s="224" t="s">
        <v>9129</v>
      </c>
      <c r="Y358" s="224" t="s">
        <v>11928</v>
      </c>
      <c r="Z358" s="224" t="s">
        <v>53</v>
      </c>
      <c r="AA358" s="224"/>
      <c r="AB358" s="224" t="s">
        <v>8269</v>
      </c>
      <c r="AC358" s="224" t="s">
        <v>8067</v>
      </c>
      <c r="AD358" s="224"/>
      <c r="AE358" s="224" t="s">
        <v>8047</v>
      </c>
      <c r="AF358" s="224" t="s">
        <v>11929</v>
      </c>
      <c r="AG358" s="224"/>
      <c r="AH358" s="224" t="s">
        <v>9129</v>
      </c>
      <c r="AI358" s="224" t="s">
        <v>7998</v>
      </c>
      <c r="AJ358" s="224" t="s">
        <v>11930</v>
      </c>
      <c r="AK358" s="224" t="s">
        <v>11931</v>
      </c>
      <c r="AL358" s="224"/>
      <c r="AM358" s="224" t="s">
        <v>8019</v>
      </c>
      <c r="AN358" s="224" t="s">
        <v>11932</v>
      </c>
      <c r="AO358" s="224" t="s">
        <v>8026</v>
      </c>
      <c r="AP358" s="224" t="s">
        <v>11801</v>
      </c>
      <c r="AQ358" s="224" t="s">
        <v>7988</v>
      </c>
      <c r="AR358" s="224"/>
      <c r="AS358" s="224" t="s">
        <v>7988</v>
      </c>
      <c r="AT358" s="224"/>
      <c r="AU358" s="224" t="s">
        <v>10136</v>
      </c>
      <c r="AV358" s="224"/>
      <c r="AW358" s="224"/>
      <c r="AX358" s="224"/>
      <c r="AY358" s="224"/>
      <c r="AZ358" s="224" t="s">
        <v>7994</v>
      </c>
      <c r="BA358" s="224"/>
      <c r="BB358" s="224"/>
      <c r="BC358" s="224"/>
      <c r="BD358" s="224"/>
      <c r="BE358" s="224"/>
      <c r="BF358" s="224"/>
      <c r="BG358" s="224"/>
      <c r="BH358" s="224"/>
      <c r="BI358" s="224"/>
      <c r="BJ358" s="224"/>
      <c r="BK358" s="224"/>
      <c r="BL358" s="224"/>
      <c r="BM358" s="224"/>
      <c r="BN358" s="224"/>
      <c r="BO358" s="224"/>
      <c r="BP358" s="224"/>
      <c r="BQ358" s="224" t="s">
        <v>9894</v>
      </c>
      <c r="BR358" s="224"/>
      <c r="BS358" s="224" t="s">
        <v>9892</v>
      </c>
      <c r="BT358" s="218"/>
    </row>
    <row r="359" spans="1:72" ht="14.5">
      <c r="A359" s="219" t="str">
        <f t="shared" si="6"/>
        <v>2025-00092640-1</v>
      </c>
      <c r="B359" s="224" t="s">
        <v>2047</v>
      </c>
      <c r="C359" s="224" t="s">
        <v>2121</v>
      </c>
      <c r="D359" s="224" t="s">
        <v>9882</v>
      </c>
      <c r="E359" s="224" t="s">
        <v>7994</v>
      </c>
      <c r="F359" s="224" t="s">
        <v>9883</v>
      </c>
      <c r="G359" s="224" t="s">
        <v>9882</v>
      </c>
      <c r="H359" s="224" t="s">
        <v>9884</v>
      </c>
      <c r="I359" s="224" t="s">
        <v>10044</v>
      </c>
      <c r="J359" s="224" t="s">
        <v>1011</v>
      </c>
      <c r="K359" s="224" t="s">
        <v>1012</v>
      </c>
      <c r="L359" s="224"/>
      <c r="M359" s="224"/>
      <c r="N359" s="224"/>
      <c r="O359" s="224"/>
      <c r="P359" s="224" t="s">
        <v>8009</v>
      </c>
      <c r="Q359" s="224" t="s">
        <v>8010</v>
      </c>
      <c r="R359" s="224" t="s">
        <v>8032</v>
      </c>
      <c r="S359" s="224" t="s">
        <v>11933</v>
      </c>
      <c r="T359" s="224" t="s">
        <v>11172</v>
      </c>
      <c r="U359" s="224" t="s">
        <v>11173</v>
      </c>
      <c r="V359" s="224"/>
      <c r="W359" s="224"/>
      <c r="X359" s="224" t="s">
        <v>11803</v>
      </c>
      <c r="Y359" s="224" t="s">
        <v>9315</v>
      </c>
      <c r="Z359" s="224" t="s">
        <v>53</v>
      </c>
      <c r="AA359" s="224"/>
      <c r="AB359" s="224"/>
      <c r="AC359" s="224"/>
      <c r="AD359" s="224"/>
      <c r="AE359" s="224"/>
      <c r="AF359" s="224" t="s">
        <v>11934</v>
      </c>
      <c r="AG359" s="224"/>
      <c r="AH359" s="224" t="s">
        <v>11803</v>
      </c>
      <c r="AI359" s="224" t="s">
        <v>7998</v>
      </c>
      <c r="AJ359" s="224" t="s">
        <v>11935</v>
      </c>
      <c r="AK359" s="224" t="s">
        <v>11936</v>
      </c>
      <c r="AL359" s="224"/>
      <c r="AM359" s="224" t="s">
        <v>8019</v>
      </c>
      <c r="AN359" s="224" t="s">
        <v>11937</v>
      </c>
      <c r="AO359" s="224" t="s">
        <v>8026</v>
      </c>
      <c r="AP359" s="224" t="s">
        <v>11325</v>
      </c>
      <c r="AQ359" s="224" t="s">
        <v>7988</v>
      </c>
      <c r="AR359" s="224"/>
      <c r="AS359" s="224" t="s">
        <v>7988</v>
      </c>
      <c r="AT359" s="224"/>
      <c r="AU359" s="224" t="s">
        <v>11938</v>
      </c>
      <c r="AV359" s="224"/>
      <c r="AW359" s="224"/>
      <c r="AX359" s="224"/>
      <c r="AY359" s="224"/>
      <c r="AZ359" s="224" t="s">
        <v>7994</v>
      </c>
      <c r="BA359" s="224"/>
      <c r="BB359" s="224"/>
      <c r="BC359" s="224"/>
      <c r="BD359" s="224"/>
      <c r="BE359" s="224"/>
      <c r="BF359" s="224"/>
      <c r="BG359" s="224"/>
      <c r="BH359" s="224"/>
      <c r="BI359" s="224"/>
      <c r="BJ359" s="224"/>
      <c r="BK359" s="224"/>
      <c r="BL359" s="224"/>
      <c r="BM359" s="224"/>
      <c r="BN359" s="224"/>
      <c r="BO359" s="224"/>
      <c r="BP359" s="224"/>
      <c r="BQ359" s="224" t="s">
        <v>9894</v>
      </c>
      <c r="BR359" s="224"/>
      <c r="BS359" s="224" t="s">
        <v>9892</v>
      </c>
      <c r="BT359" s="218"/>
    </row>
    <row r="360" spans="1:72" ht="14.5">
      <c r="A360" s="219" t="str">
        <f t="shared" si="6"/>
        <v>2025-00094871-1</v>
      </c>
      <c r="B360" s="224" t="s">
        <v>2050</v>
      </c>
      <c r="C360" s="224" t="s">
        <v>2121</v>
      </c>
      <c r="D360" s="224" t="s">
        <v>9882</v>
      </c>
      <c r="E360" s="224" t="s">
        <v>7994</v>
      </c>
      <c r="F360" s="224" t="s">
        <v>9883</v>
      </c>
      <c r="G360" s="224" t="s">
        <v>9882</v>
      </c>
      <c r="H360" s="224" t="s">
        <v>9884</v>
      </c>
      <c r="I360" s="224" t="s">
        <v>10044</v>
      </c>
      <c r="J360" s="224" t="s">
        <v>1833</v>
      </c>
      <c r="K360" s="224" t="s">
        <v>131</v>
      </c>
      <c r="L360" s="224"/>
      <c r="M360" s="224"/>
      <c r="N360" s="224"/>
      <c r="O360" s="224"/>
      <c r="P360" s="224" t="s">
        <v>8009</v>
      </c>
      <c r="Q360" s="224" t="s">
        <v>8010</v>
      </c>
      <c r="R360" s="224" t="s">
        <v>8076</v>
      </c>
      <c r="S360" s="224" t="s">
        <v>11804</v>
      </c>
      <c r="T360" s="224" t="s">
        <v>10046</v>
      </c>
      <c r="U360" s="224" t="s">
        <v>10047</v>
      </c>
      <c r="V360" s="224"/>
      <c r="W360" s="224" t="s">
        <v>11646</v>
      </c>
      <c r="X360" s="224" t="s">
        <v>9315</v>
      </c>
      <c r="Y360" s="224" t="s">
        <v>9212</v>
      </c>
      <c r="Z360" s="224" t="s">
        <v>53</v>
      </c>
      <c r="AA360" s="224"/>
      <c r="AB360" s="224"/>
      <c r="AC360" s="224"/>
      <c r="AD360" s="224"/>
      <c r="AE360" s="224"/>
      <c r="AF360" s="224" t="s">
        <v>11939</v>
      </c>
      <c r="AG360" s="224"/>
      <c r="AH360" s="224" t="s">
        <v>9315</v>
      </c>
      <c r="AI360" s="224" t="s">
        <v>7998</v>
      </c>
      <c r="AJ360" s="224" t="s">
        <v>11940</v>
      </c>
      <c r="AK360" s="224" t="s">
        <v>11941</v>
      </c>
      <c r="AL360" s="224"/>
      <c r="AM360" s="224" t="s">
        <v>8019</v>
      </c>
      <c r="AN360" s="224" t="s">
        <v>11942</v>
      </c>
      <c r="AO360" s="224" t="s">
        <v>8026</v>
      </c>
      <c r="AP360" s="224" t="s">
        <v>11855</v>
      </c>
      <c r="AQ360" s="224" t="s">
        <v>7988</v>
      </c>
      <c r="AR360" s="224"/>
      <c r="AS360" s="224" t="s">
        <v>7988</v>
      </c>
      <c r="AT360" s="224"/>
      <c r="AU360" s="224" t="s">
        <v>11831</v>
      </c>
      <c r="AV360" s="224"/>
      <c r="AW360" s="224"/>
      <c r="AX360" s="224"/>
      <c r="AY360" s="224"/>
      <c r="AZ360" s="224" t="s">
        <v>7994</v>
      </c>
      <c r="BA360" s="224"/>
      <c r="BB360" s="224"/>
      <c r="BC360" s="224"/>
      <c r="BD360" s="224"/>
      <c r="BE360" s="224"/>
      <c r="BF360" s="224"/>
      <c r="BG360" s="224"/>
      <c r="BH360" s="224"/>
      <c r="BI360" s="224"/>
      <c r="BJ360" s="224"/>
      <c r="BK360" s="224"/>
      <c r="BL360" s="224"/>
      <c r="BM360" s="224"/>
      <c r="BN360" s="224"/>
      <c r="BO360" s="224"/>
      <c r="BP360" s="224"/>
      <c r="BQ360" s="224" t="s">
        <v>9894</v>
      </c>
      <c r="BR360" s="224"/>
      <c r="BS360" s="224" t="s">
        <v>9892</v>
      </c>
      <c r="BT360" s="218"/>
    </row>
    <row r="361" spans="1:72" ht="14.5">
      <c r="A361" s="219" t="str">
        <f t="shared" si="6"/>
        <v>2025-00092213-1</v>
      </c>
      <c r="B361" s="224" t="s">
        <v>2044</v>
      </c>
      <c r="C361" s="224" t="s">
        <v>2121</v>
      </c>
      <c r="D361" s="224" t="s">
        <v>9882</v>
      </c>
      <c r="E361" s="224" t="s">
        <v>7994</v>
      </c>
      <c r="F361" s="224" t="s">
        <v>9883</v>
      </c>
      <c r="G361" s="224" t="s">
        <v>9882</v>
      </c>
      <c r="H361" s="224" t="s">
        <v>9884</v>
      </c>
      <c r="I361" s="224" t="s">
        <v>10044</v>
      </c>
      <c r="J361" s="224" t="s">
        <v>61</v>
      </c>
      <c r="K361" s="224" t="s">
        <v>335</v>
      </c>
      <c r="L361" s="224"/>
      <c r="M361" s="224"/>
      <c r="N361" s="224"/>
      <c r="O361" s="224"/>
      <c r="P361" s="224" t="s">
        <v>8009</v>
      </c>
      <c r="Q361" s="224" t="s">
        <v>8010</v>
      </c>
      <c r="R361" s="224" t="s">
        <v>8032</v>
      </c>
      <c r="S361" s="224" t="s">
        <v>11943</v>
      </c>
      <c r="T361" s="224" t="s">
        <v>8624</v>
      </c>
      <c r="U361" s="224" t="s">
        <v>10219</v>
      </c>
      <c r="V361" s="224"/>
      <c r="W361" s="224"/>
      <c r="X361" s="224" t="s">
        <v>9170</v>
      </c>
      <c r="Y361" s="224" t="s">
        <v>11928</v>
      </c>
      <c r="Z361" s="224" t="s">
        <v>53</v>
      </c>
      <c r="AA361" s="224"/>
      <c r="AB361" s="224"/>
      <c r="AC361" s="224"/>
      <c r="AD361" s="224"/>
      <c r="AE361" s="224" t="s">
        <v>8047</v>
      </c>
      <c r="AF361" s="224" t="s">
        <v>11944</v>
      </c>
      <c r="AG361" s="224"/>
      <c r="AH361" s="224" t="s">
        <v>9170</v>
      </c>
      <c r="AI361" s="224" t="s">
        <v>7998</v>
      </c>
      <c r="AJ361" s="224" t="s">
        <v>11945</v>
      </c>
      <c r="AK361" s="224" t="s">
        <v>11946</v>
      </c>
      <c r="AL361" s="224"/>
      <c r="AM361" s="224" t="s">
        <v>8019</v>
      </c>
      <c r="AN361" s="224" t="s">
        <v>11947</v>
      </c>
      <c r="AO361" s="224" t="s">
        <v>8026</v>
      </c>
      <c r="AP361" s="224" t="s">
        <v>11948</v>
      </c>
      <c r="AQ361" s="224" t="s">
        <v>7988</v>
      </c>
      <c r="AR361" s="224"/>
      <c r="AS361" s="224" t="s">
        <v>7988</v>
      </c>
      <c r="AT361" s="224"/>
      <c r="AU361" s="224" t="s">
        <v>10136</v>
      </c>
      <c r="AV361" s="224"/>
      <c r="AW361" s="224"/>
      <c r="AX361" s="224"/>
      <c r="AY361" s="224"/>
      <c r="AZ361" s="224" t="s">
        <v>7994</v>
      </c>
      <c r="BA361" s="224"/>
      <c r="BB361" s="224"/>
      <c r="BC361" s="224"/>
      <c r="BD361" s="224"/>
      <c r="BE361" s="224"/>
      <c r="BF361" s="224"/>
      <c r="BG361" s="224"/>
      <c r="BH361" s="224"/>
      <c r="BI361" s="224"/>
      <c r="BJ361" s="224"/>
      <c r="BK361" s="224"/>
      <c r="BL361" s="224"/>
      <c r="BM361" s="224"/>
      <c r="BN361" s="224"/>
      <c r="BO361" s="224"/>
      <c r="BP361" s="224"/>
      <c r="BQ361" s="224" t="s">
        <v>9894</v>
      </c>
      <c r="BR361" s="224"/>
      <c r="BS361" s="224" t="s">
        <v>9892</v>
      </c>
      <c r="BT361" s="218"/>
    </row>
    <row r="362" spans="1:72" ht="14.5">
      <c r="A362" s="219" t="str">
        <f t="shared" si="6"/>
        <v>2025-00089451-1</v>
      </c>
      <c r="B362" s="224" t="s">
        <v>2032</v>
      </c>
      <c r="C362" s="224" t="s">
        <v>2121</v>
      </c>
      <c r="D362" s="224" t="s">
        <v>9882</v>
      </c>
      <c r="E362" s="224" t="s">
        <v>7994</v>
      </c>
      <c r="F362" s="224" t="s">
        <v>9883</v>
      </c>
      <c r="G362" s="224" t="s">
        <v>9882</v>
      </c>
      <c r="H362" s="224" t="s">
        <v>9884</v>
      </c>
      <c r="I362" s="224" t="s">
        <v>10044</v>
      </c>
      <c r="J362" s="224" t="s">
        <v>61</v>
      </c>
      <c r="K362" s="224" t="s">
        <v>335</v>
      </c>
      <c r="L362" s="224"/>
      <c r="M362" s="224"/>
      <c r="N362" s="224"/>
      <c r="O362" s="224"/>
      <c r="P362" s="224" t="s">
        <v>8009</v>
      </c>
      <c r="Q362" s="224" t="s">
        <v>8010</v>
      </c>
      <c r="R362" s="224" t="s">
        <v>8032</v>
      </c>
      <c r="S362" s="224" t="s">
        <v>11949</v>
      </c>
      <c r="T362" s="224" t="s">
        <v>8624</v>
      </c>
      <c r="U362" s="224" t="s">
        <v>10219</v>
      </c>
      <c r="V362" s="224"/>
      <c r="W362" s="224"/>
      <c r="X362" s="224" t="s">
        <v>11474</v>
      </c>
      <c r="Y362" s="224" t="s">
        <v>9212</v>
      </c>
      <c r="Z362" s="224" t="s">
        <v>53</v>
      </c>
      <c r="AA362" s="224"/>
      <c r="AB362" s="224"/>
      <c r="AC362" s="224"/>
      <c r="AD362" s="224"/>
      <c r="AE362" s="224" t="s">
        <v>8252</v>
      </c>
      <c r="AF362" s="224" t="s">
        <v>11950</v>
      </c>
      <c r="AG362" s="224"/>
      <c r="AH362" s="224" t="s">
        <v>11474</v>
      </c>
      <c r="AI362" s="224" t="s">
        <v>7998</v>
      </c>
      <c r="AJ362" s="224" t="s">
        <v>11050</v>
      </c>
      <c r="AK362" s="224" t="s">
        <v>11951</v>
      </c>
      <c r="AL362" s="224"/>
      <c r="AM362" s="224" t="s">
        <v>8019</v>
      </c>
      <c r="AN362" s="224" t="s">
        <v>11952</v>
      </c>
      <c r="AO362" s="224" t="s">
        <v>8026</v>
      </c>
      <c r="AP362" s="224" t="s">
        <v>11801</v>
      </c>
      <c r="AQ362" s="224" t="s">
        <v>7988</v>
      </c>
      <c r="AR362" s="224"/>
      <c r="AS362" s="224" t="s">
        <v>7988</v>
      </c>
      <c r="AT362" s="224"/>
      <c r="AU362" s="224" t="s">
        <v>10136</v>
      </c>
      <c r="AV362" s="224"/>
      <c r="AW362" s="224"/>
      <c r="AX362" s="224"/>
      <c r="AY362" s="224"/>
      <c r="AZ362" s="224" t="s">
        <v>7994</v>
      </c>
      <c r="BA362" s="224"/>
      <c r="BB362" s="224"/>
      <c r="BC362" s="224"/>
      <c r="BD362" s="224"/>
      <c r="BE362" s="224"/>
      <c r="BF362" s="224"/>
      <c r="BG362" s="224"/>
      <c r="BH362" s="224"/>
      <c r="BI362" s="224"/>
      <c r="BJ362" s="224"/>
      <c r="BK362" s="224"/>
      <c r="BL362" s="224"/>
      <c r="BM362" s="224"/>
      <c r="BN362" s="224"/>
      <c r="BO362" s="224"/>
      <c r="BP362" s="224"/>
      <c r="BQ362" s="224" t="s">
        <v>9894</v>
      </c>
      <c r="BR362" s="224"/>
      <c r="BS362" s="224" t="s">
        <v>9892</v>
      </c>
      <c r="BT362" s="218"/>
    </row>
    <row r="363" spans="1:72" ht="14.5">
      <c r="A363" s="219" t="str">
        <f t="shared" si="6"/>
        <v>2025-00090225-1</v>
      </c>
      <c r="B363" s="224" t="s">
        <v>2035</v>
      </c>
      <c r="C363" s="224" t="s">
        <v>2121</v>
      </c>
      <c r="D363" s="224" t="s">
        <v>9882</v>
      </c>
      <c r="E363" s="224" t="s">
        <v>7994</v>
      </c>
      <c r="F363" s="224" t="s">
        <v>9883</v>
      </c>
      <c r="G363" s="224" t="s">
        <v>9882</v>
      </c>
      <c r="H363" s="224" t="s">
        <v>9884</v>
      </c>
      <c r="I363" s="224" t="s">
        <v>10044</v>
      </c>
      <c r="J363" s="224" t="s">
        <v>69</v>
      </c>
      <c r="K363" s="224" t="s">
        <v>70</v>
      </c>
      <c r="L363" s="224"/>
      <c r="M363" s="224"/>
      <c r="N363" s="224"/>
      <c r="O363" s="224"/>
      <c r="P363" s="224" t="s">
        <v>8009</v>
      </c>
      <c r="Q363" s="224" t="s">
        <v>8010</v>
      </c>
      <c r="R363" s="224" t="s">
        <v>8032</v>
      </c>
      <c r="S363" s="224" t="s">
        <v>11953</v>
      </c>
      <c r="T363" s="224" t="s">
        <v>8894</v>
      </c>
      <c r="U363" s="224" t="s">
        <v>9247</v>
      </c>
      <c r="V363" s="224"/>
      <c r="W363" s="224"/>
      <c r="X363" s="224" t="s">
        <v>1738</v>
      </c>
      <c r="Y363" s="224" t="s">
        <v>9212</v>
      </c>
      <c r="Z363" s="224" t="s">
        <v>53</v>
      </c>
      <c r="AA363" s="224"/>
      <c r="AB363" s="224"/>
      <c r="AC363" s="224"/>
      <c r="AD363" s="224"/>
      <c r="AE363" s="224"/>
      <c r="AF363" s="224" t="s">
        <v>11954</v>
      </c>
      <c r="AG363" s="224"/>
      <c r="AH363" s="224" t="s">
        <v>1738</v>
      </c>
      <c r="AI363" s="224" t="s">
        <v>7998</v>
      </c>
      <c r="AJ363" s="224" t="s">
        <v>11955</v>
      </c>
      <c r="AK363" s="224" t="s">
        <v>11956</v>
      </c>
      <c r="AL363" s="224"/>
      <c r="AM363" s="224" t="s">
        <v>8019</v>
      </c>
      <c r="AN363" s="224" t="s">
        <v>11957</v>
      </c>
      <c r="AO363" s="224" t="s">
        <v>8026</v>
      </c>
      <c r="AP363" s="224" t="s">
        <v>11958</v>
      </c>
      <c r="AQ363" s="224" t="s">
        <v>7988</v>
      </c>
      <c r="AR363" s="224"/>
      <c r="AS363" s="224" t="s">
        <v>7988</v>
      </c>
      <c r="AT363" s="224"/>
      <c r="AU363" s="224" t="s">
        <v>10136</v>
      </c>
      <c r="AV363" s="224"/>
      <c r="AW363" s="224"/>
      <c r="AX363" s="224"/>
      <c r="AY363" s="224"/>
      <c r="AZ363" s="224" t="s">
        <v>7994</v>
      </c>
      <c r="BA363" s="224"/>
      <c r="BB363" s="224"/>
      <c r="BC363" s="224"/>
      <c r="BD363" s="224"/>
      <c r="BE363" s="224"/>
      <c r="BF363" s="224"/>
      <c r="BG363" s="224"/>
      <c r="BH363" s="224"/>
      <c r="BI363" s="224"/>
      <c r="BJ363" s="224"/>
      <c r="BK363" s="224"/>
      <c r="BL363" s="224"/>
      <c r="BM363" s="224"/>
      <c r="BN363" s="224"/>
      <c r="BO363" s="224"/>
      <c r="BP363" s="224"/>
      <c r="BQ363" s="224" t="s">
        <v>9894</v>
      </c>
      <c r="BR363" s="224"/>
      <c r="BS363" s="224" t="s">
        <v>9892</v>
      </c>
      <c r="BT363" s="218"/>
    </row>
    <row r="364" spans="1:72" ht="14.5">
      <c r="A364" s="219" t="str">
        <f t="shared" si="6"/>
        <v>2025-00091518-1</v>
      </c>
      <c r="B364" s="224" t="s">
        <v>2041</v>
      </c>
      <c r="C364" s="224" t="s">
        <v>2121</v>
      </c>
      <c r="D364" s="224" t="s">
        <v>9882</v>
      </c>
      <c r="E364" s="224" t="s">
        <v>7994</v>
      </c>
      <c r="F364" s="224" t="s">
        <v>9883</v>
      </c>
      <c r="G364" s="224" t="s">
        <v>9882</v>
      </c>
      <c r="H364" s="224" t="s">
        <v>9884</v>
      </c>
      <c r="I364" s="224" t="s">
        <v>10044</v>
      </c>
      <c r="J364" s="224" t="s">
        <v>69</v>
      </c>
      <c r="K364" s="224" t="s">
        <v>70</v>
      </c>
      <c r="L364" s="224"/>
      <c r="M364" s="224"/>
      <c r="N364" s="224"/>
      <c r="O364" s="224"/>
      <c r="P364" s="224" t="s">
        <v>8009</v>
      </c>
      <c r="Q364" s="224" t="s">
        <v>8010</v>
      </c>
      <c r="R364" s="224" t="s">
        <v>8032</v>
      </c>
      <c r="S364" s="224" t="s">
        <v>11959</v>
      </c>
      <c r="T364" s="224" t="s">
        <v>8894</v>
      </c>
      <c r="U364" s="224" t="s">
        <v>9247</v>
      </c>
      <c r="V364" s="224"/>
      <c r="W364" s="224"/>
      <c r="X364" s="224" t="s">
        <v>1928</v>
      </c>
      <c r="Y364" s="224" t="s">
        <v>9212</v>
      </c>
      <c r="Z364" s="224" t="s">
        <v>53</v>
      </c>
      <c r="AA364" s="224"/>
      <c r="AB364" s="224"/>
      <c r="AC364" s="224"/>
      <c r="AD364" s="224"/>
      <c r="AE364" s="224"/>
      <c r="AF364" s="224" t="s">
        <v>11960</v>
      </c>
      <c r="AG364" s="224"/>
      <c r="AH364" s="224" t="s">
        <v>1928</v>
      </c>
      <c r="AI364" s="224" t="s">
        <v>7998</v>
      </c>
      <c r="AJ364" s="224" t="s">
        <v>11961</v>
      </c>
      <c r="AK364" s="224" t="s">
        <v>11962</v>
      </c>
      <c r="AL364" s="224"/>
      <c r="AM364" s="224" t="s">
        <v>8019</v>
      </c>
      <c r="AN364" s="224" t="s">
        <v>11963</v>
      </c>
      <c r="AO364" s="224" t="s">
        <v>8026</v>
      </c>
      <c r="AP364" s="224" t="s">
        <v>11964</v>
      </c>
      <c r="AQ364" s="224" t="s">
        <v>7988</v>
      </c>
      <c r="AR364" s="224"/>
      <c r="AS364" s="224" t="s">
        <v>7988</v>
      </c>
      <c r="AT364" s="224"/>
      <c r="AU364" s="224" t="s">
        <v>10136</v>
      </c>
      <c r="AV364" s="224"/>
      <c r="AW364" s="224"/>
      <c r="AX364" s="224"/>
      <c r="AY364" s="224"/>
      <c r="AZ364" s="224" t="s">
        <v>7994</v>
      </c>
      <c r="BA364" s="224"/>
      <c r="BB364" s="224"/>
      <c r="BC364" s="224"/>
      <c r="BD364" s="224"/>
      <c r="BE364" s="224"/>
      <c r="BF364" s="224"/>
      <c r="BG364" s="224"/>
      <c r="BH364" s="224"/>
      <c r="BI364" s="224"/>
      <c r="BJ364" s="224"/>
      <c r="BK364" s="224"/>
      <c r="BL364" s="224"/>
      <c r="BM364" s="224"/>
      <c r="BN364" s="224"/>
      <c r="BO364" s="224"/>
      <c r="BP364" s="224"/>
      <c r="BQ364" s="224" t="s">
        <v>9894</v>
      </c>
      <c r="BR364" s="224"/>
      <c r="BS364" s="224" t="s">
        <v>9892</v>
      </c>
      <c r="BT364" s="218"/>
    </row>
    <row r="365" spans="1:72" ht="14.5">
      <c r="A365" s="219" t="str">
        <f t="shared" si="6"/>
        <v>2025-00092136-1</v>
      </c>
      <c r="B365" s="338" t="s">
        <v>1957</v>
      </c>
      <c r="C365" s="338" t="s">
        <v>2144</v>
      </c>
      <c r="D365" s="338" t="s">
        <v>9882</v>
      </c>
      <c r="E365" s="338" t="s">
        <v>7994</v>
      </c>
      <c r="F365" s="338" t="s">
        <v>9883</v>
      </c>
      <c r="G365" s="338" t="s">
        <v>9882</v>
      </c>
      <c r="H365" s="338" t="s">
        <v>9884</v>
      </c>
      <c r="I365" s="338" t="s">
        <v>10044</v>
      </c>
      <c r="J365" s="338" t="s">
        <v>140</v>
      </c>
      <c r="K365" s="338" t="s">
        <v>306</v>
      </c>
      <c r="L365"/>
      <c r="M365" s="338"/>
      <c r="N365" s="338"/>
      <c r="O365" s="338"/>
      <c r="P365" s="338" t="s">
        <v>8009</v>
      </c>
      <c r="Q365" s="338" t="s">
        <v>8010</v>
      </c>
      <c r="R365" s="338" t="s">
        <v>8032</v>
      </c>
      <c r="S365" s="338" t="s">
        <v>11965</v>
      </c>
      <c r="T365" s="338" t="s">
        <v>10337</v>
      </c>
      <c r="U365" s="338" t="s">
        <v>10338</v>
      </c>
      <c r="V365"/>
      <c r="W365" s="338"/>
      <c r="X365" s="338" t="s">
        <v>1933</v>
      </c>
      <c r="Y365" s="338" t="s">
        <v>11803</v>
      </c>
      <c r="Z365" s="338" t="s">
        <v>53</v>
      </c>
      <c r="AA365" s="338"/>
      <c r="AB365" s="338"/>
      <c r="AC365" s="338"/>
      <c r="AD365" s="338"/>
      <c r="AE365" s="338"/>
      <c r="AF365" s="338" t="s">
        <v>11966</v>
      </c>
      <c r="AG365" s="338"/>
      <c r="AH365" s="338" t="s">
        <v>1933</v>
      </c>
      <c r="AI365" s="338" t="s">
        <v>7998</v>
      </c>
      <c r="AJ365" s="338" t="s">
        <v>11967</v>
      </c>
      <c r="AK365" s="338" t="s">
        <v>11968</v>
      </c>
      <c r="AL365" s="338"/>
      <c r="AM365" s="338" t="s">
        <v>8019</v>
      </c>
      <c r="AN365" s="338" t="s">
        <v>11969</v>
      </c>
      <c r="AO365" s="338" t="s">
        <v>10418</v>
      </c>
      <c r="AP365" s="338" t="s">
        <v>11970</v>
      </c>
      <c r="AQ365" s="338" t="s">
        <v>7988</v>
      </c>
      <c r="AR365" s="338"/>
      <c r="AS365" s="338" t="s">
        <v>7988</v>
      </c>
      <c r="AT365" s="338"/>
      <c r="AU365" s="338" t="s">
        <v>11971</v>
      </c>
      <c r="AV365" s="338"/>
      <c r="AW365" s="338"/>
      <c r="AX365" s="338"/>
      <c r="AY365" s="338"/>
      <c r="AZ365" s="338" t="s">
        <v>7994</v>
      </c>
      <c r="BA365" s="338"/>
      <c r="BB365"/>
      <c r="BC365"/>
      <c r="BD365"/>
      <c r="BE365"/>
      <c r="BF365"/>
      <c r="BG365"/>
      <c r="BH365"/>
      <c r="BI365"/>
      <c r="BJ365"/>
      <c r="BK365"/>
      <c r="BL365"/>
      <c r="BM365"/>
      <c r="BN365"/>
      <c r="BO365"/>
      <c r="BP365"/>
      <c r="BQ365" t="s">
        <v>9894</v>
      </c>
      <c r="BR365"/>
      <c r="BS365" t="s">
        <v>9892</v>
      </c>
      <c r="BT365" s="218"/>
    </row>
    <row r="366" spans="1:72" ht="14.5">
      <c r="A366" s="219" t="str">
        <f t="shared" si="6"/>
        <v>2025-00091894-1</v>
      </c>
      <c r="B366" s="170" t="s">
        <v>2104</v>
      </c>
      <c r="C366" s="170" t="s">
        <v>2144</v>
      </c>
      <c r="D366" s="170" t="s">
        <v>9882</v>
      </c>
      <c r="E366" s="170" t="s">
        <v>7994</v>
      </c>
      <c r="F366" s="170" t="s">
        <v>9883</v>
      </c>
      <c r="G366" s="170" t="s">
        <v>9882</v>
      </c>
      <c r="H366" s="170" t="s">
        <v>9884</v>
      </c>
      <c r="I366" s="170" t="s">
        <v>10044</v>
      </c>
      <c r="J366" s="170" t="s">
        <v>216</v>
      </c>
      <c r="K366" s="170" t="s">
        <v>217</v>
      </c>
      <c r="L366" s="170"/>
      <c r="M366" s="170"/>
      <c r="N366" s="170" t="s">
        <v>1462</v>
      </c>
      <c r="O366" s="170" t="s">
        <v>1462</v>
      </c>
      <c r="P366" s="170" t="s">
        <v>8009</v>
      </c>
      <c r="Q366" s="170" t="s">
        <v>8010</v>
      </c>
      <c r="R366" s="170" t="s">
        <v>8076</v>
      </c>
      <c r="S366" s="170" t="s">
        <v>11102</v>
      </c>
      <c r="T366" s="170" t="s">
        <v>10270</v>
      </c>
      <c r="U366" s="170" t="s">
        <v>10271</v>
      </c>
      <c r="V366" s="170"/>
      <c r="W366" s="170" t="s">
        <v>11103</v>
      </c>
      <c r="X366" s="170" t="s">
        <v>1738</v>
      </c>
      <c r="Y366" s="170" t="s">
        <v>2121</v>
      </c>
      <c r="Z366" s="170" t="s">
        <v>53</v>
      </c>
      <c r="AA366" s="170" t="s">
        <v>1462</v>
      </c>
      <c r="AB366" s="170" t="s">
        <v>1462</v>
      </c>
      <c r="AC366" s="170"/>
      <c r="AD366" s="170"/>
      <c r="AE366" s="170"/>
      <c r="AF366" s="170" t="s">
        <v>11972</v>
      </c>
      <c r="AG366" s="170" t="s">
        <v>1462</v>
      </c>
      <c r="AH366" s="170" t="s">
        <v>1738</v>
      </c>
      <c r="AI366" s="170" t="s">
        <v>7998</v>
      </c>
      <c r="AJ366" s="170" t="s">
        <v>10210</v>
      </c>
      <c r="AK366" s="170" t="s">
        <v>11973</v>
      </c>
      <c r="AL366" s="170" t="s">
        <v>1462</v>
      </c>
      <c r="AM366" s="170" t="s">
        <v>8019</v>
      </c>
      <c r="AN366" s="170" t="s">
        <v>11974</v>
      </c>
      <c r="AO366" s="170" t="s">
        <v>8026</v>
      </c>
      <c r="AP366" s="170" t="s">
        <v>11975</v>
      </c>
      <c r="AQ366" s="170" t="s">
        <v>7988</v>
      </c>
      <c r="AR366" s="170"/>
      <c r="AS366" s="170" t="s">
        <v>7988</v>
      </c>
      <c r="AT366" s="170" t="s">
        <v>1462</v>
      </c>
      <c r="AU366" s="170" t="s">
        <v>11926</v>
      </c>
      <c r="AV366" s="170" t="s">
        <v>7988</v>
      </c>
      <c r="AW366" s="170"/>
      <c r="AX366" s="170" t="s">
        <v>7988</v>
      </c>
      <c r="AY366" s="170"/>
      <c r="AZ366" s="170" t="s">
        <v>7994</v>
      </c>
      <c r="BA366" s="170"/>
      <c r="BB366" s="170"/>
      <c r="BC366" s="170"/>
      <c r="BD366" s="170"/>
      <c r="BE366" s="170"/>
      <c r="BF366" s="170"/>
      <c r="BG366" s="170"/>
      <c r="BH366" s="170"/>
      <c r="BI366" s="170"/>
      <c r="BJ366" s="170"/>
      <c r="BK366" s="170"/>
      <c r="BL366" s="170"/>
      <c r="BM366" s="170"/>
      <c r="BN366" s="170"/>
      <c r="BO366" s="170"/>
      <c r="BP366" s="170" t="s">
        <v>9893</v>
      </c>
      <c r="BQ366" s="170" t="s">
        <v>9894</v>
      </c>
      <c r="BR366" s="170" t="s">
        <v>9895</v>
      </c>
      <c r="BS366" s="170" t="s">
        <v>9892</v>
      </c>
      <c r="BT366" s="218"/>
    </row>
    <row r="367" spans="1:72" ht="14.5">
      <c r="A367" s="219" t="str">
        <f t="shared" si="6"/>
        <v>2025-00094425-1</v>
      </c>
      <c r="B367" s="170" t="s">
        <v>2112</v>
      </c>
      <c r="C367" s="170" t="s">
        <v>11976</v>
      </c>
      <c r="D367" s="170" t="s">
        <v>9882</v>
      </c>
      <c r="E367" s="170" t="s">
        <v>7994</v>
      </c>
      <c r="F367" s="170" t="s">
        <v>9883</v>
      </c>
      <c r="G367" s="170" t="s">
        <v>9882</v>
      </c>
      <c r="H367" s="170" t="s">
        <v>9884</v>
      </c>
      <c r="I367" s="170" t="s">
        <v>10044</v>
      </c>
      <c r="J367" s="170" t="s">
        <v>2000</v>
      </c>
      <c r="K367" s="170" t="s">
        <v>2002</v>
      </c>
      <c r="L367" s="170"/>
      <c r="M367" s="170"/>
      <c r="N367" s="170"/>
      <c r="O367" s="170"/>
      <c r="P367" s="170" t="s">
        <v>8009</v>
      </c>
      <c r="Q367" s="170" t="s">
        <v>8010</v>
      </c>
      <c r="R367" s="170" t="s">
        <v>8032</v>
      </c>
      <c r="S367" s="170" t="s">
        <v>11977</v>
      </c>
      <c r="T367" s="170" t="s">
        <v>11978</v>
      </c>
      <c r="U367" s="170"/>
      <c r="V367" s="170"/>
      <c r="W367" s="170"/>
      <c r="X367" s="170" t="s">
        <v>1912</v>
      </c>
      <c r="Y367" s="170" t="s">
        <v>2144</v>
      </c>
      <c r="Z367" s="170" t="s">
        <v>53</v>
      </c>
      <c r="AA367" s="170"/>
      <c r="AB367" s="170"/>
      <c r="AC367" s="170"/>
      <c r="AD367" s="170"/>
      <c r="AE367" s="170"/>
      <c r="AF367" s="170" t="s">
        <v>11979</v>
      </c>
      <c r="AG367" s="170"/>
      <c r="AH367" s="170" t="s">
        <v>1912</v>
      </c>
      <c r="AI367" s="170" t="s">
        <v>7998</v>
      </c>
      <c r="AJ367" s="170" t="s">
        <v>11980</v>
      </c>
      <c r="AK367" s="170" t="s">
        <v>11981</v>
      </c>
      <c r="AL367" s="170"/>
      <c r="AM367" s="170" t="s">
        <v>8019</v>
      </c>
      <c r="AN367" s="170" t="s">
        <v>9903</v>
      </c>
      <c r="AO367" s="170" t="s">
        <v>8026</v>
      </c>
      <c r="AP367" s="170" t="s">
        <v>11982</v>
      </c>
      <c r="AQ367" s="170" t="s">
        <v>7988</v>
      </c>
      <c r="AR367" s="170"/>
      <c r="AS367" s="170" t="s">
        <v>7988</v>
      </c>
      <c r="AT367" s="170"/>
      <c r="AU367" s="170" t="s">
        <v>9903</v>
      </c>
      <c r="AV367" s="170"/>
      <c r="AW367" s="170"/>
      <c r="AX367" s="170"/>
      <c r="AY367" s="170"/>
      <c r="AZ367" s="170" t="s">
        <v>7994</v>
      </c>
      <c r="BA367" s="170"/>
      <c r="BB367" s="170"/>
      <c r="BC367" s="170"/>
      <c r="BD367" s="170"/>
      <c r="BE367" s="170"/>
      <c r="BF367" s="170"/>
      <c r="BG367" s="170"/>
      <c r="BH367" s="170"/>
      <c r="BI367" s="170"/>
      <c r="BJ367" s="170"/>
      <c r="BK367" s="170"/>
      <c r="BL367" s="170"/>
      <c r="BM367" s="170"/>
      <c r="BN367" s="170"/>
      <c r="BO367" s="170"/>
      <c r="BP367" s="170"/>
      <c r="BQ367" s="170" t="s">
        <v>9894</v>
      </c>
      <c r="BR367" s="170"/>
      <c r="BS367" s="170" t="s">
        <v>9892</v>
      </c>
      <c r="BT367" s="218"/>
    </row>
    <row r="368" spans="1:72" ht="14.5">
      <c r="A368" s="219" t="str">
        <f t="shared" si="6"/>
        <v>2025-00094422-1</v>
      </c>
      <c r="B368" s="170" t="s">
        <v>2115</v>
      </c>
      <c r="C368" s="170" t="s">
        <v>11976</v>
      </c>
      <c r="D368" s="170" t="s">
        <v>9882</v>
      </c>
      <c r="E368" s="170" t="s">
        <v>7994</v>
      </c>
      <c r="F368" s="170" t="s">
        <v>9883</v>
      </c>
      <c r="G368" s="170" t="s">
        <v>9882</v>
      </c>
      <c r="H368" s="170" t="s">
        <v>9884</v>
      </c>
      <c r="I368" s="170" t="s">
        <v>10044</v>
      </c>
      <c r="J368" s="170" t="s">
        <v>2000</v>
      </c>
      <c r="K368" s="170" t="s">
        <v>2002</v>
      </c>
      <c r="L368" s="170"/>
      <c r="M368" s="170"/>
      <c r="N368" s="170"/>
      <c r="O368" s="170"/>
      <c r="P368" s="170" t="s">
        <v>8009</v>
      </c>
      <c r="Q368" s="170" t="s">
        <v>8010</v>
      </c>
      <c r="R368" s="170" t="s">
        <v>8032</v>
      </c>
      <c r="S368" s="170" t="s">
        <v>11983</v>
      </c>
      <c r="T368" s="170" t="s">
        <v>11978</v>
      </c>
      <c r="U368" s="170"/>
      <c r="V368" s="170"/>
      <c r="W368" s="170"/>
      <c r="X368" s="170" t="s">
        <v>1928</v>
      </c>
      <c r="Y368" s="170" t="s">
        <v>2144</v>
      </c>
      <c r="Z368" s="170" t="s">
        <v>53</v>
      </c>
      <c r="AA368" s="170"/>
      <c r="AB368" s="170"/>
      <c r="AC368" s="170"/>
      <c r="AD368" s="170"/>
      <c r="AE368" s="170"/>
      <c r="AF368" s="170" t="s">
        <v>11984</v>
      </c>
      <c r="AG368" s="170"/>
      <c r="AH368" s="170" t="s">
        <v>1928</v>
      </c>
      <c r="AI368" s="170" t="s">
        <v>7998</v>
      </c>
      <c r="AJ368" s="170" t="s">
        <v>11985</v>
      </c>
      <c r="AK368" s="170" t="s">
        <v>11986</v>
      </c>
      <c r="AL368" s="170"/>
      <c r="AM368" s="170" t="s">
        <v>8019</v>
      </c>
      <c r="AN368" s="170" t="s">
        <v>9903</v>
      </c>
      <c r="AO368" s="170" t="s">
        <v>8026</v>
      </c>
      <c r="AP368" s="170" t="s">
        <v>11982</v>
      </c>
      <c r="AQ368" s="170" t="s">
        <v>7988</v>
      </c>
      <c r="AR368" s="170"/>
      <c r="AS368" s="170" t="s">
        <v>7988</v>
      </c>
      <c r="AT368" s="170"/>
      <c r="AU368" s="170" t="s">
        <v>9903</v>
      </c>
      <c r="AV368" s="170"/>
      <c r="AW368" s="170"/>
      <c r="AX368" s="170"/>
      <c r="AY368" s="170"/>
      <c r="AZ368" s="170" t="s">
        <v>7994</v>
      </c>
      <c r="BA368" s="170"/>
      <c r="BB368" s="170"/>
      <c r="BC368" s="170"/>
      <c r="BD368" s="170"/>
      <c r="BE368" s="170"/>
      <c r="BF368" s="170"/>
      <c r="BG368" s="170"/>
      <c r="BH368" s="170"/>
      <c r="BI368" s="170"/>
      <c r="BJ368" s="170"/>
      <c r="BK368" s="170"/>
      <c r="BL368" s="170"/>
      <c r="BM368" s="170"/>
      <c r="BN368" s="170"/>
      <c r="BO368" s="170"/>
      <c r="BP368" s="170"/>
      <c r="BQ368" s="170" t="s">
        <v>9894</v>
      </c>
      <c r="BR368" s="170"/>
      <c r="BS368" s="170" t="s">
        <v>9892</v>
      </c>
      <c r="BT368" s="218"/>
    </row>
    <row r="369" spans="1:72" ht="14.5">
      <c r="A369" s="219" t="str">
        <f t="shared" si="6"/>
        <v>2025-00091430-1</v>
      </c>
      <c r="B369" s="170" t="s">
        <v>1968</v>
      </c>
      <c r="C369" s="170" t="s">
        <v>11976</v>
      </c>
      <c r="D369" s="170" t="s">
        <v>9882</v>
      </c>
      <c r="E369" s="170" t="s">
        <v>7994</v>
      </c>
      <c r="F369" s="170" t="s">
        <v>9883</v>
      </c>
      <c r="G369" s="170" t="s">
        <v>9882</v>
      </c>
      <c r="H369" s="170" t="s">
        <v>9884</v>
      </c>
      <c r="I369" s="170" t="s">
        <v>10044</v>
      </c>
      <c r="J369" s="170" t="s">
        <v>49</v>
      </c>
      <c r="K369" s="170" t="s">
        <v>124</v>
      </c>
      <c r="L369" s="170"/>
      <c r="M369" s="170"/>
      <c r="N369" s="170"/>
      <c r="O369" s="170"/>
      <c r="P369" s="170" t="s">
        <v>8009</v>
      </c>
      <c r="Q369" s="170" t="s">
        <v>8010</v>
      </c>
      <c r="R369" s="170" t="s">
        <v>8011</v>
      </c>
      <c r="S369" s="170" t="s">
        <v>11165</v>
      </c>
      <c r="T369" s="170" t="s">
        <v>10073</v>
      </c>
      <c r="U369" s="170" t="s">
        <v>10074</v>
      </c>
      <c r="V369" s="170"/>
      <c r="W369" s="170"/>
      <c r="X369" s="170" t="s">
        <v>11724</v>
      </c>
      <c r="Y369" s="170" t="s">
        <v>1971</v>
      </c>
      <c r="Z369" s="170" t="s">
        <v>53</v>
      </c>
      <c r="AA369" s="170"/>
      <c r="AB369" s="170"/>
      <c r="AC369" s="170"/>
      <c r="AD369" s="170"/>
      <c r="AE369" s="170"/>
      <c r="AF369" s="170" t="s">
        <v>11987</v>
      </c>
      <c r="AG369" s="170"/>
      <c r="AH369" s="170" t="s">
        <v>11724</v>
      </c>
      <c r="AI369" s="170" t="s">
        <v>7998</v>
      </c>
      <c r="AJ369" s="170" t="s">
        <v>11167</v>
      </c>
      <c r="AK369" s="170" t="s">
        <v>11988</v>
      </c>
      <c r="AL369" s="170"/>
      <c r="AM369" s="170" t="s">
        <v>8019</v>
      </c>
      <c r="AN369" s="170" t="s">
        <v>11989</v>
      </c>
      <c r="AO369" s="170" t="s">
        <v>8026</v>
      </c>
      <c r="AP369" s="170" t="s">
        <v>11990</v>
      </c>
      <c r="AQ369" s="170" t="s">
        <v>7988</v>
      </c>
      <c r="AR369" s="170"/>
      <c r="AS369" s="170" t="s">
        <v>7988</v>
      </c>
      <c r="AT369" s="170"/>
      <c r="AU369" s="170" t="s">
        <v>9903</v>
      </c>
      <c r="AV369" s="170"/>
      <c r="AW369" s="170"/>
      <c r="AX369" s="170"/>
      <c r="AY369" s="170"/>
      <c r="AZ369" s="170" t="s">
        <v>7994</v>
      </c>
      <c r="BA369" s="170"/>
      <c r="BB369" s="170"/>
      <c r="BC369" s="170"/>
      <c r="BD369" s="170"/>
      <c r="BE369" s="170"/>
      <c r="BF369" s="170"/>
      <c r="BG369" s="170"/>
      <c r="BH369" s="170"/>
      <c r="BI369" s="170"/>
      <c r="BJ369" s="170"/>
      <c r="BK369" s="170"/>
      <c r="BL369" s="170"/>
      <c r="BM369" s="170"/>
      <c r="BN369" s="170"/>
      <c r="BO369" s="170"/>
      <c r="BP369" s="170"/>
      <c r="BQ369" s="170" t="s">
        <v>9894</v>
      </c>
      <c r="BR369" s="170"/>
      <c r="BS369" s="170" t="s">
        <v>9892</v>
      </c>
      <c r="BT369" s="218"/>
    </row>
    <row r="370" spans="1:72" ht="14.5">
      <c r="A370" s="219" t="str">
        <f t="shared" ref="A370:A433" si="8">LEFT(AF370,15)</f>
        <v>2025-00091804-1</v>
      </c>
      <c r="B370" s="170" t="s">
        <v>1999</v>
      </c>
      <c r="C370" s="170" t="s">
        <v>11976</v>
      </c>
      <c r="D370" s="170" t="s">
        <v>9882</v>
      </c>
      <c r="E370" s="170" t="s">
        <v>7994</v>
      </c>
      <c r="F370" s="170" t="s">
        <v>9883</v>
      </c>
      <c r="G370" s="170" t="s">
        <v>9882</v>
      </c>
      <c r="H370" s="170" t="s">
        <v>9884</v>
      </c>
      <c r="I370" s="170" t="s">
        <v>10044</v>
      </c>
      <c r="J370" s="170" t="s">
        <v>2000</v>
      </c>
      <c r="K370" s="170" t="s">
        <v>2002</v>
      </c>
      <c r="L370" s="170"/>
      <c r="M370" s="170"/>
      <c r="N370" s="170"/>
      <c r="O370" s="170"/>
      <c r="P370" s="170" t="s">
        <v>8009</v>
      </c>
      <c r="Q370" s="170" t="s">
        <v>8010</v>
      </c>
      <c r="R370" s="170" t="s">
        <v>8032</v>
      </c>
      <c r="S370" s="170" t="s">
        <v>11991</v>
      </c>
      <c r="T370" s="170" t="s">
        <v>11978</v>
      </c>
      <c r="U370" s="170"/>
      <c r="V370" s="170"/>
      <c r="W370" s="170"/>
      <c r="X370" s="170" t="s">
        <v>11724</v>
      </c>
      <c r="Y370" s="170" t="s">
        <v>11825</v>
      </c>
      <c r="Z370" s="170" t="s">
        <v>53</v>
      </c>
      <c r="AA370" s="170"/>
      <c r="AB370" s="170"/>
      <c r="AC370" s="170"/>
      <c r="AD370" s="170"/>
      <c r="AE370" s="170"/>
      <c r="AF370" s="170" t="s">
        <v>11992</v>
      </c>
      <c r="AG370" s="170"/>
      <c r="AH370" s="170" t="s">
        <v>11724</v>
      </c>
      <c r="AI370" s="170" t="s">
        <v>7998</v>
      </c>
      <c r="AJ370" s="170" t="s">
        <v>11993</v>
      </c>
      <c r="AK370" s="170" t="s">
        <v>11994</v>
      </c>
      <c r="AL370" s="170"/>
      <c r="AM370" s="170" t="s">
        <v>8019</v>
      </c>
      <c r="AN370" s="170" t="s">
        <v>11995</v>
      </c>
      <c r="AO370" s="170" t="s">
        <v>8026</v>
      </c>
      <c r="AP370" s="170" t="s">
        <v>11996</v>
      </c>
      <c r="AQ370" s="170" t="s">
        <v>7988</v>
      </c>
      <c r="AR370" s="170"/>
      <c r="AS370" s="170" t="s">
        <v>7988</v>
      </c>
      <c r="AT370" s="170"/>
      <c r="AU370" s="170" t="s">
        <v>11997</v>
      </c>
      <c r="AV370" s="170"/>
      <c r="AW370" s="170"/>
      <c r="AX370" s="170"/>
      <c r="AY370" s="170"/>
      <c r="AZ370" s="170" t="s">
        <v>7994</v>
      </c>
      <c r="BA370" s="170"/>
      <c r="BB370" s="170"/>
      <c r="BC370" s="170"/>
      <c r="BD370" s="170"/>
      <c r="BE370" s="170"/>
      <c r="BF370" s="170"/>
      <c r="BG370" s="170"/>
      <c r="BH370" s="170"/>
      <c r="BI370" s="170"/>
      <c r="BJ370" s="170"/>
      <c r="BK370" s="170"/>
      <c r="BL370" s="170"/>
      <c r="BM370" s="170"/>
      <c r="BN370" s="170"/>
      <c r="BO370" s="170"/>
      <c r="BP370" s="170"/>
      <c r="BQ370" s="170" t="s">
        <v>9894</v>
      </c>
      <c r="BR370" s="170"/>
      <c r="BS370" s="170" t="s">
        <v>9892</v>
      </c>
      <c r="BT370" s="218"/>
    </row>
    <row r="371" spans="1:72" ht="14.5">
      <c r="A371" s="219" t="str">
        <f t="shared" si="8"/>
        <v>2025-00090998-1</v>
      </c>
      <c r="B371" s="338" t="s">
        <v>2128</v>
      </c>
      <c r="C371" s="338" t="s">
        <v>11976</v>
      </c>
      <c r="D371" s="338" t="s">
        <v>9882</v>
      </c>
      <c r="E371" s="338" t="s">
        <v>7994</v>
      </c>
      <c r="F371" s="338" t="s">
        <v>9883</v>
      </c>
      <c r="G371" s="338" t="s">
        <v>9882</v>
      </c>
      <c r="H371" s="338" t="s">
        <v>9884</v>
      </c>
      <c r="I371" s="338" t="s">
        <v>10044</v>
      </c>
      <c r="J371" s="338" t="s">
        <v>61</v>
      </c>
      <c r="K371" s="338" t="s">
        <v>335</v>
      </c>
      <c r="L371"/>
      <c r="M371" s="338"/>
      <c r="N371" s="338"/>
      <c r="O371" s="338"/>
      <c r="P371" s="338" t="s">
        <v>8009</v>
      </c>
      <c r="Q371" s="338" t="s">
        <v>8010</v>
      </c>
      <c r="R371" s="338" t="s">
        <v>8032</v>
      </c>
      <c r="S371" s="338" t="s">
        <v>11998</v>
      </c>
      <c r="T371" s="338" t="s">
        <v>8624</v>
      </c>
      <c r="U371" s="338" t="s">
        <v>10219</v>
      </c>
      <c r="V371"/>
      <c r="W371" s="338"/>
      <c r="X371" s="338" t="s">
        <v>1928</v>
      </c>
      <c r="Y371" s="338" t="s">
        <v>2144</v>
      </c>
      <c r="Z371" s="338" t="s">
        <v>53</v>
      </c>
      <c r="AA371" s="338"/>
      <c r="AB371" s="338"/>
      <c r="AC371" s="338"/>
      <c r="AD371" s="338"/>
      <c r="AE371" s="338"/>
      <c r="AF371" s="338" t="s">
        <v>11999</v>
      </c>
      <c r="AG371" s="338"/>
      <c r="AH371" s="338" t="s">
        <v>1928</v>
      </c>
      <c r="AI371" s="338" t="s">
        <v>7998</v>
      </c>
      <c r="AJ371" s="338" t="s">
        <v>11726</v>
      </c>
      <c r="AK371" s="338" t="s">
        <v>12000</v>
      </c>
      <c r="AL371" s="338"/>
      <c r="AM371" s="338" t="s">
        <v>8019</v>
      </c>
      <c r="AN371" s="338" t="s">
        <v>12001</v>
      </c>
      <c r="AO371" s="338" t="s">
        <v>8026</v>
      </c>
      <c r="AP371" s="338" t="s">
        <v>11060</v>
      </c>
      <c r="AQ371" s="338" t="s">
        <v>7988</v>
      </c>
      <c r="AR371" s="338"/>
      <c r="AS371" s="338" t="s">
        <v>7988</v>
      </c>
      <c r="AT371" s="338"/>
      <c r="AU371" s="338" t="s">
        <v>11318</v>
      </c>
      <c r="AV371" s="338"/>
      <c r="AW371" s="338"/>
      <c r="AX371" s="338"/>
      <c r="AY371" s="338"/>
      <c r="AZ371" s="338" t="s">
        <v>7994</v>
      </c>
      <c r="BA371" s="338"/>
      <c r="BB371"/>
      <c r="BC371"/>
      <c r="BD371"/>
      <c r="BE371"/>
      <c r="BF371"/>
      <c r="BG371"/>
      <c r="BH371"/>
      <c r="BI371"/>
      <c r="BJ371"/>
      <c r="BK371"/>
      <c r="BL371"/>
      <c r="BM371"/>
      <c r="BN371"/>
      <c r="BO371"/>
      <c r="BP371"/>
      <c r="BQ371" t="s">
        <v>9894</v>
      </c>
      <c r="BR371"/>
      <c r="BS371" t="s">
        <v>9892</v>
      </c>
      <c r="BT371" s="218"/>
    </row>
    <row r="372" spans="1:72" ht="14.5">
      <c r="A372" s="219" t="str">
        <f t="shared" si="8"/>
        <v>2025-00096499-1</v>
      </c>
      <c r="B372" s="338" t="s">
        <v>2140</v>
      </c>
      <c r="C372" s="338" t="s">
        <v>11976</v>
      </c>
      <c r="D372" s="338" t="s">
        <v>9882</v>
      </c>
      <c r="E372" s="338" t="s">
        <v>7994</v>
      </c>
      <c r="F372" s="338" t="s">
        <v>9883</v>
      </c>
      <c r="G372" s="338" t="s">
        <v>9882</v>
      </c>
      <c r="H372" s="338" t="s">
        <v>9884</v>
      </c>
      <c r="I372" s="338" t="s">
        <v>10044</v>
      </c>
      <c r="J372" s="338" t="s">
        <v>2141</v>
      </c>
      <c r="K372" s="338" t="s">
        <v>171</v>
      </c>
      <c r="L372"/>
      <c r="M372" s="338"/>
      <c r="N372" s="338"/>
      <c r="O372" s="338"/>
      <c r="P372" s="338" t="s">
        <v>8009</v>
      </c>
      <c r="Q372" s="338" t="s">
        <v>8010</v>
      </c>
      <c r="R372" s="338" t="s">
        <v>8076</v>
      </c>
      <c r="S372" s="338" t="s">
        <v>12002</v>
      </c>
      <c r="T372" s="338" t="s">
        <v>11746</v>
      </c>
      <c r="U372" s="338" t="s">
        <v>11747</v>
      </c>
      <c r="V372"/>
      <c r="W372" s="338" t="s">
        <v>12003</v>
      </c>
      <c r="X372" s="338" t="s">
        <v>11928</v>
      </c>
      <c r="Y372" s="338" t="s">
        <v>2144</v>
      </c>
      <c r="Z372" s="338" t="s">
        <v>53</v>
      </c>
      <c r="AA372" s="338"/>
      <c r="AB372" s="338"/>
      <c r="AC372" s="338"/>
      <c r="AD372" s="338"/>
      <c r="AE372" s="338"/>
      <c r="AF372" s="338" t="s">
        <v>12004</v>
      </c>
      <c r="AG372" s="338"/>
      <c r="AH372" s="338" t="s">
        <v>11928</v>
      </c>
      <c r="AI372" s="338" t="s">
        <v>7998</v>
      </c>
      <c r="AJ372" s="338" t="s">
        <v>10210</v>
      </c>
      <c r="AK372" s="338" t="s">
        <v>12005</v>
      </c>
      <c r="AL372" s="338"/>
      <c r="AM372" s="338" t="s">
        <v>8019</v>
      </c>
      <c r="AN372" s="338" t="s">
        <v>12006</v>
      </c>
      <c r="AO372" s="338" t="s">
        <v>8026</v>
      </c>
      <c r="AP372" s="338" t="s">
        <v>11193</v>
      </c>
      <c r="AQ372" s="338" t="s">
        <v>7988</v>
      </c>
      <c r="AR372" s="338"/>
      <c r="AS372" s="338" t="s">
        <v>7988</v>
      </c>
      <c r="AT372" s="338"/>
      <c r="AU372" s="338" t="s">
        <v>11616</v>
      </c>
      <c r="AV372" s="338"/>
      <c r="AW372" s="338"/>
      <c r="AX372" s="338"/>
      <c r="AY372" s="338"/>
      <c r="AZ372" s="338" t="s">
        <v>7994</v>
      </c>
      <c r="BA372" s="338"/>
      <c r="BB372"/>
      <c r="BC372"/>
      <c r="BD372"/>
      <c r="BE372"/>
      <c r="BF372"/>
      <c r="BG372"/>
      <c r="BH372"/>
      <c r="BI372"/>
      <c r="BJ372"/>
      <c r="BK372"/>
      <c r="BL372"/>
      <c r="BM372"/>
      <c r="BN372"/>
      <c r="BO372"/>
      <c r="BP372"/>
      <c r="BQ372" t="s">
        <v>9894</v>
      </c>
      <c r="BR372"/>
      <c r="BS372" t="s">
        <v>9892</v>
      </c>
      <c r="BT372" s="218"/>
    </row>
    <row r="373" spans="1:72" ht="14.5">
      <c r="A373" s="219" t="str">
        <f t="shared" si="8"/>
        <v>2025-00095472-2</v>
      </c>
      <c r="B373" s="224" t="s">
        <v>2138</v>
      </c>
      <c r="C373" s="224" t="s">
        <v>12007</v>
      </c>
      <c r="D373" s="224" t="s">
        <v>9882</v>
      </c>
      <c r="E373" s="224" t="s">
        <v>7994</v>
      </c>
      <c r="F373" s="224" t="s">
        <v>9883</v>
      </c>
      <c r="G373" s="224" t="s">
        <v>9882</v>
      </c>
      <c r="H373" s="224" t="s">
        <v>9884</v>
      </c>
      <c r="I373" s="224" t="s">
        <v>10044</v>
      </c>
      <c r="J373" s="224" t="s">
        <v>2134</v>
      </c>
      <c r="K373" s="224" t="s">
        <v>2135</v>
      </c>
      <c r="L373" s="224"/>
      <c r="M373" s="224"/>
      <c r="N373" s="224"/>
      <c r="O373" s="224"/>
      <c r="P373" s="224" t="s">
        <v>8009</v>
      </c>
      <c r="Q373" s="224" t="s">
        <v>8010</v>
      </c>
      <c r="R373" s="224" t="s">
        <v>8076</v>
      </c>
      <c r="S373" s="224" t="s">
        <v>12008</v>
      </c>
      <c r="T373" s="224" t="s">
        <v>12009</v>
      </c>
      <c r="U373" s="224" t="s">
        <v>12010</v>
      </c>
      <c r="V373" s="224"/>
      <c r="W373" s="224" t="s">
        <v>11007</v>
      </c>
      <c r="X373" s="224" t="s">
        <v>9212</v>
      </c>
      <c r="Y373" s="224" t="s">
        <v>11976</v>
      </c>
      <c r="Z373" s="224" t="s">
        <v>53</v>
      </c>
      <c r="AA373" s="224"/>
      <c r="AB373" s="224"/>
      <c r="AC373" s="224"/>
      <c r="AD373" s="224"/>
      <c r="AE373" s="224"/>
      <c r="AF373" s="224" t="s">
        <v>12011</v>
      </c>
      <c r="AG373" s="224"/>
      <c r="AH373" s="224" t="s">
        <v>9212</v>
      </c>
      <c r="AI373" s="224" t="s">
        <v>7998</v>
      </c>
      <c r="AJ373" s="224" t="s">
        <v>12012</v>
      </c>
      <c r="AK373" s="224" t="s">
        <v>12013</v>
      </c>
      <c r="AL373" s="224"/>
      <c r="AM373" s="224" t="s">
        <v>8019</v>
      </c>
      <c r="AN373" s="224" t="s">
        <v>12014</v>
      </c>
      <c r="AO373" s="224" t="s">
        <v>8026</v>
      </c>
      <c r="AP373" s="224" t="s">
        <v>12015</v>
      </c>
      <c r="AQ373" s="224" t="s">
        <v>7988</v>
      </c>
      <c r="AR373" s="224"/>
      <c r="AS373" s="224" t="s">
        <v>7988</v>
      </c>
      <c r="AT373" s="224"/>
      <c r="AU373" s="224" t="s">
        <v>12016</v>
      </c>
      <c r="AV373" s="224"/>
      <c r="AW373" s="224"/>
      <c r="AX373" s="224"/>
      <c r="AY373" s="224"/>
      <c r="AZ373" s="224" t="s">
        <v>7994</v>
      </c>
      <c r="BA373" s="224"/>
      <c r="BB373" s="224"/>
      <c r="BC373" s="224"/>
      <c r="BD373" s="224"/>
      <c r="BE373" s="224"/>
      <c r="BF373" s="224"/>
      <c r="BG373" s="224"/>
      <c r="BH373" s="224"/>
      <c r="BI373" s="224"/>
      <c r="BJ373" s="224"/>
      <c r="BK373" s="224"/>
      <c r="BL373" s="224"/>
      <c r="BM373" s="224"/>
      <c r="BN373" s="224"/>
      <c r="BO373" s="224"/>
      <c r="BP373" s="224"/>
      <c r="BQ373" s="224" t="s">
        <v>9894</v>
      </c>
      <c r="BR373" s="224"/>
      <c r="BS373" s="224" t="s">
        <v>9892</v>
      </c>
      <c r="BT373" s="218"/>
    </row>
    <row r="374" spans="1:72" ht="14.5">
      <c r="A374" s="219" t="str">
        <f t="shared" si="8"/>
        <v>2025-00089425-1</v>
      </c>
      <c r="B374" s="224" t="s">
        <v>2028</v>
      </c>
      <c r="C374" s="224" t="s">
        <v>12007</v>
      </c>
      <c r="D374" s="224" t="s">
        <v>9882</v>
      </c>
      <c r="E374" s="224" t="s">
        <v>7994</v>
      </c>
      <c r="F374" s="224" t="s">
        <v>9883</v>
      </c>
      <c r="G374" s="224" t="s">
        <v>9882</v>
      </c>
      <c r="H374" s="224" t="s">
        <v>9884</v>
      </c>
      <c r="I374" s="224" t="s">
        <v>10044</v>
      </c>
      <c r="J374" s="224" t="s">
        <v>1136</v>
      </c>
      <c r="K374" s="224" t="s">
        <v>2029</v>
      </c>
      <c r="L374" s="224"/>
      <c r="M374" s="224"/>
      <c r="N374" s="224"/>
      <c r="O374" s="224"/>
      <c r="P374" s="224" t="s">
        <v>8009</v>
      </c>
      <c r="Q374" s="224" t="s">
        <v>8010</v>
      </c>
      <c r="R374" s="224" t="s">
        <v>8032</v>
      </c>
      <c r="S374" s="224" t="s">
        <v>12017</v>
      </c>
      <c r="T374" s="224" t="s">
        <v>12018</v>
      </c>
      <c r="U374" s="224" t="s">
        <v>12019</v>
      </c>
      <c r="V374" s="224"/>
      <c r="W374" s="224"/>
      <c r="X374" s="224" t="s">
        <v>9060</v>
      </c>
      <c r="Y374" s="224" t="s">
        <v>11928</v>
      </c>
      <c r="Z374" s="224" t="s">
        <v>53</v>
      </c>
      <c r="AA374" s="224"/>
      <c r="AB374" s="224" t="s">
        <v>11121</v>
      </c>
      <c r="AC374" s="224" t="s">
        <v>8067</v>
      </c>
      <c r="AD374" s="224"/>
      <c r="AE374" s="224" t="s">
        <v>8252</v>
      </c>
      <c r="AF374" s="224" t="s">
        <v>12020</v>
      </c>
      <c r="AG374" s="224"/>
      <c r="AH374" s="224" t="s">
        <v>9060</v>
      </c>
      <c r="AI374" s="224" t="s">
        <v>7998</v>
      </c>
      <c r="AJ374" s="224" t="s">
        <v>12021</v>
      </c>
      <c r="AK374" s="224" t="s">
        <v>12022</v>
      </c>
      <c r="AL374" s="224"/>
      <c r="AM374" s="224" t="s">
        <v>8019</v>
      </c>
      <c r="AN374" s="224" t="s">
        <v>12023</v>
      </c>
      <c r="AO374" s="224" t="s">
        <v>8026</v>
      </c>
      <c r="AP374" s="224" t="s">
        <v>12024</v>
      </c>
      <c r="AQ374" s="224" t="s">
        <v>7988</v>
      </c>
      <c r="AR374" s="224"/>
      <c r="AS374" s="224" t="s">
        <v>7988</v>
      </c>
      <c r="AT374" s="224"/>
      <c r="AU374" s="224" t="s">
        <v>12025</v>
      </c>
      <c r="AV374" s="224"/>
      <c r="AW374" s="224"/>
      <c r="AX374" s="224"/>
      <c r="AY374" s="224"/>
      <c r="AZ374" s="224" t="s">
        <v>7994</v>
      </c>
      <c r="BA374" s="224"/>
      <c r="BB374" s="224"/>
      <c r="BC374" s="224"/>
      <c r="BD374" s="224"/>
      <c r="BE374" s="224"/>
      <c r="BF374" s="224"/>
      <c r="BG374" s="224"/>
      <c r="BH374" s="224"/>
      <c r="BI374" s="224"/>
      <c r="BJ374" s="224"/>
      <c r="BK374" s="224"/>
      <c r="BL374" s="224"/>
      <c r="BM374" s="224"/>
      <c r="BN374" s="224"/>
      <c r="BO374" s="224"/>
      <c r="BP374" s="224"/>
      <c r="BQ374" s="224" t="s">
        <v>9894</v>
      </c>
      <c r="BR374" s="224"/>
      <c r="BS374" s="224" t="s">
        <v>9892</v>
      </c>
      <c r="BT374" s="218"/>
    </row>
    <row r="375" spans="1:72" ht="14.5">
      <c r="A375" s="219" t="str">
        <f t="shared" si="8"/>
        <v>2025-00095472-1</v>
      </c>
      <c r="B375" s="224" t="s">
        <v>2133</v>
      </c>
      <c r="C375" s="224" t="s">
        <v>12007</v>
      </c>
      <c r="D375" s="224" t="s">
        <v>9882</v>
      </c>
      <c r="E375" s="224" t="s">
        <v>7994</v>
      </c>
      <c r="F375" s="224" t="s">
        <v>9883</v>
      </c>
      <c r="G375" s="224" t="s">
        <v>9882</v>
      </c>
      <c r="H375" s="224" t="s">
        <v>9884</v>
      </c>
      <c r="I375" s="224" t="s">
        <v>10044</v>
      </c>
      <c r="J375" s="224" t="s">
        <v>2134</v>
      </c>
      <c r="K375" s="224" t="s">
        <v>2135</v>
      </c>
      <c r="L375" s="224"/>
      <c r="M375" s="224"/>
      <c r="N375" s="224"/>
      <c r="O375" s="224"/>
      <c r="P375" s="224" t="s">
        <v>8009</v>
      </c>
      <c r="Q375" s="224" t="s">
        <v>8010</v>
      </c>
      <c r="R375" s="224" t="s">
        <v>8076</v>
      </c>
      <c r="S375" s="224" t="s">
        <v>12008</v>
      </c>
      <c r="T375" s="224" t="s">
        <v>12009</v>
      </c>
      <c r="U375" s="224" t="s">
        <v>12010</v>
      </c>
      <c r="V375" s="224"/>
      <c r="W375" s="224" t="s">
        <v>11007</v>
      </c>
      <c r="X375" s="224" t="s">
        <v>12026</v>
      </c>
      <c r="Y375" s="224" t="s">
        <v>11976</v>
      </c>
      <c r="Z375" s="224" t="s">
        <v>53</v>
      </c>
      <c r="AA375" s="224"/>
      <c r="AB375" s="224"/>
      <c r="AC375" s="224"/>
      <c r="AD375" s="224"/>
      <c r="AE375" s="224"/>
      <c r="AF375" s="224" t="s">
        <v>12027</v>
      </c>
      <c r="AG375" s="224"/>
      <c r="AH375" s="224" t="s">
        <v>12026</v>
      </c>
      <c r="AI375" s="224" t="s">
        <v>7998</v>
      </c>
      <c r="AJ375" s="224" t="s">
        <v>12012</v>
      </c>
      <c r="AK375" s="224" t="s">
        <v>12028</v>
      </c>
      <c r="AL375" s="224"/>
      <c r="AM375" s="224" t="s">
        <v>8019</v>
      </c>
      <c r="AN375" s="224" t="s">
        <v>12029</v>
      </c>
      <c r="AO375" s="224" t="s">
        <v>8026</v>
      </c>
      <c r="AP375" s="224" t="s">
        <v>12015</v>
      </c>
      <c r="AQ375" s="224" t="s">
        <v>7988</v>
      </c>
      <c r="AR375" s="224"/>
      <c r="AS375" s="224" t="s">
        <v>7988</v>
      </c>
      <c r="AT375" s="224"/>
      <c r="AU375" s="224" t="s">
        <v>12016</v>
      </c>
      <c r="AV375" s="224"/>
      <c r="AW375" s="224"/>
      <c r="AX375" s="224"/>
      <c r="AY375" s="224"/>
      <c r="AZ375" s="224" t="s">
        <v>7994</v>
      </c>
      <c r="BA375" s="224"/>
      <c r="BB375" s="224"/>
      <c r="BC375" s="224"/>
      <c r="BD375" s="224"/>
      <c r="BE375" s="224"/>
      <c r="BF375" s="224"/>
      <c r="BG375" s="224"/>
      <c r="BH375" s="224"/>
      <c r="BI375" s="224"/>
      <c r="BJ375" s="224"/>
      <c r="BK375" s="224"/>
      <c r="BL375" s="224"/>
      <c r="BM375" s="224"/>
      <c r="BN375" s="224"/>
      <c r="BO375" s="224"/>
      <c r="BP375" s="224"/>
      <c r="BQ375" s="224" t="s">
        <v>9894</v>
      </c>
      <c r="BR375" s="224"/>
      <c r="BS375" s="224" t="s">
        <v>9892</v>
      </c>
      <c r="BT375" s="218"/>
    </row>
    <row r="376" spans="1:72" ht="14.5">
      <c r="A376" s="219" t="str">
        <f t="shared" si="8"/>
        <v>2025-00093213-1</v>
      </c>
      <c r="B376" s="224" t="s">
        <v>2162</v>
      </c>
      <c r="C376" s="224" t="s">
        <v>12007</v>
      </c>
      <c r="D376" s="224" t="s">
        <v>9882</v>
      </c>
      <c r="E376" s="224" t="s">
        <v>7994</v>
      </c>
      <c r="F376" s="224" t="s">
        <v>9883</v>
      </c>
      <c r="G376" s="224" t="s">
        <v>9882</v>
      </c>
      <c r="H376" s="224" t="s">
        <v>9884</v>
      </c>
      <c r="I376" s="224" t="s">
        <v>10044</v>
      </c>
      <c r="J376" s="224" t="s">
        <v>69</v>
      </c>
      <c r="K376" s="224" t="s">
        <v>256</v>
      </c>
      <c r="L376" s="224"/>
      <c r="M376" s="224"/>
      <c r="N376" s="224"/>
      <c r="O376" s="224"/>
      <c r="P376" s="224" t="s">
        <v>8009</v>
      </c>
      <c r="Q376" s="224" t="s">
        <v>8010</v>
      </c>
      <c r="R376" s="224" t="s">
        <v>8032</v>
      </c>
      <c r="S376" s="224" t="s">
        <v>12030</v>
      </c>
      <c r="T376" s="224" t="s">
        <v>8608</v>
      </c>
      <c r="U376" s="224" t="s">
        <v>11375</v>
      </c>
      <c r="V376" s="224"/>
      <c r="W376" s="224"/>
      <c r="X376" s="224" t="s">
        <v>11803</v>
      </c>
      <c r="Y376" s="224" t="s">
        <v>12007</v>
      </c>
      <c r="Z376" s="224" t="s">
        <v>53</v>
      </c>
      <c r="AA376" s="224"/>
      <c r="AB376" s="224"/>
      <c r="AC376" s="224"/>
      <c r="AD376" s="224"/>
      <c r="AE376" s="224"/>
      <c r="AF376" s="224" t="s">
        <v>12031</v>
      </c>
      <c r="AG376" s="224"/>
      <c r="AH376" s="224" t="s">
        <v>11803</v>
      </c>
      <c r="AI376" s="224" t="s">
        <v>7998</v>
      </c>
      <c r="AJ376" s="224" t="s">
        <v>11812</v>
      </c>
      <c r="AK376" s="224" t="s">
        <v>12032</v>
      </c>
      <c r="AL376" s="224"/>
      <c r="AM376" s="224" t="s">
        <v>8019</v>
      </c>
      <c r="AN376" s="224" t="s">
        <v>12033</v>
      </c>
      <c r="AO376" s="224" t="s">
        <v>8026</v>
      </c>
      <c r="AP376" s="224" t="s">
        <v>12034</v>
      </c>
      <c r="AQ376" s="224" t="s">
        <v>7988</v>
      </c>
      <c r="AR376" s="224"/>
      <c r="AS376" s="224" t="s">
        <v>7988</v>
      </c>
      <c r="AT376" s="224"/>
      <c r="AU376" s="224" t="s">
        <v>10136</v>
      </c>
      <c r="AV376" s="224"/>
      <c r="AW376" s="224"/>
      <c r="AX376" s="224"/>
      <c r="AY376" s="224"/>
      <c r="AZ376" s="224" t="s">
        <v>7994</v>
      </c>
      <c r="BA376" s="224"/>
      <c r="BB376" s="224"/>
      <c r="BC376" s="224"/>
      <c r="BD376" s="224"/>
      <c r="BE376" s="224"/>
      <c r="BF376" s="224"/>
      <c r="BG376" s="224"/>
      <c r="BH376" s="224"/>
      <c r="BI376" s="224"/>
      <c r="BJ376" s="224"/>
      <c r="BK376" s="224"/>
      <c r="BL376" s="224"/>
      <c r="BM376" s="224"/>
      <c r="BN376" s="224"/>
      <c r="BO376" s="224"/>
      <c r="BP376" s="224"/>
      <c r="BQ376" s="224" t="s">
        <v>9894</v>
      </c>
      <c r="BR376" s="224"/>
      <c r="BS376" s="224" t="s">
        <v>9892</v>
      </c>
      <c r="BT376" s="218"/>
    </row>
    <row r="377" spans="1:72" ht="14.5">
      <c r="A377" s="219" t="str">
        <f t="shared" si="8"/>
        <v>2025-00091836-2</v>
      </c>
      <c r="B377" s="224" t="s">
        <v>2152</v>
      </c>
      <c r="C377" s="224" t="s">
        <v>12007</v>
      </c>
      <c r="D377" s="224" t="s">
        <v>9882</v>
      </c>
      <c r="E377" s="224" t="s">
        <v>7994</v>
      </c>
      <c r="F377" s="224" t="s">
        <v>9883</v>
      </c>
      <c r="G377" s="224" t="s">
        <v>9882</v>
      </c>
      <c r="H377" s="224" t="s">
        <v>9884</v>
      </c>
      <c r="I377" s="224" t="s">
        <v>10044</v>
      </c>
      <c r="J377" s="224" t="s">
        <v>69</v>
      </c>
      <c r="K377" s="224" t="s">
        <v>256</v>
      </c>
      <c r="L377" s="224"/>
      <c r="M377" s="224"/>
      <c r="N377" s="224"/>
      <c r="O377" s="224"/>
      <c r="P377" s="224" t="s">
        <v>8009</v>
      </c>
      <c r="Q377" s="224" t="s">
        <v>8010</v>
      </c>
      <c r="R377" s="224" t="s">
        <v>8032</v>
      </c>
      <c r="S377" s="224" t="s">
        <v>12035</v>
      </c>
      <c r="T377" s="224" t="s">
        <v>8608</v>
      </c>
      <c r="U377" s="224" t="s">
        <v>11375</v>
      </c>
      <c r="V377" s="224"/>
      <c r="W377" s="224"/>
      <c r="X377" s="224" t="s">
        <v>1928</v>
      </c>
      <c r="Y377" s="224" t="s">
        <v>12007</v>
      </c>
      <c r="Z377" s="224" t="s">
        <v>53</v>
      </c>
      <c r="AA377" s="224"/>
      <c r="AB377" s="224"/>
      <c r="AC377" s="224"/>
      <c r="AD377" s="224"/>
      <c r="AE377" s="224"/>
      <c r="AF377" s="224" t="s">
        <v>12036</v>
      </c>
      <c r="AG377" s="224"/>
      <c r="AH377" s="224" t="s">
        <v>1928</v>
      </c>
      <c r="AI377" s="224" t="s">
        <v>7998</v>
      </c>
      <c r="AJ377" s="224" t="s">
        <v>12037</v>
      </c>
      <c r="AK377" s="224" t="s">
        <v>12038</v>
      </c>
      <c r="AL377" s="224"/>
      <c r="AM377" s="224" t="s">
        <v>8019</v>
      </c>
      <c r="AN377" s="224" t="s">
        <v>12039</v>
      </c>
      <c r="AO377" s="224" t="s">
        <v>8026</v>
      </c>
      <c r="AP377" s="224" t="s">
        <v>12040</v>
      </c>
      <c r="AQ377" s="224" t="s">
        <v>7988</v>
      </c>
      <c r="AR377" s="224"/>
      <c r="AS377" s="224" t="s">
        <v>7988</v>
      </c>
      <c r="AT377" s="224"/>
      <c r="AU377" s="224" t="s">
        <v>10136</v>
      </c>
      <c r="AV377" s="224"/>
      <c r="AW377" s="224"/>
      <c r="AX377" s="224"/>
      <c r="AY377" s="224"/>
      <c r="AZ377" s="224" t="s">
        <v>7994</v>
      </c>
      <c r="BA377" s="224"/>
      <c r="BB377" s="224"/>
      <c r="BC377" s="224"/>
      <c r="BD377" s="224"/>
      <c r="BE377" s="224"/>
      <c r="BF377" s="224"/>
      <c r="BG377" s="224"/>
      <c r="BH377" s="224"/>
      <c r="BI377" s="224"/>
      <c r="BJ377" s="224"/>
      <c r="BK377" s="224"/>
      <c r="BL377" s="224"/>
      <c r="BM377" s="224"/>
      <c r="BN377" s="224"/>
      <c r="BO377" s="224"/>
      <c r="BP377" s="224"/>
      <c r="BQ377" s="224" t="s">
        <v>9894</v>
      </c>
      <c r="BR377" s="224"/>
      <c r="BS377" s="224" t="s">
        <v>9892</v>
      </c>
      <c r="BT377" s="218"/>
    </row>
    <row r="378" spans="1:72" ht="14.5">
      <c r="A378" s="219" t="str">
        <f t="shared" si="8"/>
        <v>2025-00091836-1</v>
      </c>
      <c r="B378" s="224" t="s">
        <v>2149</v>
      </c>
      <c r="C378" s="224" t="s">
        <v>12007</v>
      </c>
      <c r="D378" s="224" t="s">
        <v>9882</v>
      </c>
      <c r="E378" s="224" t="s">
        <v>7994</v>
      </c>
      <c r="F378" s="224" t="s">
        <v>9883</v>
      </c>
      <c r="G378" s="224" t="s">
        <v>9882</v>
      </c>
      <c r="H378" s="224" t="s">
        <v>9884</v>
      </c>
      <c r="I378" s="224" t="s">
        <v>10044</v>
      </c>
      <c r="J378" s="224" t="s">
        <v>69</v>
      </c>
      <c r="K378" s="224" t="s">
        <v>256</v>
      </c>
      <c r="L378" s="224"/>
      <c r="M378" s="224"/>
      <c r="N378" s="224"/>
      <c r="O378" s="224"/>
      <c r="P378" s="224" t="s">
        <v>8009</v>
      </c>
      <c r="Q378" s="224" t="s">
        <v>8010</v>
      </c>
      <c r="R378" s="224" t="s">
        <v>8032</v>
      </c>
      <c r="S378" s="224" t="s">
        <v>12035</v>
      </c>
      <c r="T378" s="224" t="s">
        <v>8608</v>
      </c>
      <c r="U378" s="224" t="s">
        <v>11375</v>
      </c>
      <c r="V378" s="224"/>
      <c r="W378" s="224"/>
      <c r="X378" s="224" t="s">
        <v>1885</v>
      </c>
      <c r="Y378" s="224" t="s">
        <v>12007</v>
      </c>
      <c r="Z378" s="224" t="s">
        <v>53</v>
      </c>
      <c r="AA378" s="224"/>
      <c r="AB378" s="224"/>
      <c r="AC378" s="224"/>
      <c r="AD378" s="224"/>
      <c r="AE378" s="224"/>
      <c r="AF378" s="224" t="s">
        <v>12041</v>
      </c>
      <c r="AG378" s="224"/>
      <c r="AH378" s="224" t="s">
        <v>1885</v>
      </c>
      <c r="AI378" s="224" t="s">
        <v>7998</v>
      </c>
      <c r="AJ378" s="224" t="s">
        <v>12037</v>
      </c>
      <c r="AK378" s="224" t="s">
        <v>12042</v>
      </c>
      <c r="AL378" s="224"/>
      <c r="AM378" s="224" t="s">
        <v>8019</v>
      </c>
      <c r="AN378" s="224" t="s">
        <v>12039</v>
      </c>
      <c r="AO378" s="224" t="s">
        <v>8026</v>
      </c>
      <c r="AP378" s="224" t="s">
        <v>12040</v>
      </c>
      <c r="AQ378" s="224" t="s">
        <v>7988</v>
      </c>
      <c r="AR378" s="224"/>
      <c r="AS378" s="224" t="s">
        <v>7988</v>
      </c>
      <c r="AT378" s="224"/>
      <c r="AU378" s="224" t="s">
        <v>10136</v>
      </c>
      <c r="AV378" s="224"/>
      <c r="AW378" s="224"/>
      <c r="AX378" s="224"/>
      <c r="AY378" s="224"/>
      <c r="AZ378" s="224" t="s">
        <v>7994</v>
      </c>
      <c r="BA378" s="224"/>
      <c r="BB378" s="224"/>
      <c r="BC378" s="224"/>
      <c r="BD378" s="224"/>
      <c r="BE378" s="224"/>
      <c r="BF378" s="224"/>
      <c r="BG378" s="224"/>
      <c r="BH378" s="224"/>
      <c r="BI378" s="224"/>
      <c r="BJ378" s="224"/>
      <c r="BK378" s="224"/>
      <c r="BL378" s="224"/>
      <c r="BM378" s="224"/>
      <c r="BN378" s="224"/>
      <c r="BO378" s="224"/>
      <c r="BP378" s="224"/>
      <c r="BQ378" s="224" t="s">
        <v>9894</v>
      </c>
      <c r="BR378" s="224"/>
      <c r="BS378" s="224" t="s">
        <v>9892</v>
      </c>
      <c r="BT378" s="218"/>
    </row>
    <row r="379" spans="1:72" ht="14.5">
      <c r="A379" s="219" t="str">
        <f t="shared" si="8"/>
        <v>2025-00091836-3</v>
      </c>
      <c r="B379" s="224" t="s">
        <v>2154</v>
      </c>
      <c r="C379" s="224" t="s">
        <v>12007</v>
      </c>
      <c r="D379" s="224" t="s">
        <v>9882</v>
      </c>
      <c r="E379" s="224" t="s">
        <v>7994</v>
      </c>
      <c r="F379" s="224" t="s">
        <v>9883</v>
      </c>
      <c r="G379" s="224" t="s">
        <v>9882</v>
      </c>
      <c r="H379" s="224" t="s">
        <v>9884</v>
      </c>
      <c r="I379" s="224" t="s">
        <v>10044</v>
      </c>
      <c r="J379" s="224" t="s">
        <v>69</v>
      </c>
      <c r="K379" s="224" t="s">
        <v>256</v>
      </c>
      <c r="L379" s="224"/>
      <c r="M379" s="224"/>
      <c r="N379" s="224"/>
      <c r="O379" s="224"/>
      <c r="P379" s="224" t="s">
        <v>8009</v>
      </c>
      <c r="Q379" s="224" t="s">
        <v>8010</v>
      </c>
      <c r="R379" s="224" t="s">
        <v>8032</v>
      </c>
      <c r="S379" s="224" t="s">
        <v>12035</v>
      </c>
      <c r="T379" s="224" t="s">
        <v>8608</v>
      </c>
      <c r="U379" s="224" t="s">
        <v>11375</v>
      </c>
      <c r="V379" s="224"/>
      <c r="W379" s="224"/>
      <c r="X379" s="224" t="s">
        <v>1912</v>
      </c>
      <c r="Y379" s="224" t="s">
        <v>12007</v>
      </c>
      <c r="Z379" s="224" t="s">
        <v>53</v>
      </c>
      <c r="AA379" s="224"/>
      <c r="AB379" s="224"/>
      <c r="AC379" s="224"/>
      <c r="AD379" s="224"/>
      <c r="AE379" s="224"/>
      <c r="AF379" s="224" t="s">
        <v>12043</v>
      </c>
      <c r="AG379" s="224"/>
      <c r="AH379" s="224" t="s">
        <v>1912</v>
      </c>
      <c r="AI379" s="224" t="s">
        <v>7998</v>
      </c>
      <c r="AJ379" s="224" t="s">
        <v>12037</v>
      </c>
      <c r="AK379" s="224" t="s">
        <v>12044</v>
      </c>
      <c r="AL379" s="224"/>
      <c r="AM379" s="224" t="s">
        <v>8019</v>
      </c>
      <c r="AN379" s="224" t="s">
        <v>12039</v>
      </c>
      <c r="AO379" s="224" t="s">
        <v>8026</v>
      </c>
      <c r="AP379" s="224" t="s">
        <v>12040</v>
      </c>
      <c r="AQ379" s="224" t="s">
        <v>7988</v>
      </c>
      <c r="AR379" s="224"/>
      <c r="AS379" s="224" t="s">
        <v>7988</v>
      </c>
      <c r="AT379" s="224"/>
      <c r="AU379" s="224" t="s">
        <v>10136</v>
      </c>
      <c r="AV379" s="224"/>
      <c r="AW379" s="224"/>
      <c r="AX379" s="224"/>
      <c r="AY379" s="224"/>
      <c r="AZ379" s="224" t="s">
        <v>7994</v>
      </c>
      <c r="BA379" s="224"/>
      <c r="BB379" s="224"/>
      <c r="BC379" s="224"/>
      <c r="BD379" s="224"/>
      <c r="BE379" s="224"/>
      <c r="BF379" s="224"/>
      <c r="BG379" s="224"/>
      <c r="BH379" s="224"/>
      <c r="BI379" s="224"/>
      <c r="BJ379" s="224"/>
      <c r="BK379" s="224"/>
      <c r="BL379" s="224"/>
      <c r="BM379" s="224"/>
      <c r="BN379" s="224"/>
      <c r="BO379" s="224"/>
      <c r="BP379" s="224"/>
      <c r="BQ379" s="224" t="s">
        <v>9894</v>
      </c>
      <c r="BR379" s="224"/>
      <c r="BS379" s="224" t="s">
        <v>9892</v>
      </c>
      <c r="BT379" s="218"/>
    </row>
    <row r="380" spans="1:72" ht="14.5">
      <c r="A380" s="219" t="str">
        <f t="shared" si="8"/>
        <v>2025-00092846-1</v>
      </c>
      <c r="B380" s="269" t="s">
        <v>2159</v>
      </c>
      <c r="C380" s="269" t="s">
        <v>12007</v>
      </c>
      <c r="D380" s="269" t="s">
        <v>11094</v>
      </c>
      <c r="E380" s="269" t="s">
        <v>7994</v>
      </c>
      <c r="F380" s="269" t="s">
        <v>9883</v>
      </c>
      <c r="G380" s="269" t="s">
        <v>11094</v>
      </c>
      <c r="H380" s="269" t="s">
        <v>11095</v>
      </c>
      <c r="I380" s="269" t="s">
        <v>10044</v>
      </c>
      <c r="J380" s="269" t="s">
        <v>69</v>
      </c>
      <c r="K380" s="269" t="s">
        <v>70</v>
      </c>
      <c r="L380" s="269"/>
      <c r="M380" s="269"/>
      <c r="N380" s="269"/>
      <c r="O380" s="269"/>
      <c r="P380" s="269" t="s">
        <v>8009</v>
      </c>
      <c r="Q380" s="269" t="s">
        <v>8010</v>
      </c>
      <c r="R380" s="269" t="s">
        <v>8032</v>
      </c>
      <c r="S380" s="269" t="s">
        <v>10567</v>
      </c>
      <c r="T380" s="269" t="s">
        <v>8894</v>
      </c>
      <c r="U380" s="269" t="s">
        <v>9247</v>
      </c>
      <c r="V380" s="269"/>
      <c r="W380" s="269"/>
      <c r="X380" s="269" t="s">
        <v>1947</v>
      </c>
      <c r="Y380" s="269" t="s">
        <v>12007</v>
      </c>
      <c r="Z380" s="269" t="s">
        <v>53</v>
      </c>
      <c r="AA380" s="269"/>
      <c r="AB380" s="269"/>
      <c r="AC380" s="269"/>
      <c r="AD380" s="269"/>
      <c r="AE380" s="269"/>
      <c r="AF380" s="269" t="s">
        <v>12045</v>
      </c>
      <c r="AG380" s="269"/>
      <c r="AH380" s="269" t="s">
        <v>1947</v>
      </c>
      <c r="AI380" s="269" t="s">
        <v>7998</v>
      </c>
      <c r="AJ380" s="269" t="s">
        <v>12046</v>
      </c>
      <c r="AK380" s="269" t="s">
        <v>12047</v>
      </c>
      <c r="AL380" s="269"/>
      <c r="AM380" s="269" t="s">
        <v>8019</v>
      </c>
      <c r="AN380" s="269" t="s">
        <v>12048</v>
      </c>
      <c r="AO380" s="269" t="s">
        <v>8026</v>
      </c>
      <c r="AP380" s="269" t="s">
        <v>12049</v>
      </c>
      <c r="AQ380" s="269" t="s">
        <v>7988</v>
      </c>
      <c r="AR380" s="269"/>
      <c r="AS380" s="269" t="s">
        <v>7988</v>
      </c>
      <c r="AT380" s="269"/>
      <c r="AU380" s="269" t="s">
        <v>12050</v>
      </c>
      <c r="AV380" s="269"/>
      <c r="AW380" s="269"/>
      <c r="AX380" s="269"/>
      <c r="AY380" s="269"/>
      <c r="AZ380" s="269" t="s">
        <v>7994</v>
      </c>
      <c r="BA380" s="269"/>
      <c r="BB380" s="269"/>
      <c r="BC380" s="269"/>
      <c r="BD380" s="269"/>
      <c r="BE380" s="269"/>
      <c r="BF380" s="269"/>
      <c r="BG380" s="269"/>
      <c r="BH380" s="269"/>
      <c r="BI380" s="269"/>
      <c r="BJ380" s="269"/>
      <c r="BK380" s="269"/>
      <c r="BL380" s="269"/>
      <c r="BM380" s="269"/>
      <c r="BN380" s="269"/>
      <c r="BO380" s="269"/>
      <c r="BP380" s="269"/>
      <c r="BQ380" s="269" t="s">
        <v>9894</v>
      </c>
      <c r="BR380" s="269"/>
      <c r="BS380" s="269" t="s">
        <v>9892</v>
      </c>
      <c r="BT380" s="218"/>
    </row>
    <row r="381" spans="1:72" ht="14.5">
      <c r="A381" s="219" t="str">
        <f t="shared" si="8"/>
        <v>2025-00091397-1</v>
      </c>
      <c r="B381" s="269" t="s">
        <v>2156</v>
      </c>
      <c r="C381" s="269" t="s">
        <v>12007</v>
      </c>
      <c r="D381" s="269" t="s">
        <v>11094</v>
      </c>
      <c r="E381" s="269" t="s">
        <v>7994</v>
      </c>
      <c r="F381" s="269" t="s">
        <v>9883</v>
      </c>
      <c r="G381" s="269" t="s">
        <v>11094</v>
      </c>
      <c r="H381" s="269" t="s">
        <v>11095</v>
      </c>
      <c r="I381" s="269" t="s">
        <v>10044</v>
      </c>
      <c r="J381" s="269" t="s">
        <v>69</v>
      </c>
      <c r="K381" s="269" t="s">
        <v>70</v>
      </c>
      <c r="L381" s="269"/>
      <c r="M381" s="269"/>
      <c r="N381" s="269"/>
      <c r="O381" s="269"/>
      <c r="P381" s="269" t="s">
        <v>8009</v>
      </c>
      <c r="Q381" s="269" t="s">
        <v>8010</v>
      </c>
      <c r="R381" s="269" t="s">
        <v>8032</v>
      </c>
      <c r="S381" s="269" t="s">
        <v>12051</v>
      </c>
      <c r="T381" s="269" t="s">
        <v>8894</v>
      </c>
      <c r="U381" s="269" t="s">
        <v>9247</v>
      </c>
      <c r="V381" s="269"/>
      <c r="W381" s="269"/>
      <c r="X381" s="269" t="s">
        <v>1885</v>
      </c>
      <c r="Y381" s="269" t="s">
        <v>2229</v>
      </c>
      <c r="Z381" s="269" t="s">
        <v>53</v>
      </c>
      <c r="AA381" s="269"/>
      <c r="AB381" s="269"/>
      <c r="AC381" s="269"/>
      <c r="AD381" s="269"/>
      <c r="AE381" s="269"/>
      <c r="AF381" s="269" t="s">
        <v>12052</v>
      </c>
      <c r="AG381" s="269"/>
      <c r="AH381" s="269" t="s">
        <v>1885</v>
      </c>
      <c r="AI381" s="269" t="s">
        <v>7998</v>
      </c>
      <c r="AJ381" s="269" t="s">
        <v>10265</v>
      </c>
      <c r="AK381" s="269" t="s">
        <v>12053</v>
      </c>
      <c r="AL381" s="269"/>
      <c r="AM381" s="269" t="s">
        <v>8019</v>
      </c>
      <c r="AN381" s="269" t="s">
        <v>12054</v>
      </c>
      <c r="AO381" s="269" t="s">
        <v>8026</v>
      </c>
      <c r="AP381" s="269" t="s">
        <v>12055</v>
      </c>
      <c r="AQ381" s="269" t="s">
        <v>7988</v>
      </c>
      <c r="AR381" s="269"/>
      <c r="AS381" s="269" t="s">
        <v>7988</v>
      </c>
      <c r="AT381" s="269"/>
      <c r="AU381" s="269" t="s">
        <v>11926</v>
      </c>
      <c r="AV381" s="269"/>
      <c r="AW381" s="269"/>
      <c r="AX381" s="269"/>
      <c r="AY381" s="269"/>
      <c r="AZ381" s="269" t="s">
        <v>7994</v>
      </c>
      <c r="BA381" s="269"/>
      <c r="BB381" s="269"/>
      <c r="BC381" s="269"/>
      <c r="BD381" s="269"/>
      <c r="BE381" s="269"/>
      <c r="BF381" s="269"/>
      <c r="BG381" s="269"/>
      <c r="BH381" s="269"/>
      <c r="BI381" s="269"/>
      <c r="BJ381" s="269"/>
      <c r="BK381" s="269"/>
      <c r="BL381" s="269"/>
      <c r="BM381" s="269"/>
      <c r="BN381" s="269"/>
      <c r="BO381" s="269"/>
      <c r="BP381" s="269"/>
      <c r="BQ381" s="269" t="s">
        <v>9894</v>
      </c>
      <c r="BR381" s="269"/>
      <c r="BS381" s="269" t="s">
        <v>9892</v>
      </c>
      <c r="BT381" s="218"/>
    </row>
    <row r="382" spans="1:72" ht="14.5">
      <c r="A382" s="219" t="str">
        <f t="shared" si="8"/>
        <v>2025-00093206-1</v>
      </c>
      <c r="B382" s="269" t="s">
        <v>2176</v>
      </c>
      <c r="C382" s="269" t="s">
        <v>12056</v>
      </c>
      <c r="D382" s="269" t="s">
        <v>11094</v>
      </c>
      <c r="E382" s="269" t="s">
        <v>7994</v>
      </c>
      <c r="F382" s="269" t="s">
        <v>9883</v>
      </c>
      <c r="G382" s="269" t="s">
        <v>11094</v>
      </c>
      <c r="H382" s="269" t="s">
        <v>11095</v>
      </c>
      <c r="I382" s="269" t="s">
        <v>10044</v>
      </c>
      <c r="J382" s="269" t="s">
        <v>69</v>
      </c>
      <c r="K382" s="269" t="s">
        <v>117</v>
      </c>
      <c r="L382" s="269"/>
      <c r="M382" s="269"/>
      <c r="N382" s="269"/>
      <c r="O382" s="269"/>
      <c r="P382" s="269" t="s">
        <v>8009</v>
      </c>
      <c r="Q382" s="269" t="s">
        <v>8010</v>
      </c>
      <c r="R382" s="269" t="s">
        <v>8032</v>
      </c>
      <c r="S382" s="269" t="s">
        <v>12057</v>
      </c>
      <c r="T382" s="269" t="s">
        <v>8380</v>
      </c>
      <c r="U382" s="269" t="s">
        <v>10179</v>
      </c>
      <c r="V382" s="269"/>
      <c r="W382" s="269"/>
      <c r="X382" s="269" t="s">
        <v>1947</v>
      </c>
      <c r="Y382" s="269" t="s">
        <v>12007</v>
      </c>
      <c r="Z382" s="269" t="s">
        <v>53</v>
      </c>
      <c r="AA382" s="269"/>
      <c r="AB382" s="269"/>
      <c r="AC382" s="269"/>
      <c r="AD382" s="269"/>
      <c r="AE382" s="269"/>
      <c r="AF382" s="269" t="s">
        <v>12058</v>
      </c>
      <c r="AG382" s="269"/>
      <c r="AH382" s="269" t="s">
        <v>1947</v>
      </c>
      <c r="AI382" s="269" t="s">
        <v>7998</v>
      </c>
      <c r="AJ382" s="269" t="s">
        <v>12059</v>
      </c>
      <c r="AK382" s="269" t="s">
        <v>12060</v>
      </c>
      <c r="AL382" s="269"/>
      <c r="AM382" s="269" t="s">
        <v>8019</v>
      </c>
      <c r="AN382" s="269" t="s">
        <v>12061</v>
      </c>
      <c r="AO382" s="269" t="s">
        <v>8026</v>
      </c>
      <c r="AP382" s="269" t="s">
        <v>12062</v>
      </c>
      <c r="AQ382" s="269" t="s">
        <v>7988</v>
      </c>
      <c r="AR382" s="269"/>
      <c r="AS382" s="269" t="s">
        <v>7988</v>
      </c>
      <c r="AT382" s="269"/>
      <c r="AU382" s="269" t="s">
        <v>10136</v>
      </c>
      <c r="AV382" s="269"/>
      <c r="AW382" s="269"/>
      <c r="AX382" s="269"/>
      <c r="AY382" s="269"/>
      <c r="AZ382" s="269" t="s">
        <v>7994</v>
      </c>
      <c r="BA382" s="269"/>
      <c r="BB382" s="269"/>
      <c r="BC382" s="269"/>
      <c r="BD382" s="269"/>
      <c r="BE382" s="269"/>
      <c r="BF382" s="269"/>
      <c r="BG382" s="269"/>
      <c r="BH382" s="269"/>
      <c r="BI382" s="269"/>
      <c r="BJ382" s="269"/>
      <c r="BK382" s="269"/>
      <c r="BL382" s="269"/>
      <c r="BM382" s="269"/>
      <c r="BN382" s="269"/>
      <c r="BO382" s="269"/>
      <c r="BP382" s="269"/>
      <c r="BQ382" s="269" t="s">
        <v>9894</v>
      </c>
      <c r="BR382" s="269"/>
      <c r="BS382" s="269" t="s">
        <v>9892</v>
      </c>
      <c r="BT382" s="218"/>
    </row>
    <row r="383" spans="1:72" ht="14.5">
      <c r="A383" s="219" t="str">
        <f t="shared" si="8"/>
        <v>2025-00092977-1</v>
      </c>
      <c r="B383" s="269" t="s">
        <v>2179</v>
      </c>
      <c r="C383" s="269" t="s">
        <v>12056</v>
      </c>
      <c r="D383" s="269" t="s">
        <v>11094</v>
      </c>
      <c r="E383" s="269" t="s">
        <v>7994</v>
      </c>
      <c r="F383" s="269" t="s">
        <v>9883</v>
      </c>
      <c r="G383" s="269" t="s">
        <v>11094</v>
      </c>
      <c r="H383" s="269" t="s">
        <v>11095</v>
      </c>
      <c r="I383" s="269" t="s">
        <v>10044</v>
      </c>
      <c r="J383" s="269" t="s">
        <v>81</v>
      </c>
      <c r="K383" s="269" t="s">
        <v>82</v>
      </c>
      <c r="L383" s="269"/>
      <c r="M383" s="269"/>
      <c r="N383" s="269"/>
      <c r="O383" s="269"/>
      <c r="P383" s="269" t="s">
        <v>8009</v>
      </c>
      <c r="Q383" s="269" t="s">
        <v>8010</v>
      </c>
      <c r="R383" s="269" t="s">
        <v>8032</v>
      </c>
      <c r="S383" s="269" t="s">
        <v>12063</v>
      </c>
      <c r="T383" s="269" t="s">
        <v>10084</v>
      </c>
      <c r="U383" s="269" t="s">
        <v>10085</v>
      </c>
      <c r="V383" s="269"/>
      <c r="W383" s="269"/>
      <c r="X383" s="269" t="s">
        <v>11803</v>
      </c>
      <c r="Y383" s="269" t="s">
        <v>12007</v>
      </c>
      <c r="Z383" s="269" t="s">
        <v>53</v>
      </c>
      <c r="AA383" s="269"/>
      <c r="AB383" s="269"/>
      <c r="AC383" s="269"/>
      <c r="AD383" s="269"/>
      <c r="AE383" s="269"/>
      <c r="AF383" s="269" t="s">
        <v>12064</v>
      </c>
      <c r="AG383" s="269"/>
      <c r="AH383" s="269" t="s">
        <v>11803</v>
      </c>
      <c r="AI383" s="269" t="s">
        <v>7998</v>
      </c>
      <c r="AJ383" s="269" t="s">
        <v>12065</v>
      </c>
      <c r="AK383" s="269" t="s">
        <v>12066</v>
      </c>
      <c r="AL383" s="269"/>
      <c r="AM383" s="269" t="s">
        <v>8019</v>
      </c>
      <c r="AN383" s="269" t="s">
        <v>12067</v>
      </c>
      <c r="AO383" s="269" t="s">
        <v>8026</v>
      </c>
      <c r="AP383" s="269" t="s">
        <v>12068</v>
      </c>
      <c r="AQ383" s="269" t="s">
        <v>7988</v>
      </c>
      <c r="AR383" s="269"/>
      <c r="AS383" s="269" t="s">
        <v>7988</v>
      </c>
      <c r="AT383" s="269"/>
      <c r="AU383" s="269" t="s">
        <v>10136</v>
      </c>
      <c r="AV383" s="269"/>
      <c r="AW383" s="269"/>
      <c r="AX383" s="269"/>
      <c r="AY383" s="269"/>
      <c r="AZ383" s="269" t="s">
        <v>7994</v>
      </c>
      <c r="BA383" s="269"/>
      <c r="BB383" s="269"/>
      <c r="BC383" s="269"/>
      <c r="BD383" s="269"/>
      <c r="BE383" s="269"/>
      <c r="BF383" s="269"/>
      <c r="BG383" s="269"/>
      <c r="BH383" s="269"/>
      <c r="BI383" s="269"/>
      <c r="BJ383" s="269"/>
      <c r="BK383" s="269"/>
      <c r="BL383" s="269"/>
      <c r="BM383" s="269"/>
      <c r="BN383" s="269"/>
      <c r="BO383" s="269"/>
      <c r="BP383" s="269"/>
      <c r="BQ383" s="269" t="s">
        <v>9894</v>
      </c>
      <c r="BR383" s="269"/>
      <c r="BS383" s="269" t="s">
        <v>9892</v>
      </c>
      <c r="BT383" s="218"/>
    </row>
    <row r="384" spans="1:72" ht="14.5">
      <c r="A384" s="219" t="str">
        <f t="shared" si="8"/>
        <v>2025-00092269-1</v>
      </c>
      <c r="B384" s="338" t="s">
        <v>2173</v>
      </c>
      <c r="C384" s="338" t="s">
        <v>12056</v>
      </c>
      <c r="D384" s="338" t="s">
        <v>9882</v>
      </c>
      <c r="E384" s="338" t="s">
        <v>7994</v>
      </c>
      <c r="F384" s="338" t="s">
        <v>9883</v>
      </c>
      <c r="G384" s="338" t="s">
        <v>9882</v>
      </c>
      <c r="H384" s="338" t="s">
        <v>9884</v>
      </c>
      <c r="I384" s="338" t="s">
        <v>10044</v>
      </c>
      <c r="J384" s="338" t="s">
        <v>69</v>
      </c>
      <c r="K384" s="338" t="s">
        <v>70</v>
      </c>
      <c r="L384"/>
      <c r="M384" s="338"/>
      <c r="N384" s="338" t="s">
        <v>1462</v>
      </c>
      <c r="O384" s="338" t="s">
        <v>1462</v>
      </c>
      <c r="P384" s="338" t="s">
        <v>8009</v>
      </c>
      <c r="Q384" s="338" t="s">
        <v>8010</v>
      </c>
      <c r="R384" s="338" t="s">
        <v>8032</v>
      </c>
      <c r="S384" s="338" t="s">
        <v>12069</v>
      </c>
      <c r="T384" s="338" t="s">
        <v>8894</v>
      </c>
      <c r="U384" s="338" t="s">
        <v>9247</v>
      </c>
      <c r="V384"/>
      <c r="W384" s="338"/>
      <c r="X384" s="338" t="s">
        <v>8917</v>
      </c>
      <c r="Y384" s="338" t="s">
        <v>12007</v>
      </c>
      <c r="Z384" s="338" t="s">
        <v>53</v>
      </c>
      <c r="AA384" s="338" t="s">
        <v>53</v>
      </c>
      <c r="AB384" s="338" t="s">
        <v>1462</v>
      </c>
      <c r="AC384" s="338"/>
      <c r="AD384" s="338"/>
      <c r="AE384" s="338"/>
      <c r="AF384" s="338" t="s">
        <v>12070</v>
      </c>
      <c r="AG384" s="338" t="s">
        <v>1462</v>
      </c>
      <c r="AH384" s="338" t="s">
        <v>8917</v>
      </c>
      <c r="AI384" s="338" t="s">
        <v>7998</v>
      </c>
      <c r="AJ384" s="338" t="s">
        <v>12071</v>
      </c>
      <c r="AK384" s="338" t="s">
        <v>12072</v>
      </c>
      <c r="AL384" s="338" t="s">
        <v>1462</v>
      </c>
      <c r="AM384" s="338" t="s">
        <v>8019</v>
      </c>
      <c r="AN384" s="338" t="s">
        <v>12073</v>
      </c>
      <c r="AO384" s="338" t="s">
        <v>8026</v>
      </c>
      <c r="AP384" s="338" t="s">
        <v>11975</v>
      </c>
      <c r="AQ384" s="338" t="s">
        <v>7988</v>
      </c>
      <c r="AR384" s="338"/>
      <c r="AS384" s="338" t="s">
        <v>7988</v>
      </c>
      <c r="AT384" s="338" t="s">
        <v>1462</v>
      </c>
      <c r="AU384" s="338" t="s">
        <v>11926</v>
      </c>
      <c r="AV384" s="338" t="s">
        <v>7988</v>
      </c>
      <c r="AW384" s="338"/>
      <c r="AX384" s="338" t="s">
        <v>7988</v>
      </c>
      <c r="AY384" s="338"/>
      <c r="AZ384" s="338" t="s">
        <v>7994</v>
      </c>
      <c r="BA384" s="338"/>
      <c r="BB384"/>
      <c r="BC384"/>
      <c r="BD384"/>
      <c r="BE384"/>
      <c r="BF384"/>
      <c r="BG384"/>
      <c r="BH384"/>
      <c r="BI384"/>
      <c r="BJ384"/>
      <c r="BK384"/>
      <c r="BL384"/>
      <c r="BM384"/>
      <c r="BN384"/>
      <c r="BO384"/>
      <c r="BP384" t="s">
        <v>9893</v>
      </c>
      <c r="BQ384" t="s">
        <v>9894</v>
      </c>
      <c r="BR384" t="s">
        <v>9895</v>
      </c>
      <c r="BS384" t="s">
        <v>9892</v>
      </c>
      <c r="BT384" s="218"/>
    </row>
    <row r="385" spans="1:72" ht="14.5">
      <c r="A385" s="219" t="str">
        <f t="shared" si="8"/>
        <v>2025-00091823-1</v>
      </c>
      <c r="B385" s="338" t="s">
        <v>2170</v>
      </c>
      <c r="C385" s="338" t="s">
        <v>12074</v>
      </c>
      <c r="D385" s="338" t="s">
        <v>9882</v>
      </c>
      <c r="E385" s="338" t="s">
        <v>7994</v>
      </c>
      <c r="F385" s="338" t="s">
        <v>9883</v>
      </c>
      <c r="G385" s="338" t="s">
        <v>9882</v>
      </c>
      <c r="H385" s="338" t="s">
        <v>9884</v>
      </c>
      <c r="I385" s="338" t="s">
        <v>10044</v>
      </c>
      <c r="J385" s="338" t="s">
        <v>1136</v>
      </c>
      <c r="K385" s="338" t="s">
        <v>2029</v>
      </c>
      <c r="L385"/>
      <c r="M385" s="338"/>
      <c r="N385" s="338" t="s">
        <v>1462</v>
      </c>
      <c r="O385" s="338" t="s">
        <v>1462</v>
      </c>
      <c r="P385" s="338" t="s">
        <v>8009</v>
      </c>
      <c r="Q385" s="338" t="s">
        <v>8010</v>
      </c>
      <c r="R385" s="338" t="s">
        <v>8032</v>
      </c>
      <c r="S385" s="338" t="s">
        <v>12075</v>
      </c>
      <c r="T385" s="338" t="s">
        <v>12018</v>
      </c>
      <c r="U385" s="338" t="s">
        <v>12019</v>
      </c>
      <c r="V385"/>
      <c r="W385" s="338"/>
      <c r="X385" s="338" t="s">
        <v>11628</v>
      </c>
      <c r="Y385" s="338" t="s">
        <v>12007</v>
      </c>
      <c r="Z385" s="338" t="s">
        <v>53</v>
      </c>
      <c r="AA385" s="338" t="s">
        <v>1462</v>
      </c>
      <c r="AB385" s="338" t="s">
        <v>9433</v>
      </c>
      <c r="AC385" s="338" t="s">
        <v>8067</v>
      </c>
      <c r="AD385" s="338"/>
      <c r="AE385" s="338" t="s">
        <v>8047</v>
      </c>
      <c r="AF385" s="338" t="s">
        <v>12076</v>
      </c>
      <c r="AG385" s="338" t="s">
        <v>1462</v>
      </c>
      <c r="AH385" s="338" t="s">
        <v>11628</v>
      </c>
      <c r="AI385" s="338" t="s">
        <v>7998</v>
      </c>
      <c r="AJ385" s="338" t="s">
        <v>12077</v>
      </c>
      <c r="AK385" s="338" t="s">
        <v>12078</v>
      </c>
      <c r="AL385" s="338" t="s">
        <v>1462</v>
      </c>
      <c r="AM385" s="338" t="s">
        <v>8019</v>
      </c>
      <c r="AN385" s="338" t="s">
        <v>12079</v>
      </c>
      <c r="AO385" s="338" t="s">
        <v>8026</v>
      </c>
      <c r="AP385" s="338" t="s">
        <v>11925</v>
      </c>
      <c r="AQ385" s="338" t="s">
        <v>7988</v>
      </c>
      <c r="AR385" s="338"/>
      <c r="AS385" s="338" t="s">
        <v>7988</v>
      </c>
      <c r="AT385" s="338" t="s">
        <v>1462</v>
      </c>
      <c r="AU385" s="338" t="s">
        <v>11926</v>
      </c>
      <c r="AV385" s="338" t="s">
        <v>7988</v>
      </c>
      <c r="AW385" s="338"/>
      <c r="AX385" s="338" t="s">
        <v>7988</v>
      </c>
      <c r="AY385" s="338"/>
      <c r="AZ385" s="338" t="s">
        <v>7994</v>
      </c>
      <c r="BA385" s="338"/>
      <c r="BB385"/>
      <c r="BC385"/>
      <c r="BD385"/>
      <c r="BE385"/>
      <c r="BF385"/>
      <c r="BG385"/>
      <c r="BH385"/>
      <c r="BI385"/>
      <c r="BJ385"/>
      <c r="BK385"/>
      <c r="BL385"/>
      <c r="BM385"/>
      <c r="BN385"/>
      <c r="BO385"/>
      <c r="BP385" t="s">
        <v>9893</v>
      </c>
      <c r="BQ385" t="s">
        <v>9894</v>
      </c>
      <c r="BR385" t="s">
        <v>9895</v>
      </c>
      <c r="BS385" t="s">
        <v>9892</v>
      </c>
      <c r="BT385" s="218"/>
    </row>
    <row r="386" spans="1:72" ht="14.5">
      <c r="A386" s="219" t="str">
        <f t="shared" si="8"/>
        <v>2025-00097175-1</v>
      </c>
      <c r="B386" s="269" t="s">
        <v>2182</v>
      </c>
      <c r="C386" s="269" t="s">
        <v>12074</v>
      </c>
      <c r="D386" s="269" t="s">
        <v>11094</v>
      </c>
      <c r="E386" s="269" t="s">
        <v>7994</v>
      </c>
      <c r="F386" s="269" t="s">
        <v>9883</v>
      </c>
      <c r="G386" s="269" t="s">
        <v>11094</v>
      </c>
      <c r="H386" s="269" t="s">
        <v>11095</v>
      </c>
      <c r="I386" s="269" t="s">
        <v>10044</v>
      </c>
      <c r="J386" s="269" t="s">
        <v>69</v>
      </c>
      <c r="K386" s="269" t="s">
        <v>70</v>
      </c>
      <c r="L386" s="269"/>
      <c r="M386" s="269"/>
      <c r="N386" s="269"/>
      <c r="O386" s="269"/>
      <c r="P386" s="269" t="s">
        <v>8009</v>
      </c>
      <c r="Q386" s="269" t="s">
        <v>8010</v>
      </c>
      <c r="R386" s="269" t="s">
        <v>8032</v>
      </c>
      <c r="S386" s="269" t="s">
        <v>12080</v>
      </c>
      <c r="T386" s="269" t="s">
        <v>8894</v>
      </c>
      <c r="U386" s="269" t="s">
        <v>9247</v>
      </c>
      <c r="V386" s="269"/>
      <c r="W386" s="269"/>
      <c r="X386" s="269" t="s">
        <v>1885</v>
      </c>
      <c r="Y386" s="269" t="s">
        <v>12056</v>
      </c>
      <c r="Z386" s="269" t="s">
        <v>53</v>
      </c>
      <c r="AA386" s="269"/>
      <c r="AB386" s="269"/>
      <c r="AC386" s="269"/>
      <c r="AD386" s="269"/>
      <c r="AE386" s="269"/>
      <c r="AF386" s="269" t="s">
        <v>12081</v>
      </c>
      <c r="AG386" s="269"/>
      <c r="AH386" s="269" t="s">
        <v>1885</v>
      </c>
      <c r="AI386" s="269" t="s">
        <v>7998</v>
      </c>
      <c r="AJ386" s="269" t="s">
        <v>11568</v>
      </c>
      <c r="AK386" s="269" t="s">
        <v>12082</v>
      </c>
      <c r="AL386" s="269"/>
      <c r="AM386" s="269" t="s">
        <v>8019</v>
      </c>
      <c r="AN386" s="269" t="s">
        <v>12083</v>
      </c>
      <c r="AO386" s="269" t="s">
        <v>8026</v>
      </c>
      <c r="AP386" s="269" t="s">
        <v>12084</v>
      </c>
      <c r="AQ386" s="269" t="s">
        <v>7988</v>
      </c>
      <c r="AR386" s="269"/>
      <c r="AS386" s="269" t="s">
        <v>7988</v>
      </c>
      <c r="AT386" s="269"/>
      <c r="AU386" s="269" t="s">
        <v>10136</v>
      </c>
      <c r="AV386" s="269"/>
      <c r="AW386" s="269"/>
      <c r="AX386" s="269"/>
      <c r="AY386" s="269"/>
      <c r="AZ386" s="269" t="s">
        <v>7994</v>
      </c>
      <c r="BA386" s="269"/>
      <c r="BB386" s="269"/>
      <c r="BC386" s="269"/>
      <c r="BD386" s="269"/>
      <c r="BE386" s="269"/>
      <c r="BF386" s="269"/>
      <c r="BG386" s="269"/>
      <c r="BH386" s="269"/>
      <c r="BI386" s="269"/>
      <c r="BJ386" s="269"/>
      <c r="BK386" s="269"/>
      <c r="BL386" s="269"/>
      <c r="BM386" s="269"/>
      <c r="BN386" s="269"/>
      <c r="BO386" s="269"/>
      <c r="BP386" s="269"/>
      <c r="BQ386" s="269" t="s">
        <v>9894</v>
      </c>
      <c r="BR386" s="269"/>
      <c r="BS386" s="269" t="s">
        <v>9892</v>
      </c>
      <c r="BT386" s="218"/>
    </row>
    <row r="387" spans="1:72" ht="14.5">
      <c r="A387" s="219" t="str">
        <f t="shared" si="8"/>
        <v>2025-00093219-1</v>
      </c>
      <c r="B387" s="269" t="s">
        <v>2185</v>
      </c>
      <c r="C387" s="269" t="s">
        <v>12074</v>
      </c>
      <c r="D387" s="269" t="s">
        <v>11094</v>
      </c>
      <c r="E387" s="269" t="s">
        <v>7994</v>
      </c>
      <c r="F387" s="269" t="s">
        <v>9883</v>
      </c>
      <c r="G387" s="269" t="s">
        <v>11094</v>
      </c>
      <c r="H387" s="269" t="s">
        <v>11095</v>
      </c>
      <c r="I387" s="269" t="s">
        <v>10044</v>
      </c>
      <c r="J387" s="269" t="s">
        <v>69</v>
      </c>
      <c r="K387" s="269" t="s">
        <v>70</v>
      </c>
      <c r="L387" s="269"/>
      <c r="M387" s="269"/>
      <c r="N387" s="269"/>
      <c r="O387" s="269"/>
      <c r="P387" s="269" t="s">
        <v>8009</v>
      </c>
      <c r="Q387" s="269" t="s">
        <v>8010</v>
      </c>
      <c r="R387" s="269" t="s">
        <v>8032</v>
      </c>
      <c r="S387" s="269" t="s">
        <v>12085</v>
      </c>
      <c r="T387" s="269" t="s">
        <v>8894</v>
      </c>
      <c r="U387" s="269" t="s">
        <v>9247</v>
      </c>
      <c r="V387" s="269"/>
      <c r="W387" s="269"/>
      <c r="X387" s="269" t="s">
        <v>11803</v>
      </c>
      <c r="Y387" s="269" t="s">
        <v>12056</v>
      </c>
      <c r="Z387" s="269" t="s">
        <v>53</v>
      </c>
      <c r="AA387" s="269"/>
      <c r="AB387" s="269"/>
      <c r="AC387" s="269"/>
      <c r="AD387" s="269"/>
      <c r="AE387" s="269"/>
      <c r="AF387" s="269" t="s">
        <v>12086</v>
      </c>
      <c r="AG387" s="269"/>
      <c r="AH387" s="269" t="s">
        <v>11803</v>
      </c>
      <c r="AI387" s="269" t="s">
        <v>7998</v>
      </c>
      <c r="AJ387" s="269" t="s">
        <v>12087</v>
      </c>
      <c r="AK387" s="269" t="s">
        <v>12088</v>
      </c>
      <c r="AL387" s="269"/>
      <c r="AM387" s="269" t="s">
        <v>8019</v>
      </c>
      <c r="AN387" s="269" t="s">
        <v>12089</v>
      </c>
      <c r="AO387" s="269" t="s">
        <v>8026</v>
      </c>
      <c r="AP387" s="269" t="s">
        <v>12090</v>
      </c>
      <c r="AQ387" s="269" t="s">
        <v>7988</v>
      </c>
      <c r="AR387" s="269"/>
      <c r="AS387" s="269" t="s">
        <v>7988</v>
      </c>
      <c r="AT387" s="269"/>
      <c r="AU387" s="269" t="s">
        <v>10136</v>
      </c>
      <c r="AV387" s="269"/>
      <c r="AW387" s="269"/>
      <c r="AX387" s="269"/>
      <c r="AY387" s="269"/>
      <c r="AZ387" s="269" t="s">
        <v>7994</v>
      </c>
      <c r="BA387" s="269"/>
      <c r="BB387" s="269"/>
      <c r="BC387" s="269"/>
      <c r="BD387" s="269"/>
      <c r="BE387" s="269"/>
      <c r="BF387" s="269"/>
      <c r="BG387" s="269"/>
      <c r="BH387" s="269"/>
      <c r="BI387" s="269"/>
      <c r="BJ387" s="269"/>
      <c r="BK387" s="269"/>
      <c r="BL387" s="269"/>
      <c r="BM387" s="269"/>
      <c r="BN387" s="269"/>
      <c r="BO387" s="269"/>
      <c r="BP387" s="269"/>
      <c r="BQ387" s="269" t="s">
        <v>9894</v>
      </c>
      <c r="BR387" s="269"/>
      <c r="BS387" s="269" t="s">
        <v>9892</v>
      </c>
      <c r="BT387" s="218"/>
    </row>
    <row r="388" spans="1:72" ht="14.5">
      <c r="A388" s="219" t="str">
        <f t="shared" si="8"/>
        <v>2025-00092565-1</v>
      </c>
      <c r="B388" s="170" t="s">
        <v>2191</v>
      </c>
      <c r="C388" s="170" t="s">
        <v>2210</v>
      </c>
      <c r="D388" s="170" t="s">
        <v>9882</v>
      </c>
      <c r="E388" s="170" t="s">
        <v>7994</v>
      </c>
      <c r="F388" s="170" t="s">
        <v>9883</v>
      </c>
      <c r="G388" s="170" t="s">
        <v>9882</v>
      </c>
      <c r="H388" s="170" t="s">
        <v>9884</v>
      </c>
      <c r="I388" s="170" t="s">
        <v>10044</v>
      </c>
      <c r="J388" s="170" t="s">
        <v>61</v>
      </c>
      <c r="K388" s="170" t="s">
        <v>335</v>
      </c>
      <c r="L388" s="170"/>
      <c r="M388" s="170"/>
      <c r="N388" s="170"/>
      <c r="O388" s="170"/>
      <c r="P388" s="170" t="s">
        <v>8009</v>
      </c>
      <c r="Q388" s="170" t="s">
        <v>8010</v>
      </c>
      <c r="R388" s="170" t="s">
        <v>8032</v>
      </c>
      <c r="S388" s="170" t="s">
        <v>11949</v>
      </c>
      <c r="T388" s="170" t="s">
        <v>8624</v>
      </c>
      <c r="U388" s="170" t="s">
        <v>10219</v>
      </c>
      <c r="V388" s="170"/>
      <c r="W388" s="170"/>
      <c r="X388" s="170" t="s">
        <v>1947</v>
      </c>
      <c r="Y388" s="170" t="s">
        <v>9250</v>
      </c>
      <c r="Z388" s="170" t="s">
        <v>53</v>
      </c>
      <c r="AA388" s="170"/>
      <c r="AB388" s="170" t="s">
        <v>11048</v>
      </c>
      <c r="AC388" s="170" t="s">
        <v>8067</v>
      </c>
      <c r="AD388" s="170"/>
      <c r="AE388" s="170" t="s">
        <v>8252</v>
      </c>
      <c r="AF388" s="170" t="s">
        <v>12091</v>
      </c>
      <c r="AG388" s="170"/>
      <c r="AH388" s="170" t="s">
        <v>1947</v>
      </c>
      <c r="AI388" s="170" t="s">
        <v>7998</v>
      </c>
      <c r="AJ388" s="170" t="s">
        <v>11050</v>
      </c>
      <c r="AK388" s="170" t="s">
        <v>12092</v>
      </c>
      <c r="AL388" s="170"/>
      <c r="AM388" s="170" t="s">
        <v>8019</v>
      </c>
      <c r="AN388" s="170" t="s">
        <v>12093</v>
      </c>
      <c r="AO388" s="170" t="s">
        <v>8026</v>
      </c>
      <c r="AP388" s="170" t="s">
        <v>12094</v>
      </c>
      <c r="AQ388" s="170" t="s">
        <v>7988</v>
      </c>
      <c r="AR388" s="170"/>
      <c r="AS388" s="170" t="s">
        <v>7988</v>
      </c>
      <c r="AT388" s="170"/>
      <c r="AU388" s="170" t="s">
        <v>10136</v>
      </c>
      <c r="AV388" s="170"/>
      <c r="AW388" s="170"/>
      <c r="AX388" s="170"/>
      <c r="AY388" s="170"/>
      <c r="AZ388" s="170" t="s">
        <v>7994</v>
      </c>
      <c r="BA388" s="170"/>
      <c r="BB388" s="170"/>
      <c r="BC388" s="170"/>
      <c r="BD388" s="170"/>
      <c r="BE388" s="170"/>
      <c r="BF388" s="170"/>
      <c r="BG388" s="170"/>
      <c r="BH388" s="170"/>
      <c r="BI388" s="170"/>
      <c r="BJ388" s="170"/>
      <c r="BK388" s="170"/>
      <c r="BL388" s="170"/>
      <c r="BM388" s="170"/>
      <c r="BN388" s="170"/>
      <c r="BO388" s="170"/>
      <c r="BP388" s="170"/>
      <c r="BQ388" s="170" t="s">
        <v>9894</v>
      </c>
      <c r="BR388" s="170"/>
      <c r="BS388" s="170" t="s">
        <v>9892</v>
      </c>
      <c r="BT388" s="218"/>
    </row>
    <row r="389" spans="1:72" ht="14.5">
      <c r="A389" s="219" t="str">
        <f t="shared" si="8"/>
        <v>2025-00094190-1</v>
      </c>
      <c r="B389" s="170" t="s">
        <v>2194</v>
      </c>
      <c r="C389" s="170" t="s">
        <v>2210</v>
      </c>
      <c r="D389" s="170" t="s">
        <v>9882</v>
      </c>
      <c r="E389" s="170" t="s">
        <v>7994</v>
      </c>
      <c r="F389" s="170" t="s">
        <v>9883</v>
      </c>
      <c r="G389" s="170" t="s">
        <v>9882</v>
      </c>
      <c r="H389" s="170" t="s">
        <v>9884</v>
      </c>
      <c r="I389" s="170" t="s">
        <v>10044</v>
      </c>
      <c r="J389" s="170" t="s">
        <v>275</v>
      </c>
      <c r="K389" s="170" t="s">
        <v>276</v>
      </c>
      <c r="L389" s="170"/>
      <c r="M389" s="170"/>
      <c r="N389" s="170"/>
      <c r="O389" s="170"/>
      <c r="P389" s="170" t="s">
        <v>8009</v>
      </c>
      <c r="Q389" s="170" t="s">
        <v>8010</v>
      </c>
      <c r="R389" s="170" t="s">
        <v>8076</v>
      </c>
      <c r="S389" s="170" t="s">
        <v>12095</v>
      </c>
      <c r="T389" s="170" t="s">
        <v>10312</v>
      </c>
      <c r="U389" s="170" t="s">
        <v>10313</v>
      </c>
      <c r="V389" s="170"/>
      <c r="W389" s="170" t="s">
        <v>10314</v>
      </c>
      <c r="X389" s="170" t="s">
        <v>11803</v>
      </c>
      <c r="Y389" s="170" t="s">
        <v>9250</v>
      </c>
      <c r="Z389" s="170" t="s">
        <v>53</v>
      </c>
      <c r="AA389" s="170"/>
      <c r="AB389" s="170"/>
      <c r="AC389" s="170"/>
      <c r="AD389" s="170"/>
      <c r="AE389" s="170"/>
      <c r="AF389" s="170" t="s">
        <v>12096</v>
      </c>
      <c r="AG389" s="170"/>
      <c r="AH389" s="170" t="s">
        <v>11803</v>
      </c>
      <c r="AI389" s="170" t="s">
        <v>7998</v>
      </c>
      <c r="AJ389" s="170" t="s">
        <v>12097</v>
      </c>
      <c r="AK389" s="170" t="s">
        <v>12098</v>
      </c>
      <c r="AL389" s="170"/>
      <c r="AM389" s="170" t="s">
        <v>8019</v>
      </c>
      <c r="AN389" s="170" t="s">
        <v>12099</v>
      </c>
      <c r="AO389" s="170" t="s">
        <v>8026</v>
      </c>
      <c r="AP389" s="170" t="s">
        <v>12100</v>
      </c>
      <c r="AQ389" s="170" t="s">
        <v>7988</v>
      </c>
      <c r="AR389" s="170"/>
      <c r="AS389" s="170" t="s">
        <v>7988</v>
      </c>
      <c r="AT389" s="170"/>
      <c r="AU389" s="170" t="s">
        <v>12101</v>
      </c>
      <c r="AV389" s="170"/>
      <c r="AW389" s="170"/>
      <c r="AX389" s="170"/>
      <c r="AY389" s="170"/>
      <c r="AZ389" s="170" t="s">
        <v>7994</v>
      </c>
      <c r="BA389" s="170"/>
      <c r="BB389" s="170"/>
      <c r="BC389" s="170"/>
      <c r="BD389" s="170"/>
      <c r="BE389" s="170"/>
      <c r="BF389" s="170"/>
      <c r="BG389" s="170"/>
      <c r="BH389" s="170"/>
      <c r="BI389" s="170"/>
      <c r="BJ389" s="170"/>
      <c r="BK389" s="170"/>
      <c r="BL389" s="170"/>
      <c r="BM389" s="170"/>
      <c r="BN389" s="170"/>
      <c r="BO389" s="170"/>
      <c r="BP389" s="170"/>
      <c r="BQ389" s="170" t="s">
        <v>9894</v>
      </c>
      <c r="BR389" s="170"/>
      <c r="BS389" s="170" t="s">
        <v>9892</v>
      </c>
      <c r="BT389" s="218"/>
    </row>
    <row r="390" spans="1:72" ht="14.5">
      <c r="A390" s="219" t="str">
        <f t="shared" si="8"/>
        <v>2025-00094258-1</v>
      </c>
      <c r="B390" s="338" t="s">
        <v>2201</v>
      </c>
      <c r="C390" s="338" t="s">
        <v>2210</v>
      </c>
      <c r="D390" s="338" t="s">
        <v>11094</v>
      </c>
      <c r="E390" s="338" t="s">
        <v>7994</v>
      </c>
      <c r="F390" s="338" t="s">
        <v>9883</v>
      </c>
      <c r="G390" s="338" t="s">
        <v>11094</v>
      </c>
      <c r="H390" s="338" t="s">
        <v>11095</v>
      </c>
      <c r="I390" s="338" t="s">
        <v>10044</v>
      </c>
      <c r="J390" s="338" t="s">
        <v>2202</v>
      </c>
      <c r="K390" s="338" t="s">
        <v>2203</v>
      </c>
      <c r="L390"/>
      <c r="M390" s="338"/>
      <c r="N390" s="338"/>
      <c r="O390" s="338"/>
      <c r="P390" s="338" t="s">
        <v>8009</v>
      </c>
      <c r="Q390" s="338" t="s">
        <v>8010</v>
      </c>
      <c r="R390" s="338" t="s">
        <v>8076</v>
      </c>
      <c r="S390" s="338" t="s">
        <v>12102</v>
      </c>
      <c r="T390" s="338" t="s">
        <v>12103</v>
      </c>
      <c r="U390" s="338" t="s">
        <v>12104</v>
      </c>
      <c r="V390"/>
      <c r="W390" s="338" t="s">
        <v>9887</v>
      </c>
      <c r="X390" s="338" t="s">
        <v>1971</v>
      </c>
      <c r="Y390" s="338" t="s">
        <v>9418</v>
      </c>
      <c r="Z390" s="338" t="s">
        <v>53</v>
      </c>
      <c r="AA390" s="338"/>
      <c r="AB390" s="338"/>
      <c r="AC390" s="338"/>
      <c r="AD390" s="338"/>
      <c r="AE390" s="338"/>
      <c r="AF390" s="338" t="s">
        <v>12105</v>
      </c>
      <c r="AG390" s="338"/>
      <c r="AH390" s="338" t="s">
        <v>1971</v>
      </c>
      <c r="AI390" s="338" t="s">
        <v>7998</v>
      </c>
      <c r="AJ390" s="338" t="s">
        <v>10896</v>
      </c>
      <c r="AK390" s="338" t="s">
        <v>12106</v>
      </c>
      <c r="AL390" s="338"/>
      <c r="AM390" s="338" t="s">
        <v>8019</v>
      </c>
      <c r="AN390" s="338" t="s">
        <v>12107</v>
      </c>
      <c r="AO390" s="338" t="s">
        <v>8026</v>
      </c>
      <c r="AP390" s="338" t="s">
        <v>12108</v>
      </c>
      <c r="AQ390" s="338" t="s">
        <v>7988</v>
      </c>
      <c r="AR390" s="338"/>
      <c r="AS390" s="338" t="s">
        <v>7988</v>
      </c>
      <c r="AT390" s="338"/>
      <c r="AU390" s="338" t="s">
        <v>12109</v>
      </c>
      <c r="AV390" s="338"/>
      <c r="AW390" s="338"/>
      <c r="AX390" s="338"/>
      <c r="AY390" s="338"/>
      <c r="AZ390" s="338" t="s">
        <v>7994</v>
      </c>
      <c r="BA390" s="338"/>
      <c r="BB390"/>
      <c r="BC390"/>
      <c r="BD390"/>
      <c r="BE390"/>
      <c r="BF390"/>
      <c r="BG390"/>
      <c r="BH390"/>
      <c r="BI390"/>
      <c r="BJ390"/>
      <c r="BK390"/>
      <c r="BL390"/>
      <c r="BM390"/>
      <c r="BN390"/>
      <c r="BO390"/>
      <c r="BP390"/>
      <c r="BQ390" t="s">
        <v>9894</v>
      </c>
      <c r="BR390"/>
      <c r="BS390" t="s">
        <v>9892</v>
      </c>
      <c r="BT390" s="218"/>
    </row>
    <row r="391" spans="1:72" ht="14.5">
      <c r="A391" s="219" t="str">
        <f t="shared" si="8"/>
        <v>2025-00093960-1</v>
      </c>
      <c r="B391" s="338" t="s">
        <v>2222</v>
      </c>
      <c r="C391" s="338" t="s">
        <v>2237</v>
      </c>
      <c r="D391" s="338" t="s">
        <v>9882</v>
      </c>
      <c r="E391" s="338" t="s">
        <v>7994</v>
      </c>
      <c r="F391" s="338" t="s">
        <v>9883</v>
      </c>
      <c r="G391" s="338" t="s">
        <v>9882</v>
      </c>
      <c r="H391" s="338" t="s">
        <v>9884</v>
      </c>
      <c r="I391" s="338" t="s">
        <v>10044</v>
      </c>
      <c r="J391" s="338" t="s">
        <v>69</v>
      </c>
      <c r="K391" s="338" t="s">
        <v>70</v>
      </c>
      <c r="L391"/>
      <c r="M391" s="338"/>
      <c r="N391" s="338"/>
      <c r="O391" s="338"/>
      <c r="P391" s="338" t="s">
        <v>8009</v>
      </c>
      <c r="Q391" s="338" t="s">
        <v>8010</v>
      </c>
      <c r="R391" s="338" t="s">
        <v>8032</v>
      </c>
      <c r="S391" s="338" t="s">
        <v>12110</v>
      </c>
      <c r="T391" s="338" t="s">
        <v>8894</v>
      </c>
      <c r="U391" s="338" t="s">
        <v>9247</v>
      </c>
      <c r="V391"/>
      <c r="W391" s="338"/>
      <c r="X391" s="338" t="s">
        <v>11825</v>
      </c>
      <c r="Y391" s="338" t="s">
        <v>2237</v>
      </c>
      <c r="Z391" s="338" t="s">
        <v>53</v>
      </c>
      <c r="AA391" s="338"/>
      <c r="AB391" s="338"/>
      <c r="AC391" s="338"/>
      <c r="AD391" s="338"/>
      <c r="AE391" s="338"/>
      <c r="AF391" s="338" t="s">
        <v>12111</v>
      </c>
      <c r="AG391" s="338"/>
      <c r="AH391" s="338" t="s">
        <v>11825</v>
      </c>
      <c r="AI391" s="338" t="s">
        <v>7998</v>
      </c>
      <c r="AJ391" s="338" t="s">
        <v>12112</v>
      </c>
      <c r="AK391" s="338" t="s">
        <v>12113</v>
      </c>
      <c r="AL391" s="338"/>
      <c r="AM391" s="338" t="s">
        <v>8019</v>
      </c>
      <c r="AN391" s="338" t="s">
        <v>12114</v>
      </c>
      <c r="AO391" s="338" t="s">
        <v>8026</v>
      </c>
      <c r="AP391" s="338" t="s">
        <v>12094</v>
      </c>
      <c r="AQ391" s="338" t="s">
        <v>7988</v>
      </c>
      <c r="AR391" s="338"/>
      <c r="AS391" s="338" t="s">
        <v>7988</v>
      </c>
      <c r="AT391" s="338"/>
      <c r="AU391" s="338" t="s">
        <v>10136</v>
      </c>
      <c r="AV391" s="338"/>
      <c r="AW391" s="338"/>
      <c r="AX391" s="338"/>
      <c r="AY391" s="338"/>
      <c r="AZ391" s="338" t="s">
        <v>7994</v>
      </c>
      <c r="BA391" s="338"/>
      <c r="BB391"/>
      <c r="BC391"/>
      <c r="BD391"/>
      <c r="BE391"/>
      <c r="BF391"/>
      <c r="BG391"/>
      <c r="BH391"/>
      <c r="BI391"/>
      <c r="BJ391"/>
      <c r="BK391"/>
      <c r="BL391"/>
      <c r="BM391"/>
      <c r="BN391"/>
      <c r="BO391"/>
      <c r="BP391"/>
      <c r="BQ391" t="s">
        <v>9894</v>
      </c>
      <c r="BR391"/>
      <c r="BS391" t="s">
        <v>9892</v>
      </c>
      <c r="BT391" s="218"/>
    </row>
    <row r="392" spans="1:72" ht="14.5">
      <c r="A392" s="219" t="str">
        <f t="shared" si="8"/>
        <v>2025-00096695-1</v>
      </c>
      <c r="B392" s="272" t="s">
        <v>2165</v>
      </c>
      <c r="C392" s="272" t="s">
        <v>2237</v>
      </c>
      <c r="D392" s="272" t="s">
        <v>11094</v>
      </c>
      <c r="E392" s="272" t="s">
        <v>7994</v>
      </c>
      <c r="F392" s="272" t="s">
        <v>9883</v>
      </c>
      <c r="G392" s="272" t="s">
        <v>11094</v>
      </c>
      <c r="H392" s="272" t="s">
        <v>11095</v>
      </c>
      <c r="I392" s="272" t="s">
        <v>10044</v>
      </c>
      <c r="J392" s="272" t="s">
        <v>49</v>
      </c>
      <c r="K392" s="272" t="s">
        <v>51</v>
      </c>
      <c r="L392" s="272"/>
      <c r="M392" s="272"/>
      <c r="N392" s="272"/>
      <c r="O392" s="272"/>
      <c r="P392" s="272" t="s">
        <v>8009</v>
      </c>
      <c r="Q392" s="272" t="s">
        <v>8010</v>
      </c>
      <c r="R392" s="272" t="s">
        <v>8011</v>
      </c>
      <c r="S392" s="272" t="s">
        <v>12115</v>
      </c>
      <c r="T392" s="272" t="s">
        <v>8905</v>
      </c>
      <c r="U392" s="272" t="s">
        <v>10780</v>
      </c>
      <c r="V392" s="272"/>
      <c r="W392" s="272" t="s">
        <v>12116</v>
      </c>
      <c r="X392" s="272" t="s">
        <v>1738</v>
      </c>
      <c r="Y392" s="272" t="s">
        <v>12007</v>
      </c>
      <c r="Z392" s="272" t="s">
        <v>53</v>
      </c>
      <c r="AA392" s="272"/>
      <c r="AB392" s="272"/>
      <c r="AC392" s="272"/>
      <c r="AD392" s="272"/>
      <c r="AE392" s="272"/>
      <c r="AF392" s="272" t="s">
        <v>12117</v>
      </c>
      <c r="AG392" s="272"/>
      <c r="AH392" s="272" t="s">
        <v>1738</v>
      </c>
      <c r="AI392" s="272" t="s">
        <v>7998</v>
      </c>
      <c r="AJ392" s="272" t="s">
        <v>11365</v>
      </c>
      <c r="AK392" s="272" t="s">
        <v>12118</v>
      </c>
      <c r="AL392" s="272"/>
      <c r="AM392" s="272" t="s">
        <v>8019</v>
      </c>
      <c r="AN392" s="272" t="s">
        <v>12119</v>
      </c>
      <c r="AO392" s="272" t="s">
        <v>8026</v>
      </c>
      <c r="AP392" s="272" t="s">
        <v>11562</v>
      </c>
      <c r="AQ392" s="272" t="s">
        <v>7988</v>
      </c>
      <c r="AR392" s="272"/>
      <c r="AS392" s="272" t="s">
        <v>7988</v>
      </c>
      <c r="AT392" s="272"/>
      <c r="AU392" s="272" t="s">
        <v>11563</v>
      </c>
      <c r="AV392" s="272"/>
      <c r="AW392" s="272"/>
      <c r="AX392" s="272"/>
      <c r="AY392" s="272"/>
      <c r="AZ392" s="272" t="s">
        <v>7994</v>
      </c>
      <c r="BA392" s="272"/>
      <c r="BB392" s="272"/>
      <c r="BC392" s="272"/>
      <c r="BD392" s="272"/>
      <c r="BE392" s="272"/>
      <c r="BF392" s="272"/>
      <c r="BG392" s="272"/>
      <c r="BH392" s="272"/>
      <c r="BI392" s="272"/>
      <c r="BJ392" s="272"/>
      <c r="BK392" s="272"/>
      <c r="BL392" s="272"/>
      <c r="BM392" s="272"/>
      <c r="BN392" s="272"/>
      <c r="BO392" s="272"/>
      <c r="BP392" s="272"/>
      <c r="BQ392" s="272" t="s">
        <v>9894</v>
      </c>
      <c r="BR392" s="272"/>
      <c r="BS392" s="272" t="s">
        <v>9892</v>
      </c>
      <c r="BT392" s="218"/>
    </row>
    <row r="393" spans="1:72" ht="14.5">
      <c r="A393" s="219" t="str">
        <f t="shared" si="8"/>
        <v>2025-00096695-2</v>
      </c>
      <c r="B393" s="272" t="s">
        <v>2168</v>
      </c>
      <c r="C393" s="272" t="s">
        <v>2237</v>
      </c>
      <c r="D393" s="272" t="s">
        <v>11094</v>
      </c>
      <c r="E393" s="272" t="s">
        <v>7994</v>
      </c>
      <c r="F393" s="272" t="s">
        <v>9883</v>
      </c>
      <c r="G393" s="272" t="s">
        <v>11094</v>
      </c>
      <c r="H393" s="272" t="s">
        <v>11095</v>
      </c>
      <c r="I393" s="272" t="s">
        <v>10044</v>
      </c>
      <c r="J393" s="272" t="s">
        <v>49</v>
      </c>
      <c r="K393" s="272" t="s">
        <v>51</v>
      </c>
      <c r="L393" s="272"/>
      <c r="M393" s="272"/>
      <c r="N393" s="272"/>
      <c r="O393" s="272"/>
      <c r="P393" s="272" t="s">
        <v>8009</v>
      </c>
      <c r="Q393" s="272" t="s">
        <v>8010</v>
      </c>
      <c r="R393" s="272" t="s">
        <v>8011</v>
      </c>
      <c r="S393" s="272" t="s">
        <v>12115</v>
      </c>
      <c r="T393" s="272" t="s">
        <v>8905</v>
      </c>
      <c r="U393" s="272" t="s">
        <v>10780</v>
      </c>
      <c r="V393" s="272"/>
      <c r="W393" s="272" t="s">
        <v>12116</v>
      </c>
      <c r="X393" s="272" t="s">
        <v>1738</v>
      </c>
      <c r="Y393" s="272" t="s">
        <v>12007</v>
      </c>
      <c r="Z393" s="272" t="s">
        <v>53</v>
      </c>
      <c r="AA393" s="272"/>
      <c r="AB393" s="272"/>
      <c r="AC393" s="272"/>
      <c r="AD393" s="272"/>
      <c r="AE393" s="272"/>
      <c r="AF393" s="272" t="s">
        <v>12120</v>
      </c>
      <c r="AG393" s="272"/>
      <c r="AH393" s="272" t="s">
        <v>1738</v>
      </c>
      <c r="AI393" s="272" t="s">
        <v>7998</v>
      </c>
      <c r="AJ393" s="272" t="s">
        <v>11365</v>
      </c>
      <c r="AK393" s="272" t="s">
        <v>12121</v>
      </c>
      <c r="AL393" s="272"/>
      <c r="AM393" s="272" t="s">
        <v>8019</v>
      </c>
      <c r="AN393" s="272" t="s">
        <v>12122</v>
      </c>
      <c r="AO393" s="272" t="s">
        <v>8026</v>
      </c>
      <c r="AP393" s="272" t="s">
        <v>11562</v>
      </c>
      <c r="AQ393" s="272" t="s">
        <v>7988</v>
      </c>
      <c r="AR393" s="272"/>
      <c r="AS393" s="272" t="s">
        <v>7988</v>
      </c>
      <c r="AT393" s="272"/>
      <c r="AU393" s="272" t="s">
        <v>11563</v>
      </c>
      <c r="AV393" s="272"/>
      <c r="AW393" s="272"/>
      <c r="AX393" s="272"/>
      <c r="AY393" s="272"/>
      <c r="AZ393" s="272" t="s">
        <v>7994</v>
      </c>
      <c r="BA393" s="272"/>
      <c r="BB393" s="272"/>
      <c r="BC393" s="272"/>
      <c r="BD393" s="272"/>
      <c r="BE393" s="272"/>
      <c r="BF393" s="272"/>
      <c r="BG393" s="272"/>
      <c r="BH393" s="272"/>
      <c r="BI393" s="272"/>
      <c r="BJ393" s="272"/>
      <c r="BK393" s="272"/>
      <c r="BL393" s="272"/>
      <c r="BM393" s="272"/>
      <c r="BN393" s="272"/>
      <c r="BO393" s="272"/>
      <c r="BP393" s="272"/>
      <c r="BQ393" s="272" t="s">
        <v>9894</v>
      </c>
      <c r="BR393" s="272"/>
      <c r="BS393" s="272" t="s">
        <v>9892</v>
      </c>
      <c r="BT393" s="218"/>
    </row>
    <row r="394" spans="1:72" ht="14.5">
      <c r="A394" s="219" t="str">
        <f t="shared" si="8"/>
        <v>2025-00098995-1</v>
      </c>
      <c r="B394" s="338" t="s">
        <v>2225</v>
      </c>
      <c r="C394" s="338" t="s">
        <v>2237</v>
      </c>
      <c r="D394" s="338" t="s">
        <v>11094</v>
      </c>
      <c r="E394" s="338" t="s">
        <v>7994</v>
      </c>
      <c r="F394" s="338" t="s">
        <v>9883</v>
      </c>
      <c r="G394" s="338" t="s">
        <v>11094</v>
      </c>
      <c r="H394" s="338" t="s">
        <v>11095</v>
      </c>
      <c r="I394" s="338" t="s">
        <v>10044</v>
      </c>
      <c r="J394" s="338" t="s">
        <v>2226</v>
      </c>
      <c r="K394" s="338" t="s">
        <v>244</v>
      </c>
      <c r="L394"/>
      <c r="M394" s="338"/>
      <c r="N394" s="338"/>
      <c r="O394" s="338"/>
      <c r="P394" s="338" t="s">
        <v>8009</v>
      </c>
      <c r="Q394" s="338" t="s">
        <v>8010</v>
      </c>
      <c r="R394" s="338" t="s">
        <v>8076</v>
      </c>
      <c r="S394" s="338" t="s">
        <v>11826</v>
      </c>
      <c r="T394" s="338" t="s">
        <v>10123</v>
      </c>
      <c r="U394" s="338" t="s">
        <v>10124</v>
      </c>
      <c r="V394"/>
      <c r="W394" s="338" t="s">
        <v>9972</v>
      </c>
      <c r="X394" s="338" t="s">
        <v>2229</v>
      </c>
      <c r="Y394" s="338" t="s">
        <v>2245</v>
      </c>
      <c r="Z394" s="338" t="s">
        <v>53</v>
      </c>
      <c r="AA394" s="338"/>
      <c r="AB394" s="338"/>
      <c r="AC394" s="338"/>
      <c r="AD394" s="338"/>
      <c r="AE394" s="338" t="s">
        <v>8252</v>
      </c>
      <c r="AF394" s="338" t="s">
        <v>12123</v>
      </c>
      <c r="AG394" s="338"/>
      <c r="AH394" s="338" t="s">
        <v>2229</v>
      </c>
      <c r="AI394" s="338" t="s">
        <v>7998</v>
      </c>
      <c r="AJ394" s="338" t="s">
        <v>10210</v>
      </c>
      <c r="AK394" s="338" t="s">
        <v>12124</v>
      </c>
      <c r="AL394" s="338"/>
      <c r="AM394" s="338" t="s">
        <v>8019</v>
      </c>
      <c r="AN394" s="338" t="s">
        <v>12125</v>
      </c>
      <c r="AO394" s="338" t="s">
        <v>8026</v>
      </c>
      <c r="AP394" s="338" t="s">
        <v>11193</v>
      </c>
      <c r="AQ394" s="338" t="s">
        <v>7988</v>
      </c>
      <c r="AR394" s="338"/>
      <c r="AS394" s="338" t="s">
        <v>7988</v>
      </c>
      <c r="AT394" s="338"/>
      <c r="AU394" s="338" t="s">
        <v>11616</v>
      </c>
      <c r="AV394" s="338"/>
      <c r="AW394" s="338"/>
      <c r="AX394" s="338"/>
      <c r="AY394" s="338"/>
      <c r="AZ394" s="338" t="s">
        <v>7994</v>
      </c>
      <c r="BA394" s="338"/>
      <c r="BB394"/>
      <c r="BC394"/>
      <c r="BD394"/>
      <c r="BE394"/>
      <c r="BF394"/>
      <c r="BG394"/>
      <c r="BH394"/>
      <c r="BI394"/>
      <c r="BJ394"/>
      <c r="BK394"/>
      <c r="BL394"/>
      <c r="BM394"/>
      <c r="BN394"/>
      <c r="BO394"/>
      <c r="BP394"/>
      <c r="BQ394" t="s">
        <v>9894</v>
      </c>
      <c r="BR394"/>
      <c r="BS394" t="s">
        <v>9892</v>
      </c>
      <c r="BT394" s="218"/>
    </row>
    <row r="395" spans="1:72" ht="14.5">
      <c r="A395" s="219" t="str">
        <f t="shared" si="8"/>
        <v>2025-00096123-1</v>
      </c>
      <c r="B395" s="338" t="s">
        <v>2234</v>
      </c>
      <c r="C395" s="338" t="s">
        <v>9386</v>
      </c>
      <c r="D395" s="338" t="s">
        <v>9882</v>
      </c>
      <c r="E395" s="338" t="s">
        <v>7994</v>
      </c>
      <c r="F395" s="338" t="s">
        <v>9883</v>
      </c>
      <c r="G395" s="338" t="s">
        <v>9882</v>
      </c>
      <c r="H395" s="338" t="s">
        <v>9884</v>
      </c>
      <c r="I395" s="338" t="s">
        <v>10044</v>
      </c>
      <c r="J395" s="338" t="s">
        <v>69</v>
      </c>
      <c r="K395" s="338" t="s">
        <v>70</v>
      </c>
      <c r="L395"/>
      <c r="M395" s="338"/>
      <c r="N395" s="338"/>
      <c r="O395" s="338"/>
      <c r="P395" s="338" t="s">
        <v>8009</v>
      </c>
      <c r="Q395" s="338" t="s">
        <v>8010</v>
      </c>
      <c r="R395" s="338" t="s">
        <v>8032</v>
      </c>
      <c r="S395" s="338" t="s">
        <v>12126</v>
      </c>
      <c r="T395" s="338" t="s">
        <v>8894</v>
      </c>
      <c r="U395" s="338" t="s">
        <v>9247</v>
      </c>
      <c r="V395"/>
      <c r="W395" s="338"/>
      <c r="X395" s="338" t="s">
        <v>11825</v>
      </c>
      <c r="Y395" s="338" t="s">
        <v>9386</v>
      </c>
      <c r="Z395" s="338" t="s">
        <v>53</v>
      </c>
      <c r="AA395" s="338"/>
      <c r="AB395" s="338"/>
      <c r="AC395" s="338"/>
      <c r="AD395" s="338"/>
      <c r="AE395" s="338"/>
      <c r="AF395" s="338" t="s">
        <v>12127</v>
      </c>
      <c r="AG395" s="338"/>
      <c r="AH395" s="338" t="s">
        <v>11825</v>
      </c>
      <c r="AI395" s="338" t="s">
        <v>7998</v>
      </c>
      <c r="AJ395" s="338" t="s">
        <v>11110</v>
      </c>
      <c r="AK395" s="338" t="s">
        <v>12128</v>
      </c>
      <c r="AL395" s="338"/>
      <c r="AM395" s="338" t="s">
        <v>8019</v>
      </c>
      <c r="AN395" s="338" t="s">
        <v>12129</v>
      </c>
      <c r="AO395" s="338" t="s">
        <v>8026</v>
      </c>
      <c r="AP395" s="338" t="s">
        <v>12130</v>
      </c>
      <c r="AQ395" s="338" t="s">
        <v>7988</v>
      </c>
      <c r="AR395" s="338"/>
      <c r="AS395" s="338" t="s">
        <v>7988</v>
      </c>
      <c r="AT395" s="338"/>
      <c r="AU395" s="338" t="s">
        <v>12131</v>
      </c>
      <c r="AV395" s="338"/>
      <c r="AW395" s="338"/>
      <c r="AX395" s="338"/>
      <c r="AY395" s="338"/>
      <c r="AZ395" s="338" t="s">
        <v>7994</v>
      </c>
      <c r="BA395" s="338"/>
      <c r="BB395"/>
      <c r="BC395"/>
      <c r="BD395"/>
      <c r="BE395"/>
      <c r="BF395"/>
      <c r="BG395"/>
      <c r="BH395"/>
      <c r="BI395"/>
      <c r="BJ395"/>
      <c r="BK395"/>
      <c r="BL395"/>
      <c r="BM395"/>
      <c r="BN395"/>
      <c r="BO395"/>
      <c r="BP395"/>
      <c r="BQ395" t="s">
        <v>9894</v>
      </c>
      <c r="BR395"/>
      <c r="BS395" t="s">
        <v>9892</v>
      </c>
      <c r="BT395" s="218"/>
    </row>
    <row r="396" spans="1:72" ht="14.5">
      <c r="A396" s="219" t="str">
        <f t="shared" si="8"/>
        <v>2025-00093859-1</v>
      </c>
      <c r="B396" s="338" t="s">
        <v>2197</v>
      </c>
      <c r="C396" s="338" t="s">
        <v>9386</v>
      </c>
      <c r="D396" s="338" t="s">
        <v>9882</v>
      </c>
      <c r="E396" s="338" t="s">
        <v>7994</v>
      </c>
      <c r="F396" s="338" t="s">
        <v>9883</v>
      </c>
      <c r="G396" s="338" t="s">
        <v>9882</v>
      </c>
      <c r="H396" s="338" t="s">
        <v>9884</v>
      </c>
      <c r="I396" s="338" t="s">
        <v>10044</v>
      </c>
      <c r="J396" s="338" t="s">
        <v>69</v>
      </c>
      <c r="K396" s="338" t="s">
        <v>256</v>
      </c>
      <c r="L396"/>
      <c r="M396" s="338"/>
      <c r="N396" s="338"/>
      <c r="O396" s="338"/>
      <c r="P396" s="338" t="s">
        <v>8009</v>
      </c>
      <c r="Q396" s="338" t="s">
        <v>8010</v>
      </c>
      <c r="R396" s="338" t="s">
        <v>8032</v>
      </c>
      <c r="S396" s="338" t="s">
        <v>12132</v>
      </c>
      <c r="T396" s="338" t="s">
        <v>8608</v>
      </c>
      <c r="U396" s="338" t="s">
        <v>11375</v>
      </c>
      <c r="V396"/>
      <c r="W396" s="338"/>
      <c r="X396" s="338" t="s">
        <v>11825</v>
      </c>
      <c r="Y396" s="338" t="s">
        <v>9418</v>
      </c>
      <c r="Z396" s="338" t="s">
        <v>53</v>
      </c>
      <c r="AA396" s="338"/>
      <c r="AB396" s="338"/>
      <c r="AC396" s="338"/>
      <c r="AD396" s="338"/>
      <c r="AE396" s="338" t="s">
        <v>8047</v>
      </c>
      <c r="AF396" s="338" t="s">
        <v>12133</v>
      </c>
      <c r="AG396" s="338"/>
      <c r="AH396" s="338" t="s">
        <v>11825</v>
      </c>
      <c r="AI396" s="338" t="s">
        <v>7998</v>
      </c>
      <c r="AJ396" s="338" t="s">
        <v>11812</v>
      </c>
      <c r="AK396" s="338" t="s">
        <v>12134</v>
      </c>
      <c r="AL396" s="338"/>
      <c r="AM396" s="338" t="s">
        <v>8019</v>
      </c>
      <c r="AN396" s="338" t="s">
        <v>12135</v>
      </c>
      <c r="AO396" s="338" t="s">
        <v>8026</v>
      </c>
      <c r="AP396" s="338" t="s">
        <v>12136</v>
      </c>
      <c r="AQ396" s="338" t="s">
        <v>7988</v>
      </c>
      <c r="AR396" s="338"/>
      <c r="AS396" s="338" t="s">
        <v>7988</v>
      </c>
      <c r="AT396" s="338"/>
      <c r="AU396" s="338" t="s">
        <v>12137</v>
      </c>
      <c r="AV396" s="338"/>
      <c r="AW396" s="338"/>
      <c r="AX396" s="338"/>
      <c r="AY396" s="338"/>
      <c r="AZ396" s="338" t="s">
        <v>7994</v>
      </c>
      <c r="BA396" s="338"/>
      <c r="BB396"/>
      <c r="BC396"/>
      <c r="BD396"/>
      <c r="BE396"/>
      <c r="BF396"/>
      <c r="BG396"/>
      <c r="BH396"/>
      <c r="BI396"/>
      <c r="BJ396"/>
      <c r="BK396"/>
      <c r="BL396"/>
      <c r="BM396"/>
      <c r="BN396"/>
      <c r="BO396"/>
      <c r="BP396"/>
      <c r="BQ396" t="s">
        <v>9894</v>
      </c>
      <c r="BR396"/>
      <c r="BS396" t="s">
        <v>9892</v>
      </c>
      <c r="BT396" s="218"/>
    </row>
    <row r="397" spans="1:72" ht="14.5">
      <c r="A397" s="219" t="str">
        <f t="shared" si="8"/>
        <v>2025-00090234-2</v>
      </c>
      <c r="B397" s="170" t="s">
        <v>2250</v>
      </c>
      <c r="C397" s="170" t="s">
        <v>12138</v>
      </c>
      <c r="D397" s="170" t="s">
        <v>9882</v>
      </c>
      <c r="E397" s="170" t="s">
        <v>7994</v>
      </c>
      <c r="F397" s="170" t="s">
        <v>9883</v>
      </c>
      <c r="G397" s="170" t="s">
        <v>9882</v>
      </c>
      <c r="H397" s="170" t="s">
        <v>9884</v>
      </c>
      <c r="I397" s="170" t="s">
        <v>10044</v>
      </c>
      <c r="J397" s="170" t="s">
        <v>69</v>
      </c>
      <c r="K397" s="170" t="s">
        <v>117</v>
      </c>
      <c r="L397" s="170"/>
      <c r="M397" s="170"/>
      <c r="N397" s="170"/>
      <c r="O397" s="170"/>
      <c r="P397" s="170" t="s">
        <v>8009</v>
      </c>
      <c r="Q397" s="170" t="s">
        <v>8010</v>
      </c>
      <c r="R397" s="170" t="s">
        <v>8032</v>
      </c>
      <c r="S397" s="170" t="s">
        <v>11879</v>
      </c>
      <c r="T397" s="170" t="s">
        <v>8380</v>
      </c>
      <c r="U397" s="170" t="s">
        <v>10179</v>
      </c>
      <c r="V397" s="170"/>
      <c r="W397" s="170"/>
      <c r="X397" s="170" t="s">
        <v>9129</v>
      </c>
      <c r="Y397" s="170" t="s">
        <v>9386</v>
      </c>
      <c r="Z397" s="170" t="s">
        <v>53</v>
      </c>
      <c r="AA397" s="170"/>
      <c r="AB397" s="170"/>
      <c r="AC397" s="170"/>
      <c r="AD397" s="170"/>
      <c r="AE397" s="170"/>
      <c r="AF397" s="170" t="s">
        <v>12139</v>
      </c>
      <c r="AG397" s="170"/>
      <c r="AH397" s="170" t="s">
        <v>9129</v>
      </c>
      <c r="AI397" s="170" t="s">
        <v>7998</v>
      </c>
      <c r="AJ397" s="170" t="s">
        <v>11881</v>
      </c>
      <c r="AK397" s="170" t="s">
        <v>12140</v>
      </c>
      <c r="AL397" s="170"/>
      <c r="AM397" s="170" t="s">
        <v>8019</v>
      </c>
      <c r="AN397" s="170" t="s">
        <v>12141</v>
      </c>
      <c r="AO397" s="170" t="s">
        <v>8026</v>
      </c>
      <c r="AP397" s="170" t="s">
        <v>12142</v>
      </c>
      <c r="AQ397" s="170" t="s">
        <v>7988</v>
      </c>
      <c r="AR397" s="170"/>
      <c r="AS397" s="170" t="s">
        <v>7988</v>
      </c>
      <c r="AT397" s="170"/>
      <c r="AU397" s="170" t="s">
        <v>12143</v>
      </c>
      <c r="AV397" s="170"/>
      <c r="AW397" s="170"/>
      <c r="AX397" s="170"/>
      <c r="AY397" s="170"/>
      <c r="AZ397" s="170" t="s">
        <v>7994</v>
      </c>
      <c r="BA397" s="170"/>
      <c r="BB397" s="170"/>
      <c r="BC397" s="170"/>
      <c r="BD397" s="170"/>
      <c r="BE397" s="170"/>
      <c r="BF397" s="170"/>
      <c r="BG397" s="170"/>
      <c r="BH397" s="170"/>
      <c r="BI397" s="170"/>
      <c r="BJ397" s="170"/>
      <c r="BK397" s="170"/>
      <c r="BL397" s="170"/>
      <c r="BM397" s="170"/>
      <c r="BN397" s="170"/>
      <c r="BO397" s="170"/>
      <c r="BP397" s="170"/>
      <c r="BQ397" s="170" t="s">
        <v>9894</v>
      </c>
      <c r="BR397" s="170"/>
      <c r="BS397" s="170" t="s">
        <v>9892</v>
      </c>
      <c r="BT397" s="218"/>
    </row>
    <row r="398" spans="1:72" ht="14.5">
      <c r="A398" s="219" t="str">
        <f t="shared" si="8"/>
        <v>2025-00095624-1</v>
      </c>
      <c r="B398" s="269" t="s">
        <v>12144</v>
      </c>
      <c r="C398" s="269" t="s">
        <v>12138</v>
      </c>
      <c r="D398" s="269" t="s">
        <v>11094</v>
      </c>
      <c r="E398" s="269" t="s">
        <v>7994</v>
      </c>
      <c r="F398" s="269" t="s">
        <v>9883</v>
      </c>
      <c r="G398" s="269" t="s">
        <v>11094</v>
      </c>
      <c r="H398" s="269" t="s">
        <v>11095</v>
      </c>
      <c r="I398" s="269" t="s">
        <v>10044</v>
      </c>
      <c r="J398" s="269" t="s">
        <v>61</v>
      </c>
      <c r="K398" s="269" t="s">
        <v>153</v>
      </c>
      <c r="L398" s="269"/>
      <c r="M398" s="269"/>
      <c r="N398" s="269"/>
      <c r="O398" s="269"/>
      <c r="P398" s="269" t="s">
        <v>8009</v>
      </c>
      <c r="Q398" s="269" t="s">
        <v>8010</v>
      </c>
      <c r="R398" s="269" t="s">
        <v>8032</v>
      </c>
      <c r="S398" s="269" t="s">
        <v>12145</v>
      </c>
      <c r="T398" s="269" t="s">
        <v>10299</v>
      </c>
      <c r="U398" s="269" t="s">
        <v>12146</v>
      </c>
      <c r="V398" s="269"/>
      <c r="W398" s="269"/>
      <c r="X398" s="269" t="s">
        <v>9212</v>
      </c>
      <c r="Y398" s="269" t="s">
        <v>9386</v>
      </c>
      <c r="Z398" s="269" t="s">
        <v>53</v>
      </c>
      <c r="AA398" s="269"/>
      <c r="AB398" s="269" t="s">
        <v>12147</v>
      </c>
      <c r="AC398" s="269" t="s">
        <v>8067</v>
      </c>
      <c r="AD398" s="269"/>
      <c r="AE398" s="269" t="s">
        <v>8252</v>
      </c>
      <c r="AF398" s="269" t="s">
        <v>12148</v>
      </c>
      <c r="AG398" s="269"/>
      <c r="AH398" s="269" t="s">
        <v>9212</v>
      </c>
      <c r="AI398" s="269" t="s">
        <v>7998</v>
      </c>
      <c r="AJ398" s="269" t="s">
        <v>12149</v>
      </c>
      <c r="AK398" s="269" t="s">
        <v>12150</v>
      </c>
      <c r="AL398" s="269"/>
      <c r="AM398" s="269" t="s">
        <v>8019</v>
      </c>
      <c r="AN398" s="269" t="s">
        <v>12151</v>
      </c>
      <c r="AO398" s="269" t="s">
        <v>8026</v>
      </c>
      <c r="AP398" s="269" t="s">
        <v>11925</v>
      </c>
      <c r="AQ398" s="269" t="s">
        <v>7988</v>
      </c>
      <c r="AR398" s="269"/>
      <c r="AS398" s="269" t="s">
        <v>7988</v>
      </c>
      <c r="AT398" s="269"/>
      <c r="AU398" s="269" t="s">
        <v>11926</v>
      </c>
      <c r="AV398" s="269"/>
      <c r="AW398" s="269"/>
      <c r="AX398" s="269"/>
      <c r="AY398" s="269"/>
      <c r="AZ398" s="269" t="s">
        <v>7994</v>
      </c>
      <c r="BA398" s="269"/>
      <c r="BB398" s="269"/>
      <c r="BC398" s="269"/>
      <c r="BD398" s="269"/>
      <c r="BE398" s="269"/>
      <c r="BF398" s="269"/>
      <c r="BG398" s="269"/>
      <c r="BH398" s="269"/>
      <c r="BI398" s="269"/>
      <c r="BJ398" s="269"/>
      <c r="BK398" s="269"/>
      <c r="BL398" s="269"/>
      <c r="BM398" s="269"/>
      <c r="BN398" s="269"/>
      <c r="BO398" s="269"/>
      <c r="BP398" s="269"/>
      <c r="BQ398" s="269" t="s">
        <v>9894</v>
      </c>
      <c r="BR398" s="269"/>
      <c r="BS398" s="269" t="s">
        <v>9892</v>
      </c>
      <c r="BT398" s="218"/>
    </row>
    <row r="399" spans="1:72" ht="14.5">
      <c r="A399" s="219" t="str">
        <f t="shared" si="8"/>
        <v>2025-00096085-1</v>
      </c>
      <c r="B399" s="338" t="s">
        <v>2242</v>
      </c>
      <c r="C399" s="338" t="s">
        <v>12138</v>
      </c>
      <c r="D399" s="338" t="s">
        <v>9882</v>
      </c>
      <c r="E399" s="338" t="s">
        <v>7994</v>
      </c>
      <c r="F399" s="338" t="s">
        <v>9883</v>
      </c>
      <c r="G399" s="338" t="s">
        <v>9882</v>
      </c>
      <c r="H399" s="338" t="s">
        <v>9884</v>
      </c>
      <c r="I399" s="338" t="s">
        <v>10044</v>
      </c>
      <c r="J399" s="338" t="s">
        <v>592</v>
      </c>
      <c r="K399" s="338" t="s">
        <v>720</v>
      </c>
      <c r="L399"/>
      <c r="M399" s="338"/>
      <c r="N399" s="338"/>
      <c r="O399" s="338"/>
      <c r="P399" s="338" t="s">
        <v>8009</v>
      </c>
      <c r="Q399" s="338" t="s">
        <v>8010</v>
      </c>
      <c r="R399" s="338" t="s">
        <v>8032</v>
      </c>
      <c r="S399" s="338" t="s">
        <v>12152</v>
      </c>
      <c r="T399" s="338" t="s">
        <v>10648</v>
      </c>
      <c r="U399" s="338" t="s">
        <v>10649</v>
      </c>
      <c r="V399"/>
      <c r="W399" s="338"/>
      <c r="X399" s="338" t="s">
        <v>9315</v>
      </c>
      <c r="Y399" s="338" t="s">
        <v>12138</v>
      </c>
      <c r="Z399" s="338" t="s">
        <v>53</v>
      </c>
      <c r="AA399" s="338"/>
      <c r="AB399" s="338"/>
      <c r="AC399" s="338"/>
      <c r="AD399" s="338"/>
      <c r="AE399" s="338" t="s">
        <v>8252</v>
      </c>
      <c r="AF399" s="338" t="s">
        <v>12153</v>
      </c>
      <c r="AG399" s="338"/>
      <c r="AH399" s="338" t="s">
        <v>9315</v>
      </c>
      <c r="AI399" s="338" t="s">
        <v>7998</v>
      </c>
      <c r="AJ399" s="338" t="s">
        <v>12154</v>
      </c>
      <c r="AK399" s="338" t="s">
        <v>12155</v>
      </c>
      <c r="AL399" s="338"/>
      <c r="AM399" s="338" t="s">
        <v>8019</v>
      </c>
      <c r="AN399" s="338" t="s">
        <v>12156</v>
      </c>
      <c r="AO399" s="338" t="s">
        <v>8026</v>
      </c>
      <c r="AP399" s="338" t="s">
        <v>11855</v>
      </c>
      <c r="AQ399" s="338" t="s">
        <v>7988</v>
      </c>
      <c r="AR399" s="338"/>
      <c r="AS399" s="338" t="s">
        <v>7988</v>
      </c>
      <c r="AT399" s="338"/>
      <c r="AU399" s="338" t="s">
        <v>11831</v>
      </c>
      <c r="AV399" s="338"/>
      <c r="AW399" s="338"/>
      <c r="AX399" s="338"/>
      <c r="AY399" s="338"/>
      <c r="AZ399" s="338" t="s">
        <v>7994</v>
      </c>
      <c r="BA399" s="338"/>
      <c r="BB399"/>
      <c r="BC399"/>
      <c r="BD399"/>
      <c r="BE399"/>
      <c r="BF399"/>
      <c r="BG399"/>
      <c r="BH399"/>
      <c r="BI399"/>
      <c r="BJ399"/>
      <c r="BK399"/>
      <c r="BL399"/>
      <c r="BM399"/>
      <c r="BN399"/>
      <c r="BO399"/>
      <c r="BP399"/>
      <c r="BQ399" t="s">
        <v>9894</v>
      </c>
      <c r="BR399"/>
      <c r="BS399" t="s">
        <v>9892</v>
      </c>
      <c r="BT399" s="218"/>
    </row>
    <row r="400" spans="1:72" ht="14.5">
      <c r="A400" s="219" t="str">
        <f t="shared" si="8"/>
        <v>2025-00097767-1</v>
      </c>
      <c r="B400" s="170" t="s">
        <v>2275</v>
      </c>
      <c r="C400" s="170" t="s">
        <v>12157</v>
      </c>
      <c r="D400" s="170" t="s">
        <v>9882</v>
      </c>
      <c r="E400" s="170" t="s">
        <v>7994</v>
      </c>
      <c r="F400" s="170" t="s">
        <v>9883</v>
      </c>
      <c r="G400" s="170" t="s">
        <v>9882</v>
      </c>
      <c r="H400" s="170" t="s">
        <v>9884</v>
      </c>
      <c r="I400" s="170" t="s">
        <v>10044</v>
      </c>
      <c r="J400" s="170" t="s">
        <v>81</v>
      </c>
      <c r="K400" s="170" t="s">
        <v>82</v>
      </c>
      <c r="L400" s="170"/>
      <c r="M400" s="170"/>
      <c r="N400" s="170"/>
      <c r="O400" s="170"/>
      <c r="P400" s="170" t="s">
        <v>8009</v>
      </c>
      <c r="Q400" s="170" t="s">
        <v>8010</v>
      </c>
      <c r="R400" s="170" t="s">
        <v>8032</v>
      </c>
      <c r="S400" s="170" t="s">
        <v>12158</v>
      </c>
      <c r="T400" s="170" t="s">
        <v>10084</v>
      </c>
      <c r="U400" s="170" t="s">
        <v>10085</v>
      </c>
      <c r="V400" s="170"/>
      <c r="W400" s="170"/>
      <c r="X400" s="170" t="s">
        <v>2229</v>
      </c>
      <c r="Y400" s="170" t="s">
        <v>11591</v>
      </c>
      <c r="Z400" s="170" t="s">
        <v>53</v>
      </c>
      <c r="AA400" s="170"/>
      <c r="AB400" s="170"/>
      <c r="AC400" s="170"/>
      <c r="AD400" s="170"/>
      <c r="AE400" s="170"/>
      <c r="AF400" s="170" t="s">
        <v>12159</v>
      </c>
      <c r="AG400" s="170"/>
      <c r="AH400" s="170" t="s">
        <v>2229</v>
      </c>
      <c r="AI400" s="170" t="s">
        <v>7998</v>
      </c>
      <c r="AJ400" s="170" t="s">
        <v>10581</v>
      </c>
      <c r="AK400" s="170" t="s">
        <v>12160</v>
      </c>
      <c r="AL400" s="170"/>
      <c r="AM400" s="170" t="s">
        <v>8019</v>
      </c>
      <c r="AN400" s="170" t="s">
        <v>12161</v>
      </c>
      <c r="AO400" s="170" t="s">
        <v>8026</v>
      </c>
      <c r="AP400" s="170" t="s">
        <v>11101</v>
      </c>
      <c r="AQ400" s="170" t="s">
        <v>7988</v>
      </c>
      <c r="AR400" s="170"/>
      <c r="AS400" s="170" t="s">
        <v>7988</v>
      </c>
      <c r="AT400" s="170"/>
      <c r="AU400" s="170" t="s">
        <v>12162</v>
      </c>
      <c r="AV400" s="170"/>
      <c r="AW400" s="170"/>
      <c r="AX400" s="170"/>
      <c r="AY400" s="170"/>
      <c r="AZ400" s="170" t="s">
        <v>7994</v>
      </c>
      <c r="BA400" s="170"/>
      <c r="BB400" s="170"/>
      <c r="BC400" s="170"/>
      <c r="BD400" s="170"/>
      <c r="BE400" s="170"/>
      <c r="BF400" s="170"/>
      <c r="BG400" s="170"/>
      <c r="BH400" s="170"/>
      <c r="BI400" s="170"/>
      <c r="BJ400" s="170"/>
      <c r="BK400" s="170"/>
      <c r="BL400" s="170"/>
      <c r="BM400" s="170"/>
      <c r="BN400" s="170"/>
      <c r="BO400" s="170"/>
      <c r="BP400" s="170"/>
      <c r="BQ400" s="170" t="s">
        <v>9894</v>
      </c>
      <c r="BR400" s="170"/>
      <c r="BS400" s="170" t="s">
        <v>9892</v>
      </c>
      <c r="BT400" s="218"/>
    </row>
    <row r="401" spans="1:72" ht="14.5">
      <c r="A401" s="219" t="str">
        <f t="shared" si="8"/>
        <v>2025-00094940-1</v>
      </c>
      <c r="B401" s="170" t="s">
        <v>2076</v>
      </c>
      <c r="C401" s="170" t="s">
        <v>12157</v>
      </c>
      <c r="D401" s="170" t="s">
        <v>9882</v>
      </c>
      <c r="E401" s="170" t="s">
        <v>7994</v>
      </c>
      <c r="F401" s="170" t="s">
        <v>9883</v>
      </c>
      <c r="G401" s="170" t="s">
        <v>9882</v>
      </c>
      <c r="H401" s="170" t="s">
        <v>9884</v>
      </c>
      <c r="I401" s="170" t="s">
        <v>10044</v>
      </c>
      <c r="J401" s="170" t="s">
        <v>140</v>
      </c>
      <c r="K401" s="170" t="s">
        <v>300</v>
      </c>
      <c r="L401" s="170"/>
      <c r="M401" s="170"/>
      <c r="N401" s="170"/>
      <c r="O401" s="170"/>
      <c r="P401" s="170" t="s">
        <v>8009</v>
      </c>
      <c r="Q401" s="170" t="s">
        <v>8010</v>
      </c>
      <c r="R401" s="170" t="s">
        <v>8032</v>
      </c>
      <c r="S401" s="170" t="s">
        <v>12163</v>
      </c>
      <c r="T401" s="170" t="s">
        <v>10697</v>
      </c>
      <c r="U401" s="170" t="s">
        <v>10698</v>
      </c>
      <c r="V401" s="170"/>
      <c r="W401" s="170"/>
      <c r="X401" s="170" t="s">
        <v>1947</v>
      </c>
      <c r="Y401" s="170" t="s">
        <v>2121</v>
      </c>
      <c r="Z401" s="170" t="s">
        <v>53</v>
      </c>
      <c r="AA401" s="170"/>
      <c r="AB401" s="170"/>
      <c r="AC401" s="170"/>
      <c r="AD401" s="170"/>
      <c r="AE401" s="170"/>
      <c r="AF401" s="170" t="s">
        <v>12164</v>
      </c>
      <c r="AG401" s="170"/>
      <c r="AH401" s="170" t="s">
        <v>1947</v>
      </c>
      <c r="AI401" s="170" t="s">
        <v>7998</v>
      </c>
      <c r="AJ401" s="170" t="s">
        <v>12165</v>
      </c>
      <c r="AK401" s="170" t="s">
        <v>12166</v>
      </c>
      <c r="AL401" s="170"/>
      <c r="AM401" s="170" t="s">
        <v>8019</v>
      </c>
      <c r="AN401" s="170" t="s">
        <v>12167</v>
      </c>
      <c r="AO401" s="170" t="s">
        <v>8026</v>
      </c>
      <c r="AP401" s="170" t="s">
        <v>12168</v>
      </c>
      <c r="AQ401" s="170" t="s">
        <v>7988</v>
      </c>
      <c r="AR401" s="170"/>
      <c r="AS401" s="170" t="s">
        <v>7988</v>
      </c>
      <c r="AT401" s="170"/>
      <c r="AU401" s="170" t="s">
        <v>12162</v>
      </c>
      <c r="AV401" s="170"/>
      <c r="AW401" s="170"/>
      <c r="AX401" s="170"/>
      <c r="AY401" s="170"/>
      <c r="AZ401" s="170" t="s">
        <v>7994</v>
      </c>
      <c r="BA401" s="170"/>
      <c r="BB401" s="170"/>
      <c r="BC401" s="170"/>
      <c r="BD401" s="170"/>
      <c r="BE401" s="170"/>
      <c r="BF401" s="170"/>
      <c r="BG401" s="170"/>
      <c r="BH401" s="170"/>
      <c r="BI401" s="170"/>
      <c r="BJ401" s="170"/>
      <c r="BK401" s="170"/>
      <c r="BL401" s="170"/>
      <c r="BM401" s="170"/>
      <c r="BN401" s="170"/>
      <c r="BO401" s="170"/>
      <c r="BP401" s="170"/>
      <c r="BQ401" s="170" t="s">
        <v>9894</v>
      </c>
      <c r="BR401" s="170"/>
      <c r="BS401" s="170" t="s">
        <v>9892</v>
      </c>
      <c r="BT401" s="218"/>
    </row>
    <row r="402" spans="1:72" ht="14.5">
      <c r="A402" s="219" t="str">
        <f t="shared" si="8"/>
        <v>2025-00094942-1</v>
      </c>
      <c r="B402" s="170" t="s">
        <v>2085</v>
      </c>
      <c r="C402" s="170" t="s">
        <v>12157</v>
      </c>
      <c r="D402" s="170" t="s">
        <v>9882</v>
      </c>
      <c r="E402" s="170" t="s">
        <v>7994</v>
      </c>
      <c r="F402" s="170" t="s">
        <v>9883</v>
      </c>
      <c r="G402" s="170" t="s">
        <v>9882</v>
      </c>
      <c r="H402" s="170" t="s">
        <v>9884</v>
      </c>
      <c r="I402" s="170" t="s">
        <v>10044</v>
      </c>
      <c r="J402" s="170" t="s">
        <v>140</v>
      </c>
      <c r="K402" s="170" t="s">
        <v>300</v>
      </c>
      <c r="L402" s="170"/>
      <c r="M402" s="170"/>
      <c r="N402" s="170"/>
      <c r="O402" s="170"/>
      <c r="P402" s="170" t="s">
        <v>8009</v>
      </c>
      <c r="Q402" s="170" t="s">
        <v>8010</v>
      </c>
      <c r="R402" s="170" t="s">
        <v>8032</v>
      </c>
      <c r="S402" s="170" t="s">
        <v>12169</v>
      </c>
      <c r="T402" s="170" t="s">
        <v>10697</v>
      </c>
      <c r="U402" s="170" t="s">
        <v>10698</v>
      </c>
      <c r="V402" s="170"/>
      <c r="W402" s="170"/>
      <c r="X402" s="170" t="s">
        <v>9315</v>
      </c>
      <c r="Y402" s="170" t="s">
        <v>2121</v>
      </c>
      <c r="Z402" s="170" t="s">
        <v>53</v>
      </c>
      <c r="AA402" s="170"/>
      <c r="AB402" s="170"/>
      <c r="AC402" s="170"/>
      <c r="AD402" s="170"/>
      <c r="AE402" s="170"/>
      <c r="AF402" s="170" t="s">
        <v>12170</v>
      </c>
      <c r="AG402" s="170"/>
      <c r="AH402" s="170" t="s">
        <v>9315</v>
      </c>
      <c r="AI402" s="170" t="s">
        <v>7998</v>
      </c>
      <c r="AJ402" s="170" t="s">
        <v>12165</v>
      </c>
      <c r="AK402" s="170" t="s">
        <v>12171</v>
      </c>
      <c r="AL402" s="170"/>
      <c r="AM402" s="170" t="s">
        <v>8019</v>
      </c>
      <c r="AN402" s="170" t="s">
        <v>12167</v>
      </c>
      <c r="AO402" s="170" t="s">
        <v>8026</v>
      </c>
      <c r="AP402" s="170" t="s">
        <v>12168</v>
      </c>
      <c r="AQ402" s="170" t="s">
        <v>7988</v>
      </c>
      <c r="AR402" s="170"/>
      <c r="AS402" s="170" t="s">
        <v>7988</v>
      </c>
      <c r="AT402" s="170"/>
      <c r="AU402" s="170" t="s">
        <v>12162</v>
      </c>
      <c r="AV402" s="170"/>
      <c r="AW402" s="170"/>
      <c r="AX402" s="170"/>
      <c r="AY402" s="170"/>
      <c r="AZ402" s="170" t="s">
        <v>7994</v>
      </c>
      <c r="BA402" s="170"/>
      <c r="BB402" s="170"/>
      <c r="BC402" s="170"/>
      <c r="BD402" s="170"/>
      <c r="BE402" s="170"/>
      <c r="BF402" s="170"/>
      <c r="BG402" s="170"/>
      <c r="BH402" s="170"/>
      <c r="BI402" s="170"/>
      <c r="BJ402" s="170"/>
      <c r="BK402" s="170"/>
      <c r="BL402" s="170"/>
      <c r="BM402" s="170"/>
      <c r="BN402" s="170"/>
      <c r="BO402" s="170"/>
      <c r="BP402" s="170"/>
      <c r="BQ402" s="170" t="s">
        <v>9894</v>
      </c>
      <c r="BR402" s="170"/>
      <c r="BS402" s="170" t="s">
        <v>9892</v>
      </c>
      <c r="BT402" s="218"/>
    </row>
    <row r="403" spans="1:72" ht="14.5">
      <c r="A403" s="219" t="str">
        <f t="shared" si="8"/>
        <v>2025-00094941-1</v>
      </c>
      <c r="B403" s="170" t="s">
        <v>2073</v>
      </c>
      <c r="C403" s="170" t="s">
        <v>12157</v>
      </c>
      <c r="D403" s="170" t="s">
        <v>9882</v>
      </c>
      <c r="E403" s="170" t="s">
        <v>7994</v>
      </c>
      <c r="F403" s="170" t="s">
        <v>9883</v>
      </c>
      <c r="G403" s="170" t="s">
        <v>9882</v>
      </c>
      <c r="H403" s="170" t="s">
        <v>9884</v>
      </c>
      <c r="I403" s="170" t="s">
        <v>10044</v>
      </c>
      <c r="J403" s="170" t="s">
        <v>140</v>
      </c>
      <c r="K403" s="170" t="s">
        <v>300</v>
      </c>
      <c r="L403" s="170"/>
      <c r="M403" s="170"/>
      <c r="N403" s="170"/>
      <c r="O403" s="170"/>
      <c r="P403" s="170" t="s">
        <v>8009</v>
      </c>
      <c r="Q403" s="170" t="s">
        <v>8010</v>
      </c>
      <c r="R403" s="170" t="s">
        <v>8032</v>
      </c>
      <c r="S403" s="170" t="s">
        <v>12172</v>
      </c>
      <c r="T403" s="170" t="s">
        <v>10697</v>
      </c>
      <c r="U403" s="170" t="s">
        <v>10698</v>
      </c>
      <c r="V403" s="170"/>
      <c r="W403" s="170"/>
      <c r="X403" s="170" t="s">
        <v>2091</v>
      </c>
      <c r="Y403" s="170" t="s">
        <v>2121</v>
      </c>
      <c r="Z403" s="170" t="s">
        <v>53</v>
      </c>
      <c r="AA403" s="170"/>
      <c r="AB403" s="170"/>
      <c r="AC403" s="170"/>
      <c r="AD403" s="170"/>
      <c r="AE403" s="170"/>
      <c r="AF403" s="170" t="s">
        <v>12173</v>
      </c>
      <c r="AG403" s="170"/>
      <c r="AH403" s="170" t="s">
        <v>2091</v>
      </c>
      <c r="AI403" s="170" t="s">
        <v>7998</v>
      </c>
      <c r="AJ403" s="170" t="s">
        <v>12165</v>
      </c>
      <c r="AK403" s="170" t="s">
        <v>12174</v>
      </c>
      <c r="AL403" s="170"/>
      <c r="AM403" s="170" t="s">
        <v>8019</v>
      </c>
      <c r="AN403" s="170" t="s">
        <v>12167</v>
      </c>
      <c r="AO403" s="170" t="s">
        <v>8026</v>
      </c>
      <c r="AP403" s="170" t="s">
        <v>12168</v>
      </c>
      <c r="AQ403" s="170" t="s">
        <v>7988</v>
      </c>
      <c r="AR403" s="170"/>
      <c r="AS403" s="170" t="s">
        <v>7988</v>
      </c>
      <c r="AT403" s="170"/>
      <c r="AU403" s="170" t="s">
        <v>12162</v>
      </c>
      <c r="AV403" s="170"/>
      <c r="AW403" s="170"/>
      <c r="AX403" s="170"/>
      <c r="AY403" s="170"/>
      <c r="AZ403" s="170" t="s">
        <v>7994</v>
      </c>
      <c r="BA403" s="170"/>
      <c r="BB403" s="170"/>
      <c r="BC403" s="170"/>
      <c r="BD403" s="170"/>
      <c r="BE403" s="170"/>
      <c r="BF403" s="170"/>
      <c r="BG403" s="170"/>
      <c r="BH403" s="170"/>
      <c r="BI403" s="170"/>
      <c r="BJ403" s="170"/>
      <c r="BK403" s="170"/>
      <c r="BL403" s="170"/>
      <c r="BM403" s="170"/>
      <c r="BN403" s="170"/>
      <c r="BO403" s="170"/>
      <c r="BP403" s="170"/>
      <c r="BQ403" s="170" t="s">
        <v>9894</v>
      </c>
      <c r="BR403" s="170"/>
      <c r="BS403" s="170" t="s">
        <v>9892</v>
      </c>
      <c r="BT403" s="218"/>
    </row>
    <row r="404" spans="1:72" ht="14.5">
      <c r="A404" s="219" t="str">
        <f t="shared" si="8"/>
        <v>2025-00095612-1</v>
      </c>
      <c r="B404" s="170" t="s">
        <v>2081</v>
      </c>
      <c r="C404" s="170" t="s">
        <v>12157</v>
      </c>
      <c r="D404" s="170" t="s">
        <v>9882</v>
      </c>
      <c r="E404" s="170" t="s">
        <v>7994</v>
      </c>
      <c r="F404" s="170" t="s">
        <v>9883</v>
      </c>
      <c r="G404" s="170" t="s">
        <v>9882</v>
      </c>
      <c r="H404" s="170" t="s">
        <v>9884</v>
      </c>
      <c r="I404" s="170" t="s">
        <v>10044</v>
      </c>
      <c r="J404" s="170" t="s">
        <v>140</v>
      </c>
      <c r="K404" s="170" t="s">
        <v>300</v>
      </c>
      <c r="L404" s="170"/>
      <c r="M404" s="170"/>
      <c r="N404" s="170"/>
      <c r="O404" s="170"/>
      <c r="P404" s="170" t="s">
        <v>8009</v>
      </c>
      <c r="Q404" s="170" t="s">
        <v>8010</v>
      </c>
      <c r="R404" s="170" t="s">
        <v>8032</v>
      </c>
      <c r="S404" s="170" t="s">
        <v>12172</v>
      </c>
      <c r="T404" s="170" t="s">
        <v>10697</v>
      </c>
      <c r="U404" s="170" t="s">
        <v>10698</v>
      </c>
      <c r="V404" s="170"/>
      <c r="W404" s="170"/>
      <c r="X404" s="170" t="s">
        <v>9303</v>
      </c>
      <c r="Y404" s="170" t="s">
        <v>2121</v>
      </c>
      <c r="Z404" s="170" t="s">
        <v>53</v>
      </c>
      <c r="AA404" s="170"/>
      <c r="AB404" s="170" t="s">
        <v>8066</v>
      </c>
      <c r="AC404" s="170" t="s">
        <v>8067</v>
      </c>
      <c r="AD404" s="170"/>
      <c r="AE404" s="170" t="s">
        <v>8252</v>
      </c>
      <c r="AF404" s="170" t="s">
        <v>12175</v>
      </c>
      <c r="AG404" s="170"/>
      <c r="AH404" s="170" t="s">
        <v>9303</v>
      </c>
      <c r="AI404" s="170" t="s">
        <v>7998</v>
      </c>
      <c r="AJ404" s="170" t="s">
        <v>12165</v>
      </c>
      <c r="AK404" s="170" t="s">
        <v>12176</v>
      </c>
      <c r="AL404" s="170"/>
      <c r="AM404" s="170" t="s">
        <v>8019</v>
      </c>
      <c r="AN404" s="170" t="s">
        <v>12167</v>
      </c>
      <c r="AO404" s="170" t="s">
        <v>8026</v>
      </c>
      <c r="AP404" s="170" t="s">
        <v>12168</v>
      </c>
      <c r="AQ404" s="170" t="s">
        <v>7988</v>
      </c>
      <c r="AR404" s="170"/>
      <c r="AS404" s="170" t="s">
        <v>7988</v>
      </c>
      <c r="AT404" s="170"/>
      <c r="AU404" s="170" t="s">
        <v>12162</v>
      </c>
      <c r="AV404" s="170"/>
      <c r="AW404" s="170"/>
      <c r="AX404" s="170"/>
      <c r="AY404" s="170"/>
      <c r="AZ404" s="170" t="s">
        <v>7994</v>
      </c>
      <c r="BA404" s="170"/>
      <c r="BB404" s="170"/>
      <c r="BC404" s="170"/>
      <c r="BD404" s="170"/>
      <c r="BE404" s="170"/>
      <c r="BF404" s="170"/>
      <c r="BG404" s="170"/>
      <c r="BH404" s="170"/>
      <c r="BI404" s="170"/>
      <c r="BJ404" s="170"/>
      <c r="BK404" s="170"/>
      <c r="BL404" s="170"/>
      <c r="BM404" s="170"/>
      <c r="BN404" s="170"/>
      <c r="BO404" s="170"/>
      <c r="BP404" s="170"/>
      <c r="BQ404" s="170" t="s">
        <v>9894</v>
      </c>
      <c r="BR404" s="170"/>
      <c r="BS404" s="170" t="s">
        <v>9892</v>
      </c>
      <c r="BT404" s="218"/>
    </row>
    <row r="405" spans="1:72" ht="14.5">
      <c r="A405" s="219" t="str">
        <f t="shared" si="8"/>
        <v>2025-00095685-1</v>
      </c>
      <c r="B405" s="272" t="s">
        <v>2272</v>
      </c>
      <c r="C405" s="272" t="s">
        <v>12157</v>
      </c>
      <c r="D405" s="272" t="s">
        <v>11094</v>
      </c>
      <c r="E405" s="272" t="s">
        <v>7994</v>
      </c>
      <c r="F405" s="272" t="s">
        <v>9883</v>
      </c>
      <c r="G405" s="272" t="s">
        <v>11094</v>
      </c>
      <c r="H405" s="272" t="s">
        <v>11095</v>
      </c>
      <c r="I405" s="272" t="s">
        <v>10044</v>
      </c>
      <c r="J405" s="272" t="s">
        <v>69</v>
      </c>
      <c r="K405" s="272" t="s">
        <v>70</v>
      </c>
      <c r="L405" s="272"/>
      <c r="M405" s="272"/>
      <c r="N405" s="272"/>
      <c r="O405" s="272"/>
      <c r="P405" s="272" t="s">
        <v>8009</v>
      </c>
      <c r="Q405" s="272" t="s">
        <v>8010</v>
      </c>
      <c r="R405" s="272" t="s">
        <v>8032</v>
      </c>
      <c r="S405" s="272" t="s">
        <v>12177</v>
      </c>
      <c r="T405" s="272" t="s">
        <v>8894</v>
      </c>
      <c r="U405" s="272" t="s">
        <v>9247</v>
      </c>
      <c r="V405" s="272"/>
      <c r="W405" s="272"/>
      <c r="X405" s="272" t="s">
        <v>11928</v>
      </c>
      <c r="Y405" s="272" t="s">
        <v>12138</v>
      </c>
      <c r="Z405" s="272" t="s">
        <v>53</v>
      </c>
      <c r="AA405" s="272"/>
      <c r="AB405" s="272" t="s">
        <v>12178</v>
      </c>
      <c r="AC405" s="272" t="s">
        <v>8067</v>
      </c>
      <c r="AD405" s="272"/>
      <c r="AE405" s="272" t="s">
        <v>8252</v>
      </c>
      <c r="AF405" s="272" t="s">
        <v>12179</v>
      </c>
      <c r="AG405" s="272"/>
      <c r="AH405" s="272" t="s">
        <v>11928</v>
      </c>
      <c r="AI405" s="272" t="s">
        <v>7998</v>
      </c>
      <c r="AJ405" s="272" t="s">
        <v>12180</v>
      </c>
      <c r="AK405" s="272" t="s">
        <v>12181</v>
      </c>
      <c r="AL405" s="272"/>
      <c r="AM405" s="272" t="s">
        <v>8019</v>
      </c>
      <c r="AN405" s="272" t="s">
        <v>12182</v>
      </c>
      <c r="AO405" s="272" t="s">
        <v>8026</v>
      </c>
      <c r="AP405" s="272" t="s">
        <v>12183</v>
      </c>
      <c r="AQ405" s="272" t="s">
        <v>7988</v>
      </c>
      <c r="AR405" s="272"/>
      <c r="AS405" s="272" t="s">
        <v>7988</v>
      </c>
      <c r="AT405" s="272"/>
      <c r="AU405" s="272" t="s">
        <v>10136</v>
      </c>
      <c r="AV405" s="272"/>
      <c r="AW405" s="272"/>
      <c r="AX405" s="272"/>
      <c r="AY405" s="272"/>
      <c r="AZ405" s="272" t="s">
        <v>7994</v>
      </c>
      <c r="BA405" s="272"/>
      <c r="BB405" s="272"/>
      <c r="BC405" s="272"/>
      <c r="BD405" s="272"/>
      <c r="BE405" s="272"/>
      <c r="BF405" s="272"/>
      <c r="BG405" s="272"/>
      <c r="BH405" s="272"/>
      <c r="BI405" s="272"/>
      <c r="BJ405" s="272"/>
      <c r="BK405" s="272"/>
      <c r="BL405" s="272"/>
      <c r="BM405" s="272"/>
      <c r="BN405" s="272"/>
      <c r="BO405" s="272"/>
      <c r="BP405" s="272"/>
      <c r="BQ405" s="272" t="s">
        <v>9894</v>
      </c>
      <c r="BR405" s="272"/>
      <c r="BS405" s="272" t="s">
        <v>9892</v>
      </c>
      <c r="BT405" s="218"/>
    </row>
    <row r="406" spans="1:72" ht="14.5">
      <c r="A406" s="219" t="str">
        <f t="shared" si="8"/>
        <v>2025-00096584-1</v>
      </c>
      <c r="B406" s="272" t="s">
        <v>2266</v>
      </c>
      <c r="C406" s="272" t="s">
        <v>12157</v>
      </c>
      <c r="D406" s="272" t="s">
        <v>11094</v>
      </c>
      <c r="E406" s="272" t="s">
        <v>7994</v>
      </c>
      <c r="F406" s="272" t="s">
        <v>9883</v>
      </c>
      <c r="G406" s="272" t="s">
        <v>11094</v>
      </c>
      <c r="H406" s="272" t="s">
        <v>11095</v>
      </c>
      <c r="I406" s="272" t="s">
        <v>10044</v>
      </c>
      <c r="J406" s="272" t="s">
        <v>69</v>
      </c>
      <c r="K406" s="272" t="s">
        <v>70</v>
      </c>
      <c r="L406" s="272"/>
      <c r="M406" s="272"/>
      <c r="N406" s="272"/>
      <c r="O406" s="272"/>
      <c r="P406" s="272" t="s">
        <v>8009</v>
      </c>
      <c r="Q406" s="272" t="s">
        <v>8010</v>
      </c>
      <c r="R406" s="272" t="s">
        <v>8032</v>
      </c>
      <c r="S406" s="272" t="s">
        <v>12080</v>
      </c>
      <c r="T406" s="272" t="s">
        <v>8894</v>
      </c>
      <c r="U406" s="272" t="s">
        <v>9247</v>
      </c>
      <c r="V406" s="272"/>
      <c r="W406" s="272"/>
      <c r="X406" s="272" t="s">
        <v>11928</v>
      </c>
      <c r="Y406" s="272" t="s">
        <v>12138</v>
      </c>
      <c r="Z406" s="272" t="s">
        <v>53</v>
      </c>
      <c r="AA406" s="272"/>
      <c r="AB406" s="272"/>
      <c r="AC406" s="272"/>
      <c r="AD406" s="272"/>
      <c r="AE406" s="272"/>
      <c r="AF406" s="272" t="s">
        <v>12184</v>
      </c>
      <c r="AG406" s="272"/>
      <c r="AH406" s="272" t="s">
        <v>11928</v>
      </c>
      <c r="AI406" s="272" t="s">
        <v>7998</v>
      </c>
      <c r="AJ406" s="272" t="s">
        <v>11568</v>
      </c>
      <c r="AK406" s="272" t="s">
        <v>12185</v>
      </c>
      <c r="AL406" s="272"/>
      <c r="AM406" s="272" t="s">
        <v>8019</v>
      </c>
      <c r="AN406" s="272" t="s">
        <v>12186</v>
      </c>
      <c r="AO406" s="272" t="s">
        <v>8026</v>
      </c>
      <c r="AP406" s="272" t="s">
        <v>10533</v>
      </c>
      <c r="AQ406" s="272" t="s">
        <v>7988</v>
      </c>
      <c r="AR406" s="272"/>
      <c r="AS406" s="272" t="s">
        <v>7988</v>
      </c>
      <c r="AT406" s="272"/>
      <c r="AU406" s="272" t="s">
        <v>10136</v>
      </c>
      <c r="AV406" s="272"/>
      <c r="AW406" s="272"/>
      <c r="AX406" s="272"/>
      <c r="AY406" s="272"/>
      <c r="AZ406" s="272" t="s">
        <v>7994</v>
      </c>
      <c r="BA406" s="272"/>
      <c r="BB406" s="272"/>
      <c r="BC406" s="272"/>
      <c r="BD406" s="272"/>
      <c r="BE406" s="272"/>
      <c r="BF406" s="272"/>
      <c r="BG406" s="272"/>
      <c r="BH406" s="272"/>
      <c r="BI406" s="272"/>
      <c r="BJ406" s="272"/>
      <c r="BK406" s="272"/>
      <c r="BL406" s="272"/>
      <c r="BM406" s="272"/>
      <c r="BN406" s="272"/>
      <c r="BO406" s="272"/>
      <c r="BP406" s="272"/>
      <c r="BQ406" s="272" t="s">
        <v>9894</v>
      </c>
      <c r="BR406" s="272"/>
      <c r="BS406" s="272" t="s">
        <v>9892</v>
      </c>
      <c r="BT406" s="218"/>
    </row>
    <row r="407" spans="1:72" ht="14.5">
      <c r="A407" s="219" t="str">
        <f t="shared" si="8"/>
        <v>2025-00095210-1</v>
      </c>
      <c r="B407" s="272" t="s">
        <v>2269</v>
      </c>
      <c r="C407" s="272" t="s">
        <v>12157</v>
      </c>
      <c r="D407" s="272" t="s">
        <v>11094</v>
      </c>
      <c r="E407" s="272" t="s">
        <v>7994</v>
      </c>
      <c r="F407" s="272" t="s">
        <v>9883</v>
      </c>
      <c r="G407" s="272" t="s">
        <v>11094</v>
      </c>
      <c r="H407" s="272" t="s">
        <v>11095</v>
      </c>
      <c r="I407" s="272" t="s">
        <v>10044</v>
      </c>
      <c r="J407" s="272" t="s">
        <v>61</v>
      </c>
      <c r="K407" s="272" t="s">
        <v>335</v>
      </c>
      <c r="L407" s="272"/>
      <c r="M407" s="272"/>
      <c r="N407" s="272"/>
      <c r="O407" s="272"/>
      <c r="P407" s="272" t="s">
        <v>8009</v>
      </c>
      <c r="Q407" s="272" t="s">
        <v>8010</v>
      </c>
      <c r="R407" s="272" t="s">
        <v>8032</v>
      </c>
      <c r="S407" s="272" t="s">
        <v>11949</v>
      </c>
      <c r="T407" s="272" t="s">
        <v>8624</v>
      </c>
      <c r="U407" s="272" t="s">
        <v>10219</v>
      </c>
      <c r="V407" s="272"/>
      <c r="W407" s="272"/>
      <c r="X407" s="272" t="s">
        <v>9212</v>
      </c>
      <c r="Y407" s="272" t="s">
        <v>12138</v>
      </c>
      <c r="Z407" s="272" t="s">
        <v>53</v>
      </c>
      <c r="AA407" s="272"/>
      <c r="AB407" s="272"/>
      <c r="AC407" s="272"/>
      <c r="AD407" s="272"/>
      <c r="AE407" s="272"/>
      <c r="AF407" s="272" t="s">
        <v>12187</v>
      </c>
      <c r="AG407" s="272"/>
      <c r="AH407" s="272" t="s">
        <v>9212</v>
      </c>
      <c r="AI407" s="272" t="s">
        <v>7998</v>
      </c>
      <c r="AJ407" s="272" t="s">
        <v>11050</v>
      </c>
      <c r="AK407" s="272" t="s">
        <v>12188</v>
      </c>
      <c r="AL407" s="272"/>
      <c r="AM407" s="272" t="s">
        <v>8019</v>
      </c>
      <c r="AN407" s="272" t="s">
        <v>12189</v>
      </c>
      <c r="AO407" s="272" t="s">
        <v>8026</v>
      </c>
      <c r="AP407" s="272" t="s">
        <v>10533</v>
      </c>
      <c r="AQ407" s="272" t="s">
        <v>7988</v>
      </c>
      <c r="AR407" s="272"/>
      <c r="AS407" s="272" t="s">
        <v>7988</v>
      </c>
      <c r="AT407" s="272"/>
      <c r="AU407" s="272" t="s">
        <v>10136</v>
      </c>
      <c r="AV407" s="272"/>
      <c r="AW407" s="272"/>
      <c r="AX407" s="272"/>
      <c r="AY407" s="272"/>
      <c r="AZ407" s="272" t="s">
        <v>7994</v>
      </c>
      <c r="BA407" s="272"/>
      <c r="BB407" s="272"/>
      <c r="BC407" s="272"/>
      <c r="BD407" s="272"/>
      <c r="BE407" s="272"/>
      <c r="BF407" s="272"/>
      <c r="BG407" s="272"/>
      <c r="BH407" s="272"/>
      <c r="BI407" s="272"/>
      <c r="BJ407" s="272"/>
      <c r="BK407" s="272"/>
      <c r="BL407" s="272"/>
      <c r="BM407" s="272"/>
      <c r="BN407" s="272"/>
      <c r="BO407" s="272"/>
      <c r="BP407" s="272"/>
      <c r="BQ407" s="272" t="s">
        <v>9894</v>
      </c>
      <c r="BR407" s="272"/>
      <c r="BS407" s="272" t="s">
        <v>9892</v>
      </c>
      <c r="BT407" s="218"/>
    </row>
    <row r="408" spans="1:72" ht="14.5">
      <c r="A408" s="219" t="str">
        <f t="shared" si="8"/>
        <v>2025-00093957-1</v>
      </c>
      <c r="B408" s="272" t="s">
        <v>2263</v>
      </c>
      <c r="C408" s="272" t="s">
        <v>12157</v>
      </c>
      <c r="D408" s="272" t="s">
        <v>11094</v>
      </c>
      <c r="E408" s="272" t="s">
        <v>7994</v>
      </c>
      <c r="F408" s="272" t="s">
        <v>9883</v>
      </c>
      <c r="G408" s="272" t="s">
        <v>11094</v>
      </c>
      <c r="H408" s="272" t="s">
        <v>11095</v>
      </c>
      <c r="I408" s="272" t="s">
        <v>10044</v>
      </c>
      <c r="J408" s="272" t="s">
        <v>61</v>
      </c>
      <c r="K408" s="272" t="s">
        <v>335</v>
      </c>
      <c r="L408" s="272"/>
      <c r="M408" s="272"/>
      <c r="N408" s="272"/>
      <c r="O408" s="272"/>
      <c r="P408" s="272" t="s">
        <v>8009</v>
      </c>
      <c r="Q408" s="272" t="s">
        <v>8010</v>
      </c>
      <c r="R408" s="272" t="s">
        <v>8032</v>
      </c>
      <c r="S408" s="272" t="s">
        <v>11949</v>
      </c>
      <c r="T408" s="272" t="s">
        <v>8624</v>
      </c>
      <c r="U408" s="272" t="s">
        <v>10219</v>
      </c>
      <c r="V408" s="272"/>
      <c r="W408" s="272"/>
      <c r="X408" s="272" t="s">
        <v>2091</v>
      </c>
      <c r="Y408" s="272" t="s">
        <v>12138</v>
      </c>
      <c r="Z408" s="272" t="s">
        <v>53</v>
      </c>
      <c r="AA408" s="272"/>
      <c r="AB408" s="272"/>
      <c r="AC408" s="272"/>
      <c r="AD408" s="272"/>
      <c r="AE408" s="272"/>
      <c r="AF408" s="272" t="s">
        <v>12190</v>
      </c>
      <c r="AG408" s="272"/>
      <c r="AH408" s="272" t="s">
        <v>2091</v>
      </c>
      <c r="AI408" s="272" t="s">
        <v>7998</v>
      </c>
      <c r="AJ408" s="272" t="s">
        <v>11050</v>
      </c>
      <c r="AK408" s="272" t="s">
        <v>12191</v>
      </c>
      <c r="AL408" s="272"/>
      <c r="AM408" s="272" t="s">
        <v>8019</v>
      </c>
      <c r="AN408" s="272" t="s">
        <v>12192</v>
      </c>
      <c r="AO408" s="272" t="s">
        <v>8026</v>
      </c>
      <c r="AP408" s="272" t="s">
        <v>10533</v>
      </c>
      <c r="AQ408" s="272" t="s">
        <v>7988</v>
      </c>
      <c r="AR408" s="272"/>
      <c r="AS408" s="272" t="s">
        <v>7988</v>
      </c>
      <c r="AT408" s="272"/>
      <c r="AU408" s="272" t="s">
        <v>10136</v>
      </c>
      <c r="AV408" s="272"/>
      <c r="AW408" s="272"/>
      <c r="AX408" s="272"/>
      <c r="AY408" s="272"/>
      <c r="AZ408" s="272" t="s">
        <v>7994</v>
      </c>
      <c r="BA408" s="272"/>
      <c r="BB408" s="272"/>
      <c r="BC408" s="272"/>
      <c r="BD408" s="272"/>
      <c r="BE408" s="272"/>
      <c r="BF408" s="272"/>
      <c r="BG408" s="272"/>
      <c r="BH408" s="272"/>
      <c r="BI408" s="272"/>
      <c r="BJ408" s="272"/>
      <c r="BK408" s="272"/>
      <c r="BL408" s="272"/>
      <c r="BM408" s="272"/>
      <c r="BN408" s="272"/>
      <c r="BO408" s="272"/>
      <c r="BP408" s="272"/>
      <c r="BQ408" s="272" t="s">
        <v>9894</v>
      </c>
      <c r="BR408" s="272"/>
      <c r="BS408" s="272" t="s">
        <v>9892</v>
      </c>
      <c r="BT408" s="218"/>
    </row>
    <row r="409" spans="1:72" ht="14.5">
      <c r="A409" s="219" t="str">
        <f t="shared" si="8"/>
        <v>2025-00094899-1</v>
      </c>
      <c r="B409" s="338" t="s">
        <v>2292</v>
      </c>
      <c r="C409" s="338" t="s">
        <v>2319</v>
      </c>
      <c r="D409" s="338" t="s">
        <v>9882</v>
      </c>
      <c r="E409" s="338" t="s">
        <v>7994</v>
      </c>
      <c r="F409" s="338" t="s">
        <v>9883</v>
      </c>
      <c r="G409" s="338" t="s">
        <v>9882</v>
      </c>
      <c r="H409" s="338" t="s">
        <v>9884</v>
      </c>
      <c r="I409" s="338" t="s">
        <v>10044</v>
      </c>
      <c r="J409" s="338" t="s">
        <v>1833</v>
      </c>
      <c r="K409" s="338" t="s">
        <v>131</v>
      </c>
      <c r="L409"/>
      <c r="M409" s="338"/>
      <c r="N409" s="338"/>
      <c r="O409" s="338"/>
      <c r="P409" s="338" t="s">
        <v>8009</v>
      </c>
      <c r="Q409" s="338" t="s">
        <v>8010</v>
      </c>
      <c r="R409" s="338" t="s">
        <v>8076</v>
      </c>
      <c r="S409" s="338" t="s">
        <v>11758</v>
      </c>
      <c r="T409" s="338" t="s">
        <v>10800</v>
      </c>
      <c r="U409" s="338" t="s">
        <v>10801</v>
      </c>
      <c r="V409"/>
      <c r="W409" s="338" t="s">
        <v>11646</v>
      </c>
      <c r="X409" s="338" t="s">
        <v>11928</v>
      </c>
      <c r="Y409" s="338" t="s">
        <v>12157</v>
      </c>
      <c r="Z409" s="338" t="s">
        <v>53</v>
      </c>
      <c r="AA409" s="338"/>
      <c r="AB409" s="338"/>
      <c r="AC409" s="338"/>
      <c r="AD409" s="338"/>
      <c r="AE409" s="338"/>
      <c r="AF409" s="338" t="s">
        <v>12193</v>
      </c>
      <c r="AG409" s="338"/>
      <c r="AH409" s="338" t="s">
        <v>11928</v>
      </c>
      <c r="AI409" s="338" t="s">
        <v>7998</v>
      </c>
      <c r="AJ409" s="338" t="s">
        <v>12194</v>
      </c>
      <c r="AK409" s="338" t="s">
        <v>12195</v>
      </c>
      <c r="AL409" s="338"/>
      <c r="AM409" s="338" t="s">
        <v>8019</v>
      </c>
      <c r="AN409" s="338" t="s">
        <v>12196</v>
      </c>
      <c r="AO409" s="338" t="s">
        <v>8026</v>
      </c>
      <c r="AP409" s="338" t="s">
        <v>12197</v>
      </c>
      <c r="AQ409" s="338" t="s">
        <v>7988</v>
      </c>
      <c r="AR409" s="338"/>
      <c r="AS409" s="338" t="s">
        <v>7988</v>
      </c>
      <c r="AT409" s="338"/>
      <c r="AU409" s="338" t="s">
        <v>12198</v>
      </c>
      <c r="AV409" s="338"/>
      <c r="AW409" s="338"/>
      <c r="AX409" s="338"/>
      <c r="AY409" s="338"/>
      <c r="AZ409" s="338" t="s">
        <v>7994</v>
      </c>
      <c r="BA409" s="338"/>
      <c r="BB409"/>
      <c r="BC409"/>
      <c r="BD409"/>
      <c r="BE409"/>
      <c r="BF409"/>
      <c r="BG409"/>
      <c r="BH409"/>
      <c r="BI409"/>
      <c r="BJ409"/>
      <c r="BK409"/>
      <c r="BL409"/>
      <c r="BM409"/>
      <c r="BN409"/>
      <c r="BO409"/>
      <c r="BP409"/>
      <c r="BQ409" t="s">
        <v>9894</v>
      </c>
      <c r="BR409"/>
      <c r="BS409" t="s">
        <v>9892</v>
      </c>
      <c r="BT409" s="218"/>
    </row>
    <row r="410" spans="1:72" ht="14.5">
      <c r="A410" s="219" t="str">
        <f t="shared" si="8"/>
        <v>2025-00095490-1</v>
      </c>
      <c r="B410" s="338" t="s">
        <v>2295</v>
      </c>
      <c r="C410" s="338" t="s">
        <v>2319</v>
      </c>
      <c r="D410" s="338" t="s">
        <v>9882</v>
      </c>
      <c r="E410" s="338" t="s">
        <v>7994</v>
      </c>
      <c r="F410" s="338" t="s">
        <v>9883</v>
      </c>
      <c r="G410" s="338" t="s">
        <v>9882</v>
      </c>
      <c r="H410" s="338" t="s">
        <v>9884</v>
      </c>
      <c r="I410" s="338" t="s">
        <v>10044</v>
      </c>
      <c r="J410" s="338" t="s">
        <v>61</v>
      </c>
      <c r="K410" s="338" t="s">
        <v>335</v>
      </c>
      <c r="L410"/>
      <c r="M410" s="338"/>
      <c r="N410" s="338"/>
      <c r="O410" s="338"/>
      <c r="P410" s="338" t="s">
        <v>8009</v>
      </c>
      <c r="Q410" s="338" t="s">
        <v>8010</v>
      </c>
      <c r="R410" s="338" t="s">
        <v>8032</v>
      </c>
      <c r="S410" s="338" t="s">
        <v>11943</v>
      </c>
      <c r="T410" s="338" t="s">
        <v>8624</v>
      </c>
      <c r="U410" s="338" t="s">
        <v>10219</v>
      </c>
      <c r="V410"/>
      <c r="W410" s="338"/>
      <c r="X410" s="338" t="s">
        <v>12026</v>
      </c>
      <c r="Y410" s="338" t="s">
        <v>2319</v>
      </c>
      <c r="Z410" s="338" t="s">
        <v>53</v>
      </c>
      <c r="AA410" s="338"/>
      <c r="AB410" s="338"/>
      <c r="AC410" s="338"/>
      <c r="AD410" s="338"/>
      <c r="AE410" s="338"/>
      <c r="AF410" s="338" t="s">
        <v>12199</v>
      </c>
      <c r="AG410" s="338"/>
      <c r="AH410" s="338" t="s">
        <v>12026</v>
      </c>
      <c r="AI410" s="338" t="s">
        <v>7998</v>
      </c>
      <c r="AJ410" s="338" t="s">
        <v>11945</v>
      </c>
      <c r="AK410" s="338" t="s">
        <v>12200</v>
      </c>
      <c r="AL410" s="338"/>
      <c r="AM410" s="338" t="s">
        <v>8019</v>
      </c>
      <c r="AN410" s="338" t="s">
        <v>12201</v>
      </c>
      <c r="AO410" s="338" t="s">
        <v>8026</v>
      </c>
      <c r="AP410" s="338" t="s">
        <v>12202</v>
      </c>
      <c r="AQ410" s="338" t="s">
        <v>7988</v>
      </c>
      <c r="AR410" s="338"/>
      <c r="AS410" s="338" t="s">
        <v>7988</v>
      </c>
      <c r="AT410" s="338"/>
      <c r="AU410" s="338" t="s">
        <v>12198</v>
      </c>
      <c r="AV410" s="338"/>
      <c r="AW410" s="338"/>
      <c r="AX410" s="338"/>
      <c r="AY410" s="338"/>
      <c r="AZ410" s="338" t="s">
        <v>7994</v>
      </c>
      <c r="BA410" s="338"/>
      <c r="BB410"/>
      <c r="BC410"/>
      <c r="BD410"/>
      <c r="BE410"/>
      <c r="BF410"/>
      <c r="BG410"/>
      <c r="BH410"/>
      <c r="BI410"/>
      <c r="BJ410"/>
      <c r="BK410"/>
      <c r="BL410"/>
      <c r="BM410"/>
      <c r="BN410"/>
      <c r="BO410"/>
      <c r="BP410"/>
      <c r="BQ410" t="s">
        <v>9894</v>
      </c>
      <c r="BR410"/>
      <c r="BS410" t="s">
        <v>9892</v>
      </c>
      <c r="BT410" s="218"/>
    </row>
    <row r="411" spans="1:72" ht="14.5">
      <c r="A411" s="330" t="str">
        <f t="shared" si="8"/>
        <v>2025-00094902-3</v>
      </c>
      <c r="B411" s="265" t="s">
        <v>2311</v>
      </c>
      <c r="C411" s="338" t="s">
        <v>9029</v>
      </c>
      <c r="D411" s="338" t="s">
        <v>11094</v>
      </c>
      <c r="E411" s="338" t="s">
        <v>7994</v>
      </c>
      <c r="F411" s="338" t="s">
        <v>9883</v>
      </c>
      <c r="G411" s="338" t="s">
        <v>11094</v>
      </c>
      <c r="H411" s="338" t="s">
        <v>11095</v>
      </c>
      <c r="I411" s="338" t="s">
        <v>10044</v>
      </c>
      <c r="J411" s="338" t="s">
        <v>49</v>
      </c>
      <c r="K411" s="338" t="s">
        <v>124</v>
      </c>
      <c r="L411"/>
      <c r="M411" s="338"/>
      <c r="N411" s="338"/>
      <c r="O411" s="338"/>
      <c r="P411" s="338" t="s">
        <v>8009</v>
      </c>
      <c r="Q411" s="338" t="s">
        <v>8010</v>
      </c>
      <c r="R411" s="338" t="s">
        <v>8011</v>
      </c>
      <c r="S411" s="338" t="s">
        <v>12203</v>
      </c>
      <c r="T411" s="338" t="s">
        <v>10073</v>
      </c>
      <c r="U411" s="338" t="s">
        <v>10074</v>
      </c>
      <c r="V411"/>
      <c r="W411" s="338" t="s">
        <v>12204</v>
      </c>
      <c r="X411" s="338" t="s">
        <v>12026</v>
      </c>
      <c r="Y411" s="338" t="s">
        <v>9029</v>
      </c>
      <c r="Z411" s="338" t="s">
        <v>53</v>
      </c>
      <c r="AA411" s="338"/>
      <c r="AB411" s="338"/>
      <c r="AC411" s="338"/>
      <c r="AD411" s="338"/>
      <c r="AE411" s="338"/>
      <c r="AF411" s="338" t="s">
        <v>12205</v>
      </c>
      <c r="AG411" s="338"/>
      <c r="AH411" s="338" t="s">
        <v>12026</v>
      </c>
      <c r="AI411" s="338" t="s">
        <v>7998</v>
      </c>
      <c r="AJ411" s="338" t="s">
        <v>12206</v>
      </c>
      <c r="AK411" s="338" t="s">
        <v>12207</v>
      </c>
      <c r="AL411" s="338"/>
      <c r="AM411" s="338" t="s">
        <v>8019</v>
      </c>
      <c r="AN411" s="338" t="s">
        <v>12208</v>
      </c>
      <c r="AO411" s="338" t="s">
        <v>8026</v>
      </c>
      <c r="AP411" s="338" t="s">
        <v>12209</v>
      </c>
      <c r="AQ411" s="338" t="s">
        <v>7988</v>
      </c>
      <c r="AR411" s="338"/>
      <c r="AS411" s="338" t="s">
        <v>7988</v>
      </c>
      <c r="AT411" s="338"/>
      <c r="AU411" s="338" t="s">
        <v>10136</v>
      </c>
      <c r="AV411" s="338"/>
      <c r="AW411" s="338"/>
      <c r="AX411" s="338"/>
      <c r="AY411" s="338"/>
      <c r="AZ411" s="338" t="s">
        <v>7994</v>
      </c>
      <c r="BA411" s="338"/>
      <c r="BB411"/>
      <c r="BC411"/>
      <c r="BD411"/>
      <c r="BE411"/>
      <c r="BF411"/>
      <c r="BG411"/>
      <c r="BH411"/>
      <c r="BI411"/>
      <c r="BJ411"/>
      <c r="BK411"/>
      <c r="BL411"/>
      <c r="BM411"/>
      <c r="BN411"/>
      <c r="BO411"/>
      <c r="BP411"/>
      <c r="BQ411" t="s">
        <v>9894</v>
      </c>
      <c r="BR411"/>
      <c r="BS411" t="s">
        <v>9892</v>
      </c>
      <c r="BT411" s="218"/>
    </row>
    <row r="412" spans="1:72" ht="14.5">
      <c r="A412" s="330" t="str">
        <f t="shared" si="8"/>
        <v>2025-00094902-1</v>
      </c>
      <c r="B412" s="265" t="s">
        <v>2308</v>
      </c>
      <c r="C412" s="338" t="s">
        <v>9029</v>
      </c>
      <c r="D412" s="338" t="s">
        <v>11094</v>
      </c>
      <c r="E412" s="338" t="s">
        <v>7994</v>
      </c>
      <c r="F412" s="338" t="s">
        <v>9883</v>
      </c>
      <c r="G412" s="338" t="s">
        <v>11094</v>
      </c>
      <c r="H412" s="338" t="s">
        <v>11095</v>
      </c>
      <c r="I412" s="338" t="s">
        <v>10044</v>
      </c>
      <c r="J412" s="338" t="s">
        <v>49</v>
      </c>
      <c r="K412" s="338" t="s">
        <v>124</v>
      </c>
      <c r="L412"/>
      <c r="M412" s="338"/>
      <c r="N412" s="338"/>
      <c r="O412" s="338"/>
      <c r="P412" s="338" t="s">
        <v>8009</v>
      </c>
      <c r="Q412" s="338" t="s">
        <v>8010</v>
      </c>
      <c r="R412" s="338" t="s">
        <v>8011</v>
      </c>
      <c r="S412" s="338" t="s">
        <v>12203</v>
      </c>
      <c r="T412" s="338" t="s">
        <v>10073</v>
      </c>
      <c r="U412" s="338" t="s">
        <v>10074</v>
      </c>
      <c r="V412"/>
      <c r="W412" s="338" t="s">
        <v>12204</v>
      </c>
      <c r="X412" s="338" t="s">
        <v>1752</v>
      </c>
      <c r="Y412" s="338" t="s">
        <v>9029</v>
      </c>
      <c r="Z412" s="338" t="s">
        <v>53</v>
      </c>
      <c r="AA412" s="338"/>
      <c r="AB412" s="338"/>
      <c r="AC412" s="338"/>
      <c r="AD412" s="338"/>
      <c r="AE412" s="338"/>
      <c r="AF412" s="338" t="s">
        <v>12210</v>
      </c>
      <c r="AG412" s="338"/>
      <c r="AH412" s="338" t="s">
        <v>1752</v>
      </c>
      <c r="AI412" s="338" t="s">
        <v>7998</v>
      </c>
      <c r="AJ412" s="338" t="s">
        <v>12206</v>
      </c>
      <c r="AK412" s="338" t="s">
        <v>12211</v>
      </c>
      <c r="AL412" s="338"/>
      <c r="AM412" s="338" t="s">
        <v>8019</v>
      </c>
      <c r="AN412" s="338" t="s">
        <v>12212</v>
      </c>
      <c r="AO412" s="338" t="s">
        <v>8026</v>
      </c>
      <c r="AP412" s="338" t="s">
        <v>12209</v>
      </c>
      <c r="AQ412" s="338" t="s">
        <v>7988</v>
      </c>
      <c r="AR412" s="338"/>
      <c r="AS412" s="338" t="s">
        <v>7988</v>
      </c>
      <c r="AT412" s="338"/>
      <c r="AU412" s="338" t="s">
        <v>10136</v>
      </c>
      <c r="AV412" s="338"/>
      <c r="AW412" s="338"/>
      <c r="AX412" s="338"/>
      <c r="AY412" s="338"/>
      <c r="AZ412" s="338" t="s">
        <v>7994</v>
      </c>
      <c r="BA412" s="338"/>
      <c r="BB412"/>
      <c r="BC412"/>
      <c r="BD412"/>
      <c r="BE412"/>
      <c r="BF412"/>
      <c r="BG412"/>
      <c r="BH412"/>
      <c r="BI412"/>
      <c r="BJ412"/>
      <c r="BK412"/>
      <c r="BL412"/>
      <c r="BM412"/>
      <c r="BN412"/>
      <c r="BO412"/>
      <c r="BP412"/>
      <c r="BQ412" t="s">
        <v>9894</v>
      </c>
      <c r="BR412"/>
      <c r="BS412" t="s">
        <v>9892</v>
      </c>
      <c r="BT412" s="218"/>
    </row>
    <row r="413" spans="1:72" ht="14.5">
      <c r="A413" s="330" t="str">
        <f t="shared" si="8"/>
        <v>2025-00096219-1</v>
      </c>
      <c r="B413" s="265" t="s">
        <v>2316</v>
      </c>
      <c r="C413" s="338" t="s">
        <v>9029</v>
      </c>
      <c r="D413" s="338" t="s">
        <v>11094</v>
      </c>
      <c r="E413" s="338" t="s">
        <v>7994</v>
      </c>
      <c r="F413" s="338" t="s">
        <v>9883</v>
      </c>
      <c r="G413" s="338" t="s">
        <v>11094</v>
      </c>
      <c r="H413" s="338" t="s">
        <v>11095</v>
      </c>
      <c r="I413" s="338" t="s">
        <v>10044</v>
      </c>
      <c r="J413" s="338" t="s">
        <v>81</v>
      </c>
      <c r="K413" s="338" t="s">
        <v>82</v>
      </c>
      <c r="L413"/>
      <c r="M413" s="338"/>
      <c r="N413" s="338"/>
      <c r="O413" s="338"/>
      <c r="P413" s="338" t="s">
        <v>8009</v>
      </c>
      <c r="Q413" s="338" t="s">
        <v>8010</v>
      </c>
      <c r="R413" s="338" t="s">
        <v>8032</v>
      </c>
      <c r="S413" s="338" t="s">
        <v>12213</v>
      </c>
      <c r="T413" s="338" t="s">
        <v>10084</v>
      </c>
      <c r="U413" s="338" t="s">
        <v>10085</v>
      </c>
      <c r="V413"/>
      <c r="W413" s="338"/>
      <c r="X413" s="338" t="s">
        <v>11832</v>
      </c>
      <c r="Y413" s="338" t="s">
        <v>2319</v>
      </c>
      <c r="Z413" s="338" t="s">
        <v>53</v>
      </c>
      <c r="AA413" s="338"/>
      <c r="AB413" s="338"/>
      <c r="AC413" s="338"/>
      <c r="AD413" s="338"/>
      <c r="AE413" s="338"/>
      <c r="AF413" s="338" t="s">
        <v>12214</v>
      </c>
      <c r="AG413" s="338"/>
      <c r="AH413" s="338" t="s">
        <v>11832</v>
      </c>
      <c r="AI413" s="338" t="s">
        <v>7998</v>
      </c>
      <c r="AJ413" s="338" t="s">
        <v>12215</v>
      </c>
      <c r="AK413" s="338" t="s">
        <v>12216</v>
      </c>
      <c r="AL413" s="338"/>
      <c r="AM413" s="338" t="s">
        <v>8019</v>
      </c>
      <c r="AN413" s="338" t="s">
        <v>12217</v>
      </c>
      <c r="AO413" s="338" t="s">
        <v>8026</v>
      </c>
      <c r="AP413" s="338" t="s">
        <v>12218</v>
      </c>
      <c r="AQ413" s="338" t="s">
        <v>7988</v>
      </c>
      <c r="AR413" s="338"/>
      <c r="AS413" s="338" t="s">
        <v>7988</v>
      </c>
      <c r="AT413" s="338"/>
      <c r="AU413" s="338" t="s">
        <v>10136</v>
      </c>
      <c r="AV413" s="338"/>
      <c r="AW413" s="338"/>
      <c r="AX413" s="338"/>
      <c r="AY413" s="338"/>
      <c r="AZ413" s="338" t="s">
        <v>7994</v>
      </c>
      <c r="BA413" s="338"/>
      <c r="BB413"/>
      <c r="BC413"/>
      <c r="BD413"/>
      <c r="BE413"/>
      <c r="BF413"/>
      <c r="BG413"/>
      <c r="BH413"/>
      <c r="BI413"/>
      <c r="BJ413"/>
      <c r="BK413"/>
      <c r="BL413"/>
      <c r="BM413"/>
      <c r="BN413"/>
      <c r="BO413"/>
      <c r="BP413"/>
      <c r="BQ413" t="s">
        <v>9894</v>
      </c>
      <c r="BR413"/>
      <c r="BS413" t="s">
        <v>9892</v>
      </c>
      <c r="BT413" s="218"/>
    </row>
    <row r="414" spans="1:72" ht="14.5">
      <c r="A414" s="330" t="str">
        <f t="shared" si="8"/>
        <v>2025-00095265-1</v>
      </c>
      <c r="B414" s="265" t="s">
        <v>2313</v>
      </c>
      <c r="C414" s="338" t="s">
        <v>9029</v>
      </c>
      <c r="D414" s="338" t="s">
        <v>11094</v>
      </c>
      <c r="E414" s="338" t="s">
        <v>7994</v>
      </c>
      <c r="F414" s="338" t="s">
        <v>9883</v>
      </c>
      <c r="G414" s="338" t="s">
        <v>11094</v>
      </c>
      <c r="H414" s="338" t="s">
        <v>11095</v>
      </c>
      <c r="I414" s="338" t="s">
        <v>10044</v>
      </c>
      <c r="J414" s="338" t="s">
        <v>49</v>
      </c>
      <c r="K414" s="338" t="s">
        <v>124</v>
      </c>
      <c r="L414"/>
      <c r="M414" s="338"/>
      <c r="N414" s="338"/>
      <c r="O414" s="338"/>
      <c r="P414" s="338" t="s">
        <v>8009</v>
      </c>
      <c r="Q414" s="338" t="s">
        <v>8010</v>
      </c>
      <c r="R414" s="338" t="s">
        <v>8011</v>
      </c>
      <c r="S414" s="338" t="s">
        <v>12219</v>
      </c>
      <c r="T414" s="338" t="s">
        <v>10073</v>
      </c>
      <c r="U414" s="338" t="s">
        <v>10074</v>
      </c>
      <c r="V414"/>
      <c r="W414" s="338" t="s">
        <v>9265</v>
      </c>
      <c r="X414" s="338" t="s">
        <v>9315</v>
      </c>
      <c r="Y414" s="338" t="s">
        <v>2319</v>
      </c>
      <c r="Z414" s="338" t="s">
        <v>53</v>
      </c>
      <c r="AA414" s="338"/>
      <c r="AB414" s="338"/>
      <c r="AC414" s="338"/>
      <c r="AD414" s="338"/>
      <c r="AE414" s="338"/>
      <c r="AF414" s="338" t="s">
        <v>12220</v>
      </c>
      <c r="AG414" s="338"/>
      <c r="AH414" s="338" t="s">
        <v>9315</v>
      </c>
      <c r="AI414" s="338" t="s">
        <v>7998</v>
      </c>
      <c r="AJ414" s="338" t="s">
        <v>12221</v>
      </c>
      <c r="AK414" s="338" t="s">
        <v>12222</v>
      </c>
      <c r="AL414" s="338"/>
      <c r="AM414" s="338" t="s">
        <v>8019</v>
      </c>
      <c r="AN414" s="338" t="s">
        <v>12223</v>
      </c>
      <c r="AO414" s="338" t="s">
        <v>8026</v>
      </c>
      <c r="AP414" s="338" t="s">
        <v>11519</v>
      </c>
      <c r="AQ414" s="338" t="s">
        <v>7988</v>
      </c>
      <c r="AR414" s="338"/>
      <c r="AS414" s="338" t="s">
        <v>7988</v>
      </c>
      <c r="AT414" s="338"/>
      <c r="AU414" s="338" t="s">
        <v>11520</v>
      </c>
      <c r="AV414" s="338"/>
      <c r="AW414" s="338"/>
      <c r="AX414" s="338"/>
      <c r="AY414" s="338"/>
      <c r="AZ414" s="338" t="s">
        <v>7994</v>
      </c>
      <c r="BA414" s="338"/>
      <c r="BB414"/>
      <c r="BC414"/>
      <c r="BD414"/>
      <c r="BE414"/>
      <c r="BF414"/>
      <c r="BG414"/>
      <c r="BH414"/>
      <c r="BI414"/>
      <c r="BJ414"/>
      <c r="BK414"/>
      <c r="BL414"/>
      <c r="BM414"/>
      <c r="BN414"/>
      <c r="BO414"/>
      <c r="BP414"/>
      <c r="BQ414" t="s">
        <v>9894</v>
      </c>
      <c r="BR414"/>
      <c r="BS414" t="s">
        <v>9892</v>
      </c>
      <c r="BT414" s="218"/>
    </row>
    <row r="415" spans="1:72" ht="14.5">
      <c r="A415" s="330" t="str">
        <f t="shared" si="8"/>
        <v>2025-00098907-1</v>
      </c>
      <c r="B415" s="260" t="s">
        <v>2301</v>
      </c>
      <c r="C415" s="170" t="s">
        <v>8508</v>
      </c>
      <c r="D415" s="170" t="s">
        <v>9882</v>
      </c>
      <c r="E415" s="170" t="s">
        <v>7994</v>
      </c>
      <c r="F415" s="170" t="s">
        <v>9883</v>
      </c>
      <c r="G415" s="170" t="s">
        <v>9882</v>
      </c>
      <c r="H415" s="170" t="s">
        <v>9884</v>
      </c>
      <c r="I415" s="170" t="s">
        <v>10044</v>
      </c>
      <c r="J415" s="170" t="s">
        <v>2302</v>
      </c>
      <c r="K415" s="170" t="s">
        <v>2303</v>
      </c>
      <c r="L415" s="170"/>
      <c r="M415" s="170"/>
      <c r="N415" s="170"/>
      <c r="O415" s="170"/>
      <c r="P415" s="170" t="s">
        <v>8009</v>
      </c>
      <c r="Q415" s="170" t="s">
        <v>8010</v>
      </c>
      <c r="R415" s="170" t="s">
        <v>8076</v>
      </c>
      <c r="S415" s="170" t="s">
        <v>12224</v>
      </c>
      <c r="T415" s="170" t="s">
        <v>12225</v>
      </c>
      <c r="U415" s="170" t="s">
        <v>12226</v>
      </c>
      <c r="V415" s="170"/>
      <c r="W415" s="170" t="s">
        <v>12227</v>
      </c>
      <c r="X415" s="170" t="s">
        <v>9250</v>
      </c>
      <c r="Y415" s="170" t="s">
        <v>9029</v>
      </c>
      <c r="Z415" s="170" t="s">
        <v>53</v>
      </c>
      <c r="AA415" s="170"/>
      <c r="AB415" s="170"/>
      <c r="AC415" s="170"/>
      <c r="AD415" s="170"/>
      <c r="AE415" s="170"/>
      <c r="AF415" s="170" t="s">
        <v>12228</v>
      </c>
      <c r="AG415" s="170"/>
      <c r="AH415" s="170" t="s">
        <v>9250</v>
      </c>
      <c r="AI415" s="170" t="s">
        <v>7998</v>
      </c>
      <c r="AJ415" s="170" t="s">
        <v>12229</v>
      </c>
      <c r="AK415" s="170" t="s">
        <v>12230</v>
      </c>
      <c r="AL415" s="170"/>
      <c r="AM415" s="170" t="s">
        <v>8019</v>
      </c>
      <c r="AN415" s="170" t="s">
        <v>12231</v>
      </c>
      <c r="AO415" s="170" t="s">
        <v>8026</v>
      </c>
      <c r="AP415" s="170" t="s">
        <v>11429</v>
      </c>
      <c r="AQ415" s="170" t="s">
        <v>7988</v>
      </c>
      <c r="AR415" s="170"/>
      <c r="AS415" s="170" t="s">
        <v>7988</v>
      </c>
      <c r="AT415" s="170"/>
      <c r="AU415" s="170" t="s">
        <v>11430</v>
      </c>
      <c r="AV415" s="170"/>
      <c r="AW415" s="170"/>
      <c r="AX415" s="170"/>
      <c r="AY415" s="170"/>
      <c r="AZ415" s="170" t="s">
        <v>7994</v>
      </c>
      <c r="BA415" s="170"/>
      <c r="BB415" s="170"/>
      <c r="BC415" s="170"/>
      <c r="BD415" s="170"/>
      <c r="BE415" s="170"/>
      <c r="BF415" s="170"/>
      <c r="BG415" s="170"/>
      <c r="BH415" s="170"/>
      <c r="BI415" s="170"/>
      <c r="BJ415" s="170"/>
      <c r="BK415" s="170"/>
      <c r="BL415" s="170"/>
      <c r="BM415" s="170"/>
      <c r="BN415" s="170"/>
      <c r="BO415" s="170"/>
      <c r="BP415" s="170"/>
      <c r="BQ415" s="170" t="s">
        <v>9894</v>
      </c>
      <c r="BR415" s="170"/>
      <c r="BS415" s="170" t="s">
        <v>9892</v>
      </c>
      <c r="BT415" s="218"/>
    </row>
    <row r="416" spans="1:72" ht="14.5">
      <c r="A416" s="219" t="str">
        <f t="shared" si="8"/>
        <v>2025-00095623-1</v>
      </c>
      <c r="B416" s="272" t="s">
        <v>2327</v>
      </c>
      <c r="C416" s="272" t="s">
        <v>8508</v>
      </c>
      <c r="D416" s="272" t="s">
        <v>11094</v>
      </c>
      <c r="E416" s="272" t="s">
        <v>7994</v>
      </c>
      <c r="F416" s="272" t="s">
        <v>9883</v>
      </c>
      <c r="G416" s="272" t="s">
        <v>11094</v>
      </c>
      <c r="H416" s="272" t="s">
        <v>11095</v>
      </c>
      <c r="I416" s="272" t="s">
        <v>10044</v>
      </c>
      <c r="J416" s="272" t="s">
        <v>69</v>
      </c>
      <c r="K416" s="272" t="s">
        <v>70</v>
      </c>
      <c r="L416" s="272"/>
      <c r="M416" s="272"/>
      <c r="N416" s="272"/>
      <c r="O416" s="272"/>
      <c r="P416" s="272" t="s">
        <v>8009</v>
      </c>
      <c r="Q416" s="272" t="s">
        <v>8010</v>
      </c>
      <c r="R416" s="272" t="s">
        <v>8032</v>
      </c>
      <c r="S416" s="272" t="s">
        <v>12232</v>
      </c>
      <c r="T416" s="272" t="s">
        <v>8894</v>
      </c>
      <c r="U416" s="272"/>
      <c r="V416" s="272"/>
      <c r="W416" s="272"/>
      <c r="X416" s="272" t="s">
        <v>12026</v>
      </c>
      <c r="Y416" s="272" t="s">
        <v>9029</v>
      </c>
      <c r="Z416" s="272" t="s">
        <v>53</v>
      </c>
      <c r="AA416" s="272"/>
      <c r="AB416" s="272"/>
      <c r="AC416" s="272"/>
      <c r="AD416" s="272"/>
      <c r="AE416" s="272"/>
      <c r="AF416" s="272" t="s">
        <v>12233</v>
      </c>
      <c r="AG416" s="272"/>
      <c r="AH416" s="272" t="s">
        <v>12026</v>
      </c>
      <c r="AI416" s="272" t="s">
        <v>7998</v>
      </c>
      <c r="AJ416" s="272" t="s">
        <v>10853</v>
      </c>
      <c r="AK416" s="272" t="s">
        <v>12234</v>
      </c>
      <c r="AL416" s="272"/>
      <c r="AM416" s="272" t="s">
        <v>8019</v>
      </c>
      <c r="AN416" s="272" t="s">
        <v>12235</v>
      </c>
      <c r="AO416" s="272" t="s">
        <v>8026</v>
      </c>
      <c r="AP416" s="272" t="s">
        <v>12236</v>
      </c>
      <c r="AQ416" s="272" t="s">
        <v>7988</v>
      </c>
      <c r="AR416" s="272"/>
      <c r="AS416" s="272" t="s">
        <v>7988</v>
      </c>
      <c r="AT416" s="272"/>
      <c r="AU416" s="272" t="s">
        <v>12237</v>
      </c>
      <c r="AV416" s="272"/>
      <c r="AW416" s="272"/>
      <c r="AX416" s="272"/>
      <c r="AY416" s="272"/>
      <c r="AZ416" s="272" t="s">
        <v>7994</v>
      </c>
      <c r="BA416" s="272"/>
      <c r="BB416" s="272"/>
      <c r="BC416" s="272"/>
      <c r="BD416" s="272"/>
      <c r="BE416" s="272"/>
      <c r="BF416" s="272"/>
      <c r="BG416" s="272"/>
      <c r="BH416" s="272"/>
      <c r="BI416" s="272"/>
      <c r="BJ416" s="272"/>
      <c r="BK416" s="272"/>
      <c r="BL416" s="272"/>
      <c r="BM416" s="272"/>
      <c r="BN416" s="272"/>
      <c r="BO416" s="272"/>
      <c r="BP416" s="272"/>
      <c r="BQ416" s="272" t="s">
        <v>9894</v>
      </c>
      <c r="BR416" s="272"/>
      <c r="BS416" s="272" t="s">
        <v>9892</v>
      </c>
      <c r="BT416" s="218"/>
    </row>
    <row r="417" spans="1:72" ht="14.5">
      <c r="A417" s="219" t="str">
        <f t="shared" si="8"/>
        <v>2025-00096538-1</v>
      </c>
      <c r="B417" s="338" t="s">
        <v>2350</v>
      </c>
      <c r="C417" s="338" t="s">
        <v>9402</v>
      </c>
      <c r="D417" s="338" t="s">
        <v>11094</v>
      </c>
      <c r="E417" s="338" t="s">
        <v>7994</v>
      </c>
      <c r="F417" s="338" t="s">
        <v>9883</v>
      </c>
      <c r="G417" s="338" t="s">
        <v>11094</v>
      </c>
      <c r="H417" s="338" t="s">
        <v>11095</v>
      </c>
      <c r="I417" s="338" t="s">
        <v>10044</v>
      </c>
      <c r="J417" s="338" t="s">
        <v>146</v>
      </c>
      <c r="K417" s="338" t="s">
        <v>147</v>
      </c>
      <c r="L417"/>
      <c r="M417" s="338"/>
      <c r="N417" s="338"/>
      <c r="O417" s="338"/>
      <c r="P417" s="338" t="s">
        <v>8009</v>
      </c>
      <c r="Q417" s="338" t="s">
        <v>8010</v>
      </c>
      <c r="R417" s="338" t="s">
        <v>8076</v>
      </c>
      <c r="S417" s="338" t="s">
        <v>12238</v>
      </c>
      <c r="T417" s="338" t="s">
        <v>11764</v>
      </c>
      <c r="U417" s="338" t="s">
        <v>11765</v>
      </c>
      <c r="V417"/>
      <c r="W417" s="338" t="s">
        <v>9978</v>
      </c>
      <c r="X417" s="338" t="s">
        <v>2096</v>
      </c>
      <c r="Y417" s="338" t="s">
        <v>9375</v>
      </c>
      <c r="Z417" s="338" t="s">
        <v>53</v>
      </c>
      <c r="AA417" s="338"/>
      <c r="AB417" s="338" t="s">
        <v>11121</v>
      </c>
      <c r="AC417" s="338" t="s">
        <v>8067</v>
      </c>
      <c r="AD417" s="338"/>
      <c r="AE417" s="338" t="s">
        <v>8252</v>
      </c>
      <c r="AF417" s="338" t="s">
        <v>12239</v>
      </c>
      <c r="AG417" s="338"/>
      <c r="AH417" s="338" t="s">
        <v>2096</v>
      </c>
      <c r="AI417" s="338" t="s">
        <v>7998</v>
      </c>
      <c r="AJ417" s="338" t="s">
        <v>12240</v>
      </c>
      <c r="AK417" s="338" t="s">
        <v>12241</v>
      </c>
      <c r="AL417" s="338"/>
      <c r="AM417" s="338" t="s">
        <v>8019</v>
      </c>
      <c r="AN417" s="338" t="s">
        <v>12242</v>
      </c>
      <c r="AO417" s="338" t="s">
        <v>8026</v>
      </c>
      <c r="AP417" s="338" t="s">
        <v>11255</v>
      </c>
      <c r="AQ417" s="338" t="s">
        <v>7988</v>
      </c>
      <c r="AR417" s="338"/>
      <c r="AS417" s="338" t="s">
        <v>7988</v>
      </c>
      <c r="AT417" s="338"/>
      <c r="AU417" s="338" t="s">
        <v>11256</v>
      </c>
      <c r="AV417" s="338"/>
      <c r="AW417" s="338"/>
      <c r="AX417" s="338"/>
      <c r="AY417" s="338"/>
      <c r="AZ417" s="338" t="s">
        <v>7994</v>
      </c>
      <c r="BA417" s="338"/>
      <c r="BB417"/>
      <c r="BC417"/>
      <c r="BD417"/>
      <c r="BE417"/>
      <c r="BF417"/>
      <c r="BG417"/>
      <c r="BH417"/>
      <c r="BI417"/>
      <c r="BJ417"/>
      <c r="BK417"/>
      <c r="BL417"/>
      <c r="BM417"/>
      <c r="BN417"/>
      <c r="BO417"/>
      <c r="BP417"/>
      <c r="BQ417" t="s">
        <v>9894</v>
      </c>
      <c r="BR417"/>
      <c r="BS417" t="s">
        <v>9892</v>
      </c>
      <c r="BT417" s="218"/>
    </row>
    <row r="418" spans="1:72" ht="14.5">
      <c r="A418" s="219" t="str">
        <f t="shared" si="8"/>
        <v>2025-00096162-1</v>
      </c>
      <c r="B418" s="338" t="s">
        <v>2347</v>
      </c>
      <c r="C418" s="338" t="s">
        <v>9402</v>
      </c>
      <c r="D418" s="338" t="s">
        <v>9882</v>
      </c>
      <c r="E418" s="338" t="s">
        <v>7994</v>
      </c>
      <c r="F418" s="338" t="s">
        <v>9883</v>
      </c>
      <c r="G418" s="338" t="s">
        <v>9882</v>
      </c>
      <c r="H418" s="338" t="s">
        <v>9884</v>
      </c>
      <c r="I418" s="338" t="s">
        <v>10044</v>
      </c>
      <c r="J418" s="338" t="s">
        <v>939</v>
      </c>
      <c r="K418" s="338" t="s">
        <v>940</v>
      </c>
      <c r="L418"/>
      <c r="M418" s="338"/>
      <c r="N418" s="338"/>
      <c r="O418" s="338"/>
      <c r="P418" s="338" t="s">
        <v>8009</v>
      </c>
      <c r="Q418" s="338" t="s">
        <v>8010</v>
      </c>
      <c r="R418" s="338" t="s">
        <v>8076</v>
      </c>
      <c r="S418" s="338" t="s">
        <v>11549</v>
      </c>
      <c r="T418" s="338" t="s">
        <v>10850</v>
      </c>
      <c r="U418" s="338" t="s">
        <v>10851</v>
      </c>
      <c r="V418"/>
      <c r="W418" s="338" t="s">
        <v>9530</v>
      </c>
      <c r="X418" s="338" t="s">
        <v>11900</v>
      </c>
      <c r="Y418" s="338" t="s">
        <v>9887</v>
      </c>
      <c r="Z418" s="338" t="s">
        <v>53</v>
      </c>
      <c r="AA418" s="338"/>
      <c r="AB418" s="338" t="s">
        <v>8987</v>
      </c>
      <c r="AC418" s="338" t="s">
        <v>8067</v>
      </c>
      <c r="AD418" s="338"/>
      <c r="AE418" s="338" t="s">
        <v>8252</v>
      </c>
      <c r="AF418" s="338" t="s">
        <v>12243</v>
      </c>
      <c r="AG418" s="338"/>
      <c r="AH418" s="338" t="s">
        <v>11900</v>
      </c>
      <c r="AI418" s="338" t="s">
        <v>7998</v>
      </c>
      <c r="AJ418" s="338" t="s">
        <v>12244</v>
      </c>
      <c r="AK418" s="338" t="s">
        <v>12245</v>
      </c>
      <c r="AL418" s="338"/>
      <c r="AM418" s="338" t="s">
        <v>8019</v>
      </c>
      <c r="AN418" s="338" t="s">
        <v>12246</v>
      </c>
      <c r="AO418" s="338" t="s">
        <v>8026</v>
      </c>
      <c r="AP418" s="338" t="s">
        <v>11519</v>
      </c>
      <c r="AQ418" s="338" t="s">
        <v>7988</v>
      </c>
      <c r="AR418" s="338"/>
      <c r="AS418" s="338" t="s">
        <v>7988</v>
      </c>
      <c r="AT418" s="338"/>
      <c r="AU418" s="338" t="s">
        <v>11520</v>
      </c>
      <c r="AV418" s="338"/>
      <c r="AW418" s="338"/>
      <c r="AX418" s="338"/>
      <c r="AY418" s="338"/>
      <c r="AZ418" s="338" t="s">
        <v>7994</v>
      </c>
      <c r="BA418" s="338"/>
      <c r="BB418"/>
      <c r="BC418"/>
      <c r="BD418"/>
      <c r="BE418"/>
      <c r="BF418"/>
      <c r="BG418"/>
      <c r="BH418"/>
      <c r="BI418"/>
      <c r="BJ418"/>
      <c r="BK418"/>
      <c r="BL418"/>
      <c r="BM418"/>
      <c r="BN418"/>
      <c r="BO418"/>
      <c r="BP418"/>
      <c r="BQ418" t="s">
        <v>9894</v>
      </c>
      <c r="BR418"/>
      <c r="BS418" t="s">
        <v>9892</v>
      </c>
      <c r="BT418" s="218"/>
    </row>
    <row r="419" spans="1:72" ht="14.5">
      <c r="A419" s="219" t="str">
        <f t="shared" si="8"/>
        <v>2025-00098114-1</v>
      </c>
      <c r="B419" s="269" t="s">
        <v>2206</v>
      </c>
      <c r="C419" s="269" t="s">
        <v>2379</v>
      </c>
      <c r="D419" s="269" t="s">
        <v>11094</v>
      </c>
      <c r="E419" s="269" t="s">
        <v>7994</v>
      </c>
      <c r="F419" s="269" t="s">
        <v>9883</v>
      </c>
      <c r="G419" s="269" t="s">
        <v>11094</v>
      </c>
      <c r="H419" s="269" t="s">
        <v>11095</v>
      </c>
      <c r="I419" s="269" t="s">
        <v>10044</v>
      </c>
      <c r="J419" s="269" t="s">
        <v>2207</v>
      </c>
      <c r="K419" s="269" t="s">
        <v>234</v>
      </c>
      <c r="L419" s="269"/>
      <c r="M419" s="269"/>
      <c r="N419" s="269"/>
      <c r="O419" s="269"/>
      <c r="P419" s="269" t="s">
        <v>8009</v>
      </c>
      <c r="Q419" s="269" t="s">
        <v>8010</v>
      </c>
      <c r="R419" s="269" t="s">
        <v>8032</v>
      </c>
      <c r="S419" s="269" t="s">
        <v>12247</v>
      </c>
      <c r="T419" s="269" t="s">
        <v>10377</v>
      </c>
      <c r="U419" s="269" t="s">
        <v>10263</v>
      </c>
      <c r="V419" s="269"/>
      <c r="W419" s="269"/>
      <c r="X419" s="269" t="s">
        <v>2121</v>
      </c>
      <c r="Y419" s="269" t="s">
        <v>9418</v>
      </c>
      <c r="Z419" s="269" t="s">
        <v>53</v>
      </c>
      <c r="AA419" s="269"/>
      <c r="AB419" s="269"/>
      <c r="AC419" s="269"/>
      <c r="AD419" s="269"/>
      <c r="AE419" s="269"/>
      <c r="AF419" s="269" t="s">
        <v>12248</v>
      </c>
      <c r="AG419" s="269"/>
      <c r="AH419" s="269" t="s">
        <v>2121</v>
      </c>
      <c r="AI419" s="269" t="s">
        <v>7998</v>
      </c>
      <c r="AJ419" s="269" t="s">
        <v>12249</v>
      </c>
      <c r="AK419" s="269" t="s">
        <v>12250</v>
      </c>
      <c r="AL419" s="269"/>
      <c r="AM419" s="269" t="s">
        <v>8019</v>
      </c>
      <c r="AN419" s="269" t="s">
        <v>12251</v>
      </c>
      <c r="AO419" s="269" t="s">
        <v>8026</v>
      </c>
      <c r="AP419" s="269" t="s">
        <v>12252</v>
      </c>
      <c r="AQ419" s="269" t="s">
        <v>7988</v>
      </c>
      <c r="AR419" s="269"/>
      <c r="AS419" s="269" t="s">
        <v>7988</v>
      </c>
      <c r="AT419" s="269"/>
      <c r="AU419" s="269" t="s">
        <v>12251</v>
      </c>
      <c r="AV419" s="269"/>
      <c r="AW419" s="269"/>
      <c r="AX419" s="269"/>
      <c r="AY419" s="269"/>
      <c r="AZ419" s="269" t="s">
        <v>7994</v>
      </c>
      <c r="BA419" s="269"/>
      <c r="BB419" s="269"/>
      <c r="BC419" s="269"/>
      <c r="BD419" s="269"/>
      <c r="BE419" s="269"/>
      <c r="BF419" s="269"/>
      <c r="BG419" s="269"/>
      <c r="BH419" s="269"/>
      <c r="BI419" s="269"/>
      <c r="BJ419" s="269"/>
      <c r="BK419" s="269"/>
      <c r="BL419" s="269"/>
      <c r="BM419" s="269"/>
      <c r="BN419" s="269"/>
      <c r="BO419" s="269"/>
      <c r="BP419" s="269"/>
      <c r="BQ419" s="269" t="s">
        <v>9894</v>
      </c>
      <c r="BR419" s="269"/>
      <c r="BS419" s="269" t="s">
        <v>9892</v>
      </c>
      <c r="BT419" s="218"/>
    </row>
    <row r="420" spans="1:72" ht="14.5">
      <c r="A420" s="219" t="str">
        <f t="shared" si="8"/>
        <v>2025-00096801-2</v>
      </c>
      <c r="B420" s="338" t="s">
        <v>2397</v>
      </c>
      <c r="C420" s="338" t="s">
        <v>2422</v>
      </c>
      <c r="D420" s="338" t="s">
        <v>9882</v>
      </c>
      <c r="E420" s="338" t="s">
        <v>7994</v>
      </c>
      <c r="F420" s="338" t="s">
        <v>9883</v>
      </c>
      <c r="G420" s="338" t="s">
        <v>9882</v>
      </c>
      <c r="H420" s="338" t="s">
        <v>9884</v>
      </c>
      <c r="I420" s="338" t="s">
        <v>10044</v>
      </c>
      <c r="J420" s="338" t="s">
        <v>170</v>
      </c>
      <c r="K420" s="338" t="s">
        <v>171</v>
      </c>
      <c r="L420"/>
      <c r="M420" s="338"/>
      <c r="N420" s="338"/>
      <c r="O420" s="338"/>
      <c r="P420" s="338" t="s">
        <v>8009</v>
      </c>
      <c r="Q420" s="338" t="s">
        <v>8010</v>
      </c>
      <c r="R420" s="338" t="s">
        <v>8076</v>
      </c>
      <c r="S420" s="338" t="s">
        <v>12002</v>
      </c>
      <c r="T420" s="338" t="s">
        <v>11746</v>
      </c>
      <c r="U420" s="338" t="s">
        <v>11747</v>
      </c>
      <c r="V420"/>
      <c r="W420" s="338" t="s">
        <v>12003</v>
      </c>
      <c r="X420" s="338" t="s">
        <v>11928</v>
      </c>
      <c r="Y420" s="338" t="s">
        <v>9359</v>
      </c>
      <c r="Z420" s="338" t="s">
        <v>53</v>
      </c>
      <c r="AA420" s="338"/>
      <c r="AB420" s="338"/>
      <c r="AC420" s="338"/>
      <c r="AD420" s="338"/>
      <c r="AE420" s="338"/>
      <c r="AF420" s="338" t="s">
        <v>12253</v>
      </c>
      <c r="AG420" s="338"/>
      <c r="AH420" s="338" t="s">
        <v>11928</v>
      </c>
      <c r="AI420" s="338" t="s">
        <v>7998</v>
      </c>
      <c r="AJ420" s="338" t="s">
        <v>10210</v>
      </c>
      <c r="AK420" s="338" t="s">
        <v>12254</v>
      </c>
      <c r="AL420" s="338"/>
      <c r="AM420" s="338" t="s">
        <v>8019</v>
      </c>
      <c r="AN420" s="338" t="s">
        <v>12255</v>
      </c>
      <c r="AO420" s="338" t="s">
        <v>8026</v>
      </c>
      <c r="AP420" s="338" t="s">
        <v>11256</v>
      </c>
      <c r="AQ420" s="338" t="s">
        <v>7988</v>
      </c>
      <c r="AR420" s="338"/>
      <c r="AS420" s="338" t="s">
        <v>7988</v>
      </c>
      <c r="AT420" s="338"/>
      <c r="AU420" s="338" t="s">
        <v>11256</v>
      </c>
      <c r="AV420" s="338"/>
      <c r="AW420" s="338"/>
      <c r="AX420" s="338"/>
      <c r="AY420" s="338"/>
      <c r="AZ420" s="338" t="s">
        <v>7994</v>
      </c>
      <c r="BA420" s="338"/>
      <c r="BB420"/>
      <c r="BC420"/>
      <c r="BD420"/>
      <c r="BE420"/>
      <c r="BF420"/>
      <c r="BG420"/>
      <c r="BH420"/>
      <c r="BI420"/>
      <c r="BJ420"/>
      <c r="BK420"/>
      <c r="BL420"/>
      <c r="BM420"/>
      <c r="BN420"/>
      <c r="BO420"/>
      <c r="BP420"/>
      <c r="BQ420" t="s">
        <v>9894</v>
      </c>
      <c r="BR420"/>
      <c r="BS420" t="s">
        <v>9892</v>
      </c>
      <c r="BT420" s="218"/>
    </row>
    <row r="421" spans="1:72" ht="14.5">
      <c r="A421" s="219" t="str">
        <f t="shared" si="8"/>
        <v>2025-00096801-1</v>
      </c>
      <c r="B421" s="338" t="s">
        <v>2394</v>
      </c>
      <c r="C421" s="338" t="s">
        <v>2422</v>
      </c>
      <c r="D421" s="338" t="s">
        <v>9882</v>
      </c>
      <c r="E421" s="338" t="s">
        <v>7994</v>
      </c>
      <c r="F421" s="338" t="s">
        <v>9883</v>
      </c>
      <c r="G421" s="338" t="s">
        <v>9882</v>
      </c>
      <c r="H421" s="338" t="s">
        <v>9884</v>
      </c>
      <c r="I421" s="338" t="s">
        <v>10044</v>
      </c>
      <c r="J421" s="338" t="s">
        <v>170</v>
      </c>
      <c r="K421" s="338" t="s">
        <v>171</v>
      </c>
      <c r="L421"/>
      <c r="M421" s="338"/>
      <c r="N421" s="338"/>
      <c r="O421" s="338"/>
      <c r="P421" s="338" t="s">
        <v>8009</v>
      </c>
      <c r="Q421" s="338" t="s">
        <v>8010</v>
      </c>
      <c r="R421" s="338" t="s">
        <v>8076</v>
      </c>
      <c r="S421" s="338" t="s">
        <v>12002</v>
      </c>
      <c r="T421" s="338" t="s">
        <v>11746</v>
      </c>
      <c r="U421" s="338" t="s">
        <v>11747</v>
      </c>
      <c r="V421"/>
      <c r="W421" s="338" t="s">
        <v>12003</v>
      </c>
      <c r="X421" s="338" t="s">
        <v>9315</v>
      </c>
      <c r="Y421" s="338" t="s">
        <v>9359</v>
      </c>
      <c r="Z421" s="338" t="s">
        <v>53</v>
      </c>
      <c r="AA421" s="338"/>
      <c r="AB421" s="338"/>
      <c r="AC421" s="338"/>
      <c r="AD421" s="338"/>
      <c r="AE421" s="338"/>
      <c r="AF421" s="338" t="s">
        <v>12256</v>
      </c>
      <c r="AG421" s="338"/>
      <c r="AH421" s="338" t="s">
        <v>9315</v>
      </c>
      <c r="AI421" s="338" t="s">
        <v>7998</v>
      </c>
      <c r="AJ421" s="338" t="s">
        <v>10210</v>
      </c>
      <c r="AK421" s="338" t="s">
        <v>12257</v>
      </c>
      <c r="AL421" s="338"/>
      <c r="AM421" s="338" t="s">
        <v>8019</v>
      </c>
      <c r="AN421" s="338" t="s">
        <v>12255</v>
      </c>
      <c r="AO421" s="338" t="s">
        <v>8026</v>
      </c>
      <c r="AP421" s="338" t="s">
        <v>11256</v>
      </c>
      <c r="AQ421" s="338" t="s">
        <v>7988</v>
      </c>
      <c r="AR421" s="338"/>
      <c r="AS421" s="338" t="s">
        <v>7988</v>
      </c>
      <c r="AT421" s="338"/>
      <c r="AU421" s="338" t="s">
        <v>11256</v>
      </c>
      <c r="AV421" s="338"/>
      <c r="AW421" s="338"/>
      <c r="AX421" s="338"/>
      <c r="AY421" s="338"/>
      <c r="AZ421" s="338" t="s">
        <v>7994</v>
      </c>
      <c r="BA421" s="338"/>
      <c r="BB421"/>
      <c r="BC421"/>
      <c r="BD421"/>
      <c r="BE421"/>
      <c r="BF421"/>
      <c r="BG421"/>
      <c r="BH421"/>
      <c r="BI421"/>
      <c r="BJ421"/>
      <c r="BK421"/>
      <c r="BL421"/>
      <c r="BM421"/>
      <c r="BN421"/>
      <c r="BO421"/>
      <c r="BP421"/>
      <c r="BQ421" t="s">
        <v>9894</v>
      </c>
      <c r="BR421"/>
      <c r="BS421" t="s">
        <v>9892</v>
      </c>
      <c r="BT421" s="218"/>
    </row>
    <row r="422" spans="1:72" ht="14.5">
      <c r="A422" s="219" t="str">
        <f t="shared" si="8"/>
        <v>2025-00100384-1</v>
      </c>
      <c r="B422" s="269" t="s">
        <v>2399</v>
      </c>
      <c r="C422" s="269" t="s">
        <v>2422</v>
      </c>
      <c r="D422" s="269" t="s">
        <v>11094</v>
      </c>
      <c r="E422" s="269" t="s">
        <v>7994</v>
      </c>
      <c r="F422" s="269" t="s">
        <v>9883</v>
      </c>
      <c r="G422" s="269" t="s">
        <v>11094</v>
      </c>
      <c r="H422" s="269" t="s">
        <v>11095</v>
      </c>
      <c r="I422" s="269" t="s">
        <v>10044</v>
      </c>
      <c r="J422" s="269" t="s">
        <v>61</v>
      </c>
      <c r="K422" s="269" t="s">
        <v>153</v>
      </c>
      <c r="L422" s="269"/>
      <c r="M422" s="269"/>
      <c r="N422" s="269"/>
      <c r="O422" s="269"/>
      <c r="P422" s="269" t="s">
        <v>8009</v>
      </c>
      <c r="Q422" s="269" t="s">
        <v>8010</v>
      </c>
      <c r="R422" s="269" t="s">
        <v>8032</v>
      </c>
      <c r="S422" s="269" t="s">
        <v>12258</v>
      </c>
      <c r="T422" s="269" t="s">
        <v>10299</v>
      </c>
      <c r="U422" s="269" t="s">
        <v>10300</v>
      </c>
      <c r="V422" s="269"/>
      <c r="W422" s="269"/>
      <c r="X422" s="269" t="s">
        <v>2237</v>
      </c>
      <c r="Y422" s="269" t="s">
        <v>9359</v>
      </c>
      <c r="Z422" s="269" t="s">
        <v>53</v>
      </c>
      <c r="AA422" s="269"/>
      <c r="AB422" s="269"/>
      <c r="AC422" s="269"/>
      <c r="AD422" s="269"/>
      <c r="AE422" s="269"/>
      <c r="AF422" s="269" t="s">
        <v>12259</v>
      </c>
      <c r="AG422" s="269"/>
      <c r="AH422" s="269" t="s">
        <v>2237</v>
      </c>
      <c r="AI422" s="269" t="s">
        <v>7998</v>
      </c>
      <c r="AJ422" s="269" t="s">
        <v>12260</v>
      </c>
      <c r="AK422" s="269" t="s">
        <v>12261</v>
      </c>
      <c r="AL422" s="269"/>
      <c r="AM422" s="269" t="s">
        <v>8019</v>
      </c>
      <c r="AN422" s="269" t="s">
        <v>12262</v>
      </c>
      <c r="AO422" s="269" t="s">
        <v>8026</v>
      </c>
      <c r="AP422" s="269" t="s">
        <v>12263</v>
      </c>
      <c r="AQ422" s="269" t="s">
        <v>7988</v>
      </c>
      <c r="AR422" s="269"/>
      <c r="AS422" s="269" t="s">
        <v>7988</v>
      </c>
      <c r="AT422" s="269"/>
      <c r="AU422" s="269" t="s">
        <v>10136</v>
      </c>
      <c r="AV422" s="269"/>
      <c r="AW422" s="269"/>
      <c r="AX422" s="269"/>
      <c r="AY422" s="269"/>
      <c r="AZ422" s="269" t="s">
        <v>7994</v>
      </c>
      <c r="BA422" s="269"/>
      <c r="BB422" s="269"/>
      <c r="BC422" s="269"/>
      <c r="BD422" s="269"/>
      <c r="BE422" s="269"/>
      <c r="BF422" s="269"/>
      <c r="BG422" s="269"/>
      <c r="BH422" s="269"/>
      <c r="BI422" s="269"/>
      <c r="BJ422" s="269"/>
      <c r="BK422" s="269"/>
      <c r="BL422" s="269"/>
      <c r="BM422" s="269"/>
      <c r="BN422" s="269"/>
      <c r="BO422" s="269"/>
      <c r="BP422" s="269"/>
      <c r="BQ422" s="269" t="s">
        <v>9894</v>
      </c>
      <c r="BR422" s="269"/>
      <c r="BS422" s="269" t="s">
        <v>9892</v>
      </c>
      <c r="BT422" s="218"/>
    </row>
    <row r="423" spans="1:72" ht="14.5">
      <c r="A423" s="219" t="str">
        <f t="shared" si="8"/>
        <v>2025-00097495-1</v>
      </c>
      <c r="B423" s="269" t="s">
        <v>2373</v>
      </c>
      <c r="C423" s="269" t="s">
        <v>2422</v>
      </c>
      <c r="D423" s="269" t="s">
        <v>11094</v>
      </c>
      <c r="E423" s="269" t="s">
        <v>7994</v>
      </c>
      <c r="F423" s="269" t="s">
        <v>9883</v>
      </c>
      <c r="G423" s="269" t="s">
        <v>11094</v>
      </c>
      <c r="H423" s="269" t="s">
        <v>11095</v>
      </c>
      <c r="I423" s="269" t="s">
        <v>10044</v>
      </c>
      <c r="J423" s="269" t="s">
        <v>69</v>
      </c>
      <c r="K423" s="269" t="s">
        <v>117</v>
      </c>
      <c r="L423" s="269"/>
      <c r="M423" s="269"/>
      <c r="N423" s="269"/>
      <c r="O423" s="269"/>
      <c r="P423" s="269" t="s">
        <v>8009</v>
      </c>
      <c r="Q423" s="269" t="s">
        <v>8010</v>
      </c>
      <c r="R423" s="269" t="s">
        <v>8032</v>
      </c>
      <c r="S423" s="269" t="s">
        <v>12264</v>
      </c>
      <c r="T423" s="269" t="s">
        <v>8380</v>
      </c>
      <c r="U423" s="269" t="s">
        <v>10179</v>
      </c>
      <c r="V423" s="269"/>
      <c r="W423" s="269"/>
      <c r="X423" s="269" t="s">
        <v>12007</v>
      </c>
      <c r="Y423" s="269" t="s">
        <v>2379</v>
      </c>
      <c r="Z423" s="269" t="s">
        <v>53</v>
      </c>
      <c r="AA423" s="269"/>
      <c r="AB423" s="269"/>
      <c r="AC423" s="269"/>
      <c r="AD423" s="269"/>
      <c r="AE423" s="269"/>
      <c r="AF423" s="269" t="s">
        <v>12265</v>
      </c>
      <c r="AG423" s="269"/>
      <c r="AH423" s="269" t="s">
        <v>12007</v>
      </c>
      <c r="AI423" s="269" t="s">
        <v>7998</v>
      </c>
      <c r="AJ423" s="269" t="s">
        <v>12266</v>
      </c>
      <c r="AK423" s="269" t="s">
        <v>12267</v>
      </c>
      <c r="AL423" s="269"/>
      <c r="AM423" s="269" t="s">
        <v>8019</v>
      </c>
      <c r="AN423" s="269" t="s">
        <v>12268</v>
      </c>
      <c r="AO423" s="269" t="s">
        <v>8026</v>
      </c>
      <c r="AP423" s="269" t="s">
        <v>12269</v>
      </c>
      <c r="AQ423" s="269" t="s">
        <v>7988</v>
      </c>
      <c r="AR423" s="269"/>
      <c r="AS423" s="269" t="s">
        <v>7988</v>
      </c>
      <c r="AT423" s="269"/>
      <c r="AU423" s="269" t="s">
        <v>10136</v>
      </c>
      <c r="AV423" s="269"/>
      <c r="AW423" s="269"/>
      <c r="AX423" s="269"/>
      <c r="AY423" s="269"/>
      <c r="AZ423" s="269" t="s">
        <v>7994</v>
      </c>
      <c r="BA423" s="269"/>
      <c r="BB423" s="269"/>
      <c r="BC423" s="269"/>
      <c r="BD423" s="269"/>
      <c r="BE423" s="269"/>
      <c r="BF423" s="269"/>
      <c r="BG423" s="269"/>
      <c r="BH423" s="269"/>
      <c r="BI423" s="269"/>
      <c r="BJ423" s="269"/>
      <c r="BK423" s="269"/>
      <c r="BL423" s="269"/>
      <c r="BM423" s="269"/>
      <c r="BN423" s="269"/>
      <c r="BO423" s="269"/>
      <c r="BP423" s="269"/>
      <c r="BQ423" s="269" t="s">
        <v>9894</v>
      </c>
      <c r="BR423" s="269"/>
      <c r="BS423" s="269" t="s">
        <v>9892</v>
      </c>
      <c r="BT423" s="218"/>
    </row>
    <row r="424" spans="1:72" ht="14.5">
      <c r="A424" s="219" t="str">
        <f t="shared" si="8"/>
        <v>2025-00100217-1</v>
      </c>
      <c r="B424" s="269" t="s">
        <v>2366</v>
      </c>
      <c r="C424" s="269" t="s">
        <v>2422</v>
      </c>
      <c r="D424" s="269" t="s">
        <v>11094</v>
      </c>
      <c r="E424" s="269" t="s">
        <v>7994</v>
      </c>
      <c r="F424" s="269" t="s">
        <v>9883</v>
      </c>
      <c r="G424" s="269" t="s">
        <v>11094</v>
      </c>
      <c r="H424" s="269" t="s">
        <v>11095</v>
      </c>
      <c r="I424" s="269" t="s">
        <v>10044</v>
      </c>
      <c r="J424" s="269" t="s">
        <v>454</v>
      </c>
      <c r="K424" s="269" t="s">
        <v>456</v>
      </c>
      <c r="L424" s="269"/>
      <c r="M424" s="269"/>
      <c r="N424" s="269"/>
      <c r="O424" s="269"/>
      <c r="P424" s="269" t="s">
        <v>8009</v>
      </c>
      <c r="Q424" s="269" t="s">
        <v>8700</v>
      </c>
      <c r="R424" s="269" t="s">
        <v>8032</v>
      </c>
      <c r="S424" s="269" t="s">
        <v>12270</v>
      </c>
      <c r="T424" s="269" t="s">
        <v>10421</v>
      </c>
      <c r="U424" s="269" t="s">
        <v>10422</v>
      </c>
      <c r="V424" s="269"/>
      <c r="W424" s="269"/>
      <c r="X424" s="269" t="s">
        <v>2210</v>
      </c>
      <c r="Y424" s="269" t="s">
        <v>2379</v>
      </c>
      <c r="Z424" s="269" t="s">
        <v>53</v>
      </c>
      <c r="AA424" s="269"/>
      <c r="AB424" s="269" t="s">
        <v>8251</v>
      </c>
      <c r="AC424" s="269" t="s">
        <v>8067</v>
      </c>
      <c r="AD424" s="269"/>
      <c r="AE424" s="269" t="s">
        <v>8252</v>
      </c>
      <c r="AF424" s="269" t="s">
        <v>12271</v>
      </c>
      <c r="AG424" s="269"/>
      <c r="AH424" s="269" t="s">
        <v>2210</v>
      </c>
      <c r="AI424" s="269" t="s">
        <v>7998</v>
      </c>
      <c r="AJ424" s="269" t="s">
        <v>10408</v>
      </c>
      <c r="AK424" s="269" t="s">
        <v>12272</v>
      </c>
      <c r="AL424" s="269"/>
      <c r="AM424" s="269" t="s">
        <v>8019</v>
      </c>
      <c r="AN424" s="269" t="s">
        <v>12273</v>
      </c>
      <c r="AO424" s="269" t="s">
        <v>8026</v>
      </c>
      <c r="AP424" s="269" t="s">
        <v>12274</v>
      </c>
      <c r="AQ424" s="269" t="s">
        <v>7988</v>
      </c>
      <c r="AR424" s="269"/>
      <c r="AS424" s="269" t="s">
        <v>7988</v>
      </c>
      <c r="AT424" s="269"/>
      <c r="AU424" s="269" t="s">
        <v>10136</v>
      </c>
      <c r="AV424" s="269"/>
      <c r="AW424" s="269"/>
      <c r="AX424" s="269"/>
      <c r="AY424" s="269"/>
      <c r="AZ424" s="269" t="s">
        <v>7994</v>
      </c>
      <c r="BA424" s="269"/>
      <c r="BB424" s="269"/>
      <c r="BC424" s="269"/>
      <c r="BD424" s="269"/>
      <c r="BE424" s="269"/>
      <c r="BF424" s="269"/>
      <c r="BG424" s="269"/>
      <c r="BH424" s="269"/>
      <c r="BI424" s="269"/>
      <c r="BJ424" s="269"/>
      <c r="BK424" s="269"/>
      <c r="BL424" s="269"/>
      <c r="BM424" s="269"/>
      <c r="BN424" s="269"/>
      <c r="BO424" s="269"/>
      <c r="BP424" s="269"/>
      <c r="BQ424" s="269" t="s">
        <v>9894</v>
      </c>
      <c r="BR424" s="269"/>
      <c r="BS424" s="269" t="s">
        <v>9892</v>
      </c>
      <c r="BT424" s="218"/>
    </row>
    <row r="425" spans="1:72" ht="14.5">
      <c r="A425" s="219" t="str">
        <f t="shared" si="8"/>
        <v>2025-00096543-1</v>
      </c>
      <c r="B425" s="224" t="s">
        <v>2370</v>
      </c>
      <c r="C425" s="224" t="s">
        <v>9367</v>
      </c>
      <c r="D425" s="224" t="s">
        <v>9882</v>
      </c>
      <c r="E425" s="224" t="s">
        <v>7994</v>
      </c>
      <c r="F425" s="224" t="s">
        <v>9883</v>
      </c>
      <c r="G425" s="224" t="s">
        <v>9882</v>
      </c>
      <c r="H425" s="224" t="s">
        <v>9884</v>
      </c>
      <c r="I425" s="224" t="s">
        <v>10044</v>
      </c>
      <c r="J425" s="224" t="s">
        <v>550</v>
      </c>
      <c r="K425" s="224" t="s">
        <v>551</v>
      </c>
      <c r="L425" s="224"/>
      <c r="M425" s="224"/>
      <c r="N425" s="224"/>
      <c r="O425" s="224"/>
      <c r="P425" s="224" t="s">
        <v>8009</v>
      </c>
      <c r="Q425" s="224" t="s">
        <v>8031</v>
      </c>
      <c r="R425" s="224" t="s">
        <v>8076</v>
      </c>
      <c r="S425" s="224" t="s">
        <v>12275</v>
      </c>
      <c r="T425" s="224" t="s">
        <v>10459</v>
      </c>
      <c r="U425" s="224" t="s">
        <v>10460</v>
      </c>
      <c r="V425" s="224"/>
      <c r="W425" s="224" t="s">
        <v>10629</v>
      </c>
      <c r="X425" s="224" t="s">
        <v>1471</v>
      </c>
      <c r="Y425" s="224" t="s">
        <v>2379</v>
      </c>
      <c r="Z425" s="224" t="s">
        <v>53</v>
      </c>
      <c r="AA425" s="224"/>
      <c r="AB425" s="224" t="s">
        <v>12276</v>
      </c>
      <c r="AC425" s="224" t="s">
        <v>8067</v>
      </c>
      <c r="AD425" s="224"/>
      <c r="AE425" s="224" t="s">
        <v>8047</v>
      </c>
      <c r="AF425" s="224" t="s">
        <v>12277</v>
      </c>
      <c r="AG425" s="224"/>
      <c r="AH425" s="224" t="s">
        <v>1471</v>
      </c>
      <c r="AI425" s="224" t="s">
        <v>7998</v>
      </c>
      <c r="AJ425" s="224" t="s">
        <v>12278</v>
      </c>
      <c r="AK425" s="224" t="s">
        <v>12279</v>
      </c>
      <c r="AL425" s="224"/>
      <c r="AM425" s="224" t="s">
        <v>8019</v>
      </c>
      <c r="AN425" s="224" t="s">
        <v>12280</v>
      </c>
      <c r="AO425" s="224" t="s">
        <v>8026</v>
      </c>
      <c r="AP425" s="224" t="s">
        <v>11255</v>
      </c>
      <c r="AQ425" s="224" t="s">
        <v>7988</v>
      </c>
      <c r="AR425" s="224"/>
      <c r="AS425" s="224" t="s">
        <v>7988</v>
      </c>
      <c r="AT425" s="224"/>
      <c r="AU425" s="224" t="s">
        <v>11256</v>
      </c>
      <c r="AV425" s="224"/>
      <c r="AW425" s="224"/>
      <c r="AX425" s="224"/>
      <c r="AY425" s="224"/>
      <c r="AZ425" s="224" t="s">
        <v>7994</v>
      </c>
      <c r="BA425" s="224"/>
      <c r="BB425" s="224"/>
      <c r="BC425" s="224"/>
      <c r="BD425" s="224"/>
      <c r="BE425" s="224"/>
      <c r="BF425" s="224"/>
      <c r="BG425" s="224"/>
      <c r="BH425" s="224"/>
      <c r="BI425" s="224"/>
      <c r="BJ425" s="224"/>
      <c r="BK425" s="224"/>
      <c r="BL425" s="224"/>
      <c r="BM425" s="224"/>
      <c r="BN425" s="224"/>
      <c r="BO425" s="224"/>
      <c r="BP425" s="224"/>
      <c r="BQ425" s="224" t="s">
        <v>9894</v>
      </c>
      <c r="BR425" s="224"/>
      <c r="BS425" s="224" t="s">
        <v>9892</v>
      </c>
      <c r="BT425" s="218"/>
    </row>
    <row r="426" spans="1:72" ht="14.5">
      <c r="A426" s="219" t="str">
        <f t="shared" si="8"/>
        <v>2025-00098687-1</v>
      </c>
      <c r="B426" s="170" t="s">
        <v>2409</v>
      </c>
      <c r="C426" s="338" t="s">
        <v>9367</v>
      </c>
      <c r="D426" s="170" t="s">
        <v>11094</v>
      </c>
      <c r="E426" s="338" t="s">
        <v>7994</v>
      </c>
      <c r="F426" s="338" t="s">
        <v>9883</v>
      </c>
      <c r="G426" s="338" t="s">
        <v>11094</v>
      </c>
      <c r="H426" s="338" t="s">
        <v>11095</v>
      </c>
      <c r="I426" s="338" t="s">
        <v>10044</v>
      </c>
      <c r="J426" s="338" t="s">
        <v>69</v>
      </c>
      <c r="K426" s="338" t="s">
        <v>117</v>
      </c>
      <c r="L426"/>
      <c r="M426" s="338"/>
      <c r="N426" s="338"/>
      <c r="O426" s="338"/>
      <c r="P426" s="338" t="s">
        <v>8009</v>
      </c>
      <c r="Q426" s="338" t="s">
        <v>8010</v>
      </c>
      <c r="R426" s="338" t="s">
        <v>8032</v>
      </c>
      <c r="S426" s="338" t="s">
        <v>12281</v>
      </c>
      <c r="T426" s="338" t="s">
        <v>8380</v>
      </c>
      <c r="U426" s="338" t="s">
        <v>10179</v>
      </c>
      <c r="V426"/>
      <c r="W426" s="338"/>
      <c r="X426" s="338" t="s">
        <v>9250</v>
      </c>
      <c r="Y426" s="338" t="s">
        <v>2422</v>
      </c>
      <c r="Z426" s="338" t="s">
        <v>53</v>
      </c>
      <c r="AA426" s="338"/>
      <c r="AB426" s="338"/>
      <c r="AC426" s="338"/>
      <c r="AD426" s="338"/>
      <c r="AE426" s="338"/>
      <c r="AF426" s="338" t="s">
        <v>12282</v>
      </c>
      <c r="AG426" s="338"/>
      <c r="AH426" s="338" t="s">
        <v>9250</v>
      </c>
      <c r="AI426" s="338" t="s">
        <v>7998</v>
      </c>
      <c r="AJ426" s="338" t="s">
        <v>12283</v>
      </c>
      <c r="AK426" s="338" t="s">
        <v>12284</v>
      </c>
      <c r="AL426" s="338"/>
      <c r="AM426" s="338" t="s">
        <v>8019</v>
      </c>
      <c r="AN426" s="338" t="s">
        <v>12285</v>
      </c>
      <c r="AO426" s="338" t="s">
        <v>8026</v>
      </c>
      <c r="AP426" s="338" t="s">
        <v>10533</v>
      </c>
      <c r="AQ426" s="338" t="s">
        <v>7988</v>
      </c>
      <c r="AR426" s="338"/>
      <c r="AS426" s="338" t="s">
        <v>7988</v>
      </c>
      <c r="AT426" s="338"/>
      <c r="AU426" s="338" t="s">
        <v>10136</v>
      </c>
      <c r="AV426" s="338"/>
      <c r="AW426" s="338"/>
      <c r="AX426" s="338"/>
      <c r="AY426" s="338"/>
      <c r="AZ426" s="338" t="s">
        <v>7994</v>
      </c>
      <c r="BA426" s="338"/>
      <c r="BB426"/>
      <c r="BC426"/>
      <c r="BD426"/>
      <c r="BE426"/>
      <c r="BF426"/>
      <c r="BG426"/>
      <c r="BH426"/>
      <c r="BI426"/>
      <c r="BJ426"/>
      <c r="BK426"/>
      <c r="BL426"/>
      <c r="BM426"/>
      <c r="BN426"/>
      <c r="BO426"/>
      <c r="BP426"/>
      <c r="BQ426" t="s">
        <v>9894</v>
      </c>
      <c r="BR426"/>
      <c r="BS426" t="s">
        <v>9892</v>
      </c>
      <c r="BT426" s="218"/>
    </row>
    <row r="427" spans="1:72" ht="14.5">
      <c r="A427" s="219" t="str">
        <f t="shared" si="8"/>
        <v>2025-00099726-1</v>
      </c>
      <c r="B427" s="170" t="s">
        <v>2412</v>
      </c>
      <c r="C427" s="338" t="s">
        <v>9367</v>
      </c>
      <c r="D427" s="170" t="s">
        <v>11094</v>
      </c>
      <c r="E427" s="338" t="s">
        <v>7994</v>
      </c>
      <c r="F427" s="338" t="s">
        <v>9883</v>
      </c>
      <c r="G427" s="338" t="s">
        <v>11094</v>
      </c>
      <c r="H427" s="338" t="s">
        <v>11095</v>
      </c>
      <c r="I427" s="338" t="s">
        <v>10044</v>
      </c>
      <c r="J427" s="338" t="s">
        <v>69</v>
      </c>
      <c r="K427" s="338" t="s">
        <v>70</v>
      </c>
      <c r="L427"/>
      <c r="M427" s="338"/>
      <c r="N427" s="338"/>
      <c r="O427" s="338"/>
      <c r="P427" s="338" t="s">
        <v>8009</v>
      </c>
      <c r="Q427" s="338" t="s">
        <v>8010</v>
      </c>
      <c r="R427" s="338" t="s">
        <v>8032</v>
      </c>
      <c r="S427" s="338" t="s">
        <v>11820</v>
      </c>
      <c r="T427" s="338" t="s">
        <v>8894</v>
      </c>
      <c r="U427" s="338" t="s">
        <v>9247</v>
      </c>
      <c r="V427"/>
      <c r="W427" s="338"/>
      <c r="X427" s="338" t="s">
        <v>2245</v>
      </c>
      <c r="Y427" s="338" t="s">
        <v>2422</v>
      </c>
      <c r="Z427" s="338" t="s">
        <v>53</v>
      </c>
      <c r="AA427" s="338"/>
      <c r="AB427" s="338"/>
      <c r="AC427" s="338"/>
      <c r="AD427" s="338"/>
      <c r="AE427" s="338"/>
      <c r="AF427" s="338" t="s">
        <v>12286</v>
      </c>
      <c r="AG427" s="338"/>
      <c r="AH427" s="338" t="s">
        <v>2245</v>
      </c>
      <c r="AI427" s="338" t="s">
        <v>7998</v>
      </c>
      <c r="AJ427" s="338" t="s">
        <v>11822</v>
      </c>
      <c r="AK427" s="338" t="s">
        <v>12287</v>
      </c>
      <c r="AL427" s="338"/>
      <c r="AM427" s="338" t="s">
        <v>8019</v>
      </c>
      <c r="AN427" s="338" t="s">
        <v>12288</v>
      </c>
      <c r="AO427" s="338" t="s">
        <v>8026</v>
      </c>
      <c r="AP427" s="338" t="s">
        <v>10533</v>
      </c>
      <c r="AQ427" s="338" t="s">
        <v>7988</v>
      </c>
      <c r="AR427" s="338"/>
      <c r="AS427" s="338" t="s">
        <v>7988</v>
      </c>
      <c r="AT427" s="338"/>
      <c r="AU427" s="338" t="s">
        <v>10136</v>
      </c>
      <c r="AV427" s="338"/>
      <c r="AW427" s="338"/>
      <c r="AX427" s="338"/>
      <c r="AY427" s="338"/>
      <c r="AZ427" s="338" t="s">
        <v>7994</v>
      </c>
      <c r="BA427" s="338"/>
      <c r="BB427"/>
      <c r="BC427"/>
      <c r="BD427"/>
      <c r="BE427"/>
      <c r="BF427"/>
      <c r="BG427"/>
      <c r="BH427"/>
      <c r="BI427"/>
      <c r="BJ427"/>
      <c r="BK427"/>
      <c r="BL427"/>
      <c r="BM427"/>
      <c r="BN427"/>
      <c r="BO427"/>
      <c r="BP427"/>
      <c r="BQ427" t="s">
        <v>9894</v>
      </c>
      <c r="BR427"/>
      <c r="BS427" t="s">
        <v>9892</v>
      </c>
      <c r="BT427" s="218"/>
    </row>
    <row r="428" spans="1:72" ht="14.5">
      <c r="A428" s="219" t="str">
        <f t="shared" si="8"/>
        <v>2025-00096915-2</v>
      </c>
      <c r="B428" s="224" t="s">
        <v>2402</v>
      </c>
      <c r="C428" s="224" t="s">
        <v>9367</v>
      </c>
      <c r="D428" s="224" t="s">
        <v>9882</v>
      </c>
      <c r="E428" s="224" t="s">
        <v>7994</v>
      </c>
      <c r="F428" s="224" t="s">
        <v>9883</v>
      </c>
      <c r="G428" s="224" t="s">
        <v>9882</v>
      </c>
      <c r="H428" s="224" t="s">
        <v>9884</v>
      </c>
      <c r="I428" s="224" t="s">
        <v>10044</v>
      </c>
      <c r="J428" s="224" t="s">
        <v>146</v>
      </c>
      <c r="K428" s="224" t="s">
        <v>147</v>
      </c>
      <c r="L428" s="224"/>
      <c r="M428" s="224"/>
      <c r="N428" s="224"/>
      <c r="O428" s="224"/>
      <c r="P428" s="224" t="s">
        <v>8009</v>
      </c>
      <c r="Q428" s="224" t="s">
        <v>8010</v>
      </c>
      <c r="R428" s="224" t="s">
        <v>8076</v>
      </c>
      <c r="S428" s="224" t="s">
        <v>11203</v>
      </c>
      <c r="T428" s="224" t="s">
        <v>11204</v>
      </c>
      <c r="U428" s="224" t="s">
        <v>11205</v>
      </c>
      <c r="V428" s="224"/>
      <c r="W428" s="224" t="s">
        <v>9978</v>
      </c>
      <c r="X428" s="224" t="s">
        <v>11900</v>
      </c>
      <c r="Y428" s="224" t="s">
        <v>2422</v>
      </c>
      <c r="Z428" s="224" t="s">
        <v>53</v>
      </c>
      <c r="AA428" s="224"/>
      <c r="AB428" s="224" t="s">
        <v>9304</v>
      </c>
      <c r="AC428" s="224" t="s">
        <v>8067</v>
      </c>
      <c r="AD428" s="224"/>
      <c r="AE428" s="224" t="s">
        <v>8047</v>
      </c>
      <c r="AF428" s="224" t="s">
        <v>12289</v>
      </c>
      <c r="AG428" s="224"/>
      <c r="AH428" s="224" t="s">
        <v>11900</v>
      </c>
      <c r="AI428" s="224" t="s">
        <v>7998</v>
      </c>
      <c r="AJ428" s="224" t="s">
        <v>12290</v>
      </c>
      <c r="AK428" s="224" t="s">
        <v>12291</v>
      </c>
      <c r="AL428" s="224"/>
      <c r="AM428" s="224" t="s">
        <v>8019</v>
      </c>
      <c r="AN428" s="224" t="s">
        <v>12292</v>
      </c>
      <c r="AO428" s="224" t="s">
        <v>8026</v>
      </c>
      <c r="AP428" s="224" t="s">
        <v>12293</v>
      </c>
      <c r="AQ428" s="224" t="s">
        <v>7988</v>
      </c>
      <c r="AR428" s="224"/>
      <c r="AS428" s="224" t="s">
        <v>7988</v>
      </c>
      <c r="AT428" s="224"/>
      <c r="AU428" s="224" t="s">
        <v>11926</v>
      </c>
      <c r="AV428" s="224"/>
      <c r="AW428" s="224"/>
      <c r="AX428" s="224"/>
      <c r="AY428" s="224"/>
      <c r="AZ428" s="224" t="s">
        <v>7994</v>
      </c>
      <c r="BA428" s="224"/>
      <c r="BB428" s="224"/>
      <c r="BC428" s="224"/>
      <c r="BD428" s="224"/>
      <c r="BE428" s="224"/>
      <c r="BF428" s="224"/>
      <c r="BG428" s="224"/>
      <c r="BH428" s="224"/>
      <c r="BI428" s="224"/>
      <c r="BJ428" s="224"/>
      <c r="BK428" s="224"/>
      <c r="BL428" s="224"/>
      <c r="BM428" s="224"/>
      <c r="BN428" s="224"/>
      <c r="BO428" s="224"/>
      <c r="BP428" s="224"/>
      <c r="BQ428" s="224" t="s">
        <v>9894</v>
      </c>
      <c r="BR428" s="224"/>
      <c r="BS428" s="224" t="s">
        <v>9892</v>
      </c>
      <c r="BT428" s="218"/>
    </row>
    <row r="429" spans="1:72" ht="14.5">
      <c r="A429" s="219" t="str">
        <f t="shared" si="8"/>
        <v>2025-00098249-1</v>
      </c>
      <c r="B429" s="224" t="s">
        <v>2406</v>
      </c>
      <c r="C429" s="224" t="s">
        <v>9367</v>
      </c>
      <c r="D429" s="224" t="s">
        <v>9882</v>
      </c>
      <c r="E429" s="224" t="s">
        <v>7994</v>
      </c>
      <c r="F429" s="224" t="s">
        <v>9883</v>
      </c>
      <c r="G429" s="224" t="s">
        <v>9882</v>
      </c>
      <c r="H429" s="224" t="s">
        <v>9884</v>
      </c>
      <c r="I429" s="224" t="s">
        <v>10044</v>
      </c>
      <c r="J429" s="224" t="s">
        <v>275</v>
      </c>
      <c r="K429" s="224" t="s">
        <v>276</v>
      </c>
      <c r="L429" s="224"/>
      <c r="M429" s="224"/>
      <c r="N429" s="224"/>
      <c r="O429" s="224"/>
      <c r="P429" s="224" t="s">
        <v>8009</v>
      </c>
      <c r="Q429" s="224" t="s">
        <v>8010</v>
      </c>
      <c r="R429" s="224" t="s">
        <v>8076</v>
      </c>
      <c r="S429" s="224" t="s">
        <v>12095</v>
      </c>
      <c r="T429" s="224" t="s">
        <v>10312</v>
      </c>
      <c r="U429" s="224" t="s">
        <v>10313</v>
      </c>
      <c r="V429" s="224"/>
      <c r="W429" s="224" t="s">
        <v>10314</v>
      </c>
      <c r="X429" s="224" t="s">
        <v>12007</v>
      </c>
      <c r="Y429" s="224" t="s">
        <v>2422</v>
      </c>
      <c r="Z429" s="224" t="s">
        <v>53</v>
      </c>
      <c r="AA429" s="224"/>
      <c r="AB429" s="224"/>
      <c r="AC429" s="224"/>
      <c r="AD429" s="224"/>
      <c r="AE429" s="224"/>
      <c r="AF429" s="224" t="s">
        <v>12294</v>
      </c>
      <c r="AG429" s="224"/>
      <c r="AH429" s="224" t="s">
        <v>12007</v>
      </c>
      <c r="AI429" s="224" t="s">
        <v>7998</v>
      </c>
      <c r="AJ429" s="224" t="s">
        <v>12295</v>
      </c>
      <c r="AK429" s="224" t="s">
        <v>12296</v>
      </c>
      <c r="AL429" s="224"/>
      <c r="AM429" s="224" t="s">
        <v>8019</v>
      </c>
      <c r="AN429" s="224" t="s">
        <v>12297</v>
      </c>
      <c r="AO429" s="224" t="s">
        <v>8026</v>
      </c>
      <c r="AP429" s="224" t="s">
        <v>12298</v>
      </c>
      <c r="AQ429" s="224" t="s">
        <v>7988</v>
      </c>
      <c r="AR429" s="224"/>
      <c r="AS429" s="224" t="s">
        <v>7988</v>
      </c>
      <c r="AT429" s="224"/>
      <c r="AU429" s="224" t="s">
        <v>12299</v>
      </c>
      <c r="AV429" s="224"/>
      <c r="AW429" s="224"/>
      <c r="AX429" s="224"/>
      <c r="AY429" s="224"/>
      <c r="AZ429" s="224" t="s">
        <v>7994</v>
      </c>
      <c r="BA429" s="224"/>
      <c r="BB429" s="224"/>
      <c r="BC429" s="224"/>
      <c r="BD429" s="224"/>
      <c r="BE429" s="224"/>
      <c r="BF429" s="224"/>
      <c r="BG429" s="224"/>
      <c r="BH429" s="224"/>
      <c r="BI429" s="224"/>
      <c r="BJ429" s="224"/>
      <c r="BK429" s="224"/>
      <c r="BL429" s="224"/>
      <c r="BM429" s="224"/>
      <c r="BN429" s="224"/>
      <c r="BO429" s="224"/>
      <c r="BP429" s="224"/>
      <c r="BQ429" s="224" t="s">
        <v>9894</v>
      </c>
      <c r="BR429" s="224"/>
      <c r="BS429" s="224" t="s">
        <v>9892</v>
      </c>
      <c r="BT429" s="218"/>
    </row>
    <row r="430" spans="1:72" ht="14.5">
      <c r="A430" s="219" t="str">
        <f t="shared" si="8"/>
        <v>2025-00098177-1</v>
      </c>
      <c r="B430" s="224" t="s">
        <v>2430</v>
      </c>
      <c r="C430" s="224" t="s">
        <v>9464</v>
      </c>
      <c r="D430" s="224" t="s">
        <v>9882</v>
      </c>
      <c r="E430" s="224" t="s">
        <v>7994</v>
      </c>
      <c r="F430" s="224" t="s">
        <v>9883</v>
      </c>
      <c r="G430" s="224" t="s">
        <v>9882</v>
      </c>
      <c r="H430" s="224" t="s">
        <v>9884</v>
      </c>
      <c r="I430" s="224" t="s">
        <v>10044</v>
      </c>
      <c r="J430" s="224" t="s">
        <v>61</v>
      </c>
      <c r="K430" s="224" t="s">
        <v>153</v>
      </c>
      <c r="L430" s="224"/>
      <c r="M430" s="224"/>
      <c r="N430" s="224"/>
      <c r="O430" s="224"/>
      <c r="P430" s="224" t="s">
        <v>8009</v>
      </c>
      <c r="Q430" s="224" t="s">
        <v>8010</v>
      </c>
      <c r="R430" s="224" t="s">
        <v>8032</v>
      </c>
      <c r="S430" s="224" t="s">
        <v>12300</v>
      </c>
      <c r="T430" s="224" t="s">
        <v>10299</v>
      </c>
      <c r="U430" s="224" t="s">
        <v>10300</v>
      </c>
      <c r="V430" s="224"/>
      <c r="W430" s="224"/>
      <c r="X430" s="224" t="s">
        <v>12007</v>
      </c>
      <c r="Y430" s="224" t="s">
        <v>9367</v>
      </c>
      <c r="Z430" s="224" t="s">
        <v>53</v>
      </c>
      <c r="AA430" s="224"/>
      <c r="AB430" s="224"/>
      <c r="AC430" s="224"/>
      <c r="AD430" s="224"/>
      <c r="AE430" s="224"/>
      <c r="AF430" s="224" t="s">
        <v>12301</v>
      </c>
      <c r="AG430" s="224"/>
      <c r="AH430" s="224" t="s">
        <v>12007</v>
      </c>
      <c r="AI430" s="224" t="s">
        <v>7998</v>
      </c>
      <c r="AJ430" s="224" t="s">
        <v>12302</v>
      </c>
      <c r="AK430" s="224" t="s">
        <v>12303</v>
      </c>
      <c r="AL430" s="224"/>
      <c r="AM430" s="224" t="s">
        <v>8019</v>
      </c>
      <c r="AN430" s="224" t="s">
        <v>12304</v>
      </c>
      <c r="AO430" s="224" t="s">
        <v>8026</v>
      </c>
      <c r="AP430" s="224" t="s">
        <v>12305</v>
      </c>
      <c r="AQ430" s="224" t="s">
        <v>7988</v>
      </c>
      <c r="AR430" s="224"/>
      <c r="AS430" s="224" t="s">
        <v>7988</v>
      </c>
      <c r="AT430" s="224"/>
      <c r="AU430" s="224" t="s">
        <v>12306</v>
      </c>
      <c r="AV430" s="224"/>
      <c r="AW430" s="224"/>
      <c r="AX430" s="224"/>
      <c r="AY430" s="224"/>
      <c r="AZ430" s="224" t="s">
        <v>7994</v>
      </c>
      <c r="BA430" s="224"/>
      <c r="BB430" s="224"/>
      <c r="BC430" s="224"/>
      <c r="BD430" s="224"/>
      <c r="BE430" s="224"/>
      <c r="BF430" s="224"/>
      <c r="BG430" s="224"/>
      <c r="BH430" s="224"/>
      <c r="BI430" s="224"/>
      <c r="BJ430" s="224"/>
      <c r="BK430" s="224"/>
      <c r="BL430" s="224"/>
      <c r="BM430" s="224"/>
      <c r="BN430" s="224"/>
      <c r="BO430" s="224"/>
      <c r="BP430" s="224"/>
      <c r="BQ430" s="224" t="s">
        <v>9894</v>
      </c>
      <c r="BR430" s="224"/>
      <c r="BS430" s="224" t="s">
        <v>9892</v>
      </c>
      <c r="BT430" s="218"/>
    </row>
    <row r="431" spans="1:72" ht="14.5">
      <c r="A431" s="219" t="str">
        <f t="shared" si="8"/>
        <v>2025-00092814-1</v>
      </c>
      <c r="B431" s="224" t="s">
        <v>2426</v>
      </c>
      <c r="C431" s="224" t="s">
        <v>9464</v>
      </c>
      <c r="D431" s="224" t="s">
        <v>9882</v>
      </c>
      <c r="E431" s="224" t="s">
        <v>7994</v>
      </c>
      <c r="F431" s="224" t="s">
        <v>9883</v>
      </c>
      <c r="G431" s="224" t="s">
        <v>9882</v>
      </c>
      <c r="H431" s="224" t="s">
        <v>9884</v>
      </c>
      <c r="I431" s="224" t="s">
        <v>10044</v>
      </c>
      <c r="J431" s="224" t="s">
        <v>2427</v>
      </c>
      <c r="K431" s="224" t="s">
        <v>2258</v>
      </c>
      <c r="L431" s="224"/>
      <c r="M431" s="224"/>
      <c r="N431" s="224"/>
      <c r="O431" s="224"/>
      <c r="P431" s="224" t="s">
        <v>8009</v>
      </c>
      <c r="Q431" s="224" t="s">
        <v>8031</v>
      </c>
      <c r="R431" s="224" t="s">
        <v>8076</v>
      </c>
      <c r="S431" s="224" t="s">
        <v>12307</v>
      </c>
      <c r="T431" s="224" t="s">
        <v>9956</v>
      </c>
      <c r="U431" s="224" t="s">
        <v>9957</v>
      </c>
      <c r="V431" s="224"/>
      <c r="W431" s="224" t="s">
        <v>12308</v>
      </c>
      <c r="X431" s="224" t="s">
        <v>9170</v>
      </c>
      <c r="Y431" s="224" t="s">
        <v>9367</v>
      </c>
      <c r="Z431" s="224" t="s">
        <v>53</v>
      </c>
      <c r="AA431" s="224"/>
      <c r="AB431" s="224"/>
      <c r="AC431" s="224"/>
      <c r="AD431" s="224"/>
      <c r="AE431" s="224"/>
      <c r="AF431" s="224" t="s">
        <v>12309</v>
      </c>
      <c r="AG431" s="224"/>
      <c r="AH431" s="224" t="s">
        <v>9170</v>
      </c>
      <c r="AI431" s="224" t="s">
        <v>7998</v>
      </c>
      <c r="AJ431" s="224" t="s">
        <v>12310</v>
      </c>
      <c r="AK431" s="224" t="s">
        <v>12311</v>
      </c>
      <c r="AL431" s="224"/>
      <c r="AM431" s="224" t="s">
        <v>8019</v>
      </c>
      <c r="AN431" s="224" t="s">
        <v>12312</v>
      </c>
      <c r="AO431" s="224" t="s">
        <v>8026</v>
      </c>
      <c r="AP431" s="224" t="s">
        <v>12313</v>
      </c>
      <c r="AQ431" s="224" t="s">
        <v>7988</v>
      </c>
      <c r="AR431" s="224"/>
      <c r="AS431" s="224" t="s">
        <v>7988</v>
      </c>
      <c r="AT431" s="224"/>
      <c r="AU431" s="224" t="s">
        <v>11256</v>
      </c>
      <c r="AV431" s="224"/>
      <c r="AW431" s="224"/>
      <c r="AX431" s="224"/>
      <c r="AY431" s="224"/>
      <c r="AZ431" s="224" t="s">
        <v>7994</v>
      </c>
      <c r="BA431" s="224"/>
      <c r="BB431" s="224"/>
      <c r="BC431" s="224"/>
      <c r="BD431" s="224"/>
      <c r="BE431" s="224"/>
      <c r="BF431" s="224"/>
      <c r="BG431" s="224"/>
      <c r="BH431" s="224"/>
      <c r="BI431" s="224"/>
      <c r="BJ431" s="224"/>
      <c r="BK431" s="224"/>
      <c r="BL431" s="224"/>
      <c r="BM431" s="224"/>
      <c r="BN431" s="224"/>
      <c r="BO431" s="224"/>
      <c r="BP431" s="224"/>
      <c r="BQ431" s="224" t="s">
        <v>9894</v>
      </c>
      <c r="BR431" s="224"/>
      <c r="BS431" s="224" t="s">
        <v>9892</v>
      </c>
      <c r="BT431" s="218"/>
    </row>
    <row r="432" spans="1:72" ht="14.5">
      <c r="A432" s="219" t="str">
        <f t="shared" si="8"/>
        <v>2025-00098688-1</v>
      </c>
      <c r="B432" s="170" t="s">
        <v>2436</v>
      </c>
      <c r="C432" s="269" t="s">
        <v>9464</v>
      </c>
      <c r="D432" s="269" t="s">
        <v>11094</v>
      </c>
      <c r="E432" s="269" t="s">
        <v>7994</v>
      </c>
      <c r="F432" s="269" t="s">
        <v>9883</v>
      </c>
      <c r="G432" s="269" t="s">
        <v>11094</v>
      </c>
      <c r="H432" s="269" t="s">
        <v>11095</v>
      </c>
      <c r="I432" s="269" t="s">
        <v>10044</v>
      </c>
      <c r="J432" s="269" t="s">
        <v>69</v>
      </c>
      <c r="K432" s="269" t="s">
        <v>117</v>
      </c>
      <c r="L432" s="269"/>
      <c r="M432" s="269"/>
      <c r="N432" s="269"/>
      <c r="O432" s="269"/>
      <c r="P432" s="269" t="s">
        <v>8009</v>
      </c>
      <c r="Q432" s="269" t="s">
        <v>8010</v>
      </c>
      <c r="R432" s="269" t="s">
        <v>8032</v>
      </c>
      <c r="S432" s="269" t="s">
        <v>12281</v>
      </c>
      <c r="T432" s="269" t="s">
        <v>8380</v>
      </c>
      <c r="U432" s="269" t="s">
        <v>10179</v>
      </c>
      <c r="V432" s="269"/>
      <c r="W432" s="269"/>
      <c r="X432" s="269" t="s">
        <v>9250</v>
      </c>
      <c r="Y432" s="269" t="s">
        <v>12314</v>
      </c>
      <c r="Z432" s="269" t="s">
        <v>53</v>
      </c>
      <c r="AA432" s="269"/>
      <c r="AB432" s="269"/>
      <c r="AC432" s="269"/>
      <c r="AD432" s="269"/>
      <c r="AE432" s="269"/>
      <c r="AF432" s="269" t="s">
        <v>12315</v>
      </c>
      <c r="AG432" s="269"/>
      <c r="AH432" s="269" t="s">
        <v>9250</v>
      </c>
      <c r="AI432" s="269" t="s">
        <v>7998</v>
      </c>
      <c r="AJ432" s="269" t="s">
        <v>12316</v>
      </c>
      <c r="AK432" s="269" t="s">
        <v>12317</v>
      </c>
      <c r="AL432" s="269"/>
      <c r="AM432" s="269" t="s">
        <v>8019</v>
      </c>
      <c r="AN432" s="269" t="s">
        <v>12318</v>
      </c>
      <c r="AO432" s="269" t="s">
        <v>8026</v>
      </c>
      <c r="AP432" s="269" t="s">
        <v>12319</v>
      </c>
      <c r="AQ432" s="269" t="s">
        <v>7988</v>
      </c>
      <c r="AR432" s="269"/>
      <c r="AS432" s="269" t="s">
        <v>7988</v>
      </c>
      <c r="AT432" s="269"/>
      <c r="AU432" s="269" t="s">
        <v>10136</v>
      </c>
      <c r="AV432" s="269"/>
      <c r="AW432" s="269"/>
      <c r="AX432" s="269"/>
      <c r="AY432" s="269"/>
      <c r="AZ432" s="269" t="s">
        <v>7994</v>
      </c>
      <c r="BA432" s="269"/>
      <c r="BB432" s="269"/>
      <c r="BC432" s="269"/>
      <c r="BD432" s="269"/>
      <c r="BE432" s="269"/>
      <c r="BF432" s="269"/>
      <c r="BG432" s="269"/>
      <c r="BH432" s="269"/>
      <c r="BI432" s="269"/>
      <c r="BJ432" s="269"/>
      <c r="BK432" s="269"/>
      <c r="BL432" s="269"/>
      <c r="BM432" s="269"/>
      <c r="BN432" s="269"/>
      <c r="BO432" s="269"/>
      <c r="BP432" s="269"/>
      <c r="BQ432" s="269" t="s">
        <v>9894</v>
      </c>
      <c r="BR432" s="269"/>
      <c r="BS432" s="269" t="s">
        <v>9892</v>
      </c>
      <c r="BT432" s="218"/>
    </row>
    <row r="433" spans="1:72" ht="14.5">
      <c r="A433" s="219" t="str">
        <f t="shared" si="8"/>
        <v>2025-00098686-1</v>
      </c>
      <c r="B433" s="170" t="s">
        <v>2439</v>
      </c>
      <c r="C433" s="269" t="s">
        <v>9464</v>
      </c>
      <c r="D433" s="269" t="s">
        <v>11094</v>
      </c>
      <c r="E433" s="269" t="s">
        <v>7994</v>
      </c>
      <c r="F433" s="269" t="s">
        <v>9883</v>
      </c>
      <c r="G433" s="269" t="s">
        <v>11094</v>
      </c>
      <c r="H433" s="269" t="s">
        <v>11095</v>
      </c>
      <c r="I433" s="269" t="s">
        <v>10044</v>
      </c>
      <c r="J433" s="269" t="s">
        <v>69</v>
      </c>
      <c r="K433" s="269" t="s">
        <v>117</v>
      </c>
      <c r="L433" s="269"/>
      <c r="M433" s="269"/>
      <c r="N433" s="269"/>
      <c r="O433" s="269"/>
      <c r="P433" s="269" t="s">
        <v>8009</v>
      </c>
      <c r="Q433" s="269" t="s">
        <v>8010</v>
      </c>
      <c r="R433" s="269" t="s">
        <v>8032</v>
      </c>
      <c r="S433" s="269" t="s">
        <v>12320</v>
      </c>
      <c r="T433" s="269" t="s">
        <v>8380</v>
      </c>
      <c r="U433" s="269" t="s">
        <v>10179</v>
      </c>
      <c r="V433" s="269"/>
      <c r="W433" s="269"/>
      <c r="X433" s="269" t="s">
        <v>9250</v>
      </c>
      <c r="Y433" s="269" t="s">
        <v>9367</v>
      </c>
      <c r="Z433" s="269" t="s">
        <v>53</v>
      </c>
      <c r="AA433" s="269"/>
      <c r="AB433" s="269"/>
      <c r="AC433" s="269"/>
      <c r="AD433" s="269"/>
      <c r="AE433" s="269"/>
      <c r="AF433" s="269" t="s">
        <v>12321</v>
      </c>
      <c r="AG433" s="269"/>
      <c r="AH433" s="269" t="s">
        <v>9250</v>
      </c>
      <c r="AI433" s="269" t="s">
        <v>7998</v>
      </c>
      <c r="AJ433" s="269" t="s">
        <v>12322</v>
      </c>
      <c r="AK433" s="269" t="s">
        <v>12323</v>
      </c>
      <c r="AL433" s="269"/>
      <c r="AM433" s="269" t="s">
        <v>8019</v>
      </c>
      <c r="AN433" s="269" t="s">
        <v>12324</v>
      </c>
      <c r="AO433" s="269" t="s">
        <v>8026</v>
      </c>
      <c r="AP433" s="269" t="s">
        <v>12325</v>
      </c>
      <c r="AQ433" s="269" t="s">
        <v>7988</v>
      </c>
      <c r="AR433" s="269"/>
      <c r="AS433" s="269" t="s">
        <v>7988</v>
      </c>
      <c r="AT433" s="269"/>
      <c r="AU433" s="269" t="s">
        <v>10136</v>
      </c>
      <c r="AV433" s="269"/>
      <c r="AW433" s="269"/>
      <c r="AX433" s="269"/>
      <c r="AY433" s="269"/>
      <c r="AZ433" s="269" t="s">
        <v>7994</v>
      </c>
      <c r="BA433" s="269"/>
      <c r="BB433" s="269"/>
      <c r="BC433" s="269"/>
      <c r="BD433" s="269"/>
      <c r="BE433" s="269"/>
      <c r="BF433" s="269"/>
      <c r="BG433" s="269"/>
      <c r="BH433" s="269"/>
      <c r="BI433" s="269"/>
      <c r="BJ433" s="269"/>
      <c r="BK433" s="269"/>
      <c r="BL433" s="269"/>
      <c r="BM433" s="269"/>
      <c r="BN433" s="269"/>
      <c r="BO433" s="269"/>
      <c r="BP433" s="269"/>
      <c r="BQ433" s="269" t="s">
        <v>9894</v>
      </c>
      <c r="BR433" s="269"/>
      <c r="BS433" s="269" t="s">
        <v>9892</v>
      </c>
      <c r="BT433" s="218"/>
    </row>
    <row r="434" spans="1:72" ht="14.5">
      <c r="A434" s="219" t="str">
        <f t="shared" ref="A434:A456" si="9">LEFT(AF434,15)</f>
        <v>2025-00098953-1</v>
      </c>
      <c r="B434" s="170" t="s">
        <v>2433</v>
      </c>
      <c r="C434" s="269" t="s">
        <v>9464</v>
      </c>
      <c r="D434" s="269" t="s">
        <v>11094</v>
      </c>
      <c r="E434" s="269" t="s">
        <v>7994</v>
      </c>
      <c r="F434" s="269" t="s">
        <v>9883</v>
      </c>
      <c r="G434" s="269" t="s">
        <v>11094</v>
      </c>
      <c r="H434" s="269" t="s">
        <v>11095</v>
      </c>
      <c r="I434" s="269" t="s">
        <v>10044</v>
      </c>
      <c r="J434" s="269" t="s">
        <v>69</v>
      </c>
      <c r="K434" s="269" t="s">
        <v>70</v>
      </c>
      <c r="L434" s="269"/>
      <c r="M434" s="269"/>
      <c r="N434" s="269"/>
      <c r="O434" s="269"/>
      <c r="P434" s="269" t="s">
        <v>8009</v>
      </c>
      <c r="Q434" s="269" t="s">
        <v>8010</v>
      </c>
      <c r="R434" s="269" t="s">
        <v>8032</v>
      </c>
      <c r="S434" s="269" t="s">
        <v>12326</v>
      </c>
      <c r="T434" s="269" t="s">
        <v>8894</v>
      </c>
      <c r="U434" s="269" t="s">
        <v>9247</v>
      </c>
      <c r="V434" s="269"/>
      <c r="W434" s="269"/>
      <c r="X434" s="269" t="s">
        <v>12056</v>
      </c>
      <c r="Y434" s="269" t="s">
        <v>12327</v>
      </c>
      <c r="Z434" s="269" t="s">
        <v>53</v>
      </c>
      <c r="AA434" s="269"/>
      <c r="AB434" s="269"/>
      <c r="AC434" s="269"/>
      <c r="AD434" s="269"/>
      <c r="AE434" s="269"/>
      <c r="AF434" s="269" t="s">
        <v>12328</v>
      </c>
      <c r="AG434" s="269"/>
      <c r="AH434" s="269" t="s">
        <v>12056</v>
      </c>
      <c r="AI434" s="269" t="s">
        <v>7998</v>
      </c>
      <c r="AJ434" s="269" t="s">
        <v>12329</v>
      </c>
      <c r="AK434" s="269" t="s">
        <v>12330</v>
      </c>
      <c r="AL434" s="269"/>
      <c r="AM434" s="269" t="s">
        <v>8019</v>
      </c>
      <c r="AN434" s="269" t="s">
        <v>12331</v>
      </c>
      <c r="AO434" s="269" t="s">
        <v>8026</v>
      </c>
      <c r="AP434" s="269" t="s">
        <v>12332</v>
      </c>
      <c r="AQ434" s="269" t="s">
        <v>7988</v>
      </c>
      <c r="AR434" s="269"/>
      <c r="AS434" s="269" t="s">
        <v>7988</v>
      </c>
      <c r="AT434" s="269"/>
      <c r="AU434" s="269" t="s">
        <v>10136</v>
      </c>
      <c r="AV434" s="269"/>
      <c r="AW434" s="269"/>
      <c r="AX434" s="269"/>
      <c r="AY434" s="269"/>
      <c r="AZ434" s="269" t="s">
        <v>7994</v>
      </c>
      <c r="BA434" s="269"/>
      <c r="BB434" s="269"/>
      <c r="BC434" s="269"/>
      <c r="BD434" s="269"/>
      <c r="BE434" s="269"/>
      <c r="BF434" s="269"/>
      <c r="BG434" s="269"/>
      <c r="BH434" s="269"/>
      <c r="BI434" s="269"/>
      <c r="BJ434" s="269"/>
      <c r="BK434" s="269"/>
      <c r="BL434" s="269"/>
      <c r="BM434" s="269"/>
      <c r="BN434" s="269"/>
      <c r="BO434" s="269"/>
      <c r="BP434" s="269"/>
      <c r="BQ434" s="269" t="s">
        <v>9894</v>
      </c>
      <c r="BR434" s="269"/>
      <c r="BS434" s="269" t="s">
        <v>9892</v>
      </c>
      <c r="BT434" s="218"/>
    </row>
    <row r="435" spans="1:72" ht="15" customHeight="1">
      <c r="A435" s="219" t="str">
        <f t="shared" si="9"/>
        <v>2025-00100894-1</v>
      </c>
      <c r="B435" s="170" t="s">
        <v>2386</v>
      </c>
      <c r="C435" s="170" t="s">
        <v>9464</v>
      </c>
      <c r="D435" s="170" t="s">
        <v>9882</v>
      </c>
      <c r="E435" s="170" t="s">
        <v>7994</v>
      </c>
      <c r="F435" s="170" t="s">
        <v>9883</v>
      </c>
      <c r="G435" s="170" t="s">
        <v>9882</v>
      </c>
      <c r="H435" s="170" t="s">
        <v>9884</v>
      </c>
      <c r="I435" s="170" t="s">
        <v>10044</v>
      </c>
      <c r="J435" s="170" t="s">
        <v>140</v>
      </c>
      <c r="K435" s="170" t="s">
        <v>300</v>
      </c>
      <c r="L435" s="170"/>
      <c r="M435" s="170"/>
      <c r="N435" s="170"/>
      <c r="O435" s="170"/>
      <c r="P435" s="170" t="s">
        <v>8009</v>
      </c>
      <c r="Q435" s="170" t="s">
        <v>8010</v>
      </c>
      <c r="R435" s="170" t="s">
        <v>8032</v>
      </c>
      <c r="S435" s="170" t="s">
        <v>12333</v>
      </c>
      <c r="T435" s="170" t="s">
        <v>10697</v>
      </c>
      <c r="U435" s="170" t="s">
        <v>10698</v>
      </c>
      <c r="V435" s="170"/>
      <c r="W435" s="170"/>
      <c r="X435" s="170" t="s">
        <v>9418</v>
      </c>
      <c r="Y435" s="170" t="s">
        <v>9359</v>
      </c>
      <c r="Z435" s="170" t="s">
        <v>53</v>
      </c>
      <c r="AA435" s="170"/>
      <c r="AB435" s="170" t="s">
        <v>9433</v>
      </c>
      <c r="AC435" s="170" t="s">
        <v>8067</v>
      </c>
      <c r="AD435" s="170"/>
      <c r="AE435" s="170" t="s">
        <v>8047</v>
      </c>
      <c r="AF435" s="170" t="s">
        <v>12334</v>
      </c>
      <c r="AG435" s="170"/>
      <c r="AH435" s="170" t="s">
        <v>9418</v>
      </c>
      <c r="AI435" s="170" t="s">
        <v>7998</v>
      </c>
      <c r="AJ435" s="170" t="s">
        <v>12335</v>
      </c>
      <c r="AK435" s="232" t="s">
        <v>12336</v>
      </c>
      <c r="AL435" s="170"/>
      <c r="AM435" s="170" t="s">
        <v>8019</v>
      </c>
      <c r="AN435" s="170" t="s">
        <v>12337</v>
      </c>
      <c r="AO435" s="170" t="s">
        <v>8026</v>
      </c>
      <c r="AP435" s="170" t="s">
        <v>12338</v>
      </c>
      <c r="AQ435" s="170" t="s">
        <v>7988</v>
      </c>
      <c r="AR435" s="170"/>
      <c r="AS435" s="170" t="s">
        <v>7988</v>
      </c>
      <c r="AT435" s="170"/>
      <c r="AU435" s="170" t="s">
        <v>12339</v>
      </c>
      <c r="AV435" s="170"/>
      <c r="AW435" s="170"/>
      <c r="AX435" s="170"/>
      <c r="AY435" s="170"/>
      <c r="AZ435" s="170" t="s">
        <v>7994</v>
      </c>
      <c r="BA435" s="170"/>
      <c r="BB435" s="170"/>
      <c r="BC435" s="170"/>
      <c r="BD435" s="170"/>
      <c r="BE435" s="170"/>
      <c r="BF435" s="170"/>
      <c r="BG435" s="170"/>
      <c r="BH435" s="170"/>
      <c r="BI435" s="170"/>
      <c r="BJ435" s="170"/>
      <c r="BK435" s="170"/>
      <c r="BL435" s="170"/>
      <c r="BM435" s="170"/>
      <c r="BN435" s="170"/>
      <c r="BO435" s="170"/>
      <c r="BP435" s="170"/>
      <c r="BQ435" s="170" t="s">
        <v>9894</v>
      </c>
      <c r="BR435" s="170"/>
      <c r="BS435" s="170" t="s">
        <v>9892</v>
      </c>
      <c r="BT435" s="218"/>
    </row>
    <row r="436" spans="1:72" ht="14.5">
      <c r="A436" s="219" t="str">
        <f t="shared" si="9"/>
        <v>2025-00099318-1</v>
      </c>
      <c r="B436" s="224" t="s">
        <v>2442</v>
      </c>
      <c r="C436" s="224" t="s">
        <v>2472</v>
      </c>
      <c r="D436" s="224" t="s">
        <v>9882</v>
      </c>
      <c r="E436" s="224" t="s">
        <v>7994</v>
      </c>
      <c r="F436" s="224" t="s">
        <v>9883</v>
      </c>
      <c r="G436" s="224" t="s">
        <v>9882</v>
      </c>
      <c r="H436" s="224" t="s">
        <v>9884</v>
      </c>
      <c r="I436" s="224" t="s">
        <v>10044</v>
      </c>
      <c r="J436" s="224" t="s">
        <v>81</v>
      </c>
      <c r="K436" s="224" t="s">
        <v>82</v>
      </c>
      <c r="L436" s="224"/>
      <c r="M436" s="224"/>
      <c r="N436" s="224"/>
      <c r="O436" s="224"/>
      <c r="P436" s="224" t="s">
        <v>8009</v>
      </c>
      <c r="Q436" s="224" t="s">
        <v>8010</v>
      </c>
      <c r="R436" s="224" t="s">
        <v>8032</v>
      </c>
      <c r="S436" s="224" t="s">
        <v>12340</v>
      </c>
      <c r="T436" s="224" t="s">
        <v>10084</v>
      </c>
      <c r="U436" s="224" t="s">
        <v>10085</v>
      </c>
      <c r="V436" s="224"/>
      <c r="W436" s="224"/>
      <c r="X436" s="224" t="s">
        <v>12056</v>
      </c>
      <c r="Y436" s="224" t="s">
        <v>9464</v>
      </c>
      <c r="Z436" s="224" t="s">
        <v>53</v>
      </c>
      <c r="AA436" s="224"/>
      <c r="AB436" s="224" t="s">
        <v>8509</v>
      </c>
      <c r="AC436" s="224" t="s">
        <v>8067</v>
      </c>
      <c r="AD436" s="224"/>
      <c r="AE436" s="224" t="s">
        <v>8252</v>
      </c>
      <c r="AF436" s="224" t="s">
        <v>12341</v>
      </c>
      <c r="AG436" s="224"/>
      <c r="AH436" s="224" t="s">
        <v>12056</v>
      </c>
      <c r="AI436" s="224" t="s">
        <v>7998</v>
      </c>
      <c r="AJ436" s="224" t="s">
        <v>12342</v>
      </c>
      <c r="AK436" s="224" t="s">
        <v>12343</v>
      </c>
      <c r="AL436" s="224"/>
      <c r="AM436" s="224" t="s">
        <v>8019</v>
      </c>
      <c r="AN436" s="224" t="s">
        <v>12344</v>
      </c>
      <c r="AO436" s="224" t="s">
        <v>8026</v>
      </c>
      <c r="AP436" s="224" t="s">
        <v>12345</v>
      </c>
      <c r="AQ436" s="224" t="s">
        <v>7988</v>
      </c>
      <c r="AR436" s="224"/>
      <c r="AS436" s="224" t="s">
        <v>7988</v>
      </c>
      <c r="AT436" s="224"/>
      <c r="AU436" s="224" t="s">
        <v>12346</v>
      </c>
      <c r="AV436" s="224"/>
      <c r="AW436" s="224"/>
      <c r="AX436" s="224"/>
      <c r="AY436" s="224"/>
      <c r="AZ436" s="224" t="s">
        <v>7994</v>
      </c>
      <c r="BA436" s="224"/>
      <c r="BB436" s="224"/>
      <c r="BC436" s="224"/>
      <c r="BD436" s="224"/>
      <c r="BE436" s="224"/>
      <c r="BF436" s="224"/>
      <c r="BG436" s="224"/>
      <c r="BH436" s="224"/>
      <c r="BI436" s="224"/>
      <c r="BJ436" s="224"/>
      <c r="BK436" s="224"/>
      <c r="BL436" s="224"/>
      <c r="BM436" s="224"/>
      <c r="BN436" s="224"/>
      <c r="BO436" s="224"/>
      <c r="BP436" s="224"/>
      <c r="BQ436" s="224" t="s">
        <v>9894</v>
      </c>
      <c r="BR436" s="224"/>
      <c r="BS436" s="224" t="s">
        <v>9892</v>
      </c>
      <c r="BT436" s="218"/>
    </row>
    <row r="437" spans="1:72" ht="14.5">
      <c r="A437" s="219" t="str">
        <f t="shared" si="9"/>
        <v>2025-00101976-1</v>
      </c>
      <c r="B437" s="224" t="s">
        <v>2447</v>
      </c>
      <c r="C437" s="224" t="s">
        <v>2472</v>
      </c>
      <c r="D437" s="224" t="s">
        <v>9882</v>
      </c>
      <c r="E437" s="224" t="s">
        <v>7994</v>
      </c>
      <c r="F437" s="224" t="s">
        <v>9883</v>
      </c>
      <c r="G437" s="224" t="s">
        <v>9882</v>
      </c>
      <c r="H437" s="224" t="s">
        <v>9884</v>
      </c>
      <c r="I437" s="224" t="s">
        <v>10044</v>
      </c>
      <c r="J437" s="224" t="s">
        <v>69</v>
      </c>
      <c r="K437" s="224" t="s">
        <v>70</v>
      </c>
      <c r="L437" s="224"/>
      <c r="M437" s="224"/>
      <c r="N437" s="224"/>
      <c r="O437" s="224"/>
      <c r="P437" s="224" t="s">
        <v>8009</v>
      </c>
      <c r="Q437" s="224" t="s">
        <v>8010</v>
      </c>
      <c r="R437" s="224" t="s">
        <v>8032</v>
      </c>
      <c r="S437" s="224" t="s">
        <v>12110</v>
      </c>
      <c r="T437" s="224" t="s">
        <v>8894</v>
      </c>
      <c r="U437" s="224" t="s">
        <v>9247</v>
      </c>
      <c r="V437" s="224"/>
      <c r="W437" s="224"/>
      <c r="X437" s="224" t="s">
        <v>9029</v>
      </c>
      <c r="Y437" s="224" t="s">
        <v>2472</v>
      </c>
      <c r="Z437" s="224" t="s">
        <v>53</v>
      </c>
      <c r="AA437" s="224"/>
      <c r="AB437" s="224"/>
      <c r="AC437" s="224"/>
      <c r="AD437" s="224"/>
      <c r="AE437" s="224"/>
      <c r="AF437" s="224" t="s">
        <v>12347</v>
      </c>
      <c r="AG437" s="224"/>
      <c r="AH437" s="224" t="s">
        <v>9029</v>
      </c>
      <c r="AI437" s="224" t="s">
        <v>7998</v>
      </c>
      <c r="AJ437" s="224" t="s">
        <v>12112</v>
      </c>
      <c r="AK437" s="224" t="s">
        <v>12348</v>
      </c>
      <c r="AL437" s="224"/>
      <c r="AM437" s="224" t="s">
        <v>8019</v>
      </c>
      <c r="AN437" s="224" t="s">
        <v>12349</v>
      </c>
      <c r="AO437" s="224" t="s">
        <v>8026</v>
      </c>
      <c r="AP437" s="224" t="s">
        <v>12350</v>
      </c>
      <c r="AQ437" s="224" t="s">
        <v>7988</v>
      </c>
      <c r="AR437" s="224"/>
      <c r="AS437" s="224" t="s">
        <v>7988</v>
      </c>
      <c r="AT437" s="224"/>
      <c r="AU437" s="224" t="s">
        <v>10136</v>
      </c>
      <c r="AV437" s="224"/>
      <c r="AW437" s="224"/>
      <c r="AX437" s="224"/>
      <c r="AY437" s="224"/>
      <c r="AZ437" s="224" t="s">
        <v>7994</v>
      </c>
      <c r="BA437" s="224"/>
      <c r="BB437" s="224"/>
      <c r="BC437" s="224"/>
      <c r="BD437" s="224"/>
      <c r="BE437" s="224"/>
      <c r="BF437" s="224"/>
      <c r="BG437" s="224"/>
      <c r="BH437" s="224"/>
      <c r="BI437" s="224"/>
      <c r="BJ437" s="224"/>
      <c r="BK437" s="224"/>
      <c r="BL437" s="224"/>
      <c r="BM437" s="224"/>
      <c r="BN437" s="224"/>
      <c r="BO437" s="224"/>
      <c r="BP437" s="224"/>
      <c r="BQ437" s="224" t="s">
        <v>9894</v>
      </c>
      <c r="BR437" s="224"/>
      <c r="BS437" s="224" t="s">
        <v>9892</v>
      </c>
      <c r="BT437" s="218"/>
    </row>
    <row r="438" spans="1:72" ht="14.5">
      <c r="A438" s="219" t="str">
        <f t="shared" si="9"/>
        <v>2025-00099318-2</v>
      </c>
      <c r="B438" s="224" t="s">
        <v>2445</v>
      </c>
      <c r="C438" s="224" t="s">
        <v>2472</v>
      </c>
      <c r="D438" s="224" t="s">
        <v>9882</v>
      </c>
      <c r="E438" s="224" t="s">
        <v>7994</v>
      </c>
      <c r="F438" s="224" t="s">
        <v>9883</v>
      </c>
      <c r="G438" s="224" t="s">
        <v>9882</v>
      </c>
      <c r="H438" s="224" t="s">
        <v>9884</v>
      </c>
      <c r="I438" s="224" t="s">
        <v>10044</v>
      </c>
      <c r="J438" s="224" t="s">
        <v>81</v>
      </c>
      <c r="K438" s="224" t="s">
        <v>82</v>
      </c>
      <c r="L438" s="224"/>
      <c r="M438" s="224"/>
      <c r="N438" s="224"/>
      <c r="O438" s="224"/>
      <c r="P438" s="224" t="s">
        <v>8009</v>
      </c>
      <c r="Q438" s="224" t="s">
        <v>8010</v>
      </c>
      <c r="R438" s="224" t="s">
        <v>8032</v>
      </c>
      <c r="S438" s="224" t="s">
        <v>12340</v>
      </c>
      <c r="T438" s="224" t="s">
        <v>10084</v>
      </c>
      <c r="U438" s="224" t="s">
        <v>10085</v>
      </c>
      <c r="V438" s="224"/>
      <c r="W438" s="224"/>
      <c r="X438" s="224" t="s">
        <v>9250</v>
      </c>
      <c r="Y438" s="224" t="s">
        <v>9464</v>
      </c>
      <c r="Z438" s="224" t="s">
        <v>53</v>
      </c>
      <c r="AA438" s="224"/>
      <c r="AB438" s="224"/>
      <c r="AC438" s="224"/>
      <c r="AD438" s="224"/>
      <c r="AE438" s="224"/>
      <c r="AF438" s="224" t="s">
        <v>12351</v>
      </c>
      <c r="AG438" s="224"/>
      <c r="AH438" s="224" t="s">
        <v>9250</v>
      </c>
      <c r="AI438" s="224" t="s">
        <v>7998</v>
      </c>
      <c r="AJ438" s="224" t="s">
        <v>12342</v>
      </c>
      <c r="AK438" s="224" t="s">
        <v>12352</v>
      </c>
      <c r="AL438" s="224"/>
      <c r="AM438" s="224" t="s">
        <v>8019</v>
      </c>
      <c r="AN438" s="224" t="s">
        <v>12353</v>
      </c>
      <c r="AO438" s="224" t="s">
        <v>8026</v>
      </c>
      <c r="AP438" s="224" t="s">
        <v>12345</v>
      </c>
      <c r="AQ438" s="224" t="s">
        <v>7988</v>
      </c>
      <c r="AR438" s="224"/>
      <c r="AS438" s="224" t="s">
        <v>7988</v>
      </c>
      <c r="AT438" s="224"/>
      <c r="AU438" s="224" t="s">
        <v>12346</v>
      </c>
      <c r="AV438" s="224"/>
      <c r="AW438" s="224"/>
      <c r="AX438" s="224"/>
      <c r="AY438" s="224"/>
      <c r="AZ438" s="224" t="s">
        <v>7994</v>
      </c>
      <c r="BA438" s="224"/>
      <c r="BB438" s="224"/>
      <c r="BC438" s="224"/>
      <c r="BD438" s="224"/>
      <c r="BE438" s="224"/>
      <c r="BF438" s="224"/>
      <c r="BG438" s="224"/>
      <c r="BH438" s="224"/>
      <c r="BI438" s="224"/>
      <c r="BJ438" s="224"/>
      <c r="BK438" s="224"/>
      <c r="BL438" s="224"/>
      <c r="BM438" s="224"/>
      <c r="BN438" s="224"/>
      <c r="BO438" s="224"/>
      <c r="BP438" s="224"/>
      <c r="BQ438" s="224" t="s">
        <v>9894</v>
      </c>
      <c r="BR438" s="224"/>
      <c r="BS438" s="224" t="s">
        <v>9892</v>
      </c>
      <c r="BT438" s="218"/>
    </row>
    <row r="439" spans="1:72" ht="14.5">
      <c r="A439" s="219" t="str">
        <f t="shared" si="9"/>
        <v>2025-00098203-3</v>
      </c>
      <c r="B439" s="338" t="s">
        <v>2460</v>
      </c>
      <c r="C439" s="338" t="s">
        <v>9381</v>
      </c>
      <c r="D439" s="338" t="s">
        <v>9882</v>
      </c>
      <c r="E439" s="338" t="s">
        <v>7994</v>
      </c>
      <c r="F439" s="338" t="s">
        <v>9883</v>
      </c>
      <c r="G439" s="338" t="s">
        <v>9882</v>
      </c>
      <c r="H439" s="338" t="s">
        <v>9884</v>
      </c>
      <c r="I439" s="338" t="s">
        <v>10044</v>
      </c>
      <c r="J439" s="338" t="s">
        <v>61</v>
      </c>
      <c r="K439" s="338" t="s">
        <v>335</v>
      </c>
      <c r="L439"/>
      <c r="M439" s="338"/>
      <c r="N439" s="338"/>
      <c r="O439" s="338"/>
      <c r="P439" s="338" t="s">
        <v>8009</v>
      </c>
      <c r="Q439" s="338" t="s">
        <v>8010</v>
      </c>
      <c r="R439" s="338" t="s">
        <v>8032</v>
      </c>
      <c r="S439" s="338" t="s">
        <v>11949</v>
      </c>
      <c r="T439" s="338" t="s">
        <v>8624</v>
      </c>
      <c r="U439" s="338" t="s">
        <v>10219</v>
      </c>
      <c r="V439"/>
      <c r="W439" s="338"/>
      <c r="X439" s="338" t="s">
        <v>9315</v>
      </c>
      <c r="Y439" s="338" t="s">
        <v>9381</v>
      </c>
      <c r="Z439" s="338" t="s">
        <v>53</v>
      </c>
      <c r="AA439" s="338"/>
      <c r="AB439" s="338"/>
      <c r="AC439" s="338"/>
      <c r="AD439" s="338"/>
      <c r="AE439" s="338"/>
      <c r="AF439" s="338" t="s">
        <v>12354</v>
      </c>
      <c r="AG439" s="338"/>
      <c r="AH439" s="338" t="s">
        <v>9315</v>
      </c>
      <c r="AI439" s="338" t="s">
        <v>7998</v>
      </c>
      <c r="AJ439" s="338" t="s">
        <v>11050</v>
      </c>
      <c r="AK439" s="338" t="s">
        <v>12355</v>
      </c>
      <c r="AL439" s="338"/>
      <c r="AM439" s="338" t="s">
        <v>8019</v>
      </c>
      <c r="AN439" s="338" t="s">
        <v>12356</v>
      </c>
      <c r="AO439" s="338" t="s">
        <v>8026</v>
      </c>
      <c r="AP439" s="338" t="s">
        <v>12357</v>
      </c>
      <c r="AQ439" s="338" t="s">
        <v>7988</v>
      </c>
      <c r="AR439" s="338"/>
      <c r="AS439" s="338" t="s">
        <v>7988</v>
      </c>
      <c r="AT439" s="338"/>
      <c r="AU439" s="338" t="s">
        <v>10136</v>
      </c>
      <c r="AV439" s="338"/>
      <c r="AW439" s="338"/>
      <c r="AX439" s="338"/>
      <c r="AY439" s="338"/>
      <c r="AZ439" s="338" t="s">
        <v>7994</v>
      </c>
      <c r="BA439" s="338"/>
      <c r="BB439"/>
      <c r="BC439"/>
      <c r="BD439"/>
      <c r="BE439"/>
      <c r="BF439"/>
      <c r="BG439"/>
      <c r="BH439"/>
      <c r="BI439"/>
      <c r="BJ439"/>
      <c r="BK439"/>
      <c r="BL439"/>
      <c r="BM439"/>
      <c r="BN439"/>
      <c r="BO439"/>
      <c r="BP439"/>
      <c r="BQ439" t="s">
        <v>9894</v>
      </c>
      <c r="BR439"/>
      <c r="BS439" t="s">
        <v>9892</v>
      </c>
      <c r="BT439" s="218"/>
    </row>
    <row r="440" spans="1:72" ht="14.5">
      <c r="A440" s="219" t="str">
        <f t="shared" si="9"/>
        <v>2025-00098203-6</v>
      </c>
      <c r="B440" s="338" t="s">
        <v>2453</v>
      </c>
      <c r="C440" s="338" t="s">
        <v>9381</v>
      </c>
      <c r="D440" s="338" t="s">
        <v>9882</v>
      </c>
      <c r="E440" s="338" t="s">
        <v>7994</v>
      </c>
      <c r="F440" s="338" t="s">
        <v>9883</v>
      </c>
      <c r="G440" s="338" t="s">
        <v>9882</v>
      </c>
      <c r="H440" s="338" t="s">
        <v>9884</v>
      </c>
      <c r="I440" s="338" t="s">
        <v>10044</v>
      </c>
      <c r="J440" s="338" t="s">
        <v>61</v>
      </c>
      <c r="K440" s="338" t="s">
        <v>335</v>
      </c>
      <c r="L440"/>
      <c r="M440" s="338"/>
      <c r="N440" s="338"/>
      <c r="O440" s="338"/>
      <c r="P440" s="338" t="s">
        <v>8009</v>
      </c>
      <c r="Q440" s="338" t="s">
        <v>8010</v>
      </c>
      <c r="R440" s="338" t="s">
        <v>8032</v>
      </c>
      <c r="S440" s="338" t="s">
        <v>11949</v>
      </c>
      <c r="T440" s="338" t="s">
        <v>8624</v>
      </c>
      <c r="U440" s="338" t="s">
        <v>10219</v>
      </c>
      <c r="V440"/>
      <c r="W440" s="338"/>
      <c r="X440" s="338" t="s">
        <v>11900</v>
      </c>
      <c r="Y440" s="338" t="s">
        <v>9381</v>
      </c>
      <c r="Z440" s="338" t="s">
        <v>53</v>
      </c>
      <c r="AA440" s="338"/>
      <c r="AB440" s="338"/>
      <c r="AC440" s="338"/>
      <c r="AD440" s="338"/>
      <c r="AE440" s="338"/>
      <c r="AF440" s="338" t="s">
        <v>12358</v>
      </c>
      <c r="AG440" s="338"/>
      <c r="AH440" s="338" t="s">
        <v>11900</v>
      </c>
      <c r="AI440" s="338" t="s">
        <v>7998</v>
      </c>
      <c r="AJ440" s="338" t="s">
        <v>11050</v>
      </c>
      <c r="AK440" s="338" t="s">
        <v>12359</v>
      </c>
      <c r="AL440" s="338"/>
      <c r="AM440" s="338" t="s">
        <v>8019</v>
      </c>
      <c r="AN440" s="338" t="s">
        <v>12356</v>
      </c>
      <c r="AO440" s="338" t="s">
        <v>8026</v>
      </c>
      <c r="AP440" s="338" t="s">
        <v>12357</v>
      </c>
      <c r="AQ440" s="338" t="s">
        <v>7988</v>
      </c>
      <c r="AR440" s="338"/>
      <c r="AS440" s="338" t="s">
        <v>7988</v>
      </c>
      <c r="AT440" s="338"/>
      <c r="AU440" s="338" t="s">
        <v>10136</v>
      </c>
      <c r="AV440" s="338"/>
      <c r="AW440" s="338"/>
      <c r="AX440" s="338"/>
      <c r="AY440" s="338"/>
      <c r="AZ440" s="338" t="s">
        <v>7994</v>
      </c>
      <c r="BA440" s="338"/>
      <c r="BB440"/>
      <c r="BC440"/>
      <c r="BD440"/>
      <c r="BE440"/>
      <c r="BF440"/>
      <c r="BG440"/>
      <c r="BH440"/>
      <c r="BI440"/>
      <c r="BJ440"/>
      <c r="BK440"/>
      <c r="BL440"/>
      <c r="BM440"/>
      <c r="BN440"/>
      <c r="BO440"/>
      <c r="BP440"/>
      <c r="BQ440" t="s">
        <v>9894</v>
      </c>
      <c r="BR440"/>
      <c r="BS440" t="s">
        <v>9892</v>
      </c>
      <c r="BT440" s="218"/>
    </row>
    <row r="441" spans="1:72" ht="14.5">
      <c r="A441" s="219" t="str">
        <f t="shared" si="9"/>
        <v>2025-00098203-2</v>
      </c>
      <c r="B441" s="338" t="s">
        <v>2458</v>
      </c>
      <c r="C441" s="338" t="s">
        <v>9381</v>
      </c>
      <c r="D441" s="338" t="s">
        <v>9882</v>
      </c>
      <c r="E441" s="338" t="s">
        <v>7994</v>
      </c>
      <c r="F441" s="338" t="s">
        <v>9883</v>
      </c>
      <c r="G441" s="338" t="s">
        <v>9882</v>
      </c>
      <c r="H441" s="338" t="s">
        <v>9884</v>
      </c>
      <c r="I441" s="338" t="s">
        <v>10044</v>
      </c>
      <c r="J441" s="338" t="s">
        <v>61</v>
      </c>
      <c r="K441" s="338" t="s">
        <v>335</v>
      </c>
      <c r="L441"/>
      <c r="M441" s="338"/>
      <c r="N441" s="338"/>
      <c r="O441" s="338"/>
      <c r="P441" s="338" t="s">
        <v>8009</v>
      </c>
      <c r="Q441" s="338" t="s">
        <v>8010</v>
      </c>
      <c r="R441" s="338" t="s">
        <v>8032</v>
      </c>
      <c r="S441" s="338" t="s">
        <v>11949</v>
      </c>
      <c r="T441" s="338" t="s">
        <v>8624</v>
      </c>
      <c r="U441" s="338" t="s">
        <v>10219</v>
      </c>
      <c r="V441"/>
      <c r="W441" s="338"/>
      <c r="X441" s="338" t="s">
        <v>1947</v>
      </c>
      <c r="Y441" s="338" t="s">
        <v>9381</v>
      </c>
      <c r="Z441" s="338" t="s">
        <v>53</v>
      </c>
      <c r="AA441" s="338"/>
      <c r="AB441" s="338"/>
      <c r="AC441" s="338"/>
      <c r="AD441" s="338"/>
      <c r="AE441" s="338"/>
      <c r="AF441" s="338" t="s">
        <v>12360</v>
      </c>
      <c r="AG441" s="338"/>
      <c r="AH441" s="338" t="s">
        <v>1947</v>
      </c>
      <c r="AI441" s="338" t="s">
        <v>7998</v>
      </c>
      <c r="AJ441" s="338" t="s">
        <v>11050</v>
      </c>
      <c r="AK441" s="338" t="s">
        <v>12361</v>
      </c>
      <c r="AL441" s="338"/>
      <c r="AM441" s="338" t="s">
        <v>8019</v>
      </c>
      <c r="AN441" s="338" t="s">
        <v>12362</v>
      </c>
      <c r="AO441" s="338" t="s">
        <v>8026</v>
      </c>
      <c r="AP441" s="338" t="s">
        <v>12363</v>
      </c>
      <c r="AQ441" s="338" t="s">
        <v>7988</v>
      </c>
      <c r="AR441" s="338"/>
      <c r="AS441" s="338" t="s">
        <v>7988</v>
      </c>
      <c r="AT441" s="338"/>
      <c r="AU441" s="338" t="s">
        <v>10136</v>
      </c>
      <c r="AV441" s="338"/>
      <c r="AW441" s="338"/>
      <c r="AX441" s="338"/>
      <c r="AY441" s="338"/>
      <c r="AZ441" s="338" t="s">
        <v>7994</v>
      </c>
      <c r="BA441" s="338"/>
      <c r="BB441"/>
      <c r="BC441"/>
      <c r="BD441"/>
      <c r="BE441"/>
      <c r="BF441"/>
      <c r="BG441"/>
      <c r="BH441"/>
      <c r="BI441"/>
      <c r="BJ441"/>
      <c r="BK441"/>
      <c r="BL441"/>
      <c r="BM441"/>
      <c r="BN441"/>
      <c r="BO441"/>
      <c r="BP441"/>
      <c r="BQ441" t="s">
        <v>9894</v>
      </c>
      <c r="BR441"/>
      <c r="BS441" t="s">
        <v>9892</v>
      </c>
      <c r="BT441" s="218"/>
    </row>
    <row r="442" spans="1:72" ht="14.5">
      <c r="A442" s="219" t="str">
        <f t="shared" si="9"/>
        <v>2025-00098203-1</v>
      </c>
      <c r="B442" s="338" t="s">
        <v>2456</v>
      </c>
      <c r="C442" s="338" t="s">
        <v>9381</v>
      </c>
      <c r="D442" s="338" t="s">
        <v>9882</v>
      </c>
      <c r="E442" s="338" t="s">
        <v>7994</v>
      </c>
      <c r="F442" s="338" t="s">
        <v>9883</v>
      </c>
      <c r="G442" s="338" t="s">
        <v>9882</v>
      </c>
      <c r="H442" s="338" t="s">
        <v>9884</v>
      </c>
      <c r="I442" s="338" t="s">
        <v>10044</v>
      </c>
      <c r="J442" s="338" t="s">
        <v>61</v>
      </c>
      <c r="K442" s="338" t="s">
        <v>335</v>
      </c>
      <c r="L442"/>
      <c r="M442" s="338"/>
      <c r="N442" s="338"/>
      <c r="O442" s="338"/>
      <c r="P442" s="338" t="s">
        <v>8009</v>
      </c>
      <c r="Q442" s="338" t="s">
        <v>8010</v>
      </c>
      <c r="R442" s="338" t="s">
        <v>8032</v>
      </c>
      <c r="S442" s="338" t="s">
        <v>11949</v>
      </c>
      <c r="T442" s="338" t="s">
        <v>8624</v>
      </c>
      <c r="U442" s="338" t="s">
        <v>10219</v>
      </c>
      <c r="V442"/>
      <c r="W442" s="338"/>
      <c r="X442" s="338" t="s">
        <v>1752</v>
      </c>
      <c r="Y442" s="338" t="s">
        <v>9381</v>
      </c>
      <c r="Z442" s="338" t="s">
        <v>53</v>
      </c>
      <c r="AA442" s="338"/>
      <c r="AB442" s="338" t="s">
        <v>12364</v>
      </c>
      <c r="AC442" s="338" t="s">
        <v>8067</v>
      </c>
      <c r="AD442" s="338"/>
      <c r="AE442" s="338" t="s">
        <v>8252</v>
      </c>
      <c r="AF442" s="338" t="s">
        <v>12365</v>
      </c>
      <c r="AG442" s="338"/>
      <c r="AH442" s="338" t="s">
        <v>1752</v>
      </c>
      <c r="AI442" s="338" t="s">
        <v>7998</v>
      </c>
      <c r="AJ442" s="338" t="s">
        <v>11050</v>
      </c>
      <c r="AK442" s="338" t="s">
        <v>12366</v>
      </c>
      <c r="AL442" s="338"/>
      <c r="AM442" s="338" t="s">
        <v>8019</v>
      </c>
      <c r="AN442" s="338" t="s">
        <v>12367</v>
      </c>
      <c r="AO442" s="338" t="s">
        <v>8026</v>
      </c>
      <c r="AP442" s="338" t="s">
        <v>12363</v>
      </c>
      <c r="AQ442" s="338" t="s">
        <v>7988</v>
      </c>
      <c r="AR442" s="338"/>
      <c r="AS442" s="338" t="s">
        <v>7988</v>
      </c>
      <c r="AT442" s="338"/>
      <c r="AU442" s="338" t="s">
        <v>10136</v>
      </c>
      <c r="AV442" s="338"/>
      <c r="AW442" s="338"/>
      <c r="AX442" s="338"/>
      <c r="AY442" s="338"/>
      <c r="AZ442" s="338" t="s">
        <v>7994</v>
      </c>
      <c r="BA442" s="338"/>
      <c r="BB442"/>
      <c r="BC442"/>
      <c r="BD442"/>
      <c r="BE442"/>
      <c r="BF442"/>
      <c r="BG442"/>
      <c r="BH442"/>
      <c r="BI442"/>
      <c r="BJ442"/>
      <c r="BK442"/>
      <c r="BL442"/>
      <c r="BM442"/>
      <c r="BN442"/>
      <c r="BO442"/>
      <c r="BP442"/>
      <c r="BQ442" t="s">
        <v>9894</v>
      </c>
      <c r="BR442"/>
      <c r="BS442" t="s">
        <v>9892</v>
      </c>
      <c r="BT442" s="218"/>
    </row>
    <row r="443" spans="1:72" ht="14.5">
      <c r="A443" s="219" t="str">
        <f t="shared" si="9"/>
        <v>2025-00098203-4</v>
      </c>
      <c r="B443" s="338" t="s">
        <v>2462</v>
      </c>
      <c r="C443" s="338" t="s">
        <v>9381</v>
      </c>
      <c r="D443" s="338" t="s">
        <v>9882</v>
      </c>
      <c r="E443" s="338" t="s">
        <v>7994</v>
      </c>
      <c r="F443" s="338" t="s">
        <v>9883</v>
      </c>
      <c r="G443" s="338" t="s">
        <v>9882</v>
      </c>
      <c r="H443" s="338" t="s">
        <v>9884</v>
      </c>
      <c r="I443" s="338" t="s">
        <v>10044</v>
      </c>
      <c r="J443" s="338" t="s">
        <v>61</v>
      </c>
      <c r="K443" s="338" t="s">
        <v>335</v>
      </c>
      <c r="L443"/>
      <c r="M443" s="338"/>
      <c r="N443" s="338"/>
      <c r="O443" s="338"/>
      <c r="P443" s="338" t="s">
        <v>8009</v>
      </c>
      <c r="Q443" s="338" t="s">
        <v>8010</v>
      </c>
      <c r="R443" s="338" t="s">
        <v>8032</v>
      </c>
      <c r="S443" s="338" t="s">
        <v>11949</v>
      </c>
      <c r="T443" s="338" t="s">
        <v>8624</v>
      </c>
      <c r="U443" s="338" t="s">
        <v>10219</v>
      </c>
      <c r="V443"/>
      <c r="W443" s="338"/>
      <c r="X443" s="338" t="s">
        <v>11928</v>
      </c>
      <c r="Y443" s="338" t="s">
        <v>9381</v>
      </c>
      <c r="Z443" s="338" t="s">
        <v>53</v>
      </c>
      <c r="AA443" s="338"/>
      <c r="AB443" s="338" t="s">
        <v>9964</v>
      </c>
      <c r="AC443" s="338" t="s">
        <v>8067</v>
      </c>
      <c r="AD443" s="338"/>
      <c r="AE443" s="338" t="s">
        <v>8252</v>
      </c>
      <c r="AF443" s="338" t="s">
        <v>12368</v>
      </c>
      <c r="AG443" s="338"/>
      <c r="AH443" s="338" t="s">
        <v>11928</v>
      </c>
      <c r="AI443" s="338" t="s">
        <v>7998</v>
      </c>
      <c r="AJ443" s="338" t="s">
        <v>11050</v>
      </c>
      <c r="AK443" s="338" t="s">
        <v>12369</v>
      </c>
      <c r="AL443" s="338"/>
      <c r="AM443" s="338" t="s">
        <v>8019</v>
      </c>
      <c r="AN443" s="338" t="s">
        <v>12370</v>
      </c>
      <c r="AO443" s="338" t="s">
        <v>8026</v>
      </c>
      <c r="AP443" s="338" t="s">
        <v>12371</v>
      </c>
      <c r="AQ443" s="338" t="s">
        <v>7988</v>
      </c>
      <c r="AR443" s="338"/>
      <c r="AS443" s="338" t="s">
        <v>7988</v>
      </c>
      <c r="AT443" s="338"/>
      <c r="AU443" s="338" t="s">
        <v>10136</v>
      </c>
      <c r="AV443" s="338"/>
      <c r="AW443" s="338"/>
      <c r="AX443" s="338"/>
      <c r="AY443" s="338"/>
      <c r="AZ443" s="338" t="s">
        <v>7994</v>
      </c>
      <c r="BA443" s="338"/>
      <c r="BB443"/>
      <c r="BC443"/>
      <c r="BD443"/>
      <c r="BE443"/>
      <c r="BF443"/>
      <c r="BG443"/>
      <c r="BH443"/>
      <c r="BI443"/>
      <c r="BJ443"/>
      <c r="BK443"/>
      <c r="BL443"/>
      <c r="BM443"/>
      <c r="BN443"/>
      <c r="BO443"/>
      <c r="BP443"/>
      <c r="BQ443" t="s">
        <v>9894</v>
      </c>
      <c r="BR443"/>
      <c r="BS443" t="s">
        <v>9892</v>
      </c>
      <c r="BT443" s="218"/>
    </row>
    <row r="444" spans="1:72" ht="14.5">
      <c r="A444" s="219" t="str">
        <f t="shared" si="9"/>
        <v>2025-00098203-5</v>
      </c>
      <c r="B444" s="338" t="s">
        <v>2464</v>
      </c>
      <c r="C444" s="338" t="s">
        <v>9381</v>
      </c>
      <c r="D444" s="338" t="s">
        <v>9882</v>
      </c>
      <c r="E444" s="338" t="s">
        <v>7994</v>
      </c>
      <c r="F444" s="338" t="s">
        <v>9883</v>
      </c>
      <c r="G444" s="338" t="s">
        <v>9882</v>
      </c>
      <c r="H444" s="338" t="s">
        <v>9884</v>
      </c>
      <c r="I444" s="338" t="s">
        <v>10044</v>
      </c>
      <c r="J444" s="338" t="s">
        <v>61</v>
      </c>
      <c r="K444" s="338" t="s">
        <v>335</v>
      </c>
      <c r="L444"/>
      <c r="M444" s="338"/>
      <c r="N444" s="338"/>
      <c r="O444" s="338"/>
      <c r="P444" s="338" t="s">
        <v>8009</v>
      </c>
      <c r="Q444" s="338" t="s">
        <v>8010</v>
      </c>
      <c r="R444" s="338" t="s">
        <v>8032</v>
      </c>
      <c r="S444" s="338" t="s">
        <v>11949</v>
      </c>
      <c r="T444" s="338" t="s">
        <v>8624</v>
      </c>
      <c r="U444" s="338" t="s">
        <v>10219</v>
      </c>
      <c r="V444"/>
      <c r="W444" s="338"/>
      <c r="X444" s="338" t="s">
        <v>11908</v>
      </c>
      <c r="Y444" s="338" t="s">
        <v>9381</v>
      </c>
      <c r="Z444" s="338" t="s">
        <v>53</v>
      </c>
      <c r="AA444" s="338"/>
      <c r="AB444" s="338"/>
      <c r="AC444" s="338"/>
      <c r="AD444" s="338"/>
      <c r="AE444" s="338"/>
      <c r="AF444" s="338" t="s">
        <v>12372</v>
      </c>
      <c r="AG444" s="338"/>
      <c r="AH444" s="338" t="s">
        <v>11908</v>
      </c>
      <c r="AI444" s="338" t="s">
        <v>7998</v>
      </c>
      <c r="AJ444" s="338" t="s">
        <v>11050</v>
      </c>
      <c r="AK444" s="338" t="s">
        <v>12373</v>
      </c>
      <c r="AL444" s="338"/>
      <c r="AM444" s="338" t="s">
        <v>8019</v>
      </c>
      <c r="AN444" s="338" t="s">
        <v>12356</v>
      </c>
      <c r="AO444" s="338" t="s">
        <v>8026</v>
      </c>
      <c r="AP444" s="338" t="s">
        <v>12357</v>
      </c>
      <c r="AQ444" s="338" t="s">
        <v>7988</v>
      </c>
      <c r="AR444" s="338"/>
      <c r="AS444" s="338" t="s">
        <v>7988</v>
      </c>
      <c r="AT444" s="338"/>
      <c r="AU444" s="338" t="s">
        <v>10136</v>
      </c>
      <c r="AV444" s="338"/>
      <c r="AW444" s="338"/>
      <c r="AX444" s="338"/>
      <c r="AY444" s="338"/>
      <c r="AZ444" s="338" t="s">
        <v>7994</v>
      </c>
      <c r="BA444" s="338"/>
      <c r="BB444"/>
      <c r="BC444"/>
      <c r="BD444"/>
      <c r="BE444"/>
      <c r="BF444"/>
      <c r="BG444"/>
      <c r="BH444"/>
      <c r="BI444"/>
      <c r="BJ444"/>
      <c r="BK444"/>
      <c r="BL444"/>
      <c r="BM444"/>
      <c r="BN444"/>
      <c r="BO444"/>
      <c r="BP444"/>
      <c r="BQ444" t="s">
        <v>9894</v>
      </c>
      <c r="BR444"/>
      <c r="BS444" t="s">
        <v>9892</v>
      </c>
      <c r="BT444" s="218"/>
    </row>
    <row r="445" spans="1:72" ht="14.5">
      <c r="A445" s="219" t="str">
        <f t="shared" si="9"/>
        <v>2025-00100022-1</v>
      </c>
      <c r="B445" s="338" t="s">
        <v>2469</v>
      </c>
      <c r="C445" s="338" t="s">
        <v>9381</v>
      </c>
      <c r="D445" s="338" t="s">
        <v>11094</v>
      </c>
      <c r="E445" s="338" t="s">
        <v>7994</v>
      </c>
      <c r="F445" s="338" t="s">
        <v>9883</v>
      </c>
      <c r="G445" s="338" t="s">
        <v>11094</v>
      </c>
      <c r="H445" s="338" t="s">
        <v>11095</v>
      </c>
      <c r="I445" s="338" t="s">
        <v>10044</v>
      </c>
      <c r="J445" s="338" t="s">
        <v>69</v>
      </c>
      <c r="K445" s="338" t="s">
        <v>117</v>
      </c>
      <c r="L445"/>
      <c r="M445" s="338"/>
      <c r="N445" s="338"/>
      <c r="O445" s="338"/>
      <c r="P445" s="338" t="s">
        <v>8009</v>
      </c>
      <c r="Q445" s="338" t="s">
        <v>8010</v>
      </c>
      <c r="R445" s="338" t="s">
        <v>8032</v>
      </c>
      <c r="S445" s="338" t="s">
        <v>12374</v>
      </c>
      <c r="T445" s="338" t="s">
        <v>8380</v>
      </c>
      <c r="U445" s="338" t="s">
        <v>10179</v>
      </c>
      <c r="V445"/>
      <c r="W445" s="338"/>
      <c r="X445" s="338" t="s">
        <v>9386</v>
      </c>
      <c r="Y445" s="338" t="s">
        <v>2472</v>
      </c>
      <c r="Z445" s="338" t="s">
        <v>53</v>
      </c>
      <c r="AA445" s="338"/>
      <c r="AB445" s="338"/>
      <c r="AC445" s="338"/>
      <c r="AD445" s="338"/>
      <c r="AE445" s="338"/>
      <c r="AF445" s="338" t="s">
        <v>12375</v>
      </c>
      <c r="AG445" s="338"/>
      <c r="AH445" s="338" t="s">
        <v>9386</v>
      </c>
      <c r="AI445" s="338" t="s">
        <v>7998</v>
      </c>
      <c r="AJ445" s="338" t="s">
        <v>12376</v>
      </c>
      <c r="AK445" s="338" t="s">
        <v>12377</v>
      </c>
      <c r="AL445" s="338"/>
      <c r="AM445" s="338" t="s">
        <v>8019</v>
      </c>
      <c r="AN445" s="338" t="s">
        <v>12378</v>
      </c>
      <c r="AO445" s="338" t="s">
        <v>8026</v>
      </c>
      <c r="AP445" s="338" t="s">
        <v>12379</v>
      </c>
      <c r="AQ445" s="338" t="s">
        <v>7988</v>
      </c>
      <c r="AR445" s="338"/>
      <c r="AS445" s="338" t="s">
        <v>7988</v>
      </c>
      <c r="AT445" s="338"/>
      <c r="AU445" s="338" t="s">
        <v>10136</v>
      </c>
      <c r="AV445" s="338"/>
      <c r="AW445" s="338"/>
      <c r="AX445" s="338"/>
      <c r="AY445" s="338"/>
      <c r="AZ445" s="338" t="s">
        <v>7994</v>
      </c>
      <c r="BA445" s="338"/>
      <c r="BB445"/>
      <c r="BC445"/>
      <c r="BD445"/>
      <c r="BE445"/>
      <c r="BF445"/>
      <c r="BG445"/>
      <c r="BH445"/>
      <c r="BI445"/>
      <c r="BJ445"/>
      <c r="BK445"/>
      <c r="BL445"/>
      <c r="BM445"/>
      <c r="BN445"/>
      <c r="BO445"/>
      <c r="BP445"/>
      <c r="BQ445" t="s">
        <v>9894</v>
      </c>
      <c r="BR445"/>
      <c r="BS445" t="s">
        <v>9892</v>
      </c>
      <c r="BT445" s="218"/>
    </row>
    <row r="446" spans="1:72" ht="14.5">
      <c r="A446" s="219" t="str">
        <f t="shared" si="9"/>
        <v>2025-00099284-1</v>
      </c>
      <c r="B446" s="338" t="s">
        <v>2278</v>
      </c>
      <c r="C446" s="338" t="s">
        <v>9381</v>
      </c>
      <c r="D446" s="338" t="s">
        <v>11094</v>
      </c>
      <c r="E446" s="338" t="s">
        <v>7994</v>
      </c>
      <c r="F446" s="338" t="s">
        <v>9883</v>
      </c>
      <c r="G446" s="338" t="s">
        <v>11094</v>
      </c>
      <c r="H446" s="338" t="s">
        <v>11095</v>
      </c>
      <c r="I446" s="338" t="s">
        <v>10044</v>
      </c>
      <c r="J446" s="338" t="s">
        <v>146</v>
      </c>
      <c r="K446" s="338" t="s">
        <v>147</v>
      </c>
      <c r="L446"/>
      <c r="M446" s="338"/>
      <c r="N446" s="338"/>
      <c r="O446" s="338"/>
      <c r="P446" s="338" t="s">
        <v>8009</v>
      </c>
      <c r="Q446" s="338" t="s">
        <v>8010</v>
      </c>
      <c r="R446" s="338" t="s">
        <v>8076</v>
      </c>
      <c r="S446" s="338" t="s">
        <v>12380</v>
      </c>
      <c r="T446" s="338" t="s">
        <v>10103</v>
      </c>
      <c r="U446" s="338" t="s">
        <v>10104</v>
      </c>
      <c r="V446"/>
      <c r="W446" s="338" t="s">
        <v>11766</v>
      </c>
      <c r="X446" s="338" t="s">
        <v>9418</v>
      </c>
      <c r="Y446" s="338" t="s">
        <v>11591</v>
      </c>
      <c r="Z446" s="338" t="s">
        <v>53</v>
      </c>
      <c r="AA446" s="338"/>
      <c r="AB446" s="338" t="s">
        <v>8509</v>
      </c>
      <c r="AC446" s="338" t="s">
        <v>8067</v>
      </c>
      <c r="AD446" s="338"/>
      <c r="AE446" s="338" t="s">
        <v>8047</v>
      </c>
      <c r="AF446" s="338" t="s">
        <v>12381</v>
      </c>
      <c r="AG446" s="338"/>
      <c r="AH446" s="338" t="s">
        <v>9418</v>
      </c>
      <c r="AI446" s="338" t="s">
        <v>7998</v>
      </c>
      <c r="AJ446" s="338" t="s">
        <v>12382</v>
      </c>
      <c r="AK446" s="338" t="s">
        <v>12383</v>
      </c>
      <c r="AL446" s="338"/>
      <c r="AM446" s="338" t="s">
        <v>8019</v>
      </c>
      <c r="AN446" s="338" t="s">
        <v>12384</v>
      </c>
      <c r="AO446" s="338" t="s">
        <v>8026</v>
      </c>
      <c r="AP446" s="338" t="s">
        <v>12385</v>
      </c>
      <c r="AQ446" s="338" t="s">
        <v>7988</v>
      </c>
      <c r="AR446" s="338"/>
      <c r="AS446" s="338" t="s">
        <v>7988</v>
      </c>
      <c r="AT446" s="338"/>
      <c r="AU446" s="338" t="s">
        <v>12386</v>
      </c>
      <c r="AV446" s="338"/>
      <c r="AW446" s="338"/>
      <c r="AX446" s="338"/>
      <c r="AY446" s="338"/>
      <c r="AZ446" s="338" t="s">
        <v>7994</v>
      </c>
      <c r="BA446" s="338"/>
      <c r="BB446"/>
      <c r="BC446"/>
      <c r="BD446"/>
      <c r="BE446"/>
      <c r="BF446"/>
      <c r="BG446"/>
      <c r="BH446"/>
      <c r="BI446"/>
      <c r="BJ446"/>
      <c r="BK446"/>
      <c r="BL446"/>
      <c r="BM446"/>
      <c r="BN446"/>
      <c r="BO446"/>
      <c r="BP446"/>
      <c r="BQ446" t="s">
        <v>9894</v>
      </c>
      <c r="BR446"/>
      <c r="BS446" t="s">
        <v>9892</v>
      </c>
      <c r="BT446" s="218"/>
    </row>
    <row r="447" spans="1:72" ht="14.5">
      <c r="A447" s="219" t="str">
        <f t="shared" si="9"/>
        <v>2025-00099953-1</v>
      </c>
      <c r="B447" s="338" t="s">
        <v>2466</v>
      </c>
      <c r="C447" s="338" t="s">
        <v>9381</v>
      </c>
      <c r="D447" s="338" t="s">
        <v>11094</v>
      </c>
      <c r="E447" s="338" t="s">
        <v>7994</v>
      </c>
      <c r="F447" s="338" t="s">
        <v>9883</v>
      </c>
      <c r="G447" s="338" t="s">
        <v>11094</v>
      </c>
      <c r="H447" s="338" t="s">
        <v>11095</v>
      </c>
      <c r="I447" s="338" t="s">
        <v>10044</v>
      </c>
      <c r="J447" s="338" t="s">
        <v>69</v>
      </c>
      <c r="K447" s="338" t="s">
        <v>117</v>
      </c>
      <c r="L447"/>
      <c r="M447" s="338"/>
      <c r="N447" s="338"/>
      <c r="O447" s="338"/>
      <c r="P447" s="338" t="s">
        <v>8009</v>
      </c>
      <c r="Q447" s="338" t="s">
        <v>8010</v>
      </c>
      <c r="R447" s="338" t="s">
        <v>8032</v>
      </c>
      <c r="S447" s="338" t="s">
        <v>12387</v>
      </c>
      <c r="T447" s="338" t="s">
        <v>8380</v>
      </c>
      <c r="U447" s="338" t="s">
        <v>10179</v>
      </c>
      <c r="V447"/>
      <c r="W447" s="338"/>
      <c r="X447" s="338" t="s">
        <v>2237</v>
      </c>
      <c r="Y447" s="338" t="s">
        <v>2472</v>
      </c>
      <c r="Z447" s="338" t="s">
        <v>53</v>
      </c>
      <c r="AA447" s="338"/>
      <c r="AB447" s="338"/>
      <c r="AC447" s="338"/>
      <c r="AD447" s="338"/>
      <c r="AE447" s="338"/>
      <c r="AF447" s="338" t="s">
        <v>12388</v>
      </c>
      <c r="AG447" s="338"/>
      <c r="AH447" s="338" t="s">
        <v>2237</v>
      </c>
      <c r="AI447" s="338" t="s">
        <v>7998</v>
      </c>
      <c r="AJ447" s="338" t="s">
        <v>12389</v>
      </c>
      <c r="AK447" s="338" t="s">
        <v>12390</v>
      </c>
      <c r="AL447" s="338"/>
      <c r="AM447" s="338" t="s">
        <v>8019</v>
      </c>
      <c r="AN447" s="338" t="s">
        <v>12391</v>
      </c>
      <c r="AO447" s="338" t="s">
        <v>8026</v>
      </c>
      <c r="AP447" s="338" t="s">
        <v>12392</v>
      </c>
      <c r="AQ447" s="338" t="s">
        <v>7988</v>
      </c>
      <c r="AR447" s="338"/>
      <c r="AS447" s="338" t="s">
        <v>7988</v>
      </c>
      <c r="AT447" s="338"/>
      <c r="AU447" s="338" t="s">
        <v>10136</v>
      </c>
      <c r="AV447" s="338"/>
      <c r="AW447" s="338"/>
      <c r="AX447" s="338"/>
      <c r="AY447" s="338"/>
      <c r="AZ447" s="338" t="s">
        <v>7994</v>
      </c>
      <c r="BA447" s="338"/>
      <c r="BB447"/>
      <c r="BC447"/>
      <c r="BD447"/>
      <c r="BE447"/>
      <c r="BF447"/>
      <c r="BG447"/>
      <c r="BH447"/>
      <c r="BI447"/>
      <c r="BJ447"/>
      <c r="BK447"/>
      <c r="BL447"/>
      <c r="BM447"/>
      <c r="BN447"/>
      <c r="BO447"/>
      <c r="BP447"/>
      <c r="BQ447" t="s">
        <v>9894</v>
      </c>
      <c r="BR447"/>
      <c r="BS447" t="s">
        <v>9892</v>
      </c>
      <c r="BT447" s="218"/>
    </row>
    <row r="448" spans="1:72" ht="14.5">
      <c r="A448" s="219" t="str">
        <f t="shared" si="9"/>
        <v>2025-00104507-1</v>
      </c>
      <c r="B448" s="224" t="s">
        <v>2481</v>
      </c>
      <c r="C448" s="224" t="s">
        <v>9961</v>
      </c>
      <c r="D448" s="224" t="s">
        <v>9882</v>
      </c>
      <c r="E448" s="224" t="s">
        <v>7994</v>
      </c>
      <c r="F448" s="224" t="s">
        <v>9883</v>
      </c>
      <c r="G448" s="224" t="s">
        <v>9882</v>
      </c>
      <c r="H448" s="224" t="s">
        <v>9884</v>
      </c>
      <c r="I448" s="224" t="s">
        <v>10044</v>
      </c>
      <c r="J448" s="224" t="s">
        <v>243</v>
      </c>
      <c r="K448" s="224" t="s">
        <v>244</v>
      </c>
      <c r="L448" s="224"/>
      <c r="M448" s="224"/>
      <c r="N448" s="224"/>
      <c r="O448" s="224"/>
      <c r="P448" s="224" t="s">
        <v>8009</v>
      </c>
      <c r="Q448" s="224" t="s">
        <v>8010</v>
      </c>
      <c r="R448" s="224" t="s">
        <v>8076</v>
      </c>
      <c r="S448" s="224" t="s">
        <v>12393</v>
      </c>
      <c r="T448" s="224" t="s">
        <v>10123</v>
      </c>
      <c r="U448" s="224" t="s">
        <v>10124</v>
      </c>
      <c r="V448" s="224"/>
      <c r="W448" s="224" t="s">
        <v>9972</v>
      </c>
      <c r="X448" s="224" t="s">
        <v>9375</v>
      </c>
      <c r="Y448" s="224" t="s">
        <v>9381</v>
      </c>
      <c r="Z448" s="224" t="s">
        <v>53</v>
      </c>
      <c r="AA448" s="224"/>
      <c r="AB448" s="224"/>
      <c r="AC448" s="224"/>
      <c r="AD448" s="224"/>
      <c r="AE448" s="224"/>
      <c r="AF448" s="224" t="s">
        <v>12394</v>
      </c>
      <c r="AG448" s="224"/>
      <c r="AH448" s="224" t="s">
        <v>9375</v>
      </c>
      <c r="AI448" s="224" t="s">
        <v>7998</v>
      </c>
      <c r="AJ448" s="224" t="s">
        <v>11593</v>
      </c>
      <c r="AK448" s="224" t="s">
        <v>12395</v>
      </c>
      <c r="AL448" s="224"/>
      <c r="AM448" s="224" t="s">
        <v>8019</v>
      </c>
      <c r="AN448" s="224" t="s">
        <v>12396</v>
      </c>
      <c r="AO448" s="224" t="s">
        <v>8026</v>
      </c>
      <c r="AP448" s="224" t="s">
        <v>12397</v>
      </c>
      <c r="AQ448" s="224" t="s">
        <v>7988</v>
      </c>
      <c r="AR448" s="224"/>
      <c r="AS448" s="224" t="s">
        <v>7988</v>
      </c>
      <c r="AT448" s="224"/>
      <c r="AU448" s="224" t="s">
        <v>12109</v>
      </c>
      <c r="AV448" s="224"/>
      <c r="AW448" s="224"/>
      <c r="AX448" s="224"/>
      <c r="AY448" s="224"/>
      <c r="AZ448" s="224" t="s">
        <v>7994</v>
      </c>
      <c r="BA448" s="224"/>
      <c r="BB448" s="224"/>
      <c r="BC448" s="224"/>
      <c r="BD448" s="224"/>
      <c r="BE448" s="224"/>
      <c r="BF448" s="224"/>
      <c r="BG448" s="224"/>
      <c r="BH448" s="224"/>
      <c r="BI448" s="224"/>
      <c r="BJ448" s="224"/>
      <c r="BK448" s="224"/>
      <c r="BL448" s="224"/>
      <c r="BM448" s="224"/>
      <c r="BN448" s="224"/>
      <c r="BO448" s="224"/>
      <c r="BP448" s="224"/>
      <c r="BQ448" s="224" t="s">
        <v>9894</v>
      </c>
      <c r="BR448" s="224"/>
      <c r="BS448" s="224" t="s">
        <v>9892</v>
      </c>
      <c r="BT448" s="218"/>
    </row>
    <row r="449" spans="1:72" ht="14.5">
      <c r="A449" s="219" t="str">
        <f t="shared" si="9"/>
        <v>2025-00101331-1</v>
      </c>
      <c r="B449" s="224" t="s">
        <v>2484</v>
      </c>
      <c r="C449" s="224" t="s">
        <v>9961</v>
      </c>
      <c r="D449" s="224" t="s">
        <v>9882</v>
      </c>
      <c r="E449" s="224" t="s">
        <v>7994</v>
      </c>
      <c r="F449" s="224" t="s">
        <v>9883</v>
      </c>
      <c r="G449" s="224" t="s">
        <v>9882</v>
      </c>
      <c r="H449" s="224" t="s">
        <v>9884</v>
      </c>
      <c r="I449" s="224" t="s">
        <v>10044</v>
      </c>
      <c r="J449" s="224" t="s">
        <v>69</v>
      </c>
      <c r="K449" s="224" t="s">
        <v>117</v>
      </c>
      <c r="L449" s="224"/>
      <c r="M449" s="224"/>
      <c r="N449" s="224"/>
      <c r="O449" s="224"/>
      <c r="P449" s="224" t="s">
        <v>8009</v>
      </c>
      <c r="Q449" s="224" t="s">
        <v>8010</v>
      </c>
      <c r="R449" s="224" t="s">
        <v>8032</v>
      </c>
      <c r="S449" s="224" t="s">
        <v>12398</v>
      </c>
      <c r="T449" s="224" t="s">
        <v>8380</v>
      </c>
      <c r="U449" s="224" t="s">
        <v>10179</v>
      </c>
      <c r="V449" s="224"/>
      <c r="W449" s="224"/>
      <c r="X449" s="224" t="s">
        <v>12157</v>
      </c>
      <c r="Y449" s="224" t="s">
        <v>9961</v>
      </c>
      <c r="Z449" s="224" t="s">
        <v>53</v>
      </c>
      <c r="AA449" s="224"/>
      <c r="AB449" s="224" t="s">
        <v>12399</v>
      </c>
      <c r="AC449" s="224" t="s">
        <v>8067</v>
      </c>
      <c r="AD449" s="224"/>
      <c r="AE449" s="224" t="s">
        <v>8047</v>
      </c>
      <c r="AF449" s="224" t="s">
        <v>12400</v>
      </c>
      <c r="AG449" s="224"/>
      <c r="AH449" s="224" t="s">
        <v>12157</v>
      </c>
      <c r="AI449" s="224" t="s">
        <v>7998</v>
      </c>
      <c r="AJ449" s="224" t="s">
        <v>12401</v>
      </c>
      <c r="AK449" s="224" t="s">
        <v>12402</v>
      </c>
      <c r="AL449" s="224"/>
      <c r="AM449" s="224" t="s">
        <v>8019</v>
      </c>
      <c r="AN449" s="224" t="s">
        <v>12403</v>
      </c>
      <c r="AO449" s="224" t="s">
        <v>8026</v>
      </c>
      <c r="AP449" s="224" t="s">
        <v>12404</v>
      </c>
      <c r="AQ449" s="224" t="s">
        <v>7988</v>
      </c>
      <c r="AR449" s="224"/>
      <c r="AS449" s="224" t="s">
        <v>7988</v>
      </c>
      <c r="AT449" s="224"/>
      <c r="AU449" s="224" t="s">
        <v>10136</v>
      </c>
      <c r="AV449" s="224"/>
      <c r="AW449" s="224"/>
      <c r="AX449" s="224"/>
      <c r="AY449" s="224"/>
      <c r="AZ449" s="224" t="s">
        <v>7994</v>
      </c>
      <c r="BA449" s="224"/>
      <c r="BB449" s="224"/>
      <c r="BC449" s="224"/>
      <c r="BD449" s="224"/>
      <c r="BE449" s="224"/>
      <c r="BF449" s="224"/>
      <c r="BG449" s="224"/>
      <c r="BH449" s="224"/>
      <c r="BI449" s="224"/>
      <c r="BJ449" s="224"/>
      <c r="BK449" s="224"/>
      <c r="BL449" s="224"/>
      <c r="BM449" s="224"/>
      <c r="BN449" s="224"/>
      <c r="BO449" s="224"/>
      <c r="BP449" s="224"/>
      <c r="BQ449" s="224" t="s">
        <v>9894</v>
      </c>
      <c r="BR449" s="224"/>
      <c r="BS449" s="224" t="s">
        <v>9892</v>
      </c>
      <c r="BT449" s="218"/>
    </row>
    <row r="450" spans="1:72" ht="14.5">
      <c r="A450" s="219" t="str">
        <f t="shared" si="9"/>
        <v>2025-00102328-1</v>
      </c>
      <c r="B450" s="272" t="s">
        <v>2415</v>
      </c>
      <c r="C450" s="272" t="s">
        <v>2529</v>
      </c>
      <c r="D450" s="272" t="s">
        <v>11094</v>
      </c>
      <c r="E450" s="272" t="s">
        <v>7994</v>
      </c>
      <c r="F450" s="272" t="s">
        <v>9883</v>
      </c>
      <c r="G450" s="272" t="s">
        <v>11094</v>
      </c>
      <c r="H450" s="272" t="s">
        <v>11095</v>
      </c>
      <c r="I450" s="272" t="s">
        <v>10044</v>
      </c>
      <c r="J450" s="272" t="s">
        <v>2207</v>
      </c>
      <c r="K450" s="272" t="s">
        <v>234</v>
      </c>
      <c r="L450" s="272"/>
      <c r="M450" s="272"/>
      <c r="N450" s="272"/>
      <c r="O450" s="272"/>
      <c r="P450" s="272" t="s">
        <v>8009</v>
      </c>
      <c r="Q450" s="272" t="s">
        <v>8010</v>
      </c>
      <c r="R450" s="272" t="s">
        <v>8032</v>
      </c>
      <c r="S450" s="272" t="s">
        <v>12405</v>
      </c>
      <c r="T450" s="272" t="s">
        <v>10377</v>
      </c>
      <c r="U450" s="272" t="s">
        <v>10263</v>
      </c>
      <c r="V450" s="272"/>
      <c r="W450" s="272"/>
      <c r="X450" s="272" t="s">
        <v>9887</v>
      </c>
      <c r="Y450" s="272" t="s">
        <v>9367</v>
      </c>
      <c r="Z450" s="272" t="s">
        <v>53</v>
      </c>
      <c r="AA450" s="272"/>
      <c r="AB450" s="272"/>
      <c r="AC450" s="272"/>
      <c r="AD450" s="272"/>
      <c r="AE450" s="272"/>
      <c r="AF450" s="272" t="s">
        <v>12406</v>
      </c>
      <c r="AG450" s="272"/>
      <c r="AH450" s="272" t="s">
        <v>9887</v>
      </c>
      <c r="AI450" s="272" t="s">
        <v>7998</v>
      </c>
      <c r="AJ450" s="272" t="s">
        <v>12407</v>
      </c>
      <c r="AK450" s="272" t="s">
        <v>12408</v>
      </c>
      <c r="AL450" s="272"/>
      <c r="AM450" s="272" t="s">
        <v>8019</v>
      </c>
      <c r="AN450" s="272" t="s">
        <v>12409</v>
      </c>
      <c r="AO450" s="272" t="s">
        <v>8026</v>
      </c>
      <c r="AP450" s="272" t="s">
        <v>10369</v>
      </c>
      <c r="AQ450" s="272" t="s">
        <v>7988</v>
      </c>
      <c r="AR450" s="272"/>
      <c r="AS450" s="272" t="s">
        <v>7988</v>
      </c>
      <c r="AT450" s="272"/>
      <c r="AU450" s="272" t="s">
        <v>12410</v>
      </c>
      <c r="AV450" s="272"/>
      <c r="AW450" s="272"/>
      <c r="AX450" s="272"/>
      <c r="AY450" s="272"/>
      <c r="AZ450" s="272" t="s">
        <v>7994</v>
      </c>
      <c r="BA450" s="272"/>
      <c r="BB450" s="272"/>
      <c r="BC450" s="272"/>
      <c r="BD450" s="272"/>
      <c r="BE450" s="272"/>
      <c r="BF450" s="272"/>
      <c r="BG450" s="272"/>
      <c r="BH450" s="272"/>
      <c r="BI450" s="272"/>
      <c r="BJ450" s="272"/>
      <c r="BK450" s="272"/>
      <c r="BL450" s="272"/>
      <c r="BM450" s="272"/>
      <c r="BN450" s="272"/>
      <c r="BO450" s="272"/>
      <c r="BP450" s="272"/>
      <c r="BQ450" s="272" t="s">
        <v>9894</v>
      </c>
      <c r="BR450" s="272"/>
      <c r="BS450" s="272" t="s">
        <v>9892</v>
      </c>
      <c r="BT450" s="218"/>
    </row>
    <row r="451" spans="1:72" ht="14.5">
      <c r="A451" s="219" t="str">
        <f>LEFT(AF451,15)</f>
        <v>2025-00099650-1</v>
      </c>
      <c r="B451" s="338" t="s">
        <v>2487</v>
      </c>
      <c r="C451" s="338" t="s">
        <v>2529</v>
      </c>
      <c r="D451" s="338" t="s">
        <v>9882</v>
      </c>
      <c r="E451" s="338" t="s">
        <v>7994</v>
      </c>
      <c r="F451" s="338" t="s">
        <v>9883</v>
      </c>
      <c r="G451" s="338" t="s">
        <v>9882</v>
      </c>
      <c r="H451" s="338" t="s">
        <v>9884</v>
      </c>
      <c r="I451" s="338" t="s">
        <v>10044</v>
      </c>
      <c r="J451" s="338" t="s">
        <v>69</v>
      </c>
      <c r="K451" s="338" t="s">
        <v>256</v>
      </c>
      <c r="L451"/>
      <c r="M451" s="338"/>
      <c r="N451" s="338"/>
      <c r="O451" s="338"/>
      <c r="P451" s="338" t="s">
        <v>8009</v>
      </c>
      <c r="Q451" s="338" t="s">
        <v>8010</v>
      </c>
      <c r="R451" s="338" t="s">
        <v>8032</v>
      </c>
      <c r="S451" s="338" t="s">
        <v>12411</v>
      </c>
      <c r="T451" s="338" t="s">
        <v>8608</v>
      </c>
      <c r="U451" s="338" t="s">
        <v>11375</v>
      </c>
      <c r="V451"/>
      <c r="W451" s="338"/>
      <c r="X451" s="338" t="s">
        <v>2210</v>
      </c>
      <c r="Y451" s="338" t="s">
        <v>9961</v>
      </c>
      <c r="Z451" s="338" t="s">
        <v>53</v>
      </c>
      <c r="AA451" s="338"/>
      <c r="AB451" s="338"/>
      <c r="AC451" s="338"/>
      <c r="AD451" s="338"/>
      <c r="AE451" s="338"/>
      <c r="AF451" s="338" t="s">
        <v>12412</v>
      </c>
      <c r="AG451" s="338"/>
      <c r="AH451" s="338" t="s">
        <v>2210</v>
      </c>
      <c r="AI451" s="338" t="s">
        <v>7998</v>
      </c>
      <c r="AJ451" s="338" t="s">
        <v>12413</v>
      </c>
      <c r="AK451" s="338" t="s">
        <v>12414</v>
      </c>
      <c r="AL451" s="338"/>
      <c r="AM451" s="338" t="s">
        <v>8019</v>
      </c>
      <c r="AN451" s="338" t="s">
        <v>12415</v>
      </c>
      <c r="AO451" s="338" t="s">
        <v>8026</v>
      </c>
      <c r="AP451" s="338" t="s">
        <v>12416</v>
      </c>
      <c r="AQ451" s="338" t="s">
        <v>7988</v>
      </c>
      <c r="AR451" s="338"/>
      <c r="AS451" s="338" t="s">
        <v>7988</v>
      </c>
      <c r="AT451" s="338"/>
      <c r="AU451" s="338" t="s">
        <v>10136</v>
      </c>
      <c r="AV451" s="338"/>
      <c r="AW451" s="338"/>
      <c r="AX451" s="338"/>
      <c r="AY451" s="338"/>
      <c r="AZ451" s="338" t="s">
        <v>7994</v>
      </c>
      <c r="BA451" s="338"/>
      <c r="BB451"/>
      <c r="BC451"/>
      <c r="BD451"/>
      <c r="BE451"/>
      <c r="BF451"/>
      <c r="BG451"/>
      <c r="BH451"/>
      <c r="BI451"/>
      <c r="BJ451"/>
      <c r="BK451"/>
      <c r="BL451"/>
      <c r="BM451"/>
      <c r="BN451"/>
      <c r="BO451"/>
      <c r="BP451"/>
      <c r="BQ451" t="s">
        <v>9894</v>
      </c>
      <c r="BR451"/>
      <c r="BS451" t="s">
        <v>9892</v>
      </c>
      <c r="BT451" s="218"/>
    </row>
    <row r="452" spans="1:72" ht="14.5">
      <c r="A452" s="219" t="str">
        <f>LEFT(AF452,15)</f>
        <v>2025-00099980-1</v>
      </c>
      <c r="B452" s="338" t="s">
        <v>2490</v>
      </c>
      <c r="C452" s="338" t="s">
        <v>2529</v>
      </c>
      <c r="D452" s="338" t="s">
        <v>9882</v>
      </c>
      <c r="E452" s="338" t="s">
        <v>7994</v>
      </c>
      <c r="F452" s="338" t="s">
        <v>9883</v>
      </c>
      <c r="G452" s="338" t="s">
        <v>9882</v>
      </c>
      <c r="H452" s="338" t="s">
        <v>9884</v>
      </c>
      <c r="I452" s="338" t="s">
        <v>10044</v>
      </c>
      <c r="J452" s="338" t="s">
        <v>275</v>
      </c>
      <c r="K452" s="338" t="s">
        <v>276</v>
      </c>
      <c r="L452"/>
      <c r="M452" s="338"/>
      <c r="N452" s="338"/>
      <c r="O452" s="338"/>
      <c r="P452" s="338" t="s">
        <v>8009</v>
      </c>
      <c r="Q452" s="338" t="s">
        <v>8010</v>
      </c>
      <c r="R452" s="338" t="s">
        <v>8076</v>
      </c>
      <c r="S452" s="338" t="s">
        <v>12095</v>
      </c>
      <c r="T452" s="338" t="s">
        <v>10312</v>
      </c>
      <c r="U452" s="338" t="s">
        <v>10313</v>
      </c>
      <c r="V452"/>
      <c r="W452" s="338" t="s">
        <v>10314</v>
      </c>
      <c r="X452" s="338" t="s">
        <v>9386</v>
      </c>
      <c r="Y452" s="338" t="s">
        <v>9961</v>
      </c>
      <c r="Z452" s="338" t="s">
        <v>53</v>
      </c>
      <c r="AA452" s="338"/>
      <c r="AB452" s="338"/>
      <c r="AC452" s="338"/>
      <c r="AD452" s="338"/>
      <c r="AE452" s="338"/>
      <c r="AF452" s="338" t="s">
        <v>12417</v>
      </c>
      <c r="AG452" s="338"/>
      <c r="AH452" s="338" t="s">
        <v>9386</v>
      </c>
      <c r="AI452" s="338" t="s">
        <v>7998</v>
      </c>
      <c r="AJ452" s="338" t="s">
        <v>12418</v>
      </c>
      <c r="AK452" s="338" t="s">
        <v>12419</v>
      </c>
      <c r="AL452" s="338"/>
      <c r="AM452" s="338" t="s">
        <v>8019</v>
      </c>
      <c r="AN452" s="338" t="s">
        <v>12420</v>
      </c>
      <c r="AO452" s="338" t="s">
        <v>8026</v>
      </c>
      <c r="AP452" s="338" t="s">
        <v>12421</v>
      </c>
      <c r="AQ452" s="338" t="s">
        <v>7988</v>
      </c>
      <c r="AR452" s="338"/>
      <c r="AS452" s="338" t="s">
        <v>7988</v>
      </c>
      <c r="AT452" s="338"/>
      <c r="AU452" s="338" t="s">
        <v>11926</v>
      </c>
      <c r="AV452" s="338"/>
      <c r="AW452" s="338"/>
      <c r="AX452" s="338"/>
      <c r="AY452" s="338"/>
      <c r="AZ452" s="338" t="s">
        <v>7994</v>
      </c>
      <c r="BA452" s="338"/>
      <c r="BB452"/>
      <c r="BC452"/>
      <c r="BD452"/>
      <c r="BE452"/>
      <c r="BF452"/>
      <c r="BG452"/>
      <c r="BH452"/>
      <c r="BI452"/>
      <c r="BJ452"/>
      <c r="BK452"/>
      <c r="BL452"/>
      <c r="BM452"/>
      <c r="BN452"/>
      <c r="BO452"/>
      <c r="BP452"/>
      <c r="BQ452" t="s">
        <v>9894</v>
      </c>
      <c r="BR452"/>
      <c r="BS452" t="s">
        <v>9892</v>
      </c>
      <c r="BT452" s="218"/>
    </row>
    <row r="453" spans="1:72" ht="14.5">
      <c r="A453" s="219" t="str">
        <f t="shared" si="9"/>
        <v>2025-00099563-2</v>
      </c>
      <c r="B453" s="170" t="s">
        <v>2506</v>
      </c>
      <c r="C453" s="170" t="s">
        <v>9419</v>
      </c>
      <c r="D453" s="170" t="s">
        <v>9882</v>
      </c>
      <c r="E453" s="170" t="s">
        <v>7994</v>
      </c>
      <c r="F453" s="170" t="s">
        <v>9883</v>
      </c>
      <c r="G453" s="170" t="s">
        <v>9882</v>
      </c>
      <c r="H453" s="170" t="s">
        <v>9884</v>
      </c>
      <c r="I453" s="170" t="s">
        <v>10044</v>
      </c>
      <c r="J453" s="170" t="s">
        <v>146</v>
      </c>
      <c r="K453" s="170" t="s">
        <v>147</v>
      </c>
      <c r="L453" s="170"/>
      <c r="M453" s="170"/>
      <c r="N453" s="170"/>
      <c r="O453" s="170"/>
      <c r="P453" s="170" t="s">
        <v>8009</v>
      </c>
      <c r="Q453" s="170" t="s">
        <v>8010</v>
      </c>
      <c r="R453" s="170" t="s">
        <v>8076</v>
      </c>
      <c r="S453" s="170" t="s">
        <v>11203</v>
      </c>
      <c r="T453" s="170" t="s">
        <v>11204</v>
      </c>
      <c r="U453" s="170" t="s">
        <v>11205</v>
      </c>
      <c r="V453" s="170"/>
      <c r="W453" s="170" t="s">
        <v>9978</v>
      </c>
      <c r="X453" s="170" t="s">
        <v>12056</v>
      </c>
      <c r="Y453" s="170" t="s">
        <v>2529</v>
      </c>
      <c r="Z453" s="170" t="s">
        <v>53</v>
      </c>
      <c r="AA453" s="170"/>
      <c r="AB453" s="170"/>
      <c r="AC453" s="170"/>
      <c r="AD453" s="170"/>
      <c r="AE453" s="170" t="s">
        <v>8047</v>
      </c>
      <c r="AF453" s="170" t="s">
        <v>12422</v>
      </c>
      <c r="AG453" s="170"/>
      <c r="AH453" s="170" t="s">
        <v>12056</v>
      </c>
      <c r="AI453" s="170" t="s">
        <v>7998</v>
      </c>
      <c r="AJ453" s="170" t="s">
        <v>12290</v>
      </c>
      <c r="AK453" s="170" t="s">
        <v>12423</v>
      </c>
      <c r="AL453" s="170"/>
      <c r="AM453" s="170" t="s">
        <v>8019</v>
      </c>
      <c r="AN453" s="170" t="s">
        <v>12424</v>
      </c>
      <c r="AO453" s="170" t="s">
        <v>8026</v>
      </c>
      <c r="AP453" s="170" t="s">
        <v>12421</v>
      </c>
      <c r="AQ453" s="170" t="s">
        <v>7988</v>
      </c>
      <c r="AR453" s="170"/>
      <c r="AS453" s="170" t="s">
        <v>7988</v>
      </c>
      <c r="AT453" s="170"/>
      <c r="AU453" s="170" t="s">
        <v>12016</v>
      </c>
      <c r="AV453" s="170"/>
      <c r="AW453" s="170"/>
      <c r="AX453" s="170"/>
      <c r="AY453" s="170"/>
      <c r="AZ453" s="170" t="s">
        <v>7994</v>
      </c>
      <c r="BA453" s="170"/>
      <c r="BB453" s="170"/>
      <c r="BC453" s="170"/>
      <c r="BD453" s="170"/>
      <c r="BE453" s="170"/>
      <c r="BF453" s="170"/>
      <c r="BG453" s="170"/>
      <c r="BH453" s="170"/>
      <c r="BI453" s="170"/>
      <c r="BJ453" s="170"/>
      <c r="BK453" s="170"/>
      <c r="BL453" s="170"/>
      <c r="BM453" s="170"/>
      <c r="BN453" s="170"/>
      <c r="BO453" s="170"/>
      <c r="BP453" s="170"/>
      <c r="BQ453" s="170" t="s">
        <v>9894</v>
      </c>
      <c r="BR453" s="170"/>
      <c r="BS453" s="170" t="s">
        <v>9892</v>
      </c>
      <c r="BT453" s="218"/>
    </row>
    <row r="454" spans="1:72" ht="14.5">
      <c r="A454" s="219" t="str">
        <f t="shared" si="9"/>
        <v>2025-00101282-1</v>
      </c>
      <c r="B454" s="170" t="s">
        <v>2508</v>
      </c>
      <c r="C454" s="170" t="s">
        <v>9419</v>
      </c>
      <c r="D454" s="170" t="s">
        <v>9882</v>
      </c>
      <c r="E454" s="170" t="s">
        <v>7994</v>
      </c>
      <c r="F454" s="170" t="s">
        <v>9883</v>
      </c>
      <c r="G454" s="170" t="s">
        <v>9882</v>
      </c>
      <c r="H454" s="170" t="s">
        <v>9884</v>
      </c>
      <c r="I454" s="170" t="s">
        <v>10044</v>
      </c>
      <c r="J454" s="170" t="s">
        <v>81</v>
      </c>
      <c r="K454" s="170" t="s">
        <v>82</v>
      </c>
      <c r="L454" s="170"/>
      <c r="M454" s="170"/>
      <c r="N454" s="170"/>
      <c r="O454" s="170"/>
      <c r="P454" s="170" t="s">
        <v>8009</v>
      </c>
      <c r="Q454" s="170" t="s">
        <v>8010</v>
      </c>
      <c r="R454" s="170" t="s">
        <v>8032</v>
      </c>
      <c r="S454" s="170" t="s">
        <v>12425</v>
      </c>
      <c r="T454" s="170" t="s">
        <v>10084</v>
      </c>
      <c r="U454" s="170" t="s">
        <v>10085</v>
      </c>
      <c r="V454" s="170"/>
      <c r="W454" s="170"/>
      <c r="X454" s="170" t="s">
        <v>2210</v>
      </c>
      <c r="Y454" s="170" t="s">
        <v>11672</v>
      </c>
      <c r="Z454" s="170" t="s">
        <v>53</v>
      </c>
      <c r="AA454" s="170"/>
      <c r="AB454" s="170"/>
      <c r="AC454" s="170"/>
      <c r="AD454" s="170"/>
      <c r="AE454" s="170"/>
      <c r="AF454" s="170" t="s">
        <v>12426</v>
      </c>
      <c r="AG454" s="170"/>
      <c r="AH454" s="170" t="s">
        <v>2210</v>
      </c>
      <c r="AI454" s="170" t="s">
        <v>7998</v>
      </c>
      <c r="AJ454" s="170" t="s">
        <v>12427</v>
      </c>
      <c r="AK454" s="170" t="s">
        <v>12428</v>
      </c>
      <c r="AL454" s="170"/>
      <c r="AM454" s="170" t="s">
        <v>8019</v>
      </c>
      <c r="AN454" s="170" t="s">
        <v>12429</v>
      </c>
      <c r="AO454" s="170" t="s">
        <v>8026</v>
      </c>
      <c r="AP454" s="170" t="s">
        <v>12430</v>
      </c>
      <c r="AQ454" s="170" t="s">
        <v>7988</v>
      </c>
      <c r="AR454" s="170"/>
      <c r="AS454" s="170" t="s">
        <v>7988</v>
      </c>
      <c r="AT454" s="170"/>
      <c r="AU454" s="170" t="s">
        <v>10136</v>
      </c>
      <c r="AV454" s="170"/>
      <c r="AW454" s="170"/>
      <c r="AX454" s="170"/>
      <c r="AY454" s="170"/>
      <c r="AZ454" s="170" t="s">
        <v>7994</v>
      </c>
      <c r="BA454" s="170"/>
      <c r="BB454" s="170"/>
      <c r="BC454" s="170"/>
      <c r="BD454" s="170"/>
      <c r="BE454" s="170"/>
      <c r="BF454" s="170"/>
      <c r="BG454" s="170"/>
      <c r="BH454" s="170"/>
      <c r="BI454" s="170"/>
      <c r="BJ454" s="170"/>
      <c r="BK454" s="170"/>
      <c r="BL454" s="170"/>
      <c r="BM454" s="170"/>
      <c r="BN454" s="170"/>
      <c r="BO454" s="170"/>
      <c r="BP454" s="170"/>
      <c r="BQ454" s="170" t="s">
        <v>9894</v>
      </c>
      <c r="BR454" s="170"/>
      <c r="BS454" s="170" t="s">
        <v>9892</v>
      </c>
      <c r="BT454" s="218"/>
    </row>
    <row r="455" spans="1:72" ht="14.5">
      <c r="A455" s="219" t="str">
        <f t="shared" si="9"/>
        <v>2025-00103803-1</v>
      </c>
      <c r="B455" s="338" t="s">
        <v>2514</v>
      </c>
      <c r="C455" s="338" t="s">
        <v>9419</v>
      </c>
      <c r="D455" s="338" t="s">
        <v>11094</v>
      </c>
      <c r="E455" s="338" t="s">
        <v>7994</v>
      </c>
      <c r="F455" s="338" t="s">
        <v>9883</v>
      </c>
      <c r="G455" s="338" t="s">
        <v>11094</v>
      </c>
      <c r="H455" s="338" t="s">
        <v>11095</v>
      </c>
      <c r="I455" s="338" t="s">
        <v>10044</v>
      </c>
      <c r="J455" s="338" t="s">
        <v>545</v>
      </c>
      <c r="K455" s="338" t="s">
        <v>546</v>
      </c>
      <c r="L455"/>
      <c r="M455" s="338"/>
      <c r="N455" s="338"/>
      <c r="O455" s="338"/>
      <c r="P455" s="338" t="s">
        <v>8009</v>
      </c>
      <c r="Q455" s="338" t="s">
        <v>8031</v>
      </c>
      <c r="R455" s="338" t="s">
        <v>8076</v>
      </c>
      <c r="S455" s="338" t="s">
        <v>12431</v>
      </c>
      <c r="T455" s="338" t="s">
        <v>10467</v>
      </c>
      <c r="U455" s="338" t="s">
        <v>10468</v>
      </c>
      <c r="V455"/>
      <c r="W455" s="338" t="s">
        <v>12432</v>
      </c>
      <c r="X455" s="338" t="s">
        <v>9250</v>
      </c>
      <c r="Y455" s="338" t="s">
        <v>11672</v>
      </c>
      <c r="Z455" s="338" t="s">
        <v>53</v>
      </c>
      <c r="AA455" s="338"/>
      <c r="AB455" s="338" t="s">
        <v>8509</v>
      </c>
      <c r="AC455" s="338" t="s">
        <v>8067</v>
      </c>
      <c r="AD455" s="338"/>
      <c r="AE455" s="338" t="s">
        <v>8047</v>
      </c>
      <c r="AF455" s="338" t="s">
        <v>12433</v>
      </c>
      <c r="AG455" s="338"/>
      <c r="AH455" s="338" t="s">
        <v>9250</v>
      </c>
      <c r="AI455" s="338" t="s">
        <v>7998</v>
      </c>
      <c r="AJ455" s="338" t="s">
        <v>12434</v>
      </c>
      <c r="AK455" s="338" t="s">
        <v>12435</v>
      </c>
      <c r="AL455" s="338"/>
      <c r="AM455" s="338" t="s">
        <v>8019</v>
      </c>
      <c r="AN455" s="338" t="s">
        <v>12436</v>
      </c>
      <c r="AO455" s="338" t="s">
        <v>8026</v>
      </c>
      <c r="AP455" s="338" t="s">
        <v>11855</v>
      </c>
      <c r="AQ455" s="338" t="s">
        <v>7988</v>
      </c>
      <c r="AR455" s="338"/>
      <c r="AS455" s="338" t="s">
        <v>7988</v>
      </c>
      <c r="AT455" s="338"/>
      <c r="AU455" s="338" t="s">
        <v>11831</v>
      </c>
      <c r="AV455" s="338"/>
      <c r="AW455" s="338"/>
      <c r="AX455" s="338"/>
      <c r="AY455" s="338"/>
      <c r="AZ455" s="338" t="s">
        <v>7994</v>
      </c>
      <c r="BA455" s="338"/>
      <c r="BB455"/>
      <c r="BC455"/>
      <c r="BD455"/>
      <c r="BE455"/>
      <c r="BF455"/>
      <c r="BG455"/>
      <c r="BH455"/>
      <c r="BI455"/>
      <c r="BJ455"/>
      <c r="BK455"/>
      <c r="BL455"/>
      <c r="BM455"/>
      <c r="BN455"/>
      <c r="BO455"/>
      <c r="BP455"/>
      <c r="BQ455" t="s">
        <v>9894</v>
      </c>
      <c r="BR455"/>
      <c r="BS455" t="s">
        <v>9892</v>
      </c>
      <c r="BT455" s="218"/>
    </row>
    <row r="456" spans="1:72" ht="14.5">
      <c r="A456" s="219" t="str">
        <f t="shared" si="9"/>
        <v>2025-00105518-1</v>
      </c>
      <c r="B456" s="170" t="s">
        <v>2557</v>
      </c>
      <c r="C456" s="170" t="s">
        <v>9427</v>
      </c>
      <c r="D456" s="170" t="s">
        <v>9882</v>
      </c>
      <c r="E456" s="170" t="s">
        <v>7994</v>
      </c>
      <c r="F456" s="170" t="s">
        <v>9883</v>
      </c>
      <c r="G456" s="170" t="s">
        <v>9882</v>
      </c>
      <c r="H456" s="170" t="s">
        <v>9884</v>
      </c>
      <c r="I456" s="170" t="s">
        <v>10044</v>
      </c>
      <c r="J456" s="170" t="s">
        <v>69</v>
      </c>
      <c r="K456" s="170" t="s">
        <v>117</v>
      </c>
      <c r="L456" s="170"/>
      <c r="M456" s="170"/>
      <c r="N456" s="170"/>
      <c r="O456" s="170"/>
      <c r="P456" s="170" t="s">
        <v>8009</v>
      </c>
      <c r="Q456" s="170" t="s">
        <v>8010</v>
      </c>
      <c r="R456" s="170" t="s">
        <v>8032</v>
      </c>
      <c r="S456" s="170" t="s">
        <v>12437</v>
      </c>
      <c r="T456" s="170" t="s">
        <v>8380</v>
      </c>
      <c r="U456" s="170" t="s">
        <v>10179</v>
      </c>
      <c r="V456" s="170"/>
      <c r="W456" s="170"/>
      <c r="X456" s="170" t="s">
        <v>9386</v>
      </c>
      <c r="Y456" s="170" t="s">
        <v>2548</v>
      </c>
      <c r="Z456" s="170" t="s">
        <v>53</v>
      </c>
      <c r="AA456" s="170"/>
      <c r="AB456" s="170"/>
      <c r="AC456" s="170"/>
      <c r="AD456" s="170"/>
      <c r="AE456" s="170"/>
      <c r="AF456" s="170" t="s">
        <v>12438</v>
      </c>
      <c r="AG456" s="170"/>
      <c r="AH456" s="170" t="s">
        <v>9386</v>
      </c>
      <c r="AI456" s="170" t="s">
        <v>7998</v>
      </c>
      <c r="AJ456" s="170" t="s">
        <v>12439</v>
      </c>
      <c r="AK456" s="170" t="s">
        <v>12440</v>
      </c>
      <c r="AL456" s="170"/>
      <c r="AM456" s="170" t="s">
        <v>8019</v>
      </c>
      <c r="AN456" s="170" t="s">
        <v>12441</v>
      </c>
      <c r="AO456" s="170" t="s">
        <v>8026</v>
      </c>
      <c r="AP456" s="170" t="s">
        <v>12442</v>
      </c>
      <c r="AQ456" s="170" t="s">
        <v>7988</v>
      </c>
      <c r="AR456" s="170"/>
      <c r="AS456" s="170" t="s">
        <v>7988</v>
      </c>
      <c r="AT456" s="170"/>
      <c r="AU456" s="170" t="s">
        <v>12443</v>
      </c>
      <c r="AV456" s="170"/>
      <c r="AW456" s="170"/>
      <c r="AX456" s="170"/>
      <c r="AY456" s="170"/>
      <c r="AZ456" s="170" t="s">
        <v>7994</v>
      </c>
      <c r="BA456" s="170"/>
      <c r="BB456" s="170"/>
      <c r="BC456" s="170"/>
      <c r="BD456" s="170"/>
      <c r="BE456" s="170"/>
      <c r="BF456" s="170"/>
      <c r="BG456" s="170"/>
      <c r="BH456" s="170"/>
      <c r="BI456" s="170"/>
      <c r="BJ456" s="170"/>
      <c r="BK456" s="170"/>
      <c r="BL456" s="170"/>
      <c r="BM456" s="170"/>
      <c r="BN456" s="170"/>
      <c r="BO456" s="170"/>
      <c r="BP456" s="170"/>
      <c r="BQ456" s="170" t="s">
        <v>9894</v>
      </c>
      <c r="BR456" s="170"/>
      <c r="BS456" s="170" t="s">
        <v>9892</v>
      </c>
      <c r="BT456" s="218"/>
    </row>
    <row r="457" spans="1:72" ht="14.5">
      <c r="A457" s="219" t="str">
        <f t="shared" ref="A457:A481" si="10">LEFT(AF457,15)</f>
        <v>2025-00101046-1</v>
      </c>
      <c r="B457" s="170" t="s">
        <v>2537</v>
      </c>
      <c r="C457" s="170" t="s">
        <v>9427</v>
      </c>
      <c r="D457" s="170" t="s">
        <v>9882</v>
      </c>
      <c r="E457" s="170" t="s">
        <v>7994</v>
      </c>
      <c r="F457" s="170" t="s">
        <v>9883</v>
      </c>
      <c r="G457" s="170" t="s">
        <v>9882</v>
      </c>
      <c r="H457" s="170" t="s">
        <v>9884</v>
      </c>
      <c r="I457" s="170" t="s">
        <v>10044</v>
      </c>
      <c r="J457" s="170" t="s">
        <v>69</v>
      </c>
      <c r="K457" s="170" t="s">
        <v>117</v>
      </c>
      <c r="L457" s="170"/>
      <c r="M457" s="170"/>
      <c r="N457" s="170"/>
      <c r="O457" s="170"/>
      <c r="P457" s="170" t="s">
        <v>8009</v>
      </c>
      <c r="Q457" s="170" t="s">
        <v>8010</v>
      </c>
      <c r="R457" s="170" t="s">
        <v>8032</v>
      </c>
      <c r="S457" s="170" t="s">
        <v>12444</v>
      </c>
      <c r="T457" s="170" t="s">
        <v>8380</v>
      </c>
      <c r="U457" s="170" t="s">
        <v>10179</v>
      </c>
      <c r="V457" s="170"/>
      <c r="W457" s="170"/>
      <c r="X457" s="170" t="s">
        <v>9386</v>
      </c>
      <c r="Y457" s="170" t="s">
        <v>2548</v>
      </c>
      <c r="Z457" s="170" t="s">
        <v>53</v>
      </c>
      <c r="AA457" s="170"/>
      <c r="AB457" s="170"/>
      <c r="AC457" s="170"/>
      <c r="AD457" s="170"/>
      <c r="AE457" s="170"/>
      <c r="AF457" s="170" t="s">
        <v>12445</v>
      </c>
      <c r="AG457" s="170"/>
      <c r="AH457" s="170" t="s">
        <v>9386</v>
      </c>
      <c r="AI457" s="170" t="s">
        <v>7998</v>
      </c>
      <c r="AJ457" s="170" t="s">
        <v>12439</v>
      </c>
      <c r="AK457" s="170" t="s">
        <v>12440</v>
      </c>
      <c r="AL457" s="170"/>
      <c r="AM457" s="170" t="s">
        <v>8019</v>
      </c>
      <c r="AN457" s="170" t="s">
        <v>12446</v>
      </c>
      <c r="AO457" s="170" t="s">
        <v>8026</v>
      </c>
      <c r="AP457" s="170" t="s">
        <v>12442</v>
      </c>
      <c r="AQ457" s="170" t="s">
        <v>7988</v>
      </c>
      <c r="AR457" s="170"/>
      <c r="AS457" s="170" t="s">
        <v>7988</v>
      </c>
      <c r="AT457" s="170"/>
      <c r="AU457" s="170" t="s">
        <v>12443</v>
      </c>
      <c r="AV457" s="170"/>
      <c r="AW457" s="170"/>
      <c r="AX457" s="170"/>
      <c r="AY457" s="170"/>
      <c r="AZ457" s="170" t="s">
        <v>7994</v>
      </c>
      <c r="BA457" s="170"/>
      <c r="BB457" s="170"/>
      <c r="BC457" s="170"/>
      <c r="BD457" s="170"/>
      <c r="BE457" s="170"/>
      <c r="BF457" s="170"/>
      <c r="BG457" s="170"/>
      <c r="BH457" s="170"/>
      <c r="BI457" s="170"/>
      <c r="BJ457" s="170"/>
      <c r="BK457" s="170"/>
      <c r="BL457" s="170"/>
      <c r="BM457" s="170"/>
      <c r="BN457" s="170"/>
      <c r="BO457" s="170"/>
      <c r="BP457" s="170"/>
      <c r="BQ457" s="170" t="s">
        <v>9894</v>
      </c>
      <c r="BR457" s="170"/>
      <c r="BS457" s="170" t="s">
        <v>9892</v>
      </c>
      <c r="BT457" s="218"/>
    </row>
    <row r="458" spans="1:72" ht="14.5">
      <c r="A458" s="219" t="str">
        <f t="shared" si="10"/>
        <v>2025-00101264-1</v>
      </c>
      <c r="B458" s="170" t="s">
        <v>2540</v>
      </c>
      <c r="C458" s="170" t="s">
        <v>9427</v>
      </c>
      <c r="D458" s="170" t="s">
        <v>9882</v>
      </c>
      <c r="E458" s="170" t="s">
        <v>7994</v>
      </c>
      <c r="F458" s="170" t="s">
        <v>9883</v>
      </c>
      <c r="G458" s="170" t="s">
        <v>9882</v>
      </c>
      <c r="H458" s="170" t="s">
        <v>9884</v>
      </c>
      <c r="I458" s="170" t="s">
        <v>10044</v>
      </c>
      <c r="J458" s="170" t="s">
        <v>69</v>
      </c>
      <c r="K458" s="170" t="s">
        <v>70</v>
      </c>
      <c r="L458" s="170"/>
      <c r="M458" s="170"/>
      <c r="N458" s="170"/>
      <c r="O458" s="170"/>
      <c r="P458" s="170" t="s">
        <v>8009</v>
      </c>
      <c r="Q458" s="170" t="s">
        <v>8010</v>
      </c>
      <c r="R458" s="170" t="s">
        <v>8032</v>
      </c>
      <c r="S458" s="170" t="s">
        <v>12447</v>
      </c>
      <c r="T458" s="170" t="s">
        <v>8894</v>
      </c>
      <c r="U458" s="170" t="s">
        <v>9247</v>
      </c>
      <c r="V458" s="170"/>
      <c r="W458" s="170"/>
      <c r="X458" s="170" t="s">
        <v>12157</v>
      </c>
      <c r="Y458" s="170" t="s">
        <v>2548</v>
      </c>
      <c r="Z458" s="170" t="s">
        <v>53</v>
      </c>
      <c r="AA458" s="170"/>
      <c r="AB458" s="170"/>
      <c r="AC458" s="170"/>
      <c r="AD458" s="170"/>
      <c r="AE458" s="170"/>
      <c r="AF458" s="170" t="s">
        <v>12448</v>
      </c>
      <c r="AG458" s="170"/>
      <c r="AH458" s="170" t="s">
        <v>12157</v>
      </c>
      <c r="AI458" s="170" t="s">
        <v>7998</v>
      </c>
      <c r="AJ458" s="170" t="s">
        <v>12449</v>
      </c>
      <c r="AK458" s="170" t="s">
        <v>12450</v>
      </c>
      <c r="AL458" s="170"/>
      <c r="AM458" s="170" t="s">
        <v>8019</v>
      </c>
      <c r="AN458" s="170" t="s">
        <v>12451</v>
      </c>
      <c r="AO458" s="170" t="s">
        <v>8026</v>
      </c>
      <c r="AP458" s="170" t="s">
        <v>12452</v>
      </c>
      <c r="AQ458" s="170" t="s">
        <v>7988</v>
      </c>
      <c r="AR458" s="170"/>
      <c r="AS458" s="170" t="s">
        <v>7988</v>
      </c>
      <c r="AT458" s="170"/>
      <c r="AU458" s="170" t="s">
        <v>12453</v>
      </c>
      <c r="AV458" s="170"/>
      <c r="AW458" s="170"/>
      <c r="AX458" s="170"/>
      <c r="AY458" s="170"/>
      <c r="AZ458" s="170" t="s">
        <v>7994</v>
      </c>
      <c r="BA458" s="170"/>
      <c r="BB458" s="170"/>
      <c r="BC458" s="170"/>
      <c r="BD458" s="170"/>
      <c r="BE458" s="170"/>
      <c r="BF458" s="170"/>
      <c r="BG458" s="170"/>
      <c r="BH458" s="170"/>
      <c r="BI458" s="170"/>
      <c r="BJ458" s="170"/>
      <c r="BK458" s="170"/>
      <c r="BL458" s="170"/>
      <c r="BM458" s="170"/>
      <c r="BN458" s="170"/>
      <c r="BO458" s="170"/>
      <c r="BP458" s="170"/>
      <c r="BQ458" s="170" t="s">
        <v>9894</v>
      </c>
      <c r="BR458" s="170"/>
      <c r="BS458" s="170" t="s">
        <v>9892</v>
      </c>
      <c r="BT458" s="218"/>
    </row>
    <row r="459" spans="1:72" ht="14.5">
      <c r="A459" s="219" t="str">
        <f t="shared" si="10"/>
        <v>2025-00103803-2</v>
      </c>
      <c r="B459" s="170" t="s">
        <v>2519</v>
      </c>
      <c r="C459" s="338" t="s">
        <v>9427</v>
      </c>
      <c r="D459" s="338" t="s">
        <v>11094</v>
      </c>
      <c r="E459" s="338" t="s">
        <v>7994</v>
      </c>
      <c r="F459" s="338" t="s">
        <v>9883</v>
      </c>
      <c r="G459" s="338" t="s">
        <v>11094</v>
      </c>
      <c r="H459" s="338" t="s">
        <v>11095</v>
      </c>
      <c r="I459" s="338" t="s">
        <v>10044</v>
      </c>
      <c r="J459" s="338" t="s">
        <v>545</v>
      </c>
      <c r="K459" s="338" t="s">
        <v>546</v>
      </c>
      <c r="L459"/>
      <c r="M459" s="338"/>
      <c r="N459" s="338"/>
      <c r="O459" s="338"/>
      <c r="P459" s="338" t="s">
        <v>8009</v>
      </c>
      <c r="Q459" s="338" t="s">
        <v>8031</v>
      </c>
      <c r="R459" s="338" t="s">
        <v>8076</v>
      </c>
      <c r="S459" s="338" t="s">
        <v>12431</v>
      </c>
      <c r="T459" s="338" t="s">
        <v>10467</v>
      </c>
      <c r="U459" s="338" t="s">
        <v>10468</v>
      </c>
      <c r="V459"/>
      <c r="W459" s="338" t="s">
        <v>12432</v>
      </c>
      <c r="X459" s="338" t="s">
        <v>2229</v>
      </c>
      <c r="Y459" s="338" t="s">
        <v>11672</v>
      </c>
      <c r="Z459" s="338" t="s">
        <v>53</v>
      </c>
      <c r="AA459" s="338"/>
      <c r="AB459" s="338" t="s">
        <v>10461</v>
      </c>
      <c r="AC459" s="338" t="s">
        <v>8067</v>
      </c>
      <c r="AD459" s="338"/>
      <c r="AE459" s="338" t="s">
        <v>8252</v>
      </c>
      <c r="AF459" s="338" t="s">
        <v>12454</v>
      </c>
      <c r="AG459" s="338"/>
      <c r="AH459" s="338" t="s">
        <v>2229</v>
      </c>
      <c r="AI459" s="338" t="s">
        <v>7998</v>
      </c>
      <c r="AJ459" s="338" t="s">
        <v>12434</v>
      </c>
      <c r="AK459" s="338" t="s">
        <v>12455</v>
      </c>
      <c r="AL459" s="338"/>
      <c r="AM459" s="338" t="s">
        <v>8019</v>
      </c>
      <c r="AN459" s="338" t="s">
        <v>12456</v>
      </c>
      <c r="AO459" s="338" t="s">
        <v>8026</v>
      </c>
      <c r="AP459" s="338" t="s">
        <v>11855</v>
      </c>
      <c r="AQ459" s="338" t="s">
        <v>7988</v>
      </c>
      <c r="AR459" s="338"/>
      <c r="AS459" s="338" t="s">
        <v>7988</v>
      </c>
      <c r="AT459" s="338"/>
      <c r="AU459" s="338" t="s">
        <v>11831</v>
      </c>
      <c r="AV459" s="338"/>
      <c r="AW459" s="338"/>
      <c r="AX459" s="338"/>
      <c r="AY459" s="338"/>
      <c r="AZ459" s="338" t="s">
        <v>7994</v>
      </c>
      <c r="BA459" s="338"/>
      <c r="BB459"/>
      <c r="BC459"/>
      <c r="BD459"/>
      <c r="BE459"/>
      <c r="BF459"/>
      <c r="BG459"/>
      <c r="BH459"/>
      <c r="BI459"/>
      <c r="BJ459"/>
      <c r="BK459"/>
      <c r="BL459"/>
      <c r="BM459"/>
      <c r="BN459"/>
      <c r="BO459"/>
      <c r="BP459"/>
      <c r="BQ459" t="s">
        <v>9894</v>
      </c>
      <c r="BR459"/>
      <c r="BS459" t="s">
        <v>9892</v>
      </c>
      <c r="BT459" s="218"/>
    </row>
    <row r="460" spans="1:72" ht="14.5">
      <c r="A460" s="219" t="str">
        <f t="shared" si="10"/>
        <v>2025-00102021-1</v>
      </c>
      <c r="B460" s="170" t="s">
        <v>2543</v>
      </c>
      <c r="C460" s="338" t="s">
        <v>9427</v>
      </c>
      <c r="D460" s="338" t="s">
        <v>11094</v>
      </c>
      <c r="E460" s="338" t="s">
        <v>7994</v>
      </c>
      <c r="F460" s="338" t="s">
        <v>9883</v>
      </c>
      <c r="G460" s="338" t="s">
        <v>11094</v>
      </c>
      <c r="H460" s="338" t="s">
        <v>11095</v>
      </c>
      <c r="I460" s="338" t="s">
        <v>10044</v>
      </c>
      <c r="J460" s="338" t="s">
        <v>81</v>
      </c>
      <c r="K460" s="338" t="s">
        <v>82</v>
      </c>
      <c r="L460"/>
      <c r="M460" s="338"/>
      <c r="N460" s="338"/>
      <c r="O460" s="338"/>
      <c r="P460" s="338" t="s">
        <v>8009</v>
      </c>
      <c r="Q460" s="338" t="s">
        <v>8010</v>
      </c>
      <c r="R460" s="338" t="s">
        <v>8032</v>
      </c>
      <c r="S460" s="338" t="s">
        <v>12457</v>
      </c>
      <c r="T460" s="338" t="s">
        <v>10084</v>
      </c>
      <c r="U460" s="338" t="s">
        <v>10085</v>
      </c>
      <c r="V460"/>
      <c r="W460" s="338"/>
      <c r="X460" s="338" t="s">
        <v>9029</v>
      </c>
      <c r="Y460" s="338" t="s">
        <v>2548</v>
      </c>
      <c r="Z460" s="338" t="s">
        <v>53</v>
      </c>
      <c r="AA460" s="338"/>
      <c r="AB460" s="338" t="s">
        <v>9732</v>
      </c>
      <c r="AC460" s="338" t="s">
        <v>8067</v>
      </c>
      <c r="AD460" s="338"/>
      <c r="AE460" s="338" t="s">
        <v>8252</v>
      </c>
      <c r="AF460" s="338" t="s">
        <v>12458</v>
      </c>
      <c r="AG460" s="338"/>
      <c r="AH460" s="338" t="s">
        <v>9029</v>
      </c>
      <c r="AI460" s="338" t="s">
        <v>7998</v>
      </c>
      <c r="AJ460" s="338" t="s">
        <v>12459</v>
      </c>
      <c r="AK460" s="338" t="s">
        <v>12460</v>
      </c>
      <c r="AL460" s="338"/>
      <c r="AM460" s="338" t="s">
        <v>8019</v>
      </c>
      <c r="AN460" s="338" t="s">
        <v>12461</v>
      </c>
      <c r="AO460" s="338" t="s">
        <v>8026</v>
      </c>
      <c r="AP460" s="338" t="s">
        <v>12462</v>
      </c>
      <c r="AQ460" s="338" t="s">
        <v>7988</v>
      </c>
      <c r="AR460" s="338"/>
      <c r="AS460" s="338" t="s">
        <v>7988</v>
      </c>
      <c r="AT460" s="338"/>
      <c r="AU460" s="338" t="s">
        <v>10136</v>
      </c>
      <c r="AV460" s="338"/>
      <c r="AW460" s="338"/>
      <c r="AX460" s="338"/>
      <c r="AY460" s="338"/>
      <c r="AZ460" s="338" t="s">
        <v>7994</v>
      </c>
      <c r="BA460" s="338"/>
      <c r="BB460"/>
      <c r="BC460"/>
      <c r="BD460"/>
      <c r="BE460"/>
      <c r="BF460"/>
      <c r="BG460"/>
      <c r="BH460"/>
      <c r="BI460"/>
      <c r="BJ460"/>
      <c r="BK460"/>
      <c r="BL460"/>
      <c r="BM460"/>
      <c r="BN460"/>
      <c r="BO460"/>
      <c r="BP460"/>
      <c r="BQ460" t="s">
        <v>9894</v>
      </c>
      <c r="BR460"/>
      <c r="BS460" t="s">
        <v>9892</v>
      </c>
      <c r="BT460" s="218"/>
    </row>
    <row r="461" spans="1:72" ht="14.5">
      <c r="A461" s="219" t="str">
        <f t="shared" si="10"/>
        <v>2025-00102021-2</v>
      </c>
      <c r="B461" s="170" t="s">
        <v>2546</v>
      </c>
      <c r="C461" s="338" t="s">
        <v>9427</v>
      </c>
      <c r="D461" s="338" t="s">
        <v>11094</v>
      </c>
      <c r="E461" s="338" t="s">
        <v>7994</v>
      </c>
      <c r="F461" s="338" t="s">
        <v>9883</v>
      </c>
      <c r="G461" s="338" t="s">
        <v>11094</v>
      </c>
      <c r="H461" s="338" t="s">
        <v>11095</v>
      </c>
      <c r="I461" s="338" t="s">
        <v>10044</v>
      </c>
      <c r="J461" s="338" t="s">
        <v>81</v>
      </c>
      <c r="K461" s="338" t="s">
        <v>82</v>
      </c>
      <c r="L461"/>
      <c r="M461" s="338"/>
      <c r="N461" s="338"/>
      <c r="O461" s="338"/>
      <c r="P461" s="338" t="s">
        <v>8009</v>
      </c>
      <c r="Q461" s="338" t="s">
        <v>8010</v>
      </c>
      <c r="R461" s="338" t="s">
        <v>8032</v>
      </c>
      <c r="S461" s="338" t="s">
        <v>12457</v>
      </c>
      <c r="T461" s="338" t="s">
        <v>10084</v>
      </c>
      <c r="U461" s="338" t="s">
        <v>10085</v>
      </c>
      <c r="V461"/>
      <c r="W461" s="338"/>
      <c r="X461" s="338" t="s">
        <v>8508</v>
      </c>
      <c r="Y461" s="338" t="s">
        <v>2548</v>
      </c>
      <c r="Z461" s="338" t="s">
        <v>53</v>
      </c>
      <c r="AA461" s="338"/>
      <c r="AB461" s="338"/>
      <c r="AC461" s="338"/>
      <c r="AD461" s="338"/>
      <c r="AE461" s="338"/>
      <c r="AF461" s="338" t="s">
        <v>12463</v>
      </c>
      <c r="AG461" s="338"/>
      <c r="AH461" s="338" t="s">
        <v>8508</v>
      </c>
      <c r="AI461" s="338" t="s">
        <v>7998</v>
      </c>
      <c r="AJ461" s="338" t="s">
        <v>12459</v>
      </c>
      <c r="AK461" s="338" t="s">
        <v>12464</v>
      </c>
      <c r="AL461" s="338"/>
      <c r="AM461" s="338" t="s">
        <v>8019</v>
      </c>
      <c r="AN461" s="338" t="s">
        <v>12465</v>
      </c>
      <c r="AO461" s="338" t="s">
        <v>8026</v>
      </c>
      <c r="AP461" s="338" t="s">
        <v>12462</v>
      </c>
      <c r="AQ461" s="338" t="s">
        <v>7988</v>
      </c>
      <c r="AR461" s="338"/>
      <c r="AS461" s="338" t="s">
        <v>7988</v>
      </c>
      <c r="AT461" s="338"/>
      <c r="AU461" s="338" t="s">
        <v>10136</v>
      </c>
      <c r="AV461" s="338"/>
      <c r="AW461" s="338"/>
      <c r="AX461" s="338"/>
      <c r="AY461" s="338"/>
      <c r="AZ461" s="338" t="s">
        <v>7994</v>
      </c>
      <c r="BA461" s="338"/>
      <c r="BB461"/>
      <c r="BC461"/>
      <c r="BD461"/>
      <c r="BE461"/>
      <c r="BF461"/>
      <c r="BG461"/>
      <c r="BH461"/>
      <c r="BI461"/>
      <c r="BJ461"/>
      <c r="BK461"/>
      <c r="BL461"/>
      <c r="BM461"/>
      <c r="BN461"/>
      <c r="BO461"/>
      <c r="BP461"/>
      <c r="BQ461" t="s">
        <v>9894</v>
      </c>
      <c r="BR461"/>
      <c r="BS461" t="s">
        <v>9892</v>
      </c>
      <c r="BT461" s="218"/>
    </row>
    <row r="462" spans="1:72" ht="14.5">
      <c r="A462" s="219" t="str">
        <f t="shared" si="10"/>
        <v>2025-00100724-2</v>
      </c>
      <c r="B462" s="338" t="s">
        <v>2567</v>
      </c>
      <c r="C462" s="338" t="s">
        <v>9059</v>
      </c>
      <c r="D462" s="338" t="s">
        <v>9882</v>
      </c>
      <c r="E462" s="338" t="s">
        <v>7994</v>
      </c>
      <c r="F462" s="338" t="s">
        <v>9883</v>
      </c>
      <c r="G462" s="338" t="s">
        <v>9882</v>
      </c>
      <c r="H462" s="338" t="s">
        <v>9884</v>
      </c>
      <c r="I462" s="338" t="s">
        <v>10044</v>
      </c>
      <c r="J462" s="338" t="s">
        <v>61</v>
      </c>
      <c r="K462" s="338" t="s">
        <v>396</v>
      </c>
      <c r="L462"/>
      <c r="M462" s="338"/>
      <c r="N462" s="338"/>
      <c r="O462" s="338"/>
      <c r="P462" s="338" t="s">
        <v>8009</v>
      </c>
      <c r="Q462" s="338" t="s">
        <v>8010</v>
      </c>
      <c r="R462" s="338" t="s">
        <v>8032</v>
      </c>
      <c r="S462" s="338" t="s">
        <v>11998</v>
      </c>
      <c r="T462" s="338" t="s">
        <v>12466</v>
      </c>
      <c r="U462" s="338" t="s">
        <v>10285</v>
      </c>
      <c r="V462"/>
      <c r="W462" s="338"/>
      <c r="X462" s="338" t="s">
        <v>12056</v>
      </c>
      <c r="Y462" s="338" t="s">
        <v>9427</v>
      </c>
      <c r="Z462" s="338" t="s">
        <v>53</v>
      </c>
      <c r="AA462" s="338"/>
      <c r="AB462" s="338" t="s">
        <v>9973</v>
      </c>
      <c r="AC462" s="338" t="s">
        <v>8067</v>
      </c>
      <c r="AD462" s="338"/>
      <c r="AE462" s="338" t="s">
        <v>8252</v>
      </c>
      <c r="AF462" s="338" t="s">
        <v>12467</v>
      </c>
      <c r="AG462" s="338"/>
      <c r="AH462" s="338" t="s">
        <v>12056</v>
      </c>
      <c r="AI462" s="338" t="s">
        <v>7998</v>
      </c>
      <c r="AJ462" s="338" t="s">
        <v>12468</v>
      </c>
      <c r="AK462" s="338" t="s">
        <v>12469</v>
      </c>
      <c r="AL462" s="338"/>
      <c r="AM462" s="338" t="s">
        <v>8019</v>
      </c>
      <c r="AN462" s="338" t="s">
        <v>12470</v>
      </c>
      <c r="AO462" s="338" t="s">
        <v>8026</v>
      </c>
      <c r="AP462" s="338" t="s">
        <v>12471</v>
      </c>
      <c r="AQ462" s="338" t="s">
        <v>7988</v>
      </c>
      <c r="AR462" s="338"/>
      <c r="AS462" s="338" t="s">
        <v>7988</v>
      </c>
      <c r="AT462" s="338"/>
      <c r="AU462" s="338" t="s">
        <v>10136</v>
      </c>
      <c r="AV462" s="338"/>
      <c r="AW462" s="338"/>
      <c r="AX462" s="338"/>
      <c r="AY462" s="338"/>
      <c r="AZ462" s="338" t="s">
        <v>7994</v>
      </c>
      <c r="BA462" s="338"/>
      <c r="BB462"/>
      <c r="BC462"/>
      <c r="BD462"/>
      <c r="BE462"/>
      <c r="BF462"/>
      <c r="BG462"/>
      <c r="BH462"/>
      <c r="BI462"/>
      <c r="BJ462"/>
      <c r="BK462"/>
      <c r="BL462"/>
      <c r="BM462"/>
      <c r="BN462"/>
      <c r="BO462"/>
      <c r="BP462"/>
      <c r="BQ462" t="s">
        <v>9894</v>
      </c>
      <c r="BR462"/>
      <c r="BS462" t="s">
        <v>9892</v>
      </c>
      <c r="BT462" s="218"/>
    </row>
    <row r="463" spans="1:72" ht="14.5">
      <c r="A463" s="219" t="str">
        <f t="shared" si="10"/>
        <v>2025-00100724-1</v>
      </c>
      <c r="B463" s="338" t="s">
        <v>2564</v>
      </c>
      <c r="C463" s="338" t="s">
        <v>9059</v>
      </c>
      <c r="D463" s="338" t="s">
        <v>9882</v>
      </c>
      <c r="E463" s="338" t="s">
        <v>7994</v>
      </c>
      <c r="F463" s="338" t="s">
        <v>9883</v>
      </c>
      <c r="G463" s="338" t="s">
        <v>9882</v>
      </c>
      <c r="H463" s="338" t="s">
        <v>9884</v>
      </c>
      <c r="I463" s="338" t="s">
        <v>10044</v>
      </c>
      <c r="J463" s="338" t="s">
        <v>61</v>
      </c>
      <c r="K463" s="338" t="s">
        <v>396</v>
      </c>
      <c r="L463"/>
      <c r="M463" s="338"/>
      <c r="N463" s="338"/>
      <c r="O463" s="338"/>
      <c r="P463" s="338" t="s">
        <v>8009</v>
      </c>
      <c r="Q463" s="338" t="s">
        <v>8010</v>
      </c>
      <c r="R463" s="338" t="s">
        <v>8032</v>
      </c>
      <c r="S463" s="338" t="s">
        <v>11998</v>
      </c>
      <c r="T463" s="338" t="s">
        <v>12466</v>
      </c>
      <c r="U463" s="338" t="s">
        <v>10285</v>
      </c>
      <c r="V463"/>
      <c r="W463" s="338"/>
      <c r="X463" s="338" t="s">
        <v>2229</v>
      </c>
      <c r="Y463" s="338" t="s">
        <v>9427</v>
      </c>
      <c r="Z463" s="338" t="s">
        <v>53</v>
      </c>
      <c r="AA463" s="338"/>
      <c r="AB463" s="338" t="s">
        <v>9964</v>
      </c>
      <c r="AC463" s="338" t="s">
        <v>8067</v>
      </c>
      <c r="AD463" s="338"/>
      <c r="AE463" s="338" t="s">
        <v>8252</v>
      </c>
      <c r="AF463" s="338" t="s">
        <v>12472</v>
      </c>
      <c r="AG463" s="338"/>
      <c r="AH463" s="338" t="s">
        <v>2229</v>
      </c>
      <c r="AI463" s="338" t="s">
        <v>7998</v>
      </c>
      <c r="AJ463" s="338" t="s">
        <v>12468</v>
      </c>
      <c r="AK463" s="338" t="s">
        <v>12473</v>
      </c>
      <c r="AL463" s="338"/>
      <c r="AM463" s="338" t="s">
        <v>8019</v>
      </c>
      <c r="AN463" s="338" t="s">
        <v>12470</v>
      </c>
      <c r="AO463" s="338" t="s">
        <v>8026</v>
      </c>
      <c r="AP463" s="338" t="s">
        <v>12471</v>
      </c>
      <c r="AQ463" s="338" t="s">
        <v>7988</v>
      </c>
      <c r="AR463" s="338"/>
      <c r="AS463" s="338" t="s">
        <v>7988</v>
      </c>
      <c r="AT463" s="338"/>
      <c r="AU463" s="338" t="s">
        <v>10136</v>
      </c>
      <c r="AV463" s="338"/>
      <c r="AW463" s="338"/>
      <c r="AX463" s="338"/>
      <c r="AY463" s="338"/>
      <c r="AZ463" s="338" t="s">
        <v>7994</v>
      </c>
      <c r="BA463" s="338"/>
      <c r="BB463"/>
      <c r="BC463"/>
      <c r="BD463"/>
      <c r="BE463"/>
      <c r="BF463"/>
      <c r="BG463"/>
      <c r="BH463"/>
      <c r="BI463"/>
      <c r="BJ463"/>
      <c r="BK463"/>
      <c r="BL463"/>
      <c r="BM463"/>
      <c r="BN463"/>
      <c r="BO463"/>
      <c r="BP463"/>
      <c r="BQ463" t="s">
        <v>9894</v>
      </c>
      <c r="BR463"/>
      <c r="BS463" t="s">
        <v>9892</v>
      </c>
      <c r="BT463" s="218"/>
    </row>
    <row r="464" spans="1:72" ht="14.5">
      <c r="A464" s="219" t="str">
        <f t="shared" si="10"/>
        <v>2025-00102096-1</v>
      </c>
      <c r="B464" s="338" t="s">
        <v>2569</v>
      </c>
      <c r="C464" s="338" t="s">
        <v>9059</v>
      </c>
      <c r="D464" s="338" t="s">
        <v>11094</v>
      </c>
      <c r="E464" s="338" t="s">
        <v>7994</v>
      </c>
      <c r="F464" s="338" t="s">
        <v>9883</v>
      </c>
      <c r="G464" s="338" t="s">
        <v>11094</v>
      </c>
      <c r="H464" s="338" t="s">
        <v>11095</v>
      </c>
      <c r="I464" s="338" t="s">
        <v>10044</v>
      </c>
      <c r="J464" s="338" t="s">
        <v>69</v>
      </c>
      <c r="K464" s="338" t="s">
        <v>256</v>
      </c>
      <c r="L464"/>
      <c r="M464" s="338"/>
      <c r="N464" s="338"/>
      <c r="O464" s="338"/>
      <c r="P464" s="338" t="s">
        <v>8009</v>
      </c>
      <c r="Q464" s="338" t="s">
        <v>8010</v>
      </c>
      <c r="R464" s="338" t="s">
        <v>8032</v>
      </c>
      <c r="S464" s="338" t="s">
        <v>12474</v>
      </c>
      <c r="T464" s="338" t="s">
        <v>8608</v>
      </c>
      <c r="U464" s="338" t="s">
        <v>11375</v>
      </c>
      <c r="V464"/>
      <c r="W464" s="338"/>
      <c r="X464" s="338" t="s">
        <v>2319</v>
      </c>
      <c r="Y464" s="338" t="s">
        <v>2548</v>
      </c>
      <c r="Z464" s="338" t="s">
        <v>53</v>
      </c>
      <c r="AA464" s="338"/>
      <c r="AB464" s="338"/>
      <c r="AC464" s="338"/>
      <c r="AD464" s="338"/>
      <c r="AE464" s="338"/>
      <c r="AF464" s="338" t="s">
        <v>12475</v>
      </c>
      <c r="AG464" s="338"/>
      <c r="AH464" s="338" t="s">
        <v>2319</v>
      </c>
      <c r="AI464" s="338" t="s">
        <v>7998</v>
      </c>
      <c r="AJ464" s="338" t="s">
        <v>11377</v>
      </c>
      <c r="AK464" s="338" t="s">
        <v>12476</v>
      </c>
      <c r="AL464" s="338"/>
      <c r="AM464" s="338" t="s">
        <v>8019</v>
      </c>
      <c r="AN464" s="338" t="s">
        <v>12477</v>
      </c>
      <c r="AO464" s="338" t="s">
        <v>8026</v>
      </c>
      <c r="AP464" s="338" t="s">
        <v>12478</v>
      </c>
      <c r="AQ464" s="338" t="s">
        <v>7988</v>
      </c>
      <c r="AR464" s="338"/>
      <c r="AS464" s="338" t="s">
        <v>7988</v>
      </c>
      <c r="AT464" s="338"/>
      <c r="AU464" s="338" t="s">
        <v>12479</v>
      </c>
      <c r="AV464" s="338"/>
      <c r="AW464" s="338"/>
      <c r="AX464" s="338"/>
      <c r="AY464" s="338"/>
      <c r="AZ464" s="338" t="s">
        <v>7994</v>
      </c>
      <c r="BA464" s="338"/>
      <c r="BB464"/>
      <c r="BC464"/>
      <c r="BD464"/>
      <c r="BE464"/>
      <c r="BF464"/>
      <c r="BG464"/>
      <c r="BH464"/>
      <c r="BI464"/>
      <c r="BJ464"/>
      <c r="BK464"/>
      <c r="BL464"/>
      <c r="BM464"/>
      <c r="BN464"/>
      <c r="BO464"/>
      <c r="BP464"/>
      <c r="BQ464" t="s">
        <v>9894</v>
      </c>
      <c r="BR464"/>
      <c r="BS464" t="s">
        <v>9892</v>
      </c>
      <c r="BT464" s="218"/>
    </row>
    <row r="465" spans="1:72" ht="14.5">
      <c r="A465" s="219" t="s">
        <v>890</v>
      </c>
      <c r="B465" s="338" t="s">
        <v>888</v>
      </c>
      <c r="C465" s="338" t="s">
        <v>9224</v>
      </c>
      <c r="D465" s="338" t="s">
        <v>11094</v>
      </c>
      <c r="E465" s="338" t="s">
        <v>7994</v>
      </c>
      <c r="F465" s="338" t="s">
        <v>9883</v>
      </c>
      <c r="G465" s="338" t="s">
        <v>11094</v>
      </c>
      <c r="H465" s="338" t="s">
        <v>11095</v>
      </c>
      <c r="I465" s="338" t="s">
        <v>10044</v>
      </c>
      <c r="J465" s="338" t="s">
        <v>454</v>
      </c>
      <c r="K465" s="338" t="s">
        <v>456</v>
      </c>
      <c r="L465"/>
      <c r="M465" s="338"/>
      <c r="N465" s="338" t="s">
        <v>1462</v>
      </c>
      <c r="O465" s="338" t="s">
        <v>1462</v>
      </c>
      <c r="P465" s="338" t="s">
        <v>8009</v>
      </c>
      <c r="Q465" s="338" t="s">
        <v>8700</v>
      </c>
      <c r="R465" s="338" t="s">
        <v>8032</v>
      </c>
      <c r="S465" s="338" t="s">
        <v>10420</v>
      </c>
      <c r="T465" s="338" t="s">
        <v>10421</v>
      </c>
      <c r="U465" s="338" t="s">
        <v>10422</v>
      </c>
      <c r="V465"/>
      <c r="W465" s="338"/>
      <c r="X465" s="338" t="s">
        <v>589</v>
      </c>
      <c r="Y465" s="338" t="s">
        <v>932</v>
      </c>
      <c r="Z465" s="338" t="s">
        <v>53</v>
      </c>
      <c r="AA465" s="338" t="s">
        <v>12480</v>
      </c>
      <c r="AB465" s="338" t="s">
        <v>1462</v>
      </c>
      <c r="AC465" s="338"/>
      <c r="AD465" s="338"/>
      <c r="AE465" s="338"/>
      <c r="AF465" s="338" t="s">
        <v>1462</v>
      </c>
      <c r="AG465" s="338" t="s">
        <v>1462</v>
      </c>
      <c r="AH465" s="338" t="s">
        <v>589</v>
      </c>
      <c r="AI465" s="338" t="s">
        <v>7998</v>
      </c>
      <c r="AJ465" s="338" t="s">
        <v>10424</v>
      </c>
      <c r="AK465" s="338" t="s">
        <v>12481</v>
      </c>
      <c r="AL465" s="338" t="s">
        <v>1462</v>
      </c>
      <c r="AM465" s="338" t="s">
        <v>8019</v>
      </c>
      <c r="AN465" s="338" t="s">
        <v>12482</v>
      </c>
      <c r="AO465" s="338" t="s">
        <v>8026</v>
      </c>
      <c r="AP465" s="338" t="s">
        <v>12483</v>
      </c>
      <c r="AQ465" s="338" t="s">
        <v>7988</v>
      </c>
      <c r="AR465" s="338"/>
      <c r="AS465" s="338" t="s">
        <v>7988</v>
      </c>
      <c r="AT465" s="338" t="s">
        <v>1462</v>
      </c>
      <c r="AU465" s="338" t="s">
        <v>12484</v>
      </c>
      <c r="AV465" s="338" t="s">
        <v>7988</v>
      </c>
      <c r="AW465" s="338"/>
      <c r="AX465" s="338" t="s">
        <v>7988</v>
      </c>
      <c r="AY465" s="338"/>
      <c r="AZ465" s="338" t="s">
        <v>7994</v>
      </c>
      <c r="BA465" s="338"/>
      <c r="BB465"/>
      <c r="BC465"/>
      <c r="BD465"/>
      <c r="BE465"/>
      <c r="BF465"/>
      <c r="BG465"/>
      <c r="BH465"/>
      <c r="BI465"/>
      <c r="BJ465"/>
      <c r="BK465"/>
      <c r="BL465"/>
      <c r="BM465"/>
      <c r="BN465"/>
      <c r="BO465"/>
      <c r="BP465" t="s">
        <v>9893</v>
      </c>
      <c r="BQ465" t="s">
        <v>9894</v>
      </c>
      <c r="BR465" t="s">
        <v>9895</v>
      </c>
      <c r="BS465" t="s">
        <v>9892</v>
      </c>
      <c r="BT465" s="218"/>
    </row>
    <row r="466" spans="1:72" ht="14.5">
      <c r="A466" s="219" t="str">
        <f t="shared" si="10"/>
        <v>2025-00103784-2</v>
      </c>
      <c r="B466" s="224" t="s">
        <v>2587</v>
      </c>
      <c r="C466" s="224" t="s">
        <v>9487</v>
      </c>
      <c r="D466" s="224" t="s">
        <v>9882</v>
      </c>
      <c r="E466" s="224" t="s">
        <v>7994</v>
      </c>
      <c r="F466" s="224" t="s">
        <v>9883</v>
      </c>
      <c r="G466" s="224" t="s">
        <v>9882</v>
      </c>
      <c r="H466" s="224" t="s">
        <v>9884</v>
      </c>
      <c r="I466" s="224" t="s">
        <v>10044</v>
      </c>
      <c r="J466" s="224" t="s">
        <v>69</v>
      </c>
      <c r="K466" s="224" t="s">
        <v>70</v>
      </c>
      <c r="L466" s="224"/>
      <c r="M466" s="224"/>
      <c r="N466" s="224"/>
      <c r="O466" s="224"/>
      <c r="P466" s="224" t="s">
        <v>8009</v>
      </c>
      <c r="Q466" s="224" t="s">
        <v>8010</v>
      </c>
      <c r="R466" s="224" t="s">
        <v>8032</v>
      </c>
      <c r="S466" s="224" t="s">
        <v>12485</v>
      </c>
      <c r="T466" s="224" t="s">
        <v>8894</v>
      </c>
      <c r="U466" s="224" t="s">
        <v>9247</v>
      </c>
      <c r="V466" s="224"/>
      <c r="W466" s="224"/>
      <c r="X466" s="224" t="s">
        <v>854</v>
      </c>
      <c r="Y466" s="224" t="s">
        <v>12486</v>
      </c>
      <c r="Z466" s="224" t="s">
        <v>53</v>
      </c>
      <c r="AA466" s="224"/>
      <c r="AB466" s="224"/>
      <c r="AC466" s="224"/>
      <c r="AD466" s="224"/>
      <c r="AE466" s="224"/>
      <c r="AF466" s="224" t="s">
        <v>12487</v>
      </c>
      <c r="AG466" s="224"/>
      <c r="AH466" s="224" t="s">
        <v>854</v>
      </c>
      <c r="AI466" s="224" t="s">
        <v>7998</v>
      </c>
      <c r="AJ466" s="224" t="s">
        <v>10424</v>
      </c>
      <c r="AK466" s="224" t="s">
        <v>12488</v>
      </c>
      <c r="AL466" s="224"/>
      <c r="AM466" s="224" t="s">
        <v>8019</v>
      </c>
      <c r="AN466" s="224" t="s">
        <v>12489</v>
      </c>
      <c r="AO466" s="224" t="s">
        <v>8026</v>
      </c>
      <c r="AP466" s="224" t="s">
        <v>12490</v>
      </c>
      <c r="AQ466" s="224" t="s">
        <v>7988</v>
      </c>
      <c r="AR466" s="224"/>
      <c r="AS466" s="224" t="s">
        <v>7988</v>
      </c>
      <c r="AT466" s="224"/>
      <c r="AU466" s="224" t="s">
        <v>10136</v>
      </c>
      <c r="AV466" s="224"/>
      <c r="AW466" s="224"/>
      <c r="AX466" s="224"/>
      <c r="AY466" s="224"/>
      <c r="AZ466" s="224" t="s">
        <v>7994</v>
      </c>
      <c r="BA466" s="224"/>
      <c r="BB466" s="224"/>
      <c r="BC466" s="224"/>
      <c r="BD466" s="224"/>
      <c r="BE466" s="224"/>
      <c r="BF466" s="224"/>
      <c r="BG466" s="224"/>
      <c r="BH466" s="224"/>
      <c r="BI466" s="224"/>
      <c r="BJ466" s="224"/>
      <c r="BK466" s="224"/>
      <c r="BL466" s="224"/>
      <c r="BM466" s="224"/>
      <c r="BN466" s="224"/>
      <c r="BO466" s="224"/>
      <c r="BP466" s="224"/>
      <c r="BQ466" s="224" t="s">
        <v>9894</v>
      </c>
      <c r="BR466" s="224"/>
      <c r="BS466" s="224" t="s">
        <v>9892</v>
      </c>
      <c r="BT466" s="218"/>
    </row>
    <row r="467" spans="1:72" ht="14.5">
      <c r="A467" s="219" t="str">
        <f t="shared" si="10"/>
        <v>2025-00103784-1</v>
      </c>
      <c r="B467" s="224" t="s">
        <v>2590</v>
      </c>
      <c r="C467" s="224" t="s">
        <v>9487</v>
      </c>
      <c r="D467" s="224" t="s">
        <v>9882</v>
      </c>
      <c r="E467" s="224" t="s">
        <v>7994</v>
      </c>
      <c r="F467" s="224" t="s">
        <v>9883</v>
      </c>
      <c r="G467" s="224" t="s">
        <v>9882</v>
      </c>
      <c r="H467" s="224" t="s">
        <v>9884</v>
      </c>
      <c r="I467" s="224" t="s">
        <v>10044</v>
      </c>
      <c r="J467" s="224" t="s">
        <v>69</v>
      </c>
      <c r="K467" s="224" t="s">
        <v>70</v>
      </c>
      <c r="L467" s="224"/>
      <c r="M467" s="224"/>
      <c r="N467" s="224"/>
      <c r="O467" s="224"/>
      <c r="P467" s="224" t="s">
        <v>8009</v>
      </c>
      <c r="Q467" s="224" t="s">
        <v>8010</v>
      </c>
      <c r="R467" s="224" t="s">
        <v>8032</v>
      </c>
      <c r="S467" s="224" t="s">
        <v>12485</v>
      </c>
      <c r="T467" s="224" t="s">
        <v>8894</v>
      </c>
      <c r="U467" s="224" t="s">
        <v>9247</v>
      </c>
      <c r="V467" s="224"/>
      <c r="W467" s="224"/>
      <c r="X467" s="224" t="s">
        <v>477</v>
      </c>
      <c r="Y467" s="224" t="s">
        <v>12486</v>
      </c>
      <c r="Z467" s="224" t="s">
        <v>53</v>
      </c>
      <c r="AA467" s="224"/>
      <c r="AB467" s="224"/>
      <c r="AC467" s="224"/>
      <c r="AD467" s="224"/>
      <c r="AE467" s="224"/>
      <c r="AF467" s="224" t="s">
        <v>12491</v>
      </c>
      <c r="AG467" s="224"/>
      <c r="AH467" s="224" t="s">
        <v>477</v>
      </c>
      <c r="AI467" s="224" t="s">
        <v>7998</v>
      </c>
      <c r="AJ467" s="224" t="s">
        <v>10424</v>
      </c>
      <c r="AK467" s="224" t="s">
        <v>12492</v>
      </c>
      <c r="AL467" s="224"/>
      <c r="AM467" s="224" t="s">
        <v>8019</v>
      </c>
      <c r="AN467" s="224" t="s">
        <v>12493</v>
      </c>
      <c r="AO467" s="224" t="s">
        <v>8026</v>
      </c>
      <c r="AP467" s="224" t="s">
        <v>12494</v>
      </c>
      <c r="AQ467" s="224" t="s">
        <v>7988</v>
      </c>
      <c r="AR467" s="224"/>
      <c r="AS467" s="224" t="s">
        <v>7988</v>
      </c>
      <c r="AT467" s="224"/>
      <c r="AU467" s="224" t="s">
        <v>10136</v>
      </c>
      <c r="AV467" s="224"/>
      <c r="AW467" s="224"/>
      <c r="AX467" s="224"/>
      <c r="AY467" s="224"/>
      <c r="AZ467" s="224" t="s">
        <v>7994</v>
      </c>
      <c r="BA467" s="224"/>
      <c r="BB467" s="224"/>
      <c r="BC467" s="224"/>
      <c r="BD467" s="224"/>
      <c r="BE467" s="224"/>
      <c r="BF467" s="224"/>
      <c r="BG467" s="224"/>
      <c r="BH467" s="224"/>
      <c r="BI467" s="224"/>
      <c r="BJ467" s="224"/>
      <c r="BK467" s="224"/>
      <c r="BL467" s="224"/>
      <c r="BM467" s="224"/>
      <c r="BN467" s="224"/>
      <c r="BO467" s="224"/>
      <c r="BP467" s="224"/>
      <c r="BQ467" s="224" t="s">
        <v>9894</v>
      </c>
      <c r="BR467" s="224"/>
      <c r="BS467" s="224" t="s">
        <v>9892</v>
      </c>
      <c r="BT467" s="218"/>
    </row>
    <row r="468" spans="1:72" ht="14.5">
      <c r="A468" s="219" t="str">
        <f t="shared" si="10"/>
        <v>2025-00101078-1</v>
      </c>
      <c r="B468" s="269" t="s">
        <v>2582</v>
      </c>
      <c r="C468" s="269" t="s">
        <v>9487</v>
      </c>
      <c r="D468" s="269" t="s">
        <v>11094</v>
      </c>
      <c r="E468" s="269" t="s">
        <v>7994</v>
      </c>
      <c r="F468" s="269" t="s">
        <v>9883</v>
      </c>
      <c r="G468" s="269" t="s">
        <v>11094</v>
      </c>
      <c r="H468" s="269" t="s">
        <v>11095</v>
      </c>
      <c r="I468" s="269" t="s">
        <v>10044</v>
      </c>
      <c r="J468" s="269" t="s">
        <v>61</v>
      </c>
      <c r="K468" s="269" t="s">
        <v>153</v>
      </c>
      <c r="L468" s="269"/>
      <c r="M468" s="269"/>
      <c r="N468" s="269"/>
      <c r="O468" s="269"/>
      <c r="P468" s="269" t="s">
        <v>8009</v>
      </c>
      <c r="Q468" s="269" t="s">
        <v>8010</v>
      </c>
      <c r="R468" s="269" t="s">
        <v>8032</v>
      </c>
      <c r="S468" s="269" t="s">
        <v>12495</v>
      </c>
      <c r="T468" s="269" t="s">
        <v>10299</v>
      </c>
      <c r="U468" s="269" t="s">
        <v>10300</v>
      </c>
      <c r="V468" s="269"/>
      <c r="W468" s="269"/>
      <c r="X468" s="269" t="s">
        <v>12157</v>
      </c>
      <c r="Y468" s="269" t="s">
        <v>10587</v>
      </c>
      <c r="Z468" s="269" t="s">
        <v>53</v>
      </c>
      <c r="AA468" s="269"/>
      <c r="AB468" s="269"/>
      <c r="AC468" s="269"/>
      <c r="AD468" s="269"/>
      <c r="AE468" s="269"/>
      <c r="AF468" s="269" t="s">
        <v>12496</v>
      </c>
      <c r="AG468" s="269"/>
      <c r="AH468" s="269" t="s">
        <v>12157</v>
      </c>
      <c r="AI468" s="269" t="s">
        <v>7998</v>
      </c>
      <c r="AJ468" s="269" t="s">
        <v>12497</v>
      </c>
      <c r="AK468" s="269" t="s">
        <v>12498</v>
      </c>
      <c r="AL468" s="269"/>
      <c r="AM468" s="269" t="s">
        <v>8019</v>
      </c>
      <c r="AN468" s="269" t="s">
        <v>12499</v>
      </c>
      <c r="AO468" s="269" t="s">
        <v>8026</v>
      </c>
      <c r="AP468" s="269" t="s">
        <v>10225</v>
      </c>
      <c r="AQ468" s="269" t="s">
        <v>7988</v>
      </c>
      <c r="AR468" s="269"/>
      <c r="AS468" s="269" t="s">
        <v>7988</v>
      </c>
      <c r="AT468" s="269"/>
      <c r="AU468" s="269" t="s">
        <v>10136</v>
      </c>
      <c r="AV468" s="269"/>
      <c r="AW468" s="269"/>
      <c r="AX468" s="269"/>
      <c r="AY468" s="269"/>
      <c r="AZ468" s="269" t="s">
        <v>7994</v>
      </c>
      <c r="BA468" s="269"/>
      <c r="BB468" s="269"/>
      <c r="BC468" s="269"/>
      <c r="BD468" s="269"/>
      <c r="BE468" s="269"/>
      <c r="BF468" s="269"/>
      <c r="BG468" s="269"/>
      <c r="BH468" s="269"/>
      <c r="BI468" s="269"/>
      <c r="BJ468" s="269"/>
      <c r="BK468" s="269"/>
      <c r="BL468" s="269"/>
      <c r="BM468" s="269"/>
      <c r="BN468" s="269"/>
      <c r="BO468" s="269"/>
      <c r="BP468" s="269"/>
      <c r="BQ468" s="269" t="s">
        <v>9894</v>
      </c>
      <c r="BR468" s="269"/>
      <c r="BS468" s="269" t="s">
        <v>9892</v>
      </c>
      <c r="BT468" s="218"/>
    </row>
    <row r="469" spans="1:72" ht="14.5">
      <c r="A469" s="219" t="str">
        <f t="shared" si="10"/>
        <v>2025-00101078-2</v>
      </c>
      <c r="B469" s="269" t="s">
        <v>2585</v>
      </c>
      <c r="C469" s="269" t="s">
        <v>9487</v>
      </c>
      <c r="D469" s="269" t="s">
        <v>11094</v>
      </c>
      <c r="E469" s="269" t="s">
        <v>7994</v>
      </c>
      <c r="F469" s="269" t="s">
        <v>9883</v>
      </c>
      <c r="G469" s="269" t="s">
        <v>11094</v>
      </c>
      <c r="H469" s="269" t="s">
        <v>11095</v>
      </c>
      <c r="I469" s="269" t="s">
        <v>10044</v>
      </c>
      <c r="J469" s="269" t="s">
        <v>61</v>
      </c>
      <c r="K469" s="269" t="s">
        <v>153</v>
      </c>
      <c r="L469" s="269"/>
      <c r="M469" s="269"/>
      <c r="N469" s="269"/>
      <c r="O469" s="269"/>
      <c r="P469" s="269" t="s">
        <v>8009</v>
      </c>
      <c r="Q469" s="269" t="s">
        <v>8010</v>
      </c>
      <c r="R469" s="269" t="s">
        <v>8032</v>
      </c>
      <c r="S469" s="269" t="s">
        <v>12495</v>
      </c>
      <c r="T469" s="269" t="s">
        <v>10299</v>
      </c>
      <c r="U469" s="269" t="s">
        <v>10300</v>
      </c>
      <c r="V469" s="269"/>
      <c r="W469" s="269"/>
      <c r="X469" s="269" t="s">
        <v>2319</v>
      </c>
      <c r="Y469" s="269" t="s">
        <v>10587</v>
      </c>
      <c r="Z469" s="269" t="s">
        <v>53</v>
      </c>
      <c r="AA469" s="269"/>
      <c r="AB469" s="269" t="s">
        <v>9929</v>
      </c>
      <c r="AC469" s="269" t="s">
        <v>8067</v>
      </c>
      <c r="AD469" s="269"/>
      <c r="AE469" s="269" t="s">
        <v>8252</v>
      </c>
      <c r="AF469" s="269" t="s">
        <v>12500</v>
      </c>
      <c r="AG469" s="269"/>
      <c r="AH469" s="269" t="s">
        <v>2319</v>
      </c>
      <c r="AI469" s="269" t="s">
        <v>7998</v>
      </c>
      <c r="AJ469" s="269" t="s">
        <v>12497</v>
      </c>
      <c r="AK469" s="269" t="s">
        <v>12501</v>
      </c>
      <c r="AL469" s="269"/>
      <c r="AM469" s="269" t="s">
        <v>8019</v>
      </c>
      <c r="AN469" s="269" t="s">
        <v>12502</v>
      </c>
      <c r="AO469" s="269" t="s">
        <v>8026</v>
      </c>
      <c r="AP469" s="269" t="s">
        <v>10225</v>
      </c>
      <c r="AQ469" s="269" t="s">
        <v>7988</v>
      </c>
      <c r="AR469" s="269"/>
      <c r="AS469" s="269" t="s">
        <v>7988</v>
      </c>
      <c r="AT469" s="269"/>
      <c r="AU469" s="269" t="s">
        <v>10136</v>
      </c>
      <c r="AV469" s="269"/>
      <c r="AW469" s="269"/>
      <c r="AX469" s="269"/>
      <c r="AY469" s="269"/>
      <c r="AZ469" s="269" t="s">
        <v>7994</v>
      </c>
      <c r="BA469" s="269"/>
      <c r="BB469" s="269"/>
      <c r="BC469" s="269"/>
      <c r="BD469" s="269"/>
      <c r="BE469" s="269"/>
      <c r="BF469" s="269"/>
      <c r="BG469" s="269"/>
      <c r="BH469" s="269"/>
      <c r="BI469" s="269"/>
      <c r="BJ469" s="269"/>
      <c r="BK469" s="269"/>
      <c r="BL469" s="269"/>
      <c r="BM469" s="269"/>
      <c r="BN469" s="269"/>
      <c r="BO469" s="269"/>
      <c r="BP469" s="269"/>
      <c r="BQ469" s="269" t="s">
        <v>9894</v>
      </c>
      <c r="BR469" s="269"/>
      <c r="BS469" s="269" t="s">
        <v>9892</v>
      </c>
      <c r="BT469" s="218"/>
    </row>
    <row r="470" spans="1:72" ht="14.5">
      <c r="A470" s="219" t="str">
        <f t="shared" si="10"/>
        <v>2025-00102384-1</v>
      </c>
      <c r="B470" s="338" t="s">
        <v>12503</v>
      </c>
      <c r="C470" s="338" t="s">
        <v>9655</v>
      </c>
      <c r="D470" s="338" t="s">
        <v>11094</v>
      </c>
      <c r="E470" s="338" t="s">
        <v>7994</v>
      </c>
      <c r="F470" s="338" t="s">
        <v>9883</v>
      </c>
      <c r="G470" s="338" t="s">
        <v>11094</v>
      </c>
      <c r="H470" s="338" t="s">
        <v>11095</v>
      </c>
      <c r="I470" s="338" t="s">
        <v>10044</v>
      </c>
      <c r="J470" s="338" t="s">
        <v>69</v>
      </c>
      <c r="K470" s="338" t="s">
        <v>70</v>
      </c>
      <c r="L470"/>
      <c r="M470" s="338"/>
      <c r="N470" s="338"/>
      <c r="O470" s="338"/>
      <c r="P470" s="338" t="s">
        <v>8009</v>
      </c>
      <c r="Q470" s="338" t="s">
        <v>8010</v>
      </c>
      <c r="R470" s="338" t="s">
        <v>8032</v>
      </c>
      <c r="S470" s="338" t="s">
        <v>12504</v>
      </c>
      <c r="T470" s="338" t="s">
        <v>8894</v>
      </c>
      <c r="U470" s="338" t="s">
        <v>9247</v>
      </c>
      <c r="V470"/>
      <c r="W470" s="338"/>
      <c r="X470" s="338" t="s">
        <v>8508</v>
      </c>
      <c r="Y470" s="338" t="s">
        <v>9655</v>
      </c>
      <c r="Z470" s="338" t="s">
        <v>53</v>
      </c>
      <c r="AA470" s="338"/>
      <c r="AB470" s="338"/>
      <c r="AC470" s="338"/>
      <c r="AD470" s="338"/>
      <c r="AE470" s="338"/>
      <c r="AF470" s="338" t="s">
        <v>12505</v>
      </c>
      <c r="AG470" s="338"/>
      <c r="AH470" s="338" t="s">
        <v>8508</v>
      </c>
      <c r="AI470" s="338" t="s">
        <v>7998</v>
      </c>
      <c r="AJ470" s="338" t="s">
        <v>12506</v>
      </c>
      <c r="AK470" s="338" t="s">
        <v>12507</v>
      </c>
      <c r="AL470" s="338"/>
      <c r="AM470" s="338" t="s">
        <v>8019</v>
      </c>
      <c r="AN470" s="338" t="s">
        <v>12508</v>
      </c>
      <c r="AO470" s="338" t="s">
        <v>8026</v>
      </c>
      <c r="AP470" s="338" t="s">
        <v>12509</v>
      </c>
      <c r="AQ470" s="338" t="s">
        <v>7988</v>
      </c>
      <c r="AR470" s="338"/>
      <c r="AS470" s="338" t="s">
        <v>7988</v>
      </c>
      <c r="AT470" s="338"/>
      <c r="AU470" s="338" t="s">
        <v>12237</v>
      </c>
      <c r="AV470" s="338"/>
      <c r="AW470" s="338"/>
      <c r="AX470" s="338"/>
      <c r="AY470" s="338"/>
      <c r="AZ470" s="338" t="s">
        <v>7994</v>
      </c>
      <c r="BA470" s="338"/>
      <c r="BB470"/>
      <c r="BC470"/>
      <c r="BD470"/>
      <c r="BE470"/>
      <c r="BF470"/>
      <c r="BG470"/>
      <c r="BH470"/>
      <c r="BI470"/>
      <c r="BJ470"/>
      <c r="BK470"/>
      <c r="BL470"/>
      <c r="BM470"/>
      <c r="BN470"/>
      <c r="BO470"/>
      <c r="BP470"/>
      <c r="BQ470" t="s">
        <v>9894</v>
      </c>
      <c r="BR470"/>
      <c r="BS470" t="s">
        <v>9892</v>
      </c>
      <c r="BT470" s="218"/>
    </row>
    <row r="471" spans="1:72" ht="14.5">
      <c r="A471" s="219" t="str">
        <f t="shared" si="10"/>
        <v>2025-00102340-1</v>
      </c>
      <c r="B471" s="170" t="s">
        <v>12510</v>
      </c>
      <c r="C471" s="170" t="s">
        <v>9655</v>
      </c>
      <c r="D471" s="170" t="s">
        <v>9882</v>
      </c>
      <c r="E471" s="170" t="s">
        <v>7994</v>
      </c>
      <c r="F471" s="170" t="s">
        <v>9883</v>
      </c>
      <c r="G471" s="170" t="s">
        <v>9882</v>
      </c>
      <c r="H471" s="170" t="s">
        <v>9884</v>
      </c>
      <c r="I471" s="170" t="s">
        <v>10044</v>
      </c>
      <c r="J471" s="170" t="s">
        <v>61</v>
      </c>
      <c r="K471" s="170" t="s">
        <v>153</v>
      </c>
      <c r="L471" s="170"/>
      <c r="M471" s="170"/>
      <c r="N471" s="170"/>
      <c r="O471" s="170"/>
      <c r="P471" s="170" t="s">
        <v>8009</v>
      </c>
      <c r="Q471" s="170" t="s">
        <v>8010</v>
      </c>
      <c r="R471" s="170" t="s">
        <v>8032</v>
      </c>
      <c r="S471" s="170" t="s">
        <v>12511</v>
      </c>
      <c r="T471" s="170" t="s">
        <v>10114</v>
      </c>
      <c r="U471" s="170" t="s">
        <v>10115</v>
      </c>
      <c r="V471" s="170"/>
      <c r="W471" s="170"/>
      <c r="X471" s="170" t="s">
        <v>11591</v>
      </c>
      <c r="Y471" s="170" t="s">
        <v>9487</v>
      </c>
      <c r="Z471" s="170" t="s">
        <v>53</v>
      </c>
      <c r="AA471" s="170"/>
      <c r="AB471" s="170"/>
      <c r="AC471" s="170"/>
      <c r="AD471" s="170"/>
      <c r="AE471" s="170"/>
      <c r="AF471" s="170" t="s">
        <v>12512</v>
      </c>
      <c r="AG471" s="170"/>
      <c r="AH471" s="170" t="s">
        <v>11591</v>
      </c>
      <c r="AI471" s="170" t="s">
        <v>7998</v>
      </c>
      <c r="AJ471" s="170" t="s">
        <v>10117</v>
      </c>
      <c r="AK471" s="170" t="s">
        <v>12513</v>
      </c>
      <c r="AL471" s="170"/>
      <c r="AM471" s="170" t="s">
        <v>8019</v>
      </c>
      <c r="AN471" s="170" t="s">
        <v>12514</v>
      </c>
      <c r="AO471" s="170" t="s">
        <v>8026</v>
      </c>
      <c r="AP471" s="170" t="s">
        <v>12515</v>
      </c>
      <c r="AQ471" s="170" t="s">
        <v>7988</v>
      </c>
      <c r="AR471" s="170"/>
      <c r="AS471" s="170" t="s">
        <v>7988</v>
      </c>
      <c r="AT471" s="170"/>
      <c r="AU471" s="170" t="s">
        <v>12453</v>
      </c>
      <c r="AV471" s="170"/>
      <c r="AW471" s="170"/>
      <c r="AX471" s="170"/>
      <c r="AY471" s="170"/>
      <c r="AZ471" s="170" t="s">
        <v>7994</v>
      </c>
      <c r="BA471" s="170"/>
      <c r="BB471" s="170"/>
      <c r="BC471" s="170"/>
      <c r="BD471" s="170"/>
      <c r="BE471" s="170"/>
      <c r="BF471" s="170"/>
      <c r="BG471" s="170"/>
      <c r="BH471" s="170"/>
      <c r="BI471" s="170"/>
      <c r="BJ471" s="170"/>
      <c r="BK471" s="170"/>
      <c r="BL471" s="170"/>
      <c r="BM471" s="170"/>
      <c r="BN471" s="170"/>
      <c r="BO471" s="170"/>
      <c r="BP471" s="170"/>
      <c r="BQ471" s="170" t="s">
        <v>9894</v>
      </c>
      <c r="BR471" s="170"/>
      <c r="BS471" s="170" t="s">
        <v>9892</v>
      </c>
      <c r="BT471" s="218"/>
    </row>
    <row r="472" spans="1:72" ht="14.5">
      <c r="A472" s="219" t="str">
        <f t="shared" si="10"/>
        <v>2025-00102128-1</v>
      </c>
      <c r="B472" s="338" t="s">
        <v>12516</v>
      </c>
      <c r="C472" s="338" t="s">
        <v>8798</v>
      </c>
      <c r="D472" s="338" t="s">
        <v>9882</v>
      </c>
      <c r="E472" s="338" t="s">
        <v>7994</v>
      </c>
      <c r="F472" s="338" t="s">
        <v>9883</v>
      </c>
      <c r="G472" s="338" t="s">
        <v>9882</v>
      </c>
      <c r="H472" s="338" t="s">
        <v>9884</v>
      </c>
      <c r="I472" s="338" t="s">
        <v>10044</v>
      </c>
      <c r="J472" s="338" t="s">
        <v>914</v>
      </c>
      <c r="K472" s="338" t="s">
        <v>913</v>
      </c>
      <c r="L472"/>
      <c r="M472" s="338"/>
      <c r="N472" s="338"/>
      <c r="O472" s="338"/>
      <c r="P472" s="338" t="s">
        <v>8009</v>
      </c>
      <c r="Q472" s="338" t="s">
        <v>8031</v>
      </c>
      <c r="R472" s="338" t="s">
        <v>8076</v>
      </c>
      <c r="S472" s="338" t="s">
        <v>12517</v>
      </c>
      <c r="T472" s="338" t="s">
        <v>12518</v>
      </c>
      <c r="U472" s="338" t="s">
        <v>12519</v>
      </c>
      <c r="V472"/>
      <c r="W472" s="338" t="s">
        <v>12520</v>
      </c>
      <c r="X472" s="338" t="s">
        <v>9887</v>
      </c>
      <c r="Y472" s="338" t="s">
        <v>9655</v>
      </c>
      <c r="Z472" s="338" t="s">
        <v>53</v>
      </c>
      <c r="AA472" s="338"/>
      <c r="AB472" s="338"/>
      <c r="AC472" s="338"/>
      <c r="AD472" s="338"/>
      <c r="AE472" s="338" t="s">
        <v>8252</v>
      </c>
      <c r="AF472" s="338" t="s">
        <v>12521</v>
      </c>
      <c r="AG472" s="338"/>
      <c r="AH472" s="338" t="s">
        <v>9887</v>
      </c>
      <c r="AI472" s="338" t="s">
        <v>7998</v>
      </c>
      <c r="AJ472" s="338" t="s">
        <v>12522</v>
      </c>
      <c r="AK472" s="338" t="s">
        <v>12523</v>
      </c>
      <c r="AL472" s="338"/>
      <c r="AM472" s="338" t="s">
        <v>8019</v>
      </c>
      <c r="AN472" s="338" t="s">
        <v>12524</v>
      </c>
      <c r="AO472" s="338" t="s">
        <v>8026</v>
      </c>
      <c r="AP472" s="338" t="s">
        <v>12421</v>
      </c>
      <c r="AQ472" s="338" t="s">
        <v>7988</v>
      </c>
      <c r="AR472" s="338"/>
      <c r="AS472" s="338" t="s">
        <v>7988</v>
      </c>
      <c r="AT472" s="338"/>
      <c r="AU472" s="338" t="s">
        <v>11926</v>
      </c>
      <c r="AV472" s="338"/>
      <c r="AW472" s="338"/>
      <c r="AX472" s="338"/>
      <c r="AY472" s="338"/>
      <c r="AZ472" s="338" t="s">
        <v>7994</v>
      </c>
      <c r="BA472" s="338"/>
      <c r="BB472"/>
      <c r="BC472"/>
      <c r="BD472"/>
      <c r="BE472"/>
      <c r="BF472"/>
      <c r="BG472"/>
      <c r="BH472"/>
      <c r="BI472"/>
      <c r="BJ472"/>
      <c r="BK472"/>
      <c r="BL472"/>
      <c r="BM472"/>
      <c r="BN472"/>
      <c r="BO472"/>
      <c r="BP472"/>
      <c r="BQ472" t="s">
        <v>9894</v>
      </c>
      <c r="BR472"/>
      <c r="BS472" t="s">
        <v>9892</v>
      </c>
      <c r="BT472" s="218"/>
    </row>
    <row r="473" spans="1:72" ht="14.5">
      <c r="A473" s="219" t="str">
        <f t="shared" si="10"/>
        <v>2025-00102314-1</v>
      </c>
      <c r="B473" s="338" t="s">
        <v>12525</v>
      </c>
      <c r="C473" s="338" t="s">
        <v>8798</v>
      </c>
      <c r="D473" s="338" t="s">
        <v>9882</v>
      </c>
      <c r="E473" s="338" t="s">
        <v>7994</v>
      </c>
      <c r="F473" s="338" t="s">
        <v>9883</v>
      </c>
      <c r="G473" s="338" t="s">
        <v>9882</v>
      </c>
      <c r="H473" s="338" t="s">
        <v>9884</v>
      </c>
      <c r="I473" s="338" t="s">
        <v>10044</v>
      </c>
      <c r="J473" s="338" t="s">
        <v>69</v>
      </c>
      <c r="K473" s="338" t="s">
        <v>70</v>
      </c>
      <c r="L473"/>
      <c r="M473" s="338"/>
      <c r="N473" s="338"/>
      <c r="O473" s="338"/>
      <c r="P473" s="338" t="s">
        <v>8009</v>
      </c>
      <c r="Q473" s="338" t="s">
        <v>8010</v>
      </c>
      <c r="R473" s="338" t="s">
        <v>8032</v>
      </c>
      <c r="S473" s="338" t="s">
        <v>12526</v>
      </c>
      <c r="T473" s="338" t="s">
        <v>8894</v>
      </c>
      <c r="U473" s="338" t="s">
        <v>9247</v>
      </c>
      <c r="V473"/>
      <c r="W473" s="338"/>
      <c r="X473" s="338" t="s">
        <v>9029</v>
      </c>
      <c r="Y473" s="338" t="s">
        <v>8798</v>
      </c>
      <c r="Z473" s="338" t="s">
        <v>53</v>
      </c>
      <c r="AA473" s="338"/>
      <c r="AB473" s="338"/>
      <c r="AC473" s="338"/>
      <c r="AD473" s="338"/>
      <c r="AE473" s="338" t="s">
        <v>8252</v>
      </c>
      <c r="AF473" s="338" t="s">
        <v>12527</v>
      </c>
      <c r="AG473" s="338"/>
      <c r="AH473" s="338" t="s">
        <v>9029</v>
      </c>
      <c r="AI473" s="338" t="s">
        <v>7998</v>
      </c>
      <c r="AJ473" s="338" t="s">
        <v>12528</v>
      </c>
      <c r="AK473" s="338" t="s">
        <v>12529</v>
      </c>
      <c r="AL473" s="338"/>
      <c r="AM473" s="338" t="s">
        <v>8019</v>
      </c>
      <c r="AN473" s="338" t="s">
        <v>12530</v>
      </c>
      <c r="AO473" s="338" t="s">
        <v>8026</v>
      </c>
      <c r="AP473" s="338" t="s">
        <v>12531</v>
      </c>
      <c r="AQ473" s="338" t="s">
        <v>7988</v>
      </c>
      <c r="AR473" s="338"/>
      <c r="AS473" s="338" t="s">
        <v>7988</v>
      </c>
      <c r="AT473" s="338"/>
      <c r="AU473" s="338" t="s">
        <v>12453</v>
      </c>
      <c r="AV473" s="338"/>
      <c r="AW473" s="338"/>
      <c r="AX473" s="338"/>
      <c r="AY473" s="338"/>
      <c r="AZ473" s="338" t="s">
        <v>7994</v>
      </c>
      <c r="BA473" s="338"/>
      <c r="BB473"/>
      <c r="BC473"/>
      <c r="BD473"/>
      <c r="BE473"/>
      <c r="BF473"/>
      <c r="BG473"/>
      <c r="BH473"/>
      <c r="BI473"/>
      <c r="BJ473"/>
      <c r="BK473"/>
      <c r="BL473"/>
      <c r="BM473"/>
      <c r="BN473"/>
      <c r="BO473"/>
      <c r="BP473"/>
      <c r="BQ473" t="s">
        <v>9894</v>
      </c>
      <c r="BR473"/>
      <c r="BS473" t="s">
        <v>9892</v>
      </c>
      <c r="BT473" s="218"/>
    </row>
    <row r="474" spans="1:72" ht="14.5">
      <c r="A474" s="219" t="str">
        <f t="shared" si="10"/>
        <v>2025-00102056-1</v>
      </c>
      <c r="B474" s="338" t="s">
        <v>12532</v>
      </c>
      <c r="C474" s="338" t="s">
        <v>8798</v>
      </c>
      <c r="D474" s="338" t="s">
        <v>9882</v>
      </c>
      <c r="E474" s="338" t="s">
        <v>7994</v>
      </c>
      <c r="F474" s="338" t="s">
        <v>9883</v>
      </c>
      <c r="G474" s="338" t="s">
        <v>9882</v>
      </c>
      <c r="H474" s="338" t="s">
        <v>9884</v>
      </c>
      <c r="I474" s="338" t="s">
        <v>10044</v>
      </c>
      <c r="J474" s="338" t="s">
        <v>69</v>
      </c>
      <c r="K474" s="338" t="s">
        <v>117</v>
      </c>
      <c r="L474"/>
      <c r="M474" s="338"/>
      <c r="N474" s="338"/>
      <c r="O474" s="338"/>
      <c r="P474" s="338" t="s">
        <v>8009</v>
      </c>
      <c r="Q474" s="338" t="s">
        <v>8010</v>
      </c>
      <c r="R474" s="338" t="s">
        <v>8032</v>
      </c>
      <c r="S474" s="338" t="s">
        <v>11907</v>
      </c>
      <c r="T474" s="338" t="s">
        <v>8380</v>
      </c>
      <c r="U474" s="338" t="s">
        <v>10179</v>
      </c>
      <c r="V474"/>
      <c r="W474" s="338"/>
      <c r="X474" s="338" t="s">
        <v>9386</v>
      </c>
      <c r="Y474" s="338" t="s">
        <v>9655</v>
      </c>
      <c r="Z474" s="338" t="s">
        <v>53</v>
      </c>
      <c r="AA474" s="338"/>
      <c r="AB474" s="338" t="s">
        <v>12533</v>
      </c>
      <c r="AC474" s="338" t="s">
        <v>8067</v>
      </c>
      <c r="AD474" s="338"/>
      <c r="AE474" s="338" t="s">
        <v>8047</v>
      </c>
      <c r="AF474" s="338" t="s">
        <v>12534</v>
      </c>
      <c r="AG474" s="338"/>
      <c r="AH474" s="338" t="s">
        <v>9386</v>
      </c>
      <c r="AI474" s="338" t="s">
        <v>7998</v>
      </c>
      <c r="AJ474" s="338" t="s">
        <v>11910</v>
      </c>
      <c r="AK474" s="338" t="s">
        <v>12535</v>
      </c>
      <c r="AL474" s="338"/>
      <c r="AM474" s="338" t="s">
        <v>8019</v>
      </c>
      <c r="AN474" s="338" t="s">
        <v>12536</v>
      </c>
      <c r="AO474" s="338" t="s">
        <v>8026</v>
      </c>
      <c r="AP474" s="338" t="s">
        <v>12515</v>
      </c>
      <c r="AQ474" s="338" t="s">
        <v>7988</v>
      </c>
      <c r="AR474" s="338"/>
      <c r="AS474" s="338" t="s">
        <v>7988</v>
      </c>
      <c r="AT474" s="338"/>
      <c r="AU474" s="338" t="s">
        <v>12453</v>
      </c>
      <c r="AV474" s="338"/>
      <c r="AW474" s="338"/>
      <c r="AX474" s="338"/>
      <c r="AY474" s="338"/>
      <c r="AZ474" s="338" t="s">
        <v>7994</v>
      </c>
      <c r="BA474" s="338"/>
      <c r="BB474"/>
      <c r="BC474"/>
      <c r="BD474"/>
      <c r="BE474"/>
      <c r="BF474"/>
      <c r="BG474"/>
      <c r="BH474"/>
      <c r="BI474"/>
      <c r="BJ474"/>
      <c r="BK474"/>
      <c r="BL474"/>
      <c r="BM474"/>
      <c r="BN474"/>
      <c r="BO474"/>
      <c r="BP474"/>
      <c r="BQ474" t="s">
        <v>9894</v>
      </c>
      <c r="BR474"/>
      <c r="BS474" t="s">
        <v>9892</v>
      </c>
      <c r="BT474" s="218"/>
    </row>
    <row r="475" spans="1:72" ht="14.5">
      <c r="A475" s="219" t="str">
        <f t="shared" si="10"/>
        <v>2025-00107443-1</v>
      </c>
      <c r="B475" s="269" t="s">
        <v>12537</v>
      </c>
      <c r="C475" s="269" t="s">
        <v>8798</v>
      </c>
      <c r="D475" s="269" t="s">
        <v>11094</v>
      </c>
      <c r="E475" s="269" t="s">
        <v>7994</v>
      </c>
      <c r="F475" s="269" t="s">
        <v>9883</v>
      </c>
      <c r="G475" s="269" t="s">
        <v>11094</v>
      </c>
      <c r="H475" s="269" t="s">
        <v>11095</v>
      </c>
      <c r="I475" s="269" t="s">
        <v>10044</v>
      </c>
      <c r="J475" s="269" t="s">
        <v>243</v>
      </c>
      <c r="K475" s="269" t="s">
        <v>244</v>
      </c>
      <c r="L475" s="269"/>
      <c r="M475" s="269"/>
      <c r="N475" s="269"/>
      <c r="O475" s="269"/>
      <c r="P475" s="269" t="s">
        <v>8009</v>
      </c>
      <c r="Q475" s="269" t="s">
        <v>8010</v>
      </c>
      <c r="R475" s="269" t="s">
        <v>8076</v>
      </c>
      <c r="S475" s="269" t="s">
        <v>12538</v>
      </c>
      <c r="T475" s="269" t="s">
        <v>9970</v>
      </c>
      <c r="U475" s="269" t="s">
        <v>9971</v>
      </c>
      <c r="V475" s="269"/>
      <c r="W475" s="269" t="s">
        <v>11611</v>
      </c>
      <c r="X475" s="269" t="s">
        <v>9487</v>
      </c>
      <c r="Y475" s="269" t="s">
        <v>8798</v>
      </c>
      <c r="Z475" s="269" t="s">
        <v>53</v>
      </c>
      <c r="AA475" s="269"/>
      <c r="AB475" s="269" t="s">
        <v>8981</v>
      </c>
      <c r="AC475" s="269" t="s">
        <v>8067</v>
      </c>
      <c r="AD475" s="269"/>
      <c r="AE475" s="269" t="s">
        <v>8252</v>
      </c>
      <c r="AF475" s="269" t="s">
        <v>12539</v>
      </c>
      <c r="AG475" s="269"/>
      <c r="AH475" s="269" t="s">
        <v>9487</v>
      </c>
      <c r="AI475" s="269" t="s">
        <v>7998</v>
      </c>
      <c r="AJ475" s="269" t="s">
        <v>11050</v>
      </c>
      <c r="AK475" s="269" t="s">
        <v>12540</v>
      </c>
      <c r="AL475" s="269"/>
      <c r="AM475" s="269" t="s">
        <v>8019</v>
      </c>
      <c r="AN475" s="269" t="s">
        <v>12541</v>
      </c>
      <c r="AO475" s="269" t="s">
        <v>8026</v>
      </c>
      <c r="AP475" s="269" t="s">
        <v>11855</v>
      </c>
      <c r="AQ475" s="269" t="s">
        <v>7988</v>
      </c>
      <c r="AR475" s="269"/>
      <c r="AS475" s="269" t="s">
        <v>7988</v>
      </c>
      <c r="AT475" s="269"/>
      <c r="AU475" s="269" t="s">
        <v>11831</v>
      </c>
      <c r="AV475" s="269"/>
      <c r="AW475" s="269"/>
      <c r="AX475" s="269"/>
      <c r="AY475" s="269"/>
      <c r="AZ475" s="269" t="s">
        <v>7994</v>
      </c>
      <c r="BA475" s="269"/>
      <c r="BB475" s="269"/>
      <c r="BC475" s="269"/>
      <c r="BD475" s="269"/>
      <c r="BE475" s="269"/>
      <c r="BF475" s="269"/>
      <c r="BG475" s="269"/>
      <c r="BH475" s="269"/>
      <c r="BI475" s="269"/>
      <c r="BJ475" s="269"/>
      <c r="BK475" s="269"/>
      <c r="BL475" s="269"/>
      <c r="BM475" s="269"/>
      <c r="BN475" s="269"/>
      <c r="BO475" s="269"/>
      <c r="BP475" s="269"/>
      <c r="BQ475" s="269" t="s">
        <v>9894</v>
      </c>
      <c r="BR475" s="269"/>
      <c r="BS475" s="269" t="s">
        <v>9892</v>
      </c>
      <c r="BT475" s="218"/>
    </row>
    <row r="476" spans="1:72" ht="13" customHeight="1">
      <c r="A476" s="219" t="str">
        <f t="shared" si="10"/>
        <v>2025-00105467-1</v>
      </c>
      <c r="B476" s="269" t="s">
        <v>12542</v>
      </c>
      <c r="C476" s="269" t="s">
        <v>8798</v>
      </c>
      <c r="D476" s="269" t="s">
        <v>11094</v>
      </c>
      <c r="E476" s="269" t="s">
        <v>7994</v>
      </c>
      <c r="F476" s="269" t="s">
        <v>9883</v>
      </c>
      <c r="G476" s="269" t="s">
        <v>11094</v>
      </c>
      <c r="H476" s="269" t="s">
        <v>11095</v>
      </c>
      <c r="I476" s="269" t="s">
        <v>10044</v>
      </c>
      <c r="J476" s="269" t="s">
        <v>1833</v>
      </c>
      <c r="K476" s="269" t="s">
        <v>131</v>
      </c>
      <c r="L476" s="269"/>
      <c r="M476" s="269"/>
      <c r="N476" s="269"/>
      <c r="O476" s="269"/>
      <c r="P476" s="269" t="s">
        <v>8009</v>
      </c>
      <c r="Q476" s="269" t="s">
        <v>8010</v>
      </c>
      <c r="R476" s="269" t="s">
        <v>8076</v>
      </c>
      <c r="S476" s="269" t="s">
        <v>12543</v>
      </c>
      <c r="T476" s="269" t="s">
        <v>10046</v>
      </c>
      <c r="U476" s="269" t="s">
        <v>10047</v>
      </c>
      <c r="V476" s="269"/>
      <c r="W476" s="269" t="s">
        <v>12544</v>
      </c>
      <c r="X476" s="269" t="s">
        <v>2472</v>
      </c>
      <c r="Y476" s="269" t="s">
        <v>8798</v>
      </c>
      <c r="Z476" s="269" t="s">
        <v>53</v>
      </c>
      <c r="AA476" s="269"/>
      <c r="AB476" s="269" t="s">
        <v>8981</v>
      </c>
      <c r="AC476" s="269" t="s">
        <v>8067</v>
      </c>
      <c r="AD476" s="269"/>
      <c r="AE476" s="269" t="s">
        <v>8047</v>
      </c>
      <c r="AF476" s="269" t="s">
        <v>12545</v>
      </c>
      <c r="AG476" s="269"/>
      <c r="AH476" s="269" t="s">
        <v>2472</v>
      </c>
      <c r="AI476" s="269" t="s">
        <v>7998</v>
      </c>
      <c r="AJ476" s="269" t="s">
        <v>12546</v>
      </c>
      <c r="AK476" s="269" t="s">
        <v>12547</v>
      </c>
      <c r="AL476" s="269"/>
      <c r="AM476" s="269" t="s">
        <v>8019</v>
      </c>
      <c r="AN476" s="313" t="s">
        <v>12548</v>
      </c>
      <c r="AO476" s="269" t="s">
        <v>8026</v>
      </c>
      <c r="AP476" s="269" t="s">
        <v>12549</v>
      </c>
      <c r="AQ476" s="269" t="s">
        <v>7988</v>
      </c>
      <c r="AR476" s="269"/>
      <c r="AS476" s="269" t="s">
        <v>7988</v>
      </c>
      <c r="AT476" s="269"/>
      <c r="AU476" s="269" t="s">
        <v>12550</v>
      </c>
      <c r="AV476" s="269"/>
      <c r="AW476" s="269"/>
      <c r="AX476" s="269"/>
      <c r="AY476" s="269"/>
      <c r="AZ476" s="269" t="s">
        <v>7994</v>
      </c>
      <c r="BA476" s="269"/>
      <c r="BB476" s="269"/>
      <c r="BC476" s="269"/>
      <c r="BD476" s="269"/>
      <c r="BE476" s="269"/>
      <c r="BF476" s="269"/>
      <c r="BG476" s="269"/>
      <c r="BH476" s="269"/>
      <c r="BI476" s="269"/>
      <c r="BJ476" s="269"/>
      <c r="BK476" s="269"/>
      <c r="BL476" s="269"/>
      <c r="BM476" s="269"/>
      <c r="BN476" s="269"/>
      <c r="BO476" s="269"/>
      <c r="BP476" s="269"/>
      <c r="BQ476" s="269" t="s">
        <v>9894</v>
      </c>
      <c r="BR476" s="269"/>
      <c r="BS476" s="269" t="s">
        <v>9892</v>
      </c>
      <c r="BT476" s="218"/>
    </row>
    <row r="477" spans="1:72" ht="14.5">
      <c r="A477" s="219" t="str">
        <f t="shared" si="10"/>
        <v>2025-00107302-1</v>
      </c>
      <c r="B477" s="269" t="s">
        <v>12551</v>
      </c>
      <c r="C477" s="269" t="s">
        <v>8798</v>
      </c>
      <c r="D477" s="269" t="s">
        <v>11094</v>
      </c>
      <c r="E477" s="269" t="s">
        <v>7994</v>
      </c>
      <c r="F477" s="269" t="s">
        <v>9883</v>
      </c>
      <c r="G477" s="269" t="s">
        <v>11094</v>
      </c>
      <c r="H477" s="269" t="s">
        <v>11095</v>
      </c>
      <c r="I477" s="269" t="s">
        <v>10044</v>
      </c>
      <c r="J477" s="269" t="s">
        <v>1833</v>
      </c>
      <c r="K477" s="269" t="s">
        <v>131</v>
      </c>
      <c r="L477" s="269"/>
      <c r="M477" s="269"/>
      <c r="N477" s="269"/>
      <c r="O477" s="269"/>
      <c r="P477" s="269" t="s">
        <v>8009</v>
      </c>
      <c r="Q477" s="269" t="s">
        <v>8010</v>
      </c>
      <c r="R477" s="269" t="s">
        <v>8076</v>
      </c>
      <c r="S477" s="269" t="s">
        <v>10620</v>
      </c>
      <c r="T477" s="269" t="s">
        <v>9949</v>
      </c>
      <c r="U477" s="269" t="s">
        <v>9950</v>
      </c>
      <c r="V477" s="269"/>
      <c r="W477" s="269" t="s">
        <v>9927</v>
      </c>
      <c r="X477" s="269" t="s">
        <v>9386</v>
      </c>
      <c r="Y477" s="269" t="s">
        <v>8798</v>
      </c>
      <c r="Z477" s="269" t="s">
        <v>53</v>
      </c>
      <c r="AA477" s="269"/>
      <c r="AB477" s="269"/>
      <c r="AC477" s="269"/>
      <c r="AD477" s="269"/>
      <c r="AE477" s="269"/>
      <c r="AF477" s="269" t="s">
        <v>12552</v>
      </c>
      <c r="AG477" s="269"/>
      <c r="AH477" s="269" t="s">
        <v>9386</v>
      </c>
      <c r="AI477" s="269" t="s">
        <v>7998</v>
      </c>
      <c r="AJ477" s="269" t="s">
        <v>12553</v>
      </c>
      <c r="AK477" s="269" t="s">
        <v>12554</v>
      </c>
      <c r="AL477" s="269"/>
      <c r="AM477" s="269" t="s">
        <v>8019</v>
      </c>
      <c r="AN477" s="269" t="s">
        <v>12555</v>
      </c>
      <c r="AO477" s="269" t="s">
        <v>8026</v>
      </c>
      <c r="AP477" s="269" t="s">
        <v>12556</v>
      </c>
      <c r="AQ477" s="269" t="s">
        <v>7988</v>
      </c>
      <c r="AR477" s="269"/>
      <c r="AS477" s="269" t="s">
        <v>7988</v>
      </c>
      <c r="AT477" s="269"/>
      <c r="AU477" s="269" t="s">
        <v>11831</v>
      </c>
      <c r="AV477" s="269"/>
      <c r="AW477" s="269"/>
      <c r="AX477" s="269"/>
      <c r="AY477" s="269"/>
      <c r="AZ477" s="269" t="s">
        <v>7994</v>
      </c>
      <c r="BA477" s="269"/>
      <c r="BB477" s="269"/>
      <c r="BC477" s="269"/>
      <c r="BD477" s="269"/>
      <c r="BE477" s="269"/>
      <c r="BF477" s="269"/>
      <c r="BG477" s="269"/>
      <c r="BH477" s="269"/>
      <c r="BI477" s="269"/>
      <c r="BJ477" s="269"/>
      <c r="BK477" s="269"/>
      <c r="BL477" s="269"/>
      <c r="BM477" s="269"/>
      <c r="BN477" s="269"/>
      <c r="BO477" s="269"/>
      <c r="BP477" s="269"/>
      <c r="BQ477" s="269" t="s">
        <v>9894</v>
      </c>
      <c r="BR477" s="269"/>
      <c r="BS477" s="269" t="s">
        <v>9892</v>
      </c>
      <c r="BT477" s="218"/>
    </row>
    <row r="478" spans="1:72" ht="14.5">
      <c r="A478" s="219" t="str">
        <f t="shared" si="10"/>
        <v>2025-00100996-1</v>
      </c>
      <c r="B478" s="269" t="s">
        <v>12557</v>
      </c>
      <c r="C478" s="269" t="s">
        <v>9469</v>
      </c>
      <c r="D478" s="269" t="s">
        <v>11094</v>
      </c>
      <c r="E478" s="269" t="s">
        <v>7994</v>
      </c>
      <c r="F478" s="269" t="s">
        <v>9883</v>
      </c>
      <c r="G478" s="269" t="s">
        <v>11094</v>
      </c>
      <c r="H478" s="269" t="s">
        <v>11095</v>
      </c>
      <c r="I478" s="269" t="s">
        <v>10044</v>
      </c>
      <c r="J478" s="269" t="s">
        <v>1011</v>
      </c>
      <c r="K478" s="269" t="s">
        <v>1012</v>
      </c>
      <c r="L478" s="269"/>
      <c r="M478" s="269"/>
      <c r="N478" s="269"/>
      <c r="O478" s="269"/>
      <c r="P478" s="269" t="s">
        <v>8009</v>
      </c>
      <c r="Q478" s="269" t="s">
        <v>8010</v>
      </c>
      <c r="R478" s="269" t="s">
        <v>8032</v>
      </c>
      <c r="S478" s="269" t="s">
        <v>12558</v>
      </c>
      <c r="T478" s="269" t="s">
        <v>11172</v>
      </c>
      <c r="U478" s="269" t="s">
        <v>11173</v>
      </c>
      <c r="V478" s="269"/>
      <c r="W478" s="269"/>
      <c r="X478" s="269" t="s">
        <v>2237</v>
      </c>
      <c r="Y478" s="269" t="s">
        <v>9655</v>
      </c>
      <c r="Z478" s="269" t="s">
        <v>53</v>
      </c>
      <c r="AA478" s="269"/>
      <c r="AB478" s="269"/>
      <c r="AC478" s="269"/>
      <c r="AD478" s="269"/>
      <c r="AE478" s="269"/>
      <c r="AF478" s="269" t="s">
        <v>12559</v>
      </c>
      <c r="AG478" s="269"/>
      <c r="AH478" s="269" t="s">
        <v>2237</v>
      </c>
      <c r="AI478" s="269" t="s">
        <v>7998</v>
      </c>
      <c r="AJ478" s="269" t="s">
        <v>12560</v>
      </c>
      <c r="AK478" s="269" t="s">
        <v>12561</v>
      </c>
      <c r="AL478" s="269"/>
      <c r="AM478" s="269" t="s">
        <v>8019</v>
      </c>
      <c r="AN478" s="269" t="s">
        <v>12562</v>
      </c>
      <c r="AO478" s="269" t="s">
        <v>8026</v>
      </c>
      <c r="AP478" s="269" t="s">
        <v>12563</v>
      </c>
      <c r="AQ478" s="269" t="s">
        <v>7988</v>
      </c>
      <c r="AR478" s="269"/>
      <c r="AS478" s="269" t="s">
        <v>7988</v>
      </c>
      <c r="AT478" s="269"/>
      <c r="AU478" s="269" t="s">
        <v>12564</v>
      </c>
      <c r="AV478" s="269"/>
      <c r="AW478" s="269"/>
      <c r="AX478" s="269"/>
      <c r="AY478" s="269"/>
      <c r="AZ478" s="269" t="s">
        <v>7994</v>
      </c>
      <c r="BA478" s="269"/>
      <c r="BB478" s="269"/>
      <c r="BC478" s="269"/>
      <c r="BD478" s="269"/>
      <c r="BE478" s="269"/>
      <c r="BF478" s="269"/>
      <c r="BG478" s="269"/>
      <c r="BH478" s="269"/>
      <c r="BI478" s="269"/>
      <c r="BJ478" s="269"/>
      <c r="BK478" s="269"/>
      <c r="BL478" s="269"/>
      <c r="BM478" s="269"/>
      <c r="BN478" s="269"/>
      <c r="BO478" s="269"/>
      <c r="BP478" s="269"/>
      <c r="BQ478" s="269" t="s">
        <v>9894</v>
      </c>
      <c r="BR478" s="269"/>
      <c r="BS478" s="269" t="s">
        <v>9892</v>
      </c>
      <c r="BT478" s="218"/>
    </row>
    <row r="479" spans="1:72" ht="14.5">
      <c r="A479" s="219" t="str">
        <f t="shared" si="10"/>
        <v>2025-00102942-3</v>
      </c>
      <c r="B479" s="338" t="s">
        <v>12565</v>
      </c>
      <c r="C479" s="338" t="s">
        <v>9469</v>
      </c>
      <c r="D479" s="338" t="s">
        <v>9882</v>
      </c>
      <c r="E479" s="338" t="s">
        <v>7994</v>
      </c>
      <c r="F479" s="338" t="s">
        <v>9883</v>
      </c>
      <c r="G479" s="338" t="s">
        <v>9882</v>
      </c>
      <c r="H479" s="338" t="s">
        <v>9884</v>
      </c>
      <c r="I479" s="338" t="s">
        <v>10044</v>
      </c>
      <c r="J479" s="338" t="s">
        <v>703</v>
      </c>
      <c r="K479" s="338" t="s">
        <v>271</v>
      </c>
      <c r="L479"/>
      <c r="M479" s="338"/>
      <c r="N479" s="338"/>
      <c r="O479" s="338"/>
      <c r="P479" s="338" t="s">
        <v>8009</v>
      </c>
      <c r="Q479" s="338" t="s">
        <v>8010</v>
      </c>
      <c r="R479" s="338" t="s">
        <v>8076</v>
      </c>
      <c r="S479" s="338" t="s">
        <v>12566</v>
      </c>
      <c r="T479" s="338" t="s">
        <v>9905</v>
      </c>
      <c r="U479" s="338" t="s">
        <v>9906</v>
      </c>
      <c r="V479"/>
      <c r="W479" s="338" t="s">
        <v>12567</v>
      </c>
      <c r="X479" s="338" t="s">
        <v>2245</v>
      </c>
      <c r="Y479" s="338" t="s">
        <v>8798</v>
      </c>
      <c r="Z479" s="338" t="s">
        <v>53</v>
      </c>
      <c r="AA479" s="338"/>
      <c r="AB479" s="338" t="s">
        <v>8854</v>
      </c>
      <c r="AC479" s="338" t="s">
        <v>8067</v>
      </c>
      <c r="AD479" s="338"/>
      <c r="AE479" s="338" t="s">
        <v>8047</v>
      </c>
      <c r="AF479" s="338" t="s">
        <v>12568</v>
      </c>
      <c r="AG479" s="338"/>
      <c r="AH479" s="338" t="s">
        <v>2245</v>
      </c>
      <c r="AI479" s="338" t="s">
        <v>7998</v>
      </c>
      <c r="AJ479" s="338" t="s">
        <v>12569</v>
      </c>
      <c r="AK479" s="338" t="s">
        <v>12570</v>
      </c>
      <c r="AL479" s="338"/>
      <c r="AM479" s="338" t="s">
        <v>8019</v>
      </c>
      <c r="AN479" s="338" t="s">
        <v>12571</v>
      </c>
      <c r="AO479" s="338" t="s">
        <v>8026</v>
      </c>
      <c r="AP479" s="338" t="s">
        <v>12397</v>
      </c>
      <c r="AQ479" s="338" t="s">
        <v>7988</v>
      </c>
      <c r="AR479" s="338"/>
      <c r="AS479" s="338" t="s">
        <v>7988</v>
      </c>
      <c r="AT479" s="338"/>
      <c r="AU479" s="338" t="s">
        <v>12109</v>
      </c>
      <c r="AV479" s="338"/>
      <c r="AW479" s="338"/>
      <c r="AX479" s="338"/>
      <c r="AY479" s="338"/>
      <c r="AZ479" s="338" t="s">
        <v>7994</v>
      </c>
      <c r="BA479" s="338"/>
      <c r="BB479"/>
      <c r="BC479"/>
      <c r="BD479"/>
      <c r="BE479"/>
      <c r="BF479"/>
      <c r="BG479"/>
      <c r="BH479"/>
      <c r="BI479"/>
      <c r="BJ479"/>
      <c r="BK479"/>
      <c r="BL479"/>
      <c r="BM479"/>
      <c r="BN479"/>
      <c r="BO479"/>
      <c r="BP479"/>
      <c r="BQ479" t="s">
        <v>9894</v>
      </c>
      <c r="BR479"/>
      <c r="BS479" t="s">
        <v>9892</v>
      </c>
      <c r="BT479" s="218"/>
    </row>
    <row r="480" spans="1:72" ht="14.5">
      <c r="A480" s="219" t="str">
        <f t="shared" si="10"/>
        <v>2025-00102942-2</v>
      </c>
      <c r="B480" s="338" t="s">
        <v>12572</v>
      </c>
      <c r="C480" s="338" t="s">
        <v>9469</v>
      </c>
      <c r="D480" s="338" t="s">
        <v>9882</v>
      </c>
      <c r="E480" s="338" t="s">
        <v>7994</v>
      </c>
      <c r="F480" s="338" t="s">
        <v>9883</v>
      </c>
      <c r="G480" s="338" t="s">
        <v>9882</v>
      </c>
      <c r="H480" s="338" t="s">
        <v>9884</v>
      </c>
      <c r="I480" s="338" t="s">
        <v>10044</v>
      </c>
      <c r="J480" s="338" t="s">
        <v>1035</v>
      </c>
      <c r="K480" s="338" t="s">
        <v>708</v>
      </c>
      <c r="L480"/>
      <c r="M480" s="338"/>
      <c r="N480" s="338"/>
      <c r="O480" s="338"/>
      <c r="P480" s="338" t="s">
        <v>8009</v>
      </c>
      <c r="Q480" s="338" t="s">
        <v>8010</v>
      </c>
      <c r="R480" s="338" t="s">
        <v>8076</v>
      </c>
      <c r="S480" s="338" t="s">
        <v>12573</v>
      </c>
      <c r="T480" s="338" t="s">
        <v>9897</v>
      </c>
      <c r="U480" s="338" t="s">
        <v>9898</v>
      </c>
      <c r="V480"/>
      <c r="W480" s="338" t="s">
        <v>12544</v>
      </c>
      <c r="X480" s="338" t="s">
        <v>2096</v>
      </c>
      <c r="Y480" s="338" t="s">
        <v>8798</v>
      </c>
      <c r="Z480" s="338" t="s">
        <v>53</v>
      </c>
      <c r="AA480" s="338"/>
      <c r="AB480" s="338" t="s">
        <v>8854</v>
      </c>
      <c r="AC480" s="338" t="s">
        <v>8067</v>
      </c>
      <c r="AD480" s="338"/>
      <c r="AE480" s="338" t="s">
        <v>8047</v>
      </c>
      <c r="AF480" s="338" t="s">
        <v>12574</v>
      </c>
      <c r="AG480" s="338"/>
      <c r="AH480" s="338" t="s">
        <v>2096</v>
      </c>
      <c r="AI480" s="338" t="s">
        <v>7998</v>
      </c>
      <c r="AJ480" s="338" t="s">
        <v>12569</v>
      </c>
      <c r="AK480" s="338" t="s">
        <v>12575</v>
      </c>
      <c r="AL480" s="338"/>
      <c r="AM480" s="338" t="s">
        <v>8019</v>
      </c>
      <c r="AN480" s="338" t="s">
        <v>12576</v>
      </c>
      <c r="AO480" s="338" t="s">
        <v>8026</v>
      </c>
      <c r="AP480" s="338" t="s">
        <v>12397</v>
      </c>
      <c r="AQ480" s="338" t="s">
        <v>7988</v>
      </c>
      <c r="AR480" s="338"/>
      <c r="AS480" s="338" t="s">
        <v>7988</v>
      </c>
      <c r="AT480" s="338"/>
      <c r="AU480" s="338" t="s">
        <v>12109</v>
      </c>
      <c r="AV480" s="338"/>
      <c r="AW480" s="338"/>
      <c r="AX480" s="338"/>
      <c r="AY480" s="338"/>
      <c r="AZ480" s="338" t="s">
        <v>7994</v>
      </c>
      <c r="BA480" s="338"/>
      <c r="BB480"/>
      <c r="BC480"/>
      <c r="BD480"/>
      <c r="BE480"/>
      <c r="BF480"/>
      <c r="BG480"/>
      <c r="BH480"/>
      <c r="BI480"/>
      <c r="BJ480"/>
      <c r="BK480"/>
      <c r="BL480"/>
      <c r="BM480"/>
      <c r="BN480"/>
      <c r="BO480"/>
      <c r="BP480"/>
      <c r="BQ480" t="s">
        <v>9894</v>
      </c>
      <c r="BR480"/>
      <c r="BS480" t="s">
        <v>9892</v>
      </c>
      <c r="BT480" s="218"/>
    </row>
    <row r="481" spans="1:72" ht="14.5">
      <c r="A481" s="219" t="str">
        <f t="shared" si="10"/>
        <v>2025-00102942-1</v>
      </c>
      <c r="B481" s="338" t="s">
        <v>12577</v>
      </c>
      <c r="C481" s="338" t="s">
        <v>9469</v>
      </c>
      <c r="D481" s="338" t="s">
        <v>9882</v>
      </c>
      <c r="E481" s="338" t="s">
        <v>7994</v>
      </c>
      <c r="F481" s="338" t="s">
        <v>9883</v>
      </c>
      <c r="G481" s="338" t="s">
        <v>9882</v>
      </c>
      <c r="H481" s="338" t="s">
        <v>9884</v>
      </c>
      <c r="I481" s="338" t="s">
        <v>10044</v>
      </c>
      <c r="J481" s="338" t="s">
        <v>703</v>
      </c>
      <c r="K481" s="338" t="s">
        <v>271</v>
      </c>
      <c r="L481"/>
      <c r="M481" s="338"/>
      <c r="N481" s="338"/>
      <c r="O481" s="338"/>
      <c r="P481" s="338" t="s">
        <v>8009</v>
      </c>
      <c r="Q481" s="338" t="s">
        <v>8010</v>
      </c>
      <c r="R481" s="338" t="s">
        <v>8076</v>
      </c>
      <c r="S481" s="338" t="s">
        <v>12566</v>
      </c>
      <c r="T481" s="338" t="s">
        <v>9905</v>
      </c>
      <c r="U481" s="338" t="s">
        <v>9906</v>
      </c>
      <c r="V481"/>
      <c r="W481" s="338" t="s">
        <v>12567</v>
      </c>
      <c r="X481" s="338" t="s">
        <v>2096</v>
      </c>
      <c r="Y481" s="338" t="s">
        <v>8798</v>
      </c>
      <c r="Z481" s="338" t="s">
        <v>53</v>
      </c>
      <c r="AA481" s="338"/>
      <c r="AB481" s="338" t="s">
        <v>8854</v>
      </c>
      <c r="AC481" s="338" t="s">
        <v>8067</v>
      </c>
      <c r="AD481" s="338"/>
      <c r="AE481" s="338" t="s">
        <v>8047</v>
      </c>
      <c r="AF481" s="338" t="s">
        <v>12578</v>
      </c>
      <c r="AG481" s="338"/>
      <c r="AH481" s="338" t="s">
        <v>2096</v>
      </c>
      <c r="AI481" s="338" t="s">
        <v>7998</v>
      </c>
      <c r="AJ481" s="338" t="s">
        <v>12569</v>
      </c>
      <c r="AK481" s="338" t="s">
        <v>12579</v>
      </c>
      <c r="AL481" s="338"/>
      <c r="AM481" s="338" t="s">
        <v>8019</v>
      </c>
      <c r="AN481" s="338" t="s">
        <v>12571</v>
      </c>
      <c r="AO481" s="338" t="s">
        <v>8026</v>
      </c>
      <c r="AP481" s="338" t="s">
        <v>12397</v>
      </c>
      <c r="AQ481" s="338" t="s">
        <v>7988</v>
      </c>
      <c r="AR481" s="338"/>
      <c r="AS481" s="338" t="s">
        <v>7988</v>
      </c>
      <c r="AT481" s="338"/>
      <c r="AU481" s="338" t="s">
        <v>12109</v>
      </c>
      <c r="AV481" s="338"/>
      <c r="AW481" s="338"/>
      <c r="AX481" s="338"/>
      <c r="AY481" s="338"/>
      <c r="AZ481" s="338" t="s">
        <v>7994</v>
      </c>
      <c r="BA481" s="338"/>
      <c r="BB481"/>
      <c r="BC481"/>
      <c r="BD481"/>
      <c r="BE481"/>
      <c r="BF481"/>
      <c r="BG481"/>
      <c r="BH481"/>
      <c r="BI481"/>
      <c r="BJ481"/>
      <c r="BK481"/>
      <c r="BL481"/>
      <c r="BM481"/>
      <c r="BN481"/>
      <c r="BO481"/>
      <c r="BP481"/>
      <c r="BQ481" t="s">
        <v>9894</v>
      </c>
      <c r="BR481"/>
      <c r="BS481" t="s">
        <v>9892</v>
      </c>
      <c r="BT481" s="218"/>
    </row>
    <row r="482" spans="1:72" ht="14.5">
      <c r="A482" s="219" t="str">
        <f t="shared" ref="A482:A513" si="11">LEFT(AF482,15)</f>
        <v>2025-00102942-4</v>
      </c>
      <c r="B482" s="338" t="s">
        <v>12580</v>
      </c>
      <c r="C482" s="338" t="s">
        <v>9469</v>
      </c>
      <c r="D482" s="338" t="s">
        <v>9882</v>
      </c>
      <c r="E482" s="338" t="s">
        <v>7994</v>
      </c>
      <c r="F482" s="338" t="s">
        <v>9883</v>
      </c>
      <c r="G482" s="338" t="s">
        <v>9882</v>
      </c>
      <c r="H482" s="338" t="s">
        <v>9884</v>
      </c>
      <c r="I482" s="338" t="s">
        <v>10044</v>
      </c>
      <c r="J482" s="338" t="s">
        <v>1035</v>
      </c>
      <c r="K482" s="338" t="s">
        <v>708</v>
      </c>
      <c r="L482"/>
      <c r="M482" s="338"/>
      <c r="N482" s="338"/>
      <c r="O482" s="338"/>
      <c r="P482" s="338" t="s">
        <v>8009</v>
      </c>
      <c r="Q482" s="338" t="s">
        <v>8010</v>
      </c>
      <c r="R482" s="338" t="s">
        <v>8076</v>
      </c>
      <c r="S482" s="338" t="s">
        <v>12573</v>
      </c>
      <c r="T482" s="338" t="s">
        <v>9897</v>
      </c>
      <c r="U482" s="338" t="s">
        <v>9898</v>
      </c>
      <c r="V482"/>
      <c r="W482" s="338" t="s">
        <v>12544</v>
      </c>
      <c r="X482" s="338" t="s">
        <v>2245</v>
      </c>
      <c r="Y482" s="338" t="s">
        <v>8798</v>
      </c>
      <c r="Z482" s="338" t="s">
        <v>53</v>
      </c>
      <c r="AA482" s="338"/>
      <c r="AB482" s="338" t="s">
        <v>8854</v>
      </c>
      <c r="AC482" s="338" t="s">
        <v>8067</v>
      </c>
      <c r="AD482" s="338"/>
      <c r="AE482" s="338" t="s">
        <v>8047</v>
      </c>
      <c r="AF482" s="338" t="s">
        <v>12581</v>
      </c>
      <c r="AG482" s="338"/>
      <c r="AH482" s="338" t="s">
        <v>2245</v>
      </c>
      <c r="AI482" s="338" t="s">
        <v>7998</v>
      </c>
      <c r="AJ482" s="338" t="s">
        <v>12569</v>
      </c>
      <c r="AK482" s="338" t="s">
        <v>12582</v>
      </c>
      <c r="AL482" s="338"/>
      <c r="AM482" s="338" t="s">
        <v>8019</v>
      </c>
      <c r="AN482" s="338" t="s">
        <v>12576</v>
      </c>
      <c r="AO482" s="338" t="s">
        <v>8026</v>
      </c>
      <c r="AP482" s="338" t="s">
        <v>12397</v>
      </c>
      <c r="AQ482" s="338" t="s">
        <v>7988</v>
      </c>
      <c r="AR482" s="338"/>
      <c r="AS482" s="338" t="s">
        <v>7988</v>
      </c>
      <c r="AT482" s="338"/>
      <c r="AU482" s="338" t="s">
        <v>12109</v>
      </c>
      <c r="AV482" s="338"/>
      <c r="AW482" s="338"/>
      <c r="AX482" s="338"/>
      <c r="AY482" s="338"/>
      <c r="AZ482" s="338" t="s">
        <v>7994</v>
      </c>
      <c r="BA482" s="338"/>
      <c r="BB482"/>
      <c r="BC482"/>
      <c r="BD482"/>
      <c r="BE482"/>
      <c r="BF482"/>
      <c r="BG482"/>
      <c r="BH482"/>
      <c r="BI482"/>
      <c r="BJ482"/>
      <c r="BK482"/>
      <c r="BL482"/>
      <c r="BM482"/>
      <c r="BN482"/>
      <c r="BO482"/>
      <c r="BP482"/>
      <c r="BQ482" t="s">
        <v>9894</v>
      </c>
      <c r="BR482"/>
      <c r="BS482" t="s">
        <v>9892</v>
      </c>
      <c r="BT482" s="218"/>
    </row>
    <row r="483" spans="1:72" ht="14.5">
      <c r="A483" s="219" t="str">
        <f t="shared" si="11"/>
        <v>2025-00101181-1</v>
      </c>
      <c r="B483" s="272" t="s">
        <v>12583</v>
      </c>
      <c r="C483" s="272" t="s">
        <v>9452</v>
      </c>
      <c r="D483" s="272" t="s">
        <v>11094</v>
      </c>
      <c r="E483" s="272" t="s">
        <v>7994</v>
      </c>
      <c r="F483" s="272" t="s">
        <v>9883</v>
      </c>
      <c r="G483" s="272" t="s">
        <v>11094</v>
      </c>
      <c r="H483" s="272" t="s">
        <v>11095</v>
      </c>
      <c r="I483" s="272" t="s">
        <v>10044</v>
      </c>
      <c r="J483" s="272" t="s">
        <v>12584</v>
      </c>
      <c r="K483" s="272" t="s">
        <v>12585</v>
      </c>
      <c r="L483" s="272"/>
      <c r="M483" s="272"/>
      <c r="N483" s="272"/>
      <c r="O483" s="272"/>
      <c r="P483" s="272" t="s">
        <v>8009</v>
      </c>
      <c r="Q483" s="272" t="s">
        <v>8010</v>
      </c>
      <c r="R483" s="272" t="s">
        <v>8032</v>
      </c>
      <c r="S483" s="272" t="s">
        <v>12586</v>
      </c>
      <c r="T483" s="272" t="s">
        <v>12587</v>
      </c>
      <c r="U483" s="272" t="s">
        <v>12588</v>
      </c>
      <c r="V483" s="272"/>
      <c r="W483" s="272"/>
      <c r="X483" s="272" t="s">
        <v>12138</v>
      </c>
      <c r="Y483" s="272" t="s">
        <v>9655</v>
      </c>
      <c r="Z483" s="272" t="s">
        <v>53</v>
      </c>
      <c r="AA483" s="272"/>
      <c r="AB483" s="272"/>
      <c r="AC483" s="272"/>
      <c r="AD483" s="272"/>
      <c r="AE483" s="272"/>
      <c r="AF483" s="272" t="s">
        <v>12589</v>
      </c>
      <c r="AG483" s="272"/>
      <c r="AH483" s="272" t="s">
        <v>12138</v>
      </c>
      <c r="AI483" s="272" t="s">
        <v>7998</v>
      </c>
      <c r="AJ483" s="272" t="s">
        <v>12590</v>
      </c>
      <c r="AK483" s="272" t="s">
        <v>12591</v>
      </c>
      <c r="AL483" s="272"/>
      <c r="AM483" s="272" t="s">
        <v>8019</v>
      </c>
      <c r="AN483" s="272" t="s">
        <v>12592</v>
      </c>
      <c r="AO483" s="272" t="s">
        <v>8026</v>
      </c>
      <c r="AP483" s="272" t="s">
        <v>12593</v>
      </c>
      <c r="AQ483" s="272" t="s">
        <v>7988</v>
      </c>
      <c r="AR483" s="272"/>
      <c r="AS483" s="272" t="s">
        <v>7988</v>
      </c>
      <c r="AT483" s="272"/>
      <c r="AU483" s="272" t="s">
        <v>12594</v>
      </c>
      <c r="AV483" s="272"/>
      <c r="AW483" s="272"/>
      <c r="AX483" s="272"/>
      <c r="AY483" s="272"/>
      <c r="AZ483" s="272" t="s">
        <v>7994</v>
      </c>
      <c r="BA483" s="272"/>
      <c r="BB483" s="272"/>
      <c r="BC483" s="272"/>
      <c r="BD483" s="272"/>
      <c r="BE483" s="272"/>
      <c r="BF483" s="272"/>
      <c r="BG483" s="272"/>
      <c r="BH483" s="272"/>
      <c r="BI483" s="272"/>
      <c r="BJ483" s="272"/>
      <c r="BK483" s="272"/>
      <c r="BL483" s="272"/>
      <c r="BM483" s="272"/>
      <c r="BN483" s="272"/>
      <c r="BO483" s="272"/>
      <c r="BP483" s="272"/>
      <c r="BQ483" s="272" t="s">
        <v>9894</v>
      </c>
      <c r="BR483" s="272"/>
      <c r="BS483" s="272" t="s">
        <v>9892</v>
      </c>
      <c r="BT483" s="218"/>
    </row>
    <row r="484" spans="1:72" ht="14.5">
      <c r="A484" s="219" t="str">
        <f t="shared" si="11"/>
        <v>2025-00107748-1</v>
      </c>
      <c r="B484" s="272" t="s">
        <v>12595</v>
      </c>
      <c r="C484" s="272" t="s">
        <v>9452</v>
      </c>
      <c r="D484" s="272" t="s">
        <v>11094</v>
      </c>
      <c r="E484" s="272" t="s">
        <v>7994</v>
      </c>
      <c r="F484" s="272" t="s">
        <v>9883</v>
      </c>
      <c r="G484" s="272" t="s">
        <v>11094</v>
      </c>
      <c r="H484" s="272" t="s">
        <v>11095</v>
      </c>
      <c r="I484" s="272" t="s">
        <v>10044</v>
      </c>
      <c r="J484" s="272" t="s">
        <v>1833</v>
      </c>
      <c r="K484" s="272" t="s">
        <v>131</v>
      </c>
      <c r="L484" s="272"/>
      <c r="M484" s="272"/>
      <c r="N484" s="272"/>
      <c r="O484" s="272"/>
      <c r="P484" s="272" t="s">
        <v>8009</v>
      </c>
      <c r="Q484" s="272" t="s">
        <v>8010</v>
      </c>
      <c r="R484" s="272" t="s">
        <v>8076</v>
      </c>
      <c r="S484" s="272" t="s">
        <v>12596</v>
      </c>
      <c r="T484" s="272" t="s">
        <v>10046</v>
      </c>
      <c r="U484" s="272" t="s">
        <v>10047</v>
      </c>
      <c r="V484" s="272"/>
      <c r="W484" s="272" t="s">
        <v>12544</v>
      </c>
      <c r="X484" s="272" t="s">
        <v>2379</v>
      </c>
      <c r="Y484" s="272" t="s">
        <v>9469</v>
      </c>
      <c r="Z484" s="272" t="s">
        <v>53</v>
      </c>
      <c r="AA484" s="272"/>
      <c r="AB484" s="272" t="s">
        <v>9907</v>
      </c>
      <c r="AC484" s="272" t="s">
        <v>8067</v>
      </c>
      <c r="AD484" s="272"/>
      <c r="AE484" s="272" t="s">
        <v>8047</v>
      </c>
      <c r="AF484" s="272" t="s">
        <v>12597</v>
      </c>
      <c r="AG484" s="272"/>
      <c r="AH484" s="272" t="s">
        <v>2379</v>
      </c>
      <c r="AI484" s="272" t="s">
        <v>7998</v>
      </c>
      <c r="AJ484" s="272" t="s">
        <v>12598</v>
      </c>
      <c r="AK484" s="272" t="s">
        <v>12599</v>
      </c>
      <c r="AL484" s="272"/>
      <c r="AM484" s="272" t="s">
        <v>8019</v>
      </c>
      <c r="AN484" s="272" t="s">
        <v>12600</v>
      </c>
      <c r="AO484" s="272" t="s">
        <v>8026</v>
      </c>
      <c r="AP484" s="272" t="s">
        <v>12601</v>
      </c>
      <c r="AQ484" s="272" t="s">
        <v>7988</v>
      </c>
      <c r="AR484" s="272"/>
      <c r="AS484" s="272" t="s">
        <v>7988</v>
      </c>
      <c r="AT484" s="272"/>
      <c r="AU484" s="272" t="s">
        <v>12602</v>
      </c>
      <c r="AV484" s="272"/>
      <c r="AW484" s="272"/>
      <c r="AX484" s="272"/>
      <c r="AY484" s="272"/>
      <c r="AZ484" s="272" t="s">
        <v>7994</v>
      </c>
      <c r="BA484" s="272"/>
      <c r="BB484" s="272"/>
      <c r="BC484" s="272"/>
      <c r="BD484" s="272"/>
      <c r="BE484" s="272"/>
      <c r="BF484" s="272"/>
      <c r="BG484" s="272"/>
      <c r="BH484" s="272"/>
      <c r="BI484" s="272"/>
      <c r="BJ484" s="272"/>
      <c r="BK484" s="272"/>
      <c r="BL484" s="272"/>
      <c r="BM484" s="272"/>
      <c r="BN484" s="272"/>
      <c r="BO484" s="272"/>
      <c r="BP484" s="272"/>
      <c r="BQ484" s="272" t="s">
        <v>9894</v>
      </c>
      <c r="BR484" s="272"/>
      <c r="BS484" s="272" t="s">
        <v>9892</v>
      </c>
      <c r="BT484" s="218"/>
    </row>
    <row r="485" spans="1:72" ht="16" customHeight="1">
      <c r="A485" s="219" t="str">
        <f t="shared" si="11"/>
        <v>2025-00103511-1</v>
      </c>
      <c r="B485" s="338" t="s">
        <v>12603</v>
      </c>
      <c r="C485" s="338" t="s">
        <v>9530</v>
      </c>
      <c r="D485" s="338" t="s">
        <v>11094</v>
      </c>
      <c r="E485" s="338" t="s">
        <v>7994</v>
      </c>
      <c r="F485" s="338" t="s">
        <v>9883</v>
      </c>
      <c r="G485" s="338" t="s">
        <v>11094</v>
      </c>
      <c r="H485" s="338" t="s">
        <v>11095</v>
      </c>
      <c r="I485" s="338" t="s">
        <v>10044</v>
      </c>
      <c r="J485" s="338" t="s">
        <v>1833</v>
      </c>
      <c r="K485" s="338" t="s">
        <v>131</v>
      </c>
      <c r="L485"/>
      <c r="M485" s="338"/>
      <c r="N485" s="338"/>
      <c r="O485" s="338"/>
      <c r="P485" s="338" t="s">
        <v>8009</v>
      </c>
      <c r="Q485" s="338" t="s">
        <v>8010</v>
      </c>
      <c r="R485" s="338" t="s">
        <v>8076</v>
      </c>
      <c r="S485" s="338" t="s">
        <v>11804</v>
      </c>
      <c r="T485" s="338" t="s">
        <v>10046</v>
      </c>
      <c r="U485" s="338" t="s">
        <v>10047</v>
      </c>
      <c r="V485"/>
      <c r="W485" s="338" t="s">
        <v>11646</v>
      </c>
      <c r="X485" s="338" t="s">
        <v>9359</v>
      </c>
      <c r="Y485" s="338" t="s">
        <v>9452</v>
      </c>
      <c r="Z485" s="338" t="s">
        <v>53</v>
      </c>
      <c r="AA485" s="338"/>
      <c r="AB485" s="338" t="s">
        <v>9304</v>
      </c>
      <c r="AC485" s="338" t="s">
        <v>8067</v>
      </c>
      <c r="AD485" s="338"/>
      <c r="AE485" s="338" t="s">
        <v>8047</v>
      </c>
      <c r="AF485" s="338" t="s">
        <v>12604</v>
      </c>
      <c r="AG485" s="338"/>
      <c r="AH485" s="338" t="s">
        <v>9359</v>
      </c>
      <c r="AI485" s="338" t="s">
        <v>7998</v>
      </c>
      <c r="AJ485" s="338" t="s">
        <v>12605</v>
      </c>
      <c r="AK485" s="338" t="s">
        <v>12606</v>
      </c>
      <c r="AL485" s="338"/>
      <c r="AM485" s="338" t="s">
        <v>8019</v>
      </c>
      <c r="AN485" s="279" t="s">
        <v>12607</v>
      </c>
      <c r="AO485" s="338" t="s">
        <v>8026</v>
      </c>
      <c r="AP485" s="338" t="s">
        <v>11925</v>
      </c>
      <c r="AQ485" s="338" t="s">
        <v>7988</v>
      </c>
      <c r="AR485" s="338"/>
      <c r="AS485" s="338" t="s">
        <v>7988</v>
      </c>
      <c r="AT485" s="338"/>
      <c r="AU485" s="338" t="s">
        <v>11926</v>
      </c>
      <c r="AV485" s="338"/>
      <c r="AW485" s="338"/>
      <c r="AX485" s="338"/>
      <c r="AY485" s="338"/>
      <c r="AZ485" s="338" t="s">
        <v>7994</v>
      </c>
      <c r="BA485" s="338"/>
      <c r="BB485"/>
      <c r="BC485"/>
      <c r="BD485"/>
      <c r="BE485"/>
      <c r="BF485"/>
      <c r="BG485"/>
      <c r="BH485"/>
      <c r="BI485"/>
      <c r="BJ485"/>
      <c r="BK485"/>
      <c r="BL485"/>
      <c r="BM485"/>
      <c r="BN485"/>
      <c r="BO485"/>
      <c r="BP485"/>
      <c r="BQ485" t="s">
        <v>9894</v>
      </c>
      <c r="BR485"/>
      <c r="BS485" t="s">
        <v>9892</v>
      </c>
      <c r="BT485" s="218"/>
    </row>
    <row r="486" spans="1:72" ht="14.5">
      <c r="A486" s="219" t="str">
        <f t="shared" si="11"/>
        <v>2025-00107811-1</v>
      </c>
      <c r="B486" s="338" t="s">
        <v>12608</v>
      </c>
      <c r="C486" s="338" t="s">
        <v>12609</v>
      </c>
      <c r="D486" s="338" t="s">
        <v>9882</v>
      </c>
      <c r="E486" s="338" t="s">
        <v>7994</v>
      </c>
      <c r="F486" s="338" t="s">
        <v>9883</v>
      </c>
      <c r="G486" s="338" t="s">
        <v>9882</v>
      </c>
      <c r="H486" s="338" t="s">
        <v>9884</v>
      </c>
      <c r="I486" s="338" t="s">
        <v>10044</v>
      </c>
      <c r="J486" s="338" t="s">
        <v>12610</v>
      </c>
      <c r="K486" s="338" t="s">
        <v>546</v>
      </c>
      <c r="L486"/>
      <c r="M486" s="338"/>
      <c r="N486" s="338"/>
      <c r="O486" s="338"/>
      <c r="P486" s="338" t="s">
        <v>8009</v>
      </c>
      <c r="Q486" s="338" t="s">
        <v>8031</v>
      </c>
      <c r="R486" s="338" t="s">
        <v>8076</v>
      </c>
      <c r="S486" s="338" t="s">
        <v>12431</v>
      </c>
      <c r="T486" s="338" t="s">
        <v>10467</v>
      </c>
      <c r="U486" s="338" t="s">
        <v>10468</v>
      </c>
      <c r="V486"/>
      <c r="W486" s="338" t="s">
        <v>12432</v>
      </c>
      <c r="X486" s="338" t="s">
        <v>9212</v>
      </c>
      <c r="Y486" s="338" t="s">
        <v>9708</v>
      </c>
      <c r="Z486" s="338" t="s">
        <v>53</v>
      </c>
      <c r="AA486" s="338"/>
      <c r="AB486" s="338" t="s">
        <v>11121</v>
      </c>
      <c r="AC486" s="338" t="s">
        <v>8067</v>
      </c>
      <c r="AD486" s="338"/>
      <c r="AE486" s="338" t="s">
        <v>8252</v>
      </c>
      <c r="AF486" s="338" t="s">
        <v>12611</v>
      </c>
      <c r="AG486" s="338"/>
      <c r="AH486" s="338" t="s">
        <v>9212</v>
      </c>
      <c r="AI486" s="338" t="s">
        <v>7998</v>
      </c>
      <c r="AJ486" s="338" t="s">
        <v>10782</v>
      </c>
      <c r="AK486" s="338" t="s">
        <v>12612</v>
      </c>
      <c r="AL486" s="338"/>
      <c r="AM486" s="338" t="s">
        <v>8019</v>
      </c>
      <c r="AN486" s="338" t="s">
        <v>12613</v>
      </c>
      <c r="AO486" s="338" t="s">
        <v>8026</v>
      </c>
      <c r="AP486" s="338" t="s">
        <v>12397</v>
      </c>
      <c r="AQ486" s="338" t="s">
        <v>7988</v>
      </c>
      <c r="AR486" s="338"/>
      <c r="AS486" s="338" t="s">
        <v>7988</v>
      </c>
      <c r="AT486" s="338"/>
      <c r="AU486" s="338" t="s">
        <v>12109</v>
      </c>
      <c r="AV486" s="338"/>
      <c r="AW486" s="338"/>
      <c r="AX486" s="338"/>
      <c r="AY486" s="338"/>
      <c r="AZ486" s="338" t="s">
        <v>7994</v>
      </c>
      <c r="BA486" s="338"/>
      <c r="BB486"/>
      <c r="BC486"/>
      <c r="BD486"/>
      <c r="BE486"/>
      <c r="BF486"/>
      <c r="BG486"/>
      <c r="BH486"/>
      <c r="BI486"/>
      <c r="BJ486"/>
      <c r="BK486"/>
      <c r="BL486"/>
      <c r="BM486"/>
      <c r="BN486"/>
      <c r="BO486"/>
      <c r="BP486"/>
      <c r="BQ486" t="s">
        <v>9894</v>
      </c>
      <c r="BR486"/>
      <c r="BS486" t="s">
        <v>9892</v>
      </c>
      <c r="BT486" s="218"/>
    </row>
    <row r="487" spans="1:72" ht="14.5">
      <c r="A487" s="219" t="str">
        <f t="shared" si="11"/>
        <v>2025-00107811-2</v>
      </c>
      <c r="B487" s="338" t="s">
        <v>12614</v>
      </c>
      <c r="C487" s="338" t="s">
        <v>12609</v>
      </c>
      <c r="D487" s="338" t="s">
        <v>9882</v>
      </c>
      <c r="E487" s="338" t="s">
        <v>7994</v>
      </c>
      <c r="F487" s="338" t="s">
        <v>9883</v>
      </c>
      <c r="G487" s="338" t="s">
        <v>9882</v>
      </c>
      <c r="H487" s="338" t="s">
        <v>9884</v>
      </c>
      <c r="I487" s="338" t="s">
        <v>10044</v>
      </c>
      <c r="J487" s="338" t="s">
        <v>12610</v>
      </c>
      <c r="K487" s="338" t="s">
        <v>546</v>
      </c>
      <c r="L487"/>
      <c r="M487" s="338"/>
      <c r="N487" s="338"/>
      <c r="O487" s="338"/>
      <c r="P487" s="338" t="s">
        <v>8009</v>
      </c>
      <c r="Q487" s="338" t="s">
        <v>8031</v>
      </c>
      <c r="R487" s="338" t="s">
        <v>8076</v>
      </c>
      <c r="S487" s="338" t="s">
        <v>12431</v>
      </c>
      <c r="T487" s="338" t="s">
        <v>10467</v>
      </c>
      <c r="U487" s="338" t="s">
        <v>10468</v>
      </c>
      <c r="V487"/>
      <c r="W487" s="338" t="s">
        <v>12432</v>
      </c>
      <c r="X487" s="338" t="s">
        <v>2144</v>
      </c>
      <c r="Y487" s="338" t="s">
        <v>9708</v>
      </c>
      <c r="Z487" s="338" t="s">
        <v>53</v>
      </c>
      <c r="AA487" s="338"/>
      <c r="AB487" s="338" t="s">
        <v>8251</v>
      </c>
      <c r="AC487" s="338" t="s">
        <v>8067</v>
      </c>
      <c r="AD487" s="338"/>
      <c r="AE487" s="338" t="s">
        <v>8047</v>
      </c>
      <c r="AF487" s="338" t="s">
        <v>12615</v>
      </c>
      <c r="AG487" s="338"/>
      <c r="AH487" s="338" t="s">
        <v>2144</v>
      </c>
      <c r="AI487" s="338" t="s">
        <v>7998</v>
      </c>
      <c r="AJ487" s="338" t="s">
        <v>10782</v>
      </c>
      <c r="AK487" s="338" t="s">
        <v>12616</v>
      </c>
      <c r="AL487" s="338"/>
      <c r="AM487" s="338" t="s">
        <v>8019</v>
      </c>
      <c r="AN487" s="338" t="s">
        <v>12613</v>
      </c>
      <c r="AO487" s="338" t="s">
        <v>8026</v>
      </c>
      <c r="AP487" s="338" t="s">
        <v>12397</v>
      </c>
      <c r="AQ487" s="338" t="s">
        <v>7988</v>
      </c>
      <c r="AR487" s="338"/>
      <c r="AS487" s="338" t="s">
        <v>7988</v>
      </c>
      <c r="AT487" s="338"/>
      <c r="AU487" s="338" t="s">
        <v>12109</v>
      </c>
      <c r="AV487" s="338"/>
      <c r="AW487" s="338"/>
      <c r="AX487" s="338"/>
      <c r="AY487" s="338"/>
      <c r="AZ487" s="338" t="s">
        <v>7994</v>
      </c>
      <c r="BA487" s="338"/>
      <c r="BB487"/>
      <c r="BC487"/>
      <c r="BD487"/>
      <c r="BE487"/>
      <c r="BF487"/>
      <c r="BG487"/>
      <c r="BH487"/>
      <c r="BI487"/>
      <c r="BJ487"/>
      <c r="BK487"/>
      <c r="BL487"/>
      <c r="BM487"/>
      <c r="BN487"/>
      <c r="BO487"/>
      <c r="BP487"/>
      <c r="BQ487" t="s">
        <v>9894</v>
      </c>
      <c r="BR487"/>
      <c r="BS487" t="s">
        <v>9892</v>
      </c>
      <c r="BT487" s="218"/>
    </row>
    <row r="488" spans="1:72" ht="14.5">
      <c r="A488" s="219" t="str">
        <f t="shared" si="11"/>
        <v>2025-00107438-1</v>
      </c>
      <c r="B488" s="338" t="s">
        <v>12617</v>
      </c>
      <c r="C488" s="338" t="s">
        <v>12609</v>
      </c>
      <c r="D488" s="338" t="s">
        <v>9882</v>
      </c>
      <c r="E488" s="338" t="s">
        <v>7994</v>
      </c>
      <c r="F488" s="338" t="s">
        <v>9883</v>
      </c>
      <c r="G488" s="338" t="s">
        <v>9882</v>
      </c>
      <c r="H488" s="338" t="s">
        <v>9884</v>
      </c>
      <c r="I488" s="338" t="s">
        <v>10044</v>
      </c>
      <c r="J488" s="338" t="s">
        <v>69</v>
      </c>
      <c r="K488" s="338" t="s">
        <v>70</v>
      </c>
      <c r="L488"/>
      <c r="M488" s="338"/>
      <c r="N488" s="338"/>
      <c r="O488" s="338"/>
      <c r="P488" s="338" t="s">
        <v>8009</v>
      </c>
      <c r="Q488" s="338" t="s">
        <v>8010</v>
      </c>
      <c r="R488" s="338" t="s">
        <v>8032</v>
      </c>
      <c r="S488" s="338" t="s">
        <v>12618</v>
      </c>
      <c r="T488" s="338" t="s">
        <v>8894</v>
      </c>
      <c r="U488" s="338" t="s">
        <v>9247</v>
      </c>
      <c r="V488"/>
      <c r="W488" s="338"/>
      <c r="X488" s="338" t="s">
        <v>10587</v>
      </c>
      <c r="Y488" s="338" t="s">
        <v>9708</v>
      </c>
      <c r="Z488" s="338" t="s">
        <v>53</v>
      </c>
      <c r="AA488" s="338"/>
      <c r="AB488" s="338"/>
      <c r="AC488" s="338"/>
      <c r="AD488" s="338"/>
      <c r="AE488" s="338"/>
      <c r="AF488" s="338" t="s">
        <v>12619</v>
      </c>
      <c r="AG488" s="338"/>
      <c r="AH488" s="338" t="s">
        <v>10587</v>
      </c>
      <c r="AI488" s="338" t="s">
        <v>7998</v>
      </c>
      <c r="AJ488" s="338" t="s">
        <v>10912</v>
      </c>
      <c r="AK488" s="338" t="s">
        <v>12620</v>
      </c>
      <c r="AL488" s="338"/>
      <c r="AM488" s="338" t="s">
        <v>8019</v>
      </c>
      <c r="AN488" s="338" t="s">
        <v>12621</v>
      </c>
      <c r="AO488" s="338" t="s">
        <v>8026</v>
      </c>
      <c r="AP488" s="338" t="s">
        <v>12622</v>
      </c>
      <c r="AQ488" s="338" t="s">
        <v>7988</v>
      </c>
      <c r="AR488" s="338"/>
      <c r="AS488" s="338" t="s">
        <v>7988</v>
      </c>
      <c r="AT488" s="338"/>
      <c r="AU488" s="338" t="s">
        <v>11563</v>
      </c>
      <c r="AV488" s="338"/>
      <c r="AW488" s="338"/>
      <c r="AX488" s="338"/>
      <c r="AY488" s="338"/>
      <c r="AZ488" s="338" t="s">
        <v>7994</v>
      </c>
      <c r="BA488" s="338"/>
      <c r="BB488"/>
      <c r="BC488"/>
      <c r="BD488"/>
      <c r="BE488"/>
      <c r="BF488"/>
      <c r="BG488"/>
      <c r="BH488"/>
      <c r="BI488"/>
      <c r="BJ488"/>
      <c r="BK488"/>
      <c r="BL488"/>
      <c r="BM488"/>
      <c r="BN488"/>
      <c r="BO488"/>
      <c r="BP488"/>
      <c r="BQ488" t="s">
        <v>9894</v>
      </c>
      <c r="BR488"/>
      <c r="BS488" t="s">
        <v>9892</v>
      </c>
      <c r="BT488" s="218"/>
    </row>
    <row r="489" spans="1:72" ht="14.5">
      <c r="A489" s="219" t="str">
        <f t="shared" si="11"/>
        <v>2025-00104262-1</v>
      </c>
      <c r="B489" s="338" t="s">
        <v>12623</v>
      </c>
      <c r="C489" s="338" t="s">
        <v>12609</v>
      </c>
      <c r="D489" s="338" t="s">
        <v>9882</v>
      </c>
      <c r="E489" s="338" t="s">
        <v>7994</v>
      </c>
      <c r="F489" s="338" t="s">
        <v>9883</v>
      </c>
      <c r="G489" s="338" t="s">
        <v>9882</v>
      </c>
      <c r="H489" s="338" t="s">
        <v>9884</v>
      </c>
      <c r="I489" s="338" t="s">
        <v>10044</v>
      </c>
      <c r="J489" s="338" t="s">
        <v>1833</v>
      </c>
      <c r="K489" s="338" t="s">
        <v>131</v>
      </c>
      <c r="L489"/>
      <c r="M489" s="338"/>
      <c r="N489" s="338"/>
      <c r="O489" s="338"/>
      <c r="P489" s="338" t="s">
        <v>8009</v>
      </c>
      <c r="Q489" s="338" t="s">
        <v>8010</v>
      </c>
      <c r="R489" s="338" t="s">
        <v>8076</v>
      </c>
      <c r="S489" s="338" t="s">
        <v>12624</v>
      </c>
      <c r="T489" s="338" t="s">
        <v>10046</v>
      </c>
      <c r="U489" s="338" t="s">
        <v>10047</v>
      </c>
      <c r="V489"/>
      <c r="W489" s="338" t="s">
        <v>11646</v>
      </c>
      <c r="X489" s="338" t="s">
        <v>9367</v>
      </c>
      <c r="Y489" s="338" t="s">
        <v>9708</v>
      </c>
      <c r="Z489" s="338" t="s">
        <v>53</v>
      </c>
      <c r="AA489" s="338"/>
      <c r="AB489" s="338" t="s">
        <v>12625</v>
      </c>
      <c r="AC489" s="338" t="s">
        <v>8067</v>
      </c>
      <c r="AD489" s="338"/>
      <c r="AE489" s="338" t="s">
        <v>8252</v>
      </c>
      <c r="AF489" s="338" t="s">
        <v>12626</v>
      </c>
      <c r="AG489" s="338"/>
      <c r="AH489" s="338" t="s">
        <v>9367</v>
      </c>
      <c r="AI489" s="338" t="s">
        <v>7998</v>
      </c>
      <c r="AJ489" s="338" t="s">
        <v>12627</v>
      </c>
      <c r="AK489" s="338" t="s">
        <v>12628</v>
      </c>
      <c r="AL489" s="338"/>
      <c r="AM489" s="338" t="s">
        <v>8019</v>
      </c>
      <c r="AN489" s="338" t="s">
        <v>12629</v>
      </c>
      <c r="AO489" s="338" t="s">
        <v>8026</v>
      </c>
      <c r="AP489" s="338" t="s">
        <v>12630</v>
      </c>
      <c r="AQ489" s="338" t="s">
        <v>7988</v>
      </c>
      <c r="AR489" s="338"/>
      <c r="AS489" s="338" t="s">
        <v>7988</v>
      </c>
      <c r="AT489" s="338"/>
      <c r="AU489" s="338" t="s">
        <v>12631</v>
      </c>
      <c r="AV489" s="338"/>
      <c r="AW489" s="338"/>
      <c r="AX489" s="338"/>
      <c r="AY489" s="338"/>
      <c r="AZ489" s="338" t="s">
        <v>7994</v>
      </c>
      <c r="BA489" s="338"/>
      <c r="BB489"/>
      <c r="BC489"/>
      <c r="BD489"/>
      <c r="BE489"/>
      <c r="BF489"/>
      <c r="BG489"/>
      <c r="BH489"/>
      <c r="BI489"/>
      <c r="BJ489"/>
      <c r="BK489"/>
      <c r="BL489"/>
      <c r="BM489"/>
      <c r="BN489"/>
      <c r="BO489"/>
      <c r="BP489"/>
      <c r="BQ489" t="s">
        <v>9894</v>
      </c>
      <c r="BR489"/>
      <c r="BS489" t="s">
        <v>9892</v>
      </c>
      <c r="BT489" s="218"/>
    </row>
    <row r="490" spans="1:72" ht="14.5">
      <c r="A490" s="219" t="str">
        <f t="shared" si="11"/>
        <v>2025-00107787-1</v>
      </c>
      <c r="B490" s="269" t="s">
        <v>12632</v>
      </c>
      <c r="C490" s="269" t="s">
        <v>12609</v>
      </c>
      <c r="D490" s="269" t="s">
        <v>11094</v>
      </c>
      <c r="E490" s="269" t="s">
        <v>7994</v>
      </c>
      <c r="F490" s="269" t="s">
        <v>9883</v>
      </c>
      <c r="G490" s="269" t="s">
        <v>11094</v>
      </c>
      <c r="H490" s="269" t="s">
        <v>11095</v>
      </c>
      <c r="I490" s="269" t="s">
        <v>10044</v>
      </c>
      <c r="J490" s="269" t="s">
        <v>61</v>
      </c>
      <c r="K490" s="269" t="s">
        <v>335</v>
      </c>
      <c r="L490" s="269"/>
      <c r="M490" s="269"/>
      <c r="N490" s="269"/>
      <c r="O490" s="269"/>
      <c r="P490" s="269" t="s">
        <v>8009</v>
      </c>
      <c r="Q490" s="269" t="s">
        <v>8010</v>
      </c>
      <c r="R490" s="269" t="s">
        <v>8032</v>
      </c>
      <c r="S490" s="269" t="s">
        <v>11943</v>
      </c>
      <c r="T490" s="269" t="s">
        <v>8624</v>
      </c>
      <c r="U490" s="269" t="s">
        <v>10219</v>
      </c>
      <c r="V490" s="269"/>
      <c r="W490" s="269"/>
      <c r="X490" s="269" t="s">
        <v>9487</v>
      </c>
      <c r="Y490" s="269" t="s">
        <v>9530</v>
      </c>
      <c r="Z490" s="269" t="s">
        <v>53</v>
      </c>
      <c r="AA490" s="269"/>
      <c r="AB490" s="269"/>
      <c r="AC490" s="269"/>
      <c r="AD490" s="269"/>
      <c r="AE490" s="269"/>
      <c r="AF490" s="269" t="s">
        <v>12633</v>
      </c>
      <c r="AG490" s="269"/>
      <c r="AH490" s="269" t="s">
        <v>9487</v>
      </c>
      <c r="AI490" s="269" t="s">
        <v>7998</v>
      </c>
      <c r="AJ490" s="269" t="s">
        <v>11945</v>
      </c>
      <c r="AK490" s="269" t="s">
        <v>12634</v>
      </c>
      <c r="AL490" s="269"/>
      <c r="AM490" s="269" t="s">
        <v>8019</v>
      </c>
      <c r="AN490" s="269" t="s">
        <v>12635</v>
      </c>
      <c r="AO490" s="269" t="s">
        <v>8026</v>
      </c>
      <c r="AP490" s="269" t="s">
        <v>11794</v>
      </c>
      <c r="AQ490" s="269" t="s">
        <v>7988</v>
      </c>
      <c r="AR490" s="269"/>
      <c r="AS490" s="269" t="s">
        <v>7988</v>
      </c>
      <c r="AT490" s="269"/>
      <c r="AU490" s="269" t="s">
        <v>11795</v>
      </c>
      <c r="AV490" s="269"/>
      <c r="AW490" s="269"/>
      <c r="AX490" s="269"/>
      <c r="AY490" s="269"/>
      <c r="AZ490" s="269" t="s">
        <v>7994</v>
      </c>
      <c r="BA490" s="269"/>
      <c r="BB490" s="269"/>
      <c r="BC490" s="269"/>
      <c r="BD490" s="269"/>
      <c r="BE490" s="269"/>
      <c r="BF490" s="269"/>
      <c r="BG490" s="269"/>
      <c r="BH490" s="269"/>
      <c r="BI490" s="269"/>
      <c r="BJ490" s="269"/>
      <c r="BK490" s="269"/>
      <c r="BL490" s="269"/>
      <c r="BM490" s="269"/>
      <c r="BN490" s="269"/>
      <c r="BO490" s="269"/>
      <c r="BP490" s="269"/>
      <c r="BQ490" s="269" t="s">
        <v>9894</v>
      </c>
      <c r="BR490" s="269"/>
      <c r="BS490" s="269" t="s">
        <v>9892</v>
      </c>
      <c r="BT490" s="218"/>
    </row>
    <row r="491" spans="1:72" ht="14.5">
      <c r="A491" s="219" t="str">
        <f t="shared" si="11"/>
        <v>2025-00109285-1</v>
      </c>
      <c r="B491" s="269" t="s">
        <v>12636</v>
      </c>
      <c r="C491" s="269" t="s">
        <v>12609</v>
      </c>
      <c r="D491" s="269" t="s">
        <v>11094</v>
      </c>
      <c r="E491" s="269" t="s">
        <v>7994</v>
      </c>
      <c r="F491" s="269" t="s">
        <v>9883</v>
      </c>
      <c r="G491" s="269" t="s">
        <v>11094</v>
      </c>
      <c r="H491" s="269" t="s">
        <v>11095</v>
      </c>
      <c r="I491" s="269" t="s">
        <v>10044</v>
      </c>
      <c r="J491" s="269" t="s">
        <v>1758</v>
      </c>
      <c r="K491" s="269" t="s">
        <v>346</v>
      </c>
      <c r="L491" s="269"/>
      <c r="M491" s="269"/>
      <c r="N491" s="269"/>
      <c r="O491" s="269"/>
      <c r="P491" s="269" t="s">
        <v>8009</v>
      </c>
      <c r="Q491" s="269" t="s">
        <v>8031</v>
      </c>
      <c r="R491" s="269" t="s">
        <v>8076</v>
      </c>
      <c r="S491" s="269" t="s">
        <v>12637</v>
      </c>
      <c r="T491" s="269" t="s">
        <v>11572</v>
      </c>
      <c r="U491" s="269" t="s">
        <v>11573</v>
      </c>
      <c r="V491" s="269"/>
      <c r="W491" s="269" t="s">
        <v>12638</v>
      </c>
      <c r="X491" s="269" t="s">
        <v>9469</v>
      </c>
      <c r="Y491" s="269" t="s">
        <v>9530</v>
      </c>
      <c r="Z491" s="269" t="s">
        <v>53</v>
      </c>
      <c r="AA491" s="269"/>
      <c r="AB491" s="269"/>
      <c r="AC491" s="269"/>
      <c r="AD491" s="269"/>
      <c r="AE491" s="269"/>
      <c r="AF491" s="269" t="s">
        <v>12639</v>
      </c>
      <c r="AG491" s="269"/>
      <c r="AH491" s="269" t="s">
        <v>9469</v>
      </c>
      <c r="AI491" s="269" t="s">
        <v>7998</v>
      </c>
      <c r="AJ491" s="269" t="s">
        <v>12640</v>
      </c>
      <c r="AK491" s="269" t="s">
        <v>12641</v>
      </c>
      <c r="AL491" s="269"/>
      <c r="AM491" s="269" t="s">
        <v>8019</v>
      </c>
      <c r="AN491" s="269" t="s">
        <v>12642</v>
      </c>
      <c r="AO491" s="269" t="s">
        <v>8026</v>
      </c>
      <c r="AP491" s="269" t="s">
        <v>11794</v>
      </c>
      <c r="AQ491" s="269" t="s">
        <v>7988</v>
      </c>
      <c r="AR491" s="269"/>
      <c r="AS491" s="269" t="s">
        <v>7988</v>
      </c>
      <c r="AT491" s="269"/>
      <c r="AU491" s="269" t="s">
        <v>11795</v>
      </c>
      <c r="AV491" s="269"/>
      <c r="AW491" s="269"/>
      <c r="AX491" s="269"/>
      <c r="AY491" s="269"/>
      <c r="AZ491" s="269" t="s">
        <v>7994</v>
      </c>
      <c r="BA491" s="269"/>
      <c r="BB491" s="269"/>
      <c r="BC491" s="269"/>
      <c r="BD491" s="269"/>
      <c r="BE491" s="269"/>
      <c r="BF491" s="269"/>
      <c r="BG491" s="269"/>
      <c r="BH491" s="269"/>
      <c r="BI491" s="269"/>
      <c r="BJ491" s="269"/>
      <c r="BK491" s="269"/>
      <c r="BL491" s="269"/>
      <c r="BM491" s="269"/>
      <c r="BN491" s="269"/>
      <c r="BO491" s="269"/>
      <c r="BP491" s="269"/>
      <c r="BQ491" s="269" t="s">
        <v>9894</v>
      </c>
      <c r="BR491" s="269"/>
      <c r="BS491" s="269" t="s">
        <v>9892</v>
      </c>
      <c r="BT491" s="218"/>
    </row>
    <row r="492" spans="1:72" ht="14.5">
      <c r="A492" s="219" t="str">
        <f t="shared" si="11"/>
        <v>2025-00108890-1</v>
      </c>
      <c r="B492" s="269" t="s">
        <v>12643</v>
      </c>
      <c r="C492" s="269" t="s">
        <v>12609</v>
      </c>
      <c r="D492" s="269" t="s">
        <v>11094</v>
      </c>
      <c r="E492" s="269" t="s">
        <v>7994</v>
      </c>
      <c r="F492" s="269" t="s">
        <v>9883</v>
      </c>
      <c r="G492" s="269" t="s">
        <v>11094</v>
      </c>
      <c r="H492" s="269" t="s">
        <v>11095</v>
      </c>
      <c r="I492" s="269" t="s">
        <v>10044</v>
      </c>
      <c r="J492" s="269" t="s">
        <v>1833</v>
      </c>
      <c r="K492" s="269" t="s">
        <v>131</v>
      </c>
      <c r="L492" s="269"/>
      <c r="M492" s="269"/>
      <c r="N492" s="269"/>
      <c r="O492" s="269"/>
      <c r="P492" s="269" t="s">
        <v>8009</v>
      </c>
      <c r="Q492" s="269" t="s">
        <v>8010</v>
      </c>
      <c r="R492" s="269" t="s">
        <v>8076</v>
      </c>
      <c r="S492" s="269" t="s">
        <v>12644</v>
      </c>
      <c r="T492" s="269" t="s">
        <v>10046</v>
      </c>
      <c r="U492" s="269" t="s">
        <v>10047</v>
      </c>
      <c r="V492" s="269"/>
      <c r="W492" s="269" t="s">
        <v>11646</v>
      </c>
      <c r="X492" s="269" t="s">
        <v>2529</v>
      </c>
      <c r="Y492" s="269" t="s">
        <v>9452</v>
      </c>
      <c r="Z492" s="269" t="s">
        <v>53</v>
      </c>
      <c r="AA492" s="269"/>
      <c r="AB492" s="269"/>
      <c r="AC492" s="269"/>
      <c r="AD492" s="269"/>
      <c r="AE492" s="269"/>
      <c r="AF492" s="269" t="s">
        <v>12645</v>
      </c>
      <c r="AG492" s="269"/>
      <c r="AH492" s="269" t="s">
        <v>2529</v>
      </c>
      <c r="AI492" s="269" t="s">
        <v>7998</v>
      </c>
      <c r="AJ492" s="269" t="s">
        <v>11225</v>
      </c>
      <c r="AK492" s="269" t="s">
        <v>12646</v>
      </c>
      <c r="AL492" s="269"/>
      <c r="AM492" s="269" t="s">
        <v>8019</v>
      </c>
      <c r="AN492" s="269" t="s">
        <v>12647</v>
      </c>
      <c r="AO492" s="269" t="s">
        <v>8026</v>
      </c>
      <c r="AP492" s="269" t="s">
        <v>11794</v>
      </c>
      <c r="AQ492" s="269" t="s">
        <v>7988</v>
      </c>
      <c r="AR492" s="269"/>
      <c r="AS492" s="269" t="s">
        <v>7988</v>
      </c>
      <c r="AT492" s="269"/>
      <c r="AU492" s="269" t="s">
        <v>11795</v>
      </c>
      <c r="AV492" s="269"/>
      <c r="AW492" s="269"/>
      <c r="AX492" s="269"/>
      <c r="AY492" s="269"/>
      <c r="AZ492" s="269" t="s">
        <v>7994</v>
      </c>
      <c r="BA492" s="269"/>
      <c r="BB492" s="269"/>
      <c r="BC492" s="269"/>
      <c r="BD492" s="269"/>
      <c r="BE492" s="269"/>
      <c r="BF492" s="269"/>
      <c r="BG492" s="269"/>
      <c r="BH492" s="269"/>
      <c r="BI492" s="269"/>
      <c r="BJ492" s="269"/>
      <c r="BK492" s="269"/>
      <c r="BL492" s="269"/>
      <c r="BM492" s="269"/>
      <c r="BN492" s="269"/>
      <c r="BO492" s="269"/>
      <c r="BP492" s="269"/>
      <c r="BQ492" s="269" t="s">
        <v>9894</v>
      </c>
      <c r="BR492" s="269"/>
      <c r="BS492" s="269" t="s">
        <v>9892</v>
      </c>
      <c r="BT492" s="218"/>
    </row>
    <row r="493" spans="1:72" ht="14.5">
      <c r="A493" s="219" t="str">
        <f t="shared" si="11"/>
        <v>2025-00097150-1</v>
      </c>
      <c r="B493" s="269" t="s">
        <v>12648</v>
      </c>
      <c r="C493" s="269" t="s">
        <v>12609</v>
      </c>
      <c r="D493" s="269" t="s">
        <v>11094</v>
      </c>
      <c r="E493" s="269" t="s">
        <v>7994</v>
      </c>
      <c r="F493" s="269" t="s">
        <v>9883</v>
      </c>
      <c r="G493" s="269" t="s">
        <v>11094</v>
      </c>
      <c r="H493" s="269" t="s">
        <v>11095</v>
      </c>
      <c r="I493" s="269" t="s">
        <v>10044</v>
      </c>
      <c r="J493" s="269" t="s">
        <v>1833</v>
      </c>
      <c r="K493" s="269" t="s">
        <v>131</v>
      </c>
      <c r="L493" s="269"/>
      <c r="M493" s="269"/>
      <c r="N493" s="269"/>
      <c r="O493" s="269"/>
      <c r="P493" s="269" t="s">
        <v>8009</v>
      </c>
      <c r="Q493" s="269" t="s">
        <v>8010</v>
      </c>
      <c r="R493" s="269" t="s">
        <v>8076</v>
      </c>
      <c r="S493" s="269" t="s">
        <v>12624</v>
      </c>
      <c r="T493" s="269" t="s">
        <v>10046</v>
      </c>
      <c r="U493" s="269" t="s">
        <v>10047</v>
      </c>
      <c r="V493" s="269"/>
      <c r="W493" s="269" t="s">
        <v>11646</v>
      </c>
      <c r="X493" s="269" t="s">
        <v>2144</v>
      </c>
      <c r="Y493" s="269" t="s">
        <v>9708</v>
      </c>
      <c r="Z493" s="269" t="s">
        <v>53</v>
      </c>
      <c r="AA493" s="269"/>
      <c r="AB493" s="269" t="s">
        <v>12649</v>
      </c>
      <c r="AC493" s="269" t="s">
        <v>8067</v>
      </c>
      <c r="AD493" s="269"/>
      <c r="AE493" s="269" t="s">
        <v>8047</v>
      </c>
      <c r="AF493" s="269" t="s">
        <v>12650</v>
      </c>
      <c r="AG493" s="269"/>
      <c r="AH493" s="269" t="s">
        <v>2144</v>
      </c>
      <c r="AI493" s="269" t="s">
        <v>7998</v>
      </c>
      <c r="AJ493" s="269" t="s">
        <v>12651</v>
      </c>
      <c r="AK493" s="269" t="s">
        <v>12652</v>
      </c>
      <c r="AL493" s="269"/>
      <c r="AM493" s="269" t="s">
        <v>8019</v>
      </c>
      <c r="AN493" s="269" t="s">
        <v>12653</v>
      </c>
      <c r="AO493" s="269" t="s">
        <v>8026</v>
      </c>
      <c r="AP493" s="269" t="s">
        <v>12654</v>
      </c>
      <c r="AQ493" s="269" t="s">
        <v>7988</v>
      </c>
      <c r="AR493" s="269"/>
      <c r="AS493" s="269" t="s">
        <v>7988</v>
      </c>
      <c r="AT493" s="269"/>
      <c r="AU493" s="269" t="s">
        <v>12655</v>
      </c>
      <c r="AV493" s="269"/>
      <c r="AW493" s="269"/>
      <c r="AX493" s="269"/>
      <c r="AY493" s="269"/>
      <c r="AZ493" s="269" t="s">
        <v>7994</v>
      </c>
      <c r="BA493" s="269"/>
      <c r="BB493" s="269"/>
      <c r="BC493" s="269"/>
      <c r="BD493" s="269"/>
      <c r="BE493" s="269"/>
      <c r="BF493" s="269"/>
      <c r="BG493" s="269"/>
      <c r="BH493" s="269"/>
      <c r="BI493" s="269"/>
      <c r="BJ493" s="269"/>
      <c r="BK493" s="269"/>
      <c r="BL493" s="269"/>
      <c r="BM493" s="269"/>
      <c r="BN493" s="269"/>
      <c r="BO493" s="269"/>
      <c r="BP493" s="269"/>
      <c r="BQ493" s="269" t="s">
        <v>9894</v>
      </c>
      <c r="BR493" s="269"/>
      <c r="BS493" s="269" t="s">
        <v>9892</v>
      </c>
      <c r="BT493" s="218"/>
    </row>
    <row r="494" spans="1:72" ht="14.5">
      <c r="A494" s="219" t="str">
        <f t="shared" si="11"/>
        <v>2025-00094864-1</v>
      </c>
      <c r="B494" s="338" t="s">
        <v>12656</v>
      </c>
      <c r="C494" s="338" t="s">
        <v>12609</v>
      </c>
      <c r="D494" s="338" t="s">
        <v>9882</v>
      </c>
      <c r="E494" s="338" t="s">
        <v>7994</v>
      </c>
      <c r="F494" s="338" t="s">
        <v>9883</v>
      </c>
      <c r="G494" s="338" t="s">
        <v>9882</v>
      </c>
      <c r="H494" s="338" t="s">
        <v>9884</v>
      </c>
      <c r="I494" s="338" t="s">
        <v>10044</v>
      </c>
      <c r="J494" s="338" t="s">
        <v>747</v>
      </c>
      <c r="K494" s="338" t="s">
        <v>748</v>
      </c>
      <c r="L494"/>
      <c r="M494" s="338"/>
      <c r="N494" s="338"/>
      <c r="O494" s="338"/>
      <c r="P494" s="338" t="s">
        <v>8009</v>
      </c>
      <c r="Q494" s="338" t="s">
        <v>8010</v>
      </c>
      <c r="R494" s="338" t="s">
        <v>8076</v>
      </c>
      <c r="S494" s="338" t="s">
        <v>11214</v>
      </c>
      <c r="T494" s="338" t="s">
        <v>10663</v>
      </c>
      <c r="U494" s="338" t="s">
        <v>10664</v>
      </c>
      <c r="V494"/>
      <c r="W494" s="338" t="s">
        <v>9887</v>
      </c>
      <c r="X494" s="338" t="s">
        <v>1428</v>
      </c>
      <c r="Y494" s="338" t="s">
        <v>9530</v>
      </c>
      <c r="Z494" s="338" t="s">
        <v>53</v>
      </c>
      <c r="AA494" s="338"/>
      <c r="AB494" s="338"/>
      <c r="AC494" s="338"/>
      <c r="AD494" s="338"/>
      <c r="AE494" s="338" t="s">
        <v>8252</v>
      </c>
      <c r="AF494" s="338" t="s">
        <v>12657</v>
      </c>
      <c r="AG494" s="338"/>
      <c r="AH494" s="338" t="s">
        <v>1428</v>
      </c>
      <c r="AI494" s="338" t="s">
        <v>7998</v>
      </c>
      <c r="AJ494" s="338" t="s">
        <v>12658</v>
      </c>
      <c r="AK494" s="338" t="s">
        <v>12659</v>
      </c>
      <c r="AL494" s="338"/>
      <c r="AM494" s="338" t="s">
        <v>8019</v>
      </c>
      <c r="AN494" s="338" t="s">
        <v>12660</v>
      </c>
      <c r="AO494" s="338" t="s">
        <v>8026</v>
      </c>
      <c r="AP494" s="338" t="s">
        <v>12661</v>
      </c>
      <c r="AQ494" s="338" t="s">
        <v>7988</v>
      </c>
      <c r="AR494" s="338"/>
      <c r="AS494" s="338" t="s">
        <v>7988</v>
      </c>
      <c r="AT494" s="338"/>
      <c r="AU494" s="338" t="s">
        <v>12662</v>
      </c>
      <c r="AV494" s="338"/>
      <c r="AW494" s="338"/>
      <c r="AX494" s="338"/>
      <c r="AY494" s="338"/>
      <c r="AZ494" s="338" t="s">
        <v>7994</v>
      </c>
      <c r="BA494" s="338"/>
      <c r="BB494"/>
      <c r="BC494"/>
      <c r="BD494"/>
      <c r="BE494"/>
      <c r="BF494"/>
      <c r="BG494"/>
      <c r="BH494"/>
      <c r="BI494"/>
      <c r="BJ494"/>
      <c r="BK494"/>
      <c r="BL494"/>
      <c r="BM494"/>
      <c r="BN494"/>
      <c r="BO494"/>
      <c r="BP494"/>
      <c r="BQ494" t="s">
        <v>9894</v>
      </c>
      <c r="BR494"/>
      <c r="BS494" t="s">
        <v>9892</v>
      </c>
      <c r="BT494" s="218"/>
    </row>
    <row r="495" spans="1:72" ht="14.5">
      <c r="A495" s="219" t="str">
        <f t="shared" si="11"/>
        <v>2025-00094864-4</v>
      </c>
      <c r="B495" s="338" t="s">
        <v>12663</v>
      </c>
      <c r="C495" s="338" t="s">
        <v>12609</v>
      </c>
      <c r="D495" s="338" t="s">
        <v>9882</v>
      </c>
      <c r="E495" s="338" t="s">
        <v>7994</v>
      </c>
      <c r="F495" s="338" t="s">
        <v>9883</v>
      </c>
      <c r="G495" s="338" t="s">
        <v>9882</v>
      </c>
      <c r="H495" s="338" t="s">
        <v>9884</v>
      </c>
      <c r="I495" s="338" t="s">
        <v>10044</v>
      </c>
      <c r="J495" s="338" t="s">
        <v>747</v>
      </c>
      <c r="K495" s="338" t="s">
        <v>748</v>
      </c>
      <c r="L495"/>
      <c r="M495" s="338"/>
      <c r="N495" s="338"/>
      <c r="O495" s="338"/>
      <c r="P495" s="338" t="s">
        <v>8009</v>
      </c>
      <c r="Q495" s="338" t="s">
        <v>8010</v>
      </c>
      <c r="R495" s="338" t="s">
        <v>8076</v>
      </c>
      <c r="S495" s="338" t="s">
        <v>11214</v>
      </c>
      <c r="T495" s="338" t="s">
        <v>10663</v>
      </c>
      <c r="U495" s="338" t="s">
        <v>10664</v>
      </c>
      <c r="V495"/>
      <c r="W495" s="338" t="s">
        <v>9887</v>
      </c>
      <c r="X495" s="338" t="s">
        <v>1912</v>
      </c>
      <c r="Y495" s="338" t="s">
        <v>9708</v>
      </c>
      <c r="Z495" s="338" t="s">
        <v>53</v>
      </c>
      <c r="AA495" s="338"/>
      <c r="AB495" s="338"/>
      <c r="AC495" s="338"/>
      <c r="AD495" s="338"/>
      <c r="AE495" s="338" t="s">
        <v>8252</v>
      </c>
      <c r="AF495" s="338" t="s">
        <v>12664</v>
      </c>
      <c r="AG495" s="338"/>
      <c r="AH495" s="338" t="s">
        <v>1912</v>
      </c>
      <c r="AI495" s="338" t="s">
        <v>7998</v>
      </c>
      <c r="AJ495" s="338" t="s">
        <v>12658</v>
      </c>
      <c r="AK495" s="338" t="s">
        <v>12665</v>
      </c>
      <c r="AL495" s="338"/>
      <c r="AM495" s="338" t="s">
        <v>8019</v>
      </c>
      <c r="AN495" s="338" t="s">
        <v>12660</v>
      </c>
      <c r="AO495" s="338" t="s">
        <v>8026</v>
      </c>
      <c r="AP495" s="338" t="s">
        <v>12661</v>
      </c>
      <c r="AQ495" s="338" t="s">
        <v>7988</v>
      </c>
      <c r="AR495" s="338"/>
      <c r="AS495" s="338" t="s">
        <v>7988</v>
      </c>
      <c r="AT495" s="338"/>
      <c r="AU495" s="338" t="s">
        <v>12662</v>
      </c>
      <c r="AV495" s="338"/>
      <c r="AW495" s="338"/>
      <c r="AX495" s="338"/>
      <c r="AY495" s="338"/>
      <c r="AZ495" s="338" t="s">
        <v>7994</v>
      </c>
      <c r="BA495" s="338"/>
      <c r="BB495"/>
      <c r="BC495"/>
      <c r="BD495"/>
      <c r="BE495"/>
      <c r="BF495"/>
      <c r="BG495"/>
      <c r="BH495"/>
      <c r="BI495"/>
      <c r="BJ495"/>
      <c r="BK495"/>
      <c r="BL495"/>
      <c r="BM495"/>
      <c r="BN495"/>
      <c r="BO495"/>
      <c r="BP495"/>
      <c r="BQ495" t="s">
        <v>9894</v>
      </c>
      <c r="BR495"/>
      <c r="BS495" t="s">
        <v>9892</v>
      </c>
      <c r="BT495" s="218"/>
    </row>
    <row r="496" spans="1:72" ht="14.5">
      <c r="A496" s="219" t="str">
        <f t="shared" si="11"/>
        <v>2025-00094864-3</v>
      </c>
      <c r="B496" s="338" t="s">
        <v>12666</v>
      </c>
      <c r="C496" s="338" t="s">
        <v>12609</v>
      </c>
      <c r="D496" s="338" t="s">
        <v>9882</v>
      </c>
      <c r="E496" s="338" t="s">
        <v>7994</v>
      </c>
      <c r="F496" s="338" t="s">
        <v>9883</v>
      </c>
      <c r="G496" s="338" t="s">
        <v>9882</v>
      </c>
      <c r="H496" s="338" t="s">
        <v>9884</v>
      </c>
      <c r="I496" s="338" t="s">
        <v>10044</v>
      </c>
      <c r="J496" s="338" t="s">
        <v>747</v>
      </c>
      <c r="K496" s="338" t="s">
        <v>748</v>
      </c>
      <c r="L496"/>
      <c r="M496" s="338"/>
      <c r="N496" s="338"/>
      <c r="O496" s="338"/>
      <c r="P496" s="338" t="s">
        <v>8009</v>
      </c>
      <c r="Q496" s="338" t="s">
        <v>8010</v>
      </c>
      <c r="R496" s="338" t="s">
        <v>8076</v>
      </c>
      <c r="S496" s="338" t="s">
        <v>11214</v>
      </c>
      <c r="T496" s="338" t="s">
        <v>10663</v>
      </c>
      <c r="U496" s="338" t="s">
        <v>10664</v>
      </c>
      <c r="V496"/>
      <c r="W496" s="338" t="s">
        <v>9887</v>
      </c>
      <c r="X496" s="338" t="s">
        <v>1752</v>
      </c>
      <c r="Y496" s="338" t="s">
        <v>9708</v>
      </c>
      <c r="Z496" s="338" t="s">
        <v>53</v>
      </c>
      <c r="AA496" s="338"/>
      <c r="AB496" s="338"/>
      <c r="AC496" s="338"/>
      <c r="AD496" s="338"/>
      <c r="AE496" s="338" t="s">
        <v>8252</v>
      </c>
      <c r="AF496" s="338" t="s">
        <v>12667</v>
      </c>
      <c r="AG496" s="338"/>
      <c r="AH496" s="338" t="s">
        <v>1752</v>
      </c>
      <c r="AI496" s="338" t="s">
        <v>7998</v>
      </c>
      <c r="AJ496" s="338" t="s">
        <v>12658</v>
      </c>
      <c r="AK496" s="338" t="s">
        <v>12668</v>
      </c>
      <c r="AL496" s="338"/>
      <c r="AM496" s="338" t="s">
        <v>8019</v>
      </c>
      <c r="AN496" s="338" t="s">
        <v>12660</v>
      </c>
      <c r="AO496" s="338" t="s">
        <v>8026</v>
      </c>
      <c r="AP496" s="338" t="s">
        <v>12661</v>
      </c>
      <c r="AQ496" s="338" t="s">
        <v>7988</v>
      </c>
      <c r="AR496" s="338"/>
      <c r="AS496" s="338" t="s">
        <v>7988</v>
      </c>
      <c r="AT496" s="338"/>
      <c r="AU496" s="338" t="s">
        <v>12662</v>
      </c>
      <c r="AV496" s="338"/>
      <c r="AW496" s="338"/>
      <c r="AX496" s="338"/>
      <c r="AY496" s="338"/>
      <c r="AZ496" s="338" t="s">
        <v>7994</v>
      </c>
      <c r="BA496" s="338"/>
      <c r="BB496"/>
      <c r="BC496"/>
      <c r="BD496"/>
      <c r="BE496"/>
      <c r="BF496"/>
      <c r="BG496"/>
      <c r="BH496"/>
      <c r="BI496"/>
      <c r="BJ496"/>
      <c r="BK496"/>
      <c r="BL496"/>
      <c r="BM496"/>
      <c r="BN496"/>
      <c r="BO496"/>
      <c r="BP496"/>
      <c r="BQ496" t="s">
        <v>9894</v>
      </c>
      <c r="BR496"/>
      <c r="BS496" t="s">
        <v>9892</v>
      </c>
      <c r="BT496" s="218"/>
    </row>
    <row r="497" spans="1:72" ht="14.5">
      <c r="A497" s="219" t="str">
        <f t="shared" si="11"/>
        <v>2025-00094864-2</v>
      </c>
      <c r="B497" s="338" t="s">
        <v>12669</v>
      </c>
      <c r="C497" s="338" t="s">
        <v>12609</v>
      </c>
      <c r="D497" s="338" t="s">
        <v>9882</v>
      </c>
      <c r="E497" s="338" t="s">
        <v>7994</v>
      </c>
      <c r="F497" s="338" t="s">
        <v>9883</v>
      </c>
      <c r="G497" s="338" t="s">
        <v>9882</v>
      </c>
      <c r="H497" s="338" t="s">
        <v>9884</v>
      </c>
      <c r="I497" s="338" t="s">
        <v>10044</v>
      </c>
      <c r="J497" s="338" t="s">
        <v>747</v>
      </c>
      <c r="K497" s="338" t="s">
        <v>748</v>
      </c>
      <c r="L497"/>
      <c r="M497" s="338"/>
      <c r="N497" s="338"/>
      <c r="O497" s="338"/>
      <c r="P497" s="338" t="s">
        <v>8009</v>
      </c>
      <c r="Q497" s="338" t="s">
        <v>8010</v>
      </c>
      <c r="R497" s="338" t="s">
        <v>8076</v>
      </c>
      <c r="S497" s="338" t="s">
        <v>11214</v>
      </c>
      <c r="T497" s="338" t="s">
        <v>10663</v>
      </c>
      <c r="U497" s="338" t="s">
        <v>10664</v>
      </c>
      <c r="V497"/>
      <c r="W497" s="338" t="s">
        <v>9887</v>
      </c>
      <c r="X497" s="338" t="s">
        <v>1648</v>
      </c>
      <c r="Y497" s="338" t="s">
        <v>9708</v>
      </c>
      <c r="Z497" s="338" t="s">
        <v>53</v>
      </c>
      <c r="AA497" s="338"/>
      <c r="AB497" s="338"/>
      <c r="AC497" s="338"/>
      <c r="AD497" s="338"/>
      <c r="AE497" s="338" t="s">
        <v>8252</v>
      </c>
      <c r="AF497" s="338" t="s">
        <v>12670</v>
      </c>
      <c r="AG497" s="338"/>
      <c r="AH497" s="338" t="s">
        <v>1648</v>
      </c>
      <c r="AI497" s="338" t="s">
        <v>7998</v>
      </c>
      <c r="AJ497" s="338" t="s">
        <v>12658</v>
      </c>
      <c r="AK497" s="338" t="s">
        <v>12671</v>
      </c>
      <c r="AL497" s="338"/>
      <c r="AM497" s="338" t="s">
        <v>8019</v>
      </c>
      <c r="AN497" s="338" t="s">
        <v>12660</v>
      </c>
      <c r="AO497" s="338" t="s">
        <v>8026</v>
      </c>
      <c r="AP497" s="338" t="s">
        <v>12661</v>
      </c>
      <c r="AQ497" s="338" t="s">
        <v>7988</v>
      </c>
      <c r="AR497" s="338"/>
      <c r="AS497" s="338" t="s">
        <v>7988</v>
      </c>
      <c r="AT497" s="338"/>
      <c r="AU497" s="338" t="s">
        <v>12662</v>
      </c>
      <c r="AV497" s="338"/>
      <c r="AW497" s="338"/>
      <c r="AX497" s="338"/>
      <c r="AY497" s="338"/>
      <c r="AZ497" s="338" t="s">
        <v>7994</v>
      </c>
      <c r="BA497" s="338"/>
      <c r="BB497"/>
      <c r="BC497"/>
      <c r="BD497"/>
      <c r="BE497"/>
      <c r="BF497"/>
      <c r="BG497"/>
      <c r="BH497"/>
      <c r="BI497"/>
      <c r="BJ497"/>
      <c r="BK497"/>
      <c r="BL497"/>
      <c r="BM497"/>
      <c r="BN497"/>
      <c r="BO497"/>
      <c r="BP497"/>
      <c r="BQ497" t="s">
        <v>9894</v>
      </c>
      <c r="BR497"/>
      <c r="BS497" t="s">
        <v>9892</v>
      </c>
      <c r="BT497" s="218"/>
    </row>
    <row r="498" spans="1:72" ht="14.5">
      <c r="A498" s="219" t="str">
        <f t="shared" si="11"/>
        <v>2025-00105277-1</v>
      </c>
      <c r="B498" s="170" t="s">
        <v>12672</v>
      </c>
      <c r="C498" s="170" t="s">
        <v>9351</v>
      </c>
      <c r="D498" s="170" t="s">
        <v>9882</v>
      </c>
      <c r="E498" s="170" t="s">
        <v>7994</v>
      </c>
      <c r="F498" s="170" t="s">
        <v>9883</v>
      </c>
      <c r="G498" s="170" t="s">
        <v>9882</v>
      </c>
      <c r="H498" s="170" t="s">
        <v>9884</v>
      </c>
      <c r="I498" s="170" t="s">
        <v>10044</v>
      </c>
      <c r="J498" s="170" t="s">
        <v>69</v>
      </c>
      <c r="K498" s="170" t="s">
        <v>70</v>
      </c>
      <c r="L498" s="170"/>
      <c r="M498" s="170"/>
      <c r="N498" s="170"/>
      <c r="O498" s="170"/>
      <c r="P498" s="170" t="s">
        <v>8009</v>
      </c>
      <c r="Q498" s="170" t="s">
        <v>8010</v>
      </c>
      <c r="R498" s="170" t="s">
        <v>8032</v>
      </c>
      <c r="S498" s="170" t="s">
        <v>10604</v>
      </c>
      <c r="T498" s="170" t="s">
        <v>8894</v>
      </c>
      <c r="U498" s="170" t="s">
        <v>9247</v>
      </c>
      <c r="V498" s="170"/>
      <c r="W498" s="170"/>
      <c r="X498" s="170" t="s">
        <v>9359</v>
      </c>
      <c r="Y498" s="170" t="s">
        <v>12673</v>
      </c>
      <c r="Z498" s="170" t="s">
        <v>53</v>
      </c>
      <c r="AA498" s="170"/>
      <c r="AB498" s="170" t="s">
        <v>12364</v>
      </c>
      <c r="AC498" s="170" t="s">
        <v>8067</v>
      </c>
      <c r="AD498" s="170"/>
      <c r="AE498" s="170" t="s">
        <v>8252</v>
      </c>
      <c r="AF498" s="170" t="s">
        <v>12674</v>
      </c>
      <c r="AG498" s="170"/>
      <c r="AH498" s="170" t="s">
        <v>9359</v>
      </c>
      <c r="AI498" s="170" t="s">
        <v>7998</v>
      </c>
      <c r="AJ498" s="170" t="s">
        <v>12675</v>
      </c>
      <c r="AK498" s="170" t="s">
        <v>12676</v>
      </c>
      <c r="AL498" s="170"/>
      <c r="AM498" s="170" t="s">
        <v>8019</v>
      </c>
      <c r="AN498" s="170" t="s">
        <v>12677</v>
      </c>
      <c r="AO498" s="170" t="s">
        <v>8026</v>
      </c>
      <c r="AP498" s="170" t="s">
        <v>12678</v>
      </c>
      <c r="AQ498" s="170" t="s">
        <v>7988</v>
      </c>
      <c r="AR498" s="170"/>
      <c r="AS498" s="170" t="s">
        <v>7988</v>
      </c>
      <c r="AT498" s="170"/>
      <c r="AU498" s="170" t="s">
        <v>12631</v>
      </c>
      <c r="AV498" s="170"/>
      <c r="AW498" s="170"/>
      <c r="AX498" s="170"/>
      <c r="AY498" s="170"/>
      <c r="AZ498" s="170" t="s">
        <v>7994</v>
      </c>
      <c r="BA498" s="170"/>
      <c r="BB498" s="170"/>
      <c r="BC498" s="170"/>
      <c r="BD498" s="170"/>
      <c r="BE498" s="170"/>
      <c r="BF498" s="170"/>
      <c r="BG498" s="170"/>
      <c r="BH498" s="170"/>
      <c r="BI498" s="170"/>
      <c r="BJ498" s="170"/>
      <c r="BK498" s="170"/>
      <c r="BL498" s="170"/>
      <c r="BM498" s="170"/>
      <c r="BN498" s="170"/>
      <c r="BO498" s="170"/>
      <c r="BP498" s="170"/>
      <c r="BQ498" s="170" t="s">
        <v>9894</v>
      </c>
      <c r="BR498" s="170"/>
      <c r="BS498" s="170" t="s">
        <v>9892</v>
      </c>
      <c r="BT498" s="218"/>
    </row>
    <row r="499" spans="1:72" ht="14.5">
      <c r="A499" s="219" t="str">
        <f t="shared" si="11"/>
        <v>2025-00105843-1</v>
      </c>
      <c r="B499" s="338" t="s">
        <v>12679</v>
      </c>
      <c r="C499" s="338" t="s">
        <v>9351</v>
      </c>
      <c r="D499" s="338" t="s">
        <v>11094</v>
      </c>
      <c r="E499" s="338" t="s">
        <v>7994</v>
      </c>
      <c r="F499" s="338" t="s">
        <v>9883</v>
      </c>
      <c r="G499" s="338" t="s">
        <v>11094</v>
      </c>
      <c r="H499" s="338" t="s">
        <v>11095</v>
      </c>
      <c r="I499" s="338" t="s">
        <v>10044</v>
      </c>
      <c r="J499" s="338" t="s">
        <v>81</v>
      </c>
      <c r="K499" s="338" t="s">
        <v>82</v>
      </c>
      <c r="L499"/>
      <c r="M499" s="338"/>
      <c r="N499" s="338"/>
      <c r="O499" s="338"/>
      <c r="P499" s="338" t="s">
        <v>8009</v>
      </c>
      <c r="Q499" s="338" t="s">
        <v>8010</v>
      </c>
      <c r="R499" s="338" t="s">
        <v>8032</v>
      </c>
      <c r="S499" s="338" t="s">
        <v>12680</v>
      </c>
      <c r="T499" s="338" t="s">
        <v>10084</v>
      </c>
      <c r="U499" s="338" t="s">
        <v>10085</v>
      </c>
      <c r="V499"/>
      <c r="W499" s="338"/>
      <c r="X499" s="338" t="s">
        <v>12681</v>
      </c>
      <c r="Y499" s="338" t="s">
        <v>12609</v>
      </c>
      <c r="Z499" s="338" t="s">
        <v>53</v>
      </c>
      <c r="AA499" s="338"/>
      <c r="AB499" s="338"/>
      <c r="AC499" s="338"/>
      <c r="AD499" s="338"/>
      <c r="AE499" s="338" t="s">
        <v>8047</v>
      </c>
      <c r="AF499" s="338" t="s">
        <v>12682</v>
      </c>
      <c r="AG499" s="338"/>
      <c r="AH499" s="338" t="s">
        <v>12681</v>
      </c>
      <c r="AI499" s="338" t="s">
        <v>7998</v>
      </c>
      <c r="AJ499" s="338" t="s">
        <v>12683</v>
      </c>
      <c r="AK499" s="338" t="s">
        <v>12684</v>
      </c>
      <c r="AL499" s="338"/>
      <c r="AM499" s="338" t="s">
        <v>8019</v>
      </c>
      <c r="AN499" s="338" t="s">
        <v>12685</v>
      </c>
      <c r="AO499" s="338" t="s">
        <v>8026</v>
      </c>
      <c r="AP499" s="338" t="s">
        <v>12686</v>
      </c>
      <c r="AQ499" s="338" t="s">
        <v>7988</v>
      </c>
      <c r="AR499" s="338"/>
      <c r="AS499" s="338" t="s">
        <v>7988</v>
      </c>
      <c r="AT499" s="338"/>
      <c r="AU499" s="338" t="s">
        <v>10136</v>
      </c>
      <c r="AV499" s="338"/>
      <c r="AW499" s="338"/>
      <c r="AX499" s="338"/>
      <c r="AY499" s="338"/>
      <c r="AZ499" s="338" t="s">
        <v>7994</v>
      </c>
      <c r="BA499" s="338"/>
      <c r="BB499"/>
      <c r="BC499"/>
      <c r="BD499"/>
      <c r="BE499"/>
      <c r="BF499"/>
      <c r="BG499"/>
      <c r="BH499"/>
      <c r="BI499"/>
      <c r="BJ499"/>
      <c r="BK499"/>
      <c r="BL499"/>
      <c r="BM499"/>
      <c r="BN499"/>
      <c r="BO499"/>
      <c r="BP499"/>
      <c r="BQ499" t="s">
        <v>9894</v>
      </c>
      <c r="BR499"/>
      <c r="BS499" t="s">
        <v>9892</v>
      </c>
      <c r="BT499" s="218"/>
    </row>
    <row r="500" spans="1:72" ht="14.5">
      <c r="A500" s="219" t="str">
        <f t="shared" si="11"/>
        <v>2025-00105827-1</v>
      </c>
      <c r="B500" s="338" t="s">
        <v>12687</v>
      </c>
      <c r="C500" s="338" t="s">
        <v>9351</v>
      </c>
      <c r="D500" s="338" t="s">
        <v>11094</v>
      </c>
      <c r="E500" s="338" t="s">
        <v>7994</v>
      </c>
      <c r="F500" s="338" t="s">
        <v>9883</v>
      </c>
      <c r="G500" s="338" t="s">
        <v>11094</v>
      </c>
      <c r="H500" s="338" t="s">
        <v>11095</v>
      </c>
      <c r="I500" s="338" t="s">
        <v>10044</v>
      </c>
      <c r="J500" s="338" t="s">
        <v>61</v>
      </c>
      <c r="K500" s="338" t="s">
        <v>153</v>
      </c>
      <c r="L500"/>
      <c r="M500" s="338"/>
      <c r="N500" s="338"/>
      <c r="O500" s="338"/>
      <c r="P500" s="338" t="s">
        <v>8009</v>
      </c>
      <c r="Q500" s="338" t="s">
        <v>8010</v>
      </c>
      <c r="R500" s="338" t="s">
        <v>8032</v>
      </c>
      <c r="S500" s="338" t="s">
        <v>12688</v>
      </c>
      <c r="T500" s="338" t="s">
        <v>10299</v>
      </c>
      <c r="U500" s="338" t="s">
        <v>10300</v>
      </c>
      <c r="V500"/>
      <c r="W500" s="338"/>
      <c r="X500" s="338" t="s">
        <v>2529</v>
      </c>
      <c r="Y500" s="338" t="s">
        <v>12673</v>
      </c>
      <c r="Z500" s="338" t="s">
        <v>53</v>
      </c>
      <c r="AA500" s="338"/>
      <c r="AB500" s="338"/>
      <c r="AC500" s="338"/>
      <c r="AD500" s="338"/>
      <c r="AE500" s="338"/>
      <c r="AF500" s="338" t="s">
        <v>12689</v>
      </c>
      <c r="AG500" s="338"/>
      <c r="AH500" s="338" t="s">
        <v>2529</v>
      </c>
      <c r="AI500" s="338" t="s">
        <v>7998</v>
      </c>
      <c r="AJ500" s="338" t="s">
        <v>12690</v>
      </c>
      <c r="AK500" s="338" t="s">
        <v>12691</v>
      </c>
      <c r="AL500" s="338"/>
      <c r="AM500" s="338" t="s">
        <v>8019</v>
      </c>
      <c r="AN500" s="338" t="s">
        <v>12692</v>
      </c>
      <c r="AO500" s="338" t="s">
        <v>8026</v>
      </c>
      <c r="AP500" s="338" t="s">
        <v>12563</v>
      </c>
      <c r="AQ500" s="338" t="s">
        <v>7988</v>
      </c>
      <c r="AR500" s="338"/>
      <c r="AS500" s="338" t="s">
        <v>7988</v>
      </c>
      <c r="AT500" s="338"/>
      <c r="AU500" s="338" t="s">
        <v>10136</v>
      </c>
      <c r="AV500" s="338"/>
      <c r="AW500" s="338"/>
      <c r="AX500" s="338"/>
      <c r="AY500" s="338"/>
      <c r="AZ500" s="338" t="s">
        <v>7994</v>
      </c>
      <c r="BA500" s="338"/>
      <c r="BB500"/>
      <c r="BC500"/>
      <c r="BD500"/>
      <c r="BE500"/>
      <c r="BF500"/>
      <c r="BG500"/>
      <c r="BH500"/>
      <c r="BI500"/>
      <c r="BJ500"/>
      <c r="BK500"/>
      <c r="BL500"/>
      <c r="BM500"/>
      <c r="BN500"/>
      <c r="BO500"/>
      <c r="BP500"/>
      <c r="BQ500" t="s">
        <v>9894</v>
      </c>
      <c r="BR500"/>
      <c r="BS500" t="s">
        <v>9892</v>
      </c>
      <c r="BT500" s="218"/>
    </row>
    <row r="501" spans="1:72" ht="14.5">
      <c r="A501" s="219" t="str">
        <f t="shared" si="11"/>
        <v>2025-00105300-1</v>
      </c>
      <c r="B501" s="338" t="s">
        <v>12693</v>
      </c>
      <c r="C501" s="338" t="s">
        <v>7993</v>
      </c>
      <c r="D501" s="338" t="s">
        <v>9882</v>
      </c>
      <c r="E501" s="338" t="s">
        <v>7994</v>
      </c>
      <c r="F501" s="338" t="s">
        <v>9883</v>
      </c>
      <c r="G501" s="338" t="s">
        <v>9882</v>
      </c>
      <c r="H501" s="338" t="s">
        <v>9884</v>
      </c>
      <c r="I501" s="338" t="s">
        <v>10044</v>
      </c>
      <c r="J501" s="338" t="s">
        <v>12694</v>
      </c>
      <c r="K501" s="338" t="s">
        <v>607</v>
      </c>
      <c r="L501"/>
      <c r="M501" s="338"/>
      <c r="N501" s="338"/>
      <c r="O501" s="338"/>
      <c r="P501" s="338" t="s">
        <v>8009</v>
      </c>
      <c r="Q501" s="338" t="s">
        <v>8010</v>
      </c>
      <c r="R501" s="338" t="s">
        <v>8076</v>
      </c>
      <c r="S501" s="338" t="s">
        <v>12695</v>
      </c>
      <c r="T501" s="338" t="s">
        <v>12696</v>
      </c>
      <c r="U501" s="338" t="s">
        <v>12697</v>
      </c>
      <c r="V501"/>
      <c r="W501" s="338" t="s">
        <v>12698</v>
      </c>
      <c r="X501" s="338" t="s">
        <v>9359</v>
      </c>
      <c r="Y501" s="338" t="s">
        <v>9351</v>
      </c>
      <c r="Z501" s="338" t="s">
        <v>53</v>
      </c>
      <c r="AA501" s="338"/>
      <c r="AB501" s="338"/>
      <c r="AC501" s="338"/>
      <c r="AD501" s="338"/>
      <c r="AE501" s="338"/>
      <c r="AF501" s="338" t="s">
        <v>12699</v>
      </c>
      <c r="AG501" s="338"/>
      <c r="AH501" s="338" t="s">
        <v>9359</v>
      </c>
      <c r="AI501" s="338" t="s">
        <v>7998</v>
      </c>
      <c r="AJ501" s="338" t="s">
        <v>10117</v>
      </c>
      <c r="AK501" s="338" t="s">
        <v>12700</v>
      </c>
      <c r="AL501" s="338"/>
      <c r="AM501" s="338" t="s">
        <v>8019</v>
      </c>
      <c r="AN501" s="338" t="s">
        <v>12701</v>
      </c>
      <c r="AO501" s="338" t="s">
        <v>8026</v>
      </c>
      <c r="AP501" s="338" t="s">
        <v>12702</v>
      </c>
      <c r="AQ501" s="338" t="s">
        <v>7988</v>
      </c>
      <c r="AR501" s="338"/>
      <c r="AS501" s="338" t="s">
        <v>7988</v>
      </c>
      <c r="AT501" s="338"/>
      <c r="AU501" s="338" t="s">
        <v>12703</v>
      </c>
      <c r="AV501" s="338"/>
      <c r="AW501" s="338"/>
      <c r="AX501" s="338"/>
      <c r="AY501" s="338"/>
      <c r="AZ501" s="338" t="s">
        <v>7994</v>
      </c>
      <c r="BA501" s="338"/>
      <c r="BB501"/>
      <c r="BC501"/>
      <c r="BD501"/>
      <c r="BE501"/>
      <c r="BF501"/>
      <c r="BG501"/>
      <c r="BH501"/>
      <c r="BI501"/>
      <c r="BJ501"/>
      <c r="BK501"/>
      <c r="BL501"/>
      <c r="BM501"/>
      <c r="BN501"/>
      <c r="BO501"/>
      <c r="BP501"/>
      <c r="BQ501" t="s">
        <v>9894</v>
      </c>
      <c r="BR501"/>
      <c r="BS501" t="s">
        <v>9892</v>
      </c>
      <c r="BT501" s="218"/>
    </row>
    <row r="502" spans="1:72" ht="14.5">
      <c r="A502" s="219" t="str">
        <f t="shared" si="11"/>
        <v>2025-00107839-1</v>
      </c>
      <c r="B502" s="338" t="s">
        <v>12704</v>
      </c>
      <c r="C502" s="338" t="s">
        <v>7993</v>
      </c>
      <c r="D502" s="338" t="s">
        <v>9882</v>
      </c>
      <c r="E502" s="338" t="s">
        <v>7994</v>
      </c>
      <c r="F502" s="338" t="s">
        <v>9883</v>
      </c>
      <c r="G502" s="338" t="s">
        <v>9882</v>
      </c>
      <c r="H502" s="338" t="s">
        <v>9884</v>
      </c>
      <c r="I502" s="338" t="s">
        <v>10044</v>
      </c>
      <c r="J502" s="338" t="s">
        <v>1833</v>
      </c>
      <c r="K502" s="338" t="s">
        <v>131</v>
      </c>
      <c r="L502"/>
      <c r="M502" s="338"/>
      <c r="N502" s="338"/>
      <c r="O502" s="338"/>
      <c r="P502" s="338" t="s">
        <v>8009</v>
      </c>
      <c r="Q502" s="338" t="s">
        <v>8010</v>
      </c>
      <c r="R502" s="338" t="s">
        <v>8076</v>
      </c>
      <c r="S502" s="338" t="s">
        <v>12543</v>
      </c>
      <c r="T502" s="338" t="s">
        <v>10046</v>
      </c>
      <c r="U502" s="338" t="s">
        <v>10047</v>
      </c>
      <c r="V502"/>
      <c r="W502" s="338" t="s">
        <v>12544</v>
      </c>
      <c r="X502" s="338" t="s">
        <v>9961</v>
      </c>
      <c r="Y502" s="338" t="s">
        <v>7993</v>
      </c>
      <c r="Z502" s="338" t="s">
        <v>53</v>
      </c>
      <c r="AA502" s="338"/>
      <c r="AB502" s="338" t="s">
        <v>10293</v>
      </c>
      <c r="AC502" s="338" t="s">
        <v>8067</v>
      </c>
      <c r="AD502" s="338"/>
      <c r="AE502" s="338" t="s">
        <v>8252</v>
      </c>
      <c r="AF502" s="338" t="s">
        <v>12705</v>
      </c>
      <c r="AG502" s="338"/>
      <c r="AH502" s="338" t="s">
        <v>9961</v>
      </c>
      <c r="AI502" s="338" t="s">
        <v>7998</v>
      </c>
      <c r="AJ502" s="338" t="s">
        <v>11399</v>
      </c>
      <c r="AK502" s="338" t="s">
        <v>12706</v>
      </c>
      <c r="AL502" s="338"/>
      <c r="AM502" s="338" t="s">
        <v>8019</v>
      </c>
      <c r="AN502" s="338" t="s">
        <v>12707</v>
      </c>
      <c r="AO502" s="338" t="s">
        <v>8026</v>
      </c>
      <c r="AP502" s="338" t="s">
        <v>11990</v>
      </c>
      <c r="AQ502" s="338" t="s">
        <v>7988</v>
      </c>
      <c r="AR502" s="338"/>
      <c r="AS502" s="338" t="s">
        <v>7988</v>
      </c>
      <c r="AT502" s="338"/>
      <c r="AU502" s="338" t="s">
        <v>9903</v>
      </c>
      <c r="AV502" s="338"/>
      <c r="AW502" s="338"/>
      <c r="AX502" s="338"/>
      <c r="AY502" s="338"/>
      <c r="AZ502" s="338" t="s">
        <v>7994</v>
      </c>
      <c r="BA502" s="338"/>
      <c r="BB502"/>
      <c r="BC502"/>
      <c r="BD502"/>
      <c r="BE502"/>
      <c r="BF502"/>
      <c r="BG502"/>
      <c r="BH502"/>
      <c r="BI502"/>
      <c r="BJ502"/>
      <c r="BK502"/>
      <c r="BL502"/>
      <c r="BM502"/>
      <c r="BN502"/>
      <c r="BO502"/>
      <c r="BP502"/>
      <c r="BQ502" t="s">
        <v>9894</v>
      </c>
      <c r="BR502"/>
      <c r="BS502" t="s">
        <v>9892</v>
      </c>
      <c r="BT502" s="218"/>
    </row>
    <row r="503" spans="1:72" ht="14.5">
      <c r="A503" s="219" t="str">
        <f t="shared" si="11"/>
        <v>2025-00107123-1</v>
      </c>
      <c r="B503" s="315" t="s">
        <v>12708</v>
      </c>
      <c r="C503" s="272" t="s">
        <v>12709</v>
      </c>
      <c r="D503" s="272" t="s">
        <v>11094</v>
      </c>
      <c r="E503" s="272" t="s">
        <v>7994</v>
      </c>
      <c r="F503" s="272" t="s">
        <v>9883</v>
      </c>
      <c r="G503" s="272" t="s">
        <v>11094</v>
      </c>
      <c r="H503" s="272" t="s">
        <v>11095</v>
      </c>
      <c r="I503" s="272" t="s">
        <v>10044</v>
      </c>
      <c r="J503" s="272" t="s">
        <v>12710</v>
      </c>
      <c r="K503" s="272" t="s">
        <v>12711</v>
      </c>
      <c r="L503" s="272"/>
      <c r="M503" s="272"/>
      <c r="N503" s="272"/>
      <c r="O503" s="272"/>
      <c r="P503" s="272" t="s">
        <v>8009</v>
      </c>
      <c r="Q503" s="272" t="s">
        <v>8010</v>
      </c>
      <c r="R503" s="272" t="s">
        <v>8076</v>
      </c>
      <c r="S503" s="272" t="s">
        <v>12712</v>
      </c>
      <c r="T503" s="272" t="s">
        <v>12713</v>
      </c>
      <c r="U503" s="272" t="s">
        <v>12714</v>
      </c>
      <c r="V503" s="272"/>
      <c r="W503" s="272" t="s">
        <v>12715</v>
      </c>
      <c r="X503" s="272" t="s">
        <v>9427</v>
      </c>
      <c r="Y503" s="272" t="s">
        <v>7993</v>
      </c>
      <c r="Z503" s="272" t="s">
        <v>53</v>
      </c>
      <c r="AA503" s="272"/>
      <c r="AB503" s="272"/>
      <c r="AC503" s="272"/>
      <c r="AD503" s="272"/>
      <c r="AE503" s="272"/>
      <c r="AF503" s="272" t="s">
        <v>12716</v>
      </c>
      <c r="AG503" s="272"/>
      <c r="AH503" s="272" t="s">
        <v>9427</v>
      </c>
      <c r="AI503" s="272" t="s">
        <v>7998</v>
      </c>
      <c r="AJ503" s="272" t="s">
        <v>10951</v>
      </c>
      <c r="AK503" s="272" t="s">
        <v>12717</v>
      </c>
      <c r="AL503" s="272"/>
      <c r="AM503" s="272" t="s">
        <v>8019</v>
      </c>
      <c r="AN503" s="272" t="s">
        <v>12718</v>
      </c>
      <c r="AO503" s="272" t="s">
        <v>8026</v>
      </c>
      <c r="AP503" s="272" t="s">
        <v>11925</v>
      </c>
      <c r="AQ503" s="272" t="s">
        <v>7988</v>
      </c>
      <c r="AR503" s="272"/>
      <c r="AS503" s="272" t="s">
        <v>7988</v>
      </c>
      <c r="AT503" s="272"/>
      <c r="AU503" s="272" t="s">
        <v>11926</v>
      </c>
      <c r="AV503" s="272"/>
      <c r="AW503" s="272"/>
      <c r="AX503" s="272"/>
      <c r="AY503" s="272"/>
      <c r="AZ503" s="272" t="s">
        <v>7994</v>
      </c>
      <c r="BA503" s="272"/>
      <c r="BB503" s="272"/>
      <c r="BC503" s="272"/>
      <c r="BD503" s="272"/>
      <c r="BE503" s="272"/>
      <c r="BF503" s="272"/>
      <c r="BG503" s="272"/>
      <c r="BH503" s="272"/>
      <c r="BI503" s="272"/>
      <c r="BJ503" s="272"/>
      <c r="BK503" s="272"/>
      <c r="BL503" s="272"/>
      <c r="BM503" s="272"/>
      <c r="BN503" s="272"/>
      <c r="BO503" s="272"/>
      <c r="BP503" s="272"/>
      <c r="BQ503" s="272" t="s">
        <v>9894</v>
      </c>
      <c r="BR503" s="272"/>
      <c r="BS503" s="272" t="s">
        <v>9892</v>
      </c>
      <c r="BT503" s="218"/>
    </row>
    <row r="504" spans="1:72" ht="14.5">
      <c r="A504" s="219" t="str">
        <f t="shared" si="11"/>
        <v>2025-00110694-3</v>
      </c>
      <c r="B504" s="315" t="s">
        <v>12719</v>
      </c>
      <c r="C504" s="272" t="s">
        <v>12709</v>
      </c>
      <c r="D504" s="272" t="s">
        <v>11094</v>
      </c>
      <c r="E504" s="272" t="s">
        <v>7994</v>
      </c>
      <c r="F504" s="272" t="s">
        <v>9883</v>
      </c>
      <c r="G504" s="272" t="s">
        <v>11094</v>
      </c>
      <c r="H504" s="272" t="s">
        <v>11095</v>
      </c>
      <c r="I504" s="272" t="s">
        <v>10044</v>
      </c>
      <c r="J504" s="272" t="s">
        <v>647</v>
      </c>
      <c r="K504" s="272" t="s">
        <v>648</v>
      </c>
      <c r="L504" s="272"/>
      <c r="M504" s="272"/>
      <c r="N504" s="272"/>
      <c r="O504" s="272"/>
      <c r="P504" s="272" t="s">
        <v>8009</v>
      </c>
      <c r="Q504" s="272" t="s">
        <v>8031</v>
      </c>
      <c r="R504" s="272" t="s">
        <v>8076</v>
      </c>
      <c r="S504" s="272" t="s">
        <v>12720</v>
      </c>
      <c r="T504" s="272" t="s">
        <v>10523</v>
      </c>
      <c r="U504" s="272" t="s">
        <v>10524</v>
      </c>
      <c r="V504" s="272"/>
      <c r="W504" s="272" t="s">
        <v>9568</v>
      </c>
      <c r="X504" s="272" t="s">
        <v>10587</v>
      </c>
      <c r="Y504" s="272" t="s">
        <v>7993</v>
      </c>
      <c r="Z504" s="272" t="s">
        <v>53</v>
      </c>
      <c r="AA504" s="272"/>
      <c r="AB504" s="272"/>
      <c r="AC504" s="272"/>
      <c r="AD504" s="272"/>
      <c r="AE504" s="272" t="s">
        <v>8252</v>
      </c>
      <c r="AF504" s="272" t="s">
        <v>12721</v>
      </c>
      <c r="AG504" s="272"/>
      <c r="AH504" s="272" t="s">
        <v>10587</v>
      </c>
      <c r="AI504" s="272" t="s">
        <v>7998</v>
      </c>
      <c r="AJ504" s="272" t="s">
        <v>12722</v>
      </c>
      <c r="AK504" s="272" t="s">
        <v>12723</v>
      </c>
      <c r="AL504" s="272"/>
      <c r="AM504" s="272" t="s">
        <v>8019</v>
      </c>
      <c r="AN504" s="272" t="s">
        <v>12724</v>
      </c>
      <c r="AO504" s="272" t="s">
        <v>8026</v>
      </c>
      <c r="AP504" s="272" t="s">
        <v>12725</v>
      </c>
      <c r="AQ504" s="272" t="s">
        <v>7988</v>
      </c>
      <c r="AR504" s="272"/>
      <c r="AS504" s="272" t="s">
        <v>7988</v>
      </c>
      <c r="AT504" s="272"/>
      <c r="AU504" s="272" t="s">
        <v>12726</v>
      </c>
      <c r="AV504" s="272"/>
      <c r="AW504" s="272"/>
      <c r="AX504" s="272"/>
      <c r="AY504" s="272"/>
      <c r="AZ504" s="272" t="s">
        <v>7994</v>
      </c>
      <c r="BA504" s="272"/>
      <c r="BB504" s="272"/>
      <c r="BC504" s="272"/>
      <c r="BD504" s="272"/>
      <c r="BE504" s="272"/>
      <c r="BF504" s="272"/>
      <c r="BG504" s="272"/>
      <c r="BH504" s="272"/>
      <c r="BI504" s="272"/>
      <c r="BJ504" s="272"/>
      <c r="BK504" s="272"/>
      <c r="BL504" s="272"/>
      <c r="BM504" s="272"/>
      <c r="BN504" s="272"/>
      <c r="BO504" s="272"/>
      <c r="BP504" s="272"/>
      <c r="BQ504" s="272" t="s">
        <v>9894</v>
      </c>
      <c r="BR504" s="272"/>
      <c r="BS504" s="272" t="s">
        <v>9892</v>
      </c>
      <c r="BT504" s="218"/>
    </row>
    <row r="505" spans="1:72" ht="14.5">
      <c r="A505" s="219" t="str">
        <f t="shared" si="11"/>
        <v>2025-00110694-2</v>
      </c>
      <c r="B505" s="315" t="s">
        <v>12727</v>
      </c>
      <c r="C505" s="272" t="s">
        <v>12709</v>
      </c>
      <c r="D505" s="272" t="s">
        <v>11094</v>
      </c>
      <c r="E505" s="272" t="s">
        <v>7994</v>
      </c>
      <c r="F505" s="272" t="s">
        <v>9883</v>
      </c>
      <c r="G505" s="272" t="s">
        <v>11094</v>
      </c>
      <c r="H505" s="272" t="s">
        <v>11095</v>
      </c>
      <c r="I505" s="272" t="s">
        <v>10044</v>
      </c>
      <c r="J505" s="272" t="s">
        <v>647</v>
      </c>
      <c r="K505" s="272" t="s">
        <v>648</v>
      </c>
      <c r="L505" s="272"/>
      <c r="M505" s="272"/>
      <c r="N505" s="272"/>
      <c r="O505" s="272"/>
      <c r="P505" s="272" t="s">
        <v>8009</v>
      </c>
      <c r="Q505" s="272" t="s">
        <v>8031</v>
      </c>
      <c r="R505" s="272" t="s">
        <v>8076</v>
      </c>
      <c r="S505" s="272" t="s">
        <v>12720</v>
      </c>
      <c r="T505" s="272" t="s">
        <v>10523</v>
      </c>
      <c r="U505" s="272" t="s">
        <v>10524</v>
      </c>
      <c r="V505" s="272"/>
      <c r="W505" s="272" t="s">
        <v>9568</v>
      </c>
      <c r="X505" s="272" t="s">
        <v>2472</v>
      </c>
      <c r="Y505" s="272" t="s">
        <v>7993</v>
      </c>
      <c r="Z505" s="272" t="s">
        <v>53</v>
      </c>
      <c r="AA505" s="272"/>
      <c r="AB505" s="272"/>
      <c r="AC505" s="272"/>
      <c r="AD505" s="272"/>
      <c r="AE505" s="272" t="s">
        <v>8252</v>
      </c>
      <c r="AF505" s="272" t="s">
        <v>12728</v>
      </c>
      <c r="AG505" s="272"/>
      <c r="AH505" s="272" t="s">
        <v>2472</v>
      </c>
      <c r="AI505" s="272" t="s">
        <v>7998</v>
      </c>
      <c r="AJ505" s="272" t="s">
        <v>12722</v>
      </c>
      <c r="AK505" s="272" t="s">
        <v>12729</v>
      </c>
      <c r="AL505" s="272"/>
      <c r="AM505" s="272" t="s">
        <v>8019</v>
      </c>
      <c r="AN505" s="272" t="s">
        <v>12730</v>
      </c>
      <c r="AO505" s="272" t="s">
        <v>8026</v>
      </c>
      <c r="AP505" s="272" t="s">
        <v>12725</v>
      </c>
      <c r="AQ505" s="272" t="s">
        <v>7988</v>
      </c>
      <c r="AR505" s="272"/>
      <c r="AS505" s="272" t="s">
        <v>7988</v>
      </c>
      <c r="AT505" s="272"/>
      <c r="AU505" s="272" t="s">
        <v>12726</v>
      </c>
      <c r="AV505" s="272"/>
      <c r="AW505" s="272"/>
      <c r="AX505" s="272"/>
      <c r="AY505" s="272"/>
      <c r="AZ505" s="272" t="s">
        <v>7994</v>
      </c>
      <c r="BA505" s="272"/>
      <c r="BB505" s="272"/>
      <c r="BC505" s="272"/>
      <c r="BD505" s="272"/>
      <c r="BE505" s="272"/>
      <c r="BF505" s="272"/>
      <c r="BG505" s="272"/>
      <c r="BH505" s="272"/>
      <c r="BI505" s="272"/>
      <c r="BJ505" s="272"/>
      <c r="BK505" s="272"/>
      <c r="BL505" s="272"/>
      <c r="BM505" s="272"/>
      <c r="BN505" s="272"/>
      <c r="BO505" s="272"/>
      <c r="BP505" s="272"/>
      <c r="BQ505" s="272" t="s">
        <v>9894</v>
      </c>
      <c r="BR505" s="272"/>
      <c r="BS505" s="272" t="s">
        <v>9892</v>
      </c>
      <c r="BT505" s="218"/>
    </row>
    <row r="506" spans="1:72" ht="14.5">
      <c r="A506" s="219" t="str">
        <f t="shared" si="11"/>
        <v>2025-00110694-1</v>
      </c>
      <c r="B506" s="315" t="s">
        <v>12731</v>
      </c>
      <c r="C506" s="272" t="s">
        <v>12709</v>
      </c>
      <c r="D506" s="272" t="s">
        <v>11094</v>
      </c>
      <c r="E506" s="272" t="s">
        <v>7994</v>
      </c>
      <c r="F506" s="272" t="s">
        <v>9883</v>
      </c>
      <c r="G506" s="272" t="s">
        <v>11094</v>
      </c>
      <c r="H506" s="272" t="s">
        <v>11095</v>
      </c>
      <c r="I506" s="272" t="s">
        <v>10044</v>
      </c>
      <c r="J506" s="272" t="s">
        <v>647</v>
      </c>
      <c r="K506" s="272" t="s">
        <v>648</v>
      </c>
      <c r="L506" s="272"/>
      <c r="M506" s="272"/>
      <c r="N506" s="272"/>
      <c r="O506" s="272"/>
      <c r="P506" s="272" t="s">
        <v>8009</v>
      </c>
      <c r="Q506" s="272" t="s">
        <v>8031</v>
      </c>
      <c r="R506" s="272" t="s">
        <v>8076</v>
      </c>
      <c r="S506" s="272" t="s">
        <v>12720</v>
      </c>
      <c r="T506" s="272" t="s">
        <v>10523</v>
      </c>
      <c r="U506" s="272" t="s">
        <v>10524</v>
      </c>
      <c r="V506" s="272"/>
      <c r="W506" s="272" t="s">
        <v>9568</v>
      </c>
      <c r="X506" s="272" t="s">
        <v>2245</v>
      </c>
      <c r="Y506" s="272" t="s">
        <v>7993</v>
      </c>
      <c r="Z506" s="272" t="s">
        <v>53</v>
      </c>
      <c r="AA506" s="272"/>
      <c r="AB506" s="272"/>
      <c r="AC506" s="272"/>
      <c r="AD506" s="272"/>
      <c r="AE506" s="272" t="s">
        <v>8252</v>
      </c>
      <c r="AF506" s="272" t="s">
        <v>12732</v>
      </c>
      <c r="AG506" s="272"/>
      <c r="AH506" s="272" t="s">
        <v>2245</v>
      </c>
      <c r="AI506" s="272" t="s">
        <v>7998</v>
      </c>
      <c r="AJ506" s="272" t="s">
        <v>12722</v>
      </c>
      <c r="AK506" s="272" t="s">
        <v>12733</v>
      </c>
      <c r="AL506" s="272"/>
      <c r="AM506" s="272" t="s">
        <v>8019</v>
      </c>
      <c r="AN506" s="272" t="s">
        <v>12730</v>
      </c>
      <c r="AO506" s="272" t="s">
        <v>8026</v>
      </c>
      <c r="AP506" s="272" t="s">
        <v>12725</v>
      </c>
      <c r="AQ506" s="272" t="s">
        <v>7988</v>
      </c>
      <c r="AR506" s="272"/>
      <c r="AS506" s="272" t="s">
        <v>7988</v>
      </c>
      <c r="AT506" s="272"/>
      <c r="AU506" s="272" t="s">
        <v>12726</v>
      </c>
      <c r="AV506" s="272"/>
      <c r="AW506" s="272"/>
      <c r="AX506" s="272"/>
      <c r="AY506" s="272"/>
      <c r="AZ506" s="272" t="s">
        <v>7994</v>
      </c>
      <c r="BA506" s="272"/>
      <c r="BB506" s="272"/>
      <c r="BC506" s="272"/>
      <c r="BD506" s="272"/>
      <c r="BE506" s="272"/>
      <c r="BF506" s="272"/>
      <c r="BG506" s="272"/>
      <c r="BH506" s="272"/>
      <c r="BI506" s="272"/>
      <c r="BJ506" s="272"/>
      <c r="BK506" s="272"/>
      <c r="BL506" s="272"/>
      <c r="BM506" s="272"/>
      <c r="BN506" s="272"/>
      <c r="BO506" s="272"/>
      <c r="BP506" s="272"/>
      <c r="BQ506" s="272" t="s">
        <v>9894</v>
      </c>
      <c r="BR506" s="272"/>
      <c r="BS506" s="272" t="s">
        <v>9892</v>
      </c>
      <c r="BT506" s="218"/>
    </row>
    <row r="507" spans="1:72" ht="14.5">
      <c r="A507" s="219" t="str">
        <f t="shared" si="11"/>
        <v>2025-00111170-1</v>
      </c>
      <c r="B507" s="315" t="s">
        <v>12734</v>
      </c>
      <c r="C507" s="272" t="s">
        <v>12709</v>
      </c>
      <c r="D507" s="272" t="s">
        <v>11094</v>
      </c>
      <c r="E507" s="272" t="s">
        <v>7994</v>
      </c>
      <c r="F507" s="272" t="s">
        <v>9883</v>
      </c>
      <c r="G507" s="272" t="s">
        <v>11094</v>
      </c>
      <c r="H507" s="272" t="s">
        <v>11095</v>
      </c>
      <c r="I507" s="272" t="s">
        <v>10044</v>
      </c>
      <c r="J507" s="272" t="s">
        <v>2207</v>
      </c>
      <c r="K507" s="272" t="s">
        <v>234</v>
      </c>
      <c r="L507" s="272"/>
      <c r="M507" s="272"/>
      <c r="N507" s="272"/>
      <c r="O507" s="272"/>
      <c r="P507" s="272" t="s">
        <v>8009</v>
      </c>
      <c r="Q507" s="272" t="s">
        <v>8010</v>
      </c>
      <c r="R507" s="272" t="s">
        <v>8032</v>
      </c>
      <c r="S507" s="272" t="s">
        <v>12735</v>
      </c>
      <c r="T507" s="272" t="s">
        <v>10377</v>
      </c>
      <c r="U507" s="272" t="s">
        <v>10263</v>
      </c>
      <c r="V507" s="272"/>
      <c r="W507" s="272"/>
      <c r="X507" s="272" t="s">
        <v>9655</v>
      </c>
      <c r="Y507" s="272" t="s">
        <v>7993</v>
      </c>
      <c r="Z507" s="272" t="s">
        <v>53</v>
      </c>
      <c r="AA507" s="272"/>
      <c r="AB507" s="272"/>
      <c r="AC507" s="272"/>
      <c r="AD507" s="272"/>
      <c r="AE507" s="272"/>
      <c r="AF507" s="272" t="s">
        <v>12736</v>
      </c>
      <c r="AG507" s="272"/>
      <c r="AH507" s="272" t="s">
        <v>9655</v>
      </c>
      <c r="AI507" s="272" t="s">
        <v>7998</v>
      </c>
      <c r="AJ507" s="272" t="s">
        <v>12737</v>
      </c>
      <c r="AK507" s="272" t="s">
        <v>12738</v>
      </c>
      <c r="AL507" s="272"/>
      <c r="AM507" s="272" t="s">
        <v>8019</v>
      </c>
      <c r="AN507" s="272" t="s">
        <v>12739</v>
      </c>
      <c r="AO507" s="272" t="s">
        <v>8026</v>
      </c>
      <c r="AP507" s="272" t="s">
        <v>12740</v>
      </c>
      <c r="AQ507" s="272" t="s">
        <v>7988</v>
      </c>
      <c r="AR507" s="272"/>
      <c r="AS507" s="272" t="s">
        <v>7988</v>
      </c>
      <c r="AT507" s="272"/>
      <c r="AU507" s="272" t="s">
        <v>12739</v>
      </c>
      <c r="AV507" s="272"/>
      <c r="AW507" s="272"/>
      <c r="AX507" s="272"/>
      <c r="AY507" s="272"/>
      <c r="AZ507" s="272" t="s">
        <v>7994</v>
      </c>
      <c r="BA507" s="272"/>
      <c r="BB507" s="272"/>
      <c r="BC507" s="272"/>
      <c r="BD507" s="272"/>
      <c r="BE507" s="272"/>
      <c r="BF507" s="272"/>
      <c r="BG507" s="272"/>
      <c r="BH507" s="272"/>
      <c r="BI507" s="272"/>
      <c r="BJ507" s="272"/>
      <c r="BK507" s="272"/>
      <c r="BL507" s="272"/>
      <c r="BM507" s="272"/>
      <c r="BN507" s="272"/>
      <c r="BO507" s="272"/>
      <c r="BP507" s="272"/>
      <c r="BQ507" s="272" t="s">
        <v>9894</v>
      </c>
      <c r="BR507" s="272"/>
      <c r="BS507" s="272" t="s">
        <v>9892</v>
      </c>
      <c r="BT507" s="218"/>
    </row>
    <row r="508" spans="1:72" ht="14.5">
      <c r="A508" s="219" t="str">
        <f t="shared" si="11"/>
        <v>2025-00106106-1</v>
      </c>
      <c r="B508" s="224" t="s">
        <v>12741</v>
      </c>
      <c r="C508" s="224" t="s">
        <v>9589</v>
      </c>
      <c r="D508" s="224" t="s">
        <v>9882</v>
      </c>
      <c r="E508" s="224" t="s">
        <v>7994</v>
      </c>
      <c r="F508" s="224" t="s">
        <v>9883</v>
      </c>
      <c r="G508" s="224" t="s">
        <v>9882</v>
      </c>
      <c r="H508" s="224" t="s">
        <v>9884</v>
      </c>
      <c r="I508" s="224" t="s">
        <v>10044</v>
      </c>
      <c r="J508" s="224" t="s">
        <v>91</v>
      </c>
      <c r="K508" s="224" t="s">
        <v>92</v>
      </c>
      <c r="L508" s="224"/>
      <c r="M508" s="224"/>
      <c r="N508" s="224"/>
      <c r="O508" s="224"/>
      <c r="P508" s="224" t="s">
        <v>8009</v>
      </c>
      <c r="Q508" s="224" t="s">
        <v>8010</v>
      </c>
      <c r="R508" s="224" t="s">
        <v>8076</v>
      </c>
      <c r="S508" s="224" t="s">
        <v>12742</v>
      </c>
      <c r="T508" s="224">
        <v>11097521</v>
      </c>
      <c r="U508" s="224">
        <v>630414595900</v>
      </c>
      <c r="V508" s="224"/>
      <c r="W508" s="224" t="s">
        <v>12743</v>
      </c>
      <c r="X508" s="224" t="s">
        <v>2529</v>
      </c>
      <c r="Y508" s="224" t="s">
        <v>12709</v>
      </c>
      <c r="Z508" s="224" t="s">
        <v>53</v>
      </c>
      <c r="AA508" s="224"/>
      <c r="AB508" s="224"/>
      <c r="AC508" s="224"/>
      <c r="AD508" s="224"/>
      <c r="AE508" s="224"/>
      <c r="AF508" s="224" t="s">
        <v>12744</v>
      </c>
      <c r="AG508" s="224"/>
      <c r="AH508" s="224" t="s">
        <v>2529</v>
      </c>
      <c r="AI508" s="224" t="s">
        <v>7998</v>
      </c>
      <c r="AJ508" s="224" t="s">
        <v>12745</v>
      </c>
      <c r="AK508" s="224" t="s">
        <v>12746</v>
      </c>
      <c r="AL508" s="224"/>
      <c r="AM508" s="224" t="s">
        <v>8019</v>
      </c>
      <c r="AN508" s="224" t="s">
        <v>12747</v>
      </c>
      <c r="AO508" s="224" t="s">
        <v>8026</v>
      </c>
      <c r="AP508" s="224" t="s">
        <v>12748</v>
      </c>
      <c r="AQ508" s="224" t="s">
        <v>7988</v>
      </c>
      <c r="AR508" s="224"/>
      <c r="AS508" s="224" t="s">
        <v>7988</v>
      </c>
      <c r="AT508" s="224"/>
      <c r="AU508" s="224" t="s">
        <v>11031</v>
      </c>
      <c r="AV508" s="224"/>
      <c r="AW508" s="224"/>
      <c r="AX508" s="224"/>
      <c r="AY508" s="224"/>
      <c r="AZ508" s="224" t="s">
        <v>7994</v>
      </c>
      <c r="BA508" s="224"/>
      <c r="BB508" s="224"/>
      <c r="BC508" s="224"/>
      <c r="BD508" s="224"/>
      <c r="BE508" s="224"/>
      <c r="BF508" s="224"/>
      <c r="BG508" s="224"/>
      <c r="BH508" s="224"/>
      <c r="BI508" s="224"/>
      <c r="BJ508" s="224"/>
      <c r="BK508" s="224"/>
      <c r="BL508" s="224"/>
      <c r="BM508" s="224"/>
      <c r="BN508" s="224"/>
      <c r="BO508" s="224"/>
      <c r="BP508" s="224"/>
      <c r="BQ508" s="224" t="s">
        <v>9894</v>
      </c>
      <c r="BR508" s="224"/>
      <c r="BS508" s="224" t="s">
        <v>9892</v>
      </c>
      <c r="BT508" s="218"/>
    </row>
    <row r="509" spans="1:72" ht="14.5">
      <c r="A509" s="219" t="str">
        <f t="shared" si="11"/>
        <v>2025-00106718-3</v>
      </c>
      <c r="B509" s="170" t="s">
        <v>12749</v>
      </c>
      <c r="C509" s="170" t="s">
        <v>9603</v>
      </c>
      <c r="D509" s="170" t="s">
        <v>9882</v>
      </c>
      <c r="E509" s="170" t="s">
        <v>7994</v>
      </c>
      <c r="F509" s="170" t="s">
        <v>9883</v>
      </c>
      <c r="G509" s="170" t="s">
        <v>9882</v>
      </c>
      <c r="H509" s="170" t="s">
        <v>9884</v>
      </c>
      <c r="I509" s="170" t="s">
        <v>10044</v>
      </c>
      <c r="J509" s="170" t="s">
        <v>1225</v>
      </c>
      <c r="K509" s="170" t="s">
        <v>147</v>
      </c>
      <c r="L509" s="170"/>
      <c r="M509" s="170"/>
      <c r="N509" s="170"/>
      <c r="O509" s="170"/>
      <c r="P509" s="170" t="s">
        <v>8009</v>
      </c>
      <c r="Q509" s="170" t="s">
        <v>8010</v>
      </c>
      <c r="R509" s="170" t="s">
        <v>8076</v>
      </c>
      <c r="S509" s="170" t="s">
        <v>12750</v>
      </c>
      <c r="T509" s="170" t="s">
        <v>11204</v>
      </c>
      <c r="U509" s="170" t="s">
        <v>11205</v>
      </c>
      <c r="V509" s="170"/>
      <c r="W509" s="170" t="s">
        <v>11766</v>
      </c>
      <c r="X509" s="170" t="s">
        <v>2529</v>
      </c>
      <c r="Y509" s="170" t="s">
        <v>9589</v>
      </c>
      <c r="Z509" s="170" t="s">
        <v>53</v>
      </c>
      <c r="AA509" s="170"/>
      <c r="AB509" s="170"/>
      <c r="AC509" s="170"/>
      <c r="AD509" s="170"/>
      <c r="AE509" s="170"/>
      <c r="AF509" s="170" t="s">
        <v>12751</v>
      </c>
      <c r="AG509" s="170"/>
      <c r="AH509" s="170" t="s">
        <v>2529</v>
      </c>
      <c r="AI509" s="170" t="s">
        <v>7998</v>
      </c>
      <c r="AJ509" s="170" t="s">
        <v>12752</v>
      </c>
      <c r="AK509" s="170" t="s">
        <v>12753</v>
      </c>
      <c r="AL509" s="170"/>
      <c r="AM509" s="170" t="s">
        <v>8019</v>
      </c>
      <c r="AN509" s="170" t="s">
        <v>12754</v>
      </c>
      <c r="AO509" s="170" t="s">
        <v>8026</v>
      </c>
      <c r="AP509" s="170" t="s">
        <v>12755</v>
      </c>
      <c r="AQ509" s="170" t="s">
        <v>7988</v>
      </c>
      <c r="AR509" s="170"/>
      <c r="AS509" s="170" t="s">
        <v>7988</v>
      </c>
      <c r="AT509" s="170"/>
      <c r="AU509" s="170" t="s">
        <v>12756</v>
      </c>
      <c r="AV509" s="170"/>
      <c r="AW509" s="170"/>
      <c r="AX509" s="170"/>
      <c r="AY509" s="170"/>
      <c r="AZ509" s="170" t="s">
        <v>7994</v>
      </c>
      <c r="BA509" s="170"/>
      <c r="BB509" s="170"/>
      <c r="BC509" s="170"/>
      <c r="BD509" s="170"/>
      <c r="BE509" s="170"/>
      <c r="BF509" s="170"/>
      <c r="BG509" s="170"/>
      <c r="BH509" s="170"/>
      <c r="BI509" s="170"/>
      <c r="BJ509" s="170"/>
      <c r="BK509" s="170"/>
      <c r="BL509" s="170"/>
      <c r="BM509" s="170"/>
      <c r="BN509" s="170"/>
      <c r="BO509" s="170"/>
      <c r="BP509" s="170"/>
      <c r="BQ509" s="170" t="s">
        <v>9894</v>
      </c>
      <c r="BR509" s="170"/>
      <c r="BS509" s="170" t="s">
        <v>9892</v>
      </c>
      <c r="BT509" s="218"/>
    </row>
    <row r="510" spans="1:72" ht="14.5">
      <c r="A510" s="219" t="str">
        <f t="shared" si="11"/>
        <v>2025-00106718-4</v>
      </c>
      <c r="B510" s="170" t="s">
        <v>12757</v>
      </c>
      <c r="C510" s="170" t="s">
        <v>9603</v>
      </c>
      <c r="D510" s="170" t="s">
        <v>9882</v>
      </c>
      <c r="E510" s="170" t="s">
        <v>7994</v>
      </c>
      <c r="F510" s="170" t="s">
        <v>9883</v>
      </c>
      <c r="G510" s="170" t="s">
        <v>9882</v>
      </c>
      <c r="H510" s="170" t="s">
        <v>9884</v>
      </c>
      <c r="I510" s="170" t="s">
        <v>10044</v>
      </c>
      <c r="J510" s="170" t="s">
        <v>1225</v>
      </c>
      <c r="K510" s="170" t="s">
        <v>147</v>
      </c>
      <c r="L510" s="170"/>
      <c r="M510" s="170"/>
      <c r="N510" s="170"/>
      <c r="O510" s="170"/>
      <c r="P510" s="170" t="s">
        <v>8009</v>
      </c>
      <c r="Q510" s="170" t="s">
        <v>8010</v>
      </c>
      <c r="R510" s="170" t="s">
        <v>8076</v>
      </c>
      <c r="S510" s="170" t="s">
        <v>12750</v>
      </c>
      <c r="T510" s="170" t="s">
        <v>11204</v>
      </c>
      <c r="U510" s="170" t="s">
        <v>11205</v>
      </c>
      <c r="V510" s="170"/>
      <c r="W510" s="170" t="s">
        <v>11766</v>
      </c>
      <c r="X510" s="170" t="s">
        <v>9419</v>
      </c>
      <c r="Y510" s="170" t="s">
        <v>9589</v>
      </c>
      <c r="Z510" s="170" t="s">
        <v>53</v>
      </c>
      <c r="AA510" s="170"/>
      <c r="AB510" s="170" t="s">
        <v>9304</v>
      </c>
      <c r="AC510" s="170" t="s">
        <v>8067</v>
      </c>
      <c r="AD510" s="170"/>
      <c r="AE510" s="170" t="s">
        <v>8047</v>
      </c>
      <c r="AF510" s="170" t="s">
        <v>12758</v>
      </c>
      <c r="AG510" s="170"/>
      <c r="AH510" s="170" t="s">
        <v>9419</v>
      </c>
      <c r="AI510" s="170" t="s">
        <v>7998</v>
      </c>
      <c r="AJ510" s="170" t="s">
        <v>12752</v>
      </c>
      <c r="AK510" s="170" t="s">
        <v>12759</v>
      </c>
      <c r="AL510" s="170"/>
      <c r="AM510" s="170" t="s">
        <v>8019</v>
      </c>
      <c r="AN510" s="170" t="s">
        <v>12754</v>
      </c>
      <c r="AO510" s="170" t="s">
        <v>8026</v>
      </c>
      <c r="AP510" s="170" t="s">
        <v>12755</v>
      </c>
      <c r="AQ510" s="170" t="s">
        <v>7988</v>
      </c>
      <c r="AR510" s="170"/>
      <c r="AS510" s="170" t="s">
        <v>7988</v>
      </c>
      <c r="AT510" s="170"/>
      <c r="AU510" s="170" t="s">
        <v>12756</v>
      </c>
      <c r="AV510" s="170"/>
      <c r="AW510" s="170"/>
      <c r="AX510" s="170"/>
      <c r="AY510" s="170"/>
      <c r="AZ510" s="170" t="s">
        <v>7994</v>
      </c>
      <c r="BA510" s="170"/>
      <c r="BB510" s="170"/>
      <c r="BC510" s="170"/>
      <c r="BD510" s="170"/>
      <c r="BE510" s="170"/>
      <c r="BF510" s="170"/>
      <c r="BG510" s="170"/>
      <c r="BH510" s="170"/>
      <c r="BI510" s="170"/>
      <c r="BJ510" s="170"/>
      <c r="BK510" s="170"/>
      <c r="BL510" s="170"/>
      <c r="BM510" s="170"/>
      <c r="BN510" s="170"/>
      <c r="BO510" s="170"/>
      <c r="BP510" s="170"/>
      <c r="BQ510" s="170" t="s">
        <v>9894</v>
      </c>
      <c r="BR510" s="170"/>
      <c r="BS510" s="170" t="s">
        <v>9892</v>
      </c>
      <c r="BT510" s="218"/>
    </row>
    <row r="511" spans="1:72" ht="14.5">
      <c r="A511" s="219" t="str">
        <f t="shared" si="11"/>
        <v>2025-00106718-1</v>
      </c>
      <c r="B511" s="170" t="s">
        <v>12760</v>
      </c>
      <c r="C511" s="170" t="s">
        <v>9603</v>
      </c>
      <c r="D511" s="170" t="s">
        <v>9882</v>
      </c>
      <c r="E511" s="170" t="s">
        <v>7994</v>
      </c>
      <c r="F511" s="170" t="s">
        <v>9883</v>
      </c>
      <c r="G511" s="170" t="s">
        <v>9882</v>
      </c>
      <c r="H511" s="170" t="s">
        <v>9884</v>
      </c>
      <c r="I511" s="170" t="s">
        <v>10044</v>
      </c>
      <c r="J511" s="170" t="s">
        <v>1225</v>
      </c>
      <c r="K511" s="170" t="s">
        <v>147</v>
      </c>
      <c r="L511" s="170"/>
      <c r="M511" s="170"/>
      <c r="N511" s="170"/>
      <c r="O511" s="170"/>
      <c r="P511" s="170" t="s">
        <v>8009</v>
      </c>
      <c r="Q511" s="170" t="s">
        <v>8010</v>
      </c>
      <c r="R511" s="170" t="s">
        <v>8076</v>
      </c>
      <c r="S511" s="170" t="s">
        <v>12750</v>
      </c>
      <c r="T511" s="170" t="s">
        <v>11204</v>
      </c>
      <c r="U511" s="170" t="s">
        <v>11205</v>
      </c>
      <c r="V511" s="170"/>
      <c r="W511" s="170" t="s">
        <v>11766</v>
      </c>
      <c r="X511" s="170" t="s">
        <v>9464</v>
      </c>
      <c r="Y511" s="170" t="s">
        <v>9589</v>
      </c>
      <c r="Z511" s="170" t="s">
        <v>53</v>
      </c>
      <c r="AA511" s="170"/>
      <c r="AB511" s="170" t="s">
        <v>9493</v>
      </c>
      <c r="AC511" s="170" t="s">
        <v>8067</v>
      </c>
      <c r="AD511" s="170"/>
      <c r="AE511" s="170" t="s">
        <v>8252</v>
      </c>
      <c r="AF511" s="170" t="s">
        <v>12761</v>
      </c>
      <c r="AG511" s="170"/>
      <c r="AH511" s="170" t="s">
        <v>9464</v>
      </c>
      <c r="AI511" s="170" t="s">
        <v>7998</v>
      </c>
      <c r="AJ511" s="170" t="s">
        <v>12752</v>
      </c>
      <c r="AK511" s="170" t="s">
        <v>12762</v>
      </c>
      <c r="AL511" s="170"/>
      <c r="AM511" s="170" t="s">
        <v>8019</v>
      </c>
      <c r="AN511" s="170" t="s">
        <v>12763</v>
      </c>
      <c r="AO511" s="170" t="s">
        <v>8026</v>
      </c>
      <c r="AP511" s="170" t="s">
        <v>12755</v>
      </c>
      <c r="AQ511" s="170" t="s">
        <v>7988</v>
      </c>
      <c r="AR511" s="170"/>
      <c r="AS511" s="170" t="s">
        <v>7988</v>
      </c>
      <c r="AT511" s="170"/>
      <c r="AU511" s="170" t="s">
        <v>12756</v>
      </c>
      <c r="AV511" s="170"/>
      <c r="AW511" s="170"/>
      <c r="AX511" s="170"/>
      <c r="AY511" s="170"/>
      <c r="AZ511" s="170" t="s">
        <v>7994</v>
      </c>
      <c r="BA511" s="170"/>
      <c r="BB511" s="170"/>
      <c r="BC511" s="170"/>
      <c r="BD511" s="170"/>
      <c r="BE511" s="170"/>
      <c r="BF511" s="170"/>
      <c r="BG511" s="170"/>
      <c r="BH511" s="170"/>
      <c r="BI511" s="170"/>
      <c r="BJ511" s="170"/>
      <c r="BK511" s="170"/>
      <c r="BL511" s="170"/>
      <c r="BM511" s="170"/>
      <c r="BN511" s="170"/>
      <c r="BO511" s="170"/>
      <c r="BP511" s="170"/>
      <c r="BQ511" s="170" t="s">
        <v>9894</v>
      </c>
      <c r="BR511" s="170"/>
      <c r="BS511" s="170" t="s">
        <v>9892</v>
      </c>
      <c r="BT511" s="218"/>
    </row>
    <row r="512" spans="1:72" ht="14.5">
      <c r="A512" s="219" t="str">
        <f t="shared" si="11"/>
        <v>2025-00110677-4</v>
      </c>
      <c r="B512" s="170" t="s">
        <v>12764</v>
      </c>
      <c r="C512" s="170" t="s">
        <v>12765</v>
      </c>
      <c r="D512" s="170" t="s">
        <v>9882</v>
      </c>
      <c r="E512" s="170" t="s">
        <v>7994</v>
      </c>
      <c r="F512" s="170" t="s">
        <v>9883</v>
      </c>
      <c r="G512" s="170" t="s">
        <v>9882</v>
      </c>
      <c r="H512" s="170" t="s">
        <v>9884</v>
      </c>
      <c r="I512" s="170" t="s">
        <v>10044</v>
      </c>
      <c r="J512" s="170" t="s">
        <v>61</v>
      </c>
      <c r="K512" s="170" t="s">
        <v>335</v>
      </c>
      <c r="L512" s="170"/>
      <c r="M512" s="170"/>
      <c r="N512" s="170"/>
      <c r="O512" s="170"/>
      <c r="P512" s="170" t="s">
        <v>8009</v>
      </c>
      <c r="Q512" s="170" t="s">
        <v>8010</v>
      </c>
      <c r="R512" s="170" t="s">
        <v>8032</v>
      </c>
      <c r="S512" s="170" t="s">
        <v>12766</v>
      </c>
      <c r="T512" s="170" t="s">
        <v>8624</v>
      </c>
      <c r="U512" s="170" t="s">
        <v>10219</v>
      </c>
      <c r="V512" s="170"/>
      <c r="W512" s="170"/>
      <c r="X512" s="170" t="s">
        <v>9530</v>
      </c>
      <c r="Y512" s="170" t="s">
        <v>12767</v>
      </c>
      <c r="Z512" s="170" t="s">
        <v>53</v>
      </c>
      <c r="AA512" s="170"/>
      <c r="AB512" s="170"/>
      <c r="AC512" s="170"/>
      <c r="AD512" s="170"/>
      <c r="AE512" s="170"/>
      <c r="AF512" s="170" t="s">
        <v>12768</v>
      </c>
      <c r="AG512" s="170"/>
      <c r="AH512" s="170" t="s">
        <v>9530</v>
      </c>
      <c r="AI512" s="170" t="s">
        <v>7998</v>
      </c>
      <c r="AJ512" s="170" t="s">
        <v>11945</v>
      </c>
      <c r="AK512" s="170" t="s">
        <v>12769</v>
      </c>
      <c r="AL512" s="170"/>
      <c r="AM512" s="170" t="s">
        <v>8019</v>
      </c>
      <c r="AN512" s="170" t="s">
        <v>12770</v>
      </c>
      <c r="AO512" s="170" t="s">
        <v>8026</v>
      </c>
      <c r="AP512" s="170" t="s">
        <v>12771</v>
      </c>
      <c r="AQ512" s="170" t="s">
        <v>7988</v>
      </c>
      <c r="AR512" s="170"/>
      <c r="AS512" s="170" t="s">
        <v>7988</v>
      </c>
      <c r="AT512" s="170"/>
      <c r="AU512" s="170" t="s">
        <v>11795</v>
      </c>
      <c r="AV512" s="170"/>
      <c r="AW512" s="170"/>
      <c r="AX512" s="170"/>
      <c r="AY512" s="170"/>
      <c r="AZ512" s="170" t="s">
        <v>7994</v>
      </c>
      <c r="BA512" s="170"/>
      <c r="BB512" s="170"/>
      <c r="BC512" s="170"/>
      <c r="BD512" s="170"/>
      <c r="BE512" s="170"/>
      <c r="BF512" s="170"/>
      <c r="BG512" s="170"/>
      <c r="BH512" s="170"/>
      <c r="BI512" s="170"/>
      <c r="BJ512" s="170"/>
      <c r="BK512" s="170"/>
      <c r="BL512" s="170"/>
      <c r="BM512" s="170"/>
      <c r="BN512" s="170"/>
      <c r="BO512" s="170"/>
      <c r="BP512" s="170"/>
      <c r="BQ512" s="170" t="s">
        <v>9894</v>
      </c>
      <c r="BR512" s="170"/>
      <c r="BS512" s="170" t="s">
        <v>9892</v>
      </c>
      <c r="BT512" s="218"/>
    </row>
    <row r="513" spans="1:72" ht="14.5">
      <c r="A513" s="219" t="str">
        <f t="shared" si="11"/>
        <v>2025-00107423-1</v>
      </c>
      <c r="B513" s="170" t="s">
        <v>12772</v>
      </c>
      <c r="C513" s="170" t="s">
        <v>12765</v>
      </c>
      <c r="D513" s="170" t="s">
        <v>9882</v>
      </c>
      <c r="E513" s="170" t="s">
        <v>7994</v>
      </c>
      <c r="F513" s="170" t="s">
        <v>9883</v>
      </c>
      <c r="G513" s="170" t="s">
        <v>9882</v>
      </c>
      <c r="H513" s="170" t="s">
        <v>9884</v>
      </c>
      <c r="I513" s="170" t="s">
        <v>10044</v>
      </c>
      <c r="J513" s="170" t="s">
        <v>12773</v>
      </c>
      <c r="K513" s="170" t="s">
        <v>12774</v>
      </c>
      <c r="L513" s="170"/>
      <c r="M513" s="170"/>
      <c r="N513" s="170"/>
      <c r="O513" s="170"/>
      <c r="P513" s="170" t="s">
        <v>8009</v>
      </c>
      <c r="Q513" s="170" t="s">
        <v>8010</v>
      </c>
      <c r="R513" s="170" t="s">
        <v>8076</v>
      </c>
      <c r="S513" s="170" t="s">
        <v>12775</v>
      </c>
      <c r="T513" s="170" t="s">
        <v>12776</v>
      </c>
      <c r="U513" s="170" t="s">
        <v>12777</v>
      </c>
      <c r="V513" s="170"/>
      <c r="W513" s="170" t="s">
        <v>12778</v>
      </c>
      <c r="X513" s="170" t="s">
        <v>2548</v>
      </c>
      <c r="Y513" s="170" t="s">
        <v>9603</v>
      </c>
      <c r="Z513" s="170" t="s">
        <v>53</v>
      </c>
      <c r="AA513" s="170"/>
      <c r="AB513" s="170"/>
      <c r="AC513" s="170"/>
      <c r="AD513" s="170"/>
      <c r="AE513" s="170"/>
      <c r="AF513" s="170" t="s">
        <v>12779</v>
      </c>
      <c r="AG513" s="170"/>
      <c r="AH513" s="170" t="s">
        <v>2548</v>
      </c>
      <c r="AI513" s="170" t="s">
        <v>7998</v>
      </c>
      <c r="AJ513" s="170" t="s">
        <v>12780</v>
      </c>
      <c r="AK513" s="170" t="s">
        <v>12781</v>
      </c>
      <c r="AL513" s="170"/>
      <c r="AM513" s="170" t="s">
        <v>8019</v>
      </c>
      <c r="AN513" s="170" t="s">
        <v>12782</v>
      </c>
      <c r="AO513" s="170" t="s">
        <v>8026</v>
      </c>
      <c r="AP513" s="170" t="s">
        <v>12748</v>
      </c>
      <c r="AQ513" s="170" t="s">
        <v>7988</v>
      </c>
      <c r="AR513" s="170"/>
      <c r="AS513" s="170" t="s">
        <v>7988</v>
      </c>
      <c r="AT513" s="170"/>
      <c r="AU513" s="170" t="s">
        <v>11031</v>
      </c>
      <c r="AV513" s="170"/>
      <c r="AW513" s="170"/>
      <c r="AX513" s="170"/>
      <c r="AY513" s="170"/>
      <c r="AZ513" s="170" t="s">
        <v>7994</v>
      </c>
      <c r="BA513" s="170"/>
      <c r="BB513" s="170"/>
      <c r="BC513" s="170"/>
      <c r="BD513" s="170"/>
      <c r="BE513" s="170"/>
      <c r="BF513" s="170"/>
      <c r="BG513" s="170"/>
      <c r="BH513" s="170"/>
      <c r="BI513" s="170"/>
      <c r="BJ513" s="170"/>
      <c r="BK513" s="170"/>
      <c r="BL513" s="170"/>
      <c r="BM513" s="170"/>
      <c r="BN513" s="170"/>
      <c r="BO513" s="170"/>
      <c r="BP513" s="170"/>
      <c r="BQ513" s="170" t="s">
        <v>9894</v>
      </c>
      <c r="BR513" s="170"/>
      <c r="BS513" s="170" t="s">
        <v>9892</v>
      </c>
      <c r="BT513" s="218"/>
    </row>
    <row r="514" spans="1:72" ht="14.5">
      <c r="A514" s="219" t="str">
        <f t="shared" ref="A514:A565" si="12">LEFT(AF514,15)</f>
        <v>2025-00106805-1</v>
      </c>
      <c r="B514" s="272" t="s">
        <v>12783</v>
      </c>
      <c r="C514" s="272" t="s">
        <v>12765</v>
      </c>
      <c r="D514" s="272" t="s">
        <v>11094</v>
      </c>
      <c r="E514" s="272" t="s">
        <v>7994</v>
      </c>
      <c r="F514" s="272" t="s">
        <v>9883</v>
      </c>
      <c r="G514" s="272" t="s">
        <v>11094</v>
      </c>
      <c r="H514" s="272" t="s">
        <v>11095</v>
      </c>
      <c r="I514" s="272" t="s">
        <v>10044</v>
      </c>
      <c r="J514" s="272" t="s">
        <v>69</v>
      </c>
      <c r="K514" s="272" t="s">
        <v>70</v>
      </c>
      <c r="L514" s="272"/>
      <c r="M514" s="272"/>
      <c r="N514" s="272"/>
      <c r="O514" s="272"/>
      <c r="P514" s="272" t="s">
        <v>8009</v>
      </c>
      <c r="Q514" s="272" t="s">
        <v>8010</v>
      </c>
      <c r="R514" s="272" t="s">
        <v>8032</v>
      </c>
      <c r="S514" s="272" t="s">
        <v>12784</v>
      </c>
      <c r="T514" s="272" t="s">
        <v>8894</v>
      </c>
      <c r="U514" s="272" t="s">
        <v>9247</v>
      </c>
      <c r="V514" s="272"/>
      <c r="W514" s="272"/>
      <c r="X514" s="272" t="s">
        <v>2548</v>
      </c>
      <c r="Y514" s="272" t="s">
        <v>9603</v>
      </c>
      <c r="Z514" s="272" t="s">
        <v>53</v>
      </c>
      <c r="AA514" s="272"/>
      <c r="AB514" s="272"/>
      <c r="AC514" s="272"/>
      <c r="AD514" s="272"/>
      <c r="AE514" s="272"/>
      <c r="AF514" s="272" t="s">
        <v>12785</v>
      </c>
      <c r="AG514" s="272"/>
      <c r="AH514" s="272" t="s">
        <v>2548</v>
      </c>
      <c r="AI514" s="272" t="s">
        <v>7998</v>
      </c>
      <c r="AJ514" s="272" t="s">
        <v>12786</v>
      </c>
      <c r="AK514" s="272" t="s">
        <v>12787</v>
      </c>
      <c r="AL514" s="272"/>
      <c r="AM514" s="272" t="s">
        <v>8019</v>
      </c>
      <c r="AN514" s="272" t="s">
        <v>12788</v>
      </c>
      <c r="AO514" s="272" t="s">
        <v>8026</v>
      </c>
      <c r="AP514" s="272" t="s">
        <v>12094</v>
      </c>
      <c r="AQ514" s="272" t="s">
        <v>7988</v>
      </c>
      <c r="AR514" s="272"/>
      <c r="AS514" s="272" t="s">
        <v>7988</v>
      </c>
      <c r="AT514" s="272"/>
      <c r="AU514" s="272" t="s">
        <v>12789</v>
      </c>
      <c r="AV514" s="272"/>
      <c r="AW514" s="272"/>
      <c r="AX514" s="272"/>
      <c r="AY514" s="272"/>
      <c r="AZ514" s="272" t="s">
        <v>7994</v>
      </c>
      <c r="BA514" s="272"/>
      <c r="BB514" s="272"/>
      <c r="BC514" s="272"/>
      <c r="BD514" s="272"/>
      <c r="BE514" s="272"/>
      <c r="BF514" s="272"/>
      <c r="BG514" s="272"/>
      <c r="BH514" s="272"/>
      <c r="BI514" s="272"/>
      <c r="BJ514" s="272"/>
      <c r="BK514" s="272"/>
      <c r="BL514" s="272"/>
      <c r="BM514" s="272"/>
      <c r="BN514" s="272"/>
      <c r="BO514" s="272"/>
      <c r="BP514" s="272"/>
      <c r="BQ514" s="272" t="s">
        <v>9894</v>
      </c>
      <c r="BR514" s="272"/>
      <c r="BS514" s="272" t="s">
        <v>9892</v>
      </c>
      <c r="BT514" s="218"/>
    </row>
    <row r="515" spans="1:72" ht="14.5">
      <c r="A515" s="219" t="str">
        <f t="shared" si="12"/>
        <v>2025-00106817-1</v>
      </c>
      <c r="B515" s="272" t="s">
        <v>12790</v>
      </c>
      <c r="C515" s="272" t="s">
        <v>12765</v>
      </c>
      <c r="D515" s="272" t="s">
        <v>11094</v>
      </c>
      <c r="E515" s="272" t="s">
        <v>7994</v>
      </c>
      <c r="F515" s="272" t="s">
        <v>9883</v>
      </c>
      <c r="G515" s="272" t="s">
        <v>11094</v>
      </c>
      <c r="H515" s="272" t="s">
        <v>11095</v>
      </c>
      <c r="I515" s="272" t="s">
        <v>10044</v>
      </c>
      <c r="J515" s="272" t="s">
        <v>140</v>
      </c>
      <c r="K515" s="272" t="s">
        <v>300</v>
      </c>
      <c r="L515" s="272"/>
      <c r="M515" s="272"/>
      <c r="N515" s="272"/>
      <c r="O515" s="272"/>
      <c r="P515" s="272" t="s">
        <v>8009</v>
      </c>
      <c r="Q515" s="272" t="s">
        <v>8010</v>
      </c>
      <c r="R515" s="272" t="s">
        <v>8032</v>
      </c>
      <c r="S515" s="272" t="s">
        <v>12791</v>
      </c>
      <c r="T515" s="272" t="s">
        <v>10697</v>
      </c>
      <c r="U515" s="272" t="s">
        <v>10698</v>
      </c>
      <c r="V515" s="272"/>
      <c r="W515" s="272"/>
      <c r="X515" s="272" t="s">
        <v>9419</v>
      </c>
      <c r="Y515" s="272" t="s">
        <v>9589</v>
      </c>
      <c r="Z515" s="272" t="s">
        <v>53</v>
      </c>
      <c r="AA515" s="272"/>
      <c r="AB515" s="272" t="s">
        <v>12792</v>
      </c>
      <c r="AC515" s="272" t="s">
        <v>8067</v>
      </c>
      <c r="AD515" s="272"/>
      <c r="AE515" s="272" t="s">
        <v>8252</v>
      </c>
      <c r="AF515" s="272" t="s">
        <v>12793</v>
      </c>
      <c r="AG515" s="272"/>
      <c r="AH515" s="272" t="s">
        <v>9419</v>
      </c>
      <c r="AI515" s="272" t="s">
        <v>7998</v>
      </c>
      <c r="AJ515" s="272" t="s">
        <v>12165</v>
      </c>
      <c r="AK515" s="272" t="s">
        <v>12794</v>
      </c>
      <c r="AL515" s="272"/>
      <c r="AM515" s="272" t="s">
        <v>8019</v>
      </c>
      <c r="AN515" s="272" t="s">
        <v>12795</v>
      </c>
      <c r="AO515" s="272" t="s">
        <v>8026</v>
      </c>
      <c r="AP515" s="272" t="s">
        <v>12796</v>
      </c>
      <c r="AQ515" s="272" t="s">
        <v>7988</v>
      </c>
      <c r="AR515" s="272"/>
      <c r="AS515" s="272" t="s">
        <v>7988</v>
      </c>
      <c r="AT515" s="272"/>
      <c r="AU515" s="272" t="s">
        <v>12795</v>
      </c>
      <c r="AV515" s="272"/>
      <c r="AW515" s="272"/>
      <c r="AX515" s="272"/>
      <c r="AY515" s="272"/>
      <c r="AZ515" s="272" t="s">
        <v>7994</v>
      </c>
      <c r="BA515" s="272"/>
      <c r="BB515" s="272"/>
      <c r="BC515" s="272"/>
      <c r="BD515" s="272"/>
      <c r="BE515" s="272"/>
      <c r="BF515" s="272"/>
      <c r="BG515" s="272"/>
      <c r="BH515" s="272"/>
      <c r="BI515" s="272"/>
      <c r="BJ515" s="272"/>
      <c r="BK515" s="272"/>
      <c r="BL515" s="272"/>
      <c r="BM515" s="272"/>
      <c r="BN515" s="272"/>
      <c r="BO515" s="272"/>
      <c r="BP515" s="272"/>
      <c r="BQ515" s="272" t="s">
        <v>9894</v>
      </c>
      <c r="BR515" s="272"/>
      <c r="BS515" s="272" t="s">
        <v>9892</v>
      </c>
      <c r="BT515" s="218"/>
    </row>
    <row r="516" spans="1:72" ht="14.5">
      <c r="A516" s="219" t="str">
        <f t="shared" si="12"/>
        <v>2025-00106807-1</v>
      </c>
      <c r="B516" s="170" t="s">
        <v>12797</v>
      </c>
      <c r="C516" s="170" t="s">
        <v>12765</v>
      </c>
      <c r="D516" s="170" t="s">
        <v>9882</v>
      </c>
      <c r="E516" s="170" t="s">
        <v>7994</v>
      </c>
      <c r="F516" s="170" t="s">
        <v>9883</v>
      </c>
      <c r="G516" s="170" t="s">
        <v>9882</v>
      </c>
      <c r="H516" s="170" t="s">
        <v>9884</v>
      </c>
      <c r="I516" s="170" t="s">
        <v>10044</v>
      </c>
      <c r="J516" s="170" t="s">
        <v>2141</v>
      </c>
      <c r="K516" s="170" t="s">
        <v>171</v>
      </c>
      <c r="L516" s="170"/>
      <c r="M516" s="170"/>
      <c r="N516" s="170"/>
      <c r="O516" s="170"/>
      <c r="P516" s="170" t="s">
        <v>8009</v>
      </c>
      <c r="Q516" s="170" t="s">
        <v>8010</v>
      </c>
      <c r="R516" s="170" t="s">
        <v>8076</v>
      </c>
      <c r="S516" s="170" t="s">
        <v>12002</v>
      </c>
      <c r="T516" s="170" t="s">
        <v>11746</v>
      </c>
      <c r="U516" s="170" t="s">
        <v>11747</v>
      </c>
      <c r="V516" s="170"/>
      <c r="W516" s="170" t="s">
        <v>12003</v>
      </c>
      <c r="X516" s="170" t="s">
        <v>2529</v>
      </c>
      <c r="Y516" s="170" t="s">
        <v>12765</v>
      </c>
      <c r="Z516" s="170" t="s">
        <v>53</v>
      </c>
      <c r="AA516" s="170"/>
      <c r="AB516" s="170" t="s">
        <v>12364</v>
      </c>
      <c r="AC516" s="170" t="s">
        <v>8067</v>
      </c>
      <c r="AD516" s="170"/>
      <c r="AE516" s="170" t="s">
        <v>8252</v>
      </c>
      <c r="AF516" s="170" t="s">
        <v>12798</v>
      </c>
      <c r="AG516" s="170"/>
      <c r="AH516" s="170" t="s">
        <v>2529</v>
      </c>
      <c r="AI516" s="170" t="s">
        <v>7998</v>
      </c>
      <c r="AJ516" s="170" t="s">
        <v>10228</v>
      </c>
      <c r="AK516" s="170" t="s">
        <v>12799</v>
      </c>
      <c r="AL516" s="170"/>
      <c r="AM516" s="170" t="s">
        <v>8019</v>
      </c>
      <c r="AN516" s="170" t="s">
        <v>12800</v>
      </c>
      <c r="AO516" s="170" t="s">
        <v>8026</v>
      </c>
      <c r="AP516" s="170" t="s">
        <v>12801</v>
      </c>
      <c r="AQ516" s="170" t="s">
        <v>7988</v>
      </c>
      <c r="AR516" s="170"/>
      <c r="AS516" s="170" t="s">
        <v>7988</v>
      </c>
      <c r="AT516" s="170"/>
      <c r="AU516" s="170" t="s">
        <v>11752</v>
      </c>
      <c r="AV516" s="170"/>
      <c r="AW516" s="170"/>
      <c r="AX516" s="170"/>
      <c r="AY516" s="170"/>
      <c r="AZ516" s="170" t="s">
        <v>7994</v>
      </c>
      <c r="BA516" s="170"/>
      <c r="BB516" s="170"/>
      <c r="BC516" s="170"/>
      <c r="BD516" s="170"/>
      <c r="BE516" s="170"/>
      <c r="BF516" s="170"/>
      <c r="BG516" s="170"/>
      <c r="BH516" s="170"/>
      <c r="BI516" s="170"/>
      <c r="BJ516" s="170"/>
      <c r="BK516" s="170"/>
      <c r="BL516" s="170"/>
      <c r="BM516" s="170"/>
      <c r="BN516" s="170"/>
      <c r="BO516" s="170"/>
      <c r="BP516" s="170"/>
      <c r="BQ516" s="170" t="s">
        <v>9894</v>
      </c>
      <c r="BR516" s="170"/>
      <c r="BS516" s="170" t="s">
        <v>9892</v>
      </c>
      <c r="BT516" s="218"/>
    </row>
    <row r="517" spans="1:72" ht="14.5">
      <c r="A517" s="219" t="str">
        <f t="shared" si="12"/>
        <v>2025-00106807-2</v>
      </c>
      <c r="B517" s="170" t="s">
        <v>12802</v>
      </c>
      <c r="C517" s="170" t="s">
        <v>12765</v>
      </c>
      <c r="D517" s="170" t="s">
        <v>9882</v>
      </c>
      <c r="E517" s="170" t="s">
        <v>7994</v>
      </c>
      <c r="F517" s="170" t="s">
        <v>9883</v>
      </c>
      <c r="G517" s="170" t="s">
        <v>9882</v>
      </c>
      <c r="H517" s="170" t="s">
        <v>9884</v>
      </c>
      <c r="I517" s="170" t="s">
        <v>10044</v>
      </c>
      <c r="J517" s="170" t="s">
        <v>2141</v>
      </c>
      <c r="K517" s="170" t="s">
        <v>171</v>
      </c>
      <c r="L517" s="170"/>
      <c r="M517" s="170"/>
      <c r="N517" s="170"/>
      <c r="O517" s="170"/>
      <c r="P517" s="170" t="s">
        <v>8009</v>
      </c>
      <c r="Q517" s="170" t="s">
        <v>8010</v>
      </c>
      <c r="R517" s="170" t="s">
        <v>8076</v>
      </c>
      <c r="S517" s="170" t="s">
        <v>12002</v>
      </c>
      <c r="T517" s="170" t="s">
        <v>11746</v>
      </c>
      <c r="U517" s="170" t="s">
        <v>11747</v>
      </c>
      <c r="V517" s="170"/>
      <c r="W517" s="170" t="s">
        <v>12003</v>
      </c>
      <c r="X517" s="170" t="s">
        <v>11672</v>
      </c>
      <c r="Y517" s="170" t="s">
        <v>12765</v>
      </c>
      <c r="Z517" s="170" t="s">
        <v>53</v>
      </c>
      <c r="AA517" s="170"/>
      <c r="AB517" s="170" t="s">
        <v>11805</v>
      </c>
      <c r="AC517" s="170" t="s">
        <v>8067</v>
      </c>
      <c r="AD517" s="170"/>
      <c r="AE517" s="170" t="s">
        <v>8252</v>
      </c>
      <c r="AF517" s="170" t="s">
        <v>12803</v>
      </c>
      <c r="AG517" s="170"/>
      <c r="AH517" s="170" t="s">
        <v>11672</v>
      </c>
      <c r="AI517" s="170" t="s">
        <v>7998</v>
      </c>
      <c r="AJ517" s="170" t="s">
        <v>10228</v>
      </c>
      <c r="AK517" s="170" t="s">
        <v>12804</v>
      </c>
      <c r="AL517" s="170"/>
      <c r="AM517" s="170" t="s">
        <v>8019</v>
      </c>
      <c r="AN517" s="170" t="s">
        <v>12800</v>
      </c>
      <c r="AO517" s="170" t="s">
        <v>8026</v>
      </c>
      <c r="AP517" s="170" t="s">
        <v>12801</v>
      </c>
      <c r="AQ517" s="170" t="s">
        <v>7988</v>
      </c>
      <c r="AR517" s="170"/>
      <c r="AS517" s="170" t="s">
        <v>7988</v>
      </c>
      <c r="AT517" s="170"/>
      <c r="AU517" s="170" t="s">
        <v>11752</v>
      </c>
      <c r="AV517" s="170"/>
      <c r="AW517" s="170"/>
      <c r="AX517" s="170"/>
      <c r="AY517" s="170"/>
      <c r="AZ517" s="170" t="s">
        <v>7994</v>
      </c>
      <c r="BA517" s="170"/>
      <c r="BB517" s="170"/>
      <c r="BC517" s="170"/>
      <c r="BD517" s="170"/>
      <c r="BE517" s="170"/>
      <c r="BF517" s="170"/>
      <c r="BG517" s="170"/>
      <c r="BH517" s="170"/>
      <c r="BI517" s="170"/>
      <c r="BJ517" s="170"/>
      <c r="BK517" s="170"/>
      <c r="BL517" s="170"/>
      <c r="BM517" s="170"/>
      <c r="BN517" s="170"/>
      <c r="BO517" s="170"/>
      <c r="BP517" s="170"/>
      <c r="BQ517" s="170" t="s">
        <v>9894</v>
      </c>
      <c r="BR517" s="170"/>
      <c r="BS517" s="170" t="s">
        <v>9892</v>
      </c>
      <c r="BT517" s="218"/>
    </row>
    <row r="518" spans="1:72" ht="14.5">
      <c r="A518" s="219" t="str">
        <f t="shared" si="12"/>
        <v>2025-00110578-1</v>
      </c>
      <c r="B518" s="338" t="s">
        <v>12805</v>
      </c>
      <c r="C518" s="338" t="s">
        <v>12806</v>
      </c>
      <c r="D518" s="338" t="s">
        <v>9882</v>
      </c>
      <c r="E518" s="338" t="s">
        <v>7994</v>
      </c>
      <c r="F518" s="338" t="s">
        <v>9883</v>
      </c>
      <c r="G518" s="338" t="s">
        <v>9882</v>
      </c>
      <c r="H518" s="338" t="s">
        <v>9884</v>
      </c>
      <c r="I518" s="338" t="s">
        <v>10044</v>
      </c>
      <c r="J518" s="338" t="s">
        <v>12807</v>
      </c>
      <c r="K518" s="338" t="s">
        <v>456</v>
      </c>
      <c r="L518"/>
      <c r="M518" s="338"/>
      <c r="N518" s="338"/>
      <c r="O518" s="338"/>
      <c r="P518" s="338" t="s">
        <v>8009</v>
      </c>
      <c r="Q518" s="338" t="s">
        <v>8700</v>
      </c>
      <c r="R518" s="338" t="s">
        <v>8032</v>
      </c>
      <c r="S518" s="338" t="s">
        <v>12808</v>
      </c>
      <c r="T518" s="338" t="s">
        <v>10421</v>
      </c>
      <c r="U518" s="338" t="s">
        <v>10422</v>
      </c>
      <c r="V518"/>
      <c r="W518" s="338"/>
      <c r="X518" s="338" t="s">
        <v>2548</v>
      </c>
      <c r="Y518" s="338" t="s">
        <v>9632</v>
      </c>
      <c r="Z518" s="338" t="s">
        <v>53</v>
      </c>
      <c r="AA518" s="338"/>
      <c r="AB518" s="338" t="s">
        <v>8800</v>
      </c>
      <c r="AC518" s="338" t="s">
        <v>8067</v>
      </c>
      <c r="AD518" s="338"/>
      <c r="AE518" s="338" t="s">
        <v>8047</v>
      </c>
      <c r="AF518" s="338" t="s">
        <v>12809</v>
      </c>
      <c r="AG518" s="338"/>
      <c r="AH518" s="338" t="s">
        <v>2548</v>
      </c>
      <c r="AI518" s="338" t="s">
        <v>7998</v>
      </c>
      <c r="AJ518" s="338" t="s">
        <v>12149</v>
      </c>
      <c r="AK518" s="338" t="s">
        <v>12810</v>
      </c>
      <c r="AL518" s="338"/>
      <c r="AM518" s="338" t="s">
        <v>8019</v>
      </c>
      <c r="AN518" s="338" t="s">
        <v>12811</v>
      </c>
      <c r="AO518" s="338" t="s">
        <v>8026</v>
      </c>
      <c r="AP518" s="338" t="s">
        <v>12812</v>
      </c>
      <c r="AQ518" s="338" t="s">
        <v>7988</v>
      </c>
      <c r="AR518" s="338"/>
      <c r="AS518" s="338" t="s">
        <v>7988</v>
      </c>
      <c r="AT518" s="338"/>
      <c r="AU518" s="338" t="s">
        <v>12813</v>
      </c>
      <c r="AV518" s="338"/>
      <c r="AW518" s="338"/>
      <c r="AX518" s="338"/>
      <c r="AY518" s="338"/>
      <c r="AZ518" s="338" t="s">
        <v>7994</v>
      </c>
      <c r="BA518" s="338"/>
      <c r="BB518"/>
      <c r="BC518"/>
      <c r="BD518"/>
      <c r="BE518"/>
      <c r="BF518"/>
      <c r="BG518"/>
      <c r="BH518"/>
      <c r="BI518"/>
      <c r="BJ518"/>
      <c r="BK518"/>
      <c r="BL518"/>
      <c r="BM518"/>
      <c r="BN518"/>
      <c r="BO518"/>
      <c r="BP518"/>
      <c r="BQ518" t="s">
        <v>9894</v>
      </c>
      <c r="BR518"/>
      <c r="BS518" t="s">
        <v>9892</v>
      </c>
      <c r="BT518" s="218"/>
    </row>
    <row r="519" spans="1:72" ht="14.5">
      <c r="A519" s="219" t="str">
        <f t="shared" si="12"/>
        <v>2025-00107078-1</v>
      </c>
      <c r="B519" s="338" t="s">
        <v>12814</v>
      </c>
      <c r="C519" s="338" t="s">
        <v>12806</v>
      </c>
      <c r="D519" s="338" t="s">
        <v>9882</v>
      </c>
      <c r="E519" s="338" t="s">
        <v>7994</v>
      </c>
      <c r="F519" s="338" t="s">
        <v>9883</v>
      </c>
      <c r="G519" s="338" t="s">
        <v>9882</v>
      </c>
      <c r="H519" s="338" t="s">
        <v>9884</v>
      </c>
      <c r="I519" s="338" t="s">
        <v>10044</v>
      </c>
      <c r="J519" s="338" t="s">
        <v>61</v>
      </c>
      <c r="K519" s="338" t="s">
        <v>153</v>
      </c>
      <c r="L519"/>
      <c r="M519" s="338"/>
      <c r="N519" s="338"/>
      <c r="O519" s="338"/>
      <c r="P519" s="338" t="s">
        <v>8009</v>
      </c>
      <c r="Q519" s="338" t="s">
        <v>8010</v>
      </c>
      <c r="R519" s="338" t="s">
        <v>8032</v>
      </c>
      <c r="S519" s="338" t="s">
        <v>12815</v>
      </c>
      <c r="T519" s="338" t="s">
        <v>10299</v>
      </c>
      <c r="U519" s="338" t="s">
        <v>10300</v>
      </c>
      <c r="V519"/>
      <c r="W519" s="338"/>
      <c r="X519" s="338" t="s">
        <v>10587</v>
      </c>
      <c r="Y519" s="338" t="s">
        <v>12806</v>
      </c>
      <c r="Z519" s="338" t="s">
        <v>53</v>
      </c>
      <c r="AA519" s="338"/>
      <c r="AB519" s="338"/>
      <c r="AC519" s="338"/>
      <c r="AD519" s="338"/>
      <c r="AE519" s="338"/>
      <c r="AF519" s="338" t="s">
        <v>12816</v>
      </c>
      <c r="AG519" s="338"/>
      <c r="AH519" s="338" t="s">
        <v>10587</v>
      </c>
      <c r="AI519" s="338" t="s">
        <v>7998</v>
      </c>
      <c r="AJ519" s="338" t="s">
        <v>12817</v>
      </c>
      <c r="AK519" s="338" t="s">
        <v>12818</v>
      </c>
      <c r="AL519" s="338"/>
      <c r="AM519" s="338" t="s">
        <v>8019</v>
      </c>
      <c r="AN519" s="338" t="s">
        <v>12819</v>
      </c>
      <c r="AO519" s="338" t="s">
        <v>8026</v>
      </c>
      <c r="AP519" s="338" t="s">
        <v>12820</v>
      </c>
      <c r="AQ519" s="338" t="s">
        <v>7988</v>
      </c>
      <c r="AR519" s="338"/>
      <c r="AS519" s="338" t="s">
        <v>7988</v>
      </c>
      <c r="AT519" s="338"/>
      <c r="AU519" s="338" t="s">
        <v>12821</v>
      </c>
      <c r="AV519" s="338"/>
      <c r="AW519" s="338"/>
      <c r="AX519" s="338"/>
      <c r="AY519" s="338"/>
      <c r="AZ519" s="338" t="s">
        <v>7994</v>
      </c>
      <c r="BA519" s="338"/>
      <c r="BB519"/>
      <c r="BC519"/>
      <c r="BD519"/>
      <c r="BE519"/>
      <c r="BF519"/>
      <c r="BG519"/>
      <c r="BH519"/>
      <c r="BI519"/>
      <c r="BJ519"/>
      <c r="BK519"/>
      <c r="BL519"/>
      <c r="BM519"/>
      <c r="BN519"/>
      <c r="BO519"/>
      <c r="BP519"/>
      <c r="BQ519" t="s">
        <v>9894</v>
      </c>
      <c r="BR519"/>
      <c r="BS519" t="s">
        <v>9892</v>
      </c>
      <c r="BT519" s="218"/>
    </row>
    <row r="520" spans="1:72" ht="14.5">
      <c r="A520" s="219" t="str">
        <f t="shared" si="12"/>
        <v>2025-00107173-1</v>
      </c>
      <c r="B520" s="338" t="s">
        <v>12822</v>
      </c>
      <c r="C520" s="338" t="s">
        <v>12806</v>
      </c>
      <c r="D520" s="338" t="s">
        <v>9882</v>
      </c>
      <c r="E520" s="338" t="s">
        <v>7994</v>
      </c>
      <c r="F520" s="338" t="s">
        <v>9883</v>
      </c>
      <c r="G520" s="338" t="s">
        <v>9882</v>
      </c>
      <c r="H520" s="338" t="s">
        <v>9884</v>
      </c>
      <c r="I520" s="338" t="s">
        <v>10044</v>
      </c>
      <c r="J520" s="338" t="s">
        <v>81</v>
      </c>
      <c r="K520" s="338" t="s">
        <v>82</v>
      </c>
      <c r="L520"/>
      <c r="M520" s="338"/>
      <c r="N520" s="338"/>
      <c r="O520" s="338"/>
      <c r="P520" s="338" t="s">
        <v>8009</v>
      </c>
      <c r="Q520" s="338" t="s">
        <v>8010</v>
      </c>
      <c r="R520" s="338" t="s">
        <v>8032</v>
      </c>
      <c r="S520" s="338" t="s">
        <v>12823</v>
      </c>
      <c r="T520" s="338" t="s">
        <v>10084</v>
      </c>
      <c r="U520" s="338" t="s">
        <v>10085</v>
      </c>
      <c r="V520"/>
      <c r="W520" s="338"/>
      <c r="X520" s="338" t="s">
        <v>12486</v>
      </c>
      <c r="Y520" s="338" t="s">
        <v>12806</v>
      </c>
      <c r="Z520" s="338" t="s">
        <v>53</v>
      </c>
      <c r="AA520" s="338"/>
      <c r="AB520" s="338"/>
      <c r="AC520" s="338"/>
      <c r="AD520" s="338"/>
      <c r="AE520" s="338" t="s">
        <v>8252</v>
      </c>
      <c r="AF520" s="338" t="s">
        <v>12824</v>
      </c>
      <c r="AG520" s="338"/>
      <c r="AH520" s="338" t="s">
        <v>12486</v>
      </c>
      <c r="AI520" s="338" t="s">
        <v>7998</v>
      </c>
      <c r="AJ520" s="338" t="s">
        <v>12825</v>
      </c>
      <c r="AK520" s="338" t="s">
        <v>12826</v>
      </c>
      <c r="AL520" s="338"/>
      <c r="AM520" s="338" t="s">
        <v>8019</v>
      </c>
      <c r="AN520" s="338" t="s">
        <v>12827</v>
      </c>
      <c r="AO520" s="338" t="s">
        <v>8026</v>
      </c>
      <c r="AP520" s="338" t="s">
        <v>12828</v>
      </c>
      <c r="AQ520" s="338" t="s">
        <v>7988</v>
      </c>
      <c r="AR520" s="338"/>
      <c r="AS520" s="338" t="s">
        <v>7988</v>
      </c>
      <c r="AT520" s="338"/>
      <c r="AU520" s="338" t="s">
        <v>12821</v>
      </c>
      <c r="AV520" s="338"/>
      <c r="AW520" s="338"/>
      <c r="AX520" s="338"/>
      <c r="AY520" s="338"/>
      <c r="AZ520" s="338" t="s">
        <v>7994</v>
      </c>
      <c r="BA520" s="338"/>
      <c r="BB520"/>
      <c r="BC520"/>
      <c r="BD520"/>
      <c r="BE520"/>
      <c r="BF520"/>
      <c r="BG520"/>
      <c r="BH520"/>
      <c r="BI520"/>
      <c r="BJ520"/>
      <c r="BK520"/>
      <c r="BL520"/>
      <c r="BM520"/>
      <c r="BN520"/>
      <c r="BO520"/>
      <c r="BP520"/>
      <c r="BQ520" t="s">
        <v>9894</v>
      </c>
      <c r="BR520"/>
      <c r="BS520" t="s">
        <v>9892</v>
      </c>
      <c r="BT520" s="218"/>
    </row>
    <row r="521" spans="1:72" ht="14.5">
      <c r="A521" s="219" t="str">
        <f t="shared" si="12"/>
        <v>2025-00106320-1</v>
      </c>
      <c r="B521" s="338" t="s">
        <v>12829</v>
      </c>
      <c r="C521" s="338" t="s">
        <v>12806</v>
      </c>
      <c r="D521" s="338" t="s">
        <v>9882</v>
      </c>
      <c r="E521" s="338" t="s">
        <v>7994</v>
      </c>
      <c r="F521" s="338" t="s">
        <v>9883</v>
      </c>
      <c r="G521" s="338" t="s">
        <v>9882</v>
      </c>
      <c r="H521" s="338" t="s">
        <v>9884</v>
      </c>
      <c r="I521" s="338" t="s">
        <v>10044</v>
      </c>
      <c r="J521" s="338" t="s">
        <v>243</v>
      </c>
      <c r="K521" s="338" t="s">
        <v>244</v>
      </c>
      <c r="L521"/>
      <c r="M521" s="338"/>
      <c r="N521" s="338"/>
      <c r="O521" s="338"/>
      <c r="P521" s="338" t="s">
        <v>8009</v>
      </c>
      <c r="Q521" s="338" t="s">
        <v>8010</v>
      </c>
      <c r="R521" s="338" t="s">
        <v>8076</v>
      </c>
      <c r="S521" s="338" t="s">
        <v>12393</v>
      </c>
      <c r="T521" s="338" t="s">
        <v>11589</v>
      </c>
      <c r="U521" s="338" t="s">
        <v>11590</v>
      </c>
      <c r="V521"/>
      <c r="W521" s="338" t="s">
        <v>9972</v>
      </c>
      <c r="X521" s="338" t="s">
        <v>2529</v>
      </c>
      <c r="Y521" s="338" t="s">
        <v>9632</v>
      </c>
      <c r="Z521" s="338" t="s">
        <v>53</v>
      </c>
      <c r="AA521" s="338"/>
      <c r="AB521" s="338"/>
      <c r="AC521" s="338"/>
      <c r="AD521" s="338"/>
      <c r="AE521" s="338" t="s">
        <v>8252</v>
      </c>
      <c r="AF521" s="338" t="s">
        <v>12830</v>
      </c>
      <c r="AG521" s="338"/>
      <c r="AH521" s="338" t="s">
        <v>2529</v>
      </c>
      <c r="AI521" s="338" t="s">
        <v>7998</v>
      </c>
      <c r="AJ521" s="338" t="s">
        <v>11593</v>
      </c>
      <c r="AK521" s="338" t="s">
        <v>12831</v>
      </c>
      <c r="AL521" s="338"/>
      <c r="AM521" s="338" t="s">
        <v>8019</v>
      </c>
      <c r="AN521" s="338" t="s">
        <v>12832</v>
      </c>
      <c r="AO521" s="338" t="s">
        <v>8026</v>
      </c>
      <c r="AP521" s="338" t="s">
        <v>12833</v>
      </c>
      <c r="AQ521" s="338" t="s">
        <v>7988</v>
      </c>
      <c r="AR521" s="338"/>
      <c r="AS521" s="338" t="s">
        <v>7988</v>
      </c>
      <c r="AT521" s="338"/>
      <c r="AU521" s="338" t="s">
        <v>12821</v>
      </c>
      <c r="AV521" s="338"/>
      <c r="AW521" s="338"/>
      <c r="AX521" s="338"/>
      <c r="AY521" s="338"/>
      <c r="AZ521" s="338" t="s">
        <v>7994</v>
      </c>
      <c r="BA521" s="338"/>
      <c r="BB521"/>
      <c r="BC521"/>
      <c r="BD521"/>
      <c r="BE521"/>
      <c r="BF521"/>
      <c r="BG521"/>
      <c r="BH521"/>
      <c r="BI521"/>
      <c r="BJ521"/>
      <c r="BK521"/>
      <c r="BL521"/>
      <c r="BM521"/>
      <c r="BN521"/>
      <c r="BO521"/>
      <c r="BP521"/>
      <c r="BQ521" t="s">
        <v>9894</v>
      </c>
      <c r="BR521"/>
      <c r="BS521" t="s">
        <v>9892</v>
      </c>
      <c r="BT521" s="218"/>
    </row>
    <row r="522" spans="1:72" ht="14.5">
      <c r="A522" s="219" t="str">
        <f t="shared" si="12"/>
        <v>2025-00108548-1</v>
      </c>
      <c r="B522" s="272" t="s">
        <v>12834</v>
      </c>
      <c r="C522" s="272" t="s">
        <v>12806</v>
      </c>
      <c r="D522" s="272" t="s">
        <v>11094</v>
      </c>
      <c r="E522" s="272" t="s">
        <v>7994</v>
      </c>
      <c r="F522" s="272" t="s">
        <v>9883</v>
      </c>
      <c r="G522" s="272" t="s">
        <v>11094</v>
      </c>
      <c r="H522" s="272" t="s">
        <v>11095</v>
      </c>
      <c r="I522" s="272" t="s">
        <v>10044</v>
      </c>
      <c r="J522" s="272" t="s">
        <v>440</v>
      </c>
      <c r="K522" s="272" t="s">
        <v>1707</v>
      </c>
      <c r="L522" s="272"/>
      <c r="M522" s="272"/>
      <c r="N522" s="272"/>
      <c r="O522" s="272"/>
      <c r="P522" s="272" t="s">
        <v>8009</v>
      </c>
      <c r="Q522" s="272" t="s">
        <v>8010</v>
      </c>
      <c r="R522" s="272" t="s">
        <v>8032</v>
      </c>
      <c r="S522" s="272" t="s">
        <v>12835</v>
      </c>
      <c r="T522" s="272" t="s">
        <v>11526</v>
      </c>
      <c r="U522" s="272" t="s">
        <v>11527</v>
      </c>
      <c r="V522" s="272"/>
      <c r="W522" s="272"/>
      <c r="X522" s="272" t="s">
        <v>9427</v>
      </c>
      <c r="Y522" s="272" t="s">
        <v>12806</v>
      </c>
      <c r="Z522" s="272" t="s">
        <v>53</v>
      </c>
      <c r="AA522" s="272"/>
      <c r="AB522" s="272" t="s">
        <v>12836</v>
      </c>
      <c r="AC522" s="272" t="s">
        <v>8067</v>
      </c>
      <c r="AD522" s="272"/>
      <c r="AE522" s="272" t="s">
        <v>8252</v>
      </c>
      <c r="AF522" s="272" t="s">
        <v>12837</v>
      </c>
      <c r="AG522" s="272"/>
      <c r="AH522" s="272" t="s">
        <v>9427</v>
      </c>
      <c r="AI522" s="272" t="s">
        <v>7998</v>
      </c>
      <c r="AJ522" s="272" t="s">
        <v>12838</v>
      </c>
      <c r="AK522" s="272" t="s">
        <v>12839</v>
      </c>
      <c r="AL522" s="272"/>
      <c r="AM522" s="272" t="s">
        <v>8019</v>
      </c>
      <c r="AN522" s="272" t="s">
        <v>12840</v>
      </c>
      <c r="AO522" s="272" t="s">
        <v>8026</v>
      </c>
      <c r="AP522" s="272" t="s">
        <v>12841</v>
      </c>
      <c r="AQ522" s="272" t="s">
        <v>7988</v>
      </c>
      <c r="AR522" s="272"/>
      <c r="AS522" s="272" t="s">
        <v>7988</v>
      </c>
      <c r="AT522" s="272"/>
      <c r="AU522" s="272" t="s">
        <v>12842</v>
      </c>
      <c r="AV522" s="272"/>
      <c r="AW522" s="272"/>
      <c r="AX522" s="272"/>
      <c r="AY522" s="272"/>
      <c r="AZ522" s="272" t="s">
        <v>7994</v>
      </c>
      <c r="BA522" s="272"/>
      <c r="BB522" s="272"/>
      <c r="BC522" s="272"/>
      <c r="BD522" s="272"/>
      <c r="BE522" s="272"/>
      <c r="BF522" s="272"/>
      <c r="BG522" s="272"/>
      <c r="BH522" s="272"/>
      <c r="BI522" s="272"/>
      <c r="BJ522" s="272"/>
      <c r="BK522" s="272"/>
      <c r="BL522" s="272"/>
      <c r="BM522" s="272"/>
      <c r="BN522" s="272"/>
      <c r="BO522" s="272"/>
      <c r="BP522" s="272"/>
      <c r="BQ522" s="272" t="s">
        <v>9894</v>
      </c>
      <c r="BR522" s="272"/>
      <c r="BS522" s="272" t="s">
        <v>9892</v>
      </c>
      <c r="BT522" s="218"/>
    </row>
    <row r="523" spans="1:72" ht="15" customHeight="1">
      <c r="A523" s="219" t="str">
        <f t="shared" si="12"/>
        <v>2025-00108920-1</v>
      </c>
      <c r="B523" s="272" t="s">
        <v>12843</v>
      </c>
      <c r="C523" s="272" t="s">
        <v>12806</v>
      </c>
      <c r="D523" s="272" t="s">
        <v>11094</v>
      </c>
      <c r="E523" s="272" t="s">
        <v>7994</v>
      </c>
      <c r="F523" s="272" t="s">
        <v>9883</v>
      </c>
      <c r="G523" s="272" t="s">
        <v>11094</v>
      </c>
      <c r="H523" s="272" t="s">
        <v>11095</v>
      </c>
      <c r="I523" s="272" t="s">
        <v>10044</v>
      </c>
      <c r="J523" s="272" t="s">
        <v>440</v>
      </c>
      <c r="K523" s="272" t="s">
        <v>1707</v>
      </c>
      <c r="L523" s="272"/>
      <c r="M523" s="272"/>
      <c r="N523" s="272"/>
      <c r="O523" s="272"/>
      <c r="P523" s="272" t="s">
        <v>8009</v>
      </c>
      <c r="Q523" s="272" t="s">
        <v>8010</v>
      </c>
      <c r="R523" s="272" t="s">
        <v>8032</v>
      </c>
      <c r="S523" s="272" t="s">
        <v>12844</v>
      </c>
      <c r="T523" s="272" t="s">
        <v>11526</v>
      </c>
      <c r="U523" s="272" t="s">
        <v>11527</v>
      </c>
      <c r="V523" s="272"/>
      <c r="W523" s="272"/>
      <c r="X523" s="272" t="s">
        <v>9487</v>
      </c>
      <c r="Y523" s="272" t="s">
        <v>12765</v>
      </c>
      <c r="Z523" s="272" t="s">
        <v>53</v>
      </c>
      <c r="AA523" s="272"/>
      <c r="AB523" s="272"/>
      <c r="AC523" s="272"/>
      <c r="AD523" s="272"/>
      <c r="AE523" s="272"/>
      <c r="AF523" s="272" t="s">
        <v>12845</v>
      </c>
      <c r="AG523" s="272"/>
      <c r="AH523" s="272" t="s">
        <v>9487</v>
      </c>
      <c r="AI523" s="272" t="s">
        <v>7998</v>
      </c>
      <c r="AJ523" s="272" t="s">
        <v>12846</v>
      </c>
      <c r="AK523" s="272" t="s">
        <v>12847</v>
      </c>
      <c r="AL523" s="272"/>
      <c r="AM523" s="272" t="s">
        <v>8019</v>
      </c>
      <c r="AN523" s="272" t="s">
        <v>12848</v>
      </c>
      <c r="AO523" s="272" t="s">
        <v>8026</v>
      </c>
      <c r="AP523" s="319" t="s">
        <v>12849</v>
      </c>
      <c r="AQ523" s="272" t="s">
        <v>7988</v>
      </c>
      <c r="AR523" s="272"/>
      <c r="AS523" s="272" t="s">
        <v>7988</v>
      </c>
      <c r="AT523" s="272"/>
      <c r="AU523" s="272" t="s">
        <v>10136</v>
      </c>
      <c r="AV523" s="272"/>
      <c r="AW523" s="272"/>
      <c r="AX523" s="272"/>
      <c r="AY523" s="272"/>
      <c r="AZ523" s="272" t="s">
        <v>7994</v>
      </c>
      <c r="BA523" s="272"/>
      <c r="BB523" s="272"/>
      <c r="BC523" s="272"/>
      <c r="BD523" s="272"/>
      <c r="BE523" s="272"/>
      <c r="BF523" s="272"/>
      <c r="BG523" s="272"/>
      <c r="BH523" s="272"/>
      <c r="BI523" s="272"/>
      <c r="BJ523" s="272"/>
      <c r="BK523" s="272"/>
      <c r="BL523" s="272"/>
      <c r="BM523" s="272"/>
      <c r="BN523" s="272"/>
      <c r="BO523" s="272"/>
      <c r="BP523" s="272"/>
      <c r="BQ523" s="272" t="s">
        <v>9894</v>
      </c>
      <c r="BR523" s="272"/>
      <c r="BS523" s="272" t="s">
        <v>9892</v>
      </c>
      <c r="BT523" s="218"/>
    </row>
    <row r="524" spans="1:72" ht="14.5">
      <c r="A524" s="219" t="str">
        <f t="shared" si="12"/>
        <v>2025-00107875-1</v>
      </c>
      <c r="B524" s="170" t="s">
        <v>12850</v>
      </c>
      <c r="C524" s="170" t="s">
        <v>9648</v>
      </c>
      <c r="D524" s="170" t="s">
        <v>9882</v>
      </c>
      <c r="E524" s="170" t="s">
        <v>7994</v>
      </c>
      <c r="F524" s="170" t="s">
        <v>9883</v>
      </c>
      <c r="G524" s="170" t="s">
        <v>9882</v>
      </c>
      <c r="H524" s="170" t="s">
        <v>9884</v>
      </c>
      <c r="I524" s="170" t="s">
        <v>10044</v>
      </c>
      <c r="J524" s="170" t="s">
        <v>61</v>
      </c>
      <c r="K524" s="170" t="s">
        <v>153</v>
      </c>
      <c r="L524" s="170"/>
      <c r="M524" s="170"/>
      <c r="N524" s="170"/>
      <c r="O524" s="170"/>
      <c r="P524" s="170" t="s">
        <v>8009</v>
      </c>
      <c r="Q524" s="170" t="s">
        <v>8010</v>
      </c>
      <c r="R524" s="170" t="s">
        <v>8032</v>
      </c>
      <c r="S524" s="170" t="s">
        <v>12851</v>
      </c>
      <c r="T524" s="170" t="s">
        <v>10114</v>
      </c>
      <c r="U524" s="170" t="s">
        <v>10115</v>
      </c>
      <c r="V524" s="170"/>
      <c r="W524" s="170"/>
      <c r="X524" s="170" t="s">
        <v>9487</v>
      </c>
      <c r="Y524" s="170" t="s">
        <v>12765</v>
      </c>
      <c r="Z524" s="170" t="s">
        <v>53</v>
      </c>
      <c r="AA524" s="170"/>
      <c r="AB524" s="170"/>
      <c r="AC524" s="170"/>
      <c r="AD524" s="170"/>
      <c r="AE524" s="170" t="s">
        <v>8252</v>
      </c>
      <c r="AF524" s="170" t="s">
        <v>12852</v>
      </c>
      <c r="AG524" s="170"/>
      <c r="AH524" s="170" t="s">
        <v>9487</v>
      </c>
      <c r="AI524" s="170" t="s">
        <v>7998</v>
      </c>
      <c r="AJ524" s="170" t="s">
        <v>10117</v>
      </c>
      <c r="AK524" s="170" t="s">
        <v>12853</v>
      </c>
      <c r="AL524" s="170"/>
      <c r="AM524" s="170" t="s">
        <v>8019</v>
      </c>
      <c r="AN524" s="170" t="s">
        <v>12854</v>
      </c>
      <c r="AO524" s="170" t="s">
        <v>8026</v>
      </c>
      <c r="AP524" s="170" t="s">
        <v>12855</v>
      </c>
      <c r="AQ524" s="170" t="s">
        <v>7988</v>
      </c>
      <c r="AR524" s="170"/>
      <c r="AS524" s="170" t="s">
        <v>7988</v>
      </c>
      <c r="AT524" s="170"/>
      <c r="AU524" s="170" t="s">
        <v>12856</v>
      </c>
      <c r="AV524" s="170"/>
      <c r="AW524" s="170"/>
      <c r="AX524" s="170"/>
      <c r="AY524" s="170"/>
      <c r="AZ524" s="170" t="s">
        <v>7994</v>
      </c>
      <c r="BA524" s="170"/>
      <c r="BB524" s="170"/>
      <c r="BC524" s="170"/>
      <c r="BD524" s="170"/>
      <c r="BE524" s="170"/>
      <c r="BF524" s="170"/>
      <c r="BG524" s="170"/>
      <c r="BH524" s="170"/>
      <c r="BI524" s="170"/>
      <c r="BJ524" s="170"/>
      <c r="BK524" s="170"/>
      <c r="BL524" s="170"/>
      <c r="BM524" s="170"/>
      <c r="BN524" s="170"/>
      <c r="BO524" s="170"/>
      <c r="BP524" s="170"/>
      <c r="BQ524" s="170" t="s">
        <v>9894</v>
      </c>
      <c r="BR524" s="170"/>
      <c r="BS524" s="170" t="s">
        <v>9892</v>
      </c>
      <c r="BT524" s="218"/>
    </row>
    <row r="525" spans="1:72" ht="14.5">
      <c r="A525" s="219" t="str">
        <f t="shared" si="12"/>
        <v>2025-00110255-1</v>
      </c>
      <c r="B525" s="272" t="s">
        <v>12857</v>
      </c>
      <c r="C525" s="272" t="s">
        <v>9648</v>
      </c>
      <c r="D525" s="272" t="s">
        <v>11094</v>
      </c>
      <c r="E525" s="272" t="s">
        <v>7994</v>
      </c>
      <c r="F525" s="272" t="s">
        <v>9883</v>
      </c>
      <c r="G525" s="272" t="s">
        <v>11094</v>
      </c>
      <c r="H525" s="272" t="s">
        <v>11095</v>
      </c>
      <c r="I525" s="272" t="s">
        <v>10044</v>
      </c>
      <c r="J525" s="272" t="s">
        <v>69</v>
      </c>
      <c r="K525" s="272" t="s">
        <v>117</v>
      </c>
      <c r="L525" s="272"/>
      <c r="M525" s="272"/>
      <c r="N525" s="272"/>
      <c r="O525" s="272"/>
      <c r="P525" s="272" t="s">
        <v>8009</v>
      </c>
      <c r="Q525" s="272" t="s">
        <v>8010</v>
      </c>
      <c r="R525" s="272" t="s">
        <v>8032</v>
      </c>
      <c r="S525" s="272" t="s">
        <v>10178</v>
      </c>
      <c r="T525" s="272" t="s">
        <v>8380</v>
      </c>
      <c r="U525" s="272" t="s">
        <v>10179</v>
      </c>
      <c r="V525" s="272"/>
      <c r="W525" s="272"/>
      <c r="X525" s="272" t="s">
        <v>9708</v>
      </c>
      <c r="Y525" s="272" t="s">
        <v>12806</v>
      </c>
      <c r="Z525" s="272" t="s">
        <v>53</v>
      </c>
      <c r="AA525" s="272"/>
      <c r="AB525" s="272"/>
      <c r="AC525" s="272"/>
      <c r="AD525" s="272"/>
      <c r="AE525" s="272"/>
      <c r="AF525" s="272" t="s">
        <v>12858</v>
      </c>
      <c r="AG525" s="272"/>
      <c r="AH525" s="272" t="s">
        <v>9708</v>
      </c>
      <c r="AI525" s="272" t="s">
        <v>7998</v>
      </c>
      <c r="AJ525" s="272" t="s">
        <v>12859</v>
      </c>
      <c r="AK525" s="272" t="s">
        <v>12860</v>
      </c>
      <c r="AL525" s="272"/>
      <c r="AM525" s="272" t="s">
        <v>8019</v>
      </c>
      <c r="AN525" s="272" t="s">
        <v>12861</v>
      </c>
      <c r="AO525" s="272" t="s">
        <v>8026</v>
      </c>
      <c r="AP525" s="272" t="s">
        <v>12094</v>
      </c>
      <c r="AQ525" s="272" t="s">
        <v>7988</v>
      </c>
      <c r="AR525" s="272"/>
      <c r="AS525" s="272" t="s">
        <v>7988</v>
      </c>
      <c r="AT525" s="272"/>
      <c r="AU525" s="272" t="s">
        <v>10136</v>
      </c>
      <c r="AV525" s="272"/>
      <c r="AW525" s="272"/>
      <c r="AX525" s="272"/>
      <c r="AY525" s="272"/>
      <c r="AZ525" s="272" t="s">
        <v>7994</v>
      </c>
      <c r="BA525" s="272"/>
      <c r="BB525" s="272"/>
      <c r="BC525" s="272"/>
      <c r="BD525" s="272"/>
      <c r="BE525" s="272"/>
      <c r="BF525" s="272"/>
      <c r="BG525" s="272"/>
      <c r="BH525" s="272"/>
      <c r="BI525" s="272"/>
      <c r="BJ525" s="272"/>
      <c r="BK525" s="272"/>
      <c r="BL525" s="272"/>
      <c r="BM525" s="272"/>
      <c r="BN525" s="272"/>
      <c r="BO525" s="272"/>
      <c r="BP525" s="272"/>
      <c r="BQ525" s="272" t="s">
        <v>9894</v>
      </c>
      <c r="BR525" s="272"/>
      <c r="BS525" s="272" t="s">
        <v>9892</v>
      </c>
      <c r="BT525" s="218"/>
    </row>
    <row r="526" spans="1:72" ht="15" customHeight="1">
      <c r="A526" s="219" t="str">
        <f t="shared" si="12"/>
        <v>2025-00109312-1</v>
      </c>
      <c r="B526" s="272" t="s">
        <v>12862</v>
      </c>
      <c r="C526" s="272" t="s">
        <v>9648</v>
      </c>
      <c r="D526" s="272" t="s">
        <v>11094</v>
      </c>
      <c r="E526" s="272" t="s">
        <v>7994</v>
      </c>
      <c r="F526" s="272" t="s">
        <v>9883</v>
      </c>
      <c r="G526" s="272" t="s">
        <v>11094</v>
      </c>
      <c r="H526" s="272" t="s">
        <v>11095</v>
      </c>
      <c r="I526" s="272" t="s">
        <v>10044</v>
      </c>
      <c r="J526" s="272" t="s">
        <v>69</v>
      </c>
      <c r="K526" s="272" t="s">
        <v>70</v>
      </c>
      <c r="L526" s="272"/>
      <c r="M526" s="272"/>
      <c r="N526" s="272"/>
      <c r="O526" s="272"/>
      <c r="P526" s="272" t="s">
        <v>8009</v>
      </c>
      <c r="Q526" s="272" t="s">
        <v>8010</v>
      </c>
      <c r="R526" s="272" t="s">
        <v>8032</v>
      </c>
      <c r="S526" s="272" t="s">
        <v>12863</v>
      </c>
      <c r="T526" s="272" t="s">
        <v>8894</v>
      </c>
      <c r="U526" s="272" t="s">
        <v>9247</v>
      </c>
      <c r="V526" s="272"/>
      <c r="W526" s="272"/>
      <c r="X526" s="272" t="s">
        <v>8798</v>
      </c>
      <c r="Y526" s="272" t="s">
        <v>12806</v>
      </c>
      <c r="Z526" s="272" t="s">
        <v>53</v>
      </c>
      <c r="AA526" s="272"/>
      <c r="AB526" s="272"/>
      <c r="AC526" s="272"/>
      <c r="AD526" s="272"/>
      <c r="AE526" s="272" t="s">
        <v>8252</v>
      </c>
      <c r="AF526" s="272" t="s">
        <v>12864</v>
      </c>
      <c r="AG526" s="272"/>
      <c r="AH526" s="272" t="s">
        <v>8798</v>
      </c>
      <c r="AI526" s="272" t="s">
        <v>7998</v>
      </c>
      <c r="AJ526" s="272" t="s">
        <v>12865</v>
      </c>
      <c r="AK526" s="272" t="s">
        <v>12866</v>
      </c>
      <c r="AL526" s="272"/>
      <c r="AM526" s="272" t="s">
        <v>8019</v>
      </c>
      <c r="AN526" s="272" t="s">
        <v>12867</v>
      </c>
      <c r="AO526" s="272" t="s">
        <v>8026</v>
      </c>
      <c r="AP526" s="319" t="s">
        <v>11519</v>
      </c>
      <c r="AQ526" s="272" t="s">
        <v>7988</v>
      </c>
      <c r="AR526" s="272"/>
      <c r="AS526" s="272" t="s">
        <v>7988</v>
      </c>
      <c r="AT526" s="272"/>
      <c r="AU526" s="272" t="s">
        <v>11520</v>
      </c>
      <c r="AV526" s="272"/>
      <c r="AW526" s="272"/>
      <c r="AX526" s="272"/>
      <c r="AY526" s="272"/>
      <c r="AZ526" s="272" t="s">
        <v>7994</v>
      </c>
      <c r="BA526" s="272"/>
      <c r="BB526" s="272"/>
      <c r="BC526" s="272"/>
      <c r="BD526" s="272"/>
      <c r="BE526" s="272"/>
      <c r="BF526" s="272"/>
      <c r="BG526" s="272"/>
      <c r="BH526" s="272"/>
      <c r="BI526" s="272"/>
      <c r="BJ526" s="272"/>
      <c r="BK526" s="272"/>
      <c r="BL526" s="272"/>
      <c r="BM526" s="272"/>
      <c r="BN526" s="272"/>
      <c r="BO526" s="272"/>
      <c r="BP526" s="272"/>
      <c r="BQ526" s="272" t="s">
        <v>9894</v>
      </c>
      <c r="BR526" s="272"/>
      <c r="BS526" s="272" t="s">
        <v>9892</v>
      </c>
      <c r="BT526" s="218"/>
    </row>
    <row r="527" spans="1:72" ht="15" customHeight="1">
      <c r="A527" s="219" t="str">
        <f t="shared" si="12"/>
        <v>2025-00113612-1</v>
      </c>
      <c r="B527" s="170" t="s">
        <v>12868</v>
      </c>
      <c r="C527" s="170" t="s">
        <v>9646</v>
      </c>
      <c r="D527" s="170" t="s">
        <v>9882</v>
      </c>
      <c r="E527" s="170" t="s">
        <v>7994</v>
      </c>
      <c r="F527" s="170" t="s">
        <v>9883</v>
      </c>
      <c r="G527" s="170" t="s">
        <v>9882</v>
      </c>
      <c r="H527" s="170" t="s">
        <v>9884</v>
      </c>
      <c r="I527" s="170" t="s">
        <v>10044</v>
      </c>
      <c r="J527" s="170" t="s">
        <v>1833</v>
      </c>
      <c r="K527" s="170" t="s">
        <v>131</v>
      </c>
      <c r="L527" s="170"/>
      <c r="M527" s="170"/>
      <c r="N527" s="170"/>
      <c r="O527" s="170"/>
      <c r="P527" s="170" t="s">
        <v>8009</v>
      </c>
      <c r="Q527" s="170" t="s">
        <v>8010</v>
      </c>
      <c r="R527" s="170" t="s">
        <v>8076</v>
      </c>
      <c r="S527" s="170" t="s">
        <v>11758</v>
      </c>
      <c r="T527" s="170" t="s">
        <v>10800</v>
      </c>
      <c r="U527" s="170" t="s">
        <v>10801</v>
      </c>
      <c r="V527" s="170"/>
      <c r="W527" s="170" t="s">
        <v>11646</v>
      </c>
      <c r="X527" s="170" t="s">
        <v>9184</v>
      </c>
      <c r="Y527" s="170" t="s">
        <v>9648</v>
      </c>
      <c r="Z527" s="170" t="s">
        <v>53</v>
      </c>
      <c r="AA527" s="170"/>
      <c r="AB527" s="170" t="s">
        <v>12649</v>
      </c>
      <c r="AC527" s="170" t="s">
        <v>8067</v>
      </c>
      <c r="AD527" s="170"/>
      <c r="AE527" s="170" t="s">
        <v>8047</v>
      </c>
      <c r="AF527" s="170" t="s">
        <v>12869</v>
      </c>
      <c r="AG527" s="170"/>
      <c r="AH527" s="170" t="s">
        <v>9184</v>
      </c>
      <c r="AI527" s="170" t="s">
        <v>7998</v>
      </c>
      <c r="AJ527" s="170" t="s">
        <v>12870</v>
      </c>
      <c r="AK527" s="170" t="s">
        <v>12871</v>
      </c>
      <c r="AL527" s="170"/>
      <c r="AM527" s="170" t="s">
        <v>8019</v>
      </c>
      <c r="AN527" s="232" t="s">
        <v>12872</v>
      </c>
      <c r="AO527" s="170" t="s">
        <v>8026</v>
      </c>
      <c r="AP527" s="170" t="s">
        <v>12873</v>
      </c>
      <c r="AQ527" s="170" t="s">
        <v>7988</v>
      </c>
      <c r="AR527" s="170"/>
      <c r="AS527" s="170" t="s">
        <v>7988</v>
      </c>
      <c r="AT527" s="170"/>
      <c r="AU527" s="170" t="s">
        <v>11403</v>
      </c>
      <c r="AV527" s="170"/>
      <c r="AW527" s="170"/>
      <c r="AX527" s="170"/>
      <c r="AY527" s="170"/>
      <c r="AZ527" s="170" t="s">
        <v>7994</v>
      </c>
      <c r="BA527" s="170"/>
      <c r="BB527" s="170"/>
      <c r="BC527" s="170"/>
      <c r="BD527" s="170"/>
      <c r="BE527" s="170"/>
      <c r="BF527" s="170"/>
      <c r="BG527" s="170"/>
      <c r="BH527" s="170"/>
      <c r="BI527" s="170"/>
      <c r="BJ527" s="170"/>
      <c r="BK527" s="170"/>
      <c r="BL527" s="170"/>
      <c r="BM527" s="170"/>
      <c r="BN527" s="170"/>
      <c r="BO527" s="170"/>
      <c r="BP527" s="170"/>
      <c r="BQ527" s="170" t="s">
        <v>9894</v>
      </c>
      <c r="BR527" s="170"/>
      <c r="BS527" s="170" t="s">
        <v>9892</v>
      </c>
      <c r="BT527" s="218"/>
    </row>
    <row r="528" spans="1:72" ht="14.5">
      <c r="A528" s="219" t="str">
        <f t="shared" si="12"/>
        <v>2025-00111131-1</v>
      </c>
      <c r="B528" s="170" t="s">
        <v>12874</v>
      </c>
      <c r="C528" s="338" t="s">
        <v>9670</v>
      </c>
      <c r="D528" s="338" t="s">
        <v>11094</v>
      </c>
      <c r="E528" s="338" t="s">
        <v>7994</v>
      </c>
      <c r="F528" s="338" t="s">
        <v>9883</v>
      </c>
      <c r="G528" s="338" t="s">
        <v>11094</v>
      </c>
      <c r="H528" s="338" t="s">
        <v>11095</v>
      </c>
      <c r="I528" s="338" t="s">
        <v>10044</v>
      </c>
      <c r="J528" s="338" t="s">
        <v>2000</v>
      </c>
      <c r="K528" s="338" t="s">
        <v>2002</v>
      </c>
      <c r="L528"/>
      <c r="M528" s="338"/>
      <c r="N528" s="338"/>
      <c r="O528" s="338"/>
      <c r="P528" s="338" t="s">
        <v>8009</v>
      </c>
      <c r="Q528" s="338" t="s">
        <v>8010</v>
      </c>
      <c r="R528" s="338" t="s">
        <v>8032</v>
      </c>
      <c r="S528" s="338" t="s">
        <v>12875</v>
      </c>
      <c r="T528" s="338" t="s">
        <v>11978</v>
      </c>
      <c r="U528" s="338"/>
      <c r="V528"/>
      <c r="W528" s="338"/>
      <c r="X528" s="338" t="s">
        <v>9059</v>
      </c>
      <c r="Y528" s="338" t="s">
        <v>12765</v>
      </c>
      <c r="Z528" s="338" t="s">
        <v>53</v>
      </c>
      <c r="AA528" s="338"/>
      <c r="AB528" s="338" t="s">
        <v>12836</v>
      </c>
      <c r="AC528" s="338" t="s">
        <v>8067</v>
      </c>
      <c r="AD528" s="338"/>
      <c r="AE528" s="338" t="s">
        <v>8047</v>
      </c>
      <c r="AF528" s="338" t="s">
        <v>12876</v>
      </c>
      <c r="AG528" s="338"/>
      <c r="AH528" s="338" t="s">
        <v>9059</v>
      </c>
      <c r="AI528" s="338" t="s">
        <v>7998</v>
      </c>
      <c r="AJ528" s="338" t="s">
        <v>12877</v>
      </c>
      <c r="AK528" s="338" t="s">
        <v>12878</v>
      </c>
      <c r="AL528" s="338"/>
      <c r="AM528" s="338" t="s">
        <v>8019</v>
      </c>
      <c r="AN528" s="338" t="s">
        <v>12879</v>
      </c>
      <c r="AO528" s="338" t="s">
        <v>8026</v>
      </c>
      <c r="AP528" s="338" t="s">
        <v>12880</v>
      </c>
      <c r="AQ528" s="338" t="s">
        <v>7988</v>
      </c>
      <c r="AR528" s="338"/>
      <c r="AS528" s="338" t="s">
        <v>7988</v>
      </c>
      <c r="AT528" s="338"/>
      <c r="AU528" s="338" t="s">
        <v>12879</v>
      </c>
      <c r="AV528" s="338" t="s">
        <v>7988</v>
      </c>
      <c r="AW528" s="338"/>
      <c r="AX528" s="338" t="s">
        <v>7988</v>
      </c>
      <c r="AY528" s="338"/>
      <c r="AZ528" s="338" t="s">
        <v>7994</v>
      </c>
      <c r="BA528" s="338"/>
      <c r="BB528"/>
      <c r="BC528"/>
      <c r="BD528"/>
      <c r="BE528"/>
      <c r="BF528"/>
      <c r="BG528"/>
      <c r="BH528"/>
      <c r="BI528"/>
      <c r="BJ528"/>
      <c r="BK528"/>
      <c r="BL528"/>
      <c r="BM528"/>
      <c r="BN528"/>
      <c r="BO528"/>
      <c r="BP528" t="s">
        <v>9893</v>
      </c>
      <c r="BQ528" t="s">
        <v>9894</v>
      </c>
      <c r="BR528" t="s">
        <v>9895</v>
      </c>
      <c r="BS528" t="s">
        <v>9892</v>
      </c>
      <c r="BT528" s="218"/>
    </row>
    <row r="529" spans="1:72" ht="14.5">
      <c r="A529" s="219" t="str">
        <f t="shared" si="12"/>
        <v>2025-00110398-1</v>
      </c>
      <c r="B529" s="170" t="s">
        <v>12881</v>
      </c>
      <c r="C529" s="338" t="s">
        <v>9670</v>
      </c>
      <c r="D529" s="338" t="s">
        <v>11094</v>
      </c>
      <c r="E529" s="338" t="s">
        <v>7994</v>
      </c>
      <c r="F529" s="338" t="s">
        <v>9883</v>
      </c>
      <c r="G529" s="338" t="s">
        <v>11094</v>
      </c>
      <c r="H529" s="338" t="s">
        <v>11095</v>
      </c>
      <c r="I529" s="338" t="s">
        <v>10044</v>
      </c>
      <c r="J529" s="338" t="s">
        <v>2000</v>
      </c>
      <c r="K529" s="338" t="s">
        <v>2002</v>
      </c>
      <c r="L529"/>
      <c r="M529" s="338"/>
      <c r="N529" s="338"/>
      <c r="O529" s="338"/>
      <c r="P529" s="338" t="s">
        <v>8009</v>
      </c>
      <c r="Q529" s="338" t="s">
        <v>8010</v>
      </c>
      <c r="R529" s="338" t="s">
        <v>8032</v>
      </c>
      <c r="S529" s="338" t="s">
        <v>12882</v>
      </c>
      <c r="T529" s="338" t="s">
        <v>11978</v>
      </c>
      <c r="U529" s="338"/>
      <c r="V529"/>
      <c r="W529" s="338"/>
      <c r="X529" s="338" t="s">
        <v>9708</v>
      </c>
      <c r="Y529" s="338" t="s">
        <v>9589</v>
      </c>
      <c r="Z529" s="338" t="s">
        <v>53</v>
      </c>
      <c r="AA529" s="338"/>
      <c r="AB529" s="338"/>
      <c r="AC529" s="338"/>
      <c r="AD529" s="338"/>
      <c r="AE529" s="338"/>
      <c r="AF529" s="338" t="s">
        <v>12883</v>
      </c>
      <c r="AG529" s="338"/>
      <c r="AH529" s="338" t="s">
        <v>9708</v>
      </c>
      <c r="AI529" s="338" t="s">
        <v>7998</v>
      </c>
      <c r="AJ529" s="338" t="s">
        <v>12884</v>
      </c>
      <c r="AK529" s="338" t="s">
        <v>12885</v>
      </c>
      <c r="AL529" s="338"/>
      <c r="AM529" s="338" t="s">
        <v>8019</v>
      </c>
      <c r="AN529" s="338" t="s">
        <v>12886</v>
      </c>
      <c r="AO529" s="338" t="s">
        <v>8026</v>
      </c>
      <c r="AP529" s="338" t="s">
        <v>11801</v>
      </c>
      <c r="AQ529" s="338" t="s">
        <v>7988</v>
      </c>
      <c r="AR529" s="338"/>
      <c r="AS529" s="338" t="s">
        <v>7988</v>
      </c>
      <c r="AT529" s="338"/>
      <c r="AU529" s="338" t="s">
        <v>12887</v>
      </c>
      <c r="AV529" s="338" t="s">
        <v>7988</v>
      </c>
      <c r="AW529" s="338"/>
      <c r="AX529" s="338" t="s">
        <v>7988</v>
      </c>
      <c r="AY529" s="338"/>
      <c r="AZ529" s="338" t="s">
        <v>7994</v>
      </c>
      <c r="BA529" s="338"/>
      <c r="BB529"/>
      <c r="BC529"/>
      <c r="BD529"/>
      <c r="BE529"/>
      <c r="BF529"/>
      <c r="BG529"/>
      <c r="BH529"/>
      <c r="BI529"/>
      <c r="BJ529"/>
      <c r="BK529"/>
      <c r="BL529"/>
      <c r="BM529"/>
      <c r="BN529"/>
      <c r="BO529"/>
      <c r="BP529" t="s">
        <v>9893</v>
      </c>
      <c r="BQ529" t="s">
        <v>9894</v>
      </c>
      <c r="BR529" t="s">
        <v>9895</v>
      </c>
      <c r="BS529" t="s">
        <v>9892</v>
      </c>
      <c r="BT529" s="218"/>
    </row>
    <row r="530" spans="1:72" ht="14.5">
      <c r="A530" s="219" t="str">
        <f t="shared" si="12"/>
        <v>2025-00110599-1</v>
      </c>
      <c r="B530" s="170" t="s">
        <v>12888</v>
      </c>
      <c r="C530" s="338" t="s">
        <v>9670</v>
      </c>
      <c r="D530" s="338" t="s">
        <v>11094</v>
      </c>
      <c r="E530" s="338" t="s">
        <v>7994</v>
      </c>
      <c r="F530" s="338" t="s">
        <v>9883</v>
      </c>
      <c r="G530" s="338" t="s">
        <v>11094</v>
      </c>
      <c r="H530" s="338" t="s">
        <v>11095</v>
      </c>
      <c r="I530" s="338" t="s">
        <v>10044</v>
      </c>
      <c r="J530" s="338" t="s">
        <v>12889</v>
      </c>
      <c r="K530" s="338" t="s">
        <v>12890</v>
      </c>
      <c r="L530"/>
      <c r="M530" s="338"/>
      <c r="N530" s="338"/>
      <c r="O530" s="338"/>
      <c r="P530" s="338" t="s">
        <v>8009</v>
      </c>
      <c r="Q530" s="338" t="s">
        <v>8010</v>
      </c>
      <c r="R530" s="338" t="s">
        <v>8076</v>
      </c>
      <c r="S530" s="338" t="s">
        <v>12891</v>
      </c>
      <c r="T530" s="338" t="s">
        <v>12892</v>
      </c>
      <c r="U530" s="338" t="s">
        <v>12893</v>
      </c>
      <c r="V530"/>
      <c r="W530" s="338" t="s">
        <v>12894</v>
      </c>
      <c r="X530" s="338" t="s">
        <v>9655</v>
      </c>
      <c r="Y530" s="338" t="s">
        <v>9646</v>
      </c>
      <c r="Z530" s="338" t="s">
        <v>53</v>
      </c>
      <c r="AA530" s="338"/>
      <c r="AB530" s="338"/>
      <c r="AC530" s="338"/>
      <c r="AD530" s="338"/>
      <c r="AE530" s="338"/>
      <c r="AF530" s="338" t="s">
        <v>12895</v>
      </c>
      <c r="AG530" s="338"/>
      <c r="AH530" s="338" t="s">
        <v>9655</v>
      </c>
      <c r="AI530" s="338" t="s">
        <v>7998</v>
      </c>
      <c r="AJ530" s="338" t="s">
        <v>12896</v>
      </c>
      <c r="AK530" s="338" t="s">
        <v>12897</v>
      </c>
      <c r="AL530" s="338"/>
      <c r="AM530" s="338" t="s">
        <v>8019</v>
      </c>
      <c r="AN530" s="338" t="s">
        <v>12898</v>
      </c>
      <c r="AO530" s="338" t="s">
        <v>8026</v>
      </c>
      <c r="AP530" s="338" t="s">
        <v>12899</v>
      </c>
      <c r="AQ530" s="338" t="s">
        <v>7988</v>
      </c>
      <c r="AR530" s="338"/>
      <c r="AS530" s="338" t="s">
        <v>7988</v>
      </c>
      <c r="AT530" s="338"/>
      <c r="AU530" s="338" t="s">
        <v>10136</v>
      </c>
      <c r="AV530" s="338" t="s">
        <v>7988</v>
      </c>
      <c r="AW530" s="338"/>
      <c r="AX530" s="338" t="s">
        <v>7988</v>
      </c>
      <c r="AY530" s="338"/>
      <c r="AZ530" s="338" t="s">
        <v>7994</v>
      </c>
      <c r="BA530" s="338"/>
      <c r="BB530"/>
      <c r="BC530"/>
      <c r="BD530"/>
      <c r="BE530"/>
      <c r="BF530"/>
      <c r="BG530"/>
      <c r="BH530"/>
      <c r="BI530"/>
      <c r="BJ530"/>
      <c r="BK530"/>
      <c r="BL530"/>
      <c r="BM530"/>
      <c r="BN530"/>
      <c r="BO530"/>
      <c r="BP530" t="s">
        <v>9893</v>
      </c>
      <c r="BQ530" t="s">
        <v>9894</v>
      </c>
      <c r="BR530" t="s">
        <v>9895</v>
      </c>
      <c r="BS530" t="s">
        <v>9892</v>
      </c>
      <c r="BT530" s="218"/>
    </row>
    <row r="531" spans="1:72" ht="14.5">
      <c r="A531" s="219" t="str">
        <f t="shared" si="12"/>
        <v>2025-00110659-1</v>
      </c>
      <c r="B531" s="170" t="s">
        <v>12900</v>
      </c>
      <c r="C531" s="338" t="s">
        <v>9670</v>
      </c>
      <c r="D531" s="338" t="s">
        <v>11094</v>
      </c>
      <c r="E531" s="338" t="s">
        <v>7994</v>
      </c>
      <c r="F531" s="338" t="s">
        <v>9883</v>
      </c>
      <c r="G531" s="338" t="s">
        <v>11094</v>
      </c>
      <c r="H531" s="338" t="s">
        <v>11095</v>
      </c>
      <c r="I531" s="338" t="s">
        <v>10044</v>
      </c>
      <c r="J531" s="338" t="s">
        <v>2000</v>
      </c>
      <c r="K531" s="338" t="s">
        <v>2002</v>
      </c>
      <c r="L531"/>
      <c r="M531" s="338"/>
      <c r="N531" s="338"/>
      <c r="O531" s="338"/>
      <c r="P531" s="338" t="s">
        <v>8009</v>
      </c>
      <c r="Q531" s="338" t="s">
        <v>8010</v>
      </c>
      <c r="R531" s="338" t="s">
        <v>8032</v>
      </c>
      <c r="S531" s="338" t="s">
        <v>12901</v>
      </c>
      <c r="T531" s="338" t="s">
        <v>11978</v>
      </c>
      <c r="U531" s="338"/>
      <c r="V531"/>
      <c r="W531" s="338"/>
      <c r="X531" s="338" t="s">
        <v>9427</v>
      </c>
      <c r="Y531" s="338" t="s">
        <v>12765</v>
      </c>
      <c r="Z531" s="338" t="s">
        <v>53</v>
      </c>
      <c r="AA531" s="338"/>
      <c r="AB531" s="338" t="s">
        <v>12836</v>
      </c>
      <c r="AC531" s="338" t="s">
        <v>8067</v>
      </c>
      <c r="AD531" s="338"/>
      <c r="AE531" s="338" t="s">
        <v>8047</v>
      </c>
      <c r="AF531" s="338" t="s">
        <v>12902</v>
      </c>
      <c r="AG531" s="338"/>
      <c r="AH531" s="338" t="s">
        <v>9427</v>
      </c>
      <c r="AI531" s="338" t="s">
        <v>7998</v>
      </c>
      <c r="AJ531" s="338" t="s">
        <v>12877</v>
      </c>
      <c r="AK531" s="338" t="s">
        <v>12903</v>
      </c>
      <c r="AL531" s="338"/>
      <c r="AM531" s="338" t="s">
        <v>8019</v>
      </c>
      <c r="AN531" s="338" t="s">
        <v>12879</v>
      </c>
      <c r="AO531" s="338" t="s">
        <v>8026</v>
      </c>
      <c r="AP531" s="338" t="s">
        <v>12880</v>
      </c>
      <c r="AQ531" s="338" t="s">
        <v>7988</v>
      </c>
      <c r="AR531" s="338"/>
      <c r="AS531" s="338" t="s">
        <v>7988</v>
      </c>
      <c r="AT531" s="338"/>
      <c r="AU531" s="338" t="s">
        <v>12879</v>
      </c>
      <c r="AV531" s="338" t="s">
        <v>7988</v>
      </c>
      <c r="AW531" s="338"/>
      <c r="AX531" s="338" t="s">
        <v>7988</v>
      </c>
      <c r="AY531" s="338"/>
      <c r="AZ531" s="338" t="s">
        <v>7994</v>
      </c>
      <c r="BA531" s="338"/>
      <c r="BB531"/>
      <c r="BC531"/>
      <c r="BD531"/>
      <c r="BE531"/>
      <c r="BF531"/>
      <c r="BG531"/>
      <c r="BH531"/>
      <c r="BI531"/>
      <c r="BJ531"/>
      <c r="BK531"/>
      <c r="BL531"/>
      <c r="BM531"/>
      <c r="BN531"/>
      <c r="BO531"/>
      <c r="BP531" t="s">
        <v>9893</v>
      </c>
      <c r="BQ531" t="s">
        <v>9894</v>
      </c>
      <c r="BR531" t="s">
        <v>9895</v>
      </c>
      <c r="BS531" t="s">
        <v>9892</v>
      </c>
      <c r="BT531" s="218"/>
    </row>
    <row r="532" spans="1:72" ht="14.5">
      <c r="A532" s="219" t="str">
        <f t="shared" si="12"/>
        <v>2025-00113621-1</v>
      </c>
      <c r="B532" s="170" t="s">
        <v>12904</v>
      </c>
      <c r="C532" s="269" t="s">
        <v>9675</v>
      </c>
      <c r="D532" s="269" t="s">
        <v>11094</v>
      </c>
      <c r="E532" s="269" t="s">
        <v>7994</v>
      </c>
      <c r="F532" s="269" t="s">
        <v>9883</v>
      </c>
      <c r="G532" s="269" t="s">
        <v>11094</v>
      </c>
      <c r="H532" s="269" t="s">
        <v>11095</v>
      </c>
      <c r="I532" s="269" t="s">
        <v>10044</v>
      </c>
      <c r="J532" s="269" t="s">
        <v>2207</v>
      </c>
      <c r="K532" s="269" t="s">
        <v>234</v>
      </c>
      <c r="L532" s="269"/>
      <c r="M532" s="269"/>
      <c r="N532" s="269"/>
      <c r="O532" s="269"/>
      <c r="P532" s="269" t="s">
        <v>8009</v>
      </c>
      <c r="Q532" s="269" t="s">
        <v>8010</v>
      </c>
      <c r="R532" s="269" t="s">
        <v>8032</v>
      </c>
      <c r="S532" s="269" t="s">
        <v>12905</v>
      </c>
      <c r="T532" s="269" t="s">
        <v>10377</v>
      </c>
      <c r="U532" s="269" t="s">
        <v>10263</v>
      </c>
      <c r="V532" s="269"/>
      <c r="W532" s="269"/>
      <c r="X532" s="269" t="s">
        <v>12806</v>
      </c>
      <c r="Y532" s="269" t="s">
        <v>9675</v>
      </c>
      <c r="Z532" s="269" t="s">
        <v>53</v>
      </c>
      <c r="AA532" s="269"/>
      <c r="AB532" s="269"/>
      <c r="AC532" s="269"/>
      <c r="AD532" s="269"/>
      <c r="AE532" s="269"/>
      <c r="AF532" s="269" t="s">
        <v>12906</v>
      </c>
      <c r="AG532" s="269"/>
      <c r="AH532" s="269" t="s">
        <v>12806</v>
      </c>
      <c r="AI532" s="269" t="s">
        <v>7998</v>
      </c>
      <c r="AJ532" s="269" t="s">
        <v>12907</v>
      </c>
      <c r="AK532" s="269" t="s">
        <v>12908</v>
      </c>
      <c r="AL532" s="269"/>
      <c r="AM532" s="269" t="s">
        <v>8019</v>
      </c>
      <c r="AN532" s="269" t="s">
        <v>12909</v>
      </c>
      <c r="AO532" s="269" t="s">
        <v>8026</v>
      </c>
      <c r="AP532" s="269" t="s">
        <v>12563</v>
      </c>
      <c r="AQ532" s="269" t="s">
        <v>7988</v>
      </c>
      <c r="AR532" s="269"/>
      <c r="AS532" s="269" t="s">
        <v>7988</v>
      </c>
      <c r="AT532" s="269"/>
      <c r="AU532" s="269" t="s">
        <v>12910</v>
      </c>
      <c r="AV532" s="269"/>
      <c r="AW532" s="269"/>
      <c r="AX532" s="269"/>
      <c r="AY532" s="269"/>
      <c r="AZ532" s="269" t="s">
        <v>7994</v>
      </c>
      <c r="BA532" s="269"/>
      <c r="BB532" s="269"/>
      <c r="BC532" s="269"/>
      <c r="BD532" s="269"/>
      <c r="BE532" s="269"/>
      <c r="BF532" s="269"/>
      <c r="BG532" s="269"/>
      <c r="BH532" s="269"/>
      <c r="BI532" s="269"/>
      <c r="BJ532" s="269"/>
      <c r="BK532" s="269"/>
      <c r="BL532" s="269"/>
      <c r="BM532" s="269"/>
      <c r="BN532" s="269"/>
      <c r="BO532" s="269"/>
      <c r="BP532" s="269"/>
      <c r="BQ532" s="269" t="s">
        <v>9894</v>
      </c>
      <c r="BR532" s="269"/>
      <c r="BS532" s="269" t="s">
        <v>9892</v>
      </c>
      <c r="BT532" s="218"/>
    </row>
    <row r="533" spans="1:72" ht="14.5">
      <c r="A533" s="219" t="str">
        <f t="shared" si="12"/>
        <v>2025-00110895-1</v>
      </c>
      <c r="B533" s="170" t="s">
        <v>12911</v>
      </c>
      <c r="C533" s="269" t="s">
        <v>9675</v>
      </c>
      <c r="D533" s="269" t="s">
        <v>11094</v>
      </c>
      <c r="E533" s="269" t="s">
        <v>7994</v>
      </c>
      <c r="F533" s="269" t="s">
        <v>9883</v>
      </c>
      <c r="G533" s="269" t="s">
        <v>11094</v>
      </c>
      <c r="H533" s="269" t="s">
        <v>11095</v>
      </c>
      <c r="I533" s="269" t="s">
        <v>10044</v>
      </c>
      <c r="J533" s="269" t="s">
        <v>61</v>
      </c>
      <c r="K533" s="269" t="s">
        <v>335</v>
      </c>
      <c r="L533" s="269"/>
      <c r="M533" s="269"/>
      <c r="N533" s="269"/>
      <c r="O533" s="269"/>
      <c r="P533" s="269" t="s">
        <v>8009</v>
      </c>
      <c r="Q533" s="269" t="s">
        <v>8010</v>
      </c>
      <c r="R533" s="269" t="s">
        <v>8032</v>
      </c>
      <c r="S533" s="269" t="s">
        <v>12912</v>
      </c>
      <c r="T533" s="269" t="s">
        <v>8624</v>
      </c>
      <c r="U533" s="269" t="s">
        <v>10219</v>
      </c>
      <c r="V533" s="269"/>
      <c r="W533" s="269"/>
      <c r="X533" s="269" t="s">
        <v>9708</v>
      </c>
      <c r="Y533" s="269" t="s">
        <v>9675</v>
      </c>
      <c r="Z533" s="269" t="s">
        <v>53</v>
      </c>
      <c r="AA533" s="269"/>
      <c r="AB533" s="269"/>
      <c r="AC533" s="269"/>
      <c r="AD533" s="269"/>
      <c r="AE533" s="269"/>
      <c r="AF533" s="269" t="s">
        <v>12913</v>
      </c>
      <c r="AG533" s="269"/>
      <c r="AH533" s="269" t="s">
        <v>9708</v>
      </c>
      <c r="AI533" s="269" t="s">
        <v>7998</v>
      </c>
      <c r="AJ533" s="269" t="s">
        <v>12914</v>
      </c>
      <c r="AK533" s="269" t="s">
        <v>12915</v>
      </c>
      <c r="AL533" s="269"/>
      <c r="AM533" s="269" t="s">
        <v>8019</v>
      </c>
      <c r="AN533" s="269" t="s">
        <v>12916</v>
      </c>
      <c r="AO533" s="269" t="s">
        <v>8026</v>
      </c>
      <c r="AP533" s="269" t="s">
        <v>12917</v>
      </c>
      <c r="AQ533" s="269" t="s">
        <v>7988</v>
      </c>
      <c r="AR533" s="269"/>
      <c r="AS533" s="269" t="s">
        <v>7988</v>
      </c>
      <c r="AT533" s="269"/>
      <c r="AU533" s="269" t="s">
        <v>12918</v>
      </c>
      <c r="AV533" s="269"/>
      <c r="AW533" s="269"/>
      <c r="AX533" s="269"/>
      <c r="AY533" s="269"/>
      <c r="AZ533" s="269" t="s">
        <v>7994</v>
      </c>
      <c r="BA533" s="269"/>
      <c r="BB533" s="269"/>
      <c r="BC533" s="269"/>
      <c r="BD533" s="269"/>
      <c r="BE533" s="269"/>
      <c r="BF533" s="269"/>
      <c r="BG533" s="269"/>
      <c r="BH533" s="269"/>
      <c r="BI533" s="269"/>
      <c r="BJ533" s="269"/>
      <c r="BK533" s="269"/>
      <c r="BL533" s="269"/>
      <c r="BM533" s="269"/>
      <c r="BN533" s="269"/>
      <c r="BO533" s="269"/>
      <c r="BP533" s="269"/>
      <c r="BQ533" s="269" t="s">
        <v>9894</v>
      </c>
      <c r="BR533" s="269"/>
      <c r="BS533" s="269" t="s">
        <v>9892</v>
      </c>
      <c r="BT533" s="218"/>
    </row>
    <row r="534" spans="1:72" ht="14.5">
      <c r="A534" s="219" t="str">
        <f t="shared" si="12"/>
        <v>2025-00109853-1</v>
      </c>
      <c r="B534" s="170" t="s">
        <v>12919</v>
      </c>
      <c r="C534" s="269" t="s">
        <v>9675</v>
      </c>
      <c r="D534" s="269" t="s">
        <v>11094</v>
      </c>
      <c r="E534" s="269" t="s">
        <v>7994</v>
      </c>
      <c r="F534" s="269" t="s">
        <v>9883</v>
      </c>
      <c r="G534" s="269" t="s">
        <v>11094</v>
      </c>
      <c r="H534" s="269" t="s">
        <v>11095</v>
      </c>
      <c r="I534" s="269" t="s">
        <v>10044</v>
      </c>
      <c r="J534" s="269" t="s">
        <v>1136</v>
      </c>
      <c r="K534" s="269" t="s">
        <v>2029</v>
      </c>
      <c r="L534" s="269"/>
      <c r="M534" s="269"/>
      <c r="N534" s="269"/>
      <c r="O534" s="269"/>
      <c r="P534" s="269" t="s">
        <v>8009</v>
      </c>
      <c r="Q534" s="269" t="s">
        <v>8010</v>
      </c>
      <c r="R534" s="269" t="s">
        <v>8032</v>
      </c>
      <c r="S534" s="269" t="s">
        <v>12920</v>
      </c>
      <c r="T534" s="269" t="s">
        <v>12018</v>
      </c>
      <c r="U534" s="269" t="s">
        <v>12019</v>
      </c>
      <c r="V534" s="269"/>
      <c r="W534" s="269"/>
      <c r="X534" s="269" t="s">
        <v>12204</v>
      </c>
      <c r="Y534" s="269" t="s">
        <v>9675</v>
      </c>
      <c r="Z534" s="269" t="s">
        <v>53</v>
      </c>
      <c r="AA534" s="269"/>
      <c r="AB534" s="269"/>
      <c r="AC534" s="269"/>
      <c r="AD534" s="269"/>
      <c r="AE534" s="269"/>
      <c r="AF534" s="269" t="s">
        <v>12921</v>
      </c>
      <c r="AG534" s="269"/>
      <c r="AH534" s="269" t="s">
        <v>12204</v>
      </c>
      <c r="AI534" s="269" t="s">
        <v>7998</v>
      </c>
      <c r="AJ534" s="269" t="s">
        <v>12922</v>
      </c>
      <c r="AK534" s="269" t="s">
        <v>12923</v>
      </c>
      <c r="AL534" s="269"/>
      <c r="AM534" s="269" t="s">
        <v>8019</v>
      </c>
      <c r="AN534" s="269" t="s">
        <v>12924</v>
      </c>
      <c r="AO534" s="269" t="s">
        <v>10418</v>
      </c>
      <c r="AP534" s="269" t="s">
        <v>12925</v>
      </c>
      <c r="AQ534" s="269" t="s">
        <v>7988</v>
      </c>
      <c r="AR534" s="269"/>
      <c r="AS534" s="269" t="s">
        <v>7988</v>
      </c>
      <c r="AT534" s="269"/>
      <c r="AU534" s="269" t="s">
        <v>10136</v>
      </c>
      <c r="AV534" s="269"/>
      <c r="AW534" s="269"/>
      <c r="AX534" s="269"/>
      <c r="AY534" s="269"/>
      <c r="AZ534" s="269" t="s">
        <v>7994</v>
      </c>
      <c r="BA534" s="269"/>
      <c r="BB534" s="269"/>
      <c r="BC534" s="269"/>
      <c r="BD534" s="269"/>
      <c r="BE534" s="269"/>
      <c r="BF534" s="269"/>
      <c r="BG534" s="269"/>
      <c r="BH534" s="269"/>
      <c r="BI534" s="269"/>
      <c r="BJ534" s="269"/>
      <c r="BK534" s="269"/>
      <c r="BL534" s="269"/>
      <c r="BM534" s="269"/>
      <c r="BN534" s="269"/>
      <c r="BO534" s="269"/>
      <c r="BP534" s="269"/>
      <c r="BQ534" s="269" t="s">
        <v>9894</v>
      </c>
      <c r="BR534" s="269"/>
      <c r="BS534" s="269" t="s">
        <v>9892</v>
      </c>
      <c r="BT534" s="218"/>
    </row>
    <row r="535" spans="1:72" ht="14.5">
      <c r="A535" s="219" t="str">
        <f t="shared" si="12"/>
        <v>2025-00108629-1</v>
      </c>
      <c r="B535" s="338" t="s">
        <v>12926</v>
      </c>
      <c r="C535" s="338" t="s">
        <v>9675</v>
      </c>
      <c r="D535" s="338" t="s">
        <v>9882</v>
      </c>
      <c r="E535" s="338" t="s">
        <v>7994</v>
      </c>
      <c r="F535" s="338" t="s">
        <v>9883</v>
      </c>
      <c r="G535" s="338" t="s">
        <v>9882</v>
      </c>
      <c r="H535" s="338" t="s">
        <v>9884</v>
      </c>
      <c r="I535" s="338" t="s">
        <v>10044</v>
      </c>
      <c r="J535" s="338" t="s">
        <v>140</v>
      </c>
      <c r="K535" s="338" t="s">
        <v>300</v>
      </c>
      <c r="L535"/>
      <c r="M535" s="338"/>
      <c r="N535" s="338"/>
      <c r="O535" s="338"/>
      <c r="P535" s="338" t="s">
        <v>8009</v>
      </c>
      <c r="Q535" s="338" t="s">
        <v>8010</v>
      </c>
      <c r="R535" s="338" t="s">
        <v>8032</v>
      </c>
      <c r="S535" s="338" t="s">
        <v>12927</v>
      </c>
      <c r="T535" s="338" t="s">
        <v>12928</v>
      </c>
      <c r="U535" s="338" t="s">
        <v>10698</v>
      </c>
      <c r="V535"/>
      <c r="W535" s="338"/>
      <c r="X535" s="338" t="s">
        <v>11672</v>
      </c>
      <c r="Y535" s="338" t="s">
        <v>9670</v>
      </c>
      <c r="Z535" s="338" t="s">
        <v>53</v>
      </c>
      <c r="AA535" s="338"/>
      <c r="AB535" s="338" t="s">
        <v>11115</v>
      </c>
      <c r="AC535" s="338" t="s">
        <v>8067</v>
      </c>
      <c r="AD535" s="338"/>
      <c r="AE535" s="338" t="s">
        <v>8252</v>
      </c>
      <c r="AF535" s="338" t="s">
        <v>12929</v>
      </c>
      <c r="AG535" s="338"/>
      <c r="AH535" s="338" t="s">
        <v>11672</v>
      </c>
      <c r="AI535" s="338" t="s">
        <v>7998</v>
      </c>
      <c r="AJ535" s="338" t="s">
        <v>12930</v>
      </c>
      <c r="AK535" s="338" t="s">
        <v>12931</v>
      </c>
      <c r="AL535" s="338"/>
      <c r="AM535" s="338" t="s">
        <v>8019</v>
      </c>
      <c r="AN535" s="338" t="s">
        <v>12932</v>
      </c>
      <c r="AO535" s="338" t="s">
        <v>12933</v>
      </c>
      <c r="AP535" s="338" t="s">
        <v>12934</v>
      </c>
      <c r="AQ535" s="338" t="s">
        <v>7988</v>
      </c>
      <c r="AR535" s="338"/>
      <c r="AS535" s="338" t="s">
        <v>8019</v>
      </c>
      <c r="AT535" s="338" t="s">
        <v>12935</v>
      </c>
      <c r="AU535" s="338"/>
      <c r="AV535" s="338"/>
      <c r="AW535" s="338"/>
      <c r="AX535" s="338"/>
      <c r="AY535" s="338"/>
      <c r="AZ535" s="338" t="s">
        <v>7994</v>
      </c>
      <c r="BA535" s="338"/>
      <c r="BB535"/>
      <c r="BC535"/>
      <c r="BD535"/>
      <c r="BE535"/>
      <c r="BF535"/>
      <c r="BG535"/>
      <c r="BH535"/>
      <c r="BI535"/>
      <c r="BJ535"/>
      <c r="BK535"/>
      <c r="BL535"/>
      <c r="BM535"/>
      <c r="BN535"/>
      <c r="BO535"/>
      <c r="BP535"/>
      <c r="BQ535" t="s">
        <v>9894</v>
      </c>
      <c r="BR535"/>
      <c r="BS535" t="s">
        <v>9892</v>
      </c>
      <c r="BT535" s="218"/>
    </row>
    <row r="536" spans="1:72" ht="14.5">
      <c r="A536" s="219" t="str">
        <f t="shared" si="12"/>
        <v>2025-00108615-1</v>
      </c>
      <c r="B536" s="338" t="s">
        <v>12936</v>
      </c>
      <c r="C536" s="338" t="s">
        <v>9675</v>
      </c>
      <c r="D536" s="338" t="s">
        <v>9882</v>
      </c>
      <c r="E536" s="338" t="s">
        <v>7994</v>
      </c>
      <c r="F536" s="338" t="s">
        <v>9883</v>
      </c>
      <c r="G536" s="338" t="s">
        <v>9882</v>
      </c>
      <c r="H536" s="338" t="s">
        <v>9884</v>
      </c>
      <c r="I536" s="338" t="s">
        <v>10044</v>
      </c>
      <c r="J536" s="338" t="s">
        <v>81</v>
      </c>
      <c r="K536" s="338" t="s">
        <v>82</v>
      </c>
      <c r="L536"/>
      <c r="M536" s="338"/>
      <c r="N536" s="338"/>
      <c r="O536" s="338"/>
      <c r="P536" s="338" t="s">
        <v>8009</v>
      </c>
      <c r="Q536" s="338" t="s">
        <v>8010</v>
      </c>
      <c r="R536" s="338" t="s">
        <v>8032</v>
      </c>
      <c r="S536" s="338" t="s">
        <v>11290</v>
      </c>
      <c r="T536" s="338" t="s">
        <v>10084</v>
      </c>
      <c r="U536" s="338" t="s">
        <v>10085</v>
      </c>
      <c r="V536"/>
      <c r="W536" s="338"/>
      <c r="X536" s="338" t="s">
        <v>9469</v>
      </c>
      <c r="Y536" s="338" t="s">
        <v>9670</v>
      </c>
      <c r="Z536" s="338" t="s">
        <v>53</v>
      </c>
      <c r="AA536" s="338"/>
      <c r="AB536" s="338"/>
      <c r="AC536" s="338"/>
      <c r="AD536" s="338"/>
      <c r="AE536" s="338"/>
      <c r="AF536" s="338" t="s">
        <v>12937</v>
      </c>
      <c r="AG536" s="338"/>
      <c r="AH536" s="338" t="s">
        <v>9469</v>
      </c>
      <c r="AI536" s="338" t="s">
        <v>7998</v>
      </c>
      <c r="AJ536" s="338" t="s">
        <v>11292</v>
      </c>
      <c r="AK536" s="338" t="s">
        <v>12938</v>
      </c>
      <c r="AL536" s="338"/>
      <c r="AM536" s="338" t="s">
        <v>8019</v>
      </c>
      <c r="AN536" s="338" t="s">
        <v>12939</v>
      </c>
      <c r="AO536" s="338" t="s">
        <v>8026</v>
      </c>
      <c r="AP536" s="338" t="s">
        <v>12940</v>
      </c>
      <c r="AQ536" s="338" t="s">
        <v>7988</v>
      </c>
      <c r="AR536" s="338"/>
      <c r="AS536" s="338" t="s">
        <v>7988</v>
      </c>
      <c r="AT536" s="338"/>
      <c r="AU536" s="338" t="s">
        <v>12941</v>
      </c>
      <c r="AV536" s="338"/>
      <c r="AW536" s="338"/>
      <c r="AX536" s="338"/>
      <c r="AY536" s="338"/>
      <c r="AZ536" s="338" t="s">
        <v>7994</v>
      </c>
      <c r="BA536" s="338"/>
      <c r="BB536"/>
      <c r="BC536"/>
      <c r="BD536"/>
      <c r="BE536"/>
      <c r="BF536"/>
      <c r="BG536"/>
      <c r="BH536"/>
      <c r="BI536"/>
      <c r="BJ536"/>
      <c r="BK536"/>
      <c r="BL536"/>
      <c r="BM536"/>
      <c r="BN536"/>
      <c r="BO536"/>
      <c r="BP536"/>
      <c r="BQ536" t="s">
        <v>9894</v>
      </c>
      <c r="BR536"/>
      <c r="BS536" t="s">
        <v>9892</v>
      </c>
      <c r="BT536" s="218"/>
    </row>
    <row r="537" spans="1:72" ht="14.5">
      <c r="A537" s="219" t="str">
        <f t="shared" si="12"/>
        <v>2025-00108376-1</v>
      </c>
      <c r="B537" s="338" t="s">
        <v>12942</v>
      </c>
      <c r="C537" s="338" t="s">
        <v>9675</v>
      </c>
      <c r="D537" s="338" t="s">
        <v>9882</v>
      </c>
      <c r="E537" s="338" t="s">
        <v>7994</v>
      </c>
      <c r="F537" s="338" t="s">
        <v>9883</v>
      </c>
      <c r="G537" s="338" t="s">
        <v>9882</v>
      </c>
      <c r="H537" s="338" t="s">
        <v>9884</v>
      </c>
      <c r="I537" s="338" t="s">
        <v>10044</v>
      </c>
      <c r="J537" s="338" t="s">
        <v>61</v>
      </c>
      <c r="K537" s="338" t="s">
        <v>153</v>
      </c>
      <c r="L537"/>
      <c r="M537" s="338"/>
      <c r="N537" s="338"/>
      <c r="O537" s="338"/>
      <c r="P537" s="338" t="s">
        <v>8009</v>
      </c>
      <c r="Q537" s="338" t="s">
        <v>8010</v>
      </c>
      <c r="R537" s="338" t="s">
        <v>8032</v>
      </c>
      <c r="S537" s="338" t="s">
        <v>12943</v>
      </c>
      <c r="T537" s="338" t="s">
        <v>10114</v>
      </c>
      <c r="U537" s="338" t="s">
        <v>10115</v>
      </c>
      <c r="V537"/>
      <c r="W537" s="338"/>
      <c r="X537" s="338" t="s">
        <v>9487</v>
      </c>
      <c r="Y537" s="338" t="s">
        <v>9670</v>
      </c>
      <c r="Z537" s="338" t="s">
        <v>53</v>
      </c>
      <c r="AA537" s="338"/>
      <c r="AB537" s="338"/>
      <c r="AC537" s="338"/>
      <c r="AD537" s="338"/>
      <c r="AE537" s="338"/>
      <c r="AF537" s="338" t="s">
        <v>12944</v>
      </c>
      <c r="AG537" s="338"/>
      <c r="AH537" s="338" t="s">
        <v>9487</v>
      </c>
      <c r="AI537" s="338" t="s">
        <v>7998</v>
      </c>
      <c r="AJ537" s="338" t="s">
        <v>10117</v>
      </c>
      <c r="AK537" s="338" t="s">
        <v>12945</v>
      </c>
      <c r="AL537" s="338"/>
      <c r="AM537" s="338" t="s">
        <v>8019</v>
      </c>
      <c r="AN537" s="338" t="s">
        <v>12946</v>
      </c>
      <c r="AO537" s="338" t="s">
        <v>8026</v>
      </c>
      <c r="AP537" s="338" t="s">
        <v>12947</v>
      </c>
      <c r="AQ537" s="338" t="s">
        <v>7988</v>
      </c>
      <c r="AR537" s="338"/>
      <c r="AS537" s="338" t="s">
        <v>7988</v>
      </c>
      <c r="AT537" s="338"/>
      <c r="AU537" s="338" t="s">
        <v>12948</v>
      </c>
      <c r="AV537" s="338"/>
      <c r="AW537" s="338"/>
      <c r="AX537" s="338"/>
      <c r="AY537" s="338"/>
      <c r="AZ537" s="338" t="s">
        <v>7994</v>
      </c>
      <c r="BA537" s="338"/>
      <c r="BB537"/>
      <c r="BC537"/>
      <c r="BD537"/>
      <c r="BE537"/>
      <c r="BF537"/>
      <c r="BG537"/>
      <c r="BH537"/>
      <c r="BI537"/>
      <c r="BJ537"/>
      <c r="BK537"/>
      <c r="BL537"/>
      <c r="BM537"/>
      <c r="BN537"/>
      <c r="BO537"/>
      <c r="BP537"/>
      <c r="BQ537" t="s">
        <v>9894</v>
      </c>
      <c r="BR537"/>
      <c r="BS537" t="s">
        <v>9892</v>
      </c>
      <c r="BT537" s="218"/>
    </row>
    <row r="538" spans="1:72" ht="14.5">
      <c r="A538" s="219" t="str">
        <f t="shared" si="12"/>
        <v>2025-00112322-1</v>
      </c>
      <c r="B538" s="272" t="s">
        <v>12949</v>
      </c>
      <c r="C538" s="272" t="s">
        <v>9692</v>
      </c>
      <c r="D538" s="272" t="s">
        <v>11094</v>
      </c>
      <c r="E538" s="272" t="s">
        <v>7994</v>
      </c>
      <c r="F538" s="272" t="s">
        <v>9883</v>
      </c>
      <c r="G538" s="272" t="s">
        <v>11094</v>
      </c>
      <c r="H538" s="272" t="s">
        <v>11095</v>
      </c>
      <c r="I538" s="272" t="s">
        <v>10044</v>
      </c>
      <c r="J538" s="272" t="s">
        <v>2207</v>
      </c>
      <c r="K538" s="272" t="s">
        <v>234</v>
      </c>
      <c r="L538" s="272"/>
      <c r="M538" s="272"/>
      <c r="N538" s="272"/>
      <c r="O538" s="272"/>
      <c r="P538" s="272" t="s">
        <v>8009</v>
      </c>
      <c r="Q538" s="272" t="s">
        <v>8010</v>
      </c>
      <c r="R538" s="272" t="s">
        <v>8032</v>
      </c>
      <c r="S538" s="272" t="s">
        <v>12950</v>
      </c>
      <c r="T538" s="272" t="s">
        <v>10377</v>
      </c>
      <c r="U538" s="272" t="s">
        <v>10263</v>
      </c>
      <c r="V538" s="272"/>
      <c r="W538" s="272"/>
      <c r="X538" s="272" t="s">
        <v>12709</v>
      </c>
      <c r="Y538" s="272" t="s">
        <v>9648</v>
      </c>
      <c r="Z538" s="272" t="s">
        <v>53</v>
      </c>
      <c r="AA538" s="272"/>
      <c r="AB538" s="272" t="s">
        <v>12951</v>
      </c>
      <c r="AC538" s="272" t="s">
        <v>8046</v>
      </c>
      <c r="AD538" s="272"/>
      <c r="AE538" s="272"/>
      <c r="AF538" s="272" t="s">
        <v>12952</v>
      </c>
      <c r="AG538" s="272"/>
      <c r="AH538" s="272" t="s">
        <v>12709</v>
      </c>
      <c r="AI538" s="272" t="s">
        <v>7998</v>
      </c>
      <c r="AJ538" s="272" t="s">
        <v>12953</v>
      </c>
      <c r="AK538" s="272" t="s">
        <v>12954</v>
      </c>
      <c r="AL538" s="272"/>
      <c r="AM538" s="272" t="s">
        <v>8019</v>
      </c>
      <c r="AN538" s="272" t="s">
        <v>12955</v>
      </c>
      <c r="AO538" s="272" t="s">
        <v>8026</v>
      </c>
      <c r="AP538" s="272" t="s">
        <v>12094</v>
      </c>
      <c r="AQ538" s="272" t="s">
        <v>7988</v>
      </c>
      <c r="AR538" s="272"/>
      <c r="AS538" s="272" t="s">
        <v>7988</v>
      </c>
      <c r="AT538" s="272"/>
      <c r="AU538" s="272" t="s">
        <v>12956</v>
      </c>
      <c r="AV538" s="272"/>
      <c r="AW538" s="272"/>
      <c r="AX538" s="272"/>
      <c r="AY538" s="272"/>
      <c r="AZ538" s="272" t="s">
        <v>7994</v>
      </c>
      <c r="BA538" s="272"/>
      <c r="BB538" s="272"/>
      <c r="BC538" s="272"/>
      <c r="BD538" s="272"/>
      <c r="BE538" s="272"/>
      <c r="BF538" s="272"/>
      <c r="BG538" s="272"/>
      <c r="BH538" s="272"/>
      <c r="BI538" s="272"/>
      <c r="BJ538" s="272"/>
      <c r="BK538" s="272"/>
      <c r="BL538" s="272"/>
      <c r="BM538" s="272"/>
      <c r="BN538" s="272"/>
      <c r="BO538" s="272"/>
      <c r="BP538" s="272"/>
      <c r="BQ538" s="272" t="s">
        <v>9894</v>
      </c>
      <c r="BR538" s="272"/>
      <c r="BS538" s="272" t="s">
        <v>9892</v>
      </c>
      <c r="BT538" s="218"/>
    </row>
    <row r="539" spans="1:72" ht="14.5">
      <c r="A539" s="219" t="str">
        <f t="shared" si="12"/>
        <v>2025-00110123-1</v>
      </c>
      <c r="B539" s="338" t="s">
        <v>12957</v>
      </c>
      <c r="C539" s="338" t="s">
        <v>9692</v>
      </c>
      <c r="D539" s="338" t="s">
        <v>9882</v>
      </c>
      <c r="E539" s="338" t="s">
        <v>7994</v>
      </c>
      <c r="F539" s="338" t="s">
        <v>9883</v>
      </c>
      <c r="G539" s="338" t="s">
        <v>9882</v>
      </c>
      <c r="H539" s="338" t="s">
        <v>9884</v>
      </c>
      <c r="I539" s="338" t="s">
        <v>10044</v>
      </c>
      <c r="J539" s="338" t="s">
        <v>69</v>
      </c>
      <c r="K539" s="338" t="s">
        <v>70</v>
      </c>
      <c r="L539"/>
      <c r="M539" s="338"/>
      <c r="N539" s="338"/>
      <c r="O539" s="338"/>
      <c r="P539" s="338" t="s">
        <v>8009</v>
      </c>
      <c r="Q539" s="338" t="s">
        <v>8010</v>
      </c>
      <c r="R539" s="338" t="s">
        <v>8032</v>
      </c>
      <c r="S539" s="338" t="s">
        <v>12958</v>
      </c>
      <c r="T539" s="338" t="s">
        <v>8894</v>
      </c>
      <c r="U539" s="338" t="s">
        <v>9247</v>
      </c>
      <c r="V539"/>
      <c r="W539" s="338"/>
      <c r="X539" s="338" t="s">
        <v>9452</v>
      </c>
      <c r="Y539" s="338" t="s">
        <v>9675</v>
      </c>
      <c r="Z539" s="338" t="s">
        <v>53</v>
      </c>
      <c r="AA539" s="338"/>
      <c r="AB539" s="338"/>
      <c r="AC539" s="338"/>
      <c r="AD539" s="338"/>
      <c r="AE539" s="338"/>
      <c r="AF539" s="338" t="s">
        <v>12959</v>
      </c>
      <c r="AG539" s="338"/>
      <c r="AH539" s="338" t="s">
        <v>9452</v>
      </c>
      <c r="AI539" s="338" t="s">
        <v>7998</v>
      </c>
      <c r="AJ539" s="338" t="s">
        <v>12745</v>
      </c>
      <c r="AK539" s="338" t="s">
        <v>12960</v>
      </c>
      <c r="AL539" s="338"/>
      <c r="AM539" s="338" t="s">
        <v>8019</v>
      </c>
      <c r="AN539" s="338" t="s">
        <v>12961</v>
      </c>
      <c r="AO539" s="338" t="s">
        <v>8026</v>
      </c>
      <c r="AP539" s="338" t="s">
        <v>12947</v>
      </c>
      <c r="AQ539" s="338" t="s">
        <v>7988</v>
      </c>
      <c r="AR539" s="338"/>
      <c r="AS539" s="338" t="s">
        <v>7988</v>
      </c>
      <c r="AT539" s="338"/>
      <c r="AU539" s="338" t="s">
        <v>12962</v>
      </c>
      <c r="AV539" s="338"/>
      <c r="AW539" s="338"/>
      <c r="AX539" s="338"/>
      <c r="AY539" s="338"/>
      <c r="AZ539" s="338" t="s">
        <v>7994</v>
      </c>
      <c r="BA539" s="338"/>
      <c r="BB539"/>
      <c r="BC539"/>
      <c r="BD539"/>
      <c r="BE539"/>
      <c r="BF539"/>
      <c r="BG539"/>
      <c r="BH539"/>
      <c r="BI539"/>
      <c r="BJ539"/>
      <c r="BK539"/>
      <c r="BL539"/>
      <c r="BM539"/>
      <c r="BN539"/>
      <c r="BO539"/>
      <c r="BP539"/>
      <c r="BQ539" t="s">
        <v>9894</v>
      </c>
      <c r="BR539"/>
      <c r="BS539" t="s">
        <v>9892</v>
      </c>
      <c r="BT539" s="218"/>
    </row>
    <row r="540" spans="1:72" ht="14.5">
      <c r="A540" s="219" t="str">
        <f t="shared" si="12"/>
        <v>2025-00111506-1</v>
      </c>
      <c r="B540" s="269" t="s">
        <v>12963</v>
      </c>
      <c r="C540" s="269" t="s">
        <v>9978</v>
      </c>
      <c r="D540" s="269" t="s">
        <v>11094</v>
      </c>
      <c r="E540" s="269" t="s">
        <v>7994</v>
      </c>
      <c r="F540" s="269" t="s">
        <v>9883</v>
      </c>
      <c r="G540" s="269" t="s">
        <v>11094</v>
      </c>
      <c r="H540" s="269" t="s">
        <v>11095</v>
      </c>
      <c r="I540" s="269" t="s">
        <v>10044</v>
      </c>
      <c r="J540" s="269" t="s">
        <v>647</v>
      </c>
      <c r="K540" s="269" t="s">
        <v>648</v>
      </c>
      <c r="L540" s="269"/>
      <c r="M540" s="269"/>
      <c r="N540" s="269"/>
      <c r="O540" s="269"/>
      <c r="P540" s="269" t="s">
        <v>8009</v>
      </c>
      <c r="Q540" s="269" t="s">
        <v>8031</v>
      </c>
      <c r="R540" s="269" t="s">
        <v>8076</v>
      </c>
      <c r="S540" s="269" t="s">
        <v>12964</v>
      </c>
      <c r="T540" s="269" t="s">
        <v>10523</v>
      </c>
      <c r="U540" s="269" t="s">
        <v>10524</v>
      </c>
      <c r="V540" s="269"/>
      <c r="W540" s="269" t="s">
        <v>9568</v>
      </c>
      <c r="X540" s="269" t="s">
        <v>9266</v>
      </c>
      <c r="Y540" s="269" t="s">
        <v>9978</v>
      </c>
      <c r="Z540" s="269" t="s">
        <v>53</v>
      </c>
      <c r="AA540" s="269"/>
      <c r="AB540" s="269"/>
      <c r="AC540" s="269"/>
      <c r="AD540" s="269"/>
      <c r="AE540" s="269" t="s">
        <v>8252</v>
      </c>
      <c r="AF540" s="269" t="s">
        <v>12965</v>
      </c>
      <c r="AG540" s="269"/>
      <c r="AH540" s="269" t="s">
        <v>9266</v>
      </c>
      <c r="AI540" s="269" t="s">
        <v>7998</v>
      </c>
      <c r="AJ540" s="269" t="s">
        <v>11812</v>
      </c>
      <c r="AK540" s="269" t="s">
        <v>12966</v>
      </c>
      <c r="AL540" s="269"/>
      <c r="AM540" s="269" t="s">
        <v>8019</v>
      </c>
      <c r="AN540" s="269" t="s">
        <v>12967</v>
      </c>
      <c r="AO540" s="269" t="s">
        <v>8026</v>
      </c>
      <c r="AP540" s="269" t="s">
        <v>11855</v>
      </c>
      <c r="AQ540" s="269" t="s">
        <v>7988</v>
      </c>
      <c r="AR540" s="269"/>
      <c r="AS540" s="269" t="s">
        <v>7988</v>
      </c>
      <c r="AT540" s="269"/>
      <c r="AU540" s="269" t="s">
        <v>11831</v>
      </c>
      <c r="AV540" s="269"/>
      <c r="AW540" s="269"/>
      <c r="AX540" s="269"/>
      <c r="AY540" s="269"/>
      <c r="AZ540" s="269" t="s">
        <v>7994</v>
      </c>
      <c r="BA540" s="269"/>
      <c r="BB540" s="269"/>
      <c r="BC540" s="269"/>
      <c r="BD540" s="269"/>
      <c r="BE540" s="269"/>
      <c r="BF540" s="269"/>
      <c r="BG540" s="269"/>
      <c r="BH540" s="269"/>
      <c r="BI540" s="269"/>
      <c r="BJ540" s="269"/>
      <c r="BK540" s="269"/>
      <c r="BL540" s="269"/>
      <c r="BM540" s="269"/>
      <c r="BN540" s="269"/>
      <c r="BO540" s="269"/>
      <c r="BP540" s="269"/>
      <c r="BQ540" s="269" t="s">
        <v>9894</v>
      </c>
      <c r="BR540" s="269"/>
      <c r="BS540" s="269" t="s">
        <v>9892</v>
      </c>
      <c r="BT540" s="218"/>
    </row>
    <row r="541" spans="1:72" ht="14.5">
      <c r="A541" s="219" t="str">
        <f t="shared" si="12"/>
        <v>2025-00110861-1</v>
      </c>
      <c r="B541" s="224" t="s">
        <v>12968</v>
      </c>
      <c r="C541" s="224" t="s">
        <v>9978</v>
      </c>
      <c r="D541" s="224" t="s">
        <v>9882</v>
      </c>
      <c r="E541" s="224" t="s">
        <v>7994</v>
      </c>
      <c r="F541" s="224" t="s">
        <v>9883</v>
      </c>
      <c r="G541" s="224" t="s">
        <v>9882</v>
      </c>
      <c r="H541" s="224" t="s">
        <v>9884</v>
      </c>
      <c r="I541" s="224" t="s">
        <v>10044</v>
      </c>
      <c r="J541" s="224" t="s">
        <v>275</v>
      </c>
      <c r="K541" s="224" t="s">
        <v>276</v>
      </c>
      <c r="L541" s="224"/>
      <c r="M541" s="224"/>
      <c r="N541" s="224"/>
      <c r="O541" s="224"/>
      <c r="P541" s="224" t="s">
        <v>8009</v>
      </c>
      <c r="Q541" s="224" t="s">
        <v>8010</v>
      </c>
      <c r="R541" s="224" t="s">
        <v>8076</v>
      </c>
      <c r="S541" s="224" t="s">
        <v>12969</v>
      </c>
      <c r="T541" s="224" t="s">
        <v>10312</v>
      </c>
      <c r="U541" s="224" t="s">
        <v>10313</v>
      </c>
      <c r="V541" s="224"/>
      <c r="W541" s="224" t="s">
        <v>9199</v>
      </c>
      <c r="X541" s="224" t="s">
        <v>11474</v>
      </c>
      <c r="Y541" s="224" t="s">
        <v>9692</v>
      </c>
      <c r="Z541" s="224" t="s">
        <v>53</v>
      </c>
      <c r="AA541" s="224"/>
      <c r="AB541" s="224"/>
      <c r="AC541" s="224"/>
      <c r="AD541" s="224"/>
      <c r="AE541" s="224"/>
      <c r="AF541" s="224" t="s">
        <v>12970</v>
      </c>
      <c r="AG541" s="224"/>
      <c r="AH541" s="224" t="s">
        <v>11474</v>
      </c>
      <c r="AI541" s="224" t="s">
        <v>7998</v>
      </c>
      <c r="AJ541" s="224" t="s">
        <v>12971</v>
      </c>
      <c r="AK541" s="224" t="s">
        <v>12972</v>
      </c>
      <c r="AL541" s="224"/>
      <c r="AM541" s="224" t="s">
        <v>8019</v>
      </c>
      <c r="AN541" s="224" t="s">
        <v>12973</v>
      </c>
      <c r="AO541" s="224" t="s">
        <v>8026</v>
      </c>
      <c r="AP541" s="224" t="s">
        <v>12974</v>
      </c>
      <c r="AQ541" s="224" t="s">
        <v>7988</v>
      </c>
      <c r="AR541" s="224"/>
      <c r="AS541" s="224" t="s">
        <v>7988</v>
      </c>
      <c r="AT541" s="224"/>
      <c r="AU541" s="224" t="s">
        <v>12975</v>
      </c>
      <c r="AV541" s="224"/>
      <c r="AW541" s="224"/>
      <c r="AX541" s="224"/>
      <c r="AY541" s="224"/>
      <c r="AZ541" s="224" t="s">
        <v>7994</v>
      </c>
      <c r="BA541" s="224"/>
      <c r="BB541" s="224"/>
      <c r="BC541" s="224"/>
      <c r="BD541" s="224"/>
      <c r="BE541" s="224"/>
      <c r="BF541" s="224"/>
      <c r="BG541" s="224"/>
      <c r="BH541" s="224"/>
      <c r="BI541" s="224"/>
      <c r="BJ541" s="224"/>
      <c r="BK541" s="224"/>
      <c r="BL541" s="224"/>
      <c r="BM541" s="224"/>
      <c r="BN541" s="224"/>
      <c r="BO541" s="224"/>
      <c r="BP541" s="224"/>
      <c r="BQ541" s="224" t="s">
        <v>9894</v>
      </c>
      <c r="BR541" s="224"/>
      <c r="BS541" s="224" t="s">
        <v>9892</v>
      </c>
      <c r="BT541" s="218"/>
    </row>
    <row r="542" spans="1:72" ht="14.5">
      <c r="A542" s="219" t="str">
        <f t="shared" si="12"/>
        <v>2025-00105552-1</v>
      </c>
      <c r="B542" s="224" t="s">
        <v>12976</v>
      </c>
      <c r="C542" s="224" t="s">
        <v>9978</v>
      </c>
      <c r="D542" s="224" t="s">
        <v>9882</v>
      </c>
      <c r="E542" s="224" t="s">
        <v>7994</v>
      </c>
      <c r="F542" s="224" t="s">
        <v>9883</v>
      </c>
      <c r="G542" s="224" t="s">
        <v>9882</v>
      </c>
      <c r="H542" s="224" t="s">
        <v>9884</v>
      </c>
      <c r="I542" s="224" t="s">
        <v>10044</v>
      </c>
      <c r="J542" s="224" t="s">
        <v>69</v>
      </c>
      <c r="K542" s="224" t="s">
        <v>70</v>
      </c>
      <c r="L542" s="224"/>
      <c r="M542" s="224"/>
      <c r="N542" s="224"/>
      <c r="O542" s="224"/>
      <c r="P542" s="224" t="s">
        <v>8009</v>
      </c>
      <c r="Q542" s="224" t="s">
        <v>8010</v>
      </c>
      <c r="R542" s="224" t="s">
        <v>8032</v>
      </c>
      <c r="S542" s="224" t="s">
        <v>12977</v>
      </c>
      <c r="T542" s="224" t="s">
        <v>8894</v>
      </c>
      <c r="U542" s="224" t="s">
        <v>9247</v>
      </c>
      <c r="V542" s="224"/>
      <c r="W542" s="224"/>
      <c r="X542" s="224" t="s">
        <v>9381</v>
      </c>
      <c r="Y542" s="224" t="s">
        <v>9978</v>
      </c>
      <c r="Z542" s="224" t="s">
        <v>53</v>
      </c>
      <c r="AA542" s="224"/>
      <c r="AB542" s="224"/>
      <c r="AC542" s="224"/>
      <c r="AD542" s="224"/>
      <c r="AE542" s="224"/>
      <c r="AF542" s="224" t="s">
        <v>12978</v>
      </c>
      <c r="AG542" s="224"/>
      <c r="AH542" s="224" t="s">
        <v>9381</v>
      </c>
      <c r="AI542" s="224" t="s">
        <v>7998</v>
      </c>
      <c r="AJ542" s="224" t="s">
        <v>12979</v>
      </c>
      <c r="AK542" s="224" t="s">
        <v>12980</v>
      </c>
      <c r="AL542" s="224"/>
      <c r="AM542" s="224" t="s">
        <v>8019</v>
      </c>
      <c r="AN542" s="224" t="s">
        <v>12981</v>
      </c>
      <c r="AO542" s="224" t="s">
        <v>8026</v>
      </c>
      <c r="AP542" s="224" t="s">
        <v>12947</v>
      </c>
      <c r="AQ542" s="224" t="s">
        <v>7988</v>
      </c>
      <c r="AR542" s="224"/>
      <c r="AS542" s="224" t="s">
        <v>7988</v>
      </c>
      <c r="AT542" s="224"/>
      <c r="AU542" s="224" t="s">
        <v>12982</v>
      </c>
      <c r="AV542" s="224"/>
      <c r="AW542" s="224"/>
      <c r="AX542" s="224"/>
      <c r="AY542" s="224"/>
      <c r="AZ542" s="224" t="s">
        <v>7994</v>
      </c>
      <c r="BA542" s="224"/>
      <c r="BB542" s="224"/>
      <c r="BC542" s="224"/>
      <c r="BD542" s="224"/>
      <c r="BE542" s="224"/>
      <c r="BF542" s="224"/>
      <c r="BG542" s="224"/>
      <c r="BH542" s="224"/>
      <c r="BI542" s="224"/>
      <c r="BJ542" s="224"/>
      <c r="BK542" s="224"/>
      <c r="BL542" s="224"/>
      <c r="BM542" s="224"/>
      <c r="BN542" s="224"/>
      <c r="BO542" s="224"/>
      <c r="BP542" s="224"/>
      <c r="BQ542" s="224" t="s">
        <v>9894</v>
      </c>
      <c r="BR542" s="224"/>
      <c r="BS542" s="224" t="s">
        <v>9892</v>
      </c>
      <c r="BT542" s="218"/>
    </row>
    <row r="543" spans="1:72" ht="14.5">
      <c r="A543" s="219" t="str">
        <f t="shared" si="12"/>
        <v>2025-00111655-1</v>
      </c>
      <c r="B543" s="224" t="s">
        <v>12983</v>
      </c>
      <c r="C543" s="224" t="s">
        <v>9978</v>
      </c>
      <c r="D543" s="224" t="s">
        <v>9882</v>
      </c>
      <c r="E543" s="224" t="s">
        <v>7994</v>
      </c>
      <c r="F543" s="224" t="s">
        <v>9883</v>
      </c>
      <c r="G543" s="224" t="s">
        <v>9882</v>
      </c>
      <c r="H543" s="224" t="s">
        <v>9884</v>
      </c>
      <c r="I543" s="224" t="s">
        <v>10044</v>
      </c>
      <c r="J543" s="224" t="s">
        <v>2057</v>
      </c>
      <c r="K543" s="224" t="s">
        <v>1158</v>
      </c>
      <c r="L543" s="224"/>
      <c r="M543" s="224"/>
      <c r="N543" s="224"/>
      <c r="O543" s="224"/>
      <c r="P543" s="224" t="s">
        <v>8009</v>
      </c>
      <c r="Q543" s="224" t="s">
        <v>8010</v>
      </c>
      <c r="R543" s="224" t="s">
        <v>8076</v>
      </c>
      <c r="S543" s="224" t="s">
        <v>12984</v>
      </c>
      <c r="T543" s="224" t="s">
        <v>12985</v>
      </c>
      <c r="U543" s="224" t="s">
        <v>12986</v>
      </c>
      <c r="V543" s="224"/>
      <c r="W543" s="224" t="s">
        <v>12987</v>
      </c>
      <c r="X543" s="224" t="s">
        <v>9351</v>
      </c>
      <c r="Y543" s="224" t="s">
        <v>9978</v>
      </c>
      <c r="Z543" s="224" t="s">
        <v>53</v>
      </c>
      <c r="AA543" s="224"/>
      <c r="AB543" s="224"/>
      <c r="AC543" s="224"/>
      <c r="AD543" s="224"/>
      <c r="AE543" s="224"/>
      <c r="AF543" s="224" t="s">
        <v>12988</v>
      </c>
      <c r="AG543" s="224"/>
      <c r="AH543" s="224" t="s">
        <v>9351</v>
      </c>
      <c r="AI543" s="224" t="s">
        <v>7998</v>
      </c>
      <c r="AJ543" s="224" t="s">
        <v>12989</v>
      </c>
      <c r="AK543" s="224" t="s">
        <v>12990</v>
      </c>
      <c r="AL543" s="224"/>
      <c r="AM543" s="224" t="s">
        <v>8019</v>
      </c>
      <c r="AN543" s="224" t="s">
        <v>12991</v>
      </c>
      <c r="AO543" s="224" t="s">
        <v>8026</v>
      </c>
      <c r="AP543" s="224" t="s">
        <v>12601</v>
      </c>
      <c r="AQ543" s="224" t="s">
        <v>7988</v>
      </c>
      <c r="AR543" s="224"/>
      <c r="AS543" s="224" t="s">
        <v>7988</v>
      </c>
      <c r="AT543" s="224"/>
      <c r="AU543" s="224" t="s">
        <v>12602</v>
      </c>
      <c r="AV543" s="224"/>
      <c r="AW543" s="224"/>
      <c r="AX543" s="224"/>
      <c r="AY543" s="224"/>
      <c r="AZ543" s="224" t="s">
        <v>7994</v>
      </c>
      <c r="BA543" s="224"/>
      <c r="BB543" s="224"/>
      <c r="BC543" s="224"/>
      <c r="BD543" s="224"/>
      <c r="BE543" s="224"/>
      <c r="BF543" s="224"/>
      <c r="BG543" s="224"/>
      <c r="BH543" s="224"/>
      <c r="BI543" s="224"/>
      <c r="BJ543" s="224"/>
      <c r="BK543" s="224"/>
      <c r="BL543" s="224"/>
      <c r="BM543" s="224"/>
      <c r="BN543" s="224"/>
      <c r="BO543" s="224"/>
      <c r="BP543" s="224"/>
      <c r="BQ543" s="224" t="s">
        <v>9894</v>
      </c>
      <c r="BR543" s="224"/>
      <c r="BS543" s="224" t="s">
        <v>9892</v>
      </c>
      <c r="BT543" s="218"/>
    </row>
    <row r="544" spans="1:72" ht="14.5">
      <c r="A544" s="219" t="str">
        <f t="shared" si="12"/>
        <v>2025-00112464-1</v>
      </c>
      <c r="B544" s="335" t="s">
        <v>12992</v>
      </c>
      <c r="C544" s="338" t="s">
        <v>9693</v>
      </c>
      <c r="D544" s="338" t="s">
        <v>9882</v>
      </c>
      <c r="E544" s="338" t="s">
        <v>7994</v>
      </c>
      <c r="F544" s="338" t="s">
        <v>9883</v>
      </c>
      <c r="G544" s="338" t="s">
        <v>9882</v>
      </c>
      <c r="H544" s="338" t="s">
        <v>9884</v>
      </c>
      <c r="I544" s="338" t="s">
        <v>10044</v>
      </c>
      <c r="J544" s="338" t="s">
        <v>12993</v>
      </c>
      <c r="K544" s="338" t="s">
        <v>12994</v>
      </c>
      <c r="L544"/>
      <c r="M544" s="338"/>
      <c r="N544" s="338"/>
      <c r="O544" s="338"/>
      <c r="P544" s="338" t="s">
        <v>8009</v>
      </c>
      <c r="Q544" s="338" t="s">
        <v>8010</v>
      </c>
      <c r="R544" s="338" t="s">
        <v>8076</v>
      </c>
      <c r="S544" s="338" t="s">
        <v>12995</v>
      </c>
      <c r="T544" s="338" t="s">
        <v>12996</v>
      </c>
      <c r="U544" s="338" t="s">
        <v>12997</v>
      </c>
      <c r="V544"/>
      <c r="W544" s="338" t="s">
        <v>12998</v>
      </c>
      <c r="X544" s="338" t="s">
        <v>9708</v>
      </c>
      <c r="Y544" s="338" t="s">
        <v>9693</v>
      </c>
      <c r="Z544" s="338" t="s">
        <v>53</v>
      </c>
      <c r="AA544" s="338"/>
      <c r="AB544" s="338"/>
      <c r="AC544" s="338"/>
      <c r="AD544" s="338"/>
      <c r="AE544" s="338"/>
      <c r="AF544" s="338" t="s">
        <v>12999</v>
      </c>
      <c r="AG544" s="338"/>
      <c r="AH544" s="338" t="s">
        <v>9708</v>
      </c>
      <c r="AI544" s="338" t="s">
        <v>7998</v>
      </c>
      <c r="AJ544" s="338" t="s">
        <v>10228</v>
      </c>
      <c r="AK544" s="338" t="s">
        <v>13000</v>
      </c>
      <c r="AL544" s="338"/>
      <c r="AM544" s="338" t="s">
        <v>8019</v>
      </c>
      <c r="AN544" s="338" t="s">
        <v>13001</v>
      </c>
      <c r="AO544" s="338" t="s">
        <v>8026</v>
      </c>
      <c r="AP544" s="338" t="s">
        <v>13002</v>
      </c>
      <c r="AQ544" s="338" t="s">
        <v>7988</v>
      </c>
      <c r="AR544" s="338"/>
      <c r="AS544" s="338" t="s">
        <v>7988</v>
      </c>
      <c r="AT544" s="338"/>
      <c r="AU544" s="338" t="s">
        <v>13003</v>
      </c>
      <c r="AV544" s="338"/>
      <c r="AW544" s="338"/>
      <c r="AX544" s="338"/>
      <c r="AY544" s="338"/>
      <c r="AZ544" s="338" t="s">
        <v>7994</v>
      </c>
      <c r="BA544" s="338"/>
      <c r="BB544"/>
      <c r="BC544"/>
      <c r="BD544"/>
      <c r="BE544"/>
      <c r="BF544"/>
      <c r="BG544"/>
      <c r="BH544"/>
      <c r="BI544"/>
      <c r="BJ544"/>
      <c r="BK544"/>
      <c r="BL544"/>
      <c r="BM544"/>
      <c r="BN544"/>
      <c r="BO544"/>
      <c r="BP544"/>
      <c r="BQ544" t="s">
        <v>9894</v>
      </c>
      <c r="BR544"/>
      <c r="BS544" t="s">
        <v>9892</v>
      </c>
      <c r="BT544" s="218"/>
    </row>
    <row r="545" spans="1:72" ht="14.5">
      <c r="A545" s="219" t="str">
        <f t="shared" si="12"/>
        <v>2025-00110858-1</v>
      </c>
      <c r="B545" s="272" t="s">
        <v>13004</v>
      </c>
      <c r="C545" s="272" t="s">
        <v>13005</v>
      </c>
      <c r="D545" s="272" t="s">
        <v>11094</v>
      </c>
      <c r="E545" s="272" t="s">
        <v>7994</v>
      </c>
      <c r="F545" s="272" t="s">
        <v>9883</v>
      </c>
      <c r="G545" s="272" t="s">
        <v>11094</v>
      </c>
      <c r="H545" s="272" t="s">
        <v>11095</v>
      </c>
      <c r="I545" s="272" t="s">
        <v>10044</v>
      </c>
      <c r="J545" s="272" t="s">
        <v>13006</v>
      </c>
      <c r="K545" s="272" t="s">
        <v>13007</v>
      </c>
      <c r="L545" s="272"/>
      <c r="M545" s="272"/>
      <c r="N545" s="272"/>
      <c r="O545" s="272"/>
      <c r="P545" s="272" t="s">
        <v>8009</v>
      </c>
      <c r="Q545" s="272" t="s">
        <v>8700</v>
      </c>
      <c r="R545" s="272" t="s">
        <v>8076</v>
      </c>
      <c r="S545" s="272" t="s">
        <v>13008</v>
      </c>
      <c r="T545" s="272" t="s">
        <v>13009</v>
      </c>
      <c r="U545" s="272" t="s">
        <v>13010</v>
      </c>
      <c r="V545" s="272"/>
      <c r="W545" s="272" t="s">
        <v>13011</v>
      </c>
      <c r="X545" s="272" t="s">
        <v>8798</v>
      </c>
      <c r="Y545" s="272" t="s">
        <v>9693</v>
      </c>
      <c r="Z545" s="272" t="s">
        <v>53</v>
      </c>
      <c r="AA545" s="272"/>
      <c r="AB545" s="272"/>
      <c r="AC545" s="272"/>
      <c r="AD545" s="272"/>
      <c r="AE545" s="272"/>
      <c r="AF545" s="272" t="s">
        <v>13012</v>
      </c>
      <c r="AG545" s="272"/>
      <c r="AH545" s="272" t="s">
        <v>8798</v>
      </c>
      <c r="AI545" s="272" t="s">
        <v>7998</v>
      </c>
      <c r="AJ545" s="272" t="s">
        <v>10210</v>
      </c>
      <c r="AK545" s="272" t="s">
        <v>13013</v>
      </c>
      <c r="AL545" s="272"/>
      <c r="AM545" s="272" t="s">
        <v>8019</v>
      </c>
      <c r="AN545" s="272" t="s">
        <v>13014</v>
      </c>
      <c r="AO545" s="272" t="s">
        <v>8026</v>
      </c>
      <c r="AP545" s="272" t="s">
        <v>13015</v>
      </c>
      <c r="AQ545" s="272" t="s">
        <v>7988</v>
      </c>
      <c r="AR545" s="272"/>
      <c r="AS545" s="272" t="s">
        <v>7988</v>
      </c>
      <c r="AT545" s="272"/>
      <c r="AU545" s="272" t="s">
        <v>13016</v>
      </c>
      <c r="AV545" s="272"/>
      <c r="AW545" s="272"/>
      <c r="AX545" s="272"/>
      <c r="AY545" s="272"/>
      <c r="AZ545" s="272" t="s">
        <v>7994</v>
      </c>
      <c r="BA545" s="272"/>
      <c r="BB545" s="272"/>
      <c r="BC545" s="272"/>
      <c r="BD545" s="272"/>
      <c r="BE545" s="272"/>
      <c r="BF545" s="272"/>
      <c r="BG545" s="272"/>
      <c r="BH545" s="272"/>
      <c r="BI545" s="272"/>
      <c r="BJ545" s="272"/>
      <c r="BK545" s="272"/>
      <c r="BL545" s="272"/>
      <c r="BM545" s="272"/>
      <c r="BN545" s="272"/>
      <c r="BO545" s="272"/>
      <c r="BP545" s="272"/>
      <c r="BQ545" s="272" t="s">
        <v>9894</v>
      </c>
      <c r="BR545" s="272"/>
      <c r="BS545" s="272" t="s">
        <v>9892</v>
      </c>
      <c r="BT545" s="218"/>
    </row>
    <row r="546" spans="1:72" ht="14.5">
      <c r="A546" s="219" t="str">
        <f t="shared" si="12"/>
        <v>2025-00112467-1</v>
      </c>
      <c r="B546" s="272" t="s">
        <v>13017</v>
      </c>
      <c r="C546" s="272" t="s">
        <v>13005</v>
      </c>
      <c r="D546" s="272" t="s">
        <v>11094</v>
      </c>
      <c r="E546" s="272" t="s">
        <v>7994</v>
      </c>
      <c r="F546" s="272" t="s">
        <v>9883</v>
      </c>
      <c r="G546" s="272" t="s">
        <v>11094</v>
      </c>
      <c r="H546" s="272" t="s">
        <v>11095</v>
      </c>
      <c r="I546" s="272" t="s">
        <v>10044</v>
      </c>
      <c r="J546" s="272" t="s">
        <v>61</v>
      </c>
      <c r="K546" s="272" t="s">
        <v>153</v>
      </c>
      <c r="L546" s="272"/>
      <c r="M546" s="272"/>
      <c r="N546" s="272"/>
      <c r="O546" s="272"/>
      <c r="P546" s="272" t="s">
        <v>8009</v>
      </c>
      <c r="Q546" s="272" t="s">
        <v>8010</v>
      </c>
      <c r="R546" s="272" t="s">
        <v>8032</v>
      </c>
      <c r="S546" s="272" t="s">
        <v>13018</v>
      </c>
      <c r="T546" s="272" t="s">
        <v>10114</v>
      </c>
      <c r="U546" s="272" t="s">
        <v>10115</v>
      </c>
      <c r="V546" s="272"/>
      <c r="W546" s="272"/>
      <c r="X546" s="272" t="s">
        <v>9520</v>
      </c>
      <c r="Y546" s="272" t="s">
        <v>9265</v>
      </c>
      <c r="Z546" s="272" t="s">
        <v>53</v>
      </c>
      <c r="AA546" s="272"/>
      <c r="AB546" s="272"/>
      <c r="AC546" s="272"/>
      <c r="AD546" s="272"/>
      <c r="AE546" s="272"/>
      <c r="AF546" s="272" t="s">
        <v>13019</v>
      </c>
      <c r="AG546" s="272"/>
      <c r="AH546" s="272" t="s">
        <v>9520</v>
      </c>
      <c r="AI546" s="272" t="s">
        <v>7998</v>
      </c>
      <c r="AJ546" s="272" t="s">
        <v>10210</v>
      </c>
      <c r="AK546" s="272" t="s">
        <v>13020</v>
      </c>
      <c r="AL546" s="272"/>
      <c r="AM546" s="272" t="s">
        <v>8019</v>
      </c>
      <c r="AN546" s="272" t="s">
        <v>13021</v>
      </c>
      <c r="AO546" s="272" t="s">
        <v>8026</v>
      </c>
      <c r="AP546" s="272" t="s">
        <v>13022</v>
      </c>
      <c r="AQ546" s="272" t="s">
        <v>7988</v>
      </c>
      <c r="AR546" s="272"/>
      <c r="AS546" s="272" t="s">
        <v>7988</v>
      </c>
      <c r="AT546" s="272"/>
      <c r="AU546" s="272" t="s">
        <v>10136</v>
      </c>
      <c r="AV546" s="272"/>
      <c r="AW546" s="272"/>
      <c r="AX546" s="272"/>
      <c r="AY546" s="272"/>
      <c r="AZ546" s="272" t="s">
        <v>7994</v>
      </c>
      <c r="BA546" s="272"/>
      <c r="BB546" s="272"/>
      <c r="BC546" s="272"/>
      <c r="BD546" s="272"/>
      <c r="BE546" s="272"/>
      <c r="BF546" s="272"/>
      <c r="BG546" s="272"/>
      <c r="BH546" s="272"/>
      <c r="BI546" s="272"/>
      <c r="BJ546" s="272"/>
      <c r="BK546" s="272"/>
      <c r="BL546" s="272"/>
      <c r="BM546" s="272"/>
      <c r="BN546" s="272"/>
      <c r="BO546" s="272"/>
      <c r="BP546" s="272"/>
      <c r="BQ546" s="272" t="s">
        <v>9894</v>
      </c>
      <c r="BR546" s="272"/>
      <c r="BS546" s="272" t="s">
        <v>9892</v>
      </c>
      <c r="BT546" s="218"/>
    </row>
    <row r="547" spans="1:72" ht="14.5">
      <c r="A547" s="219" t="str">
        <f t="shared" si="12"/>
        <v>2025-00109855-1</v>
      </c>
      <c r="B547" s="272" t="s">
        <v>13023</v>
      </c>
      <c r="C547" s="272" t="s">
        <v>13005</v>
      </c>
      <c r="D547" s="272" t="s">
        <v>11094</v>
      </c>
      <c r="E547" s="272" t="s">
        <v>7994</v>
      </c>
      <c r="F547" s="272" t="s">
        <v>9883</v>
      </c>
      <c r="G547" s="272" t="s">
        <v>11094</v>
      </c>
      <c r="H547" s="272" t="s">
        <v>11095</v>
      </c>
      <c r="I547" s="272" t="s">
        <v>10044</v>
      </c>
      <c r="J547" s="272" t="s">
        <v>61</v>
      </c>
      <c r="K547" s="272" t="s">
        <v>698</v>
      </c>
      <c r="L547" s="272"/>
      <c r="M547" s="272"/>
      <c r="N547" s="272"/>
      <c r="O547" s="272"/>
      <c r="P547" s="272" t="s">
        <v>8009</v>
      </c>
      <c r="Q547" s="272" t="s">
        <v>8010</v>
      </c>
      <c r="R547" s="272" t="s">
        <v>8032</v>
      </c>
      <c r="S547" s="272" t="s">
        <v>13024</v>
      </c>
      <c r="T547" s="272" t="s">
        <v>13025</v>
      </c>
      <c r="U547" s="272" t="s">
        <v>13026</v>
      </c>
      <c r="V547" s="272"/>
      <c r="W547" s="272"/>
      <c r="X547" s="272" t="s">
        <v>9452</v>
      </c>
      <c r="Y547" s="272" t="s">
        <v>9693</v>
      </c>
      <c r="Z547" s="272" t="s">
        <v>53</v>
      </c>
      <c r="AA547" s="272"/>
      <c r="AB547" s="272"/>
      <c r="AC547" s="272"/>
      <c r="AD547" s="272"/>
      <c r="AE547" s="272" t="s">
        <v>8252</v>
      </c>
      <c r="AF547" s="272" t="s">
        <v>13027</v>
      </c>
      <c r="AG547" s="272"/>
      <c r="AH547" s="272" t="s">
        <v>9452</v>
      </c>
      <c r="AI547" s="272" t="s">
        <v>7998</v>
      </c>
      <c r="AJ547" s="272" t="s">
        <v>13028</v>
      </c>
      <c r="AK547" s="272" t="s">
        <v>13029</v>
      </c>
      <c r="AL547" s="272"/>
      <c r="AM547" s="272" t="s">
        <v>8019</v>
      </c>
      <c r="AN547" s="272" t="s">
        <v>13030</v>
      </c>
      <c r="AO547" s="272" t="s">
        <v>8026</v>
      </c>
      <c r="AP547" s="272" t="s">
        <v>13031</v>
      </c>
      <c r="AQ547" s="272" t="s">
        <v>7988</v>
      </c>
      <c r="AR547" s="272"/>
      <c r="AS547" s="272" t="s">
        <v>7988</v>
      </c>
      <c r="AT547" s="272"/>
      <c r="AU547" s="272" t="s">
        <v>10136</v>
      </c>
      <c r="AV547" s="272"/>
      <c r="AW547" s="272"/>
      <c r="AX547" s="272"/>
      <c r="AY547" s="272"/>
      <c r="AZ547" s="272" t="s">
        <v>7994</v>
      </c>
      <c r="BA547" s="272"/>
      <c r="BB547" s="272"/>
      <c r="BC547" s="272"/>
      <c r="BD547" s="272"/>
      <c r="BE547" s="272"/>
      <c r="BF547" s="272"/>
      <c r="BG547" s="272"/>
      <c r="BH547" s="272"/>
      <c r="BI547" s="272"/>
      <c r="BJ547" s="272"/>
      <c r="BK547" s="272"/>
      <c r="BL547" s="272"/>
      <c r="BM547" s="272"/>
      <c r="BN547" s="272"/>
      <c r="BO547" s="272"/>
      <c r="BP547" s="272"/>
      <c r="BQ547" s="272" t="s">
        <v>9894</v>
      </c>
      <c r="BR547" s="272"/>
      <c r="BS547" s="272" t="s">
        <v>9892</v>
      </c>
      <c r="BT547" s="218"/>
    </row>
    <row r="548" spans="1:72" ht="14.5">
      <c r="A548" s="219" t="str">
        <f t="shared" si="12"/>
        <v>2025-00109965-1</v>
      </c>
      <c r="B548" s="272" t="s">
        <v>13032</v>
      </c>
      <c r="C548" s="272" t="s">
        <v>13005</v>
      </c>
      <c r="D548" s="272" t="s">
        <v>11094</v>
      </c>
      <c r="E548" s="272" t="s">
        <v>7994</v>
      </c>
      <c r="F548" s="272" t="s">
        <v>9883</v>
      </c>
      <c r="G548" s="272" t="s">
        <v>11094</v>
      </c>
      <c r="H548" s="272" t="s">
        <v>11095</v>
      </c>
      <c r="I548" s="272" t="s">
        <v>10044</v>
      </c>
      <c r="J548" s="272" t="s">
        <v>12993</v>
      </c>
      <c r="K548" s="272" t="s">
        <v>12994</v>
      </c>
      <c r="L548" s="272"/>
      <c r="M548" s="272"/>
      <c r="N548" s="272"/>
      <c r="O548" s="272"/>
      <c r="P548" s="272" t="s">
        <v>8009</v>
      </c>
      <c r="Q548" s="272" t="s">
        <v>8010</v>
      </c>
      <c r="R548" s="272" t="s">
        <v>8076</v>
      </c>
      <c r="S548" s="272" t="s">
        <v>13033</v>
      </c>
      <c r="T548" s="272" t="s">
        <v>13034</v>
      </c>
      <c r="U548" s="272" t="s">
        <v>13035</v>
      </c>
      <c r="V548" s="272"/>
      <c r="W548" s="272" t="s">
        <v>13036</v>
      </c>
      <c r="X548" s="272" t="s">
        <v>2210</v>
      </c>
      <c r="Y548" s="272" t="s">
        <v>9693</v>
      </c>
      <c r="Z548" s="272" t="s">
        <v>53</v>
      </c>
      <c r="AA548" s="272"/>
      <c r="AB548" s="272" t="s">
        <v>8045</v>
      </c>
      <c r="AC548" s="272" t="s">
        <v>8067</v>
      </c>
      <c r="AD548" s="272"/>
      <c r="AE548" s="272" t="s">
        <v>8047</v>
      </c>
      <c r="AF548" s="272" t="s">
        <v>13037</v>
      </c>
      <c r="AG548" s="272"/>
      <c r="AH548" s="272" t="s">
        <v>2210</v>
      </c>
      <c r="AI548" s="272" t="s">
        <v>7998</v>
      </c>
      <c r="AJ548" s="272" t="s">
        <v>13038</v>
      </c>
      <c r="AK548" s="272" t="s">
        <v>13039</v>
      </c>
      <c r="AL548" s="272"/>
      <c r="AM548" s="272" t="s">
        <v>8019</v>
      </c>
      <c r="AN548" s="272" t="s">
        <v>13040</v>
      </c>
      <c r="AO548" s="272" t="s">
        <v>8026</v>
      </c>
      <c r="AP548" s="272" t="s">
        <v>13041</v>
      </c>
      <c r="AQ548" s="272" t="s">
        <v>7988</v>
      </c>
      <c r="AR548" s="272"/>
      <c r="AS548" s="272" t="s">
        <v>7988</v>
      </c>
      <c r="AT548" s="272"/>
      <c r="AU548" s="272" t="s">
        <v>12756</v>
      </c>
      <c r="AV548" s="272"/>
      <c r="AW548" s="272"/>
      <c r="AX548" s="272"/>
      <c r="AY548" s="272"/>
      <c r="AZ548" s="272" t="s">
        <v>7994</v>
      </c>
      <c r="BA548" s="272"/>
      <c r="BB548" s="272"/>
      <c r="BC548" s="272"/>
      <c r="BD548" s="272"/>
      <c r="BE548" s="272"/>
      <c r="BF548" s="272"/>
      <c r="BG548" s="272"/>
      <c r="BH548" s="272"/>
      <c r="BI548" s="272"/>
      <c r="BJ548" s="272"/>
      <c r="BK548" s="272"/>
      <c r="BL548" s="272"/>
      <c r="BM548" s="272"/>
      <c r="BN548" s="272"/>
      <c r="BO548" s="272"/>
      <c r="BP548" s="272"/>
      <c r="BQ548" s="272" t="s">
        <v>9894</v>
      </c>
      <c r="BR548" s="272"/>
      <c r="BS548" s="272" t="s">
        <v>9892</v>
      </c>
      <c r="BT548" s="218"/>
    </row>
    <row r="549" spans="1:72" ht="14.5">
      <c r="A549" s="219" t="str">
        <f t="shared" si="12"/>
        <v>2025-00109965-2</v>
      </c>
      <c r="B549" s="272" t="s">
        <v>13042</v>
      </c>
      <c r="C549" s="272" t="s">
        <v>13005</v>
      </c>
      <c r="D549" s="272" t="s">
        <v>11094</v>
      </c>
      <c r="E549" s="272" t="s">
        <v>7994</v>
      </c>
      <c r="F549" s="272" t="s">
        <v>9883</v>
      </c>
      <c r="G549" s="272" t="s">
        <v>11094</v>
      </c>
      <c r="H549" s="272" t="s">
        <v>11095</v>
      </c>
      <c r="I549" s="272" t="s">
        <v>10044</v>
      </c>
      <c r="J549" s="272" t="s">
        <v>12993</v>
      </c>
      <c r="K549" s="272" t="s">
        <v>12994</v>
      </c>
      <c r="L549" s="272"/>
      <c r="M549" s="272"/>
      <c r="N549" s="272"/>
      <c r="O549" s="272"/>
      <c r="P549" s="272" t="s">
        <v>8009</v>
      </c>
      <c r="Q549" s="272" t="s">
        <v>8010</v>
      </c>
      <c r="R549" s="272" t="s">
        <v>8076</v>
      </c>
      <c r="S549" s="272" t="s">
        <v>13033</v>
      </c>
      <c r="T549" s="272" t="s">
        <v>13034</v>
      </c>
      <c r="U549" s="272" t="s">
        <v>13035</v>
      </c>
      <c r="V549" s="272"/>
      <c r="W549" s="272" t="s">
        <v>13036</v>
      </c>
      <c r="X549" s="272" t="s">
        <v>2237</v>
      </c>
      <c r="Y549" s="272" t="s">
        <v>9693</v>
      </c>
      <c r="Z549" s="272" t="s">
        <v>53</v>
      </c>
      <c r="AA549" s="272"/>
      <c r="AB549" s="272" t="s">
        <v>9166</v>
      </c>
      <c r="AC549" s="272" t="s">
        <v>8067</v>
      </c>
      <c r="AD549" s="272"/>
      <c r="AE549" s="272" t="s">
        <v>8252</v>
      </c>
      <c r="AF549" s="272" t="s">
        <v>13043</v>
      </c>
      <c r="AG549" s="272"/>
      <c r="AH549" s="272" t="s">
        <v>2237</v>
      </c>
      <c r="AI549" s="272" t="s">
        <v>7998</v>
      </c>
      <c r="AJ549" s="272" t="s">
        <v>13038</v>
      </c>
      <c r="AK549" s="272" t="s">
        <v>13044</v>
      </c>
      <c r="AL549" s="272"/>
      <c r="AM549" s="272" t="s">
        <v>8019</v>
      </c>
      <c r="AN549" s="272" t="s">
        <v>13040</v>
      </c>
      <c r="AO549" s="272" t="s">
        <v>8026</v>
      </c>
      <c r="AP549" s="272" t="s">
        <v>13041</v>
      </c>
      <c r="AQ549" s="272" t="s">
        <v>7988</v>
      </c>
      <c r="AR549" s="272"/>
      <c r="AS549" s="272" t="s">
        <v>7988</v>
      </c>
      <c r="AT549" s="272"/>
      <c r="AU549" s="272" t="s">
        <v>12756</v>
      </c>
      <c r="AV549" s="272"/>
      <c r="AW549" s="272"/>
      <c r="AX549" s="272"/>
      <c r="AY549" s="272"/>
      <c r="AZ549" s="272" t="s">
        <v>7994</v>
      </c>
      <c r="BA549" s="272"/>
      <c r="BB549" s="272"/>
      <c r="BC549" s="272"/>
      <c r="BD549" s="272"/>
      <c r="BE549" s="272"/>
      <c r="BF549" s="272"/>
      <c r="BG549" s="272"/>
      <c r="BH549" s="272"/>
      <c r="BI549" s="272"/>
      <c r="BJ549" s="272"/>
      <c r="BK549" s="272"/>
      <c r="BL549" s="272"/>
      <c r="BM549" s="272"/>
      <c r="BN549" s="272"/>
      <c r="BO549" s="272"/>
      <c r="BP549" s="272"/>
      <c r="BQ549" s="272" t="s">
        <v>9894</v>
      </c>
      <c r="BR549" s="272"/>
      <c r="BS549" s="272" t="s">
        <v>9892</v>
      </c>
      <c r="BT549" s="218"/>
    </row>
    <row r="550" spans="1:72" ht="14.5">
      <c r="A550" s="219" t="str">
        <f t="shared" si="12"/>
        <v>2025-00110566-1</v>
      </c>
      <c r="B550" s="272" t="s">
        <v>13045</v>
      </c>
      <c r="C550" s="272" t="s">
        <v>13005</v>
      </c>
      <c r="D550" s="272" t="s">
        <v>11094</v>
      </c>
      <c r="E550" s="272" t="s">
        <v>7994</v>
      </c>
      <c r="F550" s="272" t="s">
        <v>9883</v>
      </c>
      <c r="G550" s="272" t="s">
        <v>11094</v>
      </c>
      <c r="H550" s="272" t="s">
        <v>11095</v>
      </c>
      <c r="I550" s="272" t="s">
        <v>10044</v>
      </c>
      <c r="J550" s="272" t="s">
        <v>49</v>
      </c>
      <c r="K550" s="272" t="s">
        <v>124</v>
      </c>
      <c r="L550" s="272"/>
      <c r="M550" s="272"/>
      <c r="N550" s="272"/>
      <c r="O550" s="272"/>
      <c r="P550" s="272" t="s">
        <v>8009</v>
      </c>
      <c r="Q550" s="272" t="s">
        <v>8010</v>
      </c>
      <c r="R550" s="272" t="s">
        <v>8011</v>
      </c>
      <c r="S550" s="272" t="s">
        <v>13046</v>
      </c>
      <c r="T550" s="272" t="s">
        <v>10073</v>
      </c>
      <c r="U550" s="272" t="s">
        <v>10074</v>
      </c>
      <c r="V550" s="272"/>
      <c r="W550" s="272" t="s">
        <v>13047</v>
      </c>
      <c r="X550" s="272" t="s">
        <v>9708</v>
      </c>
      <c r="Y550" s="272" t="s">
        <v>9265</v>
      </c>
      <c r="Z550" s="272" t="s">
        <v>53</v>
      </c>
      <c r="AA550" s="272"/>
      <c r="AB550" s="272"/>
      <c r="AC550" s="272"/>
      <c r="AD550" s="272"/>
      <c r="AE550" s="272"/>
      <c r="AF550" s="272" t="s">
        <v>13048</v>
      </c>
      <c r="AG550" s="272"/>
      <c r="AH550" s="272" t="s">
        <v>9708</v>
      </c>
      <c r="AI550" s="272" t="s">
        <v>7998</v>
      </c>
      <c r="AJ550" s="272" t="s">
        <v>13049</v>
      </c>
      <c r="AK550" s="272" t="s">
        <v>13050</v>
      </c>
      <c r="AL550" s="272"/>
      <c r="AM550" s="272" t="s">
        <v>8019</v>
      </c>
      <c r="AN550" s="272" t="s">
        <v>13051</v>
      </c>
      <c r="AO550" s="272" t="s">
        <v>8026</v>
      </c>
      <c r="AP550" s="272" t="s">
        <v>12478</v>
      </c>
      <c r="AQ550" s="272" t="s">
        <v>7988</v>
      </c>
      <c r="AR550" s="272"/>
      <c r="AS550" s="272" t="s">
        <v>7988</v>
      </c>
      <c r="AT550" s="272"/>
      <c r="AU550" s="272" t="s">
        <v>12479</v>
      </c>
      <c r="AV550" s="272"/>
      <c r="AW550" s="272"/>
      <c r="AX550" s="272"/>
      <c r="AY550" s="272"/>
      <c r="AZ550" s="272" t="s">
        <v>7994</v>
      </c>
      <c r="BA550" s="272"/>
      <c r="BB550" s="272"/>
      <c r="BC550" s="272"/>
      <c r="BD550" s="272"/>
      <c r="BE550" s="272"/>
      <c r="BF550" s="272"/>
      <c r="BG550" s="272"/>
      <c r="BH550" s="272"/>
      <c r="BI550" s="272"/>
      <c r="BJ550" s="272"/>
      <c r="BK550" s="272"/>
      <c r="BL550" s="272"/>
      <c r="BM550" s="272"/>
      <c r="BN550" s="272"/>
      <c r="BO550" s="272"/>
      <c r="BP550" s="272"/>
      <c r="BQ550" s="272" t="s">
        <v>9894</v>
      </c>
      <c r="BR550" s="272"/>
      <c r="BS550" s="272" t="s">
        <v>9892</v>
      </c>
      <c r="BT550" s="218"/>
    </row>
    <row r="551" spans="1:72" ht="14.5">
      <c r="A551" s="219" t="str">
        <f t="shared" si="12"/>
        <v>2025-00109492-2</v>
      </c>
      <c r="B551" s="272" t="s">
        <v>13052</v>
      </c>
      <c r="C551" s="272" t="s">
        <v>13005</v>
      </c>
      <c r="D551" s="272" t="s">
        <v>11094</v>
      </c>
      <c r="E551" s="272" t="s">
        <v>7994</v>
      </c>
      <c r="F551" s="272" t="s">
        <v>9883</v>
      </c>
      <c r="G551" s="272" t="s">
        <v>11094</v>
      </c>
      <c r="H551" s="272" t="s">
        <v>11095</v>
      </c>
      <c r="I551" s="272" t="s">
        <v>10044</v>
      </c>
      <c r="J551" s="272" t="s">
        <v>269</v>
      </c>
      <c r="K551" s="272" t="s">
        <v>271</v>
      </c>
      <c r="L551" s="272"/>
      <c r="M551" s="272"/>
      <c r="N551" s="272"/>
      <c r="O551" s="272"/>
      <c r="P551" s="272" t="s">
        <v>8009</v>
      </c>
      <c r="Q551" s="272" t="s">
        <v>8010</v>
      </c>
      <c r="R551" s="272" t="s">
        <v>8076</v>
      </c>
      <c r="S551" s="272" t="s">
        <v>13053</v>
      </c>
      <c r="T551" s="272" t="s">
        <v>9905</v>
      </c>
      <c r="U551" s="272" t="s">
        <v>9906</v>
      </c>
      <c r="V551" s="272"/>
      <c r="W551" s="272" t="s">
        <v>13054</v>
      </c>
      <c r="X551" s="272" t="s">
        <v>1738</v>
      </c>
      <c r="Y551" s="272" t="s">
        <v>9693</v>
      </c>
      <c r="Z551" s="272" t="s">
        <v>53</v>
      </c>
      <c r="AA551" s="272"/>
      <c r="AB551" s="272" t="s">
        <v>8687</v>
      </c>
      <c r="AC551" s="272" t="s">
        <v>8067</v>
      </c>
      <c r="AD551" s="272"/>
      <c r="AE551" s="272" t="s">
        <v>8252</v>
      </c>
      <c r="AF551" s="272" t="s">
        <v>13055</v>
      </c>
      <c r="AG551" s="272"/>
      <c r="AH551" s="272" t="s">
        <v>1738</v>
      </c>
      <c r="AI551" s="272" t="s">
        <v>7998</v>
      </c>
      <c r="AJ551" s="272" t="s">
        <v>13056</v>
      </c>
      <c r="AK551" s="272" t="s">
        <v>13057</v>
      </c>
      <c r="AL551" s="272"/>
      <c r="AM551" s="272" t="s">
        <v>8019</v>
      </c>
      <c r="AN551" s="272" t="s">
        <v>13058</v>
      </c>
      <c r="AO551" s="272" t="s">
        <v>8026</v>
      </c>
      <c r="AP551" s="272" t="s">
        <v>13041</v>
      </c>
      <c r="AQ551" s="272" t="s">
        <v>7988</v>
      </c>
      <c r="AR551" s="272"/>
      <c r="AS551" s="272" t="s">
        <v>7988</v>
      </c>
      <c r="AT551" s="272"/>
      <c r="AU551" s="272" t="s">
        <v>12756</v>
      </c>
      <c r="AV551" s="272"/>
      <c r="AW551" s="272"/>
      <c r="AX551" s="272"/>
      <c r="AY551" s="272"/>
      <c r="AZ551" s="272" t="s">
        <v>7994</v>
      </c>
      <c r="BA551" s="272"/>
      <c r="BB551" s="272"/>
      <c r="BC551" s="272"/>
      <c r="BD551" s="272"/>
      <c r="BE551" s="272"/>
      <c r="BF551" s="272"/>
      <c r="BG551" s="272"/>
      <c r="BH551" s="272"/>
      <c r="BI551" s="272"/>
      <c r="BJ551" s="272"/>
      <c r="BK551" s="272"/>
      <c r="BL551" s="272"/>
      <c r="BM551" s="272"/>
      <c r="BN551" s="272"/>
      <c r="BO551" s="272"/>
      <c r="BP551" s="272"/>
      <c r="BQ551" s="272" t="s">
        <v>9894</v>
      </c>
      <c r="BR551" s="272"/>
      <c r="BS551" s="272" t="s">
        <v>9892</v>
      </c>
      <c r="BT551" s="218"/>
    </row>
    <row r="552" spans="1:72" ht="14.5">
      <c r="A552" s="219" t="str">
        <f t="shared" si="12"/>
        <v>2025-00109845-1</v>
      </c>
      <c r="B552" s="272" t="s">
        <v>13059</v>
      </c>
      <c r="C552" s="272" t="s">
        <v>13005</v>
      </c>
      <c r="D552" s="272" t="s">
        <v>11094</v>
      </c>
      <c r="E552" s="272" t="s">
        <v>7994</v>
      </c>
      <c r="F552" s="272" t="s">
        <v>9883</v>
      </c>
      <c r="G552" s="272" t="s">
        <v>11094</v>
      </c>
      <c r="H552" s="272" t="s">
        <v>11095</v>
      </c>
      <c r="I552" s="272" t="s">
        <v>10044</v>
      </c>
      <c r="J552" s="272" t="s">
        <v>81</v>
      </c>
      <c r="K552" s="272" t="s">
        <v>82</v>
      </c>
      <c r="L552" s="272"/>
      <c r="M552" s="272"/>
      <c r="N552" s="272"/>
      <c r="O552" s="272"/>
      <c r="P552" s="272" t="s">
        <v>8009</v>
      </c>
      <c r="Q552" s="272" t="s">
        <v>8010</v>
      </c>
      <c r="R552" s="272" t="s">
        <v>8032</v>
      </c>
      <c r="S552" s="272" t="s">
        <v>13060</v>
      </c>
      <c r="T552" s="272" t="s">
        <v>10084</v>
      </c>
      <c r="U552" s="272" t="s">
        <v>10085</v>
      </c>
      <c r="V552" s="272"/>
      <c r="W552" s="272"/>
      <c r="X552" s="272" t="s">
        <v>9530</v>
      </c>
      <c r="Y552" s="272" t="s">
        <v>9693</v>
      </c>
      <c r="Z552" s="272" t="s">
        <v>53</v>
      </c>
      <c r="AA552" s="272"/>
      <c r="AB552" s="272"/>
      <c r="AC552" s="272"/>
      <c r="AD552" s="272"/>
      <c r="AE552" s="272"/>
      <c r="AF552" s="272" t="s">
        <v>13061</v>
      </c>
      <c r="AG552" s="272"/>
      <c r="AH552" s="272" t="s">
        <v>9530</v>
      </c>
      <c r="AI552" s="272" t="s">
        <v>7998</v>
      </c>
      <c r="AJ552" s="272" t="s">
        <v>13062</v>
      </c>
      <c r="AK552" s="272" t="s">
        <v>13063</v>
      </c>
      <c r="AL552" s="272"/>
      <c r="AM552" s="272" t="s">
        <v>8019</v>
      </c>
      <c r="AN552" s="272" t="s">
        <v>13064</v>
      </c>
      <c r="AO552" s="272" t="s">
        <v>8026</v>
      </c>
      <c r="AP552" s="272" t="s">
        <v>13065</v>
      </c>
      <c r="AQ552" s="272" t="s">
        <v>7988</v>
      </c>
      <c r="AR552" s="272"/>
      <c r="AS552" s="272" t="s">
        <v>7988</v>
      </c>
      <c r="AT552" s="272"/>
      <c r="AU552" s="272" t="s">
        <v>10136</v>
      </c>
      <c r="AV552" s="272"/>
      <c r="AW552" s="272"/>
      <c r="AX552" s="272"/>
      <c r="AY552" s="272"/>
      <c r="AZ552" s="272" t="s">
        <v>7994</v>
      </c>
      <c r="BA552" s="272"/>
      <c r="BB552" s="272"/>
      <c r="BC552" s="272"/>
      <c r="BD552" s="272"/>
      <c r="BE552" s="272"/>
      <c r="BF552" s="272"/>
      <c r="BG552" s="272"/>
      <c r="BH552" s="272"/>
      <c r="BI552" s="272"/>
      <c r="BJ552" s="272"/>
      <c r="BK552" s="272"/>
      <c r="BL552" s="272"/>
      <c r="BM552" s="272"/>
      <c r="BN552" s="272"/>
      <c r="BO552" s="272"/>
      <c r="BP552" s="272"/>
      <c r="BQ552" s="272" t="s">
        <v>9894</v>
      </c>
      <c r="BR552" s="272"/>
      <c r="BS552" s="272" t="s">
        <v>9892</v>
      </c>
      <c r="BT552" s="218"/>
    </row>
    <row r="553" spans="1:72" ht="14.5">
      <c r="A553" s="219" t="str">
        <f t="shared" si="12"/>
        <v>2025-00111284-2</v>
      </c>
      <c r="B553" s="224" t="s">
        <v>13066</v>
      </c>
      <c r="C553" s="224" t="s">
        <v>11869</v>
      </c>
      <c r="D553" s="224" t="s">
        <v>9882</v>
      </c>
      <c r="E553" s="224" t="s">
        <v>7994</v>
      </c>
      <c r="F553" s="224" t="s">
        <v>9883</v>
      </c>
      <c r="G553" s="224" t="s">
        <v>9882</v>
      </c>
      <c r="H553" s="224" t="s">
        <v>9884</v>
      </c>
      <c r="I553" s="224" t="s">
        <v>10044</v>
      </c>
      <c r="J553" s="224" t="s">
        <v>61</v>
      </c>
      <c r="K553" s="224" t="s">
        <v>153</v>
      </c>
      <c r="L553" s="224"/>
      <c r="M553" s="224"/>
      <c r="N553" s="224"/>
      <c r="O553" s="224"/>
      <c r="P553" s="224" t="s">
        <v>8009</v>
      </c>
      <c r="Q553" s="224" t="s">
        <v>8010</v>
      </c>
      <c r="R553" s="224" t="s">
        <v>8032</v>
      </c>
      <c r="S553" s="224" t="s">
        <v>13067</v>
      </c>
      <c r="T553" s="224" t="s">
        <v>10114</v>
      </c>
      <c r="U553" s="224" t="s">
        <v>10115</v>
      </c>
      <c r="V553" s="224"/>
      <c r="W553" s="224"/>
      <c r="X553" s="224" t="s">
        <v>9708</v>
      </c>
      <c r="Y553" s="224" t="s">
        <v>9699</v>
      </c>
      <c r="Z553" s="224" t="s">
        <v>53</v>
      </c>
      <c r="AA553" s="224"/>
      <c r="AB553" s="224"/>
      <c r="AC553" s="224"/>
      <c r="AD553" s="224"/>
      <c r="AE553" s="224"/>
      <c r="AF553" s="224" t="s">
        <v>13068</v>
      </c>
      <c r="AG553" s="224"/>
      <c r="AH553" s="224" t="s">
        <v>9708</v>
      </c>
      <c r="AI553" s="224" t="s">
        <v>7998</v>
      </c>
      <c r="AJ553" s="224" t="s">
        <v>13069</v>
      </c>
      <c r="AK553" s="224" t="s">
        <v>13070</v>
      </c>
      <c r="AL553" s="224"/>
      <c r="AM553" s="224" t="s">
        <v>8019</v>
      </c>
      <c r="AN553" s="224" t="s">
        <v>13071</v>
      </c>
      <c r="AO553" s="224" t="s">
        <v>8026</v>
      </c>
      <c r="AP553" s="224" t="s">
        <v>13072</v>
      </c>
      <c r="AQ553" s="224" t="s">
        <v>7988</v>
      </c>
      <c r="AR553" s="224"/>
      <c r="AS553" s="224" t="s">
        <v>7988</v>
      </c>
      <c r="AT553" s="224"/>
      <c r="AU553" s="224" t="s">
        <v>13073</v>
      </c>
      <c r="AV553" s="224"/>
      <c r="AW553" s="224"/>
      <c r="AX553" s="224"/>
      <c r="AY553" s="224"/>
      <c r="AZ553" s="224" t="s">
        <v>7994</v>
      </c>
      <c r="BA553" s="224"/>
      <c r="BB553" s="224"/>
      <c r="BC553" s="224"/>
      <c r="BD553" s="224"/>
      <c r="BE553" s="224"/>
      <c r="BF553" s="224"/>
      <c r="BG553" s="224"/>
      <c r="BH553" s="224"/>
      <c r="BI553" s="224"/>
      <c r="BJ553" s="224"/>
      <c r="BK553" s="224"/>
      <c r="BL553" s="224"/>
      <c r="BM553" s="224"/>
      <c r="BN553" s="224"/>
      <c r="BO553" s="224"/>
      <c r="BP553" s="224"/>
      <c r="BQ553" s="224" t="s">
        <v>9894</v>
      </c>
      <c r="BR553" s="224"/>
      <c r="BS553" s="224" t="s">
        <v>9892</v>
      </c>
      <c r="BT553" s="218"/>
    </row>
    <row r="554" spans="1:72" ht="14.5">
      <c r="A554" s="219" t="str">
        <f t="shared" si="12"/>
        <v>2025-00111284-1</v>
      </c>
      <c r="B554" s="224" t="s">
        <v>13074</v>
      </c>
      <c r="C554" s="224" t="s">
        <v>11869</v>
      </c>
      <c r="D554" s="224" t="s">
        <v>9882</v>
      </c>
      <c r="E554" s="224" t="s">
        <v>7994</v>
      </c>
      <c r="F554" s="224" t="s">
        <v>9883</v>
      </c>
      <c r="G554" s="224" t="s">
        <v>9882</v>
      </c>
      <c r="H554" s="224" t="s">
        <v>9884</v>
      </c>
      <c r="I554" s="224" t="s">
        <v>10044</v>
      </c>
      <c r="J554" s="224" t="s">
        <v>61</v>
      </c>
      <c r="K554" s="224" t="s">
        <v>153</v>
      </c>
      <c r="L554" s="224"/>
      <c r="M554" s="224"/>
      <c r="N554" s="224"/>
      <c r="O554" s="224"/>
      <c r="P554" s="224" t="s">
        <v>8009</v>
      </c>
      <c r="Q554" s="224" t="s">
        <v>8010</v>
      </c>
      <c r="R554" s="224" t="s">
        <v>8032</v>
      </c>
      <c r="S554" s="224" t="s">
        <v>13067</v>
      </c>
      <c r="T554" s="224" t="s">
        <v>10114</v>
      </c>
      <c r="U554" s="224" t="s">
        <v>10115</v>
      </c>
      <c r="V554" s="224"/>
      <c r="W554" s="224"/>
      <c r="X554" s="224" t="s">
        <v>9530</v>
      </c>
      <c r="Y554" s="224" t="s">
        <v>9699</v>
      </c>
      <c r="Z554" s="224" t="s">
        <v>53</v>
      </c>
      <c r="AA554" s="224"/>
      <c r="AB554" s="224"/>
      <c r="AC554" s="224"/>
      <c r="AD554" s="224"/>
      <c r="AE554" s="224"/>
      <c r="AF554" s="224" t="s">
        <v>13075</v>
      </c>
      <c r="AG554" s="224"/>
      <c r="AH554" s="224" t="s">
        <v>9530</v>
      </c>
      <c r="AI554" s="224" t="s">
        <v>7998</v>
      </c>
      <c r="AJ554" s="224" t="s">
        <v>13069</v>
      </c>
      <c r="AK554" s="224" t="s">
        <v>13076</v>
      </c>
      <c r="AL554" s="224"/>
      <c r="AM554" s="224" t="s">
        <v>8019</v>
      </c>
      <c r="AN554" s="224" t="s">
        <v>13077</v>
      </c>
      <c r="AO554" s="224" t="s">
        <v>8026</v>
      </c>
      <c r="AP554" s="224" t="s">
        <v>13072</v>
      </c>
      <c r="AQ554" s="224" t="s">
        <v>7988</v>
      </c>
      <c r="AR554" s="224"/>
      <c r="AS554" s="224" t="s">
        <v>7988</v>
      </c>
      <c r="AT554" s="224"/>
      <c r="AU554" s="224" t="s">
        <v>13073</v>
      </c>
      <c r="AV554" s="224"/>
      <c r="AW554" s="224"/>
      <c r="AX554" s="224"/>
      <c r="AY554" s="224"/>
      <c r="AZ554" s="224" t="s">
        <v>7994</v>
      </c>
      <c r="BA554" s="224"/>
      <c r="BB554" s="224"/>
      <c r="BC554" s="224"/>
      <c r="BD554" s="224"/>
      <c r="BE554" s="224"/>
      <c r="BF554" s="224"/>
      <c r="BG554" s="224"/>
      <c r="BH554" s="224"/>
      <c r="BI554" s="224"/>
      <c r="BJ554" s="224"/>
      <c r="BK554" s="224"/>
      <c r="BL554" s="224"/>
      <c r="BM554" s="224"/>
      <c r="BN554" s="224"/>
      <c r="BO554" s="224"/>
      <c r="BP554" s="224"/>
      <c r="BQ554" s="224" t="s">
        <v>9894</v>
      </c>
      <c r="BR554" s="224"/>
      <c r="BS554" s="224" t="s">
        <v>9892</v>
      </c>
      <c r="BT554" s="218"/>
    </row>
    <row r="555" spans="1:72" ht="14.5">
      <c r="A555" s="219" t="str">
        <f t="shared" si="12"/>
        <v>2025-00111578-1</v>
      </c>
      <c r="B555" s="269" t="s">
        <v>13078</v>
      </c>
      <c r="C555" s="269" t="s">
        <v>11869</v>
      </c>
      <c r="D555" s="269" t="s">
        <v>11094</v>
      </c>
      <c r="E555" s="269" t="s">
        <v>7994</v>
      </c>
      <c r="F555" s="269" t="s">
        <v>9883</v>
      </c>
      <c r="G555" s="269" t="s">
        <v>11094</v>
      </c>
      <c r="H555" s="269" t="s">
        <v>11095</v>
      </c>
      <c r="I555" s="269" t="s">
        <v>10044</v>
      </c>
      <c r="J555" s="269" t="s">
        <v>140</v>
      </c>
      <c r="K555" s="269" t="s">
        <v>300</v>
      </c>
      <c r="L555" s="269"/>
      <c r="M555" s="269"/>
      <c r="N555" s="269"/>
      <c r="O555" s="269"/>
      <c r="P555" s="269" t="s">
        <v>8009</v>
      </c>
      <c r="Q555" s="269" t="s">
        <v>8010</v>
      </c>
      <c r="R555" s="269" t="s">
        <v>8032</v>
      </c>
      <c r="S555" s="269" t="s">
        <v>13079</v>
      </c>
      <c r="T555" s="269" t="s">
        <v>10697</v>
      </c>
      <c r="U555" s="269" t="s">
        <v>10698</v>
      </c>
      <c r="V555" s="269"/>
      <c r="W555" s="269"/>
      <c r="X555" s="269" t="s">
        <v>9708</v>
      </c>
      <c r="Y555" s="269" t="s">
        <v>9699</v>
      </c>
      <c r="Z555" s="269" t="s">
        <v>53</v>
      </c>
      <c r="AA555" s="269"/>
      <c r="AB555" s="269" t="s">
        <v>13080</v>
      </c>
      <c r="AC555" s="269" t="s">
        <v>8067</v>
      </c>
      <c r="AD555" s="269"/>
      <c r="AE555" s="269" t="s">
        <v>8252</v>
      </c>
      <c r="AF555" s="269" t="s">
        <v>13081</v>
      </c>
      <c r="AG555" s="269"/>
      <c r="AH555" s="269" t="s">
        <v>9708</v>
      </c>
      <c r="AI555" s="269" t="s">
        <v>7998</v>
      </c>
      <c r="AJ555" s="269" t="s">
        <v>13082</v>
      </c>
      <c r="AK555" s="269" t="s">
        <v>13083</v>
      </c>
      <c r="AL555" s="269"/>
      <c r="AM555" s="269" t="s">
        <v>8019</v>
      </c>
      <c r="AN555" s="269" t="s">
        <v>13084</v>
      </c>
      <c r="AO555" s="269" t="s">
        <v>8026</v>
      </c>
      <c r="AP555" s="269" t="s">
        <v>13085</v>
      </c>
      <c r="AQ555" s="269" t="s">
        <v>7988</v>
      </c>
      <c r="AR555" s="269"/>
      <c r="AS555" s="269" t="s">
        <v>7988</v>
      </c>
      <c r="AT555" s="269"/>
      <c r="AU555" s="269" t="s">
        <v>13086</v>
      </c>
      <c r="AV555" s="269"/>
      <c r="AW555" s="269"/>
      <c r="AX555" s="269"/>
      <c r="AY555" s="269"/>
      <c r="AZ555" s="269" t="s">
        <v>7994</v>
      </c>
      <c r="BA555" s="269"/>
      <c r="BB555" s="269"/>
      <c r="BC555" s="269"/>
      <c r="BD555" s="269"/>
      <c r="BE555" s="269"/>
      <c r="BF555" s="269"/>
      <c r="BG555" s="269"/>
      <c r="BH555" s="269"/>
      <c r="BI555" s="269"/>
      <c r="BJ555" s="269"/>
      <c r="BK555" s="269"/>
      <c r="BL555" s="269"/>
      <c r="BM555" s="269"/>
      <c r="BN555" s="269"/>
      <c r="BO555" s="269"/>
      <c r="BP555" s="269"/>
      <c r="BQ555" s="269" t="s">
        <v>9894</v>
      </c>
      <c r="BR555" s="269"/>
      <c r="BS555" s="269" t="s">
        <v>9892</v>
      </c>
      <c r="BT555" s="218"/>
    </row>
    <row r="556" spans="1:72" ht="14.5">
      <c r="A556" s="219" t="str">
        <f t="shared" si="12"/>
        <v>2025-00114462-1</v>
      </c>
      <c r="B556" s="170" t="s">
        <v>13087</v>
      </c>
      <c r="C556" s="170" t="s">
        <v>9716</v>
      </c>
      <c r="D556" s="170" t="s">
        <v>9882</v>
      </c>
      <c r="E556" s="170" t="s">
        <v>7994</v>
      </c>
      <c r="F556" s="170" t="s">
        <v>9883</v>
      </c>
      <c r="G556" s="170" t="s">
        <v>9882</v>
      </c>
      <c r="H556" s="170" t="s">
        <v>9884</v>
      </c>
      <c r="I556" s="170" t="s">
        <v>10044</v>
      </c>
      <c r="J556" s="170" t="s">
        <v>49</v>
      </c>
      <c r="K556" s="170" t="s">
        <v>124</v>
      </c>
      <c r="L556" s="170"/>
      <c r="M556" s="170"/>
      <c r="N556" s="170"/>
      <c r="O556" s="170"/>
      <c r="P556" s="170" t="s">
        <v>8009</v>
      </c>
      <c r="Q556" s="170" t="s">
        <v>8010</v>
      </c>
      <c r="R556" s="170" t="s">
        <v>8011</v>
      </c>
      <c r="S556" s="170" t="s">
        <v>13088</v>
      </c>
      <c r="T556" s="170" t="s">
        <v>10073</v>
      </c>
      <c r="U556" s="170" t="s">
        <v>10074</v>
      </c>
      <c r="V556" s="170"/>
      <c r="W556" s="170" t="s">
        <v>13089</v>
      </c>
      <c r="X556" s="170" t="s">
        <v>9648</v>
      </c>
      <c r="Y556" s="170" t="s">
        <v>9978</v>
      </c>
      <c r="Z556" s="170" t="s">
        <v>53</v>
      </c>
      <c r="AA556" s="170"/>
      <c r="AB556" s="170"/>
      <c r="AC556" s="170"/>
      <c r="AD556" s="170"/>
      <c r="AE556" s="170"/>
      <c r="AF556" s="170" t="s">
        <v>13090</v>
      </c>
      <c r="AG556" s="170"/>
      <c r="AH556" s="170" t="s">
        <v>9648</v>
      </c>
      <c r="AI556" s="170" t="s">
        <v>7998</v>
      </c>
      <c r="AJ556" s="170" t="s">
        <v>13091</v>
      </c>
      <c r="AK556" s="170" t="s">
        <v>13092</v>
      </c>
      <c r="AL556" s="170"/>
      <c r="AM556" s="170" t="s">
        <v>8019</v>
      </c>
      <c r="AN556" s="170" t="s">
        <v>13093</v>
      </c>
      <c r="AO556" s="170" t="s">
        <v>8026</v>
      </c>
      <c r="AP556" s="170" t="s">
        <v>13094</v>
      </c>
      <c r="AQ556" s="170" t="s">
        <v>7988</v>
      </c>
      <c r="AR556" s="170"/>
      <c r="AS556" s="170" t="s">
        <v>7988</v>
      </c>
      <c r="AT556" s="170"/>
      <c r="AU556" s="170" t="s">
        <v>13095</v>
      </c>
      <c r="AV556" s="170"/>
      <c r="AW556" s="170"/>
      <c r="AX556" s="170"/>
      <c r="AY556" s="170"/>
      <c r="AZ556" s="170" t="s">
        <v>7994</v>
      </c>
      <c r="BA556" s="170"/>
      <c r="BB556" s="170"/>
      <c r="BC556" s="170"/>
      <c r="BD556" s="170"/>
      <c r="BE556" s="170"/>
      <c r="BF556" s="170"/>
      <c r="BG556" s="170"/>
      <c r="BH556" s="170"/>
      <c r="BI556" s="170"/>
      <c r="BJ556" s="170"/>
      <c r="BK556" s="170"/>
      <c r="BL556" s="170"/>
      <c r="BM556" s="170"/>
      <c r="BN556" s="170"/>
      <c r="BO556" s="170"/>
      <c r="BP556" s="170"/>
      <c r="BQ556" s="170" t="s">
        <v>9894</v>
      </c>
      <c r="BR556" s="170"/>
      <c r="BS556" s="170" t="s">
        <v>9892</v>
      </c>
      <c r="BT556" s="218"/>
    </row>
    <row r="557" spans="1:72" ht="14.5">
      <c r="A557" s="219" t="str">
        <f t="shared" si="12"/>
        <v>2025-00115184-1</v>
      </c>
      <c r="B557" s="269" t="s">
        <v>13096</v>
      </c>
      <c r="C557" s="338" t="s">
        <v>9568</v>
      </c>
      <c r="D557" s="338" t="s">
        <v>11094</v>
      </c>
      <c r="E557" s="338" t="s">
        <v>7994</v>
      </c>
      <c r="F557" s="338" t="s">
        <v>9883</v>
      </c>
      <c r="G557" s="338" t="s">
        <v>11094</v>
      </c>
      <c r="H557" s="338" t="s">
        <v>11095</v>
      </c>
      <c r="I557" s="338" t="s">
        <v>10044</v>
      </c>
      <c r="J557" s="338" t="s">
        <v>2207</v>
      </c>
      <c r="K557" s="338" t="s">
        <v>234</v>
      </c>
      <c r="L557"/>
      <c r="M557" s="338"/>
      <c r="N557" s="338"/>
      <c r="O557" s="338"/>
      <c r="P557" s="338" t="s">
        <v>8009</v>
      </c>
      <c r="Q557" s="338" t="s">
        <v>8010</v>
      </c>
      <c r="R557" s="338" t="s">
        <v>8032</v>
      </c>
      <c r="S557" s="338" t="s">
        <v>13097</v>
      </c>
      <c r="T557" s="338" t="s">
        <v>10377</v>
      </c>
      <c r="U557" s="338" t="s">
        <v>10263</v>
      </c>
      <c r="V557"/>
      <c r="W557" s="338"/>
      <c r="X557" s="338" t="s">
        <v>9692</v>
      </c>
      <c r="Y557" s="338" t="s">
        <v>9716</v>
      </c>
      <c r="Z557" s="338" t="s">
        <v>53</v>
      </c>
      <c r="AA557" s="338"/>
      <c r="AB557" s="338" t="s">
        <v>8538</v>
      </c>
      <c r="AC557" s="338" t="s">
        <v>8067</v>
      </c>
      <c r="AD557" s="338"/>
      <c r="AE557" s="338" t="s">
        <v>8252</v>
      </c>
      <c r="AF557" s="338" t="s">
        <v>13098</v>
      </c>
      <c r="AG557" s="338"/>
      <c r="AH557" s="338" t="s">
        <v>9692</v>
      </c>
      <c r="AI557" s="338" t="s">
        <v>7998</v>
      </c>
      <c r="AJ557" s="338" t="s">
        <v>13099</v>
      </c>
      <c r="AK557" s="338" t="s">
        <v>13100</v>
      </c>
      <c r="AL557" s="338"/>
      <c r="AM557" s="338" t="s">
        <v>8019</v>
      </c>
      <c r="AN557" s="338" t="s">
        <v>13101</v>
      </c>
      <c r="AO557" s="338" t="s">
        <v>8026</v>
      </c>
      <c r="AP557" s="338" t="s">
        <v>13102</v>
      </c>
      <c r="AQ557" s="338" t="s">
        <v>7988</v>
      </c>
      <c r="AR557" s="338"/>
      <c r="AS557" s="338" t="s">
        <v>7988</v>
      </c>
      <c r="AT557" s="338"/>
      <c r="AU557" s="338" t="s">
        <v>13103</v>
      </c>
      <c r="AV557" s="338"/>
      <c r="AW557" s="338"/>
      <c r="AX557" s="338"/>
      <c r="AY557" s="338"/>
      <c r="AZ557" s="338" t="s">
        <v>7994</v>
      </c>
      <c r="BA557" s="338"/>
      <c r="BB557"/>
      <c r="BC557"/>
      <c r="BD557"/>
      <c r="BE557"/>
      <c r="BF557"/>
      <c r="BG557"/>
      <c r="BH557"/>
      <c r="BI557"/>
      <c r="BJ557"/>
      <c r="BK557"/>
      <c r="BL557"/>
      <c r="BM557"/>
      <c r="BN557"/>
      <c r="BO557"/>
      <c r="BP557"/>
      <c r="BQ557" t="s">
        <v>9894</v>
      </c>
      <c r="BR557"/>
      <c r="BS557" t="s">
        <v>9892</v>
      </c>
      <c r="BT557" s="218"/>
    </row>
    <row r="558" spans="1:72" ht="14.5">
      <c r="A558" s="219" t="str">
        <f t="shared" si="12"/>
        <v>2025-00115516-1</v>
      </c>
      <c r="B558" s="269" t="s">
        <v>13104</v>
      </c>
      <c r="C558" s="338" t="s">
        <v>9568</v>
      </c>
      <c r="D558" s="338" t="s">
        <v>11094</v>
      </c>
      <c r="E558" s="338" t="s">
        <v>7994</v>
      </c>
      <c r="F558" s="338" t="s">
        <v>9883</v>
      </c>
      <c r="G558" s="338" t="s">
        <v>11094</v>
      </c>
      <c r="H558" s="338" t="s">
        <v>11095</v>
      </c>
      <c r="I558" s="338" t="s">
        <v>10044</v>
      </c>
      <c r="J558" s="338" t="s">
        <v>2207</v>
      </c>
      <c r="K558" s="338" t="s">
        <v>234</v>
      </c>
      <c r="L558"/>
      <c r="M558" s="338"/>
      <c r="N558" s="338"/>
      <c r="O558" s="338"/>
      <c r="P558" s="338" t="s">
        <v>8009</v>
      </c>
      <c r="Q558" s="338" t="s">
        <v>8010</v>
      </c>
      <c r="R558" s="338" t="s">
        <v>8032</v>
      </c>
      <c r="S558" s="338" t="s">
        <v>13105</v>
      </c>
      <c r="T558" s="338" t="s">
        <v>10377</v>
      </c>
      <c r="U558" s="338" t="s">
        <v>10263</v>
      </c>
      <c r="V558"/>
      <c r="W558" s="338"/>
      <c r="X558" s="338" t="s">
        <v>9632</v>
      </c>
      <c r="Y558" s="338" t="s">
        <v>13106</v>
      </c>
      <c r="Z558" s="338" t="s">
        <v>53</v>
      </c>
      <c r="AA558" s="338"/>
      <c r="AB558" s="338" t="s">
        <v>9115</v>
      </c>
      <c r="AC558" s="338" t="s">
        <v>8067</v>
      </c>
      <c r="AD558" s="338"/>
      <c r="AE558" s="338" t="s">
        <v>8047</v>
      </c>
      <c r="AF558" s="338" t="s">
        <v>13107</v>
      </c>
      <c r="AG558" s="338"/>
      <c r="AH558" s="338" t="s">
        <v>9632</v>
      </c>
      <c r="AI558" s="338" t="s">
        <v>7998</v>
      </c>
      <c r="AJ558" s="338" t="s">
        <v>13108</v>
      </c>
      <c r="AK558" s="338" t="s">
        <v>13109</v>
      </c>
      <c r="AL558" s="338"/>
      <c r="AM558" s="338" t="s">
        <v>8019</v>
      </c>
      <c r="AN558" s="338" t="s">
        <v>13110</v>
      </c>
      <c r="AO558" s="338" t="s">
        <v>8026</v>
      </c>
      <c r="AP558" s="338" t="s">
        <v>13111</v>
      </c>
      <c r="AQ558" s="338" t="s">
        <v>7988</v>
      </c>
      <c r="AR558" s="338"/>
      <c r="AS558" s="338" t="s">
        <v>7988</v>
      </c>
      <c r="AT558" s="338"/>
      <c r="AU558" s="338" t="s">
        <v>13112</v>
      </c>
      <c r="AV558" s="338"/>
      <c r="AW558" s="338"/>
      <c r="AX558" s="338"/>
      <c r="AY558" s="338"/>
      <c r="AZ558" s="338" t="s">
        <v>7994</v>
      </c>
      <c r="BA558" s="338"/>
      <c r="BB558"/>
      <c r="BC558"/>
      <c r="BD558"/>
      <c r="BE558"/>
      <c r="BF558"/>
      <c r="BG558"/>
      <c r="BH558"/>
      <c r="BI558"/>
      <c r="BJ558"/>
      <c r="BK558"/>
      <c r="BL558"/>
      <c r="BM558"/>
      <c r="BN558"/>
      <c r="BO558"/>
      <c r="BP558"/>
      <c r="BQ558" t="s">
        <v>9894</v>
      </c>
      <c r="BR558"/>
      <c r="BS558" t="s">
        <v>9892</v>
      </c>
      <c r="BT558" s="218"/>
    </row>
    <row r="559" spans="1:72" ht="14.5">
      <c r="A559" s="219" t="str">
        <f t="shared" si="12"/>
        <v>2025-00113651-1</v>
      </c>
      <c r="B559" s="269" t="s">
        <v>13113</v>
      </c>
      <c r="C559" s="338" t="s">
        <v>9568</v>
      </c>
      <c r="D559" s="338" t="s">
        <v>11094</v>
      </c>
      <c r="E559" s="338" t="s">
        <v>7994</v>
      </c>
      <c r="F559" s="338" t="s">
        <v>9883</v>
      </c>
      <c r="G559" s="338" t="s">
        <v>11094</v>
      </c>
      <c r="H559" s="338" t="s">
        <v>11095</v>
      </c>
      <c r="I559" s="338" t="s">
        <v>10044</v>
      </c>
      <c r="J559" s="338" t="s">
        <v>2207</v>
      </c>
      <c r="K559" s="338" t="s">
        <v>234</v>
      </c>
      <c r="L559"/>
      <c r="M559" s="338"/>
      <c r="N559" s="338"/>
      <c r="O559" s="338"/>
      <c r="P559" s="338" t="s">
        <v>8009</v>
      </c>
      <c r="Q559" s="338" t="s">
        <v>8010</v>
      </c>
      <c r="R559" s="338" t="s">
        <v>8032</v>
      </c>
      <c r="S559" s="338" t="s">
        <v>10261</v>
      </c>
      <c r="T559" s="338" t="s">
        <v>10377</v>
      </c>
      <c r="U559" s="338" t="s">
        <v>10263</v>
      </c>
      <c r="V559"/>
      <c r="W559" s="338"/>
      <c r="X559" s="338" t="s">
        <v>12806</v>
      </c>
      <c r="Y559" s="338" t="s">
        <v>9699</v>
      </c>
      <c r="Z559" s="338" t="s">
        <v>53</v>
      </c>
      <c r="AA559" s="338"/>
      <c r="AB559" s="338"/>
      <c r="AC559" s="338"/>
      <c r="AD559" s="338"/>
      <c r="AE559" s="338"/>
      <c r="AF559" s="338" t="s">
        <v>13114</v>
      </c>
      <c r="AG559" s="338"/>
      <c r="AH559" s="338" t="s">
        <v>12806</v>
      </c>
      <c r="AI559" s="338" t="s">
        <v>7998</v>
      </c>
      <c r="AJ559" s="338" t="s">
        <v>10265</v>
      </c>
      <c r="AK559" s="338" t="s">
        <v>13115</v>
      </c>
      <c r="AL559" s="338"/>
      <c r="AM559" s="338" t="s">
        <v>8019</v>
      </c>
      <c r="AN559" s="338" t="s">
        <v>13116</v>
      </c>
      <c r="AO559" s="338" t="s">
        <v>8026</v>
      </c>
      <c r="AP559" s="338" t="s">
        <v>13117</v>
      </c>
      <c r="AQ559" s="338" t="s">
        <v>7988</v>
      </c>
      <c r="AR559" s="338"/>
      <c r="AS559" s="338" t="s">
        <v>7988</v>
      </c>
      <c r="AT559" s="338"/>
      <c r="AU559" s="338" t="s">
        <v>13118</v>
      </c>
      <c r="AV559" s="338"/>
      <c r="AW559" s="338"/>
      <c r="AX559" s="338"/>
      <c r="AY559" s="338"/>
      <c r="AZ559" s="338" t="s">
        <v>7994</v>
      </c>
      <c r="BA559" s="338"/>
      <c r="BB559"/>
      <c r="BC559"/>
      <c r="BD559"/>
      <c r="BE559"/>
      <c r="BF559"/>
      <c r="BG559"/>
      <c r="BH559"/>
      <c r="BI559"/>
      <c r="BJ559"/>
      <c r="BK559"/>
      <c r="BL559"/>
      <c r="BM559"/>
      <c r="BN559"/>
      <c r="BO559"/>
      <c r="BP559"/>
      <c r="BQ559" t="s">
        <v>9894</v>
      </c>
      <c r="BR559"/>
      <c r="BS559" t="s">
        <v>9892</v>
      </c>
      <c r="BT559" s="218"/>
    </row>
    <row r="560" spans="1:72" ht="14.5">
      <c r="A560" s="219" t="str">
        <f t="shared" si="12"/>
        <v>2025-00114714-1</v>
      </c>
      <c r="B560" s="269" t="s">
        <v>13119</v>
      </c>
      <c r="C560" s="338" t="s">
        <v>9568</v>
      </c>
      <c r="D560" s="338" t="s">
        <v>11094</v>
      </c>
      <c r="E560" s="338" t="s">
        <v>7994</v>
      </c>
      <c r="F560" s="338" t="s">
        <v>9883</v>
      </c>
      <c r="G560" s="338" t="s">
        <v>11094</v>
      </c>
      <c r="H560" s="338" t="s">
        <v>11095</v>
      </c>
      <c r="I560" s="338" t="s">
        <v>10044</v>
      </c>
      <c r="J560" s="338" t="s">
        <v>49</v>
      </c>
      <c r="K560" s="338" t="s">
        <v>51</v>
      </c>
      <c r="L560"/>
      <c r="M560" s="338"/>
      <c r="N560" s="338"/>
      <c r="O560" s="338"/>
      <c r="P560" s="338" t="s">
        <v>8009</v>
      </c>
      <c r="Q560" s="338" t="s">
        <v>8010</v>
      </c>
      <c r="R560" s="338" t="s">
        <v>8011</v>
      </c>
      <c r="S560" s="338" t="s">
        <v>13120</v>
      </c>
      <c r="T560" s="338" t="s">
        <v>8905</v>
      </c>
      <c r="U560" s="338" t="s">
        <v>10780</v>
      </c>
      <c r="V560"/>
      <c r="W560" s="338" t="s">
        <v>13121</v>
      </c>
      <c r="X560" s="338" t="s">
        <v>12806</v>
      </c>
      <c r="Y560" s="338" t="s">
        <v>9199</v>
      </c>
      <c r="Z560" s="338" t="s">
        <v>53</v>
      </c>
      <c r="AA560" s="338"/>
      <c r="AB560" s="338"/>
      <c r="AC560" s="338"/>
      <c r="AD560" s="338"/>
      <c r="AE560" s="338"/>
      <c r="AF560" s="338" t="s">
        <v>13122</v>
      </c>
      <c r="AG560" s="338"/>
      <c r="AH560" s="338" t="s">
        <v>12806</v>
      </c>
      <c r="AI560" s="338" t="s">
        <v>7998</v>
      </c>
      <c r="AJ560" s="338" t="s">
        <v>13123</v>
      </c>
      <c r="AK560" s="338" t="s">
        <v>13124</v>
      </c>
      <c r="AL560" s="338"/>
      <c r="AM560" s="338" t="s">
        <v>8019</v>
      </c>
      <c r="AN560" s="338" t="s">
        <v>13125</v>
      </c>
      <c r="AO560" s="338" t="s">
        <v>8026</v>
      </c>
      <c r="AP560" s="338" t="s">
        <v>13126</v>
      </c>
      <c r="AQ560" s="338" t="s">
        <v>7988</v>
      </c>
      <c r="AR560" s="338"/>
      <c r="AS560" s="338" t="s">
        <v>7988</v>
      </c>
      <c r="AT560" s="338"/>
      <c r="AU560" s="338" t="s">
        <v>13127</v>
      </c>
      <c r="AV560" s="338"/>
      <c r="AW560" s="338"/>
      <c r="AX560" s="338"/>
      <c r="AY560" s="338"/>
      <c r="AZ560" s="338" t="s">
        <v>7994</v>
      </c>
      <c r="BA560" s="338"/>
      <c r="BB560"/>
      <c r="BC560"/>
      <c r="BD560"/>
      <c r="BE560"/>
      <c r="BF560"/>
      <c r="BG560"/>
      <c r="BH560"/>
      <c r="BI560"/>
      <c r="BJ560"/>
      <c r="BK560"/>
      <c r="BL560"/>
      <c r="BM560"/>
      <c r="BN560"/>
      <c r="BO560"/>
      <c r="BP560"/>
      <c r="BQ560" t="s">
        <v>9894</v>
      </c>
      <c r="BR560"/>
      <c r="BS560" t="s">
        <v>9892</v>
      </c>
      <c r="BT560" s="218"/>
    </row>
    <row r="561" spans="1:72" ht="14.5">
      <c r="A561" s="219" t="str">
        <f t="shared" si="12"/>
        <v>2025-00112852-1</v>
      </c>
      <c r="B561" s="269" t="s">
        <v>13128</v>
      </c>
      <c r="C561" s="338" t="s">
        <v>9568</v>
      </c>
      <c r="D561" s="338" t="s">
        <v>11094</v>
      </c>
      <c r="E561" s="338" t="s">
        <v>7994</v>
      </c>
      <c r="F561" s="338" t="s">
        <v>9883</v>
      </c>
      <c r="G561" s="338" t="s">
        <v>11094</v>
      </c>
      <c r="H561" s="338" t="s">
        <v>11095</v>
      </c>
      <c r="I561" s="338" t="s">
        <v>10044</v>
      </c>
      <c r="J561" s="338" t="s">
        <v>275</v>
      </c>
      <c r="K561" s="338" t="s">
        <v>276</v>
      </c>
      <c r="L561"/>
      <c r="M561" s="338"/>
      <c r="N561" s="338"/>
      <c r="O561" s="338"/>
      <c r="P561" s="338" t="s">
        <v>8009</v>
      </c>
      <c r="Q561" s="338" t="s">
        <v>8010</v>
      </c>
      <c r="R561" s="338" t="s">
        <v>8076</v>
      </c>
      <c r="S561" s="338" t="s">
        <v>12095</v>
      </c>
      <c r="T561" s="338" t="s">
        <v>10312</v>
      </c>
      <c r="U561" s="338" t="s">
        <v>10313</v>
      </c>
      <c r="V561"/>
      <c r="W561" s="338" t="s">
        <v>10314</v>
      </c>
      <c r="X561" s="338" t="s">
        <v>9351</v>
      </c>
      <c r="Y561" s="338" t="s">
        <v>13129</v>
      </c>
      <c r="Z561" s="338" t="s">
        <v>53</v>
      </c>
      <c r="AA561" s="338"/>
      <c r="AB561" s="338"/>
      <c r="AC561" s="338"/>
      <c r="AD561" s="338"/>
      <c r="AE561" s="338"/>
      <c r="AF561" s="338" t="s">
        <v>13130</v>
      </c>
      <c r="AG561" s="338"/>
      <c r="AH561" s="338" t="s">
        <v>9351</v>
      </c>
      <c r="AI561" s="338" t="s">
        <v>7998</v>
      </c>
      <c r="AJ561" s="338" t="s">
        <v>10722</v>
      </c>
      <c r="AK561" s="338" t="s">
        <v>13131</v>
      </c>
      <c r="AL561" s="338"/>
      <c r="AM561" s="338" t="s">
        <v>8019</v>
      </c>
      <c r="AN561" s="338" t="s">
        <v>13132</v>
      </c>
      <c r="AO561" s="338" t="s">
        <v>8026</v>
      </c>
      <c r="AP561" s="338" t="s">
        <v>12478</v>
      </c>
      <c r="AQ561" s="338" t="s">
        <v>7988</v>
      </c>
      <c r="AR561" s="338"/>
      <c r="AS561" s="338" t="s">
        <v>7988</v>
      </c>
      <c r="AT561" s="338"/>
      <c r="AU561" s="338" t="s">
        <v>12479</v>
      </c>
      <c r="AV561" s="338"/>
      <c r="AW561" s="338"/>
      <c r="AX561" s="338"/>
      <c r="AY561" s="338"/>
      <c r="AZ561" s="338" t="s">
        <v>7994</v>
      </c>
      <c r="BA561" s="338"/>
      <c r="BB561"/>
      <c r="BC561"/>
      <c r="BD561"/>
      <c r="BE561"/>
      <c r="BF561"/>
      <c r="BG561"/>
      <c r="BH561"/>
      <c r="BI561"/>
      <c r="BJ561"/>
      <c r="BK561"/>
      <c r="BL561"/>
      <c r="BM561"/>
      <c r="BN561"/>
      <c r="BO561"/>
      <c r="BP561"/>
      <c r="BQ561" t="s">
        <v>9894</v>
      </c>
      <c r="BR561"/>
      <c r="BS561" t="s">
        <v>9892</v>
      </c>
      <c r="BT561" s="218"/>
    </row>
    <row r="562" spans="1:72" ht="14.5">
      <c r="A562" s="219" t="str">
        <f t="shared" si="12"/>
        <v>2025-00111838-1</v>
      </c>
      <c r="B562" s="170" t="s">
        <v>13133</v>
      </c>
      <c r="C562" s="170" t="s">
        <v>9568</v>
      </c>
      <c r="D562" s="170" t="s">
        <v>9882</v>
      </c>
      <c r="E562" s="170" t="s">
        <v>7994</v>
      </c>
      <c r="F562" s="170" t="s">
        <v>9883</v>
      </c>
      <c r="G562" s="170" t="s">
        <v>9882</v>
      </c>
      <c r="H562" s="170" t="s">
        <v>9884</v>
      </c>
      <c r="I562" s="170" t="s">
        <v>10044</v>
      </c>
      <c r="J562" s="170" t="s">
        <v>69</v>
      </c>
      <c r="K562" s="170" t="s">
        <v>117</v>
      </c>
      <c r="L562" s="170"/>
      <c r="M562" s="170"/>
      <c r="N562" s="170"/>
      <c r="O562" s="170"/>
      <c r="P562" s="170" t="s">
        <v>8009</v>
      </c>
      <c r="Q562" s="170" t="s">
        <v>8010</v>
      </c>
      <c r="R562" s="170" t="s">
        <v>8032</v>
      </c>
      <c r="S562" s="170" t="s">
        <v>13134</v>
      </c>
      <c r="T562" s="170" t="s">
        <v>8380</v>
      </c>
      <c r="U562" s="170" t="s">
        <v>10179</v>
      </c>
      <c r="V562" s="170"/>
      <c r="W562" s="170"/>
      <c r="X562" s="170" t="s">
        <v>9351</v>
      </c>
      <c r="Y562" s="170" t="s">
        <v>13106</v>
      </c>
      <c r="Z562" s="170" t="s">
        <v>53</v>
      </c>
      <c r="AA562" s="170"/>
      <c r="AB562" s="170"/>
      <c r="AC562" s="170"/>
      <c r="AD562" s="170"/>
      <c r="AE562" s="170"/>
      <c r="AF562" s="170" t="s">
        <v>13135</v>
      </c>
      <c r="AG562" s="170"/>
      <c r="AH562" s="170" t="s">
        <v>9351</v>
      </c>
      <c r="AI562" s="170" t="s">
        <v>7998</v>
      </c>
      <c r="AJ562" s="170" t="s">
        <v>11314</v>
      </c>
      <c r="AK562" s="170" t="s">
        <v>13136</v>
      </c>
      <c r="AL562" s="170"/>
      <c r="AM562" s="170" t="s">
        <v>8019</v>
      </c>
      <c r="AN562" s="170" t="s">
        <v>13137</v>
      </c>
      <c r="AO562" s="170" t="s">
        <v>8026</v>
      </c>
      <c r="AP562" s="170" t="s">
        <v>13138</v>
      </c>
      <c r="AQ562" s="170" t="s">
        <v>7988</v>
      </c>
      <c r="AR562" s="170"/>
      <c r="AS562" s="170" t="s">
        <v>7988</v>
      </c>
      <c r="AT562" s="170"/>
      <c r="AU562" s="170" t="s">
        <v>13139</v>
      </c>
      <c r="AV562" s="170"/>
      <c r="AW562" s="170"/>
      <c r="AX562" s="170"/>
      <c r="AY562" s="170"/>
      <c r="AZ562" s="170" t="s">
        <v>7994</v>
      </c>
      <c r="BA562" s="170"/>
      <c r="BB562" s="170"/>
      <c r="BC562" s="170"/>
      <c r="BD562" s="170"/>
      <c r="BE562" s="170"/>
      <c r="BF562" s="170"/>
      <c r="BG562" s="170"/>
      <c r="BH562" s="170"/>
      <c r="BI562" s="170"/>
      <c r="BJ562" s="170"/>
      <c r="BK562" s="170"/>
      <c r="BL562" s="170"/>
      <c r="BM562" s="170"/>
      <c r="BN562" s="170"/>
      <c r="BO562" s="170"/>
      <c r="BP562" s="170"/>
      <c r="BQ562" s="170" t="s">
        <v>9894</v>
      </c>
      <c r="BR562" s="170"/>
      <c r="BS562" s="170" t="s">
        <v>9892</v>
      </c>
      <c r="BT562" s="218"/>
    </row>
    <row r="563" spans="1:72" ht="14.5">
      <c r="A563" s="219" t="str">
        <f t="shared" si="12"/>
        <v>2025-00111127-1</v>
      </c>
      <c r="B563" s="170" t="s">
        <v>13140</v>
      </c>
      <c r="C563" s="170" t="s">
        <v>9568</v>
      </c>
      <c r="D563" s="170" t="s">
        <v>9882</v>
      </c>
      <c r="E563" s="170" t="s">
        <v>7994</v>
      </c>
      <c r="F563" s="170" t="s">
        <v>9883</v>
      </c>
      <c r="G563" s="170" t="s">
        <v>9882</v>
      </c>
      <c r="H563" s="170" t="s">
        <v>9884</v>
      </c>
      <c r="I563" s="170" t="s">
        <v>10044</v>
      </c>
      <c r="J563" s="170" t="s">
        <v>12993</v>
      </c>
      <c r="K563" s="170" t="s">
        <v>12994</v>
      </c>
      <c r="L563" s="170"/>
      <c r="M563" s="170"/>
      <c r="N563" s="170"/>
      <c r="O563" s="170"/>
      <c r="P563" s="170" t="s">
        <v>8009</v>
      </c>
      <c r="Q563" s="170" t="s">
        <v>8010</v>
      </c>
      <c r="R563" s="170" t="s">
        <v>8076</v>
      </c>
      <c r="S563" s="170" t="s">
        <v>13141</v>
      </c>
      <c r="T563" s="170" t="s">
        <v>13034</v>
      </c>
      <c r="U563" s="170" t="s">
        <v>13035</v>
      </c>
      <c r="V563" s="170"/>
      <c r="W563" s="170" t="s">
        <v>13142</v>
      </c>
      <c r="X563" s="170" t="s">
        <v>9961</v>
      </c>
      <c r="Y563" s="170" t="s">
        <v>13106</v>
      </c>
      <c r="Z563" s="170" t="s">
        <v>53</v>
      </c>
      <c r="AA563" s="170"/>
      <c r="AB563" s="170" t="s">
        <v>13143</v>
      </c>
      <c r="AC563" s="170" t="s">
        <v>8067</v>
      </c>
      <c r="AD563" s="170"/>
      <c r="AE563" s="170" t="s">
        <v>8047</v>
      </c>
      <c r="AF563" s="170" t="s">
        <v>13144</v>
      </c>
      <c r="AG563" s="170"/>
      <c r="AH563" s="170" t="s">
        <v>9961</v>
      </c>
      <c r="AI563" s="170" t="s">
        <v>7998</v>
      </c>
      <c r="AJ563" s="170" t="s">
        <v>13038</v>
      </c>
      <c r="AK563" s="170" t="s">
        <v>13145</v>
      </c>
      <c r="AL563" s="170"/>
      <c r="AM563" s="170" t="s">
        <v>8019</v>
      </c>
      <c r="AN563" s="170" t="s">
        <v>13146</v>
      </c>
      <c r="AO563" s="170" t="s">
        <v>8026</v>
      </c>
      <c r="AP563" s="170" t="s">
        <v>12748</v>
      </c>
      <c r="AQ563" s="170" t="s">
        <v>7988</v>
      </c>
      <c r="AR563" s="170"/>
      <c r="AS563" s="170" t="s">
        <v>7988</v>
      </c>
      <c r="AT563" s="170"/>
      <c r="AU563" s="170" t="s">
        <v>11031</v>
      </c>
      <c r="AV563" s="170"/>
      <c r="AW563" s="170"/>
      <c r="AX563" s="170"/>
      <c r="AY563" s="170"/>
      <c r="AZ563" s="170" t="s">
        <v>7994</v>
      </c>
      <c r="BA563" s="170"/>
      <c r="BB563" s="170"/>
      <c r="BC563" s="170"/>
      <c r="BD563" s="170"/>
      <c r="BE563" s="170"/>
      <c r="BF563" s="170"/>
      <c r="BG563" s="170"/>
      <c r="BH563" s="170"/>
      <c r="BI563" s="170"/>
      <c r="BJ563" s="170"/>
      <c r="BK563" s="170"/>
      <c r="BL563" s="170"/>
      <c r="BM563" s="170"/>
      <c r="BN563" s="170"/>
      <c r="BO563" s="170"/>
      <c r="BP563" s="170"/>
      <c r="BQ563" s="170" t="s">
        <v>9894</v>
      </c>
      <c r="BR563" s="170"/>
      <c r="BS563" s="170" t="s">
        <v>9892</v>
      </c>
      <c r="BT563" s="218"/>
    </row>
    <row r="564" spans="1:72" ht="14.5">
      <c r="A564" s="219" t="str">
        <f t="shared" si="12"/>
        <v>2025-00116035-1</v>
      </c>
      <c r="B564" s="170" t="s">
        <v>13147</v>
      </c>
      <c r="C564" s="170" t="s">
        <v>9568</v>
      </c>
      <c r="D564" s="170" t="s">
        <v>9882</v>
      </c>
      <c r="E564" s="170" t="s">
        <v>7994</v>
      </c>
      <c r="F564" s="170" t="s">
        <v>9883</v>
      </c>
      <c r="G564" s="170" t="s">
        <v>9882</v>
      </c>
      <c r="H564" s="170" t="s">
        <v>9884</v>
      </c>
      <c r="I564" s="170" t="s">
        <v>10044</v>
      </c>
      <c r="J564" s="170" t="s">
        <v>914</v>
      </c>
      <c r="K564" s="170" t="s">
        <v>913</v>
      </c>
      <c r="L564" s="170"/>
      <c r="M564" s="170"/>
      <c r="N564" s="170"/>
      <c r="O564" s="170"/>
      <c r="P564" s="170" t="s">
        <v>8009</v>
      </c>
      <c r="Q564" s="170" t="s">
        <v>8031</v>
      </c>
      <c r="R564" s="170" t="s">
        <v>8076</v>
      </c>
      <c r="S564" s="170" t="s">
        <v>12517</v>
      </c>
      <c r="T564" s="170" t="s">
        <v>12518</v>
      </c>
      <c r="U564" s="170" t="s">
        <v>12519</v>
      </c>
      <c r="V564" s="170"/>
      <c r="W564" s="170" t="s">
        <v>12520</v>
      </c>
      <c r="X564" s="170" t="s">
        <v>2422</v>
      </c>
      <c r="Y564" s="170" t="s">
        <v>9199</v>
      </c>
      <c r="Z564" s="170" t="s">
        <v>53</v>
      </c>
      <c r="AA564" s="170"/>
      <c r="AB564" s="170" t="s">
        <v>8709</v>
      </c>
      <c r="AC564" s="170" t="s">
        <v>8067</v>
      </c>
      <c r="AD564" s="170"/>
      <c r="AE564" s="170" t="s">
        <v>8047</v>
      </c>
      <c r="AF564" s="170" t="s">
        <v>13148</v>
      </c>
      <c r="AG564" s="170"/>
      <c r="AH564" s="170" t="s">
        <v>2422</v>
      </c>
      <c r="AI564" s="170" t="s">
        <v>7998</v>
      </c>
      <c r="AJ564" s="170" t="s">
        <v>13149</v>
      </c>
      <c r="AK564" s="170" t="s">
        <v>13150</v>
      </c>
      <c r="AL564" s="170"/>
      <c r="AM564" s="170" t="s">
        <v>8019</v>
      </c>
      <c r="AN564" s="170" t="s">
        <v>13151</v>
      </c>
      <c r="AO564" s="170" t="s">
        <v>8026</v>
      </c>
      <c r="AP564" s="170" t="s">
        <v>13152</v>
      </c>
      <c r="AQ564" s="170" t="s">
        <v>7988</v>
      </c>
      <c r="AR564" s="170"/>
      <c r="AS564" s="170" t="s">
        <v>7988</v>
      </c>
      <c r="AT564" s="170"/>
      <c r="AU564" s="170" t="s">
        <v>13153</v>
      </c>
      <c r="AV564" s="170"/>
      <c r="AW564" s="170"/>
      <c r="AX564" s="170"/>
      <c r="AY564" s="170"/>
      <c r="AZ564" s="170" t="s">
        <v>7994</v>
      </c>
      <c r="BA564" s="170"/>
      <c r="BB564" s="170"/>
      <c r="BC564" s="170"/>
      <c r="BD564" s="170"/>
      <c r="BE564" s="170"/>
      <c r="BF564" s="170"/>
      <c r="BG564" s="170"/>
      <c r="BH564" s="170"/>
      <c r="BI564" s="170"/>
      <c r="BJ564" s="170"/>
      <c r="BK564" s="170"/>
      <c r="BL564" s="170"/>
      <c r="BM564" s="170"/>
      <c r="BN564" s="170"/>
      <c r="BO564" s="170"/>
      <c r="BP564" s="170"/>
      <c r="BQ564" s="170" t="s">
        <v>9894</v>
      </c>
      <c r="BR564" s="170"/>
      <c r="BS564" s="170" t="s">
        <v>9892</v>
      </c>
      <c r="BT564" s="218"/>
    </row>
    <row r="565" spans="1:72" ht="14.5">
      <c r="A565" s="219" t="str">
        <f t="shared" si="12"/>
        <v>2025-00109492-1</v>
      </c>
      <c r="B565" s="170" t="s">
        <v>13154</v>
      </c>
      <c r="C565" s="170" t="s">
        <v>9568</v>
      </c>
      <c r="D565" s="170" t="s">
        <v>9882</v>
      </c>
      <c r="E565" s="170" t="s">
        <v>7994</v>
      </c>
      <c r="F565" s="170" t="s">
        <v>9883</v>
      </c>
      <c r="G565" s="170" t="s">
        <v>9882</v>
      </c>
      <c r="H565" s="170" t="s">
        <v>9884</v>
      </c>
      <c r="I565" s="170" t="s">
        <v>10044</v>
      </c>
      <c r="J565" s="170" t="s">
        <v>269</v>
      </c>
      <c r="K565" s="170" t="s">
        <v>271</v>
      </c>
      <c r="L565" s="170"/>
      <c r="M565" s="170"/>
      <c r="N565" s="170"/>
      <c r="O565" s="170"/>
      <c r="P565" s="170" t="s">
        <v>8009</v>
      </c>
      <c r="Q565" s="170" t="s">
        <v>8010</v>
      </c>
      <c r="R565" s="170" t="s">
        <v>8076</v>
      </c>
      <c r="S565" s="170" t="s">
        <v>13053</v>
      </c>
      <c r="T565" s="170" t="s">
        <v>9905</v>
      </c>
      <c r="U565" s="170" t="s">
        <v>9906</v>
      </c>
      <c r="V565" s="170"/>
      <c r="W565" s="170" t="s">
        <v>13054</v>
      </c>
      <c r="X565" s="170" t="s">
        <v>9469</v>
      </c>
      <c r="Y565" s="170" t="s">
        <v>9693</v>
      </c>
      <c r="Z565" s="170" t="s">
        <v>53</v>
      </c>
      <c r="AA565" s="170"/>
      <c r="AB565" s="170" t="s">
        <v>8687</v>
      </c>
      <c r="AC565" s="170" t="s">
        <v>8067</v>
      </c>
      <c r="AD565" s="170"/>
      <c r="AE565" s="170" t="s">
        <v>8252</v>
      </c>
      <c r="AF565" s="170" t="s">
        <v>13155</v>
      </c>
      <c r="AG565" s="170"/>
      <c r="AH565" s="170" t="s">
        <v>9469</v>
      </c>
      <c r="AI565" s="170" t="s">
        <v>7998</v>
      </c>
      <c r="AJ565" s="170" t="s">
        <v>13056</v>
      </c>
      <c r="AK565" s="170" t="s">
        <v>13156</v>
      </c>
      <c r="AL565" s="170"/>
      <c r="AM565" s="170" t="s">
        <v>8019</v>
      </c>
      <c r="AN565" s="170" t="s">
        <v>13157</v>
      </c>
      <c r="AO565" s="170" t="s">
        <v>8026</v>
      </c>
      <c r="AP565" s="170" t="s">
        <v>13158</v>
      </c>
      <c r="AQ565" s="170" t="s">
        <v>7988</v>
      </c>
      <c r="AR565" s="170"/>
      <c r="AS565" s="170" t="s">
        <v>7988</v>
      </c>
      <c r="AT565" s="170"/>
      <c r="AU565" s="170" t="s">
        <v>12726</v>
      </c>
      <c r="AV565" s="170"/>
      <c r="AW565" s="170"/>
      <c r="AX565" s="170"/>
      <c r="AY565" s="170"/>
      <c r="AZ565" s="170" t="s">
        <v>7994</v>
      </c>
      <c r="BA565" s="170"/>
      <c r="BB565" s="170"/>
      <c r="BC565" s="170"/>
      <c r="BD565" s="170"/>
      <c r="BE565" s="170"/>
      <c r="BF565" s="170"/>
      <c r="BG565" s="170"/>
      <c r="BH565" s="170"/>
      <c r="BI565" s="170"/>
      <c r="BJ565" s="170"/>
      <c r="BK565" s="170"/>
      <c r="BL565" s="170"/>
      <c r="BM565" s="170"/>
      <c r="BN565" s="170"/>
      <c r="BO565" s="170"/>
      <c r="BP565" s="170"/>
      <c r="BQ565" s="170" t="s">
        <v>9894</v>
      </c>
      <c r="BR565" s="170"/>
      <c r="BS565" s="170" t="s">
        <v>9892</v>
      </c>
      <c r="BT565" s="218"/>
    </row>
    <row r="566" spans="1:72" ht="14.5">
      <c r="A566" s="219" t="str">
        <f t="shared" ref="A566:A597" si="13">LEFT(AF566,15)</f>
        <v>2025-00111211-1</v>
      </c>
      <c r="B566" s="170" t="s">
        <v>13159</v>
      </c>
      <c r="C566" s="170" t="s">
        <v>9568</v>
      </c>
      <c r="D566" s="170" t="s">
        <v>9882</v>
      </c>
      <c r="E566" s="170" t="s">
        <v>7994</v>
      </c>
      <c r="F566" s="170" t="s">
        <v>9883</v>
      </c>
      <c r="G566" s="170" t="s">
        <v>9882</v>
      </c>
      <c r="H566" s="170" t="s">
        <v>9884</v>
      </c>
      <c r="I566" s="170" t="s">
        <v>10044</v>
      </c>
      <c r="J566" s="170" t="s">
        <v>69</v>
      </c>
      <c r="K566" s="170" t="s">
        <v>117</v>
      </c>
      <c r="L566" s="170"/>
      <c r="M566" s="170"/>
      <c r="N566" s="170"/>
      <c r="O566" s="170"/>
      <c r="P566" s="170" t="s">
        <v>8009</v>
      </c>
      <c r="Q566" s="170" t="s">
        <v>8010</v>
      </c>
      <c r="R566" s="170" t="s">
        <v>8032</v>
      </c>
      <c r="S566" s="170" t="s">
        <v>11312</v>
      </c>
      <c r="T566" s="170" t="s">
        <v>8380</v>
      </c>
      <c r="U566" s="170" t="s">
        <v>10179</v>
      </c>
      <c r="V566" s="170"/>
      <c r="W566" s="170"/>
      <c r="X566" s="170" t="s">
        <v>9351</v>
      </c>
      <c r="Y566" s="170" t="s">
        <v>13106</v>
      </c>
      <c r="Z566" s="170" t="s">
        <v>53</v>
      </c>
      <c r="AA566" s="170"/>
      <c r="AB566" s="170"/>
      <c r="AC566" s="170"/>
      <c r="AD566" s="170"/>
      <c r="AE566" s="170"/>
      <c r="AF566" s="170" t="s">
        <v>13160</v>
      </c>
      <c r="AG566" s="170"/>
      <c r="AH566" s="170" t="s">
        <v>9351</v>
      </c>
      <c r="AI566" s="170" t="s">
        <v>7998</v>
      </c>
      <c r="AJ566" s="170" t="s">
        <v>11314</v>
      </c>
      <c r="AK566" s="170" t="s">
        <v>13161</v>
      </c>
      <c r="AL566" s="170"/>
      <c r="AM566" s="170" t="s">
        <v>8019</v>
      </c>
      <c r="AN566" s="170" t="s">
        <v>13162</v>
      </c>
      <c r="AO566" s="170" t="s">
        <v>8026</v>
      </c>
      <c r="AP566" s="170" t="s">
        <v>13138</v>
      </c>
      <c r="AQ566" s="170" t="s">
        <v>7988</v>
      </c>
      <c r="AR566" s="170"/>
      <c r="AS566" s="170" t="s">
        <v>7988</v>
      </c>
      <c r="AT566" s="170"/>
      <c r="AU566" s="170" t="s">
        <v>13139</v>
      </c>
      <c r="AV566" s="170"/>
      <c r="AW566" s="170"/>
      <c r="AX566" s="170"/>
      <c r="AY566" s="170"/>
      <c r="AZ566" s="170" t="s">
        <v>7994</v>
      </c>
      <c r="BA566" s="170"/>
      <c r="BB566" s="170"/>
      <c r="BC566" s="170"/>
      <c r="BD566" s="170"/>
      <c r="BE566" s="170"/>
      <c r="BF566" s="170"/>
      <c r="BG566" s="170"/>
      <c r="BH566" s="170"/>
      <c r="BI566" s="170"/>
      <c r="BJ566" s="170"/>
      <c r="BK566" s="170"/>
      <c r="BL566" s="170"/>
      <c r="BM566" s="170"/>
      <c r="BN566" s="170"/>
      <c r="BO566" s="170"/>
      <c r="BP566" s="170"/>
      <c r="BQ566" s="170" t="s">
        <v>9894</v>
      </c>
      <c r="BR566" s="170"/>
      <c r="BS566" s="170" t="s">
        <v>9892</v>
      </c>
      <c r="BT566" s="218"/>
    </row>
    <row r="567" spans="1:72" ht="14.5">
      <c r="A567" s="219" t="str">
        <f t="shared" si="13"/>
        <v>2025-00112552-1</v>
      </c>
      <c r="B567" s="338" t="s">
        <v>13163</v>
      </c>
      <c r="C567" s="338" t="s">
        <v>9568</v>
      </c>
      <c r="D567" s="338" t="s">
        <v>9882</v>
      </c>
      <c r="E567" s="338" t="s">
        <v>7994</v>
      </c>
      <c r="F567" s="338" t="s">
        <v>9883</v>
      </c>
      <c r="G567" s="338" t="s">
        <v>9882</v>
      </c>
      <c r="H567" s="338" t="s">
        <v>9884</v>
      </c>
      <c r="I567" s="338" t="s">
        <v>10044</v>
      </c>
      <c r="J567" s="338" t="s">
        <v>69</v>
      </c>
      <c r="K567" s="338" t="s">
        <v>117</v>
      </c>
      <c r="L567"/>
      <c r="M567" s="338"/>
      <c r="N567" s="338"/>
      <c r="O567" s="338"/>
      <c r="P567" s="338" t="s">
        <v>8009</v>
      </c>
      <c r="Q567" s="338" t="s">
        <v>8010</v>
      </c>
      <c r="R567" s="338" t="s">
        <v>8032</v>
      </c>
      <c r="S567" s="338" t="s">
        <v>12437</v>
      </c>
      <c r="T567" s="338" t="s">
        <v>8380</v>
      </c>
      <c r="U567" s="338" t="s">
        <v>10179</v>
      </c>
      <c r="V567"/>
      <c r="W567" s="338"/>
      <c r="X567" s="338" t="s">
        <v>12767</v>
      </c>
      <c r="Y567" s="338" t="s">
        <v>13129</v>
      </c>
      <c r="Z567" s="338" t="s">
        <v>53</v>
      </c>
      <c r="AA567" s="338"/>
      <c r="AB567" s="338"/>
      <c r="AC567" s="338"/>
      <c r="AD567" s="338"/>
      <c r="AE567" s="338"/>
      <c r="AF567" s="338" t="s">
        <v>13164</v>
      </c>
      <c r="AG567" s="338"/>
      <c r="AH567" s="338" t="s">
        <v>12767</v>
      </c>
      <c r="AI567" s="338" t="s">
        <v>7998</v>
      </c>
      <c r="AJ567" s="338" t="s">
        <v>13165</v>
      </c>
      <c r="AK567" s="338" t="s">
        <v>13166</v>
      </c>
      <c r="AL567" s="338"/>
      <c r="AM567" s="338" t="s">
        <v>8019</v>
      </c>
      <c r="AN567" s="338" t="s">
        <v>13167</v>
      </c>
      <c r="AO567" s="338" t="s">
        <v>8026</v>
      </c>
      <c r="AP567" s="338" t="s">
        <v>13168</v>
      </c>
      <c r="AQ567" s="338" t="s">
        <v>7988</v>
      </c>
      <c r="AR567" s="338"/>
      <c r="AS567" s="338" t="s">
        <v>7988</v>
      </c>
      <c r="AT567" s="338"/>
      <c r="AU567" s="338" t="s">
        <v>13169</v>
      </c>
      <c r="AV567" s="338"/>
      <c r="AW567" s="338"/>
      <c r="AX567" s="338"/>
      <c r="AY567" s="338"/>
      <c r="AZ567" s="338" t="s">
        <v>7994</v>
      </c>
      <c r="BA567" s="338"/>
      <c r="BB567"/>
      <c r="BC567"/>
      <c r="BD567"/>
      <c r="BE567"/>
      <c r="BF567"/>
      <c r="BG567"/>
      <c r="BH567"/>
      <c r="BI567"/>
      <c r="BJ567"/>
      <c r="BK567"/>
      <c r="BL567"/>
      <c r="BM567"/>
      <c r="BN567"/>
      <c r="BO567"/>
      <c r="BP567"/>
      <c r="BQ567" t="s">
        <v>9894</v>
      </c>
      <c r="BR567"/>
      <c r="BS567" t="s">
        <v>9892</v>
      </c>
      <c r="BT567" s="218"/>
    </row>
    <row r="568" spans="1:72" ht="14.5">
      <c r="A568" s="219" t="str">
        <f t="shared" si="13"/>
        <v>2025-00112857-1</v>
      </c>
      <c r="B568" s="272" t="s">
        <v>13170</v>
      </c>
      <c r="C568" s="272" t="s">
        <v>8535</v>
      </c>
      <c r="D568" s="272" t="s">
        <v>11094</v>
      </c>
      <c r="E568" s="272" t="s">
        <v>7994</v>
      </c>
      <c r="F568" s="272" t="s">
        <v>9883</v>
      </c>
      <c r="G568" s="272" t="s">
        <v>11094</v>
      </c>
      <c r="H568" s="272" t="s">
        <v>11095</v>
      </c>
      <c r="I568" s="272" t="s">
        <v>10044</v>
      </c>
      <c r="J568" s="272" t="s">
        <v>49</v>
      </c>
      <c r="K568" s="272" t="s">
        <v>51</v>
      </c>
      <c r="L568" s="272"/>
      <c r="M568" s="272"/>
      <c r="N568" s="272"/>
      <c r="O568" s="272"/>
      <c r="P568" s="272" t="s">
        <v>8009</v>
      </c>
      <c r="Q568" s="272" t="s">
        <v>8010</v>
      </c>
      <c r="R568" s="272" t="s">
        <v>8011</v>
      </c>
      <c r="S568" s="272" t="s">
        <v>13171</v>
      </c>
      <c r="T568" s="272" t="s">
        <v>8905</v>
      </c>
      <c r="U568" s="272" t="s">
        <v>10780</v>
      </c>
      <c r="V568" s="272"/>
      <c r="W568" s="272" t="s">
        <v>13172</v>
      </c>
      <c r="X568" s="272" t="s">
        <v>12767</v>
      </c>
      <c r="Y568" s="272" t="s">
        <v>9568</v>
      </c>
      <c r="Z568" s="272" t="s">
        <v>53</v>
      </c>
      <c r="AA568" s="272"/>
      <c r="AB568" s="272" t="s">
        <v>8981</v>
      </c>
      <c r="AC568" s="272" t="s">
        <v>8067</v>
      </c>
      <c r="AD568" s="272"/>
      <c r="AE568" s="272" t="s">
        <v>8252</v>
      </c>
      <c r="AF568" s="272" t="s">
        <v>13173</v>
      </c>
      <c r="AG568" s="272"/>
      <c r="AH568" s="272" t="s">
        <v>12767</v>
      </c>
      <c r="AI568" s="272" t="s">
        <v>7998</v>
      </c>
      <c r="AJ568" s="272" t="s">
        <v>13174</v>
      </c>
      <c r="AK568" s="272" t="s">
        <v>13175</v>
      </c>
      <c r="AL568" s="272"/>
      <c r="AM568" s="272" t="s">
        <v>8019</v>
      </c>
      <c r="AN568" s="272" t="s">
        <v>13176</v>
      </c>
      <c r="AO568" s="272" t="s">
        <v>8026</v>
      </c>
      <c r="AP568" s="272" t="s">
        <v>13177</v>
      </c>
      <c r="AQ568" s="272" t="s">
        <v>7988</v>
      </c>
      <c r="AR568" s="272"/>
      <c r="AS568" s="272" t="s">
        <v>7988</v>
      </c>
      <c r="AT568" s="272"/>
      <c r="AU568" s="272" t="s">
        <v>10136</v>
      </c>
      <c r="AV568" s="272"/>
      <c r="AW568" s="272"/>
      <c r="AX568" s="272"/>
      <c r="AY568" s="272"/>
      <c r="AZ568" s="272" t="s">
        <v>7994</v>
      </c>
      <c r="BA568" s="272"/>
      <c r="BB568" s="272"/>
      <c r="BC568" s="272"/>
      <c r="BD568" s="272"/>
      <c r="BE568" s="272"/>
      <c r="BF568" s="272"/>
      <c r="BG568" s="272"/>
      <c r="BH568" s="272"/>
      <c r="BI568" s="272"/>
      <c r="BJ568" s="272"/>
      <c r="BK568" s="272"/>
      <c r="BL568" s="272"/>
      <c r="BM568" s="272"/>
      <c r="BN568" s="272"/>
      <c r="BO568" s="272"/>
      <c r="BP568" s="272"/>
      <c r="BQ568" s="272" t="s">
        <v>9894</v>
      </c>
      <c r="BR568" s="272"/>
      <c r="BS568" s="272" t="s">
        <v>9892</v>
      </c>
      <c r="BT568" s="218"/>
    </row>
    <row r="569" spans="1:72" ht="14.5">
      <c r="A569" s="219" t="str">
        <f t="shared" si="13"/>
        <v>2025-00117461-1</v>
      </c>
      <c r="B569" s="272" t="s">
        <v>13178</v>
      </c>
      <c r="C569" s="272" t="s">
        <v>8535</v>
      </c>
      <c r="D569" s="272" t="s">
        <v>11094</v>
      </c>
      <c r="E569" s="272" t="s">
        <v>7994</v>
      </c>
      <c r="F569" s="272" t="s">
        <v>9883</v>
      </c>
      <c r="G569" s="272" t="s">
        <v>11094</v>
      </c>
      <c r="H569" s="272" t="s">
        <v>11095</v>
      </c>
      <c r="I569" s="272" t="s">
        <v>10044</v>
      </c>
      <c r="J569" s="272" t="s">
        <v>12993</v>
      </c>
      <c r="K569" s="272" t="s">
        <v>12994</v>
      </c>
      <c r="L569" s="272"/>
      <c r="M569" s="272"/>
      <c r="N569" s="272"/>
      <c r="O569" s="272"/>
      <c r="P569" s="272" t="s">
        <v>8009</v>
      </c>
      <c r="Q569" s="272" t="s">
        <v>8010</v>
      </c>
      <c r="R569" s="272" t="s">
        <v>8076</v>
      </c>
      <c r="S569" s="272" t="s">
        <v>13179</v>
      </c>
      <c r="T569" s="272" t="s">
        <v>12996</v>
      </c>
      <c r="U569" s="272" t="s">
        <v>12997</v>
      </c>
      <c r="V569" s="272"/>
      <c r="W569" s="272" t="s">
        <v>13180</v>
      </c>
      <c r="X569" s="272" t="s">
        <v>9199</v>
      </c>
      <c r="Y569" s="272" t="s">
        <v>9568</v>
      </c>
      <c r="Z569" s="272" t="s">
        <v>53</v>
      </c>
      <c r="AA569" s="272"/>
      <c r="AB569" s="272" t="s">
        <v>9433</v>
      </c>
      <c r="AC569" s="272" t="s">
        <v>8067</v>
      </c>
      <c r="AD569" s="272"/>
      <c r="AE569" s="272" t="s">
        <v>8252</v>
      </c>
      <c r="AF569" s="272" t="s">
        <v>13181</v>
      </c>
      <c r="AG569" s="272"/>
      <c r="AH569" s="272" t="s">
        <v>9199</v>
      </c>
      <c r="AI569" s="272" t="s">
        <v>7998</v>
      </c>
      <c r="AJ569" s="272" t="s">
        <v>13182</v>
      </c>
      <c r="AK569" s="272" t="s">
        <v>13183</v>
      </c>
      <c r="AL569" s="272"/>
      <c r="AM569" s="272" t="s">
        <v>8019</v>
      </c>
      <c r="AN569" s="272" t="s">
        <v>13184</v>
      </c>
      <c r="AO569" s="272" t="s">
        <v>8026</v>
      </c>
      <c r="AP569" s="272" t="s">
        <v>11794</v>
      </c>
      <c r="AQ569" s="272" t="s">
        <v>7988</v>
      </c>
      <c r="AR569" s="272"/>
      <c r="AS569" s="272" t="s">
        <v>7988</v>
      </c>
      <c r="AT569" s="272"/>
      <c r="AU569" s="272" t="s">
        <v>11795</v>
      </c>
      <c r="AV569" s="272"/>
      <c r="AW569" s="272"/>
      <c r="AX569" s="272"/>
      <c r="AY569" s="272"/>
      <c r="AZ569" s="272" t="s">
        <v>7994</v>
      </c>
      <c r="BA569" s="272"/>
      <c r="BB569" s="272"/>
      <c r="BC569" s="272"/>
      <c r="BD569" s="272"/>
      <c r="BE569" s="272"/>
      <c r="BF569" s="272"/>
      <c r="BG569" s="272"/>
      <c r="BH569" s="272"/>
      <c r="BI569" s="272"/>
      <c r="BJ569" s="272"/>
      <c r="BK569" s="272"/>
      <c r="BL569" s="272"/>
      <c r="BM569" s="272"/>
      <c r="BN569" s="272"/>
      <c r="BO569" s="272"/>
      <c r="BP569" s="272"/>
      <c r="BQ569" s="272" t="s">
        <v>9894</v>
      </c>
      <c r="BR569" s="272"/>
      <c r="BS569" s="272" t="s">
        <v>9892</v>
      </c>
      <c r="BT569" s="218"/>
    </row>
    <row r="570" spans="1:72" ht="14.5">
      <c r="A570" s="219" t="str">
        <f t="shared" si="13"/>
        <v>2025-00115602-1</v>
      </c>
      <c r="B570" s="338" t="s">
        <v>13185</v>
      </c>
      <c r="C570" s="338" t="s">
        <v>9986</v>
      </c>
      <c r="D570" s="338" t="s">
        <v>9882</v>
      </c>
      <c r="E570" s="338" t="s">
        <v>7994</v>
      </c>
      <c r="F570" s="338" t="s">
        <v>9883</v>
      </c>
      <c r="G570" s="338" t="s">
        <v>9882</v>
      </c>
      <c r="H570" s="338" t="s">
        <v>9884</v>
      </c>
      <c r="I570" s="338" t="s">
        <v>10044</v>
      </c>
      <c r="J570" s="338" t="s">
        <v>140</v>
      </c>
      <c r="K570" s="338" t="s">
        <v>300</v>
      </c>
      <c r="L570"/>
      <c r="M570" s="338"/>
      <c r="N570" s="338"/>
      <c r="O570" s="338"/>
      <c r="P570" s="338" t="s">
        <v>8009</v>
      </c>
      <c r="Q570" s="338" t="s">
        <v>8010</v>
      </c>
      <c r="R570" s="338" t="s">
        <v>8032</v>
      </c>
      <c r="S570" s="338" t="s">
        <v>13186</v>
      </c>
      <c r="T570" s="338" t="s">
        <v>10697</v>
      </c>
      <c r="U570" s="338" t="s">
        <v>10698</v>
      </c>
      <c r="V570"/>
      <c r="W570" s="338"/>
      <c r="X570" s="338" t="s">
        <v>9692</v>
      </c>
      <c r="Y570" s="338" t="s">
        <v>13187</v>
      </c>
      <c r="Z570" s="338" t="s">
        <v>53</v>
      </c>
      <c r="AA570" s="338"/>
      <c r="AB570" s="338" t="s">
        <v>13188</v>
      </c>
      <c r="AC570" s="338" t="s">
        <v>8067</v>
      </c>
      <c r="AD570" s="338"/>
      <c r="AE570" s="338" t="s">
        <v>8252</v>
      </c>
      <c r="AF570" s="338" t="s">
        <v>13189</v>
      </c>
      <c r="AG570" s="338"/>
      <c r="AH570" s="338" t="s">
        <v>9692</v>
      </c>
      <c r="AI570" s="338" t="s">
        <v>7998</v>
      </c>
      <c r="AJ570" s="338" t="s">
        <v>13190</v>
      </c>
      <c r="AK570" s="338" t="s">
        <v>13191</v>
      </c>
      <c r="AL570" s="338"/>
      <c r="AM570" s="338" t="s">
        <v>8019</v>
      </c>
      <c r="AN570" s="338" t="s">
        <v>13192</v>
      </c>
      <c r="AO570" s="338" t="s">
        <v>12933</v>
      </c>
      <c r="AP570" s="338" t="s">
        <v>13193</v>
      </c>
      <c r="AQ570" s="338" t="s">
        <v>7988</v>
      </c>
      <c r="AR570" s="338"/>
      <c r="AS570" s="338" t="s">
        <v>8019</v>
      </c>
      <c r="AT570" s="338" t="s">
        <v>13194</v>
      </c>
      <c r="AU570" s="338"/>
      <c r="AV570" s="338"/>
      <c r="AW570" s="338"/>
      <c r="AX570" s="338"/>
      <c r="AY570" s="338"/>
      <c r="AZ570" s="338" t="s">
        <v>7994</v>
      </c>
      <c r="BA570" s="338"/>
      <c r="BB570"/>
      <c r="BC570"/>
      <c r="BD570"/>
      <c r="BE570"/>
      <c r="BF570"/>
      <c r="BG570"/>
      <c r="BH570"/>
      <c r="BI570"/>
      <c r="BJ570"/>
      <c r="BK570"/>
      <c r="BL570"/>
      <c r="BM570"/>
      <c r="BN570"/>
      <c r="BO570"/>
      <c r="BP570"/>
      <c r="BQ570" t="s">
        <v>9894</v>
      </c>
      <c r="BR570"/>
      <c r="BS570" t="s">
        <v>9892</v>
      </c>
      <c r="BT570" s="218"/>
    </row>
    <row r="571" spans="1:72" ht="15" customHeight="1">
      <c r="A571" s="219" t="str">
        <f t="shared" si="13"/>
        <v>2025-00113649-1</v>
      </c>
      <c r="B571" s="338" t="s">
        <v>13195</v>
      </c>
      <c r="C571" s="338" t="s">
        <v>9986</v>
      </c>
      <c r="D571" s="338" t="s">
        <v>9882</v>
      </c>
      <c r="E571" s="338" t="s">
        <v>7994</v>
      </c>
      <c r="F571" s="338" t="s">
        <v>9883</v>
      </c>
      <c r="G571" s="338" t="s">
        <v>9882</v>
      </c>
      <c r="H571" s="279" t="s">
        <v>20281</v>
      </c>
      <c r="I571" s="338" t="s">
        <v>10044</v>
      </c>
      <c r="J571" s="338" t="s">
        <v>61</v>
      </c>
      <c r="K571" s="338" t="s">
        <v>335</v>
      </c>
      <c r="L571"/>
      <c r="M571" s="338"/>
      <c r="N571" s="338"/>
      <c r="O571" s="338"/>
      <c r="P571" s="338" t="s">
        <v>8009</v>
      </c>
      <c r="Q571" s="338" t="s">
        <v>8010</v>
      </c>
      <c r="R571" s="338" t="s">
        <v>8032</v>
      </c>
      <c r="S571" s="338" t="s">
        <v>13196</v>
      </c>
      <c r="T571" s="338" t="s">
        <v>8624</v>
      </c>
      <c r="U571" s="338" t="s">
        <v>10219</v>
      </c>
      <c r="V571"/>
      <c r="W571" s="338"/>
      <c r="X571" s="338" t="s">
        <v>12806</v>
      </c>
      <c r="Y571" s="338" t="s">
        <v>13187</v>
      </c>
      <c r="Z571" s="338" t="s">
        <v>53</v>
      </c>
      <c r="AA571" s="338"/>
      <c r="AB571" s="338"/>
      <c r="AC571" s="338"/>
      <c r="AD571" s="338"/>
      <c r="AE571" s="338" t="s">
        <v>8252</v>
      </c>
      <c r="AF571" s="338" t="s">
        <v>13197</v>
      </c>
      <c r="AG571" s="338"/>
      <c r="AH571" s="338" t="s">
        <v>12806</v>
      </c>
      <c r="AI571" s="338" t="s">
        <v>7998</v>
      </c>
      <c r="AJ571" s="338" t="s">
        <v>11105</v>
      </c>
      <c r="AK571" s="338" t="s">
        <v>13198</v>
      </c>
      <c r="AL571" s="338"/>
      <c r="AM571" s="338" t="s">
        <v>8019</v>
      </c>
      <c r="AN571" s="338" t="s">
        <v>13199</v>
      </c>
      <c r="AO571" s="338" t="s">
        <v>8026</v>
      </c>
      <c r="AP571" s="338" t="s">
        <v>12094</v>
      </c>
      <c r="AQ571" s="338" t="s">
        <v>7988</v>
      </c>
      <c r="AR571" s="338"/>
      <c r="AS571" s="338" t="s">
        <v>7988</v>
      </c>
      <c r="AT571" s="338"/>
      <c r="AU571" s="338" t="s">
        <v>12131</v>
      </c>
      <c r="AV571" s="338"/>
      <c r="AW571" s="338"/>
      <c r="AX571" s="338"/>
      <c r="AY571" s="338"/>
      <c r="AZ571" s="338" t="s">
        <v>7994</v>
      </c>
      <c r="BA571" s="338"/>
      <c r="BB571"/>
      <c r="BC571"/>
      <c r="BD571"/>
      <c r="BE571"/>
      <c r="BF571"/>
      <c r="BG571"/>
      <c r="BH571"/>
      <c r="BI571"/>
      <c r="BJ571"/>
      <c r="BK571"/>
      <c r="BL571"/>
      <c r="BM571"/>
      <c r="BN571"/>
      <c r="BO571"/>
      <c r="BP571"/>
      <c r="BQ571" t="s">
        <v>9894</v>
      </c>
      <c r="BR571"/>
      <c r="BS571" t="s">
        <v>9892</v>
      </c>
      <c r="BT571" s="218"/>
    </row>
    <row r="572" spans="1:72" ht="14.5">
      <c r="A572" s="219" t="str">
        <f t="shared" si="13"/>
        <v>2025-00116163-1</v>
      </c>
      <c r="B572" s="338" t="s">
        <v>13200</v>
      </c>
      <c r="C572" s="338" t="s">
        <v>9986</v>
      </c>
      <c r="D572" s="338" t="s">
        <v>9882</v>
      </c>
      <c r="E572" s="338" t="s">
        <v>7994</v>
      </c>
      <c r="F572" s="338" t="s">
        <v>9883</v>
      </c>
      <c r="G572" s="338" t="s">
        <v>9882</v>
      </c>
      <c r="H572" s="338" t="s">
        <v>9884</v>
      </c>
      <c r="I572" s="338" t="s">
        <v>10044</v>
      </c>
      <c r="J572" s="338" t="s">
        <v>2207</v>
      </c>
      <c r="K572" s="338" t="s">
        <v>234</v>
      </c>
      <c r="L572"/>
      <c r="M572" s="338"/>
      <c r="N572" s="338"/>
      <c r="O572" s="338"/>
      <c r="P572" s="338" t="s">
        <v>8009</v>
      </c>
      <c r="Q572" s="338" t="s">
        <v>8010</v>
      </c>
      <c r="R572" s="338" t="s">
        <v>8032</v>
      </c>
      <c r="S572" s="338" t="s">
        <v>13201</v>
      </c>
      <c r="T572" s="338" t="s">
        <v>10377</v>
      </c>
      <c r="U572" s="338" t="s">
        <v>10263</v>
      </c>
      <c r="V572"/>
      <c r="W572" s="338"/>
      <c r="X572" s="338" t="s">
        <v>9693</v>
      </c>
      <c r="Y572" s="338" t="s">
        <v>8535</v>
      </c>
      <c r="Z572" s="338" t="s">
        <v>53</v>
      </c>
      <c r="AA572" s="338"/>
      <c r="AB572" s="338"/>
      <c r="AC572" s="338"/>
      <c r="AD572" s="338"/>
      <c r="AE572" s="338"/>
      <c r="AF572" s="338" t="s">
        <v>13202</v>
      </c>
      <c r="AG572" s="338"/>
      <c r="AH572" s="338" t="s">
        <v>9693</v>
      </c>
      <c r="AI572" s="338" t="s">
        <v>7998</v>
      </c>
      <c r="AJ572" s="338" t="s">
        <v>13203</v>
      </c>
      <c r="AK572" s="338" t="s">
        <v>13204</v>
      </c>
      <c r="AL572" s="338"/>
      <c r="AM572" s="338" t="s">
        <v>8019</v>
      </c>
      <c r="AN572" s="338" t="s">
        <v>13205</v>
      </c>
      <c r="AO572" s="338" t="s">
        <v>8026</v>
      </c>
      <c r="AP572" s="338" t="s">
        <v>10110</v>
      </c>
      <c r="AQ572" s="338" t="s">
        <v>7988</v>
      </c>
      <c r="AR572" s="338"/>
      <c r="AS572" s="338" t="s">
        <v>7988</v>
      </c>
      <c r="AT572" s="338"/>
      <c r="AU572" s="338" t="s">
        <v>9903</v>
      </c>
      <c r="AV572" s="338"/>
      <c r="AW572" s="338"/>
      <c r="AX572" s="338"/>
      <c r="AY572" s="338"/>
      <c r="AZ572" s="338" t="s">
        <v>7994</v>
      </c>
      <c r="BA572" s="338"/>
      <c r="BB572"/>
      <c r="BC572"/>
      <c r="BD572"/>
      <c r="BE572"/>
      <c r="BF572"/>
      <c r="BG572"/>
      <c r="BH572"/>
      <c r="BI572"/>
      <c r="BJ572"/>
      <c r="BK572"/>
      <c r="BL572"/>
      <c r="BM572"/>
      <c r="BN572"/>
      <c r="BO572"/>
      <c r="BP572"/>
      <c r="BQ572" t="s">
        <v>9894</v>
      </c>
      <c r="BR572"/>
      <c r="BS572" t="s">
        <v>9892</v>
      </c>
      <c r="BT572" s="218"/>
    </row>
    <row r="573" spans="1:72" ht="14.5">
      <c r="A573" s="219" t="str">
        <f t="shared" si="13"/>
        <v>2025-00113891-1</v>
      </c>
      <c r="B573" s="338" t="s">
        <v>13206</v>
      </c>
      <c r="C573" s="338" t="s">
        <v>9986</v>
      </c>
      <c r="D573" s="338" t="s">
        <v>9882</v>
      </c>
      <c r="E573" s="338" t="s">
        <v>7994</v>
      </c>
      <c r="F573" s="338" t="s">
        <v>9883</v>
      </c>
      <c r="G573" s="338" t="s">
        <v>9882</v>
      </c>
      <c r="H573" s="338" t="s">
        <v>9884</v>
      </c>
      <c r="I573" s="338" t="s">
        <v>10044</v>
      </c>
      <c r="J573" s="338" t="s">
        <v>2226</v>
      </c>
      <c r="K573" s="338" t="s">
        <v>244</v>
      </c>
      <c r="L573"/>
      <c r="M573" s="338"/>
      <c r="N573" s="338"/>
      <c r="O573" s="338"/>
      <c r="P573" s="338" t="s">
        <v>8009</v>
      </c>
      <c r="Q573" s="338" t="s">
        <v>8010</v>
      </c>
      <c r="R573" s="338" t="s">
        <v>8076</v>
      </c>
      <c r="S573" s="338" t="s">
        <v>11610</v>
      </c>
      <c r="T573" s="338" t="s">
        <v>10123</v>
      </c>
      <c r="U573" s="338" t="s">
        <v>10124</v>
      </c>
      <c r="V573"/>
      <c r="W573" s="338" t="s">
        <v>11611</v>
      </c>
      <c r="X573" s="338" t="s">
        <v>12765</v>
      </c>
      <c r="Y573" s="338" t="s">
        <v>9225</v>
      </c>
      <c r="Z573" s="338" t="s">
        <v>53</v>
      </c>
      <c r="AA573" s="338"/>
      <c r="AB573" s="338" t="s">
        <v>10802</v>
      </c>
      <c r="AC573" s="338" t="s">
        <v>8067</v>
      </c>
      <c r="AD573" s="338"/>
      <c r="AE573" s="338" t="s">
        <v>8252</v>
      </c>
      <c r="AF573" s="338" t="s">
        <v>13207</v>
      </c>
      <c r="AG573" s="338"/>
      <c r="AH573" s="338" t="s">
        <v>12765</v>
      </c>
      <c r="AI573" s="338" t="s">
        <v>7998</v>
      </c>
      <c r="AJ573" s="338" t="s">
        <v>13208</v>
      </c>
      <c r="AK573" s="338" t="s">
        <v>13209</v>
      </c>
      <c r="AL573" s="338"/>
      <c r="AM573" s="338" t="s">
        <v>8019</v>
      </c>
      <c r="AN573" s="338" t="s">
        <v>13210</v>
      </c>
      <c r="AO573" s="338" t="s">
        <v>8026</v>
      </c>
      <c r="AP573" s="338" t="s">
        <v>12748</v>
      </c>
      <c r="AQ573" s="338" t="s">
        <v>7988</v>
      </c>
      <c r="AR573" s="338"/>
      <c r="AS573" s="338" t="s">
        <v>7988</v>
      </c>
      <c r="AT573" s="338"/>
      <c r="AU573" s="338" t="s">
        <v>11031</v>
      </c>
      <c r="AV573" s="338"/>
      <c r="AW573" s="338"/>
      <c r="AX573" s="338"/>
      <c r="AY573" s="338"/>
      <c r="AZ573" s="338" t="s">
        <v>7994</v>
      </c>
      <c r="BA573" s="338"/>
      <c r="BB573"/>
      <c r="BC573"/>
      <c r="BD573"/>
      <c r="BE573"/>
      <c r="BF573"/>
      <c r="BG573"/>
      <c r="BH573"/>
      <c r="BI573"/>
      <c r="BJ573"/>
      <c r="BK573"/>
      <c r="BL573"/>
      <c r="BM573"/>
      <c r="BN573"/>
      <c r="BO573"/>
      <c r="BP573"/>
      <c r="BQ573" t="s">
        <v>9894</v>
      </c>
      <c r="BR573"/>
      <c r="BS573" t="s">
        <v>9892</v>
      </c>
      <c r="BT573" s="218"/>
    </row>
    <row r="574" spans="1:72" ht="14.5">
      <c r="A574" s="219" t="str">
        <f t="shared" si="13"/>
        <v>2025-00112320-1</v>
      </c>
      <c r="B574" s="338" t="s">
        <v>13211</v>
      </c>
      <c r="C574" s="338" t="s">
        <v>9986</v>
      </c>
      <c r="D574" s="338" t="s">
        <v>9882</v>
      </c>
      <c r="E574" s="338" t="s">
        <v>7994</v>
      </c>
      <c r="F574" s="338" t="s">
        <v>9883</v>
      </c>
      <c r="G574" s="338" t="s">
        <v>9882</v>
      </c>
      <c r="H574" s="338" t="s">
        <v>9884</v>
      </c>
      <c r="I574" s="338" t="s">
        <v>10044</v>
      </c>
      <c r="J574" s="338" t="s">
        <v>1136</v>
      </c>
      <c r="K574" s="338" t="s">
        <v>2029</v>
      </c>
      <c r="L574"/>
      <c r="M574" s="338"/>
      <c r="N574" s="338"/>
      <c r="O574" s="338"/>
      <c r="P574" s="338" t="s">
        <v>8009</v>
      </c>
      <c r="Q574" s="338" t="s">
        <v>8010</v>
      </c>
      <c r="R574" s="338" t="s">
        <v>8032</v>
      </c>
      <c r="S574" s="338" t="s">
        <v>13212</v>
      </c>
      <c r="T574" s="338" t="s">
        <v>12018</v>
      </c>
      <c r="U574" s="338"/>
      <c r="V574"/>
      <c r="W574" s="338"/>
      <c r="X574" s="338" t="s">
        <v>7993</v>
      </c>
      <c r="Y574" s="338" t="s">
        <v>9225</v>
      </c>
      <c r="Z574" s="338" t="s">
        <v>53</v>
      </c>
      <c r="AA574" s="338"/>
      <c r="AB574" s="338" t="s">
        <v>10281</v>
      </c>
      <c r="AC574" s="338" t="s">
        <v>8067</v>
      </c>
      <c r="AD574" s="338"/>
      <c r="AE574" s="338" t="s">
        <v>8047</v>
      </c>
      <c r="AF574" s="338" t="s">
        <v>13213</v>
      </c>
      <c r="AG574" s="338"/>
      <c r="AH574" s="338" t="s">
        <v>7993</v>
      </c>
      <c r="AI574" s="338" t="s">
        <v>7998</v>
      </c>
      <c r="AJ574" s="338" t="s">
        <v>13214</v>
      </c>
      <c r="AK574" s="338" t="s">
        <v>13215</v>
      </c>
      <c r="AL574" s="338"/>
      <c r="AM574" s="338" t="s">
        <v>8019</v>
      </c>
      <c r="AN574" s="338" t="s">
        <v>13216</v>
      </c>
      <c r="AO574" s="338" t="s">
        <v>8026</v>
      </c>
      <c r="AP574" s="338" t="s">
        <v>12094</v>
      </c>
      <c r="AQ574" s="338" t="s">
        <v>7988</v>
      </c>
      <c r="AR574" s="338"/>
      <c r="AS574" s="338" t="s">
        <v>7988</v>
      </c>
      <c r="AT574" s="338"/>
      <c r="AU574" s="338" t="s">
        <v>12131</v>
      </c>
      <c r="AV574" s="338"/>
      <c r="AW574" s="338"/>
      <c r="AX574" s="338"/>
      <c r="AY574" s="338"/>
      <c r="AZ574" s="338" t="s">
        <v>7994</v>
      </c>
      <c r="BA574" s="338"/>
      <c r="BB574"/>
      <c r="BC574"/>
      <c r="BD574"/>
      <c r="BE574"/>
      <c r="BF574"/>
      <c r="BG574"/>
      <c r="BH574"/>
      <c r="BI574"/>
      <c r="BJ574"/>
      <c r="BK574"/>
      <c r="BL574"/>
      <c r="BM574"/>
      <c r="BN574"/>
      <c r="BO574"/>
      <c r="BP574"/>
      <c r="BQ574" t="s">
        <v>9894</v>
      </c>
      <c r="BR574"/>
      <c r="BS574" t="s">
        <v>9892</v>
      </c>
      <c r="BT574" s="218"/>
    </row>
    <row r="575" spans="1:72" ht="14.5">
      <c r="A575" s="219" t="str">
        <f t="shared" si="13"/>
        <v>2025-00113936-1</v>
      </c>
      <c r="B575" s="338" t="s">
        <v>13217</v>
      </c>
      <c r="C575" s="338" t="s">
        <v>9986</v>
      </c>
      <c r="D575" s="338" t="s">
        <v>9882</v>
      </c>
      <c r="E575" s="338" t="s">
        <v>7994</v>
      </c>
      <c r="F575" s="338" t="s">
        <v>9883</v>
      </c>
      <c r="G575" s="338" t="s">
        <v>9882</v>
      </c>
      <c r="H575" s="338" t="s">
        <v>9884</v>
      </c>
      <c r="I575" s="338" t="s">
        <v>10044</v>
      </c>
      <c r="J575" s="338" t="s">
        <v>69</v>
      </c>
      <c r="K575" s="338" t="s">
        <v>70</v>
      </c>
      <c r="L575"/>
      <c r="M575" s="338"/>
      <c r="N575" s="338"/>
      <c r="O575" s="338"/>
      <c r="P575" s="338" t="s">
        <v>8009</v>
      </c>
      <c r="Q575" s="338" t="s">
        <v>8010</v>
      </c>
      <c r="R575" s="338" t="s">
        <v>8032</v>
      </c>
      <c r="S575" s="338" t="s">
        <v>13218</v>
      </c>
      <c r="T575" s="338" t="s">
        <v>8894</v>
      </c>
      <c r="U575" s="338" t="s">
        <v>9247</v>
      </c>
      <c r="V575"/>
      <c r="W575" s="338"/>
      <c r="X575" s="338" t="s">
        <v>12806</v>
      </c>
      <c r="Y575" s="338" t="s">
        <v>9225</v>
      </c>
      <c r="Z575" s="338" t="s">
        <v>53</v>
      </c>
      <c r="AA575" s="338"/>
      <c r="AB575" s="338"/>
      <c r="AC575" s="338"/>
      <c r="AD575" s="338"/>
      <c r="AE575" s="338"/>
      <c r="AF575" s="338" t="s">
        <v>13219</v>
      </c>
      <c r="AG575" s="338"/>
      <c r="AH575" s="338" t="s">
        <v>12806</v>
      </c>
      <c r="AI575" s="338" t="s">
        <v>7998</v>
      </c>
      <c r="AJ575" s="338" t="s">
        <v>13220</v>
      </c>
      <c r="AK575" s="338" t="s">
        <v>13221</v>
      </c>
      <c r="AL575" s="338"/>
      <c r="AM575" s="338" t="s">
        <v>8019</v>
      </c>
      <c r="AN575" s="338" t="s">
        <v>13222</v>
      </c>
      <c r="AO575" s="338" t="s">
        <v>8026</v>
      </c>
      <c r="AP575" s="338" t="s">
        <v>12094</v>
      </c>
      <c r="AQ575" s="338" t="s">
        <v>7988</v>
      </c>
      <c r="AR575" s="338"/>
      <c r="AS575" s="338" t="s">
        <v>7988</v>
      </c>
      <c r="AT575" s="338"/>
      <c r="AU575" s="338" t="s">
        <v>12131</v>
      </c>
      <c r="AV575" s="338"/>
      <c r="AW575" s="338"/>
      <c r="AX575" s="338"/>
      <c r="AY575" s="338"/>
      <c r="AZ575" s="338" t="s">
        <v>7994</v>
      </c>
      <c r="BA575" s="338"/>
      <c r="BB575"/>
      <c r="BC575"/>
      <c r="BD575"/>
      <c r="BE575"/>
      <c r="BF575"/>
      <c r="BG575"/>
      <c r="BH575"/>
      <c r="BI575"/>
      <c r="BJ575"/>
      <c r="BK575"/>
      <c r="BL575"/>
      <c r="BM575"/>
      <c r="BN575"/>
      <c r="BO575"/>
      <c r="BP575"/>
      <c r="BQ575" t="s">
        <v>9894</v>
      </c>
      <c r="BR575"/>
      <c r="BS575" t="s">
        <v>9892</v>
      </c>
      <c r="BT575" s="218"/>
    </row>
    <row r="576" spans="1:72" ht="14.5">
      <c r="A576" s="219" t="str">
        <f t="shared" si="13"/>
        <v>2025-00118707-1</v>
      </c>
      <c r="B576" s="269" t="s">
        <v>20207</v>
      </c>
      <c r="C576" s="269" t="s">
        <v>11424</v>
      </c>
      <c r="D576" s="269" t="s">
        <v>11094</v>
      </c>
      <c r="E576" s="269" t="s">
        <v>7994</v>
      </c>
      <c r="F576" s="269" t="s">
        <v>9883</v>
      </c>
      <c r="G576" s="269" t="s">
        <v>11094</v>
      </c>
      <c r="H576" s="269" t="s">
        <v>11095</v>
      </c>
      <c r="I576" s="269" t="s">
        <v>10044</v>
      </c>
      <c r="J576" s="269" t="s">
        <v>49</v>
      </c>
      <c r="K576" s="269" t="s">
        <v>124</v>
      </c>
      <c r="L576" s="269"/>
      <c r="M576" s="269"/>
      <c r="N576" s="269"/>
      <c r="O576" s="269"/>
      <c r="P576" s="269" t="s">
        <v>8009</v>
      </c>
      <c r="Q576" s="269" t="s">
        <v>8010</v>
      </c>
      <c r="R576" s="269" t="s">
        <v>8011</v>
      </c>
      <c r="S576" s="269" t="s">
        <v>13088</v>
      </c>
      <c r="T576" s="269" t="s">
        <v>10073</v>
      </c>
      <c r="U576" s="269" t="s">
        <v>10074</v>
      </c>
      <c r="V576" s="269"/>
      <c r="W576" s="269" t="s">
        <v>13089</v>
      </c>
      <c r="X576" s="269" t="s">
        <v>13106</v>
      </c>
      <c r="Y576" s="269" t="s">
        <v>11424</v>
      </c>
      <c r="Z576" s="269" t="s">
        <v>53</v>
      </c>
      <c r="AA576" s="269"/>
      <c r="AB576" s="269"/>
      <c r="AC576" s="269"/>
      <c r="AD576" s="269"/>
      <c r="AE576" s="269"/>
      <c r="AF576" s="269" t="s">
        <v>20208</v>
      </c>
      <c r="AG576" s="269"/>
      <c r="AH576" s="269" t="s">
        <v>13106</v>
      </c>
      <c r="AI576" s="269" t="s">
        <v>7998</v>
      </c>
      <c r="AJ576" s="269" t="s">
        <v>20209</v>
      </c>
      <c r="AK576" s="269" t="s">
        <v>20210</v>
      </c>
      <c r="AL576" s="269"/>
      <c r="AM576" s="269" t="s">
        <v>8019</v>
      </c>
      <c r="AN576" s="269" t="s">
        <v>20211</v>
      </c>
      <c r="AO576" s="269" t="s">
        <v>8026</v>
      </c>
      <c r="AP576" s="269" t="s">
        <v>11794</v>
      </c>
      <c r="AQ576" s="269" t="s">
        <v>7988</v>
      </c>
      <c r="AR576" s="269"/>
      <c r="AS576" s="269" t="s">
        <v>7988</v>
      </c>
      <c r="AT576" s="269"/>
      <c r="AU576" s="269" t="s">
        <v>11795</v>
      </c>
      <c r="AV576" s="269"/>
      <c r="AW576" s="269"/>
      <c r="AX576" s="269"/>
      <c r="AY576" s="269"/>
      <c r="AZ576" s="269" t="s">
        <v>7994</v>
      </c>
      <c r="BA576" s="269"/>
      <c r="BB576" s="269"/>
      <c r="BC576" s="269"/>
      <c r="BD576" s="269"/>
      <c r="BE576" s="269"/>
      <c r="BF576" s="269"/>
      <c r="BG576" s="269"/>
      <c r="BH576" s="269"/>
      <c r="BI576" s="269"/>
      <c r="BJ576" s="269"/>
      <c r="BK576" s="269"/>
      <c r="BL576" s="269"/>
      <c r="BM576" s="269"/>
      <c r="BN576" s="269"/>
      <c r="BO576" s="269"/>
      <c r="BP576" s="269"/>
      <c r="BQ576" s="269" t="s">
        <v>9894</v>
      </c>
      <c r="BR576" s="269"/>
      <c r="BS576" s="269" t="s">
        <v>9892</v>
      </c>
      <c r="BT576" s="218"/>
    </row>
    <row r="577" spans="1:72" ht="14.5">
      <c r="A577" s="219" t="str">
        <f t="shared" si="13"/>
        <v>2025-00114740-1</v>
      </c>
      <c r="B577" s="338" t="s">
        <v>20235</v>
      </c>
      <c r="C577" s="338" t="s">
        <v>20236</v>
      </c>
      <c r="D577" s="338" t="s">
        <v>9882</v>
      </c>
      <c r="E577" s="338" t="s">
        <v>7994</v>
      </c>
      <c r="F577" s="338" t="s">
        <v>9883</v>
      </c>
      <c r="G577" s="338" t="s">
        <v>9882</v>
      </c>
      <c r="H577" s="338" t="s">
        <v>9884</v>
      </c>
      <c r="I577" s="338" t="s">
        <v>10044</v>
      </c>
      <c r="J577" s="338" t="s">
        <v>61</v>
      </c>
      <c r="K577" s="338" t="s">
        <v>153</v>
      </c>
      <c r="L577" s="334"/>
      <c r="M577" s="338"/>
      <c r="N577" s="338"/>
      <c r="O577" s="338"/>
      <c r="P577" s="338" t="s">
        <v>8009</v>
      </c>
      <c r="Q577" s="338" t="s">
        <v>8010</v>
      </c>
      <c r="R577" s="338" t="s">
        <v>8032</v>
      </c>
      <c r="S577" s="338" t="s">
        <v>20237</v>
      </c>
      <c r="T577" s="338" t="s">
        <v>10114</v>
      </c>
      <c r="U577" s="338" t="s">
        <v>10115</v>
      </c>
      <c r="V577" s="334"/>
      <c r="W577" s="338"/>
      <c r="X577" s="338" t="s">
        <v>20238</v>
      </c>
      <c r="Y577" s="338" t="s">
        <v>20236</v>
      </c>
      <c r="Z577" s="338" t="s">
        <v>53</v>
      </c>
      <c r="AA577" s="338"/>
      <c r="AB577" s="338"/>
      <c r="AC577" s="338"/>
      <c r="AD577" s="338"/>
      <c r="AE577" s="338"/>
      <c r="AF577" s="338" t="s">
        <v>20239</v>
      </c>
      <c r="AG577" s="338"/>
      <c r="AH577" s="338" t="s">
        <v>20238</v>
      </c>
      <c r="AI577" s="338" t="s">
        <v>7998</v>
      </c>
      <c r="AJ577" s="338" t="s">
        <v>11593</v>
      </c>
      <c r="AK577" s="338" t="s">
        <v>20240</v>
      </c>
      <c r="AL577" s="338"/>
      <c r="AM577" s="338" t="s">
        <v>8019</v>
      </c>
      <c r="AN577" s="338" t="s">
        <v>20241</v>
      </c>
      <c r="AO577" s="338" t="s">
        <v>8026</v>
      </c>
      <c r="AP577" s="338" t="s">
        <v>20242</v>
      </c>
      <c r="AQ577" s="338" t="s">
        <v>7988</v>
      </c>
      <c r="AR577" s="338"/>
      <c r="AS577" s="338" t="s">
        <v>7988</v>
      </c>
      <c r="AT577" s="338"/>
      <c r="AU577" s="338" t="s">
        <v>12237</v>
      </c>
      <c r="AV577" s="338"/>
      <c r="AW577" s="338"/>
      <c r="AX577" s="338"/>
      <c r="AY577" s="338"/>
      <c r="AZ577" s="338" t="s">
        <v>7994</v>
      </c>
      <c r="BA577" s="338"/>
      <c r="BB577" s="334"/>
      <c r="BC577" s="334"/>
      <c r="BD577" s="334"/>
      <c r="BE577" s="334"/>
      <c r="BF577" s="334"/>
      <c r="BG577" s="334"/>
      <c r="BH577" s="334"/>
      <c r="BI577" s="334"/>
      <c r="BJ577" s="334"/>
      <c r="BK577" s="334"/>
      <c r="BL577" s="334"/>
      <c r="BM577" s="334"/>
      <c r="BN577" s="334"/>
      <c r="BO577" s="334"/>
      <c r="BP577" s="334"/>
      <c r="BQ577" s="334" t="s">
        <v>9894</v>
      </c>
      <c r="BR577" s="334"/>
      <c r="BS577" s="334" t="s">
        <v>9892</v>
      </c>
      <c r="BT577" s="218"/>
    </row>
    <row r="578" spans="1:72" ht="14.5">
      <c r="A578" s="219" t="str">
        <f t="shared" si="13"/>
        <v>2025-00114610-1</v>
      </c>
      <c r="B578" s="338" t="s">
        <v>20252</v>
      </c>
      <c r="C578" s="338" t="s">
        <v>20253</v>
      </c>
      <c r="D578" s="338" t="s">
        <v>11094</v>
      </c>
      <c r="E578" s="338" t="s">
        <v>7994</v>
      </c>
      <c r="F578" s="338" t="s">
        <v>9883</v>
      </c>
      <c r="G578" s="338" t="s">
        <v>11094</v>
      </c>
      <c r="H578" s="338" t="s">
        <v>11095</v>
      </c>
      <c r="I578" s="338" t="s">
        <v>10044</v>
      </c>
      <c r="J578" s="338" t="s">
        <v>592</v>
      </c>
      <c r="K578" s="338" t="s">
        <v>1485</v>
      </c>
      <c r="L578" s="338"/>
      <c r="M578" s="338"/>
      <c r="N578" s="338"/>
      <c r="O578" s="338"/>
      <c r="P578" s="338" t="s">
        <v>8009</v>
      </c>
      <c r="Q578" s="338" t="s">
        <v>8010</v>
      </c>
      <c r="R578" s="338" t="s">
        <v>8032</v>
      </c>
      <c r="S578" s="338" t="s">
        <v>20254</v>
      </c>
      <c r="T578" s="338" t="s">
        <v>11305</v>
      </c>
      <c r="U578" s="338" t="s">
        <v>11306</v>
      </c>
      <c r="V578" s="338"/>
      <c r="W578" s="338"/>
      <c r="X578" s="338" t="s">
        <v>9675</v>
      </c>
      <c r="Y578" s="338" t="s">
        <v>20236</v>
      </c>
      <c r="Z578" s="338" t="s">
        <v>53</v>
      </c>
      <c r="AA578" s="338"/>
      <c r="AB578" s="338"/>
      <c r="AC578" s="338"/>
      <c r="AD578" s="338"/>
      <c r="AE578" s="338"/>
      <c r="AF578" s="338" t="s">
        <v>20255</v>
      </c>
      <c r="AG578" s="338"/>
      <c r="AH578" s="338" t="s">
        <v>9675</v>
      </c>
      <c r="AI578" s="338" t="s">
        <v>7998</v>
      </c>
      <c r="AJ578" s="338" t="s">
        <v>20256</v>
      </c>
      <c r="AK578" s="338" t="s">
        <v>20257</v>
      </c>
      <c r="AL578" s="338"/>
      <c r="AM578" s="338" t="s">
        <v>8019</v>
      </c>
      <c r="AN578" s="338" t="s">
        <v>20258</v>
      </c>
      <c r="AO578" s="338" t="s">
        <v>8026</v>
      </c>
      <c r="AP578" s="338" t="s">
        <v>20259</v>
      </c>
      <c r="AQ578" s="338" t="s">
        <v>7988</v>
      </c>
      <c r="AR578" s="338"/>
      <c r="AS578" s="338" t="s">
        <v>7988</v>
      </c>
      <c r="AT578" s="338"/>
      <c r="AU578" s="338" t="s">
        <v>20260</v>
      </c>
      <c r="AV578" s="338"/>
      <c r="AW578" s="338"/>
      <c r="AX578" s="338"/>
      <c r="AY578" s="338"/>
      <c r="AZ578" s="338" t="s">
        <v>7994</v>
      </c>
      <c r="BA578" s="338"/>
      <c r="BB578" s="338"/>
      <c r="BC578" s="338"/>
      <c r="BD578" s="338"/>
      <c r="BE578" s="338"/>
      <c r="BF578" s="338"/>
      <c r="BG578" s="338"/>
      <c r="BH578" s="338"/>
      <c r="BI578" s="338"/>
      <c r="BJ578" s="338"/>
      <c r="BK578" s="338"/>
      <c r="BL578" s="338"/>
      <c r="BM578" s="338"/>
      <c r="BN578" s="338"/>
      <c r="BO578" s="338"/>
      <c r="BP578" s="338"/>
      <c r="BQ578" s="338" t="s">
        <v>9894</v>
      </c>
      <c r="BR578" s="338"/>
      <c r="BS578" s="338" t="s">
        <v>9892</v>
      </c>
      <c r="BT578" s="218"/>
    </row>
    <row r="579" spans="1:72" ht="14.5">
      <c r="A579" s="219" t="str">
        <f t="shared" si="13"/>
        <v>2025-00114502-1</v>
      </c>
      <c r="B579" s="338" t="s">
        <v>20261</v>
      </c>
      <c r="C579" s="338" t="s">
        <v>20253</v>
      </c>
      <c r="D579" s="338" t="s">
        <v>11094</v>
      </c>
      <c r="E579" s="338" t="s">
        <v>7994</v>
      </c>
      <c r="F579" s="338" t="s">
        <v>9883</v>
      </c>
      <c r="G579" s="338" t="s">
        <v>11094</v>
      </c>
      <c r="H579" s="338" t="s">
        <v>11095</v>
      </c>
      <c r="I579" s="338" t="s">
        <v>10044</v>
      </c>
      <c r="J579" s="338" t="s">
        <v>61</v>
      </c>
      <c r="K579" s="338" t="s">
        <v>335</v>
      </c>
      <c r="L579" s="338"/>
      <c r="M579" s="338"/>
      <c r="N579" s="338"/>
      <c r="O579" s="338"/>
      <c r="P579" s="338" t="s">
        <v>8009</v>
      </c>
      <c r="Q579" s="338" t="s">
        <v>8010</v>
      </c>
      <c r="R579" s="338" t="s">
        <v>8032</v>
      </c>
      <c r="S579" s="338" t="s">
        <v>13196</v>
      </c>
      <c r="T579" s="338" t="s">
        <v>8624</v>
      </c>
      <c r="U579" s="338" t="s">
        <v>10219</v>
      </c>
      <c r="V579" s="338"/>
      <c r="W579" s="338"/>
      <c r="X579" s="338" t="s">
        <v>9670</v>
      </c>
      <c r="Y579" s="338" t="s">
        <v>20236</v>
      </c>
      <c r="Z579" s="338" t="s">
        <v>53</v>
      </c>
      <c r="AA579" s="338"/>
      <c r="AB579" s="338" t="s">
        <v>11048</v>
      </c>
      <c r="AC579" s="338" t="s">
        <v>8067</v>
      </c>
      <c r="AD579" s="338"/>
      <c r="AE579" s="338" t="s">
        <v>8252</v>
      </c>
      <c r="AF579" s="338" t="s">
        <v>20262</v>
      </c>
      <c r="AG579" s="338"/>
      <c r="AH579" s="338" t="s">
        <v>9670</v>
      </c>
      <c r="AI579" s="338" t="s">
        <v>7998</v>
      </c>
      <c r="AJ579" s="338" t="s">
        <v>11105</v>
      </c>
      <c r="AK579" s="338" t="s">
        <v>20263</v>
      </c>
      <c r="AL579" s="338"/>
      <c r="AM579" s="338" t="s">
        <v>8019</v>
      </c>
      <c r="AN579" s="338" t="s">
        <v>20264</v>
      </c>
      <c r="AO579" s="338" t="s">
        <v>8026</v>
      </c>
      <c r="AP579" s="338" t="s">
        <v>11060</v>
      </c>
      <c r="AQ579" s="338" t="s">
        <v>7988</v>
      </c>
      <c r="AR579" s="338"/>
      <c r="AS579" s="338" t="s">
        <v>7988</v>
      </c>
      <c r="AT579" s="338"/>
      <c r="AU579" s="338" t="s">
        <v>10136</v>
      </c>
      <c r="AV579" s="338"/>
      <c r="AW579" s="338"/>
      <c r="AX579" s="338"/>
      <c r="AY579" s="338"/>
      <c r="AZ579" s="338" t="s">
        <v>7994</v>
      </c>
      <c r="BA579" s="338"/>
      <c r="BB579" s="338"/>
      <c r="BC579" s="338"/>
      <c r="BD579" s="338"/>
      <c r="BE579" s="338"/>
      <c r="BF579" s="338"/>
      <c r="BG579" s="338"/>
      <c r="BH579" s="338"/>
      <c r="BI579" s="338"/>
      <c r="BJ579" s="338"/>
      <c r="BK579" s="338"/>
      <c r="BL579" s="338"/>
      <c r="BM579" s="338"/>
      <c r="BN579" s="338"/>
      <c r="BO579" s="338"/>
      <c r="BP579" s="338"/>
      <c r="BQ579" s="338" t="s">
        <v>9894</v>
      </c>
      <c r="BR579" s="338"/>
      <c r="BS579" s="338" t="s">
        <v>9892</v>
      </c>
      <c r="BT579" s="218"/>
    </row>
    <row r="580" spans="1:72" ht="14.5">
      <c r="A580" s="219" t="str">
        <f t="shared" si="13"/>
        <v>2025-00114718-1</v>
      </c>
      <c r="B580" s="338" t="s">
        <v>20265</v>
      </c>
      <c r="C580" s="338" t="s">
        <v>20253</v>
      </c>
      <c r="D580" s="338" t="s">
        <v>11094</v>
      </c>
      <c r="E580" s="338" t="s">
        <v>7994</v>
      </c>
      <c r="F580" s="338" t="s">
        <v>9883</v>
      </c>
      <c r="G580" s="338" t="s">
        <v>11094</v>
      </c>
      <c r="H580" s="338" t="s">
        <v>11095</v>
      </c>
      <c r="I580" s="338" t="s">
        <v>10044</v>
      </c>
      <c r="J580" s="338" t="s">
        <v>1833</v>
      </c>
      <c r="K580" s="338" t="s">
        <v>131</v>
      </c>
      <c r="L580" s="338"/>
      <c r="M580" s="338"/>
      <c r="N580" s="338"/>
      <c r="O580" s="338"/>
      <c r="P580" s="338" t="s">
        <v>8009</v>
      </c>
      <c r="Q580" s="338" t="s">
        <v>8010</v>
      </c>
      <c r="R580" s="338" t="s">
        <v>8076</v>
      </c>
      <c r="S580" s="338" t="s">
        <v>12543</v>
      </c>
      <c r="T580" s="338" t="s">
        <v>10046</v>
      </c>
      <c r="U580" s="338" t="s">
        <v>10047</v>
      </c>
      <c r="V580" s="338"/>
      <c r="W580" s="338" t="s">
        <v>12544</v>
      </c>
      <c r="X580" s="338" t="s">
        <v>20266</v>
      </c>
      <c r="Y580" s="338" t="s">
        <v>20236</v>
      </c>
      <c r="Z580" s="338" t="s">
        <v>53</v>
      </c>
      <c r="AA580" s="338"/>
      <c r="AB580" s="338" t="s">
        <v>20267</v>
      </c>
      <c r="AC580" s="338" t="s">
        <v>8067</v>
      </c>
      <c r="AD580" s="338"/>
      <c r="AE580" s="338" t="s">
        <v>8252</v>
      </c>
      <c r="AF580" s="338" t="s">
        <v>20268</v>
      </c>
      <c r="AG580" s="338"/>
      <c r="AH580" s="338" t="s">
        <v>20266</v>
      </c>
      <c r="AI580" s="338" t="s">
        <v>7998</v>
      </c>
      <c r="AJ580" s="338" t="s">
        <v>20269</v>
      </c>
      <c r="AK580" s="338" t="s">
        <v>20270</v>
      </c>
      <c r="AL580" s="338"/>
      <c r="AM580" s="338" t="s">
        <v>8019</v>
      </c>
      <c r="AN580" s="338" t="s">
        <v>20271</v>
      </c>
      <c r="AO580" s="338" t="s">
        <v>8026</v>
      </c>
      <c r="AP580" s="338" t="s">
        <v>20272</v>
      </c>
      <c r="AQ580" s="338" t="s">
        <v>7988</v>
      </c>
      <c r="AR580" s="338"/>
      <c r="AS580" s="338" t="s">
        <v>7988</v>
      </c>
      <c r="AT580" s="338"/>
      <c r="AU580" s="338" t="s">
        <v>20273</v>
      </c>
      <c r="AV580" s="338"/>
      <c r="AW580" s="338"/>
      <c r="AX580" s="338"/>
      <c r="AY580" s="338"/>
      <c r="AZ580" s="338" t="s">
        <v>7994</v>
      </c>
      <c r="BA580" s="338"/>
      <c r="BB580" s="338"/>
      <c r="BC580" s="338"/>
      <c r="BD580" s="338"/>
      <c r="BE580" s="338"/>
      <c r="BF580" s="338"/>
      <c r="BG580" s="338"/>
      <c r="BH580" s="338"/>
      <c r="BI580" s="338"/>
      <c r="BJ580" s="338"/>
      <c r="BK580" s="338"/>
      <c r="BL580" s="338"/>
      <c r="BM580" s="338"/>
      <c r="BN580" s="338"/>
      <c r="BO580" s="338"/>
      <c r="BP580" s="338"/>
      <c r="BQ580" s="338" t="s">
        <v>9894</v>
      </c>
      <c r="BR580" s="338"/>
      <c r="BS580" s="338" t="s">
        <v>9892</v>
      </c>
      <c r="BT580" s="218"/>
    </row>
    <row r="581" spans="1:72" ht="14.5">
      <c r="A581" s="219" t="str">
        <f t="shared" si="13"/>
        <v>2025-00116004-1</v>
      </c>
      <c r="B581" s="269" t="s">
        <v>20282</v>
      </c>
      <c r="C581" s="269" t="s">
        <v>20283</v>
      </c>
      <c r="D581" s="269" t="s">
        <v>11094</v>
      </c>
      <c r="E581" s="269" t="s">
        <v>7994</v>
      </c>
      <c r="F581" s="269" t="s">
        <v>9883</v>
      </c>
      <c r="G581" s="269" t="s">
        <v>11094</v>
      </c>
      <c r="H581" s="269" t="s">
        <v>11095</v>
      </c>
      <c r="I581" s="269" t="s">
        <v>10044</v>
      </c>
      <c r="J581" s="269" t="s">
        <v>61</v>
      </c>
      <c r="K581" s="269" t="s">
        <v>153</v>
      </c>
      <c r="L581" s="269"/>
      <c r="M581" s="269"/>
      <c r="N581" s="269"/>
      <c r="O581" s="269"/>
      <c r="P581" s="269" t="s">
        <v>8009</v>
      </c>
      <c r="Q581" s="269" t="s">
        <v>8010</v>
      </c>
      <c r="R581" s="269" t="s">
        <v>8032</v>
      </c>
      <c r="S581" s="269" t="s">
        <v>20284</v>
      </c>
      <c r="T581" s="269" t="s">
        <v>10299</v>
      </c>
      <c r="U581" s="269" t="s">
        <v>10300</v>
      </c>
      <c r="V581" s="269"/>
      <c r="W581" s="269"/>
      <c r="X581" s="269" t="s">
        <v>9978</v>
      </c>
      <c r="Y581" s="269" t="s">
        <v>20253</v>
      </c>
      <c r="Z581" s="269" t="s">
        <v>53</v>
      </c>
      <c r="AA581" s="269"/>
      <c r="AB581" s="269"/>
      <c r="AC581" s="269"/>
      <c r="AD581" s="269"/>
      <c r="AE581" s="269"/>
      <c r="AF581" s="269" t="s">
        <v>20285</v>
      </c>
      <c r="AG581" s="269"/>
      <c r="AH581" s="269" t="s">
        <v>9978</v>
      </c>
      <c r="AI581" s="269" t="s">
        <v>7998</v>
      </c>
      <c r="AJ581" s="269" t="s">
        <v>20286</v>
      </c>
      <c r="AK581" s="269" t="s">
        <v>20287</v>
      </c>
      <c r="AL581" s="269"/>
      <c r="AM581" s="269" t="s">
        <v>8019</v>
      </c>
      <c r="AN581" s="269" t="s">
        <v>20281</v>
      </c>
      <c r="AO581" s="269" t="s">
        <v>8026</v>
      </c>
      <c r="AP581" s="269" t="s">
        <v>20288</v>
      </c>
      <c r="AQ581" s="269" t="s">
        <v>7988</v>
      </c>
      <c r="AR581" s="269"/>
      <c r="AS581" s="269" t="s">
        <v>7988</v>
      </c>
      <c r="AT581" s="269"/>
      <c r="AU581" s="269" t="s">
        <v>10136</v>
      </c>
      <c r="AV581" s="269"/>
      <c r="AW581" s="269"/>
      <c r="AX581" s="269"/>
      <c r="AY581" s="269"/>
      <c r="AZ581" s="269" t="s">
        <v>7994</v>
      </c>
      <c r="BA581" s="269"/>
      <c r="BB581" s="269"/>
      <c r="BC581" s="269"/>
      <c r="BD581" s="269"/>
      <c r="BE581" s="269"/>
      <c r="BF581" s="269"/>
      <c r="BG581" s="269"/>
      <c r="BH581" s="269"/>
      <c r="BI581" s="269"/>
      <c r="BJ581" s="269"/>
      <c r="BK581" s="269"/>
      <c r="BL581" s="269"/>
      <c r="BM581" s="269"/>
      <c r="BN581" s="269"/>
      <c r="BO581" s="269"/>
      <c r="BP581" s="269"/>
      <c r="BQ581" s="269" t="s">
        <v>9894</v>
      </c>
      <c r="BR581" s="269"/>
      <c r="BS581" s="269" t="s">
        <v>9892</v>
      </c>
      <c r="BT581" s="218"/>
    </row>
    <row r="582" spans="1:72" ht="14.5">
      <c r="A582" s="219" t="str">
        <f t="shared" si="13"/>
        <v>2025-00117470-1</v>
      </c>
      <c r="B582" s="342" t="s">
        <v>20322</v>
      </c>
      <c r="C582" s="342" t="s">
        <v>13036</v>
      </c>
      <c r="D582" s="342" t="s">
        <v>11094</v>
      </c>
      <c r="E582" s="342" t="s">
        <v>7994</v>
      </c>
      <c r="F582" s="342" t="s">
        <v>9883</v>
      </c>
      <c r="G582" s="342" t="s">
        <v>11094</v>
      </c>
      <c r="H582" s="342" t="s">
        <v>11095</v>
      </c>
      <c r="I582" s="342" t="s">
        <v>10044</v>
      </c>
      <c r="J582" s="342" t="s">
        <v>275</v>
      </c>
      <c r="K582" s="342" t="s">
        <v>276</v>
      </c>
      <c r="L582" s="342"/>
      <c r="M582" s="342"/>
      <c r="N582" s="342"/>
      <c r="O582" s="342"/>
      <c r="P582" s="342" t="s">
        <v>8009</v>
      </c>
      <c r="Q582" s="342" t="s">
        <v>8010</v>
      </c>
      <c r="R582" s="342" t="s">
        <v>8076</v>
      </c>
      <c r="S582" s="342" t="s">
        <v>10311</v>
      </c>
      <c r="T582" s="342" t="s">
        <v>10312</v>
      </c>
      <c r="U582" s="342" t="s">
        <v>10313</v>
      </c>
      <c r="V582" s="342"/>
      <c r="W582" s="342" t="s">
        <v>10314</v>
      </c>
      <c r="X582" s="342" t="s">
        <v>13106</v>
      </c>
      <c r="Y582" s="342" t="s">
        <v>20283</v>
      </c>
      <c r="Z582" s="342" t="s">
        <v>53</v>
      </c>
      <c r="AA582" s="342"/>
      <c r="AB582" s="342"/>
      <c r="AC582" s="342"/>
      <c r="AD582" s="342"/>
      <c r="AE582" s="342"/>
      <c r="AF582" s="342" t="s">
        <v>20323</v>
      </c>
      <c r="AG582" s="342"/>
      <c r="AH582" s="342" t="s">
        <v>13106</v>
      </c>
      <c r="AI582" s="342" t="s">
        <v>7998</v>
      </c>
      <c r="AJ582" s="342" t="s">
        <v>20324</v>
      </c>
      <c r="AK582" s="342" t="s">
        <v>20325</v>
      </c>
      <c r="AL582" s="342"/>
      <c r="AM582" s="342" t="s">
        <v>8019</v>
      </c>
      <c r="AN582" s="342" t="s">
        <v>20326</v>
      </c>
      <c r="AO582" s="342" t="s">
        <v>8026</v>
      </c>
      <c r="AP582" s="342" t="s">
        <v>12015</v>
      </c>
      <c r="AQ582" s="342" t="s">
        <v>7988</v>
      </c>
      <c r="AR582" s="342"/>
      <c r="AS582" s="342" t="s">
        <v>7988</v>
      </c>
      <c r="AT582" s="342"/>
      <c r="AU582" s="342" t="s">
        <v>12016</v>
      </c>
      <c r="AV582" s="342"/>
      <c r="AW582" s="342"/>
      <c r="AX582" s="342"/>
      <c r="AY582" s="342"/>
      <c r="AZ582" s="342" t="s">
        <v>7994</v>
      </c>
      <c r="BA582" s="342"/>
      <c r="BB582" s="342"/>
      <c r="BC582" s="342"/>
      <c r="BD582" s="342"/>
      <c r="BE582" s="342"/>
      <c r="BF582" s="342"/>
      <c r="BG582" s="342"/>
      <c r="BH582" s="342"/>
      <c r="BI582" s="342"/>
      <c r="BJ582" s="342"/>
      <c r="BK582" s="342"/>
      <c r="BL582" s="342"/>
      <c r="BM582" s="342"/>
      <c r="BN582" s="342"/>
      <c r="BO582" s="342"/>
      <c r="BP582" s="342"/>
      <c r="BQ582" s="342" t="s">
        <v>9894</v>
      </c>
      <c r="BR582" s="342"/>
      <c r="BS582" s="342" t="s">
        <v>9892</v>
      </c>
      <c r="BT582" s="218"/>
    </row>
    <row r="583" spans="1:72" ht="14.5">
      <c r="A583" s="219" t="str">
        <f t="shared" si="13"/>
        <v>2025-00119047-1</v>
      </c>
      <c r="B583" s="342" t="s">
        <v>20327</v>
      </c>
      <c r="C583" s="342" t="s">
        <v>13036</v>
      </c>
      <c r="D583" s="342" t="s">
        <v>11094</v>
      </c>
      <c r="E583" s="342" t="s">
        <v>7994</v>
      </c>
      <c r="F583" s="342" t="s">
        <v>9883</v>
      </c>
      <c r="G583" s="342" t="s">
        <v>11094</v>
      </c>
      <c r="H583" s="342" t="s">
        <v>11095</v>
      </c>
      <c r="I583" s="342" t="s">
        <v>10044</v>
      </c>
      <c r="J583" s="342" t="s">
        <v>1136</v>
      </c>
      <c r="K583" s="342" t="s">
        <v>1137</v>
      </c>
      <c r="L583" s="342"/>
      <c r="M583" s="342"/>
      <c r="N583" s="342"/>
      <c r="O583" s="342"/>
      <c r="P583" s="342" t="s">
        <v>8009</v>
      </c>
      <c r="Q583" s="342" t="s">
        <v>8010</v>
      </c>
      <c r="R583" s="342" t="s">
        <v>8032</v>
      </c>
      <c r="S583" s="342" t="s">
        <v>10567</v>
      </c>
      <c r="T583" s="342" t="s">
        <v>8894</v>
      </c>
      <c r="U583" s="342" t="s">
        <v>9247</v>
      </c>
      <c r="V583" s="342"/>
      <c r="W583" s="342"/>
      <c r="X583" s="342" t="s">
        <v>9986</v>
      </c>
      <c r="Y583" s="342" t="s">
        <v>13036</v>
      </c>
      <c r="Z583" s="342" t="s">
        <v>53</v>
      </c>
      <c r="AA583" s="342"/>
      <c r="AB583" s="342" t="s">
        <v>9336</v>
      </c>
      <c r="AC583" s="342" t="s">
        <v>8067</v>
      </c>
      <c r="AD583" s="342"/>
      <c r="AE583" s="342" t="s">
        <v>8252</v>
      </c>
      <c r="AF583" s="342" t="s">
        <v>20328</v>
      </c>
      <c r="AG583" s="342"/>
      <c r="AH583" s="342" t="s">
        <v>9986</v>
      </c>
      <c r="AI583" s="342" t="s">
        <v>7998</v>
      </c>
      <c r="AJ583" s="342" t="s">
        <v>10569</v>
      </c>
      <c r="AK583" s="342" t="s">
        <v>20329</v>
      </c>
      <c r="AL583" s="342"/>
      <c r="AM583" s="342" t="s">
        <v>8019</v>
      </c>
      <c r="AN583" s="342" t="s">
        <v>20330</v>
      </c>
      <c r="AO583" s="342" t="s">
        <v>8026</v>
      </c>
      <c r="AP583" s="342" t="s">
        <v>12015</v>
      </c>
      <c r="AQ583" s="342" t="s">
        <v>7988</v>
      </c>
      <c r="AR583" s="342"/>
      <c r="AS583" s="342" t="s">
        <v>7988</v>
      </c>
      <c r="AT583" s="342"/>
      <c r="AU583" s="342" t="s">
        <v>12016</v>
      </c>
      <c r="AV583" s="342"/>
      <c r="AW583" s="342"/>
      <c r="AX583" s="342"/>
      <c r="AY583" s="342"/>
      <c r="AZ583" s="342" t="s">
        <v>7994</v>
      </c>
      <c r="BA583" s="342"/>
      <c r="BB583" s="342"/>
      <c r="BC583" s="342"/>
      <c r="BD583" s="342"/>
      <c r="BE583" s="342"/>
      <c r="BF583" s="342"/>
      <c r="BG583" s="342"/>
      <c r="BH583" s="342"/>
      <c r="BI583" s="342"/>
      <c r="BJ583" s="342"/>
      <c r="BK583" s="342"/>
      <c r="BL583" s="342"/>
      <c r="BM583" s="342"/>
      <c r="BN583" s="342"/>
      <c r="BO583" s="342"/>
      <c r="BP583" s="342"/>
      <c r="BQ583" s="342" t="s">
        <v>9894</v>
      </c>
      <c r="BR583" s="342"/>
      <c r="BS583" s="342" t="s">
        <v>9892</v>
      </c>
      <c r="BT583" s="218"/>
    </row>
    <row r="584" spans="1:72" ht="14.5">
      <c r="A584" s="219" t="str">
        <f t="shared" si="13"/>
        <v>2025-00121150-1</v>
      </c>
      <c r="B584" s="349" t="s">
        <v>20354</v>
      </c>
      <c r="C584" s="349" t="s">
        <v>20345</v>
      </c>
      <c r="D584" s="349" t="s">
        <v>11094</v>
      </c>
      <c r="E584" s="349" t="s">
        <v>7994</v>
      </c>
      <c r="F584" s="349" t="s">
        <v>9883</v>
      </c>
      <c r="G584" s="349" t="s">
        <v>11094</v>
      </c>
      <c r="H584" s="349" t="s">
        <v>11095</v>
      </c>
      <c r="I584" s="349" t="s">
        <v>10044</v>
      </c>
      <c r="J584" s="349" t="s">
        <v>2226</v>
      </c>
      <c r="K584" s="349" t="s">
        <v>244</v>
      </c>
      <c r="L584" s="349"/>
      <c r="M584" s="349"/>
      <c r="N584" s="349"/>
      <c r="O584" s="349"/>
      <c r="P584" s="349" t="s">
        <v>8009</v>
      </c>
      <c r="Q584" s="349" t="s">
        <v>8010</v>
      </c>
      <c r="R584" s="349" t="s">
        <v>8076</v>
      </c>
      <c r="S584" s="349" t="s">
        <v>11610</v>
      </c>
      <c r="T584" s="349" t="s">
        <v>10123</v>
      </c>
      <c r="U584" s="349" t="s">
        <v>10124</v>
      </c>
      <c r="V584" s="349"/>
      <c r="W584" s="349" t="s">
        <v>11611</v>
      </c>
      <c r="X584" s="349" t="s">
        <v>9986</v>
      </c>
      <c r="Y584" s="349" t="s">
        <v>13036</v>
      </c>
      <c r="Z584" s="349" t="s">
        <v>53</v>
      </c>
      <c r="AA584" s="349"/>
      <c r="AB584" s="349" t="s">
        <v>11000</v>
      </c>
      <c r="AC584" s="349" t="s">
        <v>8067</v>
      </c>
      <c r="AD584" s="349"/>
      <c r="AE584" s="349" t="s">
        <v>8252</v>
      </c>
      <c r="AF584" s="349" t="s">
        <v>20355</v>
      </c>
      <c r="AG584" s="349"/>
      <c r="AH584" s="349" t="s">
        <v>9986</v>
      </c>
      <c r="AI584" s="349" t="s">
        <v>7998</v>
      </c>
      <c r="AJ584" s="349" t="s">
        <v>10210</v>
      </c>
      <c r="AK584" s="349" t="s">
        <v>20356</v>
      </c>
      <c r="AL584" s="349"/>
      <c r="AM584" s="349" t="s">
        <v>8019</v>
      </c>
      <c r="AN584" s="349" t="s">
        <v>20357</v>
      </c>
      <c r="AO584" s="349" t="s">
        <v>8026</v>
      </c>
      <c r="AP584" s="349" t="s">
        <v>20358</v>
      </c>
      <c r="AQ584" s="349" t="s">
        <v>7988</v>
      </c>
      <c r="AR584" s="349"/>
      <c r="AS584" s="349" t="s">
        <v>7988</v>
      </c>
      <c r="AT584" s="349"/>
      <c r="AU584" s="349" t="s">
        <v>20359</v>
      </c>
      <c r="AV584" s="349"/>
      <c r="AW584" s="349"/>
      <c r="AX584" s="349"/>
      <c r="AY584" s="349"/>
      <c r="AZ584" s="349" t="s">
        <v>7994</v>
      </c>
      <c r="BA584" s="349"/>
      <c r="BB584" s="349"/>
      <c r="BC584" s="349"/>
      <c r="BD584" s="349"/>
      <c r="BE584" s="349"/>
      <c r="BF584" s="349"/>
      <c r="BG584" s="349"/>
      <c r="BH584" s="349"/>
      <c r="BI584" s="349"/>
      <c r="BJ584" s="349"/>
      <c r="BK584" s="349"/>
      <c r="BL584" s="349"/>
      <c r="BM584" s="349"/>
      <c r="BN584" s="349"/>
      <c r="BO584" s="349"/>
      <c r="BP584" s="349"/>
      <c r="BQ584" s="349" t="s">
        <v>9894</v>
      </c>
      <c r="BR584" s="349"/>
      <c r="BS584" s="349" t="s">
        <v>9892</v>
      </c>
      <c r="BT584" s="218"/>
    </row>
    <row r="585" spans="1:72" ht="14.5">
      <c r="A585" s="219" t="str">
        <f t="shared" si="13"/>
        <v/>
      </c>
      <c r="B585" s="215"/>
      <c r="C585" s="217"/>
      <c r="D585" s="215"/>
      <c r="E585" s="215"/>
      <c r="F585" s="215"/>
      <c r="G585" s="215"/>
      <c r="H585" s="215"/>
      <c r="I585" s="215"/>
      <c r="J585" s="215"/>
      <c r="K585" s="215"/>
      <c r="L585" s="215"/>
      <c r="M585" s="215"/>
      <c r="N585" s="215"/>
      <c r="O585" s="215"/>
      <c r="P585" s="215"/>
      <c r="Q585" s="215"/>
      <c r="R585" s="215"/>
      <c r="S585" s="215"/>
      <c r="T585" s="215"/>
      <c r="U585" s="215"/>
      <c r="V585" s="217"/>
      <c r="W585" s="217"/>
      <c r="X585" s="217"/>
      <c r="Y585" s="217"/>
      <c r="Z585" s="215"/>
      <c r="AA585" s="215"/>
      <c r="AB585" s="215"/>
      <c r="AC585" s="215"/>
      <c r="AD585" s="215"/>
      <c r="AE585" s="215"/>
      <c r="AF585" s="215"/>
      <c r="AG585" s="215"/>
      <c r="AH585" s="217"/>
      <c r="AI585" s="215"/>
      <c r="AJ585" s="215"/>
      <c r="AK585" s="215"/>
      <c r="AL585" s="215"/>
      <c r="AM585" s="215"/>
      <c r="AN585" s="215"/>
      <c r="AO585" s="215"/>
      <c r="AP585" s="215"/>
      <c r="AQ585" s="215"/>
      <c r="AR585" s="215"/>
      <c r="AS585" s="215"/>
      <c r="AT585" s="215"/>
      <c r="AU585" s="215"/>
      <c r="AV585" s="215"/>
      <c r="AW585" s="215"/>
      <c r="AX585" s="215"/>
      <c r="AY585" s="215"/>
      <c r="AZ585" s="215"/>
      <c r="BA585" s="215"/>
      <c r="BB585" s="215"/>
      <c r="BC585" s="215"/>
      <c r="BD585" s="215"/>
      <c r="BE585" s="215"/>
      <c r="BF585" s="215"/>
      <c r="BG585" s="215"/>
      <c r="BH585" s="215"/>
      <c r="BI585" s="215"/>
      <c r="BJ585" s="215"/>
      <c r="BK585" s="215"/>
      <c r="BL585" s="215"/>
      <c r="BM585" s="215"/>
      <c r="BN585" s="215"/>
      <c r="BO585" s="215"/>
      <c r="BP585" s="215"/>
      <c r="BQ585" s="215"/>
      <c r="BR585" s="215"/>
      <c r="BS585" s="215"/>
      <c r="BT585" s="218"/>
    </row>
    <row r="586" spans="1:72" ht="14.5">
      <c r="A586" s="219" t="str">
        <f t="shared" si="13"/>
        <v/>
      </c>
      <c r="B586" s="215"/>
      <c r="C586" s="217"/>
      <c r="D586" s="215"/>
      <c r="E586" s="215"/>
      <c r="F586" s="215"/>
      <c r="G586" s="215"/>
      <c r="H586" s="215"/>
      <c r="I586" s="215"/>
      <c r="J586" s="215"/>
      <c r="K586" s="215"/>
      <c r="L586" s="215"/>
      <c r="M586" s="215"/>
      <c r="N586" s="215"/>
      <c r="O586" s="215"/>
      <c r="P586" s="215"/>
      <c r="Q586" s="215"/>
      <c r="R586" s="215"/>
      <c r="S586" s="215"/>
      <c r="T586" s="215"/>
      <c r="U586" s="215"/>
      <c r="V586" s="217"/>
      <c r="W586" s="217"/>
      <c r="X586" s="217"/>
      <c r="Y586" s="217"/>
      <c r="Z586" s="215"/>
      <c r="AA586" s="215"/>
      <c r="AB586" s="215"/>
      <c r="AC586" s="215"/>
      <c r="AD586" s="215"/>
      <c r="AE586" s="215"/>
      <c r="AF586" s="215"/>
      <c r="AG586" s="215"/>
      <c r="AH586" s="217"/>
      <c r="AI586" s="215"/>
      <c r="AJ586" s="215"/>
      <c r="AK586" s="215"/>
      <c r="AL586" s="215"/>
      <c r="AM586" s="215"/>
      <c r="AN586" s="215"/>
      <c r="AO586" s="215"/>
      <c r="AP586" s="215"/>
      <c r="AQ586" s="215"/>
      <c r="AR586" s="215"/>
      <c r="AS586" s="215"/>
      <c r="AT586" s="215"/>
      <c r="AU586" s="215"/>
      <c r="AV586" s="215"/>
      <c r="AW586" s="215"/>
      <c r="AX586" s="215"/>
      <c r="AY586" s="215"/>
      <c r="AZ586" s="215"/>
      <c r="BA586" s="215"/>
      <c r="BB586" s="215"/>
      <c r="BC586" s="215"/>
      <c r="BD586" s="215"/>
      <c r="BE586" s="215"/>
      <c r="BF586" s="215"/>
      <c r="BG586" s="215"/>
      <c r="BH586" s="215"/>
      <c r="BI586" s="215"/>
      <c r="BJ586" s="215"/>
      <c r="BK586" s="215"/>
      <c r="BL586" s="215"/>
      <c r="BM586" s="215"/>
      <c r="BN586" s="215"/>
      <c r="BO586" s="215"/>
      <c r="BP586" s="215"/>
      <c r="BQ586" s="215"/>
      <c r="BR586" s="215"/>
      <c r="BS586" s="215"/>
      <c r="BT586" s="218"/>
    </row>
    <row r="587" spans="1:72" ht="14.5">
      <c r="A587" s="219" t="str">
        <f t="shared" si="13"/>
        <v/>
      </c>
      <c r="B587" s="215"/>
      <c r="C587" s="217"/>
      <c r="D587" s="215"/>
      <c r="E587" s="215"/>
      <c r="F587" s="215"/>
      <c r="G587" s="215"/>
      <c r="H587" s="215"/>
      <c r="I587" s="215"/>
      <c r="J587" s="215"/>
      <c r="K587" s="215"/>
      <c r="L587" s="215"/>
      <c r="M587" s="215"/>
      <c r="N587" s="215"/>
      <c r="O587" s="215"/>
      <c r="P587" s="215"/>
      <c r="Q587" s="215"/>
      <c r="R587" s="215"/>
      <c r="S587" s="215"/>
      <c r="T587" s="215"/>
      <c r="U587" s="215"/>
      <c r="V587" s="217"/>
      <c r="W587" s="217"/>
      <c r="X587" s="217"/>
      <c r="Y587" s="217"/>
      <c r="Z587" s="215"/>
      <c r="AA587" s="215"/>
      <c r="AB587" s="215"/>
      <c r="AC587" s="215"/>
      <c r="AD587" s="215"/>
      <c r="AE587" s="215"/>
      <c r="AF587" s="215"/>
      <c r="AG587" s="215"/>
      <c r="AH587" s="217"/>
      <c r="AI587" s="215"/>
      <c r="AJ587" s="215"/>
      <c r="AK587" s="215"/>
      <c r="AL587" s="215"/>
      <c r="AM587" s="215"/>
      <c r="AN587" s="215"/>
      <c r="AO587" s="215"/>
      <c r="AP587" s="215"/>
      <c r="AQ587" s="215"/>
      <c r="AR587" s="215"/>
      <c r="AS587" s="215"/>
      <c r="AT587" s="215"/>
      <c r="AU587" s="215"/>
      <c r="AV587" s="215"/>
      <c r="AW587" s="215"/>
      <c r="AX587" s="215"/>
      <c r="AY587" s="215"/>
      <c r="AZ587" s="215"/>
      <c r="BA587" s="215"/>
      <c r="BB587" s="215"/>
      <c r="BC587" s="215"/>
      <c r="BD587" s="215"/>
      <c r="BE587" s="215"/>
      <c r="BF587" s="215"/>
      <c r="BG587" s="215"/>
      <c r="BH587" s="215"/>
      <c r="BI587" s="215"/>
      <c r="BJ587" s="215"/>
      <c r="BK587" s="215"/>
      <c r="BL587" s="215"/>
      <c r="BM587" s="215"/>
      <c r="BN587" s="215"/>
      <c r="BO587" s="215"/>
      <c r="BP587" s="215"/>
      <c r="BQ587" s="215"/>
      <c r="BR587" s="215"/>
      <c r="BS587" s="215"/>
      <c r="BT587" s="218"/>
    </row>
    <row r="588" spans="1:72" ht="14.5">
      <c r="A588" s="219" t="str">
        <f t="shared" si="13"/>
        <v/>
      </c>
      <c r="B588" s="215"/>
      <c r="C588" s="217"/>
      <c r="D588" s="215"/>
      <c r="E588" s="215"/>
      <c r="F588" s="215"/>
      <c r="G588" s="215"/>
      <c r="H588" s="215"/>
      <c r="I588" s="215"/>
      <c r="J588" s="215"/>
      <c r="K588" s="215"/>
      <c r="L588" s="215"/>
      <c r="M588" s="215"/>
      <c r="N588" s="215"/>
      <c r="O588" s="215"/>
      <c r="P588" s="215"/>
      <c r="Q588" s="215"/>
      <c r="R588" s="215"/>
      <c r="S588" s="215"/>
      <c r="T588" s="215"/>
      <c r="U588" s="215"/>
      <c r="V588" s="217"/>
      <c r="W588" s="217"/>
      <c r="X588" s="217"/>
      <c r="Y588" s="217"/>
      <c r="Z588" s="215"/>
      <c r="AA588" s="215"/>
      <c r="AB588" s="215"/>
      <c r="AC588" s="215"/>
      <c r="AD588" s="215"/>
      <c r="AE588" s="215"/>
      <c r="AF588" s="215"/>
      <c r="AG588" s="215"/>
      <c r="AH588" s="217"/>
      <c r="AI588" s="215"/>
      <c r="AJ588" s="215"/>
      <c r="AK588" s="215"/>
      <c r="AL588" s="215"/>
      <c r="AM588" s="215"/>
      <c r="AN588" s="215"/>
      <c r="AO588" s="215"/>
      <c r="AP588" s="215"/>
      <c r="AQ588" s="215"/>
      <c r="AR588" s="215"/>
      <c r="AS588" s="215"/>
      <c r="AT588" s="215"/>
      <c r="AU588" s="215"/>
      <c r="AV588" s="215"/>
      <c r="AW588" s="215"/>
      <c r="AX588" s="215"/>
      <c r="AY588" s="215"/>
      <c r="AZ588" s="215"/>
      <c r="BA588" s="215"/>
      <c r="BB588" s="215"/>
      <c r="BC588" s="215"/>
      <c r="BD588" s="215"/>
      <c r="BE588" s="215"/>
      <c r="BF588" s="215"/>
      <c r="BG588" s="215"/>
      <c r="BH588" s="215"/>
      <c r="BI588" s="215"/>
      <c r="BJ588" s="215"/>
      <c r="BK588" s="215"/>
      <c r="BL588" s="215"/>
      <c r="BM588" s="215"/>
      <c r="BN588" s="215"/>
      <c r="BO588" s="215"/>
      <c r="BP588" s="215"/>
      <c r="BQ588" s="215"/>
      <c r="BR588" s="215"/>
      <c r="BS588" s="215"/>
      <c r="BT588" s="218"/>
    </row>
    <row r="589" spans="1:72" ht="16.5" customHeight="1">
      <c r="A589" s="219" t="str">
        <f t="shared" si="13"/>
        <v/>
      </c>
      <c r="B589" s="215"/>
      <c r="C589" s="217"/>
      <c r="D589" s="215"/>
      <c r="E589" s="215"/>
      <c r="F589" s="215"/>
      <c r="G589" s="215"/>
      <c r="H589" s="215"/>
      <c r="I589" s="215"/>
      <c r="J589" s="215"/>
      <c r="K589" s="215"/>
      <c r="L589" s="215"/>
      <c r="M589" s="215"/>
      <c r="N589" s="215"/>
      <c r="O589" s="215"/>
      <c r="P589" s="215"/>
      <c r="Q589" s="215"/>
      <c r="R589" s="215"/>
      <c r="S589" s="215"/>
      <c r="T589" s="215"/>
      <c r="U589" s="215"/>
      <c r="V589" s="217"/>
      <c r="W589" s="217"/>
      <c r="X589" s="217"/>
      <c r="Y589" s="217"/>
      <c r="Z589" s="215"/>
      <c r="AA589" s="215"/>
      <c r="AB589" s="215"/>
      <c r="AC589" s="215"/>
      <c r="AD589" s="215"/>
      <c r="AE589" s="215"/>
      <c r="AF589" s="215"/>
      <c r="AG589" s="215"/>
      <c r="AH589" s="217"/>
      <c r="AI589" s="215"/>
      <c r="AJ589" s="215"/>
      <c r="AK589" s="215"/>
      <c r="AL589" s="215"/>
      <c r="AM589" s="215"/>
      <c r="AN589" s="215"/>
      <c r="AO589" s="215"/>
      <c r="AP589" s="215"/>
      <c r="AQ589" s="215"/>
      <c r="AR589" s="215"/>
      <c r="AS589" s="215"/>
      <c r="AT589" s="215"/>
      <c r="AU589" s="215"/>
      <c r="AV589" s="215"/>
      <c r="AW589" s="215"/>
      <c r="AX589" s="215"/>
      <c r="AY589" s="215"/>
      <c r="AZ589" s="215"/>
      <c r="BA589" s="215"/>
      <c r="BB589" s="215"/>
      <c r="BC589" s="215"/>
      <c r="BD589" s="215"/>
      <c r="BE589" s="215"/>
      <c r="BF589" s="215"/>
      <c r="BG589" s="215"/>
      <c r="BH589" s="215"/>
      <c r="BI589" s="215"/>
      <c r="BJ589" s="215"/>
      <c r="BK589" s="215"/>
      <c r="BL589" s="215"/>
      <c r="BM589" s="215"/>
      <c r="BN589" s="215"/>
      <c r="BO589" s="215"/>
      <c r="BP589" s="215"/>
      <c r="BQ589" s="215"/>
      <c r="BR589" s="215"/>
      <c r="BS589" s="215"/>
      <c r="BT589" s="218"/>
    </row>
    <row r="590" spans="1:72" ht="17.25" customHeight="1">
      <c r="A590" s="219" t="str">
        <f t="shared" si="13"/>
        <v/>
      </c>
      <c r="B590" s="215"/>
      <c r="C590" s="217"/>
      <c r="D590" s="215"/>
      <c r="E590" s="215"/>
      <c r="F590" s="215"/>
      <c r="G590" s="215"/>
      <c r="H590" s="215"/>
      <c r="I590" s="215"/>
      <c r="J590" s="215"/>
      <c r="K590" s="215"/>
      <c r="L590" s="215"/>
      <c r="M590" s="215"/>
      <c r="N590" s="215"/>
      <c r="O590" s="215"/>
      <c r="P590" s="215"/>
      <c r="Q590" s="215"/>
      <c r="R590" s="215"/>
      <c r="S590" s="215"/>
      <c r="T590" s="215"/>
      <c r="U590" s="215"/>
      <c r="V590" s="217"/>
      <c r="W590" s="217"/>
      <c r="X590" s="217"/>
      <c r="Y590" s="217"/>
      <c r="Z590" s="215"/>
      <c r="AA590" s="215"/>
      <c r="AB590" s="215"/>
      <c r="AC590" s="215"/>
      <c r="AD590" s="215"/>
      <c r="AE590" s="215"/>
      <c r="AF590" s="215"/>
      <c r="AG590" s="215"/>
      <c r="AH590" s="217"/>
      <c r="AI590" s="215"/>
      <c r="AJ590" s="215"/>
      <c r="AK590" s="215"/>
      <c r="AL590" s="215"/>
      <c r="AM590" s="215"/>
      <c r="AN590" s="215"/>
      <c r="AO590" s="215"/>
      <c r="AP590" s="215"/>
      <c r="AQ590" s="215"/>
      <c r="AR590" s="215"/>
      <c r="AS590" s="215"/>
      <c r="AT590" s="215"/>
      <c r="AU590" s="215"/>
      <c r="AV590" s="215"/>
      <c r="AW590" s="215"/>
      <c r="AX590" s="215"/>
      <c r="AY590" s="215"/>
      <c r="AZ590" s="215"/>
      <c r="BA590" s="215"/>
      <c r="BB590" s="215"/>
      <c r="BC590" s="215"/>
      <c r="BD590" s="215"/>
      <c r="BE590" s="215"/>
      <c r="BF590" s="215"/>
      <c r="BG590" s="215"/>
      <c r="BH590" s="215"/>
      <c r="BI590" s="215"/>
      <c r="BJ590" s="215"/>
      <c r="BK590" s="215"/>
      <c r="BL590" s="215"/>
      <c r="BM590" s="215"/>
      <c r="BN590" s="215"/>
      <c r="BO590" s="215"/>
      <c r="BP590" s="215"/>
      <c r="BQ590" s="215"/>
      <c r="BR590" s="215"/>
      <c r="BS590" s="215"/>
      <c r="BT590" s="218"/>
    </row>
    <row r="591" spans="1:72" ht="17.25" customHeight="1">
      <c r="A591" s="219" t="str">
        <f t="shared" si="13"/>
        <v/>
      </c>
      <c r="B591" s="215"/>
      <c r="C591" s="217"/>
      <c r="D591" s="215"/>
      <c r="E591" s="215"/>
      <c r="F591" s="215"/>
      <c r="G591" s="215"/>
      <c r="H591" s="215"/>
      <c r="I591" s="215"/>
      <c r="J591" s="215"/>
      <c r="K591" s="215"/>
      <c r="L591" s="215"/>
      <c r="M591" s="215"/>
      <c r="N591" s="215"/>
      <c r="O591" s="215"/>
      <c r="P591" s="215"/>
      <c r="Q591" s="215"/>
      <c r="R591" s="215"/>
      <c r="S591" s="215"/>
      <c r="T591" s="215"/>
      <c r="U591" s="215"/>
      <c r="V591" s="217"/>
      <c r="W591" s="217"/>
      <c r="X591" s="217"/>
      <c r="Y591" s="217"/>
      <c r="Z591" s="215"/>
      <c r="AA591" s="215"/>
      <c r="AB591" s="215"/>
      <c r="AC591" s="215"/>
      <c r="AD591" s="215"/>
      <c r="AE591" s="215"/>
      <c r="AF591" s="215"/>
      <c r="AG591" s="215"/>
      <c r="AH591" s="217"/>
      <c r="AI591" s="215"/>
      <c r="AJ591" s="215"/>
      <c r="AK591" s="215"/>
      <c r="AL591" s="215"/>
      <c r="AM591" s="215"/>
      <c r="AN591" s="215"/>
      <c r="AO591" s="215"/>
      <c r="AP591" s="215"/>
      <c r="AQ591" s="215"/>
      <c r="AR591" s="215"/>
      <c r="AS591" s="215"/>
      <c r="AT591" s="215"/>
      <c r="AU591" s="215"/>
      <c r="AV591" s="215"/>
      <c r="AW591" s="215"/>
      <c r="AX591" s="215"/>
      <c r="AY591" s="215"/>
      <c r="AZ591" s="215"/>
      <c r="BA591" s="215"/>
      <c r="BB591" s="215"/>
      <c r="BC591" s="215"/>
      <c r="BD591" s="215"/>
      <c r="BE591" s="215"/>
      <c r="BF591" s="215"/>
      <c r="BG591" s="215"/>
      <c r="BH591" s="215"/>
      <c r="BI591" s="215"/>
      <c r="BJ591" s="215"/>
      <c r="BK591" s="215"/>
      <c r="BL591" s="215"/>
      <c r="BM591" s="215"/>
      <c r="BN591" s="215"/>
      <c r="BO591" s="215"/>
      <c r="BP591" s="215"/>
      <c r="BQ591" s="215"/>
      <c r="BR591" s="215"/>
      <c r="BS591" s="215"/>
      <c r="BT591" s="218"/>
    </row>
    <row r="592" spans="1:72" ht="17.25" customHeight="1">
      <c r="A592" s="219" t="str">
        <f t="shared" si="13"/>
        <v/>
      </c>
      <c r="B592" s="215"/>
      <c r="C592" s="217"/>
      <c r="D592" s="215"/>
      <c r="E592" s="215"/>
      <c r="F592" s="215"/>
      <c r="G592" s="215"/>
      <c r="H592" s="215"/>
      <c r="I592" s="215"/>
      <c r="J592" s="215"/>
      <c r="K592" s="215"/>
      <c r="L592" s="215"/>
      <c r="M592" s="215"/>
      <c r="N592" s="215"/>
      <c r="O592" s="215"/>
      <c r="P592" s="215"/>
      <c r="Q592" s="215"/>
      <c r="R592" s="215"/>
      <c r="S592" s="215"/>
      <c r="T592" s="215"/>
      <c r="U592" s="215"/>
      <c r="V592" s="217"/>
      <c r="W592" s="217"/>
      <c r="X592" s="217"/>
      <c r="Y592" s="217"/>
      <c r="Z592" s="215"/>
      <c r="AA592" s="215"/>
      <c r="AB592" s="215"/>
      <c r="AC592" s="215"/>
      <c r="AD592" s="215"/>
      <c r="AE592" s="215"/>
      <c r="AF592" s="215"/>
      <c r="AG592" s="215"/>
      <c r="AH592" s="217"/>
      <c r="AI592" s="215"/>
      <c r="AJ592" s="215"/>
      <c r="AK592" s="215"/>
      <c r="AL592" s="215"/>
      <c r="AM592" s="215"/>
      <c r="AN592" s="215"/>
      <c r="AO592" s="215"/>
      <c r="AP592" s="215"/>
      <c r="AQ592" s="215"/>
      <c r="AR592" s="215"/>
      <c r="AS592" s="215"/>
      <c r="AT592" s="215"/>
      <c r="AU592" s="215"/>
      <c r="AV592" s="215"/>
      <c r="AW592" s="215"/>
      <c r="AX592" s="215"/>
      <c r="AY592" s="215"/>
      <c r="AZ592" s="215"/>
      <c r="BA592" s="215"/>
      <c r="BB592" s="215"/>
      <c r="BC592" s="215"/>
      <c r="BD592" s="215"/>
      <c r="BE592" s="215"/>
      <c r="BF592" s="215"/>
      <c r="BG592" s="215"/>
      <c r="BH592" s="215"/>
      <c r="BI592" s="215"/>
      <c r="BJ592" s="215"/>
      <c r="BK592" s="215"/>
      <c r="BL592" s="215"/>
      <c r="BM592" s="215"/>
      <c r="BN592" s="215"/>
      <c r="BO592" s="215"/>
      <c r="BP592" s="215"/>
      <c r="BQ592" s="215"/>
      <c r="BR592" s="215"/>
      <c r="BS592" s="215"/>
      <c r="BT592" s="218"/>
    </row>
    <row r="593" spans="1:72" ht="17.25" customHeight="1">
      <c r="A593" s="219" t="str">
        <f t="shared" si="13"/>
        <v/>
      </c>
      <c r="B593" s="215"/>
      <c r="C593" s="217"/>
      <c r="D593" s="215"/>
      <c r="E593" s="215"/>
      <c r="F593" s="215"/>
      <c r="G593" s="215"/>
      <c r="H593" s="215"/>
      <c r="I593" s="215"/>
      <c r="J593" s="215"/>
      <c r="K593" s="215"/>
      <c r="L593" s="215"/>
      <c r="M593" s="215"/>
      <c r="N593" s="215"/>
      <c r="O593" s="215"/>
      <c r="P593" s="215"/>
      <c r="Q593" s="215"/>
      <c r="R593" s="215"/>
      <c r="S593" s="215"/>
      <c r="T593" s="215"/>
      <c r="U593" s="215"/>
      <c r="V593" s="217"/>
      <c r="W593" s="217"/>
      <c r="X593" s="217"/>
      <c r="Y593" s="217"/>
      <c r="Z593" s="215"/>
      <c r="AA593" s="215"/>
      <c r="AB593" s="215"/>
      <c r="AC593" s="215"/>
      <c r="AD593" s="215"/>
      <c r="AE593" s="215"/>
      <c r="AF593" s="215"/>
      <c r="AG593" s="215"/>
      <c r="AH593" s="217"/>
      <c r="AI593" s="215"/>
      <c r="AJ593" s="215"/>
      <c r="AK593" s="215"/>
      <c r="AL593" s="215"/>
      <c r="AM593" s="215"/>
      <c r="AN593" s="215"/>
      <c r="AO593" s="215"/>
      <c r="AP593" s="215"/>
      <c r="AQ593" s="215"/>
      <c r="AR593" s="215"/>
      <c r="AS593" s="215"/>
      <c r="AT593" s="215"/>
      <c r="AU593" s="215"/>
      <c r="AV593" s="215"/>
      <c r="AW593" s="215"/>
      <c r="AX593" s="215"/>
      <c r="AY593" s="215"/>
      <c r="AZ593" s="215"/>
      <c r="BA593" s="215"/>
      <c r="BB593" s="215"/>
      <c r="BC593" s="215"/>
      <c r="BD593" s="215"/>
      <c r="BE593" s="215"/>
      <c r="BF593" s="215"/>
      <c r="BG593" s="215"/>
      <c r="BH593" s="215"/>
      <c r="BI593" s="215"/>
      <c r="BJ593" s="215"/>
      <c r="BK593" s="215"/>
      <c r="BL593" s="215"/>
      <c r="BM593" s="215"/>
      <c r="BN593" s="215"/>
      <c r="BO593" s="215"/>
      <c r="BP593" s="215"/>
      <c r="BQ593" s="215"/>
      <c r="BR593" s="215"/>
      <c r="BS593" s="215"/>
      <c r="BT593" s="218"/>
    </row>
    <row r="594" spans="1:72" ht="17.25" customHeight="1">
      <c r="A594" s="219" t="str">
        <f t="shared" si="13"/>
        <v/>
      </c>
      <c r="B594" s="215"/>
      <c r="C594" s="217"/>
      <c r="D594" s="215"/>
      <c r="E594" s="215"/>
      <c r="F594" s="215"/>
      <c r="G594" s="215"/>
      <c r="H594" s="215"/>
      <c r="I594" s="215"/>
      <c r="J594" s="215"/>
      <c r="K594" s="215"/>
      <c r="L594" s="215"/>
      <c r="M594" s="215"/>
      <c r="N594" s="215"/>
      <c r="O594" s="215"/>
      <c r="P594" s="215"/>
      <c r="Q594" s="215"/>
      <c r="R594" s="215"/>
      <c r="S594" s="215"/>
      <c r="T594" s="215"/>
      <c r="U594" s="215"/>
      <c r="V594" s="217"/>
      <c r="W594" s="217"/>
      <c r="X594" s="217"/>
      <c r="Y594" s="217"/>
      <c r="Z594" s="215"/>
      <c r="AA594" s="215"/>
      <c r="AB594" s="215"/>
      <c r="AC594" s="215"/>
      <c r="AD594" s="215"/>
      <c r="AE594" s="215"/>
      <c r="AF594" s="215"/>
      <c r="AG594" s="215"/>
      <c r="AH594" s="217"/>
      <c r="AI594" s="215"/>
      <c r="AJ594" s="215"/>
      <c r="AK594" s="215"/>
      <c r="AL594" s="215"/>
      <c r="AM594" s="215"/>
      <c r="AN594" s="215"/>
      <c r="AO594" s="215"/>
      <c r="AP594" s="215"/>
      <c r="AQ594" s="215"/>
      <c r="AR594" s="215"/>
      <c r="AS594" s="215"/>
      <c r="AT594" s="215"/>
      <c r="AU594" s="215"/>
      <c r="AV594" s="215"/>
      <c r="AW594" s="215"/>
      <c r="AX594" s="215"/>
      <c r="AY594" s="215"/>
      <c r="AZ594" s="215"/>
      <c r="BA594" s="215"/>
      <c r="BB594" s="215"/>
      <c r="BC594" s="215"/>
      <c r="BD594" s="215"/>
      <c r="BE594" s="215"/>
      <c r="BF594" s="215"/>
      <c r="BG594" s="215"/>
      <c r="BH594" s="215"/>
      <c r="BI594" s="215"/>
      <c r="BJ594" s="215"/>
      <c r="BK594" s="215"/>
      <c r="BL594" s="215"/>
      <c r="BM594" s="215"/>
      <c r="BN594" s="215"/>
      <c r="BO594" s="215"/>
      <c r="BP594" s="215"/>
      <c r="BQ594" s="215"/>
      <c r="BR594" s="215"/>
      <c r="BS594" s="215"/>
      <c r="BT594" s="218"/>
    </row>
    <row r="595" spans="1:72" ht="17.25" customHeight="1">
      <c r="A595" s="219" t="str">
        <f t="shared" si="13"/>
        <v/>
      </c>
      <c r="B595" s="215"/>
      <c r="C595" s="217"/>
      <c r="D595" s="215"/>
      <c r="E595" s="215"/>
      <c r="F595" s="215"/>
      <c r="G595" s="215"/>
      <c r="H595" s="215"/>
      <c r="I595" s="215"/>
      <c r="J595" s="215"/>
      <c r="K595" s="215"/>
      <c r="L595" s="215"/>
      <c r="M595" s="215"/>
      <c r="N595" s="215"/>
      <c r="O595" s="215"/>
      <c r="P595" s="215"/>
      <c r="Q595" s="215"/>
      <c r="R595" s="215"/>
      <c r="S595" s="215"/>
      <c r="T595" s="215"/>
      <c r="U595" s="215"/>
      <c r="V595" s="217"/>
      <c r="W595" s="217"/>
      <c r="X595" s="217"/>
      <c r="Y595" s="217"/>
      <c r="Z595" s="215"/>
      <c r="AA595" s="215"/>
      <c r="AB595" s="215"/>
      <c r="AC595" s="215"/>
      <c r="AD595" s="215"/>
      <c r="AE595" s="215"/>
      <c r="AF595" s="215"/>
      <c r="AG595" s="215"/>
      <c r="AH595" s="217"/>
      <c r="AI595" s="215"/>
      <c r="AJ595" s="215"/>
      <c r="AK595" s="215"/>
      <c r="AL595" s="215"/>
      <c r="AM595" s="215"/>
      <c r="AN595" s="215"/>
      <c r="AO595" s="215"/>
      <c r="AP595" s="215"/>
      <c r="AQ595" s="215"/>
      <c r="AR595" s="215"/>
      <c r="AS595" s="215"/>
      <c r="AT595" s="215"/>
      <c r="AU595" s="215"/>
      <c r="AV595" s="215"/>
      <c r="AW595" s="215"/>
      <c r="AX595" s="215"/>
      <c r="AY595" s="215"/>
      <c r="AZ595" s="215"/>
      <c r="BA595" s="215"/>
      <c r="BB595" s="215"/>
      <c r="BC595" s="215"/>
      <c r="BD595" s="215"/>
      <c r="BE595" s="215"/>
      <c r="BF595" s="215"/>
      <c r="BG595" s="215"/>
      <c r="BH595" s="215"/>
      <c r="BI595" s="215"/>
      <c r="BJ595" s="215"/>
      <c r="BK595" s="215"/>
      <c r="BL595" s="215"/>
      <c r="BM595" s="215"/>
      <c r="BN595" s="215"/>
      <c r="BO595" s="215"/>
      <c r="BP595" s="215"/>
      <c r="BQ595" s="215"/>
      <c r="BR595" s="215"/>
      <c r="BS595" s="215"/>
      <c r="BT595" s="218"/>
    </row>
    <row r="596" spans="1:72" ht="14.5">
      <c r="A596" s="219" t="str">
        <f t="shared" si="13"/>
        <v/>
      </c>
      <c r="B596" s="215"/>
      <c r="C596" s="217"/>
      <c r="D596" s="215"/>
      <c r="E596" s="215"/>
      <c r="F596" s="215"/>
      <c r="G596" s="215"/>
      <c r="H596" s="215"/>
      <c r="I596" s="215"/>
      <c r="J596" s="215"/>
      <c r="K596" s="215"/>
      <c r="L596" s="215"/>
      <c r="M596" s="215"/>
      <c r="N596" s="215"/>
      <c r="O596" s="215"/>
      <c r="P596" s="215"/>
      <c r="Q596" s="215"/>
      <c r="R596" s="215"/>
      <c r="S596" s="215"/>
      <c r="T596" s="215"/>
      <c r="U596" s="215"/>
      <c r="V596" s="217"/>
      <c r="W596" s="217"/>
      <c r="X596" s="217"/>
      <c r="Y596" s="217"/>
      <c r="Z596" s="215"/>
      <c r="AA596" s="215"/>
      <c r="AB596" s="215"/>
      <c r="AC596" s="215"/>
      <c r="AD596" s="215"/>
      <c r="AE596" s="215"/>
      <c r="AF596" s="215"/>
      <c r="AG596" s="215"/>
      <c r="AH596" s="217"/>
      <c r="AI596" s="215"/>
      <c r="AJ596" s="215"/>
      <c r="AK596" s="215"/>
      <c r="AL596" s="215"/>
      <c r="AM596" s="215"/>
      <c r="AN596" s="215"/>
      <c r="AO596" s="215"/>
      <c r="AP596" s="215"/>
      <c r="AQ596" s="215"/>
      <c r="AR596" s="215"/>
      <c r="AS596" s="215"/>
      <c r="AT596" s="215"/>
      <c r="AU596" s="215"/>
      <c r="AV596" s="215"/>
      <c r="AW596" s="215"/>
      <c r="AX596" s="215"/>
      <c r="AY596" s="215"/>
      <c r="AZ596" s="215"/>
      <c r="BA596" s="215"/>
      <c r="BB596" s="215"/>
      <c r="BC596" s="215"/>
      <c r="BD596" s="215"/>
      <c r="BE596" s="215"/>
      <c r="BF596" s="215"/>
      <c r="BG596" s="215"/>
      <c r="BH596" s="215"/>
      <c r="BI596" s="215"/>
      <c r="BJ596" s="215"/>
      <c r="BK596" s="215"/>
      <c r="BL596" s="215"/>
      <c r="BM596" s="215"/>
      <c r="BN596" s="215"/>
      <c r="BO596" s="215"/>
      <c r="BP596" s="215"/>
      <c r="BQ596" s="215"/>
      <c r="BR596" s="215"/>
      <c r="BS596" s="215"/>
      <c r="BT596" s="218"/>
    </row>
    <row r="597" spans="1:72" ht="14.5">
      <c r="A597" s="219" t="str">
        <f t="shared" si="13"/>
        <v/>
      </c>
      <c r="B597" s="220"/>
      <c r="C597" s="217"/>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c r="AA597" s="220"/>
      <c r="AB597" s="220"/>
      <c r="AC597" s="220"/>
      <c r="AD597" s="220"/>
      <c r="AE597" s="220"/>
      <c r="AF597" s="220"/>
      <c r="AG597" s="220"/>
      <c r="AH597" s="221"/>
      <c r="AI597" s="220"/>
      <c r="AJ597" s="220"/>
      <c r="AK597" s="220"/>
      <c r="AL597" s="220"/>
      <c r="AM597" s="220"/>
      <c r="AN597" s="220"/>
      <c r="AO597" s="220"/>
      <c r="AP597" s="220"/>
      <c r="AQ597" s="220"/>
      <c r="AR597" s="220"/>
      <c r="AS597" s="220"/>
      <c r="AT597" s="220"/>
      <c r="AU597" s="220"/>
      <c r="AV597" s="220"/>
      <c r="AW597" s="220"/>
      <c r="AX597" s="220"/>
      <c r="AY597" s="220"/>
      <c r="AZ597" s="220"/>
      <c r="BA597" s="220"/>
      <c r="BB597" s="220"/>
      <c r="BC597" s="220"/>
      <c r="BD597" s="220"/>
      <c r="BE597" s="220"/>
      <c r="BF597" s="220"/>
      <c r="BG597" s="220"/>
      <c r="BH597" s="220"/>
      <c r="BI597" s="220"/>
      <c r="BJ597" s="220"/>
      <c r="BK597" s="220"/>
      <c r="BL597" s="220"/>
      <c r="BM597" s="220"/>
      <c r="BN597" s="220"/>
      <c r="BO597" s="220"/>
      <c r="BP597" s="220"/>
      <c r="BQ597" s="220"/>
      <c r="BR597" s="220"/>
      <c r="BS597" s="220"/>
      <c r="BT597" s="218"/>
    </row>
    <row r="598" spans="1:72" ht="14.5">
      <c r="A598" s="219" t="str">
        <f t="shared" ref="A598:A629" si="14">LEFT(AF598,15)</f>
        <v/>
      </c>
      <c r="B598" s="215"/>
      <c r="C598" s="217"/>
      <c r="D598" s="215"/>
      <c r="E598" s="215"/>
      <c r="F598" s="215"/>
      <c r="G598" s="215"/>
      <c r="H598" s="215"/>
      <c r="I598" s="215"/>
      <c r="J598" s="215"/>
      <c r="K598" s="215"/>
      <c r="L598" s="215"/>
      <c r="M598" s="215"/>
      <c r="N598" s="215"/>
      <c r="O598" s="215"/>
      <c r="P598" s="215"/>
      <c r="Q598" s="215"/>
      <c r="R598" s="215"/>
      <c r="S598" s="215"/>
      <c r="T598" s="215"/>
      <c r="U598" s="215"/>
      <c r="V598" s="215"/>
      <c r="W598" s="215"/>
      <c r="X598" s="215"/>
      <c r="Y598" s="215"/>
      <c r="Z598" s="215"/>
      <c r="AA598" s="215"/>
      <c r="AB598" s="215"/>
      <c r="AC598" s="215"/>
      <c r="AD598" s="215"/>
      <c r="AE598" s="215"/>
      <c r="AF598" s="215"/>
      <c r="AG598" s="215"/>
      <c r="AH598" s="217"/>
      <c r="AI598" s="215"/>
      <c r="AJ598" s="215"/>
      <c r="AK598" s="215"/>
      <c r="AL598" s="215"/>
      <c r="AM598" s="215"/>
      <c r="AN598" s="215"/>
      <c r="AO598" s="215"/>
      <c r="AP598" s="215"/>
      <c r="AQ598" s="215"/>
      <c r="AR598" s="215"/>
      <c r="AS598" s="215"/>
      <c r="AT598" s="215"/>
      <c r="AU598" s="215"/>
      <c r="AV598" s="215"/>
      <c r="AW598" s="215"/>
      <c r="AX598" s="215"/>
      <c r="AY598" s="215"/>
      <c r="AZ598" s="215"/>
      <c r="BA598" s="215"/>
      <c r="BB598" s="215"/>
      <c r="BC598" s="215"/>
      <c r="BD598" s="215"/>
      <c r="BE598" s="215"/>
      <c r="BF598" s="215"/>
      <c r="BG598" s="215"/>
      <c r="BH598" s="215"/>
      <c r="BI598" s="215"/>
      <c r="BJ598" s="215"/>
      <c r="BK598" s="215"/>
      <c r="BL598" s="215"/>
      <c r="BM598" s="215"/>
      <c r="BN598" s="215"/>
      <c r="BO598" s="215"/>
      <c r="BP598" s="215"/>
      <c r="BQ598" s="215"/>
      <c r="BR598" s="215"/>
      <c r="BS598" s="215"/>
      <c r="BT598" s="218"/>
    </row>
    <row r="599" spans="1:72" ht="14.5">
      <c r="A599" s="219" t="str">
        <f t="shared" si="14"/>
        <v/>
      </c>
      <c r="B599" s="215"/>
      <c r="C599" s="217"/>
      <c r="D599" s="215"/>
      <c r="E599" s="215"/>
      <c r="F599" s="215"/>
      <c r="G599" s="215"/>
      <c r="H599" s="215"/>
      <c r="I599" s="215"/>
      <c r="J599" s="215"/>
      <c r="K599" s="215"/>
      <c r="L599" s="215"/>
      <c r="M599" s="215"/>
      <c r="N599" s="215"/>
      <c r="O599" s="215"/>
      <c r="P599" s="215"/>
      <c r="Q599" s="215"/>
      <c r="R599" s="215"/>
      <c r="S599" s="215"/>
      <c r="T599" s="215"/>
      <c r="U599" s="215"/>
      <c r="V599" s="215"/>
      <c r="W599" s="215"/>
      <c r="X599" s="215"/>
      <c r="Y599" s="215"/>
      <c r="Z599" s="215"/>
      <c r="AA599" s="215"/>
      <c r="AB599" s="215"/>
      <c r="AC599" s="215"/>
      <c r="AD599" s="215"/>
      <c r="AE599" s="215"/>
      <c r="AF599" s="215"/>
      <c r="AG599" s="215"/>
      <c r="AH599" s="217"/>
      <c r="AI599" s="215"/>
      <c r="AJ599" s="215"/>
      <c r="AK599" s="215"/>
      <c r="AL599" s="215"/>
      <c r="AM599" s="215"/>
      <c r="AN599" s="215"/>
      <c r="AO599" s="215"/>
      <c r="AP599" s="215"/>
      <c r="AQ599" s="215"/>
      <c r="AR599" s="215"/>
      <c r="AS599" s="215"/>
      <c r="AT599" s="215"/>
      <c r="AU599" s="215"/>
      <c r="AV599" s="215"/>
      <c r="AW599" s="215"/>
      <c r="AX599" s="215"/>
      <c r="AY599" s="215"/>
      <c r="AZ599" s="215"/>
      <c r="BA599" s="215"/>
      <c r="BB599" s="215"/>
      <c r="BC599" s="215"/>
      <c r="BD599" s="215"/>
      <c r="BE599" s="215"/>
      <c r="BF599" s="215"/>
      <c r="BG599" s="215"/>
      <c r="BH599" s="215"/>
      <c r="BI599" s="215"/>
      <c r="BJ599" s="215"/>
      <c r="BK599" s="215"/>
      <c r="BL599" s="215"/>
      <c r="BM599" s="215"/>
      <c r="BN599" s="215"/>
      <c r="BO599" s="215"/>
      <c r="BP599" s="215"/>
      <c r="BQ599" s="215"/>
      <c r="BR599" s="215"/>
      <c r="BS599" s="215"/>
      <c r="BT599" s="218"/>
    </row>
    <row r="600" spans="1:72" ht="14.5">
      <c r="A600" s="219" t="str">
        <f t="shared" si="14"/>
        <v/>
      </c>
      <c r="B600" s="215"/>
      <c r="C600" s="217"/>
      <c r="D600" s="215"/>
      <c r="E600" s="215"/>
      <c r="F600" s="215"/>
      <c r="G600" s="215"/>
      <c r="H600" s="215"/>
      <c r="I600" s="215"/>
      <c r="J600" s="215"/>
      <c r="K600" s="215"/>
      <c r="L600" s="215"/>
      <c r="M600" s="215"/>
      <c r="N600" s="215"/>
      <c r="O600" s="215"/>
      <c r="P600" s="215"/>
      <c r="Q600" s="215"/>
      <c r="R600" s="215"/>
      <c r="S600" s="215"/>
      <c r="T600" s="215"/>
      <c r="U600" s="215"/>
      <c r="V600" s="215"/>
      <c r="W600" s="215"/>
      <c r="X600" s="215"/>
      <c r="Y600" s="215"/>
      <c r="Z600" s="215"/>
      <c r="AA600" s="215"/>
      <c r="AB600" s="215"/>
      <c r="AC600" s="215"/>
      <c r="AD600" s="215"/>
      <c r="AE600" s="215"/>
      <c r="AF600" s="215"/>
      <c r="AG600" s="215"/>
      <c r="AH600" s="217"/>
      <c r="AI600" s="215"/>
      <c r="AJ600" s="215"/>
      <c r="AK600" s="215"/>
      <c r="AL600" s="215"/>
      <c r="AM600" s="215"/>
      <c r="AN600" s="215"/>
      <c r="AO600" s="215"/>
      <c r="AP600" s="215"/>
      <c r="AQ600" s="215"/>
      <c r="AR600" s="215"/>
      <c r="AS600" s="215"/>
      <c r="AT600" s="215"/>
      <c r="AU600" s="215"/>
      <c r="AV600" s="215"/>
      <c r="AW600" s="215"/>
      <c r="AX600" s="215"/>
      <c r="AY600" s="215"/>
      <c r="AZ600" s="215"/>
      <c r="BA600" s="215"/>
      <c r="BB600" s="215"/>
      <c r="BC600" s="215"/>
      <c r="BD600" s="215"/>
      <c r="BE600" s="215"/>
      <c r="BF600" s="215"/>
      <c r="BG600" s="215"/>
      <c r="BH600" s="215"/>
      <c r="BI600" s="215"/>
      <c r="BJ600" s="215"/>
      <c r="BK600" s="215"/>
      <c r="BL600" s="215"/>
      <c r="BM600" s="215"/>
      <c r="BN600" s="215"/>
      <c r="BO600" s="215"/>
      <c r="BP600" s="215"/>
      <c r="BQ600" s="215"/>
      <c r="BR600" s="215"/>
      <c r="BS600" s="215"/>
      <c r="BT600" s="218"/>
    </row>
    <row r="601" spans="1:72" ht="14.5">
      <c r="A601" s="219" t="str">
        <f t="shared" si="14"/>
        <v/>
      </c>
      <c r="B601" s="215"/>
      <c r="C601" s="217"/>
      <c r="D601" s="215"/>
      <c r="E601" s="215"/>
      <c r="F601" s="215"/>
      <c r="G601" s="215"/>
      <c r="H601" s="215"/>
      <c r="I601" s="215"/>
      <c r="J601" s="215"/>
      <c r="K601" s="215"/>
      <c r="L601" s="215"/>
      <c r="M601" s="215"/>
      <c r="N601" s="215"/>
      <c r="O601" s="215"/>
      <c r="P601" s="215"/>
      <c r="Q601" s="215"/>
      <c r="R601" s="215"/>
      <c r="S601" s="215"/>
      <c r="T601" s="215"/>
      <c r="U601" s="215"/>
      <c r="V601" s="215"/>
      <c r="W601" s="215"/>
      <c r="X601" s="215"/>
      <c r="Y601" s="215"/>
      <c r="Z601" s="215"/>
      <c r="AA601" s="215"/>
      <c r="AB601" s="215"/>
      <c r="AC601" s="215"/>
      <c r="AD601" s="215"/>
      <c r="AE601" s="215"/>
      <c r="AF601" s="215"/>
      <c r="AG601" s="215"/>
      <c r="AH601" s="217"/>
      <c r="AI601" s="215"/>
      <c r="AJ601" s="215"/>
      <c r="AK601" s="215"/>
      <c r="AL601" s="215"/>
      <c r="AM601" s="215"/>
      <c r="AN601" s="215"/>
      <c r="AO601" s="215"/>
      <c r="AP601" s="215"/>
      <c r="AQ601" s="215"/>
      <c r="AR601" s="215"/>
      <c r="AS601" s="215"/>
      <c r="AT601" s="215"/>
      <c r="AU601" s="215"/>
      <c r="AV601" s="215"/>
      <c r="AW601" s="215"/>
      <c r="AX601" s="215"/>
      <c r="AY601" s="215"/>
      <c r="AZ601" s="215"/>
      <c r="BA601" s="215"/>
      <c r="BB601" s="215"/>
      <c r="BC601" s="215"/>
      <c r="BD601" s="215"/>
      <c r="BE601" s="215"/>
      <c r="BF601" s="215"/>
      <c r="BG601" s="215"/>
      <c r="BH601" s="215"/>
      <c r="BI601" s="215"/>
      <c r="BJ601" s="215"/>
      <c r="BK601" s="215"/>
      <c r="BL601" s="215"/>
      <c r="BM601" s="215"/>
      <c r="BN601" s="215"/>
      <c r="BO601" s="215"/>
      <c r="BP601" s="215"/>
      <c r="BQ601" s="215"/>
      <c r="BR601" s="215"/>
      <c r="BS601" s="215"/>
      <c r="BT601" s="218"/>
    </row>
    <row r="602" spans="1:72" ht="14.5">
      <c r="A602" s="219" t="str">
        <f t="shared" si="14"/>
        <v/>
      </c>
      <c r="B602" s="215"/>
      <c r="C602" s="217"/>
      <c r="D602" s="215"/>
      <c r="E602" s="215"/>
      <c r="F602" s="215"/>
      <c r="G602" s="215"/>
      <c r="H602" s="215"/>
      <c r="I602" s="215"/>
      <c r="J602" s="215"/>
      <c r="K602" s="215"/>
      <c r="L602" s="215"/>
      <c r="M602" s="215"/>
      <c r="N602" s="215"/>
      <c r="O602" s="215"/>
      <c r="P602" s="215"/>
      <c r="Q602" s="215"/>
      <c r="R602" s="215"/>
      <c r="S602" s="215"/>
      <c r="T602" s="215"/>
      <c r="U602" s="215"/>
      <c r="V602" s="215"/>
      <c r="W602" s="215"/>
      <c r="X602" s="215"/>
      <c r="Y602" s="215"/>
      <c r="Z602" s="215"/>
      <c r="AA602" s="215"/>
      <c r="AB602" s="215"/>
      <c r="AC602" s="215"/>
      <c r="AD602" s="215"/>
      <c r="AE602" s="215"/>
      <c r="AF602" s="215"/>
      <c r="AG602" s="215"/>
      <c r="AH602" s="217"/>
      <c r="AI602" s="215"/>
      <c r="AJ602" s="215"/>
      <c r="AK602" s="215"/>
      <c r="AL602" s="215"/>
      <c r="AM602" s="215"/>
      <c r="AN602" s="215"/>
      <c r="AO602" s="215"/>
      <c r="AP602" s="215"/>
      <c r="AQ602" s="215"/>
      <c r="AR602" s="215"/>
      <c r="AS602" s="215"/>
      <c r="AT602" s="215"/>
      <c r="AU602" s="215"/>
      <c r="AV602" s="215"/>
      <c r="AW602" s="215"/>
      <c r="AX602" s="215"/>
      <c r="AY602" s="215"/>
      <c r="AZ602" s="215"/>
      <c r="BA602" s="215"/>
      <c r="BB602" s="215"/>
      <c r="BC602" s="215"/>
      <c r="BD602" s="215"/>
      <c r="BE602" s="215"/>
      <c r="BF602" s="215"/>
      <c r="BG602" s="215"/>
      <c r="BH602" s="215"/>
      <c r="BI602" s="215"/>
      <c r="BJ602" s="215"/>
      <c r="BK602" s="215"/>
      <c r="BL602" s="215"/>
      <c r="BM602" s="215"/>
      <c r="BN602" s="215"/>
      <c r="BO602" s="215"/>
      <c r="BP602" s="215"/>
      <c r="BQ602" s="215"/>
      <c r="BR602" s="215"/>
      <c r="BS602" s="215"/>
      <c r="BT602" s="218"/>
    </row>
    <row r="603" spans="1:72" ht="14.5">
      <c r="A603" s="219" t="str">
        <f t="shared" si="14"/>
        <v/>
      </c>
      <c r="B603" s="215"/>
      <c r="C603" s="217"/>
      <c r="D603" s="215"/>
      <c r="E603" s="215"/>
      <c r="F603" s="215"/>
      <c r="G603" s="215"/>
      <c r="H603" s="215"/>
      <c r="I603" s="215"/>
      <c r="J603" s="215"/>
      <c r="K603" s="215"/>
      <c r="L603" s="215"/>
      <c r="M603" s="215"/>
      <c r="N603" s="215"/>
      <c r="O603" s="215"/>
      <c r="P603" s="215"/>
      <c r="Q603" s="215"/>
      <c r="R603" s="215"/>
      <c r="S603" s="215"/>
      <c r="T603" s="215"/>
      <c r="U603" s="222"/>
      <c r="V603" s="217"/>
      <c r="W603" s="217"/>
      <c r="X603" s="217"/>
      <c r="Y603" s="217"/>
      <c r="Z603" s="215"/>
      <c r="AA603" s="215"/>
      <c r="AB603" s="215"/>
      <c r="AC603" s="215"/>
      <c r="AD603" s="215"/>
      <c r="AE603" s="215"/>
      <c r="AF603" s="215"/>
      <c r="AG603" s="215"/>
      <c r="AH603" s="217"/>
      <c r="AI603" s="215"/>
      <c r="AJ603" s="215"/>
      <c r="AK603" s="215"/>
      <c r="AL603" s="215"/>
      <c r="AM603" s="215"/>
      <c r="AN603" s="215"/>
      <c r="AO603" s="215"/>
      <c r="AP603" s="215"/>
      <c r="AQ603" s="215"/>
      <c r="AR603" s="215"/>
      <c r="AS603" s="215"/>
      <c r="AT603" s="215"/>
      <c r="AU603" s="215"/>
      <c r="AV603" s="215"/>
      <c r="AW603" s="215"/>
      <c r="AX603" s="215"/>
      <c r="AY603" s="215"/>
      <c r="AZ603" s="215"/>
      <c r="BA603" s="215"/>
      <c r="BB603" s="215"/>
      <c r="BC603" s="215"/>
      <c r="BD603" s="215"/>
      <c r="BE603" s="215"/>
      <c r="BF603" s="215"/>
      <c r="BG603" s="215"/>
      <c r="BH603" s="215"/>
      <c r="BI603" s="215"/>
      <c r="BJ603" s="215"/>
      <c r="BK603" s="215"/>
      <c r="BL603" s="215"/>
      <c r="BM603" s="215"/>
      <c r="BN603" s="215"/>
      <c r="BO603" s="215"/>
      <c r="BP603" s="215"/>
      <c r="BQ603" s="215"/>
      <c r="BR603" s="215"/>
      <c r="BS603" s="215"/>
      <c r="BT603" s="218"/>
    </row>
    <row r="604" spans="1:72" ht="14.5">
      <c r="A604" s="219" t="str">
        <f t="shared" si="14"/>
        <v/>
      </c>
      <c r="B604" s="220"/>
      <c r="C604" s="217"/>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c r="AA604" s="220"/>
      <c r="AB604" s="220"/>
      <c r="AC604" s="220"/>
      <c r="AD604" s="220"/>
      <c r="AE604" s="220"/>
      <c r="AF604" s="220"/>
      <c r="AG604" s="220"/>
      <c r="AH604" s="220"/>
      <c r="AI604" s="220"/>
      <c r="AJ604" s="220"/>
      <c r="AK604" s="220"/>
      <c r="AL604" s="220"/>
      <c r="AM604" s="220"/>
      <c r="AN604" s="220"/>
      <c r="AO604" s="220"/>
      <c r="AP604" s="220"/>
      <c r="AQ604" s="220"/>
      <c r="AR604" s="220"/>
      <c r="AS604" s="220"/>
      <c r="AT604" s="220"/>
      <c r="AU604" s="220"/>
      <c r="AV604" s="220"/>
      <c r="AW604" s="220"/>
      <c r="AX604" s="220"/>
      <c r="AY604" s="220"/>
      <c r="AZ604" s="220"/>
      <c r="BA604" s="220"/>
      <c r="BB604" s="220"/>
      <c r="BC604" s="220"/>
      <c r="BD604" s="220"/>
      <c r="BE604" s="220"/>
      <c r="BF604" s="220"/>
      <c r="BG604" s="220"/>
      <c r="BH604" s="220"/>
      <c r="BI604" s="220"/>
      <c r="BJ604" s="220"/>
      <c r="BK604" s="220"/>
      <c r="BL604" s="220"/>
      <c r="BM604" s="220"/>
      <c r="BN604" s="220"/>
      <c r="BO604" s="220"/>
      <c r="BP604" s="220"/>
      <c r="BQ604" s="220"/>
      <c r="BR604" s="220"/>
      <c r="BS604" s="220"/>
      <c r="BT604" s="218"/>
    </row>
    <row r="605" spans="1:72" ht="14.5">
      <c r="A605" s="219" t="str">
        <f t="shared" si="14"/>
        <v/>
      </c>
      <c r="B605" s="220"/>
      <c r="C605" s="217"/>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c r="AA605" s="220"/>
      <c r="AB605" s="220"/>
      <c r="AC605" s="220"/>
      <c r="AD605" s="220"/>
      <c r="AE605" s="220"/>
      <c r="AF605" s="220"/>
      <c r="AG605" s="220"/>
      <c r="AH605" s="220"/>
      <c r="AI605" s="220"/>
      <c r="AJ605" s="220"/>
      <c r="AK605" s="220"/>
      <c r="AL605" s="220"/>
      <c r="AM605" s="220"/>
      <c r="AN605" s="220"/>
      <c r="AO605" s="220"/>
      <c r="AP605" s="220"/>
      <c r="AQ605" s="220"/>
      <c r="AR605" s="220"/>
      <c r="AS605" s="220"/>
      <c r="AT605" s="220"/>
      <c r="AU605" s="220"/>
      <c r="AV605" s="220"/>
      <c r="AW605" s="220"/>
      <c r="AX605" s="220"/>
      <c r="AY605" s="220"/>
      <c r="AZ605" s="220"/>
      <c r="BA605" s="220"/>
      <c r="BB605" s="220"/>
      <c r="BC605" s="220"/>
      <c r="BD605" s="220"/>
      <c r="BE605" s="220"/>
      <c r="BF605" s="220"/>
      <c r="BG605" s="220"/>
      <c r="BH605" s="220"/>
      <c r="BI605" s="220"/>
      <c r="BJ605" s="220"/>
      <c r="BK605" s="220"/>
      <c r="BL605" s="220"/>
      <c r="BM605" s="220"/>
      <c r="BN605" s="220"/>
      <c r="BO605" s="220"/>
      <c r="BP605" s="220"/>
      <c r="BQ605" s="220"/>
      <c r="BR605" s="220"/>
      <c r="BS605" s="220"/>
      <c r="BT605" s="218"/>
    </row>
    <row r="606" spans="1:72" ht="14.5">
      <c r="A606" s="219" t="str">
        <f t="shared" si="14"/>
        <v/>
      </c>
      <c r="B606" s="215"/>
      <c r="C606" s="217"/>
      <c r="D606" s="215"/>
      <c r="E606" s="215"/>
      <c r="F606" s="215"/>
      <c r="G606" s="215"/>
      <c r="H606" s="215"/>
      <c r="I606" s="215"/>
      <c r="J606" s="215"/>
      <c r="K606" s="215"/>
      <c r="L606" s="215"/>
      <c r="M606" s="215"/>
      <c r="N606" s="215"/>
      <c r="O606" s="215"/>
      <c r="P606" s="215"/>
      <c r="Q606" s="215"/>
      <c r="R606" s="215"/>
      <c r="S606" s="215"/>
      <c r="T606" s="215"/>
      <c r="U606" s="215"/>
      <c r="V606" s="215"/>
      <c r="W606" s="215"/>
      <c r="X606" s="215"/>
      <c r="Y606" s="215"/>
      <c r="Z606" s="215"/>
      <c r="AA606" s="215"/>
      <c r="AB606" s="215"/>
      <c r="AC606" s="215"/>
      <c r="AD606" s="215"/>
      <c r="AE606" s="215"/>
      <c r="AF606" s="215"/>
      <c r="AG606" s="215"/>
      <c r="AH606" s="215"/>
      <c r="AI606" s="215"/>
      <c r="AJ606" s="215"/>
      <c r="AK606" s="215"/>
      <c r="AL606" s="215"/>
      <c r="AM606" s="215"/>
      <c r="AN606" s="215"/>
      <c r="AO606" s="215"/>
      <c r="AP606" s="215"/>
      <c r="AQ606" s="215"/>
      <c r="AR606" s="215"/>
      <c r="AS606" s="215"/>
      <c r="AT606" s="215"/>
      <c r="AU606" s="215"/>
      <c r="AV606" s="215"/>
      <c r="AW606" s="215"/>
      <c r="AX606" s="215"/>
      <c r="AY606" s="215"/>
      <c r="AZ606" s="215"/>
      <c r="BA606" s="215"/>
      <c r="BB606" s="215"/>
      <c r="BC606" s="215"/>
      <c r="BD606" s="215"/>
      <c r="BE606" s="215"/>
      <c r="BF606" s="215"/>
      <c r="BG606" s="215"/>
      <c r="BH606" s="215"/>
      <c r="BI606" s="215"/>
      <c r="BJ606" s="215"/>
      <c r="BK606" s="215"/>
      <c r="BL606" s="215"/>
      <c r="BM606" s="215"/>
      <c r="BN606" s="215"/>
      <c r="BO606" s="215"/>
      <c r="BP606" s="215"/>
      <c r="BQ606" s="215"/>
      <c r="BR606" s="215"/>
      <c r="BS606" s="215"/>
      <c r="BT606" s="218"/>
    </row>
    <row r="607" spans="1:72" ht="14.5">
      <c r="A607" s="219" t="str">
        <f t="shared" si="14"/>
        <v/>
      </c>
      <c r="B607" s="215"/>
      <c r="C607" s="217"/>
      <c r="D607" s="215"/>
      <c r="E607" s="215"/>
      <c r="F607" s="215"/>
      <c r="G607" s="215"/>
      <c r="H607" s="215"/>
      <c r="I607" s="215"/>
      <c r="J607" s="215"/>
      <c r="K607" s="215"/>
      <c r="L607" s="215"/>
      <c r="M607" s="215"/>
      <c r="N607" s="215"/>
      <c r="O607" s="215"/>
      <c r="P607" s="215"/>
      <c r="Q607" s="215"/>
      <c r="R607" s="215"/>
      <c r="S607" s="215"/>
      <c r="T607" s="215"/>
      <c r="U607" s="215"/>
      <c r="V607" s="215"/>
      <c r="W607" s="215"/>
      <c r="X607" s="215"/>
      <c r="Y607" s="215"/>
      <c r="Z607" s="215"/>
      <c r="AA607" s="215"/>
      <c r="AB607" s="215"/>
      <c r="AC607" s="215"/>
      <c r="AD607" s="215"/>
      <c r="AE607" s="215"/>
      <c r="AF607" s="215"/>
      <c r="AG607" s="215"/>
      <c r="AH607" s="215"/>
      <c r="AI607" s="215"/>
      <c r="AJ607" s="215"/>
      <c r="AK607" s="215"/>
      <c r="AL607" s="215"/>
      <c r="AM607" s="215"/>
      <c r="AN607" s="215"/>
      <c r="AO607" s="215"/>
      <c r="AP607" s="215"/>
      <c r="AQ607" s="215"/>
      <c r="AR607" s="215"/>
      <c r="AS607" s="215"/>
      <c r="AT607" s="215"/>
      <c r="AU607" s="215"/>
      <c r="AV607" s="215"/>
      <c r="AW607" s="215"/>
      <c r="AX607" s="215"/>
      <c r="AY607" s="215"/>
      <c r="AZ607" s="215"/>
      <c r="BA607" s="215"/>
      <c r="BB607" s="215"/>
      <c r="BC607" s="215"/>
      <c r="BD607" s="215"/>
      <c r="BE607" s="215"/>
      <c r="BF607" s="215"/>
      <c r="BG607" s="215"/>
      <c r="BH607" s="215"/>
      <c r="BI607" s="215"/>
      <c r="BJ607" s="215"/>
      <c r="BK607" s="215"/>
      <c r="BL607" s="215"/>
      <c r="BM607" s="215"/>
      <c r="BN607" s="215"/>
      <c r="BO607" s="215"/>
      <c r="BP607" s="215"/>
      <c r="BQ607" s="215"/>
      <c r="BR607" s="215"/>
      <c r="BS607" s="215"/>
      <c r="BT607" s="218"/>
    </row>
    <row r="608" spans="1:72" ht="14.5">
      <c r="A608" s="219" t="str">
        <f t="shared" si="14"/>
        <v/>
      </c>
      <c r="B608" s="215"/>
      <c r="C608" s="217"/>
      <c r="D608" s="215"/>
      <c r="E608" s="215"/>
      <c r="F608" s="215"/>
      <c r="G608" s="215"/>
      <c r="H608" s="215"/>
      <c r="I608" s="215"/>
      <c r="J608" s="215"/>
      <c r="K608" s="215"/>
      <c r="L608" s="215"/>
      <c r="M608" s="215"/>
      <c r="N608" s="215"/>
      <c r="O608" s="215"/>
      <c r="P608" s="215"/>
      <c r="Q608" s="215"/>
      <c r="R608" s="215"/>
      <c r="S608" s="215"/>
      <c r="T608" s="215"/>
      <c r="U608" s="215"/>
      <c r="V608" s="215"/>
      <c r="W608" s="215"/>
      <c r="X608" s="215"/>
      <c r="Y608" s="215"/>
      <c r="Z608" s="215"/>
      <c r="AA608" s="215"/>
      <c r="AB608" s="215"/>
      <c r="AC608" s="215"/>
      <c r="AD608" s="215"/>
      <c r="AE608" s="215"/>
      <c r="AF608" s="215"/>
      <c r="AG608" s="215"/>
      <c r="AH608" s="215"/>
      <c r="AI608" s="215"/>
      <c r="AJ608" s="215"/>
      <c r="AK608" s="215"/>
      <c r="AL608" s="215"/>
      <c r="AM608" s="215"/>
      <c r="AN608" s="215"/>
      <c r="AO608" s="215"/>
      <c r="AP608" s="215"/>
      <c r="AQ608" s="215"/>
      <c r="AR608" s="215"/>
      <c r="AS608" s="215"/>
      <c r="AT608" s="215"/>
      <c r="AU608" s="215"/>
      <c r="AV608" s="215"/>
      <c r="AW608" s="215"/>
      <c r="AX608" s="215"/>
      <c r="AY608" s="215"/>
      <c r="AZ608" s="215"/>
      <c r="BA608" s="215"/>
      <c r="BB608" s="215"/>
      <c r="BC608" s="215"/>
      <c r="BD608" s="215"/>
      <c r="BE608" s="215"/>
      <c r="BF608" s="215"/>
      <c r="BG608" s="215"/>
      <c r="BH608" s="215"/>
      <c r="BI608" s="215"/>
      <c r="BJ608" s="215"/>
      <c r="BK608" s="215"/>
      <c r="BL608" s="215"/>
      <c r="BM608" s="215"/>
      <c r="BN608" s="215"/>
      <c r="BO608" s="215"/>
      <c r="BP608" s="215"/>
      <c r="BQ608" s="215"/>
      <c r="BR608" s="215"/>
      <c r="BS608" s="215"/>
      <c r="BT608" s="218"/>
    </row>
    <row r="609" spans="1:72" ht="14.5">
      <c r="A609" s="219" t="str">
        <f t="shared" si="14"/>
        <v/>
      </c>
      <c r="B609" s="215"/>
      <c r="C609" s="217"/>
      <c r="D609" s="215"/>
      <c r="E609" s="215"/>
      <c r="F609" s="215"/>
      <c r="G609" s="215"/>
      <c r="H609" s="215"/>
      <c r="I609" s="215"/>
      <c r="J609" s="215"/>
      <c r="K609" s="215"/>
      <c r="L609" s="215"/>
      <c r="M609" s="215"/>
      <c r="N609" s="215"/>
      <c r="O609" s="215"/>
      <c r="P609" s="215"/>
      <c r="Q609" s="215"/>
      <c r="R609" s="215"/>
      <c r="S609" s="215"/>
      <c r="T609" s="215"/>
      <c r="U609" s="215"/>
      <c r="V609" s="215"/>
      <c r="W609" s="215"/>
      <c r="X609" s="215"/>
      <c r="Y609" s="215"/>
      <c r="Z609" s="215"/>
      <c r="AA609" s="215"/>
      <c r="AB609" s="215"/>
      <c r="AC609" s="215"/>
      <c r="AD609" s="215"/>
      <c r="AE609" s="215"/>
      <c r="AF609" s="215"/>
      <c r="AG609" s="215"/>
      <c r="AH609" s="215"/>
      <c r="AI609" s="215"/>
      <c r="AJ609" s="215"/>
      <c r="AK609" s="215"/>
      <c r="AL609" s="215"/>
      <c r="AM609" s="215"/>
      <c r="AN609" s="215"/>
      <c r="AO609" s="215"/>
      <c r="AP609" s="215"/>
      <c r="AQ609" s="215"/>
      <c r="AR609" s="215"/>
      <c r="AS609" s="215"/>
      <c r="AT609" s="215"/>
      <c r="AU609" s="215"/>
      <c r="AV609" s="215"/>
      <c r="AW609" s="215"/>
      <c r="AX609" s="215"/>
      <c r="AY609" s="215"/>
      <c r="AZ609" s="215"/>
      <c r="BA609" s="215"/>
      <c r="BB609" s="215"/>
      <c r="BC609" s="215"/>
      <c r="BD609" s="215"/>
      <c r="BE609" s="215"/>
      <c r="BF609" s="215"/>
      <c r="BG609" s="215"/>
      <c r="BH609" s="215"/>
      <c r="BI609" s="215"/>
      <c r="BJ609" s="215"/>
      <c r="BK609" s="215"/>
      <c r="BL609" s="215"/>
      <c r="BM609" s="215"/>
      <c r="BN609" s="215"/>
      <c r="BO609" s="215"/>
      <c r="BP609" s="215"/>
      <c r="BQ609" s="215"/>
      <c r="BR609" s="215"/>
      <c r="BS609" s="215"/>
      <c r="BT609" s="218"/>
    </row>
    <row r="610" spans="1:72" ht="14.5">
      <c r="A610" s="219" t="str">
        <f t="shared" si="14"/>
        <v/>
      </c>
      <c r="B610" s="215"/>
      <c r="C610" s="217"/>
      <c r="D610" s="215"/>
      <c r="E610" s="215"/>
      <c r="F610" s="215"/>
      <c r="G610" s="215"/>
      <c r="H610" s="215"/>
      <c r="I610" s="215"/>
      <c r="J610" s="215"/>
      <c r="K610" s="215"/>
      <c r="L610" s="215"/>
      <c r="M610" s="215"/>
      <c r="N610" s="215"/>
      <c r="O610" s="215"/>
      <c r="P610" s="215"/>
      <c r="Q610" s="215"/>
      <c r="R610" s="215"/>
      <c r="S610" s="215"/>
      <c r="T610" s="215"/>
      <c r="U610" s="215"/>
      <c r="V610" s="215"/>
      <c r="W610" s="215"/>
      <c r="X610" s="215"/>
      <c r="Y610" s="215"/>
      <c r="Z610" s="215"/>
      <c r="AA610" s="215"/>
      <c r="AB610" s="215"/>
      <c r="AC610" s="215"/>
      <c r="AD610" s="215"/>
      <c r="AE610" s="215"/>
      <c r="AF610" s="215"/>
      <c r="AG610" s="215"/>
      <c r="AH610" s="215"/>
      <c r="AI610" s="215"/>
      <c r="AJ610" s="215"/>
      <c r="AK610" s="215"/>
      <c r="AL610" s="215"/>
      <c r="AM610" s="215"/>
      <c r="AN610" s="215"/>
      <c r="AO610" s="215"/>
      <c r="AP610" s="215"/>
      <c r="AQ610" s="215"/>
      <c r="AR610" s="215"/>
      <c r="AS610" s="215"/>
      <c r="AT610" s="215"/>
      <c r="AU610" s="215"/>
      <c r="AV610" s="215"/>
      <c r="AW610" s="215"/>
      <c r="AX610" s="215"/>
      <c r="AY610" s="215"/>
      <c r="AZ610" s="215"/>
      <c r="BA610" s="215"/>
      <c r="BB610" s="215"/>
      <c r="BC610" s="215"/>
      <c r="BD610" s="215"/>
      <c r="BE610" s="215"/>
      <c r="BF610" s="215"/>
      <c r="BG610" s="215"/>
      <c r="BH610" s="215"/>
      <c r="BI610" s="215"/>
      <c r="BJ610" s="215"/>
      <c r="BK610" s="215"/>
      <c r="BL610" s="215"/>
      <c r="BM610" s="215"/>
      <c r="BN610" s="215"/>
      <c r="BO610" s="215"/>
      <c r="BP610" s="215"/>
      <c r="BQ610" s="215"/>
      <c r="BR610" s="215"/>
      <c r="BS610" s="215"/>
      <c r="BT610" s="218"/>
    </row>
    <row r="611" spans="1:72" ht="14.5">
      <c r="A611" s="219" t="str">
        <f t="shared" si="14"/>
        <v/>
      </c>
      <c r="B611" s="215"/>
      <c r="C611" s="215"/>
      <c r="D611" s="215"/>
      <c r="E611" s="215"/>
      <c r="F611" s="215"/>
      <c r="G611" s="215"/>
      <c r="H611" s="215"/>
      <c r="I611" s="215"/>
      <c r="J611" s="215"/>
      <c r="K611" s="215"/>
      <c r="L611" s="215"/>
      <c r="M611" s="215"/>
      <c r="N611" s="215"/>
      <c r="O611" s="215"/>
      <c r="P611" s="215"/>
      <c r="Q611" s="215"/>
      <c r="R611" s="215"/>
      <c r="S611" s="215"/>
      <c r="T611" s="215"/>
      <c r="U611" s="215"/>
      <c r="V611" s="215"/>
      <c r="W611" s="215"/>
      <c r="X611" s="215"/>
      <c r="Y611" s="215"/>
      <c r="Z611" s="215"/>
      <c r="AA611" s="215"/>
      <c r="AB611" s="215"/>
      <c r="AC611" s="215"/>
      <c r="AD611" s="215"/>
      <c r="AE611" s="215"/>
      <c r="AF611" s="215"/>
      <c r="AG611" s="215"/>
      <c r="AH611" s="215"/>
      <c r="AI611" s="215"/>
      <c r="AJ611" s="215"/>
      <c r="AK611" s="215"/>
      <c r="AL611" s="215"/>
      <c r="AM611" s="215"/>
      <c r="AN611" s="215"/>
      <c r="AO611" s="215"/>
      <c r="AP611" s="215"/>
      <c r="AQ611" s="215"/>
      <c r="AR611" s="215"/>
      <c r="AS611" s="215"/>
      <c r="AT611" s="215"/>
      <c r="AU611" s="215"/>
      <c r="AV611" s="215"/>
      <c r="AW611" s="215"/>
      <c r="AX611" s="215"/>
      <c r="AY611" s="215"/>
      <c r="AZ611" s="215"/>
      <c r="BA611" s="215"/>
      <c r="BB611" s="215"/>
      <c r="BC611" s="215"/>
      <c r="BD611" s="215"/>
      <c r="BE611" s="215"/>
      <c r="BF611" s="215"/>
      <c r="BG611" s="215"/>
      <c r="BH611" s="215"/>
      <c r="BI611" s="215"/>
      <c r="BJ611" s="215"/>
      <c r="BK611" s="215"/>
      <c r="BL611" s="215"/>
      <c r="BM611" s="215"/>
      <c r="BN611" s="215"/>
      <c r="BO611" s="215"/>
      <c r="BP611" s="215"/>
      <c r="BQ611" s="215"/>
      <c r="BR611" s="215"/>
      <c r="BS611" s="215"/>
      <c r="BT611" s="218"/>
    </row>
    <row r="612" spans="1:72" ht="14.5">
      <c r="A612" s="219" t="str">
        <f t="shared" si="14"/>
        <v/>
      </c>
      <c r="B612" s="215"/>
      <c r="C612" s="215"/>
      <c r="D612" s="215"/>
      <c r="E612" s="215"/>
      <c r="F612" s="215"/>
      <c r="G612" s="215"/>
      <c r="H612" s="215"/>
      <c r="I612" s="215"/>
      <c r="J612" s="215"/>
      <c r="K612" s="215"/>
      <c r="L612" s="215"/>
      <c r="M612" s="215"/>
      <c r="N612" s="215"/>
      <c r="O612" s="215"/>
      <c r="P612" s="215"/>
      <c r="Q612" s="215"/>
      <c r="R612" s="215"/>
      <c r="S612" s="215"/>
      <c r="T612" s="215"/>
      <c r="U612" s="215"/>
      <c r="V612" s="215"/>
      <c r="W612" s="215"/>
      <c r="X612" s="215"/>
      <c r="Y612" s="215"/>
      <c r="Z612" s="215"/>
      <c r="AA612" s="215"/>
      <c r="AB612" s="215"/>
      <c r="AC612" s="215"/>
      <c r="AD612" s="215"/>
      <c r="AE612" s="215"/>
      <c r="AF612" s="215"/>
      <c r="AG612" s="215"/>
      <c r="AH612" s="215"/>
      <c r="AI612" s="215"/>
      <c r="AJ612" s="215"/>
      <c r="AK612" s="215"/>
      <c r="AL612" s="215"/>
      <c r="AM612" s="215"/>
      <c r="AN612" s="215"/>
      <c r="AO612" s="215"/>
      <c r="AP612" s="215"/>
      <c r="AQ612" s="215"/>
      <c r="AR612" s="215"/>
      <c r="AS612" s="215"/>
      <c r="AT612" s="215"/>
      <c r="AU612" s="215"/>
      <c r="AV612" s="215"/>
      <c r="AW612" s="215"/>
      <c r="AX612" s="215"/>
      <c r="AY612" s="215"/>
      <c r="AZ612" s="215"/>
      <c r="BA612" s="215"/>
      <c r="BB612" s="215"/>
      <c r="BC612" s="215"/>
      <c r="BD612" s="215"/>
      <c r="BE612" s="215"/>
      <c r="BF612" s="215"/>
      <c r="BG612" s="215"/>
      <c r="BH612" s="215"/>
      <c r="BI612" s="215"/>
      <c r="BJ612" s="215"/>
      <c r="BK612" s="215"/>
      <c r="BL612" s="215"/>
      <c r="BM612" s="215"/>
      <c r="BN612" s="215"/>
      <c r="BO612" s="215"/>
      <c r="BP612" s="215"/>
      <c r="BQ612" s="215"/>
      <c r="BR612" s="215"/>
      <c r="BS612" s="215"/>
      <c r="BT612" s="218"/>
    </row>
    <row r="613" spans="1:72" ht="14.5">
      <c r="A613" s="219" t="str">
        <f t="shared" si="14"/>
        <v/>
      </c>
      <c r="B613" s="215"/>
      <c r="C613" s="215"/>
      <c r="D613" s="215"/>
      <c r="E613" s="215"/>
      <c r="F613" s="215"/>
      <c r="G613" s="215"/>
      <c r="H613" s="215"/>
      <c r="I613" s="215"/>
      <c r="J613" s="215"/>
      <c r="K613" s="215"/>
      <c r="L613" s="215"/>
      <c r="M613" s="215"/>
      <c r="N613" s="215"/>
      <c r="O613" s="215"/>
      <c r="P613" s="215"/>
      <c r="Q613" s="215"/>
      <c r="R613" s="215"/>
      <c r="S613" s="215"/>
      <c r="T613" s="215"/>
      <c r="U613" s="215"/>
      <c r="V613" s="215"/>
      <c r="W613" s="215"/>
      <c r="X613" s="215"/>
      <c r="Y613" s="215"/>
      <c r="Z613" s="215"/>
      <c r="AA613" s="215"/>
      <c r="AB613" s="215"/>
      <c r="AC613" s="215"/>
      <c r="AD613" s="215"/>
      <c r="AE613" s="215"/>
      <c r="AF613" s="215"/>
      <c r="AG613" s="215"/>
      <c r="AH613" s="215"/>
      <c r="AI613" s="215"/>
      <c r="AJ613" s="215"/>
      <c r="AK613" s="215"/>
      <c r="AL613" s="215"/>
      <c r="AM613" s="215"/>
      <c r="AN613" s="215"/>
      <c r="AO613" s="215"/>
      <c r="AP613" s="215"/>
      <c r="AQ613" s="215"/>
      <c r="AR613" s="215"/>
      <c r="AS613" s="215"/>
      <c r="AT613" s="215"/>
      <c r="AU613" s="215"/>
      <c r="AV613" s="215"/>
      <c r="AW613" s="215"/>
      <c r="AX613" s="215"/>
      <c r="AY613" s="215"/>
      <c r="AZ613" s="215"/>
      <c r="BA613" s="215"/>
      <c r="BB613" s="215"/>
      <c r="BC613" s="215"/>
      <c r="BD613" s="215"/>
      <c r="BE613" s="215"/>
      <c r="BF613" s="215"/>
      <c r="BG613" s="215"/>
      <c r="BH613" s="215"/>
      <c r="BI613" s="215"/>
      <c r="BJ613" s="215"/>
      <c r="BK613" s="215"/>
      <c r="BL613" s="215"/>
      <c r="BM613" s="215"/>
      <c r="BN613" s="215"/>
      <c r="BO613" s="215"/>
      <c r="BP613" s="215"/>
      <c r="BQ613" s="215"/>
      <c r="BR613" s="215"/>
      <c r="BS613" s="215"/>
      <c r="BT613" s="218"/>
    </row>
    <row r="614" spans="1:72" ht="14.5">
      <c r="A614" s="219" t="str">
        <f t="shared" si="14"/>
        <v/>
      </c>
      <c r="B614" s="215"/>
      <c r="C614" s="215"/>
      <c r="D614" s="215"/>
      <c r="E614" s="215"/>
      <c r="F614" s="215"/>
      <c r="G614" s="215"/>
      <c r="H614" s="215"/>
      <c r="I614" s="215"/>
      <c r="J614" s="215"/>
      <c r="K614" s="215"/>
      <c r="L614" s="215"/>
      <c r="M614" s="215"/>
      <c r="N614" s="215"/>
      <c r="O614" s="215"/>
      <c r="P614" s="215"/>
      <c r="Q614" s="215"/>
      <c r="R614" s="215"/>
      <c r="S614" s="215"/>
      <c r="T614" s="215"/>
      <c r="U614" s="215"/>
      <c r="V614" s="215"/>
      <c r="W614" s="215"/>
      <c r="X614" s="215"/>
      <c r="Y614" s="215"/>
      <c r="Z614" s="215"/>
      <c r="AA614" s="215"/>
      <c r="AB614" s="215"/>
      <c r="AC614" s="215"/>
      <c r="AD614" s="215"/>
      <c r="AE614" s="215"/>
      <c r="AF614" s="215"/>
      <c r="AG614" s="215"/>
      <c r="AH614" s="215"/>
      <c r="AI614" s="215"/>
      <c r="AJ614" s="215"/>
      <c r="AK614" s="215"/>
      <c r="AL614" s="215"/>
      <c r="AM614" s="215"/>
      <c r="AN614" s="215"/>
      <c r="AO614" s="215"/>
      <c r="AP614" s="215"/>
      <c r="AQ614" s="215"/>
      <c r="AR614" s="215"/>
      <c r="AS614" s="215"/>
      <c r="AT614" s="215"/>
      <c r="AU614" s="215"/>
      <c r="AV614" s="215"/>
      <c r="AW614" s="215"/>
      <c r="AX614" s="215"/>
      <c r="AY614" s="215"/>
      <c r="AZ614" s="215"/>
      <c r="BA614" s="215"/>
      <c r="BB614" s="215"/>
      <c r="BC614" s="215"/>
      <c r="BD614" s="215"/>
      <c r="BE614" s="215"/>
      <c r="BF614" s="215"/>
      <c r="BG614" s="215"/>
      <c r="BH614" s="215"/>
      <c r="BI614" s="215"/>
      <c r="BJ614" s="215"/>
      <c r="BK614" s="215"/>
      <c r="BL614" s="215"/>
      <c r="BM614" s="215"/>
      <c r="BN614" s="215"/>
      <c r="BO614" s="215"/>
      <c r="BP614" s="215"/>
      <c r="BQ614" s="215"/>
      <c r="BR614" s="215"/>
      <c r="BS614" s="215"/>
      <c r="BT614" s="218"/>
    </row>
    <row r="615" spans="1:72" ht="14.5">
      <c r="A615" s="219" t="str">
        <f t="shared" si="14"/>
        <v/>
      </c>
      <c r="B615" s="215"/>
      <c r="C615" s="215"/>
      <c r="D615" s="215"/>
      <c r="E615" s="215"/>
      <c r="F615" s="215"/>
      <c r="G615" s="215"/>
      <c r="H615" s="215"/>
      <c r="I615" s="215"/>
      <c r="J615" s="215"/>
      <c r="K615" s="215"/>
      <c r="L615" s="215"/>
      <c r="M615" s="215"/>
      <c r="N615" s="215"/>
      <c r="O615" s="215"/>
      <c r="P615" s="215"/>
      <c r="Q615" s="215"/>
      <c r="R615" s="215"/>
      <c r="S615" s="215"/>
      <c r="T615" s="215"/>
      <c r="U615" s="215"/>
      <c r="V615" s="215"/>
      <c r="W615" s="215"/>
      <c r="X615" s="215"/>
      <c r="Y615" s="215"/>
      <c r="Z615" s="215"/>
      <c r="AA615" s="215"/>
      <c r="AB615" s="215"/>
      <c r="AC615" s="215"/>
      <c r="AD615" s="215"/>
      <c r="AE615" s="215"/>
      <c r="AF615" s="215"/>
      <c r="AG615" s="215"/>
      <c r="AH615" s="215"/>
      <c r="AI615" s="215"/>
      <c r="AJ615" s="215"/>
      <c r="AK615" s="215"/>
      <c r="AL615" s="215"/>
      <c r="AM615" s="215"/>
      <c r="AN615" s="215"/>
      <c r="AO615" s="215"/>
      <c r="AP615" s="215"/>
      <c r="AQ615" s="215"/>
      <c r="AR615" s="215"/>
      <c r="AS615" s="215"/>
      <c r="AT615" s="215"/>
      <c r="AU615" s="215"/>
      <c r="AV615" s="215"/>
      <c r="AW615" s="215"/>
      <c r="AX615" s="215"/>
      <c r="AY615" s="215"/>
      <c r="AZ615" s="215"/>
      <c r="BA615" s="215"/>
      <c r="BB615" s="215"/>
      <c r="BC615" s="215"/>
      <c r="BD615" s="215"/>
      <c r="BE615" s="215"/>
      <c r="BF615" s="215"/>
      <c r="BG615" s="215"/>
      <c r="BH615" s="215"/>
      <c r="BI615" s="215"/>
      <c r="BJ615" s="215"/>
      <c r="BK615" s="215"/>
      <c r="BL615" s="215"/>
      <c r="BM615" s="215"/>
      <c r="BN615" s="215"/>
      <c r="BO615" s="215"/>
      <c r="BP615" s="215"/>
      <c r="BQ615" s="215"/>
      <c r="BR615" s="215"/>
      <c r="BS615" s="215"/>
      <c r="BT615" s="218"/>
    </row>
    <row r="616" spans="1:72" ht="14.5">
      <c r="A616" s="219" t="str">
        <f t="shared" si="14"/>
        <v/>
      </c>
      <c r="B616" s="215"/>
      <c r="C616" s="215"/>
      <c r="D616" s="215"/>
      <c r="E616" s="215"/>
      <c r="F616" s="215"/>
      <c r="G616" s="215"/>
      <c r="H616" s="215"/>
      <c r="I616" s="215"/>
      <c r="J616" s="215"/>
      <c r="K616" s="215"/>
      <c r="L616" s="215"/>
      <c r="M616" s="215"/>
      <c r="N616" s="215"/>
      <c r="O616" s="215"/>
      <c r="P616" s="215"/>
      <c r="Q616" s="215"/>
      <c r="R616" s="215"/>
      <c r="S616" s="215"/>
      <c r="T616" s="215"/>
      <c r="U616" s="215"/>
      <c r="V616" s="215"/>
      <c r="W616" s="215"/>
      <c r="X616" s="215"/>
      <c r="Y616" s="215"/>
      <c r="Z616" s="215"/>
      <c r="AA616" s="215"/>
      <c r="AB616" s="215"/>
      <c r="AC616" s="215"/>
      <c r="AD616" s="215"/>
      <c r="AE616" s="215"/>
      <c r="AF616" s="215"/>
      <c r="AG616" s="215"/>
      <c r="AH616" s="215"/>
      <c r="AI616" s="215"/>
      <c r="AJ616" s="215"/>
      <c r="AK616" s="215"/>
      <c r="AL616" s="215"/>
      <c r="AM616" s="215"/>
      <c r="AN616" s="215"/>
      <c r="AO616" s="215"/>
      <c r="AP616" s="215"/>
      <c r="AQ616" s="215"/>
      <c r="AR616" s="215"/>
      <c r="AS616" s="215"/>
      <c r="AT616" s="215"/>
      <c r="AU616" s="215"/>
      <c r="AV616" s="215"/>
      <c r="AW616" s="215"/>
      <c r="AX616" s="215"/>
      <c r="AY616" s="215"/>
      <c r="AZ616" s="215"/>
      <c r="BA616" s="215"/>
      <c r="BB616" s="215"/>
      <c r="BC616" s="215"/>
      <c r="BD616" s="215"/>
      <c r="BE616" s="215"/>
      <c r="BF616" s="215"/>
      <c r="BG616" s="215"/>
      <c r="BH616" s="215"/>
      <c r="BI616" s="215"/>
      <c r="BJ616" s="215"/>
      <c r="BK616" s="215"/>
      <c r="BL616" s="215"/>
      <c r="BM616" s="215"/>
      <c r="BN616" s="215"/>
      <c r="BO616" s="215"/>
      <c r="BP616" s="215"/>
      <c r="BQ616" s="215"/>
      <c r="BR616" s="215"/>
      <c r="BS616" s="215"/>
      <c r="BT616" s="218"/>
    </row>
    <row r="617" spans="1:72" ht="14.5">
      <c r="A617" s="219" t="str">
        <f t="shared" si="14"/>
        <v/>
      </c>
      <c r="B617" s="215"/>
      <c r="C617" s="215"/>
      <c r="D617" s="215"/>
      <c r="E617" s="215"/>
      <c r="F617" s="215"/>
      <c r="G617" s="215"/>
      <c r="H617" s="215"/>
      <c r="I617" s="215"/>
      <c r="J617" s="215"/>
      <c r="K617" s="215"/>
      <c r="L617" s="215"/>
      <c r="M617" s="215"/>
      <c r="N617" s="215"/>
      <c r="O617" s="215"/>
      <c r="P617" s="215"/>
      <c r="Q617" s="215"/>
      <c r="R617" s="215"/>
      <c r="S617" s="215"/>
      <c r="T617" s="215"/>
      <c r="U617" s="215"/>
      <c r="V617" s="215"/>
      <c r="W617" s="215"/>
      <c r="X617" s="215"/>
      <c r="Y617" s="215"/>
      <c r="Z617" s="215"/>
      <c r="AA617" s="215"/>
      <c r="AB617" s="215"/>
      <c r="AC617" s="215"/>
      <c r="AD617" s="215"/>
      <c r="AE617" s="215"/>
      <c r="AF617" s="215"/>
      <c r="AG617" s="215"/>
      <c r="AH617" s="215"/>
      <c r="AI617" s="215"/>
      <c r="AJ617" s="215"/>
      <c r="AK617" s="215"/>
      <c r="AL617" s="215"/>
      <c r="AM617" s="215"/>
      <c r="AN617" s="215"/>
      <c r="AO617" s="215"/>
      <c r="AP617" s="215"/>
      <c r="AQ617" s="215"/>
      <c r="AR617" s="215"/>
      <c r="AS617" s="215"/>
      <c r="AT617" s="215"/>
      <c r="AU617" s="215"/>
      <c r="AV617" s="215"/>
      <c r="AW617" s="215"/>
      <c r="AX617" s="215"/>
      <c r="AY617" s="215"/>
      <c r="AZ617" s="215"/>
      <c r="BA617" s="215"/>
      <c r="BB617" s="215"/>
      <c r="BC617" s="215"/>
      <c r="BD617" s="215"/>
      <c r="BE617" s="215"/>
      <c r="BF617" s="215"/>
      <c r="BG617" s="215"/>
      <c r="BH617" s="215"/>
      <c r="BI617" s="215"/>
      <c r="BJ617" s="215"/>
      <c r="BK617" s="215"/>
      <c r="BL617" s="215"/>
      <c r="BM617" s="215"/>
      <c r="BN617" s="215"/>
      <c r="BO617" s="215"/>
      <c r="BP617" s="215"/>
      <c r="BQ617" s="215"/>
      <c r="BR617" s="215"/>
      <c r="BS617" s="215"/>
      <c r="BT617" s="218"/>
    </row>
    <row r="618" spans="1:72" ht="14.5">
      <c r="A618" s="219" t="str">
        <f t="shared" si="14"/>
        <v/>
      </c>
      <c r="B618" s="215"/>
      <c r="C618" s="215"/>
      <c r="D618" s="215"/>
      <c r="E618" s="215"/>
      <c r="F618" s="215"/>
      <c r="G618" s="215"/>
      <c r="H618" s="215"/>
      <c r="I618" s="215"/>
      <c r="J618" s="215"/>
      <c r="K618" s="215"/>
      <c r="L618" s="215"/>
      <c r="M618" s="215"/>
      <c r="N618" s="215"/>
      <c r="O618" s="215"/>
      <c r="P618" s="215"/>
      <c r="Q618" s="215"/>
      <c r="R618" s="215"/>
      <c r="S618" s="215"/>
      <c r="T618" s="215"/>
      <c r="U618" s="215"/>
      <c r="V618" s="215"/>
      <c r="W618" s="215"/>
      <c r="X618" s="215"/>
      <c r="Y618" s="215"/>
      <c r="Z618" s="215"/>
      <c r="AA618" s="215"/>
      <c r="AB618" s="215"/>
      <c r="AC618" s="215"/>
      <c r="AD618" s="215"/>
      <c r="AE618" s="215"/>
      <c r="AF618" s="215"/>
      <c r="AG618" s="215"/>
      <c r="AH618" s="215"/>
      <c r="AI618" s="215"/>
      <c r="AJ618" s="215"/>
      <c r="AK618" s="215"/>
      <c r="AL618" s="215"/>
      <c r="AM618" s="215"/>
      <c r="AN618" s="215"/>
      <c r="AO618" s="215"/>
      <c r="AP618" s="215"/>
      <c r="AQ618" s="215"/>
      <c r="AR618" s="215"/>
      <c r="AS618" s="215"/>
      <c r="AT618" s="215"/>
      <c r="AU618" s="215"/>
      <c r="AV618" s="215"/>
      <c r="AW618" s="215"/>
      <c r="AX618" s="215"/>
      <c r="AY618" s="215"/>
      <c r="AZ618" s="215"/>
      <c r="BA618" s="215"/>
      <c r="BB618" s="215"/>
      <c r="BC618" s="215"/>
      <c r="BD618" s="215"/>
      <c r="BE618" s="215"/>
      <c r="BF618" s="215"/>
      <c r="BG618" s="215"/>
      <c r="BH618" s="215"/>
      <c r="BI618" s="215"/>
      <c r="BJ618" s="215"/>
      <c r="BK618" s="215"/>
      <c r="BL618" s="215"/>
      <c r="BM618" s="215"/>
      <c r="BN618" s="215"/>
      <c r="BO618" s="215"/>
      <c r="BP618" s="215"/>
      <c r="BQ618" s="215"/>
      <c r="BR618" s="215"/>
      <c r="BS618" s="215"/>
      <c r="BT618" s="218"/>
    </row>
    <row r="619" spans="1:72" ht="14.5">
      <c r="A619" s="219" t="str">
        <f t="shared" si="14"/>
        <v/>
      </c>
      <c r="B619" s="215"/>
      <c r="C619" s="215"/>
      <c r="D619" s="215"/>
      <c r="E619" s="215"/>
      <c r="F619" s="215"/>
      <c r="G619" s="215"/>
      <c r="H619" s="215"/>
      <c r="I619" s="215"/>
      <c r="J619" s="215"/>
      <c r="K619" s="215"/>
      <c r="L619" s="215"/>
      <c r="M619" s="215"/>
      <c r="N619" s="215"/>
      <c r="O619" s="215"/>
      <c r="P619" s="215"/>
      <c r="Q619" s="215"/>
      <c r="R619" s="215"/>
      <c r="S619" s="215"/>
      <c r="T619" s="215"/>
      <c r="U619" s="215"/>
      <c r="V619" s="215"/>
      <c r="W619" s="215"/>
      <c r="X619" s="215"/>
      <c r="Y619" s="215"/>
      <c r="Z619" s="215"/>
      <c r="AA619" s="215"/>
      <c r="AB619" s="215"/>
      <c r="AC619" s="215"/>
      <c r="AD619" s="215"/>
      <c r="AE619" s="215"/>
      <c r="AF619" s="215"/>
      <c r="AG619" s="215"/>
      <c r="AH619" s="215"/>
      <c r="AI619" s="215"/>
      <c r="AJ619" s="215"/>
      <c r="AK619" s="215"/>
      <c r="AL619" s="215"/>
      <c r="AM619" s="215"/>
      <c r="AN619" s="215"/>
      <c r="AO619" s="215"/>
      <c r="AP619" s="215"/>
      <c r="AQ619" s="215"/>
      <c r="AR619" s="215"/>
      <c r="AS619" s="215"/>
      <c r="AT619" s="215"/>
      <c r="AU619" s="215"/>
      <c r="AV619" s="215"/>
      <c r="AW619" s="215"/>
      <c r="AX619" s="215"/>
      <c r="AY619" s="215"/>
      <c r="AZ619" s="215"/>
      <c r="BA619" s="215"/>
      <c r="BB619" s="215"/>
      <c r="BC619" s="215"/>
      <c r="BD619" s="215"/>
      <c r="BE619" s="215"/>
      <c r="BF619" s="215"/>
      <c r="BG619" s="215"/>
      <c r="BH619" s="215"/>
      <c r="BI619" s="215"/>
      <c r="BJ619" s="215"/>
      <c r="BK619" s="215"/>
      <c r="BL619" s="215"/>
      <c r="BM619" s="215"/>
      <c r="BN619" s="215"/>
      <c r="BO619" s="215"/>
      <c r="BP619" s="215"/>
      <c r="BQ619" s="215"/>
      <c r="BR619" s="215"/>
      <c r="BS619" s="215"/>
      <c r="BT619" s="218"/>
    </row>
    <row r="620" spans="1:72" ht="14.5">
      <c r="A620" s="219" t="str">
        <f t="shared" si="14"/>
        <v/>
      </c>
      <c r="B620" s="215"/>
      <c r="C620" s="215"/>
      <c r="D620" s="215"/>
      <c r="E620" s="215"/>
      <c r="F620" s="215"/>
      <c r="G620" s="215"/>
      <c r="H620" s="215"/>
      <c r="I620" s="215"/>
      <c r="J620" s="215"/>
      <c r="K620" s="215"/>
      <c r="L620" s="215"/>
      <c r="M620" s="215"/>
      <c r="N620" s="215"/>
      <c r="O620" s="215"/>
      <c r="P620" s="215"/>
      <c r="Q620" s="215"/>
      <c r="R620" s="215"/>
      <c r="S620" s="215"/>
      <c r="T620" s="215"/>
      <c r="U620" s="215"/>
      <c r="V620" s="215"/>
      <c r="W620" s="215"/>
      <c r="X620" s="215"/>
      <c r="Y620" s="215"/>
      <c r="Z620" s="215"/>
      <c r="AA620" s="215"/>
      <c r="AB620" s="215"/>
      <c r="AC620" s="215"/>
      <c r="AD620" s="215"/>
      <c r="AE620" s="215"/>
      <c r="AF620" s="215"/>
      <c r="AG620" s="215"/>
      <c r="AH620" s="215"/>
      <c r="AI620" s="215"/>
      <c r="AJ620" s="215"/>
      <c r="AK620" s="215"/>
      <c r="AL620" s="215"/>
      <c r="AM620" s="215"/>
      <c r="AN620" s="215"/>
      <c r="AO620" s="215"/>
      <c r="AP620" s="215"/>
      <c r="AQ620" s="215"/>
      <c r="AR620" s="215"/>
      <c r="AS620" s="215"/>
      <c r="AT620" s="215"/>
      <c r="AU620" s="215"/>
      <c r="AV620" s="215"/>
      <c r="AW620" s="215"/>
      <c r="AX620" s="215"/>
      <c r="AY620" s="215"/>
      <c r="AZ620" s="215"/>
      <c r="BA620" s="215"/>
      <c r="BB620" s="215"/>
      <c r="BC620" s="215"/>
      <c r="BD620" s="215"/>
      <c r="BE620" s="215"/>
      <c r="BF620" s="215"/>
      <c r="BG620" s="215"/>
      <c r="BH620" s="215"/>
      <c r="BI620" s="215"/>
      <c r="BJ620" s="215"/>
      <c r="BK620" s="215"/>
      <c r="BL620" s="215"/>
      <c r="BM620" s="215"/>
      <c r="BN620" s="215"/>
      <c r="BO620" s="215"/>
      <c r="BP620" s="215"/>
      <c r="BQ620" s="215"/>
      <c r="BR620" s="215"/>
      <c r="BS620" s="215"/>
      <c r="BT620" s="218"/>
    </row>
    <row r="621" spans="1:72" ht="14.5">
      <c r="A621" s="219" t="str">
        <f t="shared" si="14"/>
        <v/>
      </c>
      <c r="B621" s="215"/>
      <c r="C621" s="215"/>
      <c r="D621" s="215"/>
      <c r="E621" s="215"/>
      <c r="F621" s="215"/>
      <c r="G621" s="215"/>
      <c r="H621" s="215"/>
      <c r="I621" s="215"/>
      <c r="J621" s="215"/>
      <c r="K621" s="215"/>
      <c r="L621" s="215"/>
      <c r="M621" s="215"/>
      <c r="N621" s="215"/>
      <c r="O621" s="215"/>
      <c r="P621" s="215"/>
      <c r="Q621" s="215"/>
      <c r="R621" s="215"/>
      <c r="S621" s="215"/>
      <c r="T621" s="215"/>
      <c r="U621" s="215"/>
      <c r="V621" s="215"/>
      <c r="W621" s="215"/>
      <c r="X621" s="215"/>
      <c r="Y621" s="215"/>
      <c r="Z621" s="215"/>
      <c r="AA621" s="215"/>
      <c r="AB621" s="215"/>
      <c r="AC621" s="215"/>
      <c r="AD621" s="215"/>
      <c r="AE621" s="215"/>
      <c r="AF621" s="215"/>
      <c r="AG621" s="215"/>
      <c r="AH621" s="215"/>
      <c r="AI621" s="215"/>
      <c r="AJ621" s="215"/>
      <c r="AK621" s="215"/>
      <c r="AL621" s="215"/>
      <c r="AM621" s="215"/>
      <c r="AN621" s="215"/>
      <c r="AO621" s="215"/>
      <c r="AP621" s="215"/>
      <c r="AQ621" s="215"/>
      <c r="AR621" s="215"/>
      <c r="AS621" s="215"/>
      <c r="AT621" s="215"/>
      <c r="AU621" s="215"/>
      <c r="AV621" s="215"/>
      <c r="AW621" s="215"/>
      <c r="AX621" s="215"/>
      <c r="AY621" s="215"/>
      <c r="AZ621" s="215"/>
      <c r="BA621" s="215"/>
      <c r="BB621" s="215"/>
      <c r="BC621" s="215"/>
      <c r="BD621" s="215"/>
      <c r="BE621" s="215"/>
      <c r="BF621" s="215"/>
      <c r="BG621" s="215"/>
      <c r="BH621" s="215"/>
      <c r="BI621" s="215"/>
      <c r="BJ621" s="215"/>
      <c r="BK621" s="215"/>
      <c r="BL621" s="215"/>
      <c r="BM621" s="215"/>
      <c r="BN621" s="215"/>
      <c r="BO621" s="215"/>
      <c r="BP621" s="215"/>
      <c r="BQ621" s="215"/>
      <c r="BR621" s="215"/>
      <c r="BS621" s="215"/>
      <c r="BT621" s="218"/>
    </row>
    <row r="622" spans="1:72" ht="14.5">
      <c r="A622" s="219" t="str">
        <f t="shared" si="14"/>
        <v/>
      </c>
      <c r="B622" s="215"/>
      <c r="C622" s="215"/>
      <c r="D622" s="215"/>
      <c r="E622" s="215"/>
      <c r="F622" s="215"/>
      <c r="G622" s="215"/>
      <c r="H622" s="215"/>
      <c r="I622" s="215"/>
      <c r="J622" s="215"/>
      <c r="K622" s="215"/>
      <c r="L622" s="215"/>
      <c r="M622" s="215"/>
      <c r="N622" s="215"/>
      <c r="O622" s="215"/>
      <c r="P622" s="215"/>
      <c r="Q622" s="215"/>
      <c r="R622" s="215"/>
      <c r="S622" s="215"/>
      <c r="T622" s="215"/>
      <c r="U622" s="215"/>
      <c r="V622" s="215"/>
      <c r="W622" s="215"/>
      <c r="X622" s="215"/>
      <c r="Y622" s="215"/>
      <c r="Z622" s="215"/>
      <c r="AA622" s="215"/>
      <c r="AB622" s="215"/>
      <c r="AC622" s="215"/>
      <c r="AD622" s="215"/>
      <c r="AE622" s="215"/>
      <c r="AF622" s="215"/>
      <c r="AG622" s="215"/>
      <c r="AH622" s="215"/>
      <c r="AI622" s="215"/>
      <c r="AJ622" s="215"/>
      <c r="AK622" s="215"/>
      <c r="AL622" s="215"/>
      <c r="AM622" s="215"/>
      <c r="AN622" s="215"/>
      <c r="AO622" s="215"/>
      <c r="AP622" s="215"/>
      <c r="AQ622" s="215"/>
      <c r="AR622" s="215"/>
      <c r="AS622" s="215"/>
      <c r="AT622" s="215"/>
      <c r="AU622" s="215"/>
      <c r="AV622" s="215"/>
      <c r="AW622" s="215"/>
      <c r="AX622" s="215"/>
      <c r="AY622" s="215"/>
      <c r="AZ622" s="215"/>
      <c r="BA622" s="215"/>
      <c r="BB622" s="215"/>
      <c r="BC622" s="215"/>
      <c r="BD622" s="215"/>
      <c r="BE622" s="215"/>
      <c r="BF622" s="215"/>
      <c r="BG622" s="215"/>
      <c r="BH622" s="215"/>
      <c r="BI622" s="215"/>
      <c r="BJ622" s="215"/>
      <c r="BK622" s="215"/>
      <c r="BL622" s="215"/>
      <c r="BM622" s="215"/>
      <c r="BN622" s="215"/>
      <c r="BO622" s="215"/>
      <c r="BP622" s="215"/>
      <c r="BQ622" s="215"/>
      <c r="BR622" s="215"/>
      <c r="BS622" s="215"/>
      <c r="BT622" s="218"/>
    </row>
    <row r="623" spans="1:72" ht="14.5">
      <c r="A623" s="219" t="str">
        <f t="shared" si="14"/>
        <v/>
      </c>
      <c r="B623" s="215"/>
      <c r="C623" s="215"/>
      <c r="D623" s="215"/>
      <c r="E623" s="215"/>
      <c r="F623" s="215"/>
      <c r="G623" s="215"/>
      <c r="H623" s="215"/>
      <c r="I623" s="215"/>
      <c r="J623" s="215"/>
      <c r="K623" s="215"/>
      <c r="L623" s="215"/>
      <c r="M623" s="215"/>
      <c r="N623" s="215"/>
      <c r="O623" s="215"/>
      <c r="P623" s="215"/>
      <c r="Q623" s="215"/>
      <c r="R623" s="215"/>
      <c r="S623" s="215"/>
      <c r="T623" s="215"/>
      <c r="U623" s="215"/>
      <c r="V623" s="215"/>
      <c r="W623" s="215"/>
      <c r="X623" s="215"/>
      <c r="Y623" s="215"/>
      <c r="Z623" s="215"/>
      <c r="AA623" s="215"/>
      <c r="AB623" s="215"/>
      <c r="AC623" s="215"/>
      <c r="AD623" s="215"/>
      <c r="AE623" s="215"/>
      <c r="AF623" s="215"/>
      <c r="AG623" s="215"/>
      <c r="AH623" s="215"/>
      <c r="AI623" s="215"/>
      <c r="AJ623" s="215"/>
      <c r="AK623" s="215"/>
      <c r="AL623" s="215"/>
      <c r="AM623" s="215"/>
      <c r="AN623" s="215"/>
      <c r="AO623" s="215"/>
      <c r="AP623" s="215"/>
      <c r="AQ623" s="215"/>
      <c r="AR623" s="215"/>
      <c r="AS623" s="215"/>
      <c r="AT623" s="215"/>
      <c r="AU623" s="215"/>
      <c r="AV623" s="215"/>
      <c r="AW623" s="215"/>
      <c r="AX623" s="215"/>
      <c r="AY623" s="215"/>
      <c r="AZ623" s="215"/>
      <c r="BA623" s="215"/>
      <c r="BB623" s="215"/>
      <c r="BC623" s="215"/>
      <c r="BD623" s="215"/>
      <c r="BE623" s="215"/>
      <c r="BF623" s="215"/>
      <c r="BG623" s="215"/>
      <c r="BH623" s="215"/>
      <c r="BI623" s="215"/>
      <c r="BJ623" s="215"/>
      <c r="BK623" s="215"/>
      <c r="BL623" s="215"/>
      <c r="BM623" s="215"/>
      <c r="BN623" s="215"/>
      <c r="BO623" s="215"/>
      <c r="BP623" s="215"/>
      <c r="BQ623" s="215"/>
      <c r="BR623" s="215"/>
      <c r="BS623" s="215"/>
      <c r="BT623" s="218"/>
    </row>
    <row r="624" spans="1:72" ht="14.5">
      <c r="A624" s="219" t="str">
        <f t="shared" si="14"/>
        <v/>
      </c>
      <c r="B624" s="215"/>
      <c r="C624" s="215"/>
      <c r="D624" s="215"/>
      <c r="E624" s="215"/>
      <c r="F624" s="215"/>
      <c r="G624" s="215"/>
      <c r="H624" s="215"/>
      <c r="I624" s="215"/>
      <c r="J624" s="215"/>
      <c r="K624" s="215"/>
      <c r="L624" s="215"/>
      <c r="M624" s="215"/>
      <c r="N624" s="215"/>
      <c r="O624" s="215"/>
      <c r="P624" s="215"/>
      <c r="Q624" s="215"/>
      <c r="R624" s="215"/>
      <c r="S624" s="215"/>
      <c r="T624" s="215"/>
      <c r="U624" s="215"/>
      <c r="V624" s="215"/>
      <c r="W624" s="215"/>
      <c r="X624" s="215"/>
      <c r="Y624" s="215"/>
      <c r="Z624" s="215"/>
      <c r="AA624" s="215"/>
      <c r="AB624" s="215"/>
      <c r="AC624" s="215"/>
      <c r="AD624" s="215"/>
      <c r="AE624" s="215"/>
      <c r="AF624" s="215"/>
      <c r="AG624" s="215"/>
      <c r="AH624" s="215"/>
      <c r="AI624" s="215"/>
      <c r="AJ624" s="215"/>
      <c r="AK624" s="215"/>
      <c r="AL624" s="215"/>
      <c r="AM624" s="215"/>
      <c r="AN624" s="215"/>
      <c r="AO624" s="215"/>
      <c r="AP624" s="215"/>
      <c r="AQ624" s="215"/>
      <c r="AR624" s="215"/>
      <c r="AS624" s="215"/>
      <c r="AT624" s="215"/>
      <c r="AU624" s="215"/>
      <c r="AV624" s="215"/>
      <c r="AW624" s="215"/>
      <c r="AX624" s="215"/>
      <c r="AY624" s="215"/>
      <c r="AZ624" s="215"/>
      <c r="BA624" s="215"/>
      <c r="BB624" s="215"/>
      <c r="BC624" s="215"/>
      <c r="BD624" s="215"/>
      <c r="BE624" s="215"/>
      <c r="BF624" s="215"/>
      <c r="BG624" s="215"/>
      <c r="BH624" s="215"/>
      <c r="BI624" s="215"/>
      <c r="BJ624" s="215"/>
      <c r="BK624" s="215"/>
      <c r="BL624" s="215"/>
      <c r="BM624" s="215"/>
      <c r="BN624" s="215"/>
      <c r="BO624" s="215"/>
      <c r="BP624" s="215"/>
      <c r="BQ624" s="215"/>
      <c r="BR624" s="215"/>
      <c r="BS624" s="215"/>
      <c r="BT624" s="218"/>
    </row>
    <row r="625" spans="1:72" ht="14.5">
      <c r="A625" s="219" t="str">
        <f t="shared" si="14"/>
        <v/>
      </c>
      <c r="B625" s="215"/>
      <c r="C625" s="215"/>
      <c r="D625" s="215"/>
      <c r="E625" s="215"/>
      <c r="F625" s="215"/>
      <c r="G625" s="215"/>
      <c r="H625" s="215"/>
      <c r="I625" s="215"/>
      <c r="J625" s="215"/>
      <c r="K625" s="215"/>
      <c r="L625" s="215"/>
      <c r="M625" s="215"/>
      <c r="N625" s="215"/>
      <c r="O625" s="215"/>
      <c r="P625" s="215"/>
      <c r="Q625" s="215"/>
      <c r="R625" s="215"/>
      <c r="S625" s="215"/>
      <c r="T625" s="215"/>
      <c r="U625" s="215"/>
      <c r="V625" s="215"/>
      <c r="W625" s="215"/>
      <c r="X625" s="215"/>
      <c r="Y625" s="215"/>
      <c r="Z625" s="215"/>
      <c r="AA625" s="215"/>
      <c r="AB625" s="215"/>
      <c r="AC625" s="215"/>
      <c r="AD625" s="215"/>
      <c r="AE625" s="215"/>
      <c r="AF625" s="215"/>
      <c r="AG625" s="215"/>
      <c r="AH625" s="215"/>
      <c r="AI625" s="215"/>
      <c r="AJ625" s="215"/>
      <c r="AK625" s="215"/>
      <c r="AL625" s="215"/>
      <c r="AM625" s="215"/>
      <c r="AN625" s="215"/>
      <c r="AO625" s="215"/>
      <c r="AP625" s="215"/>
      <c r="AQ625" s="215"/>
      <c r="AR625" s="215"/>
      <c r="AS625" s="215"/>
      <c r="AT625" s="215"/>
      <c r="AU625" s="215"/>
      <c r="AV625" s="215"/>
      <c r="AW625" s="215"/>
      <c r="AX625" s="215"/>
      <c r="AY625" s="215"/>
      <c r="AZ625" s="215"/>
      <c r="BA625" s="215"/>
      <c r="BB625" s="215"/>
      <c r="BC625" s="215"/>
      <c r="BD625" s="215"/>
      <c r="BE625" s="215"/>
      <c r="BF625" s="215"/>
      <c r="BG625" s="215"/>
      <c r="BH625" s="215"/>
      <c r="BI625" s="215"/>
      <c r="BJ625" s="215"/>
      <c r="BK625" s="215"/>
      <c r="BL625" s="215"/>
      <c r="BM625" s="215"/>
      <c r="BN625" s="215"/>
      <c r="BO625" s="215"/>
      <c r="BP625" s="215"/>
      <c r="BQ625" s="215"/>
      <c r="BR625" s="215"/>
      <c r="BS625" s="215"/>
      <c r="BT625" s="218"/>
    </row>
    <row r="626" spans="1:72" ht="14.5">
      <c r="A626" s="219" t="str">
        <f t="shared" si="14"/>
        <v/>
      </c>
      <c r="B626" s="215"/>
      <c r="C626" s="215"/>
      <c r="D626" s="215"/>
      <c r="E626" s="215"/>
      <c r="F626" s="215"/>
      <c r="G626" s="215"/>
      <c r="H626" s="215"/>
      <c r="I626" s="215"/>
      <c r="J626" s="215"/>
      <c r="K626" s="215"/>
      <c r="L626" s="215"/>
      <c r="M626" s="215"/>
      <c r="N626" s="215"/>
      <c r="O626" s="215"/>
      <c r="P626" s="215"/>
      <c r="Q626" s="215"/>
      <c r="R626" s="215"/>
      <c r="S626" s="215"/>
      <c r="T626" s="215"/>
      <c r="U626" s="215"/>
      <c r="V626" s="215"/>
      <c r="W626" s="215"/>
      <c r="X626" s="215"/>
      <c r="Y626" s="215"/>
      <c r="Z626" s="215"/>
      <c r="AA626" s="215"/>
      <c r="AB626" s="215"/>
      <c r="AC626" s="215"/>
      <c r="AD626" s="215"/>
      <c r="AE626" s="215"/>
      <c r="AF626" s="215"/>
      <c r="AG626" s="215"/>
      <c r="AH626" s="215"/>
      <c r="AI626" s="215"/>
      <c r="AJ626" s="215"/>
      <c r="AK626" s="215"/>
      <c r="AL626" s="215"/>
      <c r="AM626" s="215"/>
      <c r="AN626" s="215"/>
      <c r="AO626" s="215"/>
      <c r="AP626" s="215"/>
      <c r="AQ626" s="215"/>
      <c r="AR626" s="215"/>
      <c r="AS626" s="215"/>
      <c r="AT626" s="215"/>
      <c r="AU626" s="215"/>
      <c r="AV626" s="215"/>
      <c r="AW626" s="215"/>
      <c r="AX626" s="215"/>
      <c r="AY626" s="215"/>
      <c r="AZ626" s="215"/>
      <c r="BA626" s="215"/>
      <c r="BB626" s="215"/>
      <c r="BC626" s="215"/>
      <c r="BD626" s="215"/>
      <c r="BE626" s="215"/>
      <c r="BF626" s="215"/>
      <c r="BG626" s="215"/>
      <c r="BH626" s="215"/>
      <c r="BI626" s="215"/>
      <c r="BJ626" s="215"/>
      <c r="BK626" s="215"/>
      <c r="BL626" s="215"/>
      <c r="BM626" s="215"/>
      <c r="BN626" s="215"/>
      <c r="BO626" s="215"/>
      <c r="BP626" s="215"/>
      <c r="BQ626" s="215"/>
      <c r="BR626" s="215"/>
      <c r="BS626" s="215"/>
      <c r="BT626" s="218"/>
    </row>
    <row r="627" spans="1:72" ht="14.5">
      <c r="A627" s="219" t="str">
        <f t="shared" si="14"/>
        <v/>
      </c>
      <c r="B627" s="215"/>
      <c r="C627" s="215"/>
      <c r="D627" s="215"/>
      <c r="E627" s="215"/>
      <c r="F627" s="215"/>
      <c r="G627" s="215"/>
      <c r="H627" s="215"/>
      <c r="I627" s="215"/>
      <c r="J627" s="215"/>
      <c r="K627" s="215"/>
      <c r="L627" s="215"/>
      <c r="M627" s="215"/>
      <c r="N627" s="215"/>
      <c r="O627" s="215"/>
      <c r="P627" s="215"/>
      <c r="Q627" s="215"/>
      <c r="R627" s="215"/>
      <c r="S627" s="215"/>
      <c r="T627" s="215"/>
      <c r="U627" s="215"/>
      <c r="V627" s="215"/>
      <c r="W627" s="215"/>
      <c r="X627" s="215"/>
      <c r="Y627" s="215"/>
      <c r="Z627" s="215"/>
      <c r="AA627" s="215"/>
      <c r="AB627" s="215"/>
      <c r="AC627" s="215"/>
      <c r="AD627" s="215"/>
      <c r="AE627" s="215"/>
      <c r="AF627" s="215"/>
      <c r="AG627" s="215"/>
      <c r="AH627" s="215"/>
      <c r="AI627" s="215"/>
      <c r="AJ627" s="215"/>
      <c r="AK627" s="215"/>
      <c r="AL627" s="215"/>
      <c r="AM627" s="215"/>
      <c r="AN627" s="215"/>
      <c r="AO627" s="215"/>
      <c r="AP627" s="215"/>
      <c r="AQ627" s="215"/>
      <c r="AR627" s="215"/>
      <c r="AS627" s="215"/>
      <c r="AT627" s="215"/>
      <c r="AU627" s="215"/>
      <c r="AV627" s="215"/>
      <c r="AW627" s="215"/>
      <c r="AX627" s="215"/>
      <c r="AY627" s="215"/>
      <c r="AZ627" s="215"/>
      <c r="BA627" s="215"/>
      <c r="BB627" s="215"/>
      <c r="BC627" s="215"/>
      <c r="BD627" s="215"/>
      <c r="BE627" s="215"/>
      <c r="BF627" s="215"/>
      <c r="BG627" s="215"/>
      <c r="BH627" s="215"/>
      <c r="BI627" s="215"/>
      <c r="BJ627" s="215"/>
      <c r="BK627" s="215"/>
      <c r="BL627" s="215"/>
      <c r="BM627" s="215"/>
      <c r="BN627" s="215"/>
      <c r="BO627" s="215"/>
      <c r="BP627" s="215"/>
      <c r="BQ627" s="215"/>
      <c r="BR627" s="215"/>
      <c r="BS627" s="215"/>
      <c r="BT627" s="218"/>
    </row>
    <row r="628" spans="1:72" ht="14.5">
      <c r="A628" s="219" t="str">
        <f t="shared" si="14"/>
        <v/>
      </c>
      <c r="B628" s="215"/>
      <c r="C628" s="215"/>
      <c r="D628" s="215"/>
      <c r="E628" s="215"/>
      <c r="F628" s="215"/>
      <c r="G628" s="215"/>
      <c r="H628" s="215"/>
      <c r="I628" s="215"/>
      <c r="J628" s="215"/>
      <c r="K628" s="215"/>
      <c r="L628" s="215"/>
      <c r="M628" s="215"/>
      <c r="N628" s="215"/>
      <c r="O628" s="215"/>
      <c r="P628" s="215"/>
      <c r="Q628" s="215"/>
      <c r="R628" s="215"/>
      <c r="S628" s="215"/>
      <c r="T628" s="215"/>
      <c r="U628" s="215"/>
      <c r="V628" s="215"/>
      <c r="W628" s="215"/>
      <c r="X628" s="215"/>
      <c r="Y628" s="215"/>
      <c r="Z628" s="215"/>
      <c r="AA628" s="215"/>
      <c r="AB628" s="215"/>
      <c r="AC628" s="215"/>
      <c r="AD628" s="215"/>
      <c r="AE628" s="215"/>
      <c r="AF628" s="215"/>
      <c r="AG628" s="215"/>
      <c r="AH628" s="215"/>
      <c r="AI628" s="215"/>
      <c r="AJ628" s="215"/>
      <c r="AK628" s="215"/>
      <c r="AL628" s="215"/>
      <c r="AM628" s="215"/>
      <c r="AN628" s="215"/>
      <c r="AO628" s="215"/>
      <c r="AP628" s="215"/>
      <c r="AQ628" s="215"/>
      <c r="AR628" s="215"/>
      <c r="AS628" s="215"/>
      <c r="AT628" s="215"/>
      <c r="AU628" s="215"/>
      <c r="AV628" s="215"/>
      <c r="AW628" s="215"/>
      <c r="AX628" s="215"/>
      <c r="AY628" s="215"/>
      <c r="AZ628" s="215"/>
      <c r="BA628" s="215"/>
      <c r="BB628" s="215"/>
      <c r="BC628" s="215"/>
      <c r="BD628" s="215"/>
      <c r="BE628" s="215"/>
      <c r="BF628" s="215"/>
      <c r="BG628" s="215"/>
      <c r="BH628" s="215"/>
      <c r="BI628" s="215"/>
      <c r="BJ628" s="215"/>
      <c r="BK628" s="215"/>
      <c r="BL628" s="215"/>
      <c r="BM628" s="215"/>
      <c r="BN628" s="215"/>
      <c r="BO628" s="215"/>
      <c r="BP628" s="215"/>
      <c r="BQ628" s="215"/>
      <c r="BR628" s="215"/>
      <c r="BS628" s="215"/>
      <c r="BT628" s="218"/>
    </row>
    <row r="629" spans="1:72" ht="14.5">
      <c r="A629" s="219" t="str">
        <f t="shared" si="14"/>
        <v/>
      </c>
      <c r="B629" s="215"/>
      <c r="C629" s="215"/>
      <c r="D629" s="215"/>
      <c r="E629" s="215"/>
      <c r="F629" s="215"/>
      <c r="G629" s="215"/>
      <c r="H629" s="215"/>
      <c r="I629" s="215"/>
      <c r="J629" s="215"/>
      <c r="K629" s="215"/>
      <c r="L629" s="215"/>
      <c r="M629" s="215"/>
      <c r="N629" s="215"/>
      <c r="O629" s="215"/>
      <c r="P629" s="215"/>
      <c r="Q629" s="215"/>
      <c r="R629" s="215"/>
      <c r="S629" s="215"/>
      <c r="T629" s="215"/>
      <c r="U629" s="215"/>
      <c r="V629" s="215"/>
      <c r="W629" s="215"/>
      <c r="X629" s="215"/>
      <c r="Y629" s="215"/>
      <c r="Z629" s="215"/>
      <c r="AA629" s="215"/>
      <c r="AB629" s="215"/>
      <c r="AC629" s="215"/>
      <c r="AD629" s="215"/>
      <c r="AE629" s="215"/>
      <c r="AF629" s="215"/>
      <c r="AG629" s="215"/>
      <c r="AH629" s="215"/>
      <c r="AI629" s="215"/>
      <c r="AJ629" s="215"/>
      <c r="AK629" s="215"/>
      <c r="AL629" s="215"/>
      <c r="AM629" s="215"/>
      <c r="AN629" s="215"/>
      <c r="AO629" s="215"/>
      <c r="AP629" s="215"/>
      <c r="AQ629" s="215"/>
      <c r="AR629" s="215"/>
      <c r="AS629" s="215"/>
      <c r="AT629" s="215"/>
      <c r="AU629" s="215"/>
      <c r="AV629" s="215"/>
      <c r="AW629" s="215"/>
      <c r="AX629" s="215"/>
      <c r="AY629" s="215"/>
      <c r="AZ629" s="215"/>
      <c r="BA629" s="215"/>
      <c r="BB629" s="215"/>
      <c r="BC629" s="215"/>
      <c r="BD629" s="215"/>
      <c r="BE629" s="215"/>
      <c r="BF629" s="215"/>
      <c r="BG629" s="215"/>
      <c r="BH629" s="215"/>
      <c r="BI629" s="215"/>
      <c r="BJ629" s="215"/>
      <c r="BK629" s="215"/>
      <c r="BL629" s="215"/>
      <c r="BM629" s="215"/>
      <c r="BN629" s="215"/>
      <c r="BO629" s="215"/>
      <c r="BP629" s="215"/>
      <c r="BQ629" s="215"/>
      <c r="BR629" s="215"/>
      <c r="BS629" s="215"/>
      <c r="BT629" s="218"/>
    </row>
    <row r="630" spans="1:72" ht="14.5">
      <c r="A630" s="219" t="str">
        <f t="shared" ref="A630:A661" si="15">LEFT(AF630,15)</f>
        <v/>
      </c>
      <c r="B630" s="215"/>
      <c r="C630" s="215"/>
      <c r="D630" s="215"/>
      <c r="E630" s="215"/>
      <c r="F630" s="215"/>
      <c r="G630" s="215"/>
      <c r="H630" s="215"/>
      <c r="I630" s="215"/>
      <c r="J630" s="215"/>
      <c r="K630" s="215"/>
      <c r="L630" s="215"/>
      <c r="M630" s="215"/>
      <c r="N630" s="215"/>
      <c r="O630" s="215"/>
      <c r="P630" s="215"/>
      <c r="Q630" s="215"/>
      <c r="R630" s="215"/>
      <c r="S630" s="215"/>
      <c r="T630" s="215"/>
      <c r="U630" s="215"/>
      <c r="V630" s="215"/>
      <c r="W630" s="215"/>
      <c r="X630" s="215"/>
      <c r="Y630" s="215"/>
      <c r="Z630" s="215"/>
      <c r="AA630" s="215"/>
      <c r="AB630" s="215"/>
      <c r="AC630" s="215"/>
      <c r="AD630" s="215"/>
      <c r="AE630" s="215"/>
      <c r="AF630" s="215"/>
      <c r="AG630" s="215"/>
      <c r="AH630" s="215"/>
      <c r="AI630" s="215"/>
      <c r="AJ630" s="215"/>
      <c r="AK630" s="215"/>
      <c r="AL630" s="215"/>
      <c r="AM630" s="215"/>
      <c r="AN630" s="215"/>
      <c r="AO630" s="215"/>
      <c r="AP630" s="215"/>
      <c r="AQ630" s="215"/>
      <c r="AR630" s="215"/>
      <c r="AS630" s="215"/>
      <c r="AT630" s="215"/>
      <c r="AU630" s="215"/>
      <c r="AV630" s="215"/>
      <c r="AW630" s="215"/>
      <c r="AX630" s="215"/>
      <c r="AY630" s="215"/>
      <c r="AZ630" s="215"/>
      <c r="BA630" s="215"/>
      <c r="BB630" s="215"/>
      <c r="BC630" s="215"/>
      <c r="BD630" s="215"/>
      <c r="BE630" s="215"/>
      <c r="BF630" s="215"/>
      <c r="BG630" s="215"/>
      <c r="BH630" s="215"/>
      <c r="BI630" s="215"/>
      <c r="BJ630" s="215"/>
      <c r="BK630" s="215"/>
      <c r="BL630" s="215"/>
      <c r="BM630" s="215"/>
      <c r="BN630" s="215"/>
      <c r="BO630" s="215"/>
      <c r="BP630" s="215"/>
      <c r="BQ630" s="215"/>
      <c r="BR630" s="215"/>
      <c r="BS630" s="215"/>
      <c r="BT630" s="218"/>
    </row>
    <row r="631" spans="1:72" ht="14.5">
      <c r="A631" s="219" t="str">
        <f t="shared" si="15"/>
        <v/>
      </c>
      <c r="B631" s="215"/>
      <c r="C631" s="215"/>
      <c r="D631" s="215"/>
      <c r="E631" s="215"/>
      <c r="F631" s="215"/>
      <c r="G631" s="215"/>
      <c r="H631" s="215"/>
      <c r="I631" s="215"/>
      <c r="J631" s="215"/>
      <c r="K631" s="215"/>
      <c r="L631" s="215"/>
      <c r="M631" s="215"/>
      <c r="N631" s="215"/>
      <c r="O631" s="215"/>
      <c r="P631" s="215"/>
      <c r="Q631" s="215"/>
      <c r="R631" s="215"/>
      <c r="S631" s="215"/>
      <c r="T631" s="215"/>
      <c r="U631" s="215"/>
      <c r="V631" s="215"/>
      <c r="W631" s="215"/>
      <c r="X631" s="215"/>
      <c r="Y631" s="215"/>
      <c r="Z631" s="215"/>
      <c r="AA631" s="215"/>
      <c r="AB631" s="215"/>
      <c r="AC631" s="215"/>
      <c r="AD631" s="215"/>
      <c r="AE631" s="215"/>
      <c r="AF631" s="215"/>
      <c r="AG631" s="215"/>
      <c r="AH631" s="215"/>
      <c r="AI631" s="215"/>
      <c r="AJ631" s="215"/>
      <c r="AK631" s="215"/>
      <c r="AL631" s="215"/>
      <c r="AM631" s="215"/>
      <c r="AN631" s="215"/>
      <c r="AO631" s="215"/>
      <c r="AP631" s="215"/>
      <c r="AQ631" s="215"/>
      <c r="AR631" s="215"/>
      <c r="AS631" s="215"/>
      <c r="AT631" s="215"/>
      <c r="AU631" s="215"/>
      <c r="AV631" s="215"/>
      <c r="AW631" s="215"/>
      <c r="AX631" s="215"/>
      <c r="AY631" s="215"/>
      <c r="AZ631" s="215"/>
      <c r="BA631" s="215"/>
      <c r="BB631" s="215"/>
      <c r="BC631" s="215"/>
      <c r="BD631" s="215"/>
      <c r="BE631" s="215"/>
      <c r="BF631" s="215"/>
      <c r="BG631" s="215"/>
      <c r="BH631" s="215"/>
      <c r="BI631" s="215"/>
      <c r="BJ631" s="215"/>
      <c r="BK631" s="215"/>
      <c r="BL631" s="215"/>
      <c r="BM631" s="215"/>
      <c r="BN631" s="215"/>
      <c r="BO631" s="215"/>
      <c r="BP631" s="215"/>
      <c r="BQ631" s="215"/>
      <c r="BR631" s="215"/>
      <c r="BS631" s="215"/>
      <c r="BT631" s="218"/>
    </row>
    <row r="632" spans="1:72" ht="14.5">
      <c r="A632" s="219" t="str">
        <f t="shared" si="15"/>
        <v/>
      </c>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c r="AA632" s="220"/>
      <c r="AB632" s="220"/>
      <c r="AC632" s="220"/>
      <c r="AD632" s="220"/>
      <c r="AE632" s="220"/>
      <c r="AF632" s="220"/>
      <c r="AG632" s="220"/>
      <c r="AH632" s="220"/>
      <c r="AI632" s="220"/>
      <c r="AJ632" s="220"/>
      <c r="AK632" s="220"/>
      <c r="AL632" s="220"/>
      <c r="AM632" s="220"/>
      <c r="AN632" s="220"/>
      <c r="AO632" s="220"/>
      <c r="AP632" s="220"/>
      <c r="AQ632" s="220"/>
      <c r="AR632" s="220"/>
      <c r="AS632" s="220"/>
      <c r="AT632" s="220"/>
      <c r="AU632" s="220"/>
      <c r="AV632" s="220"/>
      <c r="AW632" s="220"/>
      <c r="AX632" s="220"/>
      <c r="AY632" s="220"/>
      <c r="AZ632" s="220"/>
      <c r="BA632" s="220"/>
      <c r="BB632" s="220"/>
      <c r="BC632" s="220"/>
      <c r="BD632" s="220"/>
      <c r="BE632" s="220"/>
      <c r="BF632" s="220"/>
      <c r="BG632" s="220"/>
      <c r="BH632" s="220"/>
      <c r="BI632" s="220"/>
      <c r="BJ632" s="220"/>
      <c r="BK632" s="220"/>
      <c r="BL632" s="220"/>
      <c r="BM632" s="220"/>
      <c r="BN632" s="220"/>
      <c r="BO632" s="220"/>
      <c r="BP632" s="220"/>
      <c r="BQ632" s="220"/>
      <c r="BR632" s="220"/>
      <c r="BS632" s="220"/>
      <c r="BT632" s="218"/>
    </row>
    <row r="633" spans="1:72" ht="14.5">
      <c r="A633" s="219" t="str">
        <f t="shared" si="15"/>
        <v/>
      </c>
      <c r="B633" s="215"/>
      <c r="C633" s="215"/>
      <c r="D633" s="215"/>
      <c r="E633" s="215"/>
      <c r="F633" s="215"/>
      <c r="G633" s="215"/>
      <c r="H633" s="215"/>
      <c r="I633" s="215"/>
      <c r="J633" s="215"/>
      <c r="K633" s="215"/>
      <c r="L633" s="215"/>
      <c r="M633" s="215"/>
      <c r="N633" s="215"/>
      <c r="O633" s="215"/>
      <c r="P633" s="215"/>
      <c r="Q633" s="215"/>
      <c r="R633" s="215"/>
      <c r="S633" s="215"/>
      <c r="T633" s="215"/>
      <c r="U633" s="215"/>
      <c r="V633" s="215"/>
      <c r="W633" s="215"/>
      <c r="X633" s="215"/>
      <c r="Y633" s="215"/>
      <c r="Z633" s="215"/>
      <c r="AA633" s="215"/>
      <c r="AB633" s="215"/>
      <c r="AC633" s="215"/>
      <c r="AD633" s="215"/>
      <c r="AE633" s="215"/>
      <c r="AF633" s="215"/>
      <c r="AG633" s="215"/>
      <c r="AH633" s="215"/>
      <c r="AI633" s="215"/>
      <c r="AJ633" s="215"/>
      <c r="AK633" s="215"/>
      <c r="AL633" s="215"/>
      <c r="AM633" s="215"/>
      <c r="AN633" s="215"/>
      <c r="AO633" s="215"/>
      <c r="AP633" s="215"/>
      <c r="AQ633" s="215"/>
      <c r="AR633" s="215"/>
      <c r="AS633" s="215"/>
      <c r="AT633" s="215"/>
      <c r="AU633" s="215"/>
      <c r="AV633" s="215"/>
      <c r="AW633" s="215"/>
      <c r="AX633" s="215"/>
      <c r="AY633" s="215"/>
      <c r="AZ633" s="215"/>
      <c r="BA633" s="215"/>
      <c r="BB633" s="215"/>
      <c r="BC633" s="215"/>
      <c r="BD633" s="215"/>
      <c r="BE633" s="215"/>
      <c r="BF633" s="215"/>
      <c r="BG633" s="215"/>
      <c r="BH633" s="215"/>
      <c r="BI633" s="215"/>
      <c r="BJ633" s="215"/>
      <c r="BK633" s="215"/>
      <c r="BL633" s="215"/>
      <c r="BM633" s="215"/>
      <c r="BN633" s="215"/>
      <c r="BO633" s="215"/>
      <c r="BP633" s="215"/>
      <c r="BQ633" s="215"/>
      <c r="BR633" s="215"/>
      <c r="BS633" s="215"/>
      <c r="BT633" s="218"/>
    </row>
    <row r="634" spans="1:72" ht="14.5">
      <c r="A634" s="219" t="str">
        <f t="shared" si="15"/>
        <v/>
      </c>
      <c r="B634" s="215"/>
      <c r="C634" s="215"/>
      <c r="D634" s="215"/>
      <c r="E634" s="215"/>
      <c r="F634" s="215"/>
      <c r="G634" s="215"/>
      <c r="H634" s="215"/>
      <c r="I634" s="215"/>
      <c r="J634" s="215"/>
      <c r="K634" s="215"/>
      <c r="L634" s="215"/>
      <c r="M634" s="215"/>
      <c r="N634" s="215"/>
      <c r="O634" s="215"/>
      <c r="P634" s="215"/>
      <c r="Q634" s="215"/>
      <c r="R634" s="215"/>
      <c r="S634" s="215"/>
      <c r="T634" s="215"/>
      <c r="U634" s="215"/>
      <c r="V634" s="215"/>
      <c r="W634" s="215"/>
      <c r="X634" s="215"/>
      <c r="Y634" s="215"/>
      <c r="Z634" s="215"/>
      <c r="AA634" s="215"/>
      <c r="AB634" s="215"/>
      <c r="AC634" s="215"/>
      <c r="AD634" s="215"/>
      <c r="AE634" s="215"/>
      <c r="AF634" s="215"/>
      <c r="AG634" s="215"/>
      <c r="AH634" s="215"/>
      <c r="AI634" s="215"/>
      <c r="AJ634" s="215"/>
      <c r="AK634" s="215"/>
      <c r="AL634" s="215"/>
      <c r="AM634" s="215"/>
      <c r="AN634" s="215"/>
      <c r="AO634" s="215"/>
      <c r="AP634" s="215"/>
      <c r="AQ634" s="215"/>
      <c r="AR634" s="215"/>
      <c r="AS634" s="215"/>
      <c r="AT634" s="215"/>
      <c r="AU634" s="215"/>
      <c r="AV634" s="215"/>
      <c r="AW634" s="215"/>
      <c r="AX634" s="215"/>
      <c r="AY634" s="215"/>
      <c r="AZ634" s="215"/>
      <c r="BA634" s="215"/>
      <c r="BB634" s="215"/>
      <c r="BC634" s="215"/>
      <c r="BD634" s="215"/>
      <c r="BE634" s="215"/>
      <c r="BF634" s="215"/>
      <c r="BG634" s="215"/>
      <c r="BH634" s="215"/>
      <c r="BI634" s="215"/>
      <c r="BJ634" s="215"/>
      <c r="BK634" s="215"/>
      <c r="BL634" s="215"/>
      <c r="BM634" s="215"/>
      <c r="BN634" s="215"/>
      <c r="BO634" s="215"/>
      <c r="BP634" s="215"/>
      <c r="BQ634" s="215"/>
      <c r="BR634" s="215"/>
      <c r="BS634" s="215"/>
      <c r="BT634" s="218"/>
    </row>
    <row r="635" spans="1:72" ht="14.5">
      <c r="A635" s="219" t="str">
        <f t="shared" si="15"/>
        <v/>
      </c>
      <c r="B635" s="215"/>
      <c r="C635" s="215"/>
      <c r="D635" s="215"/>
      <c r="E635" s="215"/>
      <c r="F635" s="215"/>
      <c r="G635" s="215"/>
      <c r="H635" s="215"/>
      <c r="I635" s="215"/>
      <c r="J635" s="215"/>
      <c r="K635" s="215"/>
      <c r="L635" s="215"/>
      <c r="M635" s="215"/>
      <c r="N635" s="215"/>
      <c r="O635" s="215"/>
      <c r="P635" s="215"/>
      <c r="Q635" s="215"/>
      <c r="R635" s="215"/>
      <c r="S635" s="215"/>
      <c r="T635" s="215"/>
      <c r="U635" s="215"/>
      <c r="V635" s="215"/>
      <c r="W635" s="215"/>
      <c r="X635" s="215"/>
      <c r="Y635" s="215"/>
      <c r="Z635" s="215"/>
      <c r="AA635" s="215"/>
      <c r="AB635" s="215"/>
      <c r="AC635" s="215"/>
      <c r="AD635" s="215"/>
      <c r="AE635" s="215"/>
      <c r="AF635" s="215"/>
      <c r="AG635" s="215"/>
      <c r="AH635" s="215"/>
      <c r="AI635" s="215"/>
      <c r="AJ635" s="215"/>
      <c r="AK635" s="215"/>
      <c r="AL635" s="215"/>
      <c r="AM635" s="215"/>
      <c r="AN635" s="215"/>
      <c r="AO635" s="215"/>
      <c r="AP635" s="215"/>
      <c r="AQ635" s="215"/>
      <c r="AR635" s="215"/>
      <c r="AS635" s="215"/>
      <c r="AT635" s="215"/>
      <c r="AU635" s="215"/>
      <c r="AV635" s="215"/>
      <c r="AW635" s="215"/>
      <c r="AX635" s="215"/>
      <c r="AY635" s="215"/>
      <c r="AZ635" s="215"/>
      <c r="BA635" s="215"/>
      <c r="BB635" s="215"/>
      <c r="BC635" s="215"/>
      <c r="BD635" s="215"/>
      <c r="BE635" s="215"/>
      <c r="BF635" s="215"/>
      <c r="BG635" s="215"/>
      <c r="BH635" s="215"/>
      <c r="BI635" s="215"/>
      <c r="BJ635" s="215"/>
      <c r="BK635" s="215"/>
      <c r="BL635" s="215"/>
      <c r="BM635" s="215"/>
      <c r="BN635" s="215"/>
      <c r="BO635" s="215"/>
      <c r="BP635" s="215"/>
      <c r="BQ635" s="215"/>
      <c r="BR635" s="215"/>
      <c r="BS635" s="215"/>
      <c r="BT635" s="218"/>
    </row>
    <row r="636" spans="1:72" ht="14.5">
      <c r="A636" s="219" t="str">
        <f t="shared" si="15"/>
        <v/>
      </c>
      <c r="B636" s="215"/>
      <c r="C636" s="215"/>
      <c r="D636" s="215"/>
      <c r="E636" s="215"/>
      <c r="F636" s="215"/>
      <c r="G636" s="215"/>
      <c r="H636" s="215"/>
      <c r="I636" s="215"/>
      <c r="J636" s="215"/>
      <c r="K636" s="215"/>
      <c r="L636" s="215"/>
      <c r="M636" s="215"/>
      <c r="N636" s="215"/>
      <c r="O636" s="215"/>
      <c r="P636" s="215"/>
      <c r="Q636" s="215"/>
      <c r="R636" s="215"/>
      <c r="S636" s="215"/>
      <c r="T636" s="215"/>
      <c r="U636" s="215"/>
      <c r="V636" s="215"/>
      <c r="W636" s="215"/>
      <c r="X636" s="215"/>
      <c r="Y636" s="215"/>
      <c r="Z636" s="215"/>
      <c r="AA636" s="215"/>
      <c r="AB636" s="215"/>
      <c r="AC636" s="215"/>
      <c r="AD636" s="215"/>
      <c r="AE636" s="215"/>
      <c r="AF636" s="215"/>
      <c r="AG636" s="215"/>
      <c r="AH636" s="215"/>
      <c r="AI636" s="215"/>
      <c r="AJ636" s="215"/>
      <c r="AK636" s="215"/>
      <c r="AL636" s="215"/>
      <c r="AM636" s="215"/>
      <c r="AN636" s="215"/>
      <c r="AO636" s="215"/>
      <c r="AP636" s="215"/>
      <c r="AQ636" s="215"/>
      <c r="AR636" s="215"/>
      <c r="AS636" s="215"/>
      <c r="AT636" s="215"/>
      <c r="AU636" s="215"/>
      <c r="AV636" s="215"/>
      <c r="AW636" s="215"/>
      <c r="AX636" s="215"/>
      <c r="AY636" s="215"/>
      <c r="AZ636" s="215"/>
      <c r="BA636" s="215"/>
      <c r="BB636" s="215"/>
      <c r="BC636" s="215"/>
      <c r="BD636" s="215"/>
      <c r="BE636" s="215"/>
      <c r="BF636" s="215"/>
      <c r="BG636" s="215"/>
      <c r="BH636" s="215"/>
      <c r="BI636" s="215"/>
      <c r="BJ636" s="215"/>
      <c r="BK636" s="215"/>
      <c r="BL636" s="215"/>
      <c r="BM636" s="215"/>
      <c r="BN636" s="215"/>
      <c r="BO636" s="215"/>
      <c r="BP636" s="215"/>
      <c r="BQ636" s="215"/>
      <c r="BR636" s="215"/>
      <c r="BS636" s="215"/>
      <c r="BT636" s="218"/>
    </row>
    <row r="637" spans="1:72" ht="14.5">
      <c r="A637" s="219" t="str">
        <f t="shared" si="15"/>
        <v/>
      </c>
      <c r="B637" s="215"/>
      <c r="C637" s="215"/>
      <c r="D637" s="215"/>
      <c r="E637" s="215"/>
      <c r="F637" s="215"/>
      <c r="G637" s="215"/>
      <c r="H637" s="215"/>
      <c r="I637" s="215"/>
      <c r="J637" s="215"/>
      <c r="K637" s="215"/>
      <c r="L637" s="215"/>
      <c r="M637" s="215"/>
      <c r="N637" s="215"/>
      <c r="O637" s="215"/>
      <c r="P637" s="215"/>
      <c r="Q637" s="215"/>
      <c r="R637" s="215"/>
      <c r="S637" s="215"/>
      <c r="T637" s="215"/>
      <c r="U637" s="215"/>
      <c r="V637" s="215"/>
      <c r="W637" s="215"/>
      <c r="X637" s="215"/>
      <c r="Y637" s="215"/>
      <c r="Z637" s="215"/>
      <c r="AA637" s="215"/>
      <c r="AB637" s="215"/>
      <c r="AC637" s="215"/>
      <c r="AD637" s="215"/>
      <c r="AE637" s="215"/>
      <c r="AF637" s="215"/>
      <c r="AG637" s="215"/>
      <c r="AH637" s="215"/>
      <c r="AI637" s="215"/>
      <c r="AJ637" s="215"/>
      <c r="AK637" s="215"/>
      <c r="AL637" s="215"/>
      <c r="AM637" s="215"/>
      <c r="AN637" s="215"/>
      <c r="AO637" s="215"/>
      <c r="AP637" s="215"/>
      <c r="AQ637" s="215"/>
      <c r="AR637" s="215"/>
      <c r="AS637" s="215"/>
      <c r="AT637" s="215"/>
      <c r="AU637" s="215"/>
      <c r="AV637" s="215"/>
      <c r="AW637" s="215"/>
      <c r="AX637" s="215"/>
      <c r="AY637" s="215"/>
      <c r="AZ637" s="215"/>
      <c r="BA637" s="215"/>
      <c r="BB637" s="215"/>
      <c r="BC637" s="215"/>
      <c r="BD637" s="215"/>
      <c r="BE637" s="215"/>
      <c r="BF637" s="215"/>
      <c r="BG637" s="215"/>
      <c r="BH637" s="215"/>
      <c r="BI637" s="215"/>
      <c r="BJ637" s="215"/>
      <c r="BK637" s="215"/>
      <c r="BL637" s="215"/>
      <c r="BM637" s="215"/>
      <c r="BN637" s="215"/>
      <c r="BO637" s="215"/>
      <c r="BP637" s="215"/>
      <c r="BQ637" s="215"/>
      <c r="BR637" s="215"/>
      <c r="BS637" s="215"/>
      <c r="BT637" s="218"/>
    </row>
    <row r="638" spans="1:72" ht="14.5">
      <c r="A638" s="219" t="str">
        <f t="shared" si="15"/>
        <v/>
      </c>
      <c r="B638" s="215"/>
      <c r="C638" s="215"/>
      <c r="D638" s="215"/>
      <c r="E638" s="215"/>
      <c r="F638" s="215"/>
      <c r="G638" s="215"/>
      <c r="H638" s="215"/>
      <c r="I638" s="215"/>
      <c r="J638" s="215"/>
      <c r="K638" s="215"/>
      <c r="L638" s="215"/>
      <c r="M638" s="215"/>
      <c r="N638" s="215"/>
      <c r="O638" s="215"/>
      <c r="P638" s="215"/>
      <c r="Q638" s="215"/>
      <c r="R638" s="215"/>
      <c r="S638" s="215"/>
      <c r="T638" s="215"/>
      <c r="U638" s="215"/>
      <c r="V638" s="215"/>
      <c r="W638" s="215"/>
      <c r="X638" s="215"/>
      <c r="Y638" s="215"/>
      <c r="Z638" s="215"/>
      <c r="AA638" s="215"/>
      <c r="AB638" s="215"/>
      <c r="AC638" s="215"/>
      <c r="AD638" s="215"/>
      <c r="AE638" s="215"/>
      <c r="AF638" s="215"/>
      <c r="AG638" s="215"/>
      <c r="AH638" s="215"/>
      <c r="AI638" s="215"/>
      <c r="AJ638" s="215"/>
      <c r="AK638" s="215"/>
      <c r="AL638" s="215"/>
      <c r="AM638" s="215"/>
      <c r="AN638" s="215"/>
      <c r="AO638" s="215"/>
      <c r="AP638" s="215"/>
      <c r="AQ638" s="215"/>
      <c r="AR638" s="215"/>
      <c r="AS638" s="215"/>
      <c r="AT638" s="215"/>
      <c r="AU638" s="215"/>
      <c r="AV638" s="215"/>
      <c r="AW638" s="215"/>
      <c r="AX638" s="215"/>
      <c r="AY638" s="215"/>
      <c r="AZ638" s="215"/>
      <c r="BA638" s="215"/>
      <c r="BB638" s="215"/>
      <c r="BC638" s="215"/>
      <c r="BD638" s="215"/>
      <c r="BE638" s="215"/>
      <c r="BF638" s="215"/>
      <c r="BG638" s="215"/>
      <c r="BH638" s="215"/>
      <c r="BI638" s="215"/>
      <c r="BJ638" s="215"/>
      <c r="BK638" s="215"/>
      <c r="BL638" s="215"/>
      <c r="BM638" s="215"/>
      <c r="BN638" s="215"/>
      <c r="BO638" s="215"/>
      <c r="BP638" s="215"/>
      <c r="BQ638" s="215"/>
      <c r="BR638" s="215"/>
      <c r="BS638" s="215"/>
      <c r="BT638" s="218"/>
    </row>
    <row r="639" spans="1:72" ht="14.5">
      <c r="A639" s="219" t="str">
        <f t="shared" si="15"/>
        <v/>
      </c>
      <c r="B639" s="215"/>
      <c r="C639" s="215"/>
      <c r="D639" s="215"/>
      <c r="E639" s="215"/>
      <c r="F639" s="215"/>
      <c r="G639" s="215"/>
      <c r="H639" s="215"/>
      <c r="I639" s="215"/>
      <c r="J639" s="215"/>
      <c r="K639" s="215"/>
      <c r="L639" s="215"/>
      <c r="M639" s="215"/>
      <c r="N639" s="215"/>
      <c r="O639" s="215"/>
      <c r="P639" s="215"/>
      <c r="Q639" s="215"/>
      <c r="R639" s="215"/>
      <c r="S639" s="215"/>
      <c r="T639" s="215"/>
      <c r="U639" s="215"/>
      <c r="V639" s="215"/>
      <c r="W639" s="215"/>
      <c r="X639" s="215"/>
      <c r="Y639" s="215"/>
      <c r="Z639" s="215"/>
      <c r="AA639" s="215"/>
      <c r="AB639" s="215"/>
      <c r="AC639" s="215"/>
      <c r="AD639" s="215"/>
      <c r="AE639" s="215"/>
      <c r="AF639" s="215"/>
      <c r="AG639" s="215"/>
      <c r="AH639" s="215"/>
      <c r="AI639" s="215"/>
      <c r="AJ639" s="215"/>
      <c r="AK639" s="215"/>
      <c r="AL639" s="215"/>
      <c r="AM639" s="215"/>
      <c r="AN639" s="215"/>
      <c r="AO639" s="215"/>
      <c r="AP639" s="215"/>
      <c r="AQ639" s="215"/>
      <c r="AR639" s="215"/>
      <c r="AS639" s="215"/>
      <c r="AT639" s="215"/>
      <c r="AU639" s="215"/>
      <c r="AV639" s="215"/>
      <c r="AW639" s="215"/>
      <c r="AX639" s="215"/>
      <c r="AY639" s="215"/>
      <c r="AZ639" s="215"/>
      <c r="BA639" s="215"/>
      <c r="BB639" s="215"/>
      <c r="BC639" s="215"/>
      <c r="BD639" s="215"/>
      <c r="BE639" s="215"/>
      <c r="BF639" s="215"/>
      <c r="BG639" s="215"/>
      <c r="BH639" s="215"/>
      <c r="BI639" s="215"/>
      <c r="BJ639" s="215"/>
      <c r="BK639" s="215"/>
      <c r="BL639" s="215"/>
      <c r="BM639" s="215"/>
      <c r="BN639" s="215"/>
      <c r="BO639" s="215"/>
      <c r="BP639" s="215"/>
      <c r="BQ639" s="215"/>
      <c r="BR639" s="215"/>
      <c r="BS639" s="215"/>
      <c r="BT639" s="218"/>
    </row>
    <row r="640" spans="1:72" ht="14.5">
      <c r="A640" s="219" t="str">
        <f t="shared" si="15"/>
        <v/>
      </c>
      <c r="B640" s="215"/>
      <c r="C640" s="215"/>
      <c r="D640" s="215"/>
      <c r="E640" s="215"/>
      <c r="F640" s="215"/>
      <c r="G640" s="215"/>
      <c r="H640" s="215"/>
      <c r="I640" s="215"/>
      <c r="J640" s="215"/>
      <c r="K640" s="215"/>
      <c r="L640" s="215"/>
      <c r="M640" s="215"/>
      <c r="N640" s="215"/>
      <c r="O640" s="215"/>
      <c r="P640" s="215"/>
      <c r="Q640" s="215"/>
      <c r="R640" s="215"/>
      <c r="S640" s="215"/>
      <c r="T640" s="215"/>
      <c r="U640" s="215"/>
      <c r="V640" s="215"/>
      <c r="W640" s="215"/>
      <c r="X640" s="215"/>
      <c r="Y640" s="215"/>
      <c r="Z640" s="215"/>
      <c r="AA640" s="215"/>
      <c r="AB640" s="215"/>
      <c r="AC640" s="215"/>
      <c r="AD640" s="215"/>
      <c r="AE640" s="215"/>
      <c r="AF640" s="215"/>
      <c r="AG640" s="215"/>
      <c r="AH640" s="215"/>
      <c r="AI640" s="215"/>
      <c r="AJ640" s="215"/>
      <c r="AK640" s="215"/>
      <c r="AL640" s="215"/>
      <c r="AM640" s="215"/>
      <c r="AN640" s="215"/>
      <c r="AO640" s="215"/>
      <c r="AP640" s="215"/>
      <c r="AQ640" s="215"/>
      <c r="AR640" s="215"/>
      <c r="AS640" s="215"/>
      <c r="AT640" s="215"/>
      <c r="AU640" s="215"/>
      <c r="AV640" s="215"/>
      <c r="AW640" s="215"/>
      <c r="AX640" s="215"/>
      <c r="AY640" s="215"/>
      <c r="AZ640" s="215"/>
      <c r="BA640" s="215"/>
      <c r="BB640" s="215"/>
      <c r="BC640" s="215"/>
      <c r="BD640" s="215"/>
      <c r="BE640" s="215"/>
      <c r="BF640" s="215"/>
      <c r="BG640" s="215"/>
      <c r="BH640" s="215"/>
      <c r="BI640" s="215"/>
      <c r="BJ640" s="215"/>
      <c r="BK640" s="215"/>
      <c r="BL640" s="215"/>
      <c r="BM640" s="215"/>
      <c r="BN640" s="215"/>
      <c r="BO640" s="215"/>
      <c r="BP640" s="215"/>
      <c r="BQ640" s="215"/>
      <c r="BR640" s="215"/>
      <c r="BS640" s="215"/>
      <c r="BT640" s="218"/>
    </row>
    <row r="641" spans="1:72" ht="14.5">
      <c r="A641" s="219" t="str">
        <f t="shared" si="15"/>
        <v/>
      </c>
      <c r="B641" s="215"/>
      <c r="C641" s="215"/>
      <c r="D641" s="215"/>
      <c r="E641" s="215"/>
      <c r="F641" s="215"/>
      <c r="G641" s="215"/>
      <c r="H641" s="215"/>
      <c r="I641" s="215"/>
      <c r="J641" s="215"/>
      <c r="K641" s="215"/>
      <c r="L641" s="215"/>
      <c r="M641" s="215"/>
      <c r="N641" s="215"/>
      <c r="O641" s="215"/>
      <c r="P641" s="215"/>
      <c r="Q641" s="215"/>
      <c r="R641" s="215"/>
      <c r="S641" s="215"/>
      <c r="T641" s="215"/>
      <c r="U641" s="215"/>
      <c r="V641" s="215"/>
      <c r="W641" s="215"/>
      <c r="X641" s="215"/>
      <c r="Y641" s="215"/>
      <c r="Z641" s="215"/>
      <c r="AA641" s="215"/>
      <c r="AB641" s="215"/>
      <c r="AC641" s="215"/>
      <c r="AD641" s="215"/>
      <c r="AE641" s="215"/>
      <c r="AF641" s="215"/>
      <c r="AG641" s="215"/>
      <c r="AH641" s="215"/>
      <c r="AI641" s="215"/>
      <c r="AJ641" s="215"/>
      <c r="AK641" s="215"/>
      <c r="AL641" s="215"/>
      <c r="AM641" s="215"/>
      <c r="AN641" s="215"/>
      <c r="AO641" s="215"/>
      <c r="AP641" s="215"/>
      <c r="AQ641" s="215"/>
      <c r="AR641" s="215"/>
      <c r="AS641" s="215"/>
      <c r="AT641" s="215"/>
      <c r="AU641" s="215"/>
      <c r="AV641" s="215"/>
      <c r="AW641" s="215"/>
      <c r="AX641" s="215"/>
      <c r="AY641" s="215"/>
      <c r="AZ641" s="215"/>
      <c r="BA641" s="215"/>
      <c r="BB641" s="215"/>
      <c r="BC641" s="215"/>
      <c r="BD641" s="215"/>
      <c r="BE641" s="215"/>
      <c r="BF641" s="215"/>
      <c r="BG641" s="215"/>
      <c r="BH641" s="215"/>
      <c r="BI641" s="215"/>
      <c r="BJ641" s="215"/>
      <c r="BK641" s="215"/>
      <c r="BL641" s="215"/>
      <c r="BM641" s="215"/>
      <c r="BN641" s="215"/>
      <c r="BO641" s="215"/>
      <c r="BP641" s="215"/>
      <c r="BQ641" s="215"/>
      <c r="BR641" s="215"/>
      <c r="BS641" s="215"/>
      <c r="BT641" s="218"/>
    </row>
    <row r="642" spans="1:72" ht="14.5">
      <c r="A642" s="219" t="str">
        <f t="shared" si="15"/>
        <v/>
      </c>
      <c r="B642" s="215"/>
      <c r="C642" s="215"/>
      <c r="D642" s="215"/>
      <c r="E642" s="215"/>
      <c r="F642" s="215"/>
      <c r="G642" s="215"/>
      <c r="H642" s="215"/>
      <c r="I642" s="215"/>
      <c r="J642" s="215"/>
      <c r="K642" s="215"/>
      <c r="L642" s="215"/>
      <c r="M642" s="215"/>
      <c r="N642" s="215"/>
      <c r="O642" s="215"/>
      <c r="P642" s="215"/>
      <c r="Q642" s="215"/>
      <c r="R642" s="215"/>
      <c r="S642" s="215"/>
      <c r="T642" s="215"/>
      <c r="U642" s="215"/>
      <c r="V642" s="215"/>
      <c r="W642" s="215"/>
      <c r="X642" s="215"/>
      <c r="Y642" s="215"/>
      <c r="Z642" s="215"/>
      <c r="AA642" s="215"/>
      <c r="AB642" s="215"/>
      <c r="AC642" s="215"/>
      <c r="AD642" s="215"/>
      <c r="AE642" s="215"/>
      <c r="AF642" s="215"/>
      <c r="AG642" s="215"/>
      <c r="AH642" s="215"/>
      <c r="AI642" s="215"/>
      <c r="AJ642" s="215"/>
      <c r="AK642" s="215"/>
      <c r="AL642" s="215"/>
      <c r="AM642" s="215"/>
      <c r="AN642" s="215"/>
      <c r="AO642" s="215"/>
      <c r="AP642" s="215"/>
      <c r="AQ642" s="215"/>
      <c r="AR642" s="215"/>
      <c r="AS642" s="215"/>
      <c r="AT642" s="215"/>
      <c r="AU642" s="215"/>
      <c r="AV642" s="215"/>
      <c r="AW642" s="215"/>
      <c r="AX642" s="215"/>
      <c r="AY642" s="215"/>
      <c r="AZ642" s="215"/>
      <c r="BA642" s="215"/>
      <c r="BB642" s="215"/>
      <c r="BC642" s="215"/>
      <c r="BD642" s="215"/>
      <c r="BE642" s="215"/>
      <c r="BF642" s="215"/>
      <c r="BG642" s="215"/>
      <c r="BH642" s="215"/>
      <c r="BI642" s="215"/>
      <c r="BJ642" s="215"/>
      <c r="BK642" s="215"/>
      <c r="BL642" s="215"/>
      <c r="BM642" s="215"/>
      <c r="BN642" s="215"/>
      <c r="BO642" s="215"/>
      <c r="BP642" s="215"/>
      <c r="BQ642" s="215"/>
      <c r="BR642" s="215"/>
      <c r="BS642" s="215"/>
      <c r="BT642" s="218"/>
    </row>
    <row r="643" spans="1:72" ht="14.5">
      <c r="A643" s="219" t="str">
        <f t="shared" si="15"/>
        <v/>
      </c>
      <c r="B643" s="215"/>
      <c r="C643" s="215"/>
      <c r="D643" s="215"/>
      <c r="E643" s="215"/>
      <c r="F643" s="215"/>
      <c r="G643" s="215"/>
      <c r="H643" s="215"/>
      <c r="I643" s="215"/>
      <c r="J643" s="215"/>
      <c r="K643" s="215"/>
      <c r="L643" s="215"/>
      <c r="M643" s="215"/>
      <c r="N643" s="215"/>
      <c r="O643" s="215"/>
      <c r="P643" s="215"/>
      <c r="Q643" s="215"/>
      <c r="R643" s="215"/>
      <c r="S643" s="215"/>
      <c r="T643" s="215"/>
      <c r="U643" s="215"/>
      <c r="V643" s="215"/>
      <c r="W643" s="215"/>
      <c r="X643" s="215"/>
      <c r="Y643" s="215"/>
      <c r="Z643" s="215"/>
      <c r="AA643" s="215"/>
      <c r="AB643" s="215"/>
      <c r="AC643" s="215"/>
      <c r="AD643" s="215"/>
      <c r="AE643" s="215"/>
      <c r="AF643" s="215"/>
      <c r="AG643" s="215"/>
      <c r="AH643" s="215"/>
      <c r="AI643" s="215"/>
      <c r="AJ643" s="215"/>
      <c r="AK643" s="215"/>
      <c r="AL643" s="215"/>
      <c r="AM643" s="215"/>
      <c r="AN643" s="215"/>
      <c r="AO643" s="215"/>
      <c r="AP643" s="215"/>
      <c r="AQ643" s="215"/>
      <c r="AR643" s="215"/>
      <c r="AS643" s="215"/>
      <c r="AT643" s="215"/>
      <c r="AU643" s="215"/>
      <c r="AV643" s="215"/>
      <c r="AW643" s="215"/>
      <c r="AX643" s="215"/>
      <c r="AY643" s="215"/>
      <c r="AZ643" s="215"/>
      <c r="BA643" s="215"/>
      <c r="BB643" s="215"/>
      <c r="BC643" s="215"/>
      <c r="BD643" s="215"/>
      <c r="BE643" s="215"/>
      <c r="BF643" s="215"/>
      <c r="BG643" s="215"/>
      <c r="BH643" s="215"/>
      <c r="BI643" s="215"/>
      <c r="BJ643" s="215"/>
      <c r="BK643" s="215"/>
      <c r="BL643" s="215"/>
      <c r="BM643" s="215"/>
      <c r="BN643" s="215"/>
      <c r="BO643" s="215"/>
      <c r="BP643" s="215"/>
      <c r="BQ643" s="215"/>
      <c r="BR643" s="215"/>
      <c r="BS643" s="215"/>
      <c r="BT643" s="218"/>
    </row>
    <row r="644" spans="1:72" ht="14.5">
      <c r="A644" s="219" t="str">
        <f t="shared" si="15"/>
        <v/>
      </c>
      <c r="B644" s="215"/>
      <c r="C644" s="215"/>
      <c r="D644" s="215"/>
      <c r="E644" s="215"/>
      <c r="F644" s="215"/>
      <c r="G644" s="215"/>
      <c r="H644" s="215"/>
      <c r="I644" s="215"/>
      <c r="J644" s="215"/>
      <c r="K644" s="215"/>
      <c r="L644" s="215"/>
      <c r="M644" s="215"/>
      <c r="N644" s="215"/>
      <c r="O644" s="215"/>
      <c r="P644" s="215"/>
      <c r="Q644" s="215"/>
      <c r="R644" s="215"/>
      <c r="S644" s="215"/>
      <c r="T644" s="215"/>
      <c r="U644" s="215"/>
      <c r="V644" s="215"/>
      <c r="W644" s="215"/>
      <c r="X644" s="215"/>
      <c r="Y644" s="215"/>
      <c r="Z644" s="215"/>
      <c r="AA644" s="215"/>
      <c r="AB644" s="215"/>
      <c r="AC644" s="215"/>
      <c r="AD644" s="215"/>
      <c r="AE644" s="215"/>
      <c r="AF644" s="215"/>
      <c r="AG644" s="215"/>
      <c r="AH644" s="215"/>
      <c r="AI644" s="215"/>
      <c r="AJ644" s="215"/>
      <c r="AK644" s="215"/>
      <c r="AL644" s="215"/>
      <c r="AM644" s="215"/>
      <c r="AN644" s="215"/>
      <c r="AO644" s="215"/>
      <c r="AP644" s="215"/>
      <c r="AQ644" s="215"/>
      <c r="AR644" s="215"/>
      <c r="AS644" s="215"/>
      <c r="AT644" s="215"/>
      <c r="AU644" s="215"/>
      <c r="AV644" s="215"/>
      <c r="AW644" s="215"/>
      <c r="AX644" s="215"/>
      <c r="AY644" s="215"/>
      <c r="AZ644" s="215"/>
      <c r="BA644" s="215"/>
      <c r="BB644" s="215"/>
      <c r="BC644" s="215"/>
      <c r="BD644" s="215"/>
      <c r="BE644" s="215"/>
      <c r="BF644" s="215"/>
      <c r="BG644" s="215"/>
      <c r="BH644" s="215"/>
      <c r="BI644" s="215"/>
      <c r="BJ644" s="215"/>
      <c r="BK644" s="215"/>
      <c r="BL644" s="215"/>
      <c r="BM644" s="215"/>
      <c r="BN644" s="215"/>
      <c r="BO644" s="215"/>
      <c r="BP644" s="215"/>
      <c r="BQ644" s="215"/>
      <c r="BR644" s="215"/>
      <c r="BS644" s="215"/>
      <c r="BT644" s="218"/>
    </row>
    <row r="645" spans="1:72" ht="14.5">
      <c r="A645" s="219" t="str">
        <f t="shared" si="15"/>
        <v/>
      </c>
      <c r="B645" s="215"/>
      <c r="C645" s="215"/>
      <c r="D645" s="215"/>
      <c r="E645" s="215"/>
      <c r="F645" s="215"/>
      <c r="G645" s="215"/>
      <c r="H645" s="215"/>
      <c r="I645" s="215"/>
      <c r="J645" s="215"/>
      <c r="K645" s="215"/>
      <c r="L645" s="215"/>
      <c r="M645" s="215"/>
      <c r="N645" s="215"/>
      <c r="O645" s="215"/>
      <c r="P645" s="215"/>
      <c r="Q645" s="215"/>
      <c r="R645" s="215"/>
      <c r="S645" s="215"/>
      <c r="T645" s="215"/>
      <c r="U645" s="215"/>
      <c r="V645" s="215"/>
      <c r="W645" s="215"/>
      <c r="X645" s="215"/>
      <c r="Y645" s="215"/>
      <c r="Z645" s="215"/>
      <c r="AA645" s="215"/>
      <c r="AB645" s="215"/>
      <c r="AC645" s="215"/>
      <c r="AD645" s="215"/>
      <c r="AE645" s="215"/>
      <c r="AF645" s="215"/>
      <c r="AG645" s="215"/>
      <c r="AH645" s="215"/>
      <c r="AI645" s="215"/>
      <c r="AJ645" s="215"/>
      <c r="AK645" s="215"/>
      <c r="AL645" s="215"/>
      <c r="AM645" s="215"/>
      <c r="AN645" s="215"/>
      <c r="AO645" s="215"/>
      <c r="AP645" s="215"/>
      <c r="AQ645" s="215"/>
      <c r="AR645" s="215"/>
      <c r="AS645" s="215"/>
      <c r="AT645" s="215"/>
      <c r="AU645" s="215"/>
      <c r="AV645" s="215"/>
      <c r="AW645" s="215"/>
      <c r="AX645" s="215"/>
      <c r="AY645" s="215"/>
      <c r="AZ645" s="215"/>
      <c r="BA645" s="215"/>
      <c r="BB645" s="215"/>
      <c r="BC645" s="215"/>
      <c r="BD645" s="215"/>
      <c r="BE645" s="215"/>
      <c r="BF645" s="215"/>
      <c r="BG645" s="215"/>
      <c r="BH645" s="215"/>
      <c r="BI645" s="215"/>
      <c r="BJ645" s="215"/>
      <c r="BK645" s="215"/>
      <c r="BL645" s="215"/>
      <c r="BM645" s="215"/>
      <c r="BN645" s="215"/>
      <c r="BO645" s="215"/>
      <c r="BP645" s="215"/>
      <c r="BQ645" s="215"/>
      <c r="BR645" s="215"/>
      <c r="BS645" s="215"/>
      <c r="BT645" s="218"/>
    </row>
    <row r="646" spans="1:72" ht="14.5">
      <c r="A646" s="219" t="str">
        <f t="shared" si="15"/>
        <v/>
      </c>
      <c r="B646" s="215"/>
      <c r="C646" s="215"/>
      <c r="D646" s="215"/>
      <c r="E646" s="215"/>
      <c r="F646" s="215"/>
      <c r="G646" s="215"/>
      <c r="H646" s="215"/>
      <c r="I646" s="215"/>
      <c r="J646" s="215"/>
      <c r="K646" s="215"/>
      <c r="L646" s="215"/>
      <c r="M646" s="215"/>
      <c r="N646" s="215"/>
      <c r="O646" s="215"/>
      <c r="P646" s="215"/>
      <c r="Q646" s="215"/>
      <c r="R646" s="215"/>
      <c r="S646" s="215"/>
      <c r="T646" s="215"/>
      <c r="U646" s="215"/>
      <c r="V646" s="215"/>
      <c r="W646" s="215"/>
      <c r="X646" s="215"/>
      <c r="Y646" s="215"/>
      <c r="Z646" s="215"/>
      <c r="AA646" s="215"/>
      <c r="AB646" s="215"/>
      <c r="AC646" s="215"/>
      <c r="AD646" s="215"/>
      <c r="AE646" s="215"/>
      <c r="AF646" s="215"/>
      <c r="AG646" s="215"/>
      <c r="AH646" s="215"/>
      <c r="AI646" s="215"/>
      <c r="AJ646" s="215"/>
      <c r="AK646" s="215"/>
      <c r="AL646" s="215"/>
      <c r="AM646" s="215"/>
      <c r="AN646" s="215"/>
      <c r="AO646" s="215"/>
      <c r="AP646" s="215"/>
      <c r="AQ646" s="215"/>
      <c r="AR646" s="215"/>
      <c r="AS646" s="215"/>
      <c r="AT646" s="215"/>
      <c r="AU646" s="215"/>
      <c r="AV646" s="215"/>
      <c r="AW646" s="215"/>
      <c r="AX646" s="215"/>
      <c r="AY646" s="215"/>
      <c r="AZ646" s="215"/>
      <c r="BA646" s="215"/>
      <c r="BB646" s="215"/>
      <c r="BC646" s="215"/>
      <c r="BD646" s="215"/>
      <c r="BE646" s="215"/>
      <c r="BF646" s="215"/>
      <c r="BG646" s="215"/>
      <c r="BH646" s="215"/>
      <c r="BI646" s="215"/>
      <c r="BJ646" s="215"/>
      <c r="BK646" s="215"/>
      <c r="BL646" s="215"/>
      <c r="BM646" s="215"/>
      <c r="BN646" s="215"/>
      <c r="BO646" s="215"/>
      <c r="BP646" s="215"/>
      <c r="BQ646" s="215"/>
      <c r="BR646" s="215"/>
      <c r="BS646" s="215"/>
      <c r="BT646" s="218"/>
    </row>
    <row r="647" spans="1:72" ht="14.5">
      <c r="A647" s="219" t="str">
        <f t="shared" si="15"/>
        <v/>
      </c>
      <c r="B647" s="215"/>
      <c r="C647" s="215"/>
      <c r="D647" s="215"/>
      <c r="E647" s="215"/>
      <c r="F647" s="215"/>
      <c r="G647" s="215"/>
      <c r="H647" s="215"/>
      <c r="I647" s="215"/>
      <c r="J647" s="215"/>
      <c r="K647" s="215"/>
      <c r="L647" s="215"/>
      <c r="M647" s="215"/>
      <c r="N647" s="215"/>
      <c r="O647" s="215"/>
      <c r="P647" s="215"/>
      <c r="Q647" s="215"/>
      <c r="R647" s="215"/>
      <c r="S647" s="215"/>
      <c r="T647" s="215"/>
      <c r="U647" s="215"/>
      <c r="V647" s="215"/>
      <c r="W647" s="215"/>
      <c r="X647" s="215"/>
      <c r="Y647" s="215"/>
      <c r="Z647" s="215"/>
      <c r="AA647" s="215"/>
      <c r="AB647" s="215"/>
      <c r="AC647" s="215"/>
      <c r="AD647" s="215"/>
      <c r="AE647" s="215"/>
      <c r="AF647" s="215"/>
      <c r="AG647" s="215"/>
      <c r="AH647" s="215"/>
      <c r="AI647" s="215"/>
      <c r="AJ647" s="215"/>
      <c r="AK647" s="215"/>
      <c r="AL647" s="215"/>
      <c r="AM647" s="215"/>
      <c r="AN647" s="215"/>
      <c r="AO647" s="215"/>
      <c r="AP647" s="215"/>
      <c r="AQ647" s="215"/>
      <c r="AR647" s="215"/>
      <c r="AS647" s="215"/>
      <c r="AT647" s="215"/>
      <c r="AU647" s="215"/>
      <c r="AV647" s="215"/>
      <c r="AW647" s="215"/>
      <c r="AX647" s="215"/>
      <c r="AY647" s="215"/>
      <c r="AZ647" s="215"/>
      <c r="BA647" s="215"/>
      <c r="BB647" s="215"/>
      <c r="BC647" s="215"/>
      <c r="BD647" s="215"/>
      <c r="BE647" s="215"/>
      <c r="BF647" s="215"/>
      <c r="BG647" s="215"/>
      <c r="BH647" s="215"/>
      <c r="BI647" s="215"/>
      <c r="BJ647" s="215"/>
      <c r="BK647" s="215"/>
      <c r="BL647" s="215"/>
      <c r="BM647" s="215"/>
      <c r="BN647" s="215"/>
      <c r="BO647" s="215"/>
      <c r="BP647" s="215"/>
      <c r="BQ647" s="215"/>
      <c r="BR647" s="215"/>
      <c r="BS647" s="215"/>
      <c r="BT647" s="218"/>
    </row>
    <row r="648" spans="1:72" ht="14.5">
      <c r="A648" s="219" t="str">
        <f t="shared" si="15"/>
        <v/>
      </c>
      <c r="B648" s="215"/>
      <c r="C648" s="215"/>
      <c r="D648" s="215"/>
      <c r="E648" s="215"/>
      <c r="F648" s="215"/>
      <c r="G648" s="215"/>
      <c r="H648" s="215"/>
      <c r="I648" s="215"/>
      <c r="J648" s="215"/>
      <c r="K648" s="215"/>
      <c r="L648" s="215"/>
      <c r="M648" s="215"/>
      <c r="N648" s="215"/>
      <c r="O648" s="215"/>
      <c r="P648" s="215"/>
      <c r="Q648" s="215"/>
      <c r="R648" s="215"/>
      <c r="S648" s="215"/>
      <c r="T648" s="215"/>
      <c r="U648" s="215"/>
      <c r="V648" s="215"/>
      <c r="W648" s="215"/>
      <c r="X648" s="215"/>
      <c r="Y648" s="215"/>
      <c r="Z648" s="215"/>
      <c r="AA648" s="215"/>
      <c r="AB648" s="215"/>
      <c r="AC648" s="215"/>
      <c r="AD648" s="215"/>
      <c r="AE648" s="215"/>
      <c r="AF648" s="215"/>
      <c r="AG648" s="215"/>
      <c r="AH648" s="215"/>
      <c r="AI648" s="215"/>
      <c r="AJ648" s="215"/>
      <c r="AK648" s="215"/>
      <c r="AL648" s="215"/>
      <c r="AM648" s="215"/>
      <c r="AN648" s="215"/>
      <c r="AO648" s="215"/>
      <c r="AP648" s="215"/>
      <c r="AQ648" s="215"/>
      <c r="AR648" s="215"/>
      <c r="AS648" s="215"/>
      <c r="AT648" s="215"/>
      <c r="AU648" s="215"/>
      <c r="AV648" s="215"/>
      <c r="AW648" s="215"/>
      <c r="AX648" s="215"/>
      <c r="AY648" s="215"/>
      <c r="AZ648" s="215"/>
      <c r="BA648" s="215"/>
      <c r="BB648" s="215"/>
      <c r="BC648" s="215"/>
      <c r="BD648" s="215"/>
      <c r="BE648" s="215"/>
      <c r="BF648" s="215"/>
      <c r="BG648" s="215"/>
      <c r="BH648" s="215"/>
      <c r="BI648" s="215"/>
      <c r="BJ648" s="215"/>
      <c r="BK648" s="215"/>
      <c r="BL648" s="215"/>
      <c r="BM648" s="215"/>
      <c r="BN648" s="215"/>
      <c r="BO648" s="215"/>
      <c r="BP648" s="215"/>
      <c r="BQ648" s="215"/>
      <c r="BR648" s="215"/>
      <c r="BS648" s="215"/>
      <c r="BT648" s="218"/>
    </row>
    <row r="649" spans="1:72" ht="14.5">
      <c r="A649" s="219" t="str">
        <f t="shared" si="15"/>
        <v/>
      </c>
      <c r="B649" s="215"/>
      <c r="C649" s="215"/>
      <c r="D649" s="215"/>
      <c r="E649" s="215"/>
      <c r="F649" s="215"/>
      <c r="G649" s="215"/>
      <c r="H649" s="215"/>
      <c r="I649" s="215"/>
      <c r="J649" s="215"/>
      <c r="K649" s="215"/>
      <c r="L649" s="215"/>
      <c r="M649" s="215"/>
      <c r="N649" s="215"/>
      <c r="O649" s="215"/>
      <c r="P649" s="215"/>
      <c r="Q649" s="215"/>
      <c r="R649" s="215"/>
      <c r="S649" s="215"/>
      <c r="T649" s="215"/>
      <c r="U649" s="215"/>
      <c r="V649" s="215"/>
      <c r="W649" s="215"/>
      <c r="X649" s="215"/>
      <c r="Y649" s="215"/>
      <c r="Z649" s="215"/>
      <c r="AA649" s="215"/>
      <c r="AB649" s="215"/>
      <c r="AC649" s="215"/>
      <c r="AD649" s="215"/>
      <c r="AE649" s="215"/>
      <c r="AF649" s="215"/>
      <c r="AG649" s="215"/>
      <c r="AH649" s="215"/>
      <c r="AI649" s="215"/>
      <c r="AJ649" s="215"/>
      <c r="AK649" s="215"/>
      <c r="AL649" s="215"/>
      <c r="AM649" s="215"/>
      <c r="AN649" s="215"/>
      <c r="AO649" s="215"/>
      <c r="AP649" s="215"/>
      <c r="AQ649" s="215"/>
      <c r="AR649" s="215"/>
      <c r="AS649" s="215"/>
      <c r="AT649" s="215"/>
      <c r="AU649" s="215"/>
      <c r="AV649" s="215"/>
      <c r="AW649" s="215"/>
      <c r="AX649" s="215"/>
      <c r="AY649" s="215"/>
      <c r="AZ649" s="215"/>
      <c r="BA649" s="215"/>
      <c r="BB649" s="215"/>
      <c r="BC649" s="215"/>
      <c r="BD649" s="215"/>
      <c r="BE649" s="215"/>
      <c r="BF649" s="215"/>
      <c r="BG649" s="215"/>
      <c r="BH649" s="215"/>
      <c r="BI649" s="215"/>
      <c r="BJ649" s="215"/>
      <c r="BK649" s="215"/>
      <c r="BL649" s="215"/>
      <c r="BM649" s="215"/>
      <c r="BN649" s="215"/>
      <c r="BO649" s="215"/>
      <c r="BP649" s="215"/>
      <c r="BQ649" s="215"/>
      <c r="BR649" s="215"/>
      <c r="BS649" s="215"/>
      <c r="BT649" s="218"/>
    </row>
    <row r="650" spans="1:72" ht="14.5">
      <c r="A650" s="219" t="str">
        <f t="shared" si="15"/>
        <v/>
      </c>
      <c r="B650" s="215"/>
      <c r="C650" s="215"/>
      <c r="D650" s="215"/>
      <c r="E650" s="215"/>
      <c r="F650" s="215"/>
      <c r="G650" s="215"/>
      <c r="H650" s="215"/>
      <c r="I650" s="215"/>
      <c r="J650" s="215"/>
      <c r="K650" s="215"/>
      <c r="L650" s="215"/>
      <c r="M650" s="215"/>
      <c r="N650" s="215"/>
      <c r="O650" s="215"/>
      <c r="P650" s="215"/>
      <c r="Q650" s="215"/>
      <c r="R650" s="215"/>
      <c r="S650" s="215"/>
      <c r="T650" s="215"/>
      <c r="U650" s="215"/>
      <c r="V650" s="215"/>
      <c r="W650" s="215"/>
      <c r="X650" s="215"/>
      <c r="Y650" s="215"/>
      <c r="Z650" s="215"/>
      <c r="AA650" s="215"/>
      <c r="AB650" s="215"/>
      <c r="AC650" s="215"/>
      <c r="AD650" s="215"/>
      <c r="AE650" s="215"/>
      <c r="AF650" s="215"/>
      <c r="AG650" s="215"/>
      <c r="AH650" s="215"/>
      <c r="AI650" s="215"/>
      <c r="AJ650" s="215"/>
      <c r="AK650" s="215"/>
      <c r="AL650" s="215"/>
      <c r="AM650" s="215"/>
      <c r="AN650" s="215"/>
      <c r="AO650" s="215"/>
      <c r="AP650" s="215"/>
      <c r="AQ650" s="215"/>
      <c r="AR650" s="215"/>
      <c r="AS650" s="215"/>
      <c r="AT650" s="215"/>
      <c r="AU650" s="215"/>
      <c r="AV650" s="215"/>
      <c r="AW650" s="215"/>
      <c r="AX650" s="215"/>
      <c r="AY650" s="215"/>
      <c r="AZ650" s="215"/>
      <c r="BA650" s="215"/>
      <c r="BB650" s="215"/>
      <c r="BC650" s="215"/>
      <c r="BD650" s="215"/>
      <c r="BE650" s="215"/>
      <c r="BF650" s="215"/>
      <c r="BG650" s="215"/>
      <c r="BH650" s="215"/>
      <c r="BI650" s="215"/>
      <c r="BJ650" s="215"/>
      <c r="BK650" s="215"/>
      <c r="BL650" s="215"/>
      <c r="BM650" s="215"/>
      <c r="BN650" s="215"/>
      <c r="BO650" s="215"/>
      <c r="BP650" s="215"/>
      <c r="BQ650" s="215"/>
      <c r="BR650" s="215"/>
      <c r="BS650" s="215"/>
      <c r="BT650" s="218"/>
    </row>
    <row r="651" spans="1:72" ht="14.5">
      <c r="A651" s="219" t="str">
        <f t="shared" si="15"/>
        <v/>
      </c>
      <c r="B651" s="215"/>
      <c r="C651" s="215"/>
      <c r="D651" s="215"/>
      <c r="E651" s="215"/>
      <c r="F651" s="215"/>
      <c r="G651" s="215"/>
      <c r="H651" s="215"/>
      <c r="I651" s="215"/>
      <c r="J651" s="215"/>
      <c r="K651" s="215"/>
      <c r="L651" s="215"/>
      <c r="M651" s="215"/>
      <c r="N651" s="215"/>
      <c r="O651" s="215"/>
      <c r="P651" s="215"/>
      <c r="Q651" s="215"/>
      <c r="R651" s="215"/>
      <c r="S651" s="215"/>
      <c r="T651" s="215"/>
      <c r="U651" s="215"/>
      <c r="V651" s="215"/>
      <c r="W651" s="215"/>
      <c r="X651" s="215"/>
      <c r="Y651" s="215"/>
      <c r="Z651" s="215"/>
      <c r="AA651" s="215"/>
      <c r="AB651" s="215"/>
      <c r="AC651" s="215"/>
      <c r="AD651" s="215"/>
      <c r="AE651" s="215"/>
      <c r="AF651" s="215"/>
      <c r="AG651" s="215"/>
      <c r="AH651" s="215"/>
      <c r="AI651" s="215"/>
      <c r="AJ651" s="215"/>
      <c r="AK651" s="215"/>
      <c r="AL651" s="215"/>
      <c r="AM651" s="215"/>
      <c r="AN651" s="215"/>
      <c r="AO651" s="215"/>
      <c r="AP651" s="215"/>
      <c r="AQ651" s="215"/>
      <c r="AR651" s="215"/>
      <c r="AS651" s="215"/>
      <c r="AT651" s="215"/>
      <c r="AU651" s="215"/>
      <c r="AV651" s="215"/>
      <c r="AW651" s="215"/>
      <c r="AX651" s="215"/>
      <c r="AY651" s="215"/>
      <c r="AZ651" s="215"/>
      <c r="BA651" s="215"/>
      <c r="BB651" s="215"/>
      <c r="BC651" s="215"/>
      <c r="BD651" s="215"/>
      <c r="BE651" s="215"/>
      <c r="BF651" s="215"/>
      <c r="BG651" s="215"/>
      <c r="BH651" s="215"/>
      <c r="BI651" s="215"/>
      <c r="BJ651" s="215"/>
      <c r="BK651" s="215"/>
      <c r="BL651" s="215"/>
      <c r="BM651" s="215"/>
      <c r="BN651" s="215"/>
      <c r="BO651" s="215"/>
      <c r="BP651" s="215"/>
      <c r="BQ651" s="215"/>
      <c r="BR651" s="215"/>
      <c r="BS651" s="215"/>
      <c r="BT651" s="218"/>
    </row>
    <row r="652" spans="1:72" ht="14.5">
      <c r="A652" s="219" t="str">
        <f t="shared" si="15"/>
        <v/>
      </c>
      <c r="B652" s="215"/>
      <c r="C652" s="215"/>
      <c r="D652" s="215"/>
      <c r="E652" s="215"/>
      <c r="F652" s="215"/>
      <c r="G652" s="215"/>
      <c r="H652" s="215"/>
      <c r="I652" s="215"/>
      <c r="J652" s="215"/>
      <c r="K652" s="215"/>
      <c r="L652" s="215"/>
      <c r="M652" s="215"/>
      <c r="N652" s="215"/>
      <c r="O652" s="215"/>
      <c r="P652" s="215"/>
      <c r="Q652" s="215"/>
      <c r="R652" s="215"/>
      <c r="S652" s="215"/>
      <c r="T652" s="215"/>
      <c r="U652" s="215"/>
      <c r="V652" s="215"/>
      <c r="W652" s="215"/>
      <c r="X652" s="215"/>
      <c r="Y652" s="215"/>
      <c r="Z652" s="215"/>
      <c r="AA652" s="215"/>
      <c r="AB652" s="215"/>
      <c r="AC652" s="215"/>
      <c r="AD652" s="215"/>
      <c r="AE652" s="215"/>
      <c r="AF652" s="215"/>
      <c r="AG652" s="215"/>
      <c r="AH652" s="215"/>
      <c r="AI652" s="215"/>
      <c r="AJ652" s="215"/>
      <c r="AK652" s="215"/>
      <c r="AL652" s="215"/>
      <c r="AM652" s="215"/>
      <c r="AN652" s="215"/>
      <c r="AO652" s="215"/>
      <c r="AP652" s="215"/>
      <c r="AQ652" s="215"/>
      <c r="AR652" s="215"/>
      <c r="AS652" s="215"/>
      <c r="AT652" s="215"/>
      <c r="AU652" s="215"/>
      <c r="AV652" s="215"/>
      <c r="AW652" s="215"/>
      <c r="AX652" s="215"/>
      <c r="AY652" s="215"/>
      <c r="AZ652" s="215"/>
      <c r="BA652" s="215"/>
      <c r="BB652" s="215"/>
      <c r="BC652" s="215"/>
      <c r="BD652" s="215"/>
      <c r="BE652" s="215"/>
      <c r="BF652" s="215"/>
      <c r="BG652" s="215"/>
      <c r="BH652" s="215"/>
      <c r="BI652" s="215"/>
      <c r="BJ652" s="215"/>
      <c r="BK652" s="215"/>
      <c r="BL652" s="215"/>
      <c r="BM652" s="215"/>
      <c r="BN652" s="215"/>
      <c r="BO652" s="215"/>
      <c r="BP652" s="215"/>
      <c r="BQ652" s="215"/>
      <c r="BR652" s="215"/>
      <c r="BS652" s="215"/>
      <c r="BT652" s="218"/>
    </row>
    <row r="653" spans="1:72" ht="14.5">
      <c r="A653" s="219" t="str">
        <f t="shared" si="15"/>
        <v/>
      </c>
      <c r="B653" s="215"/>
      <c r="C653" s="215"/>
      <c r="D653" s="215"/>
      <c r="E653" s="215"/>
      <c r="F653" s="215"/>
      <c r="G653" s="215"/>
      <c r="H653" s="215"/>
      <c r="I653" s="215"/>
      <c r="J653" s="215"/>
      <c r="K653" s="215"/>
      <c r="L653" s="215"/>
      <c r="M653" s="215"/>
      <c r="N653" s="215"/>
      <c r="O653" s="215"/>
      <c r="P653" s="215"/>
      <c r="Q653" s="215"/>
      <c r="R653" s="215"/>
      <c r="S653" s="215"/>
      <c r="T653" s="215"/>
      <c r="U653" s="215"/>
      <c r="V653" s="215"/>
      <c r="W653" s="215"/>
      <c r="X653" s="215"/>
      <c r="Y653" s="215"/>
      <c r="Z653" s="215"/>
      <c r="AA653" s="215"/>
      <c r="AB653" s="215"/>
      <c r="AC653" s="215"/>
      <c r="AD653" s="215"/>
      <c r="AE653" s="215"/>
      <c r="AF653" s="215"/>
      <c r="AG653" s="215"/>
      <c r="AH653" s="215"/>
      <c r="AI653" s="215"/>
      <c r="AJ653" s="215"/>
      <c r="AK653" s="215"/>
      <c r="AL653" s="215"/>
      <c r="AM653" s="215"/>
      <c r="AN653" s="215"/>
      <c r="AO653" s="215"/>
      <c r="AP653" s="215"/>
      <c r="AQ653" s="215"/>
      <c r="AR653" s="215"/>
      <c r="AS653" s="215"/>
      <c r="AT653" s="215"/>
      <c r="AU653" s="215"/>
      <c r="AV653" s="215"/>
      <c r="AW653" s="215"/>
      <c r="AX653" s="215"/>
      <c r="AY653" s="215"/>
      <c r="AZ653" s="215"/>
      <c r="BA653" s="215"/>
      <c r="BB653" s="215"/>
      <c r="BC653" s="215"/>
      <c r="BD653" s="215"/>
      <c r="BE653" s="215"/>
      <c r="BF653" s="215"/>
      <c r="BG653" s="215"/>
      <c r="BH653" s="215"/>
      <c r="BI653" s="215"/>
      <c r="BJ653" s="215"/>
      <c r="BK653" s="215"/>
      <c r="BL653" s="215"/>
      <c r="BM653" s="215"/>
      <c r="BN653" s="215"/>
      <c r="BO653" s="215"/>
      <c r="BP653" s="215"/>
      <c r="BQ653" s="215"/>
      <c r="BR653" s="215"/>
      <c r="BS653" s="215"/>
      <c r="BT653" s="218"/>
    </row>
    <row r="654" spans="1:72" ht="14.5">
      <c r="A654" s="219" t="str">
        <f t="shared" si="15"/>
        <v/>
      </c>
      <c r="B654" s="215"/>
      <c r="C654" s="215"/>
      <c r="D654" s="215"/>
      <c r="E654" s="215"/>
      <c r="F654" s="215"/>
      <c r="G654" s="215"/>
      <c r="H654" s="215"/>
      <c r="I654" s="215"/>
      <c r="J654" s="215"/>
      <c r="K654" s="215"/>
      <c r="L654" s="215"/>
      <c r="M654" s="215"/>
      <c r="N654" s="215"/>
      <c r="O654" s="215"/>
      <c r="P654" s="215"/>
      <c r="Q654" s="215"/>
      <c r="R654" s="215"/>
      <c r="S654" s="215"/>
      <c r="T654" s="215"/>
      <c r="U654" s="215"/>
      <c r="V654" s="215"/>
      <c r="W654" s="215"/>
      <c r="X654" s="215"/>
      <c r="Y654" s="215"/>
      <c r="Z654" s="215"/>
      <c r="AA654" s="215"/>
      <c r="AB654" s="215"/>
      <c r="AC654" s="215"/>
      <c r="AD654" s="215"/>
      <c r="AE654" s="215"/>
      <c r="AF654" s="215"/>
      <c r="AG654" s="215"/>
      <c r="AH654" s="215"/>
      <c r="AI654" s="215"/>
      <c r="AJ654" s="215"/>
      <c r="AK654" s="215"/>
      <c r="AL654" s="215"/>
      <c r="AM654" s="215"/>
      <c r="AN654" s="215"/>
      <c r="AO654" s="215"/>
      <c r="AP654" s="215"/>
      <c r="AQ654" s="215"/>
      <c r="AR654" s="215"/>
      <c r="AS654" s="215"/>
      <c r="AT654" s="215"/>
      <c r="AU654" s="215"/>
      <c r="AV654" s="215"/>
      <c r="AW654" s="215"/>
      <c r="AX654" s="215"/>
      <c r="AY654" s="215"/>
      <c r="AZ654" s="215"/>
      <c r="BA654" s="215"/>
      <c r="BB654" s="215"/>
      <c r="BC654" s="215"/>
      <c r="BD654" s="215"/>
      <c r="BE654" s="215"/>
      <c r="BF654" s="215"/>
      <c r="BG654" s="215"/>
      <c r="BH654" s="215"/>
      <c r="BI654" s="215"/>
      <c r="BJ654" s="215"/>
      <c r="BK654" s="215"/>
      <c r="BL654" s="215"/>
      <c r="BM654" s="215"/>
      <c r="BN654" s="215"/>
      <c r="BO654" s="215"/>
      <c r="BP654" s="215"/>
      <c r="BQ654" s="215"/>
      <c r="BR654" s="215"/>
      <c r="BS654" s="215"/>
      <c r="BT654" s="218"/>
    </row>
    <row r="655" spans="1:72" ht="14.5">
      <c r="A655" s="219" t="str">
        <f t="shared" si="15"/>
        <v/>
      </c>
      <c r="B655" s="215"/>
      <c r="C655" s="215"/>
      <c r="D655" s="215"/>
      <c r="E655" s="215"/>
      <c r="F655" s="215"/>
      <c r="G655" s="215"/>
      <c r="H655" s="215"/>
      <c r="I655" s="215"/>
      <c r="J655" s="215"/>
      <c r="K655" s="215"/>
      <c r="L655" s="215"/>
      <c r="M655" s="215"/>
      <c r="N655" s="215"/>
      <c r="O655" s="215"/>
      <c r="P655" s="215"/>
      <c r="Q655" s="215"/>
      <c r="R655" s="215"/>
      <c r="S655" s="215"/>
      <c r="T655" s="215"/>
      <c r="U655" s="215"/>
      <c r="V655" s="215"/>
      <c r="W655" s="215"/>
      <c r="X655" s="215"/>
      <c r="Y655" s="215"/>
      <c r="Z655" s="215"/>
      <c r="AA655" s="215"/>
      <c r="AB655" s="215"/>
      <c r="AC655" s="215"/>
      <c r="AD655" s="215"/>
      <c r="AE655" s="215"/>
      <c r="AF655" s="215"/>
      <c r="AG655" s="215"/>
      <c r="AH655" s="215"/>
      <c r="AI655" s="215"/>
      <c r="AJ655" s="215"/>
      <c r="AK655" s="215"/>
      <c r="AL655" s="215"/>
      <c r="AM655" s="215"/>
      <c r="AN655" s="215"/>
      <c r="AO655" s="215"/>
      <c r="AP655" s="215"/>
      <c r="AQ655" s="215"/>
      <c r="AR655" s="215"/>
      <c r="AS655" s="215"/>
      <c r="AT655" s="215"/>
      <c r="AU655" s="215"/>
      <c r="AV655" s="215"/>
      <c r="AW655" s="215"/>
      <c r="AX655" s="215"/>
      <c r="AY655" s="215"/>
      <c r="AZ655" s="215"/>
      <c r="BA655" s="215"/>
      <c r="BB655" s="215"/>
      <c r="BC655" s="215"/>
      <c r="BD655" s="215"/>
      <c r="BE655" s="215"/>
      <c r="BF655" s="215"/>
      <c r="BG655" s="215"/>
      <c r="BH655" s="215"/>
      <c r="BI655" s="215"/>
      <c r="BJ655" s="215"/>
      <c r="BK655" s="215"/>
      <c r="BL655" s="215"/>
      <c r="BM655" s="215"/>
      <c r="BN655" s="215"/>
      <c r="BO655" s="215"/>
      <c r="BP655" s="215"/>
      <c r="BQ655" s="215"/>
      <c r="BR655" s="215"/>
      <c r="BS655" s="215"/>
      <c r="BT655" s="218"/>
    </row>
    <row r="656" spans="1:72" ht="14.5">
      <c r="A656" s="219" t="str">
        <f t="shared" si="15"/>
        <v/>
      </c>
      <c r="B656" s="215"/>
      <c r="C656" s="215"/>
      <c r="D656" s="215"/>
      <c r="E656" s="215"/>
      <c r="F656" s="215"/>
      <c r="G656" s="215"/>
      <c r="H656" s="215"/>
      <c r="I656" s="215"/>
      <c r="J656" s="215"/>
      <c r="K656" s="215"/>
      <c r="L656" s="215"/>
      <c r="M656" s="215"/>
      <c r="N656" s="215"/>
      <c r="O656" s="215"/>
      <c r="P656" s="215"/>
      <c r="Q656" s="215"/>
      <c r="R656" s="215"/>
      <c r="S656" s="215"/>
      <c r="T656" s="215"/>
      <c r="U656" s="215"/>
      <c r="V656" s="215"/>
      <c r="W656" s="215"/>
      <c r="X656" s="215"/>
      <c r="Y656" s="215"/>
      <c r="Z656" s="215"/>
      <c r="AA656" s="215"/>
      <c r="AB656" s="215"/>
      <c r="AC656" s="215"/>
      <c r="AD656" s="215"/>
      <c r="AE656" s="215"/>
      <c r="AF656" s="215"/>
      <c r="AG656" s="215"/>
      <c r="AH656" s="215"/>
      <c r="AI656" s="215"/>
      <c r="AJ656" s="215"/>
      <c r="AK656" s="215"/>
      <c r="AL656" s="215"/>
      <c r="AM656" s="215"/>
      <c r="AN656" s="215"/>
      <c r="AO656" s="215"/>
      <c r="AP656" s="215"/>
      <c r="AQ656" s="215"/>
      <c r="AR656" s="215"/>
      <c r="AS656" s="215"/>
      <c r="AT656" s="215"/>
      <c r="AU656" s="215"/>
      <c r="AV656" s="215"/>
      <c r="AW656" s="215"/>
      <c r="AX656" s="215"/>
      <c r="AY656" s="215"/>
      <c r="AZ656" s="215"/>
      <c r="BA656" s="215"/>
      <c r="BB656" s="215"/>
      <c r="BC656" s="215"/>
      <c r="BD656" s="215"/>
      <c r="BE656" s="215"/>
      <c r="BF656" s="215"/>
      <c r="BG656" s="215"/>
      <c r="BH656" s="215"/>
      <c r="BI656" s="215"/>
      <c r="BJ656" s="215"/>
      <c r="BK656" s="215"/>
      <c r="BL656" s="215"/>
      <c r="BM656" s="215"/>
      <c r="BN656" s="215"/>
      <c r="BO656" s="215"/>
      <c r="BP656" s="215"/>
      <c r="BQ656" s="215"/>
      <c r="BR656" s="215"/>
      <c r="BS656" s="215"/>
      <c r="BT656" s="218"/>
    </row>
    <row r="657" spans="1:72" ht="14.5">
      <c r="A657" s="219" t="str">
        <f t="shared" si="15"/>
        <v/>
      </c>
      <c r="B657" s="215"/>
      <c r="C657" s="215"/>
      <c r="D657" s="215"/>
      <c r="E657" s="215"/>
      <c r="F657" s="215"/>
      <c r="G657" s="215"/>
      <c r="H657" s="215"/>
      <c r="I657" s="215"/>
      <c r="J657" s="215"/>
      <c r="K657" s="215"/>
      <c r="L657" s="215"/>
      <c r="M657" s="215"/>
      <c r="N657" s="215"/>
      <c r="O657" s="215"/>
      <c r="P657" s="215"/>
      <c r="Q657" s="215"/>
      <c r="R657" s="215"/>
      <c r="S657" s="215"/>
      <c r="T657" s="215"/>
      <c r="U657" s="215"/>
      <c r="V657" s="215"/>
      <c r="W657" s="215"/>
      <c r="X657" s="215"/>
      <c r="Y657" s="215"/>
      <c r="Z657" s="215"/>
      <c r="AA657" s="215"/>
      <c r="AB657" s="215"/>
      <c r="AC657" s="215"/>
      <c r="AD657" s="215"/>
      <c r="AE657" s="215"/>
      <c r="AF657" s="215"/>
      <c r="AG657" s="215"/>
      <c r="AH657" s="215"/>
      <c r="AI657" s="215"/>
      <c r="AJ657" s="215"/>
      <c r="AK657" s="215"/>
      <c r="AL657" s="215"/>
      <c r="AM657" s="215"/>
      <c r="AN657" s="215"/>
      <c r="AO657" s="215"/>
      <c r="AP657" s="215"/>
      <c r="AQ657" s="215"/>
      <c r="AR657" s="215"/>
      <c r="AS657" s="215"/>
      <c r="AT657" s="215"/>
      <c r="AU657" s="215"/>
      <c r="AV657" s="215"/>
      <c r="AW657" s="215"/>
      <c r="AX657" s="215"/>
      <c r="AY657" s="215"/>
      <c r="AZ657" s="215"/>
      <c r="BA657" s="215"/>
      <c r="BB657" s="215"/>
      <c r="BC657" s="215"/>
      <c r="BD657" s="215"/>
      <c r="BE657" s="215"/>
      <c r="BF657" s="215"/>
      <c r="BG657" s="215"/>
      <c r="BH657" s="215"/>
      <c r="BI657" s="215"/>
      <c r="BJ657" s="215"/>
      <c r="BK657" s="215"/>
      <c r="BL657" s="215"/>
      <c r="BM657" s="215"/>
      <c r="BN657" s="215"/>
      <c r="BO657" s="215"/>
      <c r="BP657" s="215"/>
      <c r="BQ657" s="215"/>
      <c r="BR657" s="215"/>
      <c r="BS657" s="215"/>
      <c r="BT657" s="218"/>
    </row>
    <row r="658" spans="1:72" ht="14.5">
      <c r="A658" s="219" t="str">
        <f t="shared" si="15"/>
        <v/>
      </c>
      <c r="B658" s="215"/>
      <c r="C658" s="215"/>
      <c r="D658" s="215"/>
      <c r="E658" s="215"/>
      <c r="F658" s="215"/>
      <c r="G658" s="215"/>
      <c r="H658" s="215"/>
      <c r="I658" s="215"/>
      <c r="J658" s="215"/>
      <c r="K658" s="215"/>
      <c r="L658" s="215"/>
      <c r="M658" s="215"/>
      <c r="N658" s="215"/>
      <c r="O658" s="215"/>
      <c r="P658" s="215"/>
      <c r="Q658" s="215"/>
      <c r="R658" s="215"/>
      <c r="S658" s="215"/>
      <c r="T658" s="215"/>
      <c r="U658" s="215"/>
      <c r="V658" s="215"/>
      <c r="W658" s="215"/>
      <c r="X658" s="215"/>
      <c r="Y658" s="215"/>
      <c r="Z658" s="215"/>
      <c r="AA658" s="215"/>
      <c r="AB658" s="215"/>
      <c r="AC658" s="215"/>
      <c r="AD658" s="215"/>
      <c r="AE658" s="215"/>
      <c r="AF658" s="215"/>
      <c r="AG658" s="215"/>
      <c r="AH658" s="215"/>
      <c r="AI658" s="215"/>
      <c r="AJ658" s="215"/>
      <c r="AK658" s="215"/>
      <c r="AL658" s="215"/>
      <c r="AM658" s="215"/>
      <c r="AN658" s="215"/>
      <c r="AO658" s="215"/>
      <c r="AP658" s="215"/>
      <c r="AQ658" s="215"/>
      <c r="AR658" s="215"/>
      <c r="AS658" s="215"/>
      <c r="AT658" s="215"/>
      <c r="AU658" s="215"/>
      <c r="AV658" s="215"/>
      <c r="AW658" s="215"/>
      <c r="AX658" s="215"/>
      <c r="AY658" s="215"/>
      <c r="AZ658" s="215"/>
      <c r="BA658" s="215"/>
      <c r="BB658" s="215"/>
      <c r="BC658" s="215"/>
      <c r="BD658" s="215"/>
      <c r="BE658" s="215"/>
      <c r="BF658" s="215"/>
      <c r="BG658" s="215"/>
      <c r="BH658" s="215"/>
      <c r="BI658" s="215"/>
      <c r="BJ658" s="215"/>
      <c r="BK658" s="215"/>
      <c r="BL658" s="215"/>
      <c r="BM658" s="215"/>
      <c r="BN658" s="215"/>
      <c r="BO658" s="215"/>
      <c r="BP658" s="215"/>
      <c r="BQ658" s="215"/>
      <c r="BR658" s="215"/>
      <c r="BS658" s="215"/>
      <c r="BT658" s="218"/>
    </row>
    <row r="659" spans="1:72" ht="14.5">
      <c r="A659" s="219" t="str">
        <f t="shared" si="15"/>
        <v/>
      </c>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c r="AA659" s="220"/>
      <c r="AB659" s="220"/>
      <c r="AC659" s="220"/>
      <c r="AD659" s="220"/>
      <c r="AE659" s="220"/>
      <c r="AF659" s="220"/>
      <c r="AG659" s="220"/>
      <c r="AH659" s="220"/>
      <c r="AI659" s="220"/>
      <c r="AJ659" s="220"/>
      <c r="AK659" s="220"/>
      <c r="AL659" s="220"/>
      <c r="AM659" s="220"/>
      <c r="AN659" s="220"/>
      <c r="AO659" s="220"/>
      <c r="AP659" s="220"/>
      <c r="AQ659" s="220"/>
      <c r="AR659" s="220"/>
      <c r="AS659" s="220"/>
      <c r="AT659" s="220"/>
      <c r="AU659" s="220"/>
      <c r="AV659" s="220"/>
      <c r="AW659" s="220"/>
      <c r="AX659" s="220"/>
      <c r="AY659" s="220"/>
      <c r="AZ659" s="220"/>
      <c r="BA659" s="220"/>
      <c r="BB659" s="220"/>
      <c r="BC659" s="220"/>
      <c r="BD659" s="220"/>
      <c r="BE659" s="220"/>
      <c r="BF659" s="220"/>
      <c r="BG659" s="220"/>
      <c r="BH659" s="220"/>
      <c r="BI659" s="220"/>
      <c r="BJ659" s="220"/>
      <c r="BK659" s="220"/>
      <c r="BL659" s="220"/>
      <c r="BM659" s="220"/>
      <c r="BN659" s="220"/>
      <c r="BO659" s="220"/>
      <c r="BP659" s="220"/>
      <c r="BQ659" s="220"/>
      <c r="BR659" s="220"/>
      <c r="BS659" s="220"/>
      <c r="BT659" s="218"/>
    </row>
    <row r="660" spans="1:72" ht="14.5">
      <c r="A660" s="219" t="str">
        <f t="shared" si="15"/>
        <v/>
      </c>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c r="AA660" s="220"/>
      <c r="AB660" s="220"/>
      <c r="AC660" s="220"/>
      <c r="AD660" s="220"/>
      <c r="AE660" s="220"/>
      <c r="AF660" s="220"/>
      <c r="AG660" s="220"/>
      <c r="AH660" s="220"/>
      <c r="AI660" s="220"/>
      <c r="AJ660" s="220"/>
      <c r="AK660" s="220"/>
      <c r="AL660" s="220"/>
      <c r="AM660" s="220"/>
      <c r="AN660" s="220"/>
      <c r="AO660" s="220"/>
      <c r="AP660" s="220"/>
      <c r="AQ660" s="220"/>
      <c r="AR660" s="220"/>
      <c r="AS660" s="220"/>
      <c r="AT660" s="220"/>
      <c r="AU660" s="220"/>
      <c r="AV660" s="220"/>
      <c r="AW660" s="220"/>
      <c r="AX660" s="220"/>
      <c r="AY660" s="220"/>
      <c r="AZ660" s="220"/>
      <c r="BA660" s="220"/>
      <c r="BB660" s="220"/>
      <c r="BC660" s="220"/>
      <c r="BD660" s="220"/>
      <c r="BE660" s="220"/>
      <c r="BF660" s="220"/>
      <c r="BG660" s="220"/>
      <c r="BH660" s="220"/>
      <c r="BI660" s="220"/>
      <c r="BJ660" s="220"/>
      <c r="BK660" s="220"/>
      <c r="BL660" s="220"/>
      <c r="BM660" s="220"/>
      <c r="BN660" s="220"/>
      <c r="BO660" s="220"/>
      <c r="BP660" s="220"/>
      <c r="BQ660" s="220"/>
      <c r="BR660" s="220"/>
      <c r="BS660" s="220"/>
      <c r="BT660" s="218"/>
    </row>
    <row r="661" spans="1:72" ht="14.5">
      <c r="A661" s="219" t="str">
        <f t="shared" si="15"/>
        <v/>
      </c>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c r="AA661" s="220"/>
      <c r="AB661" s="220"/>
      <c r="AC661" s="220"/>
      <c r="AD661" s="220"/>
      <c r="AE661" s="220"/>
      <c r="AF661" s="220"/>
      <c r="AG661" s="220"/>
      <c r="AH661" s="220"/>
      <c r="AI661" s="220"/>
      <c r="AJ661" s="220"/>
      <c r="AK661" s="220"/>
      <c r="AL661" s="220"/>
      <c r="AM661" s="220"/>
      <c r="AN661" s="220"/>
      <c r="AO661" s="220"/>
      <c r="AP661" s="220"/>
      <c r="AQ661" s="220"/>
      <c r="AR661" s="220"/>
      <c r="AS661" s="220"/>
      <c r="AT661" s="220"/>
      <c r="AU661" s="220"/>
      <c r="AV661" s="220"/>
      <c r="AW661" s="220"/>
      <c r="AX661" s="220"/>
      <c r="AY661" s="220"/>
      <c r="AZ661" s="220"/>
      <c r="BA661" s="220"/>
      <c r="BB661" s="220"/>
      <c r="BC661" s="220"/>
      <c r="BD661" s="220"/>
      <c r="BE661" s="220"/>
      <c r="BF661" s="220"/>
      <c r="BG661" s="220"/>
      <c r="BH661" s="220"/>
      <c r="BI661" s="220"/>
      <c r="BJ661" s="220"/>
      <c r="BK661" s="220"/>
      <c r="BL661" s="220"/>
      <c r="BM661" s="220"/>
      <c r="BN661" s="220"/>
      <c r="BO661" s="220"/>
      <c r="BP661" s="220"/>
      <c r="BQ661" s="220"/>
      <c r="BR661" s="220"/>
      <c r="BS661" s="220"/>
      <c r="BT661" s="218"/>
    </row>
    <row r="662" spans="1:72" ht="14.5">
      <c r="A662" s="219" t="str">
        <f t="shared" ref="A662:A693" si="16">LEFT(AF662,15)</f>
        <v/>
      </c>
      <c r="B662" s="215"/>
      <c r="C662" s="215"/>
      <c r="D662" s="215"/>
      <c r="E662" s="215"/>
      <c r="F662" s="215"/>
      <c r="G662" s="215"/>
      <c r="H662" s="215"/>
      <c r="I662" s="215"/>
      <c r="J662" s="215"/>
      <c r="K662" s="215"/>
      <c r="L662" s="215"/>
      <c r="M662" s="215"/>
      <c r="N662" s="215"/>
      <c r="O662" s="215"/>
      <c r="P662" s="215"/>
      <c r="Q662" s="215"/>
      <c r="R662" s="215"/>
      <c r="S662" s="215"/>
      <c r="T662" s="215"/>
      <c r="U662" s="215"/>
      <c r="V662" s="215"/>
      <c r="W662" s="215"/>
      <c r="X662" s="215"/>
      <c r="Y662" s="215"/>
      <c r="Z662" s="215"/>
      <c r="AA662" s="215"/>
      <c r="AB662" s="215"/>
      <c r="AC662" s="215"/>
      <c r="AD662" s="215"/>
      <c r="AE662" s="215"/>
      <c r="AF662" s="215"/>
      <c r="AG662" s="215"/>
      <c r="AH662" s="215"/>
      <c r="AI662" s="215"/>
      <c r="AJ662" s="215"/>
      <c r="AK662" s="215"/>
      <c r="AL662" s="215"/>
      <c r="AM662" s="215"/>
      <c r="AN662" s="215"/>
      <c r="AO662" s="215"/>
      <c r="AP662" s="215"/>
      <c r="AQ662" s="215"/>
      <c r="AR662" s="215"/>
      <c r="AS662" s="215"/>
      <c r="AT662" s="215"/>
      <c r="AU662" s="215"/>
      <c r="AV662" s="215"/>
      <c r="AW662" s="215"/>
      <c r="AX662" s="215"/>
      <c r="AY662" s="215"/>
      <c r="AZ662" s="215"/>
      <c r="BA662" s="215"/>
      <c r="BB662" s="215"/>
      <c r="BC662" s="215"/>
      <c r="BD662" s="215"/>
      <c r="BE662" s="215"/>
      <c r="BF662" s="215"/>
      <c r="BG662" s="215"/>
      <c r="BH662" s="215"/>
      <c r="BI662" s="215"/>
      <c r="BJ662" s="215"/>
      <c r="BK662" s="215"/>
      <c r="BL662" s="215"/>
      <c r="BM662" s="215"/>
      <c r="BN662" s="215"/>
      <c r="BO662" s="215"/>
      <c r="BP662" s="215"/>
      <c r="BQ662" s="215"/>
      <c r="BR662" s="215"/>
      <c r="BS662" s="215"/>
      <c r="BT662" s="218"/>
    </row>
    <row r="663" spans="1:72" ht="14.5">
      <c r="A663" s="219" t="str">
        <f t="shared" si="16"/>
        <v/>
      </c>
      <c r="B663" s="215"/>
      <c r="C663" s="215"/>
      <c r="D663" s="215"/>
      <c r="E663" s="215"/>
      <c r="F663" s="215"/>
      <c r="G663" s="215"/>
      <c r="H663" s="215"/>
      <c r="I663" s="215"/>
      <c r="J663" s="215"/>
      <c r="K663" s="215"/>
      <c r="L663" s="215"/>
      <c r="M663" s="215"/>
      <c r="N663" s="215"/>
      <c r="O663" s="215"/>
      <c r="P663" s="215"/>
      <c r="Q663" s="215"/>
      <c r="R663" s="215"/>
      <c r="S663" s="215"/>
      <c r="T663" s="215"/>
      <c r="U663" s="215"/>
      <c r="V663" s="215"/>
      <c r="W663" s="215"/>
      <c r="X663" s="215"/>
      <c r="Y663" s="215"/>
      <c r="Z663" s="215"/>
      <c r="AA663" s="215"/>
      <c r="AB663" s="215"/>
      <c r="AC663" s="215"/>
      <c r="AD663" s="215"/>
      <c r="AE663" s="215"/>
      <c r="AF663" s="215"/>
      <c r="AG663" s="215"/>
      <c r="AH663" s="215"/>
      <c r="AI663" s="215"/>
      <c r="AJ663" s="215"/>
      <c r="AK663" s="215"/>
      <c r="AL663" s="215"/>
      <c r="AM663" s="215"/>
      <c r="AN663" s="215"/>
      <c r="AO663" s="215"/>
      <c r="AP663" s="215"/>
      <c r="AQ663" s="215"/>
      <c r="AR663" s="215"/>
      <c r="AS663" s="215"/>
      <c r="AT663" s="215"/>
      <c r="AU663" s="215"/>
      <c r="AV663" s="215"/>
      <c r="AW663" s="215"/>
      <c r="AX663" s="215"/>
      <c r="AY663" s="215"/>
      <c r="AZ663" s="215"/>
      <c r="BA663" s="215"/>
      <c r="BB663" s="215"/>
      <c r="BC663" s="215"/>
      <c r="BD663" s="215"/>
      <c r="BE663" s="215"/>
      <c r="BF663" s="215"/>
      <c r="BG663" s="215"/>
      <c r="BH663" s="215"/>
      <c r="BI663" s="215"/>
      <c r="BJ663" s="215"/>
      <c r="BK663" s="215"/>
      <c r="BL663" s="215"/>
      <c r="BM663" s="215"/>
      <c r="BN663" s="215"/>
      <c r="BO663" s="215"/>
      <c r="BP663" s="215"/>
      <c r="BQ663" s="215"/>
      <c r="BR663" s="215"/>
      <c r="BS663" s="215"/>
      <c r="BT663" s="218"/>
    </row>
    <row r="664" spans="1:72" ht="14.5">
      <c r="A664" s="219" t="str">
        <f t="shared" si="16"/>
        <v/>
      </c>
      <c r="B664" s="215"/>
      <c r="C664" s="215"/>
      <c r="D664" s="215"/>
      <c r="E664" s="215"/>
      <c r="F664" s="215"/>
      <c r="G664" s="215"/>
      <c r="H664" s="215"/>
      <c r="I664" s="215"/>
      <c r="J664" s="215"/>
      <c r="K664" s="215"/>
      <c r="L664" s="215"/>
      <c r="M664" s="215"/>
      <c r="N664" s="215"/>
      <c r="O664" s="215"/>
      <c r="P664" s="215"/>
      <c r="Q664" s="215"/>
      <c r="R664" s="215"/>
      <c r="S664" s="215"/>
      <c r="T664" s="215"/>
      <c r="U664" s="215"/>
      <c r="V664" s="215"/>
      <c r="W664" s="215"/>
      <c r="X664" s="215"/>
      <c r="Y664" s="215"/>
      <c r="Z664" s="215"/>
      <c r="AA664" s="215"/>
      <c r="AB664" s="215"/>
      <c r="AC664" s="215"/>
      <c r="AD664" s="215"/>
      <c r="AE664" s="215"/>
      <c r="AF664" s="215"/>
      <c r="AG664" s="215"/>
      <c r="AH664" s="215"/>
      <c r="AI664" s="215"/>
      <c r="AJ664" s="215"/>
      <c r="AK664" s="215"/>
      <c r="AL664" s="215"/>
      <c r="AM664" s="215"/>
      <c r="AN664" s="215"/>
      <c r="AO664" s="215"/>
      <c r="AP664" s="215"/>
      <c r="AQ664" s="215"/>
      <c r="AR664" s="215"/>
      <c r="AS664" s="215"/>
      <c r="AT664" s="215"/>
      <c r="AU664" s="215"/>
      <c r="AV664" s="215"/>
      <c r="AW664" s="215"/>
      <c r="AX664" s="215"/>
      <c r="AY664" s="215"/>
      <c r="AZ664" s="215"/>
      <c r="BA664" s="215"/>
      <c r="BB664" s="215"/>
      <c r="BC664" s="215"/>
      <c r="BD664" s="215"/>
      <c r="BE664" s="215"/>
      <c r="BF664" s="215"/>
      <c r="BG664" s="215"/>
      <c r="BH664" s="215"/>
      <c r="BI664" s="215"/>
      <c r="BJ664" s="215"/>
      <c r="BK664" s="215"/>
      <c r="BL664" s="215"/>
      <c r="BM664" s="215"/>
      <c r="BN664" s="215"/>
      <c r="BO664" s="215"/>
      <c r="BP664" s="215"/>
      <c r="BQ664" s="215"/>
      <c r="BR664" s="215"/>
      <c r="BS664" s="215"/>
      <c r="BT664" s="218"/>
    </row>
    <row r="665" spans="1:72" ht="14.5">
      <c r="A665" s="219" t="str">
        <f t="shared" si="16"/>
        <v/>
      </c>
      <c r="B665" s="215"/>
      <c r="C665" s="215"/>
      <c r="D665" s="215"/>
      <c r="E665" s="215"/>
      <c r="F665" s="215"/>
      <c r="G665" s="215"/>
      <c r="H665" s="215"/>
      <c r="I665" s="215"/>
      <c r="J665" s="215"/>
      <c r="K665" s="215"/>
      <c r="L665" s="215"/>
      <c r="M665" s="215"/>
      <c r="N665" s="215"/>
      <c r="O665" s="215"/>
      <c r="P665" s="215"/>
      <c r="Q665" s="215"/>
      <c r="R665" s="215"/>
      <c r="S665" s="215"/>
      <c r="T665" s="215"/>
      <c r="U665" s="215"/>
      <c r="V665" s="215"/>
      <c r="W665" s="215"/>
      <c r="X665" s="215"/>
      <c r="Y665" s="215"/>
      <c r="Z665" s="215"/>
      <c r="AA665" s="215"/>
      <c r="AB665" s="215"/>
      <c r="AC665" s="215"/>
      <c r="AD665" s="215"/>
      <c r="AE665" s="215"/>
      <c r="AF665" s="215"/>
      <c r="AG665" s="215"/>
      <c r="AH665" s="215"/>
      <c r="AI665" s="215"/>
      <c r="AJ665" s="215"/>
      <c r="AK665" s="215"/>
      <c r="AL665" s="215"/>
      <c r="AM665" s="215"/>
      <c r="AN665" s="215"/>
      <c r="AO665" s="215"/>
      <c r="AP665" s="215"/>
      <c r="AQ665" s="215"/>
      <c r="AR665" s="215"/>
      <c r="AS665" s="215"/>
      <c r="AT665" s="215"/>
      <c r="AU665" s="215"/>
      <c r="AV665" s="215"/>
      <c r="AW665" s="215"/>
      <c r="AX665" s="215"/>
      <c r="AY665" s="215"/>
      <c r="AZ665" s="215"/>
      <c r="BA665" s="215"/>
      <c r="BB665" s="215"/>
      <c r="BC665" s="215"/>
      <c r="BD665" s="215"/>
      <c r="BE665" s="215"/>
      <c r="BF665" s="215"/>
      <c r="BG665" s="215"/>
      <c r="BH665" s="215"/>
      <c r="BI665" s="215"/>
      <c r="BJ665" s="215"/>
      <c r="BK665" s="215"/>
      <c r="BL665" s="215"/>
      <c r="BM665" s="215"/>
      <c r="BN665" s="215"/>
      <c r="BO665" s="215"/>
      <c r="BP665" s="215"/>
      <c r="BQ665" s="215"/>
      <c r="BR665" s="215"/>
      <c r="BS665" s="215"/>
      <c r="BT665" s="218"/>
    </row>
    <row r="666" spans="1:72" ht="14.5">
      <c r="A666" s="219" t="str">
        <f t="shared" si="16"/>
        <v/>
      </c>
      <c r="B666" s="215"/>
      <c r="C666" s="215"/>
      <c r="D666" s="215"/>
      <c r="E666" s="215"/>
      <c r="F666" s="215"/>
      <c r="G666" s="215"/>
      <c r="H666" s="215"/>
      <c r="I666" s="215"/>
      <c r="J666" s="215"/>
      <c r="K666" s="215"/>
      <c r="L666" s="215"/>
      <c r="M666" s="215"/>
      <c r="N666" s="215"/>
      <c r="O666" s="215"/>
      <c r="P666" s="215"/>
      <c r="Q666" s="215"/>
      <c r="R666" s="215"/>
      <c r="S666" s="215"/>
      <c r="T666" s="215"/>
      <c r="U666" s="215"/>
      <c r="V666" s="215"/>
      <c r="W666" s="215"/>
      <c r="X666" s="215"/>
      <c r="Y666" s="215"/>
      <c r="Z666" s="215"/>
      <c r="AA666" s="215"/>
      <c r="AB666" s="215"/>
      <c r="AC666" s="215"/>
      <c r="AD666" s="215"/>
      <c r="AE666" s="215"/>
      <c r="AF666" s="215"/>
      <c r="AG666" s="215"/>
      <c r="AH666" s="215"/>
      <c r="AI666" s="215"/>
      <c r="AJ666" s="215"/>
      <c r="AK666" s="215"/>
      <c r="AL666" s="215"/>
      <c r="AM666" s="215"/>
      <c r="AN666" s="215"/>
      <c r="AO666" s="215"/>
      <c r="AP666" s="215"/>
      <c r="AQ666" s="215"/>
      <c r="AR666" s="215"/>
      <c r="AS666" s="215"/>
      <c r="AT666" s="215"/>
      <c r="AU666" s="215"/>
      <c r="AV666" s="215"/>
      <c r="AW666" s="215"/>
      <c r="AX666" s="215"/>
      <c r="AY666" s="215"/>
      <c r="AZ666" s="215"/>
      <c r="BA666" s="215"/>
      <c r="BB666" s="215"/>
      <c r="BC666" s="215"/>
      <c r="BD666" s="215"/>
      <c r="BE666" s="215"/>
      <c r="BF666" s="215"/>
      <c r="BG666" s="215"/>
      <c r="BH666" s="215"/>
      <c r="BI666" s="215"/>
      <c r="BJ666" s="215"/>
      <c r="BK666" s="215"/>
      <c r="BL666" s="215"/>
      <c r="BM666" s="215"/>
      <c r="BN666" s="215"/>
      <c r="BO666" s="215"/>
      <c r="BP666" s="215"/>
      <c r="BQ666" s="215"/>
      <c r="BR666" s="215"/>
      <c r="BS666" s="215"/>
      <c r="BT666" s="218"/>
    </row>
    <row r="667" spans="1:72" ht="14.5">
      <c r="A667" s="219" t="str">
        <f t="shared" si="16"/>
        <v/>
      </c>
      <c r="B667" s="215"/>
      <c r="C667" s="215"/>
      <c r="D667" s="215"/>
      <c r="E667" s="215"/>
      <c r="F667" s="215"/>
      <c r="G667" s="215"/>
      <c r="H667" s="215"/>
      <c r="I667" s="215"/>
      <c r="J667" s="215"/>
      <c r="K667" s="215"/>
      <c r="L667" s="215"/>
      <c r="M667" s="215"/>
      <c r="N667" s="215"/>
      <c r="O667" s="215"/>
      <c r="P667" s="215"/>
      <c r="Q667" s="215"/>
      <c r="R667" s="215"/>
      <c r="S667" s="215"/>
      <c r="T667" s="215"/>
      <c r="U667" s="215"/>
      <c r="V667" s="215"/>
      <c r="W667" s="215"/>
      <c r="X667" s="215"/>
      <c r="Y667" s="215"/>
      <c r="Z667" s="215"/>
      <c r="AA667" s="215"/>
      <c r="AB667" s="215"/>
      <c r="AC667" s="215"/>
      <c r="AD667" s="215"/>
      <c r="AE667" s="215"/>
      <c r="AF667" s="215"/>
      <c r="AG667" s="215"/>
      <c r="AH667" s="215"/>
      <c r="AI667" s="215"/>
      <c r="AJ667" s="215"/>
      <c r="AK667" s="215"/>
      <c r="AL667" s="215"/>
      <c r="AM667" s="215"/>
      <c r="AN667" s="215"/>
      <c r="AO667" s="215"/>
      <c r="AP667" s="215"/>
      <c r="AQ667" s="215"/>
      <c r="AR667" s="215"/>
      <c r="AS667" s="215"/>
      <c r="AT667" s="215"/>
      <c r="AU667" s="215"/>
      <c r="AV667" s="215"/>
      <c r="AW667" s="215"/>
      <c r="AX667" s="215"/>
      <c r="AY667" s="215"/>
      <c r="AZ667" s="215"/>
      <c r="BA667" s="215"/>
      <c r="BB667" s="215"/>
      <c r="BC667" s="215"/>
      <c r="BD667" s="215"/>
      <c r="BE667" s="215"/>
      <c r="BF667" s="215"/>
      <c r="BG667" s="215"/>
      <c r="BH667" s="215"/>
      <c r="BI667" s="215"/>
      <c r="BJ667" s="215"/>
      <c r="BK667" s="215"/>
      <c r="BL667" s="215"/>
      <c r="BM667" s="215"/>
      <c r="BN667" s="215"/>
      <c r="BO667" s="215"/>
      <c r="BP667" s="215"/>
      <c r="BQ667" s="215"/>
      <c r="BR667" s="215"/>
      <c r="BS667" s="215"/>
      <c r="BT667" s="218"/>
    </row>
    <row r="668" spans="1:72" ht="14.5">
      <c r="A668" s="219" t="str">
        <f t="shared" si="16"/>
        <v/>
      </c>
      <c r="B668" s="215"/>
      <c r="C668" s="215"/>
      <c r="D668" s="215"/>
      <c r="E668" s="215"/>
      <c r="F668" s="215"/>
      <c r="G668" s="215"/>
      <c r="H668" s="215"/>
      <c r="I668" s="215"/>
      <c r="J668" s="215"/>
      <c r="K668" s="215"/>
      <c r="L668" s="215"/>
      <c r="M668" s="215"/>
      <c r="N668" s="215"/>
      <c r="O668" s="215"/>
      <c r="P668" s="215"/>
      <c r="Q668" s="215"/>
      <c r="R668" s="215"/>
      <c r="S668" s="215"/>
      <c r="T668" s="215"/>
      <c r="U668" s="215"/>
      <c r="V668" s="215"/>
      <c r="W668" s="215"/>
      <c r="X668" s="215"/>
      <c r="Y668" s="215"/>
      <c r="Z668" s="215"/>
      <c r="AA668" s="215"/>
      <c r="AB668" s="215"/>
      <c r="AC668" s="215"/>
      <c r="AD668" s="215"/>
      <c r="AE668" s="215"/>
      <c r="AF668" s="215"/>
      <c r="AG668" s="215"/>
      <c r="AH668" s="215"/>
      <c r="AI668" s="215"/>
      <c r="AJ668" s="215"/>
      <c r="AK668" s="215"/>
      <c r="AL668" s="215"/>
      <c r="AM668" s="215"/>
      <c r="AN668" s="215"/>
      <c r="AO668" s="215"/>
      <c r="AP668" s="215"/>
      <c r="AQ668" s="215"/>
      <c r="AR668" s="215"/>
      <c r="AS668" s="215"/>
      <c r="AT668" s="215"/>
      <c r="AU668" s="215"/>
      <c r="AV668" s="215"/>
      <c r="AW668" s="215"/>
      <c r="AX668" s="215"/>
      <c r="AY668" s="215"/>
      <c r="AZ668" s="215"/>
      <c r="BA668" s="215"/>
      <c r="BB668" s="215"/>
      <c r="BC668" s="215"/>
      <c r="BD668" s="215"/>
      <c r="BE668" s="215"/>
      <c r="BF668" s="215"/>
      <c r="BG668" s="215"/>
      <c r="BH668" s="215"/>
      <c r="BI668" s="215"/>
      <c r="BJ668" s="215"/>
      <c r="BK668" s="215"/>
      <c r="BL668" s="215"/>
      <c r="BM668" s="215"/>
      <c r="BN668" s="215"/>
      <c r="BO668" s="215"/>
      <c r="BP668" s="215"/>
      <c r="BQ668" s="215"/>
      <c r="BR668" s="215"/>
      <c r="BS668" s="215"/>
      <c r="BT668" s="218"/>
    </row>
    <row r="669" spans="1:72" ht="14.5">
      <c r="A669" s="219" t="str">
        <f t="shared" si="16"/>
        <v/>
      </c>
      <c r="B669" s="215"/>
      <c r="C669" s="215"/>
      <c r="D669" s="215"/>
      <c r="E669" s="215"/>
      <c r="F669" s="215"/>
      <c r="G669" s="215"/>
      <c r="H669" s="215"/>
      <c r="I669" s="215"/>
      <c r="J669" s="215"/>
      <c r="K669" s="215"/>
      <c r="L669" s="215"/>
      <c r="M669" s="215"/>
      <c r="N669" s="215"/>
      <c r="O669" s="215"/>
      <c r="P669" s="215"/>
      <c r="Q669" s="215"/>
      <c r="R669" s="215"/>
      <c r="S669" s="215"/>
      <c r="T669" s="215"/>
      <c r="U669" s="215"/>
      <c r="V669" s="215"/>
      <c r="W669" s="215"/>
      <c r="X669" s="215"/>
      <c r="Y669" s="215"/>
      <c r="Z669" s="215"/>
      <c r="AA669" s="215"/>
      <c r="AB669" s="215"/>
      <c r="AC669" s="215"/>
      <c r="AD669" s="215"/>
      <c r="AE669" s="215"/>
      <c r="AF669" s="215"/>
      <c r="AG669" s="215"/>
      <c r="AH669" s="215"/>
      <c r="AI669" s="215"/>
      <c r="AJ669" s="215"/>
      <c r="AK669" s="215"/>
      <c r="AL669" s="215"/>
      <c r="AM669" s="215"/>
      <c r="AN669" s="215"/>
      <c r="AO669" s="215"/>
      <c r="AP669" s="215"/>
      <c r="AQ669" s="215"/>
      <c r="AR669" s="215"/>
      <c r="AS669" s="215"/>
      <c r="AT669" s="215"/>
      <c r="AU669" s="215"/>
      <c r="AV669" s="215"/>
      <c r="AW669" s="215"/>
      <c r="AX669" s="215"/>
      <c r="AY669" s="215"/>
      <c r="AZ669" s="215"/>
      <c r="BA669" s="215"/>
      <c r="BB669" s="215"/>
      <c r="BC669" s="215"/>
      <c r="BD669" s="215"/>
      <c r="BE669" s="215"/>
      <c r="BF669" s="215"/>
      <c r="BG669" s="215"/>
      <c r="BH669" s="215"/>
      <c r="BI669" s="215"/>
      <c r="BJ669" s="215"/>
      <c r="BK669" s="215"/>
      <c r="BL669" s="215"/>
      <c r="BM669" s="215"/>
      <c r="BN669" s="215"/>
      <c r="BO669" s="215"/>
      <c r="BP669" s="215"/>
      <c r="BQ669" s="215"/>
      <c r="BR669" s="215"/>
      <c r="BS669" s="215"/>
      <c r="BT669" s="218"/>
    </row>
    <row r="670" spans="1:72" ht="14.5">
      <c r="A670" s="219" t="str">
        <f t="shared" si="16"/>
        <v/>
      </c>
      <c r="B670" s="215"/>
      <c r="C670" s="215"/>
      <c r="D670" s="215"/>
      <c r="E670" s="215"/>
      <c r="F670" s="215"/>
      <c r="G670" s="215"/>
      <c r="H670" s="215"/>
      <c r="I670" s="215"/>
      <c r="J670" s="215"/>
      <c r="K670" s="215"/>
      <c r="L670" s="215"/>
      <c r="M670" s="215"/>
      <c r="N670" s="215"/>
      <c r="O670" s="215"/>
      <c r="P670" s="215"/>
      <c r="Q670" s="215"/>
      <c r="R670" s="215"/>
      <c r="S670" s="215"/>
      <c r="T670" s="215"/>
      <c r="U670" s="215"/>
      <c r="V670" s="215"/>
      <c r="W670" s="215"/>
      <c r="X670" s="215"/>
      <c r="Y670" s="215"/>
      <c r="Z670" s="215"/>
      <c r="AA670" s="215"/>
      <c r="AB670" s="215"/>
      <c r="AC670" s="215"/>
      <c r="AD670" s="215"/>
      <c r="AE670" s="215"/>
      <c r="AF670" s="215"/>
      <c r="AG670" s="215"/>
      <c r="AH670" s="215"/>
      <c r="AI670" s="215"/>
      <c r="AJ670" s="215"/>
      <c r="AK670" s="215"/>
      <c r="AL670" s="215"/>
      <c r="AM670" s="215"/>
      <c r="AN670" s="215"/>
      <c r="AO670" s="215"/>
      <c r="AP670" s="215"/>
      <c r="AQ670" s="215"/>
      <c r="AR670" s="215"/>
      <c r="AS670" s="215"/>
      <c r="AT670" s="215"/>
      <c r="AU670" s="215"/>
      <c r="AV670" s="215"/>
      <c r="AW670" s="215"/>
      <c r="AX670" s="215"/>
      <c r="AY670" s="215"/>
      <c r="AZ670" s="215"/>
      <c r="BA670" s="215"/>
      <c r="BB670" s="215"/>
      <c r="BC670" s="215"/>
      <c r="BD670" s="215"/>
      <c r="BE670" s="215"/>
      <c r="BF670" s="215"/>
      <c r="BG670" s="215"/>
      <c r="BH670" s="215"/>
      <c r="BI670" s="215"/>
      <c r="BJ670" s="215"/>
      <c r="BK670" s="215"/>
      <c r="BL670" s="215"/>
      <c r="BM670" s="215"/>
      <c r="BN670" s="215"/>
      <c r="BO670" s="215"/>
      <c r="BP670" s="215"/>
      <c r="BQ670" s="215"/>
      <c r="BR670" s="215"/>
      <c r="BS670" s="215"/>
      <c r="BT670" s="218"/>
    </row>
    <row r="671" spans="1:72" ht="14.5">
      <c r="A671" s="219" t="str">
        <f t="shared" si="16"/>
        <v/>
      </c>
      <c r="B671" s="215"/>
      <c r="C671" s="215"/>
      <c r="D671" s="215"/>
      <c r="E671" s="215"/>
      <c r="F671" s="215"/>
      <c r="G671" s="215"/>
      <c r="H671" s="215"/>
      <c r="I671" s="215"/>
      <c r="J671" s="215"/>
      <c r="K671" s="215"/>
      <c r="L671" s="215"/>
      <c r="M671" s="215"/>
      <c r="N671" s="215"/>
      <c r="O671" s="215"/>
      <c r="P671" s="215"/>
      <c r="Q671" s="215"/>
      <c r="R671" s="215"/>
      <c r="S671" s="215"/>
      <c r="T671" s="215"/>
      <c r="U671" s="215"/>
      <c r="V671" s="215"/>
      <c r="W671" s="215"/>
      <c r="X671" s="215"/>
      <c r="Y671" s="215"/>
      <c r="Z671" s="215"/>
      <c r="AA671" s="215"/>
      <c r="AB671" s="215"/>
      <c r="AC671" s="215"/>
      <c r="AD671" s="215"/>
      <c r="AE671" s="215"/>
      <c r="AF671" s="215"/>
      <c r="AG671" s="215"/>
      <c r="AH671" s="215"/>
      <c r="AI671" s="215"/>
      <c r="AJ671" s="215"/>
      <c r="AK671" s="215"/>
      <c r="AL671" s="215"/>
      <c r="AM671" s="215"/>
      <c r="AN671" s="215"/>
      <c r="AO671" s="215"/>
      <c r="AP671" s="215"/>
      <c r="AQ671" s="215"/>
      <c r="AR671" s="215"/>
      <c r="AS671" s="215"/>
      <c r="AT671" s="215"/>
      <c r="AU671" s="215"/>
      <c r="AV671" s="215"/>
      <c r="AW671" s="215"/>
      <c r="AX671" s="215"/>
      <c r="AY671" s="215"/>
      <c r="AZ671" s="215"/>
      <c r="BA671" s="215"/>
      <c r="BB671" s="215"/>
      <c r="BC671" s="215"/>
      <c r="BD671" s="215"/>
      <c r="BE671" s="215"/>
      <c r="BF671" s="215"/>
      <c r="BG671" s="215"/>
      <c r="BH671" s="215"/>
      <c r="BI671" s="215"/>
      <c r="BJ671" s="215"/>
      <c r="BK671" s="215"/>
      <c r="BL671" s="215"/>
      <c r="BM671" s="215"/>
      <c r="BN671" s="215"/>
      <c r="BO671" s="215"/>
      <c r="BP671" s="215"/>
      <c r="BQ671" s="215"/>
      <c r="BR671" s="215"/>
      <c r="BS671" s="215"/>
      <c r="BT671" s="218"/>
    </row>
    <row r="672" spans="1:72" ht="14.5">
      <c r="A672" s="219" t="str">
        <f t="shared" si="16"/>
        <v/>
      </c>
      <c r="B672" s="215"/>
      <c r="C672" s="215"/>
      <c r="D672" s="215"/>
      <c r="E672" s="215"/>
      <c r="F672" s="215"/>
      <c r="G672" s="215"/>
      <c r="H672" s="215"/>
      <c r="I672" s="215"/>
      <c r="J672" s="215"/>
      <c r="K672" s="215"/>
      <c r="L672" s="215"/>
      <c r="M672" s="215"/>
      <c r="N672" s="215"/>
      <c r="O672" s="215"/>
      <c r="P672" s="215"/>
      <c r="Q672" s="215"/>
      <c r="R672" s="215"/>
      <c r="S672" s="215"/>
      <c r="T672" s="215"/>
      <c r="U672" s="215"/>
      <c r="V672" s="215"/>
      <c r="W672" s="215"/>
      <c r="X672" s="215"/>
      <c r="Y672" s="215"/>
      <c r="Z672" s="215"/>
      <c r="AA672" s="215"/>
      <c r="AB672" s="215"/>
      <c r="AC672" s="215"/>
      <c r="AD672" s="215"/>
      <c r="AE672" s="215"/>
      <c r="AF672" s="215"/>
      <c r="AG672" s="215"/>
      <c r="AH672" s="215"/>
      <c r="AI672" s="215"/>
      <c r="AJ672" s="215"/>
      <c r="AK672" s="215"/>
      <c r="AL672" s="215"/>
      <c r="AM672" s="215"/>
      <c r="AN672" s="215"/>
      <c r="AO672" s="215"/>
      <c r="AP672" s="215"/>
      <c r="AQ672" s="215"/>
      <c r="AR672" s="215"/>
      <c r="AS672" s="215"/>
      <c r="AT672" s="215"/>
      <c r="AU672" s="215"/>
      <c r="AV672" s="215"/>
      <c r="AW672" s="215"/>
      <c r="AX672" s="215"/>
      <c r="AY672" s="215"/>
      <c r="AZ672" s="215"/>
      <c r="BA672" s="215"/>
      <c r="BB672" s="215"/>
      <c r="BC672" s="215"/>
      <c r="BD672" s="215"/>
      <c r="BE672" s="215"/>
      <c r="BF672" s="215"/>
      <c r="BG672" s="215"/>
      <c r="BH672" s="215"/>
      <c r="BI672" s="215"/>
      <c r="BJ672" s="215"/>
      <c r="BK672" s="215"/>
      <c r="BL672" s="215"/>
      <c r="BM672" s="215"/>
      <c r="BN672" s="215"/>
      <c r="BO672" s="215"/>
      <c r="BP672" s="215"/>
      <c r="BQ672" s="215"/>
      <c r="BR672" s="215"/>
      <c r="BS672" s="215"/>
      <c r="BT672" s="218"/>
    </row>
    <row r="673" spans="1:72" ht="14.5">
      <c r="A673" s="219" t="str">
        <f t="shared" si="16"/>
        <v/>
      </c>
      <c r="B673" s="215"/>
      <c r="C673" s="215"/>
      <c r="D673" s="215"/>
      <c r="E673" s="215"/>
      <c r="F673" s="215"/>
      <c r="G673" s="215"/>
      <c r="H673" s="215"/>
      <c r="I673" s="215"/>
      <c r="J673" s="215"/>
      <c r="K673" s="215"/>
      <c r="L673" s="215"/>
      <c r="M673" s="215"/>
      <c r="N673" s="215"/>
      <c r="O673" s="215"/>
      <c r="P673" s="215"/>
      <c r="Q673" s="215"/>
      <c r="R673" s="215"/>
      <c r="S673" s="215"/>
      <c r="T673" s="215"/>
      <c r="U673" s="215"/>
      <c r="V673" s="215"/>
      <c r="W673" s="215"/>
      <c r="X673" s="215"/>
      <c r="Y673" s="215"/>
      <c r="Z673" s="215"/>
      <c r="AA673" s="215"/>
      <c r="AB673" s="215"/>
      <c r="AC673" s="215"/>
      <c r="AD673" s="215"/>
      <c r="AE673" s="215"/>
      <c r="AF673" s="215"/>
      <c r="AG673" s="215"/>
      <c r="AH673" s="215"/>
      <c r="AI673" s="215"/>
      <c r="AJ673" s="215"/>
      <c r="AK673" s="215"/>
      <c r="AL673" s="215"/>
      <c r="AM673" s="215"/>
      <c r="AN673" s="215"/>
      <c r="AO673" s="215"/>
      <c r="AP673" s="215"/>
      <c r="AQ673" s="215"/>
      <c r="AR673" s="215"/>
      <c r="AS673" s="215"/>
      <c r="AT673" s="215"/>
      <c r="AU673" s="215"/>
      <c r="AV673" s="215"/>
      <c r="AW673" s="215"/>
      <c r="AX673" s="215"/>
      <c r="AY673" s="215"/>
      <c r="AZ673" s="215"/>
      <c r="BA673" s="215"/>
      <c r="BB673" s="215"/>
      <c r="BC673" s="215"/>
      <c r="BD673" s="215"/>
      <c r="BE673" s="215"/>
      <c r="BF673" s="215"/>
      <c r="BG673" s="215"/>
      <c r="BH673" s="215"/>
      <c r="BI673" s="215"/>
      <c r="BJ673" s="215"/>
      <c r="BK673" s="215"/>
      <c r="BL673" s="215"/>
      <c r="BM673" s="215"/>
      <c r="BN673" s="215"/>
      <c r="BO673" s="215"/>
      <c r="BP673" s="215"/>
      <c r="BQ673" s="215"/>
      <c r="BR673" s="215"/>
      <c r="BS673" s="215"/>
      <c r="BT673" s="218"/>
    </row>
    <row r="674" spans="1:72" ht="14.5">
      <c r="A674" s="219" t="str">
        <f t="shared" si="16"/>
        <v/>
      </c>
      <c r="B674" s="215"/>
      <c r="C674" s="215"/>
      <c r="D674" s="215"/>
      <c r="E674" s="215"/>
      <c r="F674" s="215"/>
      <c r="G674" s="215"/>
      <c r="H674" s="215"/>
      <c r="I674" s="215"/>
      <c r="J674" s="215"/>
      <c r="K674" s="215"/>
      <c r="L674" s="215"/>
      <c r="M674" s="215"/>
      <c r="N674" s="215"/>
      <c r="O674" s="215"/>
      <c r="P674" s="215"/>
      <c r="Q674" s="215"/>
      <c r="R674" s="215"/>
      <c r="S674" s="215"/>
      <c r="T674" s="215"/>
      <c r="U674" s="215"/>
      <c r="V674" s="215"/>
      <c r="W674" s="215"/>
      <c r="X674" s="215"/>
      <c r="Y674" s="215"/>
      <c r="Z674" s="215"/>
      <c r="AA674" s="215"/>
      <c r="AB674" s="215"/>
      <c r="AC674" s="215"/>
      <c r="AD674" s="215"/>
      <c r="AE674" s="215"/>
      <c r="AF674" s="215"/>
      <c r="AG674" s="215"/>
      <c r="AH674" s="215"/>
      <c r="AI674" s="215"/>
      <c r="AJ674" s="215"/>
      <c r="AK674" s="215"/>
      <c r="AL674" s="215"/>
      <c r="AM674" s="215"/>
      <c r="AN674" s="215"/>
      <c r="AO674" s="215"/>
      <c r="AP674" s="215"/>
      <c r="AQ674" s="215"/>
      <c r="AR674" s="215"/>
      <c r="AS674" s="215"/>
      <c r="AT674" s="215"/>
      <c r="AU674" s="215"/>
      <c r="AV674" s="215"/>
      <c r="AW674" s="215"/>
      <c r="AX674" s="215"/>
      <c r="AY674" s="215"/>
      <c r="AZ674" s="215"/>
      <c r="BA674" s="215"/>
      <c r="BB674" s="215"/>
      <c r="BC674" s="215"/>
      <c r="BD674" s="215"/>
      <c r="BE674" s="215"/>
      <c r="BF674" s="215"/>
      <c r="BG674" s="215"/>
      <c r="BH674" s="215"/>
      <c r="BI674" s="215"/>
      <c r="BJ674" s="215"/>
      <c r="BK674" s="215"/>
      <c r="BL674" s="215"/>
      <c r="BM674" s="215"/>
      <c r="BN674" s="215"/>
      <c r="BO674" s="215"/>
      <c r="BP674" s="215"/>
      <c r="BQ674" s="215"/>
      <c r="BR674" s="215"/>
      <c r="BS674" s="215"/>
      <c r="BT674" s="218"/>
    </row>
    <row r="675" spans="1:72" ht="14.5">
      <c r="A675" s="219" t="str">
        <f t="shared" si="16"/>
        <v/>
      </c>
      <c r="B675" s="215"/>
      <c r="C675" s="215"/>
      <c r="D675" s="215"/>
      <c r="E675" s="215"/>
      <c r="F675" s="215"/>
      <c r="G675" s="215"/>
      <c r="H675" s="215"/>
      <c r="I675" s="215"/>
      <c r="J675" s="215"/>
      <c r="K675" s="215"/>
      <c r="L675" s="215"/>
      <c r="M675" s="215"/>
      <c r="N675" s="215"/>
      <c r="O675" s="215"/>
      <c r="P675" s="215"/>
      <c r="Q675" s="215"/>
      <c r="R675" s="215"/>
      <c r="S675" s="215"/>
      <c r="T675" s="215"/>
      <c r="U675" s="215"/>
      <c r="V675" s="215"/>
      <c r="W675" s="215"/>
      <c r="X675" s="215"/>
      <c r="Y675" s="215"/>
      <c r="Z675" s="215"/>
      <c r="AA675" s="215"/>
      <c r="AB675" s="215"/>
      <c r="AC675" s="215"/>
      <c r="AD675" s="215"/>
      <c r="AE675" s="215"/>
      <c r="AF675" s="215"/>
      <c r="AG675" s="215"/>
      <c r="AH675" s="215"/>
      <c r="AI675" s="215"/>
      <c r="AJ675" s="215"/>
      <c r="AK675" s="215"/>
      <c r="AL675" s="215"/>
      <c r="AM675" s="215"/>
      <c r="AN675" s="215"/>
      <c r="AO675" s="215"/>
      <c r="AP675" s="215"/>
      <c r="AQ675" s="215"/>
      <c r="AR675" s="215"/>
      <c r="AS675" s="215"/>
      <c r="AT675" s="215"/>
      <c r="AU675" s="215"/>
      <c r="AV675" s="215"/>
      <c r="AW675" s="215"/>
      <c r="AX675" s="215"/>
      <c r="AY675" s="215"/>
      <c r="AZ675" s="215"/>
      <c r="BA675" s="215"/>
      <c r="BB675" s="215"/>
      <c r="BC675" s="215"/>
      <c r="BD675" s="215"/>
      <c r="BE675" s="215"/>
      <c r="BF675" s="215"/>
      <c r="BG675" s="215"/>
      <c r="BH675" s="215"/>
      <c r="BI675" s="215"/>
      <c r="BJ675" s="215"/>
      <c r="BK675" s="215"/>
      <c r="BL675" s="215"/>
      <c r="BM675" s="215"/>
      <c r="BN675" s="215"/>
      <c r="BO675" s="215"/>
      <c r="BP675" s="215"/>
      <c r="BQ675" s="215"/>
      <c r="BR675" s="215"/>
      <c r="BS675" s="215"/>
      <c r="BT675" s="218"/>
    </row>
    <row r="676" spans="1:72" ht="14.5">
      <c r="A676" s="219" t="str">
        <f t="shared" si="16"/>
        <v/>
      </c>
      <c r="B676" s="215"/>
      <c r="C676" s="215"/>
      <c r="D676" s="215"/>
      <c r="E676" s="215"/>
      <c r="F676" s="215"/>
      <c r="G676" s="215"/>
      <c r="H676" s="215"/>
      <c r="I676" s="215"/>
      <c r="J676" s="215"/>
      <c r="K676" s="215"/>
      <c r="L676" s="215"/>
      <c r="M676" s="215"/>
      <c r="N676" s="215"/>
      <c r="O676" s="215"/>
      <c r="P676" s="215"/>
      <c r="Q676" s="215"/>
      <c r="R676" s="215"/>
      <c r="S676" s="215"/>
      <c r="T676" s="215"/>
      <c r="U676" s="215"/>
      <c r="V676" s="215"/>
      <c r="W676" s="215"/>
      <c r="X676" s="215"/>
      <c r="Y676" s="215"/>
      <c r="Z676" s="215"/>
      <c r="AA676" s="215"/>
      <c r="AB676" s="215"/>
      <c r="AC676" s="215"/>
      <c r="AD676" s="215"/>
      <c r="AE676" s="215"/>
      <c r="AF676" s="215"/>
      <c r="AG676" s="215"/>
      <c r="AH676" s="215"/>
      <c r="AI676" s="215"/>
      <c r="AJ676" s="215"/>
      <c r="AK676" s="215"/>
      <c r="AL676" s="215"/>
      <c r="AM676" s="215"/>
      <c r="AN676" s="215"/>
      <c r="AO676" s="215"/>
      <c r="AP676" s="215"/>
      <c r="AQ676" s="215"/>
      <c r="AR676" s="215"/>
      <c r="AS676" s="215"/>
      <c r="AT676" s="215"/>
      <c r="AU676" s="215"/>
      <c r="AV676" s="215"/>
      <c r="AW676" s="215"/>
      <c r="AX676" s="215"/>
      <c r="AY676" s="215"/>
      <c r="AZ676" s="215"/>
      <c r="BA676" s="215"/>
      <c r="BB676" s="215"/>
      <c r="BC676" s="215"/>
      <c r="BD676" s="215"/>
      <c r="BE676" s="215"/>
      <c r="BF676" s="215"/>
      <c r="BG676" s="215"/>
      <c r="BH676" s="215"/>
      <c r="BI676" s="215"/>
      <c r="BJ676" s="215"/>
      <c r="BK676" s="215"/>
      <c r="BL676" s="215"/>
      <c r="BM676" s="215"/>
      <c r="BN676" s="215"/>
      <c r="BO676" s="215"/>
      <c r="BP676" s="215"/>
      <c r="BQ676" s="215"/>
      <c r="BR676" s="215"/>
      <c r="BS676" s="215"/>
      <c r="BT676" s="218"/>
    </row>
    <row r="677" spans="1:72" ht="14.5">
      <c r="A677" s="219" t="str">
        <f t="shared" si="16"/>
        <v/>
      </c>
      <c r="B677" s="215"/>
      <c r="C677" s="215"/>
      <c r="D677" s="215"/>
      <c r="E677" s="215"/>
      <c r="F677" s="215"/>
      <c r="G677" s="215"/>
      <c r="H677" s="215"/>
      <c r="I677" s="215"/>
      <c r="J677" s="215"/>
      <c r="K677" s="215"/>
      <c r="L677" s="215"/>
      <c r="M677" s="215"/>
      <c r="N677" s="215"/>
      <c r="O677" s="215"/>
      <c r="P677" s="215"/>
      <c r="Q677" s="215"/>
      <c r="R677" s="215"/>
      <c r="S677" s="215"/>
      <c r="T677" s="215"/>
      <c r="U677" s="215"/>
      <c r="V677" s="215"/>
      <c r="W677" s="215"/>
      <c r="X677" s="215"/>
      <c r="Y677" s="215"/>
      <c r="Z677" s="215"/>
      <c r="AA677" s="215"/>
      <c r="AB677" s="215"/>
      <c r="AC677" s="215"/>
      <c r="AD677" s="215"/>
      <c r="AE677" s="215"/>
      <c r="AF677" s="215"/>
      <c r="AG677" s="215"/>
      <c r="AH677" s="215"/>
      <c r="AI677" s="215"/>
      <c r="AJ677" s="215"/>
      <c r="AK677" s="215"/>
      <c r="AL677" s="215"/>
      <c r="AM677" s="215"/>
      <c r="AN677" s="215"/>
      <c r="AO677" s="215"/>
      <c r="AP677" s="215"/>
      <c r="AQ677" s="215"/>
      <c r="AR677" s="215"/>
      <c r="AS677" s="215"/>
      <c r="AT677" s="215"/>
      <c r="AU677" s="215"/>
      <c r="AV677" s="215"/>
      <c r="AW677" s="215"/>
      <c r="AX677" s="215"/>
      <c r="AY677" s="215"/>
      <c r="AZ677" s="215"/>
      <c r="BA677" s="215"/>
      <c r="BB677" s="215"/>
      <c r="BC677" s="215"/>
      <c r="BD677" s="215"/>
      <c r="BE677" s="215"/>
      <c r="BF677" s="215"/>
      <c r="BG677" s="215"/>
      <c r="BH677" s="215"/>
      <c r="BI677" s="215"/>
      <c r="BJ677" s="215"/>
      <c r="BK677" s="215"/>
      <c r="BL677" s="215"/>
      <c r="BM677" s="215"/>
      <c r="BN677" s="215"/>
      <c r="BO677" s="215"/>
      <c r="BP677" s="215"/>
      <c r="BQ677" s="215"/>
      <c r="BR677" s="215"/>
      <c r="BS677" s="215"/>
      <c r="BT677" s="218"/>
    </row>
    <row r="678" spans="1:72" ht="14.5">
      <c r="A678" s="219" t="str">
        <f t="shared" si="16"/>
        <v/>
      </c>
      <c r="B678" s="215"/>
      <c r="C678" s="215"/>
      <c r="D678" s="215"/>
      <c r="E678" s="215"/>
      <c r="F678" s="215"/>
      <c r="G678" s="215"/>
      <c r="H678" s="215"/>
      <c r="I678" s="215"/>
      <c r="J678" s="215"/>
      <c r="K678" s="215"/>
      <c r="L678" s="215"/>
      <c r="M678" s="215"/>
      <c r="N678" s="215"/>
      <c r="O678" s="215"/>
      <c r="P678" s="215"/>
      <c r="Q678" s="215"/>
      <c r="R678" s="215"/>
      <c r="S678" s="215"/>
      <c r="T678" s="215"/>
      <c r="U678" s="215"/>
      <c r="V678" s="215"/>
      <c r="W678" s="215"/>
      <c r="X678" s="215"/>
      <c r="Y678" s="215"/>
      <c r="Z678" s="215"/>
      <c r="AA678" s="215"/>
      <c r="AB678" s="215"/>
      <c r="AC678" s="215"/>
      <c r="AD678" s="215"/>
      <c r="AE678" s="215"/>
      <c r="AF678" s="215"/>
      <c r="AG678" s="215"/>
      <c r="AH678" s="215"/>
      <c r="AI678" s="215"/>
      <c r="AJ678" s="215"/>
      <c r="AK678" s="215"/>
      <c r="AL678" s="215"/>
      <c r="AM678" s="215"/>
      <c r="AN678" s="215"/>
      <c r="AO678" s="215"/>
      <c r="AP678" s="215"/>
      <c r="AQ678" s="215"/>
      <c r="AR678" s="215"/>
      <c r="AS678" s="215"/>
      <c r="AT678" s="215"/>
      <c r="AU678" s="215"/>
      <c r="AV678" s="215"/>
      <c r="AW678" s="215"/>
      <c r="AX678" s="215"/>
      <c r="AY678" s="215"/>
      <c r="AZ678" s="215"/>
      <c r="BA678" s="215"/>
      <c r="BB678" s="215"/>
      <c r="BC678" s="215"/>
      <c r="BD678" s="215"/>
      <c r="BE678" s="215"/>
      <c r="BF678" s="215"/>
      <c r="BG678" s="215"/>
      <c r="BH678" s="215"/>
      <c r="BI678" s="215"/>
      <c r="BJ678" s="215"/>
      <c r="BK678" s="215"/>
      <c r="BL678" s="215"/>
      <c r="BM678" s="215"/>
      <c r="BN678" s="215"/>
      <c r="BO678" s="215"/>
      <c r="BP678" s="215"/>
      <c r="BQ678" s="215"/>
      <c r="BR678" s="215"/>
      <c r="BS678" s="215"/>
      <c r="BT678" s="218"/>
    </row>
    <row r="679" spans="1:72" ht="14.5">
      <c r="A679" s="219" t="str">
        <f t="shared" si="16"/>
        <v/>
      </c>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c r="AA679" s="220"/>
      <c r="AB679" s="220"/>
      <c r="AC679" s="220"/>
      <c r="AD679" s="220"/>
      <c r="AE679" s="220"/>
      <c r="AF679" s="220"/>
      <c r="AG679" s="220"/>
      <c r="AH679" s="220"/>
      <c r="AI679" s="220"/>
      <c r="AJ679" s="220"/>
      <c r="AK679" s="220"/>
      <c r="AL679" s="220"/>
      <c r="AM679" s="220"/>
      <c r="AN679" s="220"/>
      <c r="AO679" s="220"/>
      <c r="AP679" s="220"/>
      <c r="AQ679" s="220"/>
      <c r="AR679" s="220"/>
      <c r="AS679" s="220"/>
      <c r="AT679" s="220"/>
      <c r="AU679" s="220"/>
      <c r="AV679" s="220"/>
      <c r="AW679" s="220"/>
      <c r="AX679" s="220"/>
      <c r="AY679" s="220"/>
      <c r="AZ679" s="220"/>
      <c r="BA679" s="220"/>
      <c r="BB679" s="220"/>
      <c r="BC679" s="220"/>
      <c r="BD679" s="220"/>
      <c r="BE679" s="220"/>
      <c r="BF679" s="220"/>
      <c r="BG679" s="220"/>
      <c r="BH679" s="220"/>
      <c r="BI679" s="220"/>
      <c r="BJ679" s="220"/>
      <c r="BK679" s="220"/>
      <c r="BL679" s="220"/>
      <c r="BM679" s="220"/>
      <c r="BN679" s="220"/>
      <c r="BO679" s="220"/>
      <c r="BP679" s="220"/>
      <c r="BQ679" s="220"/>
      <c r="BR679" s="220"/>
      <c r="BS679" s="220"/>
      <c r="BT679" s="218"/>
    </row>
    <row r="680" spans="1:72" ht="14.5">
      <c r="A680" s="219" t="str">
        <f t="shared" si="16"/>
        <v/>
      </c>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c r="AA680" s="220"/>
      <c r="AB680" s="220"/>
      <c r="AC680" s="220"/>
      <c r="AD680" s="220"/>
      <c r="AE680" s="220"/>
      <c r="AF680" s="220"/>
      <c r="AG680" s="220"/>
      <c r="AH680" s="220"/>
      <c r="AI680" s="220"/>
      <c r="AJ680" s="220"/>
      <c r="AK680" s="220"/>
      <c r="AL680" s="220"/>
      <c r="AM680" s="220"/>
      <c r="AN680" s="220"/>
      <c r="AO680" s="220"/>
      <c r="AP680" s="220"/>
      <c r="AQ680" s="220"/>
      <c r="AR680" s="220"/>
      <c r="AS680" s="220"/>
      <c r="AT680" s="220"/>
      <c r="AU680" s="220"/>
      <c r="AV680" s="220"/>
      <c r="AW680" s="220"/>
      <c r="AX680" s="220"/>
      <c r="AY680" s="220"/>
      <c r="AZ680" s="220"/>
      <c r="BA680" s="220"/>
      <c r="BB680" s="220"/>
      <c r="BC680" s="220"/>
      <c r="BD680" s="220"/>
      <c r="BE680" s="220"/>
      <c r="BF680" s="220"/>
      <c r="BG680" s="220"/>
      <c r="BH680" s="220"/>
      <c r="BI680" s="220"/>
      <c r="BJ680" s="220"/>
      <c r="BK680" s="220"/>
      <c r="BL680" s="220"/>
      <c r="BM680" s="220"/>
      <c r="BN680" s="220"/>
      <c r="BO680" s="220"/>
      <c r="BP680" s="220"/>
      <c r="BQ680" s="220"/>
      <c r="BR680" s="220"/>
      <c r="BS680" s="220"/>
      <c r="BT680" s="218"/>
    </row>
    <row r="681" spans="1:72" ht="14.5">
      <c r="A681" s="219" t="str">
        <f t="shared" si="16"/>
        <v/>
      </c>
      <c r="B681" s="215"/>
      <c r="C681" s="215"/>
      <c r="D681" s="215"/>
      <c r="E681" s="215"/>
      <c r="F681" s="215"/>
      <c r="G681" s="215"/>
      <c r="H681" s="215"/>
      <c r="I681" s="215"/>
      <c r="J681" s="215"/>
      <c r="K681" s="215"/>
      <c r="L681" s="215"/>
      <c r="M681" s="215"/>
      <c r="N681" s="215"/>
      <c r="O681" s="215"/>
      <c r="P681" s="215"/>
      <c r="Q681" s="215"/>
      <c r="R681" s="215"/>
      <c r="S681" s="215"/>
      <c r="T681" s="215"/>
      <c r="U681" s="215"/>
      <c r="V681" s="215"/>
      <c r="W681" s="215"/>
      <c r="X681" s="215"/>
      <c r="Y681" s="215"/>
      <c r="Z681" s="215"/>
      <c r="AA681" s="215"/>
      <c r="AB681" s="215"/>
      <c r="AC681" s="215"/>
      <c r="AD681" s="215"/>
      <c r="AE681" s="215"/>
      <c r="AF681" s="215"/>
      <c r="AG681" s="215"/>
      <c r="AH681" s="215"/>
      <c r="AI681" s="215"/>
      <c r="AJ681" s="215"/>
      <c r="AK681" s="215"/>
      <c r="AL681" s="215"/>
      <c r="AM681" s="215"/>
      <c r="AN681" s="215"/>
      <c r="AO681" s="215"/>
      <c r="AP681" s="215"/>
      <c r="AQ681" s="215"/>
      <c r="AR681" s="215"/>
      <c r="AS681" s="215"/>
      <c r="AT681" s="215"/>
      <c r="AU681" s="215"/>
      <c r="AV681" s="215"/>
      <c r="AW681" s="215"/>
      <c r="AX681" s="215"/>
      <c r="AY681" s="215"/>
      <c r="AZ681" s="215"/>
      <c r="BA681" s="215"/>
      <c r="BB681" s="215"/>
      <c r="BC681" s="215"/>
      <c r="BD681" s="215"/>
      <c r="BE681" s="215"/>
      <c r="BF681" s="215"/>
      <c r="BG681" s="215"/>
      <c r="BH681" s="215"/>
      <c r="BI681" s="215"/>
      <c r="BJ681" s="215"/>
      <c r="BK681" s="215"/>
      <c r="BL681" s="215"/>
      <c r="BM681" s="215"/>
      <c r="BN681" s="215"/>
      <c r="BO681" s="215"/>
      <c r="BP681" s="215"/>
      <c r="BQ681" s="215"/>
      <c r="BR681" s="215"/>
      <c r="BS681" s="215"/>
      <c r="BT681" s="218"/>
    </row>
    <row r="682" spans="1:72" ht="14.5">
      <c r="A682" s="219" t="str">
        <f t="shared" si="16"/>
        <v/>
      </c>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c r="AA682" s="220"/>
      <c r="AB682" s="220"/>
      <c r="AC682" s="220"/>
      <c r="AD682" s="220"/>
      <c r="AE682" s="220"/>
      <c r="AF682" s="220"/>
      <c r="AG682" s="220"/>
      <c r="AH682" s="220"/>
      <c r="AI682" s="220"/>
      <c r="AJ682" s="220"/>
      <c r="AK682" s="220"/>
      <c r="AL682" s="220"/>
      <c r="AM682" s="220"/>
      <c r="AN682" s="220"/>
      <c r="AO682" s="220"/>
      <c r="AP682" s="220"/>
      <c r="AQ682" s="220"/>
      <c r="AR682" s="220"/>
      <c r="AS682" s="220"/>
      <c r="AT682" s="220"/>
      <c r="AU682" s="220"/>
      <c r="AV682" s="220"/>
      <c r="AW682" s="220"/>
      <c r="AX682" s="220"/>
      <c r="AY682" s="220"/>
      <c r="AZ682" s="220"/>
      <c r="BA682" s="220"/>
      <c r="BB682" s="220"/>
      <c r="BC682" s="220"/>
      <c r="BD682" s="220"/>
      <c r="BE682" s="220"/>
      <c r="BF682" s="220"/>
      <c r="BG682" s="220"/>
      <c r="BH682" s="220"/>
      <c r="BI682" s="220"/>
      <c r="BJ682" s="220"/>
      <c r="BK682" s="220"/>
      <c r="BL682" s="220"/>
      <c r="BM682" s="220"/>
      <c r="BN682" s="220"/>
      <c r="BO682" s="220"/>
      <c r="BP682" s="220"/>
      <c r="BQ682" s="220"/>
      <c r="BR682" s="220"/>
      <c r="BS682" s="220"/>
      <c r="BT682" s="218"/>
    </row>
    <row r="683" spans="1:72" ht="14.5">
      <c r="A683" s="219" t="str">
        <f t="shared" si="16"/>
        <v/>
      </c>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c r="AA683" s="220"/>
      <c r="AB683" s="220"/>
      <c r="AC683" s="220"/>
      <c r="AD683" s="220"/>
      <c r="AE683" s="220"/>
      <c r="AF683" s="220"/>
      <c r="AG683" s="220"/>
      <c r="AH683" s="220"/>
      <c r="AI683" s="220"/>
      <c r="AJ683" s="220"/>
      <c r="AK683" s="220"/>
      <c r="AL683" s="220"/>
      <c r="AM683" s="220"/>
      <c r="AN683" s="220"/>
      <c r="AO683" s="220"/>
      <c r="AP683" s="220"/>
      <c r="AQ683" s="220"/>
      <c r="AR683" s="220"/>
      <c r="AS683" s="220"/>
      <c r="AT683" s="220"/>
      <c r="AU683" s="220"/>
      <c r="AV683" s="220"/>
      <c r="AW683" s="220"/>
      <c r="AX683" s="220"/>
      <c r="AY683" s="220"/>
      <c r="AZ683" s="220"/>
      <c r="BA683" s="220"/>
      <c r="BB683" s="220"/>
      <c r="BC683" s="220"/>
      <c r="BD683" s="220"/>
      <c r="BE683" s="220"/>
      <c r="BF683" s="220"/>
      <c r="BG683" s="220"/>
      <c r="BH683" s="220"/>
      <c r="BI683" s="220"/>
      <c r="BJ683" s="220"/>
      <c r="BK683" s="220"/>
      <c r="BL683" s="220"/>
      <c r="BM683" s="220"/>
      <c r="BN683" s="220"/>
      <c r="BO683" s="220"/>
      <c r="BP683" s="220"/>
      <c r="BQ683" s="220"/>
      <c r="BR683" s="220"/>
      <c r="BS683" s="220"/>
      <c r="BT683" s="218"/>
    </row>
    <row r="684" spans="1:72" ht="14.5">
      <c r="A684" s="219" t="str">
        <f t="shared" si="16"/>
        <v/>
      </c>
      <c r="B684" s="215"/>
      <c r="C684" s="215"/>
      <c r="D684" s="215"/>
      <c r="E684" s="215"/>
      <c r="F684" s="215"/>
      <c r="G684" s="215"/>
      <c r="H684" s="215"/>
      <c r="I684" s="215"/>
      <c r="J684" s="215"/>
      <c r="K684" s="215"/>
      <c r="L684" s="215"/>
      <c r="M684" s="215"/>
      <c r="N684" s="215"/>
      <c r="O684" s="215"/>
      <c r="P684" s="215"/>
      <c r="Q684" s="215"/>
      <c r="R684" s="215"/>
      <c r="S684" s="215"/>
      <c r="T684" s="215"/>
      <c r="U684" s="215"/>
      <c r="V684" s="215"/>
      <c r="W684" s="215"/>
      <c r="X684" s="215"/>
      <c r="Y684" s="215"/>
      <c r="Z684" s="215"/>
      <c r="AA684" s="215"/>
      <c r="AB684" s="215"/>
      <c r="AC684" s="215"/>
      <c r="AD684" s="215"/>
      <c r="AE684" s="215"/>
      <c r="AF684" s="215"/>
      <c r="AG684" s="215"/>
      <c r="AH684" s="215"/>
      <c r="AI684" s="215"/>
      <c r="AJ684" s="215"/>
      <c r="AK684" s="215"/>
      <c r="AL684" s="215"/>
      <c r="AM684" s="215"/>
      <c r="AN684" s="215"/>
      <c r="AO684" s="215"/>
      <c r="AP684" s="215"/>
      <c r="AQ684" s="215"/>
      <c r="AR684" s="215"/>
      <c r="AS684" s="215"/>
      <c r="AT684" s="215"/>
      <c r="AU684" s="215"/>
      <c r="AV684" s="215"/>
      <c r="AW684" s="215"/>
      <c r="AX684" s="215"/>
      <c r="AY684" s="215"/>
      <c r="AZ684" s="215"/>
      <c r="BA684" s="215"/>
      <c r="BB684" s="215"/>
      <c r="BC684" s="215"/>
      <c r="BD684" s="215"/>
      <c r="BE684" s="215"/>
      <c r="BF684" s="215"/>
      <c r="BG684" s="215"/>
      <c r="BH684" s="215"/>
      <c r="BI684" s="215"/>
      <c r="BJ684" s="215"/>
      <c r="BK684" s="215"/>
      <c r="BL684" s="215"/>
      <c r="BM684" s="215"/>
      <c r="BN684" s="215"/>
      <c r="BO684" s="215"/>
      <c r="BP684" s="215"/>
      <c r="BQ684" s="215"/>
      <c r="BR684" s="215"/>
      <c r="BS684" s="215"/>
      <c r="BT684" s="218"/>
    </row>
    <row r="685" spans="1:72" ht="14.5">
      <c r="A685" s="219" t="str">
        <f t="shared" si="16"/>
        <v/>
      </c>
      <c r="B685" s="215"/>
      <c r="C685" s="215"/>
      <c r="D685" s="215"/>
      <c r="E685" s="215"/>
      <c r="F685" s="215"/>
      <c r="G685" s="215"/>
      <c r="H685" s="215"/>
      <c r="I685" s="215"/>
      <c r="J685" s="215"/>
      <c r="K685" s="215"/>
      <c r="L685" s="215"/>
      <c r="M685" s="215"/>
      <c r="N685" s="215"/>
      <c r="O685" s="215"/>
      <c r="P685" s="215"/>
      <c r="Q685" s="215"/>
      <c r="R685" s="215"/>
      <c r="S685" s="215"/>
      <c r="T685" s="215"/>
      <c r="U685" s="215"/>
      <c r="V685" s="215"/>
      <c r="W685" s="215"/>
      <c r="X685" s="215"/>
      <c r="Y685" s="215"/>
      <c r="Z685" s="215"/>
      <c r="AA685" s="215"/>
      <c r="AB685" s="215"/>
      <c r="AC685" s="215"/>
      <c r="AD685" s="215"/>
      <c r="AE685" s="215"/>
      <c r="AF685" s="215"/>
      <c r="AG685" s="215"/>
      <c r="AH685" s="215"/>
      <c r="AI685" s="215"/>
      <c r="AJ685" s="215"/>
      <c r="AK685" s="215"/>
      <c r="AL685" s="215"/>
      <c r="AM685" s="215"/>
      <c r="AN685" s="215"/>
      <c r="AO685" s="215"/>
      <c r="AP685" s="215"/>
      <c r="AQ685" s="215"/>
      <c r="AR685" s="215"/>
      <c r="AS685" s="215"/>
      <c r="AT685" s="215"/>
      <c r="AU685" s="215"/>
      <c r="AV685" s="215"/>
      <c r="AW685" s="215"/>
      <c r="AX685" s="215"/>
      <c r="AY685" s="215"/>
      <c r="AZ685" s="215"/>
      <c r="BA685" s="215"/>
      <c r="BB685" s="215"/>
      <c r="BC685" s="215"/>
      <c r="BD685" s="215"/>
      <c r="BE685" s="215"/>
      <c r="BF685" s="215"/>
      <c r="BG685" s="215"/>
      <c r="BH685" s="215"/>
      <c r="BI685" s="215"/>
      <c r="BJ685" s="215"/>
      <c r="BK685" s="215"/>
      <c r="BL685" s="215"/>
      <c r="BM685" s="215"/>
      <c r="BN685" s="215"/>
      <c r="BO685" s="215"/>
      <c r="BP685" s="215"/>
      <c r="BQ685" s="215"/>
      <c r="BR685" s="215"/>
      <c r="BS685" s="215"/>
      <c r="BT685" s="218"/>
    </row>
    <row r="686" spans="1:72" ht="14.5">
      <c r="A686" s="219" t="str">
        <f t="shared" si="16"/>
        <v/>
      </c>
      <c r="B686" s="215"/>
      <c r="C686" s="215"/>
      <c r="D686" s="215"/>
      <c r="E686" s="215"/>
      <c r="F686" s="215"/>
      <c r="G686" s="215"/>
      <c r="H686" s="215"/>
      <c r="I686" s="215"/>
      <c r="J686" s="215"/>
      <c r="K686" s="215"/>
      <c r="L686" s="215"/>
      <c r="M686" s="215"/>
      <c r="N686" s="215"/>
      <c r="O686" s="215"/>
      <c r="P686" s="215"/>
      <c r="Q686" s="215"/>
      <c r="R686" s="215"/>
      <c r="S686" s="215"/>
      <c r="T686" s="215"/>
      <c r="U686" s="215"/>
      <c r="V686" s="215"/>
      <c r="W686" s="215"/>
      <c r="X686" s="215"/>
      <c r="Y686" s="215"/>
      <c r="Z686" s="215"/>
      <c r="AA686" s="215"/>
      <c r="AB686" s="215"/>
      <c r="AC686" s="215"/>
      <c r="AD686" s="215"/>
      <c r="AE686" s="215"/>
      <c r="AF686" s="215"/>
      <c r="AG686" s="215"/>
      <c r="AH686" s="215"/>
      <c r="AI686" s="215"/>
      <c r="AJ686" s="215"/>
      <c r="AK686" s="215"/>
      <c r="AL686" s="215"/>
      <c r="AM686" s="215"/>
      <c r="AN686" s="215"/>
      <c r="AO686" s="215"/>
      <c r="AP686" s="215"/>
      <c r="AQ686" s="215"/>
      <c r="AR686" s="215"/>
      <c r="AS686" s="215"/>
      <c r="AT686" s="215"/>
      <c r="AU686" s="215"/>
      <c r="AV686" s="215"/>
      <c r="AW686" s="215"/>
      <c r="AX686" s="215"/>
      <c r="AY686" s="215"/>
      <c r="AZ686" s="215"/>
      <c r="BA686" s="215"/>
      <c r="BB686" s="215"/>
      <c r="BC686" s="215"/>
      <c r="BD686" s="215"/>
      <c r="BE686" s="215"/>
      <c r="BF686" s="215"/>
      <c r="BG686" s="215"/>
      <c r="BH686" s="215"/>
      <c r="BI686" s="215"/>
      <c r="BJ686" s="215"/>
      <c r="BK686" s="215"/>
      <c r="BL686" s="215"/>
      <c r="BM686" s="215"/>
      <c r="BN686" s="215"/>
      <c r="BO686" s="215"/>
      <c r="BP686" s="215"/>
      <c r="BQ686" s="215"/>
      <c r="BR686" s="215"/>
      <c r="BS686" s="215"/>
      <c r="BT686" s="218"/>
    </row>
    <row r="687" spans="1:72" ht="14.5">
      <c r="A687" s="219" t="str">
        <f t="shared" si="16"/>
        <v/>
      </c>
      <c r="B687" s="215"/>
      <c r="C687" s="215"/>
      <c r="D687" s="215"/>
      <c r="E687" s="215"/>
      <c r="F687" s="215"/>
      <c r="G687" s="215"/>
      <c r="H687" s="215"/>
      <c r="I687" s="215"/>
      <c r="J687" s="215"/>
      <c r="K687" s="215"/>
      <c r="L687" s="215"/>
      <c r="M687" s="215"/>
      <c r="N687" s="215"/>
      <c r="O687" s="215"/>
      <c r="P687" s="215"/>
      <c r="Q687" s="215"/>
      <c r="R687" s="215"/>
      <c r="S687" s="215"/>
      <c r="T687" s="215"/>
      <c r="U687" s="215"/>
      <c r="V687" s="215"/>
      <c r="W687" s="215"/>
      <c r="X687" s="215"/>
      <c r="Y687" s="215"/>
      <c r="Z687" s="215"/>
      <c r="AA687" s="215"/>
      <c r="AB687" s="215"/>
      <c r="AC687" s="215"/>
      <c r="AD687" s="215"/>
      <c r="AE687" s="215"/>
      <c r="AF687" s="215"/>
      <c r="AG687" s="215"/>
      <c r="AH687" s="215"/>
      <c r="AI687" s="215"/>
      <c r="AJ687" s="215"/>
      <c r="AK687" s="215"/>
      <c r="AL687" s="215"/>
      <c r="AM687" s="215"/>
      <c r="AN687" s="215"/>
      <c r="AO687" s="215"/>
      <c r="AP687" s="215"/>
      <c r="AQ687" s="215"/>
      <c r="AR687" s="215"/>
      <c r="AS687" s="215"/>
      <c r="AT687" s="215"/>
      <c r="AU687" s="215"/>
      <c r="AV687" s="215"/>
      <c r="AW687" s="215"/>
      <c r="AX687" s="215"/>
      <c r="AY687" s="215"/>
      <c r="AZ687" s="215"/>
      <c r="BA687" s="215"/>
      <c r="BB687" s="215"/>
      <c r="BC687" s="215"/>
      <c r="BD687" s="215"/>
      <c r="BE687" s="215"/>
      <c r="BF687" s="215"/>
      <c r="BG687" s="215"/>
      <c r="BH687" s="215"/>
      <c r="BI687" s="215"/>
      <c r="BJ687" s="215"/>
      <c r="BK687" s="215"/>
      <c r="BL687" s="215"/>
      <c r="BM687" s="215"/>
      <c r="BN687" s="215"/>
      <c r="BO687" s="215"/>
      <c r="BP687" s="215"/>
      <c r="BQ687" s="215"/>
      <c r="BR687" s="215"/>
      <c r="BS687" s="215"/>
      <c r="BT687" s="218"/>
    </row>
    <row r="688" spans="1:72" ht="14.5">
      <c r="A688" s="219" t="str">
        <f t="shared" si="16"/>
        <v/>
      </c>
      <c r="B688" s="215"/>
      <c r="C688" s="215"/>
      <c r="D688" s="215"/>
      <c r="E688" s="215"/>
      <c r="F688" s="215"/>
      <c r="G688" s="215"/>
      <c r="H688" s="215"/>
      <c r="I688" s="215"/>
      <c r="J688" s="215"/>
      <c r="K688" s="215"/>
      <c r="L688" s="215"/>
      <c r="M688" s="215"/>
      <c r="N688" s="215"/>
      <c r="O688" s="215"/>
      <c r="P688" s="215"/>
      <c r="Q688" s="215"/>
      <c r="R688" s="215"/>
      <c r="S688" s="215"/>
      <c r="T688" s="215"/>
      <c r="U688" s="215"/>
      <c r="V688" s="215"/>
      <c r="W688" s="215"/>
      <c r="X688" s="215"/>
      <c r="Y688" s="215"/>
      <c r="Z688" s="215"/>
      <c r="AA688" s="215"/>
      <c r="AB688" s="215"/>
      <c r="AC688" s="215"/>
      <c r="AD688" s="215"/>
      <c r="AE688" s="215"/>
      <c r="AF688" s="215"/>
      <c r="AG688" s="215"/>
      <c r="AH688" s="215"/>
      <c r="AI688" s="215"/>
      <c r="AJ688" s="215"/>
      <c r="AK688" s="215"/>
      <c r="AL688" s="215"/>
      <c r="AM688" s="215"/>
      <c r="AN688" s="215"/>
      <c r="AO688" s="215"/>
      <c r="AP688" s="215"/>
      <c r="AQ688" s="215"/>
      <c r="AR688" s="215"/>
      <c r="AS688" s="215"/>
      <c r="AT688" s="215"/>
      <c r="AU688" s="215"/>
      <c r="AV688" s="215"/>
      <c r="AW688" s="215"/>
      <c r="AX688" s="215"/>
      <c r="AY688" s="215"/>
      <c r="AZ688" s="215"/>
      <c r="BA688" s="215"/>
      <c r="BB688" s="215"/>
      <c r="BC688" s="215"/>
      <c r="BD688" s="215"/>
      <c r="BE688" s="215"/>
      <c r="BF688" s="215"/>
      <c r="BG688" s="215"/>
      <c r="BH688" s="215"/>
      <c r="BI688" s="215"/>
      <c r="BJ688" s="215"/>
      <c r="BK688" s="215"/>
      <c r="BL688" s="215"/>
      <c r="BM688" s="215"/>
      <c r="BN688" s="215"/>
      <c r="BO688" s="215"/>
      <c r="BP688" s="215"/>
      <c r="BQ688" s="215"/>
      <c r="BR688" s="215"/>
      <c r="BS688" s="215"/>
      <c r="BT688" s="218"/>
    </row>
    <row r="689" spans="1:72" ht="14.5">
      <c r="A689" s="219" t="str">
        <f t="shared" si="16"/>
        <v/>
      </c>
      <c r="B689" s="215"/>
      <c r="C689" s="215"/>
      <c r="D689" s="215"/>
      <c r="E689" s="215"/>
      <c r="F689" s="215"/>
      <c r="G689" s="215"/>
      <c r="H689" s="215"/>
      <c r="I689" s="215"/>
      <c r="J689" s="215"/>
      <c r="K689" s="215"/>
      <c r="L689" s="215"/>
      <c r="M689" s="215"/>
      <c r="N689" s="215"/>
      <c r="O689" s="215"/>
      <c r="P689" s="215"/>
      <c r="Q689" s="215"/>
      <c r="R689" s="215"/>
      <c r="S689" s="215"/>
      <c r="T689" s="215"/>
      <c r="U689" s="215"/>
      <c r="V689" s="215"/>
      <c r="W689" s="223"/>
      <c r="X689" s="215"/>
      <c r="Y689" s="215"/>
      <c r="Z689" s="215"/>
      <c r="AA689" s="215"/>
      <c r="AB689" s="215"/>
      <c r="AC689" s="215"/>
      <c r="AD689" s="215"/>
      <c r="AE689" s="215"/>
      <c r="AF689" s="215"/>
      <c r="AG689" s="215"/>
      <c r="AH689" s="215"/>
      <c r="AI689" s="215"/>
      <c r="AJ689" s="215"/>
      <c r="AK689" s="215"/>
      <c r="AL689" s="215"/>
      <c r="AM689" s="215"/>
      <c r="AN689" s="215"/>
      <c r="AO689" s="215"/>
      <c r="AP689" s="215"/>
      <c r="AQ689" s="215"/>
      <c r="AR689" s="215"/>
      <c r="AS689" s="215"/>
      <c r="AT689" s="215"/>
      <c r="AU689" s="215"/>
      <c r="AV689" s="215"/>
      <c r="AW689" s="215"/>
      <c r="AX689" s="215"/>
      <c r="AY689" s="215"/>
      <c r="AZ689" s="215"/>
      <c r="BA689" s="215"/>
      <c r="BB689" s="215"/>
      <c r="BC689" s="215"/>
      <c r="BD689" s="215"/>
      <c r="BE689" s="215"/>
      <c r="BF689" s="215"/>
      <c r="BG689" s="215"/>
      <c r="BH689" s="215"/>
      <c r="BI689" s="215"/>
      <c r="BJ689" s="215"/>
      <c r="BK689" s="215"/>
      <c r="BL689" s="215"/>
      <c r="BM689" s="215"/>
      <c r="BN689" s="215"/>
      <c r="BO689" s="215"/>
      <c r="BP689" s="215"/>
      <c r="BQ689" s="215"/>
      <c r="BR689" s="215"/>
      <c r="BS689" s="215"/>
      <c r="BT689" s="218"/>
    </row>
    <row r="690" spans="1:72" ht="14.5">
      <c r="A690" s="219" t="str">
        <f t="shared" si="16"/>
        <v/>
      </c>
      <c r="B690" s="215"/>
      <c r="C690" s="215"/>
      <c r="D690" s="215"/>
      <c r="E690" s="215"/>
      <c r="F690" s="215"/>
      <c r="G690" s="215"/>
      <c r="H690" s="215"/>
      <c r="I690" s="215"/>
      <c r="J690" s="215"/>
      <c r="K690" s="215"/>
      <c r="L690" s="215"/>
      <c r="M690" s="215"/>
      <c r="N690" s="215"/>
      <c r="O690" s="215"/>
      <c r="P690" s="215"/>
      <c r="Q690" s="215"/>
      <c r="R690" s="215"/>
      <c r="S690" s="215"/>
      <c r="T690" s="215"/>
      <c r="U690" s="215"/>
      <c r="V690" s="215"/>
      <c r="W690" s="215"/>
      <c r="X690" s="215"/>
      <c r="Y690" s="215"/>
      <c r="Z690" s="215"/>
      <c r="AA690" s="215"/>
      <c r="AB690" s="215"/>
      <c r="AC690" s="215"/>
      <c r="AD690" s="215"/>
      <c r="AE690" s="215"/>
      <c r="AF690" s="215"/>
      <c r="AG690" s="215"/>
      <c r="AH690" s="215"/>
      <c r="AI690" s="215"/>
      <c r="AJ690" s="215"/>
      <c r="AK690" s="215"/>
      <c r="AL690" s="215"/>
      <c r="AM690" s="215"/>
      <c r="AN690" s="215"/>
      <c r="AO690" s="215"/>
      <c r="AP690" s="215"/>
      <c r="AQ690" s="215"/>
      <c r="AR690" s="215"/>
      <c r="AS690" s="215"/>
      <c r="AT690" s="215"/>
      <c r="AU690" s="215"/>
      <c r="AV690" s="215"/>
      <c r="AW690" s="215"/>
      <c r="AX690" s="215"/>
      <c r="AY690" s="215"/>
      <c r="AZ690" s="215"/>
      <c r="BA690" s="215"/>
      <c r="BB690" s="215"/>
      <c r="BC690" s="215"/>
      <c r="BD690" s="215"/>
      <c r="BE690" s="215"/>
      <c r="BF690" s="215"/>
      <c r="BG690" s="215"/>
      <c r="BH690" s="215"/>
      <c r="BI690" s="215"/>
      <c r="BJ690" s="215"/>
      <c r="BK690" s="215"/>
      <c r="BL690" s="215"/>
      <c r="BM690" s="215"/>
      <c r="BN690" s="215"/>
      <c r="BO690" s="215"/>
      <c r="BP690" s="215"/>
      <c r="BQ690" s="215"/>
      <c r="BR690" s="215"/>
      <c r="BS690" s="215"/>
      <c r="BT690" s="218"/>
    </row>
    <row r="691" spans="1:72" ht="14.5">
      <c r="A691" s="219" t="str">
        <f t="shared" si="16"/>
        <v/>
      </c>
      <c r="B691" s="215"/>
      <c r="C691" s="215"/>
      <c r="D691" s="215"/>
      <c r="E691" s="215"/>
      <c r="F691" s="215"/>
      <c r="G691" s="215"/>
      <c r="H691" s="215"/>
      <c r="I691" s="215"/>
      <c r="J691" s="215"/>
      <c r="K691" s="215"/>
      <c r="L691" s="215"/>
      <c r="M691" s="215"/>
      <c r="N691" s="215"/>
      <c r="O691" s="215"/>
      <c r="P691" s="215"/>
      <c r="Q691" s="215"/>
      <c r="R691" s="215"/>
      <c r="S691" s="215"/>
      <c r="T691" s="215"/>
      <c r="U691" s="215"/>
      <c r="V691" s="215"/>
      <c r="W691" s="215"/>
      <c r="X691" s="215"/>
      <c r="Y691" s="215"/>
      <c r="Z691" s="215"/>
      <c r="AA691" s="215"/>
      <c r="AB691" s="215"/>
      <c r="AC691" s="215"/>
      <c r="AD691" s="215"/>
      <c r="AE691" s="215"/>
      <c r="AF691" s="215"/>
      <c r="AG691" s="215"/>
      <c r="AH691" s="215"/>
      <c r="AI691" s="215"/>
      <c r="AJ691" s="215"/>
      <c r="AK691" s="215"/>
      <c r="AL691" s="215"/>
      <c r="AM691" s="215"/>
      <c r="AN691" s="215"/>
      <c r="AO691" s="215"/>
      <c r="AP691" s="215"/>
      <c r="AQ691" s="215"/>
      <c r="AR691" s="215"/>
      <c r="AS691" s="215"/>
      <c r="AT691" s="215"/>
      <c r="AU691" s="215"/>
      <c r="AV691" s="215"/>
      <c r="AW691" s="215"/>
      <c r="AX691" s="215"/>
      <c r="AY691" s="215"/>
      <c r="AZ691" s="215"/>
      <c r="BA691" s="215"/>
      <c r="BB691" s="215"/>
      <c r="BC691" s="215"/>
      <c r="BD691" s="215"/>
      <c r="BE691" s="215"/>
      <c r="BF691" s="215"/>
      <c r="BG691" s="215"/>
      <c r="BH691" s="215"/>
      <c r="BI691" s="215"/>
      <c r="BJ691" s="215"/>
      <c r="BK691" s="215"/>
      <c r="BL691" s="215"/>
      <c r="BM691" s="215"/>
      <c r="BN691" s="215"/>
      <c r="BO691" s="215"/>
      <c r="BP691" s="215"/>
      <c r="BQ691" s="215"/>
      <c r="BR691" s="215"/>
      <c r="BS691" s="215"/>
      <c r="BT691" s="218"/>
    </row>
    <row r="692" spans="1:72" ht="14.5">
      <c r="A692" s="219" t="str">
        <f t="shared" si="16"/>
        <v/>
      </c>
      <c r="B692" s="215"/>
      <c r="C692" s="215"/>
      <c r="D692" s="215"/>
      <c r="E692" s="215"/>
      <c r="F692" s="215"/>
      <c r="G692" s="215"/>
      <c r="H692" s="215"/>
      <c r="I692" s="215"/>
      <c r="J692" s="215"/>
      <c r="K692" s="215"/>
      <c r="L692" s="215"/>
      <c r="M692" s="215"/>
      <c r="N692" s="215"/>
      <c r="O692" s="215"/>
      <c r="P692" s="215"/>
      <c r="Q692" s="215"/>
      <c r="R692" s="215"/>
      <c r="S692" s="215"/>
      <c r="T692" s="215"/>
      <c r="U692" s="215"/>
      <c r="V692" s="215"/>
      <c r="W692" s="215"/>
      <c r="X692" s="215"/>
      <c r="Y692" s="215"/>
      <c r="Z692" s="215"/>
      <c r="AA692" s="215"/>
      <c r="AB692" s="215"/>
      <c r="AC692" s="215"/>
      <c r="AD692" s="215"/>
      <c r="AE692" s="215"/>
      <c r="AF692" s="215"/>
      <c r="AG692" s="215"/>
      <c r="AH692" s="215"/>
      <c r="AI692" s="215"/>
      <c r="AJ692" s="215"/>
      <c r="AK692" s="215"/>
      <c r="AL692" s="215"/>
      <c r="AM692" s="215"/>
      <c r="AN692" s="215"/>
      <c r="AO692" s="215"/>
      <c r="AP692" s="215"/>
      <c r="AQ692" s="215"/>
      <c r="AR692" s="215"/>
      <c r="AS692" s="215"/>
      <c r="AT692" s="215"/>
      <c r="AU692" s="215"/>
      <c r="AV692" s="215"/>
      <c r="AW692" s="215"/>
      <c r="AX692" s="215"/>
      <c r="AY692" s="215"/>
      <c r="AZ692" s="215"/>
      <c r="BA692" s="215"/>
      <c r="BB692" s="215"/>
      <c r="BC692" s="215"/>
      <c r="BD692" s="215"/>
      <c r="BE692" s="215"/>
      <c r="BF692" s="215"/>
      <c r="BG692" s="215"/>
      <c r="BH692" s="215"/>
      <c r="BI692" s="215"/>
      <c r="BJ692" s="215"/>
      <c r="BK692" s="215"/>
      <c r="BL692" s="215"/>
      <c r="BM692" s="215"/>
      <c r="BN692" s="215"/>
      <c r="BO692" s="215"/>
      <c r="BP692" s="215"/>
      <c r="BQ692" s="215"/>
      <c r="BR692" s="215"/>
      <c r="BS692" s="215"/>
      <c r="BT692" s="218"/>
    </row>
    <row r="693" spans="1:72" ht="14.5">
      <c r="A693" s="219" t="str">
        <f t="shared" si="16"/>
        <v/>
      </c>
      <c r="B693" s="215"/>
      <c r="C693" s="215"/>
      <c r="D693" s="215"/>
      <c r="E693" s="215"/>
      <c r="F693" s="215"/>
      <c r="G693" s="215"/>
      <c r="H693" s="215"/>
      <c r="I693" s="215"/>
      <c r="J693" s="215"/>
      <c r="K693" s="215"/>
      <c r="L693" s="215"/>
      <c r="M693" s="215"/>
      <c r="N693" s="215"/>
      <c r="O693" s="215"/>
      <c r="P693" s="215"/>
      <c r="Q693" s="215"/>
      <c r="R693" s="215"/>
      <c r="S693" s="215"/>
      <c r="T693" s="215"/>
      <c r="U693" s="215"/>
      <c r="V693" s="215"/>
      <c r="W693" s="215"/>
      <c r="X693" s="215"/>
      <c r="Y693" s="215"/>
      <c r="Z693" s="215"/>
      <c r="AA693" s="215"/>
      <c r="AB693" s="215"/>
      <c r="AC693" s="215"/>
      <c r="AD693" s="215"/>
      <c r="AE693" s="215"/>
      <c r="AF693" s="215"/>
      <c r="AG693" s="215"/>
      <c r="AH693" s="215"/>
      <c r="AI693" s="215"/>
      <c r="AJ693" s="215"/>
      <c r="AK693" s="215"/>
      <c r="AL693" s="215"/>
      <c r="AM693" s="215"/>
      <c r="AN693" s="215"/>
      <c r="AO693" s="215"/>
      <c r="AP693" s="215"/>
      <c r="AQ693" s="215"/>
      <c r="AR693" s="215"/>
      <c r="AS693" s="215"/>
      <c r="AT693" s="215"/>
      <c r="AU693" s="215"/>
      <c r="AV693" s="215"/>
      <c r="AW693" s="215"/>
      <c r="AX693" s="215"/>
      <c r="AY693" s="215"/>
      <c r="AZ693" s="215"/>
      <c r="BA693" s="215"/>
      <c r="BB693" s="215"/>
      <c r="BC693" s="215"/>
      <c r="BD693" s="215"/>
      <c r="BE693" s="215"/>
      <c r="BF693" s="215"/>
      <c r="BG693" s="215"/>
      <c r="BH693" s="215"/>
      <c r="BI693" s="215"/>
      <c r="BJ693" s="215"/>
      <c r="BK693" s="215"/>
      <c r="BL693" s="215"/>
      <c r="BM693" s="215"/>
      <c r="BN693" s="215"/>
      <c r="BO693" s="215"/>
      <c r="BP693" s="215"/>
      <c r="BQ693" s="215"/>
      <c r="BR693" s="215"/>
      <c r="BS693" s="215"/>
      <c r="BT693" s="218"/>
    </row>
    <row r="694" spans="1:72" ht="14.5">
      <c r="A694" s="219" t="str">
        <f t="shared" ref="A694:A722" si="17">LEFT(AF694,15)</f>
        <v/>
      </c>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c r="AA694" s="220"/>
      <c r="AB694" s="220"/>
      <c r="AC694" s="220"/>
      <c r="AD694" s="220"/>
      <c r="AE694" s="220"/>
      <c r="AF694" s="220"/>
      <c r="AG694" s="220"/>
      <c r="AH694" s="220"/>
      <c r="AI694" s="220"/>
      <c r="AJ694" s="220"/>
      <c r="AK694" s="220"/>
      <c r="AL694" s="220"/>
      <c r="AM694" s="220"/>
      <c r="AN694" s="220"/>
      <c r="AO694" s="220"/>
      <c r="AP694" s="220"/>
      <c r="AQ694" s="220"/>
      <c r="AR694" s="220"/>
      <c r="AS694" s="220"/>
      <c r="AT694" s="220"/>
      <c r="AU694" s="220"/>
      <c r="AV694" s="220"/>
      <c r="AW694" s="220"/>
      <c r="AX694" s="220"/>
      <c r="AY694" s="220"/>
      <c r="AZ694" s="220"/>
      <c r="BA694" s="220"/>
      <c r="BB694" s="220"/>
      <c r="BC694" s="220"/>
      <c r="BD694" s="220"/>
      <c r="BE694" s="220"/>
      <c r="BF694" s="220"/>
      <c r="BG694" s="220"/>
      <c r="BH694" s="220"/>
      <c r="BI694" s="220"/>
      <c r="BJ694" s="220"/>
      <c r="BK694" s="220"/>
      <c r="BL694" s="220"/>
      <c r="BM694" s="220"/>
      <c r="BN694" s="220"/>
      <c r="BO694" s="220"/>
      <c r="BP694" s="220"/>
      <c r="BQ694" s="220"/>
      <c r="BR694" s="220"/>
      <c r="BS694" s="220"/>
      <c r="BT694" s="218"/>
    </row>
    <row r="695" spans="1:72" ht="14.5">
      <c r="A695" s="219" t="str">
        <f t="shared" si="17"/>
        <v/>
      </c>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c r="AA695" s="220"/>
      <c r="AB695" s="220"/>
      <c r="AC695" s="220"/>
      <c r="AD695" s="220"/>
      <c r="AE695" s="220"/>
      <c r="AF695" s="220"/>
      <c r="AG695" s="220"/>
      <c r="AH695" s="220"/>
      <c r="AI695" s="220"/>
      <c r="AJ695" s="220"/>
      <c r="AK695" s="220"/>
      <c r="AL695" s="220"/>
      <c r="AM695" s="220"/>
      <c r="AN695" s="220"/>
      <c r="AO695" s="220"/>
      <c r="AP695" s="220"/>
      <c r="AQ695" s="220"/>
      <c r="AR695" s="220"/>
      <c r="AS695" s="220"/>
      <c r="AT695" s="220"/>
      <c r="AU695" s="220"/>
      <c r="AV695" s="220"/>
      <c r="AW695" s="220"/>
      <c r="AX695" s="220"/>
      <c r="AY695" s="220"/>
      <c r="AZ695" s="220"/>
      <c r="BA695" s="220"/>
      <c r="BB695" s="220"/>
      <c r="BC695" s="220"/>
      <c r="BD695" s="220"/>
      <c r="BE695" s="220"/>
      <c r="BF695" s="220"/>
      <c r="BG695" s="220"/>
      <c r="BH695" s="220"/>
      <c r="BI695" s="220"/>
      <c r="BJ695" s="220"/>
      <c r="BK695" s="220"/>
      <c r="BL695" s="220"/>
      <c r="BM695" s="220"/>
      <c r="BN695" s="220"/>
      <c r="BO695" s="220"/>
      <c r="BP695" s="220"/>
      <c r="BQ695" s="220"/>
      <c r="BR695" s="220"/>
      <c r="BS695" s="220"/>
      <c r="BT695" s="218"/>
    </row>
    <row r="696" spans="1:72" ht="14.5">
      <c r="A696" s="219" t="str">
        <f t="shared" si="17"/>
        <v/>
      </c>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c r="AA696" s="220"/>
      <c r="AB696" s="220"/>
      <c r="AC696" s="220"/>
      <c r="AD696" s="220"/>
      <c r="AE696" s="220"/>
      <c r="AF696" s="220"/>
      <c r="AG696" s="220"/>
      <c r="AH696" s="220"/>
      <c r="AI696" s="220"/>
      <c r="AJ696" s="220"/>
      <c r="AK696" s="220"/>
      <c r="AL696" s="220"/>
      <c r="AM696" s="220"/>
      <c r="AN696" s="220"/>
      <c r="AO696" s="220"/>
      <c r="AP696" s="220"/>
      <c r="AQ696" s="220"/>
      <c r="AR696" s="220"/>
      <c r="AS696" s="220"/>
      <c r="AT696" s="220"/>
      <c r="AU696" s="220"/>
      <c r="AV696" s="220"/>
      <c r="AW696" s="220"/>
      <c r="AX696" s="220"/>
      <c r="AY696" s="220"/>
      <c r="AZ696" s="220"/>
      <c r="BA696" s="220"/>
      <c r="BB696" s="220"/>
      <c r="BC696" s="220"/>
      <c r="BD696" s="220"/>
      <c r="BE696" s="220"/>
      <c r="BF696" s="220"/>
      <c r="BG696" s="220"/>
      <c r="BH696" s="220"/>
      <c r="BI696" s="220"/>
      <c r="BJ696" s="220"/>
      <c r="BK696" s="220"/>
      <c r="BL696" s="220"/>
      <c r="BM696" s="220"/>
      <c r="BN696" s="220"/>
      <c r="BO696" s="220"/>
      <c r="BP696" s="220"/>
      <c r="BQ696" s="220"/>
      <c r="BR696" s="220"/>
      <c r="BS696" s="220"/>
      <c r="BT696" s="218"/>
    </row>
    <row r="697" spans="1:72" ht="14.5">
      <c r="A697" s="219" t="str">
        <f t="shared" si="17"/>
        <v/>
      </c>
      <c r="B697" s="215"/>
      <c r="C697" s="215"/>
      <c r="D697" s="215"/>
      <c r="E697" s="215"/>
      <c r="F697" s="215"/>
      <c r="G697" s="215"/>
      <c r="H697" s="215"/>
      <c r="I697" s="215"/>
      <c r="J697" s="215"/>
      <c r="K697" s="215"/>
      <c r="L697" s="215"/>
      <c r="M697" s="215"/>
      <c r="N697" s="215"/>
      <c r="O697" s="215"/>
      <c r="P697" s="215"/>
      <c r="Q697" s="215"/>
      <c r="R697" s="215"/>
      <c r="S697" s="215"/>
      <c r="T697" s="215"/>
      <c r="U697" s="215"/>
      <c r="V697" s="215"/>
      <c r="W697" s="215"/>
      <c r="X697" s="215"/>
      <c r="Y697" s="215"/>
      <c r="Z697" s="215"/>
      <c r="AA697" s="215"/>
      <c r="AB697" s="215"/>
      <c r="AC697" s="215"/>
      <c r="AD697" s="215"/>
      <c r="AE697" s="215"/>
      <c r="AF697" s="215"/>
      <c r="AG697" s="215"/>
      <c r="AH697" s="215"/>
      <c r="AI697" s="215"/>
      <c r="AJ697" s="215"/>
      <c r="AK697" s="215"/>
      <c r="AL697" s="215"/>
      <c r="AM697" s="215"/>
      <c r="AN697" s="215"/>
      <c r="AO697" s="215"/>
      <c r="AP697" s="215"/>
      <c r="AQ697" s="215"/>
      <c r="AR697" s="215"/>
      <c r="AS697" s="215"/>
      <c r="AT697" s="215"/>
      <c r="AU697" s="215"/>
      <c r="AV697" s="215"/>
      <c r="AW697" s="215"/>
      <c r="AX697" s="215"/>
      <c r="AY697" s="215"/>
      <c r="AZ697" s="215"/>
      <c r="BA697" s="215"/>
      <c r="BB697" s="215"/>
      <c r="BC697" s="215"/>
      <c r="BD697" s="215"/>
      <c r="BE697" s="215"/>
      <c r="BF697" s="215"/>
      <c r="BG697" s="215"/>
      <c r="BH697" s="215"/>
      <c r="BI697" s="215"/>
      <c r="BJ697" s="215"/>
      <c r="BK697" s="215"/>
      <c r="BL697" s="215"/>
      <c r="BM697" s="215"/>
      <c r="BN697" s="215"/>
      <c r="BO697" s="215"/>
      <c r="BP697" s="215"/>
      <c r="BQ697" s="215"/>
      <c r="BR697" s="215"/>
      <c r="BS697" s="215"/>
      <c r="BT697" s="218"/>
    </row>
    <row r="698" spans="1:72" ht="14.5">
      <c r="A698" s="219" t="str">
        <f t="shared" si="17"/>
        <v/>
      </c>
      <c r="B698" s="215"/>
      <c r="C698" s="215"/>
      <c r="D698" s="215"/>
      <c r="E698" s="215"/>
      <c r="F698" s="215"/>
      <c r="G698" s="215"/>
      <c r="H698" s="215"/>
      <c r="I698" s="215"/>
      <c r="J698" s="215"/>
      <c r="K698" s="215"/>
      <c r="L698" s="215"/>
      <c r="M698" s="215"/>
      <c r="N698" s="215"/>
      <c r="O698" s="215"/>
      <c r="P698" s="215"/>
      <c r="Q698" s="215"/>
      <c r="R698" s="215"/>
      <c r="S698" s="215"/>
      <c r="T698" s="215"/>
      <c r="U698" s="215"/>
      <c r="V698" s="215"/>
      <c r="W698" s="215"/>
      <c r="X698" s="215"/>
      <c r="Y698" s="215"/>
      <c r="Z698" s="215"/>
      <c r="AA698" s="215"/>
      <c r="AB698" s="215"/>
      <c r="AC698" s="215"/>
      <c r="AD698" s="215"/>
      <c r="AE698" s="215"/>
      <c r="AF698" s="215"/>
      <c r="AG698" s="215"/>
      <c r="AH698" s="215"/>
      <c r="AI698" s="215"/>
      <c r="AJ698" s="215"/>
      <c r="AK698" s="215"/>
      <c r="AL698" s="215"/>
      <c r="AM698" s="215"/>
      <c r="AN698" s="215"/>
      <c r="AO698" s="215"/>
      <c r="AP698" s="215"/>
      <c r="AQ698" s="215"/>
      <c r="AR698" s="215"/>
      <c r="AS698" s="215"/>
      <c r="AT698" s="215"/>
      <c r="AU698" s="215"/>
      <c r="AV698" s="215"/>
      <c r="AW698" s="215"/>
      <c r="AX698" s="215"/>
      <c r="AY698" s="215"/>
      <c r="AZ698" s="215"/>
      <c r="BA698" s="215"/>
      <c r="BB698" s="215"/>
      <c r="BC698" s="215"/>
      <c r="BD698" s="215"/>
      <c r="BE698" s="215"/>
      <c r="BF698" s="215"/>
      <c r="BG698" s="215"/>
      <c r="BH698" s="215"/>
      <c r="BI698" s="215"/>
      <c r="BJ698" s="215"/>
      <c r="BK698" s="215"/>
      <c r="BL698" s="215"/>
      <c r="BM698" s="215"/>
      <c r="BN698" s="215"/>
      <c r="BO698" s="215"/>
      <c r="BP698" s="215"/>
      <c r="BQ698" s="215"/>
      <c r="BR698" s="215"/>
      <c r="BS698" s="215"/>
      <c r="BT698" s="218"/>
    </row>
    <row r="699" spans="1:72" ht="14.5">
      <c r="A699" s="219" t="str">
        <f t="shared" si="17"/>
        <v/>
      </c>
      <c r="B699" s="215"/>
      <c r="C699" s="215"/>
      <c r="D699" s="215"/>
      <c r="E699" s="215"/>
      <c r="F699" s="215"/>
      <c r="G699" s="215"/>
      <c r="H699" s="215"/>
      <c r="I699" s="215"/>
      <c r="J699" s="215"/>
      <c r="K699" s="215"/>
      <c r="L699" s="215"/>
      <c r="M699" s="215"/>
      <c r="N699" s="215"/>
      <c r="O699" s="215"/>
      <c r="P699" s="215"/>
      <c r="Q699" s="215"/>
      <c r="R699" s="215"/>
      <c r="S699" s="215"/>
      <c r="T699" s="215"/>
      <c r="U699" s="215"/>
      <c r="V699" s="215"/>
      <c r="W699" s="215"/>
      <c r="X699" s="215"/>
      <c r="Y699" s="215"/>
      <c r="Z699" s="215"/>
      <c r="AA699" s="215"/>
      <c r="AB699" s="215"/>
      <c r="AC699" s="215"/>
      <c r="AD699" s="215"/>
      <c r="AE699" s="215"/>
      <c r="AF699" s="215"/>
      <c r="AG699" s="215"/>
      <c r="AH699" s="215"/>
      <c r="AI699" s="215"/>
      <c r="AJ699" s="215"/>
      <c r="AK699" s="215"/>
      <c r="AL699" s="215"/>
      <c r="AM699" s="215"/>
      <c r="AN699" s="215"/>
      <c r="AO699" s="215"/>
      <c r="AP699" s="215"/>
      <c r="AQ699" s="215"/>
      <c r="AR699" s="215"/>
      <c r="AS699" s="215"/>
      <c r="AT699" s="215"/>
      <c r="AU699" s="215"/>
      <c r="AV699" s="215"/>
      <c r="AW699" s="215"/>
      <c r="AX699" s="215"/>
      <c r="AY699" s="215"/>
      <c r="AZ699" s="215"/>
      <c r="BA699" s="215"/>
      <c r="BB699" s="215"/>
      <c r="BC699" s="215"/>
      <c r="BD699" s="215"/>
      <c r="BE699" s="215"/>
      <c r="BF699" s="215"/>
      <c r="BG699" s="215"/>
      <c r="BH699" s="215"/>
      <c r="BI699" s="215"/>
      <c r="BJ699" s="215"/>
      <c r="BK699" s="215"/>
      <c r="BL699" s="215"/>
      <c r="BM699" s="215"/>
      <c r="BN699" s="215"/>
      <c r="BO699" s="215"/>
      <c r="BP699" s="215"/>
      <c r="BQ699" s="215"/>
      <c r="BR699" s="215"/>
      <c r="BS699" s="215"/>
      <c r="BT699" s="218"/>
    </row>
    <row r="700" spans="1:72" ht="14.5">
      <c r="A700" s="219" t="str">
        <f t="shared" si="17"/>
        <v/>
      </c>
      <c r="B700" s="215"/>
      <c r="C700" s="215"/>
      <c r="D700" s="215"/>
      <c r="E700" s="215"/>
      <c r="F700" s="215"/>
      <c r="G700" s="215"/>
      <c r="H700" s="215"/>
      <c r="I700" s="215"/>
      <c r="J700" s="215"/>
      <c r="K700" s="215"/>
      <c r="L700" s="215"/>
      <c r="M700" s="215"/>
      <c r="N700" s="215"/>
      <c r="O700" s="215"/>
      <c r="P700" s="215"/>
      <c r="Q700" s="215"/>
      <c r="R700" s="215"/>
      <c r="S700" s="215"/>
      <c r="T700" s="215"/>
      <c r="U700" s="215"/>
      <c r="V700" s="215"/>
      <c r="W700" s="215"/>
      <c r="X700" s="215"/>
      <c r="Y700" s="215"/>
      <c r="Z700" s="215"/>
      <c r="AA700" s="215"/>
      <c r="AB700" s="215"/>
      <c r="AC700" s="215"/>
      <c r="AD700" s="215"/>
      <c r="AE700" s="215"/>
      <c r="AF700" s="215"/>
      <c r="AG700" s="215"/>
      <c r="AH700" s="215"/>
      <c r="AI700" s="215"/>
      <c r="AJ700" s="215"/>
      <c r="AK700" s="215"/>
      <c r="AL700" s="215"/>
      <c r="AM700" s="215"/>
      <c r="AN700" s="215"/>
      <c r="AO700" s="215"/>
      <c r="AP700" s="215"/>
      <c r="AQ700" s="215"/>
      <c r="AR700" s="215"/>
      <c r="AS700" s="215"/>
      <c r="AT700" s="215"/>
      <c r="AU700" s="215"/>
      <c r="AV700" s="215"/>
      <c r="AW700" s="215"/>
      <c r="AX700" s="215"/>
      <c r="AY700" s="215"/>
      <c r="AZ700" s="215"/>
      <c r="BA700" s="215"/>
      <c r="BB700" s="215"/>
      <c r="BC700" s="215"/>
      <c r="BD700" s="215"/>
      <c r="BE700" s="215"/>
      <c r="BF700" s="215"/>
      <c r="BG700" s="215"/>
      <c r="BH700" s="215"/>
      <c r="BI700" s="215"/>
      <c r="BJ700" s="215"/>
      <c r="BK700" s="215"/>
      <c r="BL700" s="215"/>
      <c r="BM700" s="215"/>
      <c r="BN700" s="215"/>
      <c r="BO700" s="215"/>
      <c r="BP700" s="215"/>
      <c r="BQ700" s="215"/>
      <c r="BR700" s="215"/>
      <c r="BS700" s="215"/>
      <c r="BT700" s="218"/>
    </row>
    <row r="701" spans="1:72" ht="14.5">
      <c r="A701" s="219" t="str">
        <f t="shared" si="17"/>
        <v/>
      </c>
      <c r="B701" s="215"/>
      <c r="C701" s="215"/>
      <c r="D701" s="215"/>
      <c r="E701" s="215"/>
      <c r="F701" s="215"/>
      <c r="G701" s="215"/>
      <c r="H701" s="215"/>
      <c r="I701" s="215"/>
      <c r="J701" s="215"/>
      <c r="K701" s="215"/>
      <c r="L701" s="215"/>
      <c r="M701" s="215"/>
      <c r="N701" s="215"/>
      <c r="O701" s="215"/>
      <c r="P701" s="215"/>
      <c r="Q701" s="215"/>
      <c r="R701" s="215"/>
      <c r="S701" s="215"/>
      <c r="T701" s="215"/>
      <c r="U701" s="215"/>
      <c r="V701" s="215"/>
      <c r="W701" s="215"/>
      <c r="X701" s="215"/>
      <c r="Y701" s="215"/>
      <c r="Z701" s="215"/>
      <c r="AA701" s="215"/>
      <c r="AB701" s="215"/>
      <c r="AC701" s="215"/>
      <c r="AD701" s="215"/>
      <c r="AE701" s="215"/>
      <c r="AF701" s="215"/>
      <c r="AG701" s="215"/>
      <c r="AH701" s="215"/>
      <c r="AI701" s="215"/>
      <c r="AJ701" s="215"/>
      <c r="AK701" s="215"/>
      <c r="AL701" s="215"/>
      <c r="AM701" s="215"/>
      <c r="AN701" s="215"/>
      <c r="AO701" s="215"/>
      <c r="AP701" s="215"/>
      <c r="AQ701" s="215"/>
      <c r="AR701" s="215"/>
      <c r="AS701" s="215"/>
      <c r="AT701" s="215"/>
      <c r="AU701" s="215"/>
      <c r="AV701" s="215"/>
      <c r="AW701" s="215"/>
      <c r="AX701" s="215"/>
      <c r="AY701" s="215"/>
      <c r="AZ701" s="215"/>
      <c r="BA701" s="215"/>
      <c r="BB701" s="215"/>
      <c r="BC701" s="215"/>
      <c r="BD701" s="215"/>
      <c r="BE701" s="215"/>
      <c r="BF701" s="215"/>
      <c r="BG701" s="215"/>
      <c r="BH701" s="215"/>
      <c r="BI701" s="215"/>
      <c r="BJ701" s="215"/>
      <c r="BK701" s="215"/>
      <c r="BL701" s="215"/>
      <c r="BM701" s="215"/>
      <c r="BN701" s="215"/>
      <c r="BO701" s="215"/>
      <c r="BP701" s="215"/>
      <c r="BQ701" s="215"/>
      <c r="BR701" s="215"/>
      <c r="BS701" s="215"/>
      <c r="BT701" s="218"/>
    </row>
    <row r="702" spans="1:72" ht="14.5">
      <c r="A702" s="219" t="str">
        <f t="shared" si="17"/>
        <v/>
      </c>
      <c r="B702" s="215"/>
      <c r="C702" s="215"/>
      <c r="D702" s="215"/>
      <c r="E702" s="215"/>
      <c r="F702" s="215"/>
      <c r="G702" s="215"/>
      <c r="H702" s="215"/>
      <c r="I702" s="215"/>
      <c r="J702" s="215"/>
      <c r="K702" s="215"/>
      <c r="L702" s="215"/>
      <c r="M702" s="215"/>
      <c r="N702" s="215"/>
      <c r="O702" s="215"/>
      <c r="P702" s="215"/>
      <c r="Q702" s="215"/>
      <c r="R702" s="215"/>
      <c r="S702" s="215"/>
      <c r="T702" s="215"/>
      <c r="U702" s="215"/>
      <c r="V702" s="215"/>
      <c r="W702" s="215"/>
      <c r="X702" s="215"/>
      <c r="Y702" s="215"/>
      <c r="Z702" s="215"/>
      <c r="AA702" s="215"/>
      <c r="AB702" s="215"/>
      <c r="AC702" s="215"/>
      <c r="AD702" s="215"/>
      <c r="AE702" s="215"/>
      <c r="AF702" s="215"/>
      <c r="AG702" s="215"/>
      <c r="AH702" s="215"/>
      <c r="AI702" s="215"/>
      <c r="AJ702" s="215"/>
      <c r="AK702" s="215"/>
      <c r="AL702" s="215"/>
      <c r="AM702" s="215"/>
      <c r="AN702" s="215"/>
      <c r="AO702" s="215"/>
      <c r="AP702" s="215"/>
      <c r="AQ702" s="215"/>
      <c r="AR702" s="215"/>
      <c r="AS702" s="215"/>
      <c r="AT702" s="215"/>
      <c r="AU702" s="215"/>
      <c r="AV702" s="215"/>
      <c r="AW702" s="215"/>
      <c r="AX702" s="215"/>
      <c r="AY702" s="215"/>
      <c r="AZ702" s="215"/>
      <c r="BA702" s="215"/>
      <c r="BB702" s="215"/>
      <c r="BC702" s="215"/>
      <c r="BD702" s="215"/>
      <c r="BE702" s="215"/>
      <c r="BF702" s="215"/>
      <c r="BG702" s="215"/>
      <c r="BH702" s="215"/>
      <c r="BI702" s="215"/>
      <c r="BJ702" s="215"/>
      <c r="BK702" s="215"/>
      <c r="BL702" s="215"/>
      <c r="BM702" s="215"/>
      <c r="BN702" s="215"/>
      <c r="BO702" s="215"/>
      <c r="BP702" s="215"/>
      <c r="BQ702" s="215"/>
      <c r="BR702" s="215"/>
      <c r="BS702" s="215"/>
      <c r="BT702" s="218"/>
    </row>
    <row r="703" spans="1:72" ht="14.5">
      <c r="A703" s="219" t="str">
        <f t="shared" si="17"/>
        <v/>
      </c>
      <c r="B703" s="215"/>
      <c r="C703" s="215"/>
      <c r="D703" s="215"/>
      <c r="E703" s="215"/>
      <c r="F703" s="215"/>
      <c r="G703" s="215"/>
      <c r="H703" s="215"/>
      <c r="I703" s="215"/>
      <c r="J703" s="215"/>
      <c r="K703" s="215"/>
      <c r="L703" s="215"/>
      <c r="M703" s="215"/>
      <c r="N703" s="215"/>
      <c r="O703" s="215"/>
      <c r="P703" s="215"/>
      <c r="Q703" s="215"/>
      <c r="R703" s="215"/>
      <c r="S703" s="215"/>
      <c r="T703" s="215"/>
      <c r="U703" s="215"/>
      <c r="V703" s="215"/>
      <c r="W703" s="215"/>
      <c r="X703" s="215"/>
      <c r="Y703" s="215"/>
      <c r="Z703" s="215"/>
      <c r="AA703" s="215"/>
      <c r="AB703" s="215"/>
      <c r="AC703" s="215"/>
      <c r="AD703" s="215"/>
      <c r="AE703" s="215"/>
      <c r="AF703" s="215"/>
      <c r="AG703" s="215"/>
      <c r="AH703" s="215"/>
      <c r="AI703" s="215"/>
      <c r="AJ703" s="215"/>
      <c r="AK703" s="215"/>
      <c r="AL703" s="215"/>
      <c r="AM703" s="215"/>
      <c r="AN703" s="215"/>
      <c r="AO703" s="215"/>
      <c r="AP703" s="215"/>
      <c r="AQ703" s="215"/>
      <c r="AR703" s="215"/>
      <c r="AS703" s="215"/>
      <c r="AT703" s="215"/>
      <c r="AU703" s="215"/>
      <c r="AV703" s="215"/>
      <c r="AW703" s="215"/>
      <c r="AX703" s="215"/>
      <c r="AY703" s="215"/>
      <c r="AZ703" s="215"/>
      <c r="BA703" s="215"/>
      <c r="BB703" s="215"/>
      <c r="BC703" s="215"/>
      <c r="BD703" s="215"/>
      <c r="BE703" s="215"/>
      <c r="BF703" s="215"/>
      <c r="BG703" s="215"/>
      <c r="BH703" s="215"/>
      <c r="BI703" s="215"/>
      <c r="BJ703" s="215"/>
      <c r="BK703" s="215"/>
      <c r="BL703" s="215"/>
      <c r="BM703" s="215"/>
      <c r="BN703" s="215"/>
      <c r="BO703" s="215"/>
      <c r="BP703" s="215"/>
      <c r="BQ703" s="215"/>
      <c r="BR703" s="215"/>
      <c r="BS703" s="215"/>
      <c r="BT703" s="218"/>
    </row>
    <row r="704" spans="1:72" ht="14.5">
      <c r="A704" s="219" t="str">
        <f t="shared" si="17"/>
        <v/>
      </c>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c r="AA704" s="220"/>
      <c r="AB704" s="220"/>
      <c r="AC704" s="220"/>
      <c r="AD704" s="220"/>
      <c r="AE704" s="220"/>
      <c r="AF704" s="220"/>
      <c r="AG704" s="220"/>
      <c r="AH704" s="220"/>
      <c r="AI704" s="220"/>
      <c r="AJ704" s="220"/>
      <c r="AK704" s="220"/>
      <c r="AL704" s="220"/>
      <c r="AM704" s="220"/>
      <c r="AN704" s="220"/>
      <c r="AO704" s="220"/>
      <c r="AP704" s="220"/>
      <c r="AQ704" s="220"/>
      <c r="AR704" s="220"/>
      <c r="AS704" s="220"/>
      <c r="AT704" s="220"/>
      <c r="AU704" s="220"/>
      <c r="AV704" s="220"/>
      <c r="AW704" s="220"/>
      <c r="AX704" s="220"/>
      <c r="AY704" s="220"/>
      <c r="AZ704" s="220"/>
      <c r="BA704" s="220"/>
      <c r="BB704" s="220"/>
      <c r="BC704" s="220"/>
      <c r="BD704" s="220"/>
      <c r="BE704" s="220"/>
      <c r="BF704" s="220"/>
      <c r="BG704" s="220"/>
      <c r="BH704" s="220"/>
      <c r="BI704" s="220"/>
      <c r="BJ704" s="220"/>
      <c r="BK704" s="220"/>
      <c r="BL704" s="220"/>
      <c r="BM704" s="220"/>
      <c r="BN704" s="220"/>
      <c r="BO704" s="220"/>
      <c r="BP704" s="220"/>
      <c r="BQ704" s="220"/>
      <c r="BR704" s="220"/>
      <c r="BS704" s="220"/>
      <c r="BT704" s="218"/>
    </row>
    <row r="705" spans="1:72" ht="14.5">
      <c r="A705" s="219" t="str">
        <f t="shared" si="17"/>
        <v/>
      </c>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c r="AA705" s="220"/>
      <c r="AB705" s="220"/>
      <c r="AC705" s="220"/>
      <c r="AD705" s="220"/>
      <c r="AE705" s="220"/>
      <c r="AF705" s="220"/>
      <c r="AG705" s="220"/>
      <c r="AH705" s="220"/>
      <c r="AI705" s="220"/>
      <c r="AJ705" s="220"/>
      <c r="AK705" s="220"/>
      <c r="AL705" s="220"/>
      <c r="AM705" s="220"/>
      <c r="AN705" s="220"/>
      <c r="AO705" s="220"/>
      <c r="AP705" s="220"/>
      <c r="AQ705" s="220"/>
      <c r="AR705" s="220"/>
      <c r="AS705" s="220"/>
      <c r="AT705" s="220"/>
      <c r="AU705" s="220"/>
      <c r="AV705" s="220"/>
      <c r="AW705" s="220"/>
      <c r="AX705" s="220"/>
      <c r="AY705" s="220"/>
      <c r="AZ705" s="220"/>
      <c r="BA705" s="220"/>
      <c r="BB705" s="220"/>
      <c r="BC705" s="220"/>
      <c r="BD705" s="220"/>
      <c r="BE705" s="220"/>
      <c r="BF705" s="220"/>
      <c r="BG705" s="220"/>
      <c r="BH705" s="220"/>
      <c r="BI705" s="220"/>
      <c r="BJ705" s="220"/>
      <c r="BK705" s="220"/>
      <c r="BL705" s="220"/>
      <c r="BM705" s="220"/>
      <c r="BN705" s="220"/>
      <c r="BO705" s="220"/>
      <c r="BP705" s="220"/>
      <c r="BQ705" s="220"/>
      <c r="BR705" s="220"/>
      <c r="BS705" s="220"/>
      <c r="BT705" s="218"/>
    </row>
    <row r="706" spans="1:72" ht="14.5">
      <c r="A706" s="219" t="str">
        <f t="shared" si="17"/>
        <v/>
      </c>
      <c r="B706" s="215"/>
      <c r="C706" s="215"/>
      <c r="D706" s="215"/>
      <c r="E706" s="215"/>
      <c r="F706" s="215"/>
      <c r="G706" s="215"/>
      <c r="H706" s="215"/>
      <c r="I706" s="215"/>
      <c r="J706" s="215"/>
      <c r="K706" s="215"/>
      <c r="L706" s="215"/>
      <c r="M706" s="215"/>
      <c r="N706" s="215"/>
      <c r="O706" s="215"/>
      <c r="P706" s="215"/>
      <c r="Q706" s="215"/>
      <c r="R706" s="215"/>
      <c r="S706" s="215"/>
      <c r="T706" s="215"/>
      <c r="U706" s="215"/>
      <c r="V706" s="215"/>
      <c r="W706" s="215"/>
      <c r="X706" s="215"/>
      <c r="Y706" s="215"/>
      <c r="Z706" s="215"/>
      <c r="AA706" s="215"/>
      <c r="AB706" s="215"/>
      <c r="AC706" s="215"/>
      <c r="AD706" s="215"/>
      <c r="AE706" s="215"/>
      <c r="AF706" s="215"/>
      <c r="AG706" s="215"/>
      <c r="AH706" s="215"/>
      <c r="AI706" s="215"/>
      <c r="AJ706" s="215"/>
      <c r="AK706" s="215"/>
      <c r="AL706" s="215"/>
      <c r="AM706" s="215"/>
      <c r="AN706" s="215"/>
      <c r="AO706" s="215"/>
      <c r="AP706" s="215"/>
      <c r="AQ706" s="215"/>
      <c r="AR706" s="215"/>
      <c r="AS706" s="215"/>
      <c r="AT706" s="215"/>
      <c r="AU706" s="215"/>
      <c r="AV706" s="215"/>
      <c r="AW706" s="215"/>
      <c r="AX706" s="215"/>
      <c r="AY706" s="215"/>
      <c r="AZ706" s="215"/>
      <c r="BA706" s="215"/>
      <c r="BB706" s="215"/>
      <c r="BC706" s="215"/>
      <c r="BD706" s="215"/>
      <c r="BE706" s="215"/>
      <c r="BF706" s="215"/>
      <c r="BG706" s="215"/>
      <c r="BH706" s="215"/>
      <c r="BI706" s="215"/>
      <c r="BJ706" s="215"/>
      <c r="BK706" s="215"/>
      <c r="BL706" s="215"/>
      <c r="BM706" s="215"/>
      <c r="BN706" s="215"/>
      <c r="BO706" s="215"/>
      <c r="BP706" s="215"/>
      <c r="BQ706" s="215"/>
      <c r="BR706" s="215"/>
      <c r="BS706" s="215"/>
      <c r="BT706" s="218"/>
    </row>
    <row r="707" spans="1:72" ht="14.5">
      <c r="A707" s="219" t="str">
        <f t="shared" si="17"/>
        <v/>
      </c>
      <c r="B707" s="215"/>
      <c r="C707" s="215"/>
      <c r="D707" s="215"/>
      <c r="E707" s="215"/>
      <c r="F707" s="215"/>
      <c r="G707" s="215"/>
      <c r="H707" s="215"/>
      <c r="I707" s="215"/>
      <c r="J707" s="215"/>
      <c r="K707" s="215"/>
      <c r="L707" s="215"/>
      <c r="M707" s="215"/>
      <c r="N707" s="215"/>
      <c r="O707" s="215"/>
      <c r="P707" s="215"/>
      <c r="Q707" s="215"/>
      <c r="R707" s="215"/>
      <c r="S707" s="215"/>
      <c r="T707" s="215"/>
      <c r="U707" s="215"/>
      <c r="V707" s="215"/>
      <c r="W707" s="215"/>
      <c r="X707" s="215"/>
      <c r="Y707" s="215"/>
      <c r="Z707" s="215"/>
      <c r="AA707" s="215"/>
      <c r="AB707" s="215"/>
      <c r="AC707" s="215"/>
      <c r="AD707" s="215"/>
      <c r="AE707" s="215"/>
      <c r="AF707" s="215"/>
      <c r="AG707" s="215"/>
      <c r="AH707" s="215"/>
      <c r="AI707" s="215"/>
      <c r="AJ707" s="215"/>
      <c r="AK707" s="215"/>
      <c r="AL707" s="215"/>
      <c r="AM707" s="215"/>
      <c r="AN707" s="215"/>
      <c r="AO707" s="215"/>
      <c r="AP707" s="215"/>
      <c r="AQ707" s="215"/>
      <c r="AR707" s="215"/>
      <c r="AS707" s="215"/>
      <c r="AT707" s="215"/>
      <c r="AU707" s="215"/>
      <c r="AV707" s="215"/>
      <c r="AW707" s="215"/>
      <c r="AX707" s="215"/>
      <c r="AY707" s="215"/>
      <c r="AZ707" s="215"/>
      <c r="BA707" s="215"/>
      <c r="BB707" s="215"/>
      <c r="BC707" s="215"/>
      <c r="BD707" s="215"/>
      <c r="BE707" s="215"/>
      <c r="BF707" s="215"/>
      <c r="BG707" s="215"/>
      <c r="BH707" s="215"/>
      <c r="BI707" s="215"/>
      <c r="BJ707" s="215"/>
      <c r="BK707" s="215"/>
      <c r="BL707" s="215"/>
      <c r="BM707" s="215"/>
      <c r="BN707" s="215"/>
      <c r="BO707" s="215"/>
      <c r="BP707" s="215"/>
      <c r="BQ707" s="215"/>
      <c r="BR707" s="215"/>
      <c r="BS707" s="215"/>
      <c r="BT707" s="218"/>
    </row>
    <row r="708" spans="1:72" ht="14.5">
      <c r="A708" s="219" t="str">
        <f t="shared" si="17"/>
        <v/>
      </c>
      <c r="B708" s="215"/>
      <c r="C708" s="215"/>
      <c r="D708" s="215"/>
      <c r="E708" s="215"/>
      <c r="F708" s="215"/>
      <c r="G708" s="215"/>
      <c r="H708" s="215"/>
      <c r="I708" s="215"/>
      <c r="J708" s="215"/>
      <c r="K708" s="215"/>
      <c r="L708" s="215"/>
      <c r="M708" s="215"/>
      <c r="N708" s="215"/>
      <c r="O708" s="215"/>
      <c r="P708" s="215"/>
      <c r="Q708" s="215"/>
      <c r="R708" s="215"/>
      <c r="S708" s="215"/>
      <c r="T708" s="215"/>
      <c r="U708" s="215"/>
      <c r="V708" s="215"/>
      <c r="W708" s="215"/>
      <c r="X708" s="215"/>
      <c r="Y708" s="215"/>
      <c r="Z708" s="215"/>
      <c r="AA708" s="215"/>
      <c r="AB708" s="215"/>
      <c r="AC708" s="215"/>
      <c r="AD708" s="215"/>
      <c r="AE708" s="215"/>
      <c r="AF708" s="215"/>
      <c r="AG708" s="215"/>
      <c r="AH708" s="215"/>
      <c r="AI708" s="215"/>
      <c r="AJ708" s="215"/>
      <c r="AK708" s="215"/>
      <c r="AL708" s="215"/>
      <c r="AM708" s="215"/>
      <c r="AN708" s="215"/>
      <c r="AO708" s="215"/>
      <c r="AP708" s="215"/>
      <c r="AQ708" s="215"/>
      <c r="AR708" s="215"/>
      <c r="AS708" s="215"/>
      <c r="AT708" s="215"/>
      <c r="AU708" s="215"/>
      <c r="AV708" s="215"/>
      <c r="AW708" s="215"/>
      <c r="AX708" s="215"/>
      <c r="AY708" s="215"/>
      <c r="AZ708" s="215"/>
      <c r="BA708" s="215"/>
      <c r="BB708" s="215"/>
      <c r="BC708" s="215"/>
      <c r="BD708" s="215"/>
      <c r="BE708" s="215"/>
      <c r="BF708" s="215"/>
      <c r="BG708" s="215"/>
      <c r="BH708" s="215"/>
      <c r="BI708" s="215"/>
      <c r="BJ708" s="215"/>
      <c r="BK708" s="215"/>
      <c r="BL708" s="215"/>
      <c r="BM708" s="215"/>
      <c r="BN708" s="215"/>
      <c r="BO708" s="215"/>
      <c r="BP708" s="215"/>
      <c r="BQ708" s="215"/>
      <c r="BR708" s="215"/>
      <c r="BS708" s="215"/>
      <c r="BT708" s="218"/>
    </row>
    <row r="709" spans="1:72" ht="14.5">
      <c r="A709" s="219" t="str">
        <f t="shared" si="17"/>
        <v/>
      </c>
      <c r="B709" s="215"/>
      <c r="C709" s="215"/>
      <c r="D709" s="215"/>
      <c r="E709" s="215"/>
      <c r="F709" s="215"/>
      <c r="G709" s="215"/>
      <c r="H709" s="215"/>
      <c r="I709" s="215"/>
      <c r="J709" s="215"/>
      <c r="K709" s="215"/>
      <c r="L709" s="215"/>
      <c r="M709" s="215"/>
      <c r="N709" s="215"/>
      <c r="O709" s="215"/>
      <c r="P709" s="215"/>
      <c r="Q709" s="215"/>
      <c r="R709" s="215"/>
      <c r="S709" s="215"/>
      <c r="T709" s="215"/>
      <c r="U709" s="215"/>
      <c r="V709" s="215"/>
      <c r="W709" s="215"/>
      <c r="X709" s="215"/>
      <c r="Y709" s="215"/>
      <c r="Z709" s="215"/>
      <c r="AA709" s="215"/>
      <c r="AB709" s="215"/>
      <c r="AC709" s="215"/>
      <c r="AD709" s="215"/>
      <c r="AE709" s="215"/>
      <c r="AF709" s="215"/>
      <c r="AG709" s="215"/>
      <c r="AH709" s="215"/>
      <c r="AI709" s="215"/>
      <c r="AJ709" s="215"/>
      <c r="AK709" s="215"/>
      <c r="AL709" s="215"/>
      <c r="AM709" s="215"/>
      <c r="AN709" s="215"/>
      <c r="AO709" s="215"/>
      <c r="AP709" s="215"/>
      <c r="AQ709" s="215"/>
      <c r="AR709" s="215"/>
      <c r="AS709" s="215"/>
      <c r="AT709" s="215"/>
      <c r="AU709" s="215"/>
      <c r="AV709" s="215"/>
      <c r="AW709" s="215"/>
      <c r="AX709" s="215"/>
      <c r="AY709" s="215"/>
      <c r="AZ709" s="215"/>
      <c r="BA709" s="215"/>
      <c r="BB709" s="215"/>
      <c r="BC709" s="215"/>
      <c r="BD709" s="215"/>
      <c r="BE709" s="215"/>
      <c r="BF709" s="215"/>
      <c r="BG709" s="215"/>
      <c r="BH709" s="215"/>
      <c r="BI709" s="215"/>
      <c r="BJ709" s="215"/>
      <c r="BK709" s="215"/>
      <c r="BL709" s="215"/>
      <c r="BM709" s="215"/>
      <c r="BN709" s="215"/>
      <c r="BO709" s="215"/>
      <c r="BP709" s="215"/>
      <c r="BQ709" s="215"/>
      <c r="BR709" s="215"/>
      <c r="BS709" s="215"/>
      <c r="BT709" s="218"/>
    </row>
    <row r="710" spans="1:72" ht="14.5">
      <c r="A710" s="219" t="str">
        <f t="shared" si="17"/>
        <v/>
      </c>
      <c r="B710" s="215"/>
      <c r="C710" s="215"/>
      <c r="D710" s="215"/>
      <c r="E710" s="215"/>
      <c r="F710" s="215"/>
      <c r="G710" s="215"/>
      <c r="H710" s="215"/>
      <c r="I710" s="215"/>
      <c r="J710" s="215"/>
      <c r="K710" s="215"/>
      <c r="L710" s="215"/>
      <c r="M710" s="215"/>
      <c r="N710" s="215"/>
      <c r="O710" s="215"/>
      <c r="P710" s="215"/>
      <c r="Q710" s="215"/>
      <c r="R710" s="215"/>
      <c r="S710" s="215"/>
      <c r="T710" s="215"/>
      <c r="U710" s="215"/>
      <c r="V710" s="215"/>
      <c r="W710" s="215"/>
      <c r="X710" s="215"/>
      <c r="Y710" s="215"/>
      <c r="Z710" s="215"/>
      <c r="AA710" s="215"/>
      <c r="AB710" s="215"/>
      <c r="AC710" s="215"/>
      <c r="AD710" s="215"/>
      <c r="AE710" s="215"/>
      <c r="AF710" s="215"/>
      <c r="AG710" s="215"/>
      <c r="AH710" s="215"/>
      <c r="AI710" s="215"/>
      <c r="AJ710" s="215"/>
      <c r="AK710" s="215"/>
      <c r="AL710" s="215"/>
      <c r="AM710" s="215"/>
      <c r="AN710" s="215"/>
      <c r="AO710" s="215"/>
      <c r="AP710" s="215"/>
      <c r="AQ710" s="215"/>
      <c r="AR710" s="215"/>
      <c r="AS710" s="215"/>
      <c r="AT710" s="215"/>
      <c r="AU710" s="215"/>
      <c r="AV710" s="215"/>
      <c r="AW710" s="215"/>
      <c r="AX710" s="215"/>
      <c r="AY710" s="215"/>
      <c r="AZ710" s="215"/>
      <c r="BA710" s="215"/>
      <c r="BB710" s="215"/>
      <c r="BC710" s="215"/>
      <c r="BD710" s="215"/>
      <c r="BE710" s="215"/>
      <c r="BF710" s="215"/>
      <c r="BG710" s="215"/>
      <c r="BH710" s="215"/>
      <c r="BI710" s="215"/>
      <c r="BJ710" s="215"/>
      <c r="BK710" s="215"/>
      <c r="BL710" s="215"/>
      <c r="BM710" s="215"/>
      <c r="BN710" s="215"/>
      <c r="BO710" s="215"/>
      <c r="BP710" s="215"/>
      <c r="BQ710" s="215"/>
      <c r="BR710" s="215"/>
      <c r="BS710" s="215"/>
      <c r="BT710" s="218"/>
    </row>
    <row r="711" spans="1:72" ht="14.5">
      <c r="A711" s="219" t="str">
        <f t="shared" si="17"/>
        <v/>
      </c>
      <c r="B711" s="215"/>
      <c r="C711" s="215"/>
      <c r="D711" s="215"/>
      <c r="E711" s="215"/>
      <c r="F711" s="215"/>
      <c r="G711" s="215"/>
      <c r="H711" s="215"/>
      <c r="I711" s="215"/>
      <c r="J711" s="215"/>
      <c r="K711" s="215"/>
      <c r="L711" s="215"/>
      <c r="M711" s="215"/>
      <c r="N711" s="215"/>
      <c r="O711" s="215"/>
      <c r="P711" s="215"/>
      <c r="Q711" s="215"/>
      <c r="R711" s="215"/>
      <c r="S711" s="215"/>
      <c r="T711" s="215"/>
      <c r="U711" s="215"/>
      <c r="V711" s="215"/>
      <c r="W711" s="215"/>
      <c r="X711" s="215"/>
      <c r="Y711" s="215"/>
      <c r="Z711" s="215"/>
      <c r="AA711" s="215"/>
      <c r="AB711" s="215"/>
      <c r="AC711" s="215"/>
      <c r="AD711" s="215"/>
      <c r="AE711" s="215"/>
      <c r="AF711" s="215"/>
      <c r="AG711" s="215"/>
      <c r="AH711" s="215"/>
      <c r="AI711" s="215"/>
      <c r="AJ711" s="215"/>
      <c r="AK711" s="215"/>
      <c r="AL711" s="215"/>
      <c r="AM711" s="215"/>
      <c r="AN711" s="215"/>
      <c r="AO711" s="215"/>
      <c r="AP711" s="215"/>
      <c r="AQ711" s="215"/>
      <c r="AR711" s="215"/>
      <c r="AS711" s="215"/>
      <c r="AT711" s="215"/>
      <c r="AU711" s="215"/>
      <c r="AV711" s="215"/>
      <c r="AW711" s="215"/>
      <c r="AX711" s="215"/>
      <c r="AY711" s="215"/>
      <c r="AZ711" s="215"/>
      <c r="BA711" s="215"/>
      <c r="BB711" s="215"/>
      <c r="BC711" s="215"/>
      <c r="BD711" s="215"/>
      <c r="BE711" s="215"/>
      <c r="BF711" s="215"/>
      <c r="BG711" s="215"/>
      <c r="BH711" s="215"/>
      <c r="BI711" s="215"/>
      <c r="BJ711" s="215"/>
      <c r="BK711" s="215"/>
      <c r="BL711" s="215"/>
      <c r="BM711" s="215"/>
      <c r="BN711" s="215"/>
      <c r="BO711" s="215"/>
      <c r="BP711" s="215"/>
      <c r="BQ711" s="215"/>
      <c r="BR711" s="215"/>
      <c r="BS711" s="215"/>
      <c r="BT711" s="218"/>
    </row>
    <row r="712" spans="1:72" ht="14.5">
      <c r="A712" s="219" t="str">
        <f t="shared" si="17"/>
        <v/>
      </c>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c r="AA712" s="215"/>
      <c r="AB712" s="215"/>
      <c r="AC712" s="215"/>
      <c r="AD712" s="215"/>
      <c r="AE712" s="215"/>
      <c r="AF712" s="215"/>
      <c r="AG712" s="215"/>
      <c r="AH712" s="215"/>
      <c r="AI712" s="215"/>
      <c r="AJ712" s="215"/>
      <c r="AK712" s="215"/>
      <c r="AL712" s="215"/>
      <c r="AM712" s="215"/>
      <c r="AN712" s="215"/>
      <c r="AO712" s="215"/>
      <c r="AP712" s="215"/>
      <c r="AQ712" s="215"/>
      <c r="AR712" s="215"/>
      <c r="AS712" s="215"/>
      <c r="AT712" s="215"/>
      <c r="AU712" s="215"/>
      <c r="AV712" s="215"/>
      <c r="AW712" s="215"/>
      <c r="AX712" s="215"/>
      <c r="AY712" s="215"/>
      <c r="AZ712" s="215"/>
      <c r="BA712" s="215"/>
      <c r="BB712" s="215"/>
      <c r="BC712" s="215"/>
      <c r="BD712" s="215"/>
      <c r="BE712" s="215"/>
      <c r="BF712" s="215"/>
      <c r="BG712" s="215"/>
      <c r="BH712" s="215"/>
      <c r="BI712" s="215"/>
      <c r="BJ712" s="215"/>
      <c r="BK712" s="215"/>
      <c r="BL712" s="215"/>
      <c r="BM712" s="215"/>
      <c r="BN712" s="215"/>
      <c r="BO712" s="215"/>
      <c r="BP712" s="215"/>
      <c r="BQ712" s="215"/>
      <c r="BR712" s="215"/>
      <c r="BS712" s="215"/>
      <c r="BT712" s="218"/>
    </row>
    <row r="713" spans="1:72" ht="14.5">
      <c r="A713" s="219" t="str">
        <f t="shared" si="17"/>
        <v/>
      </c>
      <c r="B713" s="215"/>
      <c r="C713" s="215"/>
      <c r="D713" s="215"/>
      <c r="E713" s="215"/>
      <c r="F713" s="215"/>
      <c r="G713" s="215"/>
      <c r="H713" s="215"/>
      <c r="I713" s="215"/>
      <c r="J713" s="215"/>
      <c r="K713" s="215"/>
      <c r="L713" s="215"/>
      <c r="M713" s="215"/>
      <c r="N713" s="215"/>
      <c r="O713" s="215"/>
      <c r="P713" s="215"/>
      <c r="Q713" s="215"/>
      <c r="R713" s="215"/>
      <c r="S713" s="215"/>
      <c r="T713" s="215"/>
      <c r="U713" s="215"/>
      <c r="V713" s="215"/>
      <c r="W713" s="215"/>
      <c r="X713" s="215"/>
      <c r="Y713" s="215"/>
      <c r="Z713" s="215"/>
      <c r="AA713" s="215"/>
      <c r="AB713" s="215"/>
      <c r="AC713" s="215"/>
      <c r="AD713" s="215"/>
      <c r="AE713" s="215"/>
      <c r="AF713" s="215"/>
      <c r="AG713" s="215"/>
      <c r="AH713" s="215"/>
      <c r="AI713" s="215"/>
      <c r="AJ713" s="215"/>
      <c r="AK713" s="215"/>
      <c r="AL713" s="215"/>
      <c r="AM713" s="215"/>
      <c r="AN713" s="215"/>
      <c r="AO713" s="215"/>
      <c r="AP713" s="215"/>
      <c r="AQ713" s="215"/>
      <c r="AR713" s="215"/>
      <c r="AS713" s="215"/>
      <c r="AT713" s="215"/>
      <c r="AU713" s="215"/>
      <c r="AV713" s="215"/>
      <c r="AW713" s="215"/>
      <c r="AX713" s="215"/>
      <c r="AY713" s="215"/>
      <c r="AZ713" s="215"/>
      <c r="BA713" s="215"/>
      <c r="BB713" s="215"/>
      <c r="BC713" s="215"/>
      <c r="BD713" s="215"/>
      <c r="BE713" s="215"/>
      <c r="BF713" s="215"/>
      <c r="BG713" s="215"/>
      <c r="BH713" s="215"/>
      <c r="BI713" s="215"/>
      <c r="BJ713" s="215"/>
      <c r="BK713" s="215"/>
      <c r="BL713" s="215"/>
      <c r="BM713" s="215"/>
      <c r="BN713" s="215"/>
      <c r="BO713" s="215"/>
      <c r="BP713" s="215"/>
      <c r="BQ713" s="215"/>
      <c r="BR713" s="215"/>
      <c r="BS713" s="215"/>
      <c r="BT713" s="218"/>
    </row>
    <row r="714" spans="1:72" ht="14.5">
      <c r="A714" s="219" t="str">
        <f t="shared" si="17"/>
        <v/>
      </c>
      <c r="B714" s="215"/>
      <c r="C714" s="215"/>
      <c r="D714" s="215"/>
      <c r="E714" s="215"/>
      <c r="F714" s="215"/>
      <c r="G714" s="215"/>
      <c r="H714" s="215"/>
      <c r="I714" s="215"/>
      <c r="J714" s="215"/>
      <c r="K714" s="215"/>
      <c r="L714" s="215"/>
      <c r="M714" s="215"/>
      <c r="N714" s="215"/>
      <c r="O714" s="215"/>
      <c r="P714" s="215"/>
      <c r="Q714" s="215"/>
      <c r="R714" s="215"/>
      <c r="S714" s="215"/>
      <c r="T714" s="215"/>
      <c r="U714" s="215"/>
      <c r="V714" s="215"/>
      <c r="W714" s="215"/>
      <c r="X714" s="215"/>
      <c r="Y714" s="215"/>
      <c r="Z714" s="215"/>
      <c r="AA714" s="215"/>
      <c r="AB714" s="215"/>
      <c r="AC714" s="215"/>
      <c r="AD714" s="215"/>
      <c r="AE714" s="215"/>
      <c r="AF714" s="215"/>
      <c r="AG714" s="215"/>
      <c r="AH714" s="215"/>
      <c r="AI714" s="215"/>
      <c r="AJ714" s="215"/>
      <c r="AK714" s="215"/>
      <c r="AL714" s="215"/>
      <c r="AM714" s="215"/>
      <c r="AN714" s="215"/>
      <c r="AO714" s="215"/>
      <c r="AP714" s="215"/>
      <c r="AQ714" s="215"/>
      <c r="AR714" s="215"/>
      <c r="AS714" s="215"/>
      <c r="AT714" s="215"/>
      <c r="AU714" s="215"/>
      <c r="AV714" s="215"/>
      <c r="AW714" s="215"/>
      <c r="AX714" s="215"/>
      <c r="AY714" s="215"/>
      <c r="AZ714" s="215"/>
      <c r="BA714" s="215"/>
      <c r="BB714" s="215"/>
      <c r="BC714" s="215"/>
      <c r="BD714" s="215"/>
      <c r="BE714" s="215"/>
      <c r="BF714" s="215"/>
      <c r="BG714" s="215"/>
      <c r="BH714" s="215"/>
      <c r="BI714" s="215"/>
      <c r="BJ714" s="215"/>
      <c r="BK714" s="215"/>
      <c r="BL714" s="215"/>
      <c r="BM714" s="215"/>
      <c r="BN714" s="215"/>
      <c r="BO714" s="215"/>
      <c r="BP714" s="215"/>
      <c r="BQ714" s="215"/>
      <c r="BR714" s="215"/>
      <c r="BS714" s="215"/>
      <c r="BT714" s="218"/>
    </row>
    <row r="715" spans="1:72" ht="14.5">
      <c r="A715" s="219" t="str">
        <f t="shared" si="17"/>
        <v/>
      </c>
      <c r="B715" s="215"/>
      <c r="C715" s="215"/>
      <c r="D715" s="215"/>
      <c r="E715" s="215"/>
      <c r="F715" s="215"/>
      <c r="G715" s="215"/>
      <c r="H715" s="215"/>
      <c r="I715" s="215"/>
      <c r="J715" s="215"/>
      <c r="K715" s="215"/>
      <c r="L715" s="215"/>
      <c r="M715" s="215"/>
      <c r="N715" s="215"/>
      <c r="O715" s="215"/>
      <c r="P715" s="215"/>
      <c r="Q715" s="215"/>
      <c r="R715" s="215"/>
      <c r="S715" s="215"/>
      <c r="T715" s="215"/>
      <c r="U715" s="215"/>
      <c r="V715" s="215"/>
      <c r="W715" s="215"/>
      <c r="X715" s="215"/>
      <c r="Y715" s="215"/>
      <c r="Z715" s="215"/>
      <c r="AA715" s="215"/>
      <c r="AB715" s="215"/>
      <c r="AC715" s="215"/>
      <c r="AD715" s="215"/>
      <c r="AE715" s="215"/>
      <c r="AF715" s="215"/>
      <c r="AG715" s="215"/>
      <c r="AH715" s="215"/>
      <c r="AI715" s="215"/>
      <c r="AJ715" s="215"/>
      <c r="AK715" s="215"/>
      <c r="AL715" s="215"/>
      <c r="AM715" s="215"/>
      <c r="AN715" s="215"/>
      <c r="AO715" s="215"/>
      <c r="AP715" s="215"/>
      <c r="AQ715" s="215"/>
      <c r="AR715" s="215"/>
      <c r="AS715" s="215"/>
      <c r="AT715" s="215"/>
      <c r="AU715" s="215"/>
      <c r="AV715" s="215"/>
      <c r="AW715" s="215"/>
      <c r="AX715" s="215"/>
      <c r="AY715" s="215"/>
      <c r="AZ715" s="215"/>
      <c r="BA715" s="215"/>
      <c r="BB715" s="215"/>
      <c r="BC715" s="215"/>
      <c r="BD715" s="215"/>
      <c r="BE715" s="215"/>
      <c r="BF715" s="215"/>
      <c r="BG715" s="215"/>
      <c r="BH715" s="215"/>
      <c r="BI715" s="215"/>
      <c r="BJ715" s="215"/>
      <c r="BK715" s="215"/>
      <c r="BL715" s="215"/>
      <c r="BM715" s="215"/>
      <c r="BN715" s="215"/>
      <c r="BO715" s="215"/>
      <c r="BP715" s="215"/>
      <c r="BQ715" s="215"/>
      <c r="BR715" s="215"/>
      <c r="BS715" s="215"/>
      <c r="BT715" s="218"/>
    </row>
    <row r="716" spans="1:72" ht="14.5">
      <c r="A716" s="219" t="str">
        <f t="shared" si="17"/>
        <v/>
      </c>
      <c r="B716" s="215"/>
      <c r="C716" s="215"/>
      <c r="D716" s="215"/>
      <c r="E716" s="215"/>
      <c r="F716" s="215"/>
      <c r="G716" s="215"/>
      <c r="H716" s="215"/>
      <c r="I716" s="215"/>
      <c r="J716" s="215"/>
      <c r="K716" s="215"/>
      <c r="L716" s="215"/>
      <c r="M716" s="215"/>
      <c r="N716" s="215"/>
      <c r="O716" s="215"/>
      <c r="P716" s="215"/>
      <c r="Q716" s="215"/>
      <c r="R716" s="215"/>
      <c r="S716" s="215"/>
      <c r="T716" s="215"/>
      <c r="U716" s="215"/>
      <c r="V716" s="215"/>
      <c r="W716" s="215"/>
      <c r="X716" s="215"/>
      <c r="Y716" s="215"/>
      <c r="Z716" s="215"/>
      <c r="AA716" s="215"/>
      <c r="AB716" s="215"/>
      <c r="AC716" s="215"/>
      <c r="AD716" s="215"/>
      <c r="AE716" s="215"/>
      <c r="AF716" s="215"/>
      <c r="AG716" s="215"/>
      <c r="AH716" s="215"/>
      <c r="AI716" s="215"/>
      <c r="AJ716" s="215"/>
      <c r="AK716" s="215"/>
      <c r="AL716" s="215"/>
      <c r="AM716" s="215"/>
      <c r="AN716" s="215"/>
      <c r="AO716" s="215"/>
      <c r="AP716" s="215"/>
      <c r="AQ716" s="215"/>
      <c r="AR716" s="215"/>
      <c r="AS716" s="215"/>
      <c r="AT716" s="215"/>
      <c r="AU716" s="215"/>
      <c r="AV716" s="215"/>
      <c r="AW716" s="215"/>
      <c r="AX716" s="215"/>
      <c r="AY716" s="215"/>
      <c r="AZ716" s="215"/>
      <c r="BA716" s="215"/>
      <c r="BB716" s="215"/>
      <c r="BC716" s="215"/>
      <c r="BD716" s="215"/>
      <c r="BE716" s="215"/>
      <c r="BF716" s="215"/>
      <c r="BG716" s="215"/>
      <c r="BH716" s="215"/>
      <c r="BI716" s="215"/>
      <c r="BJ716" s="215"/>
      <c r="BK716" s="215"/>
      <c r="BL716" s="215"/>
      <c r="BM716" s="215"/>
      <c r="BN716" s="215"/>
      <c r="BO716" s="215"/>
      <c r="BP716" s="215"/>
      <c r="BQ716" s="215"/>
      <c r="BR716" s="215"/>
      <c r="BS716" s="215"/>
      <c r="BT716" s="218"/>
    </row>
    <row r="717" spans="1:72" ht="14.5">
      <c r="A717" s="219" t="str">
        <f t="shared" si="17"/>
        <v/>
      </c>
      <c r="B717" s="215"/>
      <c r="C717" s="215"/>
      <c r="D717" s="215"/>
      <c r="E717" s="215"/>
      <c r="F717" s="215"/>
      <c r="G717" s="215"/>
      <c r="H717" s="215"/>
      <c r="I717" s="215"/>
      <c r="J717" s="215"/>
      <c r="K717" s="215"/>
      <c r="L717" s="215"/>
      <c r="M717" s="215"/>
      <c r="N717" s="215"/>
      <c r="O717" s="215"/>
      <c r="P717" s="215"/>
      <c r="Q717" s="215"/>
      <c r="R717" s="215"/>
      <c r="S717" s="215"/>
      <c r="T717" s="215"/>
      <c r="U717" s="215"/>
      <c r="V717" s="215"/>
      <c r="W717" s="215"/>
      <c r="X717" s="215"/>
      <c r="Y717" s="215"/>
      <c r="Z717" s="215"/>
      <c r="AA717" s="215"/>
      <c r="AB717" s="215"/>
      <c r="AC717" s="215"/>
      <c r="AD717" s="215"/>
      <c r="AE717" s="215"/>
      <c r="AF717" s="215"/>
      <c r="AG717" s="215"/>
      <c r="AH717" s="215"/>
      <c r="AI717" s="215"/>
      <c r="AJ717" s="215"/>
      <c r="AK717" s="215"/>
      <c r="AL717" s="215"/>
      <c r="AM717" s="215"/>
      <c r="AN717" s="215"/>
      <c r="AO717" s="215"/>
      <c r="AP717" s="215"/>
      <c r="AQ717" s="215"/>
      <c r="AR717" s="215"/>
      <c r="AS717" s="215"/>
      <c r="AT717" s="215"/>
      <c r="AU717" s="215"/>
      <c r="AV717" s="215"/>
      <c r="AW717" s="215"/>
      <c r="AX717" s="215"/>
      <c r="AY717" s="215"/>
      <c r="AZ717" s="215"/>
      <c r="BA717" s="215"/>
      <c r="BB717" s="215"/>
      <c r="BC717" s="215"/>
      <c r="BD717" s="215"/>
      <c r="BE717" s="215"/>
      <c r="BF717" s="215"/>
      <c r="BG717" s="215"/>
      <c r="BH717" s="215"/>
      <c r="BI717" s="215"/>
      <c r="BJ717" s="215"/>
      <c r="BK717" s="215"/>
      <c r="BL717" s="215"/>
      <c r="BM717" s="215"/>
      <c r="BN717" s="215"/>
      <c r="BO717" s="215"/>
      <c r="BP717" s="215"/>
      <c r="BQ717" s="215"/>
      <c r="BR717" s="215"/>
      <c r="BS717" s="215"/>
      <c r="BT717" s="218"/>
    </row>
    <row r="718" spans="1:72" ht="14.5">
      <c r="A718" s="219" t="str">
        <f t="shared" si="17"/>
        <v/>
      </c>
      <c r="B718" s="215"/>
      <c r="C718" s="215"/>
      <c r="D718" s="215"/>
      <c r="E718" s="215"/>
      <c r="F718" s="215"/>
      <c r="G718" s="215"/>
      <c r="H718" s="215"/>
      <c r="I718" s="215"/>
      <c r="J718" s="215"/>
      <c r="K718" s="215"/>
      <c r="L718" s="215"/>
      <c r="M718" s="215"/>
      <c r="N718" s="215"/>
      <c r="O718" s="215"/>
      <c r="P718" s="215"/>
      <c r="Q718" s="215"/>
      <c r="R718" s="215"/>
      <c r="S718" s="215"/>
      <c r="T718" s="215"/>
      <c r="U718" s="215"/>
      <c r="V718" s="215"/>
      <c r="W718" s="215"/>
      <c r="X718" s="215"/>
      <c r="Y718" s="215"/>
      <c r="Z718" s="215"/>
      <c r="AA718" s="215"/>
      <c r="AB718" s="215"/>
      <c r="AC718" s="215"/>
      <c r="AD718" s="215"/>
      <c r="AE718" s="215"/>
      <c r="AF718" s="215"/>
      <c r="AG718" s="215"/>
      <c r="AH718" s="215"/>
      <c r="AI718" s="215"/>
      <c r="AJ718" s="215"/>
      <c r="AK718" s="215"/>
      <c r="AL718" s="215"/>
      <c r="AM718" s="215"/>
      <c r="AN718" s="215"/>
      <c r="AO718" s="215"/>
      <c r="AP718" s="215"/>
      <c r="AQ718" s="215"/>
      <c r="AR718" s="215"/>
      <c r="AS718" s="215"/>
      <c r="AT718" s="215"/>
      <c r="AU718" s="215"/>
      <c r="AV718" s="215"/>
      <c r="AW718" s="215"/>
      <c r="AX718" s="215"/>
      <c r="AY718" s="215"/>
      <c r="AZ718" s="215"/>
      <c r="BA718" s="215"/>
      <c r="BB718" s="215"/>
      <c r="BC718" s="215"/>
      <c r="BD718" s="215"/>
      <c r="BE718" s="215"/>
      <c r="BF718" s="215"/>
      <c r="BG718" s="215"/>
      <c r="BH718" s="215"/>
      <c r="BI718" s="215"/>
      <c r="BJ718" s="215"/>
      <c r="BK718" s="215"/>
      <c r="BL718" s="215"/>
      <c r="BM718" s="215"/>
      <c r="BN718" s="215"/>
      <c r="BO718" s="215"/>
      <c r="BP718" s="215"/>
      <c r="BQ718" s="215"/>
      <c r="BR718" s="215"/>
      <c r="BS718" s="215"/>
      <c r="BT718" s="218"/>
    </row>
    <row r="719" spans="1:72" ht="14.5">
      <c r="A719" s="219" t="str">
        <f t="shared" si="17"/>
        <v/>
      </c>
      <c r="B719" s="215"/>
      <c r="C719" s="215"/>
      <c r="D719" s="215"/>
      <c r="E719" s="215"/>
      <c r="F719" s="215"/>
      <c r="G719" s="215"/>
      <c r="H719" s="215"/>
      <c r="I719" s="215"/>
      <c r="J719" s="215"/>
      <c r="K719" s="215"/>
      <c r="L719" s="215"/>
      <c r="M719" s="215"/>
      <c r="N719" s="215"/>
      <c r="O719" s="215"/>
      <c r="P719" s="215"/>
      <c r="Q719" s="215"/>
      <c r="R719" s="215"/>
      <c r="S719" s="215"/>
      <c r="T719" s="215"/>
      <c r="U719" s="215"/>
      <c r="V719" s="215"/>
      <c r="W719" s="215"/>
      <c r="X719" s="215"/>
      <c r="Y719" s="215"/>
      <c r="Z719" s="215"/>
      <c r="AA719" s="215"/>
      <c r="AB719" s="215"/>
      <c r="AC719" s="215"/>
      <c r="AD719" s="215"/>
      <c r="AE719" s="215"/>
      <c r="AF719" s="215"/>
      <c r="AG719" s="215"/>
      <c r="AH719" s="215"/>
      <c r="AI719" s="215"/>
      <c r="AJ719" s="215"/>
      <c r="AK719" s="215"/>
      <c r="AL719" s="215"/>
      <c r="AM719" s="215"/>
      <c r="AN719" s="215"/>
      <c r="AO719" s="215"/>
      <c r="AP719" s="215"/>
      <c r="AQ719" s="215"/>
      <c r="AR719" s="215"/>
      <c r="AS719" s="215"/>
      <c r="AT719" s="215"/>
      <c r="AU719" s="215"/>
      <c r="AV719" s="215"/>
      <c r="AW719" s="215"/>
      <c r="AX719" s="215"/>
      <c r="AY719" s="215"/>
      <c r="AZ719" s="215"/>
      <c r="BA719" s="215"/>
      <c r="BB719" s="215"/>
      <c r="BC719" s="215"/>
      <c r="BD719" s="215"/>
      <c r="BE719" s="215"/>
      <c r="BF719" s="215"/>
      <c r="BG719" s="215"/>
      <c r="BH719" s="215"/>
      <c r="BI719" s="215"/>
      <c r="BJ719" s="215"/>
      <c r="BK719" s="215"/>
      <c r="BL719" s="215"/>
      <c r="BM719" s="215"/>
      <c r="BN719" s="215"/>
      <c r="BO719" s="215"/>
      <c r="BP719" s="215"/>
      <c r="BQ719" s="215"/>
      <c r="BR719" s="215"/>
      <c r="BS719" s="215"/>
      <c r="BT719" s="218"/>
    </row>
    <row r="720" spans="1:72" ht="14.5">
      <c r="A720" s="219" t="str">
        <f t="shared" si="17"/>
        <v/>
      </c>
      <c r="B720" s="215"/>
      <c r="C720" s="215"/>
      <c r="D720" s="215"/>
      <c r="E720" s="215"/>
      <c r="F720" s="215"/>
      <c r="G720" s="215"/>
      <c r="H720" s="215"/>
      <c r="I720" s="215"/>
      <c r="J720" s="215"/>
      <c r="K720" s="215"/>
      <c r="L720" s="215"/>
      <c r="M720" s="215"/>
      <c r="N720" s="215"/>
      <c r="O720" s="215"/>
      <c r="P720" s="215"/>
      <c r="Q720" s="215"/>
      <c r="R720" s="215"/>
      <c r="S720" s="215"/>
      <c r="T720" s="215"/>
      <c r="U720" s="215"/>
      <c r="V720" s="215"/>
      <c r="W720" s="215"/>
      <c r="X720" s="215"/>
      <c r="Y720" s="215"/>
      <c r="Z720" s="215"/>
      <c r="AA720" s="215"/>
      <c r="AB720" s="215"/>
      <c r="AC720" s="215"/>
      <c r="AD720" s="215"/>
      <c r="AE720" s="215"/>
      <c r="AF720" s="215"/>
      <c r="AG720" s="215"/>
      <c r="AH720" s="215"/>
      <c r="AI720" s="215"/>
      <c r="AJ720" s="215"/>
      <c r="AK720" s="215"/>
      <c r="AL720" s="215"/>
      <c r="AM720" s="215"/>
      <c r="AN720" s="215"/>
      <c r="AO720" s="215"/>
      <c r="AP720" s="215"/>
      <c r="AQ720" s="215"/>
      <c r="AR720" s="215"/>
      <c r="AS720" s="215"/>
      <c r="AT720" s="215"/>
      <c r="AU720" s="215"/>
      <c r="AV720" s="215"/>
      <c r="AW720" s="215"/>
      <c r="AX720" s="215"/>
      <c r="AY720" s="215"/>
      <c r="AZ720" s="215"/>
      <c r="BA720" s="215"/>
      <c r="BB720" s="215"/>
      <c r="BC720" s="215"/>
      <c r="BD720" s="215"/>
      <c r="BE720" s="215"/>
      <c r="BF720" s="215"/>
      <c r="BG720" s="215"/>
      <c r="BH720" s="215"/>
      <c r="BI720" s="215"/>
      <c r="BJ720" s="215"/>
      <c r="BK720" s="215"/>
      <c r="BL720" s="215"/>
      <c r="BM720" s="215"/>
      <c r="BN720" s="215"/>
      <c r="BO720" s="215"/>
      <c r="BP720" s="215"/>
      <c r="BQ720" s="215"/>
      <c r="BR720" s="215"/>
      <c r="BS720" s="215"/>
      <c r="BT720" s="218"/>
    </row>
    <row r="721" spans="1:72" ht="14.5">
      <c r="A721" s="219" t="str">
        <f t="shared" si="17"/>
        <v/>
      </c>
      <c r="B721" s="215"/>
      <c r="C721" s="215"/>
      <c r="D721" s="215"/>
      <c r="E721" s="215"/>
      <c r="F721" s="215"/>
      <c r="G721" s="215"/>
      <c r="H721" s="215"/>
      <c r="I721" s="215"/>
      <c r="J721" s="215"/>
      <c r="K721" s="215"/>
      <c r="L721" s="215"/>
      <c r="M721" s="215"/>
      <c r="N721" s="215"/>
      <c r="O721" s="215"/>
      <c r="P721" s="215"/>
      <c r="Q721" s="215"/>
      <c r="R721" s="215"/>
      <c r="S721" s="215"/>
      <c r="T721" s="215"/>
      <c r="U721" s="215"/>
      <c r="V721" s="215"/>
      <c r="W721" s="215"/>
      <c r="X721" s="215"/>
      <c r="Y721" s="215"/>
      <c r="Z721" s="215"/>
      <c r="AA721" s="215"/>
      <c r="AB721" s="215"/>
      <c r="AC721" s="215"/>
      <c r="AD721" s="215"/>
      <c r="AE721" s="215"/>
      <c r="AF721" s="215"/>
      <c r="AG721" s="215"/>
      <c r="AH721" s="215"/>
      <c r="AI721" s="215"/>
      <c r="AJ721" s="215"/>
      <c r="AK721" s="215"/>
      <c r="AL721" s="215"/>
      <c r="AM721" s="215"/>
      <c r="AN721" s="215"/>
      <c r="AO721" s="215"/>
      <c r="AP721" s="215"/>
      <c r="AQ721" s="215"/>
      <c r="AR721" s="215"/>
      <c r="AS721" s="215"/>
      <c r="AT721" s="215"/>
      <c r="AU721" s="215"/>
      <c r="AV721" s="215"/>
      <c r="AW721" s="215"/>
      <c r="AX721" s="215"/>
      <c r="AY721" s="215"/>
      <c r="AZ721" s="215"/>
      <c r="BA721" s="215"/>
      <c r="BB721" s="215"/>
      <c r="BC721" s="215"/>
      <c r="BD721" s="215"/>
      <c r="BE721" s="215"/>
      <c r="BF721" s="215"/>
      <c r="BG721" s="215"/>
      <c r="BH721" s="215"/>
      <c r="BI721" s="215"/>
      <c r="BJ721" s="215"/>
      <c r="BK721" s="215"/>
      <c r="BL721" s="215"/>
      <c r="BM721" s="215"/>
      <c r="BN721" s="215"/>
      <c r="BO721" s="215"/>
      <c r="BP721" s="215"/>
      <c r="BQ721" s="215"/>
      <c r="BR721" s="215"/>
      <c r="BS721" s="215"/>
      <c r="BT721" s="218"/>
    </row>
    <row r="722" spans="1:72" ht="14.5">
      <c r="A722" s="219" t="str">
        <f t="shared" si="17"/>
        <v/>
      </c>
      <c r="B722" s="215"/>
      <c r="C722" s="215"/>
      <c r="D722" s="215"/>
      <c r="E722" s="215"/>
      <c r="F722" s="215"/>
      <c r="G722" s="215"/>
      <c r="H722" s="215"/>
      <c r="I722" s="215"/>
      <c r="J722" s="215"/>
      <c r="K722" s="215"/>
      <c r="L722" s="215"/>
      <c r="M722" s="215"/>
      <c r="N722" s="215"/>
      <c r="O722" s="215"/>
      <c r="P722" s="215"/>
      <c r="Q722" s="215"/>
      <c r="R722" s="215"/>
      <c r="S722" s="215"/>
      <c r="T722" s="215"/>
      <c r="U722" s="215"/>
      <c r="V722" s="215"/>
      <c r="W722" s="215"/>
      <c r="X722" s="215"/>
      <c r="Y722" s="215"/>
      <c r="Z722" s="215"/>
      <c r="AA722" s="215"/>
      <c r="AB722" s="215"/>
      <c r="AC722" s="215"/>
      <c r="AD722" s="215"/>
      <c r="AE722" s="215"/>
      <c r="AF722" s="215"/>
      <c r="AG722" s="215"/>
      <c r="AH722" s="215"/>
      <c r="AI722" s="215"/>
      <c r="AJ722" s="215"/>
      <c r="AK722" s="215"/>
      <c r="AL722" s="215"/>
      <c r="AM722" s="215"/>
      <c r="AN722" s="215"/>
      <c r="AO722" s="215"/>
      <c r="AP722" s="215"/>
      <c r="AQ722" s="215"/>
      <c r="AR722" s="215"/>
      <c r="AS722" s="215"/>
      <c r="AT722" s="215"/>
      <c r="AU722" s="215"/>
      <c r="AV722" s="215"/>
      <c r="AW722" s="215"/>
      <c r="AX722" s="215"/>
      <c r="AY722" s="215"/>
      <c r="AZ722" s="215"/>
      <c r="BA722" s="215"/>
      <c r="BB722" s="215"/>
      <c r="BC722" s="215"/>
      <c r="BD722" s="215"/>
      <c r="BE722" s="215"/>
      <c r="BF722" s="215"/>
      <c r="BG722" s="215"/>
      <c r="BH722" s="215"/>
      <c r="BI722" s="215"/>
      <c r="BJ722" s="215"/>
      <c r="BK722" s="215"/>
      <c r="BL722" s="215"/>
      <c r="BM722" s="215"/>
      <c r="BN722" s="215"/>
      <c r="BO722" s="215"/>
      <c r="BP722" s="215"/>
      <c r="BQ722" s="215"/>
      <c r="BR722" s="215"/>
      <c r="BS722" s="215"/>
      <c r="BT722" s="218"/>
    </row>
    <row r="723" spans="1:72" ht="14.5">
      <c r="A723" s="219"/>
      <c r="B723" s="215"/>
      <c r="C723" s="215"/>
      <c r="D723" s="215"/>
      <c r="E723" s="215"/>
      <c r="F723" s="215"/>
      <c r="G723" s="215"/>
      <c r="H723" s="215"/>
      <c r="I723" s="215"/>
      <c r="J723" s="215"/>
      <c r="K723" s="215"/>
      <c r="L723" s="215"/>
      <c r="M723" s="215"/>
      <c r="N723" s="215"/>
      <c r="O723" s="215"/>
      <c r="P723" s="215"/>
      <c r="Q723" s="215"/>
      <c r="R723" s="215"/>
      <c r="S723" s="215"/>
      <c r="T723" s="215"/>
      <c r="U723" s="215"/>
      <c r="V723" s="215"/>
      <c r="W723" s="215"/>
      <c r="X723" s="215"/>
      <c r="Y723" s="215"/>
      <c r="Z723" s="215"/>
      <c r="AA723" s="215"/>
      <c r="AB723" s="215"/>
      <c r="AC723" s="215"/>
      <c r="AD723" s="215"/>
      <c r="AE723" s="215"/>
      <c r="AF723" s="215"/>
      <c r="AG723" s="215"/>
      <c r="AH723" s="215"/>
      <c r="AI723" s="215"/>
      <c r="AJ723" s="215"/>
      <c r="AK723" s="215"/>
      <c r="AL723" s="215"/>
      <c r="AM723" s="215"/>
      <c r="AN723" s="215"/>
      <c r="AO723" s="215"/>
      <c r="AP723" s="215"/>
      <c r="AQ723" s="215"/>
      <c r="AR723" s="215"/>
      <c r="AS723" s="215"/>
      <c r="AT723" s="215"/>
      <c r="AU723" s="215"/>
      <c r="AV723" s="215"/>
      <c r="AW723" s="215"/>
      <c r="AX723" s="215"/>
      <c r="AY723" s="215"/>
      <c r="AZ723" s="215"/>
      <c r="BA723" s="215"/>
      <c r="BB723" s="215"/>
      <c r="BC723" s="215"/>
      <c r="BD723" s="215"/>
      <c r="BE723" s="215"/>
      <c r="BF723" s="215"/>
      <c r="BG723" s="215"/>
      <c r="BH723" s="215"/>
      <c r="BI723" s="215"/>
      <c r="BJ723" s="215"/>
      <c r="BK723" s="215"/>
      <c r="BL723" s="215"/>
      <c r="BM723" s="215"/>
      <c r="BN723" s="215"/>
      <c r="BO723" s="215"/>
      <c r="BP723" s="215"/>
      <c r="BQ723" s="215"/>
      <c r="BR723" s="215"/>
      <c r="BS723" s="215"/>
      <c r="BT723" s="218"/>
    </row>
    <row r="724" spans="1:72" ht="14.5">
      <c r="A724" s="219"/>
      <c r="B724" s="215"/>
      <c r="C724" s="215"/>
      <c r="D724" s="215"/>
      <c r="E724" s="215"/>
      <c r="F724" s="215"/>
      <c r="G724" s="215"/>
      <c r="H724" s="215"/>
      <c r="I724" s="215"/>
      <c r="J724" s="215"/>
      <c r="K724" s="215"/>
      <c r="L724" s="215"/>
      <c r="M724" s="215"/>
      <c r="N724" s="215"/>
      <c r="O724" s="215"/>
      <c r="P724" s="215"/>
      <c r="Q724" s="215"/>
      <c r="R724" s="215"/>
      <c r="S724" s="215"/>
      <c r="T724" s="215"/>
      <c r="U724" s="215"/>
      <c r="V724" s="215"/>
      <c r="W724" s="215"/>
      <c r="X724" s="215"/>
      <c r="Y724" s="215"/>
      <c r="Z724" s="215"/>
      <c r="AA724" s="215"/>
      <c r="AB724" s="215"/>
      <c r="AC724" s="215"/>
      <c r="AD724" s="215"/>
      <c r="AE724" s="215"/>
      <c r="AF724" s="215"/>
      <c r="AG724" s="215"/>
      <c r="AH724" s="215"/>
      <c r="AI724" s="215"/>
      <c r="AJ724" s="215"/>
      <c r="AK724" s="215"/>
      <c r="AL724" s="215"/>
      <c r="AM724" s="215"/>
      <c r="AN724" s="215"/>
      <c r="AO724" s="215"/>
      <c r="AP724" s="215"/>
      <c r="AQ724" s="215"/>
      <c r="AR724" s="215"/>
      <c r="AS724" s="215"/>
      <c r="AT724" s="215"/>
      <c r="AU724" s="215"/>
      <c r="AV724" s="215"/>
      <c r="AW724" s="215"/>
      <c r="AX724" s="215"/>
      <c r="AY724" s="215"/>
      <c r="AZ724" s="215"/>
      <c r="BA724" s="215"/>
      <c r="BB724" s="215"/>
      <c r="BC724" s="215"/>
      <c r="BD724" s="215"/>
      <c r="BE724" s="215"/>
      <c r="BF724" s="215"/>
      <c r="BG724" s="215"/>
      <c r="BH724" s="215"/>
      <c r="BI724" s="215"/>
      <c r="BJ724" s="215"/>
      <c r="BK724" s="215"/>
      <c r="BL724" s="215"/>
      <c r="BM724" s="215"/>
      <c r="BN724" s="215"/>
      <c r="BO724" s="215"/>
      <c r="BP724" s="215"/>
      <c r="BQ724" s="215"/>
      <c r="BR724" s="215"/>
      <c r="BS724" s="215"/>
      <c r="BT724" s="218"/>
    </row>
    <row r="725" spans="1:72" ht="14.5">
      <c r="A725" s="219"/>
      <c r="B725" s="215"/>
      <c r="C725" s="215"/>
      <c r="D725" s="215"/>
      <c r="E725" s="215"/>
      <c r="F725" s="215"/>
      <c r="G725" s="215"/>
      <c r="H725" s="215"/>
      <c r="I725" s="215"/>
      <c r="J725" s="215"/>
      <c r="K725" s="215"/>
      <c r="L725" s="215"/>
      <c r="M725" s="215"/>
      <c r="N725" s="215"/>
      <c r="O725" s="215"/>
      <c r="P725" s="215"/>
      <c r="Q725" s="215"/>
      <c r="R725" s="215"/>
      <c r="S725" s="215"/>
      <c r="T725" s="215"/>
      <c r="U725" s="215"/>
      <c r="V725" s="215"/>
      <c r="W725" s="215"/>
      <c r="X725" s="215"/>
      <c r="Y725" s="215"/>
      <c r="Z725" s="215"/>
      <c r="AA725" s="215"/>
      <c r="AB725" s="215"/>
      <c r="AC725" s="215"/>
      <c r="AD725" s="215"/>
      <c r="AE725" s="215"/>
      <c r="AF725" s="215"/>
      <c r="AG725" s="215"/>
      <c r="AH725" s="215"/>
      <c r="AI725" s="215"/>
      <c r="AJ725" s="215"/>
      <c r="AK725" s="215"/>
      <c r="AL725" s="215"/>
      <c r="AM725" s="215"/>
      <c r="AN725" s="215"/>
      <c r="AO725" s="215"/>
      <c r="AP725" s="215"/>
      <c r="AQ725" s="215"/>
      <c r="AR725" s="215"/>
      <c r="AS725" s="215"/>
      <c r="AT725" s="215"/>
      <c r="AU725" s="215"/>
      <c r="AV725" s="215"/>
      <c r="AW725" s="215"/>
      <c r="AX725" s="215"/>
      <c r="AY725" s="215"/>
      <c r="AZ725" s="215"/>
      <c r="BA725" s="215"/>
      <c r="BB725" s="215"/>
      <c r="BC725" s="215"/>
      <c r="BD725" s="215"/>
      <c r="BE725" s="215"/>
      <c r="BF725" s="215"/>
      <c r="BG725" s="215"/>
      <c r="BH725" s="215"/>
      <c r="BI725" s="215"/>
      <c r="BJ725" s="215"/>
      <c r="BK725" s="215"/>
      <c r="BL725" s="215"/>
      <c r="BM725" s="215"/>
      <c r="BN725" s="215"/>
      <c r="BO725" s="215"/>
      <c r="BP725" s="215"/>
      <c r="BQ725" s="215"/>
      <c r="BR725" s="215"/>
      <c r="BS725" s="215"/>
      <c r="BT725" s="218"/>
    </row>
    <row r="726" spans="1:72" ht="14.5">
      <c r="A726" s="219"/>
      <c r="B726" s="215"/>
      <c r="C726" s="215"/>
      <c r="D726" s="215"/>
      <c r="E726" s="215"/>
      <c r="F726" s="215"/>
      <c r="G726" s="215"/>
      <c r="H726" s="215"/>
      <c r="I726" s="215"/>
      <c r="J726" s="215"/>
      <c r="K726" s="215"/>
      <c r="L726" s="215"/>
      <c r="M726" s="215"/>
      <c r="N726" s="215"/>
      <c r="O726" s="215"/>
      <c r="P726" s="215"/>
      <c r="Q726" s="215"/>
      <c r="R726" s="215"/>
      <c r="S726" s="215"/>
      <c r="T726" s="215"/>
      <c r="U726" s="215"/>
      <c r="V726" s="215"/>
      <c r="W726" s="215"/>
      <c r="X726" s="215"/>
      <c r="Y726" s="215"/>
      <c r="Z726" s="215"/>
      <c r="AA726" s="215"/>
      <c r="AB726" s="215"/>
      <c r="AC726" s="215"/>
      <c r="AD726" s="215"/>
      <c r="AE726" s="215"/>
      <c r="AF726" s="215"/>
      <c r="AG726" s="215"/>
      <c r="AH726" s="215"/>
      <c r="AI726" s="215"/>
      <c r="AJ726" s="215"/>
      <c r="AK726" s="215"/>
      <c r="AL726" s="215"/>
      <c r="AM726" s="215"/>
      <c r="AN726" s="215"/>
      <c r="AO726" s="215"/>
      <c r="AP726" s="215"/>
      <c r="AQ726" s="215"/>
      <c r="AR726" s="215"/>
      <c r="AS726" s="215"/>
      <c r="AT726" s="215"/>
      <c r="AU726" s="215"/>
      <c r="AV726" s="215"/>
      <c r="AW726" s="215"/>
      <c r="AX726" s="215"/>
      <c r="AY726" s="215"/>
      <c r="AZ726" s="215"/>
      <c r="BA726" s="215"/>
      <c r="BB726" s="215"/>
      <c r="BC726" s="215"/>
      <c r="BD726" s="215"/>
      <c r="BE726" s="215"/>
      <c r="BF726" s="215"/>
      <c r="BG726" s="215"/>
      <c r="BH726" s="215"/>
      <c r="BI726" s="215"/>
      <c r="BJ726" s="215"/>
      <c r="BK726" s="215"/>
      <c r="BL726" s="215"/>
      <c r="BM726" s="215"/>
      <c r="BN726" s="215"/>
      <c r="BO726" s="215"/>
      <c r="BP726" s="215"/>
      <c r="BQ726" s="215"/>
      <c r="BR726" s="215"/>
      <c r="BS726" s="215"/>
      <c r="BT726" s="218"/>
    </row>
    <row r="727" spans="1:72" ht="14.5">
      <c r="A727" s="219"/>
      <c r="B727" s="215"/>
      <c r="C727" s="215"/>
      <c r="D727" s="215"/>
      <c r="E727" s="215"/>
      <c r="F727" s="215"/>
      <c r="G727" s="215"/>
      <c r="H727" s="215"/>
      <c r="I727" s="215"/>
      <c r="J727" s="215"/>
      <c r="K727" s="215"/>
      <c r="L727" s="215"/>
      <c r="M727" s="215"/>
      <c r="N727" s="215"/>
      <c r="O727" s="215"/>
      <c r="P727" s="215"/>
      <c r="Q727" s="215"/>
      <c r="R727" s="215"/>
      <c r="S727" s="215"/>
      <c r="T727" s="215"/>
      <c r="U727" s="215"/>
      <c r="V727" s="215"/>
      <c r="W727" s="215"/>
      <c r="X727" s="215"/>
      <c r="Y727" s="215"/>
      <c r="Z727" s="215"/>
      <c r="AA727" s="215"/>
      <c r="AB727" s="215"/>
      <c r="AC727" s="215"/>
      <c r="AD727" s="215"/>
      <c r="AE727" s="215"/>
      <c r="AF727" s="215"/>
      <c r="AG727" s="215"/>
      <c r="AH727" s="215"/>
      <c r="AI727" s="215"/>
      <c r="AJ727" s="215"/>
      <c r="AK727" s="215"/>
      <c r="AL727" s="215"/>
      <c r="AM727" s="215"/>
      <c r="AN727" s="215"/>
      <c r="AO727" s="215"/>
      <c r="AP727" s="215"/>
      <c r="AQ727" s="215"/>
      <c r="AR727" s="215"/>
      <c r="AS727" s="215"/>
      <c r="AT727" s="215"/>
      <c r="AU727" s="215"/>
      <c r="AV727" s="215"/>
      <c r="AW727" s="215"/>
      <c r="AX727" s="215"/>
      <c r="AY727" s="215"/>
      <c r="AZ727" s="215"/>
      <c r="BA727" s="215"/>
      <c r="BB727" s="215"/>
      <c r="BC727" s="215"/>
      <c r="BD727" s="215"/>
      <c r="BE727" s="215"/>
      <c r="BF727" s="215"/>
      <c r="BG727" s="215"/>
      <c r="BH727" s="215"/>
      <c r="BI727" s="215"/>
      <c r="BJ727" s="215"/>
      <c r="BK727" s="215"/>
      <c r="BL727" s="215"/>
      <c r="BM727" s="215"/>
      <c r="BN727" s="215"/>
      <c r="BO727" s="215"/>
      <c r="BP727" s="215"/>
      <c r="BQ727" s="215"/>
      <c r="BR727" s="215"/>
      <c r="BS727" s="215"/>
      <c r="BT727" s="218"/>
    </row>
    <row r="728" spans="1:72" ht="14.5">
      <c r="A728" s="219"/>
      <c r="B728" s="215"/>
      <c r="C728" s="215"/>
      <c r="D728" s="215"/>
      <c r="E728" s="215"/>
      <c r="F728" s="215"/>
      <c r="G728" s="215"/>
      <c r="H728" s="215"/>
      <c r="I728" s="215"/>
      <c r="J728" s="215"/>
      <c r="K728" s="215"/>
      <c r="L728" s="215"/>
      <c r="M728" s="215"/>
      <c r="N728" s="215"/>
      <c r="O728" s="215"/>
      <c r="P728" s="215"/>
      <c r="Q728" s="215"/>
      <c r="R728" s="215"/>
      <c r="S728" s="215"/>
      <c r="T728" s="215"/>
      <c r="U728" s="215"/>
      <c r="V728" s="215"/>
      <c r="W728" s="215"/>
      <c r="X728" s="215"/>
      <c r="Y728" s="215"/>
      <c r="Z728" s="215"/>
      <c r="AA728" s="215"/>
      <c r="AB728" s="215"/>
      <c r="AC728" s="215"/>
      <c r="AD728" s="215"/>
      <c r="AE728" s="215"/>
      <c r="AF728" s="215"/>
      <c r="AG728" s="215"/>
      <c r="AH728" s="215"/>
      <c r="AI728" s="215"/>
      <c r="AJ728" s="215"/>
      <c r="AK728" s="215"/>
      <c r="AL728" s="215"/>
      <c r="AM728" s="215"/>
      <c r="AN728" s="215"/>
      <c r="AO728" s="215"/>
      <c r="AP728" s="215"/>
      <c r="AQ728" s="215"/>
      <c r="AR728" s="215"/>
      <c r="AS728" s="215"/>
      <c r="AT728" s="215"/>
      <c r="AU728" s="215"/>
      <c r="AV728" s="215"/>
      <c r="AW728" s="215"/>
      <c r="AX728" s="215"/>
      <c r="AY728" s="215"/>
      <c r="AZ728" s="215"/>
      <c r="BA728" s="215"/>
      <c r="BB728" s="215"/>
      <c r="BC728" s="215"/>
      <c r="BD728" s="215"/>
      <c r="BE728" s="215"/>
      <c r="BF728" s="215"/>
      <c r="BG728" s="215"/>
      <c r="BH728" s="215"/>
      <c r="BI728" s="215"/>
      <c r="BJ728" s="215"/>
      <c r="BK728" s="215"/>
      <c r="BL728" s="215"/>
      <c r="BM728" s="215"/>
      <c r="BN728" s="215"/>
      <c r="BO728" s="215"/>
      <c r="BP728" s="215"/>
      <c r="BQ728" s="215"/>
      <c r="BR728" s="215"/>
      <c r="BS728" s="215"/>
      <c r="BT728" s="218"/>
    </row>
    <row r="729" spans="1:72" ht="14.5">
      <c r="A729" s="219"/>
      <c r="B729" s="215"/>
      <c r="C729" s="215"/>
      <c r="D729" s="215"/>
      <c r="E729" s="215"/>
      <c r="F729" s="215"/>
      <c r="G729" s="215"/>
      <c r="H729" s="215"/>
      <c r="I729" s="215"/>
      <c r="J729" s="215"/>
      <c r="K729" s="215"/>
      <c r="L729" s="215"/>
      <c r="M729" s="215"/>
      <c r="N729" s="215"/>
      <c r="O729" s="215"/>
      <c r="P729" s="215"/>
      <c r="Q729" s="215"/>
      <c r="R729" s="215"/>
      <c r="S729" s="215"/>
      <c r="T729" s="215"/>
      <c r="U729" s="215"/>
      <c r="V729" s="215"/>
      <c r="W729" s="215"/>
      <c r="X729" s="215"/>
      <c r="Y729" s="215"/>
      <c r="Z729" s="215"/>
      <c r="AA729" s="215"/>
      <c r="AB729" s="215"/>
      <c r="AC729" s="215"/>
      <c r="AD729" s="215"/>
      <c r="AE729" s="215"/>
      <c r="AF729" s="215"/>
      <c r="AG729" s="215"/>
      <c r="AH729" s="215"/>
      <c r="AI729" s="215"/>
      <c r="AJ729" s="215"/>
      <c r="AK729" s="215"/>
      <c r="AL729" s="215"/>
      <c r="AM729" s="215"/>
      <c r="AN729" s="215"/>
      <c r="AO729" s="215"/>
      <c r="AP729" s="215"/>
      <c r="AQ729" s="215"/>
      <c r="AR729" s="215"/>
      <c r="AS729" s="215"/>
      <c r="AT729" s="215"/>
      <c r="AU729" s="215"/>
      <c r="AV729" s="215"/>
      <c r="AW729" s="215"/>
      <c r="AX729" s="215"/>
      <c r="AY729" s="215"/>
      <c r="AZ729" s="215"/>
      <c r="BA729" s="215"/>
      <c r="BB729" s="215"/>
      <c r="BC729" s="215"/>
      <c r="BD729" s="215"/>
      <c r="BE729" s="215"/>
      <c r="BF729" s="215"/>
      <c r="BG729" s="215"/>
      <c r="BH729" s="215"/>
      <c r="BI729" s="215"/>
      <c r="BJ729" s="215"/>
      <c r="BK729" s="215"/>
      <c r="BL729" s="215"/>
      <c r="BM729" s="215"/>
      <c r="BN729" s="215"/>
      <c r="BO729" s="215"/>
      <c r="BP729" s="215"/>
      <c r="BQ729" s="215"/>
      <c r="BR729" s="215"/>
      <c r="BS729" s="215"/>
      <c r="BT729" s="218"/>
    </row>
    <row r="730" spans="1:72" ht="14.5">
      <c r="A730" s="219"/>
      <c r="B730" s="215"/>
      <c r="C730" s="215"/>
      <c r="D730" s="215"/>
      <c r="E730" s="215"/>
      <c r="F730" s="215"/>
      <c r="G730" s="215"/>
      <c r="H730" s="215"/>
      <c r="I730" s="215"/>
      <c r="J730" s="215"/>
      <c r="K730" s="215"/>
      <c r="L730" s="215"/>
      <c r="M730" s="215"/>
      <c r="N730" s="215"/>
      <c r="O730" s="215"/>
      <c r="P730" s="215"/>
      <c r="Q730" s="215"/>
      <c r="R730" s="215"/>
      <c r="S730" s="215"/>
      <c r="T730" s="215"/>
      <c r="U730" s="215"/>
      <c r="V730" s="215"/>
      <c r="W730" s="215"/>
      <c r="X730" s="215"/>
      <c r="Y730" s="215"/>
      <c r="Z730" s="215"/>
      <c r="AA730" s="215"/>
      <c r="AB730" s="215"/>
      <c r="AC730" s="215"/>
      <c r="AD730" s="215"/>
      <c r="AE730" s="215"/>
      <c r="AF730" s="215"/>
      <c r="AG730" s="215"/>
      <c r="AH730" s="215"/>
      <c r="AI730" s="215"/>
      <c r="AJ730" s="215"/>
      <c r="AK730" s="215"/>
      <c r="AL730" s="215"/>
      <c r="AM730" s="215"/>
      <c r="AN730" s="215"/>
      <c r="AO730" s="215"/>
      <c r="AP730" s="215"/>
      <c r="AQ730" s="215"/>
      <c r="AR730" s="215"/>
      <c r="AS730" s="215"/>
      <c r="AT730" s="215"/>
      <c r="AU730" s="215"/>
      <c r="AV730" s="215"/>
      <c r="AW730" s="215"/>
      <c r="AX730" s="215"/>
      <c r="AY730" s="215"/>
      <c r="AZ730" s="215"/>
      <c r="BA730" s="215"/>
      <c r="BB730" s="215"/>
      <c r="BC730" s="215"/>
      <c r="BD730" s="215"/>
      <c r="BE730" s="215"/>
      <c r="BF730" s="215"/>
      <c r="BG730" s="215"/>
      <c r="BH730" s="215"/>
      <c r="BI730" s="215"/>
      <c r="BJ730" s="215"/>
      <c r="BK730" s="215"/>
      <c r="BL730" s="215"/>
      <c r="BM730" s="215"/>
      <c r="BN730" s="215"/>
      <c r="BO730" s="215"/>
      <c r="BP730" s="215"/>
      <c r="BQ730" s="215"/>
      <c r="BR730" s="215"/>
      <c r="BS730" s="215"/>
      <c r="BT730" s="218"/>
    </row>
    <row r="731" spans="1:72" ht="14.5">
      <c r="A731" s="219"/>
      <c r="B731" s="215"/>
      <c r="C731" s="215"/>
      <c r="D731" s="215"/>
      <c r="E731" s="215"/>
      <c r="F731" s="215"/>
      <c r="G731" s="215"/>
      <c r="H731" s="215"/>
      <c r="I731" s="215"/>
      <c r="J731" s="215"/>
      <c r="K731" s="215"/>
      <c r="L731" s="215"/>
      <c r="M731" s="215"/>
      <c r="N731" s="215"/>
      <c r="O731" s="215"/>
      <c r="P731" s="215"/>
      <c r="Q731" s="215"/>
      <c r="R731" s="215"/>
      <c r="S731" s="215"/>
      <c r="T731" s="215"/>
      <c r="U731" s="215"/>
      <c r="V731" s="215"/>
      <c r="W731" s="215"/>
      <c r="X731" s="215"/>
      <c r="Y731" s="215"/>
      <c r="Z731" s="215"/>
      <c r="AA731" s="215"/>
      <c r="AB731" s="215"/>
      <c r="AC731" s="215"/>
      <c r="AD731" s="215"/>
      <c r="AE731" s="215"/>
      <c r="AF731" s="215"/>
      <c r="AG731" s="215"/>
      <c r="AH731" s="215"/>
      <c r="AI731" s="215"/>
      <c r="AJ731" s="215"/>
      <c r="AK731" s="215"/>
      <c r="AL731" s="215"/>
      <c r="AM731" s="215"/>
      <c r="AN731" s="215"/>
      <c r="AO731" s="215"/>
      <c r="AP731" s="215"/>
      <c r="AQ731" s="215"/>
      <c r="AR731" s="215"/>
      <c r="AS731" s="215"/>
      <c r="AT731" s="215"/>
      <c r="AU731" s="215"/>
      <c r="AV731" s="215"/>
      <c r="AW731" s="215"/>
      <c r="AX731" s="215"/>
      <c r="AY731" s="215"/>
      <c r="AZ731" s="215"/>
      <c r="BA731" s="215"/>
      <c r="BB731" s="215"/>
      <c r="BC731" s="215"/>
      <c r="BD731" s="215"/>
      <c r="BE731" s="215"/>
      <c r="BF731" s="215"/>
      <c r="BG731" s="215"/>
      <c r="BH731" s="215"/>
      <c r="BI731" s="215"/>
      <c r="BJ731" s="215"/>
      <c r="BK731" s="215"/>
      <c r="BL731" s="215"/>
      <c r="BM731" s="215"/>
      <c r="BN731" s="215"/>
      <c r="BO731" s="215"/>
      <c r="BP731" s="215"/>
      <c r="BQ731" s="215"/>
      <c r="BR731" s="215"/>
      <c r="BS731" s="215"/>
      <c r="BT731" s="218"/>
    </row>
    <row r="732" spans="1:72" ht="14.5">
      <c r="A732" s="219"/>
      <c r="B732" s="215"/>
      <c r="C732" s="215"/>
      <c r="D732" s="215"/>
      <c r="E732" s="215"/>
      <c r="F732" s="215"/>
      <c r="G732" s="215"/>
      <c r="H732" s="215"/>
      <c r="I732" s="215"/>
      <c r="J732" s="215"/>
      <c r="K732" s="215"/>
      <c r="L732" s="215"/>
      <c r="M732" s="215"/>
      <c r="N732" s="215"/>
      <c r="O732" s="215"/>
      <c r="P732" s="215"/>
      <c r="Q732" s="215"/>
      <c r="R732" s="215"/>
      <c r="S732" s="215"/>
      <c r="T732" s="215"/>
      <c r="U732" s="215"/>
      <c r="V732" s="215"/>
      <c r="W732" s="215"/>
      <c r="X732" s="215"/>
      <c r="Y732" s="215"/>
      <c r="Z732" s="215"/>
      <c r="AA732" s="215"/>
      <c r="AB732" s="215"/>
      <c r="AC732" s="215"/>
      <c r="AD732" s="215"/>
      <c r="AE732" s="215"/>
      <c r="AF732" s="215"/>
      <c r="AG732" s="215"/>
      <c r="AH732" s="215"/>
      <c r="AI732" s="215"/>
      <c r="AJ732" s="215"/>
      <c r="AK732" s="215"/>
      <c r="AL732" s="215"/>
      <c r="AM732" s="215"/>
      <c r="AN732" s="215"/>
      <c r="AO732" s="215"/>
      <c r="AP732" s="215"/>
      <c r="AQ732" s="215"/>
      <c r="AR732" s="215"/>
      <c r="AS732" s="215"/>
      <c r="AT732" s="215"/>
      <c r="AU732" s="215"/>
      <c r="AV732" s="215"/>
      <c r="AW732" s="215"/>
      <c r="AX732" s="215"/>
      <c r="AY732" s="215"/>
      <c r="AZ732" s="215"/>
      <c r="BA732" s="215"/>
      <c r="BB732" s="215"/>
      <c r="BC732" s="215"/>
      <c r="BD732" s="215"/>
      <c r="BE732" s="215"/>
      <c r="BF732" s="215"/>
      <c r="BG732" s="215"/>
      <c r="BH732" s="215"/>
      <c r="BI732" s="215"/>
      <c r="BJ732" s="215"/>
      <c r="BK732" s="215"/>
      <c r="BL732" s="215"/>
      <c r="BM732" s="215"/>
      <c r="BN732" s="215"/>
      <c r="BO732" s="215"/>
      <c r="BP732" s="215"/>
      <c r="BQ732" s="215"/>
      <c r="BR732" s="215"/>
      <c r="BS732" s="215"/>
      <c r="BT732" s="218"/>
    </row>
    <row r="733" spans="1:72" ht="14.5">
      <c r="A733" s="219"/>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c r="AA733" s="220"/>
      <c r="AB733" s="220"/>
      <c r="AC733" s="220"/>
      <c r="AD733" s="220"/>
      <c r="AE733" s="220"/>
      <c r="AF733" s="220"/>
      <c r="AG733" s="220"/>
      <c r="AH733" s="220"/>
      <c r="AI733" s="220"/>
      <c r="AJ733" s="220"/>
      <c r="AK733" s="220"/>
      <c r="AL733" s="220"/>
      <c r="AM733" s="220"/>
      <c r="AN733" s="220"/>
      <c r="AO733" s="220"/>
      <c r="AP733" s="220"/>
      <c r="AQ733" s="220"/>
      <c r="AR733" s="220"/>
      <c r="AS733" s="220"/>
      <c r="AT733" s="220"/>
      <c r="AU733" s="220"/>
      <c r="AV733" s="220"/>
      <c r="AW733" s="220"/>
      <c r="AX733" s="220"/>
      <c r="AY733" s="220"/>
      <c r="AZ733" s="220"/>
      <c r="BA733" s="220"/>
      <c r="BB733" s="220"/>
      <c r="BC733" s="220"/>
      <c r="BD733" s="220"/>
      <c r="BE733" s="220"/>
      <c r="BF733" s="220"/>
      <c r="BG733" s="220"/>
      <c r="BH733" s="220"/>
      <c r="BI733" s="220"/>
      <c r="BJ733" s="220"/>
      <c r="BK733" s="220"/>
      <c r="BL733" s="220"/>
      <c r="BM733" s="220"/>
      <c r="BN733" s="220"/>
      <c r="BO733" s="220"/>
      <c r="BP733" s="220"/>
      <c r="BQ733" s="220"/>
      <c r="BR733" s="220"/>
      <c r="BS733" s="220"/>
      <c r="BT733" s="218"/>
    </row>
    <row r="734" spans="1:72" ht="14.5">
      <c r="A734" s="219"/>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c r="AA734" s="220"/>
      <c r="AB734" s="220"/>
      <c r="AC734" s="220"/>
      <c r="AD734" s="220"/>
      <c r="AE734" s="220"/>
      <c r="AF734" s="220"/>
      <c r="AG734" s="220"/>
      <c r="AH734" s="220"/>
      <c r="AI734" s="220"/>
      <c r="AJ734" s="220"/>
      <c r="AK734" s="220"/>
      <c r="AL734" s="220"/>
      <c r="AM734" s="220"/>
      <c r="AN734" s="220"/>
      <c r="AO734" s="220"/>
      <c r="AP734" s="220"/>
      <c r="AQ734" s="220"/>
      <c r="AR734" s="220"/>
      <c r="AS734" s="220"/>
      <c r="AT734" s="220"/>
      <c r="AU734" s="220"/>
      <c r="AV734" s="220"/>
      <c r="AW734" s="220"/>
      <c r="AX734" s="220"/>
      <c r="AY734" s="220"/>
      <c r="AZ734" s="220"/>
      <c r="BA734" s="220"/>
      <c r="BB734" s="220"/>
      <c r="BC734" s="220"/>
      <c r="BD734" s="220"/>
      <c r="BE734" s="220"/>
      <c r="BF734" s="220"/>
      <c r="BG734" s="220"/>
      <c r="BH734" s="220"/>
      <c r="BI734" s="220"/>
      <c r="BJ734" s="220"/>
      <c r="BK734" s="220"/>
      <c r="BL734" s="220"/>
      <c r="BM734" s="220"/>
      <c r="BN734" s="220"/>
      <c r="BO734" s="220"/>
      <c r="BP734" s="220"/>
      <c r="BQ734" s="220"/>
      <c r="BR734" s="220"/>
      <c r="BS734" s="220"/>
      <c r="BT734" s="218"/>
    </row>
    <row r="735" spans="1:72" ht="14.5">
      <c r="A735" s="219"/>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c r="AA735" s="220"/>
      <c r="AB735" s="220"/>
      <c r="AC735" s="220"/>
      <c r="AD735" s="220"/>
      <c r="AE735" s="220"/>
      <c r="AF735" s="220"/>
      <c r="AG735" s="220"/>
      <c r="AH735" s="220"/>
      <c r="AI735" s="220"/>
      <c r="AJ735" s="220"/>
      <c r="AK735" s="220"/>
      <c r="AL735" s="220"/>
      <c r="AM735" s="220"/>
      <c r="AN735" s="220"/>
      <c r="AO735" s="220"/>
      <c r="AP735" s="220"/>
      <c r="AQ735" s="220"/>
      <c r="AR735" s="220"/>
      <c r="AS735" s="220"/>
      <c r="AT735" s="220"/>
      <c r="AU735" s="220"/>
      <c r="AV735" s="220"/>
      <c r="AW735" s="220"/>
      <c r="AX735" s="220"/>
      <c r="AY735" s="220"/>
      <c r="AZ735" s="220"/>
      <c r="BA735" s="220"/>
      <c r="BB735" s="220"/>
      <c r="BC735" s="220"/>
      <c r="BD735" s="220"/>
      <c r="BE735" s="220"/>
      <c r="BF735" s="220"/>
      <c r="BG735" s="220"/>
      <c r="BH735" s="220"/>
      <c r="BI735" s="220"/>
      <c r="BJ735" s="220"/>
      <c r="BK735" s="220"/>
      <c r="BL735" s="220"/>
      <c r="BM735" s="220"/>
      <c r="BN735" s="220"/>
      <c r="BO735" s="220"/>
      <c r="BP735" s="220"/>
      <c r="BQ735" s="220"/>
      <c r="BR735" s="220"/>
      <c r="BS735" s="220"/>
      <c r="BT735" s="218"/>
    </row>
    <row r="736" spans="1:72" ht="14.5">
      <c r="A736" s="219"/>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c r="AA736" s="220"/>
      <c r="AB736" s="220"/>
      <c r="AC736" s="220"/>
      <c r="AD736" s="220"/>
      <c r="AE736" s="220"/>
      <c r="AF736" s="220"/>
      <c r="AG736" s="220"/>
      <c r="AH736" s="220"/>
      <c r="AI736" s="220"/>
      <c r="AJ736" s="220"/>
      <c r="AK736" s="220"/>
      <c r="AL736" s="220"/>
      <c r="AM736" s="220"/>
      <c r="AN736" s="220"/>
      <c r="AO736" s="220"/>
      <c r="AP736" s="220"/>
      <c r="AQ736" s="220"/>
      <c r="AR736" s="220"/>
      <c r="AS736" s="220"/>
      <c r="AT736" s="220"/>
      <c r="AU736" s="220"/>
      <c r="AV736" s="220"/>
      <c r="AW736" s="220"/>
      <c r="AX736" s="220"/>
      <c r="AY736" s="220"/>
      <c r="AZ736" s="220"/>
      <c r="BA736" s="220"/>
      <c r="BB736" s="220"/>
      <c r="BC736" s="220"/>
      <c r="BD736" s="220"/>
      <c r="BE736" s="220"/>
      <c r="BF736" s="220"/>
      <c r="BG736" s="220"/>
      <c r="BH736" s="220"/>
      <c r="BI736" s="220"/>
      <c r="BJ736" s="220"/>
      <c r="BK736" s="220"/>
      <c r="BL736" s="220"/>
      <c r="BM736" s="220"/>
      <c r="BN736" s="220"/>
      <c r="BO736" s="220"/>
      <c r="BP736" s="220"/>
      <c r="BQ736" s="220"/>
      <c r="BR736" s="220"/>
      <c r="BS736" s="220"/>
      <c r="BT736" s="218"/>
    </row>
    <row r="737" spans="1:72" ht="14.5">
      <c r="A737" s="219"/>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c r="AA737" s="220"/>
      <c r="AB737" s="220"/>
      <c r="AC737" s="220"/>
      <c r="AD737" s="220"/>
      <c r="AE737" s="220"/>
      <c r="AF737" s="220"/>
      <c r="AG737" s="220"/>
      <c r="AH737" s="220"/>
      <c r="AI737" s="220"/>
      <c r="AJ737" s="220"/>
      <c r="AK737" s="220"/>
      <c r="AL737" s="220"/>
      <c r="AM737" s="220"/>
      <c r="AN737" s="220"/>
      <c r="AO737" s="220"/>
      <c r="AP737" s="220"/>
      <c r="AQ737" s="220"/>
      <c r="AR737" s="220"/>
      <c r="AS737" s="220"/>
      <c r="AT737" s="220"/>
      <c r="AU737" s="220"/>
      <c r="AV737" s="220"/>
      <c r="AW737" s="220"/>
      <c r="AX737" s="220"/>
      <c r="AY737" s="220"/>
      <c r="AZ737" s="220"/>
      <c r="BA737" s="220"/>
      <c r="BB737" s="220"/>
      <c r="BC737" s="220"/>
      <c r="BD737" s="220"/>
      <c r="BE737" s="220"/>
      <c r="BF737" s="220"/>
      <c r="BG737" s="220"/>
      <c r="BH737" s="220"/>
      <c r="BI737" s="220"/>
      <c r="BJ737" s="220"/>
      <c r="BK737" s="220"/>
      <c r="BL737" s="220"/>
      <c r="BM737" s="220"/>
      <c r="BN737" s="220"/>
      <c r="BO737" s="220"/>
      <c r="BP737" s="220"/>
      <c r="BQ737" s="220"/>
      <c r="BR737" s="220"/>
      <c r="BS737" s="220"/>
      <c r="BT737" s="218"/>
    </row>
    <row r="738" spans="1:72" ht="14.5">
      <c r="A738" s="219"/>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c r="AA738" s="220"/>
      <c r="AB738" s="220"/>
      <c r="AC738" s="220"/>
      <c r="AD738" s="220"/>
      <c r="AE738" s="220"/>
      <c r="AF738" s="220"/>
      <c r="AG738" s="220"/>
      <c r="AH738" s="220"/>
      <c r="AI738" s="220"/>
      <c r="AJ738" s="220"/>
      <c r="AK738" s="220"/>
      <c r="AL738" s="220"/>
      <c r="AM738" s="220"/>
      <c r="AN738" s="220"/>
      <c r="AO738" s="220"/>
      <c r="AP738" s="220"/>
      <c r="AQ738" s="220"/>
      <c r="AR738" s="220"/>
      <c r="AS738" s="220"/>
      <c r="AT738" s="220"/>
      <c r="AU738" s="220"/>
      <c r="AV738" s="220"/>
      <c r="AW738" s="220"/>
      <c r="AX738" s="220"/>
      <c r="AY738" s="220"/>
      <c r="AZ738" s="220"/>
      <c r="BA738" s="220"/>
      <c r="BB738" s="220"/>
      <c r="BC738" s="220"/>
      <c r="BD738" s="220"/>
      <c r="BE738" s="220"/>
      <c r="BF738" s="220"/>
      <c r="BG738" s="220"/>
      <c r="BH738" s="220"/>
      <c r="BI738" s="220"/>
      <c r="BJ738" s="220"/>
      <c r="BK738" s="220"/>
      <c r="BL738" s="220"/>
      <c r="BM738" s="220"/>
      <c r="BN738" s="220"/>
      <c r="BO738" s="220"/>
      <c r="BP738" s="220"/>
      <c r="BQ738" s="220"/>
      <c r="BR738" s="220"/>
      <c r="BS738" s="220"/>
      <c r="BT738" s="218"/>
    </row>
    <row r="739" spans="1:72" ht="14.5">
      <c r="A739" s="219"/>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c r="AA739" s="220"/>
      <c r="AB739" s="220"/>
      <c r="AC739" s="220"/>
      <c r="AD739" s="220"/>
      <c r="AE739" s="220"/>
      <c r="AF739" s="220"/>
      <c r="AG739" s="220"/>
      <c r="AH739" s="220"/>
      <c r="AI739" s="220"/>
      <c r="AJ739" s="220"/>
      <c r="AK739" s="220"/>
      <c r="AL739" s="220"/>
      <c r="AM739" s="220"/>
      <c r="AN739" s="220"/>
      <c r="AO739" s="220"/>
      <c r="AP739" s="220"/>
      <c r="AQ739" s="220"/>
      <c r="AR739" s="220"/>
      <c r="AS739" s="220"/>
      <c r="AT739" s="220"/>
      <c r="AU739" s="220"/>
      <c r="AV739" s="220"/>
      <c r="AW739" s="220"/>
      <c r="AX739" s="220"/>
      <c r="AY739" s="220"/>
      <c r="AZ739" s="220"/>
      <c r="BA739" s="220"/>
      <c r="BB739" s="220"/>
      <c r="BC739" s="220"/>
      <c r="BD739" s="220"/>
      <c r="BE739" s="220"/>
      <c r="BF739" s="220"/>
      <c r="BG739" s="220"/>
      <c r="BH739" s="220"/>
      <c r="BI739" s="220"/>
      <c r="BJ739" s="220"/>
      <c r="BK739" s="220"/>
      <c r="BL739" s="220"/>
      <c r="BM739" s="220"/>
      <c r="BN739" s="220"/>
      <c r="BO739" s="220"/>
      <c r="BP739" s="220"/>
      <c r="BQ739" s="220"/>
      <c r="BR739" s="220"/>
      <c r="BS739" s="220"/>
      <c r="BT739" s="218"/>
    </row>
    <row r="740" spans="1:72" ht="14.5">
      <c r="A740" s="219"/>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c r="AA740" s="220"/>
      <c r="AB740" s="220"/>
      <c r="AC740" s="220"/>
      <c r="AD740" s="220"/>
      <c r="AE740" s="220"/>
      <c r="AF740" s="220"/>
      <c r="AG740" s="220"/>
      <c r="AH740" s="220"/>
      <c r="AI740" s="220"/>
      <c r="AJ740" s="220"/>
      <c r="AK740" s="220"/>
      <c r="AL740" s="220"/>
      <c r="AM740" s="220"/>
      <c r="AN740" s="220"/>
      <c r="AO740" s="220"/>
      <c r="AP740" s="220"/>
      <c r="AQ740" s="220"/>
      <c r="AR740" s="220"/>
      <c r="AS740" s="220"/>
      <c r="AT740" s="220"/>
      <c r="AU740" s="220"/>
      <c r="AV740" s="220"/>
      <c r="AW740" s="220"/>
      <c r="AX740" s="220"/>
      <c r="AY740" s="220"/>
      <c r="AZ740" s="220"/>
      <c r="BA740" s="220"/>
      <c r="BB740" s="220"/>
      <c r="BC740" s="220"/>
      <c r="BD740" s="220"/>
      <c r="BE740" s="220"/>
      <c r="BF740" s="220"/>
      <c r="BG740" s="220"/>
      <c r="BH740" s="220"/>
      <c r="BI740" s="220"/>
      <c r="BJ740" s="220"/>
      <c r="BK740" s="220"/>
      <c r="BL740" s="220"/>
      <c r="BM740" s="220"/>
      <c r="BN740" s="220"/>
      <c r="BO740" s="220"/>
      <c r="BP740" s="220"/>
      <c r="BQ740" s="220"/>
      <c r="BR740" s="220"/>
      <c r="BS740" s="220"/>
      <c r="BT740" s="218"/>
    </row>
    <row r="741" spans="1:72" ht="14.5">
      <c r="A741" s="219"/>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c r="AA741" s="220"/>
      <c r="AB741" s="220"/>
      <c r="AC741" s="220"/>
      <c r="AD741" s="220"/>
      <c r="AE741" s="220"/>
      <c r="AF741" s="220"/>
      <c r="AG741" s="220"/>
      <c r="AH741" s="220"/>
      <c r="AI741" s="220"/>
      <c r="AJ741" s="220"/>
      <c r="AK741" s="220"/>
      <c r="AL741" s="220"/>
      <c r="AM741" s="220"/>
      <c r="AN741" s="220"/>
      <c r="AO741" s="220"/>
      <c r="AP741" s="220"/>
      <c r="AQ741" s="220"/>
      <c r="AR741" s="220"/>
      <c r="AS741" s="220"/>
      <c r="AT741" s="220"/>
      <c r="AU741" s="220"/>
      <c r="AV741" s="220"/>
      <c r="AW741" s="220"/>
      <c r="AX741" s="220"/>
      <c r="AY741" s="220"/>
      <c r="AZ741" s="220"/>
      <c r="BA741" s="220"/>
      <c r="BB741" s="220"/>
      <c r="BC741" s="220"/>
      <c r="BD741" s="220"/>
      <c r="BE741" s="220"/>
      <c r="BF741" s="220"/>
      <c r="BG741" s="220"/>
      <c r="BH741" s="220"/>
      <c r="BI741" s="220"/>
      <c r="BJ741" s="220"/>
      <c r="BK741" s="220"/>
      <c r="BL741" s="220"/>
      <c r="BM741" s="220"/>
      <c r="BN741" s="220"/>
      <c r="BO741" s="220"/>
      <c r="BP741" s="220"/>
      <c r="BQ741" s="220"/>
      <c r="BR741" s="220"/>
      <c r="BS741" s="220"/>
      <c r="BT741" s="218"/>
    </row>
    <row r="742" spans="1:72" ht="14.5">
      <c r="A742" s="219"/>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c r="AA742" s="220"/>
      <c r="AB742" s="220"/>
      <c r="AC742" s="220"/>
      <c r="AD742" s="220"/>
      <c r="AE742" s="220"/>
      <c r="AF742" s="220"/>
      <c r="AG742" s="220"/>
      <c r="AH742" s="220"/>
      <c r="AI742" s="220"/>
      <c r="AJ742" s="220"/>
      <c r="AK742" s="220"/>
      <c r="AL742" s="220"/>
      <c r="AM742" s="220"/>
      <c r="AN742" s="220"/>
      <c r="AO742" s="220"/>
      <c r="AP742" s="220"/>
      <c r="AQ742" s="220"/>
      <c r="AR742" s="220"/>
      <c r="AS742" s="220"/>
      <c r="AT742" s="220"/>
      <c r="AU742" s="220"/>
      <c r="AV742" s="220"/>
      <c r="AW742" s="220"/>
      <c r="AX742" s="220"/>
      <c r="AY742" s="220"/>
      <c r="AZ742" s="220"/>
      <c r="BA742" s="220"/>
      <c r="BB742" s="220"/>
      <c r="BC742" s="220"/>
      <c r="BD742" s="220"/>
      <c r="BE742" s="220"/>
      <c r="BF742" s="220"/>
      <c r="BG742" s="220"/>
      <c r="BH742" s="220"/>
      <c r="BI742" s="220"/>
      <c r="BJ742" s="220"/>
      <c r="BK742" s="220"/>
      <c r="BL742" s="220"/>
      <c r="BM742" s="220"/>
      <c r="BN742" s="220"/>
      <c r="BO742" s="220"/>
      <c r="BP742" s="220"/>
      <c r="BQ742" s="220"/>
      <c r="BR742" s="220"/>
      <c r="BS742" s="220"/>
      <c r="BT742" s="218"/>
    </row>
    <row r="743" spans="1:72" ht="14.5">
      <c r="A743" s="219"/>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c r="AA743" s="220"/>
      <c r="AB743" s="220"/>
      <c r="AC743" s="220"/>
      <c r="AD743" s="220"/>
      <c r="AE743" s="220"/>
      <c r="AF743" s="220"/>
      <c r="AG743" s="220"/>
      <c r="AH743" s="220"/>
      <c r="AI743" s="220"/>
      <c r="AJ743" s="220"/>
      <c r="AK743" s="220"/>
      <c r="AL743" s="220"/>
      <c r="AM743" s="220"/>
      <c r="AN743" s="220"/>
      <c r="AO743" s="220"/>
      <c r="AP743" s="220"/>
      <c r="AQ743" s="220"/>
      <c r="AR743" s="220"/>
      <c r="AS743" s="220"/>
      <c r="AT743" s="220"/>
      <c r="AU743" s="220"/>
      <c r="AV743" s="220"/>
      <c r="AW743" s="220"/>
      <c r="AX743" s="220"/>
      <c r="AY743" s="220"/>
      <c r="AZ743" s="220"/>
      <c r="BA743" s="220"/>
      <c r="BB743" s="220"/>
      <c r="BC743" s="220"/>
      <c r="BD743" s="220"/>
      <c r="BE743" s="220"/>
      <c r="BF743" s="220"/>
      <c r="BG743" s="220"/>
      <c r="BH743" s="220"/>
      <c r="BI743" s="220"/>
      <c r="BJ743" s="220"/>
      <c r="BK743" s="220"/>
      <c r="BL743" s="220"/>
      <c r="BM743" s="220"/>
      <c r="BN743" s="220"/>
      <c r="BO743" s="220"/>
      <c r="BP743" s="220"/>
      <c r="BQ743" s="220"/>
      <c r="BR743" s="220"/>
      <c r="BS743" s="220"/>
      <c r="BT743" s="218"/>
    </row>
    <row r="744" spans="1:72" ht="14.5">
      <c r="A744" s="219"/>
      <c r="B744" s="215"/>
      <c r="C744" s="215"/>
      <c r="D744" s="215"/>
      <c r="E744" s="215"/>
      <c r="F744" s="215"/>
      <c r="G744" s="215"/>
      <c r="H744" s="215"/>
      <c r="I744" s="215"/>
      <c r="J744" s="215"/>
      <c r="K744" s="215"/>
      <c r="L744" s="215"/>
      <c r="M744" s="215"/>
      <c r="N744" s="215"/>
      <c r="O744" s="215"/>
      <c r="P744" s="215"/>
      <c r="Q744" s="215"/>
      <c r="R744" s="215"/>
      <c r="S744" s="215"/>
      <c r="T744" s="215"/>
      <c r="U744" s="215"/>
      <c r="V744" s="215"/>
      <c r="W744" s="215"/>
      <c r="X744" s="215"/>
      <c r="Y744" s="215"/>
      <c r="Z744" s="215"/>
      <c r="AA744" s="215"/>
      <c r="AB744" s="215"/>
      <c r="AC744" s="215"/>
      <c r="AD744" s="215"/>
      <c r="AE744" s="215"/>
      <c r="AF744" s="215"/>
      <c r="AG744" s="215"/>
      <c r="AH744" s="215"/>
      <c r="AI744" s="215"/>
      <c r="AJ744" s="215"/>
      <c r="AK744" s="215"/>
      <c r="AL744" s="215"/>
      <c r="AM744" s="215"/>
      <c r="AN744" s="215"/>
      <c r="AO744" s="215"/>
      <c r="AP744" s="215"/>
      <c r="AQ744" s="215"/>
      <c r="AR744" s="215"/>
      <c r="AS744" s="215"/>
      <c r="AT744" s="215"/>
      <c r="AU744" s="215"/>
      <c r="AV744" s="215"/>
      <c r="AW744" s="215"/>
      <c r="AX744" s="215"/>
      <c r="AY744" s="215"/>
      <c r="AZ744" s="215"/>
      <c r="BA744" s="215"/>
      <c r="BB744" s="215"/>
      <c r="BC744" s="215"/>
      <c r="BD744" s="215"/>
      <c r="BE744" s="215"/>
      <c r="BF744" s="215"/>
      <c r="BG744" s="215"/>
      <c r="BH744" s="215"/>
      <c r="BI744" s="215"/>
      <c r="BJ744" s="215"/>
      <c r="BK744" s="215"/>
      <c r="BL744" s="215"/>
      <c r="BM744" s="215"/>
      <c r="BN744" s="215"/>
      <c r="BO744" s="215"/>
      <c r="BP744" s="215"/>
      <c r="BQ744" s="215"/>
      <c r="BR744" s="215"/>
      <c r="BS744" s="215"/>
      <c r="BT744" s="218"/>
    </row>
    <row r="745" spans="1:72" ht="14.5">
      <c r="A745" s="219"/>
      <c r="B745" s="215"/>
      <c r="C745" s="215"/>
      <c r="D745" s="215"/>
      <c r="E745" s="215"/>
      <c r="F745" s="215"/>
      <c r="G745" s="215"/>
      <c r="H745" s="215"/>
      <c r="I745" s="215"/>
      <c r="J745" s="215"/>
      <c r="K745" s="215"/>
      <c r="L745" s="215"/>
      <c r="M745" s="215"/>
      <c r="N745" s="215"/>
      <c r="O745" s="215"/>
      <c r="P745" s="215"/>
      <c r="Q745" s="215"/>
      <c r="R745" s="215"/>
      <c r="S745" s="215"/>
      <c r="T745" s="215"/>
      <c r="U745" s="215"/>
      <c r="V745" s="215"/>
      <c r="W745" s="215"/>
      <c r="X745" s="215"/>
      <c r="Y745" s="215"/>
      <c r="Z745" s="215"/>
      <c r="AA745" s="215"/>
      <c r="AB745" s="215"/>
      <c r="AC745" s="215"/>
      <c r="AD745" s="215"/>
      <c r="AE745" s="215"/>
      <c r="AF745" s="215"/>
      <c r="AG745" s="215"/>
      <c r="AH745" s="215"/>
      <c r="AI745" s="215"/>
      <c r="AJ745" s="215"/>
      <c r="AK745" s="215"/>
      <c r="AL745" s="215"/>
      <c r="AM745" s="215"/>
      <c r="AN745" s="215"/>
      <c r="AO745" s="215"/>
      <c r="AP745" s="215"/>
      <c r="AQ745" s="215"/>
      <c r="AR745" s="215"/>
      <c r="AS745" s="215"/>
      <c r="AT745" s="215"/>
      <c r="AU745" s="215"/>
      <c r="AV745" s="215"/>
      <c r="AW745" s="215"/>
      <c r="AX745" s="215"/>
      <c r="AY745" s="215"/>
      <c r="AZ745" s="215"/>
      <c r="BA745" s="215"/>
      <c r="BB745" s="215"/>
      <c r="BC745" s="215"/>
      <c r="BD745" s="215"/>
      <c r="BE745" s="215"/>
      <c r="BF745" s="215"/>
      <c r="BG745" s="215"/>
      <c r="BH745" s="215"/>
      <c r="BI745" s="215"/>
      <c r="BJ745" s="215"/>
      <c r="BK745" s="215"/>
      <c r="BL745" s="215"/>
      <c r="BM745" s="215"/>
      <c r="BN745" s="215"/>
      <c r="BO745" s="215"/>
      <c r="BP745" s="215"/>
      <c r="BQ745" s="215"/>
      <c r="BR745" s="215"/>
      <c r="BS745" s="215"/>
      <c r="BT745" s="218"/>
    </row>
    <row r="746" spans="1:72" ht="14.5">
      <c r="A746" s="219"/>
      <c r="B746" s="215"/>
      <c r="C746" s="215"/>
      <c r="D746" s="215"/>
      <c r="E746" s="215"/>
      <c r="F746" s="215"/>
      <c r="G746" s="215"/>
      <c r="H746" s="215"/>
      <c r="I746" s="215"/>
      <c r="J746" s="215"/>
      <c r="K746" s="215"/>
      <c r="L746" s="215"/>
      <c r="M746" s="215"/>
      <c r="N746" s="215"/>
      <c r="O746" s="215"/>
      <c r="P746" s="215"/>
      <c r="Q746" s="215"/>
      <c r="R746" s="215"/>
      <c r="S746" s="215"/>
      <c r="T746" s="215"/>
      <c r="U746" s="215"/>
      <c r="V746" s="215"/>
      <c r="W746" s="215"/>
      <c r="X746" s="215"/>
      <c r="Y746" s="215"/>
      <c r="Z746" s="215"/>
      <c r="AA746" s="215"/>
      <c r="AB746" s="215"/>
      <c r="AC746" s="215"/>
      <c r="AD746" s="215"/>
      <c r="AE746" s="215"/>
      <c r="AF746" s="215"/>
      <c r="AG746" s="215"/>
      <c r="AH746" s="215"/>
      <c r="AI746" s="215"/>
      <c r="AJ746" s="215"/>
      <c r="AK746" s="215"/>
      <c r="AL746" s="215"/>
      <c r="AM746" s="215"/>
      <c r="AN746" s="215"/>
      <c r="AO746" s="215"/>
      <c r="AP746" s="215"/>
      <c r="AQ746" s="215"/>
      <c r="AR746" s="215"/>
      <c r="AS746" s="215"/>
      <c r="AT746" s="215"/>
      <c r="AU746" s="215"/>
      <c r="AV746" s="215"/>
      <c r="AW746" s="215"/>
      <c r="AX746" s="215"/>
      <c r="AY746" s="215"/>
      <c r="AZ746" s="215"/>
      <c r="BA746" s="215"/>
      <c r="BB746" s="215"/>
      <c r="BC746" s="215"/>
      <c r="BD746" s="215"/>
      <c r="BE746" s="215"/>
      <c r="BF746" s="215"/>
      <c r="BG746" s="215"/>
      <c r="BH746" s="215"/>
      <c r="BI746" s="215"/>
      <c r="BJ746" s="215"/>
      <c r="BK746" s="215"/>
      <c r="BL746" s="215"/>
      <c r="BM746" s="215"/>
      <c r="BN746" s="215"/>
      <c r="BO746" s="215"/>
      <c r="BP746" s="215"/>
      <c r="BQ746" s="215"/>
      <c r="BR746" s="215"/>
      <c r="BS746" s="215"/>
      <c r="BT746" s="218"/>
    </row>
    <row r="747" spans="1:72" ht="14.5">
      <c r="A747" s="219"/>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c r="AA747" s="220"/>
      <c r="AB747" s="220"/>
      <c r="AC747" s="220"/>
      <c r="AD747" s="220"/>
      <c r="AE747" s="220"/>
      <c r="AF747" s="220"/>
      <c r="AG747" s="220"/>
      <c r="AH747" s="220"/>
      <c r="AI747" s="220"/>
      <c r="AJ747" s="220"/>
      <c r="AK747" s="220"/>
      <c r="AL747" s="220"/>
      <c r="AM747" s="220"/>
      <c r="AN747" s="220"/>
      <c r="AO747" s="220"/>
      <c r="AP747" s="220"/>
      <c r="AQ747" s="220"/>
      <c r="AR747" s="220"/>
      <c r="AS747" s="220"/>
      <c r="AT747" s="220"/>
      <c r="AU747" s="220"/>
      <c r="AV747" s="220"/>
      <c r="AW747" s="220"/>
      <c r="AX747" s="220"/>
      <c r="AY747" s="220"/>
      <c r="AZ747" s="220"/>
      <c r="BA747" s="220"/>
      <c r="BB747" s="220"/>
      <c r="BC747" s="220"/>
      <c r="BD747" s="220"/>
      <c r="BE747" s="220"/>
      <c r="BF747" s="220"/>
      <c r="BG747" s="220"/>
      <c r="BH747" s="220"/>
      <c r="BI747" s="220"/>
      <c r="BJ747" s="220"/>
      <c r="BK747" s="220"/>
      <c r="BL747" s="220"/>
      <c r="BM747" s="220"/>
      <c r="BN747" s="220"/>
      <c r="BO747" s="220"/>
      <c r="BP747" s="220"/>
      <c r="BQ747" s="220"/>
      <c r="BR747" s="220"/>
      <c r="BS747" s="220"/>
      <c r="BT747" s="218"/>
    </row>
    <row r="748" spans="1:72" ht="14.5">
      <c r="A748" s="219"/>
      <c r="B748" s="215"/>
      <c r="C748" s="215"/>
      <c r="D748" s="215"/>
      <c r="E748" s="215"/>
      <c r="F748" s="215"/>
      <c r="G748" s="215"/>
      <c r="H748" s="215"/>
      <c r="I748" s="215"/>
      <c r="J748" s="215"/>
      <c r="K748" s="215"/>
      <c r="L748" s="215"/>
      <c r="M748" s="215"/>
      <c r="N748" s="215"/>
      <c r="O748" s="215"/>
      <c r="P748" s="215"/>
      <c r="Q748" s="215"/>
      <c r="R748" s="215"/>
      <c r="S748" s="215"/>
      <c r="T748" s="215"/>
      <c r="U748" s="215"/>
      <c r="V748" s="215"/>
      <c r="W748" s="215"/>
      <c r="X748" s="215"/>
      <c r="Y748" s="215"/>
      <c r="Z748" s="215"/>
      <c r="AA748" s="215"/>
      <c r="AB748" s="215"/>
      <c r="AC748" s="215"/>
      <c r="AD748" s="215"/>
      <c r="AE748" s="215"/>
      <c r="AF748" s="215"/>
      <c r="AG748" s="215"/>
      <c r="AH748" s="215"/>
      <c r="AI748" s="215"/>
      <c r="AJ748" s="215"/>
      <c r="AK748" s="215"/>
      <c r="AL748" s="215"/>
      <c r="AM748" s="215"/>
      <c r="AN748" s="215"/>
      <c r="AO748" s="215"/>
      <c r="AP748" s="215"/>
      <c r="AQ748" s="215"/>
      <c r="AR748" s="215"/>
      <c r="AS748" s="215"/>
      <c r="AT748" s="215"/>
      <c r="AU748" s="215"/>
      <c r="AV748" s="215"/>
      <c r="AW748" s="215"/>
      <c r="AX748" s="215"/>
      <c r="AY748" s="215"/>
      <c r="AZ748" s="215"/>
      <c r="BA748" s="215"/>
      <c r="BB748" s="215"/>
      <c r="BC748" s="215"/>
      <c r="BD748" s="215"/>
      <c r="BE748" s="215"/>
      <c r="BF748" s="215"/>
      <c r="BG748" s="215"/>
      <c r="BH748" s="215"/>
      <c r="BI748" s="215"/>
      <c r="BJ748" s="215"/>
      <c r="BK748" s="215"/>
      <c r="BL748" s="215"/>
      <c r="BM748" s="215"/>
      <c r="BN748" s="215"/>
      <c r="BO748" s="215"/>
      <c r="BP748" s="215"/>
      <c r="BQ748" s="215"/>
      <c r="BR748" s="215"/>
      <c r="BS748" s="215"/>
      <c r="BT748" s="218"/>
    </row>
    <row r="749" spans="1:72" ht="14.5">
      <c r="A749" s="219"/>
      <c r="B749" s="215"/>
      <c r="C749" s="215"/>
      <c r="D749" s="215"/>
      <c r="E749" s="215"/>
      <c r="F749" s="215"/>
      <c r="G749" s="215"/>
      <c r="H749" s="215"/>
      <c r="I749" s="215"/>
      <c r="J749" s="215"/>
      <c r="K749" s="215"/>
      <c r="L749" s="215"/>
      <c r="M749" s="215"/>
      <c r="N749" s="215"/>
      <c r="O749" s="215"/>
      <c r="P749" s="215"/>
      <c r="Q749" s="215"/>
      <c r="R749" s="215"/>
      <c r="S749" s="215"/>
      <c r="T749" s="215"/>
      <c r="U749" s="215"/>
      <c r="V749" s="215"/>
      <c r="W749" s="215"/>
      <c r="X749" s="215"/>
      <c r="Y749" s="215"/>
      <c r="Z749" s="215"/>
      <c r="AA749" s="215"/>
      <c r="AB749" s="215"/>
      <c r="AC749" s="215"/>
      <c r="AD749" s="215"/>
      <c r="AE749" s="215"/>
      <c r="AF749" s="215"/>
      <c r="AG749" s="215"/>
      <c r="AH749" s="215"/>
      <c r="AI749" s="215"/>
      <c r="AJ749" s="215"/>
      <c r="AK749" s="215"/>
      <c r="AL749" s="215"/>
      <c r="AM749" s="215"/>
      <c r="AN749" s="215"/>
      <c r="AO749" s="215"/>
      <c r="AP749" s="215"/>
      <c r="AQ749" s="215"/>
      <c r="AR749" s="215"/>
      <c r="AS749" s="215"/>
      <c r="AT749" s="215"/>
      <c r="AU749" s="215"/>
      <c r="AV749" s="215"/>
      <c r="AW749" s="215"/>
      <c r="AX749" s="215"/>
      <c r="AY749" s="215"/>
      <c r="AZ749" s="215"/>
      <c r="BA749" s="215"/>
      <c r="BB749" s="215"/>
      <c r="BC749" s="215"/>
      <c r="BD749" s="215"/>
      <c r="BE749" s="215"/>
      <c r="BF749" s="215"/>
      <c r="BG749" s="215"/>
      <c r="BH749" s="215"/>
      <c r="BI749" s="215"/>
      <c r="BJ749" s="215"/>
      <c r="BK749" s="215"/>
      <c r="BL749" s="215"/>
      <c r="BM749" s="215"/>
      <c r="BN749" s="215"/>
      <c r="BO749" s="215"/>
      <c r="BP749" s="215"/>
      <c r="BQ749" s="215"/>
      <c r="BR749" s="215"/>
      <c r="BS749" s="215"/>
      <c r="BT749" s="218"/>
    </row>
    <row r="750" spans="1:72" ht="14.5">
      <c r="A750" s="219"/>
      <c r="B750" s="215"/>
      <c r="C750" s="215"/>
      <c r="D750" s="215"/>
      <c r="E750" s="215"/>
      <c r="F750" s="215"/>
      <c r="G750" s="215"/>
      <c r="H750" s="215"/>
      <c r="I750" s="215"/>
      <c r="J750" s="215"/>
      <c r="K750" s="215"/>
      <c r="L750" s="215"/>
      <c r="M750" s="215"/>
      <c r="N750" s="215"/>
      <c r="O750" s="215"/>
      <c r="P750" s="215"/>
      <c r="Q750" s="215"/>
      <c r="R750" s="215"/>
      <c r="S750" s="215"/>
      <c r="T750" s="215"/>
      <c r="U750" s="215"/>
      <c r="V750" s="215"/>
      <c r="W750" s="215"/>
      <c r="X750" s="215"/>
      <c r="Y750" s="215"/>
      <c r="Z750" s="215"/>
      <c r="AA750" s="215"/>
      <c r="AB750" s="215"/>
      <c r="AC750" s="215"/>
      <c r="AD750" s="215"/>
      <c r="AE750" s="215"/>
      <c r="AF750" s="215"/>
      <c r="AG750" s="215"/>
      <c r="AH750" s="215"/>
      <c r="AI750" s="215"/>
      <c r="AJ750" s="215"/>
      <c r="AK750" s="215"/>
      <c r="AL750" s="215"/>
      <c r="AM750" s="215"/>
      <c r="AN750" s="215"/>
      <c r="AO750" s="215"/>
      <c r="AP750" s="215"/>
      <c r="AQ750" s="215"/>
      <c r="AR750" s="215"/>
      <c r="AS750" s="215"/>
      <c r="AT750" s="215"/>
      <c r="AU750" s="215"/>
      <c r="AV750" s="215"/>
      <c r="AW750" s="215"/>
      <c r="AX750" s="215"/>
      <c r="AY750" s="215"/>
      <c r="AZ750" s="215"/>
      <c r="BA750" s="215"/>
      <c r="BB750" s="215"/>
      <c r="BC750" s="215"/>
      <c r="BD750" s="215"/>
      <c r="BE750" s="215"/>
      <c r="BF750" s="215"/>
      <c r="BG750" s="215"/>
      <c r="BH750" s="215"/>
      <c r="BI750" s="215"/>
      <c r="BJ750" s="215"/>
      <c r="BK750" s="215"/>
      <c r="BL750" s="215"/>
      <c r="BM750" s="215"/>
      <c r="BN750" s="215"/>
      <c r="BO750" s="215"/>
      <c r="BP750" s="215"/>
      <c r="BQ750" s="215"/>
      <c r="BR750" s="215"/>
      <c r="BS750" s="215"/>
      <c r="BT750" s="218"/>
    </row>
    <row r="751" spans="1:72" ht="14.5">
      <c r="A751" s="219"/>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c r="AA751" s="220"/>
      <c r="AB751" s="220"/>
      <c r="AC751" s="220"/>
      <c r="AD751" s="220"/>
      <c r="AE751" s="220"/>
      <c r="AF751" s="220"/>
      <c r="AG751" s="220"/>
      <c r="AH751" s="220"/>
      <c r="AI751" s="220"/>
      <c r="AJ751" s="220"/>
      <c r="AK751" s="220"/>
      <c r="AL751" s="220"/>
      <c r="AM751" s="220"/>
      <c r="AN751" s="220"/>
      <c r="AO751" s="220"/>
      <c r="AP751" s="220"/>
      <c r="AQ751" s="220"/>
      <c r="AR751" s="220"/>
      <c r="AS751" s="220"/>
      <c r="AT751" s="220"/>
      <c r="AU751" s="220"/>
      <c r="AV751" s="220"/>
      <c r="AW751" s="220"/>
      <c r="AX751" s="220"/>
      <c r="AY751" s="220"/>
      <c r="AZ751" s="220"/>
      <c r="BA751" s="220"/>
      <c r="BB751" s="220"/>
      <c r="BC751" s="220"/>
      <c r="BD751" s="220"/>
      <c r="BE751" s="220"/>
      <c r="BF751" s="220"/>
      <c r="BG751" s="220"/>
      <c r="BH751" s="220"/>
      <c r="BI751" s="220"/>
      <c r="BJ751" s="220"/>
      <c r="BK751" s="220"/>
      <c r="BL751" s="220"/>
      <c r="BM751" s="220"/>
      <c r="BN751" s="220"/>
      <c r="BO751" s="220"/>
      <c r="BP751" s="220"/>
      <c r="BQ751" s="220"/>
      <c r="BR751" s="220"/>
      <c r="BS751" s="220"/>
      <c r="BT751" s="218"/>
    </row>
    <row r="752" spans="1:72" ht="14.5">
      <c r="A752" s="219"/>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c r="AA752" s="220"/>
      <c r="AB752" s="220"/>
      <c r="AC752" s="220"/>
      <c r="AD752" s="220"/>
      <c r="AE752" s="220"/>
      <c r="AF752" s="220"/>
      <c r="AG752" s="220"/>
      <c r="AH752" s="220"/>
      <c r="AI752" s="220"/>
      <c r="AJ752" s="220"/>
      <c r="AK752" s="220"/>
      <c r="AL752" s="220"/>
      <c r="AM752" s="220"/>
      <c r="AN752" s="220"/>
      <c r="AO752" s="220"/>
      <c r="AP752" s="220"/>
      <c r="AQ752" s="220"/>
      <c r="AR752" s="220"/>
      <c r="AS752" s="220"/>
      <c r="AT752" s="220"/>
      <c r="AU752" s="220"/>
      <c r="AV752" s="220"/>
      <c r="AW752" s="220"/>
      <c r="AX752" s="220"/>
      <c r="AY752" s="220"/>
      <c r="AZ752" s="220"/>
      <c r="BA752" s="220"/>
      <c r="BB752" s="220"/>
      <c r="BC752" s="220"/>
      <c r="BD752" s="220"/>
      <c r="BE752" s="220"/>
      <c r="BF752" s="220"/>
      <c r="BG752" s="220"/>
      <c r="BH752" s="220"/>
      <c r="BI752" s="220"/>
      <c r="BJ752" s="220"/>
      <c r="BK752" s="220"/>
      <c r="BL752" s="220"/>
      <c r="BM752" s="220"/>
      <c r="BN752" s="220"/>
      <c r="BO752" s="220"/>
      <c r="BP752" s="220"/>
      <c r="BQ752" s="220"/>
      <c r="BR752" s="220"/>
      <c r="BS752" s="220"/>
      <c r="BT752" s="218"/>
    </row>
    <row r="753" spans="1:72" ht="14.5">
      <c r="A753" s="219"/>
      <c r="B753" s="215"/>
      <c r="C753" s="215"/>
      <c r="D753" s="215"/>
      <c r="E753" s="215"/>
      <c r="F753" s="215"/>
      <c r="G753" s="215"/>
      <c r="H753" s="215"/>
      <c r="I753" s="215"/>
      <c r="J753" s="215"/>
      <c r="K753" s="215"/>
      <c r="L753" s="215"/>
      <c r="M753" s="215"/>
      <c r="N753" s="215"/>
      <c r="O753" s="215"/>
      <c r="P753" s="215"/>
      <c r="Q753" s="215"/>
      <c r="R753" s="215"/>
      <c r="S753" s="215"/>
      <c r="T753" s="215"/>
      <c r="U753" s="215"/>
      <c r="V753" s="215"/>
      <c r="W753" s="215"/>
      <c r="X753" s="215"/>
      <c r="Y753" s="215"/>
      <c r="Z753" s="215"/>
      <c r="AA753" s="215"/>
      <c r="AB753" s="215"/>
      <c r="AC753" s="215"/>
      <c r="AD753" s="215"/>
      <c r="AE753" s="215"/>
      <c r="AF753" s="215"/>
      <c r="AG753" s="215"/>
      <c r="AH753" s="215"/>
      <c r="AI753" s="215"/>
      <c r="AJ753" s="215"/>
      <c r="AK753" s="215"/>
      <c r="AL753" s="215"/>
      <c r="AM753" s="215"/>
      <c r="AN753" s="215"/>
      <c r="AO753" s="215"/>
      <c r="AP753" s="215"/>
      <c r="AQ753" s="215"/>
      <c r="AR753" s="215"/>
      <c r="AS753" s="215"/>
      <c r="AT753" s="215"/>
      <c r="AU753" s="215"/>
      <c r="AV753" s="215"/>
      <c r="AW753" s="215"/>
      <c r="AX753" s="215"/>
      <c r="AY753" s="215"/>
      <c r="AZ753" s="215"/>
      <c r="BA753" s="215"/>
      <c r="BB753" s="215"/>
      <c r="BC753" s="215"/>
      <c r="BD753" s="215"/>
      <c r="BE753" s="215"/>
      <c r="BF753" s="215"/>
      <c r="BG753" s="215"/>
      <c r="BH753" s="215"/>
      <c r="BI753" s="215"/>
      <c r="BJ753" s="215"/>
      <c r="BK753" s="215"/>
      <c r="BL753" s="215"/>
      <c r="BM753" s="215"/>
      <c r="BN753" s="215"/>
      <c r="BO753" s="215"/>
      <c r="BP753" s="215"/>
      <c r="BQ753" s="215"/>
      <c r="BR753" s="215"/>
      <c r="BS753" s="215"/>
      <c r="BT753" s="218"/>
    </row>
    <row r="754" spans="1:72" ht="14.5">
      <c r="A754" s="219"/>
      <c r="B754" s="215"/>
      <c r="C754" s="215"/>
      <c r="D754" s="215"/>
      <c r="E754" s="215"/>
      <c r="F754" s="215"/>
      <c r="G754" s="215"/>
      <c r="H754" s="215"/>
      <c r="I754" s="215"/>
      <c r="J754" s="215"/>
      <c r="K754" s="215"/>
      <c r="L754" s="215"/>
      <c r="M754" s="215"/>
      <c r="N754" s="215"/>
      <c r="O754" s="215"/>
      <c r="P754" s="215"/>
      <c r="Q754" s="215"/>
      <c r="R754" s="215"/>
      <c r="S754" s="215"/>
      <c r="T754" s="215"/>
      <c r="U754" s="215"/>
      <c r="V754" s="215"/>
      <c r="W754" s="215"/>
      <c r="X754" s="215"/>
      <c r="Y754" s="215"/>
      <c r="Z754" s="215"/>
      <c r="AA754" s="215"/>
      <c r="AB754" s="215"/>
      <c r="AC754" s="215"/>
      <c r="AD754" s="215"/>
      <c r="AE754" s="215"/>
      <c r="AF754" s="215"/>
      <c r="AG754" s="215"/>
      <c r="AH754" s="215"/>
      <c r="AI754" s="215"/>
      <c r="AJ754" s="215"/>
      <c r="AK754" s="215"/>
      <c r="AL754" s="215"/>
      <c r="AM754" s="215"/>
      <c r="AN754" s="215"/>
      <c r="AO754" s="215"/>
      <c r="AP754" s="215"/>
      <c r="AQ754" s="215"/>
      <c r="AR754" s="215"/>
      <c r="AS754" s="215"/>
      <c r="AT754" s="215"/>
      <c r="AU754" s="215"/>
      <c r="AV754" s="215"/>
      <c r="AW754" s="215"/>
      <c r="AX754" s="215"/>
      <c r="AY754" s="215"/>
      <c r="AZ754" s="215"/>
      <c r="BA754" s="215"/>
      <c r="BB754" s="215"/>
      <c r="BC754" s="215"/>
      <c r="BD754" s="215"/>
      <c r="BE754" s="215"/>
      <c r="BF754" s="215"/>
      <c r="BG754" s="215"/>
      <c r="BH754" s="215"/>
      <c r="BI754" s="215"/>
      <c r="BJ754" s="215"/>
      <c r="BK754" s="215"/>
      <c r="BL754" s="215"/>
      <c r="BM754" s="215"/>
      <c r="BN754" s="215"/>
      <c r="BO754" s="215"/>
      <c r="BP754" s="215"/>
      <c r="BQ754" s="215"/>
      <c r="BR754" s="215"/>
      <c r="BS754" s="215"/>
      <c r="BT754" s="218"/>
    </row>
    <row r="755" spans="1:72" ht="14.5">
      <c r="A755" s="219"/>
      <c r="B755" s="215"/>
      <c r="C755" s="215"/>
      <c r="D755" s="215"/>
      <c r="E755" s="215"/>
      <c r="F755" s="215"/>
      <c r="G755" s="215"/>
      <c r="H755" s="215"/>
      <c r="I755" s="215"/>
      <c r="J755" s="215"/>
      <c r="K755" s="215"/>
      <c r="L755" s="215"/>
      <c r="M755" s="215"/>
      <c r="N755" s="215"/>
      <c r="O755" s="215"/>
      <c r="P755" s="215"/>
      <c r="Q755" s="215"/>
      <c r="R755" s="215"/>
      <c r="S755" s="215"/>
      <c r="T755" s="215"/>
      <c r="U755" s="215"/>
      <c r="V755" s="215"/>
      <c r="W755" s="215"/>
      <c r="X755" s="215"/>
      <c r="Y755" s="215"/>
      <c r="Z755" s="215"/>
      <c r="AA755" s="215"/>
      <c r="AB755" s="215"/>
      <c r="AC755" s="215"/>
      <c r="AD755" s="215"/>
      <c r="AE755" s="215"/>
      <c r="AF755" s="215"/>
      <c r="AG755" s="215"/>
      <c r="AH755" s="215"/>
      <c r="AI755" s="215"/>
      <c r="AJ755" s="215"/>
      <c r="AK755" s="215"/>
      <c r="AL755" s="215"/>
      <c r="AM755" s="215"/>
      <c r="AN755" s="215"/>
      <c r="AO755" s="215"/>
      <c r="AP755" s="215"/>
      <c r="AQ755" s="215"/>
      <c r="AR755" s="215"/>
      <c r="AS755" s="215"/>
      <c r="AT755" s="215"/>
      <c r="AU755" s="215"/>
      <c r="AV755" s="215"/>
      <c r="AW755" s="215"/>
      <c r="AX755" s="215"/>
      <c r="AY755" s="215"/>
      <c r="AZ755" s="215"/>
      <c r="BA755" s="215"/>
      <c r="BB755" s="215"/>
      <c r="BC755" s="215"/>
      <c r="BD755" s="215"/>
      <c r="BE755" s="215"/>
      <c r="BF755" s="215"/>
      <c r="BG755" s="215"/>
      <c r="BH755" s="215"/>
      <c r="BI755" s="215"/>
      <c r="BJ755" s="215"/>
      <c r="BK755" s="215"/>
      <c r="BL755" s="215"/>
      <c r="BM755" s="215"/>
      <c r="BN755" s="215"/>
      <c r="BO755" s="215"/>
      <c r="BP755" s="215"/>
      <c r="BQ755" s="215"/>
      <c r="BR755" s="215"/>
      <c r="BS755" s="215"/>
      <c r="BT755" s="218"/>
    </row>
    <row r="756" spans="1:72" ht="14.5">
      <c r="A756" s="219"/>
      <c r="B756" s="215"/>
      <c r="C756" s="215"/>
      <c r="D756" s="215"/>
      <c r="E756" s="215"/>
      <c r="F756" s="215"/>
      <c r="G756" s="215"/>
      <c r="H756" s="215"/>
      <c r="I756" s="215"/>
      <c r="J756" s="215"/>
      <c r="K756" s="215"/>
      <c r="L756" s="215"/>
      <c r="M756" s="215"/>
      <c r="N756" s="215"/>
      <c r="O756" s="215"/>
      <c r="P756" s="215"/>
      <c r="Q756" s="215"/>
      <c r="R756" s="215"/>
      <c r="S756" s="215"/>
      <c r="T756" s="215"/>
      <c r="U756" s="215"/>
      <c r="V756" s="215"/>
      <c r="W756" s="215"/>
      <c r="X756" s="215"/>
      <c r="Y756" s="215"/>
      <c r="Z756" s="215"/>
      <c r="AA756" s="215"/>
      <c r="AB756" s="215"/>
      <c r="AC756" s="215"/>
      <c r="AD756" s="215"/>
      <c r="AE756" s="215"/>
      <c r="AF756" s="215"/>
      <c r="AG756" s="215"/>
      <c r="AH756" s="215"/>
      <c r="AI756" s="215"/>
      <c r="AJ756" s="215"/>
      <c r="AK756" s="215"/>
      <c r="AL756" s="215"/>
      <c r="AM756" s="215"/>
      <c r="AN756" s="215"/>
      <c r="AO756" s="215"/>
      <c r="AP756" s="215"/>
      <c r="AQ756" s="215"/>
      <c r="AR756" s="215"/>
      <c r="AS756" s="215"/>
      <c r="AT756" s="215"/>
      <c r="AU756" s="215"/>
      <c r="AV756" s="215"/>
      <c r="AW756" s="215"/>
      <c r="AX756" s="215"/>
      <c r="AY756" s="215"/>
      <c r="AZ756" s="215"/>
      <c r="BA756" s="215"/>
      <c r="BB756" s="215"/>
      <c r="BC756" s="215"/>
      <c r="BD756" s="215"/>
      <c r="BE756" s="215"/>
      <c r="BF756" s="215"/>
      <c r="BG756" s="215"/>
      <c r="BH756" s="215"/>
      <c r="BI756" s="215"/>
      <c r="BJ756" s="215"/>
      <c r="BK756" s="215"/>
      <c r="BL756" s="215"/>
      <c r="BM756" s="215"/>
      <c r="BN756" s="215"/>
      <c r="BO756" s="215"/>
      <c r="BP756" s="215"/>
      <c r="BQ756" s="215"/>
      <c r="BR756" s="215"/>
      <c r="BS756" s="215"/>
      <c r="BT756" s="218"/>
    </row>
    <row r="757" spans="1:72" ht="14.5">
      <c r="A757" s="219"/>
      <c r="B757" s="215"/>
      <c r="C757" s="215"/>
      <c r="D757" s="215"/>
      <c r="E757" s="215"/>
      <c r="F757" s="215"/>
      <c r="G757" s="215"/>
      <c r="H757" s="215"/>
      <c r="I757" s="215"/>
      <c r="J757" s="215"/>
      <c r="K757" s="215"/>
      <c r="L757" s="215"/>
      <c r="M757" s="215"/>
      <c r="N757" s="215"/>
      <c r="O757" s="215"/>
      <c r="P757" s="215"/>
      <c r="Q757" s="215"/>
      <c r="R757" s="215"/>
      <c r="S757" s="215"/>
      <c r="T757" s="215"/>
      <c r="U757" s="215"/>
      <c r="V757" s="215"/>
      <c r="W757" s="215"/>
      <c r="X757" s="215"/>
      <c r="Y757" s="215"/>
      <c r="Z757" s="215"/>
      <c r="AA757" s="215"/>
      <c r="AB757" s="215"/>
      <c r="AC757" s="215"/>
      <c r="AD757" s="215"/>
      <c r="AE757" s="215"/>
      <c r="AF757" s="215"/>
      <c r="AG757" s="215"/>
      <c r="AH757" s="215"/>
      <c r="AI757" s="215"/>
      <c r="AJ757" s="215"/>
      <c r="AK757" s="215"/>
      <c r="AL757" s="215"/>
      <c r="AM757" s="215"/>
      <c r="AN757" s="215"/>
      <c r="AO757" s="215"/>
      <c r="AP757" s="215"/>
      <c r="AQ757" s="215"/>
      <c r="AR757" s="215"/>
      <c r="AS757" s="215"/>
      <c r="AT757" s="215"/>
      <c r="AU757" s="215"/>
      <c r="AV757" s="215"/>
      <c r="AW757" s="215"/>
      <c r="AX757" s="215"/>
      <c r="AY757" s="215"/>
      <c r="AZ757" s="215"/>
      <c r="BA757" s="215"/>
      <c r="BB757" s="215"/>
      <c r="BC757" s="215"/>
      <c r="BD757" s="215"/>
      <c r="BE757" s="215"/>
      <c r="BF757" s="215"/>
      <c r="BG757" s="215"/>
      <c r="BH757" s="215"/>
      <c r="BI757" s="215"/>
      <c r="BJ757" s="215"/>
      <c r="BK757" s="215"/>
      <c r="BL757" s="215"/>
      <c r="BM757" s="215"/>
      <c r="BN757" s="215"/>
      <c r="BO757" s="215"/>
      <c r="BP757" s="215"/>
      <c r="BQ757" s="215"/>
      <c r="BR757" s="215"/>
      <c r="BS757" s="215"/>
      <c r="BT757" s="218"/>
    </row>
    <row r="758" spans="1:72" ht="14.5">
      <c r="A758" s="219"/>
      <c r="B758" s="215"/>
      <c r="C758" s="215"/>
      <c r="D758" s="215"/>
      <c r="E758" s="215"/>
      <c r="F758" s="215"/>
      <c r="G758" s="215"/>
      <c r="H758" s="215"/>
      <c r="I758" s="215"/>
      <c r="J758" s="215"/>
      <c r="K758" s="215"/>
      <c r="L758" s="215"/>
      <c r="M758" s="215"/>
      <c r="N758" s="215"/>
      <c r="O758" s="215"/>
      <c r="P758" s="215"/>
      <c r="Q758" s="215"/>
      <c r="R758" s="215"/>
      <c r="S758" s="215"/>
      <c r="T758" s="215"/>
      <c r="U758" s="215"/>
      <c r="V758" s="215"/>
      <c r="W758" s="215"/>
      <c r="X758" s="215"/>
      <c r="Y758" s="215"/>
      <c r="Z758" s="215"/>
      <c r="AA758" s="215"/>
      <c r="AB758" s="215"/>
      <c r="AC758" s="215"/>
      <c r="AD758" s="215"/>
      <c r="AE758" s="215"/>
      <c r="AF758" s="215"/>
      <c r="AG758" s="215"/>
      <c r="AH758" s="215"/>
      <c r="AI758" s="215"/>
      <c r="AJ758" s="215"/>
      <c r="AK758" s="215"/>
      <c r="AL758" s="215"/>
      <c r="AM758" s="215"/>
      <c r="AN758" s="215"/>
      <c r="AO758" s="215"/>
      <c r="AP758" s="215"/>
      <c r="AQ758" s="215"/>
      <c r="AR758" s="215"/>
      <c r="AS758" s="215"/>
      <c r="AT758" s="215"/>
      <c r="AU758" s="215"/>
      <c r="AV758" s="215"/>
      <c r="AW758" s="215"/>
      <c r="AX758" s="215"/>
      <c r="AY758" s="215"/>
      <c r="AZ758" s="215"/>
      <c r="BA758" s="215"/>
      <c r="BB758" s="215"/>
      <c r="BC758" s="215"/>
      <c r="BD758" s="215"/>
      <c r="BE758" s="215"/>
      <c r="BF758" s="215"/>
      <c r="BG758" s="215"/>
      <c r="BH758" s="215"/>
      <c r="BI758" s="215"/>
      <c r="BJ758" s="215"/>
      <c r="BK758" s="215"/>
      <c r="BL758" s="215"/>
      <c r="BM758" s="215"/>
      <c r="BN758" s="215"/>
      <c r="BO758" s="215"/>
      <c r="BP758" s="215"/>
      <c r="BQ758" s="215"/>
      <c r="BR758" s="215"/>
      <c r="BS758" s="215"/>
      <c r="BT758" s="218"/>
    </row>
    <row r="759" spans="1:72" ht="14.5">
      <c r="A759" s="219"/>
      <c r="B759" s="215"/>
      <c r="C759" s="215"/>
      <c r="D759" s="215"/>
      <c r="E759" s="215"/>
      <c r="F759" s="215"/>
      <c r="G759" s="215"/>
      <c r="H759" s="215"/>
      <c r="I759" s="215"/>
      <c r="J759" s="215"/>
      <c r="K759" s="215"/>
      <c r="L759" s="215"/>
      <c r="M759" s="215"/>
      <c r="N759" s="215"/>
      <c r="O759" s="215"/>
      <c r="P759" s="215"/>
      <c r="Q759" s="215"/>
      <c r="R759" s="215"/>
      <c r="S759" s="215"/>
      <c r="T759" s="215"/>
      <c r="U759" s="215"/>
      <c r="V759" s="215"/>
      <c r="W759" s="215"/>
      <c r="X759" s="215"/>
      <c r="Y759" s="215"/>
      <c r="Z759" s="215"/>
      <c r="AA759" s="215"/>
      <c r="AB759" s="215"/>
      <c r="AC759" s="215"/>
      <c r="AD759" s="215"/>
      <c r="AE759" s="215"/>
      <c r="AF759" s="215"/>
      <c r="AG759" s="215"/>
      <c r="AH759" s="215"/>
      <c r="AI759" s="215"/>
      <c r="AJ759" s="215"/>
      <c r="AK759" s="215"/>
      <c r="AL759" s="215"/>
      <c r="AM759" s="215"/>
      <c r="AN759" s="215"/>
      <c r="AO759" s="215"/>
      <c r="AP759" s="215"/>
      <c r="AQ759" s="215"/>
      <c r="AR759" s="215"/>
      <c r="AS759" s="215"/>
      <c r="AT759" s="215"/>
      <c r="AU759" s="215"/>
      <c r="AV759" s="215"/>
      <c r="AW759" s="215"/>
      <c r="AX759" s="215"/>
      <c r="AY759" s="215"/>
      <c r="AZ759" s="215"/>
      <c r="BA759" s="215"/>
      <c r="BB759" s="215"/>
      <c r="BC759" s="215"/>
      <c r="BD759" s="215"/>
      <c r="BE759" s="215"/>
      <c r="BF759" s="215"/>
      <c r="BG759" s="215"/>
      <c r="BH759" s="215"/>
      <c r="BI759" s="215"/>
      <c r="BJ759" s="215"/>
      <c r="BK759" s="215"/>
      <c r="BL759" s="215"/>
      <c r="BM759" s="215"/>
      <c r="BN759" s="215"/>
      <c r="BO759" s="215"/>
      <c r="BP759" s="215"/>
      <c r="BQ759" s="215"/>
      <c r="BR759" s="215"/>
      <c r="BS759" s="215"/>
      <c r="BT759" s="218"/>
    </row>
    <row r="760" spans="1:72" ht="14.5">
      <c r="A760" s="219"/>
      <c r="B760" s="215"/>
      <c r="C760" s="215"/>
      <c r="D760" s="215"/>
      <c r="E760" s="215"/>
      <c r="F760" s="215"/>
      <c r="G760" s="215"/>
      <c r="H760" s="215"/>
      <c r="I760" s="215"/>
      <c r="J760" s="215"/>
      <c r="K760" s="215"/>
      <c r="L760" s="215"/>
      <c r="M760" s="215"/>
      <c r="N760" s="215"/>
      <c r="O760" s="215"/>
      <c r="P760" s="215"/>
      <c r="Q760" s="215"/>
      <c r="R760" s="215"/>
      <c r="S760" s="215"/>
      <c r="T760" s="215"/>
      <c r="U760" s="215"/>
      <c r="V760" s="215"/>
      <c r="W760" s="215"/>
      <c r="X760" s="215"/>
      <c r="Y760" s="215"/>
      <c r="Z760" s="215"/>
      <c r="AA760" s="215"/>
      <c r="AB760" s="215"/>
      <c r="AC760" s="215"/>
      <c r="AD760" s="215"/>
      <c r="AE760" s="215"/>
      <c r="AF760" s="215"/>
      <c r="AG760" s="215"/>
      <c r="AH760" s="215"/>
      <c r="AI760" s="215"/>
      <c r="AJ760" s="215"/>
      <c r="AK760" s="215"/>
      <c r="AL760" s="215"/>
      <c r="AM760" s="215"/>
      <c r="AN760" s="215"/>
      <c r="AO760" s="215"/>
      <c r="AP760" s="215"/>
      <c r="AQ760" s="215"/>
      <c r="AR760" s="215"/>
      <c r="AS760" s="215"/>
      <c r="AT760" s="215"/>
      <c r="AU760" s="215"/>
      <c r="AV760" s="215"/>
      <c r="AW760" s="215"/>
      <c r="AX760" s="215"/>
      <c r="AY760" s="215"/>
      <c r="AZ760" s="215"/>
      <c r="BA760" s="215"/>
      <c r="BB760" s="215"/>
      <c r="BC760" s="215"/>
      <c r="BD760" s="215"/>
      <c r="BE760" s="215"/>
      <c r="BF760" s="215"/>
      <c r="BG760" s="215"/>
      <c r="BH760" s="215"/>
      <c r="BI760" s="215"/>
      <c r="BJ760" s="215"/>
      <c r="BK760" s="215"/>
      <c r="BL760" s="215"/>
      <c r="BM760" s="215"/>
      <c r="BN760" s="215"/>
      <c r="BO760" s="215"/>
      <c r="BP760" s="215"/>
      <c r="BQ760" s="215"/>
      <c r="BR760" s="215"/>
      <c r="BS760" s="215"/>
      <c r="BT760" s="218"/>
    </row>
    <row r="761" spans="1:72" ht="14.5">
      <c r="A761" s="219"/>
      <c r="B761" s="215"/>
      <c r="C761" s="215"/>
      <c r="D761" s="215"/>
      <c r="E761" s="215"/>
      <c r="F761" s="215"/>
      <c r="G761" s="215"/>
      <c r="H761" s="215"/>
      <c r="I761" s="215"/>
      <c r="J761" s="215"/>
      <c r="K761" s="215"/>
      <c r="L761" s="215"/>
      <c r="M761" s="215"/>
      <c r="N761" s="215"/>
      <c r="O761" s="215"/>
      <c r="P761" s="215"/>
      <c r="Q761" s="215"/>
      <c r="R761" s="215"/>
      <c r="S761" s="215"/>
      <c r="T761" s="215"/>
      <c r="U761" s="215"/>
      <c r="V761" s="215"/>
      <c r="W761" s="215"/>
      <c r="X761" s="215"/>
      <c r="Y761" s="215"/>
      <c r="Z761" s="215"/>
      <c r="AA761" s="215"/>
      <c r="AB761" s="215"/>
      <c r="AC761" s="215"/>
      <c r="AD761" s="215"/>
      <c r="AE761" s="215"/>
      <c r="AF761" s="215"/>
      <c r="AG761" s="215"/>
      <c r="AH761" s="215"/>
      <c r="AI761" s="215"/>
      <c r="AJ761" s="215"/>
      <c r="AK761" s="215"/>
      <c r="AL761" s="215"/>
      <c r="AM761" s="215"/>
      <c r="AN761" s="215"/>
      <c r="AO761" s="215"/>
      <c r="AP761" s="215"/>
      <c r="AQ761" s="215"/>
      <c r="AR761" s="215"/>
      <c r="AS761" s="215"/>
      <c r="AT761" s="215"/>
      <c r="AU761" s="215"/>
      <c r="AV761" s="215"/>
      <c r="AW761" s="215"/>
      <c r="AX761" s="215"/>
      <c r="AY761" s="215"/>
      <c r="AZ761" s="215"/>
      <c r="BA761" s="215"/>
      <c r="BB761" s="215"/>
      <c r="BC761" s="215"/>
      <c r="BD761" s="215"/>
      <c r="BE761" s="215"/>
      <c r="BF761" s="215"/>
      <c r="BG761" s="215"/>
      <c r="BH761" s="215"/>
      <c r="BI761" s="215"/>
      <c r="BJ761" s="215"/>
      <c r="BK761" s="215"/>
      <c r="BL761" s="215"/>
      <c r="BM761" s="215"/>
      <c r="BN761" s="215"/>
      <c r="BO761" s="215"/>
      <c r="BP761" s="215"/>
      <c r="BQ761" s="215"/>
      <c r="BR761" s="215"/>
      <c r="BS761" s="215"/>
      <c r="BT761" s="218"/>
    </row>
    <row r="762" spans="1:72" ht="14.5">
      <c r="A762" s="219"/>
      <c r="B762" s="215"/>
      <c r="C762" s="215"/>
      <c r="D762" s="215"/>
      <c r="E762" s="215"/>
      <c r="F762" s="215"/>
      <c r="G762" s="215"/>
      <c r="H762" s="215"/>
      <c r="I762" s="215"/>
      <c r="J762" s="215"/>
      <c r="K762" s="215"/>
      <c r="L762" s="215"/>
      <c r="M762" s="215"/>
      <c r="N762" s="215"/>
      <c r="O762" s="215"/>
      <c r="P762" s="215"/>
      <c r="Q762" s="215"/>
      <c r="R762" s="215"/>
      <c r="S762" s="215"/>
      <c r="T762" s="215"/>
      <c r="U762" s="215"/>
      <c r="V762" s="215"/>
      <c r="W762" s="215"/>
      <c r="X762" s="215"/>
      <c r="Y762" s="215"/>
      <c r="Z762" s="215"/>
      <c r="AA762" s="215"/>
      <c r="AB762" s="215"/>
      <c r="AC762" s="215"/>
      <c r="AD762" s="215"/>
      <c r="AE762" s="215"/>
      <c r="AF762" s="215"/>
      <c r="AG762" s="215"/>
      <c r="AH762" s="215"/>
      <c r="AI762" s="215"/>
      <c r="AJ762" s="215"/>
      <c r="AK762" s="215"/>
      <c r="AL762" s="215"/>
      <c r="AM762" s="215"/>
      <c r="AN762" s="215"/>
      <c r="AO762" s="215"/>
      <c r="AP762" s="215"/>
      <c r="AQ762" s="215"/>
      <c r="AR762" s="215"/>
      <c r="AS762" s="215"/>
      <c r="AT762" s="215"/>
      <c r="AU762" s="215"/>
      <c r="AV762" s="215"/>
      <c r="AW762" s="215"/>
      <c r="AX762" s="215"/>
      <c r="AY762" s="215"/>
      <c r="AZ762" s="215"/>
      <c r="BA762" s="215"/>
      <c r="BB762" s="215"/>
      <c r="BC762" s="215"/>
      <c r="BD762" s="215"/>
      <c r="BE762" s="215"/>
      <c r="BF762" s="215"/>
      <c r="BG762" s="215"/>
      <c r="BH762" s="215"/>
      <c r="BI762" s="215"/>
      <c r="BJ762" s="215"/>
      <c r="BK762" s="215"/>
      <c r="BL762" s="215"/>
      <c r="BM762" s="215"/>
      <c r="BN762" s="215"/>
      <c r="BO762" s="215"/>
      <c r="BP762" s="215"/>
      <c r="BQ762" s="215"/>
      <c r="BR762" s="215"/>
      <c r="BS762" s="215"/>
      <c r="BT762" s="218"/>
    </row>
    <row r="763" spans="1:72" ht="14.5">
      <c r="A763" s="219"/>
      <c r="B763" s="215"/>
      <c r="C763" s="215"/>
      <c r="D763" s="215"/>
      <c r="E763" s="215"/>
      <c r="F763" s="215"/>
      <c r="G763" s="215"/>
      <c r="H763" s="215"/>
      <c r="I763" s="215"/>
      <c r="J763" s="215"/>
      <c r="K763" s="215"/>
      <c r="L763" s="215"/>
      <c r="M763" s="215"/>
      <c r="N763" s="215"/>
      <c r="O763" s="215"/>
      <c r="P763" s="215"/>
      <c r="Q763" s="215"/>
      <c r="R763" s="215"/>
      <c r="S763" s="215"/>
      <c r="T763" s="215"/>
      <c r="U763" s="215"/>
      <c r="V763" s="215"/>
      <c r="W763" s="215"/>
      <c r="X763" s="215"/>
      <c r="Y763" s="215"/>
      <c r="Z763" s="215"/>
      <c r="AA763" s="215"/>
      <c r="AB763" s="215"/>
      <c r="AC763" s="215"/>
      <c r="AD763" s="215"/>
      <c r="AE763" s="215"/>
      <c r="AF763" s="215"/>
      <c r="AG763" s="215"/>
      <c r="AH763" s="215"/>
      <c r="AI763" s="215"/>
      <c r="AJ763" s="215"/>
      <c r="AK763" s="215"/>
      <c r="AL763" s="215"/>
      <c r="AM763" s="215"/>
      <c r="AN763" s="215"/>
      <c r="AO763" s="215"/>
      <c r="AP763" s="215"/>
      <c r="AQ763" s="215"/>
      <c r="AR763" s="215"/>
      <c r="AS763" s="215"/>
      <c r="AT763" s="215"/>
      <c r="AU763" s="215"/>
      <c r="AV763" s="215"/>
      <c r="AW763" s="215"/>
      <c r="AX763" s="215"/>
      <c r="AY763" s="215"/>
      <c r="AZ763" s="215"/>
      <c r="BA763" s="215"/>
      <c r="BB763" s="215"/>
      <c r="BC763" s="215"/>
      <c r="BD763" s="215"/>
      <c r="BE763" s="215"/>
      <c r="BF763" s="215"/>
      <c r="BG763" s="215"/>
      <c r="BH763" s="215"/>
      <c r="BI763" s="215"/>
      <c r="BJ763" s="215"/>
      <c r="BK763" s="215"/>
      <c r="BL763" s="215"/>
      <c r="BM763" s="215"/>
      <c r="BN763" s="215"/>
      <c r="BO763" s="215"/>
      <c r="BP763" s="215"/>
      <c r="BQ763" s="215"/>
      <c r="BR763" s="215"/>
      <c r="BS763" s="215"/>
      <c r="BT763" s="218"/>
    </row>
    <row r="764" spans="1:72" ht="14.5">
      <c r="A764" s="219"/>
      <c r="B764" s="215"/>
      <c r="C764" s="215"/>
      <c r="D764" s="215"/>
      <c r="E764" s="215"/>
      <c r="F764" s="215"/>
      <c r="G764" s="215"/>
      <c r="H764" s="215"/>
      <c r="I764" s="215"/>
      <c r="J764" s="215"/>
      <c r="K764" s="215"/>
      <c r="L764" s="215"/>
      <c r="M764" s="215"/>
      <c r="N764" s="215"/>
      <c r="O764" s="215"/>
      <c r="P764" s="215"/>
      <c r="Q764" s="215"/>
      <c r="R764" s="215"/>
      <c r="S764" s="215"/>
      <c r="T764" s="215"/>
      <c r="U764" s="215"/>
      <c r="V764" s="215"/>
      <c r="W764" s="215"/>
      <c r="X764" s="215"/>
      <c r="Y764" s="215"/>
      <c r="Z764" s="215"/>
      <c r="AA764" s="215"/>
      <c r="AB764" s="215"/>
      <c r="AC764" s="215"/>
      <c r="AD764" s="215"/>
      <c r="AE764" s="215"/>
      <c r="AF764" s="215"/>
      <c r="AG764" s="215"/>
      <c r="AH764" s="215"/>
      <c r="AI764" s="215"/>
      <c r="AJ764" s="215"/>
      <c r="AK764" s="215"/>
      <c r="AL764" s="215"/>
      <c r="AM764" s="215"/>
      <c r="AN764" s="215"/>
      <c r="AO764" s="215"/>
      <c r="AP764" s="215"/>
      <c r="AQ764" s="215"/>
      <c r="AR764" s="215"/>
      <c r="AS764" s="215"/>
      <c r="AT764" s="215"/>
      <c r="AU764" s="215"/>
      <c r="AV764" s="215"/>
      <c r="AW764" s="215"/>
      <c r="AX764" s="215"/>
      <c r="AY764" s="215"/>
      <c r="AZ764" s="215"/>
      <c r="BA764" s="215"/>
      <c r="BB764" s="215"/>
      <c r="BC764" s="215"/>
      <c r="BD764" s="215"/>
      <c r="BE764" s="215"/>
      <c r="BF764" s="215"/>
      <c r="BG764" s="215"/>
      <c r="BH764" s="215"/>
      <c r="BI764" s="215"/>
      <c r="BJ764" s="215"/>
      <c r="BK764" s="215"/>
      <c r="BL764" s="215"/>
      <c r="BM764" s="215"/>
      <c r="BN764" s="215"/>
      <c r="BO764" s="215"/>
      <c r="BP764" s="215"/>
      <c r="BQ764" s="215"/>
      <c r="BR764" s="215"/>
      <c r="BS764" s="215"/>
      <c r="BT764" s="218"/>
    </row>
    <row r="765" spans="1:72" ht="14.5">
      <c r="A765" s="219"/>
      <c r="B765" s="215"/>
      <c r="C765" s="215"/>
      <c r="D765" s="215"/>
      <c r="E765" s="215"/>
      <c r="F765" s="215"/>
      <c r="G765" s="215"/>
      <c r="H765" s="215"/>
      <c r="I765" s="215"/>
      <c r="J765" s="215"/>
      <c r="K765" s="215"/>
      <c r="L765" s="215"/>
      <c r="M765" s="215"/>
      <c r="N765" s="215"/>
      <c r="O765" s="215"/>
      <c r="P765" s="215"/>
      <c r="Q765" s="215"/>
      <c r="R765" s="215"/>
      <c r="S765" s="215"/>
      <c r="T765" s="215"/>
      <c r="U765" s="215"/>
      <c r="V765" s="215"/>
      <c r="W765" s="215"/>
      <c r="X765" s="215"/>
      <c r="Y765" s="215"/>
      <c r="Z765" s="215"/>
      <c r="AA765" s="215"/>
      <c r="AB765" s="215"/>
      <c r="AC765" s="215"/>
      <c r="AD765" s="215"/>
      <c r="AE765" s="215"/>
      <c r="AF765" s="215"/>
      <c r="AG765" s="215"/>
      <c r="AH765" s="215"/>
      <c r="AI765" s="215"/>
      <c r="AJ765" s="215"/>
      <c r="AK765" s="215"/>
      <c r="AL765" s="215"/>
      <c r="AM765" s="215"/>
      <c r="AN765" s="215"/>
      <c r="AO765" s="215"/>
      <c r="AP765" s="215"/>
      <c r="AQ765" s="215"/>
      <c r="AR765" s="215"/>
      <c r="AS765" s="215"/>
      <c r="AT765" s="215"/>
      <c r="AU765" s="215"/>
      <c r="AV765" s="215"/>
      <c r="AW765" s="215"/>
      <c r="AX765" s="215"/>
      <c r="AY765" s="215"/>
      <c r="AZ765" s="215"/>
      <c r="BA765" s="215"/>
      <c r="BB765" s="215"/>
      <c r="BC765" s="215"/>
      <c r="BD765" s="215"/>
      <c r="BE765" s="215"/>
      <c r="BF765" s="215"/>
      <c r="BG765" s="215"/>
      <c r="BH765" s="215"/>
      <c r="BI765" s="215"/>
      <c r="BJ765" s="215"/>
      <c r="BK765" s="215"/>
      <c r="BL765" s="215"/>
      <c r="BM765" s="215"/>
      <c r="BN765" s="215"/>
      <c r="BO765" s="215"/>
      <c r="BP765" s="215"/>
      <c r="BQ765" s="215"/>
      <c r="BR765" s="215"/>
      <c r="BS765" s="215"/>
      <c r="BT765" s="218"/>
    </row>
    <row r="766" spans="1:72" ht="14.5">
      <c r="A766" s="219"/>
      <c r="B766" s="215"/>
      <c r="C766" s="215"/>
      <c r="D766" s="215"/>
      <c r="E766" s="215"/>
      <c r="F766" s="215"/>
      <c r="G766" s="215"/>
      <c r="H766" s="215"/>
      <c r="I766" s="215"/>
      <c r="J766" s="215"/>
      <c r="K766" s="215"/>
      <c r="L766" s="215"/>
      <c r="M766" s="215"/>
      <c r="N766" s="215"/>
      <c r="O766" s="215"/>
      <c r="P766" s="215"/>
      <c r="Q766" s="215"/>
      <c r="R766" s="215"/>
      <c r="S766" s="215"/>
      <c r="T766" s="215"/>
      <c r="U766" s="215"/>
      <c r="V766" s="215"/>
      <c r="W766" s="215"/>
      <c r="X766" s="215"/>
      <c r="Y766" s="215"/>
      <c r="Z766" s="215"/>
      <c r="AA766" s="215"/>
      <c r="AB766" s="215"/>
      <c r="AC766" s="215"/>
      <c r="AD766" s="215"/>
      <c r="AE766" s="215"/>
      <c r="AF766" s="215"/>
      <c r="AG766" s="215"/>
      <c r="AH766" s="215"/>
      <c r="AI766" s="215"/>
      <c r="AJ766" s="215"/>
      <c r="AK766" s="215"/>
      <c r="AL766" s="215"/>
      <c r="AM766" s="215"/>
      <c r="AN766" s="215"/>
      <c r="AO766" s="215"/>
      <c r="AP766" s="215"/>
      <c r="AQ766" s="215"/>
      <c r="AR766" s="215"/>
      <c r="AS766" s="215"/>
      <c r="AT766" s="215"/>
      <c r="AU766" s="215"/>
      <c r="AV766" s="215"/>
      <c r="AW766" s="215"/>
      <c r="AX766" s="215"/>
      <c r="AY766" s="215"/>
      <c r="AZ766" s="215"/>
      <c r="BA766" s="215"/>
      <c r="BB766" s="215"/>
      <c r="BC766" s="215"/>
      <c r="BD766" s="215"/>
      <c r="BE766" s="215"/>
      <c r="BF766" s="215"/>
      <c r="BG766" s="215"/>
      <c r="BH766" s="215"/>
      <c r="BI766" s="215"/>
      <c r="BJ766" s="215"/>
      <c r="BK766" s="215"/>
      <c r="BL766" s="215"/>
      <c r="BM766" s="215"/>
      <c r="BN766" s="215"/>
      <c r="BO766" s="215"/>
      <c r="BP766" s="215"/>
      <c r="BQ766" s="215"/>
      <c r="BR766" s="215"/>
      <c r="BS766" s="215"/>
      <c r="BT766" s="218"/>
    </row>
    <row r="767" spans="1:72" ht="14.5">
      <c r="A767" s="219"/>
      <c r="B767" s="215"/>
      <c r="C767" s="215"/>
      <c r="D767" s="215"/>
      <c r="E767" s="215"/>
      <c r="F767" s="215"/>
      <c r="G767" s="215"/>
      <c r="H767" s="215"/>
      <c r="I767" s="215"/>
      <c r="J767" s="215"/>
      <c r="K767" s="215"/>
      <c r="L767" s="215"/>
      <c r="M767" s="215"/>
      <c r="N767" s="215"/>
      <c r="O767" s="215"/>
      <c r="P767" s="215"/>
      <c r="Q767" s="215"/>
      <c r="R767" s="215"/>
      <c r="S767" s="215"/>
      <c r="T767" s="215"/>
      <c r="U767" s="215"/>
      <c r="V767" s="215"/>
      <c r="W767" s="215"/>
      <c r="X767" s="215"/>
      <c r="Y767" s="215"/>
      <c r="Z767" s="215"/>
      <c r="AA767" s="215"/>
      <c r="AB767" s="215"/>
      <c r="AC767" s="215"/>
      <c r="AD767" s="215"/>
      <c r="AE767" s="215"/>
      <c r="AF767" s="215"/>
      <c r="AG767" s="215"/>
      <c r="AH767" s="215"/>
      <c r="AI767" s="215"/>
      <c r="AJ767" s="215"/>
      <c r="AK767" s="215"/>
      <c r="AL767" s="215"/>
      <c r="AM767" s="215"/>
      <c r="AN767" s="215"/>
      <c r="AO767" s="215"/>
      <c r="AP767" s="215"/>
      <c r="AQ767" s="215"/>
      <c r="AR767" s="215"/>
      <c r="AS767" s="215"/>
      <c r="AT767" s="215"/>
      <c r="AU767" s="215"/>
      <c r="AV767" s="215"/>
      <c r="AW767" s="215"/>
      <c r="AX767" s="215"/>
      <c r="AY767" s="215"/>
      <c r="AZ767" s="215"/>
      <c r="BA767" s="215"/>
      <c r="BB767" s="215"/>
      <c r="BC767" s="215"/>
      <c r="BD767" s="215"/>
      <c r="BE767" s="215"/>
      <c r="BF767" s="215"/>
      <c r="BG767" s="215"/>
      <c r="BH767" s="215"/>
      <c r="BI767" s="215"/>
      <c r="BJ767" s="215"/>
      <c r="BK767" s="215"/>
      <c r="BL767" s="215"/>
      <c r="BM767" s="215"/>
      <c r="BN767" s="215"/>
      <c r="BO767" s="215"/>
      <c r="BP767" s="215"/>
      <c r="BQ767" s="215"/>
      <c r="BR767" s="215"/>
      <c r="BS767" s="215"/>
      <c r="BT767" s="218"/>
    </row>
    <row r="768" spans="1:72" ht="14.5">
      <c r="A768" s="219"/>
      <c r="B768" s="215"/>
      <c r="C768" s="215"/>
      <c r="D768" s="215"/>
      <c r="E768" s="215"/>
      <c r="F768" s="215"/>
      <c r="G768" s="215"/>
      <c r="H768" s="215"/>
      <c r="I768" s="215"/>
      <c r="J768" s="215"/>
      <c r="K768" s="215"/>
      <c r="L768" s="215"/>
      <c r="M768" s="215"/>
      <c r="N768" s="215"/>
      <c r="O768" s="215"/>
      <c r="P768" s="215"/>
      <c r="Q768" s="215"/>
      <c r="R768" s="215"/>
      <c r="S768" s="215"/>
      <c r="T768" s="215"/>
      <c r="U768" s="215"/>
      <c r="V768" s="215"/>
      <c r="W768" s="215"/>
      <c r="X768" s="215"/>
      <c r="Y768" s="215"/>
      <c r="Z768" s="215"/>
      <c r="AA768" s="215"/>
      <c r="AB768" s="215"/>
      <c r="AC768" s="215"/>
      <c r="AD768" s="215"/>
      <c r="AE768" s="215"/>
      <c r="AF768" s="215"/>
      <c r="AG768" s="215"/>
      <c r="AH768" s="215"/>
      <c r="AI768" s="215"/>
      <c r="AJ768" s="215"/>
      <c r="AK768" s="215"/>
      <c r="AL768" s="215"/>
      <c r="AM768" s="215"/>
      <c r="AN768" s="215"/>
      <c r="AO768" s="215"/>
      <c r="AP768" s="215"/>
      <c r="AQ768" s="215"/>
      <c r="AR768" s="215"/>
      <c r="AS768" s="215"/>
      <c r="AT768" s="215"/>
      <c r="AU768" s="215"/>
      <c r="AV768" s="215"/>
      <c r="AW768" s="215"/>
      <c r="AX768" s="215"/>
      <c r="AY768" s="215"/>
      <c r="AZ768" s="215"/>
      <c r="BA768" s="215"/>
      <c r="BB768" s="215"/>
      <c r="BC768" s="215"/>
      <c r="BD768" s="215"/>
      <c r="BE768" s="215"/>
      <c r="BF768" s="215"/>
      <c r="BG768" s="215"/>
      <c r="BH768" s="215"/>
      <c r="BI768" s="215"/>
      <c r="BJ768" s="215"/>
      <c r="BK768" s="215"/>
      <c r="BL768" s="215"/>
      <c r="BM768" s="215"/>
      <c r="BN768" s="215"/>
      <c r="BO768" s="215"/>
      <c r="BP768" s="215"/>
      <c r="BQ768" s="215"/>
      <c r="BR768" s="215"/>
      <c r="BS768" s="215"/>
      <c r="BT768" s="218"/>
    </row>
    <row r="769" spans="1:72" ht="14.5">
      <c r="A769" s="219"/>
      <c r="B769" s="215"/>
      <c r="C769" s="215"/>
      <c r="D769" s="215"/>
      <c r="E769" s="215"/>
      <c r="F769" s="215"/>
      <c r="G769" s="215"/>
      <c r="H769" s="215"/>
      <c r="I769" s="215"/>
      <c r="J769" s="215"/>
      <c r="K769" s="215"/>
      <c r="L769" s="215"/>
      <c r="M769" s="215"/>
      <c r="N769" s="215"/>
      <c r="O769" s="215"/>
      <c r="P769" s="215"/>
      <c r="Q769" s="215"/>
      <c r="R769" s="215"/>
      <c r="S769" s="215"/>
      <c r="T769" s="215"/>
      <c r="U769" s="215"/>
      <c r="V769" s="215"/>
      <c r="W769" s="215"/>
      <c r="X769" s="215"/>
      <c r="Y769" s="215"/>
      <c r="Z769" s="215"/>
      <c r="AA769" s="215"/>
      <c r="AB769" s="215"/>
      <c r="AC769" s="215"/>
      <c r="AD769" s="215"/>
      <c r="AE769" s="215"/>
      <c r="AF769" s="215"/>
      <c r="AG769" s="215"/>
      <c r="AH769" s="215"/>
      <c r="AI769" s="215"/>
      <c r="AJ769" s="215"/>
      <c r="AK769" s="215"/>
      <c r="AL769" s="215"/>
      <c r="AM769" s="215"/>
      <c r="AN769" s="215"/>
      <c r="AO769" s="215"/>
      <c r="AP769" s="215"/>
      <c r="AQ769" s="215"/>
      <c r="AR769" s="215"/>
      <c r="AS769" s="215"/>
      <c r="AT769" s="215"/>
      <c r="AU769" s="215"/>
      <c r="AV769" s="215"/>
      <c r="AW769" s="215"/>
      <c r="AX769" s="215"/>
      <c r="AY769" s="215"/>
      <c r="AZ769" s="215"/>
      <c r="BA769" s="215"/>
      <c r="BB769" s="215"/>
      <c r="BC769" s="215"/>
      <c r="BD769" s="215"/>
      <c r="BE769" s="215"/>
      <c r="BF769" s="215"/>
      <c r="BG769" s="215"/>
      <c r="BH769" s="215"/>
      <c r="BI769" s="215"/>
      <c r="BJ769" s="215"/>
      <c r="BK769" s="215"/>
      <c r="BL769" s="215"/>
      <c r="BM769" s="215"/>
      <c r="BN769" s="215"/>
      <c r="BO769" s="215"/>
      <c r="BP769" s="215"/>
      <c r="BQ769" s="215"/>
      <c r="BR769" s="215"/>
      <c r="BS769" s="215"/>
      <c r="BT769" s="218"/>
    </row>
    <row r="770" spans="1:72" ht="14.5">
      <c r="A770" s="219"/>
      <c r="B770" s="215"/>
      <c r="C770" s="215"/>
      <c r="D770" s="215"/>
      <c r="E770" s="215"/>
      <c r="F770" s="215"/>
      <c r="G770" s="215"/>
      <c r="H770" s="215"/>
      <c r="I770" s="215"/>
      <c r="J770" s="215"/>
      <c r="K770" s="215"/>
      <c r="L770" s="215"/>
      <c r="M770" s="215"/>
      <c r="N770" s="215"/>
      <c r="O770" s="215"/>
      <c r="P770" s="215"/>
      <c r="Q770" s="215"/>
      <c r="R770" s="215"/>
      <c r="S770" s="215"/>
      <c r="T770" s="215"/>
      <c r="U770" s="215"/>
      <c r="V770" s="215"/>
      <c r="W770" s="215"/>
      <c r="X770" s="215"/>
      <c r="Y770" s="215"/>
      <c r="Z770" s="215"/>
      <c r="AA770" s="215"/>
      <c r="AB770" s="215"/>
      <c r="AC770" s="215"/>
      <c r="AD770" s="215"/>
      <c r="AE770" s="215"/>
      <c r="AF770" s="215"/>
      <c r="AG770" s="215"/>
      <c r="AH770" s="215"/>
      <c r="AI770" s="215"/>
      <c r="AJ770" s="215"/>
      <c r="AK770" s="215"/>
      <c r="AL770" s="215"/>
      <c r="AM770" s="215"/>
      <c r="AN770" s="215"/>
      <c r="AO770" s="215"/>
      <c r="AP770" s="215"/>
      <c r="AQ770" s="215"/>
      <c r="AR770" s="215"/>
      <c r="AS770" s="215"/>
      <c r="AT770" s="215"/>
      <c r="AU770" s="215"/>
      <c r="AV770" s="215"/>
      <c r="AW770" s="215"/>
      <c r="AX770" s="215"/>
      <c r="AY770" s="215"/>
      <c r="AZ770" s="215"/>
      <c r="BA770" s="215"/>
      <c r="BB770" s="215"/>
      <c r="BC770" s="215"/>
      <c r="BD770" s="215"/>
      <c r="BE770" s="215"/>
      <c r="BF770" s="215"/>
      <c r="BG770" s="215"/>
      <c r="BH770" s="215"/>
      <c r="BI770" s="215"/>
      <c r="BJ770" s="215"/>
      <c r="BK770" s="215"/>
      <c r="BL770" s="215"/>
      <c r="BM770" s="215"/>
      <c r="BN770" s="215"/>
      <c r="BO770" s="215"/>
      <c r="BP770" s="215"/>
      <c r="BQ770" s="215"/>
      <c r="BR770" s="215"/>
      <c r="BS770" s="215"/>
      <c r="BT770" s="218"/>
    </row>
    <row r="771" spans="1:72" ht="14.5">
      <c r="A771" s="219"/>
      <c r="B771" s="215"/>
      <c r="C771" s="215"/>
      <c r="D771" s="215"/>
      <c r="E771" s="215"/>
      <c r="F771" s="215"/>
      <c r="G771" s="215"/>
      <c r="H771" s="215"/>
      <c r="I771" s="215"/>
      <c r="J771" s="215"/>
      <c r="K771" s="215"/>
      <c r="L771" s="215"/>
      <c r="M771" s="215"/>
      <c r="N771" s="215"/>
      <c r="O771" s="215"/>
      <c r="P771" s="215"/>
      <c r="Q771" s="215"/>
      <c r="R771" s="215"/>
      <c r="S771" s="215"/>
      <c r="T771" s="215"/>
      <c r="U771" s="215"/>
      <c r="V771" s="215"/>
      <c r="W771" s="215"/>
      <c r="X771" s="215"/>
      <c r="Y771" s="215"/>
      <c r="Z771" s="215"/>
      <c r="AA771" s="215"/>
      <c r="AB771" s="215"/>
      <c r="AC771" s="215"/>
      <c r="AD771" s="215"/>
      <c r="AE771" s="215"/>
      <c r="AF771" s="215"/>
      <c r="AG771" s="215"/>
      <c r="AH771" s="215"/>
      <c r="AI771" s="215"/>
      <c r="AJ771" s="215"/>
      <c r="AK771" s="215"/>
      <c r="AL771" s="215"/>
      <c r="AM771" s="215"/>
      <c r="AN771" s="215"/>
      <c r="AO771" s="215"/>
      <c r="AP771" s="215"/>
      <c r="AQ771" s="215"/>
      <c r="AR771" s="215"/>
      <c r="AS771" s="215"/>
      <c r="AT771" s="215"/>
      <c r="AU771" s="215"/>
      <c r="AV771" s="215"/>
      <c r="AW771" s="215"/>
      <c r="AX771" s="215"/>
      <c r="AY771" s="215"/>
      <c r="AZ771" s="215"/>
      <c r="BA771" s="215"/>
      <c r="BB771" s="215"/>
      <c r="BC771" s="215"/>
      <c r="BD771" s="215"/>
      <c r="BE771" s="215"/>
      <c r="BF771" s="215"/>
      <c r="BG771" s="215"/>
      <c r="BH771" s="215"/>
      <c r="BI771" s="215"/>
      <c r="BJ771" s="215"/>
      <c r="BK771" s="215"/>
      <c r="BL771" s="215"/>
      <c r="BM771" s="215"/>
      <c r="BN771" s="215"/>
      <c r="BO771" s="215"/>
      <c r="BP771" s="215"/>
      <c r="BQ771" s="215"/>
      <c r="BR771" s="215"/>
      <c r="BS771" s="215"/>
      <c r="BT771" s="218"/>
    </row>
    <row r="772" spans="1:72" ht="14.5">
      <c r="A772" s="219"/>
      <c r="B772" s="215"/>
      <c r="C772" s="215"/>
      <c r="D772" s="215"/>
      <c r="E772" s="215"/>
      <c r="F772" s="215"/>
      <c r="G772" s="215"/>
      <c r="H772" s="215"/>
      <c r="I772" s="215"/>
      <c r="J772" s="215"/>
      <c r="K772" s="215"/>
      <c r="L772" s="215"/>
      <c r="M772" s="215"/>
      <c r="N772" s="215"/>
      <c r="O772" s="215"/>
      <c r="P772" s="215"/>
      <c r="Q772" s="215"/>
      <c r="R772" s="215"/>
      <c r="S772" s="215"/>
      <c r="T772" s="215"/>
      <c r="U772" s="215"/>
      <c r="V772" s="215"/>
      <c r="W772" s="215"/>
      <c r="X772" s="215"/>
      <c r="Y772" s="215"/>
      <c r="Z772" s="215"/>
      <c r="AA772" s="215"/>
      <c r="AB772" s="215"/>
      <c r="AC772" s="215"/>
      <c r="AD772" s="215"/>
      <c r="AE772" s="215"/>
      <c r="AF772" s="215"/>
      <c r="AG772" s="215"/>
      <c r="AH772" s="215"/>
      <c r="AI772" s="215"/>
      <c r="AJ772" s="215"/>
      <c r="AK772" s="215"/>
      <c r="AL772" s="215"/>
      <c r="AM772" s="215"/>
      <c r="AN772" s="215"/>
      <c r="AO772" s="215"/>
      <c r="AP772" s="215"/>
      <c r="AQ772" s="215"/>
      <c r="AR772" s="215"/>
      <c r="AS772" s="215"/>
      <c r="AT772" s="215"/>
      <c r="AU772" s="215"/>
      <c r="AV772" s="215"/>
      <c r="AW772" s="215"/>
      <c r="AX772" s="215"/>
      <c r="AY772" s="215"/>
      <c r="AZ772" s="215"/>
      <c r="BA772" s="215"/>
      <c r="BB772" s="215"/>
      <c r="BC772" s="215"/>
      <c r="BD772" s="215"/>
      <c r="BE772" s="215"/>
      <c r="BF772" s="215"/>
      <c r="BG772" s="215"/>
      <c r="BH772" s="215"/>
      <c r="BI772" s="215"/>
      <c r="BJ772" s="215"/>
      <c r="BK772" s="215"/>
      <c r="BL772" s="215"/>
      <c r="BM772" s="215"/>
      <c r="BN772" s="215"/>
      <c r="BO772" s="215"/>
      <c r="BP772" s="215"/>
      <c r="BQ772" s="215"/>
      <c r="BR772" s="215"/>
      <c r="BS772" s="215"/>
      <c r="BT772" s="218"/>
    </row>
    <row r="773" spans="1:72" ht="14.5">
      <c r="A773" s="219"/>
      <c r="B773" s="215"/>
      <c r="C773" s="215"/>
      <c r="D773" s="215"/>
      <c r="E773" s="215"/>
      <c r="F773" s="215"/>
      <c r="G773" s="215"/>
      <c r="H773" s="215"/>
      <c r="I773" s="215"/>
      <c r="J773" s="215"/>
      <c r="K773" s="215"/>
      <c r="L773" s="215"/>
      <c r="M773" s="215"/>
      <c r="N773" s="215"/>
      <c r="O773" s="215"/>
      <c r="P773" s="215"/>
      <c r="Q773" s="215"/>
      <c r="R773" s="215"/>
      <c r="S773" s="215"/>
      <c r="T773" s="215"/>
      <c r="U773" s="215"/>
      <c r="V773" s="215"/>
      <c r="W773" s="215"/>
      <c r="X773" s="215"/>
      <c r="Y773" s="215"/>
      <c r="Z773" s="215"/>
      <c r="AA773" s="215"/>
      <c r="AB773" s="215"/>
      <c r="AC773" s="215"/>
      <c r="AD773" s="215"/>
      <c r="AE773" s="215"/>
      <c r="AF773" s="215"/>
      <c r="AG773" s="215"/>
      <c r="AH773" s="215"/>
      <c r="AI773" s="215"/>
      <c r="AJ773" s="215"/>
      <c r="AK773" s="215"/>
      <c r="AL773" s="215"/>
      <c r="AM773" s="215"/>
      <c r="AN773" s="215"/>
      <c r="AO773" s="215"/>
      <c r="AP773" s="215"/>
      <c r="AQ773" s="215"/>
      <c r="AR773" s="215"/>
      <c r="AS773" s="215"/>
      <c r="AT773" s="215"/>
      <c r="AU773" s="215"/>
      <c r="AV773" s="215"/>
      <c r="AW773" s="215"/>
      <c r="AX773" s="215"/>
      <c r="AY773" s="215"/>
      <c r="AZ773" s="215"/>
      <c r="BA773" s="215"/>
      <c r="BB773" s="215"/>
      <c r="BC773" s="215"/>
      <c r="BD773" s="215"/>
      <c r="BE773" s="215"/>
      <c r="BF773" s="215"/>
      <c r="BG773" s="215"/>
      <c r="BH773" s="215"/>
      <c r="BI773" s="215"/>
      <c r="BJ773" s="215"/>
      <c r="BK773" s="215"/>
      <c r="BL773" s="215"/>
      <c r="BM773" s="215"/>
      <c r="BN773" s="215"/>
      <c r="BO773" s="215"/>
      <c r="BP773" s="215"/>
      <c r="BQ773" s="215"/>
      <c r="BR773" s="215"/>
      <c r="BS773" s="215"/>
      <c r="BT773" s="218"/>
    </row>
    <row r="774" spans="1:72" ht="14.5">
      <c r="A774" s="219"/>
      <c r="B774" s="215"/>
      <c r="C774" s="215"/>
      <c r="D774" s="215"/>
      <c r="E774" s="215"/>
      <c r="F774" s="215"/>
      <c r="G774" s="215"/>
      <c r="H774" s="215"/>
      <c r="I774" s="215"/>
      <c r="J774" s="215"/>
      <c r="K774" s="215"/>
      <c r="L774" s="215"/>
      <c r="M774" s="215"/>
      <c r="N774" s="215"/>
      <c r="O774" s="215"/>
      <c r="P774" s="215"/>
      <c r="Q774" s="215"/>
      <c r="R774" s="215"/>
      <c r="S774" s="215"/>
      <c r="T774" s="215"/>
      <c r="U774" s="215"/>
      <c r="V774" s="215"/>
      <c r="W774" s="215"/>
      <c r="X774" s="215"/>
      <c r="Y774" s="215"/>
      <c r="Z774" s="215"/>
      <c r="AA774" s="215"/>
      <c r="AB774" s="215"/>
      <c r="AC774" s="215"/>
      <c r="AD774" s="215"/>
      <c r="AE774" s="215"/>
      <c r="AF774" s="215"/>
      <c r="AG774" s="215"/>
      <c r="AH774" s="215"/>
      <c r="AI774" s="215"/>
      <c r="AJ774" s="215"/>
      <c r="AK774" s="215"/>
      <c r="AL774" s="215"/>
      <c r="AM774" s="215"/>
      <c r="AN774" s="215"/>
      <c r="AO774" s="215"/>
      <c r="AP774" s="215"/>
      <c r="AQ774" s="215"/>
      <c r="AR774" s="215"/>
      <c r="AS774" s="215"/>
      <c r="AT774" s="215"/>
      <c r="AU774" s="215"/>
      <c r="AV774" s="215"/>
      <c r="AW774" s="215"/>
      <c r="AX774" s="215"/>
      <c r="AY774" s="215"/>
      <c r="AZ774" s="215"/>
      <c r="BA774" s="215"/>
      <c r="BB774" s="215"/>
      <c r="BC774" s="215"/>
      <c r="BD774" s="215"/>
      <c r="BE774" s="215"/>
      <c r="BF774" s="215"/>
      <c r="BG774" s="215"/>
      <c r="BH774" s="215"/>
      <c r="BI774" s="215"/>
      <c r="BJ774" s="215"/>
      <c r="BK774" s="215"/>
      <c r="BL774" s="215"/>
      <c r="BM774" s="215"/>
      <c r="BN774" s="215"/>
      <c r="BO774" s="215"/>
      <c r="BP774" s="215"/>
      <c r="BQ774" s="215"/>
      <c r="BR774" s="215"/>
      <c r="BS774" s="215"/>
      <c r="BT774" s="218"/>
    </row>
    <row r="775" spans="1:72" ht="14.5">
      <c r="A775" s="219"/>
      <c r="B775" s="215"/>
      <c r="C775" s="215"/>
      <c r="D775" s="215"/>
      <c r="E775" s="215"/>
      <c r="F775" s="215"/>
      <c r="G775" s="215"/>
      <c r="H775" s="215"/>
      <c r="I775" s="215"/>
      <c r="J775" s="215"/>
      <c r="K775" s="215"/>
      <c r="L775" s="215"/>
      <c r="M775" s="215"/>
      <c r="N775" s="215"/>
      <c r="O775" s="215"/>
      <c r="P775" s="215"/>
      <c r="Q775" s="215"/>
      <c r="R775" s="215"/>
      <c r="S775" s="215"/>
      <c r="T775" s="215"/>
      <c r="U775" s="215"/>
      <c r="V775" s="215"/>
      <c r="W775" s="215"/>
      <c r="X775" s="215"/>
      <c r="Y775" s="215"/>
      <c r="Z775" s="215"/>
      <c r="AA775" s="215"/>
      <c r="AB775" s="215"/>
      <c r="AC775" s="215"/>
      <c r="AD775" s="215"/>
      <c r="AE775" s="215"/>
      <c r="AF775" s="215"/>
      <c r="AG775" s="215"/>
      <c r="AH775" s="215"/>
      <c r="AI775" s="215"/>
      <c r="AJ775" s="215"/>
      <c r="AK775" s="215"/>
      <c r="AL775" s="215"/>
      <c r="AM775" s="215"/>
      <c r="AN775" s="215"/>
      <c r="AO775" s="215"/>
      <c r="AP775" s="215"/>
      <c r="AQ775" s="215"/>
      <c r="AR775" s="215"/>
      <c r="AS775" s="215"/>
      <c r="AT775" s="215"/>
      <c r="AU775" s="215"/>
      <c r="AV775" s="215"/>
      <c r="AW775" s="215"/>
      <c r="AX775" s="215"/>
      <c r="AY775" s="215"/>
      <c r="AZ775" s="215"/>
      <c r="BA775" s="215"/>
      <c r="BB775" s="215"/>
      <c r="BC775" s="215"/>
      <c r="BD775" s="215"/>
      <c r="BE775" s="215"/>
      <c r="BF775" s="215"/>
      <c r="BG775" s="215"/>
      <c r="BH775" s="215"/>
      <c r="BI775" s="215"/>
      <c r="BJ775" s="215"/>
      <c r="BK775" s="215"/>
      <c r="BL775" s="215"/>
      <c r="BM775" s="215"/>
      <c r="BN775" s="215"/>
      <c r="BO775" s="215"/>
      <c r="BP775" s="215"/>
      <c r="BQ775" s="215"/>
      <c r="BR775" s="215"/>
      <c r="BS775" s="215"/>
      <c r="BT775" s="218"/>
    </row>
    <row r="776" spans="1:72" ht="14.5">
      <c r="A776" s="219"/>
      <c r="B776" s="215"/>
      <c r="C776" s="215"/>
      <c r="D776" s="215"/>
      <c r="E776" s="215"/>
      <c r="F776" s="215"/>
      <c r="G776" s="215"/>
      <c r="H776" s="215"/>
      <c r="I776" s="215"/>
      <c r="J776" s="215"/>
      <c r="K776" s="215"/>
      <c r="L776" s="215"/>
      <c r="M776" s="215"/>
      <c r="N776" s="215"/>
      <c r="O776" s="215"/>
      <c r="P776" s="215"/>
      <c r="Q776" s="215"/>
      <c r="R776" s="215"/>
      <c r="S776" s="215"/>
      <c r="T776" s="215"/>
      <c r="U776" s="215"/>
      <c r="V776" s="215"/>
      <c r="W776" s="215"/>
      <c r="X776" s="215"/>
      <c r="Y776" s="215"/>
      <c r="Z776" s="215"/>
      <c r="AA776" s="215"/>
      <c r="AB776" s="215"/>
      <c r="AC776" s="215"/>
      <c r="AD776" s="215"/>
      <c r="AE776" s="215"/>
      <c r="AF776" s="215"/>
      <c r="AG776" s="215"/>
      <c r="AH776" s="215"/>
      <c r="AI776" s="215"/>
      <c r="AJ776" s="215"/>
      <c r="AK776" s="215"/>
      <c r="AL776" s="215"/>
      <c r="AM776" s="215"/>
      <c r="AN776" s="215"/>
      <c r="AO776" s="215"/>
      <c r="AP776" s="215"/>
      <c r="AQ776" s="215"/>
      <c r="AR776" s="215"/>
      <c r="AS776" s="215"/>
      <c r="AT776" s="215"/>
      <c r="AU776" s="215"/>
      <c r="AV776" s="215"/>
      <c r="AW776" s="215"/>
      <c r="AX776" s="215"/>
      <c r="AY776" s="215"/>
      <c r="AZ776" s="215"/>
      <c r="BA776" s="215"/>
      <c r="BB776" s="215"/>
      <c r="BC776" s="215"/>
      <c r="BD776" s="215"/>
      <c r="BE776" s="215"/>
      <c r="BF776" s="215"/>
      <c r="BG776" s="215"/>
      <c r="BH776" s="215"/>
      <c r="BI776" s="215"/>
      <c r="BJ776" s="215"/>
      <c r="BK776" s="215"/>
      <c r="BL776" s="215"/>
      <c r="BM776" s="215"/>
      <c r="BN776" s="215"/>
      <c r="BO776" s="215"/>
      <c r="BP776" s="215"/>
      <c r="BQ776" s="215"/>
      <c r="BR776" s="215"/>
      <c r="BS776" s="215"/>
      <c r="BT776" s="218"/>
    </row>
    <row r="777" spans="1:72" ht="14.5">
      <c r="A777" s="219"/>
      <c r="B777" s="215"/>
      <c r="C777" s="215"/>
      <c r="D777" s="215"/>
      <c r="E777" s="215"/>
      <c r="F777" s="215"/>
      <c r="G777" s="215"/>
      <c r="H777" s="215"/>
      <c r="I777" s="215"/>
      <c r="J777" s="215"/>
      <c r="K777" s="215"/>
      <c r="L777" s="215"/>
      <c r="M777" s="215"/>
      <c r="N777" s="215"/>
      <c r="O777" s="215"/>
      <c r="P777" s="215"/>
      <c r="Q777" s="215"/>
      <c r="R777" s="215"/>
      <c r="S777" s="215"/>
      <c r="T777" s="215"/>
      <c r="U777" s="215"/>
      <c r="V777" s="215"/>
      <c r="W777" s="215"/>
      <c r="X777" s="215"/>
      <c r="Y777" s="215"/>
      <c r="Z777" s="215"/>
      <c r="AA777" s="215"/>
      <c r="AB777" s="215"/>
      <c r="AC777" s="215"/>
      <c r="AD777" s="215"/>
      <c r="AE777" s="215"/>
      <c r="AF777" s="215"/>
      <c r="AG777" s="215"/>
      <c r="AH777" s="215"/>
      <c r="AI777" s="215"/>
      <c r="AJ777" s="215"/>
      <c r="AK777" s="215"/>
      <c r="AL777" s="215"/>
      <c r="AM777" s="215"/>
      <c r="AN777" s="215"/>
      <c r="AO777" s="215"/>
      <c r="AP777" s="215"/>
      <c r="AQ777" s="215"/>
      <c r="AR777" s="215"/>
      <c r="AS777" s="215"/>
      <c r="AT777" s="215"/>
      <c r="AU777" s="215"/>
      <c r="AV777" s="215"/>
      <c r="AW777" s="215"/>
      <c r="AX777" s="215"/>
      <c r="AY777" s="215"/>
      <c r="AZ777" s="215"/>
      <c r="BA777" s="215"/>
      <c r="BB777" s="215"/>
      <c r="BC777" s="215"/>
      <c r="BD777" s="215"/>
      <c r="BE777" s="215"/>
      <c r="BF777" s="215"/>
      <c r="BG777" s="215"/>
      <c r="BH777" s="215"/>
      <c r="BI777" s="215"/>
      <c r="BJ777" s="215"/>
      <c r="BK777" s="215"/>
      <c r="BL777" s="215"/>
      <c r="BM777" s="215"/>
      <c r="BN777" s="215"/>
      <c r="BO777" s="215"/>
      <c r="BP777" s="215"/>
      <c r="BQ777" s="215"/>
      <c r="BR777" s="215"/>
      <c r="BS777" s="215"/>
      <c r="BT777" s="218"/>
    </row>
    <row r="778" spans="1:72" ht="14.5">
      <c r="A778" s="219"/>
      <c r="B778" s="215"/>
      <c r="C778" s="215"/>
      <c r="D778" s="215"/>
      <c r="E778" s="215"/>
      <c r="F778" s="215"/>
      <c r="G778" s="215"/>
      <c r="H778" s="215"/>
      <c r="I778" s="215"/>
      <c r="J778" s="215"/>
      <c r="K778" s="215"/>
      <c r="L778" s="215"/>
      <c r="M778" s="215"/>
      <c r="N778" s="215"/>
      <c r="O778" s="215"/>
      <c r="P778" s="215"/>
      <c r="Q778" s="215"/>
      <c r="R778" s="215"/>
      <c r="S778" s="215"/>
      <c r="T778" s="215"/>
      <c r="U778" s="215"/>
      <c r="V778" s="215"/>
      <c r="W778" s="215"/>
      <c r="X778" s="215"/>
      <c r="Y778" s="215"/>
      <c r="Z778" s="215"/>
      <c r="AA778" s="215"/>
      <c r="AB778" s="215"/>
      <c r="AC778" s="215"/>
      <c r="AD778" s="215"/>
      <c r="AE778" s="215"/>
      <c r="AF778" s="215"/>
      <c r="AG778" s="215"/>
      <c r="AH778" s="215"/>
      <c r="AI778" s="215"/>
      <c r="AJ778" s="215"/>
      <c r="AK778" s="215"/>
      <c r="AL778" s="215"/>
      <c r="AM778" s="215"/>
      <c r="AN778" s="215"/>
      <c r="AO778" s="215"/>
      <c r="AP778" s="215"/>
      <c r="AQ778" s="215"/>
      <c r="AR778" s="215"/>
      <c r="AS778" s="215"/>
      <c r="AT778" s="215"/>
      <c r="AU778" s="215"/>
      <c r="AV778" s="215"/>
      <c r="AW778" s="215"/>
      <c r="AX778" s="215"/>
      <c r="AY778" s="215"/>
      <c r="AZ778" s="215"/>
      <c r="BA778" s="215"/>
      <c r="BB778" s="215"/>
      <c r="BC778" s="215"/>
      <c r="BD778" s="215"/>
      <c r="BE778" s="215"/>
      <c r="BF778" s="215"/>
      <c r="BG778" s="215"/>
      <c r="BH778" s="215"/>
      <c r="BI778" s="215"/>
      <c r="BJ778" s="215"/>
      <c r="BK778" s="215"/>
      <c r="BL778" s="215"/>
      <c r="BM778" s="215"/>
      <c r="BN778" s="215"/>
      <c r="BO778" s="215"/>
      <c r="BP778" s="215"/>
      <c r="BQ778" s="215"/>
      <c r="BR778" s="215"/>
      <c r="BS778" s="215"/>
      <c r="BT778" s="218"/>
    </row>
    <row r="779" spans="1:72" ht="14.5">
      <c r="A779" s="219"/>
      <c r="B779" s="215"/>
      <c r="C779" s="215"/>
      <c r="D779" s="215"/>
      <c r="E779" s="215"/>
      <c r="F779" s="215"/>
      <c r="G779" s="215"/>
      <c r="H779" s="215"/>
      <c r="I779" s="215"/>
      <c r="J779" s="215"/>
      <c r="K779" s="215"/>
      <c r="L779" s="215"/>
      <c r="M779" s="215"/>
      <c r="N779" s="215"/>
      <c r="O779" s="215"/>
      <c r="P779" s="215"/>
      <c r="Q779" s="215"/>
      <c r="R779" s="215"/>
      <c r="S779" s="215"/>
      <c r="T779" s="215"/>
      <c r="U779" s="215"/>
      <c r="V779" s="215"/>
      <c r="W779" s="215"/>
      <c r="X779" s="215"/>
      <c r="Y779" s="215"/>
      <c r="Z779" s="215"/>
      <c r="AA779" s="215"/>
      <c r="AB779" s="215"/>
      <c r="AC779" s="215"/>
      <c r="AD779" s="215"/>
      <c r="AE779" s="215"/>
      <c r="AF779" s="215"/>
      <c r="AG779" s="215"/>
      <c r="AH779" s="215"/>
      <c r="AI779" s="215"/>
      <c r="AJ779" s="215"/>
      <c r="AK779" s="215"/>
      <c r="AL779" s="215"/>
      <c r="AM779" s="215"/>
      <c r="AN779" s="215"/>
      <c r="AO779" s="215"/>
      <c r="AP779" s="215"/>
      <c r="AQ779" s="215"/>
      <c r="AR779" s="215"/>
      <c r="AS779" s="215"/>
      <c r="AT779" s="215"/>
      <c r="AU779" s="215"/>
      <c r="AV779" s="215"/>
      <c r="AW779" s="215"/>
      <c r="AX779" s="215"/>
      <c r="AY779" s="215"/>
      <c r="AZ779" s="215"/>
      <c r="BA779" s="215"/>
      <c r="BB779" s="215"/>
      <c r="BC779" s="215"/>
      <c r="BD779" s="215"/>
      <c r="BE779" s="215"/>
      <c r="BF779" s="215"/>
      <c r="BG779" s="215"/>
      <c r="BH779" s="215"/>
      <c r="BI779" s="215"/>
      <c r="BJ779" s="215"/>
      <c r="BK779" s="215"/>
      <c r="BL779" s="215"/>
      <c r="BM779" s="215"/>
      <c r="BN779" s="215"/>
      <c r="BO779" s="215"/>
      <c r="BP779" s="215"/>
      <c r="BQ779" s="215"/>
      <c r="BR779" s="215"/>
      <c r="BS779" s="215"/>
      <c r="BT779" s="218"/>
    </row>
    <row r="780" spans="1:72" ht="14.5">
      <c r="A780" s="219"/>
      <c r="B780" s="215"/>
      <c r="C780" s="215"/>
      <c r="D780" s="215"/>
      <c r="E780" s="215"/>
      <c r="F780" s="215"/>
      <c r="G780" s="215"/>
      <c r="H780" s="215"/>
      <c r="I780" s="215"/>
      <c r="J780" s="215"/>
      <c r="K780" s="215"/>
      <c r="L780" s="215"/>
      <c r="M780" s="215"/>
      <c r="N780" s="215"/>
      <c r="O780" s="215"/>
      <c r="P780" s="215"/>
      <c r="Q780" s="215"/>
      <c r="R780" s="215"/>
      <c r="S780" s="215"/>
      <c r="T780" s="215"/>
      <c r="U780" s="215"/>
      <c r="V780" s="215"/>
      <c r="W780" s="215"/>
      <c r="X780" s="215"/>
      <c r="Y780" s="215"/>
      <c r="Z780" s="215"/>
      <c r="AA780" s="215"/>
      <c r="AB780" s="215"/>
      <c r="AC780" s="215"/>
      <c r="AD780" s="215"/>
      <c r="AE780" s="215"/>
      <c r="AF780" s="215"/>
      <c r="AG780" s="215"/>
      <c r="AH780" s="215"/>
      <c r="AI780" s="215"/>
      <c r="AJ780" s="215"/>
      <c r="AK780" s="215"/>
      <c r="AL780" s="215"/>
      <c r="AM780" s="215"/>
      <c r="AN780" s="215"/>
      <c r="AO780" s="215"/>
      <c r="AP780" s="215"/>
      <c r="AQ780" s="215"/>
      <c r="AR780" s="215"/>
      <c r="AS780" s="215"/>
      <c r="AT780" s="215"/>
      <c r="AU780" s="215"/>
      <c r="AV780" s="215"/>
      <c r="AW780" s="215"/>
      <c r="AX780" s="215"/>
      <c r="AY780" s="215"/>
      <c r="AZ780" s="215"/>
      <c r="BA780" s="215"/>
      <c r="BB780" s="215"/>
      <c r="BC780" s="215"/>
      <c r="BD780" s="215"/>
      <c r="BE780" s="215"/>
      <c r="BF780" s="215"/>
      <c r="BG780" s="215"/>
      <c r="BH780" s="215"/>
      <c r="BI780" s="215"/>
      <c r="BJ780" s="215"/>
      <c r="BK780" s="215"/>
      <c r="BL780" s="215"/>
      <c r="BM780" s="215"/>
      <c r="BN780" s="215"/>
      <c r="BO780" s="215"/>
      <c r="BP780" s="215"/>
      <c r="BQ780" s="215"/>
      <c r="BR780" s="215"/>
      <c r="BS780" s="215"/>
      <c r="BT780" s="218"/>
    </row>
    <row r="781" spans="1:72" ht="14.5">
      <c r="A781" s="219"/>
      <c r="B781" s="215"/>
      <c r="C781" s="215"/>
      <c r="D781" s="215"/>
      <c r="E781" s="215"/>
      <c r="F781" s="215"/>
      <c r="G781" s="215"/>
      <c r="H781" s="215"/>
      <c r="I781" s="215"/>
      <c r="J781" s="215"/>
      <c r="K781" s="215"/>
      <c r="L781" s="215"/>
      <c r="M781" s="215"/>
      <c r="N781" s="215"/>
      <c r="O781" s="215"/>
      <c r="P781" s="215"/>
      <c r="Q781" s="215"/>
      <c r="R781" s="215"/>
      <c r="S781" s="215"/>
      <c r="T781" s="215"/>
      <c r="U781" s="215"/>
      <c r="V781" s="215"/>
      <c r="W781" s="215"/>
      <c r="X781" s="215"/>
      <c r="Y781" s="215"/>
      <c r="Z781" s="215"/>
      <c r="AA781" s="215"/>
      <c r="AB781" s="215"/>
      <c r="AC781" s="215"/>
      <c r="AD781" s="215"/>
      <c r="AE781" s="215"/>
      <c r="AF781" s="215"/>
      <c r="AG781" s="215"/>
      <c r="AH781" s="215"/>
      <c r="AI781" s="215"/>
      <c r="AJ781" s="215"/>
      <c r="AK781" s="215"/>
      <c r="AL781" s="215"/>
      <c r="AM781" s="215"/>
      <c r="AN781" s="215"/>
      <c r="AO781" s="215"/>
      <c r="AP781" s="215"/>
      <c r="AQ781" s="215"/>
      <c r="AR781" s="215"/>
      <c r="AS781" s="215"/>
      <c r="AT781" s="215"/>
      <c r="AU781" s="215"/>
      <c r="AV781" s="215"/>
      <c r="AW781" s="215"/>
      <c r="AX781" s="215"/>
      <c r="AY781" s="215"/>
      <c r="AZ781" s="215"/>
      <c r="BA781" s="215"/>
      <c r="BB781" s="215"/>
      <c r="BC781" s="215"/>
      <c r="BD781" s="215"/>
      <c r="BE781" s="215"/>
      <c r="BF781" s="215"/>
      <c r="BG781" s="215"/>
      <c r="BH781" s="215"/>
      <c r="BI781" s="215"/>
      <c r="BJ781" s="215"/>
      <c r="BK781" s="215"/>
      <c r="BL781" s="215"/>
      <c r="BM781" s="215"/>
      <c r="BN781" s="215"/>
      <c r="BO781" s="215"/>
      <c r="BP781" s="215"/>
      <c r="BQ781" s="215"/>
      <c r="BR781" s="215"/>
      <c r="BS781" s="215"/>
      <c r="BT781" s="218"/>
    </row>
    <row r="782" spans="1:72" ht="14.5">
      <c r="A782" s="219"/>
      <c r="B782" s="215"/>
      <c r="C782" s="215"/>
      <c r="D782" s="215"/>
      <c r="E782" s="215"/>
      <c r="F782" s="215"/>
      <c r="G782" s="215"/>
      <c r="H782" s="215"/>
      <c r="I782" s="215"/>
      <c r="J782" s="215"/>
      <c r="K782" s="215"/>
      <c r="L782" s="215"/>
      <c r="M782" s="215"/>
      <c r="N782" s="215"/>
      <c r="O782" s="215"/>
      <c r="P782" s="215"/>
      <c r="Q782" s="215"/>
      <c r="R782" s="215"/>
      <c r="S782" s="215"/>
      <c r="T782" s="215"/>
      <c r="U782" s="215"/>
      <c r="V782" s="215"/>
      <c r="W782" s="215"/>
      <c r="X782" s="215"/>
      <c r="Y782" s="215"/>
      <c r="Z782" s="215"/>
      <c r="AA782" s="215"/>
      <c r="AB782" s="215"/>
      <c r="AC782" s="215"/>
      <c r="AD782" s="215"/>
      <c r="AE782" s="215"/>
      <c r="AF782" s="215"/>
      <c r="AG782" s="215"/>
      <c r="AH782" s="215"/>
      <c r="AI782" s="215"/>
      <c r="AJ782" s="215"/>
      <c r="AK782" s="215"/>
      <c r="AL782" s="215"/>
      <c r="AM782" s="215"/>
      <c r="AN782" s="215"/>
      <c r="AO782" s="215"/>
      <c r="AP782" s="215"/>
      <c r="AQ782" s="215"/>
      <c r="AR782" s="215"/>
      <c r="AS782" s="215"/>
      <c r="AT782" s="215"/>
      <c r="AU782" s="215"/>
      <c r="AV782" s="215"/>
      <c r="AW782" s="215"/>
      <c r="AX782" s="215"/>
      <c r="AY782" s="215"/>
      <c r="AZ782" s="215"/>
      <c r="BA782" s="215"/>
      <c r="BB782" s="215"/>
      <c r="BC782" s="215"/>
      <c r="BD782" s="215"/>
      <c r="BE782" s="215"/>
      <c r="BF782" s="215"/>
      <c r="BG782" s="215"/>
      <c r="BH782" s="215"/>
      <c r="BI782" s="215"/>
      <c r="BJ782" s="215"/>
      <c r="BK782" s="215"/>
      <c r="BL782" s="215"/>
      <c r="BM782" s="215"/>
      <c r="BN782" s="215"/>
      <c r="BO782" s="215"/>
      <c r="BP782" s="215"/>
      <c r="BQ782" s="215"/>
      <c r="BR782" s="215"/>
      <c r="BS782" s="215"/>
      <c r="BT782" s="218"/>
    </row>
    <row r="783" spans="1:72" ht="14.5">
      <c r="A783" s="219"/>
      <c r="B783" s="215"/>
      <c r="C783" s="215"/>
      <c r="D783" s="215"/>
      <c r="E783" s="215"/>
      <c r="F783" s="215"/>
      <c r="G783" s="215"/>
      <c r="H783" s="215"/>
      <c r="I783" s="215"/>
      <c r="J783" s="215"/>
      <c r="K783" s="215"/>
      <c r="L783" s="215"/>
      <c r="M783" s="215"/>
      <c r="N783" s="215"/>
      <c r="O783" s="215"/>
      <c r="P783" s="215"/>
      <c r="Q783" s="215"/>
      <c r="R783" s="215"/>
      <c r="S783" s="215"/>
      <c r="T783" s="215"/>
      <c r="U783" s="215"/>
      <c r="V783" s="215"/>
      <c r="W783" s="215"/>
      <c r="X783" s="215"/>
      <c r="Y783" s="215"/>
      <c r="Z783" s="215"/>
      <c r="AA783" s="215"/>
      <c r="AB783" s="215"/>
      <c r="AC783" s="215"/>
      <c r="AD783" s="215"/>
      <c r="AE783" s="215"/>
      <c r="AF783" s="215"/>
      <c r="AG783" s="215"/>
      <c r="AH783" s="215"/>
      <c r="AI783" s="215"/>
      <c r="AJ783" s="215"/>
      <c r="AK783" s="215"/>
      <c r="AL783" s="215"/>
      <c r="AM783" s="215"/>
      <c r="AN783" s="215"/>
      <c r="AO783" s="215"/>
      <c r="AP783" s="215"/>
      <c r="AQ783" s="215"/>
      <c r="AR783" s="215"/>
      <c r="AS783" s="215"/>
      <c r="AT783" s="215"/>
      <c r="AU783" s="215"/>
      <c r="AV783" s="215"/>
      <c r="AW783" s="215"/>
      <c r="AX783" s="215"/>
      <c r="AY783" s="215"/>
      <c r="AZ783" s="215"/>
      <c r="BA783" s="215"/>
      <c r="BB783" s="215"/>
      <c r="BC783" s="215"/>
      <c r="BD783" s="215"/>
      <c r="BE783" s="215"/>
      <c r="BF783" s="215"/>
      <c r="BG783" s="215"/>
      <c r="BH783" s="215"/>
      <c r="BI783" s="215"/>
      <c r="BJ783" s="215"/>
      <c r="BK783" s="215"/>
      <c r="BL783" s="215"/>
      <c r="BM783" s="215"/>
      <c r="BN783" s="215"/>
      <c r="BO783" s="215"/>
      <c r="BP783" s="215"/>
      <c r="BQ783" s="215"/>
      <c r="BR783" s="215"/>
      <c r="BS783" s="215"/>
      <c r="BT783" s="218"/>
    </row>
    <row r="784" spans="1:72" ht="14.5">
      <c r="A784" s="219"/>
      <c r="B784" s="215"/>
      <c r="C784" s="215"/>
      <c r="D784" s="215"/>
      <c r="E784" s="215"/>
      <c r="F784" s="215"/>
      <c r="G784" s="215"/>
      <c r="H784" s="215"/>
      <c r="I784" s="215"/>
      <c r="J784" s="215"/>
      <c r="K784" s="215"/>
      <c r="L784" s="215"/>
      <c r="M784" s="215"/>
      <c r="N784" s="215"/>
      <c r="O784" s="215"/>
      <c r="P784" s="215"/>
      <c r="Q784" s="215"/>
      <c r="R784" s="215"/>
      <c r="S784" s="215"/>
      <c r="T784" s="215"/>
      <c r="U784" s="215"/>
      <c r="V784" s="215"/>
      <c r="W784" s="215"/>
      <c r="X784" s="215"/>
      <c r="Y784" s="215"/>
      <c r="Z784" s="215"/>
      <c r="AA784" s="215"/>
      <c r="AB784" s="215"/>
      <c r="AC784" s="215"/>
      <c r="AD784" s="215"/>
      <c r="AE784" s="215"/>
      <c r="AF784" s="215"/>
      <c r="AG784" s="215"/>
      <c r="AH784" s="215"/>
      <c r="AI784" s="215"/>
      <c r="AJ784" s="215"/>
      <c r="AK784" s="215"/>
      <c r="AL784" s="215"/>
      <c r="AM784" s="215"/>
      <c r="AN784" s="215"/>
      <c r="AO784" s="215"/>
      <c r="AP784" s="215"/>
      <c r="AQ784" s="215"/>
      <c r="AR784" s="215"/>
      <c r="AS784" s="215"/>
      <c r="AT784" s="215"/>
      <c r="AU784" s="215"/>
      <c r="AV784" s="215"/>
      <c r="AW784" s="215"/>
      <c r="AX784" s="215"/>
      <c r="AY784" s="215"/>
      <c r="AZ784" s="215"/>
      <c r="BA784" s="215"/>
      <c r="BB784" s="215"/>
      <c r="BC784" s="215"/>
      <c r="BD784" s="215"/>
      <c r="BE784" s="215"/>
      <c r="BF784" s="215"/>
      <c r="BG784" s="215"/>
      <c r="BH784" s="215"/>
      <c r="BI784" s="215"/>
      <c r="BJ784" s="215"/>
      <c r="BK784" s="215"/>
      <c r="BL784" s="215"/>
      <c r="BM784" s="215"/>
      <c r="BN784" s="215"/>
      <c r="BO784" s="215"/>
      <c r="BP784" s="215"/>
      <c r="BQ784" s="215"/>
      <c r="BR784" s="215"/>
      <c r="BS784" s="215"/>
      <c r="BT784" s="218"/>
    </row>
    <row r="785" spans="1:72" ht="14.5">
      <c r="A785" s="219"/>
      <c r="B785" s="215"/>
      <c r="C785" s="215"/>
      <c r="D785" s="215"/>
      <c r="E785" s="215"/>
      <c r="F785" s="215"/>
      <c r="G785" s="215"/>
      <c r="H785" s="215"/>
      <c r="I785" s="215"/>
      <c r="J785" s="215"/>
      <c r="K785" s="215"/>
      <c r="L785" s="215"/>
      <c r="M785" s="215"/>
      <c r="N785" s="215"/>
      <c r="O785" s="215"/>
      <c r="P785" s="215"/>
      <c r="Q785" s="215"/>
      <c r="R785" s="215"/>
      <c r="S785" s="215"/>
      <c r="T785" s="215"/>
      <c r="U785" s="215"/>
      <c r="V785" s="215"/>
      <c r="W785" s="215"/>
      <c r="X785" s="215"/>
      <c r="Y785" s="215"/>
      <c r="Z785" s="215"/>
      <c r="AA785" s="215"/>
      <c r="AB785" s="215"/>
      <c r="AC785" s="215"/>
      <c r="AD785" s="215"/>
      <c r="AE785" s="215"/>
      <c r="AF785" s="215"/>
      <c r="AG785" s="215"/>
      <c r="AH785" s="215"/>
      <c r="AI785" s="215"/>
      <c r="AJ785" s="215"/>
      <c r="AK785" s="215"/>
      <c r="AL785" s="215"/>
      <c r="AM785" s="215"/>
      <c r="AN785" s="215"/>
      <c r="AO785" s="215"/>
      <c r="AP785" s="215"/>
      <c r="AQ785" s="215"/>
      <c r="AR785" s="215"/>
      <c r="AS785" s="215"/>
      <c r="AT785" s="215"/>
      <c r="AU785" s="215"/>
      <c r="AV785" s="215"/>
      <c r="AW785" s="215"/>
      <c r="AX785" s="215"/>
      <c r="AY785" s="215"/>
      <c r="AZ785" s="215"/>
      <c r="BA785" s="215"/>
      <c r="BB785" s="215"/>
      <c r="BC785" s="215"/>
      <c r="BD785" s="215"/>
      <c r="BE785" s="215"/>
      <c r="BF785" s="215"/>
      <c r="BG785" s="215"/>
      <c r="BH785" s="215"/>
      <c r="BI785" s="215"/>
      <c r="BJ785" s="215"/>
      <c r="BK785" s="215"/>
      <c r="BL785" s="215"/>
      <c r="BM785" s="215"/>
      <c r="BN785" s="215"/>
      <c r="BO785" s="215"/>
      <c r="BP785" s="215"/>
      <c r="BQ785" s="215"/>
      <c r="BR785" s="215"/>
      <c r="BS785" s="215"/>
      <c r="BT785" s="218"/>
    </row>
    <row r="786" spans="1:72" ht="14.5">
      <c r="A786" s="219"/>
      <c r="B786" s="215"/>
      <c r="C786" s="215"/>
      <c r="D786" s="215"/>
      <c r="E786" s="215"/>
      <c r="F786" s="215"/>
      <c r="G786" s="215"/>
      <c r="H786" s="215"/>
      <c r="I786" s="215"/>
      <c r="J786" s="215"/>
      <c r="K786" s="215"/>
      <c r="L786" s="215"/>
      <c r="M786" s="215"/>
      <c r="N786" s="215"/>
      <c r="O786" s="215"/>
      <c r="P786" s="215"/>
      <c r="Q786" s="215"/>
      <c r="R786" s="215"/>
      <c r="S786" s="215"/>
      <c r="T786" s="215"/>
      <c r="U786" s="215"/>
      <c r="V786" s="215"/>
      <c r="W786" s="215"/>
      <c r="X786" s="215"/>
      <c r="Y786" s="215"/>
      <c r="Z786" s="215"/>
      <c r="AA786" s="215"/>
      <c r="AB786" s="215"/>
      <c r="AC786" s="215"/>
      <c r="AD786" s="215"/>
      <c r="AE786" s="215"/>
      <c r="AF786" s="215"/>
      <c r="AG786" s="215"/>
      <c r="AH786" s="215"/>
      <c r="AI786" s="215"/>
      <c r="AJ786" s="215"/>
      <c r="AK786" s="215"/>
      <c r="AL786" s="215"/>
      <c r="AM786" s="215"/>
      <c r="AN786" s="215"/>
      <c r="AO786" s="215"/>
      <c r="AP786" s="215"/>
      <c r="AQ786" s="215"/>
      <c r="AR786" s="215"/>
      <c r="AS786" s="215"/>
      <c r="AT786" s="215"/>
      <c r="AU786" s="215"/>
      <c r="AV786" s="215"/>
      <c r="AW786" s="215"/>
      <c r="AX786" s="215"/>
      <c r="AY786" s="215"/>
      <c r="AZ786" s="215"/>
      <c r="BA786" s="215"/>
      <c r="BB786" s="215"/>
      <c r="BC786" s="215"/>
      <c r="BD786" s="215"/>
      <c r="BE786" s="215"/>
      <c r="BF786" s="215"/>
      <c r="BG786" s="215"/>
      <c r="BH786" s="215"/>
      <c r="BI786" s="215"/>
      <c r="BJ786" s="215"/>
      <c r="BK786" s="215"/>
      <c r="BL786" s="215"/>
      <c r="BM786" s="215"/>
      <c r="BN786" s="215"/>
      <c r="BO786" s="215"/>
      <c r="BP786" s="215"/>
      <c r="BQ786" s="215"/>
      <c r="BR786" s="215"/>
      <c r="BS786" s="215"/>
      <c r="BT786" s="218"/>
    </row>
    <row r="787" spans="1:72" ht="14.5">
      <c r="A787" s="219"/>
      <c r="B787" s="215"/>
      <c r="C787" s="215"/>
      <c r="D787" s="215"/>
      <c r="E787" s="215"/>
      <c r="F787" s="215"/>
      <c r="G787" s="215"/>
      <c r="H787" s="215"/>
      <c r="I787" s="215"/>
      <c r="J787" s="215"/>
      <c r="K787" s="215"/>
      <c r="L787" s="215"/>
      <c r="M787" s="215"/>
      <c r="N787" s="215"/>
      <c r="O787" s="215"/>
      <c r="P787" s="215"/>
      <c r="Q787" s="215"/>
      <c r="R787" s="215"/>
      <c r="S787" s="215"/>
      <c r="T787" s="215"/>
      <c r="U787" s="215"/>
      <c r="V787" s="215"/>
      <c r="W787" s="215"/>
      <c r="X787" s="215"/>
      <c r="Y787" s="215"/>
      <c r="Z787" s="215"/>
      <c r="AA787" s="215"/>
      <c r="AB787" s="215"/>
      <c r="AC787" s="215"/>
      <c r="AD787" s="215"/>
      <c r="AE787" s="215"/>
      <c r="AF787" s="215"/>
      <c r="AG787" s="215"/>
      <c r="AH787" s="215"/>
      <c r="AI787" s="215"/>
      <c r="AJ787" s="215"/>
      <c r="AK787" s="215"/>
      <c r="AL787" s="215"/>
      <c r="AM787" s="215"/>
      <c r="AN787" s="215"/>
      <c r="AO787" s="215"/>
      <c r="AP787" s="215"/>
      <c r="AQ787" s="215"/>
      <c r="AR787" s="215"/>
      <c r="AS787" s="215"/>
      <c r="AT787" s="215"/>
      <c r="AU787" s="215"/>
      <c r="AV787" s="215"/>
      <c r="AW787" s="215"/>
      <c r="AX787" s="215"/>
      <c r="AY787" s="215"/>
      <c r="AZ787" s="215"/>
      <c r="BA787" s="215"/>
      <c r="BB787" s="215"/>
      <c r="BC787" s="215"/>
      <c r="BD787" s="215"/>
      <c r="BE787" s="215"/>
      <c r="BF787" s="215"/>
      <c r="BG787" s="215"/>
      <c r="BH787" s="215"/>
      <c r="BI787" s="215"/>
      <c r="BJ787" s="215"/>
      <c r="BK787" s="215"/>
      <c r="BL787" s="215"/>
      <c r="BM787" s="215"/>
      <c r="BN787" s="215"/>
      <c r="BO787" s="215"/>
      <c r="BP787" s="215"/>
      <c r="BQ787" s="215"/>
      <c r="BR787" s="215"/>
      <c r="BS787" s="215"/>
      <c r="BT787" s="218"/>
    </row>
    <row r="788" spans="1:72" ht="14.5">
      <c r="A788" s="219"/>
      <c r="B788" s="215"/>
      <c r="C788" s="215"/>
      <c r="D788" s="215"/>
      <c r="E788" s="215"/>
      <c r="F788" s="215"/>
      <c r="G788" s="215"/>
      <c r="H788" s="215"/>
      <c r="I788" s="215"/>
      <c r="J788" s="215"/>
      <c r="K788" s="215"/>
      <c r="L788" s="215"/>
      <c r="M788" s="215"/>
      <c r="N788" s="215"/>
      <c r="O788" s="215"/>
      <c r="P788" s="215"/>
      <c r="Q788" s="215"/>
      <c r="R788" s="215"/>
      <c r="S788" s="215"/>
      <c r="T788" s="215"/>
      <c r="U788" s="215"/>
      <c r="V788" s="215"/>
      <c r="W788" s="215"/>
      <c r="X788" s="215"/>
      <c r="Y788" s="215"/>
      <c r="Z788" s="215"/>
      <c r="AA788" s="215"/>
      <c r="AB788" s="215"/>
      <c r="AC788" s="215"/>
      <c r="AD788" s="215"/>
      <c r="AE788" s="215"/>
      <c r="AF788" s="215"/>
      <c r="AG788" s="215"/>
      <c r="AH788" s="215"/>
      <c r="AI788" s="215"/>
      <c r="AJ788" s="215"/>
      <c r="AK788" s="215"/>
      <c r="AL788" s="215"/>
      <c r="AM788" s="215"/>
      <c r="AN788" s="215"/>
      <c r="AO788" s="215"/>
      <c r="AP788" s="215"/>
      <c r="AQ788" s="215"/>
      <c r="AR788" s="215"/>
      <c r="AS788" s="215"/>
      <c r="AT788" s="215"/>
      <c r="AU788" s="215"/>
      <c r="AV788" s="215"/>
      <c r="AW788" s="215"/>
      <c r="AX788" s="215"/>
      <c r="AY788" s="215"/>
      <c r="AZ788" s="215"/>
      <c r="BA788" s="215"/>
      <c r="BB788" s="215"/>
      <c r="BC788" s="215"/>
      <c r="BD788" s="215"/>
      <c r="BE788" s="215"/>
      <c r="BF788" s="215"/>
      <c r="BG788" s="215"/>
      <c r="BH788" s="215"/>
      <c r="BI788" s="215"/>
      <c r="BJ788" s="215"/>
      <c r="BK788" s="215"/>
      <c r="BL788" s="215"/>
      <c r="BM788" s="215"/>
      <c r="BN788" s="215"/>
      <c r="BO788" s="215"/>
      <c r="BP788" s="215"/>
      <c r="BQ788" s="215"/>
      <c r="BR788" s="215"/>
      <c r="BS788" s="215"/>
      <c r="BT788" s="218"/>
    </row>
    <row r="789" spans="1:72" ht="14.5">
      <c r="A789" s="219"/>
      <c r="B789" s="215"/>
      <c r="C789" s="215"/>
      <c r="D789" s="215"/>
      <c r="E789" s="215"/>
      <c r="F789" s="215"/>
      <c r="G789" s="215"/>
      <c r="H789" s="215"/>
      <c r="I789" s="215"/>
      <c r="J789" s="215"/>
      <c r="K789" s="215"/>
      <c r="L789" s="215"/>
      <c r="M789" s="215"/>
      <c r="N789" s="215"/>
      <c r="O789" s="215"/>
      <c r="P789" s="215"/>
      <c r="Q789" s="215"/>
      <c r="R789" s="215"/>
      <c r="S789" s="215"/>
      <c r="T789" s="215"/>
      <c r="U789" s="215"/>
      <c r="V789" s="215"/>
      <c r="W789" s="215"/>
      <c r="X789" s="215"/>
      <c r="Y789" s="215"/>
      <c r="Z789" s="215"/>
      <c r="AA789" s="215"/>
      <c r="AB789" s="215"/>
      <c r="AC789" s="215"/>
      <c r="AD789" s="215"/>
      <c r="AE789" s="215"/>
      <c r="AF789" s="215"/>
      <c r="AG789" s="215"/>
      <c r="AH789" s="215"/>
      <c r="AI789" s="215"/>
      <c r="AJ789" s="215"/>
      <c r="AK789" s="215"/>
      <c r="AL789" s="215"/>
      <c r="AM789" s="215"/>
      <c r="AN789" s="215"/>
      <c r="AO789" s="215"/>
      <c r="AP789" s="215"/>
      <c r="AQ789" s="215"/>
      <c r="AR789" s="215"/>
      <c r="AS789" s="215"/>
      <c r="AT789" s="215"/>
      <c r="AU789" s="215"/>
      <c r="AV789" s="215"/>
      <c r="AW789" s="215"/>
      <c r="AX789" s="215"/>
      <c r="AY789" s="215"/>
      <c r="AZ789" s="215"/>
      <c r="BA789" s="215"/>
      <c r="BB789" s="215"/>
      <c r="BC789" s="215"/>
      <c r="BD789" s="215"/>
      <c r="BE789" s="215"/>
      <c r="BF789" s="215"/>
      <c r="BG789" s="215"/>
      <c r="BH789" s="215"/>
      <c r="BI789" s="215"/>
      <c r="BJ789" s="215"/>
      <c r="BK789" s="215"/>
      <c r="BL789" s="215"/>
      <c r="BM789" s="215"/>
      <c r="BN789" s="215"/>
      <c r="BO789" s="215"/>
      <c r="BP789" s="215"/>
      <c r="BQ789" s="215"/>
      <c r="BR789" s="215"/>
      <c r="BS789" s="215"/>
      <c r="BT789" s="218"/>
    </row>
    <row r="790" spans="1:72" ht="14.5">
      <c r="A790" s="219"/>
      <c r="B790" s="215"/>
      <c r="C790" s="215"/>
      <c r="D790" s="215"/>
      <c r="E790" s="215"/>
      <c r="F790" s="215"/>
      <c r="G790" s="215"/>
      <c r="H790" s="215"/>
      <c r="I790" s="215"/>
      <c r="J790" s="215"/>
      <c r="K790" s="215"/>
      <c r="L790" s="215"/>
      <c r="M790" s="215"/>
      <c r="N790" s="215"/>
      <c r="O790" s="215"/>
      <c r="P790" s="215"/>
      <c r="Q790" s="215"/>
      <c r="R790" s="215"/>
      <c r="S790" s="215"/>
      <c r="T790" s="215"/>
      <c r="U790" s="215"/>
      <c r="V790" s="215"/>
      <c r="W790" s="215"/>
      <c r="X790" s="215"/>
      <c r="Y790" s="215"/>
      <c r="Z790" s="215"/>
      <c r="AA790" s="215"/>
      <c r="AB790" s="215"/>
      <c r="AC790" s="215"/>
      <c r="AD790" s="215"/>
      <c r="AE790" s="215"/>
      <c r="AF790" s="215"/>
      <c r="AG790" s="215"/>
      <c r="AH790" s="215"/>
      <c r="AI790" s="215"/>
      <c r="AJ790" s="215"/>
      <c r="AK790" s="215"/>
      <c r="AL790" s="215"/>
      <c r="AM790" s="215"/>
      <c r="AN790" s="215"/>
      <c r="AO790" s="215"/>
      <c r="AP790" s="215"/>
      <c r="AQ790" s="215"/>
      <c r="AR790" s="215"/>
      <c r="AS790" s="215"/>
      <c r="AT790" s="215"/>
      <c r="AU790" s="215"/>
      <c r="AV790" s="215"/>
      <c r="AW790" s="215"/>
      <c r="AX790" s="215"/>
      <c r="AY790" s="215"/>
      <c r="AZ790" s="215"/>
      <c r="BA790" s="215"/>
      <c r="BB790" s="215"/>
      <c r="BC790" s="215"/>
      <c r="BD790" s="215"/>
      <c r="BE790" s="215"/>
      <c r="BF790" s="215"/>
      <c r="BG790" s="215"/>
      <c r="BH790" s="215"/>
      <c r="BI790" s="215"/>
      <c r="BJ790" s="215"/>
      <c r="BK790" s="215"/>
      <c r="BL790" s="215"/>
      <c r="BM790" s="215"/>
      <c r="BN790" s="215"/>
      <c r="BO790" s="215"/>
      <c r="BP790" s="215"/>
      <c r="BQ790" s="215"/>
      <c r="BR790" s="215"/>
      <c r="BS790" s="215"/>
      <c r="BT790" s="218"/>
    </row>
    <row r="791" spans="1:72" ht="14.5">
      <c r="A791" s="219"/>
      <c r="B791" s="215"/>
      <c r="C791" s="215"/>
      <c r="D791" s="215"/>
      <c r="E791" s="215"/>
      <c r="F791" s="215"/>
      <c r="G791" s="215"/>
      <c r="H791" s="215"/>
      <c r="I791" s="215"/>
      <c r="J791" s="215"/>
      <c r="K791" s="215"/>
      <c r="L791" s="215"/>
      <c r="M791" s="215"/>
      <c r="N791" s="215"/>
      <c r="O791" s="215"/>
      <c r="P791" s="215"/>
      <c r="Q791" s="215"/>
      <c r="R791" s="215"/>
      <c r="S791" s="215"/>
      <c r="T791" s="215"/>
      <c r="U791" s="215"/>
      <c r="V791" s="215"/>
      <c r="W791" s="215"/>
      <c r="X791" s="215"/>
      <c r="Y791" s="215"/>
      <c r="Z791" s="215"/>
      <c r="AA791" s="215"/>
      <c r="AB791" s="215"/>
      <c r="AC791" s="215"/>
      <c r="AD791" s="215"/>
      <c r="AE791" s="215"/>
      <c r="AF791" s="215"/>
      <c r="AG791" s="215"/>
      <c r="AH791" s="215"/>
      <c r="AI791" s="215"/>
      <c r="AJ791" s="215"/>
      <c r="AK791" s="215"/>
      <c r="AL791" s="215"/>
      <c r="AM791" s="215"/>
      <c r="AN791" s="215"/>
      <c r="AO791" s="215"/>
      <c r="AP791" s="215"/>
      <c r="AQ791" s="215"/>
      <c r="AR791" s="215"/>
      <c r="AS791" s="215"/>
      <c r="AT791" s="215"/>
      <c r="AU791" s="215"/>
      <c r="AV791" s="215"/>
      <c r="AW791" s="215"/>
      <c r="AX791" s="215"/>
      <c r="AY791" s="215"/>
      <c r="AZ791" s="215"/>
      <c r="BA791" s="215"/>
      <c r="BB791" s="215"/>
      <c r="BC791" s="215"/>
      <c r="BD791" s="215"/>
      <c r="BE791" s="215"/>
      <c r="BF791" s="215"/>
      <c r="BG791" s="215"/>
      <c r="BH791" s="215"/>
      <c r="BI791" s="215"/>
      <c r="BJ791" s="215"/>
      <c r="BK791" s="215"/>
      <c r="BL791" s="215"/>
      <c r="BM791" s="215"/>
      <c r="BN791" s="215"/>
      <c r="BO791" s="215"/>
      <c r="BP791" s="215"/>
      <c r="BQ791" s="215"/>
      <c r="BR791" s="215"/>
      <c r="BS791" s="215"/>
      <c r="BT791" s="218"/>
    </row>
    <row r="792" spans="1:72" ht="14.5">
      <c r="A792" s="219"/>
      <c r="B792" s="215"/>
      <c r="C792" s="215"/>
      <c r="D792" s="215"/>
      <c r="E792" s="215"/>
      <c r="F792" s="215"/>
      <c r="G792" s="215"/>
      <c r="H792" s="215"/>
      <c r="I792" s="215"/>
      <c r="J792" s="215"/>
      <c r="K792" s="215"/>
      <c r="L792" s="215"/>
      <c r="M792" s="215"/>
      <c r="N792" s="215"/>
      <c r="O792" s="215"/>
      <c r="P792" s="215"/>
      <c r="Q792" s="215"/>
      <c r="R792" s="215"/>
      <c r="S792" s="215"/>
      <c r="T792" s="215"/>
      <c r="U792" s="215"/>
      <c r="V792" s="215"/>
      <c r="W792" s="215"/>
      <c r="X792" s="215"/>
      <c r="Y792" s="215"/>
      <c r="Z792" s="215"/>
      <c r="AA792" s="215"/>
      <c r="AB792" s="215"/>
      <c r="AC792" s="215"/>
      <c r="AD792" s="215"/>
      <c r="AE792" s="215"/>
      <c r="AF792" s="215"/>
      <c r="AG792" s="215"/>
      <c r="AH792" s="215"/>
      <c r="AI792" s="215"/>
      <c r="AJ792" s="215"/>
      <c r="AK792" s="215"/>
      <c r="AL792" s="215"/>
      <c r="AM792" s="215"/>
      <c r="AN792" s="215"/>
      <c r="AO792" s="215"/>
      <c r="AP792" s="215"/>
      <c r="AQ792" s="215"/>
      <c r="AR792" s="215"/>
      <c r="AS792" s="215"/>
      <c r="AT792" s="215"/>
      <c r="AU792" s="215"/>
      <c r="AV792" s="215"/>
      <c r="AW792" s="215"/>
      <c r="AX792" s="215"/>
      <c r="AY792" s="215"/>
      <c r="AZ792" s="215"/>
      <c r="BA792" s="215"/>
      <c r="BB792" s="215"/>
      <c r="BC792" s="215"/>
      <c r="BD792" s="215"/>
      <c r="BE792" s="215"/>
      <c r="BF792" s="215"/>
      <c r="BG792" s="215"/>
      <c r="BH792" s="215"/>
      <c r="BI792" s="215"/>
      <c r="BJ792" s="215"/>
      <c r="BK792" s="215"/>
      <c r="BL792" s="215"/>
      <c r="BM792" s="215"/>
      <c r="BN792" s="215"/>
      <c r="BO792" s="215"/>
      <c r="BP792" s="215"/>
      <c r="BQ792" s="215"/>
      <c r="BR792" s="215"/>
      <c r="BS792" s="215"/>
      <c r="BT792" s="218"/>
    </row>
    <row r="793" spans="1:72" ht="14.5">
      <c r="A793" s="219"/>
      <c r="B793" s="215"/>
      <c r="C793" s="215"/>
      <c r="D793" s="215"/>
      <c r="E793" s="215"/>
      <c r="F793" s="215"/>
      <c r="G793" s="215"/>
      <c r="H793" s="215"/>
      <c r="I793" s="215"/>
      <c r="J793" s="215"/>
      <c r="K793" s="215"/>
      <c r="L793" s="215"/>
      <c r="M793" s="215"/>
      <c r="N793" s="215"/>
      <c r="O793" s="215"/>
      <c r="P793" s="215"/>
      <c r="Q793" s="215"/>
      <c r="R793" s="215"/>
      <c r="S793" s="215"/>
      <c r="T793" s="215"/>
      <c r="U793" s="215"/>
      <c r="V793" s="215"/>
      <c r="W793" s="215"/>
      <c r="X793" s="215"/>
      <c r="Y793" s="215"/>
      <c r="Z793" s="215"/>
      <c r="AA793" s="215"/>
      <c r="AB793" s="215"/>
      <c r="AC793" s="215"/>
      <c r="AD793" s="215"/>
      <c r="AE793" s="215"/>
      <c r="AF793" s="215"/>
      <c r="AG793" s="215"/>
      <c r="AH793" s="215"/>
      <c r="AI793" s="215"/>
      <c r="AJ793" s="215"/>
      <c r="AK793" s="215"/>
      <c r="AL793" s="215"/>
      <c r="AM793" s="215"/>
      <c r="AN793" s="215"/>
      <c r="AO793" s="215"/>
      <c r="AP793" s="215"/>
      <c r="AQ793" s="215"/>
      <c r="AR793" s="215"/>
      <c r="AS793" s="215"/>
      <c r="AT793" s="215"/>
      <c r="AU793" s="215"/>
      <c r="AV793" s="215"/>
      <c r="AW793" s="215"/>
      <c r="AX793" s="215"/>
      <c r="AY793" s="215"/>
      <c r="AZ793" s="215"/>
      <c r="BA793" s="215"/>
      <c r="BB793" s="215"/>
      <c r="BC793" s="215"/>
      <c r="BD793" s="215"/>
      <c r="BE793" s="215"/>
      <c r="BF793" s="215"/>
      <c r="BG793" s="215"/>
      <c r="BH793" s="215"/>
      <c r="BI793" s="215"/>
      <c r="BJ793" s="215"/>
      <c r="BK793" s="215"/>
      <c r="BL793" s="215"/>
      <c r="BM793" s="215"/>
      <c r="BN793" s="215"/>
      <c r="BO793" s="215"/>
      <c r="BP793" s="215"/>
      <c r="BQ793" s="215"/>
      <c r="BR793" s="215"/>
      <c r="BS793" s="215"/>
      <c r="BT793" s="218"/>
    </row>
    <row r="794" spans="1:72" ht="14.5">
      <c r="A794" s="219"/>
      <c r="B794" s="215"/>
      <c r="C794" s="215"/>
      <c r="D794" s="215"/>
      <c r="E794" s="215"/>
      <c r="F794" s="215"/>
      <c r="G794" s="215"/>
      <c r="H794" s="215"/>
      <c r="I794" s="215"/>
      <c r="J794" s="215"/>
      <c r="K794" s="215"/>
      <c r="L794" s="215"/>
      <c r="M794" s="215"/>
      <c r="N794" s="215"/>
      <c r="O794" s="215"/>
      <c r="P794" s="215"/>
      <c r="Q794" s="215"/>
      <c r="R794" s="215"/>
      <c r="S794" s="215"/>
      <c r="T794" s="215"/>
      <c r="U794" s="215"/>
      <c r="V794" s="215"/>
      <c r="W794" s="215"/>
      <c r="X794" s="215"/>
      <c r="Y794" s="215"/>
      <c r="Z794" s="215"/>
      <c r="AA794" s="215"/>
      <c r="AB794" s="215"/>
      <c r="AC794" s="215"/>
      <c r="AD794" s="215"/>
      <c r="AE794" s="215"/>
      <c r="AF794" s="215"/>
      <c r="AG794" s="215"/>
      <c r="AH794" s="215"/>
      <c r="AI794" s="215"/>
      <c r="AJ794" s="215"/>
      <c r="AK794" s="215"/>
      <c r="AL794" s="215"/>
      <c r="AM794" s="215"/>
      <c r="AN794" s="215"/>
      <c r="AO794" s="215"/>
      <c r="AP794" s="215"/>
      <c r="AQ794" s="215"/>
      <c r="AR794" s="215"/>
      <c r="AS794" s="215"/>
      <c r="AT794" s="215"/>
      <c r="AU794" s="215"/>
      <c r="AV794" s="215"/>
      <c r="AW794" s="215"/>
      <c r="AX794" s="215"/>
      <c r="AY794" s="215"/>
      <c r="AZ794" s="215"/>
      <c r="BA794" s="215"/>
      <c r="BB794" s="215"/>
      <c r="BC794" s="215"/>
      <c r="BD794" s="215"/>
      <c r="BE794" s="215"/>
      <c r="BF794" s="215"/>
      <c r="BG794" s="215"/>
      <c r="BH794" s="215"/>
      <c r="BI794" s="215"/>
      <c r="BJ794" s="215"/>
      <c r="BK794" s="215"/>
      <c r="BL794" s="215"/>
      <c r="BM794" s="215"/>
      <c r="BN794" s="215"/>
      <c r="BO794" s="215"/>
      <c r="BP794" s="215"/>
      <c r="BQ794" s="215"/>
      <c r="BR794" s="215"/>
      <c r="BS794" s="215"/>
      <c r="BT794" s="218"/>
    </row>
    <row r="795" spans="1:72" ht="14.5">
      <c r="A795" s="219"/>
      <c r="B795" s="215"/>
      <c r="C795" s="215"/>
      <c r="D795" s="215"/>
      <c r="E795" s="215"/>
      <c r="F795" s="215"/>
      <c r="G795" s="215"/>
      <c r="H795" s="215"/>
      <c r="I795" s="215"/>
      <c r="J795" s="215"/>
      <c r="K795" s="215"/>
      <c r="L795" s="215"/>
      <c r="M795" s="215"/>
      <c r="N795" s="215"/>
      <c r="O795" s="215"/>
      <c r="P795" s="215"/>
      <c r="Q795" s="215"/>
      <c r="R795" s="215"/>
      <c r="S795" s="215"/>
      <c r="T795" s="215"/>
      <c r="U795" s="215"/>
      <c r="V795" s="215"/>
      <c r="W795" s="215"/>
      <c r="X795" s="215"/>
      <c r="Y795" s="215"/>
      <c r="Z795" s="215"/>
      <c r="AA795" s="215"/>
      <c r="AB795" s="215"/>
      <c r="AC795" s="215"/>
      <c r="AD795" s="215"/>
      <c r="AE795" s="215"/>
      <c r="AF795" s="215"/>
      <c r="AG795" s="215"/>
      <c r="AH795" s="215"/>
      <c r="AI795" s="215"/>
      <c r="AJ795" s="215"/>
      <c r="AK795" s="215"/>
      <c r="AL795" s="215"/>
      <c r="AM795" s="215"/>
      <c r="AN795" s="215"/>
      <c r="AO795" s="215"/>
      <c r="AP795" s="215"/>
      <c r="AQ795" s="215"/>
      <c r="AR795" s="215"/>
      <c r="AS795" s="215"/>
      <c r="AT795" s="215"/>
      <c r="AU795" s="215"/>
      <c r="AV795" s="215"/>
      <c r="AW795" s="215"/>
      <c r="AX795" s="215"/>
      <c r="AY795" s="215"/>
      <c r="AZ795" s="215"/>
      <c r="BA795" s="215"/>
      <c r="BB795" s="215"/>
      <c r="BC795" s="215"/>
      <c r="BD795" s="215"/>
      <c r="BE795" s="215"/>
      <c r="BF795" s="215"/>
      <c r="BG795" s="215"/>
      <c r="BH795" s="215"/>
      <c r="BI795" s="215"/>
      <c r="BJ795" s="215"/>
      <c r="BK795" s="215"/>
      <c r="BL795" s="215"/>
      <c r="BM795" s="215"/>
      <c r="BN795" s="215"/>
      <c r="BO795" s="215"/>
      <c r="BP795" s="215"/>
      <c r="BQ795" s="215"/>
      <c r="BR795" s="215"/>
      <c r="BS795" s="215"/>
      <c r="BT795" s="218"/>
    </row>
    <row r="796" spans="1:72" ht="14.5">
      <c r="A796" s="219"/>
      <c r="B796" s="215"/>
      <c r="C796" s="215"/>
      <c r="D796" s="215"/>
      <c r="E796" s="215"/>
      <c r="F796" s="215"/>
      <c r="G796" s="215"/>
      <c r="H796" s="215"/>
      <c r="I796" s="215"/>
      <c r="J796" s="215"/>
      <c r="K796" s="215"/>
      <c r="L796" s="215"/>
      <c r="M796" s="215"/>
      <c r="N796" s="215"/>
      <c r="O796" s="215"/>
      <c r="P796" s="215"/>
      <c r="Q796" s="215"/>
      <c r="R796" s="215"/>
      <c r="S796" s="215"/>
      <c r="T796" s="215"/>
      <c r="U796" s="215"/>
      <c r="V796" s="215"/>
      <c r="W796" s="215"/>
      <c r="X796" s="215"/>
      <c r="Y796" s="215"/>
      <c r="Z796" s="215"/>
      <c r="AA796" s="215"/>
      <c r="AB796" s="215"/>
      <c r="AC796" s="215"/>
      <c r="AD796" s="215"/>
      <c r="AE796" s="215"/>
      <c r="AF796" s="215"/>
      <c r="AG796" s="215"/>
      <c r="AH796" s="215"/>
      <c r="AI796" s="215"/>
      <c r="AJ796" s="215"/>
      <c r="AK796" s="215"/>
      <c r="AL796" s="215"/>
      <c r="AM796" s="215"/>
      <c r="AN796" s="215"/>
      <c r="AO796" s="215"/>
      <c r="AP796" s="215"/>
      <c r="AQ796" s="215"/>
      <c r="AR796" s="215"/>
      <c r="AS796" s="215"/>
      <c r="AT796" s="215"/>
      <c r="AU796" s="215"/>
      <c r="AV796" s="215"/>
      <c r="AW796" s="215"/>
      <c r="AX796" s="215"/>
      <c r="AY796" s="215"/>
      <c r="AZ796" s="215"/>
      <c r="BA796" s="215"/>
      <c r="BB796" s="215"/>
      <c r="BC796" s="215"/>
      <c r="BD796" s="215"/>
      <c r="BE796" s="215"/>
      <c r="BF796" s="215"/>
      <c r="BG796" s="215"/>
      <c r="BH796" s="215"/>
      <c r="BI796" s="215"/>
      <c r="BJ796" s="215"/>
      <c r="BK796" s="215"/>
      <c r="BL796" s="215"/>
      <c r="BM796" s="215"/>
      <c r="BN796" s="215"/>
      <c r="BO796" s="215"/>
      <c r="BP796" s="215"/>
      <c r="BQ796" s="215"/>
      <c r="BR796" s="215"/>
      <c r="BS796" s="215"/>
      <c r="BT796" s="218"/>
    </row>
    <row r="797" spans="1:72" ht="14.5">
      <c r="A797" s="219"/>
      <c r="B797" s="215"/>
      <c r="C797" s="215"/>
      <c r="D797" s="215"/>
      <c r="E797" s="215"/>
      <c r="F797" s="215"/>
      <c r="G797" s="215"/>
      <c r="H797" s="215"/>
      <c r="I797" s="215"/>
      <c r="J797" s="215"/>
      <c r="K797" s="215"/>
      <c r="L797" s="215"/>
      <c r="M797" s="215"/>
      <c r="N797" s="215"/>
      <c r="O797" s="215"/>
      <c r="P797" s="215"/>
      <c r="Q797" s="215"/>
      <c r="R797" s="215"/>
      <c r="S797" s="215"/>
      <c r="T797" s="215"/>
      <c r="U797" s="215"/>
      <c r="V797" s="215"/>
      <c r="W797" s="215"/>
      <c r="X797" s="215"/>
      <c r="Y797" s="215"/>
      <c r="Z797" s="215"/>
      <c r="AA797" s="215"/>
      <c r="AB797" s="215"/>
      <c r="AC797" s="215"/>
      <c r="AD797" s="215"/>
      <c r="AE797" s="215"/>
      <c r="AF797" s="215"/>
      <c r="AG797" s="215"/>
      <c r="AH797" s="215"/>
      <c r="AI797" s="215"/>
      <c r="AJ797" s="215"/>
      <c r="AK797" s="215"/>
      <c r="AL797" s="215"/>
      <c r="AM797" s="215"/>
      <c r="AN797" s="215"/>
      <c r="AO797" s="215"/>
      <c r="AP797" s="215"/>
      <c r="AQ797" s="215"/>
      <c r="AR797" s="215"/>
      <c r="AS797" s="215"/>
      <c r="AT797" s="215"/>
      <c r="AU797" s="215"/>
      <c r="AV797" s="215"/>
      <c r="AW797" s="215"/>
      <c r="AX797" s="215"/>
      <c r="AY797" s="215"/>
      <c r="AZ797" s="215"/>
      <c r="BA797" s="215"/>
      <c r="BB797" s="215"/>
      <c r="BC797" s="215"/>
      <c r="BD797" s="215"/>
      <c r="BE797" s="215"/>
      <c r="BF797" s="215"/>
      <c r="BG797" s="215"/>
      <c r="BH797" s="215"/>
      <c r="BI797" s="215"/>
      <c r="BJ797" s="215"/>
      <c r="BK797" s="215"/>
      <c r="BL797" s="215"/>
      <c r="BM797" s="215"/>
      <c r="BN797" s="215"/>
      <c r="BO797" s="215"/>
      <c r="BP797" s="215"/>
      <c r="BQ797" s="215"/>
      <c r="BR797" s="215"/>
      <c r="BS797" s="215"/>
      <c r="BT797" s="218"/>
    </row>
    <row r="798" spans="1:72" ht="14.5">
      <c r="A798" s="219"/>
      <c r="B798" s="215"/>
      <c r="C798" s="215"/>
      <c r="D798" s="215"/>
      <c r="E798" s="215"/>
      <c r="F798" s="215"/>
      <c r="G798" s="215"/>
      <c r="H798" s="215"/>
      <c r="I798" s="215"/>
      <c r="J798" s="215"/>
      <c r="K798" s="215"/>
      <c r="L798" s="215"/>
      <c r="M798" s="215"/>
      <c r="N798" s="215"/>
      <c r="O798" s="215"/>
      <c r="P798" s="215"/>
      <c r="Q798" s="215"/>
      <c r="R798" s="215"/>
      <c r="S798" s="215"/>
      <c r="T798" s="215"/>
      <c r="U798" s="215"/>
      <c r="V798" s="215"/>
      <c r="W798" s="215"/>
      <c r="X798" s="215"/>
      <c r="Y798" s="215"/>
      <c r="Z798" s="215"/>
      <c r="AA798" s="215"/>
      <c r="AB798" s="215"/>
      <c r="AC798" s="215"/>
      <c r="AD798" s="215"/>
      <c r="AE798" s="215"/>
      <c r="AF798" s="215"/>
      <c r="AG798" s="215"/>
      <c r="AH798" s="215"/>
      <c r="AI798" s="215"/>
      <c r="AJ798" s="215"/>
      <c r="AK798" s="215"/>
      <c r="AL798" s="215"/>
      <c r="AM798" s="215"/>
      <c r="AN798" s="215"/>
      <c r="AO798" s="215"/>
      <c r="AP798" s="215"/>
      <c r="AQ798" s="215"/>
      <c r="AR798" s="215"/>
      <c r="AS798" s="215"/>
      <c r="AT798" s="215"/>
      <c r="AU798" s="215"/>
      <c r="AV798" s="215"/>
      <c r="AW798" s="215"/>
      <c r="AX798" s="215"/>
      <c r="AY798" s="215"/>
      <c r="AZ798" s="215"/>
      <c r="BA798" s="215"/>
      <c r="BB798" s="215"/>
      <c r="BC798" s="215"/>
      <c r="BD798" s="215"/>
      <c r="BE798" s="215"/>
      <c r="BF798" s="215"/>
      <c r="BG798" s="215"/>
      <c r="BH798" s="215"/>
      <c r="BI798" s="215"/>
      <c r="BJ798" s="215"/>
      <c r="BK798" s="215"/>
      <c r="BL798" s="215"/>
      <c r="BM798" s="215"/>
      <c r="BN798" s="215"/>
      <c r="BO798" s="215"/>
      <c r="BP798" s="215"/>
      <c r="BQ798" s="215"/>
      <c r="BR798" s="215"/>
      <c r="BS798" s="215"/>
      <c r="BT798" s="218"/>
    </row>
    <row r="799" spans="1:72" ht="14.5">
      <c r="A799" s="219"/>
      <c r="B799" s="215"/>
      <c r="C799" s="215"/>
      <c r="D799" s="215"/>
      <c r="E799" s="215"/>
      <c r="F799" s="215"/>
      <c r="G799" s="215"/>
      <c r="H799" s="215"/>
      <c r="I799" s="215"/>
      <c r="J799" s="215"/>
      <c r="K799" s="215"/>
      <c r="L799" s="215"/>
      <c r="M799" s="215"/>
      <c r="N799" s="215"/>
      <c r="O799" s="215"/>
      <c r="P799" s="215"/>
      <c r="Q799" s="215"/>
      <c r="R799" s="215"/>
      <c r="S799" s="215"/>
      <c r="T799" s="215"/>
      <c r="U799" s="215"/>
      <c r="V799" s="215"/>
      <c r="W799" s="215"/>
      <c r="X799" s="215"/>
      <c r="Y799" s="215"/>
      <c r="Z799" s="215"/>
      <c r="AA799" s="215"/>
      <c r="AB799" s="215"/>
      <c r="AC799" s="215"/>
      <c r="AD799" s="215"/>
      <c r="AE799" s="215"/>
      <c r="AF799" s="215"/>
      <c r="AG799" s="215"/>
      <c r="AH799" s="215"/>
      <c r="AI799" s="215"/>
      <c r="AJ799" s="215"/>
      <c r="AK799" s="215"/>
      <c r="AL799" s="215"/>
      <c r="AM799" s="215"/>
      <c r="AN799" s="215"/>
      <c r="AO799" s="215"/>
      <c r="AP799" s="215"/>
      <c r="AQ799" s="215"/>
      <c r="AR799" s="215"/>
      <c r="AS799" s="215"/>
      <c r="AT799" s="215"/>
      <c r="AU799" s="215"/>
      <c r="AV799" s="215"/>
      <c r="AW799" s="215"/>
      <c r="AX799" s="215"/>
      <c r="AY799" s="215"/>
      <c r="AZ799" s="215"/>
      <c r="BA799" s="215"/>
      <c r="BB799" s="215"/>
      <c r="BC799" s="215"/>
      <c r="BD799" s="215"/>
      <c r="BE799" s="215"/>
      <c r="BF799" s="215"/>
      <c r="BG799" s="215"/>
      <c r="BH799" s="215"/>
      <c r="BI799" s="215"/>
      <c r="BJ799" s="215"/>
      <c r="BK799" s="215"/>
      <c r="BL799" s="215"/>
      <c r="BM799" s="215"/>
      <c r="BN799" s="215"/>
      <c r="BO799" s="215"/>
      <c r="BP799" s="215"/>
      <c r="BQ799" s="215"/>
      <c r="BR799" s="215"/>
      <c r="BS799" s="215"/>
      <c r="BT799" s="218"/>
    </row>
    <row r="800" spans="1:72" ht="14.5">
      <c r="A800" s="219"/>
      <c r="B800" s="215"/>
      <c r="C800" s="215"/>
      <c r="D800" s="215"/>
      <c r="E800" s="215"/>
      <c r="F800" s="215"/>
      <c r="G800" s="215"/>
      <c r="H800" s="215"/>
      <c r="I800" s="215"/>
      <c r="J800" s="215"/>
      <c r="K800" s="215"/>
      <c r="L800" s="215"/>
      <c r="M800" s="215"/>
      <c r="N800" s="215"/>
      <c r="O800" s="215"/>
      <c r="P800" s="215"/>
      <c r="Q800" s="215"/>
      <c r="R800" s="215"/>
      <c r="S800" s="215"/>
      <c r="T800" s="215"/>
      <c r="U800" s="215"/>
      <c r="V800" s="215"/>
      <c r="W800" s="215"/>
      <c r="X800" s="215"/>
      <c r="Y800" s="215"/>
      <c r="Z800" s="215"/>
      <c r="AA800" s="215"/>
      <c r="AB800" s="215"/>
      <c r="AC800" s="215"/>
      <c r="AD800" s="215"/>
      <c r="AE800" s="215"/>
      <c r="AF800" s="215"/>
      <c r="AG800" s="215"/>
      <c r="AH800" s="215"/>
      <c r="AI800" s="215"/>
      <c r="AJ800" s="215"/>
      <c r="AK800" s="215"/>
      <c r="AL800" s="215"/>
      <c r="AM800" s="215"/>
      <c r="AN800" s="215"/>
      <c r="AO800" s="215"/>
      <c r="AP800" s="215"/>
      <c r="AQ800" s="215"/>
      <c r="AR800" s="215"/>
      <c r="AS800" s="215"/>
      <c r="AT800" s="215"/>
      <c r="AU800" s="215"/>
      <c r="AV800" s="215"/>
      <c r="AW800" s="215"/>
      <c r="AX800" s="215"/>
      <c r="AY800" s="215"/>
      <c r="AZ800" s="215"/>
      <c r="BA800" s="215"/>
      <c r="BB800" s="215"/>
      <c r="BC800" s="215"/>
      <c r="BD800" s="215"/>
      <c r="BE800" s="215"/>
      <c r="BF800" s="215"/>
      <c r="BG800" s="215"/>
      <c r="BH800" s="215"/>
      <c r="BI800" s="215"/>
      <c r="BJ800" s="215"/>
      <c r="BK800" s="215"/>
      <c r="BL800" s="215"/>
      <c r="BM800" s="215"/>
      <c r="BN800" s="215"/>
      <c r="BO800" s="215"/>
      <c r="BP800" s="215"/>
      <c r="BQ800" s="215"/>
      <c r="BR800" s="215"/>
      <c r="BS800" s="215"/>
      <c r="BT800" s="218"/>
    </row>
    <row r="801" spans="1:72" ht="14.5">
      <c r="A801" s="219"/>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c r="AA801" s="220"/>
      <c r="AB801" s="220"/>
      <c r="AC801" s="220"/>
      <c r="AD801" s="220"/>
      <c r="AE801" s="220"/>
      <c r="AF801" s="220"/>
      <c r="AG801" s="220"/>
      <c r="AH801" s="220"/>
      <c r="AI801" s="220"/>
      <c r="AJ801" s="220"/>
      <c r="AK801" s="220"/>
      <c r="AL801" s="220"/>
      <c r="AM801" s="220"/>
      <c r="AN801" s="220"/>
      <c r="AO801" s="220"/>
      <c r="AP801" s="220"/>
      <c r="AQ801" s="220"/>
      <c r="AR801" s="220"/>
      <c r="AS801" s="220"/>
      <c r="AT801" s="220"/>
      <c r="AU801" s="220"/>
      <c r="AV801" s="220"/>
      <c r="AW801" s="220"/>
      <c r="AX801" s="220"/>
      <c r="AY801" s="220"/>
      <c r="AZ801" s="220"/>
      <c r="BA801" s="220"/>
      <c r="BB801" s="220"/>
      <c r="BC801" s="220"/>
      <c r="BD801" s="220"/>
      <c r="BE801" s="220"/>
      <c r="BF801" s="220"/>
      <c r="BG801" s="220"/>
      <c r="BH801" s="220"/>
      <c r="BI801" s="220"/>
      <c r="BJ801" s="220"/>
      <c r="BK801" s="220"/>
      <c r="BL801" s="220"/>
      <c r="BM801" s="220"/>
      <c r="BN801" s="220"/>
      <c r="BO801" s="220"/>
      <c r="BP801" s="220"/>
      <c r="BQ801" s="220"/>
      <c r="BR801" s="220"/>
      <c r="BS801" s="220"/>
      <c r="BT801" s="218"/>
    </row>
    <row r="802" spans="1:72" ht="14.5">
      <c r="A802" s="219"/>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c r="AA802" s="220"/>
      <c r="AB802" s="220"/>
      <c r="AC802" s="220"/>
      <c r="AD802" s="220"/>
      <c r="AE802" s="220"/>
      <c r="AF802" s="220"/>
      <c r="AG802" s="220"/>
      <c r="AH802" s="220"/>
      <c r="AI802" s="220"/>
      <c r="AJ802" s="220"/>
      <c r="AK802" s="220"/>
      <c r="AL802" s="220"/>
      <c r="AM802" s="220"/>
      <c r="AN802" s="220"/>
      <c r="AO802" s="220"/>
      <c r="AP802" s="220"/>
      <c r="AQ802" s="220"/>
      <c r="AR802" s="220"/>
      <c r="AS802" s="220"/>
      <c r="AT802" s="220"/>
      <c r="AU802" s="220"/>
      <c r="AV802" s="220"/>
      <c r="AW802" s="220"/>
      <c r="AX802" s="220"/>
      <c r="AY802" s="220"/>
      <c r="AZ802" s="220"/>
      <c r="BA802" s="220"/>
      <c r="BB802" s="220"/>
      <c r="BC802" s="220"/>
      <c r="BD802" s="220"/>
      <c r="BE802" s="220"/>
      <c r="BF802" s="220"/>
      <c r="BG802" s="220"/>
      <c r="BH802" s="220"/>
      <c r="BI802" s="220"/>
      <c r="BJ802" s="220"/>
      <c r="BK802" s="220"/>
      <c r="BL802" s="220"/>
      <c r="BM802" s="220"/>
      <c r="BN802" s="220"/>
      <c r="BO802" s="220"/>
      <c r="BP802" s="220"/>
      <c r="BQ802" s="220"/>
      <c r="BR802" s="220"/>
      <c r="BS802" s="220"/>
      <c r="BT802" s="218"/>
    </row>
    <row r="803" spans="1:72" ht="14.5">
      <c r="A803" s="219"/>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c r="AA803" s="220"/>
      <c r="AB803" s="220"/>
      <c r="AC803" s="220"/>
      <c r="AD803" s="220"/>
      <c r="AE803" s="220"/>
      <c r="AF803" s="220"/>
      <c r="AG803" s="220"/>
      <c r="AH803" s="220"/>
      <c r="AI803" s="220"/>
      <c r="AJ803" s="220"/>
      <c r="AK803" s="220"/>
      <c r="AL803" s="220"/>
      <c r="AM803" s="220"/>
      <c r="AN803" s="220"/>
      <c r="AO803" s="220"/>
      <c r="AP803" s="220"/>
      <c r="AQ803" s="220"/>
      <c r="AR803" s="220"/>
      <c r="AS803" s="220"/>
      <c r="AT803" s="220"/>
      <c r="AU803" s="220"/>
      <c r="AV803" s="220"/>
      <c r="AW803" s="220"/>
      <c r="AX803" s="220"/>
      <c r="AY803" s="220"/>
      <c r="AZ803" s="220"/>
      <c r="BA803" s="220"/>
      <c r="BB803" s="220"/>
      <c r="BC803" s="220"/>
      <c r="BD803" s="220"/>
      <c r="BE803" s="220"/>
      <c r="BF803" s="220"/>
      <c r="BG803" s="220"/>
      <c r="BH803" s="220"/>
      <c r="BI803" s="220"/>
      <c r="BJ803" s="220"/>
      <c r="BK803" s="220"/>
      <c r="BL803" s="220"/>
      <c r="BM803" s="220"/>
      <c r="BN803" s="220"/>
      <c r="BO803" s="220"/>
      <c r="BP803" s="220"/>
      <c r="BQ803" s="220"/>
      <c r="BR803" s="220"/>
      <c r="BS803" s="220"/>
      <c r="BT803" s="218"/>
    </row>
    <row r="804" spans="1:72" ht="14.5">
      <c r="A804" s="219"/>
      <c r="B804" s="215"/>
      <c r="C804" s="215"/>
      <c r="D804" s="215"/>
      <c r="E804" s="215"/>
      <c r="F804" s="215"/>
      <c r="G804" s="215"/>
      <c r="H804" s="215"/>
      <c r="I804" s="215"/>
      <c r="J804" s="215"/>
      <c r="K804" s="215"/>
      <c r="L804" s="215"/>
      <c r="M804" s="215"/>
      <c r="N804" s="215"/>
      <c r="O804" s="215"/>
      <c r="P804" s="215"/>
      <c r="Q804" s="215"/>
      <c r="R804" s="215"/>
      <c r="S804" s="215"/>
      <c r="T804" s="215"/>
      <c r="U804" s="215"/>
      <c r="V804" s="215"/>
      <c r="W804" s="215"/>
      <c r="X804" s="215"/>
      <c r="Y804" s="215"/>
      <c r="Z804" s="215"/>
      <c r="AA804" s="215"/>
      <c r="AB804" s="215"/>
      <c r="AC804" s="215"/>
      <c r="AD804" s="215"/>
      <c r="AE804" s="215"/>
      <c r="AF804" s="215"/>
      <c r="AG804" s="215"/>
      <c r="AH804" s="215"/>
      <c r="AI804" s="215"/>
      <c r="AJ804" s="215"/>
      <c r="AK804" s="215"/>
      <c r="AL804" s="215"/>
      <c r="AM804" s="215"/>
      <c r="AN804" s="215"/>
      <c r="AO804" s="215"/>
      <c r="AP804" s="215"/>
      <c r="AQ804" s="215"/>
      <c r="AR804" s="215"/>
      <c r="AS804" s="215"/>
      <c r="AT804" s="215"/>
      <c r="AU804" s="215"/>
      <c r="AV804" s="215"/>
      <c r="AW804" s="215"/>
      <c r="AX804" s="215"/>
      <c r="AY804" s="215"/>
      <c r="AZ804" s="215"/>
      <c r="BA804" s="215"/>
      <c r="BB804" s="215"/>
      <c r="BC804" s="215"/>
      <c r="BD804" s="215"/>
      <c r="BE804" s="215"/>
      <c r="BF804" s="215"/>
      <c r="BG804" s="215"/>
      <c r="BH804" s="215"/>
      <c r="BI804" s="215"/>
      <c r="BJ804" s="215"/>
      <c r="BK804" s="215"/>
      <c r="BL804" s="215"/>
      <c r="BM804" s="215"/>
      <c r="BN804" s="215"/>
      <c r="BO804" s="215"/>
      <c r="BP804" s="215"/>
      <c r="BQ804" s="215"/>
      <c r="BR804" s="215"/>
      <c r="BS804" s="215"/>
      <c r="BT804" s="218"/>
    </row>
    <row r="805" spans="1:72" ht="14.5">
      <c r="A805" s="219"/>
      <c r="B805" s="215"/>
      <c r="C805" s="215"/>
      <c r="D805" s="215"/>
      <c r="E805" s="215"/>
      <c r="F805" s="215"/>
      <c r="G805" s="215"/>
      <c r="H805" s="215"/>
      <c r="I805" s="215"/>
      <c r="J805" s="215"/>
      <c r="K805" s="215"/>
      <c r="L805" s="215"/>
      <c r="M805" s="215"/>
      <c r="N805" s="215"/>
      <c r="O805" s="215"/>
      <c r="P805" s="215"/>
      <c r="Q805" s="215"/>
      <c r="R805" s="215"/>
      <c r="S805" s="215"/>
      <c r="T805" s="215"/>
      <c r="U805" s="215"/>
      <c r="V805" s="215"/>
      <c r="W805" s="215"/>
      <c r="X805" s="215"/>
      <c r="Y805" s="215"/>
      <c r="Z805" s="215"/>
      <c r="AA805" s="215"/>
      <c r="AB805" s="215"/>
      <c r="AC805" s="215"/>
      <c r="AD805" s="215"/>
      <c r="AE805" s="215"/>
      <c r="AF805" s="215"/>
      <c r="AG805" s="215"/>
      <c r="AH805" s="215"/>
      <c r="AI805" s="215"/>
      <c r="AJ805" s="215"/>
      <c r="AK805" s="215"/>
      <c r="AL805" s="215"/>
      <c r="AM805" s="215"/>
      <c r="AN805" s="215"/>
      <c r="AO805" s="215"/>
      <c r="AP805" s="215"/>
      <c r="AQ805" s="215"/>
      <c r="AR805" s="215"/>
      <c r="AS805" s="215"/>
      <c r="AT805" s="215"/>
      <c r="AU805" s="215"/>
      <c r="AV805" s="215"/>
      <c r="AW805" s="215"/>
      <c r="AX805" s="215"/>
      <c r="AY805" s="215"/>
      <c r="AZ805" s="215"/>
      <c r="BA805" s="215"/>
      <c r="BB805" s="215"/>
      <c r="BC805" s="215"/>
      <c r="BD805" s="215"/>
      <c r="BE805" s="215"/>
      <c r="BF805" s="215"/>
      <c r="BG805" s="215"/>
      <c r="BH805" s="215"/>
      <c r="BI805" s="215"/>
      <c r="BJ805" s="215"/>
      <c r="BK805" s="215"/>
      <c r="BL805" s="215"/>
      <c r="BM805" s="215"/>
      <c r="BN805" s="215"/>
      <c r="BO805" s="215"/>
      <c r="BP805" s="215"/>
      <c r="BQ805" s="215"/>
      <c r="BR805" s="215"/>
      <c r="BS805" s="215"/>
      <c r="BT805" s="218"/>
    </row>
    <row r="806" spans="1:72" ht="14.5">
      <c r="A806" s="219"/>
      <c r="B806" s="215"/>
      <c r="C806" s="215"/>
      <c r="D806" s="215"/>
      <c r="E806" s="215"/>
      <c r="F806" s="215"/>
      <c r="G806" s="215"/>
      <c r="H806" s="215"/>
      <c r="I806" s="215"/>
      <c r="J806" s="215"/>
      <c r="K806" s="215"/>
      <c r="L806" s="215"/>
      <c r="M806" s="215"/>
      <c r="N806" s="215"/>
      <c r="O806" s="215"/>
      <c r="P806" s="215"/>
      <c r="Q806" s="215"/>
      <c r="R806" s="215"/>
      <c r="S806" s="215"/>
      <c r="T806" s="215"/>
      <c r="U806" s="215"/>
      <c r="V806" s="215"/>
      <c r="W806" s="215"/>
      <c r="X806" s="215"/>
      <c r="Y806" s="215"/>
      <c r="Z806" s="215"/>
      <c r="AA806" s="215"/>
      <c r="AB806" s="215"/>
      <c r="AC806" s="215"/>
      <c r="AD806" s="215"/>
      <c r="AE806" s="215"/>
      <c r="AF806" s="215"/>
      <c r="AG806" s="215"/>
      <c r="AH806" s="215"/>
      <c r="AI806" s="215"/>
      <c r="AJ806" s="215"/>
      <c r="AK806" s="215"/>
      <c r="AL806" s="215"/>
      <c r="AM806" s="215"/>
      <c r="AN806" s="215"/>
      <c r="AO806" s="215"/>
      <c r="AP806" s="215"/>
      <c r="AQ806" s="215"/>
      <c r="AR806" s="215"/>
      <c r="AS806" s="215"/>
      <c r="AT806" s="215"/>
      <c r="AU806" s="215"/>
      <c r="AV806" s="215"/>
      <c r="AW806" s="215"/>
      <c r="AX806" s="215"/>
      <c r="AY806" s="215"/>
      <c r="AZ806" s="215"/>
      <c r="BA806" s="215"/>
      <c r="BB806" s="215"/>
      <c r="BC806" s="215"/>
      <c r="BD806" s="215"/>
      <c r="BE806" s="215"/>
      <c r="BF806" s="215"/>
      <c r="BG806" s="215"/>
      <c r="BH806" s="215"/>
      <c r="BI806" s="215"/>
      <c r="BJ806" s="215"/>
      <c r="BK806" s="215"/>
      <c r="BL806" s="215"/>
      <c r="BM806" s="215"/>
      <c r="BN806" s="215"/>
      <c r="BO806" s="215"/>
      <c r="BP806" s="215"/>
      <c r="BQ806" s="215"/>
      <c r="BR806" s="215"/>
      <c r="BS806" s="215"/>
      <c r="BT806" s="218"/>
    </row>
    <row r="807" spans="1:72" ht="14.5">
      <c r="A807" s="219"/>
      <c r="B807" s="215"/>
      <c r="C807" s="215"/>
      <c r="D807" s="215"/>
      <c r="E807" s="215"/>
      <c r="F807" s="215"/>
      <c r="G807" s="215"/>
      <c r="H807" s="215"/>
      <c r="I807" s="215"/>
      <c r="J807" s="215"/>
      <c r="K807" s="215"/>
      <c r="L807" s="215"/>
      <c r="M807" s="215"/>
      <c r="N807" s="215"/>
      <c r="O807" s="215"/>
      <c r="P807" s="215"/>
      <c r="Q807" s="215"/>
      <c r="R807" s="215"/>
      <c r="S807" s="215"/>
      <c r="T807" s="215"/>
      <c r="U807" s="215"/>
      <c r="V807" s="215"/>
      <c r="W807" s="215"/>
      <c r="X807" s="215"/>
      <c r="Y807" s="215"/>
      <c r="Z807" s="215"/>
      <c r="AA807" s="215"/>
      <c r="AB807" s="215"/>
      <c r="AC807" s="215"/>
      <c r="AD807" s="215"/>
      <c r="AE807" s="215"/>
      <c r="AF807" s="215"/>
      <c r="AG807" s="215"/>
      <c r="AH807" s="215"/>
      <c r="AI807" s="215"/>
      <c r="AJ807" s="215"/>
      <c r="AK807" s="215"/>
      <c r="AL807" s="215"/>
      <c r="AM807" s="215"/>
      <c r="AN807" s="215"/>
      <c r="AO807" s="215"/>
      <c r="AP807" s="215"/>
      <c r="AQ807" s="215"/>
      <c r="AR807" s="215"/>
      <c r="AS807" s="215"/>
      <c r="AT807" s="215"/>
      <c r="AU807" s="215"/>
      <c r="AV807" s="215"/>
      <c r="AW807" s="215"/>
      <c r="AX807" s="215"/>
      <c r="AY807" s="215"/>
      <c r="AZ807" s="215"/>
      <c r="BA807" s="215"/>
      <c r="BB807" s="215"/>
      <c r="BC807" s="215"/>
      <c r="BD807" s="215"/>
      <c r="BE807" s="215"/>
      <c r="BF807" s="215"/>
      <c r="BG807" s="215"/>
      <c r="BH807" s="215"/>
      <c r="BI807" s="215"/>
      <c r="BJ807" s="215"/>
      <c r="BK807" s="215"/>
      <c r="BL807" s="215"/>
      <c r="BM807" s="215"/>
      <c r="BN807" s="215"/>
      <c r="BO807" s="215"/>
      <c r="BP807" s="215"/>
      <c r="BQ807" s="215"/>
      <c r="BR807" s="215"/>
      <c r="BS807" s="215"/>
      <c r="BT807" s="218"/>
    </row>
    <row r="808" spans="1:72" ht="14.5">
      <c r="A808" s="219"/>
      <c r="B808" s="215"/>
      <c r="C808" s="215"/>
      <c r="D808" s="215"/>
      <c r="E808" s="215"/>
      <c r="F808" s="215"/>
      <c r="G808" s="215"/>
      <c r="H808" s="215"/>
      <c r="I808" s="215"/>
      <c r="J808" s="215"/>
      <c r="K808" s="215"/>
      <c r="L808" s="215"/>
      <c r="M808" s="215"/>
      <c r="N808" s="215"/>
      <c r="O808" s="215"/>
      <c r="P808" s="215"/>
      <c r="Q808" s="215"/>
      <c r="R808" s="215"/>
      <c r="S808" s="215"/>
      <c r="T808" s="215"/>
      <c r="U808" s="215"/>
      <c r="V808" s="215"/>
      <c r="W808" s="215"/>
      <c r="X808" s="215"/>
      <c r="Y808" s="215"/>
      <c r="Z808" s="215"/>
      <c r="AA808" s="215"/>
      <c r="AB808" s="215"/>
      <c r="AC808" s="215"/>
      <c r="AD808" s="215"/>
      <c r="AE808" s="215"/>
      <c r="AF808" s="215"/>
      <c r="AG808" s="215"/>
      <c r="AH808" s="215"/>
      <c r="AI808" s="215"/>
      <c r="AJ808" s="215"/>
      <c r="AK808" s="215"/>
      <c r="AL808" s="215"/>
      <c r="AM808" s="215"/>
      <c r="AN808" s="215"/>
      <c r="AO808" s="215"/>
      <c r="AP808" s="215"/>
      <c r="AQ808" s="215"/>
      <c r="AR808" s="215"/>
      <c r="AS808" s="215"/>
      <c r="AT808" s="215"/>
      <c r="AU808" s="215"/>
      <c r="AV808" s="215"/>
      <c r="AW808" s="215"/>
      <c r="AX808" s="215"/>
      <c r="AY808" s="215"/>
      <c r="AZ808" s="215"/>
      <c r="BA808" s="215"/>
      <c r="BB808" s="215"/>
      <c r="BC808" s="215"/>
      <c r="BD808" s="215"/>
      <c r="BE808" s="215"/>
      <c r="BF808" s="215"/>
      <c r="BG808" s="215"/>
      <c r="BH808" s="215"/>
      <c r="BI808" s="215"/>
      <c r="BJ808" s="215"/>
      <c r="BK808" s="215"/>
      <c r="BL808" s="215"/>
      <c r="BM808" s="215"/>
      <c r="BN808" s="215"/>
      <c r="BO808" s="215"/>
      <c r="BP808" s="215"/>
      <c r="BQ808" s="215"/>
      <c r="BR808" s="215"/>
      <c r="BS808" s="215"/>
      <c r="BT808" s="218"/>
    </row>
    <row r="809" spans="1:72" ht="14.5">
      <c r="A809" s="219"/>
      <c r="B809" s="215"/>
      <c r="C809" s="215"/>
      <c r="D809" s="215"/>
      <c r="E809" s="215"/>
      <c r="F809" s="215"/>
      <c r="G809" s="215"/>
      <c r="H809" s="215"/>
      <c r="I809" s="215"/>
      <c r="J809" s="215"/>
      <c r="K809" s="215"/>
      <c r="L809" s="215"/>
      <c r="M809" s="215"/>
      <c r="N809" s="215"/>
      <c r="O809" s="215"/>
      <c r="P809" s="215"/>
      <c r="Q809" s="215"/>
      <c r="R809" s="215"/>
      <c r="S809" s="215"/>
      <c r="T809" s="215"/>
      <c r="U809" s="215"/>
      <c r="V809" s="215"/>
      <c r="W809" s="215"/>
      <c r="X809" s="215"/>
      <c r="Y809" s="215"/>
      <c r="Z809" s="215"/>
      <c r="AA809" s="215"/>
      <c r="AB809" s="215"/>
      <c r="AC809" s="215"/>
      <c r="AD809" s="215"/>
      <c r="AE809" s="215"/>
      <c r="AF809" s="215"/>
      <c r="AG809" s="215"/>
      <c r="AH809" s="215"/>
      <c r="AI809" s="215"/>
      <c r="AJ809" s="215"/>
      <c r="AK809" s="215"/>
      <c r="AL809" s="215"/>
      <c r="AM809" s="215"/>
      <c r="AN809" s="215"/>
      <c r="AO809" s="215"/>
      <c r="AP809" s="215"/>
      <c r="AQ809" s="215"/>
      <c r="AR809" s="215"/>
      <c r="AS809" s="215"/>
      <c r="AT809" s="215"/>
      <c r="AU809" s="215"/>
      <c r="AV809" s="215"/>
      <c r="AW809" s="215"/>
      <c r="AX809" s="215"/>
      <c r="AY809" s="215"/>
      <c r="AZ809" s="215"/>
      <c r="BA809" s="215"/>
      <c r="BB809" s="215"/>
      <c r="BC809" s="215"/>
      <c r="BD809" s="215"/>
      <c r="BE809" s="215"/>
      <c r="BF809" s="215"/>
      <c r="BG809" s="215"/>
      <c r="BH809" s="215"/>
      <c r="BI809" s="215"/>
      <c r="BJ809" s="215"/>
      <c r="BK809" s="215"/>
      <c r="BL809" s="215"/>
      <c r="BM809" s="215"/>
      <c r="BN809" s="215"/>
      <c r="BO809" s="215"/>
      <c r="BP809" s="215"/>
      <c r="BQ809" s="215"/>
      <c r="BR809" s="215"/>
      <c r="BS809" s="215"/>
      <c r="BT809" s="218"/>
    </row>
    <row r="810" spans="1:72" ht="14.5">
      <c r="A810" s="219"/>
      <c r="B810" s="215"/>
      <c r="C810" s="215"/>
      <c r="D810" s="215"/>
      <c r="E810" s="215"/>
      <c r="F810" s="215"/>
      <c r="G810" s="215"/>
      <c r="H810" s="215"/>
      <c r="I810" s="215"/>
      <c r="J810" s="215"/>
      <c r="K810" s="215"/>
      <c r="L810" s="215"/>
      <c r="M810" s="215"/>
      <c r="N810" s="215"/>
      <c r="O810" s="215"/>
      <c r="P810" s="215"/>
      <c r="Q810" s="215"/>
      <c r="R810" s="215"/>
      <c r="S810" s="215"/>
      <c r="T810" s="215"/>
      <c r="U810" s="215"/>
      <c r="V810" s="215"/>
      <c r="W810" s="215"/>
      <c r="X810" s="215"/>
      <c r="Y810" s="215"/>
      <c r="Z810" s="215"/>
      <c r="AA810" s="215"/>
      <c r="AB810" s="215"/>
      <c r="AC810" s="215"/>
      <c r="AD810" s="215"/>
      <c r="AE810" s="215"/>
      <c r="AF810" s="215"/>
      <c r="AG810" s="215"/>
      <c r="AH810" s="215"/>
      <c r="AI810" s="215"/>
      <c r="AJ810" s="215"/>
      <c r="AK810" s="215"/>
      <c r="AL810" s="215"/>
      <c r="AM810" s="215"/>
      <c r="AN810" s="215"/>
      <c r="AO810" s="215"/>
      <c r="AP810" s="215"/>
      <c r="AQ810" s="215"/>
      <c r="AR810" s="215"/>
      <c r="AS810" s="215"/>
      <c r="AT810" s="215"/>
      <c r="AU810" s="215"/>
      <c r="AV810" s="215"/>
      <c r="AW810" s="215"/>
      <c r="AX810" s="215"/>
      <c r="AY810" s="215"/>
      <c r="AZ810" s="215"/>
      <c r="BA810" s="215"/>
      <c r="BB810" s="215"/>
      <c r="BC810" s="215"/>
      <c r="BD810" s="215"/>
      <c r="BE810" s="215"/>
      <c r="BF810" s="215"/>
      <c r="BG810" s="215"/>
      <c r="BH810" s="215"/>
      <c r="BI810" s="215"/>
      <c r="BJ810" s="215"/>
      <c r="BK810" s="215"/>
      <c r="BL810" s="215"/>
      <c r="BM810" s="215"/>
      <c r="BN810" s="215"/>
      <c r="BO810" s="215"/>
      <c r="BP810" s="215"/>
      <c r="BQ810" s="215"/>
      <c r="BR810" s="215"/>
      <c r="BS810" s="215"/>
      <c r="BT810" s="218"/>
    </row>
    <row r="811" spans="1:72" ht="14.5">
      <c r="A811" s="219"/>
      <c r="B811" s="215"/>
      <c r="C811" s="215"/>
      <c r="D811" s="215"/>
      <c r="E811" s="215"/>
      <c r="F811" s="215"/>
      <c r="G811" s="215"/>
      <c r="H811" s="215"/>
      <c r="I811" s="215"/>
      <c r="J811" s="215"/>
      <c r="K811" s="215"/>
      <c r="L811" s="215"/>
      <c r="M811" s="215"/>
      <c r="N811" s="215"/>
      <c r="O811" s="215"/>
      <c r="P811" s="215"/>
      <c r="Q811" s="215"/>
      <c r="R811" s="215"/>
      <c r="S811" s="215"/>
      <c r="T811" s="215"/>
      <c r="U811" s="215"/>
      <c r="V811" s="215"/>
      <c r="W811" s="215"/>
      <c r="X811" s="215"/>
      <c r="Y811" s="215"/>
      <c r="Z811" s="215"/>
      <c r="AA811" s="215"/>
      <c r="AB811" s="215"/>
      <c r="AC811" s="215"/>
      <c r="AD811" s="215"/>
      <c r="AE811" s="215"/>
      <c r="AF811" s="215"/>
      <c r="AG811" s="215"/>
      <c r="AH811" s="215"/>
      <c r="AI811" s="215"/>
      <c r="AJ811" s="215"/>
      <c r="AK811" s="215"/>
      <c r="AL811" s="215"/>
      <c r="AM811" s="215"/>
      <c r="AN811" s="215"/>
      <c r="AO811" s="215"/>
      <c r="AP811" s="215"/>
      <c r="AQ811" s="215"/>
      <c r="AR811" s="215"/>
      <c r="AS811" s="215"/>
      <c r="AT811" s="215"/>
      <c r="AU811" s="215"/>
      <c r="AV811" s="215"/>
      <c r="AW811" s="215"/>
      <c r="AX811" s="215"/>
      <c r="AY811" s="215"/>
      <c r="AZ811" s="215"/>
      <c r="BA811" s="215"/>
      <c r="BB811" s="215"/>
      <c r="BC811" s="215"/>
      <c r="BD811" s="215"/>
      <c r="BE811" s="215"/>
      <c r="BF811" s="215"/>
      <c r="BG811" s="215"/>
      <c r="BH811" s="215"/>
      <c r="BI811" s="215"/>
      <c r="BJ811" s="215"/>
      <c r="BK811" s="215"/>
      <c r="BL811" s="215"/>
      <c r="BM811" s="215"/>
      <c r="BN811" s="215"/>
      <c r="BO811" s="215"/>
      <c r="BP811" s="215"/>
      <c r="BQ811" s="215"/>
      <c r="BR811" s="215"/>
      <c r="BS811" s="215"/>
      <c r="BT811" s="218"/>
    </row>
    <row r="812" spans="1:72" ht="14.5">
      <c r="A812" s="219"/>
      <c r="B812" s="215"/>
      <c r="C812" s="215"/>
      <c r="D812" s="215"/>
      <c r="E812" s="215"/>
      <c r="F812" s="215"/>
      <c r="G812" s="215"/>
      <c r="H812" s="215"/>
      <c r="I812" s="215"/>
      <c r="J812" s="215"/>
      <c r="K812" s="215"/>
      <c r="L812" s="215"/>
      <c r="M812" s="215"/>
      <c r="N812" s="215"/>
      <c r="O812" s="215"/>
      <c r="P812" s="215"/>
      <c r="Q812" s="215"/>
      <c r="R812" s="215"/>
      <c r="S812" s="215"/>
      <c r="T812" s="215"/>
      <c r="U812" s="215"/>
      <c r="V812" s="215"/>
      <c r="W812" s="215"/>
      <c r="X812" s="215"/>
      <c r="Y812" s="215"/>
      <c r="Z812" s="215"/>
      <c r="AA812" s="215"/>
      <c r="AB812" s="215"/>
      <c r="AC812" s="215"/>
      <c r="AD812" s="215"/>
      <c r="AE812" s="215"/>
      <c r="AF812" s="215"/>
      <c r="AG812" s="215"/>
      <c r="AH812" s="215"/>
      <c r="AI812" s="215"/>
      <c r="AJ812" s="215"/>
      <c r="AK812" s="215"/>
      <c r="AL812" s="215"/>
      <c r="AM812" s="215"/>
      <c r="AN812" s="215"/>
      <c r="AO812" s="215"/>
      <c r="AP812" s="215"/>
      <c r="AQ812" s="215"/>
      <c r="AR812" s="215"/>
      <c r="AS812" s="215"/>
      <c r="AT812" s="215"/>
      <c r="AU812" s="215"/>
      <c r="AV812" s="215"/>
      <c r="AW812" s="215"/>
      <c r="AX812" s="215"/>
      <c r="AY812" s="215"/>
      <c r="AZ812" s="215"/>
      <c r="BA812" s="215"/>
      <c r="BB812" s="215"/>
      <c r="BC812" s="215"/>
      <c r="BD812" s="215"/>
      <c r="BE812" s="215"/>
      <c r="BF812" s="215"/>
      <c r="BG812" s="215"/>
      <c r="BH812" s="215"/>
      <c r="BI812" s="215"/>
      <c r="BJ812" s="215"/>
      <c r="BK812" s="215"/>
      <c r="BL812" s="215"/>
      <c r="BM812" s="215"/>
      <c r="BN812" s="215"/>
      <c r="BO812" s="215"/>
      <c r="BP812" s="215"/>
      <c r="BQ812" s="215"/>
      <c r="BR812" s="215"/>
      <c r="BS812" s="215"/>
      <c r="BT812" s="218"/>
    </row>
    <row r="813" spans="1:72" ht="14.5">
      <c r="A813" s="219"/>
      <c r="B813" s="215"/>
      <c r="C813" s="215"/>
      <c r="D813" s="215"/>
      <c r="E813" s="215"/>
      <c r="F813" s="215"/>
      <c r="G813" s="215"/>
      <c r="H813" s="215"/>
      <c r="I813" s="215"/>
      <c r="J813" s="215"/>
      <c r="K813" s="215"/>
      <c r="L813" s="215"/>
      <c r="M813" s="215"/>
      <c r="N813" s="215"/>
      <c r="O813" s="215"/>
      <c r="P813" s="215"/>
      <c r="Q813" s="215"/>
      <c r="R813" s="215"/>
      <c r="S813" s="215"/>
      <c r="T813" s="215"/>
      <c r="U813" s="215"/>
      <c r="V813" s="215"/>
      <c r="W813" s="215"/>
      <c r="X813" s="215"/>
      <c r="Y813" s="215"/>
      <c r="Z813" s="215"/>
      <c r="AA813" s="215"/>
      <c r="AB813" s="215"/>
      <c r="AC813" s="215"/>
      <c r="AD813" s="215"/>
      <c r="AE813" s="215"/>
      <c r="AF813" s="215"/>
      <c r="AG813" s="215"/>
      <c r="AH813" s="215"/>
      <c r="AI813" s="215"/>
      <c r="AJ813" s="215"/>
      <c r="AK813" s="215"/>
      <c r="AL813" s="215"/>
      <c r="AM813" s="215"/>
      <c r="AN813" s="215"/>
      <c r="AO813" s="215"/>
      <c r="AP813" s="215"/>
      <c r="AQ813" s="215"/>
      <c r="AR813" s="215"/>
      <c r="AS813" s="215"/>
      <c r="AT813" s="215"/>
      <c r="AU813" s="215"/>
      <c r="AV813" s="215"/>
      <c r="AW813" s="215"/>
      <c r="AX813" s="215"/>
      <c r="AY813" s="215"/>
      <c r="AZ813" s="215"/>
      <c r="BA813" s="215"/>
      <c r="BB813" s="215"/>
      <c r="BC813" s="215"/>
      <c r="BD813" s="215"/>
      <c r="BE813" s="215"/>
      <c r="BF813" s="215"/>
      <c r="BG813" s="215"/>
      <c r="BH813" s="215"/>
      <c r="BI813" s="215"/>
      <c r="BJ813" s="215"/>
      <c r="BK813" s="215"/>
      <c r="BL813" s="215"/>
      <c r="BM813" s="215"/>
      <c r="BN813" s="215"/>
      <c r="BO813" s="215"/>
      <c r="BP813" s="215"/>
      <c r="BQ813" s="215"/>
      <c r="BR813" s="215"/>
      <c r="BS813" s="215"/>
      <c r="BT813" s="218"/>
    </row>
    <row r="814" spans="1:72" ht="14.5">
      <c r="A814" s="219"/>
      <c r="B814" s="215"/>
      <c r="C814" s="215"/>
      <c r="D814" s="215"/>
      <c r="E814" s="215"/>
      <c r="F814" s="215"/>
      <c r="G814" s="215"/>
      <c r="H814" s="215"/>
      <c r="I814" s="215"/>
      <c r="J814" s="215"/>
      <c r="K814" s="215"/>
      <c r="L814" s="215"/>
      <c r="M814" s="215"/>
      <c r="N814" s="215"/>
      <c r="O814" s="215"/>
      <c r="P814" s="215"/>
      <c r="Q814" s="215"/>
      <c r="R814" s="215"/>
      <c r="S814" s="215"/>
      <c r="T814" s="215"/>
      <c r="U814" s="215"/>
      <c r="V814" s="215"/>
      <c r="W814" s="215"/>
      <c r="X814" s="215"/>
      <c r="Y814" s="215"/>
      <c r="Z814" s="215"/>
      <c r="AA814" s="215"/>
      <c r="AB814" s="215"/>
      <c r="AC814" s="215"/>
      <c r="AD814" s="215"/>
      <c r="AE814" s="215"/>
      <c r="AF814" s="215"/>
      <c r="AG814" s="215"/>
      <c r="AH814" s="215"/>
      <c r="AI814" s="215"/>
      <c r="AJ814" s="215"/>
      <c r="AK814" s="215"/>
      <c r="AL814" s="215"/>
      <c r="AM814" s="215"/>
      <c r="AN814" s="215"/>
      <c r="AO814" s="215"/>
      <c r="AP814" s="215"/>
      <c r="AQ814" s="215"/>
      <c r="AR814" s="215"/>
      <c r="AS814" s="215"/>
      <c r="AT814" s="215"/>
      <c r="AU814" s="215"/>
      <c r="AV814" s="215"/>
      <c r="AW814" s="215"/>
      <c r="AX814" s="215"/>
      <c r="AY814" s="215"/>
      <c r="AZ814" s="215"/>
      <c r="BA814" s="215"/>
      <c r="BB814" s="215"/>
      <c r="BC814" s="215"/>
      <c r="BD814" s="215"/>
      <c r="BE814" s="215"/>
      <c r="BF814" s="215"/>
      <c r="BG814" s="215"/>
      <c r="BH814" s="215"/>
      <c r="BI814" s="215"/>
      <c r="BJ814" s="215"/>
      <c r="BK814" s="215"/>
      <c r="BL814" s="215"/>
      <c r="BM814" s="215"/>
      <c r="BN814" s="215"/>
      <c r="BO814" s="215"/>
      <c r="BP814" s="215"/>
      <c r="BQ814" s="215"/>
      <c r="BR814" s="215"/>
      <c r="BS814" s="215"/>
      <c r="BT814" s="218"/>
    </row>
    <row r="815" spans="1:72" ht="14.5">
      <c r="A815" s="219"/>
      <c r="B815" s="215"/>
      <c r="C815" s="215"/>
      <c r="D815" s="215"/>
      <c r="E815" s="215"/>
      <c r="F815" s="215"/>
      <c r="G815" s="215"/>
      <c r="H815" s="215"/>
      <c r="I815" s="215"/>
      <c r="J815" s="215"/>
      <c r="K815" s="215"/>
      <c r="L815" s="215"/>
      <c r="M815" s="215"/>
      <c r="N815" s="215"/>
      <c r="O815" s="215"/>
      <c r="P815" s="215"/>
      <c r="Q815" s="215"/>
      <c r="R815" s="215"/>
      <c r="S815" s="215"/>
      <c r="T815" s="215"/>
      <c r="U815" s="215"/>
      <c r="V815" s="215"/>
      <c r="W815" s="215"/>
      <c r="X815" s="215"/>
      <c r="Y815" s="215"/>
      <c r="Z815" s="215"/>
      <c r="AA815" s="215"/>
      <c r="AB815" s="215"/>
      <c r="AC815" s="215"/>
      <c r="AD815" s="215"/>
      <c r="AE815" s="215"/>
      <c r="AF815" s="215"/>
      <c r="AG815" s="215"/>
      <c r="AH815" s="215"/>
      <c r="AI815" s="215"/>
      <c r="AJ815" s="215"/>
      <c r="AK815" s="215"/>
      <c r="AL815" s="215"/>
      <c r="AM815" s="215"/>
      <c r="AN815" s="215"/>
      <c r="AO815" s="215"/>
      <c r="AP815" s="215"/>
      <c r="AQ815" s="215"/>
      <c r="AR815" s="215"/>
      <c r="AS815" s="215"/>
      <c r="AT815" s="215"/>
      <c r="AU815" s="215"/>
      <c r="AV815" s="215"/>
      <c r="AW815" s="215"/>
      <c r="AX815" s="215"/>
      <c r="AY815" s="215"/>
      <c r="AZ815" s="215"/>
      <c r="BA815" s="215"/>
      <c r="BB815" s="215"/>
      <c r="BC815" s="215"/>
      <c r="BD815" s="215"/>
      <c r="BE815" s="215"/>
      <c r="BF815" s="215"/>
      <c r="BG815" s="215"/>
      <c r="BH815" s="215"/>
      <c r="BI815" s="215"/>
      <c r="BJ815" s="215"/>
      <c r="BK815" s="215"/>
      <c r="BL815" s="215"/>
      <c r="BM815" s="215"/>
      <c r="BN815" s="215"/>
      <c r="BO815" s="215"/>
      <c r="BP815" s="215"/>
      <c r="BQ815" s="215"/>
      <c r="BR815" s="215"/>
      <c r="BS815" s="215"/>
      <c r="BT815" s="218"/>
    </row>
    <row r="816" spans="1:72" ht="14.5">
      <c r="A816" s="219"/>
      <c r="B816" s="215"/>
      <c r="C816" s="215"/>
      <c r="D816" s="215"/>
      <c r="E816" s="215"/>
      <c r="F816" s="215"/>
      <c r="G816" s="215"/>
      <c r="H816" s="215"/>
      <c r="I816" s="215"/>
      <c r="J816" s="215"/>
      <c r="K816" s="215"/>
      <c r="L816" s="215"/>
      <c r="M816" s="215"/>
      <c r="N816" s="215"/>
      <c r="O816" s="215"/>
      <c r="P816" s="215"/>
      <c r="Q816" s="215"/>
      <c r="R816" s="215"/>
      <c r="S816" s="215"/>
      <c r="T816" s="215"/>
      <c r="U816" s="215"/>
      <c r="V816" s="215"/>
      <c r="W816" s="215"/>
      <c r="X816" s="215"/>
      <c r="Y816" s="215"/>
      <c r="Z816" s="215"/>
      <c r="AA816" s="215"/>
      <c r="AB816" s="215"/>
      <c r="AC816" s="215"/>
      <c r="AD816" s="215"/>
      <c r="AE816" s="215"/>
      <c r="AF816" s="215"/>
      <c r="AG816" s="215"/>
      <c r="AH816" s="215"/>
      <c r="AI816" s="215"/>
      <c r="AJ816" s="215"/>
      <c r="AK816" s="215"/>
      <c r="AL816" s="215"/>
      <c r="AM816" s="215"/>
      <c r="AN816" s="215"/>
      <c r="AO816" s="215"/>
      <c r="AP816" s="215"/>
      <c r="AQ816" s="215"/>
      <c r="AR816" s="215"/>
      <c r="AS816" s="215"/>
      <c r="AT816" s="215"/>
      <c r="AU816" s="215"/>
      <c r="AV816" s="215"/>
      <c r="AW816" s="215"/>
      <c r="AX816" s="215"/>
      <c r="AY816" s="215"/>
      <c r="AZ816" s="215"/>
      <c r="BA816" s="215"/>
      <c r="BB816" s="215"/>
      <c r="BC816" s="215"/>
      <c r="BD816" s="215"/>
      <c r="BE816" s="215"/>
      <c r="BF816" s="215"/>
      <c r="BG816" s="215"/>
      <c r="BH816" s="215"/>
      <c r="BI816" s="215"/>
      <c r="BJ816" s="215"/>
      <c r="BK816" s="215"/>
      <c r="BL816" s="215"/>
      <c r="BM816" s="215"/>
      <c r="BN816" s="215"/>
      <c r="BO816" s="215"/>
      <c r="BP816" s="215"/>
      <c r="BQ816" s="215"/>
      <c r="BR816" s="215"/>
      <c r="BS816" s="215"/>
      <c r="BT816" s="218"/>
    </row>
    <row r="817" spans="1:72" ht="14.5">
      <c r="A817" s="219"/>
      <c r="B817" s="215"/>
      <c r="C817" s="215"/>
      <c r="D817" s="215"/>
      <c r="E817" s="215"/>
      <c r="F817" s="215"/>
      <c r="G817" s="215"/>
      <c r="H817" s="215"/>
      <c r="I817" s="215"/>
      <c r="J817" s="215"/>
      <c r="K817" s="215"/>
      <c r="L817" s="215"/>
      <c r="M817" s="215"/>
      <c r="N817" s="215"/>
      <c r="O817" s="215"/>
      <c r="P817" s="215"/>
      <c r="Q817" s="215"/>
      <c r="R817" s="215"/>
      <c r="S817" s="215"/>
      <c r="T817" s="215"/>
      <c r="U817" s="215"/>
      <c r="V817" s="215"/>
      <c r="W817" s="215"/>
      <c r="X817" s="215"/>
      <c r="Y817" s="215"/>
      <c r="Z817" s="215"/>
      <c r="AA817" s="215"/>
      <c r="AB817" s="215"/>
      <c r="AC817" s="215"/>
      <c r="AD817" s="215"/>
      <c r="AE817" s="215"/>
      <c r="AF817" s="215"/>
      <c r="AG817" s="215"/>
      <c r="AH817" s="215"/>
      <c r="AI817" s="215"/>
      <c r="AJ817" s="215"/>
      <c r="AK817" s="215"/>
      <c r="AL817" s="215"/>
      <c r="AM817" s="215"/>
      <c r="AN817" s="215"/>
      <c r="AO817" s="215"/>
      <c r="AP817" s="215"/>
      <c r="AQ817" s="215"/>
      <c r="AR817" s="215"/>
      <c r="AS817" s="215"/>
      <c r="AT817" s="215"/>
      <c r="AU817" s="215"/>
      <c r="AV817" s="215"/>
      <c r="AW817" s="215"/>
      <c r="AX817" s="215"/>
      <c r="AY817" s="215"/>
      <c r="AZ817" s="215"/>
      <c r="BA817" s="215"/>
      <c r="BB817" s="215"/>
      <c r="BC817" s="215"/>
      <c r="BD817" s="215"/>
      <c r="BE817" s="215"/>
      <c r="BF817" s="215"/>
      <c r="BG817" s="215"/>
      <c r="BH817" s="215"/>
      <c r="BI817" s="215"/>
      <c r="BJ817" s="215"/>
      <c r="BK817" s="215"/>
      <c r="BL817" s="215"/>
      <c r="BM817" s="215"/>
      <c r="BN817" s="215"/>
      <c r="BO817" s="215"/>
      <c r="BP817" s="215"/>
      <c r="BQ817" s="215"/>
      <c r="BR817" s="215"/>
      <c r="BS817" s="215"/>
      <c r="BT817" s="218"/>
    </row>
    <row r="818" spans="1:72" ht="14.5">
      <c r="A818" s="219"/>
      <c r="B818" s="224"/>
      <c r="C818" s="224"/>
      <c r="D818" s="224"/>
      <c r="E818" s="224"/>
      <c r="F818" s="224"/>
      <c r="G818" s="224"/>
      <c r="H818" s="224"/>
      <c r="I818" s="224"/>
      <c r="J818" s="224"/>
      <c r="K818" s="224"/>
      <c r="L818" s="224"/>
      <c r="M818" s="224"/>
      <c r="N818" s="224"/>
      <c r="O818" s="224"/>
      <c r="P818" s="224"/>
      <c r="Q818" s="224"/>
      <c r="R818" s="224"/>
      <c r="S818" s="224"/>
      <c r="T818" s="224"/>
      <c r="U818" s="224"/>
      <c r="V818" s="224"/>
      <c r="W818" s="224"/>
      <c r="X818" s="224"/>
      <c r="Y818" s="224"/>
      <c r="Z818" s="224"/>
      <c r="AA818" s="224"/>
      <c r="AB818" s="224"/>
      <c r="AC818" s="224"/>
      <c r="AD818" s="224"/>
      <c r="AE818" s="224"/>
      <c r="AF818" s="224"/>
      <c r="AG818" s="224"/>
      <c r="AH818" s="224"/>
      <c r="AI818" s="224"/>
      <c r="AJ818" s="224"/>
      <c r="AK818" s="224"/>
      <c r="AL818" s="224"/>
      <c r="AM818" s="224"/>
      <c r="AN818" s="224"/>
      <c r="AO818" s="224"/>
      <c r="AP818" s="224"/>
      <c r="AQ818" s="224"/>
      <c r="AR818" s="224"/>
      <c r="AS818" s="224"/>
      <c r="AT818" s="224"/>
      <c r="AU818" s="224"/>
      <c r="AV818" s="224"/>
      <c r="AW818" s="224"/>
      <c r="AX818" s="224"/>
      <c r="AY818" s="224"/>
      <c r="AZ818" s="224"/>
      <c r="BA818" s="224"/>
      <c r="BB818" s="224"/>
      <c r="BC818" s="224"/>
      <c r="BD818" s="224"/>
      <c r="BE818" s="224"/>
      <c r="BF818" s="224"/>
      <c r="BG818" s="224"/>
      <c r="BH818" s="224"/>
      <c r="BI818" s="224"/>
      <c r="BJ818" s="224"/>
      <c r="BK818" s="224"/>
      <c r="BL818" s="224"/>
      <c r="BM818" s="224"/>
      <c r="BN818" s="224"/>
      <c r="BO818" s="224"/>
      <c r="BP818" s="224"/>
      <c r="BQ818" s="224"/>
      <c r="BR818" s="224"/>
      <c r="BS818" s="224"/>
      <c r="BT818" s="218"/>
    </row>
    <row r="819" spans="1:72" ht="14.5">
      <c r="A819" s="219"/>
      <c r="B819" s="338"/>
      <c r="C819" s="338"/>
      <c r="D819" s="338"/>
      <c r="E819" s="338"/>
      <c r="F819" s="338"/>
      <c r="G819" s="338"/>
      <c r="H819" s="338"/>
      <c r="I819" s="338"/>
      <c r="J819" s="338"/>
      <c r="K819" s="338"/>
      <c r="L819"/>
      <c r="M819" s="338"/>
      <c r="N819" s="338"/>
      <c r="O819" s="338"/>
      <c r="P819" s="338"/>
      <c r="Q819" s="338"/>
      <c r="R819" s="338"/>
      <c r="S819" s="338"/>
      <c r="T819" s="338"/>
      <c r="U819" s="338"/>
      <c r="V819"/>
      <c r="W819" s="338"/>
      <c r="X819" s="338"/>
      <c r="Y819" s="338"/>
      <c r="Z819" s="338"/>
      <c r="AA819" s="338"/>
      <c r="AB819" s="338"/>
      <c r="AC819" s="338"/>
      <c r="AD819" s="338"/>
      <c r="AE819" s="338"/>
      <c r="AF819" s="338"/>
      <c r="AG819" s="338"/>
      <c r="AH819" s="338"/>
      <c r="AI819" s="338"/>
      <c r="AJ819" s="338"/>
      <c r="AK819" s="338"/>
      <c r="AL819" s="338"/>
      <c r="AM819" s="338"/>
      <c r="AN819" s="338"/>
      <c r="AO819" s="338"/>
      <c r="AP819" s="338"/>
      <c r="AQ819" s="338"/>
      <c r="AR819" s="338"/>
      <c r="AS819" s="338"/>
      <c r="AT819" s="338"/>
      <c r="AU819" s="338"/>
      <c r="AV819" s="338"/>
      <c r="AW819" s="338"/>
      <c r="AX819" s="338"/>
      <c r="AY819" s="338"/>
      <c r="AZ819" s="338"/>
      <c r="BA819" s="338"/>
      <c r="BB819"/>
      <c r="BC819"/>
      <c r="BD819"/>
      <c r="BE819"/>
      <c r="BF819"/>
      <c r="BG819"/>
      <c r="BH819"/>
      <c r="BI819"/>
      <c r="BJ819"/>
      <c r="BK819"/>
      <c r="BL819"/>
      <c r="BM819"/>
      <c r="BN819"/>
      <c r="BO819"/>
      <c r="BP819"/>
      <c r="BQ819"/>
      <c r="BR819"/>
      <c r="BS819"/>
      <c r="BT819" s="218"/>
    </row>
    <row r="820" spans="1:72" ht="14.5">
      <c r="A820" s="219"/>
      <c r="B820" s="338"/>
      <c r="C820" s="338"/>
      <c r="D820" s="338"/>
      <c r="E820" s="338"/>
      <c r="F820" s="338"/>
      <c r="G820" s="338"/>
      <c r="H820" s="338"/>
      <c r="I820" s="338"/>
      <c r="J820" s="338"/>
      <c r="K820" s="338"/>
      <c r="L820"/>
      <c r="M820" s="338"/>
      <c r="N820" s="338"/>
      <c r="O820" s="338"/>
      <c r="P820" s="338"/>
      <c r="Q820" s="338"/>
      <c r="R820" s="338"/>
      <c r="S820" s="338"/>
      <c r="T820" s="338"/>
      <c r="U820" s="338"/>
      <c r="V820"/>
      <c r="W820" s="338"/>
      <c r="X820" s="338"/>
      <c r="Y820" s="338"/>
      <c r="Z820" s="338"/>
      <c r="AA820" s="338"/>
      <c r="AB820" s="338"/>
      <c r="AC820" s="338"/>
      <c r="AD820" s="338"/>
      <c r="AE820" s="338"/>
      <c r="AF820" s="338"/>
      <c r="AG820" s="338"/>
      <c r="AH820" s="338"/>
      <c r="AI820" s="338"/>
      <c r="AJ820" s="338"/>
      <c r="AK820" s="338"/>
      <c r="AL820" s="338"/>
      <c r="AM820" s="338"/>
      <c r="AN820" s="338"/>
      <c r="AO820" s="338"/>
      <c r="AP820" s="338"/>
      <c r="AQ820" s="338"/>
      <c r="AR820" s="338"/>
      <c r="AS820" s="338"/>
      <c r="AT820" s="338"/>
      <c r="AU820" s="338"/>
      <c r="AV820" s="338"/>
      <c r="AW820" s="338"/>
      <c r="AX820" s="338"/>
      <c r="AY820" s="338"/>
      <c r="AZ820" s="338"/>
      <c r="BA820" s="338"/>
      <c r="BB820"/>
      <c r="BC820"/>
      <c r="BD820"/>
      <c r="BE820"/>
      <c r="BF820"/>
      <c r="BG820"/>
      <c r="BH820"/>
      <c r="BI820"/>
      <c r="BJ820"/>
      <c r="BK820"/>
      <c r="BL820"/>
      <c r="BM820"/>
      <c r="BN820"/>
      <c r="BO820"/>
      <c r="BP820"/>
      <c r="BQ820"/>
      <c r="BR820"/>
      <c r="BS820"/>
      <c r="BT820" s="218"/>
    </row>
    <row r="821" spans="1:72" ht="14.5">
      <c r="A821" s="219"/>
      <c r="B821" s="338"/>
      <c r="C821" s="338"/>
      <c r="D821" s="338"/>
      <c r="E821" s="338"/>
      <c r="F821" s="338"/>
      <c r="G821" s="338"/>
      <c r="H821" s="338"/>
      <c r="I821" s="338"/>
      <c r="J821" s="338"/>
      <c r="K821" s="338"/>
      <c r="L821"/>
      <c r="M821" s="338"/>
      <c r="N821" s="338"/>
      <c r="O821" s="338"/>
      <c r="P821" s="338"/>
      <c r="Q821" s="338"/>
      <c r="R821" s="338"/>
      <c r="S821" s="338"/>
      <c r="T821" s="338"/>
      <c r="U821" s="338"/>
      <c r="V821"/>
      <c r="W821" s="338"/>
      <c r="X821" s="338"/>
      <c r="Y821" s="338"/>
      <c r="Z821" s="338"/>
      <c r="AA821" s="338"/>
      <c r="AB821" s="338"/>
      <c r="AC821" s="338"/>
      <c r="AD821" s="338"/>
      <c r="AE821" s="338"/>
      <c r="AF821" s="338"/>
      <c r="AG821" s="338"/>
      <c r="AH821" s="338"/>
      <c r="AI821" s="338"/>
      <c r="AJ821" s="338"/>
      <c r="AK821" s="338"/>
      <c r="AL821" s="338"/>
      <c r="AM821" s="338"/>
      <c r="AN821" s="338"/>
      <c r="AO821" s="338"/>
      <c r="AP821" s="338"/>
      <c r="AQ821" s="338"/>
      <c r="AR821" s="338"/>
      <c r="AS821" s="338"/>
      <c r="AT821" s="338"/>
      <c r="AU821" s="338"/>
      <c r="AV821" s="338"/>
      <c r="AW821" s="338"/>
      <c r="AX821" s="338"/>
      <c r="AY821" s="338"/>
      <c r="AZ821" s="338"/>
      <c r="BA821" s="338"/>
      <c r="BB821"/>
      <c r="BC821"/>
      <c r="BD821"/>
      <c r="BE821"/>
      <c r="BF821"/>
      <c r="BG821"/>
      <c r="BH821"/>
      <c r="BI821"/>
      <c r="BJ821"/>
      <c r="BK821"/>
      <c r="BL821"/>
      <c r="BM821"/>
      <c r="BN821"/>
      <c r="BO821"/>
      <c r="BP821"/>
      <c r="BQ821"/>
      <c r="BR821"/>
      <c r="BS821"/>
      <c r="BT821" s="218"/>
    </row>
    <row r="822" spans="1:72" ht="14.5">
      <c r="A822" s="219"/>
      <c r="B822" s="338"/>
      <c r="C822" s="338"/>
      <c r="D822" s="338"/>
      <c r="E822" s="338"/>
      <c r="F822" s="338"/>
      <c r="G822" s="338"/>
      <c r="H822" s="338"/>
      <c r="I822" s="338"/>
      <c r="J822" s="338"/>
      <c r="K822" s="338"/>
      <c r="L822"/>
      <c r="M822" s="338"/>
      <c r="N822" s="338"/>
      <c r="O822" s="338"/>
      <c r="P822" s="338"/>
      <c r="Q822" s="338"/>
      <c r="R822" s="338"/>
      <c r="S822" s="338"/>
      <c r="T822" s="338"/>
      <c r="U822" s="338"/>
      <c r="V822"/>
      <c r="W822" s="338"/>
      <c r="X822" s="338"/>
      <c r="Y822" s="338"/>
      <c r="Z822" s="338"/>
      <c r="AA822" s="338"/>
      <c r="AB822" s="338"/>
      <c r="AC822" s="338"/>
      <c r="AD822" s="338"/>
      <c r="AE822" s="338"/>
      <c r="AF822" s="338"/>
      <c r="AG822" s="338"/>
      <c r="AH822" s="338"/>
      <c r="AI822" s="338"/>
      <c r="AJ822" s="338"/>
      <c r="AK822" s="338"/>
      <c r="AL822" s="338"/>
      <c r="AM822" s="338"/>
      <c r="AN822" s="338"/>
      <c r="AO822" s="338"/>
      <c r="AP822" s="338"/>
      <c r="AQ822" s="338"/>
      <c r="AR822" s="338"/>
      <c r="AS822" s="338"/>
      <c r="AT822" s="338"/>
      <c r="AU822" s="338"/>
      <c r="AV822" s="338"/>
      <c r="AW822" s="338"/>
      <c r="AX822" s="338"/>
      <c r="AY822" s="338"/>
      <c r="AZ822" s="338"/>
      <c r="BA822" s="338"/>
      <c r="BB822"/>
      <c r="BC822"/>
      <c r="BD822"/>
      <c r="BE822"/>
      <c r="BF822"/>
      <c r="BG822"/>
      <c r="BH822"/>
      <c r="BI822"/>
      <c r="BJ822"/>
      <c r="BK822"/>
      <c r="BL822"/>
      <c r="BM822"/>
      <c r="BN822"/>
      <c r="BO822"/>
      <c r="BP822"/>
      <c r="BQ822"/>
      <c r="BR822"/>
      <c r="BS822"/>
      <c r="BT822" s="218"/>
    </row>
    <row r="823" spans="1:72" ht="14.5">
      <c r="A823" s="219"/>
      <c r="B823" s="338"/>
      <c r="C823" s="338"/>
      <c r="D823" s="338"/>
      <c r="E823" s="338"/>
      <c r="F823" s="338"/>
      <c r="G823" s="338"/>
      <c r="H823" s="338"/>
      <c r="I823" s="338"/>
      <c r="J823" s="338"/>
      <c r="K823" s="338"/>
      <c r="L823"/>
      <c r="M823" s="338"/>
      <c r="N823" s="338"/>
      <c r="O823" s="338"/>
      <c r="P823" s="338"/>
      <c r="Q823" s="338"/>
      <c r="R823" s="338"/>
      <c r="S823" s="338"/>
      <c r="T823" s="338"/>
      <c r="U823" s="338"/>
      <c r="V823"/>
      <c r="W823" s="338"/>
      <c r="X823" s="338"/>
      <c r="Y823" s="338"/>
      <c r="Z823" s="338"/>
      <c r="AA823" s="338"/>
      <c r="AB823" s="338"/>
      <c r="AC823" s="338"/>
      <c r="AD823" s="338"/>
      <c r="AE823" s="338"/>
      <c r="AF823" s="338"/>
      <c r="AG823" s="338"/>
      <c r="AH823" s="338"/>
      <c r="AI823" s="338"/>
      <c r="AJ823" s="338"/>
      <c r="AK823" s="338"/>
      <c r="AL823" s="338"/>
      <c r="AM823" s="338"/>
      <c r="AN823" s="338"/>
      <c r="AO823" s="338"/>
      <c r="AP823" s="338"/>
      <c r="AQ823" s="338"/>
      <c r="AR823" s="338"/>
      <c r="AS823" s="338"/>
      <c r="AT823" s="338"/>
      <c r="AU823" s="338"/>
      <c r="AV823" s="338"/>
      <c r="AW823" s="338"/>
      <c r="AX823" s="338"/>
      <c r="AY823" s="338"/>
      <c r="AZ823" s="338"/>
      <c r="BA823" s="338"/>
      <c r="BB823"/>
      <c r="BC823"/>
      <c r="BD823"/>
      <c r="BE823"/>
      <c r="BF823"/>
      <c r="BG823"/>
      <c r="BH823"/>
      <c r="BI823"/>
      <c r="BJ823"/>
      <c r="BK823"/>
      <c r="BL823"/>
      <c r="BM823"/>
      <c r="BN823"/>
      <c r="BO823"/>
      <c r="BP823"/>
      <c r="BQ823"/>
      <c r="BR823"/>
      <c r="BS823"/>
      <c r="BT823" s="218"/>
    </row>
    <row r="824" spans="1:72" ht="14.5">
      <c r="A824" s="219"/>
      <c r="B824" s="338"/>
      <c r="C824" s="338"/>
      <c r="D824" s="338"/>
      <c r="E824" s="338"/>
      <c r="F824" s="338"/>
      <c r="G824" s="338"/>
      <c r="H824" s="338"/>
      <c r="I824" s="338"/>
      <c r="J824" s="338"/>
      <c r="K824" s="338"/>
      <c r="L824"/>
      <c r="M824" s="338"/>
      <c r="N824" s="338"/>
      <c r="O824" s="338"/>
      <c r="P824" s="338"/>
      <c r="Q824" s="338"/>
      <c r="R824" s="338"/>
      <c r="S824" s="338"/>
      <c r="T824" s="338"/>
      <c r="U824" s="338"/>
      <c r="V824"/>
      <c r="W824" s="338"/>
      <c r="X824" s="338"/>
      <c r="Y824" s="338"/>
      <c r="Z824" s="338"/>
      <c r="AA824" s="338"/>
      <c r="AB824" s="338"/>
      <c r="AC824" s="338"/>
      <c r="AD824" s="338"/>
      <c r="AE824" s="338"/>
      <c r="AF824" s="338"/>
      <c r="AG824" s="338"/>
      <c r="AH824" s="338"/>
      <c r="AI824" s="338"/>
      <c r="AJ824" s="338"/>
      <c r="AK824" s="338"/>
      <c r="AL824" s="338"/>
      <c r="AM824" s="338"/>
      <c r="AN824" s="338"/>
      <c r="AO824" s="338"/>
      <c r="AP824" s="338"/>
      <c r="AQ824" s="338"/>
      <c r="AR824" s="338"/>
      <c r="AS824" s="338"/>
      <c r="AT824" s="338"/>
      <c r="AU824" s="338"/>
      <c r="AV824" s="338"/>
      <c r="AW824" s="338"/>
      <c r="AX824" s="338"/>
      <c r="AY824" s="338"/>
      <c r="AZ824" s="338"/>
      <c r="BA824" s="338"/>
      <c r="BB824"/>
      <c r="BC824"/>
      <c r="BD824"/>
      <c r="BE824"/>
      <c r="BF824"/>
      <c r="BG824"/>
      <c r="BH824"/>
      <c r="BI824"/>
      <c r="BJ824"/>
      <c r="BK824"/>
      <c r="BL824"/>
      <c r="BM824"/>
      <c r="BN824"/>
      <c r="BO824"/>
      <c r="BP824"/>
      <c r="BQ824"/>
      <c r="BR824"/>
      <c r="BS824"/>
      <c r="BT824" s="218"/>
    </row>
    <row r="825" spans="1:72" ht="14.5">
      <c r="A825" s="219"/>
      <c r="B825" s="338"/>
      <c r="C825" s="338"/>
      <c r="D825" s="338"/>
      <c r="E825" s="338"/>
      <c r="F825" s="338"/>
      <c r="G825" s="338"/>
      <c r="H825" s="338"/>
      <c r="I825" s="338"/>
      <c r="J825" s="338"/>
      <c r="K825" s="338"/>
      <c r="L825"/>
      <c r="M825" s="338"/>
      <c r="N825" s="338"/>
      <c r="O825" s="338"/>
      <c r="P825" s="338"/>
      <c r="Q825" s="338"/>
      <c r="R825" s="338"/>
      <c r="S825" s="338"/>
      <c r="T825" s="338"/>
      <c r="U825" s="338"/>
      <c r="V825"/>
      <c r="W825" s="338"/>
      <c r="X825" s="338"/>
      <c r="Y825" s="338"/>
      <c r="Z825" s="338"/>
      <c r="AA825" s="338"/>
      <c r="AB825" s="338"/>
      <c r="AC825" s="338"/>
      <c r="AD825" s="338"/>
      <c r="AE825" s="338"/>
      <c r="AF825" s="338"/>
      <c r="AG825" s="338"/>
      <c r="AH825" s="338"/>
      <c r="AI825" s="338"/>
      <c r="AJ825" s="338"/>
      <c r="AK825" s="338"/>
      <c r="AL825" s="338"/>
      <c r="AM825" s="338"/>
      <c r="AN825" s="338"/>
      <c r="AO825" s="338"/>
      <c r="AP825" s="338"/>
      <c r="AQ825" s="338"/>
      <c r="AR825" s="338"/>
      <c r="AS825" s="338"/>
      <c r="AT825" s="338"/>
      <c r="AU825" s="338"/>
      <c r="AV825" s="338"/>
      <c r="AW825" s="338"/>
      <c r="AX825" s="338"/>
      <c r="AY825" s="338"/>
      <c r="AZ825" s="338"/>
      <c r="BA825" s="338"/>
      <c r="BB825"/>
      <c r="BC825"/>
      <c r="BD825"/>
      <c r="BE825"/>
      <c r="BF825"/>
      <c r="BG825"/>
      <c r="BH825"/>
      <c r="BI825"/>
      <c r="BJ825"/>
      <c r="BK825"/>
      <c r="BL825"/>
      <c r="BM825"/>
      <c r="BN825"/>
      <c r="BO825"/>
      <c r="BP825"/>
      <c r="BQ825"/>
      <c r="BR825"/>
      <c r="BS825"/>
      <c r="BT825" s="218"/>
    </row>
    <row r="826" spans="1:72" ht="14.5">
      <c r="A826" s="219"/>
      <c r="B826" s="338"/>
      <c r="C826" s="338"/>
      <c r="D826" s="338"/>
      <c r="E826" s="338"/>
      <c r="F826" s="338"/>
      <c r="G826" s="338"/>
      <c r="H826" s="338"/>
      <c r="I826" s="338"/>
      <c r="J826" s="338"/>
      <c r="K826" s="338"/>
      <c r="L826"/>
      <c r="M826" s="338"/>
      <c r="N826" s="338"/>
      <c r="O826" s="338"/>
      <c r="P826" s="338"/>
      <c r="Q826" s="338"/>
      <c r="R826" s="338"/>
      <c r="S826" s="338"/>
      <c r="T826" s="338"/>
      <c r="U826" s="338"/>
      <c r="V826"/>
      <c r="W826" s="338"/>
      <c r="X826" s="338"/>
      <c r="Y826" s="338"/>
      <c r="Z826" s="338"/>
      <c r="AA826" s="338"/>
      <c r="AB826" s="338"/>
      <c r="AC826" s="338"/>
      <c r="AD826" s="338"/>
      <c r="AE826" s="338"/>
      <c r="AF826" s="338"/>
      <c r="AG826" s="338"/>
      <c r="AH826" s="338"/>
      <c r="AI826" s="338"/>
      <c r="AJ826" s="338"/>
      <c r="AK826" s="338"/>
      <c r="AL826" s="338"/>
      <c r="AM826" s="338"/>
      <c r="AN826" s="338"/>
      <c r="AO826" s="338"/>
      <c r="AP826" s="338"/>
      <c r="AQ826" s="338"/>
      <c r="AR826" s="338"/>
      <c r="AS826" s="338"/>
      <c r="AT826" s="338"/>
      <c r="AU826" s="338"/>
      <c r="AV826" s="338"/>
      <c r="AW826" s="338"/>
      <c r="AX826" s="338"/>
      <c r="AY826" s="338"/>
      <c r="AZ826" s="338"/>
      <c r="BA826" s="338"/>
      <c r="BB826"/>
      <c r="BC826"/>
      <c r="BD826"/>
      <c r="BE826"/>
      <c r="BF826"/>
      <c r="BG826"/>
      <c r="BH826"/>
      <c r="BI826"/>
      <c r="BJ826"/>
      <c r="BK826"/>
      <c r="BL826"/>
      <c r="BM826"/>
      <c r="BN826"/>
      <c r="BO826"/>
      <c r="BP826"/>
      <c r="BQ826"/>
      <c r="BR826"/>
      <c r="BS826"/>
      <c r="BT826" s="218"/>
    </row>
    <row r="827" spans="1:72" ht="14.5">
      <c r="A827" s="219"/>
      <c r="B827" s="338"/>
      <c r="C827" s="338"/>
      <c r="D827" s="338"/>
      <c r="E827" s="338"/>
      <c r="F827" s="338"/>
      <c r="G827" s="338"/>
      <c r="H827" s="338"/>
      <c r="I827" s="338"/>
      <c r="J827" s="338"/>
      <c r="K827" s="338"/>
      <c r="L827"/>
      <c r="M827" s="338"/>
      <c r="N827" s="338"/>
      <c r="O827" s="338"/>
      <c r="P827" s="338"/>
      <c r="Q827" s="338"/>
      <c r="R827" s="338"/>
      <c r="S827" s="338"/>
      <c r="T827" s="338"/>
      <c r="U827" s="338"/>
      <c r="V827"/>
      <c r="W827" s="338"/>
      <c r="X827" s="338"/>
      <c r="Y827" s="338"/>
      <c r="Z827" s="338"/>
      <c r="AA827" s="338"/>
      <c r="AB827" s="338"/>
      <c r="AC827" s="338"/>
      <c r="AD827" s="338"/>
      <c r="AE827" s="338"/>
      <c r="AF827" s="338"/>
      <c r="AG827" s="338"/>
      <c r="AH827" s="338"/>
      <c r="AI827" s="338"/>
      <c r="AJ827" s="338"/>
      <c r="AK827" s="338"/>
      <c r="AL827" s="338"/>
      <c r="AM827" s="338"/>
      <c r="AN827" s="338"/>
      <c r="AO827" s="338"/>
      <c r="AP827" s="338"/>
      <c r="AQ827" s="338"/>
      <c r="AR827" s="338"/>
      <c r="AS827" s="338"/>
      <c r="AT827" s="338"/>
      <c r="AU827" s="338"/>
      <c r="AV827" s="338"/>
      <c r="AW827" s="338"/>
      <c r="AX827" s="338"/>
      <c r="AY827" s="338"/>
      <c r="AZ827" s="338"/>
      <c r="BA827" s="338"/>
      <c r="BB827"/>
      <c r="BC827"/>
      <c r="BD827"/>
      <c r="BE827"/>
      <c r="BF827"/>
      <c r="BG827"/>
      <c r="BH827"/>
      <c r="BI827"/>
      <c r="BJ827"/>
      <c r="BK827"/>
      <c r="BL827"/>
      <c r="BM827"/>
      <c r="BN827"/>
      <c r="BO827"/>
      <c r="BP827"/>
      <c r="BQ827"/>
      <c r="BR827"/>
      <c r="BS827"/>
      <c r="BT827" s="218"/>
    </row>
    <row r="828" spans="1:72" ht="14.5">
      <c r="A828" s="219"/>
      <c r="B828" s="338"/>
      <c r="C828" s="338"/>
      <c r="D828" s="338"/>
      <c r="E828" s="338"/>
      <c r="F828" s="338"/>
      <c r="G828" s="338"/>
      <c r="H828" s="338"/>
      <c r="I828" s="338"/>
      <c r="J828" s="338"/>
      <c r="K828" s="338"/>
      <c r="L828"/>
      <c r="M828" s="338"/>
      <c r="N828" s="338"/>
      <c r="O828" s="338"/>
      <c r="P828" s="338"/>
      <c r="Q828" s="338"/>
      <c r="R828" s="338"/>
      <c r="S828" s="338"/>
      <c r="T828" s="338"/>
      <c r="U828" s="338"/>
      <c r="V828"/>
      <c r="W828" s="338"/>
      <c r="X828" s="338"/>
      <c r="Y828" s="338"/>
      <c r="Z828" s="338"/>
      <c r="AA828" s="338"/>
      <c r="AB828" s="338"/>
      <c r="AC828" s="338"/>
      <c r="AD828" s="338"/>
      <c r="AE828" s="338"/>
      <c r="AF828" s="338"/>
      <c r="AG828" s="338"/>
      <c r="AH828" s="338"/>
      <c r="AI828" s="338"/>
      <c r="AJ828" s="338"/>
      <c r="AK828" s="338"/>
      <c r="AL828" s="338"/>
      <c r="AM828" s="338"/>
      <c r="AN828" s="338"/>
      <c r="AO828" s="338"/>
      <c r="AP828" s="338"/>
      <c r="AQ828" s="338"/>
      <c r="AR828" s="338"/>
      <c r="AS828" s="338"/>
      <c r="AT828" s="338"/>
      <c r="AU828" s="338"/>
      <c r="AV828" s="338"/>
      <c r="AW828" s="338"/>
      <c r="AX828" s="338"/>
      <c r="AY828" s="338"/>
      <c r="AZ828" s="338"/>
      <c r="BA828" s="338"/>
      <c r="BB828"/>
      <c r="BC828"/>
      <c r="BD828"/>
      <c r="BE828"/>
      <c r="BF828"/>
      <c r="BG828"/>
      <c r="BH828"/>
      <c r="BI828"/>
      <c r="BJ828"/>
      <c r="BK828"/>
      <c r="BL828"/>
      <c r="BM828"/>
      <c r="BN828"/>
      <c r="BO828"/>
      <c r="BP828"/>
      <c r="BQ828"/>
      <c r="BR828"/>
      <c r="BS828"/>
      <c r="BT828" s="218"/>
    </row>
    <row r="829" spans="1:72" ht="14.5">
      <c r="A829" s="219"/>
      <c r="B829" s="338"/>
      <c r="C829" s="338"/>
      <c r="D829" s="338"/>
      <c r="E829" s="338"/>
      <c r="F829" s="338"/>
      <c r="G829" s="338"/>
      <c r="H829" s="338"/>
      <c r="I829" s="338"/>
      <c r="J829" s="338"/>
      <c r="K829" s="338"/>
      <c r="L829"/>
      <c r="M829" s="338"/>
      <c r="N829" s="338"/>
      <c r="O829" s="338"/>
      <c r="P829" s="338"/>
      <c r="Q829" s="338"/>
      <c r="R829" s="338"/>
      <c r="S829" s="338"/>
      <c r="T829" s="338"/>
      <c r="U829" s="338"/>
      <c r="V829"/>
      <c r="W829" s="338"/>
      <c r="X829" s="338"/>
      <c r="Y829" s="338"/>
      <c r="Z829" s="338"/>
      <c r="AA829" s="338"/>
      <c r="AB829" s="338"/>
      <c r="AC829" s="338"/>
      <c r="AD829" s="338"/>
      <c r="AE829" s="338"/>
      <c r="AF829" s="338"/>
      <c r="AG829" s="338"/>
      <c r="AH829" s="338"/>
      <c r="AI829" s="338"/>
      <c r="AJ829" s="338"/>
      <c r="AK829" s="338"/>
      <c r="AL829" s="338"/>
      <c r="AM829" s="338"/>
      <c r="AN829" s="338"/>
      <c r="AO829" s="338"/>
      <c r="AP829" s="338"/>
      <c r="AQ829" s="338"/>
      <c r="AR829" s="338"/>
      <c r="AS829" s="338"/>
      <c r="AT829" s="338"/>
      <c r="AU829" s="338"/>
      <c r="AV829" s="338"/>
      <c r="AW829" s="338"/>
      <c r="AX829" s="338"/>
      <c r="AY829" s="338"/>
      <c r="AZ829" s="338"/>
      <c r="BA829" s="338"/>
      <c r="BB829"/>
      <c r="BC829"/>
      <c r="BD829"/>
      <c r="BE829"/>
      <c r="BF829"/>
      <c r="BG829"/>
      <c r="BH829"/>
      <c r="BI829"/>
      <c r="BJ829"/>
      <c r="BK829"/>
      <c r="BL829"/>
      <c r="BM829"/>
      <c r="BN829"/>
      <c r="BO829"/>
      <c r="BP829"/>
      <c r="BQ829"/>
      <c r="BR829"/>
      <c r="BS829"/>
      <c r="BT829" s="218"/>
    </row>
    <row r="830" spans="1:72" ht="14.5">
      <c r="A830" s="219"/>
      <c r="B830" s="338"/>
      <c r="C830" s="338"/>
      <c r="D830" s="338"/>
      <c r="E830" s="338"/>
      <c r="F830" s="338"/>
      <c r="G830" s="338"/>
      <c r="H830" s="338"/>
      <c r="I830" s="338"/>
      <c r="J830" s="338"/>
      <c r="K830" s="338"/>
      <c r="L830"/>
      <c r="M830" s="338"/>
      <c r="N830" s="338"/>
      <c r="O830" s="338"/>
      <c r="P830" s="338"/>
      <c r="Q830" s="338"/>
      <c r="R830" s="338"/>
      <c r="S830" s="338"/>
      <c r="T830" s="338"/>
      <c r="U830" s="338"/>
      <c r="V830"/>
      <c r="W830" s="338"/>
      <c r="X830" s="338"/>
      <c r="Y830" s="338"/>
      <c r="Z830" s="338"/>
      <c r="AA830" s="338"/>
      <c r="AB830" s="338"/>
      <c r="AC830" s="338"/>
      <c r="AD830" s="338"/>
      <c r="AE830" s="338"/>
      <c r="AF830" s="338"/>
      <c r="AG830" s="338"/>
      <c r="AH830" s="338"/>
      <c r="AI830" s="338"/>
      <c r="AJ830" s="338"/>
      <c r="AK830" s="338"/>
      <c r="AL830" s="338"/>
      <c r="AM830" s="338"/>
      <c r="AN830" s="338"/>
      <c r="AO830" s="338"/>
      <c r="AP830" s="338"/>
      <c r="AQ830" s="338"/>
      <c r="AR830" s="338"/>
      <c r="AS830" s="338"/>
      <c r="AT830" s="338"/>
      <c r="AU830" s="338"/>
      <c r="AV830" s="338"/>
      <c r="AW830" s="338"/>
      <c r="AX830" s="338"/>
      <c r="AY830" s="338"/>
      <c r="AZ830" s="338"/>
      <c r="BA830" s="338"/>
      <c r="BB830"/>
      <c r="BC830"/>
      <c r="BD830"/>
      <c r="BE830"/>
      <c r="BF830"/>
      <c r="BG830"/>
      <c r="BH830"/>
      <c r="BI830"/>
      <c r="BJ830"/>
      <c r="BK830"/>
      <c r="BL830"/>
      <c r="BM830"/>
      <c r="BN830"/>
      <c r="BO830"/>
      <c r="BP830"/>
      <c r="BQ830"/>
      <c r="BR830"/>
      <c r="BS830"/>
      <c r="BT830" s="218"/>
    </row>
    <row r="831" spans="1:72" ht="14.5">
      <c r="A831" s="219"/>
      <c r="B831" s="338"/>
      <c r="C831" s="338"/>
      <c r="D831" s="338"/>
      <c r="E831" s="338"/>
      <c r="F831" s="338"/>
      <c r="G831" s="338"/>
      <c r="H831" s="338"/>
      <c r="I831" s="338"/>
      <c r="J831" s="338"/>
      <c r="K831" s="338"/>
      <c r="L831"/>
      <c r="M831" s="338"/>
      <c r="N831" s="338"/>
      <c r="O831" s="338"/>
      <c r="P831" s="338"/>
      <c r="Q831" s="338"/>
      <c r="R831" s="338"/>
      <c r="S831" s="338"/>
      <c r="T831" s="338"/>
      <c r="U831" s="338"/>
      <c r="V831"/>
      <c r="W831" s="338"/>
      <c r="X831" s="338"/>
      <c r="Y831" s="338"/>
      <c r="Z831" s="338"/>
      <c r="AA831" s="338"/>
      <c r="AB831" s="338"/>
      <c r="AC831" s="338"/>
      <c r="AD831" s="338"/>
      <c r="AE831" s="338"/>
      <c r="AF831" s="338"/>
      <c r="AG831" s="338"/>
      <c r="AH831" s="338"/>
      <c r="AI831" s="338"/>
      <c r="AJ831" s="338"/>
      <c r="AK831" s="338"/>
      <c r="AL831" s="338"/>
      <c r="AM831" s="338"/>
      <c r="AN831" s="338"/>
      <c r="AO831" s="338"/>
      <c r="AP831" s="338"/>
      <c r="AQ831" s="338"/>
      <c r="AR831" s="338"/>
      <c r="AS831" s="338"/>
      <c r="AT831" s="338"/>
      <c r="AU831" s="338"/>
      <c r="AV831" s="338"/>
      <c r="AW831" s="338"/>
      <c r="AX831" s="338"/>
      <c r="AY831" s="338"/>
      <c r="AZ831" s="338"/>
      <c r="BA831" s="338"/>
      <c r="BB831"/>
      <c r="BC831"/>
      <c r="BD831"/>
      <c r="BE831"/>
      <c r="BF831"/>
      <c r="BG831"/>
      <c r="BH831"/>
      <c r="BI831"/>
      <c r="BJ831"/>
      <c r="BK831"/>
      <c r="BL831"/>
      <c r="BM831"/>
      <c r="BN831"/>
      <c r="BO831"/>
      <c r="BP831"/>
      <c r="BQ831"/>
      <c r="BR831"/>
      <c r="BS831"/>
      <c r="BT831" s="218"/>
    </row>
    <row r="832" spans="1:72" ht="14.5">
      <c r="A832" s="219"/>
      <c r="B832" s="338"/>
      <c r="C832" s="338"/>
      <c r="D832" s="338"/>
      <c r="E832" s="338"/>
      <c r="F832" s="338"/>
      <c r="G832" s="338"/>
      <c r="H832" s="338"/>
      <c r="I832" s="338"/>
      <c r="J832" s="338"/>
      <c r="K832" s="338"/>
      <c r="L832"/>
      <c r="M832" s="338"/>
      <c r="N832" s="338"/>
      <c r="O832" s="338"/>
      <c r="P832" s="338"/>
      <c r="Q832" s="338"/>
      <c r="R832" s="338"/>
      <c r="S832" s="338"/>
      <c r="T832" s="338"/>
      <c r="U832" s="338"/>
      <c r="V832"/>
      <c r="W832" s="338"/>
      <c r="X832" s="338"/>
      <c r="Y832" s="338"/>
      <c r="Z832" s="338"/>
      <c r="AA832" s="338"/>
      <c r="AB832" s="338"/>
      <c r="AC832" s="338"/>
      <c r="AD832" s="338"/>
      <c r="AE832" s="338"/>
      <c r="AF832" s="338"/>
      <c r="AG832" s="338"/>
      <c r="AH832" s="338"/>
      <c r="AI832" s="338"/>
      <c r="AJ832" s="338"/>
      <c r="AK832" s="338"/>
      <c r="AL832" s="338"/>
      <c r="AM832" s="338"/>
      <c r="AN832" s="338"/>
      <c r="AO832" s="338"/>
      <c r="AP832" s="338"/>
      <c r="AQ832" s="338"/>
      <c r="AR832" s="338"/>
      <c r="AS832" s="338"/>
      <c r="AT832" s="338"/>
      <c r="AU832" s="338"/>
      <c r="AV832" s="338"/>
      <c r="AW832" s="338"/>
      <c r="AX832" s="338"/>
      <c r="AY832" s="338"/>
      <c r="AZ832" s="338"/>
      <c r="BA832" s="338"/>
      <c r="BB832"/>
      <c r="BC832"/>
      <c r="BD832"/>
      <c r="BE832"/>
      <c r="BF832"/>
      <c r="BG832"/>
      <c r="BH832"/>
      <c r="BI832"/>
      <c r="BJ832"/>
      <c r="BK832"/>
      <c r="BL832"/>
      <c r="BM832"/>
      <c r="BN832"/>
      <c r="BO832"/>
      <c r="BP832"/>
      <c r="BQ832"/>
      <c r="BR832"/>
      <c r="BS832"/>
      <c r="BT832" s="218"/>
    </row>
    <row r="833" spans="1:72" ht="14.5">
      <c r="A833" s="219"/>
      <c r="B833" s="338"/>
      <c r="C833" s="338"/>
      <c r="D833" s="338"/>
      <c r="E833" s="338"/>
      <c r="F833" s="338"/>
      <c r="G833" s="338"/>
      <c r="H833" s="338"/>
      <c r="I833" s="338"/>
      <c r="J833" s="338"/>
      <c r="K833" s="338"/>
      <c r="L833"/>
      <c r="M833" s="338"/>
      <c r="N833" s="338"/>
      <c r="O833" s="338"/>
      <c r="P833" s="338"/>
      <c r="Q833" s="338"/>
      <c r="R833" s="338"/>
      <c r="S833" s="338"/>
      <c r="T833" s="338"/>
      <c r="U833" s="338"/>
      <c r="V833"/>
      <c r="W833" s="338"/>
      <c r="X833" s="338"/>
      <c r="Y833" s="338"/>
      <c r="Z833" s="338"/>
      <c r="AA833" s="338"/>
      <c r="AB833" s="338"/>
      <c r="AC833" s="338"/>
      <c r="AD833" s="338"/>
      <c r="AE833" s="338"/>
      <c r="AF833" s="338"/>
      <c r="AG833" s="338"/>
      <c r="AH833" s="338"/>
      <c r="AI833" s="338"/>
      <c r="AJ833" s="338"/>
      <c r="AK833" s="338"/>
      <c r="AL833" s="338"/>
      <c r="AM833" s="338"/>
      <c r="AN833" s="338"/>
      <c r="AO833" s="338"/>
      <c r="AP833" s="338"/>
      <c r="AQ833" s="338"/>
      <c r="AR833" s="338"/>
      <c r="AS833" s="338"/>
      <c r="AT833" s="338"/>
      <c r="AU833" s="338"/>
      <c r="AV833" s="338"/>
      <c r="AW833" s="338"/>
      <c r="AX833" s="338"/>
      <c r="AY833" s="338"/>
      <c r="AZ833" s="338"/>
      <c r="BA833" s="338"/>
      <c r="BB833"/>
      <c r="BC833"/>
      <c r="BD833"/>
      <c r="BE833"/>
      <c r="BF833"/>
      <c r="BG833"/>
      <c r="BH833"/>
      <c r="BI833"/>
      <c r="BJ833"/>
      <c r="BK833"/>
      <c r="BL833"/>
      <c r="BM833"/>
      <c r="BN833"/>
      <c r="BO833"/>
      <c r="BP833"/>
      <c r="BQ833"/>
      <c r="BR833"/>
      <c r="BS833"/>
      <c r="BT833" s="218"/>
    </row>
    <row r="834" spans="1:72" ht="14.5">
      <c r="A834" s="219"/>
      <c r="B834" s="338"/>
      <c r="C834" s="338"/>
      <c r="D834" s="338"/>
      <c r="E834" s="338"/>
      <c r="F834" s="338"/>
      <c r="G834" s="338"/>
      <c r="H834" s="338"/>
      <c r="I834" s="338"/>
      <c r="J834" s="338"/>
      <c r="K834" s="338"/>
      <c r="L834"/>
      <c r="M834" s="338"/>
      <c r="N834" s="338"/>
      <c r="O834" s="338"/>
      <c r="P834" s="338"/>
      <c r="Q834" s="338"/>
      <c r="R834" s="338"/>
      <c r="S834" s="338"/>
      <c r="T834" s="338"/>
      <c r="U834" s="338"/>
      <c r="V834"/>
      <c r="W834" s="338"/>
      <c r="X834" s="338"/>
      <c r="Y834" s="338"/>
      <c r="Z834" s="338"/>
      <c r="AA834" s="338"/>
      <c r="AB834" s="338"/>
      <c r="AC834" s="338"/>
      <c r="AD834" s="338"/>
      <c r="AE834" s="338"/>
      <c r="AF834" s="338"/>
      <c r="AG834" s="338"/>
      <c r="AH834" s="338"/>
      <c r="AI834" s="338"/>
      <c r="AJ834" s="338"/>
      <c r="AK834" s="338"/>
      <c r="AL834" s="338"/>
      <c r="AM834" s="338"/>
      <c r="AN834" s="338"/>
      <c r="AO834" s="338"/>
      <c r="AP834" s="338"/>
      <c r="AQ834" s="338"/>
      <c r="AR834" s="338"/>
      <c r="AS834" s="338"/>
      <c r="AT834" s="338"/>
      <c r="AU834" s="338"/>
      <c r="AV834" s="338"/>
      <c r="AW834" s="338"/>
      <c r="AX834" s="338"/>
      <c r="AY834" s="338"/>
      <c r="AZ834" s="338"/>
      <c r="BA834" s="338"/>
      <c r="BB834"/>
      <c r="BC834"/>
      <c r="BD834"/>
      <c r="BE834"/>
      <c r="BF834"/>
      <c r="BG834"/>
      <c r="BH834"/>
      <c r="BI834"/>
      <c r="BJ834"/>
      <c r="BK834"/>
      <c r="BL834"/>
      <c r="BM834"/>
      <c r="BN834"/>
      <c r="BO834"/>
      <c r="BP834"/>
      <c r="BQ834"/>
      <c r="BR834"/>
      <c r="BS834"/>
      <c r="BT834" s="218"/>
    </row>
    <row r="835" spans="1:72" ht="14.5">
      <c r="A835" s="219"/>
      <c r="B835" s="338"/>
      <c r="C835" s="338"/>
      <c r="D835" s="338"/>
      <c r="E835" s="338"/>
      <c r="F835" s="338"/>
      <c r="G835" s="338"/>
      <c r="H835" s="338"/>
      <c r="I835" s="338"/>
      <c r="J835" s="338"/>
      <c r="K835" s="338"/>
      <c r="L835"/>
      <c r="M835" s="338"/>
      <c r="N835" s="338"/>
      <c r="O835" s="338"/>
      <c r="P835" s="338"/>
      <c r="Q835" s="338"/>
      <c r="R835" s="338"/>
      <c r="S835" s="338"/>
      <c r="T835" s="338"/>
      <c r="U835" s="338"/>
      <c r="V835"/>
      <c r="W835" s="338"/>
      <c r="X835" s="338"/>
      <c r="Y835" s="338"/>
      <c r="Z835" s="338"/>
      <c r="AA835" s="338"/>
      <c r="AB835" s="338"/>
      <c r="AC835" s="338"/>
      <c r="AD835" s="338"/>
      <c r="AE835" s="338"/>
      <c r="AF835" s="338"/>
      <c r="AG835" s="338"/>
      <c r="AH835" s="338"/>
      <c r="AI835" s="338"/>
      <c r="AJ835" s="338"/>
      <c r="AK835" s="338"/>
      <c r="AL835" s="338"/>
      <c r="AM835" s="338"/>
      <c r="AN835" s="338"/>
      <c r="AO835" s="338"/>
      <c r="AP835" s="338"/>
      <c r="AQ835" s="338"/>
      <c r="AR835" s="338"/>
      <c r="AS835" s="338"/>
      <c r="AT835" s="338"/>
      <c r="AU835" s="338"/>
      <c r="AV835" s="338"/>
      <c r="AW835" s="338"/>
      <c r="AX835" s="338"/>
      <c r="AY835" s="338"/>
      <c r="AZ835" s="338"/>
      <c r="BA835" s="338"/>
      <c r="BB835"/>
      <c r="BC835"/>
      <c r="BD835"/>
      <c r="BE835"/>
      <c r="BF835"/>
      <c r="BG835"/>
      <c r="BH835"/>
      <c r="BI835"/>
      <c r="BJ835"/>
      <c r="BK835"/>
      <c r="BL835"/>
      <c r="BM835"/>
      <c r="BN835"/>
      <c r="BO835"/>
      <c r="BP835"/>
      <c r="BQ835"/>
      <c r="BR835"/>
      <c r="BS835"/>
      <c r="BT835" s="218"/>
    </row>
    <row r="836" spans="1:72" ht="14.5">
      <c r="A836" s="219"/>
      <c r="B836" s="338"/>
      <c r="C836" s="338"/>
      <c r="D836" s="338"/>
      <c r="E836" s="338"/>
      <c r="F836" s="338"/>
      <c r="G836" s="338"/>
      <c r="H836" s="338"/>
      <c r="I836" s="338"/>
      <c r="J836" s="338"/>
      <c r="K836" s="338"/>
      <c r="L836"/>
      <c r="M836" s="338"/>
      <c r="N836" s="338"/>
      <c r="O836" s="338"/>
      <c r="P836" s="338"/>
      <c r="Q836" s="338"/>
      <c r="R836" s="338"/>
      <c r="S836" s="338"/>
      <c r="T836" s="338"/>
      <c r="U836" s="338"/>
      <c r="V836"/>
      <c r="W836" s="338"/>
      <c r="X836" s="338"/>
      <c r="Y836" s="338"/>
      <c r="Z836" s="338"/>
      <c r="AA836" s="338"/>
      <c r="AB836" s="338"/>
      <c r="AC836" s="338"/>
      <c r="AD836" s="338"/>
      <c r="AE836" s="338"/>
      <c r="AF836" s="338"/>
      <c r="AG836" s="338"/>
      <c r="AH836" s="338"/>
      <c r="AI836" s="338"/>
      <c r="AJ836" s="338"/>
      <c r="AK836" s="338"/>
      <c r="AL836" s="338"/>
      <c r="AM836" s="338"/>
      <c r="AN836" s="338"/>
      <c r="AO836" s="338"/>
      <c r="AP836" s="338"/>
      <c r="AQ836" s="338"/>
      <c r="AR836" s="338"/>
      <c r="AS836" s="338"/>
      <c r="AT836" s="338"/>
      <c r="AU836" s="338"/>
      <c r="AV836" s="338"/>
      <c r="AW836" s="338"/>
      <c r="AX836" s="338"/>
      <c r="AY836" s="338"/>
      <c r="AZ836" s="338"/>
      <c r="BA836" s="338"/>
      <c r="BB836"/>
      <c r="BC836"/>
      <c r="BD836"/>
      <c r="BE836"/>
      <c r="BF836"/>
      <c r="BG836"/>
      <c r="BH836"/>
      <c r="BI836"/>
      <c r="BJ836"/>
      <c r="BK836"/>
      <c r="BL836"/>
      <c r="BM836"/>
      <c r="BN836"/>
      <c r="BO836"/>
      <c r="BP836"/>
      <c r="BQ836"/>
      <c r="BR836"/>
      <c r="BS836"/>
      <c r="BT836" s="218"/>
    </row>
    <row r="837" spans="1:72" ht="14.5">
      <c r="A837" s="219"/>
      <c r="B837" s="338"/>
      <c r="C837" s="338"/>
      <c r="D837" s="338"/>
      <c r="E837" s="338"/>
      <c r="F837" s="338"/>
      <c r="G837" s="338"/>
      <c r="H837" s="338"/>
      <c r="I837" s="338"/>
      <c r="J837" s="338"/>
      <c r="K837" s="338"/>
      <c r="L837"/>
      <c r="M837" s="338"/>
      <c r="N837" s="338"/>
      <c r="O837" s="338"/>
      <c r="P837" s="338"/>
      <c r="Q837" s="338"/>
      <c r="R837" s="338"/>
      <c r="S837" s="338"/>
      <c r="T837" s="338"/>
      <c r="U837" s="338"/>
      <c r="V837"/>
      <c r="W837" s="338"/>
      <c r="X837" s="338"/>
      <c r="Y837" s="338"/>
      <c r="Z837" s="338"/>
      <c r="AA837" s="338"/>
      <c r="AB837" s="338"/>
      <c r="AC837" s="338"/>
      <c r="AD837" s="338"/>
      <c r="AE837" s="338"/>
      <c r="AF837" s="338"/>
      <c r="AG837" s="338"/>
      <c r="AH837" s="338"/>
      <c r="AI837" s="338"/>
      <c r="AJ837" s="338"/>
      <c r="AK837" s="338"/>
      <c r="AL837" s="338"/>
      <c r="AM837" s="338"/>
      <c r="AN837" s="338"/>
      <c r="AO837" s="338"/>
      <c r="AP837" s="338"/>
      <c r="AQ837" s="338"/>
      <c r="AR837" s="338"/>
      <c r="AS837" s="338"/>
      <c r="AT837" s="338"/>
      <c r="AU837" s="338"/>
      <c r="AV837" s="338"/>
      <c r="AW837" s="338"/>
      <c r="AX837" s="338"/>
      <c r="AY837" s="338"/>
      <c r="AZ837" s="338"/>
      <c r="BA837" s="338"/>
      <c r="BB837"/>
      <c r="BC837"/>
      <c r="BD837"/>
      <c r="BE837"/>
      <c r="BF837"/>
      <c r="BG837"/>
      <c r="BH837"/>
      <c r="BI837"/>
      <c r="BJ837"/>
      <c r="BK837"/>
      <c r="BL837"/>
      <c r="BM837"/>
      <c r="BN837"/>
      <c r="BO837"/>
      <c r="BP837"/>
      <c r="BQ837"/>
      <c r="BR837"/>
      <c r="BS837"/>
      <c r="BT837" s="218"/>
    </row>
    <row r="838" spans="1:72" ht="14.5">
      <c r="A838" s="219"/>
      <c r="B838" s="338"/>
      <c r="C838" s="338"/>
      <c r="D838" s="338"/>
      <c r="E838" s="338"/>
      <c r="F838" s="338"/>
      <c r="G838" s="338"/>
      <c r="H838" s="338"/>
      <c r="I838" s="338"/>
      <c r="J838" s="338"/>
      <c r="K838" s="338"/>
      <c r="L838"/>
      <c r="M838" s="338"/>
      <c r="N838" s="338"/>
      <c r="O838" s="338"/>
      <c r="P838" s="338"/>
      <c r="Q838" s="338"/>
      <c r="R838" s="338"/>
      <c r="S838" s="338"/>
      <c r="T838" s="338"/>
      <c r="U838" s="338"/>
      <c r="V838"/>
      <c r="W838" s="338"/>
      <c r="X838" s="338"/>
      <c r="Y838" s="338"/>
      <c r="Z838" s="338"/>
      <c r="AA838" s="338"/>
      <c r="AB838" s="338"/>
      <c r="AC838" s="338"/>
      <c r="AD838" s="338"/>
      <c r="AE838" s="338"/>
      <c r="AF838" s="338"/>
      <c r="AG838" s="338"/>
      <c r="AH838" s="338"/>
      <c r="AI838" s="338"/>
      <c r="AJ838" s="338"/>
      <c r="AK838" s="338"/>
      <c r="AL838" s="338"/>
      <c r="AM838" s="338"/>
      <c r="AN838" s="338"/>
      <c r="AO838" s="338"/>
      <c r="AP838" s="338"/>
      <c r="AQ838" s="338"/>
      <c r="AR838" s="338"/>
      <c r="AS838" s="338"/>
      <c r="AT838" s="338"/>
      <c r="AU838" s="338"/>
      <c r="AV838" s="338"/>
      <c r="AW838" s="338"/>
      <c r="AX838" s="338"/>
      <c r="AY838" s="338"/>
      <c r="AZ838" s="338"/>
      <c r="BA838" s="338"/>
      <c r="BB838"/>
      <c r="BC838"/>
      <c r="BD838"/>
      <c r="BE838"/>
      <c r="BF838"/>
      <c r="BG838"/>
      <c r="BH838"/>
      <c r="BI838"/>
      <c r="BJ838"/>
      <c r="BK838"/>
      <c r="BL838"/>
      <c r="BM838"/>
      <c r="BN838"/>
      <c r="BO838"/>
      <c r="BP838"/>
      <c r="BQ838"/>
      <c r="BR838"/>
      <c r="BS838"/>
      <c r="BT838" s="218"/>
    </row>
    <row r="839" spans="1:72" ht="14.5">
      <c r="A839" s="219"/>
      <c r="B839" s="338"/>
      <c r="C839" s="338"/>
      <c r="D839" s="338"/>
      <c r="E839" s="338"/>
      <c r="F839" s="338"/>
      <c r="G839" s="338"/>
      <c r="H839" s="338"/>
      <c r="I839" s="338"/>
      <c r="J839" s="338"/>
      <c r="K839" s="338"/>
      <c r="L839"/>
      <c r="M839" s="338"/>
      <c r="N839" s="338"/>
      <c r="O839" s="338"/>
      <c r="P839" s="338"/>
      <c r="Q839" s="338"/>
      <c r="R839" s="338"/>
      <c r="S839" s="338"/>
      <c r="T839" s="338"/>
      <c r="U839" s="338"/>
      <c r="V839"/>
      <c r="W839" s="338"/>
      <c r="X839" s="338"/>
      <c r="Y839" s="338"/>
      <c r="Z839" s="338"/>
      <c r="AA839" s="338"/>
      <c r="AB839" s="338"/>
      <c r="AC839" s="338"/>
      <c r="AD839" s="338"/>
      <c r="AE839" s="338"/>
      <c r="AF839" s="338"/>
      <c r="AG839" s="338"/>
      <c r="AH839" s="338"/>
      <c r="AI839" s="338"/>
      <c r="AJ839" s="338"/>
      <c r="AK839" s="338"/>
      <c r="AL839" s="338"/>
      <c r="AM839" s="338"/>
      <c r="AN839" s="338"/>
      <c r="AO839" s="338"/>
      <c r="AP839" s="338"/>
      <c r="AQ839" s="338"/>
      <c r="AR839" s="338"/>
      <c r="AS839" s="338"/>
      <c r="AT839" s="338"/>
      <c r="AU839" s="338"/>
      <c r="AV839" s="338"/>
      <c r="AW839" s="338"/>
      <c r="AX839" s="338"/>
      <c r="AY839" s="338"/>
      <c r="AZ839" s="338"/>
      <c r="BA839" s="338"/>
      <c r="BB839"/>
      <c r="BC839"/>
      <c r="BD839"/>
      <c r="BE839"/>
      <c r="BF839"/>
      <c r="BG839"/>
      <c r="BH839"/>
      <c r="BI839"/>
      <c r="BJ839"/>
      <c r="BK839"/>
      <c r="BL839"/>
      <c r="BM839"/>
      <c r="BN839"/>
      <c r="BO839"/>
      <c r="BP839"/>
      <c r="BQ839"/>
      <c r="BR839"/>
      <c r="BS839"/>
      <c r="BT839" s="218"/>
    </row>
    <row r="840" spans="1:72" ht="14.5">
      <c r="A840" s="219"/>
      <c r="B840" s="218"/>
      <c r="C840" s="214"/>
      <c r="D840" s="218"/>
      <c r="E840" s="218"/>
      <c r="F840" s="218"/>
      <c r="G840" s="218"/>
      <c r="H840" s="218"/>
      <c r="I840" s="218"/>
      <c r="J840" s="218"/>
      <c r="K840" s="218"/>
      <c r="L840" s="218"/>
      <c r="M840" s="218"/>
      <c r="N840" s="218"/>
      <c r="O840" s="218"/>
      <c r="P840" s="218"/>
      <c r="Q840" s="218"/>
      <c r="R840" s="218"/>
      <c r="S840" s="218"/>
      <c r="T840" s="218"/>
      <c r="U840" s="218"/>
      <c r="V840" s="217"/>
      <c r="W840" s="217"/>
      <c r="X840" s="217"/>
      <c r="Y840" s="217"/>
      <c r="Z840" s="218"/>
      <c r="AA840" s="218"/>
      <c r="AB840" s="218"/>
      <c r="AC840" s="218"/>
      <c r="AD840" s="218"/>
      <c r="AE840" s="218"/>
      <c r="AF840" s="218"/>
      <c r="AG840" s="218"/>
      <c r="AH840" s="217"/>
      <c r="AI840" s="218"/>
      <c r="AJ840" s="218"/>
      <c r="AK840" s="218"/>
      <c r="AL840" s="218"/>
      <c r="AM840" s="218"/>
      <c r="AN840" s="218"/>
      <c r="AO840" s="218"/>
      <c r="AP840" s="218"/>
      <c r="AQ840" s="218"/>
      <c r="AR840" s="218"/>
      <c r="AS840" s="218"/>
      <c r="AT840" s="218"/>
      <c r="AU840" s="218"/>
      <c r="AV840" s="218"/>
      <c r="AW840" s="218"/>
      <c r="AX840" s="218"/>
      <c r="AY840" s="218"/>
      <c r="AZ840" s="218"/>
      <c r="BA840" s="218"/>
      <c r="BB840" s="218"/>
      <c r="BC840" s="218"/>
      <c r="BD840" s="218"/>
      <c r="BE840" s="218"/>
      <c r="BF840" s="218"/>
      <c r="BG840" s="218"/>
      <c r="BH840" s="218"/>
      <c r="BI840" s="218"/>
      <c r="BJ840" s="218"/>
      <c r="BK840" s="218"/>
      <c r="BL840" s="218"/>
      <c r="BM840" s="218"/>
      <c r="BN840" s="218"/>
      <c r="BO840" s="218"/>
      <c r="BP840" s="218"/>
      <c r="BQ840" s="218"/>
      <c r="BR840" s="218"/>
      <c r="BS840" s="218"/>
      <c r="BT840" s="218"/>
    </row>
    <row r="841" spans="1:72" ht="14.5">
      <c r="A841" s="219"/>
      <c r="B841" s="218"/>
      <c r="C841" s="214"/>
      <c r="D841" s="218"/>
      <c r="E841" s="218"/>
      <c r="F841" s="218"/>
      <c r="G841" s="218"/>
      <c r="H841" s="218"/>
      <c r="I841" s="218"/>
      <c r="J841" s="218"/>
      <c r="K841" s="218"/>
      <c r="L841" s="218"/>
      <c r="M841" s="218"/>
      <c r="N841" s="218"/>
      <c r="O841" s="218"/>
      <c r="P841" s="218"/>
      <c r="Q841" s="218"/>
      <c r="R841" s="218"/>
      <c r="S841" s="218"/>
      <c r="T841" s="218"/>
      <c r="U841" s="218"/>
      <c r="V841" s="217"/>
      <c r="W841" s="217"/>
      <c r="X841" s="217"/>
      <c r="Y841" s="217"/>
      <c r="Z841" s="218"/>
      <c r="AA841" s="218"/>
      <c r="AB841" s="218"/>
      <c r="AC841" s="218"/>
      <c r="AD841" s="218"/>
      <c r="AE841" s="218"/>
      <c r="AF841" s="218"/>
      <c r="AG841" s="218"/>
      <c r="AH841" s="217"/>
      <c r="AI841" s="218"/>
      <c r="AJ841" s="218"/>
      <c r="AK841" s="218"/>
      <c r="AL841" s="218"/>
      <c r="AM841" s="218"/>
      <c r="AN841" s="218"/>
      <c r="AO841" s="218"/>
      <c r="AP841" s="218"/>
      <c r="AQ841" s="218"/>
      <c r="AR841" s="218"/>
      <c r="AS841" s="218"/>
      <c r="AT841" s="218"/>
      <c r="AU841" s="218"/>
      <c r="AV841" s="218"/>
      <c r="AW841" s="218"/>
      <c r="AX841" s="218"/>
      <c r="AY841" s="218"/>
      <c r="AZ841" s="218"/>
      <c r="BA841" s="218"/>
      <c r="BB841" s="218"/>
      <c r="BC841" s="218"/>
      <c r="BD841" s="218"/>
      <c r="BE841" s="218"/>
      <c r="BF841" s="218"/>
      <c r="BG841" s="218"/>
      <c r="BH841" s="218"/>
      <c r="BI841" s="218"/>
      <c r="BJ841" s="218"/>
      <c r="BK841" s="218"/>
      <c r="BL841" s="218"/>
      <c r="BM841" s="218"/>
      <c r="BN841" s="218"/>
      <c r="BO841" s="218"/>
      <c r="BP841" s="218"/>
      <c r="BQ841" s="218"/>
      <c r="BR841" s="218"/>
      <c r="BS841" s="218"/>
      <c r="BT841" s="218"/>
    </row>
    <row r="842" spans="1:72" ht="14.5">
      <c r="A842" s="219"/>
      <c r="B842" s="218"/>
      <c r="C842" s="214"/>
      <c r="D842" s="218"/>
      <c r="E842" s="218"/>
      <c r="F842" s="218"/>
      <c r="G842" s="218"/>
      <c r="H842" s="218"/>
      <c r="I842" s="218"/>
      <c r="J842" s="218"/>
      <c r="K842" s="218"/>
      <c r="L842" s="218"/>
      <c r="M842" s="218"/>
      <c r="N842" s="218"/>
      <c r="O842" s="218"/>
      <c r="P842" s="218"/>
      <c r="Q842" s="218"/>
      <c r="R842" s="218"/>
      <c r="S842" s="218"/>
      <c r="T842" s="218"/>
      <c r="U842" s="218"/>
      <c r="V842" s="217"/>
      <c r="W842" s="217"/>
      <c r="X842" s="217"/>
      <c r="Y842" s="217"/>
      <c r="Z842" s="218"/>
      <c r="AA842" s="218"/>
      <c r="AB842" s="218"/>
      <c r="AC842" s="218"/>
      <c r="AD842" s="218"/>
      <c r="AE842" s="218"/>
      <c r="AF842" s="218"/>
      <c r="AG842" s="218"/>
      <c r="AH842" s="217"/>
      <c r="AI842" s="218"/>
      <c r="AJ842" s="218"/>
      <c r="AK842" s="218"/>
      <c r="AL842" s="218"/>
      <c r="AM842" s="218"/>
      <c r="AN842" s="218"/>
      <c r="AO842" s="218"/>
      <c r="AP842" s="218"/>
      <c r="AQ842" s="218"/>
      <c r="AR842" s="218"/>
      <c r="AS842" s="218"/>
      <c r="AT842" s="218"/>
      <c r="AU842" s="218"/>
      <c r="AV842" s="218"/>
      <c r="AW842" s="218"/>
      <c r="AX842" s="218"/>
      <c r="AY842" s="218"/>
      <c r="AZ842" s="218"/>
      <c r="BA842" s="218"/>
      <c r="BB842" s="218"/>
      <c r="BC842" s="218"/>
      <c r="BD842" s="218"/>
      <c r="BE842" s="218"/>
      <c r="BF842" s="218"/>
      <c r="BG842" s="218"/>
      <c r="BH842" s="218"/>
      <c r="BI842" s="218"/>
      <c r="BJ842" s="218"/>
      <c r="BK842" s="218"/>
      <c r="BL842" s="218"/>
      <c r="BM842" s="218"/>
      <c r="BN842" s="218"/>
      <c r="BO842" s="218"/>
      <c r="BP842" s="218"/>
      <c r="BQ842" s="218"/>
      <c r="BR842" s="218"/>
      <c r="BS842" s="218"/>
      <c r="BT842" s="218"/>
    </row>
    <row r="843" spans="1:72" ht="14.5">
      <c r="A843" s="219"/>
      <c r="B843" s="218"/>
      <c r="C843" s="214"/>
      <c r="D843" s="218"/>
      <c r="E843" s="218"/>
      <c r="F843" s="218"/>
      <c r="G843" s="218"/>
      <c r="H843" s="218"/>
      <c r="I843" s="218"/>
      <c r="J843" s="218"/>
      <c r="K843" s="218"/>
      <c r="L843" s="218"/>
      <c r="M843" s="218"/>
      <c r="N843" s="218"/>
      <c r="O843" s="218"/>
      <c r="P843" s="218"/>
      <c r="Q843" s="218"/>
      <c r="R843" s="218"/>
      <c r="S843" s="218"/>
      <c r="T843" s="218"/>
      <c r="U843" s="218"/>
      <c r="V843" s="217"/>
      <c r="W843" s="217"/>
      <c r="X843" s="217"/>
      <c r="Y843" s="217"/>
      <c r="Z843" s="218"/>
      <c r="AA843" s="218"/>
      <c r="AB843" s="218"/>
      <c r="AC843" s="218"/>
      <c r="AD843" s="218"/>
      <c r="AE843" s="218"/>
      <c r="AF843" s="218"/>
      <c r="AG843" s="218"/>
      <c r="AH843" s="217"/>
      <c r="AI843" s="218"/>
      <c r="AJ843" s="218"/>
      <c r="AK843" s="218"/>
      <c r="AL843" s="218"/>
      <c r="AM843" s="218"/>
      <c r="AN843" s="218"/>
      <c r="AO843" s="218"/>
      <c r="AP843" s="218"/>
      <c r="AQ843" s="218"/>
      <c r="AR843" s="218"/>
      <c r="AS843" s="218"/>
      <c r="AT843" s="218"/>
      <c r="AU843" s="218"/>
      <c r="AV843" s="218"/>
      <c r="AW843" s="218"/>
      <c r="AX843" s="218"/>
      <c r="AY843" s="218"/>
      <c r="AZ843" s="218"/>
      <c r="BA843" s="218"/>
      <c r="BB843" s="218"/>
      <c r="BC843" s="218"/>
      <c r="BD843" s="218"/>
      <c r="BE843" s="218"/>
      <c r="BF843" s="218"/>
      <c r="BG843" s="218"/>
      <c r="BH843" s="218"/>
      <c r="BI843" s="218"/>
      <c r="BJ843" s="218"/>
      <c r="BK843" s="218"/>
      <c r="BL843" s="218"/>
      <c r="BM843" s="218"/>
      <c r="BN843" s="218"/>
      <c r="BO843" s="218"/>
      <c r="BP843" s="218"/>
      <c r="BQ843" s="218"/>
      <c r="BR843" s="218"/>
      <c r="BS843" s="218"/>
      <c r="BT843" s="218"/>
    </row>
    <row r="844" spans="1:72" ht="14.5">
      <c r="A844" s="219"/>
      <c r="B844" s="218"/>
      <c r="C844" s="214"/>
      <c r="D844" s="218"/>
      <c r="E844" s="218"/>
      <c r="F844" s="218"/>
      <c r="G844" s="218"/>
      <c r="H844" s="218"/>
      <c r="I844" s="218"/>
      <c r="J844" s="218"/>
      <c r="K844" s="218"/>
      <c r="L844" s="218"/>
      <c r="M844" s="218"/>
      <c r="N844" s="218"/>
      <c r="O844" s="218"/>
      <c r="P844" s="218"/>
      <c r="Q844" s="218"/>
      <c r="R844" s="218"/>
      <c r="S844" s="218"/>
      <c r="T844" s="218"/>
      <c r="U844" s="218"/>
      <c r="V844" s="217"/>
      <c r="W844" s="217"/>
      <c r="X844" s="217"/>
      <c r="Y844" s="217"/>
      <c r="Z844" s="218"/>
      <c r="AA844" s="218"/>
      <c r="AB844" s="218"/>
      <c r="AC844" s="218"/>
      <c r="AD844" s="218"/>
      <c r="AE844" s="218"/>
      <c r="AF844" s="218"/>
      <c r="AG844" s="218"/>
      <c r="AH844" s="217"/>
      <c r="AI844" s="218"/>
      <c r="AJ844" s="218"/>
      <c r="AK844" s="218"/>
      <c r="AL844" s="218"/>
      <c r="AM844" s="218"/>
      <c r="AN844" s="218"/>
      <c r="AO844" s="218"/>
      <c r="AP844" s="218"/>
      <c r="AQ844" s="218"/>
      <c r="AR844" s="218"/>
      <c r="AS844" s="218"/>
      <c r="AT844" s="218"/>
      <c r="AU844" s="218"/>
      <c r="AV844" s="218"/>
      <c r="AW844" s="218"/>
      <c r="AX844" s="218"/>
      <c r="AY844" s="218"/>
      <c r="AZ844" s="218"/>
      <c r="BA844" s="218"/>
      <c r="BB844" s="218"/>
      <c r="BC844" s="218"/>
      <c r="BD844" s="218"/>
      <c r="BE844" s="218"/>
      <c r="BF844" s="218"/>
      <c r="BG844" s="218"/>
      <c r="BH844" s="218"/>
      <c r="BI844" s="218"/>
      <c r="BJ844" s="218"/>
      <c r="BK844" s="218"/>
      <c r="BL844" s="218"/>
      <c r="BM844" s="218"/>
      <c r="BN844" s="218"/>
      <c r="BO844" s="218"/>
      <c r="BP844" s="218"/>
      <c r="BQ844" s="218"/>
      <c r="BR844" s="218"/>
      <c r="BS844" s="218"/>
      <c r="BT844" s="218"/>
    </row>
    <row r="845" spans="1:72" ht="14.5">
      <c r="A845" s="219"/>
      <c r="B845" s="218"/>
      <c r="C845" s="214"/>
      <c r="D845" s="218"/>
      <c r="E845" s="218"/>
      <c r="F845" s="218"/>
      <c r="G845" s="218"/>
      <c r="H845" s="218"/>
      <c r="I845" s="218"/>
      <c r="J845" s="218"/>
      <c r="K845" s="218"/>
      <c r="L845" s="218"/>
      <c r="M845" s="218"/>
      <c r="N845" s="218"/>
      <c r="O845" s="218"/>
      <c r="P845" s="218"/>
      <c r="Q845" s="218"/>
      <c r="R845" s="218"/>
      <c r="S845" s="218"/>
      <c r="T845" s="218"/>
      <c r="U845" s="218"/>
      <c r="V845" s="217"/>
      <c r="W845" s="217"/>
      <c r="X845" s="217"/>
      <c r="Y845" s="217"/>
      <c r="Z845" s="218"/>
      <c r="AA845" s="218"/>
      <c r="AB845" s="218"/>
      <c r="AC845" s="218"/>
      <c r="AD845" s="218"/>
      <c r="AE845" s="218"/>
      <c r="AF845" s="218"/>
      <c r="AG845" s="218"/>
      <c r="AH845" s="217"/>
      <c r="AI845" s="218"/>
      <c r="AJ845" s="218"/>
      <c r="AK845" s="218"/>
      <c r="AL845" s="218"/>
      <c r="AM845" s="218"/>
      <c r="AN845" s="218"/>
      <c r="AO845" s="218"/>
      <c r="AP845" s="218"/>
      <c r="AQ845" s="218"/>
      <c r="AR845" s="218"/>
      <c r="AS845" s="218"/>
      <c r="AT845" s="218"/>
      <c r="AU845" s="218"/>
      <c r="AV845" s="218"/>
      <c r="AW845" s="218"/>
      <c r="AX845" s="218"/>
      <c r="AY845" s="218"/>
      <c r="AZ845" s="218"/>
      <c r="BA845" s="218"/>
      <c r="BB845" s="218"/>
      <c r="BC845" s="218"/>
      <c r="BD845" s="218"/>
      <c r="BE845" s="218"/>
      <c r="BF845" s="218"/>
      <c r="BG845" s="218"/>
      <c r="BH845" s="218"/>
      <c r="BI845" s="218"/>
      <c r="BJ845" s="218"/>
      <c r="BK845" s="218"/>
      <c r="BL845" s="218"/>
      <c r="BM845" s="218"/>
      <c r="BN845" s="218"/>
      <c r="BO845" s="218"/>
      <c r="BP845" s="218"/>
      <c r="BQ845" s="218"/>
      <c r="BR845" s="218"/>
      <c r="BS845" s="218"/>
      <c r="BT845" s="218"/>
    </row>
    <row r="846" spans="1:72" ht="14.5">
      <c r="A846" s="219"/>
      <c r="B846" s="218"/>
      <c r="C846" s="214"/>
      <c r="D846" s="218"/>
      <c r="E846" s="218"/>
      <c r="F846" s="218"/>
      <c r="G846" s="218"/>
      <c r="H846" s="218"/>
      <c r="I846" s="218"/>
      <c r="J846" s="218"/>
      <c r="K846" s="218"/>
      <c r="L846" s="218"/>
      <c r="M846" s="218"/>
      <c r="N846" s="218"/>
      <c r="O846" s="218"/>
      <c r="P846" s="218"/>
      <c r="Q846" s="218"/>
      <c r="R846" s="218"/>
      <c r="S846" s="218"/>
      <c r="T846" s="218"/>
      <c r="U846" s="218"/>
      <c r="V846" s="217"/>
      <c r="W846" s="217"/>
      <c r="X846" s="217"/>
      <c r="Y846" s="217"/>
      <c r="Z846" s="218"/>
      <c r="AA846" s="218"/>
      <c r="AB846" s="218"/>
      <c r="AC846" s="218"/>
      <c r="AD846" s="218"/>
      <c r="AE846" s="218"/>
      <c r="AF846" s="218"/>
      <c r="AG846" s="218"/>
      <c r="AH846" s="217"/>
      <c r="AI846" s="218"/>
      <c r="AJ846" s="218"/>
      <c r="AK846" s="218"/>
      <c r="AL846" s="218"/>
      <c r="AM846" s="218"/>
      <c r="AN846" s="218"/>
      <c r="AO846" s="218"/>
      <c r="AP846" s="218"/>
      <c r="AQ846" s="218"/>
      <c r="AR846" s="218"/>
      <c r="AS846" s="218"/>
      <c r="AT846" s="218"/>
      <c r="AU846" s="218"/>
      <c r="AV846" s="218"/>
      <c r="AW846" s="218"/>
      <c r="AX846" s="218"/>
      <c r="AY846" s="218"/>
      <c r="AZ846" s="218"/>
      <c r="BA846" s="218"/>
      <c r="BB846" s="218"/>
      <c r="BC846" s="218"/>
      <c r="BD846" s="218"/>
      <c r="BE846" s="218"/>
      <c r="BF846" s="218"/>
      <c r="BG846" s="218"/>
      <c r="BH846" s="218"/>
      <c r="BI846" s="218"/>
      <c r="BJ846" s="218"/>
      <c r="BK846" s="218"/>
      <c r="BL846" s="218"/>
      <c r="BM846" s="218"/>
      <c r="BN846" s="218"/>
      <c r="BO846" s="218"/>
      <c r="BP846" s="218"/>
      <c r="BQ846" s="218"/>
      <c r="BR846" s="218"/>
      <c r="BS846" s="218"/>
      <c r="BT846" s="218"/>
    </row>
    <row r="847" spans="1:72" ht="14.5">
      <c r="A847" s="219"/>
      <c r="B847" s="218"/>
      <c r="C847" s="214"/>
      <c r="D847" s="218"/>
      <c r="E847" s="218"/>
      <c r="F847" s="218"/>
      <c r="G847" s="218"/>
      <c r="H847" s="218"/>
      <c r="I847" s="218"/>
      <c r="J847" s="218"/>
      <c r="K847" s="218"/>
      <c r="L847" s="218"/>
      <c r="M847" s="218"/>
      <c r="N847" s="218"/>
      <c r="O847" s="218"/>
      <c r="P847" s="218"/>
      <c r="Q847" s="218"/>
      <c r="R847" s="218"/>
      <c r="S847" s="218"/>
      <c r="T847" s="218"/>
      <c r="U847" s="218"/>
      <c r="V847" s="217"/>
      <c r="W847" s="217"/>
      <c r="X847" s="217"/>
      <c r="Y847" s="217"/>
      <c r="Z847" s="218"/>
      <c r="AA847" s="218"/>
      <c r="AB847" s="218"/>
      <c r="AC847" s="218"/>
      <c r="AD847" s="218"/>
      <c r="AE847" s="218"/>
      <c r="AF847" s="218"/>
      <c r="AG847" s="218"/>
      <c r="AH847" s="217"/>
      <c r="AI847" s="218"/>
      <c r="AJ847" s="218"/>
      <c r="AK847" s="218"/>
      <c r="AL847" s="218"/>
      <c r="AM847" s="218"/>
      <c r="AN847" s="218"/>
      <c r="AO847" s="218"/>
      <c r="AP847" s="218"/>
      <c r="AQ847" s="218"/>
      <c r="AR847" s="218"/>
      <c r="AS847" s="218"/>
      <c r="AT847" s="218"/>
      <c r="AU847" s="218"/>
      <c r="AV847" s="218"/>
      <c r="AW847" s="218"/>
      <c r="AX847" s="218"/>
      <c r="AY847" s="218"/>
      <c r="AZ847" s="218"/>
      <c r="BA847" s="218"/>
      <c r="BB847" s="218"/>
      <c r="BC847" s="218"/>
      <c r="BD847" s="218"/>
      <c r="BE847" s="218"/>
      <c r="BF847" s="218"/>
      <c r="BG847" s="218"/>
      <c r="BH847" s="218"/>
      <c r="BI847" s="218"/>
      <c r="BJ847" s="218"/>
      <c r="BK847" s="218"/>
      <c r="BL847" s="218"/>
      <c r="BM847" s="218"/>
      <c r="BN847" s="218"/>
      <c r="BO847" s="218"/>
      <c r="BP847" s="218"/>
      <c r="BQ847" s="218"/>
      <c r="BR847" s="218"/>
      <c r="BS847" s="218"/>
      <c r="BT847" s="218"/>
    </row>
    <row r="848" spans="1:72" ht="14.5">
      <c r="A848" s="219"/>
      <c r="B848" s="218"/>
      <c r="C848" s="214"/>
      <c r="D848" s="218"/>
      <c r="E848" s="218"/>
      <c r="F848" s="218"/>
      <c r="G848" s="218"/>
      <c r="H848" s="218"/>
      <c r="I848" s="218"/>
      <c r="J848" s="218"/>
      <c r="K848" s="218"/>
      <c r="L848" s="218"/>
      <c r="M848" s="218"/>
      <c r="N848" s="218"/>
      <c r="O848" s="218"/>
      <c r="P848" s="218"/>
      <c r="Q848" s="218"/>
      <c r="R848" s="218"/>
      <c r="S848" s="218"/>
      <c r="T848" s="218"/>
      <c r="U848" s="218"/>
      <c r="V848" s="217"/>
      <c r="W848" s="217"/>
      <c r="X848" s="217"/>
      <c r="Y848" s="217"/>
      <c r="Z848" s="218"/>
      <c r="AA848" s="218"/>
      <c r="AB848" s="218"/>
      <c r="AC848" s="218"/>
      <c r="AD848" s="218"/>
      <c r="AE848" s="218"/>
      <c r="AF848" s="218"/>
      <c r="AG848" s="218"/>
      <c r="AH848" s="217"/>
      <c r="AI848" s="218"/>
      <c r="AJ848" s="218"/>
      <c r="AK848" s="218"/>
      <c r="AL848" s="218"/>
      <c r="AM848" s="218"/>
      <c r="AN848" s="218"/>
      <c r="AO848" s="218"/>
      <c r="AP848" s="218"/>
      <c r="AQ848" s="218"/>
      <c r="AR848" s="218"/>
      <c r="AS848" s="218"/>
      <c r="AT848" s="218"/>
      <c r="AU848" s="218"/>
      <c r="AV848" s="218"/>
      <c r="AW848" s="218"/>
      <c r="AX848" s="218"/>
      <c r="AY848" s="218"/>
      <c r="AZ848" s="218"/>
      <c r="BA848" s="218"/>
      <c r="BB848" s="218"/>
      <c r="BC848" s="218"/>
      <c r="BD848" s="218"/>
      <c r="BE848" s="218"/>
      <c r="BF848" s="218"/>
      <c r="BG848" s="218"/>
      <c r="BH848" s="218"/>
      <c r="BI848" s="218"/>
      <c r="BJ848" s="218"/>
      <c r="BK848" s="218"/>
      <c r="BL848" s="218"/>
      <c r="BM848" s="218"/>
      <c r="BN848" s="218"/>
      <c r="BO848" s="218"/>
      <c r="BP848" s="218"/>
      <c r="BQ848" s="218"/>
      <c r="BR848" s="218"/>
      <c r="BS848" s="218"/>
      <c r="BT848" s="218"/>
    </row>
    <row r="849" spans="1:72" ht="14.5">
      <c r="A849" s="219"/>
      <c r="B849" s="218"/>
      <c r="C849" s="214"/>
      <c r="D849" s="218"/>
      <c r="E849" s="218"/>
      <c r="F849" s="218"/>
      <c r="G849" s="218"/>
      <c r="H849" s="218"/>
      <c r="I849" s="218"/>
      <c r="J849" s="218"/>
      <c r="K849" s="218"/>
      <c r="L849" s="218"/>
      <c r="M849" s="218"/>
      <c r="N849" s="218"/>
      <c r="O849" s="218"/>
      <c r="P849" s="218"/>
      <c r="Q849" s="218"/>
      <c r="R849" s="218"/>
      <c r="S849" s="218"/>
      <c r="T849" s="218"/>
      <c r="U849" s="218"/>
      <c r="V849" s="217"/>
      <c r="W849" s="217"/>
      <c r="X849" s="217"/>
      <c r="Y849" s="217"/>
      <c r="Z849" s="218"/>
      <c r="AA849" s="218"/>
      <c r="AB849" s="218"/>
      <c r="AC849" s="218"/>
      <c r="AD849" s="218"/>
      <c r="AE849" s="218"/>
      <c r="AF849" s="218"/>
      <c r="AG849" s="218"/>
      <c r="AH849" s="217"/>
      <c r="AI849" s="218"/>
      <c r="AJ849" s="218"/>
      <c r="AK849" s="218"/>
      <c r="AL849" s="218"/>
      <c r="AM849" s="218"/>
      <c r="AN849" s="218"/>
      <c r="AO849" s="218"/>
      <c r="AP849" s="218"/>
      <c r="AQ849" s="218"/>
      <c r="AR849" s="218"/>
      <c r="AS849" s="218"/>
      <c r="AT849" s="218"/>
      <c r="AU849" s="218"/>
      <c r="AV849" s="218"/>
      <c r="AW849" s="218"/>
      <c r="AX849" s="218"/>
      <c r="AY849" s="218"/>
      <c r="AZ849" s="218"/>
      <c r="BA849" s="218"/>
      <c r="BB849" s="218"/>
      <c r="BC849" s="218"/>
      <c r="BD849" s="218"/>
      <c r="BE849" s="218"/>
      <c r="BF849" s="218"/>
      <c r="BG849" s="218"/>
      <c r="BH849" s="218"/>
      <c r="BI849" s="218"/>
      <c r="BJ849" s="218"/>
      <c r="BK849" s="218"/>
      <c r="BL849" s="218"/>
      <c r="BM849" s="218"/>
      <c r="BN849" s="218"/>
      <c r="BO849" s="218"/>
      <c r="BP849" s="218"/>
      <c r="BQ849" s="218"/>
      <c r="BR849" s="218"/>
      <c r="BS849" s="218"/>
      <c r="BT849" s="218"/>
    </row>
    <row r="850" spans="1:72" ht="14.5">
      <c r="A850" s="219"/>
      <c r="B850" s="218"/>
      <c r="C850" s="214"/>
      <c r="D850" s="218"/>
      <c r="E850" s="218"/>
      <c r="F850" s="218"/>
      <c r="G850" s="218"/>
      <c r="H850" s="218"/>
      <c r="I850" s="218"/>
      <c r="J850" s="218"/>
      <c r="K850" s="218"/>
      <c r="L850" s="218"/>
      <c r="M850" s="218"/>
      <c r="N850" s="218"/>
      <c r="O850" s="218"/>
      <c r="P850" s="218"/>
      <c r="Q850" s="218"/>
      <c r="R850" s="218"/>
      <c r="S850" s="218"/>
      <c r="T850" s="218"/>
      <c r="U850" s="218"/>
      <c r="V850" s="217"/>
      <c r="W850" s="217"/>
      <c r="X850" s="217"/>
      <c r="Y850" s="217"/>
      <c r="Z850" s="218"/>
      <c r="AA850" s="218"/>
      <c r="AB850" s="218"/>
      <c r="AC850" s="218"/>
      <c r="AD850" s="218"/>
      <c r="AE850" s="218"/>
      <c r="AF850" s="218"/>
      <c r="AG850" s="218"/>
      <c r="AH850" s="217"/>
      <c r="AI850" s="218"/>
      <c r="AJ850" s="218"/>
      <c r="AK850" s="218"/>
      <c r="AL850" s="218"/>
      <c r="AM850" s="218"/>
      <c r="AN850" s="218"/>
      <c r="AO850" s="218"/>
      <c r="AP850" s="218"/>
      <c r="AQ850" s="218"/>
      <c r="AR850" s="218"/>
      <c r="AS850" s="218"/>
      <c r="AT850" s="218"/>
      <c r="AU850" s="218"/>
      <c r="AV850" s="218"/>
      <c r="AW850" s="218"/>
      <c r="AX850" s="218"/>
      <c r="AY850" s="218"/>
      <c r="AZ850" s="218"/>
      <c r="BA850" s="218"/>
      <c r="BB850" s="218"/>
      <c r="BC850" s="218"/>
      <c r="BD850" s="218"/>
      <c r="BE850" s="218"/>
      <c r="BF850" s="218"/>
      <c r="BG850" s="218"/>
      <c r="BH850" s="218"/>
      <c r="BI850" s="218"/>
      <c r="BJ850" s="218"/>
      <c r="BK850" s="218"/>
      <c r="BL850" s="218"/>
      <c r="BM850" s="218"/>
      <c r="BN850" s="218"/>
      <c r="BO850" s="218"/>
      <c r="BP850" s="218"/>
      <c r="BQ850" s="218"/>
      <c r="BR850" s="218"/>
      <c r="BS850" s="218"/>
      <c r="BT850" s="218"/>
    </row>
    <row r="851" spans="1:72" ht="14.5">
      <c r="A851" s="219"/>
      <c r="B851" s="218"/>
      <c r="C851" s="214"/>
      <c r="D851" s="218"/>
      <c r="E851" s="218"/>
      <c r="F851" s="218"/>
      <c r="G851" s="218"/>
      <c r="H851" s="218"/>
      <c r="I851" s="218"/>
      <c r="J851" s="218"/>
      <c r="K851" s="218"/>
      <c r="L851" s="218"/>
      <c r="M851" s="218"/>
      <c r="N851" s="218"/>
      <c r="O851" s="218"/>
      <c r="P851" s="218"/>
      <c r="Q851" s="218"/>
      <c r="R851" s="218"/>
      <c r="S851" s="218"/>
      <c r="T851" s="218"/>
      <c r="U851" s="218"/>
      <c r="V851" s="217"/>
      <c r="W851" s="217"/>
      <c r="X851" s="217"/>
      <c r="Y851" s="217"/>
      <c r="Z851" s="218"/>
      <c r="AA851" s="218"/>
      <c r="AB851" s="218"/>
      <c r="AC851" s="218"/>
      <c r="AD851" s="218"/>
      <c r="AE851" s="218"/>
      <c r="AF851" s="218"/>
      <c r="AG851" s="218"/>
      <c r="AH851" s="217"/>
      <c r="AI851" s="218"/>
      <c r="AJ851" s="218"/>
      <c r="AK851" s="218"/>
      <c r="AL851" s="218"/>
      <c r="AM851" s="218"/>
      <c r="AN851" s="218"/>
      <c r="AO851" s="218"/>
      <c r="AP851" s="218"/>
      <c r="AQ851" s="218"/>
      <c r="AR851" s="218"/>
      <c r="AS851" s="218"/>
      <c r="AT851" s="218"/>
      <c r="AU851" s="218"/>
      <c r="AV851" s="218"/>
      <c r="AW851" s="218"/>
      <c r="AX851" s="218"/>
      <c r="AY851" s="218"/>
      <c r="AZ851" s="218"/>
      <c r="BA851" s="218"/>
      <c r="BB851" s="218"/>
      <c r="BC851" s="218"/>
      <c r="BD851" s="218"/>
      <c r="BE851" s="218"/>
      <c r="BF851" s="218"/>
      <c r="BG851" s="218"/>
      <c r="BH851" s="218"/>
      <c r="BI851" s="218"/>
      <c r="BJ851" s="218"/>
      <c r="BK851" s="218"/>
      <c r="BL851" s="218"/>
      <c r="BM851" s="218"/>
      <c r="BN851" s="218"/>
      <c r="BO851" s="218"/>
      <c r="BP851" s="218"/>
      <c r="BQ851" s="218"/>
      <c r="BR851" s="218"/>
      <c r="BS851" s="218"/>
      <c r="BT851" s="218"/>
    </row>
    <row r="852" spans="1:72" ht="14.5">
      <c r="A852" s="219"/>
      <c r="B852" s="218"/>
      <c r="C852" s="214"/>
      <c r="D852" s="218"/>
      <c r="E852" s="218"/>
      <c r="F852" s="218"/>
      <c r="G852" s="218"/>
      <c r="H852" s="218"/>
      <c r="I852" s="218"/>
      <c r="J852" s="218"/>
      <c r="K852" s="218"/>
      <c r="L852" s="218"/>
      <c r="M852" s="218"/>
      <c r="N852" s="218"/>
      <c r="O852" s="218"/>
      <c r="P852" s="218"/>
      <c r="Q852" s="218"/>
      <c r="R852" s="218"/>
      <c r="S852" s="218"/>
      <c r="T852" s="218"/>
      <c r="U852" s="218"/>
      <c r="V852" s="217"/>
      <c r="W852" s="217"/>
      <c r="X852" s="217"/>
      <c r="Y852" s="217"/>
      <c r="Z852" s="218"/>
      <c r="AA852" s="218"/>
      <c r="AB852" s="218"/>
      <c r="AC852" s="218"/>
      <c r="AD852" s="218"/>
      <c r="AE852" s="218"/>
      <c r="AF852" s="218"/>
      <c r="AG852" s="218"/>
      <c r="AH852" s="217"/>
      <c r="AI852" s="218"/>
      <c r="AJ852" s="218"/>
      <c r="AK852" s="218"/>
      <c r="AL852" s="218"/>
      <c r="AM852" s="218"/>
      <c r="AN852" s="218"/>
      <c r="AO852" s="218"/>
      <c r="AP852" s="218"/>
      <c r="AQ852" s="218"/>
      <c r="AR852" s="218"/>
      <c r="AS852" s="218"/>
      <c r="AT852" s="218"/>
      <c r="AU852" s="218"/>
      <c r="AV852" s="218"/>
      <c r="AW852" s="218"/>
      <c r="AX852" s="218"/>
      <c r="AY852" s="218"/>
      <c r="AZ852" s="218"/>
      <c r="BA852" s="218"/>
      <c r="BB852" s="218"/>
      <c r="BC852" s="218"/>
      <c r="BD852" s="218"/>
      <c r="BE852" s="218"/>
      <c r="BF852" s="218"/>
      <c r="BG852" s="218"/>
      <c r="BH852" s="218"/>
      <c r="BI852" s="218"/>
      <c r="BJ852" s="218"/>
      <c r="BK852" s="218"/>
      <c r="BL852" s="218"/>
      <c r="BM852" s="218"/>
      <c r="BN852" s="218"/>
      <c r="BO852" s="218"/>
      <c r="BP852" s="218"/>
      <c r="BQ852" s="218"/>
      <c r="BR852" s="218"/>
      <c r="BS852" s="218"/>
      <c r="BT852" s="218"/>
    </row>
    <row r="853" spans="1:72" ht="14.5">
      <c r="A853" s="219"/>
      <c r="B853" s="218"/>
      <c r="C853" s="214"/>
      <c r="D853" s="218"/>
      <c r="E853" s="218"/>
      <c r="F853" s="218"/>
      <c r="G853" s="218"/>
      <c r="H853" s="218"/>
      <c r="I853" s="218"/>
      <c r="J853" s="218"/>
      <c r="K853" s="218"/>
      <c r="L853" s="218"/>
      <c r="M853" s="218"/>
      <c r="N853" s="218"/>
      <c r="O853" s="218"/>
      <c r="P853" s="218"/>
      <c r="Q853" s="218"/>
      <c r="R853" s="218"/>
      <c r="S853" s="218"/>
      <c r="T853" s="218"/>
      <c r="U853" s="218"/>
      <c r="V853" s="217"/>
      <c r="W853" s="217"/>
      <c r="X853" s="217"/>
      <c r="Y853" s="217"/>
      <c r="Z853" s="218"/>
      <c r="AA853" s="218"/>
      <c r="AB853" s="218"/>
      <c r="AC853" s="218"/>
      <c r="AD853" s="218"/>
      <c r="AE853" s="218"/>
      <c r="AF853" s="218"/>
      <c r="AG853" s="218"/>
      <c r="AH853" s="217"/>
      <c r="AI853" s="218"/>
      <c r="AJ853" s="218"/>
      <c r="AK853" s="218"/>
      <c r="AL853" s="218"/>
      <c r="AM853" s="218"/>
      <c r="AN853" s="218"/>
      <c r="AO853" s="218"/>
      <c r="AP853" s="218"/>
      <c r="AQ853" s="218"/>
      <c r="AR853" s="218"/>
      <c r="AS853" s="218"/>
      <c r="AT853" s="218"/>
      <c r="AU853" s="218"/>
      <c r="AV853" s="218"/>
      <c r="AW853" s="218"/>
      <c r="AX853" s="218"/>
      <c r="AY853" s="218"/>
      <c r="AZ853" s="218"/>
      <c r="BA853" s="218"/>
      <c r="BB853" s="218"/>
      <c r="BC853" s="218"/>
      <c r="BD853" s="218"/>
      <c r="BE853" s="218"/>
      <c r="BF853" s="218"/>
      <c r="BG853" s="218"/>
      <c r="BH853" s="218"/>
      <c r="BI853" s="218"/>
      <c r="BJ853" s="218"/>
      <c r="BK853" s="218"/>
      <c r="BL853" s="218"/>
      <c r="BM853" s="218"/>
      <c r="BN853" s="218"/>
      <c r="BO853" s="218"/>
      <c r="BP853" s="218"/>
      <c r="BQ853" s="218"/>
      <c r="BR853" s="218"/>
      <c r="BS853" s="218"/>
      <c r="BT853" s="218"/>
    </row>
    <row r="854" spans="1:72" ht="14.5">
      <c r="A854" s="219"/>
      <c r="B854" s="218"/>
      <c r="C854" s="214"/>
      <c r="D854" s="218"/>
      <c r="E854" s="218"/>
      <c r="F854" s="218"/>
      <c r="G854" s="218"/>
      <c r="H854" s="218"/>
      <c r="I854" s="218"/>
      <c r="J854" s="218"/>
      <c r="K854" s="218"/>
      <c r="L854" s="218"/>
      <c r="M854" s="218"/>
      <c r="N854" s="218"/>
      <c r="O854" s="218"/>
      <c r="P854" s="218"/>
      <c r="Q854" s="218"/>
      <c r="R854" s="218"/>
      <c r="S854" s="218"/>
      <c r="T854" s="218"/>
      <c r="U854" s="218"/>
      <c r="V854" s="217"/>
      <c r="W854" s="217"/>
      <c r="X854" s="217"/>
      <c r="Y854" s="217"/>
      <c r="Z854" s="218"/>
      <c r="AA854" s="218"/>
      <c r="AB854" s="218"/>
      <c r="AC854" s="218"/>
      <c r="AD854" s="218"/>
      <c r="AE854" s="218"/>
      <c r="AF854" s="218"/>
      <c r="AG854" s="218"/>
      <c r="AH854" s="217"/>
      <c r="AI854" s="218"/>
      <c r="AJ854" s="218"/>
      <c r="AK854" s="218"/>
      <c r="AL854" s="218"/>
      <c r="AM854" s="218"/>
      <c r="AN854" s="218"/>
      <c r="AO854" s="218"/>
      <c r="AP854" s="218"/>
      <c r="AQ854" s="218"/>
      <c r="AR854" s="218"/>
      <c r="AS854" s="218"/>
      <c r="AT854" s="218"/>
      <c r="AU854" s="218"/>
      <c r="AV854" s="218"/>
      <c r="AW854" s="218"/>
      <c r="AX854" s="218"/>
      <c r="AY854" s="218"/>
      <c r="AZ854" s="218"/>
      <c r="BA854" s="218"/>
      <c r="BB854" s="218"/>
      <c r="BC854" s="218"/>
      <c r="BD854" s="218"/>
      <c r="BE854" s="218"/>
      <c r="BF854" s="218"/>
      <c r="BG854" s="218"/>
      <c r="BH854" s="218"/>
      <c r="BI854" s="218"/>
      <c r="BJ854" s="218"/>
      <c r="BK854" s="218"/>
      <c r="BL854" s="218"/>
      <c r="BM854" s="218"/>
      <c r="BN854" s="218"/>
      <c r="BO854" s="218"/>
      <c r="BP854" s="218"/>
      <c r="BQ854" s="218"/>
      <c r="BR854" s="218"/>
      <c r="BS854" s="218"/>
      <c r="BT854" s="218"/>
    </row>
    <row r="855" spans="1:72" ht="14.5">
      <c r="A855" s="219"/>
      <c r="B855" s="218"/>
      <c r="C855" s="214"/>
      <c r="D855" s="218"/>
      <c r="E855" s="218"/>
      <c r="F855" s="218"/>
      <c r="G855" s="218"/>
      <c r="H855" s="218"/>
      <c r="I855" s="218"/>
      <c r="J855" s="218"/>
      <c r="K855" s="218"/>
      <c r="L855" s="218"/>
      <c r="M855" s="218"/>
      <c r="N855" s="218"/>
      <c r="O855" s="218"/>
      <c r="P855" s="218"/>
      <c r="Q855" s="218"/>
      <c r="R855" s="218"/>
      <c r="S855" s="218"/>
      <c r="T855" s="218"/>
      <c r="U855" s="218"/>
      <c r="V855" s="217"/>
      <c r="W855" s="217"/>
      <c r="X855" s="217"/>
      <c r="Y855" s="217"/>
      <c r="Z855" s="218"/>
      <c r="AA855" s="218"/>
      <c r="AB855" s="218"/>
      <c r="AC855" s="218"/>
      <c r="AD855" s="218"/>
      <c r="AE855" s="218"/>
      <c r="AF855" s="218"/>
      <c r="AG855" s="218"/>
      <c r="AH855" s="217"/>
      <c r="AI855" s="218"/>
      <c r="AJ855" s="218"/>
      <c r="AK855" s="218"/>
      <c r="AL855" s="218"/>
      <c r="AM855" s="218"/>
      <c r="AN855" s="218"/>
      <c r="AO855" s="218"/>
      <c r="AP855" s="218"/>
      <c r="AQ855" s="218"/>
      <c r="AR855" s="218"/>
      <c r="AS855" s="218"/>
      <c r="AT855" s="218"/>
      <c r="AU855" s="218"/>
      <c r="AV855" s="218"/>
      <c r="AW855" s="218"/>
      <c r="AX855" s="218"/>
      <c r="AY855" s="218"/>
      <c r="AZ855" s="218"/>
      <c r="BA855" s="218"/>
      <c r="BB855" s="218"/>
      <c r="BC855" s="218"/>
      <c r="BD855" s="218"/>
      <c r="BE855" s="218"/>
      <c r="BF855" s="218"/>
      <c r="BG855" s="218"/>
      <c r="BH855" s="218"/>
      <c r="BI855" s="218"/>
      <c r="BJ855" s="218"/>
      <c r="BK855" s="218"/>
      <c r="BL855" s="218"/>
      <c r="BM855" s="218"/>
      <c r="BN855" s="218"/>
      <c r="BO855" s="218"/>
      <c r="BP855" s="218"/>
      <c r="BQ855" s="218"/>
      <c r="BR855" s="218"/>
      <c r="BS855" s="218"/>
      <c r="BT855" s="218"/>
    </row>
    <row r="856" spans="1:72" ht="14.5">
      <c r="A856" s="219"/>
      <c r="B856" s="218"/>
      <c r="C856" s="214"/>
      <c r="D856" s="218"/>
      <c r="E856" s="218"/>
      <c r="F856" s="218"/>
      <c r="G856" s="218"/>
      <c r="H856" s="218"/>
      <c r="I856" s="218"/>
      <c r="J856" s="218"/>
      <c r="K856" s="218"/>
      <c r="L856" s="218"/>
      <c r="M856" s="218"/>
      <c r="N856" s="218"/>
      <c r="O856" s="218"/>
      <c r="P856" s="218"/>
      <c r="Q856" s="218"/>
      <c r="R856" s="218"/>
      <c r="S856" s="218"/>
      <c r="T856" s="218"/>
      <c r="U856" s="218"/>
      <c r="V856" s="217"/>
      <c r="W856" s="217"/>
      <c r="X856" s="217"/>
      <c r="Y856" s="217"/>
      <c r="Z856" s="218"/>
      <c r="AA856" s="218"/>
      <c r="AB856" s="218"/>
      <c r="AC856" s="218"/>
      <c r="AD856" s="218"/>
      <c r="AE856" s="218"/>
      <c r="AF856" s="218"/>
      <c r="AG856" s="218"/>
      <c r="AH856" s="217"/>
      <c r="AI856" s="218"/>
      <c r="AJ856" s="218"/>
      <c r="AK856" s="218"/>
      <c r="AL856" s="218"/>
      <c r="AM856" s="218"/>
      <c r="AN856" s="218"/>
      <c r="AO856" s="218"/>
      <c r="AP856" s="218"/>
      <c r="AQ856" s="218"/>
      <c r="AR856" s="218"/>
      <c r="AS856" s="218"/>
      <c r="AT856" s="218"/>
      <c r="AU856" s="218"/>
      <c r="AV856" s="218"/>
      <c r="AW856" s="218"/>
      <c r="AX856" s="218"/>
      <c r="AY856" s="218"/>
      <c r="AZ856" s="218"/>
      <c r="BA856" s="218"/>
      <c r="BB856" s="218"/>
      <c r="BC856" s="218"/>
      <c r="BD856" s="218"/>
      <c r="BE856" s="218"/>
      <c r="BF856" s="218"/>
      <c r="BG856" s="218"/>
      <c r="BH856" s="218"/>
      <c r="BI856" s="218"/>
      <c r="BJ856" s="218"/>
      <c r="BK856" s="218"/>
      <c r="BL856" s="218"/>
      <c r="BM856" s="218"/>
      <c r="BN856" s="218"/>
      <c r="BO856" s="218"/>
      <c r="BP856" s="218"/>
      <c r="BQ856" s="218"/>
      <c r="BR856" s="218"/>
      <c r="BS856" s="218"/>
      <c r="BT856" s="218"/>
    </row>
    <row r="857" spans="1:72" ht="14.5">
      <c r="A857" s="219"/>
      <c r="B857" s="218"/>
      <c r="C857" s="214"/>
      <c r="D857" s="218"/>
      <c r="E857" s="218"/>
      <c r="F857" s="218"/>
      <c r="G857" s="218"/>
      <c r="H857" s="218"/>
      <c r="I857" s="218"/>
      <c r="J857" s="218"/>
      <c r="K857" s="218"/>
      <c r="L857" s="218"/>
      <c r="M857" s="218"/>
      <c r="N857" s="218"/>
      <c r="O857" s="218"/>
      <c r="P857" s="218"/>
      <c r="Q857" s="218"/>
      <c r="R857" s="218"/>
      <c r="S857" s="218"/>
      <c r="T857" s="218"/>
      <c r="U857" s="218"/>
      <c r="V857" s="217"/>
      <c r="W857" s="217"/>
      <c r="X857" s="217"/>
      <c r="Y857" s="217"/>
      <c r="Z857" s="218"/>
      <c r="AA857" s="218"/>
      <c r="AB857" s="218"/>
      <c r="AC857" s="218"/>
      <c r="AD857" s="218"/>
      <c r="AE857" s="218"/>
      <c r="AF857" s="218"/>
      <c r="AG857" s="218"/>
      <c r="AH857" s="217"/>
      <c r="AI857" s="218"/>
      <c r="AJ857" s="218"/>
      <c r="AK857" s="218"/>
      <c r="AL857" s="218"/>
      <c r="AM857" s="218"/>
      <c r="AN857" s="218"/>
      <c r="AO857" s="218"/>
      <c r="AP857" s="218"/>
      <c r="AQ857" s="218"/>
      <c r="AR857" s="218"/>
      <c r="AS857" s="218"/>
      <c r="AT857" s="218"/>
      <c r="AU857" s="218"/>
      <c r="AV857" s="218"/>
      <c r="AW857" s="218"/>
      <c r="AX857" s="218"/>
      <c r="AY857" s="218"/>
      <c r="AZ857" s="218"/>
      <c r="BA857" s="218"/>
      <c r="BB857" s="218"/>
      <c r="BC857" s="218"/>
      <c r="BD857" s="218"/>
      <c r="BE857" s="218"/>
      <c r="BF857" s="218"/>
      <c r="BG857" s="218"/>
      <c r="BH857" s="218"/>
      <c r="BI857" s="218"/>
      <c r="BJ857" s="218"/>
      <c r="BK857" s="218"/>
      <c r="BL857" s="218"/>
      <c r="BM857" s="218"/>
      <c r="BN857" s="218"/>
      <c r="BO857" s="218"/>
      <c r="BP857" s="218"/>
      <c r="BQ857" s="218"/>
      <c r="BR857" s="218"/>
      <c r="BS857" s="218"/>
      <c r="BT857" s="218"/>
    </row>
    <row r="858" spans="1:72" ht="14.5">
      <c r="A858" s="219"/>
      <c r="B858" s="218"/>
      <c r="C858" s="214"/>
      <c r="D858" s="218"/>
      <c r="E858" s="218"/>
      <c r="F858" s="218"/>
      <c r="G858" s="218"/>
      <c r="H858" s="218"/>
      <c r="I858" s="218"/>
      <c r="J858" s="218"/>
      <c r="K858" s="218"/>
      <c r="L858" s="218"/>
      <c r="M858" s="218"/>
      <c r="N858" s="218"/>
      <c r="O858" s="218"/>
      <c r="P858" s="218"/>
      <c r="Q858" s="218"/>
      <c r="R858" s="218"/>
      <c r="S858" s="218"/>
      <c r="T858" s="218"/>
      <c r="U858" s="218"/>
      <c r="V858" s="217"/>
      <c r="W858" s="217"/>
      <c r="X858" s="217"/>
      <c r="Y858" s="217"/>
      <c r="Z858" s="218"/>
      <c r="AA858" s="218"/>
      <c r="AB858" s="218"/>
      <c r="AC858" s="218"/>
      <c r="AD858" s="218"/>
      <c r="AE858" s="218"/>
      <c r="AF858" s="218"/>
      <c r="AG858" s="218"/>
      <c r="AH858" s="217"/>
      <c r="AI858" s="218"/>
      <c r="AJ858" s="218"/>
      <c r="AK858" s="218"/>
      <c r="AL858" s="218"/>
      <c r="AM858" s="218"/>
      <c r="AN858" s="218"/>
      <c r="AO858" s="218"/>
      <c r="AP858" s="218"/>
      <c r="AQ858" s="218"/>
      <c r="AR858" s="218"/>
      <c r="AS858" s="218"/>
      <c r="AT858" s="218"/>
      <c r="AU858" s="218"/>
      <c r="AV858" s="218"/>
      <c r="AW858" s="218"/>
      <c r="AX858" s="218"/>
      <c r="AY858" s="218"/>
      <c r="AZ858" s="218"/>
      <c r="BA858" s="218"/>
      <c r="BB858" s="218"/>
      <c r="BC858" s="218"/>
      <c r="BD858" s="218"/>
      <c r="BE858" s="218"/>
      <c r="BF858" s="218"/>
      <c r="BG858" s="218"/>
      <c r="BH858" s="218"/>
      <c r="BI858" s="218"/>
      <c r="BJ858" s="218"/>
      <c r="BK858" s="218"/>
      <c r="BL858" s="218"/>
      <c r="BM858" s="218"/>
      <c r="BN858" s="218"/>
      <c r="BO858" s="218"/>
      <c r="BP858" s="218"/>
      <c r="BQ858" s="218"/>
      <c r="BR858" s="218"/>
      <c r="BS858" s="218"/>
      <c r="BT858" s="218"/>
    </row>
    <row r="859" spans="1:72" ht="14.5">
      <c r="A859" s="219"/>
      <c r="B859" s="218"/>
      <c r="C859" s="214"/>
      <c r="D859" s="218"/>
      <c r="E859" s="218"/>
      <c r="F859" s="218"/>
      <c r="G859" s="218"/>
      <c r="H859" s="218"/>
      <c r="I859" s="218"/>
      <c r="J859" s="218"/>
      <c r="K859" s="218"/>
      <c r="L859" s="218"/>
      <c r="M859" s="218"/>
      <c r="N859" s="218"/>
      <c r="O859" s="218"/>
      <c r="P859" s="218"/>
      <c r="Q859" s="218"/>
      <c r="R859" s="218"/>
      <c r="S859" s="218"/>
      <c r="T859" s="218"/>
      <c r="U859" s="218"/>
      <c r="V859" s="217"/>
      <c r="W859" s="217"/>
      <c r="X859" s="217"/>
      <c r="Y859" s="217"/>
      <c r="Z859" s="218"/>
      <c r="AA859" s="218"/>
      <c r="AB859" s="218"/>
      <c r="AC859" s="218"/>
      <c r="AD859" s="218"/>
      <c r="AE859" s="218"/>
      <c r="AF859" s="218"/>
      <c r="AG859" s="218"/>
      <c r="AH859" s="217"/>
      <c r="AI859" s="218"/>
      <c r="AJ859" s="218"/>
      <c r="AK859" s="218"/>
      <c r="AL859" s="218"/>
      <c r="AM859" s="218"/>
      <c r="AN859" s="218"/>
      <c r="AO859" s="218"/>
      <c r="AP859" s="218"/>
      <c r="AQ859" s="218"/>
      <c r="AR859" s="218"/>
      <c r="AS859" s="218"/>
      <c r="AT859" s="218"/>
      <c r="AU859" s="218"/>
      <c r="AV859" s="218"/>
      <c r="AW859" s="218"/>
      <c r="AX859" s="218"/>
      <c r="AY859" s="218"/>
      <c r="AZ859" s="218"/>
      <c r="BA859" s="218"/>
      <c r="BB859" s="218"/>
      <c r="BC859" s="218"/>
      <c r="BD859" s="218"/>
      <c r="BE859" s="218"/>
      <c r="BF859" s="218"/>
      <c r="BG859" s="218"/>
      <c r="BH859" s="218"/>
      <c r="BI859" s="218"/>
      <c r="BJ859" s="218"/>
      <c r="BK859" s="218"/>
      <c r="BL859" s="218"/>
      <c r="BM859" s="218"/>
      <c r="BN859" s="218"/>
      <c r="BO859" s="218"/>
      <c r="BP859" s="218"/>
      <c r="BQ859" s="218"/>
      <c r="BR859" s="218"/>
      <c r="BS859" s="218"/>
      <c r="BT859" s="218"/>
    </row>
    <row r="860" spans="1:72" ht="14.5">
      <c r="A860" s="219"/>
      <c r="B860" s="218"/>
      <c r="C860" s="214"/>
      <c r="D860" s="218"/>
      <c r="E860" s="218"/>
      <c r="F860" s="218"/>
      <c r="G860" s="218"/>
      <c r="H860" s="218"/>
      <c r="I860" s="218"/>
      <c r="J860" s="218"/>
      <c r="K860" s="218"/>
      <c r="L860" s="218"/>
      <c r="M860" s="218"/>
      <c r="N860" s="218"/>
      <c r="O860" s="218"/>
      <c r="P860" s="218"/>
      <c r="Q860" s="218"/>
      <c r="R860" s="218"/>
      <c r="S860" s="218"/>
      <c r="T860" s="218"/>
      <c r="U860" s="218"/>
      <c r="V860" s="217"/>
      <c r="W860" s="217"/>
      <c r="X860" s="217"/>
      <c r="Y860" s="217"/>
      <c r="Z860" s="218"/>
      <c r="AA860" s="218"/>
      <c r="AB860" s="218"/>
      <c r="AC860" s="218"/>
      <c r="AD860" s="218"/>
      <c r="AE860" s="218"/>
      <c r="AF860" s="218"/>
      <c r="AG860" s="218"/>
      <c r="AH860" s="217"/>
      <c r="AI860" s="218"/>
      <c r="AJ860" s="218"/>
      <c r="AK860" s="218"/>
      <c r="AL860" s="218"/>
      <c r="AM860" s="218"/>
      <c r="AN860" s="218"/>
      <c r="AO860" s="218"/>
      <c r="AP860" s="218"/>
      <c r="AQ860" s="218"/>
      <c r="AR860" s="218"/>
      <c r="AS860" s="218"/>
      <c r="AT860" s="218"/>
      <c r="AU860" s="218"/>
      <c r="AV860" s="218"/>
      <c r="AW860" s="218"/>
      <c r="AX860" s="218"/>
      <c r="AY860" s="218"/>
      <c r="AZ860" s="218"/>
      <c r="BA860" s="218"/>
      <c r="BB860" s="218"/>
      <c r="BC860" s="218"/>
      <c r="BD860" s="218"/>
      <c r="BE860" s="218"/>
      <c r="BF860" s="218"/>
      <c r="BG860" s="218"/>
      <c r="BH860" s="218"/>
      <c r="BI860" s="218"/>
      <c r="BJ860" s="218"/>
      <c r="BK860" s="218"/>
      <c r="BL860" s="218"/>
      <c r="BM860" s="218"/>
      <c r="BN860" s="218"/>
      <c r="BO860" s="218"/>
      <c r="BP860" s="218"/>
      <c r="BQ860" s="218"/>
      <c r="BR860" s="218"/>
      <c r="BS860" s="218"/>
      <c r="BT860" s="218"/>
    </row>
    <row r="861" spans="1:72" ht="14.5">
      <c r="A861" s="219"/>
      <c r="B861" s="218"/>
      <c r="C861" s="214"/>
      <c r="D861" s="218"/>
      <c r="E861" s="218"/>
      <c r="F861" s="218"/>
      <c r="G861" s="218"/>
      <c r="H861" s="218"/>
      <c r="I861" s="218"/>
      <c r="J861" s="218"/>
      <c r="K861" s="218"/>
      <c r="L861" s="218"/>
      <c r="M861" s="218"/>
      <c r="N861" s="218"/>
      <c r="O861" s="218"/>
      <c r="P861" s="218"/>
      <c r="Q861" s="218"/>
      <c r="R861" s="218"/>
      <c r="S861" s="218"/>
      <c r="T861" s="218"/>
      <c r="U861" s="218"/>
      <c r="V861" s="217"/>
      <c r="W861" s="217"/>
      <c r="X861" s="217"/>
      <c r="Y861" s="217"/>
      <c r="Z861" s="218"/>
      <c r="AA861" s="218"/>
      <c r="AB861" s="218"/>
      <c r="AC861" s="218"/>
      <c r="AD861" s="218"/>
      <c r="AE861" s="218"/>
      <c r="AF861" s="218"/>
      <c r="AG861" s="218"/>
      <c r="AH861" s="217"/>
      <c r="AI861" s="218"/>
      <c r="AJ861" s="218"/>
      <c r="AK861" s="218"/>
      <c r="AL861" s="218"/>
      <c r="AM861" s="218"/>
      <c r="AN861" s="218"/>
      <c r="AO861" s="218"/>
      <c r="AP861" s="218"/>
      <c r="AQ861" s="218"/>
      <c r="AR861" s="218"/>
      <c r="AS861" s="218"/>
      <c r="AT861" s="218"/>
      <c r="AU861" s="218"/>
      <c r="AV861" s="218"/>
      <c r="AW861" s="218"/>
      <c r="AX861" s="218"/>
      <c r="AY861" s="218"/>
      <c r="AZ861" s="218"/>
      <c r="BA861" s="218"/>
      <c r="BB861" s="218"/>
      <c r="BC861" s="218"/>
      <c r="BD861" s="218"/>
      <c r="BE861" s="218"/>
      <c r="BF861" s="218"/>
      <c r="BG861" s="218"/>
      <c r="BH861" s="218"/>
      <c r="BI861" s="218"/>
      <c r="BJ861" s="218"/>
      <c r="BK861" s="218"/>
      <c r="BL861" s="218"/>
      <c r="BM861" s="218"/>
      <c r="BN861" s="218"/>
      <c r="BO861" s="218"/>
      <c r="BP861" s="218"/>
      <c r="BQ861" s="218"/>
      <c r="BR861" s="218"/>
      <c r="BS861" s="218"/>
      <c r="BT861" s="218"/>
    </row>
    <row r="862" spans="1:72" ht="14.5">
      <c r="A862" s="219"/>
      <c r="B862" s="218"/>
      <c r="C862" s="214"/>
      <c r="D862" s="218"/>
      <c r="E862" s="218"/>
      <c r="F862" s="218"/>
      <c r="G862" s="218"/>
      <c r="H862" s="218"/>
      <c r="I862" s="218"/>
      <c r="J862" s="218"/>
      <c r="K862" s="218"/>
      <c r="L862" s="218"/>
      <c r="M862" s="218"/>
      <c r="N862" s="218"/>
      <c r="O862" s="218"/>
      <c r="P862" s="218"/>
      <c r="Q862" s="218"/>
      <c r="R862" s="218"/>
      <c r="S862" s="218"/>
      <c r="T862" s="218"/>
      <c r="U862" s="218"/>
      <c r="V862" s="217"/>
      <c r="W862" s="217"/>
      <c r="X862" s="217"/>
      <c r="Y862" s="217"/>
      <c r="Z862" s="218"/>
      <c r="AA862" s="218"/>
      <c r="AB862" s="218"/>
      <c r="AC862" s="218"/>
      <c r="AD862" s="218"/>
      <c r="AE862" s="218"/>
      <c r="AF862" s="218"/>
      <c r="AG862" s="218"/>
      <c r="AH862" s="217"/>
      <c r="AI862" s="218"/>
      <c r="AJ862" s="218"/>
      <c r="AK862" s="218"/>
      <c r="AL862" s="218"/>
      <c r="AM862" s="218"/>
      <c r="AN862" s="218"/>
      <c r="AO862" s="218"/>
      <c r="AP862" s="218"/>
      <c r="AQ862" s="218"/>
      <c r="AR862" s="218"/>
      <c r="AS862" s="218"/>
      <c r="AT862" s="218"/>
      <c r="AU862" s="218"/>
      <c r="AV862" s="218"/>
      <c r="AW862" s="218"/>
      <c r="AX862" s="218"/>
      <c r="AY862" s="218"/>
      <c r="AZ862" s="218"/>
      <c r="BA862" s="218"/>
      <c r="BB862" s="218"/>
      <c r="BC862" s="218"/>
      <c r="BD862" s="218"/>
      <c r="BE862" s="218"/>
      <c r="BF862" s="218"/>
      <c r="BG862" s="218"/>
      <c r="BH862" s="218"/>
      <c r="BI862" s="218"/>
      <c r="BJ862" s="218"/>
      <c r="BK862" s="218"/>
      <c r="BL862" s="218"/>
      <c r="BM862" s="218"/>
      <c r="BN862" s="218"/>
      <c r="BO862" s="218"/>
      <c r="BP862" s="218"/>
      <c r="BQ862" s="218"/>
      <c r="BR862" s="218"/>
      <c r="BS862" s="218"/>
      <c r="BT862" s="218"/>
    </row>
    <row r="863" spans="1:72" ht="14.5">
      <c r="A863" s="219"/>
      <c r="B863" s="218"/>
      <c r="C863" s="214"/>
      <c r="D863" s="218"/>
      <c r="E863" s="218"/>
      <c r="F863" s="218"/>
      <c r="G863" s="218"/>
      <c r="H863" s="218"/>
      <c r="I863" s="218"/>
      <c r="J863" s="218"/>
      <c r="K863" s="218"/>
      <c r="L863" s="218"/>
      <c r="M863" s="218"/>
      <c r="N863" s="218"/>
      <c r="O863" s="218"/>
      <c r="P863" s="218"/>
      <c r="Q863" s="218"/>
      <c r="R863" s="218"/>
      <c r="S863" s="218"/>
      <c r="T863" s="218"/>
      <c r="U863" s="218"/>
      <c r="V863" s="217"/>
      <c r="W863" s="217"/>
      <c r="X863" s="217"/>
      <c r="Y863" s="217"/>
      <c r="Z863" s="218"/>
      <c r="AA863" s="218"/>
      <c r="AB863" s="218"/>
      <c r="AC863" s="218"/>
      <c r="AD863" s="218"/>
      <c r="AE863" s="218"/>
      <c r="AF863" s="218"/>
      <c r="AG863" s="218"/>
      <c r="AH863" s="217"/>
      <c r="AI863" s="218"/>
      <c r="AJ863" s="218"/>
      <c r="AK863" s="218"/>
      <c r="AL863" s="218"/>
      <c r="AM863" s="218"/>
      <c r="AN863" s="218"/>
      <c r="AO863" s="218"/>
      <c r="AP863" s="218"/>
      <c r="AQ863" s="218"/>
      <c r="AR863" s="218"/>
      <c r="AS863" s="218"/>
      <c r="AT863" s="218"/>
      <c r="AU863" s="218"/>
      <c r="AV863" s="218"/>
      <c r="AW863" s="218"/>
      <c r="AX863" s="218"/>
      <c r="AY863" s="218"/>
      <c r="AZ863" s="218"/>
      <c r="BA863" s="218"/>
      <c r="BB863" s="218"/>
      <c r="BC863" s="218"/>
      <c r="BD863" s="218"/>
      <c r="BE863" s="218"/>
      <c r="BF863" s="218"/>
      <c r="BG863" s="218"/>
      <c r="BH863" s="218"/>
      <c r="BI863" s="218"/>
      <c r="BJ863" s="218"/>
      <c r="BK863" s="218"/>
      <c r="BL863" s="218"/>
      <c r="BM863" s="218"/>
      <c r="BN863" s="218"/>
      <c r="BO863" s="218"/>
      <c r="BP863" s="218"/>
      <c r="BQ863" s="218"/>
      <c r="BR863" s="218"/>
      <c r="BS863" s="218"/>
      <c r="BT863" s="218"/>
    </row>
    <row r="864" spans="1:72" ht="14.5">
      <c r="A864" s="219"/>
      <c r="B864" s="218"/>
      <c r="C864" s="214"/>
      <c r="D864" s="218"/>
      <c r="E864" s="218"/>
      <c r="F864" s="218"/>
      <c r="G864" s="218"/>
      <c r="H864" s="218"/>
      <c r="I864" s="218"/>
      <c r="J864" s="218"/>
      <c r="K864" s="218"/>
      <c r="L864" s="218"/>
      <c r="M864" s="218"/>
      <c r="N864" s="218"/>
      <c r="O864" s="218"/>
      <c r="P864" s="218"/>
      <c r="Q864" s="218"/>
      <c r="R864" s="218"/>
      <c r="S864" s="218"/>
      <c r="T864" s="218"/>
      <c r="U864" s="218"/>
      <c r="V864" s="217"/>
      <c r="W864" s="217"/>
      <c r="X864" s="217"/>
      <c r="Y864" s="217"/>
      <c r="Z864" s="218"/>
      <c r="AA864" s="218"/>
      <c r="AB864" s="218"/>
      <c r="AC864" s="218"/>
      <c r="AD864" s="218"/>
      <c r="AE864" s="218"/>
      <c r="AF864" s="218"/>
      <c r="AG864" s="218"/>
      <c r="AH864" s="217"/>
      <c r="AI864" s="218"/>
      <c r="AJ864" s="218"/>
      <c r="AK864" s="218"/>
      <c r="AL864" s="218"/>
      <c r="AM864" s="218"/>
      <c r="AN864" s="218"/>
      <c r="AO864" s="218"/>
      <c r="AP864" s="218"/>
      <c r="AQ864" s="218"/>
      <c r="AR864" s="218"/>
      <c r="AS864" s="218"/>
      <c r="AT864" s="218"/>
      <c r="AU864" s="218"/>
      <c r="AV864" s="218"/>
      <c r="AW864" s="218"/>
      <c r="AX864" s="218"/>
      <c r="AY864" s="218"/>
      <c r="AZ864" s="218"/>
      <c r="BA864" s="218"/>
      <c r="BB864" s="218"/>
      <c r="BC864" s="218"/>
      <c r="BD864" s="218"/>
      <c r="BE864" s="218"/>
      <c r="BF864" s="218"/>
      <c r="BG864" s="218"/>
      <c r="BH864" s="218"/>
      <c r="BI864" s="218"/>
      <c r="BJ864" s="218"/>
      <c r="BK864" s="218"/>
      <c r="BL864" s="218"/>
      <c r="BM864" s="218"/>
      <c r="BN864" s="218"/>
      <c r="BO864" s="218"/>
      <c r="BP864" s="218"/>
      <c r="BQ864" s="218"/>
      <c r="BR864" s="218"/>
      <c r="BS864" s="218"/>
      <c r="BT864" s="218"/>
    </row>
    <row r="865" spans="1:72" ht="14.5">
      <c r="A865" s="219"/>
      <c r="B865" s="218"/>
      <c r="C865" s="214"/>
      <c r="D865" s="218"/>
      <c r="E865" s="218"/>
      <c r="F865" s="218"/>
      <c r="G865" s="218"/>
      <c r="H865" s="218"/>
      <c r="I865" s="218"/>
      <c r="J865" s="218"/>
      <c r="K865" s="218"/>
      <c r="L865" s="218"/>
      <c r="M865" s="218"/>
      <c r="N865" s="218"/>
      <c r="O865" s="218"/>
      <c r="P865" s="218"/>
      <c r="Q865" s="218"/>
      <c r="R865" s="218"/>
      <c r="S865" s="218"/>
      <c r="T865" s="218"/>
      <c r="U865" s="218"/>
      <c r="V865" s="217"/>
      <c r="W865" s="217"/>
      <c r="X865" s="217"/>
      <c r="Y865" s="217"/>
      <c r="Z865" s="218"/>
      <c r="AA865" s="218"/>
      <c r="AB865" s="218"/>
      <c r="AC865" s="218"/>
      <c r="AD865" s="218"/>
      <c r="AE865" s="218"/>
      <c r="AF865" s="218"/>
      <c r="AG865" s="218"/>
      <c r="AH865" s="217"/>
      <c r="AI865" s="218"/>
      <c r="AJ865" s="218"/>
      <c r="AK865" s="218"/>
      <c r="AL865" s="218"/>
      <c r="AM865" s="218"/>
      <c r="AN865" s="218"/>
      <c r="AO865" s="218"/>
      <c r="AP865" s="218"/>
      <c r="AQ865" s="218"/>
      <c r="AR865" s="218"/>
      <c r="AS865" s="218"/>
      <c r="AT865" s="218"/>
      <c r="AU865" s="218"/>
      <c r="AV865" s="218"/>
      <c r="AW865" s="218"/>
      <c r="AX865" s="218"/>
      <c r="AY865" s="218"/>
      <c r="AZ865" s="218"/>
      <c r="BA865" s="218"/>
      <c r="BB865" s="218"/>
      <c r="BC865" s="218"/>
      <c r="BD865" s="218"/>
      <c r="BE865" s="218"/>
      <c r="BF865" s="218"/>
      <c r="BG865" s="218"/>
      <c r="BH865" s="218"/>
      <c r="BI865" s="218"/>
      <c r="BJ865" s="218"/>
      <c r="BK865" s="218"/>
      <c r="BL865" s="218"/>
      <c r="BM865" s="218"/>
      <c r="BN865" s="218"/>
      <c r="BO865" s="218"/>
      <c r="BP865" s="218"/>
      <c r="BQ865" s="218"/>
      <c r="BR865" s="218"/>
      <c r="BS865" s="218"/>
      <c r="BT865" s="218"/>
    </row>
    <row r="866" spans="1:72" ht="14.5">
      <c r="A866" s="219"/>
      <c r="B866" s="218"/>
      <c r="C866" s="214"/>
      <c r="D866" s="218"/>
      <c r="E866" s="218"/>
      <c r="F866" s="218"/>
      <c r="G866" s="218"/>
      <c r="H866" s="218"/>
      <c r="I866" s="218"/>
      <c r="J866" s="218"/>
      <c r="K866" s="218"/>
      <c r="L866" s="218"/>
      <c r="M866" s="218"/>
      <c r="N866" s="218"/>
      <c r="O866" s="218"/>
      <c r="P866" s="218"/>
      <c r="Q866" s="218"/>
      <c r="R866" s="218"/>
      <c r="S866" s="218"/>
      <c r="T866" s="218"/>
      <c r="U866" s="218"/>
      <c r="V866" s="217"/>
      <c r="W866" s="217"/>
      <c r="X866" s="217"/>
      <c r="Y866" s="217"/>
      <c r="Z866" s="218"/>
      <c r="AA866" s="218"/>
      <c r="AB866" s="218"/>
      <c r="AC866" s="218"/>
      <c r="AD866" s="218"/>
      <c r="AE866" s="218"/>
      <c r="AF866" s="218"/>
      <c r="AG866" s="218"/>
      <c r="AH866" s="217"/>
      <c r="AI866" s="218"/>
      <c r="AJ866" s="218"/>
      <c r="AK866" s="218"/>
      <c r="AL866" s="218"/>
      <c r="AM866" s="218"/>
      <c r="AN866" s="218"/>
      <c r="AO866" s="218"/>
      <c r="AP866" s="218"/>
      <c r="AQ866" s="218"/>
      <c r="AR866" s="218"/>
      <c r="AS866" s="218"/>
      <c r="AT866" s="218"/>
      <c r="AU866" s="218"/>
      <c r="AV866" s="218"/>
      <c r="AW866" s="218"/>
      <c r="AX866" s="218"/>
      <c r="AY866" s="218"/>
      <c r="AZ866" s="218"/>
      <c r="BA866" s="218"/>
      <c r="BB866" s="218"/>
      <c r="BC866" s="218"/>
      <c r="BD866" s="218"/>
      <c r="BE866" s="218"/>
      <c r="BF866" s="218"/>
      <c r="BG866" s="218"/>
      <c r="BH866" s="218"/>
      <c r="BI866" s="218"/>
      <c r="BJ866" s="218"/>
      <c r="BK866" s="218"/>
      <c r="BL866" s="218"/>
      <c r="BM866" s="218"/>
      <c r="BN866" s="218"/>
      <c r="BO866" s="218"/>
      <c r="BP866" s="218"/>
      <c r="BQ866" s="218"/>
      <c r="BR866" s="218"/>
      <c r="BS866" s="218"/>
      <c r="BT866" s="218"/>
    </row>
    <row r="867" spans="1:72" ht="14.5">
      <c r="A867" s="219"/>
      <c r="B867" s="218"/>
      <c r="C867" s="214"/>
      <c r="D867" s="218"/>
      <c r="E867" s="218"/>
      <c r="F867" s="218"/>
      <c r="G867" s="218"/>
      <c r="H867" s="218"/>
      <c r="I867" s="218"/>
      <c r="J867" s="218"/>
      <c r="K867" s="218"/>
      <c r="L867" s="218"/>
      <c r="M867" s="218"/>
      <c r="N867" s="218"/>
      <c r="O867" s="218"/>
      <c r="P867" s="218"/>
      <c r="Q867" s="218"/>
      <c r="R867" s="218"/>
      <c r="S867" s="218"/>
      <c r="T867" s="218"/>
      <c r="U867" s="218"/>
      <c r="V867" s="217"/>
      <c r="W867" s="217"/>
      <c r="X867" s="217"/>
      <c r="Y867" s="217"/>
      <c r="Z867" s="218"/>
      <c r="AA867" s="218"/>
      <c r="AB867" s="218"/>
      <c r="AC867" s="218"/>
      <c r="AD867" s="218"/>
      <c r="AE867" s="218"/>
      <c r="AF867" s="218"/>
      <c r="AG867" s="218"/>
      <c r="AH867" s="217"/>
      <c r="AI867" s="218"/>
      <c r="AJ867" s="218"/>
      <c r="AK867" s="218"/>
      <c r="AL867" s="218"/>
      <c r="AM867" s="218"/>
      <c r="AN867" s="218"/>
      <c r="AO867" s="218"/>
      <c r="AP867" s="218"/>
      <c r="AQ867" s="218"/>
      <c r="AR867" s="218"/>
      <c r="AS867" s="218"/>
      <c r="AT867" s="218"/>
      <c r="AU867" s="218"/>
      <c r="AV867" s="218"/>
      <c r="AW867" s="218"/>
      <c r="AX867" s="218"/>
      <c r="AY867" s="218"/>
      <c r="AZ867" s="218"/>
      <c r="BA867" s="218"/>
      <c r="BB867" s="218"/>
      <c r="BC867" s="218"/>
      <c r="BD867" s="218"/>
      <c r="BE867" s="218"/>
      <c r="BF867" s="218"/>
      <c r="BG867" s="218"/>
      <c r="BH867" s="218"/>
      <c r="BI867" s="218"/>
      <c r="BJ867" s="218"/>
      <c r="BK867" s="218"/>
      <c r="BL867" s="218"/>
      <c r="BM867" s="218"/>
      <c r="BN867" s="218"/>
      <c r="BO867" s="218"/>
      <c r="BP867" s="218"/>
      <c r="BQ867" s="218"/>
      <c r="BR867" s="218"/>
      <c r="BS867" s="218"/>
      <c r="BT867" s="218"/>
    </row>
    <row r="868" spans="1:72" ht="14.5">
      <c r="A868" s="219"/>
      <c r="B868" s="218"/>
      <c r="C868" s="214"/>
      <c r="D868" s="218"/>
      <c r="E868" s="218"/>
      <c r="F868" s="218"/>
      <c r="G868" s="218"/>
      <c r="H868" s="218"/>
      <c r="I868" s="218"/>
      <c r="J868" s="218"/>
      <c r="K868" s="218"/>
      <c r="L868" s="218"/>
      <c r="M868" s="218"/>
      <c r="N868" s="218"/>
      <c r="O868" s="218"/>
      <c r="P868" s="218"/>
      <c r="Q868" s="218"/>
      <c r="R868" s="218"/>
      <c r="S868" s="218"/>
      <c r="T868" s="218"/>
      <c r="U868" s="218"/>
      <c r="V868" s="217"/>
      <c r="W868" s="217"/>
      <c r="X868" s="217"/>
      <c r="Y868" s="217"/>
      <c r="Z868" s="218"/>
      <c r="AA868" s="218"/>
      <c r="AB868" s="218"/>
      <c r="AC868" s="218"/>
      <c r="AD868" s="218"/>
      <c r="AE868" s="218"/>
      <c r="AF868" s="218"/>
      <c r="AG868" s="218"/>
      <c r="AH868" s="217"/>
      <c r="AI868" s="218"/>
      <c r="AJ868" s="218"/>
      <c r="AK868" s="218"/>
      <c r="AL868" s="218"/>
      <c r="AM868" s="218"/>
      <c r="AN868" s="218"/>
      <c r="AO868" s="218"/>
      <c r="AP868" s="218"/>
      <c r="AQ868" s="218"/>
      <c r="AR868" s="218"/>
      <c r="AS868" s="218"/>
      <c r="AT868" s="218"/>
      <c r="AU868" s="218"/>
      <c r="AV868" s="218"/>
      <c r="AW868" s="218"/>
      <c r="AX868" s="218"/>
      <c r="AY868" s="218"/>
      <c r="AZ868" s="218"/>
      <c r="BA868" s="218"/>
      <c r="BB868" s="218"/>
      <c r="BC868" s="218"/>
      <c r="BD868" s="218"/>
      <c r="BE868" s="218"/>
      <c r="BF868" s="218"/>
      <c r="BG868" s="218"/>
      <c r="BH868" s="218"/>
      <c r="BI868" s="218"/>
      <c r="BJ868" s="218"/>
      <c r="BK868" s="218"/>
      <c r="BL868" s="218"/>
      <c r="BM868" s="218"/>
      <c r="BN868" s="218"/>
      <c r="BO868" s="218"/>
      <c r="BP868" s="218"/>
      <c r="BQ868" s="218"/>
      <c r="BR868" s="218"/>
      <c r="BS868" s="218"/>
      <c r="BT868" s="218"/>
    </row>
    <row r="869" spans="1:72" ht="14.5">
      <c r="A869" s="219"/>
      <c r="B869" s="218"/>
      <c r="C869" s="214"/>
      <c r="D869" s="218"/>
      <c r="E869" s="218"/>
      <c r="F869" s="218"/>
      <c r="G869" s="218"/>
      <c r="H869" s="218"/>
      <c r="I869" s="218"/>
      <c r="J869" s="218"/>
      <c r="K869" s="218"/>
      <c r="L869" s="218"/>
      <c r="M869" s="218"/>
      <c r="N869" s="218"/>
      <c r="O869" s="218"/>
      <c r="P869" s="218"/>
      <c r="Q869" s="218"/>
      <c r="R869" s="218"/>
      <c r="S869" s="218"/>
      <c r="T869" s="218"/>
      <c r="U869" s="218"/>
      <c r="V869" s="217"/>
      <c r="W869" s="217"/>
      <c r="X869" s="217"/>
      <c r="Y869" s="217"/>
      <c r="Z869" s="218"/>
      <c r="AA869" s="218"/>
      <c r="AB869" s="218"/>
      <c r="AC869" s="218"/>
      <c r="AD869" s="218"/>
      <c r="AE869" s="218"/>
      <c r="AF869" s="218"/>
      <c r="AG869" s="218"/>
      <c r="AH869" s="217"/>
      <c r="AI869" s="218"/>
      <c r="AJ869" s="218"/>
      <c r="AK869" s="218"/>
      <c r="AL869" s="218"/>
      <c r="AM869" s="218"/>
      <c r="AN869" s="218"/>
      <c r="AO869" s="218"/>
      <c r="AP869" s="218"/>
      <c r="AQ869" s="218"/>
      <c r="AR869" s="218"/>
      <c r="AS869" s="218"/>
      <c r="AT869" s="218"/>
      <c r="AU869" s="218"/>
      <c r="AV869" s="218"/>
      <c r="AW869" s="218"/>
      <c r="AX869" s="218"/>
      <c r="AY869" s="218"/>
      <c r="AZ869" s="218"/>
      <c r="BA869" s="218"/>
      <c r="BB869" s="218"/>
      <c r="BC869" s="218"/>
      <c r="BD869" s="218"/>
      <c r="BE869" s="218"/>
      <c r="BF869" s="218"/>
      <c r="BG869" s="218"/>
      <c r="BH869" s="218"/>
      <c r="BI869" s="218"/>
      <c r="BJ869" s="218"/>
      <c r="BK869" s="218"/>
      <c r="BL869" s="218"/>
      <c r="BM869" s="218"/>
      <c r="BN869" s="218"/>
      <c r="BO869" s="218"/>
      <c r="BP869" s="218"/>
      <c r="BQ869" s="218"/>
      <c r="BR869" s="218"/>
      <c r="BS869" s="218"/>
      <c r="BT869" s="218"/>
    </row>
    <row r="870" spans="1:72" ht="14.5">
      <c r="A870" s="219"/>
      <c r="B870" s="218"/>
      <c r="C870" s="214"/>
      <c r="D870" s="218"/>
      <c r="E870" s="218"/>
      <c r="F870" s="218"/>
      <c r="G870" s="218"/>
      <c r="H870" s="218"/>
      <c r="I870" s="218"/>
      <c r="J870" s="218"/>
      <c r="K870" s="218"/>
      <c r="L870" s="218"/>
      <c r="M870" s="218"/>
      <c r="N870" s="218"/>
      <c r="O870" s="218"/>
      <c r="P870" s="218"/>
      <c r="Q870" s="218"/>
      <c r="R870" s="218"/>
      <c r="S870" s="218"/>
      <c r="T870" s="218"/>
      <c r="U870" s="218"/>
      <c r="V870" s="217"/>
      <c r="W870" s="217"/>
      <c r="X870" s="217"/>
      <c r="Y870" s="217"/>
      <c r="Z870" s="218"/>
      <c r="AA870" s="218"/>
      <c r="AB870" s="218"/>
      <c r="AC870" s="218"/>
      <c r="AD870" s="218"/>
      <c r="AE870" s="218"/>
      <c r="AF870" s="218"/>
      <c r="AG870" s="218"/>
      <c r="AH870" s="217"/>
      <c r="AI870" s="218"/>
      <c r="AJ870" s="218"/>
      <c r="AK870" s="218"/>
      <c r="AL870" s="218"/>
      <c r="AM870" s="218"/>
      <c r="AN870" s="218"/>
      <c r="AO870" s="218"/>
      <c r="AP870" s="218"/>
      <c r="AQ870" s="218"/>
      <c r="AR870" s="218"/>
      <c r="AS870" s="218"/>
      <c r="AT870" s="218"/>
      <c r="AU870" s="218"/>
      <c r="AV870" s="218"/>
      <c r="AW870" s="218"/>
      <c r="AX870" s="218"/>
      <c r="AY870" s="218"/>
      <c r="AZ870" s="218"/>
      <c r="BA870" s="218"/>
      <c r="BB870" s="218"/>
      <c r="BC870" s="218"/>
      <c r="BD870" s="218"/>
      <c r="BE870" s="218"/>
      <c r="BF870" s="218"/>
      <c r="BG870" s="218"/>
      <c r="BH870" s="218"/>
      <c r="BI870" s="218"/>
      <c r="BJ870" s="218"/>
      <c r="BK870" s="218"/>
      <c r="BL870" s="218"/>
      <c r="BM870" s="218"/>
      <c r="BN870" s="218"/>
      <c r="BO870" s="218"/>
      <c r="BP870" s="218"/>
      <c r="BQ870" s="218"/>
      <c r="BR870" s="218"/>
      <c r="BS870" s="218"/>
      <c r="BT870" s="218"/>
    </row>
    <row r="871" spans="1:72" ht="14.5">
      <c r="A871" s="219"/>
      <c r="B871" s="218"/>
      <c r="C871" s="214"/>
      <c r="D871" s="218"/>
      <c r="E871" s="218"/>
      <c r="F871" s="218"/>
      <c r="G871" s="218"/>
      <c r="H871" s="218"/>
      <c r="I871" s="218"/>
      <c r="J871" s="218"/>
      <c r="K871" s="218"/>
      <c r="L871" s="218"/>
      <c r="M871" s="218"/>
      <c r="N871" s="218"/>
      <c r="O871" s="218"/>
      <c r="P871" s="218"/>
      <c r="Q871" s="218"/>
      <c r="R871" s="218"/>
      <c r="S871" s="218"/>
      <c r="T871" s="218"/>
      <c r="U871" s="218"/>
      <c r="V871" s="217"/>
      <c r="W871" s="217"/>
      <c r="X871" s="217"/>
      <c r="Y871" s="217"/>
      <c r="Z871" s="218"/>
      <c r="AA871" s="218"/>
      <c r="AB871" s="218"/>
      <c r="AC871" s="218"/>
      <c r="AD871" s="218"/>
      <c r="AE871" s="218"/>
      <c r="AF871" s="218"/>
      <c r="AG871" s="218"/>
      <c r="AH871" s="217"/>
      <c r="AI871" s="218"/>
      <c r="AJ871" s="218"/>
      <c r="AK871" s="218"/>
      <c r="AL871" s="218"/>
      <c r="AM871" s="218"/>
      <c r="AN871" s="218"/>
      <c r="AO871" s="218"/>
      <c r="AP871" s="218"/>
      <c r="AQ871" s="218"/>
      <c r="AR871" s="218"/>
      <c r="AS871" s="218"/>
      <c r="AT871" s="218"/>
      <c r="AU871" s="218"/>
      <c r="AV871" s="218"/>
      <c r="AW871" s="218"/>
      <c r="AX871" s="218"/>
      <c r="AY871" s="218"/>
      <c r="AZ871" s="218"/>
      <c r="BA871" s="218"/>
      <c r="BB871" s="218"/>
      <c r="BC871" s="218"/>
      <c r="BD871" s="218"/>
      <c r="BE871" s="218"/>
      <c r="BF871" s="218"/>
      <c r="BG871" s="218"/>
      <c r="BH871" s="218"/>
      <c r="BI871" s="218"/>
      <c r="BJ871" s="218"/>
      <c r="BK871" s="218"/>
      <c r="BL871" s="218"/>
      <c r="BM871" s="218"/>
      <c r="BN871" s="218"/>
      <c r="BO871" s="218"/>
      <c r="BP871" s="218"/>
      <c r="BQ871" s="218"/>
      <c r="BR871" s="218"/>
      <c r="BS871" s="218"/>
      <c r="BT871" s="218"/>
    </row>
    <row r="872" spans="1:72" ht="14.5">
      <c r="A872" s="219"/>
      <c r="B872" s="218"/>
      <c r="C872" s="214"/>
      <c r="D872" s="218"/>
      <c r="E872" s="218"/>
      <c r="F872" s="218"/>
      <c r="G872" s="218"/>
      <c r="H872" s="218"/>
      <c r="I872" s="218"/>
      <c r="J872" s="218"/>
      <c r="K872" s="218"/>
      <c r="L872" s="218"/>
      <c r="M872" s="218"/>
      <c r="N872" s="218"/>
      <c r="O872" s="218"/>
      <c r="P872" s="218"/>
      <c r="Q872" s="218"/>
      <c r="R872" s="218"/>
      <c r="S872" s="218"/>
      <c r="T872" s="218"/>
      <c r="U872" s="218"/>
      <c r="V872" s="217"/>
      <c r="W872" s="217"/>
      <c r="X872" s="217"/>
      <c r="Y872" s="217"/>
      <c r="Z872" s="218"/>
      <c r="AA872" s="218"/>
      <c r="AB872" s="218"/>
      <c r="AC872" s="218"/>
      <c r="AD872" s="218"/>
      <c r="AE872" s="218"/>
      <c r="AF872" s="218"/>
      <c r="AG872" s="218"/>
      <c r="AH872" s="217"/>
      <c r="AI872" s="218"/>
      <c r="AJ872" s="218"/>
      <c r="AK872" s="218"/>
      <c r="AL872" s="218"/>
      <c r="AM872" s="218"/>
      <c r="AN872" s="218"/>
      <c r="AO872" s="218"/>
      <c r="AP872" s="218"/>
      <c r="AQ872" s="218"/>
      <c r="AR872" s="218"/>
      <c r="AS872" s="218"/>
      <c r="AT872" s="218"/>
      <c r="AU872" s="218"/>
      <c r="AV872" s="218"/>
      <c r="AW872" s="218"/>
      <c r="AX872" s="218"/>
      <c r="AY872" s="218"/>
      <c r="AZ872" s="218"/>
      <c r="BA872" s="218"/>
      <c r="BB872" s="218"/>
      <c r="BC872" s="218"/>
      <c r="BD872" s="218"/>
      <c r="BE872" s="218"/>
      <c r="BF872" s="218"/>
      <c r="BG872" s="218"/>
      <c r="BH872" s="218"/>
      <c r="BI872" s="218"/>
      <c r="BJ872" s="218"/>
      <c r="BK872" s="218"/>
      <c r="BL872" s="218"/>
      <c r="BM872" s="218"/>
      <c r="BN872" s="218"/>
      <c r="BO872" s="218"/>
      <c r="BP872" s="218"/>
      <c r="BQ872" s="218"/>
      <c r="BR872" s="218"/>
      <c r="BS872" s="218"/>
      <c r="BT872" s="218"/>
    </row>
    <row r="873" spans="1:72" ht="14.5">
      <c r="A873" s="219"/>
      <c r="B873" s="218"/>
      <c r="C873" s="214"/>
      <c r="D873" s="218"/>
      <c r="E873" s="218"/>
      <c r="F873" s="218"/>
      <c r="G873" s="218"/>
      <c r="H873" s="218"/>
      <c r="I873" s="218"/>
      <c r="J873" s="218"/>
      <c r="K873" s="218"/>
      <c r="L873" s="218"/>
      <c r="M873" s="218"/>
      <c r="N873" s="218"/>
      <c r="O873" s="218"/>
      <c r="P873" s="218"/>
      <c r="Q873" s="218"/>
      <c r="R873" s="218"/>
      <c r="S873" s="218"/>
      <c r="T873" s="218"/>
      <c r="U873" s="218"/>
      <c r="V873" s="217"/>
      <c r="W873" s="217"/>
      <c r="X873" s="217"/>
      <c r="Y873" s="217"/>
      <c r="Z873" s="218"/>
      <c r="AA873" s="218"/>
      <c r="AB873" s="218"/>
      <c r="AC873" s="218"/>
      <c r="AD873" s="218"/>
      <c r="AE873" s="218"/>
      <c r="AF873" s="218"/>
      <c r="AG873" s="218"/>
      <c r="AH873" s="217"/>
      <c r="AI873" s="218"/>
      <c r="AJ873" s="218"/>
      <c r="AK873" s="218"/>
      <c r="AL873" s="218"/>
      <c r="AM873" s="218"/>
      <c r="AN873" s="218"/>
      <c r="AO873" s="218"/>
      <c r="AP873" s="218"/>
      <c r="AQ873" s="218"/>
      <c r="AR873" s="218"/>
      <c r="AS873" s="218"/>
      <c r="AT873" s="218"/>
      <c r="AU873" s="218"/>
      <c r="AV873" s="218"/>
      <c r="AW873" s="218"/>
      <c r="AX873" s="218"/>
      <c r="AY873" s="218"/>
      <c r="AZ873" s="218"/>
      <c r="BA873" s="218"/>
      <c r="BB873" s="218"/>
      <c r="BC873" s="218"/>
      <c r="BD873" s="218"/>
      <c r="BE873" s="218"/>
      <c r="BF873" s="218"/>
      <c r="BG873" s="218"/>
      <c r="BH873" s="218"/>
      <c r="BI873" s="218"/>
      <c r="BJ873" s="218"/>
      <c r="BK873" s="218"/>
      <c r="BL873" s="218"/>
      <c r="BM873" s="218"/>
      <c r="BN873" s="218"/>
      <c r="BO873" s="218"/>
      <c r="BP873" s="218"/>
      <c r="BQ873" s="218"/>
      <c r="BR873" s="218"/>
      <c r="BS873" s="218"/>
      <c r="BT873" s="218"/>
    </row>
    <row r="874" spans="1:72" ht="14.5">
      <c r="A874" s="219"/>
      <c r="B874" s="218"/>
      <c r="C874" s="214"/>
      <c r="D874" s="218"/>
      <c r="E874" s="218"/>
      <c r="F874" s="218"/>
      <c r="G874" s="218"/>
      <c r="H874" s="218"/>
      <c r="I874" s="218"/>
      <c r="J874" s="218"/>
      <c r="K874" s="218"/>
      <c r="L874" s="218"/>
      <c r="M874" s="218"/>
      <c r="N874" s="218"/>
      <c r="O874" s="218"/>
      <c r="P874" s="218"/>
      <c r="Q874" s="218"/>
      <c r="R874" s="218"/>
      <c r="S874" s="218"/>
      <c r="T874" s="218"/>
      <c r="U874" s="218"/>
      <c r="V874" s="217"/>
      <c r="W874" s="217"/>
      <c r="X874" s="217"/>
      <c r="Y874" s="217"/>
      <c r="Z874" s="218"/>
      <c r="AA874" s="218"/>
      <c r="AB874" s="218"/>
      <c r="AC874" s="218"/>
      <c r="AD874" s="218"/>
      <c r="AE874" s="218"/>
      <c r="AF874" s="218"/>
      <c r="AG874" s="218"/>
      <c r="AH874" s="217"/>
      <c r="AI874" s="218"/>
      <c r="AJ874" s="218"/>
      <c r="AK874" s="218"/>
      <c r="AL874" s="218"/>
      <c r="AM874" s="218"/>
      <c r="AN874" s="218"/>
      <c r="AO874" s="218"/>
      <c r="AP874" s="218"/>
      <c r="AQ874" s="218"/>
      <c r="AR874" s="218"/>
      <c r="AS874" s="218"/>
      <c r="AT874" s="218"/>
      <c r="AU874" s="218"/>
      <c r="AV874" s="218"/>
      <c r="AW874" s="218"/>
      <c r="AX874" s="218"/>
      <c r="AY874" s="218"/>
      <c r="AZ874" s="218"/>
      <c r="BA874" s="218"/>
      <c r="BB874" s="218"/>
      <c r="BC874" s="218"/>
      <c r="BD874" s="218"/>
      <c r="BE874" s="218"/>
      <c r="BF874" s="218"/>
      <c r="BG874" s="218"/>
      <c r="BH874" s="218"/>
      <c r="BI874" s="218"/>
      <c r="BJ874" s="218"/>
      <c r="BK874" s="218"/>
      <c r="BL874" s="218"/>
      <c r="BM874" s="218"/>
      <c r="BN874" s="218"/>
      <c r="BO874" s="218"/>
      <c r="BP874" s="218"/>
      <c r="BQ874" s="218"/>
      <c r="BR874" s="218"/>
      <c r="BS874" s="218"/>
      <c r="BT874" s="218"/>
    </row>
    <row r="875" spans="1:72" ht="14.5">
      <c r="A875" s="219"/>
      <c r="B875" s="218"/>
      <c r="C875" s="214"/>
      <c r="D875" s="218"/>
      <c r="E875" s="218"/>
      <c r="F875" s="218"/>
      <c r="G875" s="218"/>
      <c r="H875" s="218"/>
      <c r="I875" s="218"/>
      <c r="J875" s="218"/>
      <c r="K875" s="218"/>
      <c r="L875" s="218"/>
      <c r="M875" s="218"/>
      <c r="N875" s="218"/>
      <c r="O875" s="218"/>
      <c r="P875" s="218"/>
      <c r="Q875" s="218"/>
      <c r="R875" s="218"/>
      <c r="S875" s="218"/>
      <c r="T875" s="218"/>
      <c r="U875" s="218"/>
      <c r="V875" s="217"/>
      <c r="W875" s="217"/>
      <c r="X875" s="217"/>
      <c r="Y875" s="217"/>
      <c r="Z875" s="218"/>
      <c r="AA875" s="218"/>
      <c r="AB875" s="218"/>
      <c r="AC875" s="218"/>
      <c r="AD875" s="218"/>
      <c r="AE875" s="218"/>
      <c r="AF875" s="218"/>
      <c r="AG875" s="218"/>
      <c r="AH875" s="217"/>
      <c r="AI875" s="218"/>
      <c r="AJ875" s="218"/>
      <c r="AK875" s="218"/>
      <c r="AL875" s="218"/>
      <c r="AM875" s="218"/>
      <c r="AN875" s="218"/>
      <c r="AO875" s="218"/>
      <c r="AP875" s="218"/>
      <c r="AQ875" s="218"/>
      <c r="AR875" s="218"/>
      <c r="AS875" s="218"/>
      <c r="AT875" s="218"/>
      <c r="AU875" s="218"/>
      <c r="AV875" s="218"/>
      <c r="AW875" s="218"/>
      <c r="AX875" s="218"/>
      <c r="AY875" s="218"/>
      <c r="AZ875" s="218"/>
      <c r="BA875" s="218"/>
      <c r="BB875" s="218"/>
      <c r="BC875" s="218"/>
      <c r="BD875" s="218"/>
      <c r="BE875" s="218"/>
      <c r="BF875" s="218"/>
      <c r="BG875" s="218"/>
      <c r="BH875" s="218"/>
      <c r="BI875" s="218"/>
      <c r="BJ875" s="218"/>
      <c r="BK875" s="218"/>
      <c r="BL875" s="218"/>
      <c r="BM875" s="218"/>
      <c r="BN875" s="218"/>
      <c r="BO875" s="218"/>
      <c r="BP875" s="218"/>
      <c r="BQ875" s="218"/>
      <c r="BR875" s="218"/>
      <c r="BS875" s="218"/>
      <c r="BT875" s="218"/>
    </row>
    <row r="876" spans="1:72" ht="14.5">
      <c r="A876" s="219"/>
      <c r="B876" s="218"/>
      <c r="C876" s="214"/>
      <c r="D876" s="218"/>
      <c r="E876" s="218"/>
      <c r="F876" s="218"/>
      <c r="G876" s="218"/>
      <c r="H876" s="218"/>
      <c r="I876" s="218"/>
      <c r="J876" s="218"/>
      <c r="K876" s="218"/>
      <c r="L876" s="218"/>
      <c r="M876" s="218"/>
      <c r="N876" s="218"/>
      <c r="O876" s="218"/>
      <c r="P876" s="218"/>
      <c r="Q876" s="218"/>
      <c r="R876" s="218"/>
      <c r="S876" s="218"/>
      <c r="T876" s="218"/>
      <c r="U876" s="218"/>
      <c r="V876" s="217"/>
      <c r="W876" s="217"/>
      <c r="X876" s="217"/>
      <c r="Y876" s="217"/>
      <c r="Z876" s="218"/>
      <c r="AA876" s="218"/>
      <c r="AB876" s="218"/>
      <c r="AC876" s="218"/>
      <c r="AD876" s="218"/>
      <c r="AE876" s="218"/>
      <c r="AF876" s="218"/>
      <c r="AG876" s="218"/>
      <c r="AH876" s="217"/>
      <c r="AI876" s="218"/>
      <c r="AJ876" s="218"/>
      <c r="AK876" s="218"/>
      <c r="AL876" s="218"/>
      <c r="AM876" s="218"/>
      <c r="AN876" s="218"/>
      <c r="AO876" s="218"/>
      <c r="AP876" s="218"/>
      <c r="AQ876" s="218"/>
      <c r="AR876" s="218"/>
      <c r="AS876" s="218"/>
      <c r="AT876" s="218"/>
      <c r="AU876" s="218"/>
      <c r="AV876" s="218"/>
      <c r="AW876" s="218"/>
      <c r="AX876" s="218"/>
      <c r="AY876" s="218"/>
      <c r="AZ876" s="218"/>
      <c r="BA876" s="218"/>
      <c r="BB876" s="218"/>
      <c r="BC876" s="218"/>
      <c r="BD876" s="218"/>
      <c r="BE876" s="218"/>
      <c r="BF876" s="218"/>
      <c r="BG876" s="218"/>
      <c r="BH876" s="218"/>
      <c r="BI876" s="218"/>
      <c r="BJ876" s="218"/>
      <c r="BK876" s="218"/>
      <c r="BL876" s="218"/>
      <c r="BM876" s="218"/>
      <c r="BN876" s="218"/>
      <c r="BO876" s="218"/>
      <c r="BP876" s="218"/>
      <c r="BQ876" s="218"/>
      <c r="BR876" s="218"/>
      <c r="BS876" s="218"/>
      <c r="BT876" s="218"/>
    </row>
    <row r="877" spans="1:72" ht="14.5">
      <c r="A877" s="219"/>
      <c r="B877" s="218"/>
      <c r="C877" s="214"/>
      <c r="D877" s="218"/>
      <c r="E877" s="218"/>
      <c r="F877" s="218"/>
      <c r="G877" s="218"/>
      <c r="H877" s="218"/>
      <c r="I877" s="218"/>
      <c r="J877" s="218"/>
      <c r="K877" s="218"/>
      <c r="L877" s="218"/>
      <c r="M877" s="218"/>
      <c r="N877" s="218"/>
      <c r="O877" s="218"/>
      <c r="P877" s="218"/>
      <c r="Q877" s="218"/>
      <c r="R877" s="218"/>
      <c r="S877" s="218"/>
      <c r="T877" s="218"/>
      <c r="U877" s="218"/>
      <c r="V877" s="217"/>
      <c r="W877" s="217"/>
      <c r="X877" s="217"/>
      <c r="Y877" s="217"/>
      <c r="Z877" s="218"/>
      <c r="AA877" s="218"/>
      <c r="AB877" s="218"/>
      <c r="AC877" s="218"/>
      <c r="AD877" s="218"/>
      <c r="AE877" s="218"/>
      <c r="AF877" s="218"/>
      <c r="AG877" s="218"/>
      <c r="AH877" s="217"/>
      <c r="AI877" s="218"/>
      <c r="AJ877" s="218"/>
      <c r="AK877" s="218"/>
      <c r="AL877" s="218"/>
      <c r="AM877" s="218"/>
      <c r="AN877" s="218"/>
      <c r="AO877" s="218"/>
      <c r="AP877" s="218"/>
      <c r="AQ877" s="218"/>
      <c r="AR877" s="218"/>
      <c r="AS877" s="218"/>
      <c r="AT877" s="218"/>
      <c r="AU877" s="218"/>
      <c r="AV877" s="218"/>
      <c r="AW877" s="218"/>
      <c r="AX877" s="218"/>
      <c r="AY877" s="218"/>
      <c r="AZ877" s="218"/>
      <c r="BA877" s="218"/>
      <c r="BB877" s="218"/>
      <c r="BC877" s="218"/>
      <c r="BD877" s="218"/>
      <c r="BE877" s="218"/>
      <c r="BF877" s="218"/>
      <c r="BG877" s="218"/>
      <c r="BH877" s="218"/>
      <c r="BI877" s="218"/>
      <c r="BJ877" s="218"/>
      <c r="BK877" s="218"/>
      <c r="BL877" s="218"/>
      <c r="BM877" s="218"/>
      <c r="BN877" s="218"/>
      <c r="BO877" s="218"/>
      <c r="BP877" s="218"/>
      <c r="BQ877" s="218"/>
      <c r="BR877" s="218"/>
      <c r="BS877" s="218"/>
      <c r="BT877" s="218"/>
    </row>
    <row r="878" spans="1:72" ht="14.5">
      <c r="A878" s="219"/>
      <c r="B878" s="218"/>
      <c r="C878" s="214"/>
      <c r="D878" s="218"/>
      <c r="E878" s="218"/>
      <c r="F878" s="218"/>
      <c r="G878" s="218"/>
      <c r="H878" s="218"/>
      <c r="I878" s="218"/>
      <c r="J878" s="218"/>
      <c r="K878" s="218"/>
      <c r="L878" s="218"/>
      <c r="M878" s="218"/>
      <c r="N878" s="218"/>
      <c r="O878" s="218"/>
      <c r="P878" s="218"/>
      <c r="Q878" s="218"/>
      <c r="R878" s="218"/>
      <c r="S878" s="218"/>
      <c r="T878" s="218"/>
      <c r="U878" s="218"/>
      <c r="V878" s="217"/>
      <c r="W878" s="217"/>
      <c r="X878" s="217"/>
      <c r="Y878" s="217"/>
      <c r="Z878" s="218"/>
      <c r="AA878" s="218"/>
      <c r="AB878" s="218"/>
      <c r="AC878" s="218"/>
      <c r="AD878" s="218"/>
      <c r="AE878" s="218"/>
      <c r="AF878" s="218"/>
      <c r="AG878" s="218"/>
      <c r="AH878" s="217"/>
      <c r="AI878" s="218"/>
      <c r="AJ878" s="218"/>
      <c r="AK878" s="218"/>
      <c r="AL878" s="218"/>
      <c r="AM878" s="218"/>
      <c r="AN878" s="218"/>
      <c r="AO878" s="218"/>
      <c r="AP878" s="218"/>
      <c r="AQ878" s="218"/>
      <c r="AR878" s="218"/>
      <c r="AS878" s="218"/>
      <c r="AT878" s="218"/>
      <c r="AU878" s="218"/>
      <c r="AV878" s="218"/>
      <c r="AW878" s="218"/>
      <c r="AX878" s="218"/>
      <c r="AY878" s="218"/>
      <c r="AZ878" s="218"/>
      <c r="BA878" s="218"/>
      <c r="BB878" s="218"/>
      <c r="BC878" s="218"/>
      <c r="BD878" s="218"/>
      <c r="BE878" s="218"/>
      <c r="BF878" s="218"/>
      <c r="BG878" s="218"/>
      <c r="BH878" s="218"/>
      <c r="BI878" s="218"/>
      <c r="BJ878" s="218"/>
      <c r="BK878" s="218"/>
      <c r="BL878" s="218"/>
      <c r="BM878" s="218"/>
      <c r="BN878" s="218"/>
      <c r="BO878" s="218"/>
      <c r="BP878" s="218"/>
      <c r="BQ878" s="218"/>
      <c r="BR878" s="218"/>
      <c r="BS878" s="218"/>
      <c r="BT878" s="218"/>
    </row>
    <row r="879" spans="1:72" ht="14.5">
      <c r="A879" s="219"/>
      <c r="B879" s="218"/>
      <c r="C879" s="214"/>
      <c r="D879" s="218"/>
      <c r="E879" s="218"/>
      <c r="F879" s="218"/>
      <c r="G879" s="218"/>
      <c r="H879" s="218"/>
      <c r="I879" s="218"/>
      <c r="J879" s="218"/>
      <c r="K879" s="218"/>
      <c r="L879" s="218"/>
      <c r="M879" s="218"/>
      <c r="N879" s="218"/>
      <c r="O879" s="218"/>
      <c r="P879" s="218"/>
      <c r="Q879" s="218"/>
      <c r="R879" s="218"/>
      <c r="S879" s="218"/>
      <c r="T879" s="218"/>
      <c r="U879" s="218"/>
      <c r="V879" s="217"/>
      <c r="W879" s="217"/>
      <c r="X879" s="217"/>
      <c r="Y879" s="217"/>
      <c r="Z879" s="218"/>
      <c r="AA879" s="218"/>
      <c r="AB879" s="218"/>
      <c r="AC879" s="218"/>
      <c r="AD879" s="218"/>
      <c r="AE879" s="218"/>
      <c r="AF879" s="218"/>
      <c r="AG879" s="218"/>
      <c r="AH879" s="217"/>
      <c r="AI879" s="218"/>
      <c r="AJ879" s="218"/>
      <c r="AK879" s="218"/>
      <c r="AL879" s="218"/>
      <c r="AM879" s="218"/>
      <c r="AN879" s="218"/>
      <c r="AO879" s="218"/>
      <c r="AP879" s="218"/>
      <c r="AQ879" s="218"/>
      <c r="AR879" s="218"/>
      <c r="AS879" s="218"/>
      <c r="AT879" s="218"/>
      <c r="AU879" s="218"/>
      <c r="AV879" s="218"/>
      <c r="AW879" s="218"/>
      <c r="AX879" s="218"/>
      <c r="AY879" s="218"/>
      <c r="AZ879" s="218"/>
      <c r="BA879" s="218"/>
      <c r="BB879" s="218"/>
      <c r="BC879" s="218"/>
      <c r="BD879" s="218"/>
      <c r="BE879" s="218"/>
      <c r="BF879" s="218"/>
      <c r="BG879" s="218"/>
      <c r="BH879" s="218"/>
      <c r="BI879" s="218"/>
      <c r="BJ879" s="218"/>
      <c r="BK879" s="218"/>
      <c r="BL879" s="218"/>
      <c r="BM879" s="218"/>
      <c r="BN879" s="218"/>
      <c r="BO879" s="218"/>
      <c r="BP879" s="218"/>
      <c r="BQ879" s="218"/>
      <c r="BR879" s="218"/>
      <c r="BS879" s="218"/>
      <c r="BT879" s="218"/>
    </row>
    <row r="880" spans="1:72" ht="14.5">
      <c r="A880" s="219"/>
      <c r="B880" s="218"/>
      <c r="C880" s="214"/>
      <c r="D880" s="218"/>
      <c r="E880" s="218"/>
      <c r="F880" s="218"/>
      <c r="G880" s="218"/>
      <c r="H880" s="218"/>
      <c r="I880" s="218"/>
      <c r="J880" s="218"/>
      <c r="K880" s="218"/>
      <c r="L880" s="218"/>
      <c r="M880" s="218"/>
      <c r="N880" s="218"/>
      <c r="O880" s="218"/>
      <c r="P880" s="218"/>
      <c r="Q880" s="218"/>
      <c r="R880" s="218"/>
      <c r="S880" s="218"/>
      <c r="T880" s="218"/>
      <c r="U880" s="218"/>
      <c r="V880" s="217"/>
      <c r="W880" s="217"/>
      <c r="X880" s="217"/>
      <c r="Y880" s="217"/>
      <c r="Z880" s="218"/>
      <c r="AA880" s="218"/>
      <c r="AB880" s="218"/>
      <c r="AC880" s="218"/>
      <c r="AD880" s="218"/>
      <c r="AE880" s="218"/>
      <c r="AF880" s="218"/>
      <c r="AG880" s="218"/>
      <c r="AH880" s="217"/>
      <c r="AI880" s="218"/>
      <c r="AJ880" s="218"/>
      <c r="AK880" s="218"/>
      <c r="AL880" s="218"/>
      <c r="AM880" s="218"/>
      <c r="AN880" s="218"/>
      <c r="AO880" s="218"/>
      <c r="AP880" s="218"/>
      <c r="AQ880" s="218"/>
      <c r="AR880" s="218"/>
      <c r="AS880" s="218"/>
      <c r="AT880" s="218"/>
      <c r="AU880" s="218"/>
      <c r="AV880" s="218"/>
      <c r="AW880" s="218"/>
      <c r="AX880" s="218"/>
      <c r="AY880" s="218"/>
      <c r="AZ880" s="218"/>
      <c r="BA880" s="218"/>
      <c r="BB880" s="218"/>
      <c r="BC880" s="218"/>
      <c r="BD880" s="218"/>
      <c r="BE880" s="218"/>
      <c r="BF880" s="218"/>
      <c r="BG880" s="218"/>
      <c r="BH880" s="218"/>
      <c r="BI880" s="218"/>
      <c r="BJ880" s="218"/>
      <c r="BK880" s="218"/>
      <c r="BL880" s="218"/>
      <c r="BM880" s="218"/>
      <c r="BN880" s="218"/>
      <c r="BO880" s="218"/>
      <c r="BP880" s="218"/>
      <c r="BQ880" s="218"/>
      <c r="BR880" s="218"/>
      <c r="BS880" s="218"/>
      <c r="BT880" s="218"/>
    </row>
    <row r="881" spans="1:72" ht="14.5">
      <c r="A881" s="219"/>
      <c r="B881" s="218"/>
      <c r="C881" s="214"/>
      <c r="D881" s="218"/>
      <c r="E881" s="218"/>
      <c r="F881" s="218"/>
      <c r="G881" s="218"/>
      <c r="H881" s="218"/>
      <c r="I881" s="218"/>
      <c r="J881" s="218"/>
      <c r="K881" s="218"/>
      <c r="L881" s="218"/>
      <c r="M881" s="218"/>
      <c r="N881" s="218"/>
      <c r="O881" s="218"/>
      <c r="P881" s="218"/>
      <c r="Q881" s="218"/>
      <c r="R881" s="218"/>
      <c r="S881" s="218"/>
      <c r="T881" s="218"/>
      <c r="U881" s="218"/>
      <c r="V881" s="217"/>
      <c r="W881" s="217"/>
      <c r="X881" s="217"/>
      <c r="Y881" s="217"/>
      <c r="Z881" s="218"/>
      <c r="AA881" s="218"/>
      <c r="AB881" s="218"/>
      <c r="AC881" s="218"/>
      <c r="AD881" s="218"/>
      <c r="AE881" s="218"/>
      <c r="AF881" s="218"/>
      <c r="AG881" s="218"/>
      <c r="AH881" s="217"/>
      <c r="AI881" s="218"/>
      <c r="AJ881" s="218"/>
      <c r="AK881" s="218"/>
      <c r="AL881" s="218"/>
      <c r="AM881" s="218"/>
      <c r="AN881" s="218"/>
      <c r="AO881" s="218"/>
      <c r="AP881" s="218"/>
      <c r="AQ881" s="218"/>
      <c r="AR881" s="218"/>
      <c r="AS881" s="218"/>
      <c r="AT881" s="218"/>
      <c r="AU881" s="218"/>
      <c r="AV881" s="218"/>
      <c r="AW881" s="218"/>
      <c r="AX881" s="218"/>
      <c r="AY881" s="218"/>
      <c r="AZ881" s="218"/>
      <c r="BA881" s="218"/>
      <c r="BB881" s="218"/>
      <c r="BC881" s="218"/>
      <c r="BD881" s="218"/>
      <c r="BE881" s="218"/>
      <c r="BF881" s="218"/>
      <c r="BG881" s="218"/>
      <c r="BH881" s="218"/>
      <c r="BI881" s="218"/>
      <c r="BJ881" s="218"/>
      <c r="BK881" s="218"/>
      <c r="BL881" s="218"/>
      <c r="BM881" s="218"/>
      <c r="BN881" s="218"/>
      <c r="BO881" s="218"/>
      <c r="BP881" s="218"/>
      <c r="BQ881" s="218"/>
      <c r="BR881" s="218"/>
      <c r="BS881" s="218"/>
      <c r="BT881" s="218"/>
    </row>
  </sheetData>
  <conditionalFormatting sqref="A2:A105 A107:A722">
    <cfRule type="duplicateValues" dxfId="46" priority="49137"/>
  </conditionalFormatting>
  <conditionalFormatting sqref="A106">
    <cfRule type="duplicateValues" dxfId="45" priority="1"/>
    <cfRule type="duplicateValues" dxfId="44" priority="2"/>
    <cfRule type="duplicateValues" dxfId="43" priority="3"/>
    <cfRule type="duplicateValues" dxfId="42" priority="4"/>
    <cfRule type="duplicateValues" dxfId="41" priority="5"/>
  </conditionalFormatting>
  <conditionalFormatting sqref="A723:A881">
    <cfRule type="duplicateValues" dxfId="40" priority="46092"/>
  </conditionalFormatting>
  <conditionalFormatting sqref="A882:A1048576 A1">
    <cfRule type="duplicateValues" dxfId="39" priority="39457"/>
  </conditionalFormatting>
  <conditionalFormatting sqref="AK1 AK3:AK1048576">
    <cfRule type="duplicateValues" dxfId="38" priority="39464"/>
  </conditionalFormatting>
  <conditionalFormatting sqref="AK2">
    <cfRule type="duplicateValues" dxfId="37" priority="10"/>
  </conditionalFormatting>
  <conditionalFormatting sqref="AN1 AN3:AN1048576">
    <cfRule type="duplicateValues" dxfId="36" priority="39461"/>
  </conditionalFormatting>
  <conditionalFormatting sqref="AN2">
    <cfRule type="duplicateValues" dxfId="35" priority="9"/>
  </conditionalFormatting>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7A93-EE44-4B51-B4EE-7ECE34F3D9DB}">
  <dimension ref="A2:C152"/>
  <sheetViews>
    <sheetView zoomScale="110" zoomScaleNormal="110" workbookViewId="0">
      <selection activeCell="G42" sqref="G42"/>
    </sheetView>
  </sheetViews>
  <sheetFormatPr defaultColWidth="8.81640625" defaultRowHeight="13"/>
  <cols>
    <col min="1" max="1" width="41.81640625" style="213" bestFit="1" customWidth="1"/>
    <col min="2" max="2" width="8.81640625" style="213"/>
    <col min="3" max="3" width="59.453125" style="213" customWidth="1"/>
    <col min="4" max="16384" width="8.81640625" style="213"/>
  </cols>
  <sheetData>
    <row r="2" spans="1:3">
      <c r="A2" s="16" t="str">
        <f ca="1">_xlfn.CONCAT(_xlfn.XLOOKUP(C5,'Oversea data From 国家网站'!B:B,'Oversea data From 国家网站'!A:A),"_",C5,"_",TEXT((TODAY()),"YYYY-MM-DD"))</f>
        <v>2025-00114740-1_1193118002025098997_2025-05-26</v>
      </c>
      <c r="B2"/>
      <c r="C2"/>
    </row>
    <row r="3" spans="1:3">
      <c r="A3" s="40" t="s">
        <v>9743</v>
      </c>
      <c r="B3" s="41"/>
      <c r="C3" s="42" t="s">
        <v>9744</v>
      </c>
    </row>
    <row r="4" spans="1:3">
      <c r="A4" s="37"/>
      <c r="B4" s="38"/>
      <c r="C4" s="39"/>
    </row>
    <row r="5" spans="1:3" ht="13.5">
      <c r="A5" s="43" t="s">
        <v>7873</v>
      </c>
      <c r="B5" s="44"/>
      <c r="C5" s="337" t="s">
        <v>20235</v>
      </c>
    </row>
    <row r="6" spans="1:3">
      <c r="A6" s="43" t="s">
        <v>13223</v>
      </c>
      <c r="B6" s="45"/>
      <c r="C6" s="46"/>
    </row>
    <row r="7" spans="1:3">
      <c r="A7" s="43"/>
      <c r="B7" s="45"/>
      <c r="C7" s="46"/>
    </row>
    <row r="8" spans="1:3">
      <c r="A8" s="43" t="s">
        <v>9746</v>
      </c>
      <c r="B8" s="45"/>
      <c r="C8" s="166" t="str">
        <f>_xlfn.XLOOKUP(C5, 'Oversea data From 国家网站'!B:B, 'Oversea data From 国家网站'!C:C)</f>
        <v>2025-05-16</v>
      </c>
    </row>
    <row r="9" spans="1:3">
      <c r="A9" s="43" t="s">
        <v>9747</v>
      </c>
      <c r="B9" s="45"/>
      <c r="C9" s="48"/>
    </row>
    <row r="10" spans="1:3">
      <c r="A10" s="43"/>
      <c r="B10" s="45"/>
      <c r="C10" s="46"/>
    </row>
    <row r="11" spans="1:3">
      <c r="A11" s="43" t="s">
        <v>9748</v>
      </c>
      <c r="B11" s="45"/>
      <c r="C11" s="47" t="s">
        <v>9882</v>
      </c>
    </row>
    <row r="12" spans="1:3">
      <c r="A12" s="43" t="s">
        <v>9749</v>
      </c>
      <c r="B12" s="45"/>
      <c r="C12" s="48" t="s">
        <v>10007</v>
      </c>
    </row>
    <row r="13" spans="1:3">
      <c r="A13" s="43"/>
      <c r="B13" s="45"/>
      <c r="C13" s="46"/>
    </row>
    <row r="14" spans="1:3">
      <c r="A14" s="43" t="s">
        <v>9750</v>
      </c>
      <c r="B14" s="45"/>
      <c r="C14" s="47" t="s">
        <v>7994</v>
      </c>
    </row>
    <row r="15" spans="1:3">
      <c r="A15" s="43" t="s">
        <v>13224</v>
      </c>
      <c r="B15" s="45"/>
      <c r="C15" s="46" t="s">
        <v>68</v>
      </c>
    </row>
    <row r="16" spans="1:3">
      <c r="A16" s="43"/>
      <c r="B16" s="45"/>
      <c r="C16" s="46"/>
    </row>
    <row r="17" spans="1:3">
      <c r="A17" s="43" t="s">
        <v>9752</v>
      </c>
      <c r="B17" s="45"/>
      <c r="C17" s="46" t="s">
        <v>9883</v>
      </c>
    </row>
    <row r="18" spans="1:3" ht="24">
      <c r="A18" s="43" t="s">
        <v>9753</v>
      </c>
      <c r="B18" s="45"/>
      <c r="C18" s="46" t="s">
        <v>13225</v>
      </c>
    </row>
    <row r="19" spans="1:3">
      <c r="A19" s="43"/>
      <c r="B19" s="45"/>
      <c r="C19" s="46"/>
    </row>
    <row r="20" spans="1:3">
      <c r="A20" s="43" t="s">
        <v>7878</v>
      </c>
      <c r="B20" s="45"/>
      <c r="C20" s="47" t="s">
        <v>9882</v>
      </c>
    </row>
    <row r="21" spans="1:3">
      <c r="A21" s="43" t="s">
        <v>9754</v>
      </c>
      <c r="B21" s="45"/>
      <c r="C21" s="48" t="s">
        <v>10007</v>
      </c>
    </row>
    <row r="22" spans="1:3">
      <c r="A22" s="43"/>
      <c r="B22" s="45"/>
      <c r="C22" s="46"/>
    </row>
    <row r="23" spans="1:3">
      <c r="A23" s="43" t="s">
        <v>7879</v>
      </c>
      <c r="B23" s="45"/>
      <c r="C23" s="256">
        <v>13718044549</v>
      </c>
    </row>
    <row r="24" spans="1:3">
      <c r="A24" s="43" t="s">
        <v>9755</v>
      </c>
      <c r="B24" s="45"/>
      <c r="C24" s="46"/>
    </row>
    <row r="25" spans="1:3">
      <c r="A25" s="43"/>
      <c r="B25" s="45"/>
      <c r="C25" s="46"/>
    </row>
    <row r="26" spans="1:3" ht="13.5">
      <c r="A26" s="43" t="s">
        <v>9756</v>
      </c>
      <c r="B26" s="45"/>
      <c r="C26" s="30" t="s">
        <v>10044</v>
      </c>
    </row>
    <row r="27" spans="1:3" ht="13.5">
      <c r="A27" s="43" t="s">
        <v>9757</v>
      </c>
      <c r="B27" s="45"/>
      <c r="C27" s="30" t="s">
        <v>13226</v>
      </c>
    </row>
    <row r="28" spans="1:3">
      <c r="A28" s="43"/>
      <c r="B28" s="45"/>
      <c r="C28" s="39"/>
    </row>
    <row r="29" spans="1:3">
      <c r="A29" s="40" t="s">
        <v>9759</v>
      </c>
      <c r="B29" s="41"/>
      <c r="C29" s="42" t="s">
        <v>9760</v>
      </c>
    </row>
    <row r="30" spans="1:3">
      <c r="A30" s="37"/>
      <c r="B30" s="38"/>
      <c r="C30" s="39"/>
    </row>
    <row r="31" spans="1:3">
      <c r="A31" s="43" t="s">
        <v>7881</v>
      </c>
      <c r="B31" s="45"/>
      <c r="C31" s="48" t="str">
        <f>_xlfn.XLOOKUP(C5, 'Oversea data From 国家网站'!B:B, 'Oversea data From 国家网站'!J:J)</f>
        <v>全自动化学发光免疫分析仪</v>
      </c>
    </row>
    <row r="32" spans="1:3">
      <c r="A32" s="43" t="s">
        <v>2857</v>
      </c>
      <c r="B32" s="45"/>
      <c r="C32" s="48" t="str">
        <f>_xlfn.XLOOKUP(C34, 产品信息!P:P, 产品信息!E:E)</f>
        <v>Atellica IM Analyzer</v>
      </c>
    </row>
    <row r="33" spans="1:3">
      <c r="A33" s="43"/>
      <c r="B33" s="45"/>
      <c r="C33" s="46"/>
    </row>
    <row r="34" spans="1:3">
      <c r="A34" s="43" t="s">
        <v>7924</v>
      </c>
      <c r="B34" s="45"/>
      <c r="C34" s="46" t="str">
        <f>_xlfn.XLOOKUP(C5, 'Oversea data From 国家网站'!B:B, 'Oversea data From 国家网站'!K:K)</f>
        <v>国械注进20182220492</v>
      </c>
    </row>
    <row r="35" spans="1:3">
      <c r="A35" s="43" t="s">
        <v>9761</v>
      </c>
      <c r="B35" s="45"/>
      <c r="C35" s="46"/>
    </row>
    <row r="36" spans="1:3">
      <c r="A36" s="43"/>
      <c r="B36" s="45"/>
      <c r="C36" s="46"/>
    </row>
    <row r="37" spans="1:3">
      <c r="A37" s="43" t="s">
        <v>7884</v>
      </c>
      <c r="B37" s="45"/>
      <c r="C37" s="48">
        <f>_xlfn.XLOOKUP(C5, 'Oversea data From 国家网站'!B:B, 'Oversea data From 国家网站'!N:N)</f>
        <v>0</v>
      </c>
    </row>
    <row r="38" spans="1:3">
      <c r="A38" s="43" t="s">
        <v>9764</v>
      </c>
      <c r="B38" s="45"/>
      <c r="C38" s="46"/>
    </row>
    <row r="39" spans="1:3">
      <c r="A39" s="43"/>
      <c r="B39" s="45"/>
      <c r="C39" s="46"/>
    </row>
    <row r="40" spans="1:3">
      <c r="A40" s="43" t="s">
        <v>7885</v>
      </c>
      <c r="B40" s="45"/>
      <c r="C40" s="46">
        <f>_xlfn.XLOOKUP(C5, 'Oversea data From 国家网站'!B:B, 'Oversea data From 国家网站'!O:O)</f>
        <v>0</v>
      </c>
    </row>
    <row r="41" spans="1:3">
      <c r="A41" s="43" t="s">
        <v>9765</v>
      </c>
      <c r="B41" s="45"/>
      <c r="C41" s="46"/>
    </row>
    <row r="42" spans="1:3">
      <c r="A42" s="43"/>
      <c r="B42" s="45"/>
      <c r="C42" s="46"/>
    </row>
    <row r="43" spans="1:3">
      <c r="A43" s="43" t="s">
        <v>7929</v>
      </c>
      <c r="B43" s="45"/>
      <c r="C43" s="48" t="s">
        <v>8009</v>
      </c>
    </row>
    <row r="44" spans="1:3">
      <c r="A44" s="43" t="s">
        <v>9766</v>
      </c>
      <c r="B44" s="45"/>
      <c r="C44" s="48" t="s">
        <v>9767</v>
      </c>
    </row>
    <row r="45" spans="1:3">
      <c r="A45" s="43"/>
      <c r="B45" s="45"/>
      <c r="C45" s="46"/>
    </row>
    <row r="46" spans="1:3">
      <c r="A46" s="43" t="s">
        <v>7930</v>
      </c>
      <c r="B46" s="45"/>
      <c r="C46" s="48" t="str">
        <f>_xlfn.XLOOKUP(C5, 'Oversea data From 国家网站'!B:B, 'Oversea data From 国家网站'!Q:Q)</f>
        <v>Ⅱ类</v>
      </c>
    </row>
    <row r="47" spans="1:3">
      <c r="A47" s="43" t="s">
        <v>9768</v>
      </c>
      <c r="B47" s="45"/>
      <c r="C47" s="48" t="str">
        <f>IF(C46="Ⅱ类","Class II",IF(C46="Ⅲ类","Class III","Class I"))</f>
        <v>Class II</v>
      </c>
    </row>
    <row r="48" spans="1:3">
      <c r="A48" s="43"/>
      <c r="B48" s="45"/>
      <c r="C48" s="46"/>
    </row>
    <row r="49" spans="1:3">
      <c r="A49" s="43" t="s">
        <v>7931</v>
      </c>
      <c r="B49" s="45"/>
      <c r="C49" s="48" t="str">
        <f>_xlfn.XLOOKUP(C5, 'Oversea data From 国家网站'!B:B, 'Oversea data From 国家网站'!R:R)</f>
        <v>有源</v>
      </c>
    </row>
    <row r="50" spans="1:3">
      <c r="A50" s="43" t="s">
        <v>9769</v>
      </c>
      <c r="B50" s="45"/>
      <c r="C50" s="48" t="str">
        <f>IF(C49="体外诊断试剂", "IVD", "Active Power")</f>
        <v>Active Power</v>
      </c>
    </row>
    <row r="51" spans="1:3">
      <c r="A51" s="43"/>
      <c r="B51" s="45"/>
      <c r="C51" s="46"/>
    </row>
    <row r="52" spans="1:3">
      <c r="A52" s="43" t="s">
        <v>7886</v>
      </c>
      <c r="B52" s="45"/>
      <c r="C52" s="48" t="str">
        <f>_xlfn.XLOOKUP(C5, 'Oversea data From 国家网站'!B:B, 'Oversea data From 国家网站'!S:S)</f>
        <v>IH03025</v>
      </c>
    </row>
    <row r="53" spans="1:3">
      <c r="A53" s="43" t="s">
        <v>9770</v>
      </c>
      <c r="B53" s="45"/>
      <c r="C53" s="46"/>
    </row>
    <row r="54" spans="1:3">
      <c r="A54" s="43"/>
      <c r="B54" s="45"/>
      <c r="C54" s="46"/>
    </row>
    <row r="55" spans="1:3">
      <c r="A55" s="43" t="s">
        <v>7887</v>
      </c>
      <c r="B55" s="45"/>
      <c r="C55" s="48" t="str">
        <f>_xlfn.XLOOKUP(C5, 'Oversea data From 国家网站'!B:B, 'Oversea data From 国家网站'!T:T)</f>
        <v>11066000</v>
      </c>
    </row>
    <row r="56" spans="1:3">
      <c r="A56" s="43" t="s">
        <v>9771</v>
      </c>
      <c r="B56" s="45"/>
      <c r="C56" s="46"/>
    </row>
    <row r="57" spans="1:3">
      <c r="A57" s="43"/>
      <c r="B57" s="45"/>
      <c r="C57" s="46"/>
    </row>
    <row r="58" spans="1:3">
      <c r="A58" s="43" t="s">
        <v>7888</v>
      </c>
      <c r="B58" s="45"/>
      <c r="C58" s="46" t="str">
        <f>_xlfn.XLOOKUP(C5, 'Oversea data From 国家网站'!B:B, 'Oversea data From 国家网站'!U:U)</f>
        <v>00630414002026</v>
      </c>
    </row>
    <row r="59" spans="1:3">
      <c r="A59" s="43"/>
      <c r="B59" s="45"/>
      <c r="C59" s="46"/>
    </row>
    <row r="60" spans="1:3">
      <c r="A60" s="43" t="s">
        <v>7889</v>
      </c>
      <c r="B60" s="45"/>
      <c r="C60" s="166">
        <f>_xlfn.XLOOKUP(C5, 'Oversea data From 国家网站'!B:B, 'Oversea data From 国家网站'!V:V)</f>
        <v>0</v>
      </c>
    </row>
    <row r="61" spans="1:3" ht="13.5">
      <c r="A61" s="43" t="s">
        <v>9772</v>
      </c>
      <c r="B61" s="45"/>
      <c r="C61" s="167"/>
    </row>
    <row r="62" spans="1:3">
      <c r="A62" s="43"/>
      <c r="B62" s="45"/>
      <c r="C62" s="166"/>
    </row>
    <row r="63" spans="1:3">
      <c r="A63" s="43" t="s">
        <v>7890</v>
      </c>
      <c r="B63" s="45"/>
      <c r="C63" s="166">
        <f>_xlfn.XLOOKUP(C5, 'Oversea data From 国家网站'!B:B, 'Oversea data From 国家网站'!W:W)</f>
        <v>0</v>
      </c>
    </row>
    <row r="64" spans="1:3">
      <c r="A64" s="43" t="s">
        <v>9773</v>
      </c>
      <c r="B64" s="45"/>
      <c r="C64" s="48"/>
    </row>
    <row r="65" spans="1:3">
      <c r="A65" s="43"/>
      <c r="B65" s="45"/>
      <c r="C65" s="46"/>
    </row>
    <row r="66" spans="1:3">
      <c r="A66" s="40" t="s">
        <v>9775</v>
      </c>
      <c r="B66" s="41"/>
      <c r="C66" s="49" t="s">
        <v>9776</v>
      </c>
    </row>
    <row r="67" spans="1:3">
      <c r="A67" s="37"/>
      <c r="B67" s="38"/>
      <c r="C67" s="39"/>
    </row>
    <row r="68" spans="1:3">
      <c r="A68" s="43" t="s">
        <v>7892</v>
      </c>
      <c r="B68" s="45"/>
      <c r="C68" s="168" t="str">
        <f>_xlfn.XLOOKUP(C5, 'Oversea data From 国家网站'!B:B, 'Oversea data From 国家网站'!X:X)</f>
        <v>2025-04-19</v>
      </c>
    </row>
    <row r="69" spans="1:3">
      <c r="A69" s="43" t="s">
        <v>9777</v>
      </c>
      <c r="B69" s="45"/>
      <c r="C69" s="168"/>
    </row>
    <row r="70" spans="1:3">
      <c r="A70" s="43"/>
      <c r="B70" s="45"/>
      <c r="C70" s="168"/>
    </row>
    <row r="71" spans="1:3">
      <c r="A71" s="43" t="s">
        <v>7893</v>
      </c>
      <c r="B71" s="45"/>
      <c r="C71" s="168" t="str">
        <f>_xlfn.XLOOKUP(C5, 'Oversea data From 国家网站'!B:B, 'Oversea data From 国家网站'!Y:Y)</f>
        <v>2025-05-16</v>
      </c>
    </row>
    <row r="72" spans="1:3">
      <c r="A72" s="43" t="s">
        <v>9778</v>
      </c>
      <c r="B72" s="45"/>
      <c r="C72" s="46"/>
    </row>
    <row r="73" spans="1:3">
      <c r="A73" s="43"/>
      <c r="B73" s="45"/>
      <c r="C73" s="46"/>
    </row>
    <row r="74" spans="1:3">
      <c r="A74" s="43" t="s">
        <v>9779</v>
      </c>
      <c r="B74" s="45"/>
      <c r="C74" s="46" t="str">
        <f>_xlfn.XLOOKUP(C5, 'Oversea data From 国家网站'!B:B, 'Oversea data From 国家网站'!Z:Z)</f>
        <v>其他</v>
      </c>
    </row>
    <row r="75" spans="1:3">
      <c r="A75" s="43" t="s">
        <v>9780</v>
      </c>
      <c r="B75" s="45"/>
      <c r="C75" s="46" t="s">
        <v>13227</v>
      </c>
    </row>
    <row r="76" spans="1:3">
      <c r="A76" s="43"/>
      <c r="B76" s="45"/>
      <c r="C76" s="46"/>
    </row>
    <row r="77" spans="1:3">
      <c r="A77" s="43" t="s">
        <v>7895</v>
      </c>
      <c r="B77" s="45"/>
      <c r="C77" s="46">
        <f>_xlfn.XLOOKUP(C5, 'Oversea data From 国家网站'!B:B, 'Oversea data From 国家网站'!AA:AA)</f>
        <v>0</v>
      </c>
    </row>
    <row r="78" spans="1:3">
      <c r="A78" s="43" t="s">
        <v>9781</v>
      </c>
      <c r="B78" s="45"/>
      <c r="C78" s="46"/>
    </row>
    <row r="79" spans="1:3">
      <c r="A79" s="43"/>
      <c r="B79" s="45"/>
      <c r="C79" s="46"/>
    </row>
    <row r="80" spans="1:3">
      <c r="A80" s="43" t="s">
        <v>7899</v>
      </c>
      <c r="B80" s="45"/>
      <c r="C80" s="46" t="str">
        <f>_xlfn.XLOOKUP(C5, 'Oversea data From 国家网站'!B:B, 'Oversea data From 国家网站'!AF:AF)</f>
        <v>2025-00114740-1：高检测结果</v>
      </c>
    </row>
    <row r="81" spans="1:3">
      <c r="A81" s="43" t="s">
        <v>9782</v>
      </c>
      <c r="B81" s="45"/>
      <c r="C81" s="46"/>
    </row>
    <row r="82" spans="1:3">
      <c r="A82" s="43"/>
      <c r="B82" s="45"/>
      <c r="C82" s="46"/>
    </row>
    <row r="83" spans="1:3">
      <c r="A83" s="43" t="s">
        <v>9783</v>
      </c>
      <c r="B83" s="45"/>
      <c r="C83" s="46"/>
    </row>
    <row r="84" spans="1:3">
      <c r="A84" s="43" t="s">
        <v>9785</v>
      </c>
      <c r="B84" s="45"/>
      <c r="C84" s="46"/>
    </row>
    <row r="85" spans="1:3">
      <c r="A85" s="37"/>
      <c r="B85" s="38"/>
      <c r="C85" s="39"/>
    </row>
    <row r="86" spans="1:3">
      <c r="A86" s="43" t="s">
        <v>7943</v>
      </c>
      <c r="B86" s="45"/>
      <c r="C86" s="168"/>
    </row>
    <row r="87" spans="1:3">
      <c r="A87" s="43" t="s">
        <v>9786</v>
      </c>
      <c r="B87" s="45"/>
      <c r="C87" s="168"/>
    </row>
    <row r="88" spans="1:3" ht="13.5">
      <c r="A88" s="43"/>
      <c r="B88" s="45"/>
      <c r="C88" s="50"/>
    </row>
    <row r="89" spans="1:3">
      <c r="A89" s="43" t="s">
        <v>7896</v>
      </c>
      <c r="B89" s="45"/>
      <c r="C89" s="46" t="str">
        <f>_xlfn.CONCAT(_xlfn.XLOOKUP(C5,'Oversea data From 国家网站'!B:B,'Oversea data From 国家网站'!AB:AB),_xlfn.XLOOKUP(C5,'Oversea data From 国家网站'!B:B,'Oversea data From 国家网站'!AC:AC))</f>
        <v/>
      </c>
    </row>
    <row r="90" spans="1:3">
      <c r="A90" s="43" t="s">
        <v>9787</v>
      </c>
      <c r="B90" s="45"/>
      <c r="C90" s="46"/>
    </row>
    <row r="91" spans="1:3">
      <c r="A91" s="43"/>
      <c r="B91" s="45"/>
      <c r="C91" s="46"/>
    </row>
    <row r="92" spans="1:3">
      <c r="A92" s="43" t="s">
        <v>7898</v>
      </c>
      <c r="B92" s="45"/>
      <c r="C92" s="46">
        <f>_xlfn.XLOOKUP(C5, 'Oversea data From 国家网站'!B:B, 'Oversea data From 国家网站'!AE:AE)</f>
        <v>0</v>
      </c>
    </row>
    <row r="93" spans="1:3">
      <c r="A93" s="43" t="s">
        <v>9788</v>
      </c>
      <c r="B93" s="45"/>
      <c r="C93" s="46" t="str">
        <f>IF(C92="未提供","NA",IF(C92="男","Male","Female"))</f>
        <v>Female</v>
      </c>
    </row>
    <row r="94" spans="1:3">
      <c r="A94" s="43"/>
      <c r="B94" s="45"/>
      <c r="C94" s="46"/>
    </row>
    <row r="95" spans="1:3">
      <c r="A95" s="43" t="s">
        <v>9789</v>
      </c>
      <c r="B95" s="45"/>
      <c r="C95" s="39"/>
    </row>
    <row r="96" spans="1:3">
      <c r="A96" s="43" t="s">
        <v>9790</v>
      </c>
      <c r="B96" s="45"/>
      <c r="C96" s="39"/>
    </row>
    <row r="97" spans="1:3">
      <c r="A97" s="43"/>
      <c r="B97" s="45"/>
      <c r="C97" s="46"/>
    </row>
    <row r="98" spans="1:3">
      <c r="A98" s="43" t="s">
        <v>9792</v>
      </c>
      <c r="B98" s="45"/>
      <c r="C98" s="46"/>
    </row>
    <row r="99" spans="1:3">
      <c r="A99" s="43" t="s">
        <v>9793</v>
      </c>
      <c r="B99" s="45"/>
      <c r="C99" s="39"/>
    </row>
    <row r="100" spans="1:3">
      <c r="A100" s="43"/>
      <c r="B100" s="45"/>
      <c r="C100" s="46"/>
    </row>
    <row r="101" spans="1:3">
      <c r="A101" s="40" t="s">
        <v>9795</v>
      </c>
      <c r="B101" s="41"/>
      <c r="C101" s="49" t="s">
        <v>9796</v>
      </c>
    </row>
    <row r="102" spans="1:3">
      <c r="A102" s="43" t="s">
        <v>7900</v>
      </c>
      <c r="B102" s="45"/>
      <c r="C102" s="46"/>
    </row>
    <row r="103" spans="1:3">
      <c r="A103" s="51" t="s">
        <v>9797</v>
      </c>
      <c r="B103" s="52"/>
      <c r="C103" s="53"/>
    </row>
    <row r="104" spans="1:3">
      <c r="A104" s="43"/>
      <c r="B104" s="45"/>
      <c r="C104" s="46"/>
    </row>
    <row r="105" spans="1:3">
      <c r="A105" s="43" t="s">
        <v>7901</v>
      </c>
      <c r="B105" s="45"/>
      <c r="C105" s="168" t="str">
        <f>_xlfn.XLOOKUP(C5, 'Oversea data From 国家网站'!B:B, 'Oversea data From 国家网站'!AH:AH)</f>
        <v>2025-04-19</v>
      </c>
    </row>
    <row r="106" spans="1:3">
      <c r="A106" s="43" t="s">
        <v>9798</v>
      </c>
      <c r="B106" s="45"/>
      <c r="C106" s="46"/>
    </row>
    <row r="107" spans="1:3">
      <c r="A107" s="43"/>
      <c r="B107" s="45"/>
      <c r="C107" s="46"/>
    </row>
    <row r="108" spans="1:3">
      <c r="A108" s="43" t="s">
        <v>7902</v>
      </c>
      <c r="B108" s="45"/>
      <c r="C108" s="46" t="str">
        <f>_xlfn.XLOOKUP(C5, 'Oversea data From 国家网站'!B:B, 'Oversea data From 国家网站'!AI:AI)</f>
        <v>医疗机构</v>
      </c>
    </row>
    <row r="109" spans="1:3">
      <c r="A109" s="43" t="s">
        <v>9799</v>
      </c>
      <c r="B109" s="45"/>
      <c r="C109" s="46" t="s">
        <v>9800</v>
      </c>
    </row>
    <row r="110" spans="1:3">
      <c r="A110" s="43"/>
      <c r="B110" s="45"/>
      <c r="C110" s="46"/>
    </row>
    <row r="111" spans="1:3">
      <c r="A111" s="43" t="s">
        <v>7903</v>
      </c>
      <c r="B111" s="45"/>
      <c r="C111" s="46" t="str">
        <f>_xlfn.XLOOKUP(C5, 'Oversea data From 国家网站'!B:B, 'Oversea data From 国家网站'!AJ:AJ)</f>
        <v>Unilabs Middle East LLC, UNITED ARAB EMIRATES</v>
      </c>
    </row>
    <row r="112" spans="1:3">
      <c r="A112" s="43" t="s">
        <v>9801</v>
      </c>
      <c r="B112" s="45"/>
      <c r="C112" s="46"/>
    </row>
    <row r="113" spans="1:3">
      <c r="A113" s="43"/>
      <c r="B113" s="45"/>
      <c r="C113" s="46"/>
    </row>
    <row r="114" spans="1:3" ht="180">
      <c r="A114" s="43" t="s">
        <v>7904</v>
      </c>
      <c r="B114" s="45"/>
      <c r="C114" s="54" t="str">
        <f>_xlfn.XLOOKUP(C5, 'Oversea data From 国家网站'!B:B, 'Oversea data From 国家网站'!AK:AK)</f>
        <v>客户反馈称在全自动化学发光免疫分析仪上检测患者样本时，总人绒毛膜促性腺激素（ThCG）结果假性升高。
该假性升高的结果已报告给医师并受到质疑。该样本在原始全自动化学发光免疫分析仪上进行了两次重测。重测的结果回收与患者的临床病史相符，被认为正确。将&lt;2 mIU/mL的结果作为正确结果报告给了医师。
目前尚无因该假性升高的ThCG结果导致患者干预或不良健康后果的已知报告。
检测项目：总人绒毛膜促性腺激素（ThCG）
单位：mIU/mL
初次检测日期：2025年4月19日
重测日期：2025年4月20日
样本标识：D25109432
初次结果：74.4（假性升高，已报告）
第一次重测结果：0.7（正确，未报告）
第二次重测结果：0.9（正确，未报告）
将&lt;2 mIU/mL的结果作为正确结果报告给了医师。</v>
      </c>
    </row>
    <row r="115" spans="1:3">
      <c r="A115" s="43" t="s">
        <v>9802</v>
      </c>
      <c r="B115" s="45"/>
      <c r="C115" s="46"/>
    </row>
    <row r="116" spans="1:3">
      <c r="A116" s="43"/>
      <c r="B116" s="45"/>
      <c r="C116" s="46"/>
    </row>
    <row r="117" spans="1:3">
      <c r="A117" s="43" t="s">
        <v>7905</v>
      </c>
      <c r="B117" s="45"/>
      <c r="C117" s="48"/>
    </row>
    <row r="118" spans="1:3">
      <c r="A118" s="55" t="s">
        <v>9803</v>
      </c>
      <c r="B118" s="45"/>
      <c r="C118" s="46"/>
    </row>
    <row r="119" spans="1:3">
      <c r="A119" s="43"/>
      <c r="B119" s="45"/>
      <c r="C119" s="46"/>
    </row>
    <row r="120" spans="1:3">
      <c r="A120" s="40" t="s">
        <v>9819</v>
      </c>
      <c r="B120" s="41"/>
      <c r="C120" s="49" t="s">
        <v>9820</v>
      </c>
    </row>
    <row r="121" spans="1:3">
      <c r="A121" s="43"/>
      <c r="B121" s="38"/>
      <c r="C121" s="46"/>
    </row>
    <row r="122" spans="1:3">
      <c r="A122" s="43" t="s">
        <v>7952</v>
      </c>
      <c r="B122" s="38"/>
      <c r="C122" s="46" t="s">
        <v>8019</v>
      </c>
    </row>
    <row r="123" spans="1:3">
      <c r="A123" s="43" t="s">
        <v>9821</v>
      </c>
      <c r="B123" s="38"/>
      <c r="C123" s="46" t="s">
        <v>13228</v>
      </c>
    </row>
    <row r="124" spans="1:3">
      <c r="A124" s="43"/>
      <c r="B124" s="38"/>
      <c r="C124" s="46"/>
    </row>
    <row r="125" spans="1:3" ht="84">
      <c r="A125" s="43" t="s">
        <v>7953</v>
      </c>
      <c r="B125" s="38"/>
      <c r="C125" s="56" t="str">
        <f>_xlfn.XLOOKUP(C5, 'Oversea data From 国家网站'!B:B, 'Oversea data From 国家网站'!AN:AN)</f>
        <v>客户联系了西门子客户关爱中心（CCC），报告称在全自动化学发光免疫分析仪上检测患者样本时，总人绒毛膜促性腺激素（ThCG）结果假性升高。事发当日质控（QC）回收合格。
西门子客户服务中心派出了客户支持工程师（CSE）。在访问期间，工程师检查了系统，使用对齐工具调整取样针喷射器，发现管路非常松动且未插入分析仪中，于是更换了泵组件和管路，并进行了空气泵校准，其回收到范围内。随后，工程师重新校准取样探针（SP）与针尖托盘以及SP与外孵育环的对齐，发现废料槽与孵育环盖之间存在泄漏。
西门子正在对此次事件进行评估。</v>
      </c>
    </row>
    <row r="126" spans="1:3">
      <c r="A126" s="43" t="s">
        <v>9822</v>
      </c>
      <c r="B126" s="38"/>
      <c r="C126" s="54"/>
    </row>
    <row r="127" spans="1:3">
      <c r="A127" s="43"/>
      <c r="B127" s="38"/>
      <c r="C127" s="54"/>
    </row>
    <row r="128" spans="1:3">
      <c r="A128" s="40" t="s">
        <v>9823</v>
      </c>
      <c r="B128" s="41"/>
      <c r="C128" s="49" t="s">
        <v>9811</v>
      </c>
    </row>
    <row r="129" spans="1:3">
      <c r="A129" s="43"/>
      <c r="B129" s="38"/>
      <c r="C129" s="46"/>
    </row>
    <row r="130" spans="1:3">
      <c r="A130" s="43" t="s">
        <v>7954</v>
      </c>
      <c r="B130" s="38"/>
      <c r="C130" s="46" t="str">
        <f>_xlfn.XLOOKUP(C5, 'Oversea data From 国家网站'!B:B, 'Oversea data From 国家网站'!AO:AO)</f>
        <v>无法确定</v>
      </c>
    </row>
    <row r="131" spans="1:3">
      <c r="A131" s="43" t="s">
        <v>9824</v>
      </c>
      <c r="B131" s="38"/>
      <c r="C131" s="46" t="s">
        <v>13229</v>
      </c>
    </row>
    <row r="132" spans="1:3">
      <c r="A132" s="43"/>
      <c r="B132" s="38"/>
      <c r="C132" s="46"/>
    </row>
    <row r="133" spans="1:3">
      <c r="A133" s="43" t="s">
        <v>7906</v>
      </c>
      <c r="B133" s="38"/>
      <c r="C133" s="46" t="str">
        <f>_xlfn.XLOOKUP(C5, 'Oversea data From 国家网站'!B:B, 'Oversea data From 国家网站'!AP:AP)</f>
        <v>西门子正在对此次事件进行评估。不良事件来源：投诉。</v>
      </c>
    </row>
    <row r="134" spans="1:3">
      <c r="A134" s="43" t="s">
        <v>9825</v>
      </c>
      <c r="B134" s="38"/>
      <c r="C134" s="54" t="s">
        <v>13230</v>
      </c>
    </row>
    <row r="135" spans="1:3">
      <c r="A135" s="43"/>
      <c r="B135" s="38"/>
      <c r="C135" s="46"/>
    </row>
    <row r="136" spans="1:3">
      <c r="A136" s="43" t="s">
        <v>7956</v>
      </c>
      <c r="B136" s="45"/>
      <c r="C136" s="46" t="str">
        <f>_xlfn.XLOOKUP(C5, 'Oversea data From 国家网站'!B:B, 'Oversea data From 国家网站'!AQ:AQ)</f>
        <v>否</v>
      </c>
    </row>
    <row r="137" spans="1:3">
      <c r="A137" s="43" t="s">
        <v>9826</v>
      </c>
      <c r="B137" s="45"/>
      <c r="C137" s="46" t="str">
        <f>IF(C136="是", "Yes","No")</f>
        <v>No</v>
      </c>
    </row>
    <row r="138" spans="1:3">
      <c r="A138" s="43"/>
      <c r="B138" s="45"/>
      <c r="C138" s="46"/>
    </row>
    <row r="139" spans="1:3">
      <c r="A139" s="43" t="s">
        <v>7957</v>
      </c>
      <c r="B139" s="45"/>
      <c r="C139" s="46"/>
    </row>
    <row r="140" spans="1:3">
      <c r="A140" s="43" t="s">
        <v>9827</v>
      </c>
      <c r="B140" s="45"/>
      <c r="C140" s="46"/>
    </row>
    <row r="141" spans="1:3">
      <c r="A141" s="43"/>
      <c r="B141" s="45"/>
      <c r="C141" s="323"/>
    </row>
    <row r="142" spans="1:3">
      <c r="A142" s="40" t="s">
        <v>9828</v>
      </c>
      <c r="B142" s="41"/>
      <c r="C142" s="49" t="s">
        <v>9829</v>
      </c>
    </row>
    <row r="143" spans="1:3">
      <c r="A143" s="43"/>
      <c r="B143" s="45"/>
      <c r="C143" s="46"/>
    </row>
    <row r="144" spans="1:3">
      <c r="A144" s="43" t="s">
        <v>7958</v>
      </c>
      <c r="B144" s="45"/>
      <c r="C144" s="46" t="str">
        <f>_xlfn.XLOOKUP('Overseas Format (ll)'!C4, 'Oversea data From 国家网站'!B:B, 'Oversea data From 国家网站'!AS:AS)</f>
        <v>否</v>
      </c>
    </row>
    <row r="145" spans="1:3">
      <c r="A145" s="43" t="s">
        <v>9830</v>
      </c>
      <c r="B145" s="45"/>
      <c r="C145" s="46" t="str">
        <f>IF(C144="是", "Yes","No")</f>
        <v>No</v>
      </c>
    </row>
    <row r="146" spans="1:3">
      <c r="A146" s="43"/>
      <c r="B146" s="45"/>
      <c r="C146" s="46"/>
    </row>
    <row r="147" spans="1:3">
      <c r="A147" s="43" t="s">
        <v>7959</v>
      </c>
      <c r="B147" s="45"/>
      <c r="C147" s="46">
        <f>_xlfn.XLOOKUP(C5, 'Oversea data From 国家网站'!B:B, 'Oversea data From 国家网站'!AT:AT)</f>
        <v>0</v>
      </c>
    </row>
    <row r="148" spans="1:3">
      <c r="A148" s="43" t="s">
        <v>9831</v>
      </c>
      <c r="B148" s="45"/>
      <c r="C148" s="46"/>
    </row>
    <row r="149" spans="1:3">
      <c r="A149" s="43"/>
      <c r="B149" s="45"/>
      <c r="C149" s="46"/>
    </row>
    <row r="150" spans="1:3">
      <c r="A150" s="43" t="s">
        <v>7960</v>
      </c>
      <c r="B150" s="45"/>
      <c r="C150" s="46" t="str">
        <f>_xlfn.XLOOKUP(C5, 'Oversea data From 国家网站'!B:B, 'Oversea data From 国家网站'!AU:AU)</f>
        <v>西门子正在对此次事件进行评估。</v>
      </c>
    </row>
    <row r="151" spans="1:3">
      <c r="A151" s="43" t="s">
        <v>9832</v>
      </c>
      <c r="B151" s="45"/>
      <c r="C151" s="54"/>
    </row>
    <row r="152" spans="1:3" ht="13.5">
      <c r="A152" s="57"/>
      <c r="B152" s="58"/>
      <c r="C152" s="50"/>
    </row>
  </sheetData>
  <dataValidations count="1">
    <dataValidation operator="equal" allowBlank="1" showInputMessage="1" showErrorMessage="1" sqref="C130 C133 C136 C139 C144 C147 C150" xr:uid="{FE877C90-86BD-4155-86D0-3E4E493DE37E}"/>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525F-200B-41F5-8838-96D355B75708}">
  <dimension ref="A1:C152"/>
  <sheetViews>
    <sheetView zoomScale="110" zoomScaleNormal="110" workbookViewId="0">
      <selection activeCell="C4" sqref="C4"/>
    </sheetView>
  </sheetViews>
  <sheetFormatPr defaultColWidth="8.81640625" defaultRowHeight="12.5"/>
  <cols>
    <col min="1" max="1" width="15.81640625" customWidth="1"/>
    <col min="2" max="2" width="1.1796875" customWidth="1"/>
    <col min="3" max="3" width="59.453125" customWidth="1"/>
  </cols>
  <sheetData>
    <row r="1" spans="1:3">
      <c r="A1" s="16" t="str">
        <f ca="1">_xlfn.CONCAT(_xlfn.XLOOKUP(C4,'Oversea data From 国家网站'!B:B,'Oversea data From 国家网站'!A:A),"_",'Overseas Format (ll)'!C4,"_",TEXT((TODAY()),"YYYY-MM-DD"))</f>
        <v>2024-00078729-4_1193118002024175417_2025-05-26</v>
      </c>
    </row>
    <row r="2" spans="1:3">
      <c r="A2" s="40" t="s">
        <v>9743</v>
      </c>
      <c r="B2" s="41"/>
      <c r="C2" s="42" t="s">
        <v>9744</v>
      </c>
    </row>
    <row r="3" spans="1:3">
      <c r="A3" s="37"/>
      <c r="B3" s="38"/>
      <c r="C3" s="39"/>
    </row>
    <row r="4" spans="1:3" ht="13.5">
      <c r="A4" s="43" t="s">
        <v>7873</v>
      </c>
      <c r="B4" s="44"/>
      <c r="C4" t="s">
        <v>1312</v>
      </c>
    </row>
    <row r="5" spans="1:3">
      <c r="A5" s="43" t="s">
        <v>13223</v>
      </c>
      <c r="B5" s="45"/>
      <c r="C5" s="46"/>
    </row>
    <row r="6" spans="1:3">
      <c r="A6" s="43"/>
      <c r="B6" s="45"/>
      <c r="C6" s="46"/>
    </row>
    <row r="7" spans="1:3">
      <c r="A7" s="43" t="s">
        <v>9746</v>
      </c>
      <c r="B7" s="45"/>
      <c r="C7" s="166" t="str">
        <f>_xlfn.XLOOKUP(C4, 'Oversea data From 国家网站'!B:B, 'Oversea data From 国家网站'!C:C)</f>
        <v>2024-12-06</v>
      </c>
    </row>
    <row r="8" spans="1:3">
      <c r="A8" s="43" t="s">
        <v>9747</v>
      </c>
      <c r="B8" s="45"/>
      <c r="C8" s="48"/>
    </row>
    <row r="9" spans="1:3">
      <c r="A9" s="43"/>
      <c r="B9" s="45"/>
      <c r="C9" s="46"/>
    </row>
    <row r="10" spans="1:3">
      <c r="A10" s="43" t="s">
        <v>9748</v>
      </c>
      <c r="B10" s="45"/>
      <c r="C10" s="47" t="s">
        <v>10054</v>
      </c>
    </row>
    <row r="11" spans="1:3">
      <c r="A11" s="43" t="s">
        <v>9749</v>
      </c>
      <c r="B11" s="45"/>
      <c r="C11" s="48" t="s">
        <v>13231</v>
      </c>
    </row>
    <row r="12" spans="1:3">
      <c r="A12" s="43"/>
      <c r="B12" s="45"/>
      <c r="C12" s="46"/>
    </row>
    <row r="13" spans="1:3">
      <c r="A13" s="43" t="s">
        <v>9750</v>
      </c>
      <c r="B13" s="45"/>
      <c r="C13" s="47" t="s">
        <v>7994</v>
      </c>
    </row>
    <row r="14" spans="1:3">
      <c r="A14" s="43" t="s">
        <v>13224</v>
      </c>
      <c r="B14" s="45"/>
      <c r="C14" s="46" t="s">
        <v>68</v>
      </c>
    </row>
    <row r="15" spans="1:3">
      <c r="A15" s="43"/>
      <c r="B15" s="45"/>
      <c r="C15" s="46"/>
    </row>
    <row r="16" spans="1:3">
      <c r="A16" s="43" t="s">
        <v>9752</v>
      </c>
      <c r="B16" s="45"/>
      <c r="C16" s="46" t="s">
        <v>9883</v>
      </c>
    </row>
    <row r="17" spans="1:3" ht="24">
      <c r="A17" s="43" t="s">
        <v>9753</v>
      </c>
      <c r="B17" s="45"/>
      <c r="C17" s="46" t="s">
        <v>13225</v>
      </c>
    </row>
    <row r="18" spans="1:3">
      <c r="A18" s="43"/>
      <c r="B18" s="45"/>
      <c r="C18" s="46"/>
    </row>
    <row r="19" spans="1:3">
      <c r="A19" s="43" t="s">
        <v>7878</v>
      </c>
      <c r="B19" s="45"/>
      <c r="C19" s="47" t="s">
        <v>10054</v>
      </c>
    </row>
    <row r="20" spans="1:3">
      <c r="A20" s="43" t="s">
        <v>9754</v>
      </c>
      <c r="B20" s="45"/>
      <c r="C20" s="48" t="s">
        <v>13231</v>
      </c>
    </row>
    <row r="21" spans="1:3">
      <c r="A21" s="43"/>
      <c r="B21" s="45"/>
      <c r="C21" s="46"/>
    </row>
    <row r="22" spans="1:3">
      <c r="A22" s="43" t="s">
        <v>7879</v>
      </c>
      <c r="B22" s="45"/>
      <c r="C22" s="48">
        <v>13718044549</v>
      </c>
    </row>
    <row r="23" spans="1:3">
      <c r="A23" s="43" t="s">
        <v>9755</v>
      </c>
      <c r="B23" s="45"/>
      <c r="C23" s="46"/>
    </row>
    <row r="24" spans="1:3">
      <c r="A24" s="43"/>
      <c r="B24" s="45"/>
      <c r="C24" s="46"/>
    </row>
    <row r="25" spans="1:3" ht="13.5">
      <c r="A25" s="43" t="s">
        <v>9756</v>
      </c>
      <c r="B25" s="45"/>
      <c r="C25" s="30" t="s">
        <v>10044</v>
      </c>
    </row>
    <row r="26" spans="1:3" ht="13.5">
      <c r="A26" s="43" t="s">
        <v>9757</v>
      </c>
      <c r="B26" s="45"/>
      <c r="C26" s="30" t="s">
        <v>13226</v>
      </c>
    </row>
    <row r="27" spans="1:3">
      <c r="A27" s="43"/>
      <c r="B27" s="45"/>
      <c r="C27" s="39"/>
    </row>
    <row r="28" spans="1:3">
      <c r="A28" s="40" t="s">
        <v>9759</v>
      </c>
      <c r="B28" s="41"/>
      <c r="C28" s="42" t="s">
        <v>9760</v>
      </c>
    </row>
    <row r="29" spans="1:3">
      <c r="A29" s="37"/>
      <c r="B29" s="38"/>
      <c r="C29" s="39"/>
    </row>
    <row r="30" spans="1:3">
      <c r="A30" s="43" t="s">
        <v>7881</v>
      </c>
      <c r="B30" s="45"/>
      <c r="C30" s="48" t="str">
        <f>_xlfn.XLOOKUP(C4, 'Oversea data From 国家网站'!B:B, 'Oversea data From 国家网站'!J:J)</f>
        <v>全自动生化分析仪</v>
      </c>
    </row>
    <row r="31" spans="1:3">
      <c r="A31" s="43" t="s">
        <v>2857</v>
      </c>
      <c r="B31" s="45"/>
      <c r="C31" s="48" t="str">
        <f>_xlfn.XLOOKUP(C33, 产品信息!P:P, 产品信息!E:E)</f>
        <v>Atellica CH Analyzer</v>
      </c>
    </row>
    <row r="32" spans="1:3">
      <c r="A32" s="43"/>
      <c r="B32" s="45"/>
      <c r="C32" s="46"/>
    </row>
    <row r="33" spans="1:3">
      <c r="A33" s="43" t="s">
        <v>7924</v>
      </c>
      <c r="B33" s="45"/>
      <c r="C33" s="46" t="str">
        <f>_xlfn.XLOOKUP(C4, 'Oversea data From 国家网站'!B:B, 'Oversea data From 国家网站'!K:K)</f>
        <v>国械注进20182220493</v>
      </c>
    </row>
    <row r="34" spans="1:3">
      <c r="A34" s="43" t="s">
        <v>9761</v>
      </c>
      <c r="B34" s="45"/>
      <c r="C34" s="46"/>
    </row>
    <row r="35" spans="1:3">
      <c r="A35" s="43"/>
      <c r="B35" s="45"/>
      <c r="C35" s="46"/>
    </row>
    <row r="36" spans="1:3">
      <c r="A36" s="43" t="s">
        <v>7884</v>
      </c>
      <c r="B36" s="45"/>
      <c r="C36" s="48">
        <f>_xlfn.XLOOKUP(C4, 'Oversea data From 国家网站'!B:B, 'Oversea data From 国家网站'!N:N)</f>
        <v>0</v>
      </c>
    </row>
    <row r="37" spans="1:3">
      <c r="A37" s="43" t="s">
        <v>9764</v>
      </c>
      <c r="B37" s="45"/>
      <c r="C37" s="46"/>
    </row>
    <row r="38" spans="1:3">
      <c r="A38" s="43"/>
      <c r="B38" s="45"/>
      <c r="C38" s="46"/>
    </row>
    <row r="39" spans="1:3">
      <c r="A39" s="43" t="s">
        <v>7885</v>
      </c>
      <c r="B39" s="45"/>
      <c r="C39" s="46">
        <f>_xlfn.XLOOKUP(C4, 'Oversea data From 国家网站'!B:B, 'Oversea data From 国家网站'!O:O)</f>
        <v>0</v>
      </c>
    </row>
    <row r="40" spans="1:3">
      <c r="A40" s="43" t="s">
        <v>9765</v>
      </c>
      <c r="B40" s="45"/>
      <c r="C40" s="46"/>
    </row>
    <row r="41" spans="1:3">
      <c r="A41" s="43"/>
      <c r="B41" s="45"/>
      <c r="C41" s="46"/>
    </row>
    <row r="42" spans="1:3">
      <c r="A42" s="43" t="s">
        <v>7929</v>
      </c>
      <c r="B42" s="45"/>
      <c r="C42" s="48" t="s">
        <v>8009</v>
      </c>
    </row>
    <row r="43" spans="1:3">
      <c r="A43" s="43" t="s">
        <v>9766</v>
      </c>
      <c r="B43" s="45"/>
      <c r="C43" s="48" t="s">
        <v>9767</v>
      </c>
    </row>
    <row r="44" spans="1:3">
      <c r="A44" s="43"/>
      <c r="B44" s="45"/>
      <c r="C44" s="46"/>
    </row>
    <row r="45" spans="1:3">
      <c r="A45" s="43" t="s">
        <v>7930</v>
      </c>
      <c r="B45" s="45"/>
      <c r="C45" s="48" t="str">
        <f>_xlfn.XLOOKUP(C4, 'Oversea data From 国家网站'!B:B, 'Oversea data From 国家网站'!Q:Q)</f>
        <v>Ⅱ类</v>
      </c>
    </row>
    <row r="46" spans="1:3">
      <c r="A46" s="43" t="s">
        <v>9768</v>
      </c>
      <c r="B46" s="45"/>
      <c r="C46" s="48" t="str">
        <f>IF(C45="Ⅱ类","Class II",IF(C45="Ⅲ类","Class III","Class I"))</f>
        <v>Class II</v>
      </c>
    </row>
    <row r="47" spans="1:3">
      <c r="A47" s="43"/>
      <c r="B47" s="45"/>
      <c r="C47" s="46"/>
    </row>
    <row r="48" spans="1:3">
      <c r="A48" s="43" t="s">
        <v>7931</v>
      </c>
      <c r="B48" s="45"/>
      <c r="C48" s="48" t="str">
        <f>_xlfn.XLOOKUP(C4, 'Oversea data From 国家网站'!B:B, 'Oversea data From 国家网站'!R:R)</f>
        <v>有源</v>
      </c>
    </row>
    <row r="49" spans="1:3">
      <c r="A49" s="43" t="s">
        <v>9769</v>
      </c>
      <c r="B49" s="45"/>
      <c r="C49" s="48" t="str">
        <f>IF(C48="体外诊断试剂", "IVD", "Active Power")</f>
        <v>Active Power</v>
      </c>
    </row>
    <row r="50" spans="1:3">
      <c r="A50" s="43"/>
      <c r="B50" s="45"/>
      <c r="C50" s="46"/>
    </row>
    <row r="51" spans="1:3">
      <c r="A51" s="43" t="s">
        <v>7886</v>
      </c>
      <c r="B51" s="45"/>
      <c r="C51" s="48" t="str">
        <f>_xlfn.XLOOKUP(C4, 'Oversea data From 国家网站'!B:B, 'Oversea data From 国家网站'!S:S)</f>
        <v>CM01649</v>
      </c>
    </row>
    <row r="52" spans="1:3">
      <c r="A52" s="43" t="s">
        <v>9770</v>
      </c>
      <c r="B52" s="45"/>
      <c r="C52" s="46"/>
    </row>
    <row r="53" spans="1:3">
      <c r="A53" s="43"/>
      <c r="B53" s="45"/>
      <c r="C53" s="46"/>
    </row>
    <row r="54" spans="1:3">
      <c r="A54" s="43" t="s">
        <v>7887</v>
      </c>
      <c r="B54" s="45"/>
      <c r="C54" s="48" t="str">
        <f>_xlfn.XLOOKUP(C4, 'Oversea data From 国家网站'!B:B, 'Oversea data From 国家网站'!T:T)</f>
        <v>11067000</v>
      </c>
    </row>
    <row r="55" spans="1:3">
      <c r="A55" s="43" t="s">
        <v>9771</v>
      </c>
      <c r="B55" s="45"/>
      <c r="C55" s="46"/>
    </row>
    <row r="56" spans="1:3">
      <c r="A56" s="43"/>
      <c r="B56" s="45"/>
      <c r="C56" s="46"/>
    </row>
    <row r="57" spans="1:3">
      <c r="A57" s="43" t="s">
        <v>7888</v>
      </c>
      <c r="B57" s="45"/>
      <c r="C57" s="46" t="str">
        <f>_xlfn.XLOOKUP(C4, 'Oversea data From 国家网站'!B:B, 'Oversea data From 国家网站'!U:U)</f>
        <v>00630414002163</v>
      </c>
    </row>
    <row r="58" spans="1:3">
      <c r="A58" s="43"/>
      <c r="B58" s="45"/>
      <c r="C58" s="46"/>
    </row>
    <row r="59" spans="1:3">
      <c r="A59" s="43" t="s">
        <v>7889</v>
      </c>
      <c r="B59" s="45"/>
      <c r="C59" s="166">
        <f>_xlfn.XLOOKUP(C4, 'Oversea data From 国家网站'!B:B, 'Oversea data From 国家网站'!V:V)</f>
        <v>0</v>
      </c>
    </row>
    <row r="60" spans="1:3" ht="13.5">
      <c r="A60" s="43" t="s">
        <v>9772</v>
      </c>
      <c r="B60" s="45"/>
      <c r="C60" s="167"/>
    </row>
    <row r="61" spans="1:3">
      <c r="A61" s="43"/>
      <c r="B61" s="45"/>
      <c r="C61" s="166"/>
    </row>
    <row r="62" spans="1:3">
      <c r="A62" s="43" t="s">
        <v>7890</v>
      </c>
      <c r="B62" s="45"/>
      <c r="C62" s="166">
        <f>_xlfn.XLOOKUP(C4, 'Oversea data From 国家网站'!B:B, 'Oversea data From 国家网站'!W:W)</f>
        <v>0</v>
      </c>
    </row>
    <row r="63" spans="1:3">
      <c r="A63" s="43" t="s">
        <v>9773</v>
      </c>
      <c r="B63" s="45"/>
      <c r="C63" s="48"/>
    </row>
    <row r="64" spans="1:3">
      <c r="A64" s="43"/>
      <c r="B64" s="45"/>
      <c r="C64" s="46"/>
    </row>
    <row r="65" spans="1:3">
      <c r="A65" s="40" t="s">
        <v>9775</v>
      </c>
      <c r="B65" s="41"/>
      <c r="C65" s="49" t="s">
        <v>9776</v>
      </c>
    </row>
    <row r="66" spans="1:3">
      <c r="A66" s="37"/>
      <c r="B66" s="38"/>
      <c r="C66" s="39"/>
    </row>
    <row r="67" spans="1:3">
      <c r="A67" s="43" t="s">
        <v>7892</v>
      </c>
      <c r="B67" s="45"/>
      <c r="C67" s="168" t="str">
        <f>_xlfn.XLOOKUP(C4, 'Oversea data From 国家网站'!B:B, 'Oversea data From 国家网站'!X:X)</f>
        <v>2024-11-05</v>
      </c>
    </row>
    <row r="68" spans="1:3" ht="24">
      <c r="A68" s="43" t="s">
        <v>9777</v>
      </c>
      <c r="B68" s="45"/>
      <c r="C68" s="168"/>
    </row>
    <row r="69" spans="1:3">
      <c r="A69" s="43"/>
      <c r="B69" s="45"/>
      <c r="C69" s="168"/>
    </row>
    <row r="70" spans="1:3">
      <c r="A70" s="43" t="s">
        <v>7893</v>
      </c>
      <c r="B70" s="45"/>
      <c r="C70" s="168" t="str">
        <f>_xlfn.XLOOKUP(C4, 'Oversea data From 国家网站'!B:B, 'Oversea data From 国家网站'!Y:Y)</f>
        <v>2024-12-04</v>
      </c>
    </row>
    <row r="71" spans="1:3">
      <c r="A71" s="43" t="s">
        <v>9778</v>
      </c>
      <c r="B71" s="45"/>
      <c r="C71" s="46"/>
    </row>
    <row r="72" spans="1:3">
      <c r="A72" s="43"/>
      <c r="B72" s="45"/>
      <c r="C72" s="46"/>
    </row>
    <row r="73" spans="1:3">
      <c r="A73" s="43" t="s">
        <v>9779</v>
      </c>
      <c r="B73" s="45"/>
      <c r="C73" s="46" t="str">
        <f>_xlfn.XLOOKUP(C4, 'Oversea data From 国家网站'!B:B, 'Oversea data From 国家网站'!Z:Z)</f>
        <v>其他</v>
      </c>
    </row>
    <row r="74" spans="1:3">
      <c r="A74" s="43" t="s">
        <v>9780</v>
      </c>
      <c r="B74" s="45"/>
      <c r="C74" s="46" t="s">
        <v>13227</v>
      </c>
    </row>
    <row r="75" spans="1:3">
      <c r="A75" s="43"/>
      <c r="B75" s="45"/>
      <c r="C75" s="46"/>
    </row>
    <row r="76" spans="1:3">
      <c r="A76" s="43" t="s">
        <v>7895</v>
      </c>
      <c r="B76" s="45"/>
      <c r="C76" s="46">
        <f>_xlfn.XLOOKUP(C4, 'Oversea data From 国家网站'!B:B, 'Oversea data From 国家网站'!AA:AA)</f>
        <v>0</v>
      </c>
    </row>
    <row r="77" spans="1:3">
      <c r="A77" s="43" t="s">
        <v>9781</v>
      </c>
      <c r="B77" s="45"/>
      <c r="C77" s="46"/>
    </row>
    <row r="78" spans="1:3">
      <c r="A78" s="43"/>
      <c r="B78" s="45"/>
      <c r="C78" s="46"/>
    </row>
    <row r="79" spans="1:3">
      <c r="A79" s="43" t="s">
        <v>7899</v>
      </c>
      <c r="B79" s="45"/>
      <c r="C79" s="46" t="str">
        <f>_xlfn.XLOOKUP(C4, 'Oversea data From 国家网站'!B:B, 'Oversea data From 国家网站'!AF:AF)</f>
        <v>2024-00078729-4：高检测结果</v>
      </c>
    </row>
    <row r="80" spans="1:3" ht="24">
      <c r="A80" s="43" t="s">
        <v>9782</v>
      </c>
      <c r="B80" s="45"/>
      <c r="C80" s="46"/>
    </row>
    <row r="81" spans="1:3">
      <c r="A81" s="43"/>
      <c r="B81" s="45"/>
      <c r="C81" s="46"/>
    </row>
    <row r="82" spans="1:3">
      <c r="A82" s="43" t="s">
        <v>9783</v>
      </c>
      <c r="B82" s="45"/>
      <c r="C82" s="46"/>
    </row>
    <row r="83" spans="1:3">
      <c r="A83" s="43" t="s">
        <v>9785</v>
      </c>
      <c r="B83" s="45"/>
      <c r="C83" s="46"/>
    </row>
    <row r="84" spans="1:3">
      <c r="A84" s="37"/>
      <c r="B84" s="38"/>
      <c r="C84" s="39"/>
    </row>
    <row r="85" spans="1:3">
      <c r="A85" s="43" t="s">
        <v>7943</v>
      </c>
      <c r="B85" s="45"/>
      <c r="C85" s="168"/>
    </row>
    <row r="86" spans="1:3">
      <c r="A86" s="43" t="s">
        <v>9786</v>
      </c>
      <c r="B86" s="45"/>
      <c r="C86" s="168"/>
    </row>
    <row r="87" spans="1:3" ht="13.5">
      <c r="A87" s="43"/>
      <c r="B87" s="45"/>
      <c r="C87" s="50"/>
    </row>
    <row r="88" spans="1:3">
      <c r="A88" s="43" t="s">
        <v>7896</v>
      </c>
      <c r="B88" s="45"/>
      <c r="C88" s="46" t="str">
        <f>_xlfn.CONCAT(_xlfn.XLOOKUP(C4,'Oversea data From 国家网站'!B:B,'Oversea data From 国家网站'!AB:AB),_xlfn.XLOOKUP(C4,'Oversea data From 国家网站'!B:B,'Oversea data From 国家网站'!AC:AC))</f>
        <v/>
      </c>
    </row>
    <row r="89" spans="1:3">
      <c r="A89" s="43" t="s">
        <v>9787</v>
      </c>
      <c r="B89" s="45"/>
      <c r="C89" s="46"/>
    </row>
    <row r="90" spans="1:3">
      <c r="A90" s="43"/>
      <c r="B90" s="45"/>
      <c r="C90" s="46"/>
    </row>
    <row r="91" spans="1:3">
      <c r="A91" s="43" t="s">
        <v>7898</v>
      </c>
      <c r="B91" s="45"/>
      <c r="C91" s="46">
        <f>_xlfn.XLOOKUP(C4, 'Oversea data From 国家网站'!B:B, 'Oversea data From 国家网站'!AE:AE)</f>
        <v>0</v>
      </c>
    </row>
    <row r="92" spans="1:3">
      <c r="A92" s="43" t="s">
        <v>9788</v>
      </c>
      <c r="B92" s="45"/>
      <c r="C92" s="46" t="str">
        <f>IF(C91="未提供","NA",IF(C91="男","Male","Female"))</f>
        <v>Female</v>
      </c>
    </row>
    <row r="93" spans="1:3">
      <c r="A93" s="43"/>
      <c r="B93" s="45"/>
      <c r="C93" s="46"/>
    </row>
    <row r="94" spans="1:3">
      <c r="A94" s="43" t="s">
        <v>9789</v>
      </c>
      <c r="B94" s="45"/>
      <c r="C94" s="39"/>
    </row>
    <row r="95" spans="1:3">
      <c r="A95" s="43" t="s">
        <v>9790</v>
      </c>
      <c r="B95" s="45"/>
      <c r="C95" s="39"/>
    </row>
    <row r="96" spans="1:3">
      <c r="A96" s="43"/>
      <c r="B96" s="45"/>
      <c r="C96" s="46"/>
    </row>
    <row r="97" spans="1:3">
      <c r="A97" s="43" t="s">
        <v>9792</v>
      </c>
      <c r="B97" s="45"/>
      <c r="C97" s="46"/>
    </row>
    <row r="98" spans="1:3">
      <c r="A98" s="43" t="s">
        <v>9793</v>
      </c>
      <c r="B98" s="45"/>
      <c r="C98" s="39"/>
    </row>
    <row r="99" spans="1:3">
      <c r="A99" s="43"/>
      <c r="B99" s="45"/>
      <c r="C99" s="46"/>
    </row>
    <row r="100" spans="1:3">
      <c r="A100" s="40" t="s">
        <v>9795</v>
      </c>
      <c r="B100" s="41"/>
      <c r="C100" s="49" t="s">
        <v>9796</v>
      </c>
    </row>
    <row r="101" spans="1:3">
      <c r="A101" s="43" t="s">
        <v>7900</v>
      </c>
      <c r="B101" s="45"/>
      <c r="C101" s="46"/>
    </row>
    <row r="102" spans="1:3" ht="24">
      <c r="A102" s="51" t="s">
        <v>9797</v>
      </c>
      <c r="B102" s="52"/>
      <c r="C102" s="53"/>
    </row>
    <row r="103" spans="1:3">
      <c r="A103" s="43"/>
      <c r="B103" s="45"/>
      <c r="C103" s="46"/>
    </row>
    <row r="104" spans="1:3">
      <c r="A104" s="43" t="s">
        <v>7901</v>
      </c>
      <c r="B104" s="45"/>
      <c r="C104" s="168" t="str">
        <f>_xlfn.XLOOKUP(C4, 'Oversea data From 国家网站'!B:B, 'Oversea data From 国家网站'!AH:AH)</f>
        <v>2024-11-05</v>
      </c>
    </row>
    <row r="105" spans="1:3">
      <c r="A105" s="43" t="s">
        <v>9798</v>
      </c>
      <c r="B105" s="45"/>
      <c r="C105" s="46"/>
    </row>
    <row r="106" spans="1:3">
      <c r="A106" s="43"/>
      <c r="B106" s="45"/>
      <c r="C106" s="46"/>
    </row>
    <row r="107" spans="1:3">
      <c r="A107" s="43" t="s">
        <v>7902</v>
      </c>
      <c r="B107" s="45"/>
      <c r="C107" s="46" t="str">
        <f>_xlfn.XLOOKUP(C4, 'Oversea data From 国家网站'!B:B, 'Oversea data From 国家网站'!AI:AI)</f>
        <v>医疗机构</v>
      </c>
    </row>
    <row r="108" spans="1:3">
      <c r="A108" s="43" t="s">
        <v>9799</v>
      </c>
      <c r="B108" s="45"/>
      <c r="C108" s="46" t="s">
        <v>9800</v>
      </c>
    </row>
    <row r="109" spans="1:3">
      <c r="A109" s="43"/>
      <c r="B109" s="45"/>
      <c r="C109" s="46"/>
    </row>
    <row r="110" spans="1:3">
      <c r="A110" s="43" t="s">
        <v>7903</v>
      </c>
      <c r="B110" s="45"/>
      <c r="C110" s="46" t="str">
        <f>_xlfn.XLOOKUP(C4, 'Oversea data From 国家网站'!B:B, 'Oversea data From 国家网站'!AJ:AJ)</f>
        <v>NMC ROYAL HOSPITAL Khalifa City, UNITED ARAB EMIRATES</v>
      </c>
    </row>
    <row r="111" spans="1:3">
      <c r="A111" s="43" t="s">
        <v>9801</v>
      </c>
      <c r="B111" s="45"/>
      <c r="C111" s="46"/>
    </row>
    <row r="112" spans="1:3">
      <c r="A112" s="43"/>
      <c r="B112" s="45"/>
      <c r="C112" s="46"/>
    </row>
    <row r="113" spans="1:3" ht="264">
      <c r="A113" s="43" t="s">
        <v>7904</v>
      </c>
      <c r="B113" s="45"/>
      <c r="C113" s="54" t="str">
        <f>_xlfn.XLOOKUP(C4, 'Oversea data From 国家网站'!B:B, 'Oversea data From 国家网站'!AK:AK)</f>
        <v>通过审核客户 Atellica CH 930 分析仪的仪器数据，Siemens在 Atellica CH 930 分析仪上发现四份患者样本的二氧化碳 (CO2_c) 结果假性升高。客户确认初始结果是错误的。未向医师报告初始结果。在原分析仪上重测样本。重测结果较低，并与患者病史相符。判断重测结果正确，并报告给医师。目前没有CO2_c结果假性升高导致患者干预或不良健康后果的已知报告。
检测项目：二氧化碳（CO2）
单位：mmol/L
检测日期：2024年11月5日
样本标识：S13241105015
初始结果：&gt; 40.0（错误，未报告）
重测结果：28.3（正确，已报告）
样本标识：S13241105266
初始结果：39.7（错误，未报告）
重测结果：30.6（正确，已报告）
样本标识：S13241105362
初始结果：39.9（错误，未报告）
重测结果：30（正确，已报告）
样本标识：S13241105506
初始结果：39（错误，未报告）
重测结果：25.3（正确，已报告）</v>
      </c>
    </row>
    <row r="114" spans="1:3">
      <c r="A114" s="43" t="s">
        <v>9802</v>
      </c>
      <c r="B114" s="45"/>
      <c r="C114" s="46"/>
    </row>
    <row r="115" spans="1:3">
      <c r="A115" s="43"/>
      <c r="B115" s="45"/>
      <c r="C115" s="46"/>
    </row>
    <row r="116" spans="1:3" ht="24">
      <c r="A116" s="43" t="s">
        <v>7905</v>
      </c>
      <c r="B116" s="45"/>
      <c r="C116" s="48"/>
    </row>
    <row r="117" spans="1:3" ht="36">
      <c r="A117" s="55" t="s">
        <v>9803</v>
      </c>
      <c r="B117" s="45"/>
      <c r="C117" s="46"/>
    </row>
    <row r="118" spans="1:3">
      <c r="A118" s="43"/>
      <c r="B118" s="45"/>
      <c r="C118" s="46"/>
    </row>
    <row r="119" spans="1:3">
      <c r="A119" s="40" t="s">
        <v>9819</v>
      </c>
      <c r="B119" s="41"/>
      <c r="C119" s="49" t="s">
        <v>9820</v>
      </c>
    </row>
    <row r="120" spans="1:3">
      <c r="A120" s="43"/>
      <c r="B120" s="38"/>
      <c r="C120" s="46"/>
    </row>
    <row r="121" spans="1:3">
      <c r="A121" s="43" t="s">
        <v>7952</v>
      </c>
      <c r="B121" s="38"/>
      <c r="C121" s="46" t="s">
        <v>8019</v>
      </c>
    </row>
    <row r="122" spans="1:3" ht="24">
      <c r="A122" s="43" t="s">
        <v>9821</v>
      </c>
      <c r="B122" s="38"/>
      <c r="C122" s="46" t="s">
        <v>13228</v>
      </c>
    </row>
    <row r="123" spans="1:3">
      <c r="A123" s="43"/>
      <c r="B123" s="38"/>
      <c r="C123" s="46"/>
    </row>
    <row r="124" spans="1:3" ht="73.5">
      <c r="A124" s="43" t="s">
        <v>7953</v>
      </c>
      <c r="B124" s="38"/>
      <c r="C124" s="56" t="str">
        <f>_xlfn.XLOOKUP(C4, 'Oversea data From 国家网站'!B:B, 'Oversea data From 国家网站'!AN:AN)</f>
        <v>通过审核客户 Atellica CH 930 分析仪的仪器数据，西门子在 Atellica CH 930 分析仪上发现四份患者样本的二氧化碳 (CO2_c) 结果假性升高。西门子审查了仪器数据，以及光度计数据，表明错误结果是由于高结果被稀释，反应比色杯中引入了水滴。CO2_c检测呈现出一个反向曲线，因此稀释样本会产生更高的结果。由于样本量很大，实验室不允许对仪器进行维修。西门子对该事件进行了评估，确定系统流体中的泄漏使水滴进入反应比色杯，可能导致CO2_c结果假性升高。
该仪器按照规范运行，不需要进一步评估。</v>
      </c>
    </row>
    <row r="125" spans="1:3" ht="24">
      <c r="A125" s="43" t="s">
        <v>9822</v>
      </c>
      <c r="B125" s="38"/>
      <c r="C125" s="54"/>
    </row>
    <row r="126" spans="1:3">
      <c r="A126" s="43"/>
      <c r="B126" s="38"/>
      <c r="C126" s="54"/>
    </row>
    <row r="127" spans="1:3">
      <c r="A127" s="40" t="s">
        <v>9823</v>
      </c>
      <c r="B127" s="41"/>
      <c r="C127" s="49" t="s">
        <v>9811</v>
      </c>
    </row>
    <row r="128" spans="1:3">
      <c r="A128" s="43"/>
      <c r="B128" s="38"/>
      <c r="C128" s="46"/>
    </row>
    <row r="129" spans="1:3">
      <c r="A129" s="43" t="s">
        <v>7954</v>
      </c>
      <c r="B129" s="38"/>
      <c r="C129" s="46" t="str">
        <f>_xlfn.XLOOKUP(C4, 'Oversea data From 国家网站'!B:B, 'Oversea data From 国家网站'!AO:AO)</f>
        <v>无法确定</v>
      </c>
    </row>
    <row r="130" spans="1:3">
      <c r="A130" s="43" t="s">
        <v>9824</v>
      </c>
      <c r="B130" s="38"/>
      <c r="C130" s="46" t="s">
        <v>13229</v>
      </c>
    </row>
    <row r="131" spans="1:3">
      <c r="A131" s="43"/>
      <c r="B131" s="38"/>
      <c r="C131" s="46"/>
    </row>
    <row r="132" spans="1:3" ht="36">
      <c r="A132" s="43" t="s">
        <v>7906</v>
      </c>
      <c r="B132" s="38"/>
      <c r="C132" s="46" t="str">
        <f>_xlfn.XLOOKUP(C4, 'Oversea data From 国家网站'!B:B, 'Oversea data From 国家网站'!AP:AP)</f>
        <v>西门子对该事件进行了评估，确定系统流体中的泄漏使水滴进入反应比色杯，可能导致CO2_c结果假性升高。
不良事件来源：投诉。</v>
      </c>
    </row>
    <row r="133" spans="1:3" ht="24">
      <c r="A133" s="43" t="s">
        <v>9825</v>
      </c>
      <c r="B133" s="38"/>
      <c r="C133" s="54" t="s">
        <v>13232</v>
      </c>
    </row>
    <row r="134" spans="1:3">
      <c r="A134" s="43"/>
      <c r="B134" s="38"/>
      <c r="C134" s="46"/>
    </row>
    <row r="135" spans="1:3" ht="24">
      <c r="A135" s="43" t="s">
        <v>7956</v>
      </c>
      <c r="B135" s="45"/>
      <c r="C135" s="46" t="str">
        <f>_xlfn.XLOOKUP(C4, 'Oversea data From 国家网站'!B:B, 'Oversea data From 国家网站'!AQ:AQ)</f>
        <v>否</v>
      </c>
    </row>
    <row r="136" spans="1:3" ht="36">
      <c r="A136" s="43" t="s">
        <v>9826</v>
      </c>
      <c r="B136" s="45"/>
      <c r="C136" s="46" t="str">
        <f>IF(C135="是", "Yes","No")</f>
        <v>No</v>
      </c>
    </row>
    <row r="137" spans="1:3">
      <c r="A137" s="43"/>
      <c r="B137" s="45"/>
      <c r="C137" s="46"/>
    </row>
    <row r="138" spans="1:3">
      <c r="A138" s="43" t="s">
        <v>7957</v>
      </c>
      <c r="B138" s="45"/>
      <c r="C138" s="46"/>
    </row>
    <row r="139" spans="1:3">
      <c r="A139" s="43" t="s">
        <v>9827</v>
      </c>
      <c r="B139" s="45"/>
      <c r="C139" s="46"/>
    </row>
    <row r="140" spans="1:3">
      <c r="A140" s="43"/>
      <c r="B140" s="45"/>
      <c r="C140" s="46"/>
    </row>
    <row r="141" spans="1:3">
      <c r="A141" s="40" t="s">
        <v>9828</v>
      </c>
      <c r="B141" s="41"/>
      <c r="C141" s="49" t="s">
        <v>9829</v>
      </c>
    </row>
    <row r="142" spans="1:3">
      <c r="A142" s="43"/>
      <c r="B142" s="45"/>
      <c r="C142" s="46"/>
    </row>
    <row r="143" spans="1:3">
      <c r="A143" s="43" t="s">
        <v>7958</v>
      </c>
      <c r="B143" s="45"/>
      <c r="C143" s="46" t="str">
        <f>_xlfn.XLOOKUP('Overseas Format (ll)'!C4, 'Oversea data From 国家网站'!B:B, 'Oversea data From 国家网站'!AS:AS)</f>
        <v>否</v>
      </c>
    </row>
    <row r="144" spans="1:3" ht="24">
      <c r="A144" s="43" t="s">
        <v>9830</v>
      </c>
      <c r="B144" s="45"/>
      <c r="C144" s="46" t="str">
        <f>IF(C143="是", "Yes","No")</f>
        <v>No</v>
      </c>
    </row>
    <row r="145" spans="1:3">
      <c r="A145" s="43"/>
      <c r="B145" s="45"/>
      <c r="C145" s="46"/>
    </row>
    <row r="146" spans="1:3">
      <c r="A146" s="43" t="s">
        <v>7959</v>
      </c>
      <c r="B146" s="45"/>
      <c r="C146" s="46">
        <f>_xlfn.XLOOKUP(C4, 'Oversea data From 国家网站'!B:B, 'Oversea data From 国家网站'!AT:AT)</f>
        <v>0</v>
      </c>
    </row>
    <row r="147" spans="1:3" ht="24">
      <c r="A147" s="43" t="s">
        <v>9831</v>
      </c>
      <c r="B147" s="45"/>
      <c r="C147" s="46"/>
    </row>
    <row r="148" spans="1:3">
      <c r="A148" s="43"/>
      <c r="B148" s="45"/>
      <c r="C148" s="46"/>
    </row>
    <row r="149" spans="1:3">
      <c r="A149" s="43" t="s">
        <v>7960</v>
      </c>
      <c r="B149" s="45"/>
      <c r="C149" s="46" t="str">
        <f>_xlfn.XLOOKUP(C4, 'Oversea data From 国家网站'!B:B, 'Oversea data From 国家网站'!AU:AU)</f>
        <v>该仪器按照规范运行，不需要进一步评估。</v>
      </c>
    </row>
    <row r="150" spans="1:3" ht="24">
      <c r="A150" s="43" t="s">
        <v>9832</v>
      </c>
      <c r="B150" s="45"/>
      <c r="C150" s="54"/>
    </row>
    <row r="151" spans="1:3">
      <c r="A151" s="43"/>
      <c r="B151" s="45"/>
      <c r="C151" s="46"/>
    </row>
    <row r="152" spans="1:3" ht="13.5">
      <c r="A152" s="57"/>
      <c r="B152" s="58"/>
      <c r="C152" s="50"/>
    </row>
  </sheetData>
  <dataValidations disablePrompts="1" count="1">
    <dataValidation operator="equal" allowBlank="1" showInputMessage="1" showErrorMessage="1" sqref="C129 C132 C135 C138 C143 C146 C149" xr:uid="{8C3A613F-C542-48B1-859D-E2E038F2E530}"/>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28059-47DF-4594-924C-CDE080CF2916}">
  <dimension ref="A1:C152"/>
  <sheetViews>
    <sheetView zoomScale="110" zoomScaleNormal="110" workbookViewId="0">
      <selection sqref="A1:B1"/>
    </sheetView>
  </sheetViews>
  <sheetFormatPr defaultColWidth="8.81640625" defaultRowHeight="13"/>
  <cols>
    <col min="1" max="1" width="41.81640625" style="213" bestFit="1" customWidth="1"/>
    <col min="2" max="2" width="8.81640625" style="213" bestFit="1"/>
    <col min="3" max="3" width="59.453125" style="213" customWidth="1"/>
    <col min="4" max="16384" width="8.81640625" style="213"/>
  </cols>
  <sheetData>
    <row r="1" spans="1:3">
      <c r="A1" s="352" t="str">
        <f ca="1">_xlfn.CONCAT(_xlfn.XLOOKUP(C4,'Oversea data From 国家网站'!B:B,'Oversea data From 国家网站'!A:A),"_",'Overseas Format (Z)'!C4,"_",TEXT((TODAY()),"YYYY-MM-DD"))</f>
        <v>2025-00121150-1_1193118002025102844_2025-05-26</v>
      </c>
      <c r="B1" s="352"/>
      <c r="C1"/>
    </row>
    <row r="2" spans="1:3">
      <c r="A2" s="40" t="s">
        <v>9743</v>
      </c>
      <c r="B2" s="41"/>
      <c r="C2" s="42" t="s">
        <v>9744</v>
      </c>
    </row>
    <row r="3" spans="1:3">
      <c r="A3" s="37"/>
      <c r="B3" s="38"/>
      <c r="C3" s="39"/>
    </row>
    <row r="4" spans="1:3" ht="13.5">
      <c r="A4" s="43" t="s">
        <v>7873</v>
      </c>
      <c r="B4" s="44"/>
      <c r="C4" s="322" t="s">
        <v>20354</v>
      </c>
    </row>
    <row r="5" spans="1:3">
      <c r="A5" s="43" t="s">
        <v>13223</v>
      </c>
      <c r="B5" s="45"/>
      <c r="C5" s="46"/>
    </row>
    <row r="6" spans="1:3">
      <c r="A6" s="43"/>
      <c r="B6" s="45"/>
      <c r="C6" s="46"/>
    </row>
    <row r="7" spans="1:3">
      <c r="A7" s="43" t="s">
        <v>9746</v>
      </c>
      <c r="B7" s="45"/>
      <c r="C7" s="166" t="str">
        <f>_xlfn.XLOOKUP(C4, 'Oversea data From 国家网站'!B:B, 'Oversea data From 国家网站'!C:C)</f>
        <v>2025-05-22</v>
      </c>
    </row>
    <row r="8" spans="1:3">
      <c r="A8" s="43" t="s">
        <v>9747</v>
      </c>
      <c r="B8" s="45"/>
      <c r="C8" s="48"/>
    </row>
    <row r="9" spans="1:3">
      <c r="A9" s="43"/>
      <c r="B9" s="45"/>
      <c r="C9" s="46"/>
    </row>
    <row r="10" spans="1:3">
      <c r="A10" s="43" t="s">
        <v>9748</v>
      </c>
      <c r="B10" s="45"/>
      <c r="C10" s="47" t="s">
        <v>11094</v>
      </c>
    </row>
    <row r="11" spans="1:3">
      <c r="A11" s="43" t="s">
        <v>9749</v>
      </c>
      <c r="B11" s="45"/>
      <c r="C11" s="48" t="s">
        <v>13233</v>
      </c>
    </row>
    <row r="12" spans="1:3">
      <c r="A12" s="43"/>
      <c r="B12" s="45"/>
      <c r="C12" s="46"/>
    </row>
    <row r="13" spans="1:3">
      <c r="A13" s="43" t="s">
        <v>9750</v>
      </c>
      <c r="B13" s="45"/>
      <c r="C13" s="47" t="s">
        <v>7994</v>
      </c>
    </row>
    <row r="14" spans="1:3">
      <c r="A14" s="43" t="s">
        <v>13224</v>
      </c>
      <c r="B14" s="45"/>
      <c r="C14" s="46" t="s">
        <v>68</v>
      </c>
    </row>
    <row r="15" spans="1:3">
      <c r="A15" s="43"/>
      <c r="B15" s="45"/>
      <c r="C15" s="46"/>
    </row>
    <row r="16" spans="1:3">
      <c r="A16" s="43" t="s">
        <v>9752</v>
      </c>
      <c r="B16" s="45"/>
      <c r="C16" s="46" t="s">
        <v>9883</v>
      </c>
    </row>
    <row r="17" spans="1:3" ht="24">
      <c r="A17" s="43" t="s">
        <v>9753</v>
      </c>
      <c r="B17" s="45"/>
      <c r="C17" s="46" t="s">
        <v>13225</v>
      </c>
    </row>
    <row r="18" spans="1:3">
      <c r="A18" s="43"/>
      <c r="B18" s="45"/>
      <c r="C18" s="46"/>
    </row>
    <row r="19" spans="1:3">
      <c r="A19" s="43" t="s">
        <v>7878</v>
      </c>
      <c r="B19" s="45"/>
      <c r="C19" s="47" t="s">
        <v>11094</v>
      </c>
    </row>
    <row r="20" spans="1:3">
      <c r="A20" s="43" t="s">
        <v>9754</v>
      </c>
      <c r="B20" s="45"/>
      <c r="C20" s="48" t="s">
        <v>13233</v>
      </c>
    </row>
    <row r="21" spans="1:3">
      <c r="A21" s="43"/>
      <c r="B21" s="45"/>
      <c r="C21" s="46"/>
    </row>
    <row r="22" spans="1:3">
      <c r="A22" s="43" t="s">
        <v>7879</v>
      </c>
      <c r="B22" s="45"/>
      <c r="C22" s="256">
        <v>13911135196</v>
      </c>
    </row>
    <row r="23" spans="1:3">
      <c r="A23" s="43" t="s">
        <v>9755</v>
      </c>
      <c r="B23" s="45"/>
      <c r="C23" s="46"/>
    </row>
    <row r="24" spans="1:3">
      <c r="A24" s="43"/>
      <c r="B24" s="45"/>
      <c r="C24" s="46"/>
    </row>
    <row r="25" spans="1:3" ht="13.5">
      <c r="A25" s="43" t="s">
        <v>9756</v>
      </c>
      <c r="B25" s="45"/>
      <c r="C25" s="30" t="s">
        <v>10044</v>
      </c>
    </row>
    <row r="26" spans="1:3" ht="13.5">
      <c r="A26" s="43" t="s">
        <v>9757</v>
      </c>
      <c r="B26" s="45"/>
      <c r="C26" s="30" t="s">
        <v>13226</v>
      </c>
    </row>
    <row r="27" spans="1:3">
      <c r="A27" s="43"/>
      <c r="B27" s="45"/>
      <c r="C27" s="39"/>
    </row>
    <row r="28" spans="1:3">
      <c r="A28" s="40" t="s">
        <v>9759</v>
      </c>
      <c r="B28" s="41"/>
      <c r="C28" s="42" t="s">
        <v>9760</v>
      </c>
    </row>
    <row r="29" spans="1:3">
      <c r="A29" s="37"/>
      <c r="B29" s="38"/>
      <c r="C29" s="39"/>
    </row>
    <row r="30" spans="1:3">
      <c r="A30" s="43" t="s">
        <v>7881</v>
      </c>
      <c r="B30" s="45"/>
      <c r="C30" s="48" t="str">
        <f>_xlfn.XLOOKUP(C4, 'Oversea data From 国家网站'!B:B, 'Oversea data From 国家网站'!J:J)</f>
        <v>总人绒毛膜促性腺激素（ꞵ亚基）测定试剂盒(直接化学发光法)</v>
      </c>
    </row>
    <row r="31" spans="1:3">
      <c r="A31" s="43" t="s">
        <v>2857</v>
      </c>
      <c r="B31" s="45"/>
      <c r="C31" s="48" t="str">
        <f>_xlfn.XLOOKUP(C33, 产品信息!P:P, 产品信息!E:E)</f>
        <v>Total hCG(ThCG)</v>
      </c>
    </row>
    <row r="32" spans="1:3">
      <c r="A32" s="43"/>
      <c r="B32" s="45"/>
      <c r="C32" s="46"/>
    </row>
    <row r="33" spans="1:3">
      <c r="A33" s="43" t="s">
        <v>7924</v>
      </c>
      <c r="B33" s="45"/>
      <c r="C33" s="46" t="str">
        <f>_xlfn.XLOOKUP(C4, 'Oversea data From 国家网站'!B:B, 'Oversea data From 国家网站'!K:K)</f>
        <v>国械注进20152400929</v>
      </c>
    </row>
    <row r="34" spans="1:3">
      <c r="A34" s="43" t="s">
        <v>9761</v>
      </c>
      <c r="B34" s="45"/>
      <c r="C34" s="46"/>
    </row>
    <row r="35" spans="1:3">
      <c r="A35" s="43"/>
      <c r="B35" s="45"/>
      <c r="C35" s="46"/>
    </row>
    <row r="36" spans="1:3">
      <c r="A36" s="43" t="s">
        <v>7884</v>
      </c>
      <c r="B36" s="45"/>
      <c r="C36" s="48">
        <f>_xlfn.XLOOKUP(C4, 'Oversea data From 国家网站'!B:B, 'Oversea data From 国家网站'!N:N)</f>
        <v>0</v>
      </c>
    </row>
    <row r="37" spans="1:3">
      <c r="A37" s="43" t="s">
        <v>9764</v>
      </c>
      <c r="B37" s="45"/>
      <c r="C37" s="46"/>
    </row>
    <row r="38" spans="1:3">
      <c r="A38" s="43"/>
      <c r="B38" s="45"/>
      <c r="C38" s="46"/>
    </row>
    <row r="39" spans="1:3">
      <c r="A39" s="43" t="s">
        <v>7885</v>
      </c>
      <c r="B39" s="45"/>
      <c r="C39" s="46">
        <f>_xlfn.XLOOKUP(C4, 'Oversea data From 国家网站'!B:B, 'Oversea data From 国家网站'!O:O)</f>
        <v>0</v>
      </c>
    </row>
    <row r="40" spans="1:3">
      <c r="A40" s="43" t="s">
        <v>9765</v>
      </c>
      <c r="B40" s="45"/>
      <c r="C40" s="46"/>
    </row>
    <row r="41" spans="1:3">
      <c r="A41" s="43"/>
      <c r="B41" s="45"/>
      <c r="C41" s="46"/>
    </row>
    <row r="42" spans="1:3">
      <c r="A42" s="43" t="s">
        <v>7929</v>
      </c>
      <c r="B42" s="45"/>
      <c r="C42" s="48" t="s">
        <v>8009</v>
      </c>
    </row>
    <row r="43" spans="1:3">
      <c r="A43" s="43" t="s">
        <v>9766</v>
      </c>
      <c r="B43" s="45"/>
      <c r="C43" s="48" t="s">
        <v>9767</v>
      </c>
    </row>
    <row r="44" spans="1:3">
      <c r="A44" s="43"/>
      <c r="B44" s="45"/>
      <c r="C44" s="46"/>
    </row>
    <row r="45" spans="1:3">
      <c r="A45" s="43" t="s">
        <v>7930</v>
      </c>
      <c r="B45" s="45"/>
      <c r="C45" s="48" t="str">
        <f>_xlfn.XLOOKUP(C4, 'Oversea data From 国家网站'!B:B, 'Oversea data From 国家网站'!Q:Q)</f>
        <v>Ⅱ类</v>
      </c>
    </row>
    <row r="46" spans="1:3">
      <c r="A46" s="43" t="s">
        <v>9768</v>
      </c>
      <c r="B46" s="45"/>
      <c r="C46" s="48" t="str">
        <f>IF(C45="Ⅱ类","Class II",IF(C45="Ⅲ类","Class III","Class I"))</f>
        <v>Class II</v>
      </c>
    </row>
    <row r="47" spans="1:3">
      <c r="A47" s="43"/>
      <c r="B47" s="45"/>
      <c r="C47" s="46"/>
    </row>
    <row r="48" spans="1:3">
      <c r="A48" s="43" t="s">
        <v>7931</v>
      </c>
      <c r="B48" s="45"/>
      <c r="C48" s="48" t="str">
        <f>_xlfn.XLOOKUP(C4, 'Oversea data From 国家网站'!B:B, 'Oversea data From 国家网站'!R:R)</f>
        <v>体外诊断试剂</v>
      </c>
    </row>
    <row r="49" spans="1:3">
      <c r="A49" s="43" t="s">
        <v>9769</v>
      </c>
      <c r="B49" s="45"/>
      <c r="C49" s="48" t="str">
        <f>IF(C48="体外诊断试剂", "IVD", "Active Power")</f>
        <v>IVD</v>
      </c>
    </row>
    <row r="50" spans="1:3">
      <c r="A50" s="43"/>
      <c r="B50" s="45"/>
      <c r="C50" s="46"/>
    </row>
    <row r="51" spans="1:3">
      <c r="A51" s="43" t="s">
        <v>7886</v>
      </c>
      <c r="B51" s="45"/>
      <c r="C51" s="48" t="str">
        <f>_xlfn.XLOOKUP(C4, 'Oversea data From 国家网站'!B:B, 'Oversea data From 国家网站'!S:S)</f>
        <v>60171362</v>
      </c>
    </row>
    <row r="52" spans="1:3">
      <c r="A52" s="43" t="s">
        <v>9770</v>
      </c>
      <c r="B52" s="45"/>
      <c r="C52" s="46"/>
    </row>
    <row r="53" spans="1:3">
      <c r="A53" s="43"/>
      <c r="B53" s="45"/>
      <c r="C53" s="46"/>
    </row>
    <row r="54" spans="1:3">
      <c r="A54" s="43" t="s">
        <v>7887</v>
      </c>
      <c r="B54" s="45"/>
      <c r="C54" s="48" t="str">
        <f>_xlfn.XLOOKUP(C4, 'Oversea data From 国家网站'!B:B, 'Oversea data From 国家网站'!T:T)</f>
        <v>10995689</v>
      </c>
    </row>
    <row r="55" spans="1:3">
      <c r="A55" s="43" t="s">
        <v>9771</v>
      </c>
      <c r="B55" s="45"/>
      <c r="C55" s="46"/>
    </row>
    <row r="56" spans="1:3">
      <c r="A56" s="43"/>
      <c r="B56" s="45"/>
      <c r="C56" s="46"/>
    </row>
    <row r="57" spans="1:3">
      <c r="A57" s="43" t="s">
        <v>7888</v>
      </c>
      <c r="B57" s="45"/>
      <c r="C57" s="46" t="str">
        <f>_xlfn.XLOOKUP(C4, 'Oversea data From 国家网站'!B:B, 'Oversea data From 国家网站'!U:U)</f>
        <v>00630414600024</v>
      </c>
    </row>
    <row r="58" spans="1:3">
      <c r="A58" s="43"/>
      <c r="B58" s="45"/>
      <c r="C58" s="46"/>
    </row>
    <row r="59" spans="1:3">
      <c r="A59" s="43" t="s">
        <v>7889</v>
      </c>
      <c r="B59" s="45"/>
      <c r="C59" s="166">
        <f>_xlfn.XLOOKUP(C4, 'Oversea data From 国家网站'!B:B, 'Oversea data From 国家网站'!V:V)</f>
        <v>0</v>
      </c>
    </row>
    <row r="60" spans="1:3" ht="13.5">
      <c r="A60" s="43" t="s">
        <v>9772</v>
      </c>
      <c r="B60" s="45"/>
      <c r="C60" s="167"/>
    </row>
    <row r="61" spans="1:3">
      <c r="A61" s="43"/>
      <c r="B61" s="45"/>
      <c r="C61" s="166"/>
    </row>
    <row r="62" spans="1:3">
      <c r="A62" s="43" t="s">
        <v>7890</v>
      </c>
      <c r="B62" s="45"/>
      <c r="C62" s="166" t="str">
        <f>_xlfn.XLOOKUP(C4, 'Oversea data From 国家网站'!B:B, 'Oversea data From 国家网站'!W:W)</f>
        <v>2025-09-06</v>
      </c>
    </row>
    <row r="63" spans="1:3">
      <c r="A63" s="43" t="s">
        <v>9773</v>
      </c>
      <c r="B63" s="45"/>
      <c r="C63" s="48"/>
    </row>
    <row r="64" spans="1:3">
      <c r="A64" s="43"/>
      <c r="B64" s="45"/>
      <c r="C64" s="46"/>
    </row>
    <row r="65" spans="1:3">
      <c r="A65" s="40" t="s">
        <v>9775</v>
      </c>
      <c r="B65" s="41"/>
      <c r="C65" s="49" t="s">
        <v>9776</v>
      </c>
    </row>
    <row r="66" spans="1:3">
      <c r="A66" s="37"/>
      <c r="B66" s="38"/>
      <c r="C66" s="39"/>
    </row>
    <row r="67" spans="1:3">
      <c r="A67" s="43" t="s">
        <v>7892</v>
      </c>
      <c r="B67" s="45"/>
      <c r="C67" s="168" t="str">
        <f>_xlfn.XLOOKUP(C4, 'Oversea data From 国家网站'!B:B, 'Oversea data From 国家网站'!X:X)</f>
        <v>2025-05-12</v>
      </c>
    </row>
    <row r="68" spans="1:3">
      <c r="A68" s="43" t="s">
        <v>9777</v>
      </c>
      <c r="B68" s="45"/>
      <c r="C68" s="168"/>
    </row>
    <row r="69" spans="1:3">
      <c r="A69" s="43"/>
      <c r="B69" s="45"/>
      <c r="C69" s="168"/>
    </row>
    <row r="70" spans="1:3">
      <c r="A70" s="43" t="s">
        <v>7893</v>
      </c>
      <c r="B70" s="45"/>
      <c r="C70" s="168" t="str">
        <f>_xlfn.XLOOKUP(C4, 'Oversea data From 国家网站'!B:B, 'Oversea data From 国家网站'!Y:Y)</f>
        <v>2025-05-21</v>
      </c>
    </row>
    <row r="71" spans="1:3">
      <c r="A71" s="43" t="s">
        <v>9778</v>
      </c>
      <c r="B71" s="45"/>
      <c r="C71" s="46"/>
    </row>
    <row r="72" spans="1:3">
      <c r="A72" s="43"/>
      <c r="B72" s="45"/>
      <c r="C72" s="46"/>
    </row>
    <row r="73" spans="1:3">
      <c r="A73" s="43" t="s">
        <v>9779</v>
      </c>
      <c r="B73" s="45"/>
      <c r="C73" s="46" t="str">
        <f>_xlfn.XLOOKUP(C4, 'Oversea data From 国家网站'!B:B, 'Oversea data From 国家网站'!Z:Z)</f>
        <v>其他</v>
      </c>
    </row>
    <row r="74" spans="1:3">
      <c r="A74" s="43" t="s">
        <v>9780</v>
      </c>
      <c r="B74" s="45"/>
      <c r="C74" s="46" t="s">
        <v>13227</v>
      </c>
    </row>
    <row r="75" spans="1:3">
      <c r="A75" s="43"/>
      <c r="B75" s="45"/>
      <c r="C75" s="46"/>
    </row>
    <row r="76" spans="1:3">
      <c r="A76" s="43" t="s">
        <v>7895</v>
      </c>
      <c r="B76" s="45"/>
      <c r="C76" s="46">
        <f>_xlfn.XLOOKUP(C4, 'Oversea data From 国家网站'!B:B, 'Oversea data From 国家网站'!AA:AA)</f>
        <v>0</v>
      </c>
    </row>
    <row r="77" spans="1:3">
      <c r="A77" s="43" t="s">
        <v>9781</v>
      </c>
      <c r="B77" s="45"/>
      <c r="C77" s="46"/>
    </row>
    <row r="78" spans="1:3">
      <c r="A78" s="43"/>
      <c r="B78" s="45"/>
      <c r="C78" s="46"/>
    </row>
    <row r="79" spans="1:3">
      <c r="A79" s="43" t="s">
        <v>7899</v>
      </c>
      <c r="B79" s="45"/>
      <c r="C79" s="46" t="str">
        <f>_xlfn.XLOOKUP(C4, 'Oversea data From 国家网站'!B:B, 'Oversea data From 国家网站'!AF:AF)</f>
        <v>2025-00121150-1：高检测结果</v>
      </c>
    </row>
    <row r="80" spans="1:3">
      <c r="A80" s="43" t="s">
        <v>9782</v>
      </c>
      <c r="B80" s="45"/>
      <c r="C80" s="46"/>
    </row>
    <row r="81" spans="1:3">
      <c r="A81" s="43"/>
      <c r="B81" s="45"/>
      <c r="C81" s="46"/>
    </row>
    <row r="82" spans="1:3">
      <c r="A82" s="43" t="s">
        <v>9783</v>
      </c>
      <c r="B82" s="45"/>
      <c r="C82" s="46"/>
    </row>
    <row r="83" spans="1:3">
      <c r="A83" s="43" t="s">
        <v>9785</v>
      </c>
      <c r="B83" s="45"/>
      <c r="C83" s="46"/>
    </row>
    <row r="84" spans="1:3">
      <c r="A84" s="37"/>
      <c r="B84" s="38"/>
      <c r="C84" s="39"/>
    </row>
    <row r="85" spans="1:3">
      <c r="A85" s="43" t="s">
        <v>7943</v>
      </c>
      <c r="B85" s="45"/>
      <c r="C85" s="168"/>
    </row>
    <row r="86" spans="1:3">
      <c r="A86" s="43" t="s">
        <v>9786</v>
      </c>
      <c r="B86" s="45"/>
      <c r="C86" s="168"/>
    </row>
    <row r="87" spans="1:3" ht="13.5">
      <c r="A87" s="43"/>
      <c r="B87" s="45"/>
      <c r="C87" s="50"/>
    </row>
    <row r="88" spans="1:3">
      <c r="A88" s="43" t="s">
        <v>7896</v>
      </c>
      <c r="B88" s="45"/>
      <c r="C88" s="46" t="str">
        <f>_xlfn.CONCAT(_xlfn.XLOOKUP(C4,'Oversea data From 国家网站'!B:B,'Oversea data From 国家网站'!AB:AB),_xlfn.XLOOKUP(C4,'Oversea data From 国家网站'!B:B,'Oversea data From 国家网站'!AC:AC))</f>
        <v>31岁</v>
      </c>
    </row>
    <row r="89" spans="1:3">
      <c r="A89" s="43" t="s">
        <v>9787</v>
      </c>
      <c r="B89" s="45"/>
      <c r="C89" s="46"/>
    </row>
    <row r="90" spans="1:3">
      <c r="A90" s="43"/>
      <c r="B90" s="45"/>
      <c r="C90" s="46"/>
    </row>
    <row r="91" spans="1:3">
      <c r="A91" s="43" t="s">
        <v>7898</v>
      </c>
      <c r="B91" s="45"/>
      <c r="C91" s="46" t="str">
        <f>_xlfn.XLOOKUP(C4, 'Oversea data From 国家网站'!B:B, 'Oversea data From 国家网站'!AE:AE)</f>
        <v>女</v>
      </c>
    </row>
    <row r="92" spans="1:3">
      <c r="A92" s="43" t="s">
        <v>9788</v>
      </c>
      <c r="B92" s="45"/>
      <c r="C92" s="46" t="str">
        <f>IF(C91="未提供","NA",IF(C91="男","Male","Female"))</f>
        <v>Female</v>
      </c>
    </row>
    <row r="93" spans="1:3">
      <c r="A93" s="43"/>
      <c r="B93" s="45"/>
      <c r="C93" s="46"/>
    </row>
    <row r="94" spans="1:3">
      <c r="A94" s="43" t="s">
        <v>9789</v>
      </c>
      <c r="B94" s="45"/>
      <c r="C94" s="39"/>
    </row>
    <row r="95" spans="1:3">
      <c r="A95" s="43" t="s">
        <v>9790</v>
      </c>
      <c r="B95" s="45"/>
      <c r="C95" s="39"/>
    </row>
    <row r="96" spans="1:3">
      <c r="A96" s="43"/>
      <c r="B96" s="45"/>
      <c r="C96" s="46"/>
    </row>
    <row r="97" spans="1:3">
      <c r="A97" s="43" t="s">
        <v>9792</v>
      </c>
      <c r="B97" s="45"/>
      <c r="C97" s="46"/>
    </row>
    <row r="98" spans="1:3">
      <c r="A98" s="43" t="s">
        <v>9793</v>
      </c>
      <c r="B98" s="45"/>
      <c r="C98" s="39"/>
    </row>
    <row r="99" spans="1:3">
      <c r="A99" s="43"/>
      <c r="B99" s="45"/>
      <c r="C99" s="46"/>
    </row>
    <row r="100" spans="1:3">
      <c r="A100" s="40" t="s">
        <v>9795</v>
      </c>
      <c r="B100" s="41"/>
      <c r="C100" s="49" t="s">
        <v>9796</v>
      </c>
    </row>
    <row r="101" spans="1:3">
      <c r="A101" s="43" t="s">
        <v>7900</v>
      </c>
      <c r="B101" s="45"/>
      <c r="C101" s="46"/>
    </row>
    <row r="102" spans="1:3">
      <c r="A102" s="51" t="s">
        <v>9797</v>
      </c>
      <c r="B102" s="52"/>
      <c r="C102" s="53"/>
    </row>
    <row r="103" spans="1:3">
      <c r="A103" s="43"/>
      <c r="B103" s="45"/>
      <c r="C103" s="46"/>
    </row>
    <row r="104" spans="1:3">
      <c r="A104" s="43" t="s">
        <v>7901</v>
      </c>
      <c r="B104" s="45"/>
      <c r="C104" s="168" t="str">
        <f>_xlfn.XLOOKUP(C4, 'Oversea data From 国家网站'!B:B, 'Oversea data From 国家网站'!AH:AH)</f>
        <v>2025-05-12</v>
      </c>
    </row>
    <row r="105" spans="1:3">
      <c r="A105" s="43" t="s">
        <v>9798</v>
      </c>
      <c r="B105" s="45"/>
      <c r="C105" s="46"/>
    </row>
    <row r="106" spans="1:3">
      <c r="A106" s="43"/>
      <c r="B106" s="45"/>
      <c r="C106" s="46"/>
    </row>
    <row r="107" spans="1:3">
      <c r="A107" s="43" t="s">
        <v>7902</v>
      </c>
      <c r="B107" s="45"/>
      <c r="C107" s="46" t="str">
        <f>_xlfn.XLOOKUP(C4, 'Oversea data From 国家网站'!B:B, 'Oversea data From 国家网站'!AI:AI)</f>
        <v>医疗机构</v>
      </c>
    </row>
    <row r="108" spans="1:3">
      <c r="A108" s="43" t="s">
        <v>9799</v>
      </c>
      <c r="B108" s="45"/>
      <c r="C108" s="46" t="s">
        <v>9800</v>
      </c>
    </row>
    <row r="109" spans="1:3">
      <c r="A109" s="43"/>
      <c r="B109" s="45"/>
      <c r="C109" s="46"/>
    </row>
    <row r="110" spans="1:3">
      <c r="A110" s="43" t="s">
        <v>7903</v>
      </c>
      <c r="B110" s="45"/>
      <c r="C110" s="46" t="str">
        <f>_xlfn.XLOOKUP(C4, 'Oversea data From 国家网站'!B:B, 'Oversea data From 国家网站'!AJ:AJ)</f>
        <v>PARDINI - NTO VESPASIANO, BRAZIL</v>
      </c>
    </row>
    <row r="111" spans="1:3">
      <c r="A111" s="43" t="s">
        <v>9801</v>
      </c>
      <c r="B111" s="45"/>
      <c r="C111" s="46"/>
    </row>
    <row r="112" spans="1:3">
      <c r="A112" s="43"/>
      <c r="B112" s="45"/>
      <c r="C112" s="46"/>
    </row>
    <row r="113" spans="1:3" ht="66" customHeight="1">
      <c r="A113" s="43" t="s">
        <v>7904</v>
      </c>
      <c r="B113" s="45"/>
      <c r="C113" s="54" t="str">
        <f>_xlfn.XLOOKUP(C4, 'Oversea data From 国家网站'!B:B, 'Oversea data From 国家网站'!AK:AK)</f>
        <v>客户报告称，在使用ThCG批次362进行检测时，观察到Atellica IM ThCG结果升高且与复检结果不一致。
一名31岁女性患者的初始ThCG检测结果超出非孕女性参考范围。同一仪器复检显示结果低于测量区间（&lt;2.0 IU/L）。对样本重新离心后，使用另一台Atellica IM分析仪再次检测，仍复现低值结果。实验室接受该可重复的低ThCG结果为正确值。
目前无患者伤害、治疗变更或诊断延迟与该检测结果不一致相关的陈述。
样本2133960223 Atellica IM ThCG检测结果（2025年5月12日）：
仪器1初检：12.1 mIU/mL – 升高，结果不一致
仪器1复检：&lt;2.0 mIU/mL
仪器2复检：&lt;2.0 mIU/mL</v>
      </c>
    </row>
    <row r="114" spans="1:3">
      <c r="A114" s="43" t="s">
        <v>9802</v>
      </c>
      <c r="B114" s="45"/>
      <c r="C114" s="46"/>
    </row>
    <row r="115" spans="1:3">
      <c r="A115" s="43"/>
      <c r="B115" s="45"/>
      <c r="C115" s="46"/>
    </row>
    <row r="116" spans="1:3">
      <c r="A116" s="43" t="s">
        <v>7905</v>
      </c>
      <c r="B116" s="45"/>
      <c r="C116" s="48"/>
    </row>
    <row r="117" spans="1:3">
      <c r="A117" s="55" t="s">
        <v>9803</v>
      </c>
      <c r="B117" s="45"/>
      <c r="C117" s="46"/>
    </row>
    <row r="118" spans="1:3">
      <c r="A118" s="43"/>
      <c r="B118" s="45"/>
      <c r="C118" s="46"/>
    </row>
    <row r="119" spans="1:3">
      <c r="A119" s="40" t="s">
        <v>9819</v>
      </c>
      <c r="B119" s="41"/>
      <c r="C119" s="49" t="s">
        <v>9820</v>
      </c>
    </row>
    <row r="120" spans="1:3">
      <c r="A120" s="43"/>
      <c r="B120" s="38"/>
      <c r="C120" s="46"/>
    </row>
    <row r="121" spans="1:3">
      <c r="A121" s="43" t="s">
        <v>7952</v>
      </c>
      <c r="B121" s="38"/>
      <c r="C121" s="46" t="s">
        <v>8019</v>
      </c>
    </row>
    <row r="122" spans="1:3">
      <c r="A122" s="43" t="s">
        <v>9821</v>
      </c>
      <c r="B122" s="38"/>
      <c r="C122" s="46" t="s">
        <v>13228</v>
      </c>
    </row>
    <row r="123" spans="1:3">
      <c r="A123" s="43"/>
      <c r="B123" s="38"/>
      <c r="C123" s="46"/>
    </row>
    <row r="124" spans="1:3" ht="73.5">
      <c r="A124" s="43" t="s">
        <v>7953</v>
      </c>
      <c r="B124" s="38"/>
      <c r="C124" s="56" t="str">
        <f>_xlfn.XLOOKUP(C4, 'Oversea data From 国家网站'!B:B, 'Oversea data From 国家网站'!AN:AN)</f>
        <v>客户报告称，在使用ThCG批次362进行检测时，观察到Atellica IM ThCG结果升高，但重复检测结果不一致。
不一致结果发生时，质量控制（QC）结果回收均在预期范围内。值得注意的是，次日检测的水平3质控品（高值）显示负偏差，但更换质控品样本后问题解决。
其他样本复测未发现类似不一致。
由于问题样本不可用于目视检查，无法评估分析前（样本质量）相关因素。
客户目前运营正常，无进一步问题报告。</v>
      </c>
    </row>
    <row r="125" spans="1:3">
      <c r="A125" s="43" t="s">
        <v>9822</v>
      </c>
      <c r="B125" s="38"/>
      <c r="C125" s="54"/>
    </row>
    <row r="126" spans="1:3">
      <c r="A126" s="43"/>
      <c r="B126" s="38"/>
      <c r="C126" s="54"/>
    </row>
    <row r="127" spans="1:3">
      <c r="A127" s="40" t="s">
        <v>9823</v>
      </c>
      <c r="B127" s="41"/>
      <c r="C127" s="49" t="s">
        <v>9811</v>
      </c>
    </row>
    <row r="128" spans="1:3">
      <c r="A128" s="43"/>
      <c r="B128" s="38"/>
      <c r="C128" s="46"/>
    </row>
    <row r="129" spans="1:3">
      <c r="A129" s="43" t="s">
        <v>7954</v>
      </c>
      <c r="B129" s="38"/>
      <c r="C129" s="46" t="str">
        <f>_xlfn.XLOOKUP(C4, 'Oversea data From 国家网站'!B:B, 'Oversea data From 国家网站'!AO:AO)</f>
        <v>无法确定</v>
      </c>
    </row>
    <row r="130" spans="1:3">
      <c r="A130" s="43" t="s">
        <v>9824</v>
      </c>
      <c r="B130" s="38"/>
      <c r="C130" s="46" t="s">
        <v>13229</v>
      </c>
    </row>
    <row r="131" spans="1:3">
      <c r="A131" s="43"/>
      <c r="B131" s="38"/>
      <c r="C131" s="46"/>
    </row>
    <row r="132" spans="1:3" ht="24">
      <c r="A132" s="43" t="s">
        <v>7906</v>
      </c>
      <c r="B132" s="38"/>
      <c r="C132" s="46" t="str">
        <f>_xlfn.XLOOKUP(C4, 'Oversea data From 国家网站'!B:B, 'Oversea data From 国家网站'!AP:AP)</f>
        <v>由于问题样本不可用于目视检查，无法评估分析前（样本质量）相关因素。
不良事件来源：投诉。</v>
      </c>
    </row>
    <row r="133" spans="1:3">
      <c r="A133" s="43" t="s">
        <v>9825</v>
      </c>
      <c r="B133" s="38"/>
      <c r="C133" s="54" t="s">
        <v>13230</v>
      </c>
    </row>
    <row r="134" spans="1:3">
      <c r="A134" s="43"/>
      <c r="B134" s="38"/>
      <c r="C134" s="46"/>
    </row>
    <row r="135" spans="1:3">
      <c r="A135" s="43" t="s">
        <v>7956</v>
      </c>
      <c r="B135" s="45"/>
      <c r="C135" s="46" t="str">
        <f>_xlfn.XLOOKUP(C4, 'Oversea data From 国家网站'!B:B, 'Oversea data From 国家网站'!AQ:AQ)</f>
        <v>否</v>
      </c>
    </row>
    <row r="136" spans="1:3">
      <c r="A136" s="43" t="s">
        <v>9826</v>
      </c>
      <c r="B136" s="45"/>
      <c r="C136" s="46" t="str">
        <f>IF(C135="是", "Yes","No")</f>
        <v>No</v>
      </c>
    </row>
    <row r="137" spans="1:3">
      <c r="A137" s="43"/>
      <c r="B137" s="45"/>
      <c r="C137" s="46"/>
    </row>
    <row r="138" spans="1:3">
      <c r="A138" s="43" t="s">
        <v>7957</v>
      </c>
      <c r="B138" s="45"/>
      <c r="C138" s="46"/>
    </row>
    <row r="139" spans="1:3">
      <c r="A139" s="43" t="s">
        <v>9827</v>
      </c>
      <c r="B139" s="45"/>
      <c r="C139" s="46"/>
    </row>
    <row r="140" spans="1:3">
      <c r="A140" s="43"/>
      <c r="B140" s="45"/>
      <c r="C140" s="46"/>
    </row>
    <row r="141" spans="1:3">
      <c r="A141" s="40" t="s">
        <v>9828</v>
      </c>
      <c r="B141" s="41"/>
      <c r="C141" s="49" t="s">
        <v>9829</v>
      </c>
    </row>
    <row r="142" spans="1:3">
      <c r="A142" s="43"/>
      <c r="B142" s="45"/>
      <c r="C142" s="46"/>
    </row>
    <row r="143" spans="1:3">
      <c r="A143" s="43" t="s">
        <v>7958</v>
      </c>
      <c r="B143" s="45"/>
      <c r="C143" s="46" t="str">
        <f>_xlfn.XLOOKUP('Overseas Format (ll)'!C4, 'Oversea data From 国家网站'!B:B, 'Oversea data From 国家网站'!AS:AS)</f>
        <v>否</v>
      </c>
    </row>
    <row r="144" spans="1:3">
      <c r="A144" s="43" t="s">
        <v>9830</v>
      </c>
      <c r="B144" s="45"/>
      <c r="C144" s="46" t="str">
        <f>IF(C143="是", "Yes","No")</f>
        <v>No</v>
      </c>
    </row>
    <row r="145" spans="1:3">
      <c r="A145" s="43"/>
      <c r="B145" s="45"/>
      <c r="C145" s="46"/>
    </row>
    <row r="146" spans="1:3">
      <c r="A146" s="43" t="s">
        <v>7959</v>
      </c>
      <c r="B146" s="45"/>
      <c r="C146" s="46">
        <f>_xlfn.XLOOKUP(C4, 'Oversea data From 国家网站'!B:B, 'Oversea data From 国家网站'!AT:AT)</f>
        <v>0</v>
      </c>
    </row>
    <row r="147" spans="1:3">
      <c r="A147" s="43" t="s">
        <v>9831</v>
      </c>
      <c r="B147" s="45"/>
      <c r="C147" s="46"/>
    </row>
    <row r="148" spans="1:3">
      <c r="A148" s="43"/>
      <c r="B148" s="45"/>
      <c r="C148" s="46"/>
    </row>
    <row r="149" spans="1:3">
      <c r="A149" s="43" t="s">
        <v>7960</v>
      </c>
      <c r="B149" s="45"/>
      <c r="C149" s="46" t="str">
        <f>_xlfn.XLOOKUP(C4, 'Oversea data From 国家网站'!B:B, 'Oversea data From 国家网站'!AU:AU)</f>
        <v>客户目前运营正常，无进一步问题报告。</v>
      </c>
    </row>
    <row r="150" spans="1:3">
      <c r="A150" s="43" t="s">
        <v>9832</v>
      </c>
      <c r="B150" s="45"/>
      <c r="C150" s="54"/>
    </row>
    <row r="151" spans="1:3">
      <c r="A151" s="43"/>
      <c r="B151" s="45"/>
      <c r="C151" s="46"/>
    </row>
    <row r="152" spans="1:3" ht="13.5">
      <c r="A152" s="57"/>
      <c r="B152" s="58"/>
      <c r="C152" s="50"/>
    </row>
  </sheetData>
  <mergeCells count="1">
    <mergeCell ref="A1:B1"/>
  </mergeCells>
  <dataValidations count="1">
    <dataValidation operator="equal" allowBlank="1" showInputMessage="1" showErrorMessage="1" sqref="C129 C132 C135 C138 C143 C146 C149" xr:uid="{E1C1F637-BF9A-40DA-9532-99EA26B89E6F}"/>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2:K88"/>
  <sheetViews>
    <sheetView workbookViewId="0">
      <selection activeCell="B88" sqref="B88"/>
    </sheetView>
  </sheetViews>
  <sheetFormatPr defaultRowHeight="12.5"/>
  <cols>
    <col min="1" max="1" width="19.453125" customWidth="1"/>
  </cols>
  <sheetData>
    <row r="2" spans="1:11" ht="17.5">
      <c r="A2" s="353" t="s">
        <v>13234</v>
      </c>
      <c r="B2" s="353"/>
      <c r="C2" s="353"/>
      <c r="D2" s="353"/>
      <c r="E2" s="353"/>
      <c r="F2" s="353"/>
      <c r="G2" s="353"/>
      <c r="H2" s="353"/>
      <c r="I2" s="353"/>
      <c r="J2" s="353"/>
    </row>
    <row r="3" spans="1:11">
      <c r="A3" t="s">
        <v>13235</v>
      </c>
      <c r="B3" s="354" t="s">
        <v>13236</v>
      </c>
      <c r="C3" s="354"/>
      <c r="D3" s="354"/>
      <c r="E3" s="354"/>
      <c r="F3" s="354"/>
      <c r="G3" s="354"/>
      <c r="H3" s="354"/>
      <c r="I3" s="354"/>
      <c r="J3" s="354"/>
      <c r="K3" s="2"/>
    </row>
    <row r="4" spans="1:11">
      <c r="B4" s="354"/>
      <c r="C4" s="354"/>
      <c r="D4" s="354"/>
      <c r="E4" s="354"/>
      <c r="F4" s="354"/>
      <c r="G4" s="354"/>
      <c r="H4" s="354"/>
      <c r="I4" s="354"/>
      <c r="J4" s="354"/>
    </row>
    <row r="5" spans="1:11">
      <c r="B5" s="83"/>
      <c r="C5" s="83"/>
      <c r="D5" s="83"/>
      <c r="E5" s="83"/>
      <c r="F5" s="83"/>
      <c r="G5" s="83"/>
      <c r="H5" s="83"/>
      <c r="I5" s="83"/>
      <c r="J5" s="83"/>
    </row>
    <row r="6" spans="1:11">
      <c r="C6" s="3" t="s">
        <v>13237</v>
      </c>
    </row>
    <row r="8" spans="1:11">
      <c r="A8" t="s">
        <v>13238</v>
      </c>
    </row>
    <row r="30" spans="1:10">
      <c r="A30" t="s">
        <v>13238</v>
      </c>
      <c r="B30" s="352" t="s">
        <v>13239</v>
      </c>
      <c r="C30" s="352"/>
      <c r="D30" s="352"/>
      <c r="E30" s="352"/>
      <c r="F30" s="352"/>
      <c r="G30" s="352"/>
      <c r="H30" s="352"/>
      <c r="I30" s="352"/>
      <c r="J30" s="352"/>
    </row>
    <row r="32" spans="1:10">
      <c r="A32" t="s">
        <v>13240</v>
      </c>
      <c r="B32" s="352" t="s">
        <v>13241</v>
      </c>
      <c r="C32" s="352"/>
      <c r="D32" s="352"/>
      <c r="E32" s="352"/>
      <c r="F32" s="352"/>
      <c r="G32" s="352"/>
      <c r="H32" s="352"/>
      <c r="I32" s="352"/>
      <c r="J32" s="352"/>
    </row>
    <row r="53" spans="1:10">
      <c r="B53" s="352" t="s">
        <v>13242</v>
      </c>
      <c r="C53" s="352"/>
      <c r="D53" s="352"/>
      <c r="E53" s="352"/>
      <c r="F53" s="352"/>
      <c r="G53" s="352"/>
      <c r="H53" s="352"/>
      <c r="I53" s="352"/>
      <c r="J53" s="352"/>
    </row>
    <row r="55" spans="1:10">
      <c r="A55" t="s">
        <v>13243</v>
      </c>
      <c r="B55" s="352" t="s">
        <v>13244</v>
      </c>
      <c r="C55" s="352"/>
      <c r="D55" s="352"/>
      <c r="E55" s="352"/>
      <c r="F55" s="352"/>
      <c r="G55" s="352"/>
      <c r="H55" s="352"/>
      <c r="I55" s="352"/>
      <c r="J55" s="352"/>
    </row>
    <row r="67" spans="1:10">
      <c r="B67" s="355" t="s">
        <v>13245</v>
      </c>
      <c r="C67" s="356"/>
      <c r="D67" s="356"/>
      <c r="E67" s="356"/>
      <c r="F67" s="356"/>
      <c r="G67" s="356"/>
      <c r="H67" s="356"/>
      <c r="I67" s="356"/>
      <c r="J67" s="356"/>
    </row>
    <row r="69" spans="1:10">
      <c r="B69" s="352" t="s">
        <v>13246</v>
      </c>
      <c r="C69" s="352"/>
      <c r="D69" s="352"/>
      <c r="E69" s="352"/>
      <c r="F69" s="352"/>
      <c r="G69" s="352"/>
      <c r="H69" s="352"/>
      <c r="I69" s="352"/>
      <c r="J69" s="352"/>
    </row>
    <row r="70" spans="1:10">
      <c r="B70" t="s">
        <v>13247</v>
      </c>
      <c r="C70" s="352" t="s">
        <v>13248</v>
      </c>
      <c r="D70" s="352"/>
      <c r="E70" s="352"/>
      <c r="F70" s="352"/>
      <c r="G70" s="352"/>
      <c r="H70" s="352"/>
      <c r="I70" s="352"/>
      <c r="J70" s="352"/>
    </row>
    <row r="71" spans="1:10">
      <c r="B71" t="s">
        <v>13247</v>
      </c>
      <c r="C71" s="352" t="s">
        <v>13249</v>
      </c>
      <c r="D71" s="352"/>
      <c r="E71" s="352"/>
      <c r="F71" s="352"/>
      <c r="G71" s="352"/>
      <c r="H71" s="352"/>
      <c r="I71" s="352"/>
      <c r="J71" s="352"/>
    </row>
    <row r="72" spans="1:10">
      <c r="B72" t="s">
        <v>13247</v>
      </c>
      <c r="C72" s="352" t="s">
        <v>13250</v>
      </c>
      <c r="D72" s="352"/>
      <c r="E72" s="352"/>
      <c r="F72" s="352"/>
      <c r="G72" s="352"/>
      <c r="H72" s="352"/>
      <c r="I72" s="352"/>
      <c r="J72" s="352"/>
    </row>
    <row r="73" spans="1:10">
      <c r="B73" t="s">
        <v>13247</v>
      </c>
      <c r="C73" s="352" t="s">
        <v>13251</v>
      </c>
      <c r="D73" s="352"/>
      <c r="E73" s="352"/>
      <c r="F73" s="352"/>
      <c r="G73" s="352"/>
      <c r="H73" s="352"/>
      <c r="I73" s="352"/>
      <c r="J73" s="352"/>
    </row>
    <row r="75" spans="1:10" ht="26.15" customHeight="1">
      <c r="A75" t="s">
        <v>13252</v>
      </c>
      <c r="B75" s="354" t="s">
        <v>13253</v>
      </c>
      <c r="C75" s="354"/>
      <c r="D75" s="354"/>
      <c r="E75" s="354"/>
      <c r="F75" s="354"/>
      <c r="G75" s="354"/>
      <c r="H75" s="354"/>
      <c r="I75" s="354"/>
      <c r="J75" s="354"/>
    </row>
    <row r="78" spans="1:10">
      <c r="A78" t="s">
        <v>13254</v>
      </c>
      <c r="B78" s="352" t="s">
        <v>13255</v>
      </c>
      <c r="C78" s="352"/>
      <c r="D78" s="352"/>
      <c r="E78" s="352"/>
      <c r="F78" s="352"/>
      <c r="G78" s="352"/>
      <c r="H78" s="352"/>
      <c r="I78" s="352"/>
      <c r="J78" s="352"/>
    </row>
    <row r="81" spans="1:5">
      <c r="C81" s="1" t="s">
        <v>13247</v>
      </c>
      <c r="D81" s="1" t="s">
        <v>13256</v>
      </c>
      <c r="E81" s="1" t="s">
        <v>13247</v>
      </c>
    </row>
    <row r="83" spans="1:5">
      <c r="A83" s="1" t="s">
        <v>13257</v>
      </c>
    </row>
    <row r="84" spans="1:5">
      <c r="B84" s="1" t="s">
        <v>13258</v>
      </c>
    </row>
    <row r="86" spans="1:5">
      <c r="A86">
        <v>43596</v>
      </c>
      <c r="B86" s="1" t="s">
        <v>13259</v>
      </c>
    </row>
    <row r="87" spans="1:5">
      <c r="A87" t="s">
        <v>13260</v>
      </c>
      <c r="B87" s="61" t="s">
        <v>13261</v>
      </c>
    </row>
    <row r="88" spans="1:5">
      <c r="A88" t="s">
        <v>13262</v>
      </c>
      <c r="B88" s="16" t="s">
        <v>13263</v>
      </c>
    </row>
  </sheetData>
  <mergeCells count="14">
    <mergeCell ref="B78:J78"/>
    <mergeCell ref="A2:J2"/>
    <mergeCell ref="B69:J69"/>
    <mergeCell ref="C70:J70"/>
    <mergeCell ref="C71:J71"/>
    <mergeCell ref="C72:J72"/>
    <mergeCell ref="C73:J73"/>
    <mergeCell ref="B75:J75"/>
    <mergeCell ref="B3:J4"/>
    <mergeCell ref="B30:J30"/>
    <mergeCell ref="B32:J32"/>
    <mergeCell ref="B53:J53"/>
    <mergeCell ref="B55:J55"/>
    <mergeCell ref="B67:J67"/>
  </mergeCells>
  <hyperlinks>
    <hyperlink ref="C6" r:id="rId1" xr:uid="{00000000-0004-0000-0A00-000000000000}"/>
  </hyperlinks>
  <pageMargins left="0.7" right="0.7" top="0.75" bottom="0.75" header="0.3" footer="0.3"/>
  <pageSetup orientation="portrait" r:id="rId2"/>
  <headerFooter>
    <oddFooter xml:space="preserve">&amp;LUnrestricted </oddFooter>
    <evenFooter xml:space="preserve">&amp;LUnrestricted </evenFooter>
    <firstFooter xml:space="preserve">&amp;LUnrestricted </first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32"/>
  <sheetViews>
    <sheetView zoomScale="85" zoomScaleNormal="85" workbookViewId="0">
      <selection activeCell="I2" sqref="I2"/>
    </sheetView>
  </sheetViews>
  <sheetFormatPr defaultColWidth="9.453125" defaultRowHeight="20.149999999999999" customHeight="1"/>
  <cols>
    <col min="1" max="1" width="24.453125" style="62" customWidth="1"/>
    <col min="2" max="2" width="7.1796875" style="62" bestFit="1" customWidth="1"/>
    <col min="3" max="3" width="14" style="62" bestFit="1" customWidth="1"/>
    <col min="4" max="4" width="22.81640625" style="62" customWidth="1"/>
    <col min="5" max="5" width="7.1796875" style="62" bestFit="1" customWidth="1"/>
    <col min="6" max="6" width="15.1796875" style="62" bestFit="1" customWidth="1"/>
    <col min="7" max="10" width="20.54296875" style="62" customWidth="1"/>
    <col min="11" max="11" width="8.54296875" style="62" customWidth="1"/>
    <col min="12" max="14" width="15.54296875" style="62" customWidth="1"/>
    <col min="15" max="15" width="13.54296875" style="62" customWidth="1"/>
    <col min="16" max="17" width="10.54296875" style="62" customWidth="1"/>
    <col min="18" max="16384" width="9.453125" style="62"/>
  </cols>
  <sheetData>
    <row r="1" spans="1:10" ht="18.5">
      <c r="A1" s="357" t="s">
        <v>13264</v>
      </c>
      <c r="B1" s="357"/>
      <c r="C1" s="357"/>
      <c r="D1" s="358" t="s">
        <v>13265</v>
      </c>
      <c r="E1" s="358"/>
      <c r="F1" s="358"/>
      <c r="G1" s="164"/>
      <c r="H1" s="359" t="s">
        <v>13266</v>
      </c>
      <c r="I1" s="359"/>
      <c r="J1" s="359"/>
    </row>
    <row r="2" spans="1:10" ht="15.5">
      <c r="A2" s="360" t="s">
        <v>13267</v>
      </c>
      <c r="B2" s="18" t="s">
        <v>13268</v>
      </c>
      <c r="C2" s="16" t="s">
        <v>13269</v>
      </c>
      <c r="D2" s="354" t="s">
        <v>13270</v>
      </c>
      <c r="E2" s="18" t="s">
        <v>13268</v>
      </c>
      <c r="F2" s="16" t="s">
        <v>13271</v>
      </c>
      <c r="G2" s="5"/>
      <c r="H2" s="5" t="s">
        <v>13272</v>
      </c>
      <c r="I2" s="5" t="s">
        <v>13273</v>
      </c>
      <c r="J2" s="5" t="s">
        <v>13274</v>
      </c>
    </row>
    <row r="3" spans="1:10" ht="15.5">
      <c r="A3" s="354"/>
      <c r="B3" s="18" t="s">
        <v>13275</v>
      </c>
      <c r="C3" s="2" t="s">
        <v>13276</v>
      </c>
      <c r="D3" s="354"/>
      <c r="E3" s="18" t="s">
        <v>13275</v>
      </c>
      <c r="F3" s="352" t="s">
        <v>13277</v>
      </c>
      <c r="G3" s="5"/>
      <c r="H3" s="5" t="s">
        <v>13278</v>
      </c>
      <c r="I3" s="165" t="s">
        <v>13279</v>
      </c>
      <c r="J3" s="5" t="s">
        <v>13280</v>
      </c>
    </row>
    <row r="4" spans="1:10" ht="15.5">
      <c r="A4" s="354"/>
      <c r="B4" s="18" t="s">
        <v>13281</v>
      </c>
      <c r="C4" s="2" t="s">
        <v>13276</v>
      </c>
      <c r="D4" s="354"/>
      <c r="E4" s="18" t="s">
        <v>13281</v>
      </c>
      <c r="F4" s="352"/>
      <c r="G4" s="5"/>
      <c r="H4" s="5" t="s">
        <v>13282</v>
      </c>
      <c r="I4" s="165" t="s">
        <v>13279</v>
      </c>
      <c r="J4" s="5" t="s">
        <v>13280</v>
      </c>
    </row>
    <row r="5" spans="1:10" ht="15.5">
      <c r="A5" s="354"/>
      <c r="B5" s="18" t="s">
        <v>13283</v>
      </c>
      <c r="C5" s="2" t="s">
        <v>13276</v>
      </c>
      <c r="D5" s="354"/>
      <c r="E5" s="18" t="s">
        <v>13283</v>
      </c>
      <c r="F5" s="352"/>
      <c r="G5" s="5"/>
      <c r="H5" s="5" t="s">
        <v>13284</v>
      </c>
      <c r="I5" s="5" t="s">
        <v>13273</v>
      </c>
      <c r="J5" s="5" t="s">
        <v>13274</v>
      </c>
    </row>
    <row r="6" spans="1:10" ht="15.5">
      <c r="A6" s="354"/>
      <c r="B6" s="18" t="s">
        <v>13285</v>
      </c>
      <c r="C6" s="2" t="s">
        <v>13286</v>
      </c>
      <c r="D6" s="354"/>
      <c r="E6" s="18" t="s">
        <v>13285</v>
      </c>
      <c r="F6" s="352" t="s">
        <v>13287</v>
      </c>
      <c r="G6" s="5"/>
      <c r="H6" s="5" t="s">
        <v>13288</v>
      </c>
      <c r="I6" s="5" t="s">
        <v>13289</v>
      </c>
      <c r="J6" s="5" t="s">
        <v>13290</v>
      </c>
    </row>
    <row r="7" spans="1:10" ht="15.5">
      <c r="A7" s="354"/>
      <c r="B7" s="18" t="s">
        <v>13291</v>
      </c>
      <c r="C7" s="2" t="s">
        <v>13286</v>
      </c>
      <c r="D7" s="354"/>
      <c r="E7" s="18" t="s">
        <v>13291</v>
      </c>
      <c r="F7" s="352"/>
      <c r="G7" s="5"/>
      <c r="H7" t="s">
        <v>13292</v>
      </c>
      <c r="I7" t="s">
        <v>13293</v>
      </c>
      <c r="J7" t="s">
        <v>13294</v>
      </c>
    </row>
    <row r="8" spans="1:10" ht="15.5">
      <c r="A8" s="354"/>
      <c r="B8" s="18" t="s">
        <v>13295</v>
      </c>
      <c r="C8" s="2" t="s">
        <v>13296</v>
      </c>
      <c r="D8" s="354"/>
      <c r="E8" s="18" t="s">
        <v>13295</v>
      </c>
      <c r="F8" s="352" t="s">
        <v>13297</v>
      </c>
      <c r="G8" s="5"/>
      <c r="H8" s="5"/>
      <c r="I8" s="5"/>
      <c r="J8" s="5"/>
    </row>
    <row r="9" spans="1:10" ht="15.5">
      <c r="A9" s="354"/>
      <c r="B9" s="18" t="s">
        <v>13298</v>
      </c>
      <c r="C9" s="2" t="s">
        <v>13296</v>
      </c>
      <c r="D9" s="354"/>
      <c r="E9" s="18" t="s">
        <v>13298</v>
      </c>
      <c r="F9" s="352"/>
      <c r="G9" s="5"/>
      <c r="H9" s="5"/>
      <c r="I9" s="5"/>
      <c r="J9" s="5"/>
    </row>
    <row r="10" spans="1:10" ht="15.5">
      <c r="A10" s="354"/>
      <c r="B10" s="18" t="s">
        <v>13299</v>
      </c>
      <c r="C10" s="2" t="s">
        <v>13300</v>
      </c>
      <c r="D10" s="354"/>
      <c r="E10" s="18" t="s">
        <v>13299</v>
      </c>
      <c r="F10" s="352" t="s">
        <v>13301</v>
      </c>
      <c r="G10" s="5"/>
      <c r="H10" s="5"/>
      <c r="I10" s="5"/>
      <c r="J10" s="5"/>
    </row>
    <row r="11" spans="1:10" ht="15.5">
      <c r="A11" s="354"/>
      <c r="B11" s="18" t="s">
        <v>13302</v>
      </c>
      <c r="C11" s="2" t="s">
        <v>13300</v>
      </c>
      <c r="D11" s="354"/>
      <c r="E11" s="18" t="s">
        <v>13302</v>
      </c>
      <c r="F11" s="352"/>
      <c r="G11" s="5"/>
      <c r="H11" s="5"/>
      <c r="I11" s="5"/>
      <c r="J11" s="5"/>
    </row>
    <row r="12" spans="1:10" ht="15.5">
      <c r="A12" s="354"/>
      <c r="B12" s="18" t="s">
        <v>13303</v>
      </c>
      <c r="C12" s="2" t="s">
        <v>13300</v>
      </c>
      <c r="D12" s="354"/>
      <c r="E12" s="18" t="s">
        <v>13303</v>
      </c>
      <c r="F12" s="352"/>
      <c r="G12" s="5"/>
      <c r="H12" s="5"/>
      <c r="I12" s="5"/>
      <c r="J12" s="5"/>
    </row>
    <row r="13" spans="1:10" ht="15.5">
      <c r="A13" s="354"/>
      <c r="B13" s="18" t="s">
        <v>13304</v>
      </c>
      <c r="C13" s="2" t="s">
        <v>13300</v>
      </c>
      <c r="D13" s="354"/>
      <c r="E13" s="18" t="s">
        <v>13304</v>
      </c>
      <c r="F13" s="352"/>
      <c r="G13" s="5"/>
      <c r="H13" s="5"/>
      <c r="I13" s="5"/>
      <c r="J13" s="5"/>
    </row>
    <row r="14" spans="1:10" ht="15.5">
      <c r="A14" s="354"/>
      <c r="B14" s="18" t="s">
        <v>13305</v>
      </c>
      <c r="C14" s="16" t="s">
        <v>13306</v>
      </c>
      <c r="D14" s="354"/>
      <c r="E14" s="18" t="s">
        <v>13305</v>
      </c>
      <c r="F14" s="16" t="s">
        <v>13307</v>
      </c>
      <c r="G14" s="5"/>
      <c r="H14" s="5"/>
      <c r="I14" s="5"/>
      <c r="J14" s="5"/>
    </row>
    <row r="15" spans="1:10" ht="15.5">
      <c r="A15" s="354"/>
      <c r="B15" s="18" t="s">
        <v>13308</v>
      </c>
      <c r="C15" s="2" t="s">
        <v>13309</v>
      </c>
      <c r="D15" s="354"/>
      <c r="E15" s="18" t="s">
        <v>13308</v>
      </c>
      <c r="F15" s="352" t="s">
        <v>13310</v>
      </c>
      <c r="G15" s="5"/>
      <c r="H15" s="5"/>
      <c r="I15" s="5"/>
      <c r="J15" s="5"/>
    </row>
    <row r="16" spans="1:10" ht="15.5">
      <c r="A16" s="354"/>
      <c r="B16" s="18" t="s">
        <v>13311</v>
      </c>
      <c r="C16" s="2" t="s">
        <v>13309</v>
      </c>
      <c r="D16" s="354"/>
      <c r="E16" s="18" t="s">
        <v>13311</v>
      </c>
      <c r="F16" s="352"/>
      <c r="G16" s="5"/>
      <c r="H16" s="5"/>
      <c r="I16" s="5"/>
      <c r="J16" s="5"/>
    </row>
    <row r="17" spans="1:10" ht="15.5">
      <c r="A17" s="354"/>
      <c r="B17" s="18" t="s">
        <v>13312</v>
      </c>
      <c r="C17" s="2" t="s">
        <v>13309</v>
      </c>
      <c r="D17" s="354"/>
      <c r="E17" s="18" t="s">
        <v>13312</v>
      </c>
      <c r="F17" s="352"/>
      <c r="G17" s="5"/>
      <c r="H17" s="5"/>
      <c r="I17" s="5"/>
      <c r="J17" s="5"/>
    </row>
    <row r="18" spans="1:10" ht="15.5">
      <c r="A18" s="354"/>
      <c r="B18" s="18" t="s">
        <v>13313</v>
      </c>
      <c r="C18" s="2" t="s">
        <v>13314</v>
      </c>
      <c r="D18" s="354"/>
      <c r="E18" s="18" t="s">
        <v>13313</v>
      </c>
      <c r="F18" s="352" t="s">
        <v>13315</v>
      </c>
      <c r="G18" s="5"/>
      <c r="H18" s="5"/>
      <c r="I18" s="5"/>
      <c r="J18" s="5"/>
    </row>
    <row r="19" spans="1:10" ht="15.5">
      <c r="A19" s="354"/>
      <c r="B19" s="18" t="s">
        <v>13316</v>
      </c>
      <c r="C19" s="2" t="s">
        <v>13314</v>
      </c>
      <c r="D19" s="354"/>
      <c r="E19" s="18" t="s">
        <v>13316</v>
      </c>
      <c r="F19" s="352"/>
      <c r="G19" s="5"/>
      <c r="H19" s="5"/>
      <c r="I19" s="5"/>
      <c r="J19" s="5"/>
    </row>
    <row r="20" spans="1:10" ht="15.5">
      <c r="A20" s="354"/>
      <c r="B20" s="18" t="s">
        <v>13317</v>
      </c>
      <c r="C20" s="16" t="s">
        <v>13318</v>
      </c>
      <c r="D20" s="354"/>
      <c r="E20" s="18" t="s">
        <v>13317</v>
      </c>
      <c r="F20" s="16" t="s">
        <v>13319</v>
      </c>
      <c r="G20" s="5"/>
      <c r="H20" s="5"/>
      <c r="I20" s="5"/>
      <c r="J20" s="5"/>
    </row>
    <row r="21" spans="1:10" ht="15.5">
      <c r="A21" s="354" t="s">
        <v>13320</v>
      </c>
      <c r="B21" s="18" t="s">
        <v>13321</v>
      </c>
      <c r="C21" s="16" t="s">
        <v>13322</v>
      </c>
      <c r="D21" s="354" t="s">
        <v>13323</v>
      </c>
      <c r="E21" s="18" t="s">
        <v>13321</v>
      </c>
      <c r="F21" s="16" t="s">
        <v>13324</v>
      </c>
      <c r="G21" s="5"/>
      <c r="H21" s="5"/>
      <c r="I21" s="5"/>
      <c r="J21" s="5"/>
    </row>
    <row r="22" spans="1:10" ht="15.5">
      <c r="A22" s="354"/>
      <c r="B22" s="18" t="s">
        <v>13325</v>
      </c>
      <c r="C22" s="16" t="s">
        <v>13326</v>
      </c>
      <c r="D22" s="354"/>
      <c r="E22" s="18" t="s">
        <v>13325</v>
      </c>
      <c r="F22" s="16" t="s">
        <v>13327</v>
      </c>
      <c r="G22" s="5"/>
      <c r="H22" s="5"/>
      <c r="I22" s="5"/>
      <c r="J22" s="5"/>
    </row>
    <row r="23" spans="1:10" ht="15.5">
      <c r="A23" s="354"/>
      <c r="B23" s="18" t="s">
        <v>13328</v>
      </c>
      <c r="C23" s="16" t="s">
        <v>13329</v>
      </c>
      <c r="D23" s="354"/>
      <c r="E23" s="18" t="s">
        <v>13328</v>
      </c>
      <c r="F23" s="16" t="s">
        <v>13330</v>
      </c>
      <c r="G23" s="5"/>
      <c r="H23" s="5"/>
      <c r="I23" s="5"/>
      <c r="J23" s="5"/>
    </row>
    <row r="24" spans="1:10" ht="15.5">
      <c r="A24" s="354"/>
      <c r="B24" s="18" t="s">
        <v>13331</v>
      </c>
      <c r="C24" s="16" t="s">
        <v>13332</v>
      </c>
      <c r="D24" s="354"/>
      <c r="E24" s="18" t="s">
        <v>13331</v>
      </c>
      <c r="F24" s="16" t="s">
        <v>13333</v>
      </c>
      <c r="G24" s="5"/>
      <c r="H24" s="5"/>
      <c r="I24" s="5"/>
      <c r="J24" s="5"/>
    </row>
    <row r="25" spans="1:10" ht="15.5">
      <c r="A25" s="354"/>
      <c r="B25" s="18" t="s">
        <v>13334</v>
      </c>
      <c r="C25" s="16" t="s">
        <v>13335</v>
      </c>
      <c r="D25" s="354"/>
      <c r="E25" s="18" t="s">
        <v>13334</v>
      </c>
      <c r="F25" s="16" t="s">
        <v>13336</v>
      </c>
      <c r="G25" s="5"/>
      <c r="H25" s="5"/>
      <c r="I25" s="5"/>
      <c r="J25" s="5"/>
    </row>
    <row r="26" spans="1:10" ht="15.5">
      <c r="A26" s="354"/>
      <c r="B26" s="18" t="s">
        <v>13337</v>
      </c>
      <c r="C26" s="16" t="s">
        <v>13338</v>
      </c>
      <c r="D26" s="354"/>
      <c r="E26" s="18" t="s">
        <v>13337</v>
      </c>
      <c r="F26" s="16" t="s">
        <v>13339</v>
      </c>
      <c r="G26" s="5"/>
      <c r="H26" s="5"/>
      <c r="I26" s="5"/>
      <c r="J26" s="5"/>
    </row>
    <row r="27" spans="1:10" ht="15.5">
      <c r="A27" s="354"/>
      <c r="B27" s="18" t="s">
        <v>13340</v>
      </c>
      <c r="C27" s="2" t="s">
        <v>13341</v>
      </c>
      <c r="D27" s="354"/>
      <c r="E27" s="18" t="s">
        <v>13340</v>
      </c>
      <c r="F27" s="352" t="s">
        <v>13342</v>
      </c>
      <c r="G27" s="5"/>
      <c r="H27" s="5"/>
      <c r="I27" s="5"/>
      <c r="J27" s="5"/>
    </row>
    <row r="28" spans="1:10" ht="15.5">
      <c r="A28" s="354"/>
      <c r="B28" s="18" t="s">
        <v>13343</v>
      </c>
      <c r="C28" s="2" t="s">
        <v>13341</v>
      </c>
      <c r="D28" s="354"/>
      <c r="E28" s="18" t="s">
        <v>13343</v>
      </c>
      <c r="F28" s="352"/>
      <c r="G28" s="5"/>
      <c r="H28" s="5"/>
      <c r="I28" s="5"/>
      <c r="J28" s="5"/>
    </row>
    <row r="29" spans="1:10" ht="15.5">
      <c r="A29" s="354"/>
      <c r="B29" s="18" t="s">
        <v>13344</v>
      </c>
      <c r="C29" s="2" t="s">
        <v>13345</v>
      </c>
      <c r="D29" s="354"/>
      <c r="E29" s="18" t="s">
        <v>13344</v>
      </c>
      <c r="F29" s="352" t="s">
        <v>13346</v>
      </c>
      <c r="G29" s="5"/>
      <c r="H29" s="5"/>
      <c r="I29" s="5"/>
      <c r="J29" s="5"/>
    </row>
    <row r="30" spans="1:10" ht="15.5">
      <c r="A30" s="354"/>
      <c r="B30" s="18" t="s">
        <v>13347</v>
      </c>
      <c r="C30" s="2" t="s">
        <v>13345</v>
      </c>
      <c r="D30" s="354"/>
      <c r="E30" s="18" t="s">
        <v>13347</v>
      </c>
      <c r="F30" s="352"/>
      <c r="G30" s="5"/>
      <c r="H30" s="5"/>
      <c r="I30" s="5"/>
      <c r="J30" s="5"/>
    </row>
    <row r="31" spans="1:10" ht="15.5">
      <c r="A31" s="354"/>
      <c r="B31" s="18" t="s">
        <v>13348</v>
      </c>
      <c r="C31" s="2" t="s">
        <v>13349</v>
      </c>
      <c r="D31" s="354"/>
      <c r="E31" s="18" t="s">
        <v>13348</v>
      </c>
      <c r="F31" s="352" t="s">
        <v>13350</v>
      </c>
      <c r="G31" s="5"/>
      <c r="H31" s="5"/>
      <c r="I31" s="5"/>
      <c r="J31" s="5"/>
    </row>
    <row r="32" spans="1:10" ht="15.5">
      <c r="A32" s="354"/>
      <c r="B32" s="18" t="s">
        <v>13351</v>
      </c>
      <c r="C32" s="2" t="s">
        <v>13349</v>
      </c>
      <c r="D32" s="354"/>
      <c r="E32" s="18" t="s">
        <v>13351</v>
      </c>
      <c r="F32" s="352"/>
      <c r="G32" s="5"/>
      <c r="H32" s="5"/>
      <c r="I32" s="5"/>
      <c r="J32" s="5"/>
    </row>
  </sheetData>
  <mergeCells count="16">
    <mergeCell ref="A1:C1"/>
    <mergeCell ref="A21:A32"/>
    <mergeCell ref="D1:F1"/>
    <mergeCell ref="H1:J1"/>
    <mergeCell ref="A2:A20"/>
    <mergeCell ref="D2:D20"/>
    <mergeCell ref="F3:F5"/>
    <mergeCell ref="F6:F7"/>
    <mergeCell ref="F8:F9"/>
    <mergeCell ref="F10:F13"/>
    <mergeCell ref="F15:F17"/>
    <mergeCell ref="F18:F19"/>
    <mergeCell ref="D21:D32"/>
    <mergeCell ref="F27:F28"/>
    <mergeCell ref="F29:F30"/>
    <mergeCell ref="F31:F3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T2757"/>
  <sheetViews>
    <sheetView workbookViewId="0">
      <pane ySplit="1" topLeftCell="A212" activePane="bottomLeft" state="frozen"/>
      <selection activeCell="F1" sqref="F1"/>
      <selection pane="bottomLeft" activeCell="M204" sqref="M204"/>
    </sheetView>
  </sheetViews>
  <sheetFormatPr defaultColWidth="8.81640625" defaultRowHeight="13"/>
  <cols>
    <col min="1" max="1" width="6.453125" style="70" customWidth="1"/>
    <col min="2" max="2" width="6.453125" style="101" customWidth="1"/>
    <col min="3" max="3" width="10.1796875" style="101" customWidth="1"/>
    <col min="4" max="4" width="15.1796875" style="137" customWidth="1"/>
    <col min="5" max="5" width="10.54296875" style="101" customWidth="1"/>
    <col min="6" max="6" width="12.54296875" style="101" customWidth="1"/>
    <col min="7" max="7" width="14.81640625" style="5" hidden="1" customWidth="1"/>
    <col min="8" max="8" width="12.81640625" style="73" customWidth="1"/>
    <col min="9" max="11" width="12.81640625" style="73" hidden="1" customWidth="1"/>
    <col min="12" max="14" width="16" style="103" customWidth="1"/>
    <col min="15" max="15" width="15.54296875" style="101" customWidth="1"/>
    <col min="16" max="16" width="20.1796875" style="101" customWidth="1"/>
    <col min="17" max="17" width="20.1796875" style="101" hidden="1" customWidth="1"/>
    <col min="18" max="18" width="13.1796875" style="101" customWidth="1"/>
    <col min="19" max="19" width="12.1796875" style="101" customWidth="1"/>
    <col min="20" max="20" width="10" style="101" customWidth="1"/>
    <col min="21" max="16384" width="8.81640625" style="101"/>
  </cols>
  <sheetData>
    <row r="1" spans="1:20" ht="37.5" customHeight="1" thickBot="1">
      <c r="A1" s="70" t="s">
        <v>13352</v>
      </c>
      <c r="B1" s="95" t="s">
        <v>13353</v>
      </c>
      <c r="C1" s="95" t="s">
        <v>13354</v>
      </c>
      <c r="D1" s="95" t="s">
        <v>13355</v>
      </c>
      <c r="E1" s="96" t="s">
        <v>13356</v>
      </c>
      <c r="F1" s="97" t="s">
        <v>13357</v>
      </c>
      <c r="G1" s="98" t="s">
        <v>13358</v>
      </c>
      <c r="H1" s="99" t="s">
        <v>13359</v>
      </c>
      <c r="I1" s="95" t="s">
        <v>13360</v>
      </c>
      <c r="J1" s="95" t="s">
        <v>13361</v>
      </c>
      <c r="K1" s="95" t="s">
        <v>13362</v>
      </c>
      <c r="L1" s="95" t="s">
        <v>13363</v>
      </c>
      <c r="M1" s="95" t="s">
        <v>13364</v>
      </c>
      <c r="N1" s="95" t="s">
        <v>13365</v>
      </c>
      <c r="O1" s="95" t="s">
        <v>9765</v>
      </c>
      <c r="P1" s="95" t="s">
        <v>13366</v>
      </c>
      <c r="Q1" s="95" t="s">
        <v>13367</v>
      </c>
      <c r="R1" s="100" t="s">
        <v>13368</v>
      </c>
      <c r="S1" s="100" t="s">
        <v>13369</v>
      </c>
      <c r="T1" s="100" t="s">
        <v>13370</v>
      </c>
    </row>
    <row r="2" spans="1:20" s="103" customFormat="1" ht="25.5" customHeight="1" thickTop="1">
      <c r="A2" s="70" t="s">
        <v>13371</v>
      </c>
      <c r="B2" s="70">
        <v>2</v>
      </c>
      <c r="C2" s="71" t="s">
        <v>73</v>
      </c>
      <c r="D2" s="72" t="s">
        <v>69</v>
      </c>
      <c r="E2" s="72" t="s">
        <v>13372</v>
      </c>
      <c r="F2" s="71" t="s">
        <v>13373</v>
      </c>
      <c r="G2" s="71" t="s">
        <v>13374</v>
      </c>
      <c r="H2" s="73" t="s">
        <v>13375</v>
      </c>
      <c r="I2" s="73" t="str" cm="1">
        <f t="array" ref="I2">IF(COUNTIF(Q$2:Q2,Q2)=1,_xlfn.TEXTJOIN(";",1,IF($Q$2:$Q$2000=Q2,$C$2:$C$2000,"")),"")</f>
        <v>Dimension</v>
      </c>
      <c r="J2" s="73" t="str" cm="1">
        <f t="array" ref="J2">IF(COUNTIF(Q$2:Q2,Q2)=1,_xlfn.TEXTJOIN(";",1,IF($Q$2:$Q$2000=Q2,$F$2:$F$2000,"")),"")</f>
        <v>10472176(778021.931)</v>
      </c>
      <c r="K2" s="73" t="str" cm="1">
        <f t="array" ref="K2">IF(COUNTIF(Q$2:Q2,Q2)=1,_xlfn.TEXTJOIN(";",1,IF($Q$2:$Q$2000=Q2,$H$2:$H$2000,"")),"")</f>
        <v>10475506(Model)</v>
      </c>
      <c r="L2" s="102" t="s">
        <v>10179</v>
      </c>
      <c r="M2" s="102">
        <v>1</v>
      </c>
      <c r="O2" s="72" t="s">
        <v>13376</v>
      </c>
      <c r="P2" s="72" t="s">
        <v>117</v>
      </c>
      <c r="Q2" s="72" t="str">
        <f>IF(IFERROR(FIND("Refer to ",P2),0),REPLACE(P2,1,9,""),P2)</f>
        <v>国械注进20152220139</v>
      </c>
      <c r="R2" s="104">
        <v>44893</v>
      </c>
      <c r="S2" s="74">
        <v>45359</v>
      </c>
      <c r="T2" s="74">
        <v>47184</v>
      </c>
    </row>
    <row r="3" spans="1:20" s="103" customFormat="1" ht="25.5" customHeight="1">
      <c r="A3" s="70" t="s">
        <v>13371</v>
      </c>
      <c r="B3" s="70">
        <v>2</v>
      </c>
      <c r="C3" s="71" t="s">
        <v>73</v>
      </c>
      <c r="D3" s="72" t="s">
        <v>81</v>
      </c>
      <c r="E3" s="72" t="s">
        <v>13377</v>
      </c>
      <c r="F3" s="71" t="s">
        <v>13378</v>
      </c>
      <c r="G3" s="71" t="s">
        <v>13379</v>
      </c>
      <c r="H3" s="73" t="s">
        <v>13380</v>
      </c>
      <c r="I3" s="73" t="str" cm="1">
        <f t="array" ref="I3">IF(COUNTIF(Q$2:Q3,Q3)=1,_xlfn.TEXTJOIN(";",1,IF($Q$2:$Q$2000=Q3,$C$2:$C$2000,"")),"")</f>
        <v>Dimension</v>
      </c>
      <c r="J3" s="73" t="str" cm="1">
        <f t="array" ref="J3">IF(COUNTIF(Q$2:Q3,Q3)=1,_xlfn.TEXTJOIN(";",1,IF($Q$2:$Q$2000=Q3,$F$2:$F$2000,"")),"")</f>
        <v>10636928(778041.931)</v>
      </c>
      <c r="K3" s="73" t="str" cm="1">
        <f t="array" ref="K3">IF(COUNTIF(Q$2:Q3,Q3)=1,_xlfn.TEXTJOIN(";",1,IF($Q$2:$Q$2000=Q3,$H$2:$H$2000,"")),"")</f>
        <v>10636929(Model)</v>
      </c>
      <c r="L3" s="102" t="s">
        <v>10085</v>
      </c>
      <c r="M3" s="102">
        <v>1</v>
      </c>
      <c r="O3" s="72" t="s">
        <v>13381</v>
      </c>
      <c r="P3" s="72" t="s">
        <v>82</v>
      </c>
      <c r="Q3" s="72" t="str">
        <f t="shared" ref="Q3:Q66" si="0">IF(IFERROR(FIND("Refer to ",P3),0),REPLACE(P3,1,9,""),P3)</f>
        <v>国械注进20192221909</v>
      </c>
      <c r="R3" s="104">
        <v>44873</v>
      </c>
      <c r="S3" s="74">
        <v>45378</v>
      </c>
      <c r="T3" s="74">
        <v>47203</v>
      </c>
    </row>
    <row r="4" spans="1:20" s="103" customFormat="1" ht="25.5" customHeight="1">
      <c r="A4" s="70" t="s">
        <v>13371</v>
      </c>
      <c r="B4" s="70">
        <v>2</v>
      </c>
      <c r="C4" s="71" t="s">
        <v>73</v>
      </c>
      <c r="D4" s="72" t="s">
        <v>13382</v>
      </c>
      <c r="E4" s="72" t="s">
        <v>13383</v>
      </c>
      <c r="F4" s="71" t="s">
        <v>13384</v>
      </c>
      <c r="G4" s="71" t="s">
        <v>13385</v>
      </c>
      <c r="H4" s="73">
        <v>10444873</v>
      </c>
      <c r="I4" s="73" t="str" cm="1">
        <f t="array" ref="I4">IF(COUNTIF(Q$2:Q4,Q4)=1,_xlfn.TEXTJOIN(";",1,IF($Q$2:$Q$2000=Q4,$C$2:$C$2000,"")),"")</f>
        <v>Dimension</v>
      </c>
      <c r="J4" s="73" t="str" cm="1">
        <f t="array" ref="J4">IF(COUNTIF(Q$2:Q4,Q4)=1,_xlfn.TEXTJOIN(";",1,IF($Q$2:$Q$2000=Q4,$F$2:$F$2000,"")),"")</f>
        <v>D105</v>
      </c>
      <c r="K4" s="73" t="str" cm="1">
        <f t="array" ref="K4">IF(COUNTIF(Q$2:Q4,Q4)=1,_xlfn.TEXTJOIN(";",1,IF($Q$2:$Q$2000=Q4,$H$2:$H$2000,"")),"")</f>
        <v>10444873</v>
      </c>
      <c r="L4" s="103" t="s">
        <v>13386</v>
      </c>
      <c r="M4" s="103">
        <v>3</v>
      </c>
      <c r="N4" s="103" t="s">
        <v>13387</v>
      </c>
      <c r="O4" s="72" t="s">
        <v>13388</v>
      </c>
      <c r="P4" s="72" t="s">
        <v>13389</v>
      </c>
      <c r="Q4" s="72" t="str">
        <f t="shared" si="0"/>
        <v>国械注进20142404979</v>
      </c>
      <c r="R4" s="104">
        <v>43563</v>
      </c>
      <c r="S4" s="74">
        <v>43563</v>
      </c>
      <c r="T4" s="74">
        <v>45389</v>
      </c>
    </row>
    <row r="5" spans="1:20" s="103" customFormat="1" ht="25.5" customHeight="1">
      <c r="A5" s="70" t="s">
        <v>13371</v>
      </c>
      <c r="B5" s="70">
        <v>2</v>
      </c>
      <c r="C5" s="71" t="s">
        <v>73</v>
      </c>
      <c r="D5" s="72" t="s">
        <v>13390</v>
      </c>
      <c r="E5" s="72" t="s">
        <v>13391</v>
      </c>
      <c r="F5" s="71" t="s">
        <v>13392</v>
      </c>
      <c r="G5" s="71" t="s">
        <v>13393</v>
      </c>
      <c r="H5" s="73">
        <v>10445029</v>
      </c>
      <c r="I5" s="73" t="str" cm="1">
        <f t="array" ref="I5">IF(COUNTIF(Q$2:Q5,Q5)=1,_xlfn.TEXTJOIN(";",1,IF($Q$2:$Q$2000=Q5,$C$2:$C$2000,"")),"")</f>
        <v>Dimension</v>
      </c>
      <c r="J5" s="73" t="str" cm="1">
        <f t="array" ref="J5">IF(COUNTIF(Q$2:Q5,Q5)=1,_xlfn.TEXTJOIN(";",1,IF($Q$2:$Q$2000=Q5,$F$2:$F$2000,"")),"")</f>
        <v>DC13</v>
      </c>
      <c r="K5" s="73" t="str" cm="1">
        <f t="array" ref="K5">IF(COUNTIF(Q$2:Q5,Q5)=1,_xlfn.TEXTJOIN(";",1,IF($Q$2:$Q$2000=Q5,$H$2:$H$2000,"")),"")</f>
        <v>10445029</v>
      </c>
      <c r="L5" s="103" t="s">
        <v>13394</v>
      </c>
      <c r="M5" s="103">
        <v>10</v>
      </c>
      <c r="N5" s="103" t="s">
        <v>13395</v>
      </c>
      <c r="O5" s="72" t="s">
        <v>13396</v>
      </c>
      <c r="P5" s="72" t="s">
        <v>13397</v>
      </c>
      <c r="Q5" s="72" t="str">
        <f t="shared" si="0"/>
        <v>国械注进20172400992</v>
      </c>
      <c r="R5" s="74">
        <v>44477</v>
      </c>
      <c r="S5" s="74">
        <v>44648</v>
      </c>
      <c r="T5" s="74">
        <v>46473</v>
      </c>
    </row>
    <row r="6" spans="1:20" s="103" customFormat="1" ht="25.5" customHeight="1">
      <c r="A6" s="70" t="s">
        <v>13371</v>
      </c>
      <c r="B6" s="70">
        <v>2</v>
      </c>
      <c r="C6" s="71" t="s">
        <v>73</v>
      </c>
      <c r="D6" s="72" t="s">
        <v>13398</v>
      </c>
      <c r="E6" s="72" t="s">
        <v>13399</v>
      </c>
      <c r="F6" s="71" t="s">
        <v>13400</v>
      </c>
      <c r="G6" s="71" t="s">
        <v>13401</v>
      </c>
      <c r="H6" s="73">
        <v>10459406</v>
      </c>
      <c r="I6" s="73" t="str" cm="1">
        <f t="array" ref="I6">IF(COUNTIF(Q$2:Q6,Q6)=1,_xlfn.TEXTJOIN(";",1,IF($Q$2:$Q$2000=Q6,$C$2:$C$2000,"")),"")</f>
        <v>Dimension</v>
      </c>
      <c r="J6" s="73" t="str" cm="1">
        <f t="array" ref="J6">IF(COUNTIF(Q$2:Q6,Q6)=1,_xlfn.TEXTJOIN(";",1,IF($Q$2:$Q$2000=Q6,$F$2:$F$2000,"")),"")</f>
        <v>DC14</v>
      </c>
      <c r="K6" s="73" t="str" cm="1">
        <f t="array" ref="K6">IF(COUNTIF(Q$2:Q6,Q6)=1,_xlfn.TEXTJOIN(";",1,IF($Q$2:$Q$2000=Q6,$H$2:$H$2000,"")),"")</f>
        <v>10459406</v>
      </c>
      <c r="L6" s="103" t="s">
        <v>13402</v>
      </c>
      <c r="M6" s="103">
        <v>1</v>
      </c>
      <c r="O6" s="72" t="s">
        <v>13403</v>
      </c>
      <c r="P6" s="72" t="s">
        <v>13404</v>
      </c>
      <c r="Q6" s="72" t="str">
        <f t="shared" si="0"/>
        <v>国械注进20172400997</v>
      </c>
      <c r="R6" s="104">
        <v>44431</v>
      </c>
      <c r="S6" s="74">
        <v>44431</v>
      </c>
      <c r="T6" s="74">
        <v>46256</v>
      </c>
    </row>
    <row r="7" spans="1:20" s="103" customFormat="1" ht="25.5" customHeight="1">
      <c r="A7" s="70" t="s">
        <v>13371</v>
      </c>
      <c r="B7" s="70">
        <v>2</v>
      </c>
      <c r="C7" s="71" t="s">
        <v>73</v>
      </c>
      <c r="D7" s="72" t="s">
        <v>13405</v>
      </c>
      <c r="E7" s="72" t="s">
        <v>13406</v>
      </c>
      <c r="F7" s="71" t="s">
        <v>13407</v>
      </c>
      <c r="G7" s="71" t="s">
        <v>13408</v>
      </c>
      <c r="H7" s="73">
        <v>10444998</v>
      </c>
      <c r="I7" s="73" t="str" cm="1">
        <f t="array" ref="I7">IF(COUNTIF(Q$2:Q7,Q7)=1,_xlfn.TEXTJOIN(";",1,IF($Q$2:$Q$2000=Q7,$C$2:$C$2000,"")),"")</f>
        <v>Dimension</v>
      </c>
      <c r="J7" s="73" t="str" cm="1">
        <f t="array" ref="J7">IF(COUNTIF(Q$2:Q7,Q7)=1,_xlfn.TEXTJOIN(";",1,IF($Q$2:$Q$2000=Q7,$F$2:$F$2000,"")),"")</f>
        <v>DC16</v>
      </c>
      <c r="K7" s="73" t="str" cm="1">
        <f t="array" ref="K7">IF(COUNTIF(Q$2:Q7,Q7)=1,_xlfn.TEXTJOIN(";",1,IF($Q$2:$Q$2000=Q7,$H$2:$H$2000,"")),"")</f>
        <v>10444998</v>
      </c>
      <c r="L7" s="103" t="s">
        <v>13409</v>
      </c>
      <c r="M7" s="103">
        <v>6</v>
      </c>
      <c r="N7" s="103" t="s">
        <v>13410</v>
      </c>
      <c r="O7" s="72" t="s">
        <v>13411</v>
      </c>
      <c r="P7" s="72" t="s">
        <v>13412</v>
      </c>
      <c r="Q7" s="72" t="str">
        <f t="shared" si="0"/>
        <v>国械注进20162401445</v>
      </c>
      <c r="R7" s="104">
        <v>44130</v>
      </c>
      <c r="S7" s="74">
        <v>44130</v>
      </c>
      <c r="T7" s="74">
        <v>45955</v>
      </c>
    </row>
    <row r="8" spans="1:20" s="103" customFormat="1" ht="25.5" customHeight="1">
      <c r="A8" s="70" t="s">
        <v>13371</v>
      </c>
      <c r="B8" s="70">
        <v>2</v>
      </c>
      <c r="C8" s="71" t="s">
        <v>73</v>
      </c>
      <c r="D8" s="72" t="s">
        <v>13413</v>
      </c>
      <c r="E8" s="72" t="s">
        <v>13414</v>
      </c>
      <c r="F8" s="71" t="s">
        <v>13415</v>
      </c>
      <c r="G8" s="71" t="s">
        <v>13416</v>
      </c>
      <c r="H8" s="73">
        <v>10716280</v>
      </c>
      <c r="I8" s="73" t="str" cm="1">
        <f t="array" ref="I8">IF(COUNTIF(Q$2:Q8,Q8)=1,_xlfn.TEXTJOIN(";",1,IF($Q$2:$Q$2000=Q8,$C$2:$C$2000,"")),"")</f>
        <v>Dimension</v>
      </c>
      <c r="J8" s="73" t="str" cm="1">
        <f t="array" ref="J8">IF(COUNTIF(Q$2:Q8,Q8)=1,_xlfn.TEXTJOIN(";",1,IF($Q$2:$Q$2000=Q8,$F$2:$F$2000,"")),"")</f>
        <v>DC18C</v>
      </c>
      <c r="K8" s="73" t="str" cm="1">
        <f t="array" ref="K8">IF(COUNTIF(Q$2:Q8,Q8)=1,_xlfn.TEXTJOIN(";",1,IF($Q$2:$Q$2000=Q8,$H$2:$H$2000,"")),"")</f>
        <v>10716280</v>
      </c>
      <c r="L8" s="103" t="s">
        <v>13417</v>
      </c>
      <c r="M8" s="103">
        <v>1</v>
      </c>
      <c r="O8" s="72" t="s">
        <v>13418</v>
      </c>
      <c r="P8" s="72" t="s">
        <v>13419</v>
      </c>
      <c r="Q8" s="72" t="str">
        <f t="shared" si="0"/>
        <v>国械注进20162404054</v>
      </c>
      <c r="R8" s="104">
        <v>44267</v>
      </c>
      <c r="S8" s="74">
        <v>44267</v>
      </c>
      <c r="T8" s="74">
        <v>46092</v>
      </c>
    </row>
    <row r="9" spans="1:20" s="103" customFormat="1" ht="25.5" customHeight="1">
      <c r="A9" s="70" t="s">
        <v>13371</v>
      </c>
      <c r="B9" s="70">
        <v>2</v>
      </c>
      <c r="C9" s="71" t="s">
        <v>73</v>
      </c>
      <c r="D9" s="72" t="s">
        <v>13420</v>
      </c>
      <c r="E9" s="72" t="s">
        <v>13421</v>
      </c>
      <c r="F9" s="71" t="s">
        <v>13422</v>
      </c>
      <c r="G9" s="71" t="s">
        <v>13423</v>
      </c>
      <c r="H9" s="73">
        <v>10445016</v>
      </c>
      <c r="I9" s="73" t="str" cm="1">
        <f t="array" ref="I9">IF(COUNTIF(Q$2:Q9,Q9)=1,_xlfn.TEXTJOIN(";",1,IF($Q$2:$Q$2000=Q9,$C$2:$C$2000,"")),"")</f>
        <v>Dimension</v>
      </c>
      <c r="J9" s="73" t="str" cm="1">
        <f t="array" ref="J9">IF(COUNTIF(Q$2:Q9,Q9)=1,_xlfn.TEXTJOIN(";",1,IF($Q$2:$Q$2000=Q9,$F$2:$F$2000,"")),"")</f>
        <v>DC19</v>
      </c>
      <c r="K9" s="73" t="str" cm="1">
        <f t="array" ref="K9">IF(COUNTIF(Q$2:Q9,Q9)=1,_xlfn.TEXTJOIN(";",1,IF($Q$2:$Q$2000=Q9,$H$2:$H$2000,"")),"")</f>
        <v>10445016</v>
      </c>
      <c r="L9" s="103" t="s">
        <v>13424</v>
      </c>
      <c r="M9" s="103">
        <v>6</v>
      </c>
      <c r="N9" s="103" t="s">
        <v>13425</v>
      </c>
      <c r="O9" s="72" t="s">
        <v>13418</v>
      </c>
      <c r="P9" s="72" t="s">
        <v>13426</v>
      </c>
      <c r="Q9" s="72" t="str">
        <f t="shared" si="0"/>
        <v>国械注进20162401440</v>
      </c>
      <c r="R9" s="104">
        <v>44354</v>
      </c>
      <c r="S9" s="74">
        <v>44354</v>
      </c>
      <c r="T9" s="74">
        <v>45971</v>
      </c>
    </row>
    <row r="10" spans="1:20" s="103" customFormat="1" ht="25.5" customHeight="1">
      <c r="A10" s="70" t="s">
        <v>13371</v>
      </c>
      <c r="B10" s="70">
        <v>2</v>
      </c>
      <c r="C10" s="71" t="s">
        <v>73</v>
      </c>
      <c r="D10" s="72" t="s">
        <v>13413</v>
      </c>
      <c r="E10" s="72" t="s">
        <v>13427</v>
      </c>
      <c r="F10" s="71" t="s">
        <v>13428</v>
      </c>
      <c r="G10" s="71" t="s">
        <v>13429</v>
      </c>
      <c r="H10" s="73">
        <v>10444997</v>
      </c>
      <c r="I10" s="73" t="str" cm="1">
        <f t="array" ref="I10">IF(COUNTIF(Q$2:Q10,Q10)=1,_xlfn.TEXTJOIN(";",1,IF($Q$2:$Q$2000=Q10,$C$2:$C$2000,"")),"")</f>
        <v>Dimension</v>
      </c>
      <c r="J10" s="73" t="str" cm="1">
        <f t="array" ref="J10">IF(COUNTIF(Q$2:Q10,Q10)=1,_xlfn.TEXTJOIN(";",1,IF($Q$2:$Q$2000=Q10,$F$2:$F$2000,"")),"")</f>
        <v>DC20</v>
      </c>
      <c r="K10" s="73" t="str" cm="1">
        <f t="array" ref="K10">IF(COUNTIF(Q$2:Q10,Q10)=1,_xlfn.TEXTJOIN(";",1,IF($Q$2:$Q$2000=Q10,$H$2:$H$2000,"")),"")</f>
        <v>10444997</v>
      </c>
      <c r="L10" s="103" t="s">
        <v>13430</v>
      </c>
      <c r="M10" s="103">
        <v>6</v>
      </c>
      <c r="N10" s="103" t="s">
        <v>13431</v>
      </c>
      <c r="O10" s="72" t="s">
        <v>13432</v>
      </c>
      <c r="P10" s="72" t="s">
        <v>13433</v>
      </c>
      <c r="Q10" s="72" t="str">
        <f t="shared" si="0"/>
        <v>国械注进20162404057</v>
      </c>
      <c r="R10" s="104">
        <v>44263</v>
      </c>
      <c r="S10" s="74">
        <v>44263</v>
      </c>
      <c r="T10" s="74">
        <v>46088</v>
      </c>
    </row>
    <row r="11" spans="1:20" s="103" customFormat="1" ht="25.5" customHeight="1">
      <c r="A11" s="70" t="s">
        <v>13371</v>
      </c>
      <c r="B11" s="70">
        <v>2</v>
      </c>
      <c r="C11" s="71" t="s">
        <v>73</v>
      </c>
      <c r="D11" s="72" t="s">
        <v>13434</v>
      </c>
      <c r="E11" s="72" t="s">
        <v>13435</v>
      </c>
      <c r="F11" s="71" t="s">
        <v>13436</v>
      </c>
      <c r="G11" s="71" t="s">
        <v>13437</v>
      </c>
      <c r="H11" s="73">
        <v>10444987</v>
      </c>
      <c r="I11" s="73" t="str" cm="1">
        <f t="array" ref="I11">IF(COUNTIF(Q$2:Q11,Q11)=1,_xlfn.TEXTJOIN(";",1,IF($Q$2:$Q$2000=Q11,$C$2:$C$2000,"")),"")</f>
        <v>Dimension</v>
      </c>
      <c r="J11" s="73" t="str" cm="1">
        <f t="array" ref="J11">IF(COUNTIF(Q$2:Q11,Q11)=1,_xlfn.TEXTJOIN(";",1,IF($Q$2:$Q$2000=Q11,$F$2:$F$2000,"")),"")</f>
        <v>DC28</v>
      </c>
      <c r="K11" s="73" t="str" cm="1">
        <f t="array" ref="K11">IF(COUNTIF(Q$2:Q11,Q11)=1,_xlfn.TEXTJOIN(";",1,IF($Q$2:$Q$2000=Q11,$H$2:$H$2000,"")),"")</f>
        <v>10444987</v>
      </c>
      <c r="L11" s="103" t="s">
        <v>13438</v>
      </c>
      <c r="M11" s="103">
        <v>10</v>
      </c>
      <c r="N11" s="103" t="s">
        <v>13439</v>
      </c>
      <c r="O11" s="72" t="s">
        <v>13440</v>
      </c>
      <c r="P11" s="72" t="s">
        <v>13441</v>
      </c>
      <c r="Q11" s="72" t="str">
        <f t="shared" si="0"/>
        <v>国械注进20162404567</v>
      </c>
      <c r="R11" s="104">
        <v>44369</v>
      </c>
      <c r="S11" s="74">
        <v>44369</v>
      </c>
      <c r="T11" s="74">
        <v>46194</v>
      </c>
    </row>
    <row r="12" spans="1:20" s="103" customFormat="1" ht="25.5" customHeight="1">
      <c r="A12" s="70" t="s">
        <v>13371</v>
      </c>
      <c r="B12" s="70">
        <v>2</v>
      </c>
      <c r="C12" s="71" t="s">
        <v>73</v>
      </c>
      <c r="D12" s="72" t="s">
        <v>13442</v>
      </c>
      <c r="E12" s="72" t="s">
        <v>13443</v>
      </c>
      <c r="F12" s="71" t="s">
        <v>13444</v>
      </c>
      <c r="G12" s="71" t="s">
        <v>13445</v>
      </c>
      <c r="H12" s="73">
        <v>10444993</v>
      </c>
      <c r="I12" s="73" t="str" cm="1">
        <f t="array" ref="I12">IF(COUNTIF(Q$2:Q12,Q12)=1,_xlfn.TEXTJOIN(";",1,IF($Q$2:$Q$2000=Q12,$C$2:$C$2000,"")),"")</f>
        <v>Dimension</v>
      </c>
      <c r="J12" s="73" t="str" cm="1">
        <f t="array" ref="J12">IF(COUNTIF(Q$2:Q12,Q12)=1,_xlfn.TEXTJOIN(";",1,IF($Q$2:$Q$2000=Q12,$F$2:$F$2000,"")),"")</f>
        <v>DC31</v>
      </c>
      <c r="K12" s="73" t="str" cm="1">
        <f t="array" ref="K12">IF(COUNTIF(Q$2:Q12,Q12)=1,_xlfn.TEXTJOIN(";",1,IF($Q$2:$Q$2000=Q12,$H$2:$H$2000,"")),"")</f>
        <v>10444993</v>
      </c>
      <c r="L12" s="103" t="s">
        <v>13446</v>
      </c>
      <c r="M12" s="103">
        <v>6</v>
      </c>
      <c r="N12" s="103" t="s">
        <v>13447</v>
      </c>
      <c r="O12" s="72" t="s">
        <v>13448</v>
      </c>
      <c r="P12" s="104" t="s">
        <v>13449</v>
      </c>
      <c r="Q12" s="72" t="str">
        <f t="shared" si="0"/>
        <v>国械注进20162404058</v>
      </c>
      <c r="R12" s="104">
        <v>44247</v>
      </c>
      <c r="S12" s="74">
        <v>44247</v>
      </c>
      <c r="T12" s="74">
        <v>46072</v>
      </c>
    </row>
    <row r="13" spans="1:20" s="103" customFormat="1" ht="25.5" customHeight="1">
      <c r="A13" s="70" t="s">
        <v>13371</v>
      </c>
      <c r="B13" s="70">
        <v>2</v>
      </c>
      <c r="C13" s="71" t="s">
        <v>73</v>
      </c>
      <c r="D13" s="72" t="s">
        <v>13450</v>
      </c>
      <c r="E13" s="72" t="s">
        <v>13451</v>
      </c>
      <c r="F13" s="71" t="s">
        <v>13452</v>
      </c>
      <c r="G13" s="71" t="s">
        <v>13453</v>
      </c>
      <c r="H13" s="73">
        <v>10445026</v>
      </c>
      <c r="I13" s="73" t="str" cm="1">
        <f t="array" ref="I13">IF(COUNTIF(Q$2:Q13,Q13)=1,_xlfn.TEXTJOIN(";",1,IF($Q$2:$Q$2000=Q13,$C$2:$C$2000,"")),"")</f>
        <v>Dimension</v>
      </c>
      <c r="J13" s="73" t="str" cm="1">
        <f t="array" ref="J13">IF(COUNTIF(Q$2:Q13,Q13)=1,_xlfn.TEXTJOIN(";",1,IF($Q$2:$Q$2000=Q13,$F$2:$F$2000,"")),"")</f>
        <v>DC34</v>
      </c>
      <c r="K13" s="73" t="str" cm="1">
        <f t="array" ref="K13">IF(COUNTIF(Q$2:Q13,Q13)=1,_xlfn.TEXTJOIN(";",1,IF($Q$2:$Q$2000=Q13,$H$2:$H$2000,"")),"")</f>
        <v>10445026</v>
      </c>
      <c r="L13" s="103" t="s">
        <v>13454</v>
      </c>
      <c r="M13" s="103">
        <v>10</v>
      </c>
      <c r="N13" s="103" t="s">
        <v>13455</v>
      </c>
      <c r="O13" s="72" t="s">
        <v>13456</v>
      </c>
      <c r="P13" s="72" t="s">
        <v>13457</v>
      </c>
      <c r="Q13" s="72" t="str">
        <f t="shared" si="0"/>
        <v>国械注进20162404408</v>
      </c>
      <c r="R13" s="104">
        <v>44288</v>
      </c>
      <c r="S13" s="74">
        <v>44288</v>
      </c>
      <c r="T13" s="74">
        <v>46113</v>
      </c>
    </row>
    <row r="14" spans="1:20" s="103" customFormat="1" ht="25.5" customHeight="1">
      <c r="A14" s="70" t="s">
        <v>13371</v>
      </c>
      <c r="B14" s="70">
        <v>2</v>
      </c>
      <c r="C14" s="71" t="s">
        <v>73</v>
      </c>
      <c r="D14" s="72" t="s">
        <v>13458</v>
      </c>
      <c r="E14" s="72" t="s">
        <v>13459</v>
      </c>
      <c r="F14" s="71" t="s">
        <v>13460</v>
      </c>
      <c r="G14" s="71" t="s">
        <v>13461</v>
      </c>
      <c r="H14" s="73">
        <v>10444989</v>
      </c>
      <c r="I14" s="73" t="str" cm="1">
        <f t="array" ref="I14">IF(COUNTIF(Q$2:Q14,Q14)=1,_xlfn.TEXTJOIN(";",1,IF($Q$2:$Q$2000=Q14,$C$2:$C$2000,"")),"")</f>
        <v>Dimension</v>
      </c>
      <c r="J14" s="73" t="str" cm="1">
        <f t="array" ref="J14">IF(COUNTIF(Q$2:Q14,Q14)=1,_xlfn.TEXTJOIN(";",1,IF($Q$2:$Q$2000=Q14,$F$2:$F$2000,"")),"")</f>
        <v>DC45</v>
      </c>
      <c r="K14" s="73" t="str" cm="1">
        <f t="array" ref="K14">IF(COUNTIF(Q$2:Q14,Q14)=1,_xlfn.TEXTJOIN(";",1,IF($Q$2:$Q$2000=Q14,$H$2:$H$2000,"")),"")</f>
        <v>10444989</v>
      </c>
      <c r="L14" s="103" t="s">
        <v>13462</v>
      </c>
      <c r="M14" s="103">
        <v>10</v>
      </c>
      <c r="N14" s="103" t="s">
        <v>13463</v>
      </c>
      <c r="O14" s="72" t="s">
        <v>13464</v>
      </c>
      <c r="P14" s="80" t="s">
        <v>13465</v>
      </c>
      <c r="Q14" s="72" t="str">
        <f t="shared" si="0"/>
        <v>国械注进20162401443</v>
      </c>
      <c r="R14" s="104">
        <v>44148</v>
      </c>
      <c r="S14" s="74">
        <v>44148</v>
      </c>
      <c r="T14" s="74">
        <v>45973</v>
      </c>
    </row>
    <row r="15" spans="1:20" s="103" customFormat="1" ht="25.5" customHeight="1">
      <c r="A15" s="70" t="s">
        <v>13371</v>
      </c>
      <c r="B15" s="70">
        <v>2</v>
      </c>
      <c r="C15" s="71" t="s">
        <v>73</v>
      </c>
      <c r="D15" s="72" t="s">
        <v>13466</v>
      </c>
      <c r="E15" s="72" t="s">
        <v>13467</v>
      </c>
      <c r="F15" s="71" t="s">
        <v>13468</v>
      </c>
      <c r="G15" s="71" t="s">
        <v>13469</v>
      </c>
      <c r="H15" s="73">
        <v>10445025</v>
      </c>
      <c r="I15" s="73" t="str" cm="1">
        <f t="array" ref="I15">IF(COUNTIF(Q$2:Q15,Q15)=1,_xlfn.TEXTJOIN(";",1,IF($Q$2:$Q$2000=Q15,$C$2:$C$2000,"")),"")</f>
        <v>Dimension</v>
      </c>
      <c r="J15" s="73" t="str" cm="1">
        <f t="array" ref="J15">IF(COUNTIF(Q$2:Q15,Q15)=1,_xlfn.TEXTJOIN(";",1,IF($Q$2:$Q$2000=Q15,$F$2:$F$2000,"")),"")</f>
        <v>DC50</v>
      </c>
      <c r="K15" s="73" t="str" cm="1">
        <f t="array" ref="K15">IF(COUNTIF(Q$2:Q15,Q15)=1,_xlfn.TEXTJOIN(";",1,IF($Q$2:$Q$2000=Q15,$H$2:$H$2000,"")),"")</f>
        <v>10445025</v>
      </c>
      <c r="L15" s="103" t="s">
        <v>13470</v>
      </c>
      <c r="M15" s="103">
        <v>10</v>
      </c>
      <c r="N15" s="103" t="s">
        <v>13471</v>
      </c>
      <c r="O15" s="72" t="s">
        <v>13472</v>
      </c>
      <c r="P15" s="80" t="s">
        <v>13473</v>
      </c>
      <c r="Q15" s="72" t="str">
        <f t="shared" si="0"/>
        <v>国械注进20192401963</v>
      </c>
      <c r="R15" s="104">
        <v>43563</v>
      </c>
      <c r="S15" s="74">
        <v>43563</v>
      </c>
      <c r="T15" s="74">
        <v>45389</v>
      </c>
    </row>
    <row r="16" spans="1:20" s="103" customFormat="1" ht="25.5" customHeight="1">
      <c r="A16" s="70" t="s">
        <v>13371</v>
      </c>
      <c r="B16" s="70">
        <v>2</v>
      </c>
      <c r="C16" s="71" t="s">
        <v>73</v>
      </c>
      <c r="D16" s="72" t="s">
        <v>13474</v>
      </c>
      <c r="E16" s="72" t="s">
        <v>13475</v>
      </c>
      <c r="F16" s="71" t="s">
        <v>13476</v>
      </c>
      <c r="G16" s="71" t="s">
        <v>13477</v>
      </c>
      <c r="H16" s="73">
        <v>10445028</v>
      </c>
      <c r="I16" s="73" t="str" cm="1">
        <f t="array" ref="I16">IF(COUNTIF(Q$2:Q16,Q16)=1,_xlfn.TEXTJOIN(";",1,IF($Q$2:$Q$2000=Q16,$C$2:$C$2000,"")),"")</f>
        <v>Dimension</v>
      </c>
      <c r="J16" s="73" t="str" cm="1">
        <f t="array" ref="J16">IF(COUNTIF(Q$2:Q16,Q16)=1,_xlfn.TEXTJOIN(";",1,IF($Q$2:$Q$2000=Q16,$F$2:$F$2000,"")),"")</f>
        <v>DC51</v>
      </c>
      <c r="K16" s="73" t="str" cm="1">
        <f t="array" ref="K16">IF(COUNTIF(Q$2:Q16,Q16)=1,_xlfn.TEXTJOIN(";",1,IF($Q$2:$Q$2000=Q16,$H$2:$H$2000,"")),"")</f>
        <v>10445028</v>
      </c>
      <c r="L16" s="103" t="s">
        <v>13478</v>
      </c>
      <c r="M16" s="103">
        <v>10</v>
      </c>
      <c r="N16" s="103" t="s">
        <v>13479</v>
      </c>
      <c r="O16" s="72" t="s">
        <v>13480</v>
      </c>
      <c r="P16" s="80" t="s">
        <v>13481</v>
      </c>
      <c r="Q16" s="72" t="str">
        <f t="shared" si="0"/>
        <v>国械注进20192401961</v>
      </c>
      <c r="R16" s="104">
        <v>43563</v>
      </c>
      <c r="S16" s="74">
        <v>43563</v>
      </c>
      <c r="T16" s="74">
        <v>45389</v>
      </c>
    </row>
    <row r="17" spans="1:20" s="103" customFormat="1" ht="25.5" customHeight="1">
      <c r="A17" s="70" t="s">
        <v>13371</v>
      </c>
      <c r="B17" s="70">
        <v>2</v>
      </c>
      <c r="C17" s="71" t="s">
        <v>73</v>
      </c>
      <c r="D17" s="72" t="s">
        <v>13482</v>
      </c>
      <c r="E17" s="72" t="s">
        <v>13483</v>
      </c>
      <c r="F17" s="71" t="s">
        <v>13484</v>
      </c>
      <c r="G17" s="71" t="s">
        <v>13485</v>
      </c>
      <c r="H17" s="73">
        <v>10445006</v>
      </c>
      <c r="I17" s="73" t="str" cm="1">
        <f t="array" ref="I17">IF(COUNTIF(Q$2:Q17,Q17)=1,_xlfn.TEXTJOIN(";",1,IF($Q$2:$Q$2000=Q17,$C$2:$C$2000,"")),"")</f>
        <v>Dimension</v>
      </c>
      <c r="J17" s="73" t="str" cm="1">
        <f t="array" ref="J17">IF(COUNTIF(Q$2:Q17,Q17)=1,_xlfn.TEXTJOIN(";",1,IF($Q$2:$Q$2000=Q17,$F$2:$F$2000,"")),"")</f>
        <v>DC84</v>
      </c>
      <c r="K17" s="73" t="str" cm="1">
        <f t="array" ref="K17">IF(COUNTIF(Q$2:Q17,Q17)=1,_xlfn.TEXTJOIN(";",1,IF($Q$2:$Q$2000=Q17,$H$2:$H$2000,"")),"")</f>
        <v>10445006</v>
      </c>
      <c r="L17" s="103" t="s">
        <v>13486</v>
      </c>
      <c r="M17" s="103">
        <v>6</v>
      </c>
      <c r="N17" s="103" t="s">
        <v>13487</v>
      </c>
      <c r="O17" s="72" t="s">
        <v>13488</v>
      </c>
      <c r="P17" s="72" t="s">
        <v>13489</v>
      </c>
      <c r="Q17" s="72" t="str">
        <f t="shared" si="0"/>
        <v>国械注进20162404409</v>
      </c>
      <c r="R17" s="104">
        <v>44272</v>
      </c>
      <c r="S17" s="74">
        <v>44272</v>
      </c>
      <c r="T17" s="74">
        <v>46097</v>
      </c>
    </row>
    <row r="18" spans="1:20" s="103" customFormat="1" ht="25.5" customHeight="1">
      <c r="A18" s="70" t="s">
        <v>13371</v>
      </c>
      <c r="B18" s="70">
        <v>2</v>
      </c>
      <c r="C18" s="71" t="s">
        <v>73</v>
      </c>
      <c r="D18" s="72" t="s">
        <v>13490</v>
      </c>
      <c r="E18" s="72" t="s">
        <v>13491</v>
      </c>
      <c r="F18" s="71" t="s">
        <v>13492</v>
      </c>
      <c r="G18" s="71" t="s">
        <v>13493</v>
      </c>
      <c r="H18" s="73">
        <v>10445022</v>
      </c>
      <c r="I18" s="73" t="str" cm="1">
        <f t="array" ref="I18">IF(COUNTIF(Q$2:Q18,Q18)=1,_xlfn.TEXTJOIN(";",1,IF($Q$2:$Q$2000=Q18,$C$2:$C$2000,"")),"")</f>
        <v>Dimension</v>
      </c>
      <c r="J18" s="73" t="str" cm="1">
        <f t="array" ref="J18">IF(COUNTIF(Q$2:Q18,Q18)=1,_xlfn.TEXTJOIN(";",1,IF($Q$2:$Q$2000=Q18,$F$2:$F$2000,"")),"")</f>
        <v>DC114</v>
      </c>
      <c r="K18" s="73" t="str" cm="1">
        <f t="array" ref="K18">IF(COUNTIF(Q$2:Q18,Q18)=1,_xlfn.TEXTJOIN(";",1,IF($Q$2:$Q$2000=Q18,$H$2:$H$2000,"")),"")</f>
        <v>10445022</v>
      </c>
      <c r="L18" s="103" t="s">
        <v>13494</v>
      </c>
      <c r="M18" s="103">
        <v>10</v>
      </c>
      <c r="N18" s="103" t="s">
        <v>13495</v>
      </c>
      <c r="O18" s="72" t="s">
        <v>13496</v>
      </c>
      <c r="P18" s="80" t="s">
        <v>13497</v>
      </c>
      <c r="Q18" s="72" t="str">
        <f t="shared" si="0"/>
        <v>国械注进20172400910</v>
      </c>
      <c r="R18" s="104">
        <v>44466</v>
      </c>
      <c r="S18" s="74">
        <v>44466</v>
      </c>
      <c r="T18" s="74">
        <v>46291</v>
      </c>
    </row>
    <row r="19" spans="1:20" s="103" customFormat="1" ht="25.5" customHeight="1">
      <c r="A19" s="70" t="s">
        <v>13371</v>
      </c>
      <c r="B19" s="70">
        <v>2</v>
      </c>
      <c r="C19" s="71" t="s">
        <v>73</v>
      </c>
      <c r="D19" s="72" t="s">
        <v>13498</v>
      </c>
      <c r="E19" s="72" t="s">
        <v>13499</v>
      </c>
      <c r="F19" s="71" t="s">
        <v>13500</v>
      </c>
      <c r="G19" s="71" t="s">
        <v>13501</v>
      </c>
      <c r="H19" s="73">
        <v>10444996</v>
      </c>
      <c r="I19" s="73" t="str" cm="1">
        <f t="array" ref="I19">IF(COUNTIF(Q$2:Q19,Q19)=1,_xlfn.TEXTJOIN(";",1,IF($Q$2:$Q$2000=Q19,$C$2:$C$2000,"")),"")</f>
        <v>Dimension</v>
      </c>
      <c r="J19" s="73" t="str" cm="1">
        <f t="array" ref="J19">IF(COUNTIF(Q$2:Q19,Q19)=1,_xlfn.TEXTJOIN(";",1,IF($Q$2:$Q$2000=Q19,$F$2:$F$2000,"")),"")</f>
        <v>DC131</v>
      </c>
      <c r="K19" s="73" t="str" cm="1">
        <f t="array" ref="K19">IF(COUNTIF(Q$2:Q19,Q19)=1,_xlfn.TEXTJOIN(";",1,IF($Q$2:$Q$2000=Q19,$H$2:$H$2000,"")),"")</f>
        <v>10444996</v>
      </c>
      <c r="L19" s="103" t="s">
        <v>13502</v>
      </c>
      <c r="M19" s="103">
        <v>6</v>
      </c>
      <c r="N19" s="103" t="s">
        <v>13503</v>
      </c>
      <c r="O19" s="72" t="s">
        <v>13504</v>
      </c>
      <c r="P19" s="80" t="s">
        <v>13505</v>
      </c>
      <c r="Q19" s="72" t="str">
        <f t="shared" si="0"/>
        <v>国械注进20162404056</v>
      </c>
      <c r="R19" s="104">
        <v>44263</v>
      </c>
      <c r="S19" s="74">
        <v>44263</v>
      </c>
      <c r="T19" s="74">
        <v>46088</v>
      </c>
    </row>
    <row r="20" spans="1:20" s="103" customFormat="1" ht="25.5" customHeight="1">
      <c r="A20" s="70" t="s">
        <v>13371</v>
      </c>
      <c r="B20" s="70">
        <v>2</v>
      </c>
      <c r="C20" s="71" t="s">
        <v>73</v>
      </c>
      <c r="D20" s="72" t="s">
        <v>1638</v>
      </c>
      <c r="E20" s="72" t="s">
        <v>13506</v>
      </c>
      <c r="F20" s="71" t="s">
        <v>13507</v>
      </c>
      <c r="G20" s="71" t="s">
        <v>13508</v>
      </c>
      <c r="H20" s="73">
        <v>10444975</v>
      </c>
      <c r="I20" s="73" t="str" cm="1">
        <f t="array" ref="I20">IF(COUNTIF(Q$2:Q20,Q20)=1,_xlfn.TEXTJOIN(";",1,IF($Q$2:$Q$2000=Q20,$C$2:$C$2000,"")),"")</f>
        <v>Dimension</v>
      </c>
      <c r="J20" s="73" t="str" cm="1">
        <f t="array" ref="J20">IF(COUNTIF(Q$2:Q20,Q20)=1,_xlfn.TEXTJOIN(";",1,IF($Q$2:$Q$2000=Q20,$F$2:$F$2000,"")),"")</f>
        <v>DF13</v>
      </c>
      <c r="K20" s="73" t="str" cm="1">
        <f t="array" ref="K20">IF(COUNTIF(Q$2:Q20,Q20)=1,_xlfn.TEXTJOIN(";",1,IF($Q$2:$Q$2000=Q20,$H$2:$H$2000,"")),"")</f>
        <v>10444975</v>
      </c>
      <c r="L20" s="103" t="s">
        <v>13509</v>
      </c>
      <c r="M20" s="103">
        <v>4</v>
      </c>
      <c r="N20" s="103" t="s">
        <v>13510</v>
      </c>
      <c r="O20" s="72" t="s">
        <v>13511</v>
      </c>
      <c r="P20" s="80" t="s">
        <v>13512</v>
      </c>
      <c r="Q20" s="72" t="str">
        <f t="shared" si="0"/>
        <v>国械注进20162404410</v>
      </c>
      <c r="R20" s="104">
        <v>44300</v>
      </c>
      <c r="S20" s="74">
        <v>44300</v>
      </c>
      <c r="T20" s="74">
        <v>46125</v>
      </c>
    </row>
    <row r="21" spans="1:20" s="103" customFormat="1" ht="25.5" customHeight="1">
      <c r="A21" s="70" t="s">
        <v>13371</v>
      </c>
      <c r="B21" s="70">
        <v>2</v>
      </c>
      <c r="C21" s="71" t="s">
        <v>73</v>
      </c>
      <c r="D21" s="72" t="s">
        <v>13513</v>
      </c>
      <c r="E21" s="72" t="s">
        <v>13514</v>
      </c>
      <c r="F21" s="71" t="s">
        <v>13515</v>
      </c>
      <c r="G21" s="71" t="s">
        <v>13516</v>
      </c>
      <c r="H21" s="73">
        <v>10444961</v>
      </c>
      <c r="I21" s="73" t="str" cm="1">
        <f t="array" ref="I21">IF(COUNTIF(Q$2:Q21,Q21)=1,_xlfn.TEXTJOIN(";",1,IF($Q$2:$Q$2000=Q21,$C$2:$C$2000,"")),"")</f>
        <v>Dimension</v>
      </c>
      <c r="J21" s="73" t="str" cm="1">
        <f t="array" ref="J21">IF(COUNTIF(Q$2:Q21,Q21)=1,_xlfn.TEXTJOIN(";",1,IF($Q$2:$Q$2000=Q21,$F$2:$F$2000,"")),"")</f>
        <v>DF16</v>
      </c>
      <c r="K21" s="73" t="str" cm="1">
        <f t="array" ref="K21">IF(COUNTIF(Q$2:Q21,Q21)=1,_xlfn.TEXTJOIN(";",1,IF($Q$2:$Q$2000=Q21,$H$2:$H$2000,"")),"")</f>
        <v>10444961</v>
      </c>
      <c r="L21" s="103" t="s">
        <v>13517</v>
      </c>
      <c r="M21" s="103">
        <v>4</v>
      </c>
      <c r="N21" s="103" t="s">
        <v>13518</v>
      </c>
      <c r="O21" s="72" t="s">
        <v>13519</v>
      </c>
      <c r="P21" s="80" t="s">
        <v>13520</v>
      </c>
      <c r="Q21" s="72" t="str">
        <f t="shared" si="0"/>
        <v>国械注进20162401439</v>
      </c>
      <c r="R21" s="104">
        <v>44133</v>
      </c>
      <c r="S21" s="74">
        <v>44133</v>
      </c>
      <c r="T21" s="74">
        <v>45958</v>
      </c>
    </row>
    <row r="22" spans="1:20" s="103" customFormat="1" ht="25.5" customHeight="1">
      <c r="A22" s="70" t="s">
        <v>13371</v>
      </c>
      <c r="B22" s="70">
        <v>2</v>
      </c>
      <c r="C22" s="71" t="s">
        <v>73</v>
      </c>
      <c r="D22" s="72" t="s">
        <v>13521</v>
      </c>
      <c r="E22" s="72" t="s">
        <v>13522</v>
      </c>
      <c r="F22" s="71" t="s">
        <v>13523</v>
      </c>
      <c r="G22" s="71" t="s">
        <v>13524</v>
      </c>
      <c r="H22" s="73">
        <v>10444965</v>
      </c>
      <c r="I22" s="73" t="str" cm="1">
        <f t="array" ref="I22">IF(COUNTIF(Q$2:Q22,Q22)=1,_xlfn.TEXTJOIN(";",1,IF($Q$2:$Q$2000=Q22,$C$2:$C$2000,"")),"")</f>
        <v>Dimension</v>
      </c>
      <c r="J22" s="73" t="str" cm="1">
        <f t="array" ref="J22">IF(COUNTIF(Q$2:Q22,Q22)=1,_xlfn.TEXTJOIN(";",1,IF($Q$2:$Q$2000=Q22,$F$2:$F$2000,"")),"")</f>
        <v>DF17A</v>
      </c>
      <c r="K22" s="73" t="str" cm="1">
        <f t="array" ref="K22">IF(COUNTIF(Q$2:Q22,Q22)=1,_xlfn.TEXTJOIN(";",1,IF($Q$2:$Q$2000=Q22,$H$2:$H$2000,"")),"")</f>
        <v>10444965</v>
      </c>
      <c r="L22" s="103" t="s">
        <v>13525</v>
      </c>
      <c r="M22" s="103">
        <v>4</v>
      </c>
      <c r="N22" s="103" t="s">
        <v>13526</v>
      </c>
      <c r="O22" s="72" t="s">
        <v>13527</v>
      </c>
      <c r="P22" s="80" t="s">
        <v>13528</v>
      </c>
      <c r="Q22" s="72" t="str">
        <f t="shared" si="0"/>
        <v>国械注进20162401442</v>
      </c>
      <c r="R22" s="104">
        <v>44130</v>
      </c>
      <c r="S22" s="74">
        <v>44130</v>
      </c>
      <c r="T22" s="74">
        <v>45955</v>
      </c>
    </row>
    <row r="23" spans="1:20" s="103" customFormat="1" ht="25.5" customHeight="1">
      <c r="A23" s="70" t="s">
        <v>13371</v>
      </c>
      <c r="B23" s="70">
        <v>2</v>
      </c>
      <c r="C23" s="71" t="s">
        <v>73</v>
      </c>
      <c r="D23" s="72" t="s">
        <v>13529</v>
      </c>
      <c r="E23" s="72" t="s">
        <v>13530</v>
      </c>
      <c r="F23" s="71" t="s">
        <v>13531</v>
      </c>
      <c r="G23" s="71" t="s">
        <v>13532</v>
      </c>
      <c r="H23" s="73">
        <v>10444969</v>
      </c>
      <c r="I23" s="73" t="str" cm="1">
        <f t="array" ref="I23">IF(COUNTIF(Q$2:Q23,Q23)=1,_xlfn.TEXTJOIN(";",1,IF($Q$2:$Q$2000=Q23,$C$2:$C$2000,"")),"")</f>
        <v>Dimension</v>
      </c>
      <c r="J23" s="73" t="str" cm="1">
        <f t="array" ref="J23">IF(COUNTIF(Q$2:Q23,Q23)=1,_xlfn.TEXTJOIN(";",1,IF($Q$2:$Q$2000=Q23,$F$2:$F$2000,"")),"")</f>
        <v>DF21</v>
      </c>
      <c r="K23" s="73" t="str" cm="1">
        <f t="array" ref="K23">IF(COUNTIF(Q$2:Q23,Q23)=1,_xlfn.TEXTJOIN(";",1,IF($Q$2:$Q$2000=Q23,$H$2:$H$2000,"")),"")</f>
        <v>10444969</v>
      </c>
      <c r="L23" s="103" t="s">
        <v>13533</v>
      </c>
      <c r="M23" s="103">
        <v>4</v>
      </c>
      <c r="N23" s="103" t="s">
        <v>13534</v>
      </c>
      <c r="O23" s="72" t="s">
        <v>13511</v>
      </c>
      <c r="P23" s="80" t="s">
        <v>13535</v>
      </c>
      <c r="Q23" s="72" t="str">
        <f t="shared" si="0"/>
        <v>国械注进20162402557</v>
      </c>
      <c r="R23" s="104">
        <v>44309</v>
      </c>
      <c r="S23" s="74">
        <v>44309</v>
      </c>
      <c r="T23" s="74">
        <v>46134</v>
      </c>
    </row>
    <row r="24" spans="1:20" s="103" customFormat="1" ht="25.5" customHeight="1">
      <c r="A24" s="70" t="s">
        <v>13371</v>
      </c>
      <c r="B24" s="70">
        <v>2</v>
      </c>
      <c r="C24" s="71" t="s">
        <v>73</v>
      </c>
      <c r="D24" s="72" t="s">
        <v>216</v>
      </c>
      <c r="E24" s="72" t="s">
        <v>13536</v>
      </c>
      <c r="F24" s="71" t="s">
        <v>13537</v>
      </c>
      <c r="G24" s="71" t="s">
        <v>13538</v>
      </c>
      <c r="H24" s="73">
        <v>10444949</v>
      </c>
      <c r="I24" s="73" t="str" cm="1">
        <f t="array" ref="I24">IF(COUNTIF(Q$2:Q24,Q24)=1,_xlfn.TEXTJOIN(";",1,IF($Q$2:$Q$2000=Q24,$C$2:$C$2000,"")),"")</f>
        <v>Dimension</v>
      </c>
      <c r="J24" s="73" t="str" cm="1">
        <f t="array" ref="J24">IF(COUNTIF(Q$2:Q24,Q24)=1,_xlfn.TEXTJOIN(";",1,IF($Q$2:$Q$2000=Q24,$F$2:$F$2000,"")),"")</f>
        <v>DF23A</v>
      </c>
      <c r="K24" s="73" t="str" cm="1">
        <f t="array" ref="K24">IF(COUNTIF(Q$2:Q24,Q24)=1,_xlfn.TEXTJOIN(";",1,IF($Q$2:$Q$2000=Q24,$H$2:$H$2000,"")),"")</f>
        <v>10444949</v>
      </c>
      <c r="L24" s="103" t="s">
        <v>13539</v>
      </c>
      <c r="M24" s="103">
        <v>8</v>
      </c>
      <c r="N24" s="103" t="s">
        <v>13540</v>
      </c>
      <c r="O24" s="72" t="s">
        <v>13541</v>
      </c>
      <c r="P24" s="80" t="s">
        <v>13542</v>
      </c>
      <c r="Q24" s="72" t="str">
        <f t="shared" si="0"/>
        <v>国械注进20162404189</v>
      </c>
      <c r="R24" s="104">
        <v>44214</v>
      </c>
      <c r="S24" s="74">
        <v>44214</v>
      </c>
      <c r="T24" s="74">
        <v>46039</v>
      </c>
    </row>
    <row r="25" spans="1:20" s="103" customFormat="1" ht="25.5" customHeight="1">
      <c r="A25" s="70" t="s">
        <v>13371</v>
      </c>
      <c r="B25" s="70">
        <v>2</v>
      </c>
      <c r="C25" s="71" t="s">
        <v>73</v>
      </c>
      <c r="D25" s="72" t="s">
        <v>13543</v>
      </c>
      <c r="E25" s="72" t="s">
        <v>13544</v>
      </c>
      <c r="F25" s="71" t="s">
        <v>13545</v>
      </c>
      <c r="G25" s="71" t="s">
        <v>13546</v>
      </c>
      <c r="H25" s="73">
        <v>10444950</v>
      </c>
      <c r="I25" s="73" t="str" cm="1">
        <f t="array" ref="I25">IF(COUNTIF(Q$2:Q25,Q25)=1,_xlfn.TEXTJOIN(";",1,IF($Q$2:$Q$2000=Q25,$C$2:$C$2000,"")),"")</f>
        <v>Dimension</v>
      </c>
      <c r="J25" s="73" t="str" cm="1">
        <f t="array" ref="J25">IF(COUNTIF(Q$2:Q25,Q25)=1,_xlfn.TEXTJOIN(";",1,IF($Q$2:$Q$2000=Q25,$F$2:$F$2000,"")),"")</f>
        <v>DF26</v>
      </c>
      <c r="K25" s="73" t="str" cm="1">
        <f t="array" ref="K25">IF(COUNTIF(Q$2:Q25,Q25)=1,_xlfn.TEXTJOIN(";",1,IF($Q$2:$Q$2000=Q25,$H$2:$H$2000,"")),"")</f>
        <v>10444950</v>
      </c>
      <c r="L25" s="103" t="s">
        <v>13547</v>
      </c>
      <c r="M25" s="103">
        <v>4</v>
      </c>
      <c r="N25" s="103" t="s">
        <v>13548</v>
      </c>
      <c r="O25" s="72" t="s">
        <v>13549</v>
      </c>
      <c r="P25" s="80" t="s">
        <v>13550</v>
      </c>
      <c r="Q25" s="72" t="str">
        <f t="shared" si="0"/>
        <v>国械注进20162404184</v>
      </c>
      <c r="R25" s="104">
        <v>44263</v>
      </c>
      <c r="S25" s="74">
        <v>44263</v>
      </c>
      <c r="T25" s="74">
        <v>46088</v>
      </c>
    </row>
    <row r="26" spans="1:20" s="103" customFormat="1" ht="25.5" customHeight="1">
      <c r="A26" s="70" t="s">
        <v>13371</v>
      </c>
      <c r="B26" s="70">
        <v>2</v>
      </c>
      <c r="C26" s="71" t="s">
        <v>73</v>
      </c>
      <c r="D26" s="72" t="s">
        <v>13551</v>
      </c>
      <c r="E26" s="72" t="s">
        <v>13552</v>
      </c>
      <c r="F26" s="71" t="s">
        <v>13553</v>
      </c>
      <c r="G26" s="71" t="s">
        <v>13554</v>
      </c>
      <c r="H26" s="73">
        <v>10444891</v>
      </c>
      <c r="I26" s="73" t="str" cm="1">
        <f t="array" ref="I26">IF(COUNTIF(Q$2:Q26,Q26)=1,_xlfn.TEXTJOIN(";",1,IF($Q$2:$Q$2000=Q26,$C$2:$C$2000,"")),"")</f>
        <v>Dimension</v>
      </c>
      <c r="J26" s="73" t="str" cm="1">
        <f t="array" ref="J26">IF(COUNTIF(Q$2:Q26,Q26)=1,_xlfn.TEXTJOIN(";",1,IF($Q$2:$Q$2000=Q26,$F$2:$F$2000,"")),"")</f>
        <v>DF27</v>
      </c>
      <c r="K26" s="73" t="str" cm="1">
        <f t="array" ref="K26">IF(COUNTIF(Q$2:Q26,Q26)=1,_xlfn.TEXTJOIN(";",1,IF($Q$2:$Q$2000=Q26,$H$2:$H$2000,"")),"")</f>
        <v>10444891</v>
      </c>
      <c r="L26" s="103" t="s">
        <v>13555</v>
      </c>
      <c r="M26" s="103">
        <v>8</v>
      </c>
      <c r="N26" s="103" t="s">
        <v>13556</v>
      </c>
      <c r="O26" s="72" t="s">
        <v>13557</v>
      </c>
      <c r="P26" s="80" t="s">
        <v>13558</v>
      </c>
      <c r="Q26" s="72" t="str">
        <f t="shared" si="0"/>
        <v>国械注进20172400913</v>
      </c>
      <c r="R26" s="104">
        <v>44545</v>
      </c>
      <c r="S26" s="104">
        <v>44637</v>
      </c>
      <c r="T26" s="104">
        <v>46462</v>
      </c>
    </row>
    <row r="27" spans="1:20" s="103" customFormat="1" ht="25.5" customHeight="1">
      <c r="A27" s="70" t="s">
        <v>13371</v>
      </c>
      <c r="B27" s="70">
        <v>2</v>
      </c>
      <c r="C27" s="71" t="s">
        <v>73</v>
      </c>
      <c r="D27" s="72" t="s">
        <v>13559</v>
      </c>
      <c r="E27" s="72" t="s">
        <v>13560</v>
      </c>
      <c r="F27" s="71" t="s">
        <v>13561</v>
      </c>
      <c r="G27" s="71" t="s">
        <v>13562</v>
      </c>
      <c r="H27" s="73">
        <v>10444903</v>
      </c>
      <c r="I27" s="73" t="str" cm="1">
        <f t="array" ref="I27">IF(COUNTIF(Q$2:Q27,Q27)=1,_xlfn.TEXTJOIN(";",1,IF($Q$2:$Q$2000=Q27,$C$2:$C$2000,"")),"")</f>
        <v>Dimension</v>
      </c>
      <c r="J27" s="73" t="str" cm="1">
        <f t="array" ref="J27">IF(COUNTIF(Q$2:Q27,Q27)=1,_xlfn.TEXTJOIN(";",1,IF($Q$2:$Q$2000=Q27,$F$2:$F$2000,"")),"")</f>
        <v>DF34</v>
      </c>
      <c r="K27" s="73" t="str" cm="1">
        <f t="array" ref="K27">IF(COUNTIF(Q$2:Q27,Q27)=1,_xlfn.TEXTJOIN(";",1,IF($Q$2:$Q$2000=Q27,$H$2:$H$2000,"")),"")</f>
        <v>10444903</v>
      </c>
      <c r="L27" s="103" t="s">
        <v>13563</v>
      </c>
      <c r="M27" s="103">
        <v>4</v>
      </c>
      <c r="N27" s="103" t="s">
        <v>13564</v>
      </c>
      <c r="O27" s="72" t="s">
        <v>13519</v>
      </c>
      <c r="P27" s="80" t="s">
        <v>13565</v>
      </c>
      <c r="Q27" s="72" t="str">
        <f t="shared" si="0"/>
        <v>国械注进20162401447</v>
      </c>
      <c r="R27" s="104">
        <v>44315</v>
      </c>
      <c r="S27" s="104">
        <v>44315</v>
      </c>
      <c r="T27" s="104">
        <v>45865</v>
      </c>
    </row>
    <row r="28" spans="1:20" s="103" customFormat="1" ht="25.5" customHeight="1">
      <c r="A28" s="70" t="s">
        <v>13371</v>
      </c>
      <c r="B28" s="70">
        <v>2</v>
      </c>
      <c r="C28" s="71" t="s">
        <v>73</v>
      </c>
      <c r="D28" s="72" t="s">
        <v>13566</v>
      </c>
      <c r="E28" s="72" t="s">
        <v>13567</v>
      </c>
      <c r="F28" s="71" t="s">
        <v>13568</v>
      </c>
      <c r="G28" s="71" t="s">
        <v>13569</v>
      </c>
      <c r="H28" s="73">
        <v>10444971</v>
      </c>
      <c r="I28" s="73" t="str" cm="1">
        <f t="array" ref="I28">IF(COUNTIF(Q$2:Q28,Q28)=1,_xlfn.TEXTJOIN(";",1,IF($Q$2:$Q$2000=Q28,$C$2:$C$2000,"")),"")</f>
        <v>Dimension</v>
      </c>
      <c r="J28" s="73" t="str" cm="1">
        <f t="array" ref="J28">IF(COUNTIF(Q$2:Q28,Q28)=1,_xlfn.TEXTJOIN(";",1,IF($Q$2:$Q$2000=Q28,$F$2:$F$2000,"")),"")</f>
        <v>DF40</v>
      </c>
      <c r="K28" s="73" t="str" cm="1">
        <f t="array" ref="K28">IF(COUNTIF(Q$2:Q28,Q28)=1,_xlfn.TEXTJOIN(";",1,IF($Q$2:$Q$2000=Q28,$H$2:$H$2000,"")),"")</f>
        <v>10444971</v>
      </c>
      <c r="L28" s="103" t="s">
        <v>13570</v>
      </c>
      <c r="M28" s="103">
        <v>4</v>
      </c>
      <c r="N28" s="103" t="s">
        <v>13571</v>
      </c>
      <c r="O28" s="72" t="s">
        <v>13572</v>
      </c>
      <c r="P28" s="104" t="s">
        <v>13573</v>
      </c>
      <c r="Q28" s="72" t="str">
        <f t="shared" si="0"/>
        <v>国械注进20192401984</v>
      </c>
      <c r="R28" s="104">
        <v>43573</v>
      </c>
      <c r="S28" s="104">
        <v>43573</v>
      </c>
      <c r="T28" s="104">
        <v>45399</v>
      </c>
    </row>
    <row r="29" spans="1:20" s="103" customFormat="1" ht="25.5" customHeight="1">
      <c r="A29" s="70" t="s">
        <v>13371</v>
      </c>
      <c r="B29" s="70">
        <v>2</v>
      </c>
      <c r="C29" s="71" t="s">
        <v>73</v>
      </c>
      <c r="D29" s="72" t="s">
        <v>13574</v>
      </c>
      <c r="E29" s="72" t="s">
        <v>13575</v>
      </c>
      <c r="F29" s="71" t="s">
        <v>13576</v>
      </c>
      <c r="G29" s="71" t="s">
        <v>13577</v>
      </c>
      <c r="H29" s="73">
        <v>10444959</v>
      </c>
      <c r="I29" s="73" t="str" cm="1">
        <f t="array" ref="I29">IF(COUNTIF(Q$2:Q29,Q29)=1,_xlfn.TEXTJOIN(";",1,IF($Q$2:$Q$2000=Q29,$C$2:$C$2000,"")),"")</f>
        <v>Dimension</v>
      </c>
      <c r="J29" s="73" t="str" cm="1">
        <f t="array" ref="J29">IF(COUNTIF(Q$2:Q29,Q29)=1,_xlfn.TEXTJOIN(";",1,IF($Q$2:$Q$2000=Q29,$F$2:$F$2000,"")),"")</f>
        <v>DF41A</v>
      </c>
      <c r="K29" s="73" t="str" cm="1">
        <f t="array" ref="K29">IF(COUNTIF(Q$2:Q29,Q29)=1,_xlfn.TEXTJOIN(";",1,IF($Q$2:$Q$2000=Q29,$H$2:$H$2000,"")),"")</f>
        <v>10444959</v>
      </c>
      <c r="L29" s="103" t="s">
        <v>13578</v>
      </c>
      <c r="M29" s="103">
        <v>4</v>
      </c>
      <c r="N29" s="103" t="s">
        <v>13579</v>
      </c>
      <c r="O29" s="72" t="s">
        <v>13580</v>
      </c>
      <c r="P29" s="72" t="s">
        <v>13581</v>
      </c>
      <c r="Q29" s="72" t="str">
        <f t="shared" si="0"/>
        <v>国械注进20162402677</v>
      </c>
      <c r="R29" s="104">
        <v>44280</v>
      </c>
      <c r="S29" s="104">
        <v>44280</v>
      </c>
      <c r="T29" s="104">
        <v>46105</v>
      </c>
    </row>
    <row r="30" spans="1:20" s="103" customFormat="1" ht="25.5" customHeight="1">
      <c r="A30" s="70" t="s">
        <v>13371</v>
      </c>
      <c r="B30" s="70">
        <v>2</v>
      </c>
      <c r="C30" s="71" t="s">
        <v>73</v>
      </c>
      <c r="D30" s="72" t="s">
        <v>13582</v>
      </c>
      <c r="E30" s="72" t="s">
        <v>13583</v>
      </c>
      <c r="F30" s="71" t="s">
        <v>13584</v>
      </c>
      <c r="G30" s="71" t="s">
        <v>13585</v>
      </c>
      <c r="H30" s="73">
        <v>10444960</v>
      </c>
      <c r="I30" s="73" t="str" cm="1">
        <f t="array" ref="I30">IF(COUNTIF(Q$2:Q30,Q30)=1,_xlfn.TEXTJOIN(";",1,IF($Q$2:$Q$2000=Q30,$C$2:$C$2000,"")),"")</f>
        <v>Dimension</v>
      </c>
      <c r="J30" s="73" t="str" cm="1">
        <f t="array" ref="J30">IF(COUNTIF(Q$2:Q30,Q30)=1,_xlfn.TEXTJOIN(";",1,IF($Q$2:$Q$2000=Q30,$F$2:$F$2000,"")),"")</f>
        <v>DF45A</v>
      </c>
      <c r="K30" s="73" t="str" cm="1">
        <f t="array" ref="K30">IF(COUNTIF(Q$2:Q30,Q30)=1,_xlfn.TEXTJOIN(";",1,IF($Q$2:$Q$2000=Q30,$H$2:$H$2000,"")),"")</f>
        <v>10444960</v>
      </c>
      <c r="L30" s="103" t="s">
        <v>13586</v>
      </c>
      <c r="M30" s="103">
        <v>4</v>
      </c>
      <c r="N30" s="103" t="s">
        <v>13587</v>
      </c>
      <c r="O30" s="72" t="s">
        <v>13588</v>
      </c>
      <c r="P30" s="80" t="s">
        <v>13589</v>
      </c>
      <c r="Q30" s="72" t="str">
        <f t="shared" si="0"/>
        <v>国械注进20162402879</v>
      </c>
      <c r="R30" s="104">
        <v>44263</v>
      </c>
      <c r="S30" s="104">
        <v>44263</v>
      </c>
      <c r="T30" s="104">
        <v>46088</v>
      </c>
    </row>
    <row r="31" spans="1:20" s="103" customFormat="1" ht="25.5" customHeight="1">
      <c r="A31" s="70" t="s">
        <v>13371</v>
      </c>
      <c r="B31" s="70">
        <v>2</v>
      </c>
      <c r="C31" s="71" t="s">
        <v>73</v>
      </c>
      <c r="D31" s="72" t="s">
        <v>13590</v>
      </c>
      <c r="E31" s="72" t="s">
        <v>13591</v>
      </c>
      <c r="F31" s="71" t="s">
        <v>13592</v>
      </c>
      <c r="G31" s="71" t="s">
        <v>13593</v>
      </c>
      <c r="H31" s="73">
        <v>10444964</v>
      </c>
      <c r="I31" s="73" t="str" cm="1">
        <f t="array" ref="I31">IF(COUNTIF(Q$2:Q31,Q31)=1,_xlfn.TEXTJOIN(";",1,IF($Q$2:$Q$2000=Q31,$C$2:$C$2000,"")),"")</f>
        <v>Dimension</v>
      </c>
      <c r="J31" s="73" t="str" cm="1">
        <f t="array" ref="J31">IF(COUNTIF(Q$2:Q31,Q31)=1,_xlfn.TEXTJOIN(";",1,IF($Q$2:$Q$2000=Q31,$F$2:$F$2000,"")),"")</f>
        <v>DF51</v>
      </c>
      <c r="K31" s="73" t="str" cm="1">
        <f t="array" ref="K31">IF(COUNTIF(Q$2:Q31,Q31)=1,_xlfn.TEXTJOIN(";",1,IF($Q$2:$Q$2000=Q31,$H$2:$H$2000,"")),"")</f>
        <v>10444964</v>
      </c>
      <c r="L31" s="103" t="s">
        <v>13594</v>
      </c>
      <c r="M31" s="103">
        <v>4</v>
      </c>
      <c r="N31" s="103" t="s">
        <v>13595</v>
      </c>
      <c r="O31" s="72" t="s">
        <v>13519</v>
      </c>
      <c r="P31" s="80" t="s">
        <v>13596</v>
      </c>
      <c r="Q31" s="72" t="str">
        <f t="shared" si="0"/>
        <v>国械注进20162402559</v>
      </c>
      <c r="R31" s="104">
        <v>44263</v>
      </c>
      <c r="S31" s="104">
        <v>44263</v>
      </c>
      <c r="T31" s="104">
        <v>46088</v>
      </c>
    </row>
    <row r="32" spans="1:20" s="103" customFormat="1" ht="25.5" customHeight="1">
      <c r="A32" s="70" t="s">
        <v>13371</v>
      </c>
      <c r="B32" s="70">
        <v>2</v>
      </c>
      <c r="C32" s="71" t="s">
        <v>73</v>
      </c>
      <c r="D32" s="72" t="s">
        <v>13597</v>
      </c>
      <c r="E32" s="72" t="s">
        <v>13598</v>
      </c>
      <c r="F32" s="71" t="s">
        <v>13599</v>
      </c>
      <c r="G32" s="71" t="s">
        <v>13600</v>
      </c>
      <c r="H32" s="73">
        <v>10444963</v>
      </c>
      <c r="I32" s="73" t="str" cm="1">
        <f t="array" ref="I32">IF(COUNTIF(Q$2:Q32,Q32)=1,_xlfn.TEXTJOIN(";",1,IF($Q$2:$Q$2000=Q32,$C$2:$C$2000,"")),"")</f>
        <v>Dimension</v>
      </c>
      <c r="J32" s="73" t="str" cm="1">
        <f t="array" ref="J32">IF(COUNTIF(Q$2:Q32,Q32)=1,_xlfn.TEXTJOIN(";",1,IF($Q$2:$Q$2000=Q32,$F$2:$F$2000,"")),"")</f>
        <v>DF57</v>
      </c>
      <c r="K32" s="73" t="str" cm="1">
        <f t="array" ref="K32">IF(COUNTIF(Q$2:Q32,Q32)=1,_xlfn.TEXTJOIN(";",1,IF($Q$2:$Q$2000=Q32,$H$2:$H$2000,"")),"")</f>
        <v>10444963</v>
      </c>
      <c r="L32" s="103" t="s">
        <v>13601</v>
      </c>
      <c r="M32" s="103">
        <v>4</v>
      </c>
      <c r="N32" s="103" t="s">
        <v>13602</v>
      </c>
      <c r="O32" s="72" t="s">
        <v>13519</v>
      </c>
      <c r="P32" s="80" t="s">
        <v>13603</v>
      </c>
      <c r="Q32" s="72" t="str">
        <f t="shared" si="0"/>
        <v>国械注进20162404421</v>
      </c>
      <c r="R32" s="104">
        <v>44247</v>
      </c>
      <c r="S32" s="104">
        <v>44247</v>
      </c>
      <c r="T32" s="104">
        <v>46072</v>
      </c>
    </row>
    <row r="33" spans="1:20" s="103" customFormat="1" ht="25.5" customHeight="1">
      <c r="A33" s="70" t="s">
        <v>13371</v>
      </c>
      <c r="B33" s="70">
        <v>2</v>
      </c>
      <c r="C33" s="71" t="s">
        <v>73</v>
      </c>
      <c r="D33" s="72" t="s">
        <v>13604</v>
      </c>
      <c r="E33" s="72" t="s">
        <v>13605</v>
      </c>
      <c r="F33" s="71" t="s">
        <v>13606</v>
      </c>
      <c r="G33" s="71" t="s">
        <v>13607</v>
      </c>
      <c r="H33" s="73">
        <v>10444908</v>
      </c>
      <c r="I33" s="73" t="str" cm="1">
        <f t="array" ref="I33">IF(COUNTIF(Q$2:Q33,Q33)=1,_xlfn.TEXTJOIN(";",1,IF($Q$2:$Q$2000=Q33,$C$2:$C$2000,"")),"")</f>
        <v>Dimension</v>
      </c>
      <c r="J33" s="73" t="str" cm="1">
        <f t="array" ref="J33">IF(COUNTIF(Q$2:Q33,Q33)=1,_xlfn.TEXTJOIN(";",1,IF($Q$2:$Q$2000=Q33,$F$2:$F$2000,"")),"")</f>
        <v>DF65</v>
      </c>
      <c r="K33" s="73" t="str" cm="1">
        <f t="array" ref="K33">IF(COUNTIF(Q$2:Q33,Q33)=1,_xlfn.TEXTJOIN(";",1,IF($Q$2:$Q$2000=Q33,$H$2:$H$2000,"")),"")</f>
        <v>10444908</v>
      </c>
      <c r="L33" s="103" t="s">
        <v>13608</v>
      </c>
      <c r="M33" s="103">
        <v>4</v>
      </c>
      <c r="N33" s="103" t="s">
        <v>13609</v>
      </c>
      <c r="O33" s="72" t="s">
        <v>13610</v>
      </c>
      <c r="P33" s="80" t="s">
        <v>13611</v>
      </c>
      <c r="Q33" s="72" t="str">
        <f t="shared" si="0"/>
        <v>国械注进20172400725</v>
      </c>
      <c r="R33" s="104">
        <v>44445</v>
      </c>
      <c r="S33" s="104">
        <v>44445</v>
      </c>
      <c r="T33" s="104">
        <v>46270</v>
      </c>
    </row>
    <row r="34" spans="1:20" s="103" customFormat="1" ht="25.5" customHeight="1">
      <c r="A34" s="70" t="s">
        <v>13371</v>
      </c>
      <c r="B34" s="70">
        <v>2</v>
      </c>
      <c r="C34" s="71" t="s">
        <v>73</v>
      </c>
      <c r="D34" s="72" t="s">
        <v>13612</v>
      </c>
      <c r="E34" s="108" t="s">
        <v>13613</v>
      </c>
      <c r="F34" s="71" t="s">
        <v>13614</v>
      </c>
      <c r="G34" s="71" t="s">
        <v>13615</v>
      </c>
      <c r="H34" s="73">
        <v>10444906</v>
      </c>
      <c r="I34" s="73" t="str" cm="1">
        <f t="array" ref="I34">IF(COUNTIF(Q$2:Q34,Q34)=1,_xlfn.TEXTJOIN(";",1,IF($Q$2:$Q$2000=Q34,$C$2:$C$2000,"")),"")</f>
        <v>Dimension</v>
      </c>
      <c r="J34" s="73" t="str" cm="1">
        <f t="array" ref="J34">IF(COUNTIF(Q$2:Q34,Q34)=1,_xlfn.TEXTJOIN(";",1,IF($Q$2:$Q$2000=Q34,$F$2:$F$2000,"")),"")</f>
        <v>DF69A</v>
      </c>
      <c r="K34" s="73" t="str" cm="1">
        <f t="array" ref="K34">IF(COUNTIF(Q$2:Q34,Q34)=1,_xlfn.TEXTJOIN(";",1,IF($Q$2:$Q$2000=Q34,$H$2:$H$2000,"")),"")</f>
        <v>10444906</v>
      </c>
      <c r="L34" s="103" t="s">
        <v>13616</v>
      </c>
      <c r="M34" s="103">
        <v>4</v>
      </c>
      <c r="N34" s="103" t="s">
        <v>13617</v>
      </c>
      <c r="O34" s="72" t="s">
        <v>13511</v>
      </c>
      <c r="P34" s="80" t="s">
        <v>13618</v>
      </c>
      <c r="Q34" s="72" t="str">
        <f t="shared" si="0"/>
        <v>国械注进20162402558</v>
      </c>
      <c r="R34" s="104">
        <v>44263</v>
      </c>
      <c r="S34" s="104">
        <v>44263</v>
      </c>
      <c r="T34" s="104">
        <v>46088</v>
      </c>
    </row>
    <row r="35" spans="1:20" s="103" customFormat="1" ht="25.5" customHeight="1">
      <c r="A35" s="70" t="s">
        <v>13371</v>
      </c>
      <c r="B35" s="70">
        <v>2</v>
      </c>
      <c r="C35" s="71" t="s">
        <v>73</v>
      </c>
      <c r="D35" s="72" t="s">
        <v>13619</v>
      </c>
      <c r="E35" s="72" t="s">
        <v>13620</v>
      </c>
      <c r="F35" s="71" t="s">
        <v>13621</v>
      </c>
      <c r="G35" s="71" t="s">
        <v>13622</v>
      </c>
      <c r="H35" s="73">
        <v>10444942</v>
      </c>
      <c r="I35" s="73" t="str" cm="1">
        <f t="array" ref="I35">IF(COUNTIF(Q$2:Q35,Q35)=1,_xlfn.TEXTJOIN(";",1,IF($Q$2:$Q$2000=Q35,$C$2:$C$2000,"")),"")</f>
        <v>Dimension</v>
      </c>
      <c r="J35" s="73" t="str" cm="1">
        <f t="array" ref="J35">IF(COUNTIF(Q$2:Q35,Q35)=1,_xlfn.TEXTJOIN(";",1,IF($Q$2:$Q$2000=Q35,$F$2:$F$2000,"")),"")</f>
        <v>DF71</v>
      </c>
      <c r="K35" s="73" t="str" cm="1">
        <f t="array" ref="K35">IF(COUNTIF(Q$2:Q35,Q35)=1,_xlfn.TEXTJOIN(";",1,IF($Q$2:$Q$2000=Q35,$H$2:$H$2000,"")),"")</f>
        <v>10444942</v>
      </c>
      <c r="L35" s="103" t="s">
        <v>13623</v>
      </c>
      <c r="M35" s="103">
        <v>4</v>
      </c>
      <c r="N35" s="103" t="s">
        <v>13624</v>
      </c>
      <c r="O35" s="72" t="s">
        <v>13625</v>
      </c>
      <c r="P35" s="80" t="s">
        <v>13626</v>
      </c>
      <c r="Q35" s="72" t="str">
        <f t="shared" si="0"/>
        <v>国械注进20152400116</v>
      </c>
      <c r="R35" s="104">
        <v>43696</v>
      </c>
      <c r="S35" s="104">
        <v>43696</v>
      </c>
      <c r="T35" s="104">
        <v>45522</v>
      </c>
    </row>
    <row r="36" spans="1:20" s="103" customFormat="1" ht="25.5" customHeight="1">
      <c r="A36" s="70" t="s">
        <v>13371</v>
      </c>
      <c r="B36" s="70">
        <v>2</v>
      </c>
      <c r="C36" s="71" t="s">
        <v>73</v>
      </c>
      <c r="D36" s="72" t="s">
        <v>13627</v>
      </c>
      <c r="E36" s="72" t="s">
        <v>13628</v>
      </c>
      <c r="F36" s="71" t="s">
        <v>13629</v>
      </c>
      <c r="G36" s="71" t="s">
        <v>13630</v>
      </c>
      <c r="H36" s="73">
        <v>10444979</v>
      </c>
      <c r="I36" s="73" t="str" cm="1">
        <f t="array" ref="I36">IF(COUNTIF(Q$2:Q36,Q36)=1,_xlfn.TEXTJOIN(";",1,IF($Q$2:$Q$2000=Q36,$C$2:$C$2000,"")),"")</f>
        <v>Dimension</v>
      </c>
      <c r="J36" s="73" t="str" cm="1">
        <f t="array" ref="J36">IF(COUNTIF(Q$2:Q36,Q36)=1,_xlfn.TEXTJOIN(";",1,IF($Q$2:$Q$2000=Q36,$F$2:$F$2000,"")),"")</f>
        <v>DF73</v>
      </c>
      <c r="K36" s="73" t="str" cm="1">
        <f t="array" ref="K36">IF(COUNTIF(Q$2:Q36,Q36)=1,_xlfn.TEXTJOIN(";",1,IF($Q$2:$Q$2000=Q36,$H$2:$H$2000,"")),"")</f>
        <v>10444979</v>
      </c>
      <c r="L36" s="103" t="s">
        <v>13631</v>
      </c>
      <c r="M36" s="103">
        <v>4</v>
      </c>
      <c r="N36" s="103" t="s">
        <v>13632</v>
      </c>
      <c r="O36" s="72" t="s">
        <v>13633</v>
      </c>
      <c r="P36" s="80" t="s">
        <v>13634</v>
      </c>
      <c r="Q36" s="72" t="str">
        <f t="shared" si="0"/>
        <v>国械注进20172400018</v>
      </c>
      <c r="R36" s="104">
        <v>44414</v>
      </c>
      <c r="S36" s="104">
        <v>44414</v>
      </c>
      <c r="T36" s="104">
        <v>46239</v>
      </c>
    </row>
    <row r="37" spans="1:20" s="103" customFormat="1" ht="25.5" customHeight="1">
      <c r="A37" s="70" t="s">
        <v>13371</v>
      </c>
      <c r="B37" s="70">
        <v>2</v>
      </c>
      <c r="C37" s="71" t="s">
        <v>73</v>
      </c>
      <c r="D37" s="72" t="s">
        <v>13635</v>
      </c>
      <c r="E37" s="72" t="s">
        <v>13636</v>
      </c>
      <c r="F37" s="71" t="s">
        <v>13637</v>
      </c>
      <c r="G37" s="71" t="s">
        <v>13638</v>
      </c>
      <c r="H37" s="73">
        <v>10444982</v>
      </c>
      <c r="I37" s="73" t="str" cm="1">
        <f t="array" ref="I37">IF(COUNTIF(Q$2:Q37,Q37)=1,_xlfn.TEXTJOIN(";",1,IF($Q$2:$Q$2000=Q37,$C$2:$C$2000,"")),"")</f>
        <v>Dimension</v>
      </c>
      <c r="J37" s="73" t="str" cm="1">
        <f t="array" ref="J37">IF(COUNTIF(Q$2:Q37,Q37)=1,_xlfn.TEXTJOIN(";",1,IF($Q$2:$Q$2000=Q37,$F$2:$F$2000,"")),"")</f>
        <v>DF74</v>
      </c>
      <c r="K37" s="73" t="str" cm="1">
        <f t="array" ref="K37">IF(COUNTIF(Q$2:Q37,Q37)=1,_xlfn.TEXTJOIN(";",1,IF($Q$2:$Q$2000=Q37,$H$2:$H$2000,"")),"")</f>
        <v>10444982</v>
      </c>
      <c r="L37" s="103" t="s">
        <v>13639</v>
      </c>
      <c r="M37" s="103">
        <v>4</v>
      </c>
      <c r="N37" s="103" t="s">
        <v>13640</v>
      </c>
      <c r="O37" s="72" t="s">
        <v>13610</v>
      </c>
      <c r="P37" s="80" t="s">
        <v>13641</v>
      </c>
      <c r="Q37" s="72" t="str">
        <f t="shared" si="0"/>
        <v>国械注进20172401213</v>
      </c>
      <c r="R37" s="104">
        <v>44497</v>
      </c>
      <c r="S37" s="104">
        <v>44670</v>
      </c>
      <c r="T37" s="104">
        <v>46495</v>
      </c>
    </row>
    <row r="38" spans="1:20" s="103" customFormat="1" ht="25.5" customHeight="1">
      <c r="A38" s="70" t="s">
        <v>13371</v>
      </c>
      <c r="B38" s="70">
        <v>2</v>
      </c>
      <c r="C38" s="71" t="s">
        <v>73</v>
      </c>
      <c r="D38" s="72" t="s">
        <v>13642</v>
      </c>
      <c r="E38" s="72" t="s">
        <v>13643</v>
      </c>
      <c r="F38" s="71" t="s">
        <v>13644</v>
      </c>
      <c r="G38" s="71" t="s">
        <v>13645</v>
      </c>
      <c r="H38" s="73">
        <v>10444912</v>
      </c>
      <c r="I38" s="73" t="str" cm="1">
        <f t="array" ref="I38">IF(COUNTIF(Q$2:Q38,Q38)=1,_xlfn.TEXTJOIN(";",1,IF($Q$2:$Q$2000=Q38,$C$2:$C$2000,"")),"")</f>
        <v>Dimension</v>
      </c>
      <c r="J38" s="73" t="str" cm="1">
        <f t="array" ref="J38">IF(COUNTIF(Q$2:Q38,Q38)=1,_xlfn.TEXTJOIN(";",1,IF($Q$2:$Q$2000=Q38,$F$2:$F$2000,"")),"")</f>
        <v>DF75A</v>
      </c>
      <c r="K38" s="73" t="str" cm="1">
        <f t="array" ref="K38">IF(COUNTIF(Q$2:Q38,Q38)=1,_xlfn.TEXTJOIN(";",1,IF($Q$2:$Q$2000=Q38,$H$2:$H$2000,"")),"")</f>
        <v>10444912</v>
      </c>
      <c r="L38" s="103" t="s">
        <v>13646</v>
      </c>
      <c r="M38" s="103">
        <v>8</v>
      </c>
      <c r="N38" s="103" t="s">
        <v>13647</v>
      </c>
      <c r="O38" s="72" t="s">
        <v>13648</v>
      </c>
      <c r="P38" s="72" t="s">
        <v>13649</v>
      </c>
      <c r="Q38" s="72" t="str">
        <f t="shared" si="0"/>
        <v>国械注进20172400720</v>
      </c>
      <c r="R38" s="104">
        <v>44483</v>
      </c>
      <c r="S38" s="104">
        <v>44635</v>
      </c>
      <c r="T38" s="104">
        <v>46460</v>
      </c>
    </row>
    <row r="39" spans="1:20" s="103" customFormat="1" ht="25.5" customHeight="1">
      <c r="A39" s="70" t="s">
        <v>13371</v>
      </c>
      <c r="B39" s="70">
        <v>2</v>
      </c>
      <c r="C39" s="71" t="s">
        <v>73</v>
      </c>
      <c r="D39" s="72" t="s">
        <v>13650</v>
      </c>
      <c r="E39" s="72" t="s">
        <v>13651</v>
      </c>
      <c r="F39" s="71" t="s">
        <v>13652</v>
      </c>
      <c r="G39" s="71" t="s">
        <v>13653</v>
      </c>
      <c r="H39" s="73">
        <v>10444983</v>
      </c>
      <c r="I39" s="73" t="str" cm="1">
        <f t="array" ref="I39">IF(COUNTIF(Q$2:Q39,Q39)=1,_xlfn.TEXTJOIN(";",1,IF($Q$2:$Q$2000=Q39,$C$2:$C$2000,"")),"")</f>
        <v>Dimension</v>
      </c>
      <c r="J39" s="73" t="str" cm="1">
        <f t="array" ref="J39">IF(COUNTIF(Q$2:Q39,Q39)=1,_xlfn.TEXTJOIN(";",1,IF($Q$2:$Q$2000=Q39,$F$2:$F$2000,"")),"")</f>
        <v>DF76</v>
      </c>
      <c r="K39" s="73" t="str" cm="1">
        <f t="array" ref="K39">IF(COUNTIF(Q$2:Q39,Q39)=1,_xlfn.TEXTJOIN(";",1,IF($Q$2:$Q$2000=Q39,$H$2:$H$2000,"")),"")</f>
        <v>10444983</v>
      </c>
      <c r="L39" s="103" t="s">
        <v>13654</v>
      </c>
      <c r="M39" s="103">
        <v>4</v>
      </c>
      <c r="N39" s="103" t="s">
        <v>13655</v>
      </c>
      <c r="O39" s="72" t="s">
        <v>13610</v>
      </c>
      <c r="P39" s="80" t="s">
        <v>13656</v>
      </c>
      <c r="Q39" s="72" t="str">
        <f t="shared" si="0"/>
        <v>国械注进20172400013</v>
      </c>
      <c r="R39" s="104">
        <v>44414</v>
      </c>
      <c r="S39" s="104">
        <v>44414</v>
      </c>
      <c r="T39" s="104">
        <v>46239</v>
      </c>
    </row>
    <row r="40" spans="1:20" s="103" customFormat="1" ht="25.5" customHeight="1">
      <c r="A40" s="70" t="s">
        <v>13371</v>
      </c>
      <c r="B40" s="70">
        <v>2</v>
      </c>
      <c r="C40" s="71" t="s">
        <v>73</v>
      </c>
      <c r="D40" s="72" t="s">
        <v>13657</v>
      </c>
      <c r="E40" s="72" t="s">
        <v>13658</v>
      </c>
      <c r="F40" s="71" t="s">
        <v>13659</v>
      </c>
      <c r="G40" s="109" t="s">
        <v>13660</v>
      </c>
      <c r="H40" s="73">
        <v>10444967</v>
      </c>
      <c r="I40" s="73" t="str" cm="1">
        <f t="array" ref="I40">IF(COUNTIF(Q$2:Q40,Q40)=1,_xlfn.TEXTJOIN(";",1,IF($Q$2:$Q$2000=Q40,$C$2:$C$2000,"")),"")</f>
        <v>Dimension</v>
      </c>
      <c r="J40" s="73" t="str" cm="1">
        <f t="array" ref="J40">IF(COUNTIF(Q$2:Q40,Q40)=1,_xlfn.TEXTJOIN(";",1,IF($Q$2:$Q$2000=Q40,$F$2:$F$2000,"")),"")</f>
        <v>DF77</v>
      </c>
      <c r="K40" s="73" t="str" cm="1">
        <f t="array" ref="K40">IF(COUNTIF(Q$2:Q40,Q40)=1,_xlfn.TEXTJOIN(";",1,IF($Q$2:$Q$2000=Q40,$H$2:$H$2000,"")),"")</f>
        <v>10444967</v>
      </c>
      <c r="L40" s="103" t="s">
        <v>13661</v>
      </c>
      <c r="M40" s="103">
        <v>8</v>
      </c>
      <c r="N40" s="103" t="s">
        <v>13662</v>
      </c>
      <c r="O40" s="72" t="s">
        <v>13557</v>
      </c>
      <c r="P40" s="80" t="s">
        <v>13663</v>
      </c>
      <c r="Q40" s="72" t="str">
        <f t="shared" si="0"/>
        <v>国械注进20172401469</v>
      </c>
      <c r="R40" s="104">
        <v>44932</v>
      </c>
      <c r="S40" s="104">
        <v>44932</v>
      </c>
      <c r="T40" s="104">
        <v>46530</v>
      </c>
    </row>
    <row r="41" spans="1:20" s="103" customFormat="1" ht="25.5" customHeight="1">
      <c r="A41" s="70" t="s">
        <v>13371</v>
      </c>
      <c r="B41" s="70">
        <v>2</v>
      </c>
      <c r="C41" s="71" t="s">
        <v>73</v>
      </c>
      <c r="D41" s="72" t="s">
        <v>13664</v>
      </c>
      <c r="E41" s="72" t="s">
        <v>13665</v>
      </c>
      <c r="F41" s="71" t="s">
        <v>13666</v>
      </c>
      <c r="G41" s="71" t="s">
        <v>13667</v>
      </c>
      <c r="H41" s="73">
        <v>10444978</v>
      </c>
      <c r="I41" s="73" t="str" cm="1">
        <f t="array" ref="I41">IF(COUNTIF(Q$2:Q41,Q41)=1,_xlfn.TEXTJOIN(";",1,IF($Q$2:$Q$2000=Q41,$C$2:$C$2000,"")),"")</f>
        <v>Dimension</v>
      </c>
      <c r="J41" s="73" t="str" cm="1">
        <f t="array" ref="J41">IF(COUNTIF(Q$2:Q41,Q41)=1,_xlfn.TEXTJOIN(";",1,IF($Q$2:$Q$2000=Q41,$F$2:$F$2000,"")),"")</f>
        <v>DF80</v>
      </c>
      <c r="K41" s="73" t="str" cm="1">
        <f t="array" ref="K41">IF(COUNTIF(Q$2:Q41,Q41)=1,_xlfn.TEXTJOIN(";",1,IF($Q$2:$Q$2000=Q41,$H$2:$H$2000,"")),"")</f>
        <v>10444978</v>
      </c>
      <c r="L41" s="103" t="s">
        <v>13668</v>
      </c>
      <c r="M41" s="103">
        <v>4</v>
      </c>
      <c r="N41" s="103" t="s">
        <v>13669</v>
      </c>
      <c r="O41" s="72" t="s">
        <v>13519</v>
      </c>
      <c r="P41" s="80" t="s">
        <v>13670</v>
      </c>
      <c r="Q41" s="72" t="str">
        <f t="shared" si="0"/>
        <v>国械注进20162401441</v>
      </c>
      <c r="R41" s="104">
        <v>44130</v>
      </c>
      <c r="S41" s="104">
        <v>44130</v>
      </c>
      <c r="T41" s="104">
        <v>45955</v>
      </c>
    </row>
    <row r="42" spans="1:20" s="103" customFormat="1" ht="25.5" customHeight="1">
      <c r="A42" s="70" t="s">
        <v>13371</v>
      </c>
      <c r="B42" s="70">
        <v>2</v>
      </c>
      <c r="C42" s="71" t="s">
        <v>73</v>
      </c>
      <c r="D42" s="72" t="s">
        <v>13671</v>
      </c>
      <c r="E42" s="72" t="s">
        <v>13672</v>
      </c>
      <c r="F42" s="71" t="s">
        <v>13673</v>
      </c>
      <c r="G42" s="71" t="s">
        <v>13674</v>
      </c>
      <c r="H42" s="73">
        <v>10444984</v>
      </c>
      <c r="I42" s="73" t="str" cm="1">
        <f t="array" ref="I42">IF(COUNTIF(Q$2:Q42,Q42)=1,_xlfn.TEXTJOIN(";",1,IF($Q$2:$Q$2000=Q42,$C$2:$C$2000,"")),"")</f>
        <v>Dimension</v>
      </c>
      <c r="J42" s="73" t="str" cm="1">
        <f t="array" ref="J42">IF(COUNTIF(Q$2:Q42,Q42)=1,_xlfn.TEXTJOIN(";",1,IF($Q$2:$Q$2000=Q42,$F$2:$F$2000,"")),"")</f>
        <v>DF81</v>
      </c>
      <c r="K42" s="73" t="str" cm="1">
        <f t="array" ref="K42">IF(COUNTIF(Q$2:Q42,Q42)=1,_xlfn.TEXTJOIN(";",1,IF($Q$2:$Q$2000=Q42,$H$2:$H$2000,"")),"")</f>
        <v>10444984</v>
      </c>
      <c r="L42" s="103" t="s">
        <v>13675</v>
      </c>
      <c r="M42" s="103">
        <v>4</v>
      </c>
      <c r="N42" s="103" t="s">
        <v>13676</v>
      </c>
      <c r="O42" s="72" t="s">
        <v>13610</v>
      </c>
      <c r="P42" s="80" t="s">
        <v>13677</v>
      </c>
      <c r="Q42" s="72" t="str">
        <f t="shared" si="0"/>
        <v>国械注进20172400044</v>
      </c>
      <c r="R42" s="104">
        <v>44414</v>
      </c>
      <c r="S42" s="104">
        <v>44414</v>
      </c>
      <c r="T42" s="104">
        <v>46239</v>
      </c>
    </row>
    <row r="43" spans="1:20" s="103" customFormat="1" ht="25.5" customHeight="1">
      <c r="A43" s="70" t="s">
        <v>13371</v>
      </c>
      <c r="B43" s="70">
        <v>2</v>
      </c>
      <c r="C43" s="71" t="s">
        <v>73</v>
      </c>
      <c r="D43" s="72" t="s">
        <v>13678</v>
      </c>
      <c r="E43" s="72" t="s">
        <v>13679</v>
      </c>
      <c r="F43" s="71" t="s">
        <v>13680</v>
      </c>
      <c r="G43" s="71" t="s">
        <v>13681</v>
      </c>
      <c r="H43" s="73">
        <v>10444944</v>
      </c>
      <c r="I43" s="73" t="str" cm="1">
        <f t="array" ref="I43">IF(COUNTIF(Q$2:Q43,Q43)=1,_xlfn.TEXTJOIN(";",1,IF($Q$2:$Q$2000=Q43,$C$2:$C$2000,"")),"")</f>
        <v>Dimension</v>
      </c>
      <c r="J43" s="73" t="str" cm="1">
        <f t="array" ref="J43">IF(COUNTIF(Q$2:Q43,Q43)=1,_xlfn.TEXTJOIN(";",1,IF($Q$2:$Q$2000=Q43,$F$2:$F$2000,"")),"")</f>
        <v>DF84</v>
      </c>
      <c r="K43" s="73" t="str" cm="1">
        <f t="array" ref="K43">IF(COUNTIF(Q$2:Q43,Q43)=1,_xlfn.TEXTJOIN(";",1,IF($Q$2:$Q$2000=Q43,$H$2:$H$2000,"")),"")</f>
        <v>10444944</v>
      </c>
      <c r="L43" s="103" t="s">
        <v>13682</v>
      </c>
      <c r="M43" s="103">
        <v>4</v>
      </c>
      <c r="N43" s="103" t="s">
        <v>13683</v>
      </c>
      <c r="O43" s="72" t="s">
        <v>13527</v>
      </c>
      <c r="P43" s="80" t="s">
        <v>13684</v>
      </c>
      <c r="Q43" s="72" t="str">
        <f t="shared" si="0"/>
        <v>国械注进20162401444</v>
      </c>
      <c r="R43" s="104">
        <v>44137</v>
      </c>
      <c r="S43" s="104">
        <v>44137</v>
      </c>
      <c r="T43" s="104">
        <v>45962</v>
      </c>
    </row>
    <row r="44" spans="1:20" s="103" customFormat="1" ht="25.5" customHeight="1">
      <c r="A44" s="70" t="s">
        <v>13371</v>
      </c>
      <c r="B44" s="70">
        <v>2</v>
      </c>
      <c r="C44" s="71" t="s">
        <v>73</v>
      </c>
      <c r="D44" s="72" t="s">
        <v>13685</v>
      </c>
      <c r="E44" s="72" t="s">
        <v>13686</v>
      </c>
      <c r="F44" s="71" t="s">
        <v>13687</v>
      </c>
      <c r="G44" s="71" t="s">
        <v>13688</v>
      </c>
      <c r="H44" s="73">
        <v>10444980</v>
      </c>
      <c r="I44" s="73" t="str" cm="1">
        <f t="array" ref="I44">IF(COUNTIF(Q$2:Q44,Q44)=1,_xlfn.TEXTJOIN(";",1,IF($Q$2:$Q$2000=Q44,$C$2:$C$2000,"")),"")</f>
        <v>Dimension</v>
      </c>
      <c r="J44" s="73" t="str" cm="1">
        <f t="array" ref="J44">IF(COUNTIF(Q$2:Q44,Q44)=1,_xlfn.TEXTJOIN(";",1,IF($Q$2:$Q$2000=Q44,$F$2:$F$2000,"")),"")</f>
        <v>DF101</v>
      </c>
      <c r="K44" s="73" t="str" cm="1">
        <f t="array" ref="K44">IF(COUNTIF(Q$2:Q44,Q44)=1,_xlfn.TEXTJOIN(";",1,IF($Q$2:$Q$2000=Q44,$H$2:$H$2000,"")),"")</f>
        <v>10444980</v>
      </c>
      <c r="L44" s="103" t="s">
        <v>13689</v>
      </c>
      <c r="M44" s="103">
        <v>4</v>
      </c>
      <c r="N44" s="103" t="s">
        <v>13690</v>
      </c>
      <c r="O44" s="72" t="s">
        <v>13691</v>
      </c>
      <c r="P44" s="80" t="s">
        <v>13692</v>
      </c>
      <c r="Q44" s="72" t="str">
        <f t="shared" si="0"/>
        <v>国械注进20162405278</v>
      </c>
      <c r="R44" s="104">
        <v>44411</v>
      </c>
      <c r="S44" s="104">
        <v>44411</v>
      </c>
      <c r="T44" s="104">
        <v>46236</v>
      </c>
    </row>
    <row r="45" spans="1:20" s="103" customFormat="1" ht="25.5" customHeight="1">
      <c r="A45" s="70" t="s">
        <v>13371</v>
      </c>
      <c r="B45" s="70">
        <v>2</v>
      </c>
      <c r="C45" s="71" t="s">
        <v>73</v>
      </c>
      <c r="D45" s="72" t="s">
        <v>13693</v>
      </c>
      <c r="E45" s="72" t="s">
        <v>13694</v>
      </c>
      <c r="F45" s="71" t="s">
        <v>13695</v>
      </c>
      <c r="G45" s="71" t="s">
        <v>13696</v>
      </c>
      <c r="H45" s="73">
        <v>10444981</v>
      </c>
      <c r="I45" s="73" t="str" cm="1">
        <f t="array" ref="I45">IF(COUNTIF(Q$2:Q45,Q45)=1,_xlfn.TEXTJOIN(";",1,IF($Q$2:$Q$2000=Q45,$C$2:$C$2000,"")),"")</f>
        <v>Dimension</v>
      </c>
      <c r="J45" s="73" t="str" cm="1">
        <f t="array" ref="J45">IF(COUNTIF(Q$2:Q45,Q45)=1,_xlfn.TEXTJOIN(";",1,IF($Q$2:$Q$2000=Q45,$F$2:$F$2000,"")),"")</f>
        <v>DF102</v>
      </c>
      <c r="K45" s="73" t="str" cm="1">
        <f t="array" ref="K45">IF(COUNTIF(Q$2:Q45,Q45)=1,_xlfn.TEXTJOIN(";",1,IF($Q$2:$Q$2000=Q45,$H$2:$H$2000,"")),"")</f>
        <v>10444981</v>
      </c>
      <c r="L45" s="103" t="s">
        <v>13697</v>
      </c>
      <c r="M45" s="103">
        <v>4</v>
      </c>
      <c r="N45" s="103" t="s">
        <v>13698</v>
      </c>
      <c r="O45" s="72" t="s">
        <v>13691</v>
      </c>
      <c r="P45" s="72" t="s">
        <v>13699</v>
      </c>
      <c r="Q45" s="72" t="str">
        <f t="shared" si="0"/>
        <v>国械注进20162405275</v>
      </c>
      <c r="R45" s="104">
        <v>44411</v>
      </c>
      <c r="S45" s="104">
        <v>44411</v>
      </c>
      <c r="T45" s="104">
        <v>46236</v>
      </c>
    </row>
    <row r="46" spans="1:20" s="103" customFormat="1" ht="25.5" customHeight="1">
      <c r="A46" s="70" t="s">
        <v>13371</v>
      </c>
      <c r="B46" s="70">
        <v>2</v>
      </c>
      <c r="C46" s="71" t="s">
        <v>73</v>
      </c>
      <c r="D46" s="72" t="s">
        <v>13700</v>
      </c>
      <c r="E46" s="72" t="s">
        <v>13701</v>
      </c>
      <c r="F46" s="71" t="s">
        <v>13702</v>
      </c>
      <c r="G46" s="71" t="s">
        <v>13703</v>
      </c>
      <c r="H46" s="73">
        <v>10444985</v>
      </c>
      <c r="I46" s="73" t="str" cm="1">
        <f t="array" ref="I46">IF(COUNTIF(Q$2:Q46,Q46)=1,_xlfn.TEXTJOIN(";",1,IF($Q$2:$Q$2000=Q46,$C$2:$C$2000,"")),"")</f>
        <v>Dimension</v>
      </c>
      <c r="J46" s="73" t="str" cm="1">
        <f t="array" ref="J46">IF(COUNTIF(Q$2:Q46,Q46)=1,_xlfn.TEXTJOIN(";",1,IF($Q$2:$Q$2000=Q46,$F$2:$F$2000,"")),"")</f>
        <v>DF103</v>
      </c>
      <c r="K46" s="73" t="str" cm="1">
        <f t="array" ref="K46">IF(COUNTIF(Q$2:Q46,Q46)=1,_xlfn.TEXTJOIN(";",1,IF($Q$2:$Q$2000=Q46,$H$2:$H$2000,"")),"")</f>
        <v>10444985</v>
      </c>
      <c r="L46" s="103" t="s">
        <v>13704</v>
      </c>
      <c r="M46" s="103">
        <v>4</v>
      </c>
      <c r="N46" s="103" t="s">
        <v>13705</v>
      </c>
      <c r="O46" s="72" t="s">
        <v>13706</v>
      </c>
      <c r="P46" s="72" t="s">
        <v>13707</v>
      </c>
      <c r="Q46" s="72" t="str">
        <f t="shared" si="0"/>
        <v>国械注进20142405144</v>
      </c>
      <c r="R46" s="104">
        <v>43594</v>
      </c>
      <c r="S46" s="104">
        <v>43594</v>
      </c>
      <c r="T46" s="104">
        <v>45420</v>
      </c>
    </row>
    <row r="47" spans="1:20" s="103" customFormat="1" ht="25.5" customHeight="1">
      <c r="A47" s="70" t="s">
        <v>13371</v>
      </c>
      <c r="B47" s="70">
        <v>2</v>
      </c>
      <c r="C47" s="71" t="s">
        <v>73</v>
      </c>
      <c r="D47" s="72" t="s">
        <v>13708</v>
      </c>
      <c r="E47" s="72" t="s">
        <v>13709</v>
      </c>
      <c r="F47" s="71" t="s">
        <v>13710</v>
      </c>
      <c r="G47" s="71" t="s">
        <v>13711</v>
      </c>
      <c r="H47" s="73">
        <v>10720883</v>
      </c>
      <c r="I47" s="73" t="str" cm="1">
        <f t="array" ref="I47">IF(COUNTIF(Q$2:Q47,Q47)=1,_xlfn.TEXTJOIN(";",1,IF($Q$2:$Q$2000=Q47,$C$2:$C$2000,"")),"")</f>
        <v>Dimension</v>
      </c>
      <c r="J47" s="73" t="str" cm="1">
        <f t="array" ref="J47">IF(COUNTIF(Q$2:Q47,Q47)=1,_xlfn.TEXTJOIN(";",1,IF($Q$2:$Q$2000=Q47,$F$2:$F$2000,"")),"")</f>
        <v>DF105B</v>
      </c>
      <c r="K47" s="73" t="str" cm="1">
        <f t="array" ref="K47">IF(COUNTIF(Q$2:Q47,Q47)=1,_xlfn.TEXTJOIN(";",1,IF($Q$2:$Q$2000=Q47,$H$2:$H$2000,"")),"")</f>
        <v>10720883</v>
      </c>
      <c r="L47" s="102" t="s">
        <v>13712</v>
      </c>
      <c r="M47" s="103">
        <v>1</v>
      </c>
      <c r="O47" s="72" t="s">
        <v>13713</v>
      </c>
      <c r="P47" s="80" t="s">
        <v>13714</v>
      </c>
      <c r="Q47" s="72" t="str">
        <f t="shared" si="0"/>
        <v>国械注进20162404568</v>
      </c>
      <c r="R47" s="104">
        <v>44497</v>
      </c>
      <c r="S47" s="104">
        <v>44497</v>
      </c>
      <c r="T47" s="104">
        <v>46194</v>
      </c>
    </row>
    <row r="48" spans="1:20" s="103" customFormat="1" ht="25.5" customHeight="1">
      <c r="A48" s="70" t="s">
        <v>13371</v>
      </c>
      <c r="B48" s="70">
        <v>2</v>
      </c>
      <c r="C48" s="71" t="s">
        <v>73</v>
      </c>
      <c r="D48" s="72" t="s">
        <v>13715</v>
      </c>
      <c r="E48" s="72" t="s">
        <v>13716</v>
      </c>
      <c r="F48" s="71" t="s">
        <v>13717</v>
      </c>
      <c r="G48" s="71" t="s">
        <v>13718</v>
      </c>
      <c r="H48" s="73">
        <v>10444977</v>
      </c>
      <c r="I48" s="73" t="str" cm="1">
        <f t="array" ref="I48">IF(COUNTIF(Q$2:Q48,Q48)=1,_xlfn.TEXTJOIN(";",1,IF($Q$2:$Q$2000=Q48,$C$2:$C$2000,"")),"")</f>
        <v>Dimension</v>
      </c>
      <c r="J48" s="73" t="str" cm="1">
        <f t="array" ref="J48">IF(COUNTIF(Q$2:Q48,Q48)=1,_xlfn.TEXTJOIN(";",1,IF($Q$2:$Q$2000=Q48,$F$2:$F$2000,"")),"")</f>
        <v>DF114</v>
      </c>
      <c r="K48" s="73" t="str" cm="1">
        <f t="array" ref="K48">IF(COUNTIF(Q$2:Q48,Q48)=1,_xlfn.TEXTJOIN(";",1,IF($Q$2:$Q$2000=Q48,$H$2:$H$2000,"")),"")</f>
        <v>10444977</v>
      </c>
      <c r="L48" s="103" t="s">
        <v>13719</v>
      </c>
      <c r="M48" s="103">
        <v>4</v>
      </c>
      <c r="N48" s="103" t="s">
        <v>13720</v>
      </c>
      <c r="O48" s="72" t="s">
        <v>13721</v>
      </c>
      <c r="P48" s="80" t="s">
        <v>13722</v>
      </c>
      <c r="Q48" s="72" t="str">
        <f t="shared" si="0"/>
        <v>国械注进20172400032</v>
      </c>
      <c r="R48" s="104">
        <v>44414</v>
      </c>
      <c r="S48" s="104">
        <v>44414</v>
      </c>
      <c r="T48" s="104">
        <v>46239</v>
      </c>
    </row>
    <row r="49" spans="1:20" s="103" customFormat="1" ht="25.5" customHeight="1">
      <c r="A49" s="70" t="s">
        <v>13371</v>
      </c>
      <c r="B49" s="70">
        <v>2</v>
      </c>
      <c r="C49" s="71" t="s">
        <v>73</v>
      </c>
      <c r="D49" s="72" t="s">
        <v>13723</v>
      </c>
      <c r="E49" s="72" t="s">
        <v>13724</v>
      </c>
      <c r="F49" s="71" t="s">
        <v>13725</v>
      </c>
      <c r="G49" s="71" t="s">
        <v>13726</v>
      </c>
      <c r="H49" s="73">
        <v>10444890</v>
      </c>
      <c r="I49" s="73" t="str" cm="1">
        <f t="array" ref="I49">IF(COUNTIF(Q$2:Q49,Q49)=1,_xlfn.TEXTJOIN(";",1,IF($Q$2:$Q$2000=Q49,$C$2:$C$2000,"")),"")</f>
        <v>Dimension</v>
      </c>
      <c r="J49" s="73" t="str" cm="1">
        <f t="array" ref="J49">IF(COUNTIF(Q$2:Q49,Q49)=1,_xlfn.TEXTJOIN(";",1,IF($Q$2:$Q$2000=Q49,$F$2:$F$2000,"")),"")</f>
        <v>DF131</v>
      </c>
      <c r="K49" s="73" t="str" cm="1">
        <f t="array" ref="K49">IF(COUNTIF(Q$2:Q49,Q49)=1,_xlfn.TEXTJOIN(";",1,IF($Q$2:$Q$2000=Q49,$H$2:$H$2000,"")),"")</f>
        <v>10444890</v>
      </c>
      <c r="L49" s="103" t="s">
        <v>13727</v>
      </c>
      <c r="M49" s="103">
        <v>4</v>
      </c>
      <c r="N49" s="103" t="s">
        <v>13728</v>
      </c>
      <c r="O49" s="72" t="s">
        <v>13519</v>
      </c>
      <c r="P49" s="80" t="s">
        <v>13729</v>
      </c>
      <c r="Q49" s="72" t="str">
        <f t="shared" si="0"/>
        <v>国械注进20162401446</v>
      </c>
      <c r="R49" s="104">
        <v>44119</v>
      </c>
      <c r="S49" s="104">
        <v>44119</v>
      </c>
      <c r="T49" s="104">
        <v>45944</v>
      </c>
    </row>
    <row r="50" spans="1:20" s="103" customFormat="1" ht="25.5" customHeight="1">
      <c r="A50" s="70" t="s">
        <v>13371</v>
      </c>
      <c r="B50" s="70">
        <v>2</v>
      </c>
      <c r="C50" s="71" t="s">
        <v>73</v>
      </c>
      <c r="D50" s="72" t="s">
        <v>13730</v>
      </c>
      <c r="E50" s="72" t="s">
        <v>13731</v>
      </c>
      <c r="F50" s="71" t="s">
        <v>13732</v>
      </c>
      <c r="G50" s="71" t="s">
        <v>13733</v>
      </c>
      <c r="H50" s="73">
        <v>10444939</v>
      </c>
      <c r="I50" s="73" t="str" cm="1">
        <f t="array" ref="I50">IF(COUNTIF(Q$2:Q50,Q50)=1,_xlfn.TEXTJOIN(";",1,IF($Q$2:$Q$2000=Q50,$C$2:$C$2000,"")),"")</f>
        <v>Dimension</v>
      </c>
      <c r="J50" s="73" t="str" cm="1">
        <f t="array" ref="J50">IF(COUNTIF(Q$2:Q50,Q50)=1,_xlfn.TEXTJOIN(";",1,IF($Q$2:$Q$2000=Q50,$F$2:$F$2000,"")),"")</f>
        <v>DF132</v>
      </c>
      <c r="K50" s="73" t="str" cm="1">
        <f t="array" ref="K50">IF(COUNTIF(Q$2:Q50,Q50)=1,_xlfn.TEXTJOIN(";",1,IF($Q$2:$Q$2000=Q50,$H$2:$H$2000,"")),"")</f>
        <v>10444939</v>
      </c>
      <c r="L50" s="103" t="s">
        <v>13734</v>
      </c>
      <c r="M50" s="103">
        <v>4</v>
      </c>
      <c r="N50" s="103" t="s">
        <v>13735</v>
      </c>
      <c r="O50" s="72" t="s">
        <v>13625</v>
      </c>
      <c r="P50" s="80" t="s">
        <v>13736</v>
      </c>
      <c r="Q50" s="72" t="str">
        <f t="shared" si="0"/>
        <v>国械注进20162404991</v>
      </c>
      <c r="R50" s="104">
        <v>44424</v>
      </c>
      <c r="S50" s="104">
        <v>44424</v>
      </c>
      <c r="T50" s="104">
        <v>46249</v>
      </c>
    </row>
    <row r="51" spans="1:20" s="103" customFormat="1" ht="25.5" customHeight="1">
      <c r="A51" s="70" t="s">
        <v>13371</v>
      </c>
      <c r="B51" s="70">
        <v>2</v>
      </c>
      <c r="C51" s="71" t="s">
        <v>73</v>
      </c>
      <c r="D51" s="72" t="s">
        <v>1734</v>
      </c>
      <c r="E51" s="72" t="s">
        <v>13737</v>
      </c>
      <c r="F51" s="71" t="s">
        <v>13738</v>
      </c>
      <c r="G51" s="71" t="s">
        <v>13739</v>
      </c>
      <c r="H51" s="73">
        <v>10444972</v>
      </c>
      <c r="I51" s="73" t="str" cm="1">
        <f t="array" ref="I51">IF(COUNTIF(Q$2:Q51,Q51)=1,_xlfn.TEXTJOIN(";",1,IF($Q$2:$Q$2000=Q51,$C$2:$C$2000,"")),"")</f>
        <v>Dimension</v>
      </c>
      <c r="J51" s="73" t="str" cm="1">
        <f t="array" ref="J51">IF(COUNTIF(Q$2:Q51,Q51)=1,_xlfn.TEXTJOIN(";",1,IF($Q$2:$Q$2000=Q51,$F$2:$F$2000,"")),"")</f>
        <v>DF137</v>
      </c>
      <c r="K51" s="73" t="str" cm="1">
        <f t="array" ref="K51">IF(COUNTIF(Q$2:Q51,Q51)=1,_xlfn.TEXTJOIN(";",1,IF($Q$2:$Q$2000=Q51,$H$2:$H$2000,"")),"")</f>
        <v>10444972</v>
      </c>
      <c r="L51" s="103" t="s">
        <v>11556</v>
      </c>
      <c r="M51" s="103">
        <v>4</v>
      </c>
      <c r="N51" s="103" t="s">
        <v>13740</v>
      </c>
      <c r="O51" s="72" t="s">
        <v>13741</v>
      </c>
      <c r="P51" s="72" t="s">
        <v>1735</v>
      </c>
      <c r="Q51" s="72" t="str">
        <f t="shared" si="0"/>
        <v>国械注进20162404055</v>
      </c>
      <c r="R51" s="104">
        <v>44270</v>
      </c>
      <c r="S51" s="104">
        <v>44270</v>
      </c>
      <c r="T51" s="104">
        <v>46095</v>
      </c>
    </row>
    <row r="52" spans="1:20" s="103" customFormat="1" ht="25.5" customHeight="1">
      <c r="A52" s="70" t="s">
        <v>13371</v>
      </c>
      <c r="B52" s="70">
        <v>2</v>
      </c>
      <c r="C52" s="71" t="s">
        <v>73</v>
      </c>
      <c r="D52" s="72" t="s">
        <v>13742</v>
      </c>
      <c r="E52" s="72" t="s">
        <v>13743</v>
      </c>
      <c r="F52" s="71" t="s">
        <v>13744</v>
      </c>
      <c r="G52" s="71" t="s">
        <v>13745</v>
      </c>
      <c r="H52" s="73">
        <v>10445023</v>
      </c>
      <c r="I52" s="73" t="str" cm="1">
        <f t="array" ref="I52">IF(COUNTIF(Q$2:Q52,Q52)=1,_xlfn.TEXTJOIN(";",1,IF($Q$2:$Q$2000=Q52,$C$2:$C$2000,"")),"")</f>
        <v>Dimension</v>
      </c>
      <c r="J52" s="73" t="str" cm="1">
        <f t="array" ref="J52">IF(COUNTIF(Q$2:Q52,Q52)=1,_xlfn.TEXTJOIN(";",1,IF($Q$2:$Q$2000=Q52,$F$2:$F$2000,"")),"")</f>
        <v>RC420</v>
      </c>
      <c r="K52" s="73" t="str" cm="1">
        <f t="array" ref="K52">IF(COUNTIF(Q$2:Q52,Q52)=1,_xlfn.TEXTJOIN(";",1,IF($Q$2:$Q$2000=Q52,$H$2:$H$2000,"")),"")</f>
        <v>10445023</v>
      </c>
      <c r="L52" s="103" t="s">
        <v>13746</v>
      </c>
      <c r="M52" s="103">
        <v>10</v>
      </c>
      <c r="N52" s="103" t="s">
        <v>13747</v>
      </c>
      <c r="O52" s="72" t="s">
        <v>13748</v>
      </c>
      <c r="P52" s="80" t="s">
        <v>13749</v>
      </c>
      <c r="Q52" s="72" t="str">
        <f t="shared" si="0"/>
        <v>国械注进20162404804</v>
      </c>
      <c r="R52" s="104">
        <v>44375</v>
      </c>
      <c r="S52" s="104">
        <v>44375</v>
      </c>
      <c r="T52" s="104">
        <v>46200</v>
      </c>
    </row>
    <row r="53" spans="1:20" s="103" customFormat="1" ht="25.5" customHeight="1">
      <c r="A53" s="70" t="s">
        <v>13371</v>
      </c>
      <c r="B53" s="70">
        <v>2</v>
      </c>
      <c r="C53" s="71" t="s">
        <v>73</v>
      </c>
      <c r="D53" s="72" t="s">
        <v>13750</v>
      </c>
      <c r="E53" s="72" t="s">
        <v>13751</v>
      </c>
      <c r="F53" s="71" t="s">
        <v>13752</v>
      </c>
      <c r="G53" s="71" t="s">
        <v>13753</v>
      </c>
      <c r="H53" s="73">
        <v>10445024</v>
      </c>
      <c r="I53" s="73" t="str" cm="1">
        <f t="array" ref="I53">IF(COUNTIF(Q$2:Q53,Q53)=1,_xlfn.TEXTJOIN(";",1,IF($Q$2:$Q$2000=Q53,$C$2:$C$2000,"")),"")</f>
        <v>Dimension</v>
      </c>
      <c r="J53" s="73" t="str" cm="1">
        <f t="array" ref="J53">IF(COUNTIF(Q$2:Q53,Q53)=1,_xlfn.TEXTJOIN(";",1,IF($Q$2:$Q$2000=Q53,$F$2:$F$2000,"")),"")</f>
        <v>RC422</v>
      </c>
      <c r="K53" s="73" t="str" cm="1">
        <f t="array" ref="K53">IF(COUNTIF(Q$2:Q53,Q53)=1,_xlfn.TEXTJOIN(";",1,IF($Q$2:$Q$2000=Q53,$H$2:$H$2000,"")),"")</f>
        <v>10445024</v>
      </c>
      <c r="L53" s="103" t="s">
        <v>13754</v>
      </c>
      <c r="M53" s="103">
        <v>10</v>
      </c>
      <c r="N53" s="103" t="s">
        <v>13755</v>
      </c>
      <c r="O53" s="72" t="s">
        <v>13496</v>
      </c>
      <c r="P53" s="72" t="s">
        <v>13756</v>
      </c>
      <c r="Q53" s="72" t="str">
        <f t="shared" si="0"/>
        <v>国械注进20162404569</v>
      </c>
      <c r="R53" s="104">
        <v>44379</v>
      </c>
      <c r="S53" s="104">
        <v>44379</v>
      </c>
      <c r="T53" s="104">
        <v>46204</v>
      </c>
    </row>
    <row r="54" spans="1:20" s="103" customFormat="1" ht="25.5" customHeight="1">
      <c r="A54" s="70" t="s">
        <v>13371</v>
      </c>
      <c r="B54" s="70">
        <v>2</v>
      </c>
      <c r="C54" s="71" t="s">
        <v>73</v>
      </c>
      <c r="D54" s="72" t="s">
        <v>13757</v>
      </c>
      <c r="E54" s="72" t="s">
        <v>13758</v>
      </c>
      <c r="F54" s="71" t="s">
        <v>13759</v>
      </c>
      <c r="G54" s="71" t="s">
        <v>13760</v>
      </c>
      <c r="H54" s="73">
        <v>10445019</v>
      </c>
      <c r="I54" s="73" t="str" cm="1">
        <f t="array" ref="I54">IF(COUNTIF(Q$2:Q54,Q54)=1,_xlfn.TEXTJOIN(";",1,IF($Q$2:$Q$2000=Q54,$C$2:$C$2000,"")),"")</f>
        <v>Dimension</v>
      </c>
      <c r="J54" s="73" t="str" cm="1">
        <f t="array" ref="J54">IF(COUNTIF(Q$2:Q54,Q54)=1,_xlfn.TEXTJOIN(";",1,IF($Q$2:$Q$2000=Q54,$F$2:$F$2000,"")),"")</f>
        <v>RC430</v>
      </c>
      <c r="K54" s="73" t="str" cm="1">
        <f t="array" ref="K54">IF(COUNTIF(Q$2:Q54,Q54)=1,_xlfn.TEXTJOIN(";",1,IF($Q$2:$Q$2000=Q54,$H$2:$H$2000,"")),"")</f>
        <v>10445019</v>
      </c>
      <c r="L54" s="103" t="s">
        <v>13761</v>
      </c>
      <c r="M54" s="103">
        <v>10</v>
      </c>
      <c r="N54" s="103" t="s">
        <v>13762</v>
      </c>
      <c r="O54" s="72" t="s">
        <v>13403</v>
      </c>
      <c r="P54" s="80" t="s">
        <v>13763</v>
      </c>
      <c r="Q54" s="72" t="str">
        <f t="shared" si="0"/>
        <v>国械注进20192401983</v>
      </c>
      <c r="R54" s="104">
        <v>43573</v>
      </c>
      <c r="S54" s="104">
        <v>43573</v>
      </c>
      <c r="T54" s="104">
        <v>45399</v>
      </c>
    </row>
    <row r="55" spans="1:20" s="103" customFormat="1" ht="25.5" customHeight="1">
      <c r="A55" s="70" t="s">
        <v>13371</v>
      </c>
      <c r="B55" s="70">
        <v>2</v>
      </c>
      <c r="C55" s="71" t="s">
        <v>73</v>
      </c>
      <c r="D55" s="72" t="s">
        <v>13764</v>
      </c>
      <c r="E55" s="72" t="s">
        <v>13765</v>
      </c>
      <c r="F55" s="71" t="s">
        <v>13766</v>
      </c>
      <c r="G55" s="71" t="s">
        <v>13767</v>
      </c>
      <c r="H55" s="73">
        <v>10445017</v>
      </c>
      <c r="I55" s="73" t="str" cm="1">
        <f t="array" ref="I55">IF(COUNTIF(Q$2:Q55,Q55)=1,_xlfn.TEXTJOIN(";",1,IF($Q$2:$Q$2000=Q55,$C$2:$C$2000,"")),"")</f>
        <v>Dimension</v>
      </c>
      <c r="J55" s="73" t="str" cm="1">
        <f t="array" ref="J55">IF(COUNTIF(Q$2:Q55,Q55)=1,_xlfn.TEXTJOIN(";",1,IF($Q$2:$Q$2000=Q55,$F$2:$F$2000,"")),"")</f>
        <v>RC440</v>
      </c>
      <c r="K55" s="73" t="str" cm="1">
        <f t="array" ref="K55">IF(COUNTIF(Q$2:Q55,Q55)=1,_xlfn.TEXTJOIN(";",1,IF($Q$2:$Q$2000=Q55,$H$2:$H$2000,"")),"")</f>
        <v>10445017</v>
      </c>
      <c r="L55" s="103" t="s">
        <v>13768</v>
      </c>
      <c r="M55" s="103">
        <v>10</v>
      </c>
      <c r="N55" s="103" t="s">
        <v>13769</v>
      </c>
      <c r="O55" s="72" t="s">
        <v>13770</v>
      </c>
      <c r="P55" s="80" t="s">
        <v>13771</v>
      </c>
      <c r="Q55" s="72" t="str">
        <f t="shared" si="0"/>
        <v>国械注进20192401965</v>
      </c>
      <c r="R55" s="104">
        <v>43563</v>
      </c>
      <c r="S55" s="104">
        <v>43563</v>
      </c>
      <c r="T55" s="104">
        <v>45389</v>
      </c>
    </row>
    <row r="56" spans="1:20" s="103" customFormat="1" ht="25.5" customHeight="1">
      <c r="A56" s="70" t="s">
        <v>13371</v>
      </c>
      <c r="B56" s="70">
        <v>2</v>
      </c>
      <c r="C56" s="71" t="s">
        <v>73</v>
      </c>
      <c r="D56" s="72" t="s">
        <v>13772</v>
      </c>
      <c r="E56" s="72" t="s">
        <v>13773</v>
      </c>
      <c r="F56" s="71" t="s">
        <v>13774</v>
      </c>
      <c r="G56" s="71" t="s">
        <v>13775</v>
      </c>
      <c r="H56" s="73">
        <v>10444904</v>
      </c>
      <c r="I56" s="73" t="str" cm="1">
        <f t="array" ref="I56">IF(COUNTIF(Q$2:Q56,Q56)=1,_xlfn.TEXTJOIN(";",1,IF($Q$2:$Q$2000=Q56,$C$2:$C$2000,"")),"")</f>
        <v>Dimension;Dimension</v>
      </c>
      <c r="J56" s="73" t="str" cm="1">
        <f t="array" ref="J56">IF(COUNTIF(Q$2:Q56,Q56)=1,_xlfn.TEXTJOIN(";",1,IF($Q$2:$Q$2000=Q56,$F$2:$F$2000,"")),"")</f>
        <v>RF420;RF520</v>
      </c>
      <c r="K56" s="73" t="str" cm="1">
        <f t="array" ref="K56">IF(COUNTIF(Q$2:Q56,Q56)=1,_xlfn.TEXTJOIN(";",1,IF($Q$2:$Q$2000=Q56,$H$2:$H$2000,"")),"")</f>
        <v>10444904;10444895</v>
      </c>
      <c r="L56" s="103" t="s">
        <v>13776</v>
      </c>
      <c r="M56" s="103">
        <v>4</v>
      </c>
      <c r="N56" s="103" t="s">
        <v>13777</v>
      </c>
      <c r="O56" s="72" t="s">
        <v>13778</v>
      </c>
      <c r="P56" s="80" t="s">
        <v>13779</v>
      </c>
      <c r="Q56" s="72" t="str">
        <f t="shared" si="0"/>
        <v>国械注进20162400254</v>
      </c>
      <c r="R56" s="104">
        <v>44137</v>
      </c>
      <c r="S56" s="104">
        <v>44137</v>
      </c>
      <c r="T56" s="104">
        <v>45962</v>
      </c>
    </row>
    <row r="57" spans="1:20" s="103" customFormat="1" ht="25.5" customHeight="1">
      <c r="A57" s="70" t="s">
        <v>13371</v>
      </c>
      <c r="B57" s="70">
        <v>2</v>
      </c>
      <c r="C57" s="71" t="s">
        <v>73</v>
      </c>
      <c r="D57" s="72" t="s">
        <v>13772</v>
      </c>
      <c r="E57" s="72" t="s">
        <v>13773</v>
      </c>
      <c r="F57" s="71" t="s">
        <v>13780</v>
      </c>
      <c r="G57" s="71" t="s">
        <v>13781</v>
      </c>
      <c r="H57" s="73">
        <v>10444895</v>
      </c>
      <c r="I57" s="73" t="str" cm="1">
        <f t="array" ref="I57">IF(COUNTIF(Q$2:Q57,Q57)=1,_xlfn.TEXTJOIN(";",1,IF($Q$2:$Q$2000=Q57,$C$2:$C$2000,"")),"")</f>
        <v/>
      </c>
      <c r="J57" s="73" t="str" cm="1">
        <f t="array" ref="J57">IF(COUNTIF(Q$2:Q57,Q57)=1,_xlfn.TEXTJOIN(";",1,IF($Q$2:$Q$2000=Q57,$F$2:$F$2000,"")),"")</f>
        <v/>
      </c>
      <c r="K57" s="73" t="str" cm="1">
        <f t="array" ref="K57">IF(COUNTIF(Q$2:Q57,Q57)=1,_xlfn.TEXTJOIN(";",1,IF($Q$2:$Q$2000=Q57,$H$2:$H$2000,"")),"")</f>
        <v/>
      </c>
      <c r="L57" s="103" t="s">
        <v>13782</v>
      </c>
      <c r="M57" s="103">
        <v>4</v>
      </c>
      <c r="N57" s="103" t="s">
        <v>13783</v>
      </c>
      <c r="O57" s="72" t="s">
        <v>13549</v>
      </c>
      <c r="P57" s="80" t="s">
        <v>13784</v>
      </c>
      <c r="Q57" s="72" t="str">
        <f t="shared" si="0"/>
        <v>国械注进20162400254</v>
      </c>
      <c r="R57" s="104">
        <v>44137</v>
      </c>
      <c r="S57" s="104">
        <v>44137</v>
      </c>
      <c r="T57" s="104">
        <v>45962</v>
      </c>
    </row>
    <row r="58" spans="1:20" s="103" customFormat="1" ht="25.5" customHeight="1">
      <c r="A58" s="70" t="s">
        <v>13371</v>
      </c>
      <c r="B58" s="70">
        <v>2</v>
      </c>
      <c r="C58" s="71" t="s">
        <v>73</v>
      </c>
      <c r="D58" s="72" t="s">
        <v>13785</v>
      </c>
      <c r="E58" s="72" t="s">
        <v>13786</v>
      </c>
      <c r="F58" s="71" t="s">
        <v>13787</v>
      </c>
      <c r="G58" s="71" t="s">
        <v>13788</v>
      </c>
      <c r="H58" s="73">
        <v>10444907</v>
      </c>
      <c r="I58" s="73" t="str" cm="1">
        <f t="array" ref="I58">IF(COUNTIF(Q$2:Q58,Q58)=1,_xlfn.TEXTJOIN(";",1,IF($Q$2:$Q$2000=Q58,$C$2:$C$2000,"")),"")</f>
        <v>Dimension</v>
      </c>
      <c r="J58" s="73" t="str" cm="1">
        <f t="array" ref="J58">IF(COUNTIF(Q$2:Q58,Q58)=1,_xlfn.TEXTJOIN(";",1,IF($Q$2:$Q$2000=Q58,$F$2:$F$2000,"")),"")</f>
        <v>RF422A</v>
      </c>
      <c r="K58" s="73" t="str" cm="1">
        <f t="array" ref="K58">IF(COUNTIF(Q$2:Q58,Q58)=1,_xlfn.TEXTJOIN(";",1,IF($Q$2:$Q$2000=Q58,$H$2:$H$2000,"")),"")</f>
        <v>10444907</v>
      </c>
      <c r="L58" s="103" t="s">
        <v>13789</v>
      </c>
      <c r="M58" s="103">
        <v>4</v>
      </c>
      <c r="N58" s="103" t="s">
        <v>13790</v>
      </c>
      <c r="O58" s="72" t="s">
        <v>13519</v>
      </c>
      <c r="P58" s="80" t="s">
        <v>13791</v>
      </c>
      <c r="Q58" s="72" t="str">
        <f t="shared" si="0"/>
        <v>国械注进20162404182</v>
      </c>
      <c r="R58" s="104">
        <v>44333</v>
      </c>
      <c r="S58" s="104">
        <v>44333</v>
      </c>
      <c r="T58" s="104">
        <v>46095</v>
      </c>
    </row>
    <row r="59" spans="1:20" s="103" customFormat="1" ht="25.5" customHeight="1">
      <c r="A59" s="70" t="s">
        <v>13371</v>
      </c>
      <c r="B59" s="70">
        <v>2</v>
      </c>
      <c r="C59" s="71" t="s">
        <v>73</v>
      </c>
      <c r="D59" s="72" t="s">
        <v>1611</v>
      </c>
      <c r="E59" s="72" t="s">
        <v>13792</v>
      </c>
      <c r="F59" s="71" t="s">
        <v>13793</v>
      </c>
      <c r="G59" s="71" t="s">
        <v>13794</v>
      </c>
      <c r="H59" s="73">
        <v>10444913</v>
      </c>
      <c r="I59" s="73" t="str" cm="1">
        <f t="array" ref="I59">IF(COUNTIF(Q$2:Q59,Q59)=1,_xlfn.TEXTJOIN(";",1,IF($Q$2:$Q$2000=Q59,$C$2:$C$2000,"")),"")</f>
        <v>Dimension;Dimension</v>
      </c>
      <c r="J59" s="73" t="str" cm="1">
        <f t="array" ref="J59">IF(COUNTIF(Q$2:Q59,Q59)=1,_xlfn.TEXTJOIN(";",1,IF($Q$2:$Q$2000=Q59,$F$2:$F$2000,"")),"")</f>
        <v>RF430;RF530</v>
      </c>
      <c r="K59" s="73" t="str" cm="1">
        <f t="array" ref="K59">IF(COUNTIF(Q$2:Q59,Q59)=1,_xlfn.TEXTJOIN(";",1,IF($Q$2:$Q$2000=Q59,$H$2:$H$2000,"")),"")</f>
        <v>10444913;10444914</v>
      </c>
      <c r="L59" s="103" t="s">
        <v>11423</v>
      </c>
      <c r="M59" s="103">
        <v>4</v>
      </c>
      <c r="N59" s="103" t="s">
        <v>13795</v>
      </c>
      <c r="O59" s="72" t="s">
        <v>13691</v>
      </c>
      <c r="P59" s="80" t="s">
        <v>1612</v>
      </c>
      <c r="Q59" s="72" t="str">
        <f t="shared" si="0"/>
        <v>国械注进20192402314</v>
      </c>
      <c r="R59" s="104">
        <v>43685</v>
      </c>
      <c r="S59" s="104">
        <v>43685</v>
      </c>
      <c r="T59" s="104">
        <v>45511</v>
      </c>
    </row>
    <row r="60" spans="1:20" s="103" customFormat="1" ht="25.5" customHeight="1">
      <c r="A60" s="70" t="s">
        <v>13371</v>
      </c>
      <c r="B60" s="70">
        <v>2</v>
      </c>
      <c r="C60" s="71" t="s">
        <v>73</v>
      </c>
      <c r="D60" s="72" t="s">
        <v>1611</v>
      </c>
      <c r="E60" s="72" t="s">
        <v>13792</v>
      </c>
      <c r="F60" s="71" t="s">
        <v>13796</v>
      </c>
      <c r="G60" s="71" t="s">
        <v>13797</v>
      </c>
      <c r="H60" s="73">
        <v>10444914</v>
      </c>
      <c r="I60" s="73" t="str" cm="1">
        <f t="array" ref="I60">IF(COUNTIF(Q$2:Q60,Q60)=1,_xlfn.TEXTJOIN(";",1,IF($Q$2:$Q$2000=Q60,$C$2:$C$2000,"")),"")</f>
        <v/>
      </c>
      <c r="J60" s="73" t="str" cm="1">
        <f t="array" ref="J60">IF(COUNTIF(Q$2:Q60,Q60)=1,_xlfn.TEXTJOIN(";",1,IF($Q$2:$Q$2000=Q60,$F$2:$F$2000,"")),"")</f>
        <v/>
      </c>
      <c r="K60" s="73" t="str" cm="1">
        <f t="array" ref="K60">IF(COUNTIF(Q$2:Q60,Q60)=1,_xlfn.TEXTJOIN(";",1,IF($Q$2:$Q$2000=Q60,$H$2:$H$2000,"")),"")</f>
        <v/>
      </c>
      <c r="L60" s="103" t="s">
        <v>13798</v>
      </c>
      <c r="M60" s="103">
        <v>4</v>
      </c>
      <c r="N60" s="103" t="s">
        <v>13799</v>
      </c>
      <c r="O60" s="72" t="s">
        <v>13800</v>
      </c>
      <c r="P60" s="80" t="s">
        <v>13801</v>
      </c>
      <c r="Q60" s="72" t="str">
        <f t="shared" si="0"/>
        <v>国械注进20192402314</v>
      </c>
      <c r="R60" s="104">
        <v>43685</v>
      </c>
      <c r="S60" s="104">
        <v>43685</v>
      </c>
      <c r="T60" s="104">
        <v>45511</v>
      </c>
    </row>
    <row r="61" spans="1:20" s="103" customFormat="1" ht="25.5" customHeight="1">
      <c r="A61" s="70" t="s">
        <v>13371</v>
      </c>
      <c r="B61" s="70">
        <v>2</v>
      </c>
      <c r="C61" s="71" t="s">
        <v>73</v>
      </c>
      <c r="D61" s="72" t="s">
        <v>13802</v>
      </c>
      <c r="E61" s="72" t="s">
        <v>13803</v>
      </c>
      <c r="F61" s="71" t="s">
        <v>13804</v>
      </c>
      <c r="G61" s="71" t="s">
        <v>13805</v>
      </c>
      <c r="H61" s="73">
        <v>10444946</v>
      </c>
      <c r="I61" s="73" t="str" cm="1">
        <f t="array" ref="I61">IF(COUNTIF(Q$2:Q61,Q61)=1,_xlfn.TEXTJOIN(";",1,IF($Q$2:$Q$2000=Q61,$C$2:$C$2000,"")),"")</f>
        <v>Dimension</v>
      </c>
      <c r="J61" s="73" t="str" cm="1">
        <f t="array" ref="J61">IF(COUNTIF(Q$2:Q61,Q61)=1,_xlfn.TEXTJOIN(";",1,IF($Q$2:$Q$2000=Q61,$F$2:$F$2000,"")),"")</f>
        <v>RF440</v>
      </c>
      <c r="K61" s="73" t="str" cm="1">
        <f t="array" ref="K61">IF(COUNTIF(Q$2:Q61,Q61)=1,_xlfn.TEXTJOIN(";",1,IF($Q$2:$Q$2000=Q61,$H$2:$H$2000,"")),"")</f>
        <v>10444946</v>
      </c>
      <c r="L61" s="103" t="s">
        <v>13806</v>
      </c>
      <c r="M61" s="103">
        <v>4</v>
      </c>
      <c r="N61" s="103" t="s">
        <v>13807</v>
      </c>
      <c r="O61" s="72" t="s">
        <v>13610</v>
      </c>
      <c r="P61" s="80" t="s">
        <v>13808</v>
      </c>
      <c r="Q61" s="72" t="str">
        <f t="shared" si="0"/>
        <v>国械注进20172401215</v>
      </c>
      <c r="R61" s="104">
        <v>44544</v>
      </c>
      <c r="S61" s="104">
        <v>44670</v>
      </c>
      <c r="T61" s="104">
        <v>46495</v>
      </c>
    </row>
    <row r="62" spans="1:20" s="103" customFormat="1" ht="25.5" customHeight="1">
      <c r="A62" s="70" t="s">
        <v>13371</v>
      </c>
      <c r="B62" s="70">
        <v>2</v>
      </c>
      <c r="C62" s="71" t="s">
        <v>73</v>
      </c>
      <c r="D62" s="72" t="s">
        <v>49</v>
      </c>
      <c r="E62" s="72" t="s">
        <v>13809</v>
      </c>
      <c r="F62" s="71" t="s">
        <v>13810</v>
      </c>
      <c r="G62" s="71" t="s">
        <v>13811</v>
      </c>
      <c r="H62" s="73">
        <v>10445058</v>
      </c>
      <c r="I62" s="73" t="str" cm="1">
        <f t="array" ref="I62">IF(COUNTIF(Q$2:Q62,Q62)=1,_xlfn.TEXTJOIN(";",1,IF($Q$2:$Q$2000=Q62,$C$2:$C$2000,"")),"")</f>
        <v>Dimension</v>
      </c>
      <c r="J62" s="73" t="str" cm="1">
        <f t="array" ref="J62">IF(COUNTIF(Q$2:Q62,Q62)=1,_xlfn.TEXTJOIN(";",1,IF($Q$2:$Q$2000=Q62,$F$2:$F$2000,"")),"")</f>
        <v>S600</v>
      </c>
      <c r="K62" s="73" t="str" cm="1">
        <f t="array" ref="K62">IF(COUNTIF(Q$2:Q62,Q62)=1,_xlfn.TEXTJOIN(";",1,IF($Q$2:$Q$2000=Q62,$H$2:$H$2000,"")),"")</f>
        <v>10445058</v>
      </c>
      <c r="L62" s="103" t="s">
        <v>10074</v>
      </c>
      <c r="M62" s="103">
        <v>4</v>
      </c>
      <c r="N62" s="103" t="s">
        <v>13812</v>
      </c>
      <c r="O62" s="72" t="s">
        <v>13813</v>
      </c>
      <c r="P62" s="80" t="s">
        <v>124</v>
      </c>
      <c r="Q62" s="72" t="str">
        <f t="shared" si="0"/>
        <v>国械注进20172220888</v>
      </c>
      <c r="R62" s="74">
        <v>44603</v>
      </c>
      <c r="S62" s="74">
        <v>44636</v>
      </c>
      <c r="T62" s="74">
        <v>46461</v>
      </c>
    </row>
    <row r="63" spans="1:20" s="103" customFormat="1" ht="25.5" customHeight="1">
      <c r="A63" s="70" t="s">
        <v>13371</v>
      </c>
      <c r="B63" s="70">
        <v>2</v>
      </c>
      <c r="C63" s="71" t="s">
        <v>73</v>
      </c>
      <c r="D63" s="72" t="s">
        <v>13814</v>
      </c>
      <c r="E63" s="72" t="s">
        <v>13815</v>
      </c>
      <c r="F63" s="71" t="s">
        <v>13816</v>
      </c>
      <c r="G63" s="71" t="s">
        <v>13817</v>
      </c>
      <c r="H63" s="73">
        <v>10444878</v>
      </c>
      <c r="I63" s="73" t="str" cm="1">
        <f t="array" ref="I63">IF(COUNTIF(Q$2:Q63,Q63)=1,_xlfn.TEXTJOIN(";",1,IF($Q$2:$Q$2000=Q63,$C$2:$C$2000,"")),"")</f>
        <v>Dimension</v>
      </c>
      <c r="J63" s="73" t="str" cm="1">
        <f t="array" ref="J63">IF(COUNTIF(Q$2:Q63,Q63)=1,_xlfn.TEXTJOIN(";",1,IF($Q$2:$Q$2000=Q63,$F$2:$F$2000,"")),"")</f>
        <v>S620</v>
      </c>
      <c r="K63" s="73" t="str" cm="1">
        <f t="array" ref="K63">IF(COUNTIF(Q$2:Q63,Q63)=1,_xlfn.TEXTJOIN(";",1,IF($Q$2:$Q$2000=Q63,$H$2:$H$2000,"")),"")</f>
        <v>10444878</v>
      </c>
      <c r="L63" s="103" t="s">
        <v>13818</v>
      </c>
      <c r="M63" s="103">
        <v>3</v>
      </c>
      <c r="N63" s="103" t="s">
        <v>13819</v>
      </c>
      <c r="O63" s="72" t="s">
        <v>13820</v>
      </c>
      <c r="P63" s="80" t="s">
        <v>13821</v>
      </c>
      <c r="Q63" s="72" t="str">
        <f t="shared" si="0"/>
        <v>国械注进20142405052</v>
      </c>
      <c r="R63" s="74">
        <v>44817</v>
      </c>
      <c r="S63" s="74">
        <v>45421</v>
      </c>
      <c r="T63" s="74">
        <v>47246</v>
      </c>
    </row>
    <row r="64" spans="1:20" s="103" customFormat="1" ht="25.5" customHeight="1">
      <c r="A64" s="70" t="s">
        <v>13371</v>
      </c>
      <c r="B64" s="70">
        <v>2</v>
      </c>
      <c r="C64" s="71" t="s">
        <v>73</v>
      </c>
      <c r="D64" s="72" t="s">
        <v>13814</v>
      </c>
      <c r="E64" s="72" t="s">
        <v>13822</v>
      </c>
      <c r="F64" s="71" t="s">
        <v>13823</v>
      </c>
      <c r="G64" s="71" t="s">
        <v>13824</v>
      </c>
      <c r="H64" s="73">
        <v>10444881</v>
      </c>
      <c r="I64" s="73" t="str" cm="1">
        <f t="array" ref="I64">IF(COUNTIF(Q$2:Q64,Q64)=1,_xlfn.TEXTJOIN(";",1,IF($Q$2:$Q$2000=Q64,$C$2:$C$2000,"")),"")</f>
        <v>Dimension</v>
      </c>
      <c r="J64" s="73" t="str" cm="1">
        <f t="array" ref="J64">IF(COUNTIF(Q$2:Q64,Q64)=1,_xlfn.TEXTJOIN(";",1,IF($Q$2:$Q$2000=Q64,$F$2:$F$2000,"")),"")</f>
        <v>S625</v>
      </c>
      <c r="K64" s="73" t="str" cm="1">
        <f t="array" ref="K64">IF(COUNTIF(Q$2:Q64,Q64)=1,_xlfn.TEXTJOIN(";",1,IF($Q$2:$Q$2000=Q64,$H$2:$H$2000,"")),"")</f>
        <v>10444881</v>
      </c>
      <c r="L64" s="103" t="s">
        <v>13825</v>
      </c>
      <c r="M64" s="103">
        <v>3</v>
      </c>
      <c r="N64" s="103" t="s">
        <v>13826</v>
      </c>
      <c r="O64" s="72" t="s">
        <v>13827</v>
      </c>
      <c r="P64" s="80" t="s">
        <v>13828</v>
      </c>
      <c r="Q64" s="72" t="str">
        <f t="shared" si="0"/>
        <v>国械注进20142405053</v>
      </c>
      <c r="R64" s="74">
        <v>44823</v>
      </c>
      <c r="S64" s="74">
        <v>45421</v>
      </c>
      <c r="T64" s="74">
        <v>47246</v>
      </c>
    </row>
    <row r="65" spans="1:20" s="103" customFormat="1" ht="25.5" customHeight="1">
      <c r="A65" s="70" t="s">
        <v>13371</v>
      </c>
      <c r="B65" s="70">
        <v>1</v>
      </c>
      <c r="C65" s="71" t="s">
        <v>73</v>
      </c>
      <c r="D65" s="72" t="s">
        <v>13829</v>
      </c>
      <c r="E65" s="72" t="s">
        <v>13830</v>
      </c>
      <c r="F65" s="71" t="s">
        <v>13831</v>
      </c>
      <c r="G65" s="71" t="s">
        <v>13832</v>
      </c>
      <c r="H65" s="73">
        <v>10444874</v>
      </c>
      <c r="I65" s="73" t="str" cm="1">
        <f t="array" ref="I65">IF(COUNTIF(Q$2:Q65,Q65)=1,_xlfn.TEXTJOIN(";",1,IF($Q$2:$Q$2000=Q65,$C$2:$C$2000,"")),"")</f>
        <v>Dimension</v>
      </c>
      <c r="J65" s="73" t="str" cm="1">
        <f t="array" ref="J65">IF(COUNTIF(Q$2:Q65,Q65)=1,_xlfn.TEXTJOIN(";",1,IF($Q$2:$Q$2000=Q65,$F$2:$F$2000,"")),"")</f>
        <v>S635</v>
      </c>
      <c r="K65" s="73" t="str" cm="1">
        <f t="array" ref="K65">IF(COUNTIF(Q$2:Q65,Q65)=1,_xlfn.TEXTJOIN(";",1,IF($Q$2:$Q$2000=Q65,$H$2:$H$2000,"")),"")</f>
        <v>10444874</v>
      </c>
      <c r="L65" s="103" t="s">
        <v>13833</v>
      </c>
      <c r="M65" s="103">
        <v>6</v>
      </c>
      <c r="N65" s="103" t="s">
        <v>13834</v>
      </c>
      <c r="O65" s="72" t="s">
        <v>13835</v>
      </c>
      <c r="P65" s="104" t="s">
        <v>13836</v>
      </c>
      <c r="Q65" s="72" t="str">
        <f t="shared" si="0"/>
        <v>国械备20170473号</v>
      </c>
      <c r="R65" s="74">
        <v>43441</v>
      </c>
      <c r="S65" s="74">
        <v>43441</v>
      </c>
      <c r="T65" s="74">
        <v>401768</v>
      </c>
    </row>
    <row r="66" spans="1:20" s="103" customFormat="1" ht="25.5" customHeight="1">
      <c r="A66" s="70" t="s">
        <v>13371</v>
      </c>
      <c r="B66" s="70">
        <v>2</v>
      </c>
      <c r="C66" s="71" t="s">
        <v>73</v>
      </c>
      <c r="D66" s="72" t="s">
        <v>13837</v>
      </c>
      <c r="E66" s="72" t="s">
        <v>13838</v>
      </c>
      <c r="F66" s="71" t="s">
        <v>13839</v>
      </c>
      <c r="G66" s="71" t="s">
        <v>13840</v>
      </c>
      <c r="H66" s="73">
        <v>10444872</v>
      </c>
      <c r="I66" s="73" t="str" cm="1">
        <f t="array" ref="I66">IF(COUNTIF(Q$2:Q66,Q66)=1,_xlfn.TEXTJOIN(";",1,IF($Q$2:$Q$2000=Q66,$C$2:$C$2000,"")),"")</f>
        <v>Dimension</v>
      </c>
      <c r="J66" s="73" t="str" cm="1">
        <f t="array" ref="J66">IF(COUNTIF(Q$2:Q66,Q66)=1,_xlfn.TEXTJOIN(";",1,IF($Q$2:$Q$2000=Q66,$F$2:$F$2000,"")),"")</f>
        <v>S640</v>
      </c>
      <c r="K66" s="73" t="str" cm="1">
        <f t="array" ref="K66">IF(COUNTIF(Q$2:Q66,Q66)=1,_xlfn.TEXTJOIN(";",1,IF($Q$2:$Q$2000=Q66,$H$2:$H$2000,"")),"")</f>
        <v>10444872</v>
      </c>
      <c r="L66" s="103" t="s">
        <v>13841</v>
      </c>
      <c r="M66" s="103">
        <v>1</v>
      </c>
      <c r="O66" s="72" t="s">
        <v>13842</v>
      </c>
      <c r="P66" s="72" t="s">
        <v>13843</v>
      </c>
      <c r="Q66" s="72" t="str">
        <f t="shared" si="0"/>
        <v>国械注进20162404802</v>
      </c>
      <c r="R66" s="74">
        <v>44354</v>
      </c>
      <c r="S66" s="74">
        <v>44354</v>
      </c>
      <c r="T66" s="74">
        <v>46179</v>
      </c>
    </row>
    <row r="67" spans="1:20" s="103" customFormat="1" ht="25.5" customHeight="1">
      <c r="A67" s="70" t="s">
        <v>13371</v>
      </c>
      <c r="B67" s="70">
        <v>2</v>
      </c>
      <c r="C67" s="71" t="s">
        <v>73</v>
      </c>
      <c r="D67" s="72" t="s">
        <v>13844</v>
      </c>
      <c r="E67" s="72" t="s">
        <v>13845</v>
      </c>
      <c r="F67" s="71" t="s">
        <v>13846</v>
      </c>
      <c r="G67" s="71" t="s">
        <v>13847</v>
      </c>
      <c r="H67" s="73">
        <v>10464529</v>
      </c>
      <c r="I67" s="73" t="str" cm="1">
        <f t="array" ref="I67">IF(COUNTIF(Q$2:Q67,Q67)=1,_xlfn.TEXTJOIN(";",1,IF($Q$2:$Q$2000=Q67,$C$2:$C$2000,"")),"")</f>
        <v>Dimension</v>
      </c>
      <c r="J67" s="73" t="str" cm="1">
        <f t="array" ref="J67">IF(COUNTIF(Q$2:Q67,Q67)=1,_xlfn.TEXTJOIN(";",1,IF($Q$2:$Q$2000=Q67,$F$2:$F$2000,"")),"")</f>
        <v xml:space="preserve">RC623 </v>
      </c>
      <c r="K67" s="73" t="str" cm="1">
        <f t="array" ref="K67">IF(COUNTIF(Q$2:Q67,Q67)=1,_xlfn.TEXTJOIN(";",1,IF($Q$2:$Q$2000=Q67,$H$2:$H$2000,"")),"")</f>
        <v>10464529</v>
      </c>
      <c r="L67" s="103" t="s">
        <v>13848</v>
      </c>
      <c r="M67" s="103">
        <v>1</v>
      </c>
      <c r="O67" s="72" t="s">
        <v>13849</v>
      </c>
      <c r="P67" s="72" t="s">
        <v>13850</v>
      </c>
      <c r="Q67" s="72" t="str">
        <f t="shared" ref="Q67:Q130" si="1">IF(IFERROR(FIND("Refer to ",P67),0),REPLACE(P67,1,9,""),P67)</f>
        <v>国械注进20152402503</v>
      </c>
      <c r="R67" s="74">
        <v>43920</v>
      </c>
      <c r="S67" s="74">
        <v>43920</v>
      </c>
      <c r="T67" s="74">
        <v>45745</v>
      </c>
    </row>
    <row r="68" spans="1:20" s="103" customFormat="1" ht="25.5" customHeight="1">
      <c r="A68" s="70" t="s">
        <v>13371</v>
      </c>
      <c r="B68" s="70">
        <v>2</v>
      </c>
      <c r="C68" s="71" t="s">
        <v>73</v>
      </c>
      <c r="D68" s="72" t="s">
        <v>13851</v>
      </c>
      <c r="E68" s="72" t="s">
        <v>13852</v>
      </c>
      <c r="F68" s="71" t="s">
        <v>13853</v>
      </c>
      <c r="G68" s="71" t="s">
        <v>13854</v>
      </c>
      <c r="H68" s="73">
        <v>10464336</v>
      </c>
      <c r="I68" s="73" t="str" cm="1">
        <f t="array" ref="I68">IF(COUNTIF(Q$2:Q68,Q68)=1,_xlfn.TEXTJOIN(";",1,IF($Q$2:$Q$2000=Q68,$C$2:$C$2000,"")),"")</f>
        <v>Dimension</v>
      </c>
      <c r="J68" s="73" t="str" cm="1">
        <f t="array" ref="J68">IF(COUNTIF(Q$2:Q68,Q68)=1,_xlfn.TEXTJOIN(";",1,IF($Q$2:$Q$2000=Q68,$F$2:$F$2000,"")),"")</f>
        <v>RC621</v>
      </c>
      <c r="K68" s="73" t="str" cm="1">
        <f t="array" ref="K68">IF(COUNTIF(Q$2:Q68,Q68)=1,_xlfn.TEXTJOIN(";",1,IF($Q$2:$Q$2000=Q68,$H$2:$H$2000,"")),"")</f>
        <v>10464336</v>
      </c>
      <c r="L68" s="103" t="s">
        <v>13855</v>
      </c>
      <c r="M68" s="103">
        <v>1</v>
      </c>
      <c r="O68" s="72" t="s">
        <v>13856</v>
      </c>
      <c r="P68" s="72" t="s">
        <v>13857</v>
      </c>
      <c r="Q68" s="72" t="str">
        <f t="shared" si="1"/>
        <v>国械注进20142405402</v>
      </c>
      <c r="R68" s="74">
        <v>43594</v>
      </c>
      <c r="S68" s="74">
        <v>43594</v>
      </c>
      <c r="T68" s="74">
        <v>45420</v>
      </c>
    </row>
    <row r="69" spans="1:20" s="103" customFormat="1" ht="25.5" customHeight="1">
      <c r="A69" s="70" t="s">
        <v>13371</v>
      </c>
      <c r="B69" s="70">
        <v>2</v>
      </c>
      <c r="C69" s="71" t="s">
        <v>73</v>
      </c>
      <c r="D69" s="72" t="s">
        <v>13858</v>
      </c>
      <c r="E69" s="72" t="s">
        <v>13859</v>
      </c>
      <c r="F69" s="71" t="s">
        <v>13860</v>
      </c>
      <c r="G69" s="71" t="s">
        <v>13861</v>
      </c>
      <c r="H69" s="73">
        <v>10445010</v>
      </c>
      <c r="I69" s="73" t="str" cm="1">
        <f t="array" ref="I69">IF(COUNTIF(Q$2:Q69,Q69)=1,_xlfn.TEXTJOIN(";",1,IF($Q$2:$Q$2000=Q69,$C$2:$C$2000,"")),"")</f>
        <v>Dimension</v>
      </c>
      <c r="J69" s="73" t="str" cm="1">
        <f t="array" ref="J69">IF(COUNTIF(Q$2:Q69,Q69)=1,_xlfn.TEXTJOIN(";",1,IF($Q$2:$Q$2000=Q69,$F$2:$F$2000,"")),"")</f>
        <v>DC85</v>
      </c>
      <c r="K69" s="73" t="str" cm="1">
        <f t="array" ref="K69">IF(COUNTIF(Q$2:Q69,Q69)=1,_xlfn.TEXTJOIN(";",1,IF($Q$2:$Q$2000=Q69,$H$2:$H$2000,"")),"")</f>
        <v>10445010</v>
      </c>
      <c r="L69" s="103" t="s">
        <v>13862</v>
      </c>
      <c r="M69" s="103">
        <v>1</v>
      </c>
      <c r="O69" s="72" t="s">
        <v>13863</v>
      </c>
      <c r="P69" s="72" t="s">
        <v>13864</v>
      </c>
      <c r="Q69" s="72" t="str">
        <f t="shared" si="1"/>
        <v>国械注进20162405279</v>
      </c>
      <c r="R69" s="74">
        <v>44420</v>
      </c>
      <c r="S69" s="74">
        <v>44420</v>
      </c>
      <c r="T69" s="74">
        <v>46245</v>
      </c>
    </row>
    <row r="70" spans="1:20" s="103" customFormat="1" ht="25.5" customHeight="1">
      <c r="A70" s="70" t="s">
        <v>13371</v>
      </c>
      <c r="B70" s="70">
        <v>2</v>
      </c>
      <c r="C70" s="71" t="s">
        <v>73</v>
      </c>
      <c r="D70" s="72" t="s">
        <v>13865</v>
      </c>
      <c r="E70" s="72" t="s">
        <v>13866</v>
      </c>
      <c r="F70" s="71" t="s">
        <v>13867</v>
      </c>
      <c r="G70" s="71" t="s">
        <v>13868</v>
      </c>
      <c r="H70" s="73">
        <v>10444945</v>
      </c>
      <c r="I70" s="73" t="str" cm="1">
        <f t="array" ref="I70">IF(COUNTIF(Q$2:Q70,Q70)=1,_xlfn.TEXTJOIN(";",1,IF($Q$2:$Q$2000=Q70,$C$2:$C$2000,"")),"")</f>
        <v>Dimension</v>
      </c>
      <c r="J70" s="73" t="str" cm="1">
        <f t="array" ref="J70">IF(COUNTIF(Q$2:Q70,Q70)=1,_xlfn.TEXTJOIN(";",1,IF($Q$2:$Q$2000=Q70,$F$2:$F$2000,"")),"")</f>
        <v>DF85</v>
      </c>
      <c r="K70" s="73" t="str" cm="1">
        <f t="array" ref="K70">IF(COUNTIF(Q$2:Q70,Q70)=1,_xlfn.TEXTJOIN(";",1,IF($Q$2:$Q$2000=Q70,$H$2:$H$2000,"")),"")</f>
        <v>10444945</v>
      </c>
      <c r="L70" s="103" t="s">
        <v>13869</v>
      </c>
      <c r="M70" s="103">
        <v>4</v>
      </c>
      <c r="N70" s="103" t="s">
        <v>13870</v>
      </c>
      <c r="O70" s="72" t="s">
        <v>13871</v>
      </c>
      <c r="P70" s="72" t="s">
        <v>13872</v>
      </c>
      <c r="Q70" s="72" t="str">
        <f t="shared" si="1"/>
        <v>国械注进20162405236</v>
      </c>
      <c r="R70" s="74">
        <v>44393</v>
      </c>
      <c r="S70" s="74">
        <v>44393</v>
      </c>
      <c r="T70" s="74">
        <v>46218</v>
      </c>
    </row>
    <row r="71" spans="1:20" s="103" customFormat="1" ht="25.5" customHeight="1">
      <c r="A71" s="70" t="s">
        <v>13371</v>
      </c>
      <c r="B71" s="70">
        <v>2</v>
      </c>
      <c r="C71" s="71" t="s">
        <v>73</v>
      </c>
      <c r="D71" s="72" t="s">
        <v>13873</v>
      </c>
      <c r="E71" s="72" t="s">
        <v>13874</v>
      </c>
      <c r="F71" s="71" t="s">
        <v>13875</v>
      </c>
      <c r="G71" s="71" t="s">
        <v>13876</v>
      </c>
      <c r="H71" s="73">
        <v>10444956</v>
      </c>
      <c r="I71" s="73" t="str" cm="1">
        <f t="array" ref="I71">IF(COUNTIF(Q$2:Q71,Q71)=1,_xlfn.TEXTJOIN(";",1,IF($Q$2:$Q$2000=Q71,$C$2:$C$2000,"")),"")</f>
        <v>Dimension</v>
      </c>
      <c r="J71" s="73" t="str" cm="1">
        <f t="array" ref="J71">IF(COUNTIF(Q$2:Q71,Q71)=1,_xlfn.TEXTJOIN(";",1,IF($Q$2:$Q$2000=Q71,$F$2:$F$2000,"")),"")</f>
        <v xml:space="preserve">DF125 </v>
      </c>
      <c r="K71" s="73" t="str" cm="1">
        <f t="array" ref="K71">IF(COUNTIF(Q$2:Q71,Q71)=1,_xlfn.TEXTJOIN(";",1,IF($Q$2:$Q$2000=Q71,$H$2:$H$2000,"")),"")</f>
        <v>10444956</v>
      </c>
      <c r="L71" s="103" t="s">
        <v>13877</v>
      </c>
      <c r="M71" s="103">
        <v>8</v>
      </c>
      <c r="N71" s="103" t="s">
        <v>13878</v>
      </c>
      <c r="O71" s="72" t="s">
        <v>13879</v>
      </c>
      <c r="P71" s="72" t="s">
        <v>13880</v>
      </c>
      <c r="Q71" s="72" t="str">
        <f t="shared" si="1"/>
        <v>国械注进20172400016</v>
      </c>
      <c r="R71" s="74">
        <v>44414</v>
      </c>
      <c r="S71" s="74">
        <v>44414</v>
      </c>
      <c r="T71" s="74">
        <v>46239</v>
      </c>
    </row>
    <row r="72" spans="1:20" s="103" customFormat="1" ht="25.5" customHeight="1">
      <c r="A72" s="70" t="s">
        <v>13371</v>
      </c>
      <c r="B72" s="70">
        <v>2</v>
      </c>
      <c r="C72" s="71" t="s">
        <v>73</v>
      </c>
      <c r="D72" s="72" t="s">
        <v>12889</v>
      </c>
      <c r="E72" s="108" t="s">
        <v>13881</v>
      </c>
      <c r="F72" s="71" t="s">
        <v>13882</v>
      </c>
      <c r="G72" s="71" t="s">
        <v>13883</v>
      </c>
      <c r="H72" s="73">
        <v>10444957</v>
      </c>
      <c r="I72" s="73" t="str" cm="1">
        <f t="array" ref="I72">IF(COUNTIF(Q$2:Q72,Q72)=1,_xlfn.TEXTJOIN(";",1,IF($Q$2:$Q$2000=Q72,$C$2:$C$2000,"")),"")</f>
        <v>Dimension</v>
      </c>
      <c r="J72" s="73" t="str" cm="1">
        <f t="array" ref="J72">IF(COUNTIF(Q$2:Q72,Q72)=1,_xlfn.TEXTJOIN(";",1,IF($Q$2:$Q$2000=Q72,$F$2:$F$2000,"")),"")</f>
        <v>DF167</v>
      </c>
      <c r="K72" s="73" t="str" cm="1">
        <f t="array" ref="K72">IF(COUNTIF(Q$2:Q72,Q72)=1,_xlfn.TEXTJOIN(";",1,IF($Q$2:$Q$2000=Q72,$H$2:$H$2000,"")),"")</f>
        <v>10444957</v>
      </c>
      <c r="L72" s="103" t="s">
        <v>12893</v>
      </c>
      <c r="M72" s="103">
        <v>8</v>
      </c>
      <c r="N72" s="103" t="s">
        <v>13884</v>
      </c>
      <c r="O72" s="72" t="s">
        <v>13557</v>
      </c>
      <c r="P72" s="72" t="s">
        <v>12890</v>
      </c>
      <c r="Q72" s="72" t="str">
        <f t="shared" si="1"/>
        <v>国械注进20172400745</v>
      </c>
      <c r="R72" s="74">
        <v>44453</v>
      </c>
      <c r="S72" s="74">
        <v>44453</v>
      </c>
      <c r="T72" s="74">
        <v>46278</v>
      </c>
    </row>
    <row r="73" spans="1:20" s="103" customFormat="1" ht="25.5" customHeight="1">
      <c r="A73" s="70" t="s">
        <v>13371</v>
      </c>
      <c r="B73" s="70">
        <v>2</v>
      </c>
      <c r="C73" s="71" t="s">
        <v>73</v>
      </c>
      <c r="D73" s="72" t="s">
        <v>13885</v>
      </c>
      <c r="E73" s="72" t="s">
        <v>13886</v>
      </c>
      <c r="F73" s="71" t="s">
        <v>13887</v>
      </c>
      <c r="G73" s="71" t="s">
        <v>13888</v>
      </c>
      <c r="H73" s="73">
        <v>10460278</v>
      </c>
      <c r="I73" s="73" t="str" cm="1">
        <f t="array" ref="I73">IF(COUNTIF(Q$2:Q73,Q73)=1,_xlfn.TEXTJOIN(";",1,IF($Q$2:$Q$2000=Q73,$C$2:$C$2000,"")),"")</f>
        <v>Dimension</v>
      </c>
      <c r="J73" s="73" t="str" cm="1">
        <f t="array" ref="J73">IF(COUNTIF(Q$2:Q73,Q73)=1,_xlfn.TEXTJOIN(";",1,IF($Q$2:$Q$2000=Q73,$F$2:$F$2000,"")),"")</f>
        <v xml:space="preserve">DC56 </v>
      </c>
      <c r="K73" s="73" t="str" cm="1">
        <f t="array" ref="K73">IF(COUNTIF(Q$2:Q73,Q73)=1,_xlfn.TEXTJOIN(";",1,IF($Q$2:$Q$2000=Q73,$H$2:$H$2000,"")),"")</f>
        <v>10460278</v>
      </c>
      <c r="L73" s="103" t="s">
        <v>13889</v>
      </c>
      <c r="M73" s="103">
        <v>1</v>
      </c>
      <c r="O73" s="72" t="s">
        <v>13890</v>
      </c>
      <c r="P73" s="72" t="s">
        <v>13891</v>
      </c>
      <c r="Q73" s="72" t="str">
        <f t="shared" si="1"/>
        <v>国械注进20172401212</v>
      </c>
      <c r="R73" s="74">
        <v>44515</v>
      </c>
      <c r="S73" s="74">
        <v>44670</v>
      </c>
      <c r="T73" s="74">
        <v>46495</v>
      </c>
    </row>
    <row r="74" spans="1:20" s="103" customFormat="1" ht="25.5" customHeight="1">
      <c r="A74" s="70" t="s">
        <v>13371</v>
      </c>
      <c r="B74" s="70">
        <v>2</v>
      </c>
      <c r="C74" s="71" t="s">
        <v>73</v>
      </c>
      <c r="D74" s="72" t="s">
        <v>13892</v>
      </c>
      <c r="E74" s="72" t="s">
        <v>13893</v>
      </c>
      <c r="F74" s="71" t="s">
        <v>13894</v>
      </c>
      <c r="G74" s="71" t="s">
        <v>13895</v>
      </c>
      <c r="H74" s="73">
        <v>10284680</v>
      </c>
      <c r="I74" s="73" t="str" cm="1">
        <f t="array" ref="I74">IF(COUNTIF(Q$2:Q74,Q74)=1,_xlfn.TEXTJOIN(";",1,IF($Q$2:$Q$2000=Q74,$C$2:$C$2000,"")),"")</f>
        <v>Dimension</v>
      </c>
      <c r="J74" s="73" t="str" cm="1">
        <f t="array" ref="J74">IF(COUNTIF(Q$2:Q74,Q74)=1,_xlfn.TEXTJOIN(";",1,IF($Q$2:$Q$2000=Q74,$F$2:$F$2000,"")),"")</f>
        <v>DC35</v>
      </c>
      <c r="K74" s="73" t="str" cm="1">
        <f t="array" ref="K74">IF(COUNTIF(Q$2:Q74,Q74)=1,_xlfn.TEXTJOIN(";",1,IF($Q$2:$Q$2000=Q74,$H$2:$H$2000,"")),"")</f>
        <v>10284680</v>
      </c>
      <c r="L74" s="103" t="s">
        <v>13896</v>
      </c>
      <c r="M74" s="103">
        <v>4</v>
      </c>
      <c r="N74" s="103" t="s">
        <v>13897</v>
      </c>
      <c r="O74" s="72" t="s">
        <v>13898</v>
      </c>
      <c r="P74" s="72" t="s">
        <v>13899</v>
      </c>
      <c r="Q74" s="72" t="str">
        <f t="shared" si="1"/>
        <v>国械注进20172400923</v>
      </c>
      <c r="R74" s="74">
        <v>44453</v>
      </c>
      <c r="S74" s="74">
        <v>44453</v>
      </c>
      <c r="T74" s="74">
        <v>46278</v>
      </c>
    </row>
    <row r="75" spans="1:20" s="103" customFormat="1" ht="25.5" customHeight="1">
      <c r="A75" s="70" t="s">
        <v>13371</v>
      </c>
      <c r="B75" s="70">
        <v>2</v>
      </c>
      <c r="C75" s="71" t="s">
        <v>73</v>
      </c>
      <c r="D75" s="72" t="s">
        <v>13900</v>
      </c>
      <c r="E75" s="72" t="s">
        <v>13901</v>
      </c>
      <c r="F75" s="71" t="s">
        <v>13902</v>
      </c>
      <c r="G75" s="71" t="s">
        <v>13903</v>
      </c>
      <c r="H75" s="73">
        <v>10464511</v>
      </c>
      <c r="I75" s="73" t="str" cm="1">
        <f t="array" ref="I75">IF(COUNTIF(Q$2:Q75,Q75)=1,_xlfn.TEXTJOIN(";",1,IF($Q$2:$Q$2000=Q75,$C$2:$C$2000,"")),"")</f>
        <v>Dimension</v>
      </c>
      <c r="J75" s="73" t="str" cm="1">
        <f t="array" ref="J75">IF(COUNTIF(Q$2:Q75,Q75)=1,_xlfn.TEXTJOIN(";",1,IF($Q$2:$Q$2000=Q75,$F$2:$F$2000,"")),"")</f>
        <v xml:space="preserve">DF38 </v>
      </c>
      <c r="K75" s="73" t="str" cm="1">
        <f t="array" ref="K75">IF(COUNTIF(Q$2:Q75,Q75)=1,_xlfn.TEXTJOIN(";",1,IF($Q$2:$Q$2000=Q75,$H$2:$H$2000,"")),"")</f>
        <v>10464511</v>
      </c>
      <c r="L75" s="103" t="s">
        <v>13904</v>
      </c>
      <c r="M75" s="103">
        <v>4</v>
      </c>
      <c r="N75" s="103" t="s">
        <v>13905</v>
      </c>
      <c r="O75" s="72" t="s">
        <v>13906</v>
      </c>
      <c r="P75" s="72" t="s">
        <v>13907</v>
      </c>
      <c r="Q75" s="72" t="str">
        <f t="shared" si="1"/>
        <v>国械注进20142404978</v>
      </c>
      <c r="R75" s="74">
        <v>43563</v>
      </c>
      <c r="S75" s="74">
        <v>43563</v>
      </c>
      <c r="T75" s="74">
        <v>45389</v>
      </c>
    </row>
    <row r="76" spans="1:20" s="103" customFormat="1" ht="25.5" customHeight="1">
      <c r="A76" s="70" t="s">
        <v>13371</v>
      </c>
      <c r="B76" s="70">
        <v>2</v>
      </c>
      <c r="C76" s="71" t="s">
        <v>73</v>
      </c>
      <c r="D76" s="72" t="s">
        <v>13908</v>
      </c>
      <c r="E76" s="72" t="s">
        <v>13909</v>
      </c>
      <c r="F76" s="71" t="s">
        <v>13910</v>
      </c>
      <c r="G76" s="71" t="s">
        <v>13911</v>
      </c>
      <c r="H76" s="73">
        <v>10464510</v>
      </c>
      <c r="I76" s="73" t="str" cm="1">
        <f t="array" ref="I76">IF(COUNTIF(Q$2:Q76,Q76)=1,_xlfn.TEXTJOIN(";",1,IF($Q$2:$Q$2000=Q76,$C$2:$C$2000,"")),"")</f>
        <v>Dimension</v>
      </c>
      <c r="J76" s="73" t="str" cm="1">
        <f t="array" ref="J76">IF(COUNTIF(Q$2:Q76,Q76)=1,_xlfn.TEXTJOIN(";",1,IF($Q$2:$Q$2000=Q76,$F$2:$F$2000,"")),"")</f>
        <v xml:space="preserve">DF32 </v>
      </c>
      <c r="K76" s="73" t="str" cm="1">
        <f t="array" ref="K76">IF(COUNTIF(Q$2:Q76,Q76)=1,_xlfn.TEXTJOIN(";",1,IF($Q$2:$Q$2000=Q76,$H$2:$H$2000,"")),"")</f>
        <v>10464510</v>
      </c>
      <c r="L76" s="103" t="s">
        <v>13912</v>
      </c>
      <c r="M76" s="103">
        <v>4</v>
      </c>
      <c r="N76" s="103" t="s">
        <v>13913</v>
      </c>
      <c r="O76" s="72" t="s">
        <v>13691</v>
      </c>
      <c r="P76" s="80" t="s">
        <v>13914</v>
      </c>
      <c r="Q76" s="72" t="str">
        <f t="shared" si="1"/>
        <v>国械注进20192401985</v>
      </c>
      <c r="R76" s="74">
        <v>43573</v>
      </c>
      <c r="S76" s="74">
        <v>43573</v>
      </c>
      <c r="T76" s="74">
        <v>45399</v>
      </c>
    </row>
    <row r="77" spans="1:20" s="103" customFormat="1" ht="25.5" customHeight="1">
      <c r="A77" s="70" t="s">
        <v>13371</v>
      </c>
      <c r="B77" s="70">
        <v>2</v>
      </c>
      <c r="C77" s="71" t="s">
        <v>73</v>
      </c>
      <c r="D77" s="72" t="s">
        <v>13915</v>
      </c>
      <c r="E77" s="72" t="s">
        <v>13916</v>
      </c>
      <c r="F77" s="71" t="s">
        <v>13917</v>
      </c>
      <c r="G77" s="71" t="s">
        <v>13918</v>
      </c>
      <c r="H77" s="73">
        <v>10460277</v>
      </c>
      <c r="I77" s="73" t="str" cm="1">
        <f t="array" ref="I77">IF(COUNTIF(Q$2:Q77,Q77)=1,_xlfn.TEXTJOIN(";",1,IF($Q$2:$Q$2000=Q77,$C$2:$C$2000,"")),"")</f>
        <v>Dimension</v>
      </c>
      <c r="J77" s="73" t="str" cm="1">
        <f t="array" ref="J77">IF(COUNTIF(Q$2:Q77,Q77)=1,_xlfn.TEXTJOIN(";",1,IF($Q$2:$Q$2000=Q77,$F$2:$F$2000,"")),"")</f>
        <v>DF56</v>
      </c>
      <c r="K77" s="73" t="str" cm="1">
        <f t="array" ref="K77">IF(COUNTIF(Q$2:Q77,Q77)=1,_xlfn.TEXTJOIN(";",1,IF($Q$2:$Q$2000=Q77,$H$2:$H$2000,"")),"")</f>
        <v>10460277</v>
      </c>
      <c r="L77" s="103" t="s">
        <v>13919</v>
      </c>
      <c r="M77" s="103">
        <v>4</v>
      </c>
      <c r="N77" s="103" t="s">
        <v>13920</v>
      </c>
      <c r="O77" s="72" t="s">
        <v>13691</v>
      </c>
      <c r="P77" s="72" t="s">
        <v>13921</v>
      </c>
      <c r="Q77" s="72" t="str">
        <f t="shared" si="1"/>
        <v>国械注进20162400289</v>
      </c>
      <c r="R77" s="74">
        <v>44034</v>
      </c>
      <c r="S77" s="74">
        <v>44034</v>
      </c>
      <c r="T77" s="74">
        <v>45859</v>
      </c>
    </row>
    <row r="78" spans="1:20" s="103" customFormat="1" ht="25.5" customHeight="1">
      <c r="A78" s="70" t="s">
        <v>13371</v>
      </c>
      <c r="B78" s="70">
        <v>2</v>
      </c>
      <c r="C78" s="71" t="s">
        <v>73</v>
      </c>
      <c r="D78" s="72" t="s">
        <v>13922</v>
      </c>
      <c r="E78" s="72" t="s">
        <v>13923</v>
      </c>
      <c r="F78" s="71" t="s">
        <v>13924</v>
      </c>
      <c r="G78" s="71" t="s">
        <v>13925</v>
      </c>
      <c r="H78" s="73">
        <v>10464526</v>
      </c>
      <c r="I78" s="73" t="str" cm="1">
        <f t="array" ref="I78">IF(COUNTIF(Q$2:Q78,Q78)=1,_xlfn.TEXTJOIN(";",1,IF($Q$2:$Q$2000=Q78,$C$2:$C$2000,"")),"")</f>
        <v>Dimension;Dimension</v>
      </c>
      <c r="J78" s="73" t="str" cm="1">
        <f t="array" ref="J78">IF(COUNTIF(Q$2:Q78,Q78)=1,_xlfn.TEXTJOIN(";",1,IF($Q$2:$Q$2000=Q78,$F$2:$F$2000,"")),"")</f>
        <v>RF623;RF723</v>
      </c>
      <c r="K78" s="73" t="str" cm="1">
        <f t="array" ref="K78">IF(COUNTIF(Q$2:Q78,Q78)=1,_xlfn.TEXTJOIN(";",1,IF($Q$2:$Q$2000=Q78,$H$2:$H$2000,"")),"")</f>
        <v>10464526;10464338</v>
      </c>
      <c r="L78" s="103" t="s">
        <v>13926</v>
      </c>
      <c r="M78" s="103">
        <v>4</v>
      </c>
      <c r="N78" s="103" t="s">
        <v>13927</v>
      </c>
      <c r="O78" s="72" t="s">
        <v>13691</v>
      </c>
      <c r="P78" s="72" t="s">
        <v>13928</v>
      </c>
      <c r="Q78" s="72" t="str">
        <f t="shared" si="1"/>
        <v>国械注进20162400255</v>
      </c>
      <c r="R78" s="74">
        <v>44049</v>
      </c>
      <c r="S78" s="74">
        <v>44049</v>
      </c>
      <c r="T78" s="74">
        <v>45874</v>
      </c>
    </row>
    <row r="79" spans="1:20" s="103" customFormat="1" ht="25.5" customHeight="1">
      <c r="A79" s="70" t="s">
        <v>13371</v>
      </c>
      <c r="B79" s="70">
        <v>2</v>
      </c>
      <c r="C79" s="71" t="s">
        <v>73</v>
      </c>
      <c r="D79" s="72" t="s">
        <v>13922</v>
      </c>
      <c r="E79" s="72" t="s">
        <v>13923</v>
      </c>
      <c r="F79" s="71" t="s">
        <v>13929</v>
      </c>
      <c r="G79" s="71" t="s">
        <v>13930</v>
      </c>
      <c r="H79" s="73">
        <v>10464338</v>
      </c>
      <c r="I79" s="73" t="str" cm="1">
        <f t="array" ref="I79">IF(COUNTIF(Q$2:Q79,Q79)=1,_xlfn.TEXTJOIN(";",1,IF($Q$2:$Q$2000=Q79,$C$2:$C$2000,"")),"")</f>
        <v/>
      </c>
      <c r="J79" s="73" t="str" cm="1">
        <f t="array" ref="J79">IF(COUNTIF(Q$2:Q79,Q79)=1,_xlfn.TEXTJOIN(";",1,IF($Q$2:$Q$2000=Q79,$F$2:$F$2000,"")),"")</f>
        <v/>
      </c>
      <c r="K79" s="73" t="str" cm="1">
        <f t="array" ref="K79">IF(COUNTIF(Q$2:Q79,Q79)=1,_xlfn.TEXTJOIN(";",1,IF($Q$2:$Q$2000=Q79,$H$2:$H$2000,"")),"")</f>
        <v/>
      </c>
      <c r="L79" s="103" t="s">
        <v>13931</v>
      </c>
      <c r="M79" s="103">
        <v>4</v>
      </c>
      <c r="N79" s="103" t="s">
        <v>13932</v>
      </c>
      <c r="O79" s="72" t="s">
        <v>13933</v>
      </c>
      <c r="P79" s="72" t="s">
        <v>13934</v>
      </c>
      <c r="Q79" s="72" t="str">
        <f t="shared" si="1"/>
        <v>国械注进20162400255</v>
      </c>
      <c r="R79" s="74">
        <v>44049</v>
      </c>
      <c r="S79" s="74">
        <v>44049</v>
      </c>
      <c r="T79" s="74">
        <v>45874</v>
      </c>
    </row>
    <row r="80" spans="1:20" s="103" customFormat="1" ht="25.5" customHeight="1">
      <c r="A80" s="70" t="s">
        <v>13371</v>
      </c>
      <c r="B80" s="70">
        <v>2</v>
      </c>
      <c r="C80" s="71" t="s">
        <v>73</v>
      </c>
      <c r="D80" s="72" t="s">
        <v>13935</v>
      </c>
      <c r="E80" s="72" t="s">
        <v>13936</v>
      </c>
      <c r="F80" s="71" t="s">
        <v>13937</v>
      </c>
      <c r="G80" s="71" t="s">
        <v>13938</v>
      </c>
      <c r="H80" s="73">
        <v>10464525</v>
      </c>
      <c r="I80" s="73" t="str" cm="1">
        <f t="array" ref="I80">IF(COUNTIF(Q$2:Q80,Q80)=1,_xlfn.TEXTJOIN(";",1,IF($Q$2:$Q$2000=Q80,$C$2:$C$2000,"")),"")</f>
        <v>Dimension</v>
      </c>
      <c r="J80" s="73" t="str" cm="1">
        <f t="array" ref="J80">IF(COUNTIF(Q$2:Q80,Q80)=1,_xlfn.TEXTJOIN(";",1,IF($Q$2:$Q$2000=Q80,$F$2:$F$2000,"")),"")</f>
        <v>RF621</v>
      </c>
      <c r="K80" s="73" t="str" cm="1">
        <f t="array" ref="K80">IF(COUNTIF(Q$2:Q80,Q80)=1,_xlfn.TEXTJOIN(";",1,IF($Q$2:$Q$2000=Q80,$H$2:$H$2000,"")),"")</f>
        <v>10464525</v>
      </c>
      <c r="L80" s="103" t="s">
        <v>13939</v>
      </c>
      <c r="M80" s="103">
        <v>4</v>
      </c>
      <c r="N80" s="103" t="s">
        <v>13940</v>
      </c>
      <c r="O80" s="72" t="s">
        <v>13941</v>
      </c>
      <c r="P80" s="72" t="s">
        <v>13942</v>
      </c>
      <c r="Q80" s="72" t="str">
        <f t="shared" si="1"/>
        <v>国械注进20162400253</v>
      </c>
      <c r="R80" s="74">
        <v>44028</v>
      </c>
      <c r="S80" s="74">
        <v>44028</v>
      </c>
      <c r="T80" s="74">
        <v>45853</v>
      </c>
    </row>
    <row r="81" spans="1:20" s="103" customFormat="1" ht="25.5" customHeight="1">
      <c r="A81" s="70" t="s">
        <v>13371</v>
      </c>
      <c r="B81" s="70">
        <v>2</v>
      </c>
      <c r="C81" s="71" t="s">
        <v>73</v>
      </c>
      <c r="D81" s="72" t="s">
        <v>13943</v>
      </c>
      <c r="E81" s="72" t="s">
        <v>13944</v>
      </c>
      <c r="F81" s="71" t="s">
        <v>13945</v>
      </c>
      <c r="G81" s="71" t="s">
        <v>13946</v>
      </c>
      <c r="H81" s="73">
        <v>10464332</v>
      </c>
      <c r="I81" s="73" t="str" cm="1">
        <f t="array" ref="I81">IF(COUNTIF(Q$2:Q81,Q81)=1,_xlfn.TEXTJOIN(";",1,IF($Q$2:$Q$2000=Q81,$C$2:$C$2000,"")),"")</f>
        <v>Dimension</v>
      </c>
      <c r="J81" s="73" t="str" cm="1">
        <f t="array" ref="J81">IF(COUNTIF(Q$2:Q81,Q81)=1,_xlfn.TEXTJOIN(";",1,IF($Q$2:$Q$2000=Q81,$F$2:$F$2000,"")),"")</f>
        <v>DF48B</v>
      </c>
      <c r="K81" s="73" t="str" cm="1">
        <f t="array" ref="K81">IF(COUNTIF(Q$2:Q81,Q81)=1,_xlfn.TEXTJOIN(";",1,IF($Q$2:$Q$2000=Q81,$H$2:$H$2000,"")),"")</f>
        <v>10464332</v>
      </c>
      <c r="L81" s="103" t="s">
        <v>13947</v>
      </c>
      <c r="M81" s="103">
        <v>8</v>
      </c>
      <c r="N81" s="103" t="s">
        <v>13948</v>
      </c>
      <c r="O81" s="72" t="s">
        <v>13949</v>
      </c>
      <c r="P81" s="72" t="s">
        <v>13950</v>
      </c>
      <c r="Q81" s="72" t="str">
        <f t="shared" si="1"/>
        <v>国械注进20172400027</v>
      </c>
      <c r="R81" s="74">
        <v>44420</v>
      </c>
      <c r="S81" s="74">
        <v>44420</v>
      </c>
      <c r="T81" s="74">
        <v>46245</v>
      </c>
    </row>
    <row r="82" spans="1:20" s="103" customFormat="1" ht="25.5" customHeight="1">
      <c r="A82" s="70" t="s">
        <v>13371</v>
      </c>
      <c r="B82" s="70">
        <v>2</v>
      </c>
      <c r="C82" s="71" t="s">
        <v>73</v>
      </c>
      <c r="D82" s="72" t="s">
        <v>13951</v>
      </c>
      <c r="E82" s="72" t="s">
        <v>13952</v>
      </c>
      <c r="F82" s="71" t="s">
        <v>13953</v>
      </c>
      <c r="G82" s="71" t="s">
        <v>13954</v>
      </c>
      <c r="H82" s="73">
        <v>10284483</v>
      </c>
      <c r="I82" s="73" t="str" cm="1">
        <f t="array" ref="I82">IF(COUNTIF(Q$2:Q82,Q82)=1,_xlfn.TEXTJOIN(";",1,IF($Q$2:$Q$2000=Q82,$C$2:$C$2000,"")),"")</f>
        <v>Dimension</v>
      </c>
      <c r="J82" s="73" t="str" cm="1">
        <f t="array" ref="J82">IF(COUNTIF(Q$2:Q82,Q82)=1,_xlfn.TEXTJOIN(";",1,IF($Q$2:$Q$2000=Q82,$F$2:$F$2000,"")),"")</f>
        <v>DF54</v>
      </c>
      <c r="K82" s="73" t="str" cm="1">
        <f t="array" ref="K82">IF(COUNTIF(Q$2:Q82,Q82)=1,_xlfn.TEXTJOIN(";",1,IF($Q$2:$Q$2000=Q82,$H$2:$H$2000,"")),"")</f>
        <v>10284483</v>
      </c>
      <c r="L82" s="103" t="s">
        <v>13955</v>
      </c>
      <c r="M82" s="103">
        <v>4</v>
      </c>
      <c r="N82" s="103" t="s">
        <v>13956</v>
      </c>
      <c r="O82" s="72" t="s">
        <v>13906</v>
      </c>
      <c r="P82" s="72" t="s">
        <v>13957</v>
      </c>
      <c r="Q82" s="72" t="str">
        <f t="shared" si="1"/>
        <v>国械注进20142404980</v>
      </c>
      <c r="R82" s="74">
        <v>43563</v>
      </c>
      <c r="S82" s="74">
        <v>43563</v>
      </c>
      <c r="T82" s="74">
        <v>45389</v>
      </c>
    </row>
    <row r="83" spans="1:20" s="103" customFormat="1" ht="25.5" customHeight="1">
      <c r="A83" s="70" t="s">
        <v>13371</v>
      </c>
      <c r="B83" s="70">
        <v>2</v>
      </c>
      <c r="C83" s="71" t="s">
        <v>73</v>
      </c>
      <c r="D83" s="72" t="s">
        <v>13958</v>
      </c>
      <c r="E83" s="72" t="s">
        <v>13959</v>
      </c>
      <c r="F83" s="71" t="s">
        <v>13960</v>
      </c>
      <c r="G83" s="71" t="s">
        <v>13961</v>
      </c>
      <c r="H83" s="73">
        <v>10445013</v>
      </c>
      <c r="I83" s="73" t="str" cm="1">
        <f t="array" ref="I83">IF(COUNTIF(Q$2:Q83,Q83)=1,_xlfn.TEXTJOIN(";",1,IF($Q$2:$Q$2000=Q83,$C$2:$C$2000,"")),"")</f>
        <v>Dimension</v>
      </c>
      <c r="J83" s="73" t="str" cm="1">
        <f t="array" ref="J83">IF(COUNTIF(Q$2:Q83,Q83)=1,_xlfn.TEXTJOIN(";",1,IF($Q$2:$Q$2000=Q83,$F$2:$F$2000,"")),"")</f>
        <v>DC167</v>
      </c>
      <c r="K83" s="73" t="str" cm="1">
        <f t="array" ref="K83">IF(COUNTIF(Q$2:Q83,Q83)=1,_xlfn.TEXTJOIN(";",1,IF($Q$2:$Q$2000=Q83,$H$2:$H$2000,"")),"")</f>
        <v>10445013</v>
      </c>
      <c r="L83" s="103" t="s">
        <v>13962</v>
      </c>
      <c r="M83" s="103">
        <v>1</v>
      </c>
      <c r="O83" s="72" t="s">
        <v>13963</v>
      </c>
      <c r="P83" s="72" t="s">
        <v>13964</v>
      </c>
      <c r="Q83" s="72" t="str">
        <f t="shared" si="1"/>
        <v>国械注进20172400734</v>
      </c>
      <c r="R83" s="74">
        <v>44453</v>
      </c>
      <c r="S83" s="74">
        <v>44453</v>
      </c>
      <c r="T83" s="74">
        <v>46278</v>
      </c>
    </row>
    <row r="84" spans="1:20" s="103" customFormat="1" ht="25.5" customHeight="1">
      <c r="A84" s="70" t="s">
        <v>13371</v>
      </c>
      <c r="B84" s="70">
        <v>2</v>
      </c>
      <c r="C84" s="71" t="s">
        <v>73</v>
      </c>
      <c r="D84" s="72" t="s">
        <v>13965</v>
      </c>
      <c r="E84" s="72" t="s">
        <v>13966</v>
      </c>
      <c r="F84" s="71" t="s">
        <v>13967</v>
      </c>
      <c r="G84" s="71" t="s">
        <v>13968</v>
      </c>
      <c r="H84" s="73">
        <v>10464508</v>
      </c>
      <c r="I84" s="73" t="str" cm="1">
        <f t="array" ref="I84">IF(COUNTIF(Q$2:Q84,Q84)=1,_xlfn.TEXTJOIN(";",1,IF($Q$2:$Q$2000=Q84,$C$2:$C$2000,"")),"")</f>
        <v>Dimension</v>
      </c>
      <c r="J84" s="73" t="str" cm="1">
        <f t="array" ref="J84">IF(COUNTIF(Q$2:Q84,Q84)=1,_xlfn.TEXTJOIN(";",1,IF($Q$2:$Q$2000=Q84,$F$2:$F$2000,"")),"")</f>
        <v>DC32</v>
      </c>
      <c r="K84" s="73" t="str" cm="1">
        <f t="array" ref="K84">IF(COUNTIF(Q$2:Q84,Q84)=1,_xlfn.TEXTJOIN(";",1,IF($Q$2:$Q$2000=Q84,$H$2:$H$2000,"")),"")</f>
        <v>10464508</v>
      </c>
      <c r="L84" s="103" t="s">
        <v>13969</v>
      </c>
      <c r="M84" s="103">
        <v>1</v>
      </c>
      <c r="O84" s="72" t="s">
        <v>13970</v>
      </c>
      <c r="P84" s="72" t="s">
        <v>13971</v>
      </c>
      <c r="Q84" s="72" t="str">
        <f t="shared" si="1"/>
        <v>国械注进20172401309</v>
      </c>
      <c r="R84" s="74">
        <v>44546</v>
      </c>
      <c r="S84" s="74">
        <v>44689</v>
      </c>
      <c r="T84" s="74">
        <v>46514</v>
      </c>
    </row>
    <row r="85" spans="1:20" s="103" customFormat="1" ht="25.5" customHeight="1">
      <c r="A85" s="70" t="s">
        <v>13371</v>
      </c>
      <c r="B85" s="70">
        <v>1</v>
      </c>
      <c r="C85" s="71" t="s">
        <v>73</v>
      </c>
      <c r="D85" s="72" t="s">
        <v>13972</v>
      </c>
      <c r="E85" s="72" t="s">
        <v>13973</v>
      </c>
      <c r="F85" s="71" t="s">
        <v>13974</v>
      </c>
      <c r="G85" s="71" t="s">
        <v>13975</v>
      </c>
      <c r="H85" s="73">
        <v>10445205</v>
      </c>
      <c r="I85" s="73" t="str" cm="1">
        <f t="array" ref="I85">IF(COUNTIF(Q$2:Q85,Q85)=1,_xlfn.TEXTJOIN(";",1,IF($Q$2:$Q$2000=Q85,$C$2:$C$2000,"")),"")</f>
        <v>Dimension</v>
      </c>
      <c r="J85" s="73" t="str" cm="1">
        <f t="array" ref="J85">IF(COUNTIF(Q$2:Q85,Q85)=1,_xlfn.TEXTJOIN(";",1,IF($Q$2:$Q$2000=Q85,$F$2:$F$2000,"")),"")</f>
        <v>KD692</v>
      </c>
      <c r="K85" s="73" t="str" cm="1">
        <f t="array" ref="K85">IF(COUNTIF(Q$2:Q85,Q85)=1,_xlfn.TEXTJOIN(";",1,IF($Q$2:$Q$2000=Q85,$H$2:$H$2000,"")),"")</f>
        <v>10445205</v>
      </c>
      <c r="L85" s="103" t="s">
        <v>13976</v>
      </c>
      <c r="M85" s="103">
        <v>6</v>
      </c>
      <c r="N85" s="103" t="s">
        <v>13977</v>
      </c>
      <c r="O85" s="72" t="s">
        <v>13978</v>
      </c>
      <c r="P85" s="72" t="s">
        <v>13979</v>
      </c>
      <c r="Q85" s="72" t="str">
        <f t="shared" si="1"/>
        <v>国械备20160412号</v>
      </c>
      <c r="R85" s="74">
        <v>43441</v>
      </c>
      <c r="S85" s="74">
        <v>43441</v>
      </c>
      <c r="T85" s="74">
        <v>401768</v>
      </c>
    </row>
    <row r="86" spans="1:20" s="103" customFormat="1" ht="25.5" customHeight="1">
      <c r="A86" s="70" t="s">
        <v>13371</v>
      </c>
      <c r="B86" s="70">
        <v>2</v>
      </c>
      <c r="C86" s="71" t="s">
        <v>73</v>
      </c>
      <c r="D86" s="72" t="s">
        <v>13980</v>
      </c>
      <c r="E86" s="72" t="s">
        <v>13981</v>
      </c>
      <c r="F86" s="71" t="s">
        <v>13982</v>
      </c>
      <c r="G86" s="71" t="s">
        <v>13983</v>
      </c>
      <c r="H86" s="73">
        <v>10464328</v>
      </c>
      <c r="I86" s="73" t="str" cm="1">
        <f t="array" ref="I86">IF(COUNTIF(Q$2:Q86,Q86)=1,_xlfn.TEXTJOIN(";",1,IF($Q$2:$Q$2000=Q86,$C$2:$C$2000,"")),"")</f>
        <v>Dimension</v>
      </c>
      <c r="J86" s="73" t="str" cm="1">
        <f t="array" ref="J86">IF(COUNTIF(Q$2:Q86,Q86)=1,_xlfn.TEXTJOIN(";",1,IF($Q$2:$Q$2000=Q86,$F$2:$F$2000,"")),"")</f>
        <v xml:space="preserve">DC48B </v>
      </c>
      <c r="K86" s="73" t="str" cm="1">
        <f t="array" ref="K86">IF(COUNTIF(Q$2:Q86,Q86)=1,_xlfn.TEXTJOIN(";",1,IF($Q$2:$Q$2000=Q86,$H$2:$H$2000,"")),"")</f>
        <v>10464328</v>
      </c>
      <c r="L86" s="103" t="s">
        <v>13984</v>
      </c>
      <c r="M86" s="103">
        <v>1</v>
      </c>
      <c r="O86" s="72" t="s">
        <v>13890</v>
      </c>
      <c r="P86" s="72" t="s">
        <v>13985</v>
      </c>
      <c r="Q86" s="72" t="str">
        <f t="shared" si="1"/>
        <v>国械注进20172400921</v>
      </c>
      <c r="R86" s="74">
        <v>44445</v>
      </c>
      <c r="S86" s="74">
        <v>44445</v>
      </c>
      <c r="T86" s="74">
        <v>46270</v>
      </c>
    </row>
    <row r="87" spans="1:20" s="103" customFormat="1" ht="25.5" customHeight="1">
      <c r="A87" s="70" t="s">
        <v>13371</v>
      </c>
      <c r="B87" s="70">
        <v>1</v>
      </c>
      <c r="C87" s="71" t="s">
        <v>73</v>
      </c>
      <c r="D87" s="72" t="s">
        <v>13986</v>
      </c>
      <c r="E87" s="72" t="s">
        <v>13987</v>
      </c>
      <c r="F87" s="71">
        <v>790035901</v>
      </c>
      <c r="G87" s="71" t="s">
        <v>13988</v>
      </c>
      <c r="H87" s="73">
        <v>10444870</v>
      </c>
      <c r="I87" s="73" t="str" cm="1">
        <f t="array" ref="I87">IF(COUNTIF(Q$2:Q87,Q87)=1,_xlfn.TEXTJOIN(";",1,IF($Q$2:$Q$2000=Q87,$C$2:$C$2000,"")),"")</f>
        <v>Dimension</v>
      </c>
      <c r="J87" s="73" t="str" cm="1">
        <f t="array" ref="J87">IF(COUNTIF(Q$2:Q87,Q87)=1,_xlfn.TEXTJOIN(";",1,IF($Q$2:$Q$2000=Q87,$F$2:$F$2000,"")),"")</f>
        <v>790035901</v>
      </c>
      <c r="K87" s="73" t="str" cm="1">
        <f t="array" ref="K87">IF(COUNTIF(Q$2:Q87,Q87)=1,_xlfn.TEXTJOIN(";",1,IF($Q$2:$Q$2000=Q87,$H$2:$H$2000,"")),"")</f>
        <v>10444870</v>
      </c>
      <c r="L87" s="103" t="s">
        <v>13989</v>
      </c>
      <c r="M87" s="103">
        <v>10</v>
      </c>
      <c r="N87" s="103" t="s">
        <v>13990</v>
      </c>
      <c r="O87" s="72" t="s">
        <v>13991</v>
      </c>
      <c r="P87" s="72" t="s">
        <v>13992</v>
      </c>
      <c r="Q87" s="72" t="str">
        <f t="shared" si="1"/>
        <v>国械备20170474号</v>
      </c>
      <c r="R87" s="74">
        <v>43441</v>
      </c>
      <c r="S87" s="74">
        <v>43441</v>
      </c>
      <c r="T87" s="74">
        <v>401768</v>
      </c>
    </row>
    <row r="88" spans="1:20" s="103" customFormat="1" ht="25.5" customHeight="1">
      <c r="A88" s="70" t="s">
        <v>13371</v>
      </c>
      <c r="B88" s="70">
        <v>2</v>
      </c>
      <c r="C88" s="71" t="s">
        <v>73</v>
      </c>
      <c r="D88" s="72" t="s">
        <v>13993</v>
      </c>
      <c r="E88" s="72" t="s">
        <v>13994</v>
      </c>
      <c r="F88" s="71" t="s">
        <v>13995</v>
      </c>
      <c r="G88" s="71" t="s">
        <v>13996</v>
      </c>
      <c r="H88" s="73">
        <v>10475530</v>
      </c>
      <c r="I88" s="73" t="str" cm="1">
        <f t="array" ref="I88">IF(COUNTIF(Q$2:Q88,Q88)=1,_xlfn.TEXTJOIN(";",1,IF($Q$2:$Q$2000=Q88,$C$2:$C$2000,"")),"")</f>
        <v>Dimension</v>
      </c>
      <c r="J88" s="73" t="str" cm="1">
        <f t="array" ref="J88">IF(COUNTIF(Q$2:Q88,Q88)=1,_xlfn.TEXTJOIN(";",1,IF($Q$2:$Q$2000=Q88,$F$2:$F$2000,"")),"")</f>
        <v>DF143</v>
      </c>
      <c r="K88" s="73" t="str" cm="1">
        <f t="array" ref="K88">IF(COUNTIF(Q$2:Q88,Q88)=1,_xlfn.TEXTJOIN(";",1,IF($Q$2:$Q$2000=Q88,$H$2:$H$2000,"")),"")</f>
        <v>10475530</v>
      </c>
      <c r="L88" s="103" t="s">
        <v>13997</v>
      </c>
      <c r="M88" s="103">
        <v>4</v>
      </c>
      <c r="N88" s="103" t="s">
        <v>13998</v>
      </c>
      <c r="O88" s="72" t="s">
        <v>13871</v>
      </c>
      <c r="P88" s="72" t="s">
        <v>13999</v>
      </c>
      <c r="Q88" s="72" t="str">
        <f t="shared" si="1"/>
        <v>国械注进20172401358</v>
      </c>
      <c r="R88" s="74">
        <v>44544</v>
      </c>
      <c r="S88" s="74">
        <v>44693</v>
      </c>
      <c r="T88" s="74">
        <v>46518</v>
      </c>
    </row>
    <row r="89" spans="1:20" s="103" customFormat="1" ht="25.5" customHeight="1">
      <c r="A89" s="70" t="s">
        <v>13371</v>
      </c>
      <c r="B89" s="70">
        <v>2</v>
      </c>
      <c r="C89" s="71" t="s">
        <v>73</v>
      </c>
      <c r="D89" s="72" t="s">
        <v>14000</v>
      </c>
      <c r="E89" s="72" t="s">
        <v>14001</v>
      </c>
      <c r="F89" s="71" t="s">
        <v>14002</v>
      </c>
      <c r="G89" s="71" t="s">
        <v>14003</v>
      </c>
      <c r="H89" s="73">
        <v>10476170</v>
      </c>
      <c r="I89" s="73" t="str" cm="1">
        <f t="array" ref="I89">IF(COUNTIF(Q$2:Q89,Q89)=1,_xlfn.TEXTJOIN(";",1,IF($Q$2:$Q$2000=Q89,$C$2:$C$2000,"")),"")</f>
        <v>Dimension</v>
      </c>
      <c r="J89" s="73" t="str" cm="1">
        <f t="array" ref="J89">IF(COUNTIF(Q$2:Q89,Q89)=1,_xlfn.TEXTJOIN(";",1,IF($Q$2:$Q$2000=Q89,$F$2:$F$2000,"")),"")</f>
        <v>DC143</v>
      </c>
      <c r="K89" s="73" t="str" cm="1">
        <f t="array" ref="K89">IF(COUNTIF(Q$2:Q89,Q89)=1,_xlfn.TEXTJOIN(";",1,IF($Q$2:$Q$2000=Q89,$H$2:$H$2000,"")),"")</f>
        <v>10476170</v>
      </c>
      <c r="L89" s="103" t="s">
        <v>14004</v>
      </c>
      <c r="M89" s="103">
        <v>1</v>
      </c>
      <c r="O89" s="72" t="s">
        <v>14005</v>
      </c>
      <c r="P89" s="72" t="s">
        <v>14006</v>
      </c>
      <c r="Q89" s="72" t="str">
        <f t="shared" si="1"/>
        <v>国械注进20162405251</v>
      </c>
      <c r="R89" s="74">
        <v>44414</v>
      </c>
      <c r="S89" s="74">
        <v>44414</v>
      </c>
      <c r="T89" s="74">
        <v>46239</v>
      </c>
    </row>
    <row r="90" spans="1:20" s="103" customFormat="1" ht="25.5" customHeight="1">
      <c r="A90" s="70" t="s">
        <v>13371</v>
      </c>
      <c r="B90" s="70">
        <v>2</v>
      </c>
      <c r="C90" s="71" t="s">
        <v>73</v>
      </c>
      <c r="D90" s="72" t="s">
        <v>12710</v>
      </c>
      <c r="E90" s="108" t="s">
        <v>14007</v>
      </c>
      <c r="F90" s="71" t="s">
        <v>14008</v>
      </c>
      <c r="G90" s="71" t="s">
        <v>14009</v>
      </c>
      <c r="H90" s="73">
        <v>10471520</v>
      </c>
      <c r="I90" s="73" t="str" cm="1">
        <f t="array" ref="I90">IF(COUNTIF(Q$2:Q90,Q90)=1,_xlfn.TEXTJOIN(";",1,IF($Q$2:$Q$2000=Q90,$C$2:$C$2000,"")),"")</f>
        <v>Dimension</v>
      </c>
      <c r="J90" s="73" t="str" cm="1">
        <f t="array" ref="J90">IF(COUNTIF(Q$2:Q90,Q90)=1,_xlfn.TEXTJOIN(";",1,IF($Q$2:$Q$2000=Q90,$F$2:$F$2000,"")),"")</f>
        <v>DF270B</v>
      </c>
      <c r="K90" s="73" t="str" cm="1">
        <f t="array" ref="K90">IF(COUNTIF(Q$2:Q90,Q90)=1,_xlfn.TEXTJOIN(";",1,IF($Q$2:$Q$2000=Q90,$H$2:$H$2000,"")),"")</f>
        <v>10471520</v>
      </c>
      <c r="L90" s="103" t="s">
        <v>14010</v>
      </c>
      <c r="M90" s="103">
        <v>4</v>
      </c>
      <c r="N90" s="103" t="s">
        <v>14011</v>
      </c>
      <c r="O90" s="72" t="s">
        <v>14012</v>
      </c>
      <c r="P90" s="72" t="s">
        <v>14013</v>
      </c>
      <c r="Q90" s="72" t="str">
        <f t="shared" si="1"/>
        <v>国械注进20172401470</v>
      </c>
      <c r="R90" s="74">
        <v>44532</v>
      </c>
      <c r="S90" s="74">
        <v>44705</v>
      </c>
      <c r="T90" s="74">
        <v>46530</v>
      </c>
    </row>
    <row r="91" spans="1:20" s="103" customFormat="1" ht="25.5" customHeight="1">
      <c r="A91" s="70" t="s">
        <v>13371</v>
      </c>
      <c r="B91" s="70">
        <v>1</v>
      </c>
      <c r="C91" s="71" t="s">
        <v>73</v>
      </c>
      <c r="D91" s="72" t="s">
        <v>14014</v>
      </c>
      <c r="E91" s="72" t="s">
        <v>14015</v>
      </c>
      <c r="F91" s="71">
        <v>791092901</v>
      </c>
      <c r="G91" s="71" t="s">
        <v>14016</v>
      </c>
      <c r="H91" s="73">
        <v>10444875</v>
      </c>
      <c r="I91" s="73" t="str" cm="1">
        <f t="array" ref="I91">IF(COUNTIF(Q$2:Q91,Q91)=1,_xlfn.TEXTJOIN(";",1,IF($Q$2:$Q$2000=Q91,$C$2:$C$2000,"")),"")</f>
        <v>Dimension</v>
      </c>
      <c r="J91" s="73" t="str" cm="1">
        <f t="array" ref="J91">IF(COUNTIF(Q$2:Q91,Q91)=1,_xlfn.TEXTJOIN(";",1,IF($Q$2:$Q$2000=Q91,$F$2:$F$2000,"")),"")</f>
        <v>791092901</v>
      </c>
      <c r="K91" s="73" t="str" cm="1">
        <f t="array" ref="K91">IF(COUNTIF(Q$2:Q91,Q91)=1,_xlfn.TEXTJOIN(";",1,IF($Q$2:$Q$2000=Q91,$H$2:$H$2000,"")),"")</f>
        <v>10444875</v>
      </c>
      <c r="L91" s="103" t="s">
        <v>14017</v>
      </c>
      <c r="M91" s="103">
        <v>2</v>
      </c>
      <c r="N91" s="103" t="s">
        <v>14018</v>
      </c>
      <c r="O91" s="72" t="s">
        <v>14019</v>
      </c>
      <c r="P91" s="72" t="s">
        <v>14020</v>
      </c>
      <c r="Q91" s="72" t="str">
        <f t="shared" si="1"/>
        <v>国械备20170930号</v>
      </c>
      <c r="R91" s="74">
        <v>44377</v>
      </c>
      <c r="S91" s="74">
        <v>44377</v>
      </c>
      <c r="T91" s="74">
        <v>401768</v>
      </c>
    </row>
    <row r="92" spans="1:20" s="103" customFormat="1" ht="25.5" customHeight="1">
      <c r="A92" s="70" t="s">
        <v>13371</v>
      </c>
      <c r="B92" s="70">
        <v>1</v>
      </c>
      <c r="C92" s="71" t="s">
        <v>73</v>
      </c>
      <c r="D92" s="72" t="s">
        <v>14021</v>
      </c>
      <c r="E92" s="72" t="s">
        <v>14022</v>
      </c>
      <c r="F92" s="71" t="s">
        <v>14023</v>
      </c>
      <c r="G92" s="71" t="s">
        <v>14024</v>
      </c>
      <c r="H92" s="73">
        <v>10445052</v>
      </c>
      <c r="I92" s="73" t="str" cm="1">
        <f t="array" ref="I92">IF(COUNTIF(Q$2:Q92,Q92)=1,_xlfn.TEXTJOIN(";",1,IF($Q$2:$Q$2000=Q92,$C$2:$C$2000,"")),"")</f>
        <v>Dimension</v>
      </c>
      <c r="J92" s="73" t="str" cm="1">
        <f t="array" ref="J92">IF(COUNTIF(Q$2:Q92,Q92)=1,_xlfn.TEXTJOIN(";",1,IF($Q$2:$Q$2000=Q92,$F$2:$F$2000,"")),"")</f>
        <v>RD701</v>
      </c>
      <c r="K92" s="73" t="str" cm="1">
        <f t="array" ref="K92">IF(COUNTIF(Q$2:Q92,Q92)=1,_xlfn.TEXTJOIN(";",1,IF($Q$2:$Q$2000=Q92,$H$2:$H$2000,"")),"")</f>
        <v>10445052</v>
      </c>
      <c r="L92" s="103" t="s">
        <v>14025</v>
      </c>
      <c r="M92" s="103">
        <v>1</v>
      </c>
      <c r="O92" s="72" t="s">
        <v>14026</v>
      </c>
      <c r="P92" s="72" t="s">
        <v>14027</v>
      </c>
      <c r="Q92" s="72" t="str">
        <f t="shared" si="1"/>
        <v>国械备20181169号</v>
      </c>
      <c r="R92" s="74">
        <v>43441</v>
      </c>
      <c r="S92" s="74">
        <v>43441</v>
      </c>
      <c r="T92" s="74">
        <v>401768</v>
      </c>
    </row>
    <row r="93" spans="1:20" s="103" customFormat="1" ht="25.5" customHeight="1">
      <c r="A93" s="70" t="s">
        <v>13371</v>
      </c>
      <c r="B93" s="70">
        <v>2</v>
      </c>
      <c r="C93" s="71" t="s">
        <v>73</v>
      </c>
      <c r="D93" s="72" t="s">
        <v>14028</v>
      </c>
      <c r="E93" s="72" t="s">
        <v>14029</v>
      </c>
      <c r="F93" s="71" t="s">
        <v>14030</v>
      </c>
      <c r="G93" s="71" t="s">
        <v>14031</v>
      </c>
      <c r="H93" s="73">
        <v>10642445</v>
      </c>
      <c r="I93" s="73" t="str" cm="1">
        <f t="array" ref="I93">IF(COUNTIF(Q$2:Q93,Q93)=1,_xlfn.TEXTJOIN(";",1,IF($Q$2:$Q$2000=Q93,$C$2:$C$2000,"")),"")</f>
        <v>Dimension</v>
      </c>
      <c r="J93" s="73" t="str" cm="1">
        <f t="array" ref="J93">IF(COUNTIF(Q$2:Q93,Q93)=1,_xlfn.TEXTJOIN(";",1,IF($Q$2:$Q$2000=Q93,$F$2:$F$2000,"")),"")</f>
        <v>DF150</v>
      </c>
      <c r="K93" s="73" t="str" cm="1">
        <f t="array" ref="K93">IF(COUNTIF(Q$2:Q93,Q93)=1,_xlfn.TEXTJOIN(";",1,IF($Q$2:$Q$2000=Q93,$H$2:$H$2000,"")),"")</f>
        <v>10642445</v>
      </c>
      <c r="L93" s="103" t="s">
        <v>14032</v>
      </c>
      <c r="M93" s="103">
        <v>4</v>
      </c>
      <c r="N93" s="103" t="s">
        <v>14033</v>
      </c>
      <c r="O93" s="72" t="s">
        <v>14034</v>
      </c>
      <c r="P93" s="72" t="s">
        <v>14035</v>
      </c>
      <c r="Q93" s="72" t="str">
        <f t="shared" si="1"/>
        <v>国械注进20192401986</v>
      </c>
      <c r="R93" s="74">
        <v>43573</v>
      </c>
      <c r="S93" s="74">
        <v>43573</v>
      </c>
      <c r="T93" s="74">
        <v>45399</v>
      </c>
    </row>
    <row r="94" spans="1:20" s="103" customFormat="1" ht="25.5" customHeight="1">
      <c r="A94" s="70" t="s">
        <v>13371</v>
      </c>
      <c r="B94" s="70">
        <v>2</v>
      </c>
      <c r="C94" s="71" t="s">
        <v>73</v>
      </c>
      <c r="D94" s="72" t="s">
        <v>14036</v>
      </c>
      <c r="E94" s="72" t="s">
        <v>14037</v>
      </c>
      <c r="F94" s="110" t="s">
        <v>14038</v>
      </c>
      <c r="G94" s="71" t="s">
        <v>14039</v>
      </c>
      <c r="H94" s="73">
        <v>10707956</v>
      </c>
      <c r="I94" s="73" t="str" cm="1">
        <f t="array" ref="I94">IF(COUNTIF(Q$2:Q94,Q94)=1,_xlfn.TEXTJOIN(";",1,IF($Q$2:$Q$2000=Q94,$C$2:$C$2000,"")),"")</f>
        <v>Dimension</v>
      </c>
      <c r="J94" s="73" t="str" cm="1">
        <f t="array" ref="J94">IF(COUNTIF(Q$2:Q94,Q94)=1,_xlfn.TEXTJOIN(";",1,IF($Q$2:$Q$2000=Q94,$F$2:$F$2000,"")),"")</f>
        <v>KC681</v>
      </c>
      <c r="K94" s="73" t="str" cm="1">
        <f t="array" ref="K94">IF(COUNTIF(Q$2:Q94,Q94)=1,_xlfn.TEXTJOIN(";",1,IF($Q$2:$Q$2000=Q94,$H$2:$H$2000,"")),"")</f>
        <v>10707956</v>
      </c>
      <c r="L94" s="103" t="s">
        <v>14040</v>
      </c>
      <c r="M94" s="103">
        <v>12</v>
      </c>
      <c r="N94" s="103" t="s">
        <v>14041</v>
      </c>
      <c r="O94" s="72" t="s">
        <v>14042</v>
      </c>
      <c r="P94" s="80" t="s">
        <v>14043</v>
      </c>
      <c r="Q94" s="72" t="str">
        <f t="shared" si="1"/>
        <v>国械注进20142405365</v>
      </c>
      <c r="R94" s="74">
        <v>43594</v>
      </c>
      <c r="S94" s="74">
        <v>43594</v>
      </c>
      <c r="T94" s="74">
        <v>45420</v>
      </c>
    </row>
    <row r="95" spans="1:20" s="103" customFormat="1" ht="25.5" customHeight="1">
      <c r="A95" s="70" t="s">
        <v>13371</v>
      </c>
      <c r="B95" s="70">
        <v>2</v>
      </c>
      <c r="C95" s="71" t="s">
        <v>73</v>
      </c>
      <c r="D95" s="72" t="s">
        <v>14044</v>
      </c>
      <c r="E95" s="72" t="s">
        <v>14045</v>
      </c>
      <c r="F95" s="110" t="s">
        <v>14046</v>
      </c>
      <c r="G95" s="71" t="s">
        <v>14047</v>
      </c>
      <c r="H95" s="73">
        <v>10707957</v>
      </c>
      <c r="I95" s="73" t="str" cm="1">
        <f t="array" ref="I95">IF(COUNTIF(Q$2:Q95,Q95)=1,_xlfn.TEXTJOIN(";",1,IF($Q$2:$Q$2000=Q95,$C$2:$C$2000,"")),"")</f>
        <v>Dimension</v>
      </c>
      <c r="J95" s="73" t="str" cm="1">
        <f t="array" ref="J95">IF(COUNTIF(Q$2:Q95,Q95)=1,_xlfn.TEXTJOIN(";",1,IF($Q$2:$Q$2000=Q95,$F$2:$F$2000,"")),"")</f>
        <v>KC682</v>
      </c>
      <c r="K95" s="73" t="str" cm="1">
        <f t="array" ref="K95">IF(COUNTIF(Q$2:Q95,Q95)=1,_xlfn.TEXTJOIN(";",1,IF($Q$2:$Q$2000=Q95,$H$2:$H$2000,"")),"")</f>
        <v>10707957</v>
      </c>
      <c r="L95" s="103" t="s">
        <v>14048</v>
      </c>
      <c r="M95" s="103">
        <v>12</v>
      </c>
      <c r="N95" s="103" t="s">
        <v>14049</v>
      </c>
      <c r="O95" s="72" t="s">
        <v>14042</v>
      </c>
      <c r="P95" s="80" t="s">
        <v>14050</v>
      </c>
      <c r="Q95" s="72" t="str">
        <f t="shared" si="1"/>
        <v>国械注进20142405367</v>
      </c>
      <c r="R95" s="74">
        <v>43594</v>
      </c>
      <c r="S95" s="74">
        <v>43594</v>
      </c>
      <c r="T95" s="74">
        <v>45420</v>
      </c>
    </row>
    <row r="96" spans="1:20" s="103" customFormat="1" ht="25.5" customHeight="1">
      <c r="A96" s="70" t="s">
        <v>13371</v>
      </c>
      <c r="B96" s="70">
        <v>2</v>
      </c>
      <c r="C96" s="71" t="s">
        <v>73</v>
      </c>
      <c r="D96" s="72" t="s">
        <v>14051</v>
      </c>
      <c r="E96" s="72" t="s">
        <v>14052</v>
      </c>
      <c r="F96" s="110" t="s">
        <v>14053</v>
      </c>
      <c r="G96" s="71" t="s">
        <v>14054</v>
      </c>
      <c r="H96" s="73">
        <v>10707958</v>
      </c>
      <c r="I96" s="73" t="str" cm="1">
        <f t="array" ref="I96">IF(COUNTIF(Q$2:Q96,Q96)=1,_xlfn.TEXTJOIN(";",1,IF($Q$2:$Q$2000=Q96,$C$2:$C$2000,"")),"")</f>
        <v>Dimension</v>
      </c>
      <c r="J96" s="73" t="str" cm="1">
        <f t="array" ref="J96">IF(COUNTIF(Q$2:Q96,Q96)=1,_xlfn.TEXTJOIN(";",1,IF($Q$2:$Q$2000=Q96,$F$2:$F$2000,"")),"")</f>
        <v>KC683</v>
      </c>
      <c r="K96" s="73" t="str" cm="1">
        <f t="array" ref="K96">IF(COUNTIF(Q$2:Q96,Q96)=1,_xlfn.TEXTJOIN(";",1,IF($Q$2:$Q$2000=Q96,$H$2:$H$2000,"")),"")</f>
        <v>10707958</v>
      </c>
      <c r="L96" s="103" t="s">
        <v>14055</v>
      </c>
      <c r="M96" s="103">
        <v>12</v>
      </c>
      <c r="N96" s="103" t="s">
        <v>14056</v>
      </c>
      <c r="O96" s="72" t="s">
        <v>14042</v>
      </c>
      <c r="P96" s="80" t="s">
        <v>14057</v>
      </c>
      <c r="Q96" s="72" t="str">
        <f t="shared" si="1"/>
        <v>国械注进20142405366</v>
      </c>
      <c r="R96" s="74">
        <v>43594</v>
      </c>
      <c r="S96" s="74">
        <v>43594</v>
      </c>
      <c r="T96" s="74">
        <v>45420</v>
      </c>
    </row>
    <row r="97" spans="1:20" s="103" customFormat="1" ht="25.5" customHeight="1">
      <c r="A97" s="70" t="s">
        <v>13371</v>
      </c>
      <c r="B97" s="70">
        <v>2</v>
      </c>
      <c r="C97" s="71" t="s">
        <v>73</v>
      </c>
      <c r="D97" s="72" t="s">
        <v>14058</v>
      </c>
      <c r="E97" s="72" t="s">
        <v>14059</v>
      </c>
      <c r="F97" s="110" t="s">
        <v>14060</v>
      </c>
      <c r="G97" s="71" t="s">
        <v>14061</v>
      </c>
      <c r="H97" s="73">
        <v>10714028</v>
      </c>
      <c r="I97" s="73" t="str" cm="1">
        <f t="array" ref="I97">IF(COUNTIF(Q$2:Q97,Q97)=1,_xlfn.TEXTJOIN(";",1,IF($Q$2:$Q$2000=Q97,$C$2:$C$2000,"")),"")</f>
        <v>Dimension</v>
      </c>
      <c r="J97" s="73" t="str" cm="1">
        <f t="array" ref="J97">IF(COUNTIF(Q$2:Q97,Q97)=1,_xlfn.TEXTJOIN(";",1,IF($Q$2:$Q$2000=Q97,$F$2:$F$2000,"")),"")</f>
        <v>DC150</v>
      </c>
      <c r="K97" s="73" t="str" cm="1">
        <f t="array" ref="K97">IF(COUNTIF(Q$2:Q97,Q97)=1,_xlfn.TEXTJOIN(";",1,IF($Q$2:$Q$2000=Q97,$H$2:$H$2000,"")),"")</f>
        <v>10714028</v>
      </c>
      <c r="L97" s="103" t="s">
        <v>14062</v>
      </c>
      <c r="M97" s="103">
        <v>1</v>
      </c>
      <c r="O97" s="72" t="s">
        <v>14063</v>
      </c>
      <c r="P97" s="80" t="s">
        <v>14064</v>
      </c>
      <c r="Q97" s="72" t="str">
        <f t="shared" si="1"/>
        <v>国械注进20142405374</v>
      </c>
      <c r="R97" s="74">
        <v>43594</v>
      </c>
      <c r="S97" s="74">
        <v>43594</v>
      </c>
      <c r="T97" s="74">
        <v>45420</v>
      </c>
    </row>
    <row r="98" spans="1:20" s="103" customFormat="1" ht="25.5" customHeight="1">
      <c r="A98" s="70" t="s">
        <v>13371</v>
      </c>
      <c r="B98" s="70">
        <v>2</v>
      </c>
      <c r="C98" s="71" t="s">
        <v>73</v>
      </c>
      <c r="D98" s="72" t="s">
        <v>14065</v>
      </c>
      <c r="E98" s="72" t="s">
        <v>14066</v>
      </c>
      <c r="F98" s="111" t="s">
        <v>14067</v>
      </c>
      <c r="G98" s="71" t="s">
        <v>14068</v>
      </c>
      <c r="H98" s="73">
        <v>10445014</v>
      </c>
      <c r="I98" s="73" t="str" cm="1">
        <f t="array" ref="I98">IF(COUNTIF(Q$2:Q98,Q98)=1,_xlfn.TEXTJOIN(";",1,IF($Q$2:$Q$2000=Q98,$C$2:$C$2000,"")),"")</f>
        <v>Dimension</v>
      </c>
      <c r="J98" s="73" t="str" cm="1">
        <f t="array" ref="J98">IF(COUNTIF(Q$2:Q98,Q98)=1,_xlfn.TEXTJOIN(";",1,IF($Q$2:$Q$2000=Q98,$F$2:$F$2000,"")),"")</f>
        <v>DC22B</v>
      </c>
      <c r="K98" s="73" t="str" cm="1">
        <f t="array" ref="K98">IF(COUNTIF(Q$2:Q98,Q98)=1,_xlfn.TEXTJOIN(";",1,IF($Q$2:$Q$2000=Q98,$H$2:$H$2000,"")),"")</f>
        <v>10445014</v>
      </c>
      <c r="L98" s="103" t="s">
        <v>14069</v>
      </c>
      <c r="M98" s="103">
        <v>10</v>
      </c>
      <c r="N98" s="103" t="s">
        <v>14070</v>
      </c>
      <c r="O98" s="72" t="s">
        <v>14071</v>
      </c>
      <c r="P98" s="80" t="s">
        <v>14072</v>
      </c>
      <c r="Q98" s="72" t="str">
        <f t="shared" si="1"/>
        <v>国械注进20152400292</v>
      </c>
      <c r="R98" s="74">
        <v>43677</v>
      </c>
      <c r="S98" s="74">
        <v>43677</v>
      </c>
      <c r="T98" s="74">
        <v>45503</v>
      </c>
    </row>
    <row r="99" spans="1:20" s="103" customFormat="1" ht="25.5" customHeight="1">
      <c r="A99" s="70" t="s">
        <v>13371</v>
      </c>
      <c r="B99" s="70">
        <v>2</v>
      </c>
      <c r="C99" s="71" t="s">
        <v>73</v>
      </c>
      <c r="D99" s="72" t="s">
        <v>13413</v>
      </c>
      <c r="E99" s="72" t="s">
        <v>14073</v>
      </c>
      <c r="F99" s="111" t="s">
        <v>14074</v>
      </c>
      <c r="G99" s="71" t="s">
        <v>14075</v>
      </c>
      <c r="H99" s="73">
        <v>10711580</v>
      </c>
      <c r="I99" s="73" t="str" cm="1">
        <f t="array" ref="I99">IF(COUNTIF(Q$2:Q99,Q99)=1,_xlfn.TEXTJOIN(";",1,IF($Q$2:$Q$2000=Q99,$C$2:$C$2000,"")),"")</f>
        <v>Dimension</v>
      </c>
      <c r="J99" s="73" t="str" cm="1">
        <f t="array" ref="J99">IF(COUNTIF(Q$2:Q99,Q99)=1,_xlfn.TEXTJOIN(";",1,IF($Q$2:$Q$2000=Q99,$F$2:$F$2000,"")),"")</f>
        <v>DC130</v>
      </c>
      <c r="K99" s="73" t="str" cm="1">
        <f t="array" ref="K99">IF(COUNTIF(Q$2:Q99,Q99)=1,_xlfn.TEXTJOIN(";",1,IF($Q$2:$Q$2000=Q99,$H$2:$H$2000,"")),"")</f>
        <v>10711580</v>
      </c>
      <c r="L99" s="103" t="s">
        <v>14076</v>
      </c>
      <c r="M99" s="103">
        <v>1</v>
      </c>
      <c r="O99" s="72" t="s">
        <v>14077</v>
      </c>
      <c r="P99" s="80" t="s">
        <v>14078</v>
      </c>
      <c r="Q99" s="72" t="str">
        <f t="shared" si="1"/>
        <v>国械注进20152400189</v>
      </c>
      <c r="R99" s="74">
        <v>43710</v>
      </c>
      <c r="S99" s="74">
        <v>43710</v>
      </c>
      <c r="T99" s="74">
        <v>45536</v>
      </c>
    </row>
    <row r="100" spans="1:20" s="103" customFormat="1" ht="25.5" customHeight="1">
      <c r="A100" s="70" t="s">
        <v>13371</v>
      </c>
      <c r="B100" s="70">
        <v>2</v>
      </c>
      <c r="C100" s="71" t="s">
        <v>73</v>
      </c>
      <c r="D100" s="112" t="s">
        <v>14079</v>
      </c>
      <c r="E100" s="113" t="s">
        <v>14080</v>
      </c>
      <c r="F100" s="114" t="s">
        <v>14081</v>
      </c>
      <c r="G100" s="71" t="s">
        <v>14082</v>
      </c>
      <c r="H100" s="73">
        <v>10464523</v>
      </c>
      <c r="I100" s="73" t="str" cm="1">
        <f t="array" ref="I100">IF(COUNTIF(Q$2:Q100,Q100)=1,_xlfn.TEXTJOIN(";",1,IF($Q$2:$Q$2000=Q100,$C$2:$C$2000,"")),"")</f>
        <v>Dimension</v>
      </c>
      <c r="J100" s="73" t="str" cm="1">
        <f t="array" ref="J100">IF(COUNTIF(Q$2:Q100,Q100)=1,_xlfn.TEXTJOIN(";",1,IF($Q$2:$Q$2000=Q100,$F$2:$F$2000,"")),"")</f>
        <v>RF610</v>
      </c>
      <c r="K100" s="73" t="str" cm="1">
        <f t="array" ref="K100">IF(COUNTIF(Q$2:Q100,Q100)=1,_xlfn.TEXTJOIN(";",1,IF($Q$2:$Q$2000=Q100,$H$2:$H$2000,"")),"")</f>
        <v>10464523</v>
      </c>
      <c r="L100" s="103" t="s">
        <v>14083</v>
      </c>
      <c r="M100" s="103">
        <v>4</v>
      </c>
      <c r="N100" s="103" t="s">
        <v>14084</v>
      </c>
      <c r="O100" s="72" t="s">
        <v>13691</v>
      </c>
      <c r="P100" s="115" t="s">
        <v>14085</v>
      </c>
      <c r="Q100" s="72" t="str">
        <f t="shared" si="1"/>
        <v>国械注进20152403285</v>
      </c>
      <c r="R100" s="74">
        <v>43980</v>
      </c>
      <c r="S100" s="74">
        <v>43980</v>
      </c>
      <c r="T100" s="74">
        <v>45805</v>
      </c>
    </row>
    <row r="101" spans="1:20" s="103" customFormat="1" ht="25.5" customHeight="1">
      <c r="A101" s="70" t="s">
        <v>13371</v>
      </c>
      <c r="B101" s="70">
        <v>2</v>
      </c>
      <c r="C101" s="71" t="s">
        <v>73</v>
      </c>
      <c r="D101" s="112" t="s">
        <v>14086</v>
      </c>
      <c r="E101" s="113" t="s">
        <v>14087</v>
      </c>
      <c r="F101" s="114" t="s">
        <v>14088</v>
      </c>
      <c r="G101" s="71" t="s">
        <v>14089</v>
      </c>
      <c r="H101" s="73">
        <v>10711991</v>
      </c>
      <c r="I101" s="73" t="str" cm="1">
        <f t="array" ref="I101">IF(COUNTIF(Q$2:Q101,Q101)=1,_xlfn.TEXTJOIN(";",1,IF($Q$2:$Q$2000=Q101,$C$2:$C$2000,"")),"")</f>
        <v>Dimension</v>
      </c>
      <c r="J101" s="73" t="str" cm="1">
        <f t="array" ref="J101">IF(COUNTIF(Q$2:Q101,Q101)=1,_xlfn.TEXTJOIN(";",1,IF($Q$2:$Q$2000=Q101,$F$2:$F$2000,"")),"")</f>
        <v>DF119</v>
      </c>
      <c r="K101" s="73" t="str" cm="1">
        <f t="array" ref="K101">IF(COUNTIF(Q$2:Q101,Q101)=1,_xlfn.TEXTJOIN(";",1,IF($Q$2:$Q$2000=Q101,$H$2:$H$2000,"")),"")</f>
        <v>10711991</v>
      </c>
      <c r="L101" s="103" t="s">
        <v>14090</v>
      </c>
      <c r="M101" s="103">
        <v>4</v>
      </c>
      <c r="N101" s="103" t="s">
        <v>14091</v>
      </c>
      <c r="O101" s="72" t="s">
        <v>13691</v>
      </c>
      <c r="P101" s="115" t="s">
        <v>14092</v>
      </c>
      <c r="Q101" s="72" t="str">
        <f t="shared" si="1"/>
        <v>国械注进20152403266</v>
      </c>
      <c r="R101" s="74">
        <v>44095</v>
      </c>
      <c r="S101" s="74">
        <v>44095</v>
      </c>
      <c r="T101" s="74">
        <v>45920</v>
      </c>
    </row>
    <row r="102" spans="1:20" s="103" customFormat="1" ht="25.5" customHeight="1">
      <c r="A102" s="70" t="s">
        <v>13371</v>
      </c>
      <c r="B102" s="70">
        <v>2</v>
      </c>
      <c r="C102" s="71" t="s">
        <v>73</v>
      </c>
      <c r="D102" s="112" t="s">
        <v>14093</v>
      </c>
      <c r="E102" s="113" t="s">
        <v>14094</v>
      </c>
      <c r="F102" s="114" t="s">
        <v>14095</v>
      </c>
      <c r="G102" s="71" t="s">
        <v>14096</v>
      </c>
      <c r="H102" s="73">
        <v>10484354</v>
      </c>
      <c r="I102" s="73" t="str" cm="1">
        <f t="array" ref="I102">IF(COUNTIF(Q$2:Q102,Q102)=1,_xlfn.TEXTJOIN(";",1,IF($Q$2:$Q$2000=Q102,$C$2:$C$2000,"")),"")</f>
        <v>Dimension</v>
      </c>
      <c r="J102" s="73" t="str" cm="1">
        <f t="array" ref="J102">IF(COUNTIF(Q$2:Q102,Q102)=1,_xlfn.TEXTJOIN(";",1,IF($Q$2:$Q$2000=Q102,$F$2:$F$2000,"")),"")</f>
        <v>RC610A</v>
      </c>
      <c r="K102" s="73" t="str" cm="1">
        <f t="array" ref="K102">IF(COUNTIF(Q$2:Q102,Q102)=1,_xlfn.TEXTJOIN(";",1,IF($Q$2:$Q$2000=Q102,$H$2:$H$2000,"")),"")</f>
        <v>10484354</v>
      </c>
      <c r="L102" s="103" t="s">
        <v>14097</v>
      </c>
      <c r="M102" s="103">
        <v>1</v>
      </c>
      <c r="O102" s="72" t="s">
        <v>14098</v>
      </c>
      <c r="P102" s="115" t="s">
        <v>14099</v>
      </c>
      <c r="Q102" s="72" t="str">
        <f t="shared" si="1"/>
        <v>国械注进20152403270</v>
      </c>
      <c r="R102" s="74">
        <v>43980</v>
      </c>
      <c r="S102" s="74">
        <v>43980</v>
      </c>
      <c r="T102" s="74">
        <v>45805</v>
      </c>
    </row>
    <row r="103" spans="1:20" s="103" customFormat="1" ht="25.5" customHeight="1">
      <c r="A103" s="70" t="s">
        <v>13371</v>
      </c>
      <c r="B103" s="70">
        <v>1</v>
      </c>
      <c r="C103" s="71" t="s">
        <v>73</v>
      </c>
      <c r="D103" s="112" t="s">
        <v>14100</v>
      </c>
      <c r="E103" s="113" t="s">
        <v>14101</v>
      </c>
      <c r="F103" s="116" t="s">
        <v>14102</v>
      </c>
      <c r="G103" s="71" t="s">
        <v>14103</v>
      </c>
      <c r="H103" s="73">
        <v>10483586</v>
      </c>
      <c r="I103" s="73" t="str" cm="1">
        <f t="array" ref="I103">IF(COUNTIF(Q$2:Q103,Q103)=1,_xlfn.TEXTJOIN(";",1,IF($Q$2:$Q$2000=Q103,$C$2:$C$2000,"")),"")</f>
        <v>Dimension</v>
      </c>
      <c r="J103" s="73" t="str" cm="1">
        <f t="array" ref="J103">IF(COUNTIF(Q$2:Q103,Q103)=1,_xlfn.TEXTJOIN(";",1,IF($Q$2:$Q$2000=Q103,$F$2:$F$2000,"")),"")</f>
        <v>KD694</v>
      </c>
      <c r="K103" s="73" t="str" cm="1">
        <f t="array" ref="K103">IF(COUNTIF(Q$2:Q103,Q103)=1,_xlfn.TEXTJOIN(";",1,IF($Q$2:$Q$2000=Q103,$H$2:$H$2000,"")),"")</f>
        <v>10483586</v>
      </c>
      <c r="L103" s="103" t="s">
        <v>14104</v>
      </c>
      <c r="M103" s="103">
        <v>6</v>
      </c>
      <c r="N103" s="103" t="s">
        <v>14105</v>
      </c>
      <c r="O103" s="72" t="s">
        <v>13978</v>
      </c>
      <c r="P103" s="115" t="s">
        <v>14106</v>
      </c>
      <c r="Q103" s="72" t="str">
        <f t="shared" si="1"/>
        <v>国械备20151950号</v>
      </c>
      <c r="R103" s="74">
        <v>43441</v>
      </c>
      <c r="S103" s="74">
        <v>43441</v>
      </c>
      <c r="T103" s="74">
        <v>401768</v>
      </c>
    </row>
    <row r="104" spans="1:20" s="103" customFormat="1" ht="25.5" customHeight="1">
      <c r="A104" s="70" t="s">
        <v>13371</v>
      </c>
      <c r="B104" s="70">
        <v>2</v>
      </c>
      <c r="C104" s="71" t="s">
        <v>73</v>
      </c>
      <c r="D104" s="112" t="s">
        <v>14107</v>
      </c>
      <c r="E104" s="113" t="s">
        <v>14108</v>
      </c>
      <c r="F104" s="116" t="s">
        <v>14109</v>
      </c>
      <c r="G104" s="71" t="s">
        <v>14110</v>
      </c>
      <c r="H104" s="73">
        <v>10464524</v>
      </c>
      <c r="I104" s="73" t="str" cm="1">
        <f t="array" ref="I104">IF(COUNTIF(Q$2:Q104,Q104)=1,_xlfn.TEXTJOIN(";",1,IF($Q$2:$Q$2000=Q104,$C$2:$C$2000,"")),"")</f>
        <v>Dimension</v>
      </c>
      <c r="J104" s="73" t="str" cm="1">
        <f t="array" ref="J104">IF(COUNTIF(Q$2:Q104,Q104)=1,_xlfn.TEXTJOIN(";",1,IF($Q$2:$Q$2000=Q104,$F$2:$F$2000,"")),"")</f>
        <v>RF612</v>
      </c>
      <c r="K104" s="73" t="str" cm="1">
        <f t="array" ref="K104">IF(COUNTIF(Q$2:Q104,Q104)=1,_xlfn.TEXTJOIN(";",1,IF($Q$2:$Q$2000=Q104,$H$2:$H$2000,"")),"")</f>
        <v>10464524</v>
      </c>
      <c r="L104" s="103" t="s">
        <v>14111</v>
      </c>
      <c r="M104" s="103">
        <v>4</v>
      </c>
      <c r="N104" s="103" t="s">
        <v>14112</v>
      </c>
      <c r="O104" s="72" t="s">
        <v>14113</v>
      </c>
      <c r="P104" s="115" t="s">
        <v>14114</v>
      </c>
      <c r="Q104" s="72" t="str">
        <f t="shared" si="1"/>
        <v>国械注进20152403882</v>
      </c>
      <c r="R104" s="74">
        <v>44140</v>
      </c>
      <c r="S104" s="74">
        <v>44140</v>
      </c>
      <c r="T104" s="74">
        <v>45965</v>
      </c>
    </row>
    <row r="105" spans="1:20" s="103" customFormat="1" ht="25.5" customHeight="1">
      <c r="A105" s="70" t="s">
        <v>13371</v>
      </c>
      <c r="B105" s="70">
        <v>2</v>
      </c>
      <c r="C105" s="117" t="s">
        <v>73</v>
      </c>
      <c r="D105" s="118" t="s">
        <v>14115</v>
      </c>
      <c r="E105" s="115" t="s">
        <v>14116</v>
      </c>
      <c r="F105" s="116" t="s">
        <v>14117</v>
      </c>
      <c r="G105" s="71" t="s">
        <v>14118</v>
      </c>
      <c r="H105" s="73">
        <v>10483414</v>
      </c>
      <c r="I105" s="73" t="str" cm="1">
        <f t="array" ref="I105">IF(COUNTIF(Q$2:Q105,Q105)=1,_xlfn.TEXTJOIN(";",1,IF($Q$2:$Q$2000=Q105,$C$2:$C$2000,"")),"")</f>
        <v>Dimension</v>
      </c>
      <c r="J105" s="73" t="str" cm="1">
        <f t="array" ref="J105">IF(COUNTIF(Q$2:Q105,Q105)=1,_xlfn.TEXTJOIN(";",1,IF($Q$2:$Q$2000=Q105,$F$2:$F$2000,"")),"")</f>
        <v>RF616</v>
      </c>
      <c r="K105" s="73" t="str" cm="1">
        <f t="array" ref="K105">IF(COUNTIF(Q$2:Q105,Q105)=1,_xlfn.TEXTJOIN(";",1,IF($Q$2:$Q$2000=Q105,$H$2:$H$2000,"")),"")</f>
        <v>10483414</v>
      </c>
      <c r="L105" s="103" t="s">
        <v>14119</v>
      </c>
      <c r="M105" s="103">
        <v>4</v>
      </c>
      <c r="N105" s="103" t="s">
        <v>14120</v>
      </c>
      <c r="O105" s="115" t="s">
        <v>13691</v>
      </c>
      <c r="P105" s="115" t="s">
        <v>14121</v>
      </c>
      <c r="Q105" s="72" t="str">
        <f t="shared" si="1"/>
        <v>国械注进20162400416</v>
      </c>
      <c r="R105" s="74">
        <v>44173</v>
      </c>
      <c r="S105" s="74">
        <v>44173</v>
      </c>
      <c r="T105" s="74">
        <v>45998</v>
      </c>
    </row>
    <row r="106" spans="1:20" s="103" customFormat="1" ht="25.5" customHeight="1">
      <c r="A106" s="70" t="s">
        <v>13371</v>
      </c>
      <c r="B106" s="70">
        <v>2</v>
      </c>
      <c r="C106" s="117" t="s">
        <v>73</v>
      </c>
      <c r="D106" s="118" t="s">
        <v>2011</v>
      </c>
      <c r="E106" s="115" t="s">
        <v>14122</v>
      </c>
      <c r="F106" s="116" t="s">
        <v>14123</v>
      </c>
      <c r="G106" s="71" t="s">
        <v>14124</v>
      </c>
      <c r="H106" s="73">
        <v>10720277</v>
      </c>
      <c r="I106" s="73" t="str" cm="1">
        <f t="array" ref="I106">IF(COUNTIF(Q$2:Q106,Q106)=1,_xlfn.TEXTJOIN(";",1,IF($Q$2:$Q$2000=Q106,$C$2:$C$2000,"")),"")</f>
        <v>Dimension</v>
      </c>
      <c r="J106" s="73" t="str" cm="1">
        <f t="array" ref="J106">IF(COUNTIF(Q$2:Q106,Q106)=1,_xlfn.TEXTJOIN(";",1,IF($Q$2:$Q$2000=Q106,$F$2:$F$2000,"")),"")</f>
        <v>DF61A</v>
      </c>
      <c r="K106" s="73" t="str" cm="1">
        <f t="array" ref="K106">IF(COUNTIF(Q$2:Q106,Q106)=1,_xlfn.TEXTJOIN(";",1,IF($Q$2:$Q$2000=Q106,$H$2:$H$2000,"")),"")</f>
        <v>10720277</v>
      </c>
      <c r="L106" s="103" t="s">
        <v>11868</v>
      </c>
      <c r="M106" s="103">
        <v>4</v>
      </c>
      <c r="N106" s="103" t="s">
        <v>14125</v>
      </c>
      <c r="O106" s="115" t="s">
        <v>13906</v>
      </c>
      <c r="P106" s="115" t="s">
        <v>2012</v>
      </c>
      <c r="Q106" s="72" t="str">
        <f t="shared" si="1"/>
        <v>国械注进20172402308</v>
      </c>
      <c r="R106" s="74">
        <v>44574</v>
      </c>
      <c r="S106" s="74">
        <v>44768</v>
      </c>
      <c r="T106" s="74">
        <v>46593</v>
      </c>
    </row>
    <row r="107" spans="1:20" s="103" customFormat="1" ht="25.5" customHeight="1">
      <c r="A107" s="70" t="s">
        <v>13371</v>
      </c>
      <c r="B107" s="70">
        <v>2</v>
      </c>
      <c r="C107" s="117" t="s">
        <v>73</v>
      </c>
      <c r="D107" s="118" t="s">
        <v>275</v>
      </c>
      <c r="E107" s="115" t="s">
        <v>14126</v>
      </c>
      <c r="F107" s="116" t="s">
        <v>14127</v>
      </c>
      <c r="G107" s="71" t="s">
        <v>14128</v>
      </c>
      <c r="H107" s="73">
        <v>10872079</v>
      </c>
      <c r="I107" s="73" t="str" cm="1">
        <f t="array" ref="I107">IF(COUNTIF(Q$2:Q107,Q107)=1,_xlfn.TEXTJOIN(";",1,IF($Q$2:$Q$2000=Q107,$C$2:$C$2000,"")),"")</f>
        <v>Dimension</v>
      </c>
      <c r="J107" s="73" t="str" cm="1">
        <f t="array" ref="J107">IF(COUNTIF(Q$2:Q107,Q107)=1,_xlfn.TEXTJOIN(";",1,IF($Q$2:$Q$2000=Q107,$F$2:$F$2000,"")),"")</f>
        <v>DF33B</v>
      </c>
      <c r="K107" s="73" t="str" cm="1">
        <f t="array" ref="K107">IF(COUNTIF(Q$2:Q107,Q107)=1,_xlfn.TEXTJOIN(";",1,IF($Q$2:$Q$2000=Q107,$H$2:$H$2000,"")),"")</f>
        <v>10872079</v>
      </c>
      <c r="L107" s="103" t="s">
        <v>14129</v>
      </c>
      <c r="M107" s="103">
        <v>4</v>
      </c>
      <c r="N107" s="103" t="s">
        <v>14130</v>
      </c>
      <c r="O107" s="115" t="s">
        <v>13906</v>
      </c>
      <c r="P107" s="115" t="s">
        <v>14131</v>
      </c>
      <c r="Q107" s="72" t="str">
        <f t="shared" si="1"/>
        <v>国械注进20172402309</v>
      </c>
      <c r="R107" s="74">
        <v>44561</v>
      </c>
      <c r="S107" s="74">
        <v>44768</v>
      </c>
      <c r="T107" s="74">
        <v>46593</v>
      </c>
    </row>
    <row r="108" spans="1:20" s="122" customFormat="1" ht="25.5" customHeight="1">
      <c r="A108" s="119" t="s">
        <v>14132</v>
      </c>
      <c r="B108" s="119">
        <v>2</v>
      </c>
      <c r="C108" s="109" t="s">
        <v>270</v>
      </c>
      <c r="D108" s="120" t="s">
        <v>355</v>
      </c>
      <c r="E108" s="120" t="s">
        <v>9039</v>
      </c>
      <c r="F108" s="109" t="s">
        <v>14133</v>
      </c>
      <c r="G108" s="71" t="s">
        <v>14134</v>
      </c>
      <c r="H108" s="121">
        <v>11254820</v>
      </c>
      <c r="I108" s="73" t="str" cm="1">
        <f t="array" ref="I108">IF(COUNTIF(Q$2:Q108,Q108)=1,_xlfn.TEXTJOIN(";",1,IF($Q$2:$Q$2000=Q108,$C$2:$C$2000,"")),"")</f>
        <v>PP</v>
      </c>
      <c r="J108" s="73" t="str" cm="1">
        <f t="array" ref="J108">IF(COUNTIF(Q$2:Q108,Q108)=1,_xlfn.TEXTJOIN(";",1,IF($Q$2:$Q$2000=Q108,$F$2:$F$2000,"")),"")</f>
        <v>OVIA112</v>
      </c>
      <c r="K108" s="73" t="str" cm="1">
        <f t="array" ref="K108">IF(COUNTIF(Q$2:Q108,Q108)=1,_xlfn.TEXTJOIN(";",1,IF($Q$2:$Q$2000=Q108,$H$2:$H$2000,"")),"")</f>
        <v>11254820</v>
      </c>
      <c r="L108" s="122" t="s">
        <v>11356</v>
      </c>
      <c r="M108" s="122">
        <v>1</v>
      </c>
      <c r="O108" s="120" t="s">
        <v>9039</v>
      </c>
      <c r="P108" s="123" t="s">
        <v>1667</v>
      </c>
      <c r="Q108" s="72" t="str">
        <f t="shared" si="1"/>
        <v>国械注进20152220211</v>
      </c>
      <c r="R108" s="124">
        <v>44980</v>
      </c>
      <c r="S108" s="124">
        <v>45741</v>
      </c>
      <c r="T108" s="124">
        <v>47566</v>
      </c>
    </row>
    <row r="109" spans="1:20" s="103" customFormat="1" ht="25.5" customHeight="1">
      <c r="A109" s="70" t="s">
        <v>14132</v>
      </c>
      <c r="B109" s="70">
        <v>2</v>
      </c>
      <c r="C109" s="71" t="s">
        <v>270</v>
      </c>
      <c r="D109" s="72" t="s">
        <v>355</v>
      </c>
      <c r="E109" s="72" t="s">
        <v>8328</v>
      </c>
      <c r="F109" s="71" t="s">
        <v>14135</v>
      </c>
      <c r="G109" s="71" t="s">
        <v>14136</v>
      </c>
      <c r="H109" s="73">
        <v>10465217</v>
      </c>
      <c r="I109" s="73" t="str" cm="1">
        <f t="array" ref="I109">IF(COUNTIF(Q$2:Q109,Q109)=1,_xlfn.TEXTJOIN(";",1,IF($Q$2:$Q$2000=Q109,$C$2:$C$2000,"")),"")</f>
        <v>PP</v>
      </c>
      <c r="J109" s="73" t="str" cm="1">
        <f t="array" ref="J109">IF(COUNTIF(Q$2:Q109,Q109)=1,_xlfn.TEXTJOIN(";",1,IF($Q$2:$Q$2000=Q109,$F$2:$F$2000,"")),"")</f>
        <v>OVLI012</v>
      </c>
      <c r="K109" s="73" t="str" cm="1">
        <f t="array" ref="K109">IF(COUNTIF(Q$2:Q109,Q109)=1,_xlfn.TEXTJOIN(";",1,IF($Q$2:$Q$2000=Q109,$H$2:$H$2000,"")),"")</f>
        <v>10465217</v>
      </c>
      <c r="L109" s="103" t="s">
        <v>14137</v>
      </c>
      <c r="M109" s="103">
        <v>1</v>
      </c>
      <c r="O109" s="72" t="s">
        <v>2895</v>
      </c>
      <c r="P109" s="112" t="s">
        <v>14138</v>
      </c>
      <c r="Q109" s="72" t="str">
        <f t="shared" si="1"/>
        <v>国械注进20152220212</v>
      </c>
      <c r="R109" s="74">
        <v>44302</v>
      </c>
      <c r="S109" s="74">
        <v>44302</v>
      </c>
      <c r="T109" s="74">
        <v>45678</v>
      </c>
    </row>
    <row r="110" spans="1:20" s="103" customFormat="1" ht="25.5" customHeight="1">
      <c r="A110" s="70" t="s">
        <v>14132</v>
      </c>
      <c r="B110" s="70">
        <v>2</v>
      </c>
      <c r="C110" s="71" t="s">
        <v>270</v>
      </c>
      <c r="D110" s="72" t="s">
        <v>355</v>
      </c>
      <c r="E110" s="72" t="s">
        <v>14139</v>
      </c>
      <c r="F110" s="71" t="s">
        <v>14140</v>
      </c>
      <c r="G110" s="71" t="s">
        <v>14141</v>
      </c>
      <c r="H110" s="73">
        <v>11239861</v>
      </c>
      <c r="I110" s="73" t="str" cm="1">
        <f t="array" ref="I110">IF(COUNTIF(Q$2:Q110,Q110)=1,_xlfn.TEXTJOIN(";",1,IF($Q$2:$Q$2000=Q110,$C$2:$C$2000,"")),"")</f>
        <v>PP</v>
      </c>
      <c r="J110" s="73" t="str" cm="1">
        <f t="array" ref="J110">IF(COUNTIF(Q$2:Q110,Q110)=1,_xlfn.TEXTJOIN(";",1,IF($Q$2:$Q$2000=Q110,$F$2:$F$2000,"")),"")</f>
        <v>OVLI02</v>
      </c>
      <c r="K110" s="73" t="str" cm="1">
        <f t="array" ref="K110">IF(COUNTIF(Q$2:Q110,Q110)=1,_xlfn.TEXTJOIN(";",1,IF($Q$2:$Q$2000=Q110,$H$2:$H$2000,"")),"")</f>
        <v>11239861</v>
      </c>
      <c r="L110" s="103" t="s">
        <v>11893</v>
      </c>
      <c r="M110" s="103">
        <v>1</v>
      </c>
      <c r="O110" s="72" t="s">
        <v>14139</v>
      </c>
      <c r="P110" s="112" t="s">
        <v>2067</v>
      </c>
      <c r="Q110" s="72" t="str">
        <f t="shared" si="1"/>
        <v>国械注进20202220508</v>
      </c>
      <c r="R110" s="74">
        <v>44932</v>
      </c>
      <c r="S110" s="74">
        <v>46007</v>
      </c>
      <c r="T110" s="74">
        <v>47832</v>
      </c>
    </row>
    <row r="111" spans="1:20" s="103" customFormat="1" ht="25.5" customHeight="1">
      <c r="A111" s="70" t="s">
        <v>14132</v>
      </c>
      <c r="B111" s="70">
        <v>2</v>
      </c>
      <c r="C111" s="71" t="s">
        <v>270</v>
      </c>
      <c r="D111" s="72" t="s">
        <v>14142</v>
      </c>
      <c r="E111" s="72" t="s">
        <v>14143</v>
      </c>
      <c r="F111" s="71" t="s">
        <v>14144</v>
      </c>
      <c r="G111" s="71" t="s">
        <v>14145</v>
      </c>
      <c r="H111" s="73">
        <v>10445971</v>
      </c>
      <c r="I111" s="73" t="str" cm="1">
        <f t="array" ref="I111">IF(COUNTIF(Q$2:Q111,Q111)=1,_xlfn.TEXTJOIN(";",1,IF($Q$2:$Q$2000=Q111,$C$2:$C$2000,"")),"")</f>
        <v>PP</v>
      </c>
      <c r="J111" s="73" t="str" cm="1">
        <f t="array" ref="J111">IF(COUNTIF(Q$2:Q111,Q111)=1,_xlfn.TEXTJOIN(";",1,IF($Q$2:$Q$2000=Q111,$F$2:$F$2000,"")),"")</f>
        <v>OPAU03</v>
      </c>
      <c r="K111" s="73" t="str" cm="1">
        <f t="array" ref="K111">IF(COUNTIF(Q$2:Q111,Q111)=1,_xlfn.TEXTJOIN(";",1,IF($Q$2:$Q$2000=Q111,$H$2:$H$2000,"")),"")</f>
        <v>10445971</v>
      </c>
      <c r="L111" s="103" t="s">
        <v>14146</v>
      </c>
      <c r="M111" s="103">
        <v>1</v>
      </c>
      <c r="O111" s="72" t="s">
        <v>14147</v>
      </c>
      <c r="P111" s="80" t="s">
        <v>14148</v>
      </c>
      <c r="Q111" s="72" t="str">
        <f t="shared" si="1"/>
        <v>国械注进20172400999</v>
      </c>
      <c r="R111" s="74">
        <v>44477</v>
      </c>
      <c r="S111" s="74">
        <v>44648</v>
      </c>
      <c r="T111" s="74">
        <v>46473</v>
      </c>
    </row>
    <row r="112" spans="1:20" s="103" customFormat="1" ht="25.5" customHeight="1">
      <c r="A112" s="70" t="s">
        <v>14132</v>
      </c>
      <c r="B112" s="70">
        <v>2</v>
      </c>
      <c r="C112" s="71" t="s">
        <v>270</v>
      </c>
      <c r="D112" s="72" t="s">
        <v>14149</v>
      </c>
      <c r="E112" s="72" t="s">
        <v>14150</v>
      </c>
      <c r="F112" s="71" t="s">
        <v>14151</v>
      </c>
      <c r="G112" s="71" t="s">
        <v>14152</v>
      </c>
      <c r="H112" s="73">
        <v>10445972</v>
      </c>
      <c r="I112" s="73" t="str" cm="1">
        <f t="array" ref="I112">IF(COUNTIF(Q$2:Q112,Q112)=1,_xlfn.TEXTJOIN(";",1,IF($Q$2:$Q$2000=Q112,$C$2:$C$2000,"")),"")</f>
        <v>PP</v>
      </c>
      <c r="J112" s="73" t="str" cm="1">
        <f t="array" ref="J112">IF(COUNTIF(Q$2:Q112,Q112)=1,_xlfn.TEXTJOIN(";",1,IF($Q$2:$Q$2000=Q112,$F$2:$F$2000,"")),"")</f>
        <v>OPAV03</v>
      </c>
      <c r="K112" s="73" t="str" cm="1">
        <f t="array" ref="K112">IF(COUNTIF(Q$2:Q112,Q112)=1,_xlfn.TEXTJOIN(";",1,IF($Q$2:$Q$2000=Q112,$H$2:$H$2000,"")),"")</f>
        <v>10445972</v>
      </c>
      <c r="L112" s="103" t="s">
        <v>14153</v>
      </c>
      <c r="M112" s="103">
        <v>1</v>
      </c>
      <c r="O112" s="72" t="s">
        <v>14147</v>
      </c>
      <c r="P112" s="80" t="s">
        <v>14154</v>
      </c>
      <c r="Q112" s="72" t="str">
        <f t="shared" si="1"/>
        <v>国械注进20172400996</v>
      </c>
      <c r="R112" s="74">
        <v>44477</v>
      </c>
      <c r="S112" s="74">
        <v>44648</v>
      </c>
      <c r="T112" s="74">
        <v>46473</v>
      </c>
    </row>
    <row r="113" spans="1:20" s="103" customFormat="1" ht="25.5" customHeight="1">
      <c r="A113" s="70" t="s">
        <v>14132</v>
      </c>
      <c r="B113" s="70">
        <v>2</v>
      </c>
      <c r="C113" s="71" t="s">
        <v>270</v>
      </c>
      <c r="D113" s="72" t="s">
        <v>14155</v>
      </c>
      <c r="E113" s="72" t="s">
        <v>14156</v>
      </c>
      <c r="F113" s="71" t="s">
        <v>14157</v>
      </c>
      <c r="G113" s="71" t="s">
        <v>14158</v>
      </c>
      <c r="H113" s="73">
        <v>10445973</v>
      </c>
      <c r="I113" s="73" t="str" cm="1">
        <f t="array" ref="I113">IF(COUNTIF(Q$2:Q113,Q113)=1,_xlfn.TEXTJOIN(";",1,IF($Q$2:$Q$2000=Q113,$C$2:$C$2000,"")),"")</f>
        <v>PP</v>
      </c>
      <c r="J113" s="73" t="str" cm="1">
        <f t="array" ref="J113">IF(COUNTIF(Q$2:Q113,Q113)=1,_xlfn.TEXTJOIN(";",1,IF($Q$2:$Q$2000=Q113,$F$2:$F$2000,"")),"")</f>
        <v>OPAX03</v>
      </c>
      <c r="K113" s="73" t="str" cm="1">
        <f t="array" ref="K113">IF(COUNTIF(Q$2:Q113,Q113)=1,_xlfn.TEXTJOIN(";",1,IF($Q$2:$Q$2000=Q113,$H$2:$H$2000,"")),"")</f>
        <v>10445973</v>
      </c>
      <c r="L113" s="103" t="s">
        <v>14159</v>
      </c>
      <c r="M113" s="103">
        <v>1</v>
      </c>
      <c r="O113" s="72" t="s">
        <v>14160</v>
      </c>
      <c r="P113" s="80" t="s">
        <v>14161</v>
      </c>
      <c r="Q113" s="72" t="str">
        <f t="shared" si="1"/>
        <v>国械注进20172400903</v>
      </c>
      <c r="R113" s="74">
        <v>44300</v>
      </c>
      <c r="S113" s="74">
        <v>44300</v>
      </c>
      <c r="T113" s="74">
        <v>46125</v>
      </c>
    </row>
    <row r="114" spans="1:20" s="103" customFormat="1" ht="25.5" customHeight="1">
      <c r="A114" s="70" t="s">
        <v>14132</v>
      </c>
      <c r="B114" s="70">
        <v>2</v>
      </c>
      <c r="C114" s="71" t="s">
        <v>270</v>
      </c>
      <c r="D114" s="72" t="s">
        <v>14162</v>
      </c>
      <c r="E114" s="72" t="s">
        <v>14163</v>
      </c>
      <c r="F114" s="71" t="s">
        <v>14164</v>
      </c>
      <c r="G114" s="71" t="s">
        <v>14165</v>
      </c>
      <c r="H114" s="73">
        <v>10445983</v>
      </c>
      <c r="I114" s="73" t="str" cm="1">
        <f t="array" ref="I114">IF(COUNTIF(Q$2:Q114,Q114)=1,_xlfn.TEXTJOIN(";",1,IF($Q$2:$Q$2000=Q114,$C$2:$C$2000,"")),"")</f>
        <v>PP;PP</v>
      </c>
      <c r="J114" s="73" t="str" cm="1">
        <f t="array" ref="J114">IF(COUNTIF(Q$2:Q114,Q114)=1,_xlfn.TEXTJOIN(";",1,IF($Q$2:$Q$2000=Q114,$F$2:$F$2000,"")),"")</f>
        <v>OPBU03;OPBU05</v>
      </c>
      <c r="K114" s="73" t="str" cm="1">
        <f t="array" ref="K114">IF(COUNTIF(Q$2:Q114,Q114)=1,_xlfn.TEXTJOIN(";",1,IF($Q$2:$Q$2000=Q114,$H$2:$H$2000,"")),"")</f>
        <v>10445983;10445984</v>
      </c>
      <c r="L114" s="103" t="s">
        <v>14166</v>
      </c>
      <c r="M114" s="103">
        <v>3</v>
      </c>
      <c r="N114" s="103" t="s">
        <v>14167</v>
      </c>
      <c r="O114" s="72" t="s">
        <v>14168</v>
      </c>
      <c r="P114" s="80" t="s">
        <v>14169</v>
      </c>
      <c r="Q114" s="72" t="str">
        <f t="shared" si="1"/>
        <v>国械注进20172400272</v>
      </c>
      <c r="R114" s="74">
        <v>44399</v>
      </c>
      <c r="S114" s="74">
        <v>44399</v>
      </c>
      <c r="T114" s="74">
        <v>46224</v>
      </c>
    </row>
    <row r="115" spans="1:20" s="103" customFormat="1" ht="25.5" customHeight="1">
      <c r="A115" s="70" t="s">
        <v>14132</v>
      </c>
      <c r="B115" s="70">
        <v>2</v>
      </c>
      <c r="C115" s="71" t="s">
        <v>270</v>
      </c>
      <c r="D115" s="72" t="s">
        <v>14162</v>
      </c>
      <c r="E115" s="72" t="s">
        <v>14163</v>
      </c>
      <c r="F115" s="71" t="s">
        <v>14170</v>
      </c>
      <c r="G115" s="71" t="s">
        <v>14171</v>
      </c>
      <c r="H115" s="73">
        <v>10445984</v>
      </c>
      <c r="I115" s="73" t="str" cm="1">
        <f t="array" ref="I115">IF(COUNTIF(Q$2:Q115,Q115)=1,_xlfn.TEXTJOIN(";",1,IF($Q$2:$Q$2000=Q115,$C$2:$C$2000,"")),"")</f>
        <v/>
      </c>
      <c r="J115" s="73" t="str" cm="1">
        <f t="array" ref="J115">IF(COUNTIF(Q$2:Q115,Q115)=1,_xlfn.TEXTJOIN(";",1,IF($Q$2:$Q$2000=Q115,$F$2:$F$2000,"")),"")</f>
        <v/>
      </c>
      <c r="K115" s="73" t="str" cm="1">
        <f t="array" ref="K115">IF(COUNTIF(Q$2:Q115,Q115)=1,_xlfn.TEXTJOIN(";",1,IF($Q$2:$Q$2000=Q115,$H$2:$H$2000,"")),"")</f>
        <v/>
      </c>
      <c r="L115" s="103" t="s">
        <v>14172</v>
      </c>
      <c r="M115" s="103">
        <v>4</v>
      </c>
      <c r="N115" s="103" t="s">
        <v>14173</v>
      </c>
      <c r="O115" s="72" t="s">
        <v>14174</v>
      </c>
      <c r="P115" s="80" t="s">
        <v>14175</v>
      </c>
      <c r="Q115" s="72" t="str">
        <f t="shared" si="1"/>
        <v>国械注进20172400272</v>
      </c>
      <c r="R115" s="74">
        <v>44399</v>
      </c>
      <c r="S115" s="74">
        <v>44399</v>
      </c>
      <c r="T115" s="74">
        <v>46224</v>
      </c>
    </row>
    <row r="116" spans="1:20" s="103" customFormat="1" ht="25.5" customHeight="1">
      <c r="A116" s="70" t="s">
        <v>14132</v>
      </c>
      <c r="B116" s="70">
        <v>2</v>
      </c>
      <c r="C116" s="71" t="s">
        <v>270</v>
      </c>
      <c r="D116" s="72" t="s">
        <v>1824</v>
      </c>
      <c r="E116" s="72" t="s">
        <v>14176</v>
      </c>
      <c r="F116" s="71" t="s">
        <v>14177</v>
      </c>
      <c r="G116" s="71" t="s">
        <v>14178</v>
      </c>
      <c r="H116" s="73">
        <v>10445991</v>
      </c>
      <c r="I116" s="73" t="str" cm="1">
        <f t="array" ref="I116">IF(COUNTIF(Q$2:Q116,Q116)=1,_xlfn.TEXTJOIN(";",1,IF($Q$2:$Q$2000=Q116,$C$2:$C$2000,"")),"")</f>
        <v>PP;PP</v>
      </c>
      <c r="J116" s="73" t="str" cm="1">
        <f t="array" ref="J116">IF(COUNTIF(Q$2:Q116,Q116)=1,_xlfn.TEXTJOIN(";",1,IF($Q$2:$Q$2000=Q116,$F$2:$F$2000,"")),"")</f>
        <v>OPCE03;OPCE05</v>
      </c>
      <c r="K116" s="73" t="str" cm="1">
        <f t="array" ref="K116">IF(COUNTIF(Q$2:Q116,Q116)=1,_xlfn.TEXTJOIN(";",1,IF($Q$2:$Q$2000=Q116,$H$2:$H$2000,"")),"")</f>
        <v>10445991;10445992</v>
      </c>
      <c r="L116" s="103" t="s">
        <v>14179</v>
      </c>
      <c r="M116" s="103">
        <v>1</v>
      </c>
      <c r="O116" s="72" t="s">
        <v>14180</v>
      </c>
      <c r="P116" s="80" t="s">
        <v>1386</v>
      </c>
      <c r="Q116" s="72" t="str">
        <f t="shared" si="1"/>
        <v>国械注进20162405219</v>
      </c>
      <c r="R116" s="74">
        <v>44385</v>
      </c>
      <c r="S116" s="74">
        <v>44385</v>
      </c>
      <c r="T116" s="74">
        <v>46210</v>
      </c>
    </row>
    <row r="117" spans="1:20" s="103" customFormat="1" ht="25.5" customHeight="1">
      <c r="A117" s="70" t="s">
        <v>14132</v>
      </c>
      <c r="B117" s="70">
        <v>2</v>
      </c>
      <c r="C117" s="71" t="s">
        <v>270</v>
      </c>
      <c r="D117" s="72" t="s">
        <v>1824</v>
      </c>
      <c r="E117" s="72" t="s">
        <v>14176</v>
      </c>
      <c r="F117" s="71" t="s">
        <v>14181</v>
      </c>
      <c r="G117" s="71" t="s">
        <v>14182</v>
      </c>
      <c r="H117" s="73">
        <v>10445992</v>
      </c>
      <c r="I117" s="73" t="str" cm="1">
        <f t="array" ref="I117">IF(COUNTIF(Q$2:Q117,Q117)=1,_xlfn.TEXTJOIN(";",1,IF($Q$2:$Q$2000=Q117,$C$2:$C$2000,"")),"")</f>
        <v/>
      </c>
      <c r="J117" s="73" t="str" cm="1">
        <f t="array" ref="J117">IF(COUNTIF(Q$2:Q117,Q117)=1,_xlfn.TEXTJOIN(";",1,IF($Q$2:$Q$2000=Q117,$F$2:$F$2000,"")),"")</f>
        <v/>
      </c>
      <c r="K117" s="73" t="str" cm="1">
        <f t="array" ref="K117">IF(COUNTIF(Q$2:Q117,Q117)=1,_xlfn.TEXTJOIN(";",1,IF($Q$2:$Q$2000=Q117,$H$2:$H$2000,"")),"")</f>
        <v/>
      </c>
      <c r="L117" s="103" t="s">
        <v>14183</v>
      </c>
      <c r="M117" s="103">
        <v>1</v>
      </c>
      <c r="O117" s="72" t="s">
        <v>14184</v>
      </c>
      <c r="P117" s="80" t="s">
        <v>14185</v>
      </c>
      <c r="Q117" s="72" t="str">
        <f t="shared" si="1"/>
        <v>国械注进20162405219</v>
      </c>
      <c r="R117" s="74">
        <v>44385</v>
      </c>
      <c r="S117" s="74">
        <v>44385</v>
      </c>
      <c r="T117" s="74">
        <v>46210</v>
      </c>
    </row>
    <row r="118" spans="1:20" s="103" customFormat="1" ht="25.5" customHeight="1">
      <c r="A118" s="70" t="s">
        <v>14132</v>
      </c>
      <c r="B118" s="70">
        <v>2</v>
      </c>
      <c r="C118" s="71" t="s">
        <v>270</v>
      </c>
      <c r="D118" s="72" t="s">
        <v>14186</v>
      </c>
      <c r="E118" s="72" t="s">
        <v>14187</v>
      </c>
      <c r="F118" s="71" t="s">
        <v>14188</v>
      </c>
      <c r="G118" s="71" t="s">
        <v>14189</v>
      </c>
      <c r="H118" s="73">
        <v>10445996</v>
      </c>
      <c r="I118" s="73" t="str" cm="1">
        <f t="array" ref="I118">IF(COUNTIF(Q$2:Q118,Q118)=1,_xlfn.TEXTJOIN(";",1,IF($Q$2:$Q$2000=Q118,$C$2:$C$2000,"")),"")</f>
        <v>PP</v>
      </c>
      <c r="J118" s="73" t="str" cm="1">
        <f t="array" ref="J118">IF(COUNTIF(Q$2:Q118,Q118)=1,_xlfn.TEXTJOIN(";",1,IF($Q$2:$Q$2000=Q118,$F$2:$F$2000,"")),"")</f>
        <v>OPCS03</v>
      </c>
      <c r="K118" s="73" t="str" cm="1">
        <f t="array" ref="K118">IF(COUNTIF(Q$2:Q118,Q118)=1,_xlfn.TEXTJOIN(";",1,IF($Q$2:$Q$2000=Q118,$H$2:$H$2000,"")),"")</f>
        <v>10445996</v>
      </c>
      <c r="L118" s="103" t="s">
        <v>14190</v>
      </c>
      <c r="M118" s="103">
        <v>1</v>
      </c>
      <c r="O118" s="72" t="s">
        <v>14191</v>
      </c>
      <c r="P118" s="80" t="s">
        <v>14192</v>
      </c>
      <c r="Q118" s="72" t="str">
        <f t="shared" si="1"/>
        <v>国械注进20182402404</v>
      </c>
      <c r="R118" s="74">
        <v>43452</v>
      </c>
      <c r="S118" s="74">
        <v>43452</v>
      </c>
      <c r="T118" s="74">
        <v>45194</v>
      </c>
    </row>
    <row r="119" spans="1:20" s="122" customFormat="1" ht="25.5" customHeight="1">
      <c r="A119" s="119" t="s">
        <v>14132</v>
      </c>
      <c r="B119" s="119">
        <v>2</v>
      </c>
      <c r="C119" s="109" t="s">
        <v>270</v>
      </c>
      <c r="D119" s="120" t="s">
        <v>14193</v>
      </c>
      <c r="E119" s="120" t="s">
        <v>14194</v>
      </c>
      <c r="F119" s="109" t="s">
        <v>14195</v>
      </c>
      <c r="G119" s="71" t="s">
        <v>14196</v>
      </c>
      <c r="H119" s="121">
        <v>10446035</v>
      </c>
      <c r="I119" s="73" t="str" cm="1">
        <f t="array" ref="I119">IF(COUNTIF(Q$2:Q119,Q119)=1,_xlfn.TEXTJOIN(";",1,IF($Q$2:$Q$2000=Q119,$C$2:$C$2000,"")),"")</f>
        <v>PP</v>
      </c>
      <c r="J119" s="73" t="str" cm="1">
        <f t="array" ref="J119">IF(COUNTIF(Q$2:Q119,Q119)=1,_xlfn.TEXTJOIN(";",1,IF($Q$2:$Q$2000=Q119,$F$2:$F$2000,"")),"")</f>
        <v>OQAC11</v>
      </c>
      <c r="K119" s="73" t="str" cm="1">
        <f t="array" ref="K119">IF(COUNTIF(Q$2:Q119,Q119)=1,_xlfn.TEXTJOIN(";",1,IF($Q$2:$Q$2000=Q119,$H$2:$H$2000,"")),"")</f>
        <v>10446035</v>
      </c>
      <c r="L119" s="122" t="s">
        <v>14197</v>
      </c>
      <c r="M119" s="122">
        <v>1</v>
      </c>
      <c r="O119" s="120" t="s">
        <v>14198</v>
      </c>
      <c r="P119" s="123" t="s">
        <v>14199</v>
      </c>
      <c r="Q119" s="72" t="str">
        <f t="shared" si="1"/>
        <v>国械注进20182402331</v>
      </c>
      <c r="R119" s="124">
        <v>44973</v>
      </c>
      <c r="S119" s="124">
        <v>45172</v>
      </c>
      <c r="T119" s="124">
        <v>46998</v>
      </c>
    </row>
    <row r="120" spans="1:20" s="122" customFormat="1" ht="25.5" customHeight="1">
      <c r="A120" s="119" t="s">
        <v>14132</v>
      </c>
      <c r="B120" s="119">
        <v>2</v>
      </c>
      <c r="C120" s="109" t="s">
        <v>270</v>
      </c>
      <c r="D120" s="120" t="s">
        <v>324</v>
      </c>
      <c r="E120" s="120" t="s">
        <v>14200</v>
      </c>
      <c r="F120" s="109" t="s">
        <v>14201</v>
      </c>
      <c r="G120" s="71" t="s">
        <v>14202</v>
      </c>
      <c r="H120" s="121">
        <v>10446036</v>
      </c>
      <c r="I120" s="73" t="str" cm="1">
        <f t="array" ref="I120">IF(COUNTIF(Q$2:Q120,Q120)=1,_xlfn.TEXTJOIN(";",1,IF($Q$2:$Q$2000=Q120,$C$2:$C$2000,"")),"")</f>
        <v>PP</v>
      </c>
      <c r="J120" s="73" t="str" cm="1">
        <f t="array" ref="J120">IF(COUNTIF(Q$2:Q120,Q120)=1,_xlfn.TEXTJOIN(";",1,IF($Q$2:$Q$2000=Q120,$F$2:$F$2000,"")),"")</f>
        <v>OQAI11</v>
      </c>
      <c r="K120" s="73" t="str" cm="1">
        <f t="array" ref="K120">IF(COUNTIF(Q$2:Q120,Q120)=1,_xlfn.TEXTJOIN(";",1,IF($Q$2:$Q$2000=Q120,$H$2:$H$2000,"")),"")</f>
        <v>10446036</v>
      </c>
      <c r="L120" s="122" t="s">
        <v>14203</v>
      </c>
      <c r="M120" s="122">
        <v>1</v>
      </c>
      <c r="O120" s="120" t="s">
        <v>14204</v>
      </c>
      <c r="P120" s="123" t="s">
        <v>2634</v>
      </c>
      <c r="Q120" s="72" t="str">
        <f t="shared" si="1"/>
        <v>国械注进20182402399</v>
      </c>
      <c r="R120" s="124">
        <v>44979</v>
      </c>
      <c r="S120" s="124">
        <v>45195</v>
      </c>
      <c r="T120" s="124">
        <v>47021</v>
      </c>
    </row>
    <row r="121" spans="1:20" s="103" customFormat="1" ht="25.5" customHeight="1">
      <c r="A121" s="70" t="s">
        <v>14132</v>
      </c>
      <c r="B121" s="70">
        <v>2</v>
      </c>
      <c r="C121" s="71" t="s">
        <v>270</v>
      </c>
      <c r="D121" s="72" t="s">
        <v>14205</v>
      </c>
      <c r="E121" s="72" t="s">
        <v>14206</v>
      </c>
      <c r="F121" s="71" t="s">
        <v>14207</v>
      </c>
      <c r="G121" s="71" t="s">
        <v>14208</v>
      </c>
      <c r="H121" s="73">
        <v>10446037</v>
      </c>
      <c r="I121" s="73" t="str" cm="1">
        <f t="array" ref="I121">IF(COUNTIF(Q$2:Q121,Q121)=1,_xlfn.TEXTJOIN(";",1,IF($Q$2:$Q$2000=Q121,$C$2:$C$2000,"")),"")</f>
        <v>PP</v>
      </c>
      <c r="J121" s="73" t="str" cm="1">
        <f t="array" ref="J121">IF(COUNTIF(Q$2:Q121,Q121)=1,_xlfn.TEXTJOIN(";",1,IF($Q$2:$Q$2000=Q121,$F$2:$F$2000,"")),"")</f>
        <v>OQBA09</v>
      </c>
      <c r="K121" s="73" t="str" cm="1">
        <f t="array" ref="K121">IF(COUNTIF(Q$2:Q121,Q121)=1,_xlfn.TEXTJOIN(";",1,IF($Q$2:$Q$2000=Q121,$H$2:$H$2000,"")),"")</f>
        <v>10446037</v>
      </c>
      <c r="L121" s="103" t="s">
        <v>14209</v>
      </c>
      <c r="M121" s="103">
        <v>1</v>
      </c>
      <c r="O121" s="72" t="s">
        <v>14210</v>
      </c>
      <c r="P121" s="80" t="s">
        <v>14211</v>
      </c>
      <c r="Q121" s="72" t="str">
        <f t="shared" si="1"/>
        <v>国械注进20172402218</v>
      </c>
      <c r="R121" s="74">
        <v>44574</v>
      </c>
      <c r="S121" s="74">
        <v>44740</v>
      </c>
      <c r="T121" s="74">
        <v>46565</v>
      </c>
    </row>
    <row r="122" spans="1:20" s="103" customFormat="1" ht="25.5" customHeight="1">
      <c r="A122" s="70" t="s">
        <v>14132</v>
      </c>
      <c r="B122" s="70">
        <v>2</v>
      </c>
      <c r="C122" s="71" t="s">
        <v>270</v>
      </c>
      <c r="D122" s="72" t="s">
        <v>14212</v>
      </c>
      <c r="E122" s="72" t="s">
        <v>14213</v>
      </c>
      <c r="F122" s="71" t="s">
        <v>14214</v>
      </c>
      <c r="G122" s="71" t="s">
        <v>14215</v>
      </c>
      <c r="H122" s="73">
        <v>10446038</v>
      </c>
      <c r="I122" s="73" t="str" cm="1">
        <f t="array" ref="I122">IF(COUNTIF(Q$2:Q122,Q122)=1,_xlfn.TEXTJOIN(";",1,IF($Q$2:$Q$2000=Q122,$C$2:$C$2000,"")),"")</f>
        <v>PP</v>
      </c>
      <c r="J122" s="73" t="str" cm="1">
        <f t="array" ref="J122">IF(COUNTIF(Q$2:Q122,Q122)=1,_xlfn.TEXTJOIN(";",1,IF($Q$2:$Q$2000=Q122,$F$2:$F$2000,"")),"")</f>
        <v>OQCV05</v>
      </c>
      <c r="K122" s="73" t="str" cm="1">
        <f t="array" ref="K122">IF(COUNTIF(Q$2:Q122,Q122)=1,_xlfn.TEXTJOIN(";",1,IF($Q$2:$Q$2000=Q122,$H$2:$H$2000,"")),"")</f>
        <v>10446038</v>
      </c>
      <c r="L122" s="103" t="s">
        <v>14216</v>
      </c>
      <c r="M122" s="103">
        <v>3</v>
      </c>
      <c r="N122" s="103" t="s">
        <v>14217</v>
      </c>
      <c r="O122" s="72" t="s">
        <v>14218</v>
      </c>
      <c r="P122" s="80" t="s">
        <v>14219</v>
      </c>
      <c r="Q122" s="72" t="str">
        <f t="shared" si="1"/>
        <v>国械注进20152400919</v>
      </c>
      <c r="R122" s="74">
        <v>44176</v>
      </c>
      <c r="S122" s="74">
        <v>44176</v>
      </c>
      <c r="T122" s="74">
        <v>45503</v>
      </c>
    </row>
    <row r="123" spans="1:20" s="103" customFormat="1" ht="25.5" customHeight="1">
      <c r="A123" s="70" t="s">
        <v>14132</v>
      </c>
      <c r="B123" s="70">
        <v>2</v>
      </c>
      <c r="C123" s="71" t="s">
        <v>270</v>
      </c>
      <c r="D123" s="72" t="s">
        <v>14220</v>
      </c>
      <c r="E123" s="72" t="s">
        <v>14221</v>
      </c>
      <c r="F123" s="71" t="s">
        <v>14222</v>
      </c>
      <c r="G123" s="71" t="s">
        <v>14223</v>
      </c>
      <c r="H123" s="73">
        <v>10446040</v>
      </c>
      <c r="I123" s="73" t="str" cm="1">
        <f t="array" ref="I123">IF(COUNTIF(Q$2:Q123,Q123)=1,_xlfn.TEXTJOIN(";",1,IF($Q$2:$Q$2000=Q123,$C$2:$C$2000,"")),"")</f>
        <v>PP</v>
      </c>
      <c r="J123" s="73" t="str" cm="1">
        <f t="array" ref="J123">IF(COUNTIF(Q$2:Q123,Q123)=1,_xlfn.TEXTJOIN(";",1,IF($Q$2:$Q$2000=Q123,$F$2:$F$2000,"")),"")</f>
        <v>OQCW05</v>
      </c>
      <c r="K123" s="73" t="str" cm="1">
        <f t="array" ref="K123">IF(COUNTIF(Q$2:Q123,Q123)=1,_xlfn.TEXTJOIN(";",1,IF($Q$2:$Q$2000=Q123,$H$2:$H$2000,"")),"")</f>
        <v>10446040</v>
      </c>
      <c r="L123" s="103" t="s">
        <v>14224</v>
      </c>
      <c r="M123" s="103">
        <v>3</v>
      </c>
      <c r="N123" s="103" t="s">
        <v>14225</v>
      </c>
      <c r="O123" s="72" t="s">
        <v>14218</v>
      </c>
      <c r="P123" s="80" t="s">
        <v>14226</v>
      </c>
      <c r="Q123" s="72" t="str">
        <f t="shared" si="1"/>
        <v>国械注进20152400570</v>
      </c>
      <c r="R123" s="74">
        <v>44046</v>
      </c>
      <c r="S123" s="74">
        <v>44046</v>
      </c>
      <c r="T123" s="74">
        <v>45503</v>
      </c>
    </row>
    <row r="124" spans="1:20" s="103" customFormat="1" ht="25.5" customHeight="1">
      <c r="A124" s="70" t="s">
        <v>14132</v>
      </c>
      <c r="B124" s="70">
        <v>2</v>
      </c>
      <c r="C124" s="71" t="s">
        <v>270</v>
      </c>
      <c r="D124" s="72" t="s">
        <v>14227</v>
      </c>
      <c r="E124" s="72" t="s">
        <v>14228</v>
      </c>
      <c r="F124" s="71" t="s">
        <v>14229</v>
      </c>
      <c r="G124" s="71" t="s">
        <v>14230</v>
      </c>
      <c r="H124" s="73">
        <v>10446041</v>
      </c>
      <c r="I124" s="73" t="str" cm="1">
        <f t="array" ref="I124">IF(COUNTIF(Q$2:Q124,Q124)=1,_xlfn.TEXTJOIN(";",1,IF($Q$2:$Q$2000=Q124,$C$2:$C$2000,"")),"")</f>
        <v>PP</v>
      </c>
      <c r="J124" s="73" t="str" cm="1">
        <f t="array" ref="J124">IF(COUNTIF(Q$2:Q124,Q124)=1,_xlfn.TEXTJOIN(";",1,IF($Q$2:$Q$2000=Q124,$F$2:$F$2000,"")),"")</f>
        <v>OQDB13</v>
      </c>
      <c r="K124" s="73" t="str" cm="1">
        <f t="array" ref="K124">IF(COUNTIF(Q$2:Q124,Q124)=1,_xlfn.TEXTJOIN(";",1,IF($Q$2:$Q$2000=Q124,$H$2:$H$2000,"")),"")</f>
        <v>10446041</v>
      </c>
      <c r="L124" s="103" t="s">
        <v>14231</v>
      </c>
      <c r="M124" s="103">
        <v>3</v>
      </c>
      <c r="N124" s="103" t="s">
        <v>14232</v>
      </c>
      <c r="O124" s="72" t="s">
        <v>14233</v>
      </c>
      <c r="P124" s="80" t="s">
        <v>14234</v>
      </c>
      <c r="Q124" s="72" t="str">
        <f t="shared" si="1"/>
        <v>国械注进20172400007</v>
      </c>
      <c r="R124" s="74">
        <v>44389</v>
      </c>
      <c r="S124" s="74">
        <v>44389</v>
      </c>
      <c r="T124" s="74">
        <v>46214</v>
      </c>
    </row>
    <row r="125" spans="1:20" s="103" customFormat="1" ht="25.5" customHeight="1">
      <c r="A125" s="70" t="s">
        <v>14132</v>
      </c>
      <c r="B125" s="70">
        <v>2</v>
      </c>
      <c r="C125" s="71" t="s">
        <v>270</v>
      </c>
      <c r="D125" s="72" t="s">
        <v>14235</v>
      </c>
      <c r="E125" s="72" t="s">
        <v>14236</v>
      </c>
      <c r="F125" s="71" t="s">
        <v>14237</v>
      </c>
      <c r="G125" s="71" t="s">
        <v>14238</v>
      </c>
      <c r="H125" s="73">
        <v>10446043</v>
      </c>
      <c r="I125" s="73" t="str" cm="1">
        <f t="array" ref="I125">IF(COUNTIF(Q$2:Q125,Q125)=1,_xlfn.TEXTJOIN(";",1,IF($Q$2:$Q$2000=Q125,$C$2:$C$2000,"")),"")</f>
        <v>PP</v>
      </c>
      <c r="J125" s="73" t="str" cm="1">
        <f t="array" ref="J125">IF(COUNTIF(Q$2:Q125,Q125)=1,_xlfn.TEXTJOIN(";",1,IF($Q$2:$Q$2000=Q125,$F$2:$F$2000,"")),"")</f>
        <v>OQDC13</v>
      </c>
      <c r="K125" s="73" t="str" cm="1">
        <f t="array" ref="K125">IF(COUNTIF(Q$2:Q125,Q125)=1,_xlfn.TEXTJOIN(";",1,IF($Q$2:$Q$2000=Q125,$H$2:$H$2000,"")),"")</f>
        <v>10446043</v>
      </c>
      <c r="L125" s="103" t="s">
        <v>14239</v>
      </c>
      <c r="M125" s="103">
        <v>3</v>
      </c>
      <c r="N125" s="103" t="s">
        <v>14240</v>
      </c>
      <c r="O125" s="72" t="s">
        <v>14233</v>
      </c>
      <c r="P125" s="80" t="s">
        <v>14241</v>
      </c>
      <c r="Q125" s="72" t="str">
        <f t="shared" si="1"/>
        <v>国械注进20172400017</v>
      </c>
      <c r="R125" s="74">
        <v>44389</v>
      </c>
      <c r="S125" s="74">
        <v>44389</v>
      </c>
      <c r="T125" s="74">
        <v>46214</v>
      </c>
    </row>
    <row r="126" spans="1:20" s="103" customFormat="1" ht="25.5" customHeight="1">
      <c r="A126" s="70" t="s">
        <v>14132</v>
      </c>
      <c r="B126" s="70">
        <v>2</v>
      </c>
      <c r="C126" s="71" t="s">
        <v>270</v>
      </c>
      <c r="D126" s="72" t="s">
        <v>14242</v>
      </c>
      <c r="E126" s="72" t="s">
        <v>14243</v>
      </c>
      <c r="F126" s="71" t="s">
        <v>14244</v>
      </c>
      <c r="G126" s="71" t="s">
        <v>14245</v>
      </c>
      <c r="H126" s="73">
        <v>10446045</v>
      </c>
      <c r="I126" s="73" t="str" cm="1">
        <f t="array" ref="I126">IF(COUNTIF(Q$2:Q126,Q126)=1,_xlfn.TEXTJOIN(";",1,IF($Q$2:$Q$2000=Q126,$C$2:$C$2000,"")),"")</f>
        <v>PP</v>
      </c>
      <c r="J126" s="73" t="str" cm="1">
        <f t="array" ref="J126">IF(COUNTIF(Q$2:Q126,Q126)=1,_xlfn.TEXTJOIN(";",1,IF($Q$2:$Q$2000=Q126,$F$2:$F$2000,"")),"")</f>
        <v>OQDL09</v>
      </c>
      <c r="K126" s="73" t="str" cm="1">
        <f t="array" ref="K126">IF(COUNTIF(Q$2:Q126,Q126)=1,_xlfn.TEXTJOIN(";",1,IF($Q$2:$Q$2000=Q126,$H$2:$H$2000,"")),"")</f>
        <v>10446045</v>
      </c>
      <c r="L126" s="103" t="s">
        <v>14246</v>
      </c>
      <c r="M126" s="103">
        <v>1</v>
      </c>
      <c r="O126" s="72" t="s">
        <v>14247</v>
      </c>
      <c r="P126" s="80" t="s">
        <v>14248</v>
      </c>
      <c r="Q126" s="72" t="str">
        <f t="shared" si="1"/>
        <v>国械注进20162400426</v>
      </c>
      <c r="R126" s="74">
        <v>44025</v>
      </c>
      <c r="S126" s="74">
        <v>44025</v>
      </c>
      <c r="T126" s="74">
        <v>45850</v>
      </c>
    </row>
    <row r="127" spans="1:20" s="103" customFormat="1" ht="25.5" customHeight="1">
      <c r="A127" s="70" t="s">
        <v>14132</v>
      </c>
      <c r="B127" s="70">
        <v>3</v>
      </c>
      <c r="C127" s="71" t="s">
        <v>270</v>
      </c>
      <c r="D127" s="72" t="s">
        <v>14249</v>
      </c>
      <c r="E127" s="72" t="s">
        <v>14250</v>
      </c>
      <c r="F127" s="71" t="s">
        <v>14251</v>
      </c>
      <c r="G127" s="71" t="s">
        <v>14252</v>
      </c>
      <c r="H127" s="73">
        <v>10446049</v>
      </c>
      <c r="I127" s="73" t="str" cm="1">
        <f t="array" ref="I127">IF(COUNTIF(Q$2:Q127,Q127)=1,_xlfn.TEXTJOIN(";",1,IF($Q$2:$Q$2000=Q127,$C$2:$C$2000,"")),"")</f>
        <v>PP</v>
      </c>
      <c r="J127" s="73" t="str" cm="1">
        <f t="array" ref="J127">IF(COUNTIF(Q$2:Q127,Q127)=1,_xlfn.TEXTJOIN(";",1,IF($Q$2:$Q$2000=Q127,$F$2:$F$2000,"")),"")</f>
        <v>OQEY09</v>
      </c>
      <c r="K127" s="73" t="str" cm="1">
        <f t="array" ref="K127">IF(COUNTIF(Q$2:Q127,Q127)=1,_xlfn.TEXTJOIN(";",1,IF($Q$2:$Q$2000=Q127,$H$2:$H$2000,"")),"")</f>
        <v>10446049</v>
      </c>
      <c r="L127" s="103" t="s">
        <v>14253</v>
      </c>
      <c r="M127" s="103">
        <v>1</v>
      </c>
      <c r="O127" s="72" t="s">
        <v>14147</v>
      </c>
      <c r="P127" s="80" t="s">
        <v>14254</v>
      </c>
      <c r="Q127" s="72" t="str">
        <f t="shared" si="1"/>
        <v>国械注进20163400528</v>
      </c>
      <c r="R127" s="74">
        <v>44133</v>
      </c>
      <c r="S127" s="74">
        <v>44133</v>
      </c>
      <c r="T127" s="74">
        <v>45886</v>
      </c>
    </row>
    <row r="128" spans="1:20" s="103" customFormat="1" ht="25.5" customHeight="1">
      <c r="A128" s="70" t="s">
        <v>14132</v>
      </c>
      <c r="B128" s="70">
        <v>2</v>
      </c>
      <c r="C128" s="71" t="s">
        <v>270</v>
      </c>
      <c r="D128" s="72" t="s">
        <v>14255</v>
      </c>
      <c r="E128" s="72" t="s">
        <v>14256</v>
      </c>
      <c r="F128" s="71" t="s">
        <v>14257</v>
      </c>
      <c r="G128" s="71" t="s">
        <v>14258</v>
      </c>
      <c r="H128" s="73">
        <v>10446069</v>
      </c>
      <c r="I128" s="73" t="str" cm="1">
        <f t="array" ref="I128">IF(COUNTIF(Q$2:Q128,Q128)=1,_xlfn.TEXTJOIN(";",1,IF($Q$2:$Q$2000=Q128,$C$2:$C$2000,"")),"")</f>
        <v>PP</v>
      </c>
      <c r="J128" s="73" t="str" cm="1">
        <f t="array" ref="J128">IF(COUNTIF(Q$2:Q128,Q128)=1,_xlfn.TEXTJOIN(";",1,IF($Q$2:$Q$2000=Q128,$F$2:$F$2000,"")),"")</f>
        <v>OQHL11</v>
      </c>
      <c r="K128" s="73" t="str" cm="1">
        <f t="array" ref="K128">IF(COUNTIF(Q$2:Q128,Q128)=1,_xlfn.TEXTJOIN(";",1,IF($Q$2:$Q$2000=Q128,$H$2:$H$2000,"")),"")</f>
        <v>10446069</v>
      </c>
      <c r="L128" s="103" t="s">
        <v>14259</v>
      </c>
      <c r="M128" s="103">
        <v>3</v>
      </c>
      <c r="N128" s="103" t="s">
        <v>14260</v>
      </c>
      <c r="O128" s="72" t="s">
        <v>14168</v>
      </c>
      <c r="P128" s="80" t="s">
        <v>14261</v>
      </c>
      <c r="Q128" s="72" t="str">
        <f t="shared" si="1"/>
        <v>国械注进20162400424</v>
      </c>
      <c r="R128" s="74">
        <v>44040</v>
      </c>
      <c r="S128" s="74">
        <v>44040</v>
      </c>
      <c r="T128" s="74">
        <v>45854</v>
      </c>
    </row>
    <row r="129" spans="1:20" s="103" customFormat="1" ht="25.5" customHeight="1">
      <c r="A129" s="70" t="s">
        <v>14132</v>
      </c>
      <c r="B129" s="70">
        <v>3</v>
      </c>
      <c r="C129" s="71" t="s">
        <v>270</v>
      </c>
      <c r="D129" s="72" t="s">
        <v>14262</v>
      </c>
      <c r="E129" s="72" t="s">
        <v>14263</v>
      </c>
      <c r="F129" s="71" t="s">
        <v>14264</v>
      </c>
      <c r="G129" s="71" t="s">
        <v>14265</v>
      </c>
      <c r="H129" s="73">
        <v>10446073</v>
      </c>
      <c r="I129" s="73" t="str" cm="1">
        <f t="array" ref="I129">IF(COUNTIF(Q$2:Q129,Q129)=1,_xlfn.TEXTJOIN(";",1,IF($Q$2:$Q$2000=Q129,$C$2:$C$2000,"")),"")</f>
        <v>PP</v>
      </c>
      <c r="J129" s="73" t="str" cm="1">
        <f t="array" ref="J129">IF(COUNTIF(Q$2:Q129,Q129)=1,_xlfn.TEXTJOIN(";",1,IF($Q$2:$Q$2000=Q129,$F$2:$F$2000,"")),"")</f>
        <v>OQIM13</v>
      </c>
      <c r="K129" s="73" t="str" cm="1">
        <f t="array" ref="K129">IF(COUNTIF(Q$2:Q129,Q129)=1,_xlfn.TEXTJOIN(";",1,IF($Q$2:$Q$2000=Q129,$H$2:$H$2000,"")),"")</f>
        <v>10446073</v>
      </c>
      <c r="L129" s="103" t="s">
        <v>14266</v>
      </c>
      <c r="M129" s="103">
        <v>3</v>
      </c>
      <c r="N129" s="103" t="s">
        <v>14267</v>
      </c>
      <c r="O129" s="72" t="s">
        <v>14233</v>
      </c>
      <c r="P129" s="80" t="s">
        <v>14268</v>
      </c>
      <c r="Q129" s="72" t="str">
        <f t="shared" si="1"/>
        <v>国械注进20173406203</v>
      </c>
      <c r="R129" s="74">
        <v>44621</v>
      </c>
      <c r="S129" s="74">
        <v>44753</v>
      </c>
      <c r="T129" s="74">
        <v>46578</v>
      </c>
    </row>
    <row r="130" spans="1:20" s="103" customFormat="1" ht="25.5" customHeight="1">
      <c r="A130" s="70" t="s">
        <v>14132</v>
      </c>
      <c r="B130" s="70">
        <v>3</v>
      </c>
      <c r="C130" s="71" t="s">
        <v>270</v>
      </c>
      <c r="D130" s="72" t="s">
        <v>14269</v>
      </c>
      <c r="E130" s="72" t="s">
        <v>14270</v>
      </c>
      <c r="F130" s="71" t="s">
        <v>14271</v>
      </c>
      <c r="G130" s="71" t="s">
        <v>14272</v>
      </c>
      <c r="H130" s="73">
        <v>10446076</v>
      </c>
      <c r="I130" s="73" t="str" cm="1">
        <f t="array" ref="I130">IF(COUNTIF(Q$2:Q130,Q130)=1,_xlfn.TEXTJOIN(";",1,IF($Q$2:$Q$2000=Q130,$C$2:$C$2000,"")),"")</f>
        <v>PP</v>
      </c>
      <c r="J130" s="73" t="str" cm="1">
        <f t="array" ref="J130">IF(COUNTIF(Q$2:Q130,Q130)=1,_xlfn.TEXTJOIN(";",1,IF($Q$2:$Q$2000=Q130,$F$2:$F$2000,"")),"")</f>
        <v>OQIN13</v>
      </c>
      <c r="K130" s="73" t="str" cm="1">
        <f t="array" ref="K130">IF(COUNTIF(Q$2:Q130,Q130)=1,_xlfn.TEXTJOIN(";",1,IF($Q$2:$Q$2000=Q130,$H$2:$H$2000,"")),"")</f>
        <v>10446076</v>
      </c>
      <c r="L130" s="103" t="s">
        <v>14273</v>
      </c>
      <c r="M130" s="103">
        <v>1</v>
      </c>
      <c r="O130" s="72" t="s">
        <v>14233</v>
      </c>
      <c r="P130" s="80" t="s">
        <v>14274</v>
      </c>
      <c r="Q130" s="72" t="str">
        <f t="shared" si="1"/>
        <v>国械注进20173406211</v>
      </c>
      <c r="R130" s="74">
        <v>44581</v>
      </c>
      <c r="S130" s="74">
        <v>44754</v>
      </c>
      <c r="T130" s="74">
        <v>46579</v>
      </c>
    </row>
    <row r="131" spans="1:20" s="103" customFormat="1" ht="25.5" customHeight="1">
      <c r="A131" s="70" t="s">
        <v>14132</v>
      </c>
      <c r="B131" s="70">
        <v>3</v>
      </c>
      <c r="C131" s="71" t="s">
        <v>270</v>
      </c>
      <c r="D131" s="72" t="s">
        <v>14275</v>
      </c>
      <c r="E131" s="72" t="s">
        <v>14276</v>
      </c>
      <c r="F131" s="71" t="s">
        <v>14277</v>
      </c>
      <c r="G131" s="71" t="s">
        <v>14278</v>
      </c>
      <c r="H131" s="73">
        <v>10446082</v>
      </c>
      <c r="I131" s="73" t="str" cm="1">
        <f t="array" ref="I131">IF(COUNTIF(Q$2:Q131,Q131)=1,_xlfn.TEXTJOIN(";",1,IF($Q$2:$Q$2000=Q131,$C$2:$C$2000,"")),"")</f>
        <v>PP</v>
      </c>
      <c r="J131" s="73" t="str" cm="1">
        <f t="array" ref="J131">IF(COUNTIF(Q$2:Q131,Q131)=1,_xlfn.TEXTJOIN(";",1,IF($Q$2:$Q$2000=Q131,$F$2:$F$2000,"")),"")</f>
        <v>OQIO13</v>
      </c>
      <c r="K131" s="73" t="str" cm="1">
        <f t="array" ref="K131">IF(COUNTIF(Q$2:Q131,Q131)=1,_xlfn.TEXTJOIN(";",1,IF($Q$2:$Q$2000=Q131,$H$2:$H$2000,"")),"")</f>
        <v>10446082</v>
      </c>
      <c r="L131" s="103" t="s">
        <v>14279</v>
      </c>
      <c r="M131" s="103">
        <v>1</v>
      </c>
      <c r="O131" s="72" t="s">
        <v>14233</v>
      </c>
      <c r="P131" s="80" t="s">
        <v>14280</v>
      </c>
      <c r="Q131" s="72" t="str">
        <f t="shared" ref="Q131:Q194" si="2">IF(IFERROR(FIND("Refer to ",P131),0),REPLACE(P131,1,9,""),P131)</f>
        <v>国械注进20173406209</v>
      </c>
      <c r="R131" s="74">
        <v>44618</v>
      </c>
      <c r="S131" s="74">
        <v>44754</v>
      </c>
      <c r="T131" s="74">
        <v>46579</v>
      </c>
    </row>
    <row r="132" spans="1:20" s="103" customFormat="1" ht="25.5" customHeight="1">
      <c r="A132" s="70" t="s">
        <v>14132</v>
      </c>
      <c r="B132" s="70">
        <v>3</v>
      </c>
      <c r="C132" s="71" t="s">
        <v>270</v>
      </c>
      <c r="D132" s="72" t="s">
        <v>14281</v>
      </c>
      <c r="E132" s="72" t="s">
        <v>14282</v>
      </c>
      <c r="F132" s="71" t="s">
        <v>14283</v>
      </c>
      <c r="G132" s="71" t="s">
        <v>14284</v>
      </c>
      <c r="H132" s="73">
        <v>10446086</v>
      </c>
      <c r="I132" s="73" t="str" cm="1">
        <f t="array" ref="I132">IF(COUNTIF(Q$2:Q132,Q132)=1,_xlfn.TEXTJOIN(";",1,IF($Q$2:$Q$2000=Q132,$C$2:$C$2000,"")),"")</f>
        <v>PP</v>
      </c>
      <c r="J132" s="73" t="str" cm="1">
        <f t="array" ref="J132">IF(COUNTIF(Q$2:Q132,Q132)=1,_xlfn.TEXTJOIN(";",1,IF($Q$2:$Q$2000=Q132,$F$2:$F$2000,"")),"")</f>
        <v>OQIP13</v>
      </c>
      <c r="K132" s="73" t="str" cm="1">
        <f t="array" ref="K132">IF(COUNTIF(Q$2:Q132,Q132)=1,_xlfn.TEXTJOIN(";",1,IF($Q$2:$Q$2000=Q132,$H$2:$H$2000,"")),"")</f>
        <v>10446086</v>
      </c>
      <c r="L132" s="103" t="s">
        <v>14285</v>
      </c>
      <c r="M132" s="103">
        <v>1</v>
      </c>
      <c r="O132" s="72" t="s">
        <v>14233</v>
      </c>
      <c r="P132" s="80" t="s">
        <v>14286</v>
      </c>
      <c r="Q132" s="72" t="str">
        <f t="shared" si="2"/>
        <v>国械注进20173406206</v>
      </c>
      <c r="R132" s="74">
        <v>44613</v>
      </c>
      <c r="S132" s="74">
        <v>44754</v>
      </c>
      <c r="T132" s="74">
        <v>46579</v>
      </c>
    </row>
    <row r="133" spans="1:20" s="103" customFormat="1" ht="25.5" customHeight="1">
      <c r="A133" s="70" t="s">
        <v>14132</v>
      </c>
      <c r="B133" s="70">
        <v>2</v>
      </c>
      <c r="C133" s="71" t="s">
        <v>270</v>
      </c>
      <c r="D133" s="72" t="s">
        <v>14287</v>
      </c>
      <c r="E133" s="72" t="s">
        <v>14288</v>
      </c>
      <c r="F133" s="71" t="s">
        <v>14289</v>
      </c>
      <c r="G133" s="71" t="s">
        <v>14290</v>
      </c>
      <c r="H133" s="73">
        <v>10446090</v>
      </c>
      <c r="I133" s="73" t="str" cm="1">
        <f t="array" ref="I133">IF(COUNTIF(Q$2:Q133,Q133)=1,_xlfn.TEXTJOIN(";",1,IF($Q$2:$Q$2000=Q133,$C$2:$C$2000,"")),"")</f>
        <v>PP;PP</v>
      </c>
      <c r="J133" s="73" t="str" cm="1">
        <f t="array" ref="J133">IF(COUNTIF(Q$2:Q133,Q133)=1,_xlfn.TEXTJOIN(";",1,IF($Q$2:$Q$2000=Q133,$F$2:$F$2000,"")),"")</f>
        <v>OQIY13;OQIY21</v>
      </c>
      <c r="K133" s="73" t="str" cm="1">
        <f t="array" ref="K133">IF(COUNTIF(Q$2:Q133,Q133)=1,_xlfn.TEXTJOIN(";",1,IF($Q$2:$Q$2000=Q133,$H$2:$H$2000,"")),"")</f>
        <v>10446090;10446091</v>
      </c>
      <c r="L133" s="103" t="s">
        <v>14291</v>
      </c>
      <c r="M133" s="103">
        <v>3</v>
      </c>
      <c r="N133" s="103" t="s">
        <v>14292</v>
      </c>
      <c r="O133" s="72" t="s">
        <v>14168</v>
      </c>
      <c r="P133" s="80" t="s">
        <v>14293</v>
      </c>
      <c r="Q133" s="72" t="str">
        <f t="shared" si="2"/>
        <v>国械注进20162400518</v>
      </c>
      <c r="R133" s="74">
        <v>44034</v>
      </c>
      <c r="S133" s="74">
        <v>44034</v>
      </c>
      <c r="T133" s="74">
        <v>45852</v>
      </c>
    </row>
    <row r="134" spans="1:20" s="103" customFormat="1" ht="25.5" customHeight="1">
      <c r="A134" s="70" t="s">
        <v>14132</v>
      </c>
      <c r="B134" s="70">
        <v>2</v>
      </c>
      <c r="C134" s="71" t="s">
        <v>270</v>
      </c>
      <c r="D134" s="72" t="s">
        <v>14287</v>
      </c>
      <c r="E134" s="72" t="s">
        <v>14288</v>
      </c>
      <c r="F134" s="71" t="s">
        <v>14294</v>
      </c>
      <c r="G134" s="71" t="s">
        <v>14295</v>
      </c>
      <c r="H134" s="73">
        <v>10446091</v>
      </c>
      <c r="I134" s="73" t="str" cm="1">
        <f t="array" ref="I134">IF(COUNTIF(Q$2:Q134,Q134)=1,_xlfn.TEXTJOIN(";",1,IF($Q$2:$Q$2000=Q134,$C$2:$C$2000,"")),"")</f>
        <v/>
      </c>
      <c r="J134" s="73" t="str" cm="1">
        <f t="array" ref="J134">IF(COUNTIF(Q$2:Q134,Q134)=1,_xlfn.TEXTJOIN(";",1,IF($Q$2:$Q$2000=Q134,$F$2:$F$2000,"")),"")</f>
        <v/>
      </c>
      <c r="K134" s="73" t="str" cm="1">
        <f t="array" ref="K134">IF(COUNTIF(Q$2:Q134,Q134)=1,_xlfn.TEXTJOIN(";",1,IF($Q$2:$Q$2000=Q134,$H$2:$H$2000,"")),"")</f>
        <v/>
      </c>
      <c r="L134" s="103" t="s">
        <v>14296</v>
      </c>
      <c r="M134" s="103">
        <v>5</v>
      </c>
      <c r="N134" s="103" t="s">
        <v>14292</v>
      </c>
      <c r="O134" s="72" t="s">
        <v>14297</v>
      </c>
      <c r="P134" s="80" t="s">
        <v>14298</v>
      </c>
      <c r="Q134" s="72" t="str">
        <f t="shared" si="2"/>
        <v>国械注进20162400518</v>
      </c>
      <c r="R134" s="74">
        <v>44034</v>
      </c>
      <c r="S134" s="74">
        <v>44034</v>
      </c>
      <c r="T134" s="74">
        <v>45852</v>
      </c>
    </row>
    <row r="135" spans="1:20" s="103" customFormat="1" ht="25.5" customHeight="1">
      <c r="A135" s="70" t="s">
        <v>14132</v>
      </c>
      <c r="B135" s="70">
        <v>2</v>
      </c>
      <c r="C135" s="71" t="s">
        <v>270</v>
      </c>
      <c r="D135" s="72" t="s">
        <v>14299</v>
      </c>
      <c r="E135" s="72" t="s">
        <v>14300</v>
      </c>
      <c r="F135" s="71" t="s">
        <v>14301</v>
      </c>
      <c r="G135" s="71" t="s">
        <v>14302</v>
      </c>
      <c r="H135" s="73">
        <v>10446099</v>
      </c>
      <c r="I135" s="73" t="str" cm="1">
        <f t="array" ref="I135">IF(COUNTIF(Q$2:Q135,Q135)=1,_xlfn.TEXTJOIN(";",1,IF($Q$2:$Q$2000=Q135,$C$2:$C$2000,"")),"")</f>
        <v>PP</v>
      </c>
      <c r="J135" s="73" t="str" cm="1">
        <f t="array" ref="J135">IF(COUNTIF(Q$2:Q135,Q135)=1,_xlfn.TEXTJOIN(";",1,IF($Q$2:$Q$2000=Q135,$F$2:$F$2000,"")),"")</f>
        <v>OQKZ13</v>
      </c>
      <c r="K135" s="73" t="str" cm="1">
        <f t="array" ref="K135">IF(COUNTIF(Q$2:Q135,Q135)=1,_xlfn.TEXTJOIN(";",1,IF($Q$2:$Q$2000=Q135,$H$2:$H$2000,"")),"")</f>
        <v>10446099</v>
      </c>
      <c r="L135" s="103" t="s">
        <v>14303</v>
      </c>
      <c r="M135" s="103">
        <v>3</v>
      </c>
      <c r="N135" s="103" t="s">
        <v>14304</v>
      </c>
      <c r="O135" s="72" t="s">
        <v>14233</v>
      </c>
      <c r="P135" s="80" t="s">
        <v>14305</v>
      </c>
      <c r="Q135" s="72" t="str">
        <f t="shared" si="2"/>
        <v>国械注进20172400019</v>
      </c>
      <c r="R135" s="74">
        <v>44389</v>
      </c>
      <c r="S135" s="74">
        <v>44389</v>
      </c>
      <c r="T135" s="74">
        <v>46214</v>
      </c>
    </row>
    <row r="136" spans="1:20" s="103" customFormat="1" ht="25.5" customHeight="1">
      <c r="A136" s="70" t="s">
        <v>14132</v>
      </c>
      <c r="B136" s="70">
        <v>2</v>
      </c>
      <c r="C136" s="71" t="s">
        <v>270</v>
      </c>
      <c r="D136" s="72" t="s">
        <v>14306</v>
      </c>
      <c r="E136" s="72" t="s">
        <v>14307</v>
      </c>
      <c r="F136" s="71" t="s">
        <v>14308</v>
      </c>
      <c r="G136" s="71" t="s">
        <v>14309</v>
      </c>
      <c r="H136" s="73">
        <v>10446104</v>
      </c>
      <c r="I136" s="73" t="str" cm="1">
        <f t="array" ref="I136">IF(COUNTIF(Q$2:Q136,Q136)=1,_xlfn.TEXTJOIN(";",1,IF($Q$2:$Q$2000=Q136,$C$2:$C$2000,"")),"")</f>
        <v>PP</v>
      </c>
      <c r="J136" s="73" t="str" cm="1">
        <f t="array" ref="J136">IF(COUNTIF(Q$2:Q136,Q136)=1,_xlfn.TEXTJOIN(";",1,IF($Q$2:$Q$2000=Q136,$F$2:$F$2000,"")),"")</f>
        <v>OQLW13</v>
      </c>
      <c r="K136" s="73" t="str" cm="1">
        <f t="array" ref="K136">IF(COUNTIF(Q$2:Q136,Q136)=1,_xlfn.TEXTJOIN(";",1,IF($Q$2:$Q$2000=Q136,$H$2:$H$2000,"")),"")</f>
        <v>10446104</v>
      </c>
      <c r="L136" s="103" t="s">
        <v>14310</v>
      </c>
      <c r="M136" s="103">
        <v>1</v>
      </c>
      <c r="O136" s="72" t="s">
        <v>14311</v>
      </c>
      <c r="P136" s="80" t="s">
        <v>14312</v>
      </c>
      <c r="Q136" s="72" t="str">
        <f t="shared" si="2"/>
        <v>国械注进20172400266</v>
      </c>
      <c r="R136" s="74">
        <v>44411</v>
      </c>
      <c r="S136" s="74">
        <v>44411</v>
      </c>
      <c r="T136" s="74">
        <v>46236</v>
      </c>
    </row>
    <row r="137" spans="1:20" s="103" customFormat="1" ht="25.5" customHeight="1">
      <c r="A137" s="70" t="s">
        <v>14132</v>
      </c>
      <c r="B137" s="70">
        <v>2</v>
      </c>
      <c r="C137" s="71" t="s">
        <v>270</v>
      </c>
      <c r="D137" s="72" t="s">
        <v>14313</v>
      </c>
      <c r="E137" s="72" t="s">
        <v>14314</v>
      </c>
      <c r="F137" s="71" t="s">
        <v>14315</v>
      </c>
      <c r="G137" s="71" t="s">
        <v>14316</v>
      </c>
      <c r="H137" s="73">
        <v>10446108</v>
      </c>
      <c r="I137" s="73" t="str" cm="1">
        <f t="array" ref="I137">IF(COUNTIF(Q$2:Q137,Q137)=1,_xlfn.TEXTJOIN(";",1,IF($Q$2:$Q$2000=Q137,$C$2:$C$2000,"")),"")</f>
        <v>PP</v>
      </c>
      <c r="J137" s="73" t="str" cm="1">
        <f t="array" ref="J137">IF(COUNTIF(Q$2:Q137,Q137)=1,_xlfn.TEXTJOIN(";",1,IF($Q$2:$Q$2000=Q137,$F$2:$F$2000,"")),"")</f>
        <v>OQMP11</v>
      </c>
      <c r="K137" s="73" t="str" cm="1">
        <f t="array" ref="K137">IF(COUNTIF(Q$2:Q137,Q137)=1,_xlfn.TEXTJOIN(";",1,IF($Q$2:$Q$2000=Q137,$H$2:$H$2000,"")),"")</f>
        <v>10446108</v>
      </c>
      <c r="L137" s="103" t="s">
        <v>14317</v>
      </c>
      <c r="M137" s="103">
        <v>1</v>
      </c>
      <c r="O137" s="72" t="s">
        <v>14318</v>
      </c>
      <c r="P137" s="72" t="s">
        <v>14319</v>
      </c>
      <c r="Q137" s="72" t="str">
        <f t="shared" si="2"/>
        <v>国械注进20162400520</v>
      </c>
      <c r="R137" s="74">
        <v>44050</v>
      </c>
      <c r="S137" s="74">
        <v>44050</v>
      </c>
      <c r="T137" s="74">
        <v>45875</v>
      </c>
    </row>
    <row r="138" spans="1:20" s="103" customFormat="1" ht="25.5" customHeight="1">
      <c r="A138" s="70" t="s">
        <v>14132</v>
      </c>
      <c r="B138" s="70">
        <v>2</v>
      </c>
      <c r="C138" s="71" t="s">
        <v>270</v>
      </c>
      <c r="D138" s="72" t="s">
        <v>14320</v>
      </c>
      <c r="E138" s="72" t="s">
        <v>14321</v>
      </c>
      <c r="F138" s="71" t="s">
        <v>14322</v>
      </c>
      <c r="G138" s="71" t="s">
        <v>14323</v>
      </c>
      <c r="H138" s="73">
        <v>10446127</v>
      </c>
      <c r="I138" s="73" t="str" cm="1">
        <f t="array" ref="I138">IF(COUNTIF(Q$2:Q138,Q138)=1,_xlfn.TEXTJOIN(";",1,IF($Q$2:$Q$2000=Q138,$C$2:$C$2000,"")),"")</f>
        <v>PP</v>
      </c>
      <c r="J138" s="73" t="str" cm="1">
        <f t="array" ref="J138">IF(COUNTIF(Q$2:Q138,Q138)=1,_xlfn.TEXTJOIN(";",1,IF($Q$2:$Q$2000=Q138,$F$2:$F$2000,"")),"")</f>
        <v>OQTC11</v>
      </c>
      <c r="K138" s="73" t="str" cm="1">
        <f t="array" ref="K138">IF(COUNTIF(Q$2:Q138,Q138)=1,_xlfn.TEXTJOIN(";",1,IF($Q$2:$Q$2000=Q138,$H$2:$H$2000,"")),"")</f>
        <v>10446127</v>
      </c>
      <c r="L138" s="103" t="s">
        <v>14324</v>
      </c>
      <c r="M138" s="103">
        <v>3</v>
      </c>
      <c r="N138" s="103" t="s">
        <v>14325</v>
      </c>
      <c r="O138" s="72" t="s">
        <v>14168</v>
      </c>
      <c r="P138" s="80" t="s">
        <v>14326</v>
      </c>
      <c r="Q138" s="72" t="str">
        <f t="shared" si="2"/>
        <v>国械注进20162400422</v>
      </c>
      <c r="R138" s="74">
        <v>44089</v>
      </c>
      <c r="S138" s="74">
        <v>44089</v>
      </c>
      <c r="T138" s="74">
        <v>45850</v>
      </c>
    </row>
    <row r="139" spans="1:20" s="103" customFormat="1" ht="25.5" customHeight="1">
      <c r="A139" s="70" t="s">
        <v>14132</v>
      </c>
      <c r="B139" s="70">
        <v>1</v>
      </c>
      <c r="C139" s="71" t="s">
        <v>270</v>
      </c>
      <c r="D139" s="72" t="s">
        <v>14327</v>
      </c>
      <c r="E139" s="72" t="s">
        <v>14328</v>
      </c>
      <c r="F139" s="71" t="s">
        <v>14329</v>
      </c>
      <c r="G139" s="71" t="s">
        <v>14330</v>
      </c>
      <c r="H139" s="73">
        <v>10446128</v>
      </c>
      <c r="I139" s="73" t="str" cm="1">
        <f t="array" ref="I139">IF(COUNTIF(Q$2:Q139,Q139)=1,_xlfn.TEXTJOIN(";",1,IF($Q$2:$Q$2000=Q139,$C$2:$C$2000,"")),"")</f>
        <v>PP</v>
      </c>
      <c r="J139" s="73" t="str" cm="1">
        <f t="array" ref="J139">IF(COUNTIF(Q$2:Q139,Q139)=1,_xlfn.TEXTJOIN(";",1,IF($Q$2:$Q$2000=Q139,$F$2:$F$2000,"")),"")</f>
        <v>OQTD11</v>
      </c>
      <c r="K139" s="73" t="str" cm="1">
        <f t="array" ref="K139">IF(COUNTIF(Q$2:Q139,Q139)=1,_xlfn.TEXTJOIN(";",1,IF($Q$2:$Q$2000=Q139,$H$2:$H$2000,"")),"")</f>
        <v>10446128</v>
      </c>
      <c r="L139" s="103" t="s">
        <v>14331</v>
      </c>
      <c r="M139" s="103">
        <v>1</v>
      </c>
      <c r="O139" s="72" t="s">
        <v>14332</v>
      </c>
      <c r="P139" s="80" t="s">
        <v>14333</v>
      </c>
      <c r="Q139" s="72" t="str">
        <f t="shared" si="2"/>
        <v>国械备20160463号</v>
      </c>
      <c r="R139" s="74">
        <v>43917</v>
      </c>
      <c r="S139" s="74">
        <v>43917</v>
      </c>
      <c r="T139" s="74">
        <v>401768</v>
      </c>
    </row>
    <row r="140" spans="1:20" s="103" customFormat="1" ht="25.5" customHeight="1">
      <c r="A140" s="70" t="s">
        <v>14132</v>
      </c>
      <c r="B140" s="70">
        <v>2</v>
      </c>
      <c r="C140" s="71" t="s">
        <v>270</v>
      </c>
      <c r="D140" s="72" t="s">
        <v>14334</v>
      </c>
      <c r="E140" s="72" t="s">
        <v>14335</v>
      </c>
      <c r="F140" s="71" t="s">
        <v>14336</v>
      </c>
      <c r="G140" s="71" t="s">
        <v>14337</v>
      </c>
      <c r="H140" s="73">
        <v>10446129</v>
      </c>
      <c r="I140" s="73" t="str" cm="1">
        <f t="array" ref="I140">IF(COUNTIF(Q$2:Q140,Q140)=1,_xlfn.TEXTJOIN(";",1,IF($Q$2:$Q$2000=Q140,$C$2:$C$2000,"")),"")</f>
        <v>PP</v>
      </c>
      <c r="J140" s="73" t="str" cm="1">
        <f t="array" ref="J140">IF(COUNTIF(Q$2:Q140,Q140)=1,_xlfn.TEXTJOIN(";",1,IF($Q$2:$Q$2000=Q140,$F$2:$F$2000,"")),"")</f>
        <v>OQTG15</v>
      </c>
      <c r="K140" s="73" t="str" cm="1">
        <f t="array" ref="K140">IF(COUNTIF(Q$2:Q140,Q140)=1,_xlfn.TEXTJOIN(";",1,IF($Q$2:$Q$2000=Q140,$H$2:$H$2000,"")),"")</f>
        <v>10446129</v>
      </c>
      <c r="L140" s="103" t="s">
        <v>14338</v>
      </c>
      <c r="M140" s="103">
        <v>3</v>
      </c>
      <c r="N140" s="103" t="s">
        <v>14339</v>
      </c>
      <c r="O140" s="72" t="s">
        <v>14340</v>
      </c>
      <c r="P140" s="80" t="s">
        <v>14341</v>
      </c>
      <c r="Q140" s="72" t="str">
        <f t="shared" si="2"/>
        <v>国械注进20162400527</v>
      </c>
      <c r="R140" s="74">
        <v>44032</v>
      </c>
      <c r="S140" s="74">
        <v>44032</v>
      </c>
      <c r="T140" s="74">
        <v>45857</v>
      </c>
    </row>
    <row r="141" spans="1:20" s="103" customFormat="1" ht="25.5" customHeight="1">
      <c r="A141" s="70" t="s">
        <v>14132</v>
      </c>
      <c r="B141" s="70">
        <v>2</v>
      </c>
      <c r="C141" s="71" t="s">
        <v>270</v>
      </c>
      <c r="D141" s="72" t="s">
        <v>14342</v>
      </c>
      <c r="E141" s="72" t="s">
        <v>14343</v>
      </c>
      <c r="F141" s="71" t="s">
        <v>14344</v>
      </c>
      <c r="G141" s="71" t="s">
        <v>14345</v>
      </c>
      <c r="H141" s="73">
        <v>10446130</v>
      </c>
      <c r="I141" s="73" t="str" cm="1">
        <f t="array" ref="I141">IF(COUNTIF(Q$2:Q141,Q141)=1,_xlfn.TEXTJOIN(";",1,IF($Q$2:$Q$2000=Q141,$C$2:$C$2000,"")),"")</f>
        <v>PP</v>
      </c>
      <c r="J141" s="73" t="str" cm="1">
        <f t="array" ref="J141">IF(COUNTIF(Q$2:Q141,Q141)=1,_xlfn.TEXTJOIN(";",1,IF($Q$2:$Q$2000=Q141,$F$2:$F$2000,"")),"")</f>
        <v>OQTH11</v>
      </c>
      <c r="K141" s="73" t="str" cm="1">
        <f t="array" ref="K141">IF(COUNTIF(Q$2:Q141,Q141)=1,_xlfn.TEXTJOIN(";",1,IF($Q$2:$Q$2000=Q141,$H$2:$H$2000,"")),"")</f>
        <v>10446130</v>
      </c>
      <c r="L141" s="103" t="s">
        <v>14346</v>
      </c>
      <c r="M141" s="103">
        <v>1</v>
      </c>
      <c r="O141" s="72" t="s">
        <v>14347</v>
      </c>
      <c r="P141" s="80" t="s">
        <v>14348</v>
      </c>
      <c r="Q141" s="72" t="str">
        <f t="shared" si="2"/>
        <v>国械注进20162401797</v>
      </c>
      <c r="R141" s="74">
        <v>44083</v>
      </c>
      <c r="S141" s="74">
        <v>44083</v>
      </c>
      <c r="T141" s="74">
        <v>45867</v>
      </c>
    </row>
    <row r="142" spans="1:20" s="103" customFormat="1" ht="25.5" customHeight="1">
      <c r="A142" s="70" t="s">
        <v>14132</v>
      </c>
      <c r="B142" s="70">
        <v>2</v>
      </c>
      <c r="C142" s="71" t="s">
        <v>270</v>
      </c>
      <c r="D142" s="72" t="s">
        <v>14349</v>
      </c>
      <c r="E142" s="72" t="s">
        <v>14350</v>
      </c>
      <c r="F142" s="71" t="s">
        <v>14351</v>
      </c>
      <c r="G142" s="71" t="s">
        <v>14352</v>
      </c>
      <c r="H142" s="73">
        <v>10446161</v>
      </c>
      <c r="I142" s="73" t="str" cm="1">
        <f t="array" ref="I142">IF(COUNTIF(Q$2:Q142,Q142)=1,_xlfn.TEXTJOIN(";",1,IF($Q$2:$Q$2000=Q142,$C$2:$C$2000,"")),"")</f>
        <v>PP</v>
      </c>
      <c r="J142" s="73" t="str" cm="1">
        <f t="array" ref="J142">IF(COUNTIF(Q$2:Q142,Q142)=1,_xlfn.TEXTJOIN(";",1,IF($Q$2:$Q$2000=Q142,$F$2:$F$2000,"")),"")</f>
        <v>OQWU15</v>
      </c>
      <c r="K142" s="73" t="str" cm="1">
        <f t="array" ref="K142">IF(COUNTIF(Q$2:Q142,Q142)=1,_xlfn.TEXTJOIN(";",1,IF($Q$2:$Q$2000=Q142,$H$2:$H$2000,"")),"")</f>
        <v>10446161</v>
      </c>
      <c r="L142" s="103" t="s">
        <v>14353</v>
      </c>
      <c r="M142" s="103">
        <v>1</v>
      </c>
      <c r="O142" s="72" t="s">
        <v>14354</v>
      </c>
      <c r="P142" s="80" t="s">
        <v>14355</v>
      </c>
      <c r="Q142" s="72" t="str">
        <f t="shared" si="2"/>
        <v>国械注进20162400512</v>
      </c>
      <c r="R142" s="74">
        <v>44078</v>
      </c>
      <c r="S142" s="74">
        <v>44078</v>
      </c>
      <c r="T142" s="74">
        <v>45903</v>
      </c>
    </row>
    <row r="143" spans="1:20" s="122" customFormat="1" ht="25.5" customHeight="1">
      <c r="A143" s="119" t="s">
        <v>14132</v>
      </c>
      <c r="B143" s="119">
        <v>2</v>
      </c>
      <c r="C143" s="109" t="s">
        <v>270</v>
      </c>
      <c r="D143" s="120" t="s">
        <v>14356</v>
      </c>
      <c r="E143" s="120" t="s">
        <v>14357</v>
      </c>
      <c r="F143" s="109" t="s">
        <v>14358</v>
      </c>
      <c r="G143" s="71" t="s">
        <v>14359</v>
      </c>
      <c r="H143" s="121">
        <v>10446168</v>
      </c>
      <c r="I143" s="73" t="str" cm="1">
        <f t="array" ref="I143">IF(COUNTIF(Q$2:Q143,Q143)=1,_xlfn.TEXTJOIN(";",1,IF($Q$2:$Q$2000=Q143,$C$2:$C$2000,"")),"")</f>
        <v>PP</v>
      </c>
      <c r="J143" s="73" t="str" cm="1">
        <f t="array" ref="J143">IF(COUNTIF(Q$2:Q143,Q143)=1,_xlfn.TEXTJOIN(";",1,IF($Q$2:$Q$2000=Q143,$F$2:$F$2000,"")),"")</f>
        <v>OQXI09</v>
      </c>
      <c r="K143" s="73" t="str" cm="1">
        <f t="array" ref="K143">IF(COUNTIF(Q$2:Q143,Q143)=1,_xlfn.TEXTJOIN(";",1,IF($Q$2:$Q$2000=Q143,$H$2:$H$2000,"")),"")</f>
        <v>10446168</v>
      </c>
      <c r="L143" s="122" t="s">
        <v>14360</v>
      </c>
      <c r="M143" s="122">
        <v>1</v>
      </c>
      <c r="O143" s="120" t="s">
        <v>14361</v>
      </c>
      <c r="P143" s="123" t="s">
        <v>14362</v>
      </c>
      <c r="Q143" s="72" t="str">
        <f t="shared" si="2"/>
        <v>国械注进20182402402</v>
      </c>
      <c r="R143" s="124">
        <v>44973</v>
      </c>
      <c r="S143" s="124">
        <v>45195</v>
      </c>
      <c r="T143" s="124">
        <v>47021</v>
      </c>
    </row>
    <row r="144" spans="1:20" s="103" customFormat="1" ht="25.5" customHeight="1">
      <c r="A144" s="70" t="s">
        <v>14132</v>
      </c>
      <c r="B144" s="70">
        <v>2</v>
      </c>
      <c r="C144" s="71" t="s">
        <v>270</v>
      </c>
      <c r="D144" s="72" t="s">
        <v>14363</v>
      </c>
      <c r="E144" s="72" t="s">
        <v>14364</v>
      </c>
      <c r="F144" s="71" t="s">
        <v>14365</v>
      </c>
      <c r="G144" s="71" t="s">
        <v>14366</v>
      </c>
      <c r="H144" s="73">
        <v>10446169</v>
      </c>
      <c r="I144" s="73" t="str" cm="1">
        <f t="array" ref="I144">IF(COUNTIF(Q$2:Q144,Q144)=1,_xlfn.TEXTJOIN(";",1,IF($Q$2:$Q$2000=Q144,$C$2:$C$2000,"")),"")</f>
        <v>PP</v>
      </c>
      <c r="J144" s="73" t="str" cm="1">
        <f t="array" ref="J144">IF(COUNTIF(Q$2:Q144,Q144)=1,_xlfn.TEXTJOIN(";",1,IF($Q$2:$Q$2000=Q144,$F$2:$F$2000,"")),"")</f>
        <v>OQXK09</v>
      </c>
      <c r="K144" s="73" t="str" cm="1">
        <f t="array" ref="K144">IF(COUNTIF(Q$2:Q144,Q144)=1,_xlfn.TEXTJOIN(";",1,IF($Q$2:$Q$2000=Q144,$H$2:$H$2000,"")),"")</f>
        <v>10446169</v>
      </c>
      <c r="L144" s="103" t="s">
        <v>14367</v>
      </c>
      <c r="M144" s="103">
        <v>1</v>
      </c>
      <c r="O144" s="72" t="s">
        <v>14361</v>
      </c>
      <c r="P144" s="80" t="s">
        <v>14368</v>
      </c>
      <c r="Q144" s="72" t="str">
        <f t="shared" si="2"/>
        <v>国械注进20172406098</v>
      </c>
      <c r="R144" s="74">
        <v>44552</v>
      </c>
      <c r="S144" s="74">
        <v>44745</v>
      </c>
      <c r="T144" s="74">
        <v>46570</v>
      </c>
    </row>
    <row r="145" spans="1:20" s="103" customFormat="1" ht="25.5" customHeight="1">
      <c r="A145" s="70" t="s">
        <v>14132</v>
      </c>
      <c r="B145" s="70">
        <v>2</v>
      </c>
      <c r="C145" s="71" t="s">
        <v>270</v>
      </c>
      <c r="D145" s="72" t="s">
        <v>14369</v>
      </c>
      <c r="E145" s="72" t="s">
        <v>14370</v>
      </c>
      <c r="F145" s="71" t="s">
        <v>14371</v>
      </c>
      <c r="G145" s="71" t="s">
        <v>14372</v>
      </c>
      <c r="H145" s="73">
        <v>10446282</v>
      </c>
      <c r="I145" s="73" t="str" cm="1">
        <f t="array" ref="I145">IF(COUNTIF(Q$2:Q145,Q145)=1,_xlfn.TEXTJOIN(";",1,IF($Q$2:$Q$2000=Q145,$C$2:$C$2000,"")),"")</f>
        <v>PP;PP</v>
      </c>
      <c r="J145" s="73" t="str" cm="1">
        <f t="array" ref="J145">IF(COUNTIF(Q$2:Q145,Q145)=1,_xlfn.TEXTJOIN(";",1,IF($Q$2:$Q$2000=Q145,$F$2:$F$2000,"")),"")</f>
        <v>OSAL11;OSAL15</v>
      </c>
      <c r="K145" s="73" t="str" cm="1">
        <f t="array" ref="K145">IF(COUNTIF(Q$2:Q145,Q145)=1,_xlfn.TEXTJOIN(";",1,IF($Q$2:$Q$2000=Q145,$H$2:$H$2000,"")),"")</f>
        <v>10446282;10446283</v>
      </c>
      <c r="L145" s="103" t="s">
        <v>14373</v>
      </c>
      <c r="M145" s="103">
        <v>1</v>
      </c>
      <c r="O145" s="72" t="s">
        <v>14147</v>
      </c>
      <c r="P145" s="80" t="s">
        <v>14374</v>
      </c>
      <c r="Q145" s="72" t="str">
        <f t="shared" si="2"/>
        <v>国械注进20152400127</v>
      </c>
      <c r="R145" s="74">
        <v>43717</v>
      </c>
      <c r="S145" s="74">
        <v>43717</v>
      </c>
      <c r="T145" s="74">
        <v>45420</v>
      </c>
    </row>
    <row r="146" spans="1:20" s="103" customFormat="1" ht="25.5" customHeight="1">
      <c r="A146" s="70" t="s">
        <v>14132</v>
      </c>
      <c r="B146" s="70">
        <v>2</v>
      </c>
      <c r="C146" s="71" t="s">
        <v>270</v>
      </c>
      <c r="D146" s="72" t="s">
        <v>14369</v>
      </c>
      <c r="E146" s="72" t="s">
        <v>14370</v>
      </c>
      <c r="F146" s="71" t="s">
        <v>14375</v>
      </c>
      <c r="G146" s="71" t="s">
        <v>14376</v>
      </c>
      <c r="H146" s="73">
        <v>10446283</v>
      </c>
      <c r="I146" s="73" t="str" cm="1">
        <f t="array" ref="I146">IF(COUNTIF(Q$2:Q146,Q146)=1,_xlfn.TEXTJOIN(";",1,IF($Q$2:$Q$2000=Q146,$C$2:$C$2000,"")),"")</f>
        <v/>
      </c>
      <c r="J146" s="73" t="str" cm="1">
        <f t="array" ref="J146">IF(COUNTIF(Q$2:Q146,Q146)=1,_xlfn.TEXTJOIN(";",1,IF($Q$2:$Q$2000=Q146,$F$2:$F$2000,"")),"")</f>
        <v/>
      </c>
      <c r="K146" s="73" t="str" cm="1">
        <f t="array" ref="K146">IF(COUNTIF(Q$2:Q146,Q146)=1,_xlfn.TEXTJOIN(";",1,IF($Q$2:$Q$2000=Q146,$H$2:$H$2000,"")),"")</f>
        <v/>
      </c>
      <c r="L146" s="103" t="s">
        <v>14377</v>
      </c>
      <c r="M146" s="103">
        <v>1</v>
      </c>
      <c r="O146" s="72" t="s">
        <v>14378</v>
      </c>
      <c r="P146" s="80" t="s">
        <v>14379</v>
      </c>
      <c r="Q146" s="72" t="str">
        <f t="shared" si="2"/>
        <v>国械注进20152400127</v>
      </c>
      <c r="R146" s="74">
        <v>43717</v>
      </c>
      <c r="S146" s="74">
        <v>43717</v>
      </c>
      <c r="T146" s="74">
        <v>45420</v>
      </c>
    </row>
    <row r="147" spans="1:20" s="103" customFormat="1" ht="25.5" customHeight="1">
      <c r="A147" s="70" t="s">
        <v>14132</v>
      </c>
      <c r="B147" s="70">
        <v>2</v>
      </c>
      <c r="C147" s="71" t="s">
        <v>270</v>
      </c>
      <c r="D147" s="72" t="s">
        <v>14380</v>
      </c>
      <c r="E147" s="72" t="s">
        <v>14381</v>
      </c>
      <c r="F147" s="71" t="s">
        <v>14382</v>
      </c>
      <c r="G147" s="71" t="s">
        <v>14383</v>
      </c>
      <c r="H147" s="73">
        <v>10446284</v>
      </c>
      <c r="I147" s="73" t="str" cm="1">
        <f t="array" ref="I147">IF(COUNTIF(Q$2:Q147,Q147)=1,_xlfn.TEXTJOIN(";",1,IF($Q$2:$Q$2000=Q147,$C$2:$C$2000,"")),"")</f>
        <v>PP;PP</v>
      </c>
      <c r="J147" s="73" t="str" cm="1">
        <f t="array" ref="J147">IF(COUNTIF(Q$2:Q147,Q147)=1,_xlfn.TEXTJOIN(";",1,IF($Q$2:$Q$2000=Q147,$F$2:$F$2000,"")),"")</f>
        <v>OSAM09;OSAM15</v>
      </c>
      <c r="K147" s="73" t="str" cm="1">
        <f t="array" ref="K147">IF(COUNTIF(Q$2:Q147,Q147)=1,_xlfn.TEXTJOIN(";",1,IF($Q$2:$Q$2000=Q147,$H$2:$H$2000,"")),"")</f>
        <v>10446284;10446285</v>
      </c>
      <c r="L147" s="103" t="s">
        <v>14384</v>
      </c>
      <c r="M147" s="103">
        <v>1</v>
      </c>
      <c r="O147" s="72" t="s">
        <v>14147</v>
      </c>
      <c r="P147" s="80" t="s">
        <v>14385</v>
      </c>
      <c r="Q147" s="72" t="str">
        <f t="shared" si="2"/>
        <v>国械注进20162400526</v>
      </c>
      <c r="R147" s="74">
        <v>44285</v>
      </c>
      <c r="S147" s="74">
        <v>44285</v>
      </c>
      <c r="T147" s="74">
        <v>45867</v>
      </c>
    </row>
    <row r="148" spans="1:20" s="103" customFormat="1" ht="25.5" customHeight="1">
      <c r="A148" s="70" t="s">
        <v>14132</v>
      </c>
      <c r="B148" s="70">
        <v>2</v>
      </c>
      <c r="C148" s="71" t="s">
        <v>270</v>
      </c>
      <c r="D148" s="72" t="s">
        <v>14380</v>
      </c>
      <c r="E148" s="72" t="s">
        <v>14381</v>
      </c>
      <c r="F148" s="71" t="s">
        <v>14386</v>
      </c>
      <c r="G148" s="71" t="s">
        <v>14387</v>
      </c>
      <c r="H148" s="73">
        <v>10446285</v>
      </c>
      <c r="I148" s="73" t="str" cm="1">
        <f t="array" ref="I148">IF(COUNTIF(Q$2:Q148,Q148)=1,_xlfn.TEXTJOIN(";",1,IF($Q$2:$Q$2000=Q148,$C$2:$C$2000,"")),"")</f>
        <v/>
      </c>
      <c r="J148" s="73" t="str" cm="1">
        <f t="array" ref="J148">IF(COUNTIF(Q$2:Q148,Q148)=1,_xlfn.TEXTJOIN(";",1,IF($Q$2:$Q$2000=Q148,$F$2:$F$2000,"")),"")</f>
        <v/>
      </c>
      <c r="K148" s="73" t="str" cm="1">
        <f t="array" ref="K148">IF(COUNTIF(Q$2:Q148,Q148)=1,_xlfn.TEXTJOIN(";",1,IF($Q$2:$Q$2000=Q148,$H$2:$H$2000,"")),"")</f>
        <v/>
      </c>
      <c r="L148" s="103" t="s">
        <v>14388</v>
      </c>
      <c r="M148" s="103">
        <v>1</v>
      </c>
      <c r="O148" s="72" t="s">
        <v>14378</v>
      </c>
      <c r="P148" s="80" t="s">
        <v>14389</v>
      </c>
      <c r="Q148" s="72" t="str">
        <f t="shared" si="2"/>
        <v>国械注进20162400526</v>
      </c>
      <c r="R148" s="74">
        <v>44285</v>
      </c>
      <c r="S148" s="74">
        <v>44285</v>
      </c>
      <c r="T148" s="74">
        <v>45867</v>
      </c>
    </row>
    <row r="149" spans="1:20" s="103" customFormat="1" ht="25.5" customHeight="1">
      <c r="A149" s="70" t="s">
        <v>14132</v>
      </c>
      <c r="B149" s="70">
        <v>2</v>
      </c>
      <c r="C149" s="71" t="s">
        <v>270</v>
      </c>
      <c r="D149" s="72" t="s">
        <v>14390</v>
      </c>
      <c r="E149" s="72" t="s">
        <v>14391</v>
      </c>
      <c r="F149" s="71" t="s">
        <v>14392</v>
      </c>
      <c r="G149" s="71" t="s">
        <v>14393</v>
      </c>
      <c r="H149" s="73">
        <v>10446286</v>
      </c>
      <c r="I149" s="73" t="str" cm="1">
        <f t="array" ref="I149">IF(COUNTIF(Q$2:Q149,Q149)=1,_xlfn.TEXTJOIN(";",1,IF($Q$2:$Q$2000=Q149,$C$2:$C$2000,"")),"")</f>
        <v>PP;PP</v>
      </c>
      <c r="J149" s="73" t="str" cm="1">
        <f t="array" ref="J149">IF(COUNTIF(Q$2:Q149,Q149)=1,_xlfn.TEXTJOIN(";",1,IF($Q$2:$Q$2000=Q149,$F$2:$F$2000,"")),"")</f>
        <v>OSAN09;OSAN15</v>
      </c>
      <c r="K149" s="73" t="str" cm="1">
        <f t="array" ref="K149">IF(COUNTIF(Q$2:Q149,Q149)=1,_xlfn.TEXTJOIN(";",1,IF($Q$2:$Q$2000=Q149,$H$2:$H$2000,"")),"")</f>
        <v>10446286;10446287</v>
      </c>
      <c r="L149" s="103" t="s">
        <v>14394</v>
      </c>
      <c r="M149" s="103">
        <v>1</v>
      </c>
      <c r="O149" s="72" t="s">
        <v>14147</v>
      </c>
      <c r="P149" s="80" t="s">
        <v>14395</v>
      </c>
      <c r="Q149" s="72" t="str">
        <f t="shared" si="2"/>
        <v>国械注进20162400524</v>
      </c>
      <c r="R149" s="74">
        <v>44042</v>
      </c>
      <c r="S149" s="74">
        <v>44042</v>
      </c>
      <c r="T149" s="74">
        <v>45867</v>
      </c>
    </row>
    <row r="150" spans="1:20" s="103" customFormat="1" ht="25.5" customHeight="1">
      <c r="A150" s="70" t="s">
        <v>14132</v>
      </c>
      <c r="B150" s="70">
        <v>2</v>
      </c>
      <c r="C150" s="71" t="s">
        <v>270</v>
      </c>
      <c r="D150" s="72" t="s">
        <v>14390</v>
      </c>
      <c r="E150" s="72" t="s">
        <v>14391</v>
      </c>
      <c r="F150" s="71" t="s">
        <v>14396</v>
      </c>
      <c r="G150" s="71" t="s">
        <v>14397</v>
      </c>
      <c r="H150" s="73">
        <v>10446287</v>
      </c>
      <c r="I150" s="73" t="str" cm="1">
        <f t="array" ref="I150">IF(COUNTIF(Q$2:Q150,Q150)=1,_xlfn.TEXTJOIN(";",1,IF($Q$2:$Q$2000=Q150,$C$2:$C$2000,"")),"")</f>
        <v/>
      </c>
      <c r="J150" s="73" t="str" cm="1">
        <f t="array" ref="J150">IF(COUNTIF(Q$2:Q150,Q150)=1,_xlfn.TEXTJOIN(";",1,IF($Q$2:$Q$2000=Q150,$F$2:$F$2000,"")),"")</f>
        <v/>
      </c>
      <c r="K150" s="73" t="str" cm="1">
        <f t="array" ref="K150">IF(COUNTIF(Q$2:Q150,Q150)=1,_xlfn.TEXTJOIN(";",1,IF($Q$2:$Q$2000=Q150,$H$2:$H$2000,"")),"")</f>
        <v/>
      </c>
      <c r="L150" s="103" t="s">
        <v>14398</v>
      </c>
      <c r="M150" s="103">
        <v>1</v>
      </c>
      <c r="O150" s="72" t="s">
        <v>14378</v>
      </c>
      <c r="P150" s="80" t="s">
        <v>14399</v>
      </c>
      <c r="Q150" s="72" t="str">
        <f t="shared" si="2"/>
        <v>国械注进20162400524</v>
      </c>
      <c r="R150" s="74">
        <v>44042</v>
      </c>
      <c r="S150" s="74">
        <v>44042</v>
      </c>
      <c r="T150" s="74">
        <v>45867</v>
      </c>
    </row>
    <row r="151" spans="1:20" s="103" customFormat="1" ht="25.5" customHeight="1">
      <c r="A151" s="70" t="s">
        <v>14132</v>
      </c>
      <c r="B151" s="70">
        <v>2</v>
      </c>
      <c r="C151" s="71" t="s">
        <v>270</v>
      </c>
      <c r="D151" s="72" t="s">
        <v>14400</v>
      </c>
      <c r="E151" s="72" t="s">
        <v>14401</v>
      </c>
      <c r="F151" s="71" t="s">
        <v>14402</v>
      </c>
      <c r="G151" s="71" t="s">
        <v>14403</v>
      </c>
      <c r="H151" s="73">
        <v>10446288</v>
      </c>
      <c r="I151" s="73" t="str" cm="1">
        <f t="array" ref="I151">IF(COUNTIF(Q$2:Q151,Q151)=1,_xlfn.TEXTJOIN(";",1,IF($Q$2:$Q$2000=Q151,$C$2:$C$2000,"")),"")</f>
        <v>PP;PP</v>
      </c>
      <c r="J151" s="73" t="str" cm="1">
        <f t="array" ref="J151">IF(COUNTIF(Q$2:Q151,Q151)=1,_xlfn.TEXTJOIN(";",1,IF($Q$2:$Q$2000=Q151,$F$2:$F$2000,"")),"")</f>
        <v>OSAO09;OSAO15</v>
      </c>
      <c r="K151" s="73" t="str" cm="1">
        <f t="array" ref="K151">IF(COUNTIF(Q$2:Q151,Q151)=1,_xlfn.TEXTJOIN(";",1,IF($Q$2:$Q$2000=Q151,$H$2:$H$2000,"")),"")</f>
        <v>10446288;10446289</v>
      </c>
      <c r="L151" s="103" t="s">
        <v>14404</v>
      </c>
      <c r="M151" s="103">
        <v>1</v>
      </c>
      <c r="O151" s="72" t="s">
        <v>14147</v>
      </c>
      <c r="P151" s="80" t="s">
        <v>14405</v>
      </c>
      <c r="Q151" s="72" t="str">
        <f t="shared" si="2"/>
        <v>国械注进20162400511</v>
      </c>
      <c r="R151" s="74">
        <v>44084</v>
      </c>
      <c r="S151" s="74">
        <v>44084</v>
      </c>
      <c r="T151" s="74">
        <v>45872</v>
      </c>
    </row>
    <row r="152" spans="1:20" s="103" customFormat="1" ht="25.5" customHeight="1">
      <c r="A152" s="70" t="s">
        <v>14132</v>
      </c>
      <c r="B152" s="70">
        <v>2</v>
      </c>
      <c r="C152" s="71" t="s">
        <v>270</v>
      </c>
      <c r="D152" s="72" t="s">
        <v>14400</v>
      </c>
      <c r="E152" s="72" t="s">
        <v>14401</v>
      </c>
      <c r="F152" s="71" t="s">
        <v>14406</v>
      </c>
      <c r="G152" s="71" t="s">
        <v>14407</v>
      </c>
      <c r="H152" s="73">
        <v>10446289</v>
      </c>
      <c r="I152" s="73" t="str" cm="1">
        <f t="array" ref="I152">IF(COUNTIF(Q$2:Q152,Q152)=1,_xlfn.TEXTJOIN(";",1,IF($Q$2:$Q$2000=Q152,$C$2:$C$2000,"")),"")</f>
        <v/>
      </c>
      <c r="J152" s="73" t="str" cm="1">
        <f t="array" ref="J152">IF(COUNTIF(Q$2:Q152,Q152)=1,_xlfn.TEXTJOIN(";",1,IF($Q$2:$Q$2000=Q152,$F$2:$F$2000,"")),"")</f>
        <v/>
      </c>
      <c r="K152" s="73" t="str" cm="1">
        <f t="array" ref="K152">IF(COUNTIF(Q$2:Q152,Q152)=1,_xlfn.TEXTJOIN(";",1,IF($Q$2:$Q$2000=Q152,$H$2:$H$2000,"")),"")</f>
        <v/>
      </c>
      <c r="L152" s="103" t="s">
        <v>14408</v>
      </c>
      <c r="M152" s="103">
        <v>1</v>
      </c>
      <c r="O152" s="72" t="s">
        <v>14378</v>
      </c>
      <c r="P152" s="80" t="s">
        <v>14409</v>
      </c>
      <c r="Q152" s="72" t="str">
        <f t="shared" si="2"/>
        <v>国械注进20162400511</v>
      </c>
      <c r="R152" s="74">
        <v>44084</v>
      </c>
      <c r="S152" s="74">
        <v>44084</v>
      </c>
      <c r="T152" s="74">
        <v>45872</v>
      </c>
    </row>
    <row r="153" spans="1:20" s="103" customFormat="1" ht="25.5" customHeight="1">
      <c r="A153" s="70" t="s">
        <v>14132</v>
      </c>
      <c r="B153" s="70">
        <v>2</v>
      </c>
      <c r="C153" s="71" t="s">
        <v>270</v>
      </c>
      <c r="D153" s="72" t="s">
        <v>14410</v>
      </c>
      <c r="E153" s="72" t="s">
        <v>14411</v>
      </c>
      <c r="F153" s="71" t="s">
        <v>14412</v>
      </c>
      <c r="G153" s="71" t="s">
        <v>14413</v>
      </c>
      <c r="H153" s="73">
        <v>10446290</v>
      </c>
      <c r="I153" s="73" t="str" cm="1">
        <f t="array" ref="I153">IF(COUNTIF(Q$2:Q153,Q153)=1,_xlfn.TEXTJOIN(";",1,IF($Q$2:$Q$2000=Q153,$C$2:$C$2000,"")),"")</f>
        <v>PP;PP</v>
      </c>
      <c r="J153" s="73" t="str" cm="1">
        <f t="array" ref="J153">IF(COUNTIF(Q$2:Q153,Q153)=1,_xlfn.TEXTJOIN(";",1,IF($Q$2:$Q$2000=Q153,$F$2:$F$2000,"")),"")</f>
        <v>OSAP09;OSAP15</v>
      </c>
      <c r="K153" s="73" t="str" cm="1">
        <f t="array" ref="K153">IF(COUNTIF(Q$2:Q153,Q153)=1,_xlfn.TEXTJOIN(";",1,IF($Q$2:$Q$2000=Q153,$H$2:$H$2000,"")),"")</f>
        <v>10446290;10446291</v>
      </c>
      <c r="L153" s="103" t="s">
        <v>14414</v>
      </c>
      <c r="M153" s="103">
        <v>1</v>
      </c>
      <c r="O153" s="72" t="s">
        <v>14147</v>
      </c>
      <c r="P153" s="80" t="s">
        <v>14415</v>
      </c>
      <c r="Q153" s="72" t="str">
        <f t="shared" si="2"/>
        <v>国械注进20162400515</v>
      </c>
      <c r="R153" s="74">
        <v>44175</v>
      </c>
      <c r="S153" s="74">
        <v>44175</v>
      </c>
      <c r="T153" s="74">
        <v>45865</v>
      </c>
    </row>
    <row r="154" spans="1:20" s="103" customFormat="1" ht="25.5" customHeight="1">
      <c r="A154" s="70" t="s">
        <v>14132</v>
      </c>
      <c r="B154" s="70">
        <v>2</v>
      </c>
      <c r="C154" s="71" t="s">
        <v>270</v>
      </c>
      <c r="D154" s="72" t="s">
        <v>14410</v>
      </c>
      <c r="E154" s="72" t="s">
        <v>14411</v>
      </c>
      <c r="F154" s="71" t="s">
        <v>14416</v>
      </c>
      <c r="G154" s="71" t="s">
        <v>14417</v>
      </c>
      <c r="H154" s="73">
        <v>10446291</v>
      </c>
      <c r="I154" s="73" t="str" cm="1">
        <f t="array" ref="I154">IF(COUNTIF(Q$2:Q154,Q154)=1,_xlfn.TEXTJOIN(";",1,IF($Q$2:$Q$2000=Q154,$C$2:$C$2000,"")),"")</f>
        <v/>
      </c>
      <c r="J154" s="73" t="str" cm="1">
        <f t="array" ref="J154">IF(COUNTIF(Q$2:Q154,Q154)=1,_xlfn.TEXTJOIN(";",1,IF($Q$2:$Q$2000=Q154,$F$2:$F$2000,"")),"")</f>
        <v/>
      </c>
      <c r="K154" s="73" t="str" cm="1">
        <f t="array" ref="K154">IF(COUNTIF(Q$2:Q154,Q154)=1,_xlfn.TEXTJOIN(";",1,IF($Q$2:$Q$2000=Q154,$H$2:$H$2000,"")),"")</f>
        <v/>
      </c>
      <c r="L154" s="103" t="s">
        <v>14418</v>
      </c>
      <c r="M154" s="103">
        <v>1</v>
      </c>
      <c r="O154" s="72" t="s">
        <v>14378</v>
      </c>
      <c r="P154" s="80" t="s">
        <v>14419</v>
      </c>
      <c r="Q154" s="72" t="str">
        <f t="shared" si="2"/>
        <v>国械注进20162400515</v>
      </c>
      <c r="R154" s="74">
        <v>44175</v>
      </c>
      <c r="S154" s="74">
        <v>44175</v>
      </c>
      <c r="T154" s="74">
        <v>45865</v>
      </c>
    </row>
    <row r="155" spans="1:20" s="103" customFormat="1" ht="25.5" customHeight="1">
      <c r="A155" s="70" t="s">
        <v>14132</v>
      </c>
      <c r="B155" s="70">
        <v>2</v>
      </c>
      <c r="C155" s="71" t="s">
        <v>270</v>
      </c>
      <c r="D155" s="72" t="s">
        <v>324</v>
      </c>
      <c r="E155" s="72" t="s">
        <v>14420</v>
      </c>
      <c r="F155" s="71" t="s">
        <v>14421</v>
      </c>
      <c r="G155" s="71" t="s">
        <v>14422</v>
      </c>
      <c r="H155" s="73">
        <v>10446292</v>
      </c>
      <c r="I155" s="73" t="str" cm="1">
        <f t="array" ref="I155">IF(COUNTIF(Q$2:Q155,Q155)=1,_xlfn.TEXTJOIN(";",1,IF($Q$2:$Q$2000=Q155,$C$2:$C$2000,"")),"")</f>
        <v>PP;PP</v>
      </c>
      <c r="J155" s="73" t="str" cm="1">
        <f t="array" ref="J155">IF(COUNTIF(Q$2:Q155,Q155)=1,_xlfn.TEXTJOIN(";",1,IF($Q$2:$Q$2000=Q155,$F$2:$F$2000,"")),"")</f>
        <v>OSAR09;OSAR15</v>
      </c>
      <c r="K155" s="73" t="str" cm="1">
        <f t="array" ref="K155">IF(COUNTIF(Q$2:Q155,Q155)=1,_xlfn.TEXTJOIN(";",1,IF($Q$2:$Q$2000=Q155,$H$2:$H$2000,"")),"")</f>
        <v>10446292;10446294</v>
      </c>
      <c r="L155" s="103" t="s">
        <v>14423</v>
      </c>
      <c r="M155" s="103">
        <v>1</v>
      </c>
      <c r="O155" s="72" t="s">
        <v>14147</v>
      </c>
      <c r="P155" s="80" t="s">
        <v>325</v>
      </c>
      <c r="Q155" s="72" t="str">
        <f t="shared" si="2"/>
        <v>国械注进20162400425</v>
      </c>
      <c r="R155" s="74">
        <v>44034</v>
      </c>
      <c r="S155" s="74">
        <v>44034</v>
      </c>
      <c r="T155" s="74">
        <v>45852</v>
      </c>
    </row>
    <row r="156" spans="1:20" s="103" customFormat="1" ht="25.5" customHeight="1">
      <c r="A156" s="70" t="s">
        <v>14132</v>
      </c>
      <c r="B156" s="70">
        <v>2</v>
      </c>
      <c r="C156" s="71" t="s">
        <v>270</v>
      </c>
      <c r="D156" s="72" t="s">
        <v>324</v>
      </c>
      <c r="E156" s="72" t="s">
        <v>14420</v>
      </c>
      <c r="F156" s="71" t="s">
        <v>14424</v>
      </c>
      <c r="G156" s="71" t="s">
        <v>14425</v>
      </c>
      <c r="H156" s="73">
        <v>10446294</v>
      </c>
      <c r="I156" s="73" t="str" cm="1">
        <f t="array" ref="I156">IF(COUNTIF(Q$2:Q156,Q156)=1,_xlfn.TEXTJOIN(";",1,IF($Q$2:$Q$2000=Q156,$C$2:$C$2000,"")),"")</f>
        <v/>
      </c>
      <c r="J156" s="73" t="str" cm="1">
        <f t="array" ref="J156">IF(COUNTIF(Q$2:Q156,Q156)=1,_xlfn.TEXTJOIN(";",1,IF($Q$2:$Q$2000=Q156,$F$2:$F$2000,"")),"")</f>
        <v/>
      </c>
      <c r="K156" s="73" t="str" cm="1">
        <f t="array" ref="K156">IF(COUNTIF(Q$2:Q156,Q156)=1,_xlfn.TEXTJOIN(";",1,IF($Q$2:$Q$2000=Q156,$H$2:$H$2000,"")),"")</f>
        <v/>
      </c>
      <c r="L156" s="103" t="s">
        <v>14426</v>
      </c>
      <c r="M156" s="103">
        <v>1</v>
      </c>
      <c r="O156" s="72" t="s">
        <v>14378</v>
      </c>
      <c r="P156" s="80" t="s">
        <v>14427</v>
      </c>
      <c r="Q156" s="72" t="str">
        <f t="shared" si="2"/>
        <v>国械注进20162400425</v>
      </c>
      <c r="R156" s="74">
        <v>44034</v>
      </c>
      <c r="S156" s="74">
        <v>44034</v>
      </c>
      <c r="T156" s="74">
        <v>45852</v>
      </c>
    </row>
    <row r="157" spans="1:20" s="103" customFormat="1" ht="25.5" customHeight="1">
      <c r="A157" s="70" t="s">
        <v>14132</v>
      </c>
      <c r="B157" s="70">
        <v>2</v>
      </c>
      <c r="C157" s="71" t="s">
        <v>270</v>
      </c>
      <c r="D157" s="72" t="s">
        <v>2637</v>
      </c>
      <c r="E157" s="72" t="s">
        <v>14428</v>
      </c>
      <c r="F157" s="71" t="s">
        <v>14429</v>
      </c>
      <c r="G157" s="71" t="s">
        <v>14430</v>
      </c>
      <c r="H157" s="73">
        <v>10446296</v>
      </c>
      <c r="I157" s="73" t="str" cm="1">
        <f t="array" ref="I157">IF(COUNTIF(Q$2:Q157,Q157)=1,_xlfn.TEXTJOIN(";",1,IF($Q$2:$Q$2000=Q157,$C$2:$C$2000,"")),"")</f>
        <v>PP;PP</v>
      </c>
      <c r="J157" s="73" t="str" cm="1">
        <f t="array" ref="J157">IF(COUNTIF(Q$2:Q157,Q157)=1,_xlfn.TEXTJOIN(";",1,IF($Q$2:$Q$2000=Q157,$F$2:$F$2000,"")),"")</f>
        <v>OSAS09;OSAS15</v>
      </c>
      <c r="K157" s="73" t="str" cm="1">
        <f t="array" ref="K157">IF(COUNTIF(Q$2:Q157,Q157)=1,_xlfn.TEXTJOIN(";",1,IF($Q$2:$Q$2000=Q157,$H$2:$H$2000,"")),"")</f>
        <v>10446296;10446298</v>
      </c>
      <c r="L157" s="103" t="s">
        <v>14431</v>
      </c>
      <c r="M157" s="103">
        <v>1</v>
      </c>
      <c r="O157" s="72" t="s">
        <v>14147</v>
      </c>
      <c r="P157" s="80" t="s">
        <v>2638</v>
      </c>
      <c r="Q157" s="72" t="str">
        <f t="shared" si="2"/>
        <v>国械注进20162400423</v>
      </c>
      <c r="R157" s="74">
        <v>44089</v>
      </c>
      <c r="S157" s="74">
        <v>44089</v>
      </c>
      <c r="T157" s="74">
        <v>45847</v>
      </c>
    </row>
    <row r="158" spans="1:20" s="103" customFormat="1" ht="25.5" customHeight="1">
      <c r="A158" s="70" t="s">
        <v>14132</v>
      </c>
      <c r="B158" s="70">
        <v>2</v>
      </c>
      <c r="C158" s="71" t="s">
        <v>270</v>
      </c>
      <c r="D158" s="72" t="s">
        <v>2637</v>
      </c>
      <c r="E158" s="72" t="s">
        <v>14428</v>
      </c>
      <c r="F158" s="71" t="s">
        <v>14432</v>
      </c>
      <c r="G158" s="71" t="s">
        <v>14433</v>
      </c>
      <c r="H158" s="73">
        <v>10446298</v>
      </c>
      <c r="I158" s="73" t="str" cm="1">
        <f t="array" ref="I158">IF(COUNTIF(Q$2:Q158,Q158)=1,_xlfn.TEXTJOIN(";",1,IF($Q$2:$Q$2000=Q158,$C$2:$C$2000,"")),"")</f>
        <v/>
      </c>
      <c r="J158" s="73" t="str" cm="1">
        <f t="array" ref="J158">IF(COUNTIF(Q$2:Q158,Q158)=1,_xlfn.TEXTJOIN(";",1,IF($Q$2:$Q$2000=Q158,$F$2:$F$2000,"")),"")</f>
        <v/>
      </c>
      <c r="K158" s="73" t="str" cm="1">
        <f t="array" ref="K158">IF(COUNTIF(Q$2:Q158,Q158)=1,_xlfn.TEXTJOIN(";",1,IF($Q$2:$Q$2000=Q158,$H$2:$H$2000,"")),"")</f>
        <v/>
      </c>
      <c r="L158" s="103" t="s">
        <v>14434</v>
      </c>
      <c r="M158" s="103">
        <v>1</v>
      </c>
      <c r="O158" s="72" t="s">
        <v>14378</v>
      </c>
      <c r="P158" s="80" t="s">
        <v>14435</v>
      </c>
      <c r="Q158" s="72" t="str">
        <f t="shared" si="2"/>
        <v>国械注进20162400423</v>
      </c>
      <c r="R158" s="74">
        <v>44089</v>
      </c>
      <c r="S158" s="74">
        <v>44089</v>
      </c>
      <c r="T158" s="74">
        <v>45847</v>
      </c>
    </row>
    <row r="159" spans="1:20" s="103" customFormat="1" ht="25.5" customHeight="1">
      <c r="A159" s="70" t="s">
        <v>14132</v>
      </c>
      <c r="B159" s="70">
        <v>2</v>
      </c>
      <c r="C159" s="71" t="s">
        <v>270</v>
      </c>
      <c r="D159" s="72" t="s">
        <v>14193</v>
      </c>
      <c r="E159" s="72" t="s">
        <v>14436</v>
      </c>
      <c r="F159" s="71" t="s">
        <v>14437</v>
      </c>
      <c r="G159" s="71" t="s">
        <v>14438</v>
      </c>
      <c r="H159" s="73">
        <v>10446300</v>
      </c>
      <c r="I159" s="73" t="str" cm="1">
        <f t="array" ref="I159">IF(COUNTIF(Q$2:Q159,Q159)=1,_xlfn.TEXTJOIN(";",1,IF($Q$2:$Q$2000=Q159,$C$2:$C$2000,"")),"")</f>
        <v>PP;PP</v>
      </c>
      <c r="J159" s="73" t="str" cm="1">
        <f t="array" ref="J159">IF(COUNTIF(Q$2:Q159,Q159)=1,_xlfn.TEXTJOIN(";",1,IF($Q$2:$Q$2000=Q159,$F$2:$F$2000,"")),"")</f>
        <v>OSAT09;OSAT15</v>
      </c>
      <c r="K159" s="73" t="str" cm="1">
        <f t="array" ref="K159">IF(COUNTIF(Q$2:Q159,Q159)=1,_xlfn.TEXTJOIN(";",1,IF($Q$2:$Q$2000=Q159,$H$2:$H$2000,"")),"")</f>
        <v>10446300;10446302</v>
      </c>
      <c r="L159" s="103" t="s">
        <v>14439</v>
      </c>
      <c r="M159" s="103">
        <v>1</v>
      </c>
      <c r="O159" s="72" t="s">
        <v>14147</v>
      </c>
      <c r="P159" s="80" t="s">
        <v>14440</v>
      </c>
      <c r="Q159" s="72" t="str">
        <f t="shared" si="2"/>
        <v>国械注进20162400510</v>
      </c>
      <c r="R159" s="74">
        <v>44060</v>
      </c>
      <c r="S159" s="74">
        <v>44060</v>
      </c>
      <c r="T159" s="74">
        <v>45865</v>
      </c>
    </row>
    <row r="160" spans="1:20" s="103" customFormat="1" ht="25.5" customHeight="1">
      <c r="A160" s="70" t="s">
        <v>14132</v>
      </c>
      <c r="B160" s="70">
        <v>2</v>
      </c>
      <c r="C160" s="71" t="s">
        <v>270</v>
      </c>
      <c r="D160" s="72" t="s">
        <v>14193</v>
      </c>
      <c r="E160" s="72" t="s">
        <v>14436</v>
      </c>
      <c r="F160" s="71" t="s">
        <v>14441</v>
      </c>
      <c r="G160" s="71" t="s">
        <v>14442</v>
      </c>
      <c r="H160" s="73">
        <v>10446302</v>
      </c>
      <c r="I160" s="73" t="str" cm="1">
        <f t="array" ref="I160">IF(COUNTIF(Q$2:Q160,Q160)=1,_xlfn.TEXTJOIN(";",1,IF($Q$2:$Q$2000=Q160,$C$2:$C$2000,"")),"")</f>
        <v/>
      </c>
      <c r="J160" s="73" t="str" cm="1">
        <f t="array" ref="J160">IF(COUNTIF(Q$2:Q160,Q160)=1,_xlfn.TEXTJOIN(";",1,IF($Q$2:$Q$2000=Q160,$F$2:$F$2000,"")),"")</f>
        <v/>
      </c>
      <c r="K160" s="73" t="str" cm="1">
        <f t="array" ref="K160">IF(COUNTIF(Q$2:Q160,Q160)=1,_xlfn.TEXTJOIN(";",1,IF($Q$2:$Q$2000=Q160,$H$2:$H$2000,"")),"")</f>
        <v/>
      </c>
      <c r="L160" s="103" t="s">
        <v>14443</v>
      </c>
      <c r="M160" s="103">
        <v>1</v>
      </c>
      <c r="O160" s="72" t="s">
        <v>14378</v>
      </c>
      <c r="P160" s="80" t="s">
        <v>14444</v>
      </c>
      <c r="Q160" s="72" t="str">
        <f t="shared" si="2"/>
        <v>国械注进20162400510</v>
      </c>
      <c r="R160" s="74">
        <v>44060</v>
      </c>
      <c r="S160" s="74">
        <v>44060</v>
      </c>
      <c r="T160" s="74">
        <v>45865</v>
      </c>
    </row>
    <row r="161" spans="1:20" s="103" customFormat="1" ht="25.5" customHeight="1">
      <c r="A161" s="70" t="s">
        <v>14132</v>
      </c>
      <c r="B161" s="70">
        <v>2</v>
      </c>
      <c r="C161" s="71" t="s">
        <v>270</v>
      </c>
      <c r="D161" s="72" t="s">
        <v>14445</v>
      </c>
      <c r="E161" s="72" t="s">
        <v>14446</v>
      </c>
      <c r="F161" s="71" t="s">
        <v>14447</v>
      </c>
      <c r="G161" s="71" t="s">
        <v>14448</v>
      </c>
      <c r="H161" s="73">
        <v>10446304</v>
      </c>
      <c r="I161" s="73" t="str" cm="1">
        <f t="array" ref="I161">IF(COUNTIF(Q$2:Q161,Q161)=1,_xlfn.TEXTJOIN(";",1,IF($Q$2:$Q$2000=Q161,$C$2:$C$2000,"")),"")</f>
        <v>PP;PP</v>
      </c>
      <c r="J161" s="73" t="str" cm="1">
        <f t="array" ref="J161">IF(COUNTIF(Q$2:Q161,Q161)=1,_xlfn.TEXTJOIN(";",1,IF($Q$2:$Q$2000=Q161,$F$2:$F$2000,"")),"")</f>
        <v>OSAV09;OSAV15</v>
      </c>
      <c r="K161" s="73" t="str" cm="1">
        <f t="array" ref="K161">IF(COUNTIF(Q$2:Q161,Q161)=1,_xlfn.TEXTJOIN(";",1,IF($Q$2:$Q$2000=Q161,$H$2:$H$2000,"")),"")</f>
        <v>10446304;10446305</v>
      </c>
      <c r="L161" s="103" t="s">
        <v>14449</v>
      </c>
      <c r="M161" s="103">
        <v>1</v>
      </c>
      <c r="O161" s="72" t="s">
        <v>14147</v>
      </c>
      <c r="P161" s="80" t="s">
        <v>14450</v>
      </c>
      <c r="Q161" s="72" t="str">
        <f t="shared" si="2"/>
        <v>国械注进20162400421</v>
      </c>
      <c r="R161" s="74">
        <v>44028</v>
      </c>
      <c r="S161" s="74">
        <v>44028</v>
      </c>
      <c r="T161" s="74">
        <v>45853</v>
      </c>
    </row>
    <row r="162" spans="1:20" s="103" customFormat="1" ht="25.5" customHeight="1">
      <c r="A162" s="70" t="s">
        <v>14132</v>
      </c>
      <c r="B162" s="70">
        <v>2</v>
      </c>
      <c r="C162" s="71" t="s">
        <v>270</v>
      </c>
      <c r="D162" s="72" t="s">
        <v>14445</v>
      </c>
      <c r="E162" s="72" t="s">
        <v>14446</v>
      </c>
      <c r="F162" s="71" t="s">
        <v>14451</v>
      </c>
      <c r="G162" s="71" t="s">
        <v>14452</v>
      </c>
      <c r="H162" s="73">
        <v>10446305</v>
      </c>
      <c r="I162" s="73" t="str" cm="1">
        <f t="array" ref="I162">IF(COUNTIF(Q$2:Q162,Q162)=1,_xlfn.TEXTJOIN(";",1,IF($Q$2:$Q$2000=Q162,$C$2:$C$2000,"")),"")</f>
        <v/>
      </c>
      <c r="J162" s="73" t="str" cm="1">
        <f t="array" ref="J162">IF(COUNTIF(Q$2:Q162,Q162)=1,_xlfn.TEXTJOIN(";",1,IF($Q$2:$Q$2000=Q162,$F$2:$F$2000,"")),"")</f>
        <v/>
      </c>
      <c r="K162" s="73" t="str" cm="1">
        <f t="array" ref="K162">IF(COUNTIF(Q$2:Q162,Q162)=1,_xlfn.TEXTJOIN(";",1,IF($Q$2:$Q$2000=Q162,$H$2:$H$2000,"")),"")</f>
        <v/>
      </c>
      <c r="L162" s="103" t="s">
        <v>14453</v>
      </c>
      <c r="M162" s="103">
        <v>1</v>
      </c>
      <c r="O162" s="72" t="s">
        <v>14378</v>
      </c>
      <c r="P162" s="80" t="s">
        <v>14454</v>
      </c>
      <c r="Q162" s="72" t="str">
        <f t="shared" si="2"/>
        <v>国械注进20162400421</v>
      </c>
      <c r="R162" s="74">
        <v>44028</v>
      </c>
      <c r="S162" s="74">
        <v>44028</v>
      </c>
      <c r="T162" s="74">
        <v>45853</v>
      </c>
    </row>
    <row r="163" spans="1:20" s="103" customFormat="1" ht="25.5" customHeight="1">
      <c r="A163" s="70" t="s">
        <v>14132</v>
      </c>
      <c r="B163" s="70">
        <v>2</v>
      </c>
      <c r="C163" s="71" t="s">
        <v>270</v>
      </c>
      <c r="D163" s="72" t="s">
        <v>14455</v>
      </c>
      <c r="E163" s="72" t="s">
        <v>14456</v>
      </c>
      <c r="F163" s="71" t="s">
        <v>14457</v>
      </c>
      <c r="G163" s="71" t="s">
        <v>14458</v>
      </c>
      <c r="H163" s="73">
        <v>10446306</v>
      </c>
      <c r="I163" s="73" t="str" cm="1">
        <f t="array" ref="I163">IF(COUNTIF(Q$2:Q163,Q163)=1,_xlfn.TEXTJOIN(";",1,IF($Q$2:$Q$2000=Q163,$C$2:$C$2000,"")),"")</f>
        <v>PP;PP</v>
      </c>
      <c r="J163" s="73" t="str" cm="1">
        <f t="array" ref="J163">IF(COUNTIF(Q$2:Q163,Q163)=1,_xlfn.TEXTJOIN(";",1,IF($Q$2:$Q$2000=Q163,$F$2:$F$2000,"")),"")</f>
        <v>OSAW09;OSAW15</v>
      </c>
      <c r="K163" s="73" t="str" cm="1">
        <f t="array" ref="K163">IF(COUNTIF(Q$2:Q163,Q163)=1,_xlfn.TEXTJOIN(";",1,IF($Q$2:$Q$2000=Q163,$H$2:$H$2000,"")),"")</f>
        <v>10446306;10446307</v>
      </c>
      <c r="L163" s="103" t="s">
        <v>14459</v>
      </c>
      <c r="M163" s="103">
        <v>1</v>
      </c>
      <c r="O163" s="72" t="s">
        <v>14147</v>
      </c>
      <c r="P163" s="80" t="s">
        <v>14460</v>
      </c>
      <c r="Q163" s="72" t="str">
        <f t="shared" si="2"/>
        <v>国械注进20162400516</v>
      </c>
      <c r="R163" s="74">
        <v>44042</v>
      </c>
      <c r="S163" s="74">
        <v>44042</v>
      </c>
      <c r="T163" s="74">
        <v>45865</v>
      </c>
    </row>
    <row r="164" spans="1:20" s="103" customFormat="1" ht="25.5" customHeight="1">
      <c r="A164" s="70" t="s">
        <v>14132</v>
      </c>
      <c r="B164" s="70">
        <v>2</v>
      </c>
      <c r="C164" s="71" t="s">
        <v>270</v>
      </c>
      <c r="D164" s="72" t="s">
        <v>14455</v>
      </c>
      <c r="E164" s="72" t="s">
        <v>14456</v>
      </c>
      <c r="F164" s="71" t="s">
        <v>14461</v>
      </c>
      <c r="G164" s="71" t="s">
        <v>14462</v>
      </c>
      <c r="H164" s="73">
        <v>10446307</v>
      </c>
      <c r="I164" s="73" t="str" cm="1">
        <f t="array" ref="I164">IF(COUNTIF(Q$2:Q164,Q164)=1,_xlfn.TEXTJOIN(";",1,IF($Q$2:$Q$2000=Q164,$C$2:$C$2000,"")),"")</f>
        <v/>
      </c>
      <c r="J164" s="73" t="str" cm="1">
        <f t="array" ref="J164">IF(COUNTIF(Q$2:Q164,Q164)=1,_xlfn.TEXTJOIN(";",1,IF($Q$2:$Q$2000=Q164,$F$2:$F$2000,"")),"")</f>
        <v/>
      </c>
      <c r="K164" s="73" t="str" cm="1">
        <f t="array" ref="K164">IF(COUNTIF(Q$2:Q164,Q164)=1,_xlfn.TEXTJOIN(";",1,IF($Q$2:$Q$2000=Q164,$H$2:$H$2000,"")),"")</f>
        <v/>
      </c>
      <c r="L164" s="103" t="s">
        <v>14463</v>
      </c>
      <c r="M164" s="103">
        <v>1</v>
      </c>
      <c r="O164" s="72" t="s">
        <v>14378</v>
      </c>
      <c r="P164" s="80" t="s">
        <v>14464</v>
      </c>
      <c r="Q164" s="72" t="str">
        <f t="shared" si="2"/>
        <v>国械注进20162400516</v>
      </c>
      <c r="R164" s="74">
        <v>44042</v>
      </c>
      <c r="S164" s="74">
        <v>44042</v>
      </c>
      <c r="T164" s="74">
        <v>45865</v>
      </c>
    </row>
    <row r="165" spans="1:20" s="103" customFormat="1" ht="25.5" customHeight="1">
      <c r="A165" s="70" t="s">
        <v>14132</v>
      </c>
      <c r="B165" s="70">
        <v>2</v>
      </c>
      <c r="C165" s="71" t="s">
        <v>270</v>
      </c>
      <c r="D165" s="72" t="s">
        <v>14465</v>
      </c>
      <c r="E165" s="72" t="s">
        <v>14466</v>
      </c>
      <c r="F165" s="71" t="s">
        <v>14467</v>
      </c>
      <c r="G165" s="71" t="s">
        <v>14468</v>
      </c>
      <c r="H165" s="73">
        <v>10446308</v>
      </c>
      <c r="I165" s="73" t="str" cm="1">
        <f t="array" ref="I165">IF(COUNTIF(Q$2:Q165,Q165)=1,_xlfn.TEXTJOIN(";",1,IF($Q$2:$Q$2000=Q165,$C$2:$C$2000,"")),"")</f>
        <v>PP;PP</v>
      </c>
      <c r="J165" s="73" t="str" cm="1">
        <f t="array" ref="J165">IF(COUNTIF(Q$2:Q165,Q165)=1,_xlfn.TEXTJOIN(";",1,IF($Q$2:$Q$2000=Q165,$F$2:$F$2000,"")),"")</f>
        <v>OSAX09;OSAX15</v>
      </c>
      <c r="K165" s="73" t="str" cm="1">
        <f t="array" ref="K165">IF(COUNTIF(Q$2:Q165,Q165)=1,_xlfn.TEXTJOIN(";",1,IF($Q$2:$Q$2000=Q165,$H$2:$H$2000,"")),"")</f>
        <v>10446308;10446309</v>
      </c>
      <c r="L165" s="103" t="s">
        <v>14469</v>
      </c>
      <c r="M165" s="103">
        <v>1</v>
      </c>
      <c r="O165" s="72" t="s">
        <v>14147</v>
      </c>
      <c r="P165" s="80" t="s">
        <v>14470</v>
      </c>
      <c r="Q165" s="72" t="str">
        <f t="shared" si="2"/>
        <v>国械注进20162400514</v>
      </c>
      <c r="R165" s="74">
        <v>44362</v>
      </c>
      <c r="S165" s="74">
        <v>44362</v>
      </c>
      <c r="T165" s="74">
        <v>45872</v>
      </c>
    </row>
    <row r="166" spans="1:20" s="103" customFormat="1" ht="25.5" customHeight="1">
      <c r="A166" s="70" t="s">
        <v>14132</v>
      </c>
      <c r="B166" s="70">
        <v>2</v>
      </c>
      <c r="C166" s="71" t="s">
        <v>270</v>
      </c>
      <c r="D166" s="72" t="s">
        <v>14465</v>
      </c>
      <c r="E166" s="72" t="s">
        <v>14466</v>
      </c>
      <c r="F166" s="71" t="s">
        <v>14471</v>
      </c>
      <c r="G166" s="71" t="s">
        <v>14472</v>
      </c>
      <c r="H166" s="73">
        <v>10446309</v>
      </c>
      <c r="I166" s="73" t="str" cm="1">
        <f t="array" ref="I166">IF(COUNTIF(Q$2:Q166,Q166)=1,_xlfn.TEXTJOIN(";",1,IF($Q$2:$Q$2000=Q166,$C$2:$C$2000,"")),"")</f>
        <v/>
      </c>
      <c r="J166" s="73" t="str" cm="1">
        <f t="array" ref="J166">IF(COUNTIF(Q$2:Q166,Q166)=1,_xlfn.TEXTJOIN(";",1,IF($Q$2:$Q$2000=Q166,$F$2:$F$2000,"")),"")</f>
        <v/>
      </c>
      <c r="K166" s="73" t="str" cm="1">
        <f t="array" ref="K166">IF(COUNTIF(Q$2:Q166,Q166)=1,_xlfn.TEXTJOIN(";",1,IF($Q$2:$Q$2000=Q166,$H$2:$H$2000,"")),"")</f>
        <v/>
      </c>
      <c r="L166" s="103" t="s">
        <v>14473</v>
      </c>
      <c r="M166" s="103">
        <v>1</v>
      </c>
      <c r="O166" s="72" t="s">
        <v>14378</v>
      </c>
      <c r="P166" s="80" t="s">
        <v>14474</v>
      </c>
      <c r="Q166" s="72" t="str">
        <f t="shared" si="2"/>
        <v>国械注进20162400514</v>
      </c>
      <c r="R166" s="74">
        <v>44362</v>
      </c>
      <c r="S166" s="74">
        <v>44362</v>
      </c>
      <c r="T166" s="74">
        <v>45872</v>
      </c>
    </row>
    <row r="167" spans="1:20" s="122" customFormat="1" ht="25.5" customHeight="1">
      <c r="A167" s="119" t="s">
        <v>14132</v>
      </c>
      <c r="B167" s="119">
        <v>2</v>
      </c>
      <c r="C167" s="109" t="s">
        <v>270</v>
      </c>
      <c r="D167" s="120" t="s">
        <v>14475</v>
      </c>
      <c r="E167" s="120" t="s">
        <v>14476</v>
      </c>
      <c r="F167" s="109" t="s">
        <v>14477</v>
      </c>
      <c r="G167" s="71" t="s">
        <v>14478</v>
      </c>
      <c r="H167" s="121">
        <v>10446310</v>
      </c>
      <c r="I167" s="73" t="str" cm="1">
        <f t="array" ref="I167">IF(COUNTIF(Q$2:Q167,Q167)=1,_xlfn.TEXTJOIN(";",1,IF($Q$2:$Q$2000=Q167,$C$2:$C$2000,"")),"")</f>
        <v>PP</v>
      </c>
      <c r="J167" s="73" t="str" cm="1">
        <f t="array" ref="J167">IF(COUNTIF(Q$2:Q167,Q167)=1,_xlfn.TEXTJOIN(";",1,IF($Q$2:$Q$2000=Q167,$F$2:$F$2000,"")),"")</f>
        <v>OSAY09</v>
      </c>
      <c r="K167" s="73" t="str" cm="1">
        <f t="array" ref="K167">IF(COUNTIF(Q$2:Q167,Q167)=1,_xlfn.TEXTJOIN(";",1,IF($Q$2:$Q$2000=Q167,$H$2:$H$2000,"")),"")</f>
        <v>10446310</v>
      </c>
      <c r="L167" s="122" t="s">
        <v>14479</v>
      </c>
      <c r="M167" s="122">
        <v>1</v>
      </c>
      <c r="O167" s="120" t="s">
        <v>14147</v>
      </c>
      <c r="P167" s="123" t="s">
        <v>14480</v>
      </c>
      <c r="Q167" s="72" t="str">
        <f t="shared" si="2"/>
        <v>国械注进20182402333</v>
      </c>
      <c r="R167" s="124">
        <v>44973</v>
      </c>
      <c r="S167" s="124">
        <v>45172</v>
      </c>
      <c r="T167" s="124">
        <v>46998</v>
      </c>
    </row>
    <row r="168" spans="1:20" s="103" customFormat="1" ht="25.5" customHeight="1">
      <c r="A168" s="70" t="s">
        <v>14132</v>
      </c>
      <c r="B168" s="70">
        <v>2</v>
      </c>
      <c r="C168" s="71" t="s">
        <v>270</v>
      </c>
      <c r="D168" s="72" t="s">
        <v>14481</v>
      </c>
      <c r="E168" s="72" t="s">
        <v>14482</v>
      </c>
      <c r="F168" s="71" t="s">
        <v>14483</v>
      </c>
      <c r="G168" s="71" t="s">
        <v>14484</v>
      </c>
      <c r="H168" s="73">
        <v>10446311</v>
      </c>
      <c r="I168" s="73" t="str" cm="1">
        <f t="array" ref="I168">IF(COUNTIF(Q$2:Q168,Q168)=1,_xlfn.TEXTJOIN(";",1,IF($Q$2:$Q$2000=Q168,$C$2:$C$2000,"")),"")</f>
        <v>PP;PP</v>
      </c>
      <c r="J168" s="73" t="str" cm="1">
        <f t="array" ref="J168">IF(COUNTIF(Q$2:Q168,Q168)=1,_xlfn.TEXTJOIN(";",1,IF($Q$2:$Q$2000=Q168,$F$2:$F$2000,"")),"")</f>
        <v>OSAZ09;OSAZ15</v>
      </c>
      <c r="K168" s="73" t="str" cm="1">
        <f t="array" ref="K168">IF(COUNTIF(Q$2:Q168,Q168)=1,_xlfn.TEXTJOIN(";",1,IF($Q$2:$Q$2000=Q168,$H$2:$H$2000,"")),"")</f>
        <v>10446311;10446312</v>
      </c>
      <c r="L168" s="103" t="s">
        <v>14485</v>
      </c>
      <c r="M168" s="103">
        <v>1</v>
      </c>
      <c r="O168" s="72" t="s">
        <v>14147</v>
      </c>
      <c r="P168" s="80" t="s">
        <v>14486</v>
      </c>
      <c r="Q168" s="72" t="str">
        <f t="shared" si="2"/>
        <v>国械注进20162400519</v>
      </c>
      <c r="R168" s="74">
        <v>44183</v>
      </c>
      <c r="S168" s="74">
        <v>44183</v>
      </c>
      <c r="T168" s="74">
        <v>45865</v>
      </c>
    </row>
    <row r="169" spans="1:20" s="103" customFormat="1" ht="25.5" customHeight="1">
      <c r="A169" s="70" t="s">
        <v>14132</v>
      </c>
      <c r="B169" s="70">
        <v>2</v>
      </c>
      <c r="C169" s="71" t="s">
        <v>270</v>
      </c>
      <c r="D169" s="72" t="s">
        <v>14481</v>
      </c>
      <c r="E169" s="72" t="s">
        <v>14482</v>
      </c>
      <c r="F169" s="71" t="s">
        <v>14487</v>
      </c>
      <c r="G169" s="71" t="s">
        <v>14488</v>
      </c>
      <c r="H169" s="73">
        <v>10446312</v>
      </c>
      <c r="I169" s="73" t="str" cm="1">
        <f t="array" ref="I169">IF(COUNTIF(Q$2:Q169,Q169)=1,_xlfn.TEXTJOIN(";",1,IF($Q$2:$Q$2000=Q169,$C$2:$C$2000,"")),"")</f>
        <v/>
      </c>
      <c r="J169" s="73" t="str" cm="1">
        <f t="array" ref="J169">IF(COUNTIF(Q$2:Q169,Q169)=1,_xlfn.TEXTJOIN(";",1,IF($Q$2:$Q$2000=Q169,$F$2:$F$2000,"")),"")</f>
        <v/>
      </c>
      <c r="K169" s="73" t="str" cm="1">
        <f t="array" ref="K169">IF(COUNTIF(Q$2:Q169,Q169)=1,_xlfn.TEXTJOIN(";",1,IF($Q$2:$Q$2000=Q169,$H$2:$H$2000,"")),"")</f>
        <v/>
      </c>
      <c r="L169" s="103" t="s">
        <v>14489</v>
      </c>
      <c r="M169" s="103">
        <v>1</v>
      </c>
      <c r="O169" s="72" t="s">
        <v>14378</v>
      </c>
      <c r="P169" s="80" t="s">
        <v>14490</v>
      </c>
      <c r="Q169" s="72" t="str">
        <f t="shared" si="2"/>
        <v>国械注进20162400519</v>
      </c>
      <c r="R169" s="74">
        <v>44183</v>
      </c>
      <c r="S169" s="74">
        <v>44183</v>
      </c>
      <c r="T169" s="74">
        <v>45865</v>
      </c>
    </row>
    <row r="170" spans="1:20" s="103" customFormat="1" ht="25.5" customHeight="1">
      <c r="A170" s="70" t="s">
        <v>14132</v>
      </c>
      <c r="B170" s="70">
        <v>2</v>
      </c>
      <c r="C170" s="71" t="s">
        <v>270</v>
      </c>
      <c r="D170" s="72" t="s">
        <v>14491</v>
      </c>
      <c r="E170" s="72" t="s">
        <v>14492</v>
      </c>
      <c r="F170" s="71" t="s">
        <v>14493</v>
      </c>
      <c r="G170" s="71" t="s">
        <v>14494</v>
      </c>
      <c r="H170" s="73">
        <v>10446313</v>
      </c>
      <c r="I170" s="73" t="str" cm="1">
        <f t="array" ref="I170">IF(COUNTIF(Q$2:Q170,Q170)=1,_xlfn.TEXTJOIN(";",1,IF($Q$2:$Q$2000=Q170,$C$2:$C$2000,"")),"")</f>
        <v>PP</v>
      </c>
      <c r="J170" s="73" t="str" cm="1">
        <f t="array" ref="J170">IF(COUNTIF(Q$2:Q170,Q170)=1,_xlfn.TEXTJOIN(";",1,IF($Q$2:$Q$2000=Q170,$F$2:$F$2000,"")),"")</f>
        <v>OSCA09</v>
      </c>
      <c r="K170" s="73" t="str" cm="1">
        <f t="array" ref="K170">IF(COUNTIF(Q$2:Q170,Q170)=1,_xlfn.TEXTJOIN(";",1,IF($Q$2:$Q$2000=Q170,$H$2:$H$2000,"")),"")</f>
        <v>10446313</v>
      </c>
      <c r="L170" s="103" t="s">
        <v>14495</v>
      </c>
      <c r="M170" s="103">
        <v>1</v>
      </c>
      <c r="O170" s="72" t="s">
        <v>14147</v>
      </c>
      <c r="P170" s="80" t="s">
        <v>14496</v>
      </c>
      <c r="Q170" s="72" t="str">
        <f t="shared" si="2"/>
        <v>国械注进20172401896</v>
      </c>
      <c r="R170" s="74">
        <v>44095</v>
      </c>
      <c r="S170" s="74">
        <v>44095</v>
      </c>
      <c r="T170" s="74">
        <v>45920</v>
      </c>
    </row>
    <row r="171" spans="1:20" s="103" customFormat="1" ht="25.5" customHeight="1">
      <c r="A171" s="70" t="s">
        <v>14132</v>
      </c>
      <c r="B171" s="70">
        <v>2</v>
      </c>
      <c r="C171" s="71" t="s">
        <v>270</v>
      </c>
      <c r="D171" s="72" t="s">
        <v>14497</v>
      </c>
      <c r="E171" s="72" t="s">
        <v>14498</v>
      </c>
      <c r="F171" s="71" t="s">
        <v>14499</v>
      </c>
      <c r="G171" s="71" t="s">
        <v>14500</v>
      </c>
      <c r="H171" s="73">
        <v>10446314</v>
      </c>
      <c r="I171" s="73" t="str" cm="1">
        <f t="array" ref="I171">IF(COUNTIF(Q$2:Q171,Q171)=1,_xlfn.TEXTJOIN(";",1,IF($Q$2:$Q$2000=Q171,$C$2:$C$2000,"")),"")</f>
        <v>PP</v>
      </c>
      <c r="J171" s="73" t="str" cm="1">
        <f t="array" ref="J171">IF(COUNTIF(Q$2:Q171,Q171)=1,_xlfn.TEXTJOIN(";",1,IF($Q$2:$Q$2000=Q171,$F$2:$F$2000,"")),"")</f>
        <v>OSCB09</v>
      </c>
      <c r="K171" s="73" t="str" cm="1">
        <f t="array" ref="K171">IF(COUNTIF(Q$2:Q171,Q171)=1,_xlfn.TEXTJOIN(";",1,IF($Q$2:$Q$2000=Q171,$H$2:$H$2000,"")),"")</f>
        <v>10446314</v>
      </c>
      <c r="L171" s="103" t="s">
        <v>14501</v>
      </c>
      <c r="M171" s="103">
        <v>1</v>
      </c>
      <c r="O171" s="72" t="s">
        <v>14147</v>
      </c>
      <c r="P171" s="80" t="s">
        <v>14502</v>
      </c>
      <c r="Q171" s="72" t="str">
        <f t="shared" si="2"/>
        <v>国械注进20172406095</v>
      </c>
      <c r="R171" s="74">
        <v>44575</v>
      </c>
      <c r="S171" s="74">
        <v>44745</v>
      </c>
      <c r="T171" s="74">
        <v>46570</v>
      </c>
    </row>
    <row r="172" spans="1:20" s="103" customFormat="1" ht="25.5" customHeight="1">
      <c r="A172" s="70" t="s">
        <v>14132</v>
      </c>
      <c r="B172" s="70">
        <v>2</v>
      </c>
      <c r="C172" s="71" t="s">
        <v>270</v>
      </c>
      <c r="D172" s="72" t="s">
        <v>14503</v>
      </c>
      <c r="E172" s="72" t="s">
        <v>14504</v>
      </c>
      <c r="F172" s="71" t="s">
        <v>14505</v>
      </c>
      <c r="G172" s="71" t="s">
        <v>14506</v>
      </c>
      <c r="H172" s="73">
        <v>10446437</v>
      </c>
      <c r="I172" s="73" t="str" cm="1">
        <f t="array" ref="I172">IF(COUNTIF(Q$2:Q172,Q172)=1,_xlfn.TEXTJOIN(";",1,IF($Q$2:$Q$2000=Q172,$C$2:$C$2000,"")),"")</f>
        <v>PP;PP</v>
      </c>
      <c r="J172" s="73" t="str" cm="1">
        <f t="array" ref="J172">IF(COUNTIF(Q$2:Q172,Q172)=1,_xlfn.TEXTJOIN(";",1,IF($Q$2:$Q$2000=Q172,$F$2:$F$2000,"")),"")</f>
        <v>OUED09;OUED15</v>
      </c>
      <c r="K172" s="73" t="str" cm="1">
        <f t="array" ref="K172">IF(COUNTIF(Q$2:Q172,Q172)=1,_xlfn.TEXTJOIN(";",1,IF($Q$2:$Q$2000=Q172,$H$2:$H$2000,"")),"")</f>
        <v>10446437;10446438</v>
      </c>
      <c r="L172" s="103" t="s">
        <v>14507</v>
      </c>
      <c r="M172" s="103">
        <v>1</v>
      </c>
      <c r="O172" s="72" t="s">
        <v>14147</v>
      </c>
      <c r="P172" s="80" t="s">
        <v>14508</v>
      </c>
      <c r="Q172" s="72" t="str">
        <f t="shared" si="2"/>
        <v>国械注进20162400521</v>
      </c>
      <c r="R172" s="74">
        <v>44040</v>
      </c>
      <c r="S172" s="74">
        <v>44040</v>
      </c>
      <c r="T172" s="74">
        <v>45865</v>
      </c>
    </row>
    <row r="173" spans="1:20" s="103" customFormat="1" ht="25.5" customHeight="1">
      <c r="A173" s="70" t="s">
        <v>14132</v>
      </c>
      <c r="B173" s="70">
        <v>2</v>
      </c>
      <c r="C173" s="71" t="s">
        <v>270</v>
      </c>
      <c r="D173" s="72" t="s">
        <v>14503</v>
      </c>
      <c r="E173" s="72" t="s">
        <v>14504</v>
      </c>
      <c r="F173" s="71" t="s">
        <v>14509</v>
      </c>
      <c r="G173" s="71" t="s">
        <v>14510</v>
      </c>
      <c r="H173" s="73">
        <v>10446438</v>
      </c>
      <c r="I173" s="73" t="str" cm="1">
        <f t="array" ref="I173">IF(COUNTIF(Q$2:Q173,Q173)=1,_xlfn.TEXTJOIN(";",1,IF($Q$2:$Q$2000=Q173,$C$2:$C$2000,"")),"")</f>
        <v/>
      </c>
      <c r="J173" s="73" t="str" cm="1">
        <f t="array" ref="J173">IF(COUNTIF(Q$2:Q173,Q173)=1,_xlfn.TEXTJOIN(";",1,IF($Q$2:$Q$2000=Q173,$F$2:$F$2000,"")),"")</f>
        <v/>
      </c>
      <c r="K173" s="73" t="str" cm="1">
        <f t="array" ref="K173">IF(COUNTIF(Q$2:Q173,Q173)=1,_xlfn.TEXTJOIN(";",1,IF($Q$2:$Q$2000=Q173,$H$2:$H$2000,"")),"")</f>
        <v/>
      </c>
      <c r="L173" s="103" t="s">
        <v>14511</v>
      </c>
      <c r="M173" s="103">
        <v>1</v>
      </c>
      <c r="O173" s="72" t="s">
        <v>14378</v>
      </c>
      <c r="P173" s="80" t="s">
        <v>14512</v>
      </c>
      <c r="Q173" s="72" t="str">
        <f t="shared" si="2"/>
        <v>国械注进20162400521</v>
      </c>
      <c r="R173" s="74">
        <v>44040</v>
      </c>
      <c r="S173" s="74">
        <v>44040</v>
      </c>
      <c r="T173" s="74">
        <v>45865</v>
      </c>
    </row>
    <row r="174" spans="1:20" s="103" customFormat="1" ht="25.5" customHeight="1">
      <c r="A174" s="70" t="s">
        <v>14132</v>
      </c>
      <c r="B174" s="70">
        <v>3</v>
      </c>
      <c r="C174" s="71" t="s">
        <v>270</v>
      </c>
      <c r="D174" s="72" t="s">
        <v>14262</v>
      </c>
      <c r="E174" s="72" t="s">
        <v>14513</v>
      </c>
      <c r="F174" s="71" t="s">
        <v>14514</v>
      </c>
      <c r="G174" s="71" t="s">
        <v>14515</v>
      </c>
      <c r="H174" s="73">
        <v>10446449</v>
      </c>
      <c r="I174" s="73" t="str" cm="1">
        <f t="array" ref="I174">IF(COUNTIF(Q$2:Q174,Q174)=1,_xlfn.TEXTJOIN(";",1,IF($Q$2:$Q$2000=Q174,$C$2:$C$2000,"")),"")</f>
        <v>PP</v>
      </c>
      <c r="J174" s="73" t="str" cm="1">
        <f t="array" ref="J174">IF(COUNTIF(Q$2:Q174,Q174)=1,_xlfn.TEXTJOIN(";",1,IF($Q$2:$Q$2000=Q174,$F$2:$F$2000,"")),"")</f>
        <v>OUID13</v>
      </c>
      <c r="K174" s="73" t="str" cm="1">
        <f t="array" ref="K174">IF(COUNTIF(Q$2:Q174,Q174)=1,_xlfn.TEXTJOIN(";",1,IF($Q$2:$Q$2000=Q174,$H$2:$H$2000,"")),"")</f>
        <v>10446449</v>
      </c>
      <c r="L174" s="103" t="s">
        <v>14516</v>
      </c>
      <c r="M174" s="103">
        <v>1</v>
      </c>
      <c r="O174" s="72" t="s">
        <v>14233</v>
      </c>
      <c r="P174" s="115" t="s">
        <v>14517</v>
      </c>
      <c r="Q174" s="72" t="str">
        <f t="shared" si="2"/>
        <v>国械注进20173402400</v>
      </c>
      <c r="R174" s="74">
        <v>44676</v>
      </c>
      <c r="S174" s="74">
        <v>44861</v>
      </c>
      <c r="T174" s="74">
        <v>46686</v>
      </c>
    </row>
    <row r="175" spans="1:20" s="103" customFormat="1" ht="25.5" customHeight="1">
      <c r="A175" s="70" t="s">
        <v>14132</v>
      </c>
      <c r="B175" s="70">
        <v>3</v>
      </c>
      <c r="C175" s="71" t="s">
        <v>270</v>
      </c>
      <c r="D175" s="72" t="s">
        <v>14518</v>
      </c>
      <c r="E175" s="72" t="s">
        <v>14519</v>
      </c>
      <c r="F175" s="71" t="s">
        <v>14520</v>
      </c>
      <c r="G175" s="71" t="s">
        <v>14521</v>
      </c>
      <c r="H175" s="73">
        <v>10446451</v>
      </c>
      <c r="I175" s="73" t="str" cm="1">
        <f t="array" ref="I175">IF(COUNTIF(Q$2:Q175,Q175)=1,_xlfn.TEXTJOIN(";",1,IF($Q$2:$Q$2000=Q175,$C$2:$C$2000,"")),"")</f>
        <v>PP</v>
      </c>
      <c r="J175" s="73" t="str" cm="1">
        <f t="array" ref="J175">IF(COUNTIF(Q$2:Q175,Q175)=1,_xlfn.TEXTJOIN(";",1,IF($Q$2:$Q$2000=Q175,$F$2:$F$2000,"")),"")</f>
        <v>OUIE09</v>
      </c>
      <c r="K175" s="73" t="str" cm="1">
        <f t="array" ref="K175">IF(COUNTIF(Q$2:Q175,Q175)=1,_xlfn.TEXTJOIN(";",1,IF($Q$2:$Q$2000=Q175,$H$2:$H$2000,"")),"")</f>
        <v>10446451</v>
      </c>
      <c r="L175" s="103" t="s">
        <v>14522</v>
      </c>
      <c r="M175" s="103">
        <v>1</v>
      </c>
      <c r="O175" s="72" t="s">
        <v>14147</v>
      </c>
      <c r="P175" s="115" t="s">
        <v>14523</v>
      </c>
      <c r="Q175" s="72" t="str">
        <f t="shared" si="2"/>
        <v>国械注进20163400449</v>
      </c>
      <c r="R175" s="74">
        <v>44148</v>
      </c>
      <c r="S175" s="74">
        <v>44148</v>
      </c>
      <c r="T175" s="74">
        <v>45973</v>
      </c>
    </row>
    <row r="176" spans="1:20" s="103" customFormat="1" ht="25.5" customHeight="1">
      <c r="A176" s="70" t="s">
        <v>14132</v>
      </c>
      <c r="B176" s="70">
        <v>2</v>
      </c>
      <c r="C176" s="71" t="s">
        <v>270</v>
      </c>
      <c r="D176" s="72" t="s">
        <v>14524</v>
      </c>
      <c r="E176" s="72" t="s">
        <v>14525</v>
      </c>
      <c r="F176" s="71" t="s">
        <v>14526</v>
      </c>
      <c r="G176" s="71" t="s">
        <v>14527</v>
      </c>
      <c r="H176" s="73">
        <v>10446452</v>
      </c>
      <c r="I176" s="73" t="str" cm="1">
        <f t="array" ref="I176">IF(COUNTIF(Q$2:Q176,Q176)=1,_xlfn.TEXTJOIN(";",1,IF($Q$2:$Q$2000=Q176,$C$2:$C$2000,"")),"")</f>
        <v>PP</v>
      </c>
      <c r="J176" s="73" t="str" cm="1">
        <f t="array" ref="J176">IF(COUNTIF(Q$2:Q176,Q176)=1,_xlfn.TEXTJOIN(";",1,IF($Q$2:$Q$2000=Q176,$F$2:$F$2000,"")),"")</f>
        <v>OUIF09</v>
      </c>
      <c r="K176" s="73" t="str" cm="1">
        <f t="array" ref="K176">IF(COUNTIF(Q$2:Q176,Q176)=1,_xlfn.TEXTJOIN(";",1,IF($Q$2:$Q$2000=Q176,$H$2:$H$2000,"")),"")</f>
        <v>10446452</v>
      </c>
      <c r="L176" s="103" t="s">
        <v>14528</v>
      </c>
      <c r="M176" s="103">
        <v>1</v>
      </c>
      <c r="O176" s="72" t="s">
        <v>14147</v>
      </c>
      <c r="P176" s="104" t="s">
        <v>14529</v>
      </c>
      <c r="Q176" s="72" t="str">
        <f t="shared" si="2"/>
        <v>国械注进20162404075</v>
      </c>
      <c r="R176" s="74">
        <v>44250</v>
      </c>
      <c r="S176" s="74">
        <v>44250</v>
      </c>
      <c r="T176" s="74">
        <v>46075</v>
      </c>
    </row>
    <row r="177" spans="1:20" s="103" customFormat="1" ht="25.5" customHeight="1">
      <c r="A177" s="70" t="s">
        <v>14132</v>
      </c>
      <c r="B177" s="70">
        <v>1</v>
      </c>
      <c r="C177" s="71" t="s">
        <v>270</v>
      </c>
      <c r="D177" s="72" t="s">
        <v>14530</v>
      </c>
      <c r="E177" s="72" t="s">
        <v>3141</v>
      </c>
      <c r="F177" s="71" t="s">
        <v>14531</v>
      </c>
      <c r="G177" s="71" t="s">
        <v>14532</v>
      </c>
      <c r="H177" s="73">
        <v>10446455</v>
      </c>
      <c r="I177" s="73" t="str" cm="1">
        <f t="array" ref="I177">IF(COUNTIF(Q$2:Q177,Q177)=1,_xlfn.TEXTJOIN(";",1,IF($Q$2:$Q$2000=Q177,$C$2:$C$2000,"")),"")</f>
        <v>PP</v>
      </c>
      <c r="J177" s="73" t="str" cm="1">
        <f t="array" ref="J177">IF(COUNTIF(Q$2:Q177,Q177)=1,_xlfn.TEXTJOIN(";",1,IF($Q$2:$Q$2000=Q177,$F$2:$F$2000,"")),"")</f>
        <v>OUMS65</v>
      </c>
      <c r="K177" s="73" t="str" cm="1">
        <f t="array" ref="K177">IF(COUNTIF(Q$2:Q177,Q177)=1,_xlfn.TEXTJOIN(";",1,IF($Q$2:$Q$2000=Q177,$H$2:$H$2000,"")),"")</f>
        <v>10446455</v>
      </c>
      <c r="L177" s="103" t="s">
        <v>14533</v>
      </c>
      <c r="M177" s="103">
        <v>1</v>
      </c>
      <c r="O177" s="72" t="s">
        <v>14534</v>
      </c>
      <c r="P177" s="80" t="s">
        <v>14535</v>
      </c>
      <c r="Q177" s="72" t="str">
        <f t="shared" si="2"/>
        <v>国械备20200481号</v>
      </c>
      <c r="R177" s="74">
        <v>44068</v>
      </c>
      <c r="S177" s="74">
        <v>44068</v>
      </c>
      <c r="T177" s="74">
        <v>401768</v>
      </c>
    </row>
    <row r="178" spans="1:20" s="103" customFormat="1" ht="25.5" customHeight="1">
      <c r="A178" s="70" t="s">
        <v>14132</v>
      </c>
      <c r="B178" s="70">
        <v>1</v>
      </c>
      <c r="C178" s="71" t="s">
        <v>270</v>
      </c>
      <c r="D178" s="72" t="s">
        <v>14536</v>
      </c>
      <c r="E178" s="72" t="s">
        <v>14537</v>
      </c>
      <c r="F178" s="71" t="s">
        <v>14538</v>
      </c>
      <c r="G178" s="71" t="s">
        <v>14539</v>
      </c>
      <c r="H178" s="73">
        <v>10446457</v>
      </c>
      <c r="I178" s="73" t="str" cm="1">
        <f t="array" ref="I178">IF(COUNTIF(Q$2:Q178,Q178)=1,_xlfn.TEXTJOIN(";",1,IF($Q$2:$Q$2000=Q178,$C$2:$C$2000,"")),"")</f>
        <v>PP</v>
      </c>
      <c r="J178" s="73" t="str" cm="1">
        <f t="array" ref="J178">IF(COUNTIF(Q$2:Q178,Q178)=1,_xlfn.TEXTJOIN(";",1,IF($Q$2:$Q$2000=Q178,$F$2:$F$2000,"")),"")</f>
        <v>OUMT65</v>
      </c>
      <c r="K178" s="73" t="str" cm="1">
        <f t="array" ref="K178">IF(COUNTIF(Q$2:Q178,Q178)=1,_xlfn.TEXTJOIN(";",1,IF($Q$2:$Q$2000=Q178,$H$2:$H$2000,"")),"")</f>
        <v>10446457</v>
      </c>
      <c r="L178" s="103" t="s">
        <v>14540</v>
      </c>
      <c r="M178" s="103">
        <v>1</v>
      </c>
      <c r="O178" s="72" t="s">
        <v>14541</v>
      </c>
      <c r="P178" s="80" t="s">
        <v>14542</v>
      </c>
      <c r="Q178" s="72" t="str">
        <f t="shared" si="2"/>
        <v>国械备20160497号</v>
      </c>
      <c r="R178" s="74">
        <v>43917</v>
      </c>
      <c r="S178" s="74">
        <v>43917</v>
      </c>
      <c r="T178" s="74">
        <v>401768</v>
      </c>
    </row>
    <row r="179" spans="1:20" s="103" customFormat="1" ht="25.5" customHeight="1">
      <c r="A179" s="70" t="s">
        <v>14132</v>
      </c>
      <c r="B179" s="70">
        <v>1</v>
      </c>
      <c r="C179" s="71" t="s">
        <v>270</v>
      </c>
      <c r="D179" s="72" t="s">
        <v>14543</v>
      </c>
      <c r="E179" s="72" t="s">
        <v>14544</v>
      </c>
      <c r="F179" s="71" t="s">
        <v>14545</v>
      </c>
      <c r="G179" s="71" t="s">
        <v>14546</v>
      </c>
      <c r="H179" s="73">
        <v>10446458</v>
      </c>
      <c r="I179" s="73" t="str" cm="1">
        <f t="array" ref="I179">IF(COUNTIF(Q$2:Q179,Q179)=1,_xlfn.TEXTJOIN(";",1,IF($Q$2:$Q$2000=Q179,$C$2:$C$2000,"")),"")</f>
        <v>PP</v>
      </c>
      <c r="J179" s="73" t="str" cm="1">
        <f t="array" ref="J179">IF(COUNTIF(Q$2:Q179,Q179)=1,_xlfn.TEXTJOIN(";",1,IF($Q$2:$Q$2000=Q179,$F$2:$F$2000,"")),"")</f>
        <v>OUMU15</v>
      </c>
      <c r="K179" s="73" t="str" cm="1">
        <f t="array" ref="K179">IF(COUNTIF(Q$2:Q179,Q179)=1,_xlfn.TEXTJOIN(";",1,IF($Q$2:$Q$2000=Q179,$H$2:$H$2000,"")),"")</f>
        <v>10446458</v>
      </c>
      <c r="L179" s="103" t="s">
        <v>14547</v>
      </c>
      <c r="M179" s="103">
        <v>1</v>
      </c>
      <c r="O179" s="72" t="s">
        <v>14378</v>
      </c>
      <c r="P179" s="80" t="s">
        <v>14548</v>
      </c>
      <c r="Q179" s="72" t="str">
        <f t="shared" si="2"/>
        <v>国械备20160464号</v>
      </c>
      <c r="R179" s="74">
        <v>43917</v>
      </c>
      <c r="S179" s="74">
        <v>43917</v>
      </c>
      <c r="T179" s="74">
        <v>401768</v>
      </c>
    </row>
    <row r="180" spans="1:20" s="103" customFormat="1" ht="25.5" customHeight="1">
      <c r="A180" s="70" t="s">
        <v>14132</v>
      </c>
      <c r="B180" s="70">
        <v>2</v>
      </c>
      <c r="C180" s="71" t="s">
        <v>270</v>
      </c>
      <c r="D180" s="72" t="s">
        <v>14549</v>
      </c>
      <c r="E180" s="72" t="s">
        <v>14550</v>
      </c>
      <c r="F180" s="71" t="s">
        <v>14551</v>
      </c>
      <c r="G180" s="71" t="s">
        <v>14552</v>
      </c>
      <c r="H180" s="73">
        <v>10446462</v>
      </c>
      <c r="I180" s="73" t="str" cm="1">
        <f t="array" ref="I180">IF(COUNTIF(Q$2:Q180,Q180)=1,_xlfn.TEXTJOIN(";",1,IF($Q$2:$Q$2000=Q180,$C$2:$C$2000,"")),"")</f>
        <v>PP</v>
      </c>
      <c r="J180" s="73" t="str" cm="1">
        <f t="array" ref="J180">IF(COUNTIF(Q$2:Q180,Q180)=1,_xlfn.TEXTJOIN(";",1,IF($Q$2:$Q$2000=Q180,$F$2:$F$2000,"")),"")</f>
        <v>OUND09</v>
      </c>
      <c r="K180" s="73" t="str" cm="1">
        <f t="array" ref="K180">IF(COUNTIF(Q$2:Q180,Q180)=1,_xlfn.TEXTJOIN(";",1,IF($Q$2:$Q$2000=Q180,$H$2:$H$2000,"")),"")</f>
        <v>10446462</v>
      </c>
      <c r="L180" s="103" t="s">
        <v>14553</v>
      </c>
      <c r="M180" s="103">
        <v>1</v>
      </c>
      <c r="O180" s="72" t="s">
        <v>14147</v>
      </c>
      <c r="P180" s="80" t="s">
        <v>14554</v>
      </c>
      <c r="Q180" s="72" t="str">
        <f t="shared" si="2"/>
        <v>国械注进20172401895</v>
      </c>
      <c r="R180" s="74">
        <v>44552</v>
      </c>
      <c r="S180" s="74">
        <v>44740</v>
      </c>
      <c r="T180" s="74">
        <v>46565</v>
      </c>
    </row>
    <row r="181" spans="1:20" s="103" customFormat="1" ht="25.5" customHeight="1">
      <c r="A181" s="70" t="s">
        <v>14132</v>
      </c>
      <c r="B181" s="70">
        <v>2</v>
      </c>
      <c r="C181" s="71" t="s">
        <v>270</v>
      </c>
      <c r="D181" s="72" t="s">
        <v>14555</v>
      </c>
      <c r="E181" s="72" t="s">
        <v>14556</v>
      </c>
      <c r="F181" s="71" t="s">
        <v>14557</v>
      </c>
      <c r="G181" s="71" t="s">
        <v>14558</v>
      </c>
      <c r="H181" s="73">
        <v>10446465</v>
      </c>
      <c r="I181" s="73" t="str" cm="1">
        <f t="array" ref="I181">IF(COUNTIF(Q$2:Q181,Q181)=1,_xlfn.TEXTJOIN(";",1,IF($Q$2:$Q$2000=Q181,$C$2:$C$2000,"")),"")</f>
        <v>PP</v>
      </c>
      <c r="J181" s="73" t="str" cm="1">
        <f t="array" ref="J181">IF(COUNTIF(Q$2:Q181,Q181)=1,_xlfn.TEXTJOIN(";",1,IF($Q$2:$Q$2000=Q181,$F$2:$F$2000,"")),"")</f>
        <v>OUPG07</v>
      </c>
      <c r="K181" s="73" t="str" cm="1">
        <f t="array" ref="K181">IF(COUNTIF(Q$2:Q181,Q181)=1,_xlfn.TEXTJOIN(";",1,IF($Q$2:$Q$2000=Q181,$H$2:$H$2000,"")),"")</f>
        <v>10446465</v>
      </c>
      <c r="L181" s="103" t="s">
        <v>14559</v>
      </c>
      <c r="M181" s="103">
        <v>1</v>
      </c>
      <c r="O181" s="72" t="s">
        <v>14218</v>
      </c>
      <c r="P181" s="80" t="s">
        <v>14560</v>
      </c>
      <c r="Q181" s="72" t="str">
        <f t="shared" si="2"/>
        <v>国械注进20162404077</v>
      </c>
      <c r="R181" s="74">
        <v>44159</v>
      </c>
      <c r="S181" s="74">
        <v>44159</v>
      </c>
      <c r="T181" s="74">
        <v>45984</v>
      </c>
    </row>
    <row r="182" spans="1:20" s="103" customFormat="1" ht="25.5" customHeight="1">
      <c r="A182" s="70" t="s">
        <v>14132</v>
      </c>
      <c r="B182" s="70">
        <v>2</v>
      </c>
      <c r="C182" s="71" t="s">
        <v>270</v>
      </c>
      <c r="D182" s="72" t="s">
        <v>14561</v>
      </c>
      <c r="E182" s="72" t="s">
        <v>14562</v>
      </c>
      <c r="F182" s="71" t="s">
        <v>14563</v>
      </c>
      <c r="G182" s="71" t="s">
        <v>14564</v>
      </c>
      <c r="H182" s="73">
        <v>10446468</v>
      </c>
      <c r="I182" s="73" t="str" cm="1">
        <f t="array" ref="I182">IF(COUNTIF(Q$2:Q182,Q182)=1,_xlfn.TEXTJOIN(";",1,IF($Q$2:$Q$2000=Q182,$C$2:$C$2000,"")),"")</f>
        <v>PP</v>
      </c>
      <c r="J182" s="73" t="str" cm="1">
        <f t="array" ref="J182">IF(COUNTIF(Q$2:Q182,Q182)=1,_xlfn.TEXTJOIN(";",1,IF($Q$2:$Q$2000=Q182,$F$2:$F$2000,"")),"")</f>
        <v>OUPH07</v>
      </c>
      <c r="K182" s="73" t="str" cm="1">
        <f t="array" ref="K182">IF(COUNTIF(Q$2:Q182,Q182)=1,_xlfn.TEXTJOIN(";",1,IF($Q$2:$Q$2000=Q182,$H$2:$H$2000,"")),"")</f>
        <v>10446468</v>
      </c>
      <c r="L182" s="103" t="s">
        <v>14565</v>
      </c>
      <c r="M182" s="103">
        <v>1</v>
      </c>
      <c r="O182" s="72" t="s">
        <v>14218</v>
      </c>
      <c r="P182" s="80" t="s">
        <v>14566</v>
      </c>
      <c r="Q182" s="72" t="str">
        <f t="shared" si="2"/>
        <v>国械注进20172400994</v>
      </c>
      <c r="R182" s="74">
        <v>44448</v>
      </c>
      <c r="S182" s="74">
        <v>44448</v>
      </c>
      <c r="T182" s="74">
        <v>46273</v>
      </c>
    </row>
    <row r="183" spans="1:20" s="103" customFormat="1" ht="25.5" customHeight="1">
      <c r="A183" s="70" t="s">
        <v>14132</v>
      </c>
      <c r="B183" s="70">
        <v>2</v>
      </c>
      <c r="C183" s="71" t="s">
        <v>270</v>
      </c>
      <c r="D183" s="72" t="s">
        <v>14567</v>
      </c>
      <c r="E183" s="72" t="s">
        <v>14568</v>
      </c>
      <c r="F183" s="71" t="s">
        <v>14569</v>
      </c>
      <c r="G183" s="71" t="s">
        <v>14570</v>
      </c>
      <c r="H183" s="73">
        <v>10446493</v>
      </c>
      <c r="I183" s="73" t="str" cm="1">
        <f t="array" ref="I183">IF(COUNTIF(Q$2:Q183,Q183)=1,_xlfn.TEXTJOIN(";",1,IF($Q$2:$Q$2000=Q183,$C$2:$C$2000,"")),"")</f>
        <v>PP</v>
      </c>
      <c r="J183" s="73" t="str" cm="1">
        <f t="array" ref="J183">IF(COUNTIF(Q$2:Q183,Q183)=1,_xlfn.TEXTJOIN(";",1,IF($Q$2:$Q$2000=Q183,$F$2:$F$2000,"")),"")</f>
        <v>OUVN09</v>
      </c>
      <c r="K183" s="73" t="str" cm="1">
        <f t="array" ref="K183">IF(COUNTIF(Q$2:Q183,Q183)=1,_xlfn.TEXTJOIN(";",1,IF($Q$2:$Q$2000=Q183,$H$2:$H$2000,"")),"")</f>
        <v>10446493</v>
      </c>
      <c r="L183" s="103" t="s">
        <v>14571</v>
      </c>
      <c r="M183" s="103">
        <v>1</v>
      </c>
      <c r="O183" s="72" t="s">
        <v>14147</v>
      </c>
      <c r="P183" s="104" t="s">
        <v>14572</v>
      </c>
      <c r="Q183" s="72" t="str">
        <f t="shared" si="2"/>
        <v>国械注进20162404076</v>
      </c>
      <c r="R183" s="74">
        <v>44159</v>
      </c>
      <c r="S183" s="74">
        <v>44159</v>
      </c>
      <c r="T183" s="74">
        <v>45984</v>
      </c>
    </row>
    <row r="184" spans="1:20" s="103" customFormat="1" ht="25.5" customHeight="1">
      <c r="A184" s="70" t="s">
        <v>14132</v>
      </c>
      <c r="B184" s="70">
        <v>2</v>
      </c>
      <c r="C184" s="71" t="s">
        <v>270</v>
      </c>
      <c r="D184" s="72" t="s">
        <v>14573</v>
      </c>
      <c r="E184" s="72" t="s">
        <v>14574</v>
      </c>
      <c r="F184" s="71" t="s">
        <v>14575</v>
      </c>
      <c r="G184" s="71" t="s">
        <v>14576</v>
      </c>
      <c r="H184" s="73">
        <v>10446494</v>
      </c>
      <c r="I184" s="73" t="str" cm="1">
        <f t="array" ref="I184">IF(COUNTIF(Q$2:Q184,Q184)=1,_xlfn.TEXTJOIN(";",1,IF($Q$2:$Q$2000=Q184,$C$2:$C$2000,"")),"")</f>
        <v>PP</v>
      </c>
      <c r="J184" s="73" t="str" cm="1">
        <f t="array" ref="J184">IF(COUNTIF(Q$2:Q184,Q184)=1,_xlfn.TEXTJOIN(";",1,IF($Q$2:$Q$2000=Q184,$F$2:$F$2000,"")),"")</f>
        <v>OUVO09</v>
      </c>
      <c r="K184" s="73" t="str" cm="1">
        <f t="array" ref="K184">IF(COUNTIF(Q$2:Q184,Q184)=1,_xlfn.TEXTJOIN(";",1,IF($Q$2:$Q$2000=Q184,$H$2:$H$2000,"")),"")</f>
        <v>10446494</v>
      </c>
      <c r="L184" s="103" t="s">
        <v>14577</v>
      </c>
      <c r="M184" s="103">
        <v>1</v>
      </c>
      <c r="O184" s="72" t="s">
        <v>14147</v>
      </c>
      <c r="P184" s="80" t="s">
        <v>14578</v>
      </c>
      <c r="Q184" s="72" t="str">
        <f t="shared" si="2"/>
        <v>国械注进20162400513</v>
      </c>
      <c r="R184" s="74">
        <v>44148</v>
      </c>
      <c r="S184" s="74">
        <v>44148</v>
      </c>
      <c r="T184" s="74">
        <v>45865</v>
      </c>
    </row>
    <row r="185" spans="1:20" s="103" customFormat="1" ht="25.5" customHeight="1">
      <c r="A185" s="70" t="s">
        <v>14132</v>
      </c>
      <c r="B185" s="70">
        <v>2</v>
      </c>
      <c r="C185" s="71" t="s">
        <v>270</v>
      </c>
      <c r="D185" s="72" t="s">
        <v>14579</v>
      </c>
      <c r="E185" s="72" t="s">
        <v>14580</v>
      </c>
      <c r="F185" s="71" t="s">
        <v>14581</v>
      </c>
      <c r="G185" s="71" t="s">
        <v>14582</v>
      </c>
      <c r="H185" s="73">
        <v>10446594</v>
      </c>
      <c r="I185" s="73" t="str" cm="1">
        <f t="array" ref="I185">IF(COUNTIF(Q$2:Q185,Q185)=1,_xlfn.TEXTJOIN(";",1,IF($Q$2:$Q$2000=Q185,$C$2:$C$2000,"")),"")</f>
        <v>PP</v>
      </c>
      <c r="J185" s="73" t="str" cm="1">
        <f t="array" ref="J185">IF(COUNTIF(Q$2:Q185,Q185)=1,_xlfn.TEXTJOIN(";",1,IF($Q$2:$Q$2000=Q185,$F$2:$F$2000,"")),"")</f>
        <v>OWHG09</v>
      </c>
      <c r="K185" s="73" t="str" cm="1">
        <f t="array" ref="K185">IF(COUNTIF(Q$2:Q185,Q185)=1,_xlfn.TEXTJOIN(";",1,IF($Q$2:$Q$2000=Q185,$H$2:$H$2000,"")),"")</f>
        <v>10446594</v>
      </c>
      <c r="L185" s="103" t="s">
        <v>14583</v>
      </c>
      <c r="M185" s="103">
        <v>1</v>
      </c>
      <c r="O185" s="72" t="s">
        <v>14147</v>
      </c>
      <c r="P185" s="80" t="s">
        <v>14584</v>
      </c>
      <c r="Q185" s="72" t="str">
        <f t="shared" si="2"/>
        <v>国械注进20172401904</v>
      </c>
      <c r="R185" s="74">
        <v>44575</v>
      </c>
      <c r="S185" s="74">
        <v>44740</v>
      </c>
      <c r="T185" s="74">
        <v>46565</v>
      </c>
    </row>
    <row r="186" spans="1:20" s="103" customFormat="1" ht="25.5" customHeight="1">
      <c r="A186" s="70" t="s">
        <v>14132</v>
      </c>
      <c r="B186" s="70">
        <v>2</v>
      </c>
      <c r="C186" s="71" t="s">
        <v>270</v>
      </c>
      <c r="D186" s="72" t="s">
        <v>1572</v>
      </c>
      <c r="E186" s="72" t="s">
        <v>14585</v>
      </c>
      <c r="F186" s="71" t="s">
        <v>14586</v>
      </c>
      <c r="G186" s="71" t="s">
        <v>14587</v>
      </c>
      <c r="H186" s="73">
        <v>10446596</v>
      </c>
      <c r="I186" s="73" t="str" cm="1">
        <f t="array" ref="I186">IF(COUNTIF(Q$2:Q186,Q186)=1,_xlfn.TEXTJOIN(";",1,IF($Q$2:$Q$2000=Q186,$C$2:$C$2000,"")),"")</f>
        <v>PP</v>
      </c>
      <c r="J186" s="73" t="str" cm="1">
        <f t="array" ref="J186">IF(COUNTIF(Q$2:Q186,Q186)=1,_xlfn.TEXTJOIN(";",1,IF($Q$2:$Q$2000=Q186,$F$2:$F$2000,"")),"")</f>
        <v>OWHH09</v>
      </c>
      <c r="K186" s="73" t="str" cm="1">
        <f t="array" ref="K186">IF(COUNTIF(Q$2:Q186,Q186)=1,_xlfn.TEXTJOIN(";",1,IF($Q$2:$Q$2000=Q186,$H$2:$H$2000,"")),"")</f>
        <v>10446596</v>
      </c>
      <c r="L186" s="103" t="s">
        <v>14588</v>
      </c>
      <c r="M186" s="103">
        <v>1</v>
      </c>
      <c r="O186" s="72" t="s">
        <v>14147</v>
      </c>
      <c r="P186" s="80" t="s">
        <v>1573</v>
      </c>
      <c r="Q186" s="72" t="str">
        <f t="shared" si="2"/>
        <v>国械注进20172401899</v>
      </c>
      <c r="R186" s="74">
        <v>44546</v>
      </c>
      <c r="S186" s="74">
        <v>44740</v>
      </c>
      <c r="T186" s="74">
        <v>46565</v>
      </c>
    </row>
    <row r="187" spans="1:20" s="103" customFormat="1" ht="25.5" customHeight="1">
      <c r="A187" s="70" t="s">
        <v>14132</v>
      </c>
      <c r="B187" s="70">
        <v>2</v>
      </c>
      <c r="C187" s="71" t="s">
        <v>270</v>
      </c>
      <c r="D187" s="72" t="s">
        <v>14589</v>
      </c>
      <c r="E187" s="72" t="s">
        <v>14590</v>
      </c>
      <c r="F187" s="71" t="s">
        <v>14591</v>
      </c>
      <c r="G187" s="71" t="s">
        <v>14592</v>
      </c>
      <c r="H187" s="73">
        <v>10446607</v>
      </c>
      <c r="I187" s="73" t="str" cm="1">
        <f t="array" ref="I187">IF(COUNTIF(Q$2:Q187,Q187)=1,_xlfn.TEXTJOIN(";",1,IF($Q$2:$Q$2000=Q187,$C$2:$C$2000,"")),"")</f>
        <v>PP</v>
      </c>
      <c r="J187" s="73" t="str" cm="1">
        <f t="array" ref="J187">IF(COUNTIF(Q$2:Q187,Q187)=1,_xlfn.TEXTJOIN(";",1,IF($Q$2:$Q$2000=Q187,$F$2:$F$2000,"")),"")</f>
        <v>OWIA11</v>
      </c>
      <c r="K187" s="73" t="str" cm="1">
        <f t="array" ref="K187">IF(COUNTIF(Q$2:Q187,Q187)=1,_xlfn.TEXTJOIN(";",1,IF($Q$2:$Q$2000=Q187,$H$2:$H$2000,"")),"")</f>
        <v>10446607</v>
      </c>
      <c r="L187" s="103" t="s">
        <v>14593</v>
      </c>
      <c r="M187" s="103">
        <v>1</v>
      </c>
      <c r="O187" s="72" t="s">
        <v>14594</v>
      </c>
      <c r="P187" s="72" t="s">
        <v>14595</v>
      </c>
      <c r="Q187" s="72" t="str">
        <f t="shared" si="2"/>
        <v>国械注进20162400525</v>
      </c>
      <c r="R187" s="74">
        <v>44040</v>
      </c>
      <c r="S187" s="74">
        <v>44040</v>
      </c>
      <c r="T187" s="74">
        <v>45865</v>
      </c>
    </row>
    <row r="188" spans="1:20" s="103" customFormat="1" ht="25.5" customHeight="1">
      <c r="A188" s="70" t="s">
        <v>14132</v>
      </c>
      <c r="B188" s="70">
        <v>2</v>
      </c>
      <c r="C188" s="71" t="s">
        <v>270</v>
      </c>
      <c r="D188" s="72" t="s">
        <v>14596</v>
      </c>
      <c r="E188" s="72" t="s">
        <v>14597</v>
      </c>
      <c r="F188" s="71" t="s">
        <v>14598</v>
      </c>
      <c r="G188" s="71" t="s">
        <v>14599</v>
      </c>
      <c r="H188" s="73">
        <v>10446619</v>
      </c>
      <c r="I188" s="73" t="str" cm="1">
        <f t="array" ref="I188">IF(COUNTIF(Q$2:Q188,Q188)=1,_xlfn.TEXTJOIN(";",1,IF($Q$2:$Q$2000=Q188,$C$2:$C$2000,"")),"")</f>
        <v>PP</v>
      </c>
      <c r="J188" s="73" t="str" cm="1">
        <f t="array" ref="J188">IF(COUNTIF(Q$2:Q188,Q188)=1,_xlfn.TEXTJOIN(";",1,IF($Q$2:$Q$2000=Q188,$F$2:$F$2000,"")),"")</f>
        <v>OWLA11</v>
      </c>
      <c r="K188" s="73" t="str" cm="1">
        <f t="array" ref="K188">IF(COUNTIF(Q$2:Q188,Q188)=1,_xlfn.TEXTJOIN(";",1,IF($Q$2:$Q$2000=Q188,$H$2:$H$2000,"")),"")</f>
        <v>10446619</v>
      </c>
      <c r="L188" s="103" t="s">
        <v>14600</v>
      </c>
      <c r="M188" s="103">
        <v>1</v>
      </c>
      <c r="O188" s="72" t="s">
        <v>14601</v>
      </c>
      <c r="P188" s="80" t="s">
        <v>14602</v>
      </c>
      <c r="Q188" s="72" t="str">
        <f t="shared" si="2"/>
        <v>国械注进20162400523</v>
      </c>
      <c r="R188" s="74">
        <v>44040</v>
      </c>
      <c r="S188" s="74">
        <v>44040</v>
      </c>
      <c r="T188" s="74">
        <v>45865</v>
      </c>
    </row>
    <row r="189" spans="1:20" s="103" customFormat="1" ht="25.5" customHeight="1">
      <c r="A189" s="70" t="s">
        <v>14132</v>
      </c>
      <c r="B189" s="70">
        <v>3</v>
      </c>
      <c r="C189" s="71" t="s">
        <v>270</v>
      </c>
      <c r="D189" s="72" t="s">
        <v>14603</v>
      </c>
      <c r="E189" s="72" t="s">
        <v>14604</v>
      </c>
      <c r="F189" s="71" t="s">
        <v>14605</v>
      </c>
      <c r="G189" s="71" t="s">
        <v>14606</v>
      </c>
      <c r="H189" s="73">
        <v>10446655</v>
      </c>
      <c r="I189" s="73" t="str" cm="1">
        <f t="array" ref="I189">IF(COUNTIF(Q$2:Q189,Q189)=1,_xlfn.TEXTJOIN(";",1,IF($Q$2:$Q$2000=Q189,$C$2:$C$2000,"")),"")</f>
        <v>PP</v>
      </c>
      <c r="J189" s="73" t="str" cm="1">
        <f t="array" ref="J189">IF(COUNTIF(Q$2:Q189,Q189)=1,_xlfn.TEXTJOIN(";",1,IF($Q$2:$Q$2000=Q189,$F$2:$F$2000,"")),"")</f>
        <v>OWSY13</v>
      </c>
      <c r="K189" s="73" t="str" cm="1">
        <f t="array" ref="K189">IF(COUNTIF(Q$2:Q189,Q189)=1,_xlfn.TEXTJOIN(";",1,IF($Q$2:$Q$2000=Q189,$H$2:$H$2000,"")),"")</f>
        <v>10446655</v>
      </c>
      <c r="L189" s="103" t="s">
        <v>14607</v>
      </c>
      <c r="M189" s="103">
        <v>1</v>
      </c>
      <c r="O189" s="72" t="s">
        <v>14233</v>
      </c>
      <c r="P189" s="115" t="s">
        <v>14608</v>
      </c>
      <c r="Q189" s="72" t="str">
        <f t="shared" si="2"/>
        <v>国械注进20173402399</v>
      </c>
      <c r="R189" s="74">
        <v>44628</v>
      </c>
      <c r="S189" s="74">
        <v>44861</v>
      </c>
      <c r="T189" s="74">
        <v>46686</v>
      </c>
    </row>
    <row r="190" spans="1:20" s="103" customFormat="1" ht="25.5" customHeight="1">
      <c r="A190" s="70" t="s">
        <v>14132</v>
      </c>
      <c r="B190" s="70">
        <v>2</v>
      </c>
      <c r="C190" s="71" t="s">
        <v>270</v>
      </c>
      <c r="D190" s="72" t="s">
        <v>14609</v>
      </c>
      <c r="E190" s="72" t="s">
        <v>14610</v>
      </c>
      <c r="F190" s="71" t="s">
        <v>14611</v>
      </c>
      <c r="G190" s="71" t="s">
        <v>14612</v>
      </c>
      <c r="H190" s="73">
        <v>10446658</v>
      </c>
      <c r="I190" s="73" t="str" cm="1">
        <f t="array" ref="I190">IF(COUNTIF(Q$2:Q190,Q190)=1,_xlfn.TEXTJOIN(";",1,IF($Q$2:$Q$2000=Q190,$C$2:$C$2000,"")),"")</f>
        <v>PP</v>
      </c>
      <c r="J190" s="73" t="str" cm="1">
        <f t="array" ref="J190">IF(COUNTIF(Q$2:Q190,Q190)=1,_xlfn.TEXTJOIN(";",1,IF($Q$2:$Q$2000=Q190,$F$2:$F$2000,"")),"")</f>
        <v>OWTI11</v>
      </c>
      <c r="K190" s="73" t="str" cm="1">
        <f t="array" ref="K190">IF(COUNTIF(Q$2:Q190,Q190)=1,_xlfn.TEXTJOIN(";",1,IF($Q$2:$Q$2000=Q190,$H$2:$H$2000,"")),"")</f>
        <v>10446658</v>
      </c>
      <c r="L190" s="103" t="s">
        <v>14613</v>
      </c>
      <c r="M190" s="103">
        <v>1</v>
      </c>
      <c r="O190" s="72" t="s">
        <v>14614</v>
      </c>
      <c r="P190" s="115" t="s">
        <v>14615</v>
      </c>
      <c r="Q190" s="72" t="str">
        <f t="shared" si="2"/>
        <v>国械注进20172406090</v>
      </c>
      <c r="R190" s="74">
        <v>44581</v>
      </c>
      <c r="S190" s="74">
        <v>44745</v>
      </c>
      <c r="T190" s="74">
        <v>46570</v>
      </c>
    </row>
    <row r="191" spans="1:20" s="103" customFormat="1" ht="25.5" customHeight="1">
      <c r="A191" s="70" t="s">
        <v>14132</v>
      </c>
      <c r="B191" s="70">
        <v>2</v>
      </c>
      <c r="C191" s="71" t="s">
        <v>270</v>
      </c>
      <c r="D191" s="71" t="s">
        <v>14616</v>
      </c>
      <c r="E191" s="72" t="s">
        <v>14617</v>
      </c>
      <c r="F191" s="127" t="s">
        <v>14618</v>
      </c>
      <c r="G191" s="71" t="s">
        <v>14619</v>
      </c>
      <c r="H191" s="73">
        <v>10446021</v>
      </c>
      <c r="I191" s="73" t="str" cm="1">
        <f t="array" ref="I191">IF(COUNTIF(Q$2:Q191,Q191)=1,_xlfn.TEXTJOIN(";",1,IF($Q$2:$Q$2000=Q191,$C$2:$C$2000,"")),"")</f>
        <v>PP</v>
      </c>
      <c r="J191" s="73" t="str" cm="1">
        <f t="array" ref="J191">IF(COUNTIF(Q$2:Q191,Q191)=1,_xlfn.TEXTJOIN(";",1,IF($Q$2:$Q$2000=Q191,$F$2:$F$2000,"")),"")</f>
        <v>OPFT03</v>
      </c>
      <c r="K191" s="73" t="str" cm="1">
        <f t="array" ref="K191">IF(COUNTIF(Q$2:Q191,Q191)=1,_xlfn.TEXTJOIN(";",1,IF($Q$2:$Q$2000=Q191,$H$2:$H$2000,"")),"")</f>
        <v>10446021</v>
      </c>
      <c r="L191" s="103" t="s">
        <v>14620</v>
      </c>
      <c r="M191" s="103">
        <v>1</v>
      </c>
      <c r="O191" s="72" t="s">
        <v>14621</v>
      </c>
      <c r="P191" s="72" t="s">
        <v>14622</v>
      </c>
      <c r="Q191" s="72" t="str">
        <f t="shared" si="2"/>
        <v>国械注进20152401847</v>
      </c>
      <c r="R191" s="74">
        <v>43710</v>
      </c>
      <c r="S191" s="74">
        <v>43710</v>
      </c>
      <c r="T191" s="74">
        <v>45536</v>
      </c>
    </row>
    <row r="192" spans="1:20" s="103" customFormat="1" ht="25.5" customHeight="1">
      <c r="A192" s="70" t="s">
        <v>14132</v>
      </c>
      <c r="B192" s="70">
        <v>2</v>
      </c>
      <c r="C192" s="71" t="s">
        <v>270</v>
      </c>
      <c r="D192" s="71" t="s">
        <v>14623</v>
      </c>
      <c r="E192" s="72" t="s">
        <v>14624</v>
      </c>
      <c r="F192" s="127" t="s">
        <v>14625</v>
      </c>
      <c r="G192" s="71" t="s">
        <v>14626</v>
      </c>
      <c r="H192" s="73">
        <v>10446022</v>
      </c>
      <c r="I192" s="73" t="str" cm="1">
        <f t="array" ref="I192">IF(COUNTIF(Q$2:Q192,Q192)=1,_xlfn.TEXTJOIN(";",1,IF($Q$2:$Q$2000=Q192,$C$2:$C$2000,"")),"")</f>
        <v>PP</v>
      </c>
      <c r="J192" s="73" t="str" cm="1">
        <f t="array" ref="J192">IF(COUNTIF(Q$2:Q192,Q192)=1,_xlfn.TEXTJOIN(";",1,IF($Q$2:$Q$2000=Q192,$F$2:$F$2000,"")),"")</f>
        <v>OPFU03</v>
      </c>
      <c r="K192" s="73" t="str" cm="1">
        <f t="array" ref="K192">IF(COUNTIF(Q$2:Q192,Q192)=1,_xlfn.TEXTJOIN(";",1,IF($Q$2:$Q$2000=Q192,$H$2:$H$2000,"")),"")</f>
        <v>10446022</v>
      </c>
      <c r="L192" s="103" t="s">
        <v>14627</v>
      </c>
      <c r="M192" s="103">
        <v>1</v>
      </c>
      <c r="O192" s="72" t="s">
        <v>14621</v>
      </c>
      <c r="P192" s="72" t="s">
        <v>14628</v>
      </c>
      <c r="Q192" s="72" t="str">
        <f t="shared" si="2"/>
        <v>国械注进20152401876</v>
      </c>
      <c r="R192" s="74">
        <v>43710</v>
      </c>
      <c r="S192" s="74">
        <v>43710</v>
      </c>
      <c r="T192" s="74">
        <v>45536</v>
      </c>
    </row>
    <row r="193" spans="1:20" s="103" customFormat="1" ht="25.5" customHeight="1">
      <c r="A193" s="70" t="s">
        <v>14132</v>
      </c>
      <c r="B193" s="70">
        <v>2</v>
      </c>
      <c r="C193" s="71" t="s">
        <v>270</v>
      </c>
      <c r="D193" s="72" t="s">
        <v>14629</v>
      </c>
      <c r="E193" s="72" t="s">
        <v>14630</v>
      </c>
      <c r="F193" s="71" t="s">
        <v>14631</v>
      </c>
      <c r="G193" s="71" t="s">
        <v>14632</v>
      </c>
      <c r="H193" s="73">
        <v>10482440</v>
      </c>
      <c r="I193" s="73" t="str" cm="1">
        <f t="array" ref="I193">IF(COUNTIF(Q$2:Q193,Q193)=1,_xlfn.TEXTJOIN(";",1,IF($Q$2:$Q$2000=Q193,$C$2:$C$2000,"")),"")</f>
        <v>PP</v>
      </c>
      <c r="J193" s="73" t="str" cm="1">
        <f t="array" ref="J193">IF(COUNTIF(Q$2:Q193,Q193)=1,_xlfn.TEXTJOIN(";",1,IF($Q$2:$Q$2000=Q193,$F$2:$F$2000,"")),"")</f>
        <v>OPJD03</v>
      </c>
      <c r="K193" s="73" t="str" cm="1">
        <f t="array" ref="K193">IF(COUNTIF(Q$2:Q193,Q193)=1,_xlfn.TEXTJOIN(";",1,IF($Q$2:$Q$2000=Q193,$H$2:$H$2000,"")),"")</f>
        <v>10482440</v>
      </c>
      <c r="L193" s="103" t="s">
        <v>14633</v>
      </c>
      <c r="M193" s="103">
        <v>3</v>
      </c>
      <c r="N193" s="103" t="s">
        <v>14634</v>
      </c>
      <c r="O193" s="72" t="s">
        <v>14311</v>
      </c>
      <c r="P193" s="72" t="s">
        <v>14635</v>
      </c>
      <c r="Q193" s="72" t="str">
        <f t="shared" si="2"/>
        <v>国械注进20172401310</v>
      </c>
      <c r="R193" s="74">
        <v>44453</v>
      </c>
      <c r="S193" s="74">
        <v>44453</v>
      </c>
      <c r="T193" s="74">
        <v>46278</v>
      </c>
    </row>
    <row r="194" spans="1:20" s="103" customFormat="1" ht="25.5" customHeight="1">
      <c r="A194" s="70" t="s">
        <v>14132</v>
      </c>
      <c r="B194" s="70">
        <v>2</v>
      </c>
      <c r="C194" s="71" t="s">
        <v>270</v>
      </c>
      <c r="D194" s="72" t="s">
        <v>14636</v>
      </c>
      <c r="E194" s="72" t="s">
        <v>14637</v>
      </c>
      <c r="F194" s="71" t="s">
        <v>14638</v>
      </c>
      <c r="G194" s="71" t="s">
        <v>14639</v>
      </c>
      <c r="H194" s="73">
        <v>10482441</v>
      </c>
      <c r="I194" s="73" t="str" cm="1">
        <f t="array" ref="I194">IF(COUNTIF(Q$2:Q194,Q194)=1,_xlfn.TEXTJOIN(";",1,IF($Q$2:$Q$2000=Q194,$C$2:$C$2000,"")),"")</f>
        <v>PP</v>
      </c>
      <c r="J194" s="73" t="str" cm="1">
        <f t="array" ref="J194">IF(COUNTIF(Q$2:Q194,Q194)=1,_xlfn.TEXTJOIN(";",1,IF($Q$2:$Q$2000=Q194,$F$2:$F$2000,"")),"")</f>
        <v>OPJE03</v>
      </c>
      <c r="K194" s="73" t="str" cm="1">
        <f t="array" ref="K194">IF(COUNTIF(Q$2:Q194,Q194)=1,_xlfn.TEXTJOIN(";",1,IF($Q$2:$Q$2000=Q194,$H$2:$H$2000,"")),"")</f>
        <v>10482441</v>
      </c>
      <c r="L194" s="103" t="s">
        <v>14640</v>
      </c>
      <c r="M194" s="103">
        <v>3</v>
      </c>
      <c r="N194" s="103" t="s">
        <v>14641</v>
      </c>
      <c r="O194" s="72" t="s">
        <v>14311</v>
      </c>
      <c r="P194" s="72" t="s">
        <v>14642</v>
      </c>
      <c r="Q194" s="72" t="str">
        <f t="shared" si="2"/>
        <v>国械注进20172401313</v>
      </c>
      <c r="R194" s="74">
        <v>44418</v>
      </c>
      <c r="S194" s="74">
        <v>44418</v>
      </c>
      <c r="T194" s="74">
        <v>46243</v>
      </c>
    </row>
    <row r="195" spans="1:20" s="103" customFormat="1" ht="25.5" customHeight="1">
      <c r="A195" s="70" t="s">
        <v>14132</v>
      </c>
      <c r="B195" s="70">
        <v>2</v>
      </c>
      <c r="C195" s="71" t="s">
        <v>270</v>
      </c>
      <c r="D195" s="72" t="s">
        <v>14643</v>
      </c>
      <c r="E195" s="72" t="s">
        <v>14644</v>
      </c>
      <c r="F195" s="71" t="s">
        <v>14645</v>
      </c>
      <c r="G195" s="71" t="s">
        <v>14646</v>
      </c>
      <c r="H195" s="73">
        <v>10482442</v>
      </c>
      <c r="I195" s="73" t="str" cm="1">
        <f t="array" ref="I195">IF(COUNTIF(Q$2:Q195,Q195)=1,_xlfn.TEXTJOIN(";",1,IF($Q$2:$Q$2000=Q195,$C$2:$C$2000,"")),"")</f>
        <v>PP</v>
      </c>
      <c r="J195" s="73" t="str" cm="1">
        <f t="array" ref="J195">IF(COUNTIF(Q$2:Q195,Q195)=1,_xlfn.TEXTJOIN(";",1,IF($Q$2:$Q$2000=Q195,$F$2:$F$2000,"")),"")</f>
        <v>OPJF03</v>
      </c>
      <c r="K195" s="73" t="str" cm="1">
        <f t="array" ref="K195">IF(COUNTIF(Q$2:Q195,Q195)=1,_xlfn.TEXTJOIN(";",1,IF($Q$2:$Q$2000=Q195,$H$2:$H$2000,"")),"")</f>
        <v>10482442</v>
      </c>
      <c r="L195" s="103" t="s">
        <v>14647</v>
      </c>
      <c r="M195" s="103">
        <v>3</v>
      </c>
      <c r="N195" s="103" t="s">
        <v>14648</v>
      </c>
      <c r="O195" s="72" t="s">
        <v>14311</v>
      </c>
      <c r="P195" s="72" t="s">
        <v>14649</v>
      </c>
      <c r="Q195" s="72" t="str">
        <f t="shared" ref="Q195:Q258" si="3">IF(IFERROR(FIND("Refer to ",P195),0),REPLACE(P195,1,9,""),P195)</f>
        <v>国械注进20172401317</v>
      </c>
      <c r="R195" s="74">
        <v>44418</v>
      </c>
      <c r="S195" s="74">
        <v>44418</v>
      </c>
      <c r="T195" s="74">
        <v>46243</v>
      </c>
    </row>
    <row r="196" spans="1:20" s="103" customFormat="1" ht="25.5" customHeight="1">
      <c r="A196" s="70" t="s">
        <v>14132</v>
      </c>
      <c r="B196" s="70">
        <v>2</v>
      </c>
      <c r="C196" s="71" t="s">
        <v>270</v>
      </c>
      <c r="D196" s="72" t="s">
        <v>14650</v>
      </c>
      <c r="E196" s="72" t="s">
        <v>14651</v>
      </c>
      <c r="F196" s="111" t="s">
        <v>14652</v>
      </c>
      <c r="G196" s="71" t="s">
        <v>14653</v>
      </c>
      <c r="H196" s="73">
        <v>10482439</v>
      </c>
      <c r="I196" s="73" t="str" cm="1">
        <f t="array" ref="I196">IF(COUNTIF(Q$2:Q196,Q196)=1,_xlfn.TEXTJOIN(";",1,IF($Q$2:$Q$2000=Q196,$C$2:$C$2000,"")),"")</f>
        <v>PP</v>
      </c>
      <c r="J196" s="73" t="str" cm="1">
        <f t="array" ref="J196">IF(COUNTIF(Q$2:Q196,Q196)=1,_xlfn.TEXTJOIN(";",1,IF($Q$2:$Q$2000=Q196,$F$2:$F$2000,"")),"")</f>
        <v>OPJC03</v>
      </c>
      <c r="K196" s="73" t="str" cm="1">
        <f t="array" ref="K196">IF(COUNTIF(Q$2:Q196,Q196)=1,_xlfn.TEXTJOIN(";",1,IF($Q$2:$Q$2000=Q196,$H$2:$H$2000,"")),"")</f>
        <v>10482439</v>
      </c>
      <c r="L196" s="103" t="s">
        <v>14654</v>
      </c>
      <c r="M196" s="103">
        <v>1</v>
      </c>
      <c r="O196" s="72" t="s">
        <v>14655</v>
      </c>
      <c r="P196" s="80" t="s">
        <v>14656</v>
      </c>
      <c r="Q196" s="72" t="str">
        <f t="shared" si="3"/>
        <v>国械注进20172406373</v>
      </c>
      <c r="R196" s="74">
        <v>44574</v>
      </c>
      <c r="S196" s="74">
        <v>44775</v>
      </c>
      <c r="T196" s="74">
        <v>46600</v>
      </c>
    </row>
    <row r="197" spans="1:20" s="103" customFormat="1" ht="25.5" customHeight="1">
      <c r="A197" s="70" t="s">
        <v>14132</v>
      </c>
      <c r="B197" s="70">
        <v>2</v>
      </c>
      <c r="C197" s="71" t="s">
        <v>270</v>
      </c>
      <c r="D197" s="72" t="s">
        <v>269</v>
      </c>
      <c r="E197" s="72" t="s">
        <v>14657</v>
      </c>
      <c r="F197" s="111" t="s">
        <v>14658</v>
      </c>
      <c r="G197" s="71" t="s">
        <v>14659</v>
      </c>
      <c r="H197" s="73">
        <v>10482438</v>
      </c>
      <c r="I197" s="73" t="str" cm="1">
        <f t="array" ref="I197">IF(COUNTIF(Q$2:Q197,Q197)=1,_xlfn.TEXTJOIN(";",1,IF($Q$2:$Q$2000=Q197,$C$2:$C$2000,"")),"")</f>
        <v>PP</v>
      </c>
      <c r="J197" s="73" t="str" cm="1">
        <f t="array" ref="J197">IF(COUNTIF(Q$2:Q197,Q197)=1,_xlfn.TEXTJOIN(";",1,IF($Q$2:$Q$2000=Q197,$F$2:$F$2000,"")),"")</f>
        <v>OPJB03</v>
      </c>
      <c r="K197" s="73" t="str" cm="1">
        <f t="array" ref="K197">IF(COUNTIF(Q$2:Q197,Q197)=1,_xlfn.TEXTJOIN(";",1,IF($Q$2:$Q$2000=Q197,$H$2:$H$2000,"")),"")</f>
        <v>10482438</v>
      </c>
      <c r="L197" s="103" t="s">
        <v>9906</v>
      </c>
      <c r="M197" s="103">
        <v>1</v>
      </c>
      <c r="O197" s="72" t="s">
        <v>14660</v>
      </c>
      <c r="P197" s="80" t="s">
        <v>271</v>
      </c>
      <c r="Q197" s="72" t="str">
        <f t="shared" si="3"/>
        <v>国械注进20172407010</v>
      </c>
      <c r="R197" s="74">
        <v>44581</v>
      </c>
      <c r="S197" s="74">
        <v>44879</v>
      </c>
      <c r="T197" s="74">
        <v>46704</v>
      </c>
    </row>
    <row r="198" spans="1:20" s="103" customFormat="1" ht="25.5" customHeight="1">
      <c r="A198" s="70" t="s">
        <v>14132</v>
      </c>
      <c r="B198" s="70">
        <v>2</v>
      </c>
      <c r="C198" s="71" t="s">
        <v>270</v>
      </c>
      <c r="D198" s="72" t="s">
        <v>1035</v>
      </c>
      <c r="E198" s="72" t="s">
        <v>14661</v>
      </c>
      <c r="F198" s="111" t="s">
        <v>14662</v>
      </c>
      <c r="G198" s="71" t="s">
        <v>14663</v>
      </c>
      <c r="H198" s="73">
        <v>10482437</v>
      </c>
      <c r="I198" s="73" t="str" cm="1">
        <f t="array" ref="I198">IF(COUNTIF(Q$2:Q198,Q198)=1,_xlfn.TEXTJOIN(";",1,IF($Q$2:$Q$2000=Q198,$C$2:$C$2000,"")),"")</f>
        <v>PP</v>
      </c>
      <c r="J198" s="73" t="str" cm="1">
        <f t="array" ref="J198">IF(COUNTIF(Q$2:Q198,Q198)=1,_xlfn.TEXTJOIN(";",1,IF($Q$2:$Q$2000=Q198,$F$2:$F$2000,"")),"")</f>
        <v>OPJA03</v>
      </c>
      <c r="K198" s="73" t="str" cm="1">
        <f t="array" ref="K198">IF(COUNTIF(Q$2:Q198,Q198)=1,_xlfn.TEXTJOIN(";",1,IF($Q$2:$Q$2000=Q198,$H$2:$H$2000,"")),"")</f>
        <v>10482437</v>
      </c>
      <c r="L198" s="103" t="s">
        <v>9898</v>
      </c>
      <c r="M198" s="103">
        <v>1</v>
      </c>
      <c r="O198" s="72" t="s">
        <v>14664</v>
      </c>
      <c r="P198" s="80" t="s">
        <v>708</v>
      </c>
      <c r="Q198" s="72" t="str">
        <f t="shared" si="3"/>
        <v>国械注进20172406159</v>
      </c>
      <c r="R198" s="74">
        <v>44574</v>
      </c>
      <c r="S198" s="74">
        <v>44748</v>
      </c>
      <c r="T198" s="74">
        <v>46573</v>
      </c>
    </row>
    <row r="199" spans="1:20" s="103" customFormat="1" ht="25.5" customHeight="1">
      <c r="A199" s="70" t="s">
        <v>14132</v>
      </c>
      <c r="B199" s="70">
        <v>2</v>
      </c>
      <c r="C199" s="71" t="s">
        <v>270</v>
      </c>
      <c r="D199" s="72" t="s">
        <v>14665</v>
      </c>
      <c r="E199" s="72" t="s">
        <v>14666</v>
      </c>
      <c r="F199" s="111" t="s">
        <v>14667</v>
      </c>
      <c r="G199" s="71" t="s">
        <v>14668</v>
      </c>
      <c r="H199" s="73">
        <v>10709554</v>
      </c>
      <c r="I199" s="73" t="str" cm="1">
        <f t="array" ref="I199">IF(COUNTIF(Q$2:Q199,Q199)=1,_xlfn.TEXTJOIN(";",1,IF($Q$2:$Q$2000=Q199,$C$2:$C$2000,"")),"")</f>
        <v>PP</v>
      </c>
      <c r="J199" s="73" t="str" cm="1">
        <f t="array" ref="J199">IF(COUNTIF(Q$2:Q199,Q199)=1,_xlfn.TEXTJOIN(";",1,IF($Q$2:$Q$2000=Q199,$F$2:$F$2000,"")),"")</f>
        <v>OQNM17</v>
      </c>
      <c r="K199" s="73" t="str" cm="1">
        <f t="array" ref="K199">IF(COUNTIF(Q$2:Q199,Q199)=1,_xlfn.TEXTJOIN(";",1,IF($Q$2:$Q$2000=Q199,$H$2:$H$2000,"")),"")</f>
        <v>10709554</v>
      </c>
      <c r="L199" s="103" t="s">
        <v>14669</v>
      </c>
      <c r="M199" s="103">
        <v>1</v>
      </c>
      <c r="O199" s="72" t="s">
        <v>14670</v>
      </c>
      <c r="P199" s="80" t="s">
        <v>14671</v>
      </c>
      <c r="Q199" s="72" t="str">
        <f t="shared" si="3"/>
        <v>国械注进20152400568</v>
      </c>
      <c r="R199" s="74">
        <v>43976</v>
      </c>
      <c r="S199" s="74">
        <v>43976</v>
      </c>
      <c r="T199" s="74">
        <v>45503</v>
      </c>
    </row>
    <row r="200" spans="1:20" s="103" customFormat="1" ht="25.5" customHeight="1">
      <c r="A200" s="70" t="s">
        <v>14132</v>
      </c>
      <c r="B200" s="70">
        <v>2</v>
      </c>
      <c r="C200" s="71" t="s">
        <v>270</v>
      </c>
      <c r="D200" s="71" t="s">
        <v>14262</v>
      </c>
      <c r="E200" s="72" t="s">
        <v>14672</v>
      </c>
      <c r="F200" s="111" t="s">
        <v>14673</v>
      </c>
      <c r="G200" s="71" t="s">
        <v>14674</v>
      </c>
      <c r="H200" s="73">
        <v>10709553</v>
      </c>
      <c r="I200" s="73" t="str" cm="1">
        <f t="array" ref="I200">IF(COUNTIF(Q$2:Q200,Q200)=1,_xlfn.TEXTJOIN(";",1,IF($Q$2:$Q$2000=Q200,$C$2:$C$2000,"")),"")</f>
        <v>PP</v>
      </c>
      <c r="J200" s="73" t="str" cm="1">
        <f t="array" ref="J200">IF(COUNTIF(Q$2:Q200,Q200)=1,_xlfn.TEXTJOIN(";",1,IF($Q$2:$Q$2000=Q200,$F$2:$F$2000,"")),"")</f>
        <v>OQLV05</v>
      </c>
      <c r="K200" s="73" t="str" cm="1">
        <f t="array" ref="K200">IF(COUNTIF(Q$2:Q200,Q200)=1,_xlfn.TEXTJOIN(";",1,IF($Q$2:$Q$2000=Q200,$H$2:$H$2000,"")),"")</f>
        <v>10709553</v>
      </c>
      <c r="L200" s="103" t="s">
        <v>14675</v>
      </c>
      <c r="M200" s="103">
        <v>1</v>
      </c>
      <c r="O200" s="72" t="s">
        <v>14676</v>
      </c>
      <c r="P200" s="80" t="s">
        <v>14677</v>
      </c>
      <c r="Q200" s="72" t="str">
        <f t="shared" si="3"/>
        <v>国械注进20152401383</v>
      </c>
      <c r="R200" s="74">
        <v>44148</v>
      </c>
      <c r="S200" s="74">
        <v>44148</v>
      </c>
      <c r="T200" s="74">
        <v>45539</v>
      </c>
    </row>
    <row r="201" spans="1:20" s="103" customFormat="1" ht="23.9" customHeight="1">
      <c r="A201" s="70" t="s">
        <v>14132</v>
      </c>
      <c r="B201" s="70">
        <v>2</v>
      </c>
      <c r="C201" s="71" t="s">
        <v>2846</v>
      </c>
      <c r="D201" s="72" t="s">
        <v>69</v>
      </c>
      <c r="E201" s="72" t="s">
        <v>14678</v>
      </c>
      <c r="F201" s="71" t="s">
        <v>14679</v>
      </c>
      <c r="G201" s="71" t="s">
        <v>14680</v>
      </c>
      <c r="H201" s="73">
        <v>10461226</v>
      </c>
      <c r="I201" s="73" t="str" cm="1">
        <f t="array" ref="I201">IF(COUNTIF(Q$2:Q201,Q201)=1,_xlfn.TEXTJOIN(";",1,IF($Q$2:$Q$2000=Q201,$C$2:$C$2000,"")),"")</f>
        <v>Syva</v>
      </c>
      <c r="J201" s="73" t="str" cm="1">
        <f t="array" ref="J201">IF(COUNTIF(Q$2:Q201,Q201)=1,_xlfn.TEXTJOIN(";",1,IF($Q$2:$Q$2000=Q201,$F$2:$F$2000,"")),"")</f>
        <v>6002-380U</v>
      </c>
      <c r="K201" s="73" t="str" cm="1">
        <f t="array" ref="K201">IF(COUNTIF(Q$2:Q201,Q201)=1,_xlfn.TEXTJOIN(";",1,IF($Q$2:$Q$2000=Q201,$H$2:$H$2000,"")),"")</f>
        <v>10461226</v>
      </c>
      <c r="L201" s="102" t="s">
        <v>14681</v>
      </c>
      <c r="M201" s="103">
        <v>1</v>
      </c>
      <c r="O201" s="72" t="s">
        <v>14682</v>
      </c>
      <c r="P201" s="80" t="s">
        <v>14683</v>
      </c>
      <c r="Q201" s="72" t="str">
        <f t="shared" si="3"/>
        <v>国械注进20192221972</v>
      </c>
      <c r="R201" s="74">
        <v>43570</v>
      </c>
      <c r="S201" s="74">
        <v>43570</v>
      </c>
      <c r="T201" s="74">
        <v>45396</v>
      </c>
    </row>
    <row r="202" spans="1:20" s="103" customFormat="1" ht="25.5" customHeight="1">
      <c r="A202" s="70" t="s">
        <v>14132</v>
      </c>
      <c r="B202" s="70">
        <v>2</v>
      </c>
      <c r="C202" s="71" t="s">
        <v>2846</v>
      </c>
      <c r="D202" s="72" t="s">
        <v>69</v>
      </c>
      <c r="E202" s="72" t="s">
        <v>14684</v>
      </c>
      <c r="F202" s="71" t="s">
        <v>14685</v>
      </c>
      <c r="G202" s="71" t="s">
        <v>14686</v>
      </c>
      <c r="H202" s="73">
        <v>10804305</v>
      </c>
      <c r="I202" s="73" t="str" cm="1">
        <f t="array" ref="I202">IF(COUNTIF(Q$2:Q202,Q202)=1,_xlfn.TEXTJOIN(";",1,IF($Q$2:$Q$2000=Q202,$C$2:$C$2000,"")),"")</f>
        <v>Syva</v>
      </c>
      <c r="J202" s="73" t="str" cm="1">
        <f t="array" ref="J202">IF(COUNTIF(Q$2:Q202,Q202)=1,_xlfn.TEXTJOIN(";",1,IF($Q$2:$Q$2000=Q202,$F$2:$F$2000,"")),"")</f>
        <v>6003-760</v>
      </c>
      <c r="K202" s="73" t="str" cm="1">
        <f t="array" ref="K202">IF(COUNTIF(Q$2:Q202,Q202)=1,_xlfn.TEXTJOIN(";",1,IF($Q$2:$Q$2000=Q202,$H$2:$H$2000,"")),"")</f>
        <v>10804305</v>
      </c>
      <c r="L202" s="103" t="s">
        <v>14687</v>
      </c>
      <c r="M202" s="103">
        <v>1</v>
      </c>
      <c r="O202" s="72" t="s">
        <v>14688</v>
      </c>
      <c r="P202" s="80" t="s">
        <v>14689</v>
      </c>
      <c r="Q202" s="72" t="str">
        <f t="shared" si="3"/>
        <v>国械注进20172225163</v>
      </c>
      <c r="R202" s="74">
        <v>44418</v>
      </c>
      <c r="S202" s="74">
        <v>44418</v>
      </c>
      <c r="T202" s="74">
        <v>46243</v>
      </c>
    </row>
    <row r="203" spans="1:20" s="103" customFormat="1" ht="25.5" customHeight="1">
      <c r="A203" s="70" t="s">
        <v>14132</v>
      </c>
      <c r="B203" s="70">
        <v>2</v>
      </c>
      <c r="C203" s="71" t="s">
        <v>2846</v>
      </c>
      <c r="D203" s="72" t="s">
        <v>14690</v>
      </c>
      <c r="E203" s="128" t="s">
        <v>14691</v>
      </c>
      <c r="F203" s="129" t="s">
        <v>14692</v>
      </c>
      <c r="G203" s="71" t="s">
        <v>14693</v>
      </c>
      <c r="H203" s="73">
        <v>10445303</v>
      </c>
      <c r="I203" s="73" t="str" cm="1">
        <f t="array" ref="I203">IF(COUNTIF(Q$2:Q203,Q203)=1,_xlfn.TEXTJOIN(";",1,IF($Q$2:$Q$2000=Q203,$C$2:$C$2000,"")),"")</f>
        <v>Syva</v>
      </c>
      <c r="J203" s="73" t="str" cm="1">
        <f t="array" ref="J203">IF(COUNTIF(Q$2:Q203,Q203)=1,_xlfn.TEXTJOIN(";",1,IF($Q$2:$Q$2000=Q203,$F$2:$F$2000,"")),"")</f>
        <v>4A019UL</v>
      </c>
      <c r="K203" s="73" t="str" cm="1">
        <f t="array" ref="K203">IF(COUNTIF(Q$2:Q203,Q203)=1,_xlfn.TEXTJOIN(";",1,IF($Q$2:$Q$2000=Q203,$H$2:$H$2000,"")),"")</f>
        <v>10445303</v>
      </c>
      <c r="L203" s="103" t="s">
        <v>14694</v>
      </c>
      <c r="M203" s="103">
        <v>1</v>
      </c>
      <c r="O203" s="72" t="s">
        <v>14695</v>
      </c>
      <c r="P203" s="72" t="s">
        <v>14696</v>
      </c>
      <c r="Q203" s="72" t="str">
        <f t="shared" si="3"/>
        <v>国械注进20162400277</v>
      </c>
      <c r="R203" s="74">
        <v>44020</v>
      </c>
      <c r="S203" s="74">
        <v>44020</v>
      </c>
      <c r="T203" s="74">
        <v>45845</v>
      </c>
    </row>
    <row r="204" spans="1:20" s="103" customFormat="1" ht="25.5" customHeight="1">
      <c r="A204" s="70" t="s">
        <v>14132</v>
      </c>
      <c r="B204" s="70">
        <v>2</v>
      </c>
      <c r="C204" s="71" t="s">
        <v>2846</v>
      </c>
      <c r="D204" s="72" t="s">
        <v>14697</v>
      </c>
      <c r="E204" s="128" t="s">
        <v>14698</v>
      </c>
      <c r="F204" s="129" t="s">
        <v>14699</v>
      </c>
      <c r="G204" s="71" t="s">
        <v>14700</v>
      </c>
      <c r="H204" s="73">
        <v>10445304</v>
      </c>
      <c r="I204" s="73" t="str" cm="1">
        <f t="array" ref="I204">IF(COUNTIF(Q$2:Q204,Q204)=1,_xlfn.TEXTJOIN(";",1,IF($Q$2:$Q$2000=Q204,$C$2:$C$2000,"")),"")</f>
        <v>Syva</v>
      </c>
      <c r="J204" s="73" t="str" cm="1">
        <f t="array" ref="J204">IF(COUNTIF(Q$2:Q204,Q204)=1,_xlfn.TEXTJOIN(";",1,IF($Q$2:$Q$2000=Q204,$F$2:$F$2000,"")),"")</f>
        <v>4A109UL</v>
      </c>
      <c r="K204" s="73" t="str" cm="1">
        <f t="array" ref="K204">IF(COUNTIF(Q$2:Q204,Q204)=1,_xlfn.TEXTJOIN(";",1,IF($Q$2:$Q$2000=Q204,$H$2:$H$2000,"")),"")</f>
        <v>10445304</v>
      </c>
      <c r="L204" s="103" t="s">
        <v>14701</v>
      </c>
      <c r="M204" s="103">
        <v>1</v>
      </c>
      <c r="O204" s="72" t="s">
        <v>14702</v>
      </c>
      <c r="P204" s="80" t="s">
        <v>14703</v>
      </c>
      <c r="Q204" s="72" t="str">
        <f t="shared" si="3"/>
        <v>国械注进20162400282</v>
      </c>
      <c r="R204" s="74">
        <v>44014</v>
      </c>
      <c r="S204" s="74">
        <v>44014</v>
      </c>
      <c r="T204" s="74">
        <v>45839</v>
      </c>
    </row>
    <row r="205" spans="1:20" s="103" customFormat="1" ht="25.5" customHeight="1">
      <c r="A205" s="70" t="s">
        <v>14132</v>
      </c>
      <c r="B205" s="70">
        <v>2</v>
      </c>
      <c r="C205" s="71" t="s">
        <v>2846</v>
      </c>
      <c r="D205" s="72" t="s">
        <v>14704</v>
      </c>
      <c r="E205" s="128" t="s">
        <v>14705</v>
      </c>
      <c r="F205" s="129" t="s">
        <v>14706</v>
      </c>
      <c r="G205" s="71" t="s">
        <v>14707</v>
      </c>
      <c r="H205" s="73">
        <v>10445309</v>
      </c>
      <c r="I205" s="73" t="str" cm="1">
        <f t="array" ref="I205">IF(COUNTIF(Q$2:Q205,Q205)=1,_xlfn.TEXTJOIN(";",1,IF($Q$2:$Q$2000=Q205,$C$2:$C$2000,"")),"")</f>
        <v>Syva</v>
      </c>
      <c r="J205" s="73" t="str" cm="1">
        <f t="array" ref="J205">IF(COUNTIF(Q$2:Q205,Q205)=1,_xlfn.TEXTJOIN(";",1,IF($Q$2:$Q$2000=Q205,$F$2:$F$2000,"")),"")</f>
        <v>4F019UL</v>
      </c>
      <c r="K205" s="73" t="str" cm="1">
        <f t="array" ref="K205">IF(COUNTIF(Q$2:Q205,Q205)=1,_xlfn.TEXTJOIN(";",1,IF($Q$2:$Q$2000=Q205,$H$2:$H$2000,"")),"")</f>
        <v>10445309</v>
      </c>
      <c r="L205" s="103" t="s">
        <v>14708</v>
      </c>
      <c r="M205" s="103">
        <v>1</v>
      </c>
      <c r="O205" s="72" t="s">
        <v>14709</v>
      </c>
      <c r="P205" s="80" t="s">
        <v>14710</v>
      </c>
      <c r="Q205" s="72" t="str">
        <f t="shared" si="3"/>
        <v>国械注进20162400507</v>
      </c>
      <c r="R205" s="74">
        <v>44053</v>
      </c>
      <c r="S205" s="74">
        <v>44053</v>
      </c>
      <c r="T205" s="74">
        <v>45878</v>
      </c>
    </row>
    <row r="206" spans="1:20" s="103" customFormat="1" ht="25.5" customHeight="1">
      <c r="A206" s="70" t="s">
        <v>14132</v>
      </c>
      <c r="B206" s="70">
        <v>2</v>
      </c>
      <c r="C206" s="71" t="s">
        <v>2846</v>
      </c>
      <c r="D206" s="72" t="s">
        <v>14711</v>
      </c>
      <c r="E206" s="128" t="s">
        <v>14712</v>
      </c>
      <c r="F206" s="129" t="s">
        <v>14713</v>
      </c>
      <c r="G206" s="71" t="s">
        <v>14714</v>
      </c>
      <c r="H206" s="73">
        <v>10445310</v>
      </c>
      <c r="I206" s="73" t="str" cm="1">
        <f t="array" ref="I206">IF(COUNTIF(Q$2:Q206,Q206)=1,_xlfn.TEXTJOIN(";",1,IF($Q$2:$Q$2000=Q206,$C$2:$C$2000,"")),"")</f>
        <v>Syva</v>
      </c>
      <c r="J206" s="73" t="str" cm="1">
        <f t="array" ref="J206">IF(COUNTIF(Q$2:Q206,Q206)=1,_xlfn.TEXTJOIN(";",1,IF($Q$2:$Q$2000=Q206,$F$2:$F$2000,"")),"")</f>
        <v>4F109UL</v>
      </c>
      <c r="K206" s="73" t="str" cm="1">
        <f t="array" ref="K206">IF(COUNTIF(Q$2:Q206,Q206)=1,_xlfn.TEXTJOIN(";",1,IF($Q$2:$Q$2000=Q206,$H$2:$H$2000,"")),"")</f>
        <v>10445310</v>
      </c>
      <c r="L206" s="103" t="s">
        <v>14715</v>
      </c>
      <c r="M206" s="103">
        <v>1</v>
      </c>
      <c r="O206" s="72" t="s">
        <v>14702</v>
      </c>
      <c r="P206" s="104" t="s">
        <v>14716</v>
      </c>
      <c r="Q206" s="72" t="str">
        <f t="shared" si="3"/>
        <v>国械注进20162400509</v>
      </c>
      <c r="R206" s="74">
        <v>44053</v>
      </c>
      <c r="S206" s="74">
        <v>44053</v>
      </c>
      <c r="T206" s="74">
        <v>45878</v>
      </c>
    </row>
    <row r="207" spans="1:20" s="103" customFormat="1" ht="25.5" customHeight="1">
      <c r="A207" s="70" t="s">
        <v>14132</v>
      </c>
      <c r="B207" s="70">
        <v>2</v>
      </c>
      <c r="C207" s="71" t="s">
        <v>2846</v>
      </c>
      <c r="D207" s="72" t="s">
        <v>14717</v>
      </c>
      <c r="E207" s="128" t="s">
        <v>14718</v>
      </c>
      <c r="F207" s="129" t="s">
        <v>14719</v>
      </c>
      <c r="G207" s="71" t="s">
        <v>14720</v>
      </c>
      <c r="H207" s="73">
        <v>10445312</v>
      </c>
      <c r="I207" s="73" t="str" cm="1">
        <f t="array" ref="I207">IF(COUNTIF(Q$2:Q207,Q207)=1,_xlfn.TEXTJOIN(";",1,IF($Q$2:$Q$2000=Q207,$C$2:$C$2000,"")),"")</f>
        <v>Syva</v>
      </c>
      <c r="J207" s="73" t="str" cm="1">
        <f t="array" ref="J207">IF(COUNTIF(Q$2:Q207,Q207)=1,_xlfn.TEXTJOIN(";",1,IF($Q$2:$Q$2000=Q207,$F$2:$F$2000,"")),"")</f>
        <v>4G019UL</v>
      </c>
      <c r="K207" s="73" t="str" cm="1">
        <f t="array" ref="K207">IF(COUNTIF(Q$2:Q207,Q207)=1,_xlfn.TEXTJOIN(";",1,IF($Q$2:$Q$2000=Q207,$H$2:$H$2000,"")),"")</f>
        <v>10445312</v>
      </c>
      <c r="L207" s="103" t="s">
        <v>14721</v>
      </c>
      <c r="M207" s="103">
        <v>1</v>
      </c>
      <c r="O207" s="72" t="s">
        <v>14722</v>
      </c>
      <c r="P207" s="104" t="s">
        <v>14723</v>
      </c>
      <c r="Q207" s="72" t="str">
        <f t="shared" si="3"/>
        <v>国械注进20162400506</v>
      </c>
      <c r="R207" s="74">
        <v>44050</v>
      </c>
      <c r="S207" s="74">
        <v>44050</v>
      </c>
      <c r="T207" s="74">
        <v>45875</v>
      </c>
    </row>
    <row r="208" spans="1:20" s="103" customFormat="1" ht="25.5" customHeight="1">
      <c r="A208" s="70" t="s">
        <v>14132</v>
      </c>
      <c r="B208" s="70">
        <v>2</v>
      </c>
      <c r="C208" s="71" t="s">
        <v>2846</v>
      </c>
      <c r="D208" s="72" t="s">
        <v>14724</v>
      </c>
      <c r="E208" s="128" t="s">
        <v>14725</v>
      </c>
      <c r="F208" s="129" t="s">
        <v>14726</v>
      </c>
      <c r="G208" s="71" t="s">
        <v>14727</v>
      </c>
      <c r="H208" s="73">
        <v>10445313</v>
      </c>
      <c r="I208" s="73" t="str" cm="1">
        <f t="array" ref="I208">IF(COUNTIF(Q$2:Q208,Q208)=1,_xlfn.TEXTJOIN(";",1,IF($Q$2:$Q$2000=Q208,$C$2:$C$2000,"")),"")</f>
        <v>Syva</v>
      </c>
      <c r="J208" s="73" t="str" cm="1">
        <f t="array" ref="J208">IF(COUNTIF(Q$2:Q208,Q208)=1,_xlfn.TEXTJOIN(";",1,IF($Q$2:$Q$2000=Q208,$F$2:$F$2000,"")),"")</f>
        <v>4G109UL</v>
      </c>
      <c r="K208" s="73" t="str" cm="1">
        <f t="array" ref="K208">IF(COUNTIF(Q$2:Q208,Q208)=1,_xlfn.TEXTJOIN(";",1,IF($Q$2:$Q$2000=Q208,$H$2:$H$2000,"")),"")</f>
        <v>10445313</v>
      </c>
      <c r="L208" s="103" t="s">
        <v>14728</v>
      </c>
      <c r="M208" s="103">
        <v>1</v>
      </c>
      <c r="O208" s="72" t="s">
        <v>14729</v>
      </c>
      <c r="P208" s="80" t="s">
        <v>14730</v>
      </c>
      <c r="Q208" s="72" t="str">
        <f t="shared" si="3"/>
        <v>国械注进20162400409</v>
      </c>
      <c r="R208" s="74">
        <v>44027</v>
      </c>
      <c r="S208" s="74">
        <v>44027</v>
      </c>
      <c r="T208" s="74">
        <v>45852</v>
      </c>
    </row>
    <row r="209" spans="1:20" s="103" customFormat="1" ht="25.5" customHeight="1">
      <c r="A209" s="70" t="s">
        <v>14132</v>
      </c>
      <c r="B209" s="70">
        <v>2</v>
      </c>
      <c r="C209" s="71" t="s">
        <v>2846</v>
      </c>
      <c r="D209" s="72" t="s">
        <v>14731</v>
      </c>
      <c r="E209" s="128" t="s">
        <v>14732</v>
      </c>
      <c r="F209" s="129" t="s">
        <v>14733</v>
      </c>
      <c r="G209" s="71" t="s">
        <v>14734</v>
      </c>
      <c r="H209" s="73">
        <v>10445315</v>
      </c>
      <c r="I209" s="73" t="str" cm="1">
        <f t="array" ref="I209">IF(COUNTIF(Q$2:Q209,Q209)=1,_xlfn.TEXTJOIN(";",1,IF($Q$2:$Q$2000=Q209,$C$2:$C$2000,"")),"")</f>
        <v>Syva</v>
      </c>
      <c r="J209" s="73" t="str" cm="1">
        <f t="array" ref="J209">IF(COUNTIF(Q$2:Q209,Q209)=1,_xlfn.TEXTJOIN(";",1,IF($Q$2:$Q$2000=Q209,$F$2:$F$2000,"")),"")</f>
        <v>4H019UL</v>
      </c>
      <c r="K209" s="73" t="str" cm="1">
        <f t="array" ref="K209">IF(COUNTIF(Q$2:Q209,Q209)=1,_xlfn.TEXTJOIN(";",1,IF($Q$2:$Q$2000=Q209,$H$2:$H$2000,"")),"")</f>
        <v>10445315</v>
      </c>
      <c r="L209" s="103" t="s">
        <v>14735</v>
      </c>
      <c r="M209" s="103">
        <v>1</v>
      </c>
      <c r="O209" s="72" t="s">
        <v>14736</v>
      </c>
      <c r="P209" s="72" t="s">
        <v>14737</v>
      </c>
      <c r="Q209" s="72" t="str">
        <f t="shared" si="3"/>
        <v>国械注进20162400299</v>
      </c>
      <c r="R209" s="74">
        <v>44036</v>
      </c>
      <c r="S209" s="74">
        <v>44036</v>
      </c>
      <c r="T209" s="74">
        <v>45861</v>
      </c>
    </row>
    <row r="210" spans="1:20" s="103" customFormat="1" ht="25.5" customHeight="1">
      <c r="A210" s="70" t="s">
        <v>14132</v>
      </c>
      <c r="B210" s="70">
        <v>2</v>
      </c>
      <c r="C210" s="71" t="s">
        <v>2846</v>
      </c>
      <c r="D210" s="72" t="s">
        <v>14738</v>
      </c>
      <c r="E210" s="128" t="s">
        <v>14739</v>
      </c>
      <c r="F210" s="129" t="s">
        <v>14740</v>
      </c>
      <c r="G210" s="71" t="s">
        <v>14741</v>
      </c>
      <c r="H210" s="73">
        <v>10445316</v>
      </c>
      <c r="I210" s="73" t="str" cm="1">
        <f t="array" ref="I210">IF(COUNTIF(Q$2:Q210,Q210)=1,_xlfn.TEXTJOIN(";",1,IF($Q$2:$Q$2000=Q210,$C$2:$C$2000,"")),"")</f>
        <v>Syva</v>
      </c>
      <c r="J210" s="73" t="str" cm="1">
        <f t="array" ref="J210">IF(COUNTIF(Q$2:Q210,Q210)=1,_xlfn.TEXTJOIN(";",1,IF($Q$2:$Q$2000=Q210,$F$2:$F$2000,"")),"")</f>
        <v>4H209UL</v>
      </c>
      <c r="K210" s="73" t="str" cm="1">
        <f t="array" ref="K210">IF(COUNTIF(Q$2:Q210,Q210)=1,_xlfn.TEXTJOIN(";",1,IF($Q$2:$Q$2000=Q210,$H$2:$H$2000,"")),"")</f>
        <v>10445316</v>
      </c>
      <c r="L210" s="103" t="s">
        <v>14742</v>
      </c>
      <c r="M210" s="103">
        <v>1</v>
      </c>
      <c r="O210" s="72" t="s">
        <v>14729</v>
      </c>
      <c r="P210" s="80" t="s">
        <v>14743</v>
      </c>
      <c r="Q210" s="72" t="str">
        <f t="shared" si="3"/>
        <v>国械注进20162400408</v>
      </c>
      <c r="R210" s="74">
        <v>44036</v>
      </c>
      <c r="S210" s="74">
        <v>44036</v>
      </c>
      <c r="T210" s="74">
        <v>45861</v>
      </c>
    </row>
    <row r="211" spans="1:20" s="103" customFormat="1" ht="25.5" customHeight="1">
      <c r="A211" s="70" t="s">
        <v>14132</v>
      </c>
      <c r="B211" s="70">
        <v>2</v>
      </c>
      <c r="C211" s="71" t="s">
        <v>2846</v>
      </c>
      <c r="D211" s="72" t="s">
        <v>14744</v>
      </c>
      <c r="E211" s="128" t="s">
        <v>14745</v>
      </c>
      <c r="F211" s="129" t="s">
        <v>14746</v>
      </c>
      <c r="G211" s="71" t="s">
        <v>14747</v>
      </c>
      <c r="H211" s="73">
        <v>10445324</v>
      </c>
      <c r="I211" s="73" t="str" cm="1">
        <f t="array" ref="I211">IF(COUNTIF(Q$2:Q211,Q211)=1,_xlfn.TEXTJOIN(";",1,IF($Q$2:$Q$2000=Q211,$C$2:$C$2000,"")),"")</f>
        <v>Syva</v>
      </c>
      <c r="J211" s="73" t="str" cm="1">
        <f t="array" ref="J211">IF(COUNTIF(Q$2:Q211,Q211)=1,_xlfn.TEXTJOIN(";",1,IF($Q$2:$Q$2000=Q211,$F$2:$F$2000,"")),"")</f>
        <v>4P019UL</v>
      </c>
      <c r="K211" s="73" t="str" cm="1">
        <f t="array" ref="K211">IF(COUNTIF(Q$2:Q211,Q211)=1,_xlfn.TEXTJOIN(";",1,IF($Q$2:$Q$2000=Q211,$H$2:$H$2000,"")),"")</f>
        <v>10445324</v>
      </c>
      <c r="L211" s="103" t="s">
        <v>14748</v>
      </c>
      <c r="M211" s="103">
        <v>1</v>
      </c>
      <c r="O211" s="72" t="s">
        <v>14709</v>
      </c>
      <c r="P211" s="80" t="s">
        <v>14749</v>
      </c>
      <c r="Q211" s="72" t="str">
        <f t="shared" si="3"/>
        <v>国械注进20162401704</v>
      </c>
      <c r="R211" s="74">
        <v>44151</v>
      </c>
      <c r="S211" s="74">
        <v>44151</v>
      </c>
      <c r="T211" s="74">
        <v>45976</v>
      </c>
    </row>
    <row r="212" spans="1:20" s="103" customFormat="1" ht="25.5" customHeight="1">
      <c r="A212" s="70" t="s">
        <v>14132</v>
      </c>
      <c r="B212" s="70">
        <v>2</v>
      </c>
      <c r="C212" s="71" t="s">
        <v>2846</v>
      </c>
      <c r="D212" s="72" t="s">
        <v>14750</v>
      </c>
      <c r="E212" s="128" t="s">
        <v>14751</v>
      </c>
      <c r="F212" s="129" t="s">
        <v>14752</v>
      </c>
      <c r="G212" s="71" t="s">
        <v>14753</v>
      </c>
      <c r="H212" s="73">
        <v>10445325</v>
      </c>
      <c r="I212" s="73" t="str" cm="1">
        <f t="array" ref="I212">IF(COUNTIF(Q$2:Q212,Q212)=1,_xlfn.TEXTJOIN(";",1,IF($Q$2:$Q$2000=Q212,$C$2:$C$2000,"")),"")</f>
        <v>Syva</v>
      </c>
      <c r="J212" s="73" t="str" cm="1">
        <f t="array" ref="J212">IF(COUNTIF(Q$2:Q212,Q212)=1,_xlfn.TEXTJOIN(";",1,IF($Q$2:$Q$2000=Q212,$F$2:$F$2000,"")),"")</f>
        <v>4P109UL</v>
      </c>
      <c r="K212" s="73" t="str" cm="1">
        <f t="array" ref="K212">IF(COUNTIF(Q$2:Q212,Q212)=1,_xlfn.TEXTJOIN(";",1,IF($Q$2:$Q$2000=Q212,$H$2:$H$2000,"")),"")</f>
        <v>10445325</v>
      </c>
      <c r="L212" s="103" t="s">
        <v>14754</v>
      </c>
      <c r="M212" s="103">
        <v>1</v>
      </c>
      <c r="O212" s="72" t="s">
        <v>14755</v>
      </c>
      <c r="P212" s="104" t="s">
        <v>14756</v>
      </c>
      <c r="Q212" s="72" t="str">
        <f t="shared" si="3"/>
        <v>国械注进20162400508</v>
      </c>
      <c r="R212" s="74">
        <v>44050</v>
      </c>
      <c r="S212" s="74">
        <v>44050</v>
      </c>
      <c r="T212" s="74">
        <v>45875</v>
      </c>
    </row>
    <row r="213" spans="1:20" s="103" customFormat="1" ht="25.5" customHeight="1">
      <c r="A213" s="70" t="s">
        <v>14132</v>
      </c>
      <c r="B213" s="70">
        <v>2</v>
      </c>
      <c r="C213" s="71" t="s">
        <v>2846</v>
      </c>
      <c r="D213" s="72" t="s">
        <v>14757</v>
      </c>
      <c r="E213" s="128" t="s">
        <v>14758</v>
      </c>
      <c r="F213" s="129" t="s">
        <v>14759</v>
      </c>
      <c r="G213" s="71" t="s">
        <v>14760</v>
      </c>
      <c r="H213" s="73">
        <v>10445368</v>
      </c>
      <c r="I213" s="73" t="str" cm="1">
        <f t="array" ref="I213">IF(COUNTIF(Q$2:Q213,Q213)=1,_xlfn.TEXTJOIN(";",1,IF($Q$2:$Q$2000=Q213,$C$2:$C$2000,"")),"")</f>
        <v>Syva</v>
      </c>
      <c r="J213" s="73" t="str" cm="1">
        <f t="array" ref="J213">IF(COUNTIF(Q$2:Q213,Q213)=1,_xlfn.TEXTJOIN(";",1,IF($Q$2:$Q$2000=Q213,$F$2:$F$2000,"")),"")</f>
        <v>6L119UL</v>
      </c>
      <c r="K213" s="73" t="str" cm="1">
        <f t="array" ref="K213">IF(COUNTIF(Q$2:Q213,Q213)=1,_xlfn.TEXTJOIN(";",1,IF($Q$2:$Q$2000=Q213,$H$2:$H$2000,"")),"")</f>
        <v>10445368</v>
      </c>
      <c r="L213" s="103" t="s">
        <v>14761</v>
      </c>
      <c r="M213" s="103">
        <v>1</v>
      </c>
      <c r="O213" s="72" t="s">
        <v>14762</v>
      </c>
      <c r="P213" s="80" t="s">
        <v>14763</v>
      </c>
      <c r="Q213" s="72" t="str">
        <f t="shared" si="3"/>
        <v>国械注进20162400410</v>
      </c>
      <c r="R213" s="74">
        <v>44036</v>
      </c>
      <c r="S213" s="74">
        <v>44036</v>
      </c>
      <c r="T213" s="74">
        <v>45861</v>
      </c>
    </row>
    <row r="214" spans="1:20" s="103" customFormat="1" ht="25.4" customHeight="1">
      <c r="A214" s="70" t="s">
        <v>14132</v>
      </c>
      <c r="B214" s="70">
        <v>2</v>
      </c>
      <c r="C214" s="71" t="s">
        <v>2846</v>
      </c>
      <c r="D214" s="72" t="s">
        <v>14764</v>
      </c>
      <c r="E214" s="72" t="s">
        <v>14765</v>
      </c>
      <c r="F214" s="71" t="s">
        <v>14766</v>
      </c>
      <c r="G214" s="71" t="s">
        <v>14767</v>
      </c>
      <c r="H214" s="73">
        <v>10445375</v>
      </c>
      <c r="I214" s="73" t="str" cm="1">
        <f t="array" ref="I214">IF(COUNTIF(Q$2:Q214,Q214)=1,_xlfn.TEXTJOIN(";",1,IF($Q$2:$Q$2000=Q214,$C$2:$C$2000,"")),"")</f>
        <v>Syva</v>
      </c>
      <c r="J214" s="73" t="str" cm="1">
        <f t="array" ref="J214">IF(COUNTIF(Q$2:Q214,Q214)=1,_xlfn.TEXTJOIN(";",1,IF($Q$2:$Q$2000=Q214,$F$2:$F$2000,"")),"")</f>
        <v>6R079UL</v>
      </c>
      <c r="K214" s="73" t="str" cm="1">
        <f t="array" ref="K214">IF(COUNTIF(Q$2:Q214,Q214)=1,_xlfn.TEXTJOIN(";",1,IF($Q$2:$Q$2000=Q214,$H$2:$H$2000,"")),"")</f>
        <v>10445375</v>
      </c>
      <c r="L214" s="103" t="s">
        <v>14768</v>
      </c>
      <c r="M214" s="103">
        <v>1</v>
      </c>
      <c r="O214" s="72" t="s">
        <v>14769</v>
      </c>
      <c r="P214" s="80" t="s">
        <v>14770</v>
      </c>
      <c r="Q214" s="72" t="str">
        <f t="shared" si="3"/>
        <v>国械注进20162400011</v>
      </c>
      <c r="R214" s="74">
        <v>44726</v>
      </c>
      <c r="S214" s="74">
        <v>45832</v>
      </c>
      <c r="T214" s="74">
        <v>47657</v>
      </c>
    </row>
    <row r="215" spans="1:20" s="103" customFormat="1" ht="25.5" customHeight="1">
      <c r="A215" s="70" t="s">
        <v>14132</v>
      </c>
      <c r="B215" s="70">
        <v>2</v>
      </c>
      <c r="C215" s="71" t="s">
        <v>2846</v>
      </c>
      <c r="D215" s="72" t="s">
        <v>14771</v>
      </c>
      <c r="E215" s="72" t="s">
        <v>14772</v>
      </c>
      <c r="F215" s="71" t="s">
        <v>14773</v>
      </c>
      <c r="G215" s="71" t="s">
        <v>14774</v>
      </c>
      <c r="H215" s="73">
        <v>10445376</v>
      </c>
      <c r="I215" s="73" t="str" cm="1">
        <f t="array" ref="I215">IF(COUNTIF(Q$2:Q215,Q215)=1,_xlfn.TEXTJOIN(";",1,IF($Q$2:$Q$2000=Q215,$C$2:$C$2000,"")),"")</f>
        <v>Syva</v>
      </c>
      <c r="J215" s="73" t="str" cm="1">
        <f t="array" ref="J215">IF(COUNTIF(Q$2:Q215,Q215)=1,_xlfn.TEXTJOIN(";",1,IF($Q$2:$Q$2000=Q215,$F$2:$F$2000,"")),"")</f>
        <v>6R119UL</v>
      </c>
      <c r="K215" s="73" t="str" cm="1">
        <f t="array" ref="K215">IF(COUNTIF(Q$2:Q215,Q215)=1,_xlfn.TEXTJOIN(";",1,IF($Q$2:$Q$2000=Q215,$H$2:$H$2000,"")),"")</f>
        <v>10445376</v>
      </c>
      <c r="L215" s="103" t="s">
        <v>14775</v>
      </c>
      <c r="M215" s="103">
        <v>1</v>
      </c>
      <c r="O215" s="72" t="s">
        <v>14776</v>
      </c>
      <c r="P215" s="80" t="s">
        <v>14777</v>
      </c>
      <c r="Q215" s="72" t="str">
        <f t="shared" si="3"/>
        <v>国械注进20162400278</v>
      </c>
      <c r="R215" s="74">
        <v>44006</v>
      </c>
      <c r="S215" s="74">
        <v>44006</v>
      </c>
      <c r="T215" s="74">
        <v>45831</v>
      </c>
    </row>
    <row r="216" spans="1:20" s="103" customFormat="1" ht="25.5" customHeight="1">
      <c r="A216" s="70" t="s">
        <v>14132</v>
      </c>
      <c r="B216" s="70">
        <v>1</v>
      </c>
      <c r="C216" s="71" t="s">
        <v>2846</v>
      </c>
      <c r="D216" s="72" t="s">
        <v>14778</v>
      </c>
      <c r="E216" s="72" t="s">
        <v>14779</v>
      </c>
      <c r="F216" s="71" t="s">
        <v>14780</v>
      </c>
      <c r="G216" s="71" t="s">
        <v>14781</v>
      </c>
      <c r="H216" s="73">
        <v>10445378</v>
      </c>
      <c r="I216" s="73" t="str" cm="1">
        <f t="array" ref="I216">IF(COUNTIF(Q$2:Q216,Q216)=1,_xlfn.TEXTJOIN(";",1,IF($Q$2:$Q$2000=Q216,$C$2:$C$2000,"")),"")</f>
        <v>Syva</v>
      </c>
      <c r="J216" s="73" t="str" cm="1">
        <f t="array" ref="J216">IF(COUNTIF(Q$2:Q216,Q216)=1,_xlfn.TEXTJOIN(";",1,IF($Q$2:$Q$2000=Q216,$F$2:$F$2000,"")),"")</f>
        <v>6R719UL</v>
      </c>
      <c r="K216" s="73" t="str" cm="1">
        <f t="array" ref="K216">IF(COUNTIF(Q$2:Q216,Q216)=1,_xlfn.TEXTJOIN(";",1,IF($Q$2:$Q$2000=Q216,$H$2:$H$2000,"")),"")</f>
        <v>10445378</v>
      </c>
      <c r="L216" s="103" t="s">
        <v>14782</v>
      </c>
      <c r="M216" s="103">
        <v>4</v>
      </c>
      <c r="N216" s="103" t="s">
        <v>14783</v>
      </c>
      <c r="O216" s="72" t="s">
        <v>14784</v>
      </c>
      <c r="P216" s="80" t="s">
        <v>14785</v>
      </c>
      <c r="Q216" s="72" t="str">
        <f t="shared" si="3"/>
        <v>国械备20151850号</v>
      </c>
      <c r="R216" s="74">
        <v>43463</v>
      </c>
      <c r="S216" s="74">
        <v>43463</v>
      </c>
      <c r="T216" s="74">
        <v>401768</v>
      </c>
    </row>
    <row r="217" spans="1:20" s="103" customFormat="1" ht="25.5" customHeight="1">
      <c r="A217" s="70" t="s">
        <v>14132</v>
      </c>
      <c r="B217" s="70">
        <v>2</v>
      </c>
      <c r="C217" s="71" t="s">
        <v>2846</v>
      </c>
      <c r="D217" s="72" t="s">
        <v>14786</v>
      </c>
      <c r="E217" s="72" t="s">
        <v>14787</v>
      </c>
      <c r="F217" s="71" t="s">
        <v>14788</v>
      </c>
      <c r="G217" s="71" t="s">
        <v>14789</v>
      </c>
      <c r="H217" s="73">
        <v>10730958</v>
      </c>
      <c r="I217" s="73" t="str" cm="1">
        <f t="array" ref="I217">IF(COUNTIF(Q$2:Q217,Q217)=1,_xlfn.TEXTJOIN(";",1,IF($Q$2:$Q$2000=Q217,$C$2:$C$2000,"")),"")</f>
        <v>Syva</v>
      </c>
      <c r="J217" s="73" t="str" cm="1">
        <f t="array" ref="J217">IF(COUNTIF(Q$2:Q217,Q217)=1,_xlfn.TEXTJOIN(";",1,IF($Q$2:$Q$2000=Q217,$F$2:$F$2000,"")),"")</f>
        <v>6R619UL</v>
      </c>
      <c r="K217" s="73" t="str" cm="1">
        <f t="array" ref="K217">IF(COUNTIF(Q$2:Q217,Q217)=1,_xlfn.TEXTJOIN(";",1,IF($Q$2:$Q$2000=Q217,$H$2:$H$2000,"")),"")</f>
        <v>10730958</v>
      </c>
      <c r="L217" s="103" t="s">
        <v>14790</v>
      </c>
      <c r="M217" s="103">
        <v>1</v>
      </c>
      <c r="O217" s="72" t="s">
        <v>14791</v>
      </c>
      <c r="P217" s="80" t="s">
        <v>14792</v>
      </c>
      <c r="Q217" s="72" t="str">
        <f t="shared" si="3"/>
        <v>国械注进20162401153</v>
      </c>
      <c r="R217" s="74">
        <v>44095</v>
      </c>
      <c r="S217" s="74">
        <v>44095</v>
      </c>
      <c r="T217" s="74">
        <v>45920</v>
      </c>
    </row>
    <row r="218" spans="1:20" s="103" customFormat="1" ht="25.5" customHeight="1">
      <c r="A218" s="70" t="s">
        <v>14132</v>
      </c>
      <c r="B218" s="70">
        <v>2</v>
      </c>
      <c r="C218" s="71" t="s">
        <v>2846</v>
      </c>
      <c r="D218" s="72" t="s">
        <v>14793</v>
      </c>
      <c r="E218" s="72" t="s">
        <v>14794</v>
      </c>
      <c r="F218" s="71" t="s">
        <v>14795</v>
      </c>
      <c r="G218" s="71" t="s">
        <v>14796</v>
      </c>
      <c r="H218" s="73">
        <v>10730959</v>
      </c>
      <c r="I218" s="73" t="str" cm="1">
        <f t="array" ref="I218">IF(COUNTIF(Q$2:Q218,Q218)=1,_xlfn.TEXTJOIN(";",1,IF($Q$2:$Q$2000=Q218,$C$2:$C$2000,"")),"")</f>
        <v>Syva</v>
      </c>
      <c r="J218" s="73" t="str" cm="1">
        <f t="array" ref="J218">IF(COUNTIF(Q$2:Q218,Q218)=1,_xlfn.TEXTJOIN(";",1,IF($Q$2:$Q$2000=Q218,$F$2:$F$2000,"")),"")</f>
        <v>6R629UL</v>
      </c>
      <c r="K218" s="73" t="str" cm="1">
        <f t="array" ref="K218">IF(COUNTIF(Q$2:Q218,Q218)=1,_xlfn.TEXTJOIN(";",1,IF($Q$2:$Q$2000=Q218,$H$2:$H$2000,"")),"")</f>
        <v>10730959</v>
      </c>
      <c r="L218" s="103" t="s">
        <v>14797</v>
      </c>
      <c r="M218" s="103">
        <v>1</v>
      </c>
      <c r="O218" s="72" t="s">
        <v>14798</v>
      </c>
      <c r="P218" s="80" t="s">
        <v>14799</v>
      </c>
      <c r="Q218" s="72" t="str">
        <f t="shared" si="3"/>
        <v>国械注进20162401152</v>
      </c>
      <c r="R218" s="74">
        <v>44095</v>
      </c>
      <c r="S218" s="74">
        <v>44095</v>
      </c>
      <c r="T218" s="74">
        <v>45920</v>
      </c>
    </row>
    <row r="219" spans="1:20" s="103" customFormat="1" ht="25.5" customHeight="1">
      <c r="A219" s="70" t="s">
        <v>14132</v>
      </c>
      <c r="B219" s="70">
        <v>2</v>
      </c>
      <c r="C219" s="71" t="s">
        <v>2846</v>
      </c>
      <c r="D219" s="72" t="s">
        <v>14800</v>
      </c>
      <c r="E219" s="72" t="s">
        <v>14801</v>
      </c>
      <c r="F219" s="71" t="s">
        <v>14802</v>
      </c>
      <c r="G219" s="71" t="s">
        <v>14803</v>
      </c>
      <c r="H219" s="73">
        <v>10730960</v>
      </c>
      <c r="I219" s="73" t="str" cm="1">
        <f t="array" ref="I219">IF(COUNTIF(Q$2:Q219,Q219)=1,_xlfn.TEXTJOIN(";",1,IF($Q$2:$Q$2000=Q219,$C$2:$C$2000,"")),"")</f>
        <v>Syva</v>
      </c>
      <c r="J219" s="73" t="str" cm="1">
        <f t="array" ref="J219">IF(COUNTIF(Q$2:Q219,Q219)=1,_xlfn.TEXTJOIN(";",1,IF($Q$2:$Q$2000=Q219,$F$2:$F$2000,"")),"")</f>
        <v>6R669UL</v>
      </c>
      <c r="K219" s="73" t="str" cm="1">
        <f t="array" ref="K219">IF(COUNTIF(Q$2:Q219,Q219)=1,_xlfn.TEXTJOIN(";",1,IF($Q$2:$Q$2000=Q219,$H$2:$H$2000,"")),"")</f>
        <v>10730960</v>
      </c>
      <c r="L219" s="103" t="s">
        <v>14804</v>
      </c>
      <c r="M219" s="103">
        <v>1</v>
      </c>
      <c r="O219" s="72" t="s">
        <v>14168</v>
      </c>
      <c r="P219" s="80" t="s">
        <v>14805</v>
      </c>
      <c r="Q219" s="72" t="str">
        <f t="shared" si="3"/>
        <v>国械注进20162401151</v>
      </c>
      <c r="R219" s="74">
        <v>44095</v>
      </c>
      <c r="S219" s="74">
        <v>44095</v>
      </c>
      <c r="T219" s="74">
        <v>45920</v>
      </c>
    </row>
    <row r="220" spans="1:20" s="103" customFormat="1" ht="25.5" customHeight="1">
      <c r="A220" s="70" t="s">
        <v>14132</v>
      </c>
      <c r="B220" s="70">
        <v>2</v>
      </c>
      <c r="C220" s="71" t="s">
        <v>2846</v>
      </c>
      <c r="D220" s="72" t="s">
        <v>14806</v>
      </c>
      <c r="E220" s="72" t="s">
        <v>14807</v>
      </c>
      <c r="F220" s="71" t="s">
        <v>14808</v>
      </c>
      <c r="G220" s="71" t="s">
        <v>14809</v>
      </c>
      <c r="H220" s="73">
        <v>10445397</v>
      </c>
      <c r="I220" s="73" t="str" cm="1">
        <f t="array" ref="I220">IF(COUNTIF(Q$2:Q220,Q220)=1,_xlfn.TEXTJOIN(";",1,IF($Q$2:$Q$2000=Q220,$C$2:$C$2000,"")),"")</f>
        <v>Syva</v>
      </c>
      <c r="J220" s="73" t="str" cm="1">
        <f t="array" ref="J220">IF(COUNTIF(Q$2:Q220,Q220)=1,_xlfn.TEXTJOIN(";",1,IF($Q$2:$Q$2000=Q220,$F$2:$F$2000,"")),"")</f>
        <v>8R019UL</v>
      </c>
      <c r="K220" s="73" t="str" cm="1">
        <f t="array" ref="K220">IF(COUNTIF(Q$2:Q220,Q220)=1,_xlfn.TEXTJOIN(";",1,IF($Q$2:$Q$2000=Q220,$H$2:$H$2000,"")),"")</f>
        <v>10445397</v>
      </c>
      <c r="L220" s="103" t="s">
        <v>14810</v>
      </c>
      <c r="M220" s="103">
        <v>1</v>
      </c>
      <c r="O220" s="72" t="s">
        <v>14811</v>
      </c>
      <c r="P220" s="80" t="s">
        <v>14812</v>
      </c>
      <c r="Q220" s="72" t="str">
        <f t="shared" si="3"/>
        <v>国械注进20162400279</v>
      </c>
      <c r="R220" s="74">
        <v>44727</v>
      </c>
      <c r="S220" s="74">
        <v>45846</v>
      </c>
      <c r="T220" s="74">
        <v>47671</v>
      </c>
    </row>
    <row r="221" spans="1:20" s="122" customFormat="1" ht="25.5" customHeight="1">
      <c r="A221" s="119" t="s">
        <v>14132</v>
      </c>
      <c r="B221" s="119">
        <v>2</v>
      </c>
      <c r="C221" s="109" t="s">
        <v>2846</v>
      </c>
      <c r="D221" s="120" t="s">
        <v>14813</v>
      </c>
      <c r="E221" s="120" t="s">
        <v>14814</v>
      </c>
      <c r="F221" s="109" t="s">
        <v>14815</v>
      </c>
      <c r="G221" s="109" t="s">
        <v>14816</v>
      </c>
      <c r="H221" s="130">
        <v>10445399</v>
      </c>
      <c r="I221" s="73" t="str" cm="1">
        <f t="array" ref="I221">IF(COUNTIF(Q$2:Q221,Q221)=1,_xlfn.TEXTJOIN(";",1,IF($Q$2:$Q$2000=Q221,$C$2:$C$2000,"")),"")</f>
        <v>Syva</v>
      </c>
      <c r="J221" s="73" t="str" cm="1">
        <f t="array" ref="J221">IF(COUNTIF(Q$2:Q221,Q221)=1,_xlfn.TEXTJOIN(";",1,IF($Q$2:$Q$2000=Q221,$F$2:$F$2000,"")),"")</f>
        <v>8R109UL</v>
      </c>
      <c r="K221" s="73" t="str" cm="1">
        <f t="array" ref="K221">IF(COUNTIF(Q$2:Q221,Q221)=1,_xlfn.TEXTJOIN(";",1,IF($Q$2:$Q$2000=Q221,$H$2:$H$2000,"")),"")</f>
        <v>10445399</v>
      </c>
      <c r="L221" s="122" t="s">
        <v>14817</v>
      </c>
      <c r="M221" s="122">
        <v>1</v>
      </c>
      <c r="O221" s="120" t="s">
        <v>13978</v>
      </c>
      <c r="P221" s="123" t="s">
        <v>14818</v>
      </c>
      <c r="Q221" s="72" t="str">
        <f t="shared" si="3"/>
        <v>国械注进20162400280</v>
      </c>
      <c r="R221" s="124">
        <v>44923</v>
      </c>
      <c r="S221" s="124">
        <v>44923</v>
      </c>
      <c r="T221" s="124">
        <v>45839</v>
      </c>
    </row>
    <row r="222" spans="1:20" s="103" customFormat="1" ht="25.5" customHeight="1">
      <c r="A222" s="70" t="s">
        <v>14132</v>
      </c>
      <c r="B222" s="70">
        <v>2</v>
      </c>
      <c r="C222" s="71" t="s">
        <v>2846</v>
      </c>
      <c r="D222" s="72" t="s">
        <v>14819</v>
      </c>
      <c r="E222" s="128" t="s">
        <v>14820</v>
      </c>
      <c r="F222" s="129">
        <v>202</v>
      </c>
      <c r="G222" s="71" t="s">
        <v>14821</v>
      </c>
      <c r="H222" s="73">
        <v>10445221</v>
      </c>
      <c r="I222" s="73" t="str" cm="1">
        <f t="array" ref="I222">IF(COUNTIF(Q$2:Q222,Q222)=1,_xlfn.TEXTJOIN(";",1,IF($Q$2:$Q$2000=Q222,$C$2:$C$2000,"")),"")</f>
        <v>Syva</v>
      </c>
      <c r="J222" s="73" t="str" cm="1">
        <f t="array" ref="J222">IF(COUNTIF(Q$2:Q222,Q222)=1,_xlfn.TEXTJOIN(";",1,IF($Q$2:$Q$2000=Q222,$F$2:$F$2000,"")),"")</f>
        <v>202</v>
      </c>
      <c r="K222" s="73" t="str" cm="1">
        <f t="array" ref="K222">IF(COUNTIF(Q$2:Q222,Q222)=1,_xlfn.TEXTJOIN(";",1,IF($Q$2:$Q$2000=Q222,$H$2:$H$2000,"")),"")</f>
        <v>10445221</v>
      </c>
      <c r="L222" s="102" t="s">
        <v>14822</v>
      </c>
      <c r="M222" s="103">
        <v>1</v>
      </c>
      <c r="O222" s="72" t="s">
        <v>14823</v>
      </c>
      <c r="P222" s="80" t="s">
        <v>14824</v>
      </c>
      <c r="Q222" s="72" t="str">
        <f t="shared" si="3"/>
        <v>国械注进20182402512</v>
      </c>
      <c r="R222" s="74">
        <v>43447</v>
      </c>
      <c r="S222" s="74">
        <v>43447</v>
      </c>
      <c r="T222" s="74">
        <v>45242</v>
      </c>
    </row>
    <row r="223" spans="1:20" s="103" customFormat="1" ht="25.5" customHeight="1">
      <c r="A223" s="70" t="s">
        <v>14132</v>
      </c>
      <c r="B223" s="70">
        <v>1</v>
      </c>
      <c r="C223" s="71" t="s">
        <v>2846</v>
      </c>
      <c r="D223" s="72" t="s">
        <v>14825</v>
      </c>
      <c r="E223" s="72" t="s">
        <v>14826</v>
      </c>
      <c r="F223" s="71" t="s">
        <v>14827</v>
      </c>
      <c r="G223" s="71" t="s">
        <v>14828</v>
      </c>
      <c r="H223" s="73">
        <v>10488260</v>
      </c>
      <c r="I223" s="73" t="str" cm="1">
        <f t="array" ref="I223">IF(COUNTIF(Q$2:Q223,Q223)=1,_xlfn.TEXTJOIN(";",1,IF($Q$2:$Q$2000=Q223,$C$2:$C$2000,"")),"")</f>
        <v>Syva</v>
      </c>
      <c r="J223" s="73" t="str" cm="1">
        <f t="array" ref="J223">IF(COUNTIF(Q$2:Q223,Q223)=1,_xlfn.TEXTJOIN(";",1,IF($Q$2:$Q$2000=Q223,$F$2:$F$2000,"")),"")</f>
        <v>8S079UL</v>
      </c>
      <c r="K223" s="73" t="str" cm="1">
        <f t="array" ref="K223">IF(COUNTIF(Q$2:Q223,Q223)=1,_xlfn.TEXTJOIN(";",1,IF($Q$2:$Q$2000=Q223,$H$2:$H$2000,"")),"")</f>
        <v>10488260</v>
      </c>
      <c r="L223" s="103" t="s">
        <v>14829</v>
      </c>
      <c r="M223" s="103">
        <v>4</v>
      </c>
      <c r="N223" s="103" t="s">
        <v>14830</v>
      </c>
      <c r="O223" s="72" t="s">
        <v>14831</v>
      </c>
      <c r="P223" s="80" t="s">
        <v>14832</v>
      </c>
      <c r="Q223" s="72" t="str">
        <f t="shared" si="3"/>
        <v>国械备20151849号</v>
      </c>
      <c r="R223" s="74">
        <v>43463</v>
      </c>
      <c r="S223" s="74">
        <v>43463</v>
      </c>
      <c r="T223" s="74">
        <v>401768</v>
      </c>
    </row>
    <row r="224" spans="1:20" s="103" customFormat="1" ht="25.5" customHeight="1">
      <c r="A224" s="70" t="s">
        <v>14132</v>
      </c>
      <c r="B224" s="70">
        <v>2</v>
      </c>
      <c r="C224" s="71" t="s">
        <v>2846</v>
      </c>
      <c r="D224" s="71" t="s">
        <v>14833</v>
      </c>
      <c r="E224" s="72" t="s">
        <v>14834</v>
      </c>
      <c r="F224" s="71" t="s">
        <v>14835</v>
      </c>
      <c r="G224" s="71" t="s">
        <v>14836</v>
      </c>
      <c r="H224" s="73">
        <v>10445402</v>
      </c>
      <c r="I224" s="73" t="str" cm="1">
        <f t="array" ref="I224">IF(COUNTIF(Q$2:Q224,Q224)=1,_xlfn.TEXTJOIN(";",1,IF($Q$2:$Q$2000=Q224,$C$2:$C$2000,"")),"")</f>
        <v>Syva</v>
      </c>
      <c r="J224" s="73" t="str" cm="1">
        <f t="array" ref="J224">IF(COUNTIF(Q$2:Q224,Q224)=1,_xlfn.TEXTJOIN(";",1,IF($Q$2:$Q$2000=Q224,$F$2:$F$2000,"")),"")</f>
        <v>8S109UL</v>
      </c>
      <c r="K224" s="73" t="str" cm="1">
        <f t="array" ref="K224">IF(COUNTIF(Q$2:Q224,Q224)=1,_xlfn.TEXTJOIN(";",1,IF($Q$2:$Q$2000=Q224,$H$2:$H$2000,"")),"")</f>
        <v>10445402</v>
      </c>
      <c r="L224" s="103" t="s">
        <v>14837</v>
      </c>
      <c r="M224" s="103">
        <v>1</v>
      </c>
      <c r="O224" s="72" t="s">
        <v>13978</v>
      </c>
      <c r="P224" s="80" t="s">
        <v>14838</v>
      </c>
      <c r="Q224" s="72" t="str">
        <f t="shared" si="3"/>
        <v>国械注进20152400551</v>
      </c>
      <c r="R224" s="74">
        <v>43713</v>
      </c>
      <c r="S224" s="74">
        <v>43713</v>
      </c>
      <c r="T224" s="74">
        <v>45539</v>
      </c>
    </row>
    <row r="225" spans="1:20" s="103" customFormat="1" ht="25.5" customHeight="1">
      <c r="A225" s="70" t="s">
        <v>14132</v>
      </c>
      <c r="B225" s="70">
        <v>2</v>
      </c>
      <c r="C225" s="71" t="s">
        <v>2846</v>
      </c>
      <c r="D225" s="71" t="s">
        <v>14839</v>
      </c>
      <c r="E225" s="72" t="s">
        <v>14840</v>
      </c>
      <c r="F225" s="71" t="s">
        <v>14841</v>
      </c>
      <c r="G225" s="71" t="s">
        <v>14842</v>
      </c>
      <c r="H225" s="73">
        <v>10445445</v>
      </c>
      <c r="I225" s="73" t="str" cm="1">
        <f t="array" ref="I225">IF(COUNTIF(Q$2:Q225,Q225)=1,_xlfn.TEXTJOIN(";",1,IF($Q$2:$Q$2000=Q225,$C$2:$C$2000,"")),"")</f>
        <v>Syva</v>
      </c>
      <c r="J225" s="73" t="str" cm="1">
        <f t="array" ref="J225">IF(COUNTIF(Q$2:Q225,Q225)=1,_xlfn.TEXTJOIN(";",1,IF($Q$2:$Q$2000=Q225,$F$2:$F$2000,"")),"")</f>
        <v>9K029UL</v>
      </c>
      <c r="K225" s="73" t="str" cm="1">
        <f t="array" ref="K225">IF(COUNTIF(Q$2:Q225,Q225)=1,_xlfn.TEXTJOIN(";",1,IF($Q$2:$Q$2000=Q225,$H$2:$H$2000,"")),"")</f>
        <v>10445445</v>
      </c>
      <c r="L225" s="103" t="s">
        <v>14843</v>
      </c>
      <c r="M225" s="103">
        <v>1</v>
      </c>
      <c r="O225" s="72" t="s">
        <v>14844</v>
      </c>
      <c r="P225" s="80" t="s">
        <v>14845</v>
      </c>
      <c r="Q225" s="72" t="str">
        <f t="shared" si="3"/>
        <v>国械注进20152400196</v>
      </c>
      <c r="R225" s="74">
        <v>43713</v>
      </c>
      <c r="S225" s="74">
        <v>43713</v>
      </c>
      <c r="T225" s="74">
        <v>45539</v>
      </c>
    </row>
    <row r="226" spans="1:20" s="103" customFormat="1" ht="25.5" customHeight="1">
      <c r="A226" s="70" t="s">
        <v>14132</v>
      </c>
      <c r="B226" s="70">
        <v>2</v>
      </c>
      <c r="C226" s="71" t="s">
        <v>2846</v>
      </c>
      <c r="D226" s="72" t="s">
        <v>14846</v>
      </c>
      <c r="E226" s="72" t="s">
        <v>14847</v>
      </c>
      <c r="F226" s="71" t="s">
        <v>14848</v>
      </c>
      <c r="G226" s="71" t="s">
        <v>14849</v>
      </c>
      <c r="H226" s="73">
        <v>10445448</v>
      </c>
      <c r="I226" s="73" t="str" cm="1">
        <f t="array" ref="I226">IF(COUNTIF(Q$2:Q226,Q226)=1,_xlfn.TEXTJOIN(";",1,IF($Q$2:$Q$2000=Q226,$C$2:$C$2000,"")),"")</f>
        <v>Syva</v>
      </c>
      <c r="J226" s="73" t="str" cm="1">
        <f t="array" ref="J226">IF(COUNTIF(Q$2:Q226,Q226)=1,_xlfn.TEXTJOIN(";",1,IF($Q$2:$Q$2000=Q226,$F$2:$F$2000,"")),"")</f>
        <v>9K059UL</v>
      </c>
      <c r="K226" s="73" t="str" cm="1">
        <f t="array" ref="K226">IF(COUNTIF(Q$2:Q226,Q226)=1,_xlfn.TEXTJOIN(";",1,IF($Q$2:$Q$2000=Q226,$H$2:$H$2000,"")),"")</f>
        <v>10445448</v>
      </c>
      <c r="L226" s="103" t="s">
        <v>14850</v>
      </c>
      <c r="M226" s="103">
        <v>1</v>
      </c>
      <c r="O226" s="72" t="s">
        <v>14844</v>
      </c>
      <c r="P226" s="72" t="s">
        <v>14851</v>
      </c>
      <c r="Q226" s="72" t="str">
        <f t="shared" si="3"/>
        <v>国械注进20162400406</v>
      </c>
      <c r="R226" s="74">
        <v>44018</v>
      </c>
      <c r="S226" s="74">
        <v>44018</v>
      </c>
      <c r="T226" s="74">
        <v>45843</v>
      </c>
    </row>
    <row r="227" spans="1:20" s="103" customFormat="1" ht="25.5" customHeight="1">
      <c r="A227" s="70" t="s">
        <v>14132</v>
      </c>
      <c r="B227" s="70">
        <v>2</v>
      </c>
      <c r="C227" s="71" t="s">
        <v>2846</v>
      </c>
      <c r="D227" s="72" t="s">
        <v>14852</v>
      </c>
      <c r="E227" s="72" t="s">
        <v>14853</v>
      </c>
      <c r="F227" s="71" t="s">
        <v>14854</v>
      </c>
      <c r="G227" s="71" t="s">
        <v>14855</v>
      </c>
      <c r="H227" s="73">
        <v>10445449</v>
      </c>
      <c r="I227" s="73" t="str" cm="1">
        <f t="array" ref="I227">IF(COUNTIF(Q$2:Q227,Q227)=1,_xlfn.TEXTJOIN(";",1,IF($Q$2:$Q$2000=Q227,$C$2:$C$2000,"")),"")</f>
        <v>Syva</v>
      </c>
      <c r="J227" s="73" t="str" cm="1">
        <f t="array" ref="J227">IF(COUNTIF(Q$2:Q227,Q227)=1,_xlfn.TEXTJOIN(";",1,IF($Q$2:$Q$2000=Q227,$F$2:$F$2000,"")),"")</f>
        <v>9K079UL</v>
      </c>
      <c r="K227" s="73" t="str" cm="1">
        <f t="array" ref="K227">IF(COUNTIF(Q$2:Q227,Q227)=1,_xlfn.TEXTJOIN(";",1,IF($Q$2:$Q$2000=Q227,$H$2:$H$2000,"")),"")</f>
        <v>10445449</v>
      </c>
      <c r="L227" s="103" t="s">
        <v>14856</v>
      </c>
      <c r="M227" s="103">
        <v>1</v>
      </c>
      <c r="O227" s="72" t="s">
        <v>14844</v>
      </c>
      <c r="P227" s="72" t="s">
        <v>14857</v>
      </c>
      <c r="Q227" s="72" t="str">
        <f t="shared" si="3"/>
        <v>国械注进20162400407</v>
      </c>
      <c r="R227" s="74">
        <v>44036</v>
      </c>
      <c r="S227" s="74">
        <v>44036</v>
      </c>
      <c r="T227" s="74">
        <v>45861</v>
      </c>
    </row>
    <row r="228" spans="1:20" s="103" customFormat="1" ht="25.5" customHeight="1">
      <c r="A228" s="70" t="s">
        <v>14132</v>
      </c>
      <c r="B228" s="70">
        <v>2</v>
      </c>
      <c r="C228" s="71" t="s">
        <v>2846</v>
      </c>
      <c r="D228" s="72" t="s">
        <v>14858</v>
      </c>
      <c r="E228" s="72" t="s">
        <v>14859</v>
      </c>
      <c r="F228" s="71" t="s">
        <v>14860</v>
      </c>
      <c r="G228" s="71" t="s">
        <v>14861</v>
      </c>
      <c r="H228" s="73">
        <v>10445447</v>
      </c>
      <c r="I228" s="73" t="str" cm="1">
        <f t="array" ref="I228">IF(COUNTIF(Q$2:Q228,Q228)=1,_xlfn.TEXTJOIN(";",1,IF($Q$2:$Q$2000=Q228,$C$2:$C$2000,"")),"")</f>
        <v>Syva</v>
      </c>
      <c r="J228" s="73" t="str" cm="1">
        <f t="array" ref="J228">IF(COUNTIF(Q$2:Q228,Q228)=1,_xlfn.TEXTJOIN(";",1,IF($Q$2:$Q$2000=Q228,$F$2:$F$2000,"")),"")</f>
        <v>9K049UL</v>
      </c>
      <c r="K228" s="73" t="str" cm="1">
        <f t="array" ref="K228">IF(COUNTIF(Q$2:Q228,Q228)=1,_xlfn.TEXTJOIN(";",1,IF($Q$2:$Q$2000=Q228,$H$2:$H$2000,"")),"")</f>
        <v>10445447</v>
      </c>
      <c r="L228" s="103" t="s">
        <v>14862</v>
      </c>
      <c r="M228" s="103">
        <v>1</v>
      </c>
      <c r="O228" s="72" t="s">
        <v>14844</v>
      </c>
      <c r="P228" s="72" t="s">
        <v>14863</v>
      </c>
      <c r="Q228" s="72" t="str">
        <f t="shared" si="3"/>
        <v>国械注进20162400283</v>
      </c>
      <c r="R228" s="74">
        <v>44042</v>
      </c>
      <c r="S228" s="74">
        <v>44042</v>
      </c>
      <c r="T228" s="74">
        <v>45867</v>
      </c>
    </row>
    <row r="229" spans="1:20" s="103" customFormat="1" ht="25.5" customHeight="1">
      <c r="A229" s="70" t="s">
        <v>14132</v>
      </c>
      <c r="B229" s="70">
        <v>2</v>
      </c>
      <c r="C229" s="71" t="s">
        <v>2846</v>
      </c>
      <c r="D229" s="72" t="s">
        <v>14864</v>
      </c>
      <c r="E229" s="72" t="s">
        <v>14865</v>
      </c>
      <c r="F229" s="71" t="s">
        <v>14866</v>
      </c>
      <c r="G229" s="71" t="s">
        <v>14867</v>
      </c>
      <c r="H229" s="73">
        <v>10445337</v>
      </c>
      <c r="I229" s="73" t="str" cm="1">
        <f t="array" ref="I229">IF(COUNTIF(Q$2:Q229,Q229)=1,_xlfn.TEXTJOIN(";",1,IF($Q$2:$Q$2000=Q229,$C$2:$C$2000,"")),"")</f>
        <v>Syva</v>
      </c>
      <c r="J229" s="73" t="str" cm="1">
        <f t="array" ref="J229">IF(COUNTIF(Q$2:Q229,Q229)=1,_xlfn.TEXTJOIN(";",1,IF($Q$2:$Q$2000=Q229,$F$2:$F$2000,"")),"")</f>
        <v>4W109UL</v>
      </c>
      <c r="K229" s="73" t="str" cm="1">
        <f t="array" ref="K229">IF(COUNTIF(Q$2:Q229,Q229)=1,_xlfn.TEXTJOIN(";",1,IF($Q$2:$Q$2000=Q229,$H$2:$H$2000,"")),"")</f>
        <v>10445337</v>
      </c>
      <c r="L229" s="103" t="s">
        <v>14868</v>
      </c>
      <c r="M229" s="103">
        <v>1</v>
      </c>
      <c r="O229" s="72" t="s">
        <v>14869</v>
      </c>
      <c r="P229" s="72" t="s">
        <v>14870</v>
      </c>
      <c r="Q229" s="72" t="str">
        <f t="shared" si="3"/>
        <v>国械注进20162400298</v>
      </c>
      <c r="R229" s="74">
        <v>44014</v>
      </c>
      <c r="S229" s="74">
        <v>44014</v>
      </c>
      <c r="T229" s="74">
        <v>45839</v>
      </c>
    </row>
    <row r="230" spans="1:20" s="103" customFormat="1" ht="25.5" customHeight="1">
      <c r="A230" s="70" t="s">
        <v>14132</v>
      </c>
      <c r="B230" s="70">
        <v>3</v>
      </c>
      <c r="C230" s="71" t="s">
        <v>2846</v>
      </c>
      <c r="D230" s="72" t="s">
        <v>14871</v>
      </c>
      <c r="E230" s="72" t="s">
        <v>14872</v>
      </c>
      <c r="F230" s="71" t="s">
        <v>14873</v>
      </c>
      <c r="G230" s="71" t="s">
        <v>14874</v>
      </c>
      <c r="H230" s="73">
        <v>10445307</v>
      </c>
      <c r="I230" s="73" t="str" cm="1">
        <f t="array" ref="I230">IF(COUNTIF(Q$2:Q230,Q230)=1,_xlfn.TEXTJOIN(";",1,IF($Q$2:$Q$2000=Q230,$C$2:$C$2000,"")),"")</f>
        <v>Syva</v>
      </c>
      <c r="J230" s="73" t="str" cm="1">
        <f t="array" ref="J230">IF(COUNTIF(Q$2:Q230,Q230)=1,_xlfn.TEXTJOIN(";",1,IF($Q$2:$Q$2000=Q230,$F$2:$F$2000,"")),"")</f>
        <v>4D109UL</v>
      </c>
      <c r="K230" s="73" t="str" cm="1">
        <f t="array" ref="K230">IF(COUNTIF(Q$2:Q230,Q230)=1,_xlfn.TEXTJOIN(";",1,IF($Q$2:$Q$2000=Q230,$H$2:$H$2000,"")),"")</f>
        <v>10445307</v>
      </c>
      <c r="L230" s="103" t="s">
        <v>14875</v>
      </c>
      <c r="M230" s="103">
        <v>1</v>
      </c>
      <c r="O230" s="72" t="s">
        <v>14869</v>
      </c>
      <c r="P230" s="72" t="s">
        <v>14876</v>
      </c>
      <c r="Q230" s="72" t="str">
        <f t="shared" si="3"/>
        <v>国械注进20163400297</v>
      </c>
      <c r="R230" s="74">
        <v>44028</v>
      </c>
      <c r="S230" s="74">
        <v>44028</v>
      </c>
      <c r="T230" s="74">
        <v>45853</v>
      </c>
    </row>
    <row r="231" spans="1:20" s="103" customFormat="1" ht="25.5" customHeight="1">
      <c r="A231" s="70" t="s">
        <v>14132</v>
      </c>
      <c r="B231" s="70">
        <v>2</v>
      </c>
      <c r="C231" s="71" t="s">
        <v>2846</v>
      </c>
      <c r="D231" s="72" t="s">
        <v>14877</v>
      </c>
      <c r="E231" s="72" t="s">
        <v>14878</v>
      </c>
      <c r="F231" s="71" t="s">
        <v>14879</v>
      </c>
      <c r="G231" s="71" t="s">
        <v>14880</v>
      </c>
      <c r="H231" s="73">
        <v>10445336</v>
      </c>
      <c r="I231" s="73" t="str" cm="1">
        <f t="array" ref="I231">IF(COUNTIF(Q$2:Q231,Q231)=1,_xlfn.TEXTJOIN(";",1,IF($Q$2:$Q$2000=Q231,$C$2:$C$2000,"")),"")</f>
        <v>Syva</v>
      </c>
      <c r="J231" s="73" t="str" cm="1">
        <f t="array" ref="J231">IF(COUNTIF(Q$2:Q231,Q231)=1,_xlfn.TEXTJOIN(";",1,IF($Q$2:$Q$2000=Q231,$F$2:$F$2000,"")),"")</f>
        <v>4W019UL</v>
      </c>
      <c r="K231" s="73" t="str" cm="1">
        <f t="array" ref="K231">IF(COUNTIF(Q$2:Q231,Q231)=1,_xlfn.TEXTJOIN(";",1,IF($Q$2:$Q$2000=Q231,$H$2:$H$2000,"")),"")</f>
        <v>10445336</v>
      </c>
      <c r="L231" s="103" t="s">
        <v>14881</v>
      </c>
      <c r="M231" s="103">
        <v>1</v>
      </c>
      <c r="O231" s="72" t="s">
        <v>14882</v>
      </c>
      <c r="P231" s="72" t="s">
        <v>14883</v>
      </c>
      <c r="Q231" s="72" t="str">
        <f t="shared" si="3"/>
        <v>国械注进20162400276</v>
      </c>
      <c r="R231" s="74">
        <v>44006</v>
      </c>
      <c r="S231" s="74">
        <v>44006</v>
      </c>
      <c r="T231" s="74">
        <v>45831</v>
      </c>
    </row>
    <row r="232" spans="1:20" s="103" customFormat="1" ht="25.5" customHeight="1">
      <c r="A232" s="70" t="s">
        <v>14132</v>
      </c>
      <c r="B232" s="70">
        <v>2</v>
      </c>
      <c r="C232" s="71" t="s">
        <v>2846</v>
      </c>
      <c r="D232" s="72" t="s">
        <v>14884</v>
      </c>
      <c r="E232" s="72" t="s">
        <v>14885</v>
      </c>
      <c r="F232" s="71" t="s">
        <v>14886</v>
      </c>
      <c r="G232" s="71" t="s">
        <v>14887</v>
      </c>
      <c r="H232" s="73">
        <v>10445452</v>
      </c>
      <c r="I232" s="73" t="str" cm="1">
        <f t="array" ref="I232">IF(COUNTIF(Q$2:Q232,Q232)=1,_xlfn.TEXTJOIN(";",1,IF($Q$2:$Q$2000=Q232,$C$2:$C$2000,"")),"")</f>
        <v>Syva;Syva;Syva</v>
      </c>
      <c r="J232" s="73" t="str" cm="1">
        <f t="array" ref="J232">IF(COUNTIF(Q$2:Q232,Q232)=1,_xlfn.TEXTJOIN(";",1,IF($Q$2:$Q$2000=Q232,$F$2:$F$2000,"")),"")</f>
        <v>9K309UL;9K039UL;9K409UL</v>
      </c>
      <c r="K232" s="73" t="str" cm="1">
        <f t="array" ref="K232">IF(COUNTIF(Q$2:Q232,Q232)=1,_xlfn.TEXTJOIN(";",1,IF($Q$2:$Q$2000=Q232,$H$2:$H$2000,"")),"")</f>
        <v>10445452;10445446;10445453</v>
      </c>
      <c r="L232" s="103" t="s">
        <v>14888</v>
      </c>
      <c r="M232" s="103">
        <v>1</v>
      </c>
      <c r="O232" s="72" t="s">
        <v>14889</v>
      </c>
      <c r="P232" s="72" t="s">
        <v>14890</v>
      </c>
      <c r="Q232" s="72" t="str">
        <f t="shared" si="3"/>
        <v>国械注进20162400275</v>
      </c>
      <c r="R232" s="74">
        <v>44020</v>
      </c>
      <c r="S232" s="74">
        <v>44020</v>
      </c>
      <c r="T232" s="74">
        <v>45845</v>
      </c>
    </row>
    <row r="233" spans="1:20" s="103" customFormat="1" ht="25.5" customHeight="1">
      <c r="A233" s="70" t="s">
        <v>14132</v>
      </c>
      <c r="B233" s="70">
        <v>2</v>
      </c>
      <c r="C233" s="71" t="s">
        <v>2846</v>
      </c>
      <c r="D233" s="72" t="s">
        <v>14884</v>
      </c>
      <c r="E233" s="72" t="s">
        <v>14885</v>
      </c>
      <c r="F233" s="71" t="s">
        <v>14891</v>
      </c>
      <c r="G233" s="71" t="s">
        <v>14892</v>
      </c>
      <c r="H233" s="73">
        <v>10445446</v>
      </c>
      <c r="I233" s="73" t="str" cm="1">
        <f t="array" ref="I233">IF(COUNTIF(Q$2:Q233,Q233)=1,_xlfn.TEXTJOIN(";",1,IF($Q$2:$Q$2000=Q233,$C$2:$C$2000,"")),"")</f>
        <v/>
      </c>
      <c r="J233" s="73" t="str" cm="1">
        <f t="array" ref="J233">IF(COUNTIF(Q$2:Q233,Q233)=1,_xlfn.TEXTJOIN(";",1,IF($Q$2:$Q$2000=Q233,$F$2:$F$2000,"")),"")</f>
        <v/>
      </c>
      <c r="K233" s="73" t="str" cm="1">
        <f t="array" ref="K233">IF(COUNTIF(Q$2:Q233,Q233)=1,_xlfn.TEXTJOIN(";",1,IF($Q$2:$Q$2000=Q233,$H$2:$H$2000,"")),"")</f>
        <v/>
      </c>
      <c r="L233" s="103" t="s">
        <v>14893</v>
      </c>
      <c r="M233" s="103">
        <v>1</v>
      </c>
      <c r="O233" s="72" t="s">
        <v>14894</v>
      </c>
      <c r="P233" s="115" t="s">
        <v>14895</v>
      </c>
      <c r="Q233" s="72" t="str">
        <f t="shared" si="3"/>
        <v>国械注进20162400275</v>
      </c>
      <c r="R233" s="74">
        <v>44020</v>
      </c>
      <c r="S233" s="74">
        <v>44020</v>
      </c>
      <c r="T233" s="74">
        <v>45845</v>
      </c>
    </row>
    <row r="234" spans="1:20" s="103" customFormat="1" ht="25.5" customHeight="1">
      <c r="A234" s="70" t="s">
        <v>14132</v>
      </c>
      <c r="B234" s="70">
        <v>2</v>
      </c>
      <c r="C234" s="71" t="s">
        <v>2846</v>
      </c>
      <c r="D234" s="72" t="s">
        <v>14884</v>
      </c>
      <c r="E234" s="72" t="s">
        <v>14885</v>
      </c>
      <c r="F234" s="71" t="s">
        <v>14896</v>
      </c>
      <c r="G234" s="71" t="s">
        <v>14897</v>
      </c>
      <c r="H234" s="73">
        <v>10445453</v>
      </c>
      <c r="I234" s="73" t="str" cm="1">
        <f t="array" ref="I234">IF(COUNTIF(Q$2:Q234,Q234)=1,_xlfn.TEXTJOIN(";",1,IF($Q$2:$Q$2000=Q234,$C$2:$C$2000,"")),"")</f>
        <v/>
      </c>
      <c r="J234" s="73" t="str" cm="1">
        <f t="array" ref="J234">IF(COUNTIF(Q$2:Q234,Q234)=1,_xlfn.TEXTJOIN(";",1,IF($Q$2:$Q$2000=Q234,$F$2:$F$2000,"")),"")</f>
        <v/>
      </c>
      <c r="K234" s="73" t="str" cm="1">
        <f t="array" ref="K234">IF(COUNTIF(Q$2:Q234,Q234)=1,_xlfn.TEXTJOIN(";",1,IF($Q$2:$Q$2000=Q234,$H$2:$H$2000,"")),"")</f>
        <v/>
      </c>
      <c r="L234" s="103" t="s">
        <v>14898</v>
      </c>
      <c r="M234" s="103">
        <v>1</v>
      </c>
      <c r="O234" s="72" t="s">
        <v>14899</v>
      </c>
      <c r="P234" s="115" t="s">
        <v>14895</v>
      </c>
      <c r="Q234" s="72" t="str">
        <f t="shared" si="3"/>
        <v>国械注进20162400275</v>
      </c>
      <c r="R234" s="74">
        <v>44020</v>
      </c>
      <c r="S234" s="74">
        <v>44020</v>
      </c>
      <c r="T234" s="74">
        <v>45845</v>
      </c>
    </row>
    <row r="235" spans="1:20" s="103" customFormat="1" ht="25.5" customHeight="1">
      <c r="A235" s="70" t="s">
        <v>14132</v>
      </c>
      <c r="B235" s="70">
        <v>2</v>
      </c>
      <c r="C235" s="71" t="s">
        <v>2846</v>
      </c>
      <c r="D235" s="72" t="s">
        <v>14900</v>
      </c>
      <c r="E235" s="72" t="s">
        <v>14901</v>
      </c>
      <c r="F235" s="73" t="s">
        <v>14902</v>
      </c>
      <c r="G235" s="71" t="s">
        <v>14903</v>
      </c>
      <c r="H235" s="73">
        <v>10471574</v>
      </c>
      <c r="I235" s="73" t="str" cm="1">
        <f t="array" ref="I235">IF(COUNTIF(Q$2:Q235,Q235)=1,_xlfn.TEXTJOIN(";",1,IF($Q$2:$Q$2000=Q235,$C$2:$C$2000,"")),"")</f>
        <v>Syva;Syva;Syva;Syva</v>
      </c>
      <c r="J235" s="73" t="str" cm="1">
        <f t="array" ref="J235">IF(COUNTIF(Q$2:Q235,Q235)=1,_xlfn.TEXTJOIN(";",1,IF($Q$2:$Q$2000=Q235,$F$2:$F$2000,"")),"")</f>
        <v>290;290-1;290-2;290-3</v>
      </c>
      <c r="K235" s="73" t="str" cm="1">
        <f t="array" ref="K235">IF(COUNTIF(Q$2:Q235,Q235)=1,_xlfn.TEXTJOIN(";",1,IF($Q$2:$Q$2000=Q235,$H$2:$H$2000,"")),"")</f>
        <v>10471574;10471585;10471586;10471587</v>
      </c>
      <c r="L235" s="102" t="s">
        <v>14904</v>
      </c>
      <c r="M235" s="103">
        <v>1</v>
      </c>
      <c r="O235" s="72" t="s">
        <v>14905</v>
      </c>
      <c r="P235" s="115" t="s">
        <v>14906</v>
      </c>
      <c r="Q235" s="72" t="str">
        <f t="shared" si="3"/>
        <v>国械注进20152403207</v>
      </c>
      <c r="R235" s="74">
        <v>43899</v>
      </c>
      <c r="S235" s="74">
        <v>43899</v>
      </c>
      <c r="T235" s="74">
        <v>45724</v>
      </c>
    </row>
    <row r="236" spans="1:20" s="103" customFormat="1" ht="25.5" customHeight="1">
      <c r="A236" s="70" t="s">
        <v>14132</v>
      </c>
      <c r="B236" s="70">
        <v>2</v>
      </c>
      <c r="C236" s="71" t="s">
        <v>2846</v>
      </c>
      <c r="D236" s="72" t="s">
        <v>14900</v>
      </c>
      <c r="E236" s="72" t="s">
        <v>14901</v>
      </c>
      <c r="F236" s="71" t="s">
        <v>14907</v>
      </c>
      <c r="G236" s="71" t="s">
        <v>14908</v>
      </c>
      <c r="H236" s="73">
        <v>10471585</v>
      </c>
      <c r="I236" s="73" t="str" cm="1">
        <f t="array" ref="I236">IF(COUNTIF(Q$2:Q236,Q236)=1,_xlfn.TEXTJOIN(";",1,IF($Q$2:$Q$2000=Q236,$C$2:$C$2000,"")),"")</f>
        <v/>
      </c>
      <c r="J236" s="73" t="str" cm="1">
        <f t="array" ref="J236">IF(COUNTIF(Q$2:Q236,Q236)=1,_xlfn.TEXTJOIN(";",1,IF($Q$2:$Q$2000=Q236,$F$2:$F$2000,"")),"")</f>
        <v/>
      </c>
      <c r="K236" s="73" t="str" cm="1">
        <f t="array" ref="K236">IF(COUNTIF(Q$2:Q236,Q236)=1,_xlfn.TEXTJOIN(";",1,IF($Q$2:$Q$2000=Q236,$H$2:$H$2000,"")),"")</f>
        <v/>
      </c>
      <c r="L236" s="102" t="s">
        <v>14909</v>
      </c>
      <c r="M236" s="103">
        <v>1</v>
      </c>
      <c r="O236" s="72" t="s">
        <v>14910</v>
      </c>
      <c r="P236" s="115" t="s">
        <v>14911</v>
      </c>
      <c r="Q236" s="72" t="str">
        <f t="shared" si="3"/>
        <v>国械注进20152403207</v>
      </c>
      <c r="R236" s="74">
        <v>43899</v>
      </c>
      <c r="S236" s="74">
        <v>43899</v>
      </c>
      <c r="T236" s="74">
        <v>45724</v>
      </c>
    </row>
    <row r="237" spans="1:20" s="103" customFormat="1" ht="25.5" customHeight="1">
      <c r="A237" s="70" t="s">
        <v>14132</v>
      </c>
      <c r="B237" s="70">
        <v>2</v>
      </c>
      <c r="C237" s="71" t="s">
        <v>2846</v>
      </c>
      <c r="D237" s="72" t="s">
        <v>14900</v>
      </c>
      <c r="E237" s="72" t="s">
        <v>14901</v>
      </c>
      <c r="F237" s="71" t="s">
        <v>14912</v>
      </c>
      <c r="G237" s="71" t="s">
        <v>14913</v>
      </c>
      <c r="H237" s="73">
        <v>10471586</v>
      </c>
      <c r="I237" s="73" t="str" cm="1">
        <f t="array" ref="I237">IF(COUNTIF(Q$2:Q237,Q237)=1,_xlfn.TEXTJOIN(";",1,IF($Q$2:$Q$2000=Q237,$C$2:$C$2000,"")),"")</f>
        <v/>
      </c>
      <c r="J237" s="73" t="str" cm="1">
        <f t="array" ref="J237">IF(COUNTIF(Q$2:Q237,Q237)=1,_xlfn.TEXTJOIN(";",1,IF($Q$2:$Q$2000=Q237,$F$2:$F$2000,"")),"")</f>
        <v/>
      </c>
      <c r="K237" s="73" t="str" cm="1">
        <f t="array" ref="K237">IF(COUNTIF(Q$2:Q237,Q237)=1,_xlfn.TEXTJOIN(";",1,IF($Q$2:$Q$2000=Q237,$H$2:$H$2000,"")),"")</f>
        <v/>
      </c>
      <c r="L237" s="102" t="s">
        <v>14914</v>
      </c>
      <c r="M237" s="103">
        <v>1</v>
      </c>
      <c r="O237" s="72" t="s">
        <v>14910</v>
      </c>
      <c r="P237" s="115" t="s">
        <v>14911</v>
      </c>
      <c r="Q237" s="72" t="str">
        <f t="shared" si="3"/>
        <v>国械注进20152403207</v>
      </c>
      <c r="R237" s="74">
        <v>43899</v>
      </c>
      <c r="S237" s="74">
        <v>43899</v>
      </c>
      <c r="T237" s="74">
        <v>45724</v>
      </c>
    </row>
    <row r="238" spans="1:20" s="103" customFormat="1" ht="25.5" customHeight="1">
      <c r="A238" s="70" t="s">
        <v>14132</v>
      </c>
      <c r="B238" s="70">
        <v>2</v>
      </c>
      <c r="C238" s="71" t="s">
        <v>2846</v>
      </c>
      <c r="D238" s="72" t="s">
        <v>14900</v>
      </c>
      <c r="E238" s="72" t="s">
        <v>14901</v>
      </c>
      <c r="F238" s="71" t="s">
        <v>14915</v>
      </c>
      <c r="G238" s="71" t="s">
        <v>14916</v>
      </c>
      <c r="H238" s="73">
        <v>10471587</v>
      </c>
      <c r="I238" s="73" t="str" cm="1">
        <f t="array" ref="I238">IF(COUNTIF(Q$2:Q238,Q238)=1,_xlfn.TEXTJOIN(";",1,IF($Q$2:$Q$2000=Q238,$C$2:$C$2000,"")),"")</f>
        <v/>
      </c>
      <c r="J238" s="73" t="str" cm="1">
        <f t="array" ref="J238">IF(COUNTIF(Q$2:Q238,Q238)=1,_xlfn.TEXTJOIN(";",1,IF($Q$2:$Q$2000=Q238,$F$2:$F$2000,"")),"")</f>
        <v/>
      </c>
      <c r="K238" s="73" t="str" cm="1">
        <f t="array" ref="K238">IF(COUNTIF(Q$2:Q238,Q238)=1,_xlfn.TEXTJOIN(";",1,IF($Q$2:$Q$2000=Q238,$H$2:$H$2000,"")),"")</f>
        <v/>
      </c>
      <c r="L238" s="102" t="s">
        <v>14917</v>
      </c>
      <c r="M238" s="103">
        <v>1</v>
      </c>
      <c r="O238" s="72" t="s">
        <v>14910</v>
      </c>
      <c r="P238" s="115" t="s">
        <v>14911</v>
      </c>
      <c r="Q238" s="72" t="str">
        <f t="shared" si="3"/>
        <v>国械注进20152403207</v>
      </c>
      <c r="R238" s="74">
        <v>43899</v>
      </c>
      <c r="S238" s="74">
        <v>43899</v>
      </c>
      <c r="T238" s="74">
        <v>45724</v>
      </c>
    </row>
    <row r="239" spans="1:20" s="103" customFormat="1" ht="25.5" customHeight="1">
      <c r="A239" s="70" t="s">
        <v>14132</v>
      </c>
      <c r="B239" s="70">
        <v>3</v>
      </c>
      <c r="C239" s="71" t="s">
        <v>2846</v>
      </c>
      <c r="D239" s="72" t="s">
        <v>14918</v>
      </c>
      <c r="E239" s="72" t="s">
        <v>14919</v>
      </c>
      <c r="F239" s="71" t="s">
        <v>14920</v>
      </c>
      <c r="G239" s="71" t="s">
        <v>14921</v>
      </c>
      <c r="H239" s="73">
        <v>10445306</v>
      </c>
      <c r="I239" s="73" t="str" cm="1">
        <f t="array" ref="I239">IF(COUNTIF(Q$2:Q239,Q239)=1,_xlfn.TEXTJOIN(";",1,IF($Q$2:$Q$2000=Q239,$C$2:$C$2000,"")),"")</f>
        <v>Syva</v>
      </c>
      <c r="J239" s="73" t="str" cm="1">
        <f t="array" ref="J239">IF(COUNTIF(Q$2:Q239,Q239)=1,_xlfn.TEXTJOIN(";",1,IF($Q$2:$Q$2000=Q239,$F$2:$F$2000,"")),"")</f>
        <v>4D019UL</v>
      </c>
      <c r="K239" s="73" t="str" cm="1">
        <f t="array" ref="K239">IF(COUNTIF(Q$2:Q239,Q239)=1,_xlfn.TEXTJOIN(";",1,IF($Q$2:$Q$2000=Q239,$H$2:$H$2000,"")),"")</f>
        <v>10445306</v>
      </c>
      <c r="L239" s="103" t="s">
        <v>14922</v>
      </c>
      <c r="M239" s="103">
        <v>1</v>
      </c>
      <c r="O239" s="72" t="s">
        <v>14923</v>
      </c>
      <c r="P239" s="115" t="s">
        <v>14924</v>
      </c>
      <c r="Q239" s="72" t="str">
        <f t="shared" si="3"/>
        <v>国械注进20163401799</v>
      </c>
      <c r="R239" s="74">
        <v>44306</v>
      </c>
      <c r="S239" s="74">
        <v>44306</v>
      </c>
      <c r="T239" s="74">
        <v>46131</v>
      </c>
    </row>
    <row r="240" spans="1:20" s="103" customFormat="1" ht="25.5" customHeight="1">
      <c r="A240" s="70" t="s">
        <v>14132</v>
      </c>
      <c r="B240" s="70">
        <v>2</v>
      </c>
      <c r="C240" s="71" t="s">
        <v>2846</v>
      </c>
      <c r="D240" s="72" t="s">
        <v>14925</v>
      </c>
      <c r="E240" s="72" t="s">
        <v>14926</v>
      </c>
      <c r="F240" s="71" t="s">
        <v>14927</v>
      </c>
      <c r="G240" s="71" t="s">
        <v>14928</v>
      </c>
      <c r="H240" s="73">
        <v>10445401</v>
      </c>
      <c r="I240" s="73" t="str" cm="1">
        <f t="array" ref="I240">IF(COUNTIF(Q$2:Q240,Q240)=1,_xlfn.TEXTJOIN(";",1,IF($Q$2:$Q$2000=Q240,$C$2:$C$2000,"")),"")</f>
        <v>Syva</v>
      </c>
      <c r="J240" s="73" t="str" cm="1">
        <f t="array" ref="J240">IF(COUNTIF(Q$2:Q240,Q240)=1,_xlfn.TEXTJOIN(";",1,IF($Q$2:$Q$2000=Q240,$F$2:$F$2000,"")),"")</f>
        <v>8S019UL</v>
      </c>
      <c r="K240" s="73" t="str" cm="1">
        <f t="array" ref="K240">IF(COUNTIF(Q$2:Q240,Q240)=1,_xlfn.TEXTJOIN(";",1,IF($Q$2:$Q$2000=Q240,$H$2:$H$2000,"")),"")</f>
        <v>10445401</v>
      </c>
      <c r="L240" s="103" t="s">
        <v>14929</v>
      </c>
      <c r="M240" s="103">
        <v>1</v>
      </c>
      <c r="O240" s="72" t="s">
        <v>14930</v>
      </c>
      <c r="P240" s="115" t="s">
        <v>14931</v>
      </c>
      <c r="Q240" s="72" t="str">
        <f t="shared" si="3"/>
        <v>国械注进20162404570</v>
      </c>
      <c r="R240" s="74">
        <v>44726</v>
      </c>
      <c r="S240" s="74">
        <v>46132</v>
      </c>
      <c r="T240" s="74">
        <v>47957</v>
      </c>
    </row>
    <row r="241" spans="1:20" s="103" customFormat="1" ht="25.5" customHeight="1">
      <c r="A241" s="70" t="s">
        <v>14132</v>
      </c>
      <c r="B241" s="70">
        <v>3</v>
      </c>
      <c r="C241" s="71" t="s">
        <v>2846</v>
      </c>
      <c r="D241" s="72" t="s">
        <v>14932</v>
      </c>
      <c r="E241" s="72" t="s">
        <v>14933</v>
      </c>
      <c r="F241" s="71" t="s">
        <v>14934</v>
      </c>
      <c r="G241" s="71" t="s">
        <v>14935</v>
      </c>
      <c r="H241" s="73">
        <v>10445406</v>
      </c>
      <c r="I241" s="73" t="str" cm="1">
        <f t="array" ref="I241">IF(COUNTIF(Q$2:Q241,Q241)=1,_xlfn.TEXTJOIN(";",1,IF($Q$2:$Q$2000=Q241,$C$2:$C$2000,"")),"")</f>
        <v>Syva;Syva;Syva;Syva;Syva</v>
      </c>
      <c r="J241" s="73" t="str" cm="1">
        <f t="array" ref="J241">IF(COUNTIF(Q$2:Q241,Q241)=1,_xlfn.TEXTJOIN(";",1,IF($Q$2:$Q$2000=Q241,$F$2:$F$2000,"")),"")</f>
        <v>9A509UL;9A549UL;9A569UL;9A589UL;9A609UL</v>
      </c>
      <c r="K241" s="73" t="str" cm="1">
        <f t="array" ref="K241">IF(COUNTIF(Q$2:Q241,Q241)=1,_xlfn.TEXTJOIN(";",1,IF($Q$2:$Q$2000=Q241,$H$2:$H$2000,"")),"")</f>
        <v>10445406;10445408;10445409;10445410;10445411</v>
      </c>
      <c r="L241" s="103" t="s">
        <v>14936</v>
      </c>
      <c r="M241" s="103">
        <v>1</v>
      </c>
      <c r="O241" s="72" t="s">
        <v>14937</v>
      </c>
      <c r="P241" s="115" t="s">
        <v>14938</v>
      </c>
      <c r="Q241" s="72" t="str">
        <f t="shared" si="3"/>
        <v>国械注进20173406313</v>
      </c>
      <c r="R241" s="74">
        <v>44530</v>
      </c>
      <c r="S241" s="74">
        <v>44762</v>
      </c>
      <c r="T241" s="74">
        <v>46587</v>
      </c>
    </row>
    <row r="242" spans="1:20" s="103" customFormat="1" ht="25.5" customHeight="1">
      <c r="A242" s="70" t="s">
        <v>14132</v>
      </c>
      <c r="B242" s="70">
        <v>3</v>
      </c>
      <c r="C242" s="71" t="s">
        <v>2846</v>
      </c>
      <c r="D242" s="72" t="s">
        <v>14932</v>
      </c>
      <c r="E242" s="72" t="s">
        <v>14933</v>
      </c>
      <c r="F242" s="71" t="s">
        <v>14939</v>
      </c>
      <c r="G242" s="71" t="s">
        <v>14940</v>
      </c>
      <c r="H242" s="73">
        <v>10445408</v>
      </c>
      <c r="I242" s="73" t="str" cm="1">
        <f t="array" ref="I242">IF(COUNTIF(Q$2:Q242,Q242)=1,_xlfn.TEXTJOIN(";",1,IF($Q$2:$Q$2000=Q242,$C$2:$C$2000,"")),"")</f>
        <v/>
      </c>
      <c r="J242" s="73" t="str" cm="1">
        <f t="array" ref="J242">IF(COUNTIF(Q$2:Q242,Q242)=1,_xlfn.TEXTJOIN(";",1,IF($Q$2:$Q$2000=Q242,$F$2:$F$2000,"")),"")</f>
        <v/>
      </c>
      <c r="K242" s="73" t="str" cm="1">
        <f t="array" ref="K242">IF(COUNTIF(Q$2:Q242,Q242)=1,_xlfn.TEXTJOIN(";",1,IF($Q$2:$Q$2000=Q242,$H$2:$H$2000,"")),"")</f>
        <v/>
      </c>
      <c r="L242" s="103" t="s">
        <v>14941</v>
      </c>
      <c r="M242" s="103">
        <v>1</v>
      </c>
      <c r="O242" s="72" t="s">
        <v>14937</v>
      </c>
      <c r="P242" s="115" t="s">
        <v>14942</v>
      </c>
      <c r="Q242" s="72" t="str">
        <f t="shared" si="3"/>
        <v>国械注进20173406313</v>
      </c>
      <c r="R242" s="74">
        <v>44530</v>
      </c>
      <c r="S242" s="74">
        <v>44762</v>
      </c>
      <c r="T242" s="74">
        <v>46587</v>
      </c>
    </row>
    <row r="243" spans="1:20" s="103" customFormat="1" ht="25.5" customHeight="1">
      <c r="A243" s="70" t="s">
        <v>14132</v>
      </c>
      <c r="B243" s="70">
        <v>3</v>
      </c>
      <c r="C243" s="71" t="s">
        <v>2846</v>
      </c>
      <c r="D243" s="72" t="s">
        <v>14932</v>
      </c>
      <c r="E243" s="72" t="s">
        <v>14933</v>
      </c>
      <c r="F243" s="71" t="s">
        <v>14943</v>
      </c>
      <c r="G243" s="71" t="s">
        <v>14944</v>
      </c>
      <c r="H243" s="73">
        <v>10445409</v>
      </c>
      <c r="I243" s="73" t="str" cm="1">
        <f t="array" ref="I243">IF(COUNTIF(Q$2:Q243,Q243)=1,_xlfn.TEXTJOIN(";",1,IF($Q$2:$Q$2000=Q243,$C$2:$C$2000,"")),"")</f>
        <v/>
      </c>
      <c r="J243" s="73" t="str" cm="1">
        <f t="array" ref="J243">IF(COUNTIF(Q$2:Q243,Q243)=1,_xlfn.TEXTJOIN(";",1,IF($Q$2:$Q$2000=Q243,$F$2:$F$2000,"")),"")</f>
        <v/>
      </c>
      <c r="K243" s="73" t="str" cm="1">
        <f t="array" ref="K243">IF(COUNTIF(Q$2:Q243,Q243)=1,_xlfn.TEXTJOIN(";",1,IF($Q$2:$Q$2000=Q243,$H$2:$H$2000,"")),"")</f>
        <v/>
      </c>
      <c r="L243" s="103" t="s">
        <v>14945</v>
      </c>
      <c r="M243" s="103">
        <v>1</v>
      </c>
      <c r="O243" s="72" t="s">
        <v>14937</v>
      </c>
      <c r="P243" s="115" t="s">
        <v>14942</v>
      </c>
      <c r="Q243" s="72" t="str">
        <f t="shared" si="3"/>
        <v>国械注进20173406313</v>
      </c>
      <c r="R243" s="74">
        <v>44530</v>
      </c>
      <c r="S243" s="74">
        <v>44762</v>
      </c>
      <c r="T243" s="74">
        <v>46587</v>
      </c>
    </row>
    <row r="244" spans="1:20" s="103" customFormat="1" ht="25.5" customHeight="1">
      <c r="A244" s="70" t="s">
        <v>14132</v>
      </c>
      <c r="B244" s="70">
        <v>3</v>
      </c>
      <c r="C244" s="71" t="s">
        <v>2846</v>
      </c>
      <c r="D244" s="72" t="s">
        <v>14932</v>
      </c>
      <c r="E244" s="72" t="s">
        <v>14933</v>
      </c>
      <c r="F244" s="71" t="s">
        <v>14946</v>
      </c>
      <c r="G244" s="71" t="s">
        <v>14947</v>
      </c>
      <c r="H244" s="73">
        <v>10445410</v>
      </c>
      <c r="I244" s="73" t="str" cm="1">
        <f t="array" ref="I244">IF(COUNTIF(Q$2:Q244,Q244)=1,_xlfn.TEXTJOIN(";",1,IF($Q$2:$Q$2000=Q244,$C$2:$C$2000,"")),"")</f>
        <v/>
      </c>
      <c r="J244" s="73" t="str" cm="1">
        <f t="array" ref="J244">IF(COUNTIF(Q$2:Q244,Q244)=1,_xlfn.TEXTJOIN(";",1,IF($Q$2:$Q$2000=Q244,$F$2:$F$2000,"")),"")</f>
        <v/>
      </c>
      <c r="K244" s="73" t="str" cm="1">
        <f t="array" ref="K244">IF(COUNTIF(Q$2:Q244,Q244)=1,_xlfn.TEXTJOIN(";",1,IF($Q$2:$Q$2000=Q244,$H$2:$H$2000,"")),"")</f>
        <v/>
      </c>
      <c r="L244" s="103" t="s">
        <v>14948</v>
      </c>
      <c r="M244" s="103">
        <v>1</v>
      </c>
      <c r="O244" s="72" t="s">
        <v>14937</v>
      </c>
      <c r="P244" s="115" t="s">
        <v>14942</v>
      </c>
      <c r="Q244" s="72" t="str">
        <f t="shared" si="3"/>
        <v>国械注进20173406313</v>
      </c>
      <c r="R244" s="74">
        <v>44530</v>
      </c>
      <c r="S244" s="74">
        <v>44762</v>
      </c>
      <c r="T244" s="74">
        <v>46587</v>
      </c>
    </row>
    <row r="245" spans="1:20" s="103" customFormat="1" ht="25.5" customHeight="1">
      <c r="A245" s="70" t="s">
        <v>14132</v>
      </c>
      <c r="B245" s="70">
        <v>3</v>
      </c>
      <c r="C245" s="71" t="s">
        <v>2846</v>
      </c>
      <c r="D245" s="72" t="s">
        <v>14932</v>
      </c>
      <c r="E245" s="72" t="s">
        <v>14933</v>
      </c>
      <c r="F245" s="71" t="s">
        <v>14949</v>
      </c>
      <c r="G245" s="71" t="s">
        <v>14950</v>
      </c>
      <c r="H245" s="73">
        <v>10445411</v>
      </c>
      <c r="I245" s="73" t="str" cm="1">
        <f t="array" ref="I245">IF(COUNTIF(Q$2:Q245,Q245)=1,_xlfn.TEXTJOIN(";",1,IF($Q$2:$Q$2000=Q245,$C$2:$C$2000,"")),"")</f>
        <v/>
      </c>
      <c r="J245" s="73" t="str" cm="1">
        <f t="array" ref="J245">IF(COUNTIF(Q$2:Q245,Q245)=1,_xlfn.TEXTJOIN(";",1,IF($Q$2:$Q$2000=Q245,$F$2:$F$2000,"")),"")</f>
        <v/>
      </c>
      <c r="K245" s="73" t="str" cm="1">
        <f t="array" ref="K245">IF(COUNTIF(Q$2:Q245,Q245)=1,_xlfn.TEXTJOIN(";",1,IF($Q$2:$Q$2000=Q245,$H$2:$H$2000,"")),"")</f>
        <v/>
      </c>
      <c r="L245" s="103" t="s">
        <v>14951</v>
      </c>
      <c r="M245" s="103">
        <v>1</v>
      </c>
      <c r="O245" s="72" t="s">
        <v>14937</v>
      </c>
      <c r="P245" s="115" t="s">
        <v>14942</v>
      </c>
      <c r="Q245" s="72" t="str">
        <f t="shared" si="3"/>
        <v>国械注进20173406313</v>
      </c>
      <c r="R245" s="74">
        <v>44530</v>
      </c>
      <c r="S245" s="74">
        <v>44762</v>
      </c>
      <c r="T245" s="74">
        <v>46587</v>
      </c>
    </row>
    <row r="246" spans="1:20" s="103" customFormat="1" ht="25.5" customHeight="1">
      <c r="A246" s="70" t="s">
        <v>14132</v>
      </c>
      <c r="B246" s="70">
        <v>3</v>
      </c>
      <c r="C246" s="71" t="s">
        <v>2846</v>
      </c>
      <c r="D246" s="72" t="s">
        <v>14952</v>
      </c>
      <c r="E246" s="72" t="s">
        <v>14953</v>
      </c>
      <c r="F246" s="71" t="s">
        <v>14954</v>
      </c>
      <c r="G246" s="71" t="s">
        <v>14955</v>
      </c>
      <c r="H246" s="73">
        <v>10445426</v>
      </c>
      <c r="I246" s="73" t="str" cm="1">
        <f t="array" ref="I246">IF(COUNTIF(Q$2:Q246,Q246)=1,_xlfn.TEXTJOIN(";",1,IF($Q$2:$Q$2000=Q246,$C$2:$C$2000,"")),"")</f>
        <v>Syva;Syva;Syva</v>
      </c>
      <c r="J246" s="73" t="str" cm="1">
        <f t="array" ref="J246">IF(COUNTIF(Q$2:Q246,Q246)=1,_xlfn.TEXTJOIN(";",1,IF($Q$2:$Q$2000=Q246,$F$2:$F$2000,"")),"")</f>
        <v>9E029UL;9E039UL;9E129UL</v>
      </c>
      <c r="K246" s="73" t="str" cm="1">
        <f t="array" ref="K246">IF(COUNTIF(Q$2:Q246,Q246)=1,_xlfn.TEXTJOIN(";",1,IF($Q$2:$Q$2000=Q246,$H$2:$H$2000,"")),"")</f>
        <v>10445426;10445427;10445428</v>
      </c>
      <c r="L246" s="103" t="s">
        <v>14956</v>
      </c>
      <c r="M246" s="103">
        <v>1</v>
      </c>
      <c r="O246" s="72" t="s">
        <v>14957</v>
      </c>
      <c r="P246" s="115" t="s">
        <v>14958</v>
      </c>
      <c r="Q246" s="72" t="str">
        <f t="shared" si="3"/>
        <v>国械注进20173406587</v>
      </c>
      <c r="R246" s="74">
        <v>44587</v>
      </c>
      <c r="S246" s="74">
        <v>44803</v>
      </c>
      <c r="T246" s="74">
        <v>46628</v>
      </c>
    </row>
    <row r="247" spans="1:20" s="103" customFormat="1" ht="25.5" customHeight="1">
      <c r="A247" s="70" t="s">
        <v>14132</v>
      </c>
      <c r="B247" s="70">
        <v>3</v>
      </c>
      <c r="C247" s="71" t="s">
        <v>2846</v>
      </c>
      <c r="D247" s="72" t="s">
        <v>14952</v>
      </c>
      <c r="E247" s="72" t="s">
        <v>14953</v>
      </c>
      <c r="F247" s="71" t="s">
        <v>14959</v>
      </c>
      <c r="G247" s="71" t="s">
        <v>14960</v>
      </c>
      <c r="H247" s="73">
        <v>10445427</v>
      </c>
      <c r="I247" s="73" t="str" cm="1">
        <f t="array" ref="I247">IF(COUNTIF(Q$2:Q247,Q247)=1,_xlfn.TEXTJOIN(";",1,IF($Q$2:$Q$2000=Q247,$C$2:$C$2000,"")),"")</f>
        <v/>
      </c>
      <c r="J247" s="73" t="str" cm="1">
        <f t="array" ref="J247">IF(COUNTIF(Q$2:Q247,Q247)=1,_xlfn.TEXTJOIN(";",1,IF($Q$2:$Q$2000=Q247,$F$2:$F$2000,"")),"")</f>
        <v/>
      </c>
      <c r="K247" s="73" t="str" cm="1">
        <f t="array" ref="K247">IF(COUNTIF(Q$2:Q247,Q247)=1,_xlfn.TEXTJOIN(";",1,IF($Q$2:$Q$2000=Q247,$H$2:$H$2000,"")),"")</f>
        <v/>
      </c>
      <c r="L247" s="103" t="s">
        <v>14961</v>
      </c>
      <c r="M247" s="103">
        <v>1</v>
      </c>
      <c r="O247" s="72" t="s">
        <v>14962</v>
      </c>
      <c r="P247" s="115" t="s">
        <v>14963</v>
      </c>
      <c r="Q247" s="72" t="str">
        <f t="shared" si="3"/>
        <v>国械注进20173406587</v>
      </c>
      <c r="R247" s="74">
        <v>44587</v>
      </c>
      <c r="S247" s="74">
        <v>44803</v>
      </c>
      <c r="T247" s="74">
        <v>46628</v>
      </c>
    </row>
    <row r="248" spans="1:20" s="103" customFormat="1" ht="25.5" customHeight="1">
      <c r="A248" s="70" t="s">
        <v>14132</v>
      </c>
      <c r="B248" s="70">
        <v>3</v>
      </c>
      <c r="C248" s="71" t="s">
        <v>2846</v>
      </c>
      <c r="D248" s="72" t="s">
        <v>14952</v>
      </c>
      <c r="E248" s="72" t="s">
        <v>14953</v>
      </c>
      <c r="F248" s="71" t="s">
        <v>14964</v>
      </c>
      <c r="G248" s="71" t="s">
        <v>14965</v>
      </c>
      <c r="H248" s="73">
        <v>10445428</v>
      </c>
      <c r="I248" s="73" t="str" cm="1">
        <f t="array" ref="I248">IF(COUNTIF(Q$2:Q248,Q248)=1,_xlfn.TEXTJOIN(";",1,IF($Q$2:$Q$2000=Q248,$C$2:$C$2000,"")),"")</f>
        <v/>
      </c>
      <c r="J248" s="73" t="str" cm="1">
        <f t="array" ref="J248">IF(COUNTIF(Q$2:Q248,Q248)=1,_xlfn.TEXTJOIN(";",1,IF($Q$2:$Q$2000=Q248,$F$2:$F$2000,"")),"")</f>
        <v/>
      </c>
      <c r="K248" s="73" t="str" cm="1">
        <f t="array" ref="K248">IF(COUNTIF(Q$2:Q248,Q248)=1,_xlfn.TEXTJOIN(";",1,IF($Q$2:$Q$2000=Q248,$H$2:$H$2000,"")),"")</f>
        <v/>
      </c>
      <c r="L248" s="103" t="s">
        <v>14966</v>
      </c>
      <c r="M248" s="103">
        <v>1</v>
      </c>
      <c r="O248" s="72" t="s">
        <v>14967</v>
      </c>
      <c r="P248" s="72" t="s">
        <v>14963</v>
      </c>
      <c r="Q248" s="72" t="str">
        <f t="shared" si="3"/>
        <v>国械注进20173406587</v>
      </c>
      <c r="R248" s="74">
        <v>44587</v>
      </c>
      <c r="S248" s="74">
        <v>44803</v>
      </c>
      <c r="T248" s="74">
        <v>46628</v>
      </c>
    </row>
    <row r="249" spans="1:20" s="103" customFormat="1" ht="25.5" customHeight="1">
      <c r="A249" s="70" t="s">
        <v>13371</v>
      </c>
      <c r="B249" s="70">
        <v>1</v>
      </c>
      <c r="C249" s="71" t="s">
        <v>1098</v>
      </c>
      <c r="D249" s="72" t="s">
        <v>454</v>
      </c>
      <c r="E249" s="128" t="s">
        <v>14968</v>
      </c>
      <c r="F249" s="71">
        <v>11266636</v>
      </c>
      <c r="G249" s="71" t="s">
        <v>14969</v>
      </c>
      <c r="H249" s="73">
        <v>11266636</v>
      </c>
      <c r="I249" s="73" t="str" cm="1">
        <f t="array" ref="I249">IF(COUNTIF(Q$2:Q249,Q249)=1,_xlfn.TEXTJOIN(";",1,IF($Q$2:$Q$2000=Q249,$C$2:$C$2000,"")),"")</f>
        <v>Automation</v>
      </c>
      <c r="J249" s="73" t="str" cm="1">
        <f t="array" ref="J249">IF(COUNTIF(Q$2:Q249,Q249)=1,_xlfn.TEXTJOIN(";",1,IF($Q$2:$Q$2000=Q249,$F$2:$F$2000,"")),"")</f>
        <v>11266636</v>
      </c>
      <c r="K249" s="73" t="str" cm="1">
        <f t="array" ref="K249">IF(COUNTIF(Q$2:Q249,Q249)=1,_xlfn.TEXTJOIN(";",1,IF($Q$2:$Q$2000=Q249,$H$2:$H$2000,"")),"")</f>
        <v>11266636</v>
      </c>
      <c r="L249" s="103" t="s">
        <v>14970</v>
      </c>
      <c r="M249" s="103">
        <v>1</v>
      </c>
      <c r="O249" s="128" t="s">
        <v>14968</v>
      </c>
      <c r="P249" s="101" t="s">
        <v>14971</v>
      </c>
      <c r="Q249" s="72" t="str">
        <f t="shared" si="3"/>
        <v>国械备20161207号</v>
      </c>
      <c r="R249" s="74">
        <v>43846</v>
      </c>
      <c r="S249" s="74">
        <v>43846</v>
      </c>
      <c r="T249" s="74">
        <v>401768</v>
      </c>
    </row>
    <row r="250" spans="1:20" s="103" customFormat="1" ht="25.5" customHeight="1">
      <c r="A250" s="70" t="s">
        <v>723</v>
      </c>
      <c r="B250" s="70">
        <v>2</v>
      </c>
      <c r="C250" s="71" t="s">
        <v>14972</v>
      </c>
      <c r="D250" s="72" t="s">
        <v>140</v>
      </c>
      <c r="E250" s="72" t="s">
        <v>14973</v>
      </c>
      <c r="F250" s="71" t="s">
        <v>14974</v>
      </c>
      <c r="G250" s="71" t="s">
        <v>14975</v>
      </c>
      <c r="H250" s="73">
        <v>10321852</v>
      </c>
      <c r="I250" s="73" t="str" cm="1">
        <f t="array" ref="I250">IF(COUNTIF(Q$2:Q250,Q250)=1,_xlfn.TEXTJOIN(";",1,IF($Q$2:$Q$2000=Q250,$C$2:$C$2000,"")),"")</f>
        <v>POC:Blood Gas</v>
      </c>
      <c r="J250" s="73" t="str" cm="1">
        <f t="array" ref="J250">IF(COUNTIF(Q$2:Q250,Q250)=1,_xlfn.TEXTJOIN(";",1,IF($Q$2:$Q$2000=Q250,$F$2:$F$2000,"")),"")</f>
        <v>05063769</v>
      </c>
      <c r="K250" s="73" t="str" cm="1">
        <f t="array" ref="K250">IF(COUNTIF(Q$2:Q250,Q250)=1,_xlfn.TEXTJOIN(";",1,IF($Q$2:$Q$2000=Q250,$H$2:$H$2000,"")),"")</f>
        <v>10321852</v>
      </c>
      <c r="L250" s="103" t="s">
        <v>14976</v>
      </c>
      <c r="M250" s="103">
        <v>1</v>
      </c>
      <c r="O250" s="72" t="s">
        <v>14977</v>
      </c>
      <c r="P250" s="80" t="s">
        <v>14978</v>
      </c>
      <c r="Q250" s="72" t="str">
        <f t="shared" si="3"/>
        <v>国械注进20172221537</v>
      </c>
      <c r="R250" s="74">
        <v>44494</v>
      </c>
      <c r="S250" s="74">
        <v>44714</v>
      </c>
      <c r="T250" s="74">
        <v>46539</v>
      </c>
    </row>
    <row r="251" spans="1:20" s="103" customFormat="1" ht="25.5" customHeight="1">
      <c r="A251" s="70" t="s">
        <v>723</v>
      </c>
      <c r="B251" s="70">
        <v>2</v>
      </c>
      <c r="C251" s="71" t="s">
        <v>14972</v>
      </c>
      <c r="D251" s="72" t="s">
        <v>140</v>
      </c>
      <c r="E251" s="72" t="s">
        <v>14979</v>
      </c>
      <c r="F251" s="71">
        <v>10696855</v>
      </c>
      <c r="G251" s="71" t="s">
        <v>14980</v>
      </c>
      <c r="H251" s="73">
        <v>10696855</v>
      </c>
      <c r="I251" s="73" t="str" cm="1">
        <f t="array" ref="I251">IF(COUNTIF(Q$2:Q251,Q251)=1,_xlfn.TEXTJOIN(";",1,IF($Q$2:$Q$2000=Q251,$C$2:$C$2000,"")),"")</f>
        <v>POC:Blood Gas</v>
      </c>
      <c r="J251" s="73" t="str" cm="1">
        <f t="array" ref="J251">IF(COUNTIF(Q$2:Q251,Q251)=1,_xlfn.TEXTJOIN(";",1,IF($Q$2:$Q$2000=Q251,$F$2:$F$2000,"")),"")</f>
        <v>10696855</v>
      </c>
      <c r="K251" s="73" t="str" cm="1">
        <f t="array" ref="K251">IF(COUNTIF(Q$2:Q251,Q251)=1,_xlfn.TEXTJOIN(";",1,IF($Q$2:$Q$2000=Q251,$H$2:$H$2000,"")),"")</f>
        <v>10696855</v>
      </c>
      <c r="L251" s="103" t="s">
        <v>10338</v>
      </c>
      <c r="M251" s="103">
        <v>1</v>
      </c>
      <c r="O251" s="72" t="s">
        <v>14981</v>
      </c>
      <c r="P251" s="72" t="s">
        <v>306</v>
      </c>
      <c r="Q251" s="72" t="str">
        <f t="shared" si="3"/>
        <v>国械注进20162221909</v>
      </c>
      <c r="R251" s="74">
        <v>44396</v>
      </c>
      <c r="S251" s="74">
        <v>44396</v>
      </c>
      <c r="T251" s="74">
        <v>45944</v>
      </c>
    </row>
    <row r="252" spans="1:20" s="103" customFormat="1" ht="25.5" customHeight="1">
      <c r="A252" s="70" t="s">
        <v>723</v>
      </c>
      <c r="B252" s="70">
        <v>2</v>
      </c>
      <c r="C252" s="71" t="s">
        <v>14972</v>
      </c>
      <c r="D252" s="72" t="s">
        <v>14982</v>
      </c>
      <c r="E252" s="72" t="s">
        <v>14983</v>
      </c>
      <c r="F252" s="71">
        <v>10844678</v>
      </c>
      <c r="G252" s="71" t="s">
        <v>14984</v>
      </c>
      <c r="H252" s="73">
        <v>10844678</v>
      </c>
      <c r="I252" s="73" t="str" cm="1">
        <f t="array" ref="I252">IF(COUNTIF(Q$2:Q252,Q252)=1,_xlfn.TEXTJOIN(";",1,IF($Q$2:$Q$2000=Q252,$C$2:$C$2000,"")),"")</f>
        <v>POC:Blood Gas</v>
      </c>
      <c r="J252" s="73" t="str" cm="1">
        <f t="array" ref="J252">IF(COUNTIF(Q$2:Q252,Q252)=1,_xlfn.TEXTJOIN(";",1,IF($Q$2:$Q$2000=Q252,$F$2:$F$2000,"")),"")</f>
        <v>10844678</v>
      </c>
      <c r="K252" s="73" t="str" cm="1">
        <f t="array" ref="K252">IF(COUNTIF(Q$2:Q252,Q252)=1,_xlfn.TEXTJOIN(";",1,IF($Q$2:$Q$2000=Q252,$H$2:$H$2000,"")),"")</f>
        <v>10844678</v>
      </c>
      <c r="L252" s="103" t="s">
        <v>14985</v>
      </c>
      <c r="M252" s="103">
        <v>1</v>
      </c>
      <c r="O252" s="72" t="s">
        <v>14986</v>
      </c>
      <c r="P252" s="72" t="s">
        <v>14987</v>
      </c>
      <c r="Q252" s="72" t="str">
        <f t="shared" si="3"/>
        <v>国械注进20192221843</v>
      </c>
      <c r="R252" s="74">
        <v>43539</v>
      </c>
      <c r="S252" s="74">
        <v>43539</v>
      </c>
      <c r="T252" s="74">
        <v>45365</v>
      </c>
    </row>
    <row r="253" spans="1:20" s="103" customFormat="1" ht="25.5" customHeight="1">
      <c r="A253" s="70" t="s">
        <v>723</v>
      </c>
      <c r="B253" s="70">
        <v>2</v>
      </c>
      <c r="C253" s="71" t="s">
        <v>14972</v>
      </c>
      <c r="D253" s="72" t="s">
        <v>233</v>
      </c>
      <c r="E253" s="72" t="s">
        <v>14988</v>
      </c>
      <c r="F253" s="71" t="s">
        <v>10377</v>
      </c>
      <c r="G253" s="131" t="s">
        <v>14989</v>
      </c>
      <c r="H253" s="73" t="s">
        <v>10377</v>
      </c>
      <c r="I253" s="73" t="str" cm="1">
        <f t="array" ref="I253">IF(COUNTIF(Q$2:Q253,Q253)=1,_xlfn.TEXTJOIN(";",1,IF($Q$2:$Q$2000=Q253,$C$2:$C$2000,"")),"")</f>
        <v>POC:Blood Gas</v>
      </c>
      <c r="J253" s="73" t="str" cm="1">
        <f t="array" ref="J253">IF(COUNTIF(Q$2:Q253,Q253)=1,_xlfn.TEXTJOIN(";",1,IF($Q$2:$Q$2000=Q253,$F$2:$F$2000,"")),"")</f>
        <v>11416752</v>
      </c>
      <c r="K253" s="73" t="str" cm="1">
        <f t="array" ref="K253">IF(COUNTIF(Q$2:Q253,Q253)=1,_xlfn.TEXTJOIN(";",1,IF($Q$2:$Q$2000=Q253,$H$2:$H$2000,"")),"")</f>
        <v>11416752</v>
      </c>
      <c r="L253" s="102" t="s">
        <v>10263</v>
      </c>
      <c r="M253" s="103">
        <v>1</v>
      </c>
      <c r="O253" s="72" t="s">
        <v>14990</v>
      </c>
      <c r="P253" s="72" t="s">
        <v>234</v>
      </c>
      <c r="Q253" s="72" t="str">
        <f t="shared" si="3"/>
        <v>国械注进20222220292</v>
      </c>
      <c r="R253" s="74">
        <v>44722</v>
      </c>
      <c r="S253" s="74">
        <v>44722</v>
      </c>
      <c r="T253" s="74">
        <v>46547</v>
      </c>
    </row>
    <row r="254" spans="1:20" s="103" customFormat="1" ht="25.5" customHeight="1">
      <c r="A254" s="70" t="s">
        <v>723</v>
      </c>
      <c r="B254" s="70">
        <v>2</v>
      </c>
      <c r="C254" s="71" t="s">
        <v>14972</v>
      </c>
      <c r="D254" s="72" t="s">
        <v>14991</v>
      </c>
      <c r="E254" s="72" t="s">
        <v>14992</v>
      </c>
      <c r="F254" s="73" t="s">
        <v>14993</v>
      </c>
      <c r="G254" s="71" t="s">
        <v>14994</v>
      </c>
      <c r="H254" s="73">
        <v>10309757</v>
      </c>
      <c r="I254" s="73" t="str" cm="1">
        <f t="array" ref="I254">IF(COUNTIF(Q$2:Q254,Q254)=1,_xlfn.TEXTJOIN(";",1,IF($Q$2:$Q$2000=Q254,$C$2:$C$2000,"")),"")</f>
        <v>POC:Blood Gas</v>
      </c>
      <c r="J254" s="73" t="str" cm="1">
        <f t="array" ref="J254">IF(COUNTIF(Q$2:Q254,Q254)=1,_xlfn.TEXTJOIN(";",1,IF($Q$2:$Q$2000=Q254,$F$2:$F$2000,"")),"")</f>
        <v>01410308(104227)</v>
      </c>
      <c r="K254" s="73" t="str" cm="1">
        <f t="array" ref="K254">IF(COUNTIF(Q$2:Q254,Q254)=1,_xlfn.TEXTJOIN(";",1,IF($Q$2:$Q$2000=Q254,$H$2:$H$2000,"")),"")</f>
        <v>10309757</v>
      </c>
      <c r="L254" s="103" t="s">
        <v>14995</v>
      </c>
      <c r="M254" s="103">
        <v>1</v>
      </c>
      <c r="O254" s="72" t="s">
        <v>14996</v>
      </c>
      <c r="P254" s="115" t="s">
        <v>14997</v>
      </c>
      <c r="Q254" s="72" t="str">
        <f t="shared" si="3"/>
        <v>国械注进20162404560</v>
      </c>
      <c r="R254" s="74">
        <v>44306</v>
      </c>
      <c r="S254" s="74">
        <v>44306</v>
      </c>
      <c r="T254" s="74">
        <v>46131</v>
      </c>
    </row>
    <row r="255" spans="1:20" s="103" customFormat="1" ht="25.5" customHeight="1">
      <c r="A255" s="70" t="s">
        <v>723</v>
      </c>
      <c r="B255" s="70">
        <v>2</v>
      </c>
      <c r="C255" s="71" t="s">
        <v>14972</v>
      </c>
      <c r="D255" s="72" t="s">
        <v>14998</v>
      </c>
      <c r="E255" s="72" t="s">
        <v>14999</v>
      </c>
      <c r="F255" s="73" t="s">
        <v>15000</v>
      </c>
      <c r="G255" s="71" t="s">
        <v>15001</v>
      </c>
      <c r="H255" s="73">
        <v>10309776</v>
      </c>
      <c r="I255" s="73" t="str" cm="1">
        <f t="array" ref="I255">IF(COUNTIF(Q$2:Q255,Q255)=1,_xlfn.TEXTJOIN(";",1,IF($Q$2:$Q$2000=Q255,$C$2:$C$2000,"")),"")</f>
        <v>POC:Blood Gas</v>
      </c>
      <c r="J255" s="73" t="str" cm="1">
        <f t="array" ref="J255">IF(COUNTIF(Q$2:Q255,Q255)=1,_xlfn.TEXTJOIN(";",1,IF($Q$2:$Q$2000=Q255,$F$2:$F$2000,"")),"")</f>
        <v>06990590(105670)</v>
      </c>
      <c r="K255" s="73" t="str" cm="1">
        <f t="array" ref="K255">IF(COUNTIF(Q$2:Q255,Q255)=1,_xlfn.TEXTJOIN(";",1,IF($Q$2:$Q$2000=Q255,$H$2:$H$2000,"")),"")</f>
        <v>10309776</v>
      </c>
      <c r="L255" s="103" t="s">
        <v>15002</v>
      </c>
      <c r="M255" s="103">
        <v>10</v>
      </c>
      <c r="N255" s="103" t="s">
        <v>15003</v>
      </c>
      <c r="O255" s="72" t="s">
        <v>15004</v>
      </c>
      <c r="P255" s="132" t="s">
        <v>15005</v>
      </c>
      <c r="Q255" s="72" t="str">
        <f t="shared" si="3"/>
        <v>国械注进20162404563</v>
      </c>
      <c r="R255" s="74">
        <v>44335</v>
      </c>
      <c r="S255" s="74">
        <v>44335</v>
      </c>
      <c r="T255" s="74">
        <v>46160</v>
      </c>
    </row>
    <row r="256" spans="1:20" s="103" customFormat="1" ht="25.5" customHeight="1">
      <c r="A256" s="70" t="s">
        <v>723</v>
      </c>
      <c r="B256" s="70">
        <v>2</v>
      </c>
      <c r="C256" s="71" t="s">
        <v>14972</v>
      </c>
      <c r="D256" s="72" t="s">
        <v>15006</v>
      </c>
      <c r="E256" s="72" t="s">
        <v>15007</v>
      </c>
      <c r="F256" s="73" t="s">
        <v>15008</v>
      </c>
      <c r="G256" s="71" t="s">
        <v>15009</v>
      </c>
      <c r="H256" s="73">
        <v>10309925</v>
      </c>
      <c r="I256" s="73" t="str" cm="1">
        <f t="array" ref="I256">IF(COUNTIF(Q$2:Q256,Q256)=1,_xlfn.TEXTJOIN(";",1,IF($Q$2:$Q$2000=Q256,$C$2:$C$2000,"")),"")</f>
        <v>POC:Blood Gas</v>
      </c>
      <c r="J256" s="73" t="str" cm="1">
        <f t="array" ref="J256">IF(COUNTIF(Q$2:Q256,Q256)=1,_xlfn.TEXTJOIN(";",1,IF($Q$2:$Q$2000=Q256,$F$2:$F$2000,"")),"")</f>
        <v>02017464(108860)</v>
      </c>
      <c r="K256" s="73" t="str" cm="1">
        <f t="array" ref="K256">IF(COUNTIF(Q$2:Q256,Q256)=1,_xlfn.TEXTJOIN(";",1,IF($Q$2:$Q$2000=Q256,$H$2:$H$2000,"")),"")</f>
        <v>10309925</v>
      </c>
      <c r="L256" s="103" t="s">
        <v>15010</v>
      </c>
      <c r="M256" s="103">
        <v>30</v>
      </c>
      <c r="N256" s="103" t="s">
        <v>15011</v>
      </c>
      <c r="O256" s="72" t="s">
        <v>15012</v>
      </c>
      <c r="P256" s="104" t="s">
        <v>15013</v>
      </c>
      <c r="Q256" s="72" t="str">
        <f t="shared" si="3"/>
        <v>国械注进20162404186</v>
      </c>
      <c r="R256" s="74">
        <v>44357</v>
      </c>
      <c r="S256" s="74">
        <v>44357</v>
      </c>
      <c r="T256" s="74">
        <v>45962</v>
      </c>
    </row>
    <row r="257" spans="1:20" s="103" customFormat="1" ht="25.5" customHeight="1">
      <c r="A257" s="70" t="s">
        <v>723</v>
      </c>
      <c r="B257" s="70">
        <v>2</v>
      </c>
      <c r="C257" s="71" t="s">
        <v>14972</v>
      </c>
      <c r="D257" s="72" t="s">
        <v>15014</v>
      </c>
      <c r="E257" s="72" t="s">
        <v>15015</v>
      </c>
      <c r="F257" s="73" t="s">
        <v>15016</v>
      </c>
      <c r="G257" s="71" t="s">
        <v>15017</v>
      </c>
      <c r="H257" s="73">
        <v>10309926</v>
      </c>
      <c r="I257" s="73" t="str" cm="1">
        <f t="array" ref="I257">IF(COUNTIF(Q$2:Q257,Q257)=1,_xlfn.TEXTJOIN(";",1,IF($Q$2:$Q$2000=Q257,$C$2:$C$2000,"")),"")</f>
        <v>POC:Blood Gas</v>
      </c>
      <c r="J257" s="73" t="str" cm="1">
        <f t="array" ref="J257">IF(COUNTIF(Q$2:Q257,Q257)=1,_xlfn.TEXTJOIN(";",1,IF($Q$2:$Q$2000=Q257,$F$2:$F$2000,"")),"")</f>
        <v>07519905(108868)</v>
      </c>
      <c r="K257" s="73" t="str" cm="1">
        <f t="array" ref="K257">IF(COUNTIF(Q$2:Q257,Q257)=1,_xlfn.TEXTJOIN(";",1,IF($Q$2:$Q$2000=Q257,$H$2:$H$2000,"")),"")</f>
        <v>10309926</v>
      </c>
      <c r="L257" s="103" t="s">
        <v>15018</v>
      </c>
      <c r="M257" s="103">
        <v>30</v>
      </c>
      <c r="N257" s="103" t="s">
        <v>15019</v>
      </c>
      <c r="O257" s="72" t="s">
        <v>15012</v>
      </c>
      <c r="P257" s="104" t="s">
        <v>15020</v>
      </c>
      <c r="Q257" s="72" t="str">
        <f t="shared" si="3"/>
        <v>国械注进20162404190</v>
      </c>
      <c r="R257" s="74">
        <v>44509</v>
      </c>
      <c r="S257" s="74">
        <v>44509</v>
      </c>
      <c r="T257" s="74">
        <v>45962</v>
      </c>
    </row>
    <row r="258" spans="1:20" s="103" customFormat="1" ht="25.5" customHeight="1">
      <c r="A258" s="70" t="s">
        <v>723</v>
      </c>
      <c r="B258" s="70">
        <v>2</v>
      </c>
      <c r="C258" s="71" t="s">
        <v>14972</v>
      </c>
      <c r="D258" s="72" t="s">
        <v>15021</v>
      </c>
      <c r="E258" s="72" t="s">
        <v>15022</v>
      </c>
      <c r="F258" s="73" t="s">
        <v>15023</v>
      </c>
      <c r="G258" s="71" t="s">
        <v>15024</v>
      </c>
      <c r="H258" s="73">
        <v>10309927</v>
      </c>
      <c r="I258" s="73" t="str" cm="1">
        <f t="array" ref="I258">IF(COUNTIF(Q$2:Q258,Q258)=1,_xlfn.TEXTJOIN(";",1,IF($Q$2:$Q$2000=Q258,$C$2:$C$2000,"")),"")</f>
        <v>POC:Blood Gas</v>
      </c>
      <c r="J258" s="73" t="str" cm="1">
        <f t="array" ref="J258">IF(COUNTIF(Q$2:Q258,Q258)=1,_xlfn.TEXTJOIN(";",1,IF($Q$2:$Q$2000=Q258,$F$2:$F$2000,"")),"")</f>
        <v>07182730(108869)</v>
      </c>
      <c r="K258" s="73" t="str" cm="1">
        <f t="array" ref="K258">IF(COUNTIF(Q$2:Q258,Q258)=1,_xlfn.TEXTJOIN(";",1,IF($Q$2:$Q$2000=Q258,$H$2:$H$2000,"")),"")</f>
        <v>10309927</v>
      </c>
      <c r="L258" s="103" t="s">
        <v>15025</v>
      </c>
      <c r="M258" s="103">
        <v>30</v>
      </c>
      <c r="N258" s="103" t="s">
        <v>15026</v>
      </c>
      <c r="O258" s="72" t="s">
        <v>15012</v>
      </c>
      <c r="P258" s="104" t="s">
        <v>15027</v>
      </c>
      <c r="Q258" s="72" t="str">
        <f t="shared" si="3"/>
        <v>国械注进20162404194</v>
      </c>
      <c r="R258" s="74">
        <v>44357</v>
      </c>
      <c r="S258" s="74">
        <v>44357</v>
      </c>
      <c r="T258" s="74">
        <v>45962</v>
      </c>
    </row>
    <row r="259" spans="1:20" s="103" customFormat="1" ht="25.5" customHeight="1">
      <c r="A259" s="70" t="s">
        <v>723</v>
      </c>
      <c r="B259" s="70">
        <v>2</v>
      </c>
      <c r="C259" s="71" t="s">
        <v>14972</v>
      </c>
      <c r="D259" s="72" t="s">
        <v>15028</v>
      </c>
      <c r="E259" s="72" t="s">
        <v>15029</v>
      </c>
      <c r="F259" s="73" t="s">
        <v>15030</v>
      </c>
      <c r="G259" s="71" t="s">
        <v>15031</v>
      </c>
      <c r="H259" s="73">
        <v>10310323</v>
      </c>
      <c r="I259" s="73" t="str" cm="1">
        <f t="array" ref="I259">IF(COUNTIF(Q$2:Q259,Q259)=1,_xlfn.TEXTJOIN(";",1,IF($Q$2:$Q$2000=Q259,$C$2:$C$2000,"")),"")</f>
        <v>POC:Blood Gas;POC:Blood Gas</v>
      </c>
      <c r="J259" s="73" t="str" cm="1">
        <f t="array" ref="J259">IF(COUNTIF(Q$2:Q259,Q259)=1,_xlfn.TEXTJOIN(";",1,IF($Q$2:$Q$2000=Q259,$F$2:$F$2000,"")),"")</f>
        <v>05293926(120241);11046781</v>
      </c>
      <c r="K259" s="73" t="str" cm="1">
        <f t="array" ref="K259">IF(COUNTIF(Q$2:Q259,Q259)=1,_xlfn.TEXTJOIN(";",1,IF($Q$2:$Q$2000=Q259,$H$2:$H$2000,"")),"")</f>
        <v>10310323;11046781</v>
      </c>
      <c r="L259" s="103" t="s">
        <v>15032</v>
      </c>
      <c r="M259" s="103">
        <v>1</v>
      </c>
      <c r="O259" s="72" t="s">
        <v>15033</v>
      </c>
      <c r="P259" s="80" t="s">
        <v>15034</v>
      </c>
      <c r="Q259" s="72" t="str">
        <f t="shared" ref="Q259:Q322" si="4">IF(IFERROR(FIND("Refer to ",P259),0),REPLACE(P259,1,9,""),P259)</f>
        <v>国械注进20162404644</v>
      </c>
      <c r="R259" s="74">
        <v>44407</v>
      </c>
      <c r="S259" s="74">
        <v>44407</v>
      </c>
      <c r="T259" s="74">
        <v>46158</v>
      </c>
    </row>
    <row r="260" spans="1:20" s="103" customFormat="1" ht="25.5" customHeight="1">
      <c r="A260" s="70" t="s">
        <v>723</v>
      </c>
      <c r="B260" s="70">
        <v>2</v>
      </c>
      <c r="C260" s="71" t="s">
        <v>14972</v>
      </c>
      <c r="D260" s="72" t="s">
        <v>15028</v>
      </c>
      <c r="E260" s="72" t="s">
        <v>15029</v>
      </c>
      <c r="F260" s="71" t="s">
        <v>15035</v>
      </c>
      <c r="G260" s="71" t="s">
        <v>15036</v>
      </c>
      <c r="H260" s="73">
        <v>11046781</v>
      </c>
      <c r="I260" s="73" t="str" cm="1">
        <f t="array" ref="I260">IF(COUNTIF(Q$2:Q260,Q260)=1,_xlfn.TEXTJOIN(";",1,IF($Q$2:$Q$2000=Q260,$C$2:$C$2000,"")),"")</f>
        <v/>
      </c>
      <c r="J260" s="73" t="str" cm="1">
        <f t="array" ref="J260">IF(COUNTIF(Q$2:Q260,Q260)=1,_xlfn.TEXTJOIN(";",1,IF($Q$2:$Q$2000=Q260,$F$2:$F$2000,"")),"")</f>
        <v/>
      </c>
      <c r="K260" s="73" t="str" cm="1">
        <f t="array" ref="K260">IF(COUNTIF(Q$2:Q260,Q260)=1,_xlfn.TEXTJOIN(";",1,IF($Q$2:$Q$2000=Q260,$H$2:$H$2000,"")),"")</f>
        <v/>
      </c>
      <c r="L260" s="103" t="s">
        <v>15037</v>
      </c>
      <c r="M260" s="103">
        <v>1</v>
      </c>
      <c r="O260" s="72" t="s">
        <v>15038</v>
      </c>
      <c r="P260" s="80" t="s">
        <v>15039</v>
      </c>
      <c r="Q260" s="72" t="str">
        <f t="shared" si="4"/>
        <v>国械注进20162404644</v>
      </c>
      <c r="R260" s="74">
        <v>44407</v>
      </c>
      <c r="S260" s="74">
        <v>44407</v>
      </c>
      <c r="T260" s="74">
        <v>46158</v>
      </c>
    </row>
    <row r="261" spans="1:20" s="103" customFormat="1" ht="25.5" customHeight="1">
      <c r="A261" s="70" t="s">
        <v>723</v>
      </c>
      <c r="B261" s="70">
        <v>2</v>
      </c>
      <c r="C261" s="71" t="s">
        <v>14972</v>
      </c>
      <c r="D261" s="72" t="s">
        <v>15040</v>
      </c>
      <c r="E261" s="72" t="s">
        <v>15041</v>
      </c>
      <c r="F261" s="73" t="s">
        <v>15042</v>
      </c>
      <c r="G261" s="71" t="s">
        <v>15043</v>
      </c>
      <c r="H261" s="73">
        <v>10327073</v>
      </c>
      <c r="I261" s="73" t="str" cm="1">
        <f t="array" ref="I261">IF(COUNTIF(Q$2:Q261,Q261)=1,_xlfn.TEXTJOIN(";",1,IF($Q$2:$Q$2000=Q261,$C$2:$C$2000,"")),"")</f>
        <v>POC:Blood Gas;POC:Blood Gas;POC:Blood Gas</v>
      </c>
      <c r="J261" s="73" t="str" cm="1">
        <f t="array" ref="J261">IF(COUNTIF(Q$2:Q261,Q261)=1,_xlfn.TEXTJOIN(";",1,IF($Q$2:$Q$2000=Q261,$F$2:$F$2000,"")),"")</f>
        <v>130521(07846760);130520(05768789);10283221(06535606)</v>
      </c>
      <c r="K261" s="73" t="str" cm="1">
        <f t="array" ref="K261">IF(COUNTIF(Q$2:Q261,Q261)=1,_xlfn.TEXTJOIN(";",1,IF($Q$2:$Q$2000=Q261,$H$2:$H$2000,"")),"")</f>
        <v>10327073;10323175;10283221</v>
      </c>
      <c r="L261" s="103" t="s">
        <v>15044</v>
      </c>
      <c r="M261" s="103">
        <v>1</v>
      </c>
      <c r="O261" s="72" t="s">
        <v>15045</v>
      </c>
      <c r="P261" s="80" t="s">
        <v>15046</v>
      </c>
      <c r="Q261" s="72" t="str">
        <f t="shared" si="4"/>
        <v>国械注进20182402457</v>
      </c>
      <c r="R261" s="74">
        <v>44925</v>
      </c>
      <c r="S261" s="74">
        <v>45218</v>
      </c>
      <c r="T261" s="74">
        <v>47044</v>
      </c>
    </row>
    <row r="262" spans="1:20" s="103" customFormat="1" ht="25.5" customHeight="1">
      <c r="A262" s="70" t="s">
        <v>723</v>
      </c>
      <c r="B262" s="70">
        <v>2</v>
      </c>
      <c r="C262" s="71" t="s">
        <v>14972</v>
      </c>
      <c r="D262" s="72" t="s">
        <v>15040</v>
      </c>
      <c r="E262" s="72" t="s">
        <v>15041</v>
      </c>
      <c r="F262" s="71" t="s">
        <v>15047</v>
      </c>
      <c r="G262" s="71" t="s">
        <v>15048</v>
      </c>
      <c r="H262" s="73">
        <v>10323175</v>
      </c>
      <c r="I262" s="73" t="str" cm="1">
        <f t="array" ref="I262">IF(COUNTIF(Q$2:Q262,Q262)=1,_xlfn.TEXTJOIN(";",1,IF($Q$2:$Q$2000=Q262,$C$2:$C$2000,"")),"")</f>
        <v/>
      </c>
      <c r="J262" s="73" t="str" cm="1">
        <f t="array" ref="J262">IF(COUNTIF(Q$2:Q262,Q262)=1,_xlfn.TEXTJOIN(";",1,IF($Q$2:$Q$2000=Q262,$F$2:$F$2000,"")),"")</f>
        <v/>
      </c>
      <c r="K262" s="73" t="str" cm="1">
        <f t="array" ref="K262">IF(COUNTIF(Q$2:Q262,Q262)=1,_xlfn.TEXTJOIN(";",1,IF($Q$2:$Q$2000=Q262,$H$2:$H$2000,"")),"")</f>
        <v/>
      </c>
      <c r="L262" s="103" t="s">
        <v>15049</v>
      </c>
      <c r="M262" s="103">
        <v>1</v>
      </c>
      <c r="O262" s="72" t="s">
        <v>15050</v>
      </c>
      <c r="P262" s="80" t="s">
        <v>15051</v>
      </c>
      <c r="Q262" s="72" t="str">
        <f t="shared" si="4"/>
        <v>国械注进20182402457</v>
      </c>
      <c r="R262" s="74">
        <v>44925</v>
      </c>
      <c r="S262" s="74">
        <v>45218</v>
      </c>
      <c r="T262" s="74">
        <v>47044</v>
      </c>
    </row>
    <row r="263" spans="1:20" s="103" customFormat="1" ht="25.5" customHeight="1">
      <c r="A263" s="70" t="s">
        <v>723</v>
      </c>
      <c r="B263" s="70">
        <v>2</v>
      </c>
      <c r="C263" s="71" t="s">
        <v>14972</v>
      </c>
      <c r="D263" s="72" t="s">
        <v>15040</v>
      </c>
      <c r="E263" s="72" t="s">
        <v>15041</v>
      </c>
      <c r="F263" s="71" t="s">
        <v>15052</v>
      </c>
      <c r="G263" s="71" t="s">
        <v>15053</v>
      </c>
      <c r="H263" s="73">
        <v>10283221</v>
      </c>
      <c r="I263" s="73" t="str" cm="1">
        <f t="array" ref="I263">IF(COUNTIF(Q$2:Q263,Q263)=1,_xlfn.TEXTJOIN(";",1,IF($Q$2:$Q$2000=Q263,$C$2:$C$2000,"")),"")</f>
        <v/>
      </c>
      <c r="J263" s="73" t="str" cm="1">
        <f t="array" ref="J263">IF(COUNTIF(Q$2:Q263,Q263)=1,_xlfn.TEXTJOIN(";",1,IF($Q$2:$Q$2000=Q263,$F$2:$F$2000,"")),"")</f>
        <v/>
      </c>
      <c r="K263" s="73" t="str" cm="1">
        <f t="array" ref="K263">IF(COUNTIF(Q$2:Q263,Q263)=1,_xlfn.TEXTJOIN(";",1,IF($Q$2:$Q$2000=Q263,$H$2:$H$2000,"")),"")</f>
        <v/>
      </c>
      <c r="L263" s="103" t="s">
        <v>15054</v>
      </c>
      <c r="M263" s="103">
        <v>1</v>
      </c>
      <c r="O263" s="72" t="s">
        <v>15055</v>
      </c>
      <c r="P263" s="80" t="s">
        <v>15051</v>
      </c>
      <c r="Q263" s="72" t="str">
        <f t="shared" si="4"/>
        <v>国械注进20182402457</v>
      </c>
      <c r="R263" s="74">
        <v>44925</v>
      </c>
      <c r="S263" s="74">
        <v>45218</v>
      </c>
      <c r="T263" s="74">
        <v>47044</v>
      </c>
    </row>
    <row r="264" spans="1:20" s="103" customFormat="1" ht="25.5" customHeight="1">
      <c r="A264" s="70" t="s">
        <v>723</v>
      </c>
      <c r="B264" s="70">
        <v>2</v>
      </c>
      <c r="C264" s="71" t="s">
        <v>14972</v>
      </c>
      <c r="D264" s="72" t="s">
        <v>15040</v>
      </c>
      <c r="E264" s="72" t="s">
        <v>15056</v>
      </c>
      <c r="F264" s="71" t="s">
        <v>15057</v>
      </c>
      <c r="G264" s="71" t="s">
        <v>15058</v>
      </c>
      <c r="H264" s="73">
        <v>10319811</v>
      </c>
      <c r="I264" s="73" t="str" cm="1">
        <f t="array" ref="I264">IF(COUNTIF(Q$2:Q264,Q264)=1,_xlfn.TEXTJOIN(";",1,IF($Q$2:$Q$2000=Q264,$C$2:$C$2000,"")),"")</f>
        <v>POC:Blood Gas</v>
      </c>
      <c r="J264" s="73" t="str" cm="1">
        <f t="array" ref="J264">IF(COUNTIF(Q$2:Q264,Q264)=1,_xlfn.TEXTJOIN(";",1,IF($Q$2:$Q$2000=Q264,$F$2:$F$2000,"")),"")</f>
        <v>03909458</v>
      </c>
      <c r="K264" s="73" t="str" cm="1">
        <f t="array" ref="K264">IF(COUNTIF(Q$2:Q264,Q264)=1,_xlfn.TEXTJOIN(";",1,IF($Q$2:$Q$2000=Q264,$H$2:$H$2000,"")),"")</f>
        <v>10319811</v>
      </c>
      <c r="L264" s="103" t="s">
        <v>15059</v>
      </c>
      <c r="M264" s="103">
        <v>1</v>
      </c>
      <c r="O264" s="72" t="s">
        <v>15060</v>
      </c>
      <c r="P264" s="80" t="s">
        <v>15061</v>
      </c>
      <c r="Q264" s="72" t="str">
        <f t="shared" si="4"/>
        <v>国械注进20162404561</v>
      </c>
      <c r="R264" s="74">
        <v>44333</v>
      </c>
      <c r="S264" s="74">
        <v>44333</v>
      </c>
      <c r="T264" s="74">
        <v>46158</v>
      </c>
    </row>
    <row r="265" spans="1:20" s="103" customFormat="1" ht="25.5" customHeight="1">
      <c r="A265" s="70" t="s">
        <v>723</v>
      </c>
      <c r="B265" s="70">
        <v>2</v>
      </c>
      <c r="C265" s="71" t="s">
        <v>14972</v>
      </c>
      <c r="D265" s="72" t="s">
        <v>15062</v>
      </c>
      <c r="E265" s="72" t="s">
        <v>15063</v>
      </c>
      <c r="F265" s="73" t="s">
        <v>15064</v>
      </c>
      <c r="G265" s="71" t="s">
        <v>15065</v>
      </c>
      <c r="H265" s="73">
        <v>10330133</v>
      </c>
      <c r="I265" s="73" t="str" cm="1">
        <f t="array" ref="I265">IF(COUNTIF(Q$2:Q265,Q265)=1,_xlfn.TEXTJOIN(";",1,IF($Q$2:$Q$2000=Q265,$C$2:$C$2000,"")),"")</f>
        <v>POC:Blood Gas</v>
      </c>
      <c r="J265" s="73" t="str" cm="1">
        <f t="array" ref="J265">IF(COUNTIF(Q$2:Q265,Q265)=1,_xlfn.TEXTJOIN(";",1,IF($Q$2:$Q$2000=Q265,$F$2:$F$2000,"")),"")</f>
        <v>09497305(476279)</v>
      </c>
      <c r="K265" s="73" t="str" cm="1">
        <f t="array" ref="K265">IF(COUNTIF(Q$2:Q265,Q265)=1,_xlfn.TEXTJOIN(";",1,IF($Q$2:$Q$2000=Q265,$H$2:$H$2000,"")),"")</f>
        <v>10330133</v>
      </c>
      <c r="L265" s="103" t="s">
        <v>15066</v>
      </c>
      <c r="M265" s="103">
        <v>2</v>
      </c>
      <c r="N265" s="103" t="s">
        <v>15067</v>
      </c>
      <c r="O265" s="72" t="s">
        <v>15068</v>
      </c>
      <c r="P265" s="72" t="s">
        <v>15069</v>
      </c>
      <c r="Q265" s="72" t="str">
        <f t="shared" si="4"/>
        <v>国械注进20172226183</v>
      </c>
      <c r="R265" s="74">
        <v>44568</v>
      </c>
      <c r="S265" s="74">
        <v>44749</v>
      </c>
      <c r="T265" s="74">
        <v>46574</v>
      </c>
    </row>
    <row r="266" spans="1:20" s="103" customFormat="1" ht="25.5" customHeight="1">
      <c r="A266" s="70" t="s">
        <v>723</v>
      </c>
      <c r="B266" s="70">
        <v>2</v>
      </c>
      <c r="C266" s="71" t="s">
        <v>14972</v>
      </c>
      <c r="D266" s="72" t="s">
        <v>15070</v>
      </c>
      <c r="E266" s="72" t="s">
        <v>15071</v>
      </c>
      <c r="F266" s="71" t="s">
        <v>15072</v>
      </c>
      <c r="G266" s="71" t="s">
        <v>15073</v>
      </c>
      <c r="H266" s="73">
        <v>10321856</v>
      </c>
      <c r="I266" s="73" t="str" cm="1">
        <f t="array" ref="I266">IF(COUNTIF(Q$2:Q266,Q266)=1,_xlfn.TEXTJOIN(";",1,IF($Q$2:$Q$2000=Q266,$C$2:$C$2000,"")),"")</f>
        <v>POC:Blood Gas</v>
      </c>
      <c r="J266" s="73" t="str" cm="1">
        <f t="array" ref="J266">IF(COUNTIF(Q$2:Q266,Q266)=1,_xlfn.TEXTJOIN(";",1,IF($Q$2:$Q$2000=Q266,$F$2:$F$2000,"")),"")</f>
        <v xml:space="preserve">05065575  </v>
      </c>
      <c r="K266" s="73" t="str" cm="1">
        <f t="array" ref="K266">IF(COUNTIF(Q$2:Q266,Q266)=1,_xlfn.TEXTJOIN(";",1,IF($Q$2:$Q$2000=Q266,$H$2:$H$2000,"")),"")</f>
        <v>10321856</v>
      </c>
      <c r="L266" s="103" t="s">
        <v>15074</v>
      </c>
      <c r="M266" s="103">
        <v>1</v>
      </c>
      <c r="O266" s="72" t="s">
        <v>15075</v>
      </c>
      <c r="P266" s="72" t="s">
        <v>15076</v>
      </c>
      <c r="Q266" s="72" t="str">
        <f t="shared" si="4"/>
        <v>国械注进20172226179</v>
      </c>
      <c r="R266" s="74">
        <v>44526</v>
      </c>
      <c r="S266" s="74">
        <v>44749</v>
      </c>
      <c r="T266" s="74">
        <v>46574</v>
      </c>
    </row>
    <row r="267" spans="1:20" s="103" customFormat="1" ht="25.5" customHeight="1">
      <c r="A267" s="70" t="s">
        <v>723</v>
      </c>
      <c r="B267" s="70">
        <v>2</v>
      </c>
      <c r="C267" s="71" t="s">
        <v>14972</v>
      </c>
      <c r="D267" s="72" t="s">
        <v>15077</v>
      </c>
      <c r="E267" s="72" t="s">
        <v>15078</v>
      </c>
      <c r="F267" s="71" t="s">
        <v>15079</v>
      </c>
      <c r="G267" s="71" t="s">
        <v>15080</v>
      </c>
      <c r="H267" s="73">
        <v>10312556</v>
      </c>
      <c r="I267" s="73" t="str" cm="1">
        <f t="array" ref="I267">IF(COUNTIF(Q$2:Q267,Q267)=1,_xlfn.TEXTJOIN(";",1,IF($Q$2:$Q$2000=Q267,$C$2:$C$2000,"")),"")</f>
        <v>POC:Blood Gas</v>
      </c>
      <c r="J267" s="73" t="str" cm="1">
        <f t="array" ref="J267">IF(COUNTIF(Q$2:Q267,Q267)=1,_xlfn.TEXTJOIN(";",1,IF($Q$2:$Q$2000=Q267,$F$2:$F$2000,"")),"")</f>
        <v>07173251(476267)</v>
      </c>
      <c r="K267" s="73" t="str" cm="1">
        <f t="array" ref="K267">IF(COUNTIF(Q$2:Q267,Q267)=1,_xlfn.TEXTJOIN(";",1,IF($Q$2:$Q$2000=Q267,$H$2:$H$2000,"")),"")</f>
        <v>10312556</v>
      </c>
      <c r="L267" s="103" t="s">
        <v>15081</v>
      </c>
      <c r="M267" s="103">
        <v>2</v>
      </c>
      <c r="N267" s="103" t="s">
        <v>15082</v>
      </c>
      <c r="O267" s="72" t="s">
        <v>15068</v>
      </c>
      <c r="P267" s="72" t="s">
        <v>15083</v>
      </c>
      <c r="Q267" s="72" t="str">
        <f t="shared" si="4"/>
        <v>国械注进20172226369</v>
      </c>
      <c r="R267" s="74">
        <v>44545</v>
      </c>
      <c r="S267" s="74">
        <v>44770</v>
      </c>
      <c r="T267" s="74">
        <v>46595</v>
      </c>
    </row>
    <row r="268" spans="1:20" s="103" customFormat="1" ht="25.5" customHeight="1">
      <c r="A268" s="70" t="s">
        <v>723</v>
      </c>
      <c r="B268" s="70">
        <v>2</v>
      </c>
      <c r="C268" s="71" t="s">
        <v>14972</v>
      </c>
      <c r="D268" s="72" t="s">
        <v>15084</v>
      </c>
      <c r="E268" s="72" t="s">
        <v>15085</v>
      </c>
      <c r="F268" s="71" t="s">
        <v>15086</v>
      </c>
      <c r="G268" s="71" t="s">
        <v>15087</v>
      </c>
      <c r="H268" s="73">
        <v>10309783</v>
      </c>
      <c r="I268" s="73" t="str" cm="1">
        <f t="array" ref="I268">IF(COUNTIF(Q$2:Q268,Q268)=1,_xlfn.TEXTJOIN(";",1,IF($Q$2:$Q$2000=Q268,$C$2:$C$2000,"")),"")</f>
        <v>POC:Blood Gas</v>
      </c>
      <c r="J268" s="73" t="str" cm="1">
        <f t="array" ref="J268">IF(COUNTIF(Q$2:Q268,Q268)=1,_xlfn.TEXTJOIN(";",1,IF($Q$2:$Q$2000=Q268,$F$2:$F$2000,"")),"")</f>
        <v>06553743(106042)</v>
      </c>
      <c r="K268" s="73" t="str" cm="1">
        <f t="array" ref="K268">IF(COUNTIF(Q$2:Q268,Q268)=1,_xlfn.TEXTJOIN(";",1,IF($Q$2:$Q$2000=Q268,$H$2:$H$2000,"")),"")</f>
        <v>10309783</v>
      </c>
      <c r="L268" s="103" t="s">
        <v>15088</v>
      </c>
      <c r="M268" s="103">
        <v>1</v>
      </c>
      <c r="O268" s="72" t="s">
        <v>15068</v>
      </c>
      <c r="P268" s="72" t="s">
        <v>15089</v>
      </c>
      <c r="Q268" s="72" t="str">
        <f t="shared" si="4"/>
        <v>国械注进20172221605</v>
      </c>
      <c r="R268" s="74">
        <v>44543</v>
      </c>
      <c r="S268" s="74">
        <v>44724</v>
      </c>
      <c r="T268" s="74">
        <v>46549</v>
      </c>
    </row>
    <row r="269" spans="1:20" s="103" customFormat="1" ht="25.5" customHeight="1">
      <c r="A269" s="70" t="s">
        <v>723</v>
      </c>
      <c r="B269" s="70">
        <v>2</v>
      </c>
      <c r="C269" s="71" t="s">
        <v>14972</v>
      </c>
      <c r="D269" s="72" t="s">
        <v>15070</v>
      </c>
      <c r="E269" s="72" t="s">
        <v>15071</v>
      </c>
      <c r="F269" s="71" t="s">
        <v>15090</v>
      </c>
      <c r="G269" s="71" t="s">
        <v>15091</v>
      </c>
      <c r="H269" s="73">
        <v>10324408</v>
      </c>
      <c r="I269" s="73" t="str" cm="1">
        <f t="array" ref="I269">IF(COUNTIF(Q$2:Q269,Q269)=1,_xlfn.TEXTJOIN(";",1,IF($Q$2:$Q$2000=Q269,$C$2:$C$2000,"")),"")</f>
        <v>POC:Blood Gas</v>
      </c>
      <c r="J269" s="73" t="str" cm="1">
        <f t="array" ref="J269">IF(COUNTIF(Q$2:Q269,Q269)=1,_xlfn.TEXTJOIN(";",1,IF($Q$2:$Q$2000=Q269,$F$2:$F$2000,"")),"")</f>
        <v>06462640(476246)</v>
      </c>
      <c r="K269" s="73" t="str" cm="1">
        <f t="array" ref="K269">IF(COUNTIF(Q$2:Q269,Q269)=1,_xlfn.TEXTJOIN(";",1,IF($Q$2:$Q$2000=Q269,$H$2:$H$2000,"")),"")</f>
        <v>10324408</v>
      </c>
      <c r="L269" s="103" t="s">
        <v>15092</v>
      </c>
      <c r="M269" s="103">
        <v>1</v>
      </c>
      <c r="O269" s="72" t="s">
        <v>15068</v>
      </c>
      <c r="P269" s="72" t="s">
        <v>15093</v>
      </c>
      <c r="Q269" s="72" t="str">
        <f t="shared" si="4"/>
        <v>国械注进20172226185</v>
      </c>
      <c r="R269" s="74">
        <v>44526</v>
      </c>
      <c r="S269" s="74">
        <v>44749</v>
      </c>
      <c r="T269" s="74">
        <v>46574</v>
      </c>
    </row>
    <row r="270" spans="1:20" s="103" customFormat="1" ht="25.5" customHeight="1">
      <c r="A270" s="70" t="s">
        <v>723</v>
      </c>
      <c r="B270" s="70">
        <v>2</v>
      </c>
      <c r="C270" s="71" t="s">
        <v>14972</v>
      </c>
      <c r="D270" s="72" t="s">
        <v>15094</v>
      </c>
      <c r="E270" s="72" t="s">
        <v>15095</v>
      </c>
      <c r="F270" s="71" t="s">
        <v>15096</v>
      </c>
      <c r="G270" s="71" t="s">
        <v>15097</v>
      </c>
      <c r="H270" s="73">
        <v>10317498</v>
      </c>
      <c r="I270" s="73" t="str" cm="1">
        <f t="array" ref="I270">IF(COUNTIF(Q$2:Q270,Q270)=1,_xlfn.TEXTJOIN(";",1,IF($Q$2:$Q$2000=Q270,$C$2:$C$2000,"")),"")</f>
        <v>POC:Blood Gas</v>
      </c>
      <c r="J270" s="73" t="str" cm="1">
        <f t="array" ref="J270">IF(COUNTIF(Q$2:Q270,Q270)=1,_xlfn.TEXTJOIN(";",1,IF($Q$2:$Q$2000=Q270,$F$2:$F$2000,"")),"")</f>
        <v>02671199(476247)</v>
      </c>
      <c r="K270" s="73" t="str" cm="1">
        <f t="array" ref="K270">IF(COUNTIF(Q$2:Q270,Q270)=1,_xlfn.TEXTJOIN(";",1,IF($Q$2:$Q$2000=Q270,$H$2:$H$2000,"")),"")</f>
        <v>10317498</v>
      </c>
      <c r="L270" s="103" t="s">
        <v>15098</v>
      </c>
      <c r="M270" s="103">
        <v>1</v>
      </c>
      <c r="O270" s="72" t="s">
        <v>15068</v>
      </c>
      <c r="P270" s="72" t="s">
        <v>15099</v>
      </c>
      <c r="Q270" s="72" t="str">
        <f t="shared" si="4"/>
        <v>国械注进20172226366</v>
      </c>
      <c r="R270" s="74">
        <v>44543</v>
      </c>
      <c r="S270" s="74">
        <v>44770</v>
      </c>
      <c r="T270" s="74">
        <v>46595</v>
      </c>
    </row>
    <row r="271" spans="1:20" s="103" customFormat="1" ht="25.5" customHeight="1">
      <c r="A271" s="70" t="s">
        <v>723</v>
      </c>
      <c r="B271" s="70">
        <v>2</v>
      </c>
      <c r="C271" s="71" t="s">
        <v>14972</v>
      </c>
      <c r="D271" s="72" t="s">
        <v>15100</v>
      </c>
      <c r="E271" s="72" t="s">
        <v>15101</v>
      </c>
      <c r="F271" s="71" t="s">
        <v>15102</v>
      </c>
      <c r="G271" s="71" t="s">
        <v>15103</v>
      </c>
      <c r="H271" s="73">
        <v>10323084</v>
      </c>
      <c r="I271" s="73" t="str" cm="1">
        <f t="array" ref="I271">IF(COUNTIF(Q$2:Q271,Q271)=1,_xlfn.TEXTJOIN(";",1,IF($Q$2:$Q$2000=Q271,$C$2:$C$2000,"")),"")</f>
        <v>POC:Blood Gas;POC:Blood Gas;POC:Blood Gas</v>
      </c>
      <c r="J271" s="73" t="str" cm="1">
        <f t="array" ref="J271">IF(COUNTIF(Q$2:Q271,Q271)=1,_xlfn.TEXTJOIN(";",1,IF($Q$2:$Q$2000=Q271,$F$2:$F$2000,"")),"")</f>
        <v>05719400(476273);04273425(478498);09388182(478509)</v>
      </c>
      <c r="K271" s="73" t="str" cm="1">
        <f t="array" ref="K271">IF(COUNTIF(Q$2:Q271,Q271)=1,_xlfn.TEXTJOIN(";",1,IF($Q$2:$Q$2000=Q271,$H$2:$H$2000,"")),"")</f>
        <v>10323084;10320458;10329947</v>
      </c>
      <c r="L271" s="103" t="s">
        <v>15104</v>
      </c>
      <c r="M271" s="103">
        <v>1</v>
      </c>
      <c r="O271" s="72" t="s">
        <v>15105</v>
      </c>
      <c r="P271" s="72" t="s">
        <v>15106</v>
      </c>
      <c r="Q271" s="72" t="str">
        <f t="shared" si="4"/>
        <v>国械注进20172226368</v>
      </c>
      <c r="R271" s="74">
        <v>44587</v>
      </c>
      <c r="S271" s="74">
        <v>44770</v>
      </c>
      <c r="T271" s="74">
        <v>46595</v>
      </c>
    </row>
    <row r="272" spans="1:20" s="103" customFormat="1" ht="25.5" customHeight="1">
      <c r="A272" s="70" t="s">
        <v>723</v>
      </c>
      <c r="B272" s="70">
        <v>2</v>
      </c>
      <c r="C272" s="71" t="s">
        <v>14972</v>
      </c>
      <c r="D272" s="72" t="s">
        <v>15100</v>
      </c>
      <c r="E272" s="72" t="s">
        <v>15101</v>
      </c>
      <c r="F272" s="73" t="s">
        <v>15107</v>
      </c>
      <c r="G272" s="71" t="s">
        <v>15108</v>
      </c>
      <c r="H272" s="73">
        <v>10320458</v>
      </c>
      <c r="I272" s="73" t="str" cm="1">
        <f t="array" ref="I272">IF(COUNTIF(Q$2:Q272,Q272)=1,_xlfn.TEXTJOIN(";",1,IF($Q$2:$Q$2000=Q272,$C$2:$C$2000,"")),"")</f>
        <v/>
      </c>
      <c r="J272" s="73" t="str" cm="1">
        <f t="array" ref="J272">IF(COUNTIF(Q$2:Q272,Q272)=1,_xlfn.TEXTJOIN(";",1,IF($Q$2:$Q$2000=Q272,$F$2:$F$2000,"")),"")</f>
        <v/>
      </c>
      <c r="K272" s="73" t="str" cm="1">
        <f t="array" ref="K272">IF(COUNTIF(Q$2:Q272,Q272)=1,_xlfn.TEXTJOIN(";",1,IF($Q$2:$Q$2000=Q272,$H$2:$H$2000,"")),"")</f>
        <v/>
      </c>
      <c r="L272" s="103" t="s">
        <v>15109</v>
      </c>
      <c r="M272" s="103">
        <v>1</v>
      </c>
      <c r="O272" s="72" t="s">
        <v>15110</v>
      </c>
      <c r="P272" s="72" t="s">
        <v>15111</v>
      </c>
      <c r="Q272" s="72" t="str">
        <f t="shared" si="4"/>
        <v>国械注进20172226368</v>
      </c>
      <c r="R272" s="74">
        <v>44587</v>
      </c>
      <c r="S272" s="74">
        <v>44770</v>
      </c>
      <c r="T272" s="74">
        <v>46595</v>
      </c>
    </row>
    <row r="273" spans="1:20" s="103" customFormat="1" ht="25.5" customHeight="1">
      <c r="A273" s="70" t="s">
        <v>723</v>
      </c>
      <c r="B273" s="70">
        <v>2</v>
      </c>
      <c r="C273" s="71" t="s">
        <v>14972</v>
      </c>
      <c r="D273" s="72" t="s">
        <v>15100</v>
      </c>
      <c r="E273" s="72" t="s">
        <v>15101</v>
      </c>
      <c r="F273" s="73" t="s">
        <v>15112</v>
      </c>
      <c r="G273" s="71" t="s">
        <v>15113</v>
      </c>
      <c r="H273" s="73">
        <v>10329947</v>
      </c>
      <c r="I273" s="73" t="str" cm="1">
        <f t="array" ref="I273">IF(COUNTIF(Q$2:Q273,Q273)=1,_xlfn.TEXTJOIN(";",1,IF($Q$2:$Q$2000=Q273,$C$2:$C$2000,"")),"")</f>
        <v/>
      </c>
      <c r="J273" s="73" t="str" cm="1">
        <f t="array" ref="J273">IF(COUNTIF(Q$2:Q273,Q273)=1,_xlfn.TEXTJOIN(";",1,IF($Q$2:$Q$2000=Q273,$F$2:$F$2000,"")),"")</f>
        <v/>
      </c>
      <c r="K273" s="73" t="str" cm="1">
        <f t="array" ref="K273">IF(COUNTIF(Q$2:Q273,Q273)=1,_xlfn.TEXTJOIN(";",1,IF($Q$2:$Q$2000=Q273,$H$2:$H$2000,"")),"")</f>
        <v/>
      </c>
      <c r="L273" s="103" t="s">
        <v>15114</v>
      </c>
      <c r="M273" s="103">
        <v>1</v>
      </c>
      <c r="O273" s="72" t="s">
        <v>15115</v>
      </c>
      <c r="P273" s="72" t="s">
        <v>15111</v>
      </c>
      <c r="Q273" s="72" t="str">
        <f t="shared" si="4"/>
        <v>国械注进20172226368</v>
      </c>
      <c r="R273" s="74">
        <v>44587</v>
      </c>
      <c r="S273" s="74">
        <v>44770</v>
      </c>
      <c r="T273" s="74">
        <v>46595</v>
      </c>
    </row>
    <row r="274" spans="1:20" s="103" customFormat="1" ht="25.5" customHeight="1">
      <c r="A274" s="70" t="s">
        <v>723</v>
      </c>
      <c r="B274" s="70">
        <v>2</v>
      </c>
      <c r="C274" s="71" t="s">
        <v>14972</v>
      </c>
      <c r="D274" s="72" t="s">
        <v>15116</v>
      </c>
      <c r="E274" s="72" t="s">
        <v>15117</v>
      </c>
      <c r="F274" s="71" t="s">
        <v>15118</v>
      </c>
      <c r="G274" s="71" t="s">
        <v>15119</v>
      </c>
      <c r="H274" s="73">
        <v>10315922</v>
      </c>
      <c r="I274" s="73" t="str" cm="1">
        <f t="array" ref="I274">IF(COUNTIF(Q$2:Q274,Q274)=1,_xlfn.TEXTJOIN(";",1,IF($Q$2:$Q$2000=Q274,$C$2:$C$2000,"")),"")</f>
        <v>POC:Blood Gas</v>
      </c>
      <c r="J274" s="73" t="str" cm="1">
        <f t="array" ref="J274">IF(COUNTIF(Q$2:Q274,Q274)=1,_xlfn.TEXTJOIN(";",1,IF($Q$2:$Q$2000=Q274,$F$2:$F$2000,"")),"")</f>
        <v>01810225(476268)</v>
      </c>
      <c r="K274" s="73" t="str" cm="1">
        <f t="array" ref="K274">IF(COUNTIF(Q$2:Q274,Q274)=1,_xlfn.TEXTJOIN(";",1,IF($Q$2:$Q$2000=Q274,$H$2:$H$2000,"")),"")</f>
        <v>10315922</v>
      </c>
      <c r="L274" s="103" t="s">
        <v>15120</v>
      </c>
      <c r="M274" s="103">
        <v>2</v>
      </c>
      <c r="N274" s="103" t="s">
        <v>15121</v>
      </c>
      <c r="O274" s="72" t="s">
        <v>15068</v>
      </c>
      <c r="P274" s="72" t="s">
        <v>15122</v>
      </c>
      <c r="Q274" s="72" t="str">
        <f t="shared" si="4"/>
        <v>国械注进20172226370</v>
      </c>
      <c r="R274" s="104">
        <v>44545</v>
      </c>
      <c r="S274" s="104">
        <v>44770</v>
      </c>
      <c r="T274" s="104">
        <v>46595</v>
      </c>
    </row>
    <row r="275" spans="1:20" s="103" customFormat="1" ht="25.5" customHeight="1">
      <c r="A275" s="70" t="s">
        <v>723</v>
      </c>
      <c r="B275" s="70">
        <v>2</v>
      </c>
      <c r="C275" s="71" t="s">
        <v>14972</v>
      </c>
      <c r="D275" s="72" t="s">
        <v>15100</v>
      </c>
      <c r="E275" s="72" t="s">
        <v>15101</v>
      </c>
      <c r="F275" s="71" t="s">
        <v>15123</v>
      </c>
      <c r="G275" s="71" t="s">
        <v>15124</v>
      </c>
      <c r="H275" s="73">
        <v>10324386</v>
      </c>
      <c r="I275" s="73" t="str" cm="1">
        <f t="array" ref="I275">IF(COUNTIF(Q$2:Q275,Q275)=1,_xlfn.TEXTJOIN(";",1,IF($Q$2:$Q$2000=Q275,$C$2:$C$2000,"")),"")</f>
        <v>POC:Blood Gas;POC:Blood Gas</v>
      </c>
      <c r="J275" s="73" t="str" cm="1">
        <f t="array" ref="J275">IF(COUNTIF(Q$2:Q275,Q275)=1,_xlfn.TEXTJOIN(";",1,IF($Q$2:$Q$2000=Q275,$F$2:$F$2000,"")),"")</f>
        <v>06449458;06451843</v>
      </c>
      <c r="K275" s="73" t="str" cm="1">
        <f t="array" ref="K275">IF(COUNTIF(Q$2:Q275,Q275)=1,_xlfn.TEXTJOIN(";",1,IF($Q$2:$Q$2000=Q275,$H$2:$H$2000,"")),"")</f>
        <v>10324386;10324388</v>
      </c>
      <c r="L275" s="103" t="s">
        <v>15125</v>
      </c>
      <c r="M275" s="103">
        <v>1</v>
      </c>
      <c r="O275" s="72" t="s">
        <v>15105</v>
      </c>
      <c r="P275" s="72" t="s">
        <v>15126</v>
      </c>
      <c r="Q275" s="72" t="str">
        <f t="shared" si="4"/>
        <v>国械注进20172226184</v>
      </c>
      <c r="R275" s="104">
        <v>44526</v>
      </c>
      <c r="S275" s="104">
        <v>44749</v>
      </c>
      <c r="T275" s="104">
        <v>46574</v>
      </c>
    </row>
    <row r="276" spans="1:20" s="103" customFormat="1" ht="25.5" customHeight="1">
      <c r="A276" s="70" t="s">
        <v>723</v>
      </c>
      <c r="B276" s="70">
        <v>2</v>
      </c>
      <c r="C276" s="71" t="s">
        <v>14972</v>
      </c>
      <c r="D276" s="72" t="s">
        <v>15100</v>
      </c>
      <c r="E276" s="72" t="s">
        <v>15101</v>
      </c>
      <c r="F276" s="73" t="s">
        <v>15127</v>
      </c>
      <c r="G276" s="71" t="s">
        <v>15128</v>
      </c>
      <c r="H276" s="73">
        <v>10324388</v>
      </c>
      <c r="I276" s="73" t="str" cm="1">
        <f t="array" ref="I276">IF(COUNTIF(Q$2:Q276,Q276)=1,_xlfn.TEXTJOIN(";",1,IF($Q$2:$Q$2000=Q276,$C$2:$C$2000,"")),"")</f>
        <v/>
      </c>
      <c r="J276" s="73" t="str" cm="1">
        <f t="array" ref="J276">IF(COUNTIF(Q$2:Q276,Q276)=1,_xlfn.TEXTJOIN(";",1,IF($Q$2:$Q$2000=Q276,$F$2:$F$2000,"")),"")</f>
        <v/>
      </c>
      <c r="K276" s="73" t="str" cm="1">
        <f t="array" ref="K276">IF(COUNTIF(Q$2:Q276,Q276)=1,_xlfn.TEXTJOIN(";",1,IF($Q$2:$Q$2000=Q276,$H$2:$H$2000,"")),"")</f>
        <v/>
      </c>
      <c r="L276" s="103" t="s">
        <v>15129</v>
      </c>
      <c r="M276" s="103">
        <v>1</v>
      </c>
      <c r="O276" s="72" t="s">
        <v>15110</v>
      </c>
      <c r="P276" s="72" t="s">
        <v>15130</v>
      </c>
      <c r="Q276" s="72" t="str">
        <f t="shared" si="4"/>
        <v>国械注进20172226184</v>
      </c>
      <c r="R276" s="104">
        <v>44526</v>
      </c>
      <c r="S276" s="104">
        <v>44749</v>
      </c>
      <c r="T276" s="104">
        <v>46574</v>
      </c>
    </row>
    <row r="277" spans="1:20" s="103" customFormat="1" ht="25.5" customHeight="1">
      <c r="A277" s="70" t="s">
        <v>723</v>
      </c>
      <c r="B277" s="70">
        <v>2</v>
      </c>
      <c r="C277" s="71" t="s">
        <v>14972</v>
      </c>
      <c r="D277" s="72" t="s">
        <v>15131</v>
      </c>
      <c r="E277" s="72" t="s">
        <v>15132</v>
      </c>
      <c r="F277" s="71" t="s">
        <v>15133</v>
      </c>
      <c r="G277" s="71" t="s">
        <v>15134</v>
      </c>
      <c r="H277" s="73">
        <v>10327404</v>
      </c>
      <c r="I277" s="73" t="str" cm="1">
        <f t="array" ref="I277">IF(COUNTIF(Q$2:Q277,Q277)=1,_xlfn.TEXTJOIN(";",1,IF($Q$2:$Q$2000=Q277,$C$2:$C$2000,"")),"")</f>
        <v>POC:Blood Gas</v>
      </c>
      <c r="J277" s="73" t="str" cm="1">
        <f t="array" ref="J277">IF(COUNTIF(Q$2:Q277,Q277)=1,_xlfn.TEXTJOIN(";",1,IF($Q$2:$Q$2000=Q277,$F$2:$F$2000,"")),"")</f>
        <v>08001888(476270)</v>
      </c>
      <c r="K277" s="73" t="str" cm="1">
        <f t="array" ref="K277">IF(COUNTIF(Q$2:Q277,Q277)=1,_xlfn.TEXTJOIN(";",1,IF($Q$2:$Q$2000=Q277,$H$2:$H$2000,"")),"")</f>
        <v>10327404</v>
      </c>
      <c r="L277" s="103" t="s">
        <v>15135</v>
      </c>
      <c r="M277" s="103">
        <v>2</v>
      </c>
      <c r="N277" s="103" t="s">
        <v>15136</v>
      </c>
      <c r="O277" s="72" t="s">
        <v>15068</v>
      </c>
      <c r="P277" s="72" t="s">
        <v>15137</v>
      </c>
      <c r="Q277" s="72" t="str">
        <f t="shared" si="4"/>
        <v>国械注进20172226173</v>
      </c>
      <c r="R277" s="104">
        <v>44543</v>
      </c>
      <c r="S277" s="104">
        <v>44749</v>
      </c>
      <c r="T277" s="104">
        <v>46574</v>
      </c>
    </row>
    <row r="278" spans="1:20" s="103" customFormat="1" ht="25.5" customHeight="1">
      <c r="A278" s="70" t="s">
        <v>723</v>
      </c>
      <c r="B278" s="70">
        <v>2</v>
      </c>
      <c r="C278" s="71" t="s">
        <v>14972</v>
      </c>
      <c r="D278" s="72" t="s">
        <v>15116</v>
      </c>
      <c r="E278" s="72" t="s">
        <v>15117</v>
      </c>
      <c r="F278" s="71" t="s">
        <v>15138</v>
      </c>
      <c r="G278" s="71" t="s">
        <v>15139</v>
      </c>
      <c r="H278" s="73">
        <v>10315219</v>
      </c>
      <c r="I278" s="73" t="str" cm="1">
        <f t="array" ref="I278">IF(COUNTIF(Q$2:Q278,Q278)=1,_xlfn.TEXTJOIN(";",1,IF($Q$2:$Q$2000=Q278,$C$2:$C$2000,"")),"")</f>
        <v>POC:Blood Gas</v>
      </c>
      <c r="J278" s="73" t="str" cm="1">
        <f t="array" ref="J278">IF(COUNTIF(Q$2:Q278,Q278)=1,_xlfn.TEXTJOIN(";",1,IF($Q$2:$Q$2000=Q278,$F$2:$F$2000,"")),"")</f>
        <v>01428622</v>
      </c>
      <c r="K278" s="73" t="str" cm="1">
        <f t="array" ref="K278">IF(COUNTIF(Q$2:Q278,Q278)=1,_xlfn.TEXTJOIN(";",1,IF($Q$2:$Q$2000=Q278,$H$2:$H$2000,"")),"")</f>
        <v>10315219</v>
      </c>
      <c r="L278" s="103" t="s">
        <v>15140</v>
      </c>
      <c r="M278" s="103">
        <v>2</v>
      </c>
      <c r="N278" s="103" t="s">
        <v>15141</v>
      </c>
      <c r="O278" s="72" t="s">
        <v>15075</v>
      </c>
      <c r="P278" s="72" t="s">
        <v>15142</v>
      </c>
      <c r="Q278" s="72" t="str">
        <f t="shared" si="4"/>
        <v>国械注进20172226181</v>
      </c>
      <c r="R278" s="104">
        <v>44554</v>
      </c>
      <c r="S278" s="104">
        <v>44749</v>
      </c>
      <c r="T278" s="104">
        <v>46574</v>
      </c>
    </row>
    <row r="279" spans="1:20" s="103" customFormat="1" ht="25.5" customHeight="1">
      <c r="A279" s="70" t="s">
        <v>723</v>
      </c>
      <c r="B279" s="70">
        <v>2</v>
      </c>
      <c r="C279" s="71" t="s">
        <v>14972</v>
      </c>
      <c r="D279" s="72" t="s">
        <v>15143</v>
      </c>
      <c r="E279" s="72" t="s">
        <v>15144</v>
      </c>
      <c r="F279" s="71" t="s">
        <v>15145</v>
      </c>
      <c r="G279" s="71" t="s">
        <v>15146</v>
      </c>
      <c r="H279" s="73">
        <v>10312557</v>
      </c>
      <c r="I279" s="73" t="str" cm="1">
        <f t="array" ref="I279">IF(COUNTIF(Q$2:Q279,Q279)=1,_xlfn.TEXTJOIN(";",1,IF($Q$2:$Q$2000=Q279,$C$2:$C$2000,"")),"")</f>
        <v>POC:Blood Gas</v>
      </c>
      <c r="J279" s="73" t="str" cm="1">
        <f t="array" ref="J279">IF(COUNTIF(Q$2:Q279,Q279)=1,_xlfn.TEXTJOIN(";",1,IF($Q$2:$Q$2000=Q279,$F$2:$F$2000,"")),"")</f>
        <v>09463893(476266)</v>
      </c>
      <c r="K279" s="73" t="str" cm="1">
        <f t="array" ref="K279">IF(COUNTIF(Q$2:Q279,Q279)=1,_xlfn.TEXTJOIN(";",1,IF($Q$2:$Q$2000=Q279,$H$2:$H$2000,"")),"")</f>
        <v>10312557</v>
      </c>
      <c r="L279" s="103" t="s">
        <v>15147</v>
      </c>
      <c r="M279" s="103">
        <v>2</v>
      </c>
      <c r="N279" s="103" t="s">
        <v>15148</v>
      </c>
      <c r="O279" s="72" t="s">
        <v>15068</v>
      </c>
      <c r="P279" s="72" t="s">
        <v>15149</v>
      </c>
      <c r="Q279" s="72" t="str">
        <f t="shared" si="4"/>
        <v>国械注进20172226178</v>
      </c>
      <c r="R279" s="104">
        <v>44519</v>
      </c>
      <c r="S279" s="104">
        <v>44749</v>
      </c>
      <c r="T279" s="104">
        <v>46574</v>
      </c>
    </row>
    <row r="280" spans="1:20" s="103" customFormat="1" ht="25.5" customHeight="1">
      <c r="A280" s="70" t="s">
        <v>723</v>
      </c>
      <c r="B280" s="70">
        <v>2</v>
      </c>
      <c r="C280" s="71" t="s">
        <v>14972</v>
      </c>
      <c r="D280" s="72" t="s">
        <v>15094</v>
      </c>
      <c r="E280" s="72" t="s">
        <v>15095</v>
      </c>
      <c r="F280" s="71" t="s">
        <v>15150</v>
      </c>
      <c r="G280" s="71" t="s">
        <v>15151</v>
      </c>
      <c r="H280" s="73">
        <v>10321857</v>
      </c>
      <c r="I280" s="73" t="str" cm="1">
        <f t="array" ref="I280">IF(COUNTIF(Q$2:Q280,Q280)=1,_xlfn.TEXTJOIN(";",1,IF($Q$2:$Q$2000=Q280,$C$2:$C$2000,"")),"")</f>
        <v>POC:Blood Gas</v>
      </c>
      <c r="J280" s="73" t="str" cm="1">
        <f t="array" ref="J280">IF(COUNTIF(Q$2:Q280,Q280)=1,_xlfn.TEXTJOIN(";",1,IF($Q$2:$Q$2000=Q280,$F$2:$F$2000,"")),"")</f>
        <v xml:space="preserve">05065729 </v>
      </c>
      <c r="K280" s="73" t="str" cm="1">
        <f t="array" ref="K280">IF(COUNTIF(Q$2:Q280,Q280)=1,_xlfn.TEXTJOIN(";",1,IF($Q$2:$Q$2000=Q280,$H$2:$H$2000,"")),"")</f>
        <v>10321857</v>
      </c>
      <c r="L280" s="103" t="s">
        <v>15152</v>
      </c>
      <c r="M280" s="103">
        <v>1</v>
      </c>
      <c r="O280" s="72" t="s">
        <v>15075</v>
      </c>
      <c r="P280" s="72" t="s">
        <v>15153</v>
      </c>
      <c r="Q280" s="72" t="str">
        <f t="shared" si="4"/>
        <v>国械注进20172226182</v>
      </c>
      <c r="R280" s="104">
        <v>44526</v>
      </c>
      <c r="S280" s="104">
        <v>44749</v>
      </c>
      <c r="T280" s="104">
        <v>46574</v>
      </c>
    </row>
    <row r="281" spans="1:20" s="103" customFormat="1" ht="25.5" customHeight="1">
      <c r="A281" s="70" t="s">
        <v>723</v>
      </c>
      <c r="B281" s="70">
        <v>2</v>
      </c>
      <c r="C281" s="71" t="s">
        <v>14972</v>
      </c>
      <c r="D281" s="72" t="s">
        <v>15154</v>
      </c>
      <c r="E281" s="72" t="s">
        <v>15155</v>
      </c>
      <c r="F281" s="71" t="s">
        <v>15156</v>
      </c>
      <c r="G281" s="71" t="s">
        <v>15157</v>
      </c>
      <c r="H281" s="73">
        <v>10311032</v>
      </c>
      <c r="I281" s="73" t="str" cm="1">
        <f t="array" ref="I281">IF(COUNTIF(Q$2:Q281,Q281)=1,_xlfn.TEXTJOIN(";",1,IF($Q$2:$Q$2000=Q281,$C$2:$C$2000,"")),"")</f>
        <v>POC:Blood Gas;POC:Blood Gas</v>
      </c>
      <c r="J281" s="73" t="str" cm="1">
        <f t="array" ref="J281">IF(COUNTIF(Q$2:Q281,Q281)=1,_xlfn.TEXTJOIN(";",1,IF($Q$2:$Q$2000=Q281,$F$2:$F$2000,"")),"")</f>
        <v>01664482(476379);02144067</v>
      </c>
      <c r="K281" s="73" t="str" cm="1">
        <f t="array" ref="K281">IF(COUNTIF(Q$2:Q281,Q281)=1,_xlfn.TEXTJOIN(";",1,IF($Q$2:$Q$2000=Q281,$H$2:$H$2000,"")),"")</f>
        <v>10311032;10316526</v>
      </c>
      <c r="L281" s="103" t="s">
        <v>15158</v>
      </c>
      <c r="M281" s="103">
        <v>4</v>
      </c>
      <c r="N281" s="103" t="s">
        <v>15159</v>
      </c>
      <c r="O281" s="72" t="s">
        <v>13813</v>
      </c>
      <c r="P281" s="72" t="s">
        <v>15160</v>
      </c>
      <c r="Q281" s="72" t="str">
        <f t="shared" si="4"/>
        <v>国械注进20172221611</v>
      </c>
      <c r="R281" s="104">
        <v>44532</v>
      </c>
      <c r="S281" s="104">
        <v>44724</v>
      </c>
      <c r="T281" s="104">
        <v>46549</v>
      </c>
    </row>
    <row r="282" spans="1:20" s="103" customFormat="1" ht="25.5" customHeight="1">
      <c r="A282" s="70" t="s">
        <v>723</v>
      </c>
      <c r="B282" s="70">
        <v>2</v>
      </c>
      <c r="C282" s="71" t="s">
        <v>14972</v>
      </c>
      <c r="D282" s="72" t="s">
        <v>15154</v>
      </c>
      <c r="E282" s="72" t="s">
        <v>15155</v>
      </c>
      <c r="F282" s="73" t="s">
        <v>15161</v>
      </c>
      <c r="G282" s="71" t="s">
        <v>15162</v>
      </c>
      <c r="H282" s="73">
        <v>10316526</v>
      </c>
      <c r="I282" s="73" t="str" cm="1">
        <f t="array" ref="I282">IF(COUNTIF(Q$2:Q282,Q282)=1,_xlfn.TEXTJOIN(";",1,IF($Q$2:$Q$2000=Q282,$C$2:$C$2000,"")),"")</f>
        <v/>
      </c>
      <c r="J282" s="73" t="str" cm="1">
        <f t="array" ref="J282">IF(COUNTIF(Q$2:Q282,Q282)=1,_xlfn.TEXTJOIN(";",1,IF($Q$2:$Q$2000=Q282,$F$2:$F$2000,"")),"")</f>
        <v/>
      </c>
      <c r="K282" s="73" t="str" cm="1">
        <f t="array" ref="K282">IF(COUNTIF(Q$2:Q282,Q282)=1,_xlfn.TEXTJOIN(";",1,IF($Q$2:$Q$2000=Q282,$H$2:$H$2000,"")),"")</f>
        <v/>
      </c>
      <c r="L282" s="103" t="s">
        <v>15163</v>
      </c>
      <c r="M282" s="103">
        <v>2</v>
      </c>
      <c r="N282" s="103" t="s">
        <v>15164</v>
      </c>
      <c r="O282" s="72" t="s">
        <v>15165</v>
      </c>
      <c r="P282" s="72" t="s">
        <v>15166</v>
      </c>
      <c r="Q282" s="72" t="str">
        <f t="shared" si="4"/>
        <v>国械注进20172221611</v>
      </c>
      <c r="R282" s="104">
        <v>44532</v>
      </c>
      <c r="S282" s="104">
        <v>44724</v>
      </c>
      <c r="T282" s="104">
        <v>46549</v>
      </c>
    </row>
    <row r="283" spans="1:20" s="103" customFormat="1" ht="25.5" customHeight="1">
      <c r="A283" s="70" t="s">
        <v>723</v>
      </c>
      <c r="B283" s="70">
        <v>2</v>
      </c>
      <c r="C283" s="71" t="s">
        <v>14972</v>
      </c>
      <c r="D283" s="72" t="s">
        <v>15167</v>
      </c>
      <c r="E283" s="72" t="s">
        <v>15168</v>
      </c>
      <c r="F283" s="71" t="s">
        <v>15169</v>
      </c>
      <c r="G283" s="71" t="s">
        <v>15170</v>
      </c>
      <c r="H283" s="73">
        <v>10320748</v>
      </c>
      <c r="I283" s="73" t="str" cm="1">
        <f t="array" ref="I283">IF(COUNTIF(Q$2:Q283,Q283)=1,_xlfn.TEXTJOIN(";",1,IF($Q$2:$Q$2000=Q283,$C$2:$C$2000,"")),"")</f>
        <v>POC:Blood Gas</v>
      </c>
      <c r="J283" s="73" t="str" cm="1">
        <f t="array" ref="J283">IF(COUNTIF(Q$2:Q283,Q283)=1,_xlfn.TEXTJOIN(";",1,IF($Q$2:$Q$2000=Q283,$F$2:$F$2000,"")),"")</f>
        <v>04442537(476378)</v>
      </c>
      <c r="K283" s="73" t="str" cm="1">
        <f t="array" ref="K283">IF(COUNTIF(Q$2:Q283,Q283)=1,_xlfn.TEXTJOIN(";",1,IF($Q$2:$Q$2000=Q283,$H$2:$H$2000,"")),"")</f>
        <v>10320748</v>
      </c>
      <c r="L283" s="103" t="s">
        <v>15171</v>
      </c>
      <c r="M283" s="103">
        <v>2</v>
      </c>
      <c r="N283" s="103" t="s">
        <v>15172</v>
      </c>
      <c r="O283" s="72" t="s">
        <v>15173</v>
      </c>
      <c r="P283" s="72" t="s">
        <v>15174</v>
      </c>
      <c r="Q283" s="72" t="str">
        <f t="shared" si="4"/>
        <v>国械注进20172221174</v>
      </c>
      <c r="R283" s="104">
        <v>44502</v>
      </c>
      <c r="S283" s="104">
        <v>44669</v>
      </c>
      <c r="T283" s="104">
        <v>46494</v>
      </c>
    </row>
    <row r="284" spans="1:20" s="103" customFormat="1" ht="25.5" customHeight="1">
      <c r="A284" s="70" t="s">
        <v>723</v>
      </c>
      <c r="B284" s="70">
        <v>2</v>
      </c>
      <c r="C284" s="71" t="s">
        <v>14972</v>
      </c>
      <c r="D284" s="72" t="s">
        <v>15040</v>
      </c>
      <c r="E284" s="72" t="s">
        <v>15041</v>
      </c>
      <c r="F284" s="71">
        <v>10491447</v>
      </c>
      <c r="G284" s="71" t="s">
        <v>15175</v>
      </c>
      <c r="H284" s="73">
        <v>10491447</v>
      </c>
      <c r="I284" s="73" t="str" cm="1">
        <f t="array" ref="I284">IF(COUNTIF(Q$2:Q284,Q284)=1,_xlfn.TEXTJOIN(";",1,IF($Q$2:$Q$2000=Q284,$C$2:$C$2000,"")),"")</f>
        <v>POC:Blood Gas;POC:Blood Gas;POC:Blood Gas;POC:Blood Gas</v>
      </c>
      <c r="J284" s="73" t="str" cm="1">
        <f t="array" ref="J284">IF(COUNTIF(Q$2:Q284,Q284)=1,_xlfn.TEXTJOIN(";",1,IF($Q$2:$Q$2000=Q284,$F$2:$F$2000,"")),"")</f>
        <v>10491447;10491448;10491449;10844813</v>
      </c>
      <c r="K284" s="73" t="str" cm="1">
        <f t="array" ref="K284">IF(COUNTIF(Q$2:Q284,Q284)=1,_xlfn.TEXTJOIN(";",1,IF($Q$2:$Q$2000=Q284,$H$2:$H$2000,"")),"")</f>
        <v>10491447;10491448;10491449;10844813</v>
      </c>
      <c r="L284" s="103" t="s">
        <v>15176</v>
      </c>
      <c r="M284" s="103">
        <v>1</v>
      </c>
      <c r="O284" s="72" t="s">
        <v>9182</v>
      </c>
      <c r="P284" s="72" t="s">
        <v>316</v>
      </c>
      <c r="Q284" s="72" t="str">
        <f t="shared" si="4"/>
        <v>国械注进20162404549</v>
      </c>
      <c r="R284" s="104">
        <v>44461</v>
      </c>
      <c r="S284" s="104">
        <v>44461</v>
      </c>
      <c r="T284" s="104">
        <v>46182</v>
      </c>
    </row>
    <row r="285" spans="1:20" s="103" customFormat="1" ht="25.5" customHeight="1">
      <c r="A285" s="70" t="s">
        <v>723</v>
      </c>
      <c r="B285" s="70">
        <v>2</v>
      </c>
      <c r="C285" s="71" t="s">
        <v>14972</v>
      </c>
      <c r="D285" s="72" t="s">
        <v>15040</v>
      </c>
      <c r="E285" s="72" t="s">
        <v>15041</v>
      </c>
      <c r="F285" s="71" t="s">
        <v>15177</v>
      </c>
      <c r="G285" s="71" t="s">
        <v>15178</v>
      </c>
      <c r="H285" s="73">
        <v>10491448</v>
      </c>
      <c r="I285" s="73" t="str" cm="1">
        <f t="array" ref="I285">IF(COUNTIF(Q$2:Q285,Q285)=1,_xlfn.TEXTJOIN(";",1,IF($Q$2:$Q$2000=Q285,$C$2:$C$2000,"")),"")</f>
        <v/>
      </c>
      <c r="J285" s="73" t="str" cm="1">
        <f t="array" ref="J285">IF(COUNTIF(Q$2:Q285,Q285)=1,_xlfn.TEXTJOIN(";",1,IF($Q$2:$Q$2000=Q285,$F$2:$F$2000,"")),"")</f>
        <v/>
      </c>
      <c r="K285" s="73" t="str" cm="1">
        <f t="array" ref="K285">IF(COUNTIF(Q$2:Q285,Q285)=1,_xlfn.TEXTJOIN(";",1,IF($Q$2:$Q$2000=Q285,$H$2:$H$2000,"")),"")</f>
        <v/>
      </c>
      <c r="L285" s="103" t="s">
        <v>15179</v>
      </c>
      <c r="M285" s="103">
        <v>1</v>
      </c>
      <c r="O285" s="72" t="s">
        <v>15180</v>
      </c>
      <c r="P285" s="72" t="s">
        <v>15181</v>
      </c>
      <c r="Q285" s="72" t="str">
        <f t="shared" si="4"/>
        <v>国械注进20162404549</v>
      </c>
      <c r="R285" s="104">
        <v>44461</v>
      </c>
      <c r="S285" s="104">
        <v>44461</v>
      </c>
      <c r="T285" s="104">
        <v>46182</v>
      </c>
    </row>
    <row r="286" spans="1:20" s="103" customFormat="1" ht="25.5" customHeight="1">
      <c r="A286" s="70" t="s">
        <v>723</v>
      </c>
      <c r="B286" s="70">
        <v>2</v>
      </c>
      <c r="C286" s="71" t="s">
        <v>14972</v>
      </c>
      <c r="D286" s="72" t="s">
        <v>15040</v>
      </c>
      <c r="E286" s="72" t="s">
        <v>15041</v>
      </c>
      <c r="F286" s="71">
        <v>10491449</v>
      </c>
      <c r="G286" s="71" t="s">
        <v>15182</v>
      </c>
      <c r="H286" s="73">
        <v>10491449</v>
      </c>
      <c r="I286" s="73" t="str" cm="1">
        <f t="array" ref="I286">IF(COUNTIF(Q$2:Q286,Q286)=1,_xlfn.TEXTJOIN(";",1,IF($Q$2:$Q$2000=Q286,$C$2:$C$2000,"")),"")</f>
        <v/>
      </c>
      <c r="J286" s="73" t="str" cm="1">
        <f t="array" ref="J286">IF(COUNTIF(Q$2:Q286,Q286)=1,_xlfn.TEXTJOIN(";",1,IF($Q$2:$Q$2000=Q286,$F$2:$F$2000,"")),"")</f>
        <v/>
      </c>
      <c r="K286" s="73" t="str" cm="1">
        <f t="array" ref="K286">IF(COUNTIF(Q$2:Q286,Q286)=1,_xlfn.TEXTJOIN(";",1,IF($Q$2:$Q$2000=Q286,$H$2:$H$2000,"")),"")</f>
        <v/>
      </c>
      <c r="L286" s="103" t="s">
        <v>15183</v>
      </c>
      <c r="M286" s="103">
        <v>1</v>
      </c>
      <c r="O286" s="72" t="s">
        <v>15184</v>
      </c>
      <c r="P286" s="72" t="s">
        <v>15181</v>
      </c>
      <c r="Q286" s="72" t="str">
        <f t="shared" si="4"/>
        <v>国械注进20162404549</v>
      </c>
      <c r="R286" s="104">
        <v>44461</v>
      </c>
      <c r="S286" s="104">
        <v>44461</v>
      </c>
      <c r="T286" s="104">
        <v>46182</v>
      </c>
    </row>
    <row r="287" spans="1:20" s="103" customFormat="1" ht="25.5" customHeight="1">
      <c r="A287" s="70" t="s">
        <v>723</v>
      </c>
      <c r="B287" s="70">
        <v>2</v>
      </c>
      <c r="C287" s="71" t="s">
        <v>14972</v>
      </c>
      <c r="D287" s="72" t="s">
        <v>15040</v>
      </c>
      <c r="E287" s="72" t="s">
        <v>15041</v>
      </c>
      <c r="F287" s="71" t="s">
        <v>8266</v>
      </c>
      <c r="G287" s="71" t="s">
        <v>15185</v>
      </c>
      <c r="H287" s="73">
        <v>10844813</v>
      </c>
      <c r="I287" s="73" t="str" cm="1">
        <f t="array" ref="I287">IF(COUNTIF(Q$2:Q287,Q287)=1,_xlfn.TEXTJOIN(";",1,IF($Q$2:$Q$2000=Q287,$C$2:$C$2000,"")),"")</f>
        <v/>
      </c>
      <c r="J287" s="73" t="str" cm="1">
        <f t="array" ref="J287">IF(COUNTIF(Q$2:Q287,Q287)=1,_xlfn.TEXTJOIN(";",1,IF($Q$2:$Q$2000=Q287,$F$2:$F$2000,"")),"")</f>
        <v/>
      </c>
      <c r="K287" s="73" t="str" cm="1">
        <f t="array" ref="K287">IF(COUNTIF(Q$2:Q287,Q287)=1,_xlfn.TEXTJOIN(";",1,IF($Q$2:$Q$2000=Q287,$H$2:$H$2000,"")),"")</f>
        <v/>
      </c>
      <c r="L287" s="103" t="s">
        <v>15186</v>
      </c>
      <c r="M287" s="103">
        <v>1</v>
      </c>
      <c r="O287" s="72" t="s">
        <v>15187</v>
      </c>
      <c r="P287" s="72" t="s">
        <v>15181</v>
      </c>
      <c r="Q287" s="72" t="str">
        <f t="shared" si="4"/>
        <v>国械注进20162404549</v>
      </c>
      <c r="R287" s="104">
        <v>44461</v>
      </c>
      <c r="S287" s="104">
        <v>44461</v>
      </c>
      <c r="T287" s="104">
        <v>46182</v>
      </c>
    </row>
    <row r="288" spans="1:20" s="103" customFormat="1" ht="25.5" customHeight="1">
      <c r="A288" s="70" t="s">
        <v>723</v>
      </c>
      <c r="B288" s="70">
        <v>1</v>
      </c>
      <c r="C288" s="71" t="s">
        <v>14972</v>
      </c>
      <c r="D288" s="72" t="s">
        <v>15188</v>
      </c>
      <c r="E288" s="72" t="s">
        <v>15189</v>
      </c>
      <c r="F288" s="73" t="s">
        <v>15190</v>
      </c>
      <c r="G288" s="109" t="s">
        <v>15191</v>
      </c>
      <c r="H288" s="73" t="s">
        <v>15190</v>
      </c>
      <c r="I288" s="73" t="str" cm="1">
        <f t="array" ref="I288">IF(COUNTIF(Q$2:Q288,Q288)=1,_xlfn.TEXTJOIN(";",1,IF($Q$2:$Q$2000=Q288,$C$2:$C$2000,"")),"")</f>
        <v>POC:Blood Gas</v>
      </c>
      <c r="J288" s="73" t="str" cm="1">
        <f t="array" ref="J288">IF(COUNTIF(Q$2:Q288,Q288)=1,_xlfn.TEXTJOIN(";",1,IF($Q$2:$Q$2000=Q288,$F$2:$F$2000,"")),"")</f>
        <v>10329097</v>
      </c>
      <c r="K288" s="73" t="str" cm="1">
        <f t="array" ref="K288">IF(COUNTIF(Q$2:Q288,Q288)=1,_xlfn.TEXTJOIN(";",1,IF($Q$2:$Q$2000=Q288,$H$2:$H$2000,"")),"")</f>
        <v>10329097</v>
      </c>
      <c r="L288" s="102" t="s">
        <v>15192</v>
      </c>
      <c r="M288" s="103">
        <v>4</v>
      </c>
      <c r="N288" s="102" t="s">
        <v>15193</v>
      </c>
      <c r="O288" s="72" t="s">
        <v>15194</v>
      </c>
      <c r="P288" s="72" t="s">
        <v>15195</v>
      </c>
      <c r="Q288" s="72" t="str">
        <f t="shared" si="4"/>
        <v>国械备20220668</v>
      </c>
      <c r="R288" s="104">
        <v>44925</v>
      </c>
      <c r="S288" s="104">
        <v>44925</v>
      </c>
      <c r="T288" s="104">
        <v>401768</v>
      </c>
    </row>
    <row r="289" spans="1:20" s="103" customFormat="1" ht="25.5" customHeight="1">
      <c r="A289" s="70" t="s">
        <v>723</v>
      </c>
      <c r="B289" s="70">
        <v>2</v>
      </c>
      <c r="C289" s="71" t="s">
        <v>15196</v>
      </c>
      <c r="D289" s="72" t="s">
        <v>12584</v>
      </c>
      <c r="E289" s="72" t="s">
        <v>15197</v>
      </c>
      <c r="F289" s="71" t="s">
        <v>15198</v>
      </c>
      <c r="G289" s="71" t="s">
        <v>15199</v>
      </c>
      <c r="H289" s="73">
        <v>10282970</v>
      </c>
      <c r="I289" s="73" t="str" cm="1">
        <f t="array" ref="I289">IF(COUNTIF(Q$2:Q289,Q289)=1,_xlfn.TEXTJOIN(";",1,IF($Q$2:$Q$2000=Q289,$C$2:$C$2000,"")),"")</f>
        <v>POC:DCA</v>
      </c>
      <c r="J289" s="73" t="str" cm="1">
        <f t="array" ref="J289">IF(COUNTIF(Q$2:Q289,Q289)=1,_xlfn.TEXTJOIN(";",1,IF($Q$2:$Q$2000=Q289,$F$2:$F$2000,"")),"")</f>
        <v>06651932</v>
      </c>
      <c r="K289" s="73" t="str" cm="1">
        <f t="array" ref="K289">IF(COUNTIF(Q$2:Q289,Q289)=1,_xlfn.TEXTJOIN(";",1,IF($Q$2:$Q$2000=Q289,$H$2:$H$2000,"")),"")</f>
        <v>10282970</v>
      </c>
      <c r="L289" s="103" t="s">
        <v>12588</v>
      </c>
      <c r="M289" s="103">
        <v>1</v>
      </c>
      <c r="O289" s="72" t="s">
        <v>15200</v>
      </c>
      <c r="P289" s="80" t="s">
        <v>12585</v>
      </c>
      <c r="Q289" s="72" t="str">
        <f t="shared" si="4"/>
        <v>国械注进20162221867</v>
      </c>
      <c r="R289" s="104">
        <v>44025</v>
      </c>
      <c r="S289" s="104">
        <v>44025</v>
      </c>
      <c r="T289" s="104">
        <v>45850</v>
      </c>
    </row>
    <row r="290" spans="1:20" s="103" customFormat="1" ht="25.5" customHeight="1">
      <c r="A290" s="70" t="s">
        <v>723</v>
      </c>
      <c r="B290" s="70">
        <v>2</v>
      </c>
      <c r="C290" s="71" t="s">
        <v>15196</v>
      </c>
      <c r="D290" s="71" t="s">
        <v>15201</v>
      </c>
      <c r="E290" s="72" t="s">
        <v>15202</v>
      </c>
      <c r="F290" s="71" t="s">
        <v>15203</v>
      </c>
      <c r="G290" s="71" t="s">
        <v>15204</v>
      </c>
      <c r="H290" s="73">
        <v>10698915</v>
      </c>
      <c r="I290" s="73" t="str" cm="1">
        <f t="array" ref="I290">IF(COUNTIF(Q$2:Q290,Q290)=1,_xlfn.TEXTJOIN(";",1,IF($Q$2:$Q$2000=Q290,$C$2:$C$2000,"")),"")</f>
        <v>POC:DCA</v>
      </c>
      <c r="J290" s="73" t="str" cm="1">
        <f t="array" ref="J290">IF(COUNTIF(Q$2:Q290,Q290)=1,_xlfn.TEXTJOIN(";",1,IF($Q$2:$Q$2000=Q290,$F$2:$F$2000,"")),"")</f>
        <v>10698915</v>
      </c>
      <c r="K290" s="73" t="str" cm="1">
        <f t="array" ref="K290">IF(COUNTIF(Q$2:Q290,Q290)=1,_xlfn.TEXTJOIN(";",1,IF($Q$2:$Q$2000=Q290,$H$2:$H$2000,"")),"")</f>
        <v>10698915</v>
      </c>
      <c r="L290" s="103" t="s">
        <v>15205</v>
      </c>
      <c r="M290" s="103">
        <v>1</v>
      </c>
      <c r="O290" s="72" t="s">
        <v>15206</v>
      </c>
      <c r="P290" s="80" t="s">
        <v>15207</v>
      </c>
      <c r="Q290" s="72" t="str">
        <f t="shared" si="4"/>
        <v>国械注进20152403427</v>
      </c>
      <c r="R290" s="104">
        <v>43965</v>
      </c>
      <c r="S290" s="104">
        <v>43965</v>
      </c>
      <c r="T290" s="104">
        <v>45790</v>
      </c>
    </row>
    <row r="291" spans="1:20" s="103" customFormat="1" ht="25.5" customHeight="1">
      <c r="A291" s="70" t="s">
        <v>723</v>
      </c>
      <c r="B291" s="70">
        <v>2</v>
      </c>
      <c r="C291" s="71" t="s">
        <v>15196</v>
      </c>
      <c r="D291" s="72" t="s">
        <v>15208</v>
      </c>
      <c r="E291" s="72" t="s">
        <v>15209</v>
      </c>
      <c r="F291" s="73" t="s">
        <v>15210</v>
      </c>
      <c r="G291" s="71" t="s">
        <v>15211</v>
      </c>
      <c r="H291" s="73">
        <v>10311480</v>
      </c>
      <c r="I291" s="73" t="str" cm="1">
        <f t="array" ref="I291">IF(COUNTIF(Q$2:Q291,Q291)=1,_xlfn.TEXTJOIN(";",1,IF($Q$2:$Q$2000=Q291,$C$2:$C$2000,"")),"")</f>
        <v>POC:DCA</v>
      </c>
      <c r="J291" s="73" t="str" cm="1">
        <f t="array" ref="J291">IF(COUNTIF(Q$2:Q291,Q291)=1,_xlfn.TEXTJOIN(";",1,IF($Q$2:$Q$2000=Q291,$F$2:$F$2000,"")),"")</f>
        <v>01443699(6011A)</v>
      </c>
      <c r="K291" s="73" t="str" cm="1">
        <f t="array" ref="K291">IF(COUNTIF(Q$2:Q291,Q291)=1,_xlfn.TEXTJOIN(";",1,IF($Q$2:$Q$2000=Q291,$H$2:$H$2000,"")),"")</f>
        <v>10311480</v>
      </c>
      <c r="L291" s="103" t="s">
        <v>15212</v>
      </c>
      <c r="M291" s="103">
        <v>1</v>
      </c>
      <c r="O291" s="72" t="s">
        <v>15206</v>
      </c>
      <c r="P291" s="80" t="s">
        <v>15213</v>
      </c>
      <c r="Q291" s="72" t="str">
        <f t="shared" si="4"/>
        <v>国械注进20152403426</v>
      </c>
      <c r="R291" s="104">
        <v>43965</v>
      </c>
      <c r="S291" s="104">
        <v>43965</v>
      </c>
      <c r="T291" s="104">
        <v>45790</v>
      </c>
    </row>
    <row r="292" spans="1:20" s="103" customFormat="1" ht="25.5" customHeight="1">
      <c r="A292" s="70" t="s">
        <v>723</v>
      </c>
      <c r="B292" s="70">
        <v>2</v>
      </c>
      <c r="C292" s="71" t="s">
        <v>15196</v>
      </c>
      <c r="D292" s="72" t="s">
        <v>15214</v>
      </c>
      <c r="E292" s="72" t="s">
        <v>15215</v>
      </c>
      <c r="F292" s="73" t="s">
        <v>15216</v>
      </c>
      <c r="G292" s="71" t="s">
        <v>15217</v>
      </c>
      <c r="H292" s="73">
        <v>10311161</v>
      </c>
      <c r="I292" s="73" t="str" cm="1">
        <f t="array" ref="I292">IF(COUNTIF(Q$2:Q292,Q292)=1,_xlfn.TEXTJOIN(";",1,IF($Q$2:$Q$2000=Q292,$C$2:$C$2000,"")),"")</f>
        <v>POC:DCA</v>
      </c>
      <c r="J292" s="73" t="str" cm="1">
        <f t="array" ref="J292">IF(COUNTIF(Q$2:Q292,Q292)=1,_xlfn.TEXTJOIN(";",1,IF($Q$2:$Q$2000=Q292,$F$2:$F$2000,"")),"")</f>
        <v>5068A(03714363)</v>
      </c>
      <c r="K292" s="73" t="str" cm="1">
        <f t="array" ref="K292">IF(COUNTIF(Q$2:Q292,Q292)=1,_xlfn.TEXTJOIN(";",1,IF($Q$2:$Q$2000=Q292,$H$2:$H$2000,"")),"")</f>
        <v>10311161</v>
      </c>
      <c r="L292" s="103" t="s">
        <v>15218</v>
      </c>
      <c r="M292" s="103">
        <v>1</v>
      </c>
      <c r="O292" s="72" t="s">
        <v>15219</v>
      </c>
      <c r="P292" s="72" t="s">
        <v>15220</v>
      </c>
      <c r="Q292" s="72" t="str">
        <f t="shared" si="4"/>
        <v>国械注进20142405231</v>
      </c>
      <c r="R292" s="104">
        <v>43563</v>
      </c>
      <c r="S292" s="104">
        <v>43563</v>
      </c>
      <c r="T292" s="104">
        <v>45389</v>
      </c>
    </row>
    <row r="293" spans="1:20" s="103" customFormat="1" ht="25.5" customHeight="1">
      <c r="A293" s="70" t="s">
        <v>723</v>
      </c>
      <c r="B293" s="70">
        <v>2</v>
      </c>
      <c r="C293" s="71" t="s">
        <v>15196</v>
      </c>
      <c r="D293" s="72" t="s">
        <v>15221</v>
      </c>
      <c r="E293" s="72" t="s">
        <v>15222</v>
      </c>
      <c r="F293" s="73" t="s">
        <v>15223</v>
      </c>
      <c r="G293" s="71" t="s">
        <v>15224</v>
      </c>
      <c r="H293" s="73">
        <v>10325406</v>
      </c>
      <c r="I293" s="73" t="str" cm="1">
        <f t="array" ref="I293">IF(COUNTIF(Q$2:Q293,Q293)=1,_xlfn.TEXTJOIN(";",1,IF($Q$2:$Q$2000=Q293,$C$2:$C$2000,"")),"")</f>
        <v>POC:DCA</v>
      </c>
      <c r="J293" s="73" t="str" cm="1">
        <f t="array" ref="J293">IF(COUNTIF(Q$2:Q293,Q293)=1,_xlfn.TEXTJOIN(";",1,IF($Q$2:$Q$2000=Q293,$F$2:$F$2000,"")),"")</f>
        <v>6012A(06916803)</v>
      </c>
      <c r="K293" s="73" t="str" cm="1">
        <f t="array" ref="K293">IF(COUNTIF(Q$2:Q293,Q293)=1,_xlfn.TEXTJOIN(";",1,IF($Q$2:$Q$2000=Q293,$H$2:$H$2000,"")),"")</f>
        <v>10325406</v>
      </c>
      <c r="L293" s="103" t="s">
        <v>15225</v>
      </c>
      <c r="M293" s="103">
        <v>1</v>
      </c>
      <c r="O293" s="72" t="s">
        <v>15226</v>
      </c>
      <c r="P293" s="72" t="s">
        <v>15227</v>
      </c>
      <c r="Q293" s="72" t="str">
        <f t="shared" si="4"/>
        <v>国械注进20142405229</v>
      </c>
      <c r="R293" s="104">
        <v>43563</v>
      </c>
      <c r="S293" s="104">
        <v>43563</v>
      </c>
      <c r="T293" s="104">
        <v>45389</v>
      </c>
    </row>
    <row r="294" spans="1:20" s="103" customFormat="1" ht="25.5" customHeight="1">
      <c r="A294" s="70" t="s">
        <v>723</v>
      </c>
      <c r="B294" s="70">
        <v>2</v>
      </c>
      <c r="C294" s="71" t="s">
        <v>165</v>
      </c>
      <c r="D294" s="71" t="s">
        <v>1011</v>
      </c>
      <c r="E294" s="72" t="s">
        <v>15228</v>
      </c>
      <c r="F294" s="73" t="s">
        <v>15229</v>
      </c>
      <c r="G294" s="71" t="s">
        <v>15230</v>
      </c>
      <c r="H294" s="73">
        <v>10484765</v>
      </c>
      <c r="I294" s="73" t="str" cm="1">
        <f t="array" ref="I294">IF(COUNTIF(Q$2:Q294,Q294)=1,_xlfn.TEXTJOIN(";",1,IF($Q$2:$Q$2000=Q294,$C$2:$C$2000,"")),"")</f>
        <v>POC:Urine</v>
      </c>
      <c r="J294" s="73" t="str" cm="1">
        <f t="array" ref="J294">IF(COUNTIF(Q$2:Q294,Q294)=1,_xlfn.TEXTJOIN(";",1,IF($Q$2:$Q$2000=Q294,$F$2:$F$2000,"")),"")</f>
        <v>1420</v>
      </c>
      <c r="K294" s="73" t="str" cm="1">
        <f t="array" ref="K294">IF(COUNTIF(Q$2:Q294,Q294)=1,_xlfn.TEXTJOIN(";",1,IF($Q$2:$Q$2000=Q294,$H$2:$H$2000,"")),"")</f>
        <v>10484765</v>
      </c>
      <c r="L294" s="103" t="s">
        <v>15231</v>
      </c>
      <c r="M294" s="103">
        <v>1</v>
      </c>
      <c r="O294" s="72" t="s">
        <v>15232</v>
      </c>
      <c r="P294" s="80" t="s">
        <v>15233</v>
      </c>
      <c r="Q294" s="72" t="str">
        <f t="shared" si="4"/>
        <v>国械注进20152221612</v>
      </c>
      <c r="R294" s="104">
        <v>43962</v>
      </c>
      <c r="S294" s="104">
        <v>43962</v>
      </c>
      <c r="T294" s="104">
        <v>45787</v>
      </c>
    </row>
    <row r="295" spans="1:20" s="103" customFormat="1" ht="25.5" customHeight="1">
      <c r="A295" s="70" t="s">
        <v>723</v>
      </c>
      <c r="B295" s="70">
        <v>2</v>
      </c>
      <c r="C295" s="71" t="s">
        <v>165</v>
      </c>
      <c r="D295" s="71" t="s">
        <v>1011</v>
      </c>
      <c r="E295" s="72" t="s">
        <v>15234</v>
      </c>
      <c r="F295" s="71" t="s">
        <v>11172</v>
      </c>
      <c r="G295" s="71" t="s">
        <v>15235</v>
      </c>
      <c r="H295" s="73">
        <v>10379681</v>
      </c>
      <c r="I295" s="73" t="str" cm="1">
        <f t="array" ref="I295">IF(COUNTIF(Q$2:Q295,Q295)=1,_xlfn.TEXTJOIN(";",1,IF($Q$2:$Q$2000=Q295,$C$2:$C$2000,"")),"")</f>
        <v>POC:Urine</v>
      </c>
      <c r="J295" s="73" t="str" cm="1">
        <f t="array" ref="J295">IF(COUNTIF(Q$2:Q295,Q295)=1,_xlfn.TEXTJOIN(";",1,IF($Q$2:$Q$2000=Q295,$F$2:$F$2000,"")),"")</f>
        <v>10379681</v>
      </c>
      <c r="K295" s="73" t="str" cm="1">
        <f t="array" ref="K295">IF(COUNTIF(Q$2:Q295,Q295)=1,_xlfn.TEXTJOIN(";",1,IF($Q$2:$Q$2000=Q295,$H$2:$H$2000,"")),"")</f>
        <v>10379681</v>
      </c>
      <c r="L295" s="103" t="s">
        <v>11173</v>
      </c>
      <c r="M295" s="103">
        <v>1</v>
      </c>
      <c r="O295" s="72" t="s">
        <v>15236</v>
      </c>
      <c r="P295" s="80" t="s">
        <v>1012</v>
      </c>
      <c r="Q295" s="72" t="str">
        <f t="shared" si="4"/>
        <v>国械注进20152221500</v>
      </c>
      <c r="R295" s="104">
        <v>43962</v>
      </c>
      <c r="S295" s="104">
        <v>43962</v>
      </c>
      <c r="T295" s="104">
        <v>45787</v>
      </c>
    </row>
    <row r="296" spans="1:20" s="103" customFormat="1" ht="25.5" customHeight="1">
      <c r="A296" s="70" t="s">
        <v>723</v>
      </c>
      <c r="B296" s="70">
        <v>2</v>
      </c>
      <c r="C296" s="71" t="s">
        <v>165</v>
      </c>
      <c r="D296" s="72" t="s">
        <v>164</v>
      </c>
      <c r="E296" s="72" t="s">
        <v>15237</v>
      </c>
      <c r="F296" s="73" t="s">
        <v>10253</v>
      </c>
      <c r="G296" s="71" t="s">
        <v>15238</v>
      </c>
      <c r="H296" s="73">
        <v>10494134</v>
      </c>
      <c r="I296" s="73" t="str" cm="1">
        <f t="array" ref="I296">IF(COUNTIF(Q$2:Q296,Q296)=1,_xlfn.TEXTJOIN(";",1,IF($Q$2:$Q$2000=Q296,$C$2:$C$2000,"")),"")</f>
        <v>POC:Urine</v>
      </c>
      <c r="J296" s="73" t="str" cm="1">
        <f t="array" ref="J296">IF(COUNTIF(Q$2:Q296,Q296)=1,_xlfn.TEXTJOIN(";",1,IF($Q$2:$Q$2000=Q296,$F$2:$F$2000,"")),"")</f>
        <v>10494134</v>
      </c>
      <c r="K296" s="73" t="str" cm="1">
        <f t="array" ref="K296">IF(COUNTIF(Q$2:Q296,Q296)=1,_xlfn.TEXTJOIN(";",1,IF($Q$2:$Q$2000=Q296,$H$2:$H$2000,"")),"")</f>
        <v>10494134</v>
      </c>
      <c r="L296" s="103" t="s">
        <v>10254</v>
      </c>
      <c r="M296" s="103">
        <v>1</v>
      </c>
      <c r="O296" s="72" t="s">
        <v>15239</v>
      </c>
      <c r="P296" s="80" t="s">
        <v>166</v>
      </c>
      <c r="Q296" s="72" t="str">
        <f t="shared" si="4"/>
        <v>国械注进20172225154</v>
      </c>
      <c r="R296" s="104">
        <v>44533</v>
      </c>
      <c r="S296" s="104">
        <v>44676</v>
      </c>
      <c r="T296" s="104">
        <v>46501</v>
      </c>
    </row>
    <row r="297" spans="1:20" s="103" customFormat="1" ht="25.5" customHeight="1">
      <c r="A297" s="70" t="s">
        <v>723</v>
      </c>
      <c r="B297" s="70">
        <v>2</v>
      </c>
      <c r="C297" s="71" t="s">
        <v>165</v>
      </c>
      <c r="D297" s="72" t="s">
        <v>15240</v>
      </c>
      <c r="E297" s="72" t="s">
        <v>15241</v>
      </c>
      <c r="F297" s="71" t="s">
        <v>15242</v>
      </c>
      <c r="G297" s="71" t="s">
        <v>15243</v>
      </c>
      <c r="H297" s="73">
        <v>10310483</v>
      </c>
      <c r="I297" s="73" t="str" cm="1">
        <f t="array" ref="I297">IF(COUNTIF(Q$2:Q297,Q297)=1,_xlfn.TEXTJOIN(";",1,IF($Q$2:$Q$2000=Q297,$C$2:$C$2000,"")),"")</f>
        <v>POC:Urine;POC:Urine</v>
      </c>
      <c r="J297" s="73" t="str" cm="1">
        <f t="array" ref="J297">IF(COUNTIF(Q$2:Q297,Q297)=1,_xlfn.TEXTJOIN(";",1,IF($Q$2:$Q$2000=Q297,$F$2:$F$2000,"")),"")</f>
        <v>03943435(1364);01918778(1360)</v>
      </c>
      <c r="K297" s="73" t="str" cm="1">
        <f t="array" ref="K297">IF(COUNTIF(Q$2:Q297,Q297)=1,_xlfn.TEXTJOIN(";",1,IF($Q$2:$Q$2000=Q297,$H$2:$H$2000,"")),"")</f>
        <v>10310483;10310482</v>
      </c>
      <c r="L297" s="103" t="s">
        <v>15244</v>
      </c>
      <c r="M297" s="103">
        <v>1</v>
      </c>
      <c r="O297" s="72" t="s">
        <v>15245</v>
      </c>
      <c r="P297" s="80" t="s">
        <v>15246</v>
      </c>
      <c r="Q297" s="72" t="str">
        <f t="shared" si="4"/>
        <v>国械注进20172400549</v>
      </c>
      <c r="R297" s="104">
        <v>44445</v>
      </c>
      <c r="S297" s="104">
        <v>44445</v>
      </c>
      <c r="T297" s="104">
        <v>46270</v>
      </c>
    </row>
    <row r="298" spans="1:20" s="103" customFormat="1" ht="25.5" customHeight="1">
      <c r="A298" s="70" t="s">
        <v>723</v>
      </c>
      <c r="B298" s="70">
        <v>2</v>
      </c>
      <c r="C298" s="71" t="s">
        <v>165</v>
      </c>
      <c r="D298" s="72" t="s">
        <v>15240</v>
      </c>
      <c r="E298" s="72" t="s">
        <v>15241</v>
      </c>
      <c r="F298" s="73" t="s">
        <v>15247</v>
      </c>
      <c r="G298" s="71" t="s">
        <v>15248</v>
      </c>
      <c r="H298" s="73">
        <v>10310482</v>
      </c>
      <c r="I298" s="73" t="str" cm="1">
        <f t="array" ref="I298">IF(COUNTIF(Q$2:Q298,Q298)=1,_xlfn.TEXTJOIN(";",1,IF($Q$2:$Q$2000=Q298,$C$2:$C$2000,"")),"")</f>
        <v/>
      </c>
      <c r="J298" s="73" t="str" cm="1">
        <f t="array" ref="J298">IF(COUNTIF(Q$2:Q298,Q298)=1,_xlfn.TEXTJOIN(";",1,IF($Q$2:$Q$2000=Q298,$F$2:$F$2000,"")),"")</f>
        <v/>
      </c>
      <c r="K298" s="73" t="str" cm="1">
        <f t="array" ref="K298">IF(COUNTIF(Q$2:Q298,Q298)=1,_xlfn.TEXTJOIN(";",1,IF($Q$2:$Q$2000=Q298,$H$2:$H$2000,"")),"")</f>
        <v/>
      </c>
      <c r="L298" s="103" t="s">
        <v>15249</v>
      </c>
      <c r="M298" s="103">
        <v>25</v>
      </c>
      <c r="N298" s="103" t="s">
        <v>15250</v>
      </c>
      <c r="O298" s="72" t="s">
        <v>15251</v>
      </c>
      <c r="P298" s="80" t="s">
        <v>15252</v>
      </c>
      <c r="Q298" s="72" t="str">
        <f t="shared" si="4"/>
        <v>国械注进20172400549</v>
      </c>
      <c r="R298" s="104">
        <v>44445</v>
      </c>
      <c r="S298" s="104">
        <v>44445</v>
      </c>
      <c r="T298" s="104">
        <v>46270</v>
      </c>
    </row>
    <row r="299" spans="1:20" s="103" customFormat="1" ht="25.5" customHeight="1">
      <c r="A299" s="70" t="s">
        <v>723</v>
      </c>
      <c r="B299" s="70">
        <v>2</v>
      </c>
      <c r="C299" s="71" t="s">
        <v>165</v>
      </c>
      <c r="D299" s="71" t="s">
        <v>15253</v>
      </c>
      <c r="E299" s="72" t="s">
        <v>15254</v>
      </c>
      <c r="F299" s="73" t="s">
        <v>15255</v>
      </c>
      <c r="G299" s="71" t="s">
        <v>15256</v>
      </c>
      <c r="H299" s="73">
        <v>10317957</v>
      </c>
      <c r="I299" s="73" t="str" cm="1">
        <f t="array" ref="I299">IF(COUNTIF(Q$2:Q299,Q299)=1,_xlfn.TEXTJOIN(";",1,IF($Q$2:$Q$2000=Q299,$C$2:$C$2000,"")),"")</f>
        <v>POC:Urine</v>
      </c>
      <c r="J299" s="73" t="str" cm="1">
        <f t="array" ref="J299">IF(COUNTIF(Q$2:Q299,Q299)=1,_xlfn.TEXTJOIN(";",1,IF($Q$2:$Q$2000=Q299,$F$2:$F$2000,"")),"")</f>
        <v>2083(02924704)</v>
      </c>
      <c r="K299" s="73" t="str" cm="1">
        <f t="array" ref="K299">IF(COUNTIF(Q$2:Q299,Q299)=1,_xlfn.TEXTJOIN(";",1,IF($Q$2:$Q$2000=Q299,$H$2:$H$2000,"")),"")</f>
        <v>10317957</v>
      </c>
      <c r="L299" s="103" t="s">
        <v>15257</v>
      </c>
      <c r="M299" s="103">
        <v>1</v>
      </c>
      <c r="O299" s="72" t="s">
        <v>15258</v>
      </c>
      <c r="P299" s="80" t="s">
        <v>15259</v>
      </c>
      <c r="Q299" s="72" t="str">
        <f t="shared" si="4"/>
        <v>国械注进20152401388</v>
      </c>
      <c r="R299" s="104">
        <v>43822</v>
      </c>
      <c r="S299" s="104">
        <v>43822</v>
      </c>
      <c r="T299" s="104">
        <v>45648</v>
      </c>
    </row>
    <row r="300" spans="1:20" s="103" customFormat="1" ht="25.5" customHeight="1">
      <c r="A300" s="70" t="s">
        <v>723</v>
      </c>
      <c r="B300" s="70">
        <v>2</v>
      </c>
      <c r="C300" s="71" t="s">
        <v>165</v>
      </c>
      <c r="D300" s="71" t="s">
        <v>15260</v>
      </c>
      <c r="E300" s="72" t="s">
        <v>15261</v>
      </c>
      <c r="F300" s="71">
        <v>2169</v>
      </c>
      <c r="G300" s="71" t="s">
        <v>15262</v>
      </c>
      <c r="H300" s="73">
        <v>10339695</v>
      </c>
      <c r="I300" s="73" t="str" cm="1">
        <f t="array" ref="I300">IF(COUNTIF(Q$2:Q300,Q300)=1,_xlfn.TEXTJOIN(";",1,IF($Q$2:$Q$2000=Q300,$C$2:$C$2000,"")),"")</f>
        <v>POC:Urine;POC:Urine</v>
      </c>
      <c r="J300" s="73" t="str" cm="1">
        <f t="array" ref="J300">IF(COUNTIF(Q$2:Q300,Q300)=1,_xlfn.TEXTJOIN(";",1,IF($Q$2:$Q$2000=Q300,$F$2:$F$2000,"")),"")</f>
        <v>2169;2300</v>
      </c>
      <c r="K300" s="73" t="str" cm="1">
        <f t="array" ref="K300">IF(COUNTIF(Q$2:Q300,Q300)=1,_xlfn.TEXTJOIN(";",1,IF($Q$2:$Q$2000=Q300,$H$2:$H$2000,"")),"")</f>
        <v>10339695;10336347</v>
      </c>
      <c r="L300" s="103" t="s">
        <v>15263</v>
      </c>
      <c r="M300" s="103">
        <v>1</v>
      </c>
      <c r="O300" s="72" t="s">
        <v>8882</v>
      </c>
      <c r="P300" s="80" t="s">
        <v>1448</v>
      </c>
      <c r="Q300" s="72" t="str">
        <f t="shared" si="4"/>
        <v>国械注进20152402784</v>
      </c>
      <c r="R300" s="104">
        <v>43867</v>
      </c>
      <c r="S300" s="104">
        <v>43867</v>
      </c>
      <c r="T300" s="104">
        <v>45693</v>
      </c>
    </row>
    <row r="301" spans="1:20" s="103" customFormat="1" ht="25.5" customHeight="1">
      <c r="A301" s="70" t="s">
        <v>723</v>
      </c>
      <c r="B301" s="70">
        <v>2</v>
      </c>
      <c r="C301" s="71" t="s">
        <v>165</v>
      </c>
      <c r="D301" s="71" t="s">
        <v>15260</v>
      </c>
      <c r="E301" s="72" t="s">
        <v>15261</v>
      </c>
      <c r="F301" s="71">
        <v>2300</v>
      </c>
      <c r="G301" s="71" t="s">
        <v>15264</v>
      </c>
      <c r="H301" s="73">
        <v>10336347</v>
      </c>
      <c r="I301" s="73" t="str" cm="1">
        <f t="array" ref="I301">IF(COUNTIF(Q$2:Q301,Q301)=1,_xlfn.TEXTJOIN(";",1,IF($Q$2:$Q$2000=Q301,$C$2:$C$2000,"")),"")</f>
        <v/>
      </c>
      <c r="J301" s="73" t="str" cm="1">
        <f t="array" ref="J301">IF(COUNTIF(Q$2:Q301,Q301)=1,_xlfn.TEXTJOIN(";",1,IF($Q$2:$Q$2000=Q301,$F$2:$F$2000,"")),"")</f>
        <v/>
      </c>
      <c r="K301" s="73" t="str" cm="1">
        <f t="array" ref="K301">IF(COUNTIF(Q$2:Q301,Q301)=1,_xlfn.TEXTJOIN(";",1,IF($Q$2:$Q$2000=Q301,$H$2:$H$2000,"")),"")</f>
        <v/>
      </c>
      <c r="O301" s="72" t="s">
        <v>15265</v>
      </c>
      <c r="P301" s="80" t="s">
        <v>15266</v>
      </c>
      <c r="Q301" s="72" t="str">
        <f t="shared" si="4"/>
        <v>国械注进20152402784</v>
      </c>
      <c r="R301" s="104">
        <v>43867</v>
      </c>
      <c r="S301" s="104">
        <v>43867</v>
      </c>
      <c r="T301" s="104">
        <v>45693</v>
      </c>
    </row>
    <row r="302" spans="1:20" s="103" customFormat="1" ht="25.5" customHeight="1">
      <c r="A302" s="70" t="s">
        <v>723</v>
      </c>
      <c r="B302" s="70">
        <v>2</v>
      </c>
      <c r="C302" s="71" t="s">
        <v>165</v>
      </c>
      <c r="D302" s="72" t="s">
        <v>15267</v>
      </c>
      <c r="E302" s="72" t="s">
        <v>15268</v>
      </c>
      <c r="F302" s="71" t="s">
        <v>15269</v>
      </c>
      <c r="G302" s="71" t="s">
        <v>15270</v>
      </c>
      <c r="H302" s="73">
        <v>10311135</v>
      </c>
      <c r="I302" s="73" t="str" cm="1">
        <f t="array" ref="I302">IF(COUNTIF(Q$2:Q302,Q302)=1,_xlfn.TEXTJOIN(";",1,IF($Q$2:$Q$2000=Q302,$C$2:$C$2000,"")),"")</f>
        <v>POC:Urine</v>
      </c>
      <c r="J302" s="73" t="str" cm="1">
        <f t="array" ref="J302">IF(COUNTIF(Q$2:Q302,Q302)=1,_xlfn.TEXTJOIN(";",1,IF($Q$2:$Q$2000=Q302,$F$2:$F$2000,"")),"")</f>
        <v>5037(03922594)</v>
      </c>
      <c r="K302" s="73" t="str" cm="1">
        <f t="array" ref="K302">IF(COUNTIF(Q$2:Q302,Q302)=1,_xlfn.TEXTJOIN(";",1,IF($Q$2:$Q$2000=Q302,$H$2:$H$2000,"")),"")</f>
        <v>10311135</v>
      </c>
      <c r="L302" s="103" t="s">
        <v>15271</v>
      </c>
      <c r="M302" s="103">
        <v>25</v>
      </c>
      <c r="N302" s="103" t="s">
        <v>15272</v>
      </c>
      <c r="O302" s="72" t="s">
        <v>15273</v>
      </c>
      <c r="P302" s="72" t="s">
        <v>15274</v>
      </c>
      <c r="Q302" s="72" t="str">
        <f t="shared" si="4"/>
        <v>国械注进20172406364</v>
      </c>
      <c r="R302" s="104">
        <v>44544</v>
      </c>
      <c r="S302" s="104">
        <v>44769</v>
      </c>
      <c r="T302" s="104">
        <v>46594</v>
      </c>
    </row>
    <row r="303" spans="1:20" s="103" customFormat="1" ht="25.5" customHeight="1">
      <c r="A303" s="70" t="s">
        <v>723</v>
      </c>
      <c r="B303" s="70">
        <v>2</v>
      </c>
      <c r="C303" s="71" t="s">
        <v>165</v>
      </c>
      <c r="D303" s="72" t="s">
        <v>15275</v>
      </c>
      <c r="E303" s="72" t="s">
        <v>15276</v>
      </c>
      <c r="F303" s="71" t="s">
        <v>15277</v>
      </c>
      <c r="G303" s="71" t="s">
        <v>15278</v>
      </c>
      <c r="H303" s="73">
        <v>10311124</v>
      </c>
      <c r="I303" s="73" t="str" cm="1">
        <f t="array" ref="I303">IF(COUNTIF(Q$2:Q303,Q303)=1,_xlfn.TEXTJOIN(";",1,IF($Q$2:$Q$2000=Q303,$C$2:$C$2000,"")),"")</f>
        <v>POC:Urine</v>
      </c>
      <c r="J303" s="73" t="str" cm="1">
        <f t="array" ref="J303">IF(COUNTIF(Q$2:Q303,Q303)=1,_xlfn.TEXTJOIN(";",1,IF($Q$2:$Q$2000=Q303,$F$2:$F$2000,"")),"")</f>
        <v>5019(09204200)</v>
      </c>
      <c r="K303" s="73" t="str" cm="1">
        <f t="array" ref="K303">IF(COUNTIF(Q$2:Q303,Q303)=1,_xlfn.TEXTJOIN(";",1,IF($Q$2:$Q$2000=Q303,$H$2:$H$2000,"")),"")</f>
        <v>10311124</v>
      </c>
      <c r="L303" s="103" t="s">
        <v>15279</v>
      </c>
      <c r="M303" s="103">
        <v>25</v>
      </c>
      <c r="N303" s="103" t="s">
        <v>15280</v>
      </c>
      <c r="O303" s="72" t="s">
        <v>15273</v>
      </c>
      <c r="P303" s="72" t="s">
        <v>15281</v>
      </c>
      <c r="Q303" s="72" t="str">
        <f t="shared" si="4"/>
        <v>国械注进20192401738</v>
      </c>
      <c r="R303" s="74">
        <v>44600</v>
      </c>
      <c r="S303" s="74">
        <v>44600</v>
      </c>
      <c r="T303" s="74">
        <v>45351</v>
      </c>
    </row>
    <row r="304" spans="1:20" s="122" customFormat="1" ht="25.5" customHeight="1">
      <c r="A304" s="119" t="s">
        <v>723</v>
      </c>
      <c r="B304" s="119">
        <v>2</v>
      </c>
      <c r="C304" s="109" t="s">
        <v>165</v>
      </c>
      <c r="D304" s="120" t="s">
        <v>15282</v>
      </c>
      <c r="E304" s="120" t="s">
        <v>15283</v>
      </c>
      <c r="F304" s="109" t="s">
        <v>15284</v>
      </c>
      <c r="G304" s="71" t="s">
        <v>15285</v>
      </c>
      <c r="H304" s="121">
        <v>10311123</v>
      </c>
      <c r="I304" s="73" t="str" cm="1">
        <f t="array" ref="I304">IF(COUNTIF(Q$2:Q304,Q304)=1,_xlfn.TEXTJOIN(";",1,IF($Q$2:$Q$2000=Q304,$C$2:$C$2000,"")),"")</f>
        <v>POC:Urine;POC:Urine</v>
      </c>
      <c r="J304" s="73" t="str" cm="1">
        <f t="array" ref="J304">IF(COUNTIF(Q$2:Q304,Q304)=1,_xlfn.TEXTJOIN(";",1,IF($Q$2:$Q$2000=Q304,$F$2:$F$2000,"")),"")</f>
        <v>5018A(07261789);10697753</v>
      </c>
      <c r="K304" s="73" t="str" cm="1">
        <f t="array" ref="K304">IF(COUNTIF(Q$2:Q304,Q304)=1,_xlfn.TEXTJOIN(";",1,IF($Q$2:$Q$2000=Q304,$H$2:$H$2000,"")),"")</f>
        <v>10311123;10697753</v>
      </c>
      <c r="L304" s="122" t="s">
        <v>15286</v>
      </c>
      <c r="M304" s="122">
        <v>1</v>
      </c>
      <c r="O304" s="120" t="s">
        <v>15287</v>
      </c>
      <c r="P304" s="120" t="s">
        <v>15288</v>
      </c>
      <c r="Q304" s="72" t="str">
        <f t="shared" si="4"/>
        <v>国械注进20182402645</v>
      </c>
      <c r="R304" s="125">
        <v>44984</v>
      </c>
      <c r="S304" s="125">
        <v>45279</v>
      </c>
      <c r="T304" s="124">
        <v>47105</v>
      </c>
    </row>
    <row r="305" spans="1:20" s="122" customFormat="1" ht="25.5" customHeight="1">
      <c r="A305" s="119" t="s">
        <v>723</v>
      </c>
      <c r="B305" s="119">
        <v>2</v>
      </c>
      <c r="C305" s="109" t="s">
        <v>165</v>
      </c>
      <c r="D305" s="120" t="s">
        <v>15282</v>
      </c>
      <c r="E305" s="120" t="s">
        <v>15283</v>
      </c>
      <c r="F305" s="109">
        <v>10697753</v>
      </c>
      <c r="G305" s="71" t="s">
        <v>15289</v>
      </c>
      <c r="H305" s="109">
        <v>10697753</v>
      </c>
      <c r="I305" s="73" t="str" cm="1">
        <f t="array" ref="I305">IF(COUNTIF(Q$2:Q305,Q305)=1,_xlfn.TEXTJOIN(";",1,IF($Q$2:$Q$2000=Q305,$C$2:$C$2000,"")),"")</f>
        <v/>
      </c>
      <c r="J305" s="73" t="str" cm="1">
        <f t="array" ref="J305">IF(COUNTIF(Q$2:Q305,Q305)=1,_xlfn.TEXTJOIN(";",1,IF($Q$2:$Q$2000=Q305,$F$2:$F$2000,"")),"")</f>
        <v/>
      </c>
      <c r="K305" s="73" t="str" cm="1">
        <f t="array" ref="K305">IF(COUNTIF(Q$2:Q305,Q305)=1,_xlfn.TEXTJOIN(";",1,IF($Q$2:$Q$2000=Q305,$H$2:$H$2000,"")),"")</f>
        <v/>
      </c>
      <c r="L305" s="133" t="s">
        <v>15290</v>
      </c>
      <c r="M305" s="122">
        <v>1</v>
      </c>
      <c r="O305" s="120" t="s">
        <v>15287</v>
      </c>
      <c r="P305" s="120" t="s">
        <v>15291</v>
      </c>
      <c r="Q305" s="72" t="str">
        <f t="shared" si="4"/>
        <v>国械注进20182402645</v>
      </c>
      <c r="R305" s="125">
        <v>44984</v>
      </c>
      <c r="S305" s="125">
        <v>45279</v>
      </c>
      <c r="T305" s="124">
        <v>47105</v>
      </c>
    </row>
    <row r="306" spans="1:20" s="103" customFormat="1" ht="25.5" customHeight="1">
      <c r="A306" s="70" t="s">
        <v>723</v>
      </c>
      <c r="B306" s="70">
        <v>2</v>
      </c>
      <c r="C306" s="71" t="s">
        <v>165</v>
      </c>
      <c r="D306" s="72" t="s">
        <v>15292</v>
      </c>
      <c r="E306" s="72" t="s">
        <v>15293</v>
      </c>
      <c r="F306" s="71" t="s">
        <v>15294</v>
      </c>
      <c r="G306" s="71" t="s">
        <v>15295</v>
      </c>
      <c r="H306" s="73">
        <v>10634643</v>
      </c>
      <c r="I306" s="73" t="str" cm="1">
        <f t="array" ref="I306">IF(COUNTIF(Q$2:Q306,Q306)=1,_xlfn.TEXTJOIN(";",1,IF($Q$2:$Q$2000=Q306,$C$2:$C$2000,"")),"")</f>
        <v>POC:Urine</v>
      </c>
      <c r="J306" s="73" t="str" cm="1">
        <f t="array" ref="J306">IF(COUNTIF(Q$2:Q306,Q306)=1,_xlfn.TEXTJOIN(";",1,IF($Q$2:$Q$2000=Q306,$F$2:$F$2000,"")),"")</f>
        <v>10634643</v>
      </c>
      <c r="K306" s="73" t="str" cm="1">
        <f t="array" ref="K306">IF(COUNTIF(Q$2:Q306,Q306)=1,_xlfn.TEXTJOIN(";",1,IF($Q$2:$Q$2000=Q306,$H$2:$H$2000,"")),"")</f>
        <v>10634643</v>
      </c>
      <c r="L306" s="103" t="s">
        <v>15296</v>
      </c>
      <c r="M306" s="103">
        <v>1</v>
      </c>
      <c r="O306" s="72" t="s">
        <v>15297</v>
      </c>
      <c r="P306" s="72" t="s">
        <v>15298</v>
      </c>
      <c r="Q306" s="72" t="str">
        <f t="shared" si="4"/>
        <v>国械注进20172402284</v>
      </c>
      <c r="R306" s="104">
        <v>44526</v>
      </c>
      <c r="S306" s="104">
        <v>44761</v>
      </c>
      <c r="T306" s="104">
        <v>46586</v>
      </c>
    </row>
    <row r="307" spans="1:20" s="103" customFormat="1" ht="25.5" customHeight="1">
      <c r="A307" s="70" t="s">
        <v>13371</v>
      </c>
      <c r="B307" s="70">
        <v>2</v>
      </c>
      <c r="C307" s="71" t="s">
        <v>15299</v>
      </c>
      <c r="D307" s="71" t="s">
        <v>592</v>
      </c>
      <c r="E307" s="72" t="s">
        <v>15300</v>
      </c>
      <c r="F307" s="71">
        <v>10380059</v>
      </c>
      <c r="G307" s="71" t="s">
        <v>15301</v>
      </c>
      <c r="H307" s="73">
        <v>10380059</v>
      </c>
      <c r="I307" s="73" t="str" cm="1">
        <f t="array" ref="I307">IF(COUNTIF(Q$2:Q307,Q307)=1,_xlfn.TEXTJOIN(";",1,IF($Q$2:$Q$2000=Q307,$C$2:$C$2000,"")),"")</f>
        <v>Immulite 1000</v>
      </c>
      <c r="J307" s="73" t="str" cm="1">
        <f t="array" ref="J307">IF(COUNTIF(Q$2:Q307,Q307)=1,_xlfn.TEXTJOIN(";",1,IF($Q$2:$Q$2000=Q307,$F$2:$F$2000,"")),"")</f>
        <v>10380059</v>
      </c>
      <c r="K307" s="73" t="str" cm="1">
        <f t="array" ref="K307">IF(COUNTIF(Q$2:Q307,Q307)=1,_xlfn.TEXTJOIN(";",1,IF($Q$2:$Q$2000=Q307,$H$2:$H$2000,"")),"")</f>
        <v>10380059</v>
      </c>
      <c r="L307" s="103" t="s">
        <v>15302</v>
      </c>
      <c r="M307" s="103">
        <v>1</v>
      </c>
      <c r="O307" s="72" t="s">
        <v>15303</v>
      </c>
      <c r="P307" s="80" t="s">
        <v>15304</v>
      </c>
      <c r="Q307" s="72" t="str">
        <f t="shared" si="4"/>
        <v>国械注进20152221498</v>
      </c>
      <c r="R307" s="104">
        <v>43941</v>
      </c>
      <c r="S307" s="74">
        <v>43941</v>
      </c>
      <c r="T307" s="74">
        <v>45766</v>
      </c>
    </row>
    <row r="308" spans="1:20" s="103" customFormat="1" ht="25.5" customHeight="1">
      <c r="A308" s="70" t="s">
        <v>13371</v>
      </c>
      <c r="B308" s="70">
        <v>2</v>
      </c>
      <c r="C308" s="71" t="s">
        <v>15305</v>
      </c>
      <c r="D308" s="72" t="s">
        <v>592</v>
      </c>
      <c r="E308" s="72" t="s">
        <v>15306</v>
      </c>
      <c r="F308" s="71">
        <v>10380062</v>
      </c>
      <c r="G308" s="71" t="s">
        <v>15307</v>
      </c>
      <c r="H308" s="73">
        <v>10380062</v>
      </c>
      <c r="I308" s="73" t="str" cm="1">
        <f t="array" ref="I308">IF(COUNTIF(Q$2:Q308,Q308)=1,_xlfn.TEXTJOIN(";",1,IF($Q$2:$Q$2000=Q308,$C$2:$C$2000,"")),"")</f>
        <v>Immulite 2000</v>
      </c>
      <c r="J308" s="73" t="str" cm="1">
        <f t="array" ref="J308">IF(COUNTIF(Q$2:Q308,Q308)=1,_xlfn.TEXTJOIN(";",1,IF($Q$2:$Q$2000=Q308,$F$2:$F$2000,"")),"")</f>
        <v>10380062</v>
      </c>
      <c r="K308" s="73" t="str" cm="1">
        <f t="array" ref="K308">IF(COUNTIF(Q$2:Q308,Q308)=1,_xlfn.TEXTJOIN(";",1,IF($Q$2:$Q$2000=Q308,$H$2:$H$2000,"")),"")</f>
        <v>10380062</v>
      </c>
      <c r="L308" s="103" t="s">
        <v>10649</v>
      </c>
      <c r="M308" s="103">
        <v>1</v>
      </c>
      <c r="O308" s="72" t="s">
        <v>15308</v>
      </c>
      <c r="P308" s="80" t="s">
        <v>720</v>
      </c>
      <c r="Q308" s="72" t="str">
        <f t="shared" si="4"/>
        <v>国械注进20162222581</v>
      </c>
      <c r="R308" s="104">
        <v>44224</v>
      </c>
      <c r="S308" s="74">
        <v>44224</v>
      </c>
      <c r="T308" s="74">
        <v>46049</v>
      </c>
    </row>
    <row r="309" spans="1:20" s="103" customFormat="1" ht="41.9" customHeight="1">
      <c r="A309" s="70" t="s">
        <v>13371</v>
      </c>
      <c r="B309" s="70">
        <v>2</v>
      </c>
      <c r="C309" s="71" t="s">
        <v>15305</v>
      </c>
      <c r="D309" s="72" t="s">
        <v>592</v>
      </c>
      <c r="E309" s="72" t="s">
        <v>15309</v>
      </c>
      <c r="F309" s="71" t="s">
        <v>15310</v>
      </c>
      <c r="G309" s="71" t="s">
        <v>15311</v>
      </c>
      <c r="H309" s="73">
        <v>10373214</v>
      </c>
      <c r="I309" s="73" t="str" cm="1">
        <f t="array" ref="I309">IF(COUNTIF(Q$2:Q309,Q309)=1,_xlfn.TEXTJOIN(";",1,IF($Q$2:$Q$2000=Q309,$C$2:$C$2000,"")),"")</f>
        <v>Immulite 2000</v>
      </c>
      <c r="J309" s="73" t="str" cm="1">
        <f t="array" ref="J309">IF(COUNTIF(Q$2:Q309,Q309)=1,_xlfn.TEXTJOIN(";",1,IF($Q$2:$Q$2000=Q309,$F$2:$F$2000,"")),"")</f>
        <v xml:space="preserve">IMMULITE2000 Xpi </v>
      </c>
      <c r="K309" s="73" t="str" cm="1">
        <f t="array" ref="K309">IF(COUNTIF(Q$2:Q309,Q309)=1,_xlfn.TEXTJOIN(";",1,IF($Q$2:$Q$2000=Q309,$H$2:$H$2000,"")),"")</f>
        <v>10373214</v>
      </c>
      <c r="L309" s="103" t="s">
        <v>11306</v>
      </c>
      <c r="M309" s="103">
        <v>1</v>
      </c>
      <c r="O309" s="72" t="s">
        <v>15312</v>
      </c>
      <c r="P309" s="80" t="s">
        <v>1485</v>
      </c>
      <c r="Q309" s="72" t="str">
        <f t="shared" si="4"/>
        <v>国械注进20142225118</v>
      </c>
      <c r="R309" s="104">
        <v>43637</v>
      </c>
      <c r="S309" s="74">
        <v>43637</v>
      </c>
      <c r="T309" s="74">
        <v>45463</v>
      </c>
    </row>
    <row r="310" spans="1:20" s="103" customFormat="1" ht="29.15" customHeight="1">
      <c r="A310" s="70" t="s">
        <v>13371</v>
      </c>
      <c r="B310" s="70">
        <v>2</v>
      </c>
      <c r="C310" s="71" t="s">
        <v>15313</v>
      </c>
      <c r="D310" s="72" t="s">
        <v>15314</v>
      </c>
      <c r="E310" s="72" t="s">
        <v>15315</v>
      </c>
      <c r="F310" s="71">
        <v>10469860</v>
      </c>
      <c r="G310" s="71" t="s">
        <v>15316</v>
      </c>
      <c r="H310" s="73">
        <v>10469860</v>
      </c>
      <c r="I310" s="73" t="str" cm="1">
        <f t="array" ref="I310">IF(COUNTIF(Q$2:Q310,Q310)=1,_xlfn.TEXTJOIN(";",1,IF($Q$2:$Q$2000=Q310,$C$2:$C$2000,"")),"")</f>
        <v>Immulite 1000/2000</v>
      </c>
      <c r="J310" s="73" t="str" cm="1">
        <f t="array" ref="J310">IF(COUNTIF(Q$2:Q310,Q310)=1,_xlfn.TEXTJOIN(";",1,IF($Q$2:$Q$2000=Q310,$F$2:$F$2000,"")),"")</f>
        <v>10469860</v>
      </c>
      <c r="K310" s="73" t="str" cm="1">
        <f t="array" ref="K310">IF(COUNTIF(Q$2:Q310,Q310)=1,_xlfn.TEXTJOIN(";",1,IF($Q$2:$Q$2000=Q310,$H$2:$H$2000,"")),"")</f>
        <v>10469860</v>
      </c>
      <c r="L310" s="103" t="s">
        <v>15317</v>
      </c>
      <c r="M310" s="103">
        <v>1</v>
      </c>
      <c r="O310" s="72" t="s">
        <v>15318</v>
      </c>
      <c r="P310" s="80" t="s">
        <v>15319</v>
      </c>
      <c r="Q310" s="72" t="str">
        <f t="shared" si="4"/>
        <v>国械注进20182212170</v>
      </c>
      <c r="R310" s="104">
        <v>44886</v>
      </c>
      <c r="S310" s="104">
        <v>45110</v>
      </c>
      <c r="T310" s="74">
        <v>46936</v>
      </c>
    </row>
    <row r="311" spans="1:20" s="103" customFormat="1" ht="35.15" customHeight="1">
      <c r="A311" s="70" t="s">
        <v>14132</v>
      </c>
      <c r="B311" s="70">
        <v>1</v>
      </c>
      <c r="C311" s="71" t="s">
        <v>441</v>
      </c>
      <c r="D311" s="72" t="s">
        <v>15320</v>
      </c>
      <c r="E311" s="72" t="s">
        <v>15321</v>
      </c>
      <c r="F311" s="71" t="s">
        <v>15322</v>
      </c>
      <c r="G311" s="71" t="s">
        <v>15323</v>
      </c>
      <c r="H311" s="73">
        <v>10282177</v>
      </c>
      <c r="I311" s="73" t="str" cm="1">
        <f t="array" ref="I311">IF(COUNTIF(Q$2:Q311,Q311)=1,_xlfn.TEXTJOIN(";",1,IF($Q$2:$Q$2000=Q311,$C$2:$C$2000,"")),"")</f>
        <v>Hematology</v>
      </c>
      <c r="J311" s="73" t="str" cm="1">
        <f t="array" ref="J311">IF(COUNTIF(Q$2:Q311,Q311)=1,_xlfn.TEXTJOIN(";",1,IF($Q$2:$Q$2000=Q311,$F$2:$F$2000,"")),"")</f>
        <v>085-A001-02</v>
      </c>
      <c r="K311" s="73" t="str" cm="1">
        <f t="array" ref="K311">IF(COUNTIF(Q$2:Q311,Q311)=1,_xlfn.TEXTJOIN(";",1,IF($Q$2:$Q$2000=Q311,$H$2:$H$2000,"")),"")</f>
        <v>10282177</v>
      </c>
      <c r="L311" s="103" t="s">
        <v>15324</v>
      </c>
      <c r="M311" s="103">
        <v>1</v>
      </c>
      <c r="O311" s="72" t="s">
        <v>15325</v>
      </c>
      <c r="P311" s="80" t="s">
        <v>15326</v>
      </c>
      <c r="Q311" s="72" t="str">
        <f t="shared" si="4"/>
        <v>国械备20180200号</v>
      </c>
      <c r="R311" s="104">
        <v>43451</v>
      </c>
      <c r="S311" s="74">
        <v>43451</v>
      </c>
      <c r="T311" s="74">
        <v>401768</v>
      </c>
    </row>
    <row r="312" spans="1:20" s="103" customFormat="1" ht="26.9" customHeight="1">
      <c r="A312" s="70" t="s">
        <v>14132</v>
      </c>
      <c r="B312" s="70">
        <v>2</v>
      </c>
      <c r="C312" s="71" t="s">
        <v>441</v>
      </c>
      <c r="D312" s="72" t="s">
        <v>440</v>
      </c>
      <c r="E312" s="72" t="s">
        <v>15327</v>
      </c>
      <c r="F312" s="71" t="s">
        <v>15328</v>
      </c>
      <c r="G312" s="71" t="s">
        <v>15329</v>
      </c>
      <c r="H312" s="73">
        <v>11219529</v>
      </c>
      <c r="I312" s="73" t="str" cm="1">
        <f t="array" ref="I312">IF(COUNTIF(Q$2:Q312,Q312)=1,_xlfn.TEXTJOIN(";",1,IF($Q$2:$Q$2000=Q312,$C$2:$C$2000,"")),"")</f>
        <v>Hematology</v>
      </c>
      <c r="J312" s="73" t="str" cm="1">
        <f t="array" ref="J312">IF(COUNTIF(Q$2:Q312,Q312)=1,_xlfn.TEXTJOIN(";",1,IF($Q$2:$Q$2000=Q312,$F$2:$F$2000,"")),"")</f>
        <v>067-A013-01</v>
      </c>
      <c r="K312" s="73" t="str" cm="1">
        <f t="array" ref="K312">IF(COUNTIF(Q$2:Q312,Q312)=1,_xlfn.TEXTJOIN(";",1,IF($Q$2:$Q$2000=Q312,$H$2:$H$2000,"")),"")</f>
        <v>11219529</v>
      </c>
      <c r="L312" s="103" t="s">
        <v>11527</v>
      </c>
      <c r="M312" s="103">
        <v>1</v>
      </c>
      <c r="O312" s="72" t="s">
        <v>8319</v>
      </c>
      <c r="P312" s="80" t="s">
        <v>1707</v>
      </c>
      <c r="Q312" s="72" t="str">
        <f t="shared" si="4"/>
        <v>国械注进20162224708</v>
      </c>
      <c r="R312" s="104">
        <v>44270</v>
      </c>
      <c r="S312" s="74">
        <v>44270</v>
      </c>
      <c r="T312" s="74">
        <v>46095</v>
      </c>
    </row>
    <row r="313" spans="1:20" s="103" customFormat="1" ht="25.4" customHeight="1">
      <c r="A313" s="70" t="s">
        <v>14132</v>
      </c>
      <c r="B313" s="70">
        <v>1</v>
      </c>
      <c r="C313" s="71" t="s">
        <v>441</v>
      </c>
      <c r="D313" s="72" t="s">
        <v>15330</v>
      </c>
      <c r="E313" s="72" t="s">
        <v>15331</v>
      </c>
      <c r="F313" s="71">
        <v>10805311</v>
      </c>
      <c r="G313" s="71" t="s">
        <v>15332</v>
      </c>
      <c r="H313" s="73">
        <v>10805311</v>
      </c>
      <c r="I313" s="73" t="str" cm="1">
        <f t="array" ref="I313">IF(COUNTIF(Q$2:Q313,Q313)=1,_xlfn.TEXTJOIN(";",1,IF($Q$2:$Q$2000=Q313,$C$2:$C$2000,"")),"")</f>
        <v>Hematology</v>
      </c>
      <c r="J313" s="73" t="str" cm="1">
        <f t="array" ref="J313">IF(COUNTIF(Q$2:Q313,Q313)=1,_xlfn.TEXTJOIN(";",1,IF($Q$2:$Q$2000=Q313,$F$2:$F$2000,"")),"")</f>
        <v>10805311</v>
      </c>
      <c r="K313" s="73" t="str" cm="1">
        <f t="array" ref="K313">IF(COUNTIF(Q$2:Q313,Q313)=1,_xlfn.TEXTJOIN(";",1,IF($Q$2:$Q$2000=Q313,$H$2:$H$2000,"")),"")</f>
        <v>10805311</v>
      </c>
      <c r="L313" s="103" t="s">
        <v>15333</v>
      </c>
      <c r="M313" s="103">
        <v>1</v>
      </c>
      <c r="O313" s="72" t="s">
        <v>15331</v>
      </c>
      <c r="P313" s="80" t="s">
        <v>15334</v>
      </c>
      <c r="Q313" s="72" t="str">
        <f t="shared" si="4"/>
        <v>国械备20160216号</v>
      </c>
      <c r="R313" s="104">
        <v>44658</v>
      </c>
      <c r="S313" s="104">
        <v>44658</v>
      </c>
      <c r="T313" s="74">
        <v>401768</v>
      </c>
    </row>
    <row r="314" spans="1:20" s="103" customFormat="1" ht="25.5" customHeight="1">
      <c r="A314" s="70" t="s">
        <v>14132</v>
      </c>
      <c r="B314" s="70">
        <v>1</v>
      </c>
      <c r="C314" s="71" t="s">
        <v>441</v>
      </c>
      <c r="D314" s="72" t="s">
        <v>15335</v>
      </c>
      <c r="E314" s="72" t="s">
        <v>15336</v>
      </c>
      <c r="F314" s="71">
        <v>11315459</v>
      </c>
      <c r="G314" s="71" t="s">
        <v>15337</v>
      </c>
      <c r="H314" s="72">
        <v>11315459</v>
      </c>
      <c r="I314" s="73" t="str" cm="1">
        <f t="array" ref="I314">IF(COUNTIF(Q$2:Q314,Q314)=1,_xlfn.TEXTJOIN(";",1,IF($Q$2:$Q$2000=Q314,$C$2:$C$2000,"")),"")</f>
        <v>Hematology</v>
      </c>
      <c r="J314" s="73" t="str" cm="1">
        <f t="array" ref="J314">IF(COUNTIF(Q$2:Q314,Q314)=1,_xlfn.TEXTJOIN(";",1,IF($Q$2:$Q$2000=Q314,$F$2:$F$2000,"")),"")</f>
        <v>11315459</v>
      </c>
      <c r="K314" s="73" t="str" cm="1">
        <f t="array" ref="K314">IF(COUNTIF(Q$2:Q314,Q314)=1,_xlfn.TEXTJOIN(";",1,IF($Q$2:$Q$2000=Q314,$H$2:$H$2000,"")),"")</f>
        <v>11315459</v>
      </c>
      <c r="L314" s="105" t="s">
        <v>15338</v>
      </c>
      <c r="M314" s="71"/>
      <c r="N314" s="73"/>
      <c r="O314" s="72" t="s">
        <v>15339</v>
      </c>
      <c r="P314" s="80" t="s">
        <v>15340</v>
      </c>
      <c r="Q314" s="72" t="str">
        <f t="shared" si="4"/>
        <v>国械备20220064</v>
      </c>
      <c r="R314" s="104">
        <v>44630</v>
      </c>
      <c r="S314" s="74">
        <v>44630</v>
      </c>
      <c r="T314" s="74">
        <v>401768</v>
      </c>
    </row>
    <row r="315" spans="1:20" s="103" customFormat="1" ht="25.5" customHeight="1">
      <c r="A315" s="70" t="s">
        <v>14132</v>
      </c>
      <c r="B315" s="70">
        <v>1</v>
      </c>
      <c r="C315" s="71" t="s">
        <v>441</v>
      </c>
      <c r="D315" s="72" t="s">
        <v>15341</v>
      </c>
      <c r="E315" s="72" t="s">
        <v>15342</v>
      </c>
      <c r="F315" s="106" t="s">
        <v>15343</v>
      </c>
      <c r="G315" s="71" t="s">
        <v>15344</v>
      </c>
      <c r="H315" s="73">
        <v>10312269</v>
      </c>
      <c r="I315" s="73" t="str" cm="1">
        <f t="array" ref="I315">IF(COUNTIF(Q$2:Q315,Q315)=1,_xlfn.TEXTJOIN(";",1,IF($Q$2:$Q$2000=Q315,$C$2:$C$2000,"")),"")</f>
        <v>Hematology</v>
      </c>
      <c r="J315" s="73" t="str" cm="1">
        <f t="array" ref="J315">IF(COUNTIF(Q$2:Q315,Q315)=1,_xlfn.TEXTJOIN(";",1,IF($Q$2:$Q$2000=Q315,$F$2:$F$2000,"")),"")</f>
        <v>09826813(T01-3620-52)</v>
      </c>
      <c r="K315" s="73" t="str" cm="1">
        <f t="array" ref="K315">IF(COUNTIF(Q$2:Q315,Q315)=1,_xlfn.TEXTJOIN(";",1,IF($Q$2:$Q$2000=Q315,$H$2:$H$2000,"")),"")</f>
        <v>10312269</v>
      </c>
      <c r="L315" s="103" t="s">
        <v>15345</v>
      </c>
      <c r="M315" s="103">
        <v>1</v>
      </c>
      <c r="O315" s="72" t="s">
        <v>15346</v>
      </c>
      <c r="P315" s="80" t="s">
        <v>15347</v>
      </c>
      <c r="Q315" s="72" t="str">
        <f t="shared" si="4"/>
        <v>国械备20150324号</v>
      </c>
      <c r="R315" s="104">
        <v>43451</v>
      </c>
      <c r="S315" s="74">
        <v>43451</v>
      </c>
      <c r="T315" s="74">
        <v>401768</v>
      </c>
    </row>
    <row r="316" spans="1:20" s="103" customFormat="1" ht="25.5" customHeight="1">
      <c r="A316" s="70" t="s">
        <v>14132</v>
      </c>
      <c r="B316" s="70">
        <v>1</v>
      </c>
      <c r="C316" s="71" t="s">
        <v>441</v>
      </c>
      <c r="D316" s="72" t="s">
        <v>15348</v>
      </c>
      <c r="E316" s="72" t="s">
        <v>15349</v>
      </c>
      <c r="F316" s="106" t="s">
        <v>15350</v>
      </c>
      <c r="G316" s="71" t="s">
        <v>15351</v>
      </c>
      <c r="H316" s="73">
        <v>10312270</v>
      </c>
      <c r="I316" s="73" t="str" cm="1">
        <f t="array" ref="I316">IF(COUNTIF(Q$2:Q316,Q316)=1,_xlfn.TEXTJOIN(";",1,IF($Q$2:$Q$2000=Q316,$C$2:$C$2000,"")),"")</f>
        <v>Hematology</v>
      </c>
      <c r="J316" s="73" t="str" cm="1">
        <f t="array" ref="J316">IF(COUNTIF(Q$2:Q316,Q316)=1,_xlfn.TEXTJOIN(";",1,IF($Q$2:$Q$2000=Q316,$F$2:$F$2000,"")),"")</f>
        <v>00739500(T01-3621-52)</v>
      </c>
      <c r="K316" s="73" t="str" cm="1">
        <f t="array" ref="K316">IF(COUNTIF(Q$2:Q316,Q316)=1,_xlfn.TEXTJOIN(";",1,IF($Q$2:$Q$2000=Q316,$H$2:$H$2000,"")),"")</f>
        <v>10312270</v>
      </c>
      <c r="L316" s="103" t="s">
        <v>15352</v>
      </c>
      <c r="M316" s="103">
        <v>1</v>
      </c>
      <c r="O316" s="72" t="s">
        <v>15353</v>
      </c>
      <c r="P316" s="80" t="s">
        <v>15354</v>
      </c>
      <c r="Q316" s="72" t="str">
        <f t="shared" si="4"/>
        <v>国械备20180132号</v>
      </c>
      <c r="R316" s="104">
        <v>43451</v>
      </c>
      <c r="S316" s="74">
        <v>43451</v>
      </c>
      <c r="T316" s="74">
        <v>401768</v>
      </c>
    </row>
    <row r="317" spans="1:20" s="103" customFormat="1" ht="25.5" customHeight="1">
      <c r="A317" s="70" t="s">
        <v>14132</v>
      </c>
      <c r="B317" s="70">
        <v>1</v>
      </c>
      <c r="C317" s="71" t="s">
        <v>441</v>
      </c>
      <c r="D317" s="72" t="s">
        <v>15355</v>
      </c>
      <c r="E317" s="72" t="s">
        <v>15356</v>
      </c>
      <c r="F317" s="106" t="s">
        <v>15357</v>
      </c>
      <c r="G317" s="71" t="s">
        <v>15358</v>
      </c>
      <c r="H317" s="73">
        <v>10312271</v>
      </c>
      <c r="I317" s="73" t="str" cm="1">
        <f t="array" ref="I317">IF(COUNTIF(Q$2:Q317,Q317)=1,_xlfn.TEXTJOIN(";",1,IF($Q$2:$Q$2000=Q317,$C$2:$C$2000,"")),"")</f>
        <v>Hematology</v>
      </c>
      <c r="J317" s="73" t="str" cm="1">
        <f t="array" ref="J317">IF(COUNTIF(Q$2:Q317,Q317)=1,_xlfn.TEXTJOIN(";",1,IF($Q$2:$Q$2000=Q317,$F$2:$F$2000,"")),"")</f>
        <v>04296794(T01-3622-54)</v>
      </c>
      <c r="K317" s="73" t="str" cm="1">
        <f t="array" ref="K317">IF(COUNTIF(Q$2:Q317,Q317)=1,_xlfn.TEXTJOIN(";",1,IF($Q$2:$Q$2000=Q317,$H$2:$H$2000,"")),"")</f>
        <v>10312271</v>
      </c>
      <c r="L317" s="103" t="s">
        <v>15359</v>
      </c>
      <c r="M317" s="103">
        <v>1</v>
      </c>
      <c r="O317" s="72" t="s">
        <v>15360</v>
      </c>
      <c r="P317" s="80" t="s">
        <v>15361</v>
      </c>
      <c r="Q317" s="72" t="str">
        <f t="shared" si="4"/>
        <v>国械备20180133号</v>
      </c>
      <c r="R317" s="104">
        <v>43451</v>
      </c>
      <c r="S317" s="74">
        <v>43451</v>
      </c>
      <c r="T317" s="74">
        <v>401768</v>
      </c>
    </row>
    <row r="318" spans="1:20" s="103" customFormat="1" ht="25.5" customHeight="1">
      <c r="A318" s="70" t="s">
        <v>14132</v>
      </c>
      <c r="B318" s="70">
        <v>1</v>
      </c>
      <c r="C318" s="71" t="s">
        <v>441</v>
      </c>
      <c r="D318" s="72" t="s">
        <v>15362</v>
      </c>
      <c r="E318" s="72" t="s">
        <v>15363</v>
      </c>
      <c r="F318" s="106" t="s">
        <v>15364</v>
      </c>
      <c r="G318" s="71" t="s">
        <v>15365</v>
      </c>
      <c r="H318" s="73">
        <v>10312272</v>
      </c>
      <c r="I318" s="73" t="str" cm="1">
        <f t="array" ref="I318">IF(COUNTIF(Q$2:Q318,Q318)=1,_xlfn.TEXTJOIN(";",1,IF($Q$2:$Q$2000=Q318,$C$2:$C$2000,"")),"")</f>
        <v>Hematology</v>
      </c>
      <c r="J318" s="73" t="str" cm="1">
        <f t="array" ref="J318">IF(COUNTIF(Q$2:Q318,Q318)=1,_xlfn.TEXTJOIN(";",1,IF($Q$2:$Q$2000=Q318,$F$2:$F$2000,"")),"")</f>
        <v>01554628(T01-3623-01)</v>
      </c>
      <c r="K318" s="73" t="str" cm="1">
        <f t="array" ref="K318">IF(COUNTIF(Q$2:Q318,Q318)=1,_xlfn.TEXTJOIN(";",1,IF($Q$2:$Q$2000=Q318,$H$2:$H$2000,"")),"")</f>
        <v>10312272</v>
      </c>
      <c r="L318" s="103" t="s">
        <v>15366</v>
      </c>
      <c r="M318" s="103">
        <v>1</v>
      </c>
      <c r="O318" s="72" t="s">
        <v>15367</v>
      </c>
      <c r="P318" s="80" t="s">
        <v>15368</v>
      </c>
      <c r="Q318" s="72" t="str">
        <f t="shared" si="4"/>
        <v>国械备20180130号</v>
      </c>
      <c r="R318" s="104">
        <v>43451</v>
      </c>
      <c r="S318" s="74">
        <v>43451</v>
      </c>
      <c r="T318" s="74">
        <v>401768</v>
      </c>
    </row>
    <row r="319" spans="1:20" s="103" customFormat="1" ht="25.5" customHeight="1">
      <c r="A319" s="70" t="s">
        <v>14132</v>
      </c>
      <c r="B319" s="70">
        <v>2</v>
      </c>
      <c r="C319" s="71" t="s">
        <v>441</v>
      </c>
      <c r="D319" s="72" t="s">
        <v>15369</v>
      </c>
      <c r="E319" s="72" t="s">
        <v>15370</v>
      </c>
      <c r="F319" s="73" t="s">
        <v>15371</v>
      </c>
      <c r="G319" s="71" t="s">
        <v>15372</v>
      </c>
      <c r="H319" s="73">
        <v>10312285</v>
      </c>
      <c r="I319" s="73" t="str" cm="1">
        <f t="array" ref="I319">IF(COUNTIF(Q$2:Q319,Q319)=1,_xlfn.TEXTJOIN(";",1,IF($Q$2:$Q$2000=Q319,$C$2:$C$2000,"")),"")</f>
        <v>Hematology</v>
      </c>
      <c r="J319" s="73" t="str" cm="1">
        <f t="array" ref="J319">IF(COUNTIF(Q$2:Q319,Q319)=1,_xlfn.TEXTJOIN(";",1,IF($Q$2:$Q$2000=Q319,$F$2:$F$2000,"")),"")</f>
        <v>09170071(T03-3685-52)</v>
      </c>
      <c r="K319" s="73" t="str" cm="1">
        <f t="array" ref="K319">IF(COUNTIF(Q$2:Q319,Q319)=1,_xlfn.TEXTJOIN(";",1,IF($Q$2:$Q$2000=Q319,$H$2:$H$2000,"")),"")</f>
        <v>10312285</v>
      </c>
      <c r="L319" s="103" t="s">
        <v>15373</v>
      </c>
      <c r="M319" s="103">
        <v>1</v>
      </c>
      <c r="O319" s="72" t="s">
        <v>15374</v>
      </c>
      <c r="P319" s="80" t="s">
        <v>15375</v>
      </c>
      <c r="Q319" s="72" t="str">
        <f t="shared" si="4"/>
        <v>国械注进20162404148</v>
      </c>
      <c r="R319" s="104">
        <v>44224</v>
      </c>
      <c r="S319" s="74">
        <v>44224</v>
      </c>
      <c r="T319" s="74">
        <v>46049</v>
      </c>
    </row>
    <row r="320" spans="1:20" s="103" customFormat="1" ht="25.5" customHeight="1">
      <c r="A320" s="70" t="s">
        <v>14132</v>
      </c>
      <c r="B320" s="70">
        <v>1</v>
      </c>
      <c r="C320" s="71" t="s">
        <v>441</v>
      </c>
      <c r="D320" s="72" t="s">
        <v>15376</v>
      </c>
      <c r="E320" s="72" t="s">
        <v>15377</v>
      </c>
      <c r="F320" s="73" t="s">
        <v>15378</v>
      </c>
      <c r="G320" s="71" t="s">
        <v>15379</v>
      </c>
      <c r="H320" s="73">
        <v>10327568</v>
      </c>
      <c r="I320" s="73" t="str" cm="1">
        <f t="array" ref="I320">IF(COUNTIF(Q$2:Q320,Q320)=1,_xlfn.TEXTJOIN(";",1,IF($Q$2:$Q$2000=Q320,$C$2:$C$2000,"")),"")</f>
        <v>Hematology</v>
      </c>
      <c r="J320" s="73" t="str" cm="1">
        <f t="array" ref="J320">IF(COUNTIF(Q$2:Q320,Q320)=1,_xlfn.TEXTJOIN(";",1,IF($Q$2:$Q$2000=Q320,$F$2:$F$2000,"")),"")</f>
        <v>08096536</v>
      </c>
      <c r="K320" s="73" t="str" cm="1">
        <f t="array" ref="K320">IF(COUNTIF(Q$2:Q320,Q320)=1,_xlfn.TEXTJOIN(";",1,IF($Q$2:$Q$2000=Q320,$H$2:$H$2000,"")),"")</f>
        <v>10327568</v>
      </c>
      <c r="L320" s="103" t="s">
        <v>15380</v>
      </c>
      <c r="M320" s="103">
        <v>1</v>
      </c>
      <c r="O320" s="72" t="s">
        <v>15381</v>
      </c>
      <c r="P320" s="80" t="s">
        <v>15382</v>
      </c>
      <c r="Q320" s="72" t="str">
        <f t="shared" si="4"/>
        <v>国械备20180087号</v>
      </c>
      <c r="R320" s="104">
        <v>44043</v>
      </c>
      <c r="S320" s="74">
        <v>44043</v>
      </c>
      <c r="T320" s="74">
        <v>401768</v>
      </c>
    </row>
    <row r="321" spans="1:20" s="103" customFormat="1" ht="25.5" customHeight="1">
      <c r="A321" s="70" t="s">
        <v>14132</v>
      </c>
      <c r="B321" s="70">
        <v>1</v>
      </c>
      <c r="C321" s="71" t="s">
        <v>441</v>
      </c>
      <c r="D321" s="72" t="s">
        <v>14991</v>
      </c>
      <c r="E321" s="72" t="s">
        <v>15383</v>
      </c>
      <c r="F321" s="73" t="s">
        <v>15384</v>
      </c>
      <c r="G321" s="71" t="s">
        <v>15385</v>
      </c>
      <c r="H321" s="73">
        <v>10327572</v>
      </c>
      <c r="I321" s="73" t="str" cm="1">
        <f t="array" ref="I321">IF(COUNTIF(Q$2:Q321,Q321)=1,_xlfn.TEXTJOIN(";",1,IF($Q$2:$Q$2000=Q321,$C$2:$C$2000,"")),"")</f>
        <v>Hematology</v>
      </c>
      <c r="J321" s="73" t="str" cm="1">
        <f t="array" ref="J321">IF(COUNTIF(Q$2:Q321,Q321)=1,_xlfn.TEXTJOIN(";",1,IF($Q$2:$Q$2000=Q321,$F$2:$F$2000,"")),"")</f>
        <v>08097532</v>
      </c>
      <c r="K321" s="73" t="str" cm="1">
        <f t="array" ref="K321">IF(COUNTIF(Q$2:Q321,Q321)=1,_xlfn.TEXTJOIN(";",1,IF($Q$2:$Q$2000=Q321,$H$2:$H$2000,"")),"")</f>
        <v>10327572</v>
      </c>
      <c r="L321" s="103" t="s">
        <v>15386</v>
      </c>
      <c r="M321" s="103">
        <v>1</v>
      </c>
      <c r="O321" s="72" t="s">
        <v>15381</v>
      </c>
      <c r="P321" s="80" t="s">
        <v>15387</v>
      </c>
      <c r="Q321" s="72" t="str">
        <f t="shared" si="4"/>
        <v>国械备20180088号</v>
      </c>
      <c r="R321" s="104">
        <v>44043</v>
      </c>
      <c r="S321" s="74">
        <v>44043</v>
      </c>
      <c r="T321" s="74">
        <v>401768</v>
      </c>
    </row>
    <row r="322" spans="1:20" s="103" customFormat="1" ht="25.5" customHeight="1">
      <c r="A322" s="70" t="s">
        <v>14132</v>
      </c>
      <c r="B322" s="70">
        <v>1</v>
      </c>
      <c r="C322" s="71" t="s">
        <v>441</v>
      </c>
      <c r="D322" s="72" t="s">
        <v>15388</v>
      </c>
      <c r="E322" s="72" t="s">
        <v>15389</v>
      </c>
      <c r="F322" s="106" t="s">
        <v>15390</v>
      </c>
      <c r="G322" s="71" t="s">
        <v>15391</v>
      </c>
      <c r="H322" s="73">
        <v>10312275</v>
      </c>
      <c r="I322" s="73" t="str" cm="1">
        <f t="array" ref="I322">IF(COUNTIF(Q$2:Q322,Q322)=1,_xlfn.TEXTJOIN(";",1,IF($Q$2:$Q$2000=Q322,$C$2:$C$2000,"")),"")</f>
        <v>Hematology</v>
      </c>
      <c r="J322" s="73" t="str" cm="1">
        <f t="array" ref="J322">IF(COUNTIF(Q$2:Q322,Q322)=1,_xlfn.TEXTJOIN(";",1,IF($Q$2:$Q$2000=Q322,$F$2:$F$2000,"")),"")</f>
        <v>03624240(T01-3633-54)</v>
      </c>
      <c r="K322" s="73" t="str" cm="1">
        <f t="array" ref="K322">IF(COUNTIF(Q$2:Q322,Q322)=1,_xlfn.TEXTJOIN(";",1,IF($Q$2:$Q$2000=Q322,$H$2:$H$2000,"")),"")</f>
        <v>10312275</v>
      </c>
      <c r="L322" s="103" t="s">
        <v>15392</v>
      </c>
      <c r="M322" s="103">
        <v>1</v>
      </c>
      <c r="O322" s="72" t="s">
        <v>15393</v>
      </c>
      <c r="P322" s="72" t="s">
        <v>15394</v>
      </c>
      <c r="Q322" s="72" t="str">
        <f t="shared" si="4"/>
        <v>国械备20150420号</v>
      </c>
      <c r="R322" s="104">
        <v>43451</v>
      </c>
      <c r="S322" s="74">
        <v>43451</v>
      </c>
      <c r="T322" s="74">
        <v>401768</v>
      </c>
    </row>
    <row r="323" spans="1:20" s="103" customFormat="1" ht="25.5" customHeight="1">
      <c r="A323" s="70" t="s">
        <v>14132</v>
      </c>
      <c r="B323" s="70">
        <v>1</v>
      </c>
      <c r="C323" s="71" t="s">
        <v>441</v>
      </c>
      <c r="D323" s="72" t="s">
        <v>15395</v>
      </c>
      <c r="E323" s="72" t="s">
        <v>15396</v>
      </c>
      <c r="F323" s="106" t="s">
        <v>15397</v>
      </c>
      <c r="G323" s="71" t="s">
        <v>15398</v>
      </c>
      <c r="H323" s="73">
        <v>10341169</v>
      </c>
      <c r="I323" s="73" t="str" cm="1">
        <f t="array" ref="I323">IF(COUNTIF(Q$2:Q323,Q323)=1,_xlfn.TEXTJOIN(";",1,IF($Q$2:$Q$2000=Q323,$C$2:$C$2000,"")),"")</f>
        <v>Hematology</v>
      </c>
      <c r="J323" s="73" t="str" cm="1">
        <f t="array" ref="J323">IF(COUNTIF(Q$2:Q323,Q323)=1,_xlfn.TEXTJOIN(";",1,IF($Q$2:$Q$2000=Q323,$F$2:$F$2000,"")),"")</f>
        <v>08008297(T01-3626-52)</v>
      </c>
      <c r="K323" s="73" t="str" cm="1">
        <f t="array" ref="K323">IF(COUNTIF(Q$2:Q323,Q323)=1,_xlfn.TEXTJOIN(";",1,IF($Q$2:$Q$2000=Q323,$H$2:$H$2000,"")),"")</f>
        <v>10341169</v>
      </c>
      <c r="L323" s="103" t="s">
        <v>15399</v>
      </c>
      <c r="M323" s="103">
        <v>1</v>
      </c>
      <c r="O323" s="72" t="s">
        <v>15400</v>
      </c>
      <c r="P323" s="72" t="s">
        <v>15401</v>
      </c>
      <c r="Q323" s="72" t="str">
        <f t="shared" ref="Q323:Q386" si="5">IF(IFERROR(FIND("Refer to ",P323),0),REPLACE(P323,1,9,""),P323)</f>
        <v>国械备20150542号</v>
      </c>
      <c r="R323" s="104">
        <v>43451</v>
      </c>
      <c r="S323" s="74">
        <v>43451</v>
      </c>
      <c r="T323" s="74">
        <v>401768</v>
      </c>
    </row>
    <row r="324" spans="1:20" s="103" customFormat="1" ht="25.5" customHeight="1">
      <c r="A324" s="70" t="s">
        <v>14132</v>
      </c>
      <c r="B324" s="70">
        <v>1</v>
      </c>
      <c r="C324" s="71" t="s">
        <v>441</v>
      </c>
      <c r="D324" s="72" t="s">
        <v>15402</v>
      </c>
      <c r="E324" s="72" t="s">
        <v>15403</v>
      </c>
      <c r="F324" s="71" t="s">
        <v>15404</v>
      </c>
      <c r="G324" s="71" t="s">
        <v>15405</v>
      </c>
      <c r="H324" s="73">
        <v>10320459</v>
      </c>
      <c r="I324" s="73" t="str" cm="1">
        <f t="array" ref="I324">IF(COUNTIF(Q$2:Q324,Q324)=1,_xlfn.TEXTJOIN(";",1,IF($Q$2:$Q$2000=Q324,$C$2:$C$2000,"")),"")</f>
        <v>Hematology</v>
      </c>
      <c r="J324" s="73" t="str" cm="1">
        <f t="array" ref="J324">IF(COUNTIF(Q$2:Q324,Q324)=1,_xlfn.TEXTJOIN(";",1,IF($Q$2:$Q$2000=Q324,$F$2:$F$2000,"")),"")</f>
        <v>T01-4610-01(04274197)</v>
      </c>
      <c r="K324" s="73" t="str" cm="1">
        <f t="array" ref="K324">IF(COUNTIF(Q$2:Q324,Q324)=1,_xlfn.TEXTJOIN(";",1,IF($Q$2:$Q$2000=Q324,$H$2:$H$2000,"")),"")</f>
        <v>10320459</v>
      </c>
      <c r="L324" s="103" t="s">
        <v>15406</v>
      </c>
      <c r="M324" s="103">
        <v>1</v>
      </c>
      <c r="O324" s="72" t="s">
        <v>15407</v>
      </c>
      <c r="P324" s="72" t="s">
        <v>15408</v>
      </c>
      <c r="Q324" s="72" t="str">
        <f t="shared" si="5"/>
        <v>国械备20150471号</v>
      </c>
      <c r="R324" s="104">
        <v>43451</v>
      </c>
      <c r="S324" s="74">
        <v>43451</v>
      </c>
      <c r="T324" s="74">
        <v>401768</v>
      </c>
    </row>
    <row r="325" spans="1:20" s="103" customFormat="1" ht="25.5" customHeight="1">
      <c r="A325" s="70" t="s">
        <v>14132</v>
      </c>
      <c r="B325" s="70">
        <v>2</v>
      </c>
      <c r="C325" s="71" t="s">
        <v>441</v>
      </c>
      <c r="D325" s="72" t="s">
        <v>15409</v>
      </c>
      <c r="E325" s="72" t="s">
        <v>15410</v>
      </c>
      <c r="F325" s="73" t="s">
        <v>15411</v>
      </c>
      <c r="G325" s="71" t="s">
        <v>15412</v>
      </c>
      <c r="H325" s="73">
        <v>10314243</v>
      </c>
      <c r="I325" s="73" t="str" cm="1">
        <f t="array" ref="I325">IF(COUNTIF(Q$2:Q325,Q325)=1,_xlfn.TEXTJOIN(";",1,IF($Q$2:$Q$2000=Q325,$C$2:$C$2000,"")),"")</f>
        <v>Hematology</v>
      </c>
      <c r="J325" s="73" t="str" cm="1">
        <f t="array" ref="J325">IF(COUNTIF(Q$2:Q325,Q325)=1,_xlfn.TEXTJOIN(";",1,IF($Q$2:$Q$2000=Q325,$F$2:$F$2000,"")),"")</f>
        <v>00872863</v>
      </c>
      <c r="K325" s="73" t="str" cm="1">
        <f t="array" ref="K325">IF(COUNTIF(Q$2:Q325,Q325)=1,_xlfn.TEXTJOIN(";",1,IF($Q$2:$Q$2000=Q325,$H$2:$H$2000,"")),"")</f>
        <v>10314243</v>
      </c>
      <c r="L325" s="103" t="s">
        <v>15413</v>
      </c>
      <c r="M325" s="103">
        <v>1</v>
      </c>
      <c r="O325" s="72" t="s">
        <v>15414</v>
      </c>
      <c r="P325" s="72" t="s">
        <v>15415</v>
      </c>
      <c r="Q325" s="72" t="str">
        <f t="shared" si="5"/>
        <v>国械注进20162400290</v>
      </c>
      <c r="R325" s="104">
        <v>44025</v>
      </c>
      <c r="S325" s="74">
        <v>44025</v>
      </c>
      <c r="T325" s="74">
        <v>45850</v>
      </c>
    </row>
    <row r="326" spans="1:20" s="103" customFormat="1" ht="25.5" customHeight="1">
      <c r="A326" s="70" t="s">
        <v>14132</v>
      </c>
      <c r="B326" s="70">
        <v>1</v>
      </c>
      <c r="C326" s="71" t="s">
        <v>441</v>
      </c>
      <c r="D326" s="72" t="s">
        <v>15416</v>
      </c>
      <c r="E326" s="72" t="s">
        <v>15417</v>
      </c>
      <c r="F326" s="73" t="s">
        <v>15418</v>
      </c>
      <c r="G326" s="71" t="s">
        <v>15419</v>
      </c>
      <c r="H326" s="73">
        <v>10327577</v>
      </c>
      <c r="I326" s="73" t="str" cm="1">
        <f t="array" ref="I326">IF(COUNTIF(Q$2:Q326,Q326)=1,_xlfn.TEXTJOIN(";",1,IF($Q$2:$Q$2000=Q326,$C$2:$C$2000,"")),"")</f>
        <v>Hematology</v>
      </c>
      <c r="J326" s="73" t="str" cm="1">
        <f t="array" ref="J326">IF(COUNTIF(Q$2:Q326,Q326)=1,_xlfn.TEXTJOIN(";",1,IF($Q$2:$Q$2000=Q326,$F$2:$F$2000,"")),"")</f>
        <v>08100290</v>
      </c>
      <c r="K326" s="73" t="str" cm="1">
        <f t="array" ref="K326">IF(COUNTIF(Q$2:Q326,Q326)=1,_xlfn.TEXTJOIN(";",1,IF($Q$2:$Q$2000=Q326,$H$2:$H$2000,"")),"")</f>
        <v>10327577</v>
      </c>
      <c r="L326" s="103" t="s">
        <v>15420</v>
      </c>
      <c r="M326" s="103">
        <v>1</v>
      </c>
      <c r="O326" s="72" t="s">
        <v>15381</v>
      </c>
      <c r="P326" s="104" t="s">
        <v>15421</v>
      </c>
      <c r="Q326" s="72" t="str">
        <f t="shared" si="5"/>
        <v>国械备20151129号</v>
      </c>
      <c r="R326" s="104">
        <v>43451</v>
      </c>
      <c r="S326" s="74">
        <v>43451</v>
      </c>
      <c r="T326" s="74">
        <v>401768</v>
      </c>
    </row>
    <row r="327" spans="1:20" s="103" customFormat="1" ht="25.5" customHeight="1">
      <c r="A327" s="70" t="s">
        <v>14132</v>
      </c>
      <c r="B327" s="70">
        <v>1</v>
      </c>
      <c r="C327" s="71" t="s">
        <v>441</v>
      </c>
      <c r="D327" s="72" t="s">
        <v>15422</v>
      </c>
      <c r="E327" s="72" t="s">
        <v>15423</v>
      </c>
      <c r="F327" s="73" t="s">
        <v>15424</v>
      </c>
      <c r="G327" s="71" t="s">
        <v>15425</v>
      </c>
      <c r="H327" s="73">
        <v>10327576</v>
      </c>
      <c r="I327" s="73" t="str" cm="1">
        <f t="array" ref="I327">IF(COUNTIF(Q$2:Q327,Q327)=1,_xlfn.TEXTJOIN(";",1,IF($Q$2:$Q$2000=Q327,$C$2:$C$2000,"")),"")</f>
        <v>Hematology</v>
      </c>
      <c r="J327" s="73" t="str" cm="1">
        <f t="array" ref="J327">IF(COUNTIF(Q$2:Q327,Q327)=1,_xlfn.TEXTJOIN(";",1,IF($Q$2:$Q$2000=Q327,$F$2:$F$2000,"")),"")</f>
        <v>08100142</v>
      </c>
      <c r="K327" s="73" t="str" cm="1">
        <f t="array" ref="K327">IF(COUNTIF(Q$2:Q327,Q327)=1,_xlfn.TEXTJOIN(";",1,IF($Q$2:$Q$2000=Q327,$H$2:$H$2000,"")),"")</f>
        <v>10327576</v>
      </c>
      <c r="L327" s="103" t="s">
        <v>15426</v>
      </c>
      <c r="M327" s="103">
        <v>1</v>
      </c>
      <c r="O327" s="72" t="s">
        <v>15381</v>
      </c>
      <c r="P327" s="104" t="s">
        <v>15427</v>
      </c>
      <c r="Q327" s="72" t="str">
        <f t="shared" si="5"/>
        <v>国械备20151834号</v>
      </c>
      <c r="R327" s="104">
        <v>43451</v>
      </c>
      <c r="S327" s="74">
        <v>43451</v>
      </c>
      <c r="T327" s="74">
        <v>401768</v>
      </c>
    </row>
    <row r="328" spans="1:20" s="103" customFormat="1" ht="25.5" customHeight="1">
      <c r="A328" s="70" t="s">
        <v>14132</v>
      </c>
      <c r="B328" s="70">
        <v>2</v>
      </c>
      <c r="C328" s="71" t="s">
        <v>441</v>
      </c>
      <c r="D328" s="72" t="s">
        <v>15428</v>
      </c>
      <c r="E328" s="72" t="s">
        <v>15429</v>
      </c>
      <c r="F328" s="73" t="s">
        <v>15430</v>
      </c>
      <c r="G328" s="71" t="s">
        <v>15431</v>
      </c>
      <c r="H328" s="73">
        <v>10318905</v>
      </c>
      <c r="I328" s="73" t="str" cm="1">
        <f t="array" ref="I328">IF(COUNTIF(Q$2:Q328,Q328)=1,_xlfn.TEXTJOIN(";",1,IF($Q$2:$Q$2000=Q328,$C$2:$C$2000,"")),"")</f>
        <v>Hematology</v>
      </c>
      <c r="J328" s="73" t="str" cm="1">
        <f t="array" ref="J328">IF(COUNTIF(Q$2:Q328,Q328)=1,_xlfn.TEXTJOIN(";",1,IF($Q$2:$Q$2000=Q328,$F$2:$F$2000,"")),"")</f>
        <v>03410380</v>
      </c>
      <c r="K328" s="73" t="str" cm="1">
        <f t="array" ref="K328">IF(COUNTIF(Q$2:Q328,Q328)=1,_xlfn.TEXTJOIN(";",1,IF($Q$2:$Q$2000=Q328,$H$2:$H$2000,"")),"")</f>
        <v>10318905</v>
      </c>
      <c r="L328" s="103" t="s">
        <v>15432</v>
      </c>
      <c r="M328" s="103">
        <v>1</v>
      </c>
      <c r="O328" s="72" t="s">
        <v>15433</v>
      </c>
      <c r="P328" s="72" t="s">
        <v>15434</v>
      </c>
      <c r="Q328" s="72" t="str">
        <f t="shared" si="5"/>
        <v>国械注进20162404146</v>
      </c>
      <c r="R328" s="104">
        <v>44228</v>
      </c>
      <c r="S328" s="74">
        <v>44228</v>
      </c>
      <c r="T328" s="74">
        <v>46053</v>
      </c>
    </row>
    <row r="329" spans="1:20" s="103" customFormat="1" ht="25.5" customHeight="1">
      <c r="A329" s="70" t="s">
        <v>14132</v>
      </c>
      <c r="B329" s="70">
        <v>2</v>
      </c>
      <c r="C329" s="71" t="s">
        <v>441</v>
      </c>
      <c r="D329" s="72" t="s">
        <v>15435</v>
      </c>
      <c r="E329" s="72" t="s">
        <v>15436</v>
      </c>
      <c r="F329" s="73" t="s">
        <v>15437</v>
      </c>
      <c r="G329" s="71" t="s">
        <v>15438</v>
      </c>
      <c r="H329" s="73">
        <v>10330063</v>
      </c>
      <c r="I329" s="73" t="str" cm="1">
        <f t="array" ref="I329">IF(COUNTIF(Q$2:Q329,Q329)=1,_xlfn.TEXTJOIN(";",1,IF($Q$2:$Q$2000=Q329,$C$2:$C$2000,"")),"")</f>
        <v>Hematology</v>
      </c>
      <c r="J329" s="73" t="str" cm="1">
        <f t="array" ref="J329">IF(COUNTIF(Q$2:Q329,Q329)=1,_xlfn.TEXTJOIN(";",1,IF($Q$2:$Q$2000=Q329,$F$2:$F$2000,"")),"")</f>
        <v>09459683</v>
      </c>
      <c r="K329" s="73" t="str" cm="1">
        <f t="array" ref="K329">IF(COUNTIF(Q$2:Q329,Q329)=1,_xlfn.TEXTJOIN(";",1,IF($Q$2:$Q$2000=Q329,$H$2:$H$2000,"")),"")</f>
        <v>10330063</v>
      </c>
      <c r="L329" s="103" t="s">
        <v>15439</v>
      </c>
      <c r="M329" s="103">
        <v>1</v>
      </c>
      <c r="O329" s="72" t="s">
        <v>15433</v>
      </c>
      <c r="P329" s="72" t="s">
        <v>15440</v>
      </c>
      <c r="Q329" s="72" t="str">
        <f t="shared" si="5"/>
        <v>国械注进20162404149</v>
      </c>
      <c r="R329" s="104">
        <v>44224</v>
      </c>
      <c r="S329" s="74">
        <v>44224</v>
      </c>
      <c r="T329" s="74">
        <v>46049</v>
      </c>
    </row>
    <row r="330" spans="1:20" s="103" customFormat="1" ht="25.5" customHeight="1">
      <c r="A330" s="70" t="s">
        <v>14132</v>
      </c>
      <c r="B330" s="70">
        <v>2</v>
      </c>
      <c r="C330" s="71" t="s">
        <v>441</v>
      </c>
      <c r="D330" s="72" t="s">
        <v>15441</v>
      </c>
      <c r="E330" s="72" t="s">
        <v>15442</v>
      </c>
      <c r="F330" s="73" t="s">
        <v>15443</v>
      </c>
      <c r="G330" s="71" t="s">
        <v>15444</v>
      </c>
      <c r="H330" s="73">
        <v>10316217</v>
      </c>
      <c r="I330" s="73" t="str" cm="1">
        <f t="array" ref="I330">IF(COUNTIF(Q$2:Q330,Q330)=1,_xlfn.TEXTJOIN(";",1,IF($Q$2:$Q$2000=Q330,$C$2:$C$2000,"")),"")</f>
        <v>Hematology</v>
      </c>
      <c r="J330" s="73" t="str" cm="1">
        <f t="array" ref="J330">IF(COUNTIF(Q$2:Q330,Q330)=1,_xlfn.TEXTJOIN(";",1,IF($Q$2:$Q$2000=Q330,$F$2:$F$2000,"")),"")</f>
        <v>01964346</v>
      </c>
      <c r="K330" s="73" t="str" cm="1">
        <f t="array" ref="K330">IF(COUNTIF(Q$2:Q330,Q330)=1,_xlfn.TEXTJOIN(";",1,IF($Q$2:$Q$2000=Q330,$H$2:$H$2000,"")),"")</f>
        <v>10316217</v>
      </c>
      <c r="L330" s="103" t="s">
        <v>15445</v>
      </c>
      <c r="M330" s="103">
        <v>1</v>
      </c>
      <c r="O330" s="72" t="s">
        <v>15433</v>
      </c>
      <c r="P330" s="72" t="s">
        <v>15446</v>
      </c>
      <c r="Q330" s="72" t="str">
        <f t="shared" si="5"/>
        <v>国械注进20162404141</v>
      </c>
      <c r="R330" s="104">
        <v>44224</v>
      </c>
      <c r="S330" s="74">
        <v>44224</v>
      </c>
      <c r="T330" s="74">
        <v>46049</v>
      </c>
    </row>
    <row r="331" spans="1:20" s="103" customFormat="1" ht="25.5" customHeight="1">
      <c r="A331" s="70" t="s">
        <v>14132</v>
      </c>
      <c r="B331" s="70">
        <v>1</v>
      </c>
      <c r="C331" s="71" t="s">
        <v>441</v>
      </c>
      <c r="D331" s="72" t="s">
        <v>15447</v>
      </c>
      <c r="E331" s="72" t="s">
        <v>15448</v>
      </c>
      <c r="F331" s="111" t="s">
        <v>15449</v>
      </c>
      <c r="G331" s="71" t="s">
        <v>15450</v>
      </c>
      <c r="H331" s="73">
        <v>10718483</v>
      </c>
      <c r="I331" s="73" t="str" cm="1">
        <f t="array" ref="I331">IF(COUNTIF(Q$2:Q331,Q331)=1,_xlfn.TEXTJOIN(";",1,IF($Q$2:$Q$2000=Q331,$C$2:$C$2000,"")),"")</f>
        <v>Hematology</v>
      </c>
      <c r="J331" s="73" t="str" cm="1">
        <f t="array" ref="J331">IF(COUNTIF(Q$2:Q331,Q331)=1,_xlfn.TEXTJOIN(";",1,IF($Q$2:$Q$2000=Q331,$F$2:$F$2000,"")),"")</f>
        <v>10718483</v>
      </c>
      <c r="K331" s="73" t="str" cm="1">
        <f t="array" ref="K331">IF(COUNTIF(Q$2:Q331,Q331)=1,_xlfn.TEXTJOIN(";",1,IF($Q$2:$Q$2000=Q331,$H$2:$H$2000,"")),"")</f>
        <v>10718483</v>
      </c>
      <c r="L331" s="103" t="s">
        <v>15451</v>
      </c>
      <c r="M331" s="103">
        <v>1</v>
      </c>
      <c r="O331" s="72" t="s">
        <v>15452</v>
      </c>
      <c r="P331" s="80" t="s">
        <v>15453</v>
      </c>
      <c r="Q331" s="72" t="str">
        <f t="shared" si="5"/>
        <v>国械备20150176号</v>
      </c>
      <c r="R331" s="104">
        <v>43451</v>
      </c>
      <c r="S331" s="74">
        <v>43451</v>
      </c>
      <c r="T331" s="74">
        <v>401768</v>
      </c>
    </row>
    <row r="332" spans="1:20" s="103" customFormat="1" ht="25.5" customHeight="1">
      <c r="A332" s="70" t="s">
        <v>14132</v>
      </c>
      <c r="B332" s="70">
        <v>1</v>
      </c>
      <c r="C332" s="71" t="s">
        <v>441</v>
      </c>
      <c r="D332" s="72" t="s">
        <v>15454</v>
      </c>
      <c r="E332" s="72" t="s">
        <v>15455</v>
      </c>
      <c r="F332" s="134" t="s">
        <v>15456</v>
      </c>
      <c r="G332" s="71" t="s">
        <v>15457</v>
      </c>
      <c r="H332" s="73">
        <v>10718482</v>
      </c>
      <c r="I332" s="73" t="str" cm="1">
        <f t="array" ref="I332">IF(COUNTIF(Q$2:Q332,Q332)=1,_xlfn.TEXTJOIN(";",1,IF($Q$2:$Q$2000=Q332,$C$2:$C$2000,"")),"")</f>
        <v>Hematology</v>
      </c>
      <c r="J332" s="73" t="str" cm="1">
        <f t="array" ref="J332">IF(COUNTIF(Q$2:Q332,Q332)=1,_xlfn.TEXTJOIN(";",1,IF($Q$2:$Q$2000=Q332,$F$2:$F$2000,"")),"")</f>
        <v>10718482</v>
      </c>
      <c r="K332" s="73" t="str" cm="1">
        <f t="array" ref="K332">IF(COUNTIF(Q$2:Q332,Q332)=1,_xlfn.TEXTJOIN(";",1,IF($Q$2:$Q$2000=Q332,$H$2:$H$2000,"")),"")</f>
        <v>10718482</v>
      </c>
      <c r="L332" s="103" t="s">
        <v>15458</v>
      </c>
      <c r="M332" s="103">
        <v>1</v>
      </c>
      <c r="O332" s="72" t="s">
        <v>15459</v>
      </c>
      <c r="P332" s="80" t="s">
        <v>15460</v>
      </c>
      <c r="Q332" s="72" t="str">
        <f t="shared" si="5"/>
        <v>国械备20150185号</v>
      </c>
      <c r="R332" s="104">
        <v>43451</v>
      </c>
      <c r="S332" s="74">
        <v>43451</v>
      </c>
      <c r="T332" s="74">
        <v>401768</v>
      </c>
    </row>
    <row r="333" spans="1:20" s="103" customFormat="1" ht="25.5" customHeight="1">
      <c r="A333" s="70" t="s">
        <v>14132</v>
      </c>
      <c r="B333" s="70">
        <v>1</v>
      </c>
      <c r="C333" s="71" t="s">
        <v>441</v>
      </c>
      <c r="D333" s="72" t="s">
        <v>15461</v>
      </c>
      <c r="E333" s="72" t="s">
        <v>15462</v>
      </c>
      <c r="F333" s="111" t="s">
        <v>15463</v>
      </c>
      <c r="G333" s="71" t="s">
        <v>15464</v>
      </c>
      <c r="H333" s="73">
        <v>10718484</v>
      </c>
      <c r="I333" s="73" t="str" cm="1">
        <f t="array" ref="I333">IF(COUNTIF(Q$2:Q333,Q333)=1,_xlfn.TEXTJOIN(";",1,IF($Q$2:$Q$2000=Q333,$C$2:$C$2000,"")),"")</f>
        <v>Hematology</v>
      </c>
      <c r="J333" s="73" t="str" cm="1">
        <f t="array" ref="J333">IF(COUNTIF(Q$2:Q333,Q333)=1,_xlfn.TEXTJOIN(";",1,IF($Q$2:$Q$2000=Q333,$F$2:$F$2000,"")),"")</f>
        <v>10718484</v>
      </c>
      <c r="K333" s="73" t="str" cm="1">
        <f t="array" ref="K333">IF(COUNTIF(Q$2:Q333,Q333)=1,_xlfn.TEXTJOIN(";",1,IF($Q$2:$Q$2000=Q333,$H$2:$H$2000,"")),"")</f>
        <v>10718484</v>
      </c>
      <c r="L333" s="103" t="s">
        <v>15465</v>
      </c>
      <c r="M333" s="103">
        <v>1</v>
      </c>
      <c r="O333" s="72" t="s">
        <v>15459</v>
      </c>
      <c r="P333" s="80" t="s">
        <v>15466</v>
      </c>
      <c r="Q333" s="72" t="str">
        <f t="shared" si="5"/>
        <v>国械备20150421号</v>
      </c>
      <c r="R333" s="104">
        <v>43451</v>
      </c>
      <c r="S333" s="74">
        <v>43451</v>
      </c>
      <c r="T333" s="74">
        <v>401768</v>
      </c>
    </row>
    <row r="334" spans="1:20" s="103" customFormat="1" ht="25.5" customHeight="1">
      <c r="A334" s="70" t="s">
        <v>14132</v>
      </c>
      <c r="B334" s="70">
        <v>1</v>
      </c>
      <c r="C334" s="71" t="s">
        <v>441</v>
      </c>
      <c r="D334" s="72" t="s">
        <v>15467</v>
      </c>
      <c r="E334" s="72" t="s">
        <v>15468</v>
      </c>
      <c r="F334" s="110" t="s">
        <v>15469</v>
      </c>
      <c r="G334" s="71" t="s">
        <v>15470</v>
      </c>
      <c r="H334" s="73">
        <v>10310965</v>
      </c>
      <c r="I334" s="73" t="str" cm="1">
        <f t="array" ref="I334">IF(COUNTIF(Q$2:Q334,Q334)=1,_xlfn.TEXTJOIN(";",1,IF($Q$2:$Q$2000=Q334,$C$2:$C$2000,"")),"")</f>
        <v>Hematology</v>
      </c>
      <c r="J334" s="73" t="str" cm="1">
        <f t="array" ref="J334">IF(COUNTIF(Q$2:Q334,Q334)=1,_xlfn.TEXTJOIN(";",1,IF($Q$2:$Q$2000=Q334,$F$2:$F$2000,"")),"")</f>
        <v>06689653</v>
      </c>
      <c r="K334" s="73" t="str" cm="1">
        <f t="array" ref="K334">IF(COUNTIF(Q$2:Q334,Q334)=1,_xlfn.TEXTJOIN(";",1,IF($Q$2:$Q$2000=Q334,$H$2:$H$2000,"")),"")</f>
        <v>10310965</v>
      </c>
      <c r="L334" s="103" t="s">
        <v>15471</v>
      </c>
      <c r="M334" s="103">
        <v>1</v>
      </c>
      <c r="O334" s="72" t="s">
        <v>15472</v>
      </c>
      <c r="P334" s="80" t="s">
        <v>15473</v>
      </c>
      <c r="Q334" s="72" t="str">
        <f t="shared" si="5"/>
        <v>国械备20161257号</v>
      </c>
      <c r="R334" s="104">
        <v>43451</v>
      </c>
      <c r="S334" s="74">
        <v>43451</v>
      </c>
      <c r="T334" s="74">
        <v>401768</v>
      </c>
    </row>
    <row r="335" spans="1:20" s="103" customFormat="1" ht="25.5" customHeight="1">
      <c r="A335" s="70" t="s">
        <v>14132</v>
      </c>
      <c r="B335" s="70">
        <v>1</v>
      </c>
      <c r="C335" s="71" t="s">
        <v>441</v>
      </c>
      <c r="D335" s="72" t="s">
        <v>15474</v>
      </c>
      <c r="E335" s="72" t="s">
        <v>15475</v>
      </c>
      <c r="F335" s="111" t="s">
        <v>15476</v>
      </c>
      <c r="G335" s="71" t="s">
        <v>15477</v>
      </c>
      <c r="H335" s="73">
        <v>10314755</v>
      </c>
      <c r="I335" s="73" t="str" cm="1">
        <f t="array" ref="I335">IF(COUNTIF(Q$2:Q335,Q335)=1,_xlfn.TEXTJOIN(";",1,IF($Q$2:$Q$2000=Q335,$C$2:$C$2000,"")),"")</f>
        <v>Hematology</v>
      </c>
      <c r="J335" s="73" t="str" cm="1">
        <f t="array" ref="J335">IF(COUNTIF(Q$2:Q335,Q335)=1,_xlfn.TEXTJOIN(";",1,IF($Q$2:$Q$2000=Q335,$F$2:$F$2000,"")),"")</f>
        <v>01178588</v>
      </c>
      <c r="K335" s="73" t="str" cm="1">
        <f t="array" ref="K335">IF(COUNTIF(Q$2:Q335,Q335)=1,_xlfn.TEXTJOIN(";",1,IF($Q$2:$Q$2000=Q335,$H$2:$H$2000,"")),"")</f>
        <v>10314755</v>
      </c>
      <c r="L335" s="103" t="s">
        <v>15478</v>
      </c>
      <c r="M335" s="103">
        <v>1</v>
      </c>
      <c r="O335" s="72" t="s">
        <v>15479</v>
      </c>
      <c r="P335" s="80" t="s">
        <v>15480</v>
      </c>
      <c r="Q335" s="72" t="str">
        <f t="shared" si="5"/>
        <v>国械备20161304号</v>
      </c>
      <c r="R335" s="104">
        <v>44312</v>
      </c>
      <c r="S335" s="74">
        <v>44312</v>
      </c>
      <c r="T335" s="74">
        <v>401768</v>
      </c>
    </row>
    <row r="336" spans="1:20" s="103" customFormat="1" ht="25.5" customHeight="1">
      <c r="A336" s="70" t="s">
        <v>14132</v>
      </c>
      <c r="B336" s="70">
        <v>1</v>
      </c>
      <c r="C336" s="71" t="s">
        <v>441</v>
      </c>
      <c r="D336" s="72" t="s">
        <v>15481</v>
      </c>
      <c r="E336" s="72" t="s">
        <v>15482</v>
      </c>
      <c r="F336" s="111">
        <v>11374303</v>
      </c>
      <c r="G336" s="71" t="s">
        <v>15483</v>
      </c>
      <c r="H336" s="111">
        <v>11374303</v>
      </c>
      <c r="I336" s="73" t="str" cm="1">
        <f t="array" ref="I336">IF(COUNTIF(Q$2:Q336,Q336)=1,_xlfn.TEXTJOIN(";",1,IF($Q$2:$Q$2000=Q336,$C$2:$C$2000,"")),"")</f>
        <v>Hematology;Hematology</v>
      </c>
      <c r="J336" s="73" t="str" cm="1">
        <f t="array" ref="J336">IF(COUNTIF(Q$2:Q336,Q336)=1,_xlfn.TEXTJOIN(";",1,IF($Q$2:$Q$2000=Q336,$F$2:$F$2000,"")),"")</f>
        <v>11374303;11374304</v>
      </c>
      <c r="K336" s="73" t="str" cm="1">
        <f t="array" ref="K336">IF(COUNTIF(Q$2:Q336,Q336)=1,_xlfn.TEXTJOIN(";",1,IF($Q$2:$Q$2000=Q336,$H$2:$H$2000,"")),"")</f>
        <v>11374303;11374304</v>
      </c>
      <c r="L336" s="102" t="s">
        <v>15484</v>
      </c>
      <c r="M336" s="103">
        <v>1</v>
      </c>
      <c r="O336" s="72" t="s">
        <v>15485</v>
      </c>
      <c r="P336" s="80" t="s">
        <v>15486</v>
      </c>
      <c r="Q336" s="72" t="str">
        <f t="shared" si="5"/>
        <v>国械备20220014</v>
      </c>
      <c r="R336" s="104">
        <v>44578</v>
      </c>
      <c r="S336" s="74">
        <v>44578</v>
      </c>
      <c r="T336" s="74">
        <v>401768</v>
      </c>
    </row>
    <row r="337" spans="1:20" s="103" customFormat="1" ht="25.5" customHeight="1">
      <c r="A337" s="70" t="s">
        <v>14132</v>
      </c>
      <c r="B337" s="70">
        <v>1</v>
      </c>
      <c r="C337" s="71" t="s">
        <v>441</v>
      </c>
      <c r="D337" s="72" t="s">
        <v>15481</v>
      </c>
      <c r="E337" s="72" t="s">
        <v>15482</v>
      </c>
      <c r="F337" s="111">
        <v>11374304</v>
      </c>
      <c r="G337" s="71" t="s">
        <v>15487</v>
      </c>
      <c r="H337" s="111">
        <v>11374304</v>
      </c>
      <c r="I337" s="73" t="str" cm="1">
        <f t="array" ref="I337">IF(COUNTIF(Q$2:Q337,Q337)=1,_xlfn.TEXTJOIN(";",1,IF($Q$2:$Q$2000=Q337,$C$2:$C$2000,"")),"")</f>
        <v/>
      </c>
      <c r="J337" s="73" t="str" cm="1">
        <f t="array" ref="J337">IF(COUNTIF(Q$2:Q337,Q337)=1,_xlfn.TEXTJOIN(";",1,IF($Q$2:$Q$2000=Q337,$F$2:$F$2000,"")),"")</f>
        <v/>
      </c>
      <c r="K337" s="73" t="str" cm="1">
        <f t="array" ref="K337">IF(COUNTIF(Q$2:Q337,Q337)=1,_xlfn.TEXTJOIN(";",1,IF($Q$2:$Q$2000=Q337,$H$2:$H$2000,"")),"")</f>
        <v/>
      </c>
      <c r="L337" s="102" t="s">
        <v>15488</v>
      </c>
      <c r="M337" s="103">
        <v>1</v>
      </c>
      <c r="O337" s="72" t="s">
        <v>15489</v>
      </c>
      <c r="P337" s="80" t="s">
        <v>15490</v>
      </c>
      <c r="Q337" s="72" t="str">
        <f t="shared" si="5"/>
        <v>国械备20220014</v>
      </c>
      <c r="R337" s="104">
        <v>44578</v>
      </c>
      <c r="S337" s="74">
        <v>44578</v>
      </c>
      <c r="T337" s="74">
        <v>401768</v>
      </c>
    </row>
    <row r="338" spans="1:20" s="103" customFormat="1" ht="25.5" customHeight="1">
      <c r="A338" s="70" t="s">
        <v>14132</v>
      </c>
      <c r="B338" s="70">
        <v>1</v>
      </c>
      <c r="C338" s="71" t="s">
        <v>441</v>
      </c>
      <c r="D338" s="72" t="s">
        <v>15491</v>
      </c>
      <c r="E338" s="72" t="s">
        <v>15492</v>
      </c>
      <c r="F338" s="111" t="s">
        <v>15493</v>
      </c>
      <c r="G338" s="71" t="s">
        <v>15494</v>
      </c>
      <c r="H338" s="73">
        <v>11374307</v>
      </c>
      <c r="I338" s="73" t="str" cm="1">
        <f t="array" ref="I338">IF(COUNTIF(Q$2:Q338,Q338)=1,_xlfn.TEXTJOIN(";",1,IF($Q$2:$Q$2000=Q338,$C$2:$C$2000,"")),"")</f>
        <v>Hematology</v>
      </c>
      <c r="J338" s="73" t="str" cm="1">
        <f t="array" ref="J338">IF(COUNTIF(Q$2:Q338,Q338)=1,_xlfn.TEXTJOIN(";",1,IF($Q$2:$Q$2000=Q338,$F$2:$F$2000,"")),"")</f>
        <v>11374307</v>
      </c>
      <c r="K338" s="73" t="str" cm="1">
        <f t="array" ref="K338">IF(COUNTIF(Q$2:Q338,Q338)=1,_xlfn.TEXTJOIN(";",1,IF($Q$2:$Q$2000=Q338,$H$2:$H$2000,"")),"")</f>
        <v>11374307</v>
      </c>
      <c r="L338" s="102" t="s">
        <v>15495</v>
      </c>
      <c r="M338" s="103">
        <v>1</v>
      </c>
      <c r="O338" s="72" t="s">
        <v>15496</v>
      </c>
      <c r="P338" s="80" t="s">
        <v>15497</v>
      </c>
      <c r="Q338" s="72" t="str">
        <f t="shared" si="5"/>
        <v>国械备20220016</v>
      </c>
      <c r="R338" s="104">
        <v>44578</v>
      </c>
      <c r="S338" s="74">
        <v>44578</v>
      </c>
      <c r="T338" s="74">
        <v>401768</v>
      </c>
    </row>
    <row r="339" spans="1:20" s="103" customFormat="1" ht="25.5" customHeight="1">
      <c r="A339" s="70" t="s">
        <v>14132</v>
      </c>
      <c r="B339" s="70">
        <v>1</v>
      </c>
      <c r="C339" s="71" t="s">
        <v>441</v>
      </c>
      <c r="D339" s="72" t="s">
        <v>15498</v>
      </c>
      <c r="E339" s="72" t="s">
        <v>15499</v>
      </c>
      <c r="F339" s="111" t="s">
        <v>15500</v>
      </c>
      <c r="G339" s="71" t="s">
        <v>15501</v>
      </c>
      <c r="H339" s="73">
        <v>11374308</v>
      </c>
      <c r="I339" s="73" t="str" cm="1">
        <f t="array" ref="I339">IF(COUNTIF(Q$2:Q339,Q339)=1,_xlfn.TEXTJOIN(";",1,IF($Q$2:$Q$2000=Q339,$C$2:$C$2000,"")),"")</f>
        <v>Hematology</v>
      </c>
      <c r="J339" s="73" t="str" cm="1">
        <f t="array" ref="J339">IF(COUNTIF(Q$2:Q339,Q339)=1,_xlfn.TEXTJOIN(";",1,IF($Q$2:$Q$2000=Q339,$F$2:$F$2000,"")),"")</f>
        <v>11374308</v>
      </c>
      <c r="K339" s="73" t="str" cm="1">
        <f t="array" ref="K339">IF(COUNTIF(Q$2:Q339,Q339)=1,_xlfn.TEXTJOIN(";",1,IF($Q$2:$Q$2000=Q339,$H$2:$H$2000,"")),"")</f>
        <v>11374308</v>
      </c>
      <c r="L339" s="102" t="s">
        <v>15502</v>
      </c>
      <c r="M339" s="103">
        <v>1</v>
      </c>
      <c r="O339" s="72" t="s">
        <v>14534</v>
      </c>
      <c r="P339" s="80" t="s">
        <v>15503</v>
      </c>
      <c r="Q339" s="72" t="str">
        <f t="shared" si="5"/>
        <v>国械备20220015</v>
      </c>
      <c r="R339" s="104">
        <v>44578</v>
      </c>
      <c r="S339" s="74">
        <v>44578</v>
      </c>
      <c r="T339" s="74">
        <v>401768</v>
      </c>
    </row>
    <row r="340" spans="1:20" s="103" customFormat="1" ht="25.5" customHeight="1">
      <c r="A340" s="70" t="s">
        <v>14132</v>
      </c>
      <c r="B340" s="70">
        <v>1</v>
      </c>
      <c r="C340" s="71" t="s">
        <v>441</v>
      </c>
      <c r="D340" s="72" t="s">
        <v>15504</v>
      </c>
      <c r="E340" s="72" t="s">
        <v>15505</v>
      </c>
      <c r="F340" s="111" t="s">
        <v>15506</v>
      </c>
      <c r="G340" s="71" t="s">
        <v>15507</v>
      </c>
      <c r="H340" s="73">
        <v>11374309</v>
      </c>
      <c r="I340" s="73" t="str" cm="1">
        <f t="array" ref="I340">IF(COUNTIF(Q$2:Q340,Q340)=1,_xlfn.TEXTJOIN(";",1,IF($Q$2:$Q$2000=Q340,$C$2:$C$2000,"")),"")</f>
        <v>Hematology</v>
      </c>
      <c r="J340" s="73" t="str" cm="1">
        <f t="array" ref="J340">IF(COUNTIF(Q$2:Q340,Q340)=1,_xlfn.TEXTJOIN(";",1,IF($Q$2:$Q$2000=Q340,$F$2:$F$2000,"")),"")</f>
        <v>11374309</v>
      </c>
      <c r="K340" s="73" t="str" cm="1">
        <f t="array" ref="K340">IF(COUNTIF(Q$2:Q340,Q340)=1,_xlfn.TEXTJOIN(";",1,IF($Q$2:$Q$2000=Q340,$H$2:$H$2000,"")),"")</f>
        <v>11374309</v>
      </c>
      <c r="L340" s="102" t="s">
        <v>15508</v>
      </c>
      <c r="M340" s="103">
        <v>1</v>
      </c>
      <c r="O340" s="72" t="s">
        <v>15509</v>
      </c>
      <c r="P340" s="80" t="s">
        <v>15510</v>
      </c>
      <c r="Q340" s="72" t="str">
        <f t="shared" si="5"/>
        <v>国械备20210626号</v>
      </c>
      <c r="R340" s="104">
        <v>44560</v>
      </c>
      <c r="S340" s="74">
        <v>44560</v>
      </c>
      <c r="T340" s="74">
        <v>401768</v>
      </c>
    </row>
    <row r="341" spans="1:20" s="103" customFormat="1" ht="25.5" customHeight="1">
      <c r="A341" s="70" t="s">
        <v>14132</v>
      </c>
      <c r="B341" s="70">
        <v>1</v>
      </c>
      <c r="C341" s="71" t="s">
        <v>441</v>
      </c>
      <c r="D341" s="72" t="s">
        <v>15511</v>
      </c>
      <c r="E341" s="72" t="s">
        <v>15512</v>
      </c>
      <c r="F341" s="111" t="s">
        <v>15513</v>
      </c>
      <c r="G341" s="71" t="s">
        <v>15514</v>
      </c>
      <c r="H341" s="73">
        <v>11374310</v>
      </c>
      <c r="I341" s="73" t="str" cm="1">
        <f t="array" ref="I341">IF(COUNTIF(Q$2:Q341,Q341)=1,_xlfn.TEXTJOIN(";",1,IF($Q$2:$Q$2000=Q341,$C$2:$C$2000,"")),"")</f>
        <v>Hematology</v>
      </c>
      <c r="J341" s="73" t="str" cm="1">
        <f t="array" ref="J341">IF(COUNTIF(Q$2:Q341,Q341)=1,_xlfn.TEXTJOIN(";",1,IF($Q$2:$Q$2000=Q341,$F$2:$F$2000,"")),"")</f>
        <v>11374310</v>
      </c>
      <c r="K341" s="73" t="str" cm="1">
        <f t="array" ref="K341">IF(COUNTIF(Q$2:Q341,Q341)=1,_xlfn.TEXTJOIN(";",1,IF($Q$2:$Q$2000=Q341,$H$2:$H$2000,"")),"")</f>
        <v>11374310</v>
      </c>
      <c r="L341" s="102" t="s">
        <v>15515</v>
      </c>
      <c r="M341" s="103">
        <v>1</v>
      </c>
      <c r="O341" s="72" t="s">
        <v>15496</v>
      </c>
      <c r="P341" s="80" t="s">
        <v>15516</v>
      </c>
      <c r="Q341" s="72" t="str">
        <f t="shared" si="5"/>
        <v>国械备20220013</v>
      </c>
      <c r="R341" s="104">
        <v>44578</v>
      </c>
      <c r="S341" s="74">
        <v>44578</v>
      </c>
      <c r="T341" s="74">
        <v>401768</v>
      </c>
    </row>
    <row r="342" spans="1:20" s="103" customFormat="1" ht="25.5" customHeight="1">
      <c r="A342" s="70" t="s">
        <v>13371</v>
      </c>
      <c r="B342" s="70">
        <v>1</v>
      </c>
      <c r="C342" s="71" t="s">
        <v>15299</v>
      </c>
      <c r="D342" s="72" t="s">
        <v>15517</v>
      </c>
      <c r="E342" s="72" t="s">
        <v>15518</v>
      </c>
      <c r="F342" s="71" t="s">
        <v>15519</v>
      </c>
      <c r="G342" s="71" t="s">
        <v>15520</v>
      </c>
      <c r="H342" s="73">
        <v>10387015</v>
      </c>
      <c r="I342" s="73" t="str" cm="1">
        <f t="array" ref="I342">IF(COUNTIF(Q$2:Q342,Q342)=1,_xlfn.TEXTJOIN(";",1,IF($Q$2:$Q$2000=Q342,$C$2:$C$2000,"")),"")</f>
        <v>Immulite 1000</v>
      </c>
      <c r="J342" s="73" t="str" cm="1">
        <f t="array" ref="J342">IF(COUNTIF(Q$2:Q342,Q342)=1,_xlfn.TEXTJOIN(";",1,IF($Q$2:$Q$2000=Q342,$F$2:$F$2000,"")),"")</f>
        <v>LAPZ</v>
      </c>
      <c r="K342" s="73" t="str" cm="1">
        <f t="array" ref="K342">IF(COUNTIF(Q$2:Q342,Q342)=1,_xlfn.TEXTJOIN(";",1,IF($Q$2:$Q$2000=Q342,$H$2:$H$2000,"")),"")</f>
        <v>10387015</v>
      </c>
      <c r="L342" s="103" t="s">
        <v>15521</v>
      </c>
      <c r="M342" s="103">
        <v>1</v>
      </c>
      <c r="O342" s="72" t="s">
        <v>15522</v>
      </c>
      <c r="P342" s="80" t="s">
        <v>15523</v>
      </c>
      <c r="Q342" s="72" t="str">
        <f t="shared" si="5"/>
        <v>国械备20161685号</v>
      </c>
      <c r="R342" s="104">
        <v>43438</v>
      </c>
      <c r="S342" s="74">
        <v>43438</v>
      </c>
      <c r="T342" s="74">
        <v>401768</v>
      </c>
    </row>
    <row r="343" spans="1:20" s="103" customFormat="1" ht="25.5" customHeight="1">
      <c r="A343" s="70" t="s">
        <v>13371</v>
      </c>
      <c r="B343" s="70">
        <v>1</v>
      </c>
      <c r="C343" s="71" t="s">
        <v>15299</v>
      </c>
      <c r="D343" s="72" t="s">
        <v>15524</v>
      </c>
      <c r="E343" s="72" t="s">
        <v>15525</v>
      </c>
      <c r="F343" s="71" t="s">
        <v>15526</v>
      </c>
      <c r="G343" s="71" t="s">
        <v>15527</v>
      </c>
      <c r="H343" s="73">
        <v>10387016</v>
      </c>
      <c r="I343" s="73" t="str" cm="1">
        <f t="array" ref="I343">IF(COUNTIF(Q$2:Q343,Q343)=1,_xlfn.TEXTJOIN(";",1,IF($Q$2:$Q$2000=Q343,$C$2:$C$2000,"")),"")</f>
        <v>Immulite 1000;Immulite 1000</v>
      </c>
      <c r="J343" s="73" t="str" cm="1">
        <f t="array" ref="J343">IF(COUNTIF(Q$2:Q343,Q343)=1,_xlfn.TEXTJOIN(";",1,IF($Q$2:$Q$2000=Q343,$F$2:$F$2000,"")),"")</f>
        <v>LBMZ;LBMZ4</v>
      </c>
      <c r="K343" s="73" t="str" cm="1">
        <f t="array" ref="K343">IF(COUNTIF(Q$2:Q343,Q343)=1,_xlfn.TEXTJOIN(";",1,IF($Q$2:$Q$2000=Q343,$H$2:$H$2000,"")),"")</f>
        <v>10387016;10387017</v>
      </c>
      <c r="L343" s="103" t="s">
        <v>15528</v>
      </c>
      <c r="M343" s="103">
        <v>1</v>
      </c>
      <c r="O343" s="72" t="s">
        <v>15522</v>
      </c>
      <c r="P343" s="80" t="s">
        <v>15529</v>
      </c>
      <c r="Q343" s="72" t="str">
        <f t="shared" si="5"/>
        <v>国械备20160892号</v>
      </c>
      <c r="R343" s="104">
        <v>43437</v>
      </c>
      <c r="S343" s="74">
        <v>43437</v>
      </c>
      <c r="T343" s="74">
        <v>401768</v>
      </c>
    </row>
    <row r="344" spans="1:20" s="103" customFormat="1" ht="25.5" customHeight="1">
      <c r="A344" s="70" t="s">
        <v>13371</v>
      </c>
      <c r="B344" s="70">
        <v>1</v>
      </c>
      <c r="C344" s="71" t="s">
        <v>15299</v>
      </c>
      <c r="D344" s="72" t="s">
        <v>15524</v>
      </c>
      <c r="E344" s="72" t="s">
        <v>15525</v>
      </c>
      <c r="F344" s="71" t="s">
        <v>15530</v>
      </c>
      <c r="G344" s="71" t="s">
        <v>15531</v>
      </c>
      <c r="H344" s="73">
        <v>10387017</v>
      </c>
      <c r="I344" s="73" t="str" cm="1">
        <f t="array" ref="I344">IF(COUNTIF(Q$2:Q344,Q344)=1,_xlfn.TEXTJOIN(";",1,IF($Q$2:$Q$2000=Q344,$C$2:$C$2000,"")),"")</f>
        <v/>
      </c>
      <c r="J344" s="73" t="str" cm="1">
        <f t="array" ref="J344">IF(COUNTIF(Q$2:Q344,Q344)=1,_xlfn.TEXTJOIN(";",1,IF($Q$2:$Q$2000=Q344,$F$2:$F$2000,"")),"")</f>
        <v/>
      </c>
      <c r="K344" s="73" t="str" cm="1">
        <f t="array" ref="K344">IF(COUNTIF(Q$2:Q344,Q344)=1,_xlfn.TEXTJOIN(";",1,IF($Q$2:$Q$2000=Q344,$H$2:$H$2000,"")),"")</f>
        <v/>
      </c>
      <c r="L344" s="103" t="s">
        <v>15532</v>
      </c>
      <c r="M344" s="103">
        <v>1</v>
      </c>
      <c r="O344" s="72" t="s">
        <v>15533</v>
      </c>
      <c r="P344" s="80" t="s">
        <v>15534</v>
      </c>
      <c r="Q344" s="72" t="str">
        <f t="shared" si="5"/>
        <v>国械备20160892号</v>
      </c>
      <c r="R344" s="104">
        <v>43437</v>
      </c>
      <c r="S344" s="74">
        <v>43437</v>
      </c>
      <c r="T344" s="74">
        <v>401768</v>
      </c>
    </row>
    <row r="345" spans="1:20" s="103" customFormat="1" ht="25.5" customHeight="1">
      <c r="A345" s="70" t="s">
        <v>13371</v>
      </c>
      <c r="B345" s="70">
        <v>1</v>
      </c>
      <c r="C345" s="71" t="s">
        <v>15299</v>
      </c>
      <c r="D345" s="72" t="s">
        <v>15535</v>
      </c>
      <c r="E345" s="72" t="s">
        <v>15536</v>
      </c>
      <c r="F345" s="71" t="s">
        <v>15537</v>
      </c>
      <c r="G345" s="71" t="s">
        <v>15538</v>
      </c>
      <c r="H345" s="73">
        <v>10387047</v>
      </c>
      <c r="I345" s="73" t="str" cm="1">
        <f t="array" ref="I345">IF(COUNTIF(Q$2:Q345,Q345)=1,_xlfn.TEXTJOIN(";",1,IF($Q$2:$Q$2000=Q345,$C$2:$C$2000,"")),"")</f>
        <v>Immulite 1000</v>
      </c>
      <c r="J345" s="73" t="str" cm="1">
        <f t="array" ref="J345">IF(COUNTIF(Q$2:Q345,Q345)=1,_xlfn.TEXTJOIN(";",1,IF($Q$2:$Q$2000=Q345,$F$2:$F$2000,"")),"")</f>
        <v>LCEZ</v>
      </c>
      <c r="K345" s="73" t="str" cm="1">
        <f t="array" ref="K345">IF(COUNTIF(Q$2:Q345,Q345)=1,_xlfn.TEXTJOIN(";",1,IF($Q$2:$Q$2000=Q345,$H$2:$H$2000,"")),"")</f>
        <v>10387047</v>
      </c>
      <c r="L345" s="103" t="s">
        <v>15539</v>
      </c>
      <c r="M345" s="103">
        <v>1</v>
      </c>
      <c r="O345" s="72" t="s">
        <v>15522</v>
      </c>
      <c r="P345" s="80" t="s">
        <v>15540</v>
      </c>
      <c r="Q345" s="72" t="str">
        <f t="shared" si="5"/>
        <v>国械备20162042号</v>
      </c>
      <c r="R345" s="104">
        <v>43437</v>
      </c>
      <c r="S345" s="74">
        <v>43437</v>
      </c>
      <c r="T345" s="74">
        <v>401768</v>
      </c>
    </row>
    <row r="346" spans="1:20" s="103" customFormat="1" ht="25.5" customHeight="1">
      <c r="A346" s="70" t="s">
        <v>13371</v>
      </c>
      <c r="B346" s="70">
        <v>1</v>
      </c>
      <c r="C346" s="71" t="s">
        <v>15299</v>
      </c>
      <c r="D346" s="72" t="s">
        <v>15541</v>
      </c>
      <c r="E346" s="72" t="s">
        <v>15542</v>
      </c>
      <c r="F346" s="71" t="s">
        <v>15543</v>
      </c>
      <c r="G346" s="71" t="s">
        <v>15544</v>
      </c>
      <c r="H346" s="73">
        <v>10386981</v>
      </c>
      <c r="I346" s="73" t="str" cm="1">
        <f t="array" ref="I346">IF(COUNTIF(Q$2:Q346,Q346)=1,_xlfn.TEXTJOIN(";",1,IF($Q$2:$Q$2000=Q346,$C$2:$C$2000,"")),"")</f>
        <v>Immulite 1000</v>
      </c>
      <c r="J346" s="73" t="str" cm="1">
        <f t="array" ref="J346">IF(COUNTIF(Q$2:Q346,Q346)=1,_xlfn.TEXTJOIN(";",1,IF($Q$2:$Q$2000=Q346,$F$2:$F$2000,"")),"")</f>
        <v>LCOZ</v>
      </c>
      <c r="K346" s="73" t="str" cm="1">
        <f t="array" ref="K346">IF(COUNTIF(Q$2:Q346,Q346)=1,_xlfn.TEXTJOIN(";",1,IF($Q$2:$Q$2000=Q346,$H$2:$H$2000,"")),"")</f>
        <v>10386981</v>
      </c>
      <c r="L346" s="103" t="s">
        <v>15545</v>
      </c>
      <c r="M346" s="103">
        <v>1</v>
      </c>
      <c r="O346" s="72" t="s">
        <v>15522</v>
      </c>
      <c r="P346" s="80" t="s">
        <v>15546</v>
      </c>
      <c r="Q346" s="72" t="str">
        <f t="shared" si="5"/>
        <v>国械备20161869号</v>
      </c>
      <c r="R346" s="104">
        <v>43437</v>
      </c>
      <c r="S346" s="74">
        <v>43437</v>
      </c>
      <c r="T346" s="74">
        <v>401768</v>
      </c>
    </row>
    <row r="347" spans="1:20" s="103" customFormat="1" ht="25.5" customHeight="1">
      <c r="A347" s="70" t="s">
        <v>13371</v>
      </c>
      <c r="B347" s="70">
        <v>1</v>
      </c>
      <c r="C347" s="71" t="s">
        <v>15299</v>
      </c>
      <c r="D347" s="72" t="s">
        <v>15547</v>
      </c>
      <c r="E347" s="72" t="s">
        <v>15548</v>
      </c>
      <c r="F347" s="71" t="s">
        <v>15549</v>
      </c>
      <c r="G347" s="71" t="s">
        <v>15550</v>
      </c>
      <c r="H347" s="73">
        <v>10386999</v>
      </c>
      <c r="I347" s="73" t="str" cm="1">
        <f t="array" ref="I347">IF(COUNTIF(Q$2:Q347,Q347)=1,_xlfn.TEXTJOIN(";",1,IF($Q$2:$Q$2000=Q347,$C$2:$C$2000,"")),"")</f>
        <v>Immulite 1000</v>
      </c>
      <c r="J347" s="73" t="str" cm="1">
        <f t="array" ref="J347">IF(COUNTIF(Q$2:Q347,Q347)=1,_xlfn.TEXTJOIN(";",1,IF($Q$2:$Q$2000=Q347,$F$2:$F$2000,"")),"")</f>
        <v>LVBZ</v>
      </c>
      <c r="K347" s="73" t="str" cm="1">
        <f t="array" ref="K347">IF(COUNTIF(Q$2:Q347,Q347)=1,_xlfn.TEXTJOIN(";",1,IF($Q$2:$Q$2000=Q347,$H$2:$H$2000,"")),"")</f>
        <v>10386999</v>
      </c>
      <c r="L347" s="103" t="s">
        <v>15551</v>
      </c>
      <c r="M347" s="103">
        <v>1</v>
      </c>
      <c r="O347" s="72" t="s">
        <v>15522</v>
      </c>
      <c r="P347" s="80" t="s">
        <v>15552</v>
      </c>
      <c r="Q347" s="72" t="str">
        <f t="shared" si="5"/>
        <v>国械备20170173号</v>
      </c>
      <c r="R347" s="104">
        <v>43437</v>
      </c>
      <c r="S347" s="74">
        <v>43437</v>
      </c>
      <c r="T347" s="74">
        <v>401768</v>
      </c>
    </row>
    <row r="348" spans="1:20" s="103" customFormat="1" ht="25.5" customHeight="1">
      <c r="A348" s="70" t="s">
        <v>13371</v>
      </c>
      <c r="B348" s="70">
        <v>1</v>
      </c>
      <c r="C348" s="71" t="s">
        <v>15299</v>
      </c>
      <c r="D348" s="72" t="s">
        <v>15553</v>
      </c>
      <c r="E348" s="72" t="s">
        <v>15554</v>
      </c>
      <c r="F348" s="71" t="s">
        <v>15555</v>
      </c>
      <c r="G348" s="71" t="s">
        <v>15556</v>
      </c>
      <c r="H348" s="73">
        <v>10387034</v>
      </c>
      <c r="I348" s="73" t="str" cm="1">
        <f t="array" ref="I348">IF(COUNTIF(Q$2:Q348,Q348)=1,_xlfn.TEXTJOIN(";",1,IF($Q$2:$Q$2000=Q348,$C$2:$C$2000,"")),"")</f>
        <v>Immulite 1000</v>
      </c>
      <c r="J348" s="73" t="str" cm="1">
        <f t="array" ref="J348">IF(COUNTIF(Q$2:Q348,Q348)=1,_xlfn.TEXTJOIN(";",1,IF($Q$2:$Q$2000=Q348,$F$2:$F$2000,"")),"")</f>
        <v>LINZ</v>
      </c>
      <c r="K348" s="73" t="str" cm="1">
        <f t="array" ref="K348">IF(COUNTIF(Q$2:Q348,Q348)=1,_xlfn.TEXTJOIN(";",1,IF($Q$2:$Q$2000=Q348,$H$2:$H$2000,"")),"")</f>
        <v>10387034</v>
      </c>
      <c r="L348" s="103" t="s">
        <v>15557</v>
      </c>
      <c r="M348" s="103">
        <v>1</v>
      </c>
      <c r="O348" s="72" t="s">
        <v>15522</v>
      </c>
      <c r="P348" s="80" t="s">
        <v>15558</v>
      </c>
      <c r="Q348" s="72" t="str">
        <f t="shared" si="5"/>
        <v>国械备20161895号</v>
      </c>
      <c r="R348" s="104">
        <v>43434</v>
      </c>
      <c r="S348" s="74">
        <v>43434</v>
      </c>
      <c r="T348" s="74">
        <v>401768</v>
      </c>
    </row>
    <row r="349" spans="1:20" s="103" customFormat="1" ht="25.5" customHeight="1">
      <c r="A349" s="70" t="s">
        <v>13371</v>
      </c>
      <c r="B349" s="70">
        <v>1</v>
      </c>
      <c r="C349" s="71" t="s">
        <v>15299</v>
      </c>
      <c r="D349" s="72" t="s">
        <v>15559</v>
      </c>
      <c r="E349" s="72" t="s">
        <v>15560</v>
      </c>
      <c r="F349" s="71" t="s">
        <v>15561</v>
      </c>
      <c r="G349" s="71" t="s">
        <v>15562</v>
      </c>
      <c r="H349" s="73">
        <v>10387041</v>
      </c>
      <c r="I349" s="73" t="str" cm="1">
        <f t="array" ref="I349">IF(COUNTIF(Q$2:Q349,Q349)=1,_xlfn.TEXTJOIN(";",1,IF($Q$2:$Q$2000=Q349,$C$2:$C$2000,"")),"")</f>
        <v>Immulite 1000</v>
      </c>
      <c r="J349" s="73" t="str" cm="1">
        <f t="array" ref="J349">IF(COUNTIF(Q$2:Q349,Q349)=1,_xlfn.TEXTJOIN(";",1,IF($Q$2:$Q$2000=Q349,$F$2:$F$2000,"")),"")</f>
        <v>LSHZ</v>
      </c>
      <c r="K349" s="73" t="str" cm="1">
        <f t="array" ref="K349">IF(COUNTIF(Q$2:Q349,Q349)=1,_xlfn.TEXTJOIN(";",1,IF($Q$2:$Q$2000=Q349,$H$2:$H$2000,"")),"")</f>
        <v>10387041</v>
      </c>
      <c r="L349" s="103" t="s">
        <v>15563</v>
      </c>
      <c r="M349" s="103">
        <v>1</v>
      </c>
      <c r="O349" s="72" t="s">
        <v>15522</v>
      </c>
      <c r="P349" s="80" t="s">
        <v>15564</v>
      </c>
      <c r="Q349" s="72" t="str">
        <f t="shared" si="5"/>
        <v>国械备20161943号</v>
      </c>
      <c r="R349" s="104">
        <v>43437</v>
      </c>
      <c r="S349" s="74">
        <v>43437</v>
      </c>
      <c r="T349" s="74">
        <v>401768</v>
      </c>
    </row>
    <row r="350" spans="1:20" s="103" customFormat="1" ht="25.5" customHeight="1">
      <c r="A350" s="70" t="s">
        <v>13371</v>
      </c>
      <c r="B350" s="70">
        <v>1</v>
      </c>
      <c r="C350" s="71" t="s">
        <v>15299</v>
      </c>
      <c r="D350" s="72" t="s">
        <v>15565</v>
      </c>
      <c r="E350" s="72" t="s">
        <v>15566</v>
      </c>
      <c r="F350" s="71" t="s">
        <v>15567</v>
      </c>
      <c r="G350" s="71" t="s">
        <v>15568</v>
      </c>
      <c r="H350" s="73">
        <v>10387351</v>
      </c>
      <c r="I350" s="73" t="str" cm="1">
        <f t="array" ref="I350">IF(COUNTIF(Q$2:Q350,Q350)=1,_xlfn.TEXTJOIN(";",1,IF($Q$2:$Q$2000=Q350,$C$2:$C$2000,"")),"")</f>
        <v>Immulite 1000</v>
      </c>
      <c r="J350" s="73" t="str" cm="1">
        <f t="array" ref="J350">IF(COUNTIF(Q$2:Q350,Q350)=1,_xlfn.TEXTJOIN(";",1,IF($Q$2:$Q$2000=Q350,$F$2:$F$2000,"")),"")</f>
        <v>LIPZ</v>
      </c>
      <c r="K350" s="73" t="str" cm="1">
        <f t="array" ref="K350">IF(COUNTIF(Q$2:Q350,Q350)=1,_xlfn.TEXTJOIN(";",1,IF($Q$2:$Q$2000=Q350,$H$2:$H$2000,"")),"")</f>
        <v>10387351</v>
      </c>
      <c r="L350" s="103" t="s">
        <v>15569</v>
      </c>
      <c r="M350" s="103">
        <v>1</v>
      </c>
      <c r="O350" s="72" t="s">
        <v>15522</v>
      </c>
      <c r="P350" s="80" t="s">
        <v>15570</v>
      </c>
      <c r="Q350" s="72" t="str">
        <f t="shared" si="5"/>
        <v>国械备20161944号</v>
      </c>
      <c r="R350" s="104">
        <v>43437</v>
      </c>
      <c r="S350" s="74">
        <v>43437</v>
      </c>
      <c r="T350" s="74">
        <v>401768</v>
      </c>
    </row>
    <row r="351" spans="1:20" s="103" customFormat="1" ht="25.5" customHeight="1">
      <c r="A351" s="70" t="s">
        <v>13371</v>
      </c>
      <c r="B351" s="70">
        <v>2</v>
      </c>
      <c r="C351" s="71" t="s">
        <v>15299</v>
      </c>
      <c r="D351" s="72" t="s">
        <v>15571</v>
      </c>
      <c r="E351" s="72" t="s">
        <v>15572</v>
      </c>
      <c r="F351" s="71" t="s">
        <v>15573</v>
      </c>
      <c r="G351" s="71" t="s">
        <v>15574</v>
      </c>
      <c r="H351" s="73">
        <v>10381411</v>
      </c>
      <c r="I351" s="73" t="str" cm="1">
        <f t="array" ref="I351">IF(COUNTIF(Q$2:Q351,Q351)=1,_xlfn.TEXTJOIN(";",1,IF($Q$2:$Q$2000=Q351,$C$2:$C$2000,"")),"")</f>
        <v>Immulite 1000</v>
      </c>
      <c r="J351" s="73" t="str" cm="1">
        <f t="array" ref="J351">IF(COUNTIF(Q$2:Q351,Q351)=1,_xlfn.TEXTJOIN(";",1,IF($Q$2:$Q$2000=Q351,$F$2:$F$2000,"")),"")</f>
        <v>LK6P1</v>
      </c>
      <c r="K351" s="73" t="str" cm="1">
        <f t="array" ref="K351">IF(COUNTIF(Q$2:Q351,Q351)=1,_xlfn.TEXTJOIN(";",1,IF($Q$2:$Q$2000=Q351,$H$2:$H$2000,"")),"")</f>
        <v>10381411</v>
      </c>
      <c r="L351" s="103" t="s">
        <v>15575</v>
      </c>
      <c r="M351" s="103">
        <v>1</v>
      </c>
      <c r="O351" s="72" t="s">
        <v>15576</v>
      </c>
      <c r="P351" s="80" t="s">
        <v>15577</v>
      </c>
      <c r="Q351" s="72" t="str">
        <f t="shared" si="5"/>
        <v>国械注进20192401704</v>
      </c>
      <c r="R351" s="104">
        <v>43518</v>
      </c>
      <c r="S351" s="74">
        <v>43518</v>
      </c>
      <c r="T351" s="74">
        <v>45343</v>
      </c>
    </row>
    <row r="352" spans="1:20" s="103" customFormat="1" ht="25.5" customHeight="1">
      <c r="A352" s="70" t="s">
        <v>13371</v>
      </c>
      <c r="B352" s="70">
        <v>2</v>
      </c>
      <c r="C352" s="71" t="s">
        <v>15299</v>
      </c>
      <c r="D352" s="72" t="s">
        <v>15578</v>
      </c>
      <c r="E352" s="72" t="s">
        <v>15579</v>
      </c>
      <c r="F352" s="71" t="s">
        <v>15580</v>
      </c>
      <c r="G352" s="71" t="s">
        <v>15581</v>
      </c>
      <c r="H352" s="73">
        <v>10381407</v>
      </c>
      <c r="I352" s="73" t="str" cm="1">
        <f t="array" ref="I352">IF(COUNTIF(Q$2:Q352,Q352)=1,_xlfn.TEXTJOIN(";",1,IF($Q$2:$Q$2000=Q352,$C$2:$C$2000,"")),"")</f>
        <v>Immulite 1000</v>
      </c>
      <c r="J352" s="73" t="str" cm="1">
        <f t="array" ref="J352">IF(COUNTIF(Q$2:Q352,Q352)=1,_xlfn.TEXTJOIN(";",1,IF($Q$2:$Q$2000=Q352,$F$2:$F$2000,"")),"")</f>
        <v>LK8P1</v>
      </c>
      <c r="K352" s="73" t="str" cm="1">
        <f t="array" ref="K352">IF(COUNTIF(Q$2:Q352,Q352)=1,_xlfn.TEXTJOIN(";",1,IF($Q$2:$Q$2000=Q352,$H$2:$H$2000,"")),"")</f>
        <v>10381407</v>
      </c>
      <c r="L352" s="103" t="s">
        <v>15582</v>
      </c>
      <c r="M352" s="103">
        <v>1</v>
      </c>
      <c r="O352" s="72" t="s">
        <v>15576</v>
      </c>
      <c r="P352" s="80" t="s">
        <v>15583</v>
      </c>
      <c r="Q352" s="72" t="str">
        <f t="shared" si="5"/>
        <v>国械注进20192401706</v>
      </c>
      <c r="R352" s="104">
        <v>43518</v>
      </c>
      <c r="S352" s="74">
        <v>43518</v>
      </c>
      <c r="T352" s="74">
        <v>45343</v>
      </c>
    </row>
    <row r="353" spans="1:20" s="103" customFormat="1" ht="25.5" customHeight="1">
      <c r="A353" s="70" t="s">
        <v>13371</v>
      </c>
      <c r="B353" s="70">
        <v>2</v>
      </c>
      <c r="C353" s="129" t="s">
        <v>15299</v>
      </c>
      <c r="D353" s="72" t="s">
        <v>15584</v>
      </c>
      <c r="E353" s="108" t="s">
        <v>15585</v>
      </c>
      <c r="F353" s="71" t="s">
        <v>15586</v>
      </c>
      <c r="G353" s="71" t="s">
        <v>15587</v>
      </c>
      <c r="H353" s="73">
        <v>10381415</v>
      </c>
      <c r="I353" s="73" t="str" cm="1">
        <f t="array" ref="I353">IF(COUNTIF(Q$2:Q353,Q353)=1,_xlfn.TEXTJOIN(";",1,IF($Q$2:$Q$2000=Q353,$C$2:$C$2000,"")),"")</f>
        <v>Immulite 1000;Immulite 1000</v>
      </c>
      <c r="J353" s="73" t="str" cm="1">
        <f t="array" ref="J353">IF(COUNTIF(Q$2:Q353,Q353)=1,_xlfn.TEXTJOIN(";",1,IF($Q$2:$Q$2000=Q353,$F$2:$F$2000,"")),"")</f>
        <v>LKAC1;LKAC5</v>
      </c>
      <c r="K353" s="73" t="str" cm="1">
        <f t="array" ref="K353">IF(COUNTIF(Q$2:Q353,Q353)=1,_xlfn.TEXTJOIN(";",1,IF($Q$2:$Q$2000=Q353,$H$2:$H$2000,"")),"")</f>
        <v>10381415;10381402</v>
      </c>
      <c r="L353" s="103" t="s">
        <v>15588</v>
      </c>
      <c r="M353" s="103">
        <v>1</v>
      </c>
      <c r="O353" s="72" t="s">
        <v>15576</v>
      </c>
      <c r="P353" s="80" t="s">
        <v>15589</v>
      </c>
      <c r="Q353" s="72" t="str">
        <f t="shared" si="5"/>
        <v>国械注进20162401127</v>
      </c>
      <c r="R353" s="104">
        <v>44063</v>
      </c>
      <c r="S353" s="74">
        <v>44063</v>
      </c>
      <c r="T353" s="74">
        <v>45888</v>
      </c>
    </row>
    <row r="354" spans="1:20" s="103" customFormat="1" ht="25.5" customHeight="1">
      <c r="A354" s="70" t="s">
        <v>13371</v>
      </c>
      <c r="B354" s="70">
        <v>2</v>
      </c>
      <c r="C354" s="129" t="s">
        <v>15299</v>
      </c>
      <c r="D354" s="72" t="s">
        <v>15584</v>
      </c>
      <c r="E354" s="72" t="s">
        <v>15585</v>
      </c>
      <c r="F354" s="71" t="s">
        <v>15590</v>
      </c>
      <c r="G354" s="71" t="s">
        <v>15591</v>
      </c>
      <c r="H354" s="73">
        <v>10381402</v>
      </c>
      <c r="I354" s="73" t="str" cm="1">
        <f t="array" ref="I354">IF(COUNTIF(Q$2:Q354,Q354)=1,_xlfn.TEXTJOIN(";",1,IF($Q$2:$Q$2000=Q354,$C$2:$C$2000,"")),"")</f>
        <v/>
      </c>
      <c r="J354" s="73" t="str" cm="1">
        <f t="array" ref="J354">IF(COUNTIF(Q$2:Q354,Q354)=1,_xlfn.TEXTJOIN(";",1,IF($Q$2:$Q$2000=Q354,$F$2:$F$2000,"")),"")</f>
        <v/>
      </c>
      <c r="K354" s="73" t="str" cm="1">
        <f t="array" ref="K354">IF(COUNTIF(Q$2:Q354,Q354)=1,_xlfn.TEXTJOIN(";",1,IF($Q$2:$Q$2000=Q354,$H$2:$H$2000,"")),"")</f>
        <v/>
      </c>
      <c r="L354" s="103" t="s">
        <v>15592</v>
      </c>
      <c r="M354" s="103">
        <v>1</v>
      </c>
      <c r="O354" s="72" t="s">
        <v>15593</v>
      </c>
      <c r="P354" s="80" t="s">
        <v>15594</v>
      </c>
      <c r="Q354" s="72" t="str">
        <f t="shared" si="5"/>
        <v>国械注进20162401127</v>
      </c>
      <c r="R354" s="104">
        <v>44063</v>
      </c>
      <c r="S354" s="74">
        <v>44063</v>
      </c>
      <c r="T354" s="74">
        <v>45888</v>
      </c>
    </row>
    <row r="355" spans="1:20" s="103" customFormat="1" ht="25.5" customHeight="1">
      <c r="A355" s="70" t="s">
        <v>13371</v>
      </c>
      <c r="B355" s="70">
        <v>2</v>
      </c>
      <c r="C355" s="71" t="s">
        <v>15299</v>
      </c>
      <c r="D355" s="72" t="s">
        <v>15595</v>
      </c>
      <c r="E355" s="72" t="s">
        <v>15596</v>
      </c>
      <c r="F355" s="71" t="s">
        <v>15597</v>
      </c>
      <c r="G355" s="71" t="s">
        <v>15598</v>
      </c>
      <c r="H355" s="73">
        <v>10381158</v>
      </c>
      <c r="I355" s="73" t="str" cm="1">
        <f t="array" ref="I355">IF(COUNTIF(Q$2:Q355,Q355)=1,_xlfn.TEXTJOIN(";",1,IF($Q$2:$Q$2000=Q355,$C$2:$C$2000,"")),"")</f>
        <v>Immulite 1000;Immulite 1000</v>
      </c>
      <c r="J355" s="73" t="str" cm="1">
        <f t="array" ref="J355">IF(COUNTIF(Q$2:Q355,Q355)=1,_xlfn.TEXTJOIN(";",1,IF($Q$2:$Q$2000=Q355,$F$2:$F$2000,"")),"")</f>
        <v>LKAO1;LKAO5</v>
      </c>
      <c r="K355" s="73" t="str" cm="1">
        <f t="array" ref="K355">IF(COUNTIF(Q$2:Q355,Q355)=1,_xlfn.TEXTJOIN(";",1,IF($Q$2:$Q$2000=Q355,$H$2:$H$2000,"")),"")</f>
        <v>10381158;10381160</v>
      </c>
      <c r="L355" s="103" t="s">
        <v>15599</v>
      </c>
      <c r="M355" s="103">
        <v>1</v>
      </c>
      <c r="O355" s="72" t="s">
        <v>15576</v>
      </c>
      <c r="P355" s="80" t="s">
        <v>15600</v>
      </c>
      <c r="Q355" s="72" t="str">
        <f t="shared" si="5"/>
        <v>国械注进20162404416</v>
      </c>
      <c r="R355" s="104">
        <v>44148</v>
      </c>
      <c r="S355" s="74">
        <v>44148</v>
      </c>
      <c r="T355" s="74">
        <v>45973</v>
      </c>
    </row>
    <row r="356" spans="1:20" s="103" customFormat="1" ht="25.5" customHeight="1">
      <c r="A356" s="70" t="s">
        <v>13371</v>
      </c>
      <c r="B356" s="70">
        <v>2</v>
      </c>
      <c r="C356" s="71" t="s">
        <v>15299</v>
      </c>
      <c r="D356" s="72" t="s">
        <v>15595</v>
      </c>
      <c r="E356" s="72" t="s">
        <v>15596</v>
      </c>
      <c r="F356" s="71" t="s">
        <v>15601</v>
      </c>
      <c r="G356" s="71" t="s">
        <v>15602</v>
      </c>
      <c r="H356" s="73">
        <v>10381160</v>
      </c>
      <c r="I356" s="73" t="str" cm="1">
        <f t="array" ref="I356">IF(COUNTIF(Q$2:Q356,Q356)=1,_xlfn.TEXTJOIN(";",1,IF($Q$2:$Q$2000=Q356,$C$2:$C$2000,"")),"")</f>
        <v/>
      </c>
      <c r="J356" s="73" t="str" cm="1">
        <f t="array" ref="J356">IF(COUNTIF(Q$2:Q356,Q356)=1,_xlfn.TEXTJOIN(";",1,IF($Q$2:$Q$2000=Q356,$F$2:$F$2000,"")),"")</f>
        <v/>
      </c>
      <c r="K356" s="73" t="str" cm="1">
        <f t="array" ref="K356">IF(COUNTIF(Q$2:Q356,Q356)=1,_xlfn.TEXTJOIN(";",1,IF($Q$2:$Q$2000=Q356,$H$2:$H$2000,"")),"")</f>
        <v/>
      </c>
      <c r="L356" s="103" t="s">
        <v>15603</v>
      </c>
      <c r="M356" s="103">
        <v>1</v>
      </c>
      <c r="O356" s="72" t="s">
        <v>15593</v>
      </c>
      <c r="P356" s="80" t="s">
        <v>15604</v>
      </c>
      <c r="Q356" s="72" t="str">
        <f t="shared" si="5"/>
        <v>国械注进20162404416</v>
      </c>
      <c r="R356" s="104">
        <v>44148</v>
      </c>
      <c r="S356" s="74">
        <v>44148</v>
      </c>
      <c r="T356" s="74">
        <v>45973</v>
      </c>
    </row>
    <row r="357" spans="1:20" s="103" customFormat="1" ht="25.5" customHeight="1">
      <c r="A357" s="70" t="s">
        <v>13371</v>
      </c>
      <c r="B357" s="70">
        <v>2</v>
      </c>
      <c r="C357" s="129" t="s">
        <v>15299</v>
      </c>
      <c r="D357" s="72" t="s">
        <v>15605</v>
      </c>
      <c r="E357" s="72" t="s">
        <v>15606</v>
      </c>
      <c r="F357" s="71" t="s">
        <v>15607</v>
      </c>
      <c r="G357" s="71" t="s">
        <v>15608</v>
      </c>
      <c r="H357" s="73">
        <v>10381162</v>
      </c>
      <c r="I357" s="73" t="str" cm="1">
        <f t="array" ref="I357">IF(COUNTIF(Q$2:Q357,Q357)=1,_xlfn.TEXTJOIN(";",1,IF($Q$2:$Q$2000=Q357,$C$2:$C$2000,"")),"")</f>
        <v>Immulite 1000;Immulite 1000</v>
      </c>
      <c r="J357" s="73" t="str" cm="1">
        <f t="array" ref="J357">IF(COUNTIF(Q$2:Q357,Q357)=1,_xlfn.TEXTJOIN(";",1,IF($Q$2:$Q$2000=Q357,$F$2:$F$2000,"")),"")</f>
        <v>LKAP1;LKAP5</v>
      </c>
      <c r="K357" s="73" t="str" cm="1">
        <f t="array" ref="K357">IF(COUNTIF(Q$2:Q357,Q357)=1,_xlfn.TEXTJOIN(";",1,IF($Q$2:$Q$2000=Q357,$H$2:$H$2000,"")),"")</f>
        <v>10381162;10381163</v>
      </c>
      <c r="L357" s="103" t="s">
        <v>15609</v>
      </c>
      <c r="M357" s="103">
        <v>1</v>
      </c>
      <c r="O357" s="72" t="s">
        <v>15576</v>
      </c>
      <c r="P357" s="80" t="s">
        <v>15610</v>
      </c>
      <c r="Q357" s="72" t="str">
        <f t="shared" si="5"/>
        <v>国械注进20172400653</v>
      </c>
      <c r="R357" s="104">
        <v>44447</v>
      </c>
      <c r="S357" s="74">
        <v>44447</v>
      </c>
      <c r="T357" s="74">
        <v>46272</v>
      </c>
    </row>
    <row r="358" spans="1:20" s="103" customFormat="1" ht="25.5" customHeight="1">
      <c r="A358" s="70" t="s">
        <v>13371</v>
      </c>
      <c r="B358" s="70">
        <v>2</v>
      </c>
      <c r="C358" s="129" t="s">
        <v>15299</v>
      </c>
      <c r="D358" s="72" t="s">
        <v>15605</v>
      </c>
      <c r="E358" s="72" t="s">
        <v>15606</v>
      </c>
      <c r="F358" s="71" t="s">
        <v>15611</v>
      </c>
      <c r="G358" s="71" t="s">
        <v>15612</v>
      </c>
      <c r="H358" s="73">
        <v>10381163</v>
      </c>
      <c r="I358" s="73" t="str" cm="1">
        <f t="array" ref="I358">IF(COUNTIF(Q$2:Q358,Q358)=1,_xlfn.TEXTJOIN(";",1,IF($Q$2:$Q$2000=Q358,$C$2:$C$2000,"")),"")</f>
        <v/>
      </c>
      <c r="J358" s="73" t="str" cm="1">
        <f t="array" ref="J358">IF(COUNTIF(Q$2:Q358,Q358)=1,_xlfn.TEXTJOIN(";",1,IF($Q$2:$Q$2000=Q358,$F$2:$F$2000,"")),"")</f>
        <v/>
      </c>
      <c r="K358" s="73" t="str" cm="1">
        <f t="array" ref="K358">IF(COUNTIF(Q$2:Q358,Q358)=1,_xlfn.TEXTJOIN(";",1,IF($Q$2:$Q$2000=Q358,$H$2:$H$2000,"")),"")</f>
        <v/>
      </c>
      <c r="L358" s="103" t="s">
        <v>15613</v>
      </c>
      <c r="M358" s="103">
        <v>1</v>
      </c>
      <c r="O358" s="72" t="s">
        <v>15593</v>
      </c>
      <c r="P358" s="80" t="s">
        <v>15614</v>
      </c>
      <c r="Q358" s="72" t="str">
        <f t="shared" si="5"/>
        <v>国械注进20172400653</v>
      </c>
      <c r="R358" s="104">
        <v>44447</v>
      </c>
      <c r="S358" s="74">
        <v>44447</v>
      </c>
      <c r="T358" s="74">
        <v>46272</v>
      </c>
    </row>
    <row r="359" spans="1:20" s="103" customFormat="1" ht="25.5" customHeight="1">
      <c r="A359" s="70" t="s">
        <v>13371</v>
      </c>
      <c r="B359" s="70">
        <v>2</v>
      </c>
      <c r="C359" s="129" t="s">
        <v>15299</v>
      </c>
      <c r="D359" s="72" t="s">
        <v>15615</v>
      </c>
      <c r="E359" s="72" t="s">
        <v>15616</v>
      </c>
      <c r="F359" s="71" t="s">
        <v>15617</v>
      </c>
      <c r="G359" s="71" t="s">
        <v>15618</v>
      </c>
      <c r="H359" s="73">
        <v>10380950</v>
      </c>
      <c r="I359" s="73" t="str" cm="1">
        <f t="array" ref="I359">IF(COUNTIF(Q$2:Q359,Q359)=1,_xlfn.TEXTJOIN(";",1,IF($Q$2:$Q$2000=Q359,$C$2:$C$2000,"")),"")</f>
        <v>Immulite 1000;Immulite 1000</v>
      </c>
      <c r="J359" s="73" t="str" cm="1">
        <f t="array" ref="J359">IF(COUNTIF(Q$2:Q359,Q359)=1,_xlfn.TEXTJOIN(";",1,IF($Q$2:$Q$2000=Q359,$F$2:$F$2000,"")),"")</f>
        <v>LKBM1;LKBM5</v>
      </c>
      <c r="K359" s="73" t="str" cm="1">
        <f t="array" ref="K359">IF(COUNTIF(Q$2:Q359,Q359)=1,_xlfn.TEXTJOIN(";",1,IF($Q$2:$Q$2000=Q359,$H$2:$H$2000,"")),"")</f>
        <v>10380950;10380952</v>
      </c>
      <c r="L359" s="103" t="s">
        <v>15619</v>
      </c>
      <c r="M359" s="103">
        <v>1</v>
      </c>
      <c r="O359" s="72" t="s">
        <v>15576</v>
      </c>
      <c r="P359" s="80" t="s">
        <v>15620</v>
      </c>
      <c r="Q359" s="72" t="str">
        <f t="shared" si="5"/>
        <v>国械注进20162401130</v>
      </c>
      <c r="R359" s="104">
        <v>44018</v>
      </c>
      <c r="S359" s="74">
        <v>44018</v>
      </c>
      <c r="T359" s="74">
        <v>45843</v>
      </c>
    </row>
    <row r="360" spans="1:20" s="103" customFormat="1" ht="25.5" customHeight="1">
      <c r="A360" s="70" t="s">
        <v>13371</v>
      </c>
      <c r="B360" s="70">
        <v>2</v>
      </c>
      <c r="C360" s="129" t="s">
        <v>15299</v>
      </c>
      <c r="D360" s="72" t="s">
        <v>15615</v>
      </c>
      <c r="E360" s="72" t="s">
        <v>15616</v>
      </c>
      <c r="F360" s="71" t="s">
        <v>15621</v>
      </c>
      <c r="G360" s="71" t="s">
        <v>15622</v>
      </c>
      <c r="H360" s="73">
        <v>10380952</v>
      </c>
      <c r="I360" s="73" t="str" cm="1">
        <f t="array" ref="I360">IF(COUNTIF(Q$2:Q360,Q360)=1,_xlfn.TEXTJOIN(";",1,IF($Q$2:$Q$2000=Q360,$C$2:$C$2000,"")),"")</f>
        <v/>
      </c>
      <c r="J360" s="73" t="str" cm="1">
        <f t="array" ref="J360">IF(COUNTIF(Q$2:Q360,Q360)=1,_xlfn.TEXTJOIN(";",1,IF($Q$2:$Q$2000=Q360,$F$2:$F$2000,"")),"")</f>
        <v/>
      </c>
      <c r="K360" s="73" t="str" cm="1">
        <f t="array" ref="K360">IF(COUNTIF(Q$2:Q360,Q360)=1,_xlfn.TEXTJOIN(";",1,IF($Q$2:$Q$2000=Q360,$H$2:$H$2000,"")),"")</f>
        <v/>
      </c>
      <c r="L360" s="103" t="s">
        <v>15623</v>
      </c>
      <c r="M360" s="103">
        <v>1</v>
      </c>
      <c r="O360" s="72" t="s">
        <v>15593</v>
      </c>
      <c r="P360" s="80" t="s">
        <v>15624</v>
      </c>
      <c r="Q360" s="72" t="str">
        <f t="shared" si="5"/>
        <v>国械注进20162401130</v>
      </c>
      <c r="R360" s="104">
        <v>44018</v>
      </c>
      <c r="S360" s="74">
        <v>44018</v>
      </c>
      <c r="T360" s="74">
        <v>45843</v>
      </c>
    </row>
    <row r="361" spans="1:20" s="103" customFormat="1" ht="25.5" customHeight="1">
      <c r="A361" s="70" t="s">
        <v>13371</v>
      </c>
      <c r="B361" s="70">
        <v>2</v>
      </c>
      <c r="C361" s="129" t="s">
        <v>15299</v>
      </c>
      <c r="D361" s="72" t="s">
        <v>15625</v>
      </c>
      <c r="E361" s="72" t="s">
        <v>15626</v>
      </c>
      <c r="F361" s="71" t="s">
        <v>15627</v>
      </c>
      <c r="G361" s="71" t="s">
        <v>15628</v>
      </c>
      <c r="H361" s="73">
        <v>10380945</v>
      </c>
      <c r="I361" s="73" t="str" cm="1">
        <f t="array" ref="I361">IF(COUNTIF(Q$2:Q361,Q361)=1,_xlfn.TEXTJOIN(";",1,IF($Q$2:$Q$2000=Q361,$C$2:$C$2000,"")),"")</f>
        <v>Immulite 1000;Immulite 1000</v>
      </c>
      <c r="J361" s="73" t="str" cm="1">
        <f t="array" ref="J361">IF(COUNTIF(Q$2:Q361,Q361)=1,_xlfn.TEXTJOIN(";",1,IF($Q$2:$Q$2000=Q361,$F$2:$F$2000,"")),"")</f>
        <v>LKCE1;LKCE5</v>
      </c>
      <c r="K361" s="73" t="str" cm="1">
        <f t="array" ref="K361">IF(COUNTIF(Q$2:Q361,Q361)=1,_xlfn.TEXTJOIN(";",1,IF($Q$2:$Q$2000=Q361,$H$2:$H$2000,"")),"")</f>
        <v>10380945;10380944</v>
      </c>
      <c r="L361" s="103" t="s">
        <v>15629</v>
      </c>
      <c r="M361" s="103">
        <v>1</v>
      </c>
      <c r="O361" s="72" t="s">
        <v>15576</v>
      </c>
      <c r="P361" s="80" t="s">
        <v>15630</v>
      </c>
      <c r="Q361" s="72" t="str">
        <f t="shared" si="5"/>
        <v>国械注进20172402240</v>
      </c>
      <c r="R361" s="104">
        <v>44455</v>
      </c>
      <c r="S361" s="74">
        <v>44455</v>
      </c>
      <c r="T361" s="74">
        <v>46280</v>
      </c>
    </row>
    <row r="362" spans="1:20" s="103" customFormat="1" ht="25.5" customHeight="1">
      <c r="A362" s="70" t="s">
        <v>13371</v>
      </c>
      <c r="B362" s="70">
        <v>2</v>
      </c>
      <c r="C362" s="129" t="s">
        <v>15299</v>
      </c>
      <c r="D362" s="72" t="s">
        <v>15625</v>
      </c>
      <c r="E362" s="72" t="s">
        <v>15626</v>
      </c>
      <c r="F362" s="71" t="s">
        <v>15631</v>
      </c>
      <c r="G362" s="71" t="s">
        <v>15632</v>
      </c>
      <c r="H362" s="73">
        <v>10380944</v>
      </c>
      <c r="I362" s="73" t="str" cm="1">
        <f t="array" ref="I362">IF(COUNTIF(Q$2:Q362,Q362)=1,_xlfn.TEXTJOIN(";",1,IF($Q$2:$Q$2000=Q362,$C$2:$C$2000,"")),"")</f>
        <v/>
      </c>
      <c r="J362" s="73" t="str" cm="1">
        <f t="array" ref="J362">IF(COUNTIF(Q$2:Q362,Q362)=1,_xlfn.TEXTJOIN(";",1,IF($Q$2:$Q$2000=Q362,$F$2:$F$2000,"")),"")</f>
        <v/>
      </c>
      <c r="K362" s="73" t="str" cm="1">
        <f t="array" ref="K362">IF(COUNTIF(Q$2:Q362,Q362)=1,_xlfn.TEXTJOIN(";",1,IF($Q$2:$Q$2000=Q362,$H$2:$H$2000,"")),"")</f>
        <v/>
      </c>
      <c r="L362" s="103" t="s">
        <v>15633</v>
      </c>
      <c r="M362" s="103">
        <v>1</v>
      </c>
      <c r="O362" s="72" t="s">
        <v>15593</v>
      </c>
      <c r="P362" s="80" t="s">
        <v>15634</v>
      </c>
      <c r="Q362" s="72" t="str">
        <f t="shared" si="5"/>
        <v>国械注进20172402240</v>
      </c>
      <c r="R362" s="104">
        <v>44455</v>
      </c>
      <c r="S362" s="74">
        <v>44455</v>
      </c>
      <c r="T362" s="74">
        <v>46280</v>
      </c>
    </row>
    <row r="363" spans="1:20" s="103" customFormat="1" ht="25.5" customHeight="1">
      <c r="A363" s="70" t="s">
        <v>13371</v>
      </c>
      <c r="B363" s="70">
        <v>2</v>
      </c>
      <c r="C363" s="129" t="s">
        <v>15299</v>
      </c>
      <c r="D363" s="72" t="s">
        <v>747</v>
      </c>
      <c r="E363" s="72" t="s">
        <v>15635</v>
      </c>
      <c r="F363" s="71" t="s">
        <v>15636</v>
      </c>
      <c r="G363" s="71" t="s">
        <v>15637</v>
      </c>
      <c r="H363" s="73">
        <v>10381161</v>
      </c>
      <c r="I363" s="73" t="str" cm="1">
        <f t="array" ref="I363">IF(COUNTIF(Q$2:Q363,Q363)=1,_xlfn.TEXTJOIN(";",1,IF($Q$2:$Q$2000=Q363,$C$2:$C$2000,"")),"")</f>
        <v>Immulite 1000;Immulite 1000</v>
      </c>
      <c r="J363" s="73" t="str" cm="1">
        <f t="array" ref="J363">IF(COUNTIF(Q$2:Q363,Q363)=1,_xlfn.TEXTJOIN(";",1,IF($Q$2:$Q$2000=Q363,$F$2:$F$2000,"")),"")</f>
        <v>LKCG1;LKCG5</v>
      </c>
      <c r="K363" s="73" t="str" cm="1">
        <f t="array" ref="K363">IF(COUNTIF(Q$2:Q363,Q363)=1,_xlfn.TEXTJOIN(";",1,IF($Q$2:$Q$2000=Q363,$H$2:$H$2000,"")),"")</f>
        <v>10381161;10381155</v>
      </c>
      <c r="L363" s="103" t="s">
        <v>15638</v>
      </c>
      <c r="M363" s="103">
        <v>1</v>
      </c>
      <c r="O363" s="72" t="s">
        <v>15576</v>
      </c>
      <c r="P363" s="80" t="s">
        <v>15639</v>
      </c>
      <c r="Q363" s="72" t="str">
        <f t="shared" si="5"/>
        <v>国械注进20162400443</v>
      </c>
      <c r="R363" s="104">
        <v>44040</v>
      </c>
      <c r="S363" s="74">
        <v>44040</v>
      </c>
      <c r="T363" s="74">
        <v>45865</v>
      </c>
    </row>
    <row r="364" spans="1:20" s="103" customFormat="1" ht="25.5" customHeight="1">
      <c r="A364" s="70" t="s">
        <v>13371</v>
      </c>
      <c r="B364" s="70">
        <v>2</v>
      </c>
      <c r="C364" s="129" t="s">
        <v>15299</v>
      </c>
      <c r="D364" s="72" t="s">
        <v>747</v>
      </c>
      <c r="E364" s="72" t="s">
        <v>15635</v>
      </c>
      <c r="F364" s="71" t="s">
        <v>15640</v>
      </c>
      <c r="G364" s="71" t="s">
        <v>15641</v>
      </c>
      <c r="H364" s="73">
        <v>10381155</v>
      </c>
      <c r="I364" s="73" t="str" cm="1">
        <f t="array" ref="I364">IF(COUNTIF(Q$2:Q364,Q364)=1,_xlfn.TEXTJOIN(";",1,IF($Q$2:$Q$2000=Q364,$C$2:$C$2000,"")),"")</f>
        <v/>
      </c>
      <c r="J364" s="73" t="str" cm="1">
        <f t="array" ref="J364">IF(COUNTIF(Q$2:Q364,Q364)=1,_xlfn.TEXTJOIN(";",1,IF($Q$2:$Q$2000=Q364,$F$2:$F$2000,"")),"")</f>
        <v/>
      </c>
      <c r="K364" s="73" t="str" cm="1">
        <f t="array" ref="K364">IF(COUNTIF(Q$2:Q364,Q364)=1,_xlfn.TEXTJOIN(";",1,IF($Q$2:$Q$2000=Q364,$H$2:$H$2000,"")),"")</f>
        <v/>
      </c>
      <c r="L364" s="103" t="s">
        <v>15642</v>
      </c>
      <c r="M364" s="103">
        <v>1</v>
      </c>
      <c r="O364" s="72" t="s">
        <v>15593</v>
      </c>
      <c r="P364" s="80" t="s">
        <v>15643</v>
      </c>
      <c r="Q364" s="72" t="str">
        <f t="shared" si="5"/>
        <v>国械注进20162400443</v>
      </c>
      <c r="R364" s="104">
        <v>44040</v>
      </c>
      <c r="S364" s="74">
        <v>44040</v>
      </c>
      <c r="T364" s="74">
        <v>45865</v>
      </c>
    </row>
    <row r="365" spans="1:20" s="103" customFormat="1" ht="25.5" customHeight="1">
      <c r="A365" s="70" t="s">
        <v>13371</v>
      </c>
      <c r="B365" s="70">
        <v>2</v>
      </c>
      <c r="C365" s="71" t="s">
        <v>15299</v>
      </c>
      <c r="D365" s="72" t="s">
        <v>1182</v>
      </c>
      <c r="E365" s="72" t="s">
        <v>15644</v>
      </c>
      <c r="F365" s="71" t="s">
        <v>15645</v>
      </c>
      <c r="G365" s="71" t="s">
        <v>15646</v>
      </c>
      <c r="H365" s="73">
        <v>10381401</v>
      </c>
      <c r="I365" s="73" t="str" cm="1">
        <f t="array" ref="I365">IF(COUNTIF(Q$2:Q365,Q365)=1,_xlfn.TEXTJOIN(";",1,IF($Q$2:$Q$2000=Q365,$C$2:$C$2000,"")),"")</f>
        <v>Immulite 1000</v>
      </c>
      <c r="J365" s="73" t="str" cm="1">
        <f t="array" ref="J365">IF(COUNTIF(Q$2:Q365,Q365)=1,_xlfn.TEXTJOIN(";",1,IF($Q$2:$Q$2000=Q365,$F$2:$F$2000,"")),"")</f>
        <v>LKCL1</v>
      </c>
      <c r="K365" s="73" t="str" cm="1">
        <f t="array" ref="K365">IF(COUNTIF(Q$2:Q365,Q365)=1,_xlfn.TEXTJOIN(";",1,IF($Q$2:$Q$2000=Q365,$H$2:$H$2000,"")),"")</f>
        <v>10381401</v>
      </c>
      <c r="L365" s="103" t="s">
        <v>15647</v>
      </c>
      <c r="M365" s="103">
        <v>1</v>
      </c>
      <c r="O365" s="72" t="s">
        <v>15576</v>
      </c>
      <c r="P365" s="80" t="s">
        <v>15648</v>
      </c>
      <c r="Q365" s="72" t="str">
        <f t="shared" si="5"/>
        <v>国械注进20162404550</v>
      </c>
      <c r="R365" s="104">
        <v>44247</v>
      </c>
      <c r="S365" s="74">
        <v>44247</v>
      </c>
      <c r="T365" s="74">
        <v>46072</v>
      </c>
    </row>
    <row r="366" spans="1:20" s="103" customFormat="1" ht="25.5" customHeight="1">
      <c r="A366" s="70" t="s">
        <v>13371</v>
      </c>
      <c r="B366" s="70">
        <v>2</v>
      </c>
      <c r="C366" s="129" t="s">
        <v>15299</v>
      </c>
      <c r="D366" s="72" t="s">
        <v>15649</v>
      </c>
      <c r="E366" s="72" t="s">
        <v>15650</v>
      </c>
      <c r="F366" s="71" t="s">
        <v>15651</v>
      </c>
      <c r="G366" s="71" t="s">
        <v>15652</v>
      </c>
      <c r="H366" s="73">
        <v>10381388</v>
      </c>
      <c r="I366" s="73" t="str" cm="1">
        <f t="array" ref="I366">IF(COUNTIF(Q$2:Q366,Q366)=1,_xlfn.TEXTJOIN(";",1,IF($Q$2:$Q$2000=Q366,$C$2:$C$2000,"")),"")</f>
        <v>Immulite 1000;Immulite 1000</v>
      </c>
      <c r="J366" s="73" t="str" cm="1">
        <f t="array" ref="J366">IF(COUNTIF(Q$2:Q366,Q366)=1,_xlfn.TEXTJOIN(";",1,IF($Q$2:$Q$2000=Q366,$F$2:$F$2000,"")),"")</f>
        <v>LKCO1;LKCO5</v>
      </c>
      <c r="K366" s="73" t="str" cm="1">
        <f t="array" ref="K366">IF(COUNTIF(Q$2:Q366,Q366)=1,_xlfn.TEXTJOIN(";",1,IF($Q$2:$Q$2000=Q366,$H$2:$H$2000,"")),"")</f>
        <v>10381388;10381393</v>
      </c>
      <c r="L366" s="103" t="s">
        <v>15653</v>
      </c>
      <c r="M366" s="103">
        <v>1</v>
      </c>
      <c r="O366" s="72" t="s">
        <v>15576</v>
      </c>
      <c r="P366" s="80" t="s">
        <v>15654</v>
      </c>
      <c r="Q366" s="72" t="str">
        <f t="shared" si="5"/>
        <v>国械注进20162400442</v>
      </c>
      <c r="R366" s="104">
        <v>44022</v>
      </c>
      <c r="S366" s="74">
        <v>44022</v>
      </c>
      <c r="T366" s="74">
        <v>45847</v>
      </c>
    </row>
    <row r="367" spans="1:20" s="103" customFormat="1" ht="37.5" customHeight="1">
      <c r="A367" s="70" t="s">
        <v>13371</v>
      </c>
      <c r="B367" s="70">
        <v>2</v>
      </c>
      <c r="C367" s="129" t="s">
        <v>15299</v>
      </c>
      <c r="D367" s="72" t="s">
        <v>15649</v>
      </c>
      <c r="E367" s="72" t="s">
        <v>15650</v>
      </c>
      <c r="F367" s="71" t="s">
        <v>15655</v>
      </c>
      <c r="G367" s="71" t="s">
        <v>15656</v>
      </c>
      <c r="H367" s="73">
        <v>10381393</v>
      </c>
      <c r="I367" s="73" t="str" cm="1">
        <f t="array" ref="I367">IF(COUNTIF(Q$2:Q367,Q367)=1,_xlfn.TEXTJOIN(";",1,IF($Q$2:$Q$2000=Q367,$C$2:$C$2000,"")),"")</f>
        <v/>
      </c>
      <c r="J367" s="73" t="str" cm="1">
        <f t="array" ref="J367">IF(COUNTIF(Q$2:Q367,Q367)=1,_xlfn.TEXTJOIN(";",1,IF($Q$2:$Q$2000=Q367,$F$2:$F$2000,"")),"")</f>
        <v/>
      </c>
      <c r="K367" s="73" t="str" cm="1">
        <f t="array" ref="K367">IF(COUNTIF(Q$2:Q367,Q367)=1,_xlfn.TEXTJOIN(";",1,IF($Q$2:$Q$2000=Q367,$H$2:$H$2000,"")),"")</f>
        <v/>
      </c>
      <c r="L367" s="103" t="s">
        <v>15657</v>
      </c>
      <c r="M367" s="103">
        <v>1</v>
      </c>
      <c r="O367" s="72" t="s">
        <v>15593</v>
      </c>
      <c r="P367" s="80" t="s">
        <v>15658</v>
      </c>
      <c r="Q367" s="72" t="str">
        <f t="shared" si="5"/>
        <v>国械注进20162400442</v>
      </c>
      <c r="R367" s="104">
        <v>44022</v>
      </c>
      <c r="S367" s="74">
        <v>44022</v>
      </c>
      <c r="T367" s="74">
        <v>45847</v>
      </c>
    </row>
    <row r="368" spans="1:20" s="103" customFormat="1" ht="25.5" customHeight="1">
      <c r="A368" s="70" t="s">
        <v>13371</v>
      </c>
      <c r="B368" s="70">
        <v>2</v>
      </c>
      <c r="C368" s="129" t="s">
        <v>15299</v>
      </c>
      <c r="D368" s="72" t="s">
        <v>15659</v>
      </c>
      <c r="E368" s="72" t="s">
        <v>15660</v>
      </c>
      <c r="F368" s="71" t="s">
        <v>15661</v>
      </c>
      <c r="G368" s="71" t="s">
        <v>15662</v>
      </c>
      <c r="H368" s="73">
        <v>10381130</v>
      </c>
      <c r="I368" s="73" t="str" cm="1">
        <f t="array" ref="I368">IF(COUNTIF(Q$2:Q368,Q368)=1,_xlfn.TEXTJOIN(";",1,IF($Q$2:$Q$2000=Q368,$C$2:$C$2000,"")),"")</f>
        <v>Immulite 1000;Immulite 1000</v>
      </c>
      <c r="J368" s="73" t="str" cm="1">
        <f t="array" ref="J368">IF(COUNTIF(Q$2:Q368,Q368)=1,_xlfn.TEXTJOIN(";",1,IF($Q$2:$Q$2000=Q368,$F$2:$F$2000,"")),"")</f>
        <v>LKDS1;LKDS5</v>
      </c>
      <c r="K368" s="73" t="str" cm="1">
        <f t="array" ref="K368">IF(COUNTIF(Q$2:Q368,Q368)=1,_xlfn.TEXTJOIN(";",1,IF($Q$2:$Q$2000=Q368,$H$2:$H$2000,"")),"")</f>
        <v>10381130;10381131</v>
      </c>
      <c r="L368" s="103" t="s">
        <v>15663</v>
      </c>
      <c r="M368" s="103">
        <v>1</v>
      </c>
      <c r="O368" s="72" t="s">
        <v>15576</v>
      </c>
      <c r="P368" s="80" t="s">
        <v>15664</v>
      </c>
      <c r="Q368" s="72" t="str">
        <f t="shared" si="5"/>
        <v>国械注进20172401308</v>
      </c>
      <c r="R368" s="104">
        <v>44434</v>
      </c>
      <c r="S368" s="74">
        <v>44434</v>
      </c>
      <c r="T368" s="74">
        <v>46259</v>
      </c>
    </row>
    <row r="369" spans="1:20" s="103" customFormat="1" ht="25.5" customHeight="1">
      <c r="A369" s="70" t="s">
        <v>13371</v>
      </c>
      <c r="B369" s="70">
        <v>2</v>
      </c>
      <c r="C369" s="129" t="s">
        <v>15299</v>
      </c>
      <c r="D369" s="72" t="s">
        <v>15659</v>
      </c>
      <c r="E369" s="72" t="s">
        <v>15660</v>
      </c>
      <c r="F369" s="71" t="s">
        <v>15665</v>
      </c>
      <c r="G369" s="71" t="s">
        <v>15666</v>
      </c>
      <c r="H369" s="73">
        <v>10381131</v>
      </c>
      <c r="I369" s="73" t="str" cm="1">
        <f t="array" ref="I369">IF(COUNTIF(Q$2:Q369,Q369)=1,_xlfn.TEXTJOIN(";",1,IF($Q$2:$Q$2000=Q369,$C$2:$C$2000,"")),"")</f>
        <v/>
      </c>
      <c r="J369" s="73" t="str" cm="1">
        <f t="array" ref="J369">IF(COUNTIF(Q$2:Q369,Q369)=1,_xlfn.TEXTJOIN(";",1,IF($Q$2:$Q$2000=Q369,$F$2:$F$2000,"")),"")</f>
        <v/>
      </c>
      <c r="K369" s="73" t="str" cm="1">
        <f t="array" ref="K369">IF(COUNTIF(Q$2:Q369,Q369)=1,_xlfn.TEXTJOIN(";",1,IF($Q$2:$Q$2000=Q369,$H$2:$H$2000,"")),"")</f>
        <v/>
      </c>
      <c r="L369" s="103" t="s">
        <v>15667</v>
      </c>
      <c r="M369" s="103">
        <v>1</v>
      </c>
      <c r="O369" s="72" t="s">
        <v>15593</v>
      </c>
      <c r="P369" s="80" t="s">
        <v>15668</v>
      </c>
      <c r="Q369" s="72" t="str">
        <f t="shared" si="5"/>
        <v>国械注进20172401308</v>
      </c>
      <c r="R369" s="104">
        <v>44434</v>
      </c>
      <c r="S369" s="74">
        <v>44434</v>
      </c>
      <c r="T369" s="74">
        <v>46259</v>
      </c>
    </row>
    <row r="370" spans="1:20" s="103" customFormat="1" ht="25.5" customHeight="1">
      <c r="A370" s="70" t="s">
        <v>13371</v>
      </c>
      <c r="B370" s="70">
        <v>2</v>
      </c>
      <c r="C370" s="129" t="s">
        <v>15299</v>
      </c>
      <c r="D370" s="72" t="s">
        <v>15669</v>
      </c>
      <c r="E370" s="72" t="s">
        <v>15670</v>
      </c>
      <c r="F370" s="71" t="s">
        <v>15671</v>
      </c>
      <c r="G370" s="71" t="s">
        <v>15672</v>
      </c>
      <c r="H370" s="73">
        <v>10381132</v>
      </c>
      <c r="I370" s="73" t="str" cm="1">
        <f t="array" ref="I370">IF(COUNTIF(Q$2:Q370,Q370)=1,_xlfn.TEXTJOIN(";",1,IF($Q$2:$Q$2000=Q370,$C$2:$C$2000,"")),"")</f>
        <v>Immulite 1000</v>
      </c>
      <c r="J370" s="73" t="str" cm="1">
        <f t="array" ref="J370">IF(COUNTIF(Q$2:Q370,Q370)=1,_xlfn.TEXTJOIN(";",1,IF($Q$2:$Q$2000=Q370,$F$2:$F$2000,"")),"")</f>
        <v>LKE21</v>
      </c>
      <c r="K370" s="73" t="str" cm="1">
        <f t="array" ref="K370">IF(COUNTIF(Q$2:Q370,Q370)=1,_xlfn.TEXTJOIN(";",1,IF($Q$2:$Q$2000=Q370,$H$2:$H$2000,"")),"")</f>
        <v>10381132</v>
      </c>
      <c r="L370" s="103" t="s">
        <v>15673</v>
      </c>
      <c r="M370" s="103">
        <v>1</v>
      </c>
      <c r="O370" s="72" t="s">
        <v>15576</v>
      </c>
      <c r="P370" s="80" t="s">
        <v>15674</v>
      </c>
      <c r="Q370" s="72" t="str">
        <f t="shared" si="5"/>
        <v>国械注进20152403760</v>
      </c>
      <c r="R370" s="104">
        <v>43863</v>
      </c>
      <c r="S370" s="74">
        <v>43863</v>
      </c>
      <c r="T370" s="74">
        <v>45689</v>
      </c>
    </row>
    <row r="371" spans="1:20" s="103" customFormat="1" ht="25.5" customHeight="1">
      <c r="A371" s="70" t="s">
        <v>13371</v>
      </c>
      <c r="B371" s="70">
        <v>2</v>
      </c>
      <c r="C371" s="129" t="s">
        <v>15299</v>
      </c>
      <c r="D371" s="72" t="s">
        <v>15675</v>
      </c>
      <c r="E371" s="72" t="s">
        <v>15676</v>
      </c>
      <c r="F371" s="71" t="s">
        <v>15677</v>
      </c>
      <c r="G371" s="71" t="s">
        <v>15678</v>
      </c>
      <c r="H371" s="73">
        <v>10381626</v>
      </c>
      <c r="I371" s="73" t="str" cm="1">
        <f t="array" ref="I371">IF(COUNTIF(Q$2:Q371,Q371)=1,_xlfn.TEXTJOIN(";",1,IF($Q$2:$Q$2000=Q371,$C$2:$C$2000,"")),"")</f>
        <v>Immulite 1000</v>
      </c>
      <c r="J371" s="73" t="str" cm="1">
        <f t="array" ref="J371">IF(COUNTIF(Q$2:Q371,Q371)=1,_xlfn.TEXTJOIN(";",1,IF($Q$2:$Q$2000=Q371,$F$2:$F$2000,"")),"")</f>
        <v>LKF31</v>
      </c>
      <c r="K371" s="73" t="str" cm="1">
        <f t="array" ref="K371">IF(COUNTIF(Q$2:Q371,Q371)=1,_xlfn.TEXTJOIN(";",1,IF($Q$2:$Q$2000=Q371,$H$2:$H$2000,"")),"")</f>
        <v>10381626</v>
      </c>
      <c r="L371" s="103" t="s">
        <v>15679</v>
      </c>
      <c r="M371" s="103">
        <v>1</v>
      </c>
      <c r="O371" s="72" t="s">
        <v>15576</v>
      </c>
      <c r="P371" s="80" t="s">
        <v>15680</v>
      </c>
      <c r="Q371" s="72" t="str">
        <f t="shared" si="5"/>
        <v>国械注进20162402319</v>
      </c>
      <c r="R371" s="104">
        <v>44133</v>
      </c>
      <c r="S371" s="74">
        <v>44133</v>
      </c>
      <c r="T371" s="74">
        <v>45958</v>
      </c>
    </row>
    <row r="372" spans="1:20" s="103" customFormat="1" ht="25.5" customHeight="1">
      <c r="A372" s="70" t="s">
        <v>13371</v>
      </c>
      <c r="B372" s="70">
        <v>2</v>
      </c>
      <c r="C372" s="71" t="s">
        <v>15299</v>
      </c>
      <c r="D372" s="72" t="s">
        <v>15681</v>
      </c>
      <c r="E372" s="72" t="s">
        <v>15682</v>
      </c>
      <c r="F372" s="71" t="s">
        <v>15683</v>
      </c>
      <c r="G372" s="71" t="s">
        <v>15684</v>
      </c>
      <c r="H372" s="73">
        <v>10381164</v>
      </c>
      <c r="I372" s="73" t="str" cm="1">
        <f t="array" ref="I372">IF(COUNTIF(Q$2:Q372,Q372)=1,_xlfn.TEXTJOIN(";",1,IF($Q$2:$Q$2000=Q372,$C$2:$C$2000,"")),"")</f>
        <v>Immulite 1000;Immulite 1000</v>
      </c>
      <c r="J372" s="73" t="str" cm="1">
        <f t="array" ref="J372">IF(COUNTIF(Q$2:Q372,Q372)=1,_xlfn.TEXTJOIN(";",1,IF($Q$2:$Q$2000=Q372,$F$2:$F$2000,"")),"")</f>
        <v>LKBCG1;LKBCG5</v>
      </c>
      <c r="K372" s="73" t="str" cm="1">
        <f t="array" ref="K372">IF(COUNTIF(Q$2:Q372,Q372)=1,_xlfn.TEXTJOIN(";",1,IF($Q$2:$Q$2000=Q372,$H$2:$H$2000,"")),"")</f>
        <v>10381164;10381166</v>
      </c>
      <c r="L372" s="103" t="s">
        <v>15685</v>
      </c>
      <c r="M372" s="103">
        <v>1</v>
      </c>
      <c r="O372" s="72" t="s">
        <v>15576</v>
      </c>
      <c r="P372" s="80" t="s">
        <v>15686</v>
      </c>
      <c r="Q372" s="72" t="str">
        <f t="shared" si="5"/>
        <v>国械注进20182401811</v>
      </c>
      <c r="R372" s="104">
        <v>44663</v>
      </c>
      <c r="S372" s="74">
        <v>45001</v>
      </c>
      <c r="T372" s="74">
        <v>46827</v>
      </c>
    </row>
    <row r="373" spans="1:20" s="103" customFormat="1" ht="25.5" customHeight="1">
      <c r="A373" s="70" t="s">
        <v>13371</v>
      </c>
      <c r="B373" s="70">
        <v>2</v>
      </c>
      <c r="C373" s="71" t="s">
        <v>15299</v>
      </c>
      <c r="D373" s="72" t="s">
        <v>15681</v>
      </c>
      <c r="E373" s="72" t="s">
        <v>15682</v>
      </c>
      <c r="F373" s="71" t="s">
        <v>15687</v>
      </c>
      <c r="G373" s="71" t="s">
        <v>15688</v>
      </c>
      <c r="H373" s="73">
        <v>10381166</v>
      </c>
      <c r="I373" s="73" t="str" cm="1">
        <f t="array" ref="I373">IF(COUNTIF(Q$2:Q373,Q373)=1,_xlfn.TEXTJOIN(";",1,IF($Q$2:$Q$2000=Q373,$C$2:$C$2000,"")),"")</f>
        <v/>
      </c>
      <c r="J373" s="73" t="str" cm="1">
        <f t="array" ref="J373">IF(COUNTIF(Q$2:Q373,Q373)=1,_xlfn.TEXTJOIN(";",1,IF($Q$2:$Q$2000=Q373,$F$2:$F$2000,"")),"")</f>
        <v/>
      </c>
      <c r="K373" s="73" t="str" cm="1">
        <f t="array" ref="K373">IF(COUNTIF(Q$2:Q373,Q373)=1,_xlfn.TEXTJOIN(";",1,IF($Q$2:$Q$2000=Q373,$H$2:$H$2000,"")),"")</f>
        <v/>
      </c>
      <c r="L373" s="103" t="s">
        <v>15689</v>
      </c>
      <c r="M373" s="103">
        <v>1</v>
      </c>
      <c r="O373" s="72" t="s">
        <v>15593</v>
      </c>
      <c r="P373" s="80" t="s">
        <v>15690</v>
      </c>
      <c r="Q373" s="72" t="str">
        <f t="shared" si="5"/>
        <v>国械注进20182401811</v>
      </c>
      <c r="R373" s="104">
        <v>44663</v>
      </c>
      <c r="S373" s="74">
        <v>45001</v>
      </c>
      <c r="T373" s="74">
        <v>46827</v>
      </c>
    </row>
    <row r="374" spans="1:20" s="103" customFormat="1" ht="25.5" customHeight="1">
      <c r="A374" s="70" t="s">
        <v>13371</v>
      </c>
      <c r="B374" s="70">
        <v>2</v>
      </c>
      <c r="C374" s="129" t="s">
        <v>15299</v>
      </c>
      <c r="D374" s="72" t="s">
        <v>15691</v>
      </c>
      <c r="E374" s="72" t="s">
        <v>15692</v>
      </c>
      <c r="F374" s="71" t="s">
        <v>15693</v>
      </c>
      <c r="G374" s="71" t="s">
        <v>15694</v>
      </c>
      <c r="H374" s="73">
        <v>10380898</v>
      </c>
      <c r="I374" s="73" t="str" cm="1">
        <f t="array" ref="I374">IF(COUNTIF(Q$2:Q374,Q374)=1,_xlfn.TEXTJOIN(";",1,IF($Q$2:$Q$2000=Q374,$C$2:$C$2000,"")),"")</f>
        <v>Immulite 1000</v>
      </c>
      <c r="J374" s="73" t="str" cm="1">
        <f t="array" ref="J374">IF(COUNTIF(Q$2:Q374,Q374)=1,_xlfn.TEXTJOIN(";",1,IF($Q$2:$Q$2000=Q374,$F$2:$F$2000,"")),"")</f>
        <v>LKFE1</v>
      </c>
      <c r="K374" s="73" t="str" cm="1">
        <f t="array" ref="K374">IF(COUNTIF(Q$2:Q374,Q374)=1,_xlfn.TEXTJOIN(";",1,IF($Q$2:$Q$2000=Q374,$H$2:$H$2000,"")),"")</f>
        <v>10380898</v>
      </c>
      <c r="L374" s="103" t="s">
        <v>15695</v>
      </c>
      <c r="M374" s="103">
        <v>1</v>
      </c>
      <c r="O374" s="72" t="s">
        <v>15576</v>
      </c>
      <c r="P374" s="80" t="s">
        <v>15696</v>
      </c>
      <c r="Q374" s="72" t="str">
        <f t="shared" si="5"/>
        <v>国械注进20162402320</v>
      </c>
      <c r="R374" s="104">
        <v>44095</v>
      </c>
      <c r="S374" s="74">
        <v>44095</v>
      </c>
      <c r="T374" s="74">
        <v>45920</v>
      </c>
    </row>
    <row r="375" spans="1:20" s="103" customFormat="1" ht="25.5" customHeight="1">
      <c r="A375" s="70" t="s">
        <v>13371</v>
      </c>
      <c r="B375" s="70">
        <v>2</v>
      </c>
      <c r="C375" s="129" t="s">
        <v>15299</v>
      </c>
      <c r="D375" s="72" t="s">
        <v>15697</v>
      </c>
      <c r="E375" s="72" t="s">
        <v>15698</v>
      </c>
      <c r="F375" s="71" t="s">
        <v>15699</v>
      </c>
      <c r="G375" s="71" t="s">
        <v>15700</v>
      </c>
      <c r="H375" s="73">
        <v>10381153</v>
      </c>
      <c r="I375" s="73" t="str" cm="1">
        <f t="array" ref="I375">IF(COUNTIF(Q$2:Q375,Q375)=1,_xlfn.TEXTJOIN(";",1,IF($Q$2:$Q$2000=Q375,$C$2:$C$2000,"")),"")</f>
        <v>Immulite 1000</v>
      </c>
      <c r="J375" s="73" t="str" cm="1">
        <f t="array" ref="J375">IF(COUNTIF(Q$2:Q375,Q375)=1,_xlfn.TEXTJOIN(";",1,IF($Q$2:$Q$2000=Q375,$F$2:$F$2000,"")),"")</f>
        <v>LKFS1</v>
      </c>
      <c r="K375" s="73" t="str" cm="1">
        <f t="array" ref="K375">IF(COUNTIF(Q$2:Q375,Q375)=1,_xlfn.TEXTJOIN(";",1,IF($Q$2:$Q$2000=Q375,$H$2:$H$2000,"")),"")</f>
        <v>10381153</v>
      </c>
      <c r="L375" s="103" t="s">
        <v>15701</v>
      </c>
      <c r="M375" s="103">
        <v>1</v>
      </c>
      <c r="O375" s="72" t="s">
        <v>15576</v>
      </c>
      <c r="P375" s="80" t="s">
        <v>15702</v>
      </c>
      <c r="Q375" s="72" t="str">
        <f t="shared" si="5"/>
        <v>国械注进20152402541</v>
      </c>
      <c r="R375" s="104">
        <v>43962</v>
      </c>
      <c r="S375" s="74">
        <v>43962</v>
      </c>
      <c r="T375" s="74">
        <v>45787</v>
      </c>
    </row>
    <row r="376" spans="1:20" s="103" customFormat="1" ht="25.5" customHeight="1">
      <c r="A376" s="70" t="s">
        <v>13371</v>
      </c>
      <c r="B376" s="70">
        <v>2</v>
      </c>
      <c r="C376" s="129" t="s">
        <v>15299</v>
      </c>
      <c r="D376" s="72" t="s">
        <v>15703</v>
      </c>
      <c r="E376" s="72" t="s">
        <v>15704</v>
      </c>
      <c r="F376" s="127" t="s">
        <v>15705</v>
      </c>
      <c r="G376" s="71" t="s">
        <v>15706</v>
      </c>
      <c r="H376" s="73">
        <v>10381385</v>
      </c>
      <c r="I376" s="73" t="str" cm="1">
        <f t="array" ref="I376">IF(COUNTIF(Q$2:Q376,Q376)=1,_xlfn.TEXTJOIN(";",1,IF($Q$2:$Q$2000=Q376,$C$2:$C$2000,"")),"")</f>
        <v>Immulite 1000;Immulite 1000</v>
      </c>
      <c r="J376" s="73" t="str" cm="1">
        <f t="array" ref="J376">IF(COUNTIF(Q$2:Q376,Q376)=1,_xlfn.TEXTJOIN(";",1,IF($Q$2:$Q$2000=Q376,$F$2:$F$2000,"")),"")</f>
        <v>LKHA1;LKHA5</v>
      </c>
      <c r="K376" s="73" t="str" cm="1">
        <f t="array" ref="K376">IF(COUNTIF(Q$2:Q376,Q376)=1,_xlfn.TEXTJOIN(";",1,IF($Q$2:$Q$2000=Q376,$H$2:$H$2000,"")),"")</f>
        <v>10381385;10381431</v>
      </c>
      <c r="L376" s="103" t="s">
        <v>15707</v>
      </c>
      <c r="M376" s="103">
        <v>1</v>
      </c>
      <c r="O376" s="72" t="s">
        <v>15576</v>
      </c>
      <c r="P376" s="80" t="s">
        <v>15708</v>
      </c>
      <c r="Q376" s="72" t="str">
        <f t="shared" si="5"/>
        <v>国械注进20172401006</v>
      </c>
      <c r="R376" s="104">
        <v>44393</v>
      </c>
      <c r="S376" s="74">
        <v>44393</v>
      </c>
      <c r="T376" s="74">
        <v>46218</v>
      </c>
    </row>
    <row r="377" spans="1:20" s="103" customFormat="1" ht="25.5" customHeight="1">
      <c r="A377" s="70" t="s">
        <v>13371</v>
      </c>
      <c r="B377" s="70">
        <v>2</v>
      </c>
      <c r="C377" s="129" t="s">
        <v>15299</v>
      </c>
      <c r="D377" s="72" t="s">
        <v>15703</v>
      </c>
      <c r="E377" s="72" t="s">
        <v>15704</v>
      </c>
      <c r="F377" s="71" t="s">
        <v>15709</v>
      </c>
      <c r="G377" s="71" t="s">
        <v>15710</v>
      </c>
      <c r="H377" s="73">
        <v>10381431</v>
      </c>
      <c r="I377" s="73" t="str" cm="1">
        <f t="array" ref="I377">IF(COUNTIF(Q$2:Q377,Q377)=1,_xlfn.TEXTJOIN(";",1,IF($Q$2:$Q$2000=Q377,$C$2:$C$2000,"")),"")</f>
        <v/>
      </c>
      <c r="J377" s="73" t="str" cm="1">
        <f t="array" ref="J377">IF(COUNTIF(Q$2:Q377,Q377)=1,_xlfn.TEXTJOIN(";",1,IF($Q$2:$Q$2000=Q377,$F$2:$F$2000,"")),"")</f>
        <v/>
      </c>
      <c r="K377" s="73" t="str" cm="1">
        <f t="array" ref="K377">IF(COUNTIF(Q$2:Q377,Q377)=1,_xlfn.TEXTJOIN(";",1,IF($Q$2:$Q$2000=Q377,$H$2:$H$2000,"")),"")</f>
        <v/>
      </c>
      <c r="L377" s="103" t="s">
        <v>15711</v>
      </c>
      <c r="M377" s="103">
        <v>1</v>
      </c>
      <c r="O377" s="72" t="s">
        <v>15593</v>
      </c>
      <c r="P377" s="80" t="s">
        <v>15712</v>
      </c>
      <c r="Q377" s="72" t="str">
        <f t="shared" si="5"/>
        <v>国械注进20172401006</v>
      </c>
      <c r="R377" s="104">
        <v>44393</v>
      </c>
      <c r="S377" s="74">
        <v>44393</v>
      </c>
      <c r="T377" s="74">
        <v>46218</v>
      </c>
    </row>
    <row r="378" spans="1:20" s="103" customFormat="1" ht="25.5" customHeight="1">
      <c r="A378" s="70" t="s">
        <v>13371</v>
      </c>
      <c r="B378" s="70">
        <v>2</v>
      </c>
      <c r="C378" s="129" t="s">
        <v>15299</v>
      </c>
      <c r="D378" s="72" t="s">
        <v>15713</v>
      </c>
      <c r="E378" s="72" t="s">
        <v>15714</v>
      </c>
      <c r="F378" s="71" t="s">
        <v>15715</v>
      </c>
      <c r="G378" s="71" t="s">
        <v>15716</v>
      </c>
      <c r="H378" s="73">
        <v>10380867</v>
      </c>
      <c r="I378" s="73" t="str" cm="1">
        <f t="array" ref="I378">IF(COUNTIF(Q$2:Q378,Q378)=1,_xlfn.TEXTJOIN(";",1,IF($Q$2:$Q$2000=Q378,$C$2:$C$2000,"")),"")</f>
        <v>Immulite 1000;Immulite 1000</v>
      </c>
      <c r="J378" s="73" t="str" cm="1">
        <f t="array" ref="J378">IF(COUNTIF(Q$2:Q378,Q378)=1,_xlfn.TEXTJOIN(";",1,IF($Q$2:$Q$2000=Q378,$F$2:$F$2000,"")),"")</f>
        <v>LKIE1;LKIE5</v>
      </c>
      <c r="K378" s="73" t="str" cm="1">
        <f t="array" ref="K378">IF(COUNTIF(Q$2:Q378,Q378)=1,_xlfn.TEXTJOIN(";",1,IF($Q$2:$Q$2000=Q378,$H$2:$H$2000,"")),"")</f>
        <v>10380867;10380871</v>
      </c>
      <c r="L378" s="103" t="s">
        <v>15717</v>
      </c>
      <c r="M378" s="103">
        <v>1</v>
      </c>
      <c r="O378" s="72" t="s">
        <v>15576</v>
      </c>
      <c r="P378" s="80" t="s">
        <v>15718</v>
      </c>
      <c r="Q378" s="72" t="str">
        <f t="shared" si="5"/>
        <v>国械注进20162405259</v>
      </c>
      <c r="R378" s="104">
        <v>44247</v>
      </c>
      <c r="S378" s="74">
        <v>44247</v>
      </c>
      <c r="T378" s="74">
        <v>46072</v>
      </c>
    </row>
    <row r="379" spans="1:20" s="103" customFormat="1" ht="25.5" customHeight="1">
      <c r="A379" s="70" t="s">
        <v>13371</v>
      </c>
      <c r="B379" s="70">
        <v>2</v>
      </c>
      <c r="C379" s="129" t="s">
        <v>15299</v>
      </c>
      <c r="D379" s="72" t="s">
        <v>15713</v>
      </c>
      <c r="E379" s="72" t="s">
        <v>15714</v>
      </c>
      <c r="F379" s="71" t="s">
        <v>15719</v>
      </c>
      <c r="G379" s="71" t="s">
        <v>15720</v>
      </c>
      <c r="H379" s="73">
        <v>10380871</v>
      </c>
      <c r="I379" s="73" t="str" cm="1">
        <f t="array" ref="I379">IF(COUNTIF(Q$2:Q379,Q379)=1,_xlfn.TEXTJOIN(";",1,IF($Q$2:$Q$2000=Q379,$C$2:$C$2000,"")),"")</f>
        <v/>
      </c>
      <c r="J379" s="73" t="str" cm="1">
        <f t="array" ref="J379">IF(COUNTIF(Q$2:Q379,Q379)=1,_xlfn.TEXTJOIN(";",1,IF($Q$2:$Q$2000=Q379,$F$2:$F$2000,"")),"")</f>
        <v/>
      </c>
      <c r="K379" s="73" t="str" cm="1">
        <f t="array" ref="K379">IF(COUNTIF(Q$2:Q379,Q379)=1,_xlfn.TEXTJOIN(";",1,IF($Q$2:$Q$2000=Q379,$H$2:$H$2000,"")),"")</f>
        <v/>
      </c>
      <c r="O379" s="72" t="s">
        <v>15593</v>
      </c>
      <c r="P379" s="80" t="s">
        <v>15721</v>
      </c>
      <c r="Q379" s="72" t="str">
        <f t="shared" si="5"/>
        <v>国械注进20162405259</v>
      </c>
      <c r="R379" s="104">
        <v>44247</v>
      </c>
      <c r="S379" s="74">
        <v>44247</v>
      </c>
      <c r="T379" s="74">
        <v>46072</v>
      </c>
    </row>
    <row r="380" spans="1:20" s="103" customFormat="1" ht="25.5" customHeight="1">
      <c r="A380" s="70" t="s">
        <v>13371</v>
      </c>
      <c r="B380" s="70">
        <v>2</v>
      </c>
      <c r="C380" s="129" t="s">
        <v>15299</v>
      </c>
      <c r="D380" s="72" t="s">
        <v>15722</v>
      </c>
      <c r="E380" s="72" t="s">
        <v>15723</v>
      </c>
      <c r="F380" s="71" t="s">
        <v>15724</v>
      </c>
      <c r="G380" s="71" t="s">
        <v>15725</v>
      </c>
      <c r="H380" s="73">
        <v>10381429</v>
      </c>
      <c r="I380" s="73" t="str" cm="1">
        <f t="array" ref="I380">IF(COUNTIF(Q$2:Q380,Q380)=1,_xlfn.TEXTJOIN(";",1,IF($Q$2:$Q$2000=Q380,$C$2:$C$2000,"")),"")</f>
        <v>Immulite 1000;Immulite 1000</v>
      </c>
      <c r="J380" s="73" t="str" cm="1">
        <f t="array" ref="J380">IF(COUNTIF(Q$2:Q380,Q380)=1,_xlfn.TEXTJOIN(";",1,IF($Q$2:$Q$2000=Q380,$F$2:$F$2000,"")),"")</f>
        <v>LKIN1;LKIN5</v>
      </c>
      <c r="K380" s="73" t="str" cm="1">
        <f t="array" ref="K380">IF(COUNTIF(Q$2:Q380,Q380)=1,_xlfn.TEXTJOIN(";",1,IF($Q$2:$Q$2000=Q380,$H$2:$H$2000,"")),"")</f>
        <v>10381429;10381428</v>
      </c>
      <c r="L380" s="103" t="s">
        <v>15726</v>
      </c>
      <c r="M380" s="103">
        <v>1</v>
      </c>
      <c r="O380" s="72" t="s">
        <v>15576</v>
      </c>
      <c r="P380" s="80" t="s">
        <v>15727</v>
      </c>
      <c r="Q380" s="72" t="str">
        <f t="shared" si="5"/>
        <v>国械注进20172406074</v>
      </c>
      <c r="R380" s="104">
        <v>44508</v>
      </c>
      <c r="S380" s="104">
        <v>44745</v>
      </c>
      <c r="T380" s="104">
        <v>46570</v>
      </c>
    </row>
    <row r="381" spans="1:20" s="103" customFormat="1" ht="25.5" customHeight="1">
      <c r="A381" s="70" t="s">
        <v>13371</v>
      </c>
      <c r="B381" s="70">
        <v>2</v>
      </c>
      <c r="C381" s="129" t="s">
        <v>15299</v>
      </c>
      <c r="D381" s="72" t="s">
        <v>15722</v>
      </c>
      <c r="E381" s="72" t="s">
        <v>15723</v>
      </c>
      <c r="F381" s="71" t="s">
        <v>15728</v>
      </c>
      <c r="G381" s="71" t="s">
        <v>15729</v>
      </c>
      <c r="H381" s="73">
        <v>10381428</v>
      </c>
      <c r="I381" s="73" t="str" cm="1">
        <f t="array" ref="I381">IF(COUNTIF(Q$2:Q381,Q381)=1,_xlfn.TEXTJOIN(";",1,IF($Q$2:$Q$2000=Q381,$C$2:$C$2000,"")),"")</f>
        <v/>
      </c>
      <c r="J381" s="73" t="str" cm="1">
        <f t="array" ref="J381">IF(COUNTIF(Q$2:Q381,Q381)=1,_xlfn.TEXTJOIN(";",1,IF($Q$2:$Q$2000=Q381,$F$2:$F$2000,"")),"")</f>
        <v/>
      </c>
      <c r="K381" s="73" t="str" cm="1">
        <f t="array" ref="K381">IF(COUNTIF(Q$2:Q381,Q381)=1,_xlfn.TEXTJOIN(";",1,IF($Q$2:$Q$2000=Q381,$H$2:$H$2000,"")),"")</f>
        <v/>
      </c>
      <c r="L381" s="103" t="s">
        <v>15730</v>
      </c>
      <c r="M381" s="103">
        <v>1</v>
      </c>
      <c r="O381" s="72" t="s">
        <v>15593</v>
      </c>
      <c r="P381" s="80" t="s">
        <v>15731</v>
      </c>
      <c r="Q381" s="72" t="str">
        <f t="shared" si="5"/>
        <v>国械注进20172406074</v>
      </c>
      <c r="R381" s="104">
        <v>44508</v>
      </c>
      <c r="S381" s="104">
        <v>44745</v>
      </c>
      <c r="T381" s="104">
        <v>46570</v>
      </c>
    </row>
    <row r="382" spans="1:20" s="103" customFormat="1" ht="25.5" customHeight="1">
      <c r="A382" s="70" t="s">
        <v>13371</v>
      </c>
      <c r="B382" s="70">
        <v>2</v>
      </c>
      <c r="C382" s="71" t="s">
        <v>15299</v>
      </c>
      <c r="D382" s="72" t="s">
        <v>15732</v>
      </c>
      <c r="E382" s="72" t="s">
        <v>15733</v>
      </c>
      <c r="F382" s="71" t="s">
        <v>15734</v>
      </c>
      <c r="G382" s="71" t="s">
        <v>15735</v>
      </c>
      <c r="H382" s="73">
        <v>10381416</v>
      </c>
      <c r="I382" s="73" t="str" cm="1">
        <f t="array" ref="I382">IF(COUNTIF(Q$2:Q382,Q382)=1,_xlfn.TEXTJOIN(";",1,IF($Q$2:$Q$2000=Q382,$C$2:$C$2000,"")),"")</f>
        <v>Immulite 1000</v>
      </c>
      <c r="J382" s="73" t="str" cm="1">
        <f t="array" ref="J382">IF(COUNTIF(Q$2:Q382,Q382)=1,_xlfn.TEXTJOIN(";",1,IF($Q$2:$Q$2000=Q382,$F$2:$F$2000,"")),"")</f>
        <v>LKIP1</v>
      </c>
      <c r="K382" s="73" t="str" cm="1">
        <f t="array" ref="K382">IF(COUNTIF(Q$2:Q382,Q382)=1,_xlfn.TEXTJOIN(";",1,IF($Q$2:$Q$2000=Q382,$H$2:$H$2000,"")),"")</f>
        <v>10381416</v>
      </c>
      <c r="L382" s="103" t="s">
        <v>15736</v>
      </c>
      <c r="M382" s="103">
        <v>1</v>
      </c>
      <c r="O382" s="72" t="s">
        <v>15576</v>
      </c>
      <c r="P382" s="80" t="s">
        <v>15737</v>
      </c>
      <c r="Q382" s="72" t="str">
        <f t="shared" si="5"/>
        <v>国械注进20152402311</v>
      </c>
      <c r="R382" s="104">
        <v>43833</v>
      </c>
      <c r="S382" s="104">
        <v>43833</v>
      </c>
      <c r="T382" s="104">
        <v>45659</v>
      </c>
    </row>
    <row r="383" spans="1:20" s="103" customFormat="1" ht="25.5" customHeight="1">
      <c r="A383" s="70" t="s">
        <v>13371</v>
      </c>
      <c r="B383" s="70">
        <v>2</v>
      </c>
      <c r="C383" s="71" t="s">
        <v>15299</v>
      </c>
      <c r="D383" s="72" t="s">
        <v>15738</v>
      </c>
      <c r="E383" s="72" t="s">
        <v>15739</v>
      </c>
      <c r="F383" s="71" t="s">
        <v>15740</v>
      </c>
      <c r="G383" s="71" t="s">
        <v>15741</v>
      </c>
      <c r="H383" s="73">
        <v>10381421</v>
      </c>
      <c r="I383" s="73" t="str" cm="1">
        <f t="array" ref="I383">IF(COUNTIF(Q$2:Q383,Q383)=1,_xlfn.TEXTJOIN(";",1,IF($Q$2:$Q$2000=Q383,$C$2:$C$2000,"")),"")</f>
        <v>Immulite 1000</v>
      </c>
      <c r="J383" s="73" t="str" cm="1">
        <f t="array" ref="J383">IF(COUNTIF(Q$2:Q383,Q383)=1,_xlfn.TEXTJOIN(";",1,IF($Q$2:$Q$2000=Q383,$F$2:$F$2000,"")),"")</f>
        <v>LKL11</v>
      </c>
      <c r="K383" s="73" t="str" cm="1">
        <f t="array" ref="K383">IF(COUNTIF(Q$2:Q383,Q383)=1,_xlfn.TEXTJOIN(";",1,IF($Q$2:$Q$2000=Q383,$H$2:$H$2000,"")),"")</f>
        <v>10381421</v>
      </c>
      <c r="L383" s="103" t="s">
        <v>15742</v>
      </c>
      <c r="M383" s="103">
        <v>1</v>
      </c>
      <c r="O383" s="72" t="s">
        <v>15576</v>
      </c>
      <c r="P383" s="80" t="s">
        <v>15743</v>
      </c>
      <c r="Q383" s="72" t="str">
        <f t="shared" si="5"/>
        <v>国械注进20192401863</v>
      </c>
      <c r="R383" s="104">
        <v>43539</v>
      </c>
      <c r="S383" s="104">
        <v>43539</v>
      </c>
      <c r="T383" s="104">
        <v>45365</v>
      </c>
    </row>
    <row r="384" spans="1:20" s="103" customFormat="1" ht="25.5" customHeight="1">
      <c r="A384" s="70" t="s">
        <v>13371</v>
      </c>
      <c r="B384" s="70">
        <v>2</v>
      </c>
      <c r="C384" s="129" t="s">
        <v>15299</v>
      </c>
      <c r="D384" s="72" t="s">
        <v>15744</v>
      </c>
      <c r="E384" s="72" t="s">
        <v>15745</v>
      </c>
      <c r="F384" s="71" t="s">
        <v>15746</v>
      </c>
      <c r="G384" s="71" t="s">
        <v>15747</v>
      </c>
      <c r="H384" s="73">
        <v>10381141</v>
      </c>
      <c r="I384" s="73" t="str" cm="1">
        <f t="array" ref="I384">IF(COUNTIF(Q$2:Q384,Q384)=1,_xlfn.TEXTJOIN(";",1,IF($Q$2:$Q$2000=Q384,$C$2:$C$2000,"")),"")</f>
        <v>Immulite 1000</v>
      </c>
      <c r="J384" s="73" t="str" cm="1">
        <f t="array" ref="J384">IF(COUNTIF(Q$2:Q384,Q384)=1,_xlfn.TEXTJOIN(";",1,IF($Q$2:$Q$2000=Q384,$F$2:$F$2000,"")),"")</f>
        <v>LKLH1</v>
      </c>
      <c r="K384" s="73" t="str" cm="1">
        <f t="array" ref="K384">IF(COUNTIF(Q$2:Q384,Q384)=1,_xlfn.TEXTJOIN(";",1,IF($Q$2:$Q$2000=Q384,$H$2:$H$2000,"")),"")</f>
        <v>10381141</v>
      </c>
      <c r="L384" s="103" t="s">
        <v>15748</v>
      </c>
      <c r="M384" s="103">
        <v>1</v>
      </c>
      <c r="O384" s="72" t="s">
        <v>15576</v>
      </c>
      <c r="P384" s="80" t="s">
        <v>15749</v>
      </c>
      <c r="Q384" s="72" t="str">
        <f t="shared" si="5"/>
        <v>国械注进20152402539</v>
      </c>
      <c r="R384" s="104">
        <v>43833</v>
      </c>
      <c r="S384" s="104">
        <v>43833</v>
      </c>
      <c r="T384" s="104">
        <v>45659</v>
      </c>
    </row>
    <row r="385" spans="1:20" s="103" customFormat="1" ht="25.5" customHeight="1">
      <c r="A385" s="70" t="s">
        <v>13371</v>
      </c>
      <c r="B385" s="70">
        <v>2</v>
      </c>
      <c r="C385" s="71" t="s">
        <v>15299</v>
      </c>
      <c r="D385" s="72" t="s">
        <v>15750</v>
      </c>
      <c r="E385" s="72" t="s">
        <v>15751</v>
      </c>
      <c r="F385" s="71" t="s">
        <v>15752</v>
      </c>
      <c r="G385" s="71" t="s">
        <v>15753</v>
      </c>
      <c r="H385" s="73">
        <v>10381417</v>
      </c>
      <c r="I385" s="73" t="str" cm="1">
        <f t="array" ref="I385">IF(COUNTIF(Q$2:Q385,Q385)=1,_xlfn.TEXTJOIN(";",1,IF($Q$2:$Q$2000=Q385,$C$2:$C$2000,"")),"")</f>
        <v>Immulite 1000</v>
      </c>
      <c r="J385" s="73" t="str" cm="1">
        <f t="array" ref="J385">IF(COUNTIF(Q$2:Q385,Q385)=1,_xlfn.TEXTJOIN(";",1,IF($Q$2:$Q$2000=Q385,$F$2:$F$2000,"")),"")</f>
        <v>LKNF1</v>
      </c>
      <c r="K385" s="73" t="str" cm="1">
        <f t="array" ref="K385">IF(COUNTIF(Q$2:Q385,Q385)=1,_xlfn.TEXTJOIN(";",1,IF($Q$2:$Q$2000=Q385,$H$2:$H$2000,"")),"")</f>
        <v>10381417</v>
      </c>
      <c r="L385" s="103" t="s">
        <v>15754</v>
      </c>
      <c r="M385" s="103">
        <v>1</v>
      </c>
      <c r="O385" s="72" t="s">
        <v>15576</v>
      </c>
      <c r="P385" s="80" t="s">
        <v>15755</v>
      </c>
      <c r="Q385" s="72" t="str">
        <f t="shared" si="5"/>
        <v>国械注进20162401126</v>
      </c>
      <c r="R385" s="104">
        <v>44062</v>
      </c>
      <c r="S385" s="104">
        <v>44062</v>
      </c>
      <c r="T385" s="104">
        <v>45887</v>
      </c>
    </row>
    <row r="386" spans="1:20" s="103" customFormat="1" ht="25.5" customHeight="1">
      <c r="A386" s="70" t="s">
        <v>13371</v>
      </c>
      <c r="B386" s="70">
        <v>2</v>
      </c>
      <c r="C386" s="129" t="s">
        <v>15299</v>
      </c>
      <c r="D386" s="72" t="s">
        <v>15756</v>
      </c>
      <c r="E386" s="72" t="s">
        <v>15757</v>
      </c>
      <c r="F386" s="71" t="s">
        <v>15758</v>
      </c>
      <c r="G386" s="71" t="s">
        <v>15759</v>
      </c>
      <c r="H386" s="73">
        <v>10380969</v>
      </c>
      <c r="I386" s="73" t="str" cm="1">
        <f t="array" ref="I386">IF(COUNTIF(Q$2:Q386,Q386)=1,_xlfn.TEXTJOIN(";",1,IF($Q$2:$Q$2000=Q386,$C$2:$C$2000,"")),"")</f>
        <v>Immulite 1000;Immulite 1000</v>
      </c>
      <c r="J386" s="73" t="str" cm="1">
        <f t="array" ref="J386">IF(COUNTIF(Q$2:Q386,Q386)=1,_xlfn.TEXTJOIN(";",1,IF($Q$2:$Q$2000=Q386,$F$2:$F$2000,"")),"")</f>
        <v>LKOP1;LKOP5</v>
      </c>
      <c r="K386" s="73" t="str" cm="1">
        <f t="array" ref="K386">IF(COUNTIF(Q$2:Q386,Q386)=1,_xlfn.TEXTJOIN(";",1,IF($Q$2:$Q$2000=Q386,$H$2:$H$2000,"")),"")</f>
        <v>10380969;10380959</v>
      </c>
      <c r="L386" s="103" t="s">
        <v>15760</v>
      </c>
      <c r="M386" s="103">
        <v>1</v>
      </c>
      <c r="O386" s="72" t="s">
        <v>15576</v>
      </c>
      <c r="P386" s="80" t="s">
        <v>15761</v>
      </c>
      <c r="Q386" s="72" t="str">
        <f t="shared" si="5"/>
        <v>国械注进20172402241</v>
      </c>
      <c r="R386" s="104">
        <v>44393</v>
      </c>
      <c r="S386" s="104">
        <v>44393</v>
      </c>
      <c r="T386" s="104">
        <v>46218</v>
      </c>
    </row>
    <row r="387" spans="1:20" s="103" customFormat="1" ht="25.5" customHeight="1">
      <c r="A387" s="70" t="s">
        <v>13371</v>
      </c>
      <c r="B387" s="70">
        <v>2</v>
      </c>
      <c r="C387" s="129" t="s">
        <v>15299</v>
      </c>
      <c r="D387" s="72" t="s">
        <v>15756</v>
      </c>
      <c r="E387" s="72" t="s">
        <v>15757</v>
      </c>
      <c r="F387" s="71" t="s">
        <v>15762</v>
      </c>
      <c r="G387" s="71" t="s">
        <v>15763</v>
      </c>
      <c r="H387" s="73">
        <v>10380959</v>
      </c>
      <c r="I387" s="73" t="str" cm="1">
        <f t="array" ref="I387">IF(COUNTIF(Q$2:Q387,Q387)=1,_xlfn.TEXTJOIN(";",1,IF($Q$2:$Q$2000=Q387,$C$2:$C$2000,"")),"")</f>
        <v/>
      </c>
      <c r="J387" s="73" t="str" cm="1">
        <f t="array" ref="J387">IF(COUNTIF(Q$2:Q387,Q387)=1,_xlfn.TEXTJOIN(";",1,IF($Q$2:$Q$2000=Q387,$F$2:$F$2000,"")),"")</f>
        <v/>
      </c>
      <c r="K387" s="73" t="str" cm="1">
        <f t="array" ref="K387">IF(COUNTIF(Q$2:Q387,Q387)=1,_xlfn.TEXTJOIN(";",1,IF($Q$2:$Q$2000=Q387,$H$2:$H$2000,"")),"")</f>
        <v/>
      </c>
      <c r="L387" s="103" t="s">
        <v>15764</v>
      </c>
      <c r="M387" s="103">
        <v>1</v>
      </c>
      <c r="O387" s="72" t="s">
        <v>15593</v>
      </c>
      <c r="P387" s="80" t="s">
        <v>15765</v>
      </c>
      <c r="Q387" s="72" t="str">
        <f t="shared" ref="Q387:Q450" si="6">IF(IFERROR(FIND("Refer to ",P387),0),REPLACE(P387,1,9,""),P387)</f>
        <v>国械注进20172402241</v>
      </c>
      <c r="R387" s="104">
        <v>44393</v>
      </c>
      <c r="S387" s="104">
        <v>44393</v>
      </c>
      <c r="T387" s="104">
        <v>46218</v>
      </c>
    </row>
    <row r="388" spans="1:20" s="103" customFormat="1" ht="25.5" customHeight="1">
      <c r="A388" s="70" t="s">
        <v>13371</v>
      </c>
      <c r="B388" s="70">
        <v>2</v>
      </c>
      <c r="C388" s="129" t="s">
        <v>15299</v>
      </c>
      <c r="D388" s="72" t="s">
        <v>15766</v>
      </c>
      <c r="E388" s="72" t="s">
        <v>15767</v>
      </c>
      <c r="F388" s="127" t="s">
        <v>15768</v>
      </c>
      <c r="G388" s="71" t="s">
        <v>15769</v>
      </c>
      <c r="H388" s="73">
        <v>10381399</v>
      </c>
      <c r="I388" s="73" t="str" cm="1">
        <f t="array" ref="I388">IF(COUNTIF(Q$2:Q388,Q388)=1,_xlfn.TEXTJOIN(";",1,IF($Q$2:$Q$2000=Q388,$C$2:$C$2000,"")),"")</f>
        <v>Immulite 1000;Immulite 1000</v>
      </c>
      <c r="J388" s="73" t="str" cm="1">
        <f t="array" ref="J388">IF(COUNTIF(Q$2:Q388,Q388)=1,_xlfn.TEXTJOIN(";",1,IF($Q$2:$Q$2000=Q388,$F$2:$F$2000,"")),"")</f>
        <v>LKPP1;LKPP5</v>
      </c>
      <c r="K388" s="73" t="str" cm="1">
        <f t="array" ref="K388">IF(COUNTIF(Q$2:Q388,Q388)=1,_xlfn.TEXTJOIN(";",1,IF($Q$2:$Q$2000=Q388,$H$2:$H$2000,"")),"")</f>
        <v>10381399;10381400</v>
      </c>
      <c r="L388" s="103" t="s">
        <v>15770</v>
      </c>
      <c r="M388" s="103">
        <v>1</v>
      </c>
      <c r="O388" s="72" t="s">
        <v>15576</v>
      </c>
      <c r="P388" s="80" t="s">
        <v>15771</v>
      </c>
      <c r="Q388" s="72" t="str">
        <f t="shared" si="6"/>
        <v>国械注进20152403765</v>
      </c>
      <c r="R388" s="104">
        <v>43973</v>
      </c>
      <c r="S388" s="104">
        <v>43973</v>
      </c>
      <c r="T388" s="104">
        <v>45798</v>
      </c>
    </row>
    <row r="389" spans="1:20" s="103" customFormat="1" ht="25.5" customHeight="1">
      <c r="A389" s="70" t="s">
        <v>13371</v>
      </c>
      <c r="B389" s="70">
        <v>2</v>
      </c>
      <c r="C389" s="129" t="s">
        <v>15299</v>
      </c>
      <c r="D389" s="72" t="s">
        <v>15766</v>
      </c>
      <c r="E389" s="72" t="s">
        <v>15767</v>
      </c>
      <c r="F389" s="71" t="s">
        <v>15772</v>
      </c>
      <c r="G389" s="71" t="s">
        <v>15773</v>
      </c>
      <c r="H389" s="73">
        <v>10381400</v>
      </c>
      <c r="I389" s="73" t="str" cm="1">
        <f t="array" ref="I389">IF(COUNTIF(Q$2:Q389,Q389)=1,_xlfn.TEXTJOIN(";",1,IF($Q$2:$Q$2000=Q389,$C$2:$C$2000,"")),"")</f>
        <v/>
      </c>
      <c r="J389" s="73" t="str" cm="1">
        <f t="array" ref="J389">IF(COUNTIF(Q$2:Q389,Q389)=1,_xlfn.TEXTJOIN(";",1,IF($Q$2:$Q$2000=Q389,$F$2:$F$2000,"")),"")</f>
        <v/>
      </c>
      <c r="K389" s="73" t="str" cm="1">
        <f t="array" ref="K389">IF(COUNTIF(Q$2:Q389,Q389)=1,_xlfn.TEXTJOIN(";",1,IF($Q$2:$Q$2000=Q389,$H$2:$H$2000,"")),"")</f>
        <v/>
      </c>
      <c r="L389" s="103" t="s">
        <v>15774</v>
      </c>
      <c r="M389" s="103">
        <v>1</v>
      </c>
      <c r="O389" s="72" t="s">
        <v>15593</v>
      </c>
      <c r="P389" s="80" t="s">
        <v>15775</v>
      </c>
      <c r="Q389" s="72" t="str">
        <f t="shared" si="6"/>
        <v>国械注进20152403765</v>
      </c>
      <c r="R389" s="104">
        <v>43973</v>
      </c>
      <c r="S389" s="104">
        <v>43973</v>
      </c>
      <c r="T389" s="104">
        <v>45798</v>
      </c>
    </row>
    <row r="390" spans="1:20" s="103" customFormat="1" ht="25.5" customHeight="1">
      <c r="A390" s="70" t="s">
        <v>13371</v>
      </c>
      <c r="B390" s="70">
        <v>2</v>
      </c>
      <c r="C390" s="129" t="s">
        <v>15299</v>
      </c>
      <c r="D390" s="72" t="s">
        <v>15776</v>
      </c>
      <c r="E390" s="72" t="s">
        <v>15777</v>
      </c>
      <c r="F390" s="71" t="s">
        <v>15778</v>
      </c>
      <c r="G390" s="71" t="s">
        <v>15779</v>
      </c>
      <c r="H390" s="73">
        <v>10381145</v>
      </c>
      <c r="I390" s="73" t="str" cm="1">
        <f t="array" ref="I390">IF(COUNTIF(Q$2:Q390,Q390)=1,_xlfn.TEXTJOIN(";",1,IF($Q$2:$Q$2000=Q390,$C$2:$C$2000,"")),"")</f>
        <v>Immulite 1000;Immulite 1000</v>
      </c>
      <c r="J390" s="73" t="str" cm="1">
        <f t="array" ref="J390">IF(COUNTIF(Q$2:Q390,Q390)=1,_xlfn.TEXTJOIN(";",1,IF($Q$2:$Q$2000=Q390,$F$2:$F$2000,"")),"")</f>
        <v>LKPR1;LKPR5</v>
      </c>
      <c r="K390" s="73" t="str" cm="1">
        <f t="array" ref="K390">IF(COUNTIF(Q$2:Q390,Q390)=1,_xlfn.TEXTJOIN(";",1,IF($Q$2:$Q$2000=Q390,$H$2:$H$2000,"")),"")</f>
        <v>10381145;10381143</v>
      </c>
      <c r="L390" s="103" t="s">
        <v>15780</v>
      </c>
      <c r="M390" s="103">
        <v>1</v>
      </c>
      <c r="O390" s="72" t="s">
        <v>15576</v>
      </c>
      <c r="P390" s="80" t="s">
        <v>15781</v>
      </c>
      <c r="Q390" s="72" t="str">
        <f t="shared" si="6"/>
        <v>国械注进20162401134</v>
      </c>
      <c r="R390" s="104">
        <v>44067</v>
      </c>
      <c r="S390" s="104">
        <v>44067</v>
      </c>
      <c r="T390" s="104">
        <v>45892</v>
      </c>
    </row>
    <row r="391" spans="1:20" s="103" customFormat="1" ht="25.5" customHeight="1">
      <c r="A391" s="70" t="s">
        <v>13371</v>
      </c>
      <c r="B391" s="70">
        <v>2</v>
      </c>
      <c r="C391" s="129" t="s">
        <v>15299</v>
      </c>
      <c r="D391" s="72" t="s">
        <v>15776</v>
      </c>
      <c r="E391" s="72" t="s">
        <v>15777</v>
      </c>
      <c r="F391" s="71" t="s">
        <v>15782</v>
      </c>
      <c r="G391" s="71" t="s">
        <v>15783</v>
      </c>
      <c r="H391" s="73">
        <v>10381143</v>
      </c>
      <c r="I391" s="73" t="str" cm="1">
        <f t="array" ref="I391">IF(COUNTIF(Q$2:Q391,Q391)=1,_xlfn.TEXTJOIN(";",1,IF($Q$2:$Q$2000=Q391,$C$2:$C$2000,"")),"")</f>
        <v/>
      </c>
      <c r="J391" s="73" t="str" cm="1">
        <f t="array" ref="J391">IF(COUNTIF(Q$2:Q391,Q391)=1,_xlfn.TEXTJOIN(";",1,IF($Q$2:$Q$2000=Q391,$F$2:$F$2000,"")),"")</f>
        <v/>
      </c>
      <c r="K391" s="73" t="str" cm="1">
        <f t="array" ref="K391">IF(COUNTIF(Q$2:Q391,Q391)=1,_xlfn.TEXTJOIN(";",1,IF($Q$2:$Q$2000=Q391,$H$2:$H$2000,"")),"")</f>
        <v/>
      </c>
      <c r="L391" s="103" t="s">
        <v>15784</v>
      </c>
      <c r="M391" s="103">
        <v>1</v>
      </c>
      <c r="O391" s="72" t="s">
        <v>15593</v>
      </c>
      <c r="P391" s="80" t="s">
        <v>15785</v>
      </c>
      <c r="Q391" s="72" t="str">
        <f t="shared" si="6"/>
        <v>国械注进20162401134</v>
      </c>
      <c r="R391" s="104">
        <v>44067</v>
      </c>
      <c r="S391" s="104">
        <v>44067</v>
      </c>
      <c r="T391" s="104">
        <v>45892</v>
      </c>
    </row>
    <row r="392" spans="1:20" s="103" customFormat="1" ht="25.5" customHeight="1">
      <c r="A392" s="70" t="s">
        <v>13371</v>
      </c>
      <c r="B392" s="70">
        <v>2</v>
      </c>
      <c r="C392" s="71" t="s">
        <v>15299</v>
      </c>
      <c r="D392" s="72" t="s">
        <v>15786</v>
      </c>
      <c r="E392" s="72" t="s">
        <v>15787</v>
      </c>
      <c r="F392" s="71" t="s">
        <v>15788</v>
      </c>
      <c r="G392" s="71" t="s">
        <v>15789</v>
      </c>
      <c r="H392" s="73">
        <v>10381138</v>
      </c>
      <c r="I392" s="73" t="str" cm="1">
        <f t="array" ref="I392">IF(COUNTIF(Q$2:Q392,Q392)=1,_xlfn.TEXTJOIN(";",1,IF($Q$2:$Q$2000=Q392,$C$2:$C$2000,"")),"")</f>
        <v>Immulite 1000;Immulite 1000</v>
      </c>
      <c r="J392" s="73" t="str" cm="1">
        <f t="array" ref="J392">IF(COUNTIF(Q$2:Q392,Q392)=1,_xlfn.TEXTJOIN(";",1,IF($Q$2:$Q$2000=Q392,$F$2:$F$2000,"")),"")</f>
        <v>LKSH1;LKSH5</v>
      </c>
      <c r="K392" s="73" t="str" cm="1">
        <f t="array" ref="K392">IF(COUNTIF(Q$2:Q392,Q392)=1,_xlfn.TEXTJOIN(";",1,IF($Q$2:$Q$2000=Q392,$H$2:$H$2000,"")),"")</f>
        <v>10381138;10381137</v>
      </c>
      <c r="L392" s="103" t="s">
        <v>15790</v>
      </c>
      <c r="M392" s="103">
        <v>1</v>
      </c>
      <c r="O392" s="72" t="s">
        <v>15576</v>
      </c>
      <c r="P392" s="80" t="s">
        <v>15791</v>
      </c>
      <c r="Q392" s="72" t="str">
        <f t="shared" si="6"/>
        <v>国械注进20162400517</v>
      </c>
      <c r="R392" s="104">
        <v>44014</v>
      </c>
      <c r="S392" s="104">
        <v>44014</v>
      </c>
      <c r="T392" s="104">
        <v>45839</v>
      </c>
    </row>
    <row r="393" spans="1:20" s="103" customFormat="1" ht="25.5" customHeight="1">
      <c r="A393" s="70" t="s">
        <v>13371</v>
      </c>
      <c r="B393" s="70">
        <v>2</v>
      </c>
      <c r="C393" s="71" t="s">
        <v>15299</v>
      </c>
      <c r="D393" s="72" t="s">
        <v>15786</v>
      </c>
      <c r="E393" s="72" t="s">
        <v>15787</v>
      </c>
      <c r="F393" s="71" t="s">
        <v>15792</v>
      </c>
      <c r="G393" s="71" t="s">
        <v>15793</v>
      </c>
      <c r="H393" s="73">
        <v>10381137</v>
      </c>
      <c r="I393" s="73" t="str" cm="1">
        <f t="array" ref="I393">IF(COUNTIF(Q$2:Q393,Q393)=1,_xlfn.TEXTJOIN(";",1,IF($Q$2:$Q$2000=Q393,$C$2:$C$2000,"")),"")</f>
        <v/>
      </c>
      <c r="J393" s="73" t="str" cm="1">
        <f t="array" ref="J393">IF(COUNTIF(Q$2:Q393,Q393)=1,_xlfn.TEXTJOIN(";",1,IF($Q$2:$Q$2000=Q393,$F$2:$F$2000,"")),"")</f>
        <v/>
      </c>
      <c r="K393" s="73" t="str" cm="1">
        <f t="array" ref="K393">IF(COUNTIF(Q$2:Q393,Q393)=1,_xlfn.TEXTJOIN(";",1,IF($Q$2:$Q$2000=Q393,$H$2:$H$2000,"")),"")</f>
        <v/>
      </c>
      <c r="L393" s="103" t="s">
        <v>15794</v>
      </c>
      <c r="M393" s="103">
        <v>1</v>
      </c>
      <c r="O393" s="72" t="s">
        <v>15593</v>
      </c>
      <c r="P393" s="80" t="s">
        <v>15795</v>
      </c>
      <c r="Q393" s="72" t="str">
        <f t="shared" si="6"/>
        <v>国械注进20162400517</v>
      </c>
      <c r="R393" s="104">
        <v>44014</v>
      </c>
      <c r="S393" s="104">
        <v>44014</v>
      </c>
      <c r="T393" s="104">
        <v>45839</v>
      </c>
    </row>
    <row r="394" spans="1:20" s="103" customFormat="1" ht="25.5" customHeight="1">
      <c r="A394" s="70" t="s">
        <v>13371</v>
      </c>
      <c r="B394" s="70">
        <v>2</v>
      </c>
      <c r="C394" s="129" t="s">
        <v>15299</v>
      </c>
      <c r="D394" s="72" t="s">
        <v>15796</v>
      </c>
      <c r="E394" s="72" t="s">
        <v>15797</v>
      </c>
      <c r="F394" s="71" t="s">
        <v>15798</v>
      </c>
      <c r="G394" s="71" t="s">
        <v>15799</v>
      </c>
      <c r="H394" s="73">
        <v>10381630</v>
      </c>
      <c r="I394" s="73" t="str" cm="1">
        <f t="array" ref="I394">IF(COUNTIF(Q$2:Q394,Q394)=1,_xlfn.TEXTJOIN(";",1,IF($Q$2:$Q$2000=Q394,$C$2:$C$2000,"")),"")</f>
        <v>Immulite 1000;Immulite 1000</v>
      </c>
      <c r="J394" s="73" t="str" cm="1">
        <f t="array" ref="J394">IF(COUNTIF(Q$2:Q394,Q394)=1,_xlfn.TEXTJOIN(";",1,IF($Q$2:$Q$2000=Q394,$F$2:$F$2000,"")),"")</f>
        <v>LKT31;LKT35</v>
      </c>
      <c r="K394" s="73" t="str" cm="1">
        <f t="array" ref="K394">IF(COUNTIF(Q$2:Q394,Q394)=1,_xlfn.TEXTJOIN(";",1,IF($Q$2:$Q$2000=Q394,$H$2:$H$2000,"")),"")</f>
        <v>10381630;10381631</v>
      </c>
      <c r="L394" s="103" t="s">
        <v>15800</v>
      </c>
      <c r="M394" s="103">
        <v>1</v>
      </c>
      <c r="O394" s="72" t="s">
        <v>15576</v>
      </c>
      <c r="P394" s="80" t="s">
        <v>15801</v>
      </c>
      <c r="Q394" s="72" t="str">
        <f t="shared" si="6"/>
        <v>国械注进20162401573</v>
      </c>
      <c r="R394" s="104">
        <v>44172</v>
      </c>
      <c r="S394" s="104">
        <v>44172</v>
      </c>
      <c r="T394" s="104">
        <v>45997</v>
      </c>
    </row>
    <row r="395" spans="1:20" s="103" customFormat="1" ht="25.5" customHeight="1">
      <c r="A395" s="70" t="s">
        <v>13371</v>
      </c>
      <c r="B395" s="70">
        <v>2</v>
      </c>
      <c r="C395" s="129" t="s">
        <v>15299</v>
      </c>
      <c r="D395" s="72" t="s">
        <v>15796</v>
      </c>
      <c r="E395" s="72" t="s">
        <v>15797</v>
      </c>
      <c r="F395" s="71" t="s">
        <v>15802</v>
      </c>
      <c r="G395" s="71" t="s">
        <v>15803</v>
      </c>
      <c r="H395" s="73">
        <v>10381631</v>
      </c>
      <c r="I395" s="73" t="str" cm="1">
        <f t="array" ref="I395">IF(COUNTIF(Q$2:Q395,Q395)=1,_xlfn.TEXTJOIN(";",1,IF($Q$2:$Q$2000=Q395,$C$2:$C$2000,"")),"")</f>
        <v/>
      </c>
      <c r="J395" s="73" t="str" cm="1">
        <f t="array" ref="J395">IF(COUNTIF(Q$2:Q395,Q395)=1,_xlfn.TEXTJOIN(";",1,IF($Q$2:$Q$2000=Q395,$F$2:$F$2000,"")),"")</f>
        <v/>
      </c>
      <c r="K395" s="73" t="str" cm="1">
        <f t="array" ref="K395">IF(COUNTIF(Q$2:Q395,Q395)=1,_xlfn.TEXTJOIN(";",1,IF($Q$2:$Q$2000=Q395,$H$2:$H$2000,"")),"")</f>
        <v/>
      </c>
      <c r="L395" s="103" t="s">
        <v>15804</v>
      </c>
      <c r="M395" s="103">
        <v>1</v>
      </c>
      <c r="O395" s="72" t="s">
        <v>15593</v>
      </c>
      <c r="P395" s="80" t="s">
        <v>15805</v>
      </c>
      <c r="Q395" s="72" t="str">
        <f t="shared" si="6"/>
        <v>国械注进20162401573</v>
      </c>
      <c r="R395" s="104">
        <v>44172</v>
      </c>
      <c r="S395" s="104">
        <v>44172</v>
      </c>
      <c r="T395" s="104">
        <v>45997</v>
      </c>
    </row>
    <row r="396" spans="1:20" s="103" customFormat="1" ht="25.5" customHeight="1">
      <c r="A396" s="70" t="s">
        <v>13371</v>
      </c>
      <c r="B396" s="70">
        <v>2</v>
      </c>
      <c r="C396" s="129" t="s">
        <v>15299</v>
      </c>
      <c r="D396" s="72" t="s">
        <v>15806</v>
      </c>
      <c r="E396" s="72" t="s">
        <v>15807</v>
      </c>
      <c r="F396" s="71" t="s">
        <v>15808</v>
      </c>
      <c r="G396" s="71" t="s">
        <v>15809</v>
      </c>
      <c r="H396" s="73">
        <v>10381633</v>
      </c>
      <c r="I396" s="73" t="str" cm="1">
        <f t="array" ref="I396">IF(COUNTIF(Q$2:Q396,Q396)=1,_xlfn.TEXTJOIN(";",1,IF($Q$2:$Q$2000=Q396,$C$2:$C$2000,"")),"")</f>
        <v>Immulite 1000;Immulite 1000</v>
      </c>
      <c r="J396" s="73" t="str" cm="1">
        <f t="array" ref="J396">IF(COUNTIF(Q$2:Q396,Q396)=1,_xlfn.TEXTJOIN(";",1,IF($Q$2:$Q$2000=Q396,$F$2:$F$2000,"")),"")</f>
        <v>LKT41;LKT45</v>
      </c>
      <c r="K396" s="73" t="str" cm="1">
        <f t="array" ref="K396">IF(COUNTIF(Q$2:Q396,Q396)=1,_xlfn.TEXTJOIN(";",1,IF($Q$2:$Q$2000=Q396,$H$2:$H$2000,"")),"")</f>
        <v>10381633;10381635</v>
      </c>
      <c r="L396" s="103" t="s">
        <v>15810</v>
      </c>
      <c r="M396" s="103">
        <v>1</v>
      </c>
      <c r="O396" s="72" t="s">
        <v>15576</v>
      </c>
      <c r="P396" s="80" t="s">
        <v>15811</v>
      </c>
      <c r="Q396" s="72" t="str">
        <f t="shared" si="6"/>
        <v>国械注进20162401138</v>
      </c>
      <c r="R396" s="104">
        <v>44074</v>
      </c>
      <c r="S396" s="104">
        <v>44074</v>
      </c>
      <c r="T396" s="104">
        <v>45899</v>
      </c>
    </row>
    <row r="397" spans="1:20" s="103" customFormat="1" ht="25.5" customHeight="1">
      <c r="A397" s="70" t="s">
        <v>13371</v>
      </c>
      <c r="B397" s="70">
        <v>2</v>
      </c>
      <c r="C397" s="129" t="s">
        <v>15299</v>
      </c>
      <c r="D397" s="72" t="s">
        <v>15806</v>
      </c>
      <c r="E397" s="72" t="s">
        <v>15807</v>
      </c>
      <c r="F397" s="71" t="s">
        <v>15812</v>
      </c>
      <c r="G397" s="71" t="s">
        <v>15813</v>
      </c>
      <c r="H397" s="73">
        <v>10381635</v>
      </c>
      <c r="I397" s="73" t="str" cm="1">
        <f t="array" ref="I397">IF(COUNTIF(Q$2:Q397,Q397)=1,_xlfn.TEXTJOIN(";",1,IF($Q$2:$Q$2000=Q397,$C$2:$C$2000,"")),"")</f>
        <v/>
      </c>
      <c r="J397" s="73" t="str" cm="1">
        <f t="array" ref="J397">IF(COUNTIF(Q$2:Q397,Q397)=1,_xlfn.TEXTJOIN(";",1,IF($Q$2:$Q$2000=Q397,$F$2:$F$2000,"")),"")</f>
        <v/>
      </c>
      <c r="K397" s="73" t="str" cm="1">
        <f t="array" ref="K397">IF(COUNTIF(Q$2:Q397,Q397)=1,_xlfn.TEXTJOIN(";",1,IF($Q$2:$Q$2000=Q397,$H$2:$H$2000,"")),"")</f>
        <v/>
      </c>
      <c r="L397" s="103" t="s">
        <v>15814</v>
      </c>
      <c r="M397" s="103">
        <v>1</v>
      </c>
      <c r="O397" s="72" t="s">
        <v>15593</v>
      </c>
      <c r="P397" s="80" t="s">
        <v>15815</v>
      </c>
      <c r="Q397" s="72" t="str">
        <f t="shared" si="6"/>
        <v>国械注进20162401138</v>
      </c>
      <c r="R397" s="104">
        <v>44074</v>
      </c>
      <c r="S397" s="104">
        <v>44074</v>
      </c>
      <c r="T397" s="104">
        <v>45899</v>
      </c>
    </row>
    <row r="398" spans="1:20" s="103" customFormat="1" ht="25.5" customHeight="1">
      <c r="A398" s="70" t="s">
        <v>13371</v>
      </c>
      <c r="B398" s="70">
        <v>2</v>
      </c>
      <c r="C398" s="71" t="s">
        <v>15299</v>
      </c>
      <c r="D398" s="72" t="s">
        <v>15816</v>
      </c>
      <c r="E398" s="72" t="s">
        <v>15817</v>
      </c>
      <c r="F398" s="71" t="s">
        <v>15818</v>
      </c>
      <c r="G398" s="71" t="s">
        <v>15819</v>
      </c>
      <c r="H398" s="73">
        <v>10381643</v>
      </c>
      <c r="I398" s="73" t="str" cm="1">
        <f t="array" ref="I398">IF(COUNTIF(Q$2:Q398,Q398)=1,_xlfn.TEXTJOIN(";",1,IF($Q$2:$Q$2000=Q398,$C$2:$C$2000,"")),"")</f>
        <v>Immulite 1000;Immulite 1000</v>
      </c>
      <c r="J398" s="73" t="str" cm="1">
        <f t="array" ref="J398">IF(COUNTIF(Q$2:Q398,Q398)=1,_xlfn.TEXTJOIN(";",1,IF($Q$2:$Q$2000=Q398,$F$2:$F$2000,"")),"")</f>
        <v>LKTB1;LKTB5</v>
      </c>
      <c r="K398" s="73" t="str" cm="1">
        <f t="array" ref="K398">IF(COUNTIF(Q$2:Q398,Q398)=1,_xlfn.TEXTJOIN(";",1,IF($Q$2:$Q$2000=Q398,$H$2:$H$2000,"")),"")</f>
        <v>10381643;10381642</v>
      </c>
      <c r="L398" s="103" t="s">
        <v>15820</v>
      </c>
      <c r="M398" s="103">
        <v>1</v>
      </c>
      <c r="O398" s="72" t="s">
        <v>15576</v>
      </c>
      <c r="P398" s="80" t="s">
        <v>15821</v>
      </c>
      <c r="Q398" s="72" t="str">
        <f t="shared" si="6"/>
        <v>国械注进20172401738</v>
      </c>
      <c r="R398" s="104">
        <v>44510</v>
      </c>
      <c r="S398" s="104">
        <v>44738</v>
      </c>
      <c r="T398" s="104">
        <v>46563</v>
      </c>
    </row>
    <row r="399" spans="1:20" s="103" customFormat="1" ht="25.5" customHeight="1">
      <c r="A399" s="70" t="s">
        <v>13371</v>
      </c>
      <c r="B399" s="70">
        <v>2</v>
      </c>
      <c r="C399" s="71" t="s">
        <v>15299</v>
      </c>
      <c r="D399" s="72" t="s">
        <v>15816</v>
      </c>
      <c r="E399" s="72" t="s">
        <v>15817</v>
      </c>
      <c r="F399" s="71" t="s">
        <v>15822</v>
      </c>
      <c r="G399" s="71" t="s">
        <v>15823</v>
      </c>
      <c r="H399" s="73">
        <v>10381642</v>
      </c>
      <c r="I399" s="73" t="str" cm="1">
        <f t="array" ref="I399">IF(COUNTIF(Q$2:Q399,Q399)=1,_xlfn.TEXTJOIN(";",1,IF($Q$2:$Q$2000=Q399,$C$2:$C$2000,"")),"")</f>
        <v/>
      </c>
      <c r="J399" s="73" t="str" cm="1">
        <f t="array" ref="J399">IF(COUNTIF(Q$2:Q399,Q399)=1,_xlfn.TEXTJOIN(";",1,IF($Q$2:$Q$2000=Q399,$F$2:$F$2000,"")),"")</f>
        <v/>
      </c>
      <c r="K399" s="73" t="str" cm="1">
        <f t="array" ref="K399">IF(COUNTIF(Q$2:Q399,Q399)=1,_xlfn.TEXTJOIN(";",1,IF($Q$2:$Q$2000=Q399,$H$2:$H$2000,"")),"")</f>
        <v/>
      </c>
      <c r="O399" s="72" t="s">
        <v>15593</v>
      </c>
      <c r="P399" s="80" t="s">
        <v>15824</v>
      </c>
      <c r="Q399" s="72" t="str">
        <f t="shared" si="6"/>
        <v>国械注进20172401738</v>
      </c>
      <c r="R399" s="104">
        <v>44510</v>
      </c>
      <c r="S399" s="104">
        <v>44738</v>
      </c>
      <c r="T399" s="104">
        <v>46563</v>
      </c>
    </row>
    <row r="400" spans="1:20" s="103" customFormat="1" ht="25.5" customHeight="1">
      <c r="A400" s="70" t="s">
        <v>13371</v>
      </c>
      <c r="B400" s="70">
        <v>2</v>
      </c>
      <c r="C400" s="129" t="s">
        <v>15299</v>
      </c>
      <c r="D400" s="72" t="s">
        <v>15825</v>
      </c>
      <c r="E400" s="72" t="s">
        <v>15826</v>
      </c>
      <c r="F400" s="71" t="s">
        <v>15827</v>
      </c>
      <c r="G400" s="71" t="s">
        <v>15828</v>
      </c>
      <c r="H400" s="73">
        <v>10381641</v>
      </c>
      <c r="I400" s="73" t="str" cm="1">
        <f t="array" ref="I400">IF(COUNTIF(Q$2:Q400,Q400)=1,_xlfn.TEXTJOIN(";",1,IF($Q$2:$Q$2000=Q400,$C$2:$C$2000,"")),"")</f>
        <v>Immulite 1000</v>
      </c>
      <c r="J400" s="73" t="str" cm="1">
        <f t="array" ref="J400">IF(COUNTIF(Q$2:Q400,Q400)=1,_xlfn.TEXTJOIN(";",1,IF($Q$2:$Q$2000=Q400,$F$2:$F$2000,"")),"")</f>
        <v>LKTG1</v>
      </c>
      <c r="K400" s="73" t="str" cm="1">
        <f t="array" ref="K400">IF(COUNTIF(Q$2:Q400,Q400)=1,_xlfn.TEXTJOIN(";",1,IF($Q$2:$Q$2000=Q400,$H$2:$H$2000,"")),"")</f>
        <v>10381641</v>
      </c>
      <c r="L400" s="103" t="s">
        <v>15829</v>
      </c>
      <c r="M400" s="103">
        <v>1</v>
      </c>
      <c r="O400" s="72" t="s">
        <v>15576</v>
      </c>
      <c r="P400" s="72" t="s">
        <v>15830</v>
      </c>
      <c r="Q400" s="72" t="str">
        <f t="shared" si="6"/>
        <v>国械注进20162401133</v>
      </c>
      <c r="R400" s="104">
        <v>44148</v>
      </c>
      <c r="S400" s="104">
        <v>44148</v>
      </c>
      <c r="T400" s="104">
        <v>45973</v>
      </c>
    </row>
    <row r="401" spans="1:20" s="103" customFormat="1" ht="25.5" customHeight="1">
      <c r="A401" s="70" t="s">
        <v>13371</v>
      </c>
      <c r="B401" s="70">
        <v>2</v>
      </c>
      <c r="C401" s="129" t="s">
        <v>15299</v>
      </c>
      <c r="D401" s="72" t="s">
        <v>15831</v>
      </c>
      <c r="E401" s="72" t="s">
        <v>15832</v>
      </c>
      <c r="F401" s="127" t="s">
        <v>15833</v>
      </c>
      <c r="G401" s="71" t="s">
        <v>15834</v>
      </c>
      <c r="H401" s="73">
        <v>10381618</v>
      </c>
      <c r="I401" s="73" t="str" cm="1">
        <f t="array" ref="I401">IF(COUNTIF(Q$2:Q401,Q401)=1,_xlfn.TEXTJOIN(";",1,IF($Q$2:$Q$2000=Q401,$C$2:$C$2000,"")),"")</f>
        <v>Immulite 1000;Immulite 1000</v>
      </c>
      <c r="J401" s="73" t="str" cm="1">
        <f t="array" ref="J401">IF(COUNTIF(Q$2:Q401,Q401)=1,_xlfn.TEXTJOIN(";",1,IF($Q$2:$Q$2000=Q401,$F$2:$F$2000,"")),"")</f>
        <v>LKTO1;LKTO5</v>
      </c>
      <c r="K401" s="73" t="str" cm="1">
        <f t="array" ref="K401">IF(COUNTIF(Q$2:Q401,Q401)=1,_xlfn.TEXTJOIN(";",1,IF($Q$2:$Q$2000=Q401,$H$2:$H$2000,"")),"")</f>
        <v>10381618;10381632</v>
      </c>
      <c r="L401" s="103" t="s">
        <v>15835</v>
      </c>
      <c r="M401" s="103">
        <v>1</v>
      </c>
      <c r="O401" s="72" t="s">
        <v>15576</v>
      </c>
      <c r="P401" s="80" t="s">
        <v>15836</v>
      </c>
      <c r="Q401" s="72" t="str">
        <f t="shared" si="6"/>
        <v>国械注进20162401706</v>
      </c>
      <c r="R401" s="104">
        <v>44158</v>
      </c>
      <c r="S401" s="104">
        <v>44158</v>
      </c>
      <c r="T401" s="104">
        <v>45983</v>
      </c>
    </row>
    <row r="402" spans="1:20" s="103" customFormat="1" ht="25.5" customHeight="1">
      <c r="A402" s="70" t="s">
        <v>13371</v>
      </c>
      <c r="B402" s="70">
        <v>2</v>
      </c>
      <c r="C402" s="129" t="s">
        <v>15299</v>
      </c>
      <c r="D402" s="72" t="s">
        <v>15831</v>
      </c>
      <c r="E402" s="72" t="s">
        <v>15832</v>
      </c>
      <c r="F402" s="71" t="s">
        <v>15837</v>
      </c>
      <c r="G402" s="71" t="s">
        <v>15838</v>
      </c>
      <c r="H402" s="73">
        <v>10381632</v>
      </c>
      <c r="I402" s="73" t="str" cm="1">
        <f t="array" ref="I402">IF(COUNTIF(Q$2:Q402,Q402)=1,_xlfn.TEXTJOIN(";",1,IF($Q$2:$Q$2000=Q402,$C$2:$C$2000,"")),"")</f>
        <v/>
      </c>
      <c r="J402" s="73" t="str" cm="1">
        <f t="array" ref="J402">IF(COUNTIF(Q$2:Q402,Q402)=1,_xlfn.TEXTJOIN(";",1,IF($Q$2:$Q$2000=Q402,$F$2:$F$2000,"")),"")</f>
        <v/>
      </c>
      <c r="K402" s="73" t="str" cm="1">
        <f t="array" ref="K402">IF(COUNTIF(Q$2:Q402,Q402)=1,_xlfn.TEXTJOIN(";",1,IF($Q$2:$Q$2000=Q402,$H$2:$H$2000,"")),"")</f>
        <v/>
      </c>
      <c r="L402" s="103" t="s">
        <v>15839</v>
      </c>
      <c r="M402" s="103">
        <v>1</v>
      </c>
      <c r="O402" s="72" t="s">
        <v>15593</v>
      </c>
      <c r="P402" s="80" t="s">
        <v>15840</v>
      </c>
      <c r="Q402" s="72" t="str">
        <f t="shared" si="6"/>
        <v>国械注进20162401706</v>
      </c>
      <c r="R402" s="104">
        <v>44158</v>
      </c>
      <c r="S402" s="104">
        <v>44158</v>
      </c>
      <c r="T402" s="104">
        <v>45983</v>
      </c>
    </row>
    <row r="403" spans="1:20" s="103" customFormat="1" ht="25.5" customHeight="1">
      <c r="A403" s="70" t="s">
        <v>13371</v>
      </c>
      <c r="B403" s="70">
        <v>2</v>
      </c>
      <c r="C403" s="129" t="s">
        <v>15299</v>
      </c>
      <c r="D403" s="72" t="s">
        <v>15841</v>
      </c>
      <c r="E403" s="72" t="s">
        <v>15842</v>
      </c>
      <c r="F403" s="71" t="s">
        <v>15843</v>
      </c>
      <c r="G403" s="71" t="s">
        <v>15844</v>
      </c>
      <c r="H403" s="73">
        <v>10381620</v>
      </c>
      <c r="I403" s="73" t="str" cm="1">
        <f t="array" ref="I403">IF(COUNTIF(Q$2:Q403,Q403)=1,_xlfn.TEXTJOIN(";",1,IF($Q$2:$Q$2000=Q403,$C$2:$C$2000,"")),"")</f>
        <v>Immulite 1000;Immulite 1000</v>
      </c>
      <c r="J403" s="73" t="str" cm="1">
        <f t="array" ref="J403">IF(COUNTIF(Q$2:Q403,Q403)=1,_xlfn.TEXTJOIN(";",1,IF($Q$2:$Q$2000=Q403,$F$2:$F$2000,"")),"")</f>
        <v>LKTS1;LKTS5</v>
      </c>
      <c r="K403" s="73" t="str" cm="1">
        <f t="array" ref="K403">IF(COUNTIF(Q$2:Q403,Q403)=1,_xlfn.TEXTJOIN(";",1,IF($Q$2:$Q$2000=Q403,$H$2:$H$2000,"")),"")</f>
        <v>10381620;10381627</v>
      </c>
      <c r="L403" s="103" t="s">
        <v>15845</v>
      </c>
      <c r="M403" s="103">
        <v>1</v>
      </c>
      <c r="O403" s="72" t="s">
        <v>15576</v>
      </c>
      <c r="P403" s="80" t="s">
        <v>15846</v>
      </c>
      <c r="Q403" s="72" t="str">
        <f t="shared" si="6"/>
        <v>国械注进20152403236</v>
      </c>
      <c r="R403" s="104">
        <v>43972</v>
      </c>
      <c r="S403" s="104">
        <v>43972</v>
      </c>
      <c r="T403" s="104">
        <v>45797</v>
      </c>
    </row>
    <row r="404" spans="1:20" s="103" customFormat="1" ht="25.5" customHeight="1">
      <c r="A404" s="70" t="s">
        <v>13371</v>
      </c>
      <c r="B404" s="70">
        <v>2</v>
      </c>
      <c r="C404" s="129" t="s">
        <v>15299</v>
      </c>
      <c r="D404" s="72" t="s">
        <v>15841</v>
      </c>
      <c r="E404" s="72" t="s">
        <v>15842</v>
      </c>
      <c r="F404" s="71" t="s">
        <v>15847</v>
      </c>
      <c r="G404" s="71" t="s">
        <v>15848</v>
      </c>
      <c r="H404" s="73">
        <v>10381627</v>
      </c>
      <c r="I404" s="73" t="str" cm="1">
        <f t="array" ref="I404">IF(COUNTIF(Q$2:Q404,Q404)=1,_xlfn.TEXTJOIN(";",1,IF($Q$2:$Q$2000=Q404,$C$2:$C$2000,"")),"")</f>
        <v/>
      </c>
      <c r="J404" s="73" t="str" cm="1">
        <f t="array" ref="J404">IF(COUNTIF(Q$2:Q404,Q404)=1,_xlfn.TEXTJOIN(";",1,IF($Q$2:$Q$2000=Q404,$F$2:$F$2000,"")),"")</f>
        <v/>
      </c>
      <c r="K404" s="73" t="str" cm="1">
        <f t="array" ref="K404">IF(COUNTIF(Q$2:Q404,Q404)=1,_xlfn.TEXTJOIN(";",1,IF($Q$2:$Q$2000=Q404,$H$2:$H$2000,"")),"")</f>
        <v/>
      </c>
      <c r="L404" s="103" t="s">
        <v>15849</v>
      </c>
      <c r="M404" s="103">
        <v>1</v>
      </c>
      <c r="O404" s="72" t="s">
        <v>15593</v>
      </c>
      <c r="P404" s="80" t="s">
        <v>15850</v>
      </c>
      <c r="Q404" s="72" t="str">
        <f t="shared" si="6"/>
        <v>国械注进20152403236</v>
      </c>
      <c r="R404" s="104">
        <v>43972</v>
      </c>
      <c r="S404" s="104">
        <v>43972</v>
      </c>
      <c r="T404" s="104">
        <v>45797</v>
      </c>
    </row>
    <row r="405" spans="1:20" s="103" customFormat="1" ht="25.5" customHeight="1">
      <c r="A405" s="70" t="s">
        <v>13371</v>
      </c>
      <c r="B405" s="70">
        <v>2</v>
      </c>
      <c r="C405" s="129" t="s">
        <v>15299</v>
      </c>
      <c r="D405" s="72" t="s">
        <v>15851</v>
      </c>
      <c r="E405" s="72" t="s">
        <v>15852</v>
      </c>
      <c r="F405" s="71" t="s">
        <v>15853</v>
      </c>
      <c r="G405" s="71" t="s">
        <v>15854</v>
      </c>
      <c r="H405" s="73">
        <v>10381156</v>
      </c>
      <c r="I405" s="73" t="str" cm="1">
        <f t="array" ref="I405">IF(COUNTIF(Q$2:Q405,Q405)=1,_xlfn.TEXTJOIN(";",1,IF($Q$2:$Q$2000=Q405,$C$2:$C$2000,"")),"")</f>
        <v>Immulite 1000</v>
      </c>
      <c r="J405" s="73" t="str" cm="1">
        <f t="array" ref="J405">IF(COUNTIF(Q$2:Q405,Q405)=1,_xlfn.TEXTJOIN(";",1,IF($Q$2:$Q$2000=Q405,$F$2:$F$2000,"")),"")</f>
        <v>LKTW1</v>
      </c>
      <c r="K405" s="73" t="str" cm="1">
        <f t="array" ref="K405">IF(COUNTIF(Q$2:Q405,Q405)=1,_xlfn.TEXTJOIN(";",1,IF($Q$2:$Q$2000=Q405,$H$2:$H$2000,"")),"")</f>
        <v>10381156</v>
      </c>
      <c r="L405" s="103" t="s">
        <v>15855</v>
      </c>
      <c r="M405" s="103">
        <v>1</v>
      </c>
      <c r="O405" s="72" t="s">
        <v>15576</v>
      </c>
      <c r="P405" s="80" t="s">
        <v>15856</v>
      </c>
      <c r="Q405" s="72" t="str">
        <f t="shared" si="6"/>
        <v>国械注进20152403759</v>
      </c>
      <c r="R405" s="104">
        <v>43863</v>
      </c>
      <c r="S405" s="104">
        <v>43863</v>
      </c>
      <c r="T405" s="104">
        <v>45689</v>
      </c>
    </row>
    <row r="406" spans="1:20" s="103" customFormat="1" ht="25.5" customHeight="1">
      <c r="A406" s="70" t="s">
        <v>13371</v>
      </c>
      <c r="B406" s="70">
        <v>2</v>
      </c>
      <c r="C406" s="129" t="s">
        <v>15299</v>
      </c>
      <c r="D406" s="72" t="s">
        <v>15857</v>
      </c>
      <c r="E406" s="72" t="s">
        <v>15858</v>
      </c>
      <c r="F406" s="71" t="s">
        <v>15859</v>
      </c>
      <c r="G406" s="71" t="s">
        <v>15860</v>
      </c>
      <c r="H406" s="73">
        <v>10381644</v>
      </c>
      <c r="I406" s="73" t="str" cm="1">
        <f t="array" ref="I406">IF(COUNTIF(Q$2:Q406,Q406)=1,_xlfn.TEXTJOIN(";",1,IF($Q$2:$Q$2000=Q406,$C$2:$C$2000,"")),"")</f>
        <v>Immulite 1000;Immulite 1000</v>
      </c>
      <c r="J406" s="73" t="str" cm="1">
        <f t="array" ref="J406">IF(COUNTIF(Q$2:Q406,Q406)=1,_xlfn.TEXTJOIN(";",1,IF($Q$2:$Q$2000=Q406,$F$2:$F$2000,"")),"")</f>
        <v>LKTY1;LKTY5</v>
      </c>
      <c r="K406" s="73" t="str" cm="1">
        <f t="array" ref="K406">IF(COUNTIF(Q$2:Q406,Q406)=1,_xlfn.TEXTJOIN(";",1,IF($Q$2:$Q$2000=Q406,$H$2:$H$2000,"")),"")</f>
        <v>10381644;10381640</v>
      </c>
      <c r="L406" s="103" t="s">
        <v>15861</v>
      </c>
      <c r="M406" s="103">
        <v>1</v>
      </c>
      <c r="O406" s="72" t="s">
        <v>15576</v>
      </c>
      <c r="P406" s="80" t="s">
        <v>15862</v>
      </c>
      <c r="Q406" s="72" t="str">
        <f t="shared" si="6"/>
        <v>国械注进20152403860</v>
      </c>
      <c r="R406" s="104">
        <v>43917</v>
      </c>
      <c r="S406" s="104">
        <v>43917</v>
      </c>
      <c r="T406" s="104">
        <v>45742</v>
      </c>
    </row>
    <row r="407" spans="1:20" s="103" customFormat="1" ht="25.5" customHeight="1">
      <c r="A407" s="70" t="s">
        <v>13371</v>
      </c>
      <c r="B407" s="70">
        <v>2</v>
      </c>
      <c r="C407" s="129" t="s">
        <v>15299</v>
      </c>
      <c r="D407" s="72" t="s">
        <v>15857</v>
      </c>
      <c r="E407" s="72" t="s">
        <v>15858</v>
      </c>
      <c r="F407" s="71" t="s">
        <v>15863</v>
      </c>
      <c r="G407" s="71" t="s">
        <v>15864</v>
      </c>
      <c r="H407" s="73">
        <v>10381640</v>
      </c>
      <c r="I407" s="73" t="str" cm="1">
        <f t="array" ref="I407">IF(COUNTIF(Q$2:Q407,Q407)=1,_xlfn.TEXTJOIN(";",1,IF($Q$2:$Q$2000=Q407,$C$2:$C$2000,"")),"")</f>
        <v/>
      </c>
      <c r="J407" s="73" t="str" cm="1">
        <f t="array" ref="J407">IF(COUNTIF(Q$2:Q407,Q407)=1,_xlfn.TEXTJOIN(";",1,IF($Q$2:$Q$2000=Q407,$F$2:$F$2000,"")),"")</f>
        <v/>
      </c>
      <c r="K407" s="73" t="str" cm="1">
        <f t="array" ref="K407">IF(COUNTIF(Q$2:Q407,Q407)=1,_xlfn.TEXTJOIN(";",1,IF($Q$2:$Q$2000=Q407,$H$2:$H$2000,"")),"")</f>
        <v/>
      </c>
      <c r="L407" s="103" t="s">
        <v>15865</v>
      </c>
      <c r="M407" s="103">
        <v>1</v>
      </c>
      <c r="O407" s="72" t="s">
        <v>15593</v>
      </c>
      <c r="P407" s="80" t="s">
        <v>15866</v>
      </c>
      <c r="Q407" s="72" t="str">
        <f t="shared" si="6"/>
        <v>国械注进20152403860</v>
      </c>
      <c r="R407" s="104">
        <v>43917</v>
      </c>
      <c r="S407" s="104">
        <v>43917</v>
      </c>
      <c r="T407" s="104">
        <v>45742</v>
      </c>
    </row>
    <row r="408" spans="1:20" s="103" customFormat="1" ht="25.5" customHeight="1">
      <c r="A408" s="70" t="s">
        <v>13371</v>
      </c>
      <c r="B408" s="70">
        <v>2</v>
      </c>
      <c r="C408" s="129" t="s">
        <v>15299</v>
      </c>
      <c r="D408" s="72" t="s">
        <v>15867</v>
      </c>
      <c r="E408" s="72" t="s">
        <v>15868</v>
      </c>
      <c r="F408" s="71" t="s">
        <v>15869</v>
      </c>
      <c r="G408" s="71" t="s">
        <v>15870</v>
      </c>
      <c r="H408" s="73">
        <v>10380900</v>
      </c>
      <c r="I408" s="73" t="str" cm="1">
        <f t="array" ref="I408">IF(COUNTIF(Q$2:Q408,Q408)=1,_xlfn.TEXTJOIN(";",1,IF($Q$2:$Q$2000=Q408,$C$2:$C$2000,"")),"")</f>
        <v>Immulite 1000;Immulite 1000</v>
      </c>
      <c r="J408" s="73" t="str" cm="1">
        <f t="array" ref="J408">IF(COUNTIF(Q$2:Q408,Q408)=1,_xlfn.TEXTJOIN(";",1,IF($Q$2:$Q$2000=Q408,$F$2:$F$2000,"")),"")</f>
        <v>LKVB1;LKVB5</v>
      </c>
      <c r="K408" s="73" t="str" cm="1">
        <f t="array" ref="K408">IF(COUNTIF(Q$2:Q408,Q408)=1,_xlfn.TEXTJOIN(";",1,IF($Q$2:$Q$2000=Q408,$H$2:$H$2000,"")),"")</f>
        <v>10380900;10380901</v>
      </c>
      <c r="L408" s="103" t="s">
        <v>15871</v>
      </c>
      <c r="M408" s="103">
        <v>1</v>
      </c>
      <c r="O408" s="72" t="s">
        <v>15576</v>
      </c>
      <c r="P408" s="80" t="s">
        <v>15872</v>
      </c>
      <c r="Q408" s="72" t="str">
        <f t="shared" si="6"/>
        <v>国械注进20162400947</v>
      </c>
      <c r="R408" s="104">
        <v>44014</v>
      </c>
      <c r="S408" s="104">
        <v>44014</v>
      </c>
      <c r="T408" s="104">
        <v>45839</v>
      </c>
    </row>
    <row r="409" spans="1:20" s="103" customFormat="1" ht="25.5" customHeight="1">
      <c r="A409" s="70" t="s">
        <v>13371</v>
      </c>
      <c r="B409" s="70">
        <v>2</v>
      </c>
      <c r="C409" s="129" t="s">
        <v>15299</v>
      </c>
      <c r="D409" s="72" t="s">
        <v>15867</v>
      </c>
      <c r="E409" s="72" t="s">
        <v>15868</v>
      </c>
      <c r="F409" s="71" t="s">
        <v>15873</v>
      </c>
      <c r="G409" s="71" t="s">
        <v>15874</v>
      </c>
      <c r="H409" s="73">
        <v>10380901</v>
      </c>
      <c r="I409" s="73" t="str" cm="1">
        <f t="array" ref="I409">IF(COUNTIF(Q$2:Q409,Q409)=1,_xlfn.TEXTJOIN(";",1,IF($Q$2:$Q$2000=Q409,$C$2:$C$2000,"")),"")</f>
        <v/>
      </c>
      <c r="J409" s="73" t="str" cm="1">
        <f t="array" ref="J409">IF(COUNTIF(Q$2:Q409,Q409)=1,_xlfn.TEXTJOIN(";",1,IF($Q$2:$Q$2000=Q409,$F$2:$F$2000,"")),"")</f>
        <v/>
      </c>
      <c r="K409" s="73" t="str" cm="1">
        <f t="array" ref="K409">IF(COUNTIF(Q$2:Q409,Q409)=1,_xlfn.TEXTJOIN(";",1,IF($Q$2:$Q$2000=Q409,$H$2:$H$2000,"")),"")</f>
        <v/>
      </c>
      <c r="L409" s="103" t="s">
        <v>15875</v>
      </c>
      <c r="M409" s="103">
        <v>1</v>
      </c>
      <c r="O409" s="72" t="s">
        <v>15593</v>
      </c>
      <c r="P409" s="80" t="s">
        <v>15876</v>
      </c>
      <c r="Q409" s="72" t="str">
        <f t="shared" si="6"/>
        <v>国械注进20162400947</v>
      </c>
      <c r="R409" s="104">
        <v>44014</v>
      </c>
      <c r="S409" s="104">
        <v>44014</v>
      </c>
      <c r="T409" s="104">
        <v>45839</v>
      </c>
    </row>
    <row r="410" spans="1:20" s="103" customFormat="1" ht="25.5" customHeight="1">
      <c r="A410" s="70" t="s">
        <v>13371</v>
      </c>
      <c r="B410" s="70">
        <v>2</v>
      </c>
      <c r="C410" s="129" t="s">
        <v>15299</v>
      </c>
      <c r="D410" s="72" t="s">
        <v>15877</v>
      </c>
      <c r="E410" s="72" t="s">
        <v>15878</v>
      </c>
      <c r="F410" s="71" t="s">
        <v>15879</v>
      </c>
      <c r="G410" s="71" t="s">
        <v>15880</v>
      </c>
      <c r="H410" s="73">
        <v>10381383</v>
      </c>
      <c r="I410" s="73" t="str" cm="1">
        <f t="array" ref="I410">IF(COUNTIF(Q$2:Q410,Q410)=1,_xlfn.TEXTJOIN(";",1,IF($Q$2:$Q$2000=Q410,$C$2:$C$2000,"")),"")</f>
        <v>Immulite 1000</v>
      </c>
      <c r="J410" s="73" t="str" cm="1">
        <f t="array" ref="J410">IF(COUNTIF(Q$2:Q410,Q410)=1,_xlfn.TEXTJOIN(";",1,IF($Q$2:$Q$2000=Q410,$F$2:$F$2000,"")),"")</f>
        <v>LKXP1</v>
      </c>
      <c r="K410" s="73" t="str" cm="1">
        <f t="array" ref="K410">IF(COUNTIF(Q$2:Q410,Q410)=1,_xlfn.TEXTJOIN(";",1,IF($Q$2:$Q$2000=Q410,$H$2:$H$2000,"")),"")</f>
        <v>10381383</v>
      </c>
      <c r="L410" s="103" t="s">
        <v>15881</v>
      </c>
      <c r="M410" s="103">
        <v>1</v>
      </c>
      <c r="O410" s="72" t="s">
        <v>15576</v>
      </c>
      <c r="P410" s="80" t="s">
        <v>15882</v>
      </c>
      <c r="Q410" s="72" t="str">
        <f t="shared" si="6"/>
        <v>国械注进20192401557</v>
      </c>
      <c r="R410" s="104">
        <v>43476</v>
      </c>
      <c r="S410" s="104">
        <v>43476</v>
      </c>
      <c r="T410" s="104">
        <v>45301</v>
      </c>
    </row>
    <row r="411" spans="1:20" s="103" customFormat="1" ht="25.5" customHeight="1">
      <c r="A411" s="70" t="s">
        <v>13371</v>
      </c>
      <c r="B411" s="70">
        <v>1</v>
      </c>
      <c r="C411" s="71" t="s">
        <v>15299</v>
      </c>
      <c r="D411" s="72" t="s">
        <v>15883</v>
      </c>
      <c r="E411" s="72" t="s">
        <v>15884</v>
      </c>
      <c r="F411" s="71" t="s">
        <v>15885</v>
      </c>
      <c r="G411" s="71" t="s">
        <v>15886</v>
      </c>
      <c r="H411" s="73">
        <v>10283037</v>
      </c>
      <c r="I411" s="73" t="str" cm="1">
        <f t="array" ref="I411">IF(COUNTIF(Q$2:Q411,Q411)=1,_xlfn.TEXTJOIN(";",1,IF($Q$2:$Q$2000=Q411,$C$2:$C$2000,"")),"")</f>
        <v>Immulite 1000</v>
      </c>
      <c r="J411" s="73" t="str" cm="1">
        <f t="array" ref="J411">IF(COUNTIF(Q$2:Q411,Q411)=1,_xlfn.TEXTJOIN(";",1,IF($Q$2:$Q$2000=Q411,$F$2:$F$2000,"")),"")</f>
        <v>LPHZ</v>
      </c>
      <c r="K411" s="73" t="str" cm="1">
        <f t="array" ref="K411">IF(COUNTIF(Q$2:Q411,Q411)=1,_xlfn.TEXTJOIN(";",1,IF($Q$2:$Q$2000=Q411,$H$2:$H$2000,"")),"")</f>
        <v>10283037</v>
      </c>
      <c r="L411" s="103" t="s">
        <v>15887</v>
      </c>
      <c r="M411" s="103">
        <v>1</v>
      </c>
      <c r="O411" s="72" t="s">
        <v>15522</v>
      </c>
      <c r="P411" s="80" t="s">
        <v>15888</v>
      </c>
      <c r="Q411" s="72" t="str">
        <f t="shared" si="6"/>
        <v>国械备20161684号</v>
      </c>
      <c r="R411" s="104">
        <v>43440</v>
      </c>
      <c r="S411" s="104">
        <v>43440</v>
      </c>
      <c r="T411" s="104">
        <v>401768</v>
      </c>
    </row>
    <row r="412" spans="1:20" s="103" customFormat="1" ht="25.5" customHeight="1">
      <c r="A412" s="70" t="s">
        <v>13371</v>
      </c>
      <c r="B412" s="70">
        <v>1</v>
      </c>
      <c r="C412" s="129" t="s">
        <v>15299</v>
      </c>
      <c r="D412" s="72" t="s">
        <v>15889</v>
      </c>
      <c r="E412" s="72" t="s">
        <v>15890</v>
      </c>
      <c r="F412" s="71" t="s">
        <v>15891</v>
      </c>
      <c r="G412" s="71" t="s">
        <v>15892</v>
      </c>
      <c r="H412" s="73">
        <v>10387018</v>
      </c>
      <c r="I412" s="73" t="str" cm="1">
        <f t="array" ref="I412">IF(COUNTIF(Q$2:Q412,Q412)=1,_xlfn.TEXTJOIN(";",1,IF($Q$2:$Q$2000=Q412,$C$2:$C$2000,"")),"")</f>
        <v>Immulite 1000</v>
      </c>
      <c r="J412" s="73" t="str" cm="1">
        <f t="array" ref="J412">IF(COUNTIF(Q$2:Q412,Q412)=1,_xlfn.TEXTJOIN(";",1,IF($Q$2:$Q$2000=Q412,$F$2:$F$2000,"")),"")</f>
        <v>LBRZ</v>
      </c>
      <c r="K412" s="73" t="str" cm="1">
        <f t="array" ref="K412">IF(COUNTIF(Q$2:Q412,Q412)=1,_xlfn.TEXTJOIN(";",1,IF($Q$2:$Q$2000=Q412,$H$2:$H$2000,"")),"")</f>
        <v>10387018</v>
      </c>
      <c r="L412" s="103" t="s">
        <v>15893</v>
      </c>
      <c r="M412" s="103">
        <v>1</v>
      </c>
      <c r="O412" s="72" t="s">
        <v>15522</v>
      </c>
      <c r="P412" s="80" t="s">
        <v>15894</v>
      </c>
      <c r="Q412" s="72" t="str">
        <f t="shared" si="6"/>
        <v>国械备20162043号</v>
      </c>
      <c r="R412" s="104">
        <v>43437</v>
      </c>
      <c r="S412" s="104">
        <v>43437</v>
      </c>
      <c r="T412" s="104">
        <v>401768</v>
      </c>
    </row>
    <row r="413" spans="1:20" s="103" customFormat="1" ht="25.5" customHeight="1">
      <c r="A413" s="70" t="s">
        <v>13371</v>
      </c>
      <c r="B413" s="70">
        <v>1</v>
      </c>
      <c r="C413" s="129" t="s">
        <v>15299</v>
      </c>
      <c r="D413" s="72" t="s">
        <v>15895</v>
      </c>
      <c r="E413" s="72" t="s">
        <v>15896</v>
      </c>
      <c r="F413" s="71" t="s">
        <v>15897</v>
      </c>
      <c r="G413" s="71" t="s">
        <v>15898</v>
      </c>
      <c r="H413" s="73">
        <v>10386977</v>
      </c>
      <c r="I413" s="73" t="str" cm="1">
        <f t="array" ref="I413">IF(COUNTIF(Q$2:Q413,Q413)=1,_xlfn.TEXTJOIN(";",1,IF($Q$2:$Q$2000=Q413,$C$2:$C$2000,"")),"")</f>
        <v>Immulite 1000;Immulite 1000</v>
      </c>
      <c r="J413" s="73" t="str" cm="1">
        <f t="array" ref="J413">IF(COUNTIF(Q$2:Q413,Q413)=1,_xlfn.TEXTJOIN(";",1,IF($Q$2:$Q$2000=Q413,$F$2:$F$2000,"")),"")</f>
        <v>LCGZ;LCGZ4</v>
      </c>
      <c r="K413" s="73" t="str" cm="1">
        <f t="array" ref="K413">IF(COUNTIF(Q$2:Q413,Q413)=1,_xlfn.TEXTJOIN(";",1,IF($Q$2:$Q$2000=Q413,$H$2:$H$2000,"")),"")</f>
        <v>10386977;10386978</v>
      </c>
      <c r="L413" s="103" t="s">
        <v>15899</v>
      </c>
      <c r="M413" s="103">
        <v>1</v>
      </c>
      <c r="O413" s="72" t="s">
        <v>15522</v>
      </c>
      <c r="P413" s="80" t="s">
        <v>15900</v>
      </c>
      <c r="Q413" s="72" t="str">
        <f t="shared" si="6"/>
        <v>国械备20161870号</v>
      </c>
      <c r="R413" s="104">
        <v>43437</v>
      </c>
      <c r="S413" s="104">
        <v>43437</v>
      </c>
      <c r="T413" s="104">
        <v>401768</v>
      </c>
    </row>
    <row r="414" spans="1:20" s="103" customFormat="1" ht="25.5" customHeight="1">
      <c r="A414" s="70" t="s">
        <v>13371</v>
      </c>
      <c r="B414" s="70">
        <v>1</v>
      </c>
      <c r="C414" s="129" t="s">
        <v>15299</v>
      </c>
      <c r="D414" s="72" t="s">
        <v>15895</v>
      </c>
      <c r="E414" s="72" t="s">
        <v>15896</v>
      </c>
      <c r="F414" s="71" t="s">
        <v>15901</v>
      </c>
      <c r="G414" s="71" t="s">
        <v>15902</v>
      </c>
      <c r="H414" s="73">
        <v>10386978</v>
      </c>
      <c r="I414" s="73" t="str" cm="1">
        <f t="array" ref="I414">IF(COUNTIF(Q$2:Q414,Q414)=1,_xlfn.TEXTJOIN(";",1,IF($Q$2:$Q$2000=Q414,$C$2:$C$2000,"")),"")</f>
        <v/>
      </c>
      <c r="J414" s="73" t="str" cm="1">
        <f t="array" ref="J414">IF(COUNTIF(Q$2:Q414,Q414)=1,_xlfn.TEXTJOIN(";",1,IF($Q$2:$Q$2000=Q414,$F$2:$F$2000,"")),"")</f>
        <v/>
      </c>
      <c r="K414" s="73" t="str" cm="1">
        <f t="array" ref="K414">IF(COUNTIF(Q$2:Q414,Q414)=1,_xlfn.TEXTJOIN(";",1,IF($Q$2:$Q$2000=Q414,$H$2:$H$2000,"")),"")</f>
        <v/>
      </c>
      <c r="L414" s="103" t="s">
        <v>15903</v>
      </c>
      <c r="M414" s="103">
        <v>1</v>
      </c>
      <c r="O414" s="72" t="s">
        <v>15533</v>
      </c>
      <c r="P414" s="80" t="s">
        <v>15904</v>
      </c>
      <c r="Q414" s="72" t="str">
        <f t="shared" si="6"/>
        <v>国械备20161870号</v>
      </c>
      <c r="R414" s="104">
        <v>43437</v>
      </c>
      <c r="S414" s="104">
        <v>43437</v>
      </c>
      <c r="T414" s="104">
        <v>401768</v>
      </c>
    </row>
    <row r="415" spans="1:20" s="103" customFormat="1" ht="25.5" customHeight="1">
      <c r="A415" s="70" t="s">
        <v>13371</v>
      </c>
      <c r="B415" s="70">
        <v>1</v>
      </c>
      <c r="C415" s="129" t="s">
        <v>15299</v>
      </c>
      <c r="D415" s="72" t="s">
        <v>15905</v>
      </c>
      <c r="E415" s="72" t="s">
        <v>15906</v>
      </c>
      <c r="F415" s="71" t="s">
        <v>15907</v>
      </c>
      <c r="G415" s="71" t="s">
        <v>15908</v>
      </c>
      <c r="H415" s="73">
        <v>10387026</v>
      </c>
      <c r="I415" s="73" t="str" cm="1">
        <f t="array" ref="I415">IF(COUNTIF(Q$2:Q415,Q415)=1,_xlfn.TEXTJOIN(";",1,IF($Q$2:$Q$2000=Q415,$C$2:$C$2000,"")),"")</f>
        <v>Immulite 1000</v>
      </c>
      <c r="J415" s="73" t="str" cm="1">
        <f t="array" ref="J415">IF(COUNTIF(Q$2:Q415,Q415)=1,_xlfn.TEXTJOIN(";",1,IF($Q$2:$Q$2000=Q415,$F$2:$F$2000,"")),"")</f>
        <v>LFSZ</v>
      </c>
      <c r="K415" s="73" t="str" cm="1">
        <f t="array" ref="K415">IF(COUNTIF(Q$2:Q415,Q415)=1,_xlfn.TEXTJOIN(";",1,IF($Q$2:$Q$2000=Q415,$H$2:$H$2000,"")),"")</f>
        <v>10387026</v>
      </c>
      <c r="L415" s="103" t="s">
        <v>15909</v>
      </c>
      <c r="M415" s="103">
        <v>1</v>
      </c>
      <c r="O415" s="72" t="s">
        <v>15522</v>
      </c>
      <c r="P415" s="80" t="s">
        <v>15910</v>
      </c>
      <c r="Q415" s="72" t="str">
        <f t="shared" si="6"/>
        <v>国械备20170231号</v>
      </c>
      <c r="R415" s="104">
        <v>43438</v>
      </c>
      <c r="S415" s="104">
        <v>43438</v>
      </c>
      <c r="T415" s="104">
        <v>401768</v>
      </c>
    </row>
    <row r="416" spans="1:20" s="103" customFormat="1" ht="25.5" customHeight="1">
      <c r="A416" s="70" t="s">
        <v>13371</v>
      </c>
      <c r="B416" s="70">
        <v>1</v>
      </c>
      <c r="C416" s="129" t="s">
        <v>15299</v>
      </c>
      <c r="D416" s="72" t="s">
        <v>15911</v>
      </c>
      <c r="E416" s="72" t="s">
        <v>15912</v>
      </c>
      <c r="F416" s="71" t="s">
        <v>15913</v>
      </c>
      <c r="G416" s="71" t="s">
        <v>15914</v>
      </c>
      <c r="H416" s="73">
        <v>10387040</v>
      </c>
      <c r="I416" s="73" t="str" cm="1">
        <f t="array" ref="I416">IF(COUNTIF(Q$2:Q416,Q416)=1,_xlfn.TEXTJOIN(";",1,IF($Q$2:$Q$2000=Q416,$C$2:$C$2000,"")),"")</f>
        <v>Immulite 1000</v>
      </c>
      <c r="J416" s="73" t="str" cm="1">
        <f t="array" ref="J416">IF(COUNTIF(Q$2:Q416,Q416)=1,_xlfn.TEXTJOIN(";",1,IF($Q$2:$Q$2000=Q416,$F$2:$F$2000,"")),"")</f>
        <v>LPRZ</v>
      </c>
      <c r="K416" s="73" t="str" cm="1">
        <f t="array" ref="K416">IF(COUNTIF(Q$2:Q416,Q416)=1,_xlfn.TEXTJOIN(";",1,IF($Q$2:$Q$2000=Q416,$H$2:$H$2000,"")),"")</f>
        <v>10387040</v>
      </c>
      <c r="L416" s="103" t="s">
        <v>15915</v>
      </c>
      <c r="M416" s="103">
        <v>1</v>
      </c>
      <c r="O416" s="72" t="s">
        <v>15522</v>
      </c>
      <c r="P416" s="80" t="s">
        <v>15916</v>
      </c>
      <c r="Q416" s="72" t="str">
        <f t="shared" si="6"/>
        <v>国械备20170466号</v>
      </c>
      <c r="R416" s="104">
        <v>43437</v>
      </c>
      <c r="S416" s="104">
        <v>43437</v>
      </c>
      <c r="T416" s="104">
        <v>401768</v>
      </c>
    </row>
    <row r="417" spans="1:20" s="103" customFormat="1" ht="25.5" customHeight="1">
      <c r="A417" s="70" t="s">
        <v>13371</v>
      </c>
      <c r="B417" s="70">
        <v>1</v>
      </c>
      <c r="C417" s="129" t="s">
        <v>15299</v>
      </c>
      <c r="D417" s="72" t="s">
        <v>15917</v>
      </c>
      <c r="E417" s="72" t="s">
        <v>15918</v>
      </c>
      <c r="F417" s="71" t="s">
        <v>15919</v>
      </c>
      <c r="G417" s="71" t="s">
        <v>15920</v>
      </c>
      <c r="H417" s="73">
        <v>10386937</v>
      </c>
      <c r="I417" s="73" t="str" cm="1">
        <f t="array" ref="I417">IF(COUNTIF(Q$2:Q417,Q417)=1,_xlfn.TEXTJOIN(";",1,IF($Q$2:$Q$2000=Q417,$C$2:$C$2000,"")),"")</f>
        <v>Immulite 1000</v>
      </c>
      <c r="J417" s="73" t="str" cm="1">
        <f t="array" ref="J417">IF(COUNTIF(Q$2:Q417,Q417)=1,_xlfn.TEXTJOIN(";",1,IF($Q$2:$Q$2000=Q417,$F$2:$F$2000,"")),"")</f>
        <v>LIEZ</v>
      </c>
      <c r="K417" s="73" t="str" cm="1">
        <f t="array" ref="K417">IF(COUNTIF(Q$2:Q417,Q417)=1,_xlfn.TEXTJOIN(";",1,IF($Q$2:$Q$2000=Q417,$H$2:$H$2000,"")),"")</f>
        <v>10386937</v>
      </c>
      <c r="L417" s="103" t="s">
        <v>15921</v>
      </c>
      <c r="M417" s="103">
        <v>1</v>
      </c>
      <c r="O417" s="72" t="s">
        <v>15522</v>
      </c>
      <c r="P417" s="80" t="s">
        <v>15922</v>
      </c>
      <c r="Q417" s="72" t="str">
        <f t="shared" si="6"/>
        <v>国械备20170586号</v>
      </c>
      <c r="R417" s="104">
        <v>43438</v>
      </c>
      <c r="S417" s="104">
        <v>43438</v>
      </c>
      <c r="T417" s="104">
        <v>401768</v>
      </c>
    </row>
    <row r="418" spans="1:20" s="103" customFormat="1" ht="25.5" customHeight="1">
      <c r="A418" s="70" t="s">
        <v>13371</v>
      </c>
      <c r="B418" s="70">
        <v>1</v>
      </c>
      <c r="C418" s="129" t="s">
        <v>15299</v>
      </c>
      <c r="D418" s="72" t="s">
        <v>15923</v>
      </c>
      <c r="E418" s="72" t="s">
        <v>15924</v>
      </c>
      <c r="F418" s="71" t="s">
        <v>15925</v>
      </c>
      <c r="G418" s="71" t="s">
        <v>15926</v>
      </c>
      <c r="H418" s="73">
        <v>10387020</v>
      </c>
      <c r="I418" s="73" t="str" cm="1">
        <f t="array" ref="I418">IF(COUNTIF(Q$2:Q418,Q418)=1,_xlfn.TEXTJOIN(";",1,IF($Q$2:$Q$2000=Q418,$C$2:$C$2000,"")),"")</f>
        <v>Immulite 1000</v>
      </c>
      <c r="J418" s="73" t="str" cm="1">
        <f t="array" ref="J418">IF(COUNTIF(Q$2:Q418,Q418)=1,_xlfn.TEXTJOIN(";",1,IF($Q$2:$Q$2000=Q418,$F$2:$F$2000,"")),"")</f>
        <v>LDSZ</v>
      </c>
      <c r="K418" s="73" t="str" cm="1">
        <f t="array" ref="K418">IF(COUNTIF(Q$2:Q418,Q418)=1,_xlfn.TEXTJOIN(";",1,IF($Q$2:$Q$2000=Q418,$H$2:$H$2000,"")),"")</f>
        <v>10387020</v>
      </c>
      <c r="L418" s="103" t="s">
        <v>15927</v>
      </c>
      <c r="M418" s="103">
        <v>1</v>
      </c>
      <c r="O418" s="72" t="s">
        <v>15522</v>
      </c>
      <c r="P418" s="80" t="s">
        <v>15928</v>
      </c>
      <c r="Q418" s="72" t="str">
        <f t="shared" si="6"/>
        <v>国械备20170273号</v>
      </c>
      <c r="R418" s="104">
        <v>43438</v>
      </c>
      <c r="S418" s="104">
        <v>43438</v>
      </c>
      <c r="T418" s="104">
        <v>401768</v>
      </c>
    </row>
    <row r="419" spans="1:20" s="103" customFormat="1" ht="25.5" customHeight="1">
      <c r="A419" s="70" t="s">
        <v>13371</v>
      </c>
      <c r="B419" s="70">
        <v>1</v>
      </c>
      <c r="C419" s="129" t="s">
        <v>15299</v>
      </c>
      <c r="D419" s="72" t="s">
        <v>15929</v>
      </c>
      <c r="E419" s="72" t="s">
        <v>15930</v>
      </c>
      <c r="F419" s="71" t="s">
        <v>15931</v>
      </c>
      <c r="G419" s="71" t="s">
        <v>15932</v>
      </c>
      <c r="H419" s="73">
        <v>10387009</v>
      </c>
      <c r="I419" s="73" t="str" cm="1">
        <f t="array" ref="I419">IF(COUNTIF(Q$2:Q419,Q419)=1,_xlfn.TEXTJOIN(";",1,IF($Q$2:$Q$2000=Q419,$C$2:$C$2000,"")),"")</f>
        <v>Immulite 1000</v>
      </c>
      <c r="J419" s="73" t="str" cm="1">
        <f t="array" ref="J419">IF(COUNTIF(Q$2:Q419,Q419)=1,_xlfn.TEXTJOIN(";",1,IF($Q$2:$Q$2000=Q419,$F$2:$F$2000,"")),"")</f>
        <v>L6PZ</v>
      </c>
      <c r="K419" s="73" t="str" cm="1">
        <f t="array" ref="K419">IF(COUNTIF(Q$2:Q419,Q419)=1,_xlfn.TEXTJOIN(";",1,IF($Q$2:$Q$2000=Q419,$H$2:$H$2000,"")),"")</f>
        <v>10387009</v>
      </c>
      <c r="L419" s="103" t="s">
        <v>15933</v>
      </c>
      <c r="M419" s="103">
        <v>1</v>
      </c>
      <c r="O419" s="72" t="s">
        <v>15522</v>
      </c>
      <c r="P419" s="72" t="s">
        <v>15934</v>
      </c>
      <c r="Q419" s="72" t="str">
        <f t="shared" si="6"/>
        <v>国械备20180417号</v>
      </c>
      <c r="R419" s="104">
        <v>43438</v>
      </c>
      <c r="S419" s="104">
        <v>43438</v>
      </c>
      <c r="T419" s="104">
        <v>401768</v>
      </c>
    </row>
    <row r="420" spans="1:20" s="103" customFormat="1" ht="25.5" customHeight="1">
      <c r="A420" s="70" t="s">
        <v>13371</v>
      </c>
      <c r="B420" s="70">
        <v>1</v>
      </c>
      <c r="C420" s="129" t="s">
        <v>15299</v>
      </c>
      <c r="D420" s="72" t="s">
        <v>15935</v>
      </c>
      <c r="E420" s="72" t="s">
        <v>15936</v>
      </c>
      <c r="F420" s="71" t="s">
        <v>15937</v>
      </c>
      <c r="G420" s="71" t="s">
        <v>15938</v>
      </c>
      <c r="H420" s="73">
        <v>10387035</v>
      </c>
      <c r="I420" s="73" t="str" cm="1">
        <f t="array" ref="I420">IF(COUNTIF(Q$2:Q420,Q420)=1,_xlfn.TEXTJOIN(";",1,IF($Q$2:$Q$2000=Q420,$C$2:$C$2000,"")),"")</f>
        <v>Immulite 1000</v>
      </c>
      <c r="J420" s="73" t="str" cm="1">
        <f t="array" ref="J420">IF(COUNTIF(Q$2:Q420,Q420)=1,_xlfn.TEXTJOIN(";",1,IF($Q$2:$Q$2000=Q420,$F$2:$F$2000,"")),"")</f>
        <v>LNFZ</v>
      </c>
      <c r="K420" s="73" t="str" cm="1">
        <f t="array" ref="K420">IF(COUNTIF(Q$2:Q420,Q420)=1,_xlfn.TEXTJOIN(";",1,IF($Q$2:$Q$2000=Q420,$H$2:$H$2000,"")),"")</f>
        <v>10387035</v>
      </c>
      <c r="L420" s="103" t="s">
        <v>15939</v>
      </c>
      <c r="M420" s="103">
        <v>1</v>
      </c>
      <c r="O420" s="72" t="s">
        <v>15522</v>
      </c>
      <c r="P420" s="72" t="s">
        <v>15940</v>
      </c>
      <c r="Q420" s="72" t="str">
        <f t="shared" si="6"/>
        <v>国械备20180531号</v>
      </c>
      <c r="R420" s="104">
        <v>43438</v>
      </c>
      <c r="S420" s="104">
        <v>43438</v>
      </c>
      <c r="T420" s="104">
        <v>401768</v>
      </c>
    </row>
    <row r="421" spans="1:20" s="103" customFormat="1" ht="25.5" customHeight="1">
      <c r="A421" s="70" t="s">
        <v>13371</v>
      </c>
      <c r="B421" s="70">
        <v>1</v>
      </c>
      <c r="C421" s="129" t="s">
        <v>15299</v>
      </c>
      <c r="D421" s="72" t="s">
        <v>15941</v>
      </c>
      <c r="E421" s="72" t="s">
        <v>15942</v>
      </c>
      <c r="F421" s="71" t="s">
        <v>15943</v>
      </c>
      <c r="G421" s="71" t="s">
        <v>15944</v>
      </c>
      <c r="H421" s="73">
        <v>10387039</v>
      </c>
      <c r="I421" s="73" t="str" cm="1">
        <f t="array" ref="I421">IF(COUNTIF(Q$2:Q421,Q421)=1,_xlfn.TEXTJOIN(";",1,IF($Q$2:$Q$2000=Q421,$C$2:$C$2000,"")),"")</f>
        <v>Immulite 1000</v>
      </c>
      <c r="J421" s="73" t="str" cm="1">
        <f t="array" ref="J421">IF(COUNTIF(Q$2:Q421,Q421)=1,_xlfn.TEXTJOIN(";",1,IF($Q$2:$Q$2000=Q421,$F$2:$F$2000,"")),"")</f>
        <v>LPEZ</v>
      </c>
      <c r="K421" s="73" t="str" cm="1">
        <f t="array" ref="K421">IF(COUNTIF(Q$2:Q421,Q421)=1,_xlfn.TEXTJOIN(";",1,IF($Q$2:$Q$2000=Q421,$H$2:$H$2000,"")),"")</f>
        <v>10387039</v>
      </c>
      <c r="L421" s="103" t="s">
        <v>15945</v>
      </c>
      <c r="M421" s="103">
        <v>1</v>
      </c>
      <c r="O421" s="72" t="s">
        <v>15522</v>
      </c>
      <c r="P421" s="72" t="s">
        <v>15946</v>
      </c>
      <c r="Q421" s="72" t="str">
        <f t="shared" si="6"/>
        <v>国械备20170467号</v>
      </c>
      <c r="R421" s="104">
        <v>43438</v>
      </c>
      <c r="S421" s="104">
        <v>43438</v>
      </c>
      <c r="T421" s="104">
        <v>401768</v>
      </c>
    </row>
    <row r="422" spans="1:20" s="103" customFormat="1" ht="25.5" customHeight="1">
      <c r="A422" s="70" t="s">
        <v>13371</v>
      </c>
      <c r="B422" s="70">
        <v>1</v>
      </c>
      <c r="C422" s="129" t="s">
        <v>15299</v>
      </c>
      <c r="D422" s="72" t="s">
        <v>15947</v>
      </c>
      <c r="E422" s="72" t="s">
        <v>15948</v>
      </c>
      <c r="F422" s="71" t="s">
        <v>15949</v>
      </c>
      <c r="G422" s="71" t="s">
        <v>15950</v>
      </c>
      <c r="H422" s="73">
        <v>10387019</v>
      </c>
      <c r="I422" s="73" t="str" cm="1">
        <f t="array" ref="I422">IF(COUNTIF(Q$2:Q422,Q422)=1,_xlfn.TEXTJOIN(";",1,IF($Q$2:$Q$2000=Q422,$C$2:$C$2000,"")),"")</f>
        <v>Immulite 1000</v>
      </c>
      <c r="J422" s="73" t="str" cm="1">
        <f t="array" ref="J422">IF(COUNTIF(Q$2:Q422,Q422)=1,_xlfn.TEXTJOIN(";",1,IF($Q$2:$Q$2000=Q422,$F$2:$F$2000,"")),"")</f>
        <v>LCLZ</v>
      </c>
      <c r="K422" s="73" t="str" cm="1">
        <f t="array" ref="K422">IF(COUNTIF(Q$2:Q422,Q422)=1,_xlfn.TEXTJOIN(";",1,IF($Q$2:$Q$2000=Q422,$H$2:$H$2000,"")),"")</f>
        <v>10387019</v>
      </c>
      <c r="L422" s="103" t="s">
        <v>15951</v>
      </c>
      <c r="M422" s="103">
        <v>1</v>
      </c>
      <c r="O422" s="72" t="s">
        <v>15522</v>
      </c>
      <c r="P422" s="72" t="s">
        <v>15952</v>
      </c>
      <c r="Q422" s="72" t="str">
        <f t="shared" si="6"/>
        <v>国械备20170476号</v>
      </c>
      <c r="R422" s="104">
        <v>43438</v>
      </c>
      <c r="S422" s="104">
        <v>43438</v>
      </c>
      <c r="T422" s="104">
        <v>401768</v>
      </c>
    </row>
    <row r="423" spans="1:20" s="103" customFormat="1" ht="25.5" customHeight="1">
      <c r="A423" s="70" t="s">
        <v>13371</v>
      </c>
      <c r="B423" s="70">
        <v>1</v>
      </c>
      <c r="C423" s="129" t="s">
        <v>15299</v>
      </c>
      <c r="D423" s="72" t="s">
        <v>15953</v>
      </c>
      <c r="E423" s="72" t="s">
        <v>15954</v>
      </c>
      <c r="F423" s="71" t="s">
        <v>15955</v>
      </c>
      <c r="G423" s="71" t="s">
        <v>15956</v>
      </c>
      <c r="H423" s="73">
        <v>10387030</v>
      </c>
      <c r="I423" s="73" t="str" cm="1">
        <f t="array" ref="I423">IF(COUNTIF(Q$2:Q423,Q423)=1,_xlfn.TEXTJOIN(";",1,IF($Q$2:$Q$2000=Q423,$C$2:$C$2000,"")),"")</f>
        <v>Immulite 1000</v>
      </c>
      <c r="J423" s="73" t="str" cm="1">
        <f t="array" ref="J423">IF(COUNTIF(Q$2:Q423,Q423)=1,_xlfn.TEXTJOIN(";",1,IF($Q$2:$Q$2000=Q423,$F$2:$F$2000,"")),"")</f>
        <v>LGHZ</v>
      </c>
      <c r="K423" s="73" t="str" cm="1">
        <f t="array" ref="K423">IF(COUNTIF(Q$2:Q423,Q423)=1,_xlfn.TEXTJOIN(";",1,IF($Q$2:$Q$2000=Q423,$H$2:$H$2000,"")),"")</f>
        <v>10387030</v>
      </c>
      <c r="L423" s="103" t="s">
        <v>15957</v>
      </c>
      <c r="M423" s="103">
        <v>1</v>
      </c>
      <c r="O423" s="72" t="s">
        <v>15522</v>
      </c>
      <c r="P423" s="72" t="s">
        <v>15958</v>
      </c>
      <c r="Q423" s="72" t="str">
        <f t="shared" si="6"/>
        <v>国械备20180416号</v>
      </c>
      <c r="R423" s="104">
        <v>43437</v>
      </c>
      <c r="S423" s="104">
        <v>43437</v>
      </c>
      <c r="T423" s="104">
        <v>401768</v>
      </c>
    </row>
    <row r="424" spans="1:20" s="103" customFormat="1" ht="25.5" customHeight="1">
      <c r="A424" s="70" t="s">
        <v>13371</v>
      </c>
      <c r="B424" s="70">
        <v>1</v>
      </c>
      <c r="C424" s="129" t="s">
        <v>15299</v>
      </c>
      <c r="D424" s="72" t="s">
        <v>15959</v>
      </c>
      <c r="E424" s="72" t="s">
        <v>15960</v>
      </c>
      <c r="F424" s="71" t="s">
        <v>15961</v>
      </c>
      <c r="G424" s="71" t="s">
        <v>15962</v>
      </c>
      <c r="H424" s="73">
        <v>10387022</v>
      </c>
      <c r="I424" s="73" t="str" cm="1">
        <f t="array" ref="I424">IF(COUNTIF(Q$2:Q424,Q424)=1,_xlfn.TEXTJOIN(";",1,IF($Q$2:$Q$2000=Q424,$C$2:$C$2000,"")),"")</f>
        <v>Immulite 1000</v>
      </c>
      <c r="J424" s="73" t="str" cm="1">
        <f t="array" ref="J424">IF(COUNTIF(Q$2:Q424,Q424)=1,_xlfn.TEXTJOIN(";",1,IF($Q$2:$Q$2000=Q424,$F$2:$F$2000,"")),"")</f>
        <v>LEPZ</v>
      </c>
      <c r="K424" s="73" t="str" cm="1">
        <f t="array" ref="K424">IF(COUNTIF(Q$2:Q424,Q424)=1,_xlfn.TEXTJOIN(";",1,IF($Q$2:$Q$2000=Q424,$H$2:$H$2000,"")),"")</f>
        <v>10387022</v>
      </c>
      <c r="L424" s="103" t="s">
        <v>15963</v>
      </c>
      <c r="M424" s="103">
        <v>1</v>
      </c>
      <c r="O424" s="72" t="s">
        <v>15522</v>
      </c>
      <c r="P424" s="72" t="s">
        <v>15964</v>
      </c>
      <c r="Q424" s="72" t="str">
        <f t="shared" si="6"/>
        <v>国械备20180532号</v>
      </c>
      <c r="R424" s="104">
        <v>43434</v>
      </c>
      <c r="S424" s="104">
        <v>43434</v>
      </c>
      <c r="T424" s="104">
        <v>401768</v>
      </c>
    </row>
    <row r="425" spans="1:20" s="103" customFormat="1" ht="25.5" customHeight="1">
      <c r="A425" s="70" t="s">
        <v>13371</v>
      </c>
      <c r="B425" s="70">
        <v>1</v>
      </c>
      <c r="C425" s="129" t="s">
        <v>15299</v>
      </c>
      <c r="D425" s="72" t="s">
        <v>15965</v>
      </c>
      <c r="E425" s="72" t="s">
        <v>15966</v>
      </c>
      <c r="F425" s="71" t="s">
        <v>15967</v>
      </c>
      <c r="G425" s="71" t="s">
        <v>15968</v>
      </c>
      <c r="H425" s="73">
        <v>10283034</v>
      </c>
      <c r="I425" s="73" t="str" cm="1">
        <f t="array" ref="I425">IF(COUNTIF(Q$2:Q425,Q425)=1,_xlfn.TEXTJOIN(";",1,IF($Q$2:$Q$2000=Q425,$C$2:$C$2000,"")),"")</f>
        <v>Immulite 1000</v>
      </c>
      <c r="J425" s="73" t="str" cm="1">
        <f t="array" ref="J425">IF(COUNTIF(Q$2:Q425,Q425)=1,_xlfn.TEXTJOIN(";",1,IF($Q$2:$Q$2000=Q425,$F$2:$F$2000,"")),"")</f>
        <v>LGIZ</v>
      </c>
      <c r="K425" s="73" t="str" cm="1">
        <f t="array" ref="K425">IF(COUNTIF(Q$2:Q425,Q425)=1,_xlfn.TEXTJOIN(";",1,IF($Q$2:$Q$2000=Q425,$H$2:$H$2000,"")),"")</f>
        <v>10283034</v>
      </c>
      <c r="L425" s="103" t="s">
        <v>15969</v>
      </c>
      <c r="M425" s="103">
        <v>1</v>
      </c>
      <c r="O425" s="72" t="s">
        <v>15522</v>
      </c>
      <c r="P425" s="72" t="s">
        <v>15970</v>
      </c>
      <c r="Q425" s="72" t="str">
        <f t="shared" si="6"/>
        <v>国械备20180415号</v>
      </c>
      <c r="R425" s="104">
        <v>43437</v>
      </c>
      <c r="S425" s="104">
        <v>43437</v>
      </c>
      <c r="T425" s="104">
        <v>401768</v>
      </c>
    </row>
    <row r="426" spans="1:20" s="103" customFormat="1" ht="25.5" customHeight="1">
      <c r="A426" s="70" t="s">
        <v>13371</v>
      </c>
      <c r="B426" s="70">
        <v>1</v>
      </c>
      <c r="C426" s="129" t="s">
        <v>15299</v>
      </c>
      <c r="D426" s="72" t="s">
        <v>15971</v>
      </c>
      <c r="E426" s="72" t="s">
        <v>15972</v>
      </c>
      <c r="F426" s="71" t="s">
        <v>15973</v>
      </c>
      <c r="G426" s="71" t="s">
        <v>15974</v>
      </c>
      <c r="H426" s="73">
        <v>10387014</v>
      </c>
      <c r="I426" s="73" t="str" cm="1">
        <f t="array" ref="I426">IF(COUNTIF(Q$2:Q426,Q426)=1,_xlfn.TEXTJOIN(";",1,IF($Q$2:$Q$2000=Q426,$C$2:$C$2000,"")),"")</f>
        <v>Immulite 1000</v>
      </c>
      <c r="J426" s="73" t="str" cm="1">
        <f t="array" ref="J426">IF(COUNTIF(Q$2:Q426,Q426)=1,_xlfn.TEXTJOIN(";",1,IF($Q$2:$Q$2000=Q426,$F$2:$F$2000,"")),"")</f>
        <v>LACZ</v>
      </c>
      <c r="K426" s="73" t="str" cm="1">
        <f t="array" ref="K426">IF(COUNTIF(Q$2:Q426,Q426)=1,_xlfn.TEXTJOIN(";",1,IF($Q$2:$Q$2000=Q426,$H$2:$H$2000,"")),"")</f>
        <v>10387014</v>
      </c>
      <c r="L426" s="103" t="s">
        <v>15975</v>
      </c>
      <c r="M426" s="103">
        <v>1</v>
      </c>
      <c r="O426" s="72" t="s">
        <v>15522</v>
      </c>
      <c r="P426" s="72" t="s">
        <v>15976</v>
      </c>
      <c r="Q426" s="72" t="str">
        <f t="shared" si="6"/>
        <v>国械备20170313号</v>
      </c>
      <c r="R426" s="104">
        <v>43437</v>
      </c>
      <c r="S426" s="104">
        <v>43437</v>
      </c>
      <c r="T426" s="104">
        <v>401768</v>
      </c>
    </row>
    <row r="427" spans="1:20" s="103" customFormat="1" ht="25.5" customHeight="1">
      <c r="A427" s="70" t="s">
        <v>13371</v>
      </c>
      <c r="B427" s="70">
        <v>1</v>
      </c>
      <c r="C427" s="129" t="s">
        <v>15299</v>
      </c>
      <c r="D427" s="72" t="s">
        <v>15977</v>
      </c>
      <c r="E427" s="72" t="s">
        <v>15978</v>
      </c>
      <c r="F427" s="71" t="s">
        <v>15979</v>
      </c>
      <c r="G427" s="71" t="s">
        <v>15980</v>
      </c>
      <c r="H427" s="73">
        <v>10387010</v>
      </c>
      <c r="I427" s="73" t="str" cm="1">
        <f t="array" ref="I427">IF(COUNTIF(Q$2:Q427,Q427)=1,_xlfn.TEXTJOIN(";",1,IF($Q$2:$Q$2000=Q427,$C$2:$C$2000,"")),"")</f>
        <v>Immulite 1000</v>
      </c>
      <c r="J427" s="73" t="str" cm="1">
        <f t="array" ref="J427">IF(COUNTIF(Q$2:Q427,Q427)=1,_xlfn.TEXTJOIN(";",1,IF($Q$2:$Q$2000=Q427,$F$2:$F$2000,"")),"")</f>
        <v>L8PZ</v>
      </c>
      <c r="K427" s="73" t="str" cm="1">
        <f t="array" ref="K427">IF(COUNTIF(Q$2:Q427,Q427)=1,_xlfn.TEXTJOIN(";",1,IF($Q$2:$Q$2000=Q427,$H$2:$H$2000,"")),"")</f>
        <v>10387010</v>
      </c>
      <c r="L427" s="103" t="s">
        <v>15981</v>
      </c>
      <c r="M427" s="103">
        <v>1</v>
      </c>
      <c r="O427" s="72" t="s">
        <v>15522</v>
      </c>
      <c r="P427" s="72" t="s">
        <v>15982</v>
      </c>
      <c r="Q427" s="72" t="str">
        <f t="shared" si="6"/>
        <v>国械备20180119号</v>
      </c>
      <c r="R427" s="104">
        <v>43437</v>
      </c>
      <c r="S427" s="104">
        <v>43437</v>
      </c>
      <c r="T427" s="104">
        <v>401768</v>
      </c>
    </row>
    <row r="428" spans="1:20" s="103" customFormat="1" ht="25.5" customHeight="1">
      <c r="A428" s="70" t="s">
        <v>13371</v>
      </c>
      <c r="B428" s="70">
        <v>1</v>
      </c>
      <c r="C428" s="129" t="s">
        <v>15299</v>
      </c>
      <c r="D428" s="72" t="s">
        <v>15983</v>
      </c>
      <c r="E428" s="72" t="s">
        <v>15984</v>
      </c>
      <c r="F428" s="71" t="s">
        <v>15985</v>
      </c>
      <c r="G428" s="71" t="s">
        <v>15986</v>
      </c>
      <c r="H428" s="73">
        <v>10386996</v>
      </c>
      <c r="I428" s="73" t="str" cm="1">
        <f t="array" ref="I428">IF(COUNTIF(Q$2:Q428,Q428)=1,_xlfn.TEXTJOIN(";",1,IF($Q$2:$Q$2000=Q428,$C$2:$C$2000,"")),"")</f>
        <v>Immulite 1000</v>
      </c>
      <c r="J428" s="73" t="str" cm="1">
        <f t="array" ref="J428">IF(COUNTIF(Q$2:Q428,Q428)=1,_xlfn.TEXTJOIN(";",1,IF($Q$2:$Q$2000=Q428,$F$2:$F$2000,"")),"")</f>
        <v>LTSZ</v>
      </c>
      <c r="K428" s="73" t="str" cm="1">
        <f t="array" ref="K428">IF(COUNTIF(Q$2:Q428,Q428)=1,_xlfn.TEXTJOIN(";",1,IF($Q$2:$Q$2000=Q428,$H$2:$H$2000,"")),"")</f>
        <v>10386996</v>
      </c>
      <c r="L428" s="103" t="s">
        <v>15987</v>
      </c>
      <c r="M428" s="103">
        <v>1</v>
      </c>
      <c r="O428" s="72" t="s">
        <v>15522</v>
      </c>
      <c r="P428" s="72" t="s">
        <v>15988</v>
      </c>
      <c r="Q428" s="72" t="str">
        <f t="shared" si="6"/>
        <v>国械备20170697号</v>
      </c>
      <c r="R428" s="104">
        <v>43437</v>
      </c>
      <c r="S428" s="104">
        <v>43437</v>
      </c>
      <c r="T428" s="104">
        <v>401768</v>
      </c>
    </row>
    <row r="429" spans="1:20" s="103" customFormat="1" ht="25.5" customHeight="1">
      <c r="A429" s="70" t="s">
        <v>13371</v>
      </c>
      <c r="B429" s="70">
        <v>1</v>
      </c>
      <c r="C429" s="129" t="s">
        <v>15299</v>
      </c>
      <c r="D429" s="72" t="s">
        <v>15989</v>
      </c>
      <c r="E429" s="72" t="s">
        <v>15990</v>
      </c>
      <c r="F429" s="71" t="s">
        <v>15991</v>
      </c>
      <c r="G429" s="71" t="s">
        <v>15992</v>
      </c>
      <c r="H429" s="73">
        <v>10387036</v>
      </c>
      <c r="I429" s="73" t="str" cm="1">
        <f t="array" ref="I429">IF(COUNTIF(Q$2:Q429,Q429)=1,_xlfn.TEXTJOIN(";",1,IF($Q$2:$Q$2000=Q429,$C$2:$C$2000,"")),"")</f>
        <v>Immulite 1000</v>
      </c>
      <c r="J429" s="73" t="str" cm="1">
        <f t="array" ref="J429">IF(COUNTIF(Q$2:Q429,Q429)=1,_xlfn.TEXTJOIN(";",1,IF($Q$2:$Q$2000=Q429,$F$2:$F$2000,"")),"")</f>
        <v>LOMZ</v>
      </c>
      <c r="K429" s="73" t="str" cm="1">
        <f t="array" ref="K429">IF(COUNTIF(Q$2:Q429,Q429)=1,_xlfn.TEXTJOIN(";",1,IF($Q$2:$Q$2000=Q429,$H$2:$H$2000,"")),"")</f>
        <v>10387036</v>
      </c>
      <c r="L429" s="103" t="s">
        <v>15993</v>
      </c>
      <c r="M429" s="103">
        <v>1</v>
      </c>
      <c r="O429" s="72" t="s">
        <v>15522</v>
      </c>
      <c r="P429" s="72" t="s">
        <v>15994</v>
      </c>
      <c r="Q429" s="72" t="str">
        <f t="shared" si="6"/>
        <v>国械备20180533号</v>
      </c>
      <c r="R429" s="104">
        <v>43434</v>
      </c>
      <c r="S429" s="104">
        <v>43434</v>
      </c>
      <c r="T429" s="104">
        <v>401768</v>
      </c>
    </row>
    <row r="430" spans="1:20" s="103" customFormat="1" ht="25.5" customHeight="1">
      <c r="A430" s="70" t="s">
        <v>13371</v>
      </c>
      <c r="B430" s="70">
        <v>2</v>
      </c>
      <c r="C430" s="129" t="s">
        <v>15299</v>
      </c>
      <c r="D430" s="72" t="s">
        <v>15995</v>
      </c>
      <c r="E430" s="72" t="s">
        <v>15996</v>
      </c>
      <c r="F430" s="71" t="s">
        <v>15997</v>
      </c>
      <c r="G430" s="71" t="s">
        <v>15998</v>
      </c>
      <c r="H430" s="73">
        <v>10381397</v>
      </c>
      <c r="I430" s="73" t="str" cm="1">
        <f t="array" ref="I430">IF(COUNTIF(Q$2:Q430,Q430)=1,_xlfn.TEXTJOIN(";",1,IF($Q$2:$Q$2000=Q430,$C$2:$C$2000,"")),"")</f>
        <v>Immulite 1000</v>
      </c>
      <c r="J430" s="73" t="str" cm="1">
        <f t="array" ref="J430">IF(COUNTIF(Q$2:Q430,Q430)=1,_xlfn.TEXTJOIN(";",1,IF($Q$2:$Q$2000=Q430,$F$2:$F$2000,"")),"")</f>
        <v>LKPEP1</v>
      </c>
      <c r="K430" s="73" t="str" cm="1">
        <f t="array" ref="K430">IF(COUNTIF(Q$2:Q430,Q430)=1,_xlfn.TEXTJOIN(";",1,IF($Q$2:$Q$2000=Q430,$H$2:$H$2000,"")),"")</f>
        <v>10381397</v>
      </c>
      <c r="L430" s="103" t="s">
        <v>15999</v>
      </c>
      <c r="M430" s="103">
        <v>1</v>
      </c>
      <c r="O430" s="72" t="s">
        <v>15576</v>
      </c>
      <c r="P430" s="72" t="s">
        <v>16000</v>
      </c>
      <c r="Q430" s="72" t="str">
        <f t="shared" si="6"/>
        <v>国械注进20142405136</v>
      </c>
      <c r="R430" s="104">
        <v>44980</v>
      </c>
      <c r="S430" s="104">
        <v>44980</v>
      </c>
      <c r="T430" s="104">
        <v>45365</v>
      </c>
    </row>
    <row r="431" spans="1:20" s="103" customFormat="1" ht="25.5" customHeight="1">
      <c r="A431" s="70" t="s">
        <v>13371</v>
      </c>
      <c r="B431" s="70">
        <v>3</v>
      </c>
      <c r="C431" s="129" t="s">
        <v>15299</v>
      </c>
      <c r="D431" s="72" t="s">
        <v>16001</v>
      </c>
      <c r="E431" s="72" t="s">
        <v>16002</v>
      </c>
      <c r="F431" s="71" t="s">
        <v>16003</v>
      </c>
      <c r="G431" s="71" t="s">
        <v>16004</v>
      </c>
      <c r="H431" s="73">
        <v>10380948</v>
      </c>
      <c r="I431" s="73" t="str" cm="1">
        <f t="array" ref="I431">IF(COUNTIF(Q$2:Q431,Q431)=1,_xlfn.TEXTJOIN(";",1,IF($Q$2:$Q$2000=Q431,$C$2:$C$2000,"")),"")</f>
        <v>Immulite 1000;Immulite 1000</v>
      </c>
      <c r="J431" s="73" t="str" cm="1">
        <f t="array" ref="J431">IF(COUNTIF(Q$2:Q431,Q431)=1,_xlfn.TEXTJOIN(";",1,IF($Q$2:$Q$2000=Q431,$F$2:$F$2000,"")),"")</f>
        <v>LKBR1;LKBR5</v>
      </c>
      <c r="K431" s="73" t="str" cm="1">
        <f t="array" ref="K431">IF(COUNTIF(Q$2:Q431,Q431)=1,_xlfn.TEXTJOIN(";",1,IF($Q$2:$Q$2000=Q431,$H$2:$H$2000,"")),"")</f>
        <v>10380948;10380947</v>
      </c>
      <c r="L431" s="103" t="s">
        <v>16005</v>
      </c>
      <c r="M431" s="103">
        <v>1</v>
      </c>
      <c r="O431" s="72" t="s">
        <v>15576</v>
      </c>
      <c r="P431" s="72" t="s">
        <v>16006</v>
      </c>
      <c r="Q431" s="72" t="str">
        <f t="shared" si="6"/>
        <v>国械注进20163400447</v>
      </c>
      <c r="R431" s="104">
        <v>44158</v>
      </c>
      <c r="S431" s="104">
        <v>44158</v>
      </c>
      <c r="T431" s="104">
        <v>45983</v>
      </c>
    </row>
    <row r="432" spans="1:20" s="103" customFormat="1" ht="25.5" customHeight="1">
      <c r="A432" s="70" t="s">
        <v>13371</v>
      </c>
      <c r="B432" s="70">
        <v>3</v>
      </c>
      <c r="C432" s="129" t="s">
        <v>15299</v>
      </c>
      <c r="D432" s="72" t="s">
        <v>16001</v>
      </c>
      <c r="E432" s="72" t="s">
        <v>16002</v>
      </c>
      <c r="F432" s="71" t="s">
        <v>16007</v>
      </c>
      <c r="G432" s="71" t="s">
        <v>16008</v>
      </c>
      <c r="H432" s="73">
        <v>10380947</v>
      </c>
      <c r="I432" s="73" t="str" cm="1">
        <f t="array" ref="I432">IF(COUNTIF(Q$2:Q432,Q432)=1,_xlfn.TEXTJOIN(";",1,IF($Q$2:$Q$2000=Q432,$C$2:$C$2000,"")),"")</f>
        <v/>
      </c>
      <c r="J432" s="73" t="str" cm="1">
        <f t="array" ref="J432">IF(COUNTIF(Q$2:Q432,Q432)=1,_xlfn.TEXTJOIN(";",1,IF($Q$2:$Q$2000=Q432,$F$2:$F$2000,"")),"")</f>
        <v/>
      </c>
      <c r="K432" s="73" t="str" cm="1">
        <f t="array" ref="K432">IF(COUNTIF(Q$2:Q432,Q432)=1,_xlfn.TEXTJOIN(";",1,IF($Q$2:$Q$2000=Q432,$H$2:$H$2000,"")),"")</f>
        <v/>
      </c>
      <c r="L432" s="103" t="s">
        <v>16009</v>
      </c>
      <c r="M432" s="103">
        <v>1</v>
      </c>
      <c r="O432" s="72" t="s">
        <v>15593</v>
      </c>
      <c r="P432" s="72" t="s">
        <v>16010</v>
      </c>
      <c r="Q432" s="72" t="str">
        <f t="shared" si="6"/>
        <v>国械注进20163400447</v>
      </c>
      <c r="R432" s="104">
        <v>44158</v>
      </c>
      <c r="S432" s="104">
        <v>44158</v>
      </c>
      <c r="T432" s="104">
        <v>45983</v>
      </c>
    </row>
    <row r="433" spans="1:20" s="103" customFormat="1" ht="25.5" customHeight="1">
      <c r="A433" s="70" t="s">
        <v>13371</v>
      </c>
      <c r="B433" s="70">
        <v>3</v>
      </c>
      <c r="C433" s="129" t="s">
        <v>15299</v>
      </c>
      <c r="D433" s="72" t="s">
        <v>16011</v>
      </c>
      <c r="E433" s="72" t="s">
        <v>16012</v>
      </c>
      <c r="F433" s="71" t="s">
        <v>16013</v>
      </c>
      <c r="G433" s="71" t="s">
        <v>16014</v>
      </c>
      <c r="H433" s="73">
        <v>10380953</v>
      </c>
      <c r="I433" s="73" t="str" cm="1">
        <f t="array" ref="I433">IF(COUNTIF(Q$2:Q433,Q433)=1,_xlfn.TEXTJOIN(";",1,IF($Q$2:$Q$2000=Q433,$C$2:$C$2000,"")),"")</f>
        <v>Immulite 1000;Immulite 1000</v>
      </c>
      <c r="J433" s="73" t="str" cm="1">
        <f t="array" ref="J433">IF(COUNTIF(Q$2:Q433,Q433)=1,_xlfn.TEXTJOIN(";",1,IF($Q$2:$Q$2000=Q433,$F$2:$F$2000,"")),"")</f>
        <v>LKPA1;LKPA5</v>
      </c>
      <c r="K433" s="73" t="str" cm="1">
        <f t="array" ref="K433">IF(COUNTIF(Q$2:Q433,Q433)=1,_xlfn.TEXTJOIN(";",1,IF($Q$2:$Q$2000=Q433,$H$2:$H$2000,"")),"")</f>
        <v>10380953;10380966</v>
      </c>
      <c r="L433" s="103" t="s">
        <v>16015</v>
      </c>
      <c r="M433" s="103">
        <v>1</v>
      </c>
      <c r="O433" s="72" t="s">
        <v>15576</v>
      </c>
      <c r="P433" s="72" t="s">
        <v>16016</v>
      </c>
      <c r="Q433" s="72" t="str">
        <f t="shared" si="6"/>
        <v>国械注进20163400522</v>
      </c>
      <c r="R433" s="104">
        <v>44180</v>
      </c>
      <c r="S433" s="104">
        <v>44180</v>
      </c>
      <c r="T433" s="104">
        <v>46005</v>
      </c>
    </row>
    <row r="434" spans="1:20" s="103" customFormat="1" ht="25.5" customHeight="1">
      <c r="A434" s="70" t="s">
        <v>13371</v>
      </c>
      <c r="B434" s="70">
        <v>3</v>
      </c>
      <c r="C434" s="129" t="s">
        <v>15299</v>
      </c>
      <c r="D434" s="72" t="s">
        <v>16011</v>
      </c>
      <c r="E434" s="72" t="s">
        <v>16012</v>
      </c>
      <c r="F434" s="71" t="s">
        <v>16017</v>
      </c>
      <c r="G434" s="71" t="s">
        <v>16018</v>
      </c>
      <c r="H434" s="73">
        <v>10380966</v>
      </c>
      <c r="I434" s="73" t="str" cm="1">
        <f t="array" ref="I434">IF(COUNTIF(Q$2:Q434,Q434)=1,_xlfn.TEXTJOIN(";",1,IF($Q$2:$Q$2000=Q434,$C$2:$C$2000,"")),"")</f>
        <v/>
      </c>
      <c r="J434" s="73" t="str" cm="1">
        <f t="array" ref="J434">IF(COUNTIF(Q$2:Q434,Q434)=1,_xlfn.TEXTJOIN(";",1,IF($Q$2:$Q$2000=Q434,$F$2:$F$2000,"")),"")</f>
        <v/>
      </c>
      <c r="K434" s="73" t="str" cm="1">
        <f t="array" ref="K434">IF(COUNTIF(Q$2:Q434,Q434)=1,_xlfn.TEXTJOIN(";",1,IF($Q$2:$Q$2000=Q434,$H$2:$H$2000,"")),"")</f>
        <v/>
      </c>
      <c r="O434" s="72" t="s">
        <v>15593</v>
      </c>
      <c r="P434" s="72" t="s">
        <v>16019</v>
      </c>
      <c r="Q434" s="72" t="str">
        <f t="shared" si="6"/>
        <v>国械注进20163400522</v>
      </c>
      <c r="R434" s="104">
        <v>44180</v>
      </c>
      <c r="S434" s="104">
        <v>44180</v>
      </c>
      <c r="T434" s="104">
        <v>46005</v>
      </c>
    </row>
    <row r="435" spans="1:20" s="103" customFormat="1" ht="25.5" customHeight="1">
      <c r="A435" s="70" t="s">
        <v>13371</v>
      </c>
      <c r="B435" s="70">
        <v>3</v>
      </c>
      <c r="C435" s="129" t="s">
        <v>15299</v>
      </c>
      <c r="D435" s="72" t="s">
        <v>16020</v>
      </c>
      <c r="E435" s="72" t="s">
        <v>16021</v>
      </c>
      <c r="F435" s="71" t="s">
        <v>16022</v>
      </c>
      <c r="G435" s="71" t="s">
        <v>16023</v>
      </c>
      <c r="H435" s="73">
        <v>10381289</v>
      </c>
      <c r="I435" s="73" t="str" cm="1">
        <f t="array" ref="I435">IF(COUNTIF(Q$2:Q435,Q435)=1,_xlfn.TEXTJOIN(";",1,IF($Q$2:$Q$2000=Q435,$C$2:$C$2000,"")),"")</f>
        <v>Immulite 1000</v>
      </c>
      <c r="J435" s="73" t="str" cm="1">
        <f t="array" ref="J435">IF(COUNTIF(Q$2:Q435,Q435)=1,_xlfn.TEXTJOIN(";",1,IF($Q$2:$Q$2000=Q435,$F$2:$F$2000,"")),"")</f>
        <v>LKCV1</v>
      </c>
      <c r="K435" s="73" t="str" cm="1">
        <f t="array" ref="K435">IF(COUNTIF(Q$2:Q435,Q435)=1,_xlfn.TEXTJOIN(";",1,IF($Q$2:$Q$2000=Q435,$H$2:$H$2000,"")),"")</f>
        <v>10381289</v>
      </c>
      <c r="L435" s="103" t="s">
        <v>16024</v>
      </c>
      <c r="M435" s="103">
        <v>1</v>
      </c>
      <c r="O435" s="72" t="s">
        <v>15576</v>
      </c>
      <c r="P435" s="104" t="s">
        <v>16025</v>
      </c>
      <c r="Q435" s="72" t="str">
        <f t="shared" si="6"/>
        <v>国械注进20163402097</v>
      </c>
      <c r="R435" s="104">
        <v>44247</v>
      </c>
      <c r="S435" s="104">
        <v>44247</v>
      </c>
      <c r="T435" s="104">
        <v>46072</v>
      </c>
    </row>
    <row r="436" spans="1:20" s="103" customFormat="1" ht="25.5" customHeight="1">
      <c r="A436" s="70" t="s">
        <v>13371</v>
      </c>
      <c r="B436" s="70">
        <v>3</v>
      </c>
      <c r="C436" s="129" t="s">
        <v>15305</v>
      </c>
      <c r="D436" s="72" t="s">
        <v>16026</v>
      </c>
      <c r="E436" s="72" t="s">
        <v>16027</v>
      </c>
      <c r="F436" s="71" t="s">
        <v>16028</v>
      </c>
      <c r="G436" s="71" t="s">
        <v>16029</v>
      </c>
      <c r="H436" s="73">
        <v>10381333</v>
      </c>
      <c r="I436" s="73" t="str" cm="1">
        <f t="array" ref="I436">IF(COUNTIF(Q$2:Q436,Q436)=1,_xlfn.TEXTJOIN(";",1,IF($Q$2:$Q$2000=Q436,$C$2:$C$2000,"")),"")</f>
        <v>Immulite 2000</v>
      </c>
      <c r="J436" s="73" t="str" cm="1">
        <f t="array" ref="J436">IF(COUNTIF(Q$2:Q436,Q436)=1,_xlfn.TEXTJOIN(";",1,IF($Q$2:$Q$2000=Q436,$F$2:$F$2000,"")),"")</f>
        <v>L2KHVG6</v>
      </c>
      <c r="K436" s="73" t="str" cm="1">
        <f t="array" ref="K436">IF(COUNTIF(Q$2:Q436,Q436)=1,_xlfn.TEXTJOIN(";",1,IF($Q$2:$Q$2000=Q436,$H$2:$H$2000,"")),"")</f>
        <v>10381333</v>
      </c>
      <c r="L436" s="103" t="s">
        <v>16030</v>
      </c>
      <c r="M436" s="103">
        <v>1</v>
      </c>
      <c r="O436" s="72" t="s">
        <v>16031</v>
      </c>
      <c r="P436" s="104" t="s">
        <v>16032</v>
      </c>
      <c r="Q436" s="72" t="str">
        <f t="shared" si="6"/>
        <v>国械注进20163403156</v>
      </c>
      <c r="R436" s="104">
        <v>44379</v>
      </c>
      <c r="S436" s="104">
        <v>44379</v>
      </c>
      <c r="T436" s="104">
        <v>46204</v>
      </c>
    </row>
    <row r="437" spans="1:20" s="103" customFormat="1" ht="25.5" customHeight="1">
      <c r="A437" s="70" t="s">
        <v>13371</v>
      </c>
      <c r="B437" s="70">
        <v>1</v>
      </c>
      <c r="C437" s="129" t="s">
        <v>15299</v>
      </c>
      <c r="D437" s="72" t="s">
        <v>16033</v>
      </c>
      <c r="E437" s="72" t="s">
        <v>16034</v>
      </c>
      <c r="F437" s="71" t="s">
        <v>16035</v>
      </c>
      <c r="G437" s="71" t="s">
        <v>16036</v>
      </c>
      <c r="H437" s="73">
        <v>10388207</v>
      </c>
      <c r="I437" s="73" t="str" cm="1">
        <f t="array" ref="I437">IF(COUNTIF(Q$2:Q437,Q437)=1,_xlfn.TEXTJOIN(";",1,IF($Q$2:$Q$2000=Q437,$C$2:$C$2000,"")),"")</f>
        <v>Immulite 1000</v>
      </c>
      <c r="J437" s="73" t="str" cm="1">
        <f t="array" ref="J437">IF(COUNTIF(Q$2:Q437,Q437)=1,_xlfn.TEXTJOIN(";",1,IF($Q$2:$Q$2000=Q437,$F$2:$F$2000,"")),"")</f>
        <v>LPWZ</v>
      </c>
      <c r="K437" s="73" t="str" cm="1">
        <f t="array" ref="K437">IF(COUNTIF(Q$2:Q437,Q437)=1,_xlfn.TEXTJOIN(";",1,IF($Q$2:$Q$2000=Q437,$H$2:$H$2000,"")),"")</f>
        <v>10388207</v>
      </c>
      <c r="L437" s="103" t="s">
        <v>16037</v>
      </c>
      <c r="M437" s="103">
        <v>1</v>
      </c>
      <c r="O437" s="72" t="s">
        <v>15522</v>
      </c>
      <c r="P437" s="104" t="s">
        <v>16038</v>
      </c>
      <c r="Q437" s="72" t="str">
        <f t="shared" si="6"/>
        <v>国械备20160325号</v>
      </c>
      <c r="R437" s="104">
        <v>43438</v>
      </c>
      <c r="S437" s="104">
        <v>43438</v>
      </c>
      <c r="T437" s="104">
        <v>401768</v>
      </c>
    </row>
    <row r="438" spans="1:20" s="103" customFormat="1" ht="25.5" customHeight="1">
      <c r="A438" s="70" t="s">
        <v>13371</v>
      </c>
      <c r="B438" s="70">
        <v>2</v>
      </c>
      <c r="C438" s="129" t="s">
        <v>15299</v>
      </c>
      <c r="D438" s="72" t="s">
        <v>16039</v>
      </c>
      <c r="E438" s="72" t="s">
        <v>16040</v>
      </c>
      <c r="F438" s="71" t="s">
        <v>16041</v>
      </c>
      <c r="G438" s="71" t="s">
        <v>16042</v>
      </c>
      <c r="H438" s="73">
        <v>10381128</v>
      </c>
      <c r="I438" s="73" t="str" cm="1">
        <f t="array" ref="I438">IF(COUNTIF(Q$2:Q438,Q438)=1,_xlfn.TEXTJOIN(";",1,IF($Q$2:$Q$2000=Q438,$C$2:$C$2000,"")),"")</f>
        <v>Immulite 1000</v>
      </c>
      <c r="J438" s="73" t="str" cm="1">
        <f t="array" ref="J438">IF(COUNTIF(Q$2:Q438,Q438)=1,_xlfn.TEXTJOIN(";",1,IF($Q$2:$Q$2000=Q438,$F$2:$F$2000,"")),"")</f>
        <v>LKPW1</v>
      </c>
      <c r="K438" s="73" t="str" cm="1">
        <f t="array" ref="K438">IF(COUNTIF(Q$2:Q438,Q438)=1,_xlfn.TEXTJOIN(";",1,IF($Q$2:$Q$2000=Q438,$H$2:$H$2000,"")),"")</f>
        <v>10381128</v>
      </c>
      <c r="L438" s="103" t="s">
        <v>16043</v>
      </c>
      <c r="M438" s="103">
        <v>1</v>
      </c>
      <c r="O438" s="72" t="s">
        <v>15576</v>
      </c>
      <c r="P438" s="104" t="s">
        <v>16044</v>
      </c>
      <c r="Q438" s="72" t="str">
        <f t="shared" si="6"/>
        <v>国械注进20162404086</v>
      </c>
      <c r="R438" s="104">
        <v>44130</v>
      </c>
      <c r="S438" s="104">
        <v>44130</v>
      </c>
      <c r="T438" s="104">
        <v>45955</v>
      </c>
    </row>
    <row r="439" spans="1:20" s="103" customFormat="1" ht="25.5" customHeight="1">
      <c r="A439" s="70" t="s">
        <v>13371</v>
      </c>
      <c r="B439" s="70">
        <v>3</v>
      </c>
      <c r="C439" s="129" t="s">
        <v>15299</v>
      </c>
      <c r="D439" s="72" t="s">
        <v>16045</v>
      </c>
      <c r="E439" s="72" t="s">
        <v>16046</v>
      </c>
      <c r="F439" s="71" t="s">
        <v>16047</v>
      </c>
      <c r="G439" s="71" t="s">
        <v>16048</v>
      </c>
      <c r="H439" s="73">
        <v>10381292</v>
      </c>
      <c r="I439" s="73" t="str" cm="1">
        <f t="array" ref="I439">IF(COUNTIF(Q$2:Q439,Q439)=1,_xlfn.TEXTJOIN(";",1,IF($Q$2:$Q$2000=Q439,$C$2:$C$2000,"")),"")</f>
        <v>Immulite 1000</v>
      </c>
      <c r="J439" s="73" t="str" cm="1">
        <f t="array" ref="J439">IF(COUNTIF(Q$2:Q439,Q439)=1,_xlfn.TEXTJOIN(";",1,IF($Q$2:$Q$2000=Q439,$F$2:$F$2000,"")),"")</f>
        <v>LKRUB1</v>
      </c>
      <c r="K439" s="73" t="str" cm="1">
        <f t="array" ref="K439">IF(COUNTIF(Q$2:Q439,Q439)=1,_xlfn.TEXTJOIN(";",1,IF($Q$2:$Q$2000=Q439,$H$2:$H$2000,"")),"")</f>
        <v>10381292</v>
      </c>
      <c r="L439" s="103" t="s">
        <v>16049</v>
      </c>
      <c r="M439" s="103">
        <v>1</v>
      </c>
      <c r="O439" s="72" t="s">
        <v>15576</v>
      </c>
      <c r="P439" s="104" t="s">
        <v>16050</v>
      </c>
      <c r="Q439" s="72" t="str">
        <f t="shared" si="6"/>
        <v>国械注进20163401137</v>
      </c>
      <c r="R439" s="104">
        <v>44225</v>
      </c>
      <c r="S439" s="104">
        <v>44225</v>
      </c>
      <c r="T439" s="104">
        <v>46050</v>
      </c>
    </row>
    <row r="440" spans="1:20" s="103" customFormat="1" ht="25.5" customHeight="1">
      <c r="A440" s="70" t="s">
        <v>13371</v>
      </c>
      <c r="B440" s="70">
        <v>1</v>
      </c>
      <c r="C440" s="129" t="s">
        <v>15299</v>
      </c>
      <c r="D440" s="72" t="s">
        <v>16051</v>
      </c>
      <c r="E440" s="72" t="s">
        <v>16052</v>
      </c>
      <c r="F440" s="71" t="s">
        <v>16053</v>
      </c>
      <c r="G440" s="71" t="s">
        <v>16054</v>
      </c>
      <c r="H440" s="73">
        <v>10387608</v>
      </c>
      <c r="I440" s="73" t="str" cm="1">
        <f t="array" ref="I440">IF(COUNTIF(Q$2:Q440,Q440)=1,_xlfn.TEXTJOIN(";",1,IF($Q$2:$Q$2000=Q440,$C$2:$C$2000,"")),"")</f>
        <v>Immulite 1000</v>
      </c>
      <c r="J440" s="73" t="str" cm="1">
        <f t="array" ref="J440">IF(COUNTIF(Q$2:Q440,Q440)=1,_xlfn.TEXTJOIN(";",1,IF($Q$2:$Q$2000=Q440,$F$2:$F$2000,"")),"")</f>
        <v>L1KIGW1</v>
      </c>
      <c r="K440" s="73" t="str" cm="1">
        <f t="array" ref="K440">IF(COUNTIF(Q$2:Q440,Q440)=1,_xlfn.TEXTJOIN(";",1,IF($Q$2:$Q$2000=Q440,$H$2:$H$2000,"")),"")</f>
        <v>10387608</v>
      </c>
      <c r="L440" s="103" t="s">
        <v>16055</v>
      </c>
      <c r="M440" s="103">
        <v>1</v>
      </c>
      <c r="O440" s="72" t="s">
        <v>16056</v>
      </c>
      <c r="P440" s="104" t="s">
        <v>16057</v>
      </c>
      <c r="Q440" s="72" t="str">
        <f t="shared" si="6"/>
        <v>国械备20160753号</v>
      </c>
      <c r="R440" s="104">
        <v>44784</v>
      </c>
      <c r="S440" s="104">
        <v>44784</v>
      </c>
      <c r="T440" s="104">
        <v>401768</v>
      </c>
    </row>
    <row r="441" spans="1:20" s="103" customFormat="1" ht="25.5" customHeight="1">
      <c r="A441" s="70" t="s">
        <v>13371</v>
      </c>
      <c r="B441" s="70">
        <v>3</v>
      </c>
      <c r="C441" s="129" t="s">
        <v>15299</v>
      </c>
      <c r="D441" s="72" t="s">
        <v>16026</v>
      </c>
      <c r="E441" s="72" t="s">
        <v>16058</v>
      </c>
      <c r="F441" s="71" t="s">
        <v>16059</v>
      </c>
      <c r="G441" s="71" t="s">
        <v>16060</v>
      </c>
      <c r="H441" s="73">
        <v>10381274</v>
      </c>
      <c r="I441" s="73" t="str" cm="1">
        <f t="array" ref="I441">IF(COUNTIF(Q$2:Q441,Q441)=1,_xlfn.TEXTJOIN(";",1,IF($Q$2:$Q$2000=Q441,$C$2:$C$2000,"")),"")</f>
        <v>Immulite 1000</v>
      </c>
      <c r="J441" s="73" t="str" cm="1">
        <f t="array" ref="J441">IF(COUNTIF(Q$2:Q441,Q441)=1,_xlfn.TEXTJOIN(";",1,IF($Q$2:$Q$2000=Q441,$F$2:$F$2000,"")),"")</f>
        <v>LKHS1</v>
      </c>
      <c r="K441" s="73" t="str" cm="1">
        <f t="array" ref="K441">IF(COUNTIF(Q$2:Q441,Q441)=1,_xlfn.TEXTJOIN(";",1,IF($Q$2:$Q$2000=Q441,$H$2:$H$2000,"")),"")</f>
        <v>10381274</v>
      </c>
      <c r="L441" s="103" t="s">
        <v>16061</v>
      </c>
      <c r="M441" s="103">
        <v>1</v>
      </c>
      <c r="O441" s="72" t="s">
        <v>15576</v>
      </c>
      <c r="P441" s="104" t="s">
        <v>16062</v>
      </c>
      <c r="Q441" s="72" t="str">
        <f t="shared" si="6"/>
        <v>国械注进20163402311</v>
      </c>
      <c r="R441" s="104">
        <v>44266</v>
      </c>
      <c r="S441" s="104">
        <v>44266</v>
      </c>
      <c r="T441" s="104">
        <v>46091</v>
      </c>
    </row>
    <row r="442" spans="1:20" s="103" customFormat="1" ht="25.5" customHeight="1">
      <c r="A442" s="70" t="s">
        <v>13371</v>
      </c>
      <c r="B442" s="70">
        <v>3</v>
      </c>
      <c r="C442" s="129" t="s">
        <v>15305</v>
      </c>
      <c r="D442" s="72" t="s">
        <v>16020</v>
      </c>
      <c r="E442" s="72" t="s">
        <v>16063</v>
      </c>
      <c r="F442" s="71" t="s">
        <v>16064</v>
      </c>
      <c r="G442" s="71" t="s">
        <v>16065</v>
      </c>
      <c r="H442" s="73">
        <v>10381309</v>
      </c>
      <c r="I442" s="73" t="str" cm="1">
        <f t="array" ref="I442">IF(COUNTIF(Q$2:Q442,Q442)=1,_xlfn.TEXTJOIN(";",1,IF($Q$2:$Q$2000=Q442,$C$2:$C$2000,"")),"")</f>
        <v>Immulite 2000;Immulite 2000</v>
      </c>
      <c r="J442" s="73" t="str" cm="1">
        <f t="array" ref="J442">IF(COUNTIF(Q$2:Q442,Q442)=1,_xlfn.TEXTJOIN(";",1,IF($Q$2:$Q$2000=Q442,$F$2:$F$2000,"")),"")</f>
        <v>L2KCVG2;L2KCVG6</v>
      </c>
      <c r="K442" s="73" t="str" cm="1">
        <f t="array" ref="K442">IF(COUNTIF(Q$2:Q442,Q442)=1,_xlfn.TEXTJOIN(";",1,IF($Q$2:$Q$2000=Q442,$H$2:$H$2000,"")),"")</f>
        <v>10381309;10381308</v>
      </c>
      <c r="L442" s="103" t="s">
        <v>16066</v>
      </c>
      <c r="M442" s="103">
        <v>1</v>
      </c>
      <c r="O442" s="72" t="s">
        <v>16067</v>
      </c>
      <c r="P442" s="72" t="s">
        <v>16068</v>
      </c>
      <c r="Q442" s="72" t="str">
        <f t="shared" si="6"/>
        <v>国械注进20163402096</v>
      </c>
      <c r="R442" s="104">
        <v>44256</v>
      </c>
      <c r="S442" s="104">
        <v>44256</v>
      </c>
      <c r="T442" s="104">
        <v>46081</v>
      </c>
    </row>
    <row r="443" spans="1:20" s="103" customFormat="1" ht="25.5" customHeight="1">
      <c r="A443" s="70" t="s">
        <v>13371</v>
      </c>
      <c r="B443" s="70">
        <v>3</v>
      </c>
      <c r="C443" s="129" t="s">
        <v>15305</v>
      </c>
      <c r="D443" s="72" t="s">
        <v>16020</v>
      </c>
      <c r="E443" s="72" t="s">
        <v>16063</v>
      </c>
      <c r="F443" s="71" t="s">
        <v>16069</v>
      </c>
      <c r="G443" s="71" t="s">
        <v>16070</v>
      </c>
      <c r="H443" s="73">
        <v>10381308</v>
      </c>
      <c r="I443" s="73" t="str" cm="1">
        <f t="array" ref="I443">IF(COUNTIF(Q$2:Q443,Q443)=1,_xlfn.TEXTJOIN(";",1,IF($Q$2:$Q$2000=Q443,$C$2:$C$2000,"")),"")</f>
        <v/>
      </c>
      <c r="J443" s="73" t="str" cm="1">
        <f t="array" ref="J443">IF(COUNTIF(Q$2:Q443,Q443)=1,_xlfn.TEXTJOIN(";",1,IF($Q$2:$Q$2000=Q443,$F$2:$F$2000,"")),"")</f>
        <v/>
      </c>
      <c r="K443" s="73" t="str" cm="1">
        <f t="array" ref="K443">IF(COUNTIF(Q$2:Q443,Q443)=1,_xlfn.TEXTJOIN(";",1,IF($Q$2:$Q$2000=Q443,$H$2:$H$2000,"")),"")</f>
        <v/>
      </c>
      <c r="L443" s="103" t="s">
        <v>16071</v>
      </c>
      <c r="M443" s="103">
        <v>1</v>
      </c>
      <c r="O443" s="72" t="s">
        <v>16031</v>
      </c>
      <c r="P443" s="72" t="s">
        <v>16072</v>
      </c>
      <c r="Q443" s="72" t="str">
        <f t="shared" si="6"/>
        <v>国械注进20163402096</v>
      </c>
      <c r="R443" s="104">
        <v>44256</v>
      </c>
      <c r="S443" s="104">
        <v>44256</v>
      </c>
      <c r="T443" s="104">
        <v>46081</v>
      </c>
    </row>
    <row r="444" spans="1:20" s="103" customFormat="1" ht="25.5" customHeight="1">
      <c r="A444" s="70" t="s">
        <v>13371</v>
      </c>
      <c r="B444" s="70">
        <v>3</v>
      </c>
      <c r="C444" s="129" t="s">
        <v>15305</v>
      </c>
      <c r="D444" s="72" t="s">
        <v>16045</v>
      </c>
      <c r="E444" s="72" t="s">
        <v>16073</v>
      </c>
      <c r="F444" s="71" t="s">
        <v>16074</v>
      </c>
      <c r="G444" s="71" t="s">
        <v>16075</v>
      </c>
      <c r="H444" s="73">
        <v>10381338</v>
      </c>
      <c r="I444" s="73" t="str" cm="1">
        <f t="array" ref="I444">IF(COUNTIF(Q$2:Q444,Q444)=1,_xlfn.TEXTJOIN(";",1,IF($Q$2:$Q$2000=Q444,$C$2:$C$2000,"")),"")</f>
        <v>Immulite 2000;Immulite 2000</v>
      </c>
      <c r="J444" s="73" t="str" cm="1">
        <f t="array" ref="J444">IF(COUNTIF(Q$2:Q444,Q444)=1,_xlfn.TEXTJOIN(";",1,IF($Q$2:$Q$2000=Q444,$F$2:$F$2000,"")),"")</f>
        <v>L2KRUB2;L2KRUB6</v>
      </c>
      <c r="K444" s="73" t="str" cm="1">
        <f t="array" ref="K444">IF(COUNTIF(Q$2:Q444,Q444)=1,_xlfn.TEXTJOIN(";",1,IF($Q$2:$Q$2000=Q444,$H$2:$H$2000,"")),"")</f>
        <v>10381338;10381305</v>
      </c>
      <c r="L444" s="103" t="s">
        <v>16076</v>
      </c>
      <c r="M444" s="103">
        <v>1</v>
      </c>
      <c r="O444" s="72" t="s">
        <v>16067</v>
      </c>
      <c r="P444" s="72" t="s">
        <v>16077</v>
      </c>
      <c r="Q444" s="72" t="str">
        <f t="shared" si="6"/>
        <v>国械注进20163401136</v>
      </c>
      <c r="R444" s="104">
        <v>44218</v>
      </c>
      <c r="S444" s="104">
        <v>44218</v>
      </c>
      <c r="T444" s="104">
        <v>46043</v>
      </c>
    </row>
    <row r="445" spans="1:20" s="103" customFormat="1" ht="25.5" customHeight="1">
      <c r="A445" s="70" t="s">
        <v>13371</v>
      </c>
      <c r="B445" s="70">
        <v>3</v>
      </c>
      <c r="C445" s="129" t="s">
        <v>15305</v>
      </c>
      <c r="D445" s="72" t="s">
        <v>16045</v>
      </c>
      <c r="E445" s="72" t="s">
        <v>16073</v>
      </c>
      <c r="F445" s="71" t="s">
        <v>16078</v>
      </c>
      <c r="G445" s="71" t="s">
        <v>16079</v>
      </c>
      <c r="H445" s="73">
        <v>10381305</v>
      </c>
      <c r="I445" s="73" t="str" cm="1">
        <f t="array" ref="I445">IF(COUNTIF(Q$2:Q445,Q445)=1,_xlfn.TEXTJOIN(";",1,IF($Q$2:$Q$2000=Q445,$C$2:$C$2000,"")),"")</f>
        <v/>
      </c>
      <c r="J445" s="73" t="str" cm="1">
        <f t="array" ref="J445">IF(COUNTIF(Q$2:Q445,Q445)=1,_xlfn.TEXTJOIN(";",1,IF($Q$2:$Q$2000=Q445,$F$2:$F$2000,"")),"")</f>
        <v/>
      </c>
      <c r="K445" s="73" t="str" cm="1">
        <f t="array" ref="K445">IF(COUNTIF(Q$2:Q445,Q445)=1,_xlfn.TEXTJOIN(";",1,IF($Q$2:$Q$2000=Q445,$H$2:$H$2000,"")),"")</f>
        <v/>
      </c>
      <c r="L445" s="103" t="s">
        <v>16080</v>
      </c>
      <c r="M445" s="103">
        <v>1</v>
      </c>
      <c r="O445" s="72" t="s">
        <v>16031</v>
      </c>
      <c r="P445" s="72" t="s">
        <v>16081</v>
      </c>
      <c r="Q445" s="72" t="str">
        <f t="shared" si="6"/>
        <v>国械注进20163401136</v>
      </c>
      <c r="R445" s="104">
        <v>44218</v>
      </c>
      <c r="S445" s="104">
        <v>44218</v>
      </c>
      <c r="T445" s="104">
        <v>46043</v>
      </c>
    </row>
    <row r="446" spans="1:20" s="103" customFormat="1" ht="25.5" customHeight="1">
      <c r="A446" s="70" t="s">
        <v>13371</v>
      </c>
      <c r="B446" s="70">
        <v>3</v>
      </c>
      <c r="C446" s="129" t="s">
        <v>15305</v>
      </c>
      <c r="D446" s="72" t="s">
        <v>15605</v>
      </c>
      <c r="E446" s="72" t="s">
        <v>16082</v>
      </c>
      <c r="F446" s="71" t="s">
        <v>16083</v>
      </c>
      <c r="G446" s="71" t="s">
        <v>16084</v>
      </c>
      <c r="H446" s="73">
        <v>10381187</v>
      </c>
      <c r="I446" s="73" t="str" cm="1">
        <f t="array" ref="I446">IF(COUNTIF(Q$2:Q446,Q446)=1,_xlfn.TEXTJOIN(";",1,IF($Q$2:$Q$2000=Q446,$C$2:$C$2000,"")),"")</f>
        <v>Immulite 2000;Immulite 2000</v>
      </c>
      <c r="J446" s="73" t="str" cm="1">
        <f t="array" ref="J446">IF(COUNTIF(Q$2:Q446,Q446)=1,_xlfn.TEXTJOIN(";",1,IF($Q$2:$Q$2000=Q446,$F$2:$F$2000,"")),"")</f>
        <v>L2KAP2;L2KAP6</v>
      </c>
      <c r="K446" s="73" t="str" cm="1">
        <f t="array" ref="K446">IF(COUNTIF(Q$2:Q446,Q446)=1,_xlfn.TEXTJOIN(";",1,IF($Q$2:$Q$2000=Q446,$H$2:$H$2000,"")),"")</f>
        <v>10381187;10381184</v>
      </c>
      <c r="L446" s="103" t="s">
        <v>16085</v>
      </c>
      <c r="M446" s="103">
        <v>1</v>
      </c>
      <c r="O446" s="72" t="s">
        <v>16067</v>
      </c>
      <c r="P446" s="72" t="s">
        <v>16086</v>
      </c>
      <c r="Q446" s="72" t="str">
        <f t="shared" si="6"/>
        <v>国械注进20143405920</v>
      </c>
      <c r="R446" s="104">
        <v>43777</v>
      </c>
      <c r="S446" s="104">
        <v>43777</v>
      </c>
      <c r="T446" s="104">
        <v>45603</v>
      </c>
    </row>
    <row r="447" spans="1:20" s="103" customFormat="1" ht="25.5" customHeight="1">
      <c r="A447" s="70" t="s">
        <v>13371</v>
      </c>
      <c r="B447" s="70">
        <v>3</v>
      </c>
      <c r="C447" s="129" t="s">
        <v>15305</v>
      </c>
      <c r="D447" s="72" t="s">
        <v>15605</v>
      </c>
      <c r="E447" s="72" t="s">
        <v>16082</v>
      </c>
      <c r="F447" s="71" t="s">
        <v>16087</v>
      </c>
      <c r="G447" s="71" t="s">
        <v>16088</v>
      </c>
      <c r="H447" s="73">
        <v>10381184</v>
      </c>
      <c r="I447" s="73" t="str" cm="1">
        <f t="array" ref="I447">IF(COUNTIF(Q$2:Q447,Q447)=1,_xlfn.TEXTJOIN(";",1,IF($Q$2:$Q$2000=Q447,$C$2:$C$2000,"")),"")</f>
        <v/>
      </c>
      <c r="J447" s="73" t="str" cm="1">
        <f t="array" ref="J447">IF(COUNTIF(Q$2:Q447,Q447)=1,_xlfn.TEXTJOIN(";",1,IF($Q$2:$Q$2000=Q447,$F$2:$F$2000,"")),"")</f>
        <v/>
      </c>
      <c r="K447" s="73" t="str" cm="1">
        <f t="array" ref="K447">IF(COUNTIF(Q$2:Q447,Q447)=1,_xlfn.TEXTJOIN(";",1,IF($Q$2:$Q$2000=Q447,$H$2:$H$2000,"")),"")</f>
        <v/>
      </c>
      <c r="L447" s="103" t="s">
        <v>16089</v>
      </c>
      <c r="M447" s="103">
        <v>1</v>
      </c>
      <c r="O447" s="72" t="s">
        <v>16031</v>
      </c>
      <c r="P447" s="72" t="s">
        <v>16090</v>
      </c>
      <c r="Q447" s="72" t="str">
        <f t="shared" si="6"/>
        <v>国械注进20143405920</v>
      </c>
      <c r="R447" s="104">
        <v>43777</v>
      </c>
      <c r="S447" s="104">
        <v>43777</v>
      </c>
      <c r="T447" s="104">
        <v>45603</v>
      </c>
    </row>
    <row r="448" spans="1:20" s="103" customFormat="1" ht="25.5" customHeight="1">
      <c r="A448" s="70" t="s">
        <v>13371</v>
      </c>
      <c r="B448" s="70">
        <v>2</v>
      </c>
      <c r="C448" s="129" t="s">
        <v>15299</v>
      </c>
      <c r="D448" s="72" t="s">
        <v>16091</v>
      </c>
      <c r="E448" s="72" t="s">
        <v>16092</v>
      </c>
      <c r="F448" s="71" t="s">
        <v>16093</v>
      </c>
      <c r="G448" s="71" t="s">
        <v>16094</v>
      </c>
      <c r="H448" s="73">
        <v>10487627</v>
      </c>
      <c r="I448" s="73" t="str" cm="1">
        <f t="array" ref="I448">IF(COUNTIF(Q$2:Q448,Q448)=1,_xlfn.TEXTJOIN(";",1,IF($Q$2:$Q$2000=Q448,$C$2:$C$2000,"")),"")</f>
        <v>Immulite 1000</v>
      </c>
      <c r="J448" s="73" t="str" cm="1">
        <f t="array" ref="J448">IF(COUNTIF(Q$2:Q448,Q448)=1,_xlfn.TEXTJOIN(";",1,IF($Q$2:$Q$2000=Q448,$F$2:$F$2000,"")),"")</f>
        <v>LKEPN1</v>
      </c>
      <c r="K448" s="73" t="str" cm="1">
        <f t="array" ref="K448">IF(COUNTIF(Q$2:Q448,Q448)=1,_xlfn.TEXTJOIN(";",1,IF($Q$2:$Q$2000=Q448,$H$2:$H$2000,"")),"")</f>
        <v>10487627</v>
      </c>
      <c r="L448" s="103" t="s">
        <v>16095</v>
      </c>
      <c r="M448" s="103">
        <v>1</v>
      </c>
      <c r="O448" s="72" t="s">
        <v>15576</v>
      </c>
      <c r="P448" s="72" t="s">
        <v>16096</v>
      </c>
      <c r="Q448" s="72" t="str">
        <f t="shared" si="6"/>
        <v>国械注进20192401708</v>
      </c>
      <c r="R448" s="104">
        <v>43521</v>
      </c>
      <c r="S448" s="104">
        <v>43521</v>
      </c>
      <c r="T448" s="104">
        <v>45346</v>
      </c>
    </row>
    <row r="449" spans="1:20" s="103" customFormat="1" ht="25.5" customHeight="1">
      <c r="A449" s="70" t="s">
        <v>13371</v>
      </c>
      <c r="B449" s="70">
        <v>2</v>
      </c>
      <c r="C449" s="129" t="s">
        <v>15299</v>
      </c>
      <c r="D449" s="72" t="s">
        <v>16097</v>
      </c>
      <c r="E449" s="72" t="s">
        <v>16098</v>
      </c>
      <c r="F449" s="71" t="s">
        <v>16099</v>
      </c>
      <c r="G449" s="71" t="s">
        <v>16100</v>
      </c>
      <c r="H449" s="73">
        <v>10381622</v>
      </c>
      <c r="I449" s="73" t="str" cm="1">
        <f t="array" ref="I449">IF(COUNTIF(Q$2:Q449,Q449)=1,_xlfn.TEXTJOIN(";",1,IF($Q$2:$Q$2000=Q449,$C$2:$C$2000,"")),"")</f>
        <v>Immulite 1000</v>
      </c>
      <c r="J449" s="73" t="str" cm="1">
        <f t="array" ref="J449">IF(COUNTIF(Q$2:Q449,Q449)=1,_xlfn.TEXTJOIN(";",1,IF($Q$2:$Q$2000=Q449,$F$2:$F$2000,"")),"")</f>
        <v>LKFT41</v>
      </c>
      <c r="K449" s="73" t="str" cm="1">
        <f t="array" ref="K449">IF(COUNTIF(Q$2:Q449,Q449)=1,_xlfn.TEXTJOIN(";",1,IF($Q$2:$Q$2000=Q449,$H$2:$H$2000,"")),"")</f>
        <v>10381622</v>
      </c>
      <c r="L449" s="103" t="s">
        <v>16101</v>
      </c>
      <c r="M449" s="103">
        <v>1</v>
      </c>
      <c r="O449" s="72" t="s">
        <v>15576</v>
      </c>
      <c r="P449" s="72" t="s">
        <v>16102</v>
      </c>
      <c r="Q449" s="72" t="str">
        <f t="shared" si="6"/>
        <v>国械注进20192401558</v>
      </c>
      <c r="R449" s="104">
        <v>43476</v>
      </c>
      <c r="S449" s="104">
        <v>43476</v>
      </c>
      <c r="T449" s="104">
        <v>45301</v>
      </c>
    </row>
    <row r="450" spans="1:20" s="103" customFormat="1" ht="25.5" customHeight="1">
      <c r="A450" s="70" t="s">
        <v>13371</v>
      </c>
      <c r="B450" s="70">
        <v>2</v>
      </c>
      <c r="C450" s="129" t="s">
        <v>15299</v>
      </c>
      <c r="D450" s="135" t="s">
        <v>16103</v>
      </c>
      <c r="E450" s="136" t="s">
        <v>16104</v>
      </c>
      <c r="F450" s="135" t="s">
        <v>16105</v>
      </c>
      <c r="G450" s="71" t="s">
        <v>16106</v>
      </c>
      <c r="H450" s="73">
        <v>10381433</v>
      </c>
      <c r="I450" s="73" t="str" cm="1">
        <f t="array" ref="I450">IF(COUNTIF(Q$2:Q450,Q450)=1,_xlfn.TEXTJOIN(";",1,IF($Q$2:$Q$2000=Q450,$C$2:$C$2000,"")),"")</f>
        <v>Immulite 1000</v>
      </c>
      <c r="J450" s="73" t="str" cm="1">
        <f t="array" ref="J450">IF(COUNTIF(Q$2:Q450,Q450)=1,_xlfn.TEXTJOIN(";",1,IF($Q$2:$Q$2000=Q450,$F$2:$F$2000,"")),"")</f>
        <v>LKGRH1</v>
      </c>
      <c r="K450" s="73" t="str" cm="1">
        <f t="array" ref="K450">IF(COUNTIF(Q$2:Q450,Q450)=1,_xlfn.TEXTJOIN(";",1,IF($Q$2:$Q$2000=Q450,$H$2:$H$2000,"")),"")</f>
        <v>10381433</v>
      </c>
      <c r="L450" s="103" t="s">
        <v>16107</v>
      </c>
      <c r="M450" s="103">
        <v>1</v>
      </c>
      <c r="O450" s="72" t="s">
        <v>15576</v>
      </c>
      <c r="P450" s="72" t="s">
        <v>16108</v>
      </c>
      <c r="Q450" s="72" t="str">
        <f t="shared" si="6"/>
        <v>国械注进20152402057</v>
      </c>
      <c r="R450" s="104">
        <v>43795</v>
      </c>
      <c r="S450" s="104">
        <v>43795</v>
      </c>
      <c r="T450" s="104">
        <v>45621</v>
      </c>
    </row>
    <row r="451" spans="1:20" s="103" customFormat="1" ht="25.5" customHeight="1">
      <c r="A451" s="70" t="s">
        <v>13371</v>
      </c>
      <c r="B451" s="70">
        <v>2</v>
      </c>
      <c r="C451" s="129" t="s">
        <v>15299</v>
      </c>
      <c r="D451" s="136" t="s">
        <v>964</v>
      </c>
      <c r="E451" s="136" t="s">
        <v>16109</v>
      </c>
      <c r="F451" s="135" t="s">
        <v>16110</v>
      </c>
      <c r="G451" s="71" t="s">
        <v>16111</v>
      </c>
      <c r="H451" s="73">
        <v>10381168</v>
      </c>
      <c r="I451" s="73" t="str" cm="1">
        <f t="array" ref="I451">IF(COUNTIF(Q$2:Q451,Q451)=1,_xlfn.TEXTJOIN(";",1,IF($Q$2:$Q$2000=Q451,$C$2:$C$2000,"")),"")</f>
        <v>Immulite 1000</v>
      </c>
      <c r="J451" s="73" t="str" cm="1">
        <f t="array" ref="J451">IF(COUNTIF(Q$2:Q451,Q451)=1,_xlfn.TEXTJOIN(";",1,IF($Q$2:$Q$2000=Q451,$F$2:$F$2000,"")),"")</f>
        <v>LKUE31</v>
      </c>
      <c r="K451" s="73" t="str" cm="1">
        <f t="array" ref="K451">IF(COUNTIF(Q$2:Q451,Q451)=1,_xlfn.TEXTJOIN(";",1,IF($Q$2:$Q$2000=Q451,$H$2:$H$2000,"")),"")</f>
        <v>10381168</v>
      </c>
      <c r="L451" s="103" t="s">
        <v>16112</v>
      </c>
      <c r="M451" s="103">
        <v>1</v>
      </c>
      <c r="O451" s="72" t="s">
        <v>15576</v>
      </c>
      <c r="P451" s="72" t="s">
        <v>16113</v>
      </c>
      <c r="Q451" s="72" t="str">
        <f t="shared" ref="Q451:Q514" si="7">IF(IFERROR(FIND("Refer to ",P451),0),REPLACE(P451,1,9,""),P451)</f>
        <v>国械注进20152402055</v>
      </c>
      <c r="R451" s="104">
        <v>43852</v>
      </c>
      <c r="S451" s="104">
        <v>43852</v>
      </c>
      <c r="T451" s="104">
        <v>45678</v>
      </c>
    </row>
    <row r="452" spans="1:20" s="103" customFormat="1" ht="25.5" customHeight="1">
      <c r="A452" s="70" t="s">
        <v>13371</v>
      </c>
      <c r="B452" s="70">
        <v>1</v>
      </c>
      <c r="C452" s="129" t="s">
        <v>15299</v>
      </c>
      <c r="D452" s="137" t="s">
        <v>16114</v>
      </c>
      <c r="E452" s="136" t="s">
        <v>16115</v>
      </c>
      <c r="F452" s="135" t="s">
        <v>16116</v>
      </c>
      <c r="G452" s="71" t="s">
        <v>16117</v>
      </c>
      <c r="H452" s="73">
        <v>10385394</v>
      </c>
      <c r="I452" s="73" t="str" cm="1">
        <f t="array" ref="I452">IF(COUNTIF(Q$2:Q452,Q452)=1,_xlfn.TEXTJOIN(";",1,IF($Q$2:$Q$2000=Q452,$C$2:$C$2000,"")),"")</f>
        <v>Immulite 1000</v>
      </c>
      <c r="J452" s="73" t="str" cm="1">
        <f t="array" ref="J452">IF(COUNTIF(Q$2:Q452,Q452)=1,_xlfn.TEXTJOIN(";",1,IF($Q$2:$Q$2000=Q452,$F$2:$F$2000,"")),"")</f>
        <v>LSUBX</v>
      </c>
      <c r="K452" s="73" t="str" cm="1">
        <f t="array" ref="K452">IF(COUNTIF(Q$2:Q452,Q452)=1,_xlfn.TEXTJOIN(";",1,IF($Q$2:$Q$2000=Q452,$H$2:$H$2000,"")),"")</f>
        <v>10385394</v>
      </c>
      <c r="L452" s="103" t="s">
        <v>16118</v>
      </c>
      <c r="M452" s="103">
        <v>1</v>
      </c>
      <c r="O452" s="72" t="s">
        <v>16119</v>
      </c>
      <c r="P452" s="72" t="s">
        <v>16120</v>
      </c>
      <c r="Q452" s="72" t="str">
        <f t="shared" si="7"/>
        <v>国械备20181146号</v>
      </c>
      <c r="R452" s="104">
        <v>43438</v>
      </c>
      <c r="S452" s="104">
        <v>43438</v>
      </c>
      <c r="T452" s="104">
        <v>401768</v>
      </c>
    </row>
    <row r="453" spans="1:20" s="103" customFormat="1" ht="25.5" customHeight="1">
      <c r="A453" s="70" t="s">
        <v>13371</v>
      </c>
      <c r="B453" s="70">
        <v>2</v>
      </c>
      <c r="C453" s="129" t="s">
        <v>15299</v>
      </c>
      <c r="D453" s="136" t="s">
        <v>16121</v>
      </c>
      <c r="E453" s="136" t="s">
        <v>16122</v>
      </c>
      <c r="F453" s="135" t="s">
        <v>16123</v>
      </c>
      <c r="G453" s="71" t="s">
        <v>16124</v>
      </c>
      <c r="H453" s="73">
        <v>10381150</v>
      </c>
      <c r="I453" s="73" t="str" cm="1">
        <f t="array" ref="I453">IF(COUNTIF(Q$2:Q453,Q453)=1,_xlfn.TEXTJOIN(";",1,IF($Q$2:$Q$2000=Q453,$C$2:$C$2000,"")),"")</f>
        <v>Immulite 1000</v>
      </c>
      <c r="J453" s="73" t="str" cm="1">
        <f t="array" ref="J453">IF(COUNTIF(Q$2:Q453,Q453)=1,_xlfn.TEXTJOIN(";",1,IF($Q$2:$Q$2000=Q453,$F$2:$F$2000,"")),"")</f>
        <v>LKPC1</v>
      </c>
      <c r="K453" s="73" t="str" cm="1">
        <f t="array" ref="K453">IF(COUNTIF(Q$2:Q453,Q453)=1,_xlfn.TEXTJOIN(";",1,IF($Q$2:$Q$2000=Q453,$H$2:$H$2000,"")),"")</f>
        <v>10381150</v>
      </c>
      <c r="L453" s="103" t="s">
        <v>16125</v>
      </c>
      <c r="M453" s="103">
        <v>1</v>
      </c>
      <c r="O453" s="72" t="s">
        <v>15576</v>
      </c>
      <c r="P453" s="72" t="s">
        <v>16126</v>
      </c>
      <c r="Q453" s="72" t="str">
        <f t="shared" si="7"/>
        <v>国械注进20152403757</v>
      </c>
      <c r="R453" s="104">
        <v>43973</v>
      </c>
      <c r="S453" s="104">
        <v>43973</v>
      </c>
      <c r="T453" s="104">
        <v>45798</v>
      </c>
    </row>
    <row r="454" spans="1:20" s="103" customFormat="1" ht="25.5" customHeight="1">
      <c r="A454" s="70" t="s">
        <v>13371</v>
      </c>
      <c r="B454" s="70">
        <v>1</v>
      </c>
      <c r="C454" s="129" t="s">
        <v>15299</v>
      </c>
      <c r="D454" s="72" t="s">
        <v>16127</v>
      </c>
      <c r="E454" s="72" t="s">
        <v>16128</v>
      </c>
      <c r="F454" s="71" t="s">
        <v>16129</v>
      </c>
      <c r="G454" s="71" t="s">
        <v>16130</v>
      </c>
      <c r="H454" s="73">
        <v>10385351</v>
      </c>
      <c r="I454" s="73" t="str" cm="1">
        <f t="array" ref="I454">IF(COUNTIF(Q$2:Q454,Q454)=1,_xlfn.TEXTJOIN(";",1,IF($Q$2:$Q$2000=Q454,$C$2:$C$2000,"")),"")</f>
        <v>Immulite 1000</v>
      </c>
      <c r="J454" s="73" t="str" cm="1">
        <f t="array" ref="J454">IF(COUNTIF(Q$2:Q454,Q454)=1,_xlfn.TEXTJOIN(";",1,IF($Q$2:$Q$2000=Q454,$F$2:$F$2000,"")),"")</f>
        <v>L1KCGW1</v>
      </c>
      <c r="K454" s="73" t="str" cm="1">
        <f t="array" ref="K454">IF(COUNTIF(Q$2:Q454,Q454)=1,_xlfn.TEXTJOIN(";",1,IF($Q$2:$Q$2000=Q454,$H$2:$H$2000,"")),"")</f>
        <v>10385351</v>
      </c>
      <c r="L454" s="103" t="s">
        <v>16131</v>
      </c>
      <c r="M454" s="103">
        <v>1</v>
      </c>
      <c r="O454" s="72" t="s">
        <v>16132</v>
      </c>
      <c r="P454" s="72" t="s">
        <v>16133</v>
      </c>
      <c r="Q454" s="72" t="str">
        <f t="shared" si="7"/>
        <v>国械备20160268号</v>
      </c>
      <c r="R454" s="104">
        <v>44708</v>
      </c>
      <c r="S454" s="104">
        <v>44708</v>
      </c>
      <c r="T454" s="104">
        <v>401768</v>
      </c>
    </row>
    <row r="455" spans="1:20" s="103" customFormat="1" ht="25.5" customHeight="1">
      <c r="A455" s="70" t="s">
        <v>13371</v>
      </c>
      <c r="B455" s="70">
        <v>1</v>
      </c>
      <c r="C455" s="129" t="s">
        <v>15299</v>
      </c>
      <c r="D455" s="72" t="s">
        <v>16134</v>
      </c>
      <c r="E455" s="72" t="s">
        <v>16135</v>
      </c>
      <c r="F455" s="71" t="s">
        <v>16136</v>
      </c>
      <c r="G455" s="71" t="s">
        <v>16137</v>
      </c>
      <c r="H455" s="73">
        <v>10385366</v>
      </c>
      <c r="I455" s="73" t="str" cm="1">
        <f t="array" ref="I455">IF(COUNTIF(Q$2:Q455,Q455)=1,_xlfn.TEXTJOIN(";",1,IF($Q$2:$Q$2000=Q455,$C$2:$C$2000,"")),"")</f>
        <v>Immulite 1000</v>
      </c>
      <c r="J455" s="73" t="str" cm="1">
        <f t="array" ref="J455">IF(COUNTIF(Q$2:Q455,Q455)=1,_xlfn.TEXTJOIN(";",1,IF($Q$2:$Q$2000=Q455,$F$2:$F$2000,"")),"")</f>
        <v>L1KSHW1</v>
      </c>
      <c r="K455" s="73" t="str" cm="1">
        <f t="array" ref="K455">IF(COUNTIF(Q$2:Q455,Q455)=1,_xlfn.TEXTJOIN(";",1,IF($Q$2:$Q$2000=Q455,$H$2:$H$2000,"")),"")</f>
        <v>10385366</v>
      </c>
      <c r="L455" s="103" t="s">
        <v>16138</v>
      </c>
      <c r="M455" s="103">
        <v>1</v>
      </c>
      <c r="O455" s="72" t="s">
        <v>16132</v>
      </c>
      <c r="P455" s="72" t="s">
        <v>16139</v>
      </c>
      <c r="Q455" s="72" t="str">
        <f t="shared" si="7"/>
        <v>国械备20160269号</v>
      </c>
      <c r="R455" s="104">
        <v>44784</v>
      </c>
      <c r="S455" s="104">
        <v>44784</v>
      </c>
      <c r="T455" s="104">
        <v>401768</v>
      </c>
    </row>
    <row r="456" spans="1:20" s="103" customFormat="1" ht="25.5" customHeight="1">
      <c r="A456" s="70" t="s">
        <v>13371</v>
      </c>
      <c r="B456" s="70">
        <v>3</v>
      </c>
      <c r="C456" s="129" t="s">
        <v>15299</v>
      </c>
      <c r="D456" s="72" t="s">
        <v>16140</v>
      </c>
      <c r="E456" s="72" t="s">
        <v>16141</v>
      </c>
      <c r="F456" s="71" t="s">
        <v>16142</v>
      </c>
      <c r="G456" s="71" t="s">
        <v>16143</v>
      </c>
      <c r="H456" s="73">
        <v>10380965</v>
      </c>
      <c r="I456" s="73" t="str" cm="1">
        <f t="array" ref="I456">IF(COUNTIF(Q$2:Q456,Q456)=1,_xlfn.TEXTJOIN(";",1,IF($Q$2:$Q$2000=Q456,$C$2:$C$2000,"")),"")</f>
        <v>Immulite 1000</v>
      </c>
      <c r="J456" s="73" t="str" cm="1">
        <f t="array" ref="J456">IF(COUNTIF(Q$2:Q456,Q456)=1,_xlfn.TEXTJOIN(";",1,IF($Q$2:$Q$2000=Q456,$F$2:$F$2000,"")),"")</f>
        <v>LKGI1</v>
      </c>
      <c r="K456" s="73" t="str" cm="1">
        <f t="array" ref="K456">IF(COUNTIF(Q$2:Q456,Q456)=1,_xlfn.TEXTJOIN(";",1,IF($Q$2:$Q$2000=Q456,$H$2:$H$2000,"")),"")</f>
        <v>10380965</v>
      </c>
      <c r="L456" s="103" t="s">
        <v>16144</v>
      </c>
      <c r="M456" s="103">
        <v>1</v>
      </c>
      <c r="O456" s="72" t="s">
        <v>15576</v>
      </c>
      <c r="P456" s="72" t="s">
        <v>16145</v>
      </c>
      <c r="Q456" s="72" t="str">
        <f t="shared" si="7"/>
        <v>国械注进20163401800</v>
      </c>
      <c r="R456" s="104">
        <v>44140</v>
      </c>
      <c r="S456" s="104">
        <v>44140</v>
      </c>
      <c r="T456" s="104">
        <v>45965</v>
      </c>
    </row>
    <row r="457" spans="1:20" s="103" customFormat="1" ht="25.5" customHeight="1">
      <c r="A457" s="70" t="s">
        <v>13371</v>
      </c>
      <c r="B457" s="70">
        <v>3</v>
      </c>
      <c r="C457" s="129" t="s">
        <v>15299</v>
      </c>
      <c r="D457" s="72" t="s">
        <v>16146</v>
      </c>
      <c r="E457" s="72" t="s">
        <v>16147</v>
      </c>
      <c r="F457" s="73" t="s">
        <v>16148</v>
      </c>
      <c r="G457" s="71" t="s">
        <v>16149</v>
      </c>
      <c r="H457" s="73">
        <v>10381268</v>
      </c>
      <c r="I457" s="73" t="str" cm="1">
        <f t="array" ref="I457">IF(COUNTIF(Q$2:Q457,Q457)=1,_xlfn.TEXTJOIN(";",1,IF($Q$2:$Q$2000=Q457,$C$2:$C$2000,"")),"")</f>
        <v>Immulite 1000</v>
      </c>
      <c r="J457" s="73" t="str" cm="1">
        <f t="array" ref="J457">IF(COUNTIF(Q$2:Q457,Q457)=1,_xlfn.TEXTJOIN(";",1,IF($Q$2:$Q$2000=Q457,$F$2:$F$2000,"")),"")</f>
        <v>LKTXP1</v>
      </c>
      <c r="K457" s="73" t="str" cm="1">
        <f t="array" ref="K457">IF(COUNTIF(Q$2:Q457,Q457)=1,_xlfn.TEXTJOIN(";",1,IF($Q$2:$Q$2000=Q457,$H$2:$H$2000,"")),"")</f>
        <v>10381268</v>
      </c>
      <c r="L457" s="103" t="s">
        <v>16150</v>
      </c>
      <c r="M457" s="103">
        <v>1</v>
      </c>
      <c r="O457" s="72" t="s">
        <v>15576</v>
      </c>
      <c r="P457" s="72" t="s">
        <v>16151</v>
      </c>
      <c r="Q457" s="72" t="str">
        <f t="shared" si="7"/>
        <v>国械注进20163401159</v>
      </c>
      <c r="R457" s="104">
        <v>44217</v>
      </c>
      <c r="S457" s="104">
        <v>44217</v>
      </c>
      <c r="T457" s="104">
        <v>46042</v>
      </c>
    </row>
    <row r="458" spans="1:20" s="103" customFormat="1" ht="25.5" customHeight="1">
      <c r="A458" s="70" t="s">
        <v>13371</v>
      </c>
      <c r="B458" s="70">
        <v>3</v>
      </c>
      <c r="C458" s="71" t="s">
        <v>15305</v>
      </c>
      <c r="D458" s="72" t="s">
        <v>16146</v>
      </c>
      <c r="E458" s="72" t="s">
        <v>16152</v>
      </c>
      <c r="F458" s="71" t="s">
        <v>16153</v>
      </c>
      <c r="G458" s="71" t="s">
        <v>16154</v>
      </c>
      <c r="H458" s="73">
        <v>10381323</v>
      </c>
      <c r="I458" s="73" t="str" cm="1">
        <f t="array" ref="I458">IF(COUNTIF(Q$2:Q458,Q458)=1,_xlfn.TEXTJOIN(";",1,IF($Q$2:$Q$2000=Q458,$C$2:$C$2000,"")),"")</f>
        <v>Immulite 2000;Immulite 2000</v>
      </c>
      <c r="J458" s="73" t="str" cm="1">
        <f t="array" ref="J458">IF(COUNTIF(Q$2:Q458,Q458)=1,_xlfn.TEXTJOIN(";",1,IF($Q$2:$Q$2000=Q458,$F$2:$F$2000,"")),"")</f>
        <v>L2KTXP2;L2KTXP6</v>
      </c>
      <c r="K458" s="73" t="str" cm="1">
        <f t="array" ref="K458">IF(COUNTIF(Q$2:Q458,Q458)=1,_xlfn.TEXTJOIN(";",1,IF($Q$2:$Q$2000=Q458,$H$2:$H$2000,"")),"")</f>
        <v>10381323;10381322</v>
      </c>
      <c r="L458" s="103" t="s">
        <v>16155</v>
      </c>
      <c r="M458" s="103">
        <v>1</v>
      </c>
      <c r="O458" s="72" t="s">
        <v>16067</v>
      </c>
      <c r="P458" s="72" t="s">
        <v>16156</v>
      </c>
      <c r="Q458" s="72" t="str">
        <f t="shared" si="7"/>
        <v>国械注进20163401160</v>
      </c>
      <c r="R458" s="104">
        <v>44222</v>
      </c>
      <c r="S458" s="104">
        <v>44222</v>
      </c>
      <c r="T458" s="104">
        <v>46047</v>
      </c>
    </row>
    <row r="459" spans="1:20" s="103" customFormat="1" ht="25.5" customHeight="1">
      <c r="A459" s="70" t="s">
        <v>13371</v>
      </c>
      <c r="B459" s="70">
        <v>3</v>
      </c>
      <c r="C459" s="71" t="s">
        <v>15305</v>
      </c>
      <c r="D459" s="72" t="s">
        <v>16146</v>
      </c>
      <c r="E459" s="72" t="s">
        <v>16157</v>
      </c>
      <c r="F459" s="71" t="s">
        <v>16158</v>
      </c>
      <c r="G459" s="71" t="s">
        <v>16159</v>
      </c>
      <c r="H459" s="73">
        <v>10381322</v>
      </c>
      <c r="I459" s="73" t="str" cm="1">
        <f t="array" ref="I459">IF(COUNTIF(Q$2:Q459,Q459)=1,_xlfn.TEXTJOIN(";",1,IF($Q$2:$Q$2000=Q459,$C$2:$C$2000,"")),"")</f>
        <v/>
      </c>
      <c r="J459" s="73" t="str" cm="1">
        <f t="array" ref="J459">IF(COUNTIF(Q$2:Q459,Q459)=1,_xlfn.TEXTJOIN(";",1,IF($Q$2:$Q$2000=Q459,$F$2:$F$2000,"")),"")</f>
        <v/>
      </c>
      <c r="K459" s="73" t="str" cm="1">
        <f t="array" ref="K459">IF(COUNTIF(Q$2:Q459,Q459)=1,_xlfn.TEXTJOIN(";",1,IF($Q$2:$Q$2000=Q459,$H$2:$H$2000,"")),"")</f>
        <v/>
      </c>
      <c r="L459" s="103" t="s">
        <v>16160</v>
      </c>
      <c r="M459" s="103">
        <v>1</v>
      </c>
      <c r="O459" s="72" t="s">
        <v>16031</v>
      </c>
      <c r="P459" s="72" t="s">
        <v>16161</v>
      </c>
      <c r="Q459" s="72" t="str">
        <f t="shared" si="7"/>
        <v>国械注进20163401160</v>
      </c>
      <c r="R459" s="104">
        <v>44222</v>
      </c>
      <c r="S459" s="104">
        <v>44222</v>
      </c>
      <c r="T459" s="104">
        <v>46047</v>
      </c>
    </row>
    <row r="460" spans="1:20" s="103" customFormat="1" ht="25.5" customHeight="1">
      <c r="A460" s="70" t="s">
        <v>13371</v>
      </c>
      <c r="B460" s="70">
        <v>3</v>
      </c>
      <c r="C460" s="71" t="s">
        <v>15305</v>
      </c>
      <c r="D460" s="72" t="s">
        <v>16162</v>
      </c>
      <c r="E460" s="72" t="s">
        <v>16163</v>
      </c>
      <c r="F460" s="71" t="s">
        <v>16164</v>
      </c>
      <c r="G460" s="71" t="s">
        <v>16165</v>
      </c>
      <c r="H460" s="73">
        <v>10381320</v>
      </c>
      <c r="I460" s="73" t="str" cm="1">
        <f t="array" ref="I460">IF(COUNTIF(Q$2:Q460,Q460)=1,_xlfn.TEXTJOIN(";",1,IF($Q$2:$Q$2000=Q460,$C$2:$C$2000,"")),"")</f>
        <v>Immulite 2000;Immulite 2000</v>
      </c>
      <c r="J460" s="73" t="str" cm="1">
        <f t="array" ref="J460">IF(COUNTIF(Q$2:Q460,Q460)=1,_xlfn.TEXTJOIN(";",1,IF($Q$2:$Q$2000=Q460,$F$2:$F$2000,"")),"")</f>
        <v>L2KCM2;L2KCM6</v>
      </c>
      <c r="K460" s="73" t="str" cm="1">
        <f t="array" ref="K460">IF(COUNTIF(Q$2:Q460,Q460)=1,_xlfn.TEXTJOIN(";",1,IF($Q$2:$Q$2000=Q460,$H$2:$H$2000,"")),"")</f>
        <v>10381320;10381310</v>
      </c>
      <c r="L460" s="103" t="s">
        <v>16166</v>
      </c>
      <c r="M460" s="103">
        <v>1</v>
      </c>
      <c r="O460" s="72" t="s">
        <v>16067</v>
      </c>
      <c r="P460" s="72" t="s">
        <v>16167</v>
      </c>
      <c r="Q460" s="72" t="str">
        <f t="shared" si="7"/>
        <v>国械注进20163405262</v>
      </c>
      <c r="R460" s="104">
        <v>44420</v>
      </c>
      <c r="S460" s="104">
        <v>44420</v>
      </c>
      <c r="T460" s="104">
        <v>46245</v>
      </c>
    </row>
    <row r="461" spans="1:20" s="103" customFormat="1" ht="25.5" customHeight="1">
      <c r="A461" s="70" t="s">
        <v>13371</v>
      </c>
      <c r="B461" s="70">
        <v>3</v>
      </c>
      <c r="C461" s="71" t="s">
        <v>15305</v>
      </c>
      <c r="D461" s="72" t="s">
        <v>16162</v>
      </c>
      <c r="E461" s="72" t="s">
        <v>16163</v>
      </c>
      <c r="F461" s="71" t="s">
        <v>16168</v>
      </c>
      <c r="G461" s="71" t="s">
        <v>16169</v>
      </c>
      <c r="H461" s="73">
        <v>10381310</v>
      </c>
      <c r="I461" s="73" t="str" cm="1">
        <f t="array" ref="I461">IF(COUNTIF(Q$2:Q461,Q461)=1,_xlfn.TEXTJOIN(";",1,IF($Q$2:$Q$2000=Q461,$C$2:$C$2000,"")),"")</f>
        <v/>
      </c>
      <c r="J461" s="73" t="str" cm="1">
        <f t="array" ref="J461">IF(COUNTIF(Q$2:Q461,Q461)=1,_xlfn.TEXTJOIN(";",1,IF($Q$2:$Q$2000=Q461,$F$2:$F$2000,"")),"")</f>
        <v/>
      </c>
      <c r="K461" s="73" t="str" cm="1">
        <f t="array" ref="K461">IF(COUNTIF(Q$2:Q461,Q461)=1,_xlfn.TEXTJOIN(";",1,IF($Q$2:$Q$2000=Q461,$H$2:$H$2000,"")),"")</f>
        <v/>
      </c>
      <c r="L461" s="103" t="s">
        <v>16170</v>
      </c>
      <c r="M461" s="103">
        <v>1</v>
      </c>
      <c r="O461" s="72" t="s">
        <v>16031</v>
      </c>
      <c r="P461" s="72" t="s">
        <v>16171</v>
      </c>
      <c r="Q461" s="72" t="str">
        <f t="shared" si="7"/>
        <v>国械注进20163405262</v>
      </c>
      <c r="R461" s="104">
        <v>44420</v>
      </c>
      <c r="S461" s="104">
        <v>44420</v>
      </c>
      <c r="T461" s="104">
        <v>46245</v>
      </c>
    </row>
    <row r="462" spans="1:20" s="103" customFormat="1" ht="25.5" customHeight="1">
      <c r="A462" s="70" t="s">
        <v>13371</v>
      </c>
      <c r="B462" s="70">
        <v>2</v>
      </c>
      <c r="C462" s="71" t="s">
        <v>15305</v>
      </c>
      <c r="D462" s="72" t="s">
        <v>15571</v>
      </c>
      <c r="E462" s="72" t="s">
        <v>16172</v>
      </c>
      <c r="F462" s="71" t="s">
        <v>16173</v>
      </c>
      <c r="G462" s="71" t="s">
        <v>16174</v>
      </c>
      <c r="H462" s="73">
        <v>10381452</v>
      </c>
      <c r="I462" s="73" t="str" cm="1">
        <f t="array" ref="I462">IF(COUNTIF(Q$2:Q462,Q462)=1,_xlfn.TEXTJOIN(";",1,IF($Q$2:$Q$2000=Q462,$C$2:$C$2000,"")),"")</f>
        <v>Immulite 2000</v>
      </c>
      <c r="J462" s="73" t="str" cm="1">
        <f t="array" ref="J462">IF(COUNTIF(Q$2:Q462,Q462)=1,_xlfn.TEXTJOIN(";",1,IF($Q$2:$Q$2000=Q462,$F$2:$F$2000,"")),"")</f>
        <v>L2K6P2</v>
      </c>
      <c r="K462" s="73" t="str" cm="1">
        <f t="array" ref="K462">IF(COUNTIF(Q$2:Q462,Q462)=1,_xlfn.TEXTJOIN(";",1,IF($Q$2:$Q$2000=Q462,$H$2:$H$2000,"")),"")</f>
        <v>10381452</v>
      </c>
      <c r="L462" s="103" t="s">
        <v>16175</v>
      </c>
      <c r="M462" s="103">
        <v>1</v>
      </c>
      <c r="O462" s="72" t="s">
        <v>16067</v>
      </c>
      <c r="P462" s="80" t="s">
        <v>16176</v>
      </c>
      <c r="Q462" s="72" t="str">
        <f t="shared" si="7"/>
        <v>国械注进20192401712</v>
      </c>
      <c r="R462" s="104">
        <v>43521</v>
      </c>
      <c r="S462" s="104">
        <v>43521</v>
      </c>
      <c r="T462" s="104">
        <v>45346</v>
      </c>
    </row>
    <row r="463" spans="1:20" s="103" customFormat="1" ht="25.5" customHeight="1">
      <c r="A463" s="70" t="s">
        <v>13371</v>
      </c>
      <c r="B463" s="70">
        <v>2</v>
      </c>
      <c r="C463" s="71" t="s">
        <v>15305</v>
      </c>
      <c r="D463" s="72" t="s">
        <v>15584</v>
      </c>
      <c r="E463" s="108" t="s">
        <v>16177</v>
      </c>
      <c r="F463" s="71" t="s">
        <v>16178</v>
      </c>
      <c r="G463" s="71" t="s">
        <v>16179</v>
      </c>
      <c r="H463" s="73">
        <v>10381468</v>
      </c>
      <c r="I463" s="73" t="str" cm="1">
        <f t="array" ref="I463">IF(COUNTIF(Q$2:Q463,Q463)=1,_xlfn.TEXTJOIN(";",1,IF($Q$2:$Q$2000=Q463,$C$2:$C$2000,"")),"")</f>
        <v>Immulite 2000</v>
      </c>
      <c r="J463" s="73" t="str" cm="1">
        <f t="array" ref="J463">IF(COUNTIF(Q$2:Q463,Q463)=1,_xlfn.TEXTJOIN(";",1,IF($Q$2:$Q$2000=Q463,$F$2:$F$2000,"")),"")</f>
        <v>L2KAC2</v>
      </c>
      <c r="K463" s="73" t="str" cm="1">
        <f t="array" ref="K463">IF(COUNTIF(Q$2:Q463,Q463)=1,_xlfn.TEXTJOIN(";",1,IF($Q$2:$Q$2000=Q463,$H$2:$H$2000,"")),"")</f>
        <v>10381468</v>
      </c>
      <c r="L463" s="103" t="s">
        <v>16180</v>
      </c>
      <c r="M463" s="103">
        <v>1</v>
      </c>
      <c r="O463" s="72" t="s">
        <v>16067</v>
      </c>
      <c r="P463" s="80" t="s">
        <v>16181</v>
      </c>
      <c r="Q463" s="72" t="str">
        <f t="shared" si="7"/>
        <v>国械注进20162404968</v>
      </c>
      <c r="R463" s="104">
        <v>44302</v>
      </c>
      <c r="S463" s="104">
        <v>44302</v>
      </c>
      <c r="T463" s="104">
        <v>46127</v>
      </c>
    </row>
    <row r="464" spans="1:20" s="103" customFormat="1" ht="25.5" customHeight="1">
      <c r="A464" s="70" t="s">
        <v>13371</v>
      </c>
      <c r="B464" s="70">
        <v>2</v>
      </c>
      <c r="C464" s="71" t="s">
        <v>15305</v>
      </c>
      <c r="D464" s="72" t="s">
        <v>15595</v>
      </c>
      <c r="E464" s="72" t="s">
        <v>16182</v>
      </c>
      <c r="F464" s="71" t="s">
        <v>16183</v>
      </c>
      <c r="G464" s="71" t="s">
        <v>16184</v>
      </c>
      <c r="H464" s="73">
        <v>10381188</v>
      </c>
      <c r="I464" s="73" t="str" cm="1">
        <f t="array" ref="I464">IF(COUNTIF(Q$2:Q464,Q464)=1,_xlfn.TEXTJOIN(";",1,IF($Q$2:$Q$2000=Q464,$C$2:$C$2000,"")),"")</f>
        <v>Immulite 2000</v>
      </c>
      <c r="J464" s="73" t="str" cm="1">
        <f t="array" ref="J464">IF(COUNTIF(Q$2:Q464,Q464)=1,_xlfn.TEXTJOIN(";",1,IF($Q$2:$Q$2000=Q464,$F$2:$F$2000,"")),"")</f>
        <v>L2KAO2</v>
      </c>
      <c r="K464" s="73" t="str" cm="1">
        <f t="array" ref="K464">IF(COUNTIF(Q$2:Q464,Q464)=1,_xlfn.TEXTJOIN(";",1,IF($Q$2:$Q$2000=Q464,$H$2:$H$2000,"")),"")</f>
        <v>10381188</v>
      </c>
      <c r="L464" s="103" t="s">
        <v>16185</v>
      </c>
      <c r="M464" s="103">
        <v>1</v>
      </c>
      <c r="O464" s="72" t="s">
        <v>16067</v>
      </c>
      <c r="P464" s="80" t="s">
        <v>16186</v>
      </c>
      <c r="Q464" s="72" t="str">
        <f t="shared" si="7"/>
        <v>国械注进20162404413</v>
      </c>
      <c r="R464" s="104">
        <v>44159</v>
      </c>
      <c r="S464" s="104">
        <v>44159</v>
      </c>
      <c r="T464" s="104">
        <v>45984</v>
      </c>
    </row>
    <row r="465" spans="1:20" s="103" customFormat="1" ht="25.5" customHeight="1">
      <c r="A465" s="70" t="s">
        <v>13371</v>
      </c>
      <c r="B465" s="70">
        <v>2</v>
      </c>
      <c r="C465" s="71" t="s">
        <v>15305</v>
      </c>
      <c r="D465" s="72" t="s">
        <v>15615</v>
      </c>
      <c r="E465" s="72" t="s">
        <v>16187</v>
      </c>
      <c r="F465" s="71" t="s">
        <v>16188</v>
      </c>
      <c r="G465" s="71" t="s">
        <v>16189</v>
      </c>
      <c r="H465" s="73">
        <v>10380992</v>
      </c>
      <c r="I465" s="73" t="str" cm="1">
        <f t="array" ref="I465">IF(COUNTIF(Q$2:Q465,Q465)=1,_xlfn.TEXTJOIN(";",1,IF($Q$2:$Q$2000=Q465,$C$2:$C$2000,"")),"")</f>
        <v>Immulite 2000</v>
      </c>
      <c r="J465" s="73" t="str" cm="1">
        <f t="array" ref="J465">IF(COUNTIF(Q$2:Q465,Q465)=1,_xlfn.TEXTJOIN(";",1,IF($Q$2:$Q$2000=Q465,$F$2:$F$2000,"")),"")</f>
        <v>L2KBM2</v>
      </c>
      <c r="K465" s="73" t="str" cm="1">
        <f t="array" ref="K465">IF(COUNTIF(Q$2:Q465,Q465)=1,_xlfn.TEXTJOIN(";",1,IF($Q$2:$Q$2000=Q465,$H$2:$H$2000,"")),"")</f>
        <v>10380992</v>
      </c>
      <c r="L465" s="103" t="s">
        <v>16190</v>
      </c>
      <c r="M465" s="103">
        <v>1</v>
      </c>
      <c r="O465" s="72" t="s">
        <v>16067</v>
      </c>
      <c r="P465" s="80" t="s">
        <v>16191</v>
      </c>
      <c r="Q465" s="72" t="str">
        <f t="shared" si="7"/>
        <v>国械注进20162404419</v>
      </c>
      <c r="R465" s="104">
        <v>44172</v>
      </c>
      <c r="S465" s="104">
        <v>44172</v>
      </c>
      <c r="T465" s="104">
        <v>45997</v>
      </c>
    </row>
    <row r="466" spans="1:20" s="103" customFormat="1" ht="25.5" customHeight="1">
      <c r="A466" s="70" t="s">
        <v>13371</v>
      </c>
      <c r="B466" s="70">
        <v>2</v>
      </c>
      <c r="C466" s="71" t="s">
        <v>15305</v>
      </c>
      <c r="D466" s="72" t="s">
        <v>747</v>
      </c>
      <c r="E466" s="72" t="s">
        <v>16192</v>
      </c>
      <c r="F466" s="71" t="s">
        <v>16193</v>
      </c>
      <c r="G466" s="71" t="s">
        <v>16194</v>
      </c>
      <c r="H466" s="73">
        <v>10381206</v>
      </c>
      <c r="I466" s="73" t="str" cm="1">
        <f t="array" ref="I466">IF(COUNTIF(Q$2:Q466,Q466)=1,_xlfn.TEXTJOIN(";",1,IF($Q$2:$Q$2000=Q466,$C$2:$C$2000,"")),"")</f>
        <v>Immulite 2000;Immulite 2000</v>
      </c>
      <c r="J466" s="73" t="str" cm="1">
        <f t="array" ref="J466">IF(COUNTIF(Q$2:Q466,Q466)=1,_xlfn.TEXTJOIN(";",1,IF($Q$2:$Q$2000=Q466,$F$2:$F$2000,"")),"")</f>
        <v>L2KCG2;L2KCG6</v>
      </c>
      <c r="K466" s="73" t="str" cm="1">
        <f t="array" ref="K466">IF(COUNTIF(Q$2:Q466,Q466)=1,_xlfn.TEXTJOIN(";",1,IF($Q$2:$Q$2000=Q466,$H$2:$H$2000,"")),"")</f>
        <v>10381206;10381194</v>
      </c>
      <c r="L466" s="103" t="s">
        <v>10664</v>
      </c>
      <c r="M466" s="103">
        <v>1</v>
      </c>
      <c r="O466" s="72" t="s">
        <v>16067</v>
      </c>
      <c r="P466" s="80" t="s">
        <v>748</v>
      </c>
      <c r="Q466" s="72" t="str">
        <f t="shared" si="7"/>
        <v>国械注进20152402540</v>
      </c>
      <c r="R466" s="104">
        <v>43962</v>
      </c>
      <c r="S466" s="104">
        <v>43962</v>
      </c>
      <c r="T466" s="104">
        <v>45787</v>
      </c>
    </row>
    <row r="467" spans="1:20" s="103" customFormat="1" ht="25.5" customHeight="1">
      <c r="A467" s="70" t="s">
        <v>13371</v>
      </c>
      <c r="B467" s="70">
        <v>2</v>
      </c>
      <c r="C467" s="71" t="s">
        <v>15305</v>
      </c>
      <c r="D467" s="72" t="s">
        <v>747</v>
      </c>
      <c r="E467" s="72" t="s">
        <v>16192</v>
      </c>
      <c r="F467" s="71" t="s">
        <v>16195</v>
      </c>
      <c r="G467" s="71" t="s">
        <v>16196</v>
      </c>
      <c r="H467" s="73">
        <v>10381194</v>
      </c>
      <c r="I467" s="73" t="str" cm="1">
        <f t="array" ref="I467">IF(COUNTIF(Q$2:Q467,Q467)=1,_xlfn.TEXTJOIN(";",1,IF($Q$2:$Q$2000=Q467,$C$2:$C$2000,"")),"")</f>
        <v/>
      </c>
      <c r="J467" s="73" t="str" cm="1">
        <f t="array" ref="J467">IF(COUNTIF(Q$2:Q467,Q467)=1,_xlfn.TEXTJOIN(";",1,IF($Q$2:$Q$2000=Q467,$F$2:$F$2000,"")),"")</f>
        <v/>
      </c>
      <c r="K467" s="73" t="str" cm="1">
        <f t="array" ref="K467">IF(COUNTIF(Q$2:Q467,Q467)=1,_xlfn.TEXTJOIN(";",1,IF($Q$2:$Q$2000=Q467,$H$2:$H$2000,"")),"")</f>
        <v/>
      </c>
      <c r="L467" s="103" t="s">
        <v>16197</v>
      </c>
      <c r="M467" s="103">
        <v>1</v>
      </c>
      <c r="O467" s="72" t="s">
        <v>16031</v>
      </c>
      <c r="P467" s="80" t="s">
        <v>16198</v>
      </c>
      <c r="Q467" s="72" t="str">
        <f t="shared" si="7"/>
        <v>国械注进20152402540</v>
      </c>
      <c r="R467" s="104">
        <v>43962</v>
      </c>
      <c r="S467" s="104">
        <v>43962</v>
      </c>
      <c r="T467" s="104">
        <v>45787</v>
      </c>
    </row>
    <row r="468" spans="1:20" s="103" customFormat="1" ht="25.5" customHeight="1">
      <c r="A468" s="70" t="s">
        <v>13371</v>
      </c>
      <c r="B468" s="70">
        <v>2</v>
      </c>
      <c r="C468" s="71" t="s">
        <v>15305</v>
      </c>
      <c r="D468" s="72" t="s">
        <v>1182</v>
      </c>
      <c r="E468" s="72" t="s">
        <v>16199</v>
      </c>
      <c r="F468" s="71" t="s">
        <v>16200</v>
      </c>
      <c r="G468" s="71" t="s">
        <v>16201</v>
      </c>
      <c r="H468" s="73">
        <v>10381446</v>
      </c>
      <c r="I468" s="73" t="str" cm="1">
        <f t="array" ref="I468">IF(COUNTIF(Q$2:Q468,Q468)=1,_xlfn.TEXTJOIN(";",1,IF($Q$2:$Q$2000=Q468,$C$2:$C$2000,"")),"")</f>
        <v>Immulite 2000</v>
      </c>
      <c r="J468" s="73" t="str" cm="1">
        <f t="array" ref="J468">IF(COUNTIF(Q$2:Q468,Q468)=1,_xlfn.TEXTJOIN(";",1,IF($Q$2:$Q$2000=Q468,$F$2:$F$2000,"")),"")</f>
        <v>L2KCL2</v>
      </c>
      <c r="K468" s="73" t="str" cm="1">
        <f t="array" ref="K468">IF(COUNTIF(Q$2:Q468,Q468)=1,_xlfn.TEXTJOIN(";",1,IF($Q$2:$Q$2000=Q468,$H$2:$H$2000,"")),"")</f>
        <v>10381446</v>
      </c>
      <c r="L468" s="103" t="s">
        <v>11250</v>
      </c>
      <c r="M468" s="103">
        <v>1</v>
      </c>
      <c r="O468" s="72" t="s">
        <v>16067</v>
      </c>
      <c r="P468" s="80" t="s">
        <v>1183</v>
      </c>
      <c r="Q468" s="72" t="str">
        <f t="shared" si="7"/>
        <v>国械注进20162405220</v>
      </c>
      <c r="R468" s="104">
        <v>44302</v>
      </c>
      <c r="S468" s="104">
        <v>44302</v>
      </c>
      <c r="T468" s="104">
        <v>46127</v>
      </c>
    </row>
    <row r="469" spans="1:20" s="103" customFormat="1" ht="25.5" customHeight="1">
      <c r="A469" s="70" t="s">
        <v>13371</v>
      </c>
      <c r="B469" s="70">
        <v>2</v>
      </c>
      <c r="C469" s="71" t="s">
        <v>15305</v>
      </c>
      <c r="D469" s="72" t="s">
        <v>15649</v>
      </c>
      <c r="E469" s="72" t="s">
        <v>16202</v>
      </c>
      <c r="F469" s="71" t="s">
        <v>16203</v>
      </c>
      <c r="G469" s="71" t="s">
        <v>16204</v>
      </c>
      <c r="H469" s="73">
        <v>10381476</v>
      </c>
      <c r="I469" s="73" t="str" cm="1">
        <f t="array" ref="I469">IF(COUNTIF(Q$2:Q469,Q469)=1,_xlfn.TEXTJOIN(";",1,IF($Q$2:$Q$2000=Q469,$C$2:$C$2000,"")),"")</f>
        <v>Immulite 2000;Immulite 2000</v>
      </c>
      <c r="J469" s="73" t="str" cm="1">
        <f t="array" ref="J469">IF(COUNTIF(Q$2:Q469,Q469)=1,_xlfn.TEXTJOIN(";",1,IF($Q$2:$Q$2000=Q469,$F$2:$F$2000,"")),"")</f>
        <v>L2KCO2;L2KCO6</v>
      </c>
      <c r="K469" s="73" t="str" cm="1">
        <f t="array" ref="K469">IF(COUNTIF(Q$2:Q469,Q469)=1,_xlfn.TEXTJOIN(";",1,IF($Q$2:$Q$2000=Q469,$H$2:$H$2000,"")),"")</f>
        <v>10381476;10381480</v>
      </c>
      <c r="L469" s="103" t="s">
        <v>16205</v>
      </c>
      <c r="M469" s="103">
        <v>1</v>
      </c>
      <c r="O469" s="72" t="s">
        <v>16067</v>
      </c>
      <c r="P469" s="80" t="s">
        <v>16206</v>
      </c>
      <c r="Q469" s="72" t="str">
        <f t="shared" si="7"/>
        <v>国械注进20162404969</v>
      </c>
      <c r="R469" s="104">
        <v>44288</v>
      </c>
      <c r="S469" s="104">
        <v>44288</v>
      </c>
      <c r="T469" s="104">
        <v>46113</v>
      </c>
    </row>
    <row r="470" spans="1:20" s="103" customFormat="1" ht="25.5" customHeight="1">
      <c r="A470" s="70" t="s">
        <v>13371</v>
      </c>
      <c r="B470" s="70">
        <v>2</v>
      </c>
      <c r="C470" s="71" t="s">
        <v>15305</v>
      </c>
      <c r="D470" s="72" t="s">
        <v>15649</v>
      </c>
      <c r="E470" s="72" t="s">
        <v>16202</v>
      </c>
      <c r="F470" s="71" t="s">
        <v>16207</v>
      </c>
      <c r="G470" s="71" t="s">
        <v>16208</v>
      </c>
      <c r="H470" s="73">
        <v>10381480</v>
      </c>
      <c r="I470" s="73" t="str" cm="1">
        <f t="array" ref="I470">IF(COUNTIF(Q$2:Q470,Q470)=1,_xlfn.TEXTJOIN(";",1,IF($Q$2:$Q$2000=Q470,$C$2:$C$2000,"")),"")</f>
        <v/>
      </c>
      <c r="J470" s="73" t="str" cm="1">
        <f t="array" ref="J470">IF(COUNTIF(Q$2:Q470,Q470)=1,_xlfn.TEXTJOIN(";",1,IF($Q$2:$Q$2000=Q470,$F$2:$F$2000,"")),"")</f>
        <v/>
      </c>
      <c r="K470" s="73" t="str" cm="1">
        <f t="array" ref="K470">IF(COUNTIF(Q$2:Q470,Q470)=1,_xlfn.TEXTJOIN(";",1,IF($Q$2:$Q$2000=Q470,$H$2:$H$2000,"")),"")</f>
        <v/>
      </c>
      <c r="L470" s="103" t="s">
        <v>16209</v>
      </c>
      <c r="M470" s="103">
        <v>1</v>
      </c>
      <c r="O470" s="72" t="s">
        <v>16031</v>
      </c>
      <c r="P470" s="80" t="s">
        <v>16210</v>
      </c>
      <c r="Q470" s="72" t="str">
        <f t="shared" si="7"/>
        <v>国械注进20162404969</v>
      </c>
      <c r="R470" s="104">
        <v>44288</v>
      </c>
      <c r="S470" s="104">
        <v>44288</v>
      </c>
      <c r="T470" s="104">
        <v>46113</v>
      </c>
    </row>
    <row r="471" spans="1:20" s="103" customFormat="1" ht="25.5" customHeight="1">
      <c r="A471" s="70" t="s">
        <v>13371</v>
      </c>
      <c r="B471" s="70">
        <v>2</v>
      </c>
      <c r="C471" s="71" t="s">
        <v>15305</v>
      </c>
      <c r="D471" s="72" t="s">
        <v>16211</v>
      </c>
      <c r="E471" s="72" t="s">
        <v>16212</v>
      </c>
      <c r="F471" s="71" t="s">
        <v>16213</v>
      </c>
      <c r="G471" s="71" t="s">
        <v>16214</v>
      </c>
      <c r="H471" s="73">
        <v>10381529</v>
      </c>
      <c r="I471" s="73" t="str" cm="1">
        <f t="array" ref="I471">IF(COUNTIF(Q$2:Q471,Q471)=1,_xlfn.TEXTJOIN(";",1,IF($Q$2:$Q$2000=Q471,$C$2:$C$2000,"")),"")</f>
        <v>Immulite 2000;Immulite 2000</v>
      </c>
      <c r="J471" s="73" t="str" cm="1">
        <f t="array" ref="J471">IF(COUNTIF(Q$2:Q471,Q471)=1,_xlfn.TEXTJOIN(";",1,IF($Q$2:$Q$2000=Q471,$F$2:$F$2000,"")),"")</f>
        <v>L2KDI2;L2KDI6</v>
      </c>
      <c r="K471" s="73" t="str" cm="1">
        <f t="array" ref="K471">IF(COUNTIF(Q$2:Q471,Q471)=1,_xlfn.TEXTJOIN(";",1,IF($Q$2:$Q$2000=Q471,$H$2:$H$2000,"")),"")</f>
        <v>10381529;10381527</v>
      </c>
      <c r="L471" s="103" t="s">
        <v>16215</v>
      </c>
      <c r="M471" s="103">
        <v>1</v>
      </c>
      <c r="O471" s="72" t="s">
        <v>16067</v>
      </c>
      <c r="P471" s="80" t="s">
        <v>16216</v>
      </c>
      <c r="Q471" s="72" t="str">
        <f t="shared" si="7"/>
        <v>国械注进20172401584</v>
      </c>
      <c r="R471" s="104">
        <v>44489</v>
      </c>
      <c r="S471" s="104">
        <v>44719</v>
      </c>
      <c r="T471" s="104">
        <v>46544</v>
      </c>
    </row>
    <row r="472" spans="1:20" s="103" customFormat="1" ht="25.5" customHeight="1">
      <c r="A472" s="70" t="s">
        <v>13371</v>
      </c>
      <c r="B472" s="70">
        <v>2</v>
      </c>
      <c r="C472" s="71" t="s">
        <v>15305</v>
      </c>
      <c r="D472" s="72" t="s">
        <v>16211</v>
      </c>
      <c r="E472" s="72" t="s">
        <v>16212</v>
      </c>
      <c r="F472" s="71" t="s">
        <v>16217</v>
      </c>
      <c r="G472" s="71" t="s">
        <v>16218</v>
      </c>
      <c r="H472" s="73">
        <v>10381527</v>
      </c>
      <c r="I472" s="73" t="str" cm="1">
        <f t="array" ref="I472">IF(COUNTIF(Q$2:Q472,Q472)=1,_xlfn.TEXTJOIN(";",1,IF($Q$2:$Q$2000=Q472,$C$2:$C$2000,"")),"")</f>
        <v/>
      </c>
      <c r="J472" s="73" t="str" cm="1">
        <f t="array" ref="J472">IF(COUNTIF(Q$2:Q472,Q472)=1,_xlfn.TEXTJOIN(";",1,IF($Q$2:$Q$2000=Q472,$F$2:$F$2000,"")),"")</f>
        <v/>
      </c>
      <c r="K472" s="73" t="str" cm="1">
        <f t="array" ref="K472">IF(COUNTIF(Q$2:Q472,Q472)=1,_xlfn.TEXTJOIN(";",1,IF($Q$2:$Q$2000=Q472,$H$2:$H$2000,"")),"")</f>
        <v/>
      </c>
      <c r="O472" s="72" t="s">
        <v>16031</v>
      </c>
      <c r="P472" s="72" t="s">
        <v>16219</v>
      </c>
      <c r="Q472" s="72" t="str">
        <f t="shared" si="7"/>
        <v>国械注进20172401584</v>
      </c>
      <c r="R472" s="104">
        <v>44489</v>
      </c>
      <c r="S472" s="104">
        <v>44719</v>
      </c>
      <c r="T472" s="104">
        <v>46544</v>
      </c>
    </row>
    <row r="473" spans="1:20" s="103" customFormat="1" ht="25.5" customHeight="1">
      <c r="A473" s="70" t="s">
        <v>13371</v>
      </c>
      <c r="B473" s="70">
        <v>2</v>
      </c>
      <c r="C473" s="71" t="s">
        <v>15305</v>
      </c>
      <c r="D473" s="72" t="s">
        <v>15659</v>
      </c>
      <c r="E473" s="72" t="s">
        <v>16220</v>
      </c>
      <c r="F473" s="71" t="s">
        <v>16221</v>
      </c>
      <c r="G473" s="71" t="s">
        <v>16222</v>
      </c>
      <c r="H473" s="73">
        <v>10381193</v>
      </c>
      <c r="I473" s="73" t="str" cm="1">
        <f t="array" ref="I473">IF(COUNTIF(Q$2:Q473,Q473)=1,_xlfn.TEXTJOIN(";",1,IF($Q$2:$Q$2000=Q473,$C$2:$C$2000,"")),"")</f>
        <v>Immulite 2000;Immulite 2000</v>
      </c>
      <c r="J473" s="73" t="str" cm="1">
        <f t="array" ref="J473">IF(COUNTIF(Q$2:Q473,Q473)=1,_xlfn.TEXTJOIN(";",1,IF($Q$2:$Q$2000=Q473,$F$2:$F$2000,"")),"")</f>
        <v>L2KDS2;L2KDS6</v>
      </c>
      <c r="K473" s="73" t="str" cm="1">
        <f t="array" ref="K473">IF(COUNTIF(Q$2:Q473,Q473)=1,_xlfn.TEXTJOIN(";",1,IF($Q$2:$Q$2000=Q473,$H$2:$H$2000,"")),"")</f>
        <v>10381193;10381179</v>
      </c>
      <c r="L473" s="103" t="s">
        <v>16223</v>
      </c>
      <c r="M473" s="103">
        <v>1</v>
      </c>
      <c r="O473" s="72" t="s">
        <v>16067</v>
      </c>
      <c r="P473" s="80" t="s">
        <v>16224</v>
      </c>
      <c r="Q473" s="72" t="str">
        <f t="shared" si="7"/>
        <v>国械注进20172401903</v>
      </c>
      <c r="R473" s="104">
        <v>44489</v>
      </c>
      <c r="S473" s="104">
        <v>44740</v>
      </c>
      <c r="T473" s="104">
        <v>46565</v>
      </c>
    </row>
    <row r="474" spans="1:20" s="103" customFormat="1" ht="25.5" customHeight="1">
      <c r="A474" s="70" t="s">
        <v>13371</v>
      </c>
      <c r="B474" s="70">
        <v>2</v>
      </c>
      <c r="C474" s="71" t="s">
        <v>15305</v>
      </c>
      <c r="D474" s="72" t="s">
        <v>15659</v>
      </c>
      <c r="E474" s="72" t="s">
        <v>16220</v>
      </c>
      <c r="F474" s="71" t="s">
        <v>16225</v>
      </c>
      <c r="G474" s="71" t="s">
        <v>16226</v>
      </c>
      <c r="H474" s="73">
        <v>10381179</v>
      </c>
      <c r="I474" s="73" t="str" cm="1">
        <f t="array" ref="I474">IF(COUNTIF(Q$2:Q474,Q474)=1,_xlfn.TEXTJOIN(";",1,IF($Q$2:$Q$2000=Q474,$C$2:$C$2000,"")),"")</f>
        <v/>
      </c>
      <c r="J474" s="73" t="str" cm="1">
        <f t="array" ref="J474">IF(COUNTIF(Q$2:Q474,Q474)=1,_xlfn.TEXTJOIN(";",1,IF($Q$2:$Q$2000=Q474,$F$2:$F$2000,"")),"")</f>
        <v/>
      </c>
      <c r="K474" s="73" t="str" cm="1">
        <f t="array" ref="K474">IF(COUNTIF(Q$2:Q474,Q474)=1,_xlfn.TEXTJOIN(";",1,IF($Q$2:$Q$2000=Q474,$H$2:$H$2000,"")),"")</f>
        <v/>
      </c>
      <c r="L474" s="103" t="s">
        <v>16227</v>
      </c>
      <c r="M474" s="103">
        <v>1</v>
      </c>
      <c r="O474" s="72" t="s">
        <v>16031</v>
      </c>
      <c r="P474" s="80" t="s">
        <v>16228</v>
      </c>
      <c r="Q474" s="72" t="str">
        <f t="shared" si="7"/>
        <v>国械注进20172401903</v>
      </c>
      <c r="R474" s="104">
        <v>44489</v>
      </c>
      <c r="S474" s="104">
        <v>44740</v>
      </c>
      <c r="T474" s="104">
        <v>46565</v>
      </c>
    </row>
    <row r="475" spans="1:20" s="103" customFormat="1" ht="25.5" customHeight="1">
      <c r="A475" s="70" t="s">
        <v>13371</v>
      </c>
      <c r="B475" s="70">
        <v>2</v>
      </c>
      <c r="C475" s="71" t="s">
        <v>15305</v>
      </c>
      <c r="D475" s="72" t="s">
        <v>15669</v>
      </c>
      <c r="E475" s="72" t="s">
        <v>16229</v>
      </c>
      <c r="F475" s="71" t="s">
        <v>16230</v>
      </c>
      <c r="G475" s="71" t="s">
        <v>16231</v>
      </c>
      <c r="H475" s="73">
        <v>10381178</v>
      </c>
      <c r="I475" s="73" t="str" cm="1">
        <f t="array" ref="I475">IF(COUNTIF(Q$2:Q475,Q475)=1,_xlfn.TEXTJOIN(";",1,IF($Q$2:$Q$2000=Q475,$C$2:$C$2000,"")),"")</f>
        <v>Immulite 2000;Immulite 2000</v>
      </c>
      <c r="J475" s="73" t="str" cm="1">
        <f t="array" ref="J475">IF(COUNTIF(Q$2:Q475,Q475)=1,_xlfn.TEXTJOIN(";",1,IF($Q$2:$Q$2000=Q475,$F$2:$F$2000,"")),"")</f>
        <v>L2KE22;L2KE26</v>
      </c>
      <c r="K475" s="73" t="str" cm="1">
        <f t="array" ref="K475">IF(COUNTIF(Q$2:Q475,Q475)=1,_xlfn.TEXTJOIN(";",1,IF($Q$2:$Q$2000=Q475,$H$2:$H$2000,"")),"")</f>
        <v>10381178;10381177</v>
      </c>
      <c r="L475" s="103" t="s">
        <v>16232</v>
      </c>
      <c r="M475" s="103">
        <v>1</v>
      </c>
      <c r="O475" s="72" t="s">
        <v>16067</v>
      </c>
      <c r="P475" s="80" t="s">
        <v>16233</v>
      </c>
      <c r="Q475" s="72" t="str">
        <f t="shared" si="7"/>
        <v>国械注进20172402170</v>
      </c>
      <c r="R475" s="104">
        <v>44489</v>
      </c>
      <c r="S475" s="104">
        <v>44741</v>
      </c>
      <c r="T475" s="104">
        <v>46566</v>
      </c>
    </row>
    <row r="476" spans="1:20" s="103" customFormat="1" ht="25.5" customHeight="1">
      <c r="A476" s="70" t="s">
        <v>13371</v>
      </c>
      <c r="B476" s="70">
        <v>2</v>
      </c>
      <c r="C476" s="71" t="s">
        <v>15305</v>
      </c>
      <c r="D476" s="72" t="s">
        <v>15669</v>
      </c>
      <c r="E476" s="72" t="s">
        <v>16229</v>
      </c>
      <c r="F476" s="71" t="s">
        <v>16234</v>
      </c>
      <c r="G476" s="71" t="s">
        <v>16235</v>
      </c>
      <c r="H476" s="73">
        <v>10381177</v>
      </c>
      <c r="I476" s="73" t="str" cm="1">
        <f t="array" ref="I476">IF(COUNTIF(Q$2:Q476,Q476)=1,_xlfn.TEXTJOIN(";",1,IF($Q$2:$Q$2000=Q476,$C$2:$C$2000,"")),"")</f>
        <v/>
      </c>
      <c r="J476" s="73" t="str" cm="1">
        <f t="array" ref="J476">IF(COUNTIF(Q$2:Q476,Q476)=1,_xlfn.TEXTJOIN(";",1,IF($Q$2:$Q$2000=Q476,$F$2:$F$2000,"")),"")</f>
        <v/>
      </c>
      <c r="K476" s="73" t="str" cm="1">
        <f t="array" ref="K476">IF(COUNTIF(Q$2:Q476,Q476)=1,_xlfn.TEXTJOIN(";",1,IF($Q$2:$Q$2000=Q476,$H$2:$H$2000,"")),"")</f>
        <v/>
      </c>
      <c r="L476" s="103" t="s">
        <v>16236</v>
      </c>
      <c r="M476" s="103">
        <v>1</v>
      </c>
      <c r="O476" s="72" t="s">
        <v>16031</v>
      </c>
      <c r="P476" s="80" t="s">
        <v>16237</v>
      </c>
      <c r="Q476" s="72" t="str">
        <f t="shared" si="7"/>
        <v>国械注进20172402170</v>
      </c>
      <c r="R476" s="104">
        <v>44489</v>
      </c>
      <c r="S476" s="104">
        <v>44741</v>
      </c>
      <c r="T476" s="104">
        <v>46566</v>
      </c>
    </row>
    <row r="477" spans="1:20" s="103" customFormat="1" ht="25.5" customHeight="1">
      <c r="A477" s="70" t="s">
        <v>13371</v>
      </c>
      <c r="B477" s="70">
        <v>2</v>
      </c>
      <c r="C477" s="71" t="s">
        <v>15305</v>
      </c>
      <c r="D477" s="72" t="s">
        <v>15675</v>
      </c>
      <c r="E477" s="72" t="s">
        <v>16238</v>
      </c>
      <c r="F477" s="71" t="s">
        <v>16239</v>
      </c>
      <c r="G477" s="71" t="s">
        <v>16240</v>
      </c>
      <c r="H477" s="73">
        <v>10381675</v>
      </c>
      <c r="I477" s="73" t="str" cm="1">
        <f t="array" ref="I477">IF(COUNTIF(Q$2:Q477,Q477)=1,_xlfn.TEXTJOIN(";",1,IF($Q$2:$Q$2000=Q477,$C$2:$C$2000,"")),"")</f>
        <v>Immulite 2000;Immulite 2000</v>
      </c>
      <c r="J477" s="73" t="str" cm="1">
        <f t="array" ref="J477">IF(COUNTIF(Q$2:Q477,Q477)=1,_xlfn.TEXTJOIN(";",1,IF($Q$2:$Q$2000=Q477,$F$2:$F$2000,"")),"")</f>
        <v>L2KF32;L2KF36</v>
      </c>
      <c r="K477" s="73" t="str" cm="1">
        <f t="array" ref="K477">IF(COUNTIF(Q$2:Q477,Q477)=1,_xlfn.TEXTJOIN(";",1,IF($Q$2:$Q$2000=Q477,$H$2:$H$2000,"")),"")</f>
        <v>10381675;10381682</v>
      </c>
      <c r="L477" s="103" t="s">
        <v>16241</v>
      </c>
      <c r="M477" s="103">
        <v>1</v>
      </c>
      <c r="O477" s="72" t="s">
        <v>16067</v>
      </c>
      <c r="P477" s="80" t="s">
        <v>16242</v>
      </c>
      <c r="Q477" s="72" t="str">
        <f t="shared" si="7"/>
        <v>国械注进20162401776</v>
      </c>
      <c r="R477" s="104">
        <v>44130</v>
      </c>
      <c r="S477" s="104">
        <v>44130</v>
      </c>
      <c r="T477" s="104">
        <v>45955</v>
      </c>
    </row>
    <row r="478" spans="1:20" s="103" customFormat="1" ht="25.5" customHeight="1">
      <c r="A478" s="70" t="s">
        <v>13371</v>
      </c>
      <c r="B478" s="70">
        <v>2</v>
      </c>
      <c r="C478" s="71" t="s">
        <v>15305</v>
      </c>
      <c r="D478" s="72" t="s">
        <v>15675</v>
      </c>
      <c r="E478" s="72" t="s">
        <v>16238</v>
      </c>
      <c r="F478" s="71" t="s">
        <v>16243</v>
      </c>
      <c r="G478" s="71" t="s">
        <v>16244</v>
      </c>
      <c r="H478" s="73">
        <v>10381682</v>
      </c>
      <c r="I478" s="73" t="str" cm="1">
        <f t="array" ref="I478">IF(COUNTIF(Q$2:Q478,Q478)=1,_xlfn.TEXTJOIN(";",1,IF($Q$2:$Q$2000=Q478,$C$2:$C$2000,"")),"")</f>
        <v/>
      </c>
      <c r="J478" s="73" t="str" cm="1">
        <f t="array" ref="J478">IF(COUNTIF(Q$2:Q478,Q478)=1,_xlfn.TEXTJOIN(";",1,IF($Q$2:$Q$2000=Q478,$F$2:$F$2000,"")),"")</f>
        <v/>
      </c>
      <c r="K478" s="73" t="str" cm="1">
        <f t="array" ref="K478">IF(COUNTIF(Q$2:Q478,Q478)=1,_xlfn.TEXTJOIN(";",1,IF($Q$2:$Q$2000=Q478,$H$2:$H$2000,"")),"")</f>
        <v/>
      </c>
      <c r="L478" s="103" t="s">
        <v>16245</v>
      </c>
      <c r="M478" s="103">
        <v>1</v>
      </c>
      <c r="O478" s="72" t="s">
        <v>16031</v>
      </c>
      <c r="P478" s="80" t="s">
        <v>16246</v>
      </c>
      <c r="Q478" s="72" t="str">
        <f t="shared" si="7"/>
        <v>国械注进20162401776</v>
      </c>
      <c r="R478" s="104">
        <v>44130</v>
      </c>
      <c r="S478" s="104">
        <v>44130</v>
      </c>
      <c r="T478" s="104">
        <v>45955</v>
      </c>
    </row>
    <row r="479" spans="1:20" s="103" customFormat="1" ht="25.5" customHeight="1">
      <c r="A479" s="70" t="s">
        <v>13371</v>
      </c>
      <c r="B479" s="70">
        <v>2</v>
      </c>
      <c r="C479" s="71" t="s">
        <v>15305</v>
      </c>
      <c r="D479" s="72" t="s">
        <v>15681</v>
      </c>
      <c r="E479" s="72" t="s">
        <v>16247</v>
      </c>
      <c r="F479" s="71" t="s">
        <v>16248</v>
      </c>
      <c r="G479" s="71" t="s">
        <v>16249</v>
      </c>
      <c r="H479" s="73">
        <v>10381175</v>
      </c>
      <c r="I479" s="73" t="str" cm="1">
        <f t="array" ref="I479">IF(COUNTIF(Q$2:Q479,Q479)=1,_xlfn.TEXTJOIN(";",1,IF($Q$2:$Q$2000=Q479,$C$2:$C$2000,"")),"")</f>
        <v>Immulite 2000;Immulite 2000</v>
      </c>
      <c r="J479" s="73" t="str" cm="1">
        <f t="array" ref="J479">IF(COUNTIF(Q$2:Q479,Q479)=1,_xlfn.TEXTJOIN(";",1,IF($Q$2:$Q$2000=Q479,$F$2:$F$2000,"")),"")</f>
        <v>L2KFB2;L2KFB6</v>
      </c>
      <c r="K479" s="73" t="str" cm="1">
        <f t="array" ref="K479">IF(COUNTIF(Q$2:Q479,Q479)=1,_xlfn.TEXTJOIN(";",1,IF($Q$2:$Q$2000=Q479,$H$2:$H$2000,"")),"")</f>
        <v>10381175;10381173</v>
      </c>
      <c r="L479" s="103" t="s">
        <v>16250</v>
      </c>
      <c r="M479" s="103">
        <v>1</v>
      </c>
      <c r="O479" s="72" t="s">
        <v>16067</v>
      </c>
      <c r="P479" s="80" t="s">
        <v>16251</v>
      </c>
      <c r="Q479" s="72" t="str">
        <f t="shared" si="7"/>
        <v>国械注进20182401809</v>
      </c>
      <c r="R479" s="104">
        <v>44672</v>
      </c>
      <c r="S479" s="104">
        <v>45001</v>
      </c>
      <c r="T479" s="104">
        <v>46827</v>
      </c>
    </row>
    <row r="480" spans="1:20" s="103" customFormat="1" ht="25.5" customHeight="1">
      <c r="A480" s="70" t="s">
        <v>13371</v>
      </c>
      <c r="B480" s="70">
        <v>2</v>
      </c>
      <c r="C480" s="71" t="s">
        <v>15305</v>
      </c>
      <c r="D480" s="72" t="s">
        <v>15681</v>
      </c>
      <c r="E480" s="72" t="s">
        <v>16247</v>
      </c>
      <c r="F480" s="71" t="s">
        <v>16252</v>
      </c>
      <c r="G480" s="71" t="s">
        <v>16253</v>
      </c>
      <c r="H480" s="73">
        <v>10381173</v>
      </c>
      <c r="I480" s="73" t="str" cm="1">
        <f t="array" ref="I480">IF(COUNTIF(Q$2:Q480,Q480)=1,_xlfn.TEXTJOIN(";",1,IF($Q$2:$Q$2000=Q480,$C$2:$C$2000,"")),"")</f>
        <v/>
      </c>
      <c r="J480" s="73" t="str" cm="1">
        <f t="array" ref="J480">IF(COUNTIF(Q$2:Q480,Q480)=1,_xlfn.TEXTJOIN(";",1,IF($Q$2:$Q$2000=Q480,$F$2:$F$2000,"")),"")</f>
        <v/>
      </c>
      <c r="K480" s="73" t="str" cm="1">
        <f t="array" ref="K480">IF(COUNTIF(Q$2:Q480,Q480)=1,_xlfn.TEXTJOIN(";",1,IF($Q$2:$Q$2000=Q480,$H$2:$H$2000,"")),"")</f>
        <v/>
      </c>
      <c r="L480" s="103" t="s">
        <v>16254</v>
      </c>
      <c r="M480" s="103">
        <v>1</v>
      </c>
      <c r="O480" s="72" t="s">
        <v>16031</v>
      </c>
      <c r="P480" s="80" t="s">
        <v>16255</v>
      </c>
      <c r="Q480" s="72" t="str">
        <f t="shared" si="7"/>
        <v>国械注进20182401809</v>
      </c>
      <c r="R480" s="104">
        <v>44672</v>
      </c>
      <c r="S480" s="104">
        <v>45001</v>
      </c>
      <c r="T480" s="104">
        <v>46827</v>
      </c>
    </row>
    <row r="481" spans="1:20" s="103" customFormat="1" ht="25.5" customHeight="1">
      <c r="A481" s="70" t="s">
        <v>13371</v>
      </c>
      <c r="B481" s="70">
        <v>2</v>
      </c>
      <c r="C481" s="71" t="s">
        <v>15305</v>
      </c>
      <c r="D481" s="72" t="s">
        <v>15691</v>
      </c>
      <c r="E481" s="72" t="s">
        <v>16256</v>
      </c>
      <c r="F481" s="71" t="s">
        <v>16257</v>
      </c>
      <c r="G481" s="71" t="s">
        <v>16258</v>
      </c>
      <c r="H481" s="73">
        <v>10380908</v>
      </c>
      <c r="I481" s="73" t="str" cm="1">
        <f t="array" ref="I481">IF(COUNTIF(Q$2:Q481,Q481)=1,_xlfn.TEXTJOIN(";",1,IF($Q$2:$Q$2000=Q481,$C$2:$C$2000,"")),"")</f>
        <v>Immulite 2000;Immulite 2000</v>
      </c>
      <c r="J481" s="73" t="str" cm="1">
        <f t="array" ref="J481">IF(COUNTIF(Q$2:Q481,Q481)=1,_xlfn.TEXTJOIN(";",1,IF($Q$2:$Q$2000=Q481,$F$2:$F$2000,"")),"")</f>
        <v>L2KFE2;L2KFE6</v>
      </c>
      <c r="K481" s="73" t="str" cm="1">
        <f t="array" ref="K481">IF(COUNTIF(Q$2:Q481,Q481)=1,_xlfn.TEXTJOIN(";",1,IF($Q$2:$Q$2000=Q481,$H$2:$H$2000,"")),"")</f>
        <v>10380908;10380906</v>
      </c>
      <c r="L481" s="103" t="s">
        <v>16259</v>
      </c>
      <c r="M481" s="103">
        <v>1</v>
      </c>
      <c r="O481" s="72" t="s">
        <v>16067</v>
      </c>
      <c r="P481" s="80" t="s">
        <v>16260</v>
      </c>
      <c r="Q481" s="72" t="str">
        <f t="shared" si="7"/>
        <v>国械注进20172400325</v>
      </c>
      <c r="R481" s="104">
        <v>44333</v>
      </c>
      <c r="S481" s="104">
        <v>44333</v>
      </c>
      <c r="T481" s="104">
        <v>46158</v>
      </c>
    </row>
    <row r="482" spans="1:20" s="103" customFormat="1" ht="25.5" customHeight="1">
      <c r="A482" s="70" t="s">
        <v>13371</v>
      </c>
      <c r="B482" s="70">
        <v>2</v>
      </c>
      <c r="C482" s="71" t="s">
        <v>15305</v>
      </c>
      <c r="D482" s="72" t="s">
        <v>15691</v>
      </c>
      <c r="E482" s="72" t="s">
        <v>16256</v>
      </c>
      <c r="F482" s="71" t="s">
        <v>16261</v>
      </c>
      <c r="G482" s="71" t="s">
        <v>16262</v>
      </c>
      <c r="H482" s="73">
        <v>10380906</v>
      </c>
      <c r="I482" s="73" t="str" cm="1">
        <f t="array" ref="I482">IF(COUNTIF(Q$2:Q482,Q482)=1,_xlfn.TEXTJOIN(";",1,IF($Q$2:$Q$2000=Q482,$C$2:$C$2000,"")),"")</f>
        <v/>
      </c>
      <c r="J482" s="73" t="str" cm="1">
        <f t="array" ref="J482">IF(COUNTIF(Q$2:Q482,Q482)=1,_xlfn.TEXTJOIN(";",1,IF($Q$2:$Q$2000=Q482,$F$2:$F$2000,"")),"")</f>
        <v/>
      </c>
      <c r="K482" s="73" t="str" cm="1">
        <f t="array" ref="K482">IF(COUNTIF(Q$2:Q482,Q482)=1,_xlfn.TEXTJOIN(";",1,IF($Q$2:$Q$2000=Q482,$H$2:$H$2000,"")),"")</f>
        <v/>
      </c>
      <c r="L482" s="103" t="s">
        <v>16263</v>
      </c>
      <c r="M482" s="103">
        <v>1</v>
      </c>
      <c r="O482" s="72" t="s">
        <v>16031</v>
      </c>
      <c r="P482" s="80" t="s">
        <v>16264</v>
      </c>
      <c r="Q482" s="72" t="str">
        <f t="shared" si="7"/>
        <v>国械注进20172400325</v>
      </c>
      <c r="R482" s="104">
        <v>44333</v>
      </c>
      <c r="S482" s="104">
        <v>44333</v>
      </c>
      <c r="T482" s="104">
        <v>46158</v>
      </c>
    </row>
    <row r="483" spans="1:20" s="103" customFormat="1" ht="25.5" customHeight="1">
      <c r="A483" s="70" t="s">
        <v>13371</v>
      </c>
      <c r="B483" s="70">
        <v>2</v>
      </c>
      <c r="C483" s="71" t="s">
        <v>15305</v>
      </c>
      <c r="D483" s="72" t="s">
        <v>16265</v>
      </c>
      <c r="E483" s="72" t="s">
        <v>16266</v>
      </c>
      <c r="F483" s="71" t="s">
        <v>16267</v>
      </c>
      <c r="G483" s="71" t="s">
        <v>16268</v>
      </c>
      <c r="H483" s="73">
        <v>10380911</v>
      </c>
      <c r="I483" s="73" t="str" cm="1">
        <f t="array" ref="I483">IF(COUNTIF(Q$2:Q483,Q483)=1,_xlfn.TEXTJOIN(";",1,IF($Q$2:$Q$2000=Q483,$C$2:$C$2000,"")),"")</f>
        <v>Immulite 2000;Immulite 2000</v>
      </c>
      <c r="J483" s="73" t="str" cm="1">
        <f t="array" ref="J483">IF(COUNTIF(Q$2:Q483,Q483)=1,_xlfn.TEXTJOIN(";",1,IF($Q$2:$Q$2000=Q483,$F$2:$F$2000,"")),"")</f>
        <v>L2KFO2;L2KFO6</v>
      </c>
      <c r="K483" s="73" t="str" cm="1">
        <f t="array" ref="K483">IF(COUNTIF(Q$2:Q483,Q483)=1,_xlfn.TEXTJOIN(";",1,IF($Q$2:$Q$2000=Q483,$H$2:$H$2000,"")),"")</f>
        <v>10380911;10380912</v>
      </c>
      <c r="L483" s="103" t="s">
        <v>16269</v>
      </c>
      <c r="M483" s="103">
        <v>1</v>
      </c>
      <c r="O483" s="72" t="s">
        <v>16067</v>
      </c>
      <c r="P483" s="80" t="s">
        <v>16270</v>
      </c>
      <c r="Q483" s="72" t="str">
        <f t="shared" si="7"/>
        <v>国械注进20162401777</v>
      </c>
      <c r="R483" s="104">
        <v>44133</v>
      </c>
      <c r="S483" s="104">
        <v>44133</v>
      </c>
      <c r="T483" s="104">
        <v>45958</v>
      </c>
    </row>
    <row r="484" spans="1:20" s="103" customFormat="1" ht="25.5" customHeight="1">
      <c r="A484" s="70" t="s">
        <v>13371</v>
      </c>
      <c r="B484" s="70">
        <v>2</v>
      </c>
      <c r="C484" s="71" t="s">
        <v>15305</v>
      </c>
      <c r="D484" s="72" t="s">
        <v>16265</v>
      </c>
      <c r="E484" s="72" t="s">
        <v>16266</v>
      </c>
      <c r="F484" s="71" t="s">
        <v>16271</v>
      </c>
      <c r="G484" s="71" t="s">
        <v>16272</v>
      </c>
      <c r="H484" s="73">
        <v>10380912</v>
      </c>
      <c r="I484" s="73" t="str" cm="1">
        <f t="array" ref="I484">IF(COUNTIF(Q$2:Q484,Q484)=1,_xlfn.TEXTJOIN(";",1,IF($Q$2:$Q$2000=Q484,$C$2:$C$2000,"")),"")</f>
        <v/>
      </c>
      <c r="J484" s="73" t="str" cm="1">
        <f t="array" ref="J484">IF(COUNTIF(Q$2:Q484,Q484)=1,_xlfn.TEXTJOIN(";",1,IF($Q$2:$Q$2000=Q484,$F$2:$F$2000,"")),"")</f>
        <v/>
      </c>
      <c r="K484" s="73" t="str" cm="1">
        <f t="array" ref="K484">IF(COUNTIF(Q$2:Q484,Q484)=1,_xlfn.TEXTJOIN(";",1,IF($Q$2:$Q$2000=Q484,$H$2:$H$2000,"")),"")</f>
        <v/>
      </c>
      <c r="L484" s="103" t="s">
        <v>16273</v>
      </c>
      <c r="M484" s="103">
        <v>1</v>
      </c>
      <c r="O484" s="72" t="s">
        <v>16031</v>
      </c>
      <c r="P484" s="80" t="s">
        <v>16274</v>
      </c>
      <c r="Q484" s="72" t="str">
        <f t="shared" si="7"/>
        <v>国械注进20162401777</v>
      </c>
      <c r="R484" s="104">
        <v>44133</v>
      </c>
      <c r="S484" s="104">
        <v>44133</v>
      </c>
      <c r="T484" s="104">
        <v>45958</v>
      </c>
    </row>
    <row r="485" spans="1:20" s="103" customFormat="1" ht="25.5" customHeight="1">
      <c r="A485" s="70" t="s">
        <v>13371</v>
      </c>
      <c r="B485" s="70">
        <v>2</v>
      </c>
      <c r="C485" s="71" t="s">
        <v>15305</v>
      </c>
      <c r="D485" s="72" t="s">
        <v>15697</v>
      </c>
      <c r="E485" s="72" t="s">
        <v>16275</v>
      </c>
      <c r="F485" s="71" t="s">
        <v>16276</v>
      </c>
      <c r="G485" s="71" t="s">
        <v>16277</v>
      </c>
      <c r="H485" s="73">
        <v>10381201</v>
      </c>
      <c r="I485" s="73" t="str" cm="1">
        <f t="array" ref="I485">IF(COUNTIF(Q$2:Q485,Q485)=1,_xlfn.TEXTJOIN(";",1,IF($Q$2:$Q$2000=Q485,$C$2:$C$2000,"")),"")</f>
        <v>Immulite 2000;Immulite 2000</v>
      </c>
      <c r="J485" s="73" t="str" cm="1">
        <f t="array" ref="J485">IF(COUNTIF(Q$2:Q485,Q485)=1,_xlfn.TEXTJOIN(";",1,IF($Q$2:$Q$2000=Q485,$F$2:$F$2000,"")),"")</f>
        <v>L2KFS2;L2KFS6</v>
      </c>
      <c r="K485" s="73" t="str" cm="1">
        <f t="array" ref="K485">IF(COUNTIF(Q$2:Q485,Q485)=1,_xlfn.TEXTJOIN(";",1,IF($Q$2:$Q$2000=Q485,$H$2:$H$2000,"")),"")</f>
        <v>10381201;10381180</v>
      </c>
      <c r="L485" s="103" t="s">
        <v>16278</v>
      </c>
      <c r="M485" s="103">
        <v>1</v>
      </c>
      <c r="O485" s="72" t="s">
        <v>16067</v>
      </c>
      <c r="P485" s="80" t="s">
        <v>16279</v>
      </c>
      <c r="Q485" s="72" t="str">
        <f t="shared" si="7"/>
        <v>国械注进20172401008</v>
      </c>
      <c r="R485" s="104">
        <v>44426</v>
      </c>
      <c r="S485" s="104">
        <v>44426</v>
      </c>
      <c r="T485" s="104">
        <v>46251</v>
      </c>
    </row>
    <row r="486" spans="1:20" s="103" customFormat="1" ht="25.5" customHeight="1">
      <c r="A486" s="70" t="s">
        <v>13371</v>
      </c>
      <c r="B486" s="70">
        <v>2</v>
      </c>
      <c r="C486" s="71" t="s">
        <v>15305</v>
      </c>
      <c r="D486" s="72" t="s">
        <v>15697</v>
      </c>
      <c r="E486" s="72" t="s">
        <v>16275</v>
      </c>
      <c r="F486" s="71" t="s">
        <v>16280</v>
      </c>
      <c r="G486" s="71" t="s">
        <v>16281</v>
      </c>
      <c r="H486" s="73">
        <v>10381180</v>
      </c>
      <c r="I486" s="73" t="str" cm="1">
        <f t="array" ref="I486">IF(COUNTIF(Q$2:Q486,Q486)=1,_xlfn.TEXTJOIN(";",1,IF($Q$2:$Q$2000=Q486,$C$2:$C$2000,"")),"")</f>
        <v/>
      </c>
      <c r="J486" s="73" t="str" cm="1">
        <f t="array" ref="J486">IF(COUNTIF(Q$2:Q486,Q486)=1,_xlfn.TEXTJOIN(";",1,IF($Q$2:$Q$2000=Q486,$F$2:$F$2000,"")),"")</f>
        <v/>
      </c>
      <c r="K486" s="73" t="str" cm="1">
        <f t="array" ref="K486">IF(COUNTIF(Q$2:Q486,Q486)=1,_xlfn.TEXTJOIN(";",1,IF($Q$2:$Q$2000=Q486,$H$2:$H$2000,"")),"")</f>
        <v/>
      </c>
      <c r="L486" s="103" t="s">
        <v>16282</v>
      </c>
      <c r="M486" s="103">
        <v>1</v>
      </c>
      <c r="O486" s="72" t="s">
        <v>16031</v>
      </c>
      <c r="P486" s="80" t="s">
        <v>16283</v>
      </c>
      <c r="Q486" s="72" t="str">
        <f t="shared" si="7"/>
        <v>国械注进20172401008</v>
      </c>
      <c r="R486" s="104">
        <v>44426</v>
      </c>
      <c r="S486" s="104">
        <v>44426</v>
      </c>
      <c r="T486" s="104">
        <v>46251</v>
      </c>
    </row>
    <row r="487" spans="1:20" s="103" customFormat="1" ht="25.5" customHeight="1">
      <c r="A487" s="70" t="s">
        <v>13371</v>
      </c>
      <c r="B487" s="70">
        <v>2</v>
      </c>
      <c r="C487" s="71" t="s">
        <v>15305</v>
      </c>
      <c r="D487" s="72" t="s">
        <v>16284</v>
      </c>
      <c r="E487" s="72" t="s">
        <v>16285</v>
      </c>
      <c r="F487" s="71" t="s">
        <v>16286</v>
      </c>
      <c r="G487" s="71" t="s">
        <v>16287</v>
      </c>
      <c r="H487" s="73">
        <v>10381447</v>
      </c>
      <c r="I487" s="73" t="str" cm="1">
        <f t="array" ref="I487">IF(COUNTIF(Q$2:Q487,Q487)=1,_xlfn.TEXTJOIN(";",1,IF($Q$2:$Q$2000=Q487,$C$2:$C$2000,"")),"")</f>
        <v>Immulite 2000</v>
      </c>
      <c r="J487" s="73" t="str" cm="1">
        <f t="array" ref="J487">IF(COUNTIF(Q$2:Q487,Q487)=1,_xlfn.TEXTJOIN(";",1,IF($Q$2:$Q$2000=Q487,$F$2:$F$2000,"")),"")</f>
        <v>L2KGB2</v>
      </c>
      <c r="K487" s="73" t="str" cm="1">
        <f t="array" ref="K487">IF(COUNTIF(Q$2:Q487,Q487)=1,_xlfn.TEXTJOIN(";",1,IF($Q$2:$Q$2000=Q487,$H$2:$H$2000,"")),"")</f>
        <v>10381447</v>
      </c>
      <c r="L487" s="103" t="s">
        <v>16288</v>
      </c>
      <c r="M487" s="103">
        <v>1</v>
      </c>
      <c r="O487" s="72" t="s">
        <v>16067</v>
      </c>
      <c r="P487" s="80" t="s">
        <v>16289</v>
      </c>
      <c r="Q487" s="72" t="str">
        <f t="shared" si="7"/>
        <v>国械注进20162404085</v>
      </c>
      <c r="R487" s="104">
        <v>44158</v>
      </c>
      <c r="S487" s="104">
        <v>44158</v>
      </c>
      <c r="T487" s="104">
        <v>45983</v>
      </c>
    </row>
    <row r="488" spans="1:20" s="103" customFormat="1" ht="25.5" customHeight="1">
      <c r="A488" s="70" t="s">
        <v>13371</v>
      </c>
      <c r="B488" s="70">
        <v>2</v>
      </c>
      <c r="C488" s="71" t="s">
        <v>15305</v>
      </c>
      <c r="D488" s="72" t="s">
        <v>16290</v>
      </c>
      <c r="E488" s="72" t="s">
        <v>16291</v>
      </c>
      <c r="F488" s="71" t="s">
        <v>16292</v>
      </c>
      <c r="G488" s="71" t="s">
        <v>16293</v>
      </c>
      <c r="H488" s="73">
        <v>10381453</v>
      </c>
      <c r="I488" s="73" t="str" cm="1">
        <f t="array" ref="I488">IF(COUNTIF(Q$2:Q488,Q488)=1,_xlfn.TEXTJOIN(";",1,IF($Q$2:$Q$2000=Q488,$C$2:$C$2000,"")),"")</f>
        <v>Immulite 2000;Immulite 2000</v>
      </c>
      <c r="J488" s="73" t="str" cm="1">
        <f t="array" ref="J488">IF(COUNTIF(Q$2:Q488,Q488)=1,_xlfn.TEXTJOIN(";",1,IF($Q$2:$Q$2000=Q488,$F$2:$F$2000,"")),"")</f>
        <v>L2KHA2;L2KHA6</v>
      </c>
      <c r="K488" s="73" t="str" cm="1">
        <f t="array" ref="K488">IF(COUNTIF(Q$2:Q488,Q488)=1,_xlfn.TEXTJOIN(";",1,IF($Q$2:$Q$2000=Q488,$H$2:$H$2000,"")),"")</f>
        <v>10381453;10381454</v>
      </c>
      <c r="L488" s="103" t="s">
        <v>16294</v>
      </c>
      <c r="M488" s="103">
        <v>1</v>
      </c>
      <c r="O488" s="72" t="s">
        <v>16067</v>
      </c>
      <c r="P488" s="80" t="s">
        <v>16295</v>
      </c>
      <c r="Q488" s="72" t="str">
        <f t="shared" si="7"/>
        <v>国械注进20172400536</v>
      </c>
      <c r="R488" s="104">
        <v>44379</v>
      </c>
      <c r="S488" s="104">
        <v>44379</v>
      </c>
      <c r="T488" s="104">
        <v>46204</v>
      </c>
    </row>
    <row r="489" spans="1:20" s="103" customFormat="1" ht="25.5" customHeight="1">
      <c r="A489" s="70" t="s">
        <v>13371</v>
      </c>
      <c r="B489" s="70">
        <v>2</v>
      </c>
      <c r="C489" s="71" t="s">
        <v>15305</v>
      </c>
      <c r="D489" s="72" t="s">
        <v>16290</v>
      </c>
      <c r="E489" s="72" t="s">
        <v>16291</v>
      </c>
      <c r="F489" s="71" t="s">
        <v>16296</v>
      </c>
      <c r="G489" s="71" t="s">
        <v>16297</v>
      </c>
      <c r="H489" s="73">
        <v>10381454</v>
      </c>
      <c r="I489" s="73" t="str" cm="1">
        <f t="array" ref="I489">IF(COUNTIF(Q$2:Q489,Q489)=1,_xlfn.TEXTJOIN(";",1,IF($Q$2:$Q$2000=Q489,$C$2:$C$2000,"")),"")</f>
        <v/>
      </c>
      <c r="J489" s="73" t="str" cm="1">
        <f t="array" ref="J489">IF(COUNTIF(Q$2:Q489,Q489)=1,_xlfn.TEXTJOIN(";",1,IF($Q$2:$Q$2000=Q489,$F$2:$F$2000,"")),"")</f>
        <v/>
      </c>
      <c r="K489" s="73" t="str" cm="1">
        <f t="array" ref="K489">IF(COUNTIF(Q$2:Q489,Q489)=1,_xlfn.TEXTJOIN(";",1,IF($Q$2:$Q$2000=Q489,$H$2:$H$2000,"")),"")</f>
        <v/>
      </c>
      <c r="L489" s="103" t="s">
        <v>16298</v>
      </c>
      <c r="M489" s="103">
        <v>1</v>
      </c>
      <c r="O489" s="72" t="s">
        <v>16031</v>
      </c>
      <c r="P489" s="72" t="s">
        <v>16299</v>
      </c>
      <c r="Q489" s="72" t="str">
        <f t="shared" si="7"/>
        <v>国械注进20172400536</v>
      </c>
      <c r="R489" s="104">
        <v>44379</v>
      </c>
      <c r="S489" s="104">
        <v>44379</v>
      </c>
      <c r="T489" s="104">
        <v>46204</v>
      </c>
    </row>
    <row r="490" spans="1:20" s="103" customFormat="1" ht="25.5" customHeight="1">
      <c r="A490" s="70" t="s">
        <v>13371</v>
      </c>
      <c r="B490" s="70">
        <v>2</v>
      </c>
      <c r="C490" s="71" t="s">
        <v>15305</v>
      </c>
      <c r="D490" s="72" t="s">
        <v>15713</v>
      </c>
      <c r="E490" s="72" t="s">
        <v>16300</v>
      </c>
      <c r="F490" s="71" t="s">
        <v>16301</v>
      </c>
      <c r="G490" s="71" t="s">
        <v>16302</v>
      </c>
      <c r="H490" s="73">
        <v>10380873</v>
      </c>
      <c r="I490" s="73" t="str" cm="1">
        <f t="array" ref="I490">IF(COUNTIF(Q$2:Q490,Q490)=1,_xlfn.TEXTJOIN(";",1,IF($Q$2:$Q$2000=Q490,$C$2:$C$2000,"")),"")</f>
        <v>Immulite 2000;Immulite 2000</v>
      </c>
      <c r="J490" s="73" t="str" cm="1">
        <f t="array" ref="J490">IF(COUNTIF(Q$2:Q490,Q490)=1,_xlfn.TEXTJOIN(";",1,IF($Q$2:$Q$2000=Q490,$F$2:$F$2000,"")),"")</f>
        <v>L2KIE2;L2KIE6</v>
      </c>
      <c r="K490" s="73" t="str" cm="1">
        <f t="array" ref="K490">IF(COUNTIF(Q$2:Q490,Q490)=1,_xlfn.TEXTJOIN(";",1,IF($Q$2:$Q$2000=Q490,$H$2:$H$2000,"")),"")</f>
        <v>10380873;10380872</v>
      </c>
      <c r="L490" s="103" t="s">
        <v>16303</v>
      </c>
      <c r="M490" s="103">
        <v>1</v>
      </c>
      <c r="O490" s="72" t="s">
        <v>16067</v>
      </c>
      <c r="P490" s="80" t="s">
        <v>16304</v>
      </c>
      <c r="Q490" s="72" t="str">
        <f t="shared" si="7"/>
        <v>国械注进20172401351</v>
      </c>
      <c r="R490" s="104">
        <v>44375</v>
      </c>
      <c r="S490" s="104">
        <v>44375</v>
      </c>
      <c r="T490" s="104">
        <v>46200</v>
      </c>
    </row>
    <row r="491" spans="1:20" s="103" customFormat="1" ht="25.5" customHeight="1">
      <c r="A491" s="70" t="s">
        <v>13371</v>
      </c>
      <c r="B491" s="70">
        <v>2</v>
      </c>
      <c r="C491" s="71" t="s">
        <v>15305</v>
      </c>
      <c r="D491" s="72" t="s">
        <v>15713</v>
      </c>
      <c r="E491" s="72" t="s">
        <v>16300</v>
      </c>
      <c r="F491" s="71" t="s">
        <v>16305</v>
      </c>
      <c r="G491" s="71" t="s">
        <v>16306</v>
      </c>
      <c r="H491" s="73">
        <v>10380872</v>
      </c>
      <c r="I491" s="73" t="str" cm="1">
        <f t="array" ref="I491">IF(COUNTIF(Q$2:Q491,Q491)=1,_xlfn.TEXTJOIN(";",1,IF($Q$2:$Q$2000=Q491,$C$2:$C$2000,"")),"")</f>
        <v/>
      </c>
      <c r="J491" s="73" t="str" cm="1">
        <f t="array" ref="J491">IF(COUNTIF(Q$2:Q491,Q491)=1,_xlfn.TEXTJOIN(";",1,IF($Q$2:$Q$2000=Q491,$F$2:$F$2000,"")),"")</f>
        <v/>
      </c>
      <c r="K491" s="73" t="str" cm="1">
        <f t="array" ref="K491">IF(COUNTIF(Q$2:Q491,Q491)=1,_xlfn.TEXTJOIN(";",1,IF($Q$2:$Q$2000=Q491,$H$2:$H$2000,"")),"")</f>
        <v/>
      </c>
      <c r="L491" s="103" t="s">
        <v>16307</v>
      </c>
      <c r="M491" s="103">
        <v>1</v>
      </c>
      <c r="O491" s="72" t="s">
        <v>16031</v>
      </c>
      <c r="P491" s="80" t="s">
        <v>16308</v>
      </c>
      <c r="Q491" s="72" t="str">
        <f t="shared" si="7"/>
        <v>国械注进20172401351</v>
      </c>
      <c r="R491" s="104">
        <v>44375</v>
      </c>
      <c r="S491" s="104">
        <v>44375</v>
      </c>
      <c r="T491" s="104">
        <v>46200</v>
      </c>
    </row>
    <row r="492" spans="1:20" s="103" customFormat="1" ht="25.5" customHeight="1">
      <c r="A492" s="70" t="s">
        <v>13371</v>
      </c>
      <c r="B492" s="70">
        <v>2</v>
      </c>
      <c r="C492" s="71" t="s">
        <v>15305</v>
      </c>
      <c r="D492" s="72" t="s">
        <v>15722</v>
      </c>
      <c r="E492" s="72" t="s">
        <v>16309</v>
      </c>
      <c r="F492" s="71" t="s">
        <v>16310</v>
      </c>
      <c r="G492" s="71" t="s">
        <v>16311</v>
      </c>
      <c r="H492" s="73">
        <v>10381455</v>
      </c>
      <c r="I492" s="73" t="str" cm="1">
        <f t="array" ref="I492">IF(COUNTIF(Q$2:Q492,Q492)=1,_xlfn.TEXTJOIN(";",1,IF($Q$2:$Q$2000=Q492,$C$2:$C$2000,"")),"")</f>
        <v>Immulite 2000;Immulite 2000</v>
      </c>
      <c r="J492" s="73" t="str" cm="1">
        <f t="array" ref="J492">IF(COUNTIF(Q$2:Q492,Q492)=1,_xlfn.TEXTJOIN(";",1,IF($Q$2:$Q$2000=Q492,$F$2:$F$2000,"")),"")</f>
        <v>L2KIN2;L2KIN6</v>
      </c>
      <c r="K492" s="73" t="str" cm="1">
        <f t="array" ref="K492">IF(COUNTIF(Q$2:Q492,Q492)=1,_xlfn.TEXTJOIN(";",1,IF($Q$2:$Q$2000=Q492,$H$2:$H$2000,"")),"")</f>
        <v>10381455;10381456</v>
      </c>
      <c r="L492" s="103" t="s">
        <v>16312</v>
      </c>
      <c r="M492" s="103">
        <v>1</v>
      </c>
      <c r="O492" s="72" t="s">
        <v>16067</v>
      </c>
      <c r="P492" s="72" t="s">
        <v>16313</v>
      </c>
      <c r="Q492" s="72" t="str">
        <f t="shared" si="7"/>
        <v>国械注进20172401307</v>
      </c>
      <c r="R492" s="104">
        <v>44466</v>
      </c>
      <c r="S492" s="104">
        <v>44466</v>
      </c>
      <c r="T492" s="104">
        <v>46291</v>
      </c>
    </row>
    <row r="493" spans="1:20" s="103" customFormat="1" ht="25.5" customHeight="1">
      <c r="A493" s="70" t="s">
        <v>13371</v>
      </c>
      <c r="B493" s="70">
        <v>2</v>
      </c>
      <c r="C493" s="71" t="s">
        <v>15305</v>
      </c>
      <c r="D493" s="72" t="s">
        <v>15722</v>
      </c>
      <c r="E493" s="72" t="s">
        <v>16309</v>
      </c>
      <c r="F493" s="71" t="s">
        <v>16314</v>
      </c>
      <c r="G493" s="71" t="s">
        <v>16315</v>
      </c>
      <c r="H493" s="73">
        <v>10381456</v>
      </c>
      <c r="I493" s="73" t="str" cm="1">
        <f t="array" ref="I493">IF(COUNTIF(Q$2:Q493,Q493)=1,_xlfn.TEXTJOIN(";",1,IF($Q$2:$Q$2000=Q493,$C$2:$C$2000,"")),"")</f>
        <v/>
      </c>
      <c r="J493" s="73" t="str" cm="1">
        <f t="array" ref="J493">IF(COUNTIF(Q$2:Q493,Q493)=1,_xlfn.TEXTJOIN(";",1,IF($Q$2:$Q$2000=Q493,$F$2:$F$2000,"")),"")</f>
        <v/>
      </c>
      <c r="K493" s="73" t="str" cm="1">
        <f t="array" ref="K493">IF(COUNTIF(Q$2:Q493,Q493)=1,_xlfn.TEXTJOIN(";",1,IF($Q$2:$Q$2000=Q493,$H$2:$H$2000,"")),"")</f>
        <v/>
      </c>
      <c r="L493" s="103" t="s">
        <v>16316</v>
      </c>
      <c r="M493" s="103">
        <v>1</v>
      </c>
      <c r="O493" s="72" t="s">
        <v>16031</v>
      </c>
      <c r="P493" s="80" t="s">
        <v>16317</v>
      </c>
      <c r="Q493" s="72" t="str">
        <f t="shared" si="7"/>
        <v>国械注进20172401307</v>
      </c>
      <c r="R493" s="104">
        <v>44466</v>
      </c>
      <c r="S493" s="104">
        <v>44466</v>
      </c>
      <c r="T493" s="104">
        <v>46291</v>
      </c>
    </row>
    <row r="494" spans="1:20" s="103" customFormat="1" ht="25.5" customHeight="1">
      <c r="A494" s="70" t="s">
        <v>13371</v>
      </c>
      <c r="B494" s="70">
        <v>2</v>
      </c>
      <c r="C494" s="71" t="s">
        <v>15305</v>
      </c>
      <c r="D494" s="72" t="s">
        <v>16318</v>
      </c>
      <c r="E494" s="72" t="s">
        <v>16319</v>
      </c>
      <c r="F494" s="71" t="s">
        <v>16320</v>
      </c>
      <c r="G494" s="71" t="s">
        <v>16321</v>
      </c>
      <c r="H494" s="73">
        <v>10381211</v>
      </c>
      <c r="I494" s="73" t="str" cm="1">
        <f t="array" ref="I494">IF(COUNTIF(Q$2:Q494,Q494)=1,_xlfn.TEXTJOIN(";",1,IF($Q$2:$Q$2000=Q494,$C$2:$C$2000,"")),"")</f>
        <v>Immulite 2000;Immulite 2000</v>
      </c>
      <c r="J494" s="73" t="str" cm="1">
        <f t="array" ref="J494">IF(COUNTIF(Q$2:Q494,Q494)=1,_xlfn.TEXTJOIN(";",1,IF($Q$2:$Q$2000=Q494,$F$2:$F$2000,"")),"")</f>
        <v>L2KLH2;L2KLH6</v>
      </c>
      <c r="K494" s="73" t="str" cm="1">
        <f t="array" ref="K494">IF(COUNTIF(Q$2:Q494,Q494)=1,_xlfn.TEXTJOIN(";",1,IF($Q$2:$Q$2000=Q494,$H$2:$H$2000,"")),"")</f>
        <v>10381211;10381212</v>
      </c>
      <c r="L494" s="103" t="s">
        <v>16322</v>
      </c>
      <c r="M494" s="103">
        <v>1</v>
      </c>
      <c r="O494" s="72" t="s">
        <v>16067</v>
      </c>
      <c r="P494" s="80" t="s">
        <v>16323</v>
      </c>
      <c r="Q494" s="72" t="str">
        <f t="shared" si="7"/>
        <v>国械注进20172401306</v>
      </c>
      <c r="R494" s="104">
        <v>44445</v>
      </c>
      <c r="S494" s="104">
        <v>44445</v>
      </c>
      <c r="T494" s="104">
        <v>46270</v>
      </c>
    </row>
    <row r="495" spans="1:20" s="103" customFormat="1" ht="25.5" customHeight="1">
      <c r="A495" s="70" t="s">
        <v>13371</v>
      </c>
      <c r="B495" s="70">
        <v>2</v>
      </c>
      <c r="C495" s="71" t="s">
        <v>15305</v>
      </c>
      <c r="D495" s="72" t="s">
        <v>16318</v>
      </c>
      <c r="E495" s="72" t="s">
        <v>16319</v>
      </c>
      <c r="F495" s="71" t="s">
        <v>16324</v>
      </c>
      <c r="G495" s="71" t="s">
        <v>16325</v>
      </c>
      <c r="H495" s="73">
        <v>10381212</v>
      </c>
      <c r="I495" s="73" t="str" cm="1">
        <f t="array" ref="I495">IF(COUNTIF(Q$2:Q495,Q495)=1,_xlfn.TEXTJOIN(";",1,IF($Q$2:$Q$2000=Q495,$C$2:$C$2000,"")),"")</f>
        <v/>
      </c>
      <c r="J495" s="73" t="str" cm="1">
        <f t="array" ref="J495">IF(COUNTIF(Q$2:Q495,Q495)=1,_xlfn.TEXTJOIN(";",1,IF($Q$2:$Q$2000=Q495,$F$2:$F$2000,"")),"")</f>
        <v/>
      </c>
      <c r="K495" s="73" t="str" cm="1">
        <f t="array" ref="K495">IF(COUNTIF(Q$2:Q495,Q495)=1,_xlfn.TEXTJOIN(";",1,IF($Q$2:$Q$2000=Q495,$H$2:$H$2000,"")),"")</f>
        <v/>
      </c>
      <c r="L495" s="103" t="s">
        <v>16326</v>
      </c>
      <c r="M495" s="103">
        <v>1</v>
      </c>
      <c r="O495" s="72" t="s">
        <v>16031</v>
      </c>
      <c r="P495" s="80" t="s">
        <v>16327</v>
      </c>
      <c r="Q495" s="72" t="str">
        <f t="shared" si="7"/>
        <v>国械注进20172401306</v>
      </c>
      <c r="R495" s="104">
        <v>44445</v>
      </c>
      <c r="S495" s="104">
        <v>44445</v>
      </c>
      <c r="T495" s="104">
        <v>46270</v>
      </c>
    </row>
    <row r="496" spans="1:20" s="103" customFormat="1" ht="25.5" customHeight="1">
      <c r="A496" s="70" t="s">
        <v>13371</v>
      </c>
      <c r="B496" s="70">
        <v>3</v>
      </c>
      <c r="C496" s="71" t="s">
        <v>15305</v>
      </c>
      <c r="D496" s="72" t="s">
        <v>16011</v>
      </c>
      <c r="E496" s="72" t="s">
        <v>16328</v>
      </c>
      <c r="F496" s="71" t="s">
        <v>16329</v>
      </c>
      <c r="G496" s="71" t="s">
        <v>16330</v>
      </c>
      <c r="H496" s="73">
        <v>10380975</v>
      </c>
      <c r="I496" s="73" t="str" cm="1">
        <f t="array" ref="I496">IF(COUNTIF(Q$2:Q496,Q496)=1,_xlfn.TEXTJOIN(";",1,IF($Q$2:$Q$2000=Q496,$C$2:$C$2000,"")),"")</f>
        <v>Immulite 2000;Immulite 2000</v>
      </c>
      <c r="J496" s="73" t="str" cm="1">
        <f t="array" ref="J496">IF(COUNTIF(Q$2:Q496,Q496)=1,_xlfn.TEXTJOIN(";",1,IF($Q$2:$Q$2000=Q496,$F$2:$F$2000,"")),"")</f>
        <v>L2KPA2;L2KPA6</v>
      </c>
      <c r="K496" s="73" t="str" cm="1">
        <f t="array" ref="K496">IF(COUNTIF(Q$2:Q496,Q496)=1,_xlfn.TEXTJOIN(";",1,IF($Q$2:$Q$2000=Q496,$H$2:$H$2000,"")),"")</f>
        <v>10380975;10380976</v>
      </c>
      <c r="L496" s="103" t="s">
        <v>16331</v>
      </c>
      <c r="M496" s="103">
        <v>1</v>
      </c>
      <c r="O496" s="72" t="s">
        <v>16067</v>
      </c>
      <c r="P496" s="80" t="s">
        <v>16332</v>
      </c>
      <c r="Q496" s="72" t="str">
        <f t="shared" si="7"/>
        <v>国械注进20193401507</v>
      </c>
      <c r="R496" s="104">
        <v>43467</v>
      </c>
      <c r="S496" s="104">
        <v>43467</v>
      </c>
      <c r="T496" s="104">
        <v>45292</v>
      </c>
    </row>
    <row r="497" spans="1:20" s="103" customFormat="1" ht="25.5" customHeight="1">
      <c r="A497" s="70" t="s">
        <v>13371</v>
      </c>
      <c r="B497" s="70">
        <v>3</v>
      </c>
      <c r="C497" s="71" t="s">
        <v>15305</v>
      </c>
      <c r="D497" s="72" t="s">
        <v>16011</v>
      </c>
      <c r="E497" s="72" t="s">
        <v>16328</v>
      </c>
      <c r="F497" s="71" t="s">
        <v>16333</v>
      </c>
      <c r="G497" s="71" t="s">
        <v>16334</v>
      </c>
      <c r="H497" s="73">
        <v>10380976</v>
      </c>
      <c r="I497" s="73" t="str" cm="1">
        <f t="array" ref="I497">IF(COUNTIF(Q$2:Q497,Q497)=1,_xlfn.TEXTJOIN(";",1,IF($Q$2:$Q$2000=Q497,$C$2:$C$2000,"")),"")</f>
        <v/>
      </c>
      <c r="J497" s="73" t="str" cm="1">
        <f t="array" ref="J497">IF(COUNTIF(Q$2:Q497,Q497)=1,_xlfn.TEXTJOIN(";",1,IF($Q$2:$Q$2000=Q497,$F$2:$F$2000,"")),"")</f>
        <v/>
      </c>
      <c r="K497" s="73" t="str" cm="1">
        <f t="array" ref="K497">IF(COUNTIF(Q$2:Q497,Q497)=1,_xlfn.TEXTJOIN(";",1,IF($Q$2:$Q$2000=Q497,$H$2:$H$2000,"")),"")</f>
        <v/>
      </c>
      <c r="O497" s="72" t="s">
        <v>16031</v>
      </c>
      <c r="P497" s="80" t="s">
        <v>16335</v>
      </c>
      <c r="Q497" s="72" t="str">
        <f t="shared" si="7"/>
        <v>国械注进20193401507</v>
      </c>
      <c r="R497" s="104">
        <v>43467</v>
      </c>
      <c r="S497" s="104">
        <v>43467</v>
      </c>
      <c r="T497" s="104">
        <v>45292</v>
      </c>
    </row>
    <row r="498" spans="1:20" s="103" customFormat="1" ht="25.5" customHeight="1">
      <c r="A498" s="70" t="s">
        <v>13371</v>
      </c>
      <c r="B498" s="70">
        <v>2</v>
      </c>
      <c r="C498" s="71" t="s">
        <v>15305</v>
      </c>
      <c r="D498" s="72" t="s">
        <v>15766</v>
      </c>
      <c r="E498" s="72" t="s">
        <v>16336</v>
      </c>
      <c r="F498" s="71" t="s">
        <v>16337</v>
      </c>
      <c r="G498" s="71" t="s">
        <v>16338</v>
      </c>
      <c r="H498" s="73">
        <v>10381441</v>
      </c>
      <c r="I498" s="73" t="str" cm="1">
        <f t="array" ref="I498">IF(COUNTIF(Q$2:Q498,Q498)=1,_xlfn.TEXTJOIN(";",1,IF($Q$2:$Q$2000=Q498,$C$2:$C$2000,"")),"")</f>
        <v>Immulite 2000;Immulite 2000</v>
      </c>
      <c r="J498" s="73" t="str" cm="1">
        <f t="array" ref="J498">IF(COUNTIF(Q$2:Q498,Q498)=1,_xlfn.TEXTJOIN(";",1,IF($Q$2:$Q$2000=Q498,$F$2:$F$2000,"")),"")</f>
        <v>L2KPP2;L2KPP6</v>
      </c>
      <c r="K498" s="73" t="str" cm="1">
        <f t="array" ref="K498">IF(COUNTIF(Q$2:Q498,Q498)=1,_xlfn.TEXTJOIN(";",1,IF($Q$2:$Q$2000=Q498,$H$2:$H$2000,"")),"")</f>
        <v>10381441;10381442</v>
      </c>
      <c r="L498" s="103" t="s">
        <v>16339</v>
      </c>
      <c r="M498" s="103">
        <v>1</v>
      </c>
      <c r="O498" s="72" t="s">
        <v>16067</v>
      </c>
      <c r="P498" s="80" t="s">
        <v>16340</v>
      </c>
      <c r="Q498" s="72" t="str">
        <f t="shared" si="7"/>
        <v>国械注进20152403237</v>
      </c>
      <c r="R498" s="104">
        <v>43977</v>
      </c>
      <c r="S498" s="104">
        <v>43977</v>
      </c>
      <c r="T498" s="104">
        <v>45802</v>
      </c>
    </row>
    <row r="499" spans="1:20" s="103" customFormat="1" ht="25.5" customHeight="1">
      <c r="A499" s="70" t="s">
        <v>13371</v>
      </c>
      <c r="B499" s="70">
        <v>2</v>
      </c>
      <c r="C499" s="71" t="s">
        <v>15305</v>
      </c>
      <c r="D499" s="72" t="s">
        <v>15766</v>
      </c>
      <c r="E499" s="72" t="s">
        <v>16336</v>
      </c>
      <c r="F499" s="71" t="s">
        <v>16341</v>
      </c>
      <c r="G499" s="71" t="s">
        <v>16342</v>
      </c>
      <c r="H499" s="73">
        <v>10381442</v>
      </c>
      <c r="I499" s="73" t="str" cm="1">
        <f t="array" ref="I499">IF(COUNTIF(Q$2:Q499,Q499)=1,_xlfn.TEXTJOIN(";",1,IF($Q$2:$Q$2000=Q499,$C$2:$C$2000,"")),"")</f>
        <v/>
      </c>
      <c r="J499" s="73" t="str" cm="1">
        <f t="array" ref="J499">IF(COUNTIF(Q$2:Q499,Q499)=1,_xlfn.TEXTJOIN(";",1,IF($Q$2:$Q$2000=Q499,$F$2:$F$2000,"")),"")</f>
        <v/>
      </c>
      <c r="K499" s="73" t="str" cm="1">
        <f t="array" ref="K499">IF(COUNTIF(Q$2:Q499,Q499)=1,_xlfn.TEXTJOIN(";",1,IF($Q$2:$Q$2000=Q499,$H$2:$H$2000,"")),"")</f>
        <v/>
      </c>
      <c r="L499" s="103" t="s">
        <v>16343</v>
      </c>
      <c r="M499" s="103">
        <v>1</v>
      </c>
      <c r="O499" s="72" t="s">
        <v>16031</v>
      </c>
      <c r="P499" s="80" t="s">
        <v>16344</v>
      </c>
      <c r="Q499" s="72" t="str">
        <f t="shared" si="7"/>
        <v>国械注进20152403237</v>
      </c>
      <c r="R499" s="104">
        <v>43977</v>
      </c>
      <c r="S499" s="104">
        <v>43977</v>
      </c>
      <c r="T499" s="104">
        <v>45802</v>
      </c>
    </row>
    <row r="500" spans="1:20" s="103" customFormat="1" ht="25.5" customHeight="1">
      <c r="A500" s="70" t="s">
        <v>13371</v>
      </c>
      <c r="B500" s="70">
        <v>2</v>
      </c>
      <c r="C500" s="71" t="s">
        <v>15305</v>
      </c>
      <c r="D500" s="72" t="s">
        <v>15776</v>
      </c>
      <c r="E500" s="72" t="s">
        <v>16345</v>
      </c>
      <c r="F500" s="71" t="s">
        <v>16346</v>
      </c>
      <c r="G500" s="71" t="s">
        <v>16347</v>
      </c>
      <c r="H500" s="73">
        <v>10381200</v>
      </c>
      <c r="I500" s="73" t="str" cm="1">
        <f t="array" ref="I500">IF(COUNTIF(Q$2:Q500,Q500)=1,_xlfn.TEXTJOIN(";",1,IF($Q$2:$Q$2000=Q500,$C$2:$C$2000,"")),"")</f>
        <v>Immulite 2000;Immulite 2000</v>
      </c>
      <c r="J500" s="73" t="str" cm="1">
        <f t="array" ref="J500">IF(COUNTIF(Q$2:Q500,Q500)=1,_xlfn.TEXTJOIN(";",1,IF($Q$2:$Q$2000=Q500,$F$2:$F$2000,"")),"")</f>
        <v>L2KPR2;L2KPR6</v>
      </c>
      <c r="K500" s="73" t="str" cm="1">
        <f t="array" ref="K500">IF(COUNTIF(Q$2:Q500,Q500)=1,_xlfn.TEXTJOIN(";",1,IF($Q$2:$Q$2000=Q500,$H$2:$H$2000,"")),"")</f>
        <v>10381200;10381199</v>
      </c>
      <c r="L500" s="103" t="s">
        <v>16348</v>
      </c>
      <c r="M500" s="103">
        <v>1</v>
      </c>
      <c r="O500" s="72" t="s">
        <v>16067</v>
      </c>
      <c r="P500" s="80" t="s">
        <v>16349</v>
      </c>
      <c r="Q500" s="72" t="str">
        <f t="shared" si="7"/>
        <v>国械注进20172400993</v>
      </c>
      <c r="R500" s="104">
        <v>44357</v>
      </c>
      <c r="S500" s="104">
        <v>44357</v>
      </c>
      <c r="T500" s="104">
        <v>46182</v>
      </c>
    </row>
    <row r="501" spans="1:20" s="103" customFormat="1" ht="25.5" customHeight="1">
      <c r="A501" s="70" t="s">
        <v>13371</v>
      </c>
      <c r="B501" s="70">
        <v>2</v>
      </c>
      <c r="C501" s="71" t="s">
        <v>15305</v>
      </c>
      <c r="D501" s="72" t="s">
        <v>15776</v>
      </c>
      <c r="E501" s="72" t="s">
        <v>16345</v>
      </c>
      <c r="F501" s="71" t="s">
        <v>16350</v>
      </c>
      <c r="G501" s="71" t="s">
        <v>16351</v>
      </c>
      <c r="H501" s="73">
        <v>10381199</v>
      </c>
      <c r="I501" s="73" t="str" cm="1">
        <f t="array" ref="I501">IF(COUNTIF(Q$2:Q501,Q501)=1,_xlfn.TEXTJOIN(";",1,IF($Q$2:$Q$2000=Q501,$C$2:$C$2000,"")),"")</f>
        <v/>
      </c>
      <c r="J501" s="73" t="str" cm="1">
        <f t="array" ref="J501">IF(COUNTIF(Q$2:Q501,Q501)=1,_xlfn.TEXTJOIN(";",1,IF($Q$2:$Q$2000=Q501,$F$2:$F$2000,"")),"")</f>
        <v/>
      </c>
      <c r="K501" s="73" t="str" cm="1">
        <f t="array" ref="K501">IF(COUNTIF(Q$2:Q501,Q501)=1,_xlfn.TEXTJOIN(";",1,IF($Q$2:$Q$2000=Q501,$H$2:$H$2000,"")),"")</f>
        <v/>
      </c>
      <c r="L501" s="103" t="s">
        <v>16352</v>
      </c>
      <c r="M501" s="103">
        <v>1</v>
      </c>
      <c r="O501" s="72" t="s">
        <v>16031</v>
      </c>
      <c r="P501" s="80" t="s">
        <v>16353</v>
      </c>
      <c r="Q501" s="72" t="str">
        <f t="shared" si="7"/>
        <v>国械注进20172400993</v>
      </c>
      <c r="R501" s="104">
        <v>44357</v>
      </c>
      <c r="S501" s="104">
        <v>44357</v>
      </c>
      <c r="T501" s="104">
        <v>46182</v>
      </c>
    </row>
    <row r="502" spans="1:20" s="103" customFormat="1" ht="25.5" customHeight="1">
      <c r="A502" s="70" t="s">
        <v>13371</v>
      </c>
      <c r="B502" s="70">
        <v>2</v>
      </c>
      <c r="C502" s="71" t="s">
        <v>15305</v>
      </c>
      <c r="D502" s="72" t="s">
        <v>16039</v>
      </c>
      <c r="E502" s="72" t="s">
        <v>16354</v>
      </c>
      <c r="F502" s="71" t="s">
        <v>16355</v>
      </c>
      <c r="G502" s="71" t="s">
        <v>16356</v>
      </c>
      <c r="H502" s="73">
        <v>10381181</v>
      </c>
      <c r="I502" s="73" t="str" cm="1">
        <f t="array" ref="I502">IF(COUNTIF(Q$2:Q502,Q502)=1,_xlfn.TEXTJOIN(";",1,IF($Q$2:$Q$2000=Q502,$C$2:$C$2000,"")),"")</f>
        <v>Immulite 2000;Immulite 2000</v>
      </c>
      <c r="J502" s="73" t="str" cm="1">
        <f t="array" ref="J502">IF(COUNTIF(Q$2:Q502,Q502)=1,_xlfn.TEXTJOIN(";",1,IF($Q$2:$Q$2000=Q502,$F$2:$F$2000,"")),"")</f>
        <v>L2KPW2;L2KPW6</v>
      </c>
      <c r="K502" s="73" t="str" cm="1">
        <f t="array" ref="K502">IF(COUNTIF(Q$2:Q502,Q502)=1,_xlfn.TEXTJOIN(";",1,IF($Q$2:$Q$2000=Q502,$H$2:$H$2000,"")),"")</f>
        <v>10381181;10381170</v>
      </c>
      <c r="L502" s="103" t="s">
        <v>16357</v>
      </c>
      <c r="M502" s="103">
        <v>1</v>
      </c>
      <c r="O502" s="72" t="s">
        <v>16067</v>
      </c>
      <c r="P502" s="80" t="s">
        <v>16358</v>
      </c>
      <c r="Q502" s="72" t="str">
        <f t="shared" si="7"/>
        <v>国械注进20172401583</v>
      </c>
      <c r="R502" s="104">
        <v>44508</v>
      </c>
      <c r="S502" s="104">
        <v>44719</v>
      </c>
      <c r="T502" s="104">
        <v>46544</v>
      </c>
    </row>
    <row r="503" spans="1:20" s="103" customFormat="1" ht="25.5" customHeight="1">
      <c r="A503" s="70" t="s">
        <v>13371</v>
      </c>
      <c r="B503" s="70">
        <v>2</v>
      </c>
      <c r="C503" s="71" t="s">
        <v>15305</v>
      </c>
      <c r="D503" s="72" t="s">
        <v>16039</v>
      </c>
      <c r="E503" s="72" t="s">
        <v>16354</v>
      </c>
      <c r="F503" s="71" t="s">
        <v>16359</v>
      </c>
      <c r="G503" s="71" t="s">
        <v>16360</v>
      </c>
      <c r="H503" s="73">
        <v>10381170</v>
      </c>
      <c r="I503" s="73" t="str" cm="1">
        <f t="array" ref="I503">IF(COUNTIF(Q$2:Q503,Q503)=1,_xlfn.TEXTJOIN(";",1,IF($Q$2:$Q$2000=Q503,$C$2:$C$2000,"")),"")</f>
        <v/>
      </c>
      <c r="J503" s="73" t="str" cm="1">
        <f t="array" ref="J503">IF(COUNTIF(Q$2:Q503,Q503)=1,_xlfn.TEXTJOIN(";",1,IF($Q$2:$Q$2000=Q503,$F$2:$F$2000,"")),"")</f>
        <v/>
      </c>
      <c r="K503" s="73" t="str" cm="1">
        <f t="array" ref="K503">IF(COUNTIF(Q$2:Q503,Q503)=1,_xlfn.TEXTJOIN(";",1,IF($Q$2:$Q$2000=Q503,$H$2:$H$2000,"")),"")</f>
        <v/>
      </c>
      <c r="L503" s="103" t="s">
        <v>16361</v>
      </c>
      <c r="M503" s="103">
        <v>1</v>
      </c>
      <c r="O503" s="72" t="s">
        <v>16031</v>
      </c>
      <c r="P503" s="80" t="s">
        <v>16362</v>
      </c>
      <c r="Q503" s="72" t="str">
        <f t="shared" si="7"/>
        <v>国械注进20172401583</v>
      </c>
      <c r="R503" s="104">
        <v>44508</v>
      </c>
      <c r="S503" s="104">
        <v>44719</v>
      </c>
      <c r="T503" s="104">
        <v>46544</v>
      </c>
    </row>
    <row r="504" spans="1:20" s="103" customFormat="1" ht="25.5" customHeight="1">
      <c r="A504" s="70" t="s">
        <v>13371</v>
      </c>
      <c r="B504" s="70">
        <v>2</v>
      </c>
      <c r="C504" s="71" t="s">
        <v>15305</v>
      </c>
      <c r="D504" s="72" t="s">
        <v>15786</v>
      </c>
      <c r="E504" s="72" t="s">
        <v>16363</v>
      </c>
      <c r="F504" s="71" t="s">
        <v>16364</v>
      </c>
      <c r="G504" s="71" t="s">
        <v>16365</v>
      </c>
      <c r="H504" s="73">
        <v>10381198</v>
      </c>
      <c r="I504" s="73" t="str" cm="1">
        <f t="array" ref="I504">IF(COUNTIF(Q$2:Q504,Q504)=1,_xlfn.TEXTJOIN(";",1,IF($Q$2:$Q$2000=Q504,$C$2:$C$2000,"")),"")</f>
        <v>Immulite 2000</v>
      </c>
      <c r="J504" s="73" t="str" cm="1">
        <f t="array" ref="J504">IF(COUNTIF(Q$2:Q504,Q504)=1,_xlfn.TEXTJOIN(";",1,IF($Q$2:$Q$2000=Q504,$F$2:$F$2000,"")),"")</f>
        <v>L2KSH2</v>
      </c>
      <c r="K504" s="73" t="str" cm="1">
        <f t="array" ref="K504">IF(COUNTIF(Q$2:Q504,Q504)=1,_xlfn.TEXTJOIN(";",1,IF($Q$2:$Q$2000=Q504,$H$2:$H$2000,"")),"")</f>
        <v>10381198</v>
      </c>
      <c r="L504" s="103" t="s">
        <v>16366</v>
      </c>
      <c r="M504" s="103">
        <v>1</v>
      </c>
      <c r="O504" s="72" t="s">
        <v>16067</v>
      </c>
      <c r="P504" s="80" t="s">
        <v>16367</v>
      </c>
      <c r="Q504" s="72" t="str">
        <f t="shared" si="7"/>
        <v>国械注进20152403761</v>
      </c>
      <c r="R504" s="104">
        <v>43913</v>
      </c>
      <c r="S504" s="104">
        <v>43913</v>
      </c>
      <c r="T504" s="104">
        <v>45738</v>
      </c>
    </row>
    <row r="505" spans="1:20" s="103" customFormat="1" ht="25.5" customHeight="1">
      <c r="A505" s="70" t="s">
        <v>13371</v>
      </c>
      <c r="B505" s="70">
        <v>2</v>
      </c>
      <c r="C505" s="71" t="s">
        <v>15305</v>
      </c>
      <c r="D505" s="72" t="s">
        <v>15796</v>
      </c>
      <c r="E505" s="72" t="s">
        <v>16368</v>
      </c>
      <c r="F505" s="71" t="s">
        <v>16369</v>
      </c>
      <c r="G505" s="71" t="s">
        <v>16370</v>
      </c>
      <c r="H505" s="73">
        <v>10381654</v>
      </c>
      <c r="I505" s="73" t="str" cm="1">
        <f t="array" ref="I505">IF(COUNTIF(Q$2:Q505,Q505)=1,_xlfn.TEXTJOIN(";",1,IF($Q$2:$Q$2000=Q505,$C$2:$C$2000,"")),"")</f>
        <v>Immulite 2000;Immulite 2000</v>
      </c>
      <c r="J505" s="73" t="str" cm="1">
        <f t="array" ref="J505">IF(COUNTIF(Q$2:Q505,Q505)=1,_xlfn.TEXTJOIN(";",1,IF($Q$2:$Q$2000=Q505,$F$2:$F$2000,"")),"")</f>
        <v>L2KT32;L2KT36</v>
      </c>
      <c r="K505" s="73" t="str" cm="1">
        <f t="array" ref="K505">IF(COUNTIF(Q$2:Q505,Q505)=1,_xlfn.TEXTJOIN(";",1,IF($Q$2:$Q$2000=Q505,$H$2:$H$2000,"")),"")</f>
        <v>10381654;10381657</v>
      </c>
      <c r="L505" s="103" t="s">
        <v>16371</v>
      </c>
      <c r="M505" s="103">
        <v>1</v>
      </c>
      <c r="O505" s="72" t="s">
        <v>16067</v>
      </c>
      <c r="P505" s="80" t="s">
        <v>16372</v>
      </c>
      <c r="Q505" s="72" t="str">
        <f t="shared" si="7"/>
        <v>国械注进20172400495</v>
      </c>
      <c r="R505" s="104">
        <v>44370</v>
      </c>
      <c r="S505" s="104">
        <v>44370</v>
      </c>
      <c r="T505" s="104">
        <v>46195</v>
      </c>
    </row>
    <row r="506" spans="1:20" s="103" customFormat="1" ht="25.5" customHeight="1">
      <c r="A506" s="70" t="s">
        <v>13371</v>
      </c>
      <c r="B506" s="70">
        <v>2</v>
      </c>
      <c r="C506" s="71" t="s">
        <v>15305</v>
      </c>
      <c r="D506" s="72" t="s">
        <v>15796</v>
      </c>
      <c r="E506" s="72" t="s">
        <v>16368</v>
      </c>
      <c r="F506" s="71" t="s">
        <v>16373</v>
      </c>
      <c r="G506" s="71" t="s">
        <v>16374</v>
      </c>
      <c r="H506" s="73">
        <v>10381657</v>
      </c>
      <c r="I506" s="73" t="str" cm="1">
        <f t="array" ref="I506">IF(COUNTIF(Q$2:Q506,Q506)=1,_xlfn.TEXTJOIN(";",1,IF($Q$2:$Q$2000=Q506,$C$2:$C$2000,"")),"")</f>
        <v/>
      </c>
      <c r="J506" s="73" t="str" cm="1">
        <f t="array" ref="J506">IF(COUNTIF(Q$2:Q506,Q506)=1,_xlfn.TEXTJOIN(";",1,IF($Q$2:$Q$2000=Q506,$F$2:$F$2000,"")),"")</f>
        <v/>
      </c>
      <c r="K506" s="73" t="str" cm="1">
        <f t="array" ref="K506">IF(COUNTIF(Q$2:Q506,Q506)=1,_xlfn.TEXTJOIN(";",1,IF($Q$2:$Q$2000=Q506,$H$2:$H$2000,"")),"")</f>
        <v/>
      </c>
      <c r="L506" s="103" t="s">
        <v>16375</v>
      </c>
      <c r="M506" s="103">
        <v>1</v>
      </c>
      <c r="O506" s="72" t="s">
        <v>16031</v>
      </c>
      <c r="P506" s="80" t="s">
        <v>16376</v>
      </c>
      <c r="Q506" s="72" t="str">
        <f t="shared" si="7"/>
        <v>国械注进20172400495</v>
      </c>
      <c r="R506" s="104">
        <v>44370</v>
      </c>
      <c r="S506" s="104">
        <v>44370</v>
      </c>
      <c r="T506" s="104">
        <v>46195</v>
      </c>
    </row>
    <row r="507" spans="1:20" s="103" customFormat="1" ht="25.5" customHeight="1">
      <c r="A507" s="70" t="s">
        <v>13371</v>
      </c>
      <c r="B507" s="70">
        <v>2</v>
      </c>
      <c r="C507" s="71" t="s">
        <v>15305</v>
      </c>
      <c r="D507" s="72" t="s">
        <v>15806</v>
      </c>
      <c r="E507" s="72" t="s">
        <v>16377</v>
      </c>
      <c r="F507" s="71" t="s">
        <v>16378</v>
      </c>
      <c r="G507" s="71" t="s">
        <v>16379</v>
      </c>
      <c r="H507" s="73">
        <v>10381685</v>
      </c>
      <c r="I507" s="73" t="str" cm="1">
        <f t="array" ref="I507">IF(COUNTIF(Q$2:Q507,Q507)=1,_xlfn.TEXTJOIN(";",1,IF($Q$2:$Q$2000=Q507,$C$2:$C$2000,"")),"")</f>
        <v>Immulite 2000;Immulite 2000;Immulite 2000;Immulite 2000</v>
      </c>
      <c r="J507" s="73" t="str" cm="1">
        <f t="array" ref="J507">IF(COUNTIF(Q$2:Q507,Q507)=1,_xlfn.TEXTJOIN(";",1,IF($Q$2:$Q$2000=Q507,$F$2:$F$2000,"")),"")</f>
        <v>L2KT42;L2KT46;L2KT43M;L2KT46M</v>
      </c>
      <c r="K507" s="73" t="str" cm="1">
        <f t="array" ref="K507">IF(COUNTIF(Q$2:Q507,Q507)=1,_xlfn.TEXTJOIN(";",1,IF($Q$2:$Q$2000=Q507,$H$2:$H$2000,"")),"")</f>
        <v>10381685;10381664;10381653;10381661</v>
      </c>
      <c r="L507" s="103" t="s">
        <v>16380</v>
      </c>
      <c r="M507" s="103">
        <v>1</v>
      </c>
      <c r="O507" s="72" t="s">
        <v>16067</v>
      </c>
      <c r="P507" s="80" t="s">
        <v>16381</v>
      </c>
      <c r="Q507" s="72" t="str">
        <f t="shared" si="7"/>
        <v>国械注进20172400501</v>
      </c>
      <c r="R507" s="104">
        <v>44385</v>
      </c>
      <c r="S507" s="104">
        <v>44385</v>
      </c>
      <c r="T507" s="104">
        <v>46210</v>
      </c>
    </row>
    <row r="508" spans="1:20" s="103" customFormat="1" ht="25.5" customHeight="1">
      <c r="A508" s="70" t="s">
        <v>13371</v>
      </c>
      <c r="B508" s="70">
        <v>2</v>
      </c>
      <c r="C508" s="71" t="s">
        <v>15305</v>
      </c>
      <c r="D508" s="72" t="s">
        <v>15806</v>
      </c>
      <c r="E508" s="72" t="s">
        <v>16377</v>
      </c>
      <c r="F508" s="71" t="s">
        <v>16382</v>
      </c>
      <c r="G508" s="71" t="s">
        <v>16383</v>
      </c>
      <c r="H508" s="73">
        <v>10381664</v>
      </c>
      <c r="I508" s="73" t="str" cm="1">
        <f t="array" ref="I508">IF(COUNTIF(Q$2:Q508,Q508)=1,_xlfn.TEXTJOIN(";",1,IF($Q$2:$Q$2000=Q508,$C$2:$C$2000,"")),"")</f>
        <v/>
      </c>
      <c r="J508" s="73" t="str" cm="1">
        <f t="array" ref="J508">IF(COUNTIF(Q$2:Q508,Q508)=1,_xlfn.TEXTJOIN(";",1,IF($Q$2:$Q$2000=Q508,$F$2:$F$2000,"")),"")</f>
        <v/>
      </c>
      <c r="K508" s="73" t="str" cm="1">
        <f t="array" ref="K508">IF(COUNTIF(Q$2:Q508,Q508)=1,_xlfn.TEXTJOIN(";",1,IF($Q$2:$Q$2000=Q508,$H$2:$H$2000,"")),"")</f>
        <v/>
      </c>
      <c r="L508" s="103" t="s">
        <v>16384</v>
      </c>
      <c r="M508" s="103">
        <v>1</v>
      </c>
      <c r="O508" s="72" t="s">
        <v>16031</v>
      </c>
      <c r="P508" s="80" t="s">
        <v>16385</v>
      </c>
      <c r="Q508" s="72" t="str">
        <f t="shared" si="7"/>
        <v>国械注进20172400501</v>
      </c>
      <c r="R508" s="104">
        <v>44385</v>
      </c>
      <c r="S508" s="104">
        <v>44385</v>
      </c>
      <c r="T508" s="104">
        <v>46210</v>
      </c>
    </row>
    <row r="509" spans="1:20" s="103" customFormat="1" ht="25.5" customHeight="1">
      <c r="A509" s="70" t="s">
        <v>13371</v>
      </c>
      <c r="B509" s="70">
        <v>2</v>
      </c>
      <c r="C509" s="71" t="s">
        <v>15305</v>
      </c>
      <c r="D509" s="72" t="s">
        <v>15806</v>
      </c>
      <c r="E509" s="72" t="s">
        <v>16377</v>
      </c>
      <c r="F509" s="71" t="s">
        <v>16386</v>
      </c>
      <c r="G509" s="71" t="s">
        <v>16387</v>
      </c>
      <c r="H509" s="73">
        <v>10381653</v>
      </c>
      <c r="I509" s="73" t="str" cm="1">
        <f t="array" ref="I509">IF(COUNTIF(Q$2:Q509,Q509)=1,_xlfn.TEXTJOIN(";",1,IF($Q$2:$Q$2000=Q509,$C$2:$C$2000,"")),"")</f>
        <v/>
      </c>
      <c r="J509" s="73" t="str" cm="1">
        <f t="array" ref="J509">IF(COUNTIF(Q$2:Q509,Q509)=1,_xlfn.TEXTJOIN(";",1,IF($Q$2:$Q$2000=Q509,$F$2:$F$2000,"")),"")</f>
        <v/>
      </c>
      <c r="K509" s="73" t="str" cm="1">
        <f t="array" ref="K509">IF(COUNTIF(Q$2:Q509,Q509)=1,_xlfn.TEXTJOIN(";",1,IF($Q$2:$Q$2000=Q509,$H$2:$H$2000,"")),"")</f>
        <v/>
      </c>
      <c r="L509" s="103" t="s">
        <v>16388</v>
      </c>
      <c r="M509" s="103">
        <v>1</v>
      </c>
      <c r="O509" s="72" t="s">
        <v>16389</v>
      </c>
      <c r="P509" s="80" t="s">
        <v>16385</v>
      </c>
      <c r="Q509" s="72" t="str">
        <f t="shared" si="7"/>
        <v>国械注进20172400501</v>
      </c>
      <c r="R509" s="104">
        <v>44385</v>
      </c>
      <c r="S509" s="104">
        <v>44385</v>
      </c>
      <c r="T509" s="104">
        <v>46210</v>
      </c>
    </row>
    <row r="510" spans="1:20" s="103" customFormat="1" ht="25.5" customHeight="1">
      <c r="A510" s="70" t="s">
        <v>13371</v>
      </c>
      <c r="B510" s="70">
        <v>2</v>
      </c>
      <c r="C510" s="71" t="s">
        <v>15305</v>
      </c>
      <c r="D510" s="72" t="s">
        <v>15806</v>
      </c>
      <c r="E510" s="72" t="s">
        <v>16377</v>
      </c>
      <c r="F510" s="71" t="s">
        <v>16390</v>
      </c>
      <c r="G510" s="71" t="s">
        <v>16391</v>
      </c>
      <c r="H510" s="73">
        <v>10381661</v>
      </c>
      <c r="I510" s="73" t="str" cm="1">
        <f t="array" ref="I510">IF(COUNTIF(Q$2:Q510,Q510)=1,_xlfn.TEXTJOIN(";",1,IF($Q$2:$Q$2000=Q510,$C$2:$C$2000,"")),"")</f>
        <v/>
      </c>
      <c r="J510" s="73" t="str" cm="1">
        <f t="array" ref="J510">IF(COUNTIF(Q$2:Q510,Q510)=1,_xlfn.TEXTJOIN(";",1,IF($Q$2:$Q$2000=Q510,$F$2:$F$2000,"")),"")</f>
        <v/>
      </c>
      <c r="K510" s="73" t="str" cm="1">
        <f t="array" ref="K510">IF(COUNTIF(Q$2:Q510,Q510)=1,_xlfn.TEXTJOIN(";",1,IF($Q$2:$Q$2000=Q510,$H$2:$H$2000,"")),"")</f>
        <v/>
      </c>
      <c r="O510" s="72" t="s">
        <v>16392</v>
      </c>
      <c r="P510" s="80" t="s">
        <v>16385</v>
      </c>
      <c r="Q510" s="72" t="str">
        <f t="shared" si="7"/>
        <v>国械注进20172400501</v>
      </c>
      <c r="R510" s="104">
        <v>44385</v>
      </c>
      <c r="S510" s="104">
        <v>44385</v>
      </c>
      <c r="T510" s="104">
        <v>46210</v>
      </c>
    </row>
    <row r="511" spans="1:20" s="103" customFormat="1" ht="25.5" customHeight="1">
      <c r="A511" s="70" t="s">
        <v>13371</v>
      </c>
      <c r="B511" s="70">
        <v>2</v>
      </c>
      <c r="C511" s="71" t="s">
        <v>15305</v>
      </c>
      <c r="D511" s="72" t="s">
        <v>15816</v>
      </c>
      <c r="E511" s="72" t="s">
        <v>16393</v>
      </c>
      <c r="F511" s="71" t="s">
        <v>16394</v>
      </c>
      <c r="G511" s="71" t="s">
        <v>16395</v>
      </c>
      <c r="H511" s="73">
        <v>10381660</v>
      </c>
      <c r="I511" s="73" t="str" cm="1">
        <f t="array" ref="I511">IF(COUNTIF(Q$2:Q511,Q511)=1,_xlfn.TEXTJOIN(";",1,IF($Q$2:$Q$2000=Q511,$C$2:$C$2000,"")),"")</f>
        <v>Immulite 2000</v>
      </c>
      <c r="J511" s="73" t="str" cm="1">
        <f t="array" ref="J511">IF(COUNTIF(Q$2:Q511,Q511)=1,_xlfn.TEXTJOIN(";",1,IF($Q$2:$Q$2000=Q511,$F$2:$F$2000,"")),"")</f>
        <v>L2KTB2</v>
      </c>
      <c r="K511" s="73" t="str" cm="1">
        <f t="array" ref="K511">IF(COUNTIF(Q$2:Q511,Q511)=1,_xlfn.TEXTJOIN(";",1,IF($Q$2:$Q$2000=Q511,$H$2:$H$2000,"")),"")</f>
        <v>10381660</v>
      </c>
      <c r="L511" s="103" t="s">
        <v>16396</v>
      </c>
      <c r="M511" s="103">
        <v>1</v>
      </c>
      <c r="O511" s="72" t="s">
        <v>16067</v>
      </c>
      <c r="P511" s="72" t="s">
        <v>16397</v>
      </c>
      <c r="Q511" s="72" t="str">
        <f t="shared" si="7"/>
        <v>国械注进20172400535</v>
      </c>
      <c r="R511" s="104">
        <v>44368</v>
      </c>
      <c r="S511" s="104">
        <v>44368</v>
      </c>
      <c r="T511" s="104">
        <v>46193</v>
      </c>
    </row>
    <row r="512" spans="1:20" s="103" customFormat="1" ht="25.5" customHeight="1">
      <c r="A512" s="70" t="s">
        <v>13371</v>
      </c>
      <c r="B512" s="70">
        <v>2</v>
      </c>
      <c r="C512" s="71" t="s">
        <v>15305</v>
      </c>
      <c r="D512" s="72" t="s">
        <v>15825</v>
      </c>
      <c r="E512" s="72" t="s">
        <v>16398</v>
      </c>
      <c r="F512" s="71" t="s">
        <v>16399</v>
      </c>
      <c r="G512" s="71" t="s">
        <v>16400</v>
      </c>
      <c r="H512" s="73">
        <v>10381659</v>
      </c>
      <c r="I512" s="73" t="str" cm="1">
        <f t="array" ref="I512">IF(COUNTIF(Q$2:Q512,Q512)=1,_xlfn.TEXTJOIN(";",1,IF($Q$2:$Q$2000=Q512,$C$2:$C$2000,"")),"")</f>
        <v>Immulite 2000;Immulite 2000</v>
      </c>
      <c r="J512" s="73" t="str" cm="1">
        <f t="array" ref="J512">IF(COUNTIF(Q$2:Q512,Q512)=1,_xlfn.TEXTJOIN(";",1,IF($Q$2:$Q$2000=Q512,$F$2:$F$2000,"")),"")</f>
        <v>L2KTG2;L2KTG6</v>
      </c>
      <c r="K512" s="73" t="str" cm="1">
        <f t="array" ref="K512">IF(COUNTIF(Q$2:Q512,Q512)=1,_xlfn.TEXTJOIN(";",1,IF($Q$2:$Q$2000=Q512,$H$2:$H$2000,"")),"")</f>
        <v>10381659;10381655</v>
      </c>
      <c r="L512" s="103" t="s">
        <v>16401</v>
      </c>
      <c r="M512" s="103">
        <v>1</v>
      </c>
      <c r="O512" s="72" t="s">
        <v>16067</v>
      </c>
      <c r="P512" s="80" t="s">
        <v>16402</v>
      </c>
      <c r="Q512" s="72" t="str">
        <f t="shared" si="7"/>
        <v>国械注进20172400989</v>
      </c>
      <c r="R512" s="104">
        <v>44159</v>
      </c>
      <c r="S512" s="104">
        <v>44159</v>
      </c>
      <c r="T512" s="104">
        <v>45984</v>
      </c>
    </row>
    <row r="513" spans="1:20" s="103" customFormat="1" ht="25.5" customHeight="1">
      <c r="A513" s="70" t="s">
        <v>13371</v>
      </c>
      <c r="B513" s="70">
        <v>2</v>
      </c>
      <c r="C513" s="71" t="s">
        <v>15305</v>
      </c>
      <c r="D513" s="72" t="s">
        <v>15825</v>
      </c>
      <c r="E513" s="72" t="s">
        <v>16398</v>
      </c>
      <c r="F513" s="71" t="s">
        <v>16403</v>
      </c>
      <c r="G513" s="71" t="s">
        <v>16404</v>
      </c>
      <c r="H513" s="73">
        <v>10381655</v>
      </c>
      <c r="I513" s="73" t="str" cm="1">
        <f t="array" ref="I513">IF(COUNTIF(Q$2:Q513,Q513)=1,_xlfn.TEXTJOIN(";",1,IF($Q$2:$Q$2000=Q513,$C$2:$C$2000,"")),"")</f>
        <v/>
      </c>
      <c r="J513" s="73" t="str" cm="1">
        <f t="array" ref="J513">IF(COUNTIF(Q$2:Q513,Q513)=1,_xlfn.TEXTJOIN(";",1,IF($Q$2:$Q$2000=Q513,$F$2:$F$2000,"")),"")</f>
        <v/>
      </c>
      <c r="K513" s="73" t="str" cm="1">
        <f t="array" ref="K513">IF(COUNTIF(Q$2:Q513,Q513)=1,_xlfn.TEXTJOIN(";",1,IF($Q$2:$Q$2000=Q513,$H$2:$H$2000,"")),"")</f>
        <v/>
      </c>
      <c r="L513" s="103" t="s">
        <v>16405</v>
      </c>
      <c r="M513" s="103">
        <v>1</v>
      </c>
      <c r="O513" s="72" t="s">
        <v>16031</v>
      </c>
      <c r="P513" s="80" t="s">
        <v>16406</v>
      </c>
      <c r="Q513" s="72" t="str">
        <f t="shared" si="7"/>
        <v>国械注进20172400989</v>
      </c>
      <c r="R513" s="104">
        <v>44159</v>
      </c>
      <c r="S513" s="104">
        <v>44159</v>
      </c>
      <c r="T513" s="104">
        <v>45984</v>
      </c>
    </row>
    <row r="514" spans="1:20" s="103" customFormat="1" ht="25.5" customHeight="1">
      <c r="A514" s="70" t="s">
        <v>13371</v>
      </c>
      <c r="B514" s="70">
        <v>2</v>
      </c>
      <c r="C514" s="71" t="s">
        <v>15305</v>
      </c>
      <c r="D514" s="72" t="s">
        <v>15831</v>
      </c>
      <c r="E514" s="72" t="s">
        <v>16407</v>
      </c>
      <c r="F514" s="71" t="s">
        <v>16408</v>
      </c>
      <c r="G514" s="71" t="s">
        <v>16409</v>
      </c>
      <c r="H514" s="73">
        <v>10381650</v>
      </c>
      <c r="I514" s="73" t="str" cm="1">
        <f t="array" ref="I514">IF(COUNTIF(Q$2:Q514,Q514)=1,_xlfn.TEXTJOIN(";",1,IF($Q$2:$Q$2000=Q514,$C$2:$C$2000,"")),"")</f>
        <v>Immulite 2000;Immulite 2000</v>
      </c>
      <c r="J514" s="73" t="str" cm="1">
        <f t="array" ref="J514">IF(COUNTIF(Q$2:Q514,Q514)=1,_xlfn.TEXTJOIN(";",1,IF($Q$2:$Q$2000=Q514,$F$2:$F$2000,"")),"")</f>
        <v>L2KTO2;L2KTO6</v>
      </c>
      <c r="K514" s="73" t="str" cm="1">
        <f t="array" ref="K514">IF(COUNTIF(Q$2:Q514,Q514)=1,_xlfn.TEXTJOIN(";",1,IF($Q$2:$Q$2000=Q514,$H$2:$H$2000,"")),"")</f>
        <v>10381650;10381649</v>
      </c>
      <c r="L514" s="103" t="s">
        <v>16410</v>
      </c>
      <c r="M514" s="103">
        <v>1</v>
      </c>
      <c r="O514" s="72" t="s">
        <v>16067</v>
      </c>
      <c r="P514" s="80" t="s">
        <v>16411</v>
      </c>
      <c r="Q514" s="72" t="str">
        <f t="shared" si="7"/>
        <v>国械注进20172400315</v>
      </c>
      <c r="R514" s="104">
        <v>44280</v>
      </c>
      <c r="S514" s="104">
        <v>44280</v>
      </c>
      <c r="T514" s="104">
        <v>46105</v>
      </c>
    </row>
    <row r="515" spans="1:20" s="103" customFormat="1" ht="25.5" customHeight="1">
      <c r="A515" s="70" t="s">
        <v>13371</v>
      </c>
      <c r="B515" s="70">
        <v>2</v>
      </c>
      <c r="C515" s="71" t="s">
        <v>15305</v>
      </c>
      <c r="D515" s="72" t="s">
        <v>15831</v>
      </c>
      <c r="E515" s="72" t="s">
        <v>16407</v>
      </c>
      <c r="F515" s="71" t="s">
        <v>16412</v>
      </c>
      <c r="G515" s="71" t="s">
        <v>16413</v>
      </c>
      <c r="H515" s="73">
        <v>10381649</v>
      </c>
      <c r="I515" s="73" t="str" cm="1">
        <f t="array" ref="I515">IF(COUNTIF(Q$2:Q515,Q515)=1,_xlfn.TEXTJOIN(";",1,IF($Q$2:$Q$2000=Q515,$C$2:$C$2000,"")),"")</f>
        <v/>
      </c>
      <c r="J515" s="73" t="str" cm="1">
        <f t="array" ref="J515">IF(COUNTIF(Q$2:Q515,Q515)=1,_xlfn.TEXTJOIN(";",1,IF($Q$2:$Q$2000=Q515,$F$2:$F$2000,"")),"")</f>
        <v/>
      </c>
      <c r="K515" s="73" t="str" cm="1">
        <f t="array" ref="K515">IF(COUNTIF(Q$2:Q515,Q515)=1,_xlfn.TEXTJOIN(";",1,IF($Q$2:$Q$2000=Q515,$H$2:$H$2000,"")),"")</f>
        <v/>
      </c>
      <c r="L515" s="103" t="s">
        <v>16414</v>
      </c>
      <c r="M515" s="103">
        <v>1</v>
      </c>
      <c r="O515" s="72" t="s">
        <v>16031</v>
      </c>
      <c r="P515" s="80" t="s">
        <v>16415</v>
      </c>
      <c r="Q515" s="72" t="str">
        <f t="shared" ref="Q515:Q578" si="8">IF(IFERROR(FIND("Refer to ",P515),0),REPLACE(P515,1,9,""),P515)</f>
        <v>国械注进20172400315</v>
      </c>
      <c r="R515" s="104">
        <v>44280</v>
      </c>
      <c r="S515" s="104">
        <v>44280</v>
      </c>
      <c r="T515" s="104">
        <v>46105</v>
      </c>
    </row>
    <row r="516" spans="1:20" s="103" customFormat="1" ht="25.5" customHeight="1">
      <c r="A516" s="70" t="s">
        <v>13371</v>
      </c>
      <c r="B516" s="70">
        <v>2</v>
      </c>
      <c r="C516" s="71" t="s">
        <v>15305</v>
      </c>
      <c r="D516" s="72" t="s">
        <v>15841</v>
      </c>
      <c r="E516" s="72" t="s">
        <v>16416</v>
      </c>
      <c r="F516" s="71" t="s">
        <v>16417</v>
      </c>
      <c r="G516" s="71" t="s">
        <v>16418</v>
      </c>
      <c r="H516" s="73">
        <v>10381665</v>
      </c>
      <c r="I516" s="73" t="str" cm="1">
        <f t="array" ref="I516">IF(COUNTIF(Q$2:Q516,Q516)=1,_xlfn.TEXTJOIN(";",1,IF($Q$2:$Q$2000=Q516,$C$2:$C$2000,"")),"")</f>
        <v>Immulite 2000;Immulite 2000</v>
      </c>
      <c r="J516" s="73" t="str" cm="1">
        <f t="array" ref="J516">IF(COUNTIF(Q$2:Q516,Q516)=1,_xlfn.TEXTJOIN(";",1,IF($Q$2:$Q$2000=Q516,$F$2:$F$2000,"")),"")</f>
        <v>L2KTS2;L2KTS6</v>
      </c>
      <c r="K516" s="73" t="str" cm="1">
        <f t="array" ref="K516">IF(COUNTIF(Q$2:Q516,Q516)=1,_xlfn.TEXTJOIN(";",1,IF($Q$2:$Q$2000=Q516,$H$2:$H$2000,"")),"")</f>
        <v>10381665;10381667</v>
      </c>
      <c r="L516" s="103" t="s">
        <v>16419</v>
      </c>
      <c r="M516" s="103">
        <v>1</v>
      </c>
      <c r="O516" s="72" t="s">
        <v>16067</v>
      </c>
      <c r="P516" s="80" t="s">
        <v>16420</v>
      </c>
      <c r="Q516" s="72" t="str">
        <f t="shared" si="8"/>
        <v>国械注进20152402538</v>
      </c>
      <c r="R516" s="104">
        <v>43972</v>
      </c>
      <c r="S516" s="104">
        <v>43972</v>
      </c>
      <c r="T516" s="104">
        <v>45797</v>
      </c>
    </row>
    <row r="517" spans="1:20" s="103" customFormat="1" ht="25.5" customHeight="1">
      <c r="A517" s="70" t="s">
        <v>13371</v>
      </c>
      <c r="B517" s="70">
        <v>2</v>
      </c>
      <c r="C517" s="71" t="s">
        <v>15305</v>
      </c>
      <c r="D517" s="72" t="s">
        <v>15841</v>
      </c>
      <c r="E517" s="72" t="s">
        <v>16416</v>
      </c>
      <c r="F517" s="71" t="s">
        <v>16421</v>
      </c>
      <c r="G517" s="71" t="s">
        <v>16422</v>
      </c>
      <c r="H517" s="73">
        <v>10381667</v>
      </c>
      <c r="I517" s="73" t="str" cm="1">
        <f t="array" ref="I517">IF(COUNTIF(Q$2:Q517,Q517)=1,_xlfn.TEXTJOIN(";",1,IF($Q$2:$Q$2000=Q517,$C$2:$C$2000,"")),"")</f>
        <v/>
      </c>
      <c r="J517" s="73" t="str" cm="1">
        <f t="array" ref="J517">IF(COUNTIF(Q$2:Q517,Q517)=1,_xlfn.TEXTJOIN(";",1,IF($Q$2:$Q$2000=Q517,$F$2:$F$2000,"")),"")</f>
        <v/>
      </c>
      <c r="K517" s="73" t="str" cm="1">
        <f t="array" ref="K517">IF(COUNTIF(Q$2:Q517,Q517)=1,_xlfn.TEXTJOIN(";",1,IF($Q$2:$Q$2000=Q517,$H$2:$H$2000,"")),"")</f>
        <v/>
      </c>
      <c r="L517" s="103" t="s">
        <v>16423</v>
      </c>
      <c r="M517" s="103">
        <v>1</v>
      </c>
      <c r="O517" s="72" t="s">
        <v>16031</v>
      </c>
      <c r="P517" s="80" t="s">
        <v>16424</v>
      </c>
      <c r="Q517" s="72" t="str">
        <f t="shared" si="8"/>
        <v>国械注进20152402538</v>
      </c>
      <c r="R517" s="104">
        <v>43972</v>
      </c>
      <c r="S517" s="104">
        <v>43972</v>
      </c>
      <c r="T517" s="104">
        <v>45797</v>
      </c>
    </row>
    <row r="518" spans="1:20" s="103" customFormat="1" ht="25.5" customHeight="1">
      <c r="A518" s="70" t="s">
        <v>13371</v>
      </c>
      <c r="B518" s="70">
        <v>2</v>
      </c>
      <c r="C518" s="71" t="s">
        <v>15305</v>
      </c>
      <c r="D518" s="72" t="s">
        <v>15851</v>
      </c>
      <c r="E518" s="72" t="s">
        <v>16425</v>
      </c>
      <c r="F518" s="71" t="s">
        <v>16426</v>
      </c>
      <c r="G518" s="71" t="s">
        <v>16427</v>
      </c>
      <c r="H518" s="73">
        <v>10381190</v>
      </c>
      <c r="I518" s="73" t="str" cm="1">
        <f t="array" ref="I518">IF(COUNTIF(Q$2:Q518,Q518)=1,_xlfn.TEXTJOIN(";",1,IF($Q$2:$Q$2000=Q518,$C$2:$C$2000,"")),"")</f>
        <v>Immulite 2000;Immulite 2000</v>
      </c>
      <c r="J518" s="73" t="str" cm="1">
        <f t="array" ref="J518">IF(COUNTIF(Q$2:Q518,Q518)=1,_xlfn.TEXTJOIN(";",1,IF($Q$2:$Q$2000=Q518,$F$2:$F$2000,"")),"")</f>
        <v>L2KTW2;L2KTW6</v>
      </c>
      <c r="K518" s="73" t="str" cm="1">
        <f t="array" ref="K518">IF(COUNTIF(Q$2:Q518,Q518)=1,_xlfn.TEXTJOIN(";",1,IF($Q$2:$Q$2000=Q518,$H$2:$H$2000,"")),"")</f>
        <v>10381190;10381191</v>
      </c>
      <c r="L518" s="103" t="s">
        <v>16428</v>
      </c>
      <c r="M518" s="103">
        <v>1</v>
      </c>
      <c r="O518" s="72" t="s">
        <v>16067</v>
      </c>
      <c r="P518" s="80" t="s">
        <v>16429</v>
      </c>
      <c r="Q518" s="72" t="str">
        <f t="shared" si="8"/>
        <v>国械注进20162401150</v>
      </c>
      <c r="R518" s="104">
        <v>43951</v>
      </c>
      <c r="S518" s="104">
        <v>43951</v>
      </c>
      <c r="T518" s="104">
        <v>45776</v>
      </c>
    </row>
    <row r="519" spans="1:20" s="103" customFormat="1" ht="25.5" customHeight="1">
      <c r="A519" s="70" t="s">
        <v>13371</v>
      </c>
      <c r="B519" s="70">
        <v>2</v>
      </c>
      <c r="C519" s="71" t="s">
        <v>15305</v>
      </c>
      <c r="D519" s="72" t="s">
        <v>15851</v>
      </c>
      <c r="E519" s="72" t="s">
        <v>16425</v>
      </c>
      <c r="F519" s="71" t="s">
        <v>16430</v>
      </c>
      <c r="G519" s="71" t="s">
        <v>16431</v>
      </c>
      <c r="H519" s="73">
        <v>10381191</v>
      </c>
      <c r="I519" s="73" t="str" cm="1">
        <f t="array" ref="I519">IF(COUNTIF(Q$2:Q519,Q519)=1,_xlfn.TEXTJOIN(";",1,IF($Q$2:$Q$2000=Q519,$C$2:$C$2000,"")),"")</f>
        <v/>
      </c>
      <c r="J519" s="73" t="str" cm="1">
        <f t="array" ref="J519">IF(COUNTIF(Q$2:Q519,Q519)=1,_xlfn.TEXTJOIN(";",1,IF($Q$2:$Q$2000=Q519,$F$2:$F$2000,"")),"")</f>
        <v/>
      </c>
      <c r="K519" s="73" t="str" cm="1">
        <f t="array" ref="K519">IF(COUNTIF(Q$2:Q519,Q519)=1,_xlfn.TEXTJOIN(";",1,IF($Q$2:$Q$2000=Q519,$H$2:$H$2000,"")),"")</f>
        <v/>
      </c>
      <c r="L519" s="103" t="s">
        <v>16432</v>
      </c>
      <c r="M519" s="103">
        <v>1</v>
      </c>
      <c r="O519" s="72" t="s">
        <v>16031</v>
      </c>
      <c r="P519" s="80" t="s">
        <v>16433</v>
      </c>
      <c r="Q519" s="72" t="str">
        <f t="shared" si="8"/>
        <v>国械注进20162401150</v>
      </c>
      <c r="R519" s="104">
        <v>43951</v>
      </c>
      <c r="S519" s="104">
        <v>43951</v>
      </c>
      <c r="T519" s="104">
        <v>45776</v>
      </c>
    </row>
    <row r="520" spans="1:20" s="103" customFormat="1" ht="25.5" customHeight="1">
      <c r="A520" s="70" t="s">
        <v>13371</v>
      </c>
      <c r="B520" s="70">
        <v>2</v>
      </c>
      <c r="C520" s="71" t="s">
        <v>15305</v>
      </c>
      <c r="D520" s="72" t="s">
        <v>15857</v>
      </c>
      <c r="E520" s="72" t="s">
        <v>16434</v>
      </c>
      <c r="F520" s="71" t="s">
        <v>16435</v>
      </c>
      <c r="G520" s="71" t="s">
        <v>16436</v>
      </c>
      <c r="H520" s="73">
        <v>10381648</v>
      </c>
      <c r="I520" s="73" t="str" cm="1">
        <f t="array" ref="I520">IF(COUNTIF(Q$2:Q520,Q520)=1,_xlfn.TEXTJOIN(";",1,IF($Q$2:$Q$2000=Q520,$C$2:$C$2000,"")),"")</f>
        <v>Immulite 2000</v>
      </c>
      <c r="J520" s="73" t="str" cm="1">
        <f t="array" ref="J520">IF(COUNTIF(Q$2:Q520,Q520)=1,_xlfn.TEXTJOIN(";",1,IF($Q$2:$Q$2000=Q520,$F$2:$F$2000,"")),"")</f>
        <v>L2KTY2</v>
      </c>
      <c r="K520" s="73" t="str" cm="1">
        <f t="array" ref="K520">IF(COUNTIF(Q$2:Q520,Q520)=1,_xlfn.TEXTJOIN(";",1,IF($Q$2:$Q$2000=Q520,$H$2:$H$2000,"")),"")</f>
        <v>10381648</v>
      </c>
      <c r="L520" s="103" t="s">
        <v>16437</v>
      </c>
      <c r="M520" s="103">
        <v>1</v>
      </c>
      <c r="O520" s="72" t="s">
        <v>16067</v>
      </c>
      <c r="P520" s="80" t="s">
        <v>16438</v>
      </c>
      <c r="Q520" s="72" t="str">
        <f t="shared" si="8"/>
        <v>国械注进20172401733</v>
      </c>
      <c r="R520" s="104">
        <v>44494</v>
      </c>
      <c r="S520" s="104">
        <v>44738</v>
      </c>
      <c r="T520" s="104">
        <v>46563</v>
      </c>
    </row>
    <row r="521" spans="1:20" s="103" customFormat="1" ht="25.5" customHeight="1">
      <c r="A521" s="70" t="s">
        <v>13371</v>
      </c>
      <c r="B521" s="70">
        <v>2</v>
      </c>
      <c r="C521" s="71" t="s">
        <v>15305</v>
      </c>
      <c r="D521" s="72" t="s">
        <v>15867</v>
      </c>
      <c r="E521" s="72" t="s">
        <v>16439</v>
      </c>
      <c r="F521" s="71" t="s">
        <v>16440</v>
      </c>
      <c r="G521" s="71" t="s">
        <v>16441</v>
      </c>
      <c r="H521" s="73">
        <v>10380914</v>
      </c>
      <c r="I521" s="73" t="str" cm="1">
        <f t="array" ref="I521">IF(COUNTIF(Q$2:Q521,Q521)=1,_xlfn.TEXTJOIN(";",1,IF($Q$2:$Q$2000=Q521,$C$2:$C$2000,"")),"")</f>
        <v>Immulite 2000;Immulite 2000</v>
      </c>
      <c r="J521" s="73" t="str" cm="1">
        <f t="array" ref="J521">IF(COUNTIF(Q$2:Q521,Q521)=1,_xlfn.TEXTJOIN(";",1,IF($Q$2:$Q$2000=Q521,$F$2:$F$2000,"")),"")</f>
        <v>L2KVB2;L2KVB6</v>
      </c>
      <c r="K521" s="73" t="str" cm="1">
        <f t="array" ref="K521">IF(COUNTIF(Q$2:Q521,Q521)=1,_xlfn.TEXTJOIN(";",1,IF($Q$2:$Q$2000=Q521,$H$2:$H$2000,"")),"")</f>
        <v>10380914;10380913</v>
      </c>
      <c r="L521" s="103" t="s">
        <v>16442</v>
      </c>
      <c r="M521" s="103">
        <v>1</v>
      </c>
      <c r="O521" s="72" t="s">
        <v>16067</v>
      </c>
      <c r="P521" s="80" t="s">
        <v>16443</v>
      </c>
      <c r="Q521" s="72" t="str">
        <f t="shared" si="8"/>
        <v>国械注进20172401900</v>
      </c>
      <c r="R521" s="104">
        <v>44489</v>
      </c>
      <c r="S521" s="104">
        <v>44740</v>
      </c>
      <c r="T521" s="104">
        <v>46565</v>
      </c>
    </row>
    <row r="522" spans="1:20" s="103" customFormat="1" ht="25.5" customHeight="1">
      <c r="A522" s="70" t="s">
        <v>13371</v>
      </c>
      <c r="B522" s="70">
        <v>2</v>
      </c>
      <c r="C522" s="71" t="s">
        <v>15305</v>
      </c>
      <c r="D522" s="72" t="s">
        <v>15867</v>
      </c>
      <c r="E522" s="72" t="s">
        <v>16439</v>
      </c>
      <c r="F522" s="71" t="s">
        <v>16444</v>
      </c>
      <c r="G522" s="71" t="s">
        <v>16445</v>
      </c>
      <c r="H522" s="73">
        <v>10380913</v>
      </c>
      <c r="I522" s="73" t="str" cm="1">
        <f t="array" ref="I522">IF(COUNTIF(Q$2:Q522,Q522)=1,_xlfn.TEXTJOIN(";",1,IF($Q$2:$Q$2000=Q522,$C$2:$C$2000,"")),"")</f>
        <v/>
      </c>
      <c r="J522" s="73" t="str" cm="1">
        <f t="array" ref="J522">IF(COUNTIF(Q$2:Q522,Q522)=1,_xlfn.TEXTJOIN(";",1,IF($Q$2:$Q$2000=Q522,$F$2:$F$2000,"")),"")</f>
        <v/>
      </c>
      <c r="K522" s="73" t="str" cm="1">
        <f t="array" ref="K522">IF(COUNTIF(Q$2:Q522,Q522)=1,_xlfn.TEXTJOIN(";",1,IF($Q$2:$Q$2000=Q522,$H$2:$H$2000,"")),"")</f>
        <v/>
      </c>
      <c r="L522" s="103" t="s">
        <v>16446</v>
      </c>
      <c r="M522" s="103">
        <v>1</v>
      </c>
      <c r="O522" s="72" t="s">
        <v>16031</v>
      </c>
      <c r="P522" s="80" t="s">
        <v>16447</v>
      </c>
      <c r="Q522" s="72" t="str">
        <f t="shared" si="8"/>
        <v>国械注进20172401900</v>
      </c>
      <c r="R522" s="104">
        <v>44489</v>
      </c>
      <c r="S522" s="104">
        <v>44740</v>
      </c>
      <c r="T522" s="104">
        <v>46565</v>
      </c>
    </row>
    <row r="523" spans="1:20" s="103" customFormat="1" ht="25.5" customHeight="1">
      <c r="A523" s="70" t="s">
        <v>13371</v>
      </c>
      <c r="B523" s="70">
        <v>1</v>
      </c>
      <c r="C523" s="71" t="s">
        <v>15305</v>
      </c>
      <c r="D523" s="72" t="s">
        <v>16448</v>
      </c>
      <c r="E523" s="72" t="s">
        <v>16449</v>
      </c>
      <c r="F523" s="71" t="s">
        <v>16450</v>
      </c>
      <c r="G523" s="71" t="s">
        <v>16451</v>
      </c>
      <c r="H523" s="73">
        <v>10387068</v>
      </c>
      <c r="I523" s="73" t="str" cm="1">
        <f t="array" ref="I523">IF(COUNTIF(Q$2:Q523,Q523)=1,_xlfn.TEXTJOIN(";",1,IF($Q$2:$Q$2000=Q523,$C$2:$C$2000,"")),"")</f>
        <v>Immulite 2000</v>
      </c>
      <c r="J523" s="73" t="str" cm="1">
        <f t="array" ref="J523">IF(COUNTIF(Q$2:Q523,Q523)=1,_xlfn.TEXTJOIN(";",1,IF($Q$2:$Q$2000=Q523,$F$2:$F$2000,"")),"")</f>
        <v>L2PEZ</v>
      </c>
      <c r="K523" s="73" t="str" cm="1">
        <f t="array" ref="K523">IF(COUNTIF(Q$2:Q523,Q523)=1,_xlfn.TEXTJOIN(";",1,IF($Q$2:$Q$2000=Q523,$H$2:$H$2000,"")),"")</f>
        <v>10387068</v>
      </c>
      <c r="L523" s="103" t="s">
        <v>16452</v>
      </c>
      <c r="M523" s="103">
        <v>1</v>
      </c>
      <c r="O523" s="72" t="s">
        <v>15522</v>
      </c>
      <c r="P523" s="80" t="s">
        <v>16453</v>
      </c>
      <c r="Q523" s="72" t="str">
        <f t="shared" si="8"/>
        <v>国械备20180090号</v>
      </c>
      <c r="R523" s="104">
        <v>43437</v>
      </c>
      <c r="S523" s="104">
        <v>43437</v>
      </c>
      <c r="T523" s="104">
        <v>401768</v>
      </c>
    </row>
    <row r="524" spans="1:20" s="103" customFormat="1" ht="25.5" customHeight="1">
      <c r="A524" s="70" t="s">
        <v>13371</v>
      </c>
      <c r="B524" s="70">
        <v>1</v>
      </c>
      <c r="C524" s="71" t="s">
        <v>15305</v>
      </c>
      <c r="D524" s="72" t="s">
        <v>16454</v>
      </c>
      <c r="E524" s="72" t="s">
        <v>16455</v>
      </c>
      <c r="F524" s="71" t="s">
        <v>16456</v>
      </c>
      <c r="G524" s="71" t="s">
        <v>16457</v>
      </c>
      <c r="H524" s="73">
        <v>10387073</v>
      </c>
      <c r="I524" s="73" t="str" cm="1">
        <f t="array" ref="I524">IF(COUNTIF(Q$2:Q524,Q524)=1,_xlfn.TEXTJOIN(";",1,IF($Q$2:$Q$2000=Q524,$C$2:$C$2000,"")),"")</f>
        <v>Immulite 2000</v>
      </c>
      <c r="J524" s="73" t="str" cm="1">
        <f t="array" ref="J524">IF(COUNTIF(Q$2:Q524,Q524)=1,_xlfn.TEXTJOIN(";",1,IF($Q$2:$Q$2000=Q524,$F$2:$F$2000,"")),"")</f>
        <v>L2TYZ</v>
      </c>
      <c r="K524" s="73" t="str" cm="1">
        <f t="array" ref="K524">IF(COUNTIF(Q$2:Q524,Q524)=1,_xlfn.TEXTJOIN(";",1,IF($Q$2:$Q$2000=Q524,$H$2:$H$2000,"")),"")</f>
        <v>10387073</v>
      </c>
      <c r="L524" s="103" t="s">
        <v>16458</v>
      </c>
      <c r="M524" s="103">
        <v>1</v>
      </c>
      <c r="O524" s="72" t="s">
        <v>15522</v>
      </c>
      <c r="P524" s="80" t="s">
        <v>16459</v>
      </c>
      <c r="Q524" s="72" t="str">
        <f t="shared" si="8"/>
        <v>国械备20170424号</v>
      </c>
      <c r="R524" s="104">
        <v>43438</v>
      </c>
      <c r="S524" s="104">
        <v>43438</v>
      </c>
      <c r="T524" s="104">
        <v>401768</v>
      </c>
    </row>
    <row r="525" spans="1:20" s="103" customFormat="1" ht="25.5" customHeight="1">
      <c r="A525" s="70" t="s">
        <v>13371</v>
      </c>
      <c r="B525" s="70">
        <v>1</v>
      </c>
      <c r="C525" s="71" t="s">
        <v>15305</v>
      </c>
      <c r="D525" s="72" t="s">
        <v>16460</v>
      </c>
      <c r="E525" s="72" t="s">
        <v>16461</v>
      </c>
      <c r="F525" s="71" t="s">
        <v>16462</v>
      </c>
      <c r="G525" s="71" t="s">
        <v>16463</v>
      </c>
      <c r="H525" s="73">
        <v>10387060</v>
      </c>
      <c r="I525" s="73" t="str" cm="1">
        <f t="array" ref="I525">IF(COUNTIF(Q$2:Q525,Q525)=1,_xlfn.TEXTJOIN(";",1,IF($Q$2:$Q$2000=Q525,$C$2:$C$2000,"")),"")</f>
        <v>Immulite 2000</v>
      </c>
      <c r="J525" s="73" t="str" cm="1">
        <f t="array" ref="J525">IF(COUNTIF(Q$2:Q525,Q525)=1,_xlfn.TEXTJOIN(";",1,IF($Q$2:$Q$2000=Q525,$F$2:$F$2000,"")),"")</f>
        <v>L2PHZ</v>
      </c>
      <c r="K525" s="73" t="str" cm="1">
        <f t="array" ref="K525">IF(COUNTIF(Q$2:Q525,Q525)=1,_xlfn.TEXTJOIN(";",1,IF($Q$2:$Q$2000=Q525,$H$2:$H$2000,"")),"")</f>
        <v>10387060</v>
      </c>
      <c r="L525" s="103" t="s">
        <v>16464</v>
      </c>
      <c r="M525" s="103">
        <v>1</v>
      </c>
      <c r="O525" s="72" t="s">
        <v>15522</v>
      </c>
      <c r="P525" s="80" t="s">
        <v>16465</v>
      </c>
      <c r="Q525" s="72" t="str">
        <f t="shared" si="8"/>
        <v>国械备20180164号</v>
      </c>
      <c r="R525" s="104">
        <v>43437</v>
      </c>
      <c r="S525" s="104">
        <v>43437</v>
      </c>
      <c r="T525" s="104">
        <v>401768</v>
      </c>
    </row>
    <row r="526" spans="1:20" s="103" customFormat="1" ht="25.5" customHeight="1">
      <c r="A526" s="70" t="s">
        <v>13371</v>
      </c>
      <c r="B526" s="70">
        <v>1</v>
      </c>
      <c r="C526" s="71" t="s">
        <v>15305</v>
      </c>
      <c r="D526" s="72" t="s">
        <v>16466</v>
      </c>
      <c r="E526" s="72" t="s">
        <v>16467</v>
      </c>
      <c r="F526" s="71" t="s">
        <v>16468</v>
      </c>
      <c r="G526" s="71" t="s">
        <v>16469</v>
      </c>
      <c r="H526" s="73">
        <v>10387064</v>
      </c>
      <c r="I526" s="73" t="str" cm="1">
        <f t="array" ref="I526">IF(COUNTIF(Q$2:Q526,Q526)=1,_xlfn.TEXTJOIN(";",1,IF($Q$2:$Q$2000=Q526,$C$2:$C$2000,"")),"")</f>
        <v>Immulite 2000</v>
      </c>
      <c r="J526" s="73" t="str" cm="1">
        <f t="array" ref="J526">IF(COUNTIF(Q$2:Q526,Q526)=1,_xlfn.TEXTJOIN(";",1,IF($Q$2:$Q$2000=Q526,$F$2:$F$2000,"")),"")</f>
        <v>L2FSZ</v>
      </c>
      <c r="K526" s="73" t="str" cm="1">
        <f t="array" ref="K526">IF(COUNTIF(Q$2:Q526,Q526)=1,_xlfn.TEXTJOIN(";",1,IF($Q$2:$Q$2000=Q526,$H$2:$H$2000,"")),"")</f>
        <v>10387064</v>
      </c>
      <c r="L526" s="103" t="s">
        <v>16470</v>
      </c>
      <c r="M526" s="103">
        <v>1</v>
      </c>
      <c r="O526" s="72" t="s">
        <v>15522</v>
      </c>
      <c r="P526" s="80" t="s">
        <v>16471</v>
      </c>
      <c r="Q526" s="72" t="str">
        <f t="shared" si="8"/>
        <v>国械备20170191号</v>
      </c>
      <c r="R526" s="104">
        <v>43437</v>
      </c>
      <c r="S526" s="104">
        <v>43437</v>
      </c>
      <c r="T526" s="104">
        <v>401768</v>
      </c>
    </row>
    <row r="527" spans="1:20" s="103" customFormat="1" ht="25.5" customHeight="1">
      <c r="A527" s="70" t="s">
        <v>13371</v>
      </c>
      <c r="B527" s="70">
        <v>1</v>
      </c>
      <c r="C527" s="71" t="s">
        <v>15305</v>
      </c>
      <c r="D527" s="72" t="s">
        <v>16472</v>
      </c>
      <c r="E527" s="72" t="s">
        <v>16473</v>
      </c>
      <c r="F527" s="71" t="s">
        <v>16474</v>
      </c>
      <c r="G527" s="71" t="s">
        <v>16475</v>
      </c>
      <c r="H527" s="73">
        <v>10387066</v>
      </c>
      <c r="I527" s="73" t="str" cm="1">
        <f t="array" ref="I527">IF(COUNTIF(Q$2:Q527,Q527)=1,_xlfn.TEXTJOIN(";",1,IF($Q$2:$Q$2000=Q527,$C$2:$C$2000,"")),"")</f>
        <v>Immulite 2000</v>
      </c>
      <c r="J527" s="73" t="str" cm="1">
        <f t="array" ref="J527">IF(COUNTIF(Q$2:Q527,Q527)=1,_xlfn.TEXTJOIN(";",1,IF($Q$2:$Q$2000=Q527,$F$2:$F$2000,"")),"")</f>
        <v>L2INZ</v>
      </c>
      <c r="K527" s="73" t="str" cm="1">
        <f t="array" ref="K527">IF(COUNTIF(Q$2:Q527,Q527)=1,_xlfn.TEXTJOIN(";",1,IF($Q$2:$Q$2000=Q527,$H$2:$H$2000,"")),"")</f>
        <v>10387066</v>
      </c>
      <c r="L527" s="103" t="s">
        <v>16476</v>
      </c>
      <c r="M527" s="103">
        <v>1</v>
      </c>
      <c r="O527" s="72" t="s">
        <v>15522</v>
      </c>
      <c r="P527" s="80" t="s">
        <v>16477</v>
      </c>
      <c r="Q527" s="72" t="str">
        <f t="shared" si="8"/>
        <v>国械备20170425号</v>
      </c>
      <c r="R527" s="104">
        <v>43437</v>
      </c>
      <c r="S527" s="104">
        <v>43437</v>
      </c>
      <c r="T527" s="104">
        <v>401768</v>
      </c>
    </row>
    <row r="528" spans="1:20" s="103" customFormat="1" ht="25.5" customHeight="1">
      <c r="A528" s="70" t="s">
        <v>13371</v>
      </c>
      <c r="B528" s="70">
        <v>1</v>
      </c>
      <c r="C528" s="71" t="s">
        <v>15305</v>
      </c>
      <c r="D528" s="72" t="s">
        <v>16478</v>
      </c>
      <c r="E528" s="72" t="s">
        <v>16479</v>
      </c>
      <c r="F528" s="71" t="s">
        <v>16480</v>
      </c>
      <c r="G528" s="71" t="s">
        <v>16481</v>
      </c>
      <c r="H528" s="73">
        <v>10283031</v>
      </c>
      <c r="I528" s="73" t="str" cm="1">
        <f t="array" ref="I528">IF(COUNTIF(Q$2:Q528,Q528)=1,_xlfn.TEXTJOIN(";",1,IF($Q$2:$Q$2000=Q528,$C$2:$C$2000,"")),"")</f>
        <v>Immulite 2000;Immulite 2000</v>
      </c>
      <c r="J528" s="73" t="str" cm="1">
        <f t="array" ref="J528">IF(COUNTIF(Q$2:Q528,Q528)=1,_xlfn.TEXTJOIN(";",1,IF($Q$2:$Q$2000=Q528,$F$2:$F$2000,"")),"")</f>
        <v>L2M2Z;L2M2Z4</v>
      </c>
      <c r="K528" s="73" t="str" cm="1">
        <f t="array" ref="K528">IF(COUNTIF(Q$2:Q528,Q528)=1,_xlfn.TEXTJOIN(";",1,IF($Q$2:$Q$2000=Q528,$H$2:$H$2000,"")),"")</f>
        <v>10283031;10387058</v>
      </c>
      <c r="L528" s="103" t="s">
        <v>16482</v>
      </c>
      <c r="M528" s="103">
        <v>1</v>
      </c>
      <c r="O528" s="72" t="s">
        <v>15522</v>
      </c>
      <c r="P528" s="80" t="s">
        <v>16483</v>
      </c>
      <c r="Q528" s="72" t="str">
        <f t="shared" si="8"/>
        <v>国械备20170475号</v>
      </c>
      <c r="R528" s="104">
        <v>43434</v>
      </c>
      <c r="S528" s="104">
        <v>43434</v>
      </c>
      <c r="T528" s="104">
        <v>401768</v>
      </c>
    </row>
    <row r="529" spans="1:20" s="103" customFormat="1" ht="25.5" customHeight="1">
      <c r="A529" s="70" t="s">
        <v>13371</v>
      </c>
      <c r="B529" s="70">
        <v>1</v>
      </c>
      <c r="C529" s="71" t="s">
        <v>15305</v>
      </c>
      <c r="D529" s="72" t="s">
        <v>16478</v>
      </c>
      <c r="E529" s="72" t="s">
        <v>16479</v>
      </c>
      <c r="F529" s="71" t="s">
        <v>16484</v>
      </c>
      <c r="G529" s="71" t="s">
        <v>16485</v>
      </c>
      <c r="H529" s="73">
        <v>10387058</v>
      </c>
      <c r="I529" s="73" t="str" cm="1">
        <f t="array" ref="I529">IF(COUNTIF(Q$2:Q529,Q529)=1,_xlfn.TEXTJOIN(";",1,IF($Q$2:$Q$2000=Q529,$C$2:$C$2000,"")),"")</f>
        <v/>
      </c>
      <c r="J529" s="73" t="str" cm="1">
        <f t="array" ref="J529">IF(COUNTIF(Q$2:Q529,Q529)=1,_xlfn.TEXTJOIN(";",1,IF($Q$2:$Q$2000=Q529,$F$2:$F$2000,"")),"")</f>
        <v/>
      </c>
      <c r="K529" s="73" t="str" cm="1">
        <f t="array" ref="K529">IF(COUNTIF(Q$2:Q529,Q529)=1,_xlfn.TEXTJOIN(";",1,IF($Q$2:$Q$2000=Q529,$H$2:$H$2000,"")),"")</f>
        <v/>
      </c>
      <c r="L529" s="103" t="s">
        <v>16486</v>
      </c>
      <c r="M529" s="103">
        <v>1</v>
      </c>
      <c r="O529" s="72" t="s">
        <v>16487</v>
      </c>
      <c r="P529" s="80" t="s">
        <v>16488</v>
      </c>
      <c r="Q529" s="72" t="str">
        <f t="shared" si="8"/>
        <v>国械备20170475号</v>
      </c>
      <c r="R529" s="104">
        <v>43434</v>
      </c>
      <c r="S529" s="104">
        <v>43434</v>
      </c>
      <c r="T529" s="104">
        <v>401768</v>
      </c>
    </row>
    <row r="530" spans="1:20" s="103" customFormat="1" ht="25.5" customHeight="1">
      <c r="A530" s="70" t="s">
        <v>13371</v>
      </c>
      <c r="B530" s="70">
        <v>1</v>
      </c>
      <c r="C530" s="71" t="s">
        <v>15305</v>
      </c>
      <c r="D530" s="72" t="s">
        <v>16489</v>
      </c>
      <c r="E530" s="72" t="s">
        <v>16490</v>
      </c>
      <c r="F530" s="71" t="s">
        <v>16491</v>
      </c>
      <c r="G530" s="71" t="s">
        <v>16492</v>
      </c>
      <c r="H530" s="73">
        <v>10387057</v>
      </c>
      <c r="I530" s="73" t="str" cm="1">
        <f t="array" ref="I530">IF(COUNTIF(Q$2:Q530,Q530)=1,_xlfn.TEXTJOIN(";",1,IF($Q$2:$Q$2000=Q530,$C$2:$C$2000,"")),"")</f>
        <v>Immulite 2000</v>
      </c>
      <c r="J530" s="73" t="str" cm="1">
        <f t="array" ref="J530">IF(COUNTIF(Q$2:Q530,Q530)=1,_xlfn.TEXTJOIN(";",1,IF($Q$2:$Q$2000=Q530,$F$2:$F$2000,"")),"")</f>
        <v>L2M1Z</v>
      </c>
      <c r="K530" s="73" t="str" cm="1">
        <f t="array" ref="K530">IF(COUNTIF(Q$2:Q530,Q530)=1,_xlfn.TEXTJOIN(";",1,IF($Q$2:$Q$2000=Q530,$H$2:$H$2000,"")),"")</f>
        <v>10387057</v>
      </c>
      <c r="L530" s="103" t="s">
        <v>16493</v>
      </c>
      <c r="M530" s="103">
        <v>1</v>
      </c>
      <c r="O530" s="72" t="s">
        <v>15522</v>
      </c>
      <c r="P530" s="80" t="s">
        <v>16494</v>
      </c>
      <c r="Q530" s="72" t="str">
        <f t="shared" si="8"/>
        <v>国械备20180120号</v>
      </c>
      <c r="R530" s="104">
        <v>43437</v>
      </c>
      <c r="S530" s="104">
        <v>43437</v>
      </c>
      <c r="T530" s="104">
        <v>401768</v>
      </c>
    </row>
    <row r="531" spans="1:20" s="103" customFormat="1" ht="25.5" customHeight="1">
      <c r="A531" s="70" t="s">
        <v>13371</v>
      </c>
      <c r="B531" s="70">
        <v>1</v>
      </c>
      <c r="C531" s="71" t="s">
        <v>15305</v>
      </c>
      <c r="D531" s="72" t="s">
        <v>16495</v>
      </c>
      <c r="E531" s="72" t="s">
        <v>16496</v>
      </c>
      <c r="F531" s="71" t="s">
        <v>16497</v>
      </c>
      <c r="G531" s="71" t="s">
        <v>16498</v>
      </c>
      <c r="H531" s="73">
        <v>10387067</v>
      </c>
      <c r="I531" s="73" t="str" cm="1">
        <f t="array" ref="I531">IF(COUNTIF(Q$2:Q531,Q531)=1,_xlfn.TEXTJOIN(";",1,IF($Q$2:$Q$2000=Q531,$C$2:$C$2000,"")),"")</f>
        <v>Immulite 2000</v>
      </c>
      <c r="J531" s="73" t="str" cm="1">
        <f t="array" ref="J531">IF(COUNTIF(Q$2:Q531,Q531)=1,_xlfn.TEXTJOIN(";",1,IF($Q$2:$Q$2000=Q531,$F$2:$F$2000,"")),"")</f>
        <v>L2OPZ</v>
      </c>
      <c r="K531" s="73" t="str" cm="1">
        <f t="array" ref="K531">IF(COUNTIF(Q$2:Q531,Q531)=1,_xlfn.TEXTJOIN(";",1,IF($Q$2:$Q$2000=Q531,$H$2:$H$2000,"")),"")</f>
        <v>10387067</v>
      </c>
      <c r="L531" s="103" t="s">
        <v>16499</v>
      </c>
      <c r="M531" s="103">
        <v>1</v>
      </c>
      <c r="O531" s="72" t="s">
        <v>15522</v>
      </c>
      <c r="P531" s="72" t="s">
        <v>16500</v>
      </c>
      <c r="Q531" s="72" t="str">
        <f t="shared" si="8"/>
        <v>国械备20180179号</v>
      </c>
      <c r="R531" s="104">
        <v>43437</v>
      </c>
      <c r="S531" s="104">
        <v>43437</v>
      </c>
      <c r="T531" s="104">
        <v>401768</v>
      </c>
    </row>
    <row r="532" spans="1:20" s="103" customFormat="1" ht="25.5" customHeight="1">
      <c r="A532" s="70" t="s">
        <v>13371</v>
      </c>
      <c r="B532" s="70">
        <v>1</v>
      </c>
      <c r="C532" s="71" t="s">
        <v>15305</v>
      </c>
      <c r="D532" s="72" t="s">
        <v>16501</v>
      </c>
      <c r="E532" s="72" t="s">
        <v>16502</v>
      </c>
      <c r="F532" s="71" t="s">
        <v>16503</v>
      </c>
      <c r="G532" s="71" t="s">
        <v>16504</v>
      </c>
      <c r="H532" s="73">
        <v>10387072</v>
      </c>
      <c r="I532" s="73" t="str" cm="1">
        <f t="array" ref="I532">IF(COUNTIF(Q$2:Q532,Q532)=1,_xlfn.TEXTJOIN(";",1,IF($Q$2:$Q$2000=Q532,$C$2:$C$2000,"")),"")</f>
        <v>Immulite 2000</v>
      </c>
      <c r="J532" s="73" t="str" cm="1">
        <f t="array" ref="J532">IF(COUNTIF(Q$2:Q532,Q532)=1,_xlfn.TEXTJOIN(";",1,IF($Q$2:$Q$2000=Q532,$F$2:$F$2000,"")),"")</f>
        <v>L2TBZ</v>
      </c>
      <c r="K532" s="73" t="str" cm="1">
        <f t="array" ref="K532">IF(COUNTIF(Q$2:Q532,Q532)=1,_xlfn.TEXTJOIN(";",1,IF($Q$2:$Q$2000=Q532,$H$2:$H$2000,"")),"")</f>
        <v>10387072</v>
      </c>
      <c r="L532" s="103" t="s">
        <v>16505</v>
      </c>
      <c r="M532" s="103">
        <v>1</v>
      </c>
      <c r="O532" s="72" t="s">
        <v>15522</v>
      </c>
      <c r="P532" s="72" t="s">
        <v>16506</v>
      </c>
      <c r="Q532" s="72" t="str">
        <f t="shared" si="8"/>
        <v>国械备20170698号</v>
      </c>
      <c r="R532" s="104">
        <v>43437</v>
      </c>
      <c r="S532" s="104">
        <v>43437</v>
      </c>
      <c r="T532" s="104">
        <v>401768</v>
      </c>
    </row>
    <row r="533" spans="1:20" s="103" customFormat="1" ht="25.5" customHeight="1">
      <c r="A533" s="70" t="s">
        <v>13371</v>
      </c>
      <c r="B533" s="70">
        <v>1</v>
      </c>
      <c r="C533" s="71" t="s">
        <v>15305</v>
      </c>
      <c r="D533" s="72" t="s">
        <v>16507</v>
      </c>
      <c r="E533" s="72" t="s">
        <v>16508</v>
      </c>
      <c r="F533" s="71" t="s">
        <v>16509</v>
      </c>
      <c r="G533" s="71" t="s">
        <v>16510</v>
      </c>
      <c r="H533" s="73">
        <v>10387051</v>
      </c>
      <c r="I533" s="73" t="str" cm="1">
        <f t="array" ref="I533">IF(COUNTIF(Q$2:Q533,Q533)=1,_xlfn.TEXTJOIN(";",1,IF($Q$2:$Q$2000=Q533,$C$2:$C$2000,"")),"")</f>
        <v>Immulite 2000</v>
      </c>
      <c r="J533" s="73" t="str" cm="1">
        <f t="array" ref="J533">IF(COUNTIF(Q$2:Q533,Q533)=1,_xlfn.TEXTJOIN(";",1,IF($Q$2:$Q$2000=Q533,$F$2:$F$2000,"")),"")</f>
        <v>L2CGZ</v>
      </c>
      <c r="K533" s="73" t="str" cm="1">
        <f t="array" ref="K533">IF(COUNTIF(Q$2:Q533,Q533)=1,_xlfn.TEXTJOIN(";",1,IF($Q$2:$Q$2000=Q533,$H$2:$H$2000,"")),"")</f>
        <v>10387051</v>
      </c>
      <c r="L533" s="103" t="s">
        <v>16511</v>
      </c>
      <c r="M533" s="103">
        <v>1</v>
      </c>
      <c r="O533" s="72" t="s">
        <v>16512</v>
      </c>
      <c r="P533" s="72" t="s">
        <v>16513</v>
      </c>
      <c r="Q533" s="72" t="str">
        <f t="shared" si="8"/>
        <v>国械备20180137号</v>
      </c>
      <c r="R533" s="104">
        <v>43437</v>
      </c>
      <c r="S533" s="104">
        <v>43437</v>
      </c>
      <c r="T533" s="104">
        <v>401768</v>
      </c>
    </row>
    <row r="534" spans="1:20" s="103" customFormat="1" ht="25.5" customHeight="1">
      <c r="A534" s="70" t="s">
        <v>13371</v>
      </c>
      <c r="B534" s="70">
        <v>2</v>
      </c>
      <c r="C534" s="71" t="s">
        <v>15305</v>
      </c>
      <c r="D534" s="72" t="s">
        <v>16097</v>
      </c>
      <c r="E534" s="72" t="s">
        <v>16514</v>
      </c>
      <c r="F534" s="71" t="s">
        <v>16515</v>
      </c>
      <c r="G534" s="71" t="s">
        <v>16516</v>
      </c>
      <c r="H534" s="73">
        <v>10381678</v>
      </c>
      <c r="I534" s="73" t="str" cm="1">
        <f t="array" ref="I534">IF(COUNTIF(Q$2:Q534,Q534)=1,_xlfn.TEXTJOIN(";",1,IF($Q$2:$Q$2000=Q534,$C$2:$C$2000,"")),"")</f>
        <v>Immulite 2000;Immulite 2000;Immulite 2000;Immulite 2000</v>
      </c>
      <c r="J534" s="73" t="str" cm="1">
        <f t="array" ref="J534">IF(COUNTIF(Q$2:Q534,Q534)=1,_xlfn.TEXTJOIN(";",1,IF($Q$2:$Q$2000=Q534,$F$2:$F$2000,"")),"")</f>
        <v>L2KFT42;L2KFT43M;L2KFT46;L2KFT46M</v>
      </c>
      <c r="K534" s="73" t="str" cm="1">
        <f t="array" ref="K534">IF(COUNTIF(Q$2:Q534,Q534)=1,_xlfn.TEXTJOIN(";",1,IF($Q$2:$Q$2000=Q534,$H$2:$H$2000,"")),"")</f>
        <v>10381678;10488520;10381677;10488521</v>
      </c>
      <c r="L534" s="103" t="s">
        <v>16517</v>
      </c>
      <c r="M534" s="103">
        <v>1</v>
      </c>
      <c r="O534" s="72" t="s">
        <v>16067</v>
      </c>
      <c r="P534" s="72" t="s">
        <v>16518</v>
      </c>
      <c r="Q534" s="72" t="str">
        <f t="shared" si="8"/>
        <v>国械注进20152400114</v>
      </c>
      <c r="R534" s="104">
        <v>43669</v>
      </c>
      <c r="S534" s="104">
        <v>43669</v>
      </c>
      <c r="T534" s="104">
        <v>45495</v>
      </c>
    </row>
    <row r="535" spans="1:20" s="103" customFormat="1" ht="25.5" customHeight="1">
      <c r="A535" s="70" t="s">
        <v>13371</v>
      </c>
      <c r="B535" s="70">
        <v>2</v>
      </c>
      <c r="C535" s="71" t="s">
        <v>15305</v>
      </c>
      <c r="D535" s="72" t="s">
        <v>16097</v>
      </c>
      <c r="E535" s="72" t="s">
        <v>16514</v>
      </c>
      <c r="F535" s="71" t="s">
        <v>16519</v>
      </c>
      <c r="G535" s="71" t="s">
        <v>16520</v>
      </c>
      <c r="H535" s="73">
        <v>10488520</v>
      </c>
      <c r="I535" s="73" t="str" cm="1">
        <f t="array" ref="I535">IF(COUNTIF(Q$2:Q535,Q535)=1,_xlfn.TEXTJOIN(";",1,IF($Q$2:$Q$2000=Q535,$C$2:$C$2000,"")),"")</f>
        <v/>
      </c>
      <c r="J535" s="73" t="str" cm="1">
        <f t="array" ref="J535">IF(COUNTIF(Q$2:Q535,Q535)=1,_xlfn.TEXTJOIN(";",1,IF($Q$2:$Q$2000=Q535,$F$2:$F$2000,"")),"")</f>
        <v/>
      </c>
      <c r="K535" s="73" t="str" cm="1">
        <f t="array" ref="K535">IF(COUNTIF(Q$2:Q535,Q535)=1,_xlfn.TEXTJOIN(";",1,IF($Q$2:$Q$2000=Q535,$H$2:$H$2000,"")),"")</f>
        <v/>
      </c>
      <c r="L535" s="103" t="s">
        <v>16521</v>
      </c>
      <c r="M535" s="103">
        <v>1</v>
      </c>
      <c r="O535" s="72" t="s">
        <v>16389</v>
      </c>
      <c r="P535" s="72" t="s">
        <v>16522</v>
      </c>
      <c r="Q535" s="72" t="str">
        <f t="shared" si="8"/>
        <v>国械注进20152400114</v>
      </c>
      <c r="R535" s="104">
        <v>43669</v>
      </c>
      <c r="S535" s="104">
        <v>43669</v>
      </c>
      <c r="T535" s="104">
        <v>45495</v>
      </c>
    </row>
    <row r="536" spans="1:20" s="103" customFormat="1" ht="25.5" customHeight="1">
      <c r="A536" s="70" t="s">
        <v>13371</v>
      </c>
      <c r="B536" s="70">
        <v>2</v>
      </c>
      <c r="C536" s="71" t="s">
        <v>15305</v>
      </c>
      <c r="D536" s="72" t="s">
        <v>16097</v>
      </c>
      <c r="E536" s="72" t="s">
        <v>16514</v>
      </c>
      <c r="F536" s="71" t="s">
        <v>16523</v>
      </c>
      <c r="G536" s="71" t="s">
        <v>16524</v>
      </c>
      <c r="H536" s="73">
        <v>10381677</v>
      </c>
      <c r="I536" s="73" t="str" cm="1">
        <f t="array" ref="I536">IF(COUNTIF(Q$2:Q536,Q536)=1,_xlfn.TEXTJOIN(";",1,IF($Q$2:$Q$2000=Q536,$C$2:$C$2000,"")),"")</f>
        <v/>
      </c>
      <c r="J536" s="73" t="str" cm="1">
        <f t="array" ref="J536">IF(COUNTIF(Q$2:Q536,Q536)=1,_xlfn.TEXTJOIN(";",1,IF($Q$2:$Q$2000=Q536,$F$2:$F$2000,"")),"")</f>
        <v/>
      </c>
      <c r="K536" s="73" t="str" cm="1">
        <f t="array" ref="K536">IF(COUNTIF(Q$2:Q536,Q536)=1,_xlfn.TEXTJOIN(";",1,IF($Q$2:$Q$2000=Q536,$H$2:$H$2000,"")),"")</f>
        <v/>
      </c>
      <c r="L536" s="103" t="s">
        <v>16525</v>
      </c>
      <c r="M536" s="103">
        <v>1</v>
      </c>
      <c r="O536" s="72" t="s">
        <v>16031</v>
      </c>
      <c r="P536" s="72" t="s">
        <v>16522</v>
      </c>
      <c r="Q536" s="72" t="str">
        <f t="shared" si="8"/>
        <v>国械注进20152400114</v>
      </c>
      <c r="R536" s="104">
        <v>43669</v>
      </c>
      <c r="S536" s="104">
        <v>43669</v>
      </c>
      <c r="T536" s="104">
        <v>45495</v>
      </c>
    </row>
    <row r="537" spans="1:20" s="103" customFormat="1" ht="25.5" customHeight="1">
      <c r="A537" s="70" t="s">
        <v>13371</v>
      </c>
      <c r="B537" s="70">
        <v>2</v>
      </c>
      <c r="C537" s="71" t="s">
        <v>15305</v>
      </c>
      <c r="D537" s="72" t="s">
        <v>16097</v>
      </c>
      <c r="E537" s="72" t="s">
        <v>16514</v>
      </c>
      <c r="F537" s="71" t="s">
        <v>16526</v>
      </c>
      <c r="G537" s="71" t="s">
        <v>16527</v>
      </c>
      <c r="H537" s="73">
        <v>10488521</v>
      </c>
      <c r="I537" s="73" t="str" cm="1">
        <f t="array" ref="I537">IF(COUNTIF(Q$2:Q537,Q537)=1,_xlfn.TEXTJOIN(";",1,IF($Q$2:$Q$2000=Q537,$C$2:$C$2000,"")),"")</f>
        <v/>
      </c>
      <c r="J537" s="73" t="str" cm="1">
        <f t="array" ref="J537">IF(COUNTIF(Q$2:Q537,Q537)=1,_xlfn.TEXTJOIN(";",1,IF($Q$2:$Q$2000=Q537,$F$2:$F$2000,"")),"")</f>
        <v/>
      </c>
      <c r="K537" s="73" t="str" cm="1">
        <f t="array" ref="K537">IF(COUNTIF(Q$2:Q537,Q537)=1,_xlfn.TEXTJOIN(";",1,IF($Q$2:$Q$2000=Q537,$H$2:$H$2000,"")),"")</f>
        <v/>
      </c>
      <c r="L537" s="103" t="s">
        <v>16528</v>
      </c>
      <c r="M537" s="103">
        <v>1</v>
      </c>
      <c r="O537" s="72" t="s">
        <v>16392</v>
      </c>
      <c r="P537" s="72" t="s">
        <v>16522</v>
      </c>
      <c r="Q537" s="72" t="str">
        <f t="shared" si="8"/>
        <v>国械注进20152400114</v>
      </c>
      <c r="R537" s="104">
        <v>43669</v>
      </c>
      <c r="S537" s="104">
        <v>43669</v>
      </c>
      <c r="T537" s="104">
        <v>45495</v>
      </c>
    </row>
    <row r="538" spans="1:20" s="103" customFormat="1" ht="25.5" customHeight="1">
      <c r="A538" s="70" t="s">
        <v>13371</v>
      </c>
      <c r="B538" s="70">
        <v>2</v>
      </c>
      <c r="C538" s="71" t="s">
        <v>15305</v>
      </c>
      <c r="D538" s="72" t="s">
        <v>15995</v>
      </c>
      <c r="E538" s="72" t="s">
        <v>16529</v>
      </c>
      <c r="F538" s="71" t="s">
        <v>16530</v>
      </c>
      <c r="G538" s="71" t="s">
        <v>16531</v>
      </c>
      <c r="H538" s="73">
        <v>10381450</v>
      </c>
      <c r="I538" s="73" t="str" cm="1">
        <f t="array" ref="I538">IF(COUNTIF(Q$2:Q538,Q538)=1,_xlfn.TEXTJOIN(";",1,IF($Q$2:$Q$2000=Q538,$C$2:$C$2000,"")),"")</f>
        <v>Immulite 2000;Immulite 2000</v>
      </c>
      <c r="J538" s="73" t="str" cm="1">
        <f t="array" ref="J538">IF(COUNTIF(Q$2:Q538,Q538)=1,_xlfn.TEXTJOIN(";",1,IF($Q$2:$Q$2000=Q538,$F$2:$F$2000,"")),"")</f>
        <v>L2KPEP2;L2KPEP6</v>
      </c>
      <c r="K538" s="73" t="str" cm="1">
        <f t="array" ref="K538">IF(COUNTIF(Q$2:Q538,Q538)=1,_xlfn.TEXTJOIN(";",1,IF($Q$2:$Q$2000=Q538,$H$2:$H$2000,"")),"")</f>
        <v>10381450;10381440</v>
      </c>
      <c r="L538" s="103" t="s">
        <v>16532</v>
      </c>
      <c r="M538" s="103">
        <v>1</v>
      </c>
      <c r="O538" s="72" t="s">
        <v>16067</v>
      </c>
      <c r="P538" s="72" t="s">
        <v>16533</v>
      </c>
      <c r="Q538" s="72" t="str">
        <f t="shared" si="8"/>
        <v>国械注进20192401861</v>
      </c>
      <c r="R538" s="104">
        <v>43539</v>
      </c>
      <c r="S538" s="104">
        <v>43539</v>
      </c>
      <c r="T538" s="104">
        <v>45365</v>
      </c>
    </row>
    <row r="539" spans="1:20" s="103" customFormat="1" ht="25.5" customHeight="1">
      <c r="A539" s="70" t="s">
        <v>13371</v>
      </c>
      <c r="B539" s="70">
        <v>2</v>
      </c>
      <c r="C539" s="71" t="s">
        <v>15305</v>
      </c>
      <c r="D539" s="72" t="s">
        <v>15995</v>
      </c>
      <c r="E539" s="72" t="s">
        <v>16529</v>
      </c>
      <c r="F539" s="71" t="s">
        <v>16534</v>
      </c>
      <c r="G539" s="71" t="s">
        <v>16535</v>
      </c>
      <c r="H539" s="73">
        <v>10381440</v>
      </c>
      <c r="I539" s="73" t="str" cm="1">
        <f t="array" ref="I539">IF(COUNTIF(Q$2:Q539,Q539)=1,_xlfn.TEXTJOIN(";",1,IF($Q$2:$Q$2000=Q539,$C$2:$C$2000,"")),"")</f>
        <v/>
      </c>
      <c r="J539" s="73" t="str" cm="1">
        <f t="array" ref="J539">IF(COUNTIF(Q$2:Q539,Q539)=1,_xlfn.TEXTJOIN(";",1,IF($Q$2:$Q$2000=Q539,$F$2:$F$2000,"")),"")</f>
        <v/>
      </c>
      <c r="K539" s="73" t="str" cm="1">
        <f t="array" ref="K539">IF(COUNTIF(Q$2:Q539,Q539)=1,_xlfn.TEXTJOIN(";",1,IF($Q$2:$Q$2000=Q539,$H$2:$H$2000,"")),"")</f>
        <v/>
      </c>
      <c r="L539" s="103" t="s">
        <v>16536</v>
      </c>
      <c r="M539" s="103">
        <v>1</v>
      </c>
      <c r="O539" s="72" t="s">
        <v>16031</v>
      </c>
      <c r="P539" s="72" t="s">
        <v>16537</v>
      </c>
      <c r="Q539" s="72" t="str">
        <f t="shared" si="8"/>
        <v>国械注进20192401861</v>
      </c>
      <c r="R539" s="104">
        <v>43539</v>
      </c>
      <c r="S539" s="104">
        <v>43539</v>
      </c>
      <c r="T539" s="104">
        <v>45365</v>
      </c>
    </row>
    <row r="540" spans="1:20" s="103" customFormat="1" ht="25.5" customHeight="1">
      <c r="A540" s="70" t="s">
        <v>13371</v>
      </c>
      <c r="B540" s="70">
        <v>2</v>
      </c>
      <c r="C540" s="71" t="s">
        <v>15305</v>
      </c>
      <c r="D540" s="72" t="s">
        <v>964</v>
      </c>
      <c r="E540" s="72" t="s">
        <v>16538</v>
      </c>
      <c r="F540" s="71" t="s">
        <v>16539</v>
      </c>
      <c r="G540" s="71" t="s">
        <v>16540</v>
      </c>
      <c r="H540" s="73">
        <v>10381192</v>
      </c>
      <c r="I540" s="73" t="str" cm="1">
        <f t="array" ref="I540">IF(COUNTIF(Q$2:Q540,Q540)=1,_xlfn.TEXTJOIN(";",1,IF($Q$2:$Q$2000=Q540,$C$2:$C$2000,"")),"")</f>
        <v>Immulite 2000;Immulite 2000</v>
      </c>
      <c r="J540" s="73" t="str" cm="1">
        <f t="array" ref="J540">IF(COUNTIF(Q$2:Q540,Q540)=1,_xlfn.TEXTJOIN(";",1,IF($Q$2:$Q$2000=Q540,$F$2:$F$2000,"")),"")</f>
        <v>L2KUE32;L2KUE36</v>
      </c>
      <c r="K540" s="73" t="str" cm="1">
        <f t="array" ref="K540">IF(COUNTIF(Q$2:Q540,Q540)=1,_xlfn.TEXTJOIN(";",1,IF($Q$2:$Q$2000=Q540,$H$2:$H$2000,"")),"")</f>
        <v>10381192;10381171</v>
      </c>
      <c r="L540" s="103" t="s">
        <v>10844</v>
      </c>
      <c r="M540" s="103">
        <v>1</v>
      </c>
      <c r="O540" s="72" t="s">
        <v>16067</v>
      </c>
      <c r="P540" s="72" t="s">
        <v>965</v>
      </c>
      <c r="Q540" s="72" t="str">
        <f t="shared" si="8"/>
        <v>国械注进20152402054</v>
      </c>
      <c r="R540" s="104">
        <v>43852</v>
      </c>
      <c r="S540" s="104">
        <v>43852</v>
      </c>
      <c r="T540" s="104">
        <v>45678</v>
      </c>
    </row>
    <row r="541" spans="1:20" s="103" customFormat="1" ht="25.5" customHeight="1">
      <c r="A541" s="70" t="s">
        <v>13371</v>
      </c>
      <c r="B541" s="70">
        <v>2</v>
      </c>
      <c r="C541" s="71" t="s">
        <v>15305</v>
      </c>
      <c r="D541" s="72" t="s">
        <v>964</v>
      </c>
      <c r="E541" s="72" t="s">
        <v>16538</v>
      </c>
      <c r="F541" s="71" t="s">
        <v>16541</v>
      </c>
      <c r="G541" s="71" t="s">
        <v>16542</v>
      </c>
      <c r="H541" s="73">
        <v>10381171</v>
      </c>
      <c r="I541" s="73" t="str" cm="1">
        <f t="array" ref="I541">IF(COUNTIF(Q$2:Q541,Q541)=1,_xlfn.TEXTJOIN(";",1,IF($Q$2:$Q$2000=Q541,$C$2:$C$2000,"")),"")</f>
        <v/>
      </c>
      <c r="J541" s="73" t="str" cm="1">
        <f t="array" ref="J541">IF(COUNTIF(Q$2:Q541,Q541)=1,_xlfn.TEXTJOIN(";",1,IF($Q$2:$Q$2000=Q541,$F$2:$F$2000,"")),"")</f>
        <v/>
      </c>
      <c r="K541" s="73" t="str" cm="1">
        <f t="array" ref="K541">IF(COUNTIF(Q$2:Q541,Q541)=1,_xlfn.TEXTJOIN(";",1,IF($Q$2:$Q$2000=Q541,$H$2:$H$2000,"")),"")</f>
        <v/>
      </c>
      <c r="L541" s="103" t="s">
        <v>16543</v>
      </c>
      <c r="M541" s="103">
        <v>1</v>
      </c>
      <c r="O541" s="72" t="s">
        <v>16031</v>
      </c>
      <c r="P541" s="72" t="s">
        <v>16544</v>
      </c>
      <c r="Q541" s="72" t="str">
        <f t="shared" si="8"/>
        <v>国械注进20152402054</v>
      </c>
      <c r="R541" s="104">
        <v>43852</v>
      </c>
      <c r="S541" s="104">
        <v>43852</v>
      </c>
      <c r="T541" s="104">
        <v>45678</v>
      </c>
    </row>
    <row r="542" spans="1:20" s="103" customFormat="1" ht="25.5" customHeight="1">
      <c r="A542" s="70" t="s">
        <v>13371</v>
      </c>
      <c r="B542" s="70">
        <v>2</v>
      </c>
      <c r="C542" s="71" t="s">
        <v>15305</v>
      </c>
      <c r="D542" s="136" t="s">
        <v>16091</v>
      </c>
      <c r="E542" s="136" t="s">
        <v>16545</v>
      </c>
      <c r="F542" s="135" t="s">
        <v>16546</v>
      </c>
      <c r="G542" s="71" t="s">
        <v>16547</v>
      </c>
      <c r="H542" s="73">
        <v>10487628</v>
      </c>
      <c r="I542" s="73" t="str" cm="1">
        <f t="array" ref="I542">IF(COUNTIF(Q$2:Q542,Q542)=1,_xlfn.TEXTJOIN(";",1,IF($Q$2:$Q$2000=Q542,$C$2:$C$2000,"")),"")</f>
        <v>Immulite 2000;Immulite 2000</v>
      </c>
      <c r="J542" s="73" t="str" cm="1">
        <f t="array" ref="J542">IF(COUNTIF(Q$2:Q542,Q542)=1,_xlfn.TEXTJOIN(";",1,IF($Q$2:$Q$2000=Q542,$F$2:$F$2000,"")),"")</f>
        <v>L2KEPN2;L2KEPN6</v>
      </c>
      <c r="K542" s="73" t="str" cm="1">
        <f t="array" ref="K542">IF(COUNTIF(Q$2:Q542,Q542)=1,_xlfn.TEXTJOIN(";",1,IF($Q$2:$Q$2000=Q542,$H$2:$H$2000,"")),"")</f>
        <v>10487628;10487629</v>
      </c>
      <c r="L542" s="103" t="s">
        <v>16548</v>
      </c>
      <c r="M542" s="103">
        <v>1</v>
      </c>
      <c r="O542" s="72" t="s">
        <v>16067</v>
      </c>
      <c r="P542" s="72" t="s">
        <v>16549</v>
      </c>
      <c r="Q542" s="72" t="str">
        <f t="shared" si="8"/>
        <v>国械注进20152402000</v>
      </c>
      <c r="R542" s="104">
        <v>43852</v>
      </c>
      <c r="S542" s="104">
        <v>43852</v>
      </c>
      <c r="T542" s="104">
        <v>45678</v>
      </c>
    </row>
    <row r="543" spans="1:20" s="103" customFormat="1" ht="25.5" customHeight="1">
      <c r="A543" s="70" t="s">
        <v>13371</v>
      </c>
      <c r="B543" s="70">
        <v>2</v>
      </c>
      <c r="C543" s="71" t="s">
        <v>15305</v>
      </c>
      <c r="D543" s="136" t="s">
        <v>16091</v>
      </c>
      <c r="E543" s="136" t="s">
        <v>16545</v>
      </c>
      <c r="F543" s="135" t="s">
        <v>16550</v>
      </c>
      <c r="G543" s="71" t="s">
        <v>16551</v>
      </c>
      <c r="H543" s="73">
        <v>10487629</v>
      </c>
      <c r="I543" s="73" t="str" cm="1">
        <f t="array" ref="I543">IF(COUNTIF(Q$2:Q543,Q543)=1,_xlfn.TEXTJOIN(";",1,IF($Q$2:$Q$2000=Q543,$C$2:$C$2000,"")),"")</f>
        <v/>
      </c>
      <c r="J543" s="73" t="str" cm="1">
        <f t="array" ref="J543">IF(COUNTIF(Q$2:Q543,Q543)=1,_xlfn.TEXTJOIN(";",1,IF($Q$2:$Q$2000=Q543,$F$2:$F$2000,"")),"")</f>
        <v/>
      </c>
      <c r="K543" s="73" t="str" cm="1">
        <f t="array" ref="K543">IF(COUNTIF(Q$2:Q543,Q543)=1,_xlfn.TEXTJOIN(";",1,IF($Q$2:$Q$2000=Q543,$H$2:$H$2000,"")),"")</f>
        <v/>
      </c>
      <c r="L543" s="103" t="s">
        <v>16552</v>
      </c>
      <c r="M543" s="103">
        <v>1</v>
      </c>
      <c r="O543" s="72" t="s">
        <v>16031</v>
      </c>
      <c r="P543" s="72" t="s">
        <v>16553</v>
      </c>
      <c r="Q543" s="72" t="str">
        <f t="shared" si="8"/>
        <v>国械注进20152402000</v>
      </c>
      <c r="R543" s="104">
        <v>43852</v>
      </c>
      <c r="S543" s="104">
        <v>43852</v>
      </c>
      <c r="T543" s="104">
        <v>45678</v>
      </c>
    </row>
    <row r="544" spans="1:20" s="103" customFormat="1" ht="25.5" customHeight="1">
      <c r="A544" s="70" t="s">
        <v>13371</v>
      </c>
      <c r="B544" s="70">
        <v>2</v>
      </c>
      <c r="C544" s="71" t="s">
        <v>15305</v>
      </c>
      <c r="D544" s="135" t="s">
        <v>16103</v>
      </c>
      <c r="E544" s="136" t="s">
        <v>16554</v>
      </c>
      <c r="F544" s="135" t="s">
        <v>16555</v>
      </c>
      <c r="G544" s="71" t="s">
        <v>16556</v>
      </c>
      <c r="H544" s="73">
        <v>10381451</v>
      </c>
      <c r="I544" s="73" t="str" cm="1">
        <f t="array" ref="I544">IF(COUNTIF(Q$2:Q544,Q544)=1,_xlfn.TEXTJOIN(";",1,IF($Q$2:$Q$2000=Q544,$C$2:$C$2000,"")),"")</f>
        <v>Immulite 2000</v>
      </c>
      <c r="J544" s="73" t="str" cm="1">
        <f t="array" ref="J544">IF(COUNTIF(Q$2:Q544,Q544)=1,_xlfn.TEXTJOIN(";",1,IF($Q$2:$Q$2000=Q544,$F$2:$F$2000,"")),"")</f>
        <v>L2KGRH2</v>
      </c>
      <c r="K544" s="73" t="str" cm="1">
        <f t="array" ref="K544">IF(COUNTIF(Q$2:Q544,Q544)=1,_xlfn.TEXTJOIN(";",1,IF($Q$2:$Q$2000=Q544,$H$2:$H$2000,"")),"")</f>
        <v>10381451</v>
      </c>
      <c r="L544" s="103" t="s">
        <v>16557</v>
      </c>
      <c r="M544" s="103">
        <v>1</v>
      </c>
      <c r="O544" s="72" t="s">
        <v>16067</v>
      </c>
      <c r="P544" s="72" t="s">
        <v>16558</v>
      </c>
      <c r="Q544" s="72" t="str">
        <f t="shared" si="8"/>
        <v>国械注进20152402056</v>
      </c>
      <c r="R544" s="104">
        <v>43863</v>
      </c>
      <c r="S544" s="104">
        <v>43863</v>
      </c>
      <c r="T544" s="104">
        <v>45689</v>
      </c>
    </row>
    <row r="545" spans="1:20" s="103" customFormat="1" ht="25.5" customHeight="1">
      <c r="A545" s="70" t="s">
        <v>13371</v>
      </c>
      <c r="B545" s="70">
        <v>1</v>
      </c>
      <c r="C545" s="71" t="s">
        <v>15305</v>
      </c>
      <c r="D545" s="137" t="s">
        <v>16559</v>
      </c>
      <c r="E545" s="136" t="s">
        <v>16560</v>
      </c>
      <c r="F545" s="135" t="s">
        <v>16561</v>
      </c>
      <c r="G545" s="71" t="s">
        <v>16562</v>
      </c>
      <c r="H545" s="73">
        <v>10385232</v>
      </c>
      <c r="I545" s="73" t="str" cm="1">
        <f t="array" ref="I545">IF(COUNTIF(Q$2:Q545,Q545)=1,_xlfn.TEXTJOIN(";",1,IF($Q$2:$Q$2000=Q545,$C$2:$C$2000,"")),"")</f>
        <v>Immulite 2000</v>
      </c>
      <c r="J545" s="73" t="str" cm="1">
        <f t="array" ref="J545">IF(COUNTIF(Q$2:Q545,Q545)=1,_xlfn.TEXTJOIN(";",1,IF($Q$2:$Q$2000=Q545,$F$2:$F$2000,"")),"")</f>
        <v>L2SUBM</v>
      </c>
      <c r="K545" s="73" t="str" cm="1">
        <f t="array" ref="K545">IF(COUNTIF(Q$2:Q545,Q545)=1,_xlfn.TEXTJOIN(";",1,IF($Q$2:$Q$2000=Q545,$H$2:$H$2000,"")),"")</f>
        <v>10385232</v>
      </c>
      <c r="L545" s="103" t="s">
        <v>16563</v>
      </c>
      <c r="M545" s="103">
        <v>1</v>
      </c>
      <c r="O545" s="72" t="s">
        <v>16564</v>
      </c>
      <c r="P545" s="72" t="s">
        <v>16565</v>
      </c>
      <c r="Q545" s="72" t="str">
        <f t="shared" si="8"/>
        <v>国械备20181148号</v>
      </c>
      <c r="R545" s="104">
        <v>43437</v>
      </c>
      <c r="S545" s="104">
        <v>43437</v>
      </c>
      <c r="T545" s="104">
        <v>401768</v>
      </c>
    </row>
    <row r="546" spans="1:20" s="103" customFormat="1" ht="25.5" customHeight="1">
      <c r="A546" s="70" t="s">
        <v>13371</v>
      </c>
      <c r="B546" s="70">
        <v>2</v>
      </c>
      <c r="C546" s="71" t="s">
        <v>15305</v>
      </c>
      <c r="D546" s="136" t="s">
        <v>16121</v>
      </c>
      <c r="E546" s="136" t="s">
        <v>16566</v>
      </c>
      <c r="F546" s="135" t="s">
        <v>16567</v>
      </c>
      <c r="G546" s="71" t="s">
        <v>16568</v>
      </c>
      <c r="H546" s="73">
        <v>10381213</v>
      </c>
      <c r="I546" s="73" t="str" cm="1">
        <f t="array" ref="I546">IF(COUNTIF(Q$2:Q546,Q546)=1,_xlfn.TEXTJOIN(";",1,IF($Q$2:$Q$2000=Q546,$C$2:$C$2000,"")),"")</f>
        <v>Immulite 2000;Immulite 2000</v>
      </c>
      <c r="J546" s="73" t="str" cm="1">
        <f t="array" ref="J546">IF(COUNTIF(Q$2:Q546,Q546)=1,_xlfn.TEXTJOIN(";",1,IF($Q$2:$Q$2000=Q546,$F$2:$F$2000,"")),"")</f>
        <v>L2KPC2;L2KPC6</v>
      </c>
      <c r="K546" s="73" t="str" cm="1">
        <f t="array" ref="K546">IF(COUNTIF(Q$2:Q546,Q546)=1,_xlfn.TEXTJOIN(";",1,IF($Q$2:$Q$2000=Q546,$H$2:$H$2000,"")),"")</f>
        <v>10381213;10381215</v>
      </c>
      <c r="L546" s="103" t="s">
        <v>16569</v>
      </c>
      <c r="M546" s="103">
        <v>1</v>
      </c>
      <c r="O546" s="72" t="s">
        <v>16067</v>
      </c>
      <c r="P546" s="72" t="s">
        <v>16570</v>
      </c>
      <c r="Q546" s="72" t="str">
        <f t="shared" si="8"/>
        <v>国械注进20152403766</v>
      </c>
      <c r="R546" s="104">
        <v>43906</v>
      </c>
      <c r="S546" s="104">
        <v>43906</v>
      </c>
      <c r="T546" s="104">
        <v>45731</v>
      </c>
    </row>
    <row r="547" spans="1:20" s="103" customFormat="1" ht="25.5" customHeight="1">
      <c r="A547" s="70" t="s">
        <v>13371</v>
      </c>
      <c r="B547" s="70">
        <v>2</v>
      </c>
      <c r="C547" s="71" t="s">
        <v>15305</v>
      </c>
      <c r="D547" s="136" t="s">
        <v>16121</v>
      </c>
      <c r="E547" s="136" t="s">
        <v>16571</v>
      </c>
      <c r="F547" s="135" t="s">
        <v>16572</v>
      </c>
      <c r="G547" s="71" t="s">
        <v>16573</v>
      </c>
      <c r="H547" s="73">
        <v>10381215</v>
      </c>
      <c r="I547" s="73" t="str" cm="1">
        <f t="array" ref="I547">IF(COUNTIF(Q$2:Q547,Q547)=1,_xlfn.TEXTJOIN(";",1,IF($Q$2:$Q$2000=Q547,$C$2:$C$2000,"")),"")</f>
        <v/>
      </c>
      <c r="J547" s="73" t="str" cm="1">
        <f t="array" ref="J547">IF(COUNTIF(Q$2:Q547,Q547)=1,_xlfn.TEXTJOIN(";",1,IF($Q$2:$Q$2000=Q547,$F$2:$F$2000,"")),"")</f>
        <v/>
      </c>
      <c r="K547" s="73" t="str" cm="1">
        <f t="array" ref="K547">IF(COUNTIF(Q$2:Q547,Q547)=1,_xlfn.TEXTJOIN(";",1,IF($Q$2:$Q$2000=Q547,$H$2:$H$2000,"")),"")</f>
        <v/>
      </c>
      <c r="L547" s="103" t="s">
        <v>16574</v>
      </c>
      <c r="M547" s="103">
        <v>1</v>
      </c>
      <c r="O547" s="72" t="s">
        <v>16031</v>
      </c>
      <c r="P547" s="72" t="s">
        <v>16575</v>
      </c>
      <c r="Q547" s="72" t="str">
        <f t="shared" si="8"/>
        <v>国械注进20152403766</v>
      </c>
      <c r="R547" s="104">
        <v>43906</v>
      </c>
      <c r="S547" s="104">
        <v>43906</v>
      </c>
      <c r="T547" s="104">
        <v>45731</v>
      </c>
    </row>
    <row r="548" spans="1:20" s="103" customFormat="1" ht="25.5" customHeight="1">
      <c r="A548" s="70" t="s">
        <v>13371</v>
      </c>
      <c r="B548" s="70">
        <v>2</v>
      </c>
      <c r="C548" s="71" t="s">
        <v>15305</v>
      </c>
      <c r="D548" s="136" t="s">
        <v>16576</v>
      </c>
      <c r="E548" s="136" t="s">
        <v>16577</v>
      </c>
      <c r="F548" s="135" t="s">
        <v>16578</v>
      </c>
      <c r="G548" s="71" t="s">
        <v>16579</v>
      </c>
      <c r="H548" s="73">
        <v>10381669</v>
      </c>
      <c r="I548" s="73" t="str" cm="1">
        <f t="array" ref="I548">IF(COUNTIF(Q$2:Q548,Q548)=1,_xlfn.TEXTJOIN(";",1,IF($Q$2:$Q$2000=Q548,$C$2:$C$2000,"")),"")</f>
        <v>Immulite 2000</v>
      </c>
      <c r="J548" s="73" t="str" cm="1">
        <f t="array" ref="J548">IF(COUNTIF(Q$2:Q548,Q548)=1,_xlfn.TEXTJOIN(";",1,IF($Q$2:$Q$2000=Q548,$F$2:$F$2000,"")),"")</f>
        <v>L2KTU2</v>
      </c>
      <c r="K548" s="73" t="str" cm="1">
        <f t="array" ref="K548">IF(COUNTIF(Q$2:Q548,Q548)=1,_xlfn.TEXTJOIN(";",1,IF($Q$2:$Q$2000=Q548,$H$2:$H$2000,"")),"")</f>
        <v>10381669</v>
      </c>
      <c r="L548" s="103" t="s">
        <v>16580</v>
      </c>
      <c r="M548" s="103">
        <v>1</v>
      </c>
      <c r="O548" s="72" t="s">
        <v>16067</v>
      </c>
      <c r="P548" s="72" t="s">
        <v>16581</v>
      </c>
      <c r="Q548" s="72" t="str">
        <f t="shared" si="8"/>
        <v>国械注进20162400441</v>
      </c>
      <c r="R548" s="104">
        <v>44097</v>
      </c>
      <c r="S548" s="104">
        <v>44097</v>
      </c>
      <c r="T548" s="104">
        <v>45922</v>
      </c>
    </row>
    <row r="549" spans="1:20" s="103" customFormat="1" ht="25.5" customHeight="1">
      <c r="A549" s="70" t="s">
        <v>13371</v>
      </c>
      <c r="B549" s="70">
        <v>3</v>
      </c>
      <c r="C549" s="71" t="s">
        <v>15305</v>
      </c>
      <c r="D549" s="72" t="s">
        <v>15625</v>
      </c>
      <c r="E549" s="72" t="s">
        <v>16582</v>
      </c>
      <c r="F549" s="71" t="s">
        <v>16583</v>
      </c>
      <c r="G549" s="71" t="s">
        <v>16584</v>
      </c>
      <c r="H549" s="73">
        <v>10380994</v>
      </c>
      <c r="I549" s="73" t="str" cm="1">
        <f t="array" ref="I549">IF(COUNTIF(Q$2:Q549,Q549)=1,_xlfn.TEXTJOIN(";",1,IF($Q$2:$Q$2000=Q549,$C$2:$C$2000,"")),"")</f>
        <v>Immulite 2000;Immulite 2000</v>
      </c>
      <c r="J549" s="73" t="str" cm="1">
        <f t="array" ref="J549">IF(COUNTIF(Q$2:Q549,Q549)=1,_xlfn.TEXTJOIN(";",1,IF($Q$2:$Q$2000=Q549,$F$2:$F$2000,"")),"")</f>
        <v>L2KCE2;L2KCE6</v>
      </c>
      <c r="K549" s="73" t="str" cm="1">
        <f t="array" ref="K549">IF(COUNTIF(Q$2:Q549,Q549)=1,_xlfn.TEXTJOIN(";",1,IF($Q$2:$Q$2000=Q549,$H$2:$H$2000,"")),"")</f>
        <v>10380994;10380995</v>
      </c>
      <c r="L549" s="103" t="s">
        <v>16585</v>
      </c>
      <c r="M549" s="103">
        <v>1</v>
      </c>
      <c r="O549" s="72" t="s">
        <v>16067</v>
      </c>
      <c r="P549" s="72" t="s">
        <v>16586</v>
      </c>
      <c r="Q549" s="72" t="str">
        <f t="shared" si="8"/>
        <v>国械注进20163400105</v>
      </c>
      <c r="R549" s="104">
        <v>44158</v>
      </c>
      <c r="S549" s="104">
        <v>44158</v>
      </c>
      <c r="T549" s="104">
        <v>45983</v>
      </c>
    </row>
    <row r="550" spans="1:20" s="103" customFormat="1" ht="25.5" customHeight="1">
      <c r="A550" s="70" t="s">
        <v>13371</v>
      </c>
      <c r="B550" s="70">
        <v>3</v>
      </c>
      <c r="C550" s="71" t="s">
        <v>15305</v>
      </c>
      <c r="D550" s="72" t="s">
        <v>15625</v>
      </c>
      <c r="E550" s="72" t="s">
        <v>16582</v>
      </c>
      <c r="F550" s="71" t="s">
        <v>16587</v>
      </c>
      <c r="G550" s="71" t="s">
        <v>16588</v>
      </c>
      <c r="H550" s="73">
        <v>10380995</v>
      </c>
      <c r="I550" s="73" t="str" cm="1">
        <f t="array" ref="I550">IF(COUNTIF(Q$2:Q550,Q550)=1,_xlfn.TEXTJOIN(";",1,IF($Q$2:$Q$2000=Q550,$C$2:$C$2000,"")),"")</f>
        <v/>
      </c>
      <c r="J550" s="73" t="str" cm="1">
        <f t="array" ref="J550">IF(COUNTIF(Q$2:Q550,Q550)=1,_xlfn.TEXTJOIN(";",1,IF($Q$2:$Q$2000=Q550,$F$2:$F$2000,"")),"")</f>
        <v/>
      </c>
      <c r="K550" s="73" t="str" cm="1">
        <f t="array" ref="K550">IF(COUNTIF(Q$2:Q550,Q550)=1,_xlfn.TEXTJOIN(";",1,IF($Q$2:$Q$2000=Q550,$H$2:$H$2000,"")),"")</f>
        <v/>
      </c>
      <c r="L550" s="103" t="s">
        <v>16589</v>
      </c>
      <c r="M550" s="103">
        <v>1</v>
      </c>
      <c r="O550" s="72" t="s">
        <v>16031</v>
      </c>
      <c r="P550" s="72" t="s">
        <v>16590</v>
      </c>
      <c r="Q550" s="72" t="str">
        <f t="shared" si="8"/>
        <v>国械注进20163400105</v>
      </c>
      <c r="R550" s="104">
        <v>44158</v>
      </c>
      <c r="S550" s="104">
        <v>44158</v>
      </c>
      <c r="T550" s="104">
        <v>45983</v>
      </c>
    </row>
    <row r="551" spans="1:20" s="103" customFormat="1" ht="25.5" customHeight="1">
      <c r="A551" s="70" t="s">
        <v>13371</v>
      </c>
      <c r="B551" s="70">
        <v>3</v>
      </c>
      <c r="C551" s="71" t="s">
        <v>15305</v>
      </c>
      <c r="D551" s="72" t="s">
        <v>2202</v>
      </c>
      <c r="E551" s="72" t="s">
        <v>16591</v>
      </c>
      <c r="F551" s="71" t="s">
        <v>16592</v>
      </c>
      <c r="G551" s="71" t="s">
        <v>16593</v>
      </c>
      <c r="H551" s="73">
        <v>10380972</v>
      </c>
      <c r="I551" s="73" t="str" cm="1">
        <f t="array" ref="I551">IF(COUNTIF(Q$2:Q551,Q551)=1,_xlfn.TEXTJOIN(";",1,IF($Q$2:$Q$2000=Q551,$C$2:$C$2000,"")),"")</f>
        <v>Immulite 2000</v>
      </c>
      <c r="J551" s="73" t="str" cm="1">
        <f t="array" ref="J551">IF(COUNTIF(Q$2:Q551,Q551)=1,_xlfn.TEXTJOIN(";",1,IF($Q$2:$Q$2000=Q551,$F$2:$F$2000,"")),"")</f>
        <v>L2KOP2</v>
      </c>
      <c r="K551" s="73" t="str" cm="1">
        <f t="array" ref="K551">IF(COUNTIF(Q$2:Q551,Q551)=1,_xlfn.TEXTJOIN(";",1,IF($Q$2:$Q$2000=Q551,$H$2:$H$2000,"")),"")</f>
        <v>10380972</v>
      </c>
      <c r="L551" s="103" t="s">
        <v>12104</v>
      </c>
      <c r="M551" s="103">
        <v>1</v>
      </c>
      <c r="O551" s="72" t="s">
        <v>16067</v>
      </c>
      <c r="P551" s="72" t="s">
        <v>2203</v>
      </c>
      <c r="Q551" s="72" t="str">
        <f t="shared" si="8"/>
        <v>国械注进20163401148</v>
      </c>
      <c r="R551" s="104">
        <v>44148</v>
      </c>
      <c r="S551" s="104">
        <v>44148</v>
      </c>
      <c r="T551" s="104">
        <v>45973</v>
      </c>
    </row>
    <row r="552" spans="1:20" s="103" customFormat="1" ht="25.5" customHeight="1">
      <c r="A552" s="70" t="s">
        <v>13371</v>
      </c>
      <c r="B552" s="70">
        <v>1</v>
      </c>
      <c r="C552" s="71" t="s">
        <v>15305</v>
      </c>
      <c r="D552" s="72" t="s">
        <v>16594</v>
      </c>
      <c r="E552" s="72" t="s">
        <v>16595</v>
      </c>
      <c r="F552" s="73" t="s">
        <v>16596</v>
      </c>
      <c r="G552" s="71" t="s">
        <v>16597</v>
      </c>
      <c r="H552" s="73">
        <v>10387074</v>
      </c>
      <c r="I552" s="73" t="str" cm="1">
        <f t="array" ref="I552">IF(COUNTIF(Q$2:Q552,Q552)=1,_xlfn.TEXTJOIN(";",1,IF($Q$2:$Q$2000=Q552,$C$2:$C$2000,"")),"")</f>
        <v>Immulite 2000</v>
      </c>
      <c r="J552" s="73" t="str" cm="1">
        <f t="array" ref="J552">IF(COUNTIF(Q$2:Q552,Q552)=1,_xlfn.TEXTJOIN(";",1,IF($Q$2:$Q$2000=Q552,$F$2:$F$2000,"")),"")</f>
        <v>L2GFZ</v>
      </c>
      <c r="K552" s="73" t="str" cm="1">
        <f t="array" ref="K552">IF(COUNTIF(Q$2:Q552,Q552)=1,_xlfn.TEXTJOIN(";",1,IF($Q$2:$Q$2000=Q552,$H$2:$H$2000,"")),"")</f>
        <v>10387074</v>
      </c>
      <c r="L552" s="103" t="s">
        <v>16598</v>
      </c>
      <c r="M552" s="103">
        <v>1</v>
      </c>
      <c r="O552" s="72" t="s">
        <v>16599</v>
      </c>
      <c r="P552" s="72" t="s">
        <v>16600</v>
      </c>
      <c r="Q552" s="72" t="str">
        <f t="shared" si="8"/>
        <v>国械备20152001号</v>
      </c>
      <c r="R552" s="104">
        <v>43434</v>
      </c>
      <c r="S552" s="104">
        <v>43434</v>
      </c>
      <c r="T552" s="104">
        <v>401768</v>
      </c>
    </row>
    <row r="553" spans="1:20" s="103" customFormat="1" ht="25.5" customHeight="1">
      <c r="A553" s="70" t="s">
        <v>13371</v>
      </c>
      <c r="B553" s="70">
        <v>3</v>
      </c>
      <c r="C553" s="71" t="s">
        <v>15305</v>
      </c>
      <c r="D553" s="72" t="s">
        <v>16140</v>
      </c>
      <c r="E553" s="72" t="s">
        <v>16601</v>
      </c>
      <c r="F553" s="71" t="s">
        <v>16602</v>
      </c>
      <c r="G553" s="71" t="s">
        <v>16603</v>
      </c>
      <c r="H553" s="73">
        <v>10380988</v>
      </c>
      <c r="I553" s="73" t="str" cm="1">
        <f t="array" ref="I553">IF(COUNTIF(Q$2:Q553,Q553)=1,_xlfn.TEXTJOIN(";",1,IF($Q$2:$Q$2000=Q553,$C$2:$C$2000,"")),"")</f>
        <v>Immulite 2000</v>
      </c>
      <c r="J553" s="73" t="str" cm="1">
        <f t="array" ref="J553">IF(COUNTIF(Q$2:Q553,Q553)=1,_xlfn.TEXTJOIN(";",1,IF($Q$2:$Q$2000=Q553,$F$2:$F$2000,"")),"")</f>
        <v>L2KGI2</v>
      </c>
      <c r="K553" s="73" t="str" cm="1">
        <f t="array" ref="K553">IF(COUNTIF(Q$2:Q553,Q553)=1,_xlfn.TEXTJOIN(";",1,IF($Q$2:$Q$2000=Q553,$H$2:$H$2000,"")),"")</f>
        <v>10380988</v>
      </c>
      <c r="L553" s="103" t="s">
        <v>16604</v>
      </c>
      <c r="M553" s="103">
        <v>1</v>
      </c>
      <c r="O553" s="72" t="s">
        <v>16067</v>
      </c>
      <c r="P553" s="72" t="s">
        <v>16605</v>
      </c>
      <c r="Q553" s="72" t="str">
        <f t="shared" si="8"/>
        <v>国械注进20163402095</v>
      </c>
      <c r="R553" s="104">
        <v>44225</v>
      </c>
      <c r="S553" s="104">
        <v>44225</v>
      </c>
      <c r="T553" s="104">
        <v>46050</v>
      </c>
    </row>
    <row r="554" spans="1:20" s="103" customFormat="1" ht="25.5" customHeight="1">
      <c r="A554" s="70" t="s">
        <v>13371</v>
      </c>
      <c r="B554" s="70">
        <v>2</v>
      </c>
      <c r="C554" s="71" t="s">
        <v>15305</v>
      </c>
      <c r="D554" s="72" t="s">
        <v>16001</v>
      </c>
      <c r="E554" s="72" t="s">
        <v>16606</v>
      </c>
      <c r="F554" s="73" t="s">
        <v>16607</v>
      </c>
      <c r="G554" s="71" t="s">
        <v>16608</v>
      </c>
      <c r="H554" s="73">
        <v>10380983</v>
      </c>
      <c r="I554" s="73" t="str" cm="1">
        <f t="array" ref="I554">IF(COUNTIF(Q$2:Q554,Q554)=1,_xlfn.TEXTJOIN(";",1,IF($Q$2:$Q$2000=Q554,$C$2:$C$2000,"")),"")</f>
        <v>Immulite 2000</v>
      </c>
      <c r="J554" s="73" t="str" cm="1">
        <f t="array" ref="J554">IF(COUNTIF(Q$2:Q554,Q554)=1,_xlfn.TEXTJOIN(";",1,IF($Q$2:$Q$2000=Q554,$F$2:$F$2000,"")),"")</f>
        <v>L2KBR2</v>
      </c>
      <c r="K554" s="73" t="str" cm="1">
        <f t="array" ref="K554">IF(COUNTIF(Q$2:Q554,Q554)=1,_xlfn.TEXTJOIN(";",1,IF($Q$2:$Q$2000=Q554,$H$2:$H$2000,"")),"")</f>
        <v>10380983</v>
      </c>
      <c r="L554" s="103" t="s">
        <v>16609</v>
      </c>
      <c r="M554" s="103">
        <v>1</v>
      </c>
      <c r="O554" s="72" t="s">
        <v>16067</v>
      </c>
      <c r="P554" s="72" t="s">
        <v>16610</v>
      </c>
      <c r="Q554" s="72" t="str">
        <f t="shared" si="8"/>
        <v>国械注进20162400448</v>
      </c>
      <c r="R554" s="104">
        <v>44309</v>
      </c>
      <c r="S554" s="104">
        <v>44309</v>
      </c>
      <c r="T554" s="104">
        <v>46134</v>
      </c>
    </row>
    <row r="555" spans="1:20" s="103" customFormat="1" ht="25.5" customHeight="1">
      <c r="A555" s="70" t="s">
        <v>13371</v>
      </c>
      <c r="B555" s="70">
        <v>1</v>
      </c>
      <c r="C555" s="71" t="s">
        <v>15305</v>
      </c>
      <c r="D555" s="72" t="s">
        <v>16611</v>
      </c>
      <c r="E555" s="72" t="s">
        <v>16612</v>
      </c>
      <c r="F555" s="71" t="s">
        <v>16613</v>
      </c>
      <c r="G555" s="71" t="s">
        <v>16614</v>
      </c>
      <c r="H555" s="73">
        <v>10387663</v>
      </c>
      <c r="I555" s="73" t="str" cm="1">
        <f t="array" ref="I555">IF(COUNTIF(Q$2:Q555,Q555)=1,_xlfn.TEXTJOIN(";",1,IF($Q$2:$Q$2000=Q555,$C$2:$C$2000,"")),"")</f>
        <v>Immulite 2000</v>
      </c>
      <c r="J555" s="73" t="str" cm="1">
        <f t="array" ref="J555">IF(COUNTIF(Q$2:Q555,Q555)=1,_xlfn.TEXTJOIN(";",1,IF($Q$2:$Q$2000=Q555,$F$2:$F$2000,"")),"")</f>
        <v>L2IGZ2</v>
      </c>
      <c r="K555" s="73" t="str" cm="1">
        <f t="array" ref="K555">IF(COUNTIF(Q$2:Q555,Q555)=1,_xlfn.TEXTJOIN(";",1,IF($Q$2:$Q$2000=Q555,$H$2:$H$2000,"")),"")</f>
        <v>10387663</v>
      </c>
      <c r="L555" s="103" t="s">
        <v>16615</v>
      </c>
      <c r="M555" s="103">
        <v>1</v>
      </c>
      <c r="O555" s="72" t="s">
        <v>16616</v>
      </c>
      <c r="P555" s="72" t="s">
        <v>16617</v>
      </c>
      <c r="Q555" s="72" t="str">
        <f t="shared" si="8"/>
        <v>国械备20160401号</v>
      </c>
      <c r="R555" s="104">
        <v>43434</v>
      </c>
      <c r="S555" s="104">
        <v>43434</v>
      </c>
      <c r="T555" s="104">
        <v>401768</v>
      </c>
    </row>
    <row r="556" spans="1:20" s="103" customFormat="1" ht="25.5" customHeight="1">
      <c r="A556" s="70" t="s">
        <v>13371</v>
      </c>
      <c r="B556" s="70">
        <v>3</v>
      </c>
      <c r="C556" s="71" t="s">
        <v>15305</v>
      </c>
      <c r="D556" s="72" t="s">
        <v>16618</v>
      </c>
      <c r="E556" s="72" t="s">
        <v>16619</v>
      </c>
      <c r="F556" s="71" t="s">
        <v>16620</v>
      </c>
      <c r="G556" s="71" t="s">
        <v>16621</v>
      </c>
      <c r="H556" s="73">
        <v>10381327</v>
      </c>
      <c r="I556" s="73" t="str" cm="1">
        <f t="array" ref="I556">IF(COUNTIF(Q$2:Q556,Q556)=1,_xlfn.TEXTJOIN(";",1,IF($Q$2:$Q$2000=Q556,$C$2:$C$2000,"")),"")</f>
        <v>Immulite 2000;Immulite 2000</v>
      </c>
      <c r="J556" s="73" t="str" cm="1">
        <f t="array" ref="J556">IF(COUNTIF(Q$2:Q556,Q556)=1,_xlfn.TEXTJOIN(";",1,IF($Q$2:$Q$2000=Q556,$F$2:$F$2000,"")),"")</f>
        <v>L2KRM2;L2KRM6</v>
      </c>
      <c r="K556" s="73" t="str" cm="1">
        <f t="array" ref="K556">IF(COUNTIF(Q$2:Q556,Q556)=1,_xlfn.TEXTJOIN(";",1,IF($Q$2:$Q$2000=Q556,$H$2:$H$2000,"")),"")</f>
        <v>10381327;10381303</v>
      </c>
      <c r="L556" s="103" t="s">
        <v>16622</v>
      </c>
      <c r="M556" s="103">
        <v>1</v>
      </c>
      <c r="O556" s="72" t="s">
        <v>16067</v>
      </c>
      <c r="P556" s="72" t="s">
        <v>16623</v>
      </c>
      <c r="Q556" s="72" t="str">
        <f t="shared" si="8"/>
        <v>国械注进20173400543</v>
      </c>
      <c r="R556" s="104">
        <v>44455</v>
      </c>
      <c r="S556" s="104">
        <v>44455</v>
      </c>
      <c r="T556" s="104">
        <v>46280</v>
      </c>
    </row>
    <row r="557" spans="1:20" s="103" customFormat="1" ht="25.5" customHeight="1">
      <c r="A557" s="70" t="s">
        <v>13371</v>
      </c>
      <c r="B557" s="70">
        <v>3</v>
      </c>
      <c r="C557" s="71" t="s">
        <v>15305</v>
      </c>
      <c r="D557" s="72" t="s">
        <v>16618</v>
      </c>
      <c r="E557" s="72" t="s">
        <v>16619</v>
      </c>
      <c r="F557" s="71" t="s">
        <v>16624</v>
      </c>
      <c r="G557" s="71" t="s">
        <v>16625</v>
      </c>
      <c r="H557" s="73">
        <v>10381303</v>
      </c>
      <c r="I557" s="73" t="str" cm="1">
        <f t="array" ref="I557">IF(COUNTIF(Q$2:Q557,Q557)=1,_xlfn.TEXTJOIN(";",1,IF($Q$2:$Q$2000=Q557,$C$2:$C$2000,"")),"")</f>
        <v/>
      </c>
      <c r="J557" s="73" t="str" cm="1">
        <f t="array" ref="J557">IF(COUNTIF(Q$2:Q557,Q557)=1,_xlfn.TEXTJOIN(";",1,IF($Q$2:$Q$2000=Q557,$F$2:$F$2000,"")),"")</f>
        <v/>
      </c>
      <c r="K557" s="73" t="str" cm="1">
        <f t="array" ref="K557">IF(COUNTIF(Q$2:Q557,Q557)=1,_xlfn.TEXTJOIN(";",1,IF($Q$2:$Q$2000=Q557,$H$2:$H$2000,"")),"")</f>
        <v/>
      </c>
      <c r="L557" s="103" t="s">
        <v>16626</v>
      </c>
      <c r="M557" s="103">
        <v>1</v>
      </c>
      <c r="O557" s="72" t="s">
        <v>16031</v>
      </c>
      <c r="P557" s="72" t="s">
        <v>16627</v>
      </c>
      <c r="Q557" s="72" t="str">
        <f t="shared" si="8"/>
        <v>国械注进20173400543</v>
      </c>
      <c r="R557" s="104">
        <v>44455</v>
      </c>
      <c r="S557" s="104">
        <v>44455</v>
      </c>
      <c r="T557" s="104">
        <v>46280</v>
      </c>
    </row>
    <row r="558" spans="1:20" s="103" customFormat="1" ht="25.5" customHeight="1">
      <c r="A558" s="70" t="s">
        <v>13371</v>
      </c>
      <c r="B558" s="70">
        <v>3</v>
      </c>
      <c r="C558" s="71" t="s">
        <v>15305</v>
      </c>
      <c r="D558" s="72" t="s">
        <v>16628</v>
      </c>
      <c r="E558" s="72" t="s">
        <v>16629</v>
      </c>
      <c r="F558" s="71" t="s">
        <v>16630</v>
      </c>
      <c r="G558" s="71" t="s">
        <v>16631</v>
      </c>
      <c r="H558" s="73">
        <v>10381298</v>
      </c>
      <c r="I558" s="73" t="str" cm="1">
        <f t="array" ref="I558">IF(COUNTIF(Q$2:Q558,Q558)=1,_xlfn.TEXTJOIN(";",1,IF($Q$2:$Q$2000=Q558,$C$2:$C$2000,"")),"")</f>
        <v>Immulite 2000;Immulite 2000</v>
      </c>
      <c r="J558" s="73" t="str" cm="1">
        <f t="array" ref="J558">IF(COUNTIF(Q$2:Q558,Q558)=1,_xlfn.TEXTJOIN(";",1,IF($Q$2:$Q$2000=Q558,$F$2:$F$2000,"")),"")</f>
        <v>L2KTZ2;L2KTZ6</v>
      </c>
      <c r="K558" s="73" t="str" cm="1">
        <f t="array" ref="K558">IF(COUNTIF(Q$2:Q558,Q558)=1,_xlfn.TEXTJOIN(";",1,IF($Q$2:$Q$2000=Q558,$H$2:$H$2000,"")),"")</f>
        <v>10381298;10381302</v>
      </c>
      <c r="L558" s="103" t="s">
        <v>16632</v>
      </c>
      <c r="M558" s="103">
        <v>1</v>
      </c>
      <c r="O558" s="72" t="s">
        <v>16067</v>
      </c>
      <c r="P558" s="72" t="s">
        <v>16633</v>
      </c>
      <c r="Q558" s="72" t="str">
        <f t="shared" si="8"/>
        <v>国械注进20173402222</v>
      </c>
      <c r="R558" s="104">
        <v>44480</v>
      </c>
      <c r="S558" s="104">
        <v>44740</v>
      </c>
      <c r="T558" s="104">
        <v>46565</v>
      </c>
    </row>
    <row r="559" spans="1:20" s="103" customFormat="1" ht="25.5" customHeight="1">
      <c r="A559" s="70" t="s">
        <v>13371</v>
      </c>
      <c r="B559" s="70">
        <v>3</v>
      </c>
      <c r="C559" s="71" t="s">
        <v>15305</v>
      </c>
      <c r="D559" s="72" t="s">
        <v>16628</v>
      </c>
      <c r="E559" s="72" t="s">
        <v>16629</v>
      </c>
      <c r="F559" s="71" t="s">
        <v>16634</v>
      </c>
      <c r="G559" s="71" t="s">
        <v>16635</v>
      </c>
      <c r="H559" s="73">
        <v>10381302</v>
      </c>
      <c r="I559" s="73" t="str" cm="1">
        <f t="array" ref="I559">IF(COUNTIF(Q$2:Q559,Q559)=1,_xlfn.TEXTJOIN(";",1,IF($Q$2:$Q$2000=Q559,$C$2:$C$2000,"")),"")</f>
        <v/>
      </c>
      <c r="J559" s="73" t="str" cm="1">
        <f t="array" ref="J559">IF(COUNTIF(Q$2:Q559,Q559)=1,_xlfn.TEXTJOIN(";",1,IF($Q$2:$Q$2000=Q559,$F$2:$F$2000,"")),"")</f>
        <v/>
      </c>
      <c r="K559" s="73" t="str" cm="1">
        <f t="array" ref="K559">IF(COUNTIF(Q$2:Q559,Q559)=1,_xlfn.TEXTJOIN(";",1,IF($Q$2:$Q$2000=Q559,$H$2:$H$2000,"")),"")</f>
        <v/>
      </c>
      <c r="L559" s="103" t="s">
        <v>16636</v>
      </c>
      <c r="M559" s="103">
        <v>1</v>
      </c>
      <c r="O559" s="72" t="s">
        <v>16031</v>
      </c>
      <c r="P559" s="72" t="s">
        <v>16637</v>
      </c>
      <c r="Q559" s="72" t="str">
        <f t="shared" si="8"/>
        <v>国械注进20173402222</v>
      </c>
      <c r="R559" s="104">
        <v>44480</v>
      </c>
      <c r="S559" s="104">
        <v>44740</v>
      </c>
      <c r="T559" s="104">
        <v>46565</v>
      </c>
    </row>
    <row r="560" spans="1:20" s="103" customFormat="1" ht="25.5" customHeight="1">
      <c r="A560" s="70" t="s">
        <v>13371</v>
      </c>
      <c r="B560" s="70">
        <v>2</v>
      </c>
      <c r="C560" s="71" t="s">
        <v>15305</v>
      </c>
      <c r="D560" s="72" t="s">
        <v>2477</v>
      </c>
      <c r="E560" s="72" t="s">
        <v>16638</v>
      </c>
      <c r="F560" s="71" t="s">
        <v>16639</v>
      </c>
      <c r="G560" s="71" t="s">
        <v>16640</v>
      </c>
      <c r="H560" s="73">
        <v>10368607</v>
      </c>
      <c r="I560" s="73" t="str" cm="1">
        <f t="array" ref="I560">IF(COUNTIF(Q$2:Q560,Q560)=1,_xlfn.TEXTJOIN(";",1,IF($Q$2:$Q$2000=Q560,$C$2:$C$2000,"")),"")</f>
        <v>Immulite 2000</v>
      </c>
      <c r="J560" s="73" t="str" cm="1">
        <f t="array" ref="J560">IF(COUNTIF(Q$2:Q560,Q560)=1,_xlfn.TEXTJOIN(";",1,IF($Q$2:$Q$2000=Q560,$F$2:$F$2000,"")),"")</f>
        <v>L2KPI2</v>
      </c>
      <c r="K560" s="73" t="str" cm="1">
        <f t="array" ref="K560">IF(COUNTIF(Q$2:Q560,Q560)=1,_xlfn.TEXTJOIN(";",1,IF($Q$2:$Q$2000=Q560,$H$2:$H$2000,"")),"")</f>
        <v>10368607</v>
      </c>
      <c r="L560" s="103" t="s">
        <v>16641</v>
      </c>
      <c r="M560" s="103">
        <v>1</v>
      </c>
      <c r="O560" s="72" t="s">
        <v>16067</v>
      </c>
      <c r="P560" s="72" t="s">
        <v>16642</v>
      </c>
      <c r="Q560" s="72" t="str">
        <f t="shared" si="8"/>
        <v>国械注进20172400533</v>
      </c>
      <c r="R560" s="104">
        <v>44370</v>
      </c>
      <c r="S560" s="104">
        <v>44370</v>
      </c>
      <c r="T560" s="104">
        <v>46195</v>
      </c>
    </row>
    <row r="561" spans="1:20" s="103" customFormat="1" ht="25.5" customHeight="1">
      <c r="A561" s="70" t="s">
        <v>13371</v>
      </c>
      <c r="B561" s="70">
        <v>3</v>
      </c>
      <c r="C561" s="71" t="s">
        <v>15305</v>
      </c>
      <c r="D561" s="72" t="s">
        <v>2302</v>
      </c>
      <c r="E561" s="72" t="s">
        <v>16643</v>
      </c>
      <c r="F561" s="71" t="s">
        <v>16644</v>
      </c>
      <c r="G561" s="71" t="s">
        <v>16645</v>
      </c>
      <c r="H561" s="73">
        <v>10380984</v>
      </c>
      <c r="I561" s="73" t="str" cm="1">
        <f t="array" ref="I561">IF(COUNTIF(Q$2:Q561,Q561)=1,_xlfn.TEXTJOIN(";",1,IF($Q$2:$Q$2000=Q561,$C$2:$C$2000,"")),"")</f>
        <v>Immulite 2000</v>
      </c>
      <c r="J561" s="73" t="str" cm="1">
        <f t="array" ref="J561">IF(COUNTIF(Q$2:Q561,Q561)=1,_xlfn.TEXTJOIN(";",1,IF($Q$2:$Q$2000=Q561,$F$2:$F$2000,"")),"")</f>
        <v>L2KPF2</v>
      </c>
      <c r="K561" s="73" t="str" cm="1">
        <f t="array" ref="K561">IF(COUNTIF(Q$2:Q561,Q561)=1,_xlfn.TEXTJOIN(";",1,IF($Q$2:$Q$2000=Q561,$H$2:$H$2000,"")),"")</f>
        <v>10380984</v>
      </c>
      <c r="L561" s="103" t="s">
        <v>16646</v>
      </c>
      <c r="M561" s="103">
        <v>1</v>
      </c>
      <c r="O561" s="72" t="s">
        <v>16067</v>
      </c>
      <c r="P561" s="72" t="s">
        <v>16647</v>
      </c>
      <c r="Q561" s="72" t="str">
        <f t="shared" si="8"/>
        <v>国械注进20193402253</v>
      </c>
      <c r="R561" s="104">
        <v>43664</v>
      </c>
      <c r="S561" s="104">
        <v>43664</v>
      </c>
      <c r="T561" s="104">
        <v>45490</v>
      </c>
    </row>
    <row r="562" spans="1:20" s="103" customFormat="1" ht="25.5" customHeight="1">
      <c r="A562" s="70" t="s">
        <v>13371</v>
      </c>
      <c r="B562" s="70">
        <v>3</v>
      </c>
      <c r="C562" s="71" t="s">
        <v>15305</v>
      </c>
      <c r="D562" s="72" t="s">
        <v>16648</v>
      </c>
      <c r="E562" s="72" t="s">
        <v>16649</v>
      </c>
      <c r="F562" s="71" t="s">
        <v>16650</v>
      </c>
      <c r="G562" s="71" t="s">
        <v>16651</v>
      </c>
      <c r="H562" s="73">
        <v>10380986</v>
      </c>
      <c r="I562" s="73" t="str" cm="1">
        <f t="array" ref="I562">IF(COUNTIF(Q$2:Q562,Q562)=1,_xlfn.TEXTJOIN(";",1,IF($Q$2:$Q$2000=Q562,$C$2:$C$2000,"")),"")</f>
        <v>Immulite 2000;Immulite 2000</v>
      </c>
      <c r="J562" s="73" t="str" cm="1">
        <f t="array" ref="J562">IF(COUNTIF(Q$2:Q562,Q562)=1,_xlfn.TEXTJOIN(";",1,IF($Q$2:$Q$2000=Q562,$F$2:$F$2000,"")),"")</f>
        <v>L2KPS2;L2KPS6</v>
      </c>
      <c r="K562" s="73" t="str" cm="1">
        <f t="array" ref="K562">IF(COUNTIF(Q$2:Q562,Q562)=1,_xlfn.TEXTJOIN(";",1,IF($Q$2:$Q$2000=Q562,$H$2:$H$2000,"")),"")</f>
        <v>10380986;10380996</v>
      </c>
      <c r="L562" s="103" t="s">
        <v>16652</v>
      </c>
      <c r="M562" s="103">
        <v>1</v>
      </c>
      <c r="O562" s="72" t="s">
        <v>16067</v>
      </c>
      <c r="P562" s="72" t="s">
        <v>16653</v>
      </c>
      <c r="Q562" s="72" t="str">
        <f t="shared" si="8"/>
        <v>国械注进20193402285</v>
      </c>
      <c r="R562" s="104">
        <v>43943</v>
      </c>
      <c r="S562" s="104">
        <v>43943</v>
      </c>
      <c r="T562" s="104">
        <v>45501</v>
      </c>
    </row>
    <row r="563" spans="1:20" s="103" customFormat="1" ht="25.5" customHeight="1">
      <c r="A563" s="70" t="s">
        <v>13371</v>
      </c>
      <c r="B563" s="70">
        <v>3</v>
      </c>
      <c r="C563" s="71" t="s">
        <v>15305</v>
      </c>
      <c r="D563" s="138" t="s">
        <v>16648</v>
      </c>
      <c r="E563" s="72" t="s">
        <v>16649</v>
      </c>
      <c r="F563" s="111" t="s">
        <v>16654</v>
      </c>
      <c r="G563" s="71" t="s">
        <v>16655</v>
      </c>
      <c r="H563" s="73">
        <v>10380996</v>
      </c>
      <c r="I563" s="73" t="str" cm="1">
        <f t="array" ref="I563">IF(COUNTIF(Q$2:Q563,Q563)=1,_xlfn.TEXTJOIN(";",1,IF($Q$2:$Q$2000=Q563,$C$2:$C$2000,"")),"")</f>
        <v/>
      </c>
      <c r="J563" s="73" t="str" cm="1">
        <f t="array" ref="J563">IF(COUNTIF(Q$2:Q563,Q563)=1,_xlfn.TEXTJOIN(";",1,IF($Q$2:$Q$2000=Q563,$F$2:$F$2000,"")),"")</f>
        <v/>
      </c>
      <c r="K563" s="73" t="str" cm="1">
        <f t="array" ref="K563">IF(COUNTIF(Q$2:Q563,Q563)=1,_xlfn.TEXTJOIN(";",1,IF($Q$2:$Q$2000=Q563,$H$2:$H$2000,"")),"")</f>
        <v/>
      </c>
      <c r="L563" s="103" t="s">
        <v>16656</v>
      </c>
      <c r="M563" s="103">
        <v>1</v>
      </c>
      <c r="O563" s="72" t="s">
        <v>16031</v>
      </c>
      <c r="P563" s="72" t="s">
        <v>16657</v>
      </c>
      <c r="Q563" s="72" t="str">
        <f t="shared" si="8"/>
        <v>国械注进20193402285</v>
      </c>
      <c r="R563" s="104">
        <v>43943</v>
      </c>
      <c r="S563" s="104">
        <v>43943</v>
      </c>
      <c r="T563" s="104">
        <v>45501</v>
      </c>
    </row>
    <row r="564" spans="1:20" s="103" customFormat="1" ht="25.5" customHeight="1">
      <c r="A564" s="70" t="s">
        <v>13371</v>
      </c>
      <c r="B564" s="139">
        <v>2</v>
      </c>
      <c r="C564" s="72" t="s">
        <v>15305</v>
      </c>
      <c r="D564" s="140" t="s">
        <v>15732</v>
      </c>
      <c r="E564" s="138" t="s">
        <v>16658</v>
      </c>
      <c r="F564" s="140" t="s">
        <v>16659</v>
      </c>
      <c r="G564" s="71" t="s">
        <v>16660</v>
      </c>
      <c r="H564" s="73">
        <v>10381457</v>
      </c>
      <c r="I564" s="73" t="str" cm="1">
        <f t="array" ref="I564">IF(COUNTIF(Q$2:Q564,Q564)=1,_xlfn.TEXTJOIN(";",1,IF($Q$2:$Q$2000=Q564,$C$2:$C$2000,"")),"")</f>
        <v>Immulite 2000</v>
      </c>
      <c r="J564" s="73" t="str" cm="1">
        <f t="array" ref="J564">IF(COUNTIF(Q$2:Q564,Q564)=1,_xlfn.TEXTJOIN(";",1,IF($Q$2:$Q$2000=Q564,$F$2:$F$2000,"")),"")</f>
        <v>L2KIP2</v>
      </c>
      <c r="K564" s="73" t="str" cm="1">
        <f t="array" ref="K564">IF(COUNTIF(Q$2:Q564,Q564)=1,_xlfn.TEXTJOIN(";",1,IF($Q$2:$Q$2000=Q564,$H$2:$H$2000,"")),"")</f>
        <v>10381457</v>
      </c>
      <c r="L564" s="103" t="s">
        <v>16661</v>
      </c>
      <c r="M564" s="103">
        <v>1</v>
      </c>
      <c r="O564" s="72" t="s">
        <v>16067</v>
      </c>
      <c r="P564" s="138" t="s">
        <v>16662</v>
      </c>
      <c r="Q564" s="72" t="str">
        <f t="shared" si="8"/>
        <v>国械注进20152401384</v>
      </c>
      <c r="R564" s="104">
        <v>43705</v>
      </c>
      <c r="S564" s="104">
        <v>43705</v>
      </c>
      <c r="T564" s="104">
        <v>45531</v>
      </c>
    </row>
    <row r="565" spans="1:20" ht="25.5" customHeight="1">
      <c r="A565" s="70" t="s">
        <v>13371</v>
      </c>
      <c r="B565" s="70">
        <v>3</v>
      </c>
      <c r="C565" s="71" t="s">
        <v>15305</v>
      </c>
      <c r="D565" s="118" t="s">
        <v>16663</v>
      </c>
      <c r="E565" s="141" t="s">
        <v>16664</v>
      </c>
      <c r="F565" s="116" t="s">
        <v>16665</v>
      </c>
      <c r="G565" s="71" t="s">
        <v>16666</v>
      </c>
      <c r="H565" s="73">
        <v>10381330</v>
      </c>
      <c r="I565" s="73" t="str" cm="1">
        <f t="array" ref="I565">IF(COUNTIF(Q$2:Q565,Q565)=1,_xlfn.TEXTJOIN(";",1,IF($Q$2:$Q$2000=Q565,$C$2:$C$2000,"")),"")</f>
        <v>Immulite 2000</v>
      </c>
      <c r="J565" s="73" t="str" cm="1">
        <f t="array" ref="J565">IF(COUNTIF(Q$2:Q565,Q565)=1,_xlfn.TEXTJOIN(";",1,IF($Q$2:$Q$2000=Q565,$F$2:$F$2000,"")),"")</f>
        <v>L2KVG2</v>
      </c>
      <c r="K565" s="73" t="str" cm="1">
        <f t="array" ref="K565">IF(COUNTIF(Q$2:Q565,Q565)=1,_xlfn.TEXTJOIN(";",1,IF($Q$2:$Q$2000=Q565,$H$2:$H$2000,"")),"")</f>
        <v>10381330</v>
      </c>
      <c r="L565" s="103" t="s">
        <v>16667</v>
      </c>
      <c r="M565" s="103">
        <v>1</v>
      </c>
      <c r="O565" s="141" t="s">
        <v>16067</v>
      </c>
      <c r="P565" s="141" t="s">
        <v>16668</v>
      </c>
      <c r="Q565" s="72" t="str">
        <f t="shared" si="8"/>
        <v>国械注进20153404039</v>
      </c>
      <c r="R565" s="104">
        <v>44130</v>
      </c>
      <c r="S565" s="104">
        <v>44130</v>
      </c>
      <c r="T565" s="104">
        <v>45955</v>
      </c>
    </row>
    <row r="566" spans="1:20" s="103" customFormat="1" ht="25.5" customHeight="1">
      <c r="A566" s="70" t="s">
        <v>13371</v>
      </c>
      <c r="B566" s="70">
        <v>3</v>
      </c>
      <c r="C566" s="71" t="s">
        <v>15305</v>
      </c>
      <c r="D566" s="118" t="s">
        <v>16669</v>
      </c>
      <c r="E566" s="141" t="s">
        <v>16670</v>
      </c>
      <c r="F566" s="142" t="s">
        <v>16671</v>
      </c>
      <c r="G566" s="71" t="s">
        <v>16672</v>
      </c>
      <c r="H566" s="73">
        <v>10381307</v>
      </c>
      <c r="I566" s="73" t="str" cm="1">
        <f t="array" ref="I566">IF(COUNTIF(Q$2:Q566,Q566)=1,_xlfn.TEXTJOIN(";",1,IF($Q$2:$Q$2000=Q566,$C$2:$C$2000,"")),"")</f>
        <v>Immulite 2000</v>
      </c>
      <c r="J566" s="73" t="str" cm="1">
        <f t="array" ref="J566">IF(COUNTIF(Q$2:Q566,Q566)=1,_xlfn.TEXTJOIN(";",1,IF($Q$2:$Q$2000=Q566,$F$2:$F$2000,"")),"")</f>
        <v>L2KEB2</v>
      </c>
      <c r="K566" s="73" t="str" cm="1">
        <f t="array" ref="K566">IF(COUNTIF(Q$2:Q566,Q566)=1,_xlfn.TEXTJOIN(";",1,IF($Q$2:$Q$2000=Q566,$H$2:$H$2000,"")),"")</f>
        <v>10381307</v>
      </c>
      <c r="L566" s="103" t="s">
        <v>16673</v>
      </c>
      <c r="M566" s="103">
        <v>1</v>
      </c>
      <c r="O566" s="141" t="s">
        <v>16067</v>
      </c>
      <c r="P566" s="141" t="s">
        <v>16674</v>
      </c>
      <c r="Q566" s="72" t="str">
        <f t="shared" si="8"/>
        <v>国械注进20153404040</v>
      </c>
      <c r="R566" s="104">
        <v>44130</v>
      </c>
      <c r="S566" s="104">
        <v>44130</v>
      </c>
      <c r="T566" s="104">
        <v>45955</v>
      </c>
    </row>
    <row r="567" spans="1:20" s="103" customFormat="1" ht="25.5" customHeight="1">
      <c r="A567" s="70" t="s">
        <v>13371</v>
      </c>
      <c r="B567" s="70">
        <v>3</v>
      </c>
      <c r="C567" s="71" t="s">
        <v>15305</v>
      </c>
      <c r="D567" s="118" t="s">
        <v>16675</v>
      </c>
      <c r="E567" s="115" t="s">
        <v>16676</v>
      </c>
      <c r="F567" s="142" t="s">
        <v>16677</v>
      </c>
      <c r="G567" s="71" t="s">
        <v>16678</v>
      </c>
      <c r="H567" s="73">
        <v>10488005</v>
      </c>
      <c r="I567" s="73" t="str" cm="1">
        <f t="array" ref="I567">IF(COUNTIF(Q$2:Q567,Q567)=1,_xlfn.TEXTJOIN(";",1,IF($Q$2:$Q$2000=Q567,$C$2:$C$2000,"")),"")</f>
        <v>Immulite 2000</v>
      </c>
      <c r="J567" s="73" t="str" cm="1">
        <f t="array" ref="J567">IF(COUNTIF(Q$2:Q567,Q567)=1,_xlfn.TEXTJOIN(";",1,IF($Q$2:$Q$2000=Q567,$F$2:$F$2000,"")),"")</f>
        <v>L2KEM2</v>
      </c>
      <c r="K567" s="73" t="str" cm="1">
        <f t="array" ref="K567">IF(COUNTIF(Q$2:Q567,Q567)=1,_xlfn.TEXTJOIN(";",1,IF($Q$2:$Q$2000=Q567,$H$2:$H$2000,"")),"")</f>
        <v>10488005</v>
      </c>
      <c r="L567" s="103" t="s">
        <v>16679</v>
      </c>
      <c r="M567" s="103">
        <v>1</v>
      </c>
      <c r="O567" s="141" t="s">
        <v>16067</v>
      </c>
      <c r="P567" s="115" t="s">
        <v>16680</v>
      </c>
      <c r="Q567" s="72" t="str">
        <f t="shared" si="8"/>
        <v>国械注进20163401512</v>
      </c>
      <c r="R567" s="104">
        <v>44186</v>
      </c>
      <c r="S567" s="104">
        <v>44186</v>
      </c>
      <c r="T567" s="104">
        <v>46011</v>
      </c>
    </row>
    <row r="568" spans="1:20" s="103" customFormat="1" ht="25.5" customHeight="1">
      <c r="A568" s="70" t="s">
        <v>13371</v>
      </c>
      <c r="B568" s="70">
        <v>3</v>
      </c>
      <c r="C568" s="71" t="s">
        <v>15305</v>
      </c>
      <c r="D568" s="118" t="s">
        <v>16681</v>
      </c>
      <c r="E568" s="115" t="s">
        <v>16682</v>
      </c>
      <c r="F568" s="116" t="s">
        <v>16683</v>
      </c>
      <c r="G568" s="71" t="s">
        <v>16684</v>
      </c>
      <c r="H568" s="73">
        <v>10380979</v>
      </c>
      <c r="I568" s="73" t="str" cm="1">
        <f t="array" ref="I568">IF(COUNTIF(Q$2:Q568,Q568)=1,_xlfn.TEXTJOIN(";",1,IF($Q$2:$Q$2000=Q568,$C$2:$C$2000,"")),"")</f>
        <v>Immulite 2000</v>
      </c>
      <c r="J568" s="73" t="str" cm="1">
        <f t="array" ref="J568">IF(COUNTIF(Q$2:Q568,Q568)=1,_xlfn.TEXTJOIN(";",1,IF($Q$2:$Q$2000=Q568,$F$2:$F$2000,"")),"")</f>
        <v>L2KGA2</v>
      </c>
      <c r="K568" s="73" t="str" cm="1">
        <f t="array" ref="K568">IF(COUNTIF(Q$2:Q568,Q568)=1,_xlfn.TEXTJOIN(";",1,IF($Q$2:$Q$2000=Q568,$H$2:$H$2000,"")),"")</f>
        <v>10380979</v>
      </c>
      <c r="L568" s="103" t="s">
        <v>16685</v>
      </c>
      <c r="M568" s="103">
        <v>1</v>
      </c>
      <c r="O568" s="115" t="s">
        <v>16067</v>
      </c>
      <c r="P568" s="115" t="s">
        <v>16686</v>
      </c>
      <c r="Q568" s="72" t="str">
        <f t="shared" si="8"/>
        <v>国械注进20163402922</v>
      </c>
      <c r="R568" s="104">
        <v>44385</v>
      </c>
      <c r="S568" s="104">
        <v>44385</v>
      </c>
      <c r="T568" s="104">
        <v>46210</v>
      </c>
    </row>
    <row r="569" spans="1:20" s="103" customFormat="1" ht="25.5" customHeight="1">
      <c r="A569" s="70" t="s">
        <v>13371</v>
      </c>
      <c r="B569" s="70">
        <v>2</v>
      </c>
      <c r="C569" s="71" t="s">
        <v>15305</v>
      </c>
      <c r="D569" s="118" t="s">
        <v>16687</v>
      </c>
      <c r="E569" s="115" t="s">
        <v>16688</v>
      </c>
      <c r="F569" s="116" t="s">
        <v>16689</v>
      </c>
      <c r="G569" s="71" t="s">
        <v>16690</v>
      </c>
      <c r="H569" s="73">
        <v>10713448</v>
      </c>
      <c r="I569" s="73" t="str" cm="1">
        <f t="array" ref="I569">IF(COUNTIF(Q$2:Q569,Q569)=1,_xlfn.TEXTJOIN(";",1,IF($Q$2:$Q$2000=Q569,$C$2:$C$2000,"")),"")</f>
        <v>Immulite 2000</v>
      </c>
      <c r="J569" s="73" t="str" cm="1">
        <f t="array" ref="J569">IF(COUNTIF(Q$2:Q569,Q569)=1,_xlfn.TEXTJOIN(";",1,IF($Q$2:$Q$2000=Q569,$F$2:$F$2000,"")),"")</f>
        <v>L2KSI2</v>
      </c>
      <c r="K569" s="73" t="str" cm="1">
        <f t="array" ref="K569">IF(COUNTIF(Q$2:Q569,Q569)=1,_xlfn.TEXTJOIN(";",1,IF($Q$2:$Q$2000=Q569,$H$2:$H$2000,"")),"")</f>
        <v>10713448</v>
      </c>
      <c r="L569" s="103" t="s">
        <v>16691</v>
      </c>
      <c r="M569" s="103">
        <v>1</v>
      </c>
      <c r="O569" s="115" t="s">
        <v>16067</v>
      </c>
      <c r="P569" s="141" t="s">
        <v>16692</v>
      </c>
      <c r="Q569" s="72" t="str">
        <f t="shared" si="8"/>
        <v>国械注进20192400228</v>
      </c>
      <c r="R569" s="104">
        <v>44994</v>
      </c>
      <c r="S569" s="104">
        <v>44994</v>
      </c>
      <c r="T569" s="104">
        <v>45406</v>
      </c>
    </row>
    <row r="570" spans="1:20" s="103" customFormat="1" ht="25.5" customHeight="1">
      <c r="A570" s="70" t="s">
        <v>13371</v>
      </c>
      <c r="B570" s="70">
        <v>2</v>
      </c>
      <c r="C570" s="71" t="s">
        <v>15305</v>
      </c>
      <c r="D570" s="118" t="s">
        <v>473</v>
      </c>
      <c r="E570" s="115" t="s">
        <v>16693</v>
      </c>
      <c r="F570" s="116" t="s">
        <v>16694</v>
      </c>
      <c r="G570" s="71" t="s">
        <v>16695</v>
      </c>
      <c r="H570" s="73">
        <v>11128543</v>
      </c>
      <c r="I570" s="73" t="str" cm="1">
        <f t="array" ref="I570">IF(COUNTIF(Q$2:Q570,Q570)=1,_xlfn.TEXTJOIN(";",1,IF($Q$2:$Q$2000=Q570,$C$2:$C$2000,"")),"")</f>
        <v>Immulite 2000</v>
      </c>
      <c r="J570" s="73" t="str" cm="1">
        <f t="array" ref="J570">IF(COUNTIF(Q$2:Q570,Q570)=1,_xlfn.TEXTJOIN(";",1,IF($Q$2:$Q$2000=Q570,$F$2:$F$2000,"")),"")</f>
        <v>L2KIGF2</v>
      </c>
      <c r="K570" s="73" t="str" cm="1">
        <f t="array" ref="K570">IF(COUNTIF(Q$2:Q570,Q570)=1,_xlfn.TEXTJOIN(";",1,IF($Q$2:$Q$2000=Q570,$H$2:$H$2000,"")),"")</f>
        <v>11128543</v>
      </c>
      <c r="L570" s="103" t="s">
        <v>10486</v>
      </c>
      <c r="M570" s="103">
        <v>1</v>
      </c>
      <c r="O570" s="115" t="s">
        <v>16067</v>
      </c>
      <c r="P570" s="141" t="s">
        <v>474</v>
      </c>
      <c r="Q570" s="72" t="str">
        <f t="shared" si="8"/>
        <v>国械注进20212400081</v>
      </c>
      <c r="R570" s="104">
        <v>44277</v>
      </c>
      <c r="S570" s="104">
        <v>44277</v>
      </c>
      <c r="T570" s="104">
        <v>46102</v>
      </c>
    </row>
    <row r="571" spans="1:20" s="103" customFormat="1" ht="25.5" customHeight="1">
      <c r="A571" s="70" t="s">
        <v>13371</v>
      </c>
      <c r="B571" s="70">
        <v>2</v>
      </c>
      <c r="C571" s="71" t="s">
        <v>15313</v>
      </c>
      <c r="D571" s="72" t="s">
        <v>16696</v>
      </c>
      <c r="E571" s="72" t="s">
        <v>16697</v>
      </c>
      <c r="F571" s="71" t="s">
        <v>16698</v>
      </c>
      <c r="G571" s="109" t="s">
        <v>16699</v>
      </c>
      <c r="H571" s="73">
        <v>10385384</v>
      </c>
      <c r="I571" s="121" t="str" cm="1">
        <f t="array" ref="I571">IF(COUNTIF(Q$2:Q571,Q571)=1,_xlfn.TEXTJOIN(";",1,IF($Q$2:$Q$2000=Q571,$C$2:$C$2000,"")),"")</f>
        <v>Immulite 1000/2000</v>
      </c>
      <c r="J571" s="121" t="str" cm="1">
        <f t="array" ref="J571">IF(COUNTIF(Q$2:Q571,Q571)=1,_xlfn.TEXTJOIN(";",1,IF($Q$2:$Q$2000=Q571,$F$2:$F$2000,"")),"")</f>
        <v>LEPCM</v>
      </c>
      <c r="K571" s="121" t="str" cm="1">
        <f t="array" ref="K571">IF(COUNTIF(Q$2:Q571,Q571)=1,_xlfn.TEXTJOIN(";",1,IF($Q$2:$Q$2000=Q571,$H$2:$H$2000,"")),"")</f>
        <v>10385384</v>
      </c>
      <c r="L571" s="103" t="s">
        <v>16700</v>
      </c>
      <c r="M571" s="103">
        <v>1</v>
      </c>
      <c r="O571" s="72" t="s">
        <v>16701</v>
      </c>
      <c r="P571" s="72" t="s">
        <v>16702</v>
      </c>
      <c r="Q571" s="120" t="str">
        <f t="shared" si="8"/>
        <v>国械注进20182402538</v>
      </c>
      <c r="R571" s="104">
        <v>44984</v>
      </c>
      <c r="S571" s="104">
        <v>45249</v>
      </c>
      <c r="T571" s="104">
        <v>47075</v>
      </c>
    </row>
    <row r="572" spans="1:20" s="103" customFormat="1" ht="25.5" customHeight="1">
      <c r="A572" s="70" t="s">
        <v>13371</v>
      </c>
      <c r="B572" s="70">
        <v>2</v>
      </c>
      <c r="C572" s="71" t="s">
        <v>15313</v>
      </c>
      <c r="D572" s="72" t="s">
        <v>16703</v>
      </c>
      <c r="E572" s="72" t="s">
        <v>16704</v>
      </c>
      <c r="F572" s="71" t="s">
        <v>16705</v>
      </c>
      <c r="G572" s="71" t="s">
        <v>16706</v>
      </c>
      <c r="H572" s="73">
        <v>10385587</v>
      </c>
      <c r="I572" s="73" t="str" cm="1">
        <f t="array" ref="I572">IF(COUNTIF(Q$2:Q572,Q572)=1,_xlfn.TEXTJOIN(";",1,IF($Q$2:$Q$2000=Q572,$C$2:$C$2000,"")),"")</f>
        <v>Immulite 1000/2000</v>
      </c>
      <c r="J572" s="73" t="str" cm="1">
        <f t="array" ref="J572">IF(COUNTIF(Q$2:Q572,Q572)=1,_xlfn.TEXTJOIN(";",1,IF($Q$2:$Q$2000=Q572,$F$2:$F$2000,"")),"")</f>
        <v>BMCM</v>
      </c>
      <c r="K572" s="73" t="str" cm="1">
        <f t="array" ref="K572">IF(COUNTIF(Q$2:Q572,Q572)=1,_xlfn.TEXTJOIN(";",1,IF($Q$2:$Q$2000=Q572,$H$2:$H$2000,"")),"")</f>
        <v>10385587</v>
      </c>
      <c r="L572" s="103" t="s">
        <v>16707</v>
      </c>
      <c r="M572" s="103">
        <v>1</v>
      </c>
      <c r="O572" s="72" t="s">
        <v>16708</v>
      </c>
      <c r="P572" s="72" t="s">
        <v>16709</v>
      </c>
      <c r="Q572" s="72" t="str">
        <f t="shared" si="8"/>
        <v>国械注进20172401911</v>
      </c>
      <c r="R572" s="104">
        <v>44502</v>
      </c>
      <c r="S572" s="104">
        <v>44740</v>
      </c>
      <c r="T572" s="104">
        <v>46565</v>
      </c>
    </row>
    <row r="573" spans="1:20" s="103" customFormat="1" ht="25.5" customHeight="1">
      <c r="A573" s="70" t="s">
        <v>13371</v>
      </c>
      <c r="B573" s="70">
        <v>2</v>
      </c>
      <c r="C573" s="71" t="s">
        <v>15313</v>
      </c>
      <c r="D573" s="72" t="s">
        <v>16710</v>
      </c>
      <c r="E573" s="72" t="s">
        <v>16711</v>
      </c>
      <c r="F573" s="71" t="s">
        <v>16712</v>
      </c>
      <c r="G573" s="109" t="s">
        <v>16713</v>
      </c>
      <c r="H573" s="73">
        <v>10385387</v>
      </c>
      <c r="I573" s="121" t="str" cm="1">
        <f t="array" ref="I573">IF(COUNTIF(Q$2:Q573,Q573)=1,_xlfn.TEXTJOIN(";",1,IF($Q$2:$Q$2000=Q573,$C$2:$C$2000,"")),"")</f>
        <v>Immulite 1000/2000</v>
      </c>
      <c r="J573" s="121" t="str" cm="1">
        <f t="array" ref="J573">IF(COUNTIF(Q$2:Q573,Q573)=1,_xlfn.TEXTJOIN(";",1,IF($Q$2:$Q$2000=Q573,$F$2:$F$2000,"")),"")</f>
        <v>LGCOCM</v>
      </c>
      <c r="K573" s="121" t="str" cm="1">
        <f t="array" ref="K573">IF(COUNTIF(Q$2:Q573,Q573)=1,_xlfn.TEXTJOIN(";",1,IF($Q$2:$Q$2000=Q573,$H$2:$H$2000,"")),"")</f>
        <v>10385387</v>
      </c>
      <c r="L573" s="103" t="s">
        <v>16714</v>
      </c>
      <c r="M573" s="103">
        <v>1</v>
      </c>
      <c r="O573" s="72" t="s">
        <v>16715</v>
      </c>
      <c r="P573" s="72" t="s">
        <v>16716</v>
      </c>
      <c r="Q573" s="120" t="str">
        <f t="shared" si="8"/>
        <v>国械注进20182402435</v>
      </c>
      <c r="R573" s="104">
        <v>44984</v>
      </c>
      <c r="S573" s="104">
        <v>45211</v>
      </c>
      <c r="T573" s="104">
        <v>47037</v>
      </c>
    </row>
    <row r="574" spans="1:20" s="103" customFormat="1" ht="25.5" customHeight="1">
      <c r="A574" s="70" t="s">
        <v>13371</v>
      </c>
      <c r="B574" s="70">
        <v>2</v>
      </c>
      <c r="C574" s="71" t="s">
        <v>15313</v>
      </c>
      <c r="D574" s="72" t="s">
        <v>16717</v>
      </c>
      <c r="E574" s="72" t="s">
        <v>16718</v>
      </c>
      <c r="F574" s="71" t="s">
        <v>16719</v>
      </c>
      <c r="G574" s="109" t="s">
        <v>16720</v>
      </c>
      <c r="H574" s="73">
        <v>10385248</v>
      </c>
      <c r="I574" s="121" t="str" cm="1">
        <f t="array" ref="I574">IF(COUNTIF(Q$2:Q574,Q574)=1,_xlfn.TEXTJOIN(";",1,IF($Q$2:$Q$2000=Q574,$C$2:$C$2000,"")),"")</f>
        <v>Immulite 1000/2000</v>
      </c>
      <c r="J574" s="121" t="str" cm="1">
        <f t="array" ref="J574">IF(COUNTIF(Q$2:Q574,Q574)=1,_xlfn.TEXTJOIN(";",1,IF($Q$2:$Q$2000=Q574,$F$2:$F$2000,"")),"")</f>
        <v>LXPCM</v>
      </c>
      <c r="K574" s="121" t="str" cm="1">
        <f t="array" ref="K574">IF(COUNTIF(Q$2:Q574,Q574)=1,_xlfn.TEXTJOIN(";",1,IF($Q$2:$Q$2000=Q574,$H$2:$H$2000,"")),"")</f>
        <v>10385248</v>
      </c>
      <c r="L574" s="103" t="s">
        <v>16721</v>
      </c>
      <c r="M574" s="103">
        <v>1</v>
      </c>
      <c r="O574" s="72" t="s">
        <v>16722</v>
      </c>
      <c r="P574" s="72" t="s">
        <v>16723</v>
      </c>
      <c r="Q574" s="120" t="str">
        <f t="shared" si="8"/>
        <v>国械注进20182402539</v>
      </c>
      <c r="R574" s="104">
        <v>44974</v>
      </c>
      <c r="S574" s="104">
        <v>45249</v>
      </c>
      <c r="T574" s="104">
        <v>47075</v>
      </c>
    </row>
    <row r="575" spans="1:20" s="103" customFormat="1" ht="25.5" customHeight="1">
      <c r="A575" s="70" t="s">
        <v>13371</v>
      </c>
      <c r="B575" s="70">
        <v>2</v>
      </c>
      <c r="C575" s="71" t="s">
        <v>15313</v>
      </c>
      <c r="D575" s="72" t="s">
        <v>16724</v>
      </c>
      <c r="E575" s="72" t="s">
        <v>16725</v>
      </c>
      <c r="F575" s="71" t="s">
        <v>16726</v>
      </c>
      <c r="G575" s="71" t="s">
        <v>16727</v>
      </c>
      <c r="H575" s="73">
        <v>10385383</v>
      </c>
      <c r="I575" s="73" t="str" cm="1">
        <f t="array" ref="I575">IF(COUNTIF(Q$2:Q575,Q575)=1,_xlfn.TEXTJOIN(";",1,IF($Q$2:$Q$2000=Q575,$C$2:$C$2000,"")),"")</f>
        <v>Immulite 1000/2000</v>
      </c>
      <c r="J575" s="73" t="str" cm="1">
        <f t="array" ref="J575">IF(COUNTIF(Q$2:Q575,Q575)=1,_xlfn.TEXTJOIN(";",1,IF($Q$2:$Q$2000=Q575,$F$2:$F$2000,"")),"")</f>
        <v>LCLCM</v>
      </c>
      <c r="K575" s="73" t="str" cm="1">
        <f t="array" ref="K575">IF(COUNTIF(Q$2:Q575,Q575)=1,_xlfn.TEXTJOIN(";",1,IF($Q$2:$Q$2000=Q575,$H$2:$H$2000,"")),"")</f>
        <v>10385383</v>
      </c>
      <c r="L575" s="103" t="s">
        <v>16728</v>
      </c>
      <c r="M575" s="103">
        <v>1</v>
      </c>
      <c r="O575" s="72" t="s">
        <v>16729</v>
      </c>
      <c r="P575" s="72" t="s">
        <v>16730</v>
      </c>
      <c r="Q575" s="72" t="str">
        <f t="shared" si="8"/>
        <v>国械注进20182402437</v>
      </c>
      <c r="R575" s="104">
        <v>43446</v>
      </c>
      <c r="S575" s="104">
        <v>43446</v>
      </c>
      <c r="T575" s="104">
        <v>45210</v>
      </c>
    </row>
    <row r="576" spans="1:20" s="103" customFormat="1" ht="25.5" customHeight="1">
      <c r="A576" s="70" t="s">
        <v>13371</v>
      </c>
      <c r="B576" s="70">
        <v>3</v>
      </c>
      <c r="C576" s="71" t="s">
        <v>15313</v>
      </c>
      <c r="D576" s="72" t="s">
        <v>16731</v>
      </c>
      <c r="E576" s="72" t="s">
        <v>16732</v>
      </c>
      <c r="F576" s="127" t="s">
        <v>16733</v>
      </c>
      <c r="G576" s="71" t="s">
        <v>16734</v>
      </c>
      <c r="H576" s="73">
        <v>10385588</v>
      </c>
      <c r="I576" s="73" t="str" cm="1">
        <f t="array" ref="I576">IF(COUNTIF(Q$2:Q576,Q576)=1,_xlfn.TEXTJOIN(";",1,IF($Q$2:$Q$2000=Q576,$C$2:$C$2000,"")),"")</f>
        <v>Immulite 1000/2000</v>
      </c>
      <c r="J576" s="73" t="str" cm="1">
        <f t="array" ref="J576">IF(COUNTIF(Q$2:Q576,Q576)=1,_xlfn.TEXTJOIN(";",1,IF($Q$2:$Q$2000=Q576,$F$2:$F$2000,"")),"")</f>
        <v>PACM</v>
      </c>
      <c r="K576" s="73" t="str" cm="1">
        <f t="array" ref="K576">IF(COUNTIF(Q$2:Q576,Q576)=1,_xlfn.TEXTJOIN(";",1,IF($Q$2:$Q$2000=Q576,$H$2:$H$2000,"")),"")</f>
        <v>10385588</v>
      </c>
      <c r="L576" s="103" t="s">
        <v>16735</v>
      </c>
      <c r="M576" s="103">
        <v>1</v>
      </c>
      <c r="O576" s="72" t="s">
        <v>16736</v>
      </c>
      <c r="P576" s="72" t="s">
        <v>16737</v>
      </c>
      <c r="Q576" s="72" t="str">
        <f t="shared" si="8"/>
        <v>国械注进20193401502</v>
      </c>
      <c r="R576" s="104">
        <v>43467</v>
      </c>
      <c r="S576" s="104">
        <v>43467</v>
      </c>
      <c r="T576" s="104">
        <v>45292</v>
      </c>
    </row>
    <row r="577" spans="1:20" s="103" customFormat="1" ht="25.5" customHeight="1">
      <c r="A577" s="70" t="s">
        <v>13371</v>
      </c>
      <c r="B577" s="70">
        <v>2</v>
      </c>
      <c r="C577" s="71" t="s">
        <v>15313</v>
      </c>
      <c r="D577" s="72" t="s">
        <v>16738</v>
      </c>
      <c r="E577" s="72" t="s">
        <v>16739</v>
      </c>
      <c r="F577" s="71" t="s">
        <v>16740</v>
      </c>
      <c r="G577" s="71" t="s">
        <v>16741</v>
      </c>
      <c r="H577" s="73">
        <v>10385389</v>
      </c>
      <c r="I577" s="73" t="str" cm="1">
        <f t="array" ref="I577">IF(COUNTIF(Q$2:Q577,Q577)=1,_xlfn.TEXTJOIN(";",1,IF($Q$2:$Q$2000=Q577,$C$2:$C$2000,"")),"")</f>
        <v>Immulite 1000/2000</v>
      </c>
      <c r="J577" s="73" t="str" cm="1">
        <f t="array" ref="J577">IF(COUNTIF(Q$2:Q577,Q577)=1,_xlfn.TEXTJOIN(";",1,IF($Q$2:$Q$2000=Q577,$F$2:$F$2000,"")),"")</f>
        <v>LILCM</v>
      </c>
      <c r="K577" s="73" t="str" cm="1">
        <f t="array" ref="K577">IF(COUNTIF(Q$2:Q577,Q577)=1,_xlfn.TEXTJOIN(";",1,IF($Q$2:$Q$2000=Q577,$H$2:$H$2000,"")),"")</f>
        <v>10385389</v>
      </c>
      <c r="L577" s="103" t="s">
        <v>16742</v>
      </c>
      <c r="M577" s="103">
        <v>1</v>
      </c>
      <c r="O577" s="72" t="s">
        <v>16743</v>
      </c>
      <c r="P577" s="72" t="s">
        <v>16744</v>
      </c>
      <c r="Q577" s="72" t="str">
        <f t="shared" si="8"/>
        <v>国械注进20192401549</v>
      </c>
      <c r="R577" s="104">
        <v>43476</v>
      </c>
      <c r="S577" s="104">
        <v>43476</v>
      </c>
      <c r="T577" s="104">
        <v>45301</v>
      </c>
    </row>
    <row r="578" spans="1:20" s="103" customFormat="1" ht="25.5" customHeight="1">
      <c r="A578" s="70" t="s">
        <v>13371</v>
      </c>
      <c r="B578" s="70">
        <v>2</v>
      </c>
      <c r="C578" s="71" t="s">
        <v>15313</v>
      </c>
      <c r="D578" s="72" t="s">
        <v>16745</v>
      </c>
      <c r="E578" s="72" t="s">
        <v>16746</v>
      </c>
      <c r="F578" s="71" t="s">
        <v>16747</v>
      </c>
      <c r="G578" s="71" t="s">
        <v>16748</v>
      </c>
      <c r="H578" s="73">
        <v>10385385</v>
      </c>
      <c r="I578" s="73" t="str" cm="1">
        <f t="array" ref="I578">IF(COUNTIF(Q$2:Q578,Q578)=1,_xlfn.TEXTJOIN(";",1,IF($Q$2:$Q$2000=Q578,$C$2:$C$2000,"")),"")</f>
        <v>Immulite 1000/2000</v>
      </c>
      <c r="J578" s="73" t="str" cm="1">
        <f t="array" ref="J578">IF(COUNTIF(Q$2:Q578,Q578)=1,_xlfn.TEXTJOIN(";",1,IF($Q$2:$Q$2000=Q578,$F$2:$F$2000,"")),"")</f>
        <v>LFBCM</v>
      </c>
      <c r="K578" s="73" t="str" cm="1">
        <f t="array" ref="K578">IF(COUNTIF(Q$2:Q578,Q578)=1,_xlfn.TEXTJOIN(";",1,IF($Q$2:$Q$2000=Q578,$H$2:$H$2000,"")),"")</f>
        <v>10385385</v>
      </c>
      <c r="L578" s="103" t="s">
        <v>16749</v>
      </c>
      <c r="M578" s="103">
        <v>1</v>
      </c>
      <c r="O578" s="72" t="s">
        <v>14621</v>
      </c>
      <c r="P578" s="72" t="s">
        <v>16750</v>
      </c>
      <c r="Q578" s="72" t="str">
        <f t="shared" si="8"/>
        <v>国械注进20182402438</v>
      </c>
      <c r="R578" s="104">
        <v>43446</v>
      </c>
      <c r="S578" s="104">
        <v>43446</v>
      </c>
      <c r="T578" s="104">
        <v>45210</v>
      </c>
    </row>
    <row r="579" spans="1:20" s="103" customFormat="1" ht="25.5" customHeight="1">
      <c r="A579" s="70" t="s">
        <v>13371</v>
      </c>
      <c r="B579" s="70">
        <v>3</v>
      </c>
      <c r="C579" s="71" t="s">
        <v>15313</v>
      </c>
      <c r="D579" s="72" t="s">
        <v>16751</v>
      </c>
      <c r="E579" s="72" t="s">
        <v>16752</v>
      </c>
      <c r="F579" s="71" t="s">
        <v>16753</v>
      </c>
      <c r="G579" s="71" t="s">
        <v>16754</v>
      </c>
      <c r="H579" s="73">
        <v>10385317</v>
      </c>
      <c r="I579" s="73" t="str" cm="1">
        <f t="array" ref="I579">IF(COUNTIF(Q$2:Q579,Q579)=1,_xlfn.TEXTJOIN(";",1,IF($Q$2:$Q$2000=Q579,$C$2:$C$2000,"")),"")</f>
        <v>Immulite 1000/2000</v>
      </c>
      <c r="J579" s="73" t="str" cm="1">
        <f t="array" ref="J579">IF(COUNTIF(Q$2:Q579,Q579)=1,_xlfn.TEXTJOIN(";",1,IF($Q$2:$Q$2000=Q579,$F$2:$F$2000,"")),"")</f>
        <v>LPCCM</v>
      </c>
      <c r="K579" s="73" t="str" cm="1">
        <f t="array" ref="K579">IF(COUNTIF(Q$2:Q579,Q579)=1,_xlfn.TEXTJOIN(";",1,IF($Q$2:$Q$2000=Q579,$H$2:$H$2000,"")),"")</f>
        <v>10385317</v>
      </c>
      <c r="L579" s="103" t="s">
        <v>16755</v>
      </c>
      <c r="M579" s="103">
        <v>1</v>
      </c>
      <c r="O579" s="72" t="s">
        <v>16756</v>
      </c>
      <c r="P579" s="72" t="s">
        <v>16757</v>
      </c>
      <c r="Q579" s="72" t="str">
        <f t="shared" ref="Q579:Q642" si="9">IF(IFERROR(FIND("Refer to ",P579),0),REPLACE(P579,1,9,""),P579)</f>
        <v>国械注进20183401950</v>
      </c>
      <c r="R579" s="104">
        <v>44672</v>
      </c>
      <c r="S579" s="104">
        <v>45036</v>
      </c>
      <c r="T579" s="104">
        <v>46862</v>
      </c>
    </row>
    <row r="580" spans="1:20" s="103" customFormat="1" ht="25.5" customHeight="1">
      <c r="A580" s="70" t="s">
        <v>13371</v>
      </c>
      <c r="B580" s="70">
        <v>2</v>
      </c>
      <c r="C580" s="71" t="s">
        <v>15313</v>
      </c>
      <c r="D580" s="72" t="s">
        <v>16758</v>
      </c>
      <c r="E580" s="72" t="s">
        <v>16759</v>
      </c>
      <c r="F580" s="71" t="s">
        <v>16760</v>
      </c>
      <c r="G580" s="71" t="s">
        <v>16761</v>
      </c>
      <c r="H580" s="73">
        <v>10385388</v>
      </c>
      <c r="I580" s="73" t="str" cm="1">
        <f t="array" ref="I580">IF(COUNTIF(Q$2:Q580,Q580)=1,_xlfn.TEXTJOIN(";",1,IF($Q$2:$Q$2000=Q580,$C$2:$C$2000,"")),"")</f>
        <v>Immulite 1000/2000</v>
      </c>
      <c r="J580" s="73" t="str" cm="1">
        <f t="array" ref="J580">IF(COUNTIF(Q$2:Q580,Q580)=1,_xlfn.TEXTJOIN(";",1,IF($Q$2:$Q$2000=Q580,$F$2:$F$2000,"")),"")</f>
        <v>LHACM</v>
      </c>
      <c r="K580" s="73" t="str" cm="1">
        <f t="array" ref="K580">IF(COUNTIF(Q$2:Q580,Q580)=1,_xlfn.TEXTJOIN(";",1,IF($Q$2:$Q$2000=Q580,$H$2:$H$2000,"")),"")</f>
        <v>10385388</v>
      </c>
      <c r="L580" s="103" t="s">
        <v>16762</v>
      </c>
      <c r="M580" s="103">
        <v>1</v>
      </c>
      <c r="O580" s="72" t="s">
        <v>16756</v>
      </c>
      <c r="P580" s="72" t="s">
        <v>16763</v>
      </c>
      <c r="Q580" s="72" t="str">
        <f t="shared" si="9"/>
        <v>国械注进20182402434</v>
      </c>
      <c r="R580" s="104">
        <v>43446</v>
      </c>
      <c r="S580" s="104">
        <v>43446</v>
      </c>
      <c r="T580" s="104">
        <v>45210</v>
      </c>
    </row>
    <row r="581" spans="1:20" s="103" customFormat="1" ht="13.5" customHeight="1">
      <c r="A581" s="70" t="s">
        <v>13371</v>
      </c>
      <c r="B581" s="70">
        <v>3</v>
      </c>
      <c r="C581" s="71" t="s">
        <v>15313</v>
      </c>
      <c r="D581" s="72" t="s">
        <v>16764</v>
      </c>
      <c r="E581" s="72" t="s">
        <v>16765</v>
      </c>
      <c r="F581" s="71" t="s">
        <v>16766</v>
      </c>
      <c r="G581" s="71" t="s">
        <v>16767</v>
      </c>
      <c r="H581" s="73">
        <v>10385331</v>
      </c>
      <c r="I581" s="73" t="str" cm="1">
        <f t="array" ref="I581">IF(COUNTIF(Q$2:Q581,Q581)=1,_xlfn.TEXTJOIN(";",1,IF($Q$2:$Q$2000=Q581,$C$2:$C$2000,"")),"")</f>
        <v>Immulite 1000/2000</v>
      </c>
      <c r="J581" s="73" t="str" cm="1">
        <f t="array" ref="J581">IF(COUNTIF(Q$2:Q581,Q581)=1,_xlfn.TEXTJOIN(";",1,IF($Q$2:$Q$2000=Q581,$F$2:$F$2000,"")),"")</f>
        <v>LGACM</v>
      </c>
      <c r="K581" s="73" t="str" cm="1">
        <f t="array" ref="K581">IF(COUNTIF(Q$2:Q581,Q581)=1,_xlfn.TEXTJOIN(";",1,IF($Q$2:$Q$2000=Q581,$H$2:$H$2000,"")),"")</f>
        <v>10385331</v>
      </c>
      <c r="L581" s="103" t="s">
        <v>16768</v>
      </c>
      <c r="M581" s="103">
        <v>1</v>
      </c>
      <c r="O581" s="72" t="s">
        <v>16756</v>
      </c>
      <c r="P581" s="72" t="s">
        <v>16769</v>
      </c>
      <c r="Q581" s="72" t="str">
        <f t="shared" si="9"/>
        <v>国械注进20153403709</v>
      </c>
      <c r="R581" s="104">
        <v>43916</v>
      </c>
      <c r="S581" s="104">
        <v>43916</v>
      </c>
      <c r="T581" s="104">
        <v>45741</v>
      </c>
    </row>
    <row r="582" spans="1:20" s="103" customFormat="1" ht="25.5" customHeight="1">
      <c r="A582" s="70" t="s">
        <v>13371</v>
      </c>
      <c r="B582" s="70">
        <v>2</v>
      </c>
      <c r="C582" s="71" t="s">
        <v>16770</v>
      </c>
      <c r="D582" s="72" t="s">
        <v>69</v>
      </c>
      <c r="E582" s="72" t="s">
        <v>16771</v>
      </c>
      <c r="F582" s="71">
        <v>10723034</v>
      </c>
      <c r="G582" s="71" t="s">
        <v>16772</v>
      </c>
      <c r="H582" s="73">
        <v>10723034</v>
      </c>
      <c r="I582" s="73" t="str" cm="1">
        <f t="array" ref="I582">IF(COUNTIF(Q$2:Q582,Q582)=1,_xlfn.TEXTJOIN(";",1,IF($Q$2:$Q$2000=Q582,$C$2:$C$2000,"")),"")</f>
        <v>ADVIA Chem</v>
      </c>
      <c r="J582" s="73" t="str" cm="1">
        <f t="array" ref="J582">IF(COUNTIF(Q$2:Q582,Q582)=1,_xlfn.TEXTJOIN(";",1,IF($Q$2:$Q$2000=Q582,$F$2:$F$2000,"")),"")</f>
        <v>10723034</v>
      </c>
      <c r="K582" s="73" t="str" cm="1">
        <f t="array" ref="K582">IF(COUNTIF(Q$2:Q582,Q582)=1,_xlfn.TEXTJOIN(";",1,IF($Q$2:$Q$2000=Q582,$H$2:$H$2000,"")),"")</f>
        <v>10723034</v>
      </c>
      <c r="L582" s="103" t="s">
        <v>11375</v>
      </c>
      <c r="M582" s="103">
        <v>1</v>
      </c>
      <c r="O582" s="72" t="s">
        <v>8607</v>
      </c>
      <c r="P582" s="80" t="s">
        <v>256</v>
      </c>
      <c r="Q582" s="72" t="str">
        <f t="shared" si="9"/>
        <v>国械注进20152224028</v>
      </c>
      <c r="R582" s="104">
        <v>44090</v>
      </c>
      <c r="S582" s="104">
        <v>44090</v>
      </c>
      <c r="T582" s="104">
        <v>45915</v>
      </c>
    </row>
    <row r="583" spans="1:20" s="103" customFormat="1" ht="25.5" customHeight="1">
      <c r="A583" s="70" t="s">
        <v>13371</v>
      </c>
      <c r="B583" s="70">
        <v>1</v>
      </c>
      <c r="C583" s="71" t="s">
        <v>455</v>
      </c>
      <c r="D583" s="72" t="s">
        <v>16773</v>
      </c>
      <c r="E583" s="72" t="s">
        <v>16774</v>
      </c>
      <c r="F583" s="71" t="s">
        <v>16775</v>
      </c>
      <c r="G583" s="71" t="s">
        <v>16776</v>
      </c>
      <c r="H583" s="73">
        <v>11069004</v>
      </c>
      <c r="I583" s="73" t="str" cm="1">
        <f t="array" ref="I583">IF(COUNTIF(Q$2:Q583,Q583)=1,_xlfn.TEXTJOIN(";",1,IF($Q$2:$Q$2000=Q583,$C$2:$C$2000,"")),"")</f>
        <v>Atellica;Atellica</v>
      </c>
      <c r="J583" s="73" t="str" cm="1">
        <f t="array" ref="J583">IF(COUNTIF(Q$2:Q583,Q583)=1,_xlfn.TEXTJOIN(";",1,IF($Q$2:$Q$2000=Q583,$F$2:$F$2000,"")),"")</f>
        <v>11069004;11069001</v>
      </c>
      <c r="K583" s="73" t="str" cm="1">
        <f t="array" ref="K583">IF(COUNTIF(Q$2:Q583,Q583)=1,_xlfn.TEXTJOIN(";",1,IF($Q$2:$Q$2000=Q583,$H$2:$H$2000,"")),"")</f>
        <v>11069004;11069001</v>
      </c>
      <c r="L583" s="103" t="s">
        <v>16777</v>
      </c>
      <c r="M583" s="103">
        <v>1</v>
      </c>
      <c r="O583" s="72" t="s">
        <v>16778</v>
      </c>
      <c r="P583" s="80" t="s">
        <v>456</v>
      </c>
      <c r="Q583" s="72" t="str">
        <f t="shared" si="9"/>
        <v>国械备20181268号</v>
      </c>
      <c r="R583" s="104">
        <v>43441</v>
      </c>
      <c r="S583" s="104">
        <v>43441</v>
      </c>
      <c r="T583" s="104">
        <v>401768</v>
      </c>
    </row>
    <row r="584" spans="1:20" s="103" customFormat="1" ht="25.5" customHeight="1">
      <c r="A584" s="70" t="s">
        <v>13371</v>
      </c>
      <c r="B584" s="70">
        <v>1</v>
      </c>
      <c r="C584" s="71" t="s">
        <v>455</v>
      </c>
      <c r="D584" s="72" t="s">
        <v>16773</v>
      </c>
      <c r="E584" s="72" t="s">
        <v>16774</v>
      </c>
      <c r="F584" s="71" t="s">
        <v>10421</v>
      </c>
      <c r="G584" s="71" t="s">
        <v>16779</v>
      </c>
      <c r="H584" s="73">
        <v>11069001</v>
      </c>
      <c r="I584" s="73" t="str" cm="1">
        <f t="array" ref="I584">IF(COUNTIF(Q$2:Q584,Q584)=1,_xlfn.TEXTJOIN(";",1,IF($Q$2:$Q$2000=Q584,$C$2:$C$2000,"")),"")</f>
        <v/>
      </c>
      <c r="J584" s="73" t="str" cm="1">
        <f t="array" ref="J584">IF(COUNTIF(Q$2:Q584,Q584)=1,_xlfn.TEXTJOIN(";",1,IF($Q$2:$Q$2000=Q584,$F$2:$F$2000,"")),"")</f>
        <v/>
      </c>
      <c r="K584" s="73" t="str" cm="1">
        <f t="array" ref="K584">IF(COUNTIF(Q$2:Q584,Q584)=1,_xlfn.TEXTJOIN(";",1,IF($Q$2:$Q$2000=Q584,$H$2:$H$2000,"")),"")</f>
        <v/>
      </c>
      <c r="L584" s="103" t="s">
        <v>10422</v>
      </c>
      <c r="M584" s="103">
        <v>1</v>
      </c>
      <c r="O584" s="72" t="s">
        <v>16780</v>
      </c>
      <c r="P584" s="80" t="s">
        <v>16781</v>
      </c>
      <c r="Q584" s="72" t="str">
        <f t="shared" si="9"/>
        <v>国械备20181268号</v>
      </c>
      <c r="R584" s="104">
        <v>43441</v>
      </c>
      <c r="S584" s="104">
        <v>43441</v>
      </c>
      <c r="T584" s="104">
        <v>401768</v>
      </c>
    </row>
    <row r="585" spans="1:20" s="122" customFormat="1" ht="25.5" customHeight="1">
      <c r="A585" s="119" t="s">
        <v>13371</v>
      </c>
      <c r="B585" s="143">
        <v>2</v>
      </c>
      <c r="C585" s="144" t="s">
        <v>455</v>
      </c>
      <c r="D585" s="144" t="s">
        <v>69</v>
      </c>
      <c r="E585" s="145" t="s">
        <v>16782</v>
      </c>
      <c r="F585" s="144" t="s">
        <v>8894</v>
      </c>
      <c r="G585" s="71" t="s">
        <v>16783</v>
      </c>
      <c r="H585" s="121">
        <v>11067000</v>
      </c>
      <c r="I585" s="73" t="str" cm="1">
        <f t="array" ref="I585">IF(COUNTIF(Q$2:Q585,Q585)=1,_xlfn.TEXTJOIN(";",1,IF($Q$2:$Q$2000=Q585,$C$2:$C$2000,"")),"")</f>
        <v>Atellica;Atellica</v>
      </c>
      <c r="J585" s="73" t="str" cm="1">
        <f t="array" ref="J585">IF(COUNTIF(Q$2:Q585,Q585)=1,_xlfn.TEXTJOIN(";",1,IF($Q$2:$Q$2000=Q585,$F$2:$F$2000,"")),"")</f>
        <v>11067000;11068008</v>
      </c>
      <c r="K585" s="73" t="str" cm="1">
        <f t="array" ref="K585">IF(COUNTIF(Q$2:Q585,Q585)=1,_xlfn.TEXTJOIN(";",1,IF($Q$2:$Q$2000=Q585,$H$2:$H$2000,"")),"")</f>
        <v>11067000;11068008</v>
      </c>
      <c r="L585" s="122" t="s">
        <v>9247</v>
      </c>
      <c r="M585" s="122">
        <v>1</v>
      </c>
      <c r="O585" s="145" t="s">
        <v>16784</v>
      </c>
      <c r="P585" s="123" t="s">
        <v>70</v>
      </c>
      <c r="Q585" s="72" t="str">
        <f t="shared" si="9"/>
        <v>国械注进20182220493</v>
      </c>
      <c r="R585" s="125">
        <v>44987</v>
      </c>
      <c r="S585" s="125">
        <v>45267</v>
      </c>
      <c r="T585" s="125">
        <v>47093</v>
      </c>
    </row>
    <row r="586" spans="1:20" s="122" customFormat="1" ht="18" customHeight="1">
      <c r="A586" s="119" t="s">
        <v>13371</v>
      </c>
      <c r="B586" s="119">
        <v>2</v>
      </c>
      <c r="C586" s="144" t="s">
        <v>455</v>
      </c>
      <c r="D586" s="144" t="s">
        <v>69</v>
      </c>
      <c r="E586" s="145" t="s">
        <v>16782</v>
      </c>
      <c r="F586" s="109" t="s">
        <v>16785</v>
      </c>
      <c r="G586" s="71" t="s">
        <v>16786</v>
      </c>
      <c r="H586" s="121">
        <v>11068008</v>
      </c>
      <c r="I586" s="73" t="str" cm="1">
        <f t="array" ref="I586">IF(COUNTIF(Q$2:Q586,Q586)=1,_xlfn.TEXTJOIN(";",1,IF($Q$2:$Q$2000=Q586,$C$2:$C$2000,"")),"")</f>
        <v/>
      </c>
      <c r="J586" s="73" t="str" cm="1">
        <f t="array" ref="J586">IF(COUNTIF(Q$2:Q586,Q586)=1,_xlfn.TEXTJOIN(";",1,IF($Q$2:$Q$2000=Q586,$F$2:$F$2000,"")),"")</f>
        <v/>
      </c>
      <c r="K586" s="73" t="str" cm="1">
        <f t="array" ref="K586">IF(COUNTIF(Q$2:Q586,Q586)=1,_xlfn.TEXTJOIN(";",1,IF($Q$2:$Q$2000=Q586,$H$2:$H$2000,"")),"")</f>
        <v/>
      </c>
      <c r="L586" s="122" t="s">
        <v>16787</v>
      </c>
      <c r="M586" s="122">
        <v>1</v>
      </c>
      <c r="O586" s="145" t="s">
        <v>16788</v>
      </c>
      <c r="P586" s="123" t="s">
        <v>16789</v>
      </c>
      <c r="Q586" s="72" t="str">
        <f t="shared" si="9"/>
        <v>国械注进20182220493</v>
      </c>
      <c r="R586" s="125">
        <v>44987</v>
      </c>
      <c r="S586" s="125">
        <v>45267</v>
      </c>
      <c r="T586" s="125">
        <v>47093</v>
      </c>
    </row>
    <row r="587" spans="1:20" s="103" customFormat="1" ht="25.5" customHeight="1">
      <c r="A587" s="70" t="s">
        <v>13371</v>
      </c>
      <c r="B587" s="70">
        <v>2</v>
      </c>
      <c r="C587" s="71" t="s">
        <v>16770</v>
      </c>
      <c r="D587" s="72" t="s">
        <v>16790</v>
      </c>
      <c r="E587" s="72" t="s">
        <v>16791</v>
      </c>
      <c r="F587" s="73" t="s">
        <v>16792</v>
      </c>
      <c r="G587" s="71" t="s">
        <v>16793</v>
      </c>
      <c r="H587" s="73">
        <v>10311918</v>
      </c>
      <c r="I587" s="73" t="str" cm="1">
        <f t="array" ref="I587">IF(COUNTIF(Q$2:Q587,Q587)=1,_xlfn.TEXTJOIN(";",1,IF($Q$2:$Q$2000=Q587,$C$2:$C$2000,"")),"")</f>
        <v>ADVIA Chem;Atellica CH</v>
      </c>
      <c r="J587" s="73" t="str" cm="1">
        <f t="array" ref="J587">IF(COUNTIF(Q$2:Q587,Q587)=1,_xlfn.TEXTJOIN(";",1,IF($Q$2:$Q$2000=Q587,$F$2:$F$2000,"")),"")</f>
        <v>00309530(B03-4763-01);11099402</v>
      </c>
      <c r="K587" s="73" t="str" cm="1">
        <f t="array" ref="K587">IF(COUNTIF(Q$2:Q587,Q587)=1,_xlfn.TEXTJOIN(";",1,IF($Q$2:$Q$2000=Q587,$H$2:$H$2000,"")),"")</f>
        <v>10311918;11099402</v>
      </c>
      <c r="L587" s="103" t="s">
        <v>16794</v>
      </c>
      <c r="M587" s="103">
        <v>3</v>
      </c>
      <c r="N587" s="103" t="s">
        <v>16795</v>
      </c>
      <c r="O587" s="72" t="s">
        <v>16796</v>
      </c>
      <c r="P587" s="80" t="s">
        <v>16797</v>
      </c>
      <c r="Q587" s="72" t="str">
        <f t="shared" si="9"/>
        <v>国械注进20162404205</v>
      </c>
      <c r="R587" s="104">
        <v>44181</v>
      </c>
      <c r="S587" s="104">
        <v>44181</v>
      </c>
      <c r="T587" s="104">
        <v>46006</v>
      </c>
    </row>
    <row r="588" spans="1:20" s="103" customFormat="1" ht="25.5" customHeight="1">
      <c r="A588" s="70" t="s">
        <v>13371</v>
      </c>
      <c r="B588" s="70">
        <v>2</v>
      </c>
      <c r="C588" s="71" t="s">
        <v>50</v>
      </c>
      <c r="D588" s="72" t="s">
        <v>16790</v>
      </c>
      <c r="E588" s="72" t="s">
        <v>16791</v>
      </c>
      <c r="F588" s="73" t="s">
        <v>16798</v>
      </c>
      <c r="G588" s="71" t="s">
        <v>16799</v>
      </c>
      <c r="H588" s="73">
        <v>11099402</v>
      </c>
      <c r="I588" s="73" t="str" cm="1">
        <f t="array" ref="I588">IF(COUNTIF(Q$2:Q588,Q588)=1,_xlfn.TEXTJOIN(";",1,IF($Q$2:$Q$2000=Q588,$C$2:$C$2000,"")),"")</f>
        <v/>
      </c>
      <c r="J588" s="73" t="str" cm="1">
        <f t="array" ref="J588">IF(COUNTIF(Q$2:Q588,Q588)=1,_xlfn.TEXTJOIN(";",1,IF($Q$2:$Q$2000=Q588,$F$2:$F$2000,"")),"")</f>
        <v/>
      </c>
      <c r="K588" s="73" t="str" cm="1">
        <f t="array" ref="K588">IF(COUNTIF(Q$2:Q588,Q588)=1,_xlfn.TEXTJOIN(";",1,IF($Q$2:$Q$2000=Q588,$H$2:$H$2000,"")),"")</f>
        <v/>
      </c>
      <c r="L588" s="103" t="s">
        <v>16800</v>
      </c>
      <c r="M588" s="103">
        <v>3</v>
      </c>
      <c r="N588" s="103" t="s">
        <v>16801</v>
      </c>
      <c r="O588" s="72" t="s">
        <v>16796</v>
      </c>
      <c r="P588" s="80" t="s">
        <v>16802</v>
      </c>
      <c r="Q588" s="72" t="str">
        <f t="shared" si="9"/>
        <v>国械注进20162404205</v>
      </c>
      <c r="R588" s="104">
        <v>44181</v>
      </c>
      <c r="S588" s="104">
        <v>44181</v>
      </c>
      <c r="T588" s="104">
        <v>46006</v>
      </c>
    </row>
    <row r="589" spans="1:20" s="103" customFormat="1" ht="25.5" customHeight="1">
      <c r="A589" s="70" t="s">
        <v>13371</v>
      </c>
      <c r="B589" s="70">
        <v>2</v>
      </c>
      <c r="C589" s="71" t="s">
        <v>16770</v>
      </c>
      <c r="D589" s="72" t="s">
        <v>16803</v>
      </c>
      <c r="E589" s="72" t="s">
        <v>16804</v>
      </c>
      <c r="F589" s="71" t="s">
        <v>16805</v>
      </c>
      <c r="G589" s="71" t="s">
        <v>16806</v>
      </c>
      <c r="H589" s="73">
        <v>10313256</v>
      </c>
      <c r="I589" s="73" t="str" cm="1">
        <f t="array" ref="I589">IF(COUNTIF(Q$2:Q589,Q589)=1,_xlfn.TEXTJOIN(";",1,IF($Q$2:$Q$2000=Q589,$C$2:$C$2000,"")),"")</f>
        <v>ADVIA Chem;Atellica CH</v>
      </c>
      <c r="J589" s="73" t="str" cm="1">
        <f t="array" ref="J589">IF(COUNTIF(Q$2:Q589,Q589)=1,_xlfn.TEXTJOIN(";",1,IF($Q$2:$Q$2000=Q589,$F$2:$F$2000,"")),"")</f>
        <v>00337402(B03-4815-01);11097646</v>
      </c>
      <c r="K589" s="73" t="str" cm="1">
        <f t="array" ref="K589">IF(COUNTIF(Q$2:Q589,Q589)=1,_xlfn.TEXTJOIN(";",1,IF($Q$2:$Q$2000=Q589,$H$2:$H$2000,"")),"")</f>
        <v>10313256;11097646</v>
      </c>
      <c r="L589" s="103" t="s">
        <v>16807</v>
      </c>
      <c r="M589" s="103">
        <v>1</v>
      </c>
      <c r="O589" s="72" t="s">
        <v>16808</v>
      </c>
      <c r="P589" s="80" t="s">
        <v>16809</v>
      </c>
      <c r="Q589" s="72" t="str">
        <f t="shared" si="9"/>
        <v>国械注进20162404966</v>
      </c>
      <c r="R589" s="104">
        <v>44375</v>
      </c>
      <c r="S589" s="104">
        <v>44375</v>
      </c>
      <c r="T589" s="104">
        <v>46200</v>
      </c>
    </row>
    <row r="590" spans="1:20" s="103" customFormat="1" ht="25.5" customHeight="1">
      <c r="A590" s="70" t="s">
        <v>13371</v>
      </c>
      <c r="B590" s="70">
        <v>2</v>
      </c>
      <c r="C590" s="71" t="s">
        <v>50</v>
      </c>
      <c r="D590" s="72" t="s">
        <v>16803</v>
      </c>
      <c r="E590" s="72" t="s">
        <v>16804</v>
      </c>
      <c r="F590" s="71" t="s">
        <v>16810</v>
      </c>
      <c r="G590" s="71" t="s">
        <v>16811</v>
      </c>
      <c r="H590" s="73">
        <v>11097646</v>
      </c>
      <c r="I590" s="73" t="str" cm="1">
        <f t="array" ref="I590">IF(COUNTIF(Q$2:Q590,Q590)=1,_xlfn.TEXTJOIN(";",1,IF($Q$2:$Q$2000=Q590,$C$2:$C$2000,"")),"")</f>
        <v/>
      </c>
      <c r="J590" s="73" t="str" cm="1">
        <f t="array" ref="J590">IF(COUNTIF(Q$2:Q590,Q590)=1,_xlfn.TEXTJOIN(";",1,IF($Q$2:$Q$2000=Q590,$F$2:$F$2000,"")),"")</f>
        <v/>
      </c>
      <c r="K590" s="73" t="str" cm="1">
        <f t="array" ref="K590">IF(COUNTIF(Q$2:Q590,Q590)=1,_xlfn.TEXTJOIN(";",1,IF($Q$2:$Q$2000=Q590,$H$2:$H$2000,"")),"")</f>
        <v/>
      </c>
      <c r="L590" s="103" t="s">
        <v>16812</v>
      </c>
      <c r="M590" s="103">
        <v>1</v>
      </c>
      <c r="O590" s="72" t="s">
        <v>16808</v>
      </c>
      <c r="P590" s="80" t="s">
        <v>16813</v>
      </c>
      <c r="Q590" s="72" t="str">
        <f t="shared" si="9"/>
        <v>国械注进20162404966</v>
      </c>
      <c r="R590" s="104">
        <v>44375</v>
      </c>
      <c r="S590" s="104">
        <v>44375</v>
      </c>
      <c r="T590" s="104">
        <v>46200</v>
      </c>
    </row>
    <row r="591" spans="1:20" s="103" customFormat="1" ht="25.5" customHeight="1">
      <c r="A591" s="70" t="s">
        <v>13371</v>
      </c>
      <c r="B591" s="70">
        <v>2</v>
      </c>
      <c r="C591" s="71" t="s">
        <v>16770</v>
      </c>
      <c r="D591" s="72" t="s">
        <v>13664</v>
      </c>
      <c r="E591" s="72" t="s">
        <v>16814</v>
      </c>
      <c r="F591" s="73" t="s">
        <v>16815</v>
      </c>
      <c r="G591" s="71" t="s">
        <v>16816</v>
      </c>
      <c r="H591" s="73">
        <v>10318214</v>
      </c>
      <c r="I591" s="73" t="str" cm="1">
        <f t="array" ref="I591">IF(COUNTIF(Q$2:Q591,Q591)=1,_xlfn.TEXTJOIN(";",1,IF($Q$2:$Q$2000=Q591,$C$2:$C$2000,"")),"")</f>
        <v>ADVIA Chem;Atellica CH</v>
      </c>
      <c r="J591" s="73" t="str" cm="1">
        <f t="array" ref="J591">IF(COUNTIF(Q$2:Q591,Q591)=1,_xlfn.TEXTJOIN(";",1,IF($Q$2:$Q$2000=Q591,$F$2:$F$2000,"")),"")</f>
        <v>03057680;11097617</v>
      </c>
      <c r="K591" s="73" t="str" cm="1">
        <f t="array" ref="K591">IF(COUNTIF(Q$2:Q591,Q591)=1,_xlfn.TEXTJOIN(";",1,IF($Q$2:$Q$2000=Q591,$H$2:$H$2000,"")),"")</f>
        <v>10318214;11097617</v>
      </c>
      <c r="L591" s="103" t="s">
        <v>16817</v>
      </c>
      <c r="M591" s="103">
        <v>1</v>
      </c>
      <c r="O591" s="72" t="s">
        <v>16818</v>
      </c>
      <c r="P591" s="80" t="s">
        <v>16819</v>
      </c>
      <c r="Q591" s="72" t="str">
        <f t="shared" si="9"/>
        <v>国械注进20142405062</v>
      </c>
      <c r="R591" s="104">
        <v>43539</v>
      </c>
      <c r="S591" s="104">
        <v>43539</v>
      </c>
      <c r="T591" s="104">
        <v>45365</v>
      </c>
    </row>
    <row r="592" spans="1:20" s="103" customFormat="1" ht="25.5" customHeight="1">
      <c r="A592" s="70" t="s">
        <v>13371</v>
      </c>
      <c r="B592" s="70">
        <v>2</v>
      </c>
      <c r="C592" s="71" t="s">
        <v>50</v>
      </c>
      <c r="D592" s="72" t="s">
        <v>13664</v>
      </c>
      <c r="E592" s="72" t="s">
        <v>16814</v>
      </c>
      <c r="F592" s="73" t="s">
        <v>16820</v>
      </c>
      <c r="G592" s="71" t="s">
        <v>16821</v>
      </c>
      <c r="H592" s="73">
        <v>11097617</v>
      </c>
      <c r="I592" s="73" t="str" cm="1">
        <f t="array" ref="I592">IF(COUNTIF(Q$2:Q592,Q592)=1,_xlfn.TEXTJOIN(";",1,IF($Q$2:$Q$2000=Q592,$C$2:$C$2000,"")),"")</f>
        <v/>
      </c>
      <c r="J592" s="73" t="str" cm="1">
        <f t="array" ref="J592">IF(COUNTIF(Q$2:Q592,Q592)=1,_xlfn.TEXTJOIN(";",1,IF($Q$2:$Q$2000=Q592,$F$2:$F$2000,"")),"")</f>
        <v/>
      </c>
      <c r="K592" s="73" t="str" cm="1">
        <f t="array" ref="K592">IF(COUNTIF(Q$2:Q592,Q592)=1,_xlfn.TEXTJOIN(";",1,IF($Q$2:$Q$2000=Q592,$H$2:$H$2000,"")),"")</f>
        <v/>
      </c>
      <c r="L592" s="103" t="s">
        <v>16822</v>
      </c>
      <c r="M592" s="103">
        <v>1</v>
      </c>
      <c r="O592" s="72" t="s">
        <v>16823</v>
      </c>
      <c r="P592" s="80" t="s">
        <v>16824</v>
      </c>
      <c r="Q592" s="72" t="str">
        <f t="shared" si="9"/>
        <v>国械注进20142405062</v>
      </c>
      <c r="R592" s="104">
        <v>43539</v>
      </c>
      <c r="S592" s="104">
        <v>43539</v>
      </c>
      <c r="T592" s="104">
        <v>45365</v>
      </c>
    </row>
    <row r="593" spans="1:20" s="103" customFormat="1" ht="25.5" customHeight="1">
      <c r="A593" s="70" t="s">
        <v>13371</v>
      </c>
      <c r="B593" s="70">
        <v>2</v>
      </c>
      <c r="C593" s="71" t="s">
        <v>16770</v>
      </c>
      <c r="D593" s="72" t="s">
        <v>16825</v>
      </c>
      <c r="E593" s="72" t="s">
        <v>16826</v>
      </c>
      <c r="F593" s="73" t="s">
        <v>16827</v>
      </c>
      <c r="G593" s="71" t="s">
        <v>16828</v>
      </c>
      <c r="H593" s="73">
        <v>10318207</v>
      </c>
      <c r="I593" s="73" t="str" cm="1">
        <f t="array" ref="I593">IF(COUNTIF(Q$2:Q593,Q593)=1,_xlfn.TEXTJOIN(";",1,IF($Q$2:$Q$2000=Q593,$C$2:$C$2000,"")),"")</f>
        <v>ADVIA Chem;Atellica CH</v>
      </c>
      <c r="J593" s="73" t="str" cm="1">
        <f t="array" ref="J593">IF(COUNTIF(Q$2:Q593,Q593)=1,_xlfn.TEXTJOIN(";",1,IF($Q$2:$Q$2000=Q593,$F$2:$F$2000,"")),"")</f>
        <v>03055068 ;11097626</v>
      </c>
      <c r="K593" s="73" t="str" cm="1">
        <f t="array" ref="K593">IF(COUNTIF(Q$2:Q593,Q593)=1,_xlfn.TEXTJOIN(";",1,IF($Q$2:$Q$2000=Q593,$H$2:$H$2000,"")),"")</f>
        <v>10318207;11097626</v>
      </c>
      <c r="L593" s="103" t="s">
        <v>16829</v>
      </c>
      <c r="M593" s="103">
        <v>1</v>
      </c>
      <c r="O593" s="72" t="s">
        <v>16830</v>
      </c>
      <c r="P593" s="80" t="s">
        <v>16831</v>
      </c>
      <c r="Q593" s="72" t="str">
        <f t="shared" si="9"/>
        <v>国械注进20172400738</v>
      </c>
      <c r="R593" s="104">
        <v>44445</v>
      </c>
      <c r="S593" s="104">
        <v>44445</v>
      </c>
      <c r="T593" s="104">
        <v>46270</v>
      </c>
    </row>
    <row r="594" spans="1:20" s="103" customFormat="1" ht="19.399999999999999" customHeight="1">
      <c r="A594" s="70" t="s">
        <v>13371</v>
      </c>
      <c r="B594" s="70">
        <v>2</v>
      </c>
      <c r="C594" s="71" t="s">
        <v>50</v>
      </c>
      <c r="D594" s="72" t="s">
        <v>16825</v>
      </c>
      <c r="E594" s="72" t="s">
        <v>16826</v>
      </c>
      <c r="F594" s="71" t="s">
        <v>16832</v>
      </c>
      <c r="G594" s="71" t="s">
        <v>16833</v>
      </c>
      <c r="H594" s="73">
        <v>11097626</v>
      </c>
      <c r="I594" s="73" t="str" cm="1">
        <f t="array" ref="I594">IF(COUNTIF(Q$2:Q594,Q594)=1,_xlfn.TEXTJOIN(";",1,IF($Q$2:$Q$2000=Q594,$C$2:$C$2000,"")),"")</f>
        <v/>
      </c>
      <c r="J594" s="73" t="str" cm="1">
        <f t="array" ref="J594">IF(COUNTIF(Q$2:Q594,Q594)=1,_xlfn.TEXTJOIN(";",1,IF($Q$2:$Q$2000=Q594,$F$2:$F$2000,"")),"")</f>
        <v/>
      </c>
      <c r="K594" s="73" t="str" cm="1">
        <f t="array" ref="K594">IF(COUNTIF(Q$2:Q594,Q594)=1,_xlfn.TEXTJOIN(";",1,IF($Q$2:$Q$2000=Q594,$H$2:$H$2000,"")),"")</f>
        <v/>
      </c>
      <c r="L594" s="103" t="s">
        <v>16834</v>
      </c>
      <c r="M594" s="103">
        <v>1</v>
      </c>
      <c r="O594" s="72" t="s">
        <v>16835</v>
      </c>
      <c r="P594" s="80" t="s">
        <v>16836</v>
      </c>
      <c r="Q594" s="72" t="str">
        <f t="shared" si="9"/>
        <v>国械注进20172400738</v>
      </c>
      <c r="R594" s="104">
        <v>44445</v>
      </c>
      <c r="S594" s="104">
        <v>44445</v>
      </c>
      <c r="T594" s="104">
        <v>46270</v>
      </c>
    </row>
    <row r="595" spans="1:20" s="103" customFormat="1" ht="23.9" customHeight="1">
      <c r="A595" s="70" t="s">
        <v>13371</v>
      </c>
      <c r="B595" s="70">
        <v>2</v>
      </c>
      <c r="C595" s="71" t="s">
        <v>16770</v>
      </c>
      <c r="D595" s="72" t="s">
        <v>16837</v>
      </c>
      <c r="E595" s="72" t="s">
        <v>16838</v>
      </c>
      <c r="F595" s="73" t="s">
        <v>16839</v>
      </c>
      <c r="G595" s="71" t="s">
        <v>16840</v>
      </c>
      <c r="H595" s="73">
        <v>10311894</v>
      </c>
      <c r="I595" s="73" t="str" cm="1">
        <f t="array" ref="I595">IF(COUNTIF(Q$2:Q595,Q595)=1,_xlfn.TEXTJOIN(";",1,IF($Q$2:$Q$2000=Q595,$C$2:$C$2000,"")),"")</f>
        <v>ADVIA Chem;Atellica CH</v>
      </c>
      <c r="J595" s="73" t="str" cm="1">
        <f t="array" ref="J595">IF(COUNTIF(Q$2:Q595,Q595)=1,_xlfn.TEXTJOIN(";",1,IF($Q$2:$Q$2000=Q595,$F$2:$F$2000,"")),"")</f>
        <v>00655137(B01-4806-01);11097618</v>
      </c>
      <c r="K595" s="73" t="str" cm="1">
        <f t="array" ref="K595">IF(COUNTIF(Q$2:Q595,Q595)=1,_xlfn.TEXTJOIN(";",1,IF($Q$2:$Q$2000=Q595,$H$2:$H$2000,"")),"")</f>
        <v>10311894;11097618</v>
      </c>
      <c r="L595" s="103" t="s">
        <v>16841</v>
      </c>
      <c r="M595" s="103">
        <v>1</v>
      </c>
      <c r="O595" s="72" t="s">
        <v>16818</v>
      </c>
      <c r="P595" s="80" t="s">
        <v>16842</v>
      </c>
      <c r="Q595" s="72" t="str">
        <f t="shared" si="9"/>
        <v>国械注进20152400363</v>
      </c>
      <c r="R595" s="104">
        <v>43690</v>
      </c>
      <c r="S595" s="104">
        <v>43690</v>
      </c>
      <c r="T595" s="104">
        <v>45516</v>
      </c>
    </row>
    <row r="596" spans="1:20" s="103" customFormat="1" ht="25.5" customHeight="1">
      <c r="A596" s="70" t="s">
        <v>13371</v>
      </c>
      <c r="B596" s="70">
        <v>2</v>
      </c>
      <c r="C596" s="71" t="s">
        <v>50</v>
      </c>
      <c r="D596" s="72" t="s">
        <v>16837</v>
      </c>
      <c r="E596" s="72" t="s">
        <v>16838</v>
      </c>
      <c r="F596" s="73" t="s">
        <v>16843</v>
      </c>
      <c r="G596" s="71" t="s">
        <v>16844</v>
      </c>
      <c r="H596" s="73">
        <v>11097618</v>
      </c>
      <c r="I596" s="73" t="str" cm="1">
        <f t="array" ref="I596">IF(COUNTIF(Q$2:Q596,Q596)=1,_xlfn.TEXTJOIN(";",1,IF($Q$2:$Q$2000=Q596,$C$2:$C$2000,"")),"")</f>
        <v/>
      </c>
      <c r="J596" s="73" t="str" cm="1">
        <f t="array" ref="J596">IF(COUNTIF(Q$2:Q596,Q596)=1,_xlfn.TEXTJOIN(";",1,IF($Q$2:$Q$2000=Q596,$F$2:$F$2000,"")),"")</f>
        <v/>
      </c>
      <c r="K596" s="73" t="str" cm="1">
        <f t="array" ref="K596">IF(COUNTIF(Q$2:Q596,Q596)=1,_xlfn.TEXTJOIN(";",1,IF($Q$2:$Q$2000=Q596,$H$2:$H$2000,"")),"")</f>
        <v/>
      </c>
      <c r="L596" s="103" t="s">
        <v>16845</v>
      </c>
      <c r="M596" s="103">
        <v>1</v>
      </c>
      <c r="O596" s="72" t="s">
        <v>16846</v>
      </c>
      <c r="P596" s="80" t="s">
        <v>16847</v>
      </c>
      <c r="Q596" s="72" t="str">
        <f t="shared" si="9"/>
        <v>国械注进20152400363</v>
      </c>
      <c r="R596" s="104">
        <v>44288</v>
      </c>
      <c r="S596" s="104">
        <v>44288</v>
      </c>
      <c r="T596" s="104">
        <v>45516</v>
      </c>
    </row>
    <row r="597" spans="1:20" s="103" customFormat="1" ht="17.899999999999999" customHeight="1">
      <c r="A597" s="70" t="s">
        <v>13371</v>
      </c>
      <c r="B597" s="70">
        <v>2</v>
      </c>
      <c r="C597" s="71" t="s">
        <v>16770</v>
      </c>
      <c r="D597" s="72" t="s">
        <v>16848</v>
      </c>
      <c r="E597" s="72" t="s">
        <v>16849</v>
      </c>
      <c r="F597" s="73" t="s">
        <v>16850</v>
      </c>
      <c r="G597" s="71" t="s">
        <v>16851</v>
      </c>
      <c r="H597" s="73">
        <v>10311903</v>
      </c>
      <c r="I597" s="73" t="str" cm="1">
        <f t="array" ref="I597">IF(COUNTIF(Q$2:Q597,Q597)=1,_xlfn.TEXTJOIN(";",1,IF($Q$2:$Q$2000=Q597,$C$2:$C$2000,"")),"")</f>
        <v>ADVIA Chem</v>
      </c>
      <c r="J597" s="73" t="str" cm="1">
        <f t="array" ref="J597">IF(COUNTIF(Q$2:Q597,Q597)=1,_xlfn.TEXTJOIN(";",1,IF($Q$2:$Q$2000=Q597,$F$2:$F$2000,"")),"")</f>
        <v>00729777</v>
      </c>
      <c r="K597" s="73" t="str" cm="1">
        <f t="array" ref="K597">IF(COUNTIF(Q$2:Q597,Q597)=1,_xlfn.TEXTJOIN(";",1,IF($Q$2:$Q$2000=Q597,$H$2:$H$2000,"")),"")</f>
        <v>10311903</v>
      </c>
      <c r="L597" s="103" t="s">
        <v>16852</v>
      </c>
      <c r="M597" s="103">
        <v>1</v>
      </c>
      <c r="O597" s="72" t="s">
        <v>16853</v>
      </c>
      <c r="P597" s="80" t="s">
        <v>16854</v>
      </c>
      <c r="Q597" s="72" t="str">
        <f t="shared" si="9"/>
        <v>国械注进20172401209</v>
      </c>
      <c r="R597" s="104">
        <v>44483</v>
      </c>
      <c r="S597" s="104">
        <v>44670</v>
      </c>
      <c r="T597" s="104">
        <v>46495</v>
      </c>
    </row>
    <row r="598" spans="1:20" s="103" customFormat="1" ht="34.4" customHeight="1">
      <c r="A598" s="70" t="s">
        <v>13371</v>
      </c>
      <c r="B598" s="70">
        <v>2</v>
      </c>
      <c r="C598" s="71" t="s">
        <v>16770</v>
      </c>
      <c r="D598" s="72" t="s">
        <v>16855</v>
      </c>
      <c r="E598" s="72" t="s">
        <v>16856</v>
      </c>
      <c r="F598" s="71" t="s">
        <v>16857</v>
      </c>
      <c r="G598" s="71" t="s">
        <v>16858</v>
      </c>
      <c r="H598" s="73">
        <v>10318196</v>
      </c>
      <c r="I598" s="73" t="str" cm="1">
        <f t="array" ref="I598">IF(COUNTIF(Q$2:Q598,Q598)=1,_xlfn.TEXTJOIN(";",1,IF($Q$2:$Q$2000=Q598,$C$2:$C$2000,"")),"")</f>
        <v>ADVIA Chem;Atellica CH</v>
      </c>
      <c r="J598" s="73" t="str" cm="1">
        <f t="array" ref="J598">IF(COUNTIF(Q$2:Q598,Q598)=1,_xlfn.TEXTJOIN(";",1,IF($Q$2:$Q$2000=Q598,$F$2:$F$2000,"")),"")</f>
        <v>03050910;11097625</v>
      </c>
      <c r="K598" s="73" t="str" cm="1">
        <f t="array" ref="K598">IF(COUNTIF(Q$2:Q598,Q598)=1,_xlfn.TEXTJOIN(";",1,IF($Q$2:$Q$2000=Q598,$H$2:$H$2000,"")),"")</f>
        <v>10318196;11097625</v>
      </c>
      <c r="L598" s="103" t="s">
        <v>16859</v>
      </c>
      <c r="M598" s="103">
        <v>1</v>
      </c>
      <c r="O598" s="72" t="s">
        <v>16860</v>
      </c>
      <c r="P598" s="80" t="s">
        <v>16861</v>
      </c>
      <c r="Q598" s="72" t="str">
        <f t="shared" si="9"/>
        <v>国械注进20162405272</v>
      </c>
      <c r="R598" s="104">
        <v>44400</v>
      </c>
      <c r="S598" s="104">
        <v>44400</v>
      </c>
      <c r="T598" s="104">
        <v>46225</v>
      </c>
    </row>
    <row r="599" spans="1:20" s="103" customFormat="1" ht="25.5" customHeight="1">
      <c r="A599" s="70" t="s">
        <v>13371</v>
      </c>
      <c r="B599" s="70">
        <v>2</v>
      </c>
      <c r="C599" s="71" t="s">
        <v>50</v>
      </c>
      <c r="D599" s="72" t="s">
        <v>16855</v>
      </c>
      <c r="E599" s="72" t="s">
        <v>16856</v>
      </c>
      <c r="F599" s="71" t="s">
        <v>16862</v>
      </c>
      <c r="G599" s="71" t="s">
        <v>16863</v>
      </c>
      <c r="H599" s="73">
        <v>11097625</v>
      </c>
      <c r="I599" s="73" t="str" cm="1">
        <f t="array" ref="I599">IF(COUNTIF(Q$2:Q599,Q599)=1,_xlfn.TEXTJOIN(";",1,IF($Q$2:$Q$2000=Q599,$C$2:$C$2000,"")),"")</f>
        <v/>
      </c>
      <c r="J599" s="73" t="str" cm="1">
        <f t="array" ref="J599">IF(COUNTIF(Q$2:Q599,Q599)=1,_xlfn.TEXTJOIN(";",1,IF($Q$2:$Q$2000=Q599,$F$2:$F$2000,"")),"")</f>
        <v/>
      </c>
      <c r="K599" s="73" t="str" cm="1">
        <f t="array" ref="K599">IF(COUNTIF(Q$2:Q599,Q599)=1,_xlfn.TEXTJOIN(";",1,IF($Q$2:$Q$2000=Q599,$H$2:$H$2000,"")),"")</f>
        <v/>
      </c>
      <c r="L599" s="103" t="s">
        <v>16864</v>
      </c>
      <c r="M599" s="103">
        <v>1</v>
      </c>
      <c r="O599" s="72" t="s">
        <v>16835</v>
      </c>
      <c r="P599" s="80" t="s">
        <v>16865</v>
      </c>
      <c r="Q599" s="72" t="str">
        <f t="shared" si="9"/>
        <v>国械注进20162405272</v>
      </c>
      <c r="R599" s="104">
        <v>44400</v>
      </c>
      <c r="S599" s="104">
        <v>44400</v>
      </c>
      <c r="T599" s="104">
        <v>46225</v>
      </c>
    </row>
    <row r="600" spans="1:20" s="103" customFormat="1" ht="25.5" customHeight="1">
      <c r="A600" s="70" t="s">
        <v>13371</v>
      </c>
      <c r="B600" s="70">
        <v>2</v>
      </c>
      <c r="C600" s="71" t="s">
        <v>16770</v>
      </c>
      <c r="D600" s="72" t="s">
        <v>16866</v>
      </c>
      <c r="E600" s="72" t="s">
        <v>16867</v>
      </c>
      <c r="F600" s="146" t="s">
        <v>16868</v>
      </c>
      <c r="G600" s="71" t="s">
        <v>16869</v>
      </c>
      <c r="H600" s="73">
        <v>10311896</v>
      </c>
      <c r="I600" s="73" t="str" cm="1">
        <f t="array" ref="I600">IF(COUNTIF(Q$2:Q600,Q600)=1,_xlfn.TEXTJOIN(";",1,IF($Q$2:$Q$2000=Q600,$C$2:$C$2000,"")),"")</f>
        <v>ADVIA Chem;Atellica CH</v>
      </c>
      <c r="J600" s="73" t="str" cm="1">
        <f t="array" ref="J600">IF(COUNTIF(Q$2:Q600,Q600)=1,_xlfn.TEXTJOIN(";",1,IF($Q$2:$Q$2000=Q600,$F$2:$F$2000,"")),"")</f>
        <v>01984894(B01-4840-01);11097606</v>
      </c>
      <c r="K600" s="73" t="str" cm="1">
        <f t="array" ref="K600">IF(COUNTIF(Q$2:Q600,Q600)=1,_xlfn.TEXTJOIN(";",1,IF($Q$2:$Q$2000=Q600,$H$2:$H$2000,"")),"")</f>
        <v>10311896;11097606</v>
      </c>
      <c r="L600" s="103" t="s">
        <v>16870</v>
      </c>
      <c r="M600" s="103">
        <v>1</v>
      </c>
      <c r="O600" s="72" t="s">
        <v>16871</v>
      </c>
      <c r="P600" s="80" t="s">
        <v>16872</v>
      </c>
      <c r="Q600" s="72" t="str">
        <f t="shared" si="9"/>
        <v>国械注进20142405064</v>
      </c>
      <c r="R600" s="104">
        <v>43539</v>
      </c>
      <c r="S600" s="104">
        <v>43539</v>
      </c>
      <c r="T600" s="104">
        <v>45365</v>
      </c>
    </row>
    <row r="601" spans="1:20" s="103" customFormat="1" ht="25.5" customHeight="1">
      <c r="A601" s="70" t="s">
        <v>13371</v>
      </c>
      <c r="B601" s="70">
        <v>2</v>
      </c>
      <c r="C601" s="71" t="s">
        <v>50</v>
      </c>
      <c r="D601" s="72" t="s">
        <v>16866</v>
      </c>
      <c r="E601" s="72" t="s">
        <v>16867</v>
      </c>
      <c r="F601" s="146" t="s">
        <v>16873</v>
      </c>
      <c r="G601" s="71" t="s">
        <v>16874</v>
      </c>
      <c r="H601" s="73">
        <v>11097606</v>
      </c>
      <c r="I601" s="73" t="str" cm="1">
        <f t="array" ref="I601">IF(COUNTIF(Q$2:Q601,Q601)=1,_xlfn.TEXTJOIN(";",1,IF($Q$2:$Q$2000=Q601,$C$2:$C$2000,"")),"")</f>
        <v/>
      </c>
      <c r="J601" s="73" t="str" cm="1">
        <f t="array" ref="J601">IF(COUNTIF(Q$2:Q601,Q601)=1,_xlfn.TEXTJOIN(";",1,IF($Q$2:$Q$2000=Q601,$F$2:$F$2000,"")),"")</f>
        <v/>
      </c>
      <c r="K601" s="73" t="str" cm="1">
        <f t="array" ref="K601">IF(COUNTIF(Q$2:Q601,Q601)=1,_xlfn.TEXTJOIN(";",1,IF($Q$2:$Q$2000=Q601,$H$2:$H$2000,"")),"")</f>
        <v/>
      </c>
      <c r="L601" s="103" t="s">
        <v>16875</v>
      </c>
      <c r="M601" s="103">
        <v>1</v>
      </c>
      <c r="O601" s="72" t="s">
        <v>16876</v>
      </c>
      <c r="P601" s="80" t="s">
        <v>16877</v>
      </c>
      <c r="Q601" s="72" t="str">
        <f t="shared" si="9"/>
        <v>国械注进20142405064</v>
      </c>
      <c r="R601" s="104">
        <v>43539</v>
      </c>
      <c r="S601" s="104">
        <v>43539</v>
      </c>
      <c r="T601" s="104">
        <v>45365</v>
      </c>
    </row>
    <row r="602" spans="1:20" s="103" customFormat="1" ht="25.5" customHeight="1">
      <c r="A602" s="70" t="s">
        <v>13371</v>
      </c>
      <c r="B602" s="70">
        <v>2</v>
      </c>
      <c r="C602" s="71" t="s">
        <v>16770</v>
      </c>
      <c r="D602" s="72" t="s">
        <v>16878</v>
      </c>
      <c r="E602" s="72" t="s">
        <v>16879</v>
      </c>
      <c r="F602" s="73" t="s">
        <v>16880</v>
      </c>
      <c r="G602" s="71" t="s">
        <v>16881</v>
      </c>
      <c r="H602" s="73">
        <v>10309031</v>
      </c>
      <c r="I602" s="73" t="str" cm="1">
        <f t="array" ref="I602">IF(COUNTIF(Q$2:Q602,Q602)=1,_xlfn.TEXTJOIN(";",1,IF($Q$2:$Q$2000=Q602,$C$2:$C$2000,"")),"")</f>
        <v>ADVIA Chem;Atellica CH</v>
      </c>
      <c r="J602" s="73" t="str" cm="1">
        <f t="array" ref="J602">IF(COUNTIF(Q$2:Q602,Q602)=1,_xlfn.TEXTJOIN(";",1,IF($Q$2:$Q$2000=Q602,$F$2:$F$2000,"")),"")</f>
        <v>02193432;11097616</v>
      </c>
      <c r="K602" s="73" t="str" cm="1">
        <f t="array" ref="K602">IF(COUNTIF(Q$2:Q602,Q602)=1,_xlfn.TEXTJOIN(";",1,IF($Q$2:$Q$2000=Q602,$H$2:$H$2000,"")),"")</f>
        <v>10309031;11097616</v>
      </c>
      <c r="L602" s="103" t="s">
        <v>16882</v>
      </c>
      <c r="M602" s="103">
        <v>1</v>
      </c>
      <c r="O602" s="72" t="s">
        <v>16883</v>
      </c>
      <c r="P602" s="80" t="s">
        <v>16884</v>
      </c>
      <c r="Q602" s="72" t="str">
        <f t="shared" si="9"/>
        <v>国械注进20142405727</v>
      </c>
      <c r="R602" s="104">
        <v>43637</v>
      </c>
      <c r="S602" s="104">
        <v>43637</v>
      </c>
      <c r="T602" s="104">
        <v>45463</v>
      </c>
    </row>
    <row r="603" spans="1:20" s="103" customFormat="1" ht="25.5" customHeight="1">
      <c r="A603" s="70" t="s">
        <v>13371</v>
      </c>
      <c r="B603" s="70">
        <v>2</v>
      </c>
      <c r="C603" s="71" t="s">
        <v>50</v>
      </c>
      <c r="D603" s="72" t="s">
        <v>16878</v>
      </c>
      <c r="E603" s="72" t="s">
        <v>16879</v>
      </c>
      <c r="F603" s="73">
        <v>11097616</v>
      </c>
      <c r="G603" s="71" t="s">
        <v>16885</v>
      </c>
      <c r="H603" s="73">
        <v>11097616</v>
      </c>
      <c r="I603" s="73" t="str" cm="1">
        <f t="array" ref="I603">IF(COUNTIF(Q$2:Q603,Q603)=1,_xlfn.TEXTJOIN(";",1,IF($Q$2:$Q$2000=Q603,$C$2:$C$2000,"")),"")</f>
        <v/>
      </c>
      <c r="J603" s="73" t="str" cm="1">
        <f t="array" ref="J603">IF(COUNTIF(Q$2:Q603,Q603)=1,_xlfn.TEXTJOIN(";",1,IF($Q$2:$Q$2000=Q603,$F$2:$F$2000,"")),"")</f>
        <v/>
      </c>
      <c r="K603" s="73" t="str" cm="1">
        <f t="array" ref="K603">IF(COUNTIF(Q$2:Q603,Q603)=1,_xlfn.TEXTJOIN(";",1,IF($Q$2:$Q$2000=Q603,$H$2:$H$2000,"")),"")</f>
        <v/>
      </c>
      <c r="L603" s="103" t="s">
        <v>16886</v>
      </c>
      <c r="M603" s="103">
        <v>1</v>
      </c>
      <c r="O603" s="72" t="s">
        <v>16887</v>
      </c>
      <c r="P603" s="80" t="s">
        <v>16888</v>
      </c>
      <c r="Q603" s="72" t="str">
        <f t="shared" si="9"/>
        <v>国械注进20142405727</v>
      </c>
      <c r="R603" s="104">
        <v>43637</v>
      </c>
      <c r="S603" s="104">
        <v>43637</v>
      </c>
      <c r="T603" s="104">
        <v>45463</v>
      </c>
    </row>
    <row r="604" spans="1:20" s="103" customFormat="1" ht="25.5" customHeight="1">
      <c r="A604" s="70" t="s">
        <v>13371</v>
      </c>
      <c r="B604" s="70">
        <v>2</v>
      </c>
      <c r="C604" s="71" t="s">
        <v>16770</v>
      </c>
      <c r="D604" s="72" t="s">
        <v>16889</v>
      </c>
      <c r="E604" s="72" t="s">
        <v>16890</v>
      </c>
      <c r="F604" s="73" t="s">
        <v>16891</v>
      </c>
      <c r="G604" s="71" t="s">
        <v>16892</v>
      </c>
      <c r="H604" s="73">
        <v>10311898</v>
      </c>
      <c r="I604" s="73" t="str" cm="1">
        <f t="array" ref="I604">IF(COUNTIF(Q$2:Q604,Q604)=1,_xlfn.TEXTJOIN(";",1,IF($Q$2:$Q$2000=Q604,$C$2:$C$2000,"")),"")</f>
        <v>ADVIA Chem;Atellica CH</v>
      </c>
      <c r="J604" s="73" t="str" cm="1">
        <f t="array" ref="J604">IF(COUNTIF(Q$2:Q604,Q604)=1,_xlfn.TEXTJOIN(";",1,IF($Q$2:$Q$2000=Q604,$F$2:$F$2000,"")),"")</f>
        <v>02269277(B03-4161-01);11099329</v>
      </c>
      <c r="K604" s="73" t="str" cm="1">
        <f t="array" ref="K604">IF(COUNTIF(Q$2:Q604,Q604)=1,_xlfn.TEXTJOIN(";",1,IF($Q$2:$Q$2000=Q604,$H$2:$H$2000,"")),"")</f>
        <v>10311898;11099329</v>
      </c>
      <c r="L604" s="103" t="s">
        <v>16893</v>
      </c>
      <c r="M604" s="103">
        <v>5</v>
      </c>
      <c r="N604" s="103" t="s">
        <v>16894</v>
      </c>
      <c r="O604" s="72" t="s">
        <v>16895</v>
      </c>
      <c r="P604" s="72" t="s">
        <v>16896</v>
      </c>
      <c r="Q604" s="72" t="str">
        <f t="shared" si="9"/>
        <v>国械注进20162404424</v>
      </c>
      <c r="R604" s="104">
        <v>44271</v>
      </c>
      <c r="S604" s="104">
        <v>44271</v>
      </c>
      <c r="T604" s="104">
        <v>46096</v>
      </c>
    </row>
    <row r="605" spans="1:20" s="103" customFormat="1" ht="25.5" customHeight="1">
      <c r="A605" s="70" t="s">
        <v>13371</v>
      </c>
      <c r="B605" s="70">
        <v>2</v>
      </c>
      <c r="C605" s="71" t="s">
        <v>50</v>
      </c>
      <c r="D605" s="72" t="s">
        <v>16889</v>
      </c>
      <c r="E605" s="72" t="s">
        <v>16890</v>
      </c>
      <c r="F605" s="73" t="s">
        <v>16897</v>
      </c>
      <c r="G605" s="71" t="s">
        <v>16898</v>
      </c>
      <c r="H605" s="73">
        <v>11099329</v>
      </c>
      <c r="I605" s="73" t="str" cm="1">
        <f t="array" ref="I605">IF(COUNTIF(Q$2:Q605,Q605)=1,_xlfn.TEXTJOIN(";",1,IF($Q$2:$Q$2000=Q605,$C$2:$C$2000,"")),"")</f>
        <v/>
      </c>
      <c r="J605" s="73" t="str" cm="1">
        <f t="array" ref="J605">IF(COUNTIF(Q$2:Q605,Q605)=1,_xlfn.TEXTJOIN(";",1,IF($Q$2:$Q$2000=Q605,$F$2:$F$2000,"")),"")</f>
        <v/>
      </c>
      <c r="K605" s="73" t="str" cm="1">
        <f t="array" ref="K605">IF(COUNTIF(Q$2:Q605,Q605)=1,_xlfn.TEXTJOIN(";",1,IF($Q$2:$Q$2000=Q605,$H$2:$H$2000,"")),"")</f>
        <v/>
      </c>
      <c r="L605" s="103" t="s">
        <v>16899</v>
      </c>
      <c r="M605" s="103">
        <v>5</v>
      </c>
      <c r="N605" s="103" t="s">
        <v>16900</v>
      </c>
      <c r="O605" s="72" t="s">
        <v>16895</v>
      </c>
      <c r="P605" s="72" t="s">
        <v>16901</v>
      </c>
      <c r="Q605" s="72" t="str">
        <f t="shared" si="9"/>
        <v>国械注进20162404424</v>
      </c>
      <c r="R605" s="104">
        <v>44271</v>
      </c>
      <c r="S605" s="104">
        <v>44271</v>
      </c>
      <c r="T605" s="104">
        <v>46096</v>
      </c>
    </row>
    <row r="606" spans="1:20" s="103" customFormat="1" ht="25.5" customHeight="1">
      <c r="A606" s="70" t="s">
        <v>13371</v>
      </c>
      <c r="B606" s="70">
        <v>2</v>
      </c>
      <c r="C606" s="71" t="s">
        <v>16770</v>
      </c>
      <c r="D606" s="72" t="s">
        <v>16902</v>
      </c>
      <c r="E606" s="72" t="s">
        <v>16903</v>
      </c>
      <c r="F606" s="73" t="s">
        <v>16904</v>
      </c>
      <c r="G606" s="71" t="s">
        <v>16905</v>
      </c>
      <c r="H606" s="73">
        <v>10341119</v>
      </c>
      <c r="I606" s="73" t="str" cm="1">
        <f t="array" ref="I606">IF(COUNTIF(Q$2:Q606,Q606)=1,_xlfn.TEXTJOIN(";",1,IF($Q$2:$Q$2000=Q606,$C$2:$C$2000,"")),"")</f>
        <v>ADVIA Chem;ADVIA Chem</v>
      </c>
      <c r="J606" s="73" t="str" cm="1">
        <f t="array" ref="J606">IF(COUNTIF(Q$2:Q606,Q606)=1,_xlfn.TEXTJOIN(";",1,IF($Q$2:$Q$2000=Q606,$F$2:$F$2000,"")),"")</f>
        <v>02271328(B01-4148-01);07508865</v>
      </c>
      <c r="K606" s="73" t="str" cm="1">
        <f t="array" ref="K606">IF(COUNTIF(Q$2:Q606,Q606)=1,_xlfn.TEXTJOIN(";",1,IF($Q$2:$Q$2000=Q606,$H$2:$H$2000,"")),"")</f>
        <v>10341119;10309506</v>
      </c>
      <c r="L606" s="103" t="s">
        <v>16906</v>
      </c>
      <c r="M606" s="103">
        <v>1</v>
      </c>
      <c r="O606" s="72" t="s">
        <v>16907</v>
      </c>
      <c r="P606" s="80" t="s">
        <v>16908</v>
      </c>
      <c r="Q606" s="72" t="str">
        <f t="shared" si="9"/>
        <v>国械注进20142405481</v>
      </c>
      <c r="R606" s="104">
        <v>44267</v>
      </c>
      <c r="S606" s="104">
        <v>44267</v>
      </c>
      <c r="T606" s="104">
        <v>45389</v>
      </c>
    </row>
    <row r="607" spans="1:20" s="103" customFormat="1" ht="25.5" customHeight="1">
      <c r="A607" s="70" t="s">
        <v>13371</v>
      </c>
      <c r="B607" s="70">
        <v>2</v>
      </c>
      <c r="C607" s="71" t="s">
        <v>16770</v>
      </c>
      <c r="D607" s="72" t="s">
        <v>16902</v>
      </c>
      <c r="E607" s="72" t="s">
        <v>16903</v>
      </c>
      <c r="F607" s="71" t="s">
        <v>16909</v>
      </c>
      <c r="G607" s="71" t="s">
        <v>16910</v>
      </c>
      <c r="H607" s="73">
        <v>10309506</v>
      </c>
      <c r="I607" s="73" t="str" cm="1">
        <f t="array" ref="I607">IF(COUNTIF(Q$2:Q607,Q607)=1,_xlfn.TEXTJOIN(";",1,IF($Q$2:$Q$2000=Q607,$C$2:$C$2000,"")),"")</f>
        <v/>
      </c>
      <c r="J607" s="73" t="str" cm="1">
        <f t="array" ref="J607">IF(COUNTIF(Q$2:Q607,Q607)=1,_xlfn.TEXTJOIN(";",1,IF($Q$2:$Q$2000=Q607,$F$2:$F$2000,"")),"")</f>
        <v/>
      </c>
      <c r="K607" s="73" t="str" cm="1">
        <f t="array" ref="K607">IF(COUNTIF(Q$2:Q607,Q607)=1,_xlfn.TEXTJOIN(";",1,IF($Q$2:$Q$2000=Q607,$H$2:$H$2000,"")),"")</f>
        <v/>
      </c>
      <c r="L607" s="103" t="s">
        <v>16911</v>
      </c>
      <c r="M607" s="103">
        <v>1</v>
      </c>
      <c r="O607" s="72" t="s">
        <v>16912</v>
      </c>
      <c r="P607" s="80" t="s">
        <v>16913</v>
      </c>
      <c r="Q607" s="72" t="str">
        <f t="shared" si="9"/>
        <v>国械注进20142405481</v>
      </c>
      <c r="R607" s="104">
        <v>44267</v>
      </c>
      <c r="S607" s="104">
        <v>44267</v>
      </c>
      <c r="T607" s="104">
        <v>45389</v>
      </c>
    </row>
    <row r="608" spans="1:20" s="103" customFormat="1" ht="25.5" customHeight="1">
      <c r="A608" s="70" t="s">
        <v>13371</v>
      </c>
      <c r="B608" s="70">
        <v>2</v>
      </c>
      <c r="C608" s="71" t="s">
        <v>16770</v>
      </c>
      <c r="D608" s="72" t="s">
        <v>216</v>
      </c>
      <c r="E608" s="72" t="s">
        <v>16914</v>
      </c>
      <c r="F608" s="71" t="s">
        <v>16915</v>
      </c>
      <c r="G608" s="71" t="s">
        <v>16916</v>
      </c>
      <c r="H608" s="73">
        <v>10309504</v>
      </c>
      <c r="I608" s="73" t="str" cm="1">
        <f t="array" ref="I608">IF(COUNTIF(Q$2:Q608,Q608)=1,_xlfn.TEXTJOIN(";",1,IF($Q$2:$Q$2000=Q608,$C$2:$C$2000,"")),"")</f>
        <v>ADVIA Chem;ADVIA Chem;ADVIA Chem;Atellica CH</v>
      </c>
      <c r="J608" s="73" t="str" cm="1">
        <f t="array" ref="J608">IF(COUNTIF(Q$2:Q608,Q608)=1,_xlfn.TEXTJOIN(";",1,IF($Q$2:$Q$2000=Q608,$F$2:$F$2000,"")),"")</f>
        <v>07506552;04802312;06502821;11097595</v>
      </c>
      <c r="K608" s="73" t="str" cm="1">
        <f t="array" ref="K608">IF(COUNTIF(Q$2:Q608,Q608)=1,_xlfn.TEXTJOIN(";",1,IF($Q$2:$Q$2000=Q608,$H$2:$H$2000,"")),"")</f>
        <v>10309504;10286036;10282576;11097595</v>
      </c>
      <c r="L608" s="103" t="s">
        <v>16917</v>
      </c>
      <c r="M608" s="103">
        <v>1</v>
      </c>
      <c r="O608" s="72" t="s">
        <v>16918</v>
      </c>
      <c r="P608" s="80" t="s">
        <v>217</v>
      </c>
      <c r="Q608" s="72" t="str">
        <f t="shared" si="9"/>
        <v>国械注进20142405729</v>
      </c>
      <c r="R608" s="104">
        <v>43637</v>
      </c>
      <c r="S608" s="104">
        <v>43637</v>
      </c>
      <c r="T608" s="104">
        <v>45463</v>
      </c>
    </row>
    <row r="609" spans="1:20" s="103" customFormat="1" ht="25.5" customHeight="1">
      <c r="A609" s="70" t="s">
        <v>13371</v>
      </c>
      <c r="B609" s="70">
        <v>2</v>
      </c>
      <c r="C609" s="71" t="s">
        <v>16770</v>
      </c>
      <c r="D609" s="72" t="s">
        <v>216</v>
      </c>
      <c r="E609" s="72" t="s">
        <v>16914</v>
      </c>
      <c r="F609" s="146" t="s">
        <v>16919</v>
      </c>
      <c r="G609" s="71" t="s">
        <v>16920</v>
      </c>
      <c r="H609" s="73">
        <v>10286036</v>
      </c>
      <c r="I609" s="73" t="str" cm="1">
        <f t="array" ref="I609">IF(COUNTIF(Q$2:Q609,Q609)=1,_xlfn.TEXTJOIN(";",1,IF($Q$2:$Q$2000=Q609,$C$2:$C$2000,"")),"")</f>
        <v/>
      </c>
      <c r="J609" s="73" t="str" cm="1">
        <f t="array" ref="J609">IF(COUNTIF(Q$2:Q609,Q609)=1,_xlfn.TEXTJOIN(";",1,IF($Q$2:$Q$2000=Q609,$F$2:$F$2000,"")),"")</f>
        <v/>
      </c>
      <c r="K609" s="73" t="str" cm="1">
        <f t="array" ref="K609">IF(COUNTIF(Q$2:Q609,Q609)=1,_xlfn.TEXTJOIN(";",1,IF($Q$2:$Q$2000=Q609,$H$2:$H$2000,"")),"")</f>
        <v/>
      </c>
      <c r="L609" s="103" t="s">
        <v>16921</v>
      </c>
      <c r="M609" s="103">
        <v>1</v>
      </c>
      <c r="O609" s="72" t="s">
        <v>16922</v>
      </c>
      <c r="P609" s="80" t="s">
        <v>16923</v>
      </c>
      <c r="Q609" s="72" t="str">
        <f t="shared" si="9"/>
        <v>国械注进20142405729</v>
      </c>
      <c r="R609" s="104">
        <v>43637</v>
      </c>
      <c r="S609" s="104">
        <v>43637</v>
      </c>
      <c r="T609" s="104">
        <v>45463</v>
      </c>
    </row>
    <row r="610" spans="1:20" s="103" customFormat="1" ht="25.5" customHeight="1">
      <c r="A610" s="70" t="s">
        <v>13371</v>
      </c>
      <c r="B610" s="70">
        <v>2</v>
      </c>
      <c r="C610" s="71" t="s">
        <v>16770</v>
      </c>
      <c r="D610" s="72" t="s">
        <v>216</v>
      </c>
      <c r="E610" s="72" t="s">
        <v>16914</v>
      </c>
      <c r="F610" s="73" t="s">
        <v>16924</v>
      </c>
      <c r="G610" s="71" t="s">
        <v>16925</v>
      </c>
      <c r="H610" s="73">
        <v>10282576</v>
      </c>
      <c r="I610" s="73" t="str" cm="1">
        <f t="array" ref="I610">IF(COUNTIF(Q$2:Q610,Q610)=1,_xlfn.TEXTJOIN(";",1,IF($Q$2:$Q$2000=Q610,$C$2:$C$2000,"")),"")</f>
        <v/>
      </c>
      <c r="J610" s="73" t="str" cm="1">
        <f t="array" ref="J610">IF(COUNTIF(Q$2:Q610,Q610)=1,_xlfn.TEXTJOIN(";",1,IF($Q$2:$Q$2000=Q610,$F$2:$F$2000,"")),"")</f>
        <v/>
      </c>
      <c r="K610" s="73" t="str" cm="1">
        <f t="array" ref="K610">IF(COUNTIF(Q$2:Q610,Q610)=1,_xlfn.TEXTJOIN(";",1,IF($Q$2:$Q$2000=Q610,$H$2:$H$2000,"")),"")</f>
        <v/>
      </c>
      <c r="L610" s="103" t="s">
        <v>16926</v>
      </c>
      <c r="M610" s="103">
        <v>1</v>
      </c>
      <c r="O610" s="72" t="s">
        <v>16927</v>
      </c>
      <c r="P610" s="80" t="s">
        <v>16923</v>
      </c>
      <c r="Q610" s="72" t="str">
        <f t="shared" si="9"/>
        <v>国械注进20142405729</v>
      </c>
      <c r="R610" s="104">
        <v>43637</v>
      </c>
      <c r="S610" s="104">
        <v>43637</v>
      </c>
      <c r="T610" s="104">
        <v>45463</v>
      </c>
    </row>
    <row r="611" spans="1:20" s="103" customFormat="1" ht="25.5" customHeight="1">
      <c r="A611" s="70" t="s">
        <v>13371</v>
      </c>
      <c r="B611" s="70">
        <v>2</v>
      </c>
      <c r="C611" s="71" t="s">
        <v>50</v>
      </c>
      <c r="D611" s="72" t="s">
        <v>216</v>
      </c>
      <c r="E611" s="72" t="s">
        <v>16914</v>
      </c>
      <c r="F611" s="146" t="s">
        <v>10270</v>
      </c>
      <c r="G611" s="71" t="s">
        <v>16928</v>
      </c>
      <c r="H611" s="73">
        <v>11097595</v>
      </c>
      <c r="I611" s="73" t="str" cm="1">
        <f t="array" ref="I611">IF(COUNTIF(Q$2:Q611,Q611)=1,_xlfn.TEXTJOIN(";",1,IF($Q$2:$Q$2000=Q611,$C$2:$C$2000,"")),"")</f>
        <v/>
      </c>
      <c r="J611" s="73" t="str" cm="1">
        <f t="array" ref="J611">IF(COUNTIF(Q$2:Q611,Q611)=1,_xlfn.TEXTJOIN(";",1,IF($Q$2:$Q$2000=Q611,$F$2:$F$2000,"")),"")</f>
        <v/>
      </c>
      <c r="K611" s="73" t="str" cm="1">
        <f t="array" ref="K611">IF(COUNTIF(Q$2:Q611,Q611)=1,_xlfn.TEXTJOIN(";",1,IF($Q$2:$Q$2000=Q611,$H$2:$H$2000,"")),"")</f>
        <v/>
      </c>
      <c r="L611" s="103" t="s">
        <v>10271</v>
      </c>
      <c r="M611" s="103">
        <v>1</v>
      </c>
      <c r="O611" s="72" t="s">
        <v>16929</v>
      </c>
      <c r="P611" s="80" t="s">
        <v>16923</v>
      </c>
      <c r="Q611" s="72" t="str">
        <f t="shared" si="9"/>
        <v>国械注进20142405729</v>
      </c>
      <c r="R611" s="104">
        <v>43637</v>
      </c>
      <c r="S611" s="104">
        <v>43637</v>
      </c>
      <c r="T611" s="104">
        <v>45463</v>
      </c>
    </row>
    <row r="612" spans="1:20" s="103" customFormat="1" ht="25.5" customHeight="1">
      <c r="A612" s="70" t="s">
        <v>13371</v>
      </c>
      <c r="B612" s="70">
        <v>2</v>
      </c>
      <c r="C612" s="71" t="s">
        <v>16770</v>
      </c>
      <c r="D612" s="72" t="s">
        <v>16930</v>
      </c>
      <c r="E612" s="72" t="s">
        <v>16931</v>
      </c>
      <c r="F612" s="73" t="s">
        <v>16932</v>
      </c>
      <c r="G612" s="71" t="s">
        <v>16933</v>
      </c>
      <c r="H612" s="73">
        <v>10318309</v>
      </c>
      <c r="I612" s="73" t="str" cm="1">
        <f t="array" ref="I612">IF(COUNTIF(Q$2:Q612,Q612)=1,_xlfn.TEXTJOIN(";",1,IF($Q$2:$Q$2000=Q612,$C$2:$C$2000,"")),"")</f>
        <v>ADVIA Chem;ADVIA Chem;Atellica CH</v>
      </c>
      <c r="J612" s="73" t="str" cm="1">
        <f t="array" ref="J612">IF(COUNTIF(Q$2:Q612,Q612)=1,_xlfn.TEXTJOIN(";",1,IF($Q$2:$Q$2000=Q612,$F$2:$F$2000,"")),"")</f>
        <v>03108390;00829585;11097645</v>
      </c>
      <c r="K612" s="73" t="str" cm="1">
        <f t="array" ref="K612">IF(COUNTIF(Q$2:Q612,Q612)=1,_xlfn.TEXTJOIN(";",1,IF($Q$2:$Q$2000=Q612,$H$2:$H$2000,"")),"")</f>
        <v>10318309;10341101;11097645</v>
      </c>
      <c r="L612" s="103" t="s">
        <v>16934</v>
      </c>
      <c r="M612" s="103">
        <v>1</v>
      </c>
      <c r="O612" s="72" t="s">
        <v>16935</v>
      </c>
      <c r="P612" s="80" t="s">
        <v>16936</v>
      </c>
      <c r="Q612" s="72" t="str">
        <f t="shared" si="9"/>
        <v>国械注进20172400750</v>
      </c>
      <c r="R612" s="104">
        <v>44461</v>
      </c>
      <c r="S612" s="104">
        <v>44461</v>
      </c>
      <c r="T612" s="104">
        <v>46286</v>
      </c>
    </row>
    <row r="613" spans="1:20" s="103" customFormat="1" ht="25.5" customHeight="1">
      <c r="A613" s="70" t="s">
        <v>13371</v>
      </c>
      <c r="B613" s="70">
        <v>2</v>
      </c>
      <c r="C613" s="71" t="s">
        <v>16770</v>
      </c>
      <c r="D613" s="72" t="s">
        <v>16930</v>
      </c>
      <c r="E613" s="72" t="s">
        <v>16931</v>
      </c>
      <c r="F613" s="71" t="s">
        <v>16937</v>
      </c>
      <c r="G613" s="71" t="s">
        <v>16938</v>
      </c>
      <c r="H613" s="73">
        <v>10341101</v>
      </c>
      <c r="I613" s="73" t="str" cm="1">
        <f t="array" ref="I613">IF(COUNTIF(Q$2:Q613,Q613)=1,_xlfn.TEXTJOIN(";",1,IF($Q$2:$Q$2000=Q613,$C$2:$C$2000,"")),"")</f>
        <v/>
      </c>
      <c r="J613" s="73" t="str" cm="1">
        <f t="array" ref="J613">IF(COUNTIF(Q$2:Q613,Q613)=1,_xlfn.TEXTJOIN(";",1,IF($Q$2:$Q$2000=Q613,$F$2:$F$2000,"")),"")</f>
        <v/>
      </c>
      <c r="K613" s="73" t="str" cm="1">
        <f t="array" ref="K613">IF(COUNTIF(Q$2:Q613,Q613)=1,_xlfn.TEXTJOIN(";",1,IF($Q$2:$Q$2000=Q613,$H$2:$H$2000,"")),"")</f>
        <v/>
      </c>
      <c r="L613" s="103" t="s">
        <v>16939</v>
      </c>
      <c r="M613" s="103">
        <v>1</v>
      </c>
      <c r="O613" s="72" t="s">
        <v>16940</v>
      </c>
      <c r="P613" s="80" t="s">
        <v>16941</v>
      </c>
      <c r="Q613" s="72" t="str">
        <f t="shared" si="9"/>
        <v>国械注进20172400750</v>
      </c>
      <c r="R613" s="104">
        <v>44461</v>
      </c>
      <c r="S613" s="104">
        <v>44461</v>
      </c>
      <c r="T613" s="104">
        <v>46286</v>
      </c>
    </row>
    <row r="614" spans="1:20" s="103" customFormat="1" ht="25.5" customHeight="1">
      <c r="A614" s="70" t="s">
        <v>13371</v>
      </c>
      <c r="B614" s="70">
        <v>2</v>
      </c>
      <c r="C614" s="71" t="s">
        <v>50</v>
      </c>
      <c r="D614" s="72" t="s">
        <v>16930</v>
      </c>
      <c r="E614" s="72" t="s">
        <v>16931</v>
      </c>
      <c r="F614" s="71" t="s">
        <v>16942</v>
      </c>
      <c r="G614" s="71" t="s">
        <v>16943</v>
      </c>
      <c r="H614" s="73">
        <v>11097645</v>
      </c>
      <c r="I614" s="73" t="str" cm="1">
        <f t="array" ref="I614">IF(COUNTIF(Q$2:Q614,Q614)=1,_xlfn.TEXTJOIN(";",1,IF($Q$2:$Q$2000=Q614,$C$2:$C$2000,"")),"")</f>
        <v/>
      </c>
      <c r="J614" s="73" t="str" cm="1">
        <f t="array" ref="J614">IF(COUNTIF(Q$2:Q614,Q614)=1,_xlfn.TEXTJOIN(";",1,IF($Q$2:$Q$2000=Q614,$F$2:$F$2000,"")),"")</f>
        <v/>
      </c>
      <c r="K614" s="73" t="str" cm="1">
        <f t="array" ref="K614">IF(COUNTIF(Q$2:Q614,Q614)=1,_xlfn.TEXTJOIN(";",1,IF($Q$2:$Q$2000=Q614,$H$2:$H$2000,"")),"")</f>
        <v/>
      </c>
      <c r="L614" s="103" t="s">
        <v>16944</v>
      </c>
      <c r="M614" s="103">
        <v>1</v>
      </c>
      <c r="O614" s="72" t="s">
        <v>16945</v>
      </c>
      <c r="P614" s="80" t="s">
        <v>16941</v>
      </c>
      <c r="Q614" s="72" t="str">
        <f t="shared" si="9"/>
        <v>国械注进20172400750</v>
      </c>
      <c r="R614" s="104">
        <v>44461</v>
      </c>
      <c r="S614" s="104">
        <v>44461</v>
      </c>
      <c r="T614" s="104">
        <v>46286</v>
      </c>
    </row>
    <row r="615" spans="1:20" s="103" customFormat="1" ht="25.5" customHeight="1">
      <c r="A615" s="70" t="s">
        <v>13371</v>
      </c>
      <c r="B615" s="70">
        <v>2</v>
      </c>
      <c r="C615" s="71" t="s">
        <v>16770</v>
      </c>
      <c r="D615" s="72" t="s">
        <v>16946</v>
      </c>
      <c r="E615" s="72" t="s">
        <v>16947</v>
      </c>
      <c r="F615" s="73" t="s">
        <v>16948</v>
      </c>
      <c r="G615" s="71" t="s">
        <v>16949</v>
      </c>
      <c r="H615" s="73">
        <v>10309053</v>
      </c>
      <c r="I615" s="73" t="str" cm="1">
        <f t="array" ref="I615">IF(COUNTIF(Q$2:Q615,Q615)=1,_xlfn.TEXTJOIN(";",1,IF($Q$2:$Q$2000=Q615,$C$2:$C$2000,"")),"")</f>
        <v>ADVIA Chem;Atellica CH</v>
      </c>
      <c r="J615" s="73" t="str" cm="1">
        <f t="array" ref="J615">IF(COUNTIF(Q$2:Q615,Q615)=1,_xlfn.TEXTJOIN(";",1,IF($Q$2:$Q$2000=Q615,$F$2:$F$2000,"")),"")</f>
        <v>03060444;11097624</v>
      </c>
      <c r="K615" s="73" t="str" cm="1">
        <f t="array" ref="K615">IF(COUNTIF(Q$2:Q615,Q615)=1,_xlfn.TEXTJOIN(";",1,IF($Q$2:$Q$2000=Q615,$H$2:$H$2000,"")),"")</f>
        <v>10309053;11097624</v>
      </c>
      <c r="L615" s="103" t="s">
        <v>16950</v>
      </c>
      <c r="M615" s="103">
        <v>1</v>
      </c>
      <c r="O615" s="72" t="s">
        <v>16951</v>
      </c>
      <c r="P615" s="80" t="s">
        <v>16952</v>
      </c>
      <c r="Q615" s="72" t="str">
        <f t="shared" si="9"/>
        <v>国械注进20172400742</v>
      </c>
      <c r="R615" s="104">
        <v>44431</v>
      </c>
      <c r="S615" s="104">
        <v>44431</v>
      </c>
      <c r="T615" s="104">
        <v>46256</v>
      </c>
    </row>
    <row r="616" spans="1:20" s="103" customFormat="1" ht="25.5" customHeight="1">
      <c r="A616" s="70" t="s">
        <v>13371</v>
      </c>
      <c r="B616" s="70">
        <v>2</v>
      </c>
      <c r="C616" s="71" t="s">
        <v>50</v>
      </c>
      <c r="D616" s="72" t="s">
        <v>16946</v>
      </c>
      <c r="E616" s="72" t="s">
        <v>16947</v>
      </c>
      <c r="F616" s="73" t="s">
        <v>16953</v>
      </c>
      <c r="G616" s="71" t="s">
        <v>16954</v>
      </c>
      <c r="H616" s="73">
        <v>11097624</v>
      </c>
      <c r="I616" s="73" t="str" cm="1">
        <f t="array" ref="I616">IF(COUNTIF(Q$2:Q616,Q616)=1,_xlfn.TEXTJOIN(";",1,IF($Q$2:$Q$2000=Q616,$C$2:$C$2000,"")),"")</f>
        <v/>
      </c>
      <c r="J616" s="73" t="str" cm="1">
        <f t="array" ref="J616">IF(COUNTIF(Q$2:Q616,Q616)=1,_xlfn.TEXTJOIN(";",1,IF($Q$2:$Q$2000=Q616,$F$2:$F$2000,"")),"")</f>
        <v/>
      </c>
      <c r="K616" s="73" t="str" cm="1">
        <f t="array" ref="K616">IF(COUNTIF(Q$2:Q616,Q616)=1,_xlfn.TEXTJOIN(";",1,IF($Q$2:$Q$2000=Q616,$H$2:$H$2000,"")),"")</f>
        <v/>
      </c>
      <c r="L616" s="103" t="s">
        <v>16955</v>
      </c>
      <c r="M616" s="103">
        <v>1</v>
      </c>
      <c r="O616" s="72" t="s">
        <v>16823</v>
      </c>
      <c r="P616" s="80" t="s">
        <v>16956</v>
      </c>
      <c r="Q616" s="72" t="str">
        <f t="shared" si="9"/>
        <v>国械注进20172400742</v>
      </c>
      <c r="R616" s="104">
        <v>44431</v>
      </c>
      <c r="S616" s="104">
        <v>44431</v>
      </c>
      <c r="T616" s="104">
        <v>46256</v>
      </c>
    </row>
    <row r="617" spans="1:20" s="103" customFormat="1" ht="25.5" customHeight="1">
      <c r="A617" s="70" t="s">
        <v>13371</v>
      </c>
      <c r="B617" s="70">
        <v>2</v>
      </c>
      <c r="C617" s="71" t="s">
        <v>16770</v>
      </c>
      <c r="D617" s="72" t="s">
        <v>16957</v>
      </c>
      <c r="E617" s="72" t="s">
        <v>16958</v>
      </c>
      <c r="F617" s="73" t="s">
        <v>16959</v>
      </c>
      <c r="G617" s="71" t="s">
        <v>16960</v>
      </c>
      <c r="H617" s="73">
        <v>10309054</v>
      </c>
      <c r="I617" s="73" t="str" cm="1">
        <f t="array" ref="I617">IF(COUNTIF(Q$2:Q617,Q617)=1,_xlfn.TEXTJOIN(";",1,IF($Q$2:$Q$2000=Q617,$C$2:$C$2000,"")),"")</f>
        <v>ADVIA Chem;Atellica CH</v>
      </c>
      <c r="J617" s="73" t="str" cm="1">
        <f t="array" ref="J617">IF(COUNTIF(Q$2:Q617,Q617)=1,_xlfn.TEXTJOIN(";",1,IF($Q$2:$Q$2000=Q617,$F$2:$F$2000,"")),"")</f>
        <v>03060770; 11097623</v>
      </c>
      <c r="K617" s="73" t="str" cm="1">
        <f t="array" ref="K617">IF(COUNTIF(Q$2:Q617,Q617)=1,_xlfn.TEXTJOIN(";",1,IF($Q$2:$Q$2000=Q617,$H$2:$H$2000,"")),"")</f>
        <v>10309054;11097623</v>
      </c>
      <c r="L617" s="103" t="s">
        <v>16961</v>
      </c>
      <c r="M617" s="103">
        <v>1</v>
      </c>
      <c r="O617" s="72" t="s">
        <v>16951</v>
      </c>
      <c r="P617" s="80" t="s">
        <v>16962</v>
      </c>
      <c r="Q617" s="72" t="str">
        <f t="shared" si="9"/>
        <v>国械注进20172400733</v>
      </c>
      <c r="R617" s="104">
        <v>44445</v>
      </c>
      <c r="S617" s="104">
        <v>44445</v>
      </c>
      <c r="T617" s="104">
        <v>46270</v>
      </c>
    </row>
    <row r="618" spans="1:20" s="103" customFormat="1" ht="25.5" customHeight="1">
      <c r="A618" s="70" t="s">
        <v>13371</v>
      </c>
      <c r="B618" s="70">
        <v>2</v>
      </c>
      <c r="C618" s="71" t="s">
        <v>50</v>
      </c>
      <c r="D618" s="72" t="s">
        <v>16957</v>
      </c>
      <c r="E618" s="72" t="s">
        <v>16958</v>
      </c>
      <c r="F618" s="73" t="s">
        <v>16963</v>
      </c>
      <c r="G618" s="71" t="s">
        <v>16964</v>
      </c>
      <c r="H618" s="73">
        <v>11097623</v>
      </c>
      <c r="I618" s="73" t="str" cm="1">
        <f t="array" ref="I618">IF(COUNTIF(Q$2:Q618,Q618)=1,_xlfn.TEXTJOIN(";",1,IF($Q$2:$Q$2000=Q618,$C$2:$C$2000,"")),"")</f>
        <v/>
      </c>
      <c r="J618" s="73" t="str" cm="1">
        <f t="array" ref="J618">IF(COUNTIF(Q$2:Q618,Q618)=1,_xlfn.TEXTJOIN(";",1,IF($Q$2:$Q$2000=Q618,$F$2:$F$2000,"")),"")</f>
        <v/>
      </c>
      <c r="K618" s="73" t="str" cm="1">
        <f t="array" ref="K618">IF(COUNTIF(Q$2:Q618,Q618)=1,_xlfn.TEXTJOIN(";",1,IF($Q$2:$Q$2000=Q618,$H$2:$H$2000,"")),"")</f>
        <v/>
      </c>
      <c r="L618" s="103" t="s">
        <v>16965</v>
      </c>
      <c r="M618" s="103">
        <v>1</v>
      </c>
      <c r="O618" s="72" t="s">
        <v>16823</v>
      </c>
      <c r="P618" s="80" t="s">
        <v>16966</v>
      </c>
      <c r="Q618" s="72" t="str">
        <f t="shared" si="9"/>
        <v>国械注进20172400733</v>
      </c>
      <c r="R618" s="104">
        <v>44445</v>
      </c>
      <c r="S618" s="104">
        <v>44445</v>
      </c>
      <c r="T618" s="104">
        <v>46270</v>
      </c>
    </row>
    <row r="619" spans="1:20" s="103" customFormat="1" ht="25.5" customHeight="1">
      <c r="A619" s="70" t="s">
        <v>13371</v>
      </c>
      <c r="B619" s="70">
        <v>2</v>
      </c>
      <c r="C619" s="71" t="s">
        <v>16770</v>
      </c>
      <c r="D619" s="72" t="s">
        <v>16967</v>
      </c>
      <c r="E619" s="72" t="s">
        <v>16968</v>
      </c>
      <c r="F619" s="73" t="s">
        <v>16969</v>
      </c>
      <c r="G619" s="71" t="s">
        <v>16970</v>
      </c>
      <c r="H619" s="73">
        <v>10318221</v>
      </c>
      <c r="I619" s="73" t="str" cm="1">
        <f t="array" ref="I619">IF(COUNTIF(Q$2:Q619,Q619)=1,_xlfn.TEXTJOIN(";",1,IF($Q$2:$Q$2000=Q619,$C$2:$C$2000,"")),"")</f>
        <v>ADVIA Chem;Atellica CH</v>
      </c>
      <c r="J619" s="73" t="str" cm="1">
        <f t="array" ref="J619">IF(COUNTIF(Q$2:Q619,Q619)=1,_xlfn.TEXTJOIN(";",1,IF($Q$2:$Q$2000=Q619,$F$2:$F$2000,"")),"")</f>
        <v>03059241;11097628</v>
      </c>
      <c r="K619" s="73" t="str" cm="1">
        <f t="array" ref="K619">IF(COUNTIF(Q$2:Q619,Q619)=1,_xlfn.TEXTJOIN(";",1,IF($Q$2:$Q$2000=Q619,$H$2:$H$2000,"")),"")</f>
        <v>10318221;11097628</v>
      </c>
      <c r="L619" s="103" t="s">
        <v>16971</v>
      </c>
      <c r="M619" s="103">
        <v>1</v>
      </c>
      <c r="O619" s="72" t="s">
        <v>16972</v>
      </c>
      <c r="P619" s="80" t="s">
        <v>16973</v>
      </c>
      <c r="Q619" s="72" t="str">
        <f t="shared" si="9"/>
        <v>国械注进20172401210</v>
      </c>
      <c r="R619" s="104">
        <v>44480</v>
      </c>
      <c r="S619" s="104">
        <v>44670</v>
      </c>
      <c r="T619" s="104">
        <v>46495</v>
      </c>
    </row>
    <row r="620" spans="1:20" s="103" customFormat="1" ht="25.5" customHeight="1">
      <c r="A620" s="70" t="s">
        <v>13371</v>
      </c>
      <c r="B620" s="70">
        <v>2</v>
      </c>
      <c r="C620" s="71" t="s">
        <v>50</v>
      </c>
      <c r="D620" s="72" t="s">
        <v>16967</v>
      </c>
      <c r="E620" s="72" t="s">
        <v>16968</v>
      </c>
      <c r="F620" s="71" t="s">
        <v>16974</v>
      </c>
      <c r="G620" s="71" t="s">
        <v>16975</v>
      </c>
      <c r="H620" s="73">
        <v>11097628</v>
      </c>
      <c r="I620" s="73" t="str" cm="1">
        <f t="array" ref="I620">IF(COUNTIF(Q$2:Q620,Q620)=1,_xlfn.TEXTJOIN(";",1,IF($Q$2:$Q$2000=Q620,$C$2:$C$2000,"")),"")</f>
        <v/>
      </c>
      <c r="J620" s="73" t="str" cm="1">
        <f t="array" ref="J620">IF(COUNTIF(Q$2:Q620,Q620)=1,_xlfn.TEXTJOIN(";",1,IF($Q$2:$Q$2000=Q620,$F$2:$F$2000,"")),"")</f>
        <v/>
      </c>
      <c r="K620" s="73" t="str" cm="1">
        <f t="array" ref="K620">IF(COUNTIF(Q$2:Q620,Q620)=1,_xlfn.TEXTJOIN(";",1,IF($Q$2:$Q$2000=Q620,$H$2:$H$2000,"")),"")</f>
        <v/>
      </c>
      <c r="L620" s="103" t="s">
        <v>16976</v>
      </c>
      <c r="M620" s="103">
        <v>1</v>
      </c>
      <c r="O620" s="72" t="s">
        <v>16846</v>
      </c>
      <c r="P620" s="80" t="s">
        <v>16977</v>
      </c>
      <c r="Q620" s="72" t="str">
        <f t="shared" si="9"/>
        <v>国械注进20172401210</v>
      </c>
      <c r="R620" s="104">
        <v>44480</v>
      </c>
      <c r="S620" s="104">
        <v>44670</v>
      </c>
      <c r="T620" s="104">
        <v>46495</v>
      </c>
    </row>
    <row r="621" spans="1:20" s="103" customFormat="1" ht="25.5" customHeight="1">
      <c r="A621" s="70" t="s">
        <v>13371</v>
      </c>
      <c r="B621" s="70">
        <v>2</v>
      </c>
      <c r="C621" s="71" t="s">
        <v>16770</v>
      </c>
      <c r="D621" s="72" t="s">
        <v>16978</v>
      </c>
      <c r="E621" s="147" t="s">
        <v>16979</v>
      </c>
      <c r="F621" s="73" t="s">
        <v>16980</v>
      </c>
      <c r="G621" s="71" t="s">
        <v>16981</v>
      </c>
      <c r="H621" s="73">
        <v>10309032</v>
      </c>
      <c r="I621" s="73" t="str" cm="1">
        <f t="array" ref="I621">IF(COUNTIF(Q$2:Q621,Q621)=1,_xlfn.TEXTJOIN(";",1,IF($Q$2:$Q$2000=Q621,$C$2:$C$2000,"")),"")</f>
        <v>ADVIA Chem;Atellica CH</v>
      </c>
      <c r="J621" s="73" t="str" cm="1">
        <f t="array" ref="J621">IF(COUNTIF(Q$2:Q621,Q621)=1,_xlfn.TEXTJOIN(";",1,IF($Q$2:$Q$2000=Q621,$F$2:$F$2000,"")),"")</f>
        <v>02193483;11097620</v>
      </c>
      <c r="K621" s="73" t="str" cm="1">
        <f t="array" ref="K621">IF(COUNTIF(Q$2:Q621,Q621)=1,_xlfn.TEXTJOIN(";",1,IF($Q$2:$Q$2000=Q621,$H$2:$H$2000,"")),"")</f>
        <v>10309032;11097620</v>
      </c>
      <c r="L621" s="103" t="s">
        <v>16982</v>
      </c>
      <c r="M621" s="103">
        <v>1</v>
      </c>
      <c r="O621" s="72" t="s">
        <v>16983</v>
      </c>
      <c r="P621" s="80" t="s">
        <v>16984</v>
      </c>
      <c r="Q621" s="72" t="str">
        <f t="shared" si="9"/>
        <v>国械注进20162404362</v>
      </c>
      <c r="R621" s="104">
        <v>44312</v>
      </c>
      <c r="S621" s="104">
        <v>44312</v>
      </c>
      <c r="T621" s="104">
        <v>46137</v>
      </c>
    </row>
    <row r="622" spans="1:20" s="103" customFormat="1" ht="25.5" customHeight="1">
      <c r="A622" s="70" t="s">
        <v>13371</v>
      </c>
      <c r="B622" s="70">
        <v>2</v>
      </c>
      <c r="C622" s="71" t="s">
        <v>50</v>
      </c>
      <c r="D622" s="72" t="s">
        <v>16978</v>
      </c>
      <c r="E622" s="147" t="s">
        <v>16979</v>
      </c>
      <c r="F622" s="73" t="s">
        <v>16985</v>
      </c>
      <c r="G622" s="71" t="s">
        <v>16986</v>
      </c>
      <c r="H622" s="73">
        <v>11097620</v>
      </c>
      <c r="I622" s="73" t="str" cm="1">
        <f t="array" ref="I622">IF(COUNTIF(Q$2:Q622,Q622)=1,_xlfn.TEXTJOIN(";",1,IF($Q$2:$Q$2000=Q622,$C$2:$C$2000,"")),"")</f>
        <v/>
      </c>
      <c r="J622" s="73" t="str" cm="1">
        <f t="array" ref="J622">IF(COUNTIF(Q$2:Q622,Q622)=1,_xlfn.TEXTJOIN(";",1,IF($Q$2:$Q$2000=Q622,$F$2:$F$2000,"")),"")</f>
        <v/>
      </c>
      <c r="K622" s="73" t="str" cm="1">
        <f t="array" ref="K622">IF(COUNTIF(Q$2:Q622,Q622)=1,_xlfn.TEXTJOIN(";",1,IF($Q$2:$Q$2000=Q622,$H$2:$H$2000,"")),"")</f>
        <v/>
      </c>
      <c r="L622" s="103" t="s">
        <v>16987</v>
      </c>
      <c r="M622" s="103">
        <v>1</v>
      </c>
      <c r="O622" s="72" t="s">
        <v>16887</v>
      </c>
      <c r="P622" s="80" t="s">
        <v>16988</v>
      </c>
      <c r="Q622" s="72" t="str">
        <f t="shared" si="9"/>
        <v>国械注进20162404362</v>
      </c>
      <c r="R622" s="104">
        <v>44312</v>
      </c>
      <c r="S622" s="104">
        <v>44312</v>
      </c>
      <c r="T622" s="104">
        <v>46137</v>
      </c>
    </row>
    <row r="623" spans="1:20" s="103" customFormat="1" ht="25.5" customHeight="1">
      <c r="A623" s="70" t="s">
        <v>13371</v>
      </c>
      <c r="B623" s="70">
        <v>2</v>
      </c>
      <c r="C623" s="71" t="s">
        <v>16770</v>
      </c>
      <c r="D623" s="72" t="s">
        <v>16989</v>
      </c>
      <c r="E623" s="72" t="s">
        <v>16990</v>
      </c>
      <c r="F623" s="73" t="s">
        <v>16991</v>
      </c>
      <c r="G623" s="71" t="s">
        <v>16992</v>
      </c>
      <c r="H623" s="73">
        <v>10318218</v>
      </c>
      <c r="I623" s="73" t="str" cm="1">
        <f t="array" ref="I623">IF(COUNTIF(Q$2:Q623,Q623)=1,_xlfn.TEXTJOIN(";",1,IF($Q$2:$Q$2000=Q623,$C$2:$C$2000,"")),"")</f>
        <v>ADVIA Chem;Atellica CH</v>
      </c>
      <c r="J623" s="73" t="str" cm="1">
        <f t="array" ref="J623">IF(COUNTIF(Q$2:Q623,Q623)=1,_xlfn.TEXTJOIN(";",1,IF($Q$2:$Q$2000=Q623,$F$2:$F$2000,"")),"")</f>
        <v>03059160;11097613</v>
      </c>
      <c r="K623" s="73" t="str" cm="1">
        <f t="array" ref="K623">IF(COUNTIF(Q$2:Q623,Q623)=1,_xlfn.TEXTJOIN(";",1,IF($Q$2:$Q$2000=Q623,$H$2:$H$2000,"")),"")</f>
        <v>10318218;11097613</v>
      </c>
      <c r="L623" s="103" t="s">
        <v>16993</v>
      </c>
      <c r="M623" s="103">
        <v>1</v>
      </c>
      <c r="O623" s="72" t="s">
        <v>16994</v>
      </c>
      <c r="P623" s="80" t="s">
        <v>16995</v>
      </c>
      <c r="Q623" s="72" t="str">
        <f t="shared" si="9"/>
        <v>国械注进20172400732</v>
      </c>
      <c r="R623" s="104">
        <v>44424</v>
      </c>
      <c r="S623" s="104">
        <v>44424</v>
      </c>
      <c r="T623" s="104">
        <v>46249</v>
      </c>
    </row>
    <row r="624" spans="1:20" s="103" customFormat="1" ht="25.5" customHeight="1">
      <c r="A624" s="70" t="s">
        <v>13371</v>
      </c>
      <c r="B624" s="70">
        <v>2</v>
      </c>
      <c r="C624" s="71" t="s">
        <v>50</v>
      </c>
      <c r="D624" s="72" t="s">
        <v>16989</v>
      </c>
      <c r="E624" s="72" t="s">
        <v>16990</v>
      </c>
      <c r="F624" s="73" t="s">
        <v>16996</v>
      </c>
      <c r="G624" s="71" t="s">
        <v>16997</v>
      </c>
      <c r="H624" s="73">
        <v>11097613</v>
      </c>
      <c r="I624" s="73" t="str" cm="1">
        <f t="array" ref="I624">IF(COUNTIF(Q$2:Q624,Q624)=1,_xlfn.TEXTJOIN(";",1,IF($Q$2:$Q$2000=Q624,$C$2:$C$2000,"")),"")</f>
        <v/>
      </c>
      <c r="J624" s="73" t="str" cm="1">
        <f t="array" ref="J624">IF(COUNTIF(Q$2:Q624,Q624)=1,_xlfn.TEXTJOIN(";",1,IF($Q$2:$Q$2000=Q624,$F$2:$F$2000,"")),"")</f>
        <v/>
      </c>
      <c r="K624" s="73" t="str" cm="1">
        <f t="array" ref="K624">IF(COUNTIF(Q$2:Q624,Q624)=1,_xlfn.TEXTJOIN(";",1,IF($Q$2:$Q$2000=Q624,$H$2:$H$2000,"")),"")</f>
        <v/>
      </c>
      <c r="L624" s="103" t="s">
        <v>16998</v>
      </c>
      <c r="M624" s="103">
        <v>1</v>
      </c>
      <c r="O624" s="72" t="s">
        <v>16999</v>
      </c>
      <c r="P624" s="80" t="s">
        <v>17000</v>
      </c>
      <c r="Q624" s="72" t="str">
        <f t="shared" si="9"/>
        <v>国械注进20172400732</v>
      </c>
      <c r="R624" s="104">
        <v>44424</v>
      </c>
      <c r="S624" s="104">
        <v>44424</v>
      </c>
      <c r="T624" s="104">
        <v>46249</v>
      </c>
    </row>
    <row r="625" spans="1:20" s="103" customFormat="1" ht="25.5" customHeight="1">
      <c r="A625" s="70" t="s">
        <v>13371</v>
      </c>
      <c r="B625" s="70">
        <v>2</v>
      </c>
      <c r="C625" s="71" t="s">
        <v>16770</v>
      </c>
      <c r="D625" s="72" t="s">
        <v>17001</v>
      </c>
      <c r="E625" s="72" t="s">
        <v>17002</v>
      </c>
      <c r="F625" s="73" t="s">
        <v>17003</v>
      </c>
      <c r="G625" s="71" t="s">
        <v>17004</v>
      </c>
      <c r="H625" s="73">
        <v>10326423</v>
      </c>
      <c r="I625" s="73" t="str" cm="1">
        <f t="array" ref="I625">IF(COUNTIF(Q$2:Q625,Q625)=1,_xlfn.TEXTJOIN(";",1,IF($Q$2:$Q$2000=Q625,$C$2:$C$2000,"")),"")</f>
        <v>ADVIA Chem;Atellica CH</v>
      </c>
      <c r="J625" s="73" t="str" cm="1">
        <f t="array" ref="J625">IF(COUNTIF(Q$2:Q625,Q625)=1,_xlfn.TEXTJOIN(";",1,IF($Q$2:$Q$2000=Q625,$F$2:$F$2000,"")),"")</f>
        <v>07472933(T23-1291-52);11099401</v>
      </c>
      <c r="K625" s="73" t="str" cm="1">
        <f t="array" ref="K625">IF(COUNTIF(Q$2:Q625,Q625)=1,_xlfn.TEXTJOIN(";",1,IF($Q$2:$Q$2000=Q625,$H$2:$H$2000,"")),"")</f>
        <v>10326423;11099401</v>
      </c>
      <c r="L625" s="103" t="s">
        <v>17005</v>
      </c>
      <c r="M625" s="103">
        <v>2</v>
      </c>
      <c r="N625" s="103" t="s">
        <v>17006</v>
      </c>
      <c r="O625" s="72" t="s">
        <v>17007</v>
      </c>
      <c r="P625" s="80" t="s">
        <v>17008</v>
      </c>
      <c r="Q625" s="72" t="str">
        <f t="shared" si="9"/>
        <v>国械注进20162404807</v>
      </c>
      <c r="R625" s="104">
        <v>44347</v>
      </c>
      <c r="S625" s="104">
        <v>44347</v>
      </c>
      <c r="T625" s="104">
        <v>46172</v>
      </c>
    </row>
    <row r="626" spans="1:20" s="103" customFormat="1" ht="25.5" customHeight="1">
      <c r="A626" s="70" t="s">
        <v>13371</v>
      </c>
      <c r="B626" s="70">
        <v>2</v>
      </c>
      <c r="C626" s="71" t="s">
        <v>50</v>
      </c>
      <c r="D626" s="72" t="s">
        <v>17001</v>
      </c>
      <c r="E626" s="72" t="s">
        <v>17002</v>
      </c>
      <c r="F626" s="71">
        <v>11099401</v>
      </c>
      <c r="G626" s="71" t="s">
        <v>17009</v>
      </c>
      <c r="H626" s="73">
        <v>11099401</v>
      </c>
      <c r="I626" s="73" t="str" cm="1">
        <f t="array" ref="I626">IF(COUNTIF(Q$2:Q626,Q626)=1,_xlfn.TEXTJOIN(";",1,IF($Q$2:$Q$2000=Q626,$C$2:$C$2000,"")),"")</f>
        <v/>
      </c>
      <c r="J626" s="73" t="str" cm="1">
        <f t="array" ref="J626">IF(COUNTIF(Q$2:Q626,Q626)=1,_xlfn.TEXTJOIN(";",1,IF($Q$2:$Q$2000=Q626,$F$2:$F$2000,"")),"")</f>
        <v/>
      </c>
      <c r="K626" s="73" t="str" cm="1">
        <f t="array" ref="K626">IF(COUNTIF(Q$2:Q626,Q626)=1,_xlfn.TEXTJOIN(";",1,IF($Q$2:$Q$2000=Q626,$H$2:$H$2000,"")),"")</f>
        <v/>
      </c>
      <c r="L626" s="103" t="s">
        <v>17010</v>
      </c>
      <c r="M626" s="103">
        <v>2</v>
      </c>
      <c r="N626" s="103" t="s">
        <v>17011</v>
      </c>
      <c r="O626" s="72" t="s">
        <v>17007</v>
      </c>
      <c r="P626" s="80" t="s">
        <v>17012</v>
      </c>
      <c r="Q626" s="72" t="str">
        <f t="shared" si="9"/>
        <v>国械注进20162404807</v>
      </c>
      <c r="R626" s="104">
        <v>44347</v>
      </c>
      <c r="S626" s="104">
        <v>44347</v>
      </c>
      <c r="T626" s="104">
        <v>46172</v>
      </c>
    </row>
    <row r="627" spans="1:20" s="103" customFormat="1" ht="25.5" customHeight="1">
      <c r="A627" s="70" t="s">
        <v>13371</v>
      </c>
      <c r="B627" s="70">
        <v>2</v>
      </c>
      <c r="C627" s="71" t="s">
        <v>16770</v>
      </c>
      <c r="D627" s="72" t="s">
        <v>17013</v>
      </c>
      <c r="E627" s="72" t="s">
        <v>17014</v>
      </c>
      <c r="F627" s="71" t="s">
        <v>17015</v>
      </c>
      <c r="G627" s="71" t="s">
        <v>17016</v>
      </c>
      <c r="H627" s="73">
        <v>10311832</v>
      </c>
      <c r="I627" s="73" t="str" cm="1">
        <f t="array" ref="I627">IF(COUNTIF(Q$2:Q627,Q627)=1,_xlfn.TEXTJOIN(";",1,IF($Q$2:$Q$2000=Q627,$C$2:$C$2000,"")),"")</f>
        <v>ADVIA Chem;ADVIA Chem;Atellica CH</v>
      </c>
      <c r="J627" s="73" t="str" cm="1">
        <f t="array" ref="J627">IF(COUNTIF(Q$2:Q627,Q627)=1,_xlfn.TEXTJOIN(";",1,IF($Q$2:$Q$2000=Q627,$F$2:$F$2000,"")),"")</f>
        <v>07622536;04992820;11097590</v>
      </c>
      <c r="K627" s="73" t="str" cm="1">
        <f t="array" ref="K627">IF(COUNTIF(Q$2:Q627,Q627)=1,_xlfn.TEXTJOIN(";",1,IF($Q$2:$Q$2000=Q627,$H$2:$H$2000,"")),"")</f>
        <v>10311832;10335870;11097590</v>
      </c>
      <c r="L627" s="103" t="s">
        <v>17017</v>
      </c>
      <c r="M627" s="103">
        <v>4</v>
      </c>
      <c r="N627" s="103" t="s">
        <v>17018</v>
      </c>
      <c r="O627" s="72" t="s">
        <v>17019</v>
      </c>
      <c r="P627" s="80" t="s">
        <v>17020</v>
      </c>
      <c r="Q627" s="72" t="str">
        <f t="shared" si="9"/>
        <v>国械注进20172401748</v>
      </c>
      <c r="R627" s="104">
        <v>44544</v>
      </c>
      <c r="S627" s="104">
        <v>44738</v>
      </c>
      <c r="T627" s="104">
        <v>46563</v>
      </c>
    </row>
    <row r="628" spans="1:20" s="103" customFormat="1" ht="25.5" customHeight="1">
      <c r="A628" s="70" t="s">
        <v>13371</v>
      </c>
      <c r="B628" s="70">
        <v>2</v>
      </c>
      <c r="C628" s="71" t="s">
        <v>16770</v>
      </c>
      <c r="D628" s="72" t="s">
        <v>17013</v>
      </c>
      <c r="E628" s="72" t="s">
        <v>17014</v>
      </c>
      <c r="F628" s="146" t="s">
        <v>17021</v>
      </c>
      <c r="G628" s="71" t="s">
        <v>17022</v>
      </c>
      <c r="H628" s="73">
        <v>10335870</v>
      </c>
      <c r="I628" s="73" t="str" cm="1">
        <f t="array" ref="I628">IF(COUNTIF(Q$2:Q628,Q628)=1,_xlfn.TEXTJOIN(";",1,IF($Q$2:$Q$2000=Q628,$C$2:$C$2000,"")),"")</f>
        <v/>
      </c>
      <c r="J628" s="73" t="str" cm="1">
        <f t="array" ref="J628">IF(COUNTIF(Q$2:Q628,Q628)=1,_xlfn.TEXTJOIN(";",1,IF($Q$2:$Q$2000=Q628,$F$2:$F$2000,"")),"")</f>
        <v/>
      </c>
      <c r="K628" s="73" t="str" cm="1">
        <f t="array" ref="K628">IF(COUNTIF(Q$2:Q628,Q628)=1,_xlfn.TEXTJOIN(";",1,IF($Q$2:$Q$2000=Q628,$H$2:$H$2000,"")),"")</f>
        <v/>
      </c>
      <c r="L628" s="103" t="s">
        <v>17023</v>
      </c>
      <c r="M628" s="103">
        <v>4</v>
      </c>
      <c r="N628" s="103" t="s">
        <v>17024</v>
      </c>
      <c r="O628" s="72" t="s">
        <v>17025</v>
      </c>
      <c r="P628" s="80" t="s">
        <v>17026</v>
      </c>
      <c r="Q628" s="72" t="str">
        <f t="shared" si="9"/>
        <v>国械注进20172401748</v>
      </c>
      <c r="R628" s="104">
        <v>44544</v>
      </c>
      <c r="S628" s="104">
        <v>44738</v>
      </c>
      <c r="T628" s="104">
        <v>46563</v>
      </c>
    </row>
    <row r="629" spans="1:20" s="103" customFormat="1" ht="25.5" customHeight="1">
      <c r="A629" s="70" t="s">
        <v>13371</v>
      </c>
      <c r="B629" s="70">
        <v>2</v>
      </c>
      <c r="C629" s="71" t="s">
        <v>50</v>
      </c>
      <c r="D629" s="72" t="s">
        <v>17013</v>
      </c>
      <c r="E629" s="72" t="s">
        <v>17014</v>
      </c>
      <c r="F629" s="71" t="s">
        <v>17027</v>
      </c>
      <c r="G629" s="71" t="s">
        <v>17028</v>
      </c>
      <c r="H629" s="73">
        <v>11097590</v>
      </c>
      <c r="I629" s="73" t="str" cm="1">
        <f t="array" ref="I629">IF(COUNTIF(Q$2:Q629,Q629)=1,_xlfn.TEXTJOIN(";",1,IF($Q$2:$Q$2000=Q629,$C$2:$C$2000,"")),"")</f>
        <v/>
      </c>
      <c r="J629" s="73" t="str" cm="1">
        <f t="array" ref="J629">IF(COUNTIF(Q$2:Q629,Q629)=1,_xlfn.TEXTJOIN(";",1,IF($Q$2:$Q$2000=Q629,$F$2:$F$2000,"")),"")</f>
        <v/>
      </c>
      <c r="K629" s="73" t="str" cm="1">
        <f t="array" ref="K629">IF(COUNTIF(Q$2:Q629,Q629)=1,_xlfn.TEXTJOIN(";",1,IF($Q$2:$Q$2000=Q629,$H$2:$H$2000,"")),"")</f>
        <v/>
      </c>
      <c r="L629" s="103" t="s">
        <v>17029</v>
      </c>
      <c r="M629" s="103">
        <v>4</v>
      </c>
      <c r="N629" s="103" t="s">
        <v>17030</v>
      </c>
      <c r="O629" s="72" t="s">
        <v>17031</v>
      </c>
      <c r="P629" s="80" t="s">
        <v>17026</v>
      </c>
      <c r="Q629" s="72" t="str">
        <f t="shared" si="9"/>
        <v>国械注进20172401748</v>
      </c>
      <c r="R629" s="104">
        <v>44544</v>
      </c>
      <c r="S629" s="104">
        <v>44738</v>
      </c>
      <c r="T629" s="104">
        <v>46563</v>
      </c>
    </row>
    <row r="630" spans="1:20" s="103" customFormat="1" ht="25.5" customHeight="1">
      <c r="A630" s="70" t="s">
        <v>13371</v>
      </c>
      <c r="B630" s="70">
        <v>2</v>
      </c>
      <c r="C630" s="71" t="s">
        <v>16770</v>
      </c>
      <c r="D630" s="72" t="s">
        <v>17032</v>
      </c>
      <c r="E630" s="72" t="s">
        <v>17033</v>
      </c>
      <c r="F630" s="73" t="s">
        <v>17034</v>
      </c>
      <c r="G630" s="71" t="s">
        <v>17035</v>
      </c>
      <c r="H630" s="73">
        <v>10311929</v>
      </c>
      <c r="I630" s="73" t="str" cm="1">
        <f t="array" ref="I630">IF(COUNTIF(Q$2:Q630,Q630)=1,_xlfn.TEXTJOIN(";",1,IF($Q$2:$Q$2000=Q630,$C$2:$C$2000,"")),"")</f>
        <v>ADVIA Chem;Atellica CH</v>
      </c>
      <c r="J630" s="73" t="str" cm="1">
        <f t="array" ref="J630">IF(COUNTIF(Q$2:Q630,Q630)=1,_xlfn.TEXTJOIN(";",1,IF($Q$2:$Q$2000=Q630,$F$2:$F$2000,"")),"")</f>
        <v>07711199(B03-4845-01);11099434</v>
      </c>
      <c r="K630" s="73" t="str" cm="1">
        <f t="array" ref="K630">IF(COUNTIF(Q$2:Q630,Q630)=1,_xlfn.TEXTJOIN(";",1,IF($Q$2:$Q$2000=Q630,$H$2:$H$2000,"")),"")</f>
        <v>10311929;11099434</v>
      </c>
      <c r="L630" s="103" t="s">
        <v>17036</v>
      </c>
      <c r="M630" s="103">
        <v>1</v>
      </c>
      <c r="O630" s="72" t="s">
        <v>17037</v>
      </c>
      <c r="P630" s="80" t="s">
        <v>17038</v>
      </c>
      <c r="Q630" s="72" t="str">
        <f t="shared" si="9"/>
        <v>国械注进20152401574</v>
      </c>
      <c r="R630" s="104">
        <v>43896</v>
      </c>
      <c r="S630" s="104">
        <v>43896</v>
      </c>
      <c r="T630" s="104">
        <v>45721</v>
      </c>
    </row>
    <row r="631" spans="1:20" s="103" customFormat="1" ht="25.5" customHeight="1">
      <c r="A631" s="70" t="s">
        <v>13371</v>
      </c>
      <c r="B631" s="70">
        <v>2</v>
      </c>
      <c r="C631" s="71" t="s">
        <v>50</v>
      </c>
      <c r="D631" s="72" t="s">
        <v>17032</v>
      </c>
      <c r="E631" s="72" t="s">
        <v>17033</v>
      </c>
      <c r="F631" s="73" t="s">
        <v>17039</v>
      </c>
      <c r="G631" s="71" t="s">
        <v>17040</v>
      </c>
      <c r="H631" s="73">
        <v>11099434</v>
      </c>
      <c r="I631" s="73" t="str" cm="1">
        <f t="array" ref="I631">IF(COUNTIF(Q$2:Q631,Q631)=1,_xlfn.TEXTJOIN(";",1,IF($Q$2:$Q$2000=Q631,$C$2:$C$2000,"")),"")</f>
        <v/>
      </c>
      <c r="J631" s="73" t="str" cm="1">
        <f t="array" ref="J631">IF(COUNTIF(Q$2:Q631,Q631)=1,_xlfn.TEXTJOIN(";",1,IF($Q$2:$Q$2000=Q631,$F$2:$F$2000,"")),"")</f>
        <v/>
      </c>
      <c r="K631" s="73" t="str" cm="1">
        <f t="array" ref="K631">IF(COUNTIF(Q$2:Q631,Q631)=1,_xlfn.TEXTJOIN(";",1,IF($Q$2:$Q$2000=Q631,$H$2:$H$2000,"")),"")</f>
        <v/>
      </c>
      <c r="L631" s="103" t="s">
        <v>17041</v>
      </c>
      <c r="M631" s="103">
        <v>1</v>
      </c>
      <c r="O631" s="72" t="s">
        <v>17037</v>
      </c>
      <c r="P631" s="80" t="s">
        <v>17042</v>
      </c>
      <c r="Q631" s="72" t="str">
        <f t="shared" si="9"/>
        <v>国械注进20152401574</v>
      </c>
      <c r="R631" s="104">
        <v>43896</v>
      </c>
      <c r="S631" s="104">
        <v>43896</v>
      </c>
      <c r="T631" s="104">
        <v>45721</v>
      </c>
    </row>
    <row r="632" spans="1:20" s="103" customFormat="1" ht="25.5" customHeight="1">
      <c r="A632" s="70" t="s">
        <v>13371</v>
      </c>
      <c r="B632" s="70">
        <v>2</v>
      </c>
      <c r="C632" s="71" t="s">
        <v>16770</v>
      </c>
      <c r="D632" s="72" t="s">
        <v>17043</v>
      </c>
      <c r="E632" s="72" t="s">
        <v>17044</v>
      </c>
      <c r="F632" s="71" t="s">
        <v>17045</v>
      </c>
      <c r="G632" s="71" t="s">
        <v>17046</v>
      </c>
      <c r="H632" s="73">
        <v>10329639</v>
      </c>
      <c r="I632" s="73" t="str" cm="1">
        <f t="array" ref="I632">IF(COUNTIF(Q$2:Q632,Q632)=1,_xlfn.TEXTJOIN(";",1,IF($Q$2:$Q$2000=Q632,$C$2:$C$2000,"")),"")</f>
        <v>ADVIA Chem;ADVIA Chem;Atellica CH</v>
      </c>
      <c r="J632" s="73" t="str" cm="1">
        <f t="array" ref="J632">IF(COUNTIF(Q$2:Q632,Q632)=1,_xlfn.TEXTJOIN(";",1,IF($Q$2:$Q$2000=Q632,$F$2:$F$2000,"")),"")</f>
        <v>09231828;01410545;11097615</v>
      </c>
      <c r="K632" s="73" t="str" cm="1">
        <f t="array" ref="K632">IF(COUNTIF(Q$2:Q632,Q632)=1,_xlfn.TEXTJOIN(";",1,IF($Q$2:$Q$2000=Q632,$H$2:$H$2000,"")),"")</f>
        <v>10329639;10315176;11097615</v>
      </c>
      <c r="L632" s="103" t="s">
        <v>17047</v>
      </c>
      <c r="M632" s="103">
        <v>1</v>
      </c>
      <c r="O632" s="72" t="s">
        <v>17048</v>
      </c>
      <c r="P632" s="80" t="s">
        <v>17049</v>
      </c>
      <c r="Q632" s="72" t="str">
        <f t="shared" si="9"/>
        <v>国械注进20172401211</v>
      </c>
      <c r="R632" s="104">
        <v>44453</v>
      </c>
      <c r="S632" s="104">
        <v>44453</v>
      </c>
      <c r="T632" s="104">
        <v>46278</v>
      </c>
    </row>
    <row r="633" spans="1:20" s="103" customFormat="1" ht="25.5" customHeight="1">
      <c r="A633" s="70" t="s">
        <v>13371</v>
      </c>
      <c r="B633" s="70">
        <v>2</v>
      </c>
      <c r="C633" s="71" t="s">
        <v>16770</v>
      </c>
      <c r="D633" s="72" t="s">
        <v>17043</v>
      </c>
      <c r="E633" s="72" t="s">
        <v>17044</v>
      </c>
      <c r="F633" s="73" t="s">
        <v>17050</v>
      </c>
      <c r="G633" s="71" t="s">
        <v>17051</v>
      </c>
      <c r="H633" s="73">
        <v>10315176</v>
      </c>
      <c r="I633" s="73" t="str" cm="1">
        <f t="array" ref="I633">IF(COUNTIF(Q$2:Q633,Q633)=1,_xlfn.TEXTJOIN(";",1,IF($Q$2:$Q$2000=Q633,$C$2:$C$2000,"")),"")</f>
        <v/>
      </c>
      <c r="J633" s="73" t="str" cm="1">
        <f t="array" ref="J633">IF(COUNTIF(Q$2:Q633,Q633)=1,_xlfn.TEXTJOIN(";",1,IF($Q$2:$Q$2000=Q633,$F$2:$F$2000,"")),"")</f>
        <v/>
      </c>
      <c r="K633" s="73" t="str" cm="1">
        <f t="array" ref="K633">IF(COUNTIF(Q$2:Q633,Q633)=1,_xlfn.TEXTJOIN(";",1,IF($Q$2:$Q$2000=Q633,$H$2:$H$2000,"")),"")</f>
        <v/>
      </c>
      <c r="L633" s="103" t="s">
        <v>17052</v>
      </c>
      <c r="M633" s="103">
        <v>1</v>
      </c>
      <c r="O633" s="72" t="s">
        <v>17053</v>
      </c>
      <c r="P633" s="80" t="s">
        <v>17054</v>
      </c>
      <c r="Q633" s="72" t="str">
        <f t="shared" si="9"/>
        <v>国械注进20172401211</v>
      </c>
      <c r="R633" s="104">
        <v>44453</v>
      </c>
      <c r="S633" s="104">
        <v>44453</v>
      </c>
      <c r="T633" s="104">
        <v>46278</v>
      </c>
    </row>
    <row r="634" spans="1:20" s="103" customFormat="1" ht="25.5" customHeight="1">
      <c r="A634" s="70" t="s">
        <v>13371</v>
      </c>
      <c r="B634" s="70">
        <v>2</v>
      </c>
      <c r="C634" s="71" t="s">
        <v>50</v>
      </c>
      <c r="D634" s="72" t="s">
        <v>17043</v>
      </c>
      <c r="E634" s="72" t="s">
        <v>17044</v>
      </c>
      <c r="F634" s="71" t="s">
        <v>17055</v>
      </c>
      <c r="G634" s="71" t="s">
        <v>17056</v>
      </c>
      <c r="H634" s="73">
        <v>11097615</v>
      </c>
      <c r="I634" s="73" t="str" cm="1">
        <f t="array" ref="I634">IF(COUNTIF(Q$2:Q634,Q634)=1,_xlfn.TEXTJOIN(";",1,IF($Q$2:$Q$2000=Q634,$C$2:$C$2000,"")),"")</f>
        <v/>
      </c>
      <c r="J634" s="73" t="str" cm="1">
        <f t="array" ref="J634">IF(COUNTIF(Q$2:Q634,Q634)=1,_xlfn.TEXTJOIN(";",1,IF($Q$2:$Q$2000=Q634,$F$2:$F$2000,"")),"")</f>
        <v/>
      </c>
      <c r="K634" s="73" t="str" cm="1">
        <f t="array" ref="K634">IF(COUNTIF(Q$2:Q634,Q634)=1,_xlfn.TEXTJOIN(";",1,IF($Q$2:$Q$2000=Q634,$H$2:$H$2000,"")),"")</f>
        <v/>
      </c>
      <c r="L634" s="103" t="s">
        <v>17057</v>
      </c>
      <c r="M634" s="103">
        <v>1</v>
      </c>
      <c r="O634" s="72" t="s">
        <v>17058</v>
      </c>
      <c r="P634" s="80" t="s">
        <v>17054</v>
      </c>
      <c r="Q634" s="72" t="str">
        <f t="shared" si="9"/>
        <v>国械注进20172401211</v>
      </c>
      <c r="R634" s="104">
        <v>44453</v>
      </c>
      <c r="S634" s="104">
        <v>44453</v>
      </c>
      <c r="T634" s="104">
        <v>46278</v>
      </c>
    </row>
    <row r="635" spans="1:20" s="103" customFormat="1" ht="25.5" customHeight="1">
      <c r="A635" s="70" t="s">
        <v>13371</v>
      </c>
      <c r="B635" s="70">
        <v>2</v>
      </c>
      <c r="C635" s="71" t="s">
        <v>16770</v>
      </c>
      <c r="D635" s="72" t="s">
        <v>17059</v>
      </c>
      <c r="E635" s="72" t="s">
        <v>17060</v>
      </c>
      <c r="F635" s="71" t="s">
        <v>17061</v>
      </c>
      <c r="G635" s="71" t="s">
        <v>17062</v>
      </c>
      <c r="H635" s="73">
        <v>10312279</v>
      </c>
      <c r="I635" s="73" t="str" cm="1">
        <f t="array" ref="I635">IF(COUNTIF(Q$2:Q635,Q635)=1,_xlfn.TEXTJOIN(";",1,IF($Q$2:$Q$2000=Q635,$C$2:$C$2000,"")),"")</f>
        <v>ADVIA Chem;Atellica CH</v>
      </c>
      <c r="J635" s="73" t="str" cm="1">
        <f t="array" ref="J635">IF(COUNTIF(Q$2:Q635,Q635)=1,_xlfn.TEXTJOIN(";",1,IF($Q$2:$Q$2000=Q635,$F$2:$F$2000,"")),"")</f>
        <v>09784096(T03-1291-62);11099411</v>
      </c>
      <c r="K635" s="73" t="str" cm="1">
        <f t="array" ref="K635">IF(COUNTIF(Q$2:Q635,Q635)=1,_xlfn.TEXTJOIN(";",1,IF($Q$2:$Q$2000=Q635,$H$2:$H$2000,"")),"")</f>
        <v>10312279;11099411</v>
      </c>
      <c r="L635" s="103" t="s">
        <v>17063</v>
      </c>
      <c r="M635" s="103">
        <v>12</v>
      </c>
      <c r="N635" s="103" t="s">
        <v>17064</v>
      </c>
      <c r="O635" s="72" t="s">
        <v>17065</v>
      </c>
      <c r="P635" s="80" t="s">
        <v>17066</v>
      </c>
      <c r="Q635" s="72" t="str">
        <f t="shared" si="9"/>
        <v>国械注进20162404207</v>
      </c>
      <c r="R635" s="104">
        <v>44187</v>
      </c>
      <c r="S635" s="104">
        <v>44187</v>
      </c>
      <c r="T635" s="104">
        <v>46012</v>
      </c>
    </row>
    <row r="636" spans="1:20" s="103" customFormat="1" ht="25.5" customHeight="1">
      <c r="A636" s="70" t="s">
        <v>13371</v>
      </c>
      <c r="B636" s="70">
        <v>2</v>
      </c>
      <c r="C636" s="71" t="s">
        <v>50</v>
      </c>
      <c r="D636" s="72" t="s">
        <v>17059</v>
      </c>
      <c r="E636" s="72" t="s">
        <v>17060</v>
      </c>
      <c r="F636" s="71" t="s">
        <v>17067</v>
      </c>
      <c r="G636" s="71" t="s">
        <v>17068</v>
      </c>
      <c r="H636" s="73">
        <v>11099411</v>
      </c>
      <c r="I636" s="73" t="str" cm="1">
        <f t="array" ref="I636">IF(COUNTIF(Q$2:Q636,Q636)=1,_xlfn.TEXTJOIN(";",1,IF($Q$2:$Q$2000=Q636,$C$2:$C$2000,"")),"")</f>
        <v/>
      </c>
      <c r="J636" s="73" t="str" cm="1">
        <f t="array" ref="J636">IF(COUNTIF(Q$2:Q636,Q636)=1,_xlfn.TEXTJOIN(";",1,IF($Q$2:$Q$2000=Q636,$F$2:$F$2000,"")),"")</f>
        <v/>
      </c>
      <c r="K636" s="73" t="str" cm="1">
        <f t="array" ref="K636">IF(COUNTIF(Q$2:Q636,Q636)=1,_xlfn.TEXTJOIN(";",1,IF($Q$2:$Q$2000=Q636,$H$2:$H$2000,"")),"")</f>
        <v/>
      </c>
      <c r="L636" s="103" t="s">
        <v>17069</v>
      </c>
      <c r="M636" s="103">
        <v>12</v>
      </c>
      <c r="N636" s="103" t="s">
        <v>17070</v>
      </c>
      <c r="O636" s="72" t="s">
        <v>17065</v>
      </c>
      <c r="P636" s="80" t="s">
        <v>17071</v>
      </c>
      <c r="Q636" s="72" t="str">
        <f t="shared" si="9"/>
        <v>国械注进20162404207</v>
      </c>
      <c r="R636" s="104">
        <v>44187</v>
      </c>
      <c r="S636" s="104">
        <v>44187</v>
      </c>
      <c r="T636" s="104">
        <v>46012</v>
      </c>
    </row>
    <row r="637" spans="1:20" s="103" customFormat="1" ht="25.5" customHeight="1">
      <c r="A637" s="70" t="s">
        <v>13371</v>
      </c>
      <c r="B637" s="70">
        <v>2</v>
      </c>
      <c r="C637" s="71" t="s">
        <v>16770</v>
      </c>
      <c r="D637" s="72" t="s">
        <v>17072</v>
      </c>
      <c r="E637" s="72" t="s">
        <v>17073</v>
      </c>
      <c r="F637" s="73" t="s">
        <v>17074</v>
      </c>
      <c r="G637" s="71" t="s">
        <v>17075</v>
      </c>
      <c r="H637" s="73">
        <v>10311891</v>
      </c>
      <c r="I637" s="73" t="str" cm="1">
        <f t="array" ref="I637">IF(COUNTIF(Q$2:Q637,Q637)=1,_xlfn.TEXTJOIN(";",1,IF($Q$2:$Q$2000=Q637,$C$2:$C$2000,"")),"")</f>
        <v>ADVIA Chem;Atellica CH</v>
      </c>
      <c r="J637" s="73" t="str" cm="1">
        <f t="array" ref="J637">IF(COUNTIF(Q$2:Q637,Q637)=1,_xlfn.TEXTJOIN(";",1,IF($Q$2:$Q$2000=Q637,$F$2:$F$2000,"")),"")</f>
        <v>09796248;11097632</v>
      </c>
      <c r="K637" s="73" t="str" cm="1">
        <f t="array" ref="K637">IF(COUNTIF(Q$2:Q637,Q637)=1,_xlfn.TEXTJOIN(";",1,IF($Q$2:$Q$2000=Q637,$H$2:$H$2000,"")),"")</f>
        <v>10311891;11097632</v>
      </c>
      <c r="L637" s="103" t="s">
        <v>17076</v>
      </c>
      <c r="M637" s="103">
        <v>1</v>
      </c>
      <c r="O637" s="72" t="s">
        <v>17077</v>
      </c>
      <c r="P637" s="80" t="s">
        <v>17078</v>
      </c>
      <c r="Q637" s="72" t="str">
        <f t="shared" si="9"/>
        <v>国械注进20142405061</v>
      </c>
      <c r="R637" s="104">
        <v>43539</v>
      </c>
      <c r="S637" s="104">
        <v>43539</v>
      </c>
      <c r="T637" s="104">
        <v>45365</v>
      </c>
    </row>
    <row r="638" spans="1:20" s="103" customFormat="1" ht="25.5" customHeight="1">
      <c r="A638" s="70" t="s">
        <v>13371</v>
      </c>
      <c r="B638" s="70">
        <v>2</v>
      </c>
      <c r="C638" s="71" t="s">
        <v>50</v>
      </c>
      <c r="D638" s="72" t="s">
        <v>17072</v>
      </c>
      <c r="E638" s="72" t="s">
        <v>17073</v>
      </c>
      <c r="F638" s="71" t="s">
        <v>17079</v>
      </c>
      <c r="G638" s="71" t="s">
        <v>17080</v>
      </c>
      <c r="H638" s="73">
        <v>11097632</v>
      </c>
      <c r="I638" s="73" t="str" cm="1">
        <f t="array" ref="I638">IF(COUNTIF(Q$2:Q638,Q638)=1,_xlfn.TEXTJOIN(";",1,IF($Q$2:$Q$2000=Q638,$C$2:$C$2000,"")),"")</f>
        <v/>
      </c>
      <c r="J638" s="73" t="str" cm="1">
        <f t="array" ref="J638">IF(COUNTIF(Q$2:Q638,Q638)=1,_xlfn.TEXTJOIN(";",1,IF($Q$2:$Q$2000=Q638,$F$2:$F$2000,"")),"")</f>
        <v/>
      </c>
      <c r="K638" s="73" t="str" cm="1">
        <f t="array" ref="K638">IF(COUNTIF(Q$2:Q638,Q638)=1,_xlfn.TEXTJOIN(";",1,IF($Q$2:$Q$2000=Q638,$H$2:$H$2000,"")),"")</f>
        <v/>
      </c>
      <c r="L638" s="103" t="s">
        <v>17081</v>
      </c>
      <c r="M638" s="103">
        <v>1</v>
      </c>
      <c r="O638" s="72" t="s">
        <v>17082</v>
      </c>
      <c r="P638" s="80" t="s">
        <v>17083</v>
      </c>
      <c r="Q638" s="72" t="str">
        <f t="shared" si="9"/>
        <v>国械注进20142405061</v>
      </c>
      <c r="R638" s="104">
        <v>43539</v>
      </c>
      <c r="S638" s="104">
        <v>43539</v>
      </c>
      <c r="T638" s="104">
        <v>45365</v>
      </c>
    </row>
    <row r="639" spans="1:20" s="103" customFormat="1" ht="25.5" customHeight="1">
      <c r="A639" s="70" t="s">
        <v>13371</v>
      </c>
      <c r="B639" s="70">
        <v>2</v>
      </c>
      <c r="C639" s="71" t="s">
        <v>16770</v>
      </c>
      <c r="D639" s="72" t="s">
        <v>17084</v>
      </c>
      <c r="E639" s="72" t="s">
        <v>17085</v>
      </c>
      <c r="F639" s="73" t="s">
        <v>17086</v>
      </c>
      <c r="G639" s="71" t="s">
        <v>17087</v>
      </c>
      <c r="H639" s="73">
        <v>10309033</v>
      </c>
      <c r="I639" s="73" t="str" cm="1">
        <f t="array" ref="I639">IF(COUNTIF(Q$2:Q639,Q639)=1,_xlfn.TEXTJOIN(";",1,IF($Q$2:$Q$2000=Q639,$C$2:$C$2000,"")),"")</f>
        <v>ADVIA Chem;Atellica CH</v>
      </c>
      <c r="J639" s="73" t="str" cm="1">
        <f t="array" ref="J639">IF(COUNTIF(Q$2:Q639,Q639)=1,_xlfn.TEXTJOIN(";",1,IF($Q$2:$Q$2000=Q639,$F$2:$F$2000,"")),"")</f>
        <v>02194102;11097619</v>
      </c>
      <c r="K639" s="73" t="str" cm="1">
        <f t="array" ref="K639">IF(COUNTIF(Q$2:Q639,Q639)=1,_xlfn.TEXTJOIN(";",1,IF($Q$2:$Q$2000=Q639,$H$2:$H$2000,"")),"")</f>
        <v>10309033;11097619</v>
      </c>
      <c r="L639" s="103" t="s">
        <v>17088</v>
      </c>
      <c r="M639" s="103">
        <v>1</v>
      </c>
      <c r="O639" s="72" t="s">
        <v>17089</v>
      </c>
      <c r="P639" s="80" t="s">
        <v>17090</v>
      </c>
      <c r="Q639" s="72" t="str">
        <f t="shared" si="9"/>
        <v>国械注进20142405063</v>
      </c>
      <c r="R639" s="104">
        <v>43539</v>
      </c>
      <c r="S639" s="104">
        <v>43539</v>
      </c>
      <c r="T639" s="104">
        <v>45365</v>
      </c>
    </row>
    <row r="640" spans="1:20" s="103" customFormat="1" ht="25.5" customHeight="1">
      <c r="A640" s="70" t="s">
        <v>13371</v>
      </c>
      <c r="B640" s="70">
        <v>2</v>
      </c>
      <c r="C640" s="71" t="s">
        <v>50</v>
      </c>
      <c r="D640" s="72" t="s">
        <v>17084</v>
      </c>
      <c r="E640" s="72" t="s">
        <v>17085</v>
      </c>
      <c r="F640" s="71">
        <v>11097619</v>
      </c>
      <c r="G640" s="71" t="s">
        <v>17091</v>
      </c>
      <c r="H640" s="73">
        <v>11097619</v>
      </c>
      <c r="I640" s="73" t="str" cm="1">
        <f t="array" ref="I640">IF(COUNTIF(Q$2:Q640,Q640)=1,_xlfn.TEXTJOIN(";",1,IF($Q$2:$Q$2000=Q640,$C$2:$C$2000,"")),"")</f>
        <v/>
      </c>
      <c r="J640" s="73" t="str" cm="1">
        <f t="array" ref="J640">IF(COUNTIF(Q$2:Q640,Q640)=1,_xlfn.TEXTJOIN(";",1,IF($Q$2:$Q$2000=Q640,$F$2:$F$2000,"")),"")</f>
        <v/>
      </c>
      <c r="K640" s="73" t="str" cm="1">
        <f t="array" ref="K640">IF(COUNTIF(Q$2:Q640,Q640)=1,_xlfn.TEXTJOIN(";",1,IF($Q$2:$Q$2000=Q640,$H$2:$H$2000,"")),"")</f>
        <v/>
      </c>
      <c r="L640" s="103" t="s">
        <v>17092</v>
      </c>
      <c r="M640" s="103">
        <v>1</v>
      </c>
      <c r="O640" s="72" t="s">
        <v>17093</v>
      </c>
      <c r="P640" s="80" t="s">
        <v>17094</v>
      </c>
      <c r="Q640" s="72" t="str">
        <f t="shared" si="9"/>
        <v>国械注进20142405063</v>
      </c>
      <c r="R640" s="104">
        <v>43539</v>
      </c>
      <c r="S640" s="104">
        <v>43539</v>
      </c>
      <c r="T640" s="104">
        <v>45365</v>
      </c>
    </row>
    <row r="641" spans="1:20" s="103" customFormat="1" ht="25.5" customHeight="1">
      <c r="A641" s="70" t="s">
        <v>13371</v>
      </c>
      <c r="B641" s="70">
        <v>2</v>
      </c>
      <c r="C641" s="71" t="s">
        <v>16770</v>
      </c>
      <c r="D641" s="72" t="s">
        <v>17095</v>
      </c>
      <c r="E641" s="72" t="s">
        <v>17096</v>
      </c>
      <c r="F641" s="73" t="s">
        <v>17097</v>
      </c>
      <c r="G641" s="71" t="s">
        <v>17098</v>
      </c>
      <c r="H641" s="73">
        <v>10376501</v>
      </c>
      <c r="I641" s="73" t="str" cm="1">
        <f t="array" ref="I641">IF(COUNTIF(Q$2:Q641,Q641)=1,_xlfn.TEXTJOIN(";",1,IF($Q$2:$Q$2000=Q641,$C$2:$C$2000,"")),"")</f>
        <v>ADVIA Chem;ADVIA Chem;Atellica CH</v>
      </c>
      <c r="J641" s="73" t="str" cm="1">
        <f t="array" ref="J641">IF(COUNTIF(Q$2:Q641,Q641)=1,_xlfn.TEXTJOIN(";",1,IF($Q$2:$Q$2000=Q641,$F$2:$F$2000,"")),"")</f>
        <v>10376501;04993681;11097609</v>
      </c>
      <c r="K641" s="73" t="str" cm="1">
        <f t="array" ref="K641">IF(COUNTIF(Q$2:Q641,Q641)=1,_xlfn.TEXTJOIN(";",1,IF($Q$2:$Q$2000=Q641,$H$2:$H$2000,"")),"")</f>
        <v>10376501;10335874;11097609</v>
      </c>
      <c r="L641" s="103" t="s">
        <v>17099</v>
      </c>
      <c r="M641" s="103">
        <v>7</v>
      </c>
      <c r="N641" s="103" t="s">
        <v>17100</v>
      </c>
      <c r="O641" s="72" t="s">
        <v>17101</v>
      </c>
      <c r="P641" s="80" t="s">
        <v>17102</v>
      </c>
      <c r="Q641" s="72" t="str">
        <f t="shared" si="9"/>
        <v>国械注进20172400789</v>
      </c>
      <c r="R641" s="104">
        <v>44448</v>
      </c>
      <c r="S641" s="104">
        <v>44448</v>
      </c>
      <c r="T641" s="104">
        <v>46273</v>
      </c>
    </row>
    <row r="642" spans="1:20" s="103" customFormat="1" ht="25.5" customHeight="1">
      <c r="A642" s="70" t="s">
        <v>13371</v>
      </c>
      <c r="B642" s="70">
        <v>2</v>
      </c>
      <c r="C642" s="71" t="s">
        <v>16770</v>
      </c>
      <c r="D642" s="72" t="s">
        <v>17095</v>
      </c>
      <c r="E642" s="72" t="s">
        <v>17096</v>
      </c>
      <c r="F642" s="73" t="s">
        <v>17103</v>
      </c>
      <c r="G642" s="71" t="s">
        <v>17104</v>
      </c>
      <c r="H642" s="73">
        <v>10335874</v>
      </c>
      <c r="I642" s="73" t="str" cm="1">
        <f t="array" ref="I642">IF(COUNTIF(Q$2:Q642,Q642)=1,_xlfn.TEXTJOIN(";",1,IF($Q$2:$Q$2000=Q642,$C$2:$C$2000,"")),"")</f>
        <v/>
      </c>
      <c r="J642" s="73" t="str" cm="1">
        <f t="array" ref="J642">IF(COUNTIF(Q$2:Q642,Q642)=1,_xlfn.TEXTJOIN(";",1,IF($Q$2:$Q$2000=Q642,$F$2:$F$2000,"")),"")</f>
        <v/>
      </c>
      <c r="K642" s="73" t="str" cm="1">
        <f t="array" ref="K642">IF(COUNTIF(Q$2:Q642,Q642)=1,_xlfn.TEXTJOIN(";",1,IF($Q$2:$Q$2000=Q642,$H$2:$H$2000,"")),"")</f>
        <v/>
      </c>
      <c r="L642" s="103" t="s">
        <v>17105</v>
      </c>
      <c r="M642" s="103">
        <v>4</v>
      </c>
      <c r="N642" s="103" t="s">
        <v>17106</v>
      </c>
      <c r="O642" s="72" t="s">
        <v>17107</v>
      </c>
      <c r="P642" s="80" t="s">
        <v>17108</v>
      </c>
      <c r="Q642" s="72" t="str">
        <f t="shared" si="9"/>
        <v>国械注进20172400789</v>
      </c>
      <c r="R642" s="104">
        <v>44448</v>
      </c>
      <c r="S642" s="104">
        <v>44448</v>
      </c>
      <c r="T642" s="104">
        <v>46273</v>
      </c>
    </row>
    <row r="643" spans="1:20" s="103" customFormat="1" ht="30" customHeight="1">
      <c r="A643" s="70" t="s">
        <v>13371</v>
      </c>
      <c r="B643" s="70">
        <v>2</v>
      </c>
      <c r="C643" s="71" t="s">
        <v>50</v>
      </c>
      <c r="D643" s="72" t="s">
        <v>17095</v>
      </c>
      <c r="E643" s="72" t="s">
        <v>17096</v>
      </c>
      <c r="F643" s="146" t="s">
        <v>17109</v>
      </c>
      <c r="G643" s="71" t="s">
        <v>17110</v>
      </c>
      <c r="H643" s="73">
        <v>11097609</v>
      </c>
      <c r="I643" s="73" t="str" cm="1">
        <f t="array" ref="I643">IF(COUNTIF(Q$2:Q643,Q643)=1,_xlfn.TEXTJOIN(";",1,IF($Q$2:$Q$2000=Q643,$C$2:$C$2000,"")),"")</f>
        <v/>
      </c>
      <c r="J643" s="73" t="str" cm="1">
        <f t="array" ref="J643">IF(COUNTIF(Q$2:Q643,Q643)=1,_xlfn.TEXTJOIN(";",1,IF($Q$2:$Q$2000=Q643,$F$2:$F$2000,"")),"")</f>
        <v/>
      </c>
      <c r="K643" s="73" t="str" cm="1">
        <f t="array" ref="K643">IF(COUNTIF(Q$2:Q643,Q643)=1,_xlfn.TEXTJOIN(";",1,IF($Q$2:$Q$2000=Q643,$H$2:$H$2000,"")),"")</f>
        <v/>
      </c>
      <c r="L643" s="103" t="s">
        <v>17111</v>
      </c>
      <c r="M643" s="103">
        <v>4</v>
      </c>
      <c r="N643" s="103" t="s">
        <v>17112</v>
      </c>
      <c r="O643" s="72" t="s">
        <v>17113</v>
      </c>
      <c r="P643" s="80" t="s">
        <v>17108</v>
      </c>
      <c r="Q643" s="72" t="str">
        <f t="shared" ref="Q643:Q706" si="10">IF(IFERROR(FIND("Refer to ",P643),0),REPLACE(P643,1,9,""),P643)</f>
        <v>国械注进20172400789</v>
      </c>
      <c r="R643" s="104">
        <v>44448</v>
      </c>
      <c r="S643" s="104">
        <v>44448</v>
      </c>
      <c r="T643" s="104">
        <v>46273</v>
      </c>
    </row>
    <row r="644" spans="1:20" s="103" customFormat="1" ht="25.5" customHeight="1">
      <c r="A644" s="70" t="s">
        <v>13371</v>
      </c>
      <c r="B644" s="70">
        <v>2</v>
      </c>
      <c r="C644" s="71" t="s">
        <v>16770</v>
      </c>
      <c r="D644" s="72" t="s">
        <v>17114</v>
      </c>
      <c r="E644" s="72" t="s">
        <v>17115</v>
      </c>
      <c r="F644" s="71" t="s">
        <v>17116</v>
      </c>
      <c r="G644" s="71" t="s">
        <v>17117</v>
      </c>
      <c r="H644" s="73">
        <v>10309492</v>
      </c>
      <c r="I644" s="73" t="str" cm="1">
        <f t="array" ref="I644">IF(COUNTIF(Q$2:Q644,Q644)=1,_xlfn.TEXTJOIN(";",1,IF($Q$2:$Q$2000=Q644,$C$2:$C$2000,"")),"")</f>
        <v>ADVIA Chem;ADVIA Chem;ADVIA Chem;Atellica CH</v>
      </c>
      <c r="J644" s="73" t="str" cm="1">
        <f t="array" ref="J644">IF(COUNTIF(Q$2:Q644,Q644)=1,_xlfn.TEXTJOIN(";",1,IF($Q$2:$Q$2000=Q644,$F$2:$F$2000,"")),"")</f>
        <v>07497014;03051305;04993452;11097608</v>
      </c>
      <c r="K644" s="73" t="str" cm="1">
        <f t="array" ref="K644">IF(COUNTIF(Q$2:Q644,Q644)=1,_xlfn.TEXTJOIN(";",1,IF($Q$2:$Q$2000=Q644,$H$2:$H$2000,"")),"")</f>
        <v>10309492;10341133;10335873;11097608</v>
      </c>
      <c r="L644" s="103" t="s">
        <v>17118</v>
      </c>
      <c r="M644" s="103">
        <v>1</v>
      </c>
      <c r="O644" s="72" t="s">
        <v>17119</v>
      </c>
      <c r="P644" s="80" t="s">
        <v>17120</v>
      </c>
      <c r="Q644" s="72" t="str">
        <f t="shared" si="10"/>
        <v>国械注进20172406076</v>
      </c>
      <c r="R644" s="104">
        <v>44544</v>
      </c>
      <c r="S644" s="104">
        <v>44745</v>
      </c>
      <c r="T644" s="104">
        <v>46570</v>
      </c>
    </row>
    <row r="645" spans="1:20" s="103" customFormat="1" ht="25.5" customHeight="1">
      <c r="A645" s="70" t="s">
        <v>13371</v>
      </c>
      <c r="B645" s="70">
        <v>2</v>
      </c>
      <c r="C645" s="71" t="s">
        <v>16770</v>
      </c>
      <c r="D645" s="72" t="s">
        <v>17114</v>
      </c>
      <c r="E645" s="72" t="s">
        <v>17115</v>
      </c>
      <c r="F645" s="73" t="s">
        <v>17121</v>
      </c>
      <c r="G645" s="71" t="s">
        <v>17122</v>
      </c>
      <c r="H645" s="73">
        <v>10341133</v>
      </c>
      <c r="I645" s="73" t="str" cm="1">
        <f t="array" ref="I645">IF(COUNTIF(Q$2:Q645,Q645)=1,_xlfn.TEXTJOIN(";",1,IF($Q$2:$Q$2000=Q645,$C$2:$C$2000,"")),"")</f>
        <v/>
      </c>
      <c r="J645" s="73" t="str" cm="1">
        <f t="array" ref="J645">IF(COUNTIF(Q$2:Q645,Q645)=1,_xlfn.TEXTJOIN(";",1,IF($Q$2:$Q$2000=Q645,$F$2:$F$2000,"")),"")</f>
        <v/>
      </c>
      <c r="K645" s="73" t="str" cm="1">
        <f t="array" ref="K645">IF(COUNTIF(Q$2:Q645,Q645)=1,_xlfn.TEXTJOIN(";",1,IF($Q$2:$Q$2000=Q645,$H$2:$H$2000,"")),"")</f>
        <v/>
      </c>
      <c r="L645" s="103" t="s">
        <v>17123</v>
      </c>
      <c r="M645" s="103">
        <v>1</v>
      </c>
      <c r="O645" s="72" t="s">
        <v>17124</v>
      </c>
      <c r="P645" s="80" t="s">
        <v>17125</v>
      </c>
      <c r="Q645" s="72" t="str">
        <f t="shared" si="10"/>
        <v>国械注进20172406076</v>
      </c>
      <c r="R645" s="104">
        <v>44544</v>
      </c>
      <c r="S645" s="104">
        <v>44745</v>
      </c>
      <c r="T645" s="104">
        <v>46570</v>
      </c>
    </row>
    <row r="646" spans="1:20" s="103" customFormat="1" ht="25.5" customHeight="1">
      <c r="A646" s="70" t="s">
        <v>13371</v>
      </c>
      <c r="B646" s="70">
        <v>2</v>
      </c>
      <c r="C646" s="71" t="s">
        <v>16770</v>
      </c>
      <c r="D646" s="72" t="s">
        <v>17114</v>
      </c>
      <c r="E646" s="72" t="s">
        <v>17115</v>
      </c>
      <c r="F646" s="73" t="s">
        <v>17126</v>
      </c>
      <c r="G646" s="71" t="s">
        <v>17127</v>
      </c>
      <c r="H646" s="73">
        <v>10335873</v>
      </c>
      <c r="I646" s="73" t="str" cm="1">
        <f t="array" ref="I646">IF(COUNTIF(Q$2:Q646,Q646)=1,_xlfn.TEXTJOIN(";",1,IF($Q$2:$Q$2000=Q646,$C$2:$C$2000,"")),"")</f>
        <v/>
      </c>
      <c r="J646" s="73" t="str" cm="1">
        <f t="array" ref="J646">IF(COUNTIF(Q$2:Q646,Q646)=1,_xlfn.TEXTJOIN(";",1,IF($Q$2:$Q$2000=Q646,$F$2:$F$2000,"")),"")</f>
        <v/>
      </c>
      <c r="K646" s="73" t="str" cm="1">
        <f t="array" ref="K646">IF(COUNTIF(Q$2:Q646,Q646)=1,_xlfn.TEXTJOIN(";",1,IF($Q$2:$Q$2000=Q646,$H$2:$H$2000,"")),"")</f>
        <v/>
      </c>
      <c r="L646" s="103" t="s">
        <v>17128</v>
      </c>
      <c r="M646" s="103">
        <v>1</v>
      </c>
      <c r="O646" s="72" t="s">
        <v>17129</v>
      </c>
      <c r="P646" s="80" t="s">
        <v>17125</v>
      </c>
      <c r="Q646" s="72" t="str">
        <f t="shared" si="10"/>
        <v>国械注进20172406076</v>
      </c>
      <c r="R646" s="104">
        <v>44544</v>
      </c>
      <c r="S646" s="104">
        <v>44745</v>
      </c>
      <c r="T646" s="104">
        <v>46570</v>
      </c>
    </row>
    <row r="647" spans="1:20" s="103" customFormat="1" ht="18" customHeight="1">
      <c r="A647" s="70" t="s">
        <v>13371</v>
      </c>
      <c r="B647" s="70">
        <v>2</v>
      </c>
      <c r="C647" s="71" t="s">
        <v>50</v>
      </c>
      <c r="D647" s="72" t="s">
        <v>17114</v>
      </c>
      <c r="E647" s="72" t="s">
        <v>17115</v>
      </c>
      <c r="F647" s="73" t="s">
        <v>17130</v>
      </c>
      <c r="G647" s="71" t="s">
        <v>17131</v>
      </c>
      <c r="H647" s="73">
        <v>11097608</v>
      </c>
      <c r="I647" s="73" t="str" cm="1">
        <f t="array" ref="I647">IF(COUNTIF(Q$2:Q647,Q647)=1,_xlfn.TEXTJOIN(";",1,IF($Q$2:$Q$2000=Q647,$C$2:$C$2000,"")),"")</f>
        <v/>
      </c>
      <c r="J647" s="73" t="str" cm="1">
        <f t="array" ref="J647">IF(COUNTIF(Q$2:Q647,Q647)=1,_xlfn.TEXTJOIN(";",1,IF($Q$2:$Q$2000=Q647,$F$2:$F$2000,"")),"")</f>
        <v/>
      </c>
      <c r="K647" s="73" t="str" cm="1">
        <f t="array" ref="K647">IF(COUNTIF(Q$2:Q647,Q647)=1,_xlfn.TEXTJOIN(";",1,IF($Q$2:$Q$2000=Q647,$H$2:$H$2000,"")),"")</f>
        <v/>
      </c>
      <c r="L647" s="103" t="s">
        <v>17132</v>
      </c>
      <c r="M647" s="103">
        <v>1</v>
      </c>
      <c r="O647" s="72" t="s">
        <v>17133</v>
      </c>
      <c r="P647" s="80" t="s">
        <v>17125</v>
      </c>
      <c r="Q647" s="72" t="str">
        <f t="shared" si="10"/>
        <v>国械注进20172406076</v>
      </c>
      <c r="R647" s="104">
        <v>44544</v>
      </c>
      <c r="S647" s="104">
        <v>44745</v>
      </c>
      <c r="T647" s="104">
        <v>46570</v>
      </c>
    </row>
    <row r="648" spans="1:20" s="103" customFormat="1" ht="31.4" customHeight="1">
      <c r="A648" s="70" t="s">
        <v>13371</v>
      </c>
      <c r="B648" s="70">
        <v>2</v>
      </c>
      <c r="C648" s="71" t="s">
        <v>16770</v>
      </c>
      <c r="D648" s="72" t="s">
        <v>17134</v>
      </c>
      <c r="E648" s="72" t="s">
        <v>17135</v>
      </c>
      <c r="F648" s="73" t="s">
        <v>17136</v>
      </c>
      <c r="G648" s="71" t="s">
        <v>17137</v>
      </c>
      <c r="H648" s="73">
        <v>10311836</v>
      </c>
      <c r="I648" s="73" t="str" cm="1">
        <f t="array" ref="I648">IF(COUNTIF(Q$2:Q648,Q648)=1,_xlfn.TEXTJOIN(";",1,IF($Q$2:$Q$2000=Q648,$C$2:$C$2000,"")),"")</f>
        <v>ADVIA Chem;ADVIA Chem;Atellica CH</v>
      </c>
      <c r="J648" s="73" t="str" cm="1">
        <f t="array" ref="J648">IF(COUNTIF(Q$2:Q648,Q648)=1,_xlfn.TEXTJOIN(";",1,IF($Q$2:$Q$2000=Q648,$F$2:$F$2000,"")),"")</f>
        <v>01574998;03040257;11097593</v>
      </c>
      <c r="K648" s="73" t="str" cm="1">
        <f t="array" ref="K648">IF(COUNTIF(Q$2:Q648,Q648)=1,_xlfn.TEXTJOIN(";",1,IF($Q$2:$Q$2000=Q648,$H$2:$H$2000,"")),"")</f>
        <v>10311836;10309051;11097593</v>
      </c>
      <c r="L648" s="103" t="s">
        <v>17138</v>
      </c>
      <c r="M648" s="103">
        <v>1</v>
      </c>
      <c r="O648" s="72" t="s">
        <v>17139</v>
      </c>
      <c r="P648" s="80" t="s">
        <v>17140</v>
      </c>
      <c r="Q648" s="72" t="str">
        <f t="shared" si="10"/>
        <v>国械注进20172401874</v>
      </c>
      <c r="R648" s="104">
        <v>44552</v>
      </c>
      <c r="S648" s="104">
        <v>44740</v>
      </c>
      <c r="T648" s="104">
        <v>46565</v>
      </c>
    </row>
    <row r="649" spans="1:20" s="103" customFormat="1" ht="29.9" customHeight="1">
      <c r="A649" s="70" t="s">
        <v>13371</v>
      </c>
      <c r="B649" s="70">
        <v>2</v>
      </c>
      <c r="C649" s="71" t="s">
        <v>16770</v>
      </c>
      <c r="D649" s="72" t="s">
        <v>17134</v>
      </c>
      <c r="E649" s="72" t="s">
        <v>17135</v>
      </c>
      <c r="F649" s="73" t="s">
        <v>17141</v>
      </c>
      <c r="G649" s="71" t="s">
        <v>17142</v>
      </c>
      <c r="H649" s="73">
        <v>10309051</v>
      </c>
      <c r="I649" s="73" t="str" cm="1">
        <f t="array" ref="I649">IF(COUNTIF(Q$2:Q649,Q649)=1,_xlfn.TEXTJOIN(";",1,IF($Q$2:$Q$2000=Q649,$C$2:$C$2000,"")),"")</f>
        <v/>
      </c>
      <c r="J649" s="73" t="str" cm="1">
        <f t="array" ref="J649">IF(COUNTIF(Q$2:Q649,Q649)=1,_xlfn.TEXTJOIN(";",1,IF($Q$2:$Q$2000=Q649,$F$2:$F$2000,"")),"")</f>
        <v/>
      </c>
      <c r="K649" s="73" t="str" cm="1">
        <f t="array" ref="K649">IF(COUNTIF(Q$2:Q649,Q649)=1,_xlfn.TEXTJOIN(";",1,IF($Q$2:$Q$2000=Q649,$H$2:$H$2000,"")),"")</f>
        <v/>
      </c>
      <c r="L649" s="103" t="s">
        <v>17143</v>
      </c>
      <c r="M649" s="103">
        <v>1</v>
      </c>
      <c r="O649" s="72" t="s">
        <v>17144</v>
      </c>
      <c r="P649" s="80" t="s">
        <v>17145</v>
      </c>
      <c r="Q649" s="72" t="str">
        <f t="shared" si="10"/>
        <v>国械注进20172401874</v>
      </c>
      <c r="R649" s="104">
        <v>44552</v>
      </c>
      <c r="S649" s="104">
        <v>44740</v>
      </c>
      <c r="T649" s="104">
        <v>46565</v>
      </c>
    </row>
    <row r="650" spans="1:20" s="103" customFormat="1" ht="25.5" customHeight="1">
      <c r="A650" s="70" t="s">
        <v>13371</v>
      </c>
      <c r="B650" s="70">
        <v>2</v>
      </c>
      <c r="C650" s="71" t="s">
        <v>50</v>
      </c>
      <c r="D650" s="72" t="s">
        <v>17134</v>
      </c>
      <c r="E650" s="72" t="s">
        <v>17135</v>
      </c>
      <c r="F650" s="73" t="s">
        <v>17146</v>
      </c>
      <c r="G650" s="71" t="s">
        <v>17147</v>
      </c>
      <c r="H650" s="73">
        <v>11097593</v>
      </c>
      <c r="I650" s="73" t="str" cm="1">
        <f t="array" ref="I650">IF(COUNTIF(Q$2:Q650,Q650)=1,_xlfn.TEXTJOIN(";",1,IF($Q$2:$Q$2000=Q650,$C$2:$C$2000,"")),"")</f>
        <v/>
      </c>
      <c r="J650" s="73" t="str" cm="1">
        <f t="array" ref="J650">IF(COUNTIF(Q$2:Q650,Q650)=1,_xlfn.TEXTJOIN(";",1,IF($Q$2:$Q$2000=Q650,$F$2:$F$2000,"")),"")</f>
        <v/>
      </c>
      <c r="K650" s="73" t="str" cm="1">
        <f t="array" ref="K650">IF(COUNTIF(Q$2:Q650,Q650)=1,_xlfn.TEXTJOIN(";",1,IF($Q$2:$Q$2000=Q650,$H$2:$H$2000,"")),"")</f>
        <v/>
      </c>
      <c r="L650" s="103" t="s">
        <v>17148</v>
      </c>
      <c r="M650" s="103">
        <v>1</v>
      </c>
      <c r="O650" s="72" t="s">
        <v>17149</v>
      </c>
      <c r="P650" s="80" t="s">
        <v>17145</v>
      </c>
      <c r="Q650" s="72" t="str">
        <f t="shared" si="10"/>
        <v>国械注进20172401874</v>
      </c>
      <c r="R650" s="104">
        <v>44552</v>
      </c>
      <c r="S650" s="104">
        <v>44740</v>
      </c>
      <c r="T650" s="104">
        <v>46565</v>
      </c>
    </row>
    <row r="651" spans="1:20" s="103" customFormat="1" ht="25.5" customHeight="1">
      <c r="A651" s="70" t="s">
        <v>13371</v>
      </c>
      <c r="B651" s="70">
        <v>2</v>
      </c>
      <c r="C651" s="71" t="s">
        <v>16770</v>
      </c>
      <c r="D651" s="72" t="s">
        <v>17150</v>
      </c>
      <c r="E651" s="72" t="s">
        <v>17151</v>
      </c>
      <c r="F651" s="71" t="s">
        <v>17152</v>
      </c>
      <c r="G651" s="71" t="s">
        <v>17153</v>
      </c>
      <c r="H651" s="73">
        <v>10309493</v>
      </c>
      <c r="I651" s="73" t="str" cm="1">
        <f t="array" ref="I651">IF(COUNTIF(Q$2:Q651,Q651)=1,_xlfn.TEXTJOIN(";",1,IF($Q$2:$Q$2000=Q651,$C$2:$C$2000,"")),"")</f>
        <v>ADVIA Chem;ADVIA Chem;Atellica CH</v>
      </c>
      <c r="J651" s="73" t="str" cm="1">
        <f t="array" ref="J651">IF(COUNTIF(Q$2:Q651,Q651)=1,_xlfn.TEXTJOIN(";",1,IF($Q$2:$Q$2000=Q651,$F$2:$F$2000,"")),"")</f>
        <v>07498401;03031177;11097603</v>
      </c>
      <c r="K651" s="73" t="str" cm="1">
        <f t="array" ref="K651">IF(COUNTIF(Q$2:Q651,Q651)=1,_xlfn.TEXTJOIN(";",1,IF($Q$2:$Q$2000=Q651,$H$2:$H$2000,"")),"")</f>
        <v>10309493;10341130;11097603</v>
      </c>
      <c r="L651" s="103" t="s">
        <v>17154</v>
      </c>
      <c r="M651" s="103">
        <v>1</v>
      </c>
      <c r="O651" s="72" t="s">
        <v>17155</v>
      </c>
      <c r="P651" s="80" t="s">
        <v>17156</v>
      </c>
      <c r="Q651" s="72" t="str">
        <f t="shared" si="10"/>
        <v>国械注进20192401709</v>
      </c>
      <c r="R651" s="104">
        <v>43521</v>
      </c>
      <c r="S651" s="104">
        <v>43521</v>
      </c>
      <c r="T651" s="104">
        <v>45346</v>
      </c>
    </row>
    <row r="652" spans="1:20" s="103" customFormat="1" ht="25.5" customHeight="1">
      <c r="A652" s="70" t="s">
        <v>13371</v>
      </c>
      <c r="B652" s="70">
        <v>2</v>
      </c>
      <c r="C652" s="71" t="s">
        <v>16770</v>
      </c>
      <c r="D652" s="72" t="s">
        <v>17150</v>
      </c>
      <c r="E652" s="72" t="s">
        <v>17151</v>
      </c>
      <c r="F652" s="73" t="s">
        <v>17157</v>
      </c>
      <c r="G652" s="71" t="s">
        <v>17158</v>
      </c>
      <c r="H652" s="73">
        <v>10341130</v>
      </c>
      <c r="I652" s="73" t="str" cm="1">
        <f t="array" ref="I652">IF(COUNTIF(Q$2:Q652,Q652)=1,_xlfn.TEXTJOIN(";",1,IF($Q$2:$Q$2000=Q652,$C$2:$C$2000,"")),"")</f>
        <v/>
      </c>
      <c r="J652" s="73" t="str" cm="1">
        <f t="array" ref="J652">IF(COUNTIF(Q$2:Q652,Q652)=1,_xlfn.TEXTJOIN(";",1,IF($Q$2:$Q$2000=Q652,$F$2:$F$2000,"")),"")</f>
        <v/>
      </c>
      <c r="K652" s="73" t="str" cm="1">
        <f t="array" ref="K652">IF(COUNTIF(Q$2:Q652,Q652)=1,_xlfn.TEXTJOIN(";",1,IF($Q$2:$Q$2000=Q652,$H$2:$H$2000,"")),"")</f>
        <v/>
      </c>
      <c r="L652" s="103" t="s">
        <v>17159</v>
      </c>
      <c r="M652" s="103">
        <v>1</v>
      </c>
      <c r="O652" s="72" t="s">
        <v>17160</v>
      </c>
      <c r="P652" s="80" t="s">
        <v>17161</v>
      </c>
      <c r="Q652" s="72" t="str">
        <f t="shared" si="10"/>
        <v>国械注进20192401709</v>
      </c>
      <c r="R652" s="104">
        <v>43521</v>
      </c>
      <c r="S652" s="104">
        <v>43521</v>
      </c>
      <c r="T652" s="104">
        <v>45346</v>
      </c>
    </row>
    <row r="653" spans="1:20" s="103" customFormat="1" ht="25.5" customHeight="1">
      <c r="A653" s="70" t="s">
        <v>13371</v>
      </c>
      <c r="B653" s="70">
        <v>2</v>
      </c>
      <c r="C653" s="71" t="s">
        <v>50</v>
      </c>
      <c r="D653" s="72" t="s">
        <v>17150</v>
      </c>
      <c r="E653" s="72" t="s">
        <v>17151</v>
      </c>
      <c r="F653" s="73" t="s">
        <v>17162</v>
      </c>
      <c r="G653" s="71" t="s">
        <v>17163</v>
      </c>
      <c r="H653" s="73">
        <v>11097603</v>
      </c>
      <c r="I653" s="73" t="str" cm="1">
        <f t="array" ref="I653">IF(COUNTIF(Q$2:Q653,Q653)=1,_xlfn.TEXTJOIN(";",1,IF($Q$2:$Q$2000=Q653,$C$2:$C$2000,"")),"")</f>
        <v/>
      </c>
      <c r="J653" s="73" t="str" cm="1">
        <f t="array" ref="J653">IF(COUNTIF(Q$2:Q653,Q653)=1,_xlfn.TEXTJOIN(";",1,IF($Q$2:$Q$2000=Q653,$F$2:$F$2000,"")),"")</f>
        <v/>
      </c>
      <c r="K653" s="73" t="str" cm="1">
        <f t="array" ref="K653">IF(COUNTIF(Q$2:Q653,Q653)=1,_xlfn.TEXTJOIN(";",1,IF($Q$2:$Q$2000=Q653,$H$2:$H$2000,"")),"")</f>
        <v/>
      </c>
      <c r="L653" s="103" t="s">
        <v>17164</v>
      </c>
      <c r="M653" s="103">
        <v>1</v>
      </c>
      <c r="O653" s="72" t="s">
        <v>17165</v>
      </c>
      <c r="P653" s="80" t="s">
        <v>17161</v>
      </c>
      <c r="Q653" s="72" t="str">
        <f t="shared" si="10"/>
        <v>国械注进20192401709</v>
      </c>
      <c r="R653" s="104">
        <v>43521</v>
      </c>
      <c r="S653" s="104">
        <v>43521</v>
      </c>
      <c r="T653" s="104">
        <v>45346</v>
      </c>
    </row>
    <row r="654" spans="1:20" s="103" customFormat="1" ht="25.5" customHeight="1">
      <c r="A654" s="70" t="s">
        <v>13371</v>
      </c>
      <c r="B654" s="70">
        <v>2</v>
      </c>
      <c r="C654" s="71" t="s">
        <v>16770</v>
      </c>
      <c r="D654" s="72" t="s">
        <v>17166</v>
      </c>
      <c r="E654" s="108" t="s">
        <v>17167</v>
      </c>
      <c r="F654" s="73" t="s">
        <v>17168</v>
      </c>
      <c r="G654" s="71" t="s">
        <v>17169</v>
      </c>
      <c r="H654" s="73">
        <v>10316298</v>
      </c>
      <c r="I654" s="73" t="str" cm="1">
        <f t="array" ref="I654">IF(COUNTIF(Q$2:Q654,Q654)=1,_xlfn.TEXTJOIN(";",1,IF($Q$2:$Q$2000=Q654,$C$2:$C$2000,"")),"")</f>
        <v>ADVIA Chem;ADVIA Chem;Atellica CH</v>
      </c>
      <c r="J654" s="73" t="str" cm="1">
        <f t="array" ref="J654">IF(COUNTIF(Q$2:Q654,Q654)=1,_xlfn.TEXTJOIN(";",1,IF($Q$2:$Q$2000=Q654,$F$2:$F$2000,"")),"")</f>
        <v>02011954;07498649;11097597</v>
      </c>
      <c r="K654" s="73" t="str" cm="1">
        <f t="array" ref="K654">IF(COUNTIF(Q$2:Q654,Q654)=1,_xlfn.TEXTJOIN(";",1,IF($Q$2:$Q$2000=Q654,$H$2:$H$2000,"")),"")</f>
        <v>10316298;10309495;11097597</v>
      </c>
      <c r="L654" s="103" t="s">
        <v>17170</v>
      </c>
      <c r="M654" s="103">
        <v>1</v>
      </c>
      <c r="O654" s="72" t="s">
        <v>17171</v>
      </c>
      <c r="P654" s="80" t="s">
        <v>17172</v>
      </c>
      <c r="Q654" s="72" t="str">
        <f t="shared" si="10"/>
        <v>国械注进20172401020</v>
      </c>
      <c r="R654" s="104">
        <v>44489</v>
      </c>
      <c r="S654" s="104">
        <v>44651</v>
      </c>
      <c r="T654" s="104">
        <v>46476</v>
      </c>
    </row>
    <row r="655" spans="1:20" s="103" customFormat="1" ht="25.5" customHeight="1">
      <c r="A655" s="70" t="s">
        <v>13371</v>
      </c>
      <c r="B655" s="70">
        <v>2</v>
      </c>
      <c r="C655" s="71" t="s">
        <v>16770</v>
      </c>
      <c r="D655" s="72" t="s">
        <v>17166</v>
      </c>
      <c r="E655" s="108" t="s">
        <v>17167</v>
      </c>
      <c r="F655" s="73" t="s">
        <v>17173</v>
      </c>
      <c r="G655" s="71" t="s">
        <v>17174</v>
      </c>
      <c r="H655" s="73">
        <v>10309495</v>
      </c>
      <c r="I655" s="73" t="str" cm="1">
        <f t="array" ref="I655">IF(COUNTIF(Q$2:Q655,Q655)=1,_xlfn.TEXTJOIN(";",1,IF($Q$2:$Q$2000=Q655,$C$2:$C$2000,"")),"")</f>
        <v/>
      </c>
      <c r="J655" s="73" t="str" cm="1">
        <f t="array" ref="J655">IF(COUNTIF(Q$2:Q655,Q655)=1,_xlfn.TEXTJOIN(";",1,IF($Q$2:$Q$2000=Q655,$F$2:$F$2000,"")),"")</f>
        <v/>
      </c>
      <c r="K655" s="73" t="str" cm="1">
        <f t="array" ref="K655">IF(COUNTIF(Q$2:Q655,Q655)=1,_xlfn.TEXTJOIN(";",1,IF($Q$2:$Q$2000=Q655,$H$2:$H$2000,"")),"")</f>
        <v/>
      </c>
      <c r="L655" s="103" t="s">
        <v>17175</v>
      </c>
      <c r="M655" s="103">
        <v>1</v>
      </c>
      <c r="O655" s="72" t="s">
        <v>16912</v>
      </c>
      <c r="P655" s="80" t="s">
        <v>17176</v>
      </c>
      <c r="Q655" s="72" t="str">
        <f t="shared" si="10"/>
        <v>国械注进20172401020</v>
      </c>
      <c r="R655" s="104">
        <v>44489</v>
      </c>
      <c r="S655" s="104">
        <v>44651</v>
      </c>
      <c r="T655" s="104">
        <v>46476</v>
      </c>
    </row>
    <row r="656" spans="1:20" s="103" customFormat="1" ht="25.5" customHeight="1">
      <c r="A656" s="70" t="s">
        <v>13371</v>
      </c>
      <c r="B656" s="70">
        <v>2</v>
      </c>
      <c r="C656" s="71" t="s">
        <v>50</v>
      </c>
      <c r="D656" s="72" t="s">
        <v>17166</v>
      </c>
      <c r="E656" s="108" t="s">
        <v>17167</v>
      </c>
      <c r="F656" s="71" t="s">
        <v>17177</v>
      </c>
      <c r="G656" s="71" t="s">
        <v>17178</v>
      </c>
      <c r="H656" s="73">
        <v>11097597</v>
      </c>
      <c r="I656" s="73" t="str" cm="1">
        <f t="array" ref="I656">IF(COUNTIF(Q$2:Q656,Q656)=1,_xlfn.TEXTJOIN(";",1,IF($Q$2:$Q$2000=Q656,$C$2:$C$2000,"")),"")</f>
        <v/>
      </c>
      <c r="J656" s="73" t="str" cm="1">
        <f t="array" ref="J656">IF(COUNTIF(Q$2:Q656,Q656)=1,_xlfn.TEXTJOIN(";",1,IF($Q$2:$Q$2000=Q656,$F$2:$F$2000,"")),"")</f>
        <v/>
      </c>
      <c r="K656" s="73" t="str" cm="1">
        <f t="array" ref="K656">IF(COUNTIF(Q$2:Q656,Q656)=1,_xlfn.TEXTJOIN(";",1,IF($Q$2:$Q$2000=Q656,$H$2:$H$2000,"")),"")</f>
        <v/>
      </c>
      <c r="L656" s="103" t="s">
        <v>17179</v>
      </c>
      <c r="M656" s="103">
        <v>1</v>
      </c>
      <c r="O656" s="72" t="s">
        <v>17180</v>
      </c>
      <c r="P656" s="80" t="s">
        <v>17176</v>
      </c>
      <c r="Q656" s="72" t="str">
        <f t="shared" si="10"/>
        <v>国械注进20172401020</v>
      </c>
      <c r="R656" s="104">
        <v>44489</v>
      </c>
      <c r="S656" s="104">
        <v>44651</v>
      </c>
      <c r="T656" s="104">
        <v>46476</v>
      </c>
    </row>
    <row r="657" spans="1:20" s="103" customFormat="1" ht="25.5" customHeight="1">
      <c r="A657" s="70" t="s">
        <v>13371</v>
      </c>
      <c r="B657" s="70">
        <v>2</v>
      </c>
      <c r="C657" s="71" t="s">
        <v>16770</v>
      </c>
      <c r="D657" s="72" t="s">
        <v>17181</v>
      </c>
      <c r="E657" s="72" t="s">
        <v>17182</v>
      </c>
      <c r="F657" s="71" t="s">
        <v>17183</v>
      </c>
      <c r="G657" s="71" t="s">
        <v>17184</v>
      </c>
      <c r="H657" s="73">
        <v>10309496</v>
      </c>
      <c r="I657" s="73" t="str" cm="1">
        <f t="array" ref="I657">IF(COUNTIF(Q$2:Q657,Q657)=1,_xlfn.TEXTJOIN(";",1,IF($Q$2:$Q$2000=Q657,$C$2:$C$2000,"")),"")</f>
        <v>ADVIA Chem;ADVIA Chem;ADVIA Chem;Atellica CH</v>
      </c>
      <c r="J657" s="73" t="str" cm="1">
        <f t="array" ref="J657">IF(COUNTIF(Q$2:Q657,Q657)=1,_xlfn.TEXTJOIN(";",1,IF($Q$2:$Q$2000=Q657,$F$2:$F$2000,"")),"")</f>
        <v>07499718;03039631;06860485;11097607</v>
      </c>
      <c r="K657" s="73" t="str" cm="1">
        <f t="array" ref="K657">IF(COUNTIF(Q$2:Q657,Q657)=1,_xlfn.TEXTJOIN(";",1,IF($Q$2:$Q$2000=Q657,$H$2:$H$2000,"")),"")</f>
        <v>10309496;10341132;10283343;11097607</v>
      </c>
      <c r="L657" s="103" t="s">
        <v>17185</v>
      </c>
      <c r="M657" s="103">
        <v>1</v>
      </c>
      <c r="O657" s="72" t="s">
        <v>17186</v>
      </c>
      <c r="P657" s="80" t="s">
        <v>17187</v>
      </c>
      <c r="Q657" s="72" t="str">
        <f t="shared" si="10"/>
        <v>国械注进20172402167</v>
      </c>
      <c r="R657" s="104">
        <v>44553</v>
      </c>
      <c r="S657" s="104">
        <v>44741</v>
      </c>
      <c r="T657" s="104">
        <v>46566</v>
      </c>
    </row>
    <row r="658" spans="1:20" s="103" customFormat="1" ht="20.9" customHeight="1">
      <c r="A658" s="70" t="s">
        <v>13371</v>
      </c>
      <c r="B658" s="70">
        <v>2</v>
      </c>
      <c r="C658" s="71" t="s">
        <v>16770</v>
      </c>
      <c r="D658" s="72" t="s">
        <v>17181</v>
      </c>
      <c r="E658" s="72" t="s">
        <v>17182</v>
      </c>
      <c r="F658" s="73" t="s">
        <v>17188</v>
      </c>
      <c r="G658" s="71" t="s">
        <v>17189</v>
      </c>
      <c r="H658" s="73">
        <v>10341132</v>
      </c>
      <c r="I658" s="73" t="str" cm="1">
        <f t="array" ref="I658">IF(COUNTIF(Q$2:Q658,Q658)=1,_xlfn.TEXTJOIN(";",1,IF($Q$2:$Q$2000=Q658,$C$2:$C$2000,"")),"")</f>
        <v/>
      </c>
      <c r="J658" s="73" t="str" cm="1">
        <f t="array" ref="J658">IF(COUNTIF(Q$2:Q658,Q658)=1,_xlfn.TEXTJOIN(";",1,IF($Q$2:$Q$2000=Q658,$F$2:$F$2000,"")),"")</f>
        <v/>
      </c>
      <c r="K658" s="73" t="str" cm="1">
        <f t="array" ref="K658">IF(COUNTIF(Q$2:Q658,Q658)=1,_xlfn.TEXTJOIN(";",1,IF($Q$2:$Q$2000=Q658,$H$2:$H$2000,"")),"")</f>
        <v/>
      </c>
      <c r="L658" s="103" t="s">
        <v>17190</v>
      </c>
      <c r="M658" s="103">
        <v>1</v>
      </c>
      <c r="O658" s="72" t="s">
        <v>17191</v>
      </c>
      <c r="P658" s="80" t="s">
        <v>17192</v>
      </c>
      <c r="Q658" s="72" t="str">
        <f t="shared" si="10"/>
        <v>国械注进20172402167</v>
      </c>
      <c r="R658" s="104">
        <v>44553</v>
      </c>
      <c r="S658" s="104">
        <v>44741</v>
      </c>
      <c r="T658" s="104">
        <v>46566</v>
      </c>
    </row>
    <row r="659" spans="1:20" s="103" customFormat="1" ht="25.5" customHeight="1">
      <c r="A659" s="70" t="s">
        <v>13371</v>
      </c>
      <c r="B659" s="70">
        <v>2</v>
      </c>
      <c r="C659" s="71" t="s">
        <v>16770</v>
      </c>
      <c r="D659" s="72" t="s">
        <v>17181</v>
      </c>
      <c r="E659" s="72" t="s">
        <v>17182</v>
      </c>
      <c r="F659" s="73" t="s">
        <v>17193</v>
      </c>
      <c r="G659" s="71" t="s">
        <v>17194</v>
      </c>
      <c r="H659" s="73">
        <v>10283343</v>
      </c>
      <c r="I659" s="73" t="str" cm="1">
        <f t="array" ref="I659">IF(COUNTIF(Q$2:Q659,Q659)=1,_xlfn.TEXTJOIN(";",1,IF($Q$2:$Q$2000=Q659,$C$2:$C$2000,"")),"")</f>
        <v/>
      </c>
      <c r="J659" s="73" t="str" cm="1">
        <f t="array" ref="J659">IF(COUNTIF(Q$2:Q659,Q659)=1,_xlfn.TEXTJOIN(";",1,IF($Q$2:$Q$2000=Q659,$F$2:$F$2000,"")),"")</f>
        <v/>
      </c>
      <c r="K659" s="73" t="str" cm="1">
        <f t="array" ref="K659">IF(COUNTIF(Q$2:Q659,Q659)=1,_xlfn.TEXTJOIN(";",1,IF($Q$2:$Q$2000=Q659,$H$2:$H$2000,"")),"")</f>
        <v/>
      </c>
      <c r="L659" s="103" t="s">
        <v>17195</v>
      </c>
      <c r="M659" s="103">
        <v>1</v>
      </c>
      <c r="O659" s="72" t="s">
        <v>17196</v>
      </c>
      <c r="P659" s="80" t="s">
        <v>17192</v>
      </c>
      <c r="Q659" s="72" t="str">
        <f t="shared" si="10"/>
        <v>国械注进20172402167</v>
      </c>
      <c r="R659" s="104">
        <v>44553</v>
      </c>
      <c r="S659" s="104">
        <v>44741</v>
      </c>
      <c r="T659" s="104">
        <v>46566</v>
      </c>
    </row>
    <row r="660" spans="1:20" s="103" customFormat="1" ht="25.5" customHeight="1">
      <c r="A660" s="70" t="s">
        <v>13371</v>
      </c>
      <c r="B660" s="70">
        <v>2</v>
      </c>
      <c r="C660" s="71" t="s">
        <v>50</v>
      </c>
      <c r="D660" s="72" t="s">
        <v>17181</v>
      </c>
      <c r="E660" s="72" t="s">
        <v>17182</v>
      </c>
      <c r="F660" s="73" t="s">
        <v>17197</v>
      </c>
      <c r="G660" s="71" t="s">
        <v>17198</v>
      </c>
      <c r="H660" s="73">
        <v>11097607</v>
      </c>
      <c r="I660" s="73" t="str" cm="1">
        <f t="array" ref="I660">IF(COUNTIF(Q$2:Q660,Q660)=1,_xlfn.TEXTJOIN(";",1,IF($Q$2:$Q$2000=Q660,$C$2:$C$2000,"")),"")</f>
        <v/>
      </c>
      <c r="J660" s="73" t="str" cm="1">
        <f t="array" ref="J660">IF(COUNTIF(Q$2:Q660,Q660)=1,_xlfn.TEXTJOIN(";",1,IF($Q$2:$Q$2000=Q660,$F$2:$F$2000,"")),"")</f>
        <v/>
      </c>
      <c r="K660" s="73" t="str" cm="1">
        <f t="array" ref="K660">IF(COUNTIF(Q$2:Q660,Q660)=1,_xlfn.TEXTJOIN(";",1,IF($Q$2:$Q$2000=Q660,$H$2:$H$2000,"")),"")</f>
        <v/>
      </c>
      <c r="L660" s="103" t="s">
        <v>17199</v>
      </c>
      <c r="M660" s="103">
        <v>1</v>
      </c>
      <c r="O660" s="72" t="s">
        <v>17200</v>
      </c>
      <c r="P660" s="80" t="s">
        <v>17192</v>
      </c>
      <c r="Q660" s="72" t="str">
        <f t="shared" si="10"/>
        <v>国械注进20172402167</v>
      </c>
      <c r="R660" s="104">
        <v>44553</v>
      </c>
      <c r="S660" s="104">
        <v>44741</v>
      </c>
      <c r="T660" s="104">
        <v>46566</v>
      </c>
    </row>
    <row r="661" spans="1:20" s="103" customFormat="1" ht="25.5" customHeight="1">
      <c r="A661" s="70" t="s">
        <v>13371</v>
      </c>
      <c r="B661" s="70">
        <v>2</v>
      </c>
      <c r="C661" s="71" t="s">
        <v>16770</v>
      </c>
      <c r="D661" s="72" t="s">
        <v>17201</v>
      </c>
      <c r="E661" s="72" t="s">
        <v>17202</v>
      </c>
      <c r="F661" s="71" t="s">
        <v>17203</v>
      </c>
      <c r="G661" s="71" t="s">
        <v>17204</v>
      </c>
      <c r="H661" s="73">
        <v>10309500</v>
      </c>
      <c r="I661" s="73" t="str" cm="1">
        <f t="array" ref="I661">IF(COUNTIF(Q$2:Q661,Q661)=1,_xlfn.TEXTJOIN(";",1,IF($Q$2:$Q$2000=Q661,$C$2:$C$2000,"")),"")</f>
        <v>ADVIA Chem;ADVIA Chem;ADVIA Chem;Atellica CH</v>
      </c>
      <c r="J661" s="73" t="str" cm="1">
        <f t="array" ref="J661">IF(COUNTIF(Q$2:Q661,Q661)=1,_xlfn.TEXTJOIN(";",1,IF($Q$2:$Q$2000=Q661,$F$2:$F$2000,"")),"")</f>
        <v>07501976;03036926;06860469;11097605</v>
      </c>
      <c r="K661" s="73" t="str" cm="1">
        <f t="array" ref="K661">IF(COUNTIF(Q$2:Q661,Q661)=1,_xlfn.TEXTJOIN(";",1,IF($Q$2:$Q$2000=Q661,$H$2:$H$2000,"")),"")</f>
        <v>10309500;10318168;10283341;11097605</v>
      </c>
      <c r="L661" s="103" t="s">
        <v>17205</v>
      </c>
      <c r="M661" s="103">
        <v>1</v>
      </c>
      <c r="O661" s="72" t="s">
        <v>17186</v>
      </c>
      <c r="P661" s="80" t="s">
        <v>17206</v>
      </c>
      <c r="Q661" s="72" t="str">
        <f t="shared" si="10"/>
        <v>国械注进20172406071</v>
      </c>
      <c r="R661" s="104">
        <v>44574</v>
      </c>
      <c r="S661" s="104">
        <v>44745</v>
      </c>
      <c r="T661" s="104">
        <v>46570</v>
      </c>
    </row>
    <row r="662" spans="1:20" s="103" customFormat="1" ht="19.399999999999999" customHeight="1">
      <c r="A662" s="70" t="s">
        <v>13371</v>
      </c>
      <c r="B662" s="70">
        <v>2</v>
      </c>
      <c r="C662" s="71" t="s">
        <v>16770</v>
      </c>
      <c r="D662" s="72" t="s">
        <v>17201</v>
      </c>
      <c r="E662" s="72" t="s">
        <v>17202</v>
      </c>
      <c r="F662" s="71" t="s">
        <v>17207</v>
      </c>
      <c r="G662" s="71" t="s">
        <v>17208</v>
      </c>
      <c r="H662" s="73">
        <v>10318168</v>
      </c>
      <c r="I662" s="73" t="str" cm="1">
        <f t="array" ref="I662">IF(COUNTIF(Q$2:Q662,Q662)=1,_xlfn.TEXTJOIN(";",1,IF($Q$2:$Q$2000=Q662,$C$2:$C$2000,"")),"")</f>
        <v/>
      </c>
      <c r="J662" s="73" t="str" cm="1">
        <f t="array" ref="J662">IF(COUNTIF(Q$2:Q662,Q662)=1,_xlfn.TEXTJOIN(";",1,IF($Q$2:$Q$2000=Q662,$F$2:$F$2000,"")),"")</f>
        <v/>
      </c>
      <c r="K662" s="73" t="str" cm="1">
        <f t="array" ref="K662">IF(COUNTIF(Q$2:Q662,Q662)=1,_xlfn.TEXTJOIN(";",1,IF($Q$2:$Q$2000=Q662,$H$2:$H$2000,"")),"")</f>
        <v/>
      </c>
      <c r="L662" s="103" t="s">
        <v>17209</v>
      </c>
      <c r="M662" s="103">
        <v>1</v>
      </c>
      <c r="O662" s="72" t="s">
        <v>17210</v>
      </c>
      <c r="P662" s="80" t="s">
        <v>17211</v>
      </c>
      <c r="Q662" s="72" t="str">
        <f t="shared" si="10"/>
        <v>国械注进20172406071</v>
      </c>
      <c r="R662" s="104">
        <v>44574</v>
      </c>
      <c r="S662" s="104">
        <v>44745</v>
      </c>
      <c r="T662" s="104">
        <v>46570</v>
      </c>
    </row>
    <row r="663" spans="1:20" s="103" customFormat="1" ht="29.9" customHeight="1">
      <c r="A663" s="70" t="s">
        <v>13371</v>
      </c>
      <c r="B663" s="70">
        <v>2</v>
      </c>
      <c r="C663" s="71" t="s">
        <v>16770</v>
      </c>
      <c r="D663" s="72" t="s">
        <v>17201</v>
      </c>
      <c r="E663" s="72" t="s">
        <v>17202</v>
      </c>
      <c r="F663" s="73" t="s">
        <v>17212</v>
      </c>
      <c r="G663" s="71" t="s">
        <v>17213</v>
      </c>
      <c r="H663" s="73">
        <v>10283341</v>
      </c>
      <c r="I663" s="73" t="str" cm="1">
        <f t="array" ref="I663">IF(COUNTIF(Q$2:Q663,Q663)=1,_xlfn.TEXTJOIN(";",1,IF($Q$2:$Q$2000=Q663,$C$2:$C$2000,"")),"")</f>
        <v/>
      </c>
      <c r="J663" s="73" t="str" cm="1">
        <f t="array" ref="J663">IF(COUNTIF(Q$2:Q663,Q663)=1,_xlfn.TEXTJOIN(";",1,IF($Q$2:$Q$2000=Q663,$F$2:$F$2000,"")),"")</f>
        <v/>
      </c>
      <c r="K663" s="73" t="str" cm="1">
        <f t="array" ref="K663">IF(COUNTIF(Q$2:Q663,Q663)=1,_xlfn.TEXTJOIN(";",1,IF($Q$2:$Q$2000=Q663,$H$2:$H$2000,"")),"")</f>
        <v/>
      </c>
      <c r="L663" s="103" t="s">
        <v>17214</v>
      </c>
      <c r="M663" s="103">
        <v>1</v>
      </c>
      <c r="O663" s="72" t="s">
        <v>17215</v>
      </c>
      <c r="P663" s="80" t="s">
        <v>17211</v>
      </c>
      <c r="Q663" s="72" t="str">
        <f t="shared" si="10"/>
        <v>国械注进20172406071</v>
      </c>
      <c r="R663" s="104">
        <v>44574</v>
      </c>
      <c r="S663" s="104">
        <v>44745</v>
      </c>
      <c r="T663" s="104">
        <v>46570</v>
      </c>
    </row>
    <row r="664" spans="1:20" s="103" customFormat="1" ht="25.5" customHeight="1">
      <c r="A664" s="70" t="s">
        <v>13371</v>
      </c>
      <c r="B664" s="70">
        <v>2</v>
      </c>
      <c r="C664" s="71" t="s">
        <v>50</v>
      </c>
      <c r="D664" s="72" t="s">
        <v>17201</v>
      </c>
      <c r="E664" s="72" t="s">
        <v>17202</v>
      </c>
      <c r="F664" s="73" t="s">
        <v>17216</v>
      </c>
      <c r="G664" s="71" t="s">
        <v>17217</v>
      </c>
      <c r="H664" s="73">
        <v>11097605</v>
      </c>
      <c r="I664" s="73" t="str" cm="1">
        <f t="array" ref="I664">IF(COUNTIF(Q$2:Q664,Q664)=1,_xlfn.TEXTJOIN(";",1,IF($Q$2:$Q$2000=Q664,$C$2:$C$2000,"")),"")</f>
        <v/>
      </c>
      <c r="J664" s="73" t="str" cm="1">
        <f t="array" ref="J664">IF(COUNTIF(Q$2:Q664,Q664)=1,_xlfn.TEXTJOIN(";",1,IF($Q$2:$Q$2000=Q664,$F$2:$F$2000,"")),"")</f>
        <v/>
      </c>
      <c r="K664" s="73" t="str" cm="1">
        <f t="array" ref="K664">IF(COUNTIF(Q$2:Q664,Q664)=1,_xlfn.TEXTJOIN(";",1,IF($Q$2:$Q$2000=Q664,$H$2:$H$2000,"")),"")</f>
        <v/>
      </c>
      <c r="L664" s="103" t="s">
        <v>17218</v>
      </c>
      <c r="M664" s="103">
        <v>1</v>
      </c>
      <c r="O664" s="72" t="s">
        <v>17200</v>
      </c>
      <c r="P664" s="80" t="s">
        <v>17211</v>
      </c>
      <c r="Q664" s="72" t="str">
        <f t="shared" si="10"/>
        <v>国械注进20172406071</v>
      </c>
      <c r="R664" s="104">
        <v>44574</v>
      </c>
      <c r="S664" s="104">
        <v>44745</v>
      </c>
      <c r="T664" s="104">
        <v>46570</v>
      </c>
    </row>
    <row r="665" spans="1:20" s="103" customFormat="1" ht="25.5" customHeight="1">
      <c r="A665" s="70" t="s">
        <v>13371</v>
      </c>
      <c r="B665" s="70">
        <v>2</v>
      </c>
      <c r="C665" s="71" t="s">
        <v>16770</v>
      </c>
      <c r="D665" s="72" t="s">
        <v>17219</v>
      </c>
      <c r="E665" s="72" t="s">
        <v>17220</v>
      </c>
      <c r="F665" s="73" t="s">
        <v>17221</v>
      </c>
      <c r="G665" s="71" t="s">
        <v>17222</v>
      </c>
      <c r="H665" s="73">
        <v>10309501</v>
      </c>
      <c r="I665" s="73" t="str" cm="1">
        <f t="array" ref="I665">IF(COUNTIF(Q$2:Q665,Q665)=1,_xlfn.TEXTJOIN(";",1,IF($Q$2:$Q$2000=Q665,$C$2:$C$2000,"")),"")</f>
        <v>ADVIA Chem;ADVIA Chem;Atellica CH</v>
      </c>
      <c r="J665" s="73" t="str" cm="1">
        <f t="array" ref="J665">IF(COUNTIF(Q$2:Q665,Q665)=1,_xlfn.TEXTJOIN(";",1,IF($Q$2:$Q$2000=Q665,$F$2:$F$2000,"")),"")</f>
        <v>07502115;03029628;11097594</v>
      </c>
      <c r="K665" s="73" t="str" cm="1">
        <f t="array" ref="K665">IF(COUNTIF(Q$2:Q665,Q665)=1,_xlfn.TEXTJOIN(";",1,IF($Q$2:$Q$2000=Q665,$H$2:$H$2000,"")),"")</f>
        <v>10309501;10341128;11097594</v>
      </c>
      <c r="L665" s="103" t="s">
        <v>17223</v>
      </c>
      <c r="M665" s="103">
        <v>1</v>
      </c>
      <c r="O665" s="72" t="s">
        <v>17224</v>
      </c>
      <c r="P665" s="80" t="s">
        <v>17225</v>
      </c>
      <c r="Q665" s="72" t="str">
        <f t="shared" si="10"/>
        <v>国械注进20152403758</v>
      </c>
      <c r="R665" s="104">
        <v>43990</v>
      </c>
      <c r="S665" s="104">
        <v>43990</v>
      </c>
      <c r="T665" s="104">
        <v>45815</v>
      </c>
    </row>
    <row r="666" spans="1:20" s="103" customFormat="1" ht="25.5" customHeight="1">
      <c r="A666" s="70" t="s">
        <v>13371</v>
      </c>
      <c r="B666" s="70">
        <v>2</v>
      </c>
      <c r="C666" s="71" t="s">
        <v>16770</v>
      </c>
      <c r="D666" s="72" t="s">
        <v>17219</v>
      </c>
      <c r="E666" s="72" t="s">
        <v>17220</v>
      </c>
      <c r="F666" s="73" t="s">
        <v>17226</v>
      </c>
      <c r="G666" s="71" t="s">
        <v>17227</v>
      </c>
      <c r="H666" s="73">
        <v>10341128</v>
      </c>
      <c r="I666" s="73" t="str" cm="1">
        <f t="array" ref="I666">IF(COUNTIF(Q$2:Q666,Q666)=1,_xlfn.TEXTJOIN(";",1,IF($Q$2:$Q$2000=Q666,$C$2:$C$2000,"")),"")</f>
        <v/>
      </c>
      <c r="J666" s="73" t="str" cm="1">
        <f t="array" ref="J666">IF(COUNTIF(Q$2:Q666,Q666)=1,_xlfn.TEXTJOIN(";",1,IF($Q$2:$Q$2000=Q666,$F$2:$F$2000,"")),"")</f>
        <v/>
      </c>
      <c r="K666" s="73" t="str" cm="1">
        <f t="array" ref="K666">IF(COUNTIF(Q$2:Q666,Q666)=1,_xlfn.TEXTJOIN(";",1,IF($Q$2:$Q$2000=Q666,$H$2:$H$2000,"")),"")</f>
        <v/>
      </c>
      <c r="L666" s="103" t="s">
        <v>17228</v>
      </c>
      <c r="M666" s="103">
        <v>1</v>
      </c>
      <c r="O666" s="72" t="s">
        <v>17229</v>
      </c>
      <c r="P666" s="80" t="s">
        <v>17230</v>
      </c>
      <c r="Q666" s="72" t="str">
        <f t="shared" si="10"/>
        <v>国械注进20152403758</v>
      </c>
      <c r="R666" s="104">
        <v>43990</v>
      </c>
      <c r="S666" s="104">
        <v>43990</v>
      </c>
      <c r="T666" s="104">
        <v>45815</v>
      </c>
    </row>
    <row r="667" spans="1:20" s="103" customFormat="1" ht="25.5" customHeight="1">
      <c r="A667" s="70" t="s">
        <v>13371</v>
      </c>
      <c r="B667" s="70">
        <v>2</v>
      </c>
      <c r="C667" s="71" t="s">
        <v>50</v>
      </c>
      <c r="D667" s="72" t="s">
        <v>17219</v>
      </c>
      <c r="E667" s="72" t="s">
        <v>17220</v>
      </c>
      <c r="F667" s="71" t="s">
        <v>17231</v>
      </c>
      <c r="G667" s="71" t="s">
        <v>17232</v>
      </c>
      <c r="H667" s="73">
        <v>11097594</v>
      </c>
      <c r="I667" s="73" t="str" cm="1">
        <f t="array" ref="I667">IF(COUNTIF(Q$2:Q667,Q667)=1,_xlfn.TEXTJOIN(";",1,IF($Q$2:$Q$2000=Q667,$C$2:$C$2000,"")),"")</f>
        <v/>
      </c>
      <c r="J667" s="73" t="str" cm="1">
        <f t="array" ref="J667">IF(COUNTIF(Q$2:Q667,Q667)=1,_xlfn.TEXTJOIN(";",1,IF($Q$2:$Q$2000=Q667,$F$2:$F$2000,"")),"")</f>
        <v/>
      </c>
      <c r="K667" s="73" t="str" cm="1">
        <f t="array" ref="K667">IF(COUNTIF(Q$2:Q667,Q667)=1,_xlfn.TEXTJOIN(";",1,IF($Q$2:$Q$2000=Q667,$H$2:$H$2000,"")),"")</f>
        <v/>
      </c>
      <c r="L667" s="103" t="s">
        <v>17233</v>
      </c>
      <c r="M667" s="103">
        <v>1</v>
      </c>
      <c r="O667" s="72" t="s">
        <v>17180</v>
      </c>
      <c r="P667" s="80" t="s">
        <v>17230</v>
      </c>
      <c r="Q667" s="72" t="str">
        <f t="shared" si="10"/>
        <v>国械注进20152403758</v>
      </c>
      <c r="R667" s="104">
        <v>43990</v>
      </c>
      <c r="S667" s="104">
        <v>43990</v>
      </c>
      <c r="T667" s="104">
        <v>45815</v>
      </c>
    </row>
    <row r="668" spans="1:20" s="103" customFormat="1" ht="25.5" customHeight="1">
      <c r="A668" s="70" t="s">
        <v>13371</v>
      </c>
      <c r="B668" s="70">
        <v>2</v>
      </c>
      <c r="C668" s="71" t="s">
        <v>16770</v>
      </c>
      <c r="D668" s="72" t="s">
        <v>2011</v>
      </c>
      <c r="E668" s="108" t="s">
        <v>17234</v>
      </c>
      <c r="F668" s="127" t="s">
        <v>17235</v>
      </c>
      <c r="G668" s="71" t="s">
        <v>17236</v>
      </c>
      <c r="H668" s="73">
        <v>10309503</v>
      </c>
      <c r="I668" s="73" t="str" cm="1">
        <f t="array" ref="I668">IF(COUNTIF(Q$2:Q668,Q668)=1,_xlfn.TEXTJOIN(";",1,IF($Q$2:$Q$2000=Q668,$C$2:$C$2000,"")),"")</f>
        <v>ADVIA Chem;ADVIA Chem;ADVIA Chem;Atellica CH</v>
      </c>
      <c r="J668" s="73" t="str" cm="1">
        <f t="array" ref="J668">IF(COUNTIF(Q$2:Q668,Q668)=1,_xlfn.TEXTJOIN(";",1,IF($Q$2:$Q$2000=Q668,$F$2:$F$2000,"")),"")</f>
        <v>07506099;03056927;06860523;11097611</v>
      </c>
      <c r="K668" s="73" t="str" cm="1">
        <f t="array" ref="K668">IF(COUNTIF(Q$2:Q668,Q668)=1,_xlfn.TEXTJOIN(";",1,IF($Q$2:$Q$2000=Q668,$H$2:$H$2000,"")),"")</f>
        <v>10309503;10318211;10283347;11097611</v>
      </c>
      <c r="L668" s="103" t="s">
        <v>17237</v>
      </c>
      <c r="M668" s="103">
        <v>1</v>
      </c>
      <c r="O668" s="72" t="s">
        <v>17238</v>
      </c>
      <c r="P668" s="80" t="s">
        <v>17239</v>
      </c>
      <c r="Q668" s="72" t="str">
        <f t="shared" si="10"/>
        <v>国械注进20162405264</v>
      </c>
      <c r="R668" s="104">
        <v>44399</v>
      </c>
      <c r="S668" s="104">
        <v>44399</v>
      </c>
      <c r="T668" s="104">
        <v>46224</v>
      </c>
    </row>
    <row r="669" spans="1:20" s="103" customFormat="1" ht="25.5" customHeight="1">
      <c r="A669" s="70" t="s">
        <v>13371</v>
      </c>
      <c r="B669" s="70">
        <v>2</v>
      </c>
      <c r="C669" s="71" t="s">
        <v>16770</v>
      </c>
      <c r="D669" s="72" t="s">
        <v>2011</v>
      </c>
      <c r="E669" s="108" t="s">
        <v>17234</v>
      </c>
      <c r="F669" s="146" t="s">
        <v>17240</v>
      </c>
      <c r="G669" s="71" t="s">
        <v>17241</v>
      </c>
      <c r="H669" s="73">
        <v>10318211</v>
      </c>
      <c r="I669" s="73" t="str" cm="1">
        <f t="array" ref="I669">IF(COUNTIF(Q$2:Q669,Q669)=1,_xlfn.TEXTJOIN(";",1,IF($Q$2:$Q$2000=Q669,$C$2:$C$2000,"")),"")</f>
        <v/>
      </c>
      <c r="J669" s="73" t="str" cm="1">
        <f t="array" ref="J669">IF(COUNTIF(Q$2:Q669,Q669)=1,_xlfn.TEXTJOIN(";",1,IF($Q$2:$Q$2000=Q669,$F$2:$F$2000,"")),"")</f>
        <v/>
      </c>
      <c r="K669" s="73" t="str" cm="1">
        <f t="array" ref="K669">IF(COUNTIF(Q$2:Q669,Q669)=1,_xlfn.TEXTJOIN(";",1,IF($Q$2:$Q$2000=Q669,$H$2:$H$2000,"")),"")</f>
        <v/>
      </c>
      <c r="L669" s="103" t="s">
        <v>17242</v>
      </c>
      <c r="M669" s="103">
        <v>1</v>
      </c>
      <c r="O669" s="72" t="s">
        <v>17243</v>
      </c>
      <c r="P669" s="80" t="s">
        <v>17244</v>
      </c>
      <c r="Q669" s="72" t="str">
        <f t="shared" si="10"/>
        <v>国械注进20162405264</v>
      </c>
      <c r="R669" s="104">
        <v>44399</v>
      </c>
      <c r="S669" s="104">
        <v>44399</v>
      </c>
      <c r="T669" s="104">
        <v>46224</v>
      </c>
    </row>
    <row r="670" spans="1:20" s="103" customFormat="1" ht="28.4" customHeight="1">
      <c r="A670" s="70" t="s">
        <v>13371</v>
      </c>
      <c r="B670" s="70">
        <v>2</v>
      </c>
      <c r="C670" s="71" t="s">
        <v>16770</v>
      </c>
      <c r="D670" s="72" t="s">
        <v>2011</v>
      </c>
      <c r="E670" s="108" t="s">
        <v>17234</v>
      </c>
      <c r="F670" s="73" t="s">
        <v>17245</v>
      </c>
      <c r="G670" s="71" t="s">
        <v>17246</v>
      </c>
      <c r="H670" s="73">
        <v>10283347</v>
      </c>
      <c r="I670" s="73" t="str" cm="1">
        <f t="array" ref="I670">IF(COUNTIF(Q$2:Q670,Q670)=1,_xlfn.TEXTJOIN(";",1,IF($Q$2:$Q$2000=Q670,$C$2:$C$2000,"")),"")</f>
        <v/>
      </c>
      <c r="J670" s="73" t="str" cm="1">
        <f t="array" ref="J670">IF(COUNTIF(Q$2:Q670,Q670)=1,_xlfn.TEXTJOIN(";",1,IF($Q$2:$Q$2000=Q670,$F$2:$F$2000,"")),"")</f>
        <v/>
      </c>
      <c r="K670" s="73" t="str" cm="1">
        <f t="array" ref="K670">IF(COUNTIF(Q$2:Q670,Q670)=1,_xlfn.TEXTJOIN(";",1,IF($Q$2:$Q$2000=Q670,$H$2:$H$2000,"")),"")</f>
        <v/>
      </c>
      <c r="L670" s="103" t="s">
        <v>17247</v>
      </c>
      <c r="M670" s="103">
        <v>1</v>
      </c>
      <c r="O670" s="72" t="s">
        <v>17248</v>
      </c>
      <c r="P670" s="80" t="s">
        <v>17244</v>
      </c>
      <c r="Q670" s="72" t="str">
        <f t="shared" si="10"/>
        <v>国械注进20162405264</v>
      </c>
      <c r="R670" s="104">
        <v>44399</v>
      </c>
      <c r="S670" s="104">
        <v>44399</v>
      </c>
      <c r="T670" s="104">
        <v>46224</v>
      </c>
    </row>
    <row r="671" spans="1:20" s="103" customFormat="1" ht="25.5" customHeight="1">
      <c r="A671" s="70" t="s">
        <v>13371</v>
      </c>
      <c r="B671" s="70">
        <v>2</v>
      </c>
      <c r="C671" s="71" t="s">
        <v>50</v>
      </c>
      <c r="D671" s="72" t="s">
        <v>2011</v>
      </c>
      <c r="E671" s="108" t="s">
        <v>17234</v>
      </c>
      <c r="F671" s="146" t="s">
        <v>17249</v>
      </c>
      <c r="G671" s="71" t="s">
        <v>17250</v>
      </c>
      <c r="H671" s="73">
        <v>11097611</v>
      </c>
      <c r="I671" s="73" t="str" cm="1">
        <f t="array" ref="I671">IF(COUNTIF(Q$2:Q671,Q671)=1,_xlfn.TEXTJOIN(";",1,IF($Q$2:$Q$2000=Q671,$C$2:$C$2000,"")),"")</f>
        <v/>
      </c>
      <c r="J671" s="73" t="str" cm="1">
        <f t="array" ref="J671">IF(COUNTIF(Q$2:Q671,Q671)=1,_xlfn.TEXTJOIN(";",1,IF($Q$2:$Q$2000=Q671,$F$2:$F$2000,"")),"")</f>
        <v/>
      </c>
      <c r="K671" s="73" t="str" cm="1">
        <f t="array" ref="K671">IF(COUNTIF(Q$2:Q671,Q671)=1,_xlfn.TEXTJOIN(";",1,IF($Q$2:$Q$2000=Q671,$H$2:$H$2000,"")),"")</f>
        <v/>
      </c>
      <c r="L671" s="103" t="s">
        <v>17251</v>
      </c>
      <c r="M671" s="103">
        <v>1</v>
      </c>
      <c r="O671" s="72" t="s">
        <v>17252</v>
      </c>
      <c r="P671" s="80" t="s">
        <v>17244</v>
      </c>
      <c r="Q671" s="72" t="str">
        <f t="shared" si="10"/>
        <v>国械注进20162405264</v>
      </c>
      <c r="R671" s="104">
        <v>44399</v>
      </c>
      <c r="S671" s="104">
        <v>44399</v>
      </c>
      <c r="T671" s="104">
        <v>46224</v>
      </c>
    </row>
    <row r="672" spans="1:20" s="103" customFormat="1" ht="25.5" customHeight="1">
      <c r="A672" s="70" t="s">
        <v>13371</v>
      </c>
      <c r="B672" s="70">
        <v>1</v>
      </c>
      <c r="C672" s="71" t="s">
        <v>16770</v>
      </c>
      <c r="D672" s="72" t="s">
        <v>17253</v>
      </c>
      <c r="E672" s="72" t="s">
        <v>17254</v>
      </c>
      <c r="F672" s="73" t="s">
        <v>17255</v>
      </c>
      <c r="G672" s="71" t="s">
        <v>17256</v>
      </c>
      <c r="H672" s="73">
        <v>10311849</v>
      </c>
      <c r="I672" s="73" t="str" cm="1">
        <f t="array" ref="I672">IF(COUNTIF(Q$2:Q672,Q672)=1,_xlfn.TEXTJOIN(";",1,IF($Q$2:$Q$2000=Q672,$C$2:$C$2000,"")),"")</f>
        <v>ADVIA Chem;ADVIA Chem</v>
      </c>
      <c r="J672" s="73" t="str" cm="1">
        <f t="array" ref="J672">IF(COUNTIF(Q$2:Q672,Q672)=1,_xlfn.TEXTJOIN(";",1,IF($Q$2:$Q$2000=Q672,$F$2:$F$2000,"")),"")</f>
        <v xml:space="preserve">03463190;04997873 </v>
      </c>
      <c r="K672" s="73" t="str" cm="1">
        <f t="array" ref="K672">IF(COUNTIF(Q$2:Q672,Q672)=1,_xlfn.TEXTJOIN(";",1,IF($Q$2:$Q$2000=Q672,$H$2:$H$2000,"")),"")</f>
        <v>10311849;10321715</v>
      </c>
      <c r="L672" s="103" t="s">
        <v>17257</v>
      </c>
      <c r="M672" s="103">
        <v>1</v>
      </c>
      <c r="O672" s="72" t="s">
        <v>17258</v>
      </c>
      <c r="P672" s="80" t="s">
        <v>17259</v>
      </c>
      <c r="Q672" s="72" t="str">
        <f t="shared" si="10"/>
        <v>国械备20161151号</v>
      </c>
      <c r="R672" s="104">
        <v>43441</v>
      </c>
      <c r="S672" s="104">
        <v>43441</v>
      </c>
      <c r="T672" s="104">
        <v>401768</v>
      </c>
    </row>
    <row r="673" spans="1:20" s="103" customFormat="1" ht="46.4" customHeight="1">
      <c r="A673" s="70" t="s">
        <v>13371</v>
      </c>
      <c r="B673" s="70">
        <v>1</v>
      </c>
      <c r="C673" s="71" t="s">
        <v>16770</v>
      </c>
      <c r="D673" s="72" t="s">
        <v>17253</v>
      </c>
      <c r="E673" s="72" t="s">
        <v>17254</v>
      </c>
      <c r="F673" s="71" t="s">
        <v>17260</v>
      </c>
      <c r="G673" s="71" t="s">
        <v>17261</v>
      </c>
      <c r="H673" s="73">
        <v>10321715</v>
      </c>
      <c r="I673" s="73" t="str" cm="1">
        <f t="array" ref="I673">IF(COUNTIF(Q$2:Q673,Q673)=1,_xlfn.TEXTJOIN(";",1,IF($Q$2:$Q$2000=Q673,$C$2:$C$2000,"")),"")</f>
        <v/>
      </c>
      <c r="J673" s="73" t="str" cm="1">
        <f t="array" ref="J673">IF(COUNTIF(Q$2:Q673,Q673)=1,_xlfn.TEXTJOIN(";",1,IF($Q$2:$Q$2000=Q673,$F$2:$F$2000,"")),"")</f>
        <v/>
      </c>
      <c r="K673" s="73" t="str" cm="1">
        <f t="array" ref="K673">IF(COUNTIF(Q$2:Q673,Q673)=1,_xlfn.TEXTJOIN(";",1,IF($Q$2:$Q$2000=Q673,$H$2:$H$2000,"")),"")</f>
        <v/>
      </c>
      <c r="L673" s="103" t="s">
        <v>17262</v>
      </c>
      <c r="M673" s="103">
        <v>1</v>
      </c>
      <c r="O673" s="72" t="s">
        <v>17263</v>
      </c>
      <c r="P673" s="80" t="s">
        <v>17264</v>
      </c>
      <c r="Q673" s="72" t="str">
        <f t="shared" si="10"/>
        <v>国械备20161151号</v>
      </c>
      <c r="R673" s="104">
        <v>43441</v>
      </c>
      <c r="S673" s="104">
        <v>43441</v>
      </c>
      <c r="T673" s="104">
        <v>401768</v>
      </c>
    </row>
    <row r="674" spans="1:20" s="103" customFormat="1" ht="27" customHeight="1">
      <c r="A674" s="70" t="s">
        <v>13371</v>
      </c>
      <c r="B674" s="70">
        <v>2</v>
      </c>
      <c r="C674" s="71" t="s">
        <v>16770</v>
      </c>
      <c r="D674" s="72" t="s">
        <v>17265</v>
      </c>
      <c r="E674" s="72" t="s">
        <v>17266</v>
      </c>
      <c r="F674" s="73" t="s">
        <v>17267</v>
      </c>
      <c r="G674" s="71" t="s">
        <v>17268</v>
      </c>
      <c r="H674" s="73">
        <v>10311878</v>
      </c>
      <c r="I674" s="73" t="str" cm="1">
        <f t="array" ref="I674">IF(COUNTIF(Q$2:Q674,Q674)=1,_xlfn.TEXTJOIN(";",1,IF($Q$2:$Q$2000=Q674,$C$2:$C$2000,"")),"")</f>
        <v>ADVIA Chem;ADVIA Chem;Atellica CH</v>
      </c>
      <c r="J674" s="73" t="str" cm="1">
        <f t="array" ref="J674">IF(COUNTIF(Q$2:Q674,Q674)=1,_xlfn.TEXTJOIN(";",1,IF($Q$2:$Q$2000=Q674,$F$2:$F$2000,"")),"")</f>
        <v>01803350;06860531;11097604</v>
      </c>
      <c r="K674" s="73" t="str" cm="1">
        <f t="array" ref="K674">IF(COUNTIF(Q$2:Q674,Q674)=1,_xlfn.TEXTJOIN(";",1,IF($Q$2:$Q$2000=Q674,$H$2:$H$2000,"")),"")</f>
        <v>10311878;10283348;11097604</v>
      </c>
      <c r="L674" s="103" t="s">
        <v>17269</v>
      </c>
      <c r="M674" s="103">
        <v>1</v>
      </c>
      <c r="O674" s="72" t="s">
        <v>17270</v>
      </c>
      <c r="P674" s="80" t="s">
        <v>17271</v>
      </c>
      <c r="Q674" s="72" t="str">
        <f t="shared" si="10"/>
        <v>国械注进20172406919</v>
      </c>
      <c r="R674" s="104">
        <v>44544</v>
      </c>
      <c r="S674" s="104">
        <v>44860</v>
      </c>
      <c r="T674" s="104">
        <v>46685</v>
      </c>
    </row>
    <row r="675" spans="1:20" s="103" customFormat="1" ht="25.5" customHeight="1">
      <c r="A675" s="70" t="s">
        <v>13371</v>
      </c>
      <c r="B675" s="70">
        <v>2</v>
      </c>
      <c r="C675" s="71" t="s">
        <v>16770</v>
      </c>
      <c r="D675" s="72" t="s">
        <v>17265</v>
      </c>
      <c r="E675" s="72" t="s">
        <v>17266</v>
      </c>
      <c r="F675" s="73" t="s">
        <v>17272</v>
      </c>
      <c r="G675" s="71" t="s">
        <v>17273</v>
      </c>
      <c r="H675" s="73">
        <v>10283348</v>
      </c>
      <c r="I675" s="73" t="str" cm="1">
        <f t="array" ref="I675">IF(COUNTIF(Q$2:Q675,Q675)=1,_xlfn.TEXTJOIN(";",1,IF($Q$2:$Q$2000=Q675,$C$2:$C$2000,"")),"")</f>
        <v/>
      </c>
      <c r="J675" s="73" t="str" cm="1">
        <f t="array" ref="J675">IF(COUNTIF(Q$2:Q675,Q675)=1,_xlfn.TEXTJOIN(";",1,IF($Q$2:$Q$2000=Q675,$F$2:$F$2000,"")),"")</f>
        <v/>
      </c>
      <c r="K675" s="73" t="str" cm="1">
        <f t="array" ref="K675">IF(COUNTIF(Q$2:Q675,Q675)=1,_xlfn.TEXTJOIN(";",1,IF($Q$2:$Q$2000=Q675,$H$2:$H$2000,"")),"")</f>
        <v/>
      </c>
      <c r="L675" s="103" t="s">
        <v>17274</v>
      </c>
      <c r="M675" s="103">
        <v>1</v>
      </c>
      <c r="O675" s="72" t="s">
        <v>17275</v>
      </c>
      <c r="P675" s="80" t="s">
        <v>17276</v>
      </c>
      <c r="Q675" s="72" t="str">
        <f t="shared" si="10"/>
        <v>国械注进20172406919</v>
      </c>
      <c r="R675" s="104">
        <v>44544</v>
      </c>
      <c r="S675" s="104">
        <v>44860</v>
      </c>
      <c r="T675" s="104">
        <v>46685</v>
      </c>
    </row>
    <row r="676" spans="1:20" s="103" customFormat="1" ht="25.5" customHeight="1">
      <c r="A676" s="70" t="s">
        <v>13371</v>
      </c>
      <c r="B676" s="70">
        <v>2</v>
      </c>
      <c r="C676" s="71" t="s">
        <v>50</v>
      </c>
      <c r="D676" s="72" t="s">
        <v>17265</v>
      </c>
      <c r="E676" s="72" t="s">
        <v>17266</v>
      </c>
      <c r="F676" s="71" t="s">
        <v>17277</v>
      </c>
      <c r="G676" s="71" t="s">
        <v>17278</v>
      </c>
      <c r="H676" s="73">
        <v>11097604</v>
      </c>
      <c r="I676" s="73" t="str" cm="1">
        <f t="array" ref="I676">IF(COUNTIF(Q$2:Q676,Q676)=1,_xlfn.TEXTJOIN(";",1,IF($Q$2:$Q$2000=Q676,$C$2:$C$2000,"")),"")</f>
        <v/>
      </c>
      <c r="J676" s="73" t="str" cm="1">
        <f t="array" ref="J676">IF(COUNTIF(Q$2:Q676,Q676)=1,_xlfn.TEXTJOIN(";",1,IF($Q$2:$Q$2000=Q676,$F$2:$F$2000,"")),"")</f>
        <v/>
      </c>
      <c r="K676" s="73" t="str" cm="1">
        <f t="array" ref="K676">IF(COUNTIF(Q$2:Q676,Q676)=1,_xlfn.TEXTJOIN(";",1,IF($Q$2:$Q$2000=Q676,$H$2:$H$2000,"")),"")</f>
        <v/>
      </c>
      <c r="L676" s="103" t="s">
        <v>17279</v>
      </c>
      <c r="M676" s="103">
        <v>1</v>
      </c>
      <c r="O676" s="72" t="s">
        <v>17280</v>
      </c>
      <c r="P676" s="80" t="s">
        <v>17276</v>
      </c>
      <c r="Q676" s="72" t="str">
        <f t="shared" si="10"/>
        <v>国械注进20172406919</v>
      </c>
      <c r="R676" s="104">
        <v>44544</v>
      </c>
      <c r="S676" s="104">
        <v>44860</v>
      </c>
      <c r="T676" s="104">
        <v>46685</v>
      </c>
    </row>
    <row r="677" spans="1:20" s="103" customFormat="1" ht="25.5" customHeight="1">
      <c r="A677" s="70" t="s">
        <v>13371</v>
      </c>
      <c r="B677" s="70">
        <v>2</v>
      </c>
      <c r="C677" s="71" t="s">
        <v>16770</v>
      </c>
      <c r="D677" s="72" t="s">
        <v>17281</v>
      </c>
      <c r="E677" s="72" t="s">
        <v>17282</v>
      </c>
      <c r="F677" s="73" t="s">
        <v>17283</v>
      </c>
      <c r="G677" s="71" t="s">
        <v>17284</v>
      </c>
      <c r="H677" s="73">
        <v>10309507</v>
      </c>
      <c r="I677" s="73" t="str" cm="1">
        <f t="array" ref="I677">IF(COUNTIF(Q$2:Q677,Q677)=1,_xlfn.TEXTJOIN(";",1,IF($Q$2:$Q$2000=Q677,$C$2:$C$2000,"")),"")</f>
        <v>ADVIA Chem;ADVIA Chem;Atellica CH</v>
      </c>
      <c r="J677" s="73" t="str" cm="1">
        <f t="array" ref="J677">IF(COUNTIF(Q$2:Q677,Q677)=1,_xlfn.TEXTJOIN(";",1,IF($Q$2:$Q$2000=Q677,$F$2:$F$2000,"")),"")</f>
        <v>07511947;06521559;11097630</v>
      </c>
      <c r="K677" s="73" t="str" cm="1">
        <f t="array" ref="K677">IF(COUNTIF(Q$2:Q677,Q677)=1,_xlfn.TEXTJOIN(";",1,IF($Q$2:$Q$2000=Q677,$H$2:$H$2000,"")),"")</f>
        <v>10309507;10283089;11097630</v>
      </c>
      <c r="L677" s="103" t="s">
        <v>17285</v>
      </c>
      <c r="M677" s="103">
        <v>1</v>
      </c>
      <c r="O677" s="72" t="s">
        <v>17286</v>
      </c>
      <c r="P677" s="80" t="s">
        <v>17287</v>
      </c>
      <c r="Q677" s="72" t="str">
        <f t="shared" si="10"/>
        <v>国械注进20172406084</v>
      </c>
      <c r="R677" s="104">
        <v>44568</v>
      </c>
      <c r="S677" s="104">
        <v>44745</v>
      </c>
      <c r="T677" s="104">
        <v>46570</v>
      </c>
    </row>
    <row r="678" spans="1:20" s="103" customFormat="1" ht="25.5" customHeight="1">
      <c r="A678" s="70" t="s">
        <v>13371</v>
      </c>
      <c r="B678" s="70">
        <v>2</v>
      </c>
      <c r="C678" s="71" t="s">
        <v>16770</v>
      </c>
      <c r="D678" s="72" t="s">
        <v>17281</v>
      </c>
      <c r="E678" s="72" t="s">
        <v>17282</v>
      </c>
      <c r="F678" s="73" t="s">
        <v>17288</v>
      </c>
      <c r="G678" s="71" t="s">
        <v>17289</v>
      </c>
      <c r="H678" s="73">
        <v>10283089</v>
      </c>
      <c r="I678" s="73" t="str" cm="1">
        <f t="array" ref="I678">IF(COUNTIF(Q$2:Q678,Q678)=1,_xlfn.TEXTJOIN(";",1,IF($Q$2:$Q$2000=Q678,$C$2:$C$2000,"")),"")</f>
        <v/>
      </c>
      <c r="J678" s="73" t="str" cm="1">
        <f t="array" ref="J678">IF(COUNTIF(Q$2:Q678,Q678)=1,_xlfn.TEXTJOIN(";",1,IF($Q$2:$Q$2000=Q678,$F$2:$F$2000,"")),"")</f>
        <v/>
      </c>
      <c r="K678" s="73" t="str" cm="1">
        <f t="array" ref="K678">IF(COUNTIF(Q$2:Q678,Q678)=1,_xlfn.TEXTJOIN(";",1,IF($Q$2:$Q$2000=Q678,$H$2:$H$2000,"")),"")</f>
        <v/>
      </c>
      <c r="L678" s="103" t="s">
        <v>17290</v>
      </c>
      <c r="M678" s="103">
        <v>1</v>
      </c>
      <c r="O678" s="72" t="s">
        <v>17291</v>
      </c>
      <c r="P678" s="80" t="s">
        <v>17292</v>
      </c>
      <c r="Q678" s="72" t="str">
        <f t="shared" si="10"/>
        <v>国械注进20172406084</v>
      </c>
      <c r="R678" s="104">
        <v>44568</v>
      </c>
      <c r="S678" s="104">
        <v>44745</v>
      </c>
      <c r="T678" s="104">
        <v>46570</v>
      </c>
    </row>
    <row r="679" spans="1:20" s="103" customFormat="1" ht="25.5" customHeight="1">
      <c r="A679" s="70" t="s">
        <v>13371</v>
      </c>
      <c r="B679" s="70">
        <v>2</v>
      </c>
      <c r="C679" s="71" t="s">
        <v>50</v>
      </c>
      <c r="D679" s="72" t="s">
        <v>17281</v>
      </c>
      <c r="E679" s="72" t="s">
        <v>17282</v>
      </c>
      <c r="F679" s="73">
        <v>11097630</v>
      </c>
      <c r="G679" s="71" t="s">
        <v>17293</v>
      </c>
      <c r="H679" s="73">
        <v>11097630</v>
      </c>
      <c r="I679" s="73" t="str" cm="1">
        <f t="array" ref="I679">IF(COUNTIF(Q$2:Q679,Q679)=1,_xlfn.TEXTJOIN(";",1,IF($Q$2:$Q$2000=Q679,$C$2:$C$2000,"")),"")</f>
        <v/>
      </c>
      <c r="J679" s="73" t="str" cm="1">
        <f t="array" ref="J679">IF(COUNTIF(Q$2:Q679,Q679)=1,_xlfn.TEXTJOIN(";",1,IF($Q$2:$Q$2000=Q679,$F$2:$F$2000,"")),"")</f>
        <v/>
      </c>
      <c r="K679" s="73" t="str" cm="1">
        <f t="array" ref="K679">IF(COUNTIF(Q$2:Q679,Q679)=1,_xlfn.TEXTJOIN(";",1,IF($Q$2:$Q$2000=Q679,$H$2:$H$2000,"")),"")</f>
        <v/>
      </c>
      <c r="L679" s="103" t="s">
        <v>17294</v>
      </c>
      <c r="M679" s="103">
        <v>1</v>
      </c>
      <c r="O679" s="72" t="s">
        <v>17180</v>
      </c>
      <c r="P679" s="80" t="s">
        <v>17292</v>
      </c>
      <c r="Q679" s="72" t="str">
        <f t="shared" si="10"/>
        <v>国械注进20172406084</v>
      </c>
      <c r="R679" s="104">
        <v>44568</v>
      </c>
      <c r="S679" s="104">
        <v>44745</v>
      </c>
      <c r="T679" s="104">
        <v>46570</v>
      </c>
    </row>
    <row r="680" spans="1:20" s="103" customFormat="1" ht="25.5" customHeight="1">
      <c r="A680" s="70" t="s">
        <v>13371</v>
      </c>
      <c r="B680" s="70">
        <v>2</v>
      </c>
      <c r="C680" s="71" t="s">
        <v>16770</v>
      </c>
      <c r="D680" s="72" t="s">
        <v>17295</v>
      </c>
      <c r="E680" s="72" t="s">
        <v>17296</v>
      </c>
      <c r="F680" s="73" t="s">
        <v>17297</v>
      </c>
      <c r="G680" s="71" t="s">
        <v>17298</v>
      </c>
      <c r="H680" s="73">
        <v>10315178</v>
      </c>
      <c r="I680" s="73" t="str" cm="1">
        <f t="array" ref="I680">IF(COUNTIF(Q$2:Q680,Q680)=1,_xlfn.TEXTJOIN(";",1,IF($Q$2:$Q$2000=Q680,$C$2:$C$2000,"")),"")</f>
        <v>ADVIA Chem;Atellica CH</v>
      </c>
      <c r="J680" s="73" t="str" cm="1">
        <f t="array" ref="J680">IF(COUNTIF(Q$2:Q680,Q680)=1,_xlfn.TEXTJOIN(";",1,IF($Q$2:$Q$2000=Q680,$F$2:$F$2000,"")),"")</f>
        <v>01410820;11097622</v>
      </c>
      <c r="K680" s="73" t="str" cm="1">
        <f t="array" ref="K680">IF(COUNTIF(Q$2:Q680,Q680)=1,_xlfn.TEXTJOIN(";",1,IF($Q$2:$Q$2000=Q680,$H$2:$H$2000,"")),"")</f>
        <v>10315178;11097622</v>
      </c>
      <c r="L680" s="103" t="s">
        <v>17299</v>
      </c>
      <c r="M680" s="103">
        <v>1</v>
      </c>
      <c r="O680" s="72" t="s">
        <v>17300</v>
      </c>
      <c r="P680" s="72" t="s">
        <v>17301</v>
      </c>
      <c r="Q680" s="72" t="str">
        <f t="shared" si="10"/>
        <v>国械注进20172400024</v>
      </c>
      <c r="R680" s="104">
        <v>44383</v>
      </c>
      <c r="S680" s="104">
        <v>44383</v>
      </c>
      <c r="T680" s="104">
        <v>46208</v>
      </c>
    </row>
    <row r="681" spans="1:20" s="103" customFormat="1" ht="25.5" customHeight="1">
      <c r="A681" s="70" t="s">
        <v>13371</v>
      </c>
      <c r="B681" s="70">
        <v>2</v>
      </c>
      <c r="C681" s="71" t="s">
        <v>50</v>
      </c>
      <c r="D681" s="72" t="s">
        <v>17295</v>
      </c>
      <c r="E681" s="72" t="s">
        <v>17296</v>
      </c>
      <c r="F681" s="73" t="s">
        <v>17302</v>
      </c>
      <c r="G681" s="71" t="s">
        <v>17303</v>
      </c>
      <c r="H681" s="73">
        <v>11097622</v>
      </c>
      <c r="I681" s="73" t="str" cm="1">
        <f t="array" ref="I681">IF(COUNTIF(Q$2:Q681,Q681)=1,_xlfn.TEXTJOIN(";",1,IF($Q$2:$Q$2000=Q681,$C$2:$C$2000,"")),"")</f>
        <v/>
      </c>
      <c r="J681" s="73" t="str" cm="1">
        <f t="array" ref="J681">IF(COUNTIF(Q$2:Q681,Q681)=1,_xlfn.TEXTJOIN(";",1,IF($Q$2:$Q$2000=Q681,$F$2:$F$2000,"")),"")</f>
        <v/>
      </c>
      <c r="K681" s="73" t="str" cm="1">
        <f t="array" ref="K681">IF(COUNTIF(Q$2:Q681,Q681)=1,_xlfn.TEXTJOIN(";",1,IF($Q$2:$Q$2000=Q681,$H$2:$H$2000,"")),"")</f>
        <v/>
      </c>
      <c r="L681" s="103" t="s">
        <v>17304</v>
      </c>
      <c r="M681" s="103">
        <v>1</v>
      </c>
      <c r="O681" s="72" t="s">
        <v>17305</v>
      </c>
      <c r="P681" s="72" t="s">
        <v>17306</v>
      </c>
      <c r="Q681" s="72" t="str">
        <f t="shared" si="10"/>
        <v>国械注进20172400024</v>
      </c>
      <c r="R681" s="104">
        <v>44383</v>
      </c>
      <c r="S681" s="104">
        <v>44383</v>
      </c>
      <c r="T681" s="104">
        <v>46208</v>
      </c>
    </row>
    <row r="682" spans="1:20" s="103" customFormat="1" ht="25.5" customHeight="1">
      <c r="A682" s="70" t="s">
        <v>13371</v>
      </c>
      <c r="B682" s="70">
        <v>2</v>
      </c>
      <c r="C682" s="71" t="s">
        <v>16770</v>
      </c>
      <c r="D682" s="72" t="s">
        <v>2339</v>
      </c>
      <c r="E682" s="72" t="s">
        <v>17307</v>
      </c>
      <c r="F682" s="146" t="s">
        <v>17308</v>
      </c>
      <c r="G682" s="71" t="s">
        <v>17309</v>
      </c>
      <c r="H682" s="73">
        <v>10341118</v>
      </c>
      <c r="I682" s="73" t="str" cm="1">
        <f t="array" ref="I682">IF(COUNTIF(Q$2:Q682,Q682)=1,_xlfn.TEXTJOIN(";",1,IF($Q$2:$Q$2000=Q682,$C$2:$C$2000,"")),"")</f>
        <v>ADVIA Chem;ADVIA Chem;Atellica CH</v>
      </c>
      <c r="J682" s="73" t="str" cm="1">
        <f t="array" ref="J682">IF(COUNTIF(Q$2:Q682,Q682)=1,_xlfn.TEXTJOIN(";",1,IF($Q$2:$Q$2000=Q682,$F$2:$F$2000,"")),"")</f>
        <v>02194838;10377510;11097601</v>
      </c>
      <c r="K682" s="73" t="str" cm="1">
        <f t="array" ref="K682">IF(COUNTIF(Q$2:Q682,Q682)=1,_xlfn.TEXTJOIN(";",1,IF($Q$2:$Q$2000=Q682,$H$2:$H$2000,"")),"")</f>
        <v>10341118;10377510;11097601</v>
      </c>
      <c r="L682" s="103" t="s">
        <v>17310</v>
      </c>
      <c r="M682" s="103">
        <v>1</v>
      </c>
      <c r="O682" s="72" t="s">
        <v>17311</v>
      </c>
      <c r="P682" s="80" t="s">
        <v>2340</v>
      </c>
      <c r="Q682" s="72" t="str">
        <f t="shared" si="10"/>
        <v>国械注进20142405482</v>
      </c>
      <c r="R682" s="104">
        <v>43563</v>
      </c>
      <c r="S682" s="104">
        <v>43563</v>
      </c>
      <c r="T682" s="104">
        <v>45389</v>
      </c>
    </row>
    <row r="683" spans="1:20" s="103" customFormat="1" ht="25.5" customHeight="1">
      <c r="A683" s="70" t="s">
        <v>13371</v>
      </c>
      <c r="B683" s="70">
        <v>2</v>
      </c>
      <c r="C683" s="71" t="s">
        <v>16770</v>
      </c>
      <c r="D683" s="72" t="s">
        <v>2339</v>
      </c>
      <c r="E683" s="72" t="s">
        <v>17307</v>
      </c>
      <c r="F683" s="127" t="s">
        <v>17312</v>
      </c>
      <c r="G683" s="71" t="s">
        <v>17313</v>
      </c>
      <c r="H683" s="73">
        <v>10377510</v>
      </c>
      <c r="I683" s="73" t="str" cm="1">
        <f t="array" ref="I683">IF(COUNTIF(Q$2:Q683,Q683)=1,_xlfn.TEXTJOIN(";",1,IF($Q$2:$Q$2000=Q683,$C$2:$C$2000,"")),"")</f>
        <v/>
      </c>
      <c r="J683" s="73" t="str" cm="1">
        <f t="array" ref="J683">IF(COUNTIF(Q$2:Q683,Q683)=1,_xlfn.TEXTJOIN(";",1,IF($Q$2:$Q$2000=Q683,$F$2:$F$2000,"")),"")</f>
        <v/>
      </c>
      <c r="K683" s="73" t="str" cm="1">
        <f t="array" ref="K683">IF(COUNTIF(Q$2:Q683,Q683)=1,_xlfn.TEXTJOIN(";",1,IF($Q$2:$Q$2000=Q683,$H$2:$H$2000,"")),"")</f>
        <v/>
      </c>
      <c r="L683" s="103" t="s">
        <v>17314</v>
      </c>
      <c r="M683" s="103">
        <v>1</v>
      </c>
      <c r="O683" s="72" t="s">
        <v>17315</v>
      </c>
      <c r="P683" s="80" t="s">
        <v>17316</v>
      </c>
      <c r="Q683" s="72" t="str">
        <f t="shared" si="10"/>
        <v>国械注进20142405482</v>
      </c>
      <c r="R683" s="104">
        <v>43563</v>
      </c>
      <c r="S683" s="104">
        <v>43563</v>
      </c>
      <c r="T683" s="104">
        <v>45389</v>
      </c>
    </row>
    <row r="684" spans="1:20" s="103" customFormat="1" ht="25.5" customHeight="1">
      <c r="A684" s="70" t="s">
        <v>13371</v>
      </c>
      <c r="B684" s="70">
        <v>2</v>
      </c>
      <c r="C684" s="71" t="s">
        <v>50</v>
      </c>
      <c r="D684" s="72" t="s">
        <v>2339</v>
      </c>
      <c r="E684" s="72" t="s">
        <v>17307</v>
      </c>
      <c r="F684" s="127" t="s">
        <v>17317</v>
      </c>
      <c r="G684" s="71" t="s">
        <v>17318</v>
      </c>
      <c r="H684" s="73">
        <v>11097601</v>
      </c>
      <c r="I684" s="73" t="str" cm="1">
        <f t="array" ref="I684">IF(COUNTIF(Q$2:Q684,Q684)=1,_xlfn.TEXTJOIN(";",1,IF($Q$2:$Q$2000=Q684,$C$2:$C$2000,"")),"")</f>
        <v/>
      </c>
      <c r="J684" s="73" t="str" cm="1">
        <f t="array" ref="J684">IF(COUNTIF(Q$2:Q684,Q684)=1,_xlfn.TEXTJOIN(";",1,IF($Q$2:$Q$2000=Q684,$F$2:$F$2000,"")),"")</f>
        <v/>
      </c>
      <c r="K684" s="73" t="str" cm="1">
        <f t="array" ref="K684">IF(COUNTIF(Q$2:Q684,Q684)=1,_xlfn.TEXTJOIN(";",1,IF($Q$2:$Q$2000=Q684,$H$2:$H$2000,"")),"")</f>
        <v/>
      </c>
      <c r="L684" s="103" t="s">
        <v>17319</v>
      </c>
      <c r="M684" s="103">
        <v>1</v>
      </c>
      <c r="O684" s="72" t="s">
        <v>17180</v>
      </c>
      <c r="P684" s="80" t="s">
        <v>17316</v>
      </c>
      <c r="Q684" s="72" t="str">
        <f t="shared" si="10"/>
        <v>国械注进20142405482</v>
      </c>
      <c r="R684" s="104">
        <v>43563</v>
      </c>
      <c r="S684" s="104">
        <v>43563</v>
      </c>
      <c r="T684" s="104">
        <v>45389</v>
      </c>
    </row>
    <row r="685" spans="1:20" s="103" customFormat="1" ht="25.5" customHeight="1">
      <c r="A685" s="70" t="s">
        <v>13371</v>
      </c>
      <c r="B685" s="70">
        <v>2</v>
      </c>
      <c r="C685" s="71" t="s">
        <v>16770</v>
      </c>
      <c r="D685" s="72" t="s">
        <v>17320</v>
      </c>
      <c r="E685" s="108" t="s">
        <v>17321</v>
      </c>
      <c r="F685" s="73" t="s">
        <v>17322</v>
      </c>
      <c r="G685" s="71" t="s">
        <v>17323</v>
      </c>
      <c r="H685" s="73">
        <v>10341114</v>
      </c>
      <c r="I685" s="73" t="str" cm="1">
        <f t="array" ref="I685">IF(COUNTIF(Q$2:Q685,Q685)=1,_xlfn.TEXTJOIN(";",1,IF($Q$2:$Q$2000=Q685,$C$2:$C$2000,"")),"")</f>
        <v>ADVIA Chem;ADVIA Chem;Atellica CH</v>
      </c>
      <c r="J685" s="73" t="str" cm="1">
        <f t="array" ref="J685">IF(COUNTIF(Q$2:Q685,Q685)=1,_xlfn.TEXTJOIN(";",1,IF($Q$2:$Q$2000=Q685,$F$2:$F$2000,"")),"")</f>
        <v>02188390;02189494;11097532</v>
      </c>
      <c r="K685" s="73" t="str" cm="1">
        <f t="array" ref="K685">IF(COUNTIF(Q$2:Q685,Q685)=1,_xlfn.TEXTJOIN(";",1,IF($Q$2:$Q$2000=Q685,$H$2:$H$2000,"")),"")</f>
        <v>10341114;10316610;11097532</v>
      </c>
      <c r="L685" s="103" t="s">
        <v>17324</v>
      </c>
      <c r="M685" s="103">
        <v>1</v>
      </c>
      <c r="O685" s="72" t="s">
        <v>17325</v>
      </c>
      <c r="P685" s="80" t="s">
        <v>17326</v>
      </c>
      <c r="Q685" s="72" t="str">
        <f t="shared" si="10"/>
        <v>国械注进20162400505</v>
      </c>
      <c r="R685" s="104">
        <v>44414</v>
      </c>
      <c r="S685" s="104">
        <v>44414</v>
      </c>
      <c r="T685" s="104">
        <v>45871</v>
      </c>
    </row>
    <row r="686" spans="1:20" s="103" customFormat="1" ht="25.5" customHeight="1">
      <c r="A686" s="70" t="s">
        <v>13371</v>
      </c>
      <c r="B686" s="70">
        <v>2</v>
      </c>
      <c r="C686" s="71" t="s">
        <v>16770</v>
      </c>
      <c r="D686" s="72" t="s">
        <v>17320</v>
      </c>
      <c r="E686" s="108" t="s">
        <v>17321</v>
      </c>
      <c r="F686" s="73" t="s">
        <v>17327</v>
      </c>
      <c r="G686" s="71" t="s">
        <v>17328</v>
      </c>
      <c r="H686" s="73">
        <v>10316610</v>
      </c>
      <c r="I686" s="73" t="str" cm="1">
        <f t="array" ref="I686">IF(COUNTIF(Q$2:Q686,Q686)=1,_xlfn.TEXTJOIN(";",1,IF($Q$2:$Q$2000=Q686,$C$2:$C$2000,"")),"")</f>
        <v/>
      </c>
      <c r="J686" s="73" t="str" cm="1">
        <f t="array" ref="J686">IF(COUNTIF(Q$2:Q686,Q686)=1,_xlfn.TEXTJOIN(";",1,IF($Q$2:$Q$2000=Q686,$F$2:$F$2000,"")),"")</f>
        <v/>
      </c>
      <c r="K686" s="73" t="str" cm="1">
        <f t="array" ref="K686">IF(COUNTIF(Q$2:Q686,Q686)=1,_xlfn.TEXTJOIN(";",1,IF($Q$2:$Q$2000=Q686,$H$2:$H$2000,"")),"")</f>
        <v/>
      </c>
      <c r="L686" s="103" t="s">
        <v>17329</v>
      </c>
      <c r="M686" s="103">
        <v>1</v>
      </c>
      <c r="O686" s="72" t="s">
        <v>17330</v>
      </c>
      <c r="P686" s="80" t="s">
        <v>17331</v>
      </c>
      <c r="Q686" s="72" t="str">
        <f t="shared" si="10"/>
        <v>国械注进20162400505</v>
      </c>
      <c r="R686" s="104">
        <v>44414</v>
      </c>
      <c r="S686" s="104">
        <v>44414</v>
      </c>
      <c r="T686" s="104">
        <v>45871</v>
      </c>
    </row>
    <row r="687" spans="1:20" s="103" customFormat="1" ht="25.5" customHeight="1">
      <c r="A687" s="70" t="s">
        <v>13371</v>
      </c>
      <c r="B687" s="70">
        <v>2</v>
      </c>
      <c r="C687" s="71" t="s">
        <v>50</v>
      </c>
      <c r="D687" s="72" t="s">
        <v>17320</v>
      </c>
      <c r="E687" s="108" t="s">
        <v>17321</v>
      </c>
      <c r="F687" s="73" t="s">
        <v>17332</v>
      </c>
      <c r="G687" s="71" t="s">
        <v>17333</v>
      </c>
      <c r="H687" s="73">
        <v>11097532</v>
      </c>
      <c r="I687" s="73" t="str" cm="1">
        <f t="array" ref="I687">IF(COUNTIF(Q$2:Q687,Q687)=1,_xlfn.TEXTJOIN(";",1,IF($Q$2:$Q$2000=Q687,$C$2:$C$2000,"")),"")</f>
        <v/>
      </c>
      <c r="J687" s="73" t="str" cm="1">
        <f t="array" ref="J687">IF(COUNTIF(Q$2:Q687,Q687)=1,_xlfn.TEXTJOIN(";",1,IF($Q$2:$Q$2000=Q687,$F$2:$F$2000,"")),"")</f>
        <v/>
      </c>
      <c r="K687" s="73" t="str" cm="1">
        <f t="array" ref="K687">IF(COUNTIF(Q$2:Q687,Q687)=1,_xlfn.TEXTJOIN(";",1,IF($Q$2:$Q$2000=Q687,$H$2:$H$2000,"")),"")</f>
        <v/>
      </c>
      <c r="L687" s="103" t="s">
        <v>17334</v>
      </c>
      <c r="M687" s="103">
        <v>1</v>
      </c>
      <c r="O687" s="72" t="s">
        <v>17180</v>
      </c>
      <c r="P687" s="80" t="s">
        <v>17331</v>
      </c>
      <c r="Q687" s="72" t="str">
        <f t="shared" si="10"/>
        <v>国械注进20162400505</v>
      </c>
      <c r="R687" s="104">
        <v>44046</v>
      </c>
      <c r="S687" s="104">
        <v>44046</v>
      </c>
      <c r="T687" s="104">
        <v>45871</v>
      </c>
    </row>
    <row r="688" spans="1:20" s="103" customFormat="1" ht="25.5" customHeight="1">
      <c r="A688" s="70" t="s">
        <v>13371</v>
      </c>
      <c r="B688" s="70">
        <v>2</v>
      </c>
      <c r="C688" s="71" t="s">
        <v>16770</v>
      </c>
      <c r="D688" s="72" t="s">
        <v>2134</v>
      </c>
      <c r="E688" s="108" t="s">
        <v>17335</v>
      </c>
      <c r="F688" s="73" t="s">
        <v>17336</v>
      </c>
      <c r="G688" s="71" t="s">
        <v>17337</v>
      </c>
      <c r="H688" s="73">
        <v>10341113</v>
      </c>
      <c r="I688" s="73" t="str" cm="1">
        <f t="array" ref="I688">IF(COUNTIF(Q$2:Q688,Q688)=1,_xlfn.TEXTJOIN(";",1,IF($Q$2:$Q$2000=Q688,$C$2:$C$2000,"")),"")</f>
        <v>ADVIA Chem;Atellica CH</v>
      </c>
      <c r="J688" s="73" t="str" cm="1">
        <f t="array" ref="J688">IF(COUNTIF(Q$2:Q688,Q688)=1,_xlfn.TEXTJOIN(";",1,IF($Q$2:$Q$2000=Q688,$F$2:$F$2000,"")),"")</f>
        <v>02188064;11097531</v>
      </c>
      <c r="K688" s="73" t="str" cm="1">
        <f t="array" ref="K688">IF(COUNTIF(Q$2:Q688,Q688)=1,_xlfn.TEXTJOIN(";",1,IF($Q$2:$Q$2000=Q688,$H$2:$H$2000,"")),"")</f>
        <v>10341113;11097531</v>
      </c>
      <c r="L688" s="103" t="s">
        <v>17338</v>
      </c>
      <c r="M688" s="103">
        <v>1</v>
      </c>
      <c r="O688" s="72" t="s">
        <v>17325</v>
      </c>
      <c r="P688" s="80" t="s">
        <v>2135</v>
      </c>
      <c r="Q688" s="72" t="str">
        <f t="shared" si="10"/>
        <v>国械注进20162401124</v>
      </c>
      <c r="R688" s="104">
        <v>44414</v>
      </c>
      <c r="S688" s="104">
        <v>44414</v>
      </c>
      <c r="T688" s="104">
        <v>45901</v>
      </c>
    </row>
    <row r="689" spans="1:20" s="103" customFormat="1" ht="25.5" customHeight="1">
      <c r="A689" s="70" t="s">
        <v>13371</v>
      </c>
      <c r="B689" s="70">
        <v>2</v>
      </c>
      <c r="C689" s="71" t="s">
        <v>50</v>
      </c>
      <c r="D689" s="72" t="s">
        <v>2134</v>
      </c>
      <c r="E689" s="108" t="s">
        <v>17335</v>
      </c>
      <c r="F689" s="73" t="s">
        <v>12009</v>
      </c>
      <c r="G689" s="71" t="s">
        <v>17339</v>
      </c>
      <c r="H689" s="73">
        <v>11097531</v>
      </c>
      <c r="I689" s="73" t="str" cm="1">
        <f t="array" ref="I689">IF(COUNTIF(Q$2:Q689,Q689)=1,_xlfn.TEXTJOIN(";",1,IF($Q$2:$Q$2000=Q689,$C$2:$C$2000,"")),"")</f>
        <v/>
      </c>
      <c r="J689" s="73" t="str" cm="1">
        <f t="array" ref="J689">IF(COUNTIF(Q$2:Q689,Q689)=1,_xlfn.TEXTJOIN(";",1,IF($Q$2:$Q$2000=Q689,$F$2:$F$2000,"")),"")</f>
        <v/>
      </c>
      <c r="K689" s="73" t="str" cm="1">
        <f t="array" ref="K689">IF(COUNTIF(Q$2:Q689,Q689)=1,_xlfn.TEXTJOIN(";",1,IF($Q$2:$Q$2000=Q689,$H$2:$H$2000,"")),"")</f>
        <v/>
      </c>
      <c r="L689" s="103" t="s">
        <v>12010</v>
      </c>
      <c r="M689" s="103">
        <v>1</v>
      </c>
      <c r="O689" s="72" t="s">
        <v>17180</v>
      </c>
      <c r="P689" s="80" t="s">
        <v>17340</v>
      </c>
      <c r="Q689" s="72" t="str">
        <f t="shared" si="10"/>
        <v>国械注进20162401124</v>
      </c>
      <c r="R689" s="104">
        <v>44076</v>
      </c>
      <c r="S689" s="104">
        <v>44076</v>
      </c>
      <c r="T689" s="104">
        <v>45901</v>
      </c>
    </row>
    <row r="690" spans="1:20" s="103" customFormat="1" ht="25.5" customHeight="1">
      <c r="A690" s="70" t="s">
        <v>13371</v>
      </c>
      <c r="B690" s="70">
        <v>2</v>
      </c>
      <c r="C690" s="71" t="s">
        <v>16770</v>
      </c>
      <c r="D690" s="72" t="s">
        <v>13413</v>
      </c>
      <c r="E690" s="72" t="s">
        <v>17341</v>
      </c>
      <c r="F690" s="71" t="s">
        <v>17342</v>
      </c>
      <c r="G690" s="71" t="s">
        <v>17343</v>
      </c>
      <c r="H690" s="73">
        <v>10311926</v>
      </c>
      <c r="I690" s="73" t="str" cm="1">
        <f t="array" ref="I690">IF(COUNTIF(Q$2:Q690,Q690)=1,_xlfn.TEXTJOIN(";",1,IF($Q$2:$Q$2000=Q690,$C$2:$C$2000,"")),"")</f>
        <v>ADVIA Chem</v>
      </c>
      <c r="J690" s="73" t="str" cm="1">
        <f t="array" ref="J690">IF(COUNTIF(Q$2:Q690,Q690)=1,_xlfn.TEXTJOIN(";",1,IF($Q$2:$Q$2000=Q690,$F$2:$F$2000,"")),"")</f>
        <v>08660695(B03-4821-01)</v>
      </c>
      <c r="K690" s="73" t="str" cm="1">
        <f t="array" ref="K690">IF(COUNTIF(Q$2:Q690,Q690)=1,_xlfn.TEXTJOIN(";",1,IF($Q$2:$Q$2000=Q690,$H$2:$H$2000,"")),"")</f>
        <v>10311926</v>
      </c>
      <c r="L690" s="103" t="s">
        <v>17344</v>
      </c>
      <c r="M690" s="103">
        <v>10</v>
      </c>
      <c r="N690" s="103" t="s">
        <v>17345</v>
      </c>
      <c r="O690" s="72" t="s">
        <v>17346</v>
      </c>
      <c r="P690" s="72" t="s">
        <v>17347</v>
      </c>
      <c r="Q690" s="72" t="str">
        <f t="shared" si="10"/>
        <v>国械注进20162400242</v>
      </c>
      <c r="R690" s="104">
        <v>44061</v>
      </c>
      <c r="S690" s="104">
        <v>44061</v>
      </c>
      <c r="T690" s="104">
        <v>45886</v>
      </c>
    </row>
    <row r="691" spans="1:20" s="103" customFormat="1" ht="25.5" customHeight="1">
      <c r="A691" s="70" t="s">
        <v>13371</v>
      </c>
      <c r="B691" s="70">
        <v>2</v>
      </c>
      <c r="C691" s="71" t="s">
        <v>50</v>
      </c>
      <c r="D691" s="72" t="s">
        <v>17348</v>
      </c>
      <c r="E691" s="72" t="s">
        <v>17349</v>
      </c>
      <c r="F691" s="71">
        <v>11099438</v>
      </c>
      <c r="G691" s="71" t="s">
        <v>17350</v>
      </c>
      <c r="H691" s="73">
        <v>11099438</v>
      </c>
      <c r="I691" s="73" t="str" cm="1">
        <f t="array" ref="I691">IF(COUNTIF(Q$2:Q691,Q691)=1,_xlfn.TEXTJOIN(";",1,IF($Q$2:$Q$2000=Q691,$C$2:$C$2000,"")),"")</f>
        <v>Atellica CH</v>
      </c>
      <c r="J691" s="73" t="str" cm="1">
        <f t="array" ref="J691">IF(COUNTIF(Q$2:Q691,Q691)=1,_xlfn.TEXTJOIN(";",1,IF($Q$2:$Q$2000=Q691,$F$2:$F$2000,"")),"")</f>
        <v>11099438</v>
      </c>
      <c r="K691" s="73" t="str" cm="1">
        <f t="array" ref="K691">IF(COUNTIF(Q$2:Q691,Q691)=1,_xlfn.TEXTJOIN(";",1,IF($Q$2:$Q$2000=Q691,$H$2:$H$2000,"")),"")</f>
        <v>11099438</v>
      </c>
      <c r="L691" s="103" t="s">
        <v>17351</v>
      </c>
      <c r="M691" s="103">
        <v>10</v>
      </c>
      <c r="N691" s="103" t="s">
        <v>17352</v>
      </c>
      <c r="O691" s="72" t="s">
        <v>17353</v>
      </c>
      <c r="P691" s="72" t="s">
        <v>17354</v>
      </c>
      <c r="Q691" s="72" t="str">
        <f t="shared" si="10"/>
        <v>国械注进20222400357</v>
      </c>
      <c r="R691" s="104">
        <v>44757</v>
      </c>
      <c r="S691" s="104">
        <v>44757</v>
      </c>
      <c r="T691" s="104">
        <v>46582</v>
      </c>
    </row>
    <row r="692" spans="1:20" s="103" customFormat="1" ht="25.5" customHeight="1">
      <c r="A692" s="70" t="s">
        <v>13371</v>
      </c>
      <c r="B692" s="70">
        <v>2</v>
      </c>
      <c r="C692" s="71" t="s">
        <v>16770</v>
      </c>
      <c r="D692" s="72" t="s">
        <v>275</v>
      </c>
      <c r="E692" s="72" t="s">
        <v>17355</v>
      </c>
      <c r="F692" s="73" t="s">
        <v>17356</v>
      </c>
      <c r="G692" s="71" t="s">
        <v>17357</v>
      </c>
      <c r="H692" s="73">
        <v>10309050</v>
      </c>
      <c r="I692" s="73" t="str" cm="1">
        <f t="array" ref="I692">IF(COUNTIF(Q$2:Q692,Q692)=1,_xlfn.TEXTJOIN(";",1,IF($Q$2:$Q$2000=Q692,$C$2:$C$2000,"")),"")</f>
        <v>ADVIA Chem</v>
      </c>
      <c r="J692" s="73" t="str" cm="1">
        <f t="array" ref="J692">IF(COUNTIF(Q$2:Q692,Q692)=1,_xlfn.TEXTJOIN(";",1,IF($Q$2:$Q$2000=Q692,$F$2:$F$2000,"")),"")</f>
        <v>03039070</v>
      </c>
      <c r="K692" s="73" t="str" cm="1">
        <f t="array" ref="K692">IF(COUNTIF(Q$2:Q692,Q692)=1,_xlfn.TEXTJOIN(";",1,IF($Q$2:$Q$2000=Q692,$H$2:$H$2000,"")),"")</f>
        <v>10309050</v>
      </c>
      <c r="L692" s="103" t="s">
        <v>17358</v>
      </c>
      <c r="M692" s="103">
        <v>1</v>
      </c>
      <c r="O692" s="72" t="s">
        <v>17359</v>
      </c>
      <c r="P692" s="72" t="s">
        <v>17360</v>
      </c>
      <c r="Q692" s="72" t="str">
        <f t="shared" si="10"/>
        <v>国械注进20162400243</v>
      </c>
      <c r="R692" s="104">
        <v>44061</v>
      </c>
      <c r="S692" s="104">
        <v>44061</v>
      </c>
      <c r="T692" s="104">
        <v>45886</v>
      </c>
    </row>
    <row r="693" spans="1:20" s="103" customFormat="1" ht="25.5" customHeight="1">
      <c r="A693" s="70" t="s">
        <v>13371</v>
      </c>
      <c r="B693" s="70">
        <v>2</v>
      </c>
      <c r="C693" s="71" t="s">
        <v>16770</v>
      </c>
      <c r="D693" s="72" t="s">
        <v>13559</v>
      </c>
      <c r="E693" s="72" t="s">
        <v>17361</v>
      </c>
      <c r="F693" s="73" t="s">
        <v>17362</v>
      </c>
      <c r="G693" s="71" t="s">
        <v>17363</v>
      </c>
      <c r="H693" s="73">
        <v>10283129</v>
      </c>
      <c r="I693" s="73" t="str" cm="1">
        <f t="array" ref="I693">IF(COUNTIF(Q$2:Q693,Q693)=1,_xlfn.TEXTJOIN(";",1,IF($Q$2:$Q$2000=Q693,$C$2:$C$2000,"")),"")</f>
        <v>ADVIA Chem;Atellica CH</v>
      </c>
      <c r="J693" s="73" t="str" cm="1">
        <f t="array" ref="J693">IF(COUNTIF(Q$2:Q693,Q693)=1,_xlfn.TEXTJOIN(";",1,IF($Q$2:$Q$2000=Q693,$F$2:$F$2000,"")),"")</f>
        <v>06522059;11097631</v>
      </c>
      <c r="K693" s="73" t="str" cm="1">
        <f t="array" ref="K693">IF(COUNTIF(Q$2:Q693,Q693)=1,_xlfn.TEXTJOIN(";",1,IF($Q$2:$Q$2000=Q693,$H$2:$H$2000,"")),"")</f>
        <v>10283129;11097631</v>
      </c>
      <c r="L693" s="103" t="s">
        <v>17364</v>
      </c>
      <c r="M693" s="103">
        <v>1</v>
      </c>
      <c r="O693" s="72" t="s">
        <v>17365</v>
      </c>
      <c r="P693" s="72" t="s">
        <v>17366</v>
      </c>
      <c r="Q693" s="72" t="str">
        <f t="shared" si="10"/>
        <v>国械注进20162400241</v>
      </c>
      <c r="R693" s="104">
        <v>44015</v>
      </c>
      <c r="S693" s="104">
        <v>44015</v>
      </c>
      <c r="T693" s="104">
        <v>45840</v>
      </c>
    </row>
    <row r="694" spans="1:20" s="103" customFormat="1" ht="25.5" customHeight="1">
      <c r="A694" s="70" t="s">
        <v>13371</v>
      </c>
      <c r="B694" s="70">
        <v>2</v>
      </c>
      <c r="C694" s="71" t="s">
        <v>50</v>
      </c>
      <c r="D694" s="72" t="s">
        <v>13559</v>
      </c>
      <c r="E694" s="72" t="s">
        <v>17361</v>
      </c>
      <c r="F694" s="73">
        <v>11097631</v>
      </c>
      <c r="G694" s="71" t="s">
        <v>17367</v>
      </c>
      <c r="H694" s="73">
        <v>11097631</v>
      </c>
      <c r="I694" s="73" t="str" cm="1">
        <f t="array" ref="I694">IF(COUNTIF(Q$2:Q694,Q694)=1,_xlfn.TEXTJOIN(";",1,IF($Q$2:$Q$2000=Q694,$C$2:$C$2000,"")),"")</f>
        <v/>
      </c>
      <c r="J694" s="73" t="str" cm="1">
        <f t="array" ref="J694">IF(COUNTIF(Q$2:Q694,Q694)=1,_xlfn.TEXTJOIN(";",1,IF($Q$2:$Q$2000=Q694,$F$2:$F$2000,"")),"")</f>
        <v/>
      </c>
      <c r="K694" s="73" t="str" cm="1">
        <f t="array" ref="K694">IF(COUNTIF(Q$2:Q694,Q694)=1,_xlfn.TEXTJOIN(";",1,IF($Q$2:$Q$2000=Q694,$H$2:$H$2000,"")),"")</f>
        <v/>
      </c>
      <c r="L694" s="103" t="s">
        <v>17368</v>
      </c>
      <c r="M694" s="103">
        <v>1</v>
      </c>
      <c r="O694" s="72" t="s">
        <v>17369</v>
      </c>
      <c r="P694" s="72" t="s">
        <v>17370</v>
      </c>
      <c r="Q694" s="72" t="str">
        <f t="shared" si="10"/>
        <v>国械注进20162400241</v>
      </c>
      <c r="R694" s="104">
        <v>44015</v>
      </c>
      <c r="S694" s="104">
        <v>44015</v>
      </c>
      <c r="T694" s="104">
        <v>45840</v>
      </c>
    </row>
    <row r="695" spans="1:20" s="103" customFormat="1" ht="25.5" customHeight="1">
      <c r="A695" s="70" t="s">
        <v>13371</v>
      </c>
      <c r="B695" s="70">
        <v>2</v>
      </c>
      <c r="C695" s="71" t="s">
        <v>16770</v>
      </c>
      <c r="D695" s="72" t="s">
        <v>13450</v>
      </c>
      <c r="E695" s="72" t="s">
        <v>17371</v>
      </c>
      <c r="F695" s="73" t="s">
        <v>17372</v>
      </c>
      <c r="G695" s="71" t="s">
        <v>17373</v>
      </c>
      <c r="H695" s="73">
        <v>10337471</v>
      </c>
      <c r="I695" s="73" t="str" cm="1">
        <f t="array" ref="I695">IF(COUNTIF(Q$2:Q695,Q695)=1,_xlfn.TEXTJOIN(";",1,IF($Q$2:$Q$2000=Q695,$C$2:$C$2000,"")),"")</f>
        <v>ADVIA Chem;Atellica CH</v>
      </c>
      <c r="J695" s="73" t="str" cm="1">
        <f t="array" ref="J695">IF(COUNTIF(Q$2:Q695,Q695)=1,_xlfn.TEXTJOIN(";",1,IF($Q$2:$Q$2000=Q695,$F$2:$F$2000,"")),"")</f>
        <v>06487741;11099430</v>
      </c>
      <c r="K695" s="73" t="str" cm="1">
        <f t="array" ref="K695">IF(COUNTIF(Q$2:Q695,Q695)=1,_xlfn.TEXTJOIN(";",1,IF($Q$2:$Q$2000=Q695,$H$2:$H$2000,"")),"")</f>
        <v>10337471;11099430</v>
      </c>
      <c r="L695" s="103" t="s">
        <v>17374</v>
      </c>
      <c r="M695" s="103">
        <v>1</v>
      </c>
      <c r="O695" s="72" t="s">
        <v>17375</v>
      </c>
      <c r="P695" s="72" t="s">
        <v>17376</v>
      </c>
      <c r="Q695" s="72" t="str">
        <f t="shared" si="10"/>
        <v>国械注进20162400958</v>
      </c>
      <c r="R695" s="104">
        <v>44076</v>
      </c>
      <c r="S695" s="104">
        <v>44076</v>
      </c>
      <c r="T695" s="104">
        <v>45901</v>
      </c>
    </row>
    <row r="696" spans="1:20" s="103" customFormat="1" ht="25.5" customHeight="1">
      <c r="A696" s="70" t="s">
        <v>13371</v>
      </c>
      <c r="B696" s="70">
        <v>2</v>
      </c>
      <c r="C696" s="71" t="s">
        <v>50</v>
      </c>
      <c r="D696" s="72" t="s">
        <v>13450</v>
      </c>
      <c r="E696" s="72" t="s">
        <v>17371</v>
      </c>
      <c r="F696" s="73">
        <v>11099430</v>
      </c>
      <c r="G696" s="71" t="s">
        <v>17377</v>
      </c>
      <c r="H696" s="73">
        <v>11099430</v>
      </c>
      <c r="I696" s="73" t="str" cm="1">
        <f t="array" ref="I696">IF(COUNTIF(Q$2:Q696,Q696)=1,_xlfn.TEXTJOIN(";",1,IF($Q$2:$Q$2000=Q696,$C$2:$C$2000,"")),"")</f>
        <v/>
      </c>
      <c r="J696" s="73" t="str" cm="1">
        <f t="array" ref="J696">IF(COUNTIF(Q$2:Q696,Q696)=1,_xlfn.TEXTJOIN(";",1,IF($Q$2:$Q$2000=Q696,$F$2:$F$2000,"")),"")</f>
        <v/>
      </c>
      <c r="K696" s="73" t="str" cm="1">
        <f t="array" ref="K696">IF(COUNTIF(Q$2:Q696,Q696)=1,_xlfn.TEXTJOIN(";",1,IF($Q$2:$Q$2000=Q696,$H$2:$H$2000,"")),"")</f>
        <v/>
      </c>
      <c r="L696" s="103" t="s">
        <v>17378</v>
      </c>
      <c r="M696" s="103">
        <v>1</v>
      </c>
      <c r="O696" s="72" t="s">
        <v>17375</v>
      </c>
      <c r="P696" s="72" t="s">
        <v>17379</v>
      </c>
      <c r="Q696" s="72" t="str">
        <f t="shared" si="10"/>
        <v>国械注进20162400958</v>
      </c>
      <c r="R696" s="104">
        <v>44076</v>
      </c>
      <c r="S696" s="104">
        <v>44076</v>
      </c>
      <c r="T696" s="104">
        <v>45901</v>
      </c>
    </row>
    <row r="697" spans="1:20" s="103" customFormat="1" ht="25.5" customHeight="1">
      <c r="A697" s="70" t="s">
        <v>13371</v>
      </c>
      <c r="B697" s="70">
        <v>2</v>
      </c>
      <c r="C697" s="71" t="s">
        <v>16770</v>
      </c>
      <c r="D697" s="72" t="s">
        <v>17380</v>
      </c>
      <c r="E697" s="72" t="s">
        <v>17381</v>
      </c>
      <c r="F697" s="73" t="s">
        <v>17382</v>
      </c>
      <c r="G697" s="71" t="s">
        <v>17383</v>
      </c>
      <c r="H697" s="73">
        <v>10309071</v>
      </c>
      <c r="I697" s="73" t="str" cm="1">
        <f t="array" ref="I697">IF(COUNTIF(Q$2:Q697,Q697)=1,_xlfn.TEXTJOIN(";",1,IF($Q$2:$Q$2000=Q697,$C$2:$C$2000,"")),"")</f>
        <v>ADVIA Chem;Atellica CH</v>
      </c>
      <c r="J697" s="73" t="str" cm="1">
        <f t="array" ref="J697">IF(COUNTIF(Q$2:Q697,Q697)=1,_xlfn.TEXTJOIN(";",1,IF($Q$2:$Q$2000=Q697,$F$2:$F$2000,"")),"")</f>
        <v>03940010;11097525</v>
      </c>
      <c r="K697" s="73" t="str" cm="1">
        <f t="array" ref="K697">IF(COUNTIF(Q$2:Q697,Q697)=1,_xlfn.TEXTJOIN(";",1,IF($Q$2:$Q$2000=Q697,$H$2:$H$2000,"")),"")</f>
        <v>10309071;11097525</v>
      </c>
      <c r="L697" s="103" t="s">
        <v>17384</v>
      </c>
      <c r="M697" s="103">
        <v>1</v>
      </c>
      <c r="O697" s="72" t="s">
        <v>17385</v>
      </c>
      <c r="P697" s="72" t="s">
        <v>17386</v>
      </c>
      <c r="Q697" s="72" t="str">
        <f t="shared" si="10"/>
        <v>国械注进20162400240</v>
      </c>
      <c r="R697" s="104">
        <v>44014</v>
      </c>
      <c r="S697" s="104">
        <v>44014</v>
      </c>
      <c r="T697" s="104">
        <v>45839</v>
      </c>
    </row>
    <row r="698" spans="1:20" s="103" customFormat="1" ht="25.5" customHeight="1">
      <c r="A698" s="70" t="s">
        <v>13371</v>
      </c>
      <c r="B698" s="70">
        <v>2</v>
      </c>
      <c r="C698" s="71" t="s">
        <v>50</v>
      </c>
      <c r="D698" s="72" t="s">
        <v>17380</v>
      </c>
      <c r="E698" s="72" t="s">
        <v>17381</v>
      </c>
      <c r="F698" s="73">
        <v>11097525</v>
      </c>
      <c r="G698" s="71" t="s">
        <v>17387</v>
      </c>
      <c r="H698" s="73">
        <v>11097525</v>
      </c>
      <c r="I698" s="73" t="str" cm="1">
        <f t="array" ref="I698">IF(COUNTIF(Q$2:Q698,Q698)=1,_xlfn.TEXTJOIN(";",1,IF($Q$2:$Q$2000=Q698,$C$2:$C$2000,"")),"")</f>
        <v/>
      </c>
      <c r="J698" s="73" t="str" cm="1">
        <f t="array" ref="J698">IF(COUNTIF(Q$2:Q698,Q698)=1,_xlfn.TEXTJOIN(";",1,IF($Q$2:$Q$2000=Q698,$F$2:$F$2000,"")),"")</f>
        <v/>
      </c>
      <c r="K698" s="73" t="str" cm="1">
        <f t="array" ref="K698">IF(COUNTIF(Q$2:Q698,Q698)=1,_xlfn.TEXTJOIN(";",1,IF($Q$2:$Q$2000=Q698,$H$2:$H$2000,"")),"")</f>
        <v/>
      </c>
      <c r="L698" s="103" t="s">
        <v>17388</v>
      </c>
      <c r="M698" s="103">
        <v>1</v>
      </c>
      <c r="O698" s="72" t="s">
        <v>17389</v>
      </c>
      <c r="P698" s="72" t="s">
        <v>17390</v>
      </c>
      <c r="Q698" s="72" t="str">
        <f t="shared" si="10"/>
        <v>国械注进20162400240</v>
      </c>
      <c r="R698" s="104">
        <v>44014</v>
      </c>
      <c r="S698" s="104">
        <v>44014</v>
      </c>
      <c r="T698" s="104">
        <v>45839</v>
      </c>
    </row>
    <row r="699" spans="1:20" s="103" customFormat="1" ht="25.5" customHeight="1">
      <c r="A699" s="70" t="s">
        <v>13371</v>
      </c>
      <c r="B699" s="70">
        <v>2</v>
      </c>
      <c r="C699" s="71" t="s">
        <v>16770</v>
      </c>
      <c r="D699" s="72" t="s">
        <v>12710</v>
      </c>
      <c r="E699" s="108" t="s">
        <v>17391</v>
      </c>
      <c r="F699" s="73" t="s">
        <v>17392</v>
      </c>
      <c r="G699" s="71" t="s">
        <v>17393</v>
      </c>
      <c r="H699" s="73">
        <v>10335869</v>
      </c>
      <c r="I699" s="73" t="str" cm="1">
        <f t="array" ref="I699">IF(COUNTIF(Q$2:Q699,Q699)=1,_xlfn.TEXTJOIN(";",1,IF($Q$2:$Q$2000=Q699,$C$2:$C$2000,"")),"")</f>
        <v>ADVIA Chem;Atellica CH</v>
      </c>
      <c r="J699" s="73" t="str" cm="1">
        <f t="array" ref="J699">IF(COUNTIF(Q$2:Q699,Q699)=1,_xlfn.TEXTJOIN(";",1,IF($Q$2:$Q$2000=Q699,$F$2:$F$2000,"")),"")</f>
        <v>04992596;11097533</v>
      </c>
      <c r="K699" s="73" t="str" cm="1">
        <f t="array" ref="K699">IF(COUNTIF(Q$2:Q699,Q699)=1,_xlfn.TEXTJOIN(";",1,IF($Q$2:$Q$2000=Q699,$H$2:$H$2000,"")),"")</f>
        <v>10335869;11097533</v>
      </c>
      <c r="L699" s="103" t="s">
        <v>17394</v>
      </c>
      <c r="M699" s="103">
        <v>1</v>
      </c>
      <c r="O699" s="72" t="s">
        <v>17395</v>
      </c>
      <c r="P699" s="72" t="s">
        <v>12711</v>
      </c>
      <c r="Q699" s="72" t="str">
        <f t="shared" si="10"/>
        <v>国械注进20162400960</v>
      </c>
      <c r="R699" s="104">
        <v>44081</v>
      </c>
      <c r="S699" s="104">
        <v>44081</v>
      </c>
      <c r="T699" s="104">
        <v>45906</v>
      </c>
    </row>
    <row r="700" spans="1:20" s="103" customFormat="1" ht="25.5" customHeight="1">
      <c r="A700" s="70" t="s">
        <v>13371</v>
      </c>
      <c r="B700" s="70">
        <v>2</v>
      </c>
      <c r="C700" s="71" t="s">
        <v>50</v>
      </c>
      <c r="D700" s="72" t="s">
        <v>12710</v>
      </c>
      <c r="E700" s="108" t="s">
        <v>17391</v>
      </c>
      <c r="F700" s="73">
        <v>11097533</v>
      </c>
      <c r="G700" s="71" t="s">
        <v>17396</v>
      </c>
      <c r="H700" s="73">
        <v>11097533</v>
      </c>
      <c r="I700" s="73" t="str" cm="1">
        <f t="array" ref="I700">IF(COUNTIF(Q$2:Q700,Q700)=1,_xlfn.TEXTJOIN(";",1,IF($Q$2:$Q$2000=Q700,$C$2:$C$2000,"")),"")</f>
        <v/>
      </c>
      <c r="J700" s="73" t="str" cm="1">
        <f t="array" ref="J700">IF(COUNTIF(Q$2:Q700,Q700)=1,_xlfn.TEXTJOIN(";",1,IF($Q$2:$Q$2000=Q700,$F$2:$F$2000,"")),"")</f>
        <v/>
      </c>
      <c r="K700" s="73" t="str" cm="1">
        <f t="array" ref="K700">IF(COUNTIF(Q$2:Q700,Q700)=1,_xlfn.TEXTJOIN(";",1,IF($Q$2:$Q$2000=Q700,$H$2:$H$2000,"")),"")</f>
        <v/>
      </c>
      <c r="L700" s="103" t="s">
        <v>12714</v>
      </c>
      <c r="M700" s="103">
        <v>1</v>
      </c>
      <c r="O700" s="72" t="s">
        <v>17397</v>
      </c>
      <c r="P700" s="72" t="s">
        <v>17398</v>
      </c>
      <c r="Q700" s="72" t="str">
        <f t="shared" si="10"/>
        <v>国械注进20162400960</v>
      </c>
      <c r="R700" s="104">
        <v>44081</v>
      </c>
      <c r="S700" s="104">
        <v>44081</v>
      </c>
      <c r="T700" s="104">
        <v>45906</v>
      </c>
    </row>
    <row r="701" spans="1:20" s="103" customFormat="1" ht="25.5" customHeight="1">
      <c r="A701" s="70" t="s">
        <v>13371</v>
      </c>
      <c r="B701" s="70">
        <v>2</v>
      </c>
      <c r="C701" s="71" t="s">
        <v>16770</v>
      </c>
      <c r="D701" s="72" t="s">
        <v>17399</v>
      </c>
      <c r="E701" s="108" t="s">
        <v>17400</v>
      </c>
      <c r="F701" s="73" t="s">
        <v>17401</v>
      </c>
      <c r="G701" s="71" t="s">
        <v>17402</v>
      </c>
      <c r="H701" s="73">
        <v>10325776</v>
      </c>
      <c r="I701" s="73" t="str" cm="1">
        <f t="array" ref="I701">IF(COUNTIF(Q$2:Q701,Q701)=1,_xlfn.TEXTJOIN(";",1,IF($Q$2:$Q$2000=Q701,$C$2:$C$2000,"")),"")</f>
        <v>ADVIA Chem;Atellica CH</v>
      </c>
      <c r="J701" s="73" t="str" cm="1">
        <f t="array" ref="J701">IF(COUNTIF(Q$2:Q701,Q701)=1,_xlfn.TEXTJOIN(";",1,IF($Q$2:$Q$2000=Q701,$F$2:$F$2000,"")),"")</f>
        <v>07109944;11532568</v>
      </c>
      <c r="K701" s="73" t="str" cm="1">
        <f t="array" ref="K701">IF(COUNTIF(Q$2:Q701,Q701)=1,_xlfn.TEXTJOIN(";",1,IF($Q$2:$Q$2000=Q701,$H$2:$H$2000,"")),"")</f>
        <v>10325776;11532568</v>
      </c>
      <c r="L701" s="103" t="s">
        <v>17403</v>
      </c>
      <c r="M701" s="103">
        <v>3</v>
      </c>
      <c r="N701" s="103" t="s">
        <v>17404</v>
      </c>
      <c r="O701" s="72" t="s">
        <v>17405</v>
      </c>
      <c r="P701" s="72" t="s">
        <v>17406</v>
      </c>
      <c r="Q701" s="72" t="str">
        <f t="shared" si="10"/>
        <v>国械注进20162404572</v>
      </c>
      <c r="R701" s="104">
        <v>44357</v>
      </c>
      <c r="S701" s="104">
        <v>44357</v>
      </c>
      <c r="T701" s="104">
        <v>46182</v>
      </c>
    </row>
    <row r="702" spans="1:20" s="103" customFormat="1" ht="22.5" customHeight="1">
      <c r="A702" s="70" t="s">
        <v>13371</v>
      </c>
      <c r="B702" s="70">
        <v>2</v>
      </c>
      <c r="C702" s="71" t="s">
        <v>50</v>
      </c>
      <c r="D702" s="72" t="s">
        <v>17399</v>
      </c>
      <c r="E702" s="108" t="s">
        <v>17400</v>
      </c>
      <c r="F702" s="73">
        <v>11532568</v>
      </c>
      <c r="G702" s="71" t="s">
        <v>17407</v>
      </c>
      <c r="H702" s="73">
        <v>11532568</v>
      </c>
      <c r="I702" s="73" t="str" cm="1">
        <f t="array" ref="I702">IF(COUNTIF(Q$2:Q702,Q702)=1,_xlfn.TEXTJOIN(";",1,IF($Q$2:$Q$2000=Q702,$C$2:$C$2000,"")),"")</f>
        <v/>
      </c>
      <c r="J702" s="73" t="str" cm="1">
        <f t="array" ref="J702">IF(COUNTIF(Q$2:Q702,Q702)=1,_xlfn.TEXTJOIN(";",1,IF($Q$2:$Q$2000=Q702,$F$2:$F$2000,"")),"")</f>
        <v/>
      </c>
      <c r="K702" s="73" t="str" cm="1">
        <f t="array" ref="K702">IF(COUNTIF(Q$2:Q702,Q702)=1,_xlfn.TEXTJOIN(";",1,IF($Q$2:$Q$2000=Q702,$H$2:$H$2000,"")),"")</f>
        <v/>
      </c>
      <c r="L702" s="102" t="s">
        <v>17408</v>
      </c>
      <c r="M702" s="103">
        <v>1</v>
      </c>
      <c r="O702" s="72" t="s">
        <v>17409</v>
      </c>
      <c r="P702" s="72" t="s">
        <v>17410</v>
      </c>
      <c r="Q702" s="72" t="str">
        <f t="shared" si="10"/>
        <v>国械注进20162404572</v>
      </c>
      <c r="R702" s="104">
        <v>44442</v>
      </c>
      <c r="S702" s="104">
        <v>44442</v>
      </c>
      <c r="T702" s="104">
        <v>46182</v>
      </c>
    </row>
    <row r="703" spans="1:20" s="103" customFormat="1" ht="29.9" customHeight="1">
      <c r="A703" s="70" t="s">
        <v>13371</v>
      </c>
      <c r="B703" s="70">
        <v>2</v>
      </c>
      <c r="C703" s="71" t="s">
        <v>16770</v>
      </c>
      <c r="D703" s="72" t="s">
        <v>17411</v>
      </c>
      <c r="E703" s="72" t="s">
        <v>17412</v>
      </c>
      <c r="F703" s="73" t="s">
        <v>17413</v>
      </c>
      <c r="G703" s="71" t="s">
        <v>17414</v>
      </c>
      <c r="H703" s="73">
        <v>10335891</v>
      </c>
      <c r="I703" s="73" t="str" cm="1">
        <f t="array" ref="I703">IF(COUNTIF(Q$2:Q703,Q703)=1,_xlfn.TEXTJOIN(";",1,IF($Q$2:$Q$2000=Q703,$C$2:$C$2000,"")),"")</f>
        <v>ADVIA Chem;ADVIA Chem;Atellica CH</v>
      </c>
      <c r="J703" s="73" t="str" cm="1">
        <f t="array" ref="J703">IF(COUNTIF(Q$2:Q703,Q703)=1,_xlfn.TEXTJOIN(";",1,IF($Q$2:$Q$2000=Q703,$F$2:$F$2000,"")),"")</f>
        <v>05001429;10377502;11097592</v>
      </c>
      <c r="K703" s="73" t="str" cm="1">
        <f t="array" ref="K703">IF(COUNTIF(Q$2:Q703,Q703)=1,_xlfn.TEXTJOIN(";",1,IF($Q$2:$Q$2000=Q703,$H$2:$H$2000,"")),"")</f>
        <v>10335891;10377502;11097592</v>
      </c>
      <c r="L703" s="103" t="s">
        <v>17415</v>
      </c>
      <c r="M703" s="103">
        <v>1</v>
      </c>
      <c r="O703" s="72" t="s">
        <v>17416</v>
      </c>
      <c r="P703" s="72" t="s">
        <v>17417</v>
      </c>
      <c r="Q703" s="72" t="str">
        <f t="shared" si="10"/>
        <v>国械注进20162400959</v>
      </c>
      <c r="R703" s="104">
        <v>44089</v>
      </c>
      <c r="S703" s="104">
        <v>44089</v>
      </c>
      <c r="T703" s="104">
        <v>45914</v>
      </c>
    </row>
    <row r="704" spans="1:20" s="103" customFormat="1" ht="31.4" customHeight="1">
      <c r="A704" s="70" t="s">
        <v>13371</v>
      </c>
      <c r="B704" s="70">
        <v>2</v>
      </c>
      <c r="C704" s="71" t="s">
        <v>16770</v>
      </c>
      <c r="D704" s="72" t="s">
        <v>17411</v>
      </c>
      <c r="E704" s="72" t="s">
        <v>17412</v>
      </c>
      <c r="F704" s="73" t="s">
        <v>17418</v>
      </c>
      <c r="G704" s="71" t="s">
        <v>17419</v>
      </c>
      <c r="H704" s="73">
        <v>10377502</v>
      </c>
      <c r="I704" s="73" t="str" cm="1">
        <f t="array" ref="I704">IF(COUNTIF(Q$2:Q704,Q704)=1,_xlfn.TEXTJOIN(";",1,IF($Q$2:$Q$2000=Q704,$C$2:$C$2000,"")),"")</f>
        <v/>
      </c>
      <c r="J704" s="73" t="str" cm="1">
        <f t="array" ref="J704">IF(COUNTIF(Q$2:Q704,Q704)=1,_xlfn.TEXTJOIN(";",1,IF($Q$2:$Q$2000=Q704,$F$2:$F$2000,"")),"")</f>
        <v/>
      </c>
      <c r="K704" s="73" t="str" cm="1">
        <f t="array" ref="K704">IF(COUNTIF(Q$2:Q704,Q704)=1,_xlfn.TEXTJOIN(";",1,IF($Q$2:$Q$2000=Q704,$H$2:$H$2000,"")),"")</f>
        <v/>
      </c>
      <c r="L704" s="103" t="s">
        <v>17420</v>
      </c>
      <c r="M704" s="103">
        <v>1</v>
      </c>
      <c r="O704" s="72" t="s">
        <v>17421</v>
      </c>
      <c r="P704" s="72" t="s">
        <v>17422</v>
      </c>
      <c r="Q704" s="72" t="str">
        <f t="shared" si="10"/>
        <v>国械注进20162400959</v>
      </c>
      <c r="R704" s="104">
        <v>44089</v>
      </c>
      <c r="S704" s="104">
        <v>44089</v>
      </c>
      <c r="T704" s="104">
        <v>45914</v>
      </c>
    </row>
    <row r="705" spans="1:20" s="103" customFormat="1" ht="25.5" customHeight="1">
      <c r="A705" s="70" t="s">
        <v>13371</v>
      </c>
      <c r="B705" s="70">
        <v>2</v>
      </c>
      <c r="C705" s="71" t="s">
        <v>50</v>
      </c>
      <c r="D705" s="72" t="s">
        <v>17411</v>
      </c>
      <c r="E705" s="72" t="s">
        <v>17412</v>
      </c>
      <c r="F705" s="73">
        <v>11097592</v>
      </c>
      <c r="G705" s="71" t="s">
        <v>17423</v>
      </c>
      <c r="H705" s="73">
        <v>11097592</v>
      </c>
      <c r="I705" s="73" t="str" cm="1">
        <f t="array" ref="I705">IF(COUNTIF(Q$2:Q705,Q705)=1,_xlfn.TEXTJOIN(";",1,IF($Q$2:$Q$2000=Q705,$C$2:$C$2000,"")),"")</f>
        <v/>
      </c>
      <c r="J705" s="73" t="str" cm="1">
        <f t="array" ref="J705">IF(COUNTIF(Q$2:Q705,Q705)=1,_xlfn.TEXTJOIN(";",1,IF($Q$2:$Q$2000=Q705,$F$2:$F$2000,"")),"")</f>
        <v/>
      </c>
      <c r="K705" s="73" t="str" cm="1">
        <f t="array" ref="K705">IF(COUNTIF(Q$2:Q705,Q705)=1,_xlfn.TEXTJOIN(";",1,IF($Q$2:$Q$2000=Q705,$H$2:$H$2000,"")),"")</f>
        <v/>
      </c>
      <c r="L705" s="103" t="s">
        <v>17424</v>
      </c>
      <c r="M705" s="103">
        <v>1</v>
      </c>
      <c r="O705" s="72" t="s">
        <v>17149</v>
      </c>
      <c r="P705" s="72" t="s">
        <v>17422</v>
      </c>
      <c r="Q705" s="72" t="str">
        <f t="shared" si="10"/>
        <v>国械注进20162400959</v>
      </c>
      <c r="R705" s="104">
        <v>44288</v>
      </c>
      <c r="S705" s="104">
        <v>44288</v>
      </c>
      <c r="T705" s="104">
        <v>45914</v>
      </c>
    </row>
    <row r="706" spans="1:20" s="103" customFormat="1" ht="25.5" customHeight="1">
      <c r="A706" s="70" t="s">
        <v>13371</v>
      </c>
      <c r="B706" s="70">
        <v>2</v>
      </c>
      <c r="C706" s="71" t="s">
        <v>16770</v>
      </c>
      <c r="D706" s="72" t="s">
        <v>1630</v>
      </c>
      <c r="E706" s="72" t="s">
        <v>17425</v>
      </c>
      <c r="F706" s="73" t="s">
        <v>17426</v>
      </c>
      <c r="G706" s="71" t="s">
        <v>17427</v>
      </c>
      <c r="H706" s="73">
        <v>10318197</v>
      </c>
      <c r="I706" s="73" t="str" cm="1">
        <f t="array" ref="I706">IF(COUNTIF(Q$2:Q706,Q706)=1,_xlfn.TEXTJOIN(";",1,IF($Q$2:$Q$2000=Q706,$C$2:$C$2000,"")),"")</f>
        <v>ADVIA Chem;Atellica CH</v>
      </c>
      <c r="J706" s="73" t="str" cm="1">
        <f t="array" ref="J706">IF(COUNTIF(Q$2:Q706,Q706)=1,_xlfn.TEXTJOIN(";",1,IF($Q$2:$Q$2000=Q706,$F$2:$F$2000,"")),"")</f>
        <v>03051194;11097610</v>
      </c>
      <c r="K706" s="73" t="str" cm="1">
        <f t="array" ref="K706">IF(COUNTIF(Q$2:Q706,Q706)=1,_xlfn.TEXTJOIN(";",1,IF($Q$2:$Q$2000=Q706,$H$2:$H$2000,"")),"")</f>
        <v>10318197;11097610</v>
      </c>
      <c r="L706" s="103" t="s">
        <v>17428</v>
      </c>
      <c r="M706" s="103">
        <v>1</v>
      </c>
      <c r="O706" s="72" t="s">
        <v>17429</v>
      </c>
      <c r="P706" s="72" t="s">
        <v>1631</v>
      </c>
      <c r="Q706" s="72" t="str">
        <f t="shared" si="10"/>
        <v>国械注进20162400961</v>
      </c>
      <c r="R706" s="104">
        <v>44076</v>
      </c>
      <c r="S706" s="104">
        <v>44076</v>
      </c>
      <c r="T706" s="104">
        <v>45901</v>
      </c>
    </row>
    <row r="707" spans="1:20" s="103" customFormat="1" ht="25.5" customHeight="1">
      <c r="A707" s="70" t="s">
        <v>13371</v>
      </c>
      <c r="B707" s="70">
        <v>2</v>
      </c>
      <c r="C707" s="71" t="s">
        <v>50</v>
      </c>
      <c r="D707" s="72" t="s">
        <v>1630</v>
      </c>
      <c r="E707" s="72" t="s">
        <v>17425</v>
      </c>
      <c r="F707" s="73">
        <v>11097610</v>
      </c>
      <c r="G707" s="71" t="s">
        <v>17430</v>
      </c>
      <c r="H707" s="73">
        <v>11097610</v>
      </c>
      <c r="I707" s="73" t="str" cm="1">
        <f t="array" ref="I707">IF(COUNTIF(Q$2:Q707,Q707)=1,_xlfn.TEXTJOIN(";",1,IF($Q$2:$Q$2000=Q707,$C$2:$C$2000,"")),"")</f>
        <v/>
      </c>
      <c r="J707" s="73" t="str" cm="1">
        <f t="array" ref="J707">IF(COUNTIF(Q$2:Q707,Q707)=1,_xlfn.TEXTJOIN(";",1,IF($Q$2:$Q$2000=Q707,$F$2:$F$2000,"")),"")</f>
        <v/>
      </c>
      <c r="K707" s="73" t="str" cm="1">
        <f t="array" ref="K707">IF(COUNTIF(Q$2:Q707,Q707)=1,_xlfn.TEXTJOIN(";",1,IF($Q$2:$Q$2000=Q707,$H$2:$H$2000,"")),"")</f>
        <v/>
      </c>
      <c r="L707" s="103" t="s">
        <v>11445</v>
      </c>
      <c r="M707" s="103">
        <v>1</v>
      </c>
      <c r="O707" s="72" t="s">
        <v>17431</v>
      </c>
      <c r="P707" s="72" t="s">
        <v>17432</v>
      </c>
      <c r="Q707" s="72" t="str">
        <f t="shared" ref="Q707:Q770" si="11">IF(IFERROR(FIND("Refer to ",P707),0),REPLACE(P707,1,9,""),P707)</f>
        <v>国械注进20162400961</v>
      </c>
      <c r="R707" s="104">
        <v>44076</v>
      </c>
      <c r="S707" s="104">
        <v>44076</v>
      </c>
      <c r="T707" s="104">
        <v>45901</v>
      </c>
    </row>
    <row r="708" spans="1:20" s="103" customFormat="1" ht="25.5" customHeight="1">
      <c r="A708" s="70" t="s">
        <v>13371</v>
      </c>
      <c r="B708" s="70">
        <v>2</v>
      </c>
      <c r="C708" s="71" t="s">
        <v>16770</v>
      </c>
      <c r="D708" s="72" t="s">
        <v>17433</v>
      </c>
      <c r="E708" s="72" t="s">
        <v>17434</v>
      </c>
      <c r="F708" s="71" t="s">
        <v>17435</v>
      </c>
      <c r="G708" s="71" t="s">
        <v>17436</v>
      </c>
      <c r="H708" s="73">
        <v>10311904</v>
      </c>
      <c r="I708" s="73" t="str" cm="1">
        <f t="array" ref="I708">IF(COUNTIF(Q$2:Q708,Q708)=1,_xlfn.TEXTJOIN(";",1,IF($Q$2:$Q$2000=Q708,$C$2:$C$2000,"")),"")</f>
        <v>ADVIA Chem</v>
      </c>
      <c r="J708" s="73" t="str" cm="1">
        <f t="array" ref="J708">IF(COUNTIF(Q$2:Q708,Q708)=1,_xlfn.TEXTJOIN(";",1,IF($Q$2:$Q$2000=Q708,$F$2:$F$2000,"")),"")</f>
        <v>06242535</v>
      </c>
      <c r="K708" s="73" t="str" cm="1">
        <f t="array" ref="K708">IF(COUNTIF(Q$2:Q708,Q708)=1,_xlfn.TEXTJOIN(";",1,IF($Q$2:$Q$2000=Q708,$H$2:$H$2000,"")),"")</f>
        <v>10311904</v>
      </c>
      <c r="L708" s="103" t="s">
        <v>17437</v>
      </c>
      <c r="M708" s="103">
        <v>1</v>
      </c>
      <c r="O708" s="72" t="s">
        <v>17438</v>
      </c>
      <c r="P708" s="72" t="s">
        <v>17439</v>
      </c>
      <c r="Q708" s="72" t="str">
        <f t="shared" si="11"/>
        <v>国械注进20162400964</v>
      </c>
      <c r="R708" s="104">
        <v>44061</v>
      </c>
      <c r="S708" s="104">
        <v>44061</v>
      </c>
      <c r="T708" s="104">
        <v>45886</v>
      </c>
    </row>
    <row r="709" spans="1:20" s="103" customFormat="1" ht="25.5" customHeight="1">
      <c r="A709" s="70" t="s">
        <v>13371</v>
      </c>
      <c r="B709" s="70">
        <v>2</v>
      </c>
      <c r="C709" s="71" t="s">
        <v>16770</v>
      </c>
      <c r="D709" s="72" t="s">
        <v>17440</v>
      </c>
      <c r="E709" s="72" t="s">
        <v>17441</v>
      </c>
      <c r="F709" s="73" t="s">
        <v>17442</v>
      </c>
      <c r="G709" s="71" t="s">
        <v>17443</v>
      </c>
      <c r="H709" s="73">
        <v>10318208</v>
      </c>
      <c r="I709" s="73" t="str" cm="1">
        <f t="array" ref="I709">IF(COUNTIF(Q$2:Q709,Q709)=1,_xlfn.TEXTJOIN(";",1,IF($Q$2:$Q$2000=Q709,$C$2:$C$2000,"")),"")</f>
        <v>ADVIA Chem;Atellica CH</v>
      </c>
      <c r="J709" s="73" t="str" cm="1">
        <f t="array" ref="J709">IF(COUNTIF(Q$2:Q709,Q709)=1,_xlfn.TEXTJOIN(";",1,IF($Q$2:$Q$2000=Q709,$F$2:$F$2000,"")),"")</f>
        <v>03055483;11097634</v>
      </c>
      <c r="K709" s="73" t="str" cm="1">
        <f t="array" ref="K709">IF(COUNTIF(Q$2:Q709,Q709)=1,_xlfn.TEXTJOIN(";",1,IF($Q$2:$Q$2000=Q709,$H$2:$H$2000,"")),"")</f>
        <v>10318208;11097634</v>
      </c>
      <c r="L709" s="103" t="s">
        <v>17444</v>
      </c>
      <c r="M709" s="103">
        <v>1</v>
      </c>
      <c r="O709" s="72" t="s">
        <v>16818</v>
      </c>
      <c r="P709" s="72" t="s">
        <v>17445</v>
      </c>
      <c r="Q709" s="72" t="str">
        <f t="shared" si="11"/>
        <v>国械注进20162400962</v>
      </c>
      <c r="R709" s="104">
        <v>44050</v>
      </c>
      <c r="S709" s="104">
        <v>44050</v>
      </c>
      <c r="T709" s="104">
        <v>45875</v>
      </c>
    </row>
    <row r="710" spans="1:20" s="103" customFormat="1" ht="38.9" customHeight="1">
      <c r="A710" s="70" t="s">
        <v>13371</v>
      </c>
      <c r="B710" s="70">
        <v>2</v>
      </c>
      <c r="C710" s="71" t="s">
        <v>50</v>
      </c>
      <c r="D710" s="72" t="s">
        <v>17440</v>
      </c>
      <c r="E710" s="72" t="s">
        <v>17441</v>
      </c>
      <c r="F710" s="73">
        <v>11097634</v>
      </c>
      <c r="G710" s="71" t="s">
        <v>17446</v>
      </c>
      <c r="H710" s="73">
        <v>11097634</v>
      </c>
      <c r="I710" s="73" t="str" cm="1">
        <f t="array" ref="I710">IF(COUNTIF(Q$2:Q710,Q710)=1,_xlfn.TEXTJOIN(";",1,IF($Q$2:$Q$2000=Q710,$C$2:$C$2000,"")),"")</f>
        <v/>
      </c>
      <c r="J710" s="73" t="str" cm="1">
        <f t="array" ref="J710">IF(COUNTIF(Q$2:Q710,Q710)=1,_xlfn.TEXTJOIN(";",1,IF($Q$2:$Q$2000=Q710,$F$2:$F$2000,"")),"")</f>
        <v/>
      </c>
      <c r="K710" s="73" t="str" cm="1">
        <f t="array" ref="K710">IF(COUNTIF(Q$2:Q710,Q710)=1,_xlfn.TEXTJOIN(";",1,IF($Q$2:$Q$2000=Q710,$H$2:$H$2000,"")),"")</f>
        <v/>
      </c>
      <c r="L710" s="103" t="s">
        <v>17447</v>
      </c>
      <c r="M710" s="103">
        <v>1</v>
      </c>
      <c r="O710" s="72" t="s">
        <v>17448</v>
      </c>
      <c r="P710" s="72" t="s">
        <v>17449</v>
      </c>
      <c r="Q710" s="72" t="str">
        <f t="shared" si="11"/>
        <v>国械注进20162400962</v>
      </c>
      <c r="R710" s="104">
        <v>44050</v>
      </c>
      <c r="S710" s="104">
        <v>44050</v>
      </c>
      <c r="T710" s="104">
        <v>45875</v>
      </c>
    </row>
    <row r="711" spans="1:20" s="103" customFormat="1" ht="25.5" customHeight="1">
      <c r="A711" s="70" t="s">
        <v>13371</v>
      </c>
      <c r="B711" s="70">
        <v>2</v>
      </c>
      <c r="C711" s="71" t="s">
        <v>16770</v>
      </c>
      <c r="D711" s="72" t="s">
        <v>939</v>
      </c>
      <c r="E711" s="72" t="s">
        <v>17450</v>
      </c>
      <c r="F711" s="73" t="s">
        <v>17451</v>
      </c>
      <c r="G711" s="71" t="s">
        <v>17452</v>
      </c>
      <c r="H711" s="73">
        <v>10341116</v>
      </c>
      <c r="I711" s="73" t="str" cm="1">
        <f t="array" ref="I711">IF(COUNTIF(Q$2:Q711,Q711)=1,_xlfn.TEXTJOIN(";",1,IF($Q$2:$Q$2000=Q711,$C$2:$C$2000,"")),"")</f>
        <v>ADVIA Chem;ADVIA Chem;Atellica CH</v>
      </c>
      <c r="J711" s="73" t="str" cm="1">
        <f t="array" ref="J711">IF(COUNTIF(Q$2:Q711,Q711)=1,_xlfn.TEXTJOIN(";",1,IF($Q$2:$Q$2000=Q711,$F$2:$F$2000,"")),"")</f>
        <v>02189915;02189699;11097644</v>
      </c>
      <c r="K711" s="73" t="str" cm="1">
        <f t="array" ref="K711">IF(COUNTIF(Q$2:Q711,Q711)=1,_xlfn.TEXTJOIN(";",1,IF($Q$2:$Q$2000=Q711,$H$2:$H$2000,"")),"")</f>
        <v>10341116;10316612;11097644</v>
      </c>
      <c r="L711" s="103" t="s">
        <v>17453</v>
      </c>
      <c r="M711" s="103">
        <v>7</v>
      </c>
      <c r="N711" s="103" t="s">
        <v>17454</v>
      </c>
      <c r="O711" s="72" t="s">
        <v>17455</v>
      </c>
      <c r="P711" s="72" t="s">
        <v>940</v>
      </c>
      <c r="Q711" s="72" t="str">
        <f t="shared" si="11"/>
        <v>国械注进20162400963</v>
      </c>
      <c r="R711" s="104">
        <v>44263</v>
      </c>
      <c r="S711" s="104">
        <v>44263</v>
      </c>
      <c r="T711" s="104">
        <v>45875</v>
      </c>
    </row>
    <row r="712" spans="1:20" s="103" customFormat="1" ht="37.4" customHeight="1">
      <c r="A712" s="70" t="s">
        <v>13371</v>
      </c>
      <c r="B712" s="70">
        <v>2</v>
      </c>
      <c r="C712" s="71" t="s">
        <v>16770</v>
      </c>
      <c r="D712" s="72" t="s">
        <v>939</v>
      </c>
      <c r="E712" s="72" t="s">
        <v>17450</v>
      </c>
      <c r="F712" s="73" t="s">
        <v>17456</v>
      </c>
      <c r="G712" s="71" t="s">
        <v>17457</v>
      </c>
      <c r="H712" s="73">
        <v>10316612</v>
      </c>
      <c r="I712" s="73" t="str" cm="1">
        <f t="array" ref="I712">IF(COUNTIF(Q$2:Q712,Q712)=1,_xlfn.TEXTJOIN(";",1,IF($Q$2:$Q$2000=Q712,$C$2:$C$2000,"")),"")</f>
        <v/>
      </c>
      <c r="J712" s="73" t="str" cm="1">
        <f t="array" ref="J712">IF(COUNTIF(Q$2:Q712,Q712)=1,_xlfn.TEXTJOIN(";",1,IF($Q$2:$Q$2000=Q712,$F$2:$F$2000,"")),"")</f>
        <v/>
      </c>
      <c r="K712" s="73" t="str" cm="1">
        <f t="array" ref="K712">IF(COUNTIF(Q$2:Q712,Q712)=1,_xlfn.TEXTJOIN(";",1,IF($Q$2:$Q$2000=Q712,$H$2:$H$2000,"")),"")</f>
        <v/>
      </c>
      <c r="L712" s="103" t="s">
        <v>17458</v>
      </c>
      <c r="M712" s="103">
        <v>8</v>
      </c>
      <c r="N712" s="103" t="s">
        <v>17459</v>
      </c>
      <c r="O712" s="72" t="s">
        <v>17460</v>
      </c>
      <c r="P712" s="72" t="s">
        <v>17461</v>
      </c>
      <c r="Q712" s="72" t="str">
        <f t="shared" si="11"/>
        <v>国械注进20162400963</v>
      </c>
      <c r="R712" s="104">
        <v>44263</v>
      </c>
      <c r="S712" s="104">
        <v>44263</v>
      </c>
      <c r="T712" s="104">
        <v>45875</v>
      </c>
    </row>
    <row r="713" spans="1:20" s="103" customFormat="1" ht="26.9" customHeight="1">
      <c r="A713" s="70" t="s">
        <v>13371</v>
      </c>
      <c r="B713" s="70">
        <v>2</v>
      </c>
      <c r="C713" s="71" t="s">
        <v>50</v>
      </c>
      <c r="D713" s="72" t="s">
        <v>939</v>
      </c>
      <c r="E713" s="72" t="s">
        <v>17450</v>
      </c>
      <c r="F713" s="73">
        <v>11097644</v>
      </c>
      <c r="G713" s="71" t="s">
        <v>17462</v>
      </c>
      <c r="H713" s="73">
        <v>11097644</v>
      </c>
      <c r="I713" s="73" t="str" cm="1">
        <f t="array" ref="I713">IF(COUNTIF(Q$2:Q713,Q713)=1,_xlfn.TEXTJOIN(";",1,IF($Q$2:$Q$2000=Q713,$C$2:$C$2000,"")),"")</f>
        <v/>
      </c>
      <c r="J713" s="73" t="str" cm="1">
        <f t="array" ref="J713">IF(COUNTIF(Q$2:Q713,Q713)=1,_xlfn.TEXTJOIN(";",1,IF($Q$2:$Q$2000=Q713,$F$2:$F$2000,"")),"")</f>
        <v/>
      </c>
      <c r="K713" s="73" t="str" cm="1">
        <f t="array" ref="K713">IF(COUNTIF(Q$2:Q713,Q713)=1,_xlfn.TEXTJOIN(";",1,IF($Q$2:$Q$2000=Q713,$H$2:$H$2000,"")),"")</f>
        <v/>
      </c>
      <c r="L713" s="103" t="s">
        <v>10851</v>
      </c>
      <c r="M713" s="103">
        <v>4</v>
      </c>
      <c r="N713" s="103" t="s">
        <v>17463</v>
      </c>
      <c r="O713" s="72" t="s">
        <v>17464</v>
      </c>
      <c r="P713" s="72" t="s">
        <v>17461</v>
      </c>
      <c r="Q713" s="72" t="str">
        <f t="shared" si="11"/>
        <v>国械注进20162400963</v>
      </c>
      <c r="R713" s="104">
        <v>44050</v>
      </c>
      <c r="S713" s="104">
        <v>44050</v>
      </c>
      <c r="T713" s="104">
        <v>45875</v>
      </c>
    </row>
    <row r="714" spans="1:20" s="103" customFormat="1" ht="23.9" customHeight="1">
      <c r="A714" s="70" t="s">
        <v>13371</v>
      </c>
      <c r="B714" s="70">
        <v>2</v>
      </c>
      <c r="C714" s="71" t="s">
        <v>16770</v>
      </c>
      <c r="D714" s="72" t="s">
        <v>15143</v>
      </c>
      <c r="E714" s="72" t="s">
        <v>17465</v>
      </c>
      <c r="F714" s="73" t="s">
        <v>17466</v>
      </c>
      <c r="G714" s="71" t="s">
        <v>17467</v>
      </c>
      <c r="H714" s="73">
        <v>10309441</v>
      </c>
      <c r="I714" s="73" t="str" cm="1">
        <f t="array" ref="I714">IF(COUNTIF(Q$2:Q714,Q714)=1,_xlfn.TEXTJOIN(";",1,IF($Q$2:$Q$2000=Q714,$C$2:$C$2000,"")),"")</f>
        <v>ADVIA Chem</v>
      </c>
      <c r="J714" s="73" t="str" cm="1">
        <f t="array" ref="J714">IF(COUNTIF(Q$2:Q714,Q714)=1,_xlfn.TEXTJOIN(";",1,IF($Q$2:$Q$2000=Q714,$F$2:$F$2000,"")),"")</f>
        <v>03092699(073-0051-01)</v>
      </c>
      <c r="K714" s="73" t="str" cm="1">
        <f t="array" ref="K714">IF(COUNTIF(Q$2:Q714,Q714)=1,_xlfn.TEXTJOIN(";",1,IF($Q$2:$Q$2000=Q714,$H$2:$H$2000,"")),"")</f>
        <v>10309441</v>
      </c>
      <c r="L714" s="103" t="s">
        <v>17468</v>
      </c>
      <c r="M714" s="103">
        <v>1</v>
      </c>
      <c r="O714" s="72" t="s">
        <v>15075</v>
      </c>
      <c r="P714" s="72" t="s">
        <v>17469</v>
      </c>
      <c r="Q714" s="72" t="str">
        <f t="shared" si="11"/>
        <v>国械注进20162224301</v>
      </c>
      <c r="R714" s="104">
        <v>44130</v>
      </c>
      <c r="S714" s="104">
        <v>44130</v>
      </c>
      <c r="T714" s="104">
        <v>45955</v>
      </c>
    </row>
    <row r="715" spans="1:20" s="103" customFormat="1" ht="37.4" customHeight="1">
      <c r="A715" s="70" t="s">
        <v>13371</v>
      </c>
      <c r="B715" s="70">
        <v>2</v>
      </c>
      <c r="C715" s="71" t="s">
        <v>16770</v>
      </c>
      <c r="D715" s="72" t="s">
        <v>15062</v>
      </c>
      <c r="E715" s="72" t="s">
        <v>17470</v>
      </c>
      <c r="F715" s="73" t="s">
        <v>17471</v>
      </c>
      <c r="G715" s="71" t="s">
        <v>17472</v>
      </c>
      <c r="H715" s="73">
        <v>10309439</v>
      </c>
      <c r="I715" s="73" t="str" cm="1">
        <f t="array" ref="I715">IF(COUNTIF(Q$2:Q715,Q715)=1,_xlfn.TEXTJOIN(";",1,IF($Q$2:$Q$2000=Q715,$C$2:$C$2000,"")),"")</f>
        <v>ADVIA Chem</v>
      </c>
      <c r="J715" s="73" t="str" cm="1">
        <f t="array" ref="J715">IF(COUNTIF(Q$2:Q715,Q715)=1,_xlfn.TEXTJOIN(";",1,IF($Q$2:$Q$2000=Q715,$F$2:$F$2000,"")),"")</f>
        <v>07097504(073-0049-01)</v>
      </c>
      <c r="K715" s="73" t="str" cm="1">
        <f t="array" ref="K715">IF(COUNTIF(Q$2:Q715,Q715)=1,_xlfn.TEXTJOIN(";",1,IF($Q$2:$Q$2000=Q715,$H$2:$H$2000,"")),"")</f>
        <v>10309439</v>
      </c>
      <c r="L715" s="103" t="s">
        <v>17473</v>
      </c>
      <c r="M715" s="103">
        <v>1</v>
      </c>
      <c r="O715" s="72" t="s">
        <v>15075</v>
      </c>
      <c r="P715" s="72" t="s">
        <v>17474</v>
      </c>
      <c r="Q715" s="72" t="str">
        <f t="shared" si="11"/>
        <v>国械注进20162224299</v>
      </c>
      <c r="R715" s="104">
        <v>44312</v>
      </c>
      <c r="S715" s="104">
        <v>44312</v>
      </c>
      <c r="T715" s="104">
        <v>46137</v>
      </c>
    </row>
    <row r="716" spans="1:20" s="103" customFormat="1" ht="51" customHeight="1">
      <c r="A716" s="70" t="s">
        <v>13371</v>
      </c>
      <c r="B716" s="70">
        <v>2</v>
      </c>
      <c r="C716" s="71" t="s">
        <v>16770</v>
      </c>
      <c r="D716" s="72" t="s">
        <v>15131</v>
      </c>
      <c r="E716" s="72" t="s">
        <v>17475</v>
      </c>
      <c r="F716" s="73" t="s">
        <v>17476</v>
      </c>
      <c r="G716" s="71" t="s">
        <v>17477</v>
      </c>
      <c r="H716" s="73">
        <v>10309440</v>
      </c>
      <c r="I716" s="73" t="str" cm="1">
        <f t="array" ref="I716">IF(COUNTIF(Q$2:Q716,Q716)=1,_xlfn.TEXTJOIN(";",1,IF($Q$2:$Q$2000=Q716,$C$2:$C$2000,"")),"")</f>
        <v>ADVIA Chem</v>
      </c>
      <c r="J716" s="73" t="str" cm="1">
        <f t="array" ref="J716">IF(COUNTIF(Q$2:Q716,Q716)=1,_xlfn.TEXTJOIN(";",1,IF($Q$2:$Q$2000=Q716,$F$2:$F$2000,"")),"")</f>
        <v xml:space="preserve">06135445(073-0050-01) </v>
      </c>
      <c r="K716" s="73" t="str" cm="1">
        <f t="array" ref="K716">IF(COUNTIF(Q$2:Q716,Q716)=1,_xlfn.TEXTJOIN(";",1,IF($Q$2:$Q$2000=Q716,$H$2:$H$2000,"")),"")</f>
        <v>10309440</v>
      </c>
      <c r="L716" s="103" t="s">
        <v>17478</v>
      </c>
      <c r="M716" s="103">
        <v>1</v>
      </c>
      <c r="O716" s="72" t="s">
        <v>15075</v>
      </c>
      <c r="P716" s="72" t="s">
        <v>17479</v>
      </c>
      <c r="Q716" s="72" t="str">
        <f t="shared" si="11"/>
        <v>国械注进20162224300</v>
      </c>
      <c r="R716" s="104">
        <v>44263</v>
      </c>
      <c r="S716" s="104">
        <v>44263</v>
      </c>
      <c r="T716" s="104">
        <v>46088</v>
      </c>
    </row>
    <row r="717" spans="1:20" s="103" customFormat="1" ht="13.5" customHeight="1">
      <c r="A717" s="70" t="s">
        <v>13371</v>
      </c>
      <c r="B717" s="70">
        <v>2</v>
      </c>
      <c r="C717" s="71" t="s">
        <v>16770</v>
      </c>
      <c r="D717" s="72" t="s">
        <v>17480</v>
      </c>
      <c r="E717" s="72" t="s">
        <v>17481</v>
      </c>
      <c r="F717" s="73" t="s">
        <v>17482</v>
      </c>
      <c r="G717" s="71" t="s">
        <v>17483</v>
      </c>
      <c r="H717" s="73">
        <v>10335885</v>
      </c>
      <c r="I717" s="73" t="str" cm="1">
        <f t="array" ref="I717">IF(COUNTIF(Q$2:Q717,Q717)=1,_xlfn.TEXTJOIN(";",1,IF($Q$2:$Q$2000=Q717,$C$2:$C$2000,"")),"")</f>
        <v>ADVIA Chem;Atellica CH</v>
      </c>
      <c r="J717" s="73" t="str" cm="1">
        <f t="array" ref="J717">IF(COUNTIF(Q$2:Q717,Q717)=1,_xlfn.TEXTJOIN(";",1,IF($Q$2:$Q$2000=Q717,$F$2:$F$2000,"")),"")</f>
        <v>05000171;11097524</v>
      </c>
      <c r="K717" s="73" t="str" cm="1">
        <f t="array" ref="K717">IF(COUNTIF(Q$2:Q717,Q717)=1,_xlfn.TEXTJOIN(";",1,IF($Q$2:$Q$2000=Q717,$H$2:$H$2000,"")),"")</f>
        <v>10335885;11097524</v>
      </c>
      <c r="L717" s="103" t="s">
        <v>17484</v>
      </c>
      <c r="M717" s="103">
        <v>4</v>
      </c>
      <c r="N717" s="103" t="s">
        <v>17485</v>
      </c>
      <c r="O717" s="72" t="s">
        <v>17486</v>
      </c>
      <c r="P717" s="72" t="s">
        <v>17487</v>
      </c>
      <c r="Q717" s="72" t="str">
        <f t="shared" si="11"/>
        <v>国械注进20162404361</v>
      </c>
      <c r="R717" s="104">
        <v>44271</v>
      </c>
      <c r="S717" s="104">
        <v>44271</v>
      </c>
      <c r="T717" s="104">
        <v>46096</v>
      </c>
    </row>
    <row r="718" spans="1:20" s="103" customFormat="1" ht="22.5" customHeight="1">
      <c r="A718" s="70" t="s">
        <v>13371</v>
      </c>
      <c r="B718" s="70">
        <v>2</v>
      </c>
      <c r="C718" s="71" t="s">
        <v>50</v>
      </c>
      <c r="D718" s="72" t="s">
        <v>17480</v>
      </c>
      <c r="E718" s="72" t="s">
        <v>17481</v>
      </c>
      <c r="F718" s="73" t="s">
        <v>17488</v>
      </c>
      <c r="G718" s="71" t="s">
        <v>17489</v>
      </c>
      <c r="H718" s="73">
        <v>11097524</v>
      </c>
      <c r="I718" s="73" t="str" cm="1">
        <f t="array" ref="I718">IF(COUNTIF(Q$2:Q718,Q718)=1,_xlfn.TEXTJOIN(";",1,IF($Q$2:$Q$2000=Q718,$C$2:$C$2000,"")),"")</f>
        <v/>
      </c>
      <c r="J718" s="73" t="str" cm="1">
        <f t="array" ref="J718">IF(COUNTIF(Q$2:Q718,Q718)=1,_xlfn.TEXTJOIN(";",1,IF($Q$2:$Q$2000=Q718,$F$2:$F$2000,"")),"")</f>
        <v/>
      </c>
      <c r="K718" s="73" t="str" cm="1">
        <f t="array" ref="K718">IF(COUNTIF(Q$2:Q718,Q718)=1,_xlfn.TEXTJOIN(";",1,IF($Q$2:$Q$2000=Q718,$H$2:$H$2000,"")),"")</f>
        <v/>
      </c>
      <c r="L718" s="103" t="s">
        <v>17490</v>
      </c>
      <c r="M718" s="103">
        <v>4</v>
      </c>
      <c r="N718" s="103" t="s">
        <v>17491</v>
      </c>
      <c r="O718" s="72" t="s">
        <v>17082</v>
      </c>
      <c r="P718" s="72" t="s">
        <v>17492</v>
      </c>
      <c r="Q718" s="72" t="str">
        <f t="shared" si="11"/>
        <v>国械注进20162404361</v>
      </c>
      <c r="R718" s="104">
        <v>44271</v>
      </c>
      <c r="S718" s="104">
        <v>44271</v>
      </c>
      <c r="T718" s="104">
        <v>46096</v>
      </c>
    </row>
    <row r="719" spans="1:20" s="103" customFormat="1" ht="18" customHeight="1">
      <c r="A719" s="70" t="s">
        <v>13371</v>
      </c>
      <c r="B719" s="70">
        <v>2</v>
      </c>
      <c r="C719" s="71" t="s">
        <v>16770</v>
      </c>
      <c r="D719" s="72" t="s">
        <v>17493</v>
      </c>
      <c r="E719" s="108" t="s">
        <v>17494</v>
      </c>
      <c r="F719" s="73" t="s">
        <v>17495</v>
      </c>
      <c r="G719" s="71" t="s">
        <v>17496</v>
      </c>
      <c r="H719" s="73">
        <v>10335872</v>
      </c>
      <c r="I719" s="73" t="str" cm="1">
        <f t="array" ref="I719">IF(COUNTIF(Q$2:Q719,Q719)=1,_xlfn.TEXTJOIN(";",1,IF($Q$2:$Q$2000=Q719,$C$2:$C$2000,"")),"")</f>
        <v>ADVIA Chem;ADVIA Chem;Atellica CH</v>
      </c>
      <c r="J719" s="73" t="str" cm="1">
        <f t="array" ref="J719">IF(COUNTIF(Q$2:Q719,Q719)=1,_xlfn.TEXTJOIN(";",1,IF($Q$2:$Q$2000=Q719,$F$2:$F$2000,"")),"")</f>
        <v>04993223;10492319;11097621</v>
      </c>
      <c r="K719" s="73" t="str" cm="1">
        <f t="array" ref="K719">IF(COUNTIF(Q$2:Q719,Q719)=1,_xlfn.TEXTJOIN(";",1,IF($Q$2:$Q$2000=Q719,$H$2:$H$2000,"")),"")</f>
        <v>10335872;10492319;11097621</v>
      </c>
      <c r="L719" s="103" t="s">
        <v>17497</v>
      </c>
      <c r="M719" s="103">
        <v>4</v>
      </c>
      <c r="N719" s="103" t="s">
        <v>17498</v>
      </c>
      <c r="O719" s="72" t="s">
        <v>17499</v>
      </c>
      <c r="P719" s="72" t="s">
        <v>17500</v>
      </c>
      <c r="Q719" s="72" t="str">
        <f t="shared" si="11"/>
        <v>国械注进20162404772</v>
      </c>
      <c r="R719" s="104">
        <v>44376</v>
      </c>
      <c r="S719" s="104">
        <v>44376</v>
      </c>
      <c r="T719" s="104">
        <v>46201</v>
      </c>
    </row>
    <row r="720" spans="1:20" s="103" customFormat="1" ht="19.5" customHeight="1">
      <c r="A720" s="70" t="s">
        <v>13371</v>
      </c>
      <c r="B720" s="70">
        <v>2</v>
      </c>
      <c r="C720" s="71" t="s">
        <v>16770</v>
      </c>
      <c r="D720" s="72" t="s">
        <v>17493</v>
      </c>
      <c r="E720" s="108" t="s">
        <v>17494</v>
      </c>
      <c r="F720" s="73" t="s">
        <v>17501</v>
      </c>
      <c r="G720" s="71" t="s">
        <v>17502</v>
      </c>
      <c r="H720" s="73">
        <v>10492319</v>
      </c>
      <c r="I720" s="73" t="str" cm="1">
        <f t="array" ref="I720">IF(COUNTIF(Q$2:Q720,Q720)=1,_xlfn.TEXTJOIN(";",1,IF($Q$2:$Q$2000=Q720,$C$2:$C$2000,"")),"")</f>
        <v/>
      </c>
      <c r="J720" s="73" t="str" cm="1">
        <f t="array" ref="J720">IF(COUNTIF(Q$2:Q720,Q720)=1,_xlfn.TEXTJOIN(";",1,IF($Q$2:$Q$2000=Q720,$F$2:$F$2000,"")),"")</f>
        <v/>
      </c>
      <c r="K720" s="73" t="str" cm="1">
        <f t="array" ref="K720">IF(COUNTIF(Q$2:Q720,Q720)=1,_xlfn.TEXTJOIN(";",1,IF($Q$2:$Q$2000=Q720,$H$2:$H$2000,"")),"")</f>
        <v/>
      </c>
      <c r="L720" s="103" t="s">
        <v>17503</v>
      </c>
      <c r="M720" s="103">
        <v>7</v>
      </c>
      <c r="N720" s="103" t="s">
        <v>17504</v>
      </c>
      <c r="O720" s="72" t="s">
        <v>17505</v>
      </c>
      <c r="P720" s="72" t="s">
        <v>17506</v>
      </c>
      <c r="Q720" s="72" t="str">
        <f t="shared" si="11"/>
        <v>国械注进20162404772</v>
      </c>
      <c r="R720" s="104">
        <v>44376</v>
      </c>
      <c r="S720" s="104">
        <v>44376</v>
      </c>
      <c r="T720" s="104">
        <v>46201</v>
      </c>
    </row>
    <row r="721" spans="1:20" s="103" customFormat="1" ht="25.5" customHeight="1">
      <c r="A721" s="70" t="s">
        <v>13371</v>
      </c>
      <c r="B721" s="70">
        <v>2</v>
      </c>
      <c r="C721" s="71" t="s">
        <v>50</v>
      </c>
      <c r="D721" s="72" t="s">
        <v>17493</v>
      </c>
      <c r="E721" s="108" t="s">
        <v>17494</v>
      </c>
      <c r="F721" s="73">
        <v>11097621</v>
      </c>
      <c r="G721" s="71" t="s">
        <v>17507</v>
      </c>
      <c r="H721" s="73">
        <v>11097621</v>
      </c>
      <c r="I721" s="73" t="str" cm="1">
        <f t="array" ref="I721">IF(COUNTIF(Q$2:Q721,Q721)=1,_xlfn.TEXTJOIN(";",1,IF($Q$2:$Q$2000=Q721,$C$2:$C$2000,"")),"")</f>
        <v/>
      </c>
      <c r="J721" s="73" t="str" cm="1">
        <f t="array" ref="J721">IF(COUNTIF(Q$2:Q721,Q721)=1,_xlfn.TEXTJOIN(";",1,IF($Q$2:$Q$2000=Q721,$F$2:$F$2000,"")),"")</f>
        <v/>
      </c>
      <c r="K721" s="73" t="str" cm="1">
        <f t="array" ref="K721">IF(COUNTIF(Q$2:Q721,Q721)=1,_xlfn.TEXTJOIN(";",1,IF($Q$2:$Q$2000=Q721,$H$2:$H$2000,"")),"")</f>
        <v/>
      </c>
      <c r="L721" s="103" t="s">
        <v>17508</v>
      </c>
      <c r="M721" s="103">
        <v>4</v>
      </c>
      <c r="N721" s="103" t="s">
        <v>17509</v>
      </c>
      <c r="O721" s="72" t="s">
        <v>17510</v>
      </c>
      <c r="P721" s="72" t="s">
        <v>17506</v>
      </c>
      <c r="Q721" s="72" t="str">
        <f t="shared" si="11"/>
        <v>国械注进20162404772</v>
      </c>
      <c r="R721" s="104">
        <v>44376</v>
      </c>
      <c r="S721" s="104">
        <v>44376</v>
      </c>
      <c r="T721" s="104">
        <v>46201</v>
      </c>
    </row>
    <row r="722" spans="1:20" s="103" customFormat="1" ht="25.5" customHeight="1">
      <c r="A722" s="70" t="s">
        <v>13371</v>
      </c>
      <c r="B722" s="70">
        <v>1</v>
      </c>
      <c r="C722" s="71" t="s">
        <v>16770</v>
      </c>
      <c r="D722" s="72" t="s">
        <v>17511</v>
      </c>
      <c r="E722" s="72" t="s">
        <v>17512</v>
      </c>
      <c r="F722" s="73" t="s">
        <v>17513</v>
      </c>
      <c r="G722" s="71" t="s">
        <v>17514</v>
      </c>
      <c r="H722" s="73">
        <v>10286032</v>
      </c>
      <c r="I722" s="73" t="str" cm="1">
        <f t="array" ref="I722">IF(COUNTIF(Q$2:Q722,Q722)=1,_xlfn.TEXTJOIN(";",1,IF($Q$2:$Q$2000=Q722,$C$2:$C$2000,"")),"")</f>
        <v>ADVIA Chem</v>
      </c>
      <c r="J722" s="73" t="str" cm="1">
        <f t="array" ref="J722">IF(COUNTIF(Q$2:Q722,Q722)=1,_xlfn.TEXTJOIN(";",1,IF($Q$2:$Q$2000=Q722,$F$2:$F$2000,"")),"")</f>
        <v>04795367</v>
      </c>
      <c r="K722" s="73" t="str" cm="1">
        <f t="array" ref="K722">IF(COUNTIF(Q$2:Q722,Q722)=1,_xlfn.TEXTJOIN(";",1,IF($Q$2:$Q$2000=Q722,$H$2:$H$2000,"")),"")</f>
        <v>10286032</v>
      </c>
      <c r="L722" s="103" t="s">
        <v>17515</v>
      </c>
      <c r="M722" s="103">
        <v>1</v>
      </c>
      <c r="O722" s="72" t="s">
        <v>17516</v>
      </c>
      <c r="P722" s="72" t="s">
        <v>17517</v>
      </c>
      <c r="Q722" s="72" t="str">
        <f t="shared" si="11"/>
        <v>国械备20151494号</v>
      </c>
      <c r="R722" s="104">
        <v>43441</v>
      </c>
      <c r="S722" s="104">
        <v>43441</v>
      </c>
      <c r="T722" s="104">
        <v>401768</v>
      </c>
    </row>
    <row r="723" spans="1:20" s="103" customFormat="1" ht="25.5" customHeight="1">
      <c r="A723" s="70" t="s">
        <v>13371</v>
      </c>
      <c r="B723" s="70">
        <v>2</v>
      </c>
      <c r="C723" s="71" t="s">
        <v>16770</v>
      </c>
      <c r="D723" s="72" t="s">
        <v>13490</v>
      </c>
      <c r="E723" s="72" t="s">
        <v>17518</v>
      </c>
      <c r="F723" s="73" t="s">
        <v>17519</v>
      </c>
      <c r="G723" s="71" t="s">
        <v>17520</v>
      </c>
      <c r="H723" s="73">
        <v>10337470</v>
      </c>
      <c r="I723" s="73" t="str" cm="1">
        <f t="array" ref="I723">IF(COUNTIF(Q$2:Q723,Q723)=1,_xlfn.TEXTJOIN(";",1,IF($Q$2:$Q$2000=Q723,$C$2:$C$2000,"")),"")</f>
        <v>ADVIA Chem;Atellica CH</v>
      </c>
      <c r="J723" s="73" t="str" cm="1">
        <f t="array" ref="J723">IF(COUNTIF(Q$2:Q723,Q723)=1,_xlfn.TEXTJOIN(";",1,IF($Q$2:$Q$2000=Q723,$F$2:$F$2000,"")),"")</f>
        <v>06487733;11099435</v>
      </c>
      <c r="K723" s="73" t="str" cm="1">
        <f t="array" ref="K723">IF(COUNTIF(Q$2:Q723,Q723)=1,_xlfn.TEXTJOIN(";",1,IF($Q$2:$Q$2000=Q723,$H$2:$H$2000,"")),"")</f>
        <v>10337470;11099435</v>
      </c>
      <c r="L723" s="103" t="s">
        <v>17521</v>
      </c>
      <c r="M723" s="103">
        <v>1</v>
      </c>
      <c r="O723" s="72" t="s">
        <v>17522</v>
      </c>
      <c r="P723" s="72" t="s">
        <v>17523</v>
      </c>
      <c r="Q723" s="72" t="str">
        <f t="shared" si="11"/>
        <v>国械注进20162404236</v>
      </c>
      <c r="R723" s="104">
        <v>44312</v>
      </c>
      <c r="S723" s="104">
        <v>44312</v>
      </c>
      <c r="T723" s="104">
        <v>46137</v>
      </c>
    </row>
    <row r="724" spans="1:20" s="103" customFormat="1" ht="25.5" customHeight="1">
      <c r="A724" s="70" t="s">
        <v>13371</v>
      </c>
      <c r="B724" s="70">
        <v>2</v>
      </c>
      <c r="C724" s="71" t="s">
        <v>50</v>
      </c>
      <c r="D724" s="72" t="s">
        <v>13490</v>
      </c>
      <c r="E724" s="72" t="s">
        <v>17518</v>
      </c>
      <c r="F724" s="73" t="s">
        <v>17524</v>
      </c>
      <c r="G724" s="71" t="s">
        <v>17525</v>
      </c>
      <c r="H724" s="73">
        <v>11099435</v>
      </c>
      <c r="I724" s="73" t="str" cm="1">
        <f t="array" ref="I724">IF(COUNTIF(Q$2:Q724,Q724)=1,_xlfn.TEXTJOIN(";",1,IF($Q$2:$Q$2000=Q724,$C$2:$C$2000,"")),"")</f>
        <v/>
      </c>
      <c r="J724" s="73" t="str" cm="1">
        <f t="array" ref="J724">IF(COUNTIF(Q$2:Q724,Q724)=1,_xlfn.TEXTJOIN(";",1,IF($Q$2:$Q$2000=Q724,$F$2:$F$2000,"")),"")</f>
        <v/>
      </c>
      <c r="K724" s="73" t="str" cm="1">
        <f t="array" ref="K724">IF(COUNTIF(Q$2:Q724,Q724)=1,_xlfn.TEXTJOIN(";",1,IF($Q$2:$Q$2000=Q724,$H$2:$H$2000,"")),"")</f>
        <v/>
      </c>
      <c r="L724" s="103" t="s">
        <v>17526</v>
      </c>
      <c r="M724" s="103">
        <v>1</v>
      </c>
      <c r="O724" s="72" t="s">
        <v>17522</v>
      </c>
      <c r="P724" s="72" t="s">
        <v>17527</v>
      </c>
      <c r="Q724" s="72" t="str">
        <f t="shared" si="11"/>
        <v>国械注进20162404236</v>
      </c>
      <c r="R724" s="104">
        <v>44312</v>
      </c>
      <c r="S724" s="104">
        <v>44312</v>
      </c>
      <c r="T724" s="104">
        <v>46137</v>
      </c>
    </row>
    <row r="725" spans="1:20" s="103" customFormat="1" ht="25.5" customHeight="1">
      <c r="A725" s="70" t="s">
        <v>13371</v>
      </c>
      <c r="B725" s="70">
        <v>2</v>
      </c>
      <c r="C725" s="71" t="s">
        <v>16770</v>
      </c>
      <c r="D725" s="72" t="s">
        <v>17528</v>
      </c>
      <c r="E725" s="72" t="s">
        <v>17529</v>
      </c>
      <c r="F725" s="73" t="s">
        <v>17530</v>
      </c>
      <c r="G725" s="71" t="s">
        <v>17531</v>
      </c>
      <c r="H725" s="73">
        <v>10311930</v>
      </c>
      <c r="I725" s="73" t="str" cm="1">
        <f t="array" ref="I725">IF(COUNTIF(Q$2:Q725,Q725)=1,_xlfn.TEXTJOIN(";",1,IF($Q$2:$Q$2000=Q725,$C$2:$C$2000,"")),"")</f>
        <v>ADVIA Chem;Atellica CH</v>
      </c>
      <c r="J725" s="73" t="str" cm="1">
        <f t="array" ref="J725">IF(COUNTIF(Q$2:Q725,Q725)=1,_xlfn.TEXTJOIN(";",1,IF($Q$2:$Q$2000=Q725,$F$2:$F$2000,"")),"")</f>
        <v>07889923;11099441</v>
      </c>
      <c r="K725" s="73" t="str" cm="1">
        <f t="array" ref="K725">IF(COUNTIF(Q$2:Q725,Q725)=1,_xlfn.TEXTJOIN(";",1,IF($Q$2:$Q$2000=Q725,$H$2:$H$2000,"")),"")</f>
        <v>10311930;11099441</v>
      </c>
      <c r="L725" s="103" t="s">
        <v>17532</v>
      </c>
      <c r="M725" s="103">
        <v>3</v>
      </c>
      <c r="N725" s="103" t="s">
        <v>17533</v>
      </c>
      <c r="O725" s="72" t="s">
        <v>17534</v>
      </c>
      <c r="P725" s="72" t="s">
        <v>17535</v>
      </c>
      <c r="Q725" s="72" t="str">
        <f t="shared" si="11"/>
        <v>国械注进20162404806</v>
      </c>
      <c r="R725" s="104">
        <v>44335</v>
      </c>
      <c r="S725" s="104">
        <v>44335</v>
      </c>
      <c r="T725" s="104">
        <v>46160</v>
      </c>
    </row>
    <row r="726" spans="1:20" s="103" customFormat="1" ht="25.5" customHeight="1">
      <c r="A726" s="70" t="s">
        <v>13371</v>
      </c>
      <c r="B726" s="70">
        <v>2</v>
      </c>
      <c r="C726" s="71" t="s">
        <v>50</v>
      </c>
      <c r="D726" s="72" t="s">
        <v>17528</v>
      </c>
      <c r="E726" s="72" t="s">
        <v>17529</v>
      </c>
      <c r="F726" s="73">
        <v>11099441</v>
      </c>
      <c r="G726" s="71" t="s">
        <v>17536</v>
      </c>
      <c r="H726" s="73">
        <v>11099441</v>
      </c>
      <c r="I726" s="73" t="str" cm="1">
        <f t="array" ref="I726">IF(COUNTIF(Q$2:Q726,Q726)=1,_xlfn.TEXTJOIN(";",1,IF($Q$2:$Q$2000=Q726,$C$2:$C$2000,"")),"")</f>
        <v/>
      </c>
      <c r="J726" s="73" t="str" cm="1">
        <f t="array" ref="J726">IF(COUNTIF(Q$2:Q726,Q726)=1,_xlfn.TEXTJOIN(";",1,IF($Q$2:$Q$2000=Q726,$F$2:$F$2000,"")),"")</f>
        <v/>
      </c>
      <c r="K726" s="73" t="str" cm="1">
        <f t="array" ref="K726">IF(COUNTIF(Q$2:Q726,Q726)=1,_xlfn.TEXTJOIN(";",1,IF($Q$2:$Q$2000=Q726,$H$2:$H$2000,"")),"")</f>
        <v/>
      </c>
      <c r="L726" s="103" t="s">
        <v>17537</v>
      </c>
      <c r="M726" s="103">
        <v>3</v>
      </c>
      <c r="N726" s="103" t="s">
        <v>17538</v>
      </c>
      <c r="O726" s="72" t="s">
        <v>17534</v>
      </c>
      <c r="P726" s="72" t="s">
        <v>17539</v>
      </c>
      <c r="Q726" s="72" t="str">
        <f t="shared" si="11"/>
        <v>国械注进20162404806</v>
      </c>
      <c r="R726" s="104">
        <v>44335</v>
      </c>
      <c r="S726" s="104">
        <v>44335</v>
      </c>
      <c r="T726" s="104">
        <v>46160</v>
      </c>
    </row>
    <row r="727" spans="1:20" s="103" customFormat="1" ht="25.5" customHeight="1">
      <c r="A727" s="70" t="s">
        <v>13371</v>
      </c>
      <c r="B727" s="70">
        <v>2</v>
      </c>
      <c r="C727" s="71" t="s">
        <v>16770</v>
      </c>
      <c r="D727" s="72" t="s">
        <v>17540</v>
      </c>
      <c r="E727" s="72" t="s">
        <v>17541</v>
      </c>
      <c r="F727" s="73" t="s">
        <v>17542</v>
      </c>
      <c r="G727" s="71" t="s">
        <v>17543</v>
      </c>
      <c r="H727" s="73">
        <v>10361938</v>
      </c>
      <c r="I727" s="73" t="str" cm="1">
        <f t="array" ref="I727">IF(COUNTIF(Q$2:Q727,Q727)=1,_xlfn.TEXTJOIN(";",1,IF($Q$2:$Q$2000=Q727,$C$2:$C$2000,"")),"")</f>
        <v>ADVIA Chem;ADVIA Chem</v>
      </c>
      <c r="J727" s="73" t="str" cm="1">
        <f t="array" ref="J727">IF(COUNTIF(Q$2:Q727,Q727)=1,_xlfn.TEXTJOIN(";",1,IF($Q$2:$Q$2000=Q727,$F$2:$F$2000,"")),"")</f>
        <v>04862277;10494078</v>
      </c>
      <c r="K727" s="73" t="str" cm="1">
        <f t="array" ref="K727">IF(COUNTIF(Q$2:Q727,Q727)=1,_xlfn.TEXTJOIN(";",1,IF($Q$2:$Q$2000=Q727,$H$2:$H$2000,"")),"")</f>
        <v>10361938;10494078</v>
      </c>
      <c r="L727" s="103" t="s">
        <v>17544</v>
      </c>
      <c r="M727" s="103">
        <v>1</v>
      </c>
      <c r="O727" s="72" t="s">
        <v>17545</v>
      </c>
      <c r="P727" s="72" t="s">
        <v>17546</v>
      </c>
      <c r="Q727" s="72" t="str">
        <f t="shared" si="11"/>
        <v>国械注进20162405216</v>
      </c>
      <c r="R727" s="104">
        <v>44442</v>
      </c>
      <c r="S727" s="104">
        <v>44442</v>
      </c>
      <c r="T727" s="104">
        <v>46267</v>
      </c>
    </row>
    <row r="728" spans="1:20" s="103" customFormat="1" ht="25.5" customHeight="1">
      <c r="A728" s="70" t="s">
        <v>13371</v>
      </c>
      <c r="B728" s="70">
        <v>2</v>
      </c>
      <c r="C728" s="71" t="s">
        <v>16770</v>
      </c>
      <c r="D728" s="72" t="s">
        <v>17540</v>
      </c>
      <c r="E728" s="72" t="s">
        <v>17541</v>
      </c>
      <c r="F728" s="73" t="s">
        <v>17547</v>
      </c>
      <c r="G728" s="71" t="s">
        <v>17548</v>
      </c>
      <c r="H728" s="73">
        <v>10494078</v>
      </c>
      <c r="I728" s="73" t="str" cm="1">
        <f t="array" ref="I728">IF(COUNTIF(Q$2:Q728,Q728)=1,_xlfn.TEXTJOIN(";",1,IF($Q$2:$Q$2000=Q728,$C$2:$C$2000,"")),"")</f>
        <v/>
      </c>
      <c r="J728" s="73" t="str" cm="1">
        <f t="array" ref="J728">IF(COUNTIF(Q$2:Q728,Q728)=1,_xlfn.TEXTJOIN(";",1,IF($Q$2:$Q$2000=Q728,$F$2:$F$2000,"")),"")</f>
        <v/>
      </c>
      <c r="K728" s="73" t="str" cm="1">
        <f t="array" ref="K728">IF(COUNTIF(Q$2:Q728,Q728)=1,_xlfn.TEXTJOIN(";",1,IF($Q$2:$Q$2000=Q728,$H$2:$H$2000,"")),"")</f>
        <v/>
      </c>
      <c r="L728" s="103" t="s">
        <v>17549</v>
      </c>
      <c r="M728" s="103">
        <v>1</v>
      </c>
      <c r="O728" s="72" t="s">
        <v>17550</v>
      </c>
      <c r="P728" s="72" t="s">
        <v>17551</v>
      </c>
      <c r="Q728" s="72" t="str">
        <f t="shared" si="11"/>
        <v>国械注进20162405216</v>
      </c>
      <c r="R728" s="104">
        <v>44442</v>
      </c>
      <c r="S728" s="104">
        <v>44442</v>
      </c>
      <c r="T728" s="104">
        <v>46267</v>
      </c>
    </row>
    <row r="729" spans="1:20" s="103" customFormat="1" ht="25.5" customHeight="1">
      <c r="A729" s="70" t="s">
        <v>13371</v>
      </c>
      <c r="B729" s="70">
        <v>2</v>
      </c>
      <c r="C729" s="71" t="s">
        <v>16770</v>
      </c>
      <c r="D729" s="72" t="s">
        <v>15100</v>
      </c>
      <c r="E729" s="72" t="s">
        <v>17552</v>
      </c>
      <c r="F729" s="71">
        <v>10309465</v>
      </c>
      <c r="G729" s="71" t="s">
        <v>17553</v>
      </c>
      <c r="H729" s="73">
        <v>10309465</v>
      </c>
      <c r="I729" s="73" t="str" cm="1">
        <f t="array" ref="I729">IF(COUNTIF(Q$2:Q729,Q729)=1,_xlfn.TEXTJOIN(";",1,IF($Q$2:$Q$2000=Q729,$C$2:$C$2000,"")),"")</f>
        <v>ADVIA Chem</v>
      </c>
      <c r="J729" s="73" t="str" cm="1">
        <f t="array" ref="J729">IF(COUNTIF(Q$2:Q729,Q729)=1,_xlfn.TEXTJOIN(";",1,IF($Q$2:$Q$2000=Q729,$F$2:$F$2000,"")),"")</f>
        <v>10309465</v>
      </c>
      <c r="K729" s="73" t="str" cm="1">
        <f t="array" ref="K729">IF(COUNTIF(Q$2:Q729,Q729)=1,_xlfn.TEXTJOIN(";",1,IF($Q$2:$Q$2000=Q729,$H$2:$H$2000,"")),"")</f>
        <v>10309465</v>
      </c>
      <c r="L729" s="103" t="s">
        <v>17554</v>
      </c>
      <c r="M729" s="103">
        <v>1</v>
      </c>
      <c r="O729" s="72" t="s">
        <v>15075</v>
      </c>
      <c r="P729" s="72" t="s">
        <v>17555</v>
      </c>
      <c r="Q729" s="72" t="str">
        <f t="shared" si="11"/>
        <v>国械注进20172221240</v>
      </c>
      <c r="R729" s="104">
        <v>44504</v>
      </c>
      <c r="S729" s="104">
        <v>44679</v>
      </c>
      <c r="T729" s="104">
        <v>46504</v>
      </c>
    </row>
    <row r="730" spans="1:20" s="103" customFormat="1" ht="25.5" customHeight="1">
      <c r="A730" s="70" t="s">
        <v>13371</v>
      </c>
      <c r="B730" s="70">
        <v>2</v>
      </c>
      <c r="C730" s="71" t="s">
        <v>16770</v>
      </c>
      <c r="D730" s="112" t="s">
        <v>17556</v>
      </c>
      <c r="E730" s="112" t="s">
        <v>17557</v>
      </c>
      <c r="F730" s="148" t="s">
        <v>17558</v>
      </c>
      <c r="G730" s="71" t="s">
        <v>17559</v>
      </c>
      <c r="H730" s="73">
        <v>10361942</v>
      </c>
      <c r="I730" s="73" t="str" cm="1">
        <f t="array" ref="I730">IF(COUNTIF(Q$2:Q730,Q730)=1,_xlfn.TEXTJOIN(";",1,IF($Q$2:$Q$2000=Q730,$C$2:$C$2000,"")),"")</f>
        <v>ADVIA Chem;Atellica CH</v>
      </c>
      <c r="J730" s="73" t="str" cm="1">
        <f t="array" ref="J730">IF(COUNTIF(Q$2:Q730,Q730)=1,_xlfn.TEXTJOIN(";",1,IF($Q$2:$Q$2000=Q730,$F$2:$F$2000,"")),"")</f>
        <v>04862528;11097627</v>
      </c>
      <c r="K730" s="73" t="str" cm="1">
        <f t="array" ref="K730">IF(COUNTIF(Q$2:Q730,Q730)=1,_xlfn.TEXTJOIN(";",1,IF($Q$2:$Q$2000=Q730,$H$2:$H$2000,"")),"")</f>
        <v>10361942;11097627</v>
      </c>
      <c r="L730" s="103" t="s">
        <v>17560</v>
      </c>
      <c r="M730" s="103">
        <v>1</v>
      </c>
      <c r="O730" s="72" t="s">
        <v>17561</v>
      </c>
      <c r="P730" s="112" t="s">
        <v>17562</v>
      </c>
      <c r="Q730" s="72" t="str">
        <f t="shared" si="11"/>
        <v>国械注进20152400184</v>
      </c>
      <c r="R730" s="104">
        <v>43690</v>
      </c>
      <c r="S730" s="104">
        <v>43690</v>
      </c>
      <c r="T730" s="104">
        <v>45516</v>
      </c>
    </row>
    <row r="731" spans="1:20" s="103" customFormat="1" ht="25.5" customHeight="1">
      <c r="A731" s="70" t="s">
        <v>13371</v>
      </c>
      <c r="B731" s="70">
        <v>2</v>
      </c>
      <c r="C731" s="71" t="s">
        <v>50</v>
      </c>
      <c r="D731" s="112" t="s">
        <v>17556</v>
      </c>
      <c r="E731" s="112" t="s">
        <v>17557</v>
      </c>
      <c r="F731" s="148">
        <v>11097627</v>
      </c>
      <c r="G731" s="71" t="s">
        <v>17563</v>
      </c>
      <c r="H731" s="73">
        <v>11097627</v>
      </c>
      <c r="I731" s="73" t="str" cm="1">
        <f t="array" ref="I731">IF(COUNTIF(Q$2:Q731,Q731)=1,_xlfn.TEXTJOIN(";",1,IF($Q$2:$Q$2000=Q731,$C$2:$C$2000,"")),"")</f>
        <v/>
      </c>
      <c r="J731" s="73" t="str" cm="1">
        <f t="array" ref="J731">IF(COUNTIF(Q$2:Q731,Q731)=1,_xlfn.TEXTJOIN(";",1,IF($Q$2:$Q$2000=Q731,$F$2:$F$2000,"")),"")</f>
        <v/>
      </c>
      <c r="K731" s="73" t="str" cm="1">
        <f t="array" ref="K731">IF(COUNTIF(Q$2:Q731,Q731)=1,_xlfn.TEXTJOIN(";",1,IF($Q$2:$Q$2000=Q731,$H$2:$H$2000,"")),"")</f>
        <v/>
      </c>
      <c r="L731" s="103" t="s">
        <v>17564</v>
      </c>
      <c r="M731" s="103">
        <v>1</v>
      </c>
      <c r="O731" s="72" t="s">
        <v>16823</v>
      </c>
      <c r="P731" s="112" t="s">
        <v>17565</v>
      </c>
      <c r="Q731" s="72" t="str">
        <f t="shared" si="11"/>
        <v>国械注进20152400184</v>
      </c>
      <c r="R731" s="104">
        <v>43690</v>
      </c>
      <c r="S731" s="104">
        <v>43690</v>
      </c>
      <c r="T731" s="104">
        <v>45516</v>
      </c>
    </row>
    <row r="732" spans="1:20" s="103" customFormat="1" ht="25.5" customHeight="1">
      <c r="A732" s="70" t="s">
        <v>13371</v>
      </c>
      <c r="B732" s="70">
        <v>2</v>
      </c>
      <c r="C732" s="71" t="s">
        <v>16770</v>
      </c>
      <c r="D732" s="112" t="s">
        <v>17566</v>
      </c>
      <c r="E732" s="112" t="s">
        <v>17567</v>
      </c>
      <c r="F732" s="71" t="s">
        <v>17568</v>
      </c>
      <c r="G732" s="71" t="s">
        <v>17569</v>
      </c>
      <c r="H732" s="73">
        <v>10285017</v>
      </c>
      <c r="I732" s="73" t="str" cm="1">
        <f t="array" ref="I732">IF(COUNTIF(Q$2:Q732,Q732)=1,_xlfn.TEXTJOIN(";",1,IF($Q$2:$Q$2000=Q732,$C$2:$C$2000,"")),"")</f>
        <v>ADVIA Chem;Atellica CH</v>
      </c>
      <c r="J732" s="73" t="str" cm="1">
        <f t="array" ref="J732">IF(COUNTIF(Q$2:Q732,Q732)=1,_xlfn.TEXTJOIN(";",1,IF($Q$2:$Q$2000=Q732,$F$2:$F$2000,"")),"")</f>
        <v>04865268;11099433</v>
      </c>
      <c r="K732" s="73" t="str" cm="1">
        <f t="array" ref="K732">IF(COUNTIF(Q$2:Q732,Q732)=1,_xlfn.TEXTJOIN(";",1,IF($Q$2:$Q$2000=Q732,$H$2:$H$2000,"")),"")</f>
        <v>10285017;11099433</v>
      </c>
      <c r="L732" s="103" t="s">
        <v>17570</v>
      </c>
      <c r="M732" s="103">
        <v>1</v>
      </c>
      <c r="O732" s="72" t="s">
        <v>17571</v>
      </c>
      <c r="P732" s="112" t="s">
        <v>17572</v>
      </c>
      <c r="Q732" s="72" t="str">
        <f t="shared" si="11"/>
        <v>国械注进20152400183</v>
      </c>
      <c r="R732" s="104">
        <v>43735</v>
      </c>
      <c r="S732" s="104">
        <v>43735</v>
      </c>
      <c r="T732" s="104">
        <v>45561</v>
      </c>
    </row>
    <row r="733" spans="1:20" s="103" customFormat="1" ht="25.5" customHeight="1">
      <c r="A733" s="70" t="s">
        <v>13371</v>
      </c>
      <c r="B733" s="70">
        <v>2</v>
      </c>
      <c r="C733" s="71" t="s">
        <v>50</v>
      </c>
      <c r="D733" s="112" t="s">
        <v>17566</v>
      </c>
      <c r="E733" s="112" t="s">
        <v>17567</v>
      </c>
      <c r="F733" s="71">
        <v>11099433</v>
      </c>
      <c r="G733" s="71" t="s">
        <v>17573</v>
      </c>
      <c r="H733" s="73">
        <v>11099433</v>
      </c>
      <c r="I733" s="73" t="str" cm="1">
        <f t="array" ref="I733">IF(COUNTIF(Q$2:Q733,Q733)=1,_xlfn.TEXTJOIN(";",1,IF($Q$2:$Q$2000=Q733,$C$2:$C$2000,"")),"")</f>
        <v/>
      </c>
      <c r="J733" s="73" t="str" cm="1">
        <f t="array" ref="J733">IF(COUNTIF(Q$2:Q733,Q733)=1,_xlfn.TEXTJOIN(";",1,IF($Q$2:$Q$2000=Q733,$F$2:$F$2000,"")),"")</f>
        <v/>
      </c>
      <c r="K733" s="73" t="str" cm="1">
        <f t="array" ref="K733">IF(COUNTIF(Q$2:Q733,Q733)=1,_xlfn.TEXTJOIN(";",1,IF($Q$2:$Q$2000=Q733,$H$2:$H$2000,"")),"")</f>
        <v/>
      </c>
      <c r="L733" s="103" t="s">
        <v>17574</v>
      </c>
      <c r="M733" s="103">
        <v>1</v>
      </c>
      <c r="O733" s="72" t="s">
        <v>17571</v>
      </c>
      <c r="P733" s="112" t="s">
        <v>17575</v>
      </c>
      <c r="Q733" s="72" t="str">
        <f t="shared" si="11"/>
        <v>国械注进20152400183</v>
      </c>
      <c r="R733" s="104">
        <v>43735</v>
      </c>
      <c r="S733" s="104">
        <v>43735</v>
      </c>
      <c r="T733" s="104">
        <v>45561</v>
      </c>
    </row>
    <row r="734" spans="1:20" s="103" customFormat="1" ht="25.5" customHeight="1">
      <c r="A734" s="70" t="s">
        <v>13371</v>
      </c>
      <c r="B734" s="70">
        <v>2</v>
      </c>
      <c r="C734" s="71" t="s">
        <v>16770</v>
      </c>
      <c r="D734" s="112" t="s">
        <v>17576</v>
      </c>
      <c r="E734" s="113" t="s">
        <v>17577</v>
      </c>
      <c r="F734" s="71" t="s">
        <v>17578</v>
      </c>
      <c r="G734" s="71" t="s">
        <v>17579</v>
      </c>
      <c r="H734" s="73">
        <v>10361937</v>
      </c>
      <c r="I734" s="73" t="str" cm="1">
        <f t="array" ref="I734">IF(COUNTIF(Q$2:Q734,Q734)=1,_xlfn.TEXTJOIN(";",1,IF($Q$2:$Q$2000=Q734,$C$2:$C$2000,"")),"")</f>
        <v>ADVIA Chem;Atellica CH</v>
      </c>
      <c r="J734" s="73" t="str" cm="1">
        <f t="array" ref="J734">IF(COUNTIF(Q$2:Q734,Q734)=1,_xlfn.TEXTJOIN(";",1,IF($Q$2:$Q$2000=Q734,$F$2:$F$2000,"")),"")</f>
        <v>04862161;11097635</v>
      </c>
      <c r="K734" s="73" t="str" cm="1">
        <f t="array" ref="K734">IF(COUNTIF(Q$2:Q734,Q734)=1,_xlfn.TEXTJOIN(";",1,IF($Q$2:$Q$2000=Q734,$H$2:$H$2000,"")),"")</f>
        <v>10361937;11097635</v>
      </c>
      <c r="L734" s="103" t="s">
        <v>17580</v>
      </c>
      <c r="M734" s="103">
        <v>1</v>
      </c>
      <c r="O734" s="72" t="s">
        <v>17581</v>
      </c>
      <c r="P734" s="113" t="s">
        <v>17582</v>
      </c>
      <c r="Q734" s="72" t="str">
        <f t="shared" si="11"/>
        <v>国械注进20152400918</v>
      </c>
      <c r="R734" s="104">
        <v>43690</v>
      </c>
      <c r="S734" s="104">
        <v>43690</v>
      </c>
      <c r="T734" s="104">
        <v>45516</v>
      </c>
    </row>
    <row r="735" spans="1:20" s="103" customFormat="1" ht="25.5" customHeight="1">
      <c r="A735" s="70" t="s">
        <v>13371</v>
      </c>
      <c r="B735" s="70">
        <v>2</v>
      </c>
      <c r="C735" s="71" t="s">
        <v>50</v>
      </c>
      <c r="D735" s="112" t="s">
        <v>17576</v>
      </c>
      <c r="E735" s="113" t="s">
        <v>17577</v>
      </c>
      <c r="F735" s="71">
        <v>11097635</v>
      </c>
      <c r="G735" s="71" t="s">
        <v>17583</v>
      </c>
      <c r="H735" s="73">
        <v>11097635</v>
      </c>
      <c r="I735" s="73" t="str" cm="1">
        <f t="array" ref="I735">IF(COUNTIF(Q$2:Q735,Q735)=1,_xlfn.TEXTJOIN(";",1,IF($Q$2:$Q$2000=Q735,$C$2:$C$2000,"")),"")</f>
        <v/>
      </c>
      <c r="J735" s="73" t="str" cm="1">
        <f t="array" ref="J735">IF(COUNTIF(Q$2:Q735,Q735)=1,_xlfn.TEXTJOIN(";",1,IF($Q$2:$Q$2000=Q735,$F$2:$F$2000,"")),"")</f>
        <v/>
      </c>
      <c r="K735" s="73" t="str" cm="1">
        <f t="array" ref="K735">IF(COUNTIF(Q$2:Q735,Q735)=1,_xlfn.TEXTJOIN(";",1,IF($Q$2:$Q$2000=Q735,$H$2:$H$2000,"")),"")</f>
        <v/>
      </c>
      <c r="L735" s="103" t="s">
        <v>17584</v>
      </c>
      <c r="M735" s="103">
        <v>1</v>
      </c>
      <c r="O735" s="72" t="s">
        <v>16823</v>
      </c>
      <c r="P735" s="113" t="s">
        <v>17585</v>
      </c>
      <c r="Q735" s="72" t="str">
        <f t="shared" si="11"/>
        <v>国械注进20152400918</v>
      </c>
      <c r="R735" s="104">
        <v>43690</v>
      </c>
      <c r="S735" s="104">
        <v>43690</v>
      </c>
      <c r="T735" s="104">
        <v>45516</v>
      </c>
    </row>
    <row r="736" spans="1:20" s="103" customFormat="1" ht="25.5" customHeight="1">
      <c r="A736" s="70" t="s">
        <v>13371</v>
      </c>
      <c r="B736" s="70">
        <v>2</v>
      </c>
      <c r="C736" s="71" t="s">
        <v>16770</v>
      </c>
      <c r="D736" s="112" t="s">
        <v>17586</v>
      </c>
      <c r="E736" s="113" t="s">
        <v>17587</v>
      </c>
      <c r="F736" s="71" t="s">
        <v>17588</v>
      </c>
      <c r="G736" s="71" t="s">
        <v>17589</v>
      </c>
      <c r="H736" s="73">
        <v>10285680</v>
      </c>
      <c r="I736" s="73" t="str" cm="1">
        <f t="array" ref="I736">IF(COUNTIF(Q$2:Q736,Q736)=1,_xlfn.TEXTJOIN(";",1,IF($Q$2:$Q$2000=Q736,$C$2:$C$2000,"")),"")</f>
        <v>ADVIA Chem;Atellica CH</v>
      </c>
      <c r="J736" s="73" t="str" cm="1">
        <f t="array" ref="J736">IF(COUNTIF(Q$2:Q736,Q736)=1,_xlfn.TEXTJOIN(";",1,IF($Q$2:$Q$2000=Q736,$F$2:$F$2000,"")),"")</f>
        <v>04865101;11099442</v>
      </c>
      <c r="K736" s="73" t="str" cm="1">
        <f t="array" ref="K736">IF(COUNTIF(Q$2:Q736,Q736)=1,_xlfn.TEXTJOIN(";",1,IF($Q$2:$Q$2000=Q736,$H$2:$H$2000,"")),"")</f>
        <v>10285680;11099442</v>
      </c>
      <c r="L736" s="103" t="s">
        <v>17590</v>
      </c>
      <c r="M736" s="103">
        <v>3</v>
      </c>
      <c r="N736" s="103" t="s">
        <v>17591</v>
      </c>
      <c r="O736" s="72" t="s">
        <v>17592</v>
      </c>
      <c r="P736" s="113" t="s">
        <v>17593</v>
      </c>
      <c r="Q736" s="72" t="str">
        <f t="shared" si="11"/>
        <v>国械注进20152400917</v>
      </c>
      <c r="R736" s="104">
        <v>43796</v>
      </c>
      <c r="S736" s="104">
        <v>43796</v>
      </c>
      <c r="T736" s="104">
        <v>45622</v>
      </c>
    </row>
    <row r="737" spans="1:20" s="103" customFormat="1" ht="25.5" customHeight="1">
      <c r="A737" s="70" t="s">
        <v>13371</v>
      </c>
      <c r="B737" s="70">
        <v>2</v>
      </c>
      <c r="C737" s="71" t="s">
        <v>50</v>
      </c>
      <c r="D737" s="112" t="s">
        <v>17586</v>
      </c>
      <c r="E737" s="113" t="s">
        <v>17587</v>
      </c>
      <c r="F737" s="127">
        <v>11099442</v>
      </c>
      <c r="G737" s="71" t="s">
        <v>17594</v>
      </c>
      <c r="H737" s="73">
        <v>11099442</v>
      </c>
      <c r="I737" s="73" t="str" cm="1">
        <f t="array" ref="I737">IF(COUNTIF(Q$2:Q737,Q737)=1,_xlfn.TEXTJOIN(";",1,IF($Q$2:$Q$2000=Q737,$C$2:$C$2000,"")),"")</f>
        <v/>
      </c>
      <c r="J737" s="73" t="str" cm="1">
        <f t="array" ref="J737">IF(COUNTIF(Q$2:Q737,Q737)=1,_xlfn.TEXTJOIN(";",1,IF($Q$2:$Q$2000=Q737,$F$2:$F$2000,"")),"")</f>
        <v/>
      </c>
      <c r="K737" s="73" t="str" cm="1">
        <f t="array" ref="K737">IF(COUNTIF(Q$2:Q737,Q737)=1,_xlfn.TEXTJOIN(";",1,IF($Q$2:$Q$2000=Q737,$H$2:$H$2000,"")),"")</f>
        <v/>
      </c>
      <c r="L737" s="103" t="s">
        <v>17595</v>
      </c>
      <c r="M737" s="103">
        <v>3</v>
      </c>
      <c r="N737" s="103" t="s">
        <v>17596</v>
      </c>
      <c r="O737" s="72" t="s">
        <v>17592</v>
      </c>
      <c r="P737" s="113" t="s">
        <v>17597</v>
      </c>
      <c r="Q737" s="72" t="str">
        <f t="shared" si="11"/>
        <v>国械注进20152400917</v>
      </c>
      <c r="R737" s="104">
        <v>43796</v>
      </c>
      <c r="S737" s="104">
        <v>43796</v>
      </c>
      <c r="T737" s="104">
        <v>45622</v>
      </c>
    </row>
    <row r="738" spans="1:20" s="103" customFormat="1" ht="40.5" customHeight="1">
      <c r="A738" s="70" t="s">
        <v>13371</v>
      </c>
      <c r="B738" s="70">
        <v>2</v>
      </c>
      <c r="C738" s="71" t="s">
        <v>16770</v>
      </c>
      <c r="D738" s="112" t="s">
        <v>13612</v>
      </c>
      <c r="E738" s="149" t="s">
        <v>17598</v>
      </c>
      <c r="F738" s="71">
        <v>10335892</v>
      </c>
      <c r="G738" s="71" t="s">
        <v>17599</v>
      </c>
      <c r="H738" s="73">
        <v>10335892</v>
      </c>
      <c r="I738" s="73" t="str" cm="1">
        <f t="array" ref="I738">IF(COUNTIF(Q$2:Q738,Q738)=1,_xlfn.TEXTJOIN(";",1,IF($Q$2:$Q$2000=Q738,$C$2:$C$2000,"")),"")</f>
        <v>ADVIA Chem;Atellica CH</v>
      </c>
      <c r="J738" s="73" t="str" cm="1">
        <f t="array" ref="J738">IF(COUNTIF(Q$2:Q738,Q738)=1,_xlfn.TEXTJOIN(";",1,IF($Q$2:$Q$2000=Q738,$F$2:$F$2000,"")),"")</f>
        <v>10335892;11097591</v>
      </c>
      <c r="K738" s="73" t="str" cm="1">
        <f t="array" ref="K738">IF(COUNTIF(Q$2:Q738,Q738)=1,_xlfn.TEXTJOIN(";",1,IF($Q$2:$Q$2000=Q738,$H$2:$H$2000,"")),"")</f>
        <v>10335892;11097591</v>
      </c>
      <c r="L738" s="103" t="s">
        <v>17600</v>
      </c>
      <c r="M738" s="103">
        <v>4</v>
      </c>
      <c r="N738" s="103" t="s">
        <v>17601</v>
      </c>
      <c r="O738" s="72" t="s">
        <v>17602</v>
      </c>
      <c r="P738" s="113" t="s">
        <v>17603</v>
      </c>
      <c r="Q738" s="72" t="str">
        <f t="shared" si="11"/>
        <v>国械注进20152401381</v>
      </c>
      <c r="R738" s="104">
        <v>43833</v>
      </c>
      <c r="S738" s="104">
        <v>43833</v>
      </c>
      <c r="T738" s="104">
        <v>45659</v>
      </c>
    </row>
    <row r="739" spans="1:20" s="103" customFormat="1" ht="25.5" customHeight="1">
      <c r="A739" s="70" t="s">
        <v>13371</v>
      </c>
      <c r="B739" s="70">
        <v>2</v>
      </c>
      <c r="C739" s="71" t="s">
        <v>50</v>
      </c>
      <c r="D739" s="112" t="s">
        <v>13612</v>
      </c>
      <c r="E739" s="149" t="s">
        <v>17598</v>
      </c>
      <c r="F739" s="71">
        <v>11097591</v>
      </c>
      <c r="G739" s="71" t="s">
        <v>17604</v>
      </c>
      <c r="H739" s="73">
        <v>11097591</v>
      </c>
      <c r="I739" s="73" t="str" cm="1">
        <f t="array" ref="I739">IF(COUNTIF(Q$2:Q739,Q739)=1,_xlfn.TEXTJOIN(";",1,IF($Q$2:$Q$2000=Q739,$C$2:$C$2000,"")),"")</f>
        <v/>
      </c>
      <c r="J739" s="73" t="str" cm="1">
        <f t="array" ref="J739">IF(COUNTIF(Q$2:Q739,Q739)=1,_xlfn.TEXTJOIN(";",1,IF($Q$2:$Q$2000=Q739,$F$2:$F$2000,"")),"")</f>
        <v/>
      </c>
      <c r="K739" s="73" t="str" cm="1">
        <f t="array" ref="K739">IF(COUNTIF(Q$2:Q739,Q739)=1,_xlfn.TEXTJOIN(";",1,IF($Q$2:$Q$2000=Q739,$H$2:$H$2000,"")),"")</f>
        <v/>
      </c>
      <c r="L739" s="103" t="s">
        <v>17605</v>
      </c>
      <c r="M739" s="103">
        <v>4</v>
      </c>
      <c r="N739" s="103" t="s">
        <v>17606</v>
      </c>
      <c r="O739" s="72" t="s">
        <v>16945</v>
      </c>
      <c r="P739" s="113" t="s">
        <v>17607</v>
      </c>
      <c r="Q739" s="72" t="str">
        <f t="shared" si="11"/>
        <v>国械注进20152401381</v>
      </c>
      <c r="R739" s="104">
        <v>44333</v>
      </c>
      <c r="S739" s="104">
        <v>44333</v>
      </c>
      <c r="T739" s="104">
        <v>45659</v>
      </c>
    </row>
    <row r="740" spans="1:20" s="103" customFormat="1" ht="25.5" customHeight="1">
      <c r="A740" s="70" t="s">
        <v>13371</v>
      </c>
      <c r="B740" s="70">
        <v>1</v>
      </c>
      <c r="C740" s="71" t="s">
        <v>16770</v>
      </c>
      <c r="D740" s="150" t="s">
        <v>17608</v>
      </c>
      <c r="E740" s="113" t="s">
        <v>17609</v>
      </c>
      <c r="F740" s="71" t="s">
        <v>17610</v>
      </c>
      <c r="G740" s="71" t="s">
        <v>17611</v>
      </c>
      <c r="H740" s="73">
        <v>10718754</v>
      </c>
      <c r="I740" s="73" t="str" cm="1">
        <f t="array" ref="I740">IF(COUNTIF(Q$2:Q740,Q740)=1,_xlfn.TEXTJOIN(";",1,IF($Q$2:$Q$2000=Q740,$C$2:$C$2000,"")),"")</f>
        <v>ADVIA Chem</v>
      </c>
      <c r="J740" s="73" t="str" cm="1">
        <f t="array" ref="J740">IF(COUNTIF(Q$2:Q740,Q740)=1,_xlfn.TEXTJOIN(";",1,IF($Q$2:$Q$2000=Q740,$F$2:$F$2000,"")),"")</f>
        <v>10718754</v>
      </c>
      <c r="K740" s="73" t="str" cm="1">
        <f t="array" ref="K740">IF(COUNTIF(Q$2:Q740,Q740)=1,_xlfn.TEXTJOIN(";",1,IF($Q$2:$Q$2000=Q740,$H$2:$H$2000,"")),"")</f>
        <v>10718754</v>
      </c>
      <c r="L740" s="103" t="s">
        <v>17612</v>
      </c>
      <c r="M740" s="103">
        <v>1</v>
      </c>
      <c r="O740" s="72" t="s">
        <v>17263</v>
      </c>
      <c r="P740" s="115" t="s">
        <v>17613</v>
      </c>
      <c r="Q740" s="72" t="str">
        <f t="shared" si="11"/>
        <v>国械备20151660号</v>
      </c>
      <c r="R740" s="104">
        <v>43441</v>
      </c>
      <c r="S740" s="104">
        <v>43441</v>
      </c>
      <c r="T740" s="104">
        <v>401768</v>
      </c>
    </row>
    <row r="741" spans="1:20" s="103" customFormat="1" ht="25.5" customHeight="1">
      <c r="A741" s="70" t="s">
        <v>13371</v>
      </c>
      <c r="B741" s="70">
        <v>1</v>
      </c>
      <c r="C741" s="71" t="s">
        <v>16770</v>
      </c>
      <c r="D741" s="150" t="s">
        <v>17614</v>
      </c>
      <c r="E741" s="113" t="s">
        <v>17615</v>
      </c>
      <c r="F741" s="71" t="s">
        <v>17616</v>
      </c>
      <c r="G741" s="71" t="s">
        <v>17617</v>
      </c>
      <c r="H741" s="73">
        <v>10718755</v>
      </c>
      <c r="I741" s="73" t="str" cm="1">
        <f t="array" ref="I741">IF(COUNTIF(Q$2:Q741,Q741)=1,_xlfn.TEXTJOIN(";",1,IF($Q$2:$Q$2000=Q741,$C$2:$C$2000,"")),"")</f>
        <v>ADVIA Chem</v>
      </c>
      <c r="J741" s="73" t="str" cm="1">
        <f t="array" ref="J741">IF(COUNTIF(Q$2:Q741,Q741)=1,_xlfn.TEXTJOIN(";",1,IF($Q$2:$Q$2000=Q741,$F$2:$F$2000,"")),"")</f>
        <v>10718755</v>
      </c>
      <c r="K741" s="73" t="str" cm="1">
        <f t="array" ref="K741">IF(COUNTIF(Q$2:Q741,Q741)=1,_xlfn.TEXTJOIN(";",1,IF($Q$2:$Q$2000=Q741,$H$2:$H$2000,"")),"")</f>
        <v>10718755</v>
      </c>
      <c r="L741" s="103" t="s">
        <v>17618</v>
      </c>
      <c r="M741" s="103">
        <v>1</v>
      </c>
      <c r="O741" s="72" t="s">
        <v>17619</v>
      </c>
      <c r="P741" s="115" t="s">
        <v>17620</v>
      </c>
      <c r="Q741" s="72" t="str">
        <f t="shared" si="11"/>
        <v>国械备20151661号</v>
      </c>
      <c r="R741" s="104">
        <v>43441</v>
      </c>
      <c r="S741" s="104">
        <v>43441</v>
      </c>
      <c r="T741" s="104">
        <v>401768</v>
      </c>
    </row>
    <row r="742" spans="1:20" s="103" customFormat="1" ht="25.5" customHeight="1">
      <c r="A742" s="70" t="s">
        <v>13371</v>
      </c>
      <c r="B742" s="70">
        <v>2</v>
      </c>
      <c r="C742" s="71" t="s">
        <v>16770</v>
      </c>
      <c r="D742" s="118" t="s">
        <v>91</v>
      </c>
      <c r="E742" s="113" t="s">
        <v>17621</v>
      </c>
      <c r="F742" s="71" t="s">
        <v>17622</v>
      </c>
      <c r="G742" s="71" t="s">
        <v>17623</v>
      </c>
      <c r="H742" s="73">
        <v>10283345</v>
      </c>
      <c r="I742" s="73" t="str" cm="1">
        <f t="array" ref="I742">IF(COUNTIF(Q$2:Q742,Q742)=1,_xlfn.TEXTJOIN(";",1,IF($Q$2:$Q$2000=Q742,$C$2:$C$2000,"")),"")</f>
        <v>ADVIA Chem;ADVIA Chem;Atellica CH</v>
      </c>
      <c r="J742" s="73" t="str" cm="1">
        <f t="array" ref="J742">IF(COUNTIF(Q$2:Q742,Q742)=1,_xlfn.TEXTJOIN(";",1,IF($Q$2:$Q$2000=Q742,$F$2:$F$2000,"")),"")</f>
        <v>06860507;10720780;11097521</v>
      </c>
      <c r="K742" s="73" t="str" cm="1">
        <f t="array" ref="K742">IF(COUNTIF(Q$2:Q742,Q742)=1,_xlfn.TEXTJOIN(";",1,IF($Q$2:$Q$2000=Q742,$H$2:$H$2000,"")),"")</f>
        <v>10283345;10720780;11097521</v>
      </c>
      <c r="L742" s="103" t="s">
        <v>17624</v>
      </c>
      <c r="M742" s="103">
        <v>4</v>
      </c>
      <c r="N742" s="103" t="s">
        <v>17625</v>
      </c>
      <c r="O742" s="72" t="s">
        <v>17626</v>
      </c>
      <c r="P742" s="115" t="s">
        <v>92</v>
      </c>
      <c r="Q742" s="72" t="str">
        <f t="shared" si="11"/>
        <v>国械注进20162402298</v>
      </c>
      <c r="R742" s="104">
        <v>44148</v>
      </c>
      <c r="S742" s="104">
        <v>44148</v>
      </c>
      <c r="T742" s="104">
        <v>45973</v>
      </c>
    </row>
    <row r="743" spans="1:20" s="103" customFormat="1" ht="25.5" customHeight="1">
      <c r="A743" s="70" t="s">
        <v>13371</v>
      </c>
      <c r="B743" s="70">
        <v>2</v>
      </c>
      <c r="C743" s="71" t="s">
        <v>16770</v>
      </c>
      <c r="D743" s="118" t="s">
        <v>91</v>
      </c>
      <c r="E743" s="113" t="s">
        <v>17621</v>
      </c>
      <c r="F743" s="71" t="s">
        <v>17627</v>
      </c>
      <c r="G743" s="71" t="s">
        <v>17628</v>
      </c>
      <c r="H743" s="73">
        <v>10720780</v>
      </c>
      <c r="I743" s="73" t="str" cm="1">
        <f t="array" ref="I743">IF(COUNTIF(Q$2:Q743,Q743)=1,_xlfn.TEXTJOIN(";",1,IF($Q$2:$Q$2000=Q743,$C$2:$C$2000,"")),"")</f>
        <v/>
      </c>
      <c r="J743" s="73" t="str" cm="1">
        <f t="array" ref="J743">IF(COUNTIF(Q$2:Q743,Q743)=1,_xlfn.TEXTJOIN(";",1,IF($Q$2:$Q$2000=Q743,$F$2:$F$2000,"")),"")</f>
        <v/>
      </c>
      <c r="K743" s="73" t="str" cm="1">
        <f t="array" ref="K743">IF(COUNTIF(Q$2:Q743,Q743)=1,_xlfn.TEXTJOIN(";",1,IF($Q$2:$Q$2000=Q743,$H$2:$H$2000,"")),"")</f>
        <v/>
      </c>
      <c r="L743" s="103" t="s">
        <v>17629</v>
      </c>
      <c r="M743" s="103">
        <v>4</v>
      </c>
      <c r="N743" s="103" t="s">
        <v>17630</v>
      </c>
      <c r="O743" s="72" t="s">
        <v>17631</v>
      </c>
      <c r="P743" s="115" t="s">
        <v>17632</v>
      </c>
      <c r="Q743" s="72" t="str">
        <f t="shared" si="11"/>
        <v>国械注进20162402298</v>
      </c>
      <c r="R743" s="104">
        <v>44148</v>
      </c>
      <c r="S743" s="104">
        <v>44148</v>
      </c>
      <c r="T743" s="104">
        <v>45973</v>
      </c>
    </row>
    <row r="744" spans="1:20" s="103" customFormat="1" ht="25.5" customHeight="1">
      <c r="A744" s="70" t="s">
        <v>13371</v>
      </c>
      <c r="B744" s="70">
        <v>2</v>
      </c>
      <c r="C744" s="71" t="s">
        <v>50</v>
      </c>
      <c r="D744" s="118" t="s">
        <v>91</v>
      </c>
      <c r="E744" s="113" t="s">
        <v>17621</v>
      </c>
      <c r="F744" s="71" t="s">
        <v>10138</v>
      </c>
      <c r="G744" s="71" t="s">
        <v>17633</v>
      </c>
      <c r="H744" s="73">
        <v>11097521</v>
      </c>
      <c r="I744" s="73" t="str" cm="1">
        <f t="array" ref="I744">IF(COUNTIF(Q$2:Q744,Q744)=1,_xlfn.TEXTJOIN(";",1,IF($Q$2:$Q$2000=Q744,$C$2:$C$2000,"")),"")</f>
        <v/>
      </c>
      <c r="J744" s="73" t="str" cm="1">
        <f t="array" ref="J744">IF(COUNTIF(Q$2:Q744,Q744)=1,_xlfn.TEXTJOIN(";",1,IF($Q$2:$Q$2000=Q744,$F$2:$F$2000,"")),"")</f>
        <v/>
      </c>
      <c r="K744" s="73" t="str" cm="1">
        <f t="array" ref="K744">IF(COUNTIF(Q$2:Q744,Q744)=1,_xlfn.TEXTJOIN(";",1,IF($Q$2:$Q$2000=Q744,$H$2:$H$2000,"")),"")</f>
        <v/>
      </c>
      <c r="L744" s="103" t="s">
        <v>10139</v>
      </c>
      <c r="M744" s="103">
        <v>4</v>
      </c>
      <c r="N744" s="103" t="s">
        <v>17634</v>
      </c>
      <c r="O744" s="72" t="s">
        <v>17635</v>
      </c>
      <c r="P744" s="115" t="s">
        <v>17632</v>
      </c>
      <c r="Q744" s="72" t="str">
        <f t="shared" si="11"/>
        <v>国械注进20162402298</v>
      </c>
      <c r="R744" s="104">
        <v>44148</v>
      </c>
      <c r="S744" s="104">
        <v>44148</v>
      </c>
      <c r="T744" s="104">
        <v>45973</v>
      </c>
    </row>
    <row r="745" spans="1:20" s="103" customFormat="1" ht="25.5" customHeight="1">
      <c r="A745" s="70" t="s">
        <v>13371</v>
      </c>
      <c r="B745" s="70">
        <v>2</v>
      </c>
      <c r="C745" s="71" t="s">
        <v>16770</v>
      </c>
      <c r="D745" s="150" t="s">
        <v>1638</v>
      </c>
      <c r="E745" s="113" t="s">
        <v>17636</v>
      </c>
      <c r="F745" s="71" t="s">
        <v>17637</v>
      </c>
      <c r="G745" s="71" t="s">
        <v>17638</v>
      </c>
      <c r="H745" s="73">
        <v>10711840</v>
      </c>
      <c r="I745" s="73" t="str" cm="1">
        <f t="array" ref="I745">IF(COUNTIF(Q$2:Q745,Q745)=1,_xlfn.TEXTJOIN(";",1,IF($Q$2:$Q$2000=Q745,$C$2:$C$2000,"")),"")</f>
        <v>ADVIA Chem;ADVIA Chem;Atellica CH</v>
      </c>
      <c r="J745" s="73" t="str" cm="1">
        <f t="array" ref="J745">IF(COUNTIF(Q$2:Q745,Q745)=1,_xlfn.TEXTJOIN(";",1,IF($Q$2:$Q$2000=Q745,$F$2:$F$2000,"")),"")</f>
        <v>10711840;10711841;11097530</v>
      </c>
      <c r="K745" s="73" t="str" cm="1">
        <f t="array" ref="K745">IF(COUNTIF(Q$2:Q745,Q745)=1,_xlfn.TEXTJOIN(";",1,IF($Q$2:$Q$2000=Q745,$H$2:$H$2000,"")),"")</f>
        <v>10711840;10711841;11097530</v>
      </c>
      <c r="L745" s="103" t="s">
        <v>17639</v>
      </c>
      <c r="M745" s="103">
        <v>4</v>
      </c>
      <c r="N745" s="103" t="s">
        <v>17640</v>
      </c>
      <c r="O745" s="72" t="s">
        <v>17641</v>
      </c>
      <c r="P745" s="115" t="s">
        <v>1639</v>
      </c>
      <c r="Q745" s="72" t="str">
        <f t="shared" si="11"/>
        <v>国械注进20162402299</v>
      </c>
      <c r="R745" s="104">
        <v>44148</v>
      </c>
      <c r="S745" s="104">
        <v>44148</v>
      </c>
      <c r="T745" s="104">
        <v>45973</v>
      </c>
    </row>
    <row r="746" spans="1:20" s="103" customFormat="1" ht="25.5" customHeight="1">
      <c r="A746" s="70" t="s">
        <v>13371</v>
      </c>
      <c r="B746" s="70">
        <v>2</v>
      </c>
      <c r="C746" s="71" t="s">
        <v>16770</v>
      </c>
      <c r="D746" s="150" t="s">
        <v>1638</v>
      </c>
      <c r="E746" s="113" t="s">
        <v>17636</v>
      </c>
      <c r="F746" s="71" t="s">
        <v>17642</v>
      </c>
      <c r="G746" s="71" t="s">
        <v>17643</v>
      </c>
      <c r="H746" s="73">
        <v>10711841</v>
      </c>
      <c r="I746" s="73" t="str" cm="1">
        <f t="array" ref="I746">IF(COUNTIF(Q$2:Q746,Q746)=1,_xlfn.TEXTJOIN(";",1,IF($Q$2:$Q$2000=Q746,$C$2:$C$2000,"")),"")</f>
        <v/>
      </c>
      <c r="J746" s="73" t="str" cm="1">
        <f t="array" ref="J746">IF(COUNTIF(Q$2:Q746,Q746)=1,_xlfn.TEXTJOIN(";",1,IF($Q$2:$Q$2000=Q746,$F$2:$F$2000,"")),"")</f>
        <v/>
      </c>
      <c r="K746" s="73" t="str" cm="1">
        <f t="array" ref="K746">IF(COUNTIF(Q$2:Q746,Q746)=1,_xlfn.TEXTJOIN(";",1,IF($Q$2:$Q$2000=Q746,$H$2:$H$2000,"")),"")</f>
        <v/>
      </c>
      <c r="L746" s="103" t="s">
        <v>17644</v>
      </c>
      <c r="M746" s="103">
        <v>4</v>
      </c>
      <c r="N746" s="103" t="s">
        <v>17645</v>
      </c>
      <c r="O746" s="72" t="s">
        <v>17646</v>
      </c>
      <c r="P746" s="115" t="s">
        <v>17647</v>
      </c>
      <c r="Q746" s="72" t="str">
        <f t="shared" si="11"/>
        <v>国械注进20162402299</v>
      </c>
      <c r="R746" s="104">
        <v>44148</v>
      </c>
      <c r="S746" s="104">
        <v>44148</v>
      </c>
      <c r="T746" s="104">
        <v>45973</v>
      </c>
    </row>
    <row r="747" spans="1:20" s="103" customFormat="1" ht="25.5" customHeight="1">
      <c r="A747" s="70" t="s">
        <v>13371</v>
      </c>
      <c r="B747" s="70">
        <v>2</v>
      </c>
      <c r="C747" s="71" t="s">
        <v>50</v>
      </c>
      <c r="D747" s="150" t="s">
        <v>1638</v>
      </c>
      <c r="E747" s="113" t="s">
        <v>17636</v>
      </c>
      <c r="F747" s="71" t="s">
        <v>11451</v>
      </c>
      <c r="G747" s="71" t="s">
        <v>17648</v>
      </c>
      <c r="H747" s="73">
        <v>11097530</v>
      </c>
      <c r="I747" s="73" t="str" cm="1">
        <f t="array" ref="I747">IF(COUNTIF(Q$2:Q747,Q747)=1,_xlfn.TEXTJOIN(";",1,IF($Q$2:$Q$2000=Q747,$C$2:$C$2000,"")),"")</f>
        <v/>
      </c>
      <c r="J747" s="73" t="str" cm="1">
        <f t="array" ref="J747">IF(COUNTIF(Q$2:Q747,Q747)=1,_xlfn.TEXTJOIN(";",1,IF($Q$2:$Q$2000=Q747,$F$2:$F$2000,"")),"")</f>
        <v/>
      </c>
      <c r="K747" s="73" t="str" cm="1">
        <f t="array" ref="K747">IF(COUNTIF(Q$2:Q747,Q747)=1,_xlfn.TEXTJOIN(";",1,IF($Q$2:$Q$2000=Q747,$H$2:$H$2000,"")),"")</f>
        <v/>
      </c>
      <c r="L747" s="103" t="s">
        <v>11452</v>
      </c>
      <c r="M747" s="103">
        <v>4</v>
      </c>
      <c r="N747" s="103" t="s">
        <v>17649</v>
      </c>
      <c r="O747" s="72" t="s">
        <v>17650</v>
      </c>
      <c r="P747" s="115" t="s">
        <v>17647</v>
      </c>
      <c r="Q747" s="72" t="str">
        <f t="shared" si="11"/>
        <v>国械注进20162402299</v>
      </c>
      <c r="R747" s="104">
        <v>44148</v>
      </c>
      <c r="S747" s="104">
        <v>44148</v>
      </c>
      <c r="T747" s="104">
        <v>45973</v>
      </c>
    </row>
    <row r="748" spans="1:20" s="103" customFormat="1" ht="25.5" customHeight="1">
      <c r="A748" s="70" t="s">
        <v>13371</v>
      </c>
      <c r="B748" s="70">
        <v>2</v>
      </c>
      <c r="C748" s="71" t="s">
        <v>16770</v>
      </c>
      <c r="D748" s="118" t="s">
        <v>17651</v>
      </c>
      <c r="E748" s="113" t="s">
        <v>17652</v>
      </c>
      <c r="F748" s="71">
        <v>10711842</v>
      </c>
      <c r="G748" s="71" t="s">
        <v>17653</v>
      </c>
      <c r="H748" s="73">
        <v>10711842</v>
      </c>
      <c r="I748" s="73" t="str" cm="1">
        <f t="array" ref="I748">IF(COUNTIF(Q$2:Q748,Q748)=1,_xlfn.TEXTJOIN(";",1,IF($Q$2:$Q$2000=Q748,$C$2:$C$2000,"")),"")</f>
        <v>ADVIA Chem;Atellica CH</v>
      </c>
      <c r="J748" s="73" t="str" cm="1">
        <f t="array" ref="J748">IF(COUNTIF(Q$2:Q748,Q748)=1,_xlfn.TEXTJOIN(";",1,IF($Q$2:$Q$2000=Q748,$F$2:$F$2000,"")),"")</f>
        <v>10711842;11099310</v>
      </c>
      <c r="K748" s="73" t="str" cm="1">
        <f t="array" ref="K748">IF(COUNTIF(Q$2:Q748,Q748)=1,_xlfn.TEXTJOIN(";",1,IF($Q$2:$Q$2000=Q748,$H$2:$H$2000,"")),"")</f>
        <v>10711842;11099310</v>
      </c>
      <c r="L748" s="103" t="s">
        <v>17654</v>
      </c>
      <c r="M748" s="103">
        <v>3</v>
      </c>
      <c r="N748" s="103" t="s">
        <v>17655</v>
      </c>
      <c r="O748" s="72" t="s">
        <v>17656</v>
      </c>
      <c r="P748" s="115" t="s">
        <v>17657</v>
      </c>
      <c r="Q748" s="72" t="str">
        <f t="shared" si="11"/>
        <v>国械注进20172405017</v>
      </c>
      <c r="R748" s="104">
        <v>44393</v>
      </c>
      <c r="S748" s="104">
        <v>44393</v>
      </c>
      <c r="T748" s="104">
        <v>46218</v>
      </c>
    </row>
    <row r="749" spans="1:20" s="103" customFormat="1" ht="25.5" customHeight="1">
      <c r="A749" s="70" t="s">
        <v>13371</v>
      </c>
      <c r="B749" s="70">
        <v>2</v>
      </c>
      <c r="C749" s="71" t="s">
        <v>50</v>
      </c>
      <c r="D749" s="118" t="s">
        <v>17651</v>
      </c>
      <c r="E749" s="113" t="s">
        <v>17652</v>
      </c>
      <c r="F749" s="71" t="s">
        <v>17658</v>
      </c>
      <c r="G749" s="71" t="s">
        <v>17659</v>
      </c>
      <c r="H749" s="73">
        <v>11099310</v>
      </c>
      <c r="I749" s="73" t="str" cm="1">
        <f t="array" ref="I749">IF(COUNTIF(Q$2:Q749,Q749)=1,_xlfn.TEXTJOIN(";",1,IF($Q$2:$Q$2000=Q749,$C$2:$C$2000,"")),"")</f>
        <v/>
      </c>
      <c r="J749" s="73" t="str" cm="1">
        <f t="array" ref="J749">IF(COUNTIF(Q$2:Q749,Q749)=1,_xlfn.TEXTJOIN(";",1,IF($Q$2:$Q$2000=Q749,$F$2:$F$2000,"")),"")</f>
        <v/>
      </c>
      <c r="K749" s="73" t="str" cm="1">
        <f t="array" ref="K749">IF(COUNTIF(Q$2:Q749,Q749)=1,_xlfn.TEXTJOIN(";",1,IF($Q$2:$Q$2000=Q749,$H$2:$H$2000,"")),"")</f>
        <v/>
      </c>
      <c r="L749" s="103" t="s">
        <v>17660</v>
      </c>
      <c r="M749" s="103">
        <v>3</v>
      </c>
      <c r="N749" s="103" t="s">
        <v>17661</v>
      </c>
      <c r="O749" s="72" t="s">
        <v>17656</v>
      </c>
      <c r="P749" s="115" t="s">
        <v>17662</v>
      </c>
      <c r="Q749" s="72" t="str">
        <f t="shared" si="11"/>
        <v>国械注进20172405017</v>
      </c>
      <c r="R749" s="104">
        <v>44393</v>
      </c>
      <c r="S749" s="104">
        <v>44393</v>
      </c>
      <c r="T749" s="104">
        <v>46218</v>
      </c>
    </row>
    <row r="750" spans="1:20" s="103" customFormat="1" ht="25.5" customHeight="1">
      <c r="A750" s="70" t="s">
        <v>13371</v>
      </c>
      <c r="B750" s="70">
        <v>2</v>
      </c>
      <c r="C750" s="71" t="s">
        <v>16770</v>
      </c>
      <c r="D750" s="118" t="s">
        <v>17663</v>
      </c>
      <c r="E750" s="149" t="s">
        <v>17664</v>
      </c>
      <c r="F750" s="71" t="s">
        <v>17665</v>
      </c>
      <c r="G750" s="71" t="s">
        <v>17666</v>
      </c>
      <c r="H750" s="73">
        <v>10361941</v>
      </c>
      <c r="I750" s="73" t="str" cm="1">
        <f t="array" ref="I750">IF(COUNTIF(Q$2:Q750,Q750)=1,_xlfn.TEXTJOIN(";",1,IF($Q$2:$Q$2000=Q750,$C$2:$C$2000,"")),"")</f>
        <v>ADVIA Chem;Atellica CH</v>
      </c>
      <c r="J750" s="73" t="str" cm="1">
        <f t="array" ref="J750">IF(COUNTIF(Q$2:Q750,Q750)=1,_xlfn.TEXTJOIN(";",1,IF($Q$2:$Q$2000=Q750,$F$2:$F$2000,"")),"")</f>
        <v>04862501;11097637</v>
      </c>
      <c r="K750" s="73" t="str" cm="1">
        <f t="array" ref="K750">IF(COUNTIF(Q$2:Q750,Q750)=1,_xlfn.TEXTJOIN(";",1,IF($Q$2:$Q$2000=Q750,$H$2:$H$2000,"")),"")</f>
        <v>10361941;11097637</v>
      </c>
      <c r="L750" s="103" t="s">
        <v>17667</v>
      </c>
      <c r="M750" s="103">
        <v>1</v>
      </c>
      <c r="O750" s="72" t="s">
        <v>17668</v>
      </c>
      <c r="P750" s="115" t="s">
        <v>17669</v>
      </c>
      <c r="Q750" s="72" t="str">
        <f t="shared" si="11"/>
        <v>国械注进20172405019</v>
      </c>
      <c r="R750" s="104">
        <v>44399</v>
      </c>
      <c r="S750" s="104">
        <v>44399</v>
      </c>
      <c r="T750" s="104">
        <v>46224</v>
      </c>
    </row>
    <row r="751" spans="1:20" s="103" customFormat="1" ht="25.5" customHeight="1">
      <c r="A751" s="70" t="s">
        <v>13371</v>
      </c>
      <c r="B751" s="70">
        <v>2</v>
      </c>
      <c r="C751" s="71" t="s">
        <v>50</v>
      </c>
      <c r="D751" s="118" t="s">
        <v>17663</v>
      </c>
      <c r="E751" s="149" t="s">
        <v>17664</v>
      </c>
      <c r="F751" s="71" t="s">
        <v>17670</v>
      </c>
      <c r="G751" s="71" t="s">
        <v>17671</v>
      </c>
      <c r="H751" s="73">
        <v>11097637</v>
      </c>
      <c r="I751" s="73" t="str" cm="1">
        <f t="array" ref="I751">IF(COUNTIF(Q$2:Q751,Q751)=1,_xlfn.TEXTJOIN(";",1,IF($Q$2:$Q$2000=Q751,$C$2:$C$2000,"")),"")</f>
        <v/>
      </c>
      <c r="J751" s="73" t="str" cm="1">
        <f t="array" ref="J751">IF(COUNTIF(Q$2:Q751,Q751)=1,_xlfn.TEXTJOIN(";",1,IF($Q$2:$Q$2000=Q751,$F$2:$F$2000,"")),"")</f>
        <v/>
      </c>
      <c r="K751" s="73" t="str" cm="1">
        <f t="array" ref="K751">IF(COUNTIF(Q$2:Q751,Q751)=1,_xlfn.TEXTJOIN(";",1,IF($Q$2:$Q$2000=Q751,$H$2:$H$2000,"")),"")</f>
        <v/>
      </c>
      <c r="L751" s="103" t="s">
        <v>17672</v>
      </c>
      <c r="M751" s="103">
        <v>1</v>
      </c>
      <c r="O751" s="72" t="s">
        <v>16823</v>
      </c>
      <c r="P751" s="115" t="s">
        <v>17673</v>
      </c>
      <c r="Q751" s="72" t="str">
        <f t="shared" si="11"/>
        <v>国械注进20172405019</v>
      </c>
      <c r="R751" s="104">
        <v>44399</v>
      </c>
      <c r="S751" s="104">
        <v>44399</v>
      </c>
      <c r="T751" s="104">
        <v>46224</v>
      </c>
    </row>
    <row r="752" spans="1:20" s="103" customFormat="1" ht="25.5" customHeight="1">
      <c r="A752" s="70" t="s">
        <v>13371</v>
      </c>
      <c r="B752" s="70">
        <v>2</v>
      </c>
      <c r="C752" s="71" t="s">
        <v>16770</v>
      </c>
      <c r="D752" s="118" t="s">
        <v>17674</v>
      </c>
      <c r="E752" s="113" t="s">
        <v>17675</v>
      </c>
      <c r="F752" s="73" t="s">
        <v>17676</v>
      </c>
      <c r="G752" s="71" t="s">
        <v>17677</v>
      </c>
      <c r="H752" s="73">
        <v>10285684</v>
      </c>
      <c r="I752" s="73" t="str" cm="1">
        <f t="array" ref="I752">IF(COUNTIF(Q$2:Q752,Q752)=1,_xlfn.TEXTJOIN(";",1,IF($Q$2:$Q$2000=Q752,$C$2:$C$2000,"")),"")</f>
        <v>ADVIA Chem;Atellica CH</v>
      </c>
      <c r="J752" s="73" t="str" cm="1">
        <f t="array" ref="J752">IF(COUNTIF(Q$2:Q752,Q752)=1,_xlfn.TEXTJOIN(";",1,IF($Q$2:$Q$2000=Q752,$F$2:$F$2000,"")),"")</f>
        <v>04865217;11099432</v>
      </c>
      <c r="K752" s="73" t="str" cm="1">
        <f t="array" ref="K752">IF(COUNTIF(Q$2:Q752,Q752)=1,_xlfn.TEXTJOIN(";",1,IF($Q$2:$Q$2000=Q752,$H$2:$H$2000,"")),"")</f>
        <v>10285684;11099432</v>
      </c>
      <c r="L752" s="103" t="s">
        <v>17678</v>
      </c>
      <c r="M752" s="103">
        <v>3</v>
      </c>
      <c r="N752" s="103" t="s">
        <v>17679</v>
      </c>
      <c r="O752" s="72" t="s">
        <v>17680</v>
      </c>
      <c r="P752" s="115" t="s">
        <v>17681</v>
      </c>
      <c r="Q752" s="72" t="str">
        <f t="shared" si="11"/>
        <v>国械注进20172405018</v>
      </c>
      <c r="R752" s="104">
        <v>44389</v>
      </c>
      <c r="S752" s="104">
        <v>44389</v>
      </c>
      <c r="T752" s="104">
        <v>46214</v>
      </c>
    </row>
    <row r="753" spans="1:20" s="103" customFormat="1" ht="25.5" customHeight="1">
      <c r="A753" s="70" t="s">
        <v>13371</v>
      </c>
      <c r="B753" s="70">
        <v>2</v>
      </c>
      <c r="C753" s="71" t="s">
        <v>50</v>
      </c>
      <c r="D753" s="118" t="s">
        <v>17674</v>
      </c>
      <c r="E753" s="113" t="s">
        <v>17675</v>
      </c>
      <c r="F753" s="71" t="s">
        <v>17682</v>
      </c>
      <c r="G753" s="71" t="s">
        <v>17683</v>
      </c>
      <c r="H753" s="73">
        <v>11099432</v>
      </c>
      <c r="I753" s="73" t="str" cm="1">
        <f t="array" ref="I753">IF(COUNTIF(Q$2:Q753,Q753)=1,_xlfn.TEXTJOIN(";",1,IF($Q$2:$Q$2000=Q753,$C$2:$C$2000,"")),"")</f>
        <v/>
      </c>
      <c r="J753" s="73" t="str" cm="1">
        <f t="array" ref="J753">IF(COUNTIF(Q$2:Q753,Q753)=1,_xlfn.TEXTJOIN(";",1,IF($Q$2:$Q$2000=Q753,$F$2:$F$2000,"")),"")</f>
        <v/>
      </c>
      <c r="K753" s="73" t="str" cm="1">
        <f t="array" ref="K753">IF(COUNTIF(Q$2:Q753,Q753)=1,_xlfn.TEXTJOIN(";",1,IF($Q$2:$Q$2000=Q753,$H$2:$H$2000,"")),"")</f>
        <v/>
      </c>
      <c r="L753" s="103" t="s">
        <v>17684</v>
      </c>
      <c r="M753" s="103">
        <v>3</v>
      </c>
      <c r="N753" s="103" t="s">
        <v>17685</v>
      </c>
      <c r="O753" s="72" t="s">
        <v>17680</v>
      </c>
      <c r="P753" s="115" t="s">
        <v>17686</v>
      </c>
      <c r="Q753" s="72" t="str">
        <f t="shared" si="11"/>
        <v>国械注进20172405018</v>
      </c>
      <c r="R753" s="104">
        <v>44389</v>
      </c>
      <c r="S753" s="104">
        <v>44389</v>
      </c>
      <c r="T753" s="104">
        <v>46214</v>
      </c>
    </row>
    <row r="754" spans="1:20" s="103" customFormat="1" ht="25.5" customHeight="1">
      <c r="A754" s="70" t="s">
        <v>13371</v>
      </c>
      <c r="B754" s="70">
        <v>2</v>
      </c>
      <c r="C754" s="71" t="s">
        <v>16770</v>
      </c>
      <c r="D754" s="118" t="s">
        <v>17687</v>
      </c>
      <c r="E754" s="113" t="s">
        <v>17688</v>
      </c>
      <c r="F754" s="71" t="s">
        <v>17689</v>
      </c>
      <c r="G754" s="71" t="s">
        <v>17690</v>
      </c>
      <c r="H754" s="73">
        <v>10309217</v>
      </c>
      <c r="I754" s="73" t="str" cm="1">
        <f t="array" ref="I754">IF(COUNTIF(Q$2:Q754,Q754)=1,_xlfn.TEXTJOIN(";",1,IF($Q$2:$Q$2000=Q754,$C$2:$C$2000,"")),"")</f>
        <v>ADVIA Chem</v>
      </c>
      <c r="J754" s="73" t="str" cm="1">
        <f t="array" ref="J754">IF(COUNTIF(Q$2:Q754,Q754)=1,_xlfn.TEXTJOIN(";",1,IF($Q$2:$Q$2000=Q754,$F$2:$F$2000,"")),"")</f>
        <v>06549444</v>
      </c>
      <c r="K754" s="73" t="str" cm="1">
        <f t="array" ref="K754">IF(COUNTIF(Q$2:Q754,Q754)=1,_xlfn.TEXTJOIN(";",1,IF($Q$2:$Q$2000=Q754,$H$2:$H$2000,"")),"")</f>
        <v>10309217</v>
      </c>
      <c r="L754" s="103" t="s">
        <v>17691</v>
      </c>
      <c r="M754" s="103">
        <v>6</v>
      </c>
      <c r="N754" s="103" t="s">
        <v>17692</v>
      </c>
      <c r="O754" s="72" t="s">
        <v>17693</v>
      </c>
      <c r="P754" s="115" t="s">
        <v>17694</v>
      </c>
      <c r="Q754" s="72" t="str">
        <f t="shared" si="11"/>
        <v>国械注进20172405020</v>
      </c>
      <c r="R754" s="104">
        <v>44393</v>
      </c>
      <c r="S754" s="104">
        <v>44393</v>
      </c>
      <c r="T754" s="104">
        <v>46218</v>
      </c>
    </row>
    <row r="755" spans="1:20" s="103" customFormat="1" ht="15" customHeight="1">
      <c r="A755" s="70" t="s">
        <v>13371</v>
      </c>
      <c r="B755" s="70">
        <v>2</v>
      </c>
      <c r="C755" s="71" t="s">
        <v>16770</v>
      </c>
      <c r="D755" s="118" t="s">
        <v>17695</v>
      </c>
      <c r="E755" s="113" t="s">
        <v>17696</v>
      </c>
      <c r="F755" s="71" t="s">
        <v>17697</v>
      </c>
      <c r="G755" s="71" t="s">
        <v>17698</v>
      </c>
      <c r="H755" s="73">
        <v>10286035</v>
      </c>
      <c r="I755" s="73" t="str" cm="1">
        <f t="array" ref="I755">IF(COUNTIF(Q$2:Q755,Q755)=1,_xlfn.TEXTJOIN(";",1,IF($Q$2:$Q$2000=Q755,$C$2:$C$2000,"")),"")</f>
        <v>ADVIA Chem</v>
      </c>
      <c r="J755" s="73" t="str" cm="1">
        <f t="array" ref="J755">IF(COUNTIF(Q$2:Q755,Q755)=1,_xlfn.TEXTJOIN(";",1,IF($Q$2:$Q$2000=Q755,$F$2:$F$2000,"")),"")</f>
        <v>04802290</v>
      </c>
      <c r="K755" s="73" t="str" cm="1">
        <f t="array" ref="K755">IF(COUNTIF(Q$2:Q755,Q755)=1,_xlfn.TEXTJOIN(";",1,IF($Q$2:$Q$2000=Q755,$H$2:$H$2000,"")),"")</f>
        <v>10286035</v>
      </c>
      <c r="L755" s="103" t="s">
        <v>17699</v>
      </c>
      <c r="M755" s="103">
        <v>1</v>
      </c>
      <c r="O755" s="72" t="s">
        <v>17700</v>
      </c>
      <c r="P755" s="115" t="s">
        <v>17701</v>
      </c>
      <c r="Q755" s="72" t="str">
        <f t="shared" si="11"/>
        <v>国械注进20172405095</v>
      </c>
      <c r="R755" s="104">
        <v>44453</v>
      </c>
      <c r="S755" s="104">
        <v>44453</v>
      </c>
      <c r="T755" s="104">
        <v>46278</v>
      </c>
    </row>
    <row r="756" spans="1:20" s="103" customFormat="1" ht="31.4" customHeight="1">
      <c r="A756" s="70" t="s">
        <v>13371</v>
      </c>
      <c r="B756" s="70">
        <v>2</v>
      </c>
      <c r="C756" s="71" t="s">
        <v>16770</v>
      </c>
      <c r="D756" s="118" t="s">
        <v>17702</v>
      </c>
      <c r="E756" s="113" t="s">
        <v>17703</v>
      </c>
      <c r="F756" s="71" t="s">
        <v>17704</v>
      </c>
      <c r="G756" s="71" t="s">
        <v>17705</v>
      </c>
      <c r="H756" s="73">
        <v>10323850</v>
      </c>
      <c r="I756" s="73" t="str" cm="1">
        <f t="array" ref="I756">IF(COUNTIF(Q$2:Q756,Q756)=1,_xlfn.TEXTJOIN(";",1,IF($Q$2:$Q$2000=Q756,$C$2:$C$2000,"")),"")</f>
        <v>ADVIA Chem;ADVIA Chem;Atellica CH</v>
      </c>
      <c r="J756" s="73" t="str" cm="1">
        <f t="array" ref="J756">IF(COUNTIF(Q$2:Q756,Q756)=1,_xlfn.TEXTJOIN(";",1,IF($Q$2:$Q$2000=Q756,$F$2:$F$2000,"")),"")</f>
        <v>06149314;00831008;11097643</v>
      </c>
      <c r="K756" s="73" t="str" cm="1">
        <f t="array" ref="K756">IF(COUNTIF(Q$2:Q756,Q756)=1,_xlfn.TEXTJOIN(";",1,IF($Q$2:$Q$2000=Q756,$H$2:$H$2000,"")),"")</f>
        <v>10323850;10314164;11097643</v>
      </c>
      <c r="L756" s="103" t="s">
        <v>17706</v>
      </c>
      <c r="M756" s="103">
        <v>1</v>
      </c>
      <c r="O756" s="72" t="s">
        <v>17707</v>
      </c>
      <c r="P756" s="115" t="s">
        <v>17708</v>
      </c>
      <c r="Q756" s="72" t="str">
        <f t="shared" si="11"/>
        <v>国械注进20172405094</v>
      </c>
      <c r="R756" s="104">
        <v>44434</v>
      </c>
      <c r="S756" s="104">
        <v>44434</v>
      </c>
      <c r="T756" s="104">
        <v>46259</v>
      </c>
    </row>
    <row r="757" spans="1:20" s="103" customFormat="1" ht="40.4" customHeight="1">
      <c r="A757" s="70" t="s">
        <v>13371</v>
      </c>
      <c r="B757" s="70">
        <v>2</v>
      </c>
      <c r="C757" s="71" t="s">
        <v>16770</v>
      </c>
      <c r="D757" s="118" t="s">
        <v>17702</v>
      </c>
      <c r="E757" s="113" t="s">
        <v>17703</v>
      </c>
      <c r="F757" s="71" t="s">
        <v>17709</v>
      </c>
      <c r="G757" s="71" t="s">
        <v>17710</v>
      </c>
      <c r="H757" s="73">
        <v>10314164</v>
      </c>
      <c r="I757" s="73" t="str" cm="1">
        <f t="array" ref="I757">IF(COUNTIF(Q$2:Q757,Q757)=1,_xlfn.TEXTJOIN(";",1,IF($Q$2:$Q$2000=Q757,$C$2:$C$2000,"")),"")</f>
        <v/>
      </c>
      <c r="J757" s="73" t="str" cm="1">
        <f t="array" ref="J757">IF(COUNTIF(Q$2:Q757,Q757)=1,_xlfn.TEXTJOIN(";",1,IF($Q$2:$Q$2000=Q757,$F$2:$F$2000,"")),"")</f>
        <v/>
      </c>
      <c r="K757" s="73" t="str" cm="1">
        <f t="array" ref="K757">IF(COUNTIF(Q$2:Q757,Q757)=1,_xlfn.TEXTJOIN(";",1,IF($Q$2:$Q$2000=Q757,$H$2:$H$2000,"")),"")</f>
        <v/>
      </c>
      <c r="L757" s="103" t="s">
        <v>17711</v>
      </c>
      <c r="M757" s="103">
        <v>1</v>
      </c>
      <c r="O757" s="72" t="s">
        <v>17712</v>
      </c>
      <c r="P757" s="115" t="s">
        <v>17713</v>
      </c>
      <c r="Q757" s="72" t="str">
        <f t="shared" si="11"/>
        <v>国械注进20172405094</v>
      </c>
      <c r="R757" s="104">
        <v>44434</v>
      </c>
      <c r="S757" s="104">
        <v>44434</v>
      </c>
      <c r="T757" s="104">
        <v>46259</v>
      </c>
    </row>
    <row r="758" spans="1:20" s="103" customFormat="1" ht="25.5" customHeight="1">
      <c r="A758" s="70" t="s">
        <v>13371</v>
      </c>
      <c r="B758" s="70">
        <v>2</v>
      </c>
      <c r="C758" s="71" t="s">
        <v>50</v>
      </c>
      <c r="D758" s="118" t="s">
        <v>17702</v>
      </c>
      <c r="E758" s="113" t="s">
        <v>17703</v>
      </c>
      <c r="F758" s="71" t="s">
        <v>17714</v>
      </c>
      <c r="G758" s="71" t="s">
        <v>17715</v>
      </c>
      <c r="H758" s="73">
        <v>11097643</v>
      </c>
      <c r="I758" s="73" t="str" cm="1">
        <f t="array" ref="I758">IF(COUNTIF(Q$2:Q758,Q758)=1,_xlfn.TEXTJOIN(";",1,IF($Q$2:$Q$2000=Q758,$C$2:$C$2000,"")),"")</f>
        <v/>
      </c>
      <c r="J758" s="73" t="str" cm="1">
        <f t="array" ref="J758">IF(COUNTIF(Q$2:Q758,Q758)=1,_xlfn.TEXTJOIN(";",1,IF($Q$2:$Q$2000=Q758,$F$2:$F$2000,"")),"")</f>
        <v/>
      </c>
      <c r="K758" s="73" t="str" cm="1">
        <f t="array" ref="K758">IF(COUNTIF(Q$2:Q758,Q758)=1,_xlfn.TEXTJOIN(";",1,IF($Q$2:$Q$2000=Q758,$H$2:$H$2000,"")),"")</f>
        <v/>
      </c>
      <c r="L758" s="103" t="s">
        <v>17716</v>
      </c>
      <c r="M758" s="103">
        <v>1</v>
      </c>
      <c r="O758" s="72" t="s">
        <v>17717</v>
      </c>
      <c r="P758" s="115" t="s">
        <v>17713</v>
      </c>
      <c r="Q758" s="72" t="str">
        <f t="shared" si="11"/>
        <v>国械注进20172405094</v>
      </c>
      <c r="R758" s="104">
        <v>44434</v>
      </c>
      <c r="S758" s="104">
        <v>44434</v>
      </c>
      <c r="T758" s="104">
        <v>46259</v>
      </c>
    </row>
    <row r="759" spans="1:20" s="103" customFormat="1" ht="25.5" customHeight="1">
      <c r="A759" s="70" t="s">
        <v>13371</v>
      </c>
      <c r="B759" s="70">
        <v>2</v>
      </c>
      <c r="C759" s="71" t="s">
        <v>16770</v>
      </c>
      <c r="D759" s="118" t="s">
        <v>17718</v>
      </c>
      <c r="E759" s="113" t="s">
        <v>17719</v>
      </c>
      <c r="F759" s="71" t="s">
        <v>17720</v>
      </c>
      <c r="G759" s="71" t="s">
        <v>17721</v>
      </c>
      <c r="H759" s="73">
        <v>10326245</v>
      </c>
      <c r="I759" s="73" t="str" cm="1">
        <f t="array" ref="I759">IF(COUNTIF(Q$2:Q759,Q759)=1,_xlfn.TEXTJOIN(";",1,IF($Q$2:$Q$2000=Q759,$C$2:$C$2000,"")),"")</f>
        <v>ADVIA Chem;ADVIA Chem;ADVIA Chem;ADVIA Chem</v>
      </c>
      <c r="J759" s="73" t="str" cm="1">
        <f t="array" ref="J759">IF(COUNTIF(Q$2:Q759,Q759)=1,_xlfn.TEXTJOIN(";",1,IF($Q$2:$Q$2000=Q759,$F$2:$F$2000,"")),"")</f>
        <v>07371282;01411533;06860477;10729782</v>
      </c>
      <c r="K759" s="73" t="str" cm="1">
        <f t="array" ref="K759">IF(COUNTIF(Q$2:Q759,Q759)=1,_xlfn.TEXTJOIN(";",1,IF($Q$2:$Q$2000=Q759,$H$2:$H$2000,"")),"")</f>
        <v>10326245;10315181;10283342;10729782</v>
      </c>
      <c r="L759" s="103" t="s">
        <v>17722</v>
      </c>
      <c r="M759" s="103">
        <v>8</v>
      </c>
      <c r="N759" s="103" t="s">
        <v>17723</v>
      </c>
      <c r="O759" s="101" t="s">
        <v>17724</v>
      </c>
      <c r="P759" s="115" t="s">
        <v>17725</v>
      </c>
      <c r="Q759" s="72" t="str">
        <f t="shared" si="11"/>
        <v>国械注进20172405187</v>
      </c>
      <c r="R759" s="104">
        <v>44536</v>
      </c>
      <c r="S759" s="104">
        <v>44719</v>
      </c>
      <c r="T759" s="104">
        <v>46544</v>
      </c>
    </row>
    <row r="760" spans="1:20" s="103" customFormat="1" ht="25.5" customHeight="1">
      <c r="A760" s="70" t="s">
        <v>13371</v>
      </c>
      <c r="B760" s="70">
        <v>2</v>
      </c>
      <c r="C760" s="71" t="s">
        <v>16770</v>
      </c>
      <c r="D760" s="118" t="s">
        <v>17718</v>
      </c>
      <c r="E760" s="113" t="s">
        <v>17719</v>
      </c>
      <c r="F760" s="71" t="s">
        <v>17726</v>
      </c>
      <c r="G760" s="71" t="s">
        <v>17727</v>
      </c>
      <c r="H760" s="73">
        <v>10315181</v>
      </c>
      <c r="I760" s="73" t="str" cm="1">
        <f t="array" ref="I760">IF(COUNTIF(Q$2:Q760,Q760)=1,_xlfn.TEXTJOIN(";",1,IF($Q$2:$Q$2000=Q760,$C$2:$C$2000,"")),"")</f>
        <v/>
      </c>
      <c r="J760" s="73" t="str" cm="1">
        <f t="array" ref="J760">IF(COUNTIF(Q$2:Q760,Q760)=1,_xlfn.TEXTJOIN(";",1,IF($Q$2:$Q$2000=Q760,$F$2:$F$2000,"")),"")</f>
        <v/>
      </c>
      <c r="K760" s="73" t="str" cm="1">
        <f t="array" ref="K760">IF(COUNTIF(Q$2:Q760,Q760)=1,_xlfn.TEXTJOIN(";",1,IF($Q$2:$Q$2000=Q760,$H$2:$H$2000,"")),"")</f>
        <v/>
      </c>
      <c r="L760" s="103" t="s">
        <v>17728</v>
      </c>
      <c r="M760" s="103">
        <v>7</v>
      </c>
      <c r="N760" s="103" t="s">
        <v>17729</v>
      </c>
      <c r="O760" s="101" t="s">
        <v>17186</v>
      </c>
      <c r="P760" s="115" t="s">
        <v>17730</v>
      </c>
      <c r="Q760" s="72" t="str">
        <f t="shared" si="11"/>
        <v>国械注进20172405187</v>
      </c>
      <c r="R760" s="104">
        <v>44536</v>
      </c>
      <c r="S760" s="104">
        <v>44719</v>
      </c>
      <c r="T760" s="104">
        <v>46544</v>
      </c>
    </row>
    <row r="761" spans="1:20" s="103" customFormat="1" ht="25.5" customHeight="1">
      <c r="A761" s="70" t="s">
        <v>13371</v>
      </c>
      <c r="B761" s="70">
        <v>2</v>
      </c>
      <c r="C761" s="71" t="s">
        <v>16770</v>
      </c>
      <c r="D761" s="118" t="s">
        <v>17718</v>
      </c>
      <c r="E761" s="113" t="s">
        <v>17719</v>
      </c>
      <c r="F761" s="71" t="s">
        <v>17731</v>
      </c>
      <c r="G761" s="71" t="s">
        <v>17732</v>
      </c>
      <c r="H761" s="73">
        <v>10283342</v>
      </c>
      <c r="I761" s="73" t="str" cm="1">
        <f t="array" ref="I761">IF(COUNTIF(Q$2:Q761,Q761)=1,_xlfn.TEXTJOIN(";",1,IF($Q$2:$Q$2000=Q761,$C$2:$C$2000,"")),"")</f>
        <v/>
      </c>
      <c r="J761" s="73" t="str" cm="1">
        <f t="array" ref="J761">IF(COUNTIF(Q$2:Q761,Q761)=1,_xlfn.TEXTJOIN(";",1,IF($Q$2:$Q$2000=Q761,$F$2:$F$2000,"")),"")</f>
        <v/>
      </c>
      <c r="K761" s="73" t="str" cm="1">
        <f t="array" ref="K761">IF(COUNTIF(Q$2:Q761,Q761)=1,_xlfn.TEXTJOIN(";",1,IF($Q$2:$Q$2000=Q761,$H$2:$H$2000,"")),"")</f>
        <v/>
      </c>
      <c r="L761" s="103" t="s">
        <v>17733</v>
      </c>
      <c r="M761" s="103">
        <v>6</v>
      </c>
      <c r="N761" s="103" t="s">
        <v>17734</v>
      </c>
      <c r="O761" s="101" t="s">
        <v>17735</v>
      </c>
      <c r="P761" s="115" t="s">
        <v>17730</v>
      </c>
      <c r="Q761" s="72" t="str">
        <f t="shared" si="11"/>
        <v>国械注进20172405187</v>
      </c>
      <c r="R761" s="104">
        <v>44536</v>
      </c>
      <c r="S761" s="104">
        <v>44719</v>
      </c>
      <c r="T761" s="104">
        <v>46544</v>
      </c>
    </row>
    <row r="762" spans="1:20" s="103" customFormat="1" ht="25.5" customHeight="1">
      <c r="A762" s="70" t="s">
        <v>13371</v>
      </c>
      <c r="B762" s="70">
        <v>2</v>
      </c>
      <c r="C762" s="71" t="s">
        <v>16770</v>
      </c>
      <c r="D762" s="118" t="s">
        <v>17718</v>
      </c>
      <c r="E762" s="113" t="s">
        <v>17719</v>
      </c>
      <c r="F762" s="71" t="s">
        <v>17736</v>
      </c>
      <c r="G762" s="71" t="s">
        <v>17737</v>
      </c>
      <c r="H762" s="73">
        <v>10729782</v>
      </c>
      <c r="I762" s="73" t="str" cm="1">
        <f t="array" ref="I762">IF(COUNTIF(Q$2:Q762,Q762)=1,_xlfn.TEXTJOIN(";",1,IF($Q$2:$Q$2000=Q762,$C$2:$C$2000,"")),"")</f>
        <v/>
      </c>
      <c r="J762" s="73" t="str" cm="1">
        <f t="array" ref="J762">IF(COUNTIF(Q$2:Q762,Q762)=1,_xlfn.TEXTJOIN(";",1,IF($Q$2:$Q$2000=Q762,$F$2:$F$2000,"")),"")</f>
        <v/>
      </c>
      <c r="K762" s="73" t="str" cm="1">
        <f t="array" ref="K762">IF(COUNTIF(Q$2:Q762,Q762)=1,_xlfn.TEXTJOIN(";",1,IF($Q$2:$Q$2000=Q762,$H$2:$H$2000,"")),"")</f>
        <v/>
      </c>
      <c r="L762" s="103" t="s">
        <v>17738</v>
      </c>
      <c r="M762" s="103">
        <v>1</v>
      </c>
      <c r="O762" s="101" t="s">
        <v>17739</v>
      </c>
      <c r="P762" s="115" t="s">
        <v>17730</v>
      </c>
      <c r="Q762" s="72" t="str">
        <f t="shared" si="11"/>
        <v>国械注进20172405187</v>
      </c>
      <c r="R762" s="104">
        <v>44536</v>
      </c>
      <c r="S762" s="104">
        <v>44719</v>
      </c>
      <c r="T762" s="104">
        <v>46544</v>
      </c>
    </row>
    <row r="763" spans="1:20" s="103" customFormat="1" ht="25.5" customHeight="1">
      <c r="A763" s="70" t="s">
        <v>13371</v>
      </c>
      <c r="B763" s="70">
        <v>2</v>
      </c>
      <c r="C763" s="71" t="s">
        <v>16770</v>
      </c>
      <c r="D763" s="118" t="s">
        <v>17740</v>
      </c>
      <c r="E763" s="113" t="s">
        <v>17741</v>
      </c>
      <c r="F763" s="71">
        <v>10916060</v>
      </c>
      <c r="G763" s="71" t="s">
        <v>17742</v>
      </c>
      <c r="H763" s="73">
        <v>10916060</v>
      </c>
      <c r="I763" s="73" t="str" cm="1">
        <f t="array" ref="I763">IF(COUNTIF(Q$2:Q763,Q763)=1,_xlfn.TEXTJOIN(";",1,IF($Q$2:$Q$2000=Q763,$C$2:$C$2000,"")),"")</f>
        <v>ADVIA Chem;Atellica CH</v>
      </c>
      <c r="J763" s="73" t="str" cm="1">
        <f t="array" ref="J763">IF(COUNTIF(Q$2:Q763,Q763)=1,_xlfn.TEXTJOIN(";",1,IF($Q$2:$Q$2000=Q763,$F$2:$F$2000,"")),"")</f>
        <v>10916060;11099316</v>
      </c>
      <c r="K763" s="73" t="str" cm="1">
        <f t="array" ref="K763">IF(COUNTIF(Q$2:Q763,Q763)=1,_xlfn.TEXTJOIN(";",1,IF($Q$2:$Q$2000=Q763,$H$2:$H$2000,"")),"")</f>
        <v>10916060;11099316</v>
      </c>
      <c r="L763" s="103" t="s">
        <v>17743</v>
      </c>
      <c r="M763" s="103">
        <v>1</v>
      </c>
      <c r="O763" s="141" t="s">
        <v>17744</v>
      </c>
      <c r="P763" s="115" t="s">
        <v>17745</v>
      </c>
      <c r="Q763" s="72" t="str">
        <f t="shared" si="11"/>
        <v>国械注进20172402285</v>
      </c>
      <c r="R763" s="104">
        <v>44526</v>
      </c>
      <c r="S763" s="104">
        <v>44761</v>
      </c>
      <c r="T763" s="104">
        <v>46586</v>
      </c>
    </row>
    <row r="764" spans="1:20" s="103" customFormat="1" ht="25.5" customHeight="1">
      <c r="A764" s="70" t="s">
        <v>13371</v>
      </c>
      <c r="B764" s="70">
        <v>2</v>
      </c>
      <c r="C764" s="71" t="s">
        <v>50</v>
      </c>
      <c r="D764" s="118" t="s">
        <v>17740</v>
      </c>
      <c r="E764" s="113" t="s">
        <v>17741</v>
      </c>
      <c r="F764" s="71" t="s">
        <v>17746</v>
      </c>
      <c r="G764" s="71" t="s">
        <v>17747</v>
      </c>
      <c r="H764" s="73">
        <v>11099316</v>
      </c>
      <c r="I764" s="73" t="str" cm="1">
        <f t="array" ref="I764">IF(COUNTIF(Q$2:Q764,Q764)=1,_xlfn.TEXTJOIN(";",1,IF($Q$2:$Q$2000=Q764,$C$2:$C$2000,"")),"")</f>
        <v/>
      </c>
      <c r="J764" s="73" t="str" cm="1">
        <f t="array" ref="J764">IF(COUNTIF(Q$2:Q764,Q764)=1,_xlfn.TEXTJOIN(";",1,IF($Q$2:$Q$2000=Q764,$F$2:$F$2000,"")),"")</f>
        <v/>
      </c>
      <c r="K764" s="73" t="str" cm="1">
        <f t="array" ref="K764">IF(COUNTIF(Q$2:Q764,Q764)=1,_xlfn.TEXTJOIN(";",1,IF($Q$2:$Q$2000=Q764,$H$2:$H$2000,"")),"")</f>
        <v/>
      </c>
      <c r="L764" s="103" t="s">
        <v>17748</v>
      </c>
      <c r="M764" s="103">
        <v>6</v>
      </c>
      <c r="N764" s="103" t="s">
        <v>17749</v>
      </c>
      <c r="O764" s="141" t="s">
        <v>17744</v>
      </c>
      <c r="P764" s="115" t="s">
        <v>17750</v>
      </c>
      <c r="Q764" s="72" t="str">
        <f t="shared" si="11"/>
        <v>国械注进20172402285</v>
      </c>
      <c r="R764" s="104">
        <v>44526</v>
      </c>
      <c r="S764" s="104">
        <v>44761</v>
      </c>
      <c r="T764" s="104">
        <v>46586</v>
      </c>
    </row>
    <row r="765" spans="1:20" s="103" customFormat="1" ht="25.5" customHeight="1">
      <c r="A765" s="70" t="s">
        <v>13371</v>
      </c>
      <c r="B765" s="70">
        <v>2</v>
      </c>
      <c r="C765" s="71" t="s">
        <v>16770</v>
      </c>
      <c r="D765" s="118" t="s">
        <v>17751</v>
      </c>
      <c r="E765" s="113" t="s">
        <v>17752</v>
      </c>
      <c r="F765" s="127" t="s">
        <v>17753</v>
      </c>
      <c r="G765" s="71" t="s">
        <v>17754</v>
      </c>
      <c r="H765" s="73">
        <v>10916067</v>
      </c>
      <c r="I765" s="73" t="str" cm="1">
        <f t="array" ref="I765">IF(COUNTIF(Q$2:Q765,Q765)=1,_xlfn.TEXTJOIN(";",1,IF($Q$2:$Q$2000=Q765,$C$2:$C$2000,"")),"")</f>
        <v>ADVIA Chem;Atellica CH</v>
      </c>
      <c r="J765" s="73" t="str" cm="1">
        <f t="array" ref="J765">IF(COUNTIF(Q$2:Q765,Q765)=1,_xlfn.TEXTJOIN(";",1,IF($Q$2:$Q$2000=Q765,$F$2:$F$2000,"")),"")</f>
        <v>10916067;11097600</v>
      </c>
      <c r="K765" s="73" t="str" cm="1">
        <f t="array" ref="K765">IF(COUNTIF(Q$2:Q765,Q765)=1,_xlfn.TEXTJOIN(";",1,IF($Q$2:$Q$2000=Q765,$H$2:$H$2000,"")),"")</f>
        <v>10916067;11097600</v>
      </c>
      <c r="L765" s="103" t="s">
        <v>17755</v>
      </c>
      <c r="M765" s="103">
        <v>6</v>
      </c>
      <c r="N765" s="103" t="s">
        <v>17756</v>
      </c>
      <c r="O765" s="115" t="s">
        <v>17757</v>
      </c>
      <c r="P765" s="115" t="s">
        <v>17758</v>
      </c>
      <c r="Q765" s="72" t="str">
        <f t="shared" si="11"/>
        <v>国械注进20182400018</v>
      </c>
      <c r="R765" s="104">
        <v>44726</v>
      </c>
      <c r="S765" s="104">
        <v>44931</v>
      </c>
      <c r="T765" s="104">
        <v>46756</v>
      </c>
    </row>
    <row r="766" spans="1:20" s="103" customFormat="1" ht="25.5" customHeight="1">
      <c r="A766" s="70" t="s">
        <v>13371</v>
      </c>
      <c r="B766" s="70">
        <v>2</v>
      </c>
      <c r="C766" s="71" t="s">
        <v>50</v>
      </c>
      <c r="D766" s="118" t="s">
        <v>17751</v>
      </c>
      <c r="E766" s="113" t="s">
        <v>17752</v>
      </c>
      <c r="F766" s="71" t="s">
        <v>17759</v>
      </c>
      <c r="G766" s="71" t="s">
        <v>17760</v>
      </c>
      <c r="H766" s="73">
        <v>11097600</v>
      </c>
      <c r="I766" s="73" t="str" cm="1">
        <f t="array" ref="I766">IF(COUNTIF(Q$2:Q766,Q766)=1,_xlfn.TEXTJOIN(";",1,IF($Q$2:$Q$2000=Q766,$C$2:$C$2000,"")),"")</f>
        <v/>
      </c>
      <c r="J766" s="73" t="str" cm="1">
        <f t="array" ref="J766">IF(COUNTIF(Q$2:Q766,Q766)=1,_xlfn.TEXTJOIN(";",1,IF($Q$2:$Q$2000=Q766,$F$2:$F$2000,"")),"")</f>
        <v/>
      </c>
      <c r="K766" s="73" t="str" cm="1">
        <f t="array" ref="K766">IF(COUNTIF(Q$2:Q766,Q766)=1,_xlfn.TEXTJOIN(";",1,IF($Q$2:$Q$2000=Q766,$H$2:$H$2000,"")),"")</f>
        <v/>
      </c>
      <c r="L766" s="103" t="s">
        <v>17761</v>
      </c>
      <c r="M766" s="103">
        <v>1</v>
      </c>
      <c r="O766" s="115" t="s">
        <v>17133</v>
      </c>
      <c r="P766" s="115" t="s">
        <v>17762</v>
      </c>
      <c r="Q766" s="72" t="str">
        <f t="shared" si="11"/>
        <v>国械注进20182400018</v>
      </c>
      <c r="R766" s="104">
        <v>44726</v>
      </c>
      <c r="S766" s="104">
        <v>44931</v>
      </c>
      <c r="T766" s="104">
        <v>46756</v>
      </c>
    </row>
    <row r="767" spans="1:20" s="103" customFormat="1" ht="25.5" customHeight="1">
      <c r="A767" s="70" t="s">
        <v>13371</v>
      </c>
      <c r="B767" s="70">
        <v>2</v>
      </c>
      <c r="C767" s="71" t="s">
        <v>16770</v>
      </c>
      <c r="D767" s="118" t="s">
        <v>17763</v>
      </c>
      <c r="E767" s="113" t="s">
        <v>17764</v>
      </c>
      <c r="F767" s="71">
        <v>10916057</v>
      </c>
      <c r="G767" s="71" t="s">
        <v>17765</v>
      </c>
      <c r="H767" s="73">
        <v>10916057</v>
      </c>
      <c r="I767" s="73" t="str" cm="1">
        <f t="array" ref="I767">IF(COUNTIF(Q$2:Q767,Q767)=1,_xlfn.TEXTJOIN(";",1,IF($Q$2:$Q$2000=Q767,$C$2:$C$2000,"")),"")</f>
        <v>ADVIA Chem;Atellica CH</v>
      </c>
      <c r="J767" s="73" t="str" cm="1">
        <f t="array" ref="J767">IF(COUNTIF(Q$2:Q767,Q767)=1,_xlfn.TEXTJOIN(";",1,IF($Q$2:$Q$2000=Q767,$F$2:$F$2000,"")),"")</f>
        <v>10916057;11099317</v>
      </c>
      <c r="K767" s="73" t="str" cm="1">
        <f t="array" ref="K767">IF(COUNTIF(Q$2:Q767,Q767)=1,_xlfn.TEXTJOIN(";",1,IF($Q$2:$Q$2000=Q767,$H$2:$H$2000,"")),"")</f>
        <v>10916057;11099317</v>
      </c>
      <c r="L767" s="103" t="s">
        <v>17766</v>
      </c>
      <c r="M767" s="103">
        <v>1</v>
      </c>
      <c r="O767" s="115" t="s">
        <v>17767</v>
      </c>
      <c r="P767" s="115" t="s">
        <v>17768</v>
      </c>
      <c r="Q767" s="72" t="str">
        <f t="shared" si="11"/>
        <v>国械注进20182400019</v>
      </c>
      <c r="R767" s="104">
        <v>44726</v>
      </c>
      <c r="S767" s="104">
        <v>44931</v>
      </c>
      <c r="T767" s="104">
        <v>46756</v>
      </c>
    </row>
    <row r="768" spans="1:20" s="103" customFormat="1" ht="25.5" customHeight="1">
      <c r="A768" s="70" t="s">
        <v>13371</v>
      </c>
      <c r="B768" s="70">
        <v>2</v>
      </c>
      <c r="C768" s="71" t="s">
        <v>50</v>
      </c>
      <c r="D768" s="118" t="s">
        <v>17763</v>
      </c>
      <c r="E768" s="113" t="s">
        <v>17764</v>
      </c>
      <c r="F768" s="71" t="s">
        <v>17769</v>
      </c>
      <c r="G768" s="71" t="s">
        <v>17770</v>
      </c>
      <c r="H768" s="73">
        <v>11099317</v>
      </c>
      <c r="I768" s="73" t="str" cm="1">
        <f t="array" ref="I768">IF(COUNTIF(Q$2:Q768,Q768)=1,_xlfn.TEXTJOIN(";",1,IF($Q$2:$Q$2000=Q768,$C$2:$C$2000,"")),"")</f>
        <v/>
      </c>
      <c r="J768" s="73" t="str" cm="1">
        <f t="array" ref="J768">IF(COUNTIF(Q$2:Q768,Q768)=1,_xlfn.TEXTJOIN(";",1,IF($Q$2:$Q$2000=Q768,$F$2:$F$2000,"")),"")</f>
        <v/>
      </c>
      <c r="K768" s="73" t="str" cm="1">
        <f t="array" ref="K768">IF(COUNTIF(Q$2:Q768,Q768)=1,_xlfn.TEXTJOIN(";",1,IF($Q$2:$Q$2000=Q768,$H$2:$H$2000,"")),"")</f>
        <v/>
      </c>
      <c r="L768" s="103" t="s">
        <v>17771</v>
      </c>
      <c r="M768" s="103">
        <v>6</v>
      </c>
      <c r="N768" s="103" t="s">
        <v>17772</v>
      </c>
      <c r="O768" s="115" t="s">
        <v>17767</v>
      </c>
      <c r="P768" s="115" t="s">
        <v>17773</v>
      </c>
      <c r="Q768" s="72" t="str">
        <f t="shared" si="11"/>
        <v>国械注进20182400019</v>
      </c>
      <c r="R768" s="104">
        <v>44726</v>
      </c>
      <c r="S768" s="104">
        <v>44931</v>
      </c>
      <c r="T768" s="104">
        <v>46756</v>
      </c>
    </row>
    <row r="769" spans="1:20" s="103" customFormat="1" ht="25.5" customHeight="1">
      <c r="A769" s="70" t="s">
        <v>13371</v>
      </c>
      <c r="B769" s="70">
        <v>2</v>
      </c>
      <c r="C769" s="71" t="s">
        <v>16770</v>
      </c>
      <c r="D769" s="118" t="s">
        <v>17774</v>
      </c>
      <c r="E769" s="113" t="s">
        <v>17775</v>
      </c>
      <c r="F769" s="71" t="s">
        <v>17776</v>
      </c>
      <c r="G769" s="71" t="s">
        <v>17777</v>
      </c>
      <c r="H769" s="73">
        <v>10916058</v>
      </c>
      <c r="I769" s="73" t="str" cm="1">
        <f t="array" ref="I769">IF(COUNTIF(Q$2:Q769,Q769)=1,_xlfn.TEXTJOIN(";",1,IF($Q$2:$Q$2000=Q769,$C$2:$C$2000,"")),"")</f>
        <v>ADVIA Chem;Atellica CH</v>
      </c>
      <c r="J769" s="73" t="str" cm="1">
        <f t="array" ref="J769">IF(COUNTIF(Q$2:Q769,Q769)=1,_xlfn.TEXTJOIN(";",1,IF($Q$2:$Q$2000=Q769,$F$2:$F$2000,"")),"")</f>
        <v>10916058;11099318</v>
      </c>
      <c r="K769" s="73" t="str" cm="1">
        <f t="array" ref="K769">IF(COUNTIF(Q$2:Q769,Q769)=1,_xlfn.TEXTJOIN(";",1,IF($Q$2:$Q$2000=Q769,$H$2:$H$2000,"")),"")</f>
        <v>10916058;11099318</v>
      </c>
      <c r="L769" s="103" t="s">
        <v>17778</v>
      </c>
      <c r="M769" s="103">
        <v>1</v>
      </c>
      <c r="O769" s="115" t="s">
        <v>17779</v>
      </c>
      <c r="P769" s="115" t="s">
        <v>17780</v>
      </c>
      <c r="Q769" s="72" t="str">
        <f t="shared" si="11"/>
        <v>国械注进20182400020</v>
      </c>
      <c r="R769" s="104">
        <v>44726</v>
      </c>
      <c r="S769" s="104">
        <v>44931</v>
      </c>
      <c r="T769" s="104">
        <v>46756</v>
      </c>
    </row>
    <row r="770" spans="1:20" s="103" customFormat="1" ht="25.5" customHeight="1">
      <c r="A770" s="70" t="s">
        <v>13371</v>
      </c>
      <c r="B770" s="70">
        <v>2</v>
      </c>
      <c r="C770" s="71" t="s">
        <v>50</v>
      </c>
      <c r="D770" s="118" t="s">
        <v>17774</v>
      </c>
      <c r="E770" s="113" t="s">
        <v>17775</v>
      </c>
      <c r="F770" s="71" t="s">
        <v>17781</v>
      </c>
      <c r="G770" s="71" t="s">
        <v>17782</v>
      </c>
      <c r="H770" s="73">
        <v>11099318</v>
      </c>
      <c r="I770" s="73" t="str" cm="1">
        <f t="array" ref="I770">IF(COUNTIF(Q$2:Q770,Q770)=1,_xlfn.TEXTJOIN(";",1,IF($Q$2:$Q$2000=Q770,$C$2:$C$2000,"")),"")</f>
        <v/>
      </c>
      <c r="J770" s="73" t="str" cm="1">
        <f t="array" ref="J770">IF(COUNTIF(Q$2:Q770,Q770)=1,_xlfn.TEXTJOIN(";",1,IF($Q$2:$Q$2000=Q770,$F$2:$F$2000,"")),"")</f>
        <v/>
      </c>
      <c r="K770" s="73" t="str" cm="1">
        <f t="array" ref="K770">IF(COUNTIF(Q$2:Q770,Q770)=1,_xlfn.TEXTJOIN(";",1,IF($Q$2:$Q$2000=Q770,$H$2:$H$2000,"")),"")</f>
        <v/>
      </c>
      <c r="L770" s="103" t="s">
        <v>17783</v>
      </c>
      <c r="M770" s="103">
        <v>6</v>
      </c>
      <c r="N770" s="103" t="s">
        <v>17784</v>
      </c>
      <c r="O770" s="115" t="s">
        <v>17779</v>
      </c>
      <c r="P770" s="115" t="s">
        <v>17785</v>
      </c>
      <c r="Q770" s="72" t="str">
        <f t="shared" si="11"/>
        <v>国械注进20182400020</v>
      </c>
      <c r="R770" s="104">
        <v>44726</v>
      </c>
      <c r="S770" s="104">
        <v>44931</v>
      </c>
      <c r="T770" s="104">
        <v>46756</v>
      </c>
    </row>
    <row r="771" spans="1:20" s="103" customFormat="1" ht="25.5" customHeight="1">
      <c r="A771" s="70" t="s">
        <v>13371</v>
      </c>
      <c r="B771" s="70">
        <v>2</v>
      </c>
      <c r="C771" s="71" t="s">
        <v>16770</v>
      </c>
      <c r="D771" s="118" t="s">
        <v>17786</v>
      </c>
      <c r="E771" s="113" t="s">
        <v>17787</v>
      </c>
      <c r="F771" s="71" t="s">
        <v>17788</v>
      </c>
      <c r="G771" s="71" t="s">
        <v>17789</v>
      </c>
      <c r="H771" s="73">
        <v>10916059</v>
      </c>
      <c r="I771" s="73" t="str" cm="1">
        <f t="array" ref="I771">IF(COUNTIF(Q$2:Q771,Q771)=1,_xlfn.TEXTJOIN(";",1,IF($Q$2:$Q$2000=Q771,$C$2:$C$2000,"")),"")</f>
        <v>ADVIA Chem;Atellica CH</v>
      </c>
      <c r="J771" s="73" t="str" cm="1">
        <f t="array" ref="J771">IF(COUNTIF(Q$2:Q771,Q771)=1,_xlfn.TEXTJOIN(";",1,IF($Q$2:$Q$2000=Q771,$F$2:$F$2000,"")),"")</f>
        <v>10916059;11099319</v>
      </c>
      <c r="K771" s="73" t="str" cm="1">
        <f t="array" ref="K771">IF(COUNTIF(Q$2:Q771,Q771)=1,_xlfn.TEXTJOIN(";",1,IF($Q$2:$Q$2000=Q771,$H$2:$H$2000,"")),"")</f>
        <v>10916059;11099319</v>
      </c>
      <c r="L771" s="103" t="s">
        <v>17790</v>
      </c>
      <c r="M771" s="103">
        <v>1</v>
      </c>
      <c r="O771" s="115" t="s">
        <v>17791</v>
      </c>
      <c r="P771" s="115" t="s">
        <v>17792</v>
      </c>
      <c r="Q771" s="72" t="str">
        <f t="shared" ref="Q771:Q834" si="12">IF(IFERROR(FIND("Refer to ",P771),0),REPLACE(P771,1,9,""),P771)</f>
        <v>国械注进20182400182</v>
      </c>
      <c r="R771" s="104">
        <v>44687</v>
      </c>
      <c r="S771" s="104">
        <v>45050</v>
      </c>
      <c r="T771" s="104">
        <v>46876</v>
      </c>
    </row>
    <row r="772" spans="1:20" s="103" customFormat="1" ht="25.5" customHeight="1">
      <c r="A772" s="70" t="s">
        <v>13371</v>
      </c>
      <c r="B772" s="70">
        <v>2</v>
      </c>
      <c r="C772" s="71" t="s">
        <v>50</v>
      </c>
      <c r="D772" s="118" t="s">
        <v>17786</v>
      </c>
      <c r="E772" s="113" t="s">
        <v>17787</v>
      </c>
      <c r="F772" s="71" t="s">
        <v>17793</v>
      </c>
      <c r="G772" s="71" t="s">
        <v>17794</v>
      </c>
      <c r="H772" s="73">
        <v>11099319</v>
      </c>
      <c r="I772" s="73" t="str" cm="1">
        <f t="array" ref="I772">IF(COUNTIF(Q$2:Q772,Q772)=1,_xlfn.TEXTJOIN(";",1,IF($Q$2:$Q$2000=Q772,$C$2:$C$2000,"")),"")</f>
        <v/>
      </c>
      <c r="J772" s="73" t="str" cm="1">
        <f t="array" ref="J772">IF(COUNTIF(Q$2:Q772,Q772)=1,_xlfn.TEXTJOIN(";",1,IF($Q$2:$Q$2000=Q772,$F$2:$F$2000,"")),"")</f>
        <v/>
      </c>
      <c r="K772" s="73" t="str" cm="1">
        <f t="array" ref="K772">IF(COUNTIF(Q$2:Q772,Q772)=1,_xlfn.TEXTJOIN(";",1,IF($Q$2:$Q$2000=Q772,$H$2:$H$2000,"")),"")</f>
        <v/>
      </c>
      <c r="L772" s="103" t="s">
        <v>17795</v>
      </c>
      <c r="M772" s="103">
        <v>6</v>
      </c>
      <c r="N772" s="103" t="s">
        <v>17796</v>
      </c>
      <c r="O772" s="115" t="s">
        <v>17791</v>
      </c>
      <c r="P772" s="115" t="s">
        <v>17797</v>
      </c>
      <c r="Q772" s="72" t="str">
        <f t="shared" si="12"/>
        <v>国械注进20182400182</v>
      </c>
      <c r="R772" s="104">
        <v>44687</v>
      </c>
      <c r="S772" s="104">
        <v>45050</v>
      </c>
      <c r="T772" s="104">
        <v>46876</v>
      </c>
    </row>
    <row r="773" spans="1:20" s="103" customFormat="1" ht="25.5" customHeight="1">
      <c r="A773" s="70" t="s">
        <v>13371</v>
      </c>
      <c r="B773" s="70">
        <v>1</v>
      </c>
      <c r="C773" s="71" t="s">
        <v>50</v>
      </c>
      <c r="D773" s="118" t="s">
        <v>17798</v>
      </c>
      <c r="E773" s="115" t="s">
        <v>17799</v>
      </c>
      <c r="F773" s="71" t="s">
        <v>17800</v>
      </c>
      <c r="G773" s="71" t="s">
        <v>17801</v>
      </c>
      <c r="H773" s="73">
        <v>11099300</v>
      </c>
      <c r="I773" s="73" t="str" cm="1">
        <f t="array" ref="I773">IF(COUNTIF(Q$2:Q773,Q773)=1,_xlfn.TEXTJOIN(";",1,IF($Q$2:$Q$2000=Q773,$C$2:$C$2000,"")),"")</f>
        <v>Atellica CH</v>
      </c>
      <c r="J773" s="73" t="str" cm="1">
        <f t="array" ref="J773">IF(COUNTIF(Q$2:Q773,Q773)=1,_xlfn.TEXTJOIN(";",1,IF($Q$2:$Q$2000=Q773,$F$2:$F$2000,"")),"")</f>
        <v>11099300</v>
      </c>
      <c r="K773" s="73" t="str" cm="1">
        <f t="array" ref="K773">IF(COUNTIF(Q$2:Q773,Q773)=1,_xlfn.TEXTJOIN(";",1,IF($Q$2:$Q$2000=Q773,$H$2:$H$2000,"")),"")</f>
        <v>11099300</v>
      </c>
      <c r="L773" s="103" t="s">
        <v>17802</v>
      </c>
      <c r="M773" s="103">
        <v>2</v>
      </c>
      <c r="N773" s="103" t="s">
        <v>17803</v>
      </c>
      <c r="O773" s="115" t="s">
        <v>17804</v>
      </c>
      <c r="P773" s="115" t="s">
        <v>17805</v>
      </c>
      <c r="Q773" s="72" t="str">
        <f t="shared" si="12"/>
        <v>国械备20181222号</v>
      </c>
      <c r="R773" s="104">
        <v>44365</v>
      </c>
      <c r="S773" s="104">
        <v>44365</v>
      </c>
      <c r="T773" s="104">
        <v>401768</v>
      </c>
    </row>
    <row r="774" spans="1:20" s="103" customFormat="1" ht="25.5" customHeight="1">
      <c r="A774" s="70" t="s">
        <v>13371</v>
      </c>
      <c r="B774" s="70">
        <v>1</v>
      </c>
      <c r="C774" s="71" t="s">
        <v>50</v>
      </c>
      <c r="D774" s="118" t="s">
        <v>17806</v>
      </c>
      <c r="E774" s="115" t="s">
        <v>17807</v>
      </c>
      <c r="F774" s="71" t="s">
        <v>17808</v>
      </c>
      <c r="G774" s="71" t="s">
        <v>17809</v>
      </c>
      <c r="H774" s="73">
        <v>11099305</v>
      </c>
      <c r="I774" s="73" t="str" cm="1">
        <f t="array" ref="I774">IF(COUNTIF(Q$2:Q774,Q774)=1,_xlfn.TEXTJOIN(";",1,IF($Q$2:$Q$2000=Q774,$C$2:$C$2000,"")),"")</f>
        <v>Atellica CH</v>
      </c>
      <c r="J774" s="73" t="str" cm="1">
        <f t="array" ref="J774">IF(COUNTIF(Q$2:Q774,Q774)=1,_xlfn.TEXTJOIN(";",1,IF($Q$2:$Q$2000=Q774,$F$2:$F$2000,"")),"")</f>
        <v>11099305</v>
      </c>
      <c r="K774" s="73" t="str" cm="1">
        <f t="array" ref="K774">IF(COUNTIF(Q$2:Q774,Q774)=1,_xlfn.TEXTJOIN(";",1,IF($Q$2:$Q$2000=Q774,$H$2:$H$2000,"")),"")</f>
        <v>11099305</v>
      </c>
      <c r="L774" s="103" t="s">
        <v>17810</v>
      </c>
      <c r="M774" s="103">
        <v>2</v>
      </c>
      <c r="N774" s="103" t="s">
        <v>17811</v>
      </c>
      <c r="O774" s="115" t="s">
        <v>17804</v>
      </c>
      <c r="P774" s="115" t="s">
        <v>17812</v>
      </c>
      <c r="Q774" s="72" t="str">
        <f t="shared" si="12"/>
        <v>国械备20181231号</v>
      </c>
      <c r="R774" s="104">
        <v>44365</v>
      </c>
      <c r="S774" s="104">
        <v>44365</v>
      </c>
      <c r="T774" s="104">
        <v>401768</v>
      </c>
    </row>
    <row r="775" spans="1:20" s="103" customFormat="1" ht="25.5" customHeight="1">
      <c r="A775" s="70" t="s">
        <v>13371</v>
      </c>
      <c r="B775" s="70">
        <v>2</v>
      </c>
      <c r="C775" s="71" t="s">
        <v>50</v>
      </c>
      <c r="D775" s="118" t="s">
        <v>17813</v>
      </c>
      <c r="E775" s="115" t="s">
        <v>17814</v>
      </c>
      <c r="F775" s="71" t="s">
        <v>17815</v>
      </c>
      <c r="G775" s="71" t="s">
        <v>17816</v>
      </c>
      <c r="H775" s="73">
        <v>11099304</v>
      </c>
      <c r="I775" s="73" t="str" cm="1">
        <f t="array" ref="I775">IF(COUNTIF(Q$2:Q775,Q775)=1,_xlfn.TEXTJOIN(";",1,IF($Q$2:$Q$2000=Q775,$C$2:$C$2000,"")),"")</f>
        <v>Atellica CH</v>
      </c>
      <c r="J775" s="73" t="str" cm="1">
        <f t="array" ref="J775">IF(COUNTIF(Q$2:Q775,Q775)=1,_xlfn.TEXTJOIN(";",1,IF($Q$2:$Q$2000=Q775,$F$2:$F$2000,"")),"")</f>
        <v>11099304</v>
      </c>
      <c r="K775" s="73" t="str" cm="1">
        <f t="array" ref="K775">IF(COUNTIF(Q$2:Q775,Q775)=1,_xlfn.TEXTJOIN(";",1,IF($Q$2:$Q$2000=Q775,$H$2:$H$2000,"")),"")</f>
        <v>11099304</v>
      </c>
      <c r="L775" s="103" t="s">
        <v>17817</v>
      </c>
      <c r="M775" s="103">
        <v>2</v>
      </c>
      <c r="N775" s="103" t="s">
        <v>17818</v>
      </c>
      <c r="O775" s="115" t="s">
        <v>17819</v>
      </c>
      <c r="P775" s="115" t="s">
        <v>17820</v>
      </c>
      <c r="Q775" s="72" t="str">
        <f t="shared" si="12"/>
        <v>国械注进20182400395</v>
      </c>
      <c r="R775" s="104">
        <v>44894</v>
      </c>
      <c r="S775" s="104">
        <v>45216</v>
      </c>
      <c r="T775" s="104">
        <v>47042</v>
      </c>
    </row>
    <row r="776" spans="1:20" s="103" customFormat="1" ht="25.5" customHeight="1">
      <c r="A776" s="70" t="s">
        <v>13371</v>
      </c>
      <c r="B776" s="70">
        <v>2</v>
      </c>
      <c r="C776" s="71" t="s">
        <v>50</v>
      </c>
      <c r="D776" s="118" t="s">
        <v>17821</v>
      </c>
      <c r="E776" s="115" t="s">
        <v>17822</v>
      </c>
      <c r="F776" s="71" t="s">
        <v>17823</v>
      </c>
      <c r="G776" s="71" t="s">
        <v>17824</v>
      </c>
      <c r="H776" s="73">
        <v>11099306</v>
      </c>
      <c r="I776" s="73" t="str" cm="1">
        <f t="array" ref="I776">IF(COUNTIF(Q$2:Q776,Q776)=1,_xlfn.TEXTJOIN(";",1,IF($Q$2:$Q$2000=Q776,$C$2:$C$2000,"")),"")</f>
        <v>Atellica CH</v>
      </c>
      <c r="J776" s="73" t="str" cm="1">
        <f t="array" ref="J776">IF(COUNTIF(Q$2:Q776,Q776)=1,_xlfn.TEXTJOIN(";",1,IF($Q$2:$Q$2000=Q776,$F$2:$F$2000,"")),"")</f>
        <v>11099306</v>
      </c>
      <c r="K776" s="73" t="str" cm="1">
        <f t="array" ref="K776">IF(COUNTIF(Q$2:Q776,Q776)=1,_xlfn.TEXTJOIN(";",1,IF($Q$2:$Q$2000=Q776,$H$2:$H$2000,"")),"")</f>
        <v>11099306</v>
      </c>
      <c r="L776" s="103" t="s">
        <v>17825</v>
      </c>
      <c r="M776" s="103">
        <v>2</v>
      </c>
      <c r="N776" s="103" t="s">
        <v>17826</v>
      </c>
      <c r="O776" s="115" t="s">
        <v>17827</v>
      </c>
      <c r="P776" s="115" t="s">
        <v>17828</v>
      </c>
      <c r="Q776" s="72" t="str">
        <f t="shared" si="12"/>
        <v>国械注进20182400391</v>
      </c>
      <c r="R776" s="104">
        <v>44875</v>
      </c>
      <c r="S776" s="104">
        <v>45216</v>
      </c>
      <c r="T776" s="104">
        <v>47042</v>
      </c>
    </row>
    <row r="777" spans="1:20" s="103" customFormat="1" ht="25.5" customHeight="1">
      <c r="A777" s="70" t="s">
        <v>13371</v>
      </c>
      <c r="B777" s="70">
        <v>2</v>
      </c>
      <c r="C777" s="71" t="s">
        <v>16770</v>
      </c>
      <c r="D777" s="118" t="s">
        <v>17829</v>
      </c>
      <c r="E777" s="115" t="s">
        <v>17830</v>
      </c>
      <c r="F777" s="127" t="s">
        <v>17831</v>
      </c>
      <c r="G777" s="71" t="s">
        <v>17832</v>
      </c>
      <c r="H777" s="73">
        <v>10729780</v>
      </c>
      <c r="I777" s="73" t="str" cm="1">
        <f t="array" ref="I777">IF(COUNTIF(Q$2:Q777,Q777)=1,_xlfn.TEXTJOIN(";",1,IF($Q$2:$Q$2000=Q777,$C$2:$C$2000,"")),"")</f>
        <v>ADVIA Chem;Atellica CH</v>
      </c>
      <c r="J777" s="73" t="str" cm="1">
        <f t="array" ref="J777">IF(COUNTIF(Q$2:Q777,Q777)=1,_xlfn.TEXTJOIN(";",1,IF($Q$2:$Q$2000=Q777,$F$2:$F$2000,"")),"")</f>
        <v>10729780;11097640</v>
      </c>
      <c r="K777" s="73" t="str" cm="1">
        <f t="array" ref="K777">IF(COUNTIF(Q$2:Q777,Q777)=1,_xlfn.TEXTJOIN(";",1,IF($Q$2:$Q$2000=Q777,$H$2:$H$2000,"")),"")</f>
        <v>10729780;11097640</v>
      </c>
      <c r="L777" s="103" t="s">
        <v>17833</v>
      </c>
      <c r="M777" s="103">
        <v>1</v>
      </c>
      <c r="O777" s="115" t="s">
        <v>17834</v>
      </c>
      <c r="P777" s="115" t="s">
        <v>17835</v>
      </c>
      <c r="Q777" s="72" t="str">
        <f t="shared" si="12"/>
        <v>国械注进20182400427</v>
      </c>
      <c r="R777" s="104">
        <v>44893</v>
      </c>
      <c r="S777" s="104">
        <v>45231</v>
      </c>
      <c r="T777" s="104">
        <v>47057</v>
      </c>
    </row>
    <row r="778" spans="1:20" s="103" customFormat="1" ht="25.5" customHeight="1">
      <c r="A778" s="70" t="s">
        <v>13371</v>
      </c>
      <c r="B778" s="70">
        <v>2</v>
      </c>
      <c r="C778" s="71" t="s">
        <v>50</v>
      </c>
      <c r="D778" s="118" t="s">
        <v>17829</v>
      </c>
      <c r="E778" s="115" t="s">
        <v>17830</v>
      </c>
      <c r="F778" s="127" t="s">
        <v>17836</v>
      </c>
      <c r="G778" s="71" t="s">
        <v>17837</v>
      </c>
      <c r="H778" s="73">
        <v>11097640</v>
      </c>
      <c r="I778" s="73" t="str" cm="1">
        <f t="array" ref="I778">IF(COUNTIF(Q$2:Q778,Q778)=1,_xlfn.TEXTJOIN(";",1,IF($Q$2:$Q$2000=Q778,$C$2:$C$2000,"")),"")</f>
        <v/>
      </c>
      <c r="J778" s="73" t="str" cm="1">
        <f t="array" ref="J778">IF(COUNTIF(Q$2:Q778,Q778)=1,_xlfn.TEXTJOIN(";",1,IF($Q$2:$Q$2000=Q778,$F$2:$F$2000,"")),"")</f>
        <v/>
      </c>
      <c r="K778" s="73" t="str" cm="1">
        <f t="array" ref="K778">IF(COUNTIF(Q$2:Q778,Q778)=1,_xlfn.TEXTJOIN(";",1,IF($Q$2:$Q$2000=Q778,$H$2:$H$2000,"")),"")</f>
        <v/>
      </c>
      <c r="L778" s="103" t="s">
        <v>17838</v>
      </c>
      <c r="M778" s="103">
        <v>1</v>
      </c>
      <c r="O778" s="115" t="s">
        <v>17839</v>
      </c>
      <c r="P778" s="115" t="s">
        <v>17840</v>
      </c>
      <c r="Q778" s="72" t="str">
        <f t="shared" si="12"/>
        <v>国械注进20182400427</v>
      </c>
      <c r="R778" s="104">
        <v>44893</v>
      </c>
      <c r="S778" s="104">
        <v>45231</v>
      </c>
      <c r="T778" s="104">
        <v>47057</v>
      </c>
    </row>
    <row r="779" spans="1:20" s="103" customFormat="1" ht="25.5" customHeight="1">
      <c r="A779" s="70" t="s">
        <v>13371</v>
      </c>
      <c r="B779" s="70">
        <v>2</v>
      </c>
      <c r="C779" s="71" t="s">
        <v>50</v>
      </c>
      <c r="D779" s="118" t="s">
        <v>49</v>
      </c>
      <c r="E779" s="115" t="s">
        <v>17841</v>
      </c>
      <c r="F779" s="71" t="s">
        <v>8905</v>
      </c>
      <c r="G779" s="71" t="s">
        <v>17842</v>
      </c>
      <c r="H779" s="73">
        <v>11099315</v>
      </c>
      <c r="I779" s="73" t="str" cm="1">
        <f t="array" ref="I779">IF(COUNTIF(Q$2:Q779,Q779)=1,_xlfn.TEXTJOIN(";",1,IF($Q$2:$Q$2000=Q779,$C$2:$C$2000,"")),"")</f>
        <v>Atellica CH</v>
      </c>
      <c r="J779" s="73" t="str" cm="1">
        <f t="array" ref="J779">IF(COUNTIF(Q$2:Q779,Q779)=1,_xlfn.TEXTJOIN(";",1,IF($Q$2:$Q$2000=Q779,$F$2:$F$2000,"")),"")</f>
        <v>11099315</v>
      </c>
      <c r="K779" s="73" t="str" cm="1">
        <f t="array" ref="K779">IF(COUNTIF(Q$2:Q779,Q779)=1,_xlfn.TEXTJOIN(";",1,IF($Q$2:$Q$2000=Q779,$H$2:$H$2000,"")),"")</f>
        <v>11099315</v>
      </c>
      <c r="L779" s="103" t="s">
        <v>10780</v>
      </c>
      <c r="M779" s="103">
        <v>4</v>
      </c>
      <c r="N779" s="103" t="s">
        <v>17843</v>
      </c>
      <c r="O779" s="115" t="s">
        <v>13813</v>
      </c>
      <c r="P779" s="115" t="s">
        <v>51</v>
      </c>
      <c r="Q779" s="72" t="str">
        <f t="shared" si="12"/>
        <v>国械注进20182220495</v>
      </c>
      <c r="R779" s="104">
        <v>44872</v>
      </c>
      <c r="S779" s="104">
        <v>45267</v>
      </c>
      <c r="T779" s="104">
        <v>47093</v>
      </c>
    </row>
    <row r="780" spans="1:20" s="103" customFormat="1" ht="25.5" customHeight="1">
      <c r="A780" s="70" t="s">
        <v>13371</v>
      </c>
      <c r="B780" s="70">
        <v>2</v>
      </c>
      <c r="C780" s="71" t="s">
        <v>16770</v>
      </c>
      <c r="D780" s="118" t="s">
        <v>17844</v>
      </c>
      <c r="E780" s="115" t="s">
        <v>17845</v>
      </c>
      <c r="F780" s="71" t="s">
        <v>17846</v>
      </c>
      <c r="G780" s="71" t="s">
        <v>17847</v>
      </c>
      <c r="H780" s="73">
        <v>10361936</v>
      </c>
      <c r="I780" s="73" t="str" cm="1">
        <f t="array" ref="I780">IF(COUNTIF(Q$2:Q780,Q780)=1,_xlfn.TEXTJOIN(";",1,IF($Q$2:$Q$2000=Q780,$C$2:$C$2000,"")),"")</f>
        <v>ADVIA Chem;Atellica CH</v>
      </c>
      <c r="J780" s="73" t="str" cm="1">
        <f t="array" ref="J780">IF(COUNTIF(Q$2:Q780,Q780)=1,_xlfn.TEXTJOIN(";",1,IF($Q$2:$Q$2000=Q780,$F$2:$F$2000,"")),"")</f>
        <v>04862129;11097629</v>
      </c>
      <c r="K780" s="73" t="str" cm="1">
        <f t="array" ref="K780">IF(COUNTIF(Q$2:Q780,Q780)=1,_xlfn.TEXTJOIN(";",1,IF($Q$2:$Q$2000=Q780,$H$2:$H$2000,"")),"")</f>
        <v>10361936;11097629</v>
      </c>
      <c r="L780" s="103" t="s">
        <v>17848</v>
      </c>
      <c r="M780" s="103">
        <v>1</v>
      </c>
      <c r="O780" s="115" t="s">
        <v>17849</v>
      </c>
      <c r="P780" s="115" t="s">
        <v>17850</v>
      </c>
      <c r="Q780" s="72" t="str">
        <f t="shared" si="12"/>
        <v>国械注进20192400115</v>
      </c>
      <c r="R780" s="104">
        <v>43556</v>
      </c>
      <c r="S780" s="104">
        <v>43556</v>
      </c>
      <c r="T780" s="104">
        <v>45365</v>
      </c>
    </row>
    <row r="781" spans="1:20" s="103" customFormat="1" ht="25.5" customHeight="1">
      <c r="A781" s="70" t="s">
        <v>13371</v>
      </c>
      <c r="B781" s="70">
        <v>2</v>
      </c>
      <c r="C781" s="71" t="s">
        <v>50</v>
      </c>
      <c r="D781" s="118" t="s">
        <v>17844</v>
      </c>
      <c r="E781" s="115" t="s">
        <v>17845</v>
      </c>
      <c r="F781" s="71" t="s">
        <v>17851</v>
      </c>
      <c r="G781" s="71" t="s">
        <v>17852</v>
      </c>
      <c r="H781" s="73">
        <v>11097629</v>
      </c>
      <c r="I781" s="73" t="str" cm="1">
        <f t="array" ref="I781">IF(COUNTIF(Q$2:Q781,Q781)=1,_xlfn.TEXTJOIN(";",1,IF($Q$2:$Q$2000=Q781,$C$2:$C$2000,"")),"")</f>
        <v/>
      </c>
      <c r="J781" s="73" t="str" cm="1">
        <f t="array" ref="J781">IF(COUNTIF(Q$2:Q781,Q781)=1,_xlfn.TEXTJOIN(";",1,IF($Q$2:$Q$2000=Q781,$F$2:$F$2000,"")),"")</f>
        <v/>
      </c>
      <c r="K781" s="73" t="str" cm="1">
        <f t="array" ref="K781">IF(COUNTIF(Q$2:Q781,Q781)=1,_xlfn.TEXTJOIN(";",1,IF($Q$2:$Q$2000=Q781,$H$2:$H$2000,"")),"")</f>
        <v/>
      </c>
      <c r="L781" s="103" t="s">
        <v>17853</v>
      </c>
      <c r="M781" s="103">
        <v>1</v>
      </c>
      <c r="O781" s="115" t="s">
        <v>16823</v>
      </c>
      <c r="P781" s="115" t="s">
        <v>17854</v>
      </c>
      <c r="Q781" s="72" t="str">
        <f t="shared" si="12"/>
        <v>国械注进20192400115</v>
      </c>
      <c r="R781" s="104">
        <v>43556</v>
      </c>
      <c r="S781" s="104">
        <v>43556</v>
      </c>
      <c r="T781" s="104">
        <v>45365</v>
      </c>
    </row>
    <row r="782" spans="1:20" s="103" customFormat="1" ht="28.4" customHeight="1">
      <c r="A782" s="70" t="s">
        <v>13371</v>
      </c>
      <c r="B782" s="70">
        <v>2</v>
      </c>
      <c r="C782" s="71" t="s">
        <v>50</v>
      </c>
      <c r="D782" s="151" t="s">
        <v>17695</v>
      </c>
      <c r="E782" s="151" t="s">
        <v>17855</v>
      </c>
      <c r="F782" s="71" t="s">
        <v>17856</v>
      </c>
      <c r="G782" s="71" t="s">
        <v>17857</v>
      </c>
      <c r="H782" s="73">
        <v>11097529</v>
      </c>
      <c r="I782" s="73" t="str" cm="1">
        <f t="array" ref="I782">IF(COUNTIF(Q$2:Q782,Q782)=1,_xlfn.TEXTJOIN(";",1,IF($Q$2:$Q$2000=Q782,$C$2:$C$2000,"")),"")</f>
        <v>Atellica CH</v>
      </c>
      <c r="J782" s="73" t="str" cm="1">
        <f t="array" ref="J782">IF(COUNTIF(Q$2:Q782,Q782)=1,_xlfn.TEXTJOIN(";",1,IF($Q$2:$Q$2000=Q782,$F$2:$F$2000,"")),"")</f>
        <v>11097529</v>
      </c>
      <c r="K782" s="73" t="str" cm="1">
        <f t="array" ref="K782">IF(COUNTIF(Q$2:Q782,Q782)=1,_xlfn.TEXTJOIN(";",1,IF($Q$2:$Q$2000=Q782,$H$2:$H$2000,"")),"")</f>
        <v>11097529</v>
      </c>
      <c r="L782" s="103" t="s">
        <v>17858</v>
      </c>
      <c r="M782" s="103">
        <v>4</v>
      </c>
      <c r="N782" s="103" t="s">
        <v>17859</v>
      </c>
      <c r="O782" s="151" t="s">
        <v>17860</v>
      </c>
      <c r="P782" s="138" t="s">
        <v>17861</v>
      </c>
      <c r="Q782" s="72" t="str">
        <f t="shared" si="12"/>
        <v>国械注进20192400430</v>
      </c>
      <c r="R782" s="104">
        <v>43747</v>
      </c>
      <c r="S782" s="104">
        <v>43747</v>
      </c>
      <c r="T782" s="104">
        <v>45536</v>
      </c>
    </row>
    <row r="783" spans="1:20" s="103" customFormat="1" ht="25.5" customHeight="1">
      <c r="A783" s="70" t="s">
        <v>13371</v>
      </c>
      <c r="B783" s="70">
        <v>2</v>
      </c>
      <c r="C783" s="71" t="s">
        <v>50</v>
      </c>
      <c r="D783" s="151" t="s">
        <v>275</v>
      </c>
      <c r="E783" s="151" t="s">
        <v>17862</v>
      </c>
      <c r="F783" s="71">
        <v>11097596</v>
      </c>
      <c r="G783" s="71" t="s">
        <v>17863</v>
      </c>
      <c r="H783" s="73">
        <v>11097596</v>
      </c>
      <c r="I783" s="73" t="str" cm="1">
        <f t="array" ref="I783">IF(COUNTIF(Q$2:Q783,Q783)=1,_xlfn.TEXTJOIN(";",1,IF($Q$2:$Q$2000=Q783,$C$2:$C$2000,"")),"")</f>
        <v>Atellica CH</v>
      </c>
      <c r="J783" s="73" t="str" cm="1">
        <f t="array" ref="J783">IF(COUNTIF(Q$2:Q783,Q783)=1,_xlfn.TEXTJOIN(";",1,IF($Q$2:$Q$2000=Q783,$F$2:$F$2000,"")),"")</f>
        <v>11097596</v>
      </c>
      <c r="K783" s="73" t="str" cm="1">
        <f t="array" ref="K783">IF(COUNTIF(Q$2:Q783,Q783)=1,_xlfn.TEXTJOIN(";",1,IF($Q$2:$Q$2000=Q783,$H$2:$H$2000,"")),"")</f>
        <v>11097596</v>
      </c>
      <c r="L783" s="103" t="s">
        <v>10313</v>
      </c>
      <c r="M783" s="103">
        <v>1</v>
      </c>
      <c r="O783" s="151" t="s">
        <v>17864</v>
      </c>
      <c r="P783" s="138" t="s">
        <v>276</v>
      </c>
      <c r="Q783" s="72" t="str">
        <f t="shared" si="12"/>
        <v>国械注进20192400466</v>
      </c>
      <c r="R783" s="104">
        <v>43737</v>
      </c>
      <c r="S783" s="104">
        <v>43737</v>
      </c>
      <c r="T783" s="104">
        <v>45563</v>
      </c>
    </row>
    <row r="784" spans="1:20" s="103" customFormat="1" ht="25.5" customHeight="1">
      <c r="A784" s="70" t="s">
        <v>13371</v>
      </c>
      <c r="B784" s="70">
        <v>2</v>
      </c>
      <c r="C784" s="71" t="s">
        <v>50</v>
      </c>
      <c r="D784" s="151" t="s">
        <v>17865</v>
      </c>
      <c r="E784" s="151" t="s">
        <v>17866</v>
      </c>
      <c r="F784" s="71">
        <v>11099335</v>
      </c>
      <c r="G784" s="71" t="s">
        <v>17867</v>
      </c>
      <c r="H784" s="152">
        <v>11099335</v>
      </c>
      <c r="I784" s="73" t="str" cm="1">
        <f t="array" ref="I784">IF(COUNTIF(Q$2:Q784,Q784)=1,_xlfn.TEXTJOIN(";",1,IF($Q$2:$Q$2000=Q784,$C$2:$C$2000,"")),"")</f>
        <v>Atellica CH</v>
      </c>
      <c r="J784" s="73" t="str" cm="1">
        <f t="array" ref="J784">IF(COUNTIF(Q$2:Q784,Q784)=1,_xlfn.TEXTJOIN(";",1,IF($Q$2:$Q$2000=Q784,$F$2:$F$2000,"")),"")</f>
        <v>11099335</v>
      </c>
      <c r="K784" s="73" t="str" cm="1">
        <f t="array" ref="K784">IF(COUNTIF(Q$2:Q784,Q784)=1,_xlfn.TEXTJOIN(";",1,IF($Q$2:$Q$2000=Q784,$H$2:$H$2000,"")),"")</f>
        <v>11099335</v>
      </c>
      <c r="L784" s="103" t="s">
        <v>17868</v>
      </c>
      <c r="M784" s="103">
        <v>2</v>
      </c>
      <c r="N784" s="103" t="s">
        <v>17869</v>
      </c>
      <c r="O784" s="151" t="s">
        <v>14077</v>
      </c>
      <c r="P784" s="138" t="s">
        <v>17870</v>
      </c>
      <c r="Q784" s="72" t="str">
        <f t="shared" si="12"/>
        <v>国械注进20192400471</v>
      </c>
      <c r="R784" s="104">
        <v>43755</v>
      </c>
      <c r="S784" s="104">
        <v>43755</v>
      </c>
      <c r="T784" s="104">
        <v>45563</v>
      </c>
    </row>
    <row r="785" spans="1:20" s="103" customFormat="1" ht="25.5" customHeight="1">
      <c r="A785" s="70" t="s">
        <v>13371</v>
      </c>
      <c r="B785" s="70">
        <v>2</v>
      </c>
      <c r="C785" s="71" t="s">
        <v>16770</v>
      </c>
      <c r="D785" s="151" t="s">
        <v>17871</v>
      </c>
      <c r="E785" s="151" t="s">
        <v>17872</v>
      </c>
      <c r="F785" s="71" t="s">
        <v>17873</v>
      </c>
      <c r="G785" s="71" t="s">
        <v>17874</v>
      </c>
      <c r="H785" s="152">
        <v>10335897</v>
      </c>
      <c r="I785" s="73" t="str" cm="1">
        <f t="array" ref="I785">IF(COUNTIF(Q$2:Q785,Q785)=1,_xlfn.TEXTJOIN(";",1,IF($Q$2:$Q$2000=Q785,$C$2:$C$2000,"")),"")</f>
        <v>ADVIA Chem;Atellica CH</v>
      </c>
      <c r="J785" s="73" t="str" cm="1">
        <f t="array" ref="J785">IF(COUNTIF(Q$2:Q785,Q785)=1,_xlfn.TEXTJOIN(";",1,IF($Q$2:$Q$2000=Q785,$F$2:$F$2000,"")),"")</f>
        <v>05006455;11099412</v>
      </c>
      <c r="K785" s="73" t="str" cm="1">
        <f t="array" ref="K785">IF(COUNTIF(Q$2:Q785,Q785)=1,_xlfn.TEXTJOIN(";",1,IF($Q$2:$Q$2000=Q785,$H$2:$H$2000,"")),"")</f>
        <v>10335897;11099412</v>
      </c>
      <c r="L785" s="103" t="s">
        <v>17875</v>
      </c>
      <c r="M785" s="103">
        <v>1</v>
      </c>
      <c r="O785" s="151" t="s">
        <v>17876</v>
      </c>
      <c r="P785" s="138" t="s">
        <v>17877</v>
      </c>
      <c r="Q785" s="72" t="str">
        <f t="shared" si="12"/>
        <v>国械注进20192400513</v>
      </c>
      <c r="R785" s="104">
        <v>43768</v>
      </c>
      <c r="S785" s="104">
        <v>43768</v>
      </c>
      <c r="T785" s="104">
        <v>45594</v>
      </c>
    </row>
    <row r="786" spans="1:20" s="103" customFormat="1" ht="25.5" customHeight="1">
      <c r="A786" s="70" t="s">
        <v>13371</v>
      </c>
      <c r="B786" s="70">
        <v>2</v>
      </c>
      <c r="C786" s="71" t="s">
        <v>50</v>
      </c>
      <c r="D786" s="151" t="s">
        <v>17871</v>
      </c>
      <c r="E786" s="151" t="s">
        <v>17872</v>
      </c>
      <c r="F786" s="71">
        <v>11099412</v>
      </c>
      <c r="G786" s="71" t="s">
        <v>17878</v>
      </c>
      <c r="H786" s="152">
        <v>11099412</v>
      </c>
      <c r="I786" s="73" t="str" cm="1">
        <f t="array" ref="I786">IF(COUNTIF(Q$2:Q786,Q786)=1,_xlfn.TEXTJOIN(";",1,IF($Q$2:$Q$2000=Q786,$C$2:$C$2000,"")),"")</f>
        <v/>
      </c>
      <c r="J786" s="73" t="str" cm="1">
        <f t="array" ref="J786">IF(COUNTIF(Q$2:Q786,Q786)=1,_xlfn.TEXTJOIN(";",1,IF($Q$2:$Q$2000=Q786,$F$2:$F$2000,"")),"")</f>
        <v/>
      </c>
      <c r="K786" s="73" t="str" cm="1">
        <f t="array" ref="K786">IF(COUNTIF(Q$2:Q786,Q786)=1,_xlfn.TEXTJOIN(";",1,IF($Q$2:$Q$2000=Q786,$H$2:$H$2000,"")),"")</f>
        <v/>
      </c>
      <c r="L786" s="103" t="s">
        <v>17879</v>
      </c>
      <c r="M786" s="103">
        <v>1</v>
      </c>
      <c r="O786" s="151" t="s">
        <v>17880</v>
      </c>
      <c r="P786" s="138" t="s">
        <v>17881</v>
      </c>
      <c r="Q786" s="72" t="str">
        <f t="shared" si="12"/>
        <v>国械注进20192400513</v>
      </c>
      <c r="R786" s="104">
        <v>43768</v>
      </c>
      <c r="S786" s="104">
        <v>43768</v>
      </c>
      <c r="T786" s="104">
        <v>45594</v>
      </c>
    </row>
    <row r="787" spans="1:20" s="103" customFormat="1" ht="25.5" customHeight="1">
      <c r="A787" s="70" t="s">
        <v>13371</v>
      </c>
      <c r="B787" s="70">
        <v>2</v>
      </c>
      <c r="C787" s="71" t="s">
        <v>16770</v>
      </c>
      <c r="D787" s="151" t="s">
        <v>12773</v>
      </c>
      <c r="E787" s="151" t="s">
        <v>17882</v>
      </c>
      <c r="F787" s="71" t="s">
        <v>17883</v>
      </c>
      <c r="G787" s="71" t="s">
        <v>17884</v>
      </c>
      <c r="H787" s="152">
        <v>10283282</v>
      </c>
      <c r="I787" s="73" t="str" cm="1">
        <f t="array" ref="I787">IF(COUNTIF(Q$2:Q787,Q787)=1,_xlfn.TEXTJOIN(";",1,IF($Q$2:$Q$2000=Q787,$C$2:$C$2000,"")),"")</f>
        <v>ADVIA Chem;Atellica CH</v>
      </c>
      <c r="J787" s="73" t="str" cm="1">
        <f t="array" ref="J787">IF(COUNTIF(Q$2:Q787,Q787)=1,_xlfn.TEXTJOIN(";",1,IF($Q$2:$Q$2000=Q787,$F$2:$F$2000,"")),"")</f>
        <v>06837459;11097633</v>
      </c>
      <c r="K787" s="73" t="str" cm="1">
        <f t="array" ref="K787">IF(COUNTIF(Q$2:Q787,Q787)=1,_xlfn.TEXTJOIN(";",1,IF($Q$2:$Q$2000=Q787,$H$2:$H$2000,"")),"")</f>
        <v>10283282;11097633</v>
      </c>
      <c r="L787" s="103" t="s">
        <v>17885</v>
      </c>
      <c r="M787" s="103">
        <v>1</v>
      </c>
      <c r="O787" s="151" t="s">
        <v>17886</v>
      </c>
      <c r="P787" s="138" t="s">
        <v>12774</v>
      </c>
      <c r="Q787" s="72" t="str">
        <f t="shared" si="12"/>
        <v>国械注进20192400514</v>
      </c>
      <c r="R787" s="104">
        <v>43768</v>
      </c>
      <c r="S787" s="104">
        <v>43768</v>
      </c>
      <c r="T787" s="104">
        <v>45594</v>
      </c>
    </row>
    <row r="788" spans="1:20" s="103" customFormat="1" ht="25.5" customHeight="1">
      <c r="A788" s="70" t="s">
        <v>13371</v>
      </c>
      <c r="B788" s="70">
        <v>2</v>
      </c>
      <c r="C788" s="71" t="s">
        <v>50</v>
      </c>
      <c r="D788" s="151" t="s">
        <v>12773</v>
      </c>
      <c r="E788" s="151" t="s">
        <v>17882</v>
      </c>
      <c r="F788" s="71">
        <v>11097633</v>
      </c>
      <c r="G788" s="71" t="s">
        <v>17887</v>
      </c>
      <c r="H788" s="152">
        <v>11097633</v>
      </c>
      <c r="I788" s="73" t="str" cm="1">
        <f t="array" ref="I788">IF(COUNTIF(Q$2:Q788,Q788)=1,_xlfn.TEXTJOIN(";",1,IF($Q$2:$Q$2000=Q788,$C$2:$C$2000,"")),"")</f>
        <v/>
      </c>
      <c r="J788" s="73" t="str" cm="1">
        <f t="array" ref="J788">IF(COUNTIF(Q$2:Q788,Q788)=1,_xlfn.TEXTJOIN(";",1,IF($Q$2:$Q$2000=Q788,$F$2:$F$2000,"")),"")</f>
        <v/>
      </c>
      <c r="K788" s="73" t="str" cm="1">
        <f t="array" ref="K788">IF(COUNTIF(Q$2:Q788,Q788)=1,_xlfn.TEXTJOIN(";",1,IF($Q$2:$Q$2000=Q788,$H$2:$H$2000,"")),"")</f>
        <v/>
      </c>
      <c r="L788" s="103" t="s">
        <v>12777</v>
      </c>
      <c r="M788" s="103">
        <v>1</v>
      </c>
      <c r="O788" s="151" t="s">
        <v>17888</v>
      </c>
      <c r="P788" s="138" t="s">
        <v>17889</v>
      </c>
      <c r="Q788" s="72" t="str">
        <f t="shared" si="12"/>
        <v>国械注进20192400514</v>
      </c>
      <c r="R788" s="104">
        <v>43768</v>
      </c>
      <c r="S788" s="104">
        <v>43768</v>
      </c>
      <c r="T788" s="104">
        <v>45594</v>
      </c>
    </row>
    <row r="789" spans="1:20" s="103" customFormat="1" ht="25.5" customHeight="1">
      <c r="A789" s="70" t="s">
        <v>13371</v>
      </c>
      <c r="B789" s="70">
        <v>2</v>
      </c>
      <c r="C789" s="71" t="s">
        <v>50</v>
      </c>
      <c r="D789" s="151" t="s">
        <v>16902</v>
      </c>
      <c r="E789" s="151" t="s">
        <v>17890</v>
      </c>
      <c r="F789" s="71">
        <v>11097612</v>
      </c>
      <c r="G789" s="71" t="s">
        <v>17891</v>
      </c>
      <c r="H789" s="152">
        <v>11097612</v>
      </c>
      <c r="I789" s="73" t="str" cm="1">
        <f t="array" ref="I789">IF(COUNTIF(Q$2:Q789,Q789)=1,_xlfn.TEXTJOIN(";",1,IF($Q$2:$Q$2000=Q789,$C$2:$C$2000,"")),"")</f>
        <v>Atellica CH</v>
      </c>
      <c r="J789" s="73" t="str" cm="1">
        <f t="array" ref="J789">IF(COUNTIF(Q$2:Q789,Q789)=1,_xlfn.TEXTJOIN(";",1,IF($Q$2:$Q$2000=Q789,$F$2:$F$2000,"")),"")</f>
        <v>11097612</v>
      </c>
      <c r="K789" s="73" t="str" cm="1">
        <f t="array" ref="K789">IF(COUNTIF(Q$2:Q789,Q789)=1,_xlfn.TEXTJOIN(";",1,IF($Q$2:$Q$2000=Q789,$H$2:$H$2000,"")),"")</f>
        <v>11097612</v>
      </c>
      <c r="L789" s="103" t="s">
        <v>17892</v>
      </c>
      <c r="M789" s="103">
        <v>1</v>
      </c>
      <c r="O789" s="151" t="s">
        <v>17448</v>
      </c>
      <c r="P789" s="138" t="s">
        <v>17893</v>
      </c>
      <c r="Q789" s="72" t="str">
        <f t="shared" si="12"/>
        <v>国械注进20192400522</v>
      </c>
      <c r="R789" s="104">
        <v>43791</v>
      </c>
      <c r="S789" s="104">
        <v>43791</v>
      </c>
      <c r="T789" s="104">
        <v>45595</v>
      </c>
    </row>
    <row r="790" spans="1:20" s="103" customFormat="1" ht="25.5" customHeight="1">
      <c r="A790" s="70" t="s">
        <v>13371</v>
      </c>
      <c r="B790" s="70">
        <v>2</v>
      </c>
      <c r="C790" s="71" t="s">
        <v>50</v>
      </c>
      <c r="D790" s="151" t="s">
        <v>17894</v>
      </c>
      <c r="E790" s="151" t="s">
        <v>17895</v>
      </c>
      <c r="F790" s="71" t="s">
        <v>17896</v>
      </c>
      <c r="G790" s="71" t="s">
        <v>17897</v>
      </c>
      <c r="H790" s="152">
        <v>11097638</v>
      </c>
      <c r="I790" s="73" t="str" cm="1">
        <f t="array" ref="I790">IF(COUNTIF(Q$2:Q790,Q790)=1,_xlfn.TEXTJOIN(";",1,IF($Q$2:$Q$2000=Q790,$C$2:$C$2000,"")),"")</f>
        <v>Atellica CH</v>
      </c>
      <c r="J790" s="73" t="str" cm="1">
        <f t="array" ref="J790">IF(COUNTIF(Q$2:Q790,Q790)=1,_xlfn.TEXTJOIN(";",1,IF($Q$2:$Q$2000=Q790,$F$2:$F$2000,"")),"")</f>
        <v>11097638</v>
      </c>
      <c r="K790" s="73" t="str" cm="1">
        <f t="array" ref="K790">IF(COUNTIF(Q$2:Q790,Q790)=1,_xlfn.TEXTJOIN(";",1,IF($Q$2:$Q$2000=Q790,$H$2:$H$2000,"")),"")</f>
        <v>11097638</v>
      </c>
      <c r="L790" s="103" t="s">
        <v>17898</v>
      </c>
      <c r="M790" s="103">
        <v>1</v>
      </c>
      <c r="O790" s="151" t="s">
        <v>17899</v>
      </c>
      <c r="P790" s="138" t="s">
        <v>17900</v>
      </c>
      <c r="Q790" s="72" t="str">
        <f t="shared" si="12"/>
        <v>国械注进20192400575</v>
      </c>
      <c r="R790" s="104">
        <v>43815</v>
      </c>
      <c r="S790" s="104">
        <v>43815</v>
      </c>
      <c r="T790" s="104">
        <v>45624</v>
      </c>
    </row>
    <row r="791" spans="1:20" s="103" customFormat="1" ht="25.5" customHeight="1">
      <c r="A791" s="70" t="s">
        <v>13371</v>
      </c>
      <c r="B791" s="70">
        <v>2</v>
      </c>
      <c r="C791" s="71" t="s">
        <v>50</v>
      </c>
      <c r="D791" s="151" t="s">
        <v>17901</v>
      </c>
      <c r="E791" s="151" t="s">
        <v>17902</v>
      </c>
      <c r="F791" s="71" t="s">
        <v>17903</v>
      </c>
      <c r="G791" s="71" t="s">
        <v>17904</v>
      </c>
      <c r="H791" s="152">
        <v>11097639</v>
      </c>
      <c r="I791" s="73" t="str" cm="1">
        <f t="array" ref="I791">IF(COUNTIF(Q$2:Q791,Q791)=1,_xlfn.TEXTJOIN(";",1,IF($Q$2:$Q$2000=Q791,$C$2:$C$2000,"")),"")</f>
        <v>Atellica CH</v>
      </c>
      <c r="J791" s="73" t="str" cm="1">
        <f t="array" ref="J791">IF(COUNTIF(Q$2:Q791,Q791)=1,_xlfn.TEXTJOIN(";",1,IF($Q$2:$Q$2000=Q791,$F$2:$F$2000,"")),"")</f>
        <v>11097639</v>
      </c>
      <c r="K791" s="73" t="str" cm="1">
        <f t="array" ref="K791">IF(COUNTIF(Q$2:Q791,Q791)=1,_xlfn.TEXTJOIN(";",1,IF($Q$2:$Q$2000=Q791,$H$2:$H$2000,"")),"")</f>
        <v>11097639</v>
      </c>
      <c r="L791" s="103" t="s">
        <v>17905</v>
      </c>
      <c r="M791" s="103">
        <v>1</v>
      </c>
      <c r="O791" s="151" t="s">
        <v>17899</v>
      </c>
      <c r="P791" s="138" t="s">
        <v>17906</v>
      </c>
      <c r="Q791" s="72" t="str">
        <f t="shared" si="12"/>
        <v>国械注进20192400573</v>
      </c>
      <c r="R791" s="104">
        <v>43817</v>
      </c>
      <c r="S791" s="104">
        <v>43817</v>
      </c>
      <c r="T791" s="104">
        <v>45624</v>
      </c>
    </row>
    <row r="792" spans="1:20" s="103" customFormat="1" ht="25.5" customHeight="1">
      <c r="A792" s="70" t="s">
        <v>13371</v>
      </c>
      <c r="B792" s="70">
        <v>1</v>
      </c>
      <c r="C792" s="71" t="s">
        <v>16770</v>
      </c>
      <c r="D792" s="151" t="s">
        <v>17511</v>
      </c>
      <c r="E792" s="151" t="s">
        <v>17907</v>
      </c>
      <c r="F792" s="71">
        <v>10721048</v>
      </c>
      <c r="G792" s="71" t="s">
        <v>17908</v>
      </c>
      <c r="H792" s="152">
        <v>10721048</v>
      </c>
      <c r="I792" s="73" t="str" cm="1">
        <f t="array" ref="I792">IF(COUNTIF(Q$2:Q792,Q792)=1,_xlfn.TEXTJOIN(";",1,IF($Q$2:$Q$2000=Q792,$C$2:$C$2000,"")),"")</f>
        <v>ADVIA Chem</v>
      </c>
      <c r="J792" s="73" t="str" cm="1">
        <f t="array" ref="J792">IF(COUNTIF(Q$2:Q792,Q792)=1,_xlfn.TEXTJOIN(";",1,IF($Q$2:$Q$2000=Q792,$F$2:$F$2000,"")),"")</f>
        <v>10721048</v>
      </c>
      <c r="K792" s="73" t="str" cm="1">
        <f t="array" ref="K792">IF(COUNTIF(Q$2:Q792,Q792)=1,_xlfn.TEXTJOIN(";",1,IF($Q$2:$Q$2000=Q792,$H$2:$H$2000,"")),"")</f>
        <v>10721048</v>
      </c>
      <c r="L792" s="103" t="s">
        <v>17909</v>
      </c>
      <c r="M792" s="103">
        <v>1</v>
      </c>
      <c r="O792" s="151" t="s">
        <v>17910</v>
      </c>
      <c r="P792" s="138" t="s">
        <v>17911</v>
      </c>
      <c r="Q792" s="72" t="str">
        <f t="shared" si="12"/>
        <v>国械备20200480号</v>
      </c>
      <c r="R792" s="104">
        <v>44924</v>
      </c>
      <c r="S792" s="104">
        <v>44924</v>
      </c>
      <c r="T792" s="104">
        <v>401768</v>
      </c>
    </row>
    <row r="793" spans="1:20" s="103" customFormat="1" ht="25.5" customHeight="1">
      <c r="A793" s="70" t="s">
        <v>13371</v>
      </c>
      <c r="B793" s="70">
        <v>2</v>
      </c>
      <c r="C793" s="71" t="s">
        <v>16770</v>
      </c>
      <c r="D793" s="151" t="s">
        <v>17912</v>
      </c>
      <c r="E793" s="151" t="s">
        <v>17913</v>
      </c>
      <c r="F793" s="71" t="s">
        <v>17914</v>
      </c>
      <c r="G793" s="71" t="s">
        <v>17915</v>
      </c>
      <c r="H793" s="152">
        <v>10734503</v>
      </c>
      <c r="I793" s="73" t="str" cm="1">
        <f t="array" ref="I793">IF(COUNTIF(Q$2:Q793,Q793)=1,_xlfn.TEXTJOIN(";",1,IF($Q$2:$Q$2000=Q793,$C$2:$C$2000,"")),"")</f>
        <v>ADVIA Chem;Atellica CH</v>
      </c>
      <c r="J793" s="73" t="str" cm="1">
        <f t="array" ref="J793">IF(COUNTIF(Q$2:Q793,Q793)=1,_xlfn.TEXTJOIN(";",1,IF($Q$2:$Q$2000=Q793,$F$2:$F$2000,"")),"")</f>
        <v>10734503;11097647</v>
      </c>
      <c r="K793" s="73" t="str" cm="1">
        <f t="array" ref="K793">IF(COUNTIF(Q$2:Q793,Q793)=1,_xlfn.TEXTJOIN(";",1,IF($Q$2:$Q$2000=Q793,$H$2:$H$2000,"")),"")</f>
        <v>10734503;11097647</v>
      </c>
      <c r="L793" s="103" t="s">
        <v>17916</v>
      </c>
      <c r="M793" s="103">
        <v>1</v>
      </c>
      <c r="O793" s="151" t="s">
        <v>17917</v>
      </c>
      <c r="P793" s="138" t="s">
        <v>17918</v>
      </c>
      <c r="Q793" s="72" t="str">
        <f t="shared" si="12"/>
        <v>国械注进20202400440</v>
      </c>
      <c r="R793" s="104">
        <v>44103</v>
      </c>
      <c r="S793" s="104">
        <v>44103</v>
      </c>
      <c r="T793" s="104">
        <v>45928</v>
      </c>
    </row>
    <row r="794" spans="1:20" s="103" customFormat="1" ht="25.5" customHeight="1">
      <c r="A794" s="70" t="s">
        <v>13371</v>
      </c>
      <c r="B794" s="70">
        <v>2</v>
      </c>
      <c r="C794" s="71" t="s">
        <v>50</v>
      </c>
      <c r="D794" s="151" t="s">
        <v>17912</v>
      </c>
      <c r="E794" s="151" t="s">
        <v>17913</v>
      </c>
      <c r="F794" s="71" t="s">
        <v>17919</v>
      </c>
      <c r="G794" s="71" t="s">
        <v>17920</v>
      </c>
      <c r="H794" s="152">
        <v>11097647</v>
      </c>
      <c r="I794" s="73" t="str" cm="1">
        <f t="array" ref="I794">IF(COUNTIF(Q$2:Q794,Q794)=1,_xlfn.TEXTJOIN(";",1,IF($Q$2:$Q$2000=Q794,$C$2:$C$2000,"")),"")</f>
        <v/>
      </c>
      <c r="J794" s="73" t="str" cm="1">
        <f t="array" ref="J794">IF(COUNTIF(Q$2:Q794,Q794)=1,_xlfn.TEXTJOIN(";",1,IF($Q$2:$Q$2000=Q794,$F$2:$F$2000,"")),"")</f>
        <v/>
      </c>
      <c r="K794" s="73" t="str" cm="1">
        <f t="array" ref="K794">IF(COUNTIF(Q$2:Q794,Q794)=1,_xlfn.TEXTJOIN(";",1,IF($Q$2:$Q$2000=Q794,$H$2:$H$2000,"")),"")</f>
        <v/>
      </c>
      <c r="L794" s="103" t="s">
        <v>17921</v>
      </c>
      <c r="M794" s="103">
        <v>1</v>
      </c>
      <c r="O794" s="151" t="s">
        <v>17545</v>
      </c>
      <c r="P794" s="138" t="s">
        <v>17922</v>
      </c>
      <c r="Q794" s="72" t="str">
        <f t="shared" si="12"/>
        <v>国械注进20202400440</v>
      </c>
      <c r="R794" s="104">
        <v>44103</v>
      </c>
      <c r="S794" s="104">
        <v>44103</v>
      </c>
      <c r="T794" s="104">
        <v>45928</v>
      </c>
    </row>
    <row r="795" spans="1:20" s="103" customFormat="1" ht="25.5" customHeight="1">
      <c r="A795" s="70" t="s">
        <v>13371</v>
      </c>
      <c r="B795" s="70">
        <v>2</v>
      </c>
      <c r="C795" s="71" t="s">
        <v>16770</v>
      </c>
      <c r="D795" s="151" t="s">
        <v>17923</v>
      </c>
      <c r="E795" s="151" t="s">
        <v>17924</v>
      </c>
      <c r="F795" s="71" t="s">
        <v>17925</v>
      </c>
      <c r="G795" s="71" t="s">
        <v>17926</v>
      </c>
      <c r="H795" s="152">
        <v>10734510</v>
      </c>
      <c r="I795" s="73" t="str" cm="1">
        <f t="array" ref="I795">IF(COUNTIF(Q$2:Q795,Q795)=1,_xlfn.TEXTJOIN(";",1,IF($Q$2:$Q$2000=Q795,$C$2:$C$2000,"")),"")</f>
        <v>ADVIA Chem;Atellica CH</v>
      </c>
      <c r="J795" s="73" t="str" cm="1">
        <f t="array" ref="J795">IF(COUNTIF(Q$2:Q795,Q795)=1,_xlfn.TEXTJOIN(";",1,IF($Q$2:$Q$2000=Q795,$F$2:$F$2000,"")),"")</f>
        <v>10734510;11097648</v>
      </c>
      <c r="K795" s="73" t="str" cm="1">
        <f t="array" ref="K795">IF(COUNTIF(Q$2:Q795,Q795)=1,_xlfn.TEXTJOIN(";",1,IF($Q$2:$Q$2000=Q795,$H$2:$H$2000,"")),"")</f>
        <v>10734510;11097648</v>
      </c>
      <c r="L795" s="103" t="s">
        <v>17927</v>
      </c>
      <c r="M795" s="103">
        <v>1</v>
      </c>
      <c r="O795" s="151" t="s">
        <v>17928</v>
      </c>
      <c r="P795" s="138" t="s">
        <v>17929</v>
      </c>
      <c r="Q795" s="72" t="str">
        <f t="shared" si="12"/>
        <v>国械注进20212400079</v>
      </c>
      <c r="R795" s="104">
        <v>44277</v>
      </c>
      <c r="S795" s="104">
        <v>44277</v>
      </c>
      <c r="T795" s="104">
        <v>46102</v>
      </c>
    </row>
    <row r="796" spans="1:20" s="103" customFormat="1" ht="25.5" customHeight="1">
      <c r="A796" s="70" t="s">
        <v>13371</v>
      </c>
      <c r="B796" s="70">
        <v>2</v>
      </c>
      <c r="C796" s="71" t="s">
        <v>50</v>
      </c>
      <c r="D796" s="151" t="s">
        <v>17923</v>
      </c>
      <c r="E796" s="151" t="s">
        <v>17924</v>
      </c>
      <c r="F796" s="71" t="s">
        <v>17930</v>
      </c>
      <c r="G796" s="71" t="s">
        <v>17931</v>
      </c>
      <c r="H796" s="152">
        <v>11097648</v>
      </c>
      <c r="I796" s="73" t="str" cm="1">
        <f t="array" ref="I796">IF(COUNTIF(Q$2:Q796,Q796)=1,_xlfn.TEXTJOIN(";",1,IF($Q$2:$Q$2000=Q796,$C$2:$C$2000,"")),"")</f>
        <v/>
      </c>
      <c r="J796" s="73" t="str" cm="1">
        <f t="array" ref="J796">IF(COUNTIF(Q$2:Q796,Q796)=1,_xlfn.TEXTJOIN(";",1,IF($Q$2:$Q$2000=Q796,$F$2:$F$2000,"")),"")</f>
        <v/>
      </c>
      <c r="K796" s="73" t="str" cm="1">
        <f t="array" ref="K796">IF(COUNTIF(Q$2:Q796,Q796)=1,_xlfn.TEXTJOIN(";",1,IF($Q$2:$Q$2000=Q796,$H$2:$H$2000,"")),"")</f>
        <v/>
      </c>
      <c r="L796" s="103" t="s">
        <v>17932</v>
      </c>
      <c r="M796" s="103">
        <v>1</v>
      </c>
      <c r="O796" s="151" t="s">
        <v>17928</v>
      </c>
      <c r="P796" s="138" t="s">
        <v>17933</v>
      </c>
      <c r="Q796" s="72" t="str">
        <f t="shared" si="12"/>
        <v>国械注进20212400079</v>
      </c>
      <c r="R796" s="104">
        <v>44277</v>
      </c>
      <c r="S796" s="104">
        <v>44277</v>
      </c>
      <c r="T796" s="104">
        <v>46102</v>
      </c>
    </row>
    <row r="797" spans="1:20" s="103" customFormat="1" ht="25.5" customHeight="1">
      <c r="A797" s="70" t="s">
        <v>13371</v>
      </c>
      <c r="B797" s="70">
        <v>2</v>
      </c>
      <c r="C797" s="71" t="s">
        <v>16770</v>
      </c>
      <c r="D797" s="151" t="s">
        <v>17934</v>
      </c>
      <c r="E797" s="151" t="s">
        <v>17935</v>
      </c>
      <c r="F797" s="71" t="s">
        <v>17936</v>
      </c>
      <c r="G797" s="109" t="s">
        <v>17937</v>
      </c>
      <c r="H797" s="71">
        <v>10720858</v>
      </c>
      <c r="I797" s="121" t="str" cm="1">
        <f t="array" ref="I797">IF(COUNTIF(Q$2:Q797,Q797)=1,_xlfn.TEXTJOIN(";",1,IF($Q$2:$Q$2000=Q797,$C$2:$C$2000,"")),"")</f>
        <v>ADVIA Chem;ADVIA Chem;Atellica CH</v>
      </c>
      <c r="J797" s="121" t="str" cm="1">
        <f t="array" ref="J797">IF(COUNTIF(Q$2:Q797,Q797)=1,_xlfn.TEXTJOIN(";",1,IF($Q$2:$Q$2000=Q797,$F$2:$F$2000,"")),"")</f>
        <v>10720858;10720857;11097536</v>
      </c>
      <c r="K797" s="121" t="str" cm="1">
        <f t="array" ref="K797">IF(COUNTIF(Q$2:Q797,Q797)=1,_xlfn.TEXTJOIN(";",1,IF($Q$2:$Q$2000=Q797,$H$2:$H$2000,"")),"")</f>
        <v>10720858;10720857;11097536</v>
      </c>
      <c r="L797" s="102" t="s">
        <v>17938</v>
      </c>
      <c r="M797" s="103">
        <v>1</v>
      </c>
      <c r="O797" s="151" t="s">
        <v>17939</v>
      </c>
      <c r="P797" s="138" t="s">
        <v>17940</v>
      </c>
      <c r="Q797" s="120" t="str">
        <f t="shared" si="12"/>
        <v>国械注进20212400126</v>
      </c>
      <c r="R797" s="104">
        <v>44984</v>
      </c>
      <c r="S797" s="104">
        <v>44984</v>
      </c>
      <c r="T797" s="104">
        <v>46130</v>
      </c>
    </row>
    <row r="798" spans="1:20" s="103" customFormat="1" ht="25.5" customHeight="1">
      <c r="A798" s="70" t="s">
        <v>13371</v>
      </c>
      <c r="B798" s="70">
        <v>2</v>
      </c>
      <c r="C798" s="71" t="s">
        <v>16770</v>
      </c>
      <c r="D798" s="151" t="s">
        <v>17934</v>
      </c>
      <c r="E798" s="151" t="s">
        <v>17935</v>
      </c>
      <c r="F798" s="71" t="s">
        <v>17941</v>
      </c>
      <c r="G798" s="109" t="s">
        <v>17942</v>
      </c>
      <c r="H798" s="71">
        <v>10720857</v>
      </c>
      <c r="I798" s="121" t="str" cm="1">
        <f t="array" ref="I798">IF(COUNTIF(Q$2:Q798,Q798)=1,_xlfn.TEXTJOIN(";",1,IF($Q$2:$Q$2000=Q798,$C$2:$C$2000,"")),"")</f>
        <v/>
      </c>
      <c r="J798" s="121" t="str" cm="1">
        <f t="array" ref="J798">IF(COUNTIF(Q$2:Q798,Q798)=1,_xlfn.TEXTJOIN(";",1,IF($Q$2:$Q$2000=Q798,$F$2:$F$2000,"")),"")</f>
        <v/>
      </c>
      <c r="K798" s="121" t="str" cm="1">
        <f t="array" ref="K798">IF(COUNTIF(Q$2:Q798,Q798)=1,_xlfn.TEXTJOIN(";",1,IF($Q$2:$Q$2000=Q798,$H$2:$H$2000,"")),"")</f>
        <v/>
      </c>
      <c r="L798" s="102" t="s">
        <v>17943</v>
      </c>
      <c r="M798" s="103">
        <v>1</v>
      </c>
      <c r="O798" s="151" t="s">
        <v>17944</v>
      </c>
      <c r="P798" s="138" t="s">
        <v>17945</v>
      </c>
      <c r="Q798" s="120" t="str">
        <f t="shared" si="12"/>
        <v>国械注进20212400126</v>
      </c>
      <c r="R798" s="104">
        <v>44984</v>
      </c>
      <c r="S798" s="104">
        <v>44984</v>
      </c>
      <c r="T798" s="104">
        <v>46130</v>
      </c>
    </row>
    <row r="799" spans="1:20" s="103" customFormat="1" ht="25.5" customHeight="1">
      <c r="A799" s="70" t="s">
        <v>13371</v>
      </c>
      <c r="B799" s="70">
        <v>2</v>
      </c>
      <c r="C799" s="71" t="s">
        <v>50</v>
      </c>
      <c r="D799" s="151" t="s">
        <v>17934</v>
      </c>
      <c r="E799" s="151" t="s">
        <v>17935</v>
      </c>
      <c r="F799" s="71" t="s">
        <v>17946</v>
      </c>
      <c r="G799" s="109" t="s">
        <v>17947</v>
      </c>
      <c r="H799" s="71">
        <v>11097536</v>
      </c>
      <c r="I799" s="121" t="str" cm="1">
        <f t="array" ref="I799">IF(COUNTIF(Q$2:Q799,Q799)=1,_xlfn.TEXTJOIN(";",1,IF($Q$2:$Q$2000=Q799,$C$2:$C$2000,"")),"")</f>
        <v/>
      </c>
      <c r="J799" s="121" t="str" cm="1">
        <f t="array" ref="J799">IF(COUNTIF(Q$2:Q799,Q799)=1,_xlfn.TEXTJOIN(";",1,IF($Q$2:$Q$2000=Q799,$F$2:$F$2000,"")),"")</f>
        <v/>
      </c>
      <c r="K799" s="121" t="str" cm="1">
        <f t="array" ref="K799">IF(COUNTIF(Q$2:Q799,Q799)=1,_xlfn.TEXTJOIN(";",1,IF($Q$2:$Q$2000=Q799,$H$2:$H$2000,"")),"")</f>
        <v/>
      </c>
      <c r="L799" s="102" t="s">
        <v>17948</v>
      </c>
      <c r="M799" s="103">
        <v>1</v>
      </c>
      <c r="O799" s="151" t="s">
        <v>17949</v>
      </c>
      <c r="P799" s="138" t="s">
        <v>17945</v>
      </c>
      <c r="Q799" s="120" t="str">
        <f t="shared" si="12"/>
        <v>国械注进20212400126</v>
      </c>
      <c r="R799" s="104">
        <v>44984</v>
      </c>
      <c r="S799" s="104">
        <v>44984</v>
      </c>
      <c r="T799" s="104">
        <v>46130</v>
      </c>
    </row>
    <row r="800" spans="1:20" s="103" customFormat="1" ht="25.5" customHeight="1">
      <c r="A800" s="70" t="s">
        <v>13371</v>
      </c>
      <c r="B800" s="70">
        <v>2</v>
      </c>
      <c r="C800" s="71" t="s">
        <v>16770</v>
      </c>
      <c r="D800" s="151" t="s">
        <v>17950</v>
      </c>
      <c r="E800" s="151" t="s">
        <v>17951</v>
      </c>
      <c r="F800" s="71">
        <v>10720859</v>
      </c>
      <c r="G800" s="71" t="s">
        <v>17952</v>
      </c>
      <c r="H800" s="71">
        <v>10720859</v>
      </c>
      <c r="I800" s="73" t="str" cm="1">
        <f t="array" ref="I800">IF(COUNTIF(Q$2:Q800,Q800)=1,_xlfn.TEXTJOIN(";",1,IF($Q$2:$Q$2000=Q800,$C$2:$C$2000,"")),"")</f>
        <v>ADVIA Chem;Atellica CH</v>
      </c>
      <c r="J800" s="73" t="str" cm="1">
        <f t="array" ref="J800">IF(COUNTIF(Q$2:Q800,Q800)=1,_xlfn.TEXTJOIN(";",1,IF($Q$2:$Q$2000=Q800,$F$2:$F$2000,"")),"")</f>
        <v>10720859;11099338</v>
      </c>
      <c r="K800" s="73" t="str" cm="1">
        <f t="array" ref="K800">IF(COUNTIF(Q$2:Q800,Q800)=1,_xlfn.TEXTJOIN(";",1,IF($Q$2:$Q$2000=Q800,$H$2:$H$2000,"")),"")</f>
        <v>10720859;11099338</v>
      </c>
      <c r="L800" s="102" t="s">
        <v>17953</v>
      </c>
      <c r="M800" s="103">
        <v>1</v>
      </c>
      <c r="O800" s="151" t="s">
        <v>17954</v>
      </c>
      <c r="P800" s="138" t="s">
        <v>17955</v>
      </c>
      <c r="Q800" s="72" t="str">
        <f t="shared" si="12"/>
        <v>国械注进20212400277</v>
      </c>
      <c r="R800" s="104">
        <v>44393</v>
      </c>
      <c r="S800" s="104">
        <v>44393</v>
      </c>
      <c r="T800" s="104">
        <v>46218</v>
      </c>
    </row>
    <row r="801" spans="1:20" s="103" customFormat="1" ht="25.5" customHeight="1">
      <c r="A801" s="70" t="s">
        <v>13371</v>
      </c>
      <c r="B801" s="70">
        <v>2</v>
      </c>
      <c r="C801" s="71" t="s">
        <v>50</v>
      </c>
      <c r="D801" s="151" t="s">
        <v>17950</v>
      </c>
      <c r="E801" s="151" t="s">
        <v>17951</v>
      </c>
      <c r="F801" s="71">
        <v>11099338</v>
      </c>
      <c r="G801" s="71" t="s">
        <v>17956</v>
      </c>
      <c r="H801" s="71">
        <v>11099338</v>
      </c>
      <c r="I801" s="73" t="str" cm="1">
        <f t="array" ref="I801">IF(COUNTIF(Q$2:Q801,Q801)=1,_xlfn.TEXTJOIN(";",1,IF($Q$2:$Q$2000=Q801,$C$2:$C$2000,"")),"")</f>
        <v/>
      </c>
      <c r="J801" s="73" t="str" cm="1">
        <f t="array" ref="J801">IF(COUNTIF(Q$2:Q801,Q801)=1,_xlfn.TEXTJOIN(";",1,IF($Q$2:$Q$2000=Q801,$F$2:$F$2000,"")),"")</f>
        <v/>
      </c>
      <c r="K801" s="73" t="str" cm="1">
        <f t="array" ref="K801">IF(COUNTIF(Q$2:Q801,Q801)=1,_xlfn.TEXTJOIN(";",1,IF($Q$2:$Q$2000=Q801,$H$2:$H$2000,"")),"")</f>
        <v/>
      </c>
      <c r="L801" s="102" t="s">
        <v>17957</v>
      </c>
      <c r="M801" s="103">
        <v>1</v>
      </c>
      <c r="O801" s="151" t="s">
        <v>17954</v>
      </c>
      <c r="P801" s="138" t="s">
        <v>17958</v>
      </c>
      <c r="Q801" s="72" t="str">
        <f t="shared" si="12"/>
        <v>国械注进20212400277</v>
      </c>
      <c r="R801" s="104">
        <v>44393</v>
      </c>
      <c r="S801" s="104">
        <v>44393</v>
      </c>
      <c r="T801" s="104">
        <v>46218</v>
      </c>
    </row>
    <row r="802" spans="1:20" s="103" customFormat="1" ht="25.5" customHeight="1">
      <c r="A802" s="70" t="s">
        <v>13371</v>
      </c>
      <c r="B802" s="70">
        <v>2</v>
      </c>
      <c r="C802" s="71" t="s">
        <v>16770</v>
      </c>
      <c r="D802" s="151" t="s">
        <v>223</v>
      </c>
      <c r="E802" s="151" t="s">
        <v>17959</v>
      </c>
      <c r="F802" s="153" t="s">
        <v>8186</v>
      </c>
      <c r="G802" s="71" t="s">
        <v>17960</v>
      </c>
      <c r="H802" s="153" t="s">
        <v>8186</v>
      </c>
      <c r="I802" s="73" t="str" cm="1">
        <f t="array" ref="I802">IF(COUNTIF(Q$2:Q802,Q802)=1,_xlfn.TEXTJOIN(";",1,IF($Q$2:$Q$2000=Q802,$C$2:$C$2000,"")),"")</f>
        <v>ADVIA Chem;Atellica CH</v>
      </c>
      <c r="J802" s="73" t="str" cm="1">
        <f t="array" ref="J802">IF(COUNTIF(Q$2:Q802,Q802)=1,_xlfn.TEXTJOIN(";",1,IF($Q$2:$Q$2000=Q802,$F$2:$F$2000,"")),"")</f>
        <v>11319151;11097543</v>
      </c>
      <c r="K802" s="73" t="str" cm="1">
        <f t="array" ref="K802">IF(COUNTIF(Q$2:Q802,Q802)=1,_xlfn.TEXTJOIN(";",1,IF($Q$2:$Q$2000=Q802,$H$2:$H$2000,"")),"")</f>
        <v>11319151;11097543</v>
      </c>
      <c r="L802" s="102" t="s">
        <v>9886</v>
      </c>
      <c r="M802" s="103">
        <v>4</v>
      </c>
      <c r="N802" s="102" t="s">
        <v>17961</v>
      </c>
      <c r="O802" s="151" t="s">
        <v>17962</v>
      </c>
      <c r="P802" s="138" t="s">
        <v>224</v>
      </c>
      <c r="Q802" s="72" t="str">
        <f t="shared" si="12"/>
        <v>国械注进20222400261</v>
      </c>
      <c r="R802" s="104">
        <v>44706</v>
      </c>
      <c r="S802" s="104">
        <v>44706</v>
      </c>
      <c r="T802" s="104">
        <v>46531</v>
      </c>
    </row>
    <row r="803" spans="1:20" s="103" customFormat="1" ht="25.5" customHeight="1">
      <c r="A803" s="70" t="s">
        <v>13371</v>
      </c>
      <c r="B803" s="70">
        <v>2</v>
      </c>
      <c r="C803" s="71" t="s">
        <v>50</v>
      </c>
      <c r="D803" s="151" t="s">
        <v>223</v>
      </c>
      <c r="E803" s="151" t="s">
        <v>17959</v>
      </c>
      <c r="F803" s="71">
        <v>11097543</v>
      </c>
      <c r="G803" s="71" t="s">
        <v>17963</v>
      </c>
      <c r="H803" s="71">
        <v>11097543</v>
      </c>
      <c r="I803" s="73" t="str" cm="1">
        <f t="array" ref="I803">IF(COUNTIF(Q$2:Q803,Q803)=1,_xlfn.TEXTJOIN(";",1,IF($Q$2:$Q$2000=Q803,$C$2:$C$2000,"")),"")</f>
        <v/>
      </c>
      <c r="J803" s="73" t="str" cm="1">
        <f t="array" ref="J803">IF(COUNTIF(Q$2:Q803,Q803)=1,_xlfn.TEXTJOIN(";",1,IF($Q$2:$Q$2000=Q803,$F$2:$F$2000,"")),"")</f>
        <v/>
      </c>
      <c r="K803" s="73" t="str" cm="1">
        <f t="array" ref="K803">IF(COUNTIF(Q$2:Q803,Q803)=1,_xlfn.TEXTJOIN(";",1,IF($Q$2:$Q$2000=Q803,$H$2:$H$2000,"")),"")</f>
        <v/>
      </c>
      <c r="L803" s="102" t="s">
        <v>10245</v>
      </c>
      <c r="M803" s="103">
        <v>4</v>
      </c>
      <c r="N803" s="102" t="s">
        <v>17964</v>
      </c>
      <c r="O803" s="151" t="s">
        <v>17965</v>
      </c>
      <c r="P803" s="138" t="s">
        <v>17966</v>
      </c>
      <c r="Q803" s="72" t="str">
        <f t="shared" si="12"/>
        <v>国械注进20222400261</v>
      </c>
      <c r="R803" s="104">
        <v>44706</v>
      </c>
      <c r="S803" s="104">
        <v>44706</v>
      </c>
      <c r="T803" s="104">
        <v>46531</v>
      </c>
    </row>
    <row r="804" spans="1:20" s="103" customFormat="1" ht="25.5" customHeight="1">
      <c r="A804" s="70" t="s">
        <v>13371</v>
      </c>
      <c r="B804" s="70">
        <v>2</v>
      </c>
      <c r="C804" s="71" t="s">
        <v>16770</v>
      </c>
      <c r="D804" s="151" t="s">
        <v>17967</v>
      </c>
      <c r="E804" s="151" t="s">
        <v>17968</v>
      </c>
      <c r="F804" s="71">
        <v>11319152</v>
      </c>
      <c r="G804" s="71" t="s">
        <v>17969</v>
      </c>
      <c r="H804" s="71">
        <v>11319152</v>
      </c>
      <c r="I804" s="73" t="str" cm="1">
        <f t="array" ref="I804">IF(COUNTIF(Q$2:Q804,Q804)=1,_xlfn.TEXTJOIN(";",1,IF($Q$2:$Q$2000=Q804,$C$2:$C$2000,"")),"")</f>
        <v>ADVIA Chem;Atellica CH</v>
      </c>
      <c r="J804" s="73" t="str" cm="1">
        <f t="array" ref="J804">IF(COUNTIF(Q$2:Q804,Q804)=1,_xlfn.TEXTJOIN(";",1,IF($Q$2:$Q$2000=Q804,$F$2:$F$2000,"")),"")</f>
        <v>11319152;11099339</v>
      </c>
      <c r="K804" s="73" t="str" cm="1">
        <f t="array" ref="K804">IF(COUNTIF(Q$2:Q804,Q804)=1,_xlfn.TEXTJOIN(";",1,IF($Q$2:$Q$2000=Q804,$H$2:$H$2000,"")),"")</f>
        <v>11319152;11099339</v>
      </c>
      <c r="L804" s="102" t="s">
        <v>17970</v>
      </c>
      <c r="M804" s="103">
        <v>1</v>
      </c>
      <c r="N804" s="102"/>
      <c r="O804" s="151" t="s">
        <v>17971</v>
      </c>
      <c r="P804" s="138" t="s">
        <v>17972</v>
      </c>
      <c r="Q804" s="72" t="str">
        <f t="shared" si="12"/>
        <v>国械注进20222400557</v>
      </c>
      <c r="R804" s="104">
        <v>44887</v>
      </c>
      <c r="S804" s="104">
        <v>44887</v>
      </c>
      <c r="T804" s="104">
        <v>46712</v>
      </c>
    </row>
    <row r="805" spans="1:20" s="103" customFormat="1" ht="25.5" customHeight="1">
      <c r="A805" s="70" t="s">
        <v>13371</v>
      </c>
      <c r="B805" s="70">
        <v>2</v>
      </c>
      <c r="C805" s="71" t="s">
        <v>50</v>
      </c>
      <c r="D805" s="151" t="s">
        <v>17967</v>
      </c>
      <c r="E805" s="151" t="s">
        <v>17968</v>
      </c>
      <c r="F805" s="71">
        <v>11099339</v>
      </c>
      <c r="G805" s="71" t="s">
        <v>17973</v>
      </c>
      <c r="H805" s="71">
        <v>11099339</v>
      </c>
      <c r="I805" s="73" t="str" cm="1">
        <f t="array" ref="I805">IF(COUNTIF(Q$2:Q805,Q805)=1,_xlfn.TEXTJOIN(";",1,IF($Q$2:$Q$2000=Q805,$C$2:$C$2000,"")),"")</f>
        <v/>
      </c>
      <c r="J805" s="73" t="str" cm="1">
        <f t="array" ref="J805">IF(COUNTIF(Q$2:Q805,Q805)=1,_xlfn.TEXTJOIN(";",1,IF($Q$2:$Q$2000=Q805,$F$2:$F$2000,"")),"")</f>
        <v/>
      </c>
      <c r="K805" s="73" t="str" cm="1">
        <f t="array" ref="K805">IF(COUNTIF(Q$2:Q805,Q805)=1,_xlfn.TEXTJOIN(";",1,IF($Q$2:$Q$2000=Q805,$H$2:$H$2000,"")),"")</f>
        <v/>
      </c>
      <c r="L805" s="102" t="s">
        <v>17974</v>
      </c>
      <c r="M805" s="103">
        <v>10</v>
      </c>
      <c r="N805" s="102" t="s">
        <v>17975</v>
      </c>
      <c r="O805" s="151" t="s">
        <v>17976</v>
      </c>
      <c r="P805" s="138" t="s">
        <v>17977</v>
      </c>
      <c r="Q805" s="72" t="str">
        <f t="shared" si="12"/>
        <v>国械注进20222400557</v>
      </c>
      <c r="R805" s="104">
        <v>44887</v>
      </c>
      <c r="S805" s="104">
        <v>44887</v>
      </c>
      <c r="T805" s="104">
        <v>46712</v>
      </c>
    </row>
    <row r="806" spans="1:20" s="103" customFormat="1" ht="25.5" customHeight="1">
      <c r="A806" s="70" t="s">
        <v>13371</v>
      </c>
      <c r="B806" s="70">
        <v>2</v>
      </c>
      <c r="C806" s="71" t="s">
        <v>50</v>
      </c>
      <c r="D806" s="151" t="s">
        <v>17978</v>
      </c>
      <c r="E806" s="151" t="s">
        <v>17979</v>
      </c>
      <c r="F806" s="71">
        <v>11537240</v>
      </c>
      <c r="G806" s="109" t="s">
        <v>17980</v>
      </c>
      <c r="H806" s="71">
        <v>11537240</v>
      </c>
      <c r="I806" s="73" t="str" cm="1">
        <f t="array" ref="I806">IF(COUNTIF(Q$2:Q806,Q806)=1,_xlfn.TEXTJOIN(";",1,IF($Q$2:$Q$2000=Q806,$C$2:$C$2000,"")),"")</f>
        <v>Atellica CH</v>
      </c>
      <c r="J806" s="73" t="str" cm="1">
        <f t="array" ref="J806">IF(COUNTIF(Q$2:Q806,Q806)=1,_xlfn.TEXTJOIN(";",1,IF($Q$2:$Q$2000=Q806,$F$2:$F$2000,"")),"")</f>
        <v>11537240</v>
      </c>
      <c r="K806" s="73" t="str" cm="1">
        <f t="array" ref="K806">IF(COUNTIF(Q$2:Q806,Q806)=1,_xlfn.TEXTJOIN(";",1,IF($Q$2:$Q$2000=Q806,$H$2:$H$2000,"")),"")</f>
        <v>11537240</v>
      </c>
      <c r="L806" s="102" t="s">
        <v>17981</v>
      </c>
      <c r="M806" s="103">
        <v>3</v>
      </c>
      <c r="N806" s="102" t="s">
        <v>17982</v>
      </c>
      <c r="O806" s="115" t="s">
        <v>17983</v>
      </c>
      <c r="P806" s="138" t="s">
        <v>17984</v>
      </c>
      <c r="Q806" s="72" t="str">
        <f t="shared" si="12"/>
        <v>国械注进20232400008</v>
      </c>
      <c r="R806" s="104">
        <v>44938</v>
      </c>
      <c r="S806" s="104">
        <v>44938</v>
      </c>
      <c r="T806" s="104">
        <v>46763</v>
      </c>
    </row>
    <row r="807" spans="1:20" s="103" customFormat="1" ht="25.5" customHeight="1">
      <c r="A807" s="70" t="s">
        <v>13371</v>
      </c>
      <c r="B807" s="70">
        <v>2</v>
      </c>
      <c r="C807" s="71" t="s">
        <v>17985</v>
      </c>
      <c r="D807" s="72" t="s">
        <v>61</v>
      </c>
      <c r="E807" s="72" t="s">
        <v>17986</v>
      </c>
      <c r="F807" s="71" t="s">
        <v>17987</v>
      </c>
      <c r="G807" s="71" t="s">
        <v>17988</v>
      </c>
      <c r="H807" s="73">
        <v>10309710</v>
      </c>
      <c r="I807" s="73" t="str" cm="1">
        <f t="array" ref="I807">IF(COUNTIF(Q$2:Q807,Q807)=1,_xlfn.TEXTJOIN(";",1,IF($Q$2:$Q$2000=Q807,$C$2:$C$2000,"")),"")</f>
        <v>Centaur</v>
      </c>
      <c r="J807" s="73" t="str" cm="1">
        <f t="array" ref="J807">IF(COUNTIF(Q$2:Q807,Q807)=1,_xlfn.TEXTJOIN(";",1,IF($Q$2:$Q$2000=Q807,$F$2:$F$2000,"")),"")</f>
        <v>086-A002-01</v>
      </c>
      <c r="K807" s="73" t="str" cm="1">
        <f t="array" ref="K807">IF(COUNTIF(Q$2:Q807,Q807)=1,_xlfn.TEXTJOIN(";",1,IF($Q$2:$Q$2000=Q807,$H$2:$H$2000,"")),"")</f>
        <v>10309710</v>
      </c>
      <c r="L807" s="103" t="s">
        <v>13026</v>
      </c>
      <c r="M807" s="103">
        <v>1</v>
      </c>
      <c r="O807" s="72" t="s">
        <v>17989</v>
      </c>
      <c r="P807" s="138" t="s">
        <v>698</v>
      </c>
      <c r="Q807" s="72" t="str">
        <f t="shared" si="12"/>
        <v>国械注进20182221767</v>
      </c>
      <c r="R807" s="104">
        <v>44726</v>
      </c>
      <c r="S807" s="104">
        <v>44987</v>
      </c>
      <c r="T807" s="104">
        <v>46813</v>
      </c>
    </row>
    <row r="808" spans="1:20" s="103" customFormat="1" ht="25.5" customHeight="1">
      <c r="A808" s="70" t="s">
        <v>13371</v>
      </c>
      <c r="B808" s="70">
        <v>2</v>
      </c>
      <c r="C808" s="71" t="s">
        <v>17985</v>
      </c>
      <c r="D808" s="72" t="s">
        <v>61</v>
      </c>
      <c r="E808" s="72" t="s">
        <v>17990</v>
      </c>
      <c r="F808" s="71" t="s">
        <v>17991</v>
      </c>
      <c r="G808" s="71" t="s">
        <v>17992</v>
      </c>
      <c r="H808" s="73">
        <v>10364455</v>
      </c>
      <c r="I808" s="73" t="str" cm="1">
        <f t="array" ref="I808">IF(COUNTIF(Q$2:Q808,Q808)=1,_xlfn.TEXTJOIN(";",1,IF($Q$2:$Q$2000=Q808,$C$2:$C$2000,"")),"")</f>
        <v>Centaur</v>
      </c>
      <c r="J808" s="73" t="str" cm="1">
        <f t="array" ref="J808">IF(COUNTIF(Q$2:Q808,Q808)=1,_xlfn.TEXTJOIN(";",1,IF($Q$2:$Q$2000=Q808,$F$2:$F$2000,"")),"")</f>
        <v>078-A011-03</v>
      </c>
      <c r="K808" s="73" t="str" cm="1">
        <f t="array" ref="K808">IF(COUNTIF(Q$2:Q808,Q808)=1,_xlfn.TEXTJOIN(";",1,IF($Q$2:$Q$2000=Q808,$H$2:$H$2000,"")),"")</f>
        <v>10364455</v>
      </c>
      <c r="L808" s="103" t="s">
        <v>10285</v>
      </c>
      <c r="M808" s="103">
        <v>1</v>
      </c>
      <c r="O808" s="72" t="s">
        <v>8020</v>
      </c>
      <c r="P808" s="138" t="s">
        <v>396</v>
      </c>
      <c r="Q808" s="72" t="str">
        <f t="shared" si="12"/>
        <v>国械注进20182221769</v>
      </c>
      <c r="R808" s="104">
        <v>44659</v>
      </c>
      <c r="S808" s="104">
        <v>44987</v>
      </c>
      <c r="T808" s="104">
        <v>46813</v>
      </c>
    </row>
    <row r="809" spans="1:20" s="103" customFormat="1" ht="25.5" customHeight="1">
      <c r="A809" s="70" t="s">
        <v>13371</v>
      </c>
      <c r="B809" s="70">
        <v>2</v>
      </c>
      <c r="C809" s="71" t="s">
        <v>17985</v>
      </c>
      <c r="D809" s="72" t="s">
        <v>61</v>
      </c>
      <c r="E809" s="72" t="s">
        <v>17993</v>
      </c>
      <c r="F809" s="71">
        <v>10711433</v>
      </c>
      <c r="G809" s="71" t="s">
        <v>17994</v>
      </c>
      <c r="H809" s="73">
        <v>10711433</v>
      </c>
      <c r="I809" s="73" t="str" cm="1">
        <f t="array" ref="I809">IF(COUNTIF(Q$2:Q809,Q809)=1,_xlfn.TEXTJOIN(";",1,IF($Q$2:$Q$2000=Q809,$C$2:$C$2000,"")),"")</f>
        <v>Centaur</v>
      </c>
      <c r="J809" s="73" t="str" cm="1">
        <f t="array" ref="J809">IF(COUNTIF(Q$2:Q809,Q809)=1,_xlfn.TEXTJOIN(";",1,IF($Q$2:$Q$2000=Q809,$F$2:$F$2000,"")),"")</f>
        <v>10711433</v>
      </c>
      <c r="K809" s="73" t="str" cm="1">
        <f t="array" ref="K809">IF(COUNTIF(Q$2:Q809,Q809)=1,_xlfn.TEXTJOIN(";",1,IF($Q$2:$Q$2000=Q809,$H$2:$H$2000,"")),"")</f>
        <v>10711433</v>
      </c>
      <c r="L809" s="103" t="s">
        <v>10219</v>
      </c>
      <c r="M809" s="103">
        <v>1</v>
      </c>
      <c r="O809" s="72" t="s">
        <v>3247</v>
      </c>
      <c r="P809" s="138" t="s">
        <v>335</v>
      </c>
      <c r="Q809" s="72" t="str">
        <f t="shared" si="12"/>
        <v>国械注进20152220283</v>
      </c>
      <c r="R809" s="104">
        <v>44872</v>
      </c>
      <c r="S809" s="104">
        <v>45629</v>
      </c>
      <c r="T809" s="104">
        <v>47454</v>
      </c>
    </row>
    <row r="810" spans="1:20" s="103" customFormat="1" ht="25.5" customHeight="1">
      <c r="A810" s="70" t="s">
        <v>13371</v>
      </c>
      <c r="B810" s="154">
        <v>2</v>
      </c>
      <c r="C810" s="155" t="s">
        <v>455</v>
      </c>
      <c r="D810" s="155" t="s">
        <v>61</v>
      </c>
      <c r="E810" s="151" t="s">
        <v>17995</v>
      </c>
      <c r="F810" s="71">
        <v>11066001</v>
      </c>
      <c r="G810" s="71" t="s">
        <v>17996</v>
      </c>
      <c r="H810" s="73">
        <v>11066001</v>
      </c>
      <c r="I810" s="73" t="str" cm="1">
        <f t="array" ref="I810">IF(COUNTIF(Q$2:Q810,Q810)=1,_xlfn.TEXTJOIN(";",1,IF($Q$2:$Q$2000=Q810,$C$2:$C$2000,"")),"")</f>
        <v>Atellica;Atellica;Atellica</v>
      </c>
      <c r="J810" s="73" t="str" cm="1">
        <f t="array" ref="J810">IF(COUNTIF(Q$2:Q810,Q810)=1,_xlfn.TEXTJOIN(";",1,IF($Q$2:$Q$2000=Q810,$F$2:$F$2000,"")),"")</f>
        <v>11066001;11066000;11068008</v>
      </c>
      <c r="K810" s="73" t="str" cm="1">
        <f t="array" ref="K810">IF(COUNTIF(Q$2:Q810,Q810)=1,_xlfn.TEXTJOIN(";",1,IF($Q$2:$Q$2000=Q810,$H$2:$H$2000,"")),"")</f>
        <v>11066001;11066000;11068008</v>
      </c>
      <c r="L810" s="103" t="s">
        <v>10300</v>
      </c>
      <c r="M810" s="103">
        <v>1</v>
      </c>
      <c r="O810" s="151" t="s">
        <v>17997</v>
      </c>
      <c r="P810" s="138" t="s">
        <v>153</v>
      </c>
      <c r="Q810" s="72" t="str">
        <f t="shared" si="12"/>
        <v>国械注进20182220492</v>
      </c>
      <c r="R810" s="104">
        <v>44848</v>
      </c>
      <c r="S810" s="104">
        <v>45267</v>
      </c>
      <c r="T810" s="104">
        <v>47093</v>
      </c>
    </row>
    <row r="811" spans="1:20" s="103" customFormat="1" ht="25.5" customHeight="1">
      <c r="A811" s="70" t="s">
        <v>13371</v>
      </c>
      <c r="B811" s="154">
        <v>2</v>
      </c>
      <c r="C811" s="155" t="s">
        <v>455</v>
      </c>
      <c r="D811" s="155" t="s">
        <v>61</v>
      </c>
      <c r="E811" s="151" t="s">
        <v>17995</v>
      </c>
      <c r="F811" s="71">
        <v>11066000</v>
      </c>
      <c r="G811" s="71" t="s">
        <v>17998</v>
      </c>
      <c r="H811" s="73">
        <v>11066000</v>
      </c>
      <c r="I811" s="73" t="str" cm="1">
        <f t="array" ref="I811">IF(COUNTIF(Q$2:Q811,Q811)=1,_xlfn.TEXTJOIN(";",1,IF($Q$2:$Q$2000=Q811,$C$2:$C$2000,"")),"")</f>
        <v/>
      </c>
      <c r="J811" s="73" t="str" cm="1">
        <f t="array" ref="J811">IF(COUNTIF(Q$2:Q811,Q811)=1,_xlfn.TEXTJOIN(";",1,IF($Q$2:$Q$2000=Q811,$F$2:$F$2000,"")),"")</f>
        <v/>
      </c>
      <c r="K811" s="73" t="str" cm="1">
        <f t="array" ref="K811">IF(COUNTIF(Q$2:Q811,Q811)=1,_xlfn.TEXTJOIN(";",1,IF($Q$2:$Q$2000=Q811,$H$2:$H$2000,"")),"")</f>
        <v/>
      </c>
      <c r="L811" s="103" t="s">
        <v>10115</v>
      </c>
      <c r="M811" s="103">
        <v>1</v>
      </c>
      <c r="O811" s="151" t="s">
        <v>9246</v>
      </c>
      <c r="P811" s="138" t="s">
        <v>17999</v>
      </c>
      <c r="Q811" s="72" t="str">
        <f t="shared" si="12"/>
        <v>国械注进20182220492</v>
      </c>
      <c r="R811" s="104">
        <v>44848</v>
      </c>
      <c r="S811" s="104">
        <v>45267</v>
      </c>
      <c r="T811" s="104">
        <v>47093</v>
      </c>
    </row>
    <row r="812" spans="1:20" s="103" customFormat="1" ht="25.5" customHeight="1">
      <c r="A812" s="70" t="s">
        <v>13371</v>
      </c>
      <c r="B812" s="154">
        <v>2</v>
      </c>
      <c r="C812" s="155" t="s">
        <v>455</v>
      </c>
      <c r="D812" s="155" t="s">
        <v>61</v>
      </c>
      <c r="E812" s="151" t="s">
        <v>17995</v>
      </c>
      <c r="F812" s="71">
        <v>11068008</v>
      </c>
      <c r="G812" s="71" t="s">
        <v>18000</v>
      </c>
      <c r="H812" s="73">
        <v>11068008</v>
      </c>
      <c r="I812" s="73" t="str" cm="1">
        <f t="array" ref="I812">IF(COUNTIF(Q$2:Q812,Q812)=1,_xlfn.TEXTJOIN(";",1,IF($Q$2:$Q$2000=Q812,$C$2:$C$2000,"")),"")</f>
        <v/>
      </c>
      <c r="J812" s="73" t="str" cm="1">
        <f t="array" ref="J812">IF(COUNTIF(Q$2:Q812,Q812)=1,_xlfn.TEXTJOIN(";",1,IF($Q$2:$Q$2000=Q812,$F$2:$F$2000,"")),"")</f>
        <v/>
      </c>
      <c r="K812" s="73" t="str" cm="1">
        <f t="array" ref="K812">IF(COUNTIF(Q$2:Q812,Q812)=1,_xlfn.TEXTJOIN(";",1,IF($Q$2:$Q$2000=Q812,$H$2:$H$2000,"")),"")</f>
        <v/>
      </c>
      <c r="L812" s="103" t="s">
        <v>16787</v>
      </c>
      <c r="M812" s="103">
        <v>1</v>
      </c>
      <c r="O812" s="151" t="s">
        <v>16788</v>
      </c>
      <c r="P812" s="138" t="s">
        <v>17999</v>
      </c>
      <c r="Q812" s="72" t="str">
        <f t="shared" si="12"/>
        <v>国械注进20182220492</v>
      </c>
      <c r="R812" s="104">
        <v>44848</v>
      </c>
      <c r="S812" s="104">
        <v>45267</v>
      </c>
      <c r="T812" s="104">
        <v>47093</v>
      </c>
    </row>
    <row r="813" spans="1:20" s="103" customFormat="1" ht="25.5" customHeight="1">
      <c r="A813" s="70" t="s">
        <v>13371</v>
      </c>
      <c r="B813" s="154">
        <v>2</v>
      </c>
      <c r="C813" s="155" t="s">
        <v>455</v>
      </c>
      <c r="D813" s="151" t="s">
        <v>69</v>
      </c>
      <c r="E813" s="151" t="s">
        <v>18001</v>
      </c>
      <c r="F813" s="71" t="s">
        <v>8894</v>
      </c>
      <c r="G813" s="71" t="s">
        <v>18002</v>
      </c>
      <c r="H813" s="73">
        <v>11067000</v>
      </c>
      <c r="I813" s="73" t="str" cm="1">
        <f t="array" ref="I813">IF(COUNTIF(Q$2:Q813,Q813)=1,_xlfn.TEXTJOIN(";",1,IF($Q$2:$Q$2000=Q813,$C$2:$C$2000,"")),"")</f>
        <v>Atellica;Atellica;Atellica</v>
      </c>
      <c r="J813" s="73" t="str" cm="1">
        <f t="array" ref="J813">IF(COUNTIF(Q$2:Q813,Q813)=1,_xlfn.TEXTJOIN(";",1,IF($Q$2:$Q$2000=Q813,$F$2:$F$2000,"")),"")</f>
        <v>11067000;11069001;11069004</v>
      </c>
      <c r="K813" s="73" t="str" cm="1">
        <f t="array" ref="K813">IF(COUNTIF(Q$2:Q813,Q813)=1,_xlfn.TEXTJOIN(";",1,IF($Q$2:$Q$2000=Q813,$H$2:$H$2000,"")),"")</f>
        <v>11067000;11069001;11069004</v>
      </c>
      <c r="L813" s="103" t="s">
        <v>9247</v>
      </c>
      <c r="M813" s="103">
        <v>1</v>
      </c>
      <c r="O813" s="151" t="s">
        <v>16784</v>
      </c>
      <c r="P813" s="138" t="s">
        <v>18003</v>
      </c>
      <c r="Q813" s="72" t="str">
        <f t="shared" si="12"/>
        <v>国械注进20192220174</v>
      </c>
      <c r="R813" s="104">
        <v>43592</v>
      </c>
      <c r="S813" s="104">
        <v>43592</v>
      </c>
      <c r="T813" s="104">
        <v>45382</v>
      </c>
    </row>
    <row r="814" spans="1:20" s="103" customFormat="1" ht="25.5" customHeight="1">
      <c r="A814" s="70" t="s">
        <v>13371</v>
      </c>
      <c r="B814" s="154">
        <v>2</v>
      </c>
      <c r="C814" s="155" t="s">
        <v>455</v>
      </c>
      <c r="D814" s="151" t="s">
        <v>69</v>
      </c>
      <c r="E814" s="151" t="s">
        <v>18001</v>
      </c>
      <c r="F814" s="71" t="s">
        <v>10421</v>
      </c>
      <c r="G814" s="71" t="s">
        <v>18004</v>
      </c>
      <c r="H814" s="73">
        <v>11069001</v>
      </c>
      <c r="I814" s="73" t="str" cm="1">
        <f t="array" ref="I814">IF(COUNTIF(Q$2:Q814,Q814)=1,_xlfn.TEXTJOIN(";",1,IF($Q$2:$Q$2000=Q814,$C$2:$C$2000,"")),"")</f>
        <v/>
      </c>
      <c r="J814" s="73" t="str" cm="1">
        <f t="array" ref="J814">IF(COUNTIF(Q$2:Q814,Q814)=1,_xlfn.TEXTJOIN(";",1,IF($Q$2:$Q$2000=Q814,$F$2:$F$2000,"")),"")</f>
        <v/>
      </c>
      <c r="K814" s="73" t="str" cm="1">
        <f t="array" ref="K814">IF(COUNTIF(Q$2:Q814,Q814)=1,_xlfn.TEXTJOIN(";",1,IF($Q$2:$Q$2000=Q814,$H$2:$H$2000,"")),"")</f>
        <v/>
      </c>
      <c r="L814" s="103" t="s">
        <v>10422</v>
      </c>
      <c r="M814" s="103">
        <v>1</v>
      </c>
      <c r="O814" s="72" t="s">
        <v>18005</v>
      </c>
      <c r="P814" s="138" t="s">
        <v>18006</v>
      </c>
      <c r="Q814" s="72" t="str">
        <f t="shared" si="12"/>
        <v>国械注进20192220174</v>
      </c>
      <c r="R814" s="104">
        <v>43592</v>
      </c>
      <c r="S814" s="104">
        <v>43592</v>
      </c>
      <c r="T814" s="104">
        <v>45382</v>
      </c>
    </row>
    <row r="815" spans="1:20" s="103" customFormat="1" ht="25.5" customHeight="1">
      <c r="A815" s="70" t="s">
        <v>13371</v>
      </c>
      <c r="B815" s="154">
        <v>2</v>
      </c>
      <c r="C815" s="155" t="s">
        <v>455</v>
      </c>
      <c r="D815" s="151" t="s">
        <v>69</v>
      </c>
      <c r="E815" s="151" t="s">
        <v>18001</v>
      </c>
      <c r="F815" s="71" t="s">
        <v>16775</v>
      </c>
      <c r="G815" s="71" t="s">
        <v>18007</v>
      </c>
      <c r="H815" s="73">
        <v>11069004</v>
      </c>
      <c r="I815" s="73" t="str" cm="1">
        <f t="array" ref="I815">IF(COUNTIF(Q$2:Q815,Q815)=1,_xlfn.TEXTJOIN(";",1,IF($Q$2:$Q$2000=Q815,$C$2:$C$2000,"")),"")</f>
        <v/>
      </c>
      <c r="J815" s="73" t="str" cm="1">
        <f t="array" ref="J815">IF(COUNTIF(Q$2:Q815,Q815)=1,_xlfn.TEXTJOIN(";",1,IF($Q$2:$Q$2000=Q815,$F$2:$F$2000,"")),"")</f>
        <v/>
      </c>
      <c r="K815" s="73" t="str" cm="1">
        <f t="array" ref="K815">IF(COUNTIF(Q$2:Q815,Q815)=1,_xlfn.TEXTJOIN(";",1,IF($Q$2:$Q$2000=Q815,$H$2:$H$2000,"")),"")</f>
        <v/>
      </c>
      <c r="L815" s="103" t="s">
        <v>16777</v>
      </c>
      <c r="M815" s="103">
        <v>1</v>
      </c>
      <c r="O815" s="72" t="s">
        <v>18008</v>
      </c>
      <c r="P815" s="138" t="s">
        <v>18006</v>
      </c>
      <c r="Q815" s="72" t="str">
        <f t="shared" si="12"/>
        <v>国械注进20192220174</v>
      </c>
      <c r="R815" s="104">
        <v>43592</v>
      </c>
      <c r="S815" s="104">
        <v>43592</v>
      </c>
      <c r="T815" s="104">
        <v>45382</v>
      </c>
    </row>
    <row r="816" spans="1:20" s="103" customFormat="1" ht="25.5" customHeight="1">
      <c r="A816" s="70" t="s">
        <v>13371</v>
      </c>
      <c r="B816" s="154">
        <v>2</v>
      </c>
      <c r="C816" s="155" t="s">
        <v>455</v>
      </c>
      <c r="D816" s="155" t="s">
        <v>61</v>
      </c>
      <c r="E816" s="151" t="s">
        <v>18009</v>
      </c>
      <c r="F816" s="71" t="s">
        <v>10114</v>
      </c>
      <c r="G816" s="71" t="s">
        <v>18010</v>
      </c>
      <c r="H816" s="73">
        <v>11066000</v>
      </c>
      <c r="I816" s="73" t="str" cm="1">
        <f t="array" ref="I816">IF(COUNTIF(Q$2:Q816,Q816)=1,_xlfn.TEXTJOIN(";",1,IF($Q$2:$Q$2000=Q816,$C$2:$C$2000,"")),"")</f>
        <v>Atellica;Atellica;Atellica;Atellica</v>
      </c>
      <c r="J816" s="73" t="str" cm="1">
        <f t="array" ref="J816">IF(COUNTIF(Q$2:Q816,Q816)=1,_xlfn.TEXTJOIN(";",1,IF($Q$2:$Q$2000=Q816,$F$2:$F$2000,"")),"")</f>
        <v>11066000;11066001;11069001;11069004</v>
      </c>
      <c r="K816" s="73" t="str" cm="1">
        <f t="array" ref="K816">IF(COUNTIF(Q$2:Q816,Q816)=1,_xlfn.TEXTJOIN(";",1,IF($Q$2:$Q$2000=Q816,$H$2:$H$2000,"")),"")</f>
        <v>11066000;11066001;11069001;11069004</v>
      </c>
      <c r="L816" s="103" t="s">
        <v>10115</v>
      </c>
      <c r="M816" s="103">
        <v>1</v>
      </c>
      <c r="O816" s="151" t="s">
        <v>9246</v>
      </c>
      <c r="P816" s="138" t="s">
        <v>2214</v>
      </c>
      <c r="Q816" s="72" t="str">
        <f t="shared" si="12"/>
        <v>国械注进20192220176</v>
      </c>
      <c r="R816" s="104">
        <v>43710</v>
      </c>
      <c r="S816" s="104">
        <v>43710</v>
      </c>
      <c r="T816" s="104">
        <v>45382</v>
      </c>
    </row>
    <row r="817" spans="1:20" s="103" customFormat="1" ht="25.5" customHeight="1">
      <c r="A817" s="70" t="s">
        <v>13371</v>
      </c>
      <c r="B817" s="154">
        <v>2</v>
      </c>
      <c r="C817" s="155" t="s">
        <v>455</v>
      </c>
      <c r="D817" s="155" t="s">
        <v>61</v>
      </c>
      <c r="E817" s="151" t="s">
        <v>18009</v>
      </c>
      <c r="F817" s="71" t="s">
        <v>10299</v>
      </c>
      <c r="G817" s="71" t="s">
        <v>18011</v>
      </c>
      <c r="H817" s="73">
        <v>11066001</v>
      </c>
      <c r="I817" s="73" t="str" cm="1">
        <f t="array" ref="I817">IF(COUNTIF(Q$2:Q817,Q817)=1,_xlfn.TEXTJOIN(";",1,IF($Q$2:$Q$2000=Q817,$C$2:$C$2000,"")),"")</f>
        <v/>
      </c>
      <c r="J817" s="73" t="str" cm="1">
        <f t="array" ref="J817">IF(COUNTIF(Q$2:Q817,Q817)=1,_xlfn.TEXTJOIN(";",1,IF($Q$2:$Q$2000=Q817,$F$2:$F$2000,"")),"")</f>
        <v/>
      </c>
      <c r="K817" s="73" t="str" cm="1">
        <f t="array" ref="K817">IF(COUNTIF(Q$2:Q817,Q817)=1,_xlfn.TEXTJOIN(";",1,IF($Q$2:$Q$2000=Q817,$H$2:$H$2000,"")),"")</f>
        <v/>
      </c>
      <c r="L817" s="103" t="s">
        <v>10300</v>
      </c>
      <c r="M817" s="103">
        <v>1</v>
      </c>
      <c r="O817" s="151" t="s">
        <v>17997</v>
      </c>
      <c r="P817" s="138" t="s">
        <v>18012</v>
      </c>
      <c r="Q817" s="72" t="str">
        <f t="shared" si="12"/>
        <v>国械注进20192220176</v>
      </c>
      <c r="R817" s="104">
        <v>43710</v>
      </c>
      <c r="S817" s="104">
        <v>43710</v>
      </c>
      <c r="T817" s="104">
        <v>45382</v>
      </c>
    </row>
    <row r="818" spans="1:20" s="103" customFormat="1" ht="25.5" customHeight="1">
      <c r="A818" s="70" t="s">
        <v>13371</v>
      </c>
      <c r="B818" s="154">
        <v>2</v>
      </c>
      <c r="C818" s="155" t="s">
        <v>455</v>
      </c>
      <c r="D818" s="155" t="s">
        <v>61</v>
      </c>
      <c r="E818" s="151" t="s">
        <v>18009</v>
      </c>
      <c r="F818" s="71" t="s">
        <v>10421</v>
      </c>
      <c r="G818" s="71" t="s">
        <v>18013</v>
      </c>
      <c r="H818" s="73">
        <v>11069001</v>
      </c>
      <c r="I818" s="73" t="str" cm="1">
        <f t="array" ref="I818">IF(COUNTIF(Q$2:Q818,Q818)=1,_xlfn.TEXTJOIN(";",1,IF($Q$2:$Q$2000=Q818,$C$2:$C$2000,"")),"")</f>
        <v/>
      </c>
      <c r="J818" s="73" t="str" cm="1">
        <f t="array" ref="J818">IF(COUNTIF(Q$2:Q818,Q818)=1,_xlfn.TEXTJOIN(";",1,IF($Q$2:$Q$2000=Q818,$F$2:$F$2000,"")),"")</f>
        <v/>
      </c>
      <c r="K818" s="73" t="str" cm="1">
        <f t="array" ref="K818">IF(COUNTIF(Q$2:Q818,Q818)=1,_xlfn.TEXTJOIN(";",1,IF($Q$2:$Q$2000=Q818,$H$2:$H$2000,"")),"")</f>
        <v/>
      </c>
      <c r="L818" s="103" t="s">
        <v>10422</v>
      </c>
      <c r="M818" s="103">
        <v>1</v>
      </c>
      <c r="O818" s="72" t="s">
        <v>18005</v>
      </c>
      <c r="P818" s="138" t="s">
        <v>18012</v>
      </c>
      <c r="Q818" s="72" t="str">
        <f t="shared" si="12"/>
        <v>国械注进20192220176</v>
      </c>
      <c r="R818" s="104">
        <v>43710</v>
      </c>
      <c r="S818" s="104">
        <v>43710</v>
      </c>
      <c r="T818" s="104">
        <v>45382</v>
      </c>
    </row>
    <row r="819" spans="1:20" s="103" customFormat="1" ht="25.5" customHeight="1">
      <c r="A819" s="70" t="s">
        <v>13371</v>
      </c>
      <c r="B819" s="154">
        <v>2</v>
      </c>
      <c r="C819" s="155" t="s">
        <v>455</v>
      </c>
      <c r="D819" s="155" t="s">
        <v>61</v>
      </c>
      <c r="E819" s="151" t="s">
        <v>18009</v>
      </c>
      <c r="F819" s="71" t="s">
        <v>16775</v>
      </c>
      <c r="G819" s="71" t="s">
        <v>18014</v>
      </c>
      <c r="H819" s="73">
        <v>11069004</v>
      </c>
      <c r="I819" s="73" t="str" cm="1">
        <f t="array" ref="I819">IF(COUNTIF(Q$2:Q819,Q819)=1,_xlfn.TEXTJOIN(";",1,IF($Q$2:$Q$2000=Q819,$C$2:$C$2000,"")),"")</f>
        <v/>
      </c>
      <c r="J819" s="73" t="str" cm="1">
        <f t="array" ref="J819">IF(COUNTIF(Q$2:Q819,Q819)=1,_xlfn.TEXTJOIN(";",1,IF($Q$2:$Q$2000=Q819,$F$2:$F$2000,"")),"")</f>
        <v/>
      </c>
      <c r="K819" s="73" t="str" cm="1">
        <f t="array" ref="K819">IF(COUNTIF(Q$2:Q819,Q819)=1,_xlfn.TEXTJOIN(";",1,IF($Q$2:$Q$2000=Q819,$H$2:$H$2000,"")),"")</f>
        <v/>
      </c>
      <c r="L819" s="103" t="s">
        <v>16777</v>
      </c>
      <c r="M819" s="103">
        <v>1</v>
      </c>
      <c r="O819" s="72" t="s">
        <v>18008</v>
      </c>
      <c r="P819" s="80" t="s">
        <v>18012</v>
      </c>
      <c r="Q819" s="72" t="str">
        <f t="shared" si="12"/>
        <v>国械注进20192220176</v>
      </c>
      <c r="R819" s="104">
        <v>43710</v>
      </c>
      <c r="S819" s="104">
        <v>43710</v>
      </c>
      <c r="T819" s="104">
        <v>45382</v>
      </c>
    </row>
    <row r="820" spans="1:20" s="103" customFormat="1" ht="25.5" customHeight="1">
      <c r="A820" s="70" t="s">
        <v>13371</v>
      </c>
      <c r="B820" s="154">
        <v>2</v>
      </c>
      <c r="C820" s="155" t="s">
        <v>455</v>
      </c>
      <c r="D820" s="155" t="s">
        <v>1136</v>
      </c>
      <c r="E820" s="151" t="s">
        <v>18015</v>
      </c>
      <c r="F820" s="71" t="s">
        <v>8894</v>
      </c>
      <c r="G820" s="71" t="s">
        <v>18016</v>
      </c>
      <c r="H820" s="73">
        <v>11067000</v>
      </c>
      <c r="I820" s="73" t="str" cm="1">
        <f t="array" ref="I820">IF(COUNTIF(Q$2:Q820,Q820)=1,_xlfn.TEXTJOIN(";",1,IF($Q$2:$Q$2000=Q820,$C$2:$C$2000,"")),"")</f>
        <v>Atellica;Atellica;Atellica;Atellica;Atellica</v>
      </c>
      <c r="J820" s="73" t="str" cm="1">
        <f t="array" ref="J820">IF(COUNTIF(Q$2:Q820,Q820)=1,_xlfn.TEXTJOIN(";",1,IF($Q$2:$Q$2000=Q820,$F$2:$F$2000,"")),"")</f>
        <v>11067000;11066000;11066001;11069001;11069004</v>
      </c>
      <c r="K820" s="73" t="str" cm="1">
        <f t="array" ref="K820">IF(COUNTIF(Q$2:Q820,Q820)=1,_xlfn.TEXTJOIN(";",1,IF($Q$2:$Q$2000=Q820,$H$2:$H$2000,"")),"")</f>
        <v>11067000;11066000;11066001;11069001;11069004</v>
      </c>
      <c r="L820" s="103" t="s">
        <v>9247</v>
      </c>
      <c r="M820" s="103">
        <v>1</v>
      </c>
      <c r="O820" s="151" t="s">
        <v>16784</v>
      </c>
      <c r="P820" s="80" t="s">
        <v>1137</v>
      </c>
      <c r="Q820" s="72" t="str">
        <f t="shared" si="12"/>
        <v>国械注进20192220238</v>
      </c>
      <c r="R820" s="104">
        <v>44872</v>
      </c>
      <c r="S820" s="104">
        <v>45407</v>
      </c>
      <c r="T820" s="104">
        <v>47232</v>
      </c>
    </row>
    <row r="821" spans="1:20" s="103" customFormat="1" ht="25.5" customHeight="1">
      <c r="A821" s="70" t="s">
        <v>13371</v>
      </c>
      <c r="B821" s="154">
        <v>2</v>
      </c>
      <c r="C821" s="155" t="s">
        <v>455</v>
      </c>
      <c r="D821" s="155" t="s">
        <v>1136</v>
      </c>
      <c r="E821" s="151" t="s">
        <v>18015</v>
      </c>
      <c r="F821" s="71" t="s">
        <v>10114</v>
      </c>
      <c r="G821" s="71" t="s">
        <v>18017</v>
      </c>
      <c r="H821" s="73">
        <v>11066000</v>
      </c>
      <c r="I821" s="73" t="str" cm="1">
        <f t="array" ref="I821">IF(COUNTIF(Q$2:Q821,Q821)=1,_xlfn.TEXTJOIN(";",1,IF($Q$2:$Q$2000=Q821,$C$2:$C$2000,"")),"")</f>
        <v/>
      </c>
      <c r="J821" s="73" t="str" cm="1">
        <f t="array" ref="J821">IF(COUNTIF(Q$2:Q821,Q821)=1,_xlfn.TEXTJOIN(";",1,IF($Q$2:$Q$2000=Q821,$F$2:$F$2000,"")),"")</f>
        <v/>
      </c>
      <c r="K821" s="73" t="str" cm="1">
        <f t="array" ref="K821">IF(COUNTIF(Q$2:Q821,Q821)=1,_xlfn.TEXTJOIN(";",1,IF($Q$2:$Q$2000=Q821,$H$2:$H$2000,"")),"")</f>
        <v/>
      </c>
      <c r="L821" s="103" t="s">
        <v>10115</v>
      </c>
      <c r="M821" s="103">
        <v>1</v>
      </c>
      <c r="O821" s="151" t="s">
        <v>9246</v>
      </c>
      <c r="P821" s="80" t="s">
        <v>18018</v>
      </c>
      <c r="Q821" s="72" t="str">
        <f t="shared" si="12"/>
        <v>国械注进20192220238</v>
      </c>
      <c r="R821" s="104">
        <v>44872</v>
      </c>
      <c r="S821" s="104">
        <v>45407</v>
      </c>
      <c r="T821" s="104">
        <v>47232</v>
      </c>
    </row>
    <row r="822" spans="1:20" s="103" customFormat="1" ht="25.5" customHeight="1">
      <c r="A822" s="70" t="s">
        <v>13371</v>
      </c>
      <c r="B822" s="154">
        <v>2</v>
      </c>
      <c r="C822" s="155" t="s">
        <v>455</v>
      </c>
      <c r="D822" s="155" t="s">
        <v>1136</v>
      </c>
      <c r="E822" s="151" t="s">
        <v>18015</v>
      </c>
      <c r="F822" s="71" t="s">
        <v>10299</v>
      </c>
      <c r="G822" s="71" t="s">
        <v>18019</v>
      </c>
      <c r="H822" s="73">
        <v>11066001</v>
      </c>
      <c r="I822" s="73" t="str" cm="1">
        <f t="array" ref="I822">IF(COUNTIF(Q$2:Q822,Q822)=1,_xlfn.TEXTJOIN(";",1,IF($Q$2:$Q$2000=Q822,$C$2:$C$2000,"")),"")</f>
        <v/>
      </c>
      <c r="J822" s="73" t="str" cm="1">
        <f t="array" ref="J822">IF(COUNTIF(Q$2:Q822,Q822)=1,_xlfn.TEXTJOIN(";",1,IF($Q$2:$Q$2000=Q822,$F$2:$F$2000,"")),"")</f>
        <v/>
      </c>
      <c r="K822" s="73" t="str" cm="1">
        <f t="array" ref="K822">IF(COUNTIF(Q$2:Q822,Q822)=1,_xlfn.TEXTJOIN(";",1,IF($Q$2:$Q$2000=Q822,$H$2:$H$2000,"")),"")</f>
        <v/>
      </c>
      <c r="L822" s="103" t="s">
        <v>10300</v>
      </c>
      <c r="M822" s="103">
        <v>1</v>
      </c>
      <c r="O822" s="151" t="s">
        <v>17997</v>
      </c>
      <c r="P822" s="80" t="s">
        <v>18018</v>
      </c>
      <c r="Q822" s="72" t="str">
        <f t="shared" si="12"/>
        <v>国械注进20192220238</v>
      </c>
      <c r="R822" s="104">
        <v>44872</v>
      </c>
      <c r="S822" s="104">
        <v>45407</v>
      </c>
      <c r="T822" s="104">
        <v>47232</v>
      </c>
    </row>
    <row r="823" spans="1:20" s="103" customFormat="1" ht="25.5" customHeight="1">
      <c r="A823" s="70" t="s">
        <v>13371</v>
      </c>
      <c r="B823" s="154">
        <v>2</v>
      </c>
      <c r="C823" s="155" t="s">
        <v>455</v>
      </c>
      <c r="D823" s="155" t="s">
        <v>1136</v>
      </c>
      <c r="E823" s="151" t="s">
        <v>18015</v>
      </c>
      <c r="F823" s="71" t="s">
        <v>10421</v>
      </c>
      <c r="G823" s="71" t="s">
        <v>18020</v>
      </c>
      <c r="H823" s="73">
        <v>11069001</v>
      </c>
      <c r="I823" s="73" t="str" cm="1">
        <f t="array" ref="I823">IF(COUNTIF(Q$2:Q823,Q823)=1,_xlfn.TEXTJOIN(";",1,IF($Q$2:$Q$2000=Q823,$C$2:$C$2000,"")),"")</f>
        <v/>
      </c>
      <c r="J823" s="73" t="str" cm="1">
        <f t="array" ref="J823">IF(COUNTIF(Q$2:Q823,Q823)=1,_xlfn.TEXTJOIN(";",1,IF($Q$2:$Q$2000=Q823,$F$2:$F$2000,"")),"")</f>
        <v/>
      </c>
      <c r="K823" s="73" t="str" cm="1">
        <f t="array" ref="K823">IF(COUNTIF(Q$2:Q823,Q823)=1,_xlfn.TEXTJOIN(";",1,IF($Q$2:$Q$2000=Q823,$H$2:$H$2000,"")),"")</f>
        <v/>
      </c>
      <c r="L823" s="103" t="s">
        <v>10422</v>
      </c>
      <c r="M823" s="103">
        <v>1</v>
      </c>
      <c r="O823" s="72" t="s">
        <v>18005</v>
      </c>
      <c r="P823" s="80" t="s">
        <v>18018</v>
      </c>
      <c r="Q823" s="72" t="str">
        <f t="shared" si="12"/>
        <v>国械注进20192220238</v>
      </c>
      <c r="R823" s="104">
        <v>44872</v>
      </c>
      <c r="S823" s="104">
        <v>45407</v>
      </c>
      <c r="T823" s="104">
        <v>47232</v>
      </c>
    </row>
    <row r="824" spans="1:20" s="103" customFormat="1" ht="25.5" customHeight="1">
      <c r="A824" s="70" t="s">
        <v>13371</v>
      </c>
      <c r="B824" s="154">
        <v>2</v>
      </c>
      <c r="C824" s="155" t="s">
        <v>455</v>
      </c>
      <c r="D824" s="155" t="s">
        <v>1136</v>
      </c>
      <c r="E824" s="151" t="s">
        <v>18015</v>
      </c>
      <c r="F824" s="152" t="s">
        <v>16775</v>
      </c>
      <c r="G824" s="71" t="s">
        <v>18021</v>
      </c>
      <c r="H824" s="73">
        <v>11069004</v>
      </c>
      <c r="I824" s="73" t="str" cm="1">
        <f t="array" ref="I824">IF(COUNTIF(Q$2:Q824,Q824)=1,_xlfn.TEXTJOIN(";",1,IF($Q$2:$Q$2000=Q824,$C$2:$C$2000,"")),"")</f>
        <v/>
      </c>
      <c r="J824" s="73" t="str" cm="1">
        <f t="array" ref="J824">IF(COUNTIF(Q$2:Q824,Q824)=1,_xlfn.TEXTJOIN(";",1,IF($Q$2:$Q$2000=Q824,$F$2:$F$2000,"")),"")</f>
        <v/>
      </c>
      <c r="K824" s="73" t="str" cm="1">
        <f t="array" ref="K824">IF(COUNTIF(Q$2:Q824,Q824)=1,_xlfn.TEXTJOIN(";",1,IF($Q$2:$Q$2000=Q824,$H$2:$H$2000,"")),"")</f>
        <v/>
      </c>
      <c r="L824" s="103" t="s">
        <v>16777</v>
      </c>
      <c r="M824" s="103">
        <v>1</v>
      </c>
      <c r="O824" s="72" t="s">
        <v>18008</v>
      </c>
      <c r="P824" s="80" t="s">
        <v>18018</v>
      </c>
      <c r="Q824" s="72" t="str">
        <f t="shared" si="12"/>
        <v>国械注进20192220238</v>
      </c>
      <c r="R824" s="104">
        <v>44872</v>
      </c>
      <c r="S824" s="104">
        <v>45407</v>
      </c>
      <c r="T824" s="104">
        <v>47232</v>
      </c>
    </row>
    <row r="825" spans="1:20" s="103" customFormat="1" ht="25.5" customHeight="1">
      <c r="A825" s="70" t="s">
        <v>13371</v>
      </c>
      <c r="B825" s="154">
        <v>2</v>
      </c>
      <c r="C825" s="155" t="s">
        <v>1089</v>
      </c>
      <c r="D825" s="155" t="s">
        <v>1126</v>
      </c>
      <c r="E825" s="151" t="s">
        <v>18022</v>
      </c>
      <c r="F825" s="156" t="s">
        <v>18023</v>
      </c>
      <c r="G825" s="71" t="s">
        <v>18024</v>
      </c>
      <c r="H825" s="73">
        <v>11065004</v>
      </c>
      <c r="I825" s="73" t="str" cm="1">
        <f t="array" ref="I825">IF(COUNTIF(Q$2:Q825,Q825)=1,_xlfn.TEXTJOIN(";",1,IF($Q$2:$Q$2000=Q825,$C$2:$C$2000,"")),"")</f>
        <v>Atellica POC</v>
      </c>
      <c r="J825" s="73" t="str" cm="1">
        <f t="array" ref="J825">IF(COUNTIF(Q$2:Q825,Q825)=1,_xlfn.TEXTJOIN(";",1,IF($Q$2:$Q$2000=Q825,$F$2:$F$2000,"")),"")</f>
        <v>11065004(主机)+11065006(架子)+110465553(架子)+11065464(架子)</v>
      </c>
      <c r="K825" s="73" t="str" cm="1">
        <f t="array" ref="K825">IF(COUNTIF(Q$2:Q825,Q825)=1,_xlfn.TEXTJOIN(";",1,IF($Q$2:$Q$2000=Q825,$H$2:$H$2000,"")),"")</f>
        <v>11065004</v>
      </c>
      <c r="L825" s="102" t="s">
        <v>11159</v>
      </c>
      <c r="M825" s="102">
        <v>1</v>
      </c>
      <c r="O825" s="72" t="s">
        <v>18025</v>
      </c>
      <c r="P825" s="80" t="s">
        <v>1090</v>
      </c>
      <c r="Q825" s="72" t="str">
        <f t="shared" si="12"/>
        <v>国械注进20192220618</v>
      </c>
      <c r="R825" s="104">
        <v>43810</v>
      </c>
      <c r="S825" s="104">
        <v>43810</v>
      </c>
      <c r="T825" s="104">
        <v>45636</v>
      </c>
    </row>
    <row r="826" spans="1:20" s="103" customFormat="1" ht="25.5" customHeight="1">
      <c r="A826" s="70" t="s">
        <v>13371</v>
      </c>
      <c r="B826" s="70">
        <v>2</v>
      </c>
      <c r="C826" s="71" t="s">
        <v>17985</v>
      </c>
      <c r="D826" s="72" t="s">
        <v>12993</v>
      </c>
      <c r="E826" s="72" t="s">
        <v>18026</v>
      </c>
      <c r="F826" s="73" t="s">
        <v>18027</v>
      </c>
      <c r="G826" s="71" t="s">
        <v>18028</v>
      </c>
      <c r="H826" s="73">
        <v>10330218</v>
      </c>
      <c r="I826" s="73" t="str" cm="1">
        <f t="array" ref="I826">IF(COUNTIF(Q$2:Q826,Q826)=1,_xlfn.TEXTJOIN(";",1,IF($Q$2:$Q$2000=Q826,$C$2:$C$2000,"")),"")</f>
        <v>Centaur;Centaur;Atellica IM;Atellica IM</v>
      </c>
      <c r="J826" s="73" t="str" cm="1">
        <f t="array" ref="J826">IF(COUNTIF(Q$2:Q826,Q826)=1,_xlfn.TEXTJOIN(";",1,IF($Q$2:$Q$2000=Q826,$F$2:$F$2000,"")),"")</f>
        <v>09544818(110748);07847260(110747);10995714;10995715</v>
      </c>
      <c r="K826" s="73" t="str" cm="1">
        <f t="array" ref="K826">IF(COUNTIF(Q$2:Q826,Q826)=1,_xlfn.TEXTJOIN(";",1,IF($Q$2:$Q$2000=Q826,$H$2:$H$2000,"")),"")</f>
        <v>10330218;10309970;10995714;10995715</v>
      </c>
      <c r="L826" s="103" t="s">
        <v>18029</v>
      </c>
      <c r="M826" s="103">
        <v>5</v>
      </c>
      <c r="N826" s="103" t="s">
        <v>18030</v>
      </c>
      <c r="O826" s="72" t="s">
        <v>18031</v>
      </c>
      <c r="P826" s="80" t="s">
        <v>12994</v>
      </c>
      <c r="Q826" s="72" t="str">
        <f t="shared" si="12"/>
        <v>国械注进20162404435</v>
      </c>
      <c r="R826" s="104">
        <v>44294</v>
      </c>
      <c r="S826" s="104">
        <v>44294</v>
      </c>
      <c r="T826" s="104">
        <v>46119</v>
      </c>
    </row>
    <row r="827" spans="1:20" s="103" customFormat="1" ht="25.5" customHeight="1">
      <c r="A827" s="70" t="s">
        <v>13371</v>
      </c>
      <c r="B827" s="70">
        <v>2</v>
      </c>
      <c r="C827" s="71" t="s">
        <v>17985</v>
      </c>
      <c r="D827" s="72" t="s">
        <v>12993</v>
      </c>
      <c r="E827" s="72" t="s">
        <v>18026</v>
      </c>
      <c r="F827" s="73" t="s">
        <v>18032</v>
      </c>
      <c r="G827" s="71" t="s">
        <v>18033</v>
      </c>
      <c r="H827" s="73">
        <v>10309970</v>
      </c>
      <c r="I827" s="73" t="str" cm="1">
        <f t="array" ref="I827">IF(COUNTIF(Q$2:Q827,Q827)=1,_xlfn.TEXTJOIN(";",1,IF($Q$2:$Q$2000=Q827,$C$2:$C$2000,"")),"")</f>
        <v/>
      </c>
      <c r="J827" s="73" t="str" cm="1">
        <f t="array" ref="J827">IF(COUNTIF(Q$2:Q827,Q827)=1,_xlfn.TEXTJOIN(";",1,IF($Q$2:$Q$2000=Q827,$F$2:$F$2000,"")),"")</f>
        <v/>
      </c>
      <c r="K827" s="73" t="str" cm="1">
        <f t="array" ref="K827">IF(COUNTIF(Q$2:Q827,Q827)=1,_xlfn.TEXTJOIN(";",1,IF($Q$2:$Q$2000=Q827,$H$2:$H$2000,"")),"")</f>
        <v/>
      </c>
      <c r="L827" s="103" t="s">
        <v>18034</v>
      </c>
      <c r="M827" s="103">
        <v>1</v>
      </c>
      <c r="O827" s="72" t="s">
        <v>18035</v>
      </c>
      <c r="P827" s="80" t="s">
        <v>18036</v>
      </c>
      <c r="Q827" s="72" t="str">
        <f t="shared" si="12"/>
        <v>国械注进20162404435</v>
      </c>
      <c r="R827" s="104">
        <v>44294</v>
      </c>
      <c r="S827" s="104">
        <v>44294</v>
      </c>
      <c r="T827" s="104">
        <v>46119</v>
      </c>
    </row>
    <row r="828" spans="1:20" s="103" customFormat="1" ht="25.5" customHeight="1">
      <c r="A828" s="70" t="s">
        <v>13371</v>
      </c>
      <c r="B828" s="70">
        <v>2</v>
      </c>
      <c r="C828" s="71" t="s">
        <v>130</v>
      </c>
      <c r="D828" s="72" t="s">
        <v>12993</v>
      </c>
      <c r="E828" s="72" t="s">
        <v>18026</v>
      </c>
      <c r="F828" s="73" t="s">
        <v>13034</v>
      </c>
      <c r="G828" s="71" t="s">
        <v>18037</v>
      </c>
      <c r="H828" s="73">
        <v>10995714</v>
      </c>
      <c r="I828" s="73" t="str" cm="1">
        <f t="array" ref="I828">IF(COUNTIF(Q$2:Q828,Q828)=1,_xlfn.TEXTJOIN(";",1,IF($Q$2:$Q$2000=Q828,$C$2:$C$2000,"")),"")</f>
        <v/>
      </c>
      <c r="J828" s="73" t="str" cm="1">
        <f t="array" ref="J828">IF(COUNTIF(Q$2:Q828,Q828)=1,_xlfn.TEXTJOIN(";",1,IF($Q$2:$Q$2000=Q828,$F$2:$F$2000,"")),"")</f>
        <v/>
      </c>
      <c r="K828" s="73" t="str" cm="1">
        <f t="array" ref="K828">IF(COUNTIF(Q$2:Q828,Q828)=1,_xlfn.TEXTJOIN(";",1,IF($Q$2:$Q$2000=Q828,$H$2:$H$2000,"")),"")</f>
        <v/>
      </c>
      <c r="L828" s="103" t="s">
        <v>13035</v>
      </c>
      <c r="M828" s="103">
        <v>1</v>
      </c>
      <c r="O828" s="72" t="s">
        <v>18038</v>
      </c>
      <c r="P828" s="80" t="s">
        <v>18036</v>
      </c>
      <c r="Q828" s="72" t="str">
        <f t="shared" si="12"/>
        <v>国械注进20162404435</v>
      </c>
      <c r="R828" s="104">
        <v>44294</v>
      </c>
      <c r="S828" s="104">
        <v>44294</v>
      </c>
      <c r="T828" s="104">
        <v>46119</v>
      </c>
    </row>
    <row r="829" spans="1:20" s="103" customFormat="1" ht="25.5" customHeight="1">
      <c r="A829" s="70" t="s">
        <v>13371</v>
      </c>
      <c r="B829" s="70">
        <v>2</v>
      </c>
      <c r="C829" s="71" t="s">
        <v>130</v>
      </c>
      <c r="D829" s="72" t="s">
        <v>12993</v>
      </c>
      <c r="E829" s="72" t="s">
        <v>18026</v>
      </c>
      <c r="F829" s="73">
        <v>10995715</v>
      </c>
      <c r="G829" s="71" t="s">
        <v>18039</v>
      </c>
      <c r="H829" s="73">
        <v>10995715</v>
      </c>
      <c r="I829" s="73" t="str" cm="1">
        <f t="array" ref="I829">IF(COUNTIF(Q$2:Q829,Q829)=1,_xlfn.TEXTJOIN(";",1,IF($Q$2:$Q$2000=Q829,$C$2:$C$2000,"")),"")</f>
        <v/>
      </c>
      <c r="J829" s="73" t="str" cm="1">
        <f t="array" ref="J829">IF(COUNTIF(Q$2:Q829,Q829)=1,_xlfn.TEXTJOIN(";",1,IF($Q$2:$Q$2000=Q829,$F$2:$F$2000,"")),"")</f>
        <v/>
      </c>
      <c r="K829" s="73" t="str" cm="1">
        <f t="array" ref="K829">IF(COUNTIF(Q$2:Q829,Q829)=1,_xlfn.TEXTJOIN(";",1,IF($Q$2:$Q$2000=Q829,$H$2:$H$2000,"")),"")</f>
        <v/>
      </c>
      <c r="L829" s="103" t="s">
        <v>12997</v>
      </c>
      <c r="M829" s="103">
        <v>5</v>
      </c>
      <c r="N829" s="103" t="s">
        <v>18040</v>
      </c>
      <c r="O829" s="72" t="s">
        <v>18041</v>
      </c>
      <c r="P829" s="80" t="s">
        <v>18036</v>
      </c>
      <c r="Q829" s="72" t="str">
        <f t="shared" si="12"/>
        <v>国械注进20162404435</v>
      </c>
      <c r="R829" s="104">
        <v>44294</v>
      </c>
      <c r="S829" s="104">
        <v>44294</v>
      </c>
      <c r="T829" s="104">
        <v>46119</v>
      </c>
    </row>
    <row r="830" spans="1:20" s="103" customFormat="1" ht="25.5" customHeight="1">
      <c r="A830" s="70" t="s">
        <v>13371</v>
      </c>
      <c r="B830" s="70">
        <v>2</v>
      </c>
      <c r="C830" s="71" t="s">
        <v>17985</v>
      </c>
      <c r="D830" s="72" t="s">
        <v>18042</v>
      </c>
      <c r="E830" s="72" t="s">
        <v>18043</v>
      </c>
      <c r="F830" s="71" t="s">
        <v>18044</v>
      </c>
      <c r="G830" s="71" t="s">
        <v>18045</v>
      </c>
      <c r="H830" s="73">
        <v>10322035</v>
      </c>
      <c r="I830" s="73" t="str" cm="1">
        <f t="array" ref="I830">IF(COUNTIF(Q$2:Q830,Q830)=1,_xlfn.TEXTJOIN(";",1,IF($Q$2:$Q$2000=Q830,$C$2:$C$2000,"")),"")</f>
        <v>Centaur;Centaur</v>
      </c>
      <c r="J830" s="73" t="str" cm="1">
        <f t="array" ref="J830">IF(COUNTIF(Q$2:Q830,Q830)=1,_xlfn.TEXTJOIN(";",1,IF($Q$2:$Q$2000=Q830,$F$2:$F$2000,"")),"")</f>
        <v>05163003;05162724</v>
      </c>
      <c r="K830" s="73" t="str" cm="1">
        <f t="array" ref="K830">IF(COUNTIF(Q$2:Q830,Q830)=1,_xlfn.TEXTJOIN(";",1,IF($Q$2:$Q$2000=Q830,$H$2:$H$2000,"")),"")</f>
        <v>10322035;10322033</v>
      </c>
      <c r="L830" s="103" t="s">
        <v>18046</v>
      </c>
      <c r="M830" s="103">
        <v>5</v>
      </c>
      <c r="N830" s="103" t="s">
        <v>18047</v>
      </c>
      <c r="O830" s="72" t="s">
        <v>9182</v>
      </c>
      <c r="P830" s="80" t="s">
        <v>18048</v>
      </c>
      <c r="Q830" s="72" t="str">
        <f t="shared" si="12"/>
        <v>国械注进20172400005</v>
      </c>
      <c r="R830" s="104">
        <v>44389</v>
      </c>
      <c r="S830" s="104">
        <v>44389</v>
      </c>
      <c r="T830" s="104">
        <v>46214</v>
      </c>
    </row>
    <row r="831" spans="1:20" s="103" customFormat="1" ht="25.5" customHeight="1">
      <c r="A831" s="70" t="s">
        <v>13371</v>
      </c>
      <c r="B831" s="70">
        <v>2</v>
      </c>
      <c r="C831" s="71" t="s">
        <v>17985</v>
      </c>
      <c r="D831" s="72" t="s">
        <v>18042</v>
      </c>
      <c r="E831" s="72" t="s">
        <v>18043</v>
      </c>
      <c r="F831" s="71" t="s">
        <v>18049</v>
      </c>
      <c r="G831" s="71" t="s">
        <v>18050</v>
      </c>
      <c r="H831" s="73">
        <v>10322033</v>
      </c>
      <c r="I831" s="73" t="str" cm="1">
        <f t="array" ref="I831">IF(COUNTIF(Q$2:Q831,Q831)=1,_xlfn.TEXTJOIN(";",1,IF($Q$2:$Q$2000=Q831,$C$2:$C$2000,"")),"")</f>
        <v/>
      </c>
      <c r="J831" s="73" t="str" cm="1">
        <f t="array" ref="J831">IF(COUNTIF(Q$2:Q831,Q831)=1,_xlfn.TEXTJOIN(";",1,IF($Q$2:$Q$2000=Q831,$F$2:$F$2000,"")),"")</f>
        <v/>
      </c>
      <c r="K831" s="73" t="str" cm="1">
        <f t="array" ref="K831">IF(COUNTIF(Q$2:Q831,Q831)=1,_xlfn.TEXTJOIN(";",1,IF($Q$2:$Q$2000=Q831,$H$2:$H$2000,"")),"")</f>
        <v/>
      </c>
      <c r="L831" s="103" t="s">
        <v>18051</v>
      </c>
      <c r="M831" s="103">
        <v>1</v>
      </c>
      <c r="O831" s="72" t="s">
        <v>18052</v>
      </c>
      <c r="P831" s="80" t="s">
        <v>18053</v>
      </c>
      <c r="Q831" s="72" t="str">
        <f t="shared" si="12"/>
        <v>国械注进20172400005</v>
      </c>
      <c r="R831" s="104">
        <v>44389</v>
      </c>
      <c r="S831" s="104">
        <v>44389</v>
      </c>
      <c r="T831" s="104">
        <v>46214</v>
      </c>
    </row>
    <row r="832" spans="1:20" s="103" customFormat="1" ht="25.5" customHeight="1">
      <c r="A832" s="70" t="s">
        <v>13371</v>
      </c>
      <c r="B832" s="70">
        <v>3</v>
      </c>
      <c r="C832" s="71" t="s">
        <v>17985</v>
      </c>
      <c r="D832" s="72" t="s">
        <v>18054</v>
      </c>
      <c r="E832" s="72" t="s">
        <v>18055</v>
      </c>
      <c r="F832" s="71" t="s">
        <v>18056</v>
      </c>
      <c r="G832" s="71" t="s">
        <v>18057</v>
      </c>
      <c r="H832" s="73">
        <v>10322039</v>
      </c>
      <c r="I832" s="73" t="str" cm="1">
        <f t="array" ref="I832">IF(COUNTIF(Q$2:Q832,Q832)=1,_xlfn.TEXTJOIN(";",1,IF($Q$2:$Q$2000=Q832,$C$2:$C$2000,"")),"")</f>
        <v>Centaur;Atellica IM</v>
      </c>
      <c r="J832" s="73" t="str" cm="1">
        <f t="array" ref="J832">IF(COUNTIF(Q$2:Q832,Q832)=1,_xlfn.TEXTJOIN(";",1,IF($Q$2:$Q$2000=Q832,$F$2:$F$2000,"")),"")</f>
        <v>05165359;10995521</v>
      </c>
      <c r="K832" s="73" t="str" cm="1">
        <f t="array" ref="K832">IF(COUNTIF(Q$2:Q832,Q832)=1,_xlfn.TEXTJOIN(";",1,IF($Q$2:$Q$2000=Q832,$H$2:$H$2000,"")),"")</f>
        <v>10322039;10995521</v>
      </c>
      <c r="L832" s="103" t="s">
        <v>18058</v>
      </c>
      <c r="M832" s="103">
        <v>1</v>
      </c>
      <c r="O832" s="72" t="s">
        <v>18059</v>
      </c>
      <c r="P832" s="80" t="s">
        <v>18060</v>
      </c>
      <c r="Q832" s="72" t="str">
        <f t="shared" si="12"/>
        <v>国械注进20173401356</v>
      </c>
      <c r="R832" s="104">
        <v>44497</v>
      </c>
      <c r="S832" s="104">
        <v>44693</v>
      </c>
      <c r="T832" s="104">
        <v>46518</v>
      </c>
    </row>
    <row r="833" spans="1:20" s="103" customFormat="1" ht="25.5" customHeight="1">
      <c r="A833" s="70" t="s">
        <v>13371</v>
      </c>
      <c r="B833" s="70">
        <v>3</v>
      </c>
      <c r="C833" s="71" t="s">
        <v>130</v>
      </c>
      <c r="D833" s="72" t="s">
        <v>18054</v>
      </c>
      <c r="E833" s="72" t="s">
        <v>18055</v>
      </c>
      <c r="F833" s="71" t="s">
        <v>18061</v>
      </c>
      <c r="G833" s="71" t="s">
        <v>18062</v>
      </c>
      <c r="H833" s="73">
        <v>10995521</v>
      </c>
      <c r="I833" s="73" t="str" cm="1">
        <f t="array" ref="I833">IF(COUNTIF(Q$2:Q833,Q833)=1,_xlfn.TEXTJOIN(";",1,IF($Q$2:$Q$2000=Q833,$C$2:$C$2000,"")),"")</f>
        <v/>
      </c>
      <c r="J833" s="73" t="str" cm="1">
        <f t="array" ref="J833">IF(COUNTIF(Q$2:Q833,Q833)=1,_xlfn.TEXTJOIN(";",1,IF($Q$2:$Q$2000=Q833,$F$2:$F$2000,"")),"")</f>
        <v/>
      </c>
      <c r="K833" s="73" t="str" cm="1">
        <f t="array" ref="K833">IF(COUNTIF(Q$2:Q833,Q833)=1,_xlfn.TEXTJOIN(";",1,IF($Q$2:$Q$2000=Q833,$H$2:$H$2000,"")),"")</f>
        <v/>
      </c>
      <c r="L833" s="103" t="s">
        <v>18063</v>
      </c>
      <c r="M833" s="103">
        <v>2</v>
      </c>
      <c r="N833" s="103" t="s">
        <v>18064</v>
      </c>
      <c r="O833" s="72" t="s">
        <v>18065</v>
      </c>
      <c r="P833" s="80" t="s">
        <v>18066</v>
      </c>
      <c r="Q833" s="72" t="str">
        <f t="shared" si="12"/>
        <v>国械注进20173401356</v>
      </c>
      <c r="R833" s="104">
        <v>44497</v>
      </c>
      <c r="S833" s="104">
        <v>44693</v>
      </c>
      <c r="T833" s="104">
        <v>46518</v>
      </c>
    </row>
    <row r="834" spans="1:20" s="103" customFormat="1" ht="25.5" customHeight="1">
      <c r="A834" s="70" t="s">
        <v>13371</v>
      </c>
      <c r="B834" s="70">
        <v>3</v>
      </c>
      <c r="C834" s="71" t="s">
        <v>17985</v>
      </c>
      <c r="D834" s="72" t="s">
        <v>1758</v>
      </c>
      <c r="E834" s="72" t="s">
        <v>18067</v>
      </c>
      <c r="F834" s="73" t="s">
        <v>18068</v>
      </c>
      <c r="G834" s="71" t="s">
        <v>18069</v>
      </c>
      <c r="H834" s="73">
        <v>10309978</v>
      </c>
      <c r="I834" s="73" t="str" cm="1">
        <f t="array" ref="I834">IF(COUNTIF(Q$2:Q834,Q834)=1,_xlfn.TEXTJOIN(";",1,IF($Q$2:$Q$2000=Q834,$C$2:$C$2000,"")),"")</f>
        <v>Centaur;Centaur;Atellica IM;Atellica IM</v>
      </c>
      <c r="J834" s="73" t="str" cm="1">
        <f t="array" ref="J834">IF(COUNTIF(Q$2:Q834,Q834)=1,_xlfn.TEXTJOIN(";",1,IF($Q$2:$Q$2000=Q834,$F$2:$F$2000,"")),"")</f>
        <v>09788458(110762);00937450(110761);10995523;10995524</v>
      </c>
      <c r="K834" s="73" t="str" cm="1">
        <f t="array" ref="K834">IF(COUNTIF(Q$2:Q834,Q834)=1,_xlfn.TEXTJOIN(";",1,IF($Q$2:$Q$2000=Q834,$H$2:$H$2000,"")),"")</f>
        <v>10309978;10309977;10995523;10995524</v>
      </c>
      <c r="L834" s="103" t="s">
        <v>18070</v>
      </c>
      <c r="M834" s="103">
        <v>5</v>
      </c>
      <c r="N834" s="103" t="s">
        <v>18071</v>
      </c>
      <c r="O834" s="72" t="s">
        <v>18031</v>
      </c>
      <c r="P834" s="80" t="s">
        <v>346</v>
      </c>
      <c r="Q834" s="72" t="str">
        <f t="shared" si="12"/>
        <v>国械注进20163402679</v>
      </c>
      <c r="R834" s="104">
        <v>44368</v>
      </c>
      <c r="S834" s="104">
        <v>44368</v>
      </c>
      <c r="T834" s="104">
        <v>46032</v>
      </c>
    </row>
    <row r="835" spans="1:20" s="103" customFormat="1" ht="25.5" customHeight="1">
      <c r="A835" s="70" t="s">
        <v>13371</v>
      </c>
      <c r="B835" s="70">
        <v>3</v>
      </c>
      <c r="C835" s="71" t="s">
        <v>17985</v>
      </c>
      <c r="D835" s="72" t="s">
        <v>1758</v>
      </c>
      <c r="E835" s="72" t="s">
        <v>18067</v>
      </c>
      <c r="F835" s="73" t="s">
        <v>18072</v>
      </c>
      <c r="G835" s="71" t="s">
        <v>18073</v>
      </c>
      <c r="H835" s="73">
        <v>10309977</v>
      </c>
      <c r="I835" s="73" t="str" cm="1">
        <f t="array" ref="I835">IF(COUNTIF(Q$2:Q835,Q835)=1,_xlfn.TEXTJOIN(";",1,IF($Q$2:$Q$2000=Q835,$C$2:$C$2000,"")),"")</f>
        <v/>
      </c>
      <c r="J835" s="73" t="str" cm="1">
        <f t="array" ref="J835">IF(COUNTIF(Q$2:Q835,Q835)=1,_xlfn.TEXTJOIN(";",1,IF($Q$2:$Q$2000=Q835,$F$2:$F$2000,"")),"")</f>
        <v/>
      </c>
      <c r="K835" s="73" t="str" cm="1">
        <f t="array" ref="K835">IF(COUNTIF(Q$2:Q835,Q835)=1,_xlfn.TEXTJOIN(";",1,IF($Q$2:$Q$2000=Q835,$H$2:$H$2000,"")),"")</f>
        <v/>
      </c>
      <c r="L835" s="103" t="s">
        <v>18074</v>
      </c>
      <c r="M835" s="103">
        <v>1</v>
      </c>
      <c r="O835" s="72" t="s">
        <v>18035</v>
      </c>
      <c r="P835" s="80" t="s">
        <v>18075</v>
      </c>
      <c r="Q835" s="72" t="str">
        <f t="shared" ref="Q835:Q898" si="13">IF(IFERROR(FIND("Refer to ",P835),0),REPLACE(P835,1,9,""),P835)</f>
        <v>国械注进20163402679</v>
      </c>
      <c r="R835" s="104">
        <v>44368</v>
      </c>
      <c r="S835" s="104">
        <v>44368</v>
      </c>
      <c r="T835" s="104">
        <v>46032</v>
      </c>
    </row>
    <row r="836" spans="1:20" s="103" customFormat="1" ht="25.5" customHeight="1">
      <c r="A836" s="70" t="s">
        <v>13371</v>
      </c>
      <c r="B836" s="70">
        <v>3</v>
      </c>
      <c r="C836" s="71" t="s">
        <v>130</v>
      </c>
      <c r="D836" s="72" t="s">
        <v>1758</v>
      </c>
      <c r="E836" s="72" t="s">
        <v>18067</v>
      </c>
      <c r="F836" s="73">
        <v>10995523</v>
      </c>
      <c r="G836" s="71" t="s">
        <v>18076</v>
      </c>
      <c r="H836" s="73">
        <v>10995523</v>
      </c>
      <c r="I836" s="73" t="str" cm="1">
        <f t="array" ref="I836">IF(COUNTIF(Q$2:Q836,Q836)=1,_xlfn.TEXTJOIN(";",1,IF($Q$2:$Q$2000=Q836,$C$2:$C$2000,"")),"")</f>
        <v/>
      </c>
      <c r="J836" s="73" t="str" cm="1">
        <f t="array" ref="J836">IF(COUNTIF(Q$2:Q836,Q836)=1,_xlfn.TEXTJOIN(";",1,IF($Q$2:$Q$2000=Q836,$F$2:$F$2000,"")),"")</f>
        <v/>
      </c>
      <c r="K836" s="73" t="str" cm="1">
        <f t="array" ref="K836">IF(COUNTIF(Q$2:Q836,Q836)=1,_xlfn.TEXTJOIN(";",1,IF($Q$2:$Q$2000=Q836,$H$2:$H$2000,"")),"")</f>
        <v/>
      </c>
      <c r="L836" s="103" t="s">
        <v>11573</v>
      </c>
      <c r="M836" s="103">
        <v>1</v>
      </c>
      <c r="O836" s="72" t="s">
        <v>18077</v>
      </c>
      <c r="P836" s="80" t="s">
        <v>18075</v>
      </c>
      <c r="Q836" s="72" t="str">
        <f t="shared" si="13"/>
        <v>国械注进20163402679</v>
      </c>
      <c r="R836" s="104">
        <v>44368</v>
      </c>
      <c r="S836" s="104">
        <v>44368</v>
      </c>
      <c r="T836" s="104">
        <v>46032</v>
      </c>
    </row>
    <row r="837" spans="1:20" s="103" customFormat="1" ht="25.5" customHeight="1">
      <c r="A837" s="70" t="s">
        <v>13371</v>
      </c>
      <c r="B837" s="70">
        <v>3</v>
      </c>
      <c r="C837" s="71" t="s">
        <v>130</v>
      </c>
      <c r="D837" s="72" t="s">
        <v>1758</v>
      </c>
      <c r="E837" s="72" t="s">
        <v>18067</v>
      </c>
      <c r="F837" s="73">
        <v>10995524</v>
      </c>
      <c r="G837" s="71" t="s">
        <v>18078</v>
      </c>
      <c r="H837" s="73">
        <v>10995524</v>
      </c>
      <c r="I837" s="73" t="str" cm="1">
        <f t="array" ref="I837">IF(COUNTIF(Q$2:Q837,Q837)=1,_xlfn.TEXTJOIN(";",1,IF($Q$2:$Q$2000=Q837,$C$2:$C$2000,"")),"")</f>
        <v/>
      </c>
      <c r="J837" s="73" t="str" cm="1">
        <f t="array" ref="J837">IF(COUNTIF(Q$2:Q837,Q837)=1,_xlfn.TEXTJOIN(";",1,IF($Q$2:$Q$2000=Q837,$F$2:$F$2000,"")),"")</f>
        <v/>
      </c>
      <c r="K837" s="73" t="str" cm="1">
        <f t="array" ref="K837">IF(COUNTIF(Q$2:Q837,Q837)=1,_xlfn.TEXTJOIN(";",1,IF($Q$2:$Q$2000=Q837,$H$2:$H$2000,"")),"")</f>
        <v/>
      </c>
      <c r="L837" s="103" t="s">
        <v>10208</v>
      </c>
      <c r="M837" s="103">
        <v>5</v>
      </c>
      <c r="N837" s="103" t="s">
        <v>18079</v>
      </c>
      <c r="O837" s="72" t="s">
        <v>18080</v>
      </c>
      <c r="P837" s="80" t="s">
        <v>18075</v>
      </c>
      <c r="Q837" s="72" t="str">
        <f t="shared" si="13"/>
        <v>国械注进20163402679</v>
      </c>
      <c r="R837" s="104">
        <v>44368</v>
      </c>
      <c r="S837" s="104">
        <v>44368</v>
      </c>
      <c r="T837" s="104">
        <v>46032</v>
      </c>
    </row>
    <row r="838" spans="1:20" s="103" customFormat="1" ht="25.5" customHeight="1">
      <c r="A838" s="70" t="s">
        <v>13371</v>
      </c>
      <c r="B838" s="70">
        <v>3</v>
      </c>
      <c r="C838" s="71" t="s">
        <v>17985</v>
      </c>
      <c r="D838" s="72" t="s">
        <v>914</v>
      </c>
      <c r="E838" s="72" t="s">
        <v>18081</v>
      </c>
      <c r="F838" s="73" t="s">
        <v>18082</v>
      </c>
      <c r="G838" s="109" t="s">
        <v>18083</v>
      </c>
      <c r="H838" s="73">
        <v>10309980</v>
      </c>
      <c r="I838" s="121" t="str" cm="1">
        <f t="array" ref="I838">IF(COUNTIF(Q$2:Q838,Q838)=1,_xlfn.TEXTJOIN(";",1,IF($Q$2:$Q$2000=Q838,$C$2:$C$2000,"")),"")</f>
        <v>Centaur;Centaur;Atellica IM;Atellica IM</v>
      </c>
      <c r="J838" s="121" t="str" cm="1">
        <f t="array" ref="J838">IF(COUNTIF(Q$2:Q838,Q838)=1,_xlfn.TEXTJOIN(";",1,IF($Q$2:$Q$2000=Q838,$F$2:$F$2000,"")),"")</f>
        <v>03305838(110764);03974780(110763);10995441;10995442</v>
      </c>
      <c r="K838" s="121" t="str" cm="1">
        <f t="array" ref="K838">IF(COUNTIF(Q$2:Q838,Q838)=1,_xlfn.TEXTJOIN(";",1,IF($Q$2:$Q$2000=Q838,$H$2:$H$2000,"")),"")</f>
        <v>10309980;10309979;10995441;10995442</v>
      </c>
      <c r="L838" s="103" t="s">
        <v>18084</v>
      </c>
      <c r="M838" s="103">
        <v>5</v>
      </c>
      <c r="N838" s="103" t="s">
        <v>18085</v>
      </c>
      <c r="O838" s="72" t="s">
        <v>18031</v>
      </c>
      <c r="P838" s="80" t="s">
        <v>913</v>
      </c>
      <c r="Q838" s="120" t="str">
        <f t="shared" si="13"/>
        <v>国械注进20173400053</v>
      </c>
      <c r="R838" s="104">
        <v>44862</v>
      </c>
      <c r="S838" s="104">
        <v>44862</v>
      </c>
      <c r="T838" s="104">
        <v>46214</v>
      </c>
    </row>
    <row r="839" spans="1:20" s="103" customFormat="1" ht="25.5" customHeight="1">
      <c r="A839" s="70" t="s">
        <v>13371</v>
      </c>
      <c r="B839" s="70">
        <v>3</v>
      </c>
      <c r="C839" s="71" t="s">
        <v>17985</v>
      </c>
      <c r="D839" s="72" t="s">
        <v>914</v>
      </c>
      <c r="E839" s="72" t="s">
        <v>18081</v>
      </c>
      <c r="F839" s="73" t="s">
        <v>18086</v>
      </c>
      <c r="G839" s="109" t="s">
        <v>18087</v>
      </c>
      <c r="H839" s="73">
        <v>10309979</v>
      </c>
      <c r="I839" s="121" t="str" cm="1">
        <f t="array" ref="I839">IF(COUNTIF(Q$2:Q839,Q839)=1,_xlfn.TEXTJOIN(";",1,IF($Q$2:$Q$2000=Q839,$C$2:$C$2000,"")),"")</f>
        <v/>
      </c>
      <c r="J839" s="121" t="str" cm="1">
        <f t="array" ref="J839">IF(COUNTIF(Q$2:Q839,Q839)=1,_xlfn.TEXTJOIN(";",1,IF($Q$2:$Q$2000=Q839,$F$2:$F$2000,"")),"")</f>
        <v/>
      </c>
      <c r="K839" s="121" t="str" cm="1">
        <f t="array" ref="K839">IF(COUNTIF(Q$2:Q839,Q839)=1,_xlfn.TEXTJOIN(";",1,IF($Q$2:$Q$2000=Q839,$H$2:$H$2000,"")),"")</f>
        <v/>
      </c>
      <c r="L839" s="103" t="s">
        <v>18088</v>
      </c>
      <c r="M839" s="103">
        <v>1</v>
      </c>
      <c r="O839" s="72" t="s">
        <v>18035</v>
      </c>
      <c r="P839" s="80" t="s">
        <v>18089</v>
      </c>
      <c r="Q839" s="120" t="str">
        <f t="shared" si="13"/>
        <v>国械注进20173400053</v>
      </c>
      <c r="R839" s="104">
        <v>44862</v>
      </c>
      <c r="S839" s="104">
        <v>44862</v>
      </c>
      <c r="T839" s="104">
        <v>46214</v>
      </c>
    </row>
    <row r="840" spans="1:20" s="103" customFormat="1" ht="25.5" customHeight="1">
      <c r="A840" s="70" t="s">
        <v>13371</v>
      </c>
      <c r="B840" s="70">
        <v>3</v>
      </c>
      <c r="C840" s="71" t="s">
        <v>130</v>
      </c>
      <c r="D840" s="72" t="s">
        <v>914</v>
      </c>
      <c r="E840" s="72" t="s">
        <v>18081</v>
      </c>
      <c r="F840" s="73">
        <v>10995441</v>
      </c>
      <c r="G840" s="109" t="s">
        <v>18090</v>
      </c>
      <c r="H840" s="73">
        <v>10995441</v>
      </c>
      <c r="I840" s="121" t="str" cm="1">
        <f t="array" ref="I840">IF(COUNTIF(Q$2:Q840,Q840)=1,_xlfn.TEXTJOIN(";",1,IF($Q$2:$Q$2000=Q840,$C$2:$C$2000,"")),"")</f>
        <v/>
      </c>
      <c r="J840" s="121" t="str" cm="1">
        <f t="array" ref="J840">IF(COUNTIF(Q$2:Q840,Q840)=1,_xlfn.TEXTJOIN(";",1,IF($Q$2:$Q$2000=Q840,$F$2:$F$2000,"")),"")</f>
        <v/>
      </c>
      <c r="K840" s="121" t="str" cm="1">
        <f t="array" ref="K840">IF(COUNTIF(Q$2:Q840,Q840)=1,_xlfn.TEXTJOIN(";",1,IF($Q$2:$Q$2000=Q840,$H$2:$H$2000,"")),"")</f>
        <v/>
      </c>
      <c r="L840" s="103" t="s">
        <v>12519</v>
      </c>
      <c r="M840" s="103">
        <v>1</v>
      </c>
      <c r="O840" s="72" t="s">
        <v>18038</v>
      </c>
      <c r="P840" s="80" t="s">
        <v>18089</v>
      </c>
      <c r="Q840" s="120" t="str">
        <f t="shared" si="13"/>
        <v>国械注进20173400053</v>
      </c>
      <c r="R840" s="104">
        <v>44862</v>
      </c>
      <c r="S840" s="104">
        <v>44862</v>
      </c>
      <c r="T840" s="104">
        <v>46214</v>
      </c>
    </row>
    <row r="841" spans="1:20" s="103" customFormat="1" ht="25.5" customHeight="1">
      <c r="A841" s="70" t="s">
        <v>13371</v>
      </c>
      <c r="B841" s="70">
        <v>3</v>
      </c>
      <c r="C841" s="71" t="s">
        <v>130</v>
      </c>
      <c r="D841" s="72" t="s">
        <v>914</v>
      </c>
      <c r="E841" s="72" t="s">
        <v>18081</v>
      </c>
      <c r="F841" s="73">
        <v>10995442</v>
      </c>
      <c r="G841" s="109" t="s">
        <v>18091</v>
      </c>
      <c r="H841" s="73">
        <v>10995442</v>
      </c>
      <c r="I841" s="121" t="str" cm="1">
        <f t="array" ref="I841">IF(COUNTIF(Q$2:Q841,Q841)=1,_xlfn.TEXTJOIN(";",1,IF($Q$2:$Q$2000=Q841,$C$2:$C$2000,"")),"")</f>
        <v/>
      </c>
      <c r="J841" s="121" t="str" cm="1">
        <f t="array" ref="J841">IF(COUNTIF(Q$2:Q841,Q841)=1,_xlfn.TEXTJOIN(";",1,IF($Q$2:$Q$2000=Q841,$F$2:$F$2000,"")),"")</f>
        <v/>
      </c>
      <c r="K841" s="121" t="str" cm="1">
        <f t="array" ref="K841">IF(COUNTIF(Q$2:Q841,Q841)=1,_xlfn.TEXTJOIN(";",1,IF($Q$2:$Q$2000=Q841,$H$2:$H$2000,"")),"")</f>
        <v/>
      </c>
      <c r="L841" s="103" t="s">
        <v>11494</v>
      </c>
      <c r="M841" s="103">
        <v>5</v>
      </c>
      <c r="N841" s="103" t="s">
        <v>18092</v>
      </c>
      <c r="O841" s="72" t="s">
        <v>18041</v>
      </c>
      <c r="P841" s="80" t="s">
        <v>18089</v>
      </c>
      <c r="Q841" s="120" t="str">
        <f t="shared" si="13"/>
        <v>国械注进20173400053</v>
      </c>
      <c r="R841" s="104">
        <v>44862</v>
      </c>
      <c r="S841" s="104">
        <v>44862</v>
      </c>
      <c r="T841" s="104">
        <v>46214</v>
      </c>
    </row>
    <row r="842" spans="1:20" s="103" customFormat="1" ht="25.5" customHeight="1">
      <c r="A842" s="70" t="s">
        <v>13371</v>
      </c>
      <c r="B842" s="70">
        <v>2</v>
      </c>
      <c r="C842" s="71" t="s">
        <v>17985</v>
      </c>
      <c r="D842" s="72" t="s">
        <v>1162</v>
      </c>
      <c r="E842" s="72" t="s">
        <v>18093</v>
      </c>
      <c r="F842" s="73" t="s">
        <v>18094</v>
      </c>
      <c r="G842" s="71" t="s">
        <v>18095</v>
      </c>
      <c r="H842" s="73">
        <v>10322129</v>
      </c>
      <c r="I842" s="73" t="str" cm="1">
        <f t="array" ref="I842">IF(COUNTIF(Q$2:Q842,Q842)=1,_xlfn.TEXTJOIN(";",1,IF($Q$2:$Q$2000=Q842,$C$2:$C$2000,"")),"")</f>
        <v>Centaur;Centaur;Atellica IM;Atellica IM</v>
      </c>
      <c r="J842" s="73" t="str" cm="1">
        <f t="array" ref="J842">IF(COUNTIF(Q$2:Q842,Q842)=1,_xlfn.TEXTJOIN(";",1,IF($Q$2:$Q$2000=Q842,$F$2:$F$2000,"")),"")</f>
        <v>05207094(110772);06794163(110771);10995557;10995558</v>
      </c>
      <c r="K842" s="73" t="str" cm="1">
        <f t="array" ref="K842">IF(COUNTIF(Q$2:Q842,Q842)=1,_xlfn.TEXTJOIN(";",1,IF($Q$2:$Q$2000=Q842,$H$2:$H$2000,"")),"")</f>
        <v>10322129;10309981;10995557;10995558</v>
      </c>
      <c r="L842" s="103" t="s">
        <v>18096</v>
      </c>
      <c r="M842" s="103">
        <v>5</v>
      </c>
      <c r="N842" s="103" t="s">
        <v>18097</v>
      </c>
      <c r="O842" s="72" t="s">
        <v>18098</v>
      </c>
      <c r="P842" s="80" t="s">
        <v>18099</v>
      </c>
      <c r="Q842" s="72" t="str">
        <f t="shared" si="13"/>
        <v>国械注进20162405282</v>
      </c>
      <c r="R842" s="104">
        <v>44399</v>
      </c>
      <c r="S842" s="104">
        <v>44399</v>
      </c>
      <c r="T842" s="104">
        <v>46224</v>
      </c>
    </row>
    <row r="843" spans="1:20" s="103" customFormat="1" ht="25.5" customHeight="1">
      <c r="A843" s="70" t="s">
        <v>13371</v>
      </c>
      <c r="B843" s="70">
        <v>2</v>
      </c>
      <c r="C843" s="71" t="s">
        <v>17985</v>
      </c>
      <c r="D843" s="72" t="s">
        <v>1162</v>
      </c>
      <c r="E843" s="72" t="s">
        <v>18093</v>
      </c>
      <c r="F843" s="73" t="s">
        <v>18100</v>
      </c>
      <c r="G843" s="71" t="s">
        <v>18101</v>
      </c>
      <c r="H843" s="73">
        <v>10309981</v>
      </c>
      <c r="I843" s="73" t="str" cm="1">
        <f t="array" ref="I843">IF(COUNTIF(Q$2:Q843,Q843)=1,_xlfn.TEXTJOIN(";",1,IF($Q$2:$Q$2000=Q843,$C$2:$C$2000,"")),"")</f>
        <v/>
      </c>
      <c r="J843" s="73" t="str" cm="1">
        <f t="array" ref="J843">IF(COUNTIF(Q$2:Q843,Q843)=1,_xlfn.TEXTJOIN(";",1,IF($Q$2:$Q$2000=Q843,$F$2:$F$2000,"")),"")</f>
        <v/>
      </c>
      <c r="K843" s="73" t="str" cm="1">
        <f t="array" ref="K843">IF(COUNTIF(Q$2:Q843,Q843)=1,_xlfn.TEXTJOIN(";",1,IF($Q$2:$Q$2000=Q843,$H$2:$H$2000,"")),"")</f>
        <v/>
      </c>
      <c r="L843" s="103" t="s">
        <v>18102</v>
      </c>
      <c r="M843" s="103">
        <v>1</v>
      </c>
      <c r="O843" s="72" t="s">
        <v>18103</v>
      </c>
      <c r="P843" s="80" t="s">
        <v>18104</v>
      </c>
      <c r="Q843" s="72" t="str">
        <f t="shared" si="13"/>
        <v>国械注进20162405282</v>
      </c>
      <c r="R843" s="104">
        <v>44399</v>
      </c>
      <c r="S843" s="104">
        <v>44399</v>
      </c>
      <c r="T843" s="104">
        <v>46224</v>
      </c>
    </row>
    <row r="844" spans="1:20" s="103" customFormat="1" ht="25.5" customHeight="1">
      <c r="A844" s="70" t="s">
        <v>13371</v>
      </c>
      <c r="B844" s="70">
        <v>2</v>
      </c>
      <c r="C844" s="71" t="s">
        <v>130</v>
      </c>
      <c r="D844" s="72" t="s">
        <v>1162</v>
      </c>
      <c r="E844" s="72" t="s">
        <v>18093</v>
      </c>
      <c r="F844" s="73" t="s">
        <v>18105</v>
      </c>
      <c r="G844" s="71" t="s">
        <v>18106</v>
      </c>
      <c r="H844" s="73">
        <v>10995557</v>
      </c>
      <c r="I844" s="73" t="str" cm="1">
        <f t="array" ref="I844">IF(COUNTIF(Q$2:Q844,Q844)=1,_xlfn.TEXTJOIN(";",1,IF($Q$2:$Q$2000=Q844,$C$2:$C$2000,"")),"")</f>
        <v/>
      </c>
      <c r="J844" s="73" t="str" cm="1">
        <f t="array" ref="J844">IF(COUNTIF(Q$2:Q844,Q844)=1,_xlfn.TEXTJOIN(";",1,IF($Q$2:$Q$2000=Q844,$F$2:$F$2000,"")),"")</f>
        <v/>
      </c>
      <c r="K844" s="73" t="str" cm="1">
        <f t="array" ref="K844">IF(COUNTIF(Q$2:Q844,Q844)=1,_xlfn.TEXTJOIN(";",1,IF($Q$2:$Q$2000=Q844,$H$2:$H$2000,"")),"")</f>
        <v/>
      </c>
      <c r="L844" s="103" t="s">
        <v>18107</v>
      </c>
      <c r="M844" s="103">
        <v>5</v>
      </c>
      <c r="N844" s="103" t="s">
        <v>18108</v>
      </c>
      <c r="O844" s="72" t="s">
        <v>18109</v>
      </c>
      <c r="P844" s="80" t="s">
        <v>18104</v>
      </c>
      <c r="Q844" s="72" t="str">
        <f t="shared" si="13"/>
        <v>国械注进20162405282</v>
      </c>
      <c r="R844" s="104">
        <v>44399</v>
      </c>
      <c r="S844" s="104">
        <v>44399</v>
      </c>
      <c r="T844" s="104">
        <v>46224</v>
      </c>
    </row>
    <row r="845" spans="1:20" s="103" customFormat="1" ht="25.5" customHeight="1">
      <c r="A845" s="70" t="s">
        <v>13371</v>
      </c>
      <c r="B845" s="70">
        <v>2</v>
      </c>
      <c r="C845" s="71" t="s">
        <v>130</v>
      </c>
      <c r="D845" s="72" t="s">
        <v>1162</v>
      </c>
      <c r="E845" s="72" t="s">
        <v>18093</v>
      </c>
      <c r="F845" s="73" t="s">
        <v>18110</v>
      </c>
      <c r="G845" s="71" t="s">
        <v>18111</v>
      </c>
      <c r="H845" s="73">
        <v>10995558</v>
      </c>
      <c r="I845" s="73" t="str" cm="1">
        <f t="array" ref="I845">IF(COUNTIF(Q$2:Q845,Q845)=1,_xlfn.TEXTJOIN(";",1,IF($Q$2:$Q$2000=Q845,$C$2:$C$2000,"")),"")</f>
        <v/>
      </c>
      <c r="J845" s="73" t="str" cm="1">
        <f t="array" ref="J845">IF(COUNTIF(Q$2:Q845,Q845)=1,_xlfn.TEXTJOIN(";",1,IF($Q$2:$Q$2000=Q845,$F$2:$F$2000,"")),"")</f>
        <v/>
      </c>
      <c r="K845" s="73" t="str" cm="1">
        <f t="array" ref="K845">IF(COUNTIF(Q$2:Q845,Q845)=1,_xlfn.TEXTJOIN(";",1,IF($Q$2:$Q$2000=Q845,$H$2:$H$2000,"")),"")</f>
        <v/>
      </c>
      <c r="L845" s="103" t="s">
        <v>18112</v>
      </c>
      <c r="M845" s="103">
        <v>1</v>
      </c>
      <c r="O845" s="72" t="s">
        <v>18113</v>
      </c>
      <c r="P845" s="80" t="s">
        <v>18104</v>
      </c>
      <c r="Q845" s="72" t="str">
        <f t="shared" si="13"/>
        <v>国械注进20162405282</v>
      </c>
      <c r="R845" s="104">
        <v>44399</v>
      </c>
      <c r="S845" s="104">
        <v>44399</v>
      </c>
      <c r="T845" s="104">
        <v>46224</v>
      </c>
    </row>
    <row r="846" spans="1:20" s="103" customFormat="1" ht="25.5" customHeight="1">
      <c r="A846" s="70" t="s">
        <v>13371</v>
      </c>
      <c r="B846" s="70">
        <v>2</v>
      </c>
      <c r="C846" s="71" t="s">
        <v>17985</v>
      </c>
      <c r="D846" s="72" t="s">
        <v>2057</v>
      </c>
      <c r="E846" s="72" t="s">
        <v>18114</v>
      </c>
      <c r="F846" s="73" t="s">
        <v>18115</v>
      </c>
      <c r="G846" s="71" t="s">
        <v>18116</v>
      </c>
      <c r="H846" s="73">
        <v>10326496</v>
      </c>
      <c r="I846" s="73" t="str" cm="1">
        <f t="array" ref="I846">IF(COUNTIF(Q$2:Q846,Q846)=1,_xlfn.TEXTJOIN(";",1,IF($Q$2:$Q$2000=Q846,$C$2:$C$2000,"")),"")</f>
        <v>Centaur;Centaur;Atellica IM;Atellica IM</v>
      </c>
      <c r="J846" s="73" t="str" cm="1">
        <f t="array" ref="J846">IF(COUNTIF(Q$2:Q846,Q846)=1,_xlfn.TEXTJOIN(";",1,IF($Q$2:$Q$2000=Q846,$F$2:$F$2000,"")),"")</f>
        <v>07516647(110774);00481201(110773);10995530;10995531</v>
      </c>
      <c r="K846" s="73" t="str" cm="1">
        <f t="array" ref="K846">IF(COUNTIF(Q$2:Q846,Q846)=1,_xlfn.TEXTJOIN(";",1,IF($Q$2:$Q$2000=Q846,$H$2:$H$2000,"")),"")</f>
        <v>10326496;10309982;10995530;10995531</v>
      </c>
      <c r="L846" s="103" t="s">
        <v>18117</v>
      </c>
      <c r="M846" s="103">
        <v>5</v>
      </c>
      <c r="N846" s="103" t="s">
        <v>18118</v>
      </c>
      <c r="O846" s="72" t="s">
        <v>18031</v>
      </c>
      <c r="P846" s="80" t="s">
        <v>1158</v>
      </c>
      <c r="Q846" s="72" t="str">
        <f t="shared" si="13"/>
        <v>国械注进20162404965</v>
      </c>
      <c r="R846" s="104">
        <v>44369</v>
      </c>
      <c r="S846" s="104">
        <v>44369</v>
      </c>
      <c r="T846" s="104">
        <v>46194</v>
      </c>
    </row>
    <row r="847" spans="1:20" s="103" customFormat="1" ht="25.5" customHeight="1">
      <c r="A847" s="70" t="s">
        <v>13371</v>
      </c>
      <c r="B847" s="70">
        <v>2</v>
      </c>
      <c r="C847" s="71" t="s">
        <v>17985</v>
      </c>
      <c r="D847" s="72" t="s">
        <v>2057</v>
      </c>
      <c r="E847" s="72" t="s">
        <v>18114</v>
      </c>
      <c r="F847" s="73" t="s">
        <v>18119</v>
      </c>
      <c r="G847" s="71" t="s">
        <v>18120</v>
      </c>
      <c r="H847" s="73">
        <v>10309982</v>
      </c>
      <c r="I847" s="73" t="str" cm="1">
        <f t="array" ref="I847">IF(COUNTIF(Q$2:Q847,Q847)=1,_xlfn.TEXTJOIN(";",1,IF($Q$2:$Q$2000=Q847,$C$2:$C$2000,"")),"")</f>
        <v/>
      </c>
      <c r="J847" s="73" t="str" cm="1">
        <f t="array" ref="J847">IF(COUNTIF(Q$2:Q847,Q847)=1,_xlfn.TEXTJOIN(";",1,IF($Q$2:$Q$2000=Q847,$F$2:$F$2000,"")),"")</f>
        <v/>
      </c>
      <c r="K847" s="73" t="str" cm="1">
        <f t="array" ref="K847">IF(COUNTIF(Q$2:Q847,Q847)=1,_xlfn.TEXTJOIN(";",1,IF($Q$2:$Q$2000=Q847,$H$2:$H$2000,"")),"")</f>
        <v/>
      </c>
      <c r="L847" s="103" t="s">
        <v>18121</v>
      </c>
      <c r="M847" s="103">
        <v>1</v>
      </c>
      <c r="O847" s="72" t="s">
        <v>18035</v>
      </c>
      <c r="P847" s="80" t="s">
        <v>18122</v>
      </c>
      <c r="Q847" s="72" t="str">
        <f t="shared" si="13"/>
        <v>国械注进20162404965</v>
      </c>
      <c r="R847" s="104">
        <v>44369</v>
      </c>
      <c r="S847" s="104">
        <v>44369</v>
      </c>
      <c r="T847" s="104">
        <v>46194</v>
      </c>
    </row>
    <row r="848" spans="1:20" s="103" customFormat="1" ht="25.5" customHeight="1">
      <c r="A848" s="70" t="s">
        <v>13371</v>
      </c>
      <c r="B848" s="70">
        <v>2</v>
      </c>
      <c r="C848" s="71" t="s">
        <v>130</v>
      </c>
      <c r="D848" s="72" t="s">
        <v>2057</v>
      </c>
      <c r="E848" s="72" t="s">
        <v>18114</v>
      </c>
      <c r="F848" s="73" t="s">
        <v>12985</v>
      </c>
      <c r="G848" s="71" t="s">
        <v>18123</v>
      </c>
      <c r="H848" s="73">
        <v>10995530</v>
      </c>
      <c r="I848" s="73" t="str" cm="1">
        <f t="array" ref="I848">IF(COUNTIF(Q$2:Q848,Q848)=1,_xlfn.TEXTJOIN(";",1,IF($Q$2:$Q$2000=Q848,$C$2:$C$2000,"")),"")</f>
        <v/>
      </c>
      <c r="J848" s="73" t="str" cm="1">
        <f t="array" ref="J848">IF(COUNTIF(Q$2:Q848,Q848)=1,_xlfn.TEXTJOIN(";",1,IF($Q$2:$Q$2000=Q848,$F$2:$F$2000,"")),"")</f>
        <v/>
      </c>
      <c r="K848" s="73" t="str" cm="1">
        <f t="array" ref="K848">IF(COUNTIF(Q$2:Q848,Q848)=1,_xlfn.TEXTJOIN(";",1,IF($Q$2:$Q$2000=Q848,$H$2:$H$2000,"")),"")</f>
        <v/>
      </c>
      <c r="L848" s="103" t="s">
        <v>12986</v>
      </c>
      <c r="M848" s="103">
        <v>1</v>
      </c>
      <c r="O848" s="72" t="s">
        <v>18038</v>
      </c>
      <c r="P848" s="80" t="s">
        <v>18122</v>
      </c>
      <c r="Q848" s="72" t="str">
        <f t="shared" si="13"/>
        <v>国械注进20162404965</v>
      </c>
      <c r="R848" s="104">
        <v>44369</v>
      </c>
      <c r="S848" s="104">
        <v>44369</v>
      </c>
      <c r="T848" s="104">
        <v>46194</v>
      </c>
    </row>
    <row r="849" spans="1:20" s="103" customFormat="1" ht="25.5" customHeight="1">
      <c r="A849" s="70" t="s">
        <v>13371</v>
      </c>
      <c r="B849" s="70">
        <v>2</v>
      </c>
      <c r="C849" s="71" t="s">
        <v>130</v>
      </c>
      <c r="D849" s="72" t="s">
        <v>2057</v>
      </c>
      <c r="E849" s="72" t="s">
        <v>18114</v>
      </c>
      <c r="F849" s="73">
        <v>10995531</v>
      </c>
      <c r="G849" s="71" t="s">
        <v>18124</v>
      </c>
      <c r="H849" s="73">
        <v>10995531</v>
      </c>
      <c r="I849" s="73" t="str" cm="1">
        <f t="array" ref="I849">IF(COUNTIF(Q$2:Q849,Q849)=1,_xlfn.TEXTJOIN(";",1,IF($Q$2:$Q$2000=Q849,$C$2:$C$2000,"")),"")</f>
        <v/>
      </c>
      <c r="J849" s="73" t="str" cm="1">
        <f t="array" ref="J849">IF(COUNTIF(Q$2:Q849,Q849)=1,_xlfn.TEXTJOIN(";",1,IF($Q$2:$Q$2000=Q849,$F$2:$F$2000,"")),"")</f>
        <v/>
      </c>
      <c r="K849" s="73" t="str" cm="1">
        <f t="array" ref="K849">IF(COUNTIF(Q$2:Q849,Q849)=1,_xlfn.TEXTJOIN(";",1,IF($Q$2:$Q$2000=Q849,$H$2:$H$2000,"")),"")</f>
        <v/>
      </c>
      <c r="L849" s="103" t="s">
        <v>9935</v>
      </c>
      <c r="M849" s="103">
        <v>5</v>
      </c>
      <c r="N849" s="103" t="s">
        <v>18125</v>
      </c>
      <c r="O849" s="72" t="s">
        <v>18041</v>
      </c>
      <c r="P849" s="80" t="s">
        <v>18122</v>
      </c>
      <c r="Q849" s="72" t="str">
        <f t="shared" si="13"/>
        <v>国械注进20162404965</v>
      </c>
      <c r="R849" s="104">
        <v>44369</v>
      </c>
      <c r="S849" s="104">
        <v>44369</v>
      </c>
      <c r="T849" s="104">
        <v>46194</v>
      </c>
    </row>
    <row r="850" spans="1:20" s="103" customFormat="1" ht="25.5" customHeight="1">
      <c r="A850" s="70" t="s">
        <v>13371</v>
      </c>
      <c r="B850" s="70">
        <v>2</v>
      </c>
      <c r="C850" s="71" t="s">
        <v>17985</v>
      </c>
      <c r="D850" s="72" t="s">
        <v>18054</v>
      </c>
      <c r="E850" s="72" t="s">
        <v>18126</v>
      </c>
      <c r="F850" s="73" t="s">
        <v>18127</v>
      </c>
      <c r="G850" s="71" t="s">
        <v>18128</v>
      </c>
      <c r="H850" s="73">
        <v>10309996</v>
      </c>
      <c r="I850" s="73" t="str" cm="1">
        <f t="array" ref="I850">IF(COUNTIF(Q$2:Q850,Q850)=1,_xlfn.TEXTJOIN(";",1,IF($Q$2:$Q$2000=Q850,$C$2:$C$2000,"")),"")</f>
        <v>Centaur;Atellica IM</v>
      </c>
      <c r="J850" s="73" t="str" cm="1">
        <f t="array" ref="J850">IF(COUNTIF(Q$2:Q850,Q850)=1,_xlfn.TEXTJOIN(";",1,IF($Q$2:$Q$2000=Q850,$F$2:$F$2000,"")),"")</f>
        <v>03684480(111083);10995519</v>
      </c>
      <c r="K850" s="73" t="str" cm="1">
        <f t="array" ref="K850">IF(COUNTIF(Q$2:Q850,Q850)=1,_xlfn.TEXTJOIN(";",1,IF($Q$2:$Q$2000=Q850,$H$2:$H$2000,"")),"")</f>
        <v>10309996;10995519</v>
      </c>
      <c r="L850" s="103" t="s">
        <v>18129</v>
      </c>
      <c r="M850" s="103">
        <v>1</v>
      </c>
      <c r="O850" s="72" t="s">
        <v>18130</v>
      </c>
      <c r="P850" s="80" t="s">
        <v>18131</v>
      </c>
      <c r="Q850" s="72" t="str">
        <f t="shared" si="13"/>
        <v>国械注进20172401741</v>
      </c>
      <c r="R850" s="104">
        <v>44575</v>
      </c>
      <c r="S850" s="104">
        <v>44738</v>
      </c>
      <c r="T850" s="104">
        <v>46563</v>
      </c>
    </row>
    <row r="851" spans="1:20" s="103" customFormat="1" ht="25.5" customHeight="1">
      <c r="A851" s="70" t="s">
        <v>13371</v>
      </c>
      <c r="B851" s="70">
        <v>2</v>
      </c>
      <c r="C851" s="71" t="s">
        <v>130</v>
      </c>
      <c r="D851" s="72" t="s">
        <v>18054</v>
      </c>
      <c r="E851" s="72" t="s">
        <v>18126</v>
      </c>
      <c r="F851" s="73">
        <v>10995519</v>
      </c>
      <c r="G851" s="71" t="s">
        <v>18132</v>
      </c>
      <c r="H851" s="73">
        <v>10995519</v>
      </c>
      <c r="I851" s="73" t="str" cm="1">
        <f t="array" ref="I851">IF(COUNTIF(Q$2:Q851,Q851)=1,_xlfn.TEXTJOIN(";",1,IF($Q$2:$Q$2000=Q851,$C$2:$C$2000,"")),"")</f>
        <v/>
      </c>
      <c r="J851" s="73" t="str" cm="1">
        <f t="array" ref="J851">IF(COUNTIF(Q$2:Q851,Q851)=1,_xlfn.TEXTJOIN(";",1,IF($Q$2:$Q$2000=Q851,$F$2:$F$2000,"")),"")</f>
        <v/>
      </c>
      <c r="K851" s="73" t="str" cm="1">
        <f t="array" ref="K851">IF(COUNTIF(Q$2:Q851,Q851)=1,_xlfn.TEXTJOIN(";",1,IF($Q$2:$Q$2000=Q851,$H$2:$H$2000,"")),"")</f>
        <v/>
      </c>
      <c r="L851" s="103" t="s">
        <v>18133</v>
      </c>
      <c r="M851" s="103">
        <v>2</v>
      </c>
      <c r="N851" s="103" t="s">
        <v>18134</v>
      </c>
      <c r="O851" s="72" t="s">
        <v>18135</v>
      </c>
      <c r="P851" s="80" t="s">
        <v>18136</v>
      </c>
      <c r="Q851" s="72" t="str">
        <f t="shared" si="13"/>
        <v>国械注进20172401741</v>
      </c>
      <c r="R851" s="104">
        <v>44575</v>
      </c>
      <c r="S851" s="104">
        <v>44738</v>
      </c>
      <c r="T851" s="104">
        <v>46563</v>
      </c>
    </row>
    <row r="852" spans="1:20" s="103" customFormat="1" ht="25.5" customHeight="1">
      <c r="A852" s="70" t="s">
        <v>13371</v>
      </c>
      <c r="B852" s="70">
        <v>2</v>
      </c>
      <c r="C852" s="71" t="s">
        <v>17985</v>
      </c>
      <c r="D852" s="72" t="s">
        <v>18137</v>
      </c>
      <c r="E852" s="72" t="s">
        <v>18138</v>
      </c>
      <c r="F852" s="73" t="s">
        <v>18139</v>
      </c>
      <c r="G852" s="71" t="s">
        <v>18140</v>
      </c>
      <c r="H852" s="73">
        <v>10329242</v>
      </c>
      <c r="I852" s="73" t="str" cm="1">
        <f t="array" ref="I852">IF(COUNTIF(Q$2:Q852,Q852)=1,_xlfn.TEXTJOIN(";",1,IF($Q$2:$Q$2000=Q852,$C$2:$C$2000,"")),"")</f>
        <v>Centaur;Centaur;Atellica IM;Atellica IM</v>
      </c>
      <c r="J852" s="73" t="str" cm="1">
        <f t="array" ref="J852">IF(COUNTIF(Q$2:Q852,Q852)=1,_xlfn.TEXTJOIN(";",1,IF($Q$2:$Q$2000=Q852,$F$2:$F$2000,"")),"")</f>
        <v>09011232(117031);05336153(117030);10995648;10995649</v>
      </c>
      <c r="K852" s="73" t="str" cm="1">
        <f t="array" ref="K852">IF(COUNTIF(Q$2:Q852,Q852)=1,_xlfn.TEXTJOIN(";",1,IF($Q$2:$Q$2000=Q852,$H$2:$H$2000,"")),"")</f>
        <v>10329242;10310277;10995648;10995649</v>
      </c>
      <c r="L852" s="103" t="s">
        <v>18141</v>
      </c>
      <c r="M852" s="103">
        <v>5</v>
      </c>
      <c r="N852" s="103" t="s">
        <v>18142</v>
      </c>
      <c r="O852" s="72" t="s">
        <v>18098</v>
      </c>
      <c r="P852" s="80" t="s">
        <v>18143</v>
      </c>
      <c r="Q852" s="72" t="str">
        <f t="shared" si="13"/>
        <v>国械注进20162405246</v>
      </c>
      <c r="R852" s="104">
        <v>44389</v>
      </c>
      <c r="S852" s="104">
        <v>44389</v>
      </c>
      <c r="T852" s="104">
        <v>46214</v>
      </c>
    </row>
    <row r="853" spans="1:20" s="103" customFormat="1" ht="25.5" customHeight="1">
      <c r="A853" s="70" t="s">
        <v>13371</v>
      </c>
      <c r="B853" s="70">
        <v>2</v>
      </c>
      <c r="C853" s="71" t="s">
        <v>17985</v>
      </c>
      <c r="D853" s="72" t="s">
        <v>18137</v>
      </c>
      <c r="E853" s="72" t="s">
        <v>18138</v>
      </c>
      <c r="F853" s="73" t="s">
        <v>18144</v>
      </c>
      <c r="G853" s="71" t="s">
        <v>18145</v>
      </c>
      <c r="H853" s="73">
        <v>10310277</v>
      </c>
      <c r="I853" s="73" t="str" cm="1">
        <f t="array" ref="I853">IF(COUNTIF(Q$2:Q853,Q853)=1,_xlfn.TEXTJOIN(";",1,IF($Q$2:$Q$2000=Q853,$C$2:$C$2000,"")),"")</f>
        <v/>
      </c>
      <c r="J853" s="73" t="str" cm="1">
        <f t="array" ref="J853">IF(COUNTIF(Q$2:Q853,Q853)=1,_xlfn.TEXTJOIN(";",1,IF($Q$2:$Q$2000=Q853,$F$2:$F$2000,"")),"")</f>
        <v/>
      </c>
      <c r="K853" s="73" t="str" cm="1">
        <f t="array" ref="K853">IF(COUNTIF(Q$2:Q853,Q853)=1,_xlfn.TEXTJOIN(";",1,IF($Q$2:$Q$2000=Q853,$H$2:$H$2000,"")),"")</f>
        <v/>
      </c>
      <c r="L853" s="103" t="s">
        <v>18146</v>
      </c>
      <c r="M853" s="103">
        <v>1</v>
      </c>
      <c r="O853" s="72" t="s">
        <v>18103</v>
      </c>
      <c r="P853" s="80" t="s">
        <v>18147</v>
      </c>
      <c r="Q853" s="72" t="str">
        <f t="shared" si="13"/>
        <v>国械注进20162405246</v>
      </c>
      <c r="R853" s="104">
        <v>44389</v>
      </c>
      <c r="S853" s="104">
        <v>44389</v>
      </c>
      <c r="T853" s="104">
        <v>46214</v>
      </c>
    </row>
    <row r="854" spans="1:20" s="103" customFormat="1" ht="25.5" customHeight="1">
      <c r="A854" s="70" t="s">
        <v>13371</v>
      </c>
      <c r="B854" s="70">
        <v>2</v>
      </c>
      <c r="C854" s="71" t="s">
        <v>130</v>
      </c>
      <c r="D854" s="72" t="s">
        <v>18137</v>
      </c>
      <c r="E854" s="72" t="s">
        <v>18138</v>
      </c>
      <c r="F854" s="73" t="s">
        <v>18148</v>
      </c>
      <c r="G854" s="71" t="s">
        <v>18149</v>
      </c>
      <c r="H854" s="73">
        <v>10995648</v>
      </c>
      <c r="I854" s="73" t="str" cm="1">
        <f t="array" ref="I854">IF(COUNTIF(Q$2:Q854,Q854)=1,_xlfn.TEXTJOIN(";",1,IF($Q$2:$Q$2000=Q854,$C$2:$C$2000,"")),"")</f>
        <v/>
      </c>
      <c r="J854" s="73" t="str" cm="1">
        <f t="array" ref="J854">IF(COUNTIF(Q$2:Q854,Q854)=1,_xlfn.TEXTJOIN(";",1,IF($Q$2:$Q$2000=Q854,$F$2:$F$2000,"")),"")</f>
        <v/>
      </c>
      <c r="K854" s="73" t="str" cm="1">
        <f t="array" ref="K854">IF(COUNTIF(Q$2:Q854,Q854)=1,_xlfn.TEXTJOIN(";",1,IF($Q$2:$Q$2000=Q854,$H$2:$H$2000,"")),"")</f>
        <v/>
      </c>
      <c r="L854" s="103" t="s">
        <v>18150</v>
      </c>
      <c r="M854" s="103">
        <v>5</v>
      </c>
      <c r="N854" s="103" t="s">
        <v>18151</v>
      </c>
      <c r="O854" s="72" t="s">
        <v>18109</v>
      </c>
      <c r="P854" s="80" t="s">
        <v>18147</v>
      </c>
      <c r="Q854" s="72" t="str">
        <f t="shared" si="13"/>
        <v>国械注进20162405246</v>
      </c>
      <c r="R854" s="104">
        <v>44389</v>
      </c>
      <c r="S854" s="104">
        <v>44389</v>
      </c>
      <c r="T854" s="104">
        <v>46214</v>
      </c>
    </row>
    <row r="855" spans="1:20" s="103" customFormat="1" ht="25.5" customHeight="1">
      <c r="A855" s="70" t="s">
        <v>13371</v>
      </c>
      <c r="B855" s="70">
        <v>2</v>
      </c>
      <c r="C855" s="71" t="s">
        <v>130</v>
      </c>
      <c r="D855" s="72" t="s">
        <v>18137</v>
      </c>
      <c r="E855" s="72" t="s">
        <v>18138</v>
      </c>
      <c r="F855" s="73" t="s">
        <v>18152</v>
      </c>
      <c r="G855" s="71" t="s">
        <v>18153</v>
      </c>
      <c r="H855" s="73">
        <v>10995649</v>
      </c>
      <c r="I855" s="73" t="str" cm="1">
        <f t="array" ref="I855">IF(COUNTIF(Q$2:Q855,Q855)=1,_xlfn.TEXTJOIN(";",1,IF($Q$2:$Q$2000=Q855,$C$2:$C$2000,"")),"")</f>
        <v/>
      </c>
      <c r="J855" s="73" t="str" cm="1">
        <f t="array" ref="J855">IF(COUNTIF(Q$2:Q855,Q855)=1,_xlfn.TEXTJOIN(";",1,IF($Q$2:$Q$2000=Q855,$F$2:$F$2000,"")),"")</f>
        <v/>
      </c>
      <c r="K855" s="73" t="str" cm="1">
        <f t="array" ref="K855">IF(COUNTIF(Q$2:Q855,Q855)=1,_xlfn.TEXTJOIN(";",1,IF($Q$2:$Q$2000=Q855,$H$2:$H$2000,"")),"")</f>
        <v/>
      </c>
      <c r="L855" s="103" t="s">
        <v>18154</v>
      </c>
      <c r="M855" s="103">
        <v>1</v>
      </c>
      <c r="O855" s="72" t="s">
        <v>18113</v>
      </c>
      <c r="P855" s="80" t="s">
        <v>18147</v>
      </c>
      <c r="Q855" s="72" t="str">
        <f t="shared" si="13"/>
        <v>国械注进20162405246</v>
      </c>
      <c r="R855" s="104">
        <v>44389</v>
      </c>
      <c r="S855" s="104">
        <v>44389</v>
      </c>
      <c r="T855" s="104">
        <v>46214</v>
      </c>
    </row>
    <row r="856" spans="1:20" s="103" customFormat="1" ht="25.5" customHeight="1">
      <c r="A856" s="70" t="s">
        <v>13371</v>
      </c>
      <c r="B856" s="70">
        <v>1</v>
      </c>
      <c r="C856" s="71" t="s">
        <v>17985</v>
      </c>
      <c r="D856" s="72" t="s">
        <v>18155</v>
      </c>
      <c r="E856" s="72" t="s">
        <v>18156</v>
      </c>
      <c r="F856" s="73" t="s">
        <v>18157</v>
      </c>
      <c r="G856" s="71" t="s">
        <v>18158</v>
      </c>
      <c r="H856" s="73">
        <v>10323214</v>
      </c>
      <c r="I856" s="73" t="str" cm="1">
        <f t="array" ref="I856">IF(COUNTIF(Q$2:Q856,Q856)=1,_xlfn.TEXTJOIN(";",1,IF($Q$2:$Q$2000=Q856,$C$2:$C$2000,"")),"")</f>
        <v>Centaur;Centaur;Centaur;Atellica IM;Atellica IM;Atellica IM</v>
      </c>
      <c r="J856" s="73" t="str" cm="1">
        <f t="array" ref="J856">IF(COUNTIF(Q$2:Q856,Q856)=1,_xlfn.TEXTJOIN(";",1,IF($Q$2:$Q$2000=Q856,$F$2:$F$2000,"")),"")</f>
        <v>05794569(117157);05609230(117143);05111259(115249);10995691;10995692;10995693</v>
      </c>
      <c r="K856" s="73" t="str" cm="1">
        <f t="array" ref="K856">IF(COUNTIF(Q$2:Q856,Q856)=1,_xlfn.TEXTJOIN(";",1,IF($Q$2:$Q$2000=Q856,$H$2:$H$2000,"")),"")</f>
        <v>10323214;10310279;10310213;10995691;10995692;10995693</v>
      </c>
      <c r="L856" s="103" t="s">
        <v>18159</v>
      </c>
      <c r="M856" s="103">
        <v>6</v>
      </c>
      <c r="N856" s="103" t="s">
        <v>18160</v>
      </c>
      <c r="O856" s="72" t="s">
        <v>18161</v>
      </c>
      <c r="P856" s="80" t="s">
        <v>18162</v>
      </c>
      <c r="Q856" s="72" t="str">
        <f t="shared" si="13"/>
        <v>国械备20160165号</v>
      </c>
      <c r="R856" s="104">
        <v>44140</v>
      </c>
      <c r="S856" s="104">
        <v>44140</v>
      </c>
      <c r="T856" s="104">
        <v>401768</v>
      </c>
    </row>
    <row r="857" spans="1:20" s="103" customFormat="1" ht="25.5" customHeight="1">
      <c r="A857" s="70" t="s">
        <v>13371</v>
      </c>
      <c r="B857" s="70">
        <v>1</v>
      </c>
      <c r="C857" s="71" t="s">
        <v>17985</v>
      </c>
      <c r="D857" s="72" t="s">
        <v>18155</v>
      </c>
      <c r="E857" s="72" t="s">
        <v>18156</v>
      </c>
      <c r="F857" s="73" t="s">
        <v>18163</v>
      </c>
      <c r="G857" s="71" t="s">
        <v>18164</v>
      </c>
      <c r="H857" s="73">
        <v>10310279</v>
      </c>
      <c r="I857" s="73" t="str" cm="1">
        <f t="array" ref="I857">IF(COUNTIF(Q$2:Q857,Q857)=1,_xlfn.TEXTJOIN(";",1,IF($Q$2:$Q$2000=Q857,$C$2:$C$2000,"")),"")</f>
        <v/>
      </c>
      <c r="J857" s="73" t="str" cm="1">
        <f t="array" ref="J857">IF(COUNTIF(Q$2:Q857,Q857)=1,_xlfn.TEXTJOIN(";",1,IF($Q$2:$Q$2000=Q857,$F$2:$F$2000,"")),"")</f>
        <v/>
      </c>
      <c r="K857" s="73" t="str" cm="1">
        <f t="array" ref="K857">IF(COUNTIF(Q$2:Q857,Q857)=1,_xlfn.TEXTJOIN(";",1,IF($Q$2:$Q$2000=Q857,$H$2:$H$2000,"")),"")</f>
        <v/>
      </c>
      <c r="L857" s="103" t="s">
        <v>18165</v>
      </c>
      <c r="M857" s="103">
        <v>2</v>
      </c>
      <c r="N857" s="103" t="s">
        <v>18166</v>
      </c>
      <c r="O857" s="72" t="s">
        <v>18167</v>
      </c>
      <c r="P857" s="80" t="s">
        <v>18168</v>
      </c>
      <c r="Q857" s="72" t="str">
        <f t="shared" si="13"/>
        <v>国械备20160165号</v>
      </c>
      <c r="R857" s="104">
        <v>44140</v>
      </c>
      <c r="S857" s="104">
        <v>44140</v>
      </c>
      <c r="T857" s="104">
        <v>401768</v>
      </c>
    </row>
    <row r="858" spans="1:20" s="103" customFormat="1" ht="25.5" customHeight="1">
      <c r="A858" s="70" t="s">
        <v>13371</v>
      </c>
      <c r="B858" s="70">
        <v>1</v>
      </c>
      <c r="C858" s="71" t="s">
        <v>17985</v>
      </c>
      <c r="D858" s="72" t="s">
        <v>18155</v>
      </c>
      <c r="E858" s="72" t="s">
        <v>18156</v>
      </c>
      <c r="F858" s="73" t="s">
        <v>18169</v>
      </c>
      <c r="G858" s="71" t="s">
        <v>18170</v>
      </c>
      <c r="H858" s="73">
        <v>10310213</v>
      </c>
      <c r="I858" s="73" t="str" cm="1">
        <f t="array" ref="I858">IF(COUNTIF(Q$2:Q858,Q858)=1,_xlfn.TEXTJOIN(";",1,IF($Q$2:$Q$2000=Q858,$C$2:$C$2000,"")),"")</f>
        <v/>
      </c>
      <c r="J858" s="73" t="str" cm="1">
        <f t="array" ref="J858">IF(COUNTIF(Q$2:Q858,Q858)=1,_xlfn.TEXTJOIN(";",1,IF($Q$2:$Q$2000=Q858,$F$2:$F$2000,"")),"")</f>
        <v/>
      </c>
      <c r="K858" s="73" t="str" cm="1">
        <f t="array" ref="K858">IF(COUNTIF(Q$2:Q858,Q858)=1,_xlfn.TEXTJOIN(";",1,IF($Q$2:$Q$2000=Q858,$H$2:$H$2000,"")),"")</f>
        <v/>
      </c>
      <c r="L858" s="103" t="s">
        <v>18171</v>
      </c>
      <c r="M858" s="103">
        <v>1</v>
      </c>
      <c r="O858" s="72" t="s">
        <v>18172</v>
      </c>
      <c r="P858" s="80" t="s">
        <v>18168</v>
      </c>
      <c r="Q858" s="72" t="str">
        <f t="shared" si="13"/>
        <v>国械备20160165号</v>
      </c>
      <c r="R858" s="104">
        <v>44140</v>
      </c>
      <c r="S858" s="104">
        <v>44140</v>
      </c>
      <c r="T858" s="104">
        <v>401768</v>
      </c>
    </row>
    <row r="859" spans="1:20" s="103" customFormat="1" ht="25.5" customHeight="1">
      <c r="A859" s="70" t="s">
        <v>13371</v>
      </c>
      <c r="B859" s="70">
        <v>1</v>
      </c>
      <c r="C859" s="71" t="s">
        <v>130</v>
      </c>
      <c r="D859" s="72" t="s">
        <v>18155</v>
      </c>
      <c r="E859" s="72" t="s">
        <v>18156</v>
      </c>
      <c r="F859" s="73">
        <v>10995691</v>
      </c>
      <c r="G859" s="71" t="s">
        <v>18173</v>
      </c>
      <c r="H859" s="73">
        <v>10995691</v>
      </c>
      <c r="I859" s="73" t="str" cm="1">
        <f t="array" ref="I859">IF(COUNTIF(Q$2:Q859,Q859)=1,_xlfn.TEXTJOIN(";",1,IF($Q$2:$Q$2000=Q859,$C$2:$C$2000,"")),"")</f>
        <v/>
      </c>
      <c r="J859" s="73" t="str" cm="1">
        <f t="array" ref="J859">IF(COUNTIF(Q$2:Q859,Q859)=1,_xlfn.TEXTJOIN(";",1,IF($Q$2:$Q$2000=Q859,$F$2:$F$2000,"")),"")</f>
        <v/>
      </c>
      <c r="K859" s="73" t="str" cm="1">
        <f t="array" ref="K859">IF(COUNTIF(Q$2:Q859,Q859)=1,_xlfn.TEXTJOIN(";",1,IF($Q$2:$Q$2000=Q859,$H$2:$H$2000,"")),"")</f>
        <v/>
      </c>
      <c r="L859" s="103" t="s">
        <v>18174</v>
      </c>
      <c r="M859" s="103">
        <v>2</v>
      </c>
      <c r="N859" s="103" t="s">
        <v>18175</v>
      </c>
      <c r="O859" s="72" t="s">
        <v>18176</v>
      </c>
      <c r="P859" s="80" t="s">
        <v>18168</v>
      </c>
      <c r="Q859" s="72" t="str">
        <f t="shared" si="13"/>
        <v>国械备20160165号</v>
      </c>
      <c r="R859" s="104">
        <v>44140</v>
      </c>
      <c r="S859" s="104">
        <v>44140</v>
      </c>
      <c r="T859" s="104">
        <v>401768</v>
      </c>
    </row>
    <row r="860" spans="1:20" s="103" customFormat="1" ht="25.5" customHeight="1">
      <c r="A860" s="70" t="s">
        <v>13371</v>
      </c>
      <c r="B860" s="70">
        <v>1</v>
      </c>
      <c r="C860" s="71" t="s">
        <v>130</v>
      </c>
      <c r="D860" s="72" t="s">
        <v>18155</v>
      </c>
      <c r="E860" s="72" t="s">
        <v>18156</v>
      </c>
      <c r="F860" s="73">
        <v>10995692</v>
      </c>
      <c r="G860" s="71" t="s">
        <v>18177</v>
      </c>
      <c r="H860" s="73">
        <v>10995692</v>
      </c>
      <c r="I860" s="73" t="str" cm="1">
        <f t="array" ref="I860">IF(COUNTIF(Q$2:Q860,Q860)=1,_xlfn.TEXTJOIN(";",1,IF($Q$2:$Q$2000=Q860,$C$2:$C$2000,"")),"")</f>
        <v/>
      </c>
      <c r="J860" s="73" t="str" cm="1">
        <f t="array" ref="J860">IF(COUNTIF(Q$2:Q860,Q860)=1,_xlfn.TEXTJOIN(";",1,IF($Q$2:$Q$2000=Q860,$F$2:$F$2000,"")),"")</f>
        <v/>
      </c>
      <c r="K860" s="73" t="str" cm="1">
        <f t="array" ref="K860">IF(COUNTIF(Q$2:Q860,Q860)=1,_xlfn.TEXTJOIN(";",1,IF($Q$2:$Q$2000=Q860,$H$2:$H$2000,"")),"")</f>
        <v/>
      </c>
      <c r="L860" s="103" t="s">
        <v>18178</v>
      </c>
      <c r="M860" s="103">
        <v>6</v>
      </c>
      <c r="N860" s="103" t="s">
        <v>18179</v>
      </c>
      <c r="O860" s="72" t="s">
        <v>18180</v>
      </c>
      <c r="P860" s="80" t="s">
        <v>18168</v>
      </c>
      <c r="Q860" s="72" t="str">
        <f t="shared" si="13"/>
        <v>国械备20160165号</v>
      </c>
      <c r="R860" s="104">
        <v>44140</v>
      </c>
      <c r="S860" s="104">
        <v>44140</v>
      </c>
      <c r="T860" s="104">
        <v>401768</v>
      </c>
    </row>
    <row r="861" spans="1:20" s="103" customFormat="1" ht="25.5" customHeight="1">
      <c r="A861" s="70" t="s">
        <v>13371</v>
      </c>
      <c r="B861" s="70">
        <v>1</v>
      </c>
      <c r="C861" s="71" t="s">
        <v>130</v>
      </c>
      <c r="D861" s="72" t="s">
        <v>18155</v>
      </c>
      <c r="E861" s="72" t="s">
        <v>18156</v>
      </c>
      <c r="F861" s="73">
        <v>10995693</v>
      </c>
      <c r="G861" s="71" t="s">
        <v>18181</v>
      </c>
      <c r="H861" s="73">
        <v>10995693</v>
      </c>
      <c r="I861" s="73" t="str" cm="1">
        <f t="array" ref="I861">IF(COUNTIF(Q$2:Q861,Q861)=1,_xlfn.TEXTJOIN(";",1,IF($Q$2:$Q$2000=Q861,$C$2:$C$2000,"")),"")</f>
        <v/>
      </c>
      <c r="J861" s="73" t="str" cm="1">
        <f t="array" ref="J861">IF(COUNTIF(Q$2:Q861,Q861)=1,_xlfn.TEXTJOIN(";",1,IF($Q$2:$Q$2000=Q861,$F$2:$F$2000,"")),"")</f>
        <v/>
      </c>
      <c r="K861" s="73" t="str" cm="1">
        <f t="array" ref="K861">IF(COUNTIF(Q$2:Q861,Q861)=1,_xlfn.TEXTJOIN(";",1,IF($Q$2:$Q$2000=Q861,$H$2:$H$2000,"")),"")</f>
        <v/>
      </c>
      <c r="L861" s="103" t="s">
        <v>18182</v>
      </c>
      <c r="M861" s="103">
        <v>1</v>
      </c>
      <c r="O861" s="72" t="s">
        <v>18183</v>
      </c>
      <c r="P861" s="80" t="s">
        <v>18168</v>
      </c>
      <c r="Q861" s="72" t="str">
        <f t="shared" si="13"/>
        <v>国械备20160165号</v>
      </c>
      <c r="R861" s="104">
        <v>44140</v>
      </c>
      <c r="S861" s="104">
        <v>44140</v>
      </c>
      <c r="T861" s="104">
        <v>401768</v>
      </c>
    </row>
    <row r="862" spans="1:20" s="103" customFormat="1" ht="25.5" customHeight="1">
      <c r="A862" s="70" t="s">
        <v>13371</v>
      </c>
      <c r="B862" s="70">
        <v>2</v>
      </c>
      <c r="C862" s="71" t="s">
        <v>17985</v>
      </c>
      <c r="D862" s="72" t="s">
        <v>18184</v>
      </c>
      <c r="E862" s="72" t="s">
        <v>18185</v>
      </c>
      <c r="F862" s="73" t="s">
        <v>18186</v>
      </c>
      <c r="G862" s="71" t="s">
        <v>18187</v>
      </c>
      <c r="H862" s="73">
        <v>10323243</v>
      </c>
      <c r="I862" s="73" t="str" cm="1">
        <f t="array" ref="I862">IF(COUNTIF(Q$2:Q862,Q862)=1,_xlfn.TEXTJOIN(";",1,IF($Q$2:$Q$2000=Q862,$C$2:$C$2000,"")),"")</f>
        <v>Centaur;Centaur</v>
      </c>
      <c r="J862" s="73" t="str" cm="1">
        <f t="array" ref="J862">IF(COUNTIF(Q$2:Q862,Q862)=1,_xlfn.TEXTJOIN(";",1,IF($Q$2:$Q$2000=Q862,$F$2:$F$2000,"")),"")</f>
        <v>05808748(121197);05300450(118451)</v>
      </c>
      <c r="K862" s="73" t="str" cm="1">
        <f t="array" ref="K862">IF(COUNTIF(Q$2:Q862,Q862)=1,_xlfn.TEXTJOIN(";",1,IF($Q$2:$Q$2000=Q862,$H$2:$H$2000,"")),"")</f>
        <v>10323243;10310300</v>
      </c>
      <c r="L862" s="103" t="s">
        <v>18188</v>
      </c>
      <c r="M862" s="103">
        <v>5</v>
      </c>
      <c r="N862" s="103" t="s">
        <v>18189</v>
      </c>
      <c r="O862" s="72" t="s">
        <v>9182</v>
      </c>
      <c r="P862" s="80" t="s">
        <v>18190</v>
      </c>
      <c r="Q862" s="72" t="str">
        <f t="shared" si="13"/>
        <v>国械注进20162405223</v>
      </c>
      <c r="R862" s="104">
        <v>44399</v>
      </c>
      <c r="S862" s="104">
        <v>44399</v>
      </c>
      <c r="T862" s="104">
        <v>46224</v>
      </c>
    </row>
    <row r="863" spans="1:20" s="103" customFormat="1" ht="25.5" customHeight="1">
      <c r="A863" s="70" t="s">
        <v>13371</v>
      </c>
      <c r="B863" s="70">
        <v>2</v>
      </c>
      <c r="C863" s="71" t="s">
        <v>17985</v>
      </c>
      <c r="D863" s="72" t="s">
        <v>18184</v>
      </c>
      <c r="E863" s="72" t="s">
        <v>18185</v>
      </c>
      <c r="F863" s="73" t="s">
        <v>18191</v>
      </c>
      <c r="G863" s="71" t="s">
        <v>18192</v>
      </c>
      <c r="H863" s="73">
        <v>10310300</v>
      </c>
      <c r="I863" s="73" t="str" cm="1">
        <f t="array" ref="I863">IF(COUNTIF(Q$2:Q863,Q863)=1,_xlfn.TEXTJOIN(";",1,IF($Q$2:$Q$2000=Q863,$C$2:$C$2000,"")),"")</f>
        <v/>
      </c>
      <c r="J863" s="73" t="str" cm="1">
        <f t="array" ref="J863">IF(COUNTIF(Q$2:Q863,Q863)=1,_xlfn.TEXTJOIN(";",1,IF($Q$2:$Q$2000=Q863,$F$2:$F$2000,"")),"")</f>
        <v/>
      </c>
      <c r="K863" s="73" t="str" cm="1">
        <f t="array" ref="K863">IF(COUNTIF(Q$2:Q863,Q863)=1,_xlfn.TEXTJOIN(";",1,IF($Q$2:$Q$2000=Q863,$H$2:$H$2000,"")),"")</f>
        <v/>
      </c>
      <c r="L863" s="103" t="s">
        <v>18193</v>
      </c>
      <c r="M863" s="103">
        <v>1</v>
      </c>
      <c r="O863" s="72" t="s">
        <v>18052</v>
      </c>
      <c r="P863" s="80" t="s">
        <v>18194</v>
      </c>
      <c r="Q863" s="72" t="str">
        <f t="shared" si="13"/>
        <v>国械注进20162405223</v>
      </c>
      <c r="R863" s="104">
        <v>44399</v>
      </c>
      <c r="S863" s="104">
        <v>44399</v>
      </c>
      <c r="T863" s="104">
        <v>46224</v>
      </c>
    </row>
    <row r="864" spans="1:20" s="103" customFormat="1" ht="25.5" customHeight="1">
      <c r="A864" s="70" t="s">
        <v>13371</v>
      </c>
      <c r="B864" s="70">
        <v>3</v>
      </c>
      <c r="C864" s="71" t="s">
        <v>17985</v>
      </c>
      <c r="D864" s="72" t="s">
        <v>18195</v>
      </c>
      <c r="E864" s="72" t="s">
        <v>18196</v>
      </c>
      <c r="F864" s="73" t="s">
        <v>18197</v>
      </c>
      <c r="G864" s="71" t="s">
        <v>18198</v>
      </c>
      <c r="H864" s="73">
        <v>10329308</v>
      </c>
      <c r="I864" s="73" t="str" cm="1">
        <f t="array" ref="I864">IF(COUNTIF(Q$2:Q864,Q864)=1,_xlfn.TEXTJOIN(";",1,IF($Q$2:$Q$2000=Q864,$C$2:$C$2000,"")),"")</f>
        <v>Centaur;Centaur;Atellica IM;Atellica IM</v>
      </c>
      <c r="J864" s="73" t="str" cm="1">
        <f t="array" ref="J864">IF(COUNTIF(Q$2:Q864,Q864)=1,_xlfn.TEXTJOIN(";",1,IF($Q$2:$Q$2000=Q864,$F$2:$F$2000,"")),"")</f>
        <v>09046419(119714);08861968(118453);10995553;10995554</v>
      </c>
      <c r="K864" s="73" t="str" cm="1">
        <f t="array" ref="K864">IF(COUNTIF(Q$2:Q864,Q864)=1,_xlfn.TEXTJOIN(";",1,IF($Q$2:$Q$2000=Q864,$H$2:$H$2000,"")),"")</f>
        <v>10329308;10310301;10995553;10995554</v>
      </c>
      <c r="L864" s="103" t="s">
        <v>18199</v>
      </c>
      <c r="M864" s="103">
        <v>5</v>
      </c>
      <c r="N864" s="103" t="s">
        <v>18200</v>
      </c>
      <c r="O864" s="72" t="s">
        <v>18098</v>
      </c>
      <c r="P864" s="80" t="s">
        <v>18201</v>
      </c>
      <c r="Q864" s="72" t="str">
        <f t="shared" si="13"/>
        <v>国械注进20173401188</v>
      </c>
      <c r="R864" s="104">
        <v>44489</v>
      </c>
      <c r="S864" s="104">
        <v>44669</v>
      </c>
      <c r="T864" s="104">
        <v>46494</v>
      </c>
    </row>
    <row r="865" spans="1:20" s="103" customFormat="1" ht="25.5" customHeight="1">
      <c r="A865" s="70" t="s">
        <v>13371</v>
      </c>
      <c r="B865" s="70">
        <v>3</v>
      </c>
      <c r="C865" s="71" t="s">
        <v>17985</v>
      </c>
      <c r="D865" s="72" t="s">
        <v>18195</v>
      </c>
      <c r="E865" s="72" t="s">
        <v>18196</v>
      </c>
      <c r="F865" s="73" t="s">
        <v>18202</v>
      </c>
      <c r="G865" s="71" t="s">
        <v>18203</v>
      </c>
      <c r="H865" s="73">
        <v>10310301</v>
      </c>
      <c r="I865" s="73" t="str" cm="1">
        <f t="array" ref="I865">IF(COUNTIF(Q$2:Q865,Q865)=1,_xlfn.TEXTJOIN(";",1,IF($Q$2:$Q$2000=Q865,$C$2:$C$2000,"")),"")</f>
        <v/>
      </c>
      <c r="J865" s="73" t="str" cm="1">
        <f t="array" ref="J865">IF(COUNTIF(Q$2:Q865,Q865)=1,_xlfn.TEXTJOIN(";",1,IF($Q$2:$Q$2000=Q865,$F$2:$F$2000,"")),"")</f>
        <v/>
      </c>
      <c r="K865" s="73" t="str" cm="1">
        <f t="array" ref="K865">IF(COUNTIF(Q$2:Q865,Q865)=1,_xlfn.TEXTJOIN(";",1,IF($Q$2:$Q$2000=Q865,$H$2:$H$2000,"")),"")</f>
        <v/>
      </c>
      <c r="L865" s="103" t="s">
        <v>18204</v>
      </c>
      <c r="M865" s="103">
        <v>1</v>
      </c>
      <c r="O865" s="72" t="s">
        <v>18103</v>
      </c>
      <c r="P865" s="80" t="s">
        <v>18205</v>
      </c>
      <c r="Q865" s="72" t="str">
        <f t="shared" si="13"/>
        <v>国械注进20173401188</v>
      </c>
      <c r="R865" s="104">
        <v>44489</v>
      </c>
      <c r="S865" s="104">
        <v>44669</v>
      </c>
      <c r="T865" s="104">
        <v>46494</v>
      </c>
    </row>
    <row r="866" spans="1:20" s="103" customFormat="1" ht="25.5" customHeight="1">
      <c r="A866" s="70" t="s">
        <v>13371</v>
      </c>
      <c r="B866" s="70">
        <v>3</v>
      </c>
      <c r="C866" s="71" t="s">
        <v>130</v>
      </c>
      <c r="D866" s="72" t="s">
        <v>18195</v>
      </c>
      <c r="E866" s="72" t="s">
        <v>18196</v>
      </c>
      <c r="F866" s="73" t="s">
        <v>18206</v>
      </c>
      <c r="G866" s="71" t="s">
        <v>18207</v>
      </c>
      <c r="H866" s="73">
        <v>10995553</v>
      </c>
      <c r="I866" s="73" t="str" cm="1">
        <f t="array" ref="I866">IF(COUNTIF(Q$2:Q866,Q866)=1,_xlfn.TEXTJOIN(";",1,IF($Q$2:$Q$2000=Q866,$C$2:$C$2000,"")),"")</f>
        <v/>
      </c>
      <c r="J866" s="73" t="str" cm="1">
        <f t="array" ref="J866">IF(COUNTIF(Q$2:Q866,Q866)=1,_xlfn.TEXTJOIN(";",1,IF($Q$2:$Q$2000=Q866,$F$2:$F$2000,"")),"")</f>
        <v/>
      </c>
      <c r="K866" s="73" t="str" cm="1">
        <f t="array" ref="K866">IF(COUNTIF(Q$2:Q866,Q866)=1,_xlfn.TEXTJOIN(";",1,IF($Q$2:$Q$2000=Q866,$H$2:$H$2000,"")),"")</f>
        <v/>
      </c>
      <c r="L866" s="103" t="s">
        <v>18208</v>
      </c>
      <c r="M866" s="103">
        <v>5</v>
      </c>
      <c r="N866" s="103" t="s">
        <v>18209</v>
      </c>
      <c r="O866" s="72" t="s">
        <v>18109</v>
      </c>
      <c r="P866" s="80" t="s">
        <v>18205</v>
      </c>
      <c r="Q866" s="72" t="str">
        <f t="shared" si="13"/>
        <v>国械注进20173401188</v>
      </c>
      <c r="R866" s="104">
        <v>44489</v>
      </c>
      <c r="S866" s="104">
        <v>44669</v>
      </c>
      <c r="T866" s="104">
        <v>46494</v>
      </c>
    </row>
    <row r="867" spans="1:20" s="103" customFormat="1" ht="25.5" customHeight="1">
      <c r="A867" s="70" t="s">
        <v>13371</v>
      </c>
      <c r="B867" s="70">
        <v>3</v>
      </c>
      <c r="C867" s="71" t="s">
        <v>130</v>
      </c>
      <c r="D867" s="72" t="s">
        <v>18195</v>
      </c>
      <c r="E867" s="72" t="s">
        <v>18196</v>
      </c>
      <c r="F867" s="73" t="s">
        <v>18210</v>
      </c>
      <c r="G867" s="71" t="s">
        <v>18211</v>
      </c>
      <c r="H867" s="73">
        <v>10995554</v>
      </c>
      <c r="I867" s="73" t="str" cm="1">
        <f t="array" ref="I867">IF(COUNTIF(Q$2:Q867,Q867)=1,_xlfn.TEXTJOIN(";",1,IF($Q$2:$Q$2000=Q867,$C$2:$C$2000,"")),"")</f>
        <v/>
      </c>
      <c r="J867" s="73" t="str" cm="1">
        <f t="array" ref="J867">IF(COUNTIF(Q$2:Q867,Q867)=1,_xlfn.TEXTJOIN(";",1,IF($Q$2:$Q$2000=Q867,$F$2:$F$2000,"")),"")</f>
        <v/>
      </c>
      <c r="K867" s="73" t="str" cm="1">
        <f t="array" ref="K867">IF(COUNTIF(Q$2:Q867,Q867)=1,_xlfn.TEXTJOIN(";",1,IF($Q$2:$Q$2000=Q867,$H$2:$H$2000,"")),"")</f>
        <v/>
      </c>
      <c r="L867" s="103" t="s">
        <v>18212</v>
      </c>
      <c r="M867" s="103">
        <v>1</v>
      </c>
      <c r="O867" s="72" t="s">
        <v>18113</v>
      </c>
      <c r="P867" s="80" t="s">
        <v>18205</v>
      </c>
      <c r="Q867" s="72" t="str">
        <f t="shared" si="13"/>
        <v>国械注进20173401188</v>
      </c>
      <c r="R867" s="104">
        <v>44489</v>
      </c>
      <c r="S867" s="104">
        <v>44669</v>
      </c>
      <c r="T867" s="104">
        <v>46494</v>
      </c>
    </row>
    <row r="868" spans="1:20" s="103" customFormat="1" ht="25.5" customHeight="1">
      <c r="A868" s="70" t="s">
        <v>13371</v>
      </c>
      <c r="B868" s="70">
        <v>3</v>
      </c>
      <c r="C868" s="71" t="s">
        <v>17985</v>
      </c>
      <c r="D868" s="72" t="s">
        <v>18213</v>
      </c>
      <c r="E868" s="72" t="s">
        <v>18214</v>
      </c>
      <c r="F868" s="73" t="s">
        <v>18215</v>
      </c>
      <c r="G868" s="71" t="s">
        <v>18216</v>
      </c>
      <c r="H868" s="73">
        <v>10322090</v>
      </c>
      <c r="I868" s="73" t="str" cm="1">
        <f t="array" ref="I868">IF(COUNTIF(Q$2:Q868,Q868)=1,_xlfn.TEXTJOIN(";",1,IF($Q$2:$Q$2000=Q868,$C$2:$C$2000,"")),"")</f>
        <v>Centaur</v>
      </c>
      <c r="J868" s="73" t="str" cm="1">
        <f t="array" ref="J868">IF(COUNTIF(Q$2:Q868,Q868)=1,_xlfn.TEXTJOIN(";",1,IF($Q$2:$Q$2000=Q868,$F$2:$F$2000,"")),"")</f>
        <v>05190841</v>
      </c>
      <c r="K868" s="73" t="str" cm="1">
        <f t="array" ref="K868">IF(COUNTIF(Q$2:Q868,Q868)=1,_xlfn.TEXTJOIN(";",1,IF($Q$2:$Q$2000=Q868,$H$2:$H$2000,"")),"")</f>
        <v>10322090</v>
      </c>
      <c r="L868" s="103" t="s">
        <v>18217</v>
      </c>
      <c r="M868" s="103">
        <v>1</v>
      </c>
      <c r="O868" s="72" t="s">
        <v>18218</v>
      </c>
      <c r="P868" s="80" t="s">
        <v>18219</v>
      </c>
      <c r="Q868" s="72" t="str">
        <f t="shared" si="13"/>
        <v>国械注进20173400782</v>
      </c>
      <c r="R868" s="104">
        <v>44445</v>
      </c>
      <c r="S868" s="104">
        <v>44445</v>
      </c>
      <c r="T868" s="104">
        <v>46270</v>
      </c>
    </row>
    <row r="869" spans="1:20" s="103" customFormat="1" ht="25.5" customHeight="1">
      <c r="A869" s="70" t="s">
        <v>13371</v>
      </c>
      <c r="B869" s="70">
        <v>2</v>
      </c>
      <c r="C869" s="71" t="s">
        <v>17985</v>
      </c>
      <c r="D869" s="72" t="s">
        <v>18220</v>
      </c>
      <c r="E869" s="72" t="s">
        <v>18221</v>
      </c>
      <c r="F869" s="73" t="s">
        <v>18222</v>
      </c>
      <c r="G869" s="71" t="s">
        <v>18223</v>
      </c>
      <c r="H869" s="73">
        <v>10328805</v>
      </c>
      <c r="I869" s="73" t="str" cm="1">
        <f t="array" ref="I869">IF(COUNTIF(Q$2:Q869,Q869)=1,_xlfn.TEXTJOIN(";",1,IF($Q$2:$Q$2000=Q869,$C$2:$C$2000,"")),"")</f>
        <v>Centaur;Centaur</v>
      </c>
      <c r="J869" s="73" t="str" cm="1">
        <f t="array" ref="J869">IF(COUNTIF(Q$2:Q869,Q869)=1,_xlfn.TEXTJOIN(";",1,IF($Q$2:$Q$2000=Q869,$F$2:$F$2000,"")),"")</f>
        <v>08765276(120539);06204560(120538)</v>
      </c>
      <c r="K869" s="73" t="str" cm="1">
        <f t="array" ref="K869">IF(COUNTIF(Q$2:Q869,Q869)=1,_xlfn.TEXTJOIN(";",1,IF($Q$2:$Q$2000=Q869,$H$2:$H$2000,"")),"")</f>
        <v>10328805;10310328</v>
      </c>
      <c r="L869" s="103" t="s">
        <v>18224</v>
      </c>
      <c r="M869" s="103">
        <v>5</v>
      </c>
      <c r="N869" s="103" t="s">
        <v>18225</v>
      </c>
      <c r="O869" s="72" t="s">
        <v>9182</v>
      </c>
      <c r="P869" s="72" t="s">
        <v>18226</v>
      </c>
      <c r="Q869" s="72" t="str">
        <f t="shared" si="13"/>
        <v>国械注进20162405252</v>
      </c>
      <c r="R869" s="104">
        <v>44389</v>
      </c>
      <c r="S869" s="104">
        <v>44389</v>
      </c>
      <c r="T869" s="104">
        <v>46214</v>
      </c>
    </row>
    <row r="870" spans="1:20" s="103" customFormat="1" ht="28.4" customHeight="1">
      <c r="A870" s="70" t="s">
        <v>13371</v>
      </c>
      <c r="B870" s="70">
        <v>2</v>
      </c>
      <c r="C870" s="71" t="s">
        <v>17985</v>
      </c>
      <c r="D870" s="72" t="s">
        <v>18220</v>
      </c>
      <c r="E870" s="72" t="s">
        <v>18221</v>
      </c>
      <c r="F870" s="73" t="s">
        <v>18227</v>
      </c>
      <c r="G870" s="71" t="s">
        <v>18228</v>
      </c>
      <c r="H870" s="73">
        <v>10310328</v>
      </c>
      <c r="I870" s="73" t="str" cm="1">
        <f t="array" ref="I870">IF(COUNTIF(Q$2:Q870,Q870)=1,_xlfn.TEXTJOIN(";",1,IF($Q$2:$Q$2000=Q870,$C$2:$C$2000,"")),"")</f>
        <v/>
      </c>
      <c r="J870" s="73" t="str" cm="1">
        <f t="array" ref="J870">IF(COUNTIF(Q$2:Q870,Q870)=1,_xlfn.TEXTJOIN(";",1,IF($Q$2:$Q$2000=Q870,$F$2:$F$2000,"")),"")</f>
        <v/>
      </c>
      <c r="K870" s="73" t="str" cm="1">
        <f t="array" ref="K870">IF(COUNTIF(Q$2:Q870,Q870)=1,_xlfn.TEXTJOIN(";",1,IF($Q$2:$Q$2000=Q870,$H$2:$H$2000,"")),"")</f>
        <v/>
      </c>
      <c r="L870" s="103" t="s">
        <v>18229</v>
      </c>
      <c r="M870" s="103">
        <v>1</v>
      </c>
      <c r="O870" s="72" t="s">
        <v>18052</v>
      </c>
      <c r="P870" s="80" t="s">
        <v>18230</v>
      </c>
      <c r="Q870" s="72" t="str">
        <f t="shared" si="13"/>
        <v>国械注进20162405252</v>
      </c>
      <c r="R870" s="104">
        <v>44389</v>
      </c>
      <c r="S870" s="104">
        <v>44389</v>
      </c>
      <c r="T870" s="104">
        <v>46214</v>
      </c>
    </row>
    <row r="871" spans="1:20" s="103" customFormat="1" ht="28.4" customHeight="1">
      <c r="A871" s="70" t="s">
        <v>13371</v>
      </c>
      <c r="B871" s="70">
        <v>2</v>
      </c>
      <c r="C871" s="71" t="s">
        <v>17985</v>
      </c>
      <c r="D871" s="72" t="s">
        <v>18231</v>
      </c>
      <c r="E871" s="72" t="s">
        <v>18232</v>
      </c>
      <c r="F871" s="73" t="s">
        <v>18233</v>
      </c>
      <c r="G871" s="71" t="s">
        <v>18234</v>
      </c>
      <c r="H871" s="73">
        <v>10310375</v>
      </c>
      <c r="I871" s="73" t="str" cm="1">
        <f t="array" ref="I871">IF(COUNTIF(Q$2:Q871,Q871)=1,_xlfn.TEXTJOIN(";",1,IF($Q$2:$Q$2000=Q871,$C$2:$C$2000,"")),"")</f>
        <v>Centaur;Centaur;Atellica IM;Atellica IM</v>
      </c>
      <c r="J871" s="73" t="str" cm="1">
        <f t="array" ref="J871">IF(COUNTIF(Q$2:Q871,Q871)=1,_xlfn.TEXTJOIN(";",1,IF($Q$2:$Q$2000=Q871,$F$2:$F$2000,"")),"")</f>
        <v>09087913(124578);05370300(124577);10995606;10995607</v>
      </c>
      <c r="K871" s="73" t="str" cm="1">
        <f t="array" ref="K871">IF(COUNTIF(Q$2:Q871,Q871)=1,_xlfn.TEXTJOIN(";",1,IF($Q$2:$Q$2000=Q871,$H$2:$H$2000,"")),"")</f>
        <v>10310375;10310374;10995606;10995607</v>
      </c>
      <c r="L871" s="103" t="s">
        <v>18235</v>
      </c>
      <c r="M871" s="103">
        <v>1</v>
      </c>
      <c r="O871" s="72" t="s">
        <v>18031</v>
      </c>
      <c r="P871" s="80" t="s">
        <v>18236</v>
      </c>
      <c r="Q871" s="72" t="str">
        <f t="shared" si="13"/>
        <v>国械注进20172400554</v>
      </c>
      <c r="R871" s="104">
        <v>44858</v>
      </c>
      <c r="S871" s="104">
        <v>44858</v>
      </c>
      <c r="T871" s="104">
        <v>46095</v>
      </c>
    </row>
    <row r="872" spans="1:20" s="103" customFormat="1" ht="25.5" customHeight="1">
      <c r="A872" s="70" t="s">
        <v>13371</v>
      </c>
      <c r="B872" s="70">
        <v>2</v>
      </c>
      <c r="C872" s="71" t="s">
        <v>17985</v>
      </c>
      <c r="D872" s="72" t="s">
        <v>18231</v>
      </c>
      <c r="E872" s="72" t="s">
        <v>18232</v>
      </c>
      <c r="F872" s="73" t="s">
        <v>18237</v>
      </c>
      <c r="G872" s="71" t="s">
        <v>18238</v>
      </c>
      <c r="H872" s="73">
        <v>10310374</v>
      </c>
      <c r="I872" s="73" t="str" cm="1">
        <f t="array" ref="I872">IF(COUNTIF(Q$2:Q872,Q872)=1,_xlfn.TEXTJOIN(";",1,IF($Q$2:$Q$2000=Q872,$C$2:$C$2000,"")),"")</f>
        <v/>
      </c>
      <c r="J872" s="73" t="str" cm="1">
        <f t="array" ref="J872">IF(COUNTIF(Q$2:Q872,Q872)=1,_xlfn.TEXTJOIN(";",1,IF($Q$2:$Q$2000=Q872,$F$2:$F$2000,"")),"")</f>
        <v/>
      </c>
      <c r="K872" s="73" t="str" cm="1">
        <f t="array" ref="K872">IF(COUNTIF(Q$2:Q872,Q872)=1,_xlfn.TEXTJOIN(";",1,IF($Q$2:$Q$2000=Q872,$H$2:$H$2000,"")),"")</f>
        <v/>
      </c>
      <c r="L872" s="103" t="s">
        <v>18239</v>
      </c>
      <c r="M872" s="103">
        <v>1</v>
      </c>
      <c r="O872" s="72" t="s">
        <v>18035</v>
      </c>
      <c r="P872" s="80" t="s">
        <v>18240</v>
      </c>
      <c r="Q872" s="72" t="str">
        <f t="shared" si="13"/>
        <v>国械注进20172400554</v>
      </c>
      <c r="R872" s="104">
        <v>44858</v>
      </c>
      <c r="S872" s="104">
        <v>44858</v>
      </c>
      <c r="T872" s="104">
        <v>46095</v>
      </c>
    </row>
    <row r="873" spans="1:20" s="103" customFormat="1" ht="25.5" customHeight="1">
      <c r="A873" s="70" t="s">
        <v>13371</v>
      </c>
      <c r="B873" s="70">
        <v>2</v>
      </c>
      <c r="C873" s="71" t="s">
        <v>130</v>
      </c>
      <c r="D873" s="72" t="s">
        <v>18231</v>
      </c>
      <c r="E873" s="72" t="s">
        <v>18232</v>
      </c>
      <c r="F873" s="73">
        <v>10995606</v>
      </c>
      <c r="G873" s="71" t="s">
        <v>18241</v>
      </c>
      <c r="H873" s="130">
        <v>10995606</v>
      </c>
      <c r="I873" s="73" t="str" cm="1">
        <f t="array" ref="I873">IF(COUNTIF(Q$2:Q873,Q873)=1,_xlfn.TEXTJOIN(";",1,IF($Q$2:$Q$2000=Q873,$C$2:$C$2000,"")),"")</f>
        <v/>
      </c>
      <c r="J873" s="73" t="str" cm="1">
        <f t="array" ref="J873">IF(COUNTIF(Q$2:Q873,Q873)=1,_xlfn.TEXTJOIN(";",1,IF($Q$2:$Q$2000=Q873,$F$2:$F$2000,"")),"")</f>
        <v/>
      </c>
      <c r="K873" s="73" t="str" cm="1">
        <f t="array" ref="K873">IF(COUNTIF(Q$2:Q873,Q873)=1,_xlfn.TEXTJOIN(";",1,IF($Q$2:$Q$2000=Q873,$H$2:$H$2000,"")),"")</f>
        <v/>
      </c>
      <c r="L873" s="103" t="s">
        <v>18242</v>
      </c>
      <c r="M873" s="103">
        <v>1</v>
      </c>
      <c r="O873" s="72" t="s">
        <v>18038</v>
      </c>
      <c r="P873" s="80" t="s">
        <v>18240</v>
      </c>
      <c r="Q873" s="72" t="str">
        <f t="shared" si="13"/>
        <v>国械注进20172400554</v>
      </c>
      <c r="R873" s="104">
        <v>44858</v>
      </c>
      <c r="S873" s="104">
        <v>44858</v>
      </c>
      <c r="T873" s="104">
        <v>46095</v>
      </c>
    </row>
    <row r="874" spans="1:20" s="103" customFormat="1" ht="25.5" customHeight="1">
      <c r="A874" s="70" t="s">
        <v>13371</v>
      </c>
      <c r="B874" s="70">
        <v>2</v>
      </c>
      <c r="C874" s="71" t="s">
        <v>130</v>
      </c>
      <c r="D874" s="72" t="s">
        <v>18231</v>
      </c>
      <c r="E874" s="72" t="s">
        <v>18232</v>
      </c>
      <c r="F874" s="73">
        <v>10995607</v>
      </c>
      <c r="G874" s="71" t="s">
        <v>18243</v>
      </c>
      <c r="H874" s="130">
        <v>10995607</v>
      </c>
      <c r="I874" s="73" t="str" cm="1">
        <f t="array" ref="I874">IF(COUNTIF(Q$2:Q874,Q874)=1,_xlfn.TEXTJOIN(";",1,IF($Q$2:$Q$2000=Q874,$C$2:$C$2000,"")),"")</f>
        <v/>
      </c>
      <c r="J874" s="73" t="str" cm="1">
        <f t="array" ref="J874">IF(COUNTIF(Q$2:Q874,Q874)=1,_xlfn.TEXTJOIN(";",1,IF($Q$2:$Q$2000=Q874,$F$2:$F$2000,"")),"")</f>
        <v/>
      </c>
      <c r="K874" s="73" t="str" cm="1">
        <f t="array" ref="K874">IF(COUNTIF(Q$2:Q874,Q874)=1,_xlfn.TEXTJOIN(";",1,IF($Q$2:$Q$2000=Q874,$H$2:$H$2000,"")),"")</f>
        <v/>
      </c>
      <c r="L874" s="103" t="s">
        <v>18244</v>
      </c>
      <c r="M874" s="103">
        <v>1</v>
      </c>
      <c r="O874" s="72" t="s">
        <v>18041</v>
      </c>
      <c r="P874" s="80" t="s">
        <v>18240</v>
      </c>
      <c r="Q874" s="72" t="str">
        <f t="shared" si="13"/>
        <v>国械注进20172400554</v>
      </c>
      <c r="R874" s="104">
        <v>44858</v>
      </c>
      <c r="S874" s="104">
        <v>44858</v>
      </c>
      <c r="T874" s="104">
        <v>46095</v>
      </c>
    </row>
    <row r="875" spans="1:20" s="103" customFormat="1" ht="25.5" customHeight="1">
      <c r="A875" s="70" t="s">
        <v>13371</v>
      </c>
      <c r="B875" s="70">
        <v>2</v>
      </c>
      <c r="C875" s="71" t="s">
        <v>17985</v>
      </c>
      <c r="D875" s="72" t="s">
        <v>18245</v>
      </c>
      <c r="E875" s="72" t="s">
        <v>18246</v>
      </c>
      <c r="F875" s="73" t="s">
        <v>18247</v>
      </c>
      <c r="G875" s="71" t="s">
        <v>18248</v>
      </c>
      <c r="H875" s="73">
        <v>10310376</v>
      </c>
      <c r="I875" s="73" t="str" cm="1">
        <f t="array" ref="I875">IF(COUNTIF(Q$2:Q875,Q875)=1,_xlfn.TEXTJOIN(";",1,IF($Q$2:$Q$2000=Q875,$C$2:$C$2000,"")),"")</f>
        <v>Centaur;Atellica IM</v>
      </c>
      <c r="J875" s="73" t="str" cm="1">
        <f t="array" ref="J875">IF(COUNTIF(Q$2:Q875,Q875)=1,_xlfn.TEXTJOIN(";",1,IF($Q$2:$Q$2000=Q875,$F$2:$F$2000,"")),"")</f>
        <v>05530553(124579);10995498</v>
      </c>
      <c r="K875" s="73" t="str" cm="1">
        <f t="array" ref="K875">IF(COUNTIF(Q$2:Q875,Q875)=1,_xlfn.TEXTJOIN(";",1,IF($Q$2:$Q$2000=Q875,$H$2:$H$2000,"")),"")</f>
        <v>10310376;10995498</v>
      </c>
      <c r="L875" s="103" t="s">
        <v>18249</v>
      </c>
      <c r="M875" s="103">
        <v>1</v>
      </c>
      <c r="O875" s="72" t="s">
        <v>18250</v>
      </c>
      <c r="P875" s="80" t="s">
        <v>18251</v>
      </c>
      <c r="Q875" s="72" t="str">
        <f t="shared" si="13"/>
        <v>国械注进20162405239</v>
      </c>
      <c r="R875" s="104">
        <v>44393</v>
      </c>
      <c r="S875" s="104">
        <v>44393</v>
      </c>
      <c r="T875" s="104">
        <v>46218</v>
      </c>
    </row>
    <row r="876" spans="1:20" s="103" customFormat="1" ht="25.5" customHeight="1">
      <c r="A876" s="70" t="s">
        <v>13371</v>
      </c>
      <c r="B876" s="70">
        <v>2</v>
      </c>
      <c r="C876" s="71" t="s">
        <v>130</v>
      </c>
      <c r="D876" s="72" t="s">
        <v>18245</v>
      </c>
      <c r="E876" s="72" t="s">
        <v>18246</v>
      </c>
      <c r="F876" s="73">
        <v>10995498</v>
      </c>
      <c r="G876" s="71" t="s">
        <v>18252</v>
      </c>
      <c r="H876" s="73">
        <v>10995498</v>
      </c>
      <c r="I876" s="73" t="str" cm="1">
        <f t="array" ref="I876">IF(COUNTIF(Q$2:Q876,Q876)=1,_xlfn.TEXTJOIN(";",1,IF($Q$2:$Q$2000=Q876,$C$2:$C$2000,"")),"")</f>
        <v/>
      </c>
      <c r="J876" s="73" t="str" cm="1">
        <f t="array" ref="J876">IF(COUNTIF(Q$2:Q876,Q876)=1,_xlfn.TEXTJOIN(";",1,IF($Q$2:$Q$2000=Q876,$F$2:$F$2000,"")),"")</f>
        <v/>
      </c>
      <c r="K876" s="73" t="str" cm="1">
        <f t="array" ref="K876">IF(COUNTIF(Q$2:Q876,Q876)=1,_xlfn.TEXTJOIN(";",1,IF($Q$2:$Q$2000=Q876,$H$2:$H$2000,"")),"")</f>
        <v/>
      </c>
      <c r="L876" s="103" t="s">
        <v>18253</v>
      </c>
      <c r="M876" s="103">
        <v>2</v>
      </c>
      <c r="N876" s="103" t="s">
        <v>18254</v>
      </c>
      <c r="O876" s="72" t="s">
        <v>18255</v>
      </c>
      <c r="P876" s="80" t="s">
        <v>18256</v>
      </c>
      <c r="Q876" s="72" t="str">
        <f t="shared" si="13"/>
        <v>国械注进20162405239</v>
      </c>
      <c r="R876" s="104">
        <v>44393</v>
      </c>
      <c r="S876" s="104">
        <v>44393</v>
      </c>
      <c r="T876" s="104">
        <v>46218</v>
      </c>
    </row>
    <row r="877" spans="1:20" s="103" customFormat="1" ht="25.5" customHeight="1">
      <c r="A877" s="70" t="s">
        <v>13371</v>
      </c>
      <c r="B877" s="139">
        <v>3</v>
      </c>
      <c r="C877" s="72" t="s">
        <v>17985</v>
      </c>
      <c r="D877" s="72" t="s">
        <v>2522</v>
      </c>
      <c r="E877" s="72" t="s">
        <v>18257</v>
      </c>
      <c r="F877" s="105" t="s">
        <v>18258</v>
      </c>
      <c r="G877" s="71" t="s">
        <v>18259</v>
      </c>
      <c r="H877" s="73">
        <v>10310381</v>
      </c>
      <c r="I877" s="73" t="str" cm="1">
        <f t="array" ref="I877">IF(COUNTIF(Q$2:Q877,Q877)=1,_xlfn.TEXTJOIN(";",1,IF($Q$2:$Q$2000=Q877,$C$2:$C$2000,"")),"")</f>
        <v>Centaur;Atellica IM</v>
      </c>
      <c r="J877" s="73" t="str" cm="1">
        <f t="array" ref="J877">IF(COUNTIF(Q$2:Q877,Q877)=1,_xlfn.TEXTJOIN(";",1,IF($Q$2:$Q$2000=Q877,$F$2:$F$2000,"")),"")</f>
        <v>06684007(124830);10995544</v>
      </c>
      <c r="K877" s="73" t="str" cm="1">
        <f t="array" ref="K877">IF(COUNTIF(Q$2:Q877,Q877)=1,_xlfn.TEXTJOIN(";",1,IF($Q$2:$Q$2000=Q877,$H$2:$H$2000,"")),"")</f>
        <v>10310381;10995544</v>
      </c>
      <c r="L877" s="103" t="s">
        <v>18260</v>
      </c>
      <c r="M877" s="103">
        <v>1</v>
      </c>
      <c r="O877" s="72" t="s">
        <v>18035</v>
      </c>
      <c r="P877" s="80" t="s">
        <v>2523</v>
      </c>
      <c r="Q877" s="72" t="str">
        <f t="shared" si="13"/>
        <v>国械注进20163404774</v>
      </c>
      <c r="R877" s="104">
        <v>44383</v>
      </c>
      <c r="S877" s="104">
        <v>44383</v>
      </c>
      <c r="T877" s="104">
        <v>46208</v>
      </c>
    </row>
    <row r="878" spans="1:20" ht="25.5" customHeight="1">
      <c r="A878" s="70" t="s">
        <v>13371</v>
      </c>
      <c r="B878" s="139">
        <v>3</v>
      </c>
      <c r="C878" s="72" t="s">
        <v>130</v>
      </c>
      <c r="D878" s="72" t="s">
        <v>2522</v>
      </c>
      <c r="E878" s="72" t="s">
        <v>18257</v>
      </c>
      <c r="F878" s="105" t="s">
        <v>18261</v>
      </c>
      <c r="G878" s="71" t="s">
        <v>18262</v>
      </c>
      <c r="H878" s="73">
        <v>10995544</v>
      </c>
      <c r="I878" s="73" t="str" cm="1">
        <f t="array" ref="I878">IF(COUNTIF(Q$2:Q878,Q878)=1,_xlfn.TEXTJOIN(";",1,IF($Q$2:$Q$2000=Q878,$C$2:$C$2000,"")),"")</f>
        <v/>
      </c>
      <c r="J878" s="73" t="str" cm="1">
        <f t="array" ref="J878">IF(COUNTIF(Q$2:Q878,Q878)=1,_xlfn.TEXTJOIN(";",1,IF($Q$2:$Q$2000=Q878,$F$2:$F$2000,"")),"")</f>
        <v/>
      </c>
      <c r="K878" s="73" t="str" cm="1">
        <f t="array" ref="K878">IF(COUNTIF(Q$2:Q878,Q878)=1,_xlfn.TEXTJOIN(";",1,IF($Q$2:$Q$2000=Q878,$H$2:$H$2000,"")),"")</f>
        <v/>
      </c>
      <c r="L878" s="103" t="s">
        <v>18263</v>
      </c>
      <c r="M878" s="103">
        <v>1</v>
      </c>
      <c r="O878" s="72" t="s">
        <v>18038</v>
      </c>
      <c r="P878" s="80" t="s">
        <v>18264</v>
      </c>
      <c r="Q878" s="72" t="str">
        <f t="shared" si="13"/>
        <v>国械注进20163404774</v>
      </c>
      <c r="R878" s="104">
        <v>44383</v>
      </c>
      <c r="S878" s="104">
        <v>44383</v>
      </c>
      <c r="T878" s="104">
        <v>46208</v>
      </c>
    </row>
    <row r="879" spans="1:20" ht="25.5" customHeight="1">
      <c r="A879" s="70" t="s">
        <v>13371</v>
      </c>
      <c r="B879" s="70">
        <v>2</v>
      </c>
      <c r="C879" s="71" t="s">
        <v>17985</v>
      </c>
      <c r="D879" s="72" t="s">
        <v>18265</v>
      </c>
      <c r="E879" s="72" t="s">
        <v>18266</v>
      </c>
      <c r="F879" s="73" t="s">
        <v>18267</v>
      </c>
      <c r="G879" s="71" t="s">
        <v>18268</v>
      </c>
      <c r="H879" s="73">
        <v>10322154</v>
      </c>
      <c r="I879" s="73" t="str" cm="1">
        <f t="array" ref="I879">IF(COUNTIF(Q$2:Q879,Q879)=1,_xlfn.TEXTJOIN(";",1,IF($Q$2:$Q$2000=Q879,$C$2:$C$2000,"")),"")</f>
        <v>Centaur</v>
      </c>
      <c r="J879" s="73" t="str" cm="1">
        <f t="array" ref="J879">IF(COUNTIF(Q$2:Q879,Q879)=1,_xlfn.TEXTJOIN(";",1,IF($Q$2:$Q$2000=Q879,$F$2:$F$2000,"")),"")</f>
        <v>05223979</v>
      </c>
      <c r="K879" s="73" t="str" cm="1">
        <f t="array" ref="K879">IF(COUNTIF(Q$2:Q879,Q879)=1,_xlfn.TEXTJOIN(";",1,IF($Q$2:$Q$2000=Q879,$H$2:$H$2000,"")),"")</f>
        <v>10322154</v>
      </c>
      <c r="L879" s="103" t="s">
        <v>18269</v>
      </c>
      <c r="M879" s="103">
        <v>1</v>
      </c>
      <c r="O879" s="72" t="s">
        <v>18052</v>
      </c>
      <c r="P879" s="80" t="s">
        <v>18270</v>
      </c>
      <c r="Q879" s="72" t="str">
        <f t="shared" si="13"/>
        <v>国械注进20162405284</v>
      </c>
      <c r="R879" s="104">
        <v>44399</v>
      </c>
      <c r="S879" s="104">
        <v>44399</v>
      </c>
      <c r="T879" s="104">
        <v>46224</v>
      </c>
    </row>
    <row r="880" spans="1:20" s="103" customFormat="1" ht="25.4" customHeight="1">
      <c r="A880" s="70" t="s">
        <v>13371</v>
      </c>
      <c r="B880" s="70">
        <v>2</v>
      </c>
      <c r="C880" s="71" t="s">
        <v>17985</v>
      </c>
      <c r="D880" s="72" t="s">
        <v>18271</v>
      </c>
      <c r="E880" s="72" t="s">
        <v>18272</v>
      </c>
      <c r="F880" s="73" t="s">
        <v>18273</v>
      </c>
      <c r="G880" s="71" t="s">
        <v>18274</v>
      </c>
      <c r="H880" s="73">
        <v>10310432</v>
      </c>
      <c r="I880" s="73" t="str" cm="1">
        <f t="array" ref="I880">IF(COUNTIF(Q$2:Q880,Q880)=1,_xlfn.TEXTJOIN(";",1,IF($Q$2:$Q$2000=Q880,$C$2:$C$2000,"")),"")</f>
        <v>Centaur</v>
      </c>
      <c r="J880" s="73" t="str" cm="1">
        <f t="array" ref="J880">IF(COUNTIF(Q$2:Q880,Q880)=1,_xlfn.TEXTJOIN(";",1,IF($Q$2:$Q$2000=Q880,$F$2:$F$2000,"")),"")</f>
        <v>08501406(128304)</v>
      </c>
      <c r="K880" s="73" t="str" cm="1">
        <f t="array" ref="K880">IF(COUNTIF(Q$2:Q880,Q880)=1,_xlfn.TEXTJOIN(";",1,IF($Q$2:$Q$2000=Q880,$H$2:$H$2000,"")),"")</f>
        <v>10310432</v>
      </c>
      <c r="L880" s="103" t="s">
        <v>18275</v>
      </c>
      <c r="M880" s="103">
        <v>1</v>
      </c>
      <c r="O880" s="72" t="s">
        <v>18276</v>
      </c>
      <c r="P880" s="80" t="s">
        <v>18277</v>
      </c>
      <c r="Q880" s="72" t="str">
        <f t="shared" si="13"/>
        <v>国械注进20172400074</v>
      </c>
      <c r="R880" s="104">
        <v>44389</v>
      </c>
      <c r="S880" s="104">
        <v>44389</v>
      </c>
      <c r="T880" s="104">
        <v>46214</v>
      </c>
    </row>
    <row r="881" spans="1:20" s="103" customFormat="1" ht="25.5" customHeight="1">
      <c r="A881" s="70" t="s">
        <v>13371</v>
      </c>
      <c r="B881" s="70">
        <v>2</v>
      </c>
      <c r="C881" s="71" t="s">
        <v>17985</v>
      </c>
      <c r="D881" s="72" t="s">
        <v>18278</v>
      </c>
      <c r="E881" s="72" t="s">
        <v>18279</v>
      </c>
      <c r="F881" s="73" t="s">
        <v>18280</v>
      </c>
      <c r="G881" s="71" t="s">
        <v>18281</v>
      </c>
      <c r="H881" s="73">
        <v>10328931</v>
      </c>
      <c r="I881" s="73" t="str" cm="1">
        <f t="array" ref="I881">IF(COUNTIF(Q$2:Q881,Q881)=1,_xlfn.TEXTJOIN(";",1,IF($Q$2:$Q$2000=Q881,$C$2:$C$2000,"")),"")</f>
        <v>Centaur;Centaur</v>
      </c>
      <c r="J881" s="73" t="str" cm="1">
        <f t="array" ref="J881">IF(COUNTIF(Q$2:Q881,Q881)=1,_xlfn.TEXTJOIN(";",1,IF($Q$2:$Q$2000=Q881,$F$2:$F$2000,"")),"")</f>
        <v>08838753(128380);03009619(128379)</v>
      </c>
      <c r="K881" s="73" t="str" cm="1">
        <f t="array" ref="K881">IF(COUNTIF(Q$2:Q881,Q881)=1,_xlfn.TEXTJOIN(";",1,IF($Q$2:$Q$2000=Q881,$H$2:$H$2000,"")),"")</f>
        <v>10328931;10310434</v>
      </c>
      <c r="L881" s="103" t="s">
        <v>18282</v>
      </c>
      <c r="M881" s="103">
        <v>5</v>
      </c>
      <c r="N881" s="103" t="s">
        <v>18283</v>
      </c>
      <c r="O881" s="72" t="s">
        <v>9182</v>
      </c>
      <c r="P881" s="80" t="s">
        <v>18284</v>
      </c>
      <c r="Q881" s="72" t="str">
        <f t="shared" si="13"/>
        <v>国械注进20162405243</v>
      </c>
      <c r="R881" s="104">
        <v>44389</v>
      </c>
      <c r="S881" s="104">
        <v>44389</v>
      </c>
      <c r="T881" s="104">
        <v>46214</v>
      </c>
    </row>
    <row r="882" spans="1:20" s="103" customFormat="1" ht="25.5" customHeight="1">
      <c r="A882" s="70" t="s">
        <v>13371</v>
      </c>
      <c r="B882" s="70">
        <v>2</v>
      </c>
      <c r="C882" s="71" t="s">
        <v>17985</v>
      </c>
      <c r="D882" s="72" t="s">
        <v>18278</v>
      </c>
      <c r="E882" s="72" t="s">
        <v>18279</v>
      </c>
      <c r="F882" s="73" t="s">
        <v>18285</v>
      </c>
      <c r="G882" s="71" t="s">
        <v>18286</v>
      </c>
      <c r="H882" s="73">
        <v>10310434</v>
      </c>
      <c r="I882" s="73" t="str" cm="1">
        <f t="array" ref="I882">IF(COUNTIF(Q$2:Q882,Q882)=1,_xlfn.TEXTJOIN(";",1,IF($Q$2:$Q$2000=Q882,$C$2:$C$2000,"")),"")</f>
        <v/>
      </c>
      <c r="J882" s="73" t="str" cm="1">
        <f t="array" ref="J882">IF(COUNTIF(Q$2:Q882,Q882)=1,_xlfn.TEXTJOIN(";",1,IF($Q$2:$Q$2000=Q882,$F$2:$F$2000,"")),"")</f>
        <v/>
      </c>
      <c r="K882" s="73" t="str" cm="1">
        <f t="array" ref="K882">IF(COUNTIF(Q$2:Q882,Q882)=1,_xlfn.TEXTJOIN(";",1,IF($Q$2:$Q$2000=Q882,$H$2:$H$2000,"")),"")</f>
        <v/>
      </c>
      <c r="L882" s="103" t="s">
        <v>18287</v>
      </c>
      <c r="M882" s="103">
        <v>1</v>
      </c>
      <c r="O882" s="72" t="s">
        <v>18052</v>
      </c>
      <c r="P882" s="80" t="s">
        <v>18288</v>
      </c>
      <c r="Q882" s="72" t="str">
        <f t="shared" si="13"/>
        <v>国械注进20162405243</v>
      </c>
      <c r="R882" s="104">
        <v>44389</v>
      </c>
      <c r="S882" s="104">
        <v>44389</v>
      </c>
      <c r="T882" s="104">
        <v>46214</v>
      </c>
    </row>
    <row r="883" spans="1:20" s="103" customFormat="1" ht="25.5" customHeight="1">
      <c r="A883" s="70" t="s">
        <v>13371</v>
      </c>
      <c r="B883" s="70">
        <v>2</v>
      </c>
      <c r="C883" s="71" t="s">
        <v>17985</v>
      </c>
      <c r="D883" s="72" t="s">
        <v>18289</v>
      </c>
      <c r="E883" s="72" t="s">
        <v>18290</v>
      </c>
      <c r="F883" s="73" t="s">
        <v>18291</v>
      </c>
      <c r="G883" s="71" t="s">
        <v>18292</v>
      </c>
      <c r="H883" s="73">
        <v>10310438</v>
      </c>
      <c r="I883" s="73" t="str" cm="1">
        <f t="array" ref="I883">IF(COUNTIF(Q$2:Q883,Q883)=1,_xlfn.TEXTJOIN(";",1,IF($Q$2:$Q$2000=Q883,$C$2:$C$2000,"")),"")</f>
        <v>Centaur;Atellica IM</v>
      </c>
      <c r="J883" s="73" t="str" cm="1">
        <f t="array" ref="J883">IF(COUNTIF(Q$2:Q883,Q883)=1,_xlfn.TEXTJOIN(";",1,IF($Q$2:$Q$2000=Q883,$F$2:$F$2000,"")),"")</f>
        <v>04618899(128433);10995629</v>
      </c>
      <c r="K883" s="73" t="str" cm="1">
        <f t="array" ref="K883">IF(COUNTIF(Q$2:Q883,Q883)=1,_xlfn.TEXTJOIN(";",1,IF($Q$2:$Q$2000=Q883,$H$2:$H$2000,"")),"")</f>
        <v>10310438;10995629</v>
      </c>
      <c r="L883" s="103" t="s">
        <v>18293</v>
      </c>
      <c r="M883" s="103">
        <v>1</v>
      </c>
      <c r="O883" s="72" t="s">
        <v>18294</v>
      </c>
      <c r="P883" s="72" t="s">
        <v>18295</v>
      </c>
      <c r="Q883" s="72" t="str">
        <f t="shared" si="13"/>
        <v>国械注进20172402279</v>
      </c>
      <c r="R883" s="104">
        <v>44574</v>
      </c>
      <c r="S883" s="104">
        <v>44761</v>
      </c>
      <c r="T883" s="104">
        <v>46586</v>
      </c>
    </row>
    <row r="884" spans="1:20" s="103" customFormat="1" ht="25.5" customHeight="1">
      <c r="A884" s="70" t="s">
        <v>13371</v>
      </c>
      <c r="B884" s="70">
        <v>2</v>
      </c>
      <c r="C884" s="71" t="s">
        <v>130</v>
      </c>
      <c r="D884" s="72" t="s">
        <v>18289</v>
      </c>
      <c r="E884" s="72" t="s">
        <v>18290</v>
      </c>
      <c r="F884" s="73">
        <v>10995629</v>
      </c>
      <c r="G884" s="71" t="s">
        <v>18296</v>
      </c>
      <c r="H884" s="73">
        <v>10995629</v>
      </c>
      <c r="I884" s="73" t="str" cm="1">
        <f t="array" ref="I884">IF(COUNTIF(Q$2:Q884,Q884)=1,_xlfn.TEXTJOIN(";",1,IF($Q$2:$Q$2000=Q884,$C$2:$C$2000,"")),"")</f>
        <v/>
      </c>
      <c r="J884" s="73" t="str" cm="1">
        <f t="array" ref="J884">IF(COUNTIF(Q$2:Q884,Q884)=1,_xlfn.TEXTJOIN(";",1,IF($Q$2:$Q$2000=Q884,$F$2:$F$2000,"")),"")</f>
        <v/>
      </c>
      <c r="K884" s="73" t="str" cm="1">
        <f t="array" ref="K884">IF(COUNTIF(Q$2:Q884,Q884)=1,_xlfn.TEXTJOIN(";",1,IF($Q$2:$Q$2000=Q884,$H$2:$H$2000,"")),"")</f>
        <v/>
      </c>
      <c r="L884" s="103" t="s">
        <v>18297</v>
      </c>
      <c r="M884" s="103">
        <v>2</v>
      </c>
      <c r="N884" s="103" t="s">
        <v>18298</v>
      </c>
      <c r="O884" s="72" t="s">
        <v>18299</v>
      </c>
      <c r="P884" s="72" t="s">
        <v>18300</v>
      </c>
      <c r="Q884" s="72" t="str">
        <f t="shared" si="13"/>
        <v>国械注进20172402279</v>
      </c>
      <c r="R884" s="104">
        <v>44574</v>
      </c>
      <c r="S884" s="104">
        <v>44761</v>
      </c>
      <c r="T884" s="104">
        <v>46586</v>
      </c>
    </row>
    <row r="885" spans="1:20" s="103" customFormat="1" ht="25.5" customHeight="1">
      <c r="A885" s="70" t="s">
        <v>13371</v>
      </c>
      <c r="B885" s="70">
        <v>2</v>
      </c>
      <c r="C885" s="71" t="s">
        <v>17985</v>
      </c>
      <c r="D885" s="72" t="s">
        <v>1216</v>
      </c>
      <c r="E885" s="72" t="s">
        <v>18301</v>
      </c>
      <c r="F885" s="73" t="s">
        <v>18302</v>
      </c>
      <c r="G885" s="71" t="s">
        <v>18303</v>
      </c>
      <c r="H885" s="73">
        <v>10315696</v>
      </c>
      <c r="I885" s="73" t="str" cm="1">
        <f t="array" ref="I885">IF(COUNTIF(Q$2:Q885,Q885)=1,_xlfn.TEXTJOIN(";",1,IF($Q$2:$Q$2000=Q885,$C$2:$C$2000,"")),"")</f>
        <v>Centaur;Centaur;Atellica IM;Atellica IM</v>
      </c>
      <c r="J885" s="73" t="str" cm="1">
        <f t="array" ref="J885">IF(COUNTIF(Q$2:Q885,Q885)=1,_xlfn.TEXTJOIN(";",1,IF($Q$2:$Q$2000=Q885,$F$2:$F$2000,"")),"")</f>
        <v>01678114(128533);09427226(128532);10995481;10995482</v>
      </c>
      <c r="K885" s="73" t="str" cm="1">
        <f t="array" ref="K885">IF(COUNTIF(Q$2:Q885,Q885)=1,_xlfn.TEXTJOIN(";",1,IF($Q$2:$Q$2000=Q885,$H$2:$H$2000,"")),"")</f>
        <v>10315696;10310443;10995481;10995482</v>
      </c>
      <c r="L885" s="103" t="s">
        <v>18304</v>
      </c>
      <c r="M885" s="103">
        <v>5</v>
      </c>
      <c r="N885" s="103" t="s">
        <v>18305</v>
      </c>
      <c r="O885" s="72" t="s">
        <v>18031</v>
      </c>
      <c r="P885" s="80" t="s">
        <v>1217</v>
      </c>
      <c r="Q885" s="72" t="str">
        <f t="shared" si="13"/>
        <v>国械注进20172400635</v>
      </c>
      <c r="R885" s="104">
        <v>44414</v>
      </c>
      <c r="S885" s="104">
        <v>44414</v>
      </c>
      <c r="T885" s="104">
        <v>46239</v>
      </c>
    </row>
    <row r="886" spans="1:20" s="103" customFormat="1" ht="25.5" customHeight="1">
      <c r="A886" s="70" t="s">
        <v>13371</v>
      </c>
      <c r="B886" s="70">
        <v>2</v>
      </c>
      <c r="C886" s="71" t="s">
        <v>17985</v>
      </c>
      <c r="D886" s="72" t="s">
        <v>1216</v>
      </c>
      <c r="E886" s="72" t="s">
        <v>18301</v>
      </c>
      <c r="F886" s="73" t="s">
        <v>18306</v>
      </c>
      <c r="G886" s="71" t="s">
        <v>18307</v>
      </c>
      <c r="H886" s="73">
        <v>10310443</v>
      </c>
      <c r="I886" s="73" t="str" cm="1">
        <f t="array" ref="I886">IF(COUNTIF(Q$2:Q886,Q886)=1,_xlfn.TEXTJOIN(";",1,IF($Q$2:$Q$2000=Q886,$C$2:$C$2000,"")),"")</f>
        <v/>
      </c>
      <c r="J886" s="73" t="str" cm="1">
        <f t="array" ref="J886">IF(COUNTIF(Q$2:Q886,Q886)=1,_xlfn.TEXTJOIN(";",1,IF($Q$2:$Q$2000=Q886,$F$2:$F$2000,"")),"")</f>
        <v/>
      </c>
      <c r="K886" s="73" t="str" cm="1">
        <f t="array" ref="K886">IF(COUNTIF(Q$2:Q886,Q886)=1,_xlfn.TEXTJOIN(";",1,IF($Q$2:$Q$2000=Q886,$H$2:$H$2000,"")),"")</f>
        <v/>
      </c>
      <c r="L886" s="103" t="s">
        <v>10994</v>
      </c>
      <c r="M886" s="103">
        <v>1</v>
      </c>
      <c r="O886" s="72" t="s">
        <v>18035</v>
      </c>
      <c r="P886" s="80" t="s">
        <v>18308</v>
      </c>
      <c r="Q886" s="72" t="str">
        <f t="shared" si="13"/>
        <v>国械注进20172400635</v>
      </c>
      <c r="R886" s="104">
        <v>44414</v>
      </c>
      <c r="S886" s="104">
        <v>44414</v>
      </c>
      <c r="T886" s="104">
        <v>46239</v>
      </c>
    </row>
    <row r="887" spans="1:20" s="103" customFormat="1" ht="25.5" customHeight="1">
      <c r="A887" s="70" t="s">
        <v>13371</v>
      </c>
      <c r="B887" s="70">
        <v>2</v>
      </c>
      <c r="C887" s="71" t="s">
        <v>130</v>
      </c>
      <c r="D887" s="72" t="s">
        <v>1216</v>
      </c>
      <c r="E887" s="72" t="s">
        <v>18301</v>
      </c>
      <c r="F887" s="73" t="s">
        <v>18309</v>
      </c>
      <c r="G887" s="71" t="s">
        <v>18310</v>
      </c>
      <c r="H887" s="73">
        <v>10995481</v>
      </c>
      <c r="I887" s="73" t="str" cm="1">
        <f t="array" ref="I887">IF(COUNTIF(Q$2:Q887,Q887)=1,_xlfn.TEXTJOIN(";",1,IF($Q$2:$Q$2000=Q887,$C$2:$C$2000,"")),"")</f>
        <v/>
      </c>
      <c r="J887" s="73" t="str" cm="1">
        <f t="array" ref="J887">IF(COUNTIF(Q$2:Q887,Q887)=1,_xlfn.TEXTJOIN(";",1,IF($Q$2:$Q$2000=Q887,$F$2:$F$2000,"")),"")</f>
        <v/>
      </c>
      <c r="K887" s="73" t="str" cm="1">
        <f t="array" ref="K887">IF(COUNTIF(Q$2:Q887,Q887)=1,_xlfn.TEXTJOIN(";",1,IF($Q$2:$Q$2000=Q887,$H$2:$H$2000,"")),"")</f>
        <v/>
      </c>
      <c r="L887" s="103" t="s">
        <v>18311</v>
      </c>
      <c r="M887" s="103">
        <v>1</v>
      </c>
      <c r="O887" s="72" t="s">
        <v>18038</v>
      </c>
      <c r="P887" s="80" t="s">
        <v>18308</v>
      </c>
      <c r="Q887" s="72" t="str">
        <f t="shared" si="13"/>
        <v>国械注进20172400635</v>
      </c>
      <c r="R887" s="104">
        <v>44414</v>
      </c>
      <c r="S887" s="104">
        <v>44414</v>
      </c>
      <c r="T887" s="104">
        <v>46239</v>
      </c>
    </row>
    <row r="888" spans="1:20" s="103" customFormat="1" ht="25.5" customHeight="1">
      <c r="A888" s="70" t="s">
        <v>13371</v>
      </c>
      <c r="B888" s="70">
        <v>2</v>
      </c>
      <c r="C888" s="71" t="s">
        <v>130</v>
      </c>
      <c r="D888" s="72" t="s">
        <v>1216</v>
      </c>
      <c r="E888" s="72" t="s">
        <v>18301</v>
      </c>
      <c r="F888" s="73">
        <v>10995482</v>
      </c>
      <c r="G888" s="71" t="s">
        <v>18312</v>
      </c>
      <c r="H888" s="73">
        <v>10995482</v>
      </c>
      <c r="I888" s="73" t="str" cm="1">
        <f t="array" ref="I888">IF(COUNTIF(Q$2:Q888,Q888)=1,_xlfn.TEXTJOIN(";",1,IF($Q$2:$Q$2000=Q888,$C$2:$C$2000,"")),"")</f>
        <v/>
      </c>
      <c r="J888" s="73" t="str" cm="1">
        <f t="array" ref="J888">IF(COUNTIF(Q$2:Q888,Q888)=1,_xlfn.TEXTJOIN(";",1,IF($Q$2:$Q$2000=Q888,$F$2:$F$2000,"")),"")</f>
        <v/>
      </c>
      <c r="K888" s="73" t="str" cm="1">
        <f t="array" ref="K888">IF(COUNTIF(Q$2:Q888,Q888)=1,_xlfn.TEXTJOIN(";",1,IF($Q$2:$Q$2000=Q888,$H$2:$H$2000,"")),"")</f>
        <v/>
      </c>
      <c r="L888" s="103" t="s">
        <v>18313</v>
      </c>
      <c r="M888" s="103">
        <v>5</v>
      </c>
      <c r="N888" s="103" t="s">
        <v>18314</v>
      </c>
      <c r="O888" s="72" t="s">
        <v>18041</v>
      </c>
      <c r="P888" s="80" t="s">
        <v>18308</v>
      </c>
      <c r="Q888" s="72" t="str">
        <f t="shared" si="13"/>
        <v>国械注进20172400635</v>
      </c>
      <c r="R888" s="104">
        <v>44414</v>
      </c>
      <c r="S888" s="104">
        <v>44414</v>
      </c>
      <c r="T888" s="104">
        <v>46239</v>
      </c>
    </row>
    <row r="889" spans="1:20" s="103" customFormat="1" ht="25.5" customHeight="1">
      <c r="A889" s="70" t="s">
        <v>13371</v>
      </c>
      <c r="B889" s="70">
        <v>2</v>
      </c>
      <c r="C889" s="71" t="s">
        <v>17985</v>
      </c>
      <c r="D889" s="72" t="s">
        <v>623</v>
      </c>
      <c r="E889" s="72" t="s">
        <v>18315</v>
      </c>
      <c r="F889" s="73" t="s">
        <v>18316</v>
      </c>
      <c r="G889" s="71" t="s">
        <v>18317</v>
      </c>
      <c r="H889" s="73">
        <v>10312831</v>
      </c>
      <c r="I889" s="73" t="str" cm="1">
        <f t="array" ref="I889">IF(COUNTIF(Q$2:Q889,Q889)=1,_xlfn.TEXTJOIN(";",1,IF($Q$2:$Q$2000=Q889,$C$2:$C$2000,"")),"")</f>
        <v>Centaur;Centaur;Atellica IM;Atellica IM</v>
      </c>
      <c r="J889" s="73" t="str" cm="1">
        <f t="array" ref="J889">IF(COUNTIF(Q$2:Q889,Q889)=1,_xlfn.TEXTJOIN(";",1,IF($Q$2:$Q$2000=Q889,$F$2:$F$2000,"")),"")</f>
        <v>00128609(128535);08126338(128534);10995485;10995486</v>
      </c>
      <c r="K889" s="73" t="str" cm="1">
        <f t="array" ref="K889">IF(COUNTIF(Q$2:Q889,Q889)=1,_xlfn.TEXTJOIN(";",1,IF($Q$2:$Q$2000=Q889,$H$2:$H$2000,"")),"")</f>
        <v>10312831;10327620;10995485;10995486</v>
      </c>
      <c r="L889" s="103" t="s">
        <v>18318</v>
      </c>
      <c r="M889" s="103">
        <v>5</v>
      </c>
      <c r="N889" s="103" t="s">
        <v>18319</v>
      </c>
      <c r="O889" s="72" t="s">
        <v>18031</v>
      </c>
      <c r="P889" s="80" t="s">
        <v>624</v>
      </c>
      <c r="Q889" s="72" t="str">
        <f t="shared" si="13"/>
        <v>国械注进20172400634</v>
      </c>
      <c r="R889" s="104">
        <v>44445</v>
      </c>
      <c r="S889" s="104">
        <v>44445</v>
      </c>
      <c r="T889" s="104">
        <v>46270</v>
      </c>
    </row>
    <row r="890" spans="1:20" s="103" customFormat="1" ht="25.5" customHeight="1">
      <c r="A890" s="70" t="s">
        <v>13371</v>
      </c>
      <c r="B890" s="70">
        <v>2</v>
      </c>
      <c r="C890" s="71" t="s">
        <v>17985</v>
      </c>
      <c r="D890" s="72" t="s">
        <v>623</v>
      </c>
      <c r="E890" s="72" t="s">
        <v>18315</v>
      </c>
      <c r="F890" s="73" t="s">
        <v>18320</v>
      </c>
      <c r="G890" s="71" t="s">
        <v>18321</v>
      </c>
      <c r="H890" s="73">
        <v>10327620</v>
      </c>
      <c r="I890" s="73" t="str" cm="1">
        <f t="array" ref="I890">IF(COUNTIF(Q$2:Q890,Q890)=1,_xlfn.TEXTJOIN(";",1,IF($Q$2:$Q$2000=Q890,$C$2:$C$2000,"")),"")</f>
        <v/>
      </c>
      <c r="J890" s="73" t="str" cm="1">
        <f t="array" ref="J890">IF(COUNTIF(Q$2:Q890,Q890)=1,_xlfn.TEXTJOIN(";",1,IF($Q$2:$Q$2000=Q890,$F$2:$F$2000,"")),"")</f>
        <v/>
      </c>
      <c r="K890" s="73" t="str" cm="1">
        <f t="array" ref="K890">IF(COUNTIF(Q$2:Q890,Q890)=1,_xlfn.TEXTJOIN(";",1,IF($Q$2:$Q$2000=Q890,$H$2:$H$2000,"")),"")</f>
        <v/>
      </c>
      <c r="L890" s="103" t="s">
        <v>10837</v>
      </c>
      <c r="M890" s="103">
        <v>1</v>
      </c>
      <c r="O890" s="72" t="s">
        <v>18035</v>
      </c>
      <c r="P890" s="80" t="s">
        <v>18322</v>
      </c>
      <c r="Q890" s="72" t="str">
        <f t="shared" si="13"/>
        <v>国械注进20172400634</v>
      </c>
      <c r="R890" s="104">
        <v>44445</v>
      </c>
      <c r="S890" s="104">
        <v>44445</v>
      </c>
      <c r="T890" s="104">
        <v>46270</v>
      </c>
    </row>
    <row r="891" spans="1:20" s="103" customFormat="1" ht="25.5" customHeight="1">
      <c r="A891" s="70" t="s">
        <v>13371</v>
      </c>
      <c r="B891" s="70">
        <v>2</v>
      </c>
      <c r="C891" s="71" t="s">
        <v>130</v>
      </c>
      <c r="D891" s="72" t="s">
        <v>623</v>
      </c>
      <c r="E891" s="72" t="s">
        <v>18315</v>
      </c>
      <c r="F891" s="73" t="s">
        <v>10507</v>
      </c>
      <c r="G891" s="71" t="s">
        <v>18323</v>
      </c>
      <c r="H891" s="73">
        <v>10995485</v>
      </c>
      <c r="I891" s="73" t="str" cm="1">
        <f t="array" ref="I891">IF(COUNTIF(Q$2:Q891,Q891)=1,_xlfn.TEXTJOIN(";",1,IF($Q$2:$Q$2000=Q891,$C$2:$C$2000,"")),"")</f>
        <v/>
      </c>
      <c r="J891" s="73" t="str" cm="1">
        <f t="array" ref="J891">IF(COUNTIF(Q$2:Q891,Q891)=1,_xlfn.TEXTJOIN(";",1,IF($Q$2:$Q$2000=Q891,$F$2:$F$2000,"")),"")</f>
        <v/>
      </c>
      <c r="K891" s="73" t="str" cm="1">
        <f t="array" ref="K891">IF(COUNTIF(Q$2:Q891,Q891)=1,_xlfn.TEXTJOIN(";",1,IF($Q$2:$Q$2000=Q891,$H$2:$H$2000,"")),"")</f>
        <v/>
      </c>
      <c r="L891" s="103" t="s">
        <v>10508</v>
      </c>
      <c r="M891" s="103">
        <v>1</v>
      </c>
      <c r="O891" s="72" t="s">
        <v>18038</v>
      </c>
      <c r="P891" s="80" t="s">
        <v>18322</v>
      </c>
      <c r="Q891" s="72" t="str">
        <f t="shared" si="13"/>
        <v>国械注进20172400634</v>
      </c>
      <c r="R891" s="104">
        <v>44445</v>
      </c>
      <c r="S891" s="104">
        <v>44445</v>
      </c>
      <c r="T891" s="104">
        <v>46270</v>
      </c>
    </row>
    <row r="892" spans="1:20" s="103" customFormat="1" ht="25.5" customHeight="1">
      <c r="A892" s="70" t="s">
        <v>13371</v>
      </c>
      <c r="B892" s="70">
        <v>2</v>
      </c>
      <c r="C892" s="71" t="s">
        <v>130</v>
      </c>
      <c r="D892" s="72" t="s">
        <v>623</v>
      </c>
      <c r="E892" s="72" t="s">
        <v>18315</v>
      </c>
      <c r="F892" s="73" t="s">
        <v>18324</v>
      </c>
      <c r="G892" s="71" t="s">
        <v>18325</v>
      </c>
      <c r="H892" s="73">
        <v>10995486</v>
      </c>
      <c r="I892" s="73" t="str" cm="1">
        <f t="array" ref="I892">IF(COUNTIF(Q$2:Q892,Q892)=1,_xlfn.TEXTJOIN(";",1,IF($Q$2:$Q$2000=Q892,$C$2:$C$2000,"")),"")</f>
        <v/>
      </c>
      <c r="J892" s="73" t="str" cm="1">
        <f t="array" ref="J892">IF(COUNTIF(Q$2:Q892,Q892)=1,_xlfn.TEXTJOIN(";",1,IF($Q$2:$Q$2000=Q892,$F$2:$F$2000,"")),"")</f>
        <v/>
      </c>
      <c r="K892" s="73" t="str" cm="1">
        <f t="array" ref="K892">IF(COUNTIF(Q$2:Q892,Q892)=1,_xlfn.TEXTJOIN(";",1,IF($Q$2:$Q$2000=Q892,$H$2:$H$2000,"")),"")</f>
        <v/>
      </c>
      <c r="L892" s="103" t="s">
        <v>18326</v>
      </c>
      <c r="M892" s="103">
        <v>5</v>
      </c>
      <c r="N892" s="103" t="s">
        <v>18327</v>
      </c>
      <c r="O892" s="72" t="s">
        <v>18041</v>
      </c>
      <c r="P892" s="80" t="s">
        <v>18322</v>
      </c>
      <c r="Q892" s="72" t="str">
        <f t="shared" si="13"/>
        <v>国械注进20172400634</v>
      </c>
      <c r="R892" s="104">
        <v>44445</v>
      </c>
      <c r="S892" s="104">
        <v>44445</v>
      </c>
      <c r="T892" s="104">
        <v>46270</v>
      </c>
    </row>
    <row r="893" spans="1:20" s="103" customFormat="1" ht="25.5" customHeight="1">
      <c r="A893" s="70" t="s">
        <v>13371</v>
      </c>
      <c r="B893" s="70">
        <v>2</v>
      </c>
      <c r="C893" s="71" t="s">
        <v>17985</v>
      </c>
      <c r="D893" s="72" t="s">
        <v>18328</v>
      </c>
      <c r="E893" s="72" t="s">
        <v>18329</v>
      </c>
      <c r="F893" s="71" t="s">
        <v>18330</v>
      </c>
      <c r="G893" s="71" t="s">
        <v>18331</v>
      </c>
      <c r="H893" s="73">
        <v>10322215</v>
      </c>
      <c r="I893" s="73" t="str" cm="1">
        <f t="array" ref="I893">IF(COUNTIF(Q$2:Q893,Q893)=1,_xlfn.TEXTJOIN(";",1,IF($Q$2:$Q$2000=Q893,$C$2:$C$2000,"")),"")</f>
        <v>Centaur;Centaur</v>
      </c>
      <c r="J893" s="73" t="str" cm="1">
        <f t="array" ref="J893">IF(COUNTIF(Q$2:Q893,Q893)=1,_xlfn.TEXTJOIN(";",1,IF($Q$2:$Q$2000=Q893,$F$2:$F$2000,"")),"")</f>
        <v>05256877;05258292</v>
      </c>
      <c r="K893" s="73" t="str" cm="1">
        <f t="array" ref="K893">IF(COUNTIF(Q$2:Q893,Q893)=1,_xlfn.TEXTJOIN(";",1,IF($Q$2:$Q$2000=Q893,$H$2:$H$2000,"")),"")</f>
        <v>10322215;10322218</v>
      </c>
      <c r="L893" s="103" t="s">
        <v>18332</v>
      </c>
      <c r="M893" s="103">
        <v>1</v>
      </c>
      <c r="O893" s="72" t="s">
        <v>18052</v>
      </c>
      <c r="P893" s="80" t="s">
        <v>18333</v>
      </c>
      <c r="Q893" s="72" t="str">
        <f t="shared" si="13"/>
        <v>国械注进20172400043</v>
      </c>
      <c r="R893" s="104">
        <v>44389</v>
      </c>
      <c r="S893" s="104">
        <v>44389</v>
      </c>
      <c r="T893" s="104">
        <v>46214</v>
      </c>
    </row>
    <row r="894" spans="1:20" s="103" customFormat="1" ht="25.5" customHeight="1">
      <c r="A894" s="70" t="s">
        <v>13371</v>
      </c>
      <c r="B894" s="70">
        <v>2</v>
      </c>
      <c r="C894" s="71" t="s">
        <v>17985</v>
      </c>
      <c r="D894" s="72" t="s">
        <v>18328</v>
      </c>
      <c r="E894" s="72" t="s">
        <v>18329</v>
      </c>
      <c r="F894" s="71" t="s">
        <v>18334</v>
      </c>
      <c r="G894" s="71" t="s">
        <v>18335</v>
      </c>
      <c r="H894" s="73">
        <v>10322218</v>
      </c>
      <c r="I894" s="73" t="str" cm="1">
        <f t="array" ref="I894">IF(COUNTIF(Q$2:Q894,Q894)=1,_xlfn.TEXTJOIN(";",1,IF($Q$2:$Q$2000=Q894,$C$2:$C$2000,"")),"")</f>
        <v/>
      </c>
      <c r="J894" s="73" t="str" cm="1">
        <f t="array" ref="J894">IF(COUNTIF(Q$2:Q894,Q894)=1,_xlfn.TEXTJOIN(";",1,IF($Q$2:$Q$2000=Q894,$F$2:$F$2000,"")),"")</f>
        <v/>
      </c>
      <c r="K894" s="73" t="str" cm="1">
        <f t="array" ref="K894">IF(COUNTIF(Q$2:Q894,Q894)=1,_xlfn.TEXTJOIN(";",1,IF($Q$2:$Q$2000=Q894,$H$2:$H$2000,"")),"")</f>
        <v/>
      </c>
      <c r="L894" s="103" t="s">
        <v>18336</v>
      </c>
      <c r="M894" s="103">
        <v>5</v>
      </c>
      <c r="N894" s="103" t="s">
        <v>18337</v>
      </c>
      <c r="O894" s="72" t="s">
        <v>9182</v>
      </c>
      <c r="P894" s="80" t="s">
        <v>18338</v>
      </c>
      <c r="Q894" s="72" t="str">
        <f t="shared" si="13"/>
        <v>国械注进20172400043</v>
      </c>
      <c r="R894" s="104">
        <v>44389</v>
      </c>
      <c r="S894" s="104">
        <v>44389</v>
      </c>
      <c r="T894" s="104">
        <v>46214</v>
      </c>
    </row>
    <row r="895" spans="1:20" s="103" customFormat="1" ht="25.5" customHeight="1">
      <c r="A895" s="70" t="s">
        <v>13371</v>
      </c>
      <c r="B895" s="70">
        <v>2</v>
      </c>
      <c r="C895" s="71" t="s">
        <v>17985</v>
      </c>
      <c r="D895" s="72" t="s">
        <v>18339</v>
      </c>
      <c r="E895" s="72" t="s">
        <v>18340</v>
      </c>
      <c r="F895" s="73" t="s">
        <v>18341</v>
      </c>
      <c r="G895" s="71" t="s">
        <v>18342</v>
      </c>
      <c r="H895" s="73">
        <v>10322227</v>
      </c>
      <c r="I895" s="73" t="str" cm="1">
        <f t="array" ref="I895">IF(COUNTIF(Q$2:Q895,Q895)=1,_xlfn.TEXTJOIN(";",1,IF($Q$2:$Q$2000=Q895,$C$2:$C$2000,"")),"")</f>
        <v>Centaur;Centaur</v>
      </c>
      <c r="J895" s="73" t="str" cm="1">
        <f t="array" ref="J895">IF(COUNTIF(Q$2:Q895,Q895)=1,_xlfn.TEXTJOIN(";",1,IF($Q$2:$Q$2000=Q895,$F$2:$F$2000,"")),"")</f>
        <v>05260521;05259132</v>
      </c>
      <c r="K895" s="73" t="str" cm="1">
        <f t="array" ref="K895">IF(COUNTIF(Q$2:Q895,Q895)=1,_xlfn.TEXTJOIN(";",1,IF($Q$2:$Q$2000=Q895,$H$2:$H$2000,"")),"")</f>
        <v>10322227;10322222</v>
      </c>
      <c r="L895" s="103" t="s">
        <v>18343</v>
      </c>
      <c r="M895" s="103">
        <v>1</v>
      </c>
      <c r="O895" s="72" t="s">
        <v>18344</v>
      </c>
      <c r="P895" s="80" t="s">
        <v>18345</v>
      </c>
      <c r="Q895" s="72" t="str">
        <f t="shared" si="13"/>
        <v>国械注进20162405237</v>
      </c>
      <c r="R895" s="104">
        <v>44399</v>
      </c>
      <c r="S895" s="104">
        <v>44399</v>
      </c>
      <c r="T895" s="104">
        <v>46224</v>
      </c>
    </row>
    <row r="896" spans="1:20" s="103" customFormat="1" ht="20.9" customHeight="1">
      <c r="A896" s="70" t="s">
        <v>13371</v>
      </c>
      <c r="B896" s="70">
        <v>2</v>
      </c>
      <c r="C896" s="71" t="s">
        <v>17985</v>
      </c>
      <c r="D896" s="72" t="s">
        <v>18339</v>
      </c>
      <c r="E896" s="72" t="s">
        <v>18340</v>
      </c>
      <c r="F896" s="71" t="s">
        <v>18346</v>
      </c>
      <c r="G896" s="71" t="s">
        <v>18347</v>
      </c>
      <c r="H896" s="73">
        <v>10322222</v>
      </c>
      <c r="I896" s="73" t="str" cm="1">
        <f t="array" ref="I896">IF(COUNTIF(Q$2:Q896,Q896)=1,_xlfn.TEXTJOIN(";",1,IF($Q$2:$Q$2000=Q896,$C$2:$C$2000,"")),"")</f>
        <v/>
      </c>
      <c r="J896" s="73" t="str" cm="1">
        <f t="array" ref="J896">IF(COUNTIF(Q$2:Q896,Q896)=1,_xlfn.TEXTJOIN(";",1,IF($Q$2:$Q$2000=Q896,$F$2:$F$2000,"")),"")</f>
        <v/>
      </c>
      <c r="K896" s="73" t="str" cm="1">
        <f t="array" ref="K896">IF(COUNTIF(Q$2:Q896,Q896)=1,_xlfn.TEXTJOIN(";",1,IF($Q$2:$Q$2000=Q896,$H$2:$H$2000,"")),"")</f>
        <v/>
      </c>
      <c r="L896" s="103" t="s">
        <v>18348</v>
      </c>
      <c r="M896" s="103">
        <v>1</v>
      </c>
      <c r="O896" s="72" t="s">
        <v>18276</v>
      </c>
      <c r="P896" s="80" t="s">
        <v>18349</v>
      </c>
      <c r="Q896" s="72" t="str">
        <f t="shared" si="13"/>
        <v>国械注进20162405237</v>
      </c>
      <c r="R896" s="104">
        <v>44399</v>
      </c>
      <c r="S896" s="104">
        <v>44399</v>
      </c>
      <c r="T896" s="104">
        <v>46224</v>
      </c>
    </row>
    <row r="897" spans="1:20" s="103" customFormat="1" ht="25.5" customHeight="1">
      <c r="A897" s="70" t="s">
        <v>13371</v>
      </c>
      <c r="B897" s="70">
        <v>2</v>
      </c>
      <c r="C897" s="71" t="s">
        <v>17985</v>
      </c>
      <c r="D897" s="72" t="s">
        <v>18350</v>
      </c>
      <c r="E897" s="72" t="s">
        <v>18351</v>
      </c>
      <c r="F897" s="73" t="s">
        <v>18352</v>
      </c>
      <c r="G897" s="71" t="s">
        <v>18353</v>
      </c>
      <c r="H897" s="73">
        <v>10309969</v>
      </c>
      <c r="I897" s="73" t="str" cm="1">
        <f t="array" ref="I897">IF(COUNTIF(Q$2:Q897,Q897)=1,_xlfn.TEXTJOIN(";",1,IF($Q$2:$Q$2000=Q897,$C$2:$C$2000,"")),"")</f>
        <v>Centaur;Centaur;Atellica IM;Atellica IM</v>
      </c>
      <c r="J897" s="73" t="str" cm="1">
        <f t="array" ref="J897">IF(COUNTIF(Q$2:Q897,Q897)=1,_xlfn.TEXTJOIN(";",1,IF($Q$2:$Q$2000=Q897,$F$2:$F$2000,"")),"")</f>
        <v>00495776(110746);07875728(110745);10995568;10995569</v>
      </c>
      <c r="K897" s="73" t="str" cm="1">
        <f t="array" ref="K897">IF(COUNTIF(Q$2:Q897,Q897)=1,_xlfn.TEXTJOIN(";",1,IF($Q$2:$Q$2000=Q897,$H$2:$H$2000,"")),"")</f>
        <v>10309969;10309968;10995568;10995569</v>
      </c>
      <c r="L897" s="103" t="s">
        <v>18354</v>
      </c>
      <c r="M897" s="103">
        <v>5</v>
      </c>
      <c r="N897" s="103" t="s">
        <v>18355</v>
      </c>
      <c r="O897" s="72" t="s">
        <v>18098</v>
      </c>
      <c r="P897" s="80" t="s">
        <v>18356</v>
      </c>
      <c r="Q897" s="72" t="str">
        <f t="shared" si="13"/>
        <v>国械注进20162404159</v>
      </c>
      <c r="R897" s="104">
        <v>44399</v>
      </c>
      <c r="S897" s="104">
        <v>44399</v>
      </c>
      <c r="T897" s="104">
        <v>46095</v>
      </c>
    </row>
    <row r="898" spans="1:20" s="103" customFormat="1" ht="25.5" customHeight="1">
      <c r="A898" s="70" t="s">
        <v>13371</v>
      </c>
      <c r="B898" s="70">
        <v>2</v>
      </c>
      <c r="C898" s="71" t="s">
        <v>17985</v>
      </c>
      <c r="D898" s="72" t="s">
        <v>18350</v>
      </c>
      <c r="E898" s="72" t="s">
        <v>18351</v>
      </c>
      <c r="F898" s="73" t="s">
        <v>18357</v>
      </c>
      <c r="G898" s="71" t="s">
        <v>18358</v>
      </c>
      <c r="H898" s="73">
        <v>10309968</v>
      </c>
      <c r="I898" s="73" t="str" cm="1">
        <f t="array" ref="I898">IF(COUNTIF(Q$2:Q898,Q898)=1,_xlfn.TEXTJOIN(";",1,IF($Q$2:$Q$2000=Q898,$C$2:$C$2000,"")),"")</f>
        <v/>
      </c>
      <c r="J898" s="73" t="str" cm="1">
        <f t="array" ref="J898">IF(COUNTIF(Q$2:Q898,Q898)=1,_xlfn.TEXTJOIN(";",1,IF($Q$2:$Q$2000=Q898,$F$2:$F$2000,"")),"")</f>
        <v/>
      </c>
      <c r="K898" s="73" t="str" cm="1">
        <f t="array" ref="K898">IF(COUNTIF(Q$2:Q898,Q898)=1,_xlfn.TEXTJOIN(";",1,IF($Q$2:$Q$2000=Q898,$H$2:$H$2000,"")),"")</f>
        <v/>
      </c>
      <c r="L898" s="103" t="s">
        <v>18359</v>
      </c>
      <c r="M898" s="103">
        <v>1</v>
      </c>
      <c r="O898" s="72" t="s">
        <v>18103</v>
      </c>
      <c r="P898" s="80" t="s">
        <v>18360</v>
      </c>
      <c r="Q898" s="72" t="str">
        <f t="shared" si="13"/>
        <v>国械注进20162404159</v>
      </c>
      <c r="R898" s="104">
        <v>44399</v>
      </c>
      <c r="S898" s="104">
        <v>44399</v>
      </c>
      <c r="T898" s="104">
        <v>46095</v>
      </c>
    </row>
    <row r="899" spans="1:20" s="103" customFormat="1" ht="25.5" customHeight="1">
      <c r="A899" s="70" t="s">
        <v>13371</v>
      </c>
      <c r="B899" s="70">
        <v>2</v>
      </c>
      <c r="C899" s="71" t="s">
        <v>130</v>
      </c>
      <c r="D899" s="72" t="s">
        <v>18350</v>
      </c>
      <c r="E899" s="72" t="s">
        <v>18351</v>
      </c>
      <c r="F899" s="73">
        <v>10995568</v>
      </c>
      <c r="G899" s="71" t="s">
        <v>18361</v>
      </c>
      <c r="H899" s="73">
        <v>10995568</v>
      </c>
      <c r="I899" s="73" t="str" cm="1">
        <f t="array" ref="I899">IF(COUNTIF(Q$2:Q899,Q899)=1,_xlfn.TEXTJOIN(";",1,IF($Q$2:$Q$2000=Q899,$C$2:$C$2000,"")),"")</f>
        <v/>
      </c>
      <c r="J899" s="73" t="str" cm="1">
        <f t="array" ref="J899">IF(COUNTIF(Q$2:Q899,Q899)=1,_xlfn.TEXTJOIN(";",1,IF($Q$2:$Q$2000=Q899,$F$2:$F$2000,"")),"")</f>
        <v/>
      </c>
      <c r="K899" s="73" t="str" cm="1">
        <f t="array" ref="K899">IF(COUNTIF(Q$2:Q899,Q899)=1,_xlfn.TEXTJOIN(";",1,IF($Q$2:$Q$2000=Q899,$H$2:$H$2000,"")),"")</f>
        <v/>
      </c>
      <c r="L899" s="103" t="s">
        <v>18362</v>
      </c>
      <c r="M899" s="103">
        <v>5</v>
      </c>
      <c r="N899" s="103" t="s">
        <v>18363</v>
      </c>
      <c r="O899" s="72" t="s">
        <v>18364</v>
      </c>
      <c r="P899" s="80" t="s">
        <v>18360</v>
      </c>
      <c r="Q899" s="72" t="str">
        <f t="shared" ref="Q899:Q962" si="14">IF(IFERROR(FIND("Refer to ",P899),0),REPLACE(P899,1,9,""),P899)</f>
        <v>国械注进20162404159</v>
      </c>
      <c r="R899" s="104">
        <v>44399</v>
      </c>
      <c r="S899" s="104">
        <v>44399</v>
      </c>
      <c r="T899" s="104">
        <v>46095</v>
      </c>
    </row>
    <row r="900" spans="1:20" s="103" customFormat="1" ht="25.5" customHeight="1">
      <c r="A900" s="70" t="s">
        <v>13371</v>
      </c>
      <c r="B900" s="70">
        <v>2</v>
      </c>
      <c r="C900" s="71" t="s">
        <v>130</v>
      </c>
      <c r="D900" s="72" t="s">
        <v>18350</v>
      </c>
      <c r="E900" s="72" t="s">
        <v>18351</v>
      </c>
      <c r="F900" s="73">
        <v>10995569</v>
      </c>
      <c r="G900" s="71" t="s">
        <v>18365</v>
      </c>
      <c r="H900" s="73">
        <v>10995569</v>
      </c>
      <c r="I900" s="73" t="str" cm="1">
        <f t="array" ref="I900">IF(COUNTIF(Q$2:Q900,Q900)=1,_xlfn.TEXTJOIN(";",1,IF($Q$2:$Q$2000=Q900,$C$2:$C$2000,"")),"")</f>
        <v/>
      </c>
      <c r="J900" s="73" t="str" cm="1">
        <f t="array" ref="J900">IF(COUNTIF(Q$2:Q900,Q900)=1,_xlfn.TEXTJOIN(";",1,IF($Q$2:$Q$2000=Q900,$F$2:$F$2000,"")),"")</f>
        <v/>
      </c>
      <c r="K900" s="73" t="str" cm="1">
        <f t="array" ref="K900">IF(COUNTIF(Q$2:Q900,Q900)=1,_xlfn.TEXTJOIN(";",1,IF($Q$2:$Q$2000=Q900,$H$2:$H$2000,"")),"")</f>
        <v/>
      </c>
      <c r="L900" s="103" t="s">
        <v>18366</v>
      </c>
      <c r="M900" s="103">
        <v>1</v>
      </c>
      <c r="O900" s="72" t="s">
        <v>18367</v>
      </c>
      <c r="P900" s="80" t="s">
        <v>18360</v>
      </c>
      <c r="Q900" s="72" t="str">
        <f t="shared" si="14"/>
        <v>国械注进20162404159</v>
      </c>
      <c r="R900" s="104">
        <v>44399</v>
      </c>
      <c r="S900" s="104">
        <v>44399</v>
      </c>
      <c r="T900" s="104">
        <v>46095</v>
      </c>
    </row>
    <row r="901" spans="1:20" s="103" customFormat="1" ht="25.5" customHeight="1">
      <c r="A901" s="70" t="s">
        <v>13371</v>
      </c>
      <c r="B901" s="70">
        <v>2</v>
      </c>
      <c r="C901" s="71" t="s">
        <v>17985</v>
      </c>
      <c r="D901" s="72" t="s">
        <v>18368</v>
      </c>
      <c r="E901" s="72" t="s">
        <v>18369</v>
      </c>
      <c r="F901" s="73" t="s">
        <v>18370</v>
      </c>
      <c r="G901" s="71" t="s">
        <v>18371</v>
      </c>
      <c r="H901" s="73">
        <v>10322161</v>
      </c>
      <c r="I901" s="73" t="str" cm="1">
        <f t="array" ref="I901">IF(COUNTIF(Q$2:Q901,Q901)=1,_xlfn.TEXTJOIN(";",1,IF($Q$2:$Q$2000=Q901,$C$2:$C$2000,"")),"")</f>
        <v>Centaur;Centaur</v>
      </c>
      <c r="J901" s="73" t="str" cm="1">
        <f t="array" ref="J901">IF(COUNTIF(Q$2:Q901,Q901)=1,_xlfn.TEXTJOIN(";",1,IF($Q$2:$Q$2000=Q901,$F$2:$F$2000,"")),"")</f>
        <v>05226870;05226110</v>
      </c>
      <c r="K901" s="73" t="str" cm="1">
        <f t="array" ref="K901">IF(COUNTIF(Q$2:Q901,Q901)=1,_xlfn.TEXTJOIN(";",1,IF($Q$2:$Q$2000=Q901,$H$2:$H$2000,"")),"")</f>
        <v>10322161;10322159</v>
      </c>
      <c r="L901" s="103" t="s">
        <v>18372</v>
      </c>
      <c r="M901" s="103">
        <v>1</v>
      </c>
      <c r="O901" s="72" t="s">
        <v>18373</v>
      </c>
      <c r="P901" s="80" t="s">
        <v>18374</v>
      </c>
      <c r="Q901" s="72" t="str">
        <f t="shared" si="14"/>
        <v>国械注进20162405230</v>
      </c>
      <c r="R901" s="104">
        <v>44383</v>
      </c>
      <c r="S901" s="104">
        <v>44383</v>
      </c>
      <c r="T901" s="104">
        <v>46208</v>
      </c>
    </row>
    <row r="902" spans="1:20" s="103" customFormat="1" ht="25.5" customHeight="1">
      <c r="A902" s="70" t="s">
        <v>13371</v>
      </c>
      <c r="B902" s="70">
        <v>2</v>
      </c>
      <c r="C902" s="71" t="s">
        <v>17985</v>
      </c>
      <c r="D902" s="72" t="s">
        <v>18368</v>
      </c>
      <c r="E902" s="72" t="s">
        <v>18369</v>
      </c>
      <c r="F902" s="73" t="s">
        <v>18375</v>
      </c>
      <c r="G902" s="71" t="s">
        <v>18376</v>
      </c>
      <c r="H902" s="73">
        <v>10322159</v>
      </c>
      <c r="I902" s="73" t="str" cm="1">
        <f t="array" ref="I902">IF(COUNTIF(Q$2:Q902,Q902)=1,_xlfn.TEXTJOIN(";",1,IF($Q$2:$Q$2000=Q902,$C$2:$C$2000,"")),"")</f>
        <v/>
      </c>
      <c r="J902" s="73" t="str" cm="1">
        <f t="array" ref="J902">IF(COUNTIF(Q$2:Q902,Q902)=1,_xlfn.TEXTJOIN(";",1,IF($Q$2:$Q$2000=Q902,$F$2:$F$2000,"")),"")</f>
        <v/>
      </c>
      <c r="K902" s="73" t="str" cm="1">
        <f t="array" ref="K902">IF(COUNTIF(Q$2:Q902,Q902)=1,_xlfn.TEXTJOIN(";",1,IF($Q$2:$Q$2000=Q902,$H$2:$H$2000,"")),"")</f>
        <v/>
      </c>
      <c r="L902" s="103" t="s">
        <v>18377</v>
      </c>
      <c r="M902" s="103">
        <v>1</v>
      </c>
      <c r="O902" s="72" t="s">
        <v>18378</v>
      </c>
      <c r="P902" s="80" t="s">
        <v>18379</v>
      </c>
      <c r="Q902" s="72" t="str">
        <f t="shared" si="14"/>
        <v>国械注进20162405230</v>
      </c>
      <c r="R902" s="104">
        <v>44383</v>
      </c>
      <c r="S902" s="104">
        <v>44383</v>
      </c>
      <c r="T902" s="104">
        <v>46208</v>
      </c>
    </row>
    <row r="903" spans="1:20" s="103" customFormat="1" ht="25.5" customHeight="1">
      <c r="A903" s="70" t="s">
        <v>13371</v>
      </c>
      <c r="B903" s="70">
        <v>2</v>
      </c>
      <c r="C903" s="71" t="s">
        <v>17985</v>
      </c>
      <c r="D903" s="72" t="s">
        <v>18380</v>
      </c>
      <c r="E903" s="72" t="s">
        <v>18381</v>
      </c>
      <c r="F903" s="73" t="s">
        <v>18382</v>
      </c>
      <c r="G903" s="71" t="s">
        <v>18383</v>
      </c>
      <c r="H903" s="73">
        <v>10330624</v>
      </c>
      <c r="I903" s="73" t="str" cm="1">
        <f t="array" ref="I903">IF(COUNTIF(Q$2:Q903,Q903)=1,_xlfn.TEXTJOIN(";",1,IF($Q$2:$Q$2000=Q903,$C$2:$C$2000,"")),"")</f>
        <v>Centaur;Centaur</v>
      </c>
      <c r="J903" s="73" t="str" cm="1">
        <f t="array" ref="J903">IF(COUNTIF(Q$2:Q903,Q903)=1,_xlfn.TEXTJOIN(";",1,IF($Q$2:$Q$2000=Q903,$F$2:$F$2000,"")),"")</f>
        <v>09763528(570062);02526032(570061)</v>
      </c>
      <c r="K903" s="73" t="str" cm="1">
        <f t="array" ref="K903">IF(COUNTIF(Q$2:Q903,Q903)=1,_xlfn.TEXTJOIN(";",1,IF($Q$2:$Q$2000=Q903,$H$2:$H$2000,"")),"")</f>
        <v>10330624;10311377</v>
      </c>
      <c r="L903" s="103" t="s">
        <v>18384</v>
      </c>
      <c r="M903" s="103">
        <v>1</v>
      </c>
      <c r="O903" s="72" t="s">
        <v>18373</v>
      </c>
      <c r="P903" s="80" t="s">
        <v>18385</v>
      </c>
      <c r="Q903" s="72" t="str">
        <f t="shared" si="14"/>
        <v>国械注进20162405248</v>
      </c>
      <c r="R903" s="104">
        <v>44383</v>
      </c>
      <c r="S903" s="104">
        <v>44383</v>
      </c>
      <c r="T903" s="104">
        <v>46208</v>
      </c>
    </row>
    <row r="904" spans="1:20" s="103" customFormat="1" ht="25.5" customHeight="1">
      <c r="A904" s="70" t="s">
        <v>13371</v>
      </c>
      <c r="B904" s="70">
        <v>2</v>
      </c>
      <c r="C904" s="71" t="s">
        <v>17985</v>
      </c>
      <c r="D904" s="72" t="s">
        <v>18380</v>
      </c>
      <c r="E904" s="72" t="s">
        <v>18381</v>
      </c>
      <c r="F904" s="73" t="s">
        <v>18386</v>
      </c>
      <c r="G904" s="71" t="s">
        <v>18387</v>
      </c>
      <c r="H904" s="73">
        <v>10311377</v>
      </c>
      <c r="I904" s="73" t="str" cm="1">
        <f t="array" ref="I904">IF(COUNTIF(Q$2:Q904,Q904)=1,_xlfn.TEXTJOIN(";",1,IF($Q$2:$Q$2000=Q904,$C$2:$C$2000,"")),"")</f>
        <v/>
      </c>
      <c r="J904" s="73" t="str" cm="1">
        <f t="array" ref="J904">IF(COUNTIF(Q$2:Q904,Q904)=1,_xlfn.TEXTJOIN(";",1,IF($Q$2:$Q$2000=Q904,$F$2:$F$2000,"")),"")</f>
        <v/>
      </c>
      <c r="K904" s="73" t="str" cm="1">
        <f t="array" ref="K904">IF(COUNTIF(Q$2:Q904,Q904)=1,_xlfn.TEXTJOIN(";",1,IF($Q$2:$Q$2000=Q904,$H$2:$H$2000,"")),"")</f>
        <v/>
      </c>
      <c r="L904" s="103" t="s">
        <v>18388</v>
      </c>
      <c r="M904" s="103">
        <v>1</v>
      </c>
      <c r="O904" s="72" t="s">
        <v>18378</v>
      </c>
      <c r="P904" s="80" t="s">
        <v>18389</v>
      </c>
      <c r="Q904" s="72" t="str">
        <f t="shared" si="14"/>
        <v>国械注进20162405248</v>
      </c>
      <c r="R904" s="104">
        <v>44383</v>
      </c>
      <c r="S904" s="104">
        <v>44383</v>
      </c>
      <c r="T904" s="104">
        <v>46208</v>
      </c>
    </row>
    <row r="905" spans="1:20" s="103" customFormat="1" ht="25.5" customHeight="1">
      <c r="A905" s="70" t="s">
        <v>13371</v>
      </c>
      <c r="B905" s="70">
        <v>2</v>
      </c>
      <c r="C905" s="71" t="s">
        <v>17985</v>
      </c>
      <c r="D905" s="72" t="s">
        <v>243</v>
      </c>
      <c r="E905" s="72" t="s">
        <v>18390</v>
      </c>
      <c r="F905" s="73" t="s">
        <v>18391</v>
      </c>
      <c r="G905" s="71" t="s">
        <v>18392</v>
      </c>
      <c r="H905" s="73">
        <v>10308985</v>
      </c>
      <c r="I905" s="73" t="str" cm="1">
        <f t="array" ref="I905">IF(COUNTIF(Q$2:Q905,Q905)=1,_xlfn.TEXTJOIN(";",1,IF($Q$2:$Q$2000=Q905,$C$2:$C$2000,"")),"")</f>
        <v>Centaur;Centaur;Atellica IM;Atellica IM</v>
      </c>
      <c r="J905" s="73" t="str" cm="1">
        <f t="array" ref="J905">IF(COUNTIF(Q$2:Q905,Q905)=1,_xlfn.TEXTJOIN(";",1,IF($Q$2:$Q$2000=Q905,$F$2:$F$2000,"")),"")</f>
        <v>00643953;00638631;10995690;10995689</v>
      </c>
      <c r="K905" s="73" t="str" cm="1">
        <f t="array" ref="K905">IF(COUNTIF(Q$2:Q905,Q905)=1,_xlfn.TEXTJOIN(";",1,IF($Q$2:$Q$2000=Q905,$H$2:$H$2000,"")),"")</f>
        <v>10308985;10308984;10995690;10995689</v>
      </c>
      <c r="L905" s="103" t="s">
        <v>9971</v>
      </c>
      <c r="M905" s="103">
        <v>5</v>
      </c>
      <c r="N905" s="103" t="s">
        <v>18393</v>
      </c>
      <c r="O905" s="72" t="s">
        <v>18098</v>
      </c>
      <c r="P905" s="113" t="s">
        <v>244</v>
      </c>
      <c r="Q905" s="72" t="str">
        <f t="shared" si="14"/>
        <v>国械注进20152400929</v>
      </c>
      <c r="R905" s="104">
        <v>43637</v>
      </c>
      <c r="S905" s="104">
        <v>43637</v>
      </c>
      <c r="T905" s="104">
        <v>45463</v>
      </c>
    </row>
    <row r="906" spans="1:20" s="103" customFormat="1" ht="25.5" customHeight="1">
      <c r="A906" s="70" t="s">
        <v>13371</v>
      </c>
      <c r="B906" s="70">
        <v>2</v>
      </c>
      <c r="C906" s="71" t="s">
        <v>17985</v>
      </c>
      <c r="D906" s="72" t="s">
        <v>243</v>
      </c>
      <c r="E906" s="72" t="s">
        <v>18390</v>
      </c>
      <c r="F906" s="73" t="s">
        <v>18394</v>
      </c>
      <c r="G906" s="71" t="s">
        <v>18395</v>
      </c>
      <c r="H906" s="73">
        <v>10308984</v>
      </c>
      <c r="I906" s="73" t="str" cm="1">
        <f t="array" ref="I906">IF(COUNTIF(Q$2:Q906,Q906)=1,_xlfn.TEXTJOIN(";",1,IF($Q$2:$Q$2000=Q906,$C$2:$C$2000,"")),"")</f>
        <v/>
      </c>
      <c r="J906" s="73" t="str" cm="1">
        <f t="array" ref="J906">IF(COUNTIF(Q$2:Q906,Q906)=1,_xlfn.TEXTJOIN(";",1,IF($Q$2:$Q$2000=Q906,$F$2:$F$2000,"")),"")</f>
        <v/>
      </c>
      <c r="K906" s="73" t="str" cm="1">
        <f t="array" ref="K906">IF(COUNTIF(Q$2:Q906,Q906)=1,_xlfn.TEXTJOIN(";",1,IF($Q$2:$Q$2000=Q906,$H$2:$H$2000,"")),"")</f>
        <v/>
      </c>
      <c r="L906" s="103" t="s">
        <v>18396</v>
      </c>
      <c r="M906" s="103">
        <v>1</v>
      </c>
      <c r="O906" s="72" t="s">
        <v>18103</v>
      </c>
      <c r="P906" s="80" t="s">
        <v>18397</v>
      </c>
      <c r="Q906" s="72" t="str">
        <f t="shared" si="14"/>
        <v>国械注进20152400929</v>
      </c>
      <c r="R906" s="104">
        <v>43637</v>
      </c>
      <c r="S906" s="104">
        <v>43637</v>
      </c>
      <c r="T906" s="104">
        <v>45463</v>
      </c>
    </row>
    <row r="907" spans="1:20" s="103" customFormat="1" ht="25.5" customHeight="1">
      <c r="A907" s="70" t="s">
        <v>13371</v>
      </c>
      <c r="B907" s="70">
        <v>2</v>
      </c>
      <c r="C907" s="71" t="s">
        <v>130</v>
      </c>
      <c r="D907" s="72" t="s">
        <v>243</v>
      </c>
      <c r="E907" s="72" t="s">
        <v>18390</v>
      </c>
      <c r="F907" s="73" t="s">
        <v>11589</v>
      </c>
      <c r="G907" s="71" t="s">
        <v>18398</v>
      </c>
      <c r="H907" s="130">
        <v>10995690</v>
      </c>
      <c r="I907" s="73" t="str" cm="1">
        <f t="array" ref="I907">IF(COUNTIF(Q$2:Q907,Q907)=1,_xlfn.TEXTJOIN(";",1,IF($Q$2:$Q$2000=Q907,$C$2:$C$2000,"")),"")</f>
        <v/>
      </c>
      <c r="J907" s="73" t="str" cm="1">
        <f t="array" ref="J907">IF(COUNTIF(Q$2:Q907,Q907)=1,_xlfn.TEXTJOIN(";",1,IF($Q$2:$Q$2000=Q907,$F$2:$F$2000,"")),"")</f>
        <v/>
      </c>
      <c r="K907" s="73" t="str" cm="1">
        <f t="array" ref="K907">IF(COUNTIF(Q$2:Q907,Q907)=1,_xlfn.TEXTJOIN(";",1,IF($Q$2:$Q$2000=Q907,$H$2:$H$2000,"")),"")</f>
        <v/>
      </c>
      <c r="L907" s="103" t="s">
        <v>11590</v>
      </c>
      <c r="M907" s="103">
        <v>1</v>
      </c>
      <c r="O907" s="72" t="s">
        <v>18367</v>
      </c>
      <c r="P907" s="80" t="s">
        <v>18397</v>
      </c>
      <c r="Q907" s="72" t="str">
        <f t="shared" si="14"/>
        <v>国械注进20152400929</v>
      </c>
      <c r="R907" s="104">
        <v>43637</v>
      </c>
      <c r="S907" s="104">
        <v>43637</v>
      </c>
      <c r="T907" s="104">
        <v>45463</v>
      </c>
    </row>
    <row r="908" spans="1:20" s="103" customFormat="1" ht="25.5" customHeight="1">
      <c r="A908" s="70" t="s">
        <v>13371</v>
      </c>
      <c r="B908" s="70">
        <v>2</v>
      </c>
      <c r="C908" s="71" t="s">
        <v>130</v>
      </c>
      <c r="D908" s="72" t="s">
        <v>243</v>
      </c>
      <c r="E908" s="72" t="s">
        <v>18390</v>
      </c>
      <c r="F908" s="73" t="s">
        <v>10123</v>
      </c>
      <c r="G908" s="71" t="s">
        <v>18399</v>
      </c>
      <c r="H908" s="130">
        <v>10995689</v>
      </c>
      <c r="I908" s="73" t="str" cm="1">
        <f t="array" ref="I908">IF(COUNTIF(Q$2:Q908,Q908)=1,_xlfn.TEXTJOIN(";",1,IF($Q$2:$Q$2000=Q908,$C$2:$C$2000,"")),"")</f>
        <v/>
      </c>
      <c r="J908" s="73" t="str" cm="1">
        <f t="array" ref="J908">IF(COUNTIF(Q$2:Q908,Q908)=1,_xlfn.TEXTJOIN(";",1,IF($Q$2:$Q$2000=Q908,$F$2:$F$2000,"")),"")</f>
        <v/>
      </c>
      <c r="K908" s="73" t="str" cm="1">
        <f t="array" ref="K908">IF(COUNTIF(Q$2:Q908,Q908)=1,_xlfn.TEXTJOIN(";",1,IF($Q$2:$Q$2000=Q908,$H$2:$H$2000,"")),"")</f>
        <v/>
      </c>
      <c r="L908" s="103" t="s">
        <v>10124</v>
      </c>
      <c r="M908" s="103">
        <v>5</v>
      </c>
      <c r="N908" s="103" t="s">
        <v>18400</v>
      </c>
      <c r="O908" s="72" t="s">
        <v>18364</v>
      </c>
      <c r="P908" s="80" t="s">
        <v>18397</v>
      </c>
      <c r="Q908" s="72" t="str">
        <f t="shared" si="14"/>
        <v>国械注进20152400929</v>
      </c>
      <c r="R908" s="104">
        <v>43637</v>
      </c>
      <c r="S908" s="104">
        <v>43637</v>
      </c>
      <c r="T908" s="104">
        <v>45463</v>
      </c>
    </row>
    <row r="909" spans="1:20" s="103" customFormat="1" ht="25.5" customHeight="1">
      <c r="A909" s="70" t="s">
        <v>13371</v>
      </c>
      <c r="B909" s="70">
        <v>2</v>
      </c>
      <c r="C909" s="71" t="s">
        <v>17985</v>
      </c>
      <c r="D909" s="72" t="s">
        <v>18054</v>
      </c>
      <c r="E909" s="72" t="s">
        <v>18401</v>
      </c>
      <c r="F909" s="71" t="s">
        <v>18402</v>
      </c>
      <c r="G909" s="71" t="s">
        <v>18403</v>
      </c>
      <c r="H909" s="73">
        <v>10308986</v>
      </c>
      <c r="I909" s="73" t="str" cm="1">
        <f t="array" ref="I909">IF(COUNTIF(Q$2:Q909,Q909)=1,_xlfn.TEXTJOIN(";",1,IF($Q$2:$Q$2000=Q909,$C$2:$C$2000,"")),"")</f>
        <v>Centaur;Centaur;Atellica IM;Atellica IM</v>
      </c>
      <c r="J909" s="73" t="str" cm="1">
        <f t="array" ref="J909">IF(COUNTIF(Q$2:Q909,Q909)=1,_xlfn.TEXTJOIN(";",1,IF($Q$2:$Q$2000=Q909,$F$2:$F$2000,"")),"")</f>
        <v>00649625;00652707;10995503;10995504</v>
      </c>
      <c r="K909" s="73" t="str" cm="1">
        <f t="array" ref="K909">IF(COUNTIF(Q$2:Q909,Q909)=1,_xlfn.TEXTJOIN(";",1,IF($Q$2:$Q$2000=Q909,$H$2:$H$2000,"")),"")</f>
        <v>10308986;10331729;10995503;10995504</v>
      </c>
      <c r="L909" s="103" t="s">
        <v>18404</v>
      </c>
      <c r="M909" s="103">
        <v>1</v>
      </c>
      <c r="O909" s="72" t="s">
        <v>18405</v>
      </c>
      <c r="P909" s="72" t="s">
        <v>18406</v>
      </c>
      <c r="Q909" s="72" t="str">
        <f t="shared" si="14"/>
        <v>国械注进20152400327</v>
      </c>
      <c r="R909" s="104">
        <v>43637</v>
      </c>
      <c r="S909" s="104">
        <v>43637</v>
      </c>
      <c r="T909" s="104">
        <v>45463</v>
      </c>
    </row>
    <row r="910" spans="1:20" s="103" customFormat="1" ht="25.5" customHeight="1">
      <c r="A910" s="70" t="s">
        <v>13371</v>
      </c>
      <c r="B910" s="70">
        <v>2</v>
      </c>
      <c r="C910" s="71" t="s">
        <v>17985</v>
      </c>
      <c r="D910" s="72" t="s">
        <v>18054</v>
      </c>
      <c r="E910" s="72" t="s">
        <v>18401</v>
      </c>
      <c r="F910" s="71" t="s">
        <v>18407</v>
      </c>
      <c r="G910" s="71" t="s">
        <v>18408</v>
      </c>
      <c r="H910" s="73">
        <v>10331729</v>
      </c>
      <c r="I910" s="73" t="str" cm="1">
        <f t="array" ref="I910">IF(COUNTIF(Q$2:Q910,Q910)=1,_xlfn.TEXTJOIN(";",1,IF($Q$2:$Q$2000=Q910,$C$2:$C$2000,"")),"")</f>
        <v/>
      </c>
      <c r="J910" s="73" t="str" cm="1">
        <f t="array" ref="J910">IF(COUNTIF(Q$2:Q910,Q910)=1,_xlfn.TEXTJOIN(";",1,IF($Q$2:$Q$2000=Q910,$F$2:$F$2000,"")),"")</f>
        <v/>
      </c>
      <c r="K910" s="73" t="str" cm="1">
        <f t="array" ref="K910">IF(COUNTIF(Q$2:Q910,Q910)=1,_xlfn.TEXTJOIN(";",1,IF($Q$2:$Q$2000=Q910,$H$2:$H$2000,"")),"")</f>
        <v/>
      </c>
      <c r="L910" s="103" t="s">
        <v>18409</v>
      </c>
      <c r="M910" s="103">
        <v>1</v>
      </c>
      <c r="O910" s="72" t="s">
        <v>18410</v>
      </c>
      <c r="P910" s="80" t="s">
        <v>18411</v>
      </c>
      <c r="Q910" s="72" t="str">
        <f t="shared" si="14"/>
        <v>国械注进20152400327</v>
      </c>
      <c r="R910" s="104">
        <v>43637</v>
      </c>
      <c r="S910" s="104">
        <v>43637</v>
      </c>
      <c r="T910" s="104">
        <v>45463</v>
      </c>
    </row>
    <row r="911" spans="1:20" s="103" customFormat="1" ht="25.5" customHeight="1">
      <c r="A911" s="70" t="s">
        <v>13371</v>
      </c>
      <c r="B911" s="70">
        <v>2</v>
      </c>
      <c r="C911" s="71" t="s">
        <v>130</v>
      </c>
      <c r="D911" s="72" t="s">
        <v>18054</v>
      </c>
      <c r="E911" s="72" t="s">
        <v>18401</v>
      </c>
      <c r="F911" s="71" t="s">
        <v>18412</v>
      </c>
      <c r="G911" s="71" t="s">
        <v>18413</v>
      </c>
      <c r="H911" s="73">
        <v>10995503</v>
      </c>
      <c r="I911" s="73" t="str" cm="1">
        <f t="array" ref="I911">IF(COUNTIF(Q$2:Q911,Q911)=1,_xlfn.TEXTJOIN(";",1,IF($Q$2:$Q$2000=Q911,$C$2:$C$2000,"")),"")</f>
        <v/>
      </c>
      <c r="J911" s="73" t="str" cm="1">
        <f t="array" ref="J911">IF(COUNTIF(Q$2:Q911,Q911)=1,_xlfn.TEXTJOIN(";",1,IF($Q$2:$Q$2000=Q911,$F$2:$F$2000,"")),"")</f>
        <v/>
      </c>
      <c r="K911" s="73" t="str" cm="1">
        <f t="array" ref="K911">IF(COUNTIF(Q$2:Q911,Q911)=1,_xlfn.TEXTJOIN(";",1,IF($Q$2:$Q$2000=Q911,$H$2:$H$2000,"")),"")</f>
        <v/>
      </c>
      <c r="L911" s="103" t="s">
        <v>18414</v>
      </c>
      <c r="M911" s="103">
        <v>2</v>
      </c>
      <c r="N911" s="103" t="s">
        <v>18415</v>
      </c>
      <c r="O911" s="72" t="s">
        <v>18416</v>
      </c>
      <c r="P911" s="80" t="s">
        <v>18411</v>
      </c>
      <c r="Q911" s="72" t="str">
        <f t="shared" si="14"/>
        <v>国械注进20152400327</v>
      </c>
      <c r="R911" s="104">
        <v>43637</v>
      </c>
      <c r="S911" s="104">
        <v>43637</v>
      </c>
      <c r="T911" s="104">
        <v>45463</v>
      </c>
    </row>
    <row r="912" spans="1:20" s="103" customFormat="1" ht="25.5" customHeight="1">
      <c r="A912" s="70" t="s">
        <v>13371</v>
      </c>
      <c r="B912" s="70">
        <v>2</v>
      </c>
      <c r="C912" s="71" t="s">
        <v>130</v>
      </c>
      <c r="D912" s="72" t="s">
        <v>18054</v>
      </c>
      <c r="E912" s="72" t="s">
        <v>18401</v>
      </c>
      <c r="F912" s="71" t="s">
        <v>18417</v>
      </c>
      <c r="G912" s="71" t="s">
        <v>18418</v>
      </c>
      <c r="H912" s="73">
        <v>10995504</v>
      </c>
      <c r="I912" s="73" t="str" cm="1">
        <f t="array" ref="I912">IF(COUNTIF(Q$2:Q912,Q912)=1,_xlfn.TEXTJOIN(";",1,IF($Q$2:$Q$2000=Q912,$C$2:$C$2000,"")),"")</f>
        <v/>
      </c>
      <c r="J912" s="73" t="str" cm="1">
        <f t="array" ref="J912">IF(COUNTIF(Q$2:Q912,Q912)=1,_xlfn.TEXTJOIN(";",1,IF($Q$2:$Q$2000=Q912,$F$2:$F$2000,"")),"")</f>
        <v/>
      </c>
      <c r="K912" s="73" t="str" cm="1">
        <f t="array" ref="K912">IF(COUNTIF(Q$2:Q912,Q912)=1,_xlfn.TEXTJOIN(";",1,IF($Q$2:$Q$2000=Q912,$H$2:$H$2000,"")),"")</f>
        <v/>
      </c>
      <c r="L912" s="103" t="s">
        <v>18419</v>
      </c>
      <c r="M912" s="103">
        <v>6</v>
      </c>
      <c r="N912" s="103" t="s">
        <v>18420</v>
      </c>
      <c r="O912" s="72" t="s">
        <v>18421</v>
      </c>
      <c r="P912" s="80" t="s">
        <v>18411</v>
      </c>
      <c r="Q912" s="72" t="str">
        <f t="shared" si="14"/>
        <v>国械注进20152400327</v>
      </c>
      <c r="R912" s="104">
        <v>43637</v>
      </c>
      <c r="S912" s="104">
        <v>43637</v>
      </c>
      <c r="T912" s="104">
        <v>45463</v>
      </c>
    </row>
    <row r="913" spans="1:20" s="103" customFormat="1" ht="25.5" customHeight="1">
      <c r="A913" s="70" t="s">
        <v>13371</v>
      </c>
      <c r="B913" s="70">
        <v>2</v>
      </c>
      <c r="C913" s="71" t="s">
        <v>17985</v>
      </c>
      <c r="D913" s="72" t="s">
        <v>18054</v>
      </c>
      <c r="E913" s="72" t="s">
        <v>18422</v>
      </c>
      <c r="F913" s="71" t="s">
        <v>18423</v>
      </c>
      <c r="G913" s="71" t="s">
        <v>18424</v>
      </c>
      <c r="H913" s="73">
        <v>10321075</v>
      </c>
      <c r="I913" s="73" t="str" cm="1">
        <f t="array" ref="I913">IF(COUNTIF(Q$2:Q913,Q913)=1,_xlfn.TEXTJOIN(";",1,IF($Q$2:$Q$2000=Q913,$C$2:$C$2000,"")),"")</f>
        <v>Centaur;Centaur;Atellica IM;Atellica IM</v>
      </c>
      <c r="J913" s="73" t="str" cm="1">
        <f t="array" ref="J913">IF(COUNTIF(Q$2:Q913,Q913)=1,_xlfn.TEXTJOIN(";",1,IF($Q$2:$Q$2000=Q913,$F$2:$F$2000,"")),"")</f>
        <v>04634762;04634452;10995512;10995513</v>
      </c>
      <c r="K913" s="73" t="str" cm="1">
        <f t="array" ref="K913">IF(COUNTIF(Q$2:Q913,Q913)=1,_xlfn.TEXTJOIN(";",1,IF($Q$2:$Q$2000=Q913,$H$2:$H$2000,"")),"")</f>
        <v>10321075;10309079;10995512;10995513</v>
      </c>
      <c r="L913" s="103" t="s">
        <v>18425</v>
      </c>
      <c r="M913" s="103">
        <v>1</v>
      </c>
      <c r="O913" s="72" t="s">
        <v>18426</v>
      </c>
      <c r="P913" s="80" t="s">
        <v>18427</v>
      </c>
      <c r="Q913" s="72" t="str">
        <f t="shared" si="14"/>
        <v>国械注进20162404648</v>
      </c>
      <c r="R913" s="104">
        <v>44322</v>
      </c>
      <c r="S913" s="104">
        <v>44322</v>
      </c>
      <c r="T913" s="104">
        <v>46147</v>
      </c>
    </row>
    <row r="914" spans="1:20" s="103" customFormat="1" ht="25.5" customHeight="1">
      <c r="A914" s="70" t="s">
        <v>13371</v>
      </c>
      <c r="B914" s="70">
        <v>2</v>
      </c>
      <c r="C914" s="71" t="s">
        <v>17985</v>
      </c>
      <c r="D914" s="72" t="s">
        <v>18054</v>
      </c>
      <c r="E914" s="72" t="s">
        <v>18422</v>
      </c>
      <c r="F914" s="71" t="s">
        <v>18428</v>
      </c>
      <c r="G914" s="71" t="s">
        <v>18429</v>
      </c>
      <c r="H914" s="73">
        <v>10309079</v>
      </c>
      <c r="I914" s="73" t="str" cm="1">
        <f t="array" ref="I914">IF(COUNTIF(Q$2:Q914,Q914)=1,_xlfn.TEXTJOIN(";",1,IF($Q$2:$Q$2000=Q914,$C$2:$C$2000,"")),"")</f>
        <v/>
      </c>
      <c r="J914" s="73" t="str" cm="1">
        <f t="array" ref="J914">IF(COUNTIF(Q$2:Q914,Q914)=1,_xlfn.TEXTJOIN(";",1,IF($Q$2:$Q$2000=Q914,$F$2:$F$2000,"")),"")</f>
        <v/>
      </c>
      <c r="K914" s="73" t="str" cm="1">
        <f t="array" ref="K914">IF(COUNTIF(Q$2:Q914,Q914)=1,_xlfn.TEXTJOIN(";",1,IF($Q$2:$Q$2000=Q914,$H$2:$H$2000,"")),"")</f>
        <v/>
      </c>
      <c r="L914" s="103" t="s">
        <v>18430</v>
      </c>
      <c r="M914" s="103">
        <v>1</v>
      </c>
      <c r="O914" s="72" t="s">
        <v>18431</v>
      </c>
      <c r="P914" s="80" t="s">
        <v>18432</v>
      </c>
      <c r="Q914" s="72" t="str">
        <f t="shared" si="14"/>
        <v>国械注进20162404648</v>
      </c>
      <c r="R914" s="104">
        <v>44322</v>
      </c>
      <c r="S914" s="104">
        <v>44322</v>
      </c>
      <c r="T914" s="104">
        <v>46147</v>
      </c>
    </row>
    <row r="915" spans="1:20" s="103" customFormat="1" ht="25.5" customHeight="1">
      <c r="A915" s="70" t="s">
        <v>13371</v>
      </c>
      <c r="B915" s="70">
        <v>2</v>
      </c>
      <c r="C915" s="71" t="s">
        <v>130</v>
      </c>
      <c r="D915" s="72" t="s">
        <v>18054</v>
      </c>
      <c r="E915" s="72" t="s">
        <v>18422</v>
      </c>
      <c r="F915" s="71" t="s">
        <v>18433</v>
      </c>
      <c r="G915" s="71" t="s">
        <v>18434</v>
      </c>
      <c r="H915" s="73">
        <v>10995512</v>
      </c>
      <c r="I915" s="73" t="str" cm="1">
        <f t="array" ref="I915">IF(COUNTIF(Q$2:Q915,Q915)=1,_xlfn.TEXTJOIN(";",1,IF($Q$2:$Q$2000=Q915,$C$2:$C$2000,"")),"")</f>
        <v/>
      </c>
      <c r="J915" s="73" t="str" cm="1">
        <f t="array" ref="J915">IF(COUNTIF(Q$2:Q915,Q915)=1,_xlfn.TEXTJOIN(";",1,IF($Q$2:$Q$2000=Q915,$F$2:$F$2000,"")),"")</f>
        <v/>
      </c>
      <c r="K915" s="73" t="str" cm="1">
        <f t="array" ref="K915">IF(COUNTIF(Q$2:Q915,Q915)=1,_xlfn.TEXTJOIN(";",1,IF($Q$2:$Q$2000=Q915,$H$2:$H$2000,"")),"")</f>
        <v/>
      </c>
      <c r="L915" s="103" t="s">
        <v>18435</v>
      </c>
      <c r="M915" s="103">
        <v>2</v>
      </c>
      <c r="N915" s="103" t="s">
        <v>18436</v>
      </c>
      <c r="O915" s="72" t="s">
        <v>18437</v>
      </c>
      <c r="P915" s="80" t="s">
        <v>18432</v>
      </c>
      <c r="Q915" s="72" t="str">
        <f t="shared" si="14"/>
        <v>国械注进20162404648</v>
      </c>
      <c r="R915" s="104">
        <v>44322</v>
      </c>
      <c r="S915" s="104">
        <v>44322</v>
      </c>
      <c r="T915" s="104">
        <v>46147</v>
      </c>
    </row>
    <row r="916" spans="1:20" s="103" customFormat="1" ht="25.5" customHeight="1">
      <c r="A916" s="70" t="s">
        <v>13371</v>
      </c>
      <c r="B916" s="70">
        <v>2</v>
      </c>
      <c r="C916" s="71" t="s">
        <v>130</v>
      </c>
      <c r="D916" s="72" t="s">
        <v>18054</v>
      </c>
      <c r="E916" s="72" t="s">
        <v>18422</v>
      </c>
      <c r="F916" s="71" t="s">
        <v>18438</v>
      </c>
      <c r="G916" s="71" t="s">
        <v>18439</v>
      </c>
      <c r="H916" s="73">
        <v>10995513</v>
      </c>
      <c r="I916" s="73" t="str" cm="1">
        <f t="array" ref="I916">IF(COUNTIF(Q$2:Q916,Q916)=1,_xlfn.TEXTJOIN(";",1,IF($Q$2:$Q$2000=Q916,$C$2:$C$2000,"")),"")</f>
        <v/>
      </c>
      <c r="J916" s="73" t="str" cm="1">
        <f t="array" ref="J916">IF(COUNTIF(Q$2:Q916,Q916)=1,_xlfn.TEXTJOIN(";",1,IF($Q$2:$Q$2000=Q916,$F$2:$F$2000,"")),"")</f>
        <v/>
      </c>
      <c r="K916" s="73" t="str" cm="1">
        <f t="array" ref="K916">IF(COUNTIF(Q$2:Q916,Q916)=1,_xlfn.TEXTJOIN(";",1,IF($Q$2:$Q$2000=Q916,$H$2:$H$2000,"")),"")</f>
        <v/>
      </c>
      <c r="L916" s="103" t="s">
        <v>18440</v>
      </c>
      <c r="M916" s="103">
        <v>6</v>
      </c>
      <c r="N916" s="103" t="s">
        <v>18441</v>
      </c>
      <c r="O916" s="72" t="s">
        <v>18442</v>
      </c>
      <c r="P916" s="80" t="s">
        <v>18432</v>
      </c>
      <c r="Q916" s="72" t="str">
        <f t="shared" si="14"/>
        <v>国械注进20162404648</v>
      </c>
      <c r="R916" s="104">
        <v>44322</v>
      </c>
      <c r="S916" s="104">
        <v>44322</v>
      </c>
      <c r="T916" s="104">
        <v>46147</v>
      </c>
    </row>
    <row r="917" spans="1:20" s="103" customFormat="1" ht="25.5" customHeight="1">
      <c r="A917" s="70" t="s">
        <v>13371</v>
      </c>
      <c r="B917" s="70">
        <v>2</v>
      </c>
      <c r="C917" s="71" t="s">
        <v>17985</v>
      </c>
      <c r="D917" s="72" t="s">
        <v>18054</v>
      </c>
      <c r="E917" s="72" t="s">
        <v>18443</v>
      </c>
      <c r="F917" s="73" t="s">
        <v>18444</v>
      </c>
      <c r="G917" s="71" t="s">
        <v>18445</v>
      </c>
      <c r="H917" s="73">
        <v>10311575</v>
      </c>
      <c r="I917" s="73" t="str" cm="1">
        <f t="array" ref="I917">IF(COUNTIF(Q$2:Q917,Q917)=1,_xlfn.TEXTJOIN(";",1,IF($Q$2:$Q$2000=Q917,$C$2:$C$2000,"")),"")</f>
        <v>Centaur;Centaur;Atellica IM;Atellica IM</v>
      </c>
      <c r="J917" s="73" t="str" cm="1">
        <f t="array" ref="J917">IF(COUNTIF(Q$2:Q917,Q917)=1,_xlfn.TEXTJOIN(";",1,IF($Q$2:$Q$2000=Q917,$F$2:$F$2000,"")),"")</f>
        <v>06567787(672182);03439230(672172);10995506;10995507</v>
      </c>
      <c r="K917" s="73" t="str" cm="1">
        <f t="array" ref="K917">IF(COUNTIF(Q$2:Q917,Q917)=1,_xlfn.TEXTJOIN(";",1,IF($Q$2:$Q$2000=Q917,$H$2:$H$2000,"")),"")</f>
        <v>10311575;10311568;10995506;10995507</v>
      </c>
      <c r="L917" s="103" t="s">
        <v>18446</v>
      </c>
      <c r="M917" s="103">
        <v>1</v>
      </c>
      <c r="O917" s="72" t="s">
        <v>18447</v>
      </c>
      <c r="P917" s="80" t="s">
        <v>18448</v>
      </c>
      <c r="Q917" s="72" t="str">
        <f t="shared" si="14"/>
        <v>国械注进20162404438</v>
      </c>
      <c r="R917" s="104">
        <v>44300</v>
      </c>
      <c r="S917" s="104">
        <v>44300</v>
      </c>
      <c r="T917" s="104">
        <v>46125</v>
      </c>
    </row>
    <row r="918" spans="1:20" s="103" customFormat="1" ht="25.5" customHeight="1">
      <c r="A918" s="70" t="s">
        <v>13371</v>
      </c>
      <c r="B918" s="70">
        <v>2</v>
      </c>
      <c r="C918" s="71" t="s">
        <v>17985</v>
      </c>
      <c r="D918" s="72" t="s">
        <v>18054</v>
      </c>
      <c r="E918" s="72" t="s">
        <v>18443</v>
      </c>
      <c r="F918" s="73" t="s">
        <v>18449</v>
      </c>
      <c r="G918" s="71" t="s">
        <v>18450</v>
      </c>
      <c r="H918" s="73">
        <v>10311568</v>
      </c>
      <c r="I918" s="73" t="str" cm="1">
        <f t="array" ref="I918">IF(COUNTIF(Q$2:Q918,Q918)=1,_xlfn.TEXTJOIN(";",1,IF($Q$2:$Q$2000=Q918,$C$2:$C$2000,"")),"")</f>
        <v/>
      </c>
      <c r="J918" s="73" t="str" cm="1">
        <f t="array" ref="J918">IF(COUNTIF(Q$2:Q918,Q918)=1,_xlfn.TEXTJOIN(";",1,IF($Q$2:$Q$2000=Q918,$F$2:$F$2000,"")),"")</f>
        <v/>
      </c>
      <c r="K918" s="73" t="str" cm="1">
        <f t="array" ref="K918">IF(COUNTIF(Q$2:Q918,Q918)=1,_xlfn.TEXTJOIN(";",1,IF($Q$2:$Q$2000=Q918,$H$2:$H$2000,"")),"")</f>
        <v/>
      </c>
      <c r="L918" s="103" t="s">
        <v>18451</v>
      </c>
      <c r="M918" s="103">
        <v>1</v>
      </c>
      <c r="O918" s="72" t="s">
        <v>18059</v>
      </c>
      <c r="P918" s="80" t="s">
        <v>18452</v>
      </c>
      <c r="Q918" s="72" t="str">
        <f t="shared" si="14"/>
        <v>国械注进20162404438</v>
      </c>
      <c r="R918" s="104">
        <v>44300</v>
      </c>
      <c r="S918" s="104">
        <v>44300</v>
      </c>
      <c r="T918" s="104">
        <v>46125</v>
      </c>
    </row>
    <row r="919" spans="1:20" s="103" customFormat="1" ht="25.5" customHeight="1">
      <c r="A919" s="70" t="s">
        <v>13371</v>
      </c>
      <c r="B919" s="70">
        <v>2</v>
      </c>
      <c r="C919" s="71" t="s">
        <v>130</v>
      </c>
      <c r="D919" s="72" t="s">
        <v>18054</v>
      </c>
      <c r="E919" s="72" t="s">
        <v>18443</v>
      </c>
      <c r="F919" s="157">
        <v>10995506</v>
      </c>
      <c r="G919" s="71" t="s">
        <v>18453</v>
      </c>
      <c r="H919" s="73">
        <v>10995506</v>
      </c>
      <c r="I919" s="73" t="str" cm="1">
        <f t="array" ref="I919">IF(COUNTIF(Q$2:Q919,Q919)=1,_xlfn.TEXTJOIN(";",1,IF($Q$2:$Q$2000=Q919,$C$2:$C$2000,"")),"")</f>
        <v/>
      </c>
      <c r="J919" s="73" t="str" cm="1">
        <f t="array" ref="J919">IF(COUNTIF(Q$2:Q919,Q919)=1,_xlfn.TEXTJOIN(";",1,IF($Q$2:$Q$2000=Q919,$F$2:$F$2000,"")),"")</f>
        <v/>
      </c>
      <c r="K919" s="73" t="str" cm="1">
        <f t="array" ref="K919">IF(COUNTIF(Q$2:Q919,Q919)=1,_xlfn.TEXTJOIN(";",1,IF($Q$2:$Q$2000=Q919,$H$2:$H$2000,"")),"")</f>
        <v/>
      </c>
      <c r="L919" s="103" t="s">
        <v>18454</v>
      </c>
      <c r="M919" s="103">
        <v>2</v>
      </c>
      <c r="N919" s="103" t="s">
        <v>18455</v>
      </c>
      <c r="O919" s="72" t="s">
        <v>18065</v>
      </c>
      <c r="P919" s="80" t="s">
        <v>18452</v>
      </c>
      <c r="Q919" s="72" t="str">
        <f t="shared" si="14"/>
        <v>国械注进20162404438</v>
      </c>
      <c r="R919" s="104">
        <v>44300</v>
      </c>
      <c r="S919" s="104">
        <v>44300</v>
      </c>
      <c r="T919" s="104">
        <v>46125</v>
      </c>
    </row>
    <row r="920" spans="1:20" s="103" customFormat="1" ht="25.5" customHeight="1">
      <c r="A920" s="70" t="s">
        <v>13371</v>
      </c>
      <c r="B920" s="70">
        <v>2</v>
      </c>
      <c r="C920" s="71" t="s">
        <v>130</v>
      </c>
      <c r="D920" s="72" t="s">
        <v>18054</v>
      </c>
      <c r="E920" s="72" t="s">
        <v>18443</v>
      </c>
      <c r="F920" s="157">
        <v>10995507</v>
      </c>
      <c r="G920" s="71" t="s">
        <v>18456</v>
      </c>
      <c r="H920" s="73">
        <v>10995507</v>
      </c>
      <c r="I920" s="73" t="str" cm="1">
        <f t="array" ref="I920">IF(COUNTIF(Q$2:Q920,Q920)=1,_xlfn.TEXTJOIN(";",1,IF($Q$2:$Q$2000=Q920,$C$2:$C$2000,"")),"")</f>
        <v/>
      </c>
      <c r="J920" s="73" t="str" cm="1">
        <f t="array" ref="J920">IF(COUNTIF(Q$2:Q920,Q920)=1,_xlfn.TEXTJOIN(";",1,IF($Q$2:$Q$2000=Q920,$F$2:$F$2000,"")),"")</f>
        <v/>
      </c>
      <c r="K920" s="73" t="str" cm="1">
        <f t="array" ref="K920">IF(COUNTIF(Q$2:Q920,Q920)=1,_xlfn.TEXTJOIN(";",1,IF($Q$2:$Q$2000=Q920,$H$2:$H$2000,"")),"")</f>
        <v/>
      </c>
      <c r="L920" s="103" t="s">
        <v>18457</v>
      </c>
      <c r="M920" s="103">
        <v>6</v>
      </c>
      <c r="N920" s="103" t="s">
        <v>18458</v>
      </c>
      <c r="O920" s="72" t="s">
        <v>18459</v>
      </c>
      <c r="P920" s="80" t="s">
        <v>18452</v>
      </c>
      <c r="Q920" s="72" t="str">
        <f t="shared" si="14"/>
        <v>国械注进20162404438</v>
      </c>
      <c r="R920" s="104">
        <v>44300</v>
      </c>
      <c r="S920" s="104">
        <v>44300</v>
      </c>
      <c r="T920" s="104">
        <v>46125</v>
      </c>
    </row>
    <row r="921" spans="1:20" s="103" customFormat="1" ht="25.5" customHeight="1">
      <c r="A921" s="70" t="s">
        <v>13371</v>
      </c>
      <c r="B921" s="70">
        <v>2</v>
      </c>
      <c r="C921" s="71" t="s">
        <v>17985</v>
      </c>
      <c r="D921" s="72" t="s">
        <v>18460</v>
      </c>
      <c r="E921" s="72" t="s">
        <v>18461</v>
      </c>
      <c r="F921" s="73" t="s">
        <v>18462</v>
      </c>
      <c r="G921" s="71" t="s">
        <v>18463</v>
      </c>
      <c r="H921" s="73">
        <v>10311570</v>
      </c>
      <c r="I921" s="73" t="str" cm="1">
        <f t="array" ref="I921">IF(COUNTIF(Q$2:Q921,Q921)=1,_xlfn.TEXTJOIN(";",1,IF($Q$2:$Q$2000=Q921,$C$2:$C$2000,"")),"")</f>
        <v>Centaur;Atellica IM</v>
      </c>
      <c r="J921" s="73" t="str" cm="1">
        <f t="array" ref="J921">IF(COUNTIF(Q$2:Q921,Q921)=1,_xlfn.TEXTJOIN(";",1,IF($Q$2:$Q$2000=Q921,$F$2:$F$2000,"")),"")</f>
        <v>09318028(672174);10995532</v>
      </c>
      <c r="K921" s="73" t="str" cm="1">
        <f t="array" ref="K921">IF(COUNTIF(Q$2:Q921,Q921)=1,_xlfn.TEXTJOIN(";",1,IF($Q$2:$Q$2000=Q921,$H$2:$H$2000,"")),"")</f>
        <v>10311570;10995532</v>
      </c>
      <c r="L921" s="103" t="s">
        <v>18464</v>
      </c>
      <c r="M921" s="103">
        <v>1</v>
      </c>
      <c r="O921" s="72" t="s">
        <v>18465</v>
      </c>
      <c r="P921" s="80" t="s">
        <v>18466</v>
      </c>
      <c r="Q921" s="72" t="str">
        <f t="shared" si="14"/>
        <v>国械注进20162404977</v>
      </c>
      <c r="R921" s="104">
        <v>44370</v>
      </c>
      <c r="S921" s="104">
        <v>44370</v>
      </c>
      <c r="T921" s="104">
        <v>46195</v>
      </c>
    </row>
    <row r="922" spans="1:20" s="103" customFormat="1" ht="25.5" customHeight="1">
      <c r="A922" s="70" t="s">
        <v>13371</v>
      </c>
      <c r="B922" s="70">
        <v>2</v>
      </c>
      <c r="C922" s="71" t="s">
        <v>130</v>
      </c>
      <c r="D922" s="72" t="s">
        <v>18460</v>
      </c>
      <c r="E922" s="72" t="s">
        <v>18461</v>
      </c>
      <c r="F922" s="73">
        <v>10995532</v>
      </c>
      <c r="G922" s="71" t="s">
        <v>18467</v>
      </c>
      <c r="H922" s="73">
        <v>10995532</v>
      </c>
      <c r="I922" s="73" t="str" cm="1">
        <f t="array" ref="I922">IF(COUNTIF(Q$2:Q922,Q922)=1,_xlfn.TEXTJOIN(";",1,IF($Q$2:$Q$2000=Q922,$C$2:$C$2000,"")),"")</f>
        <v/>
      </c>
      <c r="J922" s="73" t="str" cm="1">
        <f t="array" ref="J922">IF(COUNTIF(Q$2:Q922,Q922)=1,_xlfn.TEXTJOIN(";",1,IF($Q$2:$Q$2000=Q922,$F$2:$F$2000,"")),"")</f>
        <v/>
      </c>
      <c r="K922" s="73" t="str" cm="1">
        <f t="array" ref="K922">IF(COUNTIF(Q$2:Q922,Q922)=1,_xlfn.TEXTJOIN(";",1,IF($Q$2:$Q$2000=Q922,$H$2:$H$2000,"")),"")</f>
        <v/>
      </c>
      <c r="L922" s="103" t="s">
        <v>18468</v>
      </c>
      <c r="M922" s="103">
        <v>2</v>
      </c>
      <c r="N922" s="103" t="s">
        <v>18469</v>
      </c>
      <c r="O922" s="72" t="s">
        <v>18470</v>
      </c>
      <c r="P922" s="80" t="s">
        <v>18471</v>
      </c>
      <c r="Q922" s="72" t="str">
        <f t="shared" si="14"/>
        <v>国械注进20162404977</v>
      </c>
      <c r="R922" s="104">
        <v>44370</v>
      </c>
      <c r="S922" s="104">
        <v>44370</v>
      </c>
      <c r="T922" s="104">
        <v>46195</v>
      </c>
    </row>
    <row r="923" spans="1:20" s="103" customFormat="1" ht="25.5" customHeight="1">
      <c r="A923" s="70" t="s">
        <v>13371</v>
      </c>
      <c r="B923" s="70">
        <v>3</v>
      </c>
      <c r="C923" s="71" t="s">
        <v>17985</v>
      </c>
      <c r="D923" s="72" t="s">
        <v>18472</v>
      </c>
      <c r="E923" s="72" t="s">
        <v>18473</v>
      </c>
      <c r="F923" s="71" t="s">
        <v>18474</v>
      </c>
      <c r="G923" s="71" t="s">
        <v>18475</v>
      </c>
      <c r="H923" s="73">
        <v>10310383</v>
      </c>
      <c r="I923" s="73" t="str" cm="1">
        <f t="array" ref="I923">IF(COUNTIF(Q$2:Q923,Q923)=1,_xlfn.TEXTJOIN(";",1,IF($Q$2:$Q$2000=Q923,$C$2:$C$2000,"")),"")</f>
        <v>Centaur;Atellica IM</v>
      </c>
      <c r="J923" s="73" t="str" cm="1">
        <f t="array" ref="J923">IF(COUNTIF(Q$2:Q923,Q923)=1,_xlfn.TEXTJOIN(";",1,IF($Q$2:$Q$2000=Q923,$F$2:$F$2000,"")),"")</f>
        <v>02614268(125014);10995520</v>
      </c>
      <c r="K923" s="73" t="str" cm="1">
        <f t="array" ref="K923">IF(COUNTIF(Q$2:Q923,Q923)=1,_xlfn.TEXTJOIN(";",1,IF($Q$2:$Q$2000=Q923,$H$2:$H$2000,"")),"")</f>
        <v>10310383;10995520</v>
      </c>
      <c r="L923" s="103" t="s">
        <v>18476</v>
      </c>
      <c r="M923" s="103">
        <v>1</v>
      </c>
      <c r="O923" s="72" t="s">
        <v>18477</v>
      </c>
      <c r="P923" s="72" t="s">
        <v>18478</v>
      </c>
      <c r="Q923" s="72" t="str">
        <f t="shared" si="14"/>
        <v>国械注进20173401468</v>
      </c>
      <c r="R923" s="104">
        <v>44489</v>
      </c>
      <c r="S923" s="104">
        <v>44705</v>
      </c>
      <c r="T923" s="104">
        <v>46530</v>
      </c>
    </row>
    <row r="924" spans="1:20" s="103" customFormat="1" ht="25.5" customHeight="1">
      <c r="A924" s="70" t="s">
        <v>13371</v>
      </c>
      <c r="B924" s="70">
        <v>3</v>
      </c>
      <c r="C924" s="71" t="s">
        <v>130</v>
      </c>
      <c r="D924" s="72" t="s">
        <v>18472</v>
      </c>
      <c r="E924" s="72" t="s">
        <v>18473</v>
      </c>
      <c r="F924" s="71" t="s">
        <v>18479</v>
      </c>
      <c r="G924" s="71" t="s">
        <v>18480</v>
      </c>
      <c r="H924" s="73">
        <v>10995520</v>
      </c>
      <c r="I924" s="73" t="str" cm="1">
        <f t="array" ref="I924">IF(COUNTIF(Q$2:Q924,Q924)=1,_xlfn.TEXTJOIN(";",1,IF($Q$2:$Q$2000=Q924,$C$2:$C$2000,"")),"")</f>
        <v/>
      </c>
      <c r="J924" s="73" t="str" cm="1">
        <f t="array" ref="J924">IF(COUNTIF(Q$2:Q924,Q924)=1,_xlfn.TEXTJOIN(";",1,IF($Q$2:$Q$2000=Q924,$F$2:$F$2000,"")),"")</f>
        <v/>
      </c>
      <c r="K924" s="73" t="str" cm="1">
        <f t="array" ref="K924">IF(COUNTIF(Q$2:Q924,Q924)=1,_xlfn.TEXTJOIN(";",1,IF($Q$2:$Q$2000=Q924,$H$2:$H$2000,"")),"")</f>
        <v/>
      </c>
      <c r="L924" s="103" t="s">
        <v>18481</v>
      </c>
      <c r="M924" s="103">
        <v>2</v>
      </c>
      <c r="N924" s="103" t="s">
        <v>18482</v>
      </c>
      <c r="O924" s="72" t="s">
        <v>18483</v>
      </c>
      <c r="P924" s="72" t="s">
        <v>18484</v>
      </c>
      <c r="Q924" s="72" t="str">
        <f t="shared" si="14"/>
        <v>国械注进20173401468</v>
      </c>
      <c r="R924" s="104">
        <v>44489</v>
      </c>
      <c r="S924" s="104">
        <v>44705</v>
      </c>
      <c r="T924" s="104">
        <v>46530</v>
      </c>
    </row>
    <row r="925" spans="1:20" s="103" customFormat="1" ht="25.5" customHeight="1">
      <c r="A925" s="70" t="s">
        <v>13371</v>
      </c>
      <c r="B925" s="70">
        <v>2</v>
      </c>
      <c r="C925" s="71" t="s">
        <v>17985</v>
      </c>
      <c r="D925" s="72" t="s">
        <v>18485</v>
      </c>
      <c r="E925" s="72" t="s">
        <v>18486</v>
      </c>
      <c r="F925" s="71" t="s">
        <v>18487</v>
      </c>
      <c r="G925" s="71" t="s">
        <v>18488</v>
      </c>
      <c r="H925" s="73">
        <v>10310444</v>
      </c>
      <c r="I925" s="73" t="str" cm="1">
        <f t="array" ref="I925">IF(COUNTIF(Q$2:Q925,Q925)=1,_xlfn.TEXTJOIN(";",1,IF($Q$2:$Q$2000=Q925,$C$2:$C$2000,"")),"")</f>
        <v>Centaur;Atellica IM</v>
      </c>
      <c r="J925" s="73" t="str" cm="1">
        <f t="array" ref="J925">IF(COUNTIF(Q$2:Q925,Q925)=1,_xlfn.TEXTJOIN(";",1,IF($Q$2:$Q$2000=Q925,$F$2:$F$2000,"")),"")</f>
        <v>09750760(128536);10995483</v>
      </c>
      <c r="K925" s="73" t="str" cm="1">
        <f t="array" ref="K925">IF(COUNTIF(Q$2:Q925,Q925)=1,_xlfn.TEXTJOIN(";",1,IF($Q$2:$Q$2000=Q925,$H$2:$H$2000,"")),"")</f>
        <v>10310444;10995483</v>
      </c>
      <c r="L925" s="103" t="s">
        <v>18489</v>
      </c>
      <c r="M925" s="103">
        <v>1</v>
      </c>
      <c r="O925" s="72" t="s">
        <v>18490</v>
      </c>
      <c r="P925" s="72" t="s">
        <v>18491</v>
      </c>
      <c r="Q925" s="72" t="str">
        <f t="shared" si="14"/>
        <v>国械注进20172401472</v>
      </c>
      <c r="R925" s="104">
        <v>44414</v>
      </c>
      <c r="S925" s="104">
        <v>44414</v>
      </c>
      <c r="T925" s="104">
        <v>46239</v>
      </c>
    </row>
    <row r="926" spans="1:20" s="103" customFormat="1" ht="25.5" customHeight="1">
      <c r="A926" s="70" t="s">
        <v>13371</v>
      </c>
      <c r="B926" s="70">
        <v>2</v>
      </c>
      <c r="C926" s="71" t="s">
        <v>130</v>
      </c>
      <c r="D926" s="72" t="s">
        <v>18485</v>
      </c>
      <c r="E926" s="72" t="s">
        <v>18486</v>
      </c>
      <c r="F926" s="71" t="s">
        <v>18492</v>
      </c>
      <c r="G926" s="71" t="s">
        <v>18493</v>
      </c>
      <c r="H926" s="73">
        <v>10995483</v>
      </c>
      <c r="I926" s="73" t="str" cm="1">
        <f t="array" ref="I926">IF(COUNTIF(Q$2:Q926,Q926)=1,_xlfn.TEXTJOIN(";",1,IF($Q$2:$Q$2000=Q926,$C$2:$C$2000,"")),"")</f>
        <v/>
      </c>
      <c r="J926" s="73" t="str" cm="1">
        <f t="array" ref="J926">IF(COUNTIF(Q$2:Q926,Q926)=1,_xlfn.TEXTJOIN(";",1,IF($Q$2:$Q$2000=Q926,$F$2:$F$2000,"")),"")</f>
        <v/>
      </c>
      <c r="K926" s="73" t="str" cm="1">
        <f t="array" ref="K926">IF(COUNTIF(Q$2:Q926,Q926)=1,_xlfn.TEXTJOIN(";",1,IF($Q$2:$Q$2000=Q926,$H$2:$H$2000,"")),"")</f>
        <v/>
      </c>
      <c r="L926" s="103" t="s">
        <v>18494</v>
      </c>
      <c r="M926" s="103">
        <v>2</v>
      </c>
      <c r="N926" s="103" t="s">
        <v>18495</v>
      </c>
      <c r="O926" s="72" t="s">
        <v>18496</v>
      </c>
      <c r="P926" s="72" t="s">
        <v>18497</v>
      </c>
      <c r="Q926" s="72" t="str">
        <f t="shared" si="14"/>
        <v>国械注进20172401472</v>
      </c>
      <c r="R926" s="104">
        <v>44414</v>
      </c>
      <c r="S926" s="104">
        <v>44414</v>
      </c>
      <c r="T926" s="104">
        <v>46239</v>
      </c>
    </row>
    <row r="927" spans="1:20" s="103" customFormat="1" ht="25.5" customHeight="1">
      <c r="A927" s="70" t="s">
        <v>13371</v>
      </c>
      <c r="B927" s="70">
        <v>2</v>
      </c>
      <c r="C927" s="71" t="s">
        <v>17985</v>
      </c>
      <c r="D927" s="72" t="s">
        <v>18498</v>
      </c>
      <c r="E927" s="72" t="s">
        <v>18499</v>
      </c>
      <c r="F927" s="71" t="s">
        <v>18500</v>
      </c>
      <c r="G927" s="71" t="s">
        <v>18501</v>
      </c>
      <c r="H927" s="73">
        <v>10329796</v>
      </c>
      <c r="I927" s="73" t="str" cm="1">
        <f t="array" ref="I927">IF(COUNTIF(Q$2:Q927,Q927)=1,_xlfn.TEXTJOIN(";",1,IF($Q$2:$Q$2000=Q927,$C$2:$C$2000,"")),"")</f>
        <v>Centaur;Atellica IM</v>
      </c>
      <c r="J927" s="73" t="str" cm="1">
        <f t="array" ref="J927">IF(COUNTIF(Q$2:Q927,Q927)=1,_xlfn.TEXTJOIN(";",1,IF($Q$2:$Q$2000=Q927,$F$2:$F$2000,"")),"")</f>
        <v>09311368(128538);10995487</v>
      </c>
      <c r="K927" s="73" t="str" cm="1">
        <f t="array" ref="K927">IF(COUNTIF(Q$2:Q927,Q927)=1,_xlfn.TEXTJOIN(";",1,IF($Q$2:$Q$2000=Q927,$H$2:$H$2000,"")),"")</f>
        <v>10329796;10995487</v>
      </c>
      <c r="L927" s="103" t="s">
        <v>18502</v>
      </c>
      <c r="M927" s="103">
        <v>1</v>
      </c>
      <c r="O927" s="72" t="s">
        <v>18490</v>
      </c>
      <c r="P927" s="72" t="s">
        <v>18503</v>
      </c>
      <c r="Q927" s="72" t="str">
        <f t="shared" si="14"/>
        <v>国械注进20172401471</v>
      </c>
      <c r="R927" s="104">
        <v>44445</v>
      </c>
      <c r="S927" s="104">
        <v>44445</v>
      </c>
      <c r="T927" s="104">
        <v>46270</v>
      </c>
    </row>
    <row r="928" spans="1:20" s="103" customFormat="1" ht="25.5" customHeight="1">
      <c r="A928" s="70" t="s">
        <v>13371</v>
      </c>
      <c r="B928" s="70">
        <v>2</v>
      </c>
      <c r="C928" s="71" t="s">
        <v>130</v>
      </c>
      <c r="D928" s="72" t="s">
        <v>18498</v>
      </c>
      <c r="E928" s="72" t="s">
        <v>18499</v>
      </c>
      <c r="F928" s="71" t="s">
        <v>18504</v>
      </c>
      <c r="G928" s="71" t="s">
        <v>18505</v>
      </c>
      <c r="H928" s="73">
        <v>10995487</v>
      </c>
      <c r="I928" s="73" t="str" cm="1">
        <f t="array" ref="I928">IF(COUNTIF(Q$2:Q928,Q928)=1,_xlfn.TEXTJOIN(";",1,IF($Q$2:$Q$2000=Q928,$C$2:$C$2000,"")),"")</f>
        <v/>
      </c>
      <c r="J928" s="73" t="str" cm="1">
        <f t="array" ref="J928">IF(COUNTIF(Q$2:Q928,Q928)=1,_xlfn.TEXTJOIN(";",1,IF($Q$2:$Q$2000=Q928,$F$2:$F$2000,"")),"")</f>
        <v/>
      </c>
      <c r="K928" s="73" t="str" cm="1">
        <f t="array" ref="K928">IF(COUNTIF(Q$2:Q928,Q928)=1,_xlfn.TEXTJOIN(";",1,IF($Q$2:$Q$2000=Q928,$H$2:$H$2000,"")),"")</f>
        <v/>
      </c>
      <c r="L928" s="103" t="s">
        <v>18506</v>
      </c>
      <c r="M928" s="103">
        <v>2</v>
      </c>
      <c r="N928" s="103" t="s">
        <v>18507</v>
      </c>
      <c r="O928" s="72" t="s">
        <v>18496</v>
      </c>
      <c r="P928" s="72" t="s">
        <v>18508</v>
      </c>
      <c r="Q928" s="72" t="str">
        <f t="shared" si="14"/>
        <v>国械注进20172401471</v>
      </c>
      <c r="R928" s="104">
        <v>44445</v>
      </c>
      <c r="S928" s="104">
        <v>44445</v>
      </c>
      <c r="T928" s="104">
        <v>46270</v>
      </c>
    </row>
    <row r="929" spans="1:20" s="103" customFormat="1" ht="25.5" customHeight="1">
      <c r="A929" s="70" t="s">
        <v>13371</v>
      </c>
      <c r="B929" s="70">
        <v>3</v>
      </c>
      <c r="C929" s="71" t="s">
        <v>17985</v>
      </c>
      <c r="D929" s="72" t="s">
        <v>18509</v>
      </c>
      <c r="E929" s="72" t="s">
        <v>18510</v>
      </c>
      <c r="F929" s="71" t="s">
        <v>18511</v>
      </c>
      <c r="G929" s="71" t="s">
        <v>18512</v>
      </c>
      <c r="H929" s="73">
        <v>10310296</v>
      </c>
      <c r="I929" s="73" t="str" cm="1">
        <f t="array" ref="I929">IF(COUNTIF(Q$2:Q929,Q929)=1,_xlfn.TEXTJOIN(";",1,IF($Q$2:$Q$2000=Q929,$C$2:$C$2000,"")),"")</f>
        <v>Centaur;Centaur;Atellica IM;Atellica IM</v>
      </c>
      <c r="J929" s="73" t="str" cm="1">
        <f t="array" ref="J929">IF(COUNTIF(Q$2:Q929,Q929)=1,_xlfn.TEXTJOIN(";",1,IF($Q$2:$Q$2000=Q929,$F$2:$F$2000,"")),"")</f>
        <v>04847308(118221);02484801(118220);10995517;10995518</v>
      </c>
      <c r="K929" s="73" t="str" cm="1">
        <f t="array" ref="K929">IF(COUNTIF(Q$2:Q929,Q929)=1,_xlfn.TEXTJOIN(";",1,IF($Q$2:$Q$2000=Q929,$H$2:$H$2000,"")),"")</f>
        <v>10310296;10310295;10995517;10995518</v>
      </c>
      <c r="L929" s="103" t="s">
        <v>18513</v>
      </c>
      <c r="M929" s="103">
        <v>1</v>
      </c>
      <c r="O929" s="72" t="s">
        <v>18514</v>
      </c>
      <c r="P929" s="72" t="s">
        <v>18515</v>
      </c>
      <c r="Q929" s="72" t="str">
        <f t="shared" si="14"/>
        <v>国械注进20173401789</v>
      </c>
      <c r="R929" s="104">
        <v>44526</v>
      </c>
      <c r="S929" s="104">
        <v>44738</v>
      </c>
      <c r="T929" s="104">
        <v>46563</v>
      </c>
    </row>
    <row r="930" spans="1:20" s="103" customFormat="1" ht="25.5" customHeight="1">
      <c r="A930" s="70" t="s">
        <v>13371</v>
      </c>
      <c r="B930" s="70">
        <v>3</v>
      </c>
      <c r="C930" s="71" t="s">
        <v>17985</v>
      </c>
      <c r="D930" s="72" t="s">
        <v>18509</v>
      </c>
      <c r="E930" s="72" t="s">
        <v>18510</v>
      </c>
      <c r="F930" s="73" t="s">
        <v>18516</v>
      </c>
      <c r="G930" s="71" t="s">
        <v>18517</v>
      </c>
      <c r="H930" s="73">
        <v>10310295</v>
      </c>
      <c r="I930" s="73" t="str" cm="1">
        <f t="array" ref="I930">IF(COUNTIF(Q$2:Q930,Q930)=1,_xlfn.TEXTJOIN(";",1,IF($Q$2:$Q$2000=Q930,$C$2:$C$2000,"")),"")</f>
        <v/>
      </c>
      <c r="J930" s="73" t="str" cm="1">
        <f t="array" ref="J930">IF(COUNTIF(Q$2:Q930,Q930)=1,_xlfn.TEXTJOIN(";",1,IF($Q$2:$Q$2000=Q930,$F$2:$F$2000,"")),"")</f>
        <v/>
      </c>
      <c r="K930" s="73" t="str" cm="1">
        <f t="array" ref="K930">IF(COUNTIF(Q$2:Q930,Q930)=1,_xlfn.TEXTJOIN(";",1,IF($Q$2:$Q$2000=Q930,$H$2:$H$2000,"")),"")</f>
        <v/>
      </c>
      <c r="L930" s="103" t="s">
        <v>18518</v>
      </c>
      <c r="M930" s="103">
        <v>1</v>
      </c>
      <c r="O930" s="72" t="s">
        <v>18490</v>
      </c>
      <c r="P930" s="72" t="s">
        <v>18519</v>
      </c>
      <c r="Q930" s="72" t="str">
        <f t="shared" si="14"/>
        <v>国械注进20173401789</v>
      </c>
      <c r="R930" s="104">
        <v>44526</v>
      </c>
      <c r="S930" s="104">
        <v>44738</v>
      </c>
      <c r="T930" s="104">
        <v>46563</v>
      </c>
    </row>
    <row r="931" spans="1:20" s="103" customFormat="1" ht="25.5" customHeight="1">
      <c r="A931" s="70" t="s">
        <v>13371</v>
      </c>
      <c r="B931" s="70">
        <v>3</v>
      </c>
      <c r="C931" s="71" t="s">
        <v>130</v>
      </c>
      <c r="D931" s="72" t="s">
        <v>18509</v>
      </c>
      <c r="E931" s="72" t="s">
        <v>18510</v>
      </c>
      <c r="F931" s="73" t="s">
        <v>18520</v>
      </c>
      <c r="G931" s="71" t="s">
        <v>18521</v>
      </c>
      <c r="H931" s="73">
        <v>10995517</v>
      </c>
      <c r="I931" s="73" t="str" cm="1">
        <f t="array" ref="I931">IF(COUNTIF(Q$2:Q931,Q931)=1,_xlfn.TEXTJOIN(";",1,IF($Q$2:$Q$2000=Q931,$C$2:$C$2000,"")),"")</f>
        <v/>
      </c>
      <c r="J931" s="73" t="str" cm="1">
        <f t="array" ref="J931">IF(COUNTIF(Q$2:Q931,Q931)=1,_xlfn.TEXTJOIN(";",1,IF($Q$2:$Q$2000=Q931,$F$2:$F$2000,"")),"")</f>
        <v/>
      </c>
      <c r="K931" s="73" t="str" cm="1">
        <f t="array" ref="K931">IF(COUNTIF(Q$2:Q931,Q931)=1,_xlfn.TEXTJOIN(";",1,IF($Q$2:$Q$2000=Q931,$H$2:$H$2000,"")),"")</f>
        <v/>
      </c>
      <c r="L931" s="103" t="s">
        <v>18522</v>
      </c>
      <c r="M931" s="103">
        <v>2</v>
      </c>
      <c r="N931" s="103" t="s">
        <v>18523</v>
      </c>
      <c r="O931" s="72" t="s">
        <v>18496</v>
      </c>
      <c r="P931" s="72" t="s">
        <v>18519</v>
      </c>
      <c r="Q931" s="72" t="str">
        <f t="shared" si="14"/>
        <v>国械注进20173401789</v>
      </c>
      <c r="R931" s="104">
        <v>44526</v>
      </c>
      <c r="S931" s="104">
        <v>44738</v>
      </c>
      <c r="T931" s="104">
        <v>46563</v>
      </c>
    </row>
    <row r="932" spans="1:20" s="103" customFormat="1" ht="25.5" customHeight="1">
      <c r="A932" s="70" t="s">
        <v>13371</v>
      </c>
      <c r="B932" s="70">
        <v>3</v>
      </c>
      <c r="C932" s="71" t="s">
        <v>130</v>
      </c>
      <c r="D932" s="72" t="s">
        <v>18509</v>
      </c>
      <c r="E932" s="72" t="s">
        <v>18510</v>
      </c>
      <c r="F932" s="73" t="s">
        <v>18524</v>
      </c>
      <c r="G932" s="71" t="s">
        <v>18525</v>
      </c>
      <c r="H932" s="73">
        <v>10995518</v>
      </c>
      <c r="I932" s="73" t="str" cm="1">
        <f t="array" ref="I932">IF(COUNTIF(Q$2:Q932,Q932)=1,_xlfn.TEXTJOIN(";",1,IF($Q$2:$Q$2000=Q932,$C$2:$C$2000,"")),"")</f>
        <v/>
      </c>
      <c r="J932" s="73" t="str" cm="1">
        <f t="array" ref="J932">IF(COUNTIF(Q$2:Q932,Q932)=1,_xlfn.TEXTJOIN(";",1,IF($Q$2:$Q$2000=Q932,$F$2:$F$2000,"")),"")</f>
        <v/>
      </c>
      <c r="K932" s="73" t="str" cm="1">
        <f t="array" ref="K932">IF(COUNTIF(Q$2:Q932,Q932)=1,_xlfn.TEXTJOIN(";",1,IF($Q$2:$Q$2000=Q932,$H$2:$H$2000,"")),"")</f>
        <v/>
      </c>
      <c r="L932" s="103" t="s">
        <v>18526</v>
      </c>
      <c r="M932" s="103">
        <v>6</v>
      </c>
      <c r="N932" s="103" t="s">
        <v>18527</v>
      </c>
      <c r="O932" s="72" t="s">
        <v>18528</v>
      </c>
      <c r="P932" s="72" t="s">
        <v>18519</v>
      </c>
      <c r="Q932" s="72" t="str">
        <f t="shared" si="14"/>
        <v>国械注进20173401789</v>
      </c>
      <c r="R932" s="104">
        <v>44526</v>
      </c>
      <c r="S932" s="104">
        <v>44738</v>
      </c>
      <c r="T932" s="104">
        <v>46563</v>
      </c>
    </row>
    <row r="933" spans="1:20" s="103" customFormat="1" ht="25.5" customHeight="1">
      <c r="A933" s="70" t="s">
        <v>13371</v>
      </c>
      <c r="B933" s="70">
        <v>2</v>
      </c>
      <c r="C933" s="71" t="s">
        <v>17985</v>
      </c>
      <c r="D933" s="72" t="s">
        <v>18529</v>
      </c>
      <c r="E933" s="72" t="s">
        <v>18530</v>
      </c>
      <c r="F933" s="73" t="s">
        <v>18531</v>
      </c>
      <c r="G933" s="71" t="s">
        <v>18532</v>
      </c>
      <c r="H933" s="73">
        <v>10309967</v>
      </c>
      <c r="I933" s="73" t="str" cm="1">
        <f t="array" ref="I933">IF(COUNTIF(Q$2:Q933,Q933)=1,_xlfn.TEXTJOIN(";",1,IF($Q$2:$Q$2000=Q933,$C$2:$C$2000,"")),"")</f>
        <v>Centaur;Centaur;Atellica IM;Atellica IM</v>
      </c>
      <c r="J933" s="73" t="str" cm="1">
        <f t="array" ref="J933">IF(COUNTIF(Q$2:Q933,Q933)=1,_xlfn.TEXTJOIN(";",1,IF($Q$2:$Q$2000=Q933,$F$2:$F$2000,"")),"")</f>
        <v>01025994(110744);08184524(110743);10995712;10995711</v>
      </c>
      <c r="K933" s="73" t="str" cm="1">
        <f t="array" ref="K933">IF(COUNTIF(Q$2:Q933,Q933)=1,_xlfn.TEXTJOIN(";",1,IF($Q$2:$Q$2000=Q933,$H$2:$H$2000,"")),"")</f>
        <v>10309967;10309966;10995712;10995711</v>
      </c>
      <c r="L933" s="103" t="s">
        <v>18533</v>
      </c>
      <c r="M933" s="103">
        <v>5</v>
      </c>
      <c r="N933" s="103" t="s">
        <v>18534</v>
      </c>
      <c r="O933" s="72" t="s">
        <v>18098</v>
      </c>
      <c r="P933" s="80" t="s">
        <v>1510</v>
      </c>
      <c r="Q933" s="72" t="str">
        <f t="shared" si="14"/>
        <v>国械注进20162404646</v>
      </c>
      <c r="R933" s="104">
        <v>44312</v>
      </c>
      <c r="S933" s="104">
        <v>44312</v>
      </c>
      <c r="T933" s="104">
        <v>46137</v>
      </c>
    </row>
    <row r="934" spans="1:20" s="103" customFormat="1" ht="21" customHeight="1">
      <c r="A934" s="70" t="s">
        <v>13371</v>
      </c>
      <c r="B934" s="70">
        <v>2</v>
      </c>
      <c r="C934" s="71" t="s">
        <v>17985</v>
      </c>
      <c r="D934" s="72" t="s">
        <v>18529</v>
      </c>
      <c r="E934" s="72" t="s">
        <v>18530</v>
      </c>
      <c r="F934" s="73" t="s">
        <v>18535</v>
      </c>
      <c r="G934" s="71" t="s">
        <v>18536</v>
      </c>
      <c r="H934" s="73">
        <v>10309966</v>
      </c>
      <c r="I934" s="73" t="str" cm="1">
        <f t="array" ref="I934">IF(COUNTIF(Q$2:Q934,Q934)=1,_xlfn.TEXTJOIN(";",1,IF($Q$2:$Q$2000=Q934,$C$2:$C$2000,"")),"")</f>
        <v/>
      </c>
      <c r="J934" s="73" t="str" cm="1">
        <f t="array" ref="J934">IF(COUNTIF(Q$2:Q934,Q934)=1,_xlfn.TEXTJOIN(";",1,IF($Q$2:$Q$2000=Q934,$F$2:$F$2000,"")),"")</f>
        <v/>
      </c>
      <c r="K934" s="73" t="str" cm="1">
        <f t="array" ref="K934">IF(COUNTIF(Q$2:Q934,Q934)=1,_xlfn.TEXTJOIN(";",1,IF($Q$2:$Q$2000=Q934,$H$2:$H$2000,"")),"")</f>
        <v/>
      </c>
      <c r="L934" s="103" t="s">
        <v>18537</v>
      </c>
      <c r="M934" s="103">
        <v>1</v>
      </c>
      <c r="O934" s="72" t="s">
        <v>18103</v>
      </c>
      <c r="P934" s="80" t="s">
        <v>18538</v>
      </c>
      <c r="Q934" s="72" t="str">
        <f t="shared" si="14"/>
        <v>国械注进20162404646</v>
      </c>
      <c r="R934" s="104">
        <v>44312</v>
      </c>
      <c r="S934" s="104">
        <v>44312</v>
      </c>
      <c r="T934" s="104">
        <v>46137</v>
      </c>
    </row>
    <row r="935" spans="1:20" s="103" customFormat="1" ht="25.5" customHeight="1">
      <c r="A935" s="70" t="s">
        <v>13371</v>
      </c>
      <c r="B935" s="70">
        <v>2</v>
      </c>
      <c r="C935" s="71" t="s">
        <v>130</v>
      </c>
      <c r="D935" s="72" t="s">
        <v>18529</v>
      </c>
      <c r="E935" s="72" t="s">
        <v>18530</v>
      </c>
      <c r="F935" s="73" t="s">
        <v>18539</v>
      </c>
      <c r="G935" s="71" t="s">
        <v>18540</v>
      </c>
      <c r="H935" s="73">
        <v>10995712</v>
      </c>
      <c r="I935" s="73" t="str" cm="1">
        <f t="array" ref="I935">IF(COUNTIF(Q$2:Q935,Q935)=1,_xlfn.TEXTJOIN(";",1,IF($Q$2:$Q$2000=Q935,$C$2:$C$2000,"")),"")</f>
        <v/>
      </c>
      <c r="J935" s="73" t="str" cm="1">
        <f t="array" ref="J935">IF(COUNTIF(Q$2:Q935,Q935)=1,_xlfn.TEXTJOIN(";",1,IF($Q$2:$Q$2000=Q935,$F$2:$F$2000,"")),"")</f>
        <v/>
      </c>
      <c r="K935" s="73" t="str" cm="1">
        <f t="array" ref="K935">IF(COUNTIF(Q$2:Q935,Q935)=1,_xlfn.TEXTJOIN(";",1,IF($Q$2:$Q$2000=Q935,$H$2:$H$2000,"")),"")</f>
        <v/>
      </c>
      <c r="L935" s="103" t="s">
        <v>18541</v>
      </c>
      <c r="M935" s="103">
        <v>1</v>
      </c>
      <c r="O935" s="72" t="s">
        <v>18113</v>
      </c>
      <c r="P935" s="80" t="s">
        <v>18538</v>
      </c>
      <c r="Q935" s="72" t="str">
        <f t="shared" si="14"/>
        <v>国械注进20162404646</v>
      </c>
      <c r="R935" s="104">
        <v>44385</v>
      </c>
      <c r="S935" s="104">
        <v>44385</v>
      </c>
      <c r="T935" s="104">
        <v>46137</v>
      </c>
    </row>
    <row r="936" spans="1:20" s="103" customFormat="1" ht="25.5" customHeight="1">
      <c r="A936" s="70" t="s">
        <v>13371</v>
      </c>
      <c r="B936" s="70">
        <v>2</v>
      </c>
      <c r="C936" s="71" t="s">
        <v>130</v>
      </c>
      <c r="D936" s="72" t="s">
        <v>18529</v>
      </c>
      <c r="E936" s="72" t="s">
        <v>18530</v>
      </c>
      <c r="F936" s="73" t="s">
        <v>18542</v>
      </c>
      <c r="G936" s="71" t="s">
        <v>18543</v>
      </c>
      <c r="H936" s="73">
        <v>10995711</v>
      </c>
      <c r="I936" s="73" t="str" cm="1">
        <f t="array" ref="I936">IF(COUNTIF(Q$2:Q936,Q936)=1,_xlfn.TEXTJOIN(";",1,IF($Q$2:$Q$2000=Q936,$C$2:$C$2000,"")),"")</f>
        <v/>
      </c>
      <c r="J936" s="73" t="str" cm="1">
        <f t="array" ref="J936">IF(COUNTIF(Q$2:Q936,Q936)=1,_xlfn.TEXTJOIN(";",1,IF($Q$2:$Q$2000=Q936,$F$2:$F$2000,"")),"")</f>
        <v/>
      </c>
      <c r="K936" s="73" t="str" cm="1">
        <f t="array" ref="K936">IF(COUNTIF(Q$2:Q936,Q936)=1,_xlfn.TEXTJOIN(";",1,IF($Q$2:$Q$2000=Q936,$H$2:$H$2000,"")),"")</f>
        <v/>
      </c>
      <c r="L936" s="103" t="s">
        <v>18544</v>
      </c>
      <c r="M936" s="103">
        <v>5</v>
      </c>
      <c r="N936" s="103" t="s">
        <v>18545</v>
      </c>
      <c r="O936" s="72" t="s">
        <v>18109</v>
      </c>
      <c r="P936" s="80" t="s">
        <v>18538</v>
      </c>
      <c r="Q936" s="72" t="str">
        <f t="shared" si="14"/>
        <v>国械注进20162404646</v>
      </c>
      <c r="R936" s="104">
        <v>44385</v>
      </c>
      <c r="S936" s="104">
        <v>44385</v>
      </c>
      <c r="T936" s="104">
        <v>46137</v>
      </c>
    </row>
    <row r="937" spans="1:20" s="103" customFormat="1" ht="25.5" customHeight="1">
      <c r="A937" s="70" t="s">
        <v>13371</v>
      </c>
      <c r="B937" s="70">
        <v>2</v>
      </c>
      <c r="C937" s="71" t="s">
        <v>17985</v>
      </c>
      <c r="D937" s="72" t="s">
        <v>12694</v>
      </c>
      <c r="E937" s="72" t="s">
        <v>18546</v>
      </c>
      <c r="F937" s="73" t="s">
        <v>18547</v>
      </c>
      <c r="G937" s="71" t="s">
        <v>18548</v>
      </c>
      <c r="H937" s="73">
        <v>10310317</v>
      </c>
      <c r="I937" s="73" t="str" cm="1">
        <f t="array" ref="I937">IF(COUNTIF(Q$2:Q937,Q937)=1,_xlfn.TEXTJOIN(";",1,IF($Q$2:$Q$2000=Q937,$C$2:$C$2000,"")),"")</f>
        <v>Centaur;Centaur;Atellica IM;Atellica IM</v>
      </c>
      <c r="J937" s="73" t="str" cm="1">
        <f t="array" ref="J937">IF(COUNTIF(Q$2:Q937,Q937)=1,_xlfn.TEXTJOIN(";",1,IF($Q$2:$Q$2000=Q937,$F$2:$F$2000,"")),"")</f>
        <v>01131417(119780);03154228(119781);10995585;10995584</v>
      </c>
      <c r="K937" s="73" t="str" cm="1">
        <f t="array" ref="K937">IF(COUNTIF(Q$2:Q937,Q937)=1,_xlfn.TEXTJOIN(";",1,IF($Q$2:$Q$2000=Q937,$H$2:$H$2000,"")),"")</f>
        <v>10310317;10310318;10995585;10995584</v>
      </c>
      <c r="L937" s="103" t="s">
        <v>18549</v>
      </c>
      <c r="M937" s="103">
        <v>1</v>
      </c>
      <c r="O937" s="72" t="s">
        <v>18103</v>
      </c>
      <c r="P937" s="80" t="s">
        <v>607</v>
      </c>
      <c r="Q937" s="72" t="str">
        <f t="shared" si="14"/>
        <v>国械注进20162404233</v>
      </c>
      <c r="R937" s="104">
        <v>44271</v>
      </c>
      <c r="S937" s="104">
        <v>44271</v>
      </c>
      <c r="T937" s="104">
        <v>46096</v>
      </c>
    </row>
    <row r="938" spans="1:20" s="103" customFormat="1" ht="25.5" customHeight="1">
      <c r="A938" s="70" t="s">
        <v>13371</v>
      </c>
      <c r="B938" s="70">
        <v>2</v>
      </c>
      <c r="C938" s="71" t="s">
        <v>17985</v>
      </c>
      <c r="D938" s="72" t="s">
        <v>12694</v>
      </c>
      <c r="E938" s="72" t="s">
        <v>18546</v>
      </c>
      <c r="F938" s="73" t="s">
        <v>18550</v>
      </c>
      <c r="G938" s="71" t="s">
        <v>18551</v>
      </c>
      <c r="H938" s="73">
        <v>10310318</v>
      </c>
      <c r="I938" s="73" t="str" cm="1">
        <f t="array" ref="I938">IF(COUNTIF(Q$2:Q938,Q938)=1,_xlfn.TEXTJOIN(";",1,IF($Q$2:$Q$2000=Q938,$C$2:$C$2000,"")),"")</f>
        <v/>
      </c>
      <c r="J938" s="73" t="str" cm="1">
        <f t="array" ref="J938">IF(COUNTIF(Q$2:Q938,Q938)=1,_xlfn.TEXTJOIN(";",1,IF($Q$2:$Q$2000=Q938,$F$2:$F$2000,"")),"")</f>
        <v/>
      </c>
      <c r="K938" s="73" t="str" cm="1">
        <f t="array" ref="K938">IF(COUNTIF(Q$2:Q938,Q938)=1,_xlfn.TEXTJOIN(";",1,IF($Q$2:$Q$2000=Q938,$H$2:$H$2000,"")),"")</f>
        <v/>
      </c>
      <c r="L938" s="102" t="s">
        <v>18552</v>
      </c>
      <c r="M938" s="103">
        <v>5</v>
      </c>
      <c r="N938" s="103" t="s">
        <v>18553</v>
      </c>
      <c r="O938" s="72" t="s">
        <v>18098</v>
      </c>
      <c r="P938" s="80" t="s">
        <v>18554</v>
      </c>
      <c r="Q938" s="72" t="str">
        <f t="shared" si="14"/>
        <v>国械注进20162404233</v>
      </c>
      <c r="R938" s="104">
        <v>44271</v>
      </c>
      <c r="S938" s="104">
        <v>44271</v>
      </c>
      <c r="T938" s="104">
        <v>46096</v>
      </c>
    </row>
    <row r="939" spans="1:20" s="103" customFormat="1" ht="25.5" customHeight="1">
      <c r="A939" s="70" t="s">
        <v>13371</v>
      </c>
      <c r="B939" s="70">
        <v>2</v>
      </c>
      <c r="C939" s="71" t="s">
        <v>130</v>
      </c>
      <c r="D939" s="72" t="s">
        <v>12694</v>
      </c>
      <c r="E939" s="72" t="s">
        <v>18546</v>
      </c>
      <c r="F939" s="73">
        <v>10995585</v>
      </c>
      <c r="G939" s="71" t="s">
        <v>18555</v>
      </c>
      <c r="H939" s="73">
        <v>10995585</v>
      </c>
      <c r="I939" s="73" t="str" cm="1">
        <f t="array" ref="I939">IF(COUNTIF(Q$2:Q939,Q939)=1,_xlfn.TEXTJOIN(";",1,IF($Q$2:$Q$2000=Q939,$C$2:$C$2000,"")),"")</f>
        <v/>
      </c>
      <c r="J939" s="73" t="str" cm="1">
        <f t="array" ref="J939">IF(COUNTIF(Q$2:Q939,Q939)=1,_xlfn.TEXTJOIN(";",1,IF($Q$2:$Q$2000=Q939,$F$2:$F$2000,"")),"")</f>
        <v/>
      </c>
      <c r="K939" s="73" t="str" cm="1">
        <f t="array" ref="K939">IF(COUNTIF(Q$2:Q939,Q939)=1,_xlfn.TEXTJOIN(";",1,IF($Q$2:$Q$2000=Q939,$H$2:$H$2000,"")),"")</f>
        <v/>
      </c>
      <c r="L939" s="103" t="s">
        <v>18556</v>
      </c>
      <c r="M939" s="103">
        <v>1</v>
      </c>
      <c r="O939" s="72" t="s">
        <v>18557</v>
      </c>
      <c r="P939" s="80" t="s">
        <v>18554</v>
      </c>
      <c r="Q939" s="72" t="str">
        <f t="shared" si="14"/>
        <v>国械注进20162404233</v>
      </c>
      <c r="R939" s="104">
        <v>44271</v>
      </c>
      <c r="S939" s="104">
        <v>44271</v>
      </c>
      <c r="T939" s="104">
        <v>46096</v>
      </c>
    </row>
    <row r="940" spans="1:20" s="103" customFormat="1" ht="25.5" customHeight="1">
      <c r="A940" s="70" t="s">
        <v>13371</v>
      </c>
      <c r="B940" s="70">
        <v>2</v>
      </c>
      <c r="C940" s="71" t="s">
        <v>130</v>
      </c>
      <c r="D940" s="72" t="s">
        <v>12694</v>
      </c>
      <c r="E940" s="72" t="s">
        <v>18546</v>
      </c>
      <c r="F940" s="73">
        <v>10995584</v>
      </c>
      <c r="G940" s="71" t="s">
        <v>18558</v>
      </c>
      <c r="H940" s="73">
        <v>10995584</v>
      </c>
      <c r="I940" s="73" t="str" cm="1">
        <f t="array" ref="I940">IF(COUNTIF(Q$2:Q940,Q940)=1,_xlfn.TEXTJOIN(";",1,IF($Q$2:$Q$2000=Q940,$C$2:$C$2000,"")),"")</f>
        <v/>
      </c>
      <c r="J940" s="73" t="str" cm="1">
        <f t="array" ref="J940">IF(COUNTIF(Q$2:Q940,Q940)=1,_xlfn.TEXTJOIN(";",1,IF($Q$2:$Q$2000=Q940,$F$2:$F$2000,"")),"")</f>
        <v/>
      </c>
      <c r="K940" s="73" t="str" cm="1">
        <f t="array" ref="K940">IF(COUNTIF(Q$2:Q940,Q940)=1,_xlfn.TEXTJOIN(";",1,IF($Q$2:$Q$2000=Q940,$H$2:$H$2000,"")),"")</f>
        <v/>
      </c>
      <c r="L940" s="103" t="s">
        <v>18559</v>
      </c>
      <c r="M940" s="103">
        <v>5</v>
      </c>
      <c r="N940" s="103" t="s">
        <v>18560</v>
      </c>
      <c r="O940" s="72" t="s">
        <v>18561</v>
      </c>
      <c r="P940" s="80" t="s">
        <v>18554</v>
      </c>
      <c r="Q940" s="72" t="str">
        <f t="shared" si="14"/>
        <v>国械注进20162404233</v>
      </c>
      <c r="R940" s="104">
        <v>44271</v>
      </c>
      <c r="S940" s="104">
        <v>44271</v>
      </c>
      <c r="T940" s="104">
        <v>46096</v>
      </c>
    </row>
    <row r="941" spans="1:20" s="103" customFormat="1" ht="25.5" customHeight="1">
      <c r="A941" s="70" t="s">
        <v>13371</v>
      </c>
      <c r="B941" s="70">
        <v>2</v>
      </c>
      <c r="C941" s="71" t="s">
        <v>17985</v>
      </c>
      <c r="D941" s="72" t="s">
        <v>18562</v>
      </c>
      <c r="E941" s="72" t="s">
        <v>18563</v>
      </c>
      <c r="F941" s="73" t="s">
        <v>18564</v>
      </c>
      <c r="G941" s="71" t="s">
        <v>18565</v>
      </c>
      <c r="H941" s="130">
        <v>10309971</v>
      </c>
      <c r="I941" s="73" t="str" cm="1">
        <f t="array" ref="I941">IF(COUNTIF(Q$2:Q941,Q941)=1,_xlfn.TEXTJOIN(";",1,IF($Q$2:$Q$2000=Q941,$C$2:$C$2000,"")),"")</f>
        <v>Centaur;Centaur;Atellica IM;Atellica IM</v>
      </c>
      <c r="J941" s="73" t="str" cm="1">
        <f t="array" ref="J941">IF(COUNTIF(Q$2:Q941,Q941)=1,_xlfn.TEXTJOIN(";",1,IF($Q$2:$Q$2000=Q941,$F$2:$F$2000,"")),"")</f>
        <v>01756298(110753);02212941(110754);10995635;10995634</v>
      </c>
      <c r="K941" s="73" t="str" cm="1">
        <f t="array" ref="K941">IF(COUNTIF(Q$2:Q941,Q941)=1,_xlfn.TEXTJOIN(";",1,IF($Q$2:$Q$2000=Q941,$H$2:$H$2000,"")),"")</f>
        <v>10309971;10309972;10995635;10995634</v>
      </c>
      <c r="L941" s="103" t="s">
        <v>18566</v>
      </c>
      <c r="M941" s="103">
        <v>1</v>
      </c>
      <c r="O941" s="72" t="s">
        <v>18567</v>
      </c>
      <c r="P941" s="80" t="s">
        <v>18568</v>
      </c>
      <c r="Q941" s="72" t="str">
        <f t="shared" si="14"/>
        <v>国械注进20162404645</v>
      </c>
      <c r="R941" s="104">
        <v>44699</v>
      </c>
      <c r="S941" s="104">
        <v>44699</v>
      </c>
      <c r="T941" s="104">
        <v>46131</v>
      </c>
    </row>
    <row r="942" spans="1:20" s="103" customFormat="1" ht="25.5" customHeight="1">
      <c r="A942" s="70" t="s">
        <v>13371</v>
      </c>
      <c r="B942" s="70">
        <v>2</v>
      </c>
      <c r="C942" s="71" t="s">
        <v>17985</v>
      </c>
      <c r="D942" s="72" t="s">
        <v>18562</v>
      </c>
      <c r="E942" s="72" t="s">
        <v>18563</v>
      </c>
      <c r="F942" s="73" t="s">
        <v>18569</v>
      </c>
      <c r="G942" s="71" t="s">
        <v>18570</v>
      </c>
      <c r="H942" s="130">
        <v>10309972</v>
      </c>
      <c r="I942" s="73" t="str" cm="1">
        <f t="array" ref="I942">IF(COUNTIF(Q$2:Q942,Q942)=1,_xlfn.TEXTJOIN(";",1,IF($Q$2:$Q$2000=Q942,$C$2:$C$2000,"")),"")</f>
        <v/>
      </c>
      <c r="J942" s="73" t="str" cm="1">
        <f t="array" ref="J942">IF(COUNTIF(Q$2:Q942,Q942)=1,_xlfn.TEXTJOIN(";",1,IF($Q$2:$Q$2000=Q942,$F$2:$F$2000,"")),"")</f>
        <v/>
      </c>
      <c r="K942" s="73" t="str" cm="1">
        <f t="array" ref="K942">IF(COUNTIF(Q$2:Q942,Q942)=1,_xlfn.TEXTJOIN(";",1,IF($Q$2:$Q$2000=Q942,$H$2:$H$2000,"")),"")</f>
        <v/>
      </c>
      <c r="L942" s="103" t="s">
        <v>18571</v>
      </c>
      <c r="M942" s="103">
        <v>5</v>
      </c>
      <c r="N942" s="103" t="s">
        <v>18572</v>
      </c>
      <c r="O942" s="72" t="s">
        <v>18573</v>
      </c>
      <c r="P942" s="80" t="s">
        <v>18574</v>
      </c>
      <c r="Q942" s="72" t="str">
        <f t="shared" si="14"/>
        <v>国械注进20162404645</v>
      </c>
      <c r="R942" s="104">
        <v>44699</v>
      </c>
      <c r="S942" s="104">
        <v>44699</v>
      </c>
      <c r="T942" s="104">
        <v>46131</v>
      </c>
    </row>
    <row r="943" spans="1:20" s="103" customFormat="1" ht="25.5" customHeight="1">
      <c r="A943" s="70" t="s">
        <v>13371</v>
      </c>
      <c r="B943" s="70">
        <v>2</v>
      </c>
      <c r="C943" s="71" t="s">
        <v>130</v>
      </c>
      <c r="D943" s="72" t="s">
        <v>18562</v>
      </c>
      <c r="E943" s="72" t="s">
        <v>18563</v>
      </c>
      <c r="F943" s="73">
        <v>10995635</v>
      </c>
      <c r="G943" s="71" t="s">
        <v>18575</v>
      </c>
      <c r="H943" s="130">
        <v>10995635</v>
      </c>
      <c r="I943" s="73" t="str" cm="1">
        <f t="array" ref="I943">IF(COUNTIF(Q$2:Q943,Q943)=1,_xlfn.TEXTJOIN(";",1,IF($Q$2:$Q$2000=Q943,$C$2:$C$2000,"")),"")</f>
        <v/>
      </c>
      <c r="J943" s="73" t="str" cm="1">
        <f t="array" ref="J943">IF(COUNTIF(Q$2:Q943,Q943)=1,_xlfn.TEXTJOIN(";",1,IF($Q$2:$Q$2000=Q943,$F$2:$F$2000,"")),"")</f>
        <v/>
      </c>
      <c r="K943" s="73" t="str" cm="1">
        <f t="array" ref="K943">IF(COUNTIF(Q$2:Q943,Q943)=1,_xlfn.TEXTJOIN(";",1,IF($Q$2:$Q$2000=Q943,$H$2:$H$2000,"")),"")</f>
        <v/>
      </c>
      <c r="L943" s="103" t="s">
        <v>18576</v>
      </c>
      <c r="M943" s="103">
        <v>1</v>
      </c>
      <c r="O943" s="72" t="s">
        <v>18577</v>
      </c>
      <c r="P943" s="80" t="s">
        <v>18574</v>
      </c>
      <c r="Q943" s="72" t="str">
        <f t="shared" si="14"/>
        <v>国械注进20162404645</v>
      </c>
      <c r="R943" s="104">
        <v>44699</v>
      </c>
      <c r="S943" s="104">
        <v>44699</v>
      </c>
      <c r="T943" s="104">
        <v>46131</v>
      </c>
    </row>
    <row r="944" spans="1:20" s="103" customFormat="1" ht="25.5" customHeight="1">
      <c r="A944" s="70" t="s">
        <v>13371</v>
      </c>
      <c r="B944" s="70">
        <v>2</v>
      </c>
      <c r="C944" s="71" t="s">
        <v>130</v>
      </c>
      <c r="D944" s="72" t="s">
        <v>18562</v>
      </c>
      <c r="E944" s="72" t="s">
        <v>18563</v>
      </c>
      <c r="F944" s="73">
        <v>10995634</v>
      </c>
      <c r="G944" s="71" t="s">
        <v>18578</v>
      </c>
      <c r="H944" s="130">
        <v>10995634</v>
      </c>
      <c r="I944" s="73" t="str" cm="1">
        <f t="array" ref="I944">IF(COUNTIF(Q$2:Q944,Q944)=1,_xlfn.TEXTJOIN(";",1,IF($Q$2:$Q$2000=Q944,$C$2:$C$2000,"")),"")</f>
        <v/>
      </c>
      <c r="J944" s="73" t="str" cm="1">
        <f t="array" ref="J944">IF(COUNTIF(Q$2:Q944,Q944)=1,_xlfn.TEXTJOIN(";",1,IF($Q$2:$Q$2000=Q944,$F$2:$F$2000,"")),"")</f>
        <v/>
      </c>
      <c r="K944" s="73" t="str" cm="1">
        <f t="array" ref="K944">IF(COUNTIF(Q$2:Q944,Q944)=1,_xlfn.TEXTJOIN(";",1,IF($Q$2:$Q$2000=Q944,$H$2:$H$2000,"")),"")</f>
        <v/>
      </c>
      <c r="L944" s="103" t="s">
        <v>18579</v>
      </c>
      <c r="M944" s="103">
        <v>5</v>
      </c>
      <c r="N944" s="103" t="s">
        <v>18580</v>
      </c>
      <c r="O944" s="72" t="s">
        <v>18581</v>
      </c>
      <c r="P944" s="80" t="s">
        <v>18574</v>
      </c>
      <c r="Q944" s="72" t="str">
        <f t="shared" si="14"/>
        <v>国械注进20162404645</v>
      </c>
      <c r="R944" s="104">
        <v>44699</v>
      </c>
      <c r="S944" s="104">
        <v>44699</v>
      </c>
      <c r="T944" s="104">
        <v>46131</v>
      </c>
    </row>
    <row r="945" spans="1:20" s="103" customFormat="1" ht="25.5" customHeight="1">
      <c r="A945" s="70" t="s">
        <v>13371</v>
      </c>
      <c r="B945" s="70">
        <v>2</v>
      </c>
      <c r="C945" s="71" t="s">
        <v>17985</v>
      </c>
      <c r="D945" s="72" t="s">
        <v>18582</v>
      </c>
      <c r="E945" s="72" t="s">
        <v>18583</v>
      </c>
      <c r="F945" s="73" t="s">
        <v>18584</v>
      </c>
      <c r="G945" s="71" t="s">
        <v>18585</v>
      </c>
      <c r="H945" s="73">
        <v>10310439</v>
      </c>
      <c r="I945" s="73" t="str" cm="1">
        <f t="array" ref="I945">IF(COUNTIF(Q$2:Q945,Q945)=1,_xlfn.TEXTJOIN(";",1,IF($Q$2:$Q$2000=Q945,$C$2:$C$2000,"")),"")</f>
        <v>Centaur;Atellica IM</v>
      </c>
      <c r="J945" s="73" t="str" cm="1">
        <f t="array" ref="J945">IF(COUNTIF(Q$2:Q945,Q945)=1,_xlfn.TEXTJOIN(";",1,IF($Q$2:$Q$2000=Q945,$F$2:$F$2000,"")),"")</f>
        <v>02230141(128434);10995628</v>
      </c>
      <c r="K945" s="73" t="str" cm="1">
        <f t="array" ref="K945">IF(COUNTIF(Q$2:Q945,Q945)=1,_xlfn.TEXTJOIN(";",1,IF($Q$2:$Q$2000=Q945,$H$2:$H$2000,"")),"")</f>
        <v>10310439;10995628</v>
      </c>
      <c r="L945" s="103" t="s">
        <v>18586</v>
      </c>
      <c r="M945" s="103">
        <v>1</v>
      </c>
      <c r="O945" s="72" t="s">
        <v>18035</v>
      </c>
      <c r="P945" s="80" t="s">
        <v>18587</v>
      </c>
      <c r="Q945" s="72" t="str">
        <f t="shared" si="14"/>
        <v>国械注进20162404238</v>
      </c>
      <c r="R945" s="104">
        <v>44288</v>
      </c>
      <c r="S945" s="104">
        <v>44288</v>
      </c>
      <c r="T945" s="104">
        <v>46113</v>
      </c>
    </row>
    <row r="946" spans="1:20" s="103" customFormat="1" ht="25.5" customHeight="1">
      <c r="A946" s="70" t="s">
        <v>13371</v>
      </c>
      <c r="B946" s="70">
        <v>2</v>
      </c>
      <c r="C946" s="71" t="s">
        <v>130</v>
      </c>
      <c r="D946" s="72" t="s">
        <v>18582</v>
      </c>
      <c r="E946" s="72" t="s">
        <v>18583</v>
      </c>
      <c r="F946" s="73">
        <v>10995628</v>
      </c>
      <c r="G946" s="71" t="s">
        <v>18588</v>
      </c>
      <c r="H946" s="73">
        <v>10995628</v>
      </c>
      <c r="I946" s="73" t="str" cm="1">
        <f t="array" ref="I946">IF(COUNTIF(Q$2:Q946,Q946)=1,_xlfn.TEXTJOIN(";",1,IF($Q$2:$Q$2000=Q946,$C$2:$C$2000,"")),"")</f>
        <v/>
      </c>
      <c r="J946" s="73" t="str" cm="1">
        <f t="array" ref="J946">IF(COUNTIF(Q$2:Q946,Q946)=1,_xlfn.TEXTJOIN(";",1,IF($Q$2:$Q$2000=Q946,$F$2:$F$2000,"")),"")</f>
        <v/>
      </c>
      <c r="K946" s="73" t="str" cm="1">
        <f t="array" ref="K946">IF(COUNTIF(Q$2:Q946,Q946)=1,_xlfn.TEXTJOIN(";",1,IF($Q$2:$Q$2000=Q946,$H$2:$H$2000,"")),"")</f>
        <v/>
      </c>
      <c r="L946" s="103" t="s">
        <v>18589</v>
      </c>
      <c r="M946" s="103">
        <v>1</v>
      </c>
      <c r="O946" s="72" t="s">
        <v>18038</v>
      </c>
      <c r="P946" s="80" t="s">
        <v>18590</v>
      </c>
      <c r="Q946" s="72" t="str">
        <f t="shared" si="14"/>
        <v>国械注进20162404238</v>
      </c>
      <c r="R946" s="104">
        <v>44288</v>
      </c>
      <c r="S946" s="104">
        <v>44288</v>
      </c>
      <c r="T946" s="104">
        <v>46113</v>
      </c>
    </row>
    <row r="947" spans="1:20" s="103" customFormat="1" ht="25.5" customHeight="1">
      <c r="A947" s="70" t="s">
        <v>13371</v>
      </c>
      <c r="B947" s="70">
        <v>2</v>
      </c>
      <c r="C947" s="71" t="s">
        <v>17985</v>
      </c>
      <c r="D947" s="72" t="s">
        <v>18591</v>
      </c>
      <c r="E947" s="72" t="s">
        <v>18592</v>
      </c>
      <c r="F947" s="73" t="s">
        <v>18593</v>
      </c>
      <c r="G947" s="71" t="s">
        <v>18594</v>
      </c>
      <c r="H947" s="73">
        <v>10310305</v>
      </c>
      <c r="I947" s="73" t="str" cm="1">
        <f t="array" ref="I947">IF(COUNTIF(Q$2:Q947,Q947)=1,_xlfn.TEXTJOIN(";",1,IF($Q$2:$Q$2000=Q947,$C$2:$C$2000,"")),"")</f>
        <v>Centaur;Centaur;Atellica IM;Atellica IM</v>
      </c>
      <c r="J947" s="73" t="str" cm="1">
        <f t="array" ref="J947">IF(COUNTIF(Q$2:Q947,Q947)=1,_xlfn.TEXTJOIN(";",1,IF($Q$2:$Q$2000=Q947,$F$2:$F$2000,"")),"")</f>
        <v>02382928(118530);01586287(125362);10995659;10995660</v>
      </c>
      <c r="K947" s="73" t="str" cm="1">
        <f t="array" ref="K947">IF(COUNTIF(Q$2:Q947,Q947)=1,_xlfn.TEXTJOIN(";",1,IF($Q$2:$Q$2000=Q947,$H$2:$H$2000,"")),"")</f>
        <v>10310305;10315522;10995659;10995660</v>
      </c>
      <c r="L947" s="103" t="s">
        <v>18595</v>
      </c>
      <c r="M947" s="103">
        <v>1</v>
      </c>
      <c r="O947" s="72" t="s">
        <v>18103</v>
      </c>
      <c r="P947" s="80" t="s">
        <v>18596</v>
      </c>
      <c r="Q947" s="72" t="str">
        <f t="shared" si="14"/>
        <v>国械注进20162404551</v>
      </c>
      <c r="R947" s="104">
        <v>44389</v>
      </c>
      <c r="S947" s="104">
        <v>44389</v>
      </c>
      <c r="T947" s="104">
        <v>46158</v>
      </c>
    </row>
    <row r="948" spans="1:20" s="103" customFormat="1" ht="25.5" customHeight="1">
      <c r="A948" s="70" t="s">
        <v>13371</v>
      </c>
      <c r="B948" s="70">
        <v>2</v>
      </c>
      <c r="C948" s="71" t="s">
        <v>17985</v>
      </c>
      <c r="D948" s="72" t="s">
        <v>18591</v>
      </c>
      <c r="E948" s="72" t="s">
        <v>18592</v>
      </c>
      <c r="F948" s="73" t="s">
        <v>18597</v>
      </c>
      <c r="G948" s="71" t="s">
        <v>18598</v>
      </c>
      <c r="H948" s="73">
        <v>10315522</v>
      </c>
      <c r="I948" s="73" t="str" cm="1">
        <f t="array" ref="I948">IF(COUNTIF(Q$2:Q948,Q948)=1,_xlfn.TEXTJOIN(";",1,IF($Q$2:$Q$2000=Q948,$C$2:$C$2000,"")),"")</f>
        <v/>
      </c>
      <c r="J948" s="73" t="str" cm="1">
        <f t="array" ref="J948">IF(COUNTIF(Q$2:Q948,Q948)=1,_xlfn.TEXTJOIN(";",1,IF($Q$2:$Q$2000=Q948,$F$2:$F$2000,"")),"")</f>
        <v/>
      </c>
      <c r="K948" s="73" t="str" cm="1">
        <f t="array" ref="K948">IF(COUNTIF(Q$2:Q948,Q948)=1,_xlfn.TEXTJOIN(";",1,IF($Q$2:$Q$2000=Q948,$H$2:$H$2000,"")),"")</f>
        <v/>
      </c>
      <c r="L948" s="103" t="s">
        <v>18599</v>
      </c>
      <c r="M948" s="103">
        <v>1</v>
      </c>
      <c r="O948" s="72" t="s">
        <v>18098</v>
      </c>
      <c r="P948" s="80" t="s">
        <v>18600</v>
      </c>
      <c r="Q948" s="72" t="str">
        <f t="shared" si="14"/>
        <v>国械注进20162404551</v>
      </c>
      <c r="R948" s="104">
        <v>44389</v>
      </c>
      <c r="S948" s="104">
        <v>44389</v>
      </c>
      <c r="T948" s="104">
        <v>46158</v>
      </c>
    </row>
    <row r="949" spans="1:20" s="103" customFormat="1" ht="15" customHeight="1">
      <c r="A949" s="70" t="s">
        <v>13371</v>
      </c>
      <c r="B949" s="70">
        <v>2</v>
      </c>
      <c r="C949" s="71" t="s">
        <v>130</v>
      </c>
      <c r="D949" s="72" t="s">
        <v>18591</v>
      </c>
      <c r="E949" s="72" t="s">
        <v>18592</v>
      </c>
      <c r="F949" s="73" t="s">
        <v>18601</v>
      </c>
      <c r="G949" s="71" t="s">
        <v>18602</v>
      </c>
      <c r="H949" s="73">
        <v>10995659</v>
      </c>
      <c r="I949" s="73" t="str" cm="1">
        <f t="array" ref="I949">IF(COUNTIF(Q$2:Q949,Q949)=1,_xlfn.TEXTJOIN(";",1,IF($Q$2:$Q$2000=Q949,$C$2:$C$2000,"")),"")</f>
        <v/>
      </c>
      <c r="J949" s="73" t="str" cm="1">
        <f t="array" ref="J949">IF(COUNTIF(Q$2:Q949,Q949)=1,_xlfn.TEXTJOIN(";",1,IF($Q$2:$Q$2000=Q949,$F$2:$F$2000,"")),"")</f>
        <v/>
      </c>
      <c r="K949" s="73" t="str" cm="1">
        <f t="array" ref="K949">IF(COUNTIF(Q$2:Q949,Q949)=1,_xlfn.TEXTJOIN(";",1,IF($Q$2:$Q$2000=Q949,$H$2:$H$2000,"")),"")</f>
        <v/>
      </c>
      <c r="L949" s="103" t="s">
        <v>18603</v>
      </c>
      <c r="M949" s="103">
        <v>1</v>
      </c>
      <c r="O949" s="72" t="s">
        <v>18364</v>
      </c>
      <c r="P949" s="80" t="s">
        <v>18600</v>
      </c>
      <c r="Q949" s="72" t="str">
        <f t="shared" si="14"/>
        <v>国械注进20162404551</v>
      </c>
      <c r="R949" s="104">
        <v>44389</v>
      </c>
      <c r="S949" s="104">
        <v>44389</v>
      </c>
      <c r="T949" s="104">
        <v>46158</v>
      </c>
    </row>
    <row r="950" spans="1:20" s="103" customFormat="1" ht="16.5" customHeight="1">
      <c r="A950" s="70" t="s">
        <v>13371</v>
      </c>
      <c r="B950" s="70">
        <v>2</v>
      </c>
      <c r="C950" s="71" t="s">
        <v>130</v>
      </c>
      <c r="D950" s="72" t="s">
        <v>18591</v>
      </c>
      <c r="E950" s="72" t="s">
        <v>18592</v>
      </c>
      <c r="F950" s="73">
        <v>10995660</v>
      </c>
      <c r="G950" s="71" t="s">
        <v>18604</v>
      </c>
      <c r="H950" s="73">
        <v>10995660</v>
      </c>
      <c r="I950" s="73" t="str" cm="1">
        <f t="array" ref="I950">IF(COUNTIF(Q$2:Q950,Q950)=1,_xlfn.TEXTJOIN(";",1,IF($Q$2:$Q$2000=Q950,$C$2:$C$2000,"")),"")</f>
        <v/>
      </c>
      <c r="J950" s="73" t="str" cm="1">
        <f t="array" ref="J950">IF(COUNTIF(Q$2:Q950,Q950)=1,_xlfn.TEXTJOIN(";",1,IF($Q$2:$Q$2000=Q950,$F$2:$F$2000,"")),"")</f>
        <v/>
      </c>
      <c r="K950" s="73" t="str" cm="1">
        <f t="array" ref="K950">IF(COUNTIF(Q$2:Q950,Q950)=1,_xlfn.TEXTJOIN(";",1,IF($Q$2:$Q$2000=Q950,$H$2:$H$2000,"")),"")</f>
        <v/>
      </c>
      <c r="L950" s="103" t="s">
        <v>18605</v>
      </c>
      <c r="M950" s="103">
        <v>1</v>
      </c>
      <c r="O950" s="72" t="s">
        <v>18367</v>
      </c>
      <c r="P950" s="80" t="s">
        <v>18600</v>
      </c>
      <c r="Q950" s="72" t="str">
        <f t="shared" si="14"/>
        <v>国械注进20162404551</v>
      </c>
      <c r="R950" s="104">
        <v>44389</v>
      </c>
      <c r="S950" s="104">
        <v>44389</v>
      </c>
      <c r="T950" s="104">
        <v>46158</v>
      </c>
    </row>
    <row r="951" spans="1:20" s="103" customFormat="1" ht="25.5" customHeight="1">
      <c r="A951" s="70" t="s">
        <v>13371</v>
      </c>
      <c r="B951" s="70">
        <v>1</v>
      </c>
      <c r="C951" s="71" t="s">
        <v>17985</v>
      </c>
      <c r="D951" s="72" t="s">
        <v>18606</v>
      </c>
      <c r="E951" s="72" t="s">
        <v>18607</v>
      </c>
      <c r="F951" s="73" t="s">
        <v>18608</v>
      </c>
      <c r="G951" s="71" t="s">
        <v>18609</v>
      </c>
      <c r="H951" s="73">
        <v>10309949</v>
      </c>
      <c r="I951" s="73" t="str" cm="1">
        <f t="array" ref="I951">IF(COUNTIF(Q$2:Q951,Q951)=1,_xlfn.TEXTJOIN(";",1,IF($Q$2:$Q$2000=Q951,$C$2:$C$2000,"")),"")</f>
        <v>Centaur;Atellica IM</v>
      </c>
      <c r="J951" s="73" t="str" cm="1">
        <f t="array" ref="J951">IF(COUNTIF(Q$2:Q951,Q951)=1,_xlfn.TEXTJOIN(";",1,IF($Q$2:$Q$2000=Q951,$F$2:$F$2000,"")),"")</f>
        <v>02531958;10995716</v>
      </c>
      <c r="K951" s="73" t="str" cm="1">
        <f t="array" ref="K951">IF(COUNTIF(Q$2:Q951,Q951)=1,_xlfn.TEXTJOIN(";",1,IF($Q$2:$Q$2000=Q951,$H$2:$H$2000,"")),"")</f>
        <v>10309949;10995716</v>
      </c>
      <c r="L951" s="103" t="s">
        <v>18610</v>
      </c>
      <c r="M951" s="103">
        <v>2</v>
      </c>
      <c r="N951" s="103" t="s">
        <v>18611</v>
      </c>
      <c r="O951" s="72" t="s">
        <v>18612</v>
      </c>
      <c r="P951" s="80" t="s">
        <v>18613</v>
      </c>
      <c r="Q951" s="72" t="str">
        <f t="shared" si="14"/>
        <v>国械备20160166号</v>
      </c>
      <c r="R951" s="104">
        <v>43438</v>
      </c>
      <c r="S951" s="104">
        <v>43438</v>
      </c>
      <c r="T951" s="104">
        <v>401768</v>
      </c>
    </row>
    <row r="952" spans="1:20" s="103" customFormat="1" ht="25.5" customHeight="1">
      <c r="A952" s="70" t="s">
        <v>13371</v>
      </c>
      <c r="B952" s="70">
        <v>1</v>
      </c>
      <c r="C952" s="71" t="s">
        <v>130</v>
      </c>
      <c r="D952" s="72" t="s">
        <v>18606</v>
      </c>
      <c r="E952" s="72" t="s">
        <v>18607</v>
      </c>
      <c r="F952" s="73">
        <v>10995716</v>
      </c>
      <c r="G952" s="71" t="s">
        <v>18614</v>
      </c>
      <c r="H952" s="73">
        <v>10995716</v>
      </c>
      <c r="I952" s="73" t="str" cm="1">
        <f t="array" ref="I952">IF(COUNTIF(Q$2:Q952,Q952)=1,_xlfn.TEXTJOIN(";",1,IF($Q$2:$Q$2000=Q952,$C$2:$C$2000,"")),"")</f>
        <v/>
      </c>
      <c r="J952" s="73" t="str" cm="1">
        <f t="array" ref="J952">IF(COUNTIF(Q$2:Q952,Q952)=1,_xlfn.TEXTJOIN(";",1,IF($Q$2:$Q$2000=Q952,$F$2:$F$2000,"")),"")</f>
        <v/>
      </c>
      <c r="K952" s="73" t="str" cm="1">
        <f t="array" ref="K952">IF(COUNTIF(Q$2:Q952,Q952)=1,_xlfn.TEXTJOIN(";",1,IF($Q$2:$Q$2000=Q952,$H$2:$H$2000,"")),"")</f>
        <v/>
      </c>
      <c r="L952" s="103" t="s">
        <v>18615</v>
      </c>
      <c r="M952" s="103">
        <v>2</v>
      </c>
      <c r="N952" s="103" t="s">
        <v>18616</v>
      </c>
      <c r="O952" s="72" t="s">
        <v>18617</v>
      </c>
      <c r="P952" s="80" t="s">
        <v>18618</v>
      </c>
      <c r="Q952" s="72" t="str">
        <f t="shared" si="14"/>
        <v>国械备20160166号</v>
      </c>
      <c r="R952" s="104">
        <v>43438</v>
      </c>
      <c r="S952" s="104">
        <v>43438</v>
      </c>
      <c r="T952" s="104">
        <v>401768</v>
      </c>
    </row>
    <row r="953" spans="1:20" s="103" customFormat="1" ht="25.5" customHeight="1">
      <c r="A953" s="70" t="s">
        <v>13371</v>
      </c>
      <c r="B953" s="70">
        <v>3</v>
      </c>
      <c r="C953" s="71" t="s">
        <v>17985</v>
      </c>
      <c r="D953" s="72" t="s">
        <v>550</v>
      </c>
      <c r="E953" s="72" t="s">
        <v>18619</v>
      </c>
      <c r="F953" s="71" t="s">
        <v>18620</v>
      </c>
      <c r="G953" s="71" t="s">
        <v>18621</v>
      </c>
      <c r="H953" s="73">
        <v>10310293</v>
      </c>
      <c r="I953" s="73" t="str" cm="1">
        <f t="array" ref="I953">IF(COUNTIF(Q$2:Q953,Q953)=1,_xlfn.TEXTJOIN(";",1,IF($Q$2:$Q$2000=Q953,$C$2:$C$2000,"")),"")</f>
        <v>Centaur;Centaur;Atellica IM;Atellica IM</v>
      </c>
      <c r="J953" s="73" t="str" cm="1">
        <f t="array" ref="J953">IF(COUNTIF(Q$2:Q953,Q953)=1,_xlfn.TEXTJOIN(";",1,IF($Q$2:$Q$2000=Q953,$F$2:$F$2000,"")),"")</f>
        <v>02676506(118157);06574155(118156);10995662;10995663</v>
      </c>
      <c r="K953" s="73" t="str" cm="1">
        <f t="array" ref="K953">IF(COUNTIF(Q$2:Q953,Q953)=1,_xlfn.TEXTJOIN(";",1,IF($Q$2:$Q$2000=Q953,$H$2:$H$2000,"")),"")</f>
        <v>10310293;10310292;10995662;10995663</v>
      </c>
      <c r="L953" s="103" t="s">
        <v>18622</v>
      </c>
      <c r="M953" s="103">
        <v>5</v>
      </c>
      <c r="N953" s="103" t="s">
        <v>18623</v>
      </c>
      <c r="O953" s="72" t="s">
        <v>18031</v>
      </c>
      <c r="P953" s="72" t="s">
        <v>551</v>
      </c>
      <c r="Q953" s="72" t="str">
        <f t="shared" si="14"/>
        <v>国械注进20163404773</v>
      </c>
      <c r="R953" s="104">
        <v>44383</v>
      </c>
      <c r="S953" s="104">
        <v>44383</v>
      </c>
      <c r="T953" s="104">
        <v>46208</v>
      </c>
    </row>
    <row r="954" spans="1:20" s="103" customFormat="1" ht="25.5" customHeight="1">
      <c r="A954" s="70" t="s">
        <v>13371</v>
      </c>
      <c r="B954" s="70">
        <v>3</v>
      </c>
      <c r="C954" s="71" t="s">
        <v>17985</v>
      </c>
      <c r="D954" s="72" t="s">
        <v>550</v>
      </c>
      <c r="E954" s="72" t="s">
        <v>18619</v>
      </c>
      <c r="F954" s="71" t="s">
        <v>18624</v>
      </c>
      <c r="G954" s="71" t="s">
        <v>18625</v>
      </c>
      <c r="H954" s="73">
        <v>10310292</v>
      </c>
      <c r="I954" s="73" t="str" cm="1">
        <f t="array" ref="I954">IF(COUNTIF(Q$2:Q954,Q954)=1,_xlfn.TEXTJOIN(";",1,IF($Q$2:$Q$2000=Q954,$C$2:$C$2000,"")),"")</f>
        <v/>
      </c>
      <c r="J954" s="73" t="str" cm="1">
        <f t="array" ref="J954">IF(COUNTIF(Q$2:Q954,Q954)=1,_xlfn.TEXTJOIN(";",1,IF($Q$2:$Q$2000=Q954,$F$2:$F$2000,"")),"")</f>
        <v/>
      </c>
      <c r="K954" s="73" t="str" cm="1">
        <f t="array" ref="K954">IF(COUNTIF(Q$2:Q954,Q954)=1,_xlfn.TEXTJOIN(";",1,IF($Q$2:$Q$2000=Q954,$H$2:$H$2000,"")),"")</f>
        <v/>
      </c>
      <c r="L954" s="103" t="s">
        <v>18626</v>
      </c>
      <c r="M954" s="103">
        <v>1</v>
      </c>
      <c r="O954" s="72" t="s">
        <v>18035</v>
      </c>
      <c r="P954" s="72" t="s">
        <v>18627</v>
      </c>
      <c r="Q954" s="72" t="str">
        <f t="shared" si="14"/>
        <v>国械注进20163404773</v>
      </c>
      <c r="R954" s="104">
        <v>44383</v>
      </c>
      <c r="S954" s="104">
        <v>44383</v>
      </c>
      <c r="T954" s="104">
        <v>46208</v>
      </c>
    </row>
    <row r="955" spans="1:20" s="103" customFormat="1" ht="25.5" customHeight="1">
      <c r="A955" s="70" t="s">
        <v>13371</v>
      </c>
      <c r="B955" s="70">
        <v>3</v>
      </c>
      <c r="C955" s="71" t="s">
        <v>130</v>
      </c>
      <c r="D955" s="72" t="s">
        <v>550</v>
      </c>
      <c r="E955" s="72" t="s">
        <v>18619</v>
      </c>
      <c r="F955" s="73" t="s">
        <v>10627</v>
      </c>
      <c r="G955" s="71" t="s">
        <v>18628</v>
      </c>
      <c r="H955" s="73">
        <v>10995662</v>
      </c>
      <c r="I955" s="73" t="str" cm="1">
        <f t="array" ref="I955">IF(COUNTIF(Q$2:Q955,Q955)=1,_xlfn.TEXTJOIN(";",1,IF($Q$2:$Q$2000=Q955,$C$2:$C$2000,"")),"")</f>
        <v/>
      </c>
      <c r="J955" s="73" t="str" cm="1">
        <f t="array" ref="J955">IF(COUNTIF(Q$2:Q955,Q955)=1,_xlfn.TEXTJOIN(";",1,IF($Q$2:$Q$2000=Q955,$F$2:$F$2000,"")),"")</f>
        <v/>
      </c>
      <c r="K955" s="73" t="str" cm="1">
        <f t="array" ref="K955">IF(COUNTIF(Q$2:Q955,Q955)=1,_xlfn.TEXTJOIN(";",1,IF($Q$2:$Q$2000=Q955,$H$2:$H$2000,"")),"")</f>
        <v/>
      </c>
      <c r="L955" s="103" t="s">
        <v>10628</v>
      </c>
      <c r="M955" s="103">
        <v>1</v>
      </c>
      <c r="O955" s="72" t="s">
        <v>18038</v>
      </c>
      <c r="P955" s="72" t="s">
        <v>18627</v>
      </c>
      <c r="Q955" s="72" t="str">
        <f t="shared" si="14"/>
        <v>国械注进20163404773</v>
      </c>
      <c r="R955" s="104">
        <v>44383</v>
      </c>
      <c r="S955" s="104">
        <v>44383</v>
      </c>
      <c r="T955" s="104">
        <v>46208</v>
      </c>
    </row>
    <row r="956" spans="1:20" s="103" customFormat="1" ht="25.5" customHeight="1">
      <c r="A956" s="70" t="s">
        <v>13371</v>
      </c>
      <c r="B956" s="70">
        <v>3</v>
      </c>
      <c r="C956" s="71" t="s">
        <v>130</v>
      </c>
      <c r="D956" s="72" t="s">
        <v>550</v>
      </c>
      <c r="E956" s="72" t="s">
        <v>18619</v>
      </c>
      <c r="F956" s="73" t="s">
        <v>10459</v>
      </c>
      <c r="G956" s="71" t="s">
        <v>18629</v>
      </c>
      <c r="H956" s="73">
        <v>10995663</v>
      </c>
      <c r="I956" s="73" t="str" cm="1">
        <f t="array" ref="I956">IF(COUNTIF(Q$2:Q956,Q956)=1,_xlfn.TEXTJOIN(";",1,IF($Q$2:$Q$2000=Q956,$C$2:$C$2000,"")),"")</f>
        <v/>
      </c>
      <c r="J956" s="73" t="str" cm="1">
        <f t="array" ref="J956">IF(COUNTIF(Q$2:Q956,Q956)=1,_xlfn.TEXTJOIN(";",1,IF($Q$2:$Q$2000=Q956,$F$2:$F$2000,"")),"")</f>
        <v/>
      </c>
      <c r="K956" s="73" t="str" cm="1">
        <f t="array" ref="K956">IF(COUNTIF(Q$2:Q956,Q956)=1,_xlfn.TEXTJOIN(";",1,IF($Q$2:$Q$2000=Q956,$H$2:$H$2000,"")),"")</f>
        <v/>
      </c>
      <c r="L956" s="103" t="s">
        <v>10460</v>
      </c>
      <c r="M956" s="103">
        <v>5</v>
      </c>
      <c r="N956" s="103" t="s">
        <v>18630</v>
      </c>
      <c r="O956" s="72" t="s">
        <v>18041</v>
      </c>
      <c r="P956" s="72" t="s">
        <v>18627</v>
      </c>
      <c r="Q956" s="72" t="str">
        <f t="shared" si="14"/>
        <v>国械注进20163404773</v>
      </c>
      <c r="R956" s="104">
        <v>44383</v>
      </c>
      <c r="S956" s="104">
        <v>44383</v>
      </c>
      <c r="T956" s="104">
        <v>46208</v>
      </c>
    </row>
    <row r="957" spans="1:20" s="103" customFormat="1" ht="25.5" customHeight="1">
      <c r="A957" s="70" t="s">
        <v>13371</v>
      </c>
      <c r="B957" s="70">
        <v>2</v>
      </c>
      <c r="C957" s="71" t="s">
        <v>17985</v>
      </c>
      <c r="D957" s="72" t="s">
        <v>18631</v>
      </c>
      <c r="E957" s="72" t="s">
        <v>18632</v>
      </c>
      <c r="F957" s="73" t="s">
        <v>18633</v>
      </c>
      <c r="G957" s="71" t="s">
        <v>18634</v>
      </c>
      <c r="H957" s="73">
        <v>10317709</v>
      </c>
      <c r="I957" s="73" t="str" cm="1">
        <f t="array" ref="I957">IF(COUNTIF(Q$2:Q957,Q957)=1,_xlfn.TEXTJOIN(";",1,IF($Q$2:$Q$2000=Q957,$C$2:$C$2000,"")),"")</f>
        <v>Centaur;Centaur</v>
      </c>
      <c r="J957" s="73" t="str" cm="1">
        <f t="array" ref="J957">IF(COUNTIF(Q$2:Q957,Q957)=1,_xlfn.TEXTJOIN(";",1,IF($Q$2:$Q$2000=Q957,$F$2:$F$2000,"")),"")</f>
        <v>02790309;02789602</v>
      </c>
      <c r="K957" s="73" t="str" cm="1">
        <f t="array" ref="K957">IF(COUNTIF(Q$2:Q957,Q957)=1,_xlfn.TEXTJOIN(";",1,IF($Q$2:$Q$2000=Q957,$H$2:$H$2000,"")),"")</f>
        <v>10317709;10317708</v>
      </c>
      <c r="L957" s="103" t="s">
        <v>18635</v>
      </c>
      <c r="M957" s="103">
        <v>1</v>
      </c>
      <c r="O957" s="72" t="s">
        <v>18636</v>
      </c>
      <c r="P957" s="80" t="s">
        <v>18637</v>
      </c>
      <c r="Q957" s="72" t="str">
        <f t="shared" si="14"/>
        <v>国械注进20172401315</v>
      </c>
      <c r="R957" s="104">
        <v>44497</v>
      </c>
      <c r="S957" s="104">
        <v>44689</v>
      </c>
      <c r="T957" s="104">
        <v>46514</v>
      </c>
    </row>
    <row r="958" spans="1:20" s="103" customFormat="1" ht="32.9" customHeight="1">
      <c r="A958" s="70" t="s">
        <v>13371</v>
      </c>
      <c r="B958" s="70">
        <v>2</v>
      </c>
      <c r="C958" s="71" t="s">
        <v>17985</v>
      </c>
      <c r="D958" s="72" t="s">
        <v>18631</v>
      </c>
      <c r="E958" s="72" t="s">
        <v>18632</v>
      </c>
      <c r="F958" s="73" t="s">
        <v>18638</v>
      </c>
      <c r="G958" s="71" t="s">
        <v>18639</v>
      </c>
      <c r="H958" s="73">
        <v>10317708</v>
      </c>
      <c r="I958" s="73" t="str" cm="1">
        <f t="array" ref="I958">IF(COUNTIF(Q$2:Q958,Q958)=1,_xlfn.TEXTJOIN(";",1,IF($Q$2:$Q$2000=Q958,$C$2:$C$2000,"")),"")</f>
        <v/>
      </c>
      <c r="J958" s="73" t="str" cm="1">
        <f t="array" ref="J958">IF(COUNTIF(Q$2:Q958,Q958)=1,_xlfn.TEXTJOIN(";",1,IF($Q$2:$Q$2000=Q958,$F$2:$F$2000,"")),"")</f>
        <v/>
      </c>
      <c r="K958" s="73" t="str" cm="1">
        <f t="array" ref="K958">IF(COUNTIF(Q$2:Q958,Q958)=1,_xlfn.TEXTJOIN(";",1,IF($Q$2:$Q$2000=Q958,$H$2:$H$2000,"")),"")</f>
        <v/>
      </c>
      <c r="L958" s="103" t="s">
        <v>18640</v>
      </c>
      <c r="M958" s="103">
        <v>1</v>
      </c>
      <c r="O958" s="72" t="s">
        <v>15187</v>
      </c>
      <c r="P958" s="80" t="s">
        <v>18641</v>
      </c>
      <c r="Q958" s="72" t="str">
        <f t="shared" si="14"/>
        <v>国械注进20172401315</v>
      </c>
      <c r="R958" s="104">
        <v>44497</v>
      </c>
      <c r="S958" s="104">
        <v>44689</v>
      </c>
      <c r="T958" s="104">
        <v>46514</v>
      </c>
    </row>
    <row r="959" spans="1:20" s="103" customFormat="1" ht="18" customHeight="1">
      <c r="A959" s="70" t="s">
        <v>13371</v>
      </c>
      <c r="B959" s="70">
        <v>2</v>
      </c>
      <c r="C959" s="71" t="s">
        <v>17985</v>
      </c>
      <c r="D959" s="72" t="s">
        <v>18642</v>
      </c>
      <c r="E959" s="72" t="s">
        <v>18643</v>
      </c>
      <c r="F959" s="73" t="s">
        <v>18644</v>
      </c>
      <c r="G959" s="71" t="s">
        <v>18645</v>
      </c>
      <c r="H959" s="73">
        <v>10309045</v>
      </c>
      <c r="I959" s="73" t="str" cm="1">
        <f t="array" ref="I959">IF(COUNTIF(Q$2:Q959,Q959)=1,_xlfn.TEXTJOIN(";",1,IF($Q$2:$Q$2000=Q959,$C$2:$C$2000,"")),"")</f>
        <v>Centaur;Centaur;Atellica IM;Atellica IM</v>
      </c>
      <c r="J959" s="73" t="str" cm="1">
        <f t="array" ref="J959">IF(COUNTIF(Q$2:Q959,Q959)=1,_xlfn.TEXTJOIN(";",1,IF($Q$2:$Q$2000=Q959,$F$2:$F$2000,"")),"")</f>
        <v>02816634;02816138;10995471;10995472</v>
      </c>
      <c r="K959" s="73" t="str" cm="1">
        <f t="array" ref="K959">IF(COUNTIF(Q$2:Q959,Q959)=1,_xlfn.TEXTJOIN(";",1,IF($Q$2:$Q$2000=Q959,$H$2:$H$2000,"")),"")</f>
        <v>10309045;10309044;10995471;10995472</v>
      </c>
      <c r="L959" s="103" t="s">
        <v>18646</v>
      </c>
      <c r="M959" s="103">
        <v>5</v>
      </c>
      <c r="N959" s="103" t="s">
        <v>18647</v>
      </c>
      <c r="O959" s="72" t="s">
        <v>18031</v>
      </c>
      <c r="P959" s="80" t="s">
        <v>18648</v>
      </c>
      <c r="Q959" s="72" t="str">
        <f t="shared" si="14"/>
        <v>国械注进20172400771</v>
      </c>
      <c r="R959" s="104">
        <v>44445</v>
      </c>
      <c r="S959" s="104">
        <v>44445</v>
      </c>
      <c r="T959" s="104">
        <v>46270</v>
      </c>
    </row>
    <row r="960" spans="1:20" s="103" customFormat="1" ht="14.9" customHeight="1">
      <c r="A960" s="70" t="s">
        <v>13371</v>
      </c>
      <c r="B960" s="70">
        <v>2</v>
      </c>
      <c r="C960" s="71" t="s">
        <v>17985</v>
      </c>
      <c r="D960" s="72" t="s">
        <v>18642</v>
      </c>
      <c r="E960" s="72" t="s">
        <v>18643</v>
      </c>
      <c r="F960" s="73" t="s">
        <v>18649</v>
      </c>
      <c r="G960" s="71" t="s">
        <v>18650</v>
      </c>
      <c r="H960" s="73">
        <v>10309044</v>
      </c>
      <c r="I960" s="73" t="str" cm="1">
        <f t="array" ref="I960">IF(COUNTIF(Q$2:Q960,Q960)=1,_xlfn.TEXTJOIN(";",1,IF($Q$2:$Q$2000=Q960,$C$2:$C$2000,"")),"")</f>
        <v/>
      </c>
      <c r="J960" s="73" t="str" cm="1">
        <f t="array" ref="J960">IF(COUNTIF(Q$2:Q960,Q960)=1,_xlfn.TEXTJOIN(";",1,IF($Q$2:$Q$2000=Q960,$F$2:$F$2000,"")),"")</f>
        <v/>
      </c>
      <c r="K960" s="73" t="str" cm="1">
        <f t="array" ref="K960">IF(COUNTIF(Q$2:Q960,Q960)=1,_xlfn.TEXTJOIN(";",1,IF($Q$2:$Q$2000=Q960,$H$2:$H$2000,"")),"")</f>
        <v/>
      </c>
      <c r="L960" s="103" t="s">
        <v>18651</v>
      </c>
      <c r="M960" s="103">
        <v>1</v>
      </c>
      <c r="O960" s="72" t="s">
        <v>18035</v>
      </c>
      <c r="P960" s="80" t="s">
        <v>18652</v>
      </c>
      <c r="Q960" s="72" t="str">
        <f t="shared" si="14"/>
        <v>国械注进20172400771</v>
      </c>
      <c r="R960" s="104">
        <v>44445</v>
      </c>
      <c r="S960" s="104">
        <v>44445</v>
      </c>
      <c r="T960" s="104">
        <v>46270</v>
      </c>
    </row>
    <row r="961" spans="1:20" s="103" customFormat="1" ht="17.899999999999999" customHeight="1">
      <c r="A961" s="70" t="s">
        <v>13371</v>
      </c>
      <c r="B961" s="70">
        <v>2</v>
      </c>
      <c r="C961" s="71" t="s">
        <v>130</v>
      </c>
      <c r="D961" s="72" t="s">
        <v>18642</v>
      </c>
      <c r="E961" s="72" t="s">
        <v>18643</v>
      </c>
      <c r="F961" s="73" t="s">
        <v>18653</v>
      </c>
      <c r="G961" s="71" t="s">
        <v>18654</v>
      </c>
      <c r="H961" s="73">
        <v>10995471</v>
      </c>
      <c r="I961" s="73" t="str" cm="1">
        <f t="array" ref="I961">IF(COUNTIF(Q$2:Q961,Q961)=1,_xlfn.TEXTJOIN(";",1,IF($Q$2:$Q$2000=Q961,$C$2:$C$2000,"")),"")</f>
        <v/>
      </c>
      <c r="J961" s="73" t="str" cm="1">
        <f t="array" ref="J961">IF(COUNTIF(Q$2:Q961,Q961)=1,_xlfn.TEXTJOIN(";",1,IF($Q$2:$Q$2000=Q961,$F$2:$F$2000,"")),"")</f>
        <v/>
      </c>
      <c r="K961" s="73" t="str" cm="1">
        <f t="array" ref="K961">IF(COUNTIF(Q$2:Q961,Q961)=1,_xlfn.TEXTJOIN(";",1,IF($Q$2:$Q$2000=Q961,$H$2:$H$2000,"")),"")</f>
        <v/>
      </c>
      <c r="L961" s="103" t="s">
        <v>18655</v>
      </c>
      <c r="M961" s="103">
        <v>1</v>
      </c>
      <c r="O961" s="72" t="s">
        <v>18038</v>
      </c>
      <c r="P961" s="80" t="s">
        <v>18652</v>
      </c>
      <c r="Q961" s="72" t="str">
        <f t="shared" si="14"/>
        <v>国械注进20172400771</v>
      </c>
      <c r="R961" s="104">
        <v>44445</v>
      </c>
      <c r="S961" s="104">
        <v>44445</v>
      </c>
      <c r="T961" s="104">
        <v>46270</v>
      </c>
    </row>
    <row r="962" spans="1:20" s="103" customFormat="1" ht="25.4" customHeight="1">
      <c r="A962" s="70" t="s">
        <v>13371</v>
      </c>
      <c r="B962" s="70">
        <v>2</v>
      </c>
      <c r="C962" s="71" t="s">
        <v>130</v>
      </c>
      <c r="D962" s="72" t="s">
        <v>18642</v>
      </c>
      <c r="E962" s="72" t="s">
        <v>18643</v>
      </c>
      <c r="F962" s="73">
        <v>10995472</v>
      </c>
      <c r="G962" s="71" t="s">
        <v>18656</v>
      </c>
      <c r="H962" s="73">
        <v>10995472</v>
      </c>
      <c r="I962" s="73" t="str" cm="1">
        <f t="array" ref="I962">IF(COUNTIF(Q$2:Q962,Q962)=1,_xlfn.TEXTJOIN(";",1,IF($Q$2:$Q$2000=Q962,$C$2:$C$2000,"")),"")</f>
        <v/>
      </c>
      <c r="J962" s="73" t="str" cm="1">
        <f t="array" ref="J962">IF(COUNTIF(Q$2:Q962,Q962)=1,_xlfn.TEXTJOIN(";",1,IF($Q$2:$Q$2000=Q962,$F$2:$F$2000,"")),"")</f>
        <v/>
      </c>
      <c r="K962" s="73" t="str" cm="1">
        <f t="array" ref="K962">IF(COUNTIF(Q$2:Q962,Q962)=1,_xlfn.TEXTJOIN(";",1,IF($Q$2:$Q$2000=Q962,$H$2:$H$2000,"")),"")</f>
        <v/>
      </c>
      <c r="L962" s="103" t="s">
        <v>18657</v>
      </c>
      <c r="M962" s="103">
        <v>5</v>
      </c>
      <c r="N962" s="103" t="s">
        <v>18658</v>
      </c>
      <c r="O962" s="72" t="s">
        <v>18041</v>
      </c>
      <c r="P962" s="80" t="s">
        <v>18652</v>
      </c>
      <c r="Q962" s="72" t="str">
        <f t="shared" si="14"/>
        <v>国械注进20172400771</v>
      </c>
      <c r="R962" s="104">
        <v>44445</v>
      </c>
      <c r="S962" s="104">
        <v>44445</v>
      </c>
      <c r="T962" s="104">
        <v>46270</v>
      </c>
    </row>
    <row r="963" spans="1:20" s="103" customFormat="1" ht="25.5" customHeight="1">
      <c r="A963" s="70" t="s">
        <v>13371</v>
      </c>
      <c r="B963" s="70">
        <v>2</v>
      </c>
      <c r="C963" s="71" t="s">
        <v>17985</v>
      </c>
      <c r="D963" s="72" t="s">
        <v>18659</v>
      </c>
      <c r="E963" s="72" t="s">
        <v>18660</v>
      </c>
      <c r="F963" s="73" t="s">
        <v>18661</v>
      </c>
      <c r="G963" s="71" t="s">
        <v>18662</v>
      </c>
      <c r="H963" s="73">
        <v>10309046</v>
      </c>
      <c r="I963" s="73" t="str" cm="1">
        <f t="array" ref="I963">IF(COUNTIF(Q$2:Q963,Q963)=1,_xlfn.TEXTJOIN(";",1,IF($Q$2:$Q$2000=Q963,$C$2:$C$2000,"")),"")</f>
        <v>Centaur;Atellica IM</v>
      </c>
      <c r="J963" s="73" t="str" cm="1">
        <f t="array" ref="J963">IF(COUNTIF(Q$2:Q963,Q963)=1,_xlfn.TEXTJOIN(";",1,IF($Q$2:$Q$2000=Q963,$F$2:$F$2000,"")),"")</f>
        <v>02817045;10995475</v>
      </c>
      <c r="K963" s="73" t="str" cm="1">
        <f t="array" ref="K963">IF(COUNTIF(Q$2:Q963,Q963)=1,_xlfn.TEXTJOIN(";",1,IF($Q$2:$Q$2000=Q963,$H$2:$H$2000,"")),"")</f>
        <v>10309046;10995475</v>
      </c>
      <c r="L963" s="103" t="s">
        <v>18663</v>
      </c>
      <c r="M963" s="103">
        <v>1</v>
      </c>
      <c r="O963" s="72" t="s">
        <v>18664</v>
      </c>
      <c r="P963" s="80" t="s">
        <v>18665</v>
      </c>
      <c r="Q963" s="72" t="str">
        <f t="shared" ref="Q963:Q1026" si="15">IF(IFERROR(FIND("Refer to ",P963),0),REPLACE(P963,1,9,""),P963)</f>
        <v>国械注进20172400029</v>
      </c>
      <c r="R963" s="104">
        <v>44418</v>
      </c>
      <c r="S963" s="104">
        <v>44418</v>
      </c>
      <c r="T963" s="104">
        <v>46243</v>
      </c>
    </row>
    <row r="964" spans="1:20" s="103" customFormat="1" ht="25.5" customHeight="1">
      <c r="A964" s="70" t="s">
        <v>13371</v>
      </c>
      <c r="B964" s="70">
        <v>2</v>
      </c>
      <c r="C964" s="71" t="s">
        <v>130</v>
      </c>
      <c r="D964" s="72" t="s">
        <v>18659</v>
      </c>
      <c r="E964" s="72" t="s">
        <v>18660</v>
      </c>
      <c r="F964" s="73">
        <v>10995475</v>
      </c>
      <c r="G964" s="71" t="s">
        <v>18666</v>
      </c>
      <c r="H964" s="73">
        <v>10995475</v>
      </c>
      <c r="I964" s="73" t="str" cm="1">
        <f t="array" ref="I964">IF(COUNTIF(Q$2:Q964,Q964)=1,_xlfn.TEXTJOIN(";",1,IF($Q$2:$Q$2000=Q964,$C$2:$C$2000,"")),"")</f>
        <v/>
      </c>
      <c r="J964" s="73" t="str" cm="1">
        <f t="array" ref="J964">IF(COUNTIF(Q$2:Q964,Q964)=1,_xlfn.TEXTJOIN(";",1,IF($Q$2:$Q$2000=Q964,$F$2:$F$2000,"")),"")</f>
        <v/>
      </c>
      <c r="K964" s="73" t="str" cm="1">
        <f t="array" ref="K964">IF(COUNTIF(Q$2:Q964,Q964)=1,_xlfn.TEXTJOIN(";",1,IF($Q$2:$Q$2000=Q964,$H$2:$H$2000,"")),"")</f>
        <v/>
      </c>
      <c r="L964" s="103" t="s">
        <v>18667</v>
      </c>
      <c r="M964" s="103">
        <v>1</v>
      </c>
      <c r="O964" s="72" t="s">
        <v>18668</v>
      </c>
      <c r="P964" s="80" t="s">
        <v>18669</v>
      </c>
      <c r="Q964" s="72" t="str">
        <f t="shared" si="15"/>
        <v>国械注进20172400029</v>
      </c>
      <c r="R964" s="104">
        <v>44418</v>
      </c>
      <c r="S964" s="104">
        <v>44418</v>
      </c>
      <c r="T964" s="104">
        <v>46243</v>
      </c>
    </row>
    <row r="965" spans="1:20" s="103" customFormat="1" ht="25.5" customHeight="1">
      <c r="A965" s="70" t="s">
        <v>13371</v>
      </c>
      <c r="B965" s="70">
        <v>2</v>
      </c>
      <c r="C965" s="71" t="s">
        <v>17985</v>
      </c>
      <c r="D965" s="72" t="s">
        <v>18670</v>
      </c>
      <c r="E965" s="72" t="s">
        <v>18671</v>
      </c>
      <c r="F965" s="73" t="s">
        <v>18672</v>
      </c>
      <c r="G965" s="71" t="s">
        <v>18673</v>
      </c>
      <c r="H965" s="73">
        <v>10309047</v>
      </c>
      <c r="I965" s="73" t="str" cm="1">
        <f t="array" ref="I965">IF(COUNTIF(Q$2:Q965,Q965)=1,_xlfn.TEXTJOIN(";",1,IF($Q$2:$Q$2000=Q965,$C$2:$C$2000,"")),"")</f>
        <v>Centaur;Atellica IM</v>
      </c>
      <c r="J965" s="73" t="str" cm="1">
        <f t="array" ref="J965">IF(COUNTIF(Q$2:Q965,Q965)=1,_xlfn.TEXTJOIN(";",1,IF($Q$2:$Q$2000=Q965,$F$2:$F$2000,"")),"")</f>
        <v>02817266;10995473</v>
      </c>
      <c r="K965" s="73" t="str" cm="1">
        <f t="array" ref="K965">IF(COUNTIF(Q$2:Q965,Q965)=1,_xlfn.TEXTJOIN(";",1,IF($Q$2:$Q$2000=Q965,$H$2:$H$2000,"")),"")</f>
        <v>10309047;10995473</v>
      </c>
      <c r="L965" s="103" t="s">
        <v>18674</v>
      </c>
      <c r="M965" s="103">
        <v>1</v>
      </c>
      <c r="O965" s="72" t="s">
        <v>18465</v>
      </c>
      <c r="P965" s="80" t="s">
        <v>18675</v>
      </c>
      <c r="Q965" s="72" t="str">
        <f t="shared" si="15"/>
        <v>国械注进20162404974</v>
      </c>
      <c r="R965" s="104">
        <v>44369</v>
      </c>
      <c r="S965" s="104">
        <v>44369</v>
      </c>
      <c r="T965" s="104">
        <v>46194</v>
      </c>
    </row>
    <row r="966" spans="1:20" s="103" customFormat="1" ht="25.5" customHeight="1">
      <c r="A966" s="70" t="s">
        <v>13371</v>
      </c>
      <c r="B966" s="70">
        <v>2</v>
      </c>
      <c r="C966" s="71" t="s">
        <v>130</v>
      </c>
      <c r="D966" s="72" t="s">
        <v>18670</v>
      </c>
      <c r="E966" s="72" t="s">
        <v>18671</v>
      </c>
      <c r="F966" s="73">
        <v>10995473</v>
      </c>
      <c r="G966" s="71" t="s">
        <v>18676</v>
      </c>
      <c r="H966" s="73">
        <v>10995473</v>
      </c>
      <c r="I966" s="73" t="str" cm="1">
        <f t="array" ref="I966">IF(COUNTIF(Q$2:Q966,Q966)=1,_xlfn.TEXTJOIN(";",1,IF($Q$2:$Q$2000=Q966,$C$2:$C$2000,"")),"")</f>
        <v/>
      </c>
      <c r="J966" s="73" t="str" cm="1">
        <f t="array" ref="J966">IF(COUNTIF(Q$2:Q966,Q966)=1,_xlfn.TEXTJOIN(";",1,IF($Q$2:$Q$2000=Q966,$F$2:$F$2000,"")),"")</f>
        <v/>
      </c>
      <c r="K966" s="73" t="str" cm="1">
        <f t="array" ref="K966">IF(COUNTIF(Q$2:Q966,Q966)=1,_xlfn.TEXTJOIN(";",1,IF($Q$2:$Q$2000=Q966,$H$2:$H$2000,"")),"")</f>
        <v/>
      </c>
      <c r="L966" s="103" t="s">
        <v>18677</v>
      </c>
      <c r="M966" s="103">
        <v>2</v>
      </c>
      <c r="N966" s="103" t="s">
        <v>18678</v>
      </c>
      <c r="O966" s="72" t="s">
        <v>18470</v>
      </c>
      <c r="P966" s="80" t="s">
        <v>18679</v>
      </c>
      <c r="Q966" s="72" t="str">
        <f t="shared" si="15"/>
        <v>国械注进20162404974</v>
      </c>
      <c r="R966" s="104">
        <v>44369</v>
      </c>
      <c r="S966" s="104">
        <v>44369</v>
      </c>
      <c r="T966" s="104">
        <v>46194</v>
      </c>
    </row>
    <row r="967" spans="1:20" s="103" customFormat="1" ht="25.5" customHeight="1">
      <c r="A967" s="70" t="s">
        <v>13371</v>
      </c>
      <c r="B967" s="70">
        <v>2</v>
      </c>
      <c r="C967" s="71" t="s">
        <v>17985</v>
      </c>
      <c r="D967" s="72" t="s">
        <v>18680</v>
      </c>
      <c r="E967" s="72" t="s">
        <v>18681</v>
      </c>
      <c r="F967" s="73" t="s">
        <v>18682</v>
      </c>
      <c r="G967" s="71" t="s">
        <v>18683</v>
      </c>
      <c r="H967" s="73">
        <v>10310445</v>
      </c>
      <c r="I967" s="73" t="str" cm="1">
        <f t="array" ref="I967">IF(COUNTIF(Q$2:Q967,Q967)=1,_xlfn.TEXTJOIN(";",1,IF($Q$2:$Q$2000=Q967,$C$2:$C$2000,"")),"")</f>
        <v>Centaur;Atellica IM</v>
      </c>
      <c r="J967" s="73" t="str" cm="1">
        <f t="array" ref="J967">IF(COUNTIF(Q$2:Q967,Q967)=1,_xlfn.TEXTJOIN(";",1,IF($Q$2:$Q$2000=Q967,$F$2:$F$2000,"")),"")</f>
        <v>03276056(129021);10995542</v>
      </c>
      <c r="K967" s="73" t="str" cm="1">
        <f t="array" ref="K967">IF(COUNTIF(Q$2:Q967,Q967)=1,_xlfn.TEXTJOIN(";",1,IF($Q$2:$Q$2000=Q967,$H$2:$H$2000,"")),"")</f>
        <v>10310445;10995542</v>
      </c>
      <c r="L967" s="103" t="s">
        <v>18684</v>
      </c>
      <c r="M967" s="103">
        <v>1</v>
      </c>
      <c r="O967" s="72" t="s">
        <v>18685</v>
      </c>
      <c r="P967" s="80" t="s">
        <v>18686</v>
      </c>
      <c r="Q967" s="72" t="str">
        <f t="shared" si="15"/>
        <v>国械注进20162405277</v>
      </c>
      <c r="R967" s="104">
        <v>44389</v>
      </c>
      <c r="S967" s="104">
        <v>44389</v>
      </c>
      <c r="T967" s="104">
        <v>46214</v>
      </c>
    </row>
    <row r="968" spans="1:20" s="103" customFormat="1" ht="25.5" customHeight="1">
      <c r="A968" s="70" t="s">
        <v>13371</v>
      </c>
      <c r="B968" s="70">
        <v>2</v>
      </c>
      <c r="C968" s="71" t="s">
        <v>130</v>
      </c>
      <c r="D968" s="72" t="s">
        <v>18680</v>
      </c>
      <c r="E968" s="72" t="s">
        <v>18681</v>
      </c>
      <c r="F968" s="73">
        <v>10995542</v>
      </c>
      <c r="G968" s="71" t="s">
        <v>18687</v>
      </c>
      <c r="H968" s="73">
        <v>10995542</v>
      </c>
      <c r="I968" s="73" t="str" cm="1">
        <f t="array" ref="I968">IF(COUNTIF(Q$2:Q968,Q968)=1,_xlfn.TEXTJOIN(";",1,IF($Q$2:$Q$2000=Q968,$C$2:$C$2000,"")),"")</f>
        <v/>
      </c>
      <c r="J968" s="73" t="str" cm="1">
        <f t="array" ref="J968">IF(COUNTIF(Q$2:Q968,Q968)=1,_xlfn.TEXTJOIN(";",1,IF($Q$2:$Q$2000=Q968,$F$2:$F$2000,"")),"")</f>
        <v/>
      </c>
      <c r="K968" s="73" t="str" cm="1">
        <f t="array" ref="K968">IF(COUNTIF(Q$2:Q968,Q968)=1,_xlfn.TEXTJOIN(";",1,IF($Q$2:$Q$2000=Q968,$H$2:$H$2000,"")),"")</f>
        <v/>
      </c>
      <c r="L968" s="103" t="s">
        <v>18688</v>
      </c>
      <c r="M968" s="103">
        <v>2</v>
      </c>
      <c r="N968" s="103" t="s">
        <v>18689</v>
      </c>
      <c r="O968" s="72" t="s">
        <v>18690</v>
      </c>
      <c r="P968" s="80" t="s">
        <v>18691</v>
      </c>
      <c r="Q968" s="72" t="str">
        <f t="shared" si="15"/>
        <v>国械注进20162405277</v>
      </c>
      <c r="R968" s="104">
        <v>44389</v>
      </c>
      <c r="S968" s="104">
        <v>44389</v>
      </c>
      <c r="T968" s="104">
        <v>46214</v>
      </c>
    </row>
    <row r="969" spans="1:20" s="103" customFormat="1" ht="25.5" customHeight="1">
      <c r="A969" s="70" t="s">
        <v>13371</v>
      </c>
      <c r="B969" s="70">
        <v>1</v>
      </c>
      <c r="C969" s="71" t="s">
        <v>17985</v>
      </c>
      <c r="D969" s="72" t="s">
        <v>18692</v>
      </c>
      <c r="E969" s="72" t="s">
        <v>18693</v>
      </c>
      <c r="F969" s="73" t="s">
        <v>18694</v>
      </c>
      <c r="G969" s="71" t="s">
        <v>18695</v>
      </c>
      <c r="H969" s="73">
        <v>10318677</v>
      </c>
      <c r="I969" s="73" t="str" cm="1">
        <f t="array" ref="I969">IF(COUNTIF(Q$2:Q969,Q969)=1,_xlfn.TEXTJOIN(";",1,IF($Q$2:$Q$2000=Q969,$C$2:$C$2000,"")),"")</f>
        <v>Centaur;Atellica IM</v>
      </c>
      <c r="J969" s="73" t="str" cm="1">
        <f t="array" ref="J969">IF(COUNTIF(Q$2:Q969,Q969)=1,_xlfn.TEXTJOIN(";",1,IF($Q$2:$Q$2000=Q969,$F$2:$F$2000,"")),"")</f>
        <v>03302138(124581);10995608</v>
      </c>
      <c r="K969" s="73" t="str" cm="1">
        <f t="array" ref="K969">IF(COUNTIF(Q$2:Q969,Q969)=1,_xlfn.TEXTJOIN(";",1,IF($Q$2:$Q$2000=Q969,$H$2:$H$2000,"")),"")</f>
        <v>10318677;10995608</v>
      </c>
      <c r="L969" s="103" t="s">
        <v>18696</v>
      </c>
      <c r="M969" s="103">
        <v>2</v>
      </c>
      <c r="N969" s="103" t="s">
        <v>18697</v>
      </c>
      <c r="O969" s="72" t="s">
        <v>18698</v>
      </c>
      <c r="P969" s="80" t="s">
        <v>18699</v>
      </c>
      <c r="Q969" s="72" t="str">
        <f t="shared" si="15"/>
        <v>国械备20160187号</v>
      </c>
      <c r="R969" s="104">
        <v>43438</v>
      </c>
      <c r="S969" s="104">
        <v>43438</v>
      </c>
      <c r="T969" s="104">
        <v>401768</v>
      </c>
    </row>
    <row r="970" spans="1:20" s="103" customFormat="1" ht="25.5" customHeight="1">
      <c r="A970" s="70" t="s">
        <v>13371</v>
      </c>
      <c r="B970" s="70">
        <v>1</v>
      </c>
      <c r="C970" s="71" t="s">
        <v>130</v>
      </c>
      <c r="D970" s="72" t="s">
        <v>18692</v>
      </c>
      <c r="E970" s="72" t="s">
        <v>18693</v>
      </c>
      <c r="F970" s="73">
        <v>10995608</v>
      </c>
      <c r="G970" s="71" t="s">
        <v>18700</v>
      </c>
      <c r="H970" s="73">
        <v>10995608</v>
      </c>
      <c r="I970" s="73" t="str" cm="1">
        <f t="array" ref="I970">IF(COUNTIF(Q$2:Q970,Q970)=1,_xlfn.TEXTJOIN(";",1,IF($Q$2:$Q$2000=Q970,$C$2:$C$2000,"")),"")</f>
        <v/>
      </c>
      <c r="J970" s="73" t="str" cm="1">
        <f t="array" ref="J970">IF(COUNTIF(Q$2:Q970,Q970)=1,_xlfn.TEXTJOIN(";",1,IF($Q$2:$Q$2000=Q970,$F$2:$F$2000,"")),"")</f>
        <v/>
      </c>
      <c r="K970" s="73" t="str" cm="1">
        <f t="array" ref="K970">IF(COUNTIF(Q$2:Q970,Q970)=1,_xlfn.TEXTJOIN(";",1,IF($Q$2:$Q$2000=Q970,$H$2:$H$2000,"")),"")</f>
        <v/>
      </c>
      <c r="L970" s="103" t="s">
        <v>18701</v>
      </c>
      <c r="M970" s="103">
        <v>2</v>
      </c>
      <c r="N970" s="103" t="s">
        <v>18702</v>
      </c>
      <c r="O970" s="72" t="s">
        <v>18703</v>
      </c>
      <c r="P970" s="80" t="s">
        <v>18704</v>
      </c>
      <c r="Q970" s="72" t="str">
        <f t="shared" si="15"/>
        <v>国械备20160187号</v>
      </c>
      <c r="R970" s="104">
        <v>43438</v>
      </c>
      <c r="S970" s="104">
        <v>43438</v>
      </c>
      <c r="T970" s="104">
        <v>401768</v>
      </c>
    </row>
    <row r="971" spans="1:20" s="103" customFormat="1" ht="25.5" customHeight="1">
      <c r="A971" s="70" t="s">
        <v>13371</v>
      </c>
      <c r="B971" s="70">
        <v>2</v>
      </c>
      <c r="C971" s="71" t="s">
        <v>17985</v>
      </c>
      <c r="D971" s="72" t="s">
        <v>2282</v>
      </c>
      <c r="E971" s="72" t="s">
        <v>18705</v>
      </c>
      <c r="F971" s="73" t="s">
        <v>18706</v>
      </c>
      <c r="G971" s="71" t="s">
        <v>18707</v>
      </c>
      <c r="H971" s="73">
        <v>10310448</v>
      </c>
      <c r="I971" s="73" t="str" cm="1">
        <f t="array" ref="I971">IF(COUNTIF(Q$2:Q971,Q971)=1,_xlfn.TEXTJOIN(";",1,IF($Q$2:$Q$2000=Q971,$C$2:$C$2000,"")),"")</f>
        <v>Centaur;Atellica IM</v>
      </c>
      <c r="J971" s="73" t="str" cm="1">
        <f t="array" ref="J971">IF(COUNTIF(Q$2:Q971,Q971)=1,_xlfn.TEXTJOIN(";",1,IF($Q$2:$Q$2000=Q971,$F$2:$F$2000,"")),"")</f>
        <v>03649928(129026);10995541</v>
      </c>
      <c r="K971" s="73" t="str" cm="1">
        <f t="array" ref="K971">IF(COUNTIF(Q$2:Q971,Q971)=1,_xlfn.TEXTJOIN(";",1,IF($Q$2:$Q$2000=Q971,$H$2:$H$2000,"")),"")</f>
        <v>10310448;10995541</v>
      </c>
      <c r="L971" s="103" t="s">
        <v>18708</v>
      </c>
      <c r="M971" s="103">
        <v>1</v>
      </c>
      <c r="O971" s="72" t="s">
        <v>18035</v>
      </c>
      <c r="P971" s="80" t="s">
        <v>2283</v>
      </c>
      <c r="Q971" s="72" t="str">
        <f t="shared" si="15"/>
        <v>国械注进20162404602</v>
      </c>
      <c r="R971" s="104">
        <v>44574</v>
      </c>
      <c r="S971" s="104">
        <v>44574</v>
      </c>
      <c r="T971" s="104">
        <v>46223</v>
      </c>
    </row>
    <row r="972" spans="1:20" s="103" customFormat="1" ht="25.5" customHeight="1">
      <c r="A972" s="70" t="s">
        <v>13371</v>
      </c>
      <c r="B972" s="70">
        <v>2</v>
      </c>
      <c r="C972" s="71" t="s">
        <v>130</v>
      </c>
      <c r="D972" s="72" t="s">
        <v>2282</v>
      </c>
      <c r="E972" s="72" t="s">
        <v>18705</v>
      </c>
      <c r="F972" s="73">
        <v>10995541</v>
      </c>
      <c r="G972" s="71" t="s">
        <v>18709</v>
      </c>
      <c r="H972" s="73">
        <v>10995541</v>
      </c>
      <c r="I972" s="73" t="str" cm="1">
        <f t="array" ref="I972">IF(COUNTIF(Q$2:Q972,Q972)=1,_xlfn.TEXTJOIN(";",1,IF($Q$2:$Q$2000=Q972,$C$2:$C$2000,"")),"")</f>
        <v/>
      </c>
      <c r="J972" s="73" t="str" cm="1">
        <f t="array" ref="J972">IF(COUNTIF(Q$2:Q972,Q972)=1,_xlfn.TEXTJOIN(";",1,IF($Q$2:$Q$2000=Q972,$F$2:$F$2000,"")),"")</f>
        <v/>
      </c>
      <c r="K972" s="73" t="str" cm="1">
        <f t="array" ref="K972">IF(COUNTIF(Q$2:Q972,Q972)=1,_xlfn.TEXTJOIN(";",1,IF($Q$2:$Q$2000=Q972,$H$2:$H$2000,"")),"")</f>
        <v/>
      </c>
      <c r="L972" s="103" t="s">
        <v>18710</v>
      </c>
      <c r="M972" s="103">
        <v>1</v>
      </c>
      <c r="O972" s="72" t="s">
        <v>18038</v>
      </c>
      <c r="P972" s="80" t="s">
        <v>18711</v>
      </c>
      <c r="Q972" s="72" t="str">
        <f t="shared" si="15"/>
        <v>国械注进20162404602</v>
      </c>
      <c r="R972" s="104">
        <v>44574</v>
      </c>
      <c r="S972" s="104">
        <v>44574</v>
      </c>
      <c r="T972" s="104">
        <v>46223</v>
      </c>
    </row>
    <row r="973" spans="1:20" s="103" customFormat="1" ht="25.5" customHeight="1">
      <c r="A973" s="70" t="s">
        <v>13371</v>
      </c>
      <c r="B973" s="70">
        <v>1</v>
      </c>
      <c r="C973" s="71" t="s">
        <v>17985</v>
      </c>
      <c r="D973" s="72" t="s">
        <v>18712</v>
      </c>
      <c r="E973" s="72" t="s">
        <v>18713</v>
      </c>
      <c r="F973" s="73" t="s">
        <v>18714</v>
      </c>
      <c r="G973" s="71" t="s">
        <v>18715</v>
      </c>
      <c r="H973" s="73">
        <v>10309946</v>
      </c>
      <c r="I973" s="73" t="str" cm="1">
        <f t="array" ref="I973">IF(COUNTIF(Q$2:Q973,Q973)=1,_xlfn.TEXTJOIN(";",1,IF($Q$2:$Q$2000=Q973,$C$2:$C$2000,"")),"")</f>
        <v>Centaur;Centaur;Atellica IM</v>
      </c>
      <c r="J973" s="73" t="str" cm="1">
        <f t="array" ref="J973">IF(COUNTIF(Q$2:Q973,Q973)=1,_xlfn.TEXTJOIN(";",1,IF($Q$2:$Q$2000=Q973,$F$2:$F$2000,"")),"")</f>
        <v>04311114(110317);08839946(570055);10995647</v>
      </c>
      <c r="K973" s="73" t="str" cm="1">
        <f t="array" ref="K973">IF(COUNTIF(Q$2:Q973,Q973)=1,_xlfn.TEXTJOIN(";",1,IF($Q$2:$Q$2000=Q973,$H$2:$H$2000,"")),"")</f>
        <v>10309946;10311374;10995647</v>
      </c>
      <c r="L973" s="103" t="s">
        <v>18716</v>
      </c>
      <c r="M973" s="103">
        <v>2</v>
      </c>
      <c r="N973" s="103" t="s">
        <v>18717</v>
      </c>
      <c r="O973" s="72" t="s">
        <v>18718</v>
      </c>
      <c r="P973" s="80" t="s">
        <v>18719</v>
      </c>
      <c r="Q973" s="72" t="str">
        <f t="shared" si="15"/>
        <v>国械备20152164号</v>
      </c>
      <c r="R973" s="104">
        <v>44425</v>
      </c>
      <c r="S973" s="104">
        <v>44425</v>
      </c>
      <c r="T973" s="104">
        <v>401768</v>
      </c>
    </row>
    <row r="974" spans="1:20" s="103" customFormat="1" ht="25.5" customHeight="1">
      <c r="A974" s="70" t="s">
        <v>13371</v>
      </c>
      <c r="B974" s="70">
        <v>1</v>
      </c>
      <c r="C974" s="71" t="s">
        <v>17985</v>
      </c>
      <c r="D974" s="72" t="s">
        <v>18712</v>
      </c>
      <c r="E974" s="72" t="s">
        <v>18713</v>
      </c>
      <c r="F974" s="73" t="s">
        <v>18720</v>
      </c>
      <c r="G974" s="71" t="s">
        <v>18721</v>
      </c>
      <c r="H974" s="73">
        <v>10311374</v>
      </c>
      <c r="I974" s="73" t="str" cm="1">
        <f t="array" ref="I974">IF(COUNTIF(Q$2:Q974,Q974)=1,_xlfn.TEXTJOIN(";",1,IF($Q$2:$Q$2000=Q974,$C$2:$C$2000,"")),"")</f>
        <v/>
      </c>
      <c r="J974" s="73" t="str" cm="1">
        <f t="array" ref="J974">IF(COUNTIF(Q$2:Q974,Q974)=1,_xlfn.TEXTJOIN(";",1,IF($Q$2:$Q$2000=Q974,$F$2:$F$2000,"")),"")</f>
        <v/>
      </c>
      <c r="K974" s="73" t="str" cm="1">
        <f t="array" ref="K974">IF(COUNTIF(Q$2:Q974,Q974)=1,_xlfn.TEXTJOIN(";",1,IF($Q$2:$Q$2000=Q974,$H$2:$H$2000,"")),"")</f>
        <v/>
      </c>
      <c r="L974" s="103" t="s">
        <v>18722</v>
      </c>
      <c r="M974" s="103">
        <v>1</v>
      </c>
      <c r="O974" s="72" t="s">
        <v>18723</v>
      </c>
      <c r="P974" s="80" t="s">
        <v>18724</v>
      </c>
      <c r="Q974" s="72" t="str">
        <f t="shared" si="15"/>
        <v>国械备20152164号</v>
      </c>
      <c r="R974" s="104">
        <v>44425</v>
      </c>
      <c r="S974" s="104">
        <v>44425</v>
      </c>
      <c r="T974" s="104">
        <v>401768</v>
      </c>
    </row>
    <row r="975" spans="1:20" s="103" customFormat="1" ht="25.5" customHeight="1">
      <c r="A975" s="70" t="s">
        <v>13371</v>
      </c>
      <c r="B975" s="70">
        <v>1</v>
      </c>
      <c r="C975" s="71" t="s">
        <v>130</v>
      </c>
      <c r="D975" s="72" t="s">
        <v>18712</v>
      </c>
      <c r="E975" s="72" t="s">
        <v>18713</v>
      </c>
      <c r="F975" s="73">
        <v>10995647</v>
      </c>
      <c r="G975" s="71" t="s">
        <v>18725</v>
      </c>
      <c r="H975" s="73">
        <v>10995647</v>
      </c>
      <c r="I975" s="73" t="str" cm="1">
        <f t="array" ref="I975">IF(COUNTIF(Q$2:Q975,Q975)=1,_xlfn.TEXTJOIN(";",1,IF($Q$2:$Q$2000=Q975,$C$2:$C$2000,"")),"")</f>
        <v/>
      </c>
      <c r="J975" s="73" t="str" cm="1">
        <f t="array" ref="J975">IF(COUNTIF(Q$2:Q975,Q975)=1,_xlfn.TEXTJOIN(";",1,IF($Q$2:$Q$2000=Q975,$F$2:$F$2000,"")),"")</f>
        <v/>
      </c>
      <c r="K975" s="73" t="str" cm="1">
        <f t="array" ref="K975">IF(COUNTIF(Q$2:Q975,Q975)=1,_xlfn.TEXTJOIN(";",1,IF($Q$2:$Q$2000=Q975,$H$2:$H$2000,"")),"")</f>
        <v/>
      </c>
      <c r="L975" s="103" t="s">
        <v>18726</v>
      </c>
      <c r="M975" s="103">
        <v>2</v>
      </c>
      <c r="N975" s="103" t="s">
        <v>18727</v>
      </c>
      <c r="O975" s="72" t="s">
        <v>18728</v>
      </c>
      <c r="P975" s="80" t="s">
        <v>18724</v>
      </c>
      <c r="Q975" s="72" t="str">
        <f t="shared" si="15"/>
        <v>国械备20152164号</v>
      </c>
      <c r="R975" s="104">
        <v>44425</v>
      </c>
      <c r="S975" s="104">
        <v>44425</v>
      </c>
      <c r="T975" s="104">
        <v>401768</v>
      </c>
    </row>
    <row r="976" spans="1:20" s="103" customFormat="1" ht="25.4" customHeight="1">
      <c r="A976" s="70" t="s">
        <v>13371</v>
      </c>
      <c r="B976" s="70">
        <v>1</v>
      </c>
      <c r="C976" s="71" t="s">
        <v>17985</v>
      </c>
      <c r="D976" s="72" t="s">
        <v>18729</v>
      </c>
      <c r="E976" s="72" t="s">
        <v>18730</v>
      </c>
      <c r="F976" s="73" t="s">
        <v>18731</v>
      </c>
      <c r="G976" s="71" t="s">
        <v>18732</v>
      </c>
      <c r="H976" s="73">
        <v>10309951</v>
      </c>
      <c r="I976" s="73" t="str" cm="1">
        <f t="array" ref="I976">IF(COUNTIF(Q$2:Q976,Q976)=1,_xlfn.TEXTJOIN(";",1,IF($Q$2:$Q$2000=Q976,$C$2:$C$2000,"")),"")</f>
        <v>Centaur;Atellica IM</v>
      </c>
      <c r="J976" s="73" t="str" cm="1">
        <f t="array" ref="J976">IF(COUNTIF(Q$2:Q976,Q976)=1,_xlfn.TEXTJOIN(";",1,IF($Q$2:$Q$2000=Q976,$F$2:$F$2000,"")),"")</f>
        <v>04542396(110323);10995533</v>
      </c>
      <c r="K976" s="73" t="str" cm="1">
        <f t="array" ref="K976">IF(COUNTIF(Q$2:Q976,Q976)=1,_xlfn.TEXTJOIN(";",1,IF($Q$2:$Q$2000=Q976,$H$2:$H$2000,"")),"")</f>
        <v>10309951;10995533</v>
      </c>
      <c r="L976" s="103" t="s">
        <v>18733</v>
      </c>
      <c r="M976" s="103">
        <v>2</v>
      </c>
      <c r="N976" s="103" t="s">
        <v>18734</v>
      </c>
      <c r="O976" s="72" t="s">
        <v>18718</v>
      </c>
      <c r="P976" s="80" t="s">
        <v>18735</v>
      </c>
      <c r="Q976" s="72" t="str">
        <f t="shared" si="15"/>
        <v>国械备20160188号</v>
      </c>
      <c r="R976" s="104">
        <v>43438</v>
      </c>
      <c r="S976" s="104">
        <v>43438</v>
      </c>
      <c r="T976" s="104">
        <v>401768</v>
      </c>
    </row>
    <row r="977" spans="1:20" s="103" customFormat="1" ht="27.65" customHeight="1">
      <c r="A977" s="70" t="s">
        <v>13371</v>
      </c>
      <c r="B977" s="70">
        <v>1</v>
      </c>
      <c r="C977" s="71" t="s">
        <v>130</v>
      </c>
      <c r="D977" s="72" t="s">
        <v>18729</v>
      </c>
      <c r="E977" s="72" t="s">
        <v>18730</v>
      </c>
      <c r="F977" s="73">
        <v>10995533</v>
      </c>
      <c r="G977" s="71" t="s">
        <v>18736</v>
      </c>
      <c r="H977" s="73">
        <v>10995533</v>
      </c>
      <c r="I977" s="73" t="str" cm="1">
        <f t="array" ref="I977">IF(COUNTIF(Q$2:Q977,Q977)=1,_xlfn.TEXTJOIN(";",1,IF($Q$2:$Q$2000=Q977,$C$2:$C$2000,"")),"")</f>
        <v/>
      </c>
      <c r="J977" s="73" t="str" cm="1">
        <f t="array" ref="J977">IF(COUNTIF(Q$2:Q977,Q977)=1,_xlfn.TEXTJOIN(";",1,IF($Q$2:$Q$2000=Q977,$F$2:$F$2000,"")),"")</f>
        <v/>
      </c>
      <c r="K977" s="73" t="str" cm="1">
        <f t="array" ref="K977">IF(COUNTIF(Q$2:Q977,Q977)=1,_xlfn.TEXTJOIN(";",1,IF($Q$2:$Q$2000=Q977,$H$2:$H$2000,"")),"")</f>
        <v/>
      </c>
      <c r="L977" s="103" t="s">
        <v>18737</v>
      </c>
      <c r="M977" s="103">
        <v>2</v>
      </c>
      <c r="N977" s="103" t="s">
        <v>18738</v>
      </c>
      <c r="O977" s="72" t="s">
        <v>18728</v>
      </c>
      <c r="P977" s="80" t="s">
        <v>18739</v>
      </c>
      <c r="Q977" s="72" t="str">
        <f t="shared" si="15"/>
        <v>国械备20160188号</v>
      </c>
      <c r="R977" s="104">
        <v>43438</v>
      </c>
      <c r="S977" s="104">
        <v>43438</v>
      </c>
      <c r="T977" s="104">
        <v>401768</v>
      </c>
    </row>
    <row r="978" spans="1:20" s="103" customFormat="1" ht="25.5" customHeight="1">
      <c r="A978" s="70" t="s">
        <v>13371</v>
      </c>
      <c r="B978" s="70">
        <v>2</v>
      </c>
      <c r="C978" s="71" t="s">
        <v>17985</v>
      </c>
      <c r="D978" s="72" t="s">
        <v>184</v>
      </c>
      <c r="E978" s="72" t="s">
        <v>18740</v>
      </c>
      <c r="F978" s="73" t="s">
        <v>18741</v>
      </c>
      <c r="G978" s="71" t="s">
        <v>18742</v>
      </c>
      <c r="H978" s="73">
        <v>10285733</v>
      </c>
      <c r="I978" s="73" t="str" cm="1">
        <f t="array" ref="I978">IF(COUNTIF(Q$2:Q978,Q978)=1,_xlfn.TEXTJOIN(";",1,IF($Q$2:$Q$2000=Q978,$C$2:$C$2000,"")),"")</f>
        <v>Centaur;Centaur;Atellica IM;Atellica IM</v>
      </c>
      <c r="J978" s="73" t="str" cm="1">
        <f t="array" ref="J978">IF(COUNTIF(Q$2:Q978,Q978)=1,_xlfn.TEXTJOIN(";",1,IF($Q$2:$Q$2000=Q978,$F$2:$F$2000,"")),"")</f>
        <v>04779671;04779663;10995679;10995678</v>
      </c>
      <c r="K978" s="73" t="str" cm="1">
        <f t="array" ref="K978">IF(COUNTIF(Q$2:Q978,Q978)=1,_xlfn.TEXTJOIN(";",1,IF($Q$2:$Q$2000=Q978,$H$2:$H$2000,"")),"")</f>
        <v>10285733;10285732;10995679;10995678</v>
      </c>
      <c r="L978" s="103" t="s">
        <v>18743</v>
      </c>
      <c r="M978" s="103">
        <v>1</v>
      </c>
      <c r="O978" s="72" t="s">
        <v>18744</v>
      </c>
      <c r="P978" s="80" t="s">
        <v>185</v>
      </c>
      <c r="Q978" s="72" t="str">
        <f t="shared" si="15"/>
        <v>国械注进20162404411</v>
      </c>
      <c r="R978" s="104">
        <v>44294</v>
      </c>
      <c r="S978" s="104">
        <v>44294</v>
      </c>
      <c r="T978" s="104">
        <v>46119</v>
      </c>
    </row>
    <row r="979" spans="1:20" s="103" customFormat="1" ht="28.5" customHeight="1">
      <c r="A979" s="70" t="s">
        <v>13371</v>
      </c>
      <c r="B979" s="70">
        <v>2</v>
      </c>
      <c r="C979" s="71" t="s">
        <v>17985</v>
      </c>
      <c r="D979" s="72" t="s">
        <v>184</v>
      </c>
      <c r="E979" s="72" t="s">
        <v>18740</v>
      </c>
      <c r="F979" s="73" t="s">
        <v>18745</v>
      </c>
      <c r="G979" s="71" t="s">
        <v>18746</v>
      </c>
      <c r="H979" s="73">
        <v>10285732</v>
      </c>
      <c r="I979" s="73" t="str" cm="1">
        <f t="array" ref="I979">IF(COUNTIF(Q$2:Q979,Q979)=1,_xlfn.TEXTJOIN(";",1,IF($Q$2:$Q$2000=Q979,$C$2:$C$2000,"")),"")</f>
        <v/>
      </c>
      <c r="J979" s="73" t="str" cm="1">
        <f t="array" ref="J979">IF(COUNTIF(Q$2:Q979,Q979)=1,_xlfn.TEXTJOIN(";",1,IF($Q$2:$Q$2000=Q979,$F$2:$F$2000,"")),"")</f>
        <v/>
      </c>
      <c r="K979" s="73" t="str" cm="1">
        <f t="array" ref="K979">IF(COUNTIF(Q$2:Q979,Q979)=1,_xlfn.TEXTJOIN(";",1,IF($Q$2:$Q$2000=Q979,$H$2:$H$2000,"")),"")</f>
        <v/>
      </c>
      <c r="L979" s="103" t="s">
        <v>18747</v>
      </c>
      <c r="M979" s="103">
        <v>5</v>
      </c>
      <c r="N979" s="103" t="s">
        <v>18748</v>
      </c>
      <c r="O979" s="72" t="s">
        <v>18749</v>
      </c>
      <c r="P979" s="80" t="s">
        <v>18750</v>
      </c>
      <c r="Q979" s="72" t="str">
        <f t="shared" si="15"/>
        <v>国械注进20162404411</v>
      </c>
      <c r="R979" s="104">
        <v>44294</v>
      </c>
      <c r="S979" s="104">
        <v>44294</v>
      </c>
      <c r="T979" s="104">
        <v>46119</v>
      </c>
    </row>
    <row r="980" spans="1:20" s="103" customFormat="1" ht="25.5" customHeight="1">
      <c r="A980" s="70" t="s">
        <v>13371</v>
      </c>
      <c r="B980" s="70">
        <v>2</v>
      </c>
      <c r="C980" s="71" t="s">
        <v>130</v>
      </c>
      <c r="D980" s="72" t="s">
        <v>184</v>
      </c>
      <c r="E980" s="72" t="s">
        <v>18740</v>
      </c>
      <c r="F980" s="73" t="s">
        <v>18751</v>
      </c>
      <c r="G980" s="71" t="s">
        <v>18752</v>
      </c>
      <c r="H980" s="73">
        <v>10995679</v>
      </c>
      <c r="I980" s="73" t="str" cm="1">
        <f t="array" ref="I980">IF(COUNTIF(Q$2:Q980,Q980)=1,_xlfn.TEXTJOIN(";",1,IF($Q$2:$Q$2000=Q980,$C$2:$C$2000,"")),"")</f>
        <v/>
      </c>
      <c r="J980" s="73" t="str" cm="1">
        <f t="array" ref="J980">IF(COUNTIF(Q$2:Q980,Q980)=1,_xlfn.TEXTJOIN(";",1,IF($Q$2:$Q$2000=Q980,$F$2:$F$2000,"")),"")</f>
        <v/>
      </c>
      <c r="K980" s="73" t="str" cm="1">
        <f t="array" ref="K980">IF(COUNTIF(Q$2:Q980,Q980)=1,_xlfn.TEXTJOIN(";",1,IF($Q$2:$Q$2000=Q980,$H$2:$H$2000,"")),"")</f>
        <v/>
      </c>
      <c r="L980" s="103" t="s">
        <v>18753</v>
      </c>
      <c r="M980" s="103">
        <v>1</v>
      </c>
      <c r="O980" s="72" t="s">
        <v>18754</v>
      </c>
      <c r="P980" s="80" t="s">
        <v>18750</v>
      </c>
      <c r="Q980" s="72" t="str">
        <f t="shared" si="15"/>
        <v>国械注进20162404411</v>
      </c>
      <c r="R980" s="104">
        <v>44398</v>
      </c>
      <c r="S980" s="104">
        <v>44398</v>
      </c>
      <c r="T980" s="104">
        <v>46119</v>
      </c>
    </row>
    <row r="981" spans="1:20" s="103" customFormat="1" ht="25.5" customHeight="1">
      <c r="A981" s="70" t="s">
        <v>13371</v>
      </c>
      <c r="B981" s="70">
        <v>2</v>
      </c>
      <c r="C981" s="71" t="s">
        <v>130</v>
      </c>
      <c r="D981" s="72" t="s">
        <v>184</v>
      </c>
      <c r="E981" s="72" t="s">
        <v>18740</v>
      </c>
      <c r="F981" s="73">
        <v>10995678</v>
      </c>
      <c r="G981" s="71" t="s">
        <v>18755</v>
      </c>
      <c r="H981" s="73">
        <v>10995678</v>
      </c>
      <c r="I981" s="73" t="str" cm="1">
        <f t="array" ref="I981">IF(COUNTIF(Q$2:Q981,Q981)=1,_xlfn.TEXTJOIN(";",1,IF($Q$2:$Q$2000=Q981,$C$2:$C$2000,"")),"")</f>
        <v/>
      </c>
      <c r="J981" s="73" t="str" cm="1">
        <f t="array" ref="J981">IF(COUNTIF(Q$2:Q981,Q981)=1,_xlfn.TEXTJOIN(";",1,IF($Q$2:$Q$2000=Q981,$F$2:$F$2000,"")),"")</f>
        <v/>
      </c>
      <c r="K981" s="73" t="str" cm="1">
        <f t="array" ref="K981">IF(COUNTIF(Q$2:Q981,Q981)=1,_xlfn.TEXTJOIN(";",1,IF($Q$2:$Q$2000=Q981,$H$2:$H$2000,"")),"")</f>
        <v/>
      </c>
      <c r="L981" s="103" t="s">
        <v>18756</v>
      </c>
      <c r="M981" s="103">
        <v>5</v>
      </c>
      <c r="N981" s="103" t="s">
        <v>18757</v>
      </c>
      <c r="O981" s="72" t="s">
        <v>18758</v>
      </c>
      <c r="P981" s="80" t="s">
        <v>18750</v>
      </c>
      <c r="Q981" s="72" t="str">
        <f t="shared" si="15"/>
        <v>国械注进20162404411</v>
      </c>
      <c r="R981" s="104">
        <v>44398</v>
      </c>
      <c r="S981" s="104">
        <v>44398</v>
      </c>
      <c r="T981" s="104">
        <v>46119</v>
      </c>
    </row>
    <row r="982" spans="1:20" s="103" customFormat="1" ht="25.5" customHeight="1">
      <c r="A982" s="70" t="s">
        <v>13371</v>
      </c>
      <c r="B982" s="70">
        <v>1</v>
      </c>
      <c r="C982" s="71" t="s">
        <v>17985</v>
      </c>
      <c r="D982" s="72" t="s">
        <v>18759</v>
      </c>
      <c r="E982" s="72" t="s">
        <v>18760</v>
      </c>
      <c r="F982" s="73" t="s">
        <v>18761</v>
      </c>
      <c r="G982" s="71" t="s">
        <v>18762</v>
      </c>
      <c r="H982" s="73">
        <v>10311585</v>
      </c>
      <c r="I982" s="73" t="str" cm="1">
        <f t="array" ref="I982">IF(COUNTIF(Q$2:Q982,Q982)=1,_xlfn.TEXTJOIN(";",1,IF($Q$2:$Q$2000=Q982,$C$2:$C$2000,"")),"")</f>
        <v>Centaur;Atellica IM</v>
      </c>
      <c r="J982" s="73" t="str" cm="1">
        <f t="array" ref="J982">IF(COUNTIF(Q$2:Q982,Q982)=1,_xlfn.TEXTJOIN(";",1,IF($Q$2:$Q$2000=Q982,$F$2:$F$2000,"")),"")</f>
        <v>04889086(672202);10995686</v>
      </c>
      <c r="K982" s="73" t="str" cm="1">
        <f t="array" ref="K982">IF(COUNTIF(Q$2:Q982,Q982)=1,_xlfn.TEXTJOIN(";",1,IF($Q$2:$Q$2000=Q982,$H$2:$H$2000,"")),"")</f>
        <v>10311585;10995686</v>
      </c>
      <c r="L982" s="103" t="s">
        <v>18763</v>
      </c>
      <c r="M982" s="103">
        <v>1</v>
      </c>
      <c r="O982" s="72" t="s">
        <v>18764</v>
      </c>
      <c r="P982" s="80" t="s">
        <v>18765</v>
      </c>
      <c r="Q982" s="72" t="str">
        <f t="shared" si="15"/>
        <v>国械备20160095号</v>
      </c>
      <c r="R982" s="104">
        <v>43438</v>
      </c>
      <c r="S982" s="104">
        <v>43438</v>
      </c>
      <c r="T982" s="104">
        <v>401768</v>
      </c>
    </row>
    <row r="983" spans="1:20" s="103" customFormat="1" ht="25.5" customHeight="1">
      <c r="A983" s="70" t="s">
        <v>13371</v>
      </c>
      <c r="B983" s="70">
        <v>1</v>
      </c>
      <c r="C983" s="71" t="s">
        <v>130</v>
      </c>
      <c r="D983" s="72" t="s">
        <v>18759</v>
      </c>
      <c r="E983" s="72" t="s">
        <v>18760</v>
      </c>
      <c r="F983" s="73">
        <v>10995686</v>
      </c>
      <c r="G983" s="71" t="s">
        <v>18766</v>
      </c>
      <c r="H983" s="73">
        <v>10995686</v>
      </c>
      <c r="I983" s="73" t="str" cm="1">
        <f t="array" ref="I983">IF(COUNTIF(Q$2:Q983,Q983)=1,_xlfn.TEXTJOIN(";",1,IF($Q$2:$Q$2000=Q983,$C$2:$C$2000,"")),"")</f>
        <v/>
      </c>
      <c r="J983" s="73" t="str" cm="1">
        <f t="array" ref="J983">IF(COUNTIF(Q$2:Q983,Q983)=1,_xlfn.TEXTJOIN(";",1,IF($Q$2:$Q$2000=Q983,$F$2:$F$2000,"")),"")</f>
        <v/>
      </c>
      <c r="K983" s="73" t="str" cm="1">
        <f t="array" ref="K983">IF(COUNTIF(Q$2:Q983,Q983)=1,_xlfn.TEXTJOIN(";",1,IF($Q$2:$Q$2000=Q983,$H$2:$H$2000,"")),"")</f>
        <v/>
      </c>
      <c r="L983" s="103" t="s">
        <v>18767</v>
      </c>
      <c r="M983" s="103">
        <v>1</v>
      </c>
      <c r="O983" s="72" t="s">
        <v>18768</v>
      </c>
      <c r="P983" s="80" t="s">
        <v>18769</v>
      </c>
      <c r="Q983" s="72" t="str">
        <f t="shared" si="15"/>
        <v>国械备20160095号</v>
      </c>
      <c r="R983" s="104">
        <v>43438</v>
      </c>
      <c r="S983" s="104">
        <v>43438</v>
      </c>
      <c r="T983" s="104">
        <v>401768</v>
      </c>
    </row>
    <row r="984" spans="1:20" s="103" customFormat="1" ht="25.5" customHeight="1">
      <c r="A984" s="70" t="s">
        <v>13371</v>
      </c>
      <c r="B984" s="70">
        <v>2</v>
      </c>
      <c r="C984" s="71" t="s">
        <v>17985</v>
      </c>
      <c r="D984" s="72" t="s">
        <v>18770</v>
      </c>
      <c r="E984" s="72" t="s">
        <v>18771</v>
      </c>
      <c r="F984" s="73" t="s">
        <v>18772</v>
      </c>
      <c r="G984" s="71" t="s">
        <v>18773</v>
      </c>
      <c r="H984" s="73">
        <v>10309973</v>
      </c>
      <c r="I984" s="73" t="str" cm="1">
        <f t="array" ref="I984">IF(COUNTIF(Q$2:Q984,Q984)=1,_xlfn.TEXTJOIN(";",1,IF($Q$2:$Q$2000=Q984,$C$2:$C$2000,"")),"")</f>
        <v>Centaur;Centaur;Atellica IM;Atellica IM</v>
      </c>
      <c r="J984" s="73" t="str" cm="1">
        <f t="array" ref="J984">IF(COUNTIF(Q$2:Q984,Q984)=1,_xlfn.TEXTJOIN(";",1,IF($Q$2:$Q$2000=Q984,$F$2:$F$2000,"")),"")</f>
        <v>04912924(110755);01360521(110756);10995580;10995581</v>
      </c>
      <c r="K984" s="73" t="str" cm="1">
        <f t="array" ref="K984">IF(COUNTIF(Q$2:Q984,Q984)=1,_xlfn.TEXTJOIN(";",1,IF($Q$2:$Q$2000=Q984,$H$2:$H$2000,"")),"")</f>
        <v>10309973;10309974;10995580;10995581</v>
      </c>
      <c r="L984" s="103" t="s">
        <v>18774</v>
      </c>
      <c r="M984" s="103">
        <v>1</v>
      </c>
      <c r="O984" s="72" t="s">
        <v>18775</v>
      </c>
      <c r="P984" s="80" t="s">
        <v>18776</v>
      </c>
      <c r="Q984" s="72" t="str">
        <f t="shared" si="15"/>
        <v>国械注进20162401154</v>
      </c>
      <c r="R984" s="104">
        <v>44369</v>
      </c>
      <c r="S984" s="104">
        <v>44369</v>
      </c>
      <c r="T984" s="104">
        <v>45959</v>
      </c>
    </row>
    <row r="985" spans="1:20" s="103" customFormat="1" ht="25.5" customHeight="1">
      <c r="A985" s="70" t="s">
        <v>13371</v>
      </c>
      <c r="B985" s="70">
        <v>2</v>
      </c>
      <c r="C985" s="71" t="s">
        <v>17985</v>
      </c>
      <c r="D985" s="72" t="s">
        <v>18770</v>
      </c>
      <c r="E985" s="72" t="s">
        <v>18771</v>
      </c>
      <c r="F985" s="73" t="s">
        <v>18777</v>
      </c>
      <c r="G985" s="71" t="s">
        <v>18778</v>
      </c>
      <c r="H985" s="73">
        <v>10309974</v>
      </c>
      <c r="I985" s="73" t="str" cm="1">
        <f t="array" ref="I985">IF(COUNTIF(Q$2:Q985,Q985)=1,_xlfn.TEXTJOIN(";",1,IF($Q$2:$Q$2000=Q985,$C$2:$C$2000,"")),"")</f>
        <v/>
      </c>
      <c r="J985" s="73" t="str" cm="1">
        <f t="array" ref="J985">IF(COUNTIF(Q$2:Q985,Q985)=1,_xlfn.TEXTJOIN(";",1,IF($Q$2:$Q$2000=Q985,$F$2:$F$2000,"")),"")</f>
        <v/>
      </c>
      <c r="K985" s="73" t="str" cm="1">
        <f t="array" ref="K985">IF(COUNTIF(Q$2:Q985,Q985)=1,_xlfn.TEXTJOIN(";",1,IF($Q$2:$Q$2000=Q985,$H$2:$H$2000,"")),"")</f>
        <v/>
      </c>
      <c r="L985" s="103" t="s">
        <v>18779</v>
      </c>
      <c r="M985" s="103">
        <v>5</v>
      </c>
      <c r="N985" s="103" t="s">
        <v>18780</v>
      </c>
      <c r="O985" s="72" t="s">
        <v>18781</v>
      </c>
      <c r="P985" s="80" t="s">
        <v>18782</v>
      </c>
      <c r="Q985" s="72" t="str">
        <f t="shared" si="15"/>
        <v>国械注进20162401154</v>
      </c>
      <c r="R985" s="104">
        <v>44369</v>
      </c>
      <c r="S985" s="104">
        <v>44369</v>
      </c>
      <c r="T985" s="104">
        <v>45959</v>
      </c>
    </row>
    <row r="986" spans="1:20" s="103" customFormat="1" ht="25.5" customHeight="1">
      <c r="A986" s="70" t="s">
        <v>13371</v>
      </c>
      <c r="B986" s="70">
        <v>2</v>
      </c>
      <c r="C986" s="71" t="s">
        <v>130</v>
      </c>
      <c r="D986" s="72" t="s">
        <v>18770</v>
      </c>
      <c r="E986" s="72" t="s">
        <v>18771</v>
      </c>
      <c r="F986" s="73" t="s">
        <v>18783</v>
      </c>
      <c r="G986" s="71" t="s">
        <v>18784</v>
      </c>
      <c r="H986" s="73">
        <v>10995580</v>
      </c>
      <c r="I986" s="73" t="str" cm="1">
        <f t="array" ref="I986">IF(COUNTIF(Q$2:Q986,Q986)=1,_xlfn.TEXTJOIN(";",1,IF($Q$2:$Q$2000=Q986,$C$2:$C$2000,"")),"")</f>
        <v/>
      </c>
      <c r="J986" s="73" t="str" cm="1">
        <f t="array" ref="J986">IF(COUNTIF(Q$2:Q986,Q986)=1,_xlfn.TEXTJOIN(";",1,IF($Q$2:$Q$2000=Q986,$F$2:$F$2000,"")),"")</f>
        <v/>
      </c>
      <c r="K986" s="73" t="str" cm="1">
        <f t="array" ref="K986">IF(COUNTIF(Q$2:Q986,Q986)=1,_xlfn.TEXTJOIN(";",1,IF($Q$2:$Q$2000=Q986,$H$2:$H$2000,"")),"")</f>
        <v/>
      </c>
      <c r="L986" s="103" t="s">
        <v>18785</v>
      </c>
      <c r="M986" s="103">
        <v>1</v>
      </c>
      <c r="O986" s="72" t="s">
        <v>18786</v>
      </c>
      <c r="P986" s="80" t="s">
        <v>18782</v>
      </c>
      <c r="Q986" s="72" t="str">
        <f t="shared" si="15"/>
        <v>国械注进20162401154</v>
      </c>
      <c r="R986" s="104">
        <v>44369</v>
      </c>
      <c r="S986" s="104">
        <v>44369</v>
      </c>
      <c r="T986" s="104">
        <v>45959</v>
      </c>
    </row>
    <row r="987" spans="1:20" s="103" customFormat="1" ht="25.5" customHeight="1">
      <c r="A987" s="70" t="s">
        <v>13371</v>
      </c>
      <c r="B987" s="70">
        <v>2</v>
      </c>
      <c r="C987" s="71" t="s">
        <v>130</v>
      </c>
      <c r="D987" s="72" t="s">
        <v>18770</v>
      </c>
      <c r="E987" s="72" t="s">
        <v>18771</v>
      </c>
      <c r="F987" s="73">
        <v>10995581</v>
      </c>
      <c r="G987" s="71" t="s">
        <v>18787</v>
      </c>
      <c r="H987" s="73">
        <v>10995581</v>
      </c>
      <c r="I987" s="73" t="str" cm="1">
        <f t="array" ref="I987">IF(COUNTIF(Q$2:Q987,Q987)=1,_xlfn.TEXTJOIN(";",1,IF($Q$2:$Q$2000=Q987,$C$2:$C$2000,"")),"")</f>
        <v/>
      </c>
      <c r="J987" s="73" t="str" cm="1">
        <f t="array" ref="J987">IF(COUNTIF(Q$2:Q987,Q987)=1,_xlfn.TEXTJOIN(";",1,IF($Q$2:$Q$2000=Q987,$F$2:$F$2000,"")),"")</f>
        <v/>
      </c>
      <c r="K987" s="73" t="str" cm="1">
        <f t="array" ref="K987">IF(COUNTIF(Q$2:Q987,Q987)=1,_xlfn.TEXTJOIN(";",1,IF($Q$2:$Q$2000=Q987,$H$2:$H$2000,"")),"")</f>
        <v/>
      </c>
      <c r="L987" s="103" t="s">
        <v>18788</v>
      </c>
      <c r="M987" s="103">
        <v>5</v>
      </c>
      <c r="N987" s="103" t="s">
        <v>18789</v>
      </c>
      <c r="O987" s="72" t="s">
        <v>18790</v>
      </c>
      <c r="P987" s="80" t="s">
        <v>18782</v>
      </c>
      <c r="Q987" s="72" t="str">
        <f t="shared" si="15"/>
        <v>国械注进20162401154</v>
      </c>
      <c r="R987" s="104">
        <v>44369</v>
      </c>
      <c r="S987" s="104">
        <v>44369</v>
      </c>
      <c r="T987" s="104">
        <v>45959</v>
      </c>
    </row>
    <row r="988" spans="1:20" s="103" customFormat="1" ht="25.5" customHeight="1">
      <c r="A988" s="70" t="s">
        <v>13371</v>
      </c>
      <c r="B988" s="70">
        <v>1</v>
      </c>
      <c r="C988" s="71" t="s">
        <v>17985</v>
      </c>
      <c r="D988" s="72" t="s">
        <v>18791</v>
      </c>
      <c r="E988" s="72" t="s">
        <v>18792</v>
      </c>
      <c r="F988" s="73" t="s">
        <v>18793</v>
      </c>
      <c r="G988" s="71" t="s">
        <v>18794</v>
      </c>
      <c r="H988" s="73">
        <v>10310462</v>
      </c>
      <c r="I988" s="73" t="str" cm="1">
        <f t="array" ref="I988">IF(COUNTIF(Q$2:Q988,Q988)=1,_xlfn.TEXTJOIN(";",1,IF($Q$2:$Q$2000=Q988,$C$2:$C$2000,"")),"")</f>
        <v>Centaur;Centaur;Atellica IM;Atellica IM</v>
      </c>
      <c r="J988" s="73" t="str" cm="1">
        <f t="array" ref="J988">IF(COUNTIF(Q$2:Q988,Q988)=1,_xlfn.TEXTJOIN(";",1,IF($Q$2:$Q$2000=Q988,$F$2:$F$2000,"")),"")</f>
        <v>05080264(129883);01043186(129885);10995630;10995631</v>
      </c>
      <c r="K988" s="73" t="str" cm="1">
        <f t="array" ref="K988">IF(COUNTIF(Q$2:Q988,Q988)=1,_xlfn.TEXTJOIN(";",1,IF($Q$2:$Q$2000=Q988,$H$2:$H$2000,"")),"")</f>
        <v>10310462;10310463;10995630;10995631</v>
      </c>
      <c r="L988" s="103" t="s">
        <v>18795</v>
      </c>
      <c r="M988" s="103">
        <v>2</v>
      </c>
      <c r="N988" s="103" t="s">
        <v>18796</v>
      </c>
      <c r="O988" s="72" t="s">
        <v>18698</v>
      </c>
      <c r="P988" s="80" t="s">
        <v>18797</v>
      </c>
      <c r="Q988" s="72" t="str">
        <f t="shared" si="15"/>
        <v>国械备20160333号</v>
      </c>
      <c r="R988" s="104">
        <v>44455</v>
      </c>
      <c r="S988" s="104">
        <v>44455</v>
      </c>
      <c r="T988" s="104">
        <v>401768</v>
      </c>
    </row>
    <row r="989" spans="1:20" s="103" customFormat="1" ht="25.5" customHeight="1">
      <c r="A989" s="70" t="s">
        <v>13371</v>
      </c>
      <c r="B989" s="70">
        <v>1</v>
      </c>
      <c r="C989" s="71" t="s">
        <v>17985</v>
      </c>
      <c r="D989" s="72" t="s">
        <v>18791</v>
      </c>
      <c r="E989" s="72" t="s">
        <v>18792</v>
      </c>
      <c r="F989" s="73" t="s">
        <v>18798</v>
      </c>
      <c r="G989" s="71" t="s">
        <v>18799</v>
      </c>
      <c r="H989" s="73">
        <v>10310463</v>
      </c>
      <c r="I989" s="73" t="str" cm="1">
        <f t="array" ref="I989">IF(COUNTIF(Q$2:Q989,Q989)=1,_xlfn.TEXTJOIN(";",1,IF($Q$2:$Q$2000=Q989,$C$2:$C$2000,"")),"")</f>
        <v/>
      </c>
      <c r="J989" s="73" t="str" cm="1">
        <f t="array" ref="J989">IF(COUNTIF(Q$2:Q989,Q989)=1,_xlfn.TEXTJOIN(";",1,IF($Q$2:$Q$2000=Q989,$F$2:$F$2000,"")),"")</f>
        <v/>
      </c>
      <c r="K989" s="73" t="str" cm="1">
        <f t="array" ref="K989">IF(COUNTIF(Q$2:Q989,Q989)=1,_xlfn.TEXTJOIN(";",1,IF($Q$2:$Q$2000=Q989,$H$2:$H$2000,"")),"")</f>
        <v/>
      </c>
      <c r="L989" s="103" t="s">
        <v>18800</v>
      </c>
      <c r="M989" s="103">
        <v>1</v>
      </c>
      <c r="O989" s="72" t="s">
        <v>18723</v>
      </c>
      <c r="P989" s="80" t="s">
        <v>18801</v>
      </c>
      <c r="Q989" s="72" t="str">
        <f t="shared" si="15"/>
        <v>国械备20160333号</v>
      </c>
      <c r="R989" s="104">
        <v>44455</v>
      </c>
      <c r="S989" s="104">
        <v>44455</v>
      </c>
      <c r="T989" s="104">
        <v>401768</v>
      </c>
    </row>
    <row r="990" spans="1:20" s="103" customFormat="1" ht="25.5" customHeight="1">
      <c r="A990" s="70" t="s">
        <v>13371</v>
      </c>
      <c r="B990" s="70">
        <v>1</v>
      </c>
      <c r="C990" s="71" t="s">
        <v>130</v>
      </c>
      <c r="D990" s="72" t="s">
        <v>18791</v>
      </c>
      <c r="E990" s="72" t="s">
        <v>18792</v>
      </c>
      <c r="F990" s="73">
        <v>10995630</v>
      </c>
      <c r="G990" s="71" t="s">
        <v>18802</v>
      </c>
      <c r="H990" s="73">
        <v>10995630</v>
      </c>
      <c r="I990" s="73" t="str" cm="1">
        <f t="array" ref="I990">IF(COUNTIF(Q$2:Q990,Q990)=1,_xlfn.TEXTJOIN(";",1,IF($Q$2:$Q$2000=Q990,$C$2:$C$2000,"")),"")</f>
        <v/>
      </c>
      <c r="J990" s="73" t="str" cm="1">
        <f t="array" ref="J990">IF(COUNTIF(Q$2:Q990,Q990)=1,_xlfn.TEXTJOIN(";",1,IF($Q$2:$Q$2000=Q990,$F$2:$F$2000,"")),"")</f>
        <v/>
      </c>
      <c r="K990" s="73" t="str" cm="1">
        <f t="array" ref="K990">IF(COUNTIF(Q$2:Q990,Q990)=1,_xlfn.TEXTJOIN(";",1,IF($Q$2:$Q$2000=Q990,$H$2:$H$2000,"")),"")</f>
        <v/>
      </c>
      <c r="L990" s="103" t="s">
        <v>18803</v>
      </c>
      <c r="M990" s="103">
        <v>2</v>
      </c>
      <c r="N990" s="103" t="s">
        <v>18804</v>
      </c>
      <c r="O990" s="72" t="s">
        <v>18703</v>
      </c>
      <c r="P990" s="80" t="s">
        <v>18801</v>
      </c>
      <c r="Q990" s="72" t="str">
        <f t="shared" si="15"/>
        <v>国械备20160333号</v>
      </c>
      <c r="R990" s="104">
        <v>44455</v>
      </c>
      <c r="S990" s="104">
        <v>44455</v>
      </c>
      <c r="T990" s="104">
        <v>401768</v>
      </c>
    </row>
    <row r="991" spans="1:20" s="103" customFormat="1" ht="25.5" customHeight="1">
      <c r="A991" s="70" t="s">
        <v>13371</v>
      </c>
      <c r="B991" s="70">
        <v>1</v>
      </c>
      <c r="C991" s="71" t="s">
        <v>130</v>
      </c>
      <c r="D991" s="72" t="s">
        <v>18791</v>
      </c>
      <c r="E991" s="72" t="s">
        <v>18792</v>
      </c>
      <c r="F991" s="73">
        <v>10995631</v>
      </c>
      <c r="G991" s="71" t="s">
        <v>18805</v>
      </c>
      <c r="H991" s="73">
        <v>10995631</v>
      </c>
      <c r="I991" s="73" t="str" cm="1">
        <f t="array" ref="I991">IF(COUNTIF(Q$2:Q991,Q991)=1,_xlfn.TEXTJOIN(";",1,IF($Q$2:$Q$2000=Q991,$C$2:$C$2000,"")),"")</f>
        <v/>
      </c>
      <c r="J991" s="73" t="str" cm="1">
        <f t="array" ref="J991">IF(COUNTIF(Q$2:Q991,Q991)=1,_xlfn.TEXTJOIN(";",1,IF($Q$2:$Q$2000=Q991,$F$2:$F$2000,"")),"")</f>
        <v/>
      </c>
      <c r="K991" s="73" t="str" cm="1">
        <f t="array" ref="K991">IF(COUNTIF(Q$2:Q991,Q991)=1,_xlfn.TEXTJOIN(";",1,IF($Q$2:$Q$2000=Q991,$H$2:$H$2000,"")),"")</f>
        <v/>
      </c>
      <c r="L991" s="103" t="s">
        <v>18806</v>
      </c>
      <c r="M991" s="103">
        <v>1</v>
      </c>
      <c r="O991" s="72" t="s">
        <v>18807</v>
      </c>
      <c r="P991" s="80" t="s">
        <v>18801</v>
      </c>
      <c r="Q991" s="72" t="str">
        <f t="shared" si="15"/>
        <v>国械备20160333号</v>
      </c>
      <c r="R991" s="104">
        <v>44455</v>
      </c>
      <c r="S991" s="104">
        <v>44455</v>
      </c>
      <c r="T991" s="104">
        <v>401768</v>
      </c>
    </row>
    <row r="992" spans="1:20" s="103" customFormat="1" ht="25.5" customHeight="1">
      <c r="A992" s="70" t="s">
        <v>13371</v>
      </c>
      <c r="B992" s="70">
        <v>1</v>
      </c>
      <c r="C992" s="71" t="s">
        <v>17985</v>
      </c>
      <c r="D992" s="72" t="s">
        <v>18808</v>
      </c>
      <c r="E992" s="72" t="s">
        <v>18809</v>
      </c>
      <c r="F992" s="73" t="s">
        <v>18810</v>
      </c>
      <c r="G992" s="71" t="s">
        <v>18811</v>
      </c>
      <c r="H992" s="73">
        <v>10309944</v>
      </c>
      <c r="I992" s="73" t="str" cm="1">
        <f t="array" ref="I992">IF(COUNTIF(Q$2:Q992,Q992)=1,_xlfn.TEXTJOIN(";",1,IF($Q$2:$Q$2000=Q992,$C$2:$C$2000,"")),"")</f>
        <v>Centaur;Centaur;Atellica IM</v>
      </c>
      <c r="J992" s="73" t="str" cm="1">
        <f t="array" ref="J992">IF(COUNTIF(Q$2:Q992,Q992)=1,_xlfn.TEXTJOIN(";",1,IF($Q$2:$Q$2000=Q992,$F$2:$F$2000,"")),"")</f>
        <v>05389133(110315);06223468(672192);10995645</v>
      </c>
      <c r="K992" s="73" t="str" cm="1">
        <f t="array" ref="K992">IF(COUNTIF(Q$2:Q992,Q992)=1,_xlfn.TEXTJOIN(";",1,IF($Q$2:$Q$2000=Q992,$H$2:$H$2000,"")),"")</f>
        <v>10309944;10311581;10995645</v>
      </c>
      <c r="L992" s="103" t="s">
        <v>18812</v>
      </c>
      <c r="M992" s="103">
        <v>2</v>
      </c>
      <c r="N992" s="103" t="s">
        <v>18813</v>
      </c>
      <c r="O992" s="72" t="s">
        <v>18718</v>
      </c>
      <c r="P992" s="80" t="s">
        <v>18814</v>
      </c>
      <c r="Q992" s="72" t="str">
        <f t="shared" si="15"/>
        <v>国械备20152166号</v>
      </c>
      <c r="R992" s="104">
        <v>44140</v>
      </c>
      <c r="S992" s="104">
        <v>44140</v>
      </c>
      <c r="T992" s="104">
        <v>401768</v>
      </c>
    </row>
    <row r="993" spans="1:20" s="103" customFormat="1" ht="25.5" customHeight="1">
      <c r="A993" s="70" t="s">
        <v>13371</v>
      </c>
      <c r="B993" s="70">
        <v>1</v>
      </c>
      <c r="C993" s="71" t="s">
        <v>17985</v>
      </c>
      <c r="D993" s="72" t="s">
        <v>18808</v>
      </c>
      <c r="E993" s="72" t="s">
        <v>18809</v>
      </c>
      <c r="F993" s="73" t="s">
        <v>18815</v>
      </c>
      <c r="G993" s="71" t="s">
        <v>18816</v>
      </c>
      <c r="H993" s="73">
        <v>10311581</v>
      </c>
      <c r="I993" s="73" t="str" cm="1">
        <f t="array" ref="I993">IF(COUNTIF(Q$2:Q993,Q993)=1,_xlfn.TEXTJOIN(";",1,IF($Q$2:$Q$2000=Q993,$C$2:$C$2000,"")),"")</f>
        <v/>
      </c>
      <c r="J993" s="73" t="str" cm="1">
        <f t="array" ref="J993">IF(COUNTIF(Q$2:Q993,Q993)=1,_xlfn.TEXTJOIN(";",1,IF($Q$2:$Q$2000=Q993,$F$2:$F$2000,"")),"")</f>
        <v/>
      </c>
      <c r="K993" s="73" t="str" cm="1">
        <f t="array" ref="K993">IF(COUNTIF(Q$2:Q993,Q993)=1,_xlfn.TEXTJOIN(";",1,IF($Q$2:$Q$2000=Q993,$H$2:$H$2000,"")),"")</f>
        <v/>
      </c>
      <c r="L993" s="103" t="s">
        <v>18817</v>
      </c>
      <c r="M993" s="103">
        <v>1</v>
      </c>
      <c r="O993" s="72" t="s">
        <v>18172</v>
      </c>
      <c r="P993" s="80" t="s">
        <v>18818</v>
      </c>
      <c r="Q993" s="72" t="str">
        <f t="shared" si="15"/>
        <v>国械备20152166号</v>
      </c>
      <c r="R993" s="104">
        <v>44140</v>
      </c>
      <c r="S993" s="104">
        <v>44140</v>
      </c>
      <c r="T993" s="104">
        <v>401768</v>
      </c>
    </row>
    <row r="994" spans="1:20" s="103" customFormat="1" ht="25.5" customHeight="1">
      <c r="A994" s="70" t="s">
        <v>13371</v>
      </c>
      <c r="B994" s="70">
        <v>1</v>
      </c>
      <c r="C994" s="71" t="s">
        <v>130</v>
      </c>
      <c r="D994" s="72" t="s">
        <v>18808</v>
      </c>
      <c r="E994" s="72" t="s">
        <v>18809</v>
      </c>
      <c r="F994" s="73">
        <v>10995645</v>
      </c>
      <c r="G994" s="71" t="s">
        <v>18819</v>
      </c>
      <c r="H994" s="73">
        <v>10995645</v>
      </c>
      <c r="I994" s="73" t="str" cm="1">
        <f t="array" ref="I994">IF(COUNTIF(Q$2:Q994,Q994)=1,_xlfn.TEXTJOIN(";",1,IF($Q$2:$Q$2000=Q994,$C$2:$C$2000,"")),"")</f>
        <v/>
      </c>
      <c r="J994" s="73" t="str" cm="1">
        <f t="array" ref="J994">IF(COUNTIF(Q$2:Q994,Q994)=1,_xlfn.TEXTJOIN(";",1,IF($Q$2:$Q$2000=Q994,$F$2:$F$2000,"")),"")</f>
        <v/>
      </c>
      <c r="K994" s="73" t="str" cm="1">
        <f t="array" ref="K994">IF(COUNTIF(Q$2:Q994,Q994)=1,_xlfn.TEXTJOIN(";",1,IF($Q$2:$Q$2000=Q994,$H$2:$H$2000,"")),"")</f>
        <v/>
      </c>
      <c r="L994" s="103" t="s">
        <v>18820</v>
      </c>
      <c r="M994" s="103">
        <v>2</v>
      </c>
      <c r="N994" s="103" t="s">
        <v>18821</v>
      </c>
      <c r="O994" s="72" t="s">
        <v>18822</v>
      </c>
      <c r="P994" s="80" t="s">
        <v>18818</v>
      </c>
      <c r="Q994" s="72" t="str">
        <f t="shared" si="15"/>
        <v>国械备20152166号</v>
      </c>
      <c r="R994" s="104">
        <v>44140</v>
      </c>
      <c r="S994" s="104">
        <v>44140</v>
      </c>
      <c r="T994" s="104">
        <v>401768</v>
      </c>
    </row>
    <row r="995" spans="1:20" s="103" customFormat="1" ht="25.5" customHeight="1">
      <c r="A995" s="70" t="s">
        <v>13371</v>
      </c>
      <c r="B995" s="70">
        <v>1</v>
      </c>
      <c r="C995" s="71" t="s">
        <v>17985</v>
      </c>
      <c r="D995" s="72" t="s">
        <v>18823</v>
      </c>
      <c r="E995" s="72" t="s">
        <v>18824</v>
      </c>
      <c r="F995" s="73" t="s">
        <v>18825</v>
      </c>
      <c r="G995" s="71" t="s">
        <v>18826</v>
      </c>
      <c r="H995" s="73">
        <v>10310280</v>
      </c>
      <c r="I995" s="73" t="str" cm="1">
        <f t="array" ref="I995">IF(COUNTIF(Q$2:Q995,Q995)=1,_xlfn.TEXTJOIN(";",1,IF($Q$2:$Q$2000=Q995,$C$2:$C$2000,"")),"")</f>
        <v>Centaur;Centaur;Atellica IM</v>
      </c>
      <c r="J995" s="73" t="str" cm="1">
        <f t="array" ref="J995">IF(COUNTIF(Q$2:Q995,Q995)=1,_xlfn.TEXTJOIN(";",1,IF($Q$2:$Q$2000=Q995,$F$2:$F$2000,"")),"")</f>
        <v>05440554(117227);04302166(112370);10995640</v>
      </c>
      <c r="K995" s="73" t="str" cm="1">
        <f t="array" ref="K995">IF(COUNTIF(Q$2:Q995,Q995)=1,_xlfn.TEXTJOIN(";",1,IF($Q$2:$Q$2000=Q995,$H$2:$H$2000,"")),"")</f>
        <v>10310280;10310033;10995640</v>
      </c>
      <c r="L995" s="103" t="s">
        <v>18827</v>
      </c>
      <c r="M995" s="103">
        <v>2</v>
      </c>
      <c r="N995" s="103" t="s">
        <v>18828</v>
      </c>
      <c r="O995" s="72" t="s">
        <v>18718</v>
      </c>
      <c r="P995" s="72" t="s">
        <v>18829</v>
      </c>
      <c r="Q995" s="72" t="str">
        <f t="shared" si="15"/>
        <v>国械备20152165号</v>
      </c>
      <c r="R995" s="104">
        <v>44141</v>
      </c>
      <c r="S995" s="104">
        <v>44141</v>
      </c>
      <c r="T995" s="104">
        <v>401768</v>
      </c>
    </row>
    <row r="996" spans="1:20" s="103" customFormat="1" ht="25.5" customHeight="1">
      <c r="A996" s="70" t="s">
        <v>13371</v>
      </c>
      <c r="B996" s="70">
        <v>1</v>
      </c>
      <c r="C996" s="71" t="s">
        <v>17985</v>
      </c>
      <c r="D996" s="72" t="s">
        <v>18823</v>
      </c>
      <c r="E996" s="72" t="s">
        <v>18824</v>
      </c>
      <c r="F996" s="73" t="s">
        <v>18830</v>
      </c>
      <c r="G996" s="71" t="s">
        <v>18831</v>
      </c>
      <c r="H996" s="73">
        <v>10310033</v>
      </c>
      <c r="I996" s="73" t="str" cm="1">
        <f t="array" ref="I996">IF(COUNTIF(Q$2:Q996,Q996)=1,_xlfn.TEXTJOIN(";",1,IF($Q$2:$Q$2000=Q996,$C$2:$C$2000,"")),"")</f>
        <v/>
      </c>
      <c r="J996" s="73" t="str" cm="1">
        <f t="array" ref="J996">IF(COUNTIF(Q$2:Q996,Q996)=1,_xlfn.TEXTJOIN(";",1,IF($Q$2:$Q$2000=Q996,$F$2:$F$2000,"")),"")</f>
        <v/>
      </c>
      <c r="K996" s="73" t="str" cm="1">
        <f t="array" ref="K996">IF(COUNTIF(Q$2:Q996,Q996)=1,_xlfn.TEXTJOIN(";",1,IF($Q$2:$Q$2000=Q996,$H$2:$H$2000,"")),"")</f>
        <v/>
      </c>
      <c r="L996" s="103" t="s">
        <v>18832</v>
      </c>
      <c r="M996" s="103">
        <v>1</v>
      </c>
      <c r="O996" s="72" t="s">
        <v>18764</v>
      </c>
      <c r="P996" s="80" t="s">
        <v>18833</v>
      </c>
      <c r="Q996" s="72" t="str">
        <f t="shared" si="15"/>
        <v>国械备20152165号</v>
      </c>
      <c r="R996" s="104">
        <v>44141</v>
      </c>
      <c r="S996" s="104">
        <v>44141</v>
      </c>
      <c r="T996" s="104">
        <v>401768</v>
      </c>
    </row>
    <row r="997" spans="1:20" s="103" customFormat="1" ht="25.5" customHeight="1">
      <c r="A997" s="70" t="s">
        <v>13371</v>
      </c>
      <c r="B997" s="70">
        <v>1</v>
      </c>
      <c r="C997" s="71" t="s">
        <v>130</v>
      </c>
      <c r="D997" s="72" t="s">
        <v>18823</v>
      </c>
      <c r="E997" s="72" t="s">
        <v>18824</v>
      </c>
      <c r="F997" s="73">
        <v>10995640</v>
      </c>
      <c r="G997" s="71" t="s">
        <v>18834</v>
      </c>
      <c r="H997" s="73">
        <v>10995640</v>
      </c>
      <c r="I997" s="73" t="str" cm="1">
        <f t="array" ref="I997">IF(COUNTIF(Q$2:Q997,Q997)=1,_xlfn.TEXTJOIN(";",1,IF($Q$2:$Q$2000=Q997,$C$2:$C$2000,"")),"")</f>
        <v/>
      </c>
      <c r="J997" s="73" t="str" cm="1">
        <f t="array" ref="J997">IF(COUNTIF(Q$2:Q997,Q997)=1,_xlfn.TEXTJOIN(";",1,IF($Q$2:$Q$2000=Q997,$F$2:$F$2000,"")),"")</f>
        <v/>
      </c>
      <c r="K997" s="73" t="str" cm="1">
        <f t="array" ref="K997">IF(COUNTIF(Q$2:Q997,Q997)=1,_xlfn.TEXTJOIN(";",1,IF($Q$2:$Q$2000=Q997,$H$2:$H$2000,"")),"")</f>
        <v/>
      </c>
      <c r="L997" s="103" t="s">
        <v>18835</v>
      </c>
      <c r="M997" s="103">
        <v>2</v>
      </c>
      <c r="N997" s="103" t="s">
        <v>18836</v>
      </c>
      <c r="O997" s="72" t="s">
        <v>18822</v>
      </c>
      <c r="P997" s="80" t="s">
        <v>18833</v>
      </c>
      <c r="Q997" s="72" t="str">
        <f t="shared" si="15"/>
        <v>国械备20152165号</v>
      </c>
      <c r="R997" s="104">
        <v>44141</v>
      </c>
      <c r="S997" s="104">
        <v>44141</v>
      </c>
      <c r="T997" s="104">
        <v>401768</v>
      </c>
    </row>
    <row r="998" spans="1:20" s="103" customFormat="1" ht="25.5" customHeight="1">
      <c r="A998" s="70" t="s">
        <v>13371</v>
      </c>
      <c r="B998" s="70">
        <v>1</v>
      </c>
      <c r="C998" s="71" t="s">
        <v>17985</v>
      </c>
      <c r="D998" s="72" t="s">
        <v>18837</v>
      </c>
      <c r="E998" s="72" t="s">
        <v>18838</v>
      </c>
      <c r="F998" s="73" t="s">
        <v>18839</v>
      </c>
      <c r="G998" s="71" t="s">
        <v>18840</v>
      </c>
      <c r="H998" s="73">
        <v>10310281</v>
      </c>
      <c r="I998" s="73" t="str" cm="1">
        <f t="array" ref="I998">IF(COUNTIF(Q$2:Q998,Q998)=1,_xlfn.TEXTJOIN(";",1,IF($Q$2:$Q$2000=Q998,$C$2:$C$2000,"")),"")</f>
        <v>Centaur;Centaur;Atellica IM;Atellica IM</v>
      </c>
      <c r="J998" s="73" t="str" cm="1">
        <f t="array" ref="J998">IF(COUNTIF(Q$2:Q998,Q998)=1,_xlfn.TEXTJOIN(";",1,IF($Q$2:$Q$2000=Q998,$F$2:$F$2000,"")),"")</f>
        <v>05699280(117228);03479704(111088);10995641;10995642</v>
      </c>
      <c r="K998" s="73" t="str" cm="1">
        <f t="array" ref="K998">IF(COUNTIF(Q$2:Q998,Q998)=1,_xlfn.TEXTJOIN(";",1,IF($Q$2:$Q$2000=Q998,$H$2:$H$2000,"")),"")</f>
        <v>10310281;10309999;10995641;10995642</v>
      </c>
      <c r="L998" s="103" t="s">
        <v>18841</v>
      </c>
      <c r="M998" s="103">
        <v>2</v>
      </c>
      <c r="N998" s="103" t="s">
        <v>18842</v>
      </c>
      <c r="O998" s="72" t="s">
        <v>18718</v>
      </c>
      <c r="P998" s="80" t="s">
        <v>18843</v>
      </c>
      <c r="Q998" s="72" t="str">
        <f t="shared" si="15"/>
        <v>国械备20152162号</v>
      </c>
      <c r="R998" s="104">
        <v>43438</v>
      </c>
      <c r="S998" s="104">
        <v>43438</v>
      </c>
      <c r="T998" s="104">
        <v>401768</v>
      </c>
    </row>
    <row r="999" spans="1:20" s="103" customFormat="1" ht="25.5" customHeight="1">
      <c r="A999" s="70" t="s">
        <v>13371</v>
      </c>
      <c r="B999" s="70">
        <v>1</v>
      </c>
      <c r="C999" s="71" t="s">
        <v>17985</v>
      </c>
      <c r="D999" s="72" t="s">
        <v>18837</v>
      </c>
      <c r="E999" s="72" t="s">
        <v>18838</v>
      </c>
      <c r="F999" s="73" t="s">
        <v>18844</v>
      </c>
      <c r="G999" s="71" t="s">
        <v>18845</v>
      </c>
      <c r="H999" s="73">
        <v>10309999</v>
      </c>
      <c r="I999" s="73" t="str" cm="1">
        <f t="array" ref="I999">IF(COUNTIF(Q$2:Q999,Q999)=1,_xlfn.TEXTJOIN(";",1,IF($Q$2:$Q$2000=Q999,$C$2:$C$2000,"")),"")</f>
        <v/>
      </c>
      <c r="J999" s="73" t="str" cm="1">
        <f t="array" ref="J999">IF(COUNTIF(Q$2:Q999,Q999)=1,_xlfn.TEXTJOIN(";",1,IF($Q$2:$Q$2000=Q999,$F$2:$F$2000,"")),"")</f>
        <v/>
      </c>
      <c r="K999" s="73" t="str" cm="1">
        <f t="array" ref="K999">IF(COUNTIF(Q$2:Q999,Q999)=1,_xlfn.TEXTJOIN(";",1,IF($Q$2:$Q$2000=Q999,$H$2:$H$2000,"")),"")</f>
        <v/>
      </c>
      <c r="L999" s="103" t="s">
        <v>18846</v>
      </c>
      <c r="M999" s="103">
        <v>1</v>
      </c>
      <c r="O999" s="72" t="s">
        <v>18764</v>
      </c>
      <c r="P999" s="80" t="s">
        <v>18847</v>
      </c>
      <c r="Q999" s="72" t="str">
        <f t="shared" si="15"/>
        <v>国械备20152162号</v>
      </c>
      <c r="R999" s="104">
        <v>43438</v>
      </c>
      <c r="S999" s="104">
        <v>43438</v>
      </c>
      <c r="T999" s="104">
        <v>401768</v>
      </c>
    </row>
    <row r="1000" spans="1:20" s="103" customFormat="1" ht="25.5" customHeight="1">
      <c r="A1000" s="70" t="s">
        <v>13371</v>
      </c>
      <c r="B1000" s="70">
        <v>1</v>
      </c>
      <c r="C1000" s="71" t="s">
        <v>130</v>
      </c>
      <c r="D1000" s="72" t="s">
        <v>18837</v>
      </c>
      <c r="E1000" s="72" t="s">
        <v>18838</v>
      </c>
      <c r="F1000" s="73" t="s">
        <v>18848</v>
      </c>
      <c r="G1000" s="71" t="s">
        <v>18849</v>
      </c>
      <c r="H1000" s="73">
        <v>10995641</v>
      </c>
      <c r="I1000" s="73" t="str" cm="1">
        <f t="array" ref="I1000">IF(COUNTIF(Q$2:Q1000,Q1000)=1,_xlfn.TEXTJOIN(";",1,IF($Q$2:$Q$2000=Q1000,$C$2:$C$2000,"")),"")</f>
        <v/>
      </c>
      <c r="J1000" s="73" t="str" cm="1">
        <f t="array" ref="J1000">IF(COUNTIF(Q$2:Q1000,Q1000)=1,_xlfn.TEXTJOIN(";",1,IF($Q$2:$Q$2000=Q1000,$F$2:$F$2000,"")),"")</f>
        <v/>
      </c>
      <c r="K1000" s="73" t="str" cm="1">
        <f t="array" ref="K1000">IF(COUNTIF(Q$2:Q1000,Q1000)=1,_xlfn.TEXTJOIN(";",1,IF($Q$2:$Q$2000=Q1000,$H$2:$H$2000,"")),"")</f>
        <v/>
      </c>
      <c r="L1000" s="103" t="s">
        <v>18850</v>
      </c>
      <c r="M1000" s="103">
        <v>1</v>
      </c>
      <c r="O1000" s="72" t="s">
        <v>18768</v>
      </c>
      <c r="P1000" s="80" t="s">
        <v>18847</v>
      </c>
      <c r="Q1000" s="72" t="str">
        <f t="shared" si="15"/>
        <v>国械备20152162号</v>
      </c>
      <c r="R1000" s="104">
        <v>43438</v>
      </c>
      <c r="S1000" s="104">
        <v>43438</v>
      </c>
      <c r="T1000" s="104">
        <v>401768</v>
      </c>
    </row>
    <row r="1001" spans="1:20" s="103" customFormat="1" ht="25.5" customHeight="1">
      <c r="A1001" s="70" t="s">
        <v>13371</v>
      </c>
      <c r="B1001" s="70">
        <v>1</v>
      </c>
      <c r="C1001" s="71" t="s">
        <v>130</v>
      </c>
      <c r="D1001" s="72" t="s">
        <v>18837</v>
      </c>
      <c r="E1001" s="72" t="s">
        <v>18838</v>
      </c>
      <c r="F1001" s="73">
        <v>10995642</v>
      </c>
      <c r="G1001" s="71" t="s">
        <v>18851</v>
      </c>
      <c r="H1001" s="73">
        <v>10995642</v>
      </c>
      <c r="I1001" s="73" t="str" cm="1">
        <f t="array" ref="I1001">IF(COUNTIF(Q$2:Q1001,Q1001)=1,_xlfn.TEXTJOIN(";",1,IF($Q$2:$Q$2000=Q1001,$C$2:$C$2000,"")),"")</f>
        <v/>
      </c>
      <c r="J1001" s="73" t="str" cm="1">
        <f t="array" ref="J1001">IF(COUNTIF(Q$2:Q1001,Q1001)=1,_xlfn.TEXTJOIN(";",1,IF($Q$2:$Q$2000=Q1001,$F$2:$F$2000,"")),"")</f>
        <v/>
      </c>
      <c r="K1001" s="73" t="str" cm="1">
        <f t="array" ref="K1001">IF(COUNTIF(Q$2:Q1001,Q1001)=1,_xlfn.TEXTJOIN(";",1,IF($Q$2:$Q$2000=Q1001,$H$2:$H$2000,"")),"")</f>
        <v/>
      </c>
      <c r="L1001" s="103" t="s">
        <v>18852</v>
      </c>
      <c r="M1001" s="103">
        <v>2</v>
      </c>
      <c r="N1001" s="103" t="s">
        <v>18853</v>
      </c>
      <c r="O1001" s="72" t="s">
        <v>18822</v>
      </c>
      <c r="P1001" s="80" t="s">
        <v>18847</v>
      </c>
      <c r="Q1001" s="72" t="str">
        <f t="shared" si="15"/>
        <v>国械备20152162号</v>
      </c>
      <c r="R1001" s="104">
        <v>43438</v>
      </c>
      <c r="S1001" s="104">
        <v>43438</v>
      </c>
      <c r="T1001" s="104">
        <v>401768</v>
      </c>
    </row>
    <row r="1002" spans="1:20" s="103" customFormat="1" ht="25.5" customHeight="1">
      <c r="A1002" s="70" t="s">
        <v>13371</v>
      </c>
      <c r="B1002" s="70">
        <v>1</v>
      </c>
      <c r="C1002" s="71" t="s">
        <v>17985</v>
      </c>
      <c r="D1002" s="72" t="s">
        <v>18854</v>
      </c>
      <c r="E1002" s="72" t="s">
        <v>18855</v>
      </c>
      <c r="F1002" s="73" t="s">
        <v>18856</v>
      </c>
      <c r="G1002" s="71" t="s">
        <v>18857</v>
      </c>
      <c r="H1002" s="73">
        <v>10310391</v>
      </c>
      <c r="I1002" s="73" t="str" cm="1">
        <f t="array" ref="I1002">IF(COUNTIF(Q$2:Q1002,Q1002)=1,_xlfn.TEXTJOIN(";",1,IF($Q$2:$Q$2000=Q1002,$C$2:$C$2000,"")),"")</f>
        <v>Centaur;Atellica IM</v>
      </c>
      <c r="J1002" s="73" t="str" cm="1">
        <f t="array" ref="J1002">IF(COUNTIF(Q$2:Q1002,Q1002)=1,_xlfn.TEXTJOIN(";",1,IF($Q$2:$Q$2000=Q1002,$F$2:$F$2000,"")),"")</f>
        <v>06975850(125733);10995468</v>
      </c>
      <c r="K1002" s="73" t="str" cm="1">
        <f t="array" ref="K1002">IF(COUNTIF(Q$2:Q1002,Q1002)=1,_xlfn.TEXTJOIN(";",1,IF($Q$2:$Q$2000=Q1002,$H$2:$H$2000,"")),"")</f>
        <v>10310391;10995468</v>
      </c>
      <c r="L1002" s="103" t="s">
        <v>18858</v>
      </c>
      <c r="M1002" s="103">
        <v>2</v>
      </c>
      <c r="N1002" s="103" t="s">
        <v>18859</v>
      </c>
      <c r="O1002" s="72" t="s">
        <v>18718</v>
      </c>
      <c r="P1002" s="80" t="s">
        <v>18860</v>
      </c>
      <c r="Q1002" s="72" t="str">
        <f t="shared" si="15"/>
        <v>国械备20160094号</v>
      </c>
      <c r="R1002" s="104">
        <v>43438</v>
      </c>
      <c r="S1002" s="104">
        <v>43438</v>
      </c>
      <c r="T1002" s="104">
        <v>401768</v>
      </c>
    </row>
    <row r="1003" spans="1:20" s="103" customFormat="1" ht="25.5" customHeight="1">
      <c r="A1003" s="70" t="s">
        <v>13371</v>
      </c>
      <c r="B1003" s="70">
        <v>1</v>
      </c>
      <c r="C1003" s="71" t="s">
        <v>130</v>
      </c>
      <c r="D1003" s="72" t="s">
        <v>18854</v>
      </c>
      <c r="E1003" s="72" t="s">
        <v>18855</v>
      </c>
      <c r="F1003" s="73">
        <v>10995468</v>
      </c>
      <c r="G1003" s="71" t="s">
        <v>18861</v>
      </c>
      <c r="H1003" s="73">
        <v>10995468</v>
      </c>
      <c r="I1003" s="73" t="str" cm="1">
        <f t="array" ref="I1003">IF(COUNTIF(Q$2:Q1003,Q1003)=1,_xlfn.TEXTJOIN(";",1,IF($Q$2:$Q$2000=Q1003,$C$2:$C$2000,"")),"")</f>
        <v/>
      </c>
      <c r="J1003" s="73" t="str" cm="1">
        <f t="array" ref="J1003">IF(COUNTIF(Q$2:Q1003,Q1003)=1,_xlfn.TEXTJOIN(";",1,IF($Q$2:$Q$2000=Q1003,$F$2:$F$2000,"")),"")</f>
        <v/>
      </c>
      <c r="K1003" s="73" t="str" cm="1">
        <f t="array" ref="K1003">IF(COUNTIF(Q$2:Q1003,Q1003)=1,_xlfn.TEXTJOIN(";",1,IF($Q$2:$Q$2000=Q1003,$H$2:$H$2000,"")),"")</f>
        <v/>
      </c>
      <c r="L1003" s="103" t="s">
        <v>18862</v>
      </c>
      <c r="M1003" s="103">
        <v>2</v>
      </c>
      <c r="N1003" s="103" t="s">
        <v>18863</v>
      </c>
      <c r="O1003" s="72" t="s">
        <v>18822</v>
      </c>
      <c r="P1003" s="80" t="s">
        <v>18864</v>
      </c>
      <c r="Q1003" s="72" t="str">
        <f t="shared" si="15"/>
        <v>国械备20160094号</v>
      </c>
      <c r="R1003" s="104">
        <v>43438</v>
      </c>
      <c r="S1003" s="104">
        <v>43438</v>
      </c>
      <c r="T1003" s="104">
        <v>401768</v>
      </c>
    </row>
    <row r="1004" spans="1:20" s="103" customFormat="1" ht="25.5" customHeight="1">
      <c r="A1004" s="70" t="s">
        <v>13371</v>
      </c>
      <c r="B1004" s="70">
        <v>2</v>
      </c>
      <c r="C1004" s="71" t="s">
        <v>17985</v>
      </c>
      <c r="D1004" s="72" t="s">
        <v>18865</v>
      </c>
      <c r="E1004" s="72" t="s">
        <v>18866</v>
      </c>
      <c r="F1004" s="73" t="s">
        <v>18867</v>
      </c>
      <c r="G1004" s="71" t="s">
        <v>18868</v>
      </c>
      <c r="H1004" s="73">
        <v>10325366</v>
      </c>
      <c r="I1004" s="73" t="str" cm="1">
        <f t="array" ref="I1004">IF(COUNTIF(Q$2:Q1004,Q1004)=1,_xlfn.TEXTJOIN(";",1,IF($Q$2:$Q$2000=Q1004,$C$2:$C$2000,"")),"")</f>
        <v>Centaur;Centaur;Atellica IM;Atellica IM</v>
      </c>
      <c r="J1004" s="73" t="str" cm="1">
        <f t="array" ref="J1004">IF(COUNTIF(Q$2:Q1004,Q1004)=1,_xlfn.TEXTJOIN(";",1,IF($Q$2:$Q$2000=Q1004,$F$2:$F$2000,"")),"")</f>
        <v>06891541(124838);06367974(118551);10995572;10995573</v>
      </c>
      <c r="K1004" s="73" t="str" cm="1">
        <f t="array" ref="K1004">IF(COUNTIF(Q$2:Q1004,Q1004)=1,_xlfn.TEXTJOIN(";",1,IF($Q$2:$Q$2000=Q1004,$H$2:$H$2000,"")),"")</f>
        <v>10325366;10310308;10995572;10995573</v>
      </c>
      <c r="L1004" s="103" t="s">
        <v>18869</v>
      </c>
      <c r="M1004" s="103">
        <v>1</v>
      </c>
      <c r="O1004" s="72" t="s">
        <v>18031</v>
      </c>
      <c r="P1004" s="80" t="s">
        <v>18870</v>
      </c>
      <c r="Q1004" s="72" t="str">
        <f t="shared" si="15"/>
        <v>国械注进20162404412</v>
      </c>
      <c r="R1004" s="104">
        <v>44271</v>
      </c>
      <c r="S1004" s="104">
        <v>44271</v>
      </c>
      <c r="T1004" s="104">
        <v>46096</v>
      </c>
    </row>
    <row r="1005" spans="1:20" s="103" customFormat="1" ht="25.5" customHeight="1">
      <c r="A1005" s="70" t="s">
        <v>13371</v>
      </c>
      <c r="B1005" s="70">
        <v>2</v>
      </c>
      <c r="C1005" s="71" t="s">
        <v>17985</v>
      </c>
      <c r="D1005" s="72" t="s">
        <v>18865</v>
      </c>
      <c r="E1005" s="72" t="s">
        <v>18866</v>
      </c>
      <c r="F1005" s="73" t="s">
        <v>18871</v>
      </c>
      <c r="G1005" s="71" t="s">
        <v>18872</v>
      </c>
      <c r="H1005" s="73">
        <v>10310308</v>
      </c>
      <c r="I1005" s="73" t="str" cm="1">
        <f t="array" ref="I1005">IF(COUNTIF(Q$2:Q1005,Q1005)=1,_xlfn.TEXTJOIN(";",1,IF($Q$2:$Q$2000=Q1005,$C$2:$C$2000,"")),"")</f>
        <v/>
      </c>
      <c r="J1005" s="73" t="str" cm="1">
        <f t="array" ref="J1005">IF(COUNTIF(Q$2:Q1005,Q1005)=1,_xlfn.TEXTJOIN(";",1,IF($Q$2:$Q$2000=Q1005,$F$2:$F$2000,"")),"")</f>
        <v/>
      </c>
      <c r="K1005" s="73" t="str" cm="1">
        <f t="array" ref="K1005">IF(COUNTIF(Q$2:Q1005,Q1005)=1,_xlfn.TEXTJOIN(";",1,IF($Q$2:$Q$2000=Q1005,$H$2:$H$2000,"")),"")</f>
        <v/>
      </c>
      <c r="L1005" s="103" t="s">
        <v>18873</v>
      </c>
      <c r="M1005" s="103">
        <v>1</v>
      </c>
      <c r="O1005" s="72" t="s">
        <v>18035</v>
      </c>
      <c r="P1005" s="80" t="s">
        <v>18874</v>
      </c>
      <c r="Q1005" s="72" t="str">
        <f t="shared" si="15"/>
        <v>国械注进20162404412</v>
      </c>
      <c r="R1005" s="104">
        <v>44271</v>
      </c>
      <c r="S1005" s="104">
        <v>44271</v>
      </c>
      <c r="T1005" s="104">
        <v>46096</v>
      </c>
    </row>
    <row r="1006" spans="1:20" s="103" customFormat="1" ht="25.5" customHeight="1">
      <c r="A1006" s="70" t="s">
        <v>13371</v>
      </c>
      <c r="B1006" s="70">
        <v>2</v>
      </c>
      <c r="C1006" s="71" t="s">
        <v>130</v>
      </c>
      <c r="D1006" s="72" t="s">
        <v>18865</v>
      </c>
      <c r="E1006" s="72" t="s">
        <v>18866</v>
      </c>
      <c r="F1006" s="73">
        <v>10995572</v>
      </c>
      <c r="G1006" s="71" t="s">
        <v>18875</v>
      </c>
      <c r="H1006" s="73">
        <v>10995572</v>
      </c>
      <c r="I1006" s="73" t="str" cm="1">
        <f t="array" ref="I1006">IF(COUNTIF(Q$2:Q1006,Q1006)=1,_xlfn.TEXTJOIN(";",1,IF($Q$2:$Q$2000=Q1006,$C$2:$C$2000,"")),"")</f>
        <v/>
      </c>
      <c r="J1006" s="73" t="str" cm="1">
        <f t="array" ref="J1006">IF(COUNTIF(Q$2:Q1006,Q1006)=1,_xlfn.TEXTJOIN(";",1,IF($Q$2:$Q$2000=Q1006,$F$2:$F$2000,"")),"")</f>
        <v/>
      </c>
      <c r="K1006" s="73" t="str" cm="1">
        <f t="array" ref="K1006">IF(COUNTIF(Q$2:Q1006,Q1006)=1,_xlfn.TEXTJOIN(";",1,IF($Q$2:$Q$2000=Q1006,$H$2:$H$2000,"")),"")</f>
        <v/>
      </c>
      <c r="L1006" s="103" t="s">
        <v>18876</v>
      </c>
      <c r="M1006" s="103">
        <v>1</v>
      </c>
      <c r="O1006" s="72" t="s">
        <v>18877</v>
      </c>
      <c r="P1006" s="80" t="s">
        <v>18874</v>
      </c>
      <c r="Q1006" s="72" t="str">
        <f t="shared" si="15"/>
        <v>国械注进20162404412</v>
      </c>
      <c r="R1006" s="104">
        <v>44271</v>
      </c>
      <c r="S1006" s="104">
        <v>44271</v>
      </c>
      <c r="T1006" s="104">
        <v>46096</v>
      </c>
    </row>
    <row r="1007" spans="1:20" s="103" customFormat="1" ht="25.5" customHeight="1">
      <c r="A1007" s="70" t="s">
        <v>13371</v>
      </c>
      <c r="B1007" s="70">
        <v>2</v>
      </c>
      <c r="C1007" s="71" t="s">
        <v>130</v>
      </c>
      <c r="D1007" s="72" t="s">
        <v>18865</v>
      </c>
      <c r="E1007" s="72" t="s">
        <v>18866</v>
      </c>
      <c r="F1007" s="73">
        <v>10995573</v>
      </c>
      <c r="G1007" s="71" t="s">
        <v>18878</v>
      </c>
      <c r="H1007" s="73">
        <v>10995573</v>
      </c>
      <c r="I1007" s="73" t="str" cm="1">
        <f t="array" ref="I1007">IF(COUNTIF(Q$2:Q1007,Q1007)=1,_xlfn.TEXTJOIN(";",1,IF($Q$2:$Q$2000=Q1007,$C$2:$C$2000,"")),"")</f>
        <v/>
      </c>
      <c r="J1007" s="73" t="str" cm="1">
        <f t="array" ref="J1007">IF(COUNTIF(Q$2:Q1007,Q1007)=1,_xlfn.TEXTJOIN(";",1,IF($Q$2:$Q$2000=Q1007,$F$2:$F$2000,"")),"")</f>
        <v/>
      </c>
      <c r="K1007" s="73" t="str" cm="1">
        <f t="array" ref="K1007">IF(COUNTIF(Q$2:Q1007,Q1007)=1,_xlfn.TEXTJOIN(";",1,IF($Q$2:$Q$2000=Q1007,$H$2:$H$2000,"")),"")</f>
        <v/>
      </c>
      <c r="L1007" s="103" t="s">
        <v>18879</v>
      </c>
      <c r="M1007" s="103">
        <v>1</v>
      </c>
      <c r="O1007" s="72" t="s">
        <v>18880</v>
      </c>
      <c r="P1007" s="80" t="s">
        <v>18874</v>
      </c>
      <c r="Q1007" s="72" t="str">
        <f t="shared" si="15"/>
        <v>国械注进20162404412</v>
      </c>
      <c r="R1007" s="104">
        <v>44271</v>
      </c>
      <c r="S1007" s="104">
        <v>44271</v>
      </c>
      <c r="T1007" s="104">
        <v>46096</v>
      </c>
    </row>
    <row r="1008" spans="1:20" s="103" customFormat="1" ht="25.5" customHeight="1">
      <c r="A1008" s="70" t="s">
        <v>13371</v>
      </c>
      <c r="B1008" s="70">
        <v>1</v>
      </c>
      <c r="C1008" s="71" t="s">
        <v>17985</v>
      </c>
      <c r="D1008" s="72" t="s">
        <v>18881</v>
      </c>
      <c r="E1008" s="72" t="s">
        <v>18882</v>
      </c>
      <c r="F1008" s="73" t="s">
        <v>18883</v>
      </c>
      <c r="G1008" s="71" t="s">
        <v>18884</v>
      </c>
      <c r="H1008" s="73">
        <v>10311588</v>
      </c>
      <c r="I1008" s="73" t="str" cm="1">
        <f t="array" ref="I1008">IF(COUNTIF(Q$2:Q1008,Q1008)=1,_xlfn.TEXTJOIN(";",1,IF($Q$2:$Q$2000=Q1008,$C$2:$C$2000,"")),"")</f>
        <v>Centaur;Atellica IM</v>
      </c>
      <c r="J1008" s="73" t="str" cm="1">
        <f t="array" ref="J1008">IF(COUNTIF(Q$2:Q1008,Q1008)=1,_xlfn.TEXTJOIN(";",1,IF($Q$2:$Q$2000=Q1008,$F$2:$F$2000,"")),"")</f>
        <v>06998311;10995680</v>
      </c>
      <c r="K1008" s="73" t="str" cm="1">
        <f t="array" ref="K1008">IF(COUNTIF(Q$2:Q1008,Q1008)=1,_xlfn.TEXTJOIN(";",1,IF($Q$2:$Q$2000=Q1008,$H$2:$H$2000,"")),"")</f>
        <v>10311588;10995680</v>
      </c>
      <c r="L1008" s="103" t="s">
        <v>18885</v>
      </c>
      <c r="M1008" s="103">
        <v>1</v>
      </c>
      <c r="O1008" s="72" t="s">
        <v>18764</v>
      </c>
      <c r="P1008" s="72" t="s">
        <v>18886</v>
      </c>
      <c r="Q1008" s="72" t="str">
        <f t="shared" si="15"/>
        <v>国械备20160096号</v>
      </c>
      <c r="R1008" s="104">
        <v>43438</v>
      </c>
      <c r="S1008" s="104">
        <v>43438</v>
      </c>
      <c r="T1008" s="104">
        <v>401768</v>
      </c>
    </row>
    <row r="1009" spans="1:20" s="103" customFormat="1" ht="25.5" customHeight="1">
      <c r="A1009" s="70" t="s">
        <v>13371</v>
      </c>
      <c r="B1009" s="70">
        <v>1</v>
      </c>
      <c r="C1009" s="71" t="s">
        <v>130</v>
      </c>
      <c r="D1009" s="72" t="s">
        <v>18881</v>
      </c>
      <c r="E1009" s="72" t="s">
        <v>18882</v>
      </c>
      <c r="F1009" s="73">
        <v>10995680</v>
      </c>
      <c r="G1009" s="71" t="s">
        <v>18887</v>
      </c>
      <c r="H1009" s="73">
        <v>10995680</v>
      </c>
      <c r="I1009" s="73" t="str" cm="1">
        <f t="array" ref="I1009">IF(COUNTIF(Q$2:Q1009,Q1009)=1,_xlfn.TEXTJOIN(";",1,IF($Q$2:$Q$2000=Q1009,$C$2:$C$2000,"")),"")</f>
        <v/>
      </c>
      <c r="J1009" s="73" t="str" cm="1">
        <f t="array" ref="J1009">IF(COUNTIF(Q$2:Q1009,Q1009)=1,_xlfn.TEXTJOIN(";",1,IF($Q$2:$Q$2000=Q1009,$F$2:$F$2000,"")),"")</f>
        <v/>
      </c>
      <c r="K1009" s="73" t="str" cm="1">
        <f t="array" ref="K1009">IF(COUNTIF(Q$2:Q1009,Q1009)=1,_xlfn.TEXTJOIN(";",1,IF($Q$2:$Q$2000=Q1009,$H$2:$H$2000,"")),"")</f>
        <v/>
      </c>
      <c r="L1009" s="103" t="s">
        <v>18888</v>
      </c>
      <c r="M1009" s="103">
        <v>1</v>
      </c>
      <c r="O1009" s="72" t="s">
        <v>18768</v>
      </c>
      <c r="P1009" s="72" t="s">
        <v>18889</v>
      </c>
      <c r="Q1009" s="72" t="str">
        <f t="shared" si="15"/>
        <v>国械备20160096号</v>
      </c>
      <c r="R1009" s="104">
        <v>43438</v>
      </c>
      <c r="S1009" s="104">
        <v>43438</v>
      </c>
      <c r="T1009" s="104">
        <v>401768</v>
      </c>
    </row>
    <row r="1010" spans="1:20" s="103" customFormat="1" ht="25.5" customHeight="1">
      <c r="A1010" s="70" t="s">
        <v>13371</v>
      </c>
      <c r="B1010" s="70">
        <v>1</v>
      </c>
      <c r="C1010" s="71" t="s">
        <v>17985</v>
      </c>
      <c r="D1010" s="72" t="s">
        <v>18890</v>
      </c>
      <c r="E1010" s="72" t="s">
        <v>18891</v>
      </c>
      <c r="F1010" s="73" t="s">
        <v>18892</v>
      </c>
      <c r="G1010" s="71" t="s">
        <v>18893</v>
      </c>
      <c r="H1010" s="73">
        <v>10309942</v>
      </c>
      <c r="I1010" s="73" t="str" cm="1">
        <f t="array" ref="I1010">IF(COUNTIF(Q$2:Q1010,Q1010)=1,_xlfn.TEXTJOIN(";",1,IF($Q$2:$Q$2000=Q1010,$C$2:$C$2000,"")),"")</f>
        <v>Centaur;Centaur;Centaur;Atellica IM;Atellica IM;Atellica IM</v>
      </c>
      <c r="J1010" s="73" t="str" cm="1">
        <f t="array" ref="J1010">IF(COUNTIF(Q$2:Q1010,Q1010)=1,_xlfn.TEXTJOIN(";",1,IF($Q$2:$Q$2000=Q1010,$F$2:$F$2000,"")),"")</f>
        <v>07907174(110313);07293184(110312);09348792(672177);10995637;10995638;10995639</v>
      </c>
      <c r="K1010" s="73" t="str" cm="1">
        <f t="array" ref="K1010">IF(COUNTIF(Q$2:Q1010,Q1010)=1,_xlfn.TEXTJOIN(";",1,IF($Q$2:$Q$2000=Q1010,$H$2:$H$2000,"")),"")</f>
        <v>10309942;10309941;10311571;10995637;10995638;10995639</v>
      </c>
      <c r="L1010" s="103" t="s">
        <v>18894</v>
      </c>
      <c r="M1010" s="103">
        <v>6</v>
      </c>
      <c r="N1010" s="103" t="s">
        <v>18895</v>
      </c>
      <c r="O1010" s="72" t="s">
        <v>18161</v>
      </c>
      <c r="P1010" s="80" t="s">
        <v>18896</v>
      </c>
      <c r="Q1010" s="72" t="str">
        <f t="shared" si="15"/>
        <v>国械备20150124号</v>
      </c>
      <c r="R1010" s="104">
        <v>44140</v>
      </c>
      <c r="S1010" s="104">
        <v>44140</v>
      </c>
      <c r="T1010" s="104">
        <v>401768</v>
      </c>
    </row>
    <row r="1011" spans="1:20" s="103" customFormat="1" ht="25.5" customHeight="1">
      <c r="A1011" s="70" t="s">
        <v>13371</v>
      </c>
      <c r="B1011" s="70">
        <v>1</v>
      </c>
      <c r="C1011" s="71" t="s">
        <v>17985</v>
      </c>
      <c r="D1011" s="72" t="s">
        <v>18890</v>
      </c>
      <c r="E1011" s="72" t="s">
        <v>18891</v>
      </c>
      <c r="F1011" s="73" t="s">
        <v>18897</v>
      </c>
      <c r="G1011" s="71" t="s">
        <v>18898</v>
      </c>
      <c r="H1011" s="73">
        <v>10309941</v>
      </c>
      <c r="I1011" s="73" t="str" cm="1">
        <f t="array" ref="I1011">IF(COUNTIF(Q$2:Q1011,Q1011)=1,_xlfn.TEXTJOIN(";",1,IF($Q$2:$Q$2000=Q1011,$C$2:$C$2000,"")),"")</f>
        <v/>
      </c>
      <c r="J1011" s="73" t="str" cm="1">
        <f t="array" ref="J1011">IF(COUNTIF(Q$2:Q1011,Q1011)=1,_xlfn.TEXTJOIN(";",1,IF($Q$2:$Q$2000=Q1011,$F$2:$F$2000,"")),"")</f>
        <v/>
      </c>
      <c r="K1011" s="73" t="str" cm="1">
        <f t="array" ref="K1011">IF(COUNTIF(Q$2:Q1011,Q1011)=1,_xlfn.TEXTJOIN(";",1,IF($Q$2:$Q$2000=Q1011,$H$2:$H$2000,"")),"")</f>
        <v/>
      </c>
      <c r="L1011" s="103" t="s">
        <v>18899</v>
      </c>
      <c r="M1011" s="103">
        <v>2</v>
      </c>
      <c r="N1011" s="103" t="s">
        <v>18900</v>
      </c>
      <c r="O1011" s="72" t="s">
        <v>18167</v>
      </c>
      <c r="P1011" s="80" t="s">
        <v>18901</v>
      </c>
      <c r="Q1011" s="72" t="str">
        <f t="shared" si="15"/>
        <v>国械备20150124号</v>
      </c>
      <c r="R1011" s="104">
        <v>44140</v>
      </c>
      <c r="S1011" s="104">
        <v>44140</v>
      </c>
      <c r="T1011" s="104">
        <v>401768</v>
      </c>
    </row>
    <row r="1012" spans="1:20" s="103" customFormat="1" ht="25.5" customHeight="1">
      <c r="A1012" s="70" t="s">
        <v>13371</v>
      </c>
      <c r="B1012" s="70">
        <v>1</v>
      </c>
      <c r="C1012" s="71" t="s">
        <v>17985</v>
      </c>
      <c r="D1012" s="72" t="s">
        <v>18890</v>
      </c>
      <c r="E1012" s="72" t="s">
        <v>18891</v>
      </c>
      <c r="F1012" s="73" t="s">
        <v>18902</v>
      </c>
      <c r="G1012" s="71" t="s">
        <v>18903</v>
      </c>
      <c r="H1012" s="73">
        <v>10311571</v>
      </c>
      <c r="I1012" s="73" t="str" cm="1">
        <f t="array" ref="I1012">IF(COUNTIF(Q$2:Q1012,Q1012)=1,_xlfn.TEXTJOIN(";",1,IF($Q$2:$Q$2000=Q1012,$C$2:$C$2000,"")),"")</f>
        <v/>
      </c>
      <c r="J1012" s="73" t="str" cm="1">
        <f t="array" ref="J1012">IF(COUNTIF(Q$2:Q1012,Q1012)=1,_xlfn.TEXTJOIN(";",1,IF($Q$2:$Q$2000=Q1012,$F$2:$F$2000,"")),"")</f>
        <v/>
      </c>
      <c r="K1012" s="73" t="str" cm="1">
        <f t="array" ref="K1012">IF(COUNTIF(Q$2:Q1012,Q1012)=1,_xlfn.TEXTJOIN(";",1,IF($Q$2:$Q$2000=Q1012,$H$2:$H$2000,"")),"")</f>
        <v/>
      </c>
      <c r="L1012" s="103" t="s">
        <v>18904</v>
      </c>
      <c r="M1012" s="103">
        <v>1</v>
      </c>
      <c r="O1012" s="72" t="s">
        <v>18905</v>
      </c>
      <c r="P1012" s="80" t="s">
        <v>18901</v>
      </c>
      <c r="Q1012" s="72" t="str">
        <f t="shared" si="15"/>
        <v>国械备20150124号</v>
      </c>
      <c r="R1012" s="104">
        <v>44140</v>
      </c>
      <c r="S1012" s="104">
        <v>44140</v>
      </c>
      <c r="T1012" s="104">
        <v>401768</v>
      </c>
    </row>
    <row r="1013" spans="1:20" s="103" customFormat="1" ht="25.5" customHeight="1">
      <c r="A1013" s="70" t="s">
        <v>13371</v>
      </c>
      <c r="B1013" s="70">
        <v>1</v>
      </c>
      <c r="C1013" s="71" t="s">
        <v>130</v>
      </c>
      <c r="D1013" s="72" t="s">
        <v>18890</v>
      </c>
      <c r="E1013" s="72" t="s">
        <v>18891</v>
      </c>
      <c r="F1013" s="73">
        <v>10995637</v>
      </c>
      <c r="G1013" s="71" t="s">
        <v>18906</v>
      </c>
      <c r="H1013" s="73">
        <v>10995637</v>
      </c>
      <c r="I1013" s="73" t="str" cm="1">
        <f t="array" ref="I1013">IF(COUNTIF(Q$2:Q1013,Q1013)=1,_xlfn.TEXTJOIN(";",1,IF($Q$2:$Q$2000=Q1013,$C$2:$C$2000,"")),"")</f>
        <v/>
      </c>
      <c r="J1013" s="73" t="str" cm="1">
        <f t="array" ref="J1013">IF(COUNTIF(Q$2:Q1013,Q1013)=1,_xlfn.TEXTJOIN(";",1,IF($Q$2:$Q$2000=Q1013,$F$2:$F$2000,"")),"")</f>
        <v/>
      </c>
      <c r="K1013" s="73" t="str" cm="1">
        <f t="array" ref="K1013">IF(COUNTIF(Q$2:Q1013,Q1013)=1,_xlfn.TEXTJOIN(";",1,IF($Q$2:$Q$2000=Q1013,$H$2:$H$2000,"")),"")</f>
        <v/>
      </c>
      <c r="L1013" s="103" t="s">
        <v>18907</v>
      </c>
      <c r="M1013" s="103">
        <v>2</v>
      </c>
      <c r="N1013" s="103" t="s">
        <v>18908</v>
      </c>
      <c r="O1013" s="72" t="s">
        <v>18176</v>
      </c>
      <c r="P1013" s="80" t="s">
        <v>18901</v>
      </c>
      <c r="Q1013" s="72" t="str">
        <f t="shared" si="15"/>
        <v>国械备20150124号</v>
      </c>
      <c r="R1013" s="104">
        <v>44140</v>
      </c>
      <c r="S1013" s="104">
        <v>44140</v>
      </c>
      <c r="T1013" s="104">
        <v>401768</v>
      </c>
    </row>
    <row r="1014" spans="1:20" s="103" customFormat="1" ht="25.5" customHeight="1">
      <c r="A1014" s="70" t="s">
        <v>13371</v>
      </c>
      <c r="B1014" s="70">
        <v>1</v>
      </c>
      <c r="C1014" s="71" t="s">
        <v>130</v>
      </c>
      <c r="D1014" s="72" t="s">
        <v>18890</v>
      </c>
      <c r="E1014" s="72" t="s">
        <v>18891</v>
      </c>
      <c r="F1014" s="73">
        <v>10995638</v>
      </c>
      <c r="G1014" s="71" t="s">
        <v>18909</v>
      </c>
      <c r="H1014" s="73">
        <v>10995638</v>
      </c>
      <c r="I1014" s="73" t="str" cm="1">
        <f t="array" ref="I1014">IF(COUNTIF(Q$2:Q1014,Q1014)=1,_xlfn.TEXTJOIN(";",1,IF($Q$2:$Q$2000=Q1014,$C$2:$C$2000,"")),"")</f>
        <v/>
      </c>
      <c r="J1014" s="73" t="str" cm="1">
        <f t="array" ref="J1014">IF(COUNTIF(Q$2:Q1014,Q1014)=1,_xlfn.TEXTJOIN(";",1,IF($Q$2:$Q$2000=Q1014,$F$2:$F$2000,"")),"")</f>
        <v/>
      </c>
      <c r="K1014" s="73" t="str" cm="1">
        <f t="array" ref="K1014">IF(COUNTIF(Q$2:Q1014,Q1014)=1,_xlfn.TEXTJOIN(";",1,IF($Q$2:$Q$2000=Q1014,$H$2:$H$2000,"")),"")</f>
        <v/>
      </c>
      <c r="L1014" s="103" t="s">
        <v>18910</v>
      </c>
      <c r="M1014" s="103">
        <v>6</v>
      </c>
      <c r="N1014" s="103" t="s">
        <v>18911</v>
      </c>
      <c r="O1014" s="72" t="s">
        <v>18180</v>
      </c>
      <c r="P1014" s="80" t="s">
        <v>18901</v>
      </c>
      <c r="Q1014" s="72" t="str">
        <f t="shared" si="15"/>
        <v>国械备20150124号</v>
      </c>
      <c r="R1014" s="104">
        <v>44140</v>
      </c>
      <c r="S1014" s="104">
        <v>44140</v>
      </c>
      <c r="T1014" s="104">
        <v>401768</v>
      </c>
    </row>
    <row r="1015" spans="1:20" s="103" customFormat="1" ht="25.5" customHeight="1">
      <c r="A1015" s="70" t="s">
        <v>13371</v>
      </c>
      <c r="B1015" s="70">
        <v>1</v>
      </c>
      <c r="C1015" s="71" t="s">
        <v>130</v>
      </c>
      <c r="D1015" s="72" t="s">
        <v>18890</v>
      </c>
      <c r="E1015" s="72" t="s">
        <v>18891</v>
      </c>
      <c r="F1015" s="73">
        <v>10995639</v>
      </c>
      <c r="G1015" s="71" t="s">
        <v>18912</v>
      </c>
      <c r="H1015" s="73">
        <v>10995639</v>
      </c>
      <c r="I1015" s="73" t="str" cm="1">
        <f t="array" ref="I1015">IF(COUNTIF(Q$2:Q1015,Q1015)=1,_xlfn.TEXTJOIN(";",1,IF($Q$2:$Q$2000=Q1015,$C$2:$C$2000,"")),"")</f>
        <v/>
      </c>
      <c r="J1015" s="73" t="str" cm="1">
        <f t="array" ref="J1015">IF(COUNTIF(Q$2:Q1015,Q1015)=1,_xlfn.TEXTJOIN(";",1,IF($Q$2:$Q$2000=Q1015,$F$2:$F$2000,"")),"")</f>
        <v/>
      </c>
      <c r="K1015" s="73" t="str" cm="1">
        <f t="array" ref="K1015">IF(COUNTIF(Q$2:Q1015,Q1015)=1,_xlfn.TEXTJOIN(";",1,IF($Q$2:$Q$2000=Q1015,$H$2:$H$2000,"")),"")</f>
        <v/>
      </c>
      <c r="L1015" s="103" t="s">
        <v>18913</v>
      </c>
      <c r="M1015" s="103">
        <v>1</v>
      </c>
      <c r="O1015" s="72" t="s">
        <v>18914</v>
      </c>
      <c r="P1015" s="80" t="s">
        <v>18901</v>
      </c>
      <c r="Q1015" s="72" t="str">
        <f t="shared" si="15"/>
        <v>国械备20150124号</v>
      </c>
      <c r="R1015" s="104">
        <v>44140</v>
      </c>
      <c r="S1015" s="104">
        <v>44140</v>
      </c>
      <c r="T1015" s="104">
        <v>401768</v>
      </c>
    </row>
    <row r="1016" spans="1:20" s="103" customFormat="1" ht="23.9" customHeight="1">
      <c r="A1016" s="70" t="s">
        <v>13371</v>
      </c>
      <c r="B1016" s="70">
        <v>1</v>
      </c>
      <c r="C1016" s="71" t="s">
        <v>17985</v>
      </c>
      <c r="D1016" s="72" t="s">
        <v>18915</v>
      </c>
      <c r="E1016" s="72" t="s">
        <v>18916</v>
      </c>
      <c r="F1016" s="73" t="s">
        <v>18917</v>
      </c>
      <c r="G1016" s="71" t="s">
        <v>18918</v>
      </c>
      <c r="H1016" s="73">
        <v>10310430</v>
      </c>
      <c r="I1016" s="73" t="str" cm="1">
        <f t="array" ref="I1016">IF(COUNTIF(Q$2:Q1016,Q1016)=1,_xlfn.TEXTJOIN(";",1,IF($Q$2:$Q$2000=Q1016,$C$2:$C$2000,"")),"")</f>
        <v>Centaur;Atellica IM</v>
      </c>
      <c r="J1016" s="73" t="str" cm="1">
        <f t="array" ref="J1016">IF(COUNTIF(Q$2:Q1016,Q1016)=1,_xlfn.TEXTJOIN(";",1,IF($Q$2:$Q$2000=Q1016,$F$2:$F$2000,"")),"")</f>
        <v>09348261(128280);10995463</v>
      </c>
      <c r="K1016" s="73" t="str" cm="1">
        <f t="array" ref="K1016">IF(COUNTIF(Q$2:Q1016,Q1016)=1,_xlfn.TEXTJOIN(";",1,IF($Q$2:$Q$2000=Q1016,$H$2:$H$2000,"")),"")</f>
        <v>10310430;10995463</v>
      </c>
      <c r="L1016" s="103" t="s">
        <v>18919</v>
      </c>
      <c r="M1016" s="103">
        <v>2</v>
      </c>
      <c r="N1016" s="103" t="s">
        <v>18920</v>
      </c>
      <c r="O1016" s="72" t="s">
        <v>18718</v>
      </c>
      <c r="P1016" s="80" t="s">
        <v>18921</v>
      </c>
      <c r="Q1016" s="72" t="str">
        <f t="shared" si="15"/>
        <v>国械备20151856号</v>
      </c>
      <c r="R1016" s="104">
        <v>44179</v>
      </c>
      <c r="S1016" s="104">
        <v>44179</v>
      </c>
      <c r="T1016" s="104">
        <v>401768</v>
      </c>
    </row>
    <row r="1017" spans="1:20" s="103" customFormat="1" ht="25.5" customHeight="1">
      <c r="A1017" s="70" t="s">
        <v>13371</v>
      </c>
      <c r="B1017" s="70">
        <v>1</v>
      </c>
      <c r="C1017" s="71" t="s">
        <v>130</v>
      </c>
      <c r="D1017" s="72" t="s">
        <v>18915</v>
      </c>
      <c r="E1017" s="72" t="s">
        <v>18916</v>
      </c>
      <c r="F1017" s="73">
        <v>10995463</v>
      </c>
      <c r="G1017" s="71" t="s">
        <v>18922</v>
      </c>
      <c r="H1017" s="73">
        <v>10995463</v>
      </c>
      <c r="I1017" s="73" t="str" cm="1">
        <f t="array" ref="I1017">IF(COUNTIF(Q$2:Q1017,Q1017)=1,_xlfn.TEXTJOIN(";",1,IF($Q$2:$Q$2000=Q1017,$C$2:$C$2000,"")),"")</f>
        <v/>
      </c>
      <c r="J1017" s="73" t="str" cm="1">
        <f t="array" ref="J1017">IF(COUNTIF(Q$2:Q1017,Q1017)=1,_xlfn.TEXTJOIN(";",1,IF($Q$2:$Q$2000=Q1017,$F$2:$F$2000,"")),"")</f>
        <v/>
      </c>
      <c r="K1017" s="73" t="str" cm="1">
        <f t="array" ref="K1017">IF(COUNTIF(Q$2:Q1017,Q1017)=1,_xlfn.TEXTJOIN(";",1,IF($Q$2:$Q$2000=Q1017,$H$2:$H$2000,"")),"")</f>
        <v/>
      </c>
      <c r="L1017" s="103" t="s">
        <v>18923</v>
      </c>
      <c r="M1017" s="103">
        <v>2</v>
      </c>
      <c r="N1017" s="103" t="s">
        <v>18924</v>
      </c>
      <c r="O1017" s="72" t="s">
        <v>18822</v>
      </c>
      <c r="P1017" s="80" t="s">
        <v>18925</v>
      </c>
      <c r="Q1017" s="72" t="str">
        <f t="shared" si="15"/>
        <v>国械备20151856号</v>
      </c>
      <c r="R1017" s="104">
        <v>44179</v>
      </c>
      <c r="S1017" s="104">
        <v>44179</v>
      </c>
      <c r="T1017" s="104">
        <v>401768</v>
      </c>
    </row>
    <row r="1018" spans="1:20" s="103" customFormat="1" ht="25.5" customHeight="1">
      <c r="A1018" s="70" t="s">
        <v>13371</v>
      </c>
      <c r="B1018" s="70">
        <v>1</v>
      </c>
      <c r="C1018" s="71" t="s">
        <v>17985</v>
      </c>
      <c r="D1018" s="72" t="s">
        <v>18926</v>
      </c>
      <c r="E1018" s="72" t="s">
        <v>18927</v>
      </c>
      <c r="F1018" s="73" t="s">
        <v>18928</v>
      </c>
      <c r="G1018" s="71" t="s">
        <v>18929</v>
      </c>
      <c r="H1018" s="73">
        <v>10310389</v>
      </c>
      <c r="I1018" s="73" t="str" cm="1">
        <f t="array" ref="I1018">IF(COUNTIF(Q$2:Q1018,Q1018)=1,_xlfn.TEXTJOIN(";",1,IF($Q$2:$Q$2000=Q1018,$C$2:$C$2000,"")),"")</f>
        <v>Centaur;Atellica IM</v>
      </c>
      <c r="J1018" s="73" t="str" cm="1">
        <f t="array" ref="J1018">IF(COUNTIF(Q$2:Q1018,Q1018)=1,_xlfn.TEXTJOIN(";",1,IF($Q$2:$Q$2000=Q1018,$F$2:$F$2000,"")),"")</f>
        <v>07824546(125500);10995574</v>
      </c>
      <c r="K1018" s="73" t="str" cm="1">
        <f t="array" ref="K1018">IF(COUNTIF(Q$2:Q1018,Q1018)=1,_xlfn.TEXTJOIN(";",1,IF($Q$2:$Q$2000=Q1018,$H$2:$H$2000,"")),"")</f>
        <v>10310389;10995574</v>
      </c>
      <c r="L1018" s="103" t="s">
        <v>18930</v>
      </c>
      <c r="M1018" s="103">
        <v>2</v>
      </c>
      <c r="N1018" s="103" t="s">
        <v>18931</v>
      </c>
      <c r="O1018" s="72" t="s">
        <v>18698</v>
      </c>
      <c r="P1018" s="80" t="s">
        <v>18932</v>
      </c>
      <c r="Q1018" s="72" t="str">
        <f t="shared" si="15"/>
        <v>国械备20160345号</v>
      </c>
      <c r="R1018" s="104">
        <v>43438</v>
      </c>
      <c r="S1018" s="104">
        <v>43438</v>
      </c>
      <c r="T1018" s="104">
        <v>401768</v>
      </c>
    </row>
    <row r="1019" spans="1:20" s="103" customFormat="1" ht="25.5" customHeight="1">
      <c r="A1019" s="70" t="s">
        <v>13371</v>
      </c>
      <c r="B1019" s="70">
        <v>1</v>
      </c>
      <c r="C1019" s="71" t="s">
        <v>130</v>
      </c>
      <c r="D1019" s="72" t="s">
        <v>18926</v>
      </c>
      <c r="E1019" s="72" t="s">
        <v>18927</v>
      </c>
      <c r="F1019" s="73">
        <v>10995574</v>
      </c>
      <c r="G1019" s="71" t="s">
        <v>18933</v>
      </c>
      <c r="H1019" s="73">
        <v>10995574</v>
      </c>
      <c r="I1019" s="73" t="str" cm="1">
        <f t="array" ref="I1019">IF(COUNTIF(Q$2:Q1019,Q1019)=1,_xlfn.TEXTJOIN(";",1,IF($Q$2:$Q$2000=Q1019,$C$2:$C$2000,"")),"")</f>
        <v/>
      </c>
      <c r="J1019" s="73" t="str" cm="1">
        <f t="array" ref="J1019">IF(COUNTIF(Q$2:Q1019,Q1019)=1,_xlfn.TEXTJOIN(";",1,IF($Q$2:$Q$2000=Q1019,$F$2:$F$2000,"")),"")</f>
        <v/>
      </c>
      <c r="K1019" s="73" t="str" cm="1">
        <f t="array" ref="K1019">IF(COUNTIF(Q$2:Q1019,Q1019)=1,_xlfn.TEXTJOIN(";",1,IF($Q$2:$Q$2000=Q1019,$H$2:$H$2000,"")),"")</f>
        <v/>
      </c>
      <c r="L1019" s="103" t="s">
        <v>18934</v>
      </c>
      <c r="M1019" s="103">
        <v>2</v>
      </c>
      <c r="N1019" s="103" t="s">
        <v>18935</v>
      </c>
      <c r="O1019" s="72" t="s">
        <v>18703</v>
      </c>
      <c r="P1019" s="80" t="s">
        <v>18936</v>
      </c>
      <c r="Q1019" s="72" t="str">
        <f t="shared" si="15"/>
        <v>国械备20160345号</v>
      </c>
      <c r="R1019" s="104">
        <v>43438</v>
      </c>
      <c r="S1019" s="104">
        <v>43438</v>
      </c>
      <c r="T1019" s="104">
        <v>401768</v>
      </c>
    </row>
    <row r="1020" spans="1:20" s="103" customFormat="1" ht="25.5" customHeight="1">
      <c r="A1020" s="70" t="s">
        <v>13371</v>
      </c>
      <c r="B1020" s="70">
        <v>1</v>
      </c>
      <c r="C1020" s="71" t="s">
        <v>17985</v>
      </c>
      <c r="D1020" s="72" t="s">
        <v>18937</v>
      </c>
      <c r="E1020" s="72" t="s">
        <v>18938</v>
      </c>
      <c r="F1020" s="73" t="s">
        <v>18939</v>
      </c>
      <c r="G1020" s="71" t="s">
        <v>18940</v>
      </c>
      <c r="H1020" s="73">
        <v>10309943</v>
      </c>
      <c r="I1020" s="73" t="str" cm="1">
        <f t="array" ref="I1020">IF(COUNTIF(Q$2:Q1020,Q1020)=1,_xlfn.TEXTJOIN(";",1,IF($Q$2:$Q$2000=Q1020,$C$2:$C$2000,"")),"")</f>
        <v>Centaur;Centaur;Atellica IM</v>
      </c>
      <c r="J1020" s="73" t="str" cm="1">
        <f t="array" ref="J1020">IF(COUNTIF(Q$2:Q1020,Q1020)=1,_xlfn.TEXTJOIN(";",1,IF($Q$2:$Q$2000=Q1020,$F$2:$F$2000,"")),"")</f>
        <v>07948423(110314);04855629(672260);10995644</v>
      </c>
      <c r="K1020" s="73" t="str" cm="1">
        <f t="array" ref="K1020">IF(COUNTIF(Q$2:Q1020,Q1020)=1,_xlfn.TEXTJOIN(";",1,IF($Q$2:$Q$2000=Q1020,$H$2:$H$2000,"")),"")</f>
        <v>10309943;10311601;10995644</v>
      </c>
      <c r="L1020" s="103" t="s">
        <v>18941</v>
      </c>
      <c r="M1020" s="103">
        <v>2</v>
      </c>
      <c r="N1020" s="103" t="s">
        <v>18942</v>
      </c>
      <c r="O1020" s="72" t="s">
        <v>18698</v>
      </c>
      <c r="P1020" s="72" t="s">
        <v>18943</v>
      </c>
      <c r="Q1020" s="72" t="str">
        <f t="shared" si="15"/>
        <v>国械备20152163号</v>
      </c>
      <c r="R1020" s="104">
        <v>44141</v>
      </c>
      <c r="S1020" s="104">
        <v>44141</v>
      </c>
      <c r="T1020" s="104">
        <v>401768</v>
      </c>
    </row>
    <row r="1021" spans="1:20" s="103" customFormat="1" ht="25.5" customHeight="1">
      <c r="A1021" s="70" t="s">
        <v>13371</v>
      </c>
      <c r="B1021" s="70">
        <v>1</v>
      </c>
      <c r="C1021" s="71" t="s">
        <v>17985</v>
      </c>
      <c r="D1021" s="72" t="s">
        <v>18937</v>
      </c>
      <c r="E1021" s="72" t="s">
        <v>18938</v>
      </c>
      <c r="F1021" s="73" t="s">
        <v>18944</v>
      </c>
      <c r="G1021" s="71" t="s">
        <v>18945</v>
      </c>
      <c r="H1021" s="73">
        <v>10311601</v>
      </c>
      <c r="I1021" s="73" t="str" cm="1">
        <f t="array" ref="I1021">IF(COUNTIF(Q$2:Q1021,Q1021)=1,_xlfn.TEXTJOIN(";",1,IF($Q$2:$Q$2000=Q1021,$C$2:$C$2000,"")),"")</f>
        <v/>
      </c>
      <c r="J1021" s="73" t="str" cm="1">
        <f t="array" ref="J1021">IF(COUNTIF(Q$2:Q1021,Q1021)=1,_xlfn.TEXTJOIN(";",1,IF($Q$2:$Q$2000=Q1021,$F$2:$F$2000,"")),"")</f>
        <v/>
      </c>
      <c r="K1021" s="73" t="str" cm="1">
        <f t="array" ref="K1021">IF(COUNTIF(Q$2:Q1021,Q1021)=1,_xlfn.TEXTJOIN(";",1,IF($Q$2:$Q$2000=Q1021,$H$2:$H$2000,"")),"")</f>
        <v/>
      </c>
      <c r="L1021" s="103" t="s">
        <v>18946</v>
      </c>
      <c r="M1021" s="103">
        <v>1</v>
      </c>
      <c r="O1021" s="72" t="s">
        <v>18172</v>
      </c>
      <c r="P1021" s="80" t="s">
        <v>18947</v>
      </c>
      <c r="Q1021" s="72" t="str">
        <f t="shared" si="15"/>
        <v>国械备20152163号</v>
      </c>
      <c r="R1021" s="104">
        <v>44141</v>
      </c>
      <c r="S1021" s="104">
        <v>44141</v>
      </c>
      <c r="T1021" s="104">
        <v>401768</v>
      </c>
    </row>
    <row r="1022" spans="1:20" s="103" customFormat="1" ht="25.5" customHeight="1">
      <c r="A1022" s="70" t="s">
        <v>13371</v>
      </c>
      <c r="B1022" s="70">
        <v>1</v>
      </c>
      <c r="C1022" s="71" t="s">
        <v>130</v>
      </c>
      <c r="D1022" s="72" t="s">
        <v>18937</v>
      </c>
      <c r="E1022" s="72" t="s">
        <v>18938</v>
      </c>
      <c r="F1022" s="73">
        <v>10995644</v>
      </c>
      <c r="G1022" s="71" t="s">
        <v>18948</v>
      </c>
      <c r="H1022" s="73">
        <v>10995644</v>
      </c>
      <c r="I1022" s="73" t="str" cm="1">
        <f t="array" ref="I1022">IF(COUNTIF(Q$2:Q1022,Q1022)=1,_xlfn.TEXTJOIN(";",1,IF($Q$2:$Q$2000=Q1022,$C$2:$C$2000,"")),"")</f>
        <v/>
      </c>
      <c r="J1022" s="73" t="str" cm="1">
        <f t="array" ref="J1022">IF(COUNTIF(Q$2:Q1022,Q1022)=1,_xlfn.TEXTJOIN(";",1,IF($Q$2:$Q$2000=Q1022,$F$2:$F$2000,"")),"")</f>
        <v/>
      </c>
      <c r="K1022" s="73" t="str" cm="1">
        <f t="array" ref="K1022">IF(COUNTIF(Q$2:Q1022,Q1022)=1,_xlfn.TEXTJOIN(";",1,IF($Q$2:$Q$2000=Q1022,$H$2:$H$2000,"")),"")</f>
        <v/>
      </c>
      <c r="L1022" s="103" t="s">
        <v>18949</v>
      </c>
      <c r="M1022" s="103">
        <v>2</v>
      </c>
      <c r="N1022" s="103" t="s">
        <v>18950</v>
      </c>
      <c r="O1022" s="72" t="s">
        <v>18703</v>
      </c>
      <c r="P1022" s="80" t="s">
        <v>18947</v>
      </c>
      <c r="Q1022" s="72" t="str">
        <f t="shared" si="15"/>
        <v>国械备20152163号</v>
      </c>
      <c r="R1022" s="104">
        <v>44141</v>
      </c>
      <c r="S1022" s="104">
        <v>44141</v>
      </c>
      <c r="T1022" s="104">
        <v>401768</v>
      </c>
    </row>
    <row r="1023" spans="1:20" s="103" customFormat="1" ht="25.5" customHeight="1">
      <c r="A1023" s="70" t="s">
        <v>13371</v>
      </c>
      <c r="B1023" s="70">
        <v>1</v>
      </c>
      <c r="C1023" s="71" t="s">
        <v>17985</v>
      </c>
      <c r="D1023" s="72" t="s">
        <v>18951</v>
      </c>
      <c r="E1023" s="72" t="s">
        <v>18952</v>
      </c>
      <c r="F1023" s="73" t="s">
        <v>18953</v>
      </c>
      <c r="G1023" s="71" t="s">
        <v>18954</v>
      </c>
      <c r="H1023" s="73">
        <v>10309947</v>
      </c>
      <c r="I1023" s="73" t="str" cm="1">
        <f t="array" ref="I1023">IF(COUNTIF(Q$2:Q1023,Q1023)=1,_xlfn.TEXTJOIN(";",1,IF($Q$2:$Q$2000=Q1023,$C$2:$C$2000,"")),"")</f>
        <v>Centaur;Centaur</v>
      </c>
      <c r="J1023" s="73" t="str" cm="1">
        <f t="array" ref="J1023">IF(COUNTIF(Q$2:Q1023,Q1023)=1,_xlfn.TEXTJOIN(";",1,IF($Q$2:$Q$2000=Q1023,$F$2:$F$2000,"")),"")</f>
        <v>08805642(110318);05631465(570099)</v>
      </c>
      <c r="K1023" s="73" t="str" cm="1">
        <f t="array" ref="K1023">IF(COUNTIF(Q$2:Q1023,Q1023)=1,_xlfn.TEXTJOIN(";",1,IF($Q$2:$Q$2000=Q1023,$H$2:$H$2000,"")),"")</f>
        <v>10309947;10311388</v>
      </c>
      <c r="L1023" s="103" t="s">
        <v>18955</v>
      </c>
      <c r="M1023" s="103">
        <v>2</v>
      </c>
      <c r="N1023" s="103" t="s">
        <v>18956</v>
      </c>
      <c r="O1023" s="72" t="s">
        <v>18612</v>
      </c>
      <c r="P1023" s="80" t="s">
        <v>18957</v>
      </c>
      <c r="Q1023" s="72" t="str">
        <f t="shared" si="15"/>
        <v>国械备20152167号</v>
      </c>
      <c r="R1023" s="104">
        <v>43434</v>
      </c>
      <c r="S1023" s="104">
        <v>43434</v>
      </c>
      <c r="T1023" s="104">
        <v>401768</v>
      </c>
    </row>
    <row r="1024" spans="1:20" s="103" customFormat="1" ht="25.5" customHeight="1">
      <c r="A1024" s="70" t="s">
        <v>13371</v>
      </c>
      <c r="B1024" s="70">
        <v>1</v>
      </c>
      <c r="C1024" s="71" t="s">
        <v>17985</v>
      </c>
      <c r="D1024" s="72" t="s">
        <v>18951</v>
      </c>
      <c r="E1024" s="72" t="s">
        <v>18952</v>
      </c>
      <c r="F1024" s="73" t="s">
        <v>18958</v>
      </c>
      <c r="G1024" s="71" t="s">
        <v>18959</v>
      </c>
      <c r="H1024" s="73">
        <v>10311388</v>
      </c>
      <c r="I1024" s="73" t="str" cm="1">
        <f t="array" ref="I1024">IF(COUNTIF(Q$2:Q1024,Q1024)=1,_xlfn.TEXTJOIN(";",1,IF($Q$2:$Q$2000=Q1024,$C$2:$C$2000,"")),"")</f>
        <v/>
      </c>
      <c r="J1024" s="73" t="str" cm="1">
        <f t="array" ref="J1024">IF(COUNTIF(Q$2:Q1024,Q1024)=1,_xlfn.TEXTJOIN(";",1,IF($Q$2:$Q$2000=Q1024,$F$2:$F$2000,"")),"")</f>
        <v/>
      </c>
      <c r="K1024" s="73" t="str" cm="1">
        <f t="array" ref="K1024">IF(COUNTIF(Q$2:Q1024,Q1024)=1,_xlfn.TEXTJOIN(";",1,IF($Q$2:$Q$2000=Q1024,$H$2:$H$2000,"")),"")</f>
        <v/>
      </c>
      <c r="L1024" s="103" t="s">
        <v>18960</v>
      </c>
      <c r="M1024" s="103">
        <v>1</v>
      </c>
      <c r="O1024" s="72" t="s">
        <v>18961</v>
      </c>
      <c r="P1024" s="80" t="s">
        <v>18962</v>
      </c>
      <c r="Q1024" s="72" t="str">
        <f t="shared" si="15"/>
        <v>国械备20152167号</v>
      </c>
      <c r="R1024" s="104">
        <v>43434</v>
      </c>
      <c r="S1024" s="104">
        <v>43434</v>
      </c>
      <c r="T1024" s="104">
        <v>401768</v>
      </c>
    </row>
    <row r="1025" spans="1:20" s="103" customFormat="1" ht="25.5" customHeight="1">
      <c r="A1025" s="70" t="s">
        <v>13371</v>
      </c>
      <c r="B1025" s="70">
        <v>2</v>
      </c>
      <c r="C1025" s="71" t="s">
        <v>17985</v>
      </c>
      <c r="D1025" s="72" t="s">
        <v>18054</v>
      </c>
      <c r="E1025" s="72" t="s">
        <v>18963</v>
      </c>
      <c r="F1025" s="73" t="s">
        <v>18964</v>
      </c>
      <c r="G1025" s="71" t="s">
        <v>18965</v>
      </c>
      <c r="H1025" s="73">
        <v>10285904</v>
      </c>
      <c r="I1025" s="73" t="str" cm="1">
        <f t="array" ref="I1025">IF(COUNTIF(Q$2:Q1025,Q1025)=1,_xlfn.TEXTJOIN(";",1,IF($Q$2:$Q$2000=Q1025,$C$2:$C$2000,"")),"")</f>
        <v>Centaur;Centaur;Atellica IM;Atellica IM</v>
      </c>
      <c r="J1025" s="73" t="str" cm="1">
        <f t="array" ref="J1025">IF(COUNTIF(Q$2:Q1025,Q1025)=1,_xlfn.TEXTJOIN(";",1,IF($Q$2:$Q$2000=Q1025,$F$2:$F$2000,"")),"")</f>
        <v>04800735;04800646;10995500;10995501</v>
      </c>
      <c r="K1025" s="73" t="str" cm="1">
        <f t="array" ref="K1025">IF(COUNTIF(Q$2:Q1025,Q1025)=1,_xlfn.TEXTJOIN(";",1,IF($Q$2:$Q$2000=Q1025,$H$2:$H$2000,"")),"")</f>
        <v>10285904;10285903;10995500;10995501</v>
      </c>
      <c r="L1025" s="103" t="s">
        <v>18966</v>
      </c>
      <c r="M1025" s="103">
        <v>1</v>
      </c>
      <c r="O1025" s="72" t="s">
        <v>18967</v>
      </c>
      <c r="P1025" s="80" t="s">
        <v>18968</v>
      </c>
      <c r="Q1025" s="72" t="str">
        <f t="shared" si="15"/>
        <v>国械注进20162404647</v>
      </c>
      <c r="R1025" s="104">
        <v>44312</v>
      </c>
      <c r="S1025" s="104">
        <v>44312</v>
      </c>
      <c r="T1025" s="104">
        <v>46137</v>
      </c>
    </row>
    <row r="1026" spans="1:20" s="103" customFormat="1" ht="25.5" customHeight="1">
      <c r="A1026" s="70" t="s">
        <v>13371</v>
      </c>
      <c r="B1026" s="70">
        <v>2</v>
      </c>
      <c r="C1026" s="71" t="s">
        <v>17985</v>
      </c>
      <c r="D1026" s="72" t="s">
        <v>18054</v>
      </c>
      <c r="E1026" s="72" t="s">
        <v>18963</v>
      </c>
      <c r="F1026" s="73" t="s">
        <v>18969</v>
      </c>
      <c r="G1026" s="71" t="s">
        <v>18970</v>
      </c>
      <c r="H1026" s="73">
        <v>10285903</v>
      </c>
      <c r="I1026" s="73" t="str" cm="1">
        <f t="array" ref="I1026">IF(COUNTIF(Q$2:Q1026,Q1026)=1,_xlfn.TEXTJOIN(";",1,IF($Q$2:$Q$2000=Q1026,$C$2:$C$2000,"")),"")</f>
        <v/>
      </c>
      <c r="J1026" s="73" t="str" cm="1">
        <f t="array" ref="J1026">IF(COUNTIF(Q$2:Q1026,Q1026)=1,_xlfn.TEXTJOIN(";",1,IF($Q$2:$Q$2000=Q1026,$F$2:$F$2000,"")),"")</f>
        <v/>
      </c>
      <c r="K1026" s="73" t="str" cm="1">
        <f t="array" ref="K1026">IF(COUNTIF(Q$2:Q1026,Q1026)=1,_xlfn.TEXTJOIN(";",1,IF($Q$2:$Q$2000=Q1026,$H$2:$H$2000,"")),"")</f>
        <v/>
      </c>
      <c r="L1026" s="103" t="s">
        <v>18971</v>
      </c>
      <c r="M1026" s="103">
        <v>1</v>
      </c>
      <c r="O1026" s="72" t="s">
        <v>18972</v>
      </c>
      <c r="P1026" s="80" t="s">
        <v>18973</v>
      </c>
      <c r="Q1026" s="72" t="str">
        <f t="shared" si="15"/>
        <v>国械注进20162404647</v>
      </c>
      <c r="R1026" s="104">
        <v>44312</v>
      </c>
      <c r="S1026" s="104">
        <v>44312</v>
      </c>
      <c r="T1026" s="104">
        <v>46137</v>
      </c>
    </row>
    <row r="1027" spans="1:20" s="103" customFormat="1" ht="25.5" customHeight="1">
      <c r="A1027" s="70" t="s">
        <v>13371</v>
      </c>
      <c r="B1027" s="70">
        <v>2</v>
      </c>
      <c r="C1027" s="71" t="s">
        <v>130</v>
      </c>
      <c r="D1027" s="72" t="s">
        <v>18054</v>
      </c>
      <c r="E1027" s="72" t="s">
        <v>18963</v>
      </c>
      <c r="F1027" s="73">
        <v>10995500</v>
      </c>
      <c r="G1027" s="71" t="s">
        <v>18974</v>
      </c>
      <c r="H1027" s="73">
        <v>10995500</v>
      </c>
      <c r="I1027" s="73" t="str" cm="1">
        <f t="array" ref="I1027">IF(COUNTIF(Q$2:Q1027,Q1027)=1,_xlfn.TEXTJOIN(";",1,IF($Q$2:$Q$2000=Q1027,$C$2:$C$2000,"")),"")</f>
        <v/>
      </c>
      <c r="J1027" s="73" t="str" cm="1">
        <f t="array" ref="J1027">IF(COUNTIF(Q$2:Q1027,Q1027)=1,_xlfn.TEXTJOIN(";",1,IF($Q$2:$Q$2000=Q1027,$F$2:$F$2000,"")),"")</f>
        <v/>
      </c>
      <c r="K1027" s="73" t="str" cm="1">
        <f t="array" ref="K1027">IF(COUNTIF(Q$2:Q1027,Q1027)=1,_xlfn.TEXTJOIN(";",1,IF($Q$2:$Q$2000=Q1027,$H$2:$H$2000,"")),"")</f>
        <v/>
      </c>
      <c r="L1027" s="103" t="s">
        <v>18975</v>
      </c>
      <c r="M1027" s="103">
        <v>2</v>
      </c>
      <c r="N1027" s="103" t="s">
        <v>18976</v>
      </c>
      <c r="O1027" s="72" t="s">
        <v>18977</v>
      </c>
      <c r="P1027" s="80" t="s">
        <v>18973</v>
      </c>
      <c r="Q1027" s="72" t="str">
        <f t="shared" ref="Q1027:Q1090" si="16">IF(IFERROR(FIND("Refer to ",P1027),0),REPLACE(P1027,1,9,""),P1027)</f>
        <v>国械注进20162404647</v>
      </c>
      <c r="R1027" s="104">
        <v>44312</v>
      </c>
      <c r="S1027" s="104">
        <v>44312</v>
      </c>
      <c r="T1027" s="104">
        <v>46137</v>
      </c>
    </row>
    <row r="1028" spans="1:20" s="103" customFormat="1" ht="25.5" customHeight="1">
      <c r="A1028" s="70" t="s">
        <v>13371</v>
      </c>
      <c r="B1028" s="70">
        <v>2</v>
      </c>
      <c r="C1028" s="71" t="s">
        <v>130</v>
      </c>
      <c r="D1028" s="72" t="s">
        <v>18054</v>
      </c>
      <c r="E1028" s="72" t="s">
        <v>18963</v>
      </c>
      <c r="F1028" s="73">
        <v>10995501</v>
      </c>
      <c r="G1028" s="71" t="s">
        <v>18978</v>
      </c>
      <c r="H1028" s="73">
        <v>10995501</v>
      </c>
      <c r="I1028" s="73" t="str" cm="1">
        <f t="array" ref="I1028">IF(COUNTIF(Q$2:Q1028,Q1028)=1,_xlfn.TEXTJOIN(";",1,IF($Q$2:$Q$2000=Q1028,$C$2:$C$2000,"")),"")</f>
        <v/>
      </c>
      <c r="J1028" s="73" t="str" cm="1">
        <f t="array" ref="J1028">IF(COUNTIF(Q$2:Q1028,Q1028)=1,_xlfn.TEXTJOIN(";",1,IF($Q$2:$Q$2000=Q1028,$F$2:$F$2000,"")),"")</f>
        <v/>
      </c>
      <c r="K1028" s="73" t="str" cm="1">
        <f t="array" ref="K1028">IF(COUNTIF(Q$2:Q1028,Q1028)=1,_xlfn.TEXTJOIN(";",1,IF($Q$2:$Q$2000=Q1028,$H$2:$H$2000,"")),"")</f>
        <v/>
      </c>
      <c r="L1028" s="103" t="s">
        <v>18979</v>
      </c>
      <c r="M1028" s="103">
        <v>6</v>
      </c>
      <c r="N1028" s="103" t="s">
        <v>18980</v>
      </c>
      <c r="O1028" s="72" t="s">
        <v>18981</v>
      </c>
      <c r="P1028" s="80" t="s">
        <v>18973</v>
      </c>
      <c r="Q1028" s="72" t="str">
        <f t="shared" si="16"/>
        <v>国械注进20162404647</v>
      </c>
      <c r="R1028" s="104">
        <v>44312</v>
      </c>
      <c r="S1028" s="104">
        <v>44312</v>
      </c>
      <c r="T1028" s="104">
        <v>46137</v>
      </c>
    </row>
    <row r="1029" spans="1:20" s="103" customFormat="1" ht="25.5" customHeight="1">
      <c r="A1029" s="70" t="s">
        <v>13371</v>
      </c>
      <c r="B1029" s="70">
        <v>2</v>
      </c>
      <c r="C1029" s="71" t="s">
        <v>17985</v>
      </c>
      <c r="D1029" s="72" t="s">
        <v>189</v>
      </c>
      <c r="E1029" s="72" t="s">
        <v>18982</v>
      </c>
      <c r="F1029" s="73" t="s">
        <v>18983</v>
      </c>
      <c r="G1029" s="71" t="s">
        <v>18984</v>
      </c>
      <c r="H1029" s="73">
        <v>10309961</v>
      </c>
      <c r="I1029" s="73" t="str" cm="1">
        <f t="array" ref="I1029">IF(COUNTIF(Q$2:Q1029,Q1029)=1,_xlfn.TEXTJOIN(";",1,IF($Q$2:$Q$2000=Q1029,$C$2:$C$2000,"")),"")</f>
        <v>Centaur;Centaur;Atellica IM;Atellica IM</v>
      </c>
      <c r="J1029" s="73" t="str" cm="1">
        <f t="array" ref="J1029">IF(COUNTIF(Q$2:Q1029,Q1029)=1,_xlfn.TEXTJOIN(";",1,IF($Q$2:$Q$2000=Q1029,$F$2:$F$2000,"")),"")</f>
        <v>09236439(110736);08074354(110735);10995684;10995685</v>
      </c>
      <c r="K1029" s="73" t="str" cm="1">
        <f t="array" ref="K1029">IF(COUNTIF(Q$2:Q1029,Q1029)=1,_xlfn.TEXTJOIN(";",1,IF($Q$2:$Q$2000=Q1029,$H$2:$H$2000,"")),"")</f>
        <v>10309961;10309960;10995684;10995685</v>
      </c>
      <c r="L1029" s="103" t="s">
        <v>18985</v>
      </c>
      <c r="M1029" s="103">
        <v>5</v>
      </c>
      <c r="N1029" s="103" t="s">
        <v>18986</v>
      </c>
      <c r="O1029" s="72" t="s">
        <v>18031</v>
      </c>
      <c r="P1029" s="80" t="s">
        <v>190</v>
      </c>
      <c r="Q1029" s="72" t="str">
        <f t="shared" si="16"/>
        <v>国械注进20162404156</v>
      </c>
      <c r="R1029" s="104">
        <v>44368</v>
      </c>
      <c r="S1029" s="104">
        <v>44368</v>
      </c>
      <c r="T1029" s="104">
        <v>45984</v>
      </c>
    </row>
    <row r="1030" spans="1:20" s="103" customFormat="1" ht="18.649999999999999" customHeight="1">
      <c r="A1030" s="70" t="s">
        <v>13371</v>
      </c>
      <c r="B1030" s="70">
        <v>2</v>
      </c>
      <c r="C1030" s="71" t="s">
        <v>17985</v>
      </c>
      <c r="D1030" s="72" t="s">
        <v>189</v>
      </c>
      <c r="E1030" s="72" t="s">
        <v>18982</v>
      </c>
      <c r="F1030" s="73" t="s">
        <v>18987</v>
      </c>
      <c r="G1030" s="71" t="s">
        <v>18988</v>
      </c>
      <c r="H1030" s="73">
        <v>10309960</v>
      </c>
      <c r="I1030" s="73" t="str" cm="1">
        <f t="array" ref="I1030">IF(COUNTIF(Q$2:Q1030,Q1030)=1,_xlfn.TEXTJOIN(";",1,IF($Q$2:$Q$2000=Q1030,$C$2:$C$2000,"")),"")</f>
        <v/>
      </c>
      <c r="J1030" s="73" t="str" cm="1">
        <f t="array" ref="J1030">IF(COUNTIF(Q$2:Q1030,Q1030)=1,_xlfn.TEXTJOIN(";",1,IF($Q$2:$Q$2000=Q1030,$F$2:$F$2000,"")),"")</f>
        <v/>
      </c>
      <c r="K1030" s="73" t="str" cm="1">
        <f t="array" ref="K1030">IF(COUNTIF(Q$2:Q1030,Q1030)=1,_xlfn.TEXTJOIN(";",1,IF($Q$2:$Q$2000=Q1030,$H$2:$H$2000,"")),"")</f>
        <v/>
      </c>
      <c r="L1030" s="103" t="s">
        <v>18989</v>
      </c>
      <c r="M1030" s="103">
        <v>1</v>
      </c>
      <c r="O1030" s="72" t="s">
        <v>18035</v>
      </c>
      <c r="P1030" s="80" t="s">
        <v>18990</v>
      </c>
      <c r="Q1030" s="72" t="str">
        <f t="shared" si="16"/>
        <v>国械注进20162404156</v>
      </c>
      <c r="R1030" s="104">
        <v>44368</v>
      </c>
      <c r="S1030" s="104">
        <v>44368</v>
      </c>
      <c r="T1030" s="104">
        <v>45984</v>
      </c>
    </row>
    <row r="1031" spans="1:20" s="103" customFormat="1" ht="23.9" customHeight="1">
      <c r="A1031" s="70" t="s">
        <v>13371</v>
      </c>
      <c r="B1031" s="70">
        <v>2</v>
      </c>
      <c r="C1031" s="71" t="s">
        <v>130</v>
      </c>
      <c r="D1031" s="72" t="s">
        <v>189</v>
      </c>
      <c r="E1031" s="72" t="s">
        <v>18982</v>
      </c>
      <c r="F1031" s="73" t="s">
        <v>18991</v>
      </c>
      <c r="G1031" s="71" t="s">
        <v>18992</v>
      </c>
      <c r="H1031" s="73">
        <v>10995684</v>
      </c>
      <c r="I1031" s="73" t="str" cm="1">
        <f t="array" ref="I1031">IF(COUNTIF(Q$2:Q1031,Q1031)=1,_xlfn.TEXTJOIN(";",1,IF($Q$2:$Q$2000=Q1031,$C$2:$C$2000,"")),"")</f>
        <v/>
      </c>
      <c r="J1031" s="73" t="str" cm="1">
        <f t="array" ref="J1031">IF(COUNTIF(Q$2:Q1031,Q1031)=1,_xlfn.TEXTJOIN(";",1,IF($Q$2:$Q$2000=Q1031,$F$2:$F$2000,"")),"")</f>
        <v/>
      </c>
      <c r="K1031" s="73" t="str" cm="1">
        <f t="array" ref="K1031">IF(COUNTIF(Q$2:Q1031,Q1031)=1,_xlfn.TEXTJOIN(";",1,IF($Q$2:$Q$2000=Q1031,$H$2:$H$2000,"")),"")</f>
        <v/>
      </c>
      <c r="L1031" s="103" t="s">
        <v>18993</v>
      </c>
      <c r="M1031" s="103">
        <v>1</v>
      </c>
      <c r="O1031" s="72" t="s">
        <v>18994</v>
      </c>
      <c r="P1031" s="80" t="s">
        <v>18990</v>
      </c>
      <c r="Q1031" s="72" t="str">
        <f t="shared" si="16"/>
        <v>国械注进20162404156</v>
      </c>
      <c r="R1031" s="104">
        <v>44368</v>
      </c>
      <c r="S1031" s="104">
        <v>44368</v>
      </c>
      <c r="T1031" s="104">
        <v>45984</v>
      </c>
    </row>
    <row r="1032" spans="1:20" s="103" customFormat="1" ht="21" customHeight="1">
      <c r="A1032" s="70" t="s">
        <v>13371</v>
      </c>
      <c r="B1032" s="70">
        <v>2</v>
      </c>
      <c r="C1032" s="71" t="s">
        <v>130</v>
      </c>
      <c r="D1032" s="72" t="s">
        <v>189</v>
      </c>
      <c r="E1032" s="72" t="s">
        <v>18982</v>
      </c>
      <c r="F1032" s="73">
        <v>10995685</v>
      </c>
      <c r="G1032" s="71" t="s">
        <v>18995</v>
      </c>
      <c r="H1032" s="73">
        <v>10995685</v>
      </c>
      <c r="I1032" s="73" t="str" cm="1">
        <f t="array" ref="I1032">IF(COUNTIF(Q$2:Q1032,Q1032)=1,_xlfn.TEXTJOIN(";",1,IF($Q$2:$Q$2000=Q1032,$C$2:$C$2000,"")),"")</f>
        <v/>
      </c>
      <c r="J1032" s="73" t="str" cm="1">
        <f t="array" ref="J1032">IF(COUNTIF(Q$2:Q1032,Q1032)=1,_xlfn.TEXTJOIN(";",1,IF($Q$2:$Q$2000=Q1032,$F$2:$F$2000,"")),"")</f>
        <v/>
      </c>
      <c r="K1032" s="73" t="str" cm="1">
        <f t="array" ref="K1032">IF(COUNTIF(Q$2:Q1032,Q1032)=1,_xlfn.TEXTJOIN(";",1,IF($Q$2:$Q$2000=Q1032,$H$2:$H$2000,"")),"")</f>
        <v/>
      </c>
      <c r="L1032" s="103" t="s">
        <v>18996</v>
      </c>
      <c r="M1032" s="103">
        <v>5</v>
      </c>
      <c r="N1032" s="103" t="s">
        <v>18997</v>
      </c>
      <c r="O1032" s="72" t="s">
        <v>18998</v>
      </c>
      <c r="P1032" s="80" t="s">
        <v>18990</v>
      </c>
      <c r="Q1032" s="72" t="str">
        <f t="shared" si="16"/>
        <v>国械注进20162404156</v>
      </c>
      <c r="R1032" s="104">
        <v>44368</v>
      </c>
      <c r="S1032" s="104">
        <v>44368</v>
      </c>
      <c r="T1032" s="104">
        <v>45984</v>
      </c>
    </row>
    <row r="1033" spans="1:20" s="103" customFormat="1" ht="25.5" customHeight="1">
      <c r="A1033" s="70" t="s">
        <v>13371</v>
      </c>
      <c r="B1033" s="70">
        <v>2</v>
      </c>
      <c r="C1033" s="71" t="s">
        <v>17985</v>
      </c>
      <c r="D1033" s="72" t="s">
        <v>18999</v>
      </c>
      <c r="E1033" s="72" t="s">
        <v>19000</v>
      </c>
      <c r="F1033" s="73" t="s">
        <v>19001</v>
      </c>
      <c r="G1033" s="71" t="s">
        <v>19002</v>
      </c>
      <c r="H1033" s="73">
        <v>10309976</v>
      </c>
      <c r="I1033" s="73" t="str" cm="1">
        <f t="array" ref="I1033">IF(COUNTIF(Q$2:Q1033,Q1033)=1,_xlfn.TEXTJOIN(";",1,IF($Q$2:$Q$2000=Q1033,$C$2:$C$2000,"")),"")</f>
        <v>Centaur;Centaur;Atellica IM;Atellica IM</v>
      </c>
      <c r="J1033" s="73" t="str" cm="1">
        <f t="array" ref="J1033">IF(COUNTIF(Q$2:Q1033,Q1033)=1,_xlfn.TEXTJOIN(";",1,IF($Q$2:$Q$2000=Q1033,$F$2:$F$2000,"")),"")</f>
        <v>09505871(110758);03278474(110757);10995655;10995656</v>
      </c>
      <c r="K1033" s="73" t="str" cm="1">
        <f t="array" ref="K1033">IF(COUNTIF(Q$2:Q1033,Q1033)=1,_xlfn.TEXTJOIN(";",1,IF($Q$2:$Q$2000=Q1033,$H$2:$H$2000,"")),"")</f>
        <v>10309976;10309975;10995655;10995656</v>
      </c>
      <c r="L1033" s="103" t="s">
        <v>19003</v>
      </c>
      <c r="M1033" s="103">
        <v>5</v>
      </c>
      <c r="N1033" s="103" t="s">
        <v>19004</v>
      </c>
      <c r="O1033" s="72" t="s">
        <v>18098</v>
      </c>
      <c r="P1033" s="80" t="s">
        <v>19005</v>
      </c>
      <c r="Q1033" s="72" t="str">
        <f t="shared" si="16"/>
        <v>国械注进20162404610</v>
      </c>
      <c r="R1033" s="104">
        <v>44333</v>
      </c>
      <c r="S1033" s="104">
        <v>44333</v>
      </c>
      <c r="T1033" s="104">
        <v>46158</v>
      </c>
    </row>
    <row r="1034" spans="1:20" s="103" customFormat="1" ht="25.5" customHeight="1">
      <c r="A1034" s="70" t="s">
        <v>13371</v>
      </c>
      <c r="B1034" s="70">
        <v>2</v>
      </c>
      <c r="C1034" s="71" t="s">
        <v>17985</v>
      </c>
      <c r="D1034" s="72" t="s">
        <v>18999</v>
      </c>
      <c r="E1034" s="72" t="s">
        <v>19000</v>
      </c>
      <c r="F1034" s="73" t="s">
        <v>19006</v>
      </c>
      <c r="G1034" s="71" t="s">
        <v>19007</v>
      </c>
      <c r="H1034" s="73">
        <v>10309975</v>
      </c>
      <c r="I1034" s="73" t="str" cm="1">
        <f t="array" ref="I1034">IF(COUNTIF(Q$2:Q1034,Q1034)=1,_xlfn.TEXTJOIN(";",1,IF($Q$2:$Q$2000=Q1034,$C$2:$C$2000,"")),"")</f>
        <v/>
      </c>
      <c r="J1034" s="73" t="str" cm="1">
        <f t="array" ref="J1034">IF(COUNTIF(Q$2:Q1034,Q1034)=1,_xlfn.TEXTJOIN(";",1,IF($Q$2:$Q$2000=Q1034,$F$2:$F$2000,"")),"")</f>
        <v/>
      </c>
      <c r="K1034" s="73" t="str" cm="1">
        <f t="array" ref="K1034">IF(COUNTIF(Q$2:Q1034,Q1034)=1,_xlfn.TEXTJOIN(";",1,IF($Q$2:$Q$2000=Q1034,$H$2:$H$2000,"")),"")</f>
        <v/>
      </c>
      <c r="L1034" s="103" t="s">
        <v>19008</v>
      </c>
      <c r="M1034" s="103">
        <v>1</v>
      </c>
      <c r="O1034" s="72" t="s">
        <v>18103</v>
      </c>
      <c r="P1034" s="80" t="s">
        <v>19009</v>
      </c>
      <c r="Q1034" s="72" t="str">
        <f t="shared" si="16"/>
        <v>国械注进20162404610</v>
      </c>
      <c r="R1034" s="104">
        <v>44333</v>
      </c>
      <c r="S1034" s="104">
        <v>44333</v>
      </c>
      <c r="T1034" s="104">
        <v>46158</v>
      </c>
    </row>
    <row r="1035" spans="1:20" s="103" customFormat="1" ht="25.5" customHeight="1">
      <c r="A1035" s="70" t="s">
        <v>13371</v>
      </c>
      <c r="B1035" s="70">
        <v>2</v>
      </c>
      <c r="C1035" s="71" t="s">
        <v>130</v>
      </c>
      <c r="D1035" s="72" t="s">
        <v>18999</v>
      </c>
      <c r="E1035" s="72" t="s">
        <v>19000</v>
      </c>
      <c r="F1035" s="73" t="s">
        <v>19010</v>
      </c>
      <c r="G1035" s="71" t="s">
        <v>19011</v>
      </c>
      <c r="H1035" s="73">
        <v>10995655</v>
      </c>
      <c r="I1035" s="73" t="str" cm="1">
        <f t="array" ref="I1035">IF(COUNTIF(Q$2:Q1035,Q1035)=1,_xlfn.TEXTJOIN(";",1,IF($Q$2:$Q$2000=Q1035,$C$2:$C$2000,"")),"")</f>
        <v/>
      </c>
      <c r="J1035" s="73" t="str" cm="1">
        <f t="array" ref="J1035">IF(COUNTIF(Q$2:Q1035,Q1035)=1,_xlfn.TEXTJOIN(";",1,IF($Q$2:$Q$2000=Q1035,$F$2:$F$2000,"")),"")</f>
        <v/>
      </c>
      <c r="K1035" s="73" t="str" cm="1">
        <f t="array" ref="K1035">IF(COUNTIF(Q$2:Q1035,Q1035)=1,_xlfn.TEXTJOIN(";",1,IF($Q$2:$Q$2000=Q1035,$H$2:$H$2000,"")),"")</f>
        <v/>
      </c>
      <c r="L1035" s="103" t="s">
        <v>19012</v>
      </c>
      <c r="M1035" s="103">
        <v>5</v>
      </c>
      <c r="N1035" s="103" t="s">
        <v>19013</v>
      </c>
      <c r="O1035" s="72" t="s">
        <v>18109</v>
      </c>
      <c r="P1035" s="80" t="s">
        <v>19009</v>
      </c>
      <c r="Q1035" s="72" t="str">
        <f t="shared" si="16"/>
        <v>国械注进20162404610</v>
      </c>
      <c r="R1035" s="104">
        <v>44333</v>
      </c>
      <c r="S1035" s="104">
        <v>44333</v>
      </c>
      <c r="T1035" s="104">
        <v>46158</v>
      </c>
    </row>
    <row r="1036" spans="1:20" s="103" customFormat="1" ht="25.5" customHeight="1">
      <c r="A1036" s="70" t="s">
        <v>13371</v>
      </c>
      <c r="B1036" s="70">
        <v>2</v>
      </c>
      <c r="C1036" s="71" t="s">
        <v>130</v>
      </c>
      <c r="D1036" s="72" t="s">
        <v>18999</v>
      </c>
      <c r="E1036" s="72" t="s">
        <v>19000</v>
      </c>
      <c r="F1036" s="73">
        <v>10995656</v>
      </c>
      <c r="G1036" s="71" t="s">
        <v>19014</v>
      </c>
      <c r="H1036" s="73">
        <v>10995656</v>
      </c>
      <c r="I1036" s="73" t="str" cm="1">
        <f t="array" ref="I1036">IF(COUNTIF(Q$2:Q1036,Q1036)=1,_xlfn.TEXTJOIN(";",1,IF($Q$2:$Q$2000=Q1036,$C$2:$C$2000,"")),"")</f>
        <v/>
      </c>
      <c r="J1036" s="73" t="str" cm="1">
        <f t="array" ref="J1036">IF(COUNTIF(Q$2:Q1036,Q1036)=1,_xlfn.TEXTJOIN(";",1,IF($Q$2:$Q$2000=Q1036,$F$2:$F$2000,"")),"")</f>
        <v/>
      </c>
      <c r="K1036" s="73" t="str" cm="1">
        <f t="array" ref="K1036">IF(COUNTIF(Q$2:Q1036,Q1036)=1,_xlfn.TEXTJOIN(";",1,IF($Q$2:$Q$2000=Q1036,$H$2:$H$2000,"")),"")</f>
        <v/>
      </c>
      <c r="L1036" s="103" t="s">
        <v>19015</v>
      </c>
      <c r="M1036" s="103">
        <v>1</v>
      </c>
      <c r="O1036" s="72" t="s">
        <v>18113</v>
      </c>
      <c r="P1036" s="80" t="s">
        <v>19009</v>
      </c>
      <c r="Q1036" s="72" t="str">
        <f t="shared" si="16"/>
        <v>国械注进20162404610</v>
      </c>
      <c r="R1036" s="104">
        <v>44333</v>
      </c>
      <c r="S1036" s="104">
        <v>44333</v>
      </c>
      <c r="T1036" s="104">
        <v>46158</v>
      </c>
    </row>
    <row r="1037" spans="1:20" s="103" customFormat="1" ht="25.5" customHeight="1">
      <c r="A1037" s="70" t="s">
        <v>13371</v>
      </c>
      <c r="B1037" s="70">
        <v>1</v>
      </c>
      <c r="C1037" s="71" t="s">
        <v>17985</v>
      </c>
      <c r="D1037" s="72" t="s">
        <v>19016</v>
      </c>
      <c r="E1037" s="72" t="s">
        <v>19017</v>
      </c>
      <c r="F1037" s="73" t="s">
        <v>19018</v>
      </c>
      <c r="G1037" s="71" t="s">
        <v>19019</v>
      </c>
      <c r="H1037" s="73">
        <v>10310382</v>
      </c>
      <c r="I1037" s="73" t="str" cm="1">
        <f t="array" ref="I1037">IF(COUNTIF(Q$2:Q1037,Q1037)=1,_xlfn.TEXTJOIN(";",1,IF($Q$2:$Q$2000=Q1037,$C$2:$C$2000,"")),"")</f>
        <v>Centaur;Atellica IM</v>
      </c>
      <c r="J1037" s="73" t="str" cm="1">
        <f t="array" ref="J1037">IF(COUNTIF(Q$2:Q1037,Q1037)=1,_xlfn.TEXTJOIN(";",1,IF($Q$2:$Q$2000=Q1037,$F$2:$F$2000,"")),"")</f>
        <v>124974(05171359);10995576</v>
      </c>
      <c r="K1037" s="73" t="str" cm="1">
        <f t="array" ref="K1037">IF(COUNTIF(Q$2:Q1037,Q1037)=1,_xlfn.TEXTJOIN(";",1,IF($Q$2:$Q$2000=Q1037,$H$2:$H$2000,"")),"")</f>
        <v>10310382;10995576</v>
      </c>
      <c r="L1037" s="103" t="s">
        <v>19020</v>
      </c>
      <c r="M1037" s="103">
        <v>1</v>
      </c>
      <c r="O1037" s="72" t="s">
        <v>19021</v>
      </c>
      <c r="P1037" s="80" t="s">
        <v>19022</v>
      </c>
      <c r="Q1037" s="72" t="str">
        <f t="shared" si="16"/>
        <v>国械备20151863号</v>
      </c>
      <c r="R1037" s="104">
        <v>43434</v>
      </c>
      <c r="S1037" s="104">
        <v>43434</v>
      </c>
      <c r="T1037" s="104">
        <v>401768</v>
      </c>
    </row>
    <row r="1038" spans="1:20" s="103" customFormat="1" ht="25.5" customHeight="1">
      <c r="A1038" s="70" t="s">
        <v>13371</v>
      </c>
      <c r="B1038" s="70">
        <v>1</v>
      </c>
      <c r="C1038" s="71" t="s">
        <v>130</v>
      </c>
      <c r="D1038" s="72" t="s">
        <v>19016</v>
      </c>
      <c r="E1038" s="72" t="s">
        <v>19017</v>
      </c>
      <c r="F1038" s="73">
        <v>10995576</v>
      </c>
      <c r="G1038" s="71" t="s">
        <v>19023</v>
      </c>
      <c r="H1038" s="73">
        <v>10995576</v>
      </c>
      <c r="I1038" s="73" t="str" cm="1">
        <f t="array" ref="I1038">IF(COUNTIF(Q$2:Q1038,Q1038)=1,_xlfn.TEXTJOIN(";",1,IF($Q$2:$Q$2000=Q1038,$C$2:$C$2000,"")),"")</f>
        <v/>
      </c>
      <c r="J1038" s="73" t="str" cm="1">
        <f t="array" ref="J1038">IF(COUNTIF(Q$2:Q1038,Q1038)=1,_xlfn.TEXTJOIN(";",1,IF($Q$2:$Q$2000=Q1038,$F$2:$F$2000,"")),"")</f>
        <v/>
      </c>
      <c r="K1038" s="73" t="str" cm="1">
        <f t="array" ref="K1038">IF(COUNTIF(Q$2:Q1038,Q1038)=1,_xlfn.TEXTJOIN(";",1,IF($Q$2:$Q$2000=Q1038,$H$2:$H$2000,"")),"")</f>
        <v/>
      </c>
      <c r="L1038" s="103" t="s">
        <v>19024</v>
      </c>
      <c r="M1038" s="103">
        <v>1</v>
      </c>
      <c r="O1038" s="72" t="s">
        <v>19025</v>
      </c>
      <c r="P1038" s="80" t="s">
        <v>19026</v>
      </c>
      <c r="Q1038" s="72" t="str">
        <f t="shared" si="16"/>
        <v>国械备20151863号</v>
      </c>
      <c r="R1038" s="104">
        <v>43434</v>
      </c>
      <c r="S1038" s="104">
        <v>43434</v>
      </c>
      <c r="T1038" s="104">
        <v>401768</v>
      </c>
    </row>
    <row r="1039" spans="1:20" s="103" customFormat="1" ht="25.5" customHeight="1">
      <c r="A1039" s="70" t="s">
        <v>13371</v>
      </c>
      <c r="B1039" s="70">
        <v>1</v>
      </c>
      <c r="C1039" s="71" t="s">
        <v>17985</v>
      </c>
      <c r="D1039" s="72" t="s">
        <v>19027</v>
      </c>
      <c r="E1039" s="72" t="s">
        <v>19028</v>
      </c>
      <c r="F1039" s="73" t="s">
        <v>19029</v>
      </c>
      <c r="G1039" s="71" t="s">
        <v>19030</v>
      </c>
      <c r="H1039" s="73">
        <v>10309954</v>
      </c>
      <c r="I1039" s="73" t="str" cm="1">
        <f t="array" ref="I1039">IF(COUNTIF(Q$2:Q1039,Q1039)=1,_xlfn.TEXTJOIN(";",1,IF($Q$2:$Q$2000=Q1039,$C$2:$C$2000,"")),"")</f>
        <v>Centaur;Centaur;Atellica IM;Atellica IM</v>
      </c>
      <c r="J1039" s="73" t="str" cm="1">
        <f t="array" ref="J1039">IF(COUNTIF(Q$2:Q1039,Q1039)=1,_xlfn.TEXTJOIN(";",1,IF($Q$2:$Q$2000=Q1039,$F$2:$F$2000,"")),"")</f>
        <v>110329(01514596);110328(03644012);10995682;10995683</v>
      </c>
      <c r="K1039" s="73" t="str" cm="1">
        <f t="array" ref="K1039">IF(COUNTIF(Q$2:Q1039,Q1039)=1,_xlfn.TEXTJOIN(";",1,IF($Q$2:$Q$2000=Q1039,$H$2:$H$2000,"")),"")</f>
        <v>10309954;10319315;10995682;10995683</v>
      </c>
      <c r="L1039" s="103" t="s">
        <v>19031</v>
      </c>
      <c r="M1039" s="103">
        <v>6</v>
      </c>
      <c r="N1039" s="103" t="s">
        <v>19032</v>
      </c>
      <c r="O1039" s="72" t="s">
        <v>18161</v>
      </c>
      <c r="P1039" s="80" t="s">
        <v>19033</v>
      </c>
      <c r="Q1039" s="72" t="str">
        <f t="shared" si="16"/>
        <v>国械备20191256号</v>
      </c>
      <c r="R1039" s="104">
        <v>43787</v>
      </c>
      <c r="S1039" s="104">
        <v>43787</v>
      </c>
      <c r="T1039" s="104">
        <v>401768</v>
      </c>
    </row>
    <row r="1040" spans="1:20" s="103" customFormat="1" ht="25.5" customHeight="1">
      <c r="A1040" s="70" t="s">
        <v>13371</v>
      </c>
      <c r="B1040" s="70">
        <v>1</v>
      </c>
      <c r="C1040" s="71" t="s">
        <v>17985</v>
      </c>
      <c r="D1040" s="72" t="s">
        <v>19027</v>
      </c>
      <c r="E1040" s="72" t="s">
        <v>19028</v>
      </c>
      <c r="F1040" s="73" t="s">
        <v>19034</v>
      </c>
      <c r="G1040" s="71" t="s">
        <v>19035</v>
      </c>
      <c r="H1040" s="73">
        <v>10319315</v>
      </c>
      <c r="I1040" s="73" t="str" cm="1">
        <f t="array" ref="I1040">IF(COUNTIF(Q$2:Q1040,Q1040)=1,_xlfn.TEXTJOIN(";",1,IF($Q$2:$Q$2000=Q1040,$C$2:$C$2000,"")),"")</f>
        <v/>
      </c>
      <c r="J1040" s="73" t="str" cm="1">
        <f t="array" ref="J1040">IF(COUNTIF(Q$2:Q1040,Q1040)=1,_xlfn.TEXTJOIN(";",1,IF($Q$2:$Q$2000=Q1040,$F$2:$F$2000,"")),"")</f>
        <v/>
      </c>
      <c r="K1040" s="73" t="str" cm="1">
        <f t="array" ref="K1040">IF(COUNTIF(Q$2:Q1040,Q1040)=1,_xlfn.TEXTJOIN(";",1,IF($Q$2:$Q$2000=Q1040,$H$2:$H$2000,"")),"")</f>
        <v/>
      </c>
      <c r="L1040" s="103" t="s">
        <v>19036</v>
      </c>
      <c r="M1040" s="103">
        <v>2</v>
      </c>
      <c r="N1040" s="103" t="s">
        <v>19037</v>
      </c>
      <c r="O1040" s="72" t="s">
        <v>18167</v>
      </c>
      <c r="P1040" s="80" t="s">
        <v>19038</v>
      </c>
      <c r="Q1040" s="72" t="str">
        <f t="shared" si="16"/>
        <v>国械备20191256号</v>
      </c>
      <c r="R1040" s="104">
        <v>43787</v>
      </c>
      <c r="S1040" s="104">
        <v>43787</v>
      </c>
      <c r="T1040" s="104">
        <v>401768</v>
      </c>
    </row>
    <row r="1041" spans="1:20" s="103" customFormat="1" ht="25.5" customHeight="1">
      <c r="A1041" s="70" t="s">
        <v>13371</v>
      </c>
      <c r="B1041" s="70">
        <v>1</v>
      </c>
      <c r="C1041" s="71" t="s">
        <v>130</v>
      </c>
      <c r="D1041" s="72" t="s">
        <v>19027</v>
      </c>
      <c r="E1041" s="72" t="s">
        <v>19028</v>
      </c>
      <c r="F1041" s="73">
        <v>10995682</v>
      </c>
      <c r="G1041" s="71" t="s">
        <v>19039</v>
      </c>
      <c r="H1041" s="73">
        <v>10995682</v>
      </c>
      <c r="I1041" s="73" t="str" cm="1">
        <f t="array" ref="I1041">IF(COUNTIF(Q$2:Q1041,Q1041)=1,_xlfn.TEXTJOIN(";",1,IF($Q$2:$Q$2000=Q1041,$C$2:$C$2000,"")),"")</f>
        <v/>
      </c>
      <c r="J1041" s="73" t="str" cm="1">
        <f t="array" ref="J1041">IF(COUNTIF(Q$2:Q1041,Q1041)=1,_xlfn.TEXTJOIN(";",1,IF($Q$2:$Q$2000=Q1041,$F$2:$F$2000,"")),"")</f>
        <v/>
      </c>
      <c r="K1041" s="73" t="str" cm="1">
        <f t="array" ref="K1041">IF(COUNTIF(Q$2:Q1041,Q1041)=1,_xlfn.TEXTJOIN(";",1,IF($Q$2:$Q$2000=Q1041,$H$2:$H$2000,"")),"")</f>
        <v/>
      </c>
      <c r="L1041" s="103" t="s">
        <v>19040</v>
      </c>
      <c r="M1041" s="103">
        <v>2</v>
      </c>
      <c r="N1041" s="103" t="s">
        <v>19041</v>
      </c>
      <c r="O1041" s="72" t="s">
        <v>19042</v>
      </c>
      <c r="P1041" s="80" t="s">
        <v>19038</v>
      </c>
      <c r="Q1041" s="72" t="str">
        <f t="shared" si="16"/>
        <v>国械备20191256号</v>
      </c>
      <c r="R1041" s="104">
        <v>43787</v>
      </c>
      <c r="S1041" s="104">
        <v>43787</v>
      </c>
      <c r="T1041" s="104">
        <v>401768</v>
      </c>
    </row>
    <row r="1042" spans="1:20" s="103" customFormat="1" ht="25.5" customHeight="1">
      <c r="A1042" s="70" t="s">
        <v>13371</v>
      </c>
      <c r="B1042" s="70">
        <v>1</v>
      </c>
      <c r="C1042" s="71" t="s">
        <v>130</v>
      </c>
      <c r="D1042" s="72" t="s">
        <v>19027</v>
      </c>
      <c r="E1042" s="72" t="s">
        <v>19028</v>
      </c>
      <c r="F1042" s="73">
        <v>10995683</v>
      </c>
      <c r="G1042" s="71" t="s">
        <v>19043</v>
      </c>
      <c r="H1042" s="73">
        <v>10995683</v>
      </c>
      <c r="I1042" s="73" t="str" cm="1">
        <f t="array" ref="I1042">IF(COUNTIF(Q$2:Q1042,Q1042)=1,_xlfn.TEXTJOIN(";",1,IF($Q$2:$Q$2000=Q1042,$C$2:$C$2000,"")),"")</f>
        <v/>
      </c>
      <c r="J1042" s="73" t="str" cm="1">
        <f t="array" ref="J1042">IF(COUNTIF(Q$2:Q1042,Q1042)=1,_xlfn.TEXTJOIN(";",1,IF($Q$2:$Q$2000=Q1042,$F$2:$F$2000,"")),"")</f>
        <v/>
      </c>
      <c r="K1042" s="73" t="str" cm="1">
        <f t="array" ref="K1042">IF(COUNTIF(Q$2:Q1042,Q1042)=1,_xlfn.TEXTJOIN(";",1,IF($Q$2:$Q$2000=Q1042,$H$2:$H$2000,"")),"")</f>
        <v/>
      </c>
      <c r="L1042" s="103" t="s">
        <v>19044</v>
      </c>
      <c r="M1042" s="103">
        <v>6</v>
      </c>
      <c r="N1042" s="103" t="s">
        <v>19045</v>
      </c>
      <c r="O1042" s="72" t="s">
        <v>19046</v>
      </c>
      <c r="P1042" s="80" t="s">
        <v>19038</v>
      </c>
      <c r="Q1042" s="72" t="str">
        <f t="shared" si="16"/>
        <v>国械备20191256号</v>
      </c>
      <c r="R1042" s="104">
        <v>43787</v>
      </c>
      <c r="S1042" s="104">
        <v>43787</v>
      </c>
      <c r="T1042" s="104">
        <v>401768</v>
      </c>
    </row>
    <row r="1043" spans="1:20" s="103" customFormat="1" ht="25.5" customHeight="1">
      <c r="A1043" s="70" t="s">
        <v>13371</v>
      </c>
      <c r="B1043" s="70">
        <v>1</v>
      </c>
      <c r="C1043" s="71" t="s">
        <v>17985</v>
      </c>
      <c r="D1043" s="72" t="s">
        <v>19047</v>
      </c>
      <c r="E1043" s="72" t="s">
        <v>19048</v>
      </c>
      <c r="F1043" s="73" t="s">
        <v>19049</v>
      </c>
      <c r="G1043" s="71" t="s">
        <v>19050</v>
      </c>
      <c r="H1043" s="73">
        <v>10310330</v>
      </c>
      <c r="I1043" s="73" t="str" cm="1">
        <f t="array" ref="I1043">IF(COUNTIF(Q$2:Q1043,Q1043)=1,_xlfn.TEXTJOIN(";",1,IF($Q$2:$Q$2000=Q1043,$C$2:$C$2000,"")),"")</f>
        <v>Centaur;Atellica IM</v>
      </c>
      <c r="J1043" s="73" t="str" cm="1">
        <f t="array" ref="J1043">IF(COUNTIF(Q$2:Q1043,Q1043)=1,_xlfn.TEXTJOIN(";",1,IF($Q$2:$Q$2000=Q1043,$F$2:$F$2000,"")),"")</f>
        <v>121093(03536015);10995718</v>
      </c>
      <c r="K1043" s="73" t="str" cm="1">
        <f t="array" ref="K1043">IF(COUNTIF(Q$2:Q1043,Q1043)=1,_xlfn.TEXTJOIN(";",1,IF($Q$2:$Q$2000=Q1043,$H$2:$H$2000,"")),"")</f>
        <v>10310330;10995718</v>
      </c>
      <c r="L1043" s="103" t="s">
        <v>19051</v>
      </c>
      <c r="M1043" s="103">
        <v>1</v>
      </c>
      <c r="O1043" s="72" t="s">
        <v>19052</v>
      </c>
      <c r="P1043" s="80" t="s">
        <v>13007</v>
      </c>
      <c r="Q1043" s="72" t="str">
        <f t="shared" si="16"/>
        <v>国械备20160449号</v>
      </c>
      <c r="R1043" s="104">
        <v>44194</v>
      </c>
      <c r="S1043" s="104">
        <v>44194</v>
      </c>
      <c r="T1043" s="104">
        <v>401768</v>
      </c>
    </row>
    <row r="1044" spans="1:20" s="103" customFormat="1" ht="28.5" customHeight="1">
      <c r="A1044" s="70" t="s">
        <v>13371</v>
      </c>
      <c r="B1044" s="70">
        <v>1</v>
      </c>
      <c r="C1044" s="71" t="s">
        <v>130</v>
      </c>
      <c r="D1044" s="72" t="s">
        <v>19047</v>
      </c>
      <c r="E1044" s="72" t="s">
        <v>19048</v>
      </c>
      <c r="F1044" s="73">
        <v>10995718</v>
      </c>
      <c r="G1044" s="71" t="s">
        <v>19053</v>
      </c>
      <c r="H1044" s="73">
        <v>10995718</v>
      </c>
      <c r="I1044" s="73" t="str" cm="1">
        <f t="array" ref="I1044">IF(COUNTIF(Q$2:Q1044,Q1044)=1,_xlfn.TEXTJOIN(";",1,IF($Q$2:$Q$2000=Q1044,$C$2:$C$2000,"")),"")</f>
        <v/>
      </c>
      <c r="J1044" s="73" t="str" cm="1">
        <f t="array" ref="J1044">IF(COUNTIF(Q$2:Q1044,Q1044)=1,_xlfn.TEXTJOIN(";",1,IF($Q$2:$Q$2000=Q1044,$F$2:$F$2000,"")),"")</f>
        <v/>
      </c>
      <c r="K1044" s="73" t="str" cm="1">
        <f t="array" ref="K1044">IF(COUNTIF(Q$2:Q1044,Q1044)=1,_xlfn.TEXTJOIN(";",1,IF($Q$2:$Q$2000=Q1044,$H$2:$H$2000,"")),"")</f>
        <v/>
      </c>
      <c r="L1044" s="103" t="s">
        <v>13010</v>
      </c>
      <c r="M1044" s="103">
        <v>1</v>
      </c>
      <c r="O1044" s="72" t="s">
        <v>19054</v>
      </c>
      <c r="P1044" s="80" t="s">
        <v>19055</v>
      </c>
      <c r="Q1044" s="72" t="str">
        <f t="shared" si="16"/>
        <v>国械备20160449号</v>
      </c>
      <c r="R1044" s="104">
        <v>44194</v>
      </c>
      <c r="S1044" s="104">
        <v>44194</v>
      </c>
      <c r="T1044" s="104">
        <v>401768</v>
      </c>
    </row>
    <row r="1045" spans="1:20" s="103" customFormat="1" ht="25.5" customHeight="1">
      <c r="A1045" s="70" t="s">
        <v>13371</v>
      </c>
      <c r="B1045" s="70">
        <v>2</v>
      </c>
      <c r="C1045" s="71" t="s">
        <v>17985</v>
      </c>
      <c r="D1045" s="72" t="s">
        <v>1598</v>
      </c>
      <c r="E1045" s="72" t="s">
        <v>19056</v>
      </c>
      <c r="F1045" s="73" t="s">
        <v>19057</v>
      </c>
      <c r="G1045" s="71" t="s">
        <v>19058</v>
      </c>
      <c r="H1045" s="73">
        <v>10282379</v>
      </c>
      <c r="I1045" s="73" t="str" cm="1">
        <f t="array" ref="I1045">IF(COUNTIF(Q$2:Q1045,Q1045)=1,_xlfn.TEXTJOIN(";",1,IF($Q$2:$Q$2000=Q1045,$C$2:$C$2000,"")),"")</f>
        <v>Centaur;Centaur;Atellica IM;Atellica IM</v>
      </c>
      <c r="J1045" s="73" t="str" cm="1">
        <f t="array" ref="J1045">IF(COUNTIF(Q$2:Q1045,Q1045)=1,_xlfn.TEXTJOIN(";",1,IF($Q$2:$Q$2000=Q1045,$F$2:$F$2000,"")),"")</f>
        <v>06491080;06491072;10995703;10995704</v>
      </c>
      <c r="K1045" s="73" t="str" cm="1">
        <f t="array" ref="K1045">IF(COUNTIF(Q$2:Q1045,Q1045)=1,_xlfn.TEXTJOIN(";",1,IF($Q$2:$Q$2000=Q1045,$H$2:$H$2000,"")),"")</f>
        <v>10282379;10282378;10995703;10995704</v>
      </c>
      <c r="L1045" s="103" t="s">
        <v>19059</v>
      </c>
      <c r="M1045" s="103">
        <v>1</v>
      </c>
      <c r="O1045" s="72" t="s">
        <v>18031</v>
      </c>
      <c r="P1045" s="80" t="s">
        <v>1599</v>
      </c>
      <c r="Q1045" s="72" t="str">
        <f t="shared" si="16"/>
        <v>国械注进20162404978</v>
      </c>
      <c r="R1045" s="104">
        <v>44410</v>
      </c>
      <c r="S1045" s="104">
        <v>44410</v>
      </c>
      <c r="T1045" s="104">
        <v>46201</v>
      </c>
    </row>
    <row r="1046" spans="1:20" s="103" customFormat="1" ht="25.5" customHeight="1">
      <c r="A1046" s="70" t="s">
        <v>13371</v>
      </c>
      <c r="B1046" s="70">
        <v>2</v>
      </c>
      <c r="C1046" s="71" t="s">
        <v>17985</v>
      </c>
      <c r="D1046" s="72" t="s">
        <v>1598</v>
      </c>
      <c r="E1046" s="72" t="s">
        <v>19056</v>
      </c>
      <c r="F1046" s="73" t="s">
        <v>19060</v>
      </c>
      <c r="G1046" s="71" t="s">
        <v>19061</v>
      </c>
      <c r="H1046" s="73">
        <v>10282378</v>
      </c>
      <c r="I1046" s="73" t="str" cm="1">
        <f t="array" ref="I1046">IF(COUNTIF(Q$2:Q1046,Q1046)=1,_xlfn.TEXTJOIN(";",1,IF($Q$2:$Q$2000=Q1046,$C$2:$C$2000,"")),"")</f>
        <v/>
      </c>
      <c r="J1046" s="73" t="str" cm="1">
        <f t="array" ref="J1046">IF(COUNTIF(Q$2:Q1046,Q1046)=1,_xlfn.TEXTJOIN(";",1,IF($Q$2:$Q$2000=Q1046,$F$2:$F$2000,"")),"")</f>
        <v/>
      </c>
      <c r="K1046" s="73" t="str" cm="1">
        <f t="array" ref="K1046">IF(COUNTIF(Q$2:Q1046,Q1046)=1,_xlfn.TEXTJOIN(";",1,IF($Q$2:$Q$2000=Q1046,$H$2:$H$2000,"")),"")</f>
        <v/>
      </c>
      <c r="L1046" s="103" t="s">
        <v>19062</v>
      </c>
      <c r="M1046" s="103">
        <v>1</v>
      </c>
      <c r="O1046" s="72" t="s">
        <v>18035</v>
      </c>
      <c r="P1046" s="80" t="s">
        <v>19063</v>
      </c>
      <c r="Q1046" s="72" t="str">
        <f t="shared" si="16"/>
        <v>国械注进20162404978</v>
      </c>
      <c r="R1046" s="104">
        <v>44410</v>
      </c>
      <c r="S1046" s="104">
        <v>44410</v>
      </c>
      <c r="T1046" s="104">
        <v>46201</v>
      </c>
    </row>
    <row r="1047" spans="1:20" s="103" customFormat="1" ht="25.5" customHeight="1">
      <c r="A1047" s="70" t="s">
        <v>13371</v>
      </c>
      <c r="B1047" s="70">
        <v>2</v>
      </c>
      <c r="C1047" s="71" t="s">
        <v>130</v>
      </c>
      <c r="D1047" s="72" t="s">
        <v>1598</v>
      </c>
      <c r="E1047" s="72" t="s">
        <v>19056</v>
      </c>
      <c r="F1047" s="73">
        <v>10995703</v>
      </c>
      <c r="G1047" s="71" t="s">
        <v>19064</v>
      </c>
      <c r="H1047" s="73">
        <v>10995703</v>
      </c>
      <c r="I1047" s="73" t="str" cm="1">
        <f t="array" ref="I1047">IF(COUNTIF(Q$2:Q1047,Q1047)=1,_xlfn.TEXTJOIN(";",1,IF($Q$2:$Q$2000=Q1047,$C$2:$C$2000,"")),"")</f>
        <v/>
      </c>
      <c r="J1047" s="73" t="str" cm="1">
        <f t="array" ref="J1047">IF(COUNTIF(Q$2:Q1047,Q1047)=1,_xlfn.TEXTJOIN(";",1,IF($Q$2:$Q$2000=Q1047,$F$2:$F$2000,"")),"")</f>
        <v/>
      </c>
      <c r="K1047" s="73" t="str" cm="1">
        <f t="array" ref="K1047">IF(COUNTIF(Q$2:Q1047,Q1047)=1,_xlfn.TEXTJOIN(";",1,IF($Q$2:$Q$2000=Q1047,$H$2:$H$2000,"")),"")</f>
        <v/>
      </c>
      <c r="L1047" s="103" t="s">
        <v>11414</v>
      </c>
      <c r="M1047" s="103">
        <v>1</v>
      </c>
      <c r="O1047" s="72" t="s">
        <v>18577</v>
      </c>
      <c r="P1047" s="80" t="s">
        <v>19063</v>
      </c>
      <c r="Q1047" s="72" t="str">
        <f t="shared" si="16"/>
        <v>国械注进20162404978</v>
      </c>
      <c r="R1047" s="104">
        <v>44410</v>
      </c>
      <c r="S1047" s="104">
        <v>44410</v>
      </c>
      <c r="T1047" s="104">
        <v>46201</v>
      </c>
    </row>
    <row r="1048" spans="1:20" s="103" customFormat="1" ht="25.5" customHeight="1">
      <c r="A1048" s="70" t="s">
        <v>13371</v>
      </c>
      <c r="B1048" s="70">
        <v>2</v>
      </c>
      <c r="C1048" s="71" t="s">
        <v>130</v>
      </c>
      <c r="D1048" s="72" t="s">
        <v>1598</v>
      </c>
      <c r="E1048" s="72" t="s">
        <v>19056</v>
      </c>
      <c r="F1048" s="73">
        <v>10995704</v>
      </c>
      <c r="G1048" s="71" t="s">
        <v>19065</v>
      </c>
      <c r="H1048" s="73">
        <v>10995704</v>
      </c>
      <c r="I1048" s="73" t="str" cm="1">
        <f t="array" ref="I1048">IF(COUNTIF(Q$2:Q1048,Q1048)=1,_xlfn.TEXTJOIN(";",1,IF($Q$2:$Q$2000=Q1048,$C$2:$C$2000,"")),"")</f>
        <v/>
      </c>
      <c r="J1048" s="73" t="str" cm="1">
        <f t="array" ref="J1048">IF(COUNTIF(Q$2:Q1048,Q1048)=1,_xlfn.TEXTJOIN(";",1,IF($Q$2:$Q$2000=Q1048,$F$2:$F$2000,"")),"")</f>
        <v/>
      </c>
      <c r="K1048" s="73" t="str" cm="1">
        <f t="array" ref="K1048">IF(COUNTIF(Q$2:Q1048,Q1048)=1,_xlfn.TEXTJOIN(";",1,IF($Q$2:$Q$2000=Q1048,$H$2:$H$2000,"")),"")</f>
        <v/>
      </c>
      <c r="L1048" s="103" t="s">
        <v>19066</v>
      </c>
      <c r="M1048" s="103">
        <v>1</v>
      </c>
      <c r="O1048" s="72" t="s">
        <v>18581</v>
      </c>
      <c r="P1048" s="80" t="s">
        <v>19063</v>
      </c>
      <c r="Q1048" s="72" t="str">
        <f t="shared" si="16"/>
        <v>国械注进20162404978</v>
      </c>
      <c r="R1048" s="104">
        <v>44410</v>
      </c>
      <c r="S1048" s="104">
        <v>44410</v>
      </c>
      <c r="T1048" s="104">
        <v>46201</v>
      </c>
    </row>
    <row r="1049" spans="1:20" s="103" customFormat="1" ht="25.5" customHeight="1">
      <c r="A1049" s="70" t="s">
        <v>13371</v>
      </c>
      <c r="B1049" s="70">
        <v>1</v>
      </c>
      <c r="C1049" s="71" t="s">
        <v>17985</v>
      </c>
      <c r="D1049" s="72" t="s">
        <v>19067</v>
      </c>
      <c r="E1049" s="72" t="s">
        <v>19068</v>
      </c>
      <c r="F1049" s="73" t="s">
        <v>19069</v>
      </c>
      <c r="G1049" s="71" t="s">
        <v>19070</v>
      </c>
      <c r="H1049" s="73">
        <v>10309950</v>
      </c>
      <c r="I1049" s="73" t="str" cm="1">
        <f t="array" ref="I1049">IF(COUNTIF(Q$2:Q1049,Q1049)=1,_xlfn.TEXTJOIN(";",1,IF($Q$2:$Q$2000=Q1049,$C$2:$C$2000,"")),"")</f>
        <v>Centaur;Atellica IM</v>
      </c>
      <c r="J1049" s="73" t="str" cm="1">
        <f t="array" ref="J1049">IF(COUNTIF(Q$2:Q1049,Q1049)=1,_xlfn.TEXTJOIN(";",1,IF($Q$2:$Q$2000=Q1049,$F$2:$F$2000,"")),"")</f>
        <v>07584944(110322);10995525</v>
      </c>
      <c r="K1049" s="73" t="str" cm="1">
        <f t="array" ref="K1049">IF(COUNTIF(Q$2:Q1049,Q1049)=1,_xlfn.TEXTJOIN(";",1,IF($Q$2:$Q$2000=Q1049,$H$2:$H$2000,"")),"")</f>
        <v>10309950;10995525</v>
      </c>
      <c r="L1049" s="103" t="s">
        <v>19071</v>
      </c>
      <c r="M1049" s="103">
        <v>2</v>
      </c>
      <c r="N1049" s="103" t="s">
        <v>19072</v>
      </c>
      <c r="O1049" s="72" t="s">
        <v>18718</v>
      </c>
      <c r="P1049" s="80" t="s">
        <v>19073</v>
      </c>
      <c r="Q1049" s="72" t="str">
        <f t="shared" si="16"/>
        <v>国械备20151864号</v>
      </c>
      <c r="R1049" s="104">
        <v>43437</v>
      </c>
      <c r="S1049" s="104">
        <v>43437</v>
      </c>
      <c r="T1049" s="104">
        <v>401768</v>
      </c>
    </row>
    <row r="1050" spans="1:20" s="103" customFormat="1" ht="25.5" customHeight="1">
      <c r="A1050" s="70" t="s">
        <v>13371</v>
      </c>
      <c r="B1050" s="70">
        <v>1</v>
      </c>
      <c r="C1050" s="71" t="s">
        <v>130</v>
      </c>
      <c r="D1050" s="72" t="s">
        <v>19067</v>
      </c>
      <c r="E1050" s="72" t="s">
        <v>19068</v>
      </c>
      <c r="F1050" s="73">
        <v>10995525</v>
      </c>
      <c r="G1050" s="71" t="s">
        <v>19074</v>
      </c>
      <c r="H1050" s="73">
        <v>10995525</v>
      </c>
      <c r="I1050" s="73" t="str" cm="1">
        <f t="array" ref="I1050">IF(COUNTIF(Q$2:Q1050,Q1050)=1,_xlfn.TEXTJOIN(";",1,IF($Q$2:$Q$2000=Q1050,$C$2:$C$2000,"")),"")</f>
        <v/>
      </c>
      <c r="J1050" s="73" t="str" cm="1">
        <f t="array" ref="J1050">IF(COUNTIF(Q$2:Q1050,Q1050)=1,_xlfn.TEXTJOIN(";",1,IF($Q$2:$Q$2000=Q1050,$F$2:$F$2000,"")),"")</f>
        <v/>
      </c>
      <c r="K1050" s="73" t="str" cm="1">
        <f t="array" ref="K1050">IF(COUNTIF(Q$2:Q1050,Q1050)=1,_xlfn.TEXTJOIN(";",1,IF($Q$2:$Q$2000=Q1050,$H$2:$H$2000,"")),"")</f>
        <v/>
      </c>
      <c r="L1050" s="103" t="s">
        <v>19075</v>
      </c>
      <c r="M1050" s="103">
        <v>2</v>
      </c>
      <c r="N1050" s="103" t="s">
        <v>19076</v>
      </c>
      <c r="O1050" s="72" t="s">
        <v>18822</v>
      </c>
      <c r="P1050" s="80" t="s">
        <v>19077</v>
      </c>
      <c r="Q1050" s="72" t="str">
        <f t="shared" si="16"/>
        <v>国械备20151864号</v>
      </c>
      <c r="R1050" s="104">
        <v>43437</v>
      </c>
      <c r="S1050" s="104">
        <v>43437</v>
      </c>
      <c r="T1050" s="104">
        <v>401768</v>
      </c>
    </row>
    <row r="1051" spans="1:20" s="103" customFormat="1" ht="25.5" customHeight="1">
      <c r="A1051" s="70" t="s">
        <v>13371</v>
      </c>
      <c r="B1051" s="70">
        <v>3</v>
      </c>
      <c r="C1051" s="71" t="s">
        <v>17985</v>
      </c>
      <c r="D1051" s="72" t="s">
        <v>19078</v>
      </c>
      <c r="E1051" s="72" t="s">
        <v>19079</v>
      </c>
      <c r="F1051" s="71" t="s">
        <v>19080</v>
      </c>
      <c r="G1051" s="71" t="s">
        <v>19081</v>
      </c>
      <c r="H1051" s="73">
        <v>10310387</v>
      </c>
      <c r="I1051" s="73" t="str" cm="1">
        <f t="array" ref="I1051">IF(COUNTIF(Q$2:Q1051,Q1051)=1,_xlfn.TEXTJOIN(";",1,IF($Q$2:$Q$2000=Q1051,$C$2:$C$2000,"")),"")</f>
        <v>Centaur;Atellica IM</v>
      </c>
      <c r="J1051" s="73" t="str" cm="1">
        <f t="array" ref="J1051">IF(COUNTIF(Q$2:Q1051,Q1051)=1,_xlfn.TEXTJOIN(";",1,IF($Q$2:$Q$2000=Q1051,$F$2:$F$2000,"")),"")</f>
        <v>02508026(125425);10995547</v>
      </c>
      <c r="K1051" s="73" t="str" cm="1">
        <f t="array" ref="K1051">IF(COUNTIF(Q$2:Q1051,Q1051)=1,_xlfn.TEXTJOIN(";",1,IF($Q$2:$Q$2000=Q1051,$H$2:$H$2000,"")),"")</f>
        <v>10310387;10995547</v>
      </c>
      <c r="L1051" s="103" t="s">
        <v>19082</v>
      </c>
      <c r="M1051" s="103">
        <v>1</v>
      </c>
      <c r="O1051" s="72" t="s">
        <v>19083</v>
      </c>
      <c r="P1051" s="80" t="s">
        <v>19084</v>
      </c>
      <c r="Q1051" s="72" t="str">
        <f t="shared" si="16"/>
        <v>国械注进20173401474</v>
      </c>
      <c r="R1051" s="104">
        <v>44483</v>
      </c>
      <c r="S1051" s="104">
        <v>44705</v>
      </c>
      <c r="T1051" s="104">
        <v>46530</v>
      </c>
    </row>
    <row r="1052" spans="1:20" s="103" customFormat="1" ht="25.5" customHeight="1">
      <c r="A1052" s="70" t="s">
        <v>13371</v>
      </c>
      <c r="B1052" s="70">
        <v>3</v>
      </c>
      <c r="C1052" s="71" t="s">
        <v>130</v>
      </c>
      <c r="D1052" s="72" t="s">
        <v>19078</v>
      </c>
      <c r="E1052" s="72" t="s">
        <v>19079</v>
      </c>
      <c r="F1052" s="71">
        <v>10995547</v>
      </c>
      <c r="G1052" s="71" t="s">
        <v>19085</v>
      </c>
      <c r="H1052" s="73">
        <v>10995547</v>
      </c>
      <c r="I1052" s="73" t="str" cm="1">
        <f t="array" ref="I1052">IF(COUNTIF(Q$2:Q1052,Q1052)=1,_xlfn.TEXTJOIN(";",1,IF($Q$2:$Q$2000=Q1052,$C$2:$C$2000,"")),"")</f>
        <v/>
      </c>
      <c r="J1052" s="73" t="str" cm="1">
        <f t="array" ref="J1052">IF(COUNTIF(Q$2:Q1052,Q1052)=1,_xlfn.TEXTJOIN(";",1,IF($Q$2:$Q$2000=Q1052,$F$2:$F$2000,"")),"")</f>
        <v/>
      </c>
      <c r="K1052" s="73" t="str" cm="1">
        <f t="array" ref="K1052">IF(COUNTIF(Q$2:Q1052,Q1052)=1,_xlfn.TEXTJOIN(";",1,IF($Q$2:$Q$2000=Q1052,$H$2:$H$2000,"")),"")</f>
        <v/>
      </c>
      <c r="L1052" s="103" t="s">
        <v>19086</v>
      </c>
      <c r="M1052" s="103">
        <v>1</v>
      </c>
      <c r="O1052" s="72" t="s">
        <v>19087</v>
      </c>
      <c r="P1052" s="80" t="s">
        <v>19088</v>
      </c>
      <c r="Q1052" s="72" t="str">
        <f t="shared" si="16"/>
        <v>国械注进20173401474</v>
      </c>
      <c r="R1052" s="104">
        <v>44483</v>
      </c>
      <c r="S1052" s="104">
        <v>44705</v>
      </c>
      <c r="T1052" s="104">
        <v>46530</v>
      </c>
    </row>
    <row r="1053" spans="1:20" s="103" customFormat="1" ht="25.5" customHeight="1">
      <c r="A1053" s="70" t="s">
        <v>13371</v>
      </c>
      <c r="B1053" s="70">
        <v>3</v>
      </c>
      <c r="C1053" s="71" t="s">
        <v>17985</v>
      </c>
      <c r="D1053" s="72" t="s">
        <v>19089</v>
      </c>
      <c r="E1053" s="72" t="s">
        <v>19090</v>
      </c>
      <c r="F1053" s="71" t="s">
        <v>19091</v>
      </c>
      <c r="G1053" s="71" t="s">
        <v>19092</v>
      </c>
      <c r="H1053" s="73">
        <v>10311576</v>
      </c>
      <c r="I1053" s="73" t="str" cm="1">
        <f t="array" ref="I1053">IF(COUNTIF(Q$2:Q1053,Q1053)=1,_xlfn.TEXTJOIN(";",1,IF($Q$2:$Q$2000=Q1053,$C$2:$C$2000,"")),"")</f>
        <v>Centaur;Centaur;Atellica IM;Atellica IM</v>
      </c>
      <c r="J1053" s="73" t="str" cm="1">
        <f t="array" ref="J1053">IF(COUNTIF(Q$2:Q1053,Q1053)=1,_xlfn.TEXTJOIN(";",1,IF($Q$2:$Q$2000=Q1053,$F$2:$F$2000,"")),"")</f>
        <v>07176714(672183);04956492(672173);10995509;10995510</v>
      </c>
      <c r="K1053" s="73" t="str" cm="1">
        <f t="array" ref="K1053">IF(COUNTIF(Q$2:Q1053,Q1053)=1,_xlfn.TEXTJOIN(";",1,IF($Q$2:$Q$2000=Q1053,$H$2:$H$2000,"")),"")</f>
        <v>10311576;10311569;10995509;10995510</v>
      </c>
      <c r="L1053" s="103" t="s">
        <v>19093</v>
      </c>
      <c r="M1053" s="103">
        <v>1</v>
      </c>
      <c r="O1053" s="72" t="s">
        <v>18514</v>
      </c>
      <c r="P1053" s="80" t="s">
        <v>19094</v>
      </c>
      <c r="Q1053" s="72" t="str">
        <f t="shared" si="16"/>
        <v>国械注进20173401475</v>
      </c>
      <c r="R1053" s="104">
        <v>44489</v>
      </c>
      <c r="S1053" s="104">
        <v>44705</v>
      </c>
      <c r="T1053" s="104">
        <v>46530</v>
      </c>
    </row>
    <row r="1054" spans="1:20" s="103" customFormat="1" ht="25.5" customHeight="1">
      <c r="A1054" s="70" t="s">
        <v>13371</v>
      </c>
      <c r="B1054" s="70">
        <v>3</v>
      </c>
      <c r="C1054" s="71" t="s">
        <v>17985</v>
      </c>
      <c r="D1054" s="72" t="s">
        <v>19089</v>
      </c>
      <c r="E1054" s="72" t="s">
        <v>19090</v>
      </c>
      <c r="F1054" s="73" t="s">
        <v>19095</v>
      </c>
      <c r="G1054" s="71" t="s">
        <v>19096</v>
      </c>
      <c r="H1054" s="73">
        <v>10311569</v>
      </c>
      <c r="I1054" s="73" t="str" cm="1">
        <f t="array" ref="I1054">IF(COUNTIF(Q$2:Q1054,Q1054)=1,_xlfn.TEXTJOIN(";",1,IF($Q$2:$Q$2000=Q1054,$C$2:$C$2000,"")),"")</f>
        <v/>
      </c>
      <c r="J1054" s="73" t="str" cm="1">
        <f t="array" ref="J1054">IF(COUNTIF(Q$2:Q1054,Q1054)=1,_xlfn.TEXTJOIN(";",1,IF($Q$2:$Q$2000=Q1054,$F$2:$F$2000,"")),"")</f>
        <v/>
      </c>
      <c r="K1054" s="73" t="str" cm="1">
        <f t="array" ref="K1054">IF(COUNTIF(Q$2:Q1054,Q1054)=1,_xlfn.TEXTJOIN(";",1,IF($Q$2:$Q$2000=Q1054,$H$2:$H$2000,"")),"")</f>
        <v/>
      </c>
      <c r="L1054" s="103" t="s">
        <v>19097</v>
      </c>
      <c r="M1054" s="103">
        <v>1</v>
      </c>
      <c r="O1054" s="72" t="s">
        <v>18490</v>
      </c>
      <c r="P1054" s="80" t="s">
        <v>19098</v>
      </c>
      <c r="Q1054" s="72" t="str">
        <f t="shared" si="16"/>
        <v>国械注进20173401475</v>
      </c>
      <c r="R1054" s="104">
        <v>44489</v>
      </c>
      <c r="S1054" s="104">
        <v>44705</v>
      </c>
      <c r="T1054" s="104">
        <v>46530</v>
      </c>
    </row>
    <row r="1055" spans="1:20" s="103" customFormat="1" ht="25.5" customHeight="1">
      <c r="A1055" s="70" t="s">
        <v>13371</v>
      </c>
      <c r="B1055" s="70">
        <v>3</v>
      </c>
      <c r="C1055" s="71" t="s">
        <v>130</v>
      </c>
      <c r="D1055" s="72" t="s">
        <v>19089</v>
      </c>
      <c r="E1055" s="72" t="s">
        <v>19090</v>
      </c>
      <c r="F1055" s="73" t="s">
        <v>19099</v>
      </c>
      <c r="G1055" s="71" t="s">
        <v>19100</v>
      </c>
      <c r="H1055" s="73">
        <v>10995509</v>
      </c>
      <c r="I1055" s="73" t="str" cm="1">
        <f t="array" ref="I1055">IF(COUNTIF(Q$2:Q1055,Q1055)=1,_xlfn.TEXTJOIN(";",1,IF($Q$2:$Q$2000=Q1055,$C$2:$C$2000,"")),"")</f>
        <v/>
      </c>
      <c r="J1055" s="73" t="str" cm="1">
        <f t="array" ref="J1055">IF(COUNTIF(Q$2:Q1055,Q1055)=1,_xlfn.TEXTJOIN(";",1,IF($Q$2:$Q$2000=Q1055,$F$2:$F$2000,"")),"")</f>
        <v/>
      </c>
      <c r="K1055" s="73" t="str" cm="1">
        <f t="array" ref="K1055">IF(COUNTIF(Q$2:Q1055,Q1055)=1,_xlfn.TEXTJOIN(";",1,IF($Q$2:$Q$2000=Q1055,$H$2:$H$2000,"")),"")</f>
        <v/>
      </c>
      <c r="L1055" s="103" t="s">
        <v>19101</v>
      </c>
      <c r="M1055" s="103">
        <v>2</v>
      </c>
      <c r="N1055" s="103" t="s">
        <v>19102</v>
      </c>
      <c r="O1055" s="72" t="s">
        <v>18496</v>
      </c>
      <c r="P1055" s="80" t="s">
        <v>19098</v>
      </c>
      <c r="Q1055" s="72" t="str">
        <f t="shared" si="16"/>
        <v>国械注进20173401475</v>
      </c>
      <c r="R1055" s="104">
        <v>44489</v>
      </c>
      <c r="S1055" s="104">
        <v>44705</v>
      </c>
      <c r="T1055" s="104">
        <v>46530</v>
      </c>
    </row>
    <row r="1056" spans="1:20" s="103" customFormat="1" ht="25.5" customHeight="1">
      <c r="A1056" s="70" t="s">
        <v>13371</v>
      </c>
      <c r="B1056" s="70">
        <v>3</v>
      </c>
      <c r="C1056" s="71" t="s">
        <v>130</v>
      </c>
      <c r="D1056" s="72" t="s">
        <v>19089</v>
      </c>
      <c r="E1056" s="72" t="s">
        <v>19090</v>
      </c>
      <c r="F1056" s="73" t="s">
        <v>19103</v>
      </c>
      <c r="G1056" s="71" t="s">
        <v>19104</v>
      </c>
      <c r="H1056" s="73">
        <v>10995510</v>
      </c>
      <c r="I1056" s="73" t="str" cm="1">
        <f t="array" ref="I1056">IF(COUNTIF(Q$2:Q1056,Q1056)=1,_xlfn.TEXTJOIN(";",1,IF($Q$2:$Q$2000=Q1056,$C$2:$C$2000,"")),"")</f>
        <v/>
      </c>
      <c r="J1056" s="73" t="str" cm="1">
        <f t="array" ref="J1056">IF(COUNTIF(Q$2:Q1056,Q1056)=1,_xlfn.TEXTJOIN(";",1,IF($Q$2:$Q$2000=Q1056,$F$2:$F$2000,"")),"")</f>
        <v/>
      </c>
      <c r="K1056" s="73" t="str" cm="1">
        <f t="array" ref="K1056">IF(COUNTIF(Q$2:Q1056,Q1056)=1,_xlfn.TEXTJOIN(";",1,IF($Q$2:$Q$2000=Q1056,$H$2:$H$2000,"")),"")</f>
        <v/>
      </c>
      <c r="L1056" s="103" t="s">
        <v>19105</v>
      </c>
      <c r="M1056" s="103">
        <v>6</v>
      </c>
      <c r="N1056" s="103" t="s">
        <v>19106</v>
      </c>
      <c r="O1056" s="72" t="s">
        <v>18528</v>
      </c>
      <c r="P1056" s="80" t="s">
        <v>19098</v>
      </c>
      <c r="Q1056" s="72" t="str">
        <f t="shared" si="16"/>
        <v>国械注进20173401475</v>
      </c>
      <c r="R1056" s="104">
        <v>44489</v>
      </c>
      <c r="S1056" s="104">
        <v>44705</v>
      </c>
      <c r="T1056" s="104">
        <v>46530</v>
      </c>
    </row>
    <row r="1057" spans="1:20" s="103" customFormat="1" ht="25.5" customHeight="1">
      <c r="A1057" s="70" t="s">
        <v>13371</v>
      </c>
      <c r="B1057" s="70">
        <v>3</v>
      </c>
      <c r="C1057" s="71" t="s">
        <v>17985</v>
      </c>
      <c r="D1057" s="72" t="s">
        <v>19107</v>
      </c>
      <c r="E1057" s="72" t="s">
        <v>19108</v>
      </c>
      <c r="F1057" s="73" t="s">
        <v>19109</v>
      </c>
      <c r="G1057" s="71" t="s">
        <v>19110</v>
      </c>
      <c r="H1057" s="73">
        <v>10322092</v>
      </c>
      <c r="I1057" s="73" t="str" cm="1">
        <f t="array" ref="I1057">IF(COUNTIF(Q$2:Q1057,Q1057)=1,_xlfn.TEXTJOIN(";",1,IF($Q$2:$Q$2000=Q1057,$C$2:$C$2000,"")),"")</f>
        <v>Centaur</v>
      </c>
      <c r="J1057" s="73" t="str" cm="1">
        <f t="array" ref="J1057">IF(COUNTIF(Q$2:Q1057,Q1057)=1,_xlfn.TEXTJOIN(";",1,IF($Q$2:$Q$2000=Q1057,$F$2:$F$2000,"")),"")</f>
        <v>05190965</v>
      </c>
      <c r="K1057" s="73" t="str" cm="1">
        <f t="array" ref="K1057">IF(COUNTIF(Q$2:Q1057,Q1057)=1,_xlfn.TEXTJOIN(";",1,IF($Q$2:$Q$2000=Q1057,$H$2:$H$2000,"")),"")</f>
        <v>10322092</v>
      </c>
      <c r="L1057" s="103" t="s">
        <v>19111</v>
      </c>
      <c r="M1057" s="103">
        <v>1</v>
      </c>
      <c r="O1057" s="72" t="s">
        <v>19112</v>
      </c>
      <c r="P1057" s="80" t="s">
        <v>19113</v>
      </c>
      <c r="Q1057" s="72" t="str">
        <f t="shared" si="16"/>
        <v>国械注进20173401473</v>
      </c>
      <c r="R1057" s="104">
        <v>44483</v>
      </c>
      <c r="S1057" s="104">
        <v>44705</v>
      </c>
      <c r="T1057" s="104">
        <v>46530</v>
      </c>
    </row>
    <row r="1058" spans="1:20" s="103" customFormat="1" ht="25.5" customHeight="1">
      <c r="A1058" s="70" t="s">
        <v>13371</v>
      </c>
      <c r="B1058" s="70">
        <v>1</v>
      </c>
      <c r="C1058" s="71" t="s">
        <v>17985</v>
      </c>
      <c r="D1058" s="72" t="s">
        <v>19114</v>
      </c>
      <c r="E1058" s="72" t="s">
        <v>19115</v>
      </c>
      <c r="F1058" s="73" t="s">
        <v>19116</v>
      </c>
      <c r="G1058" s="71" t="s">
        <v>19117</v>
      </c>
      <c r="H1058" s="73">
        <v>10491974</v>
      </c>
      <c r="I1058" s="73" t="str" cm="1">
        <f t="array" ref="I1058">IF(COUNTIF(Q$2:Q1058,Q1058)=1,_xlfn.TEXTJOIN(";",1,IF($Q$2:$Q$2000=Q1058,$C$2:$C$2000,"")),"")</f>
        <v>Centaur;Centaur;Atellica IM</v>
      </c>
      <c r="J1058" s="73" t="str" cm="1">
        <f t="array" ref="J1058">IF(COUNTIF(Q$2:Q1058,Q1058)=1,_xlfn.TEXTJOIN(";",1,IF($Q$2:$Q$2000=Q1058,$F$2:$F$2000,"")),"")</f>
        <v>10491974;10491972;10995491</v>
      </c>
      <c r="K1058" s="73" t="str" cm="1">
        <f t="array" ref="K1058">IF(COUNTIF(Q$2:Q1058,Q1058)=1,_xlfn.TEXTJOIN(";",1,IF($Q$2:$Q$2000=Q1058,$H$2:$H$2000,"")),"")</f>
        <v>10491974;10491972;10995491</v>
      </c>
      <c r="L1058" s="103" t="s">
        <v>19118</v>
      </c>
      <c r="M1058" s="103">
        <v>1</v>
      </c>
      <c r="O1058" s="72" t="s">
        <v>19119</v>
      </c>
      <c r="P1058" s="80" t="s">
        <v>19120</v>
      </c>
      <c r="Q1058" s="72" t="str">
        <f t="shared" si="16"/>
        <v>国械备20151831号</v>
      </c>
      <c r="R1058" s="104">
        <v>43437</v>
      </c>
      <c r="S1058" s="104">
        <v>43437</v>
      </c>
      <c r="T1058" s="104">
        <v>401768</v>
      </c>
    </row>
    <row r="1059" spans="1:20" s="103" customFormat="1" ht="25.5" customHeight="1">
      <c r="A1059" s="70" t="s">
        <v>13371</v>
      </c>
      <c r="B1059" s="70">
        <v>1</v>
      </c>
      <c r="C1059" s="71" t="s">
        <v>17985</v>
      </c>
      <c r="D1059" s="72" t="s">
        <v>19114</v>
      </c>
      <c r="E1059" s="72" t="s">
        <v>19115</v>
      </c>
      <c r="F1059" s="73" t="s">
        <v>19121</v>
      </c>
      <c r="G1059" s="71" t="s">
        <v>19122</v>
      </c>
      <c r="H1059" s="73">
        <v>10491972</v>
      </c>
      <c r="I1059" s="73" t="str" cm="1">
        <f t="array" ref="I1059">IF(COUNTIF(Q$2:Q1059,Q1059)=1,_xlfn.TEXTJOIN(";",1,IF($Q$2:$Q$2000=Q1059,$C$2:$C$2000,"")),"")</f>
        <v/>
      </c>
      <c r="J1059" s="73" t="str" cm="1">
        <f t="array" ref="J1059">IF(COUNTIF(Q$2:Q1059,Q1059)=1,_xlfn.TEXTJOIN(";",1,IF($Q$2:$Q$2000=Q1059,$F$2:$F$2000,"")),"")</f>
        <v/>
      </c>
      <c r="K1059" s="73" t="str" cm="1">
        <f t="array" ref="K1059">IF(COUNTIF(Q$2:Q1059,Q1059)=1,_xlfn.TEXTJOIN(";",1,IF($Q$2:$Q$2000=Q1059,$H$2:$H$2000,"")),"")</f>
        <v/>
      </c>
      <c r="L1059" s="103" t="s">
        <v>19123</v>
      </c>
      <c r="M1059" s="103">
        <v>2</v>
      </c>
      <c r="N1059" s="103" t="s">
        <v>19124</v>
      </c>
      <c r="O1059" s="72" t="s">
        <v>18718</v>
      </c>
      <c r="P1059" s="80" t="s">
        <v>19125</v>
      </c>
      <c r="Q1059" s="72" t="str">
        <f t="shared" si="16"/>
        <v>国械备20151831号</v>
      </c>
      <c r="R1059" s="104">
        <v>43437</v>
      </c>
      <c r="S1059" s="104">
        <v>43437</v>
      </c>
      <c r="T1059" s="104">
        <v>401768</v>
      </c>
    </row>
    <row r="1060" spans="1:20" s="103" customFormat="1" ht="25.5" customHeight="1">
      <c r="A1060" s="70" t="s">
        <v>13371</v>
      </c>
      <c r="B1060" s="70">
        <v>1</v>
      </c>
      <c r="C1060" s="71" t="s">
        <v>130</v>
      </c>
      <c r="D1060" s="72" t="s">
        <v>19114</v>
      </c>
      <c r="E1060" s="72" t="s">
        <v>19115</v>
      </c>
      <c r="F1060" s="73" t="s">
        <v>19126</v>
      </c>
      <c r="G1060" s="71" t="s">
        <v>19127</v>
      </c>
      <c r="H1060" s="73">
        <v>10995491</v>
      </c>
      <c r="I1060" s="73" t="str" cm="1">
        <f t="array" ref="I1060">IF(COUNTIF(Q$2:Q1060,Q1060)=1,_xlfn.TEXTJOIN(";",1,IF($Q$2:$Q$2000=Q1060,$C$2:$C$2000,"")),"")</f>
        <v/>
      </c>
      <c r="J1060" s="73" t="str" cm="1">
        <f t="array" ref="J1060">IF(COUNTIF(Q$2:Q1060,Q1060)=1,_xlfn.TEXTJOIN(";",1,IF($Q$2:$Q$2000=Q1060,$F$2:$F$2000,"")),"")</f>
        <v/>
      </c>
      <c r="K1060" s="73" t="str" cm="1">
        <f t="array" ref="K1060">IF(COUNTIF(Q$2:Q1060,Q1060)=1,_xlfn.TEXTJOIN(";",1,IF($Q$2:$Q$2000=Q1060,$H$2:$H$2000,"")),"")</f>
        <v/>
      </c>
      <c r="L1060" s="103" t="s">
        <v>19128</v>
      </c>
      <c r="M1060" s="103">
        <v>2</v>
      </c>
      <c r="N1060" s="103" t="s">
        <v>19129</v>
      </c>
      <c r="O1060" s="72" t="s">
        <v>18822</v>
      </c>
      <c r="P1060" s="80" t="s">
        <v>19125</v>
      </c>
      <c r="Q1060" s="72" t="str">
        <f t="shared" si="16"/>
        <v>国械备20151831号</v>
      </c>
      <c r="R1060" s="104">
        <v>43437</v>
      </c>
      <c r="S1060" s="104">
        <v>43437</v>
      </c>
      <c r="T1060" s="104">
        <v>401768</v>
      </c>
    </row>
    <row r="1061" spans="1:20" s="103" customFormat="1" ht="25.5" customHeight="1">
      <c r="A1061" s="70" t="s">
        <v>13371</v>
      </c>
      <c r="B1061" s="70">
        <v>2</v>
      </c>
      <c r="C1061" s="71" t="s">
        <v>17985</v>
      </c>
      <c r="D1061" s="72" t="s">
        <v>1049</v>
      </c>
      <c r="E1061" s="72" t="s">
        <v>19130</v>
      </c>
      <c r="F1061" s="73" t="s">
        <v>19131</v>
      </c>
      <c r="G1061" s="71" t="s">
        <v>19132</v>
      </c>
      <c r="H1061" s="73">
        <v>10282218</v>
      </c>
      <c r="I1061" s="73" t="str" cm="1">
        <f t="array" ref="I1061">IF(COUNTIF(Q$2:Q1061,Q1061)=1,_xlfn.TEXTJOIN(";",1,IF($Q$2:$Q$2000=Q1061,$C$2:$C$2000,"")),"")</f>
        <v>Centaur;Centaur;Atellica IM;Atellica IM</v>
      </c>
      <c r="J1061" s="73" t="str" cm="1">
        <f t="array" ref="J1061">IF(COUNTIF(Q$2:Q1061,Q1061)=1,_xlfn.TEXTJOIN(";",1,IF($Q$2:$Q$2000=Q1061,$F$2:$F$2000,"")),"")</f>
        <v>06490092;06490106;10995589;10995588</v>
      </c>
      <c r="K1061" s="73" t="str" cm="1">
        <f t="array" ref="K1061">IF(COUNTIF(Q$2:Q1061,Q1061)=1,_xlfn.TEXTJOIN(";",1,IF($Q$2:$Q$2000=Q1061,$H$2:$H$2000,"")),"")</f>
        <v>10282218;10282219;10995589;10995588</v>
      </c>
      <c r="L1061" s="103" t="s">
        <v>19133</v>
      </c>
      <c r="M1061" s="103">
        <v>1</v>
      </c>
      <c r="O1061" s="72" t="s">
        <v>18103</v>
      </c>
      <c r="P1061" s="80" t="s">
        <v>1050</v>
      </c>
      <c r="Q1061" s="72" t="str">
        <f t="shared" si="16"/>
        <v>国械注进20162404970</v>
      </c>
      <c r="R1061" s="104">
        <v>44763</v>
      </c>
      <c r="S1061" s="104">
        <v>44763</v>
      </c>
      <c r="T1061" s="104">
        <v>46194</v>
      </c>
    </row>
    <row r="1062" spans="1:20" s="103" customFormat="1" ht="25.5" customHeight="1">
      <c r="A1062" s="70" t="s">
        <v>13371</v>
      </c>
      <c r="B1062" s="70">
        <v>2</v>
      </c>
      <c r="C1062" s="71" t="s">
        <v>17985</v>
      </c>
      <c r="D1062" s="72" t="s">
        <v>1049</v>
      </c>
      <c r="E1062" s="72" t="s">
        <v>19130</v>
      </c>
      <c r="F1062" s="73" t="s">
        <v>19134</v>
      </c>
      <c r="G1062" s="71" t="s">
        <v>19135</v>
      </c>
      <c r="H1062" s="73">
        <v>10282219</v>
      </c>
      <c r="I1062" s="73" t="str" cm="1">
        <f t="array" ref="I1062">IF(COUNTIF(Q$2:Q1062,Q1062)=1,_xlfn.TEXTJOIN(";",1,IF($Q$2:$Q$2000=Q1062,$C$2:$C$2000,"")),"")</f>
        <v/>
      </c>
      <c r="J1062" s="73" t="str" cm="1">
        <f t="array" ref="J1062">IF(COUNTIF(Q$2:Q1062,Q1062)=1,_xlfn.TEXTJOIN(";",1,IF($Q$2:$Q$2000=Q1062,$F$2:$F$2000,"")),"")</f>
        <v/>
      </c>
      <c r="K1062" s="73" t="str" cm="1">
        <f t="array" ref="K1062">IF(COUNTIF(Q$2:Q1062,Q1062)=1,_xlfn.TEXTJOIN(";",1,IF($Q$2:$Q$2000=Q1062,$H$2:$H$2000,"")),"")</f>
        <v/>
      </c>
      <c r="L1062" s="103" t="s">
        <v>19136</v>
      </c>
      <c r="M1062" s="103">
        <v>5</v>
      </c>
      <c r="N1062" s="103" t="s">
        <v>19137</v>
      </c>
      <c r="O1062" s="72" t="s">
        <v>18098</v>
      </c>
      <c r="P1062" s="80" t="s">
        <v>19138</v>
      </c>
      <c r="Q1062" s="72" t="str">
        <f t="shared" si="16"/>
        <v>国械注进20162404970</v>
      </c>
      <c r="R1062" s="104">
        <v>44763</v>
      </c>
      <c r="S1062" s="104">
        <v>44763</v>
      </c>
      <c r="T1062" s="104">
        <v>46194</v>
      </c>
    </row>
    <row r="1063" spans="1:20" s="103" customFormat="1" ht="25.5" customHeight="1">
      <c r="A1063" s="70" t="s">
        <v>13371</v>
      </c>
      <c r="B1063" s="70">
        <v>2</v>
      </c>
      <c r="C1063" s="71" t="s">
        <v>130</v>
      </c>
      <c r="D1063" s="72" t="s">
        <v>1049</v>
      </c>
      <c r="E1063" s="72" t="s">
        <v>19130</v>
      </c>
      <c r="F1063" s="73" t="s">
        <v>19139</v>
      </c>
      <c r="G1063" s="71" t="s">
        <v>19140</v>
      </c>
      <c r="H1063" s="73">
        <v>10995589</v>
      </c>
      <c r="I1063" s="73" t="str" cm="1">
        <f t="array" ref="I1063">IF(COUNTIF(Q$2:Q1063,Q1063)=1,_xlfn.TEXTJOIN(";",1,IF($Q$2:$Q$2000=Q1063,$C$2:$C$2000,"")),"")</f>
        <v/>
      </c>
      <c r="J1063" s="73" t="str" cm="1">
        <f t="array" ref="J1063">IF(COUNTIF(Q$2:Q1063,Q1063)=1,_xlfn.TEXTJOIN(";",1,IF($Q$2:$Q$2000=Q1063,$F$2:$F$2000,"")),"")</f>
        <v/>
      </c>
      <c r="K1063" s="73" t="str" cm="1">
        <f t="array" ref="K1063">IF(COUNTIF(Q$2:Q1063,Q1063)=1,_xlfn.TEXTJOIN(";",1,IF($Q$2:$Q$2000=Q1063,$H$2:$H$2000,"")),"")</f>
        <v/>
      </c>
      <c r="L1063" s="103" t="s">
        <v>19141</v>
      </c>
      <c r="M1063" s="103">
        <v>1</v>
      </c>
      <c r="O1063" s="72" t="s">
        <v>18113</v>
      </c>
      <c r="P1063" s="80" t="s">
        <v>19138</v>
      </c>
      <c r="Q1063" s="72" t="str">
        <f t="shared" si="16"/>
        <v>国械注进20162404970</v>
      </c>
      <c r="R1063" s="104">
        <v>44763</v>
      </c>
      <c r="S1063" s="104">
        <v>44763</v>
      </c>
      <c r="T1063" s="104">
        <v>46194</v>
      </c>
    </row>
    <row r="1064" spans="1:20" s="103" customFormat="1" ht="25.5" customHeight="1">
      <c r="A1064" s="70" t="s">
        <v>13371</v>
      </c>
      <c r="B1064" s="70">
        <v>2</v>
      </c>
      <c r="C1064" s="71" t="s">
        <v>130</v>
      </c>
      <c r="D1064" s="72" t="s">
        <v>1049</v>
      </c>
      <c r="E1064" s="72" t="s">
        <v>19130</v>
      </c>
      <c r="F1064" s="73" t="s">
        <v>19142</v>
      </c>
      <c r="G1064" s="71" t="s">
        <v>19143</v>
      </c>
      <c r="H1064" s="73">
        <v>10995588</v>
      </c>
      <c r="I1064" s="73" t="str" cm="1">
        <f t="array" ref="I1064">IF(COUNTIF(Q$2:Q1064,Q1064)=1,_xlfn.TEXTJOIN(";",1,IF($Q$2:$Q$2000=Q1064,$C$2:$C$2000,"")),"")</f>
        <v/>
      </c>
      <c r="J1064" s="73" t="str" cm="1">
        <f t="array" ref="J1064">IF(COUNTIF(Q$2:Q1064,Q1064)=1,_xlfn.TEXTJOIN(";",1,IF($Q$2:$Q$2000=Q1064,$F$2:$F$2000,"")),"")</f>
        <v/>
      </c>
      <c r="K1064" s="73" t="str" cm="1">
        <f t="array" ref="K1064">IF(COUNTIF(Q$2:Q1064,Q1064)=1,_xlfn.TEXTJOIN(";",1,IF($Q$2:$Q$2000=Q1064,$H$2:$H$2000,"")),"")</f>
        <v/>
      </c>
      <c r="L1064" s="103" t="s">
        <v>19144</v>
      </c>
      <c r="M1064" s="103">
        <v>5</v>
      </c>
      <c r="N1064" s="103" t="s">
        <v>19145</v>
      </c>
      <c r="O1064" s="72" t="s">
        <v>18109</v>
      </c>
      <c r="P1064" s="80" t="s">
        <v>19138</v>
      </c>
      <c r="Q1064" s="72" t="str">
        <f t="shared" si="16"/>
        <v>国械注进20162404970</v>
      </c>
      <c r="R1064" s="104">
        <v>44763</v>
      </c>
      <c r="S1064" s="104">
        <v>44763</v>
      </c>
      <c r="T1064" s="104">
        <v>46194</v>
      </c>
    </row>
    <row r="1065" spans="1:20" s="103" customFormat="1" ht="25.5" customHeight="1">
      <c r="A1065" s="70" t="s">
        <v>13371</v>
      </c>
      <c r="B1065" s="70">
        <v>2</v>
      </c>
      <c r="C1065" s="71" t="s">
        <v>17985</v>
      </c>
      <c r="D1065" s="72" t="s">
        <v>146</v>
      </c>
      <c r="E1065" s="72" t="s">
        <v>19146</v>
      </c>
      <c r="F1065" s="73" t="s">
        <v>9940</v>
      </c>
      <c r="G1065" s="71" t="s">
        <v>19147</v>
      </c>
      <c r="H1065" s="73">
        <v>10491244</v>
      </c>
      <c r="I1065" s="73" t="str" cm="1">
        <f t="array" ref="I1065">IF(COUNTIF(Q$2:Q1065,Q1065)=1,_xlfn.TEXTJOIN(";",1,IF($Q$2:$Q$2000=Q1065,$C$2:$C$2000,"")),"")</f>
        <v>Centaur;Centaur;Atellica IM;Atellica IM</v>
      </c>
      <c r="J1065" s="73" t="str" cm="1">
        <f t="array" ref="J1065">IF(COUNTIF(Q$2:Q1065,Q1065)=1,_xlfn.TEXTJOIN(";",1,IF($Q$2:$Q$2000=Q1065,$F$2:$F$2000,"")),"")</f>
        <v>10491244;10491379;10995490;10995489</v>
      </c>
      <c r="K1065" s="73" t="str" cm="1">
        <f t="array" ref="K1065">IF(COUNTIF(Q$2:Q1065,Q1065)=1,_xlfn.TEXTJOIN(";",1,IF($Q$2:$Q$2000=Q1065,$H$2:$H$2000,"")),"")</f>
        <v>10491244;10491379;10995490;10995489</v>
      </c>
      <c r="L1065" s="103" t="s">
        <v>9941</v>
      </c>
      <c r="M1065" s="103">
        <v>1</v>
      </c>
      <c r="O1065" s="72" t="s">
        <v>18098</v>
      </c>
      <c r="P1065" s="80" t="s">
        <v>147</v>
      </c>
      <c r="Q1065" s="72" t="str">
        <f t="shared" si="16"/>
        <v>国械注进20172401781</v>
      </c>
      <c r="R1065" s="104">
        <v>44504</v>
      </c>
      <c r="S1065" s="104">
        <v>44738</v>
      </c>
      <c r="T1065" s="104">
        <v>46563</v>
      </c>
    </row>
    <row r="1066" spans="1:20" s="103" customFormat="1" ht="25.5" customHeight="1">
      <c r="A1066" s="70" t="s">
        <v>13371</v>
      </c>
      <c r="B1066" s="70">
        <v>2</v>
      </c>
      <c r="C1066" s="71" t="s">
        <v>17985</v>
      </c>
      <c r="D1066" s="72" t="s">
        <v>146</v>
      </c>
      <c r="E1066" s="72" t="s">
        <v>19146</v>
      </c>
      <c r="F1066" s="73" t="s">
        <v>11764</v>
      </c>
      <c r="G1066" s="71" t="s">
        <v>19148</v>
      </c>
      <c r="H1066" s="73">
        <v>10491379</v>
      </c>
      <c r="I1066" s="73" t="str" cm="1">
        <f t="array" ref="I1066">IF(COUNTIF(Q$2:Q1066,Q1066)=1,_xlfn.TEXTJOIN(";",1,IF($Q$2:$Q$2000=Q1066,$C$2:$C$2000,"")),"")</f>
        <v/>
      </c>
      <c r="J1066" s="73" t="str" cm="1">
        <f t="array" ref="J1066">IF(COUNTIF(Q$2:Q1066,Q1066)=1,_xlfn.TEXTJOIN(";",1,IF($Q$2:$Q$2000=Q1066,$F$2:$F$2000,"")),"")</f>
        <v/>
      </c>
      <c r="K1066" s="73" t="str" cm="1">
        <f t="array" ref="K1066">IF(COUNTIF(Q$2:Q1066,Q1066)=1,_xlfn.TEXTJOIN(";",1,IF($Q$2:$Q$2000=Q1066,$H$2:$H$2000,"")),"")</f>
        <v/>
      </c>
      <c r="L1066" s="103" t="s">
        <v>11765</v>
      </c>
      <c r="M1066" s="103">
        <v>1</v>
      </c>
      <c r="O1066" s="72" t="s">
        <v>18103</v>
      </c>
      <c r="P1066" s="80" t="s">
        <v>19149</v>
      </c>
      <c r="Q1066" s="72" t="str">
        <f t="shared" si="16"/>
        <v>国械注进20172401781</v>
      </c>
      <c r="R1066" s="104">
        <v>44504</v>
      </c>
      <c r="S1066" s="104">
        <v>44738</v>
      </c>
      <c r="T1066" s="104">
        <v>46563</v>
      </c>
    </row>
    <row r="1067" spans="1:20" s="103" customFormat="1" ht="25.5" customHeight="1">
      <c r="A1067" s="70" t="s">
        <v>13371</v>
      </c>
      <c r="B1067" s="70">
        <v>2</v>
      </c>
      <c r="C1067" s="71" t="s">
        <v>130</v>
      </c>
      <c r="D1067" s="72" t="s">
        <v>146</v>
      </c>
      <c r="E1067" s="72" t="s">
        <v>19146</v>
      </c>
      <c r="F1067" s="73" t="s">
        <v>11204</v>
      </c>
      <c r="G1067" s="71" t="s">
        <v>19150</v>
      </c>
      <c r="H1067" s="73">
        <v>10995490</v>
      </c>
      <c r="I1067" s="73" t="str" cm="1">
        <f t="array" ref="I1067">IF(COUNTIF(Q$2:Q1067,Q1067)=1,_xlfn.TEXTJOIN(";",1,IF($Q$2:$Q$2000=Q1067,$C$2:$C$2000,"")),"")</f>
        <v/>
      </c>
      <c r="J1067" s="73" t="str" cm="1">
        <f t="array" ref="J1067">IF(COUNTIF(Q$2:Q1067,Q1067)=1,_xlfn.TEXTJOIN(";",1,IF($Q$2:$Q$2000=Q1067,$F$2:$F$2000,"")),"")</f>
        <v/>
      </c>
      <c r="K1067" s="73" t="str" cm="1">
        <f t="array" ref="K1067">IF(COUNTIF(Q$2:Q1067,Q1067)=1,_xlfn.TEXTJOIN(";",1,IF($Q$2:$Q$2000=Q1067,$H$2:$H$2000,"")),"")</f>
        <v/>
      </c>
      <c r="L1067" s="103" t="s">
        <v>11205</v>
      </c>
      <c r="M1067" s="103">
        <v>1</v>
      </c>
      <c r="O1067" s="72" t="s">
        <v>18113</v>
      </c>
      <c r="P1067" s="80" t="s">
        <v>19149</v>
      </c>
      <c r="Q1067" s="72" t="str">
        <f t="shared" si="16"/>
        <v>国械注进20172401781</v>
      </c>
      <c r="R1067" s="104">
        <v>44504</v>
      </c>
      <c r="S1067" s="104">
        <v>44738</v>
      </c>
      <c r="T1067" s="104">
        <v>46563</v>
      </c>
    </row>
    <row r="1068" spans="1:20" s="103" customFormat="1" ht="25.5" customHeight="1">
      <c r="A1068" s="70" t="s">
        <v>13371</v>
      </c>
      <c r="B1068" s="70">
        <v>2</v>
      </c>
      <c r="C1068" s="71" t="s">
        <v>130</v>
      </c>
      <c r="D1068" s="72" t="s">
        <v>146</v>
      </c>
      <c r="E1068" s="72" t="s">
        <v>19146</v>
      </c>
      <c r="F1068" s="73" t="s">
        <v>10103</v>
      </c>
      <c r="G1068" s="71" t="s">
        <v>19151</v>
      </c>
      <c r="H1068" s="73">
        <v>10995489</v>
      </c>
      <c r="I1068" s="73" t="str" cm="1">
        <f t="array" ref="I1068">IF(COUNTIF(Q$2:Q1068,Q1068)=1,_xlfn.TEXTJOIN(";",1,IF($Q$2:$Q$2000=Q1068,$C$2:$C$2000,"")),"")</f>
        <v/>
      </c>
      <c r="J1068" s="73" t="str" cm="1">
        <f t="array" ref="J1068">IF(COUNTIF(Q$2:Q1068,Q1068)=1,_xlfn.TEXTJOIN(";",1,IF($Q$2:$Q$2000=Q1068,$F$2:$F$2000,"")),"")</f>
        <v/>
      </c>
      <c r="K1068" s="73" t="str" cm="1">
        <f t="array" ref="K1068">IF(COUNTIF(Q$2:Q1068,Q1068)=1,_xlfn.TEXTJOIN(";",1,IF($Q$2:$Q$2000=Q1068,$H$2:$H$2000,"")),"")</f>
        <v/>
      </c>
      <c r="L1068" s="103" t="s">
        <v>10104</v>
      </c>
      <c r="M1068" s="103">
        <v>1</v>
      </c>
      <c r="O1068" s="72" t="s">
        <v>18109</v>
      </c>
      <c r="P1068" s="80" t="s">
        <v>19149</v>
      </c>
      <c r="Q1068" s="72" t="str">
        <f t="shared" si="16"/>
        <v>国械注进20172401781</v>
      </c>
      <c r="R1068" s="104">
        <v>44504</v>
      </c>
      <c r="S1068" s="104">
        <v>44738</v>
      </c>
      <c r="T1068" s="104">
        <v>46563</v>
      </c>
    </row>
    <row r="1069" spans="1:20" s="103" customFormat="1" ht="25.5" customHeight="1">
      <c r="A1069" s="70" t="s">
        <v>13371</v>
      </c>
      <c r="B1069" s="70">
        <v>1</v>
      </c>
      <c r="C1069" s="71" t="s">
        <v>17985</v>
      </c>
      <c r="D1069" s="72" t="s">
        <v>19152</v>
      </c>
      <c r="E1069" s="72" t="s">
        <v>19153</v>
      </c>
      <c r="F1069" s="73" t="s">
        <v>19154</v>
      </c>
      <c r="G1069" s="71" t="s">
        <v>19155</v>
      </c>
      <c r="H1069" s="73">
        <v>10491878</v>
      </c>
      <c r="I1069" s="73" t="str" cm="1">
        <f t="array" ref="I1069">IF(COUNTIF(Q$2:Q1069,Q1069)=1,_xlfn.TEXTJOIN(";",1,IF($Q$2:$Q$2000=Q1069,$C$2:$C$2000,"")),"")</f>
        <v>Centaur;Centaur;Atellica IM</v>
      </c>
      <c r="J1069" s="73" t="str" cm="1">
        <f t="array" ref="J1069">IF(COUNTIF(Q$2:Q1069,Q1069)=1,_xlfn.TEXTJOIN(";",1,IF($Q$2:$Q$2000=Q1069,$F$2:$F$2000,"")),"")</f>
        <v>10491878;10491910;10995563</v>
      </c>
      <c r="K1069" s="73" t="str" cm="1">
        <f t="array" ref="K1069">IF(COUNTIF(Q$2:Q1069,Q1069)=1,_xlfn.TEXTJOIN(";",1,IF($Q$2:$Q$2000=Q1069,$H$2:$H$2000,"")),"")</f>
        <v>10491878;10491910;10995563</v>
      </c>
      <c r="L1069" s="103" t="s">
        <v>19156</v>
      </c>
      <c r="M1069" s="103">
        <v>2</v>
      </c>
      <c r="N1069" s="103" t="s">
        <v>19157</v>
      </c>
      <c r="O1069" s="72" t="s">
        <v>19158</v>
      </c>
      <c r="P1069" s="80" t="s">
        <v>19159</v>
      </c>
      <c r="Q1069" s="72" t="str">
        <f t="shared" si="16"/>
        <v>国械备20191257号</v>
      </c>
      <c r="R1069" s="104">
        <v>43787</v>
      </c>
      <c r="S1069" s="74">
        <v>43787</v>
      </c>
      <c r="T1069" s="74">
        <v>401768</v>
      </c>
    </row>
    <row r="1070" spans="1:20" s="103" customFormat="1" ht="25.5" customHeight="1">
      <c r="A1070" s="70" t="s">
        <v>13371</v>
      </c>
      <c r="B1070" s="70">
        <v>1</v>
      </c>
      <c r="C1070" s="71" t="s">
        <v>17985</v>
      </c>
      <c r="D1070" s="72" t="s">
        <v>19152</v>
      </c>
      <c r="E1070" s="72" t="s">
        <v>19153</v>
      </c>
      <c r="F1070" s="73" t="s">
        <v>19160</v>
      </c>
      <c r="G1070" s="71" t="s">
        <v>19161</v>
      </c>
      <c r="H1070" s="73">
        <v>10491910</v>
      </c>
      <c r="I1070" s="73" t="str" cm="1">
        <f t="array" ref="I1070">IF(COUNTIF(Q$2:Q1070,Q1070)=1,_xlfn.TEXTJOIN(";",1,IF($Q$2:$Q$2000=Q1070,$C$2:$C$2000,"")),"")</f>
        <v/>
      </c>
      <c r="J1070" s="73" t="str" cm="1">
        <f t="array" ref="J1070">IF(COUNTIF(Q$2:Q1070,Q1070)=1,_xlfn.TEXTJOIN(";",1,IF($Q$2:$Q$2000=Q1070,$F$2:$F$2000,"")),"")</f>
        <v/>
      </c>
      <c r="K1070" s="73" t="str" cm="1">
        <f t="array" ref="K1070">IF(COUNTIF(Q$2:Q1070,Q1070)=1,_xlfn.TEXTJOIN(";",1,IF($Q$2:$Q$2000=Q1070,$H$2:$H$2000,"")),"")</f>
        <v/>
      </c>
      <c r="L1070" s="103" t="s">
        <v>19162</v>
      </c>
      <c r="M1070" s="103">
        <v>1</v>
      </c>
      <c r="O1070" s="72" t="s">
        <v>19163</v>
      </c>
      <c r="P1070" s="80" t="s">
        <v>19164</v>
      </c>
      <c r="Q1070" s="72" t="str">
        <f t="shared" si="16"/>
        <v>国械备20191257号</v>
      </c>
      <c r="R1070" s="104">
        <v>43787</v>
      </c>
      <c r="S1070" s="74">
        <v>43787</v>
      </c>
      <c r="T1070" s="74">
        <v>401768</v>
      </c>
    </row>
    <row r="1071" spans="1:20" s="103" customFormat="1" ht="25.5" customHeight="1">
      <c r="A1071" s="70" t="s">
        <v>13371</v>
      </c>
      <c r="B1071" s="70">
        <v>1</v>
      </c>
      <c r="C1071" s="71" t="s">
        <v>130</v>
      </c>
      <c r="D1071" s="72" t="s">
        <v>19152</v>
      </c>
      <c r="E1071" s="72" t="s">
        <v>19153</v>
      </c>
      <c r="F1071" s="73" t="s">
        <v>19165</v>
      </c>
      <c r="G1071" s="71" t="s">
        <v>19166</v>
      </c>
      <c r="H1071" s="73">
        <v>10995563</v>
      </c>
      <c r="I1071" s="73" t="str" cm="1">
        <f t="array" ref="I1071">IF(COUNTIF(Q$2:Q1071,Q1071)=1,_xlfn.TEXTJOIN(";",1,IF($Q$2:$Q$2000=Q1071,$C$2:$C$2000,"")),"")</f>
        <v/>
      </c>
      <c r="J1071" s="73" t="str" cm="1">
        <f t="array" ref="J1071">IF(COUNTIF(Q$2:Q1071,Q1071)=1,_xlfn.TEXTJOIN(";",1,IF($Q$2:$Q$2000=Q1071,$F$2:$F$2000,"")),"")</f>
        <v/>
      </c>
      <c r="K1071" s="73" t="str" cm="1">
        <f t="array" ref="K1071">IF(COUNTIF(Q$2:Q1071,Q1071)=1,_xlfn.TEXTJOIN(";",1,IF($Q$2:$Q$2000=Q1071,$H$2:$H$2000,"")),"")</f>
        <v/>
      </c>
      <c r="L1071" s="103" t="s">
        <v>19167</v>
      </c>
      <c r="M1071" s="103">
        <v>2</v>
      </c>
      <c r="N1071" s="103" t="s">
        <v>19168</v>
      </c>
      <c r="O1071" s="72" t="s">
        <v>19169</v>
      </c>
      <c r="P1071" s="80" t="s">
        <v>19164</v>
      </c>
      <c r="Q1071" s="72" t="str">
        <f t="shared" si="16"/>
        <v>国械备20191257号</v>
      </c>
      <c r="R1071" s="104">
        <v>43787</v>
      </c>
      <c r="S1071" s="74">
        <v>43787</v>
      </c>
      <c r="T1071" s="74">
        <v>401768</v>
      </c>
    </row>
    <row r="1072" spans="1:20" s="103" customFormat="1" ht="25.4" customHeight="1">
      <c r="A1072" s="70" t="s">
        <v>13371</v>
      </c>
      <c r="B1072" s="70">
        <v>2</v>
      </c>
      <c r="C1072" s="71" t="s">
        <v>17985</v>
      </c>
      <c r="D1072" s="72" t="s">
        <v>170</v>
      </c>
      <c r="E1072" s="72" t="s">
        <v>19170</v>
      </c>
      <c r="F1072" s="73" t="s">
        <v>19171</v>
      </c>
      <c r="G1072" s="71" t="s">
        <v>19172</v>
      </c>
      <c r="H1072" s="73">
        <v>10491445</v>
      </c>
      <c r="I1072" s="73" t="str" cm="1">
        <f t="array" ref="I1072">IF(COUNTIF(Q$2:Q1072,Q1072)=1,_xlfn.TEXTJOIN(";",1,IF($Q$2:$Q$2000=Q1072,$C$2:$C$2000,"")),"")</f>
        <v>Centaur;Centaur;Atellica IM;Atellica IM</v>
      </c>
      <c r="J1072" s="73" t="str" cm="1">
        <f t="array" ref="J1072">IF(COUNTIF(Q$2:Q1072,Q1072)=1,_xlfn.TEXTJOIN(";",1,IF($Q$2:$Q$2000=Q1072,$F$2:$F$2000,"")),"")</f>
        <v>10491445;10490889;10995561;10995562</v>
      </c>
      <c r="K1072" s="73" t="str" cm="1">
        <f t="array" ref="K1072">IF(COUNTIF(Q$2:Q1072,Q1072)=1,_xlfn.TEXTJOIN(";",1,IF($Q$2:$Q$2000=Q1072,$H$2:$H$2000,"")),"")</f>
        <v>10491445;10490889;10995561;10995562</v>
      </c>
      <c r="L1072" s="103" t="s">
        <v>19173</v>
      </c>
      <c r="M1072" s="103">
        <v>1</v>
      </c>
      <c r="O1072" s="72" t="s">
        <v>18031</v>
      </c>
      <c r="P1072" s="80" t="s">
        <v>171</v>
      </c>
      <c r="Q1072" s="72" t="str">
        <f t="shared" si="16"/>
        <v>国械注进20192401907</v>
      </c>
      <c r="R1072" s="104">
        <v>43551</v>
      </c>
      <c r="S1072" s="74">
        <v>43551</v>
      </c>
      <c r="T1072" s="74">
        <v>45377</v>
      </c>
    </row>
    <row r="1073" spans="1:20" s="103" customFormat="1" ht="25.5" customHeight="1">
      <c r="A1073" s="70" t="s">
        <v>13371</v>
      </c>
      <c r="B1073" s="70">
        <v>2</v>
      </c>
      <c r="C1073" s="71" t="s">
        <v>17985</v>
      </c>
      <c r="D1073" s="72" t="s">
        <v>170</v>
      </c>
      <c r="E1073" s="72" t="s">
        <v>19170</v>
      </c>
      <c r="F1073" s="73" t="s">
        <v>19174</v>
      </c>
      <c r="G1073" s="71" t="s">
        <v>19175</v>
      </c>
      <c r="H1073" s="73">
        <v>10490889</v>
      </c>
      <c r="I1073" s="73" t="str" cm="1">
        <f t="array" ref="I1073">IF(COUNTIF(Q$2:Q1073,Q1073)=1,_xlfn.TEXTJOIN(";",1,IF($Q$2:$Q$2000=Q1073,$C$2:$C$2000,"")),"")</f>
        <v/>
      </c>
      <c r="J1073" s="73" t="str" cm="1">
        <f t="array" ref="J1073">IF(COUNTIF(Q$2:Q1073,Q1073)=1,_xlfn.TEXTJOIN(";",1,IF($Q$2:$Q$2000=Q1073,$F$2:$F$2000,"")),"")</f>
        <v/>
      </c>
      <c r="K1073" s="73" t="str" cm="1">
        <f t="array" ref="K1073">IF(COUNTIF(Q$2:Q1073,Q1073)=1,_xlfn.TEXTJOIN(";",1,IF($Q$2:$Q$2000=Q1073,$H$2:$H$2000,"")),"")</f>
        <v/>
      </c>
      <c r="L1073" s="103" t="s">
        <v>19176</v>
      </c>
      <c r="M1073" s="103">
        <v>1</v>
      </c>
      <c r="O1073" s="72" t="s">
        <v>18035</v>
      </c>
      <c r="P1073" s="80" t="s">
        <v>19177</v>
      </c>
      <c r="Q1073" s="72" t="str">
        <f t="shared" si="16"/>
        <v>国械注进20192401907</v>
      </c>
      <c r="R1073" s="104">
        <v>43551</v>
      </c>
      <c r="S1073" s="74">
        <v>43551</v>
      </c>
      <c r="T1073" s="74">
        <v>45377</v>
      </c>
    </row>
    <row r="1074" spans="1:20" s="103" customFormat="1" ht="25.5" customHeight="1">
      <c r="A1074" s="70" t="s">
        <v>13371</v>
      </c>
      <c r="B1074" s="70">
        <v>2</v>
      </c>
      <c r="C1074" s="71" t="s">
        <v>130</v>
      </c>
      <c r="D1074" s="72" t="s">
        <v>170</v>
      </c>
      <c r="E1074" s="72" t="s">
        <v>19170</v>
      </c>
      <c r="F1074" s="73" t="s">
        <v>11746</v>
      </c>
      <c r="G1074" s="71" t="s">
        <v>19178</v>
      </c>
      <c r="H1074" s="73">
        <v>10995561</v>
      </c>
      <c r="I1074" s="73" t="str" cm="1">
        <f t="array" ref="I1074">IF(COUNTIF(Q$2:Q1074,Q1074)=1,_xlfn.TEXTJOIN(";",1,IF($Q$2:$Q$2000=Q1074,$C$2:$C$2000,"")),"")</f>
        <v/>
      </c>
      <c r="J1074" s="73" t="str" cm="1">
        <f t="array" ref="J1074">IF(COUNTIF(Q$2:Q1074,Q1074)=1,_xlfn.TEXTJOIN(";",1,IF($Q$2:$Q$2000=Q1074,$F$2:$F$2000,"")),"")</f>
        <v/>
      </c>
      <c r="K1074" s="73" t="str" cm="1">
        <f t="array" ref="K1074">IF(COUNTIF(Q$2:Q1074,Q1074)=1,_xlfn.TEXTJOIN(";",1,IF($Q$2:$Q$2000=Q1074,$H$2:$H$2000,"")),"")</f>
        <v/>
      </c>
      <c r="L1074" s="103" t="s">
        <v>11747</v>
      </c>
      <c r="M1074" s="103">
        <v>1</v>
      </c>
      <c r="O1074" s="72" t="s">
        <v>18038</v>
      </c>
      <c r="P1074" s="80" t="s">
        <v>19177</v>
      </c>
      <c r="Q1074" s="72" t="str">
        <f t="shared" si="16"/>
        <v>国械注进20192401907</v>
      </c>
      <c r="R1074" s="104">
        <v>43551</v>
      </c>
      <c r="S1074" s="74">
        <v>43551</v>
      </c>
      <c r="T1074" s="74">
        <v>45377</v>
      </c>
    </row>
    <row r="1075" spans="1:20" s="103" customFormat="1" ht="25.5" customHeight="1">
      <c r="A1075" s="70" t="s">
        <v>13371</v>
      </c>
      <c r="B1075" s="70">
        <v>2</v>
      </c>
      <c r="C1075" s="71" t="s">
        <v>130</v>
      </c>
      <c r="D1075" s="72" t="s">
        <v>170</v>
      </c>
      <c r="E1075" s="72" t="s">
        <v>19170</v>
      </c>
      <c r="F1075" s="73" t="s">
        <v>19179</v>
      </c>
      <c r="G1075" s="71" t="s">
        <v>19180</v>
      </c>
      <c r="H1075" s="73">
        <v>10995562</v>
      </c>
      <c r="I1075" s="73" t="str" cm="1">
        <f t="array" ref="I1075">IF(COUNTIF(Q$2:Q1075,Q1075)=1,_xlfn.TEXTJOIN(";",1,IF($Q$2:$Q$2000=Q1075,$C$2:$C$2000,"")),"")</f>
        <v/>
      </c>
      <c r="J1075" s="73" t="str" cm="1">
        <f t="array" ref="J1075">IF(COUNTIF(Q$2:Q1075,Q1075)=1,_xlfn.TEXTJOIN(";",1,IF($Q$2:$Q$2000=Q1075,$F$2:$F$2000,"")),"")</f>
        <v/>
      </c>
      <c r="K1075" s="73" t="str" cm="1">
        <f t="array" ref="K1075">IF(COUNTIF(Q$2:Q1075,Q1075)=1,_xlfn.TEXTJOIN(";",1,IF($Q$2:$Q$2000=Q1075,$H$2:$H$2000,"")),"")</f>
        <v/>
      </c>
      <c r="L1075" s="103" t="s">
        <v>19181</v>
      </c>
      <c r="M1075" s="103">
        <v>1</v>
      </c>
      <c r="O1075" s="72" t="s">
        <v>18041</v>
      </c>
      <c r="P1075" s="80" t="s">
        <v>19177</v>
      </c>
      <c r="Q1075" s="72" t="str">
        <f t="shared" si="16"/>
        <v>国械注进20192401907</v>
      </c>
      <c r="R1075" s="104">
        <v>43551</v>
      </c>
      <c r="S1075" s="74">
        <v>43551</v>
      </c>
      <c r="T1075" s="74">
        <v>45377</v>
      </c>
    </row>
    <row r="1076" spans="1:20" s="103" customFormat="1" ht="25.5" customHeight="1">
      <c r="A1076" s="70" t="s">
        <v>13371</v>
      </c>
      <c r="B1076" s="70">
        <v>2</v>
      </c>
      <c r="C1076" s="71" t="s">
        <v>17985</v>
      </c>
      <c r="D1076" s="72" t="s">
        <v>19182</v>
      </c>
      <c r="E1076" s="72" t="s">
        <v>19183</v>
      </c>
      <c r="F1076" s="73" t="s">
        <v>19184</v>
      </c>
      <c r="G1076" s="71" t="s">
        <v>19185</v>
      </c>
      <c r="H1076" s="73">
        <v>10379811</v>
      </c>
      <c r="I1076" s="73" t="str" cm="1">
        <f t="array" ref="I1076">IF(COUNTIF(Q$2:Q1076,Q1076)=1,_xlfn.TEXTJOIN(";",1,IF($Q$2:$Q$2000=Q1076,$C$2:$C$2000,"")),"")</f>
        <v>Centaur;Centaur;Atellica IM;Atellica IM</v>
      </c>
      <c r="J1076" s="73" t="str" cm="1">
        <f t="array" ref="J1076">IF(COUNTIF(Q$2:Q1076,Q1076)=1,_xlfn.TEXTJOIN(";",1,IF($Q$2:$Q$2000=Q1076,$F$2:$F$2000,"")),"")</f>
        <v>10379811;10379810;10995495;10995496</v>
      </c>
      <c r="K1076" s="73" t="str" cm="1">
        <f t="array" ref="K1076">IF(COUNTIF(Q$2:Q1076,Q1076)=1,_xlfn.TEXTJOIN(";",1,IF($Q$2:$Q$2000=Q1076,$H$2:$H$2000,"")),"")</f>
        <v>10379811;10379810;10995495;10995496</v>
      </c>
      <c r="L1076" s="103" t="s">
        <v>19186</v>
      </c>
      <c r="M1076" s="103">
        <v>1</v>
      </c>
      <c r="O1076" s="72" t="s">
        <v>19187</v>
      </c>
      <c r="P1076" s="80" t="s">
        <v>19188</v>
      </c>
      <c r="Q1076" s="72" t="str">
        <f t="shared" si="16"/>
        <v>国械注进20192401862</v>
      </c>
      <c r="R1076" s="104">
        <v>43539</v>
      </c>
      <c r="S1076" s="74">
        <v>43539</v>
      </c>
      <c r="T1076" s="74">
        <v>45365</v>
      </c>
    </row>
    <row r="1077" spans="1:20" s="103" customFormat="1" ht="25.5" customHeight="1">
      <c r="A1077" s="70" t="s">
        <v>13371</v>
      </c>
      <c r="B1077" s="70">
        <v>2</v>
      </c>
      <c r="C1077" s="71" t="s">
        <v>17985</v>
      </c>
      <c r="D1077" s="72" t="s">
        <v>19182</v>
      </c>
      <c r="E1077" s="72" t="s">
        <v>19183</v>
      </c>
      <c r="F1077" s="71" t="s">
        <v>19189</v>
      </c>
      <c r="G1077" s="71" t="s">
        <v>19190</v>
      </c>
      <c r="H1077" s="73">
        <v>10379810</v>
      </c>
      <c r="I1077" s="73" t="str" cm="1">
        <f t="array" ref="I1077">IF(COUNTIF(Q$2:Q1077,Q1077)=1,_xlfn.TEXTJOIN(";",1,IF($Q$2:$Q$2000=Q1077,$C$2:$C$2000,"")),"")</f>
        <v/>
      </c>
      <c r="J1077" s="73" t="str" cm="1">
        <f t="array" ref="J1077">IF(COUNTIF(Q$2:Q1077,Q1077)=1,_xlfn.TEXTJOIN(";",1,IF($Q$2:$Q$2000=Q1077,$F$2:$F$2000,"")),"")</f>
        <v/>
      </c>
      <c r="K1077" s="73" t="str" cm="1">
        <f t="array" ref="K1077">IF(COUNTIF(Q$2:Q1077,Q1077)=1,_xlfn.TEXTJOIN(";",1,IF($Q$2:$Q$2000=Q1077,$H$2:$H$2000,"")),"")</f>
        <v/>
      </c>
      <c r="L1077" s="103" t="s">
        <v>19191</v>
      </c>
      <c r="M1077" s="103">
        <v>1</v>
      </c>
      <c r="O1077" s="72" t="s">
        <v>19192</v>
      </c>
      <c r="P1077" s="80" t="s">
        <v>19193</v>
      </c>
      <c r="Q1077" s="72" t="str">
        <f t="shared" si="16"/>
        <v>国械注进20192401862</v>
      </c>
      <c r="R1077" s="104">
        <v>43539</v>
      </c>
      <c r="S1077" s="74">
        <v>43539</v>
      </c>
      <c r="T1077" s="74">
        <v>45365</v>
      </c>
    </row>
    <row r="1078" spans="1:20" s="103" customFormat="1" ht="25.5" customHeight="1">
      <c r="A1078" s="70" t="s">
        <v>13371</v>
      </c>
      <c r="B1078" s="70">
        <v>2</v>
      </c>
      <c r="C1078" s="71" t="s">
        <v>130</v>
      </c>
      <c r="D1078" s="72" t="s">
        <v>19182</v>
      </c>
      <c r="E1078" s="72" t="s">
        <v>19183</v>
      </c>
      <c r="F1078" s="71" t="s">
        <v>19194</v>
      </c>
      <c r="G1078" s="71" t="s">
        <v>19195</v>
      </c>
      <c r="H1078" s="73">
        <v>10995495</v>
      </c>
      <c r="I1078" s="73" t="str" cm="1">
        <f t="array" ref="I1078">IF(COUNTIF(Q$2:Q1078,Q1078)=1,_xlfn.TEXTJOIN(";",1,IF($Q$2:$Q$2000=Q1078,$C$2:$C$2000,"")),"")</f>
        <v/>
      </c>
      <c r="J1078" s="73" t="str" cm="1">
        <f t="array" ref="J1078">IF(COUNTIF(Q$2:Q1078,Q1078)=1,_xlfn.TEXTJOIN(";",1,IF($Q$2:$Q$2000=Q1078,$F$2:$F$2000,"")),"")</f>
        <v/>
      </c>
      <c r="K1078" s="73" t="str" cm="1">
        <f t="array" ref="K1078">IF(COUNTIF(Q$2:Q1078,Q1078)=1,_xlfn.TEXTJOIN(";",1,IF($Q$2:$Q$2000=Q1078,$H$2:$H$2000,"")),"")</f>
        <v/>
      </c>
      <c r="L1078" s="103" t="s">
        <v>19196</v>
      </c>
      <c r="M1078" s="103">
        <v>2</v>
      </c>
      <c r="N1078" s="103" t="s">
        <v>19197</v>
      </c>
      <c r="O1078" s="72" t="s">
        <v>19198</v>
      </c>
      <c r="P1078" s="80" t="s">
        <v>19193</v>
      </c>
      <c r="Q1078" s="72" t="str">
        <f t="shared" si="16"/>
        <v>国械注进20192401862</v>
      </c>
      <c r="R1078" s="104">
        <v>43539</v>
      </c>
      <c r="S1078" s="74">
        <v>43539</v>
      </c>
      <c r="T1078" s="74">
        <v>45365</v>
      </c>
    </row>
    <row r="1079" spans="1:20" s="103" customFormat="1" ht="25.5" customHeight="1">
      <c r="A1079" s="70" t="s">
        <v>13371</v>
      </c>
      <c r="B1079" s="70">
        <v>2</v>
      </c>
      <c r="C1079" s="71" t="s">
        <v>130</v>
      </c>
      <c r="D1079" s="72" t="s">
        <v>19182</v>
      </c>
      <c r="E1079" s="72" t="s">
        <v>19183</v>
      </c>
      <c r="F1079" s="71" t="s">
        <v>19199</v>
      </c>
      <c r="G1079" s="71" t="s">
        <v>19200</v>
      </c>
      <c r="H1079" s="73">
        <v>10995496</v>
      </c>
      <c r="I1079" s="73" t="str" cm="1">
        <f t="array" ref="I1079">IF(COUNTIF(Q$2:Q1079,Q1079)=1,_xlfn.TEXTJOIN(";",1,IF($Q$2:$Q$2000=Q1079,$C$2:$C$2000,"")),"")</f>
        <v/>
      </c>
      <c r="J1079" s="73" t="str" cm="1">
        <f t="array" ref="J1079">IF(COUNTIF(Q$2:Q1079,Q1079)=1,_xlfn.TEXTJOIN(";",1,IF($Q$2:$Q$2000=Q1079,$F$2:$F$2000,"")),"")</f>
        <v/>
      </c>
      <c r="K1079" s="73" t="str" cm="1">
        <f t="array" ref="K1079">IF(COUNTIF(Q$2:Q1079,Q1079)=1,_xlfn.TEXTJOIN(";",1,IF($Q$2:$Q$2000=Q1079,$H$2:$H$2000,"")),"")</f>
        <v/>
      </c>
      <c r="L1079" s="103" t="s">
        <v>19201</v>
      </c>
      <c r="M1079" s="103">
        <v>6</v>
      </c>
      <c r="N1079" s="103" t="s">
        <v>19202</v>
      </c>
      <c r="O1079" s="72" t="s">
        <v>19203</v>
      </c>
      <c r="P1079" s="80" t="s">
        <v>19193</v>
      </c>
      <c r="Q1079" s="72" t="str">
        <f t="shared" si="16"/>
        <v>国械注进20192401862</v>
      </c>
      <c r="R1079" s="104">
        <v>43539</v>
      </c>
      <c r="S1079" s="74">
        <v>43539</v>
      </c>
      <c r="T1079" s="74">
        <v>45365</v>
      </c>
    </row>
    <row r="1080" spans="1:20" s="103" customFormat="1" ht="25.5" customHeight="1">
      <c r="A1080" s="70" t="s">
        <v>13371</v>
      </c>
      <c r="B1080" s="70">
        <v>2</v>
      </c>
      <c r="C1080" s="71" t="s">
        <v>17985</v>
      </c>
      <c r="D1080" s="72" t="s">
        <v>19204</v>
      </c>
      <c r="E1080" s="72" t="s">
        <v>19205</v>
      </c>
      <c r="F1080" s="73" t="s">
        <v>19206</v>
      </c>
      <c r="G1080" s="71" t="s">
        <v>19207</v>
      </c>
      <c r="H1080" s="73">
        <v>10335448</v>
      </c>
      <c r="I1080" s="73" t="str" cm="1">
        <f t="array" ref="I1080">IF(COUNTIF(Q$2:Q1080,Q1080)=1,_xlfn.TEXTJOIN(";",1,IF($Q$2:$Q$2000=Q1080,$C$2:$C$2000,"")),"")</f>
        <v>Centaur;Atellica IM</v>
      </c>
      <c r="J1080" s="73" t="str" cm="1">
        <f t="array" ref="J1080">IF(COUNTIF(Q$2:Q1080,Q1080)=1,_xlfn.TEXTJOIN(";",1,IF($Q$2:$Q$2000=Q1080,$F$2:$F$2000,"")),"")</f>
        <v>04564446;10995548</v>
      </c>
      <c r="K1080" s="73" t="str" cm="1">
        <f t="array" ref="K1080">IF(COUNTIF(Q$2:Q1080,Q1080)=1,_xlfn.TEXTJOIN(";",1,IF($Q$2:$Q$2000=Q1080,$H$2:$H$2000,"")),"")</f>
        <v>10335448;10995548</v>
      </c>
      <c r="L1080" s="103" t="s">
        <v>19208</v>
      </c>
      <c r="M1080" s="103">
        <v>1</v>
      </c>
      <c r="O1080" s="72" t="s">
        <v>19209</v>
      </c>
      <c r="P1080" s="80" t="s">
        <v>19210</v>
      </c>
      <c r="Q1080" s="72" t="str">
        <f t="shared" si="16"/>
        <v>国械注进20152400123</v>
      </c>
      <c r="R1080" s="104">
        <v>44670</v>
      </c>
      <c r="S1080" s="74">
        <v>45509</v>
      </c>
      <c r="T1080" s="74">
        <v>47334</v>
      </c>
    </row>
    <row r="1081" spans="1:20" s="103" customFormat="1" ht="25.5" customHeight="1">
      <c r="A1081" s="70" t="s">
        <v>13371</v>
      </c>
      <c r="B1081" s="70">
        <v>2</v>
      </c>
      <c r="C1081" s="71" t="s">
        <v>130</v>
      </c>
      <c r="D1081" s="72" t="s">
        <v>19204</v>
      </c>
      <c r="E1081" s="72" t="s">
        <v>19205</v>
      </c>
      <c r="F1081" s="73" t="s">
        <v>19211</v>
      </c>
      <c r="G1081" s="71" t="s">
        <v>19212</v>
      </c>
      <c r="H1081" s="73">
        <v>10995548</v>
      </c>
      <c r="I1081" s="73" t="str" cm="1">
        <f t="array" ref="I1081">IF(COUNTIF(Q$2:Q1081,Q1081)=1,_xlfn.TEXTJOIN(";",1,IF($Q$2:$Q$2000=Q1081,$C$2:$C$2000,"")),"")</f>
        <v/>
      </c>
      <c r="J1081" s="73" t="str" cm="1">
        <f t="array" ref="J1081">IF(COUNTIF(Q$2:Q1081,Q1081)=1,_xlfn.TEXTJOIN(";",1,IF($Q$2:$Q$2000=Q1081,$F$2:$F$2000,"")),"")</f>
        <v/>
      </c>
      <c r="K1081" s="73" t="str" cm="1">
        <f t="array" ref="K1081">IF(COUNTIF(Q$2:Q1081,Q1081)=1,_xlfn.TEXTJOIN(";",1,IF($Q$2:$Q$2000=Q1081,$H$2:$H$2000,"")),"")</f>
        <v/>
      </c>
      <c r="L1081" s="103" t="s">
        <v>19213</v>
      </c>
      <c r="M1081" s="103">
        <v>1</v>
      </c>
      <c r="O1081" s="72" t="s">
        <v>19214</v>
      </c>
      <c r="P1081" s="80" t="s">
        <v>19215</v>
      </c>
      <c r="Q1081" s="72" t="str">
        <f t="shared" si="16"/>
        <v>国械注进20152400123</v>
      </c>
      <c r="R1081" s="104">
        <v>44670</v>
      </c>
      <c r="S1081" s="74">
        <v>45509</v>
      </c>
      <c r="T1081" s="74">
        <v>47334</v>
      </c>
    </row>
    <row r="1082" spans="1:20" s="103" customFormat="1" ht="25.5" customHeight="1">
      <c r="A1082" s="70" t="s">
        <v>13371</v>
      </c>
      <c r="B1082" s="70">
        <v>1</v>
      </c>
      <c r="C1082" s="71" t="s">
        <v>17985</v>
      </c>
      <c r="D1082" s="72" t="s">
        <v>19216</v>
      </c>
      <c r="E1082" s="72" t="s">
        <v>19217</v>
      </c>
      <c r="F1082" s="71" t="s">
        <v>19218</v>
      </c>
      <c r="G1082" s="71" t="s">
        <v>19219</v>
      </c>
      <c r="H1082" s="73">
        <v>10335692</v>
      </c>
      <c r="I1082" s="73" t="str" cm="1">
        <f t="array" ref="I1082">IF(COUNTIF(Q$2:Q1082,Q1082)=1,_xlfn.TEXTJOIN(";",1,IF($Q$2:$Q$2000=Q1082,$C$2:$C$2000,"")),"")</f>
        <v>Centaur;Atellica IM</v>
      </c>
      <c r="J1082" s="73" t="str" cm="1">
        <f t="array" ref="J1082">IF(COUNTIF(Q$2:Q1082,Q1082)=1,_xlfn.TEXTJOIN(";",1,IF($Q$2:$Q$2000=Q1082,$F$2:$F$2000,"")),"")</f>
        <v>04786546;10995550</v>
      </c>
      <c r="K1082" s="73" t="str" cm="1">
        <f t="array" ref="K1082">IF(COUNTIF(Q$2:Q1082,Q1082)=1,_xlfn.TEXTJOIN(";",1,IF($Q$2:$Q$2000=Q1082,$H$2:$H$2000,"")),"")</f>
        <v>10335692;10995550</v>
      </c>
      <c r="L1082" s="103" t="s">
        <v>19220</v>
      </c>
      <c r="M1082" s="103">
        <v>1</v>
      </c>
      <c r="O1082" s="72" t="s">
        <v>18723</v>
      </c>
      <c r="P1082" s="72" t="s">
        <v>19221</v>
      </c>
      <c r="Q1082" s="72" t="str">
        <f t="shared" si="16"/>
        <v>国械备20150069号</v>
      </c>
      <c r="R1082" s="104">
        <v>43437</v>
      </c>
      <c r="S1082" s="74">
        <v>43437</v>
      </c>
      <c r="T1082" s="74">
        <v>401768</v>
      </c>
    </row>
    <row r="1083" spans="1:20" s="103" customFormat="1" ht="25.5" customHeight="1">
      <c r="A1083" s="70" t="s">
        <v>13371</v>
      </c>
      <c r="B1083" s="70">
        <v>1</v>
      </c>
      <c r="C1083" s="71" t="s">
        <v>130</v>
      </c>
      <c r="D1083" s="72" t="s">
        <v>19216</v>
      </c>
      <c r="E1083" s="72" t="s">
        <v>19217</v>
      </c>
      <c r="F1083" s="71" t="s">
        <v>19222</v>
      </c>
      <c r="G1083" s="71" t="s">
        <v>19223</v>
      </c>
      <c r="H1083" s="73">
        <v>10995550</v>
      </c>
      <c r="I1083" s="73" t="str" cm="1">
        <f t="array" ref="I1083">IF(COUNTIF(Q$2:Q1083,Q1083)=1,_xlfn.TEXTJOIN(";",1,IF($Q$2:$Q$2000=Q1083,$C$2:$C$2000,"")),"")</f>
        <v/>
      </c>
      <c r="J1083" s="73" t="str" cm="1">
        <f t="array" ref="J1083">IF(COUNTIF(Q$2:Q1083,Q1083)=1,_xlfn.TEXTJOIN(";",1,IF($Q$2:$Q$2000=Q1083,$F$2:$F$2000,"")),"")</f>
        <v/>
      </c>
      <c r="K1083" s="73" t="str" cm="1">
        <f t="array" ref="K1083">IF(COUNTIF(Q$2:Q1083,Q1083)=1,_xlfn.TEXTJOIN(";",1,IF($Q$2:$Q$2000=Q1083,$H$2:$H$2000,"")),"")</f>
        <v/>
      </c>
      <c r="L1083" s="103" t="s">
        <v>19224</v>
      </c>
      <c r="M1083" s="103">
        <v>1</v>
      </c>
      <c r="O1083" s="72" t="s">
        <v>18807</v>
      </c>
      <c r="P1083" s="72" t="s">
        <v>19225</v>
      </c>
      <c r="Q1083" s="72" t="str">
        <f t="shared" si="16"/>
        <v>国械备20150069号</v>
      </c>
      <c r="R1083" s="104">
        <v>43437</v>
      </c>
      <c r="S1083" s="74">
        <v>43437</v>
      </c>
      <c r="T1083" s="74">
        <v>401768</v>
      </c>
    </row>
    <row r="1084" spans="1:20" s="103" customFormat="1" ht="25.5" customHeight="1">
      <c r="A1084" s="70" t="s">
        <v>13371</v>
      </c>
      <c r="B1084" s="70">
        <v>2</v>
      </c>
      <c r="C1084" s="71" t="s">
        <v>17985</v>
      </c>
      <c r="D1084" s="72" t="s">
        <v>19226</v>
      </c>
      <c r="E1084" s="72" t="s">
        <v>19227</v>
      </c>
      <c r="F1084" s="71" t="s">
        <v>19228</v>
      </c>
      <c r="G1084" s="71" t="s">
        <v>19229</v>
      </c>
      <c r="H1084" s="73">
        <v>10335454</v>
      </c>
      <c r="I1084" s="73" t="str" cm="1">
        <f t="array" ref="I1084">IF(COUNTIF(Q$2:Q1084,Q1084)=1,_xlfn.TEXTJOIN(";",1,IF($Q$2:$Q$2000=Q1084,$C$2:$C$2000,"")),"")</f>
        <v>Centaur;Atellica IM</v>
      </c>
      <c r="J1084" s="73" t="str" cm="1">
        <f t="array" ref="J1084">IF(COUNTIF(Q$2:Q1084,Q1084)=1,_xlfn.TEXTJOIN(";",1,IF($Q$2:$Q$2000=Q1084,$F$2:$F$2000,"")),"")</f>
        <v>04567682;10995549</v>
      </c>
      <c r="K1084" s="73" t="str" cm="1">
        <f t="array" ref="K1084">IF(COUNTIF(Q$2:Q1084,Q1084)=1,_xlfn.TEXTJOIN(";",1,IF($Q$2:$Q$2000=Q1084,$H$2:$H$2000,"")),"")</f>
        <v>10335454;10995549</v>
      </c>
      <c r="L1084" s="103" t="s">
        <v>19230</v>
      </c>
      <c r="M1084" s="103">
        <v>1</v>
      </c>
      <c r="O1084" s="72" t="s">
        <v>19231</v>
      </c>
      <c r="P1084" s="72" t="s">
        <v>19232</v>
      </c>
      <c r="Q1084" s="72" t="str">
        <f t="shared" si="16"/>
        <v>国械注进20152400119</v>
      </c>
      <c r="R1084" s="104">
        <v>43677</v>
      </c>
      <c r="S1084" s="74">
        <v>43677</v>
      </c>
      <c r="T1084" s="74">
        <v>45503</v>
      </c>
    </row>
    <row r="1085" spans="1:20" s="103" customFormat="1" ht="25.5" customHeight="1">
      <c r="A1085" s="70" t="s">
        <v>13371</v>
      </c>
      <c r="B1085" s="70">
        <v>2</v>
      </c>
      <c r="C1085" s="71" t="s">
        <v>130</v>
      </c>
      <c r="D1085" s="72" t="s">
        <v>19226</v>
      </c>
      <c r="E1085" s="72" t="s">
        <v>19227</v>
      </c>
      <c r="F1085" s="71" t="s">
        <v>19233</v>
      </c>
      <c r="G1085" s="71" t="s">
        <v>19234</v>
      </c>
      <c r="H1085" s="73">
        <v>10995549</v>
      </c>
      <c r="I1085" s="73" t="str" cm="1">
        <f t="array" ref="I1085">IF(COUNTIF(Q$2:Q1085,Q1085)=1,_xlfn.TEXTJOIN(";",1,IF($Q$2:$Q$2000=Q1085,$C$2:$C$2000,"")),"")</f>
        <v/>
      </c>
      <c r="J1085" s="73" t="str" cm="1">
        <f t="array" ref="J1085">IF(COUNTIF(Q$2:Q1085,Q1085)=1,_xlfn.TEXTJOIN(";",1,IF($Q$2:$Q$2000=Q1085,$F$2:$F$2000,"")),"")</f>
        <v/>
      </c>
      <c r="K1085" s="73" t="str" cm="1">
        <f t="array" ref="K1085">IF(COUNTIF(Q$2:Q1085,Q1085)=1,_xlfn.TEXTJOIN(";",1,IF($Q$2:$Q$2000=Q1085,$H$2:$H$2000,"")),"")</f>
        <v/>
      </c>
      <c r="L1085" s="103" t="s">
        <v>19235</v>
      </c>
      <c r="M1085" s="103">
        <v>2</v>
      </c>
      <c r="N1085" s="103" t="s">
        <v>19236</v>
      </c>
      <c r="O1085" s="72" t="s">
        <v>19237</v>
      </c>
      <c r="P1085" s="72" t="s">
        <v>19238</v>
      </c>
      <c r="Q1085" s="72" t="str">
        <f t="shared" si="16"/>
        <v>国械注进20152400119</v>
      </c>
      <c r="R1085" s="104">
        <v>43677</v>
      </c>
      <c r="S1085" s="74">
        <v>43677</v>
      </c>
      <c r="T1085" s="74">
        <v>45503</v>
      </c>
    </row>
    <row r="1086" spans="1:20" s="103" customFormat="1" ht="25.5" customHeight="1">
      <c r="A1086" s="70" t="s">
        <v>13371</v>
      </c>
      <c r="B1086" s="139">
        <v>2</v>
      </c>
      <c r="C1086" s="72" t="s">
        <v>17985</v>
      </c>
      <c r="D1086" s="72" t="s">
        <v>19239</v>
      </c>
      <c r="E1086" s="72" t="s">
        <v>19240</v>
      </c>
      <c r="F1086" s="72" t="s">
        <v>19241</v>
      </c>
      <c r="G1086" s="71" t="s">
        <v>19242</v>
      </c>
      <c r="H1086" s="73">
        <v>10335453</v>
      </c>
      <c r="I1086" s="73" t="str" cm="1">
        <f t="array" ref="I1086">IF(COUNTIF(Q$2:Q1086,Q1086)=1,_xlfn.TEXTJOIN(";",1,IF($Q$2:$Q$2000=Q1086,$C$2:$C$2000,"")),"")</f>
        <v>Centaur;Atellica IM</v>
      </c>
      <c r="J1086" s="73" t="str" cm="1">
        <f t="array" ref="J1086">IF(COUNTIF(Q$2:Q1086,Q1086)=1,_xlfn.TEXTJOIN(";",1,IF($Q$2:$Q$2000=Q1086,$F$2:$F$2000,"")),"")</f>
        <v>04567127;10995552</v>
      </c>
      <c r="K1086" s="73" t="str" cm="1">
        <f t="array" ref="K1086">IF(COUNTIF(Q$2:Q1086,Q1086)=1,_xlfn.TEXTJOIN(";",1,IF($Q$2:$Q$2000=Q1086,$H$2:$H$2000,"")),"")</f>
        <v>10335453;10995552</v>
      </c>
      <c r="L1086" s="103" t="s">
        <v>19243</v>
      </c>
      <c r="M1086" s="103">
        <v>2</v>
      </c>
      <c r="N1086" s="103" t="s">
        <v>19244</v>
      </c>
      <c r="O1086" s="72" t="s">
        <v>19245</v>
      </c>
      <c r="P1086" s="72" t="s">
        <v>19246</v>
      </c>
      <c r="Q1086" s="72" t="str">
        <f t="shared" si="16"/>
        <v>国械注进20152400120</v>
      </c>
      <c r="R1086" s="104">
        <v>43705</v>
      </c>
      <c r="S1086" s="74">
        <v>43705</v>
      </c>
      <c r="T1086" s="74">
        <v>45531</v>
      </c>
    </row>
    <row r="1087" spans="1:20" ht="25.5" customHeight="1">
      <c r="A1087" s="70" t="s">
        <v>13371</v>
      </c>
      <c r="B1087" s="139">
        <v>2</v>
      </c>
      <c r="C1087" s="72" t="s">
        <v>130</v>
      </c>
      <c r="D1087" s="72" t="s">
        <v>19239</v>
      </c>
      <c r="E1087" s="72" t="s">
        <v>19240</v>
      </c>
      <c r="F1087" s="72" t="s">
        <v>19247</v>
      </c>
      <c r="G1087" s="71" t="s">
        <v>19248</v>
      </c>
      <c r="H1087" s="73">
        <v>10995552</v>
      </c>
      <c r="I1087" s="73" t="str" cm="1">
        <f t="array" ref="I1087">IF(COUNTIF(Q$2:Q1087,Q1087)=1,_xlfn.TEXTJOIN(";",1,IF($Q$2:$Q$2000=Q1087,$C$2:$C$2000,"")),"")</f>
        <v/>
      </c>
      <c r="J1087" s="73" t="str" cm="1">
        <f t="array" ref="J1087">IF(COUNTIF(Q$2:Q1087,Q1087)=1,_xlfn.TEXTJOIN(";",1,IF($Q$2:$Q$2000=Q1087,$F$2:$F$2000,"")),"")</f>
        <v/>
      </c>
      <c r="K1087" s="73" t="str" cm="1">
        <f t="array" ref="K1087">IF(COUNTIF(Q$2:Q1087,Q1087)=1,_xlfn.TEXTJOIN(";",1,IF($Q$2:$Q$2000=Q1087,$H$2:$H$2000,"")),"")</f>
        <v/>
      </c>
      <c r="L1087" s="103" t="s">
        <v>19249</v>
      </c>
      <c r="M1087" s="103">
        <v>2</v>
      </c>
      <c r="N1087" s="103" t="s">
        <v>19250</v>
      </c>
      <c r="O1087" s="72" t="s">
        <v>19251</v>
      </c>
      <c r="P1087" s="72" t="s">
        <v>19252</v>
      </c>
      <c r="Q1087" s="72" t="str">
        <f t="shared" si="16"/>
        <v>国械注进20152400120</v>
      </c>
      <c r="R1087" s="104">
        <v>43705</v>
      </c>
      <c r="S1087" s="74">
        <v>43705</v>
      </c>
      <c r="T1087" s="74">
        <v>45531</v>
      </c>
    </row>
    <row r="1088" spans="1:20" ht="25.5" customHeight="1">
      <c r="A1088" s="70" t="s">
        <v>13371</v>
      </c>
      <c r="B1088" s="70">
        <v>2</v>
      </c>
      <c r="C1088" s="71" t="s">
        <v>17985</v>
      </c>
      <c r="D1088" s="72" t="s">
        <v>15659</v>
      </c>
      <c r="E1088" s="108" t="s">
        <v>19253</v>
      </c>
      <c r="F1088" s="71" t="s">
        <v>19254</v>
      </c>
      <c r="G1088" s="71" t="s">
        <v>19255</v>
      </c>
      <c r="H1088" s="73">
        <v>10282227</v>
      </c>
      <c r="I1088" s="73" t="str" cm="1">
        <f t="array" ref="I1088">IF(COUNTIF(Q$2:Q1088,Q1088)=1,_xlfn.TEXTJOIN(";",1,IF($Q$2:$Q$2000=Q1088,$C$2:$C$2000,"")),"")</f>
        <v>Centaur;Atellica IM</v>
      </c>
      <c r="J1088" s="73" t="str" cm="1">
        <f t="array" ref="J1088">IF(COUNTIF(Q$2:Q1088,Q1088)=1,_xlfn.TEXTJOIN(";",1,IF($Q$2:$Q$2000=Q1088,$F$2:$F$2000,"")),"")</f>
        <v>06489701;10995555</v>
      </c>
      <c r="K1088" s="73" t="str" cm="1">
        <f t="array" ref="K1088">IF(COUNTIF(Q$2:Q1088,Q1088)=1,_xlfn.TEXTJOIN(";",1,IF($Q$2:$Q$2000=Q1088,$H$2:$H$2000,"")),"")</f>
        <v>10282227;10995555</v>
      </c>
      <c r="L1088" s="103" t="s">
        <v>19256</v>
      </c>
      <c r="M1088" s="103">
        <v>1</v>
      </c>
      <c r="O1088" s="72" t="s">
        <v>18103</v>
      </c>
      <c r="P1088" s="72" t="s">
        <v>19257</v>
      </c>
      <c r="Q1088" s="72" t="str">
        <f t="shared" si="16"/>
        <v>国械注进20152400122</v>
      </c>
      <c r="R1088" s="104">
        <v>44413</v>
      </c>
      <c r="S1088" s="74">
        <v>44413</v>
      </c>
      <c r="T1088" s="74">
        <v>45420</v>
      </c>
    </row>
    <row r="1089" spans="1:20" s="103" customFormat="1" ht="25.5" customHeight="1">
      <c r="A1089" s="70" t="s">
        <v>13371</v>
      </c>
      <c r="B1089" s="70">
        <v>2</v>
      </c>
      <c r="C1089" s="71" t="s">
        <v>130</v>
      </c>
      <c r="D1089" s="72" t="s">
        <v>15659</v>
      </c>
      <c r="E1089" s="72" t="s">
        <v>19253</v>
      </c>
      <c r="F1089" s="71" t="s">
        <v>19258</v>
      </c>
      <c r="G1089" s="71" t="s">
        <v>19259</v>
      </c>
      <c r="H1089" s="73">
        <v>10995555</v>
      </c>
      <c r="I1089" s="73" t="str" cm="1">
        <f t="array" ref="I1089">IF(COUNTIF(Q$2:Q1089,Q1089)=1,_xlfn.TEXTJOIN(";",1,IF($Q$2:$Q$2000=Q1089,$C$2:$C$2000,"")),"")</f>
        <v/>
      </c>
      <c r="J1089" s="73" t="str" cm="1">
        <f t="array" ref="J1089">IF(COUNTIF(Q$2:Q1089,Q1089)=1,_xlfn.TEXTJOIN(";",1,IF($Q$2:$Q$2000=Q1089,$F$2:$F$2000,"")),"")</f>
        <v/>
      </c>
      <c r="K1089" s="73" t="str" cm="1">
        <f t="array" ref="K1089">IF(COUNTIF(Q$2:Q1089,Q1089)=1,_xlfn.TEXTJOIN(";",1,IF($Q$2:$Q$2000=Q1089,$H$2:$H$2000,"")),"")</f>
        <v/>
      </c>
      <c r="L1089" s="103" t="s">
        <v>19260</v>
      </c>
      <c r="M1089" s="103">
        <v>1</v>
      </c>
      <c r="O1089" s="72" t="s">
        <v>18113</v>
      </c>
      <c r="P1089" s="72" t="s">
        <v>19261</v>
      </c>
      <c r="Q1089" s="72" t="str">
        <f t="shared" si="16"/>
        <v>国械注进20152400122</v>
      </c>
      <c r="R1089" s="104">
        <v>44413</v>
      </c>
      <c r="S1089" s="74">
        <v>44413</v>
      </c>
      <c r="T1089" s="74">
        <v>45420</v>
      </c>
    </row>
    <row r="1090" spans="1:20" s="103" customFormat="1" ht="25.5" customHeight="1">
      <c r="A1090" s="70" t="s">
        <v>13371</v>
      </c>
      <c r="B1090" s="70">
        <v>1</v>
      </c>
      <c r="C1090" s="71" t="s">
        <v>17985</v>
      </c>
      <c r="D1090" s="72" t="s">
        <v>19262</v>
      </c>
      <c r="E1090" s="72" t="s">
        <v>19263</v>
      </c>
      <c r="F1090" s="73" t="s">
        <v>19264</v>
      </c>
      <c r="G1090" s="71" t="s">
        <v>19265</v>
      </c>
      <c r="H1090" s="73">
        <v>10311605</v>
      </c>
      <c r="I1090" s="73" t="str" cm="1">
        <f t="array" ref="I1090">IF(COUNTIF(Q$2:Q1090,Q1090)=1,_xlfn.TEXTJOIN(";",1,IF($Q$2:$Q$2000=Q1090,$C$2:$C$2000,"")),"")</f>
        <v>Centaur;Centaur;Atellica IM</v>
      </c>
      <c r="J1090" s="73" t="str" cm="1">
        <f t="array" ref="J1090">IF(COUNTIF(Q$2:Q1090,Q1090)=1,_xlfn.TEXTJOIN(";",1,IF($Q$2:$Q$2000=Q1090,$F$2:$F$2000,"")),"")</f>
        <v>07211110(672265);02388586(110324);10995616</v>
      </c>
      <c r="K1090" s="73" t="str" cm="1">
        <f t="array" ref="K1090">IF(COUNTIF(Q$2:Q1090,Q1090)=1,_xlfn.TEXTJOIN(";",1,IF($Q$2:$Q$2000=Q1090,$H$2:$H$2000,"")),"")</f>
        <v>10311605;10309952;10995616</v>
      </c>
      <c r="L1090" s="103" t="s">
        <v>19266</v>
      </c>
      <c r="M1090" s="103">
        <v>1</v>
      </c>
      <c r="O1090" s="72" t="s">
        <v>18764</v>
      </c>
      <c r="P1090" s="72" t="s">
        <v>19267</v>
      </c>
      <c r="Q1090" s="72" t="str">
        <f t="shared" si="16"/>
        <v>国械备20150068号</v>
      </c>
      <c r="R1090" s="104">
        <v>43434</v>
      </c>
      <c r="S1090" s="74">
        <v>43434</v>
      </c>
      <c r="T1090" s="74">
        <v>401768</v>
      </c>
    </row>
    <row r="1091" spans="1:20" s="103" customFormat="1" ht="25.5" customHeight="1">
      <c r="A1091" s="70" t="s">
        <v>13371</v>
      </c>
      <c r="B1091" s="70">
        <v>1</v>
      </c>
      <c r="C1091" s="71" t="s">
        <v>17985</v>
      </c>
      <c r="D1091" s="72" t="s">
        <v>19262</v>
      </c>
      <c r="E1091" s="72" t="s">
        <v>19263</v>
      </c>
      <c r="F1091" s="73" t="s">
        <v>19268</v>
      </c>
      <c r="G1091" s="71" t="s">
        <v>19269</v>
      </c>
      <c r="H1091" s="73">
        <v>10309952</v>
      </c>
      <c r="I1091" s="73" t="str" cm="1">
        <f t="array" ref="I1091">IF(COUNTIF(Q$2:Q1091,Q1091)=1,_xlfn.TEXTJOIN(";",1,IF($Q$2:$Q$2000=Q1091,$C$2:$C$2000,"")),"")</f>
        <v/>
      </c>
      <c r="J1091" s="73" t="str" cm="1">
        <f t="array" ref="J1091">IF(COUNTIF(Q$2:Q1091,Q1091)=1,_xlfn.TEXTJOIN(";",1,IF($Q$2:$Q$2000=Q1091,$F$2:$F$2000,"")),"")</f>
        <v/>
      </c>
      <c r="K1091" s="73" t="str" cm="1">
        <f t="array" ref="K1091">IF(COUNTIF(Q$2:Q1091,Q1091)=1,_xlfn.TEXTJOIN(";",1,IF($Q$2:$Q$2000=Q1091,$H$2:$H$2000,"")),"")</f>
        <v/>
      </c>
      <c r="L1091" s="103" t="s">
        <v>19270</v>
      </c>
      <c r="M1091" s="103">
        <v>2</v>
      </c>
      <c r="N1091" s="103" t="s">
        <v>19271</v>
      </c>
      <c r="O1091" s="72" t="s">
        <v>19158</v>
      </c>
      <c r="P1091" s="72" t="s">
        <v>19272</v>
      </c>
      <c r="Q1091" s="72" t="str">
        <f t="shared" ref="Q1091:Q1154" si="17">IF(IFERROR(FIND("Refer to ",P1091),0),REPLACE(P1091,1,9,""),P1091)</f>
        <v>国械备20150068号</v>
      </c>
      <c r="R1091" s="104">
        <v>43434</v>
      </c>
      <c r="S1091" s="74">
        <v>43434</v>
      </c>
      <c r="T1091" s="74">
        <v>401768</v>
      </c>
    </row>
    <row r="1092" spans="1:20" s="103" customFormat="1" ht="25.5" customHeight="1">
      <c r="A1092" s="70" t="s">
        <v>13371</v>
      </c>
      <c r="B1092" s="70">
        <v>1</v>
      </c>
      <c r="C1092" s="71" t="s">
        <v>130</v>
      </c>
      <c r="D1092" s="72" t="s">
        <v>19262</v>
      </c>
      <c r="E1092" s="72" t="s">
        <v>19263</v>
      </c>
      <c r="F1092" s="71" t="s">
        <v>19273</v>
      </c>
      <c r="G1092" s="71" t="s">
        <v>19274</v>
      </c>
      <c r="H1092" s="73">
        <v>10995616</v>
      </c>
      <c r="I1092" s="73" t="str" cm="1">
        <f t="array" ref="I1092">IF(COUNTIF(Q$2:Q1092,Q1092)=1,_xlfn.TEXTJOIN(";",1,IF($Q$2:$Q$2000=Q1092,$C$2:$C$2000,"")),"")</f>
        <v/>
      </c>
      <c r="J1092" s="73" t="str" cm="1">
        <f t="array" ref="J1092">IF(COUNTIF(Q$2:Q1092,Q1092)=1,_xlfn.TEXTJOIN(";",1,IF($Q$2:$Q$2000=Q1092,$F$2:$F$2000,"")),"")</f>
        <v/>
      </c>
      <c r="K1092" s="73" t="str" cm="1">
        <f t="array" ref="K1092">IF(COUNTIF(Q$2:Q1092,Q1092)=1,_xlfn.TEXTJOIN(";",1,IF($Q$2:$Q$2000=Q1092,$H$2:$H$2000,"")),"")</f>
        <v/>
      </c>
      <c r="L1092" s="103" t="s">
        <v>19275</v>
      </c>
      <c r="M1092" s="103">
        <v>2</v>
      </c>
      <c r="N1092" s="103" t="s">
        <v>19276</v>
      </c>
      <c r="O1092" s="72" t="s">
        <v>19169</v>
      </c>
      <c r="P1092" s="72" t="s">
        <v>19272</v>
      </c>
      <c r="Q1092" s="72" t="str">
        <f t="shared" si="17"/>
        <v>国械备20150068号</v>
      </c>
      <c r="R1092" s="104">
        <v>43434</v>
      </c>
      <c r="S1092" s="74">
        <v>43434</v>
      </c>
      <c r="T1092" s="74">
        <v>401768</v>
      </c>
    </row>
    <row r="1093" spans="1:20" s="103" customFormat="1" ht="25.5" customHeight="1">
      <c r="A1093" s="70" t="s">
        <v>13371</v>
      </c>
      <c r="B1093" s="70">
        <v>3</v>
      </c>
      <c r="C1093" s="71" t="s">
        <v>17985</v>
      </c>
      <c r="D1093" s="71" t="s">
        <v>19277</v>
      </c>
      <c r="E1093" s="72" t="s">
        <v>19278</v>
      </c>
      <c r="F1093" s="73" t="s">
        <v>19279</v>
      </c>
      <c r="G1093" s="71" t="s">
        <v>19280</v>
      </c>
      <c r="H1093" s="73">
        <v>10308993</v>
      </c>
      <c r="I1093" s="73" t="str" cm="1">
        <f t="array" ref="I1093">IF(COUNTIF(Q$2:Q1093,Q1093)=1,_xlfn.TEXTJOIN(";",1,IF($Q$2:$Q$2000=Q1093,$C$2:$C$2000,"")),"")</f>
        <v>Centaur;Atellica IM</v>
      </c>
      <c r="J1093" s="73" t="str" cm="1">
        <f t="array" ref="J1093">IF(COUNTIF(Q$2:Q1093,Q1093)=1,_xlfn.TEXTJOIN(";",1,IF($Q$2:$Q$2000=Q1093,$F$2:$F$2000,"")),"")</f>
        <v>00913551;10995592</v>
      </c>
      <c r="K1093" s="73" t="str" cm="1">
        <f t="array" ref="K1093">IF(COUNTIF(Q$2:Q1093,Q1093)=1,_xlfn.TEXTJOIN(";",1,IF($Q$2:$Q$2000=Q1093,$H$2:$H$2000,"")),"")</f>
        <v>10308993;10995592</v>
      </c>
      <c r="L1093" s="103" t="s">
        <v>19281</v>
      </c>
      <c r="M1093" s="103">
        <v>1</v>
      </c>
      <c r="O1093" s="72" t="s">
        <v>19231</v>
      </c>
      <c r="P1093" s="72" t="s">
        <v>19282</v>
      </c>
      <c r="Q1093" s="72" t="str">
        <f t="shared" si="17"/>
        <v>国械注进20153400557</v>
      </c>
      <c r="R1093" s="104">
        <v>43713</v>
      </c>
      <c r="S1093" s="74">
        <v>43713</v>
      </c>
      <c r="T1093" s="74">
        <v>45539</v>
      </c>
    </row>
    <row r="1094" spans="1:20" s="103" customFormat="1" ht="25.5" customHeight="1">
      <c r="A1094" s="70" t="s">
        <v>13371</v>
      </c>
      <c r="B1094" s="70">
        <v>3</v>
      </c>
      <c r="C1094" s="71" t="s">
        <v>130</v>
      </c>
      <c r="D1094" s="71" t="s">
        <v>19277</v>
      </c>
      <c r="E1094" s="72" t="s">
        <v>19278</v>
      </c>
      <c r="F1094" s="73" t="s">
        <v>19283</v>
      </c>
      <c r="G1094" s="71" t="s">
        <v>19284</v>
      </c>
      <c r="H1094" s="73">
        <v>10995592</v>
      </c>
      <c r="I1094" s="73" t="str" cm="1">
        <f t="array" ref="I1094">IF(COUNTIF(Q$2:Q1094,Q1094)=1,_xlfn.TEXTJOIN(";",1,IF($Q$2:$Q$2000=Q1094,$C$2:$C$2000,"")),"")</f>
        <v/>
      </c>
      <c r="J1094" s="73" t="str" cm="1">
        <f t="array" ref="J1094">IF(COUNTIF(Q$2:Q1094,Q1094)=1,_xlfn.TEXTJOIN(";",1,IF($Q$2:$Q$2000=Q1094,$F$2:$F$2000,"")),"")</f>
        <v/>
      </c>
      <c r="K1094" s="73" t="str" cm="1">
        <f t="array" ref="K1094">IF(COUNTIF(Q$2:Q1094,Q1094)=1,_xlfn.TEXTJOIN(";",1,IF($Q$2:$Q$2000=Q1094,$H$2:$H$2000,"")),"")</f>
        <v/>
      </c>
      <c r="L1094" s="103" t="s">
        <v>19285</v>
      </c>
      <c r="M1094" s="103">
        <v>2</v>
      </c>
      <c r="N1094" s="103" t="s">
        <v>19286</v>
      </c>
      <c r="O1094" s="72" t="s">
        <v>19237</v>
      </c>
      <c r="P1094" s="72" t="s">
        <v>19287</v>
      </c>
      <c r="Q1094" s="72" t="str">
        <f t="shared" si="17"/>
        <v>国械注进20153400557</v>
      </c>
      <c r="R1094" s="104">
        <v>43713</v>
      </c>
      <c r="S1094" s="74">
        <v>43713</v>
      </c>
      <c r="T1094" s="74">
        <v>45539</v>
      </c>
    </row>
    <row r="1095" spans="1:20" s="103" customFormat="1" ht="25.5" customHeight="1">
      <c r="A1095" s="70" t="s">
        <v>13371</v>
      </c>
      <c r="B1095" s="70">
        <v>3</v>
      </c>
      <c r="C1095" s="71" t="s">
        <v>17985</v>
      </c>
      <c r="D1095" s="72" t="s">
        <v>19288</v>
      </c>
      <c r="E1095" s="72" t="s">
        <v>19289</v>
      </c>
      <c r="F1095" s="71" t="s">
        <v>19290</v>
      </c>
      <c r="G1095" s="71" t="s">
        <v>19291</v>
      </c>
      <c r="H1095" s="73">
        <v>10308992</v>
      </c>
      <c r="I1095" s="73" t="str" cm="1">
        <f t="array" ref="I1095">IF(COUNTIF(Q$2:Q1095,Q1095)=1,_xlfn.TEXTJOIN(";",1,IF($Q$2:$Q$2000=Q1095,$C$2:$C$2000,"")),"")</f>
        <v>Centaur;Atellica IM</v>
      </c>
      <c r="J1095" s="73" t="str" cm="1">
        <f t="array" ref="J1095">IF(COUNTIF(Q$2:Q1095,Q1095)=1,_xlfn.TEXTJOIN(";",1,IF($Q$2:$Q$2000=Q1095,$F$2:$F$2000,"")),"")</f>
        <v>00913276;10995594</v>
      </c>
      <c r="K1095" s="73" t="str" cm="1">
        <f t="array" ref="K1095">IF(COUNTIF(Q$2:Q1095,Q1095)=1,_xlfn.TEXTJOIN(";",1,IF($Q$2:$Q$2000=Q1095,$H$2:$H$2000,"")),"")</f>
        <v>10308992;10995594</v>
      </c>
      <c r="L1095" s="103" t="s">
        <v>19292</v>
      </c>
      <c r="M1095" s="103">
        <v>1</v>
      </c>
      <c r="O1095" s="72" t="s">
        <v>19293</v>
      </c>
      <c r="P1095" s="72" t="s">
        <v>19294</v>
      </c>
      <c r="Q1095" s="72" t="str">
        <f t="shared" si="17"/>
        <v>国械注进20153400556</v>
      </c>
      <c r="R1095" s="104">
        <v>43735</v>
      </c>
      <c r="S1095" s="74">
        <v>43735</v>
      </c>
      <c r="T1095" s="74">
        <v>45561</v>
      </c>
    </row>
    <row r="1096" spans="1:20" s="103" customFormat="1" ht="25.5" customHeight="1">
      <c r="A1096" s="70" t="s">
        <v>13371</v>
      </c>
      <c r="B1096" s="70">
        <v>3</v>
      </c>
      <c r="C1096" s="71" t="s">
        <v>130</v>
      </c>
      <c r="D1096" s="72" t="s">
        <v>19288</v>
      </c>
      <c r="E1096" s="72" t="s">
        <v>19289</v>
      </c>
      <c r="F1096" s="71" t="s">
        <v>19295</v>
      </c>
      <c r="G1096" s="71" t="s">
        <v>19296</v>
      </c>
      <c r="H1096" s="73">
        <v>10995594</v>
      </c>
      <c r="I1096" s="73" t="str" cm="1">
        <f t="array" ref="I1096">IF(COUNTIF(Q$2:Q1096,Q1096)=1,_xlfn.TEXTJOIN(";",1,IF($Q$2:$Q$2000=Q1096,$C$2:$C$2000,"")),"")</f>
        <v/>
      </c>
      <c r="J1096" s="73" t="str" cm="1">
        <f t="array" ref="J1096">IF(COUNTIF(Q$2:Q1096,Q1096)=1,_xlfn.TEXTJOIN(";",1,IF($Q$2:$Q$2000=Q1096,$F$2:$F$2000,"")),"")</f>
        <v/>
      </c>
      <c r="K1096" s="73" t="str" cm="1">
        <f t="array" ref="K1096">IF(COUNTIF(Q$2:Q1096,Q1096)=1,_xlfn.TEXTJOIN(";",1,IF($Q$2:$Q$2000=Q1096,$H$2:$H$2000,"")),"")</f>
        <v/>
      </c>
      <c r="L1096" s="103" t="s">
        <v>19297</v>
      </c>
      <c r="M1096" s="103">
        <v>1</v>
      </c>
      <c r="O1096" s="72" t="s">
        <v>19298</v>
      </c>
      <c r="P1096" s="72" t="s">
        <v>19299</v>
      </c>
      <c r="Q1096" s="72" t="str">
        <f t="shared" si="17"/>
        <v>国械注进20153400556</v>
      </c>
      <c r="R1096" s="104">
        <v>43735</v>
      </c>
      <c r="S1096" s="74">
        <v>43735</v>
      </c>
      <c r="T1096" s="74">
        <v>45561</v>
      </c>
    </row>
    <row r="1097" spans="1:20" s="103" customFormat="1" ht="25.5" customHeight="1">
      <c r="A1097" s="70" t="s">
        <v>13371</v>
      </c>
      <c r="B1097" s="70">
        <v>3</v>
      </c>
      <c r="C1097" s="71" t="s">
        <v>17985</v>
      </c>
      <c r="D1097" s="72" t="s">
        <v>19300</v>
      </c>
      <c r="E1097" s="72" t="s">
        <v>19301</v>
      </c>
      <c r="F1097" s="71" t="s">
        <v>19302</v>
      </c>
      <c r="G1097" s="71" t="s">
        <v>19303</v>
      </c>
      <c r="H1097" s="73">
        <v>10308994</v>
      </c>
      <c r="I1097" s="73" t="str" cm="1">
        <f t="array" ref="I1097">IF(COUNTIF(Q$2:Q1097,Q1097)=1,_xlfn.TEXTJOIN(";",1,IF($Q$2:$Q$2000=Q1097,$C$2:$C$2000,"")),"")</f>
        <v>Centaur;Atellica IM</v>
      </c>
      <c r="J1097" s="73" t="str" cm="1">
        <f t="array" ref="J1097">IF(COUNTIF(Q$2:Q1097,Q1097)=1,_xlfn.TEXTJOIN(";",1,IF($Q$2:$Q$2000=Q1097,$F$2:$F$2000,"")),"")</f>
        <v>00915031;10995591</v>
      </c>
      <c r="K1097" s="73" t="str" cm="1">
        <f t="array" ref="K1097">IF(COUNTIF(Q$2:Q1097,Q1097)=1,_xlfn.TEXTJOIN(";",1,IF($Q$2:$Q$2000=Q1097,$H$2:$H$2000,"")),"")</f>
        <v>10308994;10995591</v>
      </c>
      <c r="L1097" s="103" t="s">
        <v>19304</v>
      </c>
      <c r="M1097" s="103">
        <v>1</v>
      </c>
      <c r="O1097" s="72" t="s">
        <v>18103</v>
      </c>
      <c r="P1097" s="72" t="s">
        <v>19305</v>
      </c>
      <c r="Q1097" s="72" t="str">
        <f t="shared" si="17"/>
        <v>国械注进20153400554</v>
      </c>
      <c r="R1097" s="104">
        <v>43735</v>
      </c>
      <c r="S1097" s="74">
        <v>43735</v>
      </c>
      <c r="T1097" s="74">
        <v>45561</v>
      </c>
    </row>
    <row r="1098" spans="1:20" s="103" customFormat="1" ht="25.5" customHeight="1">
      <c r="A1098" s="70" t="s">
        <v>13371</v>
      </c>
      <c r="B1098" s="70">
        <v>3</v>
      </c>
      <c r="C1098" s="71" t="s">
        <v>130</v>
      </c>
      <c r="D1098" s="72" t="s">
        <v>19300</v>
      </c>
      <c r="E1098" s="72" t="s">
        <v>19301</v>
      </c>
      <c r="F1098" s="71" t="s">
        <v>19306</v>
      </c>
      <c r="G1098" s="71" t="s">
        <v>19307</v>
      </c>
      <c r="H1098" s="73">
        <v>10995591</v>
      </c>
      <c r="I1098" s="73" t="str" cm="1">
        <f t="array" ref="I1098">IF(COUNTIF(Q$2:Q1098,Q1098)=1,_xlfn.TEXTJOIN(";",1,IF($Q$2:$Q$2000=Q1098,$C$2:$C$2000,"")),"")</f>
        <v/>
      </c>
      <c r="J1098" s="73" t="str" cm="1">
        <f t="array" ref="J1098">IF(COUNTIF(Q$2:Q1098,Q1098)=1,_xlfn.TEXTJOIN(";",1,IF($Q$2:$Q$2000=Q1098,$F$2:$F$2000,"")),"")</f>
        <v/>
      </c>
      <c r="K1098" s="73" t="str" cm="1">
        <f t="array" ref="K1098">IF(COUNTIF(Q$2:Q1098,Q1098)=1,_xlfn.TEXTJOIN(";",1,IF($Q$2:$Q$2000=Q1098,$H$2:$H$2000,"")),"")</f>
        <v/>
      </c>
      <c r="L1098" s="103" t="s">
        <v>19308</v>
      </c>
      <c r="M1098" s="103">
        <v>1</v>
      </c>
      <c r="O1098" s="72" t="s">
        <v>18113</v>
      </c>
      <c r="P1098" s="72" t="s">
        <v>19309</v>
      </c>
      <c r="Q1098" s="72" t="str">
        <f t="shared" si="17"/>
        <v>国械注进20153400554</v>
      </c>
      <c r="R1098" s="104">
        <v>43735</v>
      </c>
      <c r="S1098" s="74">
        <v>43735</v>
      </c>
      <c r="T1098" s="74">
        <v>45561</v>
      </c>
    </row>
    <row r="1099" spans="1:20" s="103" customFormat="1" ht="25.5" customHeight="1">
      <c r="A1099" s="70" t="s">
        <v>13371</v>
      </c>
      <c r="B1099" s="70">
        <v>1</v>
      </c>
      <c r="C1099" s="71" t="s">
        <v>17985</v>
      </c>
      <c r="D1099" s="72" t="s">
        <v>19310</v>
      </c>
      <c r="E1099" s="72" t="s">
        <v>19311</v>
      </c>
      <c r="F1099" s="73" t="s">
        <v>19312</v>
      </c>
      <c r="G1099" s="71" t="s">
        <v>19313</v>
      </c>
      <c r="H1099" s="73">
        <v>10318246</v>
      </c>
      <c r="I1099" s="73" t="str" cm="1">
        <f t="array" ref="I1099">IF(COUNTIF(Q$2:Q1099,Q1099)=1,_xlfn.TEXTJOIN(";",1,IF($Q$2:$Q$2000=Q1099,$C$2:$C$2000,"")),"")</f>
        <v>Centaur;Atellica IM</v>
      </c>
      <c r="J1099" s="73" t="str" cm="1">
        <f t="array" ref="J1099">IF(COUNTIF(Q$2:Q1099,Q1099)=1,_xlfn.TEXTJOIN(";",1,IF($Q$2:$Q$2000=Q1099,$F$2:$F$2000,"")),"")</f>
        <v>03071551(570408);10995540</v>
      </c>
      <c r="K1099" s="73" t="str" cm="1">
        <f t="array" ref="K1099">IF(COUNTIF(Q$2:Q1099,Q1099)=1,_xlfn.TEXTJOIN(";",1,IF($Q$2:$Q$2000=Q1099,$H$2:$H$2000,"")),"")</f>
        <v>10318246;10995540</v>
      </c>
      <c r="L1099" s="103" t="s">
        <v>19314</v>
      </c>
      <c r="M1099" s="103">
        <v>1</v>
      </c>
      <c r="O1099" s="72" t="s">
        <v>18172</v>
      </c>
      <c r="P1099" s="72" t="s">
        <v>19315</v>
      </c>
      <c r="Q1099" s="72" t="str">
        <f t="shared" si="17"/>
        <v>国械备20150072号</v>
      </c>
      <c r="R1099" s="104">
        <v>44194</v>
      </c>
      <c r="S1099" s="74">
        <v>44194</v>
      </c>
      <c r="T1099" s="74">
        <v>401768</v>
      </c>
    </row>
    <row r="1100" spans="1:20" s="103" customFormat="1" ht="25.5" customHeight="1">
      <c r="A1100" s="70" t="s">
        <v>13371</v>
      </c>
      <c r="B1100" s="70">
        <v>1</v>
      </c>
      <c r="C1100" s="71" t="s">
        <v>130</v>
      </c>
      <c r="D1100" s="72" t="s">
        <v>19310</v>
      </c>
      <c r="E1100" s="72" t="s">
        <v>19311</v>
      </c>
      <c r="F1100" s="73" t="s">
        <v>19316</v>
      </c>
      <c r="G1100" s="71" t="s">
        <v>19317</v>
      </c>
      <c r="H1100" s="73">
        <v>10995540</v>
      </c>
      <c r="I1100" s="73" t="str" cm="1">
        <f t="array" ref="I1100">IF(COUNTIF(Q$2:Q1100,Q1100)=1,_xlfn.TEXTJOIN(";",1,IF($Q$2:$Q$2000=Q1100,$C$2:$C$2000,"")),"")</f>
        <v/>
      </c>
      <c r="J1100" s="73" t="str" cm="1">
        <f t="array" ref="J1100">IF(COUNTIF(Q$2:Q1100,Q1100)=1,_xlfn.TEXTJOIN(";",1,IF($Q$2:$Q$2000=Q1100,$F$2:$F$2000,"")),"")</f>
        <v/>
      </c>
      <c r="K1100" s="73" t="str" cm="1">
        <f t="array" ref="K1100">IF(COUNTIF(Q$2:Q1100,Q1100)=1,_xlfn.TEXTJOIN(";",1,IF($Q$2:$Q$2000=Q1100,$H$2:$H$2000,"")),"")</f>
        <v/>
      </c>
      <c r="L1100" s="103" t="s">
        <v>19318</v>
      </c>
      <c r="M1100" s="103">
        <v>1</v>
      </c>
      <c r="O1100" s="72" t="s">
        <v>18183</v>
      </c>
      <c r="P1100" s="72" t="s">
        <v>19319</v>
      </c>
      <c r="Q1100" s="72" t="str">
        <f t="shared" si="17"/>
        <v>国械备20150072号</v>
      </c>
      <c r="R1100" s="104">
        <v>44194</v>
      </c>
      <c r="S1100" s="74">
        <v>44194</v>
      </c>
      <c r="T1100" s="74">
        <v>401768</v>
      </c>
    </row>
    <row r="1101" spans="1:20" s="103" customFormat="1" ht="25.5" customHeight="1">
      <c r="A1101" s="70" t="s">
        <v>13371</v>
      </c>
      <c r="B1101" s="70">
        <v>2</v>
      </c>
      <c r="C1101" s="71" t="s">
        <v>17985</v>
      </c>
      <c r="D1101" s="72" t="s">
        <v>19320</v>
      </c>
      <c r="E1101" s="72" t="s">
        <v>19321</v>
      </c>
      <c r="F1101" s="73" t="s">
        <v>19322</v>
      </c>
      <c r="G1101" s="71" t="s">
        <v>19323</v>
      </c>
      <c r="H1101" s="73">
        <v>10492491</v>
      </c>
      <c r="I1101" s="73" t="str" cm="1">
        <f t="array" ref="I1101">IF(COUNTIF(Q$2:Q1101,Q1101)=1,_xlfn.TEXTJOIN(";",1,IF($Q$2:$Q$2000=Q1101,$C$2:$C$2000,"")),"")</f>
        <v>Centaur;Atellica IM</v>
      </c>
      <c r="J1101" s="73" t="str" cm="1">
        <f t="array" ref="J1101">IF(COUNTIF(Q$2:Q1101,Q1101)=1,_xlfn.TEXTJOIN(";",1,IF($Q$2:$Q$2000=Q1101,$F$2:$F$2000,"")),"")</f>
        <v>10492491;10995497</v>
      </c>
      <c r="K1101" s="73" t="str" cm="1">
        <f t="array" ref="K1101">IF(COUNTIF(Q$2:Q1101,Q1101)=1,_xlfn.TEXTJOIN(";",1,IF($Q$2:$Q$2000=Q1101,$H$2:$H$2000,"")),"")</f>
        <v>10492491;10995497</v>
      </c>
      <c r="L1101" s="103" t="s">
        <v>19324</v>
      </c>
      <c r="M1101" s="103">
        <v>1</v>
      </c>
      <c r="O1101" s="72" t="s">
        <v>19325</v>
      </c>
      <c r="P1101" s="72" t="s">
        <v>19326</v>
      </c>
      <c r="Q1101" s="72" t="str">
        <f t="shared" si="17"/>
        <v>国械注进20152400192</v>
      </c>
      <c r="R1101" s="104">
        <v>43696</v>
      </c>
      <c r="S1101" s="74">
        <v>43696</v>
      </c>
      <c r="T1101" s="74">
        <v>45522</v>
      </c>
    </row>
    <row r="1102" spans="1:20" s="103" customFormat="1" ht="25.5" customHeight="1">
      <c r="A1102" s="70" t="s">
        <v>13371</v>
      </c>
      <c r="B1102" s="70">
        <v>2</v>
      </c>
      <c r="C1102" s="71" t="s">
        <v>130</v>
      </c>
      <c r="D1102" s="72" t="s">
        <v>19320</v>
      </c>
      <c r="E1102" s="72" t="s">
        <v>19321</v>
      </c>
      <c r="F1102" s="73">
        <v>10995497</v>
      </c>
      <c r="G1102" s="71" t="s">
        <v>19327</v>
      </c>
      <c r="H1102" s="73">
        <v>10995497</v>
      </c>
      <c r="I1102" s="73" t="str" cm="1">
        <f t="array" ref="I1102">IF(COUNTIF(Q$2:Q1102,Q1102)=1,_xlfn.TEXTJOIN(";",1,IF($Q$2:$Q$2000=Q1102,$C$2:$C$2000,"")),"")</f>
        <v/>
      </c>
      <c r="J1102" s="73" t="str" cm="1">
        <f t="array" ref="J1102">IF(COUNTIF(Q$2:Q1102,Q1102)=1,_xlfn.TEXTJOIN(";",1,IF($Q$2:$Q$2000=Q1102,$F$2:$F$2000,"")),"")</f>
        <v/>
      </c>
      <c r="K1102" s="73" t="str" cm="1">
        <f t="array" ref="K1102">IF(COUNTIF(Q$2:Q1102,Q1102)=1,_xlfn.TEXTJOIN(";",1,IF($Q$2:$Q$2000=Q1102,$H$2:$H$2000,"")),"")</f>
        <v/>
      </c>
      <c r="L1102" s="103" t="s">
        <v>19328</v>
      </c>
      <c r="M1102" s="103">
        <v>2</v>
      </c>
      <c r="N1102" s="103" t="s">
        <v>19329</v>
      </c>
      <c r="O1102" s="72" t="s">
        <v>19237</v>
      </c>
      <c r="P1102" s="72" t="s">
        <v>19330</v>
      </c>
      <c r="Q1102" s="72" t="str">
        <f t="shared" si="17"/>
        <v>国械注进20152400192</v>
      </c>
      <c r="R1102" s="104">
        <v>43696</v>
      </c>
      <c r="S1102" s="74">
        <v>43696</v>
      </c>
      <c r="T1102" s="74">
        <v>45522</v>
      </c>
    </row>
    <row r="1103" spans="1:20" s="103" customFormat="1" ht="25.5" customHeight="1">
      <c r="A1103" s="70" t="s">
        <v>13371</v>
      </c>
      <c r="B1103" s="70">
        <v>2</v>
      </c>
      <c r="C1103" s="71" t="s">
        <v>17985</v>
      </c>
      <c r="D1103" s="72" t="s">
        <v>19331</v>
      </c>
      <c r="E1103" s="72" t="s">
        <v>19332</v>
      </c>
      <c r="F1103" s="73" t="s">
        <v>19333</v>
      </c>
      <c r="G1103" s="71" t="s">
        <v>19334</v>
      </c>
      <c r="H1103" s="73">
        <v>10309986</v>
      </c>
      <c r="I1103" s="73" t="str" cm="1">
        <f t="array" ref="I1103">IF(COUNTIF(Q$2:Q1103,Q1103)=1,_xlfn.TEXTJOIN(";",1,IF($Q$2:$Q$2000=Q1103,$C$2:$C$2000,"")),"")</f>
        <v>Centaur;Centaur;Atellica IM;Atellica IM</v>
      </c>
      <c r="J1103" s="73" t="str" cm="1">
        <f t="array" ref="J1103">IF(COUNTIF(Q$2:Q1103,Q1103)=1,_xlfn.TEXTJOIN(";",1,IF($Q$2:$Q$2000=Q1103,$F$2:$F$2000,"")),"")</f>
        <v>03359776(110778);06843687(110777);10995614;10995615</v>
      </c>
      <c r="K1103" s="73" t="str" cm="1">
        <f t="array" ref="K1103">IF(COUNTIF(Q$2:Q1103,Q1103)=1,_xlfn.TEXTJOIN(";",1,IF($Q$2:$Q$2000=Q1103,$H$2:$H$2000,"")),"")</f>
        <v>10309986;10309985;10995614;10995615</v>
      </c>
      <c r="L1103" s="103" t="s">
        <v>19335</v>
      </c>
      <c r="M1103" s="103">
        <v>5</v>
      </c>
      <c r="N1103" s="103" t="s">
        <v>19336</v>
      </c>
      <c r="O1103" s="72" t="s">
        <v>19337</v>
      </c>
      <c r="P1103" s="72" t="s">
        <v>19338</v>
      </c>
      <c r="Q1103" s="72" t="str">
        <f t="shared" si="17"/>
        <v>国械注进20152400365</v>
      </c>
      <c r="R1103" s="104">
        <v>43677</v>
      </c>
      <c r="S1103" s="74">
        <v>43677</v>
      </c>
      <c r="T1103" s="74">
        <v>45503</v>
      </c>
    </row>
    <row r="1104" spans="1:20" s="103" customFormat="1" ht="25.5" customHeight="1">
      <c r="A1104" s="70" t="s">
        <v>13371</v>
      </c>
      <c r="B1104" s="70">
        <v>2</v>
      </c>
      <c r="C1104" s="71" t="s">
        <v>17985</v>
      </c>
      <c r="D1104" s="72" t="s">
        <v>19331</v>
      </c>
      <c r="E1104" s="72" t="s">
        <v>19332</v>
      </c>
      <c r="F1104" s="73" t="s">
        <v>19339</v>
      </c>
      <c r="G1104" s="71" t="s">
        <v>19340</v>
      </c>
      <c r="H1104" s="73">
        <v>10309985</v>
      </c>
      <c r="I1104" s="73" t="str" cm="1">
        <f t="array" ref="I1104">IF(COUNTIF(Q$2:Q1104,Q1104)=1,_xlfn.TEXTJOIN(";",1,IF($Q$2:$Q$2000=Q1104,$C$2:$C$2000,"")),"")</f>
        <v/>
      </c>
      <c r="J1104" s="73" t="str" cm="1">
        <f t="array" ref="J1104">IF(COUNTIF(Q$2:Q1104,Q1104)=1,_xlfn.TEXTJOIN(";",1,IF($Q$2:$Q$2000=Q1104,$F$2:$F$2000,"")),"")</f>
        <v/>
      </c>
      <c r="K1104" s="73" t="str" cm="1">
        <f t="array" ref="K1104">IF(COUNTIF(Q$2:Q1104,Q1104)=1,_xlfn.TEXTJOIN(";",1,IF($Q$2:$Q$2000=Q1104,$H$2:$H$2000,"")),"")</f>
        <v/>
      </c>
      <c r="L1104" s="103" t="s">
        <v>19341</v>
      </c>
      <c r="M1104" s="103">
        <v>1</v>
      </c>
      <c r="O1104" s="72" t="s">
        <v>19209</v>
      </c>
      <c r="P1104" s="72" t="s">
        <v>19342</v>
      </c>
      <c r="Q1104" s="72" t="str">
        <f t="shared" si="17"/>
        <v>国械注进20152400365</v>
      </c>
      <c r="R1104" s="104">
        <v>43677</v>
      </c>
      <c r="S1104" s="74">
        <v>43677</v>
      </c>
      <c r="T1104" s="74">
        <v>45503</v>
      </c>
    </row>
    <row r="1105" spans="1:20" s="103" customFormat="1" ht="25.5" customHeight="1">
      <c r="A1105" s="70" t="s">
        <v>13371</v>
      </c>
      <c r="B1105" s="70">
        <v>2</v>
      </c>
      <c r="C1105" s="71" t="s">
        <v>130</v>
      </c>
      <c r="D1105" s="72" t="s">
        <v>19331</v>
      </c>
      <c r="E1105" s="72" t="s">
        <v>19332</v>
      </c>
      <c r="F1105" s="73" t="s">
        <v>19343</v>
      </c>
      <c r="G1105" s="71" t="s">
        <v>19344</v>
      </c>
      <c r="H1105" s="73">
        <v>10995614</v>
      </c>
      <c r="I1105" s="73" t="str" cm="1">
        <f t="array" ref="I1105">IF(COUNTIF(Q$2:Q1105,Q1105)=1,_xlfn.TEXTJOIN(";",1,IF($Q$2:$Q$2000=Q1105,$C$2:$C$2000,"")),"")</f>
        <v/>
      </c>
      <c r="J1105" s="73" t="str" cm="1">
        <f t="array" ref="J1105">IF(COUNTIF(Q$2:Q1105,Q1105)=1,_xlfn.TEXTJOIN(";",1,IF($Q$2:$Q$2000=Q1105,$F$2:$F$2000,"")),"")</f>
        <v/>
      </c>
      <c r="K1105" s="73" t="str" cm="1">
        <f t="array" ref="K1105">IF(COUNTIF(Q$2:Q1105,Q1105)=1,_xlfn.TEXTJOIN(";",1,IF($Q$2:$Q$2000=Q1105,$H$2:$H$2000,"")),"")</f>
        <v/>
      </c>
      <c r="L1105" s="103" t="s">
        <v>19345</v>
      </c>
      <c r="M1105" s="103">
        <v>5</v>
      </c>
      <c r="N1105" s="103" t="s">
        <v>19346</v>
      </c>
      <c r="O1105" s="72" t="s">
        <v>19347</v>
      </c>
      <c r="P1105" s="72" t="s">
        <v>19342</v>
      </c>
      <c r="Q1105" s="72" t="str">
        <f t="shared" si="17"/>
        <v>国械注进20152400365</v>
      </c>
      <c r="R1105" s="104">
        <v>43677</v>
      </c>
      <c r="S1105" s="74">
        <v>43677</v>
      </c>
      <c r="T1105" s="74">
        <v>45503</v>
      </c>
    </row>
    <row r="1106" spans="1:20" s="103" customFormat="1" ht="25.5" customHeight="1">
      <c r="A1106" s="70" t="s">
        <v>13371</v>
      </c>
      <c r="B1106" s="70">
        <v>2</v>
      </c>
      <c r="C1106" s="71" t="s">
        <v>130</v>
      </c>
      <c r="D1106" s="72" t="s">
        <v>19331</v>
      </c>
      <c r="E1106" s="72" t="s">
        <v>19332</v>
      </c>
      <c r="F1106" s="73">
        <v>10995615</v>
      </c>
      <c r="G1106" s="71" t="s">
        <v>19348</v>
      </c>
      <c r="H1106" s="73">
        <v>10995615</v>
      </c>
      <c r="I1106" s="73" t="str" cm="1">
        <f t="array" ref="I1106">IF(COUNTIF(Q$2:Q1106,Q1106)=1,_xlfn.TEXTJOIN(";",1,IF($Q$2:$Q$2000=Q1106,$C$2:$C$2000,"")),"")</f>
        <v/>
      </c>
      <c r="J1106" s="73" t="str" cm="1">
        <f t="array" ref="J1106">IF(COUNTIF(Q$2:Q1106,Q1106)=1,_xlfn.TEXTJOIN(";",1,IF($Q$2:$Q$2000=Q1106,$F$2:$F$2000,"")),"")</f>
        <v/>
      </c>
      <c r="K1106" s="73" t="str" cm="1">
        <f t="array" ref="K1106">IF(COUNTIF(Q$2:Q1106,Q1106)=1,_xlfn.TEXTJOIN(";",1,IF($Q$2:$Q$2000=Q1106,$H$2:$H$2000,"")),"")</f>
        <v/>
      </c>
      <c r="L1106" s="103" t="s">
        <v>19349</v>
      </c>
      <c r="M1106" s="103">
        <v>1</v>
      </c>
      <c r="O1106" s="72" t="s">
        <v>19214</v>
      </c>
      <c r="P1106" s="72" t="s">
        <v>19342</v>
      </c>
      <c r="Q1106" s="72" t="str">
        <f t="shared" si="17"/>
        <v>国械注进20152400365</v>
      </c>
      <c r="R1106" s="104">
        <v>43677</v>
      </c>
      <c r="S1106" s="74">
        <v>43677</v>
      </c>
      <c r="T1106" s="74">
        <v>45503</v>
      </c>
    </row>
    <row r="1107" spans="1:20" s="103" customFormat="1" ht="25.5" customHeight="1">
      <c r="A1107" s="70" t="s">
        <v>13371</v>
      </c>
      <c r="B1107" s="70">
        <v>2</v>
      </c>
      <c r="C1107" s="71" t="s">
        <v>17985</v>
      </c>
      <c r="D1107" s="72" t="s">
        <v>19350</v>
      </c>
      <c r="E1107" s="72" t="s">
        <v>19351</v>
      </c>
      <c r="F1107" s="73" t="s">
        <v>19352</v>
      </c>
      <c r="G1107" s="71" t="s">
        <v>19353</v>
      </c>
      <c r="H1107" s="73">
        <v>10311391</v>
      </c>
      <c r="I1107" s="73" t="str" cm="1">
        <f t="array" ref="I1107">IF(COUNTIF(Q$2:Q1107,Q1107)=1,_xlfn.TEXTJOIN(";",1,IF($Q$2:$Q$2000=Q1107,$C$2:$C$2000,"")),"")</f>
        <v>Centaur</v>
      </c>
      <c r="J1107" s="73" t="str" cm="1">
        <f t="array" ref="J1107">IF(COUNTIF(Q$2:Q1107,Q1107)=1,_xlfn.TEXTJOIN(";",1,IF($Q$2:$Q$2000=Q1107,$F$2:$F$2000,"")),"")</f>
        <v>02709471(570403)</v>
      </c>
      <c r="K1107" s="73" t="str" cm="1">
        <f t="array" ref="K1107">IF(COUNTIF(Q$2:Q1107,Q1107)=1,_xlfn.TEXTJOIN(";",1,IF($Q$2:$Q$2000=Q1107,$H$2:$H$2000,"")),"")</f>
        <v>10311391</v>
      </c>
      <c r="L1107" s="103" t="s">
        <v>19354</v>
      </c>
      <c r="M1107" s="103">
        <v>1</v>
      </c>
      <c r="O1107" s="72" t="s">
        <v>19355</v>
      </c>
      <c r="P1107" s="72" t="s">
        <v>19356</v>
      </c>
      <c r="Q1107" s="72" t="str">
        <f t="shared" si="17"/>
        <v>国械注进20152400121</v>
      </c>
      <c r="R1107" s="104">
        <v>43677</v>
      </c>
      <c r="S1107" s="74">
        <v>43677</v>
      </c>
      <c r="T1107" s="74">
        <v>45503</v>
      </c>
    </row>
    <row r="1108" spans="1:20" s="103" customFormat="1" ht="25.5" customHeight="1">
      <c r="A1108" s="70" t="s">
        <v>13371</v>
      </c>
      <c r="B1108" s="70">
        <v>1</v>
      </c>
      <c r="C1108" s="71" t="s">
        <v>17985</v>
      </c>
      <c r="D1108" s="72" t="s">
        <v>19357</v>
      </c>
      <c r="E1108" s="72" t="s">
        <v>19358</v>
      </c>
      <c r="F1108" s="73" t="s">
        <v>19359</v>
      </c>
      <c r="G1108" s="71" t="s">
        <v>19360</v>
      </c>
      <c r="H1108" s="73">
        <v>10313526</v>
      </c>
      <c r="I1108" s="73" t="str" cm="1">
        <f t="array" ref="I1108">IF(COUNTIF(Q$2:Q1108,Q1108)=1,_xlfn.TEXTJOIN(";",1,IF($Q$2:$Q$2000=Q1108,$C$2:$C$2000,"")),"")</f>
        <v>Centaur</v>
      </c>
      <c r="J1108" s="73" t="str" cm="1">
        <f t="array" ref="J1108">IF(COUNTIF(Q$2:Q1108,Q1108)=1,_xlfn.TEXTJOIN(";",1,IF($Q$2:$Q$2000=Q1108,$F$2:$F$2000,"")),"")</f>
        <v>00497043</v>
      </c>
      <c r="K1108" s="73" t="str" cm="1">
        <f t="array" ref="K1108">IF(COUNTIF(Q$2:Q1108,Q1108)=1,_xlfn.TEXTJOIN(";",1,IF($Q$2:$Q$2000=Q1108,$H$2:$H$2000,"")),"")</f>
        <v>10313526</v>
      </c>
      <c r="L1108" s="103" t="s">
        <v>19361</v>
      </c>
      <c r="M1108" s="103">
        <v>1</v>
      </c>
      <c r="O1108" s="72" t="s">
        <v>19362</v>
      </c>
      <c r="P1108" s="72" t="s">
        <v>19363</v>
      </c>
      <c r="Q1108" s="72" t="str">
        <f t="shared" si="17"/>
        <v>国械备20160542号</v>
      </c>
      <c r="R1108" s="104">
        <v>43434</v>
      </c>
      <c r="S1108" s="74">
        <v>43434</v>
      </c>
      <c r="T1108" s="74">
        <v>401768</v>
      </c>
    </row>
    <row r="1109" spans="1:20" s="103" customFormat="1" ht="25.5" customHeight="1">
      <c r="A1109" s="70" t="s">
        <v>13371</v>
      </c>
      <c r="B1109" s="70">
        <v>1</v>
      </c>
      <c r="C1109" s="71" t="s">
        <v>17985</v>
      </c>
      <c r="D1109" s="72" t="s">
        <v>19357</v>
      </c>
      <c r="E1109" s="72" t="s">
        <v>19358</v>
      </c>
      <c r="F1109" s="73" t="s">
        <v>19364</v>
      </c>
      <c r="G1109" s="71" t="s">
        <v>19365</v>
      </c>
      <c r="H1109" s="73">
        <v>10310026</v>
      </c>
      <c r="I1109" s="73" t="str" cm="1">
        <f t="array" ref="I1109">IF(COUNTIF(Q$2:Q1109,Q1109)=1,_xlfn.TEXTJOIN(";",1,IF($Q$2:$Q$2000=Q1109,$C$2:$C$2000,"")),"")</f>
        <v>Centaur</v>
      </c>
      <c r="J1109" s="73" t="str" cm="1">
        <f t="array" ref="J1109">IF(COUNTIF(Q$2:Q1109,Q1109)=1,_xlfn.TEXTJOIN(";",1,IF($Q$2:$Q$2000=Q1109,$F$2:$F$2000,"")),"")</f>
        <v>03852677(112219)</v>
      </c>
      <c r="K1109" s="73" t="str" cm="1">
        <f t="array" ref="K1109">IF(COUNTIF(Q$2:Q1109,Q1109)=1,_xlfn.TEXTJOIN(";",1,IF($Q$2:$Q$2000=Q1109,$H$2:$H$2000,"")),"")</f>
        <v>10310026</v>
      </c>
      <c r="L1109" s="103" t="s">
        <v>19366</v>
      </c>
      <c r="M1109" s="103">
        <v>1</v>
      </c>
      <c r="O1109" s="72" t="s">
        <v>19367</v>
      </c>
      <c r="P1109" s="72" t="s">
        <v>19368</v>
      </c>
      <c r="Q1109" s="72" t="str">
        <f t="shared" si="17"/>
        <v>国械备20160545号</v>
      </c>
      <c r="R1109" s="104">
        <v>43437</v>
      </c>
      <c r="S1109" s="74">
        <v>43437</v>
      </c>
      <c r="T1109" s="74">
        <v>401768</v>
      </c>
    </row>
    <row r="1110" spans="1:20" s="103" customFormat="1" ht="25.5" customHeight="1">
      <c r="A1110" s="70" t="s">
        <v>13371</v>
      </c>
      <c r="B1110" s="70">
        <v>2</v>
      </c>
      <c r="C1110" s="71" t="s">
        <v>17985</v>
      </c>
      <c r="D1110" s="72" t="s">
        <v>19369</v>
      </c>
      <c r="E1110" s="72" t="s">
        <v>19370</v>
      </c>
      <c r="F1110" s="73" t="s">
        <v>19371</v>
      </c>
      <c r="G1110" s="71" t="s">
        <v>19372</v>
      </c>
      <c r="H1110" s="73">
        <v>10630887</v>
      </c>
      <c r="I1110" s="73" t="str" cm="1">
        <f t="array" ref="I1110">IF(COUNTIF(Q$2:Q1110,Q1110)=1,_xlfn.TEXTJOIN(";",1,IF($Q$2:$Q$2000=Q1110,$C$2:$C$2000,"")),"")</f>
        <v>Centaur;Centaur;Atellica IM;Atellica IM</v>
      </c>
      <c r="J1110" s="73" t="str" cm="1">
        <f t="array" ref="J1110">IF(COUNTIF(Q$2:Q1110,Q1110)=1,_xlfn.TEXTJOIN(";",1,IF($Q$2:$Q$2000=Q1110,$F$2:$F$2000,"")),"")</f>
        <v>10630887;10630886;10995466;10995467</v>
      </c>
      <c r="K1110" s="73" t="str" cm="1">
        <f t="array" ref="K1110">IF(COUNTIF(Q$2:Q1110,Q1110)=1,_xlfn.TEXTJOIN(";",1,IF($Q$2:$Q$2000=Q1110,$H$2:$H$2000,"")),"")</f>
        <v>10630887;10630886;10995466;10995467</v>
      </c>
      <c r="L1110" s="103" t="s">
        <v>19373</v>
      </c>
      <c r="M1110" s="103">
        <v>5</v>
      </c>
      <c r="N1110" s="103" t="s">
        <v>19374</v>
      </c>
      <c r="O1110" s="72" t="s">
        <v>19375</v>
      </c>
      <c r="P1110" s="72" t="s">
        <v>19376</v>
      </c>
      <c r="Q1110" s="72" t="str">
        <f t="shared" si="17"/>
        <v>国械注进20152400331</v>
      </c>
      <c r="R1110" s="104">
        <v>44245</v>
      </c>
      <c r="S1110" s="74">
        <v>44245</v>
      </c>
      <c r="T1110" s="74">
        <v>45399</v>
      </c>
    </row>
    <row r="1111" spans="1:20" s="103" customFormat="1" ht="28.5" customHeight="1">
      <c r="A1111" s="70" t="s">
        <v>13371</v>
      </c>
      <c r="B1111" s="70">
        <v>2</v>
      </c>
      <c r="C1111" s="71" t="s">
        <v>17985</v>
      </c>
      <c r="D1111" s="72" t="s">
        <v>19369</v>
      </c>
      <c r="E1111" s="72" t="s">
        <v>19370</v>
      </c>
      <c r="F1111" s="73" t="s">
        <v>19377</v>
      </c>
      <c r="G1111" s="71" t="s">
        <v>19378</v>
      </c>
      <c r="H1111" s="73">
        <v>10630886</v>
      </c>
      <c r="I1111" s="73" t="str" cm="1">
        <f t="array" ref="I1111">IF(COUNTIF(Q$2:Q1111,Q1111)=1,_xlfn.TEXTJOIN(";",1,IF($Q$2:$Q$2000=Q1111,$C$2:$C$2000,"")),"")</f>
        <v/>
      </c>
      <c r="J1111" s="73" t="str" cm="1">
        <f t="array" ref="J1111">IF(COUNTIF(Q$2:Q1111,Q1111)=1,_xlfn.TEXTJOIN(";",1,IF($Q$2:$Q$2000=Q1111,$F$2:$F$2000,"")),"")</f>
        <v/>
      </c>
      <c r="K1111" s="73" t="str" cm="1">
        <f t="array" ref="K1111">IF(COUNTIF(Q$2:Q1111,Q1111)=1,_xlfn.TEXTJOIN(";",1,IF($Q$2:$Q$2000=Q1111,$H$2:$H$2000,"")),"")</f>
        <v/>
      </c>
      <c r="L1111" s="103" t="s">
        <v>19379</v>
      </c>
      <c r="M1111" s="103">
        <v>1</v>
      </c>
      <c r="O1111" s="72" t="s">
        <v>19380</v>
      </c>
      <c r="P1111" s="72" t="s">
        <v>19381</v>
      </c>
      <c r="Q1111" s="72" t="str">
        <f t="shared" si="17"/>
        <v>国械注进20152400331</v>
      </c>
      <c r="R1111" s="104">
        <v>44245</v>
      </c>
      <c r="S1111" s="74">
        <v>44245</v>
      </c>
      <c r="T1111" s="74">
        <v>45399</v>
      </c>
    </row>
    <row r="1112" spans="1:20" s="103" customFormat="1" ht="31.4" customHeight="1">
      <c r="A1112" s="70" t="s">
        <v>13371</v>
      </c>
      <c r="B1112" s="70">
        <v>2</v>
      </c>
      <c r="C1112" s="71" t="s">
        <v>130</v>
      </c>
      <c r="D1112" s="72" t="s">
        <v>19369</v>
      </c>
      <c r="E1112" s="72" t="s">
        <v>19370</v>
      </c>
      <c r="F1112" s="73" t="s">
        <v>19382</v>
      </c>
      <c r="G1112" s="71" t="s">
        <v>19383</v>
      </c>
      <c r="H1112" s="73">
        <v>10995466</v>
      </c>
      <c r="I1112" s="73" t="str" cm="1">
        <f t="array" ref="I1112">IF(COUNTIF(Q$2:Q1112,Q1112)=1,_xlfn.TEXTJOIN(";",1,IF($Q$2:$Q$2000=Q1112,$C$2:$C$2000,"")),"")</f>
        <v/>
      </c>
      <c r="J1112" s="73" t="str" cm="1">
        <f t="array" ref="J1112">IF(COUNTIF(Q$2:Q1112,Q1112)=1,_xlfn.TEXTJOIN(";",1,IF($Q$2:$Q$2000=Q1112,$F$2:$F$2000,"")),"")</f>
        <v/>
      </c>
      <c r="K1112" s="73" t="str" cm="1">
        <f t="array" ref="K1112">IF(COUNTIF(Q$2:Q1112,Q1112)=1,_xlfn.TEXTJOIN(";",1,IF($Q$2:$Q$2000=Q1112,$H$2:$H$2000,"")),"")</f>
        <v/>
      </c>
      <c r="L1112" s="103" t="s">
        <v>19384</v>
      </c>
      <c r="M1112" s="103">
        <v>1</v>
      </c>
      <c r="O1112" s="72" t="s">
        <v>19385</v>
      </c>
      <c r="P1112" s="72" t="s">
        <v>19381</v>
      </c>
      <c r="Q1112" s="72" t="str">
        <f t="shared" si="17"/>
        <v>国械注进20152400331</v>
      </c>
      <c r="R1112" s="104">
        <v>44245</v>
      </c>
      <c r="S1112" s="74">
        <v>44245</v>
      </c>
      <c r="T1112" s="74">
        <v>45399</v>
      </c>
    </row>
    <row r="1113" spans="1:20" s="103" customFormat="1" ht="23.9" customHeight="1">
      <c r="A1113" s="70" t="s">
        <v>13371</v>
      </c>
      <c r="B1113" s="70">
        <v>2</v>
      </c>
      <c r="C1113" s="71" t="s">
        <v>130</v>
      </c>
      <c r="D1113" s="72" t="s">
        <v>19369</v>
      </c>
      <c r="E1113" s="72" t="s">
        <v>19370</v>
      </c>
      <c r="F1113" s="73" t="s">
        <v>19386</v>
      </c>
      <c r="G1113" s="71" t="s">
        <v>19387</v>
      </c>
      <c r="H1113" s="73">
        <v>10995467</v>
      </c>
      <c r="I1113" s="73" t="str" cm="1">
        <f t="array" ref="I1113">IF(COUNTIF(Q$2:Q1113,Q1113)=1,_xlfn.TEXTJOIN(";",1,IF($Q$2:$Q$2000=Q1113,$C$2:$C$2000,"")),"")</f>
        <v/>
      </c>
      <c r="J1113" s="73" t="str" cm="1">
        <f t="array" ref="J1113">IF(COUNTIF(Q$2:Q1113,Q1113)=1,_xlfn.TEXTJOIN(";",1,IF($Q$2:$Q$2000=Q1113,$F$2:$F$2000,"")),"")</f>
        <v/>
      </c>
      <c r="K1113" s="73" t="str" cm="1">
        <f t="array" ref="K1113">IF(COUNTIF(Q$2:Q1113,Q1113)=1,_xlfn.TEXTJOIN(";",1,IF($Q$2:$Q$2000=Q1113,$H$2:$H$2000,"")),"")</f>
        <v/>
      </c>
      <c r="L1113" s="103" t="s">
        <v>19388</v>
      </c>
      <c r="M1113" s="103">
        <v>5</v>
      </c>
      <c r="N1113" s="103" t="s">
        <v>19389</v>
      </c>
      <c r="O1113" s="72" t="s">
        <v>19390</v>
      </c>
      <c r="P1113" s="72" t="s">
        <v>19381</v>
      </c>
      <c r="Q1113" s="72" t="str">
        <f t="shared" si="17"/>
        <v>国械注进20152400331</v>
      </c>
      <c r="R1113" s="104">
        <v>44245</v>
      </c>
      <c r="S1113" s="74">
        <v>44245</v>
      </c>
      <c r="T1113" s="74">
        <v>45399</v>
      </c>
    </row>
    <row r="1114" spans="1:20" s="103" customFormat="1" ht="21" customHeight="1">
      <c r="A1114" s="70" t="s">
        <v>13371</v>
      </c>
      <c r="B1114" s="70">
        <v>1</v>
      </c>
      <c r="C1114" s="71" t="s">
        <v>17985</v>
      </c>
      <c r="D1114" s="72" t="s">
        <v>19391</v>
      </c>
      <c r="E1114" s="72" t="s">
        <v>19392</v>
      </c>
      <c r="F1114" s="73" t="s">
        <v>19393</v>
      </c>
      <c r="G1114" s="71" t="s">
        <v>19394</v>
      </c>
      <c r="H1114" s="73">
        <v>10494100</v>
      </c>
      <c r="I1114" s="73" t="str" cm="1">
        <f t="array" ref="I1114">IF(COUNTIF(Q$2:Q1114,Q1114)=1,_xlfn.TEXTJOIN(";",1,IF($Q$2:$Q$2000=Q1114,$C$2:$C$2000,"")),"")</f>
        <v>Centaur;Centaur;Atellica IM</v>
      </c>
      <c r="J1114" s="73" t="str" cm="1">
        <f t="array" ref="J1114">IF(COUNTIF(Q$2:Q1114,Q1114)=1,_xlfn.TEXTJOIN(";",1,IF($Q$2:$Q$2000=Q1114,$F$2:$F$2000,"")),"")</f>
        <v>10494100;10632114;10995721</v>
      </c>
      <c r="K1114" s="73" t="str" cm="1">
        <f t="array" ref="K1114">IF(COUNTIF(Q$2:Q1114,Q1114)=1,_xlfn.TEXTJOIN(";",1,IF($Q$2:$Q$2000=Q1114,$H$2:$H$2000,"")),"")</f>
        <v>10494100;10632114;10995721</v>
      </c>
      <c r="L1114" s="103" t="s">
        <v>19395</v>
      </c>
      <c r="M1114" s="103">
        <v>2</v>
      </c>
      <c r="N1114" s="103" t="s">
        <v>19396</v>
      </c>
      <c r="O1114" s="72" t="s">
        <v>18167</v>
      </c>
      <c r="P1114" s="72" t="s">
        <v>19397</v>
      </c>
      <c r="Q1114" s="72" t="str">
        <f t="shared" si="17"/>
        <v>国械备20151866号</v>
      </c>
      <c r="R1114" s="104">
        <v>43437</v>
      </c>
      <c r="S1114" s="74">
        <v>43437</v>
      </c>
      <c r="T1114" s="74">
        <v>401768</v>
      </c>
    </row>
    <row r="1115" spans="1:20" s="103" customFormat="1" ht="27" customHeight="1">
      <c r="A1115" s="70" t="s">
        <v>13371</v>
      </c>
      <c r="B1115" s="70">
        <v>1</v>
      </c>
      <c r="C1115" s="71" t="s">
        <v>17985</v>
      </c>
      <c r="D1115" s="72" t="s">
        <v>19391</v>
      </c>
      <c r="E1115" s="72" t="s">
        <v>19392</v>
      </c>
      <c r="F1115" s="73">
        <v>10632114</v>
      </c>
      <c r="G1115" s="71" t="s">
        <v>19398</v>
      </c>
      <c r="H1115" s="73">
        <v>10632114</v>
      </c>
      <c r="I1115" s="73" t="str" cm="1">
        <f t="array" ref="I1115">IF(COUNTIF(Q$2:Q1115,Q1115)=1,_xlfn.TEXTJOIN(";",1,IF($Q$2:$Q$2000=Q1115,$C$2:$C$2000,"")),"")</f>
        <v/>
      </c>
      <c r="J1115" s="73" t="str" cm="1">
        <f t="array" ref="J1115">IF(COUNTIF(Q$2:Q1115,Q1115)=1,_xlfn.TEXTJOIN(";",1,IF($Q$2:$Q$2000=Q1115,$F$2:$F$2000,"")),"")</f>
        <v/>
      </c>
      <c r="K1115" s="73" t="str" cm="1">
        <f t="array" ref="K1115">IF(COUNTIF(Q$2:Q1115,Q1115)=1,_xlfn.TEXTJOIN(";",1,IF($Q$2:$Q$2000=Q1115,$H$2:$H$2000,"")),"")</f>
        <v/>
      </c>
      <c r="L1115" s="103" t="s">
        <v>19399</v>
      </c>
      <c r="M1115" s="103">
        <v>1</v>
      </c>
      <c r="O1115" s="72" t="s">
        <v>19400</v>
      </c>
      <c r="P1115" s="72" t="s">
        <v>19401</v>
      </c>
      <c r="Q1115" s="72" t="str">
        <f t="shared" si="17"/>
        <v>国械备20151866号</v>
      </c>
      <c r="R1115" s="104">
        <v>43437</v>
      </c>
      <c r="S1115" s="74">
        <v>43437</v>
      </c>
      <c r="T1115" s="74">
        <v>401768</v>
      </c>
    </row>
    <row r="1116" spans="1:20" s="103" customFormat="1" ht="34.5" customHeight="1">
      <c r="A1116" s="70" t="s">
        <v>13371</v>
      </c>
      <c r="B1116" s="70">
        <v>1</v>
      </c>
      <c r="C1116" s="71" t="s">
        <v>130</v>
      </c>
      <c r="D1116" s="72" t="s">
        <v>19391</v>
      </c>
      <c r="E1116" s="72" t="s">
        <v>19392</v>
      </c>
      <c r="F1116" s="73">
        <v>10995721</v>
      </c>
      <c r="G1116" s="71" t="s">
        <v>19402</v>
      </c>
      <c r="H1116" s="73">
        <v>10995721</v>
      </c>
      <c r="I1116" s="73" t="str" cm="1">
        <f t="array" ref="I1116">IF(COUNTIF(Q$2:Q1116,Q1116)=1,_xlfn.TEXTJOIN(";",1,IF($Q$2:$Q$2000=Q1116,$C$2:$C$2000,"")),"")</f>
        <v/>
      </c>
      <c r="J1116" s="73" t="str" cm="1">
        <f t="array" ref="J1116">IF(COUNTIF(Q$2:Q1116,Q1116)=1,_xlfn.TEXTJOIN(";",1,IF($Q$2:$Q$2000=Q1116,$F$2:$F$2000,"")),"")</f>
        <v/>
      </c>
      <c r="K1116" s="73" t="str" cm="1">
        <f t="array" ref="K1116">IF(COUNTIF(Q$2:Q1116,Q1116)=1,_xlfn.TEXTJOIN(";",1,IF($Q$2:$Q$2000=Q1116,$H$2:$H$2000,"")),"")</f>
        <v/>
      </c>
      <c r="L1116" s="103" t="s">
        <v>19403</v>
      </c>
      <c r="M1116" s="103">
        <v>2</v>
      </c>
      <c r="N1116" s="103" t="s">
        <v>19404</v>
      </c>
      <c r="O1116" s="72" t="s">
        <v>18176</v>
      </c>
      <c r="P1116" s="72" t="s">
        <v>19401</v>
      </c>
      <c r="Q1116" s="72" t="str">
        <f t="shared" si="17"/>
        <v>国械备20151866号</v>
      </c>
      <c r="R1116" s="104">
        <v>43437</v>
      </c>
      <c r="S1116" s="74">
        <v>43437</v>
      </c>
      <c r="T1116" s="74">
        <v>401768</v>
      </c>
    </row>
    <row r="1117" spans="1:20" s="103" customFormat="1" ht="16.5" customHeight="1">
      <c r="A1117" s="70" t="s">
        <v>13371</v>
      </c>
      <c r="B1117" s="70">
        <v>1</v>
      </c>
      <c r="C1117" s="71" t="s">
        <v>17985</v>
      </c>
      <c r="D1117" s="72" t="s">
        <v>19405</v>
      </c>
      <c r="E1117" s="72" t="s">
        <v>19406</v>
      </c>
      <c r="F1117" s="73" t="s">
        <v>19407</v>
      </c>
      <c r="G1117" s="71" t="s">
        <v>19408</v>
      </c>
      <c r="H1117" s="73">
        <v>10310032</v>
      </c>
      <c r="I1117" s="73" t="str" cm="1">
        <f t="array" ref="I1117">IF(COUNTIF(Q$2:Q1117,Q1117)=1,_xlfn.TEXTJOIN(";",1,IF($Q$2:$Q$2000=Q1117,$C$2:$C$2000,"")),"")</f>
        <v>Centaur;Centaur</v>
      </c>
      <c r="J1117" s="73" t="str" cm="1">
        <f t="array" ref="J1117">IF(COUNTIF(Q$2:Q1117,Q1117)=1,_xlfn.TEXTJOIN(";",1,IF($Q$2:$Q$2000=Q1117,$F$2:$F$2000,"")),"")</f>
        <v>01137199(112351);03773025</v>
      </c>
      <c r="K1117" s="73" t="str" cm="1">
        <f t="array" ref="K1117">IF(COUNTIF(Q$2:Q1117,Q1117)=1,_xlfn.TEXTJOIN(";",1,IF($Q$2:$Q$2000=Q1117,$H$2:$H$2000,"")),"")</f>
        <v>10310032;10319550</v>
      </c>
      <c r="L1117" s="103" t="s">
        <v>19409</v>
      </c>
      <c r="M1117" s="103">
        <v>2</v>
      </c>
      <c r="N1117" s="103" t="s">
        <v>19410</v>
      </c>
      <c r="O1117" s="72" t="s">
        <v>17819</v>
      </c>
      <c r="P1117" s="72" t="s">
        <v>19411</v>
      </c>
      <c r="Q1117" s="72" t="str">
        <f t="shared" si="17"/>
        <v>国械备20160680号</v>
      </c>
      <c r="R1117" s="104">
        <v>43437</v>
      </c>
      <c r="S1117" s="74">
        <v>43437</v>
      </c>
      <c r="T1117" s="74">
        <v>401768</v>
      </c>
    </row>
    <row r="1118" spans="1:20" s="103" customFormat="1" ht="14.9" customHeight="1">
      <c r="A1118" s="70" t="s">
        <v>13371</v>
      </c>
      <c r="B1118" s="70">
        <v>1</v>
      </c>
      <c r="C1118" s="71" t="s">
        <v>17985</v>
      </c>
      <c r="D1118" s="72" t="s">
        <v>19405</v>
      </c>
      <c r="E1118" s="72" t="s">
        <v>19406</v>
      </c>
      <c r="F1118" s="73" t="s">
        <v>19412</v>
      </c>
      <c r="G1118" s="71" t="s">
        <v>19413</v>
      </c>
      <c r="H1118" s="73">
        <v>10319550</v>
      </c>
      <c r="I1118" s="73" t="str" cm="1">
        <f t="array" ref="I1118">IF(COUNTIF(Q$2:Q1118,Q1118)=1,_xlfn.TEXTJOIN(";",1,IF($Q$2:$Q$2000=Q1118,$C$2:$C$2000,"")),"")</f>
        <v/>
      </c>
      <c r="J1118" s="73" t="str" cm="1">
        <f t="array" ref="J1118">IF(COUNTIF(Q$2:Q1118,Q1118)=1,_xlfn.TEXTJOIN(";",1,IF($Q$2:$Q$2000=Q1118,$F$2:$F$2000,"")),"")</f>
        <v/>
      </c>
      <c r="K1118" s="73" t="str" cm="1">
        <f t="array" ref="K1118">IF(COUNTIF(Q$2:Q1118,Q1118)=1,_xlfn.TEXTJOIN(";",1,IF($Q$2:$Q$2000=Q1118,$H$2:$H$2000,"")),"")</f>
        <v/>
      </c>
      <c r="L1118" s="103" t="s">
        <v>19414</v>
      </c>
      <c r="M1118" s="103">
        <v>2</v>
      </c>
      <c r="N1118" s="103" t="s">
        <v>19415</v>
      </c>
      <c r="O1118" s="72" t="s">
        <v>19416</v>
      </c>
      <c r="P1118" s="72" t="s">
        <v>19417</v>
      </c>
      <c r="Q1118" s="72" t="str">
        <f t="shared" si="17"/>
        <v>国械备20160680号</v>
      </c>
      <c r="R1118" s="104">
        <v>43437</v>
      </c>
      <c r="S1118" s="74">
        <v>43437</v>
      </c>
      <c r="T1118" s="74">
        <v>401768</v>
      </c>
    </row>
    <row r="1119" spans="1:20" s="103" customFormat="1" ht="36" customHeight="1">
      <c r="A1119" s="70" t="s">
        <v>13371</v>
      </c>
      <c r="B1119" s="70">
        <v>2</v>
      </c>
      <c r="C1119" s="71" t="s">
        <v>17985</v>
      </c>
      <c r="D1119" s="72" t="s">
        <v>2578</v>
      </c>
      <c r="E1119" s="72" t="s">
        <v>19418</v>
      </c>
      <c r="F1119" s="71">
        <v>10699201</v>
      </c>
      <c r="G1119" s="71" t="s">
        <v>19419</v>
      </c>
      <c r="H1119" s="73">
        <v>10699201</v>
      </c>
      <c r="I1119" s="73" t="str" cm="1">
        <f t="array" ref="I1119">IF(COUNTIF(Q$2:Q1119,Q1119)=1,_xlfn.TEXTJOIN(";",1,IF($Q$2:$Q$2000=Q1119,$C$2:$C$2000,"")),"")</f>
        <v>Centaur;Centaur;Atellica IM;Atellica IM</v>
      </c>
      <c r="J1119" s="73" t="str" cm="1">
        <f t="array" ref="J1119">IF(COUNTIF(Q$2:Q1119,Q1119)=1,_xlfn.TEXTJOIN(";",1,IF($Q$2:$Q$2000=Q1119,$F$2:$F$2000,"")),"")</f>
        <v>10699201;10699533;10995719;10995720</v>
      </c>
      <c r="K1119" s="73" t="str" cm="1">
        <f t="array" ref="K1119">IF(COUNTIF(Q$2:Q1119,Q1119)=1,_xlfn.TEXTJOIN(";",1,IF($Q$2:$Q$2000=Q1119,$H$2:$H$2000,"")),"")</f>
        <v>10699201;10699533;10995719;10995720</v>
      </c>
      <c r="L1119" s="103" t="s">
        <v>19420</v>
      </c>
      <c r="M1119" s="103">
        <v>1</v>
      </c>
      <c r="O1119" s="72" t="s">
        <v>18035</v>
      </c>
      <c r="P1119" s="72" t="s">
        <v>2579</v>
      </c>
      <c r="Q1119" s="72" t="str">
        <f t="shared" si="17"/>
        <v>国械注进20152401385</v>
      </c>
      <c r="R1119" s="104">
        <v>44495</v>
      </c>
      <c r="S1119" s="104">
        <v>44495</v>
      </c>
      <c r="T1119" s="74">
        <v>45573</v>
      </c>
    </row>
    <row r="1120" spans="1:20" s="103" customFormat="1" ht="21" customHeight="1">
      <c r="A1120" s="70" t="s">
        <v>13371</v>
      </c>
      <c r="B1120" s="70">
        <v>2</v>
      </c>
      <c r="C1120" s="71" t="s">
        <v>17985</v>
      </c>
      <c r="D1120" s="72" t="s">
        <v>2578</v>
      </c>
      <c r="E1120" s="72" t="s">
        <v>19418</v>
      </c>
      <c r="F1120" s="71">
        <v>10699533</v>
      </c>
      <c r="G1120" s="71" t="s">
        <v>19421</v>
      </c>
      <c r="H1120" s="73">
        <v>10699533</v>
      </c>
      <c r="I1120" s="73" t="str" cm="1">
        <f t="array" ref="I1120">IF(COUNTIF(Q$2:Q1120,Q1120)=1,_xlfn.TEXTJOIN(";",1,IF($Q$2:$Q$2000=Q1120,$C$2:$C$2000,"")),"")</f>
        <v/>
      </c>
      <c r="J1120" s="73" t="str" cm="1">
        <f t="array" ref="J1120">IF(COUNTIF(Q$2:Q1120,Q1120)=1,_xlfn.TEXTJOIN(";",1,IF($Q$2:$Q$2000=Q1120,$F$2:$F$2000,"")),"")</f>
        <v/>
      </c>
      <c r="K1120" s="73" t="str" cm="1">
        <f t="array" ref="K1120">IF(COUNTIF(Q$2:Q1120,Q1120)=1,_xlfn.TEXTJOIN(";",1,IF($Q$2:$Q$2000=Q1120,$H$2:$H$2000,"")),"")</f>
        <v/>
      </c>
      <c r="L1120" s="103" t="s">
        <v>19422</v>
      </c>
      <c r="M1120" s="103">
        <v>1</v>
      </c>
      <c r="O1120" s="72" t="s">
        <v>18031</v>
      </c>
      <c r="P1120" s="72" t="s">
        <v>19423</v>
      </c>
      <c r="Q1120" s="72" t="str">
        <f t="shared" si="17"/>
        <v>国械注进20152401385</v>
      </c>
      <c r="R1120" s="104">
        <v>44495</v>
      </c>
      <c r="S1120" s="104">
        <v>44495</v>
      </c>
      <c r="T1120" s="74">
        <v>45573</v>
      </c>
    </row>
    <row r="1121" spans="1:20" s="103" customFormat="1" ht="23.9" customHeight="1">
      <c r="A1121" s="70" t="s">
        <v>13371</v>
      </c>
      <c r="B1121" s="70">
        <v>2</v>
      </c>
      <c r="C1121" s="71" t="s">
        <v>130</v>
      </c>
      <c r="D1121" s="72" t="s">
        <v>2578</v>
      </c>
      <c r="E1121" s="72" t="s">
        <v>19418</v>
      </c>
      <c r="F1121" s="71">
        <v>10995719</v>
      </c>
      <c r="G1121" s="71" t="s">
        <v>19424</v>
      </c>
      <c r="H1121" s="73">
        <v>10995719</v>
      </c>
      <c r="I1121" s="73" t="str" cm="1">
        <f t="array" ref="I1121">IF(COUNTIF(Q$2:Q1121,Q1121)=1,_xlfn.TEXTJOIN(";",1,IF($Q$2:$Q$2000=Q1121,$C$2:$C$2000,"")),"")</f>
        <v/>
      </c>
      <c r="J1121" s="73" t="str" cm="1">
        <f t="array" ref="J1121">IF(COUNTIF(Q$2:Q1121,Q1121)=1,_xlfn.TEXTJOIN(";",1,IF($Q$2:$Q$2000=Q1121,$F$2:$F$2000,"")),"")</f>
        <v/>
      </c>
      <c r="K1121" s="73" t="str" cm="1">
        <f t="array" ref="K1121">IF(COUNTIF(Q$2:Q1121,Q1121)=1,_xlfn.TEXTJOIN(";",1,IF($Q$2:$Q$2000=Q1121,$H$2:$H$2000,"")),"")</f>
        <v/>
      </c>
      <c r="L1121" s="102" t="s">
        <v>19425</v>
      </c>
      <c r="M1121" s="103">
        <v>1</v>
      </c>
      <c r="O1121" s="72" t="s">
        <v>18038</v>
      </c>
      <c r="P1121" s="72" t="s">
        <v>19423</v>
      </c>
      <c r="Q1121" s="72" t="str">
        <f t="shared" si="17"/>
        <v>国械注进20152401385</v>
      </c>
      <c r="R1121" s="104">
        <v>44495</v>
      </c>
      <c r="S1121" s="104">
        <v>44495</v>
      </c>
      <c r="T1121" s="74">
        <v>45573</v>
      </c>
    </row>
    <row r="1122" spans="1:20" s="103" customFormat="1" ht="18" customHeight="1">
      <c r="A1122" s="70" t="s">
        <v>13371</v>
      </c>
      <c r="B1122" s="70">
        <v>2</v>
      </c>
      <c r="C1122" s="71" t="s">
        <v>130</v>
      </c>
      <c r="D1122" s="72" t="s">
        <v>2578</v>
      </c>
      <c r="E1122" s="72" t="s">
        <v>19418</v>
      </c>
      <c r="F1122" s="71">
        <v>10995720</v>
      </c>
      <c r="G1122" s="71" t="s">
        <v>19426</v>
      </c>
      <c r="H1122" s="73">
        <v>10995720</v>
      </c>
      <c r="I1122" s="73" t="str" cm="1">
        <f t="array" ref="I1122">IF(COUNTIF(Q$2:Q1122,Q1122)=1,_xlfn.TEXTJOIN(";",1,IF($Q$2:$Q$2000=Q1122,$C$2:$C$2000,"")),"")</f>
        <v/>
      </c>
      <c r="J1122" s="73" t="str" cm="1">
        <f t="array" ref="J1122">IF(COUNTIF(Q$2:Q1122,Q1122)=1,_xlfn.TEXTJOIN(";",1,IF($Q$2:$Q$2000=Q1122,$F$2:$F$2000,"")),"")</f>
        <v/>
      </c>
      <c r="K1122" s="73" t="str" cm="1">
        <f t="array" ref="K1122">IF(COUNTIF(Q$2:Q1122,Q1122)=1,_xlfn.TEXTJOIN(";",1,IF($Q$2:$Q$2000=Q1122,$H$2:$H$2000,"")),"")</f>
        <v/>
      </c>
      <c r="L1122" s="102" t="s">
        <v>19427</v>
      </c>
      <c r="M1122" s="103">
        <v>1</v>
      </c>
      <c r="O1122" s="72" t="s">
        <v>18041</v>
      </c>
      <c r="P1122" s="72" t="s">
        <v>19423</v>
      </c>
      <c r="Q1122" s="72" t="str">
        <f t="shared" si="17"/>
        <v>国械注进20152401385</v>
      </c>
      <c r="R1122" s="104">
        <v>44495</v>
      </c>
      <c r="S1122" s="104">
        <v>44495</v>
      </c>
      <c r="T1122" s="74">
        <v>45573</v>
      </c>
    </row>
    <row r="1123" spans="1:20" s="103" customFormat="1" ht="19.399999999999999" customHeight="1">
      <c r="A1123" s="70" t="s">
        <v>13371</v>
      </c>
      <c r="B1123" s="70">
        <v>1</v>
      </c>
      <c r="C1123" s="71" t="s">
        <v>17985</v>
      </c>
      <c r="D1123" s="72" t="s">
        <v>19428</v>
      </c>
      <c r="E1123" s="72" t="s">
        <v>19429</v>
      </c>
      <c r="F1123" s="73" t="s">
        <v>19430</v>
      </c>
      <c r="G1123" s="71" t="s">
        <v>19431</v>
      </c>
      <c r="H1123" s="73">
        <v>10316877</v>
      </c>
      <c r="I1123" s="73" t="str" cm="1">
        <f t="array" ref="I1123">IF(COUNTIF(Q$2:Q1123,Q1123)=1,_xlfn.TEXTJOIN(";",1,IF($Q$2:$Q$2000=Q1123,$C$2:$C$2000,"")),"")</f>
        <v>Centaur;Atellica IM</v>
      </c>
      <c r="J1123" s="73" t="str" cm="1">
        <f t="array" ref="J1123">IF(COUNTIF(Q$2:Q1123,Q1123)=1,_xlfn.TEXTJOIN(";",1,IF($Q$2:$Q$2000=Q1123,$F$2:$F$2000,"")),"")</f>
        <v>02343590(124975);10995440</v>
      </c>
      <c r="K1123" s="73" t="str" cm="1">
        <f t="array" ref="K1123">IF(COUNTIF(Q$2:Q1123,Q1123)=1,_xlfn.TEXTJOIN(";",1,IF($Q$2:$Q$2000=Q1123,$H$2:$H$2000,"")),"")</f>
        <v>10316877;10995440</v>
      </c>
      <c r="L1123" s="103" t="s">
        <v>19432</v>
      </c>
      <c r="M1123" s="103">
        <v>1</v>
      </c>
      <c r="O1123" s="72" t="s">
        <v>19433</v>
      </c>
      <c r="P1123" s="72" t="s">
        <v>19434</v>
      </c>
      <c r="Q1123" s="72" t="str">
        <f t="shared" si="17"/>
        <v>国械备20150502号</v>
      </c>
      <c r="R1123" s="104">
        <v>43437</v>
      </c>
      <c r="S1123" s="74">
        <v>43437</v>
      </c>
      <c r="T1123" s="74">
        <v>401768</v>
      </c>
    </row>
    <row r="1124" spans="1:20" s="103" customFormat="1" ht="25.5" customHeight="1">
      <c r="A1124" s="70" t="s">
        <v>13371</v>
      </c>
      <c r="B1124" s="70">
        <v>1</v>
      </c>
      <c r="C1124" s="71" t="s">
        <v>130</v>
      </c>
      <c r="D1124" s="72" t="s">
        <v>19428</v>
      </c>
      <c r="E1124" s="72" t="s">
        <v>19429</v>
      </c>
      <c r="F1124" s="73">
        <v>10995440</v>
      </c>
      <c r="G1124" s="71" t="s">
        <v>19435</v>
      </c>
      <c r="H1124" s="73">
        <v>10995440</v>
      </c>
      <c r="I1124" s="73" t="str" cm="1">
        <f t="array" ref="I1124">IF(COUNTIF(Q$2:Q1124,Q1124)=1,_xlfn.TEXTJOIN(";",1,IF($Q$2:$Q$2000=Q1124,$C$2:$C$2000,"")),"")</f>
        <v/>
      </c>
      <c r="J1124" s="73" t="str" cm="1">
        <f t="array" ref="J1124">IF(COUNTIF(Q$2:Q1124,Q1124)=1,_xlfn.TEXTJOIN(";",1,IF($Q$2:$Q$2000=Q1124,$F$2:$F$2000,"")),"")</f>
        <v/>
      </c>
      <c r="K1124" s="73" t="str" cm="1">
        <f t="array" ref="K1124">IF(COUNTIF(Q$2:Q1124,Q1124)=1,_xlfn.TEXTJOIN(";",1,IF($Q$2:$Q$2000=Q1124,$H$2:$H$2000,"")),"")</f>
        <v/>
      </c>
      <c r="L1124" s="103" t="s">
        <v>19436</v>
      </c>
      <c r="M1124" s="103">
        <v>4</v>
      </c>
      <c r="N1124" s="103" t="s">
        <v>19437</v>
      </c>
      <c r="O1124" s="72" t="s">
        <v>19438</v>
      </c>
      <c r="P1124" s="72" t="s">
        <v>19439</v>
      </c>
      <c r="Q1124" s="72" t="str">
        <f t="shared" si="17"/>
        <v>国械备20150502号</v>
      </c>
      <c r="R1124" s="104">
        <v>43437</v>
      </c>
      <c r="S1124" s="74">
        <v>43437</v>
      </c>
      <c r="T1124" s="74">
        <v>401768</v>
      </c>
    </row>
    <row r="1125" spans="1:20" s="103" customFormat="1" ht="24" customHeight="1">
      <c r="A1125" s="70" t="s">
        <v>13371</v>
      </c>
      <c r="B1125" s="70">
        <v>2</v>
      </c>
      <c r="C1125" s="71" t="s">
        <v>17985</v>
      </c>
      <c r="D1125" s="72" t="s">
        <v>2497</v>
      </c>
      <c r="E1125" s="72" t="s">
        <v>19440</v>
      </c>
      <c r="F1125" s="73" t="s">
        <v>19441</v>
      </c>
      <c r="G1125" s="71" t="s">
        <v>19442</v>
      </c>
      <c r="H1125" s="73">
        <v>10994924</v>
      </c>
      <c r="I1125" s="73" t="str" cm="1">
        <f t="array" ref="I1125">IF(COUNTIF(Q$2:Q1125,Q1125)=1,_xlfn.TEXTJOIN(";",1,IF($Q$2:$Q$2000=Q1125,$C$2:$C$2000,"")),"")</f>
        <v>Centaur;Centaur;Atellica IM;Atellica IM</v>
      </c>
      <c r="J1125" s="73" t="str" cm="1">
        <f t="array" ref="J1125">IF(COUNTIF(Q$2:Q1125,Q1125)=1,_xlfn.TEXTJOIN(";",1,IF($Q$2:$Q$2000=Q1125,$F$2:$F$2000,"")),"")</f>
        <v>10994924;10994926;10995538;10995537</v>
      </c>
      <c r="K1125" s="73" t="str" cm="1">
        <f t="array" ref="K1125">IF(COUNTIF(Q$2:Q1125,Q1125)=1,_xlfn.TEXTJOIN(";",1,IF($Q$2:$Q$2000=Q1125,$H$2:$H$2000,"")),"")</f>
        <v>10994924;10994926;10995538;10995537</v>
      </c>
      <c r="L1125" s="103" t="s">
        <v>19443</v>
      </c>
      <c r="M1125" s="103">
        <v>1</v>
      </c>
      <c r="O1125" s="72" t="s">
        <v>18103</v>
      </c>
      <c r="P1125" s="72" t="s">
        <v>2498</v>
      </c>
      <c r="Q1125" s="72" t="str">
        <f t="shared" si="17"/>
        <v>国械注进20152403883</v>
      </c>
      <c r="R1125" s="104">
        <v>44025</v>
      </c>
      <c r="S1125" s="74">
        <v>44025</v>
      </c>
      <c r="T1125" s="74">
        <v>45850</v>
      </c>
    </row>
    <row r="1126" spans="1:20" s="103" customFormat="1" ht="26.9" customHeight="1">
      <c r="A1126" s="70" t="s">
        <v>13371</v>
      </c>
      <c r="B1126" s="70">
        <v>2</v>
      </c>
      <c r="C1126" s="71" t="s">
        <v>17985</v>
      </c>
      <c r="D1126" s="72" t="s">
        <v>2497</v>
      </c>
      <c r="E1126" s="72" t="s">
        <v>19440</v>
      </c>
      <c r="F1126" s="73">
        <v>10994926</v>
      </c>
      <c r="G1126" s="71" t="s">
        <v>19444</v>
      </c>
      <c r="H1126" s="73">
        <v>10994926</v>
      </c>
      <c r="I1126" s="73" t="str" cm="1">
        <f t="array" ref="I1126">IF(COUNTIF(Q$2:Q1126,Q1126)=1,_xlfn.TEXTJOIN(";",1,IF($Q$2:$Q$2000=Q1126,$C$2:$C$2000,"")),"")</f>
        <v/>
      </c>
      <c r="J1126" s="73" t="str" cm="1">
        <f t="array" ref="J1126">IF(COUNTIF(Q$2:Q1126,Q1126)=1,_xlfn.TEXTJOIN(";",1,IF($Q$2:$Q$2000=Q1126,$F$2:$F$2000,"")),"")</f>
        <v/>
      </c>
      <c r="K1126" s="73" t="str" cm="1">
        <f t="array" ref="K1126">IF(COUNTIF(Q$2:Q1126,Q1126)=1,_xlfn.TEXTJOIN(";",1,IF($Q$2:$Q$2000=Q1126,$H$2:$H$2000,"")),"")</f>
        <v/>
      </c>
      <c r="L1126" s="103" t="s">
        <v>19445</v>
      </c>
      <c r="M1126" s="103">
        <v>5</v>
      </c>
      <c r="N1126" s="103" t="s">
        <v>19446</v>
      </c>
      <c r="O1126" s="72" t="s">
        <v>18098</v>
      </c>
      <c r="P1126" s="72" t="s">
        <v>19447</v>
      </c>
      <c r="Q1126" s="72" t="str">
        <f t="shared" si="17"/>
        <v>国械注进20152403883</v>
      </c>
      <c r="R1126" s="104">
        <v>44025</v>
      </c>
      <c r="S1126" s="74">
        <v>44025</v>
      </c>
      <c r="T1126" s="74">
        <v>45850</v>
      </c>
    </row>
    <row r="1127" spans="1:20" s="103" customFormat="1" ht="25.5" customHeight="1">
      <c r="A1127" s="70" t="s">
        <v>13371</v>
      </c>
      <c r="B1127" s="70">
        <v>2</v>
      </c>
      <c r="C1127" s="71" t="s">
        <v>130</v>
      </c>
      <c r="D1127" s="72" t="s">
        <v>2497</v>
      </c>
      <c r="E1127" s="72" t="s">
        <v>19440</v>
      </c>
      <c r="F1127" s="73">
        <v>10995538</v>
      </c>
      <c r="G1127" s="71" t="s">
        <v>19448</v>
      </c>
      <c r="H1127" s="73">
        <v>10995538</v>
      </c>
      <c r="I1127" s="73" t="str" cm="1">
        <f t="array" ref="I1127">IF(COUNTIF(Q$2:Q1127,Q1127)=1,_xlfn.TEXTJOIN(";",1,IF($Q$2:$Q$2000=Q1127,$C$2:$C$2000,"")),"")</f>
        <v/>
      </c>
      <c r="J1127" s="73" t="str" cm="1">
        <f t="array" ref="J1127">IF(COUNTIF(Q$2:Q1127,Q1127)=1,_xlfn.TEXTJOIN(";",1,IF($Q$2:$Q$2000=Q1127,$F$2:$F$2000,"")),"")</f>
        <v/>
      </c>
      <c r="K1127" s="73" t="str" cm="1">
        <f t="array" ref="K1127">IF(COUNTIF(Q$2:Q1127,Q1127)=1,_xlfn.TEXTJOIN(";",1,IF($Q$2:$Q$2000=Q1127,$H$2:$H$2000,"")),"")</f>
        <v/>
      </c>
      <c r="L1127" s="103" t="s">
        <v>19449</v>
      </c>
      <c r="M1127" s="103">
        <v>1</v>
      </c>
      <c r="O1127" s="72" t="s">
        <v>18113</v>
      </c>
      <c r="P1127" s="72" t="s">
        <v>19447</v>
      </c>
      <c r="Q1127" s="72" t="str">
        <f t="shared" si="17"/>
        <v>国械注进20152403883</v>
      </c>
      <c r="R1127" s="104">
        <v>44025</v>
      </c>
      <c r="S1127" s="74">
        <v>44025</v>
      </c>
      <c r="T1127" s="74">
        <v>45850</v>
      </c>
    </row>
    <row r="1128" spans="1:20" s="103" customFormat="1" ht="20.9" customHeight="1">
      <c r="A1128" s="70" t="s">
        <v>13371</v>
      </c>
      <c r="B1128" s="70">
        <v>2</v>
      </c>
      <c r="C1128" s="71" t="s">
        <v>130</v>
      </c>
      <c r="D1128" s="72" t="s">
        <v>2497</v>
      </c>
      <c r="E1128" s="72" t="s">
        <v>19440</v>
      </c>
      <c r="F1128" s="73">
        <v>10995537</v>
      </c>
      <c r="G1128" s="71" t="s">
        <v>19450</v>
      </c>
      <c r="H1128" s="73">
        <v>10995537</v>
      </c>
      <c r="I1128" s="73" t="str" cm="1">
        <f t="array" ref="I1128">IF(COUNTIF(Q$2:Q1128,Q1128)=1,_xlfn.TEXTJOIN(";",1,IF($Q$2:$Q$2000=Q1128,$C$2:$C$2000,"")),"")</f>
        <v/>
      </c>
      <c r="J1128" s="73" t="str" cm="1">
        <f t="array" ref="J1128">IF(COUNTIF(Q$2:Q1128,Q1128)=1,_xlfn.TEXTJOIN(";",1,IF($Q$2:$Q$2000=Q1128,$F$2:$F$2000,"")),"")</f>
        <v/>
      </c>
      <c r="K1128" s="73" t="str" cm="1">
        <f t="array" ref="K1128">IF(COUNTIF(Q$2:Q1128,Q1128)=1,_xlfn.TEXTJOIN(";",1,IF($Q$2:$Q$2000=Q1128,$H$2:$H$2000,"")),"")</f>
        <v/>
      </c>
      <c r="L1128" s="103" t="s">
        <v>19451</v>
      </c>
      <c r="M1128" s="103">
        <v>5</v>
      </c>
      <c r="N1128" s="103" t="s">
        <v>19452</v>
      </c>
      <c r="O1128" s="72" t="s">
        <v>18109</v>
      </c>
      <c r="P1128" s="72" t="s">
        <v>19447</v>
      </c>
      <c r="Q1128" s="72" t="str">
        <f t="shared" si="17"/>
        <v>国械注进20152403883</v>
      </c>
      <c r="R1128" s="104">
        <v>44025</v>
      </c>
      <c r="S1128" s="74">
        <v>44025</v>
      </c>
      <c r="T1128" s="74">
        <v>45850</v>
      </c>
    </row>
    <row r="1129" spans="1:20" s="103" customFormat="1" ht="15" customHeight="1">
      <c r="A1129" s="70" t="s">
        <v>13371</v>
      </c>
      <c r="B1129" s="70">
        <v>1</v>
      </c>
      <c r="C1129" s="71" t="s">
        <v>130</v>
      </c>
      <c r="D1129" s="72" t="s">
        <v>19453</v>
      </c>
      <c r="E1129" s="72" t="s">
        <v>19454</v>
      </c>
      <c r="F1129" s="73">
        <v>11098501</v>
      </c>
      <c r="G1129" s="71" t="s">
        <v>19455</v>
      </c>
      <c r="H1129" s="73">
        <v>11098501</v>
      </c>
      <c r="I1129" s="73" t="str" cm="1">
        <f t="array" ref="I1129">IF(COUNTIF(Q$2:Q1129,Q1129)=1,_xlfn.TEXTJOIN(";",1,IF($Q$2:$Q$2000=Q1129,$C$2:$C$2000,"")),"")</f>
        <v>Atellica IM</v>
      </c>
      <c r="J1129" s="73" t="str" cm="1">
        <f t="array" ref="J1129">IF(COUNTIF(Q$2:Q1129,Q1129)=1,_xlfn.TEXTJOIN(";",1,IF($Q$2:$Q$2000=Q1129,$F$2:$F$2000,"")),"")</f>
        <v>11098501</v>
      </c>
      <c r="K1129" s="73" t="str" cm="1">
        <f t="array" ref="K1129">IF(COUNTIF(Q$2:Q1129,Q1129)=1,_xlfn.TEXTJOIN(";",1,IF($Q$2:$Q$2000=Q1129,$H$2:$H$2000,"")),"")</f>
        <v>11098501</v>
      </c>
      <c r="L1129" s="103" t="s">
        <v>19456</v>
      </c>
      <c r="M1129" s="103">
        <v>1</v>
      </c>
      <c r="O1129" s="72" t="s">
        <v>19457</v>
      </c>
      <c r="P1129" s="72" t="s">
        <v>19458</v>
      </c>
      <c r="Q1129" s="72" t="str">
        <f t="shared" si="17"/>
        <v>国械备20180470号</v>
      </c>
      <c r="R1129" s="104">
        <v>43437</v>
      </c>
      <c r="S1129" s="74">
        <v>43437</v>
      </c>
      <c r="T1129" s="74">
        <v>401768</v>
      </c>
    </row>
    <row r="1130" spans="1:20" s="103" customFormat="1" ht="21" customHeight="1">
      <c r="A1130" s="70" t="s">
        <v>13371</v>
      </c>
      <c r="B1130" s="70">
        <v>1</v>
      </c>
      <c r="C1130" s="71" t="s">
        <v>130</v>
      </c>
      <c r="D1130" s="72" t="s">
        <v>19459</v>
      </c>
      <c r="E1130" s="72" t="s">
        <v>19460</v>
      </c>
      <c r="F1130" s="73">
        <v>11098500</v>
      </c>
      <c r="G1130" s="71" t="s">
        <v>19461</v>
      </c>
      <c r="H1130" s="73">
        <v>11098500</v>
      </c>
      <c r="I1130" s="73" t="str" cm="1">
        <f t="array" ref="I1130">IF(COUNTIF(Q$2:Q1130,Q1130)=1,_xlfn.TEXTJOIN(";",1,IF($Q$2:$Q$2000=Q1130,$C$2:$C$2000,"")),"")</f>
        <v>Atellica IM</v>
      </c>
      <c r="J1130" s="73" t="str" cm="1">
        <f t="array" ref="J1130">IF(COUNTIF(Q$2:Q1130,Q1130)=1,_xlfn.TEXTJOIN(";",1,IF($Q$2:$Q$2000=Q1130,$F$2:$F$2000,"")),"")</f>
        <v>11098500</v>
      </c>
      <c r="K1130" s="73" t="str" cm="1">
        <f t="array" ref="K1130">IF(COUNTIF(Q$2:Q1130,Q1130)=1,_xlfn.TEXTJOIN(";",1,IF($Q$2:$Q$2000=Q1130,$H$2:$H$2000,"")),"")</f>
        <v>11098500</v>
      </c>
      <c r="L1130" s="103" t="s">
        <v>19462</v>
      </c>
      <c r="M1130" s="103">
        <v>1</v>
      </c>
      <c r="O1130" s="72" t="s">
        <v>19463</v>
      </c>
      <c r="P1130" s="72" t="s">
        <v>19464</v>
      </c>
      <c r="Q1130" s="72" t="str">
        <f t="shared" si="17"/>
        <v>国械备20181063号</v>
      </c>
      <c r="R1130" s="104">
        <v>43437</v>
      </c>
      <c r="S1130" s="74">
        <v>43437</v>
      </c>
      <c r="T1130" s="74">
        <v>401768</v>
      </c>
    </row>
    <row r="1131" spans="1:20" s="103" customFormat="1" ht="25.5" customHeight="1">
      <c r="A1131" s="70" t="s">
        <v>13371</v>
      </c>
      <c r="B1131" s="70">
        <v>2</v>
      </c>
      <c r="C1131" s="71" t="s">
        <v>17985</v>
      </c>
      <c r="D1131" s="72" t="s">
        <v>19465</v>
      </c>
      <c r="E1131" s="72" t="s">
        <v>19466</v>
      </c>
      <c r="F1131" s="73" t="s">
        <v>19467</v>
      </c>
      <c r="G1131" s="71" t="s">
        <v>19468</v>
      </c>
      <c r="H1131" s="73">
        <v>10997191</v>
      </c>
      <c r="I1131" s="73" t="str" cm="1">
        <f t="array" ref="I1131">IF(COUNTIF(Q$2:Q1131,Q1131)=1,_xlfn.TEXTJOIN(";",1,IF($Q$2:$Q$2000=Q1131,$C$2:$C$2000,"")),"")</f>
        <v>Centaur;Atellica IM</v>
      </c>
      <c r="J1131" s="73" t="str" cm="1">
        <f t="array" ref="J1131">IF(COUNTIF(Q$2:Q1131,Q1131)=1,_xlfn.TEXTJOIN(";",1,IF($Q$2:$Q$2000=Q1131,$F$2:$F$2000,"")),"")</f>
        <v>10997191;10995672</v>
      </c>
      <c r="K1131" s="73" t="str" cm="1">
        <f t="array" ref="K1131">IF(COUNTIF(Q$2:Q1131,Q1131)=1,_xlfn.TEXTJOIN(";",1,IF($Q$2:$Q$2000=Q1131,$H$2:$H$2000,"")),"")</f>
        <v>10997191;10995672</v>
      </c>
      <c r="L1131" s="103" t="s">
        <v>19469</v>
      </c>
      <c r="M1131" s="103">
        <v>1</v>
      </c>
      <c r="O1131" s="72" t="s">
        <v>18103</v>
      </c>
      <c r="P1131" s="72" t="s">
        <v>19470</v>
      </c>
      <c r="Q1131" s="72" t="str">
        <f t="shared" si="17"/>
        <v>国械注进20182400393</v>
      </c>
      <c r="R1131" s="104">
        <v>44925</v>
      </c>
      <c r="S1131" s="74">
        <v>45216</v>
      </c>
      <c r="T1131" s="74">
        <v>47042</v>
      </c>
    </row>
    <row r="1132" spans="1:20" s="103" customFormat="1" ht="25.5" customHeight="1">
      <c r="A1132" s="70" t="s">
        <v>13371</v>
      </c>
      <c r="B1132" s="70">
        <v>2</v>
      </c>
      <c r="C1132" s="71" t="s">
        <v>130</v>
      </c>
      <c r="D1132" s="72" t="s">
        <v>19465</v>
      </c>
      <c r="E1132" s="72" t="s">
        <v>19466</v>
      </c>
      <c r="F1132" s="73">
        <v>10995672</v>
      </c>
      <c r="G1132" s="71" t="s">
        <v>19471</v>
      </c>
      <c r="H1132" s="73">
        <v>10995672</v>
      </c>
      <c r="I1132" s="73" t="str" cm="1">
        <f t="array" ref="I1132">IF(COUNTIF(Q$2:Q1132,Q1132)=1,_xlfn.TEXTJOIN(";",1,IF($Q$2:$Q$2000=Q1132,$C$2:$C$2000,"")),"")</f>
        <v/>
      </c>
      <c r="J1132" s="73" t="str" cm="1">
        <f t="array" ref="J1132">IF(COUNTIF(Q$2:Q1132,Q1132)=1,_xlfn.TEXTJOIN(";",1,IF($Q$2:$Q$2000=Q1132,$F$2:$F$2000,"")),"")</f>
        <v/>
      </c>
      <c r="K1132" s="73" t="str" cm="1">
        <f t="array" ref="K1132">IF(COUNTIF(Q$2:Q1132,Q1132)=1,_xlfn.TEXTJOIN(";",1,IF($Q$2:$Q$2000=Q1132,$H$2:$H$2000,"")),"")</f>
        <v/>
      </c>
      <c r="L1132" s="103" t="s">
        <v>19472</v>
      </c>
      <c r="M1132" s="103">
        <v>1</v>
      </c>
      <c r="O1132" s="72" t="s">
        <v>18113</v>
      </c>
      <c r="P1132" s="72" t="s">
        <v>19473</v>
      </c>
      <c r="Q1132" s="72" t="str">
        <f t="shared" si="17"/>
        <v>国械注进20182400393</v>
      </c>
      <c r="R1132" s="104">
        <v>44925</v>
      </c>
      <c r="S1132" s="74">
        <v>45216</v>
      </c>
      <c r="T1132" s="74">
        <v>47042</v>
      </c>
    </row>
    <row r="1133" spans="1:20" s="103" customFormat="1" ht="25.5" customHeight="1">
      <c r="A1133" s="70" t="s">
        <v>13371</v>
      </c>
      <c r="B1133" s="70">
        <v>2</v>
      </c>
      <c r="C1133" s="71" t="s">
        <v>17985</v>
      </c>
      <c r="D1133" s="72" t="s">
        <v>19474</v>
      </c>
      <c r="E1133" s="72" t="s">
        <v>19475</v>
      </c>
      <c r="F1133" s="73" t="s">
        <v>19476</v>
      </c>
      <c r="G1133" s="71" t="s">
        <v>19477</v>
      </c>
      <c r="H1133" s="73">
        <v>10997192</v>
      </c>
      <c r="I1133" s="73" t="str" cm="1">
        <f t="array" ref="I1133">IF(COUNTIF(Q$2:Q1133,Q1133)=1,_xlfn.TEXTJOIN(";",1,IF($Q$2:$Q$2000=Q1133,$C$2:$C$2000,"")),"")</f>
        <v>Centaur;Atellica IM</v>
      </c>
      <c r="J1133" s="73" t="str" cm="1">
        <f t="array" ref="J1133">IF(COUNTIF(Q$2:Q1133,Q1133)=1,_xlfn.TEXTJOIN(";",1,IF($Q$2:$Q$2000=Q1133,$F$2:$F$2000,"")),"")</f>
        <v>10997192;10995673</v>
      </c>
      <c r="K1133" s="73" t="str" cm="1">
        <f t="array" ref="K1133">IF(COUNTIF(Q$2:Q1133,Q1133)=1,_xlfn.TEXTJOIN(";",1,IF($Q$2:$Q$2000=Q1133,$H$2:$H$2000,"")),"")</f>
        <v>10997192;10995673</v>
      </c>
      <c r="L1133" s="103" t="s">
        <v>19478</v>
      </c>
      <c r="M1133" s="103">
        <v>1</v>
      </c>
      <c r="O1133" s="72" t="s">
        <v>19231</v>
      </c>
      <c r="P1133" s="72" t="s">
        <v>19479</v>
      </c>
      <c r="Q1133" s="72" t="str">
        <f t="shared" si="17"/>
        <v>国械注进20182400396</v>
      </c>
      <c r="R1133" s="104">
        <v>44911</v>
      </c>
      <c r="S1133" s="74">
        <v>45216</v>
      </c>
      <c r="T1133" s="74">
        <v>47042</v>
      </c>
    </row>
    <row r="1134" spans="1:20" s="103" customFormat="1" ht="25.5" customHeight="1">
      <c r="A1134" s="70" t="s">
        <v>13371</v>
      </c>
      <c r="B1134" s="70">
        <v>2</v>
      </c>
      <c r="C1134" s="71" t="s">
        <v>130</v>
      </c>
      <c r="D1134" s="72" t="s">
        <v>19474</v>
      </c>
      <c r="E1134" s="72" t="s">
        <v>19475</v>
      </c>
      <c r="F1134" s="73">
        <v>10995673</v>
      </c>
      <c r="G1134" s="71" t="s">
        <v>19480</v>
      </c>
      <c r="H1134" s="73">
        <v>10995673</v>
      </c>
      <c r="I1134" s="73" t="str" cm="1">
        <f t="array" ref="I1134">IF(COUNTIF(Q$2:Q1134,Q1134)=1,_xlfn.TEXTJOIN(";",1,IF($Q$2:$Q$2000=Q1134,$C$2:$C$2000,"")),"")</f>
        <v/>
      </c>
      <c r="J1134" s="73" t="str" cm="1">
        <f t="array" ref="J1134">IF(COUNTIF(Q$2:Q1134,Q1134)=1,_xlfn.TEXTJOIN(";",1,IF($Q$2:$Q$2000=Q1134,$F$2:$F$2000,"")),"")</f>
        <v/>
      </c>
      <c r="K1134" s="73" t="str" cm="1">
        <f t="array" ref="K1134">IF(COUNTIF(Q$2:Q1134,Q1134)=1,_xlfn.TEXTJOIN(";",1,IF($Q$2:$Q$2000=Q1134,$H$2:$H$2000,"")),"")</f>
        <v/>
      </c>
      <c r="L1134" s="103" t="s">
        <v>19481</v>
      </c>
      <c r="M1134" s="103">
        <v>2</v>
      </c>
      <c r="N1134" s="103" t="s">
        <v>19482</v>
      </c>
      <c r="O1134" s="72" t="s">
        <v>19237</v>
      </c>
      <c r="P1134" s="72" t="s">
        <v>19483</v>
      </c>
      <c r="Q1134" s="72" t="str">
        <f t="shared" si="17"/>
        <v>国械注进20182400396</v>
      </c>
      <c r="R1134" s="104">
        <v>44911</v>
      </c>
      <c r="S1134" s="74">
        <v>45216</v>
      </c>
      <c r="T1134" s="74">
        <v>47042</v>
      </c>
    </row>
    <row r="1135" spans="1:20" s="122" customFormat="1" ht="25.5" customHeight="1">
      <c r="A1135" s="119" t="s">
        <v>13371</v>
      </c>
      <c r="B1135" s="119">
        <v>2</v>
      </c>
      <c r="C1135" s="109" t="s">
        <v>17985</v>
      </c>
      <c r="D1135" s="120" t="s">
        <v>19484</v>
      </c>
      <c r="E1135" s="120" t="s">
        <v>19485</v>
      </c>
      <c r="F1135" s="121">
        <v>10696862</v>
      </c>
      <c r="G1135" s="109" t="s">
        <v>19486</v>
      </c>
      <c r="H1135" s="121">
        <v>10696862</v>
      </c>
      <c r="I1135" s="121" t="str" cm="1">
        <f t="array" ref="I1135">IF(COUNTIF(Q$2:Q1135,Q1135)=1,_xlfn.TEXTJOIN(";",1,IF($Q$2:$Q$2000=Q1135,$C$2:$C$2000,"")),"")</f>
        <v>Centaur;Centaur;Atellica IM;Atellica IM</v>
      </c>
      <c r="J1135" s="121" t="str" cm="1">
        <f t="array" ref="J1135">IF(COUNTIF(Q$2:Q1135,Q1135)=1,_xlfn.TEXTJOIN(";",1,IF($Q$2:$Q$2000=Q1135,$F$2:$F$2000,"")),"")</f>
        <v>10696862;10696863;10995708;10995707</v>
      </c>
      <c r="K1135" s="121" t="str" cm="1">
        <f t="array" ref="K1135">IF(COUNTIF(Q$2:Q1135,Q1135)=1,_xlfn.TEXTJOIN(";",1,IF($Q$2:$Q$2000=Q1135,$H$2:$H$2000,"")),"")</f>
        <v>10696862;10696863;10995708;10995707</v>
      </c>
      <c r="L1135" s="122" t="s">
        <v>19487</v>
      </c>
      <c r="M1135" s="122">
        <v>1</v>
      </c>
      <c r="O1135" s="120" t="s">
        <v>18035</v>
      </c>
      <c r="P1135" s="120" t="s">
        <v>19488</v>
      </c>
      <c r="Q1135" s="120" t="str">
        <f t="shared" si="17"/>
        <v>国械注进20182400442</v>
      </c>
      <c r="R1135" s="125">
        <v>44984</v>
      </c>
      <c r="S1135" s="125">
        <v>45238</v>
      </c>
      <c r="T1135" s="124">
        <v>47064</v>
      </c>
    </row>
    <row r="1136" spans="1:20" s="122" customFormat="1" ht="25.5" customHeight="1">
      <c r="A1136" s="119" t="s">
        <v>13371</v>
      </c>
      <c r="B1136" s="119">
        <v>2</v>
      </c>
      <c r="C1136" s="109" t="s">
        <v>17985</v>
      </c>
      <c r="D1136" s="120" t="s">
        <v>19484</v>
      </c>
      <c r="E1136" s="120" t="s">
        <v>19485</v>
      </c>
      <c r="F1136" s="121">
        <v>10696863</v>
      </c>
      <c r="G1136" s="109" t="s">
        <v>19489</v>
      </c>
      <c r="H1136" s="121">
        <v>10696863</v>
      </c>
      <c r="I1136" s="121" t="str" cm="1">
        <f t="array" ref="I1136">IF(COUNTIF(Q$2:Q1136,Q1136)=1,_xlfn.TEXTJOIN(";",1,IF($Q$2:$Q$2000=Q1136,$C$2:$C$2000,"")),"")</f>
        <v/>
      </c>
      <c r="J1136" s="121" t="str" cm="1">
        <f t="array" ref="J1136">IF(COUNTIF(Q$2:Q1136,Q1136)=1,_xlfn.TEXTJOIN(";",1,IF($Q$2:$Q$2000=Q1136,$F$2:$F$2000,"")),"")</f>
        <v/>
      </c>
      <c r="K1136" s="121" t="str" cm="1">
        <f t="array" ref="K1136">IF(COUNTIF(Q$2:Q1136,Q1136)=1,_xlfn.TEXTJOIN(";",1,IF($Q$2:$Q$2000=Q1136,$H$2:$H$2000,"")),"")</f>
        <v/>
      </c>
      <c r="L1136" s="122" t="s">
        <v>19490</v>
      </c>
      <c r="M1136" s="122">
        <v>1</v>
      </c>
      <c r="O1136" s="120" t="s">
        <v>18031</v>
      </c>
      <c r="P1136" s="120" t="s">
        <v>19491</v>
      </c>
      <c r="Q1136" s="120" t="str">
        <f t="shared" si="17"/>
        <v>国械注进20182400442</v>
      </c>
      <c r="R1136" s="125">
        <v>44984</v>
      </c>
      <c r="S1136" s="125">
        <v>45238</v>
      </c>
      <c r="T1136" s="124">
        <v>47064</v>
      </c>
    </row>
    <row r="1137" spans="1:20" s="122" customFormat="1" ht="25.5" customHeight="1">
      <c r="A1137" s="119" t="s">
        <v>13371</v>
      </c>
      <c r="B1137" s="119">
        <v>2</v>
      </c>
      <c r="C1137" s="109" t="s">
        <v>130</v>
      </c>
      <c r="D1137" s="120" t="s">
        <v>19484</v>
      </c>
      <c r="E1137" s="120" t="s">
        <v>19485</v>
      </c>
      <c r="F1137" s="121">
        <v>10995708</v>
      </c>
      <c r="G1137" s="109" t="s">
        <v>19492</v>
      </c>
      <c r="H1137" s="130">
        <v>10995708</v>
      </c>
      <c r="I1137" s="121" t="str" cm="1">
        <f t="array" ref="I1137">IF(COUNTIF(Q$2:Q1137,Q1137)=1,_xlfn.TEXTJOIN(";",1,IF($Q$2:$Q$2000=Q1137,$C$2:$C$2000,"")),"")</f>
        <v/>
      </c>
      <c r="J1137" s="121" t="str" cm="1">
        <f t="array" ref="J1137">IF(COUNTIF(Q$2:Q1137,Q1137)=1,_xlfn.TEXTJOIN(";",1,IF($Q$2:$Q$2000=Q1137,$F$2:$F$2000,"")),"")</f>
        <v/>
      </c>
      <c r="K1137" s="121" t="str" cm="1">
        <f t="array" ref="K1137">IF(COUNTIF(Q$2:Q1137,Q1137)=1,_xlfn.TEXTJOIN(";",1,IF($Q$2:$Q$2000=Q1137,$H$2:$H$2000,"")),"")</f>
        <v/>
      </c>
      <c r="L1137" s="122" t="s">
        <v>19493</v>
      </c>
      <c r="M1137" s="122">
        <v>1</v>
      </c>
      <c r="O1137" s="120" t="s">
        <v>18038</v>
      </c>
      <c r="P1137" s="120" t="s">
        <v>19491</v>
      </c>
      <c r="Q1137" s="120" t="str">
        <f t="shared" si="17"/>
        <v>国械注进20182400442</v>
      </c>
      <c r="R1137" s="125">
        <v>44984</v>
      </c>
      <c r="S1137" s="125">
        <v>45238</v>
      </c>
      <c r="T1137" s="124">
        <v>47064</v>
      </c>
    </row>
    <row r="1138" spans="1:20" s="122" customFormat="1" ht="25.5" customHeight="1">
      <c r="A1138" s="119" t="s">
        <v>13371</v>
      </c>
      <c r="B1138" s="119">
        <v>2</v>
      </c>
      <c r="C1138" s="109" t="s">
        <v>130</v>
      </c>
      <c r="D1138" s="120" t="s">
        <v>19484</v>
      </c>
      <c r="E1138" s="120" t="s">
        <v>19485</v>
      </c>
      <c r="F1138" s="121">
        <v>10995707</v>
      </c>
      <c r="G1138" s="109" t="s">
        <v>19494</v>
      </c>
      <c r="H1138" s="130">
        <v>10995707</v>
      </c>
      <c r="I1138" s="121" t="str" cm="1">
        <f t="array" ref="I1138">IF(COUNTIF(Q$2:Q1138,Q1138)=1,_xlfn.TEXTJOIN(";",1,IF($Q$2:$Q$2000=Q1138,$C$2:$C$2000,"")),"")</f>
        <v/>
      </c>
      <c r="J1138" s="121" t="str" cm="1">
        <f t="array" ref="J1138">IF(COUNTIF(Q$2:Q1138,Q1138)=1,_xlfn.TEXTJOIN(";",1,IF($Q$2:$Q$2000=Q1138,$F$2:$F$2000,"")),"")</f>
        <v/>
      </c>
      <c r="K1138" s="121" t="str" cm="1">
        <f t="array" ref="K1138">IF(COUNTIF(Q$2:Q1138,Q1138)=1,_xlfn.TEXTJOIN(";",1,IF($Q$2:$Q$2000=Q1138,$H$2:$H$2000,"")),"")</f>
        <v/>
      </c>
      <c r="L1138" s="122" t="s">
        <v>19495</v>
      </c>
      <c r="M1138" s="122">
        <v>1</v>
      </c>
      <c r="O1138" s="120" t="s">
        <v>18041</v>
      </c>
      <c r="P1138" s="120" t="s">
        <v>19491</v>
      </c>
      <c r="Q1138" s="120" t="str">
        <f t="shared" si="17"/>
        <v>国械注进20182400442</v>
      </c>
      <c r="R1138" s="125">
        <v>44984</v>
      </c>
      <c r="S1138" s="125">
        <v>45238</v>
      </c>
      <c r="T1138" s="124">
        <v>47064</v>
      </c>
    </row>
    <row r="1139" spans="1:20" s="103" customFormat="1" ht="25.5" customHeight="1">
      <c r="A1139" s="70" t="s">
        <v>13371</v>
      </c>
      <c r="B1139" s="70">
        <v>2</v>
      </c>
      <c r="C1139" s="71" t="s">
        <v>17985</v>
      </c>
      <c r="D1139" s="72" t="s">
        <v>15766</v>
      </c>
      <c r="E1139" s="72" t="s">
        <v>19496</v>
      </c>
      <c r="F1139" s="73" t="s">
        <v>19497</v>
      </c>
      <c r="G1139" s="71" t="s">
        <v>19498</v>
      </c>
      <c r="H1139" s="73">
        <v>10699154</v>
      </c>
      <c r="I1139" s="73" t="str" cm="1">
        <f t="array" ref="I1139">IF(COUNTIF(Q$2:Q1139,Q1139)=1,_xlfn.TEXTJOIN(";",1,IF($Q$2:$Q$2000=Q1139,$C$2:$C$2000,"")),"")</f>
        <v>Centaur;Centaur;Atellica IM;Atellica IM</v>
      </c>
      <c r="J1139" s="73" t="str" cm="1">
        <f t="array" ref="J1139">IF(COUNTIF(Q$2:Q1139,Q1139)=1,_xlfn.TEXTJOIN(";",1,IF($Q$2:$Q$2000=Q1139,$F$2:$F$2000,"")),"")</f>
        <v>10699154;10699155;10995621;10995622</v>
      </c>
      <c r="K1139" s="73" t="str" cm="1">
        <f t="array" ref="K1139">IF(COUNTIF(Q$2:Q1139,Q1139)=1,_xlfn.TEXTJOIN(";",1,IF($Q$2:$Q$2000=Q1139,$H$2:$H$2000,"")),"")</f>
        <v>10699154;10699155;10995621;10995622</v>
      </c>
      <c r="L1139" s="103" t="s">
        <v>19499</v>
      </c>
      <c r="M1139" s="103">
        <v>1</v>
      </c>
      <c r="O1139" s="72" t="s">
        <v>19500</v>
      </c>
      <c r="P1139" s="72" t="s">
        <v>19501</v>
      </c>
      <c r="Q1139" s="72" t="str">
        <f t="shared" si="17"/>
        <v>国械注进20192400154</v>
      </c>
      <c r="R1139" s="104">
        <v>44427</v>
      </c>
      <c r="S1139" s="74">
        <v>44427</v>
      </c>
      <c r="T1139" s="74">
        <v>45376</v>
      </c>
    </row>
    <row r="1140" spans="1:20" s="103" customFormat="1" ht="23.9" customHeight="1">
      <c r="A1140" s="70" t="s">
        <v>13371</v>
      </c>
      <c r="B1140" s="70">
        <v>2</v>
      </c>
      <c r="C1140" s="71" t="s">
        <v>17985</v>
      </c>
      <c r="D1140" s="72" t="s">
        <v>15766</v>
      </c>
      <c r="E1140" s="72" t="s">
        <v>19496</v>
      </c>
      <c r="F1140" s="73" t="s">
        <v>19502</v>
      </c>
      <c r="G1140" s="71" t="s">
        <v>19503</v>
      </c>
      <c r="H1140" s="73">
        <v>10699155</v>
      </c>
      <c r="I1140" s="73" t="str" cm="1">
        <f t="array" ref="I1140">IF(COUNTIF(Q$2:Q1140,Q1140)=1,_xlfn.TEXTJOIN(";",1,IF($Q$2:$Q$2000=Q1140,$C$2:$C$2000,"")),"")</f>
        <v/>
      </c>
      <c r="J1140" s="73" t="str" cm="1">
        <f t="array" ref="J1140">IF(COUNTIF(Q$2:Q1140,Q1140)=1,_xlfn.TEXTJOIN(";",1,IF($Q$2:$Q$2000=Q1140,$F$2:$F$2000,"")),"")</f>
        <v/>
      </c>
      <c r="K1140" s="73" t="str" cm="1">
        <f t="array" ref="K1140">IF(COUNTIF(Q$2:Q1140,Q1140)=1,_xlfn.TEXTJOIN(";",1,IF($Q$2:$Q$2000=Q1140,$H$2:$H$2000,"")),"")</f>
        <v/>
      </c>
      <c r="L1140" s="103" t="s">
        <v>19504</v>
      </c>
      <c r="M1140" s="103">
        <v>5</v>
      </c>
      <c r="N1140" s="103" t="s">
        <v>19505</v>
      </c>
      <c r="O1140" s="72" t="s">
        <v>19506</v>
      </c>
      <c r="P1140" s="72" t="s">
        <v>19507</v>
      </c>
      <c r="Q1140" s="72" t="str">
        <f t="shared" si="17"/>
        <v>国械注进20192400154</v>
      </c>
      <c r="R1140" s="104">
        <v>44427</v>
      </c>
      <c r="S1140" s="74">
        <v>44427</v>
      </c>
      <c r="T1140" s="74">
        <v>45376</v>
      </c>
    </row>
    <row r="1141" spans="1:20" s="103" customFormat="1" ht="25.5" customHeight="1">
      <c r="A1141" s="70" t="s">
        <v>13371</v>
      </c>
      <c r="B1141" s="70">
        <v>2</v>
      </c>
      <c r="C1141" s="71" t="s">
        <v>130</v>
      </c>
      <c r="D1141" s="72" t="s">
        <v>15766</v>
      </c>
      <c r="E1141" s="72" t="s">
        <v>19496</v>
      </c>
      <c r="F1141" s="73">
        <v>10995621</v>
      </c>
      <c r="G1141" s="71" t="s">
        <v>19508</v>
      </c>
      <c r="H1141" s="73">
        <v>10995621</v>
      </c>
      <c r="I1141" s="73" t="str" cm="1">
        <f t="array" ref="I1141">IF(COUNTIF(Q$2:Q1141,Q1141)=1,_xlfn.TEXTJOIN(";",1,IF($Q$2:$Q$2000=Q1141,$C$2:$C$2000,"")),"")</f>
        <v/>
      </c>
      <c r="J1141" s="73" t="str" cm="1">
        <f t="array" ref="J1141">IF(COUNTIF(Q$2:Q1141,Q1141)=1,_xlfn.TEXTJOIN(";",1,IF($Q$2:$Q$2000=Q1141,$F$2:$F$2000,"")),"")</f>
        <v/>
      </c>
      <c r="K1141" s="73" t="str" cm="1">
        <f t="array" ref="K1141">IF(COUNTIF(Q$2:Q1141,Q1141)=1,_xlfn.TEXTJOIN(";",1,IF($Q$2:$Q$2000=Q1141,$H$2:$H$2000,"")),"")</f>
        <v/>
      </c>
      <c r="L1141" s="103" t="s">
        <v>19509</v>
      </c>
      <c r="M1141" s="103">
        <v>1</v>
      </c>
      <c r="O1141" s="72" t="s">
        <v>19510</v>
      </c>
      <c r="P1141" s="72" t="s">
        <v>19507</v>
      </c>
      <c r="Q1141" s="72" t="str">
        <f t="shared" si="17"/>
        <v>国械注进20192400154</v>
      </c>
      <c r="R1141" s="104">
        <v>44427</v>
      </c>
      <c r="S1141" s="74">
        <v>44427</v>
      </c>
      <c r="T1141" s="74">
        <v>45376</v>
      </c>
    </row>
    <row r="1142" spans="1:20" s="103" customFormat="1" ht="25.5" customHeight="1">
      <c r="A1142" s="70" t="s">
        <v>13371</v>
      </c>
      <c r="B1142" s="70">
        <v>2</v>
      </c>
      <c r="C1142" s="71" t="s">
        <v>130</v>
      </c>
      <c r="D1142" s="72" t="s">
        <v>15766</v>
      </c>
      <c r="E1142" s="72" t="s">
        <v>19496</v>
      </c>
      <c r="F1142" s="73">
        <v>10995622</v>
      </c>
      <c r="G1142" s="71" t="s">
        <v>19511</v>
      </c>
      <c r="H1142" s="73">
        <v>10995622</v>
      </c>
      <c r="I1142" s="73" t="str" cm="1">
        <f t="array" ref="I1142">IF(COUNTIF(Q$2:Q1142,Q1142)=1,_xlfn.TEXTJOIN(";",1,IF($Q$2:$Q$2000=Q1142,$C$2:$C$2000,"")),"")</f>
        <v/>
      </c>
      <c r="J1142" s="73" t="str" cm="1">
        <f t="array" ref="J1142">IF(COUNTIF(Q$2:Q1142,Q1142)=1,_xlfn.TEXTJOIN(";",1,IF($Q$2:$Q$2000=Q1142,$F$2:$F$2000,"")),"")</f>
        <v/>
      </c>
      <c r="K1142" s="73" t="str" cm="1">
        <f t="array" ref="K1142">IF(COUNTIF(Q$2:Q1142,Q1142)=1,_xlfn.TEXTJOIN(";",1,IF($Q$2:$Q$2000=Q1142,$H$2:$H$2000,"")),"")</f>
        <v/>
      </c>
      <c r="L1142" s="103" t="s">
        <v>19512</v>
      </c>
      <c r="M1142" s="103">
        <v>1</v>
      </c>
      <c r="O1142" s="72" t="s">
        <v>19513</v>
      </c>
      <c r="P1142" s="72" t="s">
        <v>19507</v>
      </c>
      <c r="Q1142" s="72" t="str">
        <f t="shared" si="17"/>
        <v>国械注进20192400154</v>
      </c>
      <c r="R1142" s="104">
        <v>44427</v>
      </c>
      <c r="S1142" s="74">
        <v>44427</v>
      </c>
      <c r="T1142" s="74">
        <v>45376</v>
      </c>
    </row>
    <row r="1143" spans="1:20" s="103" customFormat="1" ht="25.5" customHeight="1">
      <c r="A1143" s="70" t="s">
        <v>13371</v>
      </c>
      <c r="B1143" s="70">
        <v>2</v>
      </c>
      <c r="C1143" s="71" t="s">
        <v>17985</v>
      </c>
      <c r="D1143" s="72" t="s">
        <v>19514</v>
      </c>
      <c r="E1143" s="72" t="s">
        <v>19515</v>
      </c>
      <c r="F1143" s="73" t="s">
        <v>19516</v>
      </c>
      <c r="G1143" s="71" t="s">
        <v>19517</v>
      </c>
      <c r="H1143" s="73">
        <v>10699156</v>
      </c>
      <c r="I1143" s="73" t="str" cm="1">
        <f t="array" ref="I1143">IF(COUNTIF(Q$2:Q1143,Q1143)=1,_xlfn.TEXTJOIN(";",1,IF($Q$2:$Q$2000=Q1143,$C$2:$C$2000,"")),"")</f>
        <v>Centaur;Atellica IM</v>
      </c>
      <c r="J1143" s="73" t="str" cm="1">
        <f t="array" ref="J1143">IF(COUNTIF(Q$2:Q1143,Q1143)=1,_xlfn.TEXTJOIN(";",1,IF($Q$2:$Q$2000=Q1143,$F$2:$F$2000,"")),"")</f>
        <v>10699156;10995626</v>
      </c>
      <c r="K1143" s="73" t="str" cm="1">
        <f t="array" ref="K1143">IF(COUNTIF(Q$2:Q1143,Q1143)=1,_xlfn.TEXTJOIN(";",1,IF($Q$2:$Q$2000=Q1143,$H$2:$H$2000,"")),"")</f>
        <v>10699156;10995626</v>
      </c>
      <c r="L1143" s="103" t="s">
        <v>19518</v>
      </c>
      <c r="M1143" s="103">
        <v>1</v>
      </c>
      <c r="O1143" s="72" t="s">
        <v>19519</v>
      </c>
      <c r="P1143" s="72" t="s">
        <v>19520</v>
      </c>
      <c r="Q1143" s="72" t="str">
        <f t="shared" si="17"/>
        <v>国械注进20192400153</v>
      </c>
      <c r="R1143" s="104">
        <v>43550</v>
      </c>
      <c r="S1143" s="74">
        <v>43550</v>
      </c>
      <c r="T1143" s="74">
        <v>45376</v>
      </c>
    </row>
    <row r="1144" spans="1:20" s="103" customFormat="1" ht="25.5" customHeight="1">
      <c r="A1144" s="70" t="s">
        <v>13371</v>
      </c>
      <c r="B1144" s="70">
        <v>2</v>
      </c>
      <c r="C1144" s="71" t="s">
        <v>130</v>
      </c>
      <c r="D1144" s="72" t="s">
        <v>19514</v>
      </c>
      <c r="E1144" s="72" t="s">
        <v>19515</v>
      </c>
      <c r="F1144" s="73">
        <v>10995626</v>
      </c>
      <c r="G1144" s="71" t="s">
        <v>19521</v>
      </c>
      <c r="H1144" s="73">
        <v>10995626</v>
      </c>
      <c r="I1144" s="73" t="str" cm="1">
        <f t="array" ref="I1144">IF(COUNTIF(Q$2:Q1144,Q1144)=1,_xlfn.TEXTJOIN(";",1,IF($Q$2:$Q$2000=Q1144,$C$2:$C$2000,"")),"")</f>
        <v/>
      </c>
      <c r="J1144" s="73" t="str" cm="1">
        <f t="array" ref="J1144">IF(COUNTIF(Q$2:Q1144,Q1144)=1,_xlfn.TEXTJOIN(";",1,IF($Q$2:$Q$2000=Q1144,$F$2:$F$2000,"")),"")</f>
        <v/>
      </c>
      <c r="K1144" s="73" t="str" cm="1">
        <f t="array" ref="K1144">IF(COUNTIF(Q$2:Q1144,Q1144)=1,_xlfn.TEXTJOIN(";",1,IF($Q$2:$Q$2000=Q1144,$H$2:$H$2000,"")),"")</f>
        <v/>
      </c>
      <c r="L1144" s="103" t="s">
        <v>19522</v>
      </c>
      <c r="M1144" s="103">
        <v>1</v>
      </c>
      <c r="O1144" s="72" t="s">
        <v>19523</v>
      </c>
      <c r="P1144" s="72" t="s">
        <v>19524</v>
      </c>
      <c r="Q1144" s="72" t="str">
        <f t="shared" si="17"/>
        <v>国械注进20192400153</v>
      </c>
      <c r="R1144" s="104">
        <v>43550</v>
      </c>
      <c r="S1144" s="74">
        <v>43550</v>
      </c>
      <c r="T1144" s="74">
        <v>45376</v>
      </c>
    </row>
    <row r="1145" spans="1:20" s="103" customFormat="1" ht="25.5" customHeight="1">
      <c r="A1145" s="70" t="s">
        <v>13371</v>
      </c>
      <c r="B1145" s="70">
        <v>2</v>
      </c>
      <c r="C1145" s="71" t="s">
        <v>17985</v>
      </c>
      <c r="D1145" s="72" t="s">
        <v>19525</v>
      </c>
      <c r="E1145" s="72" t="s">
        <v>19526</v>
      </c>
      <c r="F1145" s="73">
        <v>10699150</v>
      </c>
      <c r="G1145" s="71" t="s">
        <v>19527</v>
      </c>
      <c r="H1145" s="73">
        <v>10699150</v>
      </c>
      <c r="I1145" s="73" t="str" cm="1">
        <f t="array" ref="I1145">IF(COUNTIF(Q$2:Q1145,Q1145)=1,_xlfn.TEXTJOIN(";",1,IF($Q$2:$Q$2000=Q1145,$C$2:$C$2000,"")),"")</f>
        <v>Centaur;Atellica IM</v>
      </c>
      <c r="J1145" s="73" t="str" cm="1">
        <f t="array" ref="J1145">IF(COUNTIF(Q$2:Q1145,Q1145)=1,_xlfn.TEXTJOIN(";",1,IF($Q$2:$Q$2000=Q1145,$F$2:$F$2000,"")),"")</f>
        <v>10699150;10732999</v>
      </c>
      <c r="K1145" s="73" t="str" cm="1">
        <f t="array" ref="K1145">IF(COUNTIF(Q$2:Q1145,Q1145)=1,_xlfn.TEXTJOIN(";",1,IF($Q$2:$Q$2000=Q1145,$H$2:$H$2000,"")),"")</f>
        <v>10699150;10732999</v>
      </c>
      <c r="L1145" s="103" t="s">
        <v>19528</v>
      </c>
      <c r="M1145" s="103">
        <v>1</v>
      </c>
      <c r="O1145" s="72" t="s">
        <v>19529</v>
      </c>
      <c r="P1145" s="72" t="s">
        <v>19530</v>
      </c>
      <c r="Q1145" s="72" t="str">
        <f t="shared" si="17"/>
        <v>国械注进20192400290</v>
      </c>
      <c r="R1145" s="104">
        <v>43875</v>
      </c>
      <c r="S1145" s="74">
        <v>43875</v>
      </c>
      <c r="T1145" s="74">
        <v>45452</v>
      </c>
    </row>
    <row r="1146" spans="1:20" s="103" customFormat="1" ht="25.5" customHeight="1">
      <c r="A1146" s="70" t="s">
        <v>13371</v>
      </c>
      <c r="B1146" s="70">
        <v>2</v>
      </c>
      <c r="C1146" s="71" t="s">
        <v>130</v>
      </c>
      <c r="D1146" s="72" t="s">
        <v>19525</v>
      </c>
      <c r="E1146" s="72" t="s">
        <v>19526</v>
      </c>
      <c r="F1146" s="73">
        <v>10732999</v>
      </c>
      <c r="G1146" s="71" t="s">
        <v>19531</v>
      </c>
      <c r="H1146" s="73">
        <v>10732999</v>
      </c>
      <c r="I1146" s="73" t="str" cm="1">
        <f t="array" ref="I1146">IF(COUNTIF(Q$2:Q1146,Q1146)=1,_xlfn.TEXTJOIN(";",1,IF($Q$2:$Q$2000=Q1146,$C$2:$C$2000,"")),"")</f>
        <v/>
      </c>
      <c r="J1146" s="73" t="str" cm="1">
        <f t="array" ref="J1146">IF(COUNTIF(Q$2:Q1146,Q1146)=1,_xlfn.TEXTJOIN(";",1,IF($Q$2:$Q$2000=Q1146,$F$2:$F$2000,"")),"")</f>
        <v/>
      </c>
      <c r="K1146" s="73" t="str" cm="1">
        <f t="array" ref="K1146">IF(COUNTIF(Q$2:Q1146,Q1146)=1,_xlfn.TEXTJOIN(";",1,IF($Q$2:$Q$2000=Q1146,$H$2:$H$2000,"")),"")</f>
        <v/>
      </c>
      <c r="L1146" s="103" t="s">
        <v>19532</v>
      </c>
      <c r="M1146" s="103">
        <v>1</v>
      </c>
      <c r="O1146" s="72" t="s">
        <v>19533</v>
      </c>
      <c r="P1146" s="72" t="s">
        <v>19534</v>
      </c>
      <c r="Q1146" s="72" t="str">
        <f t="shared" si="17"/>
        <v>国械注进20192400290</v>
      </c>
      <c r="R1146" s="104">
        <v>43875</v>
      </c>
      <c r="S1146" s="74">
        <v>43875</v>
      </c>
      <c r="T1146" s="74">
        <v>45452</v>
      </c>
    </row>
    <row r="1147" spans="1:20" s="103" customFormat="1" ht="25.5" customHeight="1">
      <c r="A1147" s="70" t="s">
        <v>13371</v>
      </c>
      <c r="B1147" s="70">
        <v>2</v>
      </c>
      <c r="C1147" s="71" t="s">
        <v>17985</v>
      </c>
      <c r="D1147" s="72" t="s">
        <v>2477</v>
      </c>
      <c r="E1147" s="72" t="s">
        <v>19535</v>
      </c>
      <c r="F1147" s="73">
        <v>10699141</v>
      </c>
      <c r="G1147" s="71" t="s">
        <v>19536</v>
      </c>
      <c r="H1147" s="73">
        <v>10699141</v>
      </c>
      <c r="I1147" s="73" t="str" cm="1">
        <f t="array" ref="I1147">IF(COUNTIF(Q$2:Q1147,Q1147)=1,_xlfn.TEXTJOIN(";",1,IF($Q$2:$Q$2000=Q1147,$C$2:$C$2000,"")),"")</f>
        <v>Centaur;Atellica IM</v>
      </c>
      <c r="J1147" s="73" t="str" cm="1">
        <f t="array" ref="J1147">IF(COUNTIF(Q$2:Q1147,Q1147)=1,_xlfn.TEXTJOIN(";",1,IF($Q$2:$Q$2000=Q1147,$F$2:$F$2000,"")),"")</f>
        <v>10699141;10732998</v>
      </c>
      <c r="K1147" s="73" t="str" cm="1">
        <f t="array" ref="K1147">IF(COUNTIF(Q$2:Q1147,Q1147)=1,_xlfn.TEXTJOIN(";",1,IF($Q$2:$Q$2000=Q1147,$H$2:$H$2000,"")),"")</f>
        <v>10699141;10732998</v>
      </c>
      <c r="L1147" s="103" t="s">
        <v>19537</v>
      </c>
      <c r="M1147" s="103">
        <v>1</v>
      </c>
      <c r="O1147" s="72" t="s">
        <v>18035</v>
      </c>
      <c r="P1147" s="72" t="s">
        <v>2478</v>
      </c>
      <c r="Q1147" s="72" t="str">
        <f t="shared" si="17"/>
        <v>国械注进20192400291</v>
      </c>
      <c r="R1147" s="104">
        <v>43903</v>
      </c>
      <c r="S1147" s="74">
        <v>43903</v>
      </c>
      <c r="T1147" s="74">
        <v>45452</v>
      </c>
    </row>
    <row r="1148" spans="1:20" s="103" customFormat="1" ht="25.5" customHeight="1">
      <c r="A1148" s="70" t="s">
        <v>13371</v>
      </c>
      <c r="B1148" s="70">
        <v>2</v>
      </c>
      <c r="C1148" s="71" t="s">
        <v>130</v>
      </c>
      <c r="D1148" s="72" t="s">
        <v>2477</v>
      </c>
      <c r="E1148" s="72" t="s">
        <v>19535</v>
      </c>
      <c r="F1148" s="73">
        <v>10732998</v>
      </c>
      <c r="G1148" s="71" t="s">
        <v>19538</v>
      </c>
      <c r="H1148" s="130">
        <v>10732998</v>
      </c>
      <c r="I1148" s="73" t="str" cm="1">
        <f t="array" ref="I1148">IF(COUNTIF(Q$2:Q1148,Q1148)=1,_xlfn.TEXTJOIN(";",1,IF($Q$2:$Q$2000=Q1148,$C$2:$C$2000,"")),"")</f>
        <v/>
      </c>
      <c r="J1148" s="73" t="str" cm="1">
        <f t="array" ref="J1148">IF(COUNTIF(Q$2:Q1148,Q1148)=1,_xlfn.TEXTJOIN(";",1,IF($Q$2:$Q$2000=Q1148,$F$2:$F$2000,"")),"")</f>
        <v/>
      </c>
      <c r="K1148" s="73" t="str" cm="1">
        <f t="array" ref="K1148">IF(COUNTIF(Q$2:Q1148,Q1148)=1,_xlfn.TEXTJOIN(";",1,IF($Q$2:$Q$2000=Q1148,$H$2:$H$2000,"")),"")</f>
        <v/>
      </c>
      <c r="L1148" s="103" t="s">
        <v>19539</v>
      </c>
      <c r="M1148" s="103">
        <v>1</v>
      </c>
      <c r="O1148" s="72" t="s">
        <v>18038</v>
      </c>
      <c r="P1148" s="72" t="s">
        <v>19540</v>
      </c>
      <c r="Q1148" s="72" t="str">
        <f t="shared" si="17"/>
        <v>国械注进20192400291</v>
      </c>
      <c r="R1148" s="104">
        <v>44625</v>
      </c>
      <c r="S1148" s="104">
        <v>44625</v>
      </c>
      <c r="T1148" s="74">
        <v>45452</v>
      </c>
    </row>
    <row r="1149" spans="1:20" s="103" customFormat="1" ht="25.5" customHeight="1">
      <c r="A1149" s="70" t="s">
        <v>13371</v>
      </c>
      <c r="B1149" s="70">
        <v>2</v>
      </c>
      <c r="C1149" s="71" t="s">
        <v>130</v>
      </c>
      <c r="D1149" s="72" t="s">
        <v>19541</v>
      </c>
      <c r="E1149" s="72" t="s">
        <v>19542</v>
      </c>
      <c r="F1149" s="73" t="s">
        <v>19543</v>
      </c>
      <c r="G1149" s="71" t="s">
        <v>19544</v>
      </c>
      <c r="H1149" s="73">
        <v>10995696</v>
      </c>
      <c r="I1149" s="73" t="str" cm="1">
        <f t="array" ref="I1149">IF(COUNTIF(Q$2:Q1149,Q1149)=1,_xlfn.TEXTJOIN(";",1,IF($Q$2:$Q$2000=Q1149,$C$2:$C$2000,"")),"")</f>
        <v>Atellica IM;Atellica IM</v>
      </c>
      <c r="J1149" s="73" t="str" cm="1">
        <f t="array" ref="J1149">IF(COUNTIF(Q$2:Q1149,Q1149)=1,_xlfn.TEXTJOIN(";",1,IF($Q$2:$Q$2000=Q1149,$F$2:$F$2000,"")),"")</f>
        <v>10995696;10995697</v>
      </c>
      <c r="K1149" s="73" t="str" cm="1">
        <f t="array" ref="K1149">IF(COUNTIF(Q$2:Q1149,Q1149)=1,_xlfn.TEXTJOIN(";",1,IF($Q$2:$Q$2000=Q1149,$H$2:$H$2000,"")),"")</f>
        <v>10995696;10995697</v>
      </c>
      <c r="L1149" s="103" t="s">
        <v>19545</v>
      </c>
      <c r="M1149" s="103">
        <v>1</v>
      </c>
      <c r="O1149" s="73" t="s">
        <v>15187</v>
      </c>
      <c r="P1149" s="72" t="s">
        <v>19546</v>
      </c>
      <c r="Q1149" s="72" t="str">
        <f t="shared" si="17"/>
        <v>国械注进20192400429</v>
      </c>
      <c r="R1149" s="104">
        <v>43710</v>
      </c>
      <c r="S1149" s="74">
        <v>43710</v>
      </c>
      <c r="T1149" s="74">
        <v>45536</v>
      </c>
    </row>
    <row r="1150" spans="1:20" s="103" customFormat="1" ht="25.5" customHeight="1">
      <c r="A1150" s="70" t="s">
        <v>13371</v>
      </c>
      <c r="B1150" s="70">
        <v>2</v>
      </c>
      <c r="C1150" s="71" t="s">
        <v>130</v>
      </c>
      <c r="D1150" s="72" t="s">
        <v>19541</v>
      </c>
      <c r="E1150" s="72" t="s">
        <v>19542</v>
      </c>
      <c r="F1150" s="73" t="s">
        <v>19547</v>
      </c>
      <c r="G1150" s="71" t="s">
        <v>19548</v>
      </c>
      <c r="H1150" s="73">
        <v>10995697</v>
      </c>
      <c r="I1150" s="73" t="str" cm="1">
        <f t="array" ref="I1150">IF(COUNTIF(Q$2:Q1150,Q1150)=1,_xlfn.TEXTJOIN(";",1,IF($Q$2:$Q$2000=Q1150,$C$2:$C$2000,"")),"")</f>
        <v/>
      </c>
      <c r="J1150" s="73" t="str" cm="1">
        <f t="array" ref="J1150">IF(COUNTIF(Q$2:Q1150,Q1150)=1,_xlfn.TEXTJOIN(";",1,IF($Q$2:$Q$2000=Q1150,$F$2:$F$2000,"")),"")</f>
        <v/>
      </c>
      <c r="K1150" s="73" t="str" cm="1">
        <f t="array" ref="K1150">IF(COUNTIF(Q$2:Q1150,Q1150)=1,_xlfn.TEXTJOIN(";",1,IF($Q$2:$Q$2000=Q1150,$H$2:$H$2000,"")),"")</f>
        <v/>
      </c>
      <c r="L1150" s="103" t="s">
        <v>19549</v>
      </c>
      <c r="M1150" s="103">
        <v>1</v>
      </c>
      <c r="O1150" s="73" t="s">
        <v>18636</v>
      </c>
      <c r="P1150" s="72" t="s">
        <v>19550</v>
      </c>
      <c r="Q1150" s="72" t="str">
        <f t="shared" si="17"/>
        <v>国械注进20192400429</v>
      </c>
      <c r="R1150" s="104">
        <v>43710</v>
      </c>
      <c r="S1150" s="74">
        <v>43710</v>
      </c>
      <c r="T1150" s="74">
        <v>45536</v>
      </c>
    </row>
    <row r="1151" spans="1:20" s="103" customFormat="1" ht="25.5" customHeight="1">
      <c r="A1151" s="70" t="s">
        <v>13371</v>
      </c>
      <c r="B1151" s="70">
        <v>2</v>
      </c>
      <c r="C1151" s="71" t="s">
        <v>130</v>
      </c>
      <c r="D1151" s="72" t="s">
        <v>19551</v>
      </c>
      <c r="E1151" s="72" t="s">
        <v>19552</v>
      </c>
      <c r="F1151" s="73">
        <v>11202700</v>
      </c>
      <c r="G1151" s="71" t="s">
        <v>19553</v>
      </c>
      <c r="H1151" s="73">
        <v>11202700</v>
      </c>
      <c r="I1151" s="73" t="str" cm="1">
        <f t="array" ref="I1151">IF(COUNTIF(Q$2:Q1151,Q1151)=1,_xlfn.TEXTJOIN(";",1,IF($Q$2:$Q$2000=Q1151,$C$2:$C$2000,"")),"")</f>
        <v>Atellica IM</v>
      </c>
      <c r="J1151" s="73" t="str" cm="1">
        <f t="array" ref="J1151">IF(COUNTIF(Q$2:Q1151,Q1151)=1,_xlfn.TEXTJOIN(";",1,IF($Q$2:$Q$2000=Q1151,$F$2:$F$2000,"")),"")</f>
        <v>11202700</v>
      </c>
      <c r="K1151" s="73" t="str" cm="1">
        <f t="array" ref="K1151">IF(COUNTIF(Q$2:Q1151,Q1151)=1,_xlfn.TEXTJOIN(";",1,IF($Q$2:$Q$2000=Q1151,$H$2:$H$2000,"")),"")</f>
        <v>11202700</v>
      </c>
      <c r="L1151" s="103" t="s">
        <v>19554</v>
      </c>
      <c r="M1151" s="103">
        <v>2</v>
      </c>
      <c r="N1151" s="103" t="s">
        <v>19555</v>
      </c>
      <c r="O1151" s="105" t="s">
        <v>19556</v>
      </c>
      <c r="P1151" s="72" t="s">
        <v>19557</v>
      </c>
      <c r="Q1151" s="72" t="str">
        <f t="shared" si="17"/>
        <v>国械注进20192400467</v>
      </c>
      <c r="R1151" s="104">
        <v>43737</v>
      </c>
      <c r="S1151" s="74">
        <v>43737</v>
      </c>
      <c r="T1151" s="74">
        <v>45563</v>
      </c>
    </row>
    <row r="1152" spans="1:20" s="103" customFormat="1" ht="25.5" customHeight="1">
      <c r="A1152" s="70" t="s">
        <v>13371</v>
      </c>
      <c r="B1152" s="70">
        <v>2</v>
      </c>
      <c r="C1152" s="71" t="s">
        <v>130</v>
      </c>
      <c r="D1152" s="72" t="s">
        <v>19558</v>
      </c>
      <c r="E1152" s="72" t="s">
        <v>19559</v>
      </c>
      <c r="F1152" s="73">
        <v>11202699</v>
      </c>
      <c r="G1152" s="71" t="s">
        <v>19560</v>
      </c>
      <c r="H1152" s="73">
        <v>11202699</v>
      </c>
      <c r="I1152" s="73" t="str" cm="1">
        <f t="array" ref="I1152">IF(COUNTIF(Q$2:Q1152,Q1152)=1,_xlfn.TEXTJOIN(";",1,IF($Q$2:$Q$2000=Q1152,$C$2:$C$2000,"")),"")</f>
        <v>Atellica IM</v>
      </c>
      <c r="J1152" s="73" t="str" cm="1">
        <f t="array" ref="J1152">IF(COUNTIF(Q$2:Q1152,Q1152)=1,_xlfn.TEXTJOIN(";",1,IF($Q$2:$Q$2000=Q1152,$F$2:$F$2000,"")),"")</f>
        <v>11202699</v>
      </c>
      <c r="K1152" s="73" t="str" cm="1">
        <f t="array" ref="K1152">IF(COUNTIF(Q$2:Q1152,Q1152)=1,_xlfn.TEXTJOIN(";",1,IF($Q$2:$Q$2000=Q1152,$H$2:$H$2000,"")),"")</f>
        <v>11202699</v>
      </c>
      <c r="L1152" s="103" t="s">
        <v>19561</v>
      </c>
      <c r="M1152" s="103">
        <v>1</v>
      </c>
      <c r="O1152" s="73" t="s">
        <v>15187</v>
      </c>
      <c r="P1152" s="72" t="s">
        <v>19562</v>
      </c>
      <c r="Q1152" s="72" t="str">
        <f t="shared" si="17"/>
        <v>国械注进20192400468</v>
      </c>
      <c r="R1152" s="104">
        <v>43737</v>
      </c>
      <c r="S1152" s="74">
        <v>43737</v>
      </c>
      <c r="T1152" s="74">
        <v>45563</v>
      </c>
    </row>
    <row r="1153" spans="1:20" s="103" customFormat="1" ht="25.5" customHeight="1">
      <c r="A1153" s="70" t="s">
        <v>13371</v>
      </c>
      <c r="B1153" s="70">
        <v>1</v>
      </c>
      <c r="C1153" s="71" t="s">
        <v>17985</v>
      </c>
      <c r="D1153" s="72" t="s">
        <v>19563</v>
      </c>
      <c r="E1153" s="72" t="s">
        <v>19564</v>
      </c>
      <c r="F1153" s="73">
        <v>10998501</v>
      </c>
      <c r="G1153" s="71" t="s">
        <v>19565</v>
      </c>
      <c r="H1153" s="73">
        <v>10998501</v>
      </c>
      <c r="I1153" s="73" t="str" cm="1">
        <f t="array" ref="I1153">IF(COUNTIF(Q$2:Q1153,Q1153)=1,_xlfn.TEXTJOIN(";",1,IF($Q$2:$Q$2000=Q1153,$C$2:$C$2000,"")),"")</f>
        <v>Centaur;Atellica IM</v>
      </c>
      <c r="J1153" s="73" t="str" cm="1">
        <f t="array" ref="J1153">IF(COUNTIF(Q$2:Q1153,Q1153)=1,_xlfn.TEXTJOIN(";",1,IF($Q$2:$Q$2000=Q1153,$F$2:$F$2000,"")),"")</f>
        <v>10998501;11200662</v>
      </c>
      <c r="K1153" s="73" t="str" cm="1">
        <f t="array" ref="K1153">IF(COUNTIF(Q$2:Q1153,Q1153)=1,_xlfn.TEXTJOIN(";",1,IF($Q$2:$Q$2000=Q1153,$H$2:$H$2000,"")),"")</f>
        <v>10998501;11200662</v>
      </c>
      <c r="L1153" s="103" t="s">
        <v>19566</v>
      </c>
      <c r="M1153" s="103">
        <v>1</v>
      </c>
      <c r="O1153" s="105" t="s">
        <v>18161</v>
      </c>
      <c r="P1153" s="72" t="s">
        <v>19567</v>
      </c>
      <c r="Q1153" s="72" t="str">
        <f t="shared" si="17"/>
        <v>国械备20190969号</v>
      </c>
      <c r="R1153" s="104">
        <v>43713</v>
      </c>
      <c r="S1153" s="74">
        <v>43713</v>
      </c>
      <c r="T1153" s="74">
        <v>401768</v>
      </c>
    </row>
    <row r="1154" spans="1:20" s="103" customFormat="1" ht="25.5" customHeight="1">
      <c r="A1154" s="70" t="s">
        <v>13371</v>
      </c>
      <c r="B1154" s="70">
        <v>1</v>
      </c>
      <c r="C1154" s="71" t="s">
        <v>130</v>
      </c>
      <c r="D1154" s="72" t="s">
        <v>19563</v>
      </c>
      <c r="E1154" s="72" t="s">
        <v>19564</v>
      </c>
      <c r="F1154" s="73">
        <v>11200662</v>
      </c>
      <c r="G1154" s="71" t="s">
        <v>19568</v>
      </c>
      <c r="H1154" s="73">
        <v>11200662</v>
      </c>
      <c r="I1154" s="73" t="str" cm="1">
        <f t="array" ref="I1154">IF(COUNTIF(Q$2:Q1154,Q1154)=1,_xlfn.TEXTJOIN(";",1,IF($Q$2:$Q$2000=Q1154,$C$2:$C$2000,"")),"")</f>
        <v/>
      </c>
      <c r="J1154" s="73" t="str" cm="1">
        <f t="array" ref="J1154">IF(COUNTIF(Q$2:Q1154,Q1154)=1,_xlfn.TEXTJOIN(";",1,IF($Q$2:$Q$2000=Q1154,$F$2:$F$2000,"")),"")</f>
        <v/>
      </c>
      <c r="K1154" s="73" t="str" cm="1">
        <f t="array" ref="K1154">IF(COUNTIF(Q$2:Q1154,Q1154)=1,_xlfn.TEXTJOIN(";",1,IF($Q$2:$Q$2000=Q1154,$H$2:$H$2000,"")),"")</f>
        <v/>
      </c>
      <c r="L1154" s="103" t="s">
        <v>19569</v>
      </c>
      <c r="M1154" s="103">
        <v>1</v>
      </c>
      <c r="O1154" s="105" t="s">
        <v>18180</v>
      </c>
      <c r="P1154" s="72" t="s">
        <v>19570</v>
      </c>
      <c r="Q1154" s="72" t="str">
        <f t="shared" si="17"/>
        <v>国械备20190969号</v>
      </c>
      <c r="R1154" s="104">
        <v>43713</v>
      </c>
      <c r="S1154" s="74">
        <v>43713</v>
      </c>
      <c r="T1154" s="74">
        <v>401768</v>
      </c>
    </row>
    <row r="1155" spans="1:20" s="103" customFormat="1" ht="25.5" customHeight="1">
      <c r="A1155" s="70" t="s">
        <v>13371</v>
      </c>
      <c r="B1155" s="70">
        <v>2</v>
      </c>
      <c r="C1155" s="71" t="s">
        <v>17985</v>
      </c>
      <c r="D1155" s="72" t="s">
        <v>19571</v>
      </c>
      <c r="E1155" s="72" t="s">
        <v>19572</v>
      </c>
      <c r="F1155" s="73">
        <v>11201874</v>
      </c>
      <c r="G1155" s="71" t="s">
        <v>19573</v>
      </c>
      <c r="H1155" s="73">
        <v>11201874</v>
      </c>
      <c r="I1155" s="73" t="str" cm="1">
        <f t="array" ref="I1155">IF(COUNTIF(Q$2:Q1155,Q1155)=1,_xlfn.TEXTJOIN(";",1,IF($Q$2:$Q$2000=Q1155,$C$2:$C$2000,"")),"")</f>
        <v>Centaur;Centaur;Atellica IM;Atellica IM</v>
      </c>
      <c r="J1155" s="73" t="str" cm="1">
        <f t="array" ref="J1155">IF(COUNTIF(Q$2:Q1155,Q1155)=1,_xlfn.TEXTJOIN(";",1,IF($Q$2:$Q$2000=Q1155,$F$2:$F$2000,"")),"")</f>
        <v>11201874;11201875;11201890;11201891</v>
      </c>
      <c r="K1155" s="73" t="str" cm="1">
        <f t="array" ref="K1155">IF(COUNTIF(Q$2:Q1155,Q1155)=1,_xlfn.TEXTJOIN(";",1,IF($Q$2:$Q$2000=Q1155,$H$2:$H$2000,"")),"")</f>
        <v>11201874;11201875;11201890;11201891</v>
      </c>
      <c r="L1155" s="103" t="s">
        <v>19574</v>
      </c>
      <c r="M1155" s="103">
        <v>1</v>
      </c>
      <c r="O1155" s="105" t="s">
        <v>18035</v>
      </c>
      <c r="P1155" s="72" t="s">
        <v>19575</v>
      </c>
      <c r="Q1155" s="72" t="str">
        <f t="shared" ref="Q1155:Q1220" si="18">IF(IFERROR(FIND("Refer to ",P1155),0),REPLACE(P1155,1,9,""),P1155)</f>
        <v>国械注进20202400464</v>
      </c>
      <c r="R1155" s="104">
        <v>44138</v>
      </c>
      <c r="S1155" s="74">
        <v>44138</v>
      </c>
      <c r="T1155" s="74">
        <v>45963</v>
      </c>
    </row>
    <row r="1156" spans="1:20" s="103" customFormat="1" ht="25.5" customHeight="1">
      <c r="A1156" s="70" t="s">
        <v>13371</v>
      </c>
      <c r="B1156" s="70">
        <v>2</v>
      </c>
      <c r="C1156" s="71" t="s">
        <v>17985</v>
      </c>
      <c r="D1156" s="72" t="s">
        <v>19571</v>
      </c>
      <c r="E1156" s="72" t="s">
        <v>19572</v>
      </c>
      <c r="F1156" s="73">
        <v>11201875</v>
      </c>
      <c r="G1156" s="71" t="s">
        <v>19576</v>
      </c>
      <c r="H1156" s="73">
        <v>11201875</v>
      </c>
      <c r="I1156" s="73" t="str" cm="1">
        <f t="array" ref="I1156">IF(COUNTIF(Q$2:Q1156,Q1156)=1,_xlfn.TEXTJOIN(";",1,IF($Q$2:$Q$2000=Q1156,$C$2:$C$2000,"")),"")</f>
        <v/>
      </c>
      <c r="J1156" s="73" t="str" cm="1">
        <f t="array" ref="J1156">IF(COUNTIF(Q$2:Q1156,Q1156)=1,_xlfn.TEXTJOIN(";",1,IF($Q$2:$Q$2000=Q1156,$F$2:$F$2000,"")),"")</f>
        <v/>
      </c>
      <c r="K1156" s="73" t="str" cm="1">
        <f t="array" ref="K1156">IF(COUNTIF(Q$2:Q1156,Q1156)=1,_xlfn.TEXTJOIN(";",1,IF($Q$2:$Q$2000=Q1156,$H$2:$H$2000,"")),"")</f>
        <v/>
      </c>
      <c r="L1156" s="103" t="s">
        <v>19577</v>
      </c>
      <c r="M1156" s="103">
        <v>1</v>
      </c>
      <c r="O1156" s="105" t="s">
        <v>18031</v>
      </c>
      <c r="P1156" s="72" t="s">
        <v>19578</v>
      </c>
      <c r="Q1156" s="72" t="str">
        <f t="shared" si="18"/>
        <v>国械注进20202400464</v>
      </c>
      <c r="R1156" s="104">
        <v>44138</v>
      </c>
      <c r="S1156" s="74">
        <v>44138</v>
      </c>
      <c r="T1156" s="74">
        <v>45963</v>
      </c>
    </row>
    <row r="1157" spans="1:20" s="103" customFormat="1" ht="25.5" customHeight="1">
      <c r="A1157" s="70" t="s">
        <v>13371</v>
      </c>
      <c r="B1157" s="70">
        <v>2</v>
      </c>
      <c r="C1157" s="71" t="s">
        <v>130</v>
      </c>
      <c r="D1157" s="72" t="s">
        <v>19571</v>
      </c>
      <c r="E1157" s="72" t="s">
        <v>19572</v>
      </c>
      <c r="F1157" s="73">
        <v>11201890</v>
      </c>
      <c r="G1157" s="71" t="s">
        <v>19579</v>
      </c>
      <c r="H1157" s="73">
        <v>11201890</v>
      </c>
      <c r="I1157" s="73" t="str" cm="1">
        <f t="array" ref="I1157">IF(COUNTIF(Q$2:Q1157,Q1157)=1,_xlfn.TEXTJOIN(";",1,IF($Q$2:$Q$2000=Q1157,$C$2:$C$2000,"")),"")</f>
        <v/>
      </c>
      <c r="J1157" s="73" t="str" cm="1">
        <f t="array" ref="J1157">IF(COUNTIF(Q$2:Q1157,Q1157)=1,_xlfn.TEXTJOIN(";",1,IF($Q$2:$Q$2000=Q1157,$F$2:$F$2000,"")),"")</f>
        <v/>
      </c>
      <c r="K1157" s="73" t="str" cm="1">
        <f t="array" ref="K1157">IF(COUNTIF(Q$2:Q1157,Q1157)=1,_xlfn.TEXTJOIN(";",1,IF($Q$2:$Q$2000=Q1157,$H$2:$H$2000,"")),"")</f>
        <v/>
      </c>
      <c r="L1157" s="103" t="s">
        <v>19580</v>
      </c>
      <c r="M1157" s="103">
        <v>1</v>
      </c>
      <c r="O1157" s="105" t="s">
        <v>18038</v>
      </c>
      <c r="P1157" s="72" t="s">
        <v>19578</v>
      </c>
      <c r="Q1157" s="72" t="str">
        <f t="shared" si="18"/>
        <v>国械注进20202400464</v>
      </c>
      <c r="R1157" s="104">
        <v>44138</v>
      </c>
      <c r="S1157" s="74">
        <v>44138</v>
      </c>
      <c r="T1157" s="74">
        <v>45963</v>
      </c>
    </row>
    <row r="1158" spans="1:20" s="103" customFormat="1" ht="25.5" customHeight="1">
      <c r="A1158" s="70" t="s">
        <v>13371</v>
      </c>
      <c r="B1158" s="70">
        <v>2</v>
      </c>
      <c r="C1158" s="71" t="s">
        <v>130</v>
      </c>
      <c r="D1158" s="72" t="s">
        <v>19571</v>
      </c>
      <c r="E1158" s="72" t="s">
        <v>19572</v>
      </c>
      <c r="F1158" s="73">
        <v>11201891</v>
      </c>
      <c r="G1158" s="71" t="s">
        <v>19581</v>
      </c>
      <c r="H1158" s="73">
        <v>11201891</v>
      </c>
      <c r="I1158" s="73" t="str" cm="1">
        <f t="array" ref="I1158">IF(COUNTIF(Q$2:Q1158,Q1158)=1,_xlfn.TEXTJOIN(";",1,IF($Q$2:$Q$2000=Q1158,$C$2:$C$2000,"")),"")</f>
        <v/>
      </c>
      <c r="J1158" s="73" t="str" cm="1">
        <f t="array" ref="J1158">IF(COUNTIF(Q$2:Q1158,Q1158)=1,_xlfn.TEXTJOIN(";",1,IF($Q$2:$Q$2000=Q1158,$F$2:$F$2000,"")),"")</f>
        <v/>
      </c>
      <c r="K1158" s="73" t="str" cm="1">
        <f t="array" ref="K1158">IF(COUNTIF(Q$2:Q1158,Q1158)=1,_xlfn.TEXTJOIN(";",1,IF($Q$2:$Q$2000=Q1158,$H$2:$H$2000,"")),"")</f>
        <v/>
      </c>
      <c r="L1158" s="103" t="s">
        <v>19582</v>
      </c>
      <c r="M1158" s="103">
        <v>1</v>
      </c>
      <c r="O1158" s="105" t="s">
        <v>18041</v>
      </c>
      <c r="P1158" s="72" t="s">
        <v>19578</v>
      </c>
      <c r="Q1158" s="72" t="str">
        <f t="shared" si="18"/>
        <v>国械注进20202400464</v>
      </c>
      <c r="R1158" s="104">
        <v>44138</v>
      </c>
      <c r="S1158" s="74">
        <v>44138</v>
      </c>
      <c r="T1158" s="74">
        <v>45963</v>
      </c>
    </row>
    <row r="1159" spans="1:20" s="103" customFormat="1" ht="25.5" customHeight="1">
      <c r="A1159" s="70" t="s">
        <v>13371</v>
      </c>
      <c r="B1159" s="70">
        <v>3</v>
      </c>
      <c r="C1159" s="71" t="s">
        <v>17985</v>
      </c>
      <c r="D1159" s="72" t="s">
        <v>19583</v>
      </c>
      <c r="E1159" s="72" t="s">
        <v>19584</v>
      </c>
      <c r="F1159" s="73">
        <v>11200508</v>
      </c>
      <c r="G1159" s="71" t="s">
        <v>19585</v>
      </c>
      <c r="H1159" s="73">
        <v>11200508</v>
      </c>
      <c r="I1159" s="73" t="str" cm="1">
        <f t="array" ref="I1159">IF(COUNTIF(Q$2:Q1159,Q1159)=1,_xlfn.TEXTJOIN(";",1,IF($Q$2:$Q$2000=Q1159,$C$2:$C$2000,"")),"")</f>
        <v>Centaur;Atellica IM</v>
      </c>
      <c r="J1159" s="73" t="str" cm="1">
        <f t="array" ref="J1159">IF(COUNTIF(Q$2:Q1159,Q1159)=1,_xlfn.TEXTJOIN(";",1,IF($Q$2:$Q$2000=Q1159,$F$2:$F$2000,"")),"")</f>
        <v>11200508;11203743</v>
      </c>
      <c r="K1159" s="73" t="str" cm="1">
        <f t="array" ref="K1159">IF(COUNTIF(Q$2:Q1159,Q1159)=1,_xlfn.TEXTJOIN(";",1,IF($Q$2:$Q$2000=Q1159,$H$2:$H$2000,"")),"")</f>
        <v>11200508;11203743</v>
      </c>
      <c r="L1159" s="103" t="s">
        <v>19586</v>
      </c>
      <c r="M1159" s="103">
        <v>1</v>
      </c>
      <c r="O1159" s="72" t="s">
        <v>18465</v>
      </c>
      <c r="P1159" s="80" t="s">
        <v>19587</v>
      </c>
      <c r="Q1159" s="72" t="str">
        <f t="shared" si="18"/>
        <v>国械注进20213400073</v>
      </c>
      <c r="R1159" s="104">
        <v>44273</v>
      </c>
      <c r="S1159" s="74">
        <v>44273</v>
      </c>
      <c r="T1159" s="74">
        <v>46098</v>
      </c>
    </row>
    <row r="1160" spans="1:20" s="103" customFormat="1" ht="25.5" customHeight="1">
      <c r="A1160" s="70" t="s">
        <v>13371</v>
      </c>
      <c r="B1160" s="70">
        <v>3</v>
      </c>
      <c r="C1160" s="71" t="s">
        <v>130</v>
      </c>
      <c r="D1160" s="72" t="s">
        <v>19583</v>
      </c>
      <c r="E1160" s="72" t="s">
        <v>19584</v>
      </c>
      <c r="F1160" s="73">
        <v>11203743</v>
      </c>
      <c r="G1160" s="71" t="s">
        <v>19588</v>
      </c>
      <c r="H1160" s="73">
        <v>11203743</v>
      </c>
      <c r="I1160" s="73" t="str" cm="1">
        <f t="array" ref="I1160">IF(COUNTIF(Q$2:Q1160,Q1160)=1,_xlfn.TEXTJOIN(";",1,IF($Q$2:$Q$2000=Q1160,$C$2:$C$2000,"")),"")</f>
        <v/>
      </c>
      <c r="J1160" s="73" t="str" cm="1">
        <f t="array" ref="J1160">IF(COUNTIF(Q$2:Q1160,Q1160)=1,_xlfn.TEXTJOIN(";",1,IF($Q$2:$Q$2000=Q1160,$F$2:$F$2000,"")),"")</f>
        <v/>
      </c>
      <c r="K1160" s="73" t="str" cm="1">
        <f t="array" ref="K1160">IF(COUNTIF(Q$2:Q1160,Q1160)=1,_xlfn.TEXTJOIN(";",1,IF($Q$2:$Q$2000=Q1160,$H$2:$H$2000,"")),"")</f>
        <v/>
      </c>
      <c r="L1160" s="103" t="s">
        <v>19589</v>
      </c>
      <c r="M1160" s="103">
        <v>1</v>
      </c>
      <c r="O1160" s="72" t="s">
        <v>18470</v>
      </c>
      <c r="P1160" s="80" t="s">
        <v>19590</v>
      </c>
      <c r="Q1160" s="72" t="str">
        <f t="shared" si="18"/>
        <v>国械注进20213400073</v>
      </c>
      <c r="R1160" s="104">
        <v>44273</v>
      </c>
      <c r="S1160" s="74">
        <v>44273</v>
      </c>
      <c r="T1160" s="74">
        <v>46098</v>
      </c>
    </row>
    <row r="1161" spans="1:20" s="103" customFormat="1" ht="17.149999999999999" customHeight="1">
      <c r="A1161" s="70" t="s">
        <v>13371</v>
      </c>
      <c r="B1161" s="70">
        <v>2</v>
      </c>
      <c r="C1161" s="71" t="s">
        <v>17985</v>
      </c>
      <c r="D1161" s="72" t="s">
        <v>19591</v>
      </c>
      <c r="E1161" s="72" t="s">
        <v>19592</v>
      </c>
      <c r="F1161" s="73" t="s">
        <v>19593</v>
      </c>
      <c r="G1161" s="71" t="s">
        <v>19594</v>
      </c>
      <c r="H1161" s="73">
        <v>10995080</v>
      </c>
      <c r="I1161" s="73" t="str" cm="1">
        <f t="array" ref="I1161">IF(COUNTIF(Q$2:Q1161,Q1161)=1,_xlfn.TEXTJOIN(";",1,IF($Q$2:$Q$2000=Q1161,$C$2:$C$2000,"")),"")</f>
        <v>Centaur;Atellica IM</v>
      </c>
      <c r="J1161" s="73" t="str" cm="1">
        <f t="array" ref="J1161">IF(COUNTIF(Q$2:Q1161,Q1161)=1,_xlfn.TEXTJOIN(";",1,IF($Q$2:$Q$2000=Q1161,$F$2:$F$2000,"")),"")</f>
        <v>10995080;10733011</v>
      </c>
      <c r="K1161" s="73" t="str" cm="1">
        <f t="array" ref="K1161">IF(COUNTIF(Q$2:Q1161,Q1161)=1,_xlfn.TEXTJOIN(";",1,IF($Q$2:$Q$2000=Q1161,$H$2:$H$2000,"")),"")</f>
        <v>10995080;10733011</v>
      </c>
      <c r="L1161" s="102" t="s">
        <v>19595</v>
      </c>
      <c r="M1161" s="103">
        <v>1</v>
      </c>
      <c r="O1161" s="72" t="s">
        <v>18035</v>
      </c>
      <c r="P1161" s="80" t="s">
        <v>19596</v>
      </c>
      <c r="Q1161" s="72" t="str">
        <f t="shared" si="18"/>
        <v>国械注进20212400185</v>
      </c>
      <c r="R1161" s="104">
        <v>44351</v>
      </c>
      <c r="S1161" s="74">
        <v>44351</v>
      </c>
      <c r="T1161" s="74">
        <v>46176</v>
      </c>
    </row>
    <row r="1162" spans="1:20" s="103" customFormat="1" ht="25.5" customHeight="1">
      <c r="A1162" s="70" t="s">
        <v>13371</v>
      </c>
      <c r="B1162" s="70">
        <v>2</v>
      </c>
      <c r="C1162" s="71" t="s">
        <v>130</v>
      </c>
      <c r="D1162" s="72" t="s">
        <v>19591</v>
      </c>
      <c r="E1162" s="72" t="s">
        <v>19592</v>
      </c>
      <c r="F1162" s="73" t="s">
        <v>19597</v>
      </c>
      <c r="G1162" s="71" t="s">
        <v>19598</v>
      </c>
      <c r="H1162" s="73">
        <v>10733011</v>
      </c>
      <c r="I1162" s="73" t="str" cm="1">
        <f t="array" ref="I1162">IF(COUNTIF(Q$2:Q1162,Q1162)=1,_xlfn.TEXTJOIN(";",1,IF($Q$2:$Q$2000=Q1162,$C$2:$C$2000,"")),"")</f>
        <v/>
      </c>
      <c r="J1162" s="73" t="str" cm="1">
        <f t="array" ref="J1162">IF(COUNTIF(Q$2:Q1162,Q1162)=1,_xlfn.TEXTJOIN(";",1,IF($Q$2:$Q$2000=Q1162,$F$2:$F$2000,"")),"")</f>
        <v/>
      </c>
      <c r="K1162" s="73" t="str" cm="1">
        <f t="array" ref="K1162">IF(COUNTIF(Q$2:Q1162,Q1162)=1,_xlfn.TEXTJOIN(";",1,IF($Q$2:$Q$2000=Q1162,$H$2:$H$2000,"")),"")</f>
        <v/>
      </c>
      <c r="L1162" s="102" t="s">
        <v>19599</v>
      </c>
      <c r="M1162" s="103">
        <v>1</v>
      </c>
      <c r="O1162" s="72" t="s">
        <v>18038</v>
      </c>
      <c r="P1162" s="80" t="s">
        <v>19600</v>
      </c>
      <c r="Q1162" s="72" t="str">
        <f t="shared" si="18"/>
        <v>国械注进20212400185</v>
      </c>
      <c r="R1162" s="104">
        <v>44625</v>
      </c>
      <c r="S1162" s="104">
        <v>44625</v>
      </c>
      <c r="T1162" s="74">
        <v>46176</v>
      </c>
    </row>
    <row r="1163" spans="1:20" s="103" customFormat="1" ht="25.4" customHeight="1">
      <c r="A1163" s="70" t="s">
        <v>13371</v>
      </c>
      <c r="B1163" s="70">
        <v>2</v>
      </c>
      <c r="C1163" s="71" t="s">
        <v>17985</v>
      </c>
      <c r="D1163" s="72" t="s">
        <v>19601</v>
      </c>
      <c r="E1163" s="72" t="s">
        <v>19602</v>
      </c>
      <c r="F1163" s="73" t="s">
        <v>19603</v>
      </c>
      <c r="G1163" s="71" t="s">
        <v>19604</v>
      </c>
      <c r="H1163" s="73">
        <v>10995083</v>
      </c>
      <c r="I1163" s="73" t="str" cm="1">
        <f t="array" ref="I1163">IF(COUNTIF(Q$2:Q1163,Q1163)=1,_xlfn.TEXTJOIN(";",1,IF($Q$2:$Q$2000=Q1163,$C$2:$C$2000,"")),"")</f>
        <v>Centaur;Atellica IM</v>
      </c>
      <c r="J1163" s="73" t="str" cm="1">
        <f t="array" ref="J1163">IF(COUNTIF(Q$2:Q1163,Q1163)=1,_xlfn.TEXTJOIN(";",1,IF($Q$2:$Q$2000=Q1163,$F$2:$F$2000,"")),"")</f>
        <v>10995083;10733014</v>
      </c>
      <c r="K1163" s="73" t="str" cm="1">
        <f t="array" ref="K1163">IF(COUNTIF(Q$2:Q1163,Q1163)=1,_xlfn.TEXTJOIN(";",1,IF($Q$2:$Q$2000=Q1163,$H$2:$H$2000,"")),"")</f>
        <v>10995083;10733014</v>
      </c>
      <c r="L1163" s="102" t="s">
        <v>19605</v>
      </c>
      <c r="M1163" s="103">
        <v>1</v>
      </c>
      <c r="O1163" s="72" t="s">
        <v>19606</v>
      </c>
      <c r="P1163" s="80" t="s">
        <v>19607</v>
      </c>
      <c r="Q1163" s="72" t="str">
        <f t="shared" si="18"/>
        <v>国械注进20212400469</v>
      </c>
      <c r="R1163" s="104">
        <v>44524</v>
      </c>
      <c r="S1163" s="74">
        <v>44524</v>
      </c>
      <c r="T1163" s="74">
        <v>46349</v>
      </c>
    </row>
    <row r="1164" spans="1:20" s="103" customFormat="1" ht="25.5" customHeight="1">
      <c r="A1164" s="70" t="s">
        <v>13371</v>
      </c>
      <c r="B1164" s="70">
        <v>2</v>
      </c>
      <c r="C1164" s="71" t="s">
        <v>130</v>
      </c>
      <c r="D1164" s="72" t="s">
        <v>19601</v>
      </c>
      <c r="E1164" s="72" t="s">
        <v>19602</v>
      </c>
      <c r="F1164" s="73">
        <v>10733014</v>
      </c>
      <c r="G1164" s="71" t="s">
        <v>19608</v>
      </c>
      <c r="H1164" s="73">
        <v>10733014</v>
      </c>
      <c r="I1164" s="73" t="str" cm="1">
        <f t="array" ref="I1164">IF(COUNTIF(Q$2:Q1164,Q1164)=1,_xlfn.TEXTJOIN(";",1,IF($Q$2:$Q$2000=Q1164,$C$2:$C$2000,"")),"")</f>
        <v/>
      </c>
      <c r="J1164" s="73" t="str" cm="1">
        <f t="array" ref="J1164">IF(COUNTIF(Q$2:Q1164,Q1164)=1,_xlfn.TEXTJOIN(";",1,IF($Q$2:$Q$2000=Q1164,$F$2:$F$2000,"")),"")</f>
        <v/>
      </c>
      <c r="K1164" s="73" t="str" cm="1">
        <f t="array" ref="K1164">IF(COUNTIF(Q$2:Q1164,Q1164)=1,_xlfn.TEXTJOIN(";",1,IF($Q$2:$Q$2000=Q1164,$H$2:$H$2000,"")),"")</f>
        <v/>
      </c>
      <c r="L1164" s="102" t="s">
        <v>19609</v>
      </c>
      <c r="M1164" s="103">
        <v>1</v>
      </c>
      <c r="O1164" s="72" t="s">
        <v>19610</v>
      </c>
      <c r="P1164" s="80" t="s">
        <v>19611</v>
      </c>
      <c r="Q1164" s="72" t="str">
        <f t="shared" si="18"/>
        <v>国械注进20212400469</v>
      </c>
      <c r="R1164" s="104">
        <v>44665</v>
      </c>
      <c r="S1164" s="104">
        <v>44665</v>
      </c>
      <c r="T1164" s="74">
        <v>46349</v>
      </c>
    </row>
    <row r="1165" spans="1:20" s="103" customFormat="1" ht="25.5" customHeight="1">
      <c r="A1165" s="70" t="s">
        <v>13371</v>
      </c>
      <c r="B1165" s="70">
        <v>1</v>
      </c>
      <c r="C1165" s="71" t="s">
        <v>130</v>
      </c>
      <c r="D1165" s="72" t="s">
        <v>19612</v>
      </c>
      <c r="E1165" s="72" t="s">
        <v>19613</v>
      </c>
      <c r="F1165" s="73" t="s">
        <v>19614</v>
      </c>
      <c r="G1165" s="71" t="s">
        <v>19615</v>
      </c>
      <c r="H1165" s="73">
        <v>11417930</v>
      </c>
      <c r="I1165" s="73" t="str" cm="1">
        <f t="array" ref="I1165">IF(COUNTIF(Q$2:Q1165,Q1165)=1,_xlfn.TEXTJOIN(";",1,IF($Q$2:$Q$2000=Q1165,$C$2:$C$2000,"")),"")</f>
        <v>Atellica IM</v>
      </c>
      <c r="J1165" s="73" t="str" cm="1">
        <f t="array" ref="J1165">IF(COUNTIF(Q$2:Q1165,Q1165)=1,_xlfn.TEXTJOIN(";",1,IF($Q$2:$Q$2000=Q1165,$F$2:$F$2000,"")),"")</f>
        <v>11417930</v>
      </c>
      <c r="K1165" s="73" t="str" cm="1">
        <f t="array" ref="K1165">IF(COUNTIF(Q$2:Q1165,Q1165)=1,_xlfn.TEXTJOIN(";",1,IF($Q$2:$Q$2000=Q1165,$H$2:$H$2000,"")),"")</f>
        <v>11417930</v>
      </c>
      <c r="L1165" s="102" t="s">
        <v>19616</v>
      </c>
      <c r="M1165" s="103">
        <v>1</v>
      </c>
      <c r="O1165" s="72" t="s">
        <v>17804</v>
      </c>
      <c r="P1165" s="80" t="s">
        <v>19617</v>
      </c>
      <c r="Q1165" s="72" t="str">
        <f t="shared" si="18"/>
        <v>国械备20220019</v>
      </c>
      <c r="R1165" s="104">
        <v>44579</v>
      </c>
      <c r="S1165" s="74">
        <v>44579</v>
      </c>
      <c r="T1165" s="74">
        <v>401768</v>
      </c>
    </row>
    <row r="1166" spans="1:20" s="103" customFormat="1" ht="25.5" customHeight="1">
      <c r="A1166" s="70" t="s">
        <v>13371</v>
      </c>
      <c r="B1166" s="70">
        <v>1</v>
      </c>
      <c r="C1166" s="71" t="s">
        <v>130</v>
      </c>
      <c r="D1166" s="72" t="s">
        <v>19618</v>
      </c>
      <c r="E1166" s="72" t="s">
        <v>19619</v>
      </c>
      <c r="F1166" s="73" t="s">
        <v>19620</v>
      </c>
      <c r="G1166" s="71" t="s">
        <v>19621</v>
      </c>
      <c r="H1166" s="73">
        <v>11417929</v>
      </c>
      <c r="I1166" s="73" t="str" cm="1">
        <f t="array" ref="I1166">IF(COUNTIF(Q$2:Q1166,Q1166)=1,_xlfn.TEXTJOIN(";",1,IF($Q$2:$Q$2000=Q1166,$C$2:$C$2000,"")),"")</f>
        <v>Atellica IM</v>
      </c>
      <c r="J1166" s="73" t="str" cm="1">
        <f t="array" ref="J1166">IF(COUNTIF(Q$2:Q1166,Q1166)=1,_xlfn.TEXTJOIN(";",1,IF($Q$2:$Q$2000=Q1166,$F$2:$F$2000,"")),"")</f>
        <v>11417929</v>
      </c>
      <c r="K1166" s="73" t="str" cm="1">
        <f t="array" ref="K1166">IF(COUNTIF(Q$2:Q1166,Q1166)=1,_xlfn.TEXTJOIN(";",1,IF($Q$2:$Q$2000=Q1166,$H$2:$H$2000,"")),"")</f>
        <v>11417929</v>
      </c>
      <c r="L1166" s="102" t="s">
        <v>19622</v>
      </c>
      <c r="M1166" s="103">
        <v>1</v>
      </c>
      <c r="O1166" s="72" t="s">
        <v>17804</v>
      </c>
      <c r="P1166" s="80" t="s">
        <v>19623</v>
      </c>
      <c r="Q1166" s="72" t="str">
        <f t="shared" si="18"/>
        <v>国械备20220018</v>
      </c>
      <c r="R1166" s="104">
        <v>44579</v>
      </c>
      <c r="S1166" s="74">
        <v>44579</v>
      </c>
      <c r="T1166" s="74">
        <v>401768</v>
      </c>
    </row>
    <row r="1167" spans="1:20" s="103" customFormat="1" ht="25.5" customHeight="1">
      <c r="A1167" s="70" t="s">
        <v>13371</v>
      </c>
      <c r="B1167" s="70">
        <v>2</v>
      </c>
      <c r="C1167" s="71" t="s">
        <v>17985</v>
      </c>
      <c r="D1167" s="72" t="s">
        <v>16696</v>
      </c>
      <c r="E1167" s="72" t="s">
        <v>19624</v>
      </c>
      <c r="F1167" s="73">
        <v>10995099</v>
      </c>
      <c r="G1167" s="71" t="s">
        <v>19625</v>
      </c>
      <c r="H1167" s="73">
        <v>10995099</v>
      </c>
      <c r="I1167" s="73" t="str" cm="1">
        <f t="array" ref="I1167">IF(COUNTIF(Q$2:Q1167,Q1167)=1,_xlfn.TEXTJOIN(";",1,IF($Q$2:$Q$2000=Q1167,$C$2:$C$2000,"")),"")</f>
        <v>Centaur;Atellica IM</v>
      </c>
      <c r="J1167" s="73" t="str" cm="1">
        <f t="array" ref="J1167">IF(COUNTIF(Q$2:Q1167,Q1167)=1,_xlfn.TEXTJOIN(";",1,IF($Q$2:$Q$2000=Q1167,$F$2:$F$2000,"")),"")</f>
        <v>10995099;10733008</v>
      </c>
      <c r="K1167" s="73" t="str" cm="1">
        <f t="array" ref="K1167">IF(COUNTIF(Q$2:Q1167,Q1167)=1,_xlfn.TEXTJOIN(";",1,IF($Q$2:$Q$2000=Q1167,$H$2:$H$2000,"")),"")</f>
        <v>10995099;10733008</v>
      </c>
      <c r="L1167" s="102" t="s">
        <v>19626</v>
      </c>
      <c r="M1167" s="103">
        <v>1</v>
      </c>
      <c r="O1167" s="72" t="s">
        <v>19627</v>
      </c>
      <c r="P1167" s="80" t="s">
        <v>19628</v>
      </c>
      <c r="Q1167" s="72" t="str">
        <f t="shared" si="18"/>
        <v>国械注进20222400164</v>
      </c>
      <c r="R1167" s="104">
        <v>44653</v>
      </c>
      <c r="S1167" s="74">
        <v>44653</v>
      </c>
      <c r="T1167" s="74">
        <v>46478</v>
      </c>
    </row>
    <row r="1168" spans="1:20" s="103" customFormat="1" ht="25.5" customHeight="1">
      <c r="A1168" s="70" t="s">
        <v>13371</v>
      </c>
      <c r="B1168" s="70">
        <v>2</v>
      </c>
      <c r="C1168" s="71" t="s">
        <v>130</v>
      </c>
      <c r="D1168" s="72" t="s">
        <v>16696</v>
      </c>
      <c r="E1168" s="72" t="s">
        <v>19624</v>
      </c>
      <c r="F1168" s="73" t="s">
        <v>19629</v>
      </c>
      <c r="G1168" s="71" t="s">
        <v>19630</v>
      </c>
      <c r="H1168" s="73">
        <v>10733008</v>
      </c>
      <c r="I1168" s="73" t="str" cm="1">
        <f t="array" ref="I1168">IF(COUNTIF(Q$2:Q1168,Q1168)=1,_xlfn.TEXTJOIN(";",1,IF($Q$2:$Q$2000=Q1168,$C$2:$C$2000,"")),"")</f>
        <v/>
      </c>
      <c r="J1168" s="73" t="str" cm="1">
        <f t="array" ref="J1168">IF(COUNTIF(Q$2:Q1168,Q1168)=1,_xlfn.TEXTJOIN(";",1,IF($Q$2:$Q$2000=Q1168,$F$2:$F$2000,"")),"")</f>
        <v/>
      </c>
      <c r="K1168" s="73" t="str" cm="1">
        <f t="array" ref="K1168">IF(COUNTIF(Q$2:Q1168,Q1168)=1,_xlfn.TEXTJOIN(";",1,IF($Q$2:$Q$2000=Q1168,$H$2:$H$2000,"")),"")</f>
        <v/>
      </c>
      <c r="L1168" s="102" t="s">
        <v>19631</v>
      </c>
      <c r="M1168" s="103">
        <v>1</v>
      </c>
      <c r="N1168" s="102"/>
      <c r="O1168" s="72" t="s">
        <v>19632</v>
      </c>
      <c r="P1168" s="80" t="s">
        <v>19633</v>
      </c>
      <c r="Q1168" s="72" t="str">
        <f t="shared" si="18"/>
        <v>国械注进20222400164</v>
      </c>
      <c r="R1168" s="104">
        <v>44653</v>
      </c>
      <c r="S1168" s="74">
        <v>44653</v>
      </c>
      <c r="T1168" s="74">
        <v>46478</v>
      </c>
    </row>
    <row r="1169" spans="1:20" s="103" customFormat="1" ht="33.65" customHeight="1">
      <c r="A1169" s="70" t="s">
        <v>13371</v>
      </c>
      <c r="B1169" s="70">
        <v>2</v>
      </c>
      <c r="C1169" s="71" t="s">
        <v>17985</v>
      </c>
      <c r="D1169" s="72" t="s">
        <v>19634</v>
      </c>
      <c r="E1169" s="72" t="s">
        <v>19635</v>
      </c>
      <c r="F1169" s="73">
        <v>10997290</v>
      </c>
      <c r="G1169" s="71" t="s">
        <v>19636</v>
      </c>
      <c r="H1169" s="73">
        <v>10997290</v>
      </c>
      <c r="I1169" s="73" t="str" cm="1">
        <f t="array" ref="I1169">IF(COUNTIF(Q$2:Q1169,Q1169)=1,_xlfn.TEXTJOIN(";",1,IF($Q$2:$Q$2000=Q1169,$C$2:$C$2000,"")),"")</f>
        <v>Centaur;Atellica IM</v>
      </c>
      <c r="J1169" s="73" t="str" cm="1">
        <f t="array" ref="J1169">IF(COUNTIF(Q$2:Q1169,Q1169)=1,_xlfn.TEXTJOIN(";",1,IF($Q$2:$Q$2000=Q1169,$F$2:$F$2000,"")),"")</f>
        <v>10997290;11200558</v>
      </c>
      <c r="K1169" s="73" t="str" cm="1">
        <f t="array" ref="K1169">IF(COUNTIF(Q$2:Q1169,Q1169)=1,_xlfn.TEXTJOIN(";",1,IF($Q$2:$Q$2000=Q1169,$H$2:$H$2000,"")),"")</f>
        <v>10997290;11200558</v>
      </c>
      <c r="L1169" s="102" t="s">
        <v>19637</v>
      </c>
      <c r="M1169" s="103">
        <v>1</v>
      </c>
      <c r="N1169" s="102"/>
      <c r="O1169" s="72" t="s">
        <v>18103</v>
      </c>
      <c r="P1169" s="80" t="s">
        <v>19638</v>
      </c>
      <c r="Q1169" s="72" t="str">
        <f t="shared" si="18"/>
        <v>国械注进20222400203</v>
      </c>
      <c r="R1169" s="104">
        <v>44781</v>
      </c>
      <c r="S1169" s="104">
        <v>44781</v>
      </c>
      <c r="T1169" s="74">
        <v>46496</v>
      </c>
    </row>
    <row r="1170" spans="1:20" s="103" customFormat="1" ht="25.5" customHeight="1">
      <c r="A1170" s="70" t="s">
        <v>13371</v>
      </c>
      <c r="B1170" s="70">
        <v>2</v>
      </c>
      <c r="C1170" s="71" t="s">
        <v>130</v>
      </c>
      <c r="D1170" s="72" t="s">
        <v>19634</v>
      </c>
      <c r="E1170" s="72" t="s">
        <v>19635</v>
      </c>
      <c r="F1170" s="73">
        <v>11200558</v>
      </c>
      <c r="G1170" s="71" t="s">
        <v>19639</v>
      </c>
      <c r="H1170" s="73">
        <v>11200558</v>
      </c>
      <c r="I1170" s="73" t="str" cm="1">
        <f t="array" ref="I1170">IF(COUNTIF(Q$2:Q1170,Q1170)=1,_xlfn.TEXTJOIN(";",1,IF($Q$2:$Q$2000=Q1170,$C$2:$C$2000,"")),"")</f>
        <v/>
      </c>
      <c r="J1170" s="73" t="str" cm="1">
        <f t="array" ref="J1170">IF(COUNTIF(Q$2:Q1170,Q1170)=1,_xlfn.TEXTJOIN(";",1,IF($Q$2:$Q$2000=Q1170,$F$2:$F$2000,"")),"")</f>
        <v/>
      </c>
      <c r="K1170" s="73" t="str" cm="1">
        <f t="array" ref="K1170">IF(COUNTIF(Q$2:Q1170,Q1170)=1,_xlfn.TEXTJOIN(";",1,IF($Q$2:$Q$2000=Q1170,$H$2:$H$2000,"")),"")</f>
        <v/>
      </c>
      <c r="L1170" s="102" t="s">
        <v>19640</v>
      </c>
      <c r="M1170" s="103">
        <v>1</v>
      </c>
      <c r="N1170" s="102"/>
      <c r="O1170" s="72" t="s">
        <v>18113</v>
      </c>
      <c r="P1170" s="80" t="s">
        <v>19641</v>
      </c>
      <c r="Q1170" s="72" t="str">
        <f t="shared" si="18"/>
        <v>国械注进20222400203</v>
      </c>
      <c r="R1170" s="104">
        <v>44781</v>
      </c>
      <c r="S1170" s="104">
        <v>44781</v>
      </c>
      <c r="T1170" s="74">
        <v>46496</v>
      </c>
    </row>
    <row r="1171" spans="1:20" s="103" customFormat="1" ht="25.5" customHeight="1">
      <c r="A1171" s="70" t="s">
        <v>13371</v>
      </c>
      <c r="B1171" s="70">
        <v>2</v>
      </c>
      <c r="C1171" s="71" t="s">
        <v>17985</v>
      </c>
      <c r="D1171" s="72" t="s">
        <v>1235</v>
      </c>
      <c r="E1171" s="72" t="s">
        <v>19642</v>
      </c>
      <c r="F1171" s="73">
        <v>11201758</v>
      </c>
      <c r="G1171" s="71" t="s">
        <v>19643</v>
      </c>
      <c r="H1171" s="73">
        <v>11201758</v>
      </c>
      <c r="I1171" s="73" t="str" cm="1">
        <f t="array" ref="I1171">IF(COUNTIF(Q$2:Q1171,Q1171)=1,_xlfn.TEXTJOIN(";",1,IF($Q$2:$Q$2000=Q1171,$C$2:$C$2000,"")),"")</f>
        <v>Centaur;Centaur;Atellica IM;Atellica IM</v>
      </c>
      <c r="J1171" s="73" t="str" cm="1">
        <f t="array" ref="J1171">IF(COUNTIF(Q$2:Q1171,Q1171)=1,_xlfn.TEXTJOIN(";",1,IF($Q$2:$Q$2000=Q1171,$F$2:$F$2000,"")),"")</f>
        <v>11201758;11201760;11201759;11201761</v>
      </c>
      <c r="K1171" s="73" t="str" cm="1">
        <f t="array" ref="K1171">IF(COUNTIF(Q$2:Q1171,Q1171)=1,_xlfn.TEXTJOIN(";",1,IF($Q$2:$Q$2000=Q1171,$H$2:$H$2000,"")),"")</f>
        <v>11201758;11201760;11201759;11201761</v>
      </c>
      <c r="L1171" s="102" t="s">
        <v>19644</v>
      </c>
      <c r="M1171" s="103">
        <v>1</v>
      </c>
      <c r="N1171" s="102"/>
      <c r="O1171" s="72" t="s">
        <v>18035</v>
      </c>
      <c r="P1171" s="80" t="s">
        <v>1236</v>
      </c>
      <c r="Q1171" s="72" t="str">
        <f t="shared" si="18"/>
        <v>国械注进20222400262</v>
      </c>
      <c r="R1171" s="104">
        <v>44706</v>
      </c>
      <c r="S1171" s="104">
        <v>44706</v>
      </c>
      <c r="T1171" s="104">
        <v>46531</v>
      </c>
    </row>
    <row r="1172" spans="1:20" s="103" customFormat="1" ht="25.5" customHeight="1">
      <c r="A1172" s="70" t="s">
        <v>13371</v>
      </c>
      <c r="B1172" s="70">
        <v>2</v>
      </c>
      <c r="C1172" s="71" t="s">
        <v>17985</v>
      </c>
      <c r="D1172" s="72" t="s">
        <v>1235</v>
      </c>
      <c r="E1172" s="72" t="s">
        <v>19642</v>
      </c>
      <c r="F1172" s="73">
        <v>11201760</v>
      </c>
      <c r="G1172" s="71" t="s">
        <v>19645</v>
      </c>
      <c r="H1172" s="73">
        <v>11201760</v>
      </c>
      <c r="I1172" s="73" t="str" cm="1">
        <f t="array" ref="I1172">IF(COUNTIF(Q$2:Q1172,Q1172)=1,_xlfn.TEXTJOIN(";",1,IF($Q$2:$Q$2000=Q1172,$C$2:$C$2000,"")),"")</f>
        <v/>
      </c>
      <c r="J1172" s="73" t="str" cm="1">
        <f t="array" ref="J1172">IF(COUNTIF(Q$2:Q1172,Q1172)=1,_xlfn.TEXTJOIN(";",1,IF($Q$2:$Q$2000=Q1172,$F$2:$F$2000,"")),"")</f>
        <v/>
      </c>
      <c r="K1172" s="73" t="str" cm="1">
        <f t="array" ref="K1172">IF(COUNTIF(Q$2:Q1172,Q1172)=1,_xlfn.TEXTJOIN(";",1,IF($Q$2:$Q$2000=Q1172,$H$2:$H$2000,"")),"")</f>
        <v/>
      </c>
      <c r="L1172" s="102" t="s">
        <v>19646</v>
      </c>
      <c r="M1172" s="103">
        <v>1</v>
      </c>
      <c r="N1172" s="102"/>
      <c r="O1172" s="72" t="s">
        <v>18031</v>
      </c>
      <c r="P1172" s="80" t="s">
        <v>19647</v>
      </c>
      <c r="Q1172" s="72" t="str">
        <f t="shared" si="18"/>
        <v>国械注进20222400262</v>
      </c>
      <c r="R1172" s="104">
        <v>44706</v>
      </c>
      <c r="S1172" s="104">
        <v>44706</v>
      </c>
      <c r="T1172" s="104">
        <v>46531</v>
      </c>
    </row>
    <row r="1173" spans="1:20" s="103" customFormat="1" ht="25.5" customHeight="1">
      <c r="A1173" s="70" t="s">
        <v>13371</v>
      </c>
      <c r="B1173" s="70">
        <v>2</v>
      </c>
      <c r="C1173" s="71" t="s">
        <v>130</v>
      </c>
      <c r="D1173" s="72" t="s">
        <v>1235</v>
      </c>
      <c r="E1173" s="72" t="s">
        <v>19642</v>
      </c>
      <c r="F1173" s="73">
        <v>11201759</v>
      </c>
      <c r="G1173" s="71" t="s">
        <v>19648</v>
      </c>
      <c r="H1173" s="73">
        <v>11201759</v>
      </c>
      <c r="I1173" s="73" t="str" cm="1">
        <f t="array" ref="I1173">IF(COUNTIF(Q$2:Q1173,Q1173)=1,_xlfn.TEXTJOIN(";",1,IF($Q$2:$Q$2000=Q1173,$C$2:$C$2000,"")),"")</f>
        <v/>
      </c>
      <c r="J1173" s="73" t="str" cm="1">
        <f t="array" ref="J1173">IF(COUNTIF(Q$2:Q1173,Q1173)=1,_xlfn.TEXTJOIN(";",1,IF($Q$2:$Q$2000=Q1173,$F$2:$F$2000,"")),"")</f>
        <v/>
      </c>
      <c r="K1173" s="73" t="str" cm="1">
        <f t="array" ref="K1173">IF(COUNTIF(Q$2:Q1173,Q1173)=1,_xlfn.TEXTJOIN(";",1,IF($Q$2:$Q$2000=Q1173,$H$2:$H$2000,"")),"")</f>
        <v/>
      </c>
      <c r="L1173" s="102" t="s">
        <v>19649</v>
      </c>
      <c r="M1173" s="103">
        <v>1</v>
      </c>
      <c r="N1173" s="102"/>
      <c r="O1173" s="72" t="s">
        <v>18038</v>
      </c>
      <c r="P1173" s="80" t="s">
        <v>19647</v>
      </c>
      <c r="Q1173" s="72" t="str">
        <f t="shared" si="18"/>
        <v>国械注进20222400262</v>
      </c>
      <c r="R1173" s="104">
        <v>44706</v>
      </c>
      <c r="S1173" s="104">
        <v>44706</v>
      </c>
      <c r="T1173" s="104">
        <v>46531</v>
      </c>
    </row>
    <row r="1174" spans="1:20" s="103" customFormat="1" ht="25.5" customHeight="1">
      <c r="A1174" s="70" t="s">
        <v>13371</v>
      </c>
      <c r="B1174" s="70">
        <v>2</v>
      </c>
      <c r="C1174" s="71" t="s">
        <v>130</v>
      </c>
      <c r="D1174" s="72" t="s">
        <v>1235</v>
      </c>
      <c r="E1174" s="72" t="s">
        <v>19642</v>
      </c>
      <c r="F1174" s="73">
        <v>11201761</v>
      </c>
      <c r="G1174" s="71" t="s">
        <v>19650</v>
      </c>
      <c r="H1174" s="73">
        <v>11201761</v>
      </c>
      <c r="I1174" s="73" t="str" cm="1">
        <f t="array" ref="I1174">IF(COUNTIF(Q$2:Q1174,Q1174)=1,_xlfn.TEXTJOIN(";",1,IF($Q$2:$Q$2000=Q1174,$C$2:$C$2000,"")),"")</f>
        <v/>
      </c>
      <c r="J1174" s="73" t="str" cm="1">
        <f t="array" ref="J1174">IF(COUNTIF(Q$2:Q1174,Q1174)=1,_xlfn.TEXTJOIN(";",1,IF($Q$2:$Q$2000=Q1174,$F$2:$F$2000,"")),"")</f>
        <v/>
      </c>
      <c r="K1174" s="73" t="str" cm="1">
        <f t="array" ref="K1174">IF(COUNTIF(Q$2:Q1174,Q1174)=1,_xlfn.TEXTJOIN(";",1,IF($Q$2:$Q$2000=Q1174,$H$2:$H$2000,"")),"")</f>
        <v/>
      </c>
      <c r="L1174" s="102" t="s">
        <v>11006</v>
      </c>
      <c r="M1174" s="103">
        <v>1</v>
      </c>
      <c r="N1174" s="102"/>
      <c r="O1174" s="72" t="s">
        <v>18041</v>
      </c>
      <c r="P1174" s="80" t="s">
        <v>19647</v>
      </c>
      <c r="Q1174" s="72" t="str">
        <f t="shared" si="18"/>
        <v>国械注进20222400262</v>
      </c>
      <c r="R1174" s="104">
        <v>44706</v>
      </c>
      <c r="S1174" s="104">
        <v>44706</v>
      </c>
      <c r="T1174" s="104">
        <v>46531</v>
      </c>
    </row>
    <row r="1175" spans="1:20" s="103" customFormat="1" ht="25.5" customHeight="1">
      <c r="A1175" s="70" t="s">
        <v>13371</v>
      </c>
      <c r="B1175" s="70">
        <v>2</v>
      </c>
      <c r="C1175" s="71" t="s">
        <v>17985</v>
      </c>
      <c r="D1175" s="105" t="s">
        <v>129</v>
      </c>
      <c r="E1175" s="72" t="s">
        <v>19651</v>
      </c>
      <c r="F1175" s="73">
        <v>10994774</v>
      </c>
      <c r="G1175" s="71" t="s">
        <v>19652</v>
      </c>
      <c r="H1175" s="73">
        <v>10994774</v>
      </c>
      <c r="I1175" s="73" t="str" cm="1">
        <f t="array" ref="I1175">IF(COUNTIF(Q$2:Q1175,Q1175)=1,_xlfn.TEXTJOIN(";",1,IF($Q$2:$Q$2000=Q1175,$C$2:$C$2000,"")),"")</f>
        <v>Centaur;Centaur;Atellica IM;Atellica IM</v>
      </c>
      <c r="J1175" s="73" t="str" cm="1">
        <f t="array" ref="J1175">IF(COUNTIF(Q$2:Q1175,Q1175)=1,_xlfn.TEXTJOIN(";",1,IF($Q$2:$Q$2000=Q1175,$F$2:$F$2000,"")),"")</f>
        <v>10994774;10994775;10997840;10997841</v>
      </c>
      <c r="K1175" s="73" t="str" cm="1">
        <f t="array" ref="K1175">IF(COUNTIF(Q$2:Q1175,Q1175)=1,_xlfn.TEXTJOIN(";",1,IF($Q$2:$Q$2000=Q1175,$H$2:$H$2000,"")),"")</f>
        <v>10994774;10994775;10997840;10997841</v>
      </c>
      <c r="L1175" s="102" t="s">
        <v>10801</v>
      </c>
      <c r="M1175" s="103">
        <v>1</v>
      </c>
      <c r="N1175" s="102"/>
      <c r="O1175" s="72" t="s">
        <v>18035</v>
      </c>
      <c r="P1175" s="80" t="s">
        <v>131</v>
      </c>
      <c r="Q1175" s="72" t="str">
        <f t="shared" si="18"/>
        <v>国械注进20222400321</v>
      </c>
      <c r="R1175" s="104">
        <v>44741</v>
      </c>
      <c r="S1175" s="104">
        <v>44741</v>
      </c>
      <c r="T1175" s="104">
        <v>46566</v>
      </c>
    </row>
    <row r="1176" spans="1:20" s="103" customFormat="1" ht="25.5" customHeight="1">
      <c r="A1176" s="70" t="s">
        <v>13371</v>
      </c>
      <c r="B1176" s="70">
        <v>2</v>
      </c>
      <c r="C1176" s="71" t="s">
        <v>17985</v>
      </c>
      <c r="D1176" s="105" t="s">
        <v>129</v>
      </c>
      <c r="E1176" s="72" t="s">
        <v>19651</v>
      </c>
      <c r="F1176" s="73">
        <v>10994775</v>
      </c>
      <c r="G1176" s="71" t="s">
        <v>19653</v>
      </c>
      <c r="H1176" s="73">
        <v>10994775</v>
      </c>
      <c r="I1176" s="73" t="str" cm="1">
        <f t="array" ref="I1176">IF(COUNTIF(Q$2:Q1176,Q1176)=1,_xlfn.TEXTJOIN(";",1,IF($Q$2:$Q$2000=Q1176,$C$2:$C$2000,"")),"")</f>
        <v/>
      </c>
      <c r="J1176" s="73" t="str" cm="1">
        <f t="array" ref="J1176">IF(COUNTIF(Q$2:Q1176,Q1176)=1,_xlfn.TEXTJOIN(";",1,IF($Q$2:$Q$2000=Q1176,$F$2:$F$2000,"")),"")</f>
        <v/>
      </c>
      <c r="K1176" s="73" t="str" cm="1">
        <f t="array" ref="K1176">IF(COUNTIF(Q$2:Q1176,Q1176)=1,_xlfn.TEXTJOIN(";",1,IF($Q$2:$Q$2000=Q1176,$H$2:$H$2000,"")),"")</f>
        <v/>
      </c>
      <c r="L1176" s="102" t="s">
        <v>9916</v>
      </c>
      <c r="M1176" s="103">
        <v>1</v>
      </c>
      <c r="N1176" s="102"/>
      <c r="O1176" s="72" t="s">
        <v>18031</v>
      </c>
      <c r="P1176" s="80" t="s">
        <v>19654</v>
      </c>
      <c r="Q1176" s="72" t="str">
        <f t="shared" si="18"/>
        <v>国械注进20222400321</v>
      </c>
      <c r="R1176" s="104">
        <v>44741</v>
      </c>
      <c r="S1176" s="104">
        <v>44741</v>
      </c>
      <c r="T1176" s="104">
        <v>46566</v>
      </c>
    </row>
    <row r="1177" spans="1:20" s="103" customFormat="1" ht="25.5" customHeight="1">
      <c r="A1177" s="70" t="s">
        <v>13371</v>
      </c>
      <c r="B1177" s="70">
        <v>2</v>
      </c>
      <c r="C1177" s="71" t="s">
        <v>130</v>
      </c>
      <c r="D1177" s="105" t="s">
        <v>129</v>
      </c>
      <c r="E1177" s="72" t="s">
        <v>19651</v>
      </c>
      <c r="F1177" s="73">
        <v>10997840</v>
      </c>
      <c r="G1177" s="71" t="s">
        <v>19655</v>
      </c>
      <c r="H1177" s="73">
        <v>10997840</v>
      </c>
      <c r="I1177" s="73" t="str" cm="1">
        <f t="array" ref="I1177">IF(COUNTIF(Q$2:Q1177,Q1177)=1,_xlfn.TEXTJOIN(";",1,IF($Q$2:$Q$2000=Q1177,$C$2:$C$2000,"")),"")</f>
        <v/>
      </c>
      <c r="J1177" s="73" t="str" cm="1">
        <f t="array" ref="J1177">IF(COUNTIF(Q$2:Q1177,Q1177)=1,_xlfn.TEXTJOIN(";",1,IF($Q$2:$Q$2000=Q1177,$F$2:$F$2000,"")),"")</f>
        <v/>
      </c>
      <c r="K1177" s="73" t="str" cm="1">
        <f t="array" ref="K1177">IF(COUNTIF(Q$2:Q1177,Q1177)=1,_xlfn.TEXTJOIN(";",1,IF($Q$2:$Q$2000=Q1177,$H$2:$H$2000,"")),"")</f>
        <v/>
      </c>
      <c r="L1177" s="102" t="s">
        <v>10047</v>
      </c>
      <c r="M1177" s="103">
        <v>1</v>
      </c>
      <c r="N1177" s="102"/>
      <c r="O1177" s="72" t="s">
        <v>18038</v>
      </c>
      <c r="P1177" s="80" t="s">
        <v>19654</v>
      </c>
      <c r="Q1177" s="72" t="str">
        <f t="shared" si="18"/>
        <v>国械注进20222400321</v>
      </c>
      <c r="R1177" s="104">
        <v>44741</v>
      </c>
      <c r="S1177" s="104">
        <v>44741</v>
      </c>
      <c r="T1177" s="104">
        <v>46566</v>
      </c>
    </row>
    <row r="1178" spans="1:20" s="103" customFormat="1" ht="15.65" customHeight="1">
      <c r="A1178" s="70" t="s">
        <v>13371</v>
      </c>
      <c r="B1178" s="70">
        <v>2</v>
      </c>
      <c r="C1178" s="71" t="s">
        <v>130</v>
      </c>
      <c r="D1178" s="105" t="s">
        <v>129</v>
      </c>
      <c r="E1178" s="72" t="s">
        <v>19651</v>
      </c>
      <c r="F1178" s="73">
        <v>10997841</v>
      </c>
      <c r="G1178" s="71" t="s">
        <v>19656</v>
      </c>
      <c r="H1178" s="73">
        <v>10997841</v>
      </c>
      <c r="I1178" s="73" t="str" cm="1">
        <f t="array" ref="I1178">IF(COUNTIF(Q$2:Q1178,Q1178)=1,_xlfn.TEXTJOIN(";",1,IF($Q$2:$Q$2000=Q1178,$C$2:$C$2000,"")),"")</f>
        <v/>
      </c>
      <c r="J1178" s="73" t="str" cm="1">
        <f t="array" ref="J1178">IF(COUNTIF(Q$2:Q1178,Q1178)=1,_xlfn.TEXTJOIN(";",1,IF($Q$2:$Q$2000=Q1178,$F$2:$F$2000,"")),"")</f>
        <v/>
      </c>
      <c r="K1178" s="73" t="str" cm="1">
        <f t="array" ref="K1178">IF(COUNTIF(Q$2:Q1178,Q1178)=1,_xlfn.TEXTJOIN(";",1,IF($Q$2:$Q$2000=Q1178,$H$2:$H$2000,"")),"")</f>
        <v/>
      </c>
      <c r="L1178" s="102" t="s">
        <v>9950</v>
      </c>
      <c r="M1178" s="103">
        <v>5</v>
      </c>
      <c r="N1178" s="102" t="s">
        <v>19657</v>
      </c>
      <c r="O1178" s="72" t="s">
        <v>18041</v>
      </c>
      <c r="P1178" s="80" t="s">
        <v>19654</v>
      </c>
      <c r="Q1178" s="72" t="str">
        <f t="shared" si="18"/>
        <v>国械注进20222400321</v>
      </c>
      <c r="R1178" s="104">
        <v>44741</v>
      </c>
      <c r="S1178" s="104">
        <v>44741</v>
      </c>
      <c r="T1178" s="104">
        <v>46566</v>
      </c>
    </row>
    <row r="1179" spans="1:20" s="103" customFormat="1" ht="25.5" customHeight="1">
      <c r="A1179" s="70" t="s">
        <v>13371</v>
      </c>
      <c r="B1179" s="70">
        <v>3</v>
      </c>
      <c r="C1179" s="71" t="s">
        <v>17985</v>
      </c>
      <c r="D1179" s="105" t="s">
        <v>2302</v>
      </c>
      <c r="E1179" s="72" t="s">
        <v>19658</v>
      </c>
      <c r="F1179" s="73">
        <v>11200507</v>
      </c>
      <c r="G1179" s="71" t="s">
        <v>19659</v>
      </c>
      <c r="H1179" s="73">
        <v>11200507</v>
      </c>
      <c r="I1179" s="73" t="str" cm="1">
        <f t="array" ref="I1179">IF(COUNTIF(Q$2:Q1179,Q1179)=1,_xlfn.TEXTJOIN(";",1,IF($Q$2:$Q$2000=Q1179,$C$2:$C$2000,"")),"")</f>
        <v>Centaur;Atellica IM</v>
      </c>
      <c r="J1179" s="73" t="str" cm="1">
        <f t="array" ref="J1179">IF(COUNTIF(Q$2:Q1179,Q1179)=1,_xlfn.TEXTJOIN(";",1,IF($Q$2:$Q$2000=Q1179,$F$2:$F$2000,"")),"")</f>
        <v>11200507;11203742</v>
      </c>
      <c r="K1179" s="73" t="str" cm="1">
        <f t="array" ref="K1179">IF(COUNTIF(Q$2:Q1179,Q1179)=1,_xlfn.TEXTJOIN(";",1,IF($Q$2:$Q$2000=Q1179,$H$2:$H$2000,"")),"")</f>
        <v>11200507;11203742</v>
      </c>
      <c r="L1179" s="102" t="s">
        <v>19660</v>
      </c>
      <c r="M1179" s="103">
        <v>1</v>
      </c>
      <c r="N1179" s="102"/>
      <c r="O1179" s="72" t="s">
        <v>18103</v>
      </c>
      <c r="P1179" s="80" t="s">
        <v>2303</v>
      </c>
      <c r="Q1179" s="72" t="str">
        <f t="shared" si="18"/>
        <v>国械注进20223400382</v>
      </c>
      <c r="R1179" s="104">
        <v>44775</v>
      </c>
      <c r="S1179" s="104">
        <v>44775</v>
      </c>
      <c r="T1179" s="104">
        <v>46600</v>
      </c>
    </row>
    <row r="1180" spans="1:20" s="103" customFormat="1" ht="25.5" customHeight="1">
      <c r="A1180" s="70" t="s">
        <v>13371</v>
      </c>
      <c r="B1180" s="70">
        <v>3</v>
      </c>
      <c r="C1180" s="71" t="s">
        <v>130</v>
      </c>
      <c r="D1180" s="105" t="s">
        <v>2302</v>
      </c>
      <c r="E1180" s="72" t="s">
        <v>19658</v>
      </c>
      <c r="F1180" s="73">
        <v>11203742</v>
      </c>
      <c r="G1180" s="71" t="s">
        <v>19661</v>
      </c>
      <c r="H1180" s="73">
        <v>11203742</v>
      </c>
      <c r="I1180" s="73" t="str" cm="1">
        <f t="array" ref="I1180">IF(COUNTIF(Q$2:Q1180,Q1180)=1,_xlfn.TEXTJOIN(";",1,IF($Q$2:$Q$2000=Q1180,$C$2:$C$2000,"")),"")</f>
        <v/>
      </c>
      <c r="J1180" s="73" t="str" cm="1">
        <f t="array" ref="J1180">IF(COUNTIF(Q$2:Q1180,Q1180)=1,_xlfn.TEXTJOIN(";",1,IF($Q$2:$Q$2000=Q1180,$F$2:$F$2000,"")),"")</f>
        <v/>
      </c>
      <c r="K1180" s="73" t="str" cm="1">
        <f t="array" ref="K1180">IF(COUNTIF(Q$2:Q1180,Q1180)=1,_xlfn.TEXTJOIN(";",1,IF($Q$2:$Q$2000=Q1180,$H$2:$H$2000,"")),"")</f>
        <v/>
      </c>
      <c r="L1180" s="102" t="s">
        <v>12226</v>
      </c>
      <c r="M1180" s="103">
        <v>1</v>
      </c>
      <c r="N1180" s="102"/>
      <c r="O1180" s="72" t="s">
        <v>18113</v>
      </c>
      <c r="P1180" s="80" t="s">
        <v>19662</v>
      </c>
      <c r="Q1180" s="72" t="str">
        <f t="shared" si="18"/>
        <v>国械注进20223400382</v>
      </c>
      <c r="R1180" s="104">
        <v>44775</v>
      </c>
      <c r="S1180" s="104">
        <v>44775</v>
      </c>
      <c r="T1180" s="104">
        <v>46600</v>
      </c>
    </row>
    <row r="1181" spans="1:20" s="103" customFormat="1" ht="25.5" customHeight="1">
      <c r="A1181" s="70" t="s">
        <v>13371</v>
      </c>
      <c r="B1181" s="70">
        <v>2</v>
      </c>
      <c r="C1181" s="71" t="s">
        <v>17985</v>
      </c>
      <c r="D1181" s="105" t="s">
        <v>19663</v>
      </c>
      <c r="E1181" s="72" t="s">
        <v>19664</v>
      </c>
      <c r="F1181" s="73">
        <v>10995092</v>
      </c>
      <c r="G1181" s="71" t="s">
        <v>19665</v>
      </c>
      <c r="H1181" s="73">
        <v>10995092</v>
      </c>
      <c r="I1181" s="73" t="str" cm="1">
        <f t="array" ref="I1181">IF(COUNTIF(Q$2:Q1181,Q1181)=1,_xlfn.TEXTJOIN(";",1,IF($Q$2:$Q$2000=Q1181,$C$2:$C$2000,"")),"")</f>
        <v>Centaur;Atellica IM</v>
      </c>
      <c r="J1181" s="73" t="str" cm="1">
        <f t="array" ref="J1181">IF(COUNTIF(Q$2:Q1181,Q1181)=1,_xlfn.TEXTJOIN(";",1,IF($Q$2:$Q$2000=Q1181,$F$2:$F$2000,"")),"")</f>
        <v>10995092;10733004</v>
      </c>
      <c r="K1181" s="73" t="str" cm="1">
        <f t="array" ref="K1181">IF(COUNTIF(Q$2:Q1181,Q1181)=1,_xlfn.TEXTJOIN(";",1,IF($Q$2:$Q$2000=Q1181,$H$2:$H$2000,"")),"")</f>
        <v>10995092;10733004</v>
      </c>
      <c r="L1181" s="102" t="s">
        <v>19666</v>
      </c>
      <c r="M1181" s="103">
        <v>1</v>
      </c>
      <c r="N1181" s="102"/>
      <c r="O1181" s="72" t="s">
        <v>18035</v>
      </c>
      <c r="P1181" s="80" t="s">
        <v>19667</v>
      </c>
      <c r="Q1181" s="72" t="str">
        <f t="shared" si="18"/>
        <v>国械注进20222400371</v>
      </c>
      <c r="R1181" s="104">
        <v>44775</v>
      </c>
      <c r="S1181" s="104">
        <v>44775</v>
      </c>
      <c r="T1181" s="104">
        <v>46600</v>
      </c>
    </row>
    <row r="1182" spans="1:20" s="103" customFormat="1" ht="25.5" customHeight="1">
      <c r="A1182" s="70" t="s">
        <v>13371</v>
      </c>
      <c r="B1182" s="70">
        <v>2</v>
      </c>
      <c r="C1182" s="71" t="s">
        <v>130</v>
      </c>
      <c r="D1182" s="105" t="s">
        <v>19663</v>
      </c>
      <c r="E1182" s="72" t="s">
        <v>19664</v>
      </c>
      <c r="F1182" s="73">
        <v>10733004</v>
      </c>
      <c r="G1182" s="71" t="s">
        <v>19668</v>
      </c>
      <c r="H1182" s="73">
        <v>10733004</v>
      </c>
      <c r="I1182" s="73" t="str" cm="1">
        <f t="array" ref="I1182">IF(COUNTIF(Q$2:Q1182,Q1182)=1,_xlfn.TEXTJOIN(";",1,IF($Q$2:$Q$2000=Q1182,$C$2:$C$2000,"")),"")</f>
        <v/>
      </c>
      <c r="J1182" s="73" t="str" cm="1">
        <f t="array" ref="J1182">IF(COUNTIF(Q$2:Q1182,Q1182)=1,_xlfn.TEXTJOIN(";",1,IF($Q$2:$Q$2000=Q1182,$F$2:$F$2000,"")),"")</f>
        <v/>
      </c>
      <c r="K1182" s="73" t="str" cm="1">
        <f t="array" ref="K1182">IF(COUNTIF(Q$2:Q1182,Q1182)=1,_xlfn.TEXTJOIN(";",1,IF($Q$2:$Q$2000=Q1182,$H$2:$H$2000,"")),"")</f>
        <v/>
      </c>
      <c r="L1182" s="102" t="s">
        <v>19669</v>
      </c>
      <c r="M1182" s="103">
        <v>1</v>
      </c>
      <c r="N1182" s="102"/>
      <c r="O1182" s="72" t="s">
        <v>18038</v>
      </c>
      <c r="P1182" s="80" t="s">
        <v>19670</v>
      </c>
      <c r="Q1182" s="72" t="str">
        <f t="shared" si="18"/>
        <v>国械注进20222400371</v>
      </c>
      <c r="R1182" s="104">
        <v>44775</v>
      </c>
      <c r="S1182" s="104">
        <v>44775</v>
      </c>
      <c r="T1182" s="104">
        <v>46600</v>
      </c>
    </row>
    <row r="1183" spans="1:20" s="103" customFormat="1" ht="25.5" customHeight="1">
      <c r="A1183" s="70" t="s">
        <v>13371</v>
      </c>
      <c r="B1183" s="70">
        <v>2</v>
      </c>
      <c r="C1183" s="71" t="s">
        <v>17985</v>
      </c>
      <c r="D1183" s="105" t="s">
        <v>19671</v>
      </c>
      <c r="E1183" s="72" t="s">
        <v>19672</v>
      </c>
      <c r="F1183" s="73">
        <v>10995096</v>
      </c>
      <c r="G1183" s="71" t="s">
        <v>19673</v>
      </c>
      <c r="H1183" s="73">
        <v>10995096</v>
      </c>
      <c r="I1183" s="73" t="str" cm="1">
        <f t="array" ref="I1183">IF(COUNTIF(Q$2:Q1183,Q1183)=1,_xlfn.TEXTJOIN(";",1,IF($Q$2:$Q$2000=Q1183,$C$2:$C$2000,"")),"")</f>
        <v>Centaur;Atellica IM</v>
      </c>
      <c r="J1183" s="73" t="str" cm="1">
        <f t="array" ref="J1183">IF(COUNTIF(Q$2:Q1183,Q1183)=1,_xlfn.TEXTJOIN(";",1,IF($Q$2:$Q$2000=Q1183,$F$2:$F$2000,"")),"")</f>
        <v>10995096;10733006</v>
      </c>
      <c r="K1183" s="73" t="str" cm="1">
        <f t="array" ref="K1183">IF(COUNTIF(Q$2:Q1183,Q1183)=1,_xlfn.TEXTJOIN(";",1,IF($Q$2:$Q$2000=Q1183,$H$2:$H$2000,"")),"")</f>
        <v>10995096;10733006</v>
      </c>
      <c r="L1183" s="102" t="s">
        <v>19674</v>
      </c>
      <c r="M1183" s="103">
        <v>1</v>
      </c>
      <c r="N1183" s="102"/>
      <c r="O1183" s="72" t="s">
        <v>18035</v>
      </c>
      <c r="P1183" s="80" t="s">
        <v>19675</v>
      </c>
      <c r="Q1183" s="72" t="str">
        <f t="shared" si="18"/>
        <v>国械注进20222400432</v>
      </c>
      <c r="R1183" s="104">
        <v>44811</v>
      </c>
      <c r="S1183" s="104">
        <v>44811</v>
      </c>
      <c r="T1183" s="104">
        <v>46636</v>
      </c>
    </row>
    <row r="1184" spans="1:20" s="103" customFormat="1" ht="25.5" customHeight="1">
      <c r="A1184" s="70" t="s">
        <v>13371</v>
      </c>
      <c r="B1184" s="70">
        <v>2</v>
      </c>
      <c r="C1184" s="71" t="s">
        <v>130</v>
      </c>
      <c r="D1184" s="105" t="s">
        <v>19671</v>
      </c>
      <c r="E1184" s="72" t="s">
        <v>19672</v>
      </c>
      <c r="F1184" s="73">
        <v>10733006</v>
      </c>
      <c r="G1184" s="71" t="s">
        <v>19676</v>
      </c>
      <c r="H1184" s="73">
        <v>10733006</v>
      </c>
      <c r="I1184" s="73" t="str" cm="1">
        <f t="array" ref="I1184">IF(COUNTIF(Q$2:Q1184,Q1184)=1,_xlfn.TEXTJOIN(";",1,IF($Q$2:$Q$2000=Q1184,$C$2:$C$2000,"")),"")</f>
        <v/>
      </c>
      <c r="J1184" s="73" t="str" cm="1">
        <f t="array" ref="J1184">IF(COUNTIF(Q$2:Q1184,Q1184)=1,_xlfn.TEXTJOIN(";",1,IF($Q$2:$Q$2000=Q1184,$F$2:$F$2000,"")),"")</f>
        <v/>
      </c>
      <c r="K1184" s="73" t="str" cm="1">
        <f t="array" ref="K1184">IF(COUNTIF(Q$2:Q1184,Q1184)=1,_xlfn.TEXTJOIN(";",1,IF($Q$2:$Q$2000=Q1184,$H$2:$H$2000,"")),"")</f>
        <v/>
      </c>
      <c r="L1184" s="102" t="s">
        <v>19677</v>
      </c>
      <c r="M1184" s="103">
        <v>1</v>
      </c>
      <c r="N1184" s="102"/>
      <c r="O1184" s="72" t="s">
        <v>18038</v>
      </c>
      <c r="P1184" s="80" t="s">
        <v>19678</v>
      </c>
      <c r="Q1184" s="72" t="str">
        <f t="shared" si="18"/>
        <v>国械注进20222400432</v>
      </c>
      <c r="R1184" s="104">
        <v>44811</v>
      </c>
      <c r="S1184" s="104">
        <v>44811</v>
      </c>
      <c r="T1184" s="104">
        <v>46636</v>
      </c>
    </row>
    <row r="1185" spans="1:20" s="122" customFormat="1" ht="25.5" customHeight="1">
      <c r="A1185" s="119" t="s">
        <v>13371</v>
      </c>
      <c r="B1185" s="119">
        <v>2</v>
      </c>
      <c r="C1185" s="109" t="s">
        <v>130</v>
      </c>
      <c r="D1185" s="126" t="s">
        <v>585</v>
      </c>
      <c r="E1185" s="120" t="s">
        <v>19679</v>
      </c>
      <c r="F1185" s="121">
        <v>11200450</v>
      </c>
      <c r="G1185" s="109" t="s">
        <v>19680</v>
      </c>
      <c r="H1185" s="121">
        <v>11200450</v>
      </c>
      <c r="I1185" s="73" t="str" cm="1">
        <f t="array" ref="I1185">IF(COUNTIF(Q$2:Q1185,Q1185)=1,_xlfn.TEXTJOIN(";",1,IF($Q$2:$Q$2000=Q1185,$C$2:$C$2000,"")),"")</f>
        <v>Atellica IM;Atellica IM</v>
      </c>
      <c r="J1185" s="73" t="str" cm="1">
        <f t="array" ref="J1185">IF(COUNTIF(Q$2:Q1185,Q1185)=1,_xlfn.TEXTJOIN(";",1,IF($Q$2:$Q$2000=Q1185,$F$2:$F$2000,"")),"")</f>
        <v>11200450;11200534</v>
      </c>
      <c r="K1185" s="73" t="str" cm="1">
        <f t="array" ref="K1185">IF(COUNTIF(Q$2:Q1185,Q1185)=1,_xlfn.TEXTJOIN(";",1,IF($Q$2:$Q$2000=Q1185,$H$2:$H$2000,"")),"")</f>
        <v>11200450;11200534</v>
      </c>
      <c r="L1185" s="133" t="s">
        <v>19681</v>
      </c>
      <c r="M1185" s="122">
        <v>1</v>
      </c>
      <c r="N1185" s="133"/>
      <c r="O1185" s="120" t="s">
        <v>15187</v>
      </c>
      <c r="P1185" s="123" t="s">
        <v>586</v>
      </c>
      <c r="Q1185" s="72" t="str">
        <f t="shared" si="18"/>
        <v>国械注进20232400087</v>
      </c>
      <c r="R1185" s="125">
        <v>45000</v>
      </c>
      <c r="S1185" s="125">
        <v>45000</v>
      </c>
      <c r="T1185" s="125">
        <v>46826</v>
      </c>
    </row>
    <row r="1186" spans="1:20" s="122" customFormat="1" ht="25.5" customHeight="1">
      <c r="A1186" s="119" t="s">
        <v>13371</v>
      </c>
      <c r="B1186" s="119">
        <v>2</v>
      </c>
      <c r="C1186" s="109" t="s">
        <v>130</v>
      </c>
      <c r="D1186" s="126" t="s">
        <v>585</v>
      </c>
      <c r="E1186" s="120" t="s">
        <v>19679</v>
      </c>
      <c r="F1186" s="121">
        <v>11200534</v>
      </c>
      <c r="G1186" s="109" t="s">
        <v>19682</v>
      </c>
      <c r="H1186" s="121">
        <v>11200534</v>
      </c>
      <c r="I1186" s="73" t="str" cm="1">
        <f t="array" ref="I1186">IF(COUNTIF(Q$2:Q1186,Q1186)=1,_xlfn.TEXTJOIN(";",1,IF($Q$2:$Q$2000=Q1186,$C$2:$C$2000,"")),"")</f>
        <v/>
      </c>
      <c r="J1186" s="73" t="str" cm="1">
        <f t="array" ref="J1186">IF(COUNTIF(Q$2:Q1186,Q1186)=1,_xlfn.TEXTJOIN(";",1,IF($Q$2:$Q$2000=Q1186,$F$2:$F$2000,"")),"")</f>
        <v/>
      </c>
      <c r="K1186" s="73" t="str" cm="1">
        <f t="array" ref="K1186">IF(COUNTIF(Q$2:Q1186,Q1186)=1,_xlfn.TEXTJOIN(";",1,IF($Q$2:$Q$2000=Q1186,$H$2:$H$2000,"")),"")</f>
        <v/>
      </c>
      <c r="L1186" s="133" t="s">
        <v>19683</v>
      </c>
      <c r="M1186" s="122">
        <v>1</v>
      </c>
      <c r="N1186" s="133"/>
      <c r="O1186" s="120" t="s">
        <v>18636</v>
      </c>
      <c r="P1186" s="123" t="s">
        <v>19684</v>
      </c>
      <c r="Q1186" s="72" t="str">
        <f t="shared" si="18"/>
        <v>国械注进20232400087</v>
      </c>
      <c r="R1186" s="125">
        <v>45000</v>
      </c>
      <c r="S1186" s="125">
        <v>45000</v>
      </c>
      <c r="T1186" s="125">
        <v>46826</v>
      </c>
    </row>
    <row r="1187" spans="1:20" s="103" customFormat="1" ht="25.5" customHeight="1">
      <c r="A1187" s="70" t="s">
        <v>13371</v>
      </c>
      <c r="B1187" s="70">
        <v>1</v>
      </c>
      <c r="C1187" s="129" t="s">
        <v>15299</v>
      </c>
      <c r="D1187" s="72" t="s">
        <v>19685</v>
      </c>
      <c r="E1187" s="72" t="s">
        <v>19686</v>
      </c>
      <c r="F1187" s="71" t="s">
        <v>19687</v>
      </c>
      <c r="G1187" s="71" t="s">
        <v>19688</v>
      </c>
      <c r="H1187" s="73">
        <v>10387021</v>
      </c>
      <c r="I1187" s="73" t="str" cm="1">
        <f t="array" ref="I1187">IF(COUNTIF(Q$2:Q1187,Q1187)=1,_xlfn.TEXTJOIN(";",1,IF($Q$2:$Q$2000=Q1187,$C$2:$C$2000,"")),"")</f>
        <v>Immulite 1000</v>
      </c>
      <c r="J1187" s="73" t="str" cm="1">
        <f t="array" ref="J1187">IF(COUNTIF(Q$2:Q1187,Q1187)=1,_xlfn.TEXTJOIN(";",1,IF($Q$2:$Q$2000=Q1187,$F$2:$F$2000,"")),"")</f>
        <v>LE2Z</v>
      </c>
      <c r="K1187" s="73" t="str" cm="1">
        <f t="array" ref="K1187">IF(COUNTIF(Q$2:Q1187,Q1187)=1,_xlfn.TEXTJOIN(";",1,IF($Q$2:$Q$2000=Q1187,$H$2:$H$2000,"")),"")</f>
        <v>10387021</v>
      </c>
      <c r="L1187" s="103" t="s">
        <v>19689</v>
      </c>
      <c r="M1187" s="103">
        <v>1</v>
      </c>
      <c r="O1187" s="72" t="s">
        <v>15522</v>
      </c>
      <c r="P1187" s="72" t="s">
        <v>19690</v>
      </c>
      <c r="Q1187" s="72" t="str">
        <f t="shared" si="18"/>
        <v>国械备20170272号</v>
      </c>
      <c r="R1187" s="104">
        <v>43434</v>
      </c>
      <c r="S1187" s="74">
        <v>43434</v>
      </c>
      <c r="T1187" s="74">
        <v>401768</v>
      </c>
    </row>
    <row r="1188" spans="1:20" s="103" customFormat="1" ht="25.5" customHeight="1">
      <c r="A1188" s="70" t="s">
        <v>13371</v>
      </c>
      <c r="B1188" s="70">
        <v>1</v>
      </c>
      <c r="C1188" s="129" t="s">
        <v>15299</v>
      </c>
      <c r="D1188" s="72" t="s">
        <v>19691</v>
      </c>
      <c r="E1188" s="72" t="s">
        <v>19692</v>
      </c>
      <c r="F1188" s="71" t="s">
        <v>19693</v>
      </c>
      <c r="G1188" s="71" t="s">
        <v>19694</v>
      </c>
      <c r="H1188" s="73">
        <v>10387587</v>
      </c>
      <c r="I1188" s="73" t="str" cm="1">
        <f t="array" ref="I1188">IF(COUNTIF(Q$2:Q1188,Q1188)=1,_xlfn.TEXTJOIN(";",1,IF($Q$2:$Q$2000=Q1188,$C$2:$C$2000,"")),"")</f>
        <v>Immulite 1000</v>
      </c>
      <c r="J1188" s="73" t="str" cm="1">
        <f t="array" ref="J1188">IF(COUNTIF(Q$2:Q1188,Q1188)=1,_xlfn.TEXTJOIN(";",1,IF($Q$2:$Q$2000=Q1188,$F$2:$F$2000,"")),"")</f>
        <v>LT4Z</v>
      </c>
      <c r="K1188" s="73" t="str" cm="1">
        <f t="array" ref="K1188">IF(COUNTIF(Q$2:Q1188,Q1188)=1,_xlfn.TEXTJOIN(";",1,IF($Q$2:$Q$2000=Q1188,$H$2:$H$2000,"")),"")</f>
        <v>10387587</v>
      </c>
      <c r="L1188" s="103" t="s">
        <v>19695</v>
      </c>
      <c r="M1188" s="103">
        <v>1</v>
      </c>
      <c r="O1188" s="72" t="s">
        <v>15522</v>
      </c>
      <c r="P1188" s="72" t="s">
        <v>19696</v>
      </c>
      <c r="Q1188" s="72" t="str">
        <f t="shared" si="18"/>
        <v>国械备20170585号</v>
      </c>
      <c r="R1188" s="104">
        <v>43437</v>
      </c>
      <c r="S1188" s="74">
        <v>43437</v>
      </c>
      <c r="T1188" s="74">
        <v>401768</v>
      </c>
    </row>
    <row r="1189" spans="1:20" s="103" customFormat="1" ht="25.5" customHeight="1">
      <c r="A1189" s="70" t="s">
        <v>13371</v>
      </c>
      <c r="B1189" s="70">
        <v>1</v>
      </c>
      <c r="C1189" s="71" t="s">
        <v>15305</v>
      </c>
      <c r="D1189" s="72" t="s">
        <v>19697</v>
      </c>
      <c r="E1189" s="72" t="s">
        <v>19698</v>
      </c>
      <c r="F1189" s="71" t="s">
        <v>19699</v>
      </c>
      <c r="G1189" s="71" t="s">
        <v>19700</v>
      </c>
      <c r="H1189" s="73">
        <v>10387063</v>
      </c>
      <c r="I1189" s="73" t="str" cm="1">
        <f t="array" ref="I1189">IF(COUNTIF(Q$2:Q1189,Q1189)=1,_xlfn.TEXTJOIN(";",1,IF($Q$2:$Q$2000=Q1189,$C$2:$C$2000,"")),"")</f>
        <v>Immulite 2000</v>
      </c>
      <c r="J1189" s="73" t="str" cm="1">
        <f t="array" ref="J1189">IF(COUNTIF(Q$2:Q1189,Q1189)=1,_xlfn.TEXTJOIN(";",1,IF($Q$2:$Q$2000=Q1189,$F$2:$F$2000,"")),"")</f>
        <v>L2E2Z</v>
      </c>
      <c r="K1189" s="73" t="str" cm="1">
        <f t="array" ref="K1189">IF(COUNTIF(Q$2:Q1189,Q1189)=1,_xlfn.TEXTJOIN(";",1,IF($Q$2:$Q$2000=Q1189,$H$2:$H$2000,"")),"")</f>
        <v>10387063</v>
      </c>
      <c r="L1189" s="103" t="s">
        <v>19701</v>
      </c>
      <c r="M1189" s="103">
        <v>1</v>
      </c>
      <c r="O1189" s="72" t="s">
        <v>15522</v>
      </c>
      <c r="P1189" s="72" t="s">
        <v>19702</v>
      </c>
      <c r="Q1189" s="72" t="str">
        <f t="shared" si="18"/>
        <v>国械备20161741号</v>
      </c>
      <c r="R1189" s="104">
        <v>43434</v>
      </c>
      <c r="S1189" s="74">
        <v>43434</v>
      </c>
      <c r="T1189" s="74">
        <v>401768</v>
      </c>
    </row>
    <row r="1190" spans="1:20" s="103" customFormat="1" ht="25.5" customHeight="1">
      <c r="A1190" s="70" t="s">
        <v>13371</v>
      </c>
      <c r="B1190" s="70">
        <v>1</v>
      </c>
      <c r="C1190" s="129" t="s">
        <v>15299</v>
      </c>
      <c r="D1190" s="72" t="s">
        <v>19703</v>
      </c>
      <c r="E1190" s="72" t="s">
        <v>19704</v>
      </c>
      <c r="F1190" s="71" t="s">
        <v>19705</v>
      </c>
      <c r="G1190" s="71" t="s">
        <v>19706</v>
      </c>
      <c r="H1190" s="73">
        <v>10387031</v>
      </c>
      <c r="I1190" s="73" t="str" cm="1">
        <f t="array" ref="I1190">IF(COUNTIF(Q$2:Q1190,Q1190)=1,_xlfn.TEXTJOIN(";",1,IF($Q$2:$Q$2000=Q1190,$C$2:$C$2000,"")),"")</f>
        <v>Immulite 1000</v>
      </c>
      <c r="J1190" s="73" t="str" cm="1">
        <f t="array" ref="J1190">IF(COUNTIF(Q$2:Q1190,Q1190)=1,_xlfn.TEXTJOIN(";",1,IF($Q$2:$Q$2000=Q1190,$F$2:$F$2000,"")),"")</f>
        <v>LHAZ</v>
      </c>
      <c r="K1190" s="73" t="str" cm="1">
        <f t="array" ref="K1190">IF(COUNTIF(Q$2:Q1190,Q1190)=1,_xlfn.TEXTJOIN(";",1,IF($Q$2:$Q$2000=Q1190,$H$2:$H$2000,"")),"")</f>
        <v>10387031</v>
      </c>
      <c r="L1190" s="103" t="s">
        <v>19707</v>
      </c>
      <c r="M1190" s="103">
        <v>1</v>
      </c>
      <c r="O1190" s="72" t="s">
        <v>15522</v>
      </c>
      <c r="P1190" s="72" t="s">
        <v>19708</v>
      </c>
      <c r="Q1190" s="72" t="str">
        <f t="shared" si="18"/>
        <v>国械备20161885号</v>
      </c>
      <c r="R1190" s="104">
        <v>43434</v>
      </c>
      <c r="S1190" s="74">
        <v>43434</v>
      </c>
      <c r="T1190" s="74">
        <v>401768</v>
      </c>
    </row>
    <row r="1191" spans="1:20" s="103" customFormat="1" ht="25.5" customHeight="1">
      <c r="A1191" s="70" t="s">
        <v>13371</v>
      </c>
      <c r="B1191" s="70">
        <v>1</v>
      </c>
      <c r="C1191" s="129" t="s">
        <v>15299</v>
      </c>
      <c r="D1191" s="72" t="s">
        <v>19709</v>
      </c>
      <c r="E1191" s="72" t="s">
        <v>19710</v>
      </c>
      <c r="F1191" s="71" t="s">
        <v>19711</v>
      </c>
      <c r="G1191" s="71" t="s">
        <v>19712</v>
      </c>
      <c r="H1191" s="73">
        <v>10387046</v>
      </c>
      <c r="I1191" s="73" t="str" cm="1">
        <f t="array" ref="I1191">IF(COUNTIF(Q$2:Q1191,Q1191)=1,_xlfn.TEXTJOIN(";",1,IF($Q$2:$Q$2000=Q1191,$C$2:$C$2000,"")),"")</f>
        <v>Immulite 1000</v>
      </c>
      <c r="J1191" s="73" t="str" cm="1">
        <f t="array" ref="J1191">IF(COUNTIF(Q$2:Q1191,Q1191)=1,_xlfn.TEXTJOIN(";",1,IF($Q$2:$Q$2000=Q1191,$F$2:$F$2000,"")),"")</f>
        <v>LTYZ</v>
      </c>
      <c r="K1191" s="73" t="str" cm="1">
        <f t="array" ref="K1191">IF(COUNTIF(Q$2:Q1191,Q1191)=1,_xlfn.TEXTJOIN(";",1,IF($Q$2:$Q$2000=Q1191,$H$2:$H$2000,"")),"")</f>
        <v>10387046</v>
      </c>
      <c r="L1191" s="103" t="s">
        <v>19713</v>
      </c>
      <c r="M1191" s="103">
        <v>1</v>
      </c>
      <c r="O1191" s="72" t="s">
        <v>15522</v>
      </c>
      <c r="P1191" s="72" t="s">
        <v>19714</v>
      </c>
      <c r="Q1191" s="72" t="str">
        <f t="shared" si="18"/>
        <v>国械备20180163号</v>
      </c>
      <c r="R1191" s="104">
        <v>43434</v>
      </c>
      <c r="S1191" s="74">
        <v>43434</v>
      </c>
      <c r="T1191" s="74">
        <v>401768</v>
      </c>
    </row>
    <row r="1192" spans="1:20" s="103" customFormat="1" ht="25.5" customHeight="1">
      <c r="A1192" s="70" t="s">
        <v>13371</v>
      </c>
      <c r="B1192" s="70">
        <v>1</v>
      </c>
      <c r="C1192" s="129" t="s">
        <v>15299</v>
      </c>
      <c r="D1192" s="72" t="s">
        <v>19715</v>
      </c>
      <c r="E1192" s="72" t="s">
        <v>19716</v>
      </c>
      <c r="F1192" s="71" t="s">
        <v>19717</v>
      </c>
      <c r="G1192" s="71" t="s">
        <v>19718</v>
      </c>
      <c r="H1192" s="73">
        <v>10387025</v>
      </c>
      <c r="I1192" s="73" t="str" cm="1">
        <f t="array" ref="I1192">IF(COUNTIF(Q$2:Q1192,Q1192)=1,_xlfn.TEXTJOIN(";",1,IF($Q$2:$Q$2000=Q1192,$C$2:$C$2000,"")),"")</f>
        <v>Immulite 1000</v>
      </c>
      <c r="J1192" s="73" t="str" cm="1">
        <f t="array" ref="J1192">IF(COUNTIF(Q$2:Q1192,Q1192)=1,_xlfn.TEXTJOIN(";",1,IF($Q$2:$Q$2000=Q1192,$F$2:$F$2000,"")),"")</f>
        <v>LFEZ</v>
      </c>
      <c r="K1192" s="73" t="str" cm="1">
        <f t="array" ref="K1192">IF(COUNTIF(Q$2:Q1192,Q1192)=1,_xlfn.TEXTJOIN(";",1,IF($Q$2:$Q$2000=Q1192,$H$2:$H$2000,"")),"")</f>
        <v>10387025</v>
      </c>
      <c r="L1192" s="103" t="s">
        <v>19719</v>
      </c>
      <c r="M1192" s="103">
        <v>1</v>
      </c>
      <c r="O1192" s="72" t="s">
        <v>15522</v>
      </c>
      <c r="P1192" s="72" t="s">
        <v>19720</v>
      </c>
      <c r="Q1192" s="72" t="str">
        <f t="shared" si="18"/>
        <v>国械备20162044号</v>
      </c>
      <c r="R1192" s="104">
        <v>43434</v>
      </c>
      <c r="S1192" s="74">
        <v>43434</v>
      </c>
      <c r="T1192" s="74">
        <v>401768</v>
      </c>
    </row>
    <row r="1193" spans="1:20" s="103" customFormat="1" ht="25.5" customHeight="1">
      <c r="A1193" s="70" t="s">
        <v>13371</v>
      </c>
      <c r="B1193" s="70">
        <v>1</v>
      </c>
      <c r="C1193" s="129" t="s">
        <v>15299</v>
      </c>
      <c r="D1193" s="72" t="s">
        <v>19721</v>
      </c>
      <c r="E1193" s="72" t="s">
        <v>19722</v>
      </c>
      <c r="F1193" s="71" t="s">
        <v>19723</v>
      </c>
      <c r="G1193" s="71" t="s">
        <v>19724</v>
      </c>
      <c r="H1193" s="73">
        <v>10387578</v>
      </c>
      <c r="I1193" s="73" t="str" cm="1">
        <f t="array" ref="I1193">IF(COUNTIF(Q$2:Q1193,Q1193)=1,_xlfn.TEXTJOIN(";",1,IF($Q$2:$Q$2000=Q1193,$C$2:$C$2000,"")),"")</f>
        <v>Immulite 1000</v>
      </c>
      <c r="J1193" s="73" t="str" cm="1">
        <f t="array" ref="J1193">IF(COUNTIF(Q$2:Q1193,Q1193)=1,_xlfn.TEXTJOIN(";",1,IF($Q$2:$Q$2000=Q1193,$F$2:$F$2000,"")),"")</f>
        <v>LT3Z</v>
      </c>
      <c r="K1193" s="73" t="str" cm="1">
        <f t="array" ref="K1193">IF(COUNTIF(Q$2:Q1193,Q1193)=1,_xlfn.TEXTJOIN(";",1,IF($Q$2:$Q$2000=Q1193,$H$2:$H$2000,"")),"")</f>
        <v>10387578</v>
      </c>
      <c r="L1193" s="103" t="s">
        <v>19725</v>
      </c>
      <c r="M1193" s="103">
        <v>1</v>
      </c>
      <c r="O1193" s="72" t="s">
        <v>15522</v>
      </c>
      <c r="P1193" s="72" t="s">
        <v>19726</v>
      </c>
      <c r="Q1193" s="72" t="str">
        <f t="shared" si="18"/>
        <v>国械备20170232号</v>
      </c>
      <c r="R1193" s="104">
        <v>43434</v>
      </c>
      <c r="S1193" s="74">
        <v>43434</v>
      </c>
      <c r="T1193" s="74">
        <v>401768</v>
      </c>
    </row>
    <row r="1194" spans="1:20" s="103" customFormat="1" ht="25.5" customHeight="1">
      <c r="A1194" s="70" t="s">
        <v>13371</v>
      </c>
      <c r="B1194" s="70">
        <v>1</v>
      </c>
      <c r="C1194" s="71" t="s">
        <v>15305</v>
      </c>
      <c r="D1194" s="72" t="s">
        <v>19727</v>
      </c>
      <c r="E1194" s="72" t="s">
        <v>19728</v>
      </c>
      <c r="F1194" s="71" t="s">
        <v>19729</v>
      </c>
      <c r="G1194" s="71" t="s">
        <v>19730</v>
      </c>
      <c r="H1194" s="73">
        <v>10387069</v>
      </c>
      <c r="I1194" s="73" t="str" cm="1">
        <f t="array" ref="I1194">IF(COUNTIF(Q$2:Q1194,Q1194)=1,_xlfn.TEXTJOIN(";",1,IF($Q$2:$Q$2000=Q1194,$C$2:$C$2000,"")),"")</f>
        <v>Immulite 2000</v>
      </c>
      <c r="J1194" s="73" t="str" cm="1">
        <f t="array" ref="J1194">IF(COUNTIF(Q$2:Q1194,Q1194)=1,_xlfn.TEXTJOIN(";",1,IF($Q$2:$Q$2000=Q1194,$F$2:$F$2000,"")),"")</f>
        <v>L2PRZ</v>
      </c>
      <c r="K1194" s="73" t="str" cm="1">
        <f t="array" ref="K1194">IF(COUNTIF(Q$2:Q1194,Q1194)=1,_xlfn.TEXTJOIN(";",1,IF($Q$2:$Q$2000=Q1194,$H$2:$H$2000,"")),"")</f>
        <v>10387069</v>
      </c>
      <c r="L1194" s="103" t="s">
        <v>19731</v>
      </c>
      <c r="M1194" s="103">
        <v>1</v>
      </c>
      <c r="O1194" s="72" t="s">
        <v>15522</v>
      </c>
      <c r="P1194" s="72" t="s">
        <v>19732</v>
      </c>
      <c r="Q1194" s="72" t="str">
        <f t="shared" si="18"/>
        <v>国械备20161736号</v>
      </c>
      <c r="R1194" s="104">
        <v>43434</v>
      </c>
      <c r="S1194" s="74">
        <v>43434</v>
      </c>
      <c r="T1194" s="74">
        <v>401768</v>
      </c>
    </row>
    <row r="1195" spans="1:20" s="103" customFormat="1" ht="25.5" customHeight="1">
      <c r="A1195" s="70" t="s">
        <v>13371</v>
      </c>
      <c r="B1195" s="70">
        <v>1</v>
      </c>
      <c r="C1195" s="71" t="s">
        <v>15305</v>
      </c>
      <c r="D1195" s="72" t="s">
        <v>19733</v>
      </c>
      <c r="E1195" s="72" t="s">
        <v>19734</v>
      </c>
      <c r="F1195" s="71" t="s">
        <v>19735</v>
      </c>
      <c r="G1195" s="71" t="s">
        <v>19736</v>
      </c>
      <c r="H1195" s="73">
        <v>10387061</v>
      </c>
      <c r="I1195" s="73" t="str" cm="1">
        <f t="array" ref="I1195">IF(COUNTIF(Q$2:Q1195,Q1195)=1,_xlfn.TEXTJOIN(";",1,IF($Q$2:$Q$2000=Q1195,$C$2:$C$2000,"")),"")</f>
        <v>Immulite 2000</v>
      </c>
      <c r="J1195" s="73" t="str" cm="1">
        <f t="array" ref="J1195">IF(COUNTIF(Q$2:Q1195,Q1195)=1,_xlfn.TEXTJOIN(";",1,IF($Q$2:$Q$2000=Q1195,$F$2:$F$2000,"")),"")</f>
        <v>L2TSZ</v>
      </c>
      <c r="K1195" s="73" t="str" cm="1">
        <f t="array" ref="K1195">IF(COUNTIF(Q$2:Q1195,Q1195)=1,_xlfn.TEXTJOIN(";",1,IF($Q$2:$Q$2000=Q1195,$H$2:$H$2000,"")),"")</f>
        <v>10387061</v>
      </c>
      <c r="L1195" s="103" t="s">
        <v>19737</v>
      </c>
      <c r="M1195" s="103">
        <v>1</v>
      </c>
      <c r="O1195" s="72" t="s">
        <v>15522</v>
      </c>
      <c r="P1195" s="72" t="s">
        <v>19738</v>
      </c>
      <c r="Q1195" s="72" t="str">
        <f t="shared" si="18"/>
        <v>国械备20161309号</v>
      </c>
      <c r="R1195" s="104">
        <v>43438</v>
      </c>
      <c r="S1195" s="74">
        <v>43438</v>
      </c>
      <c r="T1195" s="74">
        <v>401768</v>
      </c>
    </row>
    <row r="1196" spans="1:20" s="103" customFormat="1" ht="25.5" customHeight="1">
      <c r="A1196" s="70" t="s">
        <v>13371</v>
      </c>
      <c r="B1196" s="70">
        <v>1</v>
      </c>
      <c r="C1196" s="71" t="s">
        <v>15305</v>
      </c>
      <c r="D1196" s="72" t="s">
        <v>19739</v>
      </c>
      <c r="E1196" s="72" t="s">
        <v>19740</v>
      </c>
      <c r="F1196" s="71" t="s">
        <v>19741</v>
      </c>
      <c r="G1196" s="71" t="s">
        <v>19742</v>
      </c>
      <c r="H1196" s="73">
        <v>10387054</v>
      </c>
      <c r="I1196" s="73" t="str" cm="1">
        <f t="array" ref="I1196">IF(COUNTIF(Q$2:Q1196,Q1196)=1,_xlfn.TEXTJOIN(";",1,IF($Q$2:$Q$2000=Q1196,$C$2:$C$2000,"")),"")</f>
        <v>Immulite 2000</v>
      </c>
      <c r="J1196" s="73" t="str" cm="1">
        <f t="array" ref="J1196">IF(COUNTIF(Q$2:Q1196,Q1196)=1,_xlfn.TEXTJOIN(";",1,IF($Q$2:$Q$2000=Q1196,$F$2:$F$2000,"")),"")</f>
        <v>L2FVZ</v>
      </c>
      <c r="K1196" s="73" t="str" cm="1">
        <f t="array" ref="K1196">IF(COUNTIF(Q$2:Q1196,Q1196)=1,_xlfn.TEXTJOIN(";",1,IF($Q$2:$Q$2000=Q1196,$H$2:$H$2000,"")),"")</f>
        <v>10387054</v>
      </c>
      <c r="L1196" s="103" t="s">
        <v>19743</v>
      </c>
      <c r="M1196" s="103">
        <v>1</v>
      </c>
      <c r="O1196" s="72" t="s">
        <v>15522</v>
      </c>
      <c r="P1196" s="72" t="s">
        <v>19744</v>
      </c>
      <c r="Q1196" s="72" t="str">
        <f t="shared" si="18"/>
        <v>国械备20161418号</v>
      </c>
      <c r="R1196" s="104">
        <v>43438</v>
      </c>
      <c r="S1196" s="74">
        <v>43438</v>
      </c>
      <c r="T1196" s="74">
        <v>401768</v>
      </c>
    </row>
    <row r="1197" spans="1:20" s="103" customFormat="1" ht="25.5" customHeight="1">
      <c r="A1197" s="70" t="s">
        <v>13371</v>
      </c>
      <c r="B1197" s="70">
        <v>3</v>
      </c>
      <c r="C1197" s="71" t="s">
        <v>17985</v>
      </c>
      <c r="D1197" s="72" t="s">
        <v>19745</v>
      </c>
      <c r="E1197" s="72" t="s">
        <v>19746</v>
      </c>
      <c r="F1197" s="73" t="s">
        <v>19747</v>
      </c>
      <c r="G1197" s="71" t="s">
        <v>19748</v>
      </c>
      <c r="H1197" s="73">
        <v>10309059</v>
      </c>
      <c r="I1197" s="73" t="str" cm="1">
        <f t="array" ref="I1197">IF(COUNTIF(Q$2:Q1197,Q1197)=1,_xlfn.TEXTJOIN(";",1,IF($Q$2:$Q$2000=Q1197,$C$2:$C$2000,"")),"")</f>
        <v>Centaur;Atellica IM</v>
      </c>
      <c r="J1197" s="73" t="str" cm="1">
        <f t="array" ref="J1197">IF(COUNTIF(Q$2:Q1197,Q1197)=1,_xlfn.TEXTJOIN(";",1,IF($Q$2:$Q$2000=Q1197,$F$2:$F$2000,"")),"")</f>
        <v>03394660;10995605</v>
      </c>
      <c r="K1197" s="73" t="str" cm="1">
        <f t="array" ref="K1197">IF(COUNTIF(Q$2:Q1197,Q1197)=1,_xlfn.TEXTJOIN(";",1,IF($Q$2:$Q$2000=Q1197,$H$2:$H$2000,"")),"")</f>
        <v>10309059;10995605</v>
      </c>
      <c r="L1197" s="103" t="s">
        <v>19749</v>
      </c>
      <c r="M1197" s="103">
        <v>1</v>
      </c>
      <c r="O1197" s="72" t="s">
        <v>19750</v>
      </c>
      <c r="P1197" s="72" t="s">
        <v>19751</v>
      </c>
      <c r="Q1197" s="72" t="str">
        <f t="shared" si="18"/>
        <v>国械注进20183402371</v>
      </c>
      <c r="R1197" s="104">
        <v>44743</v>
      </c>
      <c r="S1197" s="74">
        <v>45182</v>
      </c>
      <c r="T1197" s="74">
        <v>47008</v>
      </c>
    </row>
    <row r="1198" spans="1:20" s="103" customFormat="1" ht="25.5" customHeight="1">
      <c r="A1198" s="70" t="s">
        <v>13371</v>
      </c>
      <c r="B1198" s="70">
        <v>3</v>
      </c>
      <c r="C1198" s="71" t="s">
        <v>130</v>
      </c>
      <c r="D1198" s="72" t="s">
        <v>19745</v>
      </c>
      <c r="E1198" s="72" t="s">
        <v>19746</v>
      </c>
      <c r="F1198" s="73">
        <v>10995605</v>
      </c>
      <c r="G1198" s="71" t="s">
        <v>19752</v>
      </c>
      <c r="H1198" s="73">
        <v>10995605</v>
      </c>
      <c r="I1198" s="73" t="str" cm="1">
        <f t="array" ref="I1198">IF(COUNTIF(Q$2:Q1198,Q1198)=1,_xlfn.TEXTJOIN(";",1,IF($Q$2:$Q$2000=Q1198,$C$2:$C$2000,"")),"")</f>
        <v/>
      </c>
      <c r="J1198" s="73" t="str" cm="1">
        <f t="array" ref="J1198">IF(COUNTIF(Q$2:Q1198,Q1198)=1,_xlfn.TEXTJOIN(";",1,IF($Q$2:$Q$2000=Q1198,$F$2:$F$2000,"")),"")</f>
        <v/>
      </c>
      <c r="K1198" s="73" t="str" cm="1">
        <f t="array" ref="K1198">IF(COUNTIF(Q$2:Q1198,Q1198)=1,_xlfn.TEXTJOIN(";",1,IF($Q$2:$Q$2000=Q1198,$H$2:$H$2000,"")),"")</f>
        <v/>
      </c>
      <c r="L1198" s="103" t="s">
        <v>19753</v>
      </c>
      <c r="M1198" s="103">
        <v>1</v>
      </c>
      <c r="O1198" s="72" t="s">
        <v>19754</v>
      </c>
      <c r="P1198" s="72" t="s">
        <v>19755</v>
      </c>
      <c r="Q1198" s="72" t="str">
        <f t="shared" si="18"/>
        <v>国械注进20183402371</v>
      </c>
      <c r="R1198" s="104">
        <v>44743</v>
      </c>
      <c r="S1198" s="74">
        <v>45182</v>
      </c>
      <c r="T1198" s="74">
        <v>47008</v>
      </c>
    </row>
    <row r="1199" spans="1:20" s="103" customFormat="1" ht="25.5" customHeight="1">
      <c r="A1199" s="70" t="s">
        <v>13371</v>
      </c>
      <c r="B1199" s="70">
        <v>3</v>
      </c>
      <c r="C1199" s="71" t="s">
        <v>17985</v>
      </c>
      <c r="D1199" s="72" t="s">
        <v>19756</v>
      </c>
      <c r="E1199" s="72" t="s">
        <v>19757</v>
      </c>
      <c r="F1199" s="73" t="s">
        <v>19758</v>
      </c>
      <c r="G1199" s="71" t="s">
        <v>19759</v>
      </c>
      <c r="H1199" s="73">
        <v>10309509</v>
      </c>
      <c r="I1199" s="73" t="str" cm="1">
        <f t="array" ref="I1199">IF(COUNTIF(Q$2:Q1199,Q1199)=1,_xlfn.TEXTJOIN(";",1,IF($Q$2:$Q$2000=Q1199,$C$2:$C$2000,"")),"")</f>
        <v>Centaur;Atellica IM</v>
      </c>
      <c r="J1199" s="73" t="str" cm="1">
        <f t="array" ref="J1199">IF(COUNTIF(Q$2:Q1199,Q1199)=1,_xlfn.TEXTJOIN(";",1,IF($Q$2:$Q$2000=Q1199,$F$2:$F$2000,"")),"")</f>
        <v>07569996;10995598</v>
      </c>
      <c r="K1199" s="73" t="str" cm="1">
        <f t="array" ref="K1199">IF(COUNTIF(Q$2:Q1199,Q1199)=1,_xlfn.TEXTJOIN(";",1,IF($Q$2:$Q$2000=Q1199,$H$2:$H$2000,"")),"")</f>
        <v>10309509;10995598</v>
      </c>
      <c r="L1199" s="103" t="s">
        <v>19760</v>
      </c>
      <c r="M1199" s="103">
        <v>1</v>
      </c>
      <c r="O1199" s="72" t="s">
        <v>19761</v>
      </c>
      <c r="P1199" s="72" t="s">
        <v>19762</v>
      </c>
      <c r="Q1199" s="72" t="str">
        <f t="shared" si="18"/>
        <v>国械注进20183402369</v>
      </c>
      <c r="R1199" s="104">
        <v>44739</v>
      </c>
      <c r="S1199" s="74">
        <v>45182</v>
      </c>
      <c r="T1199" s="74">
        <v>47008</v>
      </c>
    </row>
    <row r="1200" spans="1:20" s="103" customFormat="1" ht="25.5" customHeight="1">
      <c r="A1200" s="70" t="s">
        <v>13371</v>
      </c>
      <c r="B1200" s="70">
        <v>3</v>
      </c>
      <c r="C1200" s="71" t="s">
        <v>130</v>
      </c>
      <c r="D1200" s="72" t="s">
        <v>19756</v>
      </c>
      <c r="E1200" s="72" t="s">
        <v>19757</v>
      </c>
      <c r="F1200" s="73" t="s">
        <v>19763</v>
      </c>
      <c r="G1200" s="71" t="s">
        <v>19764</v>
      </c>
      <c r="H1200" s="73">
        <v>10995598</v>
      </c>
      <c r="I1200" s="73" t="str" cm="1">
        <f t="array" ref="I1200">IF(COUNTIF(Q$2:Q1200,Q1200)=1,_xlfn.TEXTJOIN(";",1,IF($Q$2:$Q$2000=Q1200,$C$2:$C$2000,"")),"")</f>
        <v/>
      </c>
      <c r="J1200" s="73" t="str" cm="1">
        <f t="array" ref="J1200">IF(COUNTIF(Q$2:Q1200,Q1200)=1,_xlfn.TEXTJOIN(";",1,IF($Q$2:$Q$2000=Q1200,$F$2:$F$2000,"")),"")</f>
        <v/>
      </c>
      <c r="K1200" s="73" t="str" cm="1">
        <f t="array" ref="K1200">IF(COUNTIF(Q$2:Q1200,Q1200)=1,_xlfn.TEXTJOIN(";",1,IF($Q$2:$Q$2000=Q1200,$H$2:$H$2000,"")),"")</f>
        <v/>
      </c>
      <c r="L1200" s="103" t="s">
        <v>19765</v>
      </c>
      <c r="M1200" s="103">
        <v>1</v>
      </c>
      <c r="O1200" s="72" t="s">
        <v>19766</v>
      </c>
      <c r="P1200" s="72" t="s">
        <v>19767</v>
      </c>
      <c r="Q1200" s="72" t="str">
        <f t="shared" si="18"/>
        <v>国械注进20183402369</v>
      </c>
      <c r="R1200" s="104">
        <v>44739</v>
      </c>
      <c r="S1200" s="74">
        <v>45182</v>
      </c>
      <c r="T1200" s="74">
        <v>47008</v>
      </c>
    </row>
    <row r="1201" spans="1:20" s="103" customFormat="1" ht="25.5" customHeight="1">
      <c r="A1201" s="70" t="s">
        <v>13371</v>
      </c>
      <c r="B1201" s="70">
        <v>3</v>
      </c>
      <c r="C1201" s="71" t="s">
        <v>17985</v>
      </c>
      <c r="D1201" s="72" t="s">
        <v>19768</v>
      </c>
      <c r="E1201" s="72" t="s">
        <v>19769</v>
      </c>
      <c r="F1201" s="73" t="s">
        <v>19770</v>
      </c>
      <c r="G1201" s="71" t="s">
        <v>19771</v>
      </c>
      <c r="H1201" s="73">
        <v>10309083</v>
      </c>
      <c r="I1201" s="73" t="str" cm="1">
        <f t="array" ref="I1201">IF(COUNTIF(Q$2:Q1201,Q1201)=1,_xlfn.TEXTJOIN(";",1,IF($Q$2:$Q$2000=Q1201,$C$2:$C$2000,"")),"")</f>
        <v>Centaur;Atellica IM</v>
      </c>
      <c r="J1201" s="73" t="str" cm="1">
        <f t="array" ref="J1201">IF(COUNTIF(Q$2:Q1201,Q1201)=1,_xlfn.TEXTJOIN(";",1,IF($Q$2:$Q$2000=Q1201,$F$2:$F$2000,"")),"")</f>
        <v>05004126;10995444</v>
      </c>
      <c r="K1201" s="73" t="str" cm="1">
        <f t="array" ref="K1201">IF(COUNTIF(Q$2:Q1201,Q1201)=1,_xlfn.TEXTJOIN(";",1,IF($Q$2:$Q$2000=Q1201,$H$2:$H$2000,"")),"")</f>
        <v>10309083;10995444</v>
      </c>
      <c r="L1201" s="103" t="s">
        <v>19772</v>
      </c>
      <c r="M1201" s="103">
        <v>1</v>
      </c>
      <c r="O1201" s="72" t="s">
        <v>18035</v>
      </c>
      <c r="P1201" s="72" t="s">
        <v>19773</v>
      </c>
      <c r="Q1201" s="72" t="str">
        <f t="shared" si="18"/>
        <v>国械注进20173402204</v>
      </c>
      <c r="R1201" s="104">
        <v>44657</v>
      </c>
      <c r="S1201" s="104">
        <v>44741</v>
      </c>
      <c r="T1201" s="104">
        <v>46566</v>
      </c>
    </row>
    <row r="1202" spans="1:20" s="103" customFormat="1" ht="25.5" customHeight="1">
      <c r="A1202" s="70" t="s">
        <v>13371</v>
      </c>
      <c r="B1202" s="70">
        <v>3</v>
      </c>
      <c r="C1202" s="71" t="s">
        <v>130</v>
      </c>
      <c r="D1202" s="72" t="s">
        <v>19768</v>
      </c>
      <c r="E1202" s="72" t="s">
        <v>19769</v>
      </c>
      <c r="F1202" s="73">
        <v>10995444</v>
      </c>
      <c r="G1202" s="71" t="s">
        <v>19774</v>
      </c>
      <c r="H1202" s="73">
        <v>10995444</v>
      </c>
      <c r="I1202" s="73" t="str" cm="1">
        <f t="array" ref="I1202">IF(COUNTIF(Q$2:Q1202,Q1202)=1,_xlfn.TEXTJOIN(";",1,IF($Q$2:$Q$2000=Q1202,$C$2:$C$2000,"")),"")</f>
        <v/>
      </c>
      <c r="J1202" s="73" t="str" cm="1">
        <f t="array" ref="J1202">IF(COUNTIF(Q$2:Q1202,Q1202)=1,_xlfn.TEXTJOIN(";",1,IF($Q$2:$Q$2000=Q1202,$F$2:$F$2000,"")),"")</f>
        <v/>
      </c>
      <c r="K1202" s="73" t="str" cm="1">
        <f t="array" ref="K1202">IF(COUNTIF(Q$2:Q1202,Q1202)=1,_xlfn.TEXTJOIN(";",1,IF($Q$2:$Q$2000=Q1202,$H$2:$H$2000,"")),"")</f>
        <v/>
      </c>
      <c r="L1202" s="103" t="s">
        <v>19775</v>
      </c>
      <c r="M1202" s="103">
        <v>1</v>
      </c>
      <c r="O1202" s="72" t="s">
        <v>18038</v>
      </c>
      <c r="P1202" s="72" t="s">
        <v>19776</v>
      </c>
      <c r="Q1202" s="72" t="str">
        <f t="shared" si="18"/>
        <v>国械注进20173402204</v>
      </c>
      <c r="R1202" s="104">
        <v>44657</v>
      </c>
      <c r="S1202" s="104">
        <v>44741</v>
      </c>
      <c r="T1202" s="104">
        <v>46566</v>
      </c>
    </row>
    <row r="1203" spans="1:20" s="103" customFormat="1" ht="25.5" customHeight="1">
      <c r="A1203" s="70" t="s">
        <v>13371</v>
      </c>
      <c r="B1203" s="70">
        <v>3</v>
      </c>
      <c r="C1203" s="71" t="s">
        <v>17985</v>
      </c>
      <c r="D1203" s="72" t="s">
        <v>19777</v>
      </c>
      <c r="E1203" s="72" t="s">
        <v>19778</v>
      </c>
      <c r="F1203" s="73" t="s">
        <v>19779</v>
      </c>
      <c r="G1203" s="71" t="s">
        <v>19780</v>
      </c>
      <c r="H1203" s="73">
        <v>10309522</v>
      </c>
      <c r="I1203" s="73" t="str" cm="1">
        <f t="array" ref="I1203">IF(COUNTIF(Q$2:Q1203,Q1203)=1,_xlfn.TEXTJOIN(";",1,IF($Q$2:$Q$2000=Q1203,$C$2:$C$2000,"")),"")</f>
        <v>Centaur;Atellica IM</v>
      </c>
      <c r="J1203" s="73" t="str" cm="1">
        <f t="array" ref="J1203">IF(COUNTIF(Q$2:Q1203,Q1203)=1,_xlfn.TEXTJOIN(";",1,IF($Q$2:$Q$2000=Q1203,$F$2:$F$2000,"")),"")</f>
        <v>07720961;10995596</v>
      </c>
      <c r="K1203" s="73" t="str" cm="1">
        <f t="array" ref="K1203">IF(COUNTIF(Q$2:Q1203,Q1203)=1,_xlfn.TEXTJOIN(";",1,IF($Q$2:$Q$2000=Q1203,$H$2:$H$2000,"")),"")</f>
        <v>10309522;10995596</v>
      </c>
      <c r="L1203" s="103" t="s">
        <v>19781</v>
      </c>
      <c r="M1203" s="103">
        <v>1</v>
      </c>
      <c r="O1203" s="72" t="s">
        <v>18035</v>
      </c>
      <c r="P1203" s="72" t="s">
        <v>19782</v>
      </c>
      <c r="Q1203" s="72" t="str">
        <f t="shared" si="18"/>
        <v>国械注进20173406581</v>
      </c>
      <c r="R1203" s="104">
        <v>44550</v>
      </c>
      <c r="S1203" s="104">
        <v>44803</v>
      </c>
      <c r="T1203" s="104">
        <v>46628</v>
      </c>
    </row>
    <row r="1204" spans="1:20" s="103" customFormat="1" ht="25.5" customHeight="1">
      <c r="A1204" s="70" t="s">
        <v>13371</v>
      </c>
      <c r="B1204" s="70">
        <v>3</v>
      </c>
      <c r="C1204" s="71" t="s">
        <v>130</v>
      </c>
      <c r="D1204" s="72" t="s">
        <v>19777</v>
      </c>
      <c r="E1204" s="72" t="s">
        <v>19778</v>
      </c>
      <c r="F1204" s="73">
        <v>10995596</v>
      </c>
      <c r="G1204" s="71" t="s">
        <v>19783</v>
      </c>
      <c r="H1204" s="73">
        <v>10995596</v>
      </c>
      <c r="I1204" s="73" t="str" cm="1">
        <f t="array" ref="I1204">IF(COUNTIF(Q$2:Q1204,Q1204)=1,_xlfn.TEXTJOIN(";",1,IF($Q$2:$Q$2000=Q1204,$C$2:$C$2000,"")),"")</f>
        <v/>
      </c>
      <c r="J1204" s="73" t="str" cm="1">
        <f t="array" ref="J1204">IF(COUNTIF(Q$2:Q1204,Q1204)=1,_xlfn.TEXTJOIN(";",1,IF($Q$2:$Q$2000=Q1204,$F$2:$F$2000,"")),"")</f>
        <v/>
      </c>
      <c r="K1204" s="73" t="str" cm="1">
        <f t="array" ref="K1204">IF(COUNTIF(Q$2:Q1204,Q1204)=1,_xlfn.TEXTJOIN(";",1,IF($Q$2:$Q$2000=Q1204,$H$2:$H$2000,"")),"")</f>
        <v/>
      </c>
      <c r="L1204" s="103" t="s">
        <v>19784</v>
      </c>
      <c r="M1204" s="103">
        <v>1</v>
      </c>
      <c r="O1204" s="72" t="s">
        <v>18038</v>
      </c>
      <c r="P1204" s="72" t="s">
        <v>19785</v>
      </c>
      <c r="Q1204" s="72" t="str">
        <f t="shared" si="18"/>
        <v>国械注进20173406581</v>
      </c>
      <c r="R1204" s="104">
        <v>44550</v>
      </c>
      <c r="S1204" s="104">
        <v>44803</v>
      </c>
      <c r="T1204" s="104">
        <v>46628</v>
      </c>
    </row>
    <row r="1205" spans="1:20" s="103" customFormat="1" ht="25.5" customHeight="1">
      <c r="A1205" s="70" t="s">
        <v>13371</v>
      </c>
      <c r="B1205" s="70">
        <v>3</v>
      </c>
      <c r="C1205" s="71" t="s">
        <v>17985</v>
      </c>
      <c r="D1205" s="72" t="s">
        <v>19786</v>
      </c>
      <c r="E1205" s="72" t="s">
        <v>19787</v>
      </c>
      <c r="F1205" s="73" t="s">
        <v>19788</v>
      </c>
      <c r="G1205" s="71" t="s">
        <v>19789</v>
      </c>
      <c r="H1205" s="73">
        <v>10309005</v>
      </c>
      <c r="I1205" s="73" t="str" cm="1">
        <f t="array" ref="I1205">IF(COUNTIF(Q$2:Q1205,Q1205)=1,_xlfn.TEXTJOIN(";",1,IF($Q$2:$Q$2000=Q1205,$C$2:$C$2000,"")),"")</f>
        <v>Centaur;Atellica IM</v>
      </c>
      <c r="J1205" s="73" t="str" cm="1">
        <f t="array" ref="J1205">IF(COUNTIF(Q$2:Q1205,Q1205)=1,_xlfn.TEXTJOIN(";",1,IF($Q$2:$Q$2000=Q1205,$F$2:$F$2000,"")),"")</f>
        <v>01313752;10995447</v>
      </c>
      <c r="K1205" s="73" t="str" cm="1">
        <f t="array" ref="K1205">IF(COUNTIF(Q$2:Q1205,Q1205)=1,_xlfn.TEXTJOIN(";",1,IF($Q$2:$Q$2000=Q1205,$H$2:$H$2000,"")),"")</f>
        <v>10309005;10995447</v>
      </c>
      <c r="L1205" s="103" t="s">
        <v>19790</v>
      </c>
      <c r="M1205" s="103">
        <v>1</v>
      </c>
      <c r="O1205" s="72" t="s">
        <v>19791</v>
      </c>
      <c r="P1205" s="72" t="s">
        <v>19792</v>
      </c>
      <c r="Q1205" s="72" t="str">
        <f t="shared" si="18"/>
        <v>国械注进20153400194</v>
      </c>
      <c r="R1205" s="104">
        <v>43583</v>
      </c>
      <c r="S1205" s="104">
        <v>43583</v>
      </c>
      <c r="T1205" s="104">
        <v>45409</v>
      </c>
    </row>
    <row r="1206" spans="1:20" s="103" customFormat="1" ht="25.5" customHeight="1">
      <c r="A1206" s="70" t="s">
        <v>13371</v>
      </c>
      <c r="B1206" s="70">
        <v>3</v>
      </c>
      <c r="C1206" s="71" t="s">
        <v>130</v>
      </c>
      <c r="D1206" s="72" t="s">
        <v>19786</v>
      </c>
      <c r="E1206" s="72" t="s">
        <v>19787</v>
      </c>
      <c r="F1206" s="73">
        <v>10995447</v>
      </c>
      <c r="G1206" s="71" t="s">
        <v>19793</v>
      </c>
      <c r="H1206" s="73">
        <v>10995447</v>
      </c>
      <c r="I1206" s="73" t="str" cm="1">
        <f t="array" ref="I1206">IF(COUNTIF(Q$2:Q1206,Q1206)=1,_xlfn.TEXTJOIN(";",1,IF($Q$2:$Q$2000=Q1206,$C$2:$C$2000,"")),"")</f>
        <v/>
      </c>
      <c r="J1206" s="73" t="str" cm="1">
        <f t="array" ref="J1206">IF(COUNTIF(Q$2:Q1206,Q1206)=1,_xlfn.TEXTJOIN(";",1,IF($Q$2:$Q$2000=Q1206,$F$2:$F$2000,"")),"")</f>
        <v/>
      </c>
      <c r="K1206" s="73" t="str" cm="1">
        <f t="array" ref="K1206">IF(COUNTIF(Q$2:Q1206,Q1206)=1,_xlfn.TEXTJOIN(";",1,IF($Q$2:$Q$2000=Q1206,$H$2:$H$2000,"")),"")</f>
        <v/>
      </c>
      <c r="L1206" s="103" t="s">
        <v>19794</v>
      </c>
      <c r="M1206" s="103">
        <v>1</v>
      </c>
      <c r="O1206" s="72" t="s">
        <v>19766</v>
      </c>
      <c r="P1206" s="72" t="s">
        <v>19795</v>
      </c>
      <c r="Q1206" s="72" t="str">
        <f t="shared" si="18"/>
        <v>国械注进20153400194</v>
      </c>
      <c r="R1206" s="104">
        <v>43583</v>
      </c>
      <c r="S1206" s="104">
        <v>43583</v>
      </c>
      <c r="T1206" s="104">
        <v>45409</v>
      </c>
    </row>
    <row r="1207" spans="1:20" s="103" customFormat="1" ht="25.5" customHeight="1">
      <c r="A1207" s="70" t="s">
        <v>13371</v>
      </c>
      <c r="B1207" s="70">
        <v>3</v>
      </c>
      <c r="C1207" s="71" t="s">
        <v>17985</v>
      </c>
      <c r="D1207" s="72" t="s">
        <v>19796</v>
      </c>
      <c r="E1207" s="72" t="s">
        <v>19797</v>
      </c>
      <c r="F1207" s="73" t="s">
        <v>19798</v>
      </c>
      <c r="G1207" s="71" t="s">
        <v>19799</v>
      </c>
      <c r="H1207" s="73">
        <v>10308979</v>
      </c>
      <c r="I1207" s="73" t="str" cm="1">
        <f t="array" ref="I1207">IF(COUNTIF(Q$2:Q1207,Q1207)=1,_xlfn.TEXTJOIN(";",1,IF($Q$2:$Q$2000=Q1207,$C$2:$C$2000,"")),"")</f>
        <v>Centaur;Atellica IM</v>
      </c>
      <c r="J1207" s="73" t="str" cm="1">
        <f t="array" ref="J1207">IF(COUNTIF(Q$2:Q1207,Q1207)=1,_xlfn.TEXTJOIN(";",1,IF($Q$2:$Q$2000=Q1207,$F$2:$F$2000,"")),"")</f>
        <v>00504945;10995450</v>
      </c>
      <c r="K1207" s="73" t="str" cm="1">
        <f t="array" ref="K1207">IF(COUNTIF(Q$2:Q1207,Q1207)=1,_xlfn.TEXTJOIN(";",1,IF($Q$2:$Q$2000=Q1207,$H$2:$H$2000,"")),"")</f>
        <v>10308979;10995450</v>
      </c>
      <c r="L1207" s="103" t="s">
        <v>19800</v>
      </c>
      <c r="M1207" s="103">
        <v>1</v>
      </c>
      <c r="O1207" s="72" t="s">
        <v>19801</v>
      </c>
      <c r="P1207" s="72" t="s">
        <v>19802</v>
      </c>
      <c r="Q1207" s="72" t="str">
        <f t="shared" si="18"/>
        <v>国械注进20153400552</v>
      </c>
      <c r="R1207" s="104">
        <v>43735</v>
      </c>
      <c r="S1207" s="104">
        <v>43735</v>
      </c>
      <c r="T1207" s="104">
        <v>45561</v>
      </c>
    </row>
    <row r="1208" spans="1:20" s="103" customFormat="1" ht="25.5" customHeight="1">
      <c r="A1208" s="70" t="s">
        <v>13371</v>
      </c>
      <c r="B1208" s="70">
        <v>3</v>
      </c>
      <c r="C1208" s="71" t="s">
        <v>130</v>
      </c>
      <c r="D1208" s="72" t="s">
        <v>19796</v>
      </c>
      <c r="E1208" s="72" t="s">
        <v>19797</v>
      </c>
      <c r="F1208" s="73" t="s">
        <v>19803</v>
      </c>
      <c r="G1208" s="71" t="s">
        <v>19804</v>
      </c>
      <c r="H1208" s="73">
        <v>10995450</v>
      </c>
      <c r="I1208" s="73" t="str" cm="1">
        <f t="array" ref="I1208">IF(COUNTIF(Q$2:Q1208,Q1208)=1,_xlfn.TEXTJOIN(";",1,IF($Q$2:$Q$2000=Q1208,$C$2:$C$2000,"")),"")</f>
        <v/>
      </c>
      <c r="J1208" s="73" t="str" cm="1">
        <f t="array" ref="J1208">IF(COUNTIF(Q$2:Q1208,Q1208)=1,_xlfn.TEXTJOIN(";",1,IF($Q$2:$Q$2000=Q1208,$F$2:$F$2000,"")),"")</f>
        <v/>
      </c>
      <c r="K1208" s="73" t="str" cm="1">
        <f t="array" ref="K1208">IF(COUNTIF(Q$2:Q1208,Q1208)=1,_xlfn.TEXTJOIN(";",1,IF($Q$2:$Q$2000=Q1208,$H$2:$H$2000,"")),"")</f>
        <v/>
      </c>
      <c r="L1208" s="103" t="s">
        <v>19805</v>
      </c>
      <c r="M1208" s="103">
        <v>1</v>
      </c>
      <c r="O1208" s="72" t="s">
        <v>19806</v>
      </c>
      <c r="P1208" s="72" t="s">
        <v>19807</v>
      </c>
      <c r="Q1208" s="72" t="str">
        <f t="shared" si="18"/>
        <v>国械注进20153400552</v>
      </c>
      <c r="R1208" s="104">
        <v>43735</v>
      </c>
      <c r="S1208" s="104">
        <v>43735</v>
      </c>
      <c r="T1208" s="104">
        <v>45561</v>
      </c>
    </row>
    <row r="1209" spans="1:20" s="103" customFormat="1" ht="25.5" customHeight="1">
      <c r="A1209" s="70" t="s">
        <v>13371</v>
      </c>
      <c r="B1209" s="70">
        <v>3</v>
      </c>
      <c r="C1209" s="71" t="s">
        <v>17985</v>
      </c>
      <c r="D1209" s="72" t="s">
        <v>1492</v>
      </c>
      <c r="E1209" s="72" t="s">
        <v>19808</v>
      </c>
      <c r="F1209" s="73" t="s">
        <v>19809</v>
      </c>
      <c r="G1209" s="71" t="s">
        <v>19810</v>
      </c>
      <c r="H1209" s="73">
        <v>10698639</v>
      </c>
      <c r="I1209" s="73" t="str" cm="1">
        <f t="array" ref="I1209">IF(COUNTIF(Q$2:Q1209,Q1209)=1,_xlfn.TEXTJOIN(";",1,IF($Q$2:$Q$2000=Q1209,$C$2:$C$2000,"")),"")</f>
        <v>Centaur;Atellica IM</v>
      </c>
      <c r="J1209" s="73" t="str" cm="1">
        <f t="array" ref="J1209">IF(COUNTIF(Q$2:Q1209,Q1209)=1,_xlfn.TEXTJOIN(";",1,IF($Q$2:$Q$2000=Q1209,$F$2:$F$2000,"")),"")</f>
        <v>10698639;10995600</v>
      </c>
      <c r="K1209" s="73" t="str" cm="1">
        <f t="array" ref="K1209">IF(COUNTIF(Q$2:Q1209,Q1209)=1,_xlfn.TEXTJOIN(";",1,IF($Q$2:$Q$2000=Q1209,$H$2:$H$2000,"")),"")</f>
        <v>10698639;10995600</v>
      </c>
      <c r="L1209" s="103" t="s">
        <v>19811</v>
      </c>
      <c r="M1209" s="103">
        <v>1</v>
      </c>
      <c r="O1209" s="72" t="s">
        <v>18103</v>
      </c>
      <c r="P1209" s="72" t="s">
        <v>1493</v>
      </c>
      <c r="Q1209" s="72" t="str">
        <f t="shared" si="18"/>
        <v>国械注进20153400553</v>
      </c>
      <c r="R1209" s="104">
        <v>43836</v>
      </c>
      <c r="S1209" s="104">
        <v>43836</v>
      </c>
      <c r="T1209" s="104">
        <v>45662</v>
      </c>
    </row>
    <row r="1210" spans="1:20" s="103" customFormat="1" ht="25.5" customHeight="1">
      <c r="A1210" s="70" t="s">
        <v>13371</v>
      </c>
      <c r="B1210" s="70">
        <v>3</v>
      </c>
      <c r="C1210" s="71" t="s">
        <v>130</v>
      </c>
      <c r="D1210" s="72" t="s">
        <v>1492</v>
      </c>
      <c r="E1210" s="72" t="s">
        <v>19808</v>
      </c>
      <c r="F1210" s="73">
        <v>10995600</v>
      </c>
      <c r="G1210" s="71" t="s">
        <v>19812</v>
      </c>
      <c r="H1210" s="73">
        <v>10995600</v>
      </c>
      <c r="I1210" s="73" t="str" cm="1">
        <f t="array" ref="I1210">IF(COUNTIF(Q$2:Q1210,Q1210)=1,_xlfn.TEXTJOIN(";",1,IF($Q$2:$Q$2000=Q1210,$C$2:$C$2000,"")),"")</f>
        <v/>
      </c>
      <c r="J1210" s="73" t="str" cm="1">
        <f t="array" ref="J1210">IF(COUNTIF(Q$2:Q1210,Q1210)=1,_xlfn.TEXTJOIN(";",1,IF($Q$2:$Q$2000=Q1210,$F$2:$F$2000,"")),"")</f>
        <v/>
      </c>
      <c r="K1210" s="73" t="str" cm="1">
        <f t="array" ref="K1210">IF(COUNTIF(Q$2:Q1210,Q1210)=1,_xlfn.TEXTJOIN(";",1,IF($Q$2:$Q$2000=Q1210,$H$2:$H$2000,"")),"")</f>
        <v/>
      </c>
      <c r="L1210" s="103" t="s">
        <v>19813</v>
      </c>
      <c r="M1210" s="103">
        <v>1</v>
      </c>
      <c r="O1210" s="72" t="s">
        <v>18113</v>
      </c>
      <c r="P1210" s="72" t="s">
        <v>19814</v>
      </c>
      <c r="Q1210" s="72" t="str">
        <f t="shared" si="18"/>
        <v>国械注进20153400553</v>
      </c>
      <c r="R1210" s="104">
        <v>43836</v>
      </c>
      <c r="S1210" s="104">
        <v>43836</v>
      </c>
      <c r="T1210" s="104">
        <v>45662</v>
      </c>
    </row>
    <row r="1211" spans="1:20" s="103" customFormat="1" ht="25.5" customHeight="1">
      <c r="A1211" s="70" t="s">
        <v>13371</v>
      </c>
      <c r="B1211" s="70">
        <v>3</v>
      </c>
      <c r="C1211" s="71" t="s">
        <v>17985</v>
      </c>
      <c r="D1211" s="72" t="s">
        <v>19815</v>
      </c>
      <c r="E1211" s="72" t="s">
        <v>19816</v>
      </c>
      <c r="F1211" s="73" t="s">
        <v>19817</v>
      </c>
      <c r="G1211" s="71" t="s">
        <v>19818</v>
      </c>
      <c r="H1211" s="73">
        <v>10338289</v>
      </c>
      <c r="I1211" s="73" t="str" cm="1">
        <f t="array" ref="I1211">IF(COUNTIF(Q$2:Q1211,Q1211)=1,_xlfn.TEXTJOIN(";",1,IF($Q$2:$Q$2000=Q1211,$C$2:$C$2000,"")),"")</f>
        <v>Centaur;Atellica IM</v>
      </c>
      <c r="J1211" s="73" t="str" cm="1">
        <f t="array" ref="J1211">IF(COUNTIF(Q$2:Q1211,Q1211)=1,_xlfn.TEXTJOIN(";",1,IF($Q$2:$Q$2000=Q1211,$F$2:$F$2000,"")),"")</f>
        <v>06981117;10995599</v>
      </c>
      <c r="K1211" s="73" t="str" cm="1">
        <f t="array" ref="K1211">IF(COUNTIF(Q$2:Q1211,Q1211)=1,_xlfn.TEXTJOIN(";",1,IF($Q$2:$Q$2000=Q1211,$H$2:$H$2000,"")),"")</f>
        <v>10338289;10995599</v>
      </c>
      <c r="L1211" s="103" t="s">
        <v>19819</v>
      </c>
      <c r="M1211" s="103">
        <v>1</v>
      </c>
      <c r="O1211" s="72" t="s">
        <v>19820</v>
      </c>
      <c r="P1211" s="72" t="s">
        <v>19821</v>
      </c>
      <c r="Q1211" s="72" t="str">
        <f t="shared" si="18"/>
        <v>国械注进20153400199</v>
      </c>
      <c r="R1211" s="104">
        <v>43585</v>
      </c>
      <c r="S1211" s="104">
        <v>43585</v>
      </c>
      <c r="T1211" s="104">
        <v>45411</v>
      </c>
    </row>
    <row r="1212" spans="1:20" s="103" customFormat="1" ht="25.4" customHeight="1">
      <c r="A1212" s="70" t="s">
        <v>13371</v>
      </c>
      <c r="B1212" s="70">
        <v>3</v>
      </c>
      <c r="C1212" s="71" t="s">
        <v>130</v>
      </c>
      <c r="D1212" s="72" t="s">
        <v>19815</v>
      </c>
      <c r="E1212" s="72" t="s">
        <v>19816</v>
      </c>
      <c r="F1212" s="73">
        <v>10995599</v>
      </c>
      <c r="G1212" s="71" t="s">
        <v>19822</v>
      </c>
      <c r="H1212" s="73">
        <v>10995599</v>
      </c>
      <c r="I1212" s="73" t="str" cm="1">
        <f t="array" ref="I1212">IF(COUNTIF(Q$2:Q1212,Q1212)=1,_xlfn.TEXTJOIN(";",1,IF($Q$2:$Q$2000=Q1212,$C$2:$C$2000,"")),"")</f>
        <v/>
      </c>
      <c r="J1212" s="73" t="str" cm="1">
        <f t="array" ref="J1212">IF(COUNTIF(Q$2:Q1212,Q1212)=1,_xlfn.TEXTJOIN(";",1,IF($Q$2:$Q$2000=Q1212,$F$2:$F$2000,"")),"")</f>
        <v/>
      </c>
      <c r="K1212" s="73" t="str" cm="1">
        <f t="array" ref="K1212">IF(COUNTIF(Q$2:Q1212,Q1212)=1,_xlfn.TEXTJOIN(";",1,IF($Q$2:$Q$2000=Q1212,$H$2:$H$2000,"")),"")</f>
        <v/>
      </c>
      <c r="L1212" s="103" t="s">
        <v>19823</v>
      </c>
      <c r="M1212" s="103">
        <v>1</v>
      </c>
      <c r="O1212" s="72" t="s">
        <v>19824</v>
      </c>
      <c r="P1212" s="72" t="s">
        <v>19825</v>
      </c>
      <c r="Q1212" s="72" t="str">
        <f t="shared" si="18"/>
        <v>国械注进20153400199</v>
      </c>
      <c r="R1212" s="104">
        <v>43585</v>
      </c>
      <c r="S1212" s="104">
        <v>43585</v>
      </c>
      <c r="T1212" s="104">
        <v>45411</v>
      </c>
    </row>
    <row r="1213" spans="1:20" s="103" customFormat="1" ht="25.5" customHeight="1">
      <c r="A1213" s="70" t="s">
        <v>13371</v>
      </c>
      <c r="B1213" s="70">
        <v>3</v>
      </c>
      <c r="C1213" s="71" t="s">
        <v>17985</v>
      </c>
      <c r="D1213" s="72" t="s">
        <v>19826</v>
      </c>
      <c r="E1213" s="72" t="s">
        <v>19827</v>
      </c>
      <c r="F1213" s="73" t="s">
        <v>19828</v>
      </c>
      <c r="G1213" s="71" t="s">
        <v>19829</v>
      </c>
      <c r="H1213" s="73">
        <v>10332613</v>
      </c>
      <c r="I1213" s="73" t="str" cm="1">
        <f t="array" ref="I1213">IF(COUNTIF(Q$2:Q1213,Q1213)=1,_xlfn.TEXTJOIN(";",1,IF($Q$2:$Q$2000=Q1213,$C$2:$C$2000,"")),"")</f>
        <v>Centaur;Atellica IM</v>
      </c>
      <c r="J1213" s="73" t="str" cm="1">
        <f t="array" ref="J1213">IF(COUNTIF(Q$2:Q1213,Q1213)=1,_xlfn.TEXTJOIN(";",1,IF($Q$2:$Q$2000=Q1213,$F$2:$F$2000,"")),"")</f>
        <v>01622429;10995611</v>
      </c>
      <c r="K1213" s="73" t="str" cm="1">
        <f t="array" ref="K1213">IF(COUNTIF(Q$2:Q1213,Q1213)=1,_xlfn.TEXTJOIN(";",1,IF($Q$2:$Q$2000=Q1213,$H$2:$H$2000,"")),"")</f>
        <v>10332613;10995611</v>
      </c>
      <c r="L1213" s="103" t="s">
        <v>19830</v>
      </c>
      <c r="M1213" s="103">
        <v>1</v>
      </c>
      <c r="O1213" s="72" t="s">
        <v>19831</v>
      </c>
      <c r="P1213" s="72" t="s">
        <v>19832</v>
      </c>
      <c r="Q1213" s="72" t="str">
        <f t="shared" si="18"/>
        <v>国械注进20163402880</v>
      </c>
      <c r="R1213" s="104">
        <v>44288</v>
      </c>
      <c r="S1213" s="104">
        <v>44288</v>
      </c>
      <c r="T1213" s="104">
        <v>46113</v>
      </c>
    </row>
    <row r="1214" spans="1:20" s="103" customFormat="1" ht="25.5" customHeight="1">
      <c r="A1214" s="70" t="s">
        <v>13371</v>
      </c>
      <c r="B1214" s="70">
        <v>3</v>
      </c>
      <c r="C1214" s="71" t="s">
        <v>130</v>
      </c>
      <c r="D1214" s="72" t="s">
        <v>19826</v>
      </c>
      <c r="E1214" s="72" t="s">
        <v>19827</v>
      </c>
      <c r="F1214" s="73">
        <v>10995611</v>
      </c>
      <c r="G1214" s="71" t="s">
        <v>19833</v>
      </c>
      <c r="H1214" s="73">
        <v>10995611</v>
      </c>
      <c r="I1214" s="73" t="str" cm="1">
        <f t="array" ref="I1214">IF(COUNTIF(Q$2:Q1214,Q1214)=1,_xlfn.TEXTJOIN(";",1,IF($Q$2:$Q$2000=Q1214,$C$2:$C$2000,"")),"")</f>
        <v/>
      </c>
      <c r="J1214" s="73" t="str" cm="1">
        <f t="array" ref="J1214">IF(COUNTIF(Q$2:Q1214,Q1214)=1,_xlfn.TEXTJOIN(";",1,IF($Q$2:$Q$2000=Q1214,$F$2:$F$2000,"")),"")</f>
        <v/>
      </c>
      <c r="K1214" s="73" t="str" cm="1">
        <f t="array" ref="K1214">IF(COUNTIF(Q$2:Q1214,Q1214)=1,_xlfn.TEXTJOIN(";",1,IF($Q$2:$Q$2000=Q1214,$H$2:$H$2000,"")),"")</f>
        <v/>
      </c>
      <c r="L1214" s="103" t="s">
        <v>19834</v>
      </c>
      <c r="M1214" s="103">
        <v>1</v>
      </c>
      <c r="O1214" s="72" t="s">
        <v>19835</v>
      </c>
      <c r="P1214" s="72" t="s">
        <v>19836</v>
      </c>
      <c r="Q1214" s="72" t="str">
        <f t="shared" si="18"/>
        <v>国械注进20163402880</v>
      </c>
      <c r="R1214" s="104">
        <v>44288</v>
      </c>
      <c r="S1214" s="104">
        <v>44288</v>
      </c>
      <c r="T1214" s="104">
        <v>46113</v>
      </c>
    </row>
    <row r="1215" spans="1:20" s="103" customFormat="1" ht="25.5" customHeight="1">
      <c r="A1215" s="70" t="s">
        <v>13371</v>
      </c>
      <c r="B1215" s="70">
        <v>3</v>
      </c>
      <c r="C1215" s="71" t="s">
        <v>17985</v>
      </c>
      <c r="D1215" s="72" t="s">
        <v>19837</v>
      </c>
      <c r="E1215" s="72" t="s">
        <v>19838</v>
      </c>
      <c r="F1215" s="111" t="s">
        <v>19839</v>
      </c>
      <c r="G1215" s="71" t="s">
        <v>19840</v>
      </c>
      <c r="H1215" s="73">
        <v>10492616</v>
      </c>
      <c r="I1215" s="73" t="str" cm="1">
        <f t="array" ref="I1215">IF(COUNTIF(Q$2:Q1215,Q1215)=1,_xlfn.TEXTJOIN(";",1,IF($Q$2:$Q$2000=Q1215,$C$2:$C$2000,"")),"")</f>
        <v>Centaur;Atellica IM</v>
      </c>
      <c r="J1215" s="73" t="str" cm="1">
        <f t="array" ref="J1215">IF(COUNTIF(Q$2:Q1215,Q1215)=1,_xlfn.TEXTJOIN(";",1,IF($Q$2:$Q$2000=Q1215,$F$2:$F$2000,"")),"")</f>
        <v>10492616;10995676</v>
      </c>
      <c r="K1215" s="73" t="str" cm="1">
        <f t="array" ref="K1215">IF(COUNTIF(Q$2:Q1215,Q1215)=1,_xlfn.TEXTJOIN(";",1,IF($Q$2:$Q$2000=Q1215,$H$2:$H$2000,"")),"")</f>
        <v>10492616;10995676</v>
      </c>
      <c r="L1215" s="103" t="s">
        <v>19841</v>
      </c>
      <c r="M1215" s="103">
        <v>1</v>
      </c>
      <c r="O1215" s="72" t="s">
        <v>19842</v>
      </c>
      <c r="P1215" s="80" t="s">
        <v>19843</v>
      </c>
      <c r="Q1215" s="72" t="str">
        <f t="shared" si="18"/>
        <v>国械注进20173402237</v>
      </c>
      <c r="R1215" s="104">
        <v>44354</v>
      </c>
      <c r="S1215" s="104">
        <v>44354</v>
      </c>
      <c r="T1215" s="104">
        <v>46179</v>
      </c>
    </row>
    <row r="1216" spans="1:20" s="103" customFormat="1" ht="25.5" customHeight="1">
      <c r="A1216" s="70" t="s">
        <v>13371</v>
      </c>
      <c r="B1216" s="70">
        <v>3</v>
      </c>
      <c r="C1216" s="71" t="s">
        <v>130</v>
      </c>
      <c r="D1216" s="72" t="s">
        <v>19837</v>
      </c>
      <c r="E1216" s="72" t="s">
        <v>19838</v>
      </c>
      <c r="F1216" s="111" t="s">
        <v>19844</v>
      </c>
      <c r="G1216" s="71" t="s">
        <v>19845</v>
      </c>
      <c r="H1216" s="73">
        <v>10995676</v>
      </c>
      <c r="I1216" s="73" t="str" cm="1">
        <f t="array" ref="I1216">IF(COUNTIF(Q$2:Q1216,Q1216)=1,_xlfn.TEXTJOIN(";",1,IF($Q$2:$Q$2000=Q1216,$C$2:$C$2000,"")),"")</f>
        <v/>
      </c>
      <c r="J1216" s="73" t="str" cm="1">
        <f t="array" ref="J1216">IF(COUNTIF(Q$2:Q1216,Q1216)=1,_xlfn.TEXTJOIN(";",1,IF($Q$2:$Q$2000=Q1216,$F$2:$F$2000,"")),"")</f>
        <v/>
      </c>
      <c r="K1216" s="73" t="str" cm="1">
        <f t="array" ref="K1216">IF(COUNTIF(Q$2:Q1216,Q1216)=1,_xlfn.TEXTJOIN(";",1,IF($Q$2:$Q$2000=Q1216,$H$2:$H$2000,"")),"")</f>
        <v/>
      </c>
      <c r="L1216" s="103" t="s">
        <v>19846</v>
      </c>
      <c r="M1216" s="103">
        <v>1</v>
      </c>
      <c r="O1216" s="72" t="s">
        <v>19847</v>
      </c>
      <c r="P1216" s="80" t="s">
        <v>19848</v>
      </c>
      <c r="Q1216" s="72" t="str">
        <f t="shared" si="18"/>
        <v>国械注进20173402237</v>
      </c>
      <c r="R1216" s="104">
        <v>44354</v>
      </c>
      <c r="S1216" s="104">
        <v>44354</v>
      </c>
      <c r="T1216" s="104">
        <v>46179</v>
      </c>
    </row>
    <row r="1217" spans="1:20" s="103" customFormat="1" ht="25.5" customHeight="1">
      <c r="A1217" s="70" t="s">
        <v>13371</v>
      </c>
      <c r="B1217" s="70">
        <v>3</v>
      </c>
      <c r="C1217" s="71" t="s">
        <v>17985</v>
      </c>
      <c r="D1217" s="72" t="s">
        <v>1580</v>
      </c>
      <c r="E1217" s="72" t="s">
        <v>19849</v>
      </c>
      <c r="F1217" s="71">
        <v>10492493</v>
      </c>
      <c r="G1217" s="71" t="s">
        <v>19850</v>
      </c>
      <c r="H1217" s="73">
        <v>10492493</v>
      </c>
      <c r="I1217" s="73" t="str" cm="1">
        <f t="array" ref="I1217">IF(COUNTIF(Q$2:Q1217,Q1217)=1,_xlfn.TEXTJOIN(";",1,IF($Q$2:$Q$2000=Q1217,$C$2:$C$2000,"")),"")</f>
        <v>Centaur;Atellica IM</v>
      </c>
      <c r="J1217" s="73" t="str" cm="1">
        <f t="array" ref="J1217">IF(COUNTIF(Q$2:Q1217,Q1217)=1,_xlfn.TEXTJOIN(";",1,IF($Q$2:$Q$2000=Q1217,$F$2:$F$2000,"")),"")</f>
        <v>10492493;10995675</v>
      </c>
      <c r="K1217" s="73" t="str" cm="1">
        <f t="array" ref="K1217">IF(COUNTIF(Q$2:Q1217,Q1217)=1,_xlfn.TEXTJOIN(";",1,IF($Q$2:$Q$2000=Q1217,$H$2:$H$2000,"")),"")</f>
        <v>10492493;10995675</v>
      </c>
      <c r="L1217" s="103" t="s">
        <v>19851</v>
      </c>
      <c r="M1217" s="103">
        <v>1</v>
      </c>
      <c r="O1217" s="72" t="s">
        <v>19831</v>
      </c>
      <c r="P1217" s="80" t="s">
        <v>1581</v>
      </c>
      <c r="Q1217" s="72" t="str">
        <f t="shared" si="18"/>
        <v>国械注进20173406311</v>
      </c>
      <c r="R1217" s="104">
        <v>44357</v>
      </c>
      <c r="S1217" s="104">
        <v>44357</v>
      </c>
      <c r="T1217" s="104">
        <v>46182</v>
      </c>
    </row>
    <row r="1218" spans="1:20" s="103" customFormat="1" ht="25.5" customHeight="1">
      <c r="A1218" s="70" t="s">
        <v>13371</v>
      </c>
      <c r="B1218" s="70">
        <v>3</v>
      </c>
      <c r="C1218" s="71" t="s">
        <v>130</v>
      </c>
      <c r="D1218" s="72" t="s">
        <v>1580</v>
      </c>
      <c r="E1218" s="72" t="s">
        <v>19849</v>
      </c>
      <c r="F1218" s="73" t="s">
        <v>19852</v>
      </c>
      <c r="G1218" s="71" t="s">
        <v>19853</v>
      </c>
      <c r="H1218" s="73">
        <v>10995675</v>
      </c>
      <c r="I1218" s="73" t="str" cm="1">
        <f t="array" ref="I1218">IF(COUNTIF(Q$2:Q1218,Q1218)=1,_xlfn.TEXTJOIN(";",1,IF($Q$2:$Q$2000=Q1218,$C$2:$C$2000,"")),"")</f>
        <v/>
      </c>
      <c r="J1218" s="73" t="str" cm="1">
        <f t="array" ref="J1218">IF(COUNTIF(Q$2:Q1218,Q1218)=1,_xlfn.TEXTJOIN(";",1,IF($Q$2:$Q$2000=Q1218,$F$2:$F$2000,"")),"")</f>
        <v/>
      </c>
      <c r="K1218" s="73" t="str" cm="1">
        <f t="array" ref="K1218">IF(COUNTIF(Q$2:Q1218,Q1218)=1,_xlfn.TEXTJOIN(";",1,IF($Q$2:$Q$2000=Q1218,$H$2:$H$2000,"")),"")</f>
        <v/>
      </c>
      <c r="L1218" s="103" t="s">
        <v>19854</v>
      </c>
      <c r="M1218" s="103">
        <v>1</v>
      </c>
      <c r="O1218" s="72" t="s">
        <v>19835</v>
      </c>
      <c r="P1218" s="80" t="s">
        <v>19855</v>
      </c>
      <c r="Q1218" s="72" t="str">
        <f t="shared" si="18"/>
        <v>国械注进20173406311</v>
      </c>
      <c r="R1218" s="104">
        <v>44357</v>
      </c>
      <c r="S1218" s="104">
        <v>44357</v>
      </c>
      <c r="T1218" s="104">
        <v>46182</v>
      </c>
    </row>
    <row r="1219" spans="1:20" s="103" customFormat="1" ht="25.5" customHeight="1">
      <c r="A1219" s="70" t="s">
        <v>13371</v>
      </c>
      <c r="B1219" s="70">
        <v>3</v>
      </c>
      <c r="C1219" s="71" t="s">
        <v>17985</v>
      </c>
      <c r="D1219" s="72" t="s">
        <v>19856</v>
      </c>
      <c r="E1219" s="72" t="s">
        <v>19857</v>
      </c>
      <c r="F1219" s="73" t="s">
        <v>19858</v>
      </c>
      <c r="G1219" s="71" t="s">
        <v>19859</v>
      </c>
      <c r="H1219" s="73">
        <v>10283088</v>
      </c>
      <c r="I1219" s="73" t="str" cm="1">
        <f t="array" ref="I1219">IF(COUNTIF(Q$2:Q1219,Q1219)=1,_xlfn.TEXTJOIN(";",1,IF($Q$2:$Q$2000=Q1219,$C$2:$C$2000,"")),"")</f>
        <v>Centaur;Atellica IM</v>
      </c>
      <c r="J1219" s="73" t="str" cm="1">
        <f t="array" ref="J1219">IF(COUNTIF(Q$2:Q1219,Q1219)=1,_xlfn.TEXTJOIN(";",1,IF($Q$2:$Q$2000=Q1219,$F$2:$F$2000,"")),"")</f>
        <v>06521435;10995454</v>
      </c>
      <c r="K1219" s="73" t="str" cm="1">
        <f t="array" ref="K1219">IF(COUNTIF(Q$2:Q1219,Q1219)=1,_xlfn.TEXTJOIN(";",1,IF($Q$2:$Q$2000=Q1219,$H$2:$H$2000,"")),"")</f>
        <v>10283088;10995454</v>
      </c>
      <c r="L1219" s="103" t="s">
        <v>19860</v>
      </c>
      <c r="M1219" s="103">
        <v>1</v>
      </c>
      <c r="O1219" s="72" t="s">
        <v>19861</v>
      </c>
      <c r="P1219" s="80" t="s">
        <v>19862</v>
      </c>
      <c r="Q1219" s="72" t="str">
        <f t="shared" si="18"/>
        <v>国械注进20173407147</v>
      </c>
      <c r="R1219" s="104">
        <v>44616</v>
      </c>
      <c r="S1219" s="104">
        <v>44899</v>
      </c>
      <c r="T1219" s="104">
        <v>46724</v>
      </c>
    </row>
    <row r="1220" spans="1:20" s="103" customFormat="1" ht="25.5" customHeight="1">
      <c r="A1220" s="70" t="s">
        <v>13371</v>
      </c>
      <c r="B1220" s="70">
        <v>3</v>
      </c>
      <c r="C1220" s="71" t="s">
        <v>130</v>
      </c>
      <c r="D1220" s="72" t="s">
        <v>19856</v>
      </c>
      <c r="E1220" s="72" t="s">
        <v>19857</v>
      </c>
      <c r="F1220" s="73">
        <v>10995454</v>
      </c>
      <c r="G1220" s="71" t="s">
        <v>19863</v>
      </c>
      <c r="H1220" s="73">
        <v>10995454</v>
      </c>
      <c r="I1220" s="73" t="str" cm="1">
        <f t="array" ref="I1220">IF(COUNTIF(Q$2:Q1220,Q1220)=1,_xlfn.TEXTJOIN(";",1,IF($Q$2:$Q$2000=Q1220,$C$2:$C$2000,"")),"")</f>
        <v/>
      </c>
      <c r="J1220" s="73" t="str" cm="1">
        <f t="array" ref="J1220">IF(COUNTIF(Q$2:Q1220,Q1220)=1,_xlfn.TEXTJOIN(";",1,IF($Q$2:$Q$2000=Q1220,$F$2:$F$2000,"")),"")</f>
        <v/>
      </c>
      <c r="K1220" s="73" t="str" cm="1">
        <f t="array" ref="K1220">IF(COUNTIF(Q$2:Q1220,Q1220)=1,_xlfn.TEXTJOIN(";",1,IF($Q$2:$Q$2000=Q1220,$H$2:$H$2000,"")),"")</f>
        <v/>
      </c>
      <c r="L1220" s="103" t="s">
        <v>19864</v>
      </c>
      <c r="M1220" s="103">
        <v>1</v>
      </c>
      <c r="O1220" s="72" t="s">
        <v>19865</v>
      </c>
      <c r="P1220" s="80" t="s">
        <v>19866</v>
      </c>
      <c r="Q1220" s="72" t="str">
        <f t="shared" si="18"/>
        <v>国械注进20173407147</v>
      </c>
      <c r="R1220" s="104">
        <v>44616</v>
      </c>
      <c r="S1220" s="104">
        <v>44899</v>
      </c>
      <c r="T1220" s="104">
        <v>46724</v>
      </c>
    </row>
    <row r="1221" spans="1:20" s="103" customFormat="1" ht="25.5" customHeight="1">
      <c r="A1221" s="70" t="s">
        <v>13371</v>
      </c>
      <c r="B1221" s="70">
        <v>3</v>
      </c>
      <c r="C1221" s="71" t="s">
        <v>17985</v>
      </c>
      <c r="D1221" s="72" t="s">
        <v>545</v>
      </c>
      <c r="E1221" s="72" t="s">
        <v>19867</v>
      </c>
      <c r="F1221" s="71">
        <v>10698706</v>
      </c>
      <c r="G1221" s="71" t="s">
        <v>19868</v>
      </c>
      <c r="H1221" s="73">
        <v>10698706</v>
      </c>
      <c r="I1221" s="73" t="str" cm="1">
        <f t="array" ref="I1221">IF(COUNTIF(Q$2:Q1221,Q1221)=1,_xlfn.TEXTJOIN(";",1,IF($Q$2:$Q$2000=Q1221,$C$2:$C$2000,"")),"")</f>
        <v>Centaur;Centaur;Atellica IM</v>
      </c>
      <c r="J1221" s="73" t="str" cm="1">
        <f t="array" ref="J1221">IF(COUNTIF(Q$2:Q1221,Q1221)=1,_xlfn.TEXTJOIN(";",1,IF($Q$2:$Q$2000=Q1221,$F$2:$F$2000,"")),"")</f>
        <v>10698706;04670661;10995453</v>
      </c>
      <c r="K1221" s="73" t="str" cm="1">
        <f t="array" ref="K1221">IF(COUNTIF(Q$2:Q1221,Q1221)=1,_xlfn.TEXTJOIN(";",1,IF($Q$2:$Q$2000=Q1221,$H$2:$H$2000,"")),"")</f>
        <v>10698706;10286268;10995453</v>
      </c>
      <c r="L1221" s="103" t="s">
        <v>19869</v>
      </c>
      <c r="M1221" s="103">
        <v>1</v>
      </c>
      <c r="O1221" s="72" t="s">
        <v>19831</v>
      </c>
      <c r="P1221" s="80" t="s">
        <v>546</v>
      </c>
      <c r="Q1221" s="72" t="str">
        <f t="shared" ref="Q1221:Q1281" si="19">IF(IFERROR(FIND("Refer to ",P1221),0),REPLACE(P1221,1,9,""),P1221)</f>
        <v>国械注进20173407148</v>
      </c>
      <c r="R1221" s="104">
        <v>44628</v>
      </c>
      <c r="S1221" s="104">
        <v>44899</v>
      </c>
      <c r="T1221" s="104">
        <v>46724</v>
      </c>
    </row>
    <row r="1222" spans="1:20" s="103" customFormat="1" ht="25.5" customHeight="1">
      <c r="A1222" s="70" t="s">
        <v>13371</v>
      </c>
      <c r="B1222" s="70">
        <v>3</v>
      </c>
      <c r="C1222" s="71" t="s">
        <v>17985</v>
      </c>
      <c r="D1222" s="72" t="s">
        <v>545</v>
      </c>
      <c r="E1222" s="72" t="s">
        <v>19867</v>
      </c>
      <c r="F1222" s="73" t="s">
        <v>19870</v>
      </c>
      <c r="G1222" s="71" t="s">
        <v>19871</v>
      </c>
      <c r="H1222" s="73">
        <v>10286268</v>
      </c>
      <c r="I1222" s="73" t="str" cm="1">
        <f t="array" ref="I1222">IF(COUNTIF(Q$2:Q1222,Q1222)=1,_xlfn.TEXTJOIN(";",1,IF($Q$2:$Q$2000=Q1222,$C$2:$C$2000,"")),"")</f>
        <v/>
      </c>
      <c r="J1222" s="73" t="str" cm="1">
        <f t="array" ref="J1222">IF(COUNTIF(Q$2:Q1222,Q1222)=1,_xlfn.TEXTJOIN(";",1,IF($Q$2:$Q$2000=Q1222,$F$2:$F$2000,"")),"")</f>
        <v/>
      </c>
      <c r="K1222" s="73" t="str" cm="1">
        <f t="array" ref="K1222">IF(COUNTIF(Q$2:Q1222,Q1222)=1,_xlfn.TEXTJOIN(";",1,IF($Q$2:$Q$2000=Q1222,$H$2:$H$2000,"")),"")</f>
        <v/>
      </c>
      <c r="L1222" s="103" t="s">
        <v>19872</v>
      </c>
      <c r="M1222" s="103">
        <v>1</v>
      </c>
      <c r="O1222" s="72" t="s">
        <v>19831</v>
      </c>
      <c r="P1222" s="80" t="s">
        <v>19873</v>
      </c>
      <c r="Q1222" s="72" t="str">
        <f t="shared" si="19"/>
        <v>国械注进20173407148</v>
      </c>
      <c r="R1222" s="104">
        <v>44628</v>
      </c>
      <c r="S1222" s="104">
        <v>44899</v>
      </c>
      <c r="T1222" s="104">
        <v>46724</v>
      </c>
    </row>
    <row r="1223" spans="1:20" s="103" customFormat="1" ht="25.5" customHeight="1">
      <c r="A1223" s="70" t="s">
        <v>13371</v>
      </c>
      <c r="B1223" s="70">
        <v>3</v>
      </c>
      <c r="C1223" s="71" t="s">
        <v>130</v>
      </c>
      <c r="D1223" s="72" t="s">
        <v>545</v>
      </c>
      <c r="E1223" s="72" t="s">
        <v>19867</v>
      </c>
      <c r="F1223" s="73">
        <v>10995453</v>
      </c>
      <c r="G1223" s="71" t="s">
        <v>19874</v>
      </c>
      <c r="H1223" s="73">
        <v>10995453</v>
      </c>
      <c r="I1223" s="73" t="str" cm="1">
        <f t="array" ref="I1223">IF(COUNTIF(Q$2:Q1223,Q1223)=1,_xlfn.TEXTJOIN(";",1,IF($Q$2:$Q$2000=Q1223,$C$2:$C$2000,"")),"")</f>
        <v/>
      </c>
      <c r="J1223" s="73" t="str" cm="1">
        <f t="array" ref="J1223">IF(COUNTIF(Q$2:Q1223,Q1223)=1,_xlfn.TEXTJOIN(";",1,IF($Q$2:$Q$2000=Q1223,$F$2:$F$2000,"")),"")</f>
        <v/>
      </c>
      <c r="K1223" s="73" t="str" cm="1">
        <f t="array" ref="K1223">IF(COUNTIF(Q$2:Q1223,Q1223)=1,_xlfn.TEXTJOIN(";",1,IF($Q$2:$Q$2000=Q1223,$H$2:$H$2000,"")),"")</f>
        <v/>
      </c>
      <c r="L1223" s="103" t="s">
        <v>10468</v>
      </c>
      <c r="M1223" s="103">
        <v>1</v>
      </c>
      <c r="O1223" s="72" t="s">
        <v>19835</v>
      </c>
      <c r="P1223" s="80" t="s">
        <v>19873</v>
      </c>
      <c r="Q1223" s="72" t="str">
        <f t="shared" si="19"/>
        <v>国械注进20173407148</v>
      </c>
      <c r="R1223" s="104">
        <v>44628</v>
      </c>
      <c r="S1223" s="104">
        <v>44899</v>
      </c>
      <c r="T1223" s="104">
        <v>46724</v>
      </c>
    </row>
    <row r="1224" spans="1:20" s="103" customFormat="1" ht="25.5" customHeight="1">
      <c r="A1224" s="70" t="s">
        <v>13371</v>
      </c>
      <c r="B1224" s="70">
        <v>3</v>
      </c>
      <c r="C1224" s="71" t="s">
        <v>17985</v>
      </c>
      <c r="D1224" s="150" t="s">
        <v>19875</v>
      </c>
      <c r="E1224" s="113" t="s">
        <v>19876</v>
      </c>
      <c r="F1224" s="114" t="s">
        <v>19877</v>
      </c>
      <c r="G1224" s="71" t="s">
        <v>19878</v>
      </c>
      <c r="H1224" s="73">
        <v>10995023</v>
      </c>
      <c r="I1224" s="73" t="str" cm="1">
        <f t="array" ref="I1224">IF(COUNTIF(Q$2:Q1224,Q1224)=1,_xlfn.TEXTJOIN(";",1,IF($Q$2:$Q$2000=Q1224,$C$2:$C$2000,"")),"")</f>
        <v>Centaur;Atellica IM</v>
      </c>
      <c r="J1224" s="73" t="str" cm="1">
        <f t="array" ref="J1224">IF(COUNTIF(Q$2:Q1224,Q1224)=1,_xlfn.TEXTJOIN(";",1,IF($Q$2:$Q$2000=Q1224,$F$2:$F$2000,"")),"")</f>
        <v>10995023;11202934</v>
      </c>
      <c r="K1224" s="73" t="str" cm="1">
        <f t="array" ref="K1224">IF(COUNTIF(Q$2:Q1224,Q1224)=1,_xlfn.TEXTJOIN(";",1,IF($Q$2:$Q$2000=Q1224,$H$2:$H$2000,"")),"")</f>
        <v>10995023;11202934</v>
      </c>
      <c r="L1224" s="103" t="s">
        <v>19879</v>
      </c>
      <c r="M1224" s="103">
        <v>1</v>
      </c>
      <c r="O1224" s="72" t="s">
        <v>19880</v>
      </c>
      <c r="P1224" s="115" t="s">
        <v>19881</v>
      </c>
      <c r="Q1224" s="72" t="str">
        <f t="shared" si="19"/>
        <v>国械注进20153403320</v>
      </c>
      <c r="R1224" s="104">
        <v>43822</v>
      </c>
      <c r="S1224" s="104">
        <v>43822</v>
      </c>
      <c r="T1224" s="104">
        <v>45648</v>
      </c>
    </row>
    <row r="1225" spans="1:20" s="103" customFormat="1" ht="25.5" customHeight="1">
      <c r="A1225" s="70" t="s">
        <v>13371</v>
      </c>
      <c r="B1225" s="70">
        <v>3</v>
      </c>
      <c r="C1225" s="71" t="s">
        <v>130</v>
      </c>
      <c r="D1225" s="150" t="s">
        <v>19875</v>
      </c>
      <c r="E1225" s="113" t="s">
        <v>19876</v>
      </c>
      <c r="F1225" s="157">
        <v>11202934</v>
      </c>
      <c r="G1225" s="71" t="s">
        <v>19882</v>
      </c>
      <c r="H1225" s="73">
        <v>11202934</v>
      </c>
      <c r="I1225" s="73" t="str" cm="1">
        <f t="array" ref="I1225">IF(COUNTIF(Q$2:Q1225,Q1225)=1,_xlfn.TEXTJOIN(";",1,IF($Q$2:$Q$2000=Q1225,$C$2:$C$2000,"")),"")</f>
        <v/>
      </c>
      <c r="J1225" s="73" t="str" cm="1">
        <f t="array" ref="J1225">IF(COUNTIF(Q$2:Q1225,Q1225)=1,_xlfn.TEXTJOIN(";",1,IF($Q$2:$Q$2000=Q1225,$F$2:$F$2000,"")),"")</f>
        <v/>
      </c>
      <c r="K1225" s="73" t="str" cm="1">
        <f t="array" ref="K1225">IF(COUNTIF(Q$2:Q1225,Q1225)=1,_xlfn.TEXTJOIN(";",1,IF($Q$2:$Q$2000=Q1225,$H$2:$H$2000,"")),"")</f>
        <v/>
      </c>
      <c r="L1225" s="103" t="s">
        <v>19883</v>
      </c>
      <c r="M1225" s="103">
        <v>1</v>
      </c>
      <c r="O1225" s="72" t="s">
        <v>19884</v>
      </c>
      <c r="P1225" s="115" t="s">
        <v>19885</v>
      </c>
      <c r="Q1225" s="72" t="str">
        <f t="shared" si="19"/>
        <v>国械注进20153403320</v>
      </c>
      <c r="R1225" s="104">
        <v>43822</v>
      </c>
      <c r="S1225" s="104">
        <v>43822</v>
      </c>
      <c r="T1225" s="104">
        <v>45648</v>
      </c>
    </row>
    <row r="1226" spans="1:20" s="103" customFormat="1" ht="25.5" customHeight="1">
      <c r="A1226" s="70" t="s">
        <v>13371</v>
      </c>
      <c r="B1226" s="70">
        <v>3</v>
      </c>
      <c r="C1226" s="71" t="s">
        <v>17985</v>
      </c>
      <c r="D1226" s="150" t="s">
        <v>2779</v>
      </c>
      <c r="E1226" s="113" t="s">
        <v>19886</v>
      </c>
      <c r="F1226" s="71" t="s">
        <v>19887</v>
      </c>
      <c r="G1226" s="71" t="s">
        <v>19888</v>
      </c>
      <c r="H1226" s="73">
        <v>10995013</v>
      </c>
      <c r="I1226" s="73" t="str" cm="1">
        <f t="array" ref="I1226">IF(COUNTIF(Q$2:Q1226,Q1226)=1,_xlfn.TEXTJOIN(";",1,IF($Q$2:$Q$2000=Q1226,$C$2:$C$2000,"")),"")</f>
        <v>Centaur;Atellica IM</v>
      </c>
      <c r="J1226" s="73" t="str" cm="1">
        <f t="array" ref="J1226">IF(COUNTIF(Q$2:Q1226,Q1226)=1,_xlfn.TEXTJOIN(";",1,IF($Q$2:$Q$2000=Q1226,$F$2:$F$2000,"")),"")</f>
        <v>10995013;11202933</v>
      </c>
      <c r="K1226" s="73" t="str" cm="1">
        <f t="array" ref="K1226">IF(COUNTIF(Q$2:Q1226,Q1226)=1,_xlfn.TEXTJOIN(";",1,IF($Q$2:$Q$2000=Q1226,$H$2:$H$2000,"")),"")</f>
        <v>10995013;11202933</v>
      </c>
      <c r="L1226" s="103" t="s">
        <v>19889</v>
      </c>
      <c r="M1226" s="103">
        <v>1</v>
      </c>
      <c r="O1226" s="72" t="s">
        <v>18103</v>
      </c>
      <c r="P1226" s="115" t="s">
        <v>2780</v>
      </c>
      <c r="Q1226" s="72" t="str">
        <f t="shared" si="19"/>
        <v>国械注进20153403321</v>
      </c>
      <c r="R1226" s="104">
        <v>43875</v>
      </c>
      <c r="S1226" s="104">
        <v>43875</v>
      </c>
      <c r="T1226" s="104">
        <v>45701</v>
      </c>
    </row>
    <row r="1227" spans="1:20" s="103" customFormat="1" ht="25.5" customHeight="1">
      <c r="A1227" s="70" t="s">
        <v>13371</v>
      </c>
      <c r="B1227" s="70">
        <v>3</v>
      </c>
      <c r="C1227" s="71" t="s">
        <v>130</v>
      </c>
      <c r="D1227" s="150" t="s">
        <v>2779</v>
      </c>
      <c r="E1227" s="113" t="s">
        <v>19886</v>
      </c>
      <c r="F1227" s="71" t="s">
        <v>19890</v>
      </c>
      <c r="G1227" s="71" t="s">
        <v>19891</v>
      </c>
      <c r="H1227" s="73">
        <v>11202933</v>
      </c>
      <c r="I1227" s="73" t="str" cm="1">
        <f t="array" ref="I1227">IF(COUNTIF(Q$2:Q1227,Q1227)=1,_xlfn.TEXTJOIN(";",1,IF($Q$2:$Q$2000=Q1227,$C$2:$C$2000,"")),"")</f>
        <v/>
      </c>
      <c r="J1227" s="73" t="str" cm="1">
        <f t="array" ref="J1227">IF(COUNTIF(Q$2:Q1227,Q1227)=1,_xlfn.TEXTJOIN(";",1,IF($Q$2:$Q$2000=Q1227,$F$2:$F$2000,"")),"")</f>
        <v/>
      </c>
      <c r="K1227" s="73" t="str" cm="1">
        <f t="array" ref="K1227">IF(COUNTIF(Q$2:Q1227,Q1227)=1,_xlfn.TEXTJOIN(";",1,IF($Q$2:$Q$2000=Q1227,$H$2:$H$2000,"")),"")</f>
        <v/>
      </c>
      <c r="L1227" s="103" t="s">
        <v>19892</v>
      </c>
      <c r="M1227" s="103">
        <v>1</v>
      </c>
      <c r="O1227" s="72" t="s">
        <v>18113</v>
      </c>
      <c r="P1227" s="115" t="s">
        <v>19893</v>
      </c>
      <c r="Q1227" s="72" t="str">
        <f t="shared" si="19"/>
        <v>国械注进20153403321</v>
      </c>
      <c r="R1227" s="104">
        <v>43875</v>
      </c>
      <c r="S1227" s="104">
        <v>43875</v>
      </c>
      <c r="T1227" s="104">
        <v>45701</v>
      </c>
    </row>
    <row r="1228" spans="1:20" s="103" customFormat="1" ht="25.5" customHeight="1">
      <c r="A1228" s="70" t="s">
        <v>13371</v>
      </c>
      <c r="B1228" s="70">
        <v>3</v>
      </c>
      <c r="C1228" s="71" t="s">
        <v>17985</v>
      </c>
      <c r="D1228" s="118" t="s">
        <v>618</v>
      </c>
      <c r="E1228" s="113" t="s">
        <v>19894</v>
      </c>
      <c r="F1228" s="114" t="s">
        <v>19895</v>
      </c>
      <c r="G1228" s="71" t="s">
        <v>19896</v>
      </c>
      <c r="H1228" s="73">
        <v>10492138</v>
      </c>
      <c r="I1228" s="73" t="str" cm="1">
        <f t="array" ref="I1228">IF(COUNTIF(Q$2:Q1228,Q1228)=1,_xlfn.TEXTJOIN(";",1,IF($Q$2:$Q$2000=Q1228,$C$2:$C$2000,"")),"")</f>
        <v>Centaur;Atellica IM</v>
      </c>
      <c r="J1228" s="73" t="str" cm="1">
        <f t="array" ref="J1228">IF(COUNTIF(Q$2:Q1228,Q1228)=1,_xlfn.TEXTJOIN(";",1,IF($Q$2:$Q$2000=Q1228,$F$2:$F$2000,"")),"")</f>
        <v>10492138;10995604</v>
      </c>
      <c r="K1228" s="73" t="str" cm="1">
        <f t="array" ref="K1228">IF(COUNTIF(Q$2:Q1228,Q1228)=1,_xlfn.TEXTJOIN(";",1,IF($Q$2:$Q$2000=Q1228,$H$2:$H$2000,"")),"")</f>
        <v>10492138;10995604</v>
      </c>
      <c r="L1228" s="103" t="s">
        <v>19897</v>
      </c>
      <c r="M1228" s="103">
        <v>1</v>
      </c>
      <c r="O1228" s="72" t="s">
        <v>19831</v>
      </c>
      <c r="P1228" s="115" t="s">
        <v>619</v>
      </c>
      <c r="Q1228" s="72" t="str">
        <f t="shared" si="19"/>
        <v>国械注进20183400221</v>
      </c>
      <c r="R1228" s="104">
        <v>44645</v>
      </c>
      <c r="S1228" s="104">
        <v>45099</v>
      </c>
      <c r="T1228" s="104">
        <v>46925</v>
      </c>
    </row>
    <row r="1229" spans="1:20" s="103" customFormat="1" ht="25.5" customHeight="1">
      <c r="A1229" s="70" t="s">
        <v>13371</v>
      </c>
      <c r="B1229" s="70">
        <v>3</v>
      </c>
      <c r="C1229" s="71" t="s">
        <v>130</v>
      </c>
      <c r="D1229" s="118" t="s">
        <v>618</v>
      </c>
      <c r="E1229" s="113" t="s">
        <v>19894</v>
      </c>
      <c r="F1229" s="114" t="s">
        <v>10585</v>
      </c>
      <c r="G1229" s="71" t="s">
        <v>19898</v>
      </c>
      <c r="H1229" s="73">
        <v>10995604</v>
      </c>
      <c r="I1229" s="73" t="str" cm="1">
        <f t="array" ref="I1229">IF(COUNTIF(Q$2:Q1229,Q1229)=1,_xlfn.TEXTJOIN(";",1,IF($Q$2:$Q$2000=Q1229,$C$2:$C$2000,"")),"")</f>
        <v/>
      </c>
      <c r="J1229" s="73" t="str" cm="1">
        <f t="array" ref="J1229">IF(COUNTIF(Q$2:Q1229,Q1229)=1,_xlfn.TEXTJOIN(";",1,IF($Q$2:$Q$2000=Q1229,$F$2:$F$2000,"")),"")</f>
        <v/>
      </c>
      <c r="K1229" s="73" t="str" cm="1">
        <f t="array" ref="K1229">IF(COUNTIF(Q$2:Q1229,Q1229)=1,_xlfn.TEXTJOIN(";",1,IF($Q$2:$Q$2000=Q1229,$H$2:$H$2000,"")),"")</f>
        <v/>
      </c>
      <c r="L1229" s="103" t="s">
        <v>10586</v>
      </c>
      <c r="M1229" s="103">
        <v>1</v>
      </c>
      <c r="O1229" s="72" t="s">
        <v>19835</v>
      </c>
      <c r="P1229" s="115" t="s">
        <v>19899</v>
      </c>
      <c r="Q1229" s="72" t="str">
        <f t="shared" si="19"/>
        <v>国械注进20183400221</v>
      </c>
      <c r="R1229" s="104">
        <v>44645</v>
      </c>
      <c r="S1229" s="104">
        <v>45099</v>
      </c>
      <c r="T1229" s="104">
        <v>46925</v>
      </c>
    </row>
    <row r="1230" spans="1:20" s="103" customFormat="1" ht="25.5" customHeight="1">
      <c r="A1230" s="70" t="s">
        <v>13371</v>
      </c>
      <c r="B1230" s="70">
        <v>3</v>
      </c>
      <c r="C1230" s="71" t="s">
        <v>17985</v>
      </c>
      <c r="D1230" s="118" t="s">
        <v>19900</v>
      </c>
      <c r="E1230" s="113" t="s">
        <v>19901</v>
      </c>
      <c r="F1230" s="114">
        <v>10697214</v>
      </c>
      <c r="G1230" s="71" t="s">
        <v>19902</v>
      </c>
      <c r="H1230" s="114">
        <v>10697214</v>
      </c>
      <c r="I1230" s="73" t="str" cm="1">
        <f t="array" ref="I1230">IF(COUNTIF(Q$2:Q1230,Q1230)=1,_xlfn.TEXTJOIN(";",1,IF($Q$2:$Q$2000=Q1230,$C$2:$C$2000,"")),"")</f>
        <v>Centaur;Atellica IM</v>
      </c>
      <c r="J1230" s="73" t="str" cm="1">
        <f t="array" ref="J1230">IF(COUNTIF(Q$2:Q1230,Q1230)=1,_xlfn.TEXTJOIN(";",1,IF($Q$2:$Q$2000=Q1230,$F$2:$F$2000,"")),"")</f>
        <v>10697214;10995528</v>
      </c>
      <c r="K1230" s="73" t="str" cm="1">
        <f t="array" ref="K1230">IF(COUNTIF(Q$2:Q1230,Q1230)=1,_xlfn.TEXTJOIN(";",1,IF($Q$2:$Q$2000=Q1230,$H$2:$H$2000,"")),"")</f>
        <v>10697214;10995528</v>
      </c>
      <c r="L1230" s="102" t="s">
        <v>19903</v>
      </c>
      <c r="M1230" s="103">
        <v>1</v>
      </c>
      <c r="O1230" s="72" t="s">
        <v>19904</v>
      </c>
      <c r="P1230" s="115" t="s">
        <v>19905</v>
      </c>
      <c r="Q1230" s="72" t="str">
        <f t="shared" si="19"/>
        <v>国械注进20223400376</v>
      </c>
      <c r="R1230" s="104">
        <v>44775</v>
      </c>
      <c r="S1230" s="104">
        <v>44775</v>
      </c>
      <c r="T1230" s="104">
        <v>46600</v>
      </c>
    </row>
    <row r="1231" spans="1:20" s="103" customFormat="1" ht="25.5" customHeight="1">
      <c r="A1231" s="70" t="s">
        <v>13371</v>
      </c>
      <c r="B1231" s="70">
        <v>3</v>
      </c>
      <c r="C1231" s="71" t="s">
        <v>130</v>
      </c>
      <c r="D1231" s="118" t="s">
        <v>19900</v>
      </c>
      <c r="E1231" s="113" t="s">
        <v>19901</v>
      </c>
      <c r="F1231" s="114">
        <v>10995528</v>
      </c>
      <c r="G1231" s="71" t="s">
        <v>19906</v>
      </c>
      <c r="H1231" s="114">
        <v>10995528</v>
      </c>
      <c r="I1231" s="73" t="str" cm="1">
        <f t="array" ref="I1231">IF(COUNTIF(Q$2:Q1231,Q1231)=1,_xlfn.TEXTJOIN(";",1,IF($Q$2:$Q$2000=Q1231,$C$2:$C$2000,"")),"")</f>
        <v/>
      </c>
      <c r="J1231" s="73" t="str" cm="1">
        <f t="array" ref="J1231">IF(COUNTIF(Q$2:Q1231,Q1231)=1,_xlfn.TEXTJOIN(";",1,IF($Q$2:$Q$2000=Q1231,$F$2:$F$2000,"")),"")</f>
        <v/>
      </c>
      <c r="K1231" s="73" t="str" cm="1">
        <f t="array" ref="K1231">IF(COUNTIF(Q$2:Q1231,Q1231)=1,_xlfn.TEXTJOIN(";",1,IF($Q$2:$Q$2000=Q1231,$H$2:$H$2000,"")),"")</f>
        <v/>
      </c>
      <c r="L1231" s="102" t="s">
        <v>19907</v>
      </c>
      <c r="M1231" s="103">
        <v>1</v>
      </c>
      <c r="O1231" s="72" t="s">
        <v>19908</v>
      </c>
      <c r="P1231" s="115" t="s">
        <v>19909</v>
      </c>
      <c r="Q1231" s="72" t="str">
        <f t="shared" si="19"/>
        <v>国械注进20223400376</v>
      </c>
      <c r="R1231" s="104">
        <v>44775</v>
      </c>
      <c r="S1231" s="104">
        <v>44775</v>
      </c>
      <c r="T1231" s="104">
        <v>46600</v>
      </c>
    </row>
    <row r="1232" spans="1:20" s="103" customFormat="1" ht="25.5" customHeight="1">
      <c r="A1232" s="70" t="s">
        <v>13371</v>
      </c>
      <c r="B1232" s="70">
        <v>3</v>
      </c>
      <c r="C1232" s="71" t="s">
        <v>17985</v>
      </c>
      <c r="D1232" s="118" t="s">
        <v>19910</v>
      </c>
      <c r="E1232" s="113" t="s">
        <v>19911</v>
      </c>
      <c r="F1232" s="114">
        <v>10696880</v>
      </c>
      <c r="G1232" s="71" t="s">
        <v>19912</v>
      </c>
      <c r="H1232" s="114">
        <v>10696880</v>
      </c>
      <c r="I1232" s="73" t="str" cm="1">
        <f t="array" ref="I1232">IF(COUNTIF(Q$2:Q1232,Q1232)=1,_xlfn.TEXTJOIN(";",1,IF($Q$2:$Q$2000=Q1232,$C$2:$C$2000,"")),"")</f>
        <v>Centaur;Atellica IM</v>
      </c>
      <c r="J1232" s="73" t="str" cm="1">
        <f t="array" ref="J1232">IF(COUNTIF(Q$2:Q1232,Q1232)=1,_xlfn.TEXTJOIN(";",1,IF($Q$2:$Q$2000=Q1232,$F$2:$F$2000,"")),"")</f>
        <v>10696880;10995459</v>
      </c>
      <c r="K1232" s="73" t="str" cm="1">
        <f t="array" ref="K1232">IF(COUNTIF(Q$2:Q1232,Q1232)=1,_xlfn.TEXTJOIN(";",1,IF($Q$2:$Q$2000=Q1232,$H$2:$H$2000,"")),"")</f>
        <v>10696880;10995459</v>
      </c>
      <c r="L1232" s="102" t="s">
        <v>19913</v>
      </c>
      <c r="M1232" s="103">
        <v>1</v>
      </c>
      <c r="O1232" s="72" t="s">
        <v>18035</v>
      </c>
      <c r="P1232" s="115" t="s">
        <v>469</v>
      </c>
      <c r="Q1232" s="72" t="str">
        <f t="shared" si="19"/>
        <v>国械注进20223400582</v>
      </c>
      <c r="R1232" s="104">
        <v>44904</v>
      </c>
      <c r="S1232" s="104">
        <v>44904</v>
      </c>
      <c r="T1232" s="104">
        <v>46729</v>
      </c>
    </row>
    <row r="1233" spans="1:20" s="103" customFormat="1" ht="25.5" customHeight="1">
      <c r="A1233" s="70" t="s">
        <v>13371</v>
      </c>
      <c r="B1233" s="70">
        <v>3</v>
      </c>
      <c r="C1233" s="71" t="s">
        <v>130</v>
      </c>
      <c r="D1233" s="118" t="s">
        <v>19910</v>
      </c>
      <c r="E1233" s="113" t="s">
        <v>19911</v>
      </c>
      <c r="F1233" s="114">
        <v>10995459</v>
      </c>
      <c r="G1233" s="71" t="s">
        <v>19914</v>
      </c>
      <c r="H1233" s="114">
        <v>10995459</v>
      </c>
      <c r="I1233" s="73" t="str" cm="1">
        <f t="array" ref="I1233">IF(COUNTIF(Q$2:Q1233,Q1233)=1,_xlfn.TEXTJOIN(";",1,IF($Q$2:$Q$2000=Q1233,$C$2:$C$2000,"")),"")</f>
        <v/>
      </c>
      <c r="J1233" s="73" t="str" cm="1">
        <f t="array" ref="J1233">IF(COUNTIF(Q$2:Q1233,Q1233)=1,_xlfn.TEXTJOIN(";",1,IF($Q$2:$Q$2000=Q1233,$F$2:$F$2000,"")),"")</f>
        <v/>
      </c>
      <c r="K1233" s="73" t="str" cm="1">
        <f t="array" ref="K1233">IF(COUNTIF(Q$2:Q1233,Q1233)=1,_xlfn.TEXTJOIN(";",1,IF($Q$2:$Q$2000=Q1233,$H$2:$H$2000,"")),"")</f>
        <v/>
      </c>
      <c r="L1233" s="102" t="s">
        <v>10399</v>
      </c>
      <c r="M1233" s="103">
        <v>1</v>
      </c>
      <c r="O1233" s="72" t="s">
        <v>18038</v>
      </c>
      <c r="P1233" s="115" t="s">
        <v>19915</v>
      </c>
      <c r="Q1233" s="72" t="str">
        <f t="shared" si="19"/>
        <v>国械注进20223400582</v>
      </c>
      <c r="R1233" s="104">
        <v>44904</v>
      </c>
      <c r="S1233" s="104">
        <v>44904</v>
      </c>
      <c r="T1233" s="104">
        <v>46729</v>
      </c>
    </row>
    <row r="1234" spans="1:20" s="122" customFormat="1" ht="25.5" customHeight="1">
      <c r="A1234" s="119" t="s">
        <v>14132</v>
      </c>
      <c r="B1234" s="119">
        <v>2</v>
      </c>
      <c r="C1234" s="109" t="s">
        <v>2257</v>
      </c>
      <c r="D1234" s="120" t="s">
        <v>19916</v>
      </c>
      <c r="E1234" s="120" t="s">
        <v>19917</v>
      </c>
      <c r="F1234" s="109" t="s">
        <v>19918</v>
      </c>
      <c r="G1234" s="71" t="s">
        <v>19919</v>
      </c>
      <c r="H1234" s="121">
        <v>10488536</v>
      </c>
      <c r="I1234" s="73" t="str" cm="1">
        <f t="array" ref="I1234">IF(COUNTIF(Q$2:Q1234,Q1234)=1,_xlfn.TEXTJOIN(";",1,IF($Q$2:$Q$2000=Q1234,$C$2:$C$2000,"")),"")</f>
        <v>PFA</v>
      </c>
      <c r="J1234" s="73" t="str" cm="1">
        <f t="array" ref="J1234">IF(COUNTIF(Q$2:Q1234,Q1234)=1,_xlfn.TEXTJOIN(";",1,IF($Q$2:$Q$2000=Q1234,$F$2:$F$2000,"")),"")</f>
        <v>B4170-100</v>
      </c>
      <c r="K1234" s="73" t="str" cm="1">
        <f t="array" ref="K1234">IF(COUNTIF(Q$2:Q1234,Q1234)=1,_xlfn.TEXTJOIN(";",1,IF($Q$2:$Q$2000=Q1234,$H$2:$H$2000,"")),"")</f>
        <v>10488536</v>
      </c>
      <c r="L1234" s="133" t="s">
        <v>19920</v>
      </c>
      <c r="M1234" s="122">
        <v>1</v>
      </c>
      <c r="O1234" s="120" t="s">
        <v>19921</v>
      </c>
      <c r="P1234" s="120" t="s">
        <v>19922</v>
      </c>
      <c r="Q1234" s="72" t="str">
        <f t="shared" si="19"/>
        <v>国械注进20142225666</v>
      </c>
      <c r="R1234" s="125">
        <v>44987</v>
      </c>
      <c r="S1234" s="125">
        <v>45604</v>
      </c>
      <c r="T1234" s="125">
        <v>47429</v>
      </c>
    </row>
    <row r="1235" spans="1:20" s="103" customFormat="1" ht="25.5" customHeight="1">
      <c r="A1235" s="70" t="s">
        <v>14132</v>
      </c>
      <c r="B1235" s="70">
        <v>1</v>
      </c>
      <c r="C1235" s="71" t="s">
        <v>2257</v>
      </c>
      <c r="D1235" s="72" t="s">
        <v>19923</v>
      </c>
      <c r="E1235" s="72" t="s">
        <v>19924</v>
      </c>
      <c r="F1235" s="71" t="s">
        <v>19925</v>
      </c>
      <c r="G1235" s="71" t="s">
        <v>19926</v>
      </c>
      <c r="H1235" s="73">
        <v>10445701</v>
      </c>
      <c r="I1235" s="73" t="str" cm="1">
        <f t="array" ref="I1235">IF(COUNTIF(Q$2:Q1235,Q1235)=1,_xlfn.TEXTJOIN(";",1,IF($Q$2:$Q$2000=Q1235,$C$2:$C$2000,"")),"")</f>
        <v>PFA</v>
      </c>
      <c r="J1235" s="73" t="str" cm="1">
        <f t="array" ref="J1235">IF(COUNTIF(Q$2:Q1235,Q1235)=1,_xlfn.TEXTJOIN(";",1,IF($Q$2:$Q$2000=Q1235,$F$2:$F$2000,"")),"")</f>
        <v>B4170-50</v>
      </c>
      <c r="K1235" s="73" t="str" cm="1">
        <f t="array" ref="K1235">IF(COUNTIF(Q$2:Q1235,Q1235)=1,_xlfn.TEXTJOIN(";",1,IF($Q$2:$Q$2000=Q1235,$H$2:$H$2000,"")),"")</f>
        <v>10445701</v>
      </c>
      <c r="L1235" s="103" t="s">
        <v>19927</v>
      </c>
      <c r="M1235" s="103">
        <v>3</v>
      </c>
      <c r="N1235" s="103" t="s">
        <v>19928</v>
      </c>
      <c r="O1235" s="72" t="s">
        <v>19929</v>
      </c>
      <c r="P1235" s="104" t="s">
        <v>19930</v>
      </c>
      <c r="Q1235" s="72" t="str">
        <f t="shared" si="19"/>
        <v>国械备20140315号</v>
      </c>
      <c r="R1235" s="104">
        <v>43453</v>
      </c>
      <c r="S1235" s="104">
        <v>43453</v>
      </c>
      <c r="T1235" s="104">
        <v>401768</v>
      </c>
    </row>
    <row r="1236" spans="1:20" s="103" customFormat="1" ht="25.5" customHeight="1">
      <c r="A1236" s="70" t="s">
        <v>14132</v>
      </c>
      <c r="B1236" s="70">
        <v>3</v>
      </c>
      <c r="C1236" s="71" t="s">
        <v>2257</v>
      </c>
      <c r="D1236" s="72" t="s">
        <v>2427</v>
      </c>
      <c r="E1236" s="72" t="s">
        <v>19931</v>
      </c>
      <c r="F1236" s="110" t="s">
        <v>19932</v>
      </c>
      <c r="G1236" s="71" t="s">
        <v>19933</v>
      </c>
      <c r="H1236" s="73">
        <v>10445696</v>
      </c>
      <c r="I1236" s="73" t="str" cm="1">
        <f t="array" ref="I1236">IF(COUNTIF(Q$2:Q1236,Q1236)=1,_xlfn.TEXTJOIN(";",1,IF($Q$2:$Q$2000=Q1236,$C$2:$C$2000,"")),"")</f>
        <v>PFA</v>
      </c>
      <c r="J1236" s="73" t="str" cm="1">
        <f t="array" ref="J1236">IF(COUNTIF(Q$2:Q1236,Q1236)=1,_xlfn.TEXTJOIN(";",1,IF($Q$2:$Q$2000=Q1236,$F$2:$F$2000,"")),"")</f>
        <v>B4170-20</v>
      </c>
      <c r="K1236" s="73" t="str" cm="1">
        <f t="array" ref="K1236">IF(COUNTIF(Q$2:Q1236,Q1236)=1,_xlfn.TEXTJOIN(";",1,IF($Q$2:$Q$2000=Q1236,$H$2:$H$2000,"")),"")</f>
        <v>10445696</v>
      </c>
      <c r="L1236" s="103" t="s">
        <v>9957</v>
      </c>
      <c r="M1236" s="103">
        <v>1</v>
      </c>
      <c r="O1236" s="72" t="s">
        <v>19934</v>
      </c>
      <c r="P1236" s="80" t="s">
        <v>2258</v>
      </c>
      <c r="Q1236" s="72" t="str">
        <f t="shared" si="19"/>
        <v>国械注进20143405855</v>
      </c>
      <c r="R1236" s="104">
        <v>43808</v>
      </c>
      <c r="S1236" s="104">
        <v>43808</v>
      </c>
      <c r="T1236" s="104">
        <v>45634</v>
      </c>
    </row>
    <row r="1237" spans="1:20" s="103" customFormat="1" ht="25.5" customHeight="1">
      <c r="A1237" s="70" t="s">
        <v>14132</v>
      </c>
      <c r="B1237" s="70">
        <v>3</v>
      </c>
      <c r="C1237" s="71" t="s">
        <v>2257</v>
      </c>
      <c r="D1237" s="72" t="s">
        <v>19935</v>
      </c>
      <c r="E1237" s="72" t="s">
        <v>19936</v>
      </c>
      <c r="F1237" s="110" t="s">
        <v>19937</v>
      </c>
      <c r="G1237" s="71" t="s">
        <v>19938</v>
      </c>
      <c r="H1237" s="73">
        <v>10445698</v>
      </c>
      <c r="I1237" s="73" t="str" cm="1">
        <f t="array" ref="I1237">IF(COUNTIF(Q$2:Q1237,Q1237)=1,_xlfn.TEXTJOIN(";",1,IF($Q$2:$Q$2000=Q1237,$C$2:$C$2000,"")),"")</f>
        <v>PFA</v>
      </c>
      <c r="J1237" s="73" t="str" cm="1">
        <f t="array" ref="J1237">IF(COUNTIF(Q$2:Q1237,Q1237)=1,_xlfn.TEXTJOIN(";",1,IF($Q$2:$Q$2000=Q1237,$F$2:$F$2000,"")),"")</f>
        <v>B4170-21</v>
      </c>
      <c r="K1237" s="73" t="str" cm="1">
        <f t="array" ref="K1237">IF(COUNTIF(Q$2:Q1237,Q1237)=1,_xlfn.TEXTJOIN(";",1,IF($Q$2:$Q$2000=Q1237,$H$2:$H$2000,"")),"")</f>
        <v>10445698</v>
      </c>
      <c r="L1237" s="103" t="s">
        <v>19939</v>
      </c>
      <c r="M1237" s="103">
        <v>1</v>
      </c>
      <c r="O1237" s="72" t="s">
        <v>19934</v>
      </c>
      <c r="P1237" s="80" t="s">
        <v>19940</v>
      </c>
      <c r="Q1237" s="72" t="str">
        <f t="shared" si="19"/>
        <v>国械注进20143405856</v>
      </c>
      <c r="R1237" s="104">
        <v>43808</v>
      </c>
      <c r="S1237" s="104">
        <v>43808</v>
      </c>
      <c r="T1237" s="104">
        <v>45634</v>
      </c>
    </row>
    <row r="1238" spans="1:20" s="103" customFormat="1" ht="25.5" customHeight="1">
      <c r="A1238" s="70" t="s">
        <v>14132</v>
      </c>
      <c r="B1238" s="70">
        <v>2</v>
      </c>
      <c r="C1238" s="71" t="s">
        <v>2257</v>
      </c>
      <c r="D1238" s="72" t="s">
        <v>19941</v>
      </c>
      <c r="E1238" s="72" t="s">
        <v>19942</v>
      </c>
      <c r="F1238" s="110" t="s">
        <v>19943</v>
      </c>
      <c r="G1238" s="71" t="s">
        <v>19944</v>
      </c>
      <c r="H1238" s="73">
        <v>10445700</v>
      </c>
      <c r="I1238" s="73" t="str" cm="1">
        <f t="array" ref="I1238">IF(COUNTIF(Q$2:Q1238,Q1238)=1,_xlfn.TEXTJOIN(";",1,IF($Q$2:$Q$2000=Q1238,$C$2:$C$2000,"")),"")</f>
        <v>PFA</v>
      </c>
      <c r="J1238" s="73" t="str" cm="1">
        <f t="array" ref="J1238">IF(COUNTIF(Q$2:Q1238,Q1238)=1,_xlfn.TEXTJOIN(";",1,IF($Q$2:$Q$2000=Q1238,$F$2:$F$2000,"")),"")</f>
        <v>B4170-22</v>
      </c>
      <c r="K1238" s="73" t="str" cm="1">
        <f t="array" ref="K1238">IF(COUNTIF(Q$2:Q1238,Q1238)=1,_xlfn.TEXTJOIN(";",1,IF($Q$2:$Q$2000=Q1238,$H$2:$H$2000,"")),"")</f>
        <v>10445700</v>
      </c>
      <c r="L1238" s="103" t="s">
        <v>19945</v>
      </c>
      <c r="M1238" s="103">
        <v>1</v>
      </c>
      <c r="O1238" s="72" t="s">
        <v>19934</v>
      </c>
      <c r="P1238" s="72" t="s">
        <v>19946</v>
      </c>
      <c r="Q1238" s="72" t="str">
        <f t="shared" si="19"/>
        <v>国械注进20142406206</v>
      </c>
      <c r="R1238" s="104">
        <v>43525</v>
      </c>
      <c r="S1238" s="104">
        <v>43525</v>
      </c>
      <c r="T1238" s="104">
        <v>45351</v>
      </c>
    </row>
    <row r="1239" spans="1:20" s="103" customFormat="1" ht="25.5" customHeight="1">
      <c r="A1239" s="70" t="s">
        <v>13371</v>
      </c>
      <c r="B1239" s="70">
        <v>1</v>
      </c>
      <c r="C1239" s="71" t="s">
        <v>17985</v>
      </c>
      <c r="D1239" s="72" t="s">
        <v>19947</v>
      </c>
      <c r="E1239" s="72" t="s">
        <v>19948</v>
      </c>
      <c r="F1239" s="71" t="s">
        <v>19949</v>
      </c>
      <c r="G1239" s="71" t="s">
        <v>19950</v>
      </c>
      <c r="H1239" s="73">
        <v>10309945</v>
      </c>
      <c r="I1239" s="73" t="str" cm="1">
        <f t="array" ref="I1239">IF(COUNTIF(Q$2:Q1239,Q1239)=1,_xlfn.TEXTJOIN(";",1,IF($Q$2:$Q$2000=Q1239,$C$2:$C$2000,"")),"")</f>
        <v>Centaur;Centaur</v>
      </c>
      <c r="J1239" s="73" t="str" cm="1">
        <f t="array" ref="J1239">IF(COUNTIF(Q$2:Q1239,Q1239)=1,_xlfn.TEXTJOIN(";",1,IF($Q$2:$Q$2000=Q1239,$F$2:$F$2000,"")),"")</f>
        <v>08302543(110316);02210485(672193)</v>
      </c>
      <c r="K1239" s="73" t="str" cm="1">
        <f t="array" ref="K1239">IF(COUNTIF(Q$2:Q1239,Q1239)=1,_xlfn.TEXTJOIN(";",1,IF($Q$2:$Q$2000=Q1239,$H$2:$H$2000,"")),"")</f>
        <v>10309945;10311582</v>
      </c>
      <c r="L1239" s="103" t="s">
        <v>19951</v>
      </c>
      <c r="M1239" s="103">
        <v>2</v>
      </c>
      <c r="N1239" s="103" t="s">
        <v>19952</v>
      </c>
      <c r="O1239" s="72" t="s">
        <v>18612</v>
      </c>
      <c r="P1239" s="80" t="s">
        <v>19953</v>
      </c>
      <c r="Q1239" s="72" t="str">
        <f t="shared" si="19"/>
        <v>国械备20160339号</v>
      </c>
      <c r="R1239" s="104">
        <v>43437</v>
      </c>
      <c r="S1239" s="104">
        <v>43437</v>
      </c>
      <c r="T1239" s="104">
        <v>401768</v>
      </c>
    </row>
    <row r="1240" spans="1:20" s="103" customFormat="1" ht="25.5" customHeight="1">
      <c r="A1240" s="70" t="s">
        <v>13371</v>
      </c>
      <c r="B1240" s="70">
        <v>1</v>
      </c>
      <c r="C1240" s="71" t="s">
        <v>17985</v>
      </c>
      <c r="D1240" s="72" t="s">
        <v>19947</v>
      </c>
      <c r="E1240" s="72" t="s">
        <v>19948</v>
      </c>
      <c r="F1240" s="71" t="s">
        <v>19954</v>
      </c>
      <c r="G1240" s="71" t="s">
        <v>19955</v>
      </c>
      <c r="H1240" s="73">
        <v>10311582</v>
      </c>
      <c r="I1240" s="73" t="str" cm="1">
        <f t="array" ref="I1240">IF(COUNTIF(Q$2:Q1240,Q1240)=1,_xlfn.TEXTJOIN(";",1,IF($Q$2:$Q$2000=Q1240,$C$2:$C$2000,"")),"")</f>
        <v/>
      </c>
      <c r="J1240" s="73" t="str" cm="1">
        <f t="array" ref="J1240">IF(COUNTIF(Q$2:Q1240,Q1240)=1,_xlfn.TEXTJOIN(";",1,IF($Q$2:$Q$2000=Q1240,$F$2:$F$2000,"")),"")</f>
        <v/>
      </c>
      <c r="K1240" s="73" t="str" cm="1">
        <f t="array" ref="K1240">IF(COUNTIF(Q$2:Q1240,Q1240)=1,_xlfn.TEXTJOIN(";",1,IF($Q$2:$Q$2000=Q1240,$H$2:$H$2000,"")),"")</f>
        <v/>
      </c>
      <c r="L1240" s="103" t="s">
        <v>19956</v>
      </c>
      <c r="M1240" s="103">
        <v>1</v>
      </c>
      <c r="O1240" s="72" t="s">
        <v>19957</v>
      </c>
      <c r="P1240" s="80" t="s">
        <v>19958</v>
      </c>
      <c r="Q1240" s="72" t="str">
        <f t="shared" si="19"/>
        <v>国械备20160339号</v>
      </c>
      <c r="R1240" s="104">
        <v>43437</v>
      </c>
      <c r="S1240" s="104">
        <v>43437</v>
      </c>
      <c r="T1240" s="104">
        <v>401768</v>
      </c>
    </row>
    <row r="1241" spans="1:20" s="103" customFormat="1" ht="25.4" customHeight="1">
      <c r="A1241" s="70" t="s">
        <v>723</v>
      </c>
      <c r="B1241" s="70">
        <v>2</v>
      </c>
      <c r="C1241" s="71" t="s">
        <v>19959</v>
      </c>
      <c r="D1241" s="71" t="s">
        <v>140</v>
      </c>
      <c r="E1241" s="72" t="s">
        <v>19960</v>
      </c>
      <c r="F1241" s="157">
        <v>11413750</v>
      </c>
      <c r="G1241" s="71" t="s">
        <v>19961</v>
      </c>
      <c r="H1241" s="73">
        <v>11413750</v>
      </c>
      <c r="I1241" s="73" t="str" cm="1">
        <f t="array" ref="I1241">IF(COUNTIF(Q$2:Q1241,Q1241)=1,_xlfn.TEXTJOIN(";",1,IF($Q$2:$Q$2000=Q1241,$C$2:$C$2000,"")),"")</f>
        <v>POC:EPOC;POC:EPOC</v>
      </c>
      <c r="J1241" s="73" t="str" cm="1">
        <f t="array" ref="J1241">IF(COUNTIF(Q$2:Q1241,Q1241)=1,_xlfn.TEXTJOIN(";",1,IF($Q$2:$Q$2000=Q1241,$F$2:$F$2000,"")),"")</f>
        <v>11413750;11413542</v>
      </c>
      <c r="K1241" s="73" t="str" cm="1">
        <f t="array" ref="K1241">IF(COUNTIF(Q$2:Q1241,Q1241)=1,_xlfn.TEXTJOIN(";",1,IF($Q$2:$Q$2000=Q1241,$H$2:$H$2000,"")),"")</f>
        <v>11413750;11413542</v>
      </c>
      <c r="L1241" s="102" t="s">
        <v>10698</v>
      </c>
      <c r="M1241" s="103">
        <v>1</v>
      </c>
      <c r="O1241" s="107" t="s">
        <v>8591</v>
      </c>
      <c r="P1241" s="107" t="s">
        <v>300</v>
      </c>
      <c r="Q1241" s="72" t="str">
        <f t="shared" si="19"/>
        <v>国械注进20172221540</v>
      </c>
      <c r="R1241" s="104">
        <v>44634</v>
      </c>
      <c r="S1241" s="104">
        <v>44714</v>
      </c>
      <c r="T1241" s="104">
        <v>46539</v>
      </c>
    </row>
    <row r="1242" spans="1:20" s="103" customFormat="1" ht="25.5" customHeight="1">
      <c r="A1242" s="70" t="s">
        <v>723</v>
      </c>
      <c r="B1242" s="70">
        <v>2</v>
      </c>
      <c r="C1242" s="71" t="s">
        <v>19959</v>
      </c>
      <c r="D1242" s="71" t="s">
        <v>140</v>
      </c>
      <c r="E1242" s="72" t="s">
        <v>19962</v>
      </c>
      <c r="F1242" s="157">
        <v>11413542</v>
      </c>
      <c r="G1242" s="71" t="s">
        <v>19963</v>
      </c>
      <c r="H1242" s="157">
        <v>11413542</v>
      </c>
      <c r="I1242" s="73" t="str" cm="1">
        <f t="array" ref="I1242">IF(COUNTIF(Q$2:Q1242,Q1242)=1,_xlfn.TEXTJOIN(";",1,IF($Q$2:$Q$2000=Q1242,$C$2:$C$2000,"")),"")</f>
        <v/>
      </c>
      <c r="J1242" s="73" t="str" cm="1">
        <f t="array" ref="J1242">IF(COUNTIF(Q$2:Q1242,Q1242)=1,_xlfn.TEXTJOIN(";",1,IF($Q$2:$Q$2000=Q1242,$F$2:$F$2000,"")),"")</f>
        <v/>
      </c>
      <c r="K1242" s="73" t="str" cm="1">
        <f t="array" ref="K1242">IF(COUNTIF(Q$2:Q1242,Q1242)=1,_xlfn.TEXTJOIN(";",1,IF($Q$2:$Q$2000=Q1242,$H$2:$H$2000,"")),"")</f>
        <v/>
      </c>
      <c r="L1242" s="102" t="s">
        <v>11539</v>
      </c>
      <c r="M1242" s="103">
        <v>1</v>
      </c>
      <c r="O1242" s="107" t="s">
        <v>8591</v>
      </c>
      <c r="P1242" s="107" t="s">
        <v>19964</v>
      </c>
      <c r="Q1242" s="72" t="str">
        <f t="shared" si="19"/>
        <v>国械注进20172221540</v>
      </c>
      <c r="R1242" s="104">
        <v>44634</v>
      </c>
      <c r="S1242" s="104">
        <v>44714</v>
      </c>
      <c r="T1242" s="104">
        <v>46539</v>
      </c>
    </row>
    <row r="1243" spans="1:20" s="103" customFormat="1" ht="25.5" customHeight="1">
      <c r="A1243" s="70" t="s">
        <v>723</v>
      </c>
      <c r="B1243" s="70">
        <v>2</v>
      </c>
      <c r="C1243" s="71" t="s">
        <v>19959</v>
      </c>
      <c r="D1243" s="72" t="s">
        <v>19965</v>
      </c>
      <c r="E1243" s="72" t="s">
        <v>19966</v>
      </c>
      <c r="F1243" s="157">
        <v>10736359</v>
      </c>
      <c r="G1243" s="71" t="s">
        <v>19967</v>
      </c>
      <c r="H1243" s="73">
        <v>10736359</v>
      </c>
      <c r="I1243" s="73" t="str" cm="1">
        <f t="array" ref="I1243">IF(COUNTIF(Q$2:Q1243,Q1243)=1,_xlfn.TEXTJOIN(";",1,IF($Q$2:$Q$2000=Q1243,$C$2:$C$2000,"")),"")</f>
        <v>POC:EPOC</v>
      </c>
      <c r="J1243" s="73" t="str" cm="1">
        <f t="array" ref="J1243">IF(COUNTIF(Q$2:Q1243,Q1243)=1,_xlfn.TEXTJOIN(";",1,IF($Q$2:$Q$2000=Q1243,$F$2:$F$2000,"")),"")</f>
        <v>10736359</v>
      </c>
      <c r="K1243" s="73" t="str" cm="1">
        <f t="array" ref="K1243">IF(COUNTIF(Q$2:Q1243,Q1243)=1,_xlfn.TEXTJOIN(";",1,IF($Q$2:$Q$2000=Q1243,$H$2:$H$2000,"")),"")</f>
        <v>10736359</v>
      </c>
      <c r="L1243" s="103" t="s">
        <v>19968</v>
      </c>
      <c r="M1243" s="103">
        <v>1</v>
      </c>
      <c r="O1243" s="107" t="s">
        <v>19969</v>
      </c>
      <c r="P1243" s="107" t="s">
        <v>19970</v>
      </c>
      <c r="Q1243" s="72" t="str">
        <f t="shared" si="19"/>
        <v>国械注进20172406923</v>
      </c>
      <c r="R1243" s="104">
        <v>44652</v>
      </c>
      <c r="S1243" s="104">
        <v>44861</v>
      </c>
      <c r="T1243" s="104">
        <v>46686</v>
      </c>
    </row>
    <row r="1244" spans="1:20" s="103" customFormat="1" ht="25.5" customHeight="1">
      <c r="A1244" s="70" t="s">
        <v>723</v>
      </c>
      <c r="B1244" s="70">
        <v>2</v>
      </c>
      <c r="C1244" s="71" t="s">
        <v>19959</v>
      </c>
      <c r="D1244" s="72" t="s">
        <v>19971</v>
      </c>
      <c r="E1244" s="72" t="s">
        <v>19972</v>
      </c>
      <c r="F1244" s="157">
        <v>10736360</v>
      </c>
      <c r="G1244" s="71" t="s">
        <v>19973</v>
      </c>
      <c r="H1244" s="73">
        <v>10736360</v>
      </c>
      <c r="I1244" s="73" t="str" cm="1">
        <f t="array" ref="I1244">IF(COUNTIF(Q$2:Q1244,Q1244)=1,_xlfn.TEXTJOIN(";",1,IF($Q$2:$Q$2000=Q1244,$C$2:$C$2000,"")),"")</f>
        <v>POC:EPOC</v>
      </c>
      <c r="J1244" s="73" t="str" cm="1">
        <f t="array" ref="J1244">IF(COUNTIF(Q$2:Q1244,Q1244)=1,_xlfn.TEXTJOIN(";",1,IF($Q$2:$Q$2000=Q1244,$F$2:$F$2000,"")),"")</f>
        <v>10736360</v>
      </c>
      <c r="K1244" s="73" t="str" cm="1">
        <f t="array" ref="K1244">IF(COUNTIF(Q$2:Q1244,Q1244)=1,_xlfn.TEXTJOIN(";",1,IF($Q$2:$Q$2000=Q1244,$H$2:$H$2000,"")),"")</f>
        <v>10736360</v>
      </c>
      <c r="L1244" s="103" t="s">
        <v>19974</v>
      </c>
      <c r="M1244" s="103">
        <v>1</v>
      </c>
      <c r="O1244" s="107" t="s">
        <v>19969</v>
      </c>
      <c r="P1244" s="107" t="s">
        <v>19975</v>
      </c>
      <c r="Q1244" s="72" t="str">
        <f t="shared" si="19"/>
        <v>国械注进20172406924</v>
      </c>
      <c r="R1244" s="104">
        <v>44638</v>
      </c>
      <c r="S1244" s="104">
        <v>44861</v>
      </c>
      <c r="T1244" s="104">
        <v>46686</v>
      </c>
    </row>
    <row r="1245" spans="1:20" s="103" customFormat="1" ht="25.5" customHeight="1">
      <c r="A1245" s="70" t="s">
        <v>723</v>
      </c>
      <c r="B1245" s="70">
        <v>2</v>
      </c>
      <c r="C1245" s="71" t="s">
        <v>19959</v>
      </c>
      <c r="D1245" s="72" t="s">
        <v>19976</v>
      </c>
      <c r="E1245" s="72" t="s">
        <v>19977</v>
      </c>
      <c r="F1245" s="157">
        <v>10736361</v>
      </c>
      <c r="G1245" s="71" t="s">
        <v>19978</v>
      </c>
      <c r="H1245" s="73">
        <v>10736361</v>
      </c>
      <c r="I1245" s="73" t="str" cm="1">
        <f t="array" ref="I1245">IF(COUNTIF(Q$2:Q1245,Q1245)=1,_xlfn.TEXTJOIN(";",1,IF($Q$2:$Q$2000=Q1245,$C$2:$C$2000,"")),"")</f>
        <v>POC:EPOC</v>
      </c>
      <c r="J1245" s="73" t="str" cm="1">
        <f t="array" ref="J1245">IF(COUNTIF(Q$2:Q1245,Q1245)=1,_xlfn.TEXTJOIN(";",1,IF($Q$2:$Q$2000=Q1245,$F$2:$F$2000,"")),"")</f>
        <v>10736361</v>
      </c>
      <c r="K1245" s="73" t="str" cm="1">
        <f t="array" ref="K1245">IF(COUNTIF(Q$2:Q1245,Q1245)=1,_xlfn.TEXTJOIN(";",1,IF($Q$2:$Q$2000=Q1245,$H$2:$H$2000,"")),"")</f>
        <v>10736361</v>
      </c>
      <c r="L1245" s="103" t="s">
        <v>19979</v>
      </c>
      <c r="M1245" s="103">
        <v>1</v>
      </c>
      <c r="O1245" s="107" t="s">
        <v>19969</v>
      </c>
      <c r="P1245" s="107" t="s">
        <v>19980</v>
      </c>
      <c r="Q1245" s="72" t="str">
        <f t="shared" si="19"/>
        <v>国械注进20172406925</v>
      </c>
      <c r="R1245" s="104">
        <v>44663</v>
      </c>
      <c r="S1245" s="104">
        <v>44861</v>
      </c>
      <c r="T1245" s="104">
        <v>46686</v>
      </c>
    </row>
    <row r="1246" spans="1:20" s="103" customFormat="1" ht="25.5" customHeight="1">
      <c r="A1246" s="70" t="s">
        <v>723</v>
      </c>
      <c r="B1246" s="70">
        <v>2</v>
      </c>
      <c r="C1246" s="71" t="s">
        <v>19959</v>
      </c>
      <c r="D1246" s="71" t="s">
        <v>19981</v>
      </c>
      <c r="E1246" s="72" t="s">
        <v>19982</v>
      </c>
      <c r="F1246" s="157">
        <v>10736381</v>
      </c>
      <c r="G1246" s="71" t="s">
        <v>19983</v>
      </c>
      <c r="H1246" s="73">
        <v>10736381</v>
      </c>
      <c r="I1246" s="73" t="str" cm="1">
        <f t="array" ref="I1246">IF(COUNTIF(Q$2:Q1246,Q1246)=1,_xlfn.TEXTJOIN(";",1,IF($Q$2:$Q$2000=Q1246,$C$2:$C$2000,"")),"")</f>
        <v>POC:EPOC</v>
      </c>
      <c r="J1246" s="73" t="str" cm="1">
        <f t="array" ref="J1246">IF(COUNTIF(Q$2:Q1246,Q1246)=1,_xlfn.TEXTJOIN(";",1,IF($Q$2:$Q$2000=Q1246,$F$2:$F$2000,"")),"")</f>
        <v>10736381</v>
      </c>
      <c r="K1246" s="73" t="str" cm="1">
        <f t="array" ref="K1246">IF(COUNTIF(Q$2:Q1246,Q1246)=1,_xlfn.TEXTJOIN(";",1,IF($Q$2:$Q$2000=Q1246,$H$2:$H$2000,"")),"")</f>
        <v>10736381</v>
      </c>
      <c r="L1246" s="103" t="s">
        <v>19984</v>
      </c>
      <c r="M1246" s="103">
        <v>1</v>
      </c>
      <c r="O1246" s="107" t="s">
        <v>8063</v>
      </c>
      <c r="P1246" s="107" t="s">
        <v>613</v>
      </c>
      <c r="Q1246" s="72" t="str">
        <f t="shared" si="19"/>
        <v>国械注进20172406503</v>
      </c>
      <c r="R1246" s="104">
        <v>44635</v>
      </c>
      <c r="S1246" s="104">
        <v>44787</v>
      </c>
      <c r="T1246" s="104">
        <v>46612</v>
      </c>
    </row>
    <row r="1247" spans="1:20" s="103" customFormat="1" ht="25.5" customHeight="1">
      <c r="A1247" s="70" t="s">
        <v>723</v>
      </c>
      <c r="B1247" s="70">
        <v>1</v>
      </c>
      <c r="C1247" s="71" t="s">
        <v>19959</v>
      </c>
      <c r="D1247" s="72" t="s">
        <v>19985</v>
      </c>
      <c r="E1247" s="72" t="s">
        <v>19986</v>
      </c>
      <c r="F1247" s="71" t="s">
        <v>19987</v>
      </c>
      <c r="G1247" s="71" t="s">
        <v>19988</v>
      </c>
      <c r="H1247" s="73">
        <v>10736380</v>
      </c>
      <c r="I1247" s="73" t="str" cm="1">
        <f t="array" ref="I1247">IF(COUNTIF(Q$2:Q1247,Q1247)=1,_xlfn.TEXTJOIN(";",1,IF($Q$2:$Q$2000=Q1247,$C$2:$C$2000,"")),"")</f>
        <v>POC:EPOC</v>
      </c>
      <c r="J1247" s="73" t="str" cm="1">
        <f t="array" ref="J1247">IF(COUNTIF(Q$2:Q1247,Q1247)=1,_xlfn.TEXTJOIN(";",1,IF($Q$2:$Q$2000=Q1247,$F$2:$F$2000,"")),"")</f>
        <v>10736380</v>
      </c>
      <c r="K1247" s="73" t="str" cm="1">
        <f t="array" ref="K1247">IF(COUNTIF(Q$2:Q1247,Q1247)=1,_xlfn.TEXTJOIN(";",1,IF($Q$2:$Q$2000=Q1247,$H$2:$H$2000,"")),"")</f>
        <v>10736380</v>
      </c>
      <c r="L1247" s="103" t="s">
        <v>19989</v>
      </c>
      <c r="M1247" s="103">
        <v>1</v>
      </c>
      <c r="O1247" s="72" t="s">
        <v>19990</v>
      </c>
      <c r="P1247" s="72" t="s">
        <v>19991</v>
      </c>
      <c r="Q1247" s="72" t="str">
        <f t="shared" si="19"/>
        <v>国械备20161420号</v>
      </c>
      <c r="R1247" s="104">
        <v>43441</v>
      </c>
      <c r="S1247" s="104">
        <v>43441</v>
      </c>
      <c r="T1247" s="104">
        <v>401768</v>
      </c>
    </row>
    <row r="1248" spans="1:20" s="103" customFormat="1" ht="25.5" customHeight="1">
      <c r="A1248" s="70" t="s">
        <v>723</v>
      </c>
      <c r="B1248" s="70">
        <v>2</v>
      </c>
      <c r="C1248" s="71" t="s">
        <v>19959</v>
      </c>
      <c r="D1248" s="72" t="s">
        <v>19981</v>
      </c>
      <c r="E1248" s="72" t="s">
        <v>19982</v>
      </c>
      <c r="F1248" s="71">
        <v>10736382</v>
      </c>
      <c r="G1248" s="71" t="s">
        <v>19992</v>
      </c>
      <c r="H1248" s="73">
        <v>10736382</v>
      </c>
      <c r="I1248" s="73" t="str" cm="1">
        <f t="array" ref="I1248">IF(COUNTIF(Q$2:Q1248,Q1248)=1,_xlfn.TEXTJOIN(";",1,IF($Q$2:$Q$2000=Q1248,$C$2:$C$2000,"")),"")</f>
        <v>POC:EPOC</v>
      </c>
      <c r="J1248" s="73" t="str" cm="1">
        <f t="array" ref="J1248">IF(COUNTIF(Q$2:Q1248,Q1248)=1,_xlfn.TEXTJOIN(";",1,IF($Q$2:$Q$2000=Q1248,$F$2:$F$2000,"")),"")</f>
        <v>10736382</v>
      </c>
      <c r="K1248" s="73" t="str" cm="1">
        <f t="array" ref="K1248">IF(COUNTIF(Q$2:Q1248,Q1248)=1,_xlfn.TEXTJOIN(";",1,IF($Q$2:$Q$2000=Q1248,$H$2:$H$2000,"")),"")</f>
        <v>10736382</v>
      </c>
      <c r="L1248" s="103" t="s">
        <v>19993</v>
      </c>
      <c r="M1248" s="103">
        <v>1</v>
      </c>
      <c r="O1248" s="107" t="s">
        <v>8063</v>
      </c>
      <c r="P1248" s="72" t="s">
        <v>180</v>
      </c>
      <c r="Q1248" s="72" t="str">
        <f t="shared" si="19"/>
        <v>国械注进20182400183</v>
      </c>
      <c r="R1248" s="104">
        <v>44608</v>
      </c>
      <c r="S1248" s="104">
        <v>45050</v>
      </c>
      <c r="T1248" s="104">
        <v>46876</v>
      </c>
    </row>
    <row r="1249" spans="1:20" s="103" customFormat="1" ht="25.5" customHeight="1">
      <c r="A1249" s="70" t="s">
        <v>13371</v>
      </c>
      <c r="B1249" s="70">
        <v>2</v>
      </c>
      <c r="C1249" s="71" t="s">
        <v>17985</v>
      </c>
      <c r="D1249" s="72" t="s">
        <v>19994</v>
      </c>
      <c r="E1249" s="72" t="s">
        <v>19995</v>
      </c>
      <c r="F1249" s="71" t="s">
        <v>19996</v>
      </c>
      <c r="G1249" s="71" t="s">
        <v>19997</v>
      </c>
      <c r="H1249" s="73">
        <v>10630932</v>
      </c>
      <c r="I1249" s="73" t="str" cm="1">
        <f t="array" ref="I1249">IF(COUNTIF(Q$2:Q1249,Q1249)=1,_xlfn.TEXTJOIN(";",1,IF($Q$2:$Q$2000=Q1249,$C$2:$C$2000,"")),"")</f>
        <v>Centaur;Atellica IM</v>
      </c>
      <c r="J1249" s="73" t="str" cm="1">
        <f t="array" ref="J1249">IF(COUNTIF(Q$2:Q1249,Q1249)=1,_xlfn.TEXTJOIN(";",1,IF($Q$2:$Q$2000=Q1249,$F$2:$F$2000,"")),"")</f>
        <v>10630932;10995516</v>
      </c>
      <c r="K1249" s="73" t="str" cm="1">
        <f t="array" ref="K1249">IF(COUNTIF(Q$2:Q1249,Q1249)=1,_xlfn.TEXTJOIN(";",1,IF($Q$2:$Q$2000=Q1249,$H$2:$H$2000,"")),"")</f>
        <v>10630932;10995516</v>
      </c>
      <c r="L1249" s="103" t="s">
        <v>19998</v>
      </c>
      <c r="M1249" s="103">
        <v>1</v>
      </c>
      <c r="O1249" s="72" t="s">
        <v>19999</v>
      </c>
      <c r="P1249" s="72" t="s">
        <v>20000</v>
      </c>
      <c r="Q1249" s="72" t="str">
        <f t="shared" si="19"/>
        <v>国械注进20152400329</v>
      </c>
      <c r="R1249" s="104">
        <v>43944</v>
      </c>
      <c r="S1249" s="104">
        <v>43944</v>
      </c>
      <c r="T1249" s="104">
        <v>45463</v>
      </c>
    </row>
    <row r="1250" spans="1:20" s="103" customFormat="1" ht="25.5" customHeight="1">
      <c r="A1250" s="70" t="s">
        <v>13371</v>
      </c>
      <c r="B1250" s="70">
        <v>2</v>
      </c>
      <c r="C1250" s="71" t="s">
        <v>130</v>
      </c>
      <c r="D1250" s="72" t="s">
        <v>19994</v>
      </c>
      <c r="E1250" s="72" t="s">
        <v>19995</v>
      </c>
      <c r="F1250" s="71" t="s">
        <v>20001</v>
      </c>
      <c r="G1250" s="71" t="s">
        <v>20002</v>
      </c>
      <c r="H1250" s="73">
        <v>10995516</v>
      </c>
      <c r="I1250" s="73" t="str" cm="1">
        <f t="array" ref="I1250">IF(COUNTIF(Q$2:Q1250,Q1250)=1,_xlfn.TEXTJOIN(";",1,IF($Q$2:$Q$2000=Q1250,$C$2:$C$2000,"")),"")</f>
        <v/>
      </c>
      <c r="J1250" s="73" t="str" cm="1">
        <f t="array" ref="J1250">IF(COUNTIF(Q$2:Q1250,Q1250)=1,_xlfn.TEXTJOIN(";",1,IF($Q$2:$Q$2000=Q1250,$F$2:$F$2000,"")),"")</f>
        <v/>
      </c>
      <c r="K1250" s="73" t="str" cm="1">
        <f t="array" ref="K1250">IF(COUNTIF(Q$2:Q1250,Q1250)=1,_xlfn.TEXTJOIN(";",1,IF($Q$2:$Q$2000=Q1250,$H$2:$H$2000,"")),"")</f>
        <v/>
      </c>
      <c r="L1250" s="103" t="s">
        <v>20003</v>
      </c>
      <c r="M1250" s="103">
        <v>2</v>
      </c>
      <c r="N1250" s="103" t="s">
        <v>20004</v>
      </c>
      <c r="O1250" s="72" t="s">
        <v>20005</v>
      </c>
      <c r="P1250" s="72" t="s">
        <v>20006</v>
      </c>
      <c r="Q1250" s="72" t="str">
        <f t="shared" si="19"/>
        <v>国械注进20152400329</v>
      </c>
      <c r="R1250" s="104">
        <v>43944</v>
      </c>
      <c r="S1250" s="104">
        <v>43944</v>
      </c>
      <c r="T1250" s="104">
        <v>45463</v>
      </c>
    </row>
    <row r="1251" spans="1:20" s="103" customFormat="1" ht="25.5" customHeight="1">
      <c r="A1251" s="70" t="s">
        <v>13371</v>
      </c>
      <c r="B1251" s="70">
        <v>2</v>
      </c>
      <c r="C1251" s="71" t="s">
        <v>17985</v>
      </c>
      <c r="D1251" s="72" t="s">
        <v>20007</v>
      </c>
      <c r="E1251" s="72" t="s">
        <v>20008</v>
      </c>
      <c r="F1251" s="71" t="s">
        <v>20009</v>
      </c>
      <c r="G1251" s="71" t="s">
        <v>20010</v>
      </c>
      <c r="H1251" s="73">
        <v>10630936</v>
      </c>
      <c r="I1251" s="73" t="str" cm="1">
        <f t="array" ref="I1251">IF(COUNTIF(Q$2:Q1251,Q1251)=1,_xlfn.TEXTJOIN(";",1,IF($Q$2:$Q$2000=Q1251,$C$2:$C$2000,"")),"")</f>
        <v>Centaur;Atellica IM</v>
      </c>
      <c r="J1251" s="73" t="str" cm="1">
        <f t="array" ref="J1251">IF(COUNTIF(Q$2:Q1251,Q1251)=1,_xlfn.TEXTJOIN(";",1,IF($Q$2:$Q$2000=Q1251,$F$2:$F$2000,"")),"")</f>
        <v>10630936;10995470</v>
      </c>
      <c r="K1251" s="73" t="str" cm="1">
        <f t="array" ref="K1251">IF(COUNTIF(Q$2:Q1251,Q1251)=1,_xlfn.TEXTJOIN(";",1,IF($Q$2:$Q$2000=Q1251,$H$2:$H$2000,"")),"")</f>
        <v>10630936;10995470</v>
      </c>
      <c r="L1251" s="103" t="s">
        <v>20011</v>
      </c>
      <c r="M1251" s="103">
        <v>1</v>
      </c>
      <c r="O1251" s="72" t="s">
        <v>20012</v>
      </c>
      <c r="P1251" s="72" t="s">
        <v>20013</v>
      </c>
      <c r="Q1251" s="72" t="str">
        <f t="shared" si="19"/>
        <v>国械注进20152400328</v>
      </c>
      <c r="R1251" s="104">
        <v>43909</v>
      </c>
      <c r="S1251" s="104">
        <v>43909</v>
      </c>
      <c r="T1251" s="104">
        <v>45463</v>
      </c>
    </row>
    <row r="1252" spans="1:20" s="103" customFormat="1" ht="25.5" customHeight="1">
      <c r="A1252" s="70" t="s">
        <v>13371</v>
      </c>
      <c r="B1252" s="70">
        <v>2</v>
      </c>
      <c r="C1252" s="71" t="s">
        <v>130</v>
      </c>
      <c r="D1252" s="72" t="s">
        <v>20007</v>
      </c>
      <c r="E1252" s="72" t="s">
        <v>20008</v>
      </c>
      <c r="F1252" s="71" t="s">
        <v>20014</v>
      </c>
      <c r="G1252" s="71" t="s">
        <v>20015</v>
      </c>
      <c r="H1252" s="73">
        <v>10995470</v>
      </c>
      <c r="I1252" s="73" t="str" cm="1">
        <f t="array" ref="I1252">IF(COUNTIF(Q$2:Q1252,Q1252)=1,_xlfn.TEXTJOIN(";",1,IF($Q$2:$Q$2000=Q1252,$C$2:$C$2000,"")),"")</f>
        <v/>
      </c>
      <c r="J1252" s="73" t="str" cm="1">
        <f t="array" ref="J1252">IF(COUNTIF(Q$2:Q1252,Q1252)=1,_xlfn.TEXTJOIN(";",1,IF($Q$2:$Q$2000=Q1252,$F$2:$F$2000,"")),"")</f>
        <v/>
      </c>
      <c r="K1252" s="73" t="str" cm="1">
        <f t="array" ref="K1252">IF(COUNTIF(Q$2:Q1252,Q1252)=1,_xlfn.TEXTJOIN(";",1,IF($Q$2:$Q$2000=Q1252,$H$2:$H$2000,"")),"")</f>
        <v/>
      </c>
      <c r="L1252" s="103" t="s">
        <v>20016</v>
      </c>
      <c r="M1252" s="103">
        <v>1</v>
      </c>
      <c r="O1252" s="72" t="s">
        <v>20017</v>
      </c>
      <c r="P1252" s="72" t="s">
        <v>20018</v>
      </c>
      <c r="Q1252" s="72" t="str">
        <f t="shared" si="19"/>
        <v>国械注进20152400328</v>
      </c>
      <c r="R1252" s="104">
        <v>43909</v>
      </c>
      <c r="S1252" s="104">
        <v>43909</v>
      </c>
      <c r="T1252" s="104">
        <v>45463</v>
      </c>
    </row>
    <row r="1253" spans="1:20" s="103" customFormat="1" ht="25.5" customHeight="1">
      <c r="A1253" s="70" t="s">
        <v>13371</v>
      </c>
      <c r="B1253" s="70">
        <v>2</v>
      </c>
      <c r="C1253" s="71" t="s">
        <v>17985</v>
      </c>
      <c r="D1253" s="72" t="s">
        <v>20019</v>
      </c>
      <c r="E1253" s="72" t="s">
        <v>20020</v>
      </c>
      <c r="F1253" s="73" t="s">
        <v>20021</v>
      </c>
      <c r="G1253" s="71" t="s">
        <v>20022</v>
      </c>
      <c r="H1253" s="73">
        <v>10630917</v>
      </c>
      <c r="I1253" s="73" t="str" cm="1">
        <f t="array" ref="I1253">IF(COUNTIF(Q$2:Q1253,Q1253)=1,_xlfn.TEXTJOIN(";",1,IF($Q$2:$Q$2000=Q1253,$C$2:$C$2000,"")),"")</f>
        <v>Centaur;Atellica IM</v>
      </c>
      <c r="J1253" s="73" t="str" cm="1">
        <f t="array" ref="J1253">IF(COUNTIF(Q$2:Q1253,Q1253)=1,_xlfn.TEXTJOIN(";",1,IF($Q$2:$Q$2000=Q1253,$F$2:$F$2000,"")),"")</f>
        <v>10630917;10995465</v>
      </c>
      <c r="K1253" s="73" t="str" cm="1">
        <f t="array" ref="K1253">IF(COUNTIF(Q$2:Q1253,Q1253)=1,_xlfn.TEXTJOIN(";",1,IF($Q$2:$Q$2000=Q1253,$H$2:$H$2000,"")),"")</f>
        <v>10630917;10995465</v>
      </c>
      <c r="L1253" s="103" t="s">
        <v>20023</v>
      </c>
      <c r="M1253" s="103">
        <v>1</v>
      </c>
      <c r="O1253" s="72" t="s">
        <v>20024</v>
      </c>
      <c r="P1253" s="72" t="s">
        <v>20025</v>
      </c>
      <c r="Q1253" s="72" t="str">
        <f t="shared" si="19"/>
        <v>国械注进20162404422</v>
      </c>
      <c r="R1253" s="104">
        <v>44288</v>
      </c>
      <c r="S1253" s="104">
        <v>44288</v>
      </c>
      <c r="T1253" s="104">
        <v>46113</v>
      </c>
    </row>
    <row r="1254" spans="1:20" s="103" customFormat="1" ht="25.5" customHeight="1">
      <c r="A1254" s="70" t="s">
        <v>13371</v>
      </c>
      <c r="B1254" s="70">
        <v>2</v>
      </c>
      <c r="C1254" s="71" t="s">
        <v>130</v>
      </c>
      <c r="D1254" s="72" t="s">
        <v>20019</v>
      </c>
      <c r="E1254" s="72" t="s">
        <v>20020</v>
      </c>
      <c r="F1254" s="73">
        <v>10995465</v>
      </c>
      <c r="G1254" s="71" t="s">
        <v>20026</v>
      </c>
      <c r="H1254" s="73">
        <v>10995465</v>
      </c>
      <c r="I1254" s="73" t="str" cm="1">
        <f t="array" ref="I1254">IF(COUNTIF(Q$2:Q1254,Q1254)=1,_xlfn.TEXTJOIN(";",1,IF($Q$2:$Q$2000=Q1254,$C$2:$C$2000,"")),"")</f>
        <v/>
      </c>
      <c r="J1254" s="73" t="str" cm="1">
        <f t="array" ref="J1254">IF(COUNTIF(Q$2:Q1254,Q1254)=1,_xlfn.TEXTJOIN(";",1,IF($Q$2:$Q$2000=Q1254,$F$2:$F$2000,"")),"")</f>
        <v/>
      </c>
      <c r="K1254" s="73" t="str" cm="1">
        <f t="array" ref="K1254">IF(COUNTIF(Q$2:Q1254,Q1254)=1,_xlfn.TEXTJOIN(";",1,IF($Q$2:$Q$2000=Q1254,$H$2:$H$2000,"")),"")</f>
        <v/>
      </c>
      <c r="L1254" s="103" t="s">
        <v>20027</v>
      </c>
      <c r="M1254" s="103">
        <v>1</v>
      </c>
      <c r="O1254" s="72" t="s">
        <v>20028</v>
      </c>
      <c r="P1254" s="72" t="s">
        <v>20029</v>
      </c>
      <c r="Q1254" s="72" t="str">
        <f t="shared" si="19"/>
        <v>国械注进20162404422</v>
      </c>
      <c r="R1254" s="104">
        <v>44288</v>
      </c>
      <c r="S1254" s="104">
        <v>44288</v>
      </c>
      <c r="T1254" s="104">
        <v>46113</v>
      </c>
    </row>
    <row r="1255" spans="1:20" s="103" customFormat="1" ht="25.5" customHeight="1">
      <c r="A1255" s="70" t="s">
        <v>13371</v>
      </c>
      <c r="B1255" s="70">
        <v>2</v>
      </c>
      <c r="C1255" s="71" t="s">
        <v>17985</v>
      </c>
      <c r="D1255" s="72" t="s">
        <v>20030</v>
      </c>
      <c r="E1255" s="72" t="s">
        <v>20031</v>
      </c>
      <c r="F1255" s="73" t="s">
        <v>20032</v>
      </c>
      <c r="G1255" s="71" t="s">
        <v>20033</v>
      </c>
      <c r="H1255" s="73">
        <v>10630915</v>
      </c>
      <c r="I1255" s="73" t="str" cm="1">
        <f t="array" ref="I1255">IF(COUNTIF(Q$2:Q1255,Q1255)=1,_xlfn.TEXTJOIN(";",1,IF($Q$2:$Q$2000=Q1255,$C$2:$C$2000,"")),"")</f>
        <v>Centaur;Atellica IM</v>
      </c>
      <c r="J1255" s="73" t="str" cm="1">
        <f t="array" ref="J1255">IF(COUNTIF(Q$2:Q1255,Q1255)=1,_xlfn.TEXTJOIN(";",1,IF($Q$2:$Q$2000=Q1255,$F$2:$F$2000,"")),"")</f>
        <v>10630915;10995493</v>
      </c>
      <c r="K1255" s="73" t="str" cm="1">
        <f t="array" ref="K1255">IF(COUNTIF(Q$2:Q1255,Q1255)=1,_xlfn.TEXTJOIN(";",1,IF($Q$2:$Q$2000=Q1255,$H$2:$H$2000,"")),"")</f>
        <v>10630915;10995493</v>
      </c>
      <c r="L1255" s="103" t="s">
        <v>20034</v>
      </c>
      <c r="M1255" s="103">
        <v>1</v>
      </c>
      <c r="O1255" s="72" t="s">
        <v>20035</v>
      </c>
      <c r="P1255" s="72" t="s">
        <v>20036</v>
      </c>
      <c r="Q1255" s="72" t="str">
        <f t="shared" si="19"/>
        <v>国械注进20162404235</v>
      </c>
      <c r="R1255" s="104">
        <v>44300</v>
      </c>
      <c r="S1255" s="104">
        <v>44300</v>
      </c>
      <c r="T1255" s="104">
        <v>46125</v>
      </c>
    </row>
    <row r="1256" spans="1:20" s="103" customFormat="1" ht="25.5" customHeight="1">
      <c r="A1256" s="70" t="s">
        <v>13371</v>
      </c>
      <c r="B1256" s="70">
        <v>2</v>
      </c>
      <c r="C1256" s="71" t="s">
        <v>130</v>
      </c>
      <c r="D1256" s="72" t="s">
        <v>20030</v>
      </c>
      <c r="E1256" s="72" t="s">
        <v>20031</v>
      </c>
      <c r="F1256" s="73">
        <v>10995493</v>
      </c>
      <c r="G1256" s="71" t="s">
        <v>20037</v>
      </c>
      <c r="H1256" s="73">
        <v>10995493</v>
      </c>
      <c r="I1256" s="73" t="str" cm="1">
        <f t="array" ref="I1256">IF(COUNTIF(Q$2:Q1256,Q1256)=1,_xlfn.TEXTJOIN(";",1,IF($Q$2:$Q$2000=Q1256,$C$2:$C$2000,"")),"")</f>
        <v/>
      </c>
      <c r="J1256" s="73" t="str" cm="1">
        <f t="array" ref="J1256">IF(COUNTIF(Q$2:Q1256,Q1256)=1,_xlfn.TEXTJOIN(";",1,IF($Q$2:$Q$2000=Q1256,$F$2:$F$2000,"")),"")</f>
        <v/>
      </c>
      <c r="K1256" s="73" t="str" cm="1">
        <f t="array" ref="K1256">IF(COUNTIF(Q$2:Q1256,Q1256)=1,_xlfn.TEXTJOIN(";",1,IF($Q$2:$Q$2000=Q1256,$H$2:$H$2000,"")),"")</f>
        <v/>
      </c>
      <c r="L1256" s="103" t="s">
        <v>20038</v>
      </c>
      <c r="M1256" s="103">
        <v>2</v>
      </c>
      <c r="N1256" s="103" t="s">
        <v>20039</v>
      </c>
      <c r="O1256" s="72" t="s">
        <v>20040</v>
      </c>
      <c r="P1256" s="72" t="s">
        <v>20041</v>
      </c>
      <c r="Q1256" s="72" t="str">
        <f t="shared" si="19"/>
        <v>国械注进20162404235</v>
      </c>
      <c r="R1256" s="104">
        <v>44300</v>
      </c>
      <c r="S1256" s="104">
        <v>44300</v>
      </c>
      <c r="T1256" s="104">
        <v>46125</v>
      </c>
    </row>
    <row r="1257" spans="1:20" s="103" customFormat="1" ht="25.5" customHeight="1">
      <c r="A1257" s="70" t="s">
        <v>13371</v>
      </c>
      <c r="B1257" s="70">
        <v>2</v>
      </c>
      <c r="C1257" s="71" t="s">
        <v>17985</v>
      </c>
      <c r="D1257" s="72" t="s">
        <v>20042</v>
      </c>
      <c r="E1257" s="72" t="s">
        <v>20043</v>
      </c>
      <c r="F1257" s="73" t="s">
        <v>20044</v>
      </c>
      <c r="G1257" s="71" t="s">
        <v>20045</v>
      </c>
      <c r="H1257" s="73">
        <v>10492399</v>
      </c>
      <c r="I1257" s="73" t="str" cm="1">
        <f t="array" ref="I1257">IF(COUNTIF(Q$2:Q1257,Q1257)=1,_xlfn.TEXTJOIN(";",1,IF($Q$2:$Q$2000=Q1257,$C$2:$C$2000,"")),"")</f>
        <v>Centaur;Centaur;Atellica IM;Atellica IM</v>
      </c>
      <c r="J1257" s="73" t="str" cm="1">
        <f t="array" ref="J1257">IF(COUNTIF(Q$2:Q1257,Q1257)=1,_xlfn.TEXTJOIN(";",1,IF($Q$2:$Q$2000=Q1257,$F$2:$F$2000,"")),"")</f>
        <v>10492399;10492398;10995461;10995462</v>
      </c>
      <c r="K1257" s="73" t="str" cm="1">
        <f t="array" ref="K1257">IF(COUNTIF(Q$2:Q1257,Q1257)=1,_xlfn.TEXTJOIN(";",1,IF($Q$2:$Q$2000=Q1257,$H$2:$H$2000,"")),"")</f>
        <v>10492399;10492398;10995461;10995462</v>
      </c>
      <c r="L1257" s="103" t="s">
        <v>20046</v>
      </c>
      <c r="M1257" s="103">
        <v>5</v>
      </c>
      <c r="N1257" s="103" t="s">
        <v>20047</v>
      </c>
      <c r="O1257" s="72" t="s">
        <v>18031</v>
      </c>
      <c r="P1257" s="72" t="s">
        <v>20048</v>
      </c>
      <c r="Q1257" s="72" t="str">
        <f t="shared" si="19"/>
        <v>国械注进20162404606</v>
      </c>
      <c r="R1257" s="104">
        <v>44483</v>
      </c>
      <c r="S1257" s="104">
        <v>44501</v>
      </c>
      <c r="T1257" s="104">
        <v>46326</v>
      </c>
    </row>
    <row r="1258" spans="1:20" s="103" customFormat="1" ht="25.5" customHeight="1">
      <c r="A1258" s="70" t="s">
        <v>13371</v>
      </c>
      <c r="B1258" s="70">
        <v>2</v>
      </c>
      <c r="C1258" s="71" t="s">
        <v>17985</v>
      </c>
      <c r="D1258" s="72" t="s">
        <v>20042</v>
      </c>
      <c r="E1258" s="72" t="s">
        <v>20043</v>
      </c>
      <c r="F1258" s="73">
        <v>10492398</v>
      </c>
      <c r="G1258" s="71" t="s">
        <v>20049</v>
      </c>
      <c r="H1258" s="73">
        <v>10492398</v>
      </c>
      <c r="I1258" s="73" t="str" cm="1">
        <f t="array" ref="I1258">IF(COUNTIF(Q$2:Q1258,Q1258)=1,_xlfn.TEXTJOIN(";",1,IF($Q$2:$Q$2000=Q1258,$C$2:$C$2000,"")),"")</f>
        <v/>
      </c>
      <c r="J1258" s="73" t="str" cm="1">
        <f t="array" ref="J1258">IF(COUNTIF(Q$2:Q1258,Q1258)=1,_xlfn.TEXTJOIN(";",1,IF($Q$2:$Q$2000=Q1258,$F$2:$F$2000,"")),"")</f>
        <v/>
      </c>
      <c r="K1258" s="73" t="str" cm="1">
        <f t="array" ref="K1258">IF(COUNTIF(Q$2:Q1258,Q1258)=1,_xlfn.TEXTJOIN(";",1,IF($Q$2:$Q$2000=Q1258,$H$2:$H$2000,"")),"")</f>
        <v/>
      </c>
      <c r="L1258" s="103" t="s">
        <v>20050</v>
      </c>
      <c r="M1258" s="103">
        <v>1</v>
      </c>
      <c r="O1258" s="72" t="s">
        <v>18035</v>
      </c>
      <c r="P1258" s="72" t="s">
        <v>20051</v>
      </c>
      <c r="Q1258" s="72" t="str">
        <f t="shared" si="19"/>
        <v>国械注进20162404606</v>
      </c>
      <c r="R1258" s="104">
        <v>44483</v>
      </c>
      <c r="S1258" s="104">
        <v>44501</v>
      </c>
      <c r="T1258" s="104">
        <v>46326</v>
      </c>
    </row>
    <row r="1259" spans="1:20" s="103" customFormat="1" ht="25.5" customHeight="1">
      <c r="A1259" s="70" t="s">
        <v>13371</v>
      </c>
      <c r="B1259" s="70">
        <v>2</v>
      </c>
      <c r="C1259" s="71" t="s">
        <v>130</v>
      </c>
      <c r="D1259" s="72" t="s">
        <v>20042</v>
      </c>
      <c r="E1259" s="72" t="s">
        <v>20043</v>
      </c>
      <c r="F1259" s="73" t="s">
        <v>20052</v>
      </c>
      <c r="G1259" s="71" t="s">
        <v>20053</v>
      </c>
      <c r="H1259" s="73">
        <v>10995461</v>
      </c>
      <c r="I1259" s="73" t="str" cm="1">
        <f t="array" ref="I1259">IF(COUNTIF(Q$2:Q1259,Q1259)=1,_xlfn.TEXTJOIN(";",1,IF($Q$2:$Q$2000=Q1259,$C$2:$C$2000,"")),"")</f>
        <v/>
      </c>
      <c r="J1259" s="73" t="str" cm="1">
        <f t="array" ref="J1259">IF(COUNTIF(Q$2:Q1259,Q1259)=1,_xlfn.TEXTJOIN(";",1,IF($Q$2:$Q$2000=Q1259,$F$2:$F$2000,"")),"")</f>
        <v/>
      </c>
      <c r="K1259" s="73" t="str" cm="1">
        <f t="array" ref="K1259">IF(COUNTIF(Q$2:Q1259,Q1259)=1,_xlfn.TEXTJOIN(";",1,IF($Q$2:$Q$2000=Q1259,$H$2:$H$2000,"")),"")</f>
        <v/>
      </c>
      <c r="L1259" s="103" t="s">
        <v>20054</v>
      </c>
      <c r="M1259" s="103">
        <v>1</v>
      </c>
      <c r="O1259" s="72" t="s">
        <v>18038</v>
      </c>
      <c r="P1259" s="72" t="s">
        <v>20051</v>
      </c>
      <c r="Q1259" s="72" t="str">
        <f t="shared" si="19"/>
        <v>国械注进20162404606</v>
      </c>
      <c r="R1259" s="104">
        <v>44483</v>
      </c>
      <c r="S1259" s="104">
        <v>44501</v>
      </c>
      <c r="T1259" s="104">
        <v>46326</v>
      </c>
    </row>
    <row r="1260" spans="1:20" s="103" customFormat="1" ht="25.5" customHeight="1">
      <c r="A1260" s="70" t="s">
        <v>13371</v>
      </c>
      <c r="B1260" s="70">
        <v>2</v>
      </c>
      <c r="C1260" s="71" t="s">
        <v>130</v>
      </c>
      <c r="D1260" s="72" t="s">
        <v>20042</v>
      </c>
      <c r="E1260" s="72" t="s">
        <v>20043</v>
      </c>
      <c r="F1260" s="73">
        <v>10995462</v>
      </c>
      <c r="G1260" s="71" t="s">
        <v>20055</v>
      </c>
      <c r="H1260" s="73">
        <v>10995462</v>
      </c>
      <c r="I1260" s="73" t="str" cm="1">
        <f t="array" ref="I1260">IF(COUNTIF(Q$2:Q1260,Q1260)=1,_xlfn.TEXTJOIN(";",1,IF($Q$2:$Q$2000=Q1260,$C$2:$C$2000,"")),"")</f>
        <v/>
      </c>
      <c r="J1260" s="73" t="str" cm="1">
        <f t="array" ref="J1260">IF(COUNTIF(Q$2:Q1260,Q1260)=1,_xlfn.TEXTJOIN(";",1,IF($Q$2:$Q$2000=Q1260,$F$2:$F$2000,"")),"")</f>
        <v/>
      </c>
      <c r="K1260" s="73" t="str" cm="1">
        <f t="array" ref="K1260">IF(COUNTIF(Q$2:Q1260,Q1260)=1,_xlfn.TEXTJOIN(";",1,IF($Q$2:$Q$2000=Q1260,$H$2:$H$2000,"")),"")</f>
        <v/>
      </c>
      <c r="L1260" s="103" t="s">
        <v>20056</v>
      </c>
      <c r="M1260" s="103">
        <v>5</v>
      </c>
      <c r="N1260" s="103" t="s">
        <v>20057</v>
      </c>
      <c r="O1260" s="72" t="s">
        <v>18041</v>
      </c>
      <c r="P1260" s="72" t="s">
        <v>20051</v>
      </c>
      <c r="Q1260" s="72" t="str">
        <f t="shared" si="19"/>
        <v>国械注进20162404606</v>
      </c>
      <c r="R1260" s="104">
        <v>44483</v>
      </c>
      <c r="S1260" s="104">
        <v>44501</v>
      </c>
      <c r="T1260" s="104">
        <v>46326</v>
      </c>
    </row>
    <row r="1261" spans="1:20" s="103" customFormat="1" ht="25.5" customHeight="1">
      <c r="A1261" s="70" t="s">
        <v>13371</v>
      </c>
      <c r="B1261" s="70">
        <v>3</v>
      </c>
      <c r="C1261" s="71" t="s">
        <v>17985</v>
      </c>
      <c r="D1261" s="72" t="s">
        <v>20058</v>
      </c>
      <c r="E1261" s="72" t="s">
        <v>20059</v>
      </c>
      <c r="F1261" s="71" t="s">
        <v>20060</v>
      </c>
      <c r="G1261" s="71" t="s">
        <v>20061</v>
      </c>
      <c r="H1261" s="73">
        <v>10310384</v>
      </c>
      <c r="I1261" s="73" t="str" cm="1">
        <f t="array" ref="I1261">IF(COUNTIF(Q$2:Q1261,Q1261)=1,_xlfn.TEXTJOIN(";",1,IF($Q$2:$Q$2000=Q1261,$C$2:$C$2000,"")),"")</f>
        <v>Centaur;Atellica IM</v>
      </c>
      <c r="J1261" s="73" t="str" cm="1">
        <f t="array" ref="J1261">IF(COUNTIF(Q$2:Q1261,Q1261)=1,_xlfn.TEXTJOIN(";",1,IF($Q$2:$Q$2000=Q1261,$F$2:$F$2000,"")),"")</f>
        <v>09702804(125308);10995546</v>
      </c>
      <c r="K1261" s="73" t="str" cm="1">
        <f t="array" ref="K1261">IF(COUNTIF(Q$2:Q1261,Q1261)=1,_xlfn.TEXTJOIN(";",1,IF($Q$2:$Q$2000=Q1261,$H$2:$H$2000,"")),"")</f>
        <v>10310384;10995546</v>
      </c>
      <c r="L1261" s="103" t="s">
        <v>20062</v>
      </c>
      <c r="M1261" s="103">
        <v>1</v>
      </c>
      <c r="O1261" s="72" t="s">
        <v>20063</v>
      </c>
      <c r="P1261" s="72" t="s">
        <v>20064</v>
      </c>
      <c r="Q1261" s="72" t="str">
        <f t="shared" si="19"/>
        <v>国械注进20173401463</v>
      </c>
      <c r="R1261" s="104">
        <v>44468</v>
      </c>
      <c r="S1261" s="104">
        <v>44468</v>
      </c>
      <c r="T1261" s="104">
        <v>46293</v>
      </c>
    </row>
    <row r="1262" spans="1:20" s="103" customFormat="1" ht="25.5" customHeight="1">
      <c r="A1262" s="70" t="s">
        <v>13371</v>
      </c>
      <c r="B1262" s="70">
        <v>3</v>
      </c>
      <c r="C1262" s="71" t="s">
        <v>130</v>
      </c>
      <c r="D1262" s="72" t="s">
        <v>20058</v>
      </c>
      <c r="E1262" s="72" t="s">
        <v>20059</v>
      </c>
      <c r="F1262" s="71">
        <v>10995546</v>
      </c>
      <c r="G1262" s="71" t="s">
        <v>20065</v>
      </c>
      <c r="H1262" s="73">
        <v>10995546</v>
      </c>
      <c r="I1262" s="73" t="str" cm="1">
        <f t="array" ref="I1262">IF(COUNTIF(Q$2:Q1262,Q1262)=1,_xlfn.TEXTJOIN(";",1,IF($Q$2:$Q$2000=Q1262,$C$2:$C$2000,"")),"")</f>
        <v/>
      </c>
      <c r="J1262" s="73" t="str" cm="1">
        <f t="array" ref="J1262">IF(COUNTIF(Q$2:Q1262,Q1262)=1,_xlfn.TEXTJOIN(";",1,IF($Q$2:$Q$2000=Q1262,$F$2:$F$2000,"")),"")</f>
        <v/>
      </c>
      <c r="K1262" s="73" t="str" cm="1">
        <f t="array" ref="K1262">IF(COUNTIF(Q$2:Q1262,Q1262)=1,_xlfn.TEXTJOIN(";",1,IF($Q$2:$Q$2000=Q1262,$H$2:$H$2000,"")),"")</f>
        <v/>
      </c>
      <c r="L1262" s="103" t="s">
        <v>20066</v>
      </c>
      <c r="M1262" s="103">
        <v>1</v>
      </c>
      <c r="O1262" s="72" t="s">
        <v>20067</v>
      </c>
      <c r="P1262" s="72" t="s">
        <v>20068</v>
      </c>
      <c r="Q1262" s="72" t="str">
        <f t="shared" si="19"/>
        <v>国械注进20173401463</v>
      </c>
      <c r="R1262" s="104">
        <v>44468</v>
      </c>
      <c r="S1262" s="104">
        <v>44468</v>
      </c>
      <c r="T1262" s="104">
        <v>46293</v>
      </c>
    </row>
    <row r="1263" spans="1:20" s="103" customFormat="1" ht="25.5" customHeight="1">
      <c r="A1263" s="70" t="s">
        <v>13371</v>
      </c>
      <c r="B1263" s="70">
        <v>2</v>
      </c>
      <c r="C1263" s="71" t="s">
        <v>17985</v>
      </c>
      <c r="D1263" s="72" t="s">
        <v>20069</v>
      </c>
      <c r="E1263" s="72" t="s">
        <v>20070</v>
      </c>
      <c r="F1263" s="71">
        <v>10699200</v>
      </c>
      <c r="G1263" s="71" t="s">
        <v>20071</v>
      </c>
      <c r="H1263" s="73">
        <v>10699200</v>
      </c>
      <c r="I1263" s="73" t="str" cm="1">
        <f t="array" ref="I1263">IF(COUNTIF(Q$2:Q1263,Q1263)=1,_xlfn.TEXTJOIN(";",1,IF($Q$2:$Q$2000=Q1263,$C$2:$C$2000,"")),"")</f>
        <v>Centaur;Atellica IM</v>
      </c>
      <c r="J1263" s="73" t="str" cm="1">
        <f t="array" ref="J1263">IF(COUNTIF(Q$2:Q1263,Q1263)=1,_xlfn.TEXTJOIN(";",1,IF($Q$2:$Q$2000=Q1263,$F$2:$F$2000,"")),"")</f>
        <v>10699200;10995724</v>
      </c>
      <c r="K1263" s="73" t="str" cm="1">
        <f t="array" ref="K1263">IF(COUNTIF(Q$2:Q1263,Q1263)=1,_xlfn.TEXTJOIN(";",1,IF($Q$2:$Q$2000=Q1263,$H$2:$H$2000,"")),"")</f>
        <v>10699200;10995724</v>
      </c>
      <c r="L1263" s="103" t="s">
        <v>20072</v>
      </c>
      <c r="M1263" s="103">
        <v>1</v>
      </c>
      <c r="O1263" s="72" t="s">
        <v>20073</v>
      </c>
      <c r="P1263" s="72" t="s">
        <v>20074</v>
      </c>
      <c r="Q1263" s="72" t="str">
        <f t="shared" si="19"/>
        <v>国械注进20152400188</v>
      </c>
      <c r="R1263" s="104">
        <v>43669</v>
      </c>
      <c r="S1263" s="104">
        <v>43669</v>
      </c>
      <c r="T1263" s="104">
        <v>45495</v>
      </c>
    </row>
    <row r="1264" spans="1:20" s="103" customFormat="1" ht="25.5" customHeight="1">
      <c r="A1264" s="70" t="s">
        <v>13371</v>
      </c>
      <c r="B1264" s="70">
        <v>2</v>
      </c>
      <c r="C1264" s="71" t="s">
        <v>130</v>
      </c>
      <c r="D1264" s="72" t="s">
        <v>20069</v>
      </c>
      <c r="E1264" s="72" t="s">
        <v>20070</v>
      </c>
      <c r="F1264" s="71">
        <v>10995724</v>
      </c>
      <c r="G1264" s="71" t="s">
        <v>20075</v>
      </c>
      <c r="H1264" s="73">
        <v>10995724</v>
      </c>
      <c r="I1264" s="73" t="str" cm="1">
        <f t="array" ref="I1264">IF(COUNTIF(Q$2:Q1264,Q1264)=1,_xlfn.TEXTJOIN(";",1,IF($Q$2:$Q$2000=Q1264,$C$2:$C$2000,"")),"")</f>
        <v/>
      </c>
      <c r="J1264" s="73" t="str" cm="1">
        <f t="array" ref="J1264">IF(COUNTIF(Q$2:Q1264,Q1264)=1,_xlfn.TEXTJOIN(";",1,IF($Q$2:$Q$2000=Q1264,$F$2:$F$2000,"")),"")</f>
        <v/>
      </c>
      <c r="K1264" s="73" t="str" cm="1">
        <f t="array" ref="K1264">IF(COUNTIF(Q$2:Q1264,Q1264)=1,_xlfn.TEXTJOIN(";",1,IF($Q$2:$Q$2000=Q1264,$H$2:$H$2000,"")),"")</f>
        <v/>
      </c>
      <c r="L1264" s="103" t="s">
        <v>20076</v>
      </c>
      <c r="M1264" s="103">
        <v>1</v>
      </c>
      <c r="O1264" s="72" t="s">
        <v>20077</v>
      </c>
      <c r="P1264" s="72" t="s">
        <v>20078</v>
      </c>
      <c r="Q1264" s="72" t="str">
        <f t="shared" si="19"/>
        <v>国械注进20152400188</v>
      </c>
      <c r="R1264" s="104">
        <v>43669</v>
      </c>
      <c r="S1264" s="104">
        <v>43669</v>
      </c>
      <c r="T1264" s="104">
        <v>45495</v>
      </c>
    </row>
    <row r="1265" spans="1:20" s="103" customFormat="1" ht="25.5" customHeight="1">
      <c r="A1265" s="70" t="s">
        <v>13371</v>
      </c>
      <c r="B1265" s="70">
        <v>1</v>
      </c>
      <c r="C1265" s="71" t="s">
        <v>17985</v>
      </c>
      <c r="D1265" s="72" t="s">
        <v>20079</v>
      </c>
      <c r="E1265" s="72" t="s">
        <v>20080</v>
      </c>
      <c r="F1265" s="71">
        <v>10492364</v>
      </c>
      <c r="G1265" s="71" t="s">
        <v>20081</v>
      </c>
      <c r="H1265" s="73">
        <v>10492364</v>
      </c>
      <c r="I1265" s="73" t="str" cm="1">
        <f t="array" ref="I1265">IF(COUNTIF(Q$2:Q1265,Q1265)=1,_xlfn.TEXTJOIN(";",1,IF($Q$2:$Q$2000=Q1265,$C$2:$C$2000,"")),"")</f>
        <v>Centaur;Atellica IM</v>
      </c>
      <c r="J1265" s="73" t="str" cm="1">
        <f t="array" ref="J1265">IF(COUNTIF(Q$2:Q1265,Q1265)=1,_xlfn.TEXTJOIN(";",1,IF($Q$2:$Q$2000=Q1265,$F$2:$F$2000,"")),"")</f>
        <v>10492364;10995643</v>
      </c>
      <c r="K1265" s="73" t="str" cm="1">
        <f t="array" ref="K1265">IF(COUNTIF(Q$2:Q1265,Q1265)=1,_xlfn.TEXTJOIN(";",1,IF($Q$2:$Q$2000=Q1265,$H$2:$H$2000,"")),"")</f>
        <v>10492364;10995643</v>
      </c>
      <c r="L1265" s="103" t="s">
        <v>20082</v>
      </c>
      <c r="M1265" s="103">
        <v>1</v>
      </c>
      <c r="O1265" s="72" t="s">
        <v>18698</v>
      </c>
      <c r="P1265" s="72" t="s">
        <v>20083</v>
      </c>
      <c r="Q1265" s="72" t="str">
        <f t="shared" si="19"/>
        <v>国械备20181729号</v>
      </c>
      <c r="R1265" s="104">
        <v>44153</v>
      </c>
      <c r="S1265" s="104">
        <v>44153</v>
      </c>
      <c r="T1265" s="104">
        <v>401768</v>
      </c>
    </row>
    <row r="1266" spans="1:20" s="103" customFormat="1" ht="25.5" customHeight="1">
      <c r="A1266" s="70" t="s">
        <v>13371</v>
      </c>
      <c r="B1266" s="70">
        <v>1</v>
      </c>
      <c r="C1266" s="71" t="s">
        <v>130</v>
      </c>
      <c r="D1266" s="72" t="s">
        <v>20079</v>
      </c>
      <c r="E1266" s="72" t="s">
        <v>20080</v>
      </c>
      <c r="F1266" s="71">
        <v>10995643</v>
      </c>
      <c r="G1266" s="71" t="s">
        <v>20084</v>
      </c>
      <c r="H1266" s="73">
        <v>10995643</v>
      </c>
      <c r="I1266" s="73" t="str" cm="1">
        <f t="array" ref="I1266">IF(COUNTIF(Q$2:Q1266,Q1266)=1,_xlfn.TEXTJOIN(";",1,IF($Q$2:$Q$2000=Q1266,$C$2:$C$2000,"")),"")</f>
        <v/>
      </c>
      <c r="J1266" s="73" t="str" cm="1">
        <f t="array" ref="J1266">IF(COUNTIF(Q$2:Q1266,Q1266)=1,_xlfn.TEXTJOIN(";",1,IF($Q$2:$Q$2000=Q1266,$F$2:$F$2000,"")),"")</f>
        <v/>
      </c>
      <c r="K1266" s="73" t="str" cm="1">
        <f t="array" ref="K1266">IF(COUNTIF(Q$2:Q1266,Q1266)=1,_xlfn.TEXTJOIN(";",1,IF($Q$2:$Q$2000=Q1266,$H$2:$H$2000,"")),"")</f>
        <v/>
      </c>
      <c r="L1266" s="103" t="s">
        <v>20085</v>
      </c>
      <c r="M1266" s="103">
        <v>2</v>
      </c>
      <c r="N1266" s="103" t="s">
        <v>20086</v>
      </c>
      <c r="O1266" s="72" t="s">
        <v>18703</v>
      </c>
      <c r="P1266" s="72" t="s">
        <v>20087</v>
      </c>
      <c r="Q1266" s="72" t="str">
        <f t="shared" si="19"/>
        <v>国械备20181729号</v>
      </c>
      <c r="R1266" s="104">
        <v>44153</v>
      </c>
      <c r="S1266" s="104">
        <v>44153</v>
      </c>
      <c r="T1266" s="104">
        <v>401768</v>
      </c>
    </row>
    <row r="1267" spans="1:20" s="103" customFormat="1" ht="25.5" customHeight="1">
      <c r="A1267" s="70" t="s">
        <v>13371</v>
      </c>
      <c r="B1267" s="70">
        <v>1</v>
      </c>
      <c r="C1267" s="71" t="s">
        <v>17985</v>
      </c>
      <c r="D1267" s="72" t="s">
        <v>20088</v>
      </c>
      <c r="E1267" s="72" t="s">
        <v>20089</v>
      </c>
      <c r="F1267" s="71">
        <v>11200097</v>
      </c>
      <c r="G1267" s="71" t="s">
        <v>20090</v>
      </c>
      <c r="H1267" s="73">
        <v>11200097</v>
      </c>
      <c r="I1267" s="73" t="str" cm="1">
        <f t="array" ref="I1267">IF(COUNTIF(Q$2:Q1267,Q1267)=1,_xlfn.TEXTJOIN(";",1,IF($Q$2:$Q$2000=Q1267,$C$2:$C$2000,"")),"")</f>
        <v>Centaur;Atellica IM</v>
      </c>
      <c r="J1267" s="73" t="str" cm="1">
        <f t="array" ref="J1267">IF(COUNTIF(Q$2:Q1267,Q1267)=1,_xlfn.TEXTJOIN(";",1,IF($Q$2:$Q$2000=Q1267,$F$2:$F$2000,"")),"")</f>
        <v>11200097;11200798</v>
      </c>
      <c r="K1267" s="73" t="str" cm="1">
        <f t="array" ref="K1267">IF(COUNTIF(Q$2:Q1267,Q1267)=1,_xlfn.TEXTJOIN(";",1,IF($Q$2:$Q$2000=Q1267,$H$2:$H$2000,"")),"")</f>
        <v>11200097;11200798</v>
      </c>
      <c r="L1267" s="103" t="s">
        <v>20091</v>
      </c>
      <c r="M1267" s="103">
        <v>2</v>
      </c>
      <c r="N1267" s="103" t="s">
        <v>20092</v>
      </c>
      <c r="O1267" s="72" t="s">
        <v>18167</v>
      </c>
      <c r="P1267" s="72" t="s">
        <v>20093</v>
      </c>
      <c r="Q1267" s="72" t="str">
        <f t="shared" si="19"/>
        <v>国械备20181730号</v>
      </c>
      <c r="R1267" s="104">
        <v>44141</v>
      </c>
      <c r="S1267" s="104">
        <v>44141</v>
      </c>
      <c r="T1267" s="104">
        <v>401768</v>
      </c>
    </row>
    <row r="1268" spans="1:20" s="103" customFormat="1" ht="25.5" customHeight="1">
      <c r="A1268" s="70" t="s">
        <v>13371</v>
      </c>
      <c r="B1268" s="70">
        <v>1</v>
      </c>
      <c r="C1268" s="71" t="s">
        <v>130</v>
      </c>
      <c r="D1268" s="72" t="s">
        <v>20088</v>
      </c>
      <c r="E1268" s="72" t="s">
        <v>20089</v>
      </c>
      <c r="F1268" s="71">
        <v>11200798</v>
      </c>
      <c r="G1268" s="71" t="s">
        <v>20094</v>
      </c>
      <c r="H1268" s="73">
        <v>11200798</v>
      </c>
      <c r="I1268" s="73" t="str" cm="1">
        <f t="array" ref="I1268">IF(COUNTIF(Q$2:Q1268,Q1268)=1,_xlfn.TEXTJOIN(";",1,IF($Q$2:$Q$2000=Q1268,$C$2:$C$2000,"")),"")</f>
        <v/>
      </c>
      <c r="J1268" s="73" t="str" cm="1">
        <f t="array" ref="J1268">IF(COUNTIF(Q$2:Q1268,Q1268)=1,_xlfn.TEXTJOIN(";",1,IF($Q$2:$Q$2000=Q1268,$F$2:$F$2000,"")),"")</f>
        <v/>
      </c>
      <c r="K1268" s="73" t="str" cm="1">
        <f t="array" ref="K1268">IF(COUNTIF(Q$2:Q1268,Q1268)=1,_xlfn.TEXTJOIN(";",1,IF($Q$2:$Q$2000=Q1268,$H$2:$H$2000,"")),"")</f>
        <v/>
      </c>
      <c r="L1268" s="103" t="s">
        <v>20095</v>
      </c>
      <c r="M1268" s="103">
        <v>2</v>
      </c>
      <c r="N1268" s="103" t="s">
        <v>20096</v>
      </c>
      <c r="O1268" s="72" t="s">
        <v>18176</v>
      </c>
      <c r="P1268" s="72" t="s">
        <v>20097</v>
      </c>
      <c r="Q1268" s="72" t="str">
        <f t="shared" si="19"/>
        <v>国械备20181730号</v>
      </c>
      <c r="R1268" s="104">
        <v>44141</v>
      </c>
      <c r="S1268" s="104">
        <v>44141</v>
      </c>
      <c r="T1268" s="104">
        <v>401768</v>
      </c>
    </row>
    <row r="1269" spans="1:20" s="103" customFormat="1" ht="25.5" customHeight="1">
      <c r="A1269" s="70" t="s">
        <v>13371</v>
      </c>
      <c r="B1269" s="70">
        <v>3</v>
      </c>
      <c r="C1269" s="71" t="s">
        <v>17985</v>
      </c>
      <c r="D1269" s="72" t="s">
        <v>20098</v>
      </c>
      <c r="E1269" s="72" t="s">
        <v>20099</v>
      </c>
      <c r="F1269" s="73" t="s">
        <v>20100</v>
      </c>
      <c r="G1269" s="71" t="s">
        <v>20101</v>
      </c>
      <c r="H1269" s="73">
        <v>10309084</v>
      </c>
      <c r="I1269" s="73" t="str" cm="1">
        <f t="array" ref="I1269">IF(COUNTIF(Q$2:Q1269,Q1269)=1,_xlfn.TEXTJOIN(";",1,IF($Q$2:$Q$2000=Q1269,$C$2:$C$2000,"")),"")</f>
        <v>Centaur;Atellica IM</v>
      </c>
      <c r="J1269" s="73" t="str" cm="1">
        <f t="array" ref="J1269">IF(COUNTIF(Q$2:Q1269,Q1269)=1,_xlfn.TEXTJOIN(";",1,IF($Q$2:$Q$2000=Q1269,$F$2:$F$2000,"")),"")</f>
        <v>05004800;10995445</v>
      </c>
      <c r="K1269" s="73" t="str" cm="1">
        <f t="array" ref="K1269">IF(COUNTIF(Q$2:Q1269,Q1269)=1,_xlfn.TEXTJOIN(";",1,IF($Q$2:$Q$2000=Q1269,$H$2:$H$2000,"")),"")</f>
        <v>10309084;10995445</v>
      </c>
      <c r="L1269" s="103" t="s">
        <v>20102</v>
      </c>
      <c r="M1269" s="103">
        <v>1</v>
      </c>
      <c r="O1269" s="72" t="s">
        <v>19761</v>
      </c>
      <c r="P1269" s="72" t="s">
        <v>20103</v>
      </c>
      <c r="Q1269" s="72" t="str">
        <f t="shared" si="19"/>
        <v>国械注进20153400666</v>
      </c>
      <c r="R1269" s="104">
        <v>43583</v>
      </c>
      <c r="S1269" s="104">
        <v>43583</v>
      </c>
      <c r="T1269" s="104">
        <v>45409</v>
      </c>
    </row>
    <row r="1270" spans="1:20" s="103" customFormat="1" ht="25.5" customHeight="1">
      <c r="A1270" s="70" t="s">
        <v>13371</v>
      </c>
      <c r="B1270" s="70">
        <v>3</v>
      </c>
      <c r="C1270" s="71" t="s">
        <v>130</v>
      </c>
      <c r="D1270" s="72" t="s">
        <v>20098</v>
      </c>
      <c r="E1270" s="72" t="s">
        <v>20099</v>
      </c>
      <c r="F1270" s="73">
        <v>10995445</v>
      </c>
      <c r="G1270" s="71" t="s">
        <v>20104</v>
      </c>
      <c r="H1270" s="73">
        <v>10995445</v>
      </c>
      <c r="I1270" s="73" t="str" cm="1">
        <f t="array" ref="I1270">IF(COUNTIF(Q$2:Q1270,Q1270)=1,_xlfn.TEXTJOIN(";",1,IF($Q$2:$Q$2000=Q1270,$C$2:$C$2000,"")),"")</f>
        <v/>
      </c>
      <c r="J1270" s="73" t="str" cm="1">
        <f t="array" ref="J1270">IF(COUNTIF(Q$2:Q1270,Q1270)=1,_xlfn.TEXTJOIN(";",1,IF($Q$2:$Q$2000=Q1270,$F$2:$F$2000,"")),"")</f>
        <v/>
      </c>
      <c r="K1270" s="73" t="str" cm="1">
        <f t="array" ref="K1270">IF(COUNTIF(Q$2:Q1270,Q1270)=1,_xlfn.TEXTJOIN(";",1,IF($Q$2:$Q$2000=Q1270,$H$2:$H$2000,"")),"")</f>
        <v/>
      </c>
      <c r="L1270" s="103" t="s">
        <v>20105</v>
      </c>
      <c r="M1270" s="103">
        <v>1</v>
      </c>
      <c r="O1270" s="72" t="s">
        <v>19766</v>
      </c>
      <c r="P1270" s="72" t="s">
        <v>20106</v>
      </c>
      <c r="Q1270" s="72" t="str">
        <f t="shared" si="19"/>
        <v>国械注进20153400666</v>
      </c>
      <c r="R1270" s="104">
        <v>43583</v>
      </c>
      <c r="S1270" s="104">
        <v>43583</v>
      </c>
      <c r="T1270" s="104">
        <v>45409</v>
      </c>
    </row>
    <row r="1271" spans="1:20" s="103" customFormat="1" ht="25.5" customHeight="1">
      <c r="A1271" s="70" t="s">
        <v>13371</v>
      </c>
      <c r="B1271" s="70">
        <v>3</v>
      </c>
      <c r="C1271" s="71" t="s">
        <v>17985</v>
      </c>
      <c r="D1271" s="72" t="s">
        <v>618</v>
      </c>
      <c r="E1271" s="72" t="s">
        <v>20107</v>
      </c>
      <c r="F1271" s="71" t="s">
        <v>20108</v>
      </c>
      <c r="G1271" s="71" t="s">
        <v>20109</v>
      </c>
      <c r="H1271" s="73">
        <v>10309057</v>
      </c>
      <c r="I1271" s="73" t="str" cm="1">
        <f t="array" ref="I1271">IF(COUNTIF(Q$2:Q1271,Q1271)=1,_xlfn.TEXTJOIN(";",1,IF($Q$2:$Q$2000=Q1271,$C$2:$C$2000,"")),"")</f>
        <v>Centaur</v>
      </c>
      <c r="J1271" s="73" t="str" cm="1">
        <f t="array" ref="J1271">IF(COUNTIF(Q$2:Q1271,Q1271)=1,_xlfn.TEXTJOIN(";",1,IF($Q$2:$Q$2000=Q1271,$F$2:$F$2000,"")),"")</f>
        <v>03393362</v>
      </c>
      <c r="K1271" s="73" t="str" cm="1">
        <f t="array" ref="K1271">IF(COUNTIF(Q$2:Q1271,Q1271)=1,_xlfn.TEXTJOIN(";",1,IF($Q$2:$Q$2000=Q1271,$H$2:$H$2000,"")),"")</f>
        <v>10309057</v>
      </c>
      <c r="L1271" s="103" t="s">
        <v>20110</v>
      </c>
      <c r="M1271" s="103">
        <v>1</v>
      </c>
      <c r="O1271" s="72" t="s">
        <v>20111</v>
      </c>
      <c r="P1271" s="72" t="s">
        <v>20112</v>
      </c>
      <c r="Q1271" s="72" t="str">
        <f t="shared" si="19"/>
        <v>国械注进20183402586</v>
      </c>
      <c r="R1271" s="104">
        <v>44925</v>
      </c>
      <c r="S1271" s="104">
        <v>45266</v>
      </c>
      <c r="T1271" s="104">
        <v>47092</v>
      </c>
    </row>
    <row r="1272" spans="1:20" s="103" customFormat="1" ht="25.5" customHeight="1">
      <c r="A1272" s="70" t="s">
        <v>13371</v>
      </c>
      <c r="B1272" s="70">
        <v>3</v>
      </c>
      <c r="C1272" s="71" t="s">
        <v>17985</v>
      </c>
      <c r="D1272" s="72" t="s">
        <v>20113</v>
      </c>
      <c r="E1272" s="72" t="s">
        <v>20114</v>
      </c>
      <c r="F1272" s="71" t="s">
        <v>20115</v>
      </c>
      <c r="G1272" s="71" t="s">
        <v>20116</v>
      </c>
      <c r="H1272" s="73">
        <v>10309058</v>
      </c>
      <c r="I1272" s="73" t="str" cm="1">
        <f t="array" ref="I1272">IF(COUNTIF(Q$2:Q1272,Q1272)=1,_xlfn.TEXTJOIN(";",1,IF($Q$2:$Q$2000=Q1272,$C$2:$C$2000,"")),"")</f>
        <v>Centaur;Atellica IM</v>
      </c>
      <c r="J1272" s="73" t="str" cm="1">
        <f t="array" ref="J1272">IF(COUNTIF(Q$2:Q1272,Q1272)=1,_xlfn.TEXTJOIN(";",1,IF($Q$2:$Q$2000=Q1272,$F$2:$F$2000,"")),"")</f>
        <v>03393818;10995603</v>
      </c>
      <c r="K1272" s="73" t="str" cm="1">
        <f t="array" ref="K1272">IF(COUNTIF(Q$2:Q1272,Q1272)=1,_xlfn.TEXTJOIN(";",1,IF($Q$2:$Q$2000=Q1272,$H$2:$H$2000,"")),"")</f>
        <v>10309058;10995603</v>
      </c>
      <c r="L1272" s="103" t="s">
        <v>20117</v>
      </c>
      <c r="M1272" s="103">
        <v>1</v>
      </c>
      <c r="O1272" s="72" t="s">
        <v>18035</v>
      </c>
      <c r="P1272" s="72" t="s">
        <v>20118</v>
      </c>
      <c r="Q1272" s="72" t="str">
        <f t="shared" si="19"/>
        <v>国械注进20183402370</v>
      </c>
      <c r="R1272" s="104">
        <v>44743</v>
      </c>
      <c r="S1272" s="74">
        <v>45182</v>
      </c>
      <c r="T1272" s="74">
        <v>47008</v>
      </c>
    </row>
    <row r="1273" spans="1:20" s="103" customFormat="1" ht="25.5" customHeight="1">
      <c r="A1273" s="70" t="s">
        <v>13371</v>
      </c>
      <c r="B1273" s="70">
        <v>3</v>
      </c>
      <c r="C1273" s="71" t="s">
        <v>130</v>
      </c>
      <c r="D1273" s="72" t="s">
        <v>20113</v>
      </c>
      <c r="E1273" s="72" t="s">
        <v>20114</v>
      </c>
      <c r="F1273" s="71" t="s">
        <v>20119</v>
      </c>
      <c r="G1273" s="71" t="s">
        <v>20120</v>
      </c>
      <c r="H1273" s="73">
        <v>10995603</v>
      </c>
      <c r="I1273" s="73" t="str" cm="1">
        <f t="array" ref="I1273">IF(COUNTIF(Q$2:Q1273,Q1273)=1,_xlfn.TEXTJOIN(";",1,IF($Q$2:$Q$2000=Q1273,$C$2:$C$2000,"")),"")</f>
        <v/>
      </c>
      <c r="J1273" s="73" t="str" cm="1">
        <f t="array" ref="J1273">IF(COUNTIF(Q$2:Q1273,Q1273)=1,_xlfn.TEXTJOIN(";",1,IF($Q$2:$Q$2000=Q1273,$F$2:$F$2000,"")),"")</f>
        <v/>
      </c>
      <c r="K1273" s="73" t="str" cm="1">
        <f t="array" ref="K1273">IF(COUNTIF(Q$2:Q1273,Q1273)=1,_xlfn.TEXTJOIN(";",1,IF($Q$2:$Q$2000=Q1273,$H$2:$H$2000,"")),"")</f>
        <v/>
      </c>
      <c r="L1273" s="103" t="s">
        <v>20121</v>
      </c>
      <c r="M1273" s="103">
        <v>1</v>
      </c>
      <c r="O1273" s="72" t="s">
        <v>20122</v>
      </c>
      <c r="P1273" s="72" t="s">
        <v>20123</v>
      </c>
      <c r="Q1273" s="72" t="str">
        <f t="shared" si="19"/>
        <v>国械注进20183402370</v>
      </c>
      <c r="R1273" s="104">
        <v>44743</v>
      </c>
      <c r="S1273" s="74">
        <v>45182</v>
      </c>
      <c r="T1273" s="74">
        <v>47008</v>
      </c>
    </row>
    <row r="1274" spans="1:20" s="103" customFormat="1" ht="25.5" customHeight="1">
      <c r="A1274" s="70" t="s">
        <v>13371</v>
      </c>
      <c r="B1274" s="70">
        <v>3</v>
      </c>
      <c r="C1274" s="71" t="s">
        <v>17985</v>
      </c>
      <c r="D1274" s="72" t="s">
        <v>20124</v>
      </c>
      <c r="E1274" s="72" t="s">
        <v>20125</v>
      </c>
      <c r="F1274" s="73" t="s">
        <v>20126</v>
      </c>
      <c r="G1274" s="71" t="s">
        <v>20127</v>
      </c>
      <c r="H1274" s="73">
        <v>10309508</v>
      </c>
      <c r="I1274" s="73" t="str" cm="1">
        <f t="array" ref="I1274">IF(COUNTIF(Q$2:Q1274,Q1274)=1,_xlfn.TEXTJOIN(";",1,IF($Q$2:$Q$2000=Q1274,$C$2:$C$2000,"")),"")</f>
        <v>Centaur;Atellica IM</v>
      </c>
      <c r="J1274" s="73" t="str" cm="1">
        <f t="array" ref="J1274">IF(COUNTIF(Q$2:Q1274,Q1274)=1,_xlfn.TEXTJOIN(";",1,IF($Q$2:$Q$2000=Q1274,$F$2:$F$2000,"")),"")</f>
        <v>07566733;10995597</v>
      </c>
      <c r="K1274" s="73" t="str" cm="1">
        <f t="array" ref="K1274">IF(COUNTIF(Q$2:Q1274,Q1274)=1,_xlfn.TEXTJOIN(";",1,IF($Q$2:$Q$2000=Q1274,$H$2:$H$2000,"")),"")</f>
        <v>10309508;10995597</v>
      </c>
      <c r="L1274" s="103" t="s">
        <v>20128</v>
      </c>
      <c r="M1274" s="103">
        <v>1</v>
      </c>
      <c r="O1274" s="72" t="s">
        <v>19831</v>
      </c>
      <c r="P1274" s="72" t="s">
        <v>2774</v>
      </c>
      <c r="Q1274" s="72" t="str">
        <f t="shared" si="19"/>
        <v>国械注进20183402373</v>
      </c>
      <c r="R1274" s="104">
        <v>44743</v>
      </c>
      <c r="S1274" s="74">
        <v>45182</v>
      </c>
      <c r="T1274" s="74">
        <v>47008</v>
      </c>
    </row>
    <row r="1275" spans="1:20" s="103" customFormat="1" ht="25.5" customHeight="1">
      <c r="A1275" s="70" t="s">
        <v>13371</v>
      </c>
      <c r="B1275" s="70">
        <v>3</v>
      </c>
      <c r="C1275" s="71" t="s">
        <v>130</v>
      </c>
      <c r="D1275" s="72" t="s">
        <v>20124</v>
      </c>
      <c r="E1275" s="72" t="s">
        <v>20125</v>
      </c>
      <c r="F1275" s="73" t="s">
        <v>9988</v>
      </c>
      <c r="G1275" s="71" t="s">
        <v>20129</v>
      </c>
      <c r="H1275" s="73">
        <v>10995597</v>
      </c>
      <c r="I1275" s="73" t="str" cm="1">
        <f t="array" ref="I1275">IF(COUNTIF(Q$2:Q1275,Q1275)=1,_xlfn.TEXTJOIN(";",1,IF($Q$2:$Q$2000=Q1275,$C$2:$C$2000,"")),"")</f>
        <v/>
      </c>
      <c r="J1275" s="73" t="str" cm="1">
        <f t="array" ref="J1275">IF(COUNTIF(Q$2:Q1275,Q1275)=1,_xlfn.TEXTJOIN(";",1,IF($Q$2:$Q$2000=Q1275,$F$2:$F$2000,"")),"")</f>
        <v/>
      </c>
      <c r="K1275" s="73" t="str" cm="1">
        <f t="array" ref="K1275">IF(COUNTIF(Q$2:Q1275,Q1275)=1,_xlfn.TEXTJOIN(";",1,IF($Q$2:$Q$2000=Q1275,$H$2:$H$2000,"")),"")</f>
        <v/>
      </c>
      <c r="L1275" s="103" t="s">
        <v>9989</v>
      </c>
      <c r="M1275" s="103">
        <v>1</v>
      </c>
      <c r="O1275" s="72" t="s">
        <v>19835</v>
      </c>
      <c r="P1275" s="72" t="s">
        <v>20130</v>
      </c>
      <c r="Q1275" s="72" t="str">
        <f t="shared" si="19"/>
        <v>国械注进20183402373</v>
      </c>
      <c r="R1275" s="104">
        <v>44743</v>
      </c>
      <c r="S1275" s="74">
        <v>45182</v>
      </c>
      <c r="T1275" s="74">
        <v>47008</v>
      </c>
    </row>
    <row r="1276" spans="1:20" s="103" customFormat="1" ht="25.5" customHeight="1">
      <c r="A1276" s="70" t="s">
        <v>13371</v>
      </c>
      <c r="B1276" s="70">
        <v>3</v>
      </c>
      <c r="C1276" s="71" t="s">
        <v>17985</v>
      </c>
      <c r="D1276" s="72" t="s">
        <v>647</v>
      </c>
      <c r="E1276" s="72" t="s">
        <v>20131</v>
      </c>
      <c r="F1276" s="73" t="s">
        <v>20132</v>
      </c>
      <c r="G1276" s="71" t="s">
        <v>20133</v>
      </c>
      <c r="H1276" s="73">
        <v>10309061</v>
      </c>
      <c r="I1276" s="73" t="str" cm="1">
        <f t="array" ref="I1276">IF(COUNTIF(Q$2:Q1276,Q1276)=1,_xlfn.TEXTJOIN(";",1,IF($Q$2:$Q$2000=Q1276,$C$2:$C$2000,"")),"")</f>
        <v>Centaur;Atellica IM</v>
      </c>
      <c r="J1276" s="73" t="str" cm="1">
        <f t="array" ref="J1276">IF(COUNTIF(Q$2:Q1276,Q1276)=1,_xlfn.TEXTJOIN(";",1,IF($Q$2:$Q$2000=Q1276,$F$2:$F$2000,"")),"")</f>
        <v>03438099;10995456</v>
      </c>
      <c r="K1276" s="73" t="str" cm="1">
        <f t="array" ref="K1276">IF(COUNTIF(Q$2:Q1276,Q1276)=1,_xlfn.TEXTJOIN(";",1,IF($Q$2:$Q$2000=Q1276,$H$2:$H$2000,"")),"")</f>
        <v>10309061;10995456</v>
      </c>
      <c r="L1276" s="103" t="s">
        <v>10524</v>
      </c>
      <c r="M1276" s="103">
        <v>1</v>
      </c>
      <c r="O1276" s="72" t="s">
        <v>19831</v>
      </c>
      <c r="P1276" s="72" t="s">
        <v>648</v>
      </c>
      <c r="Q1276" s="72" t="str">
        <f t="shared" si="19"/>
        <v>国械注进20173406075</v>
      </c>
      <c r="R1276" s="104">
        <v>44550</v>
      </c>
      <c r="S1276" s="104">
        <v>44745</v>
      </c>
      <c r="T1276" s="104">
        <v>46570</v>
      </c>
    </row>
    <row r="1277" spans="1:20" s="103" customFormat="1" ht="25.5" customHeight="1">
      <c r="A1277" s="70" t="s">
        <v>13371</v>
      </c>
      <c r="B1277" s="70">
        <v>3</v>
      </c>
      <c r="C1277" s="71" t="s">
        <v>130</v>
      </c>
      <c r="D1277" s="72" t="s">
        <v>647</v>
      </c>
      <c r="E1277" s="72" t="s">
        <v>20131</v>
      </c>
      <c r="F1277" s="73">
        <v>10995456</v>
      </c>
      <c r="G1277" s="71" t="s">
        <v>20134</v>
      </c>
      <c r="H1277" s="73">
        <v>10995456</v>
      </c>
      <c r="I1277" s="73" t="str" cm="1">
        <f t="array" ref="I1277">IF(COUNTIF(Q$2:Q1277,Q1277)=1,_xlfn.TEXTJOIN(";",1,IF($Q$2:$Q$2000=Q1277,$C$2:$C$2000,"")),"")</f>
        <v/>
      </c>
      <c r="J1277" s="73" t="str" cm="1">
        <f t="array" ref="J1277">IF(COUNTIF(Q$2:Q1277,Q1277)=1,_xlfn.TEXTJOIN(";",1,IF($Q$2:$Q$2000=Q1277,$F$2:$F$2000,"")),"")</f>
        <v/>
      </c>
      <c r="K1277" s="73" t="str" cm="1">
        <f t="array" ref="K1277">IF(COUNTIF(Q$2:Q1277,Q1277)=1,_xlfn.TEXTJOIN(";",1,IF($Q$2:$Q$2000=Q1277,$H$2:$H$2000,"")),"")</f>
        <v/>
      </c>
      <c r="L1277" s="103" t="s">
        <v>20135</v>
      </c>
      <c r="M1277" s="103">
        <v>1</v>
      </c>
      <c r="O1277" s="72" t="s">
        <v>19835</v>
      </c>
      <c r="P1277" s="72" t="s">
        <v>20136</v>
      </c>
      <c r="Q1277" s="72" t="str">
        <f t="shared" si="19"/>
        <v>国械注进20173406075</v>
      </c>
      <c r="R1277" s="104">
        <v>44550</v>
      </c>
      <c r="S1277" s="104">
        <v>44745</v>
      </c>
      <c r="T1277" s="104">
        <v>46570</v>
      </c>
    </row>
    <row r="1278" spans="1:20" s="103" customFormat="1" ht="25.5" customHeight="1">
      <c r="A1278" s="70" t="s">
        <v>13371</v>
      </c>
      <c r="B1278" s="70">
        <v>3</v>
      </c>
      <c r="C1278" s="71" t="s">
        <v>17985</v>
      </c>
      <c r="D1278" s="72" t="s">
        <v>20137</v>
      </c>
      <c r="E1278" s="72" t="s">
        <v>20138</v>
      </c>
      <c r="F1278" s="73" t="s">
        <v>20139</v>
      </c>
      <c r="G1278" s="71" t="s">
        <v>20140</v>
      </c>
      <c r="H1278" s="73">
        <v>10309062</v>
      </c>
      <c r="I1278" s="73" t="str" cm="1">
        <f t="array" ref="I1278">IF(COUNTIF(Q$2:Q1278,Q1278)=1,_xlfn.TEXTJOIN(";",1,IF($Q$2:$Q$2000=Q1278,$C$2:$C$2000,"")),"")</f>
        <v>Centaur;Atellica IM</v>
      </c>
      <c r="J1278" s="73" t="str" cm="1">
        <f t="array" ref="J1278">IF(COUNTIF(Q$2:Q1278,Q1278)=1,_xlfn.TEXTJOIN(";",1,IF($Q$2:$Q$2000=Q1278,$F$2:$F$2000,"")),"")</f>
        <v>03439141;10995457</v>
      </c>
      <c r="K1278" s="73" t="str" cm="1">
        <f t="array" ref="K1278">IF(COUNTIF(Q$2:Q1278,Q1278)=1,_xlfn.TEXTJOIN(";",1,IF($Q$2:$Q$2000=Q1278,$H$2:$H$2000,"")),"")</f>
        <v>10309062;10995457</v>
      </c>
      <c r="L1278" s="103" t="s">
        <v>20141</v>
      </c>
      <c r="M1278" s="103">
        <v>1</v>
      </c>
      <c r="O1278" s="72" t="s">
        <v>19791</v>
      </c>
      <c r="P1278" s="72" t="s">
        <v>20142</v>
      </c>
      <c r="Q1278" s="72" t="str">
        <f t="shared" si="19"/>
        <v>国械注进20153400195</v>
      </c>
      <c r="R1278" s="104">
        <v>43583</v>
      </c>
      <c r="S1278" s="74">
        <v>43583</v>
      </c>
      <c r="T1278" s="74">
        <v>45409</v>
      </c>
    </row>
    <row r="1279" spans="1:20" s="103" customFormat="1" ht="25.5" customHeight="1">
      <c r="A1279" s="70" t="s">
        <v>13371</v>
      </c>
      <c r="B1279" s="70">
        <v>3</v>
      </c>
      <c r="C1279" s="71" t="s">
        <v>130</v>
      </c>
      <c r="D1279" s="72" t="s">
        <v>20137</v>
      </c>
      <c r="E1279" s="72" t="s">
        <v>20138</v>
      </c>
      <c r="F1279" s="73" t="s">
        <v>20143</v>
      </c>
      <c r="G1279" s="71" t="s">
        <v>20144</v>
      </c>
      <c r="H1279" s="73">
        <v>10995457</v>
      </c>
      <c r="I1279" s="73" t="str" cm="1">
        <f t="array" ref="I1279">IF(COUNTIF(Q$2:Q1279,Q1279)=1,_xlfn.TEXTJOIN(";",1,IF($Q$2:$Q$2000=Q1279,$C$2:$C$2000,"")),"")</f>
        <v/>
      </c>
      <c r="J1279" s="73" t="str" cm="1">
        <f t="array" ref="J1279">IF(COUNTIF(Q$2:Q1279,Q1279)=1,_xlfn.TEXTJOIN(";",1,IF($Q$2:$Q$2000=Q1279,$F$2:$F$2000,"")),"")</f>
        <v/>
      </c>
      <c r="K1279" s="73" t="str" cm="1">
        <f t="array" ref="K1279">IF(COUNTIF(Q$2:Q1279,Q1279)=1,_xlfn.TEXTJOIN(";",1,IF($Q$2:$Q$2000=Q1279,$H$2:$H$2000,"")),"")</f>
        <v/>
      </c>
      <c r="L1279" s="103" t="s">
        <v>20145</v>
      </c>
      <c r="M1279" s="103">
        <v>1</v>
      </c>
      <c r="O1279" s="72" t="s">
        <v>20146</v>
      </c>
      <c r="P1279" s="72" t="s">
        <v>20147</v>
      </c>
      <c r="Q1279" s="72" t="str">
        <f t="shared" si="19"/>
        <v>国械注进20153400195</v>
      </c>
      <c r="R1279" s="104">
        <v>43583</v>
      </c>
      <c r="S1279" s="74">
        <v>43583</v>
      </c>
      <c r="T1279" s="74">
        <v>45409</v>
      </c>
    </row>
    <row r="1280" spans="1:20" s="103" customFormat="1" ht="25.5" customHeight="1">
      <c r="A1280" s="70" t="s">
        <v>13371</v>
      </c>
      <c r="B1280" s="70">
        <v>3</v>
      </c>
      <c r="C1280" s="71" t="s">
        <v>17985</v>
      </c>
      <c r="D1280" s="72" t="s">
        <v>1146</v>
      </c>
      <c r="E1280" s="72" t="s">
        <v>20148</v>
      </c>
      <c r="F1280" s="73" t="s">
        <v>20149</v>
      </c>
      <c r="G1280" s="71" t="s">
        <v>20150</v>
      </c>
      <c r="H1280" s="73">
        <v>10308978</v>
      </c>
      <c r="I1280" s="73" t="str" cm="1">
        <f t="array" ref="I1280">IF(COUNTIF(Q$2:Q1280,Q1280)=1,_xlfn.TEXTJOIN(";",1,IF($Q$2:$Q$2000=Q1280,$C$2:$C$2000,"")),"")</f>
        <v>Centaur;Atellica IM</v>
      </c>
      <c r="J1280" s="73" t="str" cm="1">
        <f t="array" ref="J1280">IF(COUNTIF(Q$2:Q1280,Q1280)=1,_xlfn.TEXTJOIN(";",1,IF($Q$2:$Q$2000=Q1280,$F$2:$F$2000,"")),"")</f>
        <v>00504619;10995449</v>
      </c>
      <c r="K1280" s="73" t="str" cm="1">
        <f t="array" ref="K1280">IF(COUNTIF(Q$2:Q1280,Q1280)=1,_xlfn.TEXTJOIN(";",1,IF($Q$2:$Q$2000=Q1280,$H$2:$H$2000,"")),"")</f>
        <v>10308978;10995449</v>
      </c>
      <c r="L1280" s="103" t="s">
        <v>20151</v>
      </c>
      <c r="M1280" s="103">
        <v>1</v>
      </c>
      <c r="O1280" s="72" t="s">
        <v>18035</v>
      </c>
      <c r="P1280" s="72" t="s">
        <v>1147</v>
      </c>
      <c r="Q1280" s="72" t="str">
        <f t="shared" si="19"/>
        <v>国械注进20153400555</v>
      </c>
      <c r="R1280" s="104">
        <v>43735</v>
      </c>
      <c r="S1280" s="74">
        <v>43735</v>
      </c>
      <c r="T1280" s="74">
        <v>45561</v>
      </c>
    </row>
    <row r="1281" spans="1:20" s="103" customFormat="1" ht="25.5" customHeight="1">
      <c r="A1281" s="70" t="s">
        <v>13371</v>
      </c>
      <c r="B1281" s="70">
        <v>3</v>
      </c>
      <c r="C1281" s="71" t="s">
        <v>130</v>
      </c>
      <c r="D1281" s="72" t="s">
        <v>1146</v>
      </c>
      <c r="E1281" s="72" t="s">
        <v>20148</v>
      </c>
      <c r="F1281" s="73">
        <v>10995449</v>
      </c>
      <c r="G1281" s="71" t="s">
        <v>20152</v>
      </c>
      <c r="H1281" s="73">
        <v>10995449</v>
      </c>
      <c r="I1281" s="73" t="str" cm="1">
        <f t="array" ref="I1281">IF(COUNTIF(Q$2:Q1281,Q1281)=1,_xlfn.TEXTJOIN(";",1,IF($Q$2:$Q$2000=Q1281,$C$2:$C$2000,"")),"")</f>
        <v/>
      </c>
      <c r="J1281" s="73" t="str" cm="1">
        <f t="array" ref="J1281">IF(COUNTIF(Q$2:Q1281,Q1281)=1,_xlfn.TEXTJOIN(";",1,IF($Q$2:$Q$2000=Q1281,$F$2:$F$2000,"")),"")</f>
        <v/>
      </c>
      <c r="K1281" s="73" t="str" cm="1">
        <f t="array" ref="K1281">IF(COUNTIF(Q$2:Q1281,Q1281)=1,_xlfn.TEXTJOIN(";",1,IF($Q$2:$Q$2000=Q1281,$H$2:$H$2000,"")),"")</f>
        <v/>
      </c>
      <c r="L1281" s="103" t="s">
        <v>20153</v>
      </c>
      <c r="M1281" s="103">
        <v>1</v>
      </c>
      <c r="O1281" s="72" t="s">
        <v>18038</v>
      </c>
      <c r="P1281" s="72" t="s">
        <v>20154</v>
      </c>
      <c r="Q1281" s="72" t="str">
        <f t="shared" si="19"/>
        <v>国械注进20153400555</v>
      </c>
      <c r="R1281" s="104">
        <v>43735</v>
      </c>
      <c r="S1281" s="74">
        <v>43735</v>
      </c>
      <c r="T1281" s="74">
        <v>45561</v>
      </c>
    </row>
    <row r="1282" spans="1:20" ht="24.65" customHeight="1">
      <c r="G1282" s="71"/>
    </row>
    <row r="1283" spans="1:20" ht="24.65" customHeight="1">
      <c r="G1283" s="101"/>
      <c r="H1283" s="101"/>
      <c r="I1283" s="101"/>
      <c r="J1283" s="101"/>
      <c r="K1283" s="101"/>
    </row>
    <row r="1287" spans="1:20" ht="24.65" customHeight="1"/>
    <row r="1288" spans="1:20" ht="24.65" customHeight="1"/>
    <row r="1289" spans="1:20" ht="24.65" customHeight="1"/>
    <row r="1290" spans="1:20" ht="24.65" customHeight="1"/>
    <row r="1291" spans="1:20" ht="24.65" customHeight="1"/>
    <row r="1292" spans="1:20" ht="24.65" customHeight="1"/>
    <row r="1293" spans="1:20" ht="24.65" customHeight="1"/>
    <row r="1294" spans="1:20" ht="24.65" customHeight="1"/>
    <row r="1295" spans="1:20" ht="24.65" customHeight="1"/>
    <row r="1296" spans="1:20" ht="24.65" customHeight="1"/>
    <row r="1297" ht="24.65" customHeight="1"/>
    <row r="2754" spans="1:1" ht="24.65" customHeight="1">
      <c r="A2754" s="158">
        <v>44482</v>
      </c>
    </row>
    <row r="2755" spans="1:1" ht="37.5" customHeight="1"/>
    <row r="2756" spans="1:1" ht="37.5" customHeight="1"/>
    <row r="2757" spans="1:1" ht="37.5" customHeight="1"/>
  </sheetData>
  <protectedRanges>
    <protectedRange password="8674" sqref="E1111" name="Range4_1_11_2_1_1_1" securityDescriptor="O:WDG:WDD:(A;;CC;;;S-1-5-21-1390067357-616249376-725345543-2873786)"/>
    <protectedRange password="8674" sqref="E1112:E1114" name="Range4_1_11_1_1_1_1_1" securityDescriptor="O:WDG:WDD:(A;;CC;;;S-1-5-21-1390067357-616249376-725345543-2873786)"/>
    <protectedRange password="8674" sqref="D564 D565:E565 L572:N573 A564:A571 H564:H565" name="Range4_7_38_1_1_5_1" securityDescriptor="O:WDG:WDD:(A;;CC;;;S-1-5-21-1390067357-616249376-725345543-2873786)"/>
    <protectedRange password="8674" sqref="F555" name="Range4_5_2_2_1_1_1_1" securityDescriptor="O:WDG:WDD:(A;;CC;;;S-1-5-21-1390067357-616249376-725345543-2873786)"/>
    <protectedRange password="8674" sqref="F710:F712" name="Range4_5_2_1_1_1_1_1_1" securityDescriptor="O:WDG:WDD:(A;;CC;;;S-1-5-21-1390067357-616249376-725345543-2873786)"/>
    <protectedRange password="8674" sqref="F327:F328" name="Range4_7_5_1_1_1_1_1" securityDescriptor="O:WDG:WDD:(A;;CC;;;S-1-5-21-1390067357-616249376-725345543-2873786)"/>
    <protectedRange password="8674" sqref="F564:F565" name="Range4_7_38_1_1_1_1_1" securityDescriptor="O:WDG:WDD:(A;;CC;;;S-1-5-21-1390067357-616249376-725345543-2873786)"/>
    <protectedRange password="8674" sqref="P1109" name="Range4_7_32_3_1_1_1_1" securityDescriptor="O:WDG:WDD:(A;;CC;;;S-1-5-21-1390067357-616249376-725345543-2873786)"/>
    <protectedRange password="8674" sqref="P1110" name="Range4_7_32_1_1_1_1_1_1" securityDescriptor="O:WDG:WDD:(A;;CC;;;S-1-5-21-1390067357-616249376-725345543-2873786)"/>
    <protectedRange password="8674" sqref="P681:P682" name="Range4_7_32_2_1_1_1_1_1" securityDescriptor="O:WDG:WDD:(A;;CC;;;S-1-5-21-1390067357-616249376-725345543-2873786)"/>
    <protectedRange password="8674" sqref="P565" name="Range4_7_38_1_1_2_1_1" securityDescriptor="O:WDG:WDD:(A;;CC;;;S-1-5-21-1390067357-616249376-725345543-2873786)"/>
  </protectedRanges>
  <autoFilter ref="A1:T1281" xr:uid="{00000000-0001-0000-0C00-000000000000}"/>
  <conditionalFormatting sqref="A595">
    <cfRule type="duplicateValues" dxfId="34" priority="6"/>
    <cfRule type="duplicateValues" dxfId="33" priority="7"/>
    <cfRule type="duplicateValues" dxfId="32" priority="8"/>
    <cfRule type="duplicateValues" dxfId="31" priority="9"/>
    <cfRule type="duplicateValues" dxfId="30" priority="10"/>
    <cfRule type="duplicateValues" dxfId="29" priority="11"/>
  </conditionalFormatting>
  <conditionalFormatting sqref="R691:S691">
    <cfRule type="timePeriod" dxfId="28" priority="1" timePeriod="lastWeek">
      <formula>AND(TODAY()-ROUNDDOWN(R691,0)&gt;=(WEEKDAY(TODAY())),TODAY()-ROUNDDOWN(R691,0)&lt;(WEEKDAY(TODAY())+7))</formula>
    </cfRule>
  </conditionalFormatting>
  <dataValidations count="1">
    <dataValidation type="list" allowBlank="1" showInputMessage="1" showErrorMessage="1" sqref="G1" xr:uid="{791981AE-21D5-4F10-B9D5-100F178BFCA8}">
      <formula1>名称</formula1>
    </dataValidation>
  </dataValidations>
  <pageMargins left="0.7" right="0.7" top="0.75" bottom="0.75" header="0.3" footer="0.3"/>
  <pageSetup orientation="portrait" r:id="rId1"/>
  <headerFooter>
    <oddFooter xml:space="preserve">&amp;LUnrestricted </oddFooter>
    <evenFooter xml:space="preserve">&amp;LUnrestricted </evenFooter>
    <firstFooter xml:space="preserve">&amp;LUnrestricted </first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E9924534E765F4D9B4B44A5F760EBAF" ma:contentTypeVersion="12" ma:contentTypeDescription="Create a new document." ma:contentTypeScope="" ma:versionID="9613cd851708a4c110458c65b461de1b">
  <xsd:schema xmlns:xsd="http://www.w3.org/2001/XMLSchema" xmlns:xs="http://www.w3.org/2001/XMLSchema" xmlns:p="http://schemas.microsoft.com/office/2006/metadata/properties" xmlns:ns2="2860fa93-e019-4ab2-886f-9dcd9b7b4349" targetNamespace="http://schemas.microsoft.com/office/2006/metadata/properties" ma:root="true" ma:fieldsID="c90e78ae01761e9b01a8d677a94bf152" ns2:_="">
    <xsd:import namespace="2860fa93-e019-4ab2-886f-9dcd9b7b434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No_x002e_" minOccurs="0"/>
                <xsd:element ref="ns2:MediaServiceOCR" minOccurs="0"/>
                <xsd:element ref="ns2:MediaServiceLocation" minOccurs="0"/>
                <xsd:element ref="ns2:TranslatedLan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60fa93-e019-4ab2-886f-9dcd9b7b43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No_x002e_" ma:index="16" nillable="true" ma:displayName="No." ma:format="Dropdown" ma:indexed="true" ma:internalName="No_x002e_" ma:percentage="FALSE">
      <xsd:simpleType>
        <xsd:restriction base="dms:Number"/>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description="" ma:indexed="true" ma:internalName="MediaServiceLocation" ma:readOnly="true">
      <xsd:simpleType>
        <xsd:restriction base="dms:Text"/>
      </xsd:simpleType>
    </xsd:element>
    <xsd:element name="TranslatedLang" ma:index="19" nillable="true" ma:displayName="Translated Language" ma:internalName="TranslatedLang">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o_x002e_ xmlns="2860fa93-e019-4ab2-886f-9dcd9b7b4349" xsi:nil="true"/>
    <TranslatedLang xmlns="2860fa93-e019-4ab2-886f-9dcd9b7b4349" xsi:nil="true"/>
  </documentManagement>
</p:properties>
</file>

<file path=customXml/itemProps1.xml><?xml version="1.0" encoding="utf-8"?>
<ds:datastoreItem xmlns:ds="http://schemas.openxmlformats.org/officeDocument/2006/customXml" ds:itemID="{3A5FC188-D926-4C69-8C77-5E1E6EA77A1A}">
  <ds:schemaRefs>
    <ds:schemaRef ds:uri="http://schemas.microsoft.com/sharepoint/v3/contenttype/forms"/>
  </ds:schemaRefs>
</ds:datastoreItem>
</file>

<file path=customXml/itemProps2.xml><?xml version="1.0" encoding="utf-8"?>
<ds:datastoreItem xmlns:ds="http://schemas.openxmlformats.org/officeDocument/2006/customXml" ds:itemID="{C13657F9-76EA-43DB-8EEE-41CD416509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60fa93-e019-4ab2-886f-9dcd9b7b43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075BAFB-B3C2-438B-9A4C-6B7CEE7119ED}">
  <ds:schemaRefs>
    <ds:schemaRef ds:uri="http://purl.org/dc/terms/"/>
    <ds:schemaRef ds:uri="http://schemas.openxmlformats.org/package/2006/metadata/core-properties"/>
    <ds:schemaRef ds:uri="2860fa93-e019-4ab2-886f-9dcd9b7b4349"/>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数据透视表</vt:lpstr>
      <vt:lpstr>西门子log</vt:lpstr>
      <vt:lpstr>SmartSolve</vt:lpstr>
      <vt:lpstr>国家网站数据(NMPA)</vt:lpstr>
      <vt:lpstr>Customer Report Format</vt:lpstr>
      <vt:lpstr>Mail</vt:lpstr>
      <vt:lpstr>Local data from 国家网站</vt:lpstr>
      <vt:lpstr>Local Format</vt:lpstr>
      <vt:lpstr>Oversea data From 国家网站</vt:lpstr>
      <vt:lpstr>Overseas Format(l)</vt:lpstr>
      <vt:lpstr>Overseas Format (ll)</vt:lpstr>
      <vt:lpstr>Overseas Format (Z)</vt:lpstr>
      <vt:lpstr>Instruction</vt:lpstr>
      <vt:lpstr>CS APP list</vt:lpstr>
      <vt:lpstr>产品信息</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Chen, Shu (SHS AP CHN DX)</dc:creator>
  <cp:keywords>C_Unrestricted</cp:keywords>
  <dc:description/>
  <cp:lastModifiedBy>Lu, Meng Jia</cp:lastModifiedBy>
  <cp:revision/>
  <dcterms:created xsi:type="dcterms:W3CDTF">2019-04-01T01:18:21Z</dcterms:created>
  <dcterms:modified xsi:type="dcterms:W3CDTF">2025-05-26T03:08:04Z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Confidentiality">
    <vt:lpwstr>Unrestricted</vt:lpwstr>
  </property>
  <property fmtid="{D5CDD505-2E9C-101B-9397-08002B2CF9AE}" pid="3" name="sodocoClasLang">
    <vt:lpwstr>Unrestricted</vt:lpwstr>
  </property>
  <property fmtid="{D5CDD505-2E9C-101B-9397-08002B2CF9AE}" pid="4" name="sodocoClasLangId">
    <vt:i4>0</vt:i4>
  </property>
  <property fmtid="{D5CDD505-2E9C-101B-9397-08002B2CF9AE}" pid="5" name="sodocoClasId">
    <vt:i4>0</vt:i4>
  </property>
  <property fmtid="{D5CDD505-2E9C-101B-9397-08002B2CF9AE}" pid="6" name="Document_Confidentiality">
    <vt:lpwstr>Unrestricted</vt:lpwstr>
  </property>
  <property fmtid="{D5CDD505-2E9C-101B-9397-08002B2CF9AE}" pid="7" name="ContentTypeId">
    <vt:lpwstr>0x0101009E9924534E765F4D9B4B44A5F760EBAF</vt:lpwstr>
  </property>
  <property fmtid="{D5CDD505-2E9C-101B-9397-08002B2CF9AE}" pid="8" name="MSIP_Label_a3d8c6b1-d8ce-4831-b4d5-1e84a25cc0cb_Enabled">
    <vt:lpwstr>true</vt:lpwstr>
  </property>
  <property fmtid="{D5CDD505-2E9C-101B-9397-08002B2CF9AE}" pid="9" name="MSIP_Label_a3d8c6b1-d8ce-4831-b4d5-1e84a25cc0cb_SetDate">
    <vt:lpwstr>2021-07-30T07:58:45Z</vt:lpwstr>
  </property>
  <property fmtid="{D5CDD505-2E9C-101B-9397-08002B2CF9AE}" pid="10" name="MSIP_Label_a3d8c6b1-d8ce-4831-b4d5-1e84a25cc0cb_Method">
    <vt:lpwstr>Standard</vt:lpwstr>
  </property>
  <property fmtid="{D5CDD505-2E9C-101B-9397-08002B2CF9AE}" pid="11" name="MSIP_Label_a3d8c6b1-d8ce-4831-b4d5-1e84a25cc0cb_Name">
    <vt:lpwstr>Unrestricted</vt:lpwstr>
  </property>
  <property fmtid="{D5CDD505-2E9C-101B-9397-08002B2CF9AE}" pid="12" name="MSIP_Label_a3d8c6b1-d8ce-4831-b4d5-1e84a25cc0cb_SiteId">
    <vt:lpwstr>5dbf1add-202a-4b8d-815b-bf0fb024e033</vt:lpwstr>
  </property>
  <property fmtid="{D5CDD505-2E9C-101B-9397-08002B2CF9AE}" pid="13" name="MSIP_Label_a3d8c6b1-d8ce-4831-b4d5-1e84a25cc0cb_ActionId">
    <vt:lpwstr>4b3fa1e5-c1a6-42af-9749-5e2380f3efb0</vt:lpwstr>
  </property>
  <property fmtid="{D5CDD505-2E9C-101B-9397-08002B2CF9AE}" pid="14" name="MSIP_Label_a3d8c6b1-d8ce-4831-b4d5-1e84a25cc0cb_ContentBits">
    <vt:lpwstr>0</vt:lpwstr>
  </property>
  <property fmtid="{D5CDD505-2E9C-101B-9397-08002B2CF9AE}" pid="15" name="MediaServiceImageTags">
    <vt:lpwstr/>
  </property>
</Properties>
</file>